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arcadiso365-my.sharepoint.com/personal/matthijs_benit_arcadis_com/Documents/_Projecten/2021/Database beheertool scripts en productieproces HLCD's - Zaak 31166898/Scripts/C03061.000303_controle databases wbi2017/"/>
    </mc:Choice>
  </mc:AlternateContent>
  <xr:revisionPtr revIDLastSave="0" documentId="11_67AD15D12A8D80DFA27D53F7F929F2461972A2BF" xr6:coauthVersionLast="46" xr6:coauthVersionMax="46" xr10:uidLastSave="{00000000-0000-0000-0000-000000000000}"/>
  <bookViews>
    <workbookView xWindow="-28920" yWindow="1560" windowWidth="29040" windowHeight="15990" xr2:uid="{00000000-000D-0000-FFFF-FFFF00000000}"/>
  </bookViews>
  <sheets>
    <sheet name="Paspoort - juistheid" sheetId="37" r:id="rId1"/>
    <sheet name="16-1_v01" sheetId="43" r:id="rId2"/>
    <sheet name="16-2_v01" sheetId="44" r:id="rId3"/>
    <sheet name="212_v01" sheetId="45" r:id="rId4"/>
    <sheet name="22-1_v01" sheetId="46" r:id="rId5"/>
    <sheet name="22-2_v01" sheetId="47" r:id="rId6"/>
    <sheet name="224_v01" sheetId="12" r:id="rId7"/>
    <sheet name="24-1_v01" sheetId="13" r:id="rId8"/>
    <sheet name="24-2_v01" sheetId="40" r:id="rId9"/>
    <sheet name="24-3_v01" sheetId="48" r:id="rId10"/>
    <sheet name="34-1_v01" sheetId="41" r:id="rId11"/>
    <sheet name="34a-1_v01" sheetId="42" r:id="rId12"/>
    <sheet name="35-1_v01" sheetId="14" r:id="rId13"/>
    <sheet name="35-2_v01" sheetId="39" r:id="rId14"/>
    <sheet name="36-4_v01" sheetId="18" r:id="rId15"/>
    <sheet name="36-5_v01" sheetId="19" r:id="rId16"/>
    <sheet name="37-1_v01" sheetId="21" r:id="rId17"/>
    <sheet name="38-2_v01" sheetId="22" r:id="rId18"/>
    <sheet name="39-1_v01" sheetId="23" r:id="rId19"/>
    <sheet name="40-2_v01" sheetId="24" r:id="rId20"/>
    <sheet name="41-3_v01" sheetId="25" r:id="rId21"/>
    <sheet name="aslocaties_v01" sheetId="33" r:id="rId22"/>
    <sheet name="OB_v01" sheetId="34" r:id="rId23"/>
    <sheet name="Koppeling locatie - aslocatie" sheetId="38" r:id="rId24"/>
  </sheets>
  <functionGroups builtInGroupCount="19"/>
  <definedNames>
    <definedName name="_xlnm._FilterDatabase" localSheetId="14" hidden="1">'36-4_v01'!$A$2:$DB$2</definedName>
    <definedName name="Database_start" localSheetId="0">'Paspoort - juistheid'!$A$22</definedName>
    <definedName name="Database_start">#REF!</definedName>
    <definedName name="DB_Location">#REF!</definedName>
    <definedName name="Export_start">#REF!</definedName>
    <definedName name="ImportUitvoerlocaties">#REF!</definedName>
    <definedName name="LocatieStart" localSheetId="6">'224_v01'!$A$3</definedName>
    <definedName name="LocatieStart" localSheetId="7">'24-1_v01'!$A$3</definedName>
    <definedName name="LocatieStart" localSheetId="12">'35-1_v01'!$A$3</definedName>
    <definedName name="LocatieStart" localSheetId="14">'36-4_v01'!$A$3</definedName>
    <definedName name="LocatieStart" localSheetId="15">'36-5_v01'!$A$3</definedName>
    <definedName name="LocatieStart" localSheetId="16">'37-1_v01'!$A$3</definedName>
    <definedName name="LocatieStart" localSheetId="17">'38-2_v01'!$A$3</definedName>
    <definedName name="LocatieStart" localSheetId="18">'39-1_v01'!$A$3</definedName>
    <definedName name="LocatieStart" localSheetId="19">'40-2_v01'!$A$3</definedName>
    <definedName name="LocatieStart" localSheetId="20">'41-3_v01'!$A$3</definedName>
    <definedName name="LocatieStart" localSheetId="21">aslocaties_v01!$A$3</definedName>
    <definedName name="LocatieStart" localSheetId="23">#REF!</definedName>
    <definedName name="LocatieStart" localSheetId="22">OB_v01!$A$3</definedName>
    <definedName name="LocatieStart" localSheetId="0">#REF!</definedName>
    <definedName name="LocatieStart">#REF!</definedName>
    <definedName name="_xlnm.Print_Area" localSheetId="0">'Paspoort - juistheid'!$A$1:$P$35</definedName>
    <definedName name="Watersysteem">#REF!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5" i="23" l="1"/>
  <c r="H172" i="19"/>
  <c r="H173" i="19"/>
  <c r="H174" i="19"/>
  <c r="H175" i="19"/>
  <c r="H176" i="19"/>
  <c r="H177" i="19"/>
  <c r="P40" i="44"/>
  <c r="P4" i="44"/>
  <c r="P5" i="44"/>
  <c r="P6" i="44"/>
  <c r="P7" i="44"/>
  <c r="P8" i="44"/>
  <c r="P9" i="44"/>
  <c r="P10" i="44"/>
  <c r="P11" i="44"/>
  <c r="P12" i="44"/>
  <c r="P13" i="44"/>
  <c r="P14" i="44"/>
  <c r="P15" i="44"/>
  <c r="P16" i="44"/>
  <c r="P17" i="44"/>
  <c r="P18" i="44"/>
  <c r="P19" i="44"/>
  <c r="P20" i="44"/>
  <c r="P21" i="44"/>
  <c r="P22" i="44"/>
  <c r="P23" i="44"/>
  <c r="P24" i="44"/>
  <c r="P25" i="44"/>
  <c r="P26" i="44"/>
  <c r="P27" i="44"/>
  <c r="P28" i="44"/>
  <c r="P29" i="44"/>
  <c r="P30" i="44"/>
  <c r="P31" i="44"/>
  <c r="P32" i="44"/>
  <c r="P33" i="44"/>
  <c r="P34" i="44"/>
  <c r="P35" i="44"/>
  <c r="P36" i="44"/>
  <c r="P37" i="44"/>
  <c r="P38" i="44"/>
  <c r="P39" i="44"/>
  <c r="AA261" i="33"/>
  <c r="AB261" i="33"/>
  <c r="AC261" i="33"/>
  <c r="BP261" i="33"/>
  <c r="BQ261" i="33"/>
  <c r="BR261" i="33"/>
  <c r="BS261" i="33"/>
  <c r="BT261" i="33"/>
  <c r="CA261" i="33" s="1"/>
  <c r="CF261" i="33"/>
  <c r="CG261" i="33"/>
  <c r="CH261" i="33"/>
  <c r="CI261" i="33" s="1"/>
  <c r="CK261" i="33"/>
  <c r="CL261" i="33"/>
  <c r="CM261" i="33"/>
  <c r="CO261" i="33"/>
  <c r="CP261" i="33" s="1"/>
  <c r="AA262" i="33"/>
  <c r="AB262" i="33"/>
  <c r="AC262" i="33"/>
  <c r="BP262" i="33"/>
  <c r="BS262" i="33"/>
  <c r="BT262" i="33" s="1"/>
  <c r="CA262" i="33" s="1"/>
  <c r="BU262" i="33"/>
  <c r="BV262" i="33"/>
  <c r="CC262" i="33" s="1"/>
  <c r="CF262" i="33"/>
  <c r="CG262" i="33"/>
  <c r="CH262" i="33"/>
  <c r="CI262" i="33" s="1"/>
  <c r="CK262" i="33"/>
  <c r="CL262" i="33"/>
  <c r="CM262" i="33" s="1"/>
  <c r="CO262" i="33"/>
  <c r="CP262" i="33" s="1"/>
  <c r="AA263" i="33"/>
  <c r="AB263" i="33"/>
  <c r="AC263" i="33"/>
  <c r="BP263" i="33"/>
  <c r="BS263" i="33"/>
  <c r="BT263" i="33"/>
  <c r="CA263" i="33" s="1"/>
  <c r="BU263" i="33"/>
  <c r="BV263" i="33"/>
  <c r="CF263" i="33"/>
  <c r="CG263" i="33"/>
  <c r="CH263" i="33"/>
  <c r="CI263" i="33"/>
  <c r="CK263" i="33"/>
  <c r="CL263" i="33"/>
  <c r="CM263" i="33"/>
  <c r="CO263" i="33"/>
  <c r="CP263" i="33" s="1"/>
  <c r="AA264" i="33"/>
  <c r="AB264" i="33"/>
  <c r="AC264" i="33"/>
  <c r="BP264" i="33"/>
  <c r="BS264" i="33"/>
  <c r="BT264" i="33" s="1"/>
  <c r="CA264" i="33" s="1"/>
  <c r="CF264" i="33"/>
  <c r="CG264" i="33"/>
  <c r="CH264" i="33"/>
  <c r="CI264" i="33" s="1"/>
  <c r="CK264" i="33"/>
  <c r="CL264" i="33"/>
  <c r="CM264" i="33" s="1"/>
  <c r="CO264" i="33"/>
  <c r="CP264" i="33" s="1"/>
  <c r="AA265" i="33"/>
  <c r="AB265" i="33"/>
  <c r="AC265" i="33"/>
  <c r="BP265" i="33"/>
  <c r="BQ265" i="33"/>
  <c r="BR265" i="33"/>
  <c r="BS265" i="33"/>
  <c r="CF265" i="33"/>
  <c r="CG265" i="33"/>
  <c r="CH265" i="33"/>
  <c r="CI265" i="33"/>
  <c r="CK265" i="33"/>
  <c r="CL265" i="33"/>
  <c r="CM265" i="33" s="1"/>
  <c r="CO265" i="33"/>
  <c r="CP265" i="33" s="1"/>
  <c r="AA266" i="33"/>
  <c r="AB266" i="33"/>
  <c r="AC266" i="33"/>
  <c r="BP266" i="33"/>
  <c r="BS266" i="33"/>
  <c r="BT266" i="33" s="1"/>
  <c r="CA266" i="33" s="1"/>
  <c r="CF266" i="33"/>
  <c r="CG266" i="33"/>
  <c r="CH266" i="33"/>
  <c r="CI266" i="33" s="1"/>
  <c r="CK266" i="33"/>
  <c r="CL266" i="33"/>
  <c r="CM266" i="33" s="1"/>
  <c r="CO266" i="33"/>
  <c r="CP266" i="33" s="1"/>
  <c r="AA267" i="33"/>
  <c r="AB267" i="33"/>
  <c r="AC267" i="33"/>
  <c r="BP267" i="33"/>
  <c r="BS267" i="33"/>
  <c r="CF267" i="33"/>
  <c r="CG267" i="33"/>
  <c r="CH267" i="33"/>
  <c r="CI267" i="33" s="1"/>
  <c r="CK267" i="33"/>
  <c r="CL267" i="33"/>
  <c r="CM267" i="33" s="1"/>
  <c r="CO267" i="33"/>
  <c r="CP267" i="33" s="1"/>
  <c r="AA268" i="33"/>
  <c r="AB268" i="33"/>
  <c r="AC268" i="33"/>
  <c r="BP268" i="33"/>
  <c r="BS268" i="33"/>
  <c r="BT268" i="33" s="1"/>
  <c r="CA268" i="33" s="1"/>
  <c r="CF268" i="33"/>
  <c r="CG268" i="33"/>
  <c r="CH268" i="33"/>
  <c r="CI268" i="33" s="1"/>
  <c r="CK268" i="33"/>
  <c r="CL268" i="33"/>
  <c r="CM268" i="33" s="1"/>
  <c r="CO268" i="33"/>
  <c r="CP268" i="33"/>
  <c r="AA269" i="33"/>
  <c r="AB269" i="33"/>
  <c r="AC269" i="33"/>
  <c r="BP269" i="33"/>
  <c r="BQ269" i="33"/>
  <c r="BR269" i="33"/>
  <c r="BS269" i="33"/>
  <c r="BV269" i="33" s="1"/>
  <c r="CC269" i="33" s="1"/>
  <c r="BT269" i="33"/>
  <c r="CA269" i="33" s="1"/>
  <c r="CF269" i="33"/>
  <c r="CG269" i="33"/>
  <c r="CH269" i="33"/>
  <c r="CI269" i="33" s="1"/>
  <c r="CK269" i="33"/>
  <c r="CL269" i="33"/>
  <c r="CM269" i="33" s="1"/>
  <c r="CO269" i="33"/>
  <c r="CP269" i="33"/>
  <c r="AA270" i="33"/>
  <c r="AB270" i="33"/>
  <c r="BR270" i="33" s="1"/>
  <c r="AC270" i="33"/>
  <c r="BP270" i="33"/>
  <c r="BQ270" i="33"/>
  <c r="BS270" i="33"/>
  <c r="CF270" i="33"/>
  <c r="CG270" i="33"/>
  <c r="CH270" i="33"/>
  <c r="CI270" i="33" s="1"/>
  <c r="CK270" i="33"/>
  <c r="CL270" i="33"/>
  <c r="CM270" i="33" s="1"/>
  <c r="CO270" i="33"/>
  <c r="CP270" i="33"/>
  <c r="AA271" i="33"/>
  <c r="AB271" i="33"/>
  <c r="AC271" i="33"/>
  <c r="BP271" i="33"/>
  <c r="BS271" i="33"/>
  <c r="BV271" i="33" s="1"/>
  <c r="CF271" i="33"/>
  <c r="CG271" i="33"/>
  <c r="CH271" i="33"/>
  <c r="CI271" i="33"/>
  <c r="CK271" i="33"/>
  <c r="CL271" i="33"/>
  <c r="CM271" i="33" s="1"/>
  <c r="CO271" i="33"/>
  <c r="CP271" i="33" s="1"/>
  <c r="AA272" i="33"/>
  <c r="AB272" i="33"/>
  <c r="BR272" i="33" s="1"/>
  <c r="AC272" i="33"/>
  <c r="BP272" i="33"/>
  <c r="BQ272" i="33"/>
  <c r="BS272" i="33"/>
  <c r="BT272" i="33" s="1"/>
  <c r="CA272" i="33" s="1"/>
  <c r="CF272" i="33"/>
  <c r="CG272" i="33"/>
  <c r="CH272" i="33"/>
  <c r="CI272" i="33" s="1"/>
  <c r="CK272" i="33"/>
  <c r="CL272" i="33"/>
  <c r="CM272" i="33" s="1"/>
  <c r="CO272" i="33"/>
  <c r="CP272" i="33" s="1"/>
  <c r="AA273" i="33"/>
  <c r="AB273" i="33"/>
  <c r="BQ273" i="33" s="1"/>
  <c r="AC273" i="33"/>
  <c r="BP273" i="33"/>
  <c r="BS273" i="33"/>
  <c r="BV273" i="33" s="1"/>
  <c r="CF273" i="33"/>
  <c r="CG273" i="33"/>
  <c r="CH273" i="33"/>
  <c r="CI273" i="33" s="1"/>
  <c r="CK273" i="33"/>
  <c r="CL273" i="33"/>
  <c r="CM273" i="33" s="1"/>
  <c r="CO273" i="33"/>
  <c r="CP273" i="33"/>
  <c r="AA274" i="33"/>
  <c r="AB274" i="33"/>
  <c r="BR274" i="33" s="1"/>
  <c r="AC274" i="33"/>
  <c r="BP274" i="33"/>
  <c r="BQ274" i="33"/>
  <c r="BS274" i="33"/>
  <c r="CF274" i="33"/>
  <c r="CG274" i="33"/>
  <c r="CH274" i="33"/>
  <c r="CI274" i="33" s="1"/>
  <c r="CK274" i="33"/>
  <c r="CL274" i="33"/>
  <c r="CM274" i="33"/>
  <c r="CO274" i="33"/>
  <c r="CP274" i="33" s="1"/>
  <c r="AA275" i="33"/>
  <c r="AB275" i="33"/>
  <c r="AC275" i="33"/>
  <c r="BP275" i="33"/>
  <c r="BS275" i="33"/>
  <c r="BT275" i="33" s="1"/>
  <c r="CA275" i="33" s="1"/>
  <c r="CF275" i="33"/>
  <c r="CG275" i="33"/>
  <c r="CH275" i="33"/>
  <c r="CI275" i="33"/>
  <c r="CK275" i="33"/>
  <c r="CL275" i="33"/>
  <c r="CM275" i="33" s="1"/>
  <c r="CO275" i="33"/>
  <c r="CP275" i="33" s="1"/>
  <c r="AA276" i="33"/>
  <c r="AB276" i="33"/>
  <c r="AC276" i="33"/>
  <c r="BP276" i="33"/>
  <c r="BS276" i="33"/>
  <c r="BV276" i="33" s="1"/>
  <c r="CF276" i="33"/>
  <c r="CG276" i="33"/>
  <c r="CH276" i="33"/>
  <c r="CI276" i="33" s="1"/>
  <c r="CK276" i="33"/>
  <c r="CL276" i="33"/>
  <c r="CM276" i="33" s="1"/>
  <c r="CO276" i="33"/>
  <c r="CP276" i="33" s="1"/>
  <c r="AA277" i="33"/>
  <c r="AB277" i="33"/>
  <c r="AC277" i="33"/>
  <c r="BP277" i="33"/>
  <c r="BQ277" i="33"/>
  <c r="BR277" i="33"/>
  <c r="BS277" i="33"/>
  <c r="BV277" i="33" s="1"/>
  <c r="CC277" i="33" s="1"/>
  <c r="BT277" i="33"/>
  <c r="CA277" i="33" s="1"/>
  <c r="CF277" i="33"/>
  <c r="CG277" i="33"/>
  <c r="CH277" i="33"/>
  <c r="CI277" i="33" s="1"/>
  <c r="CK277" i="33"/>
  <c r="CL277" i="33"/>
  <c r="CM277" i="33"/>
  <c r="CO277" i="33"/>
  <c r="CP277" i="33" s="1"/>
  <c r="AA278" i="33"/>
  <c r="AB278" i="33"/>
  <c r="BQ278" i="33" s="1"/>
  <c r="AC278" i="33"/>
  <c r="BP278" i="33"/>
  <c r="BS278" i="33"/>
  <c r="BT278" i="33" s="1"/>
  <c r="CA278" i="33" s="1"/>
  <c r="CF278" i="33"/>
  <c r="CG278" i="33"/>
  <c r="CH278" i="33"/>
  <c r="CI278" i="33" s="1"/>
  <c r="CK278" i="33"/>
  <c r="CL278" i="33"/>
  <c r="CM278" i="33"/>
  <c r="CO278" i="33"/>
  <c r="CP278" i="33" s="1"/>
  <c r="AA279" i="33"/>
  <c r="AB279" i="33"/>
  <c r="BR279" i="33" s="1"/>
  <c r="AC279" i="33"/>
  <c r="BP279" i="33"/>
  <c r="BS279" i="33"/>
  <c r="CF279" i="33"/>
  <c r="CG279" i="33"/>
  <c r="CH279" i="33"/>
  <c r="CI279" i="33"/>
  <c r="CK279" i="33"/>
  <c r="CL279" i="33"/>
  <c r="CM279" i="33" s="1"/>
  <c r="CO279" i="33"/>
  <c r="CP279" i="33" s="1"/>
  <c r="AA280" i="33"/>
  <c r="AB280" i="33"/>
  <c r="BR280" i="33" s="1"/>
  <c r="AC280" i="33"/>
  <c r="BP280" i="33"/>
  <c r="BQ280" i="33"/>
  <c r="BS280" i="33"/>
  <c r="CF280" i="33"/>
  <c r="CG280" i="33"/>
  <c r="CH280" i="33"/>
  <c r="CI280" i="33" s="1"/>
  <c r="CK280" i="33"/>
  <c r="CL280" i="33"/>
  <c r="CM280" i="33" s="1"/>
  <c r="CO280" i="33"/>
  <c r="CP280" i="33" s="1"/>
  <c r="AA281" i="33"/>
  <c r="AB281" i="33"/>
  <c r="BQ281" i="33" s="1"/>
  <c r="AC281" i="33"/>
  <c r="BP281" i="33"/>
  <c r="BS281" i="33"/>
  <c r="CF281" i="33"/>
  <c r="CG281" i="33"/>
  <c r="CH281" i="33"/>
  <c r="CI281" i="33" s="1"/>
  <c r="CK281" i="33"/>
  <c r="CL281" i="33"/>
  <c r="CM281" i="33" s="1"/>
  <c r="CO281" i="33"/>
  <c r="CP281" i="33" s="1"/>
  <c r="AA282" i="33"/>
  <c r="AB282" i="33"/>
  <c r="BR282" i="33" s="1"/>
  <c r="AC282" i="33"/>
  <c r="BP282" i="33"/>
  <c r="BQ282" i="33"/>
  <c r="BS282" i="33"/>
  <c r="CF282" i="33"/>
  <c r="CG282" i="33"/>
  <c r="CH282" i="33"/>
  <c r="CI282" i="33" s="1"/>
  <c r="CK282" i="33"/>
  <c r="CL282" i="33"/>
  <c r="CM282" i="33"/>
  <c r="CO282" i="33"/>
  <c r="CP282" i="33" s="1"/>
  <c r="AA283" i="33"/>
  <c r="AB283" i="33"/>
  <c r="AC283" i="33"/>
  <c r="BP283" i="33"/>
  <c r="BS283" i="33"/>
  <c r="BT283" i="33" s="1"/>
  <c r="BU283" i="33"/>
  <c r="CA283" i="33"/>
  <c r="CF283" i="33"/>
  <c r="CG283" i="33"/>
  <c r="CH283" i="33"/>
  <c r="CI283" i="33"/>
  <c r="CK283" i="33"/>
  <c r="CL283" i="33"/>
  <c r="CM283" i="33"/>
  <c r="CO283" i="33"/>
  <c r="CP283" i="33" s="1"/>
  <c r="AA284" i="33"/>
  <c r="AB284" i="33"/>
  <c r="BQ284" i="33" s="1"/>
  <c r="AC284" i="33"/>
  <c r="BP284" i="33"/>
  <c r="BR284" i="33"/>
  <c r="BS284" i="33"/>
  <c r="CF284" i="33"/>
  <c r="CG284" i="33"/>
  <c r="CH284" i="33"/>
  <c r="CI284" i="33" s="1"/>
  <c r="CK284" i="33"/>
  <c r="CL284" i="33"/>
  <c r="CM284" i="33" s="1"/>
  <c r="CO284" i="33"/>
  <c r="CP284" i="33"/>
  <c r="AA285" i="33"/>
  <c r="AB285" i="33"/>
  <c r="BR285" i="33" s="1"/>
  <c r="AC285" i="33"/>
  <c r="BP285" i="33"/>
  <c r="BQ285" i="33"/>
  <c r="BS285" i="33"/>
  <c r="BT285" i="33"/>
  <c r="CA285" i="33" s="1"/>
  <c r="CF285" i="33"/>
  <c r="CG285" i="33"/>
  <c r="CH285" i="33"/>
  <c r="CI285" i="33" s="1"/>
  <c r="CK285" i="33"/>
  <c r="CL285" i="33"/>
  <c r="CM285" i="33" s="1"/>
  <c r="CO285" i="33"/>
  <c r="CP285" i="33"/>
  <c r="AA286" i="33"/>
  <c r="AB286" i="33"/>
  <c r="AC286" i="33"/>
  <c r="BP286" i="33"/>
  <c r="BQ286" i="33"/>
  <c r="BR286" i="33"/>
  <c r="BS286" i="33"/>
  <c r="BT286" i="33" s="1"/>
  <c r="CA286" i="33" s="1"/>
  <c r="BU286" i="33"/>
  <c r="BV286" i="33"/>
  <c r="CF286" i="33"/>
  <c r="CG286" i="33"/>
  <c r="CH286" i="33"/>
  <c r="CI286" i="33" s="1"/>
  <c r="CK286" i="33"/>
  <c r="CL286" i="33"/>
  <c r="CM286" i="33" s="1"/>
  <c r="CO286" i="33"/>
  <c r="CP286" i="33" s="1"/>
  <c r="AA287" i="33"/>
  <c r="AB287" i="33"/>
  <c r="AC287" i="33"/>
  <c r="BP287" i="33"/>
  <c r="BS287" i="33"/>
  <c r="BT287" i="33" s="1"/>
  <c r="CA287" i="33" s="1"/>
  <c r="CF287" i="33"/>
  <c r="CG287" i="33"/>
  <c r="CH287" i="33"/>
  <c r="CI287" i="33" s="1"/>
  <c r="CK287" i="33"/>
  <c r="CL287" i="33"/>
  <c r="CM287" i="33" s="1"/>
  <c r="CO287" i="33"/>
  <c r="CP287" i="33" s="1"/>
  <c r="AA288" i="33"/>
  <c r="AB288" i="33"/>
  <c r="BQ288" i="33" s="1"/>
  <c r="AC288" i="33"/>
  <c r="BP288" i="33"/>
  <c r="BR288" i="33"/>
  <c r="BS288" i="33"/>
  <c r="CF288" i="33"/>
  <c r="CG288" i="33"/>
  <c r="CH288" i="33"/>
  <c r="CI288" i="33"/>
  <c r="CK288" i="33"/>
  <c r="CL288" i="33"/>
  <c r="CM288" i="33" s="1"/>
  <c r="CO288" i="33"/>
  <c r="CP288" i="33" s="1"/>
  <c r="AA289" i="33"/>
  <c r="AB289" i="33"/>
  <c r="AC289" i="33"/>
  <c r="BP289" i="33"/>
  <c r="BQ289" i="33"/>
  <c r="BR289" i="33"/>
  <c r="BS289" i="33"/>
  <c r="BV289" i="33" s="1"/>
  <c r="CC289" i="33"/>
  <c r="CF289" i="33"/>
  <c r="CG289" i="33"/>
  <c r="CH289" i="33"/>
  <c r="CI289" i="33"/>
  <c r="CK289" i="33"/>
  <c r="CL289" i="33"/>
  <c r="CM289" i="33" s="1"/>
  <c r="CO289" i="33"/>
  <c r="CP289" i="33" s="1"/>
  <c r="AA290" i="33"/>
  <c r="AB290" i="33"/>
  <c r="BR290" i="33" s="1"/>
  <c r="AC290" i="33"/>
  <c r="BP290" i="33"/>
  <c r="BQ290" i="33"/>
  <c r="BS290" i="33"/>
  <c r="BT290" i="33" s="1"/>
  <c r="CA290" i="33" s="1"/>
  <c r="BV290" i="33"/>
  <c r="CC290" i="33" s="1"/>
  <c r="CF290" i="33"/>
  <c r="CG290" i="33"/>
  <c r="CH290" i="33"/>
  <c r="CI290" i="33" s="1"/>
  <c r="CK290" i="33"/>
  <c r="CL290" i="33"/>
  <c r="CM290" i="33" s="1"/>
  <c r="CO290" i="33"/>
  <c r="CP290" i="33" s="1"/>
  <c r="AA291" i="33"/>
  <c r="AB291" i="33"/>
  <c r="BQ291" i="33" s="1"/>
  <c r="AC291" i="33"/>
  <c r="BP291" i="33"/>
  <c r="BS291" i="33"/>
  <c r="BV291" i="33" s="1"/>
  <c r="CC291" i="33" s="1"/>
  <c r="CF291" i="33"/>
  <c r="CG291" i="33"/>
  <c r="CH291" i="33"/>
  <c r="CI291" i="33" s="1"/>
  <c r="CK291" i="33"/>
  <c r="CL291" i="33"/>
  <c r="CM291" i="33" s="1"/>
  <c r="CO291" i="33"/>
  <c r="CP291" i="33"/>
  <c r="AA292" i="33"/>
  <c r="AB292" i="33"/>
  <c r="BQ292" i="33" s="1"/>
  <c r="AC292" i="33"/>
  <c r="BP292" i="33"/>
  <c r="BS292" i="33"/>
  <c r="CF292" i="33"/>
  <c r="CG292" i="33"/>
  <c r="CH292" i="33"/>
  <c r="CI292" i="33"/>
  <c r="CK292" i="33"/>
  <c r="CL292" i="33"/>
  <c r="CM292" i="33" s="1"/>
  <c r="CO292" i="33"/>
  <c r="CP292" i="33"/>
  <c r="AA293" i="33"/>
  <c r="AB293" i="33"/>
  <c r="BR293" i="33" s="1"/>
  <c r="AC293" i="33"/>
  <c r="BP293" i="33"/>
  <c r="BQ293" i="33"/>
  <c r="BS293" i="33"/>
  <c r="CF293" i="33"/>
  <c r="CG293" i="33"/>
  <c r="CH293" i="33"/>
  <c r="CI293" i="33" s="1"/>
  <c r="CK293" i="33"/>
  <c r="CL293" i="33"/>
  <c r="CM293" i="33" s="1"/>
  <c r="CO293" i="33"/>
  <c r="CP293" i="33" s="1"/>
  <c r="AA294" i="33"/>
  <c r="AB294" i="33"/>
  <c r="AC294" i="33"/>
  <c r="BP294" i="33"/>
  <c r="BS294" i="33"/>
  <c r="CF294" i="33"/>
  <c r="CG294" i="33"/>
  <c r="CH294" i="33"/>
  <c r="CI294" i="33" s="1"/>
  <c r="CK294" i="33"/>
  <c r="CL294" i="33"/>
  <c r="CM294" i="33" s="1"/>
  <c r="CO294" i="33"/>
  <c r="CP294" i="33" s="1"/>
  <c r="AA295" i="33"/>
  <c r="AB295" i="33"/>
  <c r="AC295" i="33"/>
  <c r="BP295" i="33"/>
  <c r="BQ295" i="33"/>
  <c r="BR295" i="33"/>
  <c r="BS295" i="33"/>
  <c r="BV295" i="33" s="1"/>
  <c r="CC295" i="33" s="1"/>
  <c r="BU295" i="33"/>
  <c r="CF295" i="33"/>
  <c r="CG295" i="33"/>
  <c r="CH295" i="33"/>
  <c r="CI295" i="33"/>
  <c r="CK295" i="33"/>
  <c r="CL295" i="33"/>
  <c r="CM295" i="33" s="1"/>
  <c r="CO295" i="33"/>
  <c r="CP295" i="33" s="1"/>
  <c r="AA296" i="33"/>
  <c r="AB296" i="33"/>
  <c r="AC296" i="33"/>
  <c r="BP296" i="33"/>
  <c r="BS296" i="33"/>
  <c r="BV296" i="33" s="1"/>
  <c r="CC296" i="33" s="1"/>
  <c r="CF296" i="33"/>
  <c r="CG296" i="33"/>
  <c r="CH296" i="33"/>
  <c r="CI296" i="33" s="1"/>
  <c r="CK296" i="33"/>
  <c r="CL296" i="33"/>
  <c r="CM296" i="33" s="1"/>
  <c r="CO296" i="33"/>
  <c r="CP296" i="33"/>
  <c r="AA297" i="33"/>
  <c r="AB297" i="33"/>
  <c r="AC297" i="33"/>
  <c r="BP297" i="33"/>
  <c r="BS297" i="33"/>
  <c r="BU297" i="33" s="1"/>
  <c r="CF297" i="33"/>
  <c r="CG297" i="33"/>
  <c r="CH297" i="33"/>
  <c r="CI297" i="33" s="1"/>
  <c r="CK297" i="33"/>
  <c r="CL297" i="33"/>
  <c r="CM297" i="33" s="1"/>
  <c r="CO297" i="33"/>
  <c r="CP297" i="33" s="1"/>
  <c r="AA298" i="33"/>
  <c r="AB298" i="33"/>
  <c r="AC298" i="33"/>
  <c r="BP298" i="33"/>
  <c r="BS298" i="33"/>
  <c r="CF298" i="33"/>
  <c r="CG298" i="33"/>
  <c r="CH298" i="33"/>
  <c r="CI298" i="33"/>
  <c r="CK298" i="33"/>
  <c r="CL298" i="33"/>
  <c r="CM298" i="33" s="1"/>
  <c r="CO298" i="33"/>
  <c r="CP298" i="33"/>
  <c r="AA299" i="33"/>
  <c r="AB299" i="33"/>
  <c r="BR299" i="33" s="1"/>
  <c r="AC299" i="33"/>
  <c r="BP299" i="33"/>
  <c r="BS299" i="33"/>
  <c r="CF299" i="33"/>
  <c r="CG299" i="33"/>
  <c r="CH299" i="33"/>
  <c r="CI299" i="33"/>
  <c r="CK299" i="33"/>
  <c r="CL299" i="33"/>
  <c r="CM299" i="33" s="1"/>
  <c r="CO299" i="33"/>
  <c r="CP299" i="33"/>
  <c r="AA300" i="33"/>
  <c r="AB300" i="33"/>
  <c r="BQ300" i="33" s="1"/>
  <c r="AC300" i="33"/>
  <c r="BP300" i="33"/>
  <c r="BS300" i="33"/>
  <c r="CF300" i="33"/>
  <c r="CG300" i="33"/>
  <c r="CH300" i="33"/>
  <c r="CI300" i="33" s="1"/>
  <c r="CK300" i="33"/>
  <c r="CL300" i="33"/>
  <c r="CM300" i="33"/>
  <c r="CO300" i="33"/>
  <c r="CP300" i="33" s="1"/>
  <c r="AA301" i="33"/>
  <c r="AB301" i="33"/>
  <c r="AC301" i="33"/>
  <c r="BP301" i="33"/>
  <c r="BS301" i="33"/>
  <c r="CF301" i="33"/>
  <c r="CG301" i="33"/>
  <c r="CH301" i="33"/>
  <c r="CI301" i="33" s="1"/>
  <c r="CK301" i="33"/>
  <c r="CL301" i="33"/>
  <c r="CM301" i="33" s="1"/>
  <c r="CO301" i="33"/>
  <c r="CP301" i="33" s="1"/>
  <c r="AA302" i="33"/>
  <c r="AB302" i="33"/>
  <c r="AC302" i="33"/>
  <c r="BP302" i="33"/>
  <c r="BS302" i="33"/>
  <c r="BT302" i="33" s="1"/>
  <c r="CA302" i="33" s="1"/>
  <c r="BU302" i="33"/>
  <c r="BV302" i="33"/>
  <c r="CF302" i="33"/>
  <c r="CG302" i="33"/>
  <c r="CH302" i="33"/>
  <c r="CI302" i="33"/>
  <c r="CK302" i="33"/>
  <c r="CL302" i="33"/>
  <c r="CM302" i="33" s="1"/>
  <c r="CO302" i="33"/>
  <c r="CP302" i="33" s="1"/>
  <c r="AA303" i="33"/>
  <c r="AB303" i="33"/>
  <c r="AC303" i="33"/>
  <c r="BP303" i="33"/>
  <c r="BS303" i="33"/>
  <c r="BV303" i="33" s="1"/>
  <c r="CC303" i="33" s="1"/>
  <c r="BT303" i="33"/>
  <c r="CA303" i="33" s="1"/>
  <c r="CF303" i="33"/>
  <c r="CG303" i="33"/>
  <c r="CH303" i="33"/>
  <c r="CI303" i="33" s="1"/>
  <c r="CK303" i="33"/>
  <c r="CL303" i="33"/>
  <c r="CM303" i="33" s="1"/>
  <c r="CO303" i="33"/>
  <c r="CP303" i="33"/>
  <c r="AA304" i="33"/>
  <c r="AB304" i="33"/>
  <c r="AC304" i="33"/>
  <c r="BP304" i="33"/>
  <c r="BS304" i="33"/>
  <c r="BV304" i="33" s="1"/>
  <c r="BU304" i="33"/>
  <c r="CF304" i="33"/>
  <c r="CG304" i="33"/>
  <c r="CH304" i="33"/>
  <c r="CI304" i="33" s="1"/>
  <c r="CK304" i="33"/>
  <c r="CL304" i="33"/>
  <c r="CM304" i="33" s="1"/>
  <c r="CO304" i="33"/>
  <c r="CP304" i="33" s="1"/>
  <c r="AA305" i="33"/>
  <c r="AB305" i="33"/>
  <c r="BR305" i="33" s="1"/>
  <c r="AC305" i="33"/>
  <c r="BP305" i="33"/>
  <c r="BQ305" i="33"/>
  <c r="BS305" i="33"/>
  <c r="BV305" i="33"/>
  <c r="CF305" i="33"/>
  <c r="CG305" i="33"/>
  <c r="CH305" i="33"/>
  <c r="CI305" i="33" s="1"/>
  <c r="CK305" i="33"/>
  <c r="CL305" i="33"/>
  <c r="CM305" i="33" s="1"/>
  <c r="CO305" i="33"/>
  <c r="CP305" i="33" s="1"/>
  <c r="AA306" i="33"/>
  <c r="AB306" i="33"/>
  <c r="AC306" i="33"/>
  <c r="BP306" i="33"/>
  <c r="BS306" i="33"/>
  <c r="CF306" i="33"/>
  <c r="CG306" i="33"/>
  <c r="CH306" i="33"/>
  <c r="CI306" i="33"/>
  <c r="CK306" i="33"/>
  <c r="CL306" i="33"/>
  <c r="CM306" i="33" s="1"/>
  <c r="CO306" i="33"/>
  <c r="CP306" i="33" s="1"/>
  <c r="AA307" i="33"/>
  <c r="AB307" i="33"/>
  <c r="AC307" i="33"/>
  <c r="BP307" i="33"/>
  <c r="BS307" i="33"/>
  <c r="BU307" i="33" s="1"/>
  <c r="BT307" i="33"/>
  <c r="CA307" i="33" s="1"/>
  <c r="BV307" i="33"/>
  <c r="CF307" i="33"/>
  <c r="CG307" i="33"/>
  <c r="CH307" i="33"/>
  <c r="CI307" i="33" s="1"/>
  <c r="CK307" i="33"/>
  <c r="CL307" i="33"/>
  <c r="CM307" i="33" s="1"/>
  <c r="CO307" i="33"/>
  <c r="CP307" i="33" s="1"/>
  <c r="AA308" i="33"/>
  <c r="AB308" i="33"/>
  <c r="AC308" i="33"/>
  <c r="BP308" i="33"/>
  <c r="BQ308" i="33"/>
  <c r="BR308" i="33"/>
  <c r="BS308" i="33"/>
  <c r="CF308" i="33"/>
  <c r="CG308" i="33"/>
  <c r="CH308" i="33"/>
  <c r="CI308" i="33" s="1"/>
  <c r="CK308" i="33"/>
  <c r="CL308" i="33"/>
  <c r="CM308" i="33" s="1"/>
  <c r="CO308" i="33"/>
  <c r="CP308" i="33" s="1"/>
  <c r="AA309" i="33"/>
  <c r="AB309" i="33"/>
  <c r="BR309" i="33" s="1"/>
  <c r="AC309" i="33"/>
  <c r="BP309" i="33"/>
  <c r="BQ309" i="33"/>
  <c r="BS309" i="33"/>
  <c r="CF309" i="33"/>
  <c r="CG309" i="33"/>
  <c r="CH309" i="33"/>
  <c r="CI309" i="33" s="1"/>
  <c r="CK309" i="33"/>
  <c r="CL309" i="33"/>
  <c r="CM309" i="33" s="1"/>
  <c r="CO309" i="33"/>
  <c r="CP309" i="33"/>
  <c r="AA310" i="33"/>
  <c r="AB310" i="33"/>
  <c r="BR310" i="33" s="1"/>
  <c r="AC310" i="33"/>
  <c r="BP310" i="33"/>
  <c r="BS310" i="33"/>
  <c r="BT310" i="33" s="1"/>
  <c r="CA310" i="33" s="1"/>
  <c r="BU310" i="33"/>
  <c r="BV310" i="33"/>
  <c r="CF310" i="33"/>
  <c r="CG310" i="33"/>
  <c r="CH310" i="33"/>
  <c r="CI310" i="33"/>
  <c r="CK310" i="33"/>
  <c r="CL310" i="33"/>
  <c r="CM310" i="33"/>
  <c r="CO310" i="33"/>
  <c r="CP310" i="33" s="1"/>
  <c r="AA311" i="33"/>
  <c r="AB311" i="33"/>
  <c r="BQ311" i="33" s="1"/>
  <c r="AC311" i="33"/>
  <c r="BP311" i="33"/>
  <c r="BR311" i="33"/>
  <c r="BS311" i="33"/>
  <c r="BT311" i="33" s="1"/>
  <c r="BU311" i="33"/>
  <c r="BV311" i="33"/>
  <c r="CA311" i="33"/>
  <c r="CF311" i="33"/>
  <c r="CG311" i="33"/>
  <c r="CH311" i="33"/>
  <c r="CI311" i="33" s="1"/>
  <c r="CK311" i="33"/>
  <c r="CL311" i="33"/>
  <c r="CM311" i="33"/>
  <c r="CO311" i="33"/>
  <c r="CP311" i="33" s="1"/>
  <c r="AA312" i="33"/>
  <c r="AB312" i="33"/>
  <c r="BQ312" i="33" s="1"/>
  <c r="AC312" i="33"/>
  <c r="BP312" i="33"/>
  <c r="BS312" i="33"/>
  <c r="BT312" i="33" s="1"/>
  <c r="CA312" i="33" s="1"/>
  <c r="CF312" i="33"/>
  <c r="CG312" i="33"/>
  <c r="CH312" i="33"/>
  <c r="CI312" i="33"/>
  <c r="CK312" i="33"/>
  <c r="CL312" i="33"/>
  <c r="CM312" i="33"/>
  <c r="CO312" i="33"/>
  <c r="CP312" i="33" s="1"/>
  <c r="AA313" i="33"/>
  <c r="AB313" i="33"/>
  <c r="BQ313" i="33" s="1"/>
  <c r="AC313" i="33"/>
  <c r="BP313" i="33"/>
  <c r="BS313" i="33"/>
  <c r="CF313" i="33"/>
  <c r="CG313" i="33"/>
  <c r="CH313" i="33"/>
  <c r="CI313" i="33" s="1"/>
  <c r="CK313" i="33"/>
  <c r="CL313" i="33"/>
  <c r="CM313" i="33"/>
  <c r="CO313" i="33"/>
  <c r="CP313" i="33" s="1"/>
  <c r="AA314" i="33"/>
  <c r="AB314" i="33"/>
  <c r="AC314" i="33"/>
  <c r="BP314" i="33"/>
  <c r="BS314" i="33"/>
  <c r="BT314" i="33" s="1"/>
  <c r="CA314" i="33" s="1"/>
  <c r="CF314" i="33"/>
  <c r="CG314" i="33"/>
  <c r="CH314" i="33"/>
  <c r="CI314" i="33"/>
  <c r="CK314" i="33"/>
  <c r="CL314" i="33"/>
  <c r="CM314" i="33" s="1"/>
  <c r="CO314" i="33"/>
  <c r="CP314" i="33" s="1"/>
  <c r="AA315" i="33"/>
  <c r="AB315" i="33"/>
  <c r="BR315" i="33" s="1"/>
  <c r="AC315" i="33"/>
  <c r="BP315" i="33"/>
  <c r="BS315" i="33"/>
  <c r="BT315" i="33" s="1"/>
  <c r="BV315" i="33"/>
  <c r="CA315" i="33"/>
  <c r="CF315" i="33"/>
  <c r="CG315" i="33"/>
  <c r="CH315" i="33"/>
  <c r="CI315" i="33" s="1"/>
  <c r="CK315" i="33"/>
  <c r="CL315" i="33"/>
  <c r="CM315" i="33" s="1"/>
  <c r="CO315" i="33"/>
  <c r="CP315" i="33" s="1"/>
  <c r="AA316" i="33"/>
  <c r="AB316" i="33"/>
  <c r="AC316" i="33"/>
  <c r="BP316" i="33"/>
  <c r="BS316" i="33"/>
  <c r="CF316" i="33"/>
  <c r="CG316" i="33"/>
  <c r="CH316" i="33"/>
  <c r="CI316" i="33" s="1"/>
  <c r="CK316" i="33"/>
  <c r="CL316" i="33"/>
  <c r="CM316" i="33"/>
  <c r="CO316" i="33"/>
  <c r="CP316" i="33"/>
  <c r="AA317" i="33"/>
  <c r="AB317" i="33"/>
  <c r="AC317" i="33"/>
  <c r="BP317" i="33"/>
  <c r="BS317" i="33"/>
  <c r="BU317" i="33" s="1"/>
  <c r="CF317" i="33"/>
  <c r="CG317" i="33"/>
  <c r="CH317" i="33"/>
  <c r="CI317" i="33" s="1"/>
  <c r="CK317" i="33"/>
  <c r="CL317" i="33"/>
  <c r="CM317" i="33" s="1"/>
  <c r="CO317" i="33"/>
  <c r="CP317" i="33" s="1"/>
  <c r="AA318" i="33"/>
  <c r="AB318" i="33"/>
  <c r="BR318" i="33" s="1"/>
  <c r="AC318" i="33"/>
  <c r="BP318" i="33"/>
  <c r="BS318" i="33"/>
  <c r="BT318" i="33" s="1"/>
  <c r="CA318" i="33" s="1"/>
  <c r="CF318" i="33"/>
  <c r="CG318" i="33"/>
  <c r="CH318" i="33"/>
  <c r="CI318" i="33" s="1"/>
  <c r="CK318" i="33"/>
  <c r="CL318" i="33"/>
  <c r="CM318" i="33"/>
  <c r="CO318" i="33"/>
  <c r="CP318" i="33" s="1"/>
  <c r="AA319" i="33"/>
  <c r="AB319" i="33"/>
  <c r="BQ319" i="33" s="1"/>
  <c r="AC319" i="33"/>
  <c r="BP319" i="33"/>
  <c r="BR319" i="33"/>
  <c r="BS319" i="33"/>
  <c r="BT319" i="33" s="1"/>
  <c r="CA319" i="33" s="1"/>
  <c r="BU319" i="33"/>
  <c r="BV319" i="33"/>
  <c r="CC319" i="33" s="1"/>
  <c r="CF319" i="33"/>
  <c r="CG319" i="33"/>
  <c r="CH319" i="33"/>
  <c r="CI319" i="33" s="1"/>
  <c r="CK319" i="33"/>
  <c r="CL319" i="33"/>
  <c r="CM319" i="33"/>
  <c r="CO319" i="33"/>
  <c r="CP319" i="33" s="1"/>
  <c r="AA320" i="33"/>
  <c r="AB320" i="33"/>
  <c r="AC320" i="33"/>
  <c r="BP320" i="33"/>
  <c r="BQ320" i="33"/>
  <c r="BR320" i="33"/>
  <c r="BS320" i="33"/>
  <c r="CF320" i="33"/>
  <c r="CG320" i="33"/>
  <c r="CH320" i="33"/>
  <c r="CI320" i="33"/>
  <c r="CK320" i="33"/>
  <c r="CL320" i="33"/>
  <c r="CM320" i="33" s="1"/>
  <c r="CO320" i="33"/>
  <c r="CP320" i="33" s="1"/>
  <c r="AA321" i="33"/>
  <c r="AB321" i="33"/>
  <c r="AC321" i="33"/>
  <c r="BP321" i="33"/>
  <c r="BS321" i="33"/>
  <c r="BT321" i="33" s="1"/>
  <c r="CA321" i="33" s="1"/>
  <c r="BU321" i="33"/>
  <c r="BV321" i="33"/>
  <c r="CF321" i="33"/>
  <c r="CG321" i="33"/>
  <c r="CH321" i="33"/>
  <c r="CI321" i="33" s="1"/>
  <c r="CK321" i="33"/>
  <c r="CL321" i="33"/>
  <c r="CM321" i="33" s="1"/>
  <c r="CO321" i="33"/>
  <c r="CP321" i="33"/>
  <c r="AA322" i="33"/>
  <c r="AB322" i="33"/>
  <c r="BR322" i="33" s="1"/>
  <c r="AC322" i="33"/>
  <c r="BP322" i="33"/>
  <c r="BS322" i="33"/>
  <c r="BT322" i="33" s="1"/>
  <c r="CA322" i="33" s="1"/>
  <c r="CF322" i="33"/>
  <c r="CG322" i="33"/>
  <c r="CH322" i="33"/>
  <c r="CI322" i="33" s="1"/>
  <c r="CK322" i="33"/>
  <c r="CL322" i="33"/>
  <c r="CM322" i="33"/>
  <c r="CO322" i="33"/>
  <c r="CP322" i="33" s="1"/>
  <c r="AA323" i="33"/>
  <c r="AB323" i="33"/>
  <c r="AC323" i="33"/>
  <c r="BP323" i="33"/>
  <c r="BQ323" i="33"/>
  <c r="BR323" i="33"/>
  <c r="BS323" i="33"/>
  <c r="BT323" i="33" s="1"/>
  <c r="CA323" i="33" s="1"/>
  <c r="BU323" i="33"/>
  <c r="CF323" i="33"/>
  <c r="CG323" i="33"/>
  <c r="CH323" i="33"/>
  <c r="CI323" i="33" s="1"/>
  <c r="CK323" i="33"/>
  <c r="CL323" i="33"/>
  <c r="CM323" i="33" s="1"/>
  <c r="CO323" i="33"/>
  <c r="CP323" i="33"/>
  <c r="AA324" i="33"/>
  <c r="AB324" i="33"/>
  <c r="AC324" i="33"/>
  <c r="BP324" i="33"/>
  <c r="BQ324" i="33"/>
  <c r="BR324" i="33"/>
  <c r="BS324" i="33"/>
  <c r="BT324" i="33"/>
  <c r="CA324" i="33" s="1"/>
  <c r="CF324" i="33"/>
  <c r="CG324" i="33"/>
  <c r="CH324" i="33"/>
  <c r="CI324" i="33"/>
  <c r="CK324" i="33"/>
  <c r="CL324" i="33"/>
  <c r="CM324" i="33"/>
  <c r="CO324" i="33"/>
  <c r="CP324" i="33" s="1"/>
  <c r="AA325" i="33"/>
  <c r="AB325" i="33"/>
  <c r="AC325" i="33"/>
  <c r="BP325" i="33"/>
  <c r="BS325" i="33"/>
  <c r="CF325" i="33"/>
  <c r="CG325" i="33"/>
  <c r="CH325" i="33"/>
  <c r="CI325" i="33" s="1"/>
  <c r="CK325" i="33"/>
  <c r="CL325" i="33"/>
  <c r="CM325" i="33" s="1"/>
  <c r="CO325" i="33"/>
  <c r="CP325" i="33"/>
  <c r="AA326" i="33"/>
  <c r="AB326" i="33"/>
  <c r="BR326" i="33" s="1"/>
  <c r="AC326" i="33"/>
  <c r="BP326" i="33"/>
  <c r="BS326" i="33"/>
  <c r="CF326" i="33"/>
  <c r="CG326" i="33"/>
  <c r="CH326" i="33"/>
  <c r="CI326" i="33" s="1"/>
  <c r="CK326" i="33"/>
  <c r="CL326" i="33"/>
  <c r="CM326" i="33"/>
  <c r="CO326" i="33"/>
  <c r="CP326" i="33" s="1"/>
  <c r="AA327" i="33"/>
  <c r="AB327" i="33"/>
  <c r="AC327" i="33"/>
  <c r="BP327" i="33"/>
  <c r="BS327" i="33"/>
  <c r="BT327" i="33" s="1"/>
  <c r="BU327" i="33"/>
  <c r="CB327" i="33" s="1"/>
  <c r="BV327" i="33"/>
  <c r="BW327" i="33"/>
  <c r="CA327" i="33"/>
  <c r="CF327" i="33"/>
  <c r="CG327" i="33"/>
  <c r="CH327" i="33"/>
  <c r="CI327" i="33"/>
  <c r="CK327" i="33"/>
  <c r="CL327" i="33"/>
  <c r="CM327" i="33" s="1"/>
  <c r="CO327" i="33"/>
  <c r="CP327" i="33" s="1"/>
  <c r="AA328" i="33"/>
  <c r="AB328" i="33"/>
  <c r="BQ328" i="33" s="1"/>
  <c r="AC328" i="33"/>
  <c r="BP328" i="33"/>
  <c r="BR328" i="33"/>
  <c r="BS328" i="33"/>
  <c r="BV328" i="33" s="1"/>
  <c r="CC328" i="33" s="1"/>
  <c r="CF328" i="33"/>
  <c r="CG328" i="33"/>
  <c r="CH328" i="33"/>
  <c r="CI328" i="33"/>
  <c r="CK328" i="33"/>
  <c r="CL328" i="33"/>
  <c r="CM328" i="33" s="1"/>
  <c r="CO328" i="33"/>
  <c r="CP328" i="33" s="1"/>
  <c r="AA329" i="33"/>
  <c r="AB329" i="33"/>
  <c r="AC329" i="33"/>
  <c r="BP329" i="33"/>
  <c r="BQ329" i="33"/>
  <c r="BR329" i="33"/>
  <c r="BS329" i="33"/>
  <c r="BT329" i="33" s="1"/>
  <c r="CA329" i="33" s="1"/>
  <c r="CF329" i="33"/>
  <c r="CG329" i="33"/>
  <c r="CH329" i="33"/>
  <c r="CI329" i="33" s="1"/>
  <c r="CK329" i="33"/>
  <c r="CL329" i="33"/>
  <c r="CM329" i="33" s="1"/>
  <c r="CO329" i="33"/>
  <c r="CP329" i="33"/>
  <c r="AA330" i="33"/>
  <c r="AB330" i="33"/>
  <c r="AC330" i="33"/>
  <c r="BP330" i="33"/>
  <c r="BS330" i="33"/>
  <c r="BV330" i="33" s="1"/>
  <c r="BT330" i="33"/>
  <c r="BU330" i="33"/>
  <c r="CA330" i="33"/>
  <c r="CC330" i="33"/>
  <c r="CF330" i="33"/>
  <c r="CG330" i="33"/>
  <c r="CH330" i="33"/>
  <c r="CI330" i="33" s="1"/>
  <c r="CK330" i="33"/>
  <c r="CL330" i="33"/>
  <c r="CM330" i="33"/>
  <c r="CO330" i="33"/>
  <c r="CP330" i="33" s="1"/>
  <c r="AA331" i="33"/>
  <c r="AB331" i="33"/>
  <c r="AC331" i="33"/>
  <c r="BP331" i="33"/>
  <c r="BS331" i="33"/>
  <c r="BT331" i="33" s="1"/>
  <c r="CA331" i="33" s="1"/>
  <c r="BU331" i="33"/>
  <c r="BV331" i="33"/>
  <c r="CF331" i="33"/>
  <c r="CG331" i="33"/>
  <c r="CH331" i="33"/>
  <c r="CI331" i="33"/>
  <c r="CK331" i="33"/>
  <c r="CL331" i="33"/>
  <c r="CM331" i="33" s="1"/>
  <c r="CO331" i="33"/>
  <c r="CP331" i="33" s="1"/>
  <c r="AA332" i="33"/>
  <c r="AB332" i="33"/>
  <c r="AC332" i="33"/>
  <c r="BP332" i="33"/>
  <c r="BQ332" i="33"/>
  <c r="BR332" i="33"/>
  <c r="BS332" i="33"/>
  <c r="BV332" i="33" s="1"/>
  <c r="CC332" i="33" s="1"/>
  <c r="BT332" i="33"/>
  <c r="CA332" i="33" s="1"/>
  <c r="CF332" i="33"/>
  <c r="CG332" i="33"/>
  <c r="CH332" i="33"/>
  <c r="CI332" i="33" s="1"/>
  <c r="CK332" i="33"/>
  <c r="CL332" i="33"/>
  <c r="CM332" i="33" s="1"/>
  <c r="CO332" i="33"/>
  <c r="CP332" i="33" s="1"/>
  <c r="AA333" i="33"/>
  <c r="AB333" i="33"/>
  <c r="AC333" i="33"/>
  <c r="BP333" i="33"/>
  <c r="BS333" i="33"/>
  <c r="CF333" i="33"/>
  <c r="CG333" i="33"/>
  <c r="CH333" i="33"/>
  <c r="CI333" i="33" s="1"/>
  <c r="CK333" i="33"/>
  <c r="CL333" i="33"/>
  <c r="CM333" i="33" s="1"/>
  <c r="CO333" i="33"/>
  <c r="CP333" i="33" s="1"/>
  <c r="AA334" i="33"/>
  <c r="AB334" i="33"/>
  <c r="BR334" i="33" s="1"/>
  <c r="AC334" i="33"/>
  <c r="BP334" i="33"/>
  <c r="BQ334" i="33"/>
  <c r="BS334" i="33"/>
  <c r="CF334" i="33"/>
  <c r="CG334" i="33"/>
  <c r="CH334" i="33"/>
  <c r="CI334" i="33"/>
  <c r="CK334" i="33"/>
  <c r="CL334" i="33"/>
  <c r="CM334" i="33" s="1"/>
  <c r="CO334" i="33"/>
  <c r="CP334" i="33" s="1"/>
  <c r="AA335" i="33"/>
  <c r="AB335" i="33"/>
  <c r="AC335" i="33"/>
  <c r="BP335" i="33"/>
  <c r="BS335" i="33"/>
  <c r="CF335" i="33"/>
  <c r="CG335" i="33"/>
  <c r="CH335" i="33"/>
  <c r="CI335" i="33" s="1"/>
  <c r="CK335" i="33"/>
  <c r="CL335" i="33"/>
  <c r="CM335" i="33" s="1"/>
  <c r="CO335" i="33"/>
  <c r="CP335" i="33" s="1"/>
  <c r="AA336" i="33"/>
  <c r="AB336" i="33"/>
  <c r="BR336" i="33" s="1"/>
  <c r="AC336" i="33"/>
  <c r="BP336" i="33"/>
  <c r="BS336" i="33"/>
  <c r="CF336" i="33"/>
  <c r="CG336" i="33"/>
  <c r="CH336" i="33"/>
  <c r="CI336" i="33"/>
  <c r="CK336" i="33"/>
  <c r="CL336" i="33"/>
  <c r="CM336" i="33" s="1"/>
  <c r="CO336" i="33"/>
  <c r="CP336" i="33" s="1"/>
  <c r="AA337" i="33"/>
  <c r="AB337" i="33"/>
  <c r="BQ337" i="33" s="1"/>
  <c r="AC337" i="33"/>
  <c r="BP337" i="33"/>
  <c r="BS337" i="33"/>
  <c r="CF337" i="33"/>
  <c r="CG337" i="33"/>
  <c r="CH337" i="33"/>
  <c r="CI337" i="33" s="1"/>
  <c r="CK337" i="33"/>
  <c r="CL337" i="33"/>
  <c r="CM337" i="33" s="1"/>
  <c r="CO337" i="33"/>
  <c r="CP337" i="33" s="1"/>
  <c r="AA338" i="33"/>
  <c r="AB338" i="33"/>
  <c r="BR338" i="33" s="1"/>
  <c r="AC338" i="33"/>
  <c r="BP338" i="33"/>
  <c r="BQ338" i="33"/>
  <c r="BS338" i="33"/>
  <c r="CF338" i="33"/>
  <c r="CG338" i="33"/>
  <c r="CH338" i="33"/>
  <c r="CI338" i="33" s="1"/>
  <c r="CK338" i="33"/>
  <c r="CL338" i="33"/>
  <c r="CM338" i="33"/>
  <c r="CO338" i="33"/>
  <c r="CP338" i="33" s="1"/>
  <c r="AA339" i="33"/>
  <c r="AB339" i="33"/>
  <c r="AC339" i="33"/>
  <c r="BP339" i="33"/>
  <c r="BS339" i="33"/>
  <c r="CF339" i="33"/>
  <c r="CG339" i="33"/>
  <c r="CH339" i="33"/>
  <c r="CI339" i="33" s="1"/>
  <c r="CK339" i="33"/>
  <c r="CL339" i="33"/>
  <c r="CM339" i="33" s="1"/>
  <c r="CO339" i="33"/>
  <c r="CP339" i="33"/>
  <c r="AA340" i="33"/>
  <c r="AB340" i="33"/>
  <c r="AC340" i="33"/>
  <c r="BP340" i="33"/>
  <c r="BS340" i="33"/>
  <c r="BV340" i="33" s="1"/>
  <c r="BU340" i="33"/>
  <c r="CB340" i="33" s="1"/>
  <c r="BX340" i="33"/>
  <c r="CC340" i="33"/>
  <c r="CF340" i="33"/>
  <c r="CG340" i="33"/>
  <c r="CH340" i="33"/>
  <c r="CI340" i="33" s="1"/>
  <c r="CK340" i="33"/>
  <c r="CL340" i="33"/>
  <c r="CM340" i="33" s="1"/>
  <c r="CO340" i="33"/>
  <c r="CP340" i="33" s="1"/>
  <c r="AA341" i="33"/>
  <c r="AB341" i="33"/>
  <c r="AC341" i="33"/>
  <c r="BP341" i="33"/>
  <c r="BQ341" i="33"/>
  <c r="BR341" i="33"/>
  <c r="BS341" i="33"/>
  <c r="BT341" i="33" s="1"/>
  <c r="CA341" i="33" s="1"/>
  <c r="BU341" i="33"/>
  <c r="CB341" i="33" s="1"/>
  <c r="CF341" i="33"/>
  <c r="CG341" i="33"/>
  <c r="CH341" i="33"/>
  <c r="CI341" i="33"/>
  <c r="CK341" i="33"/>
  <c r="CL341" i="33"/>
  <c r="CM341" i="33" s="1"/>
  <c r="CO341" i="33"/>
  <c r="CP341" i="33" s="1"/>
  <c r="AA342" i="33"/>
  <c r="AB342" i="33"/>
  <c r="BR342" i="33" s="1"/>
  <c r="AC342" i="33"/>
  <c r="BP342" i="33"/>
  <c r="BS342" i="33"/>
  <c r="BV342" i="33" s="1"/>
  <c r="CC342" i="33"/>
  <c r="CF342" i="33"/>
  <c r="CG342" i="33"/>
  <c r="CH342" i="33"/>
  <c r="CI342" i="33" s="1"/>
  <c r="CK342" i="33"/>
  <c r="CL342" i="33"/>
  <c r="CM342" i="33" s="1"/>
  <c r="CO342" i="33"/>
  <c r="CP342" i="33" s="1"/>
  <c r="AA343" i="33"/>
  <c r="AB343" i="33"/>
  <c r="AC343" i="33"/>
  <c r="BP343" i="33"/>
  <c r="BS343" i="33"/>
  <c r="BT343" i="33" s="1"/>
  <c r="BU343" i="33"/>
  <c r="CB343" i="33" s="1"/>
  <c r="BV343" i="33"/>
  <c r="BX343" i="33" s="1"/>
  <c r="BZ343" i="33" s="1"/>
  <c r="CA343" i="33"/>
  <c r="CF343" i="33"/>
  <c r="CG343" i="33"/>
  <c r="CH343" i="33"/>
  <c r="CI343" i="33" s="1"/>
  <c r="CK343" i="33"/>
  <c r="CL343" i="33"/>
  <c r="CM343" i="33" s="1"/>
  <c r="CO343" i="33"/>
  <c r="CP343" i="33" s="1"/>
  <c r="AA344" i="33"/>
  <c r="AB344" i="33"/>
  <c r="AC344" i="33"/>
  <c r="BP344" i="33"/>
  <c r="BS344" i="33"/>
  <c r="BV344" i="33" s="1"/>
  <c r="CC344" i="33" s="1"/>
  <c r="BU344" i="33"/>
  <c r="CF344" i="33"/>
  <c r="CG344" i="33"/>
  <c r="CH344" i="33"/>
  <c r="CI344" i="33"/>
  <c r="CK344" i="33"/>
  <c r="CL344" i="33"/>
  <c r="CM344" i="33" s="1"/>
  <c r="CO344" i="33"/>
  <c r="CP344" i="33" s="1"/>
  <c r="AA345" i="33"/>
  <c r="AB345" i="33"/>
  <c r="BR345" i="33" s="1"/>
  <c r="AC345" i="33"/>
  <c r="BP345" i="33"/>
  <c r="BS345" i="33"/>
  <c r="BU345" i="33" s="1"/>
  <c r="CF345" i="33"/>
  <c r="CG345" i="33"/>
  <c r="CH345" i="33"/>
  <c r="CI345" i="33" s="1"/>
  <c r="CK345" i="33"/>
  <c r="CL345" i="33"/>
  <c r="CM345" i="33" s="1"/>
  <c r="CO345" i="33"/>
  <c r="CP345" i="33" s="1"/>
  <c r="AA346" i="33"/>
  <c r="AB346" i="33"/>
  <c r="BR346" i="33" s="1"/>
  <c r="AC346" i="33"/>
  <c r="BP346" i="33"/>
  <c r="BQ346" i="33"/>
  <c r="BS346" i="33"/>
  <c r="BV346" i="33" s="1"/>
  <c r="CC346" i="33"/>
  <c r="CF346" i="33"/>
  <c r="CG346" i="33"/>
  <c r="CH346" i="33"/>
  <c r="CI346" i="33"/>
  <c r="CK346" i="33"/>
  <c r="CL346" i="33"/>
  <c r="CM346" i="33" s="1"/>
  <c r="CO346" i="33"/>
  <c r="CP346" i="33" s="1"/>
  <c r="AA347" i="33"/>
  <c r="AB347" i="33"/>
  <c r="BR347" i="33" s="1"/>
  <c r="AC347" i="33"/>
  <c r="BP347" i="33"/>
  <c r="BQ347" i="33"/>
  <c r="BS347" i="33"/>
  <c r="CF347" i="33"/>
  <c r="CG347" i="33"/>
  <c r="CH347" i="33"/>
  <c r="CI347" i="33" s="1"/>
  <c r="CK347" i="33"/>
  <c r="CL347" i="33"/>
  <c r="CM347" i="33" s="1"/>
  <c r="CO347" i="33"/>
  <c r="CP347" i="33" s="1"/>
  <c r="AA348" i="33"/>
  <c r="AB348" i="33"/>
  <c r="BQ348" i="33" s="1"/>
  <c r="AC348" i="33"/>
  <c r="BP348" i="33"/>
  <c r="BS348" i="33"/>
  <c r="BV348" i="33" s="1"/>
  <c r="CC348" i="33" s="1"/>
  <c r="CF348" i="33"/>
  <c r="CG348" i="33"/>
  <c r="CH348" i="33"/>
  <c r="CI348" i="33"/>
  <c r="CK348" i="33"/>
  <c r="CL348" i="33"/>
  <c r="CM348" i="33"/>
  <c r="CO348" i="33"/>
  <c r="CP348" i="33" s="1"/>
  <c r="AA349" i="33"/>
  <c r="AB349" i="33"/>
  <c r="BQ349" i="33" s="1"/>
  <c r="AC349" i="33"/>
  <c r="BP349" i="33"/>
  <c r="BS349" i="33"/>
  <c r="CF349" i="33"/>
  <c r="CG349" i="33"/>
  <c r="CH349" i="33"/>
  <c r="CI349" i="33" s="1"/>
  <c r="CK349" i="33"/>
  <c r="CL349" i="33"/>
  <c r="CM349" i="33"/>
  <c r="CO349" i="33"/>
  <c r="CP349" i="33"/>
  <c r="AA350" i="33"/>
  <c r="AB350" i="33"/>
  <c r="BR350" i="33" s="1"/>
  <c r="AC350" i="33"/>
  <c r="BP350" i="33"/>
  <c r="BS350" i="33"/>
  <c r="BV350" i="33" s="1"/>
  <c r="BT350" i="33"/>
  <c r="CA350" i="33" s="1"/>
  <c r="CC350" i="33"/>
  <c r="CF350" i="33"/>
  <c r="CG350" i="33"/>
  <c r="CH350" i="33"/>
  <c r="CI350" i="33"/>
  <c r="CK350" i="33"/>
  <c r="CL350" i="33"/>
  <c r="CM350" i="33" s="1"/>
  <c r="CO350" i="33"/>
  <c r="CP350" i="33" s="1"/>
  <c r="AA351" i="33"/>
  <c r="AB351" i="33"/>
  <c r="BQ351" i="33" s="1"/>
  <c r="AC351" i="33"/>
  <c r="BP351" i="33"/>
  <c r="BS351" i="33"/>
  <c r="BT351" i="33" s="1"/>
  <c r="BU351" i="33"/>
  <c r="BV351" i="33"/>
  <c r="CA351" i="33"/>
  <c r="CF351" i="33"/>
  <c r="CG351" i="33"/>
  <c r="CH351" i="33"/>
  <c r="CI351" i="33"/>
  <c r="CK351" i="33"/>
  <c r="CL351" i="33"/>
  <c r="CM351" i="33" s="1"/>
  <c r="CO351" i="33"/>
  <c r="CP351" i="33" s="1"/>
  <c r="AA352" i="33"/>
  <c r="AB352" i="33"/>
  <c r="BQ352" i="33" s="1"/>
  <c r="AC352" i="33"/>
  <c r="BP352" i="33"/>
  <c r="BS352" i="33"/>
  <c r="CF352" i="33"/>
  <c r="CG352" i="33"/>
  <c r="CH352" i="33"/>
  <c r="CI352" i="33" s="1"/>
  <c r="CK352" i="33"/>
  <c r="CL352" i="33"/>
  <c r="CM352" i="33" s="1"/>
  <c r="CO352" i="33"/>
  <c r="CP352" i="33" s="1"/>
  <c r="AA353" i="33"/>
  <c r="AB353" i="33"/>
  <c r="BR353" i="33" s="1"/>
  <c r="AC353" i="33"/>
  <c r="BP353" i="33"/>
  <c r="BQ353" i="33"/>
  <c r="BS353" i="33"/>
  <c r="CF353" i="33"/>
  <c r="CG353" i="33"/>
  <c r="CH353" i="33"/>
  <c r="CI353" i="33" s="1"/>
  <c r="CK353" i="33"/>
  <c r="CL353" i="33"/>
  <c r="CM353" i="33" s="1"/>
  <c r="CO353" i="33"/>
  <c r="CP353" i="33"/>
  <c r="AA354" i="33"/>
  <c r="AB354" i="33"/>
  <c r="BR354" i="33" s="1"/>
  <c r="AC354" i="33"/>
  <c r="BP354" i="33"/>
  <c r="BS354" i="33"/>
  <c r="BU354" i="33" s="1"/>
  <c r="CF354" i="33"/>
  <c r="CG354" i="33"/>
  <c r="CH354" i="33"/>
  <c r="CI354" i="33"/>
  <c r="CK354" i="33"/>
  <c r="CL354" i="33"/>
  <c r="CM354" i="33" s="1"/>
  <c r="CO354" i="33"/>
  <c r="CP354" i="33" s="1"/>
  <c r="AA355" i="33"/>
  <c r="AB355" i="33"/>
  <c r="AC355" i="33"/>
  <c r="BP355" i="33"/>
  <c r="BS355" i="33"/>
  <c r="BT355" i="33" s="1"/>
  <c r="CA355" i="33" s="1"/>
  <c r="CF355" i="33"/>
  <c r="CG355" i="33"/>
  <c r="CH355" i="33"/>
  <c r="CI355" i="33" s="1"/>
  <c r="CK355" i="33"/>
  <c r="CL355" i="33"/>
  <c r="CM355" i="33" s="1"/>
  <c r="CO355" i="33"/>
  <c r="CP355" i="33" s="1"/>
  <c r="AA356" i="33"/>
  <c r="AB356" i="33"/>
  <c r="BQ356" i="33" s="1"/>
  <c r="AC356" i="33"/>
  <c r="BP356" i="33"/>
  <c r="BS356" i="33"/>
  <c r="BT356" i="33" s="1"/>
  <c r="CA356" i="33"/>
  <c r="CF356" i="33"/>
  <c r="CG356" i="33"/>
  <c r="CH356" i="33"/>
  <c r="CI356" i="33"/>
  <c r="CK356" i="33"/>
  <c r="CL356" i="33"/>
  <c r="CM356" i="33" s="1"/>
  <c r="CO356" i="33"/>
  <c r="CP356" i="33"/>
  <c r="AA357" i="33"/>
  <c r="AB357" i="33"/>
  <c r="BR357" i="33" s="1"/>
  <c r="AC357" i="33"/>
  <c r="BP357" i="33"/>
  <c r="BQ357" i="33"/>
  <c r="BS357" i="33"/>
  <c r="BT357" i="33"/>
  <c r="CA357" i="33" s="1"/>
  <c r="CF357" i="33"/>
  <c r="CG357" i="33"/>
  <c r="CH357" i="33"/>
  <c r="CI357" i="33"/>
  <c r="CK357" i="33"/>
  <c r="CL357" i="33"/>
  <c r="CM357" i="33" s="1"/>
  <c r="CO357" i="33"/>
  <c r="CP357" i="33" s="1"/>
  <c r="AA358" i="33"/>
  <c r="AB358" i="33"/>
  <c r="BQ358" i="33" s="1"/>
  <c r="AC358" i="33"/>
  <c r="BP358" i="33"/>
  <c r="BR358" i="33"/>
  <c r="BS358" i="33"/>
  <c r="BT358" i="33" s="1"/>
  <c r="BU358" i="33"/>
  <c r="CB358" i="33" s="1"/>
  <c r="BV358" i="33"/>
  <c r="BX358" i="33" s="1"/>
  <c r="BZ358" i="33" s="1"/>
  <c r="CA358" i="33"/>
  <c r="CF358" i="33"/>
  <c r="CG358" i="33"/>
  <c r="CH358" i="33"/>
  <c r="CI358" i="33"/>
  <c r="CK358" i="33"/>
  <c r="CL358" i="33"/>
  <c r="CM358" i="33" s="1"/>
  <c r="CO358" i="33"/>
  <c r="CP358" i="33"/>
  <c r="AA359" i="33"/>
  <c r="AB359" i="33"/>
  <c r="BR359" i="33" s="1"/>
  <c r="AC359" i="33"/>
  <c r="BP359" i="33"/>
  <c r="BQ359" i="33"/>
  <c r="BS359" i="33"/>
  <c r="BV359" i="33" s="1"/>
  <c r="BT359" i="33"/>
  <c r="CA359" i="33" s="1"/>
  <c r="BU359" i="33"/>
  <c r="BW359" i="33"/>
  <c r="BY359" i="33" s="1"/>
  <c r="CB359" i="33"/>
  <c r="CC359" i="33"/>
  <c r="CF359" i="33"/>
  <c r="CG359" i="33"/>
  <c r="CH359" i="33"/>
  <c r="CI359" i="33" s="1"/>
  <c r="CK359" i="33"/>
  <c r="CL359" i="33"/>
  <c r="CM359" i="33"/>
  <c r="CO359" i="33"/>
  <c r="CP359" i="33" s="1"/>
  <c r="AA360" i="33"/>
  <c r="AB360" i="33"/>
  <c r="BR360" i="33" s="1"/>
  <c r="AC360" i="33"/>
  <c r="BP360" i="33"/>
  <c r="BS360" i="33"/>
  <c r="BT360" i="33" s="1"/>
  <c r="CA360" i="33" s="1"/>
  <c r="CF360" i="33"/>
  <c r="CG360" i="33"/>
  <c r="CH360" i="33"/>
  <c r="CI360" i="33" s="1"/>
  <c r="CK360" i="33"/>
  <c r="CL360" i="33"/>
  <c r="CM360" i="33" s="1"/>
  <c r="CO360" i="33"/>
  <c r="CP360" i="33" s="1"/>
  <c r="AA361" i="33"/>
  <c r="AB361" i="33"/>
  <c r="BR361" i="33" s="1"/>
  <c r="AC361" i="33"/>
  <c r="BP361" i="33"/>
  <c r="BQ361" i="33"/>
  <c r="BS361" i="33"/>
  <c r="BV361" i="33" s="1"/>
  <c r="CC361" i="33" s="1"/>
  <c r="CF361" i="33"/>
  <c r="CG361" i="33"/>
  <c r="CH361" i="33"/>
  <c r="CI361" i="33" s="1"/>
  <c r="CK361" i="33"/>
  <c r="CL361" i="33"/>
  <c r="CM361" i="33" s="1"/>
  <c r="CO361" i="33"/>
  <c r="CP361" i="33" s="1"/>
  <c r="AA362" i="33"/>
  <c r="AB362" i="33"/>
  <c r="BR362" i="33" s="1"/>
  <c r="AC362" i="33"/>
  <c r="BP362" i="33"/>
  <c r="BQ362" i="33"/>
  <c r="BS362" i="33"/>
  <c r="BT362" i="33" s="1"/>
  <c r="CA362" i="33" s="1"/>
  <c r="CF362" i="33"/>
  <c r="CG362" i="33"/>
  <c r="CH362" i="33"/>
  <c r="CI362" i="33" s="1"/>
  <c r="CK362" i="33"/>
  <c r="CL362" i="33"/>
  <c r="CM362" i="33" s="1"/>
  <c r="CO362" i="33"/>
  <c r="CP362" i="33" s="1"/>
  <c r="AA363" i="33"/>
  <c r="AB363" i="33"/>
  <c r="BR363" i="33" s="1"/>
  <c r="AC363" i="33"/>
  <c r="BP363" i="33"/>
  <c r="BQ363" i="33"/>
  <c r="BS363" i="33"/>
  <c r="CF363" i="33"/>
  <c r="CG363" i="33"/>
  <c r="CH363" i="33"/>
  <c r="CI363" i="33"/>
  <c r="CK363" i="33"/>
  <c r="CL363" i="33"/>
  <c r="CM363" i="33" s="1"/>
  <c r="CO363" i="33"/>
  <c r="CP363" i="33" s="1"/>
  <c r="AA364" i="33"/>
  <c r="AB364" i="33"/>
  <c r="AC364" i="33"/>
  <c r="BP364" i="33"/>
  <c r="BS364" i="33"/>
  <c r="CF364" i="33"/>
  <c r="CG364" i="33"/>
  <c r="CH364" i="33"/>
  <c r="CI364" i="33" s="1"/>
  <c r="CK364" i="33"/>
  <c r="CL364" i="33"/>
  <c r="CM364" i="33"/>
  <c r="CO364" i="33"/>
  <c r="CP364" i="33" s="1"/>
  <c r="AA365" i="33"/>
  <c r="AB365" i="33"/>
  <c r="BR365" i="33" s="1"/>
  <c r="AC365" i="33"/>
  <c r="BP365" i="33"/>
  <c r="BS365" i="33"/>
  <c r="BU365" i="33" s="1"/>
  <c r="CF365" i="33"/>
  <c r="CG365" i="33"/>
  <c r="CH365" i="33"/>
  <c r="CI365" i="33"/>
  <c r="CK365" i="33"/>
  <c r="CL365" i="33"/>
  <c r="CM365" i="33" s="1"/>
  <c r="CO365" i="33"/>
  <c r="CP365" i="33" s="1"/>
  <c r="AA366" i="33"/>
  <c r="AB366" i="33"/>
  <c r="AC366" i="33"/>
  <c r="BP366" i="33"/>
  <c r="BS366" i="33"/>
  <c r="CF366" i="33"/>
  <c r="CG366" i="33"/>
  <c r="CH366" i="33"/>
  <c r="CI366" i="33"/>
  <c r="CK366" i="33"/>
  <c r="CL366" i="33"/>
  <c r="CM366" i="33"/>
  <c r="CO366" i="33"/>
  <c r="CP366" i="33" s="1"/>
  <c r="AA367" i="33"/>
  <c r="AB367" i="33"/>
  <c r="BQ367" i="33" s="1"/>
  <c r="AC367" i="33"/>
  <c r="BP367" i="33"/>
  <c r="BS367" i="33"/>
  <c r="BV367" i="33" s="1"/>
  <c r="CC367" i="33" s="1"/>
  <c r="CF367" i="33"/>
  <c r="CG367" i="33"/>
  <c r="CH367" i="33"/>
  <c r="CI367" i="33" s="1"/>
  <c r="CK367" i="33"/>
  <c r="CL367" i="33"/>
  <c r="CM367" i="33" s="1"/>
  <c r="CO367" i="33"/>
  <c r="CP367" i="33" s="1"/>
  <c r="AA368" i="33"/>
  <c r="AB368" i="33"/>
  <c r="BQ368" i="33" s="1"/>
  <c r="AC368" i="33"/>
  <c r="BP368" i="33"/>
  <c r="BR368" i="33"/>
  <c r="BS368" i="33"/>
  <c r="BV368" i="33" s="1"/>
  <c r="CC368" i="33" s="1"/>
  <c r="CF368" i="33"/>
  <c r="CG368" i="33"/>
  <c r="CH368" i="33"/>
  <c r="CI368" i="33" s="1"/>
  <c r="CK368" i="33"/>
  <c r="CL368" i="33"/>
  <c r="CM368" i="33"/>
  <c r="CO368" i="33"/>
  <c r="CP368" i="33" s="1"/>
  <c r="AA369" i="33"/>
  <c r="AB369" i="33"/>
  <c r="BR369" i="33" s="1"/>
  <c r="AC369" i="33"/>
  <c r="BP369" i="33"/>
  <c r="BS369" i="33"/>
  <c r="BV369" i="33" s="1"/>
  <c r="CC369" i="33" s="1"/>
  <c r="CF369" i="33"/>
  <c r="CG369" i="33"/>
  <c r="CH369" i="33"/>
  <c r="CI369" i="33" s="1"/>
  <c r="CK369" i="33"/>
  <c r="CL369" i="33"/>
  <c r="CM369" i="33" s="1"/>
  <c r="CO369" i="33"/>
  <c r="CP369" i="33" s="1"/>
  <c r="AA370" i="33"/>
  <c r="AB370" i="33"/>
  <c r="BQ370" i="33" s="1"/>
  <c r="AC370" i="33"/>
  <c r="BP370" i="33"/>
  <c r="BR370" i="33"/>
  <c r="BS370" i="33"/>
  <c r="BV370" i="33"/>
  <c r="CF370" i="33"/>
  <c r="CG370" i="33"/>
  <c r="CH370" i="33"/>
  <c r="CI370" i="33" s="1"/>
  <c r="CK370" i="33"/>
  <c r="CL370" i="33"/>
  <c r="CM370" i="33" s="1"/>
  <c r="CO370" i="33"/>
  <c r="CP370" i="33" s="1"/>
  <c r="AA371" i="33"/>
  <c r="AB371" i="33"/>
  <c r="BQ371" i="33" s="1"/>
  <c r="AC371" i="33"/>
  <c r="BP371" i="33"/>
  <c r="BR371" i="33"/>
  <c r="BS371" i="33"/>
  <c r="CF371" i="33"/>
  <c r="CG371" i="33"/>
  <c r="CH371" i="33"/>
  <c r="CI371" i="33" s="1"/>
  <c r="CK371" i="33"/>
  <c r="CL371" i="33"/>
  <c r="CM371" i="33"/>
  <c r="CO371" i="33"/>
  <c r="CP371" i="33" s="1"/>
  <c r="AA372" i="33"/>
  <c r="AB372" i="33"/>
  <c r="BQ372" i="33" s="1"/>
  <c r="AC372" i="33"/>
  <c r="BP372" i="33"/>
  <c r="BS372" i="33"/>
  <c r="BU372" i="33" s="1"/>
  <c r="CF372" i="33"/>
  <c r="CG372" i="33"/>
  <c r="CH372" i="33"/>
  <c r="CI372" i="33"/>
  <c r="CK372" i="33"/>
  <c r="CL372" i="33"/>
  <c r="CM372" i="33" s="1"/>
  <c r="CO372" i="33"/>
  <c r="CP372" i="33" s="1"/>
  <c r="AA373" i="33"/>
  <c r="AB373" i="33"/>
  <c r="BR373" i="33" s="1"/>
  <c r="AC373" i="33"/>
  <c r="BP373" i="33"/>
  <c r="BQ373" i="33"/>
  <c r="BS373" i="33"/>
  <c r="CF373" i="33"/>
  <c r="CG373" i="33"/>
  <c r="CH373" i="33"/>
  <c r="CI373" i="33" s="1"/>
  <c r="CK373" i="33"/>
  <c r="CL373" i="33"/>
  <c r="CM373" i="33" s="1"/>
  <c r="CO373" i="33"/>
  <c r="CP373" i="33" s="1"/>
  <c r="AA374" i="33"/>
  <c r="AB374" i="33"/>
  <c r="BQ374" i="33" s="1"/>
  <c r="AC374" i="33"/>
  <c r="BP374" i="33"/>
  <c r="BR374" i="33"/>
  <c r="BS374" i="33"/>
  <c r="BU374" i="33" s="1"/>
  <c r="CF374" i="33"/>
  <c r="CG374" i="33"/>
  <c r="CH374" i="33"/>
  <c r="CI374" i="33" s="1"/>
  <c r="CK374" i="33"/>
  <c r="CL374" i="33"/>
  <c r="CM374" i="33" s="1"/>
  <c r="CO374" i="33"/>
  <c r="CP374" i="33" s="1"/>
  <c r="AA375" i="33"/>
  <c r="AB375" i="33"/>
  <c r="AC375" i="33"/>
  <c r="BP375" i="33"/>
  <c r="BQ375" i="33"/>
  <c r="BR375" i="33"/>
  <c r="BS375" i="33"/>
  <c r="BV375" i="33" s="1"/>
  <c r="CC375" i="33"/>
  <c r="CF375" i="33"/>
  <c r="CG375" i="33"/>
  <c r="CH375" i="33"/>
  <c r="CI375" i="33" s="1"/>
  <c r="CK375" i="33"/>
  <c r="CL375" i="33"/>
  <c r="CM375" i="33" s="1"/>
  <c r="CO375" i="33"/>
  <c r="CP375" i="33" s="1"/>
  <c r="AA376" i="33"/>
  <c r="AB376" i="33"/>
  <c r="BQ376" i="33" s="1"/>
  <c r="AC376" i="33"/>
  <c r="BP376" i="33"/>
  <c r="BR376" i="33"/>
  <c r="BS376" i="33"/>
  <c r="CF376" i="33"/>
  <c r="CG376" i="33"/>
  <c r="CH376" i="33"/>
  <c r="CI376" i="33"/>
  <c r="CK376" i="33"/>
  <c r="CL376" i="33"/>
  <c r="CM376" i="33" s="1"/>
  <c r="CO376" i="33"/>
  <c r="CP376" i="33" s="1"/>
  <c r="AA377" i="33"/>
  <c r="AB377" i="33"/>
  <c r="BR377" i="33" s="1"/>
  <c r="AC377" i="33"/>
  <c r="BP377" i="33"/>
  <c r="BQ377" i="33"/>
  <c r="BS377" i="33"/>
  <c r="CF377" i="33"/>
  <c r="CG377" i="33"/>
  <c r="CH377" i="33"/>
  <c r="CI377" i="33"/>
  <c r="CK377" i="33"/>
  <c r="CL377" i="33"/>
  <c r="CM377" i="33"/>
  <c r="CO377" i="33"/>
  <c r="CP377" i="33" s="1"/>
  <c r="AA378" i="33"/>
  <c r="AB378" i="33"/>
  <c r="BQ378" i="33" s="1"/>
  <c r="AC378" i="33"/>
  <c r="BP378" i="33"/>
  <c r="BS378" i="33"/>
  <c r="BU378" i="33" s="1"/>
  <c r="CF378" i="33"/>
  <c r="CG378" i="33"/>
  <c r="CH378" i="33"/>
  <c r="CI378" i="33" s="1"/>
  <c r="CK378" i="33"/>
  <c r="CL378" i="33"/>
  <c r="CM378" i="33" s="1"/>
  <c r="CO378" i="33"/>
  <c r="CP378" i="33" s="1"/>
  <c r="AA379" i="33"/>
  <c r="AB379" i="33"/>
  <c r="AC379" i="33"/>
  <c r="BP379" i="33"/>
  <c r="BS379" i="33"/>
  <c r="BV379" i="33" s="1"/>
  <c r="CC379" i="33" s="1"/>
  <c r="BT379" i="33"/>
  <c r="CA379" i="33" s="1"/>
  <c r="BU379" i="33"/>
  <c r="CB379" i="33" s="1"/>
  <c r="BX379" i="33"/>
  <c r="CF379" i="33"/>
  <c r="CG379" i="33"/>
  <c r="CH379" i="33"/>
  <c r="CI379" i="33"/>
  <c r="CK379" i="33"/>
  <c r="CL379" i="33"/>
  <c r="CM379" i="33" s="1"/>
  <c r="CO379" i="33"/>
  <c r="CP379" i="33" s="1"/>
  <c r="AA380" i="33"/>
  <c r="AB380" i="33"/>
  <c r="AC380" i="33"/>
  <c r="BP380" i="33"/>
  <c r="BQ380" i="33"/>
  <c r="BR380" i="33"/>
  <c r="BS380" i="33"/>
  <c r="CF380" i="33"/>
  <c r="CG380" i="33"/>
  <c r="CH380" i="33"/>
  <c r="CI380" i="33"/>
  <c r="CK380" i="33"/>
  <c r="CL380" i="33"/>
  <c r="CM380" i="33" s="1"/>
  <c r="CO380" i="33"/>
  <c r="CP380" i="33"/>
  <c r="AA381" i="33"/>
  <c r="AB381" i="33"/>
  <c r="BR381" i="33" s="1"/>
  <c r="AC381" i="33"/>
  <c r="BP381" i="33"/>
  <c r="BQ381" i="33"/>
  <c r="BS381" i="33"/>
  <c r="BT381" i="33" s="1"/>
  <c r="CA381" i="33" s="1"/>
  <c r="CF381" i="33"/>
  <c r="CG381" i="33"/>
  <c r="CH381" i="33"/>
  <c r="CI381" i="33" s="1"/>
  <c r="CK381" i="33"/>
  <c r="CL381" i="33"/>
  <c r="CM381" i="33" s="1"/>
  <c r="CO381" i="33"/>
  <c r="CP381" i="33" s="1"/>
  <c r="AA382" i="33"/>
  <c r="AB382" i="33"/>
  <c r="AC382" i="33"/>
  <c r="BP382" i="33"/>
  <c r="BS382" i="33"/>
  <c r="BV382" i="33" s="1"/>
  <c r="CF382" i="33"/>
  <c r="CG382" i="33"/>
  <c r="CH382" i="33"/>
  <c r="CI382" i="33"/>
  <c r="CK382" i="33"/>
  <c r="CL382" i="33"/>
  <c r="CM382" i="33"/>
  <c r="CO382" i="33"/>
  <c r="CP382" i="33" s="1"/>
  <c r="AA383" i="33"/>
  <c r="AB383" i="33"/>
  <c r="AC383" i="33"/>
  <c r="BP383" i="33"/>
  <c r="BQ383" i="33"/>
  <c r="BR383" i="33"/>
  <c r="BS383" i="33"/>
  <c r="CF383" i="33"/>
  <c r="CG383" i="33"/>
  <c r="CH383" i="33"/>
  <c r="CI383" i="33" s="1"/>
  <c r="CK383" i="33"/>
  <c r="CL383" i="33"/>
  <c r="CM383" i="33" s="1"/>
  <c r="CO383" i="33"/>
  <c r="CP383" i="33"/>
  <c r="AA384" i="33"/>
  <c r="AB384" i="33"/>
  <c r="AC384" i="33"/>
  <c r="BP384" i="33"/>
  <c r="BS384" i="33"/>
  <c r="BT384" i="33" s="1"/>
  <c r="CA384" i="33" s="1"/>
  <c r="BU384" i="33"/>
  <c r="BV384" i="33"/>
  <c r="CF384" i="33"/>
  <c r="CG384" i="33"/>
  <c r="CH384" i="33"/>
  <c r="CI384" i="33" s="1"/>
  <c r="CK384" i="33"/>
  <c r="CL384" i="33"/>
  <c r="CM384" i="33"/>
  <c r="CO384" i="33"/>
  <c r="CP384" i="33" s="1"/>
  <c r="AA385" i="33"/>
  <c r="AB385" i="33"/>
  <c r="AC385" i="33"/>
  <c r="BP385" i="33"/>
  <c r="BS385" i="33"/>
  <c r="BT385" i="33" s="1"/>
  <c r="BU385" i="33"/>
  <c r="BX385" i="33" s="1"/>
  <c r="BV385" i="33"/>
  <c r="CC385" i="33" s="1"/>
  <c r="CA385" i="33"/>
  <c r="CF385" i="33"/>
  <c r="CG385" i="33"/>
  <c r="CH385" i="33"/>
  <c r="CI385" i="33" s="1"/>
  <c r="CK385" i="33"/>
  <c r="CL385" i="33"/>
  <c r="CM385" i="33" s="1"/>
  <c r="CO385" i="33"/>
  <c r="CP385" i="33" s="1"/>
  <c r="AA386" i="33"/>
  <c r="AB386" i="33"/>
  <c r="BQ386" i="33" s="1"/>
  <c r="AC386" i="33"/>
  <c r="BP386" i="33"/>
  <c r="BR386" i="33"/>
  <c r="BS386" i="33"/>
  <c r="CF386" i="33"/>
  <c r="CG386" i="33"/>
  <c r="CH386" i="33"/>
  <c r="CI386" i="33" s="1"/>
  <c r="CK386" i="33"/>
  <c r="CL386" i="33"/>
  <c r="CM386" i="33" s="1"/>
  <c r="CO386" i="33"/>
  <c r="CP386" i="33"/>
  <c r="AA387" i="33"/>
  <c r="AB387" i="33"/>
  <c r="AC387" i="33"/>
  <c r="BP387" i="33"/>
  <c r="BQ387" i="33"/>
  <c r="BR387" i="33"/>
  <c r="BS387" i="33"/>
  <c r="BT387" i="33" s="1"/>
  <c r="CA387" i="33" s="1"/>
  <c r="CF387" i="33"/>
  <c r="CG387" i="33"/>
  <c r="CH387" i="33"/>
  <c r="CI387" i="33" s="1"/>
  <c r="CK387" i="33"/>
  <c r="CL387" i="33"/>
  <c r="CM387" i="33" s="1"/>
  <c r="CO387" i="33"/>
  <c r="CP387" i="33" s="1"/>
  <c r="AA388" i="33"/>
  <c r="AB388" i="33"/>
  <c r="AC388" i="33"/>
  <c r="BP388" i="33"/>
  <c r="BQ388" i="33"/>
  <c r="BR388" i="33"/>
  <c r="BS388" i="33"/>
  <c r="BT388" i="33" s="1"/>
  <c r="CA388" i="33" s="1"/>
  <c r="BV388" i="33"/>
  <c r="CC388" i="33" s="1"/>
  <c r="CF388" i="33"/>
  <c r="CG388" i="33"/>
  <c r="CH388" i="33"/>
  <c r="CI388" i="33" s="1"/>
  <c r="CK388" i="33"/>
  <c r="CL388" i="33"/>
  <c r="CM388" i="33" s="1"/>
  <c r="CO388" i="33"/>
  <c r="CP388" i="33" s="1"/>
  <c r="AA389" i="33"/>
  <c r="AB389" i="33"/>
  <c r="BR389" i="33" s="1"/>
  <c r="AC389" i="33"/>
  <c r="BP389" i="33"/>
  <c r="BS389" i="33"/>
  <c r="BV389" i="33" s="1"/>
  <c r="BT389" i="33"/>
  <c r="CA389" i="33" s="1"/>
  <c r="CF389" i="33"/>
  <c r="CG389" i="33"/>
  <c r="CH389" i="33"/>
  <c r="CI389" i="33"/>
  <c r="CK389" i="33"/>
  <c r="CL389" i="33"/>
  <c r="CM389" i="33" s="1"/>
  <c r="CO389" i="33"/>
  <c r="CP389" i="33" s="1"/>
  <c r="AA390" i="33"/>
  <c r="AB390" i="33"/>
  <c r="BR390" i="33" s="1"/>
  <c r="AC390" i="33"/>
  <c r="BP390" i="33"/>
  <c r="BQ390" i="33"/>
  <c r="BS390" i="33"/>
  <c r="BV390" i="33" s="1"/>
  <c r="BT390" i="33"/>
  <c r="CA390" i="33" s="1"/>
  <c r="BU390" i="33"/>
  <c r="CF390" i="33"/>
  <c r="CG390" i="33"/>
  <c r="CH390" i="33"/>
  <c r="CI390" i="33" s="1"/>
  <c r="CK390" i="33"/>
  <c r="CL390" i="33"/>
  <c r="CM390" i="33" s="1"/>
  <c r="CO390" i="33"/>
  <c r="CP390" i="33" s="1"/>
  <c r="AA391" i="33"/>
  <c r="AB391" i="33"/>
  <c r="AC391" i="33"/>
  <c r="BP391" i="33"/>
  <c r="BQ391" i="33"/>
  <c r="BR391" i="33"/>
  <c r="BS391" i="33"/>
  <c r="BT391" i="33" s="1"/>
  <c r="CA391" i="33" s="1"/>
  <c r="CF391" i="33"/>
  <c r="CG391" i="33"/>
  <c r="CH391" i="33"/>
  <c r="CI391" i="33" s="1"/>
  <c r="CK391" i="33"/>
  <c r="CL391" i="33"/>
  <c r="CM391" i="33" s="1"/>
  <c r="CO391" i="33"/>
  <c r="CP391" i="33" s="1"/>
  <c r="AA392" i="33"/>
  <c r="AB392" i="33"/>
  <c r="BR392" i="33" s="1"/>
  <c r="AC392" i="33"/>
  <c r="BP392" i="33"/>
  <c r="BS392" i="33"/>
  <c r="CF392" i="33"/>
  <c r="CG392" i="33"/>
  <c r="CH392" i="33"/>
  <c r="CI392" i="33"/>
  <c r="CK392" i="33"/>
  <c r="CL392" i="33"/>
  <c r="CM392" i="33" s="1"/>
  <c r="CO392" i="33"/>
  <c r="CP392" i="33" s="1"/>
  <c r="AA393" i="33"/>
  <c r="AB393" i="33"/>
  <c r="BR393" i="33" s="1"/>
  <c r="AC393" i="33"/>
  <c r="BP393" i="33"/>
  <c r="BQ393" i="33"/>
  <c r="BS393" i="33"/>
  <c r="BT393" i="33" s="1"/>
  <c r="CA393" i="33" s="1"/>
  <c r="CF393" i="33"/>
  <c r="CG393" i="33"/>
  <c r="CH393" i="33"/>
  <c r="CI393" i="33" s="1"/>
  <c r="CK393" i="33"/>
  <c r="CL393" i="33"/>
  <c r="CM393" i="33" s="1"/>
  <c r="CO393" i="33"/>
  <c r="CP393" i="33" s="1"/>
  <c r="AA394" i="33"/>
  <c r="AB394" i="33"/>
  <c r="BR394" i="33" s="1"/>
  <c r="AC394" i="33"/>
  <c r="BP394" i="33"/>
  <c r="BQ394" i="33"/>
  <c r="BS394" i="33"/>
  <c r="CF394" i="33"/>
  <c r="CG394" i="33"/>
  <c r="CH394" i="33"/>
  <c r="CI394" i="33"/>
  <c r="CK394" i="33"/>
  <c r="CL394" i="33"/>
  <c r="CM394" i="33" s="1"/>
  <c r="CO394" i="33"/>
  <c r="CP394" i="33" s="1"/>
  <c r="AA395" i="33"/>
  <c r="AB395" i="33"/>
  <c r="BQ395" i="33" s="1"/>
  <c r="AC395" i="33"/>
  <c r="BP395" i="33"/>
  <c r="BS395" i="33"/>
  <c r="BV395" i="33" s="1"/>
  <c r="BT395" i="33"/>
  <c r="CA395" i="33" s="1"/>
  <c r="BU395" i="33"/>
  <c r="CF395" i="33"/>
  <c r="CG395" i="33"/>
  <c r="CH395" i="33"/>
  <c r="CI395" i="33" s="1"/>
  <c r="CK395" i="33"/>
  <c r="CL395" i="33"/>
  <c r="CM395" i="33"/>
  <c r="CO395" i="33"/>
  <c r="CP395" i="33" s="1"/>
  <c r="AA396" i="33"/>
  <c r="AB396" i="33"/>
  <c r="AC396" i="33"/>
  <c r="BP396" i="33"/>
  <c r="BS396" i="33"/>
  <c r="BU396" i="33" s="1"/>
  <c r="CF396" i="33"/>
  <c r="CG396" i="33"/>
  <c r="CH396" i="33"/>
  <c r="CI396" i="33" s="1"/>
  <c r="CK396" i="33"/>
  <c r="CL396" i="33"/>
  <c r="CM396" i="33" s="1"/>
  <c r="CO396" i="33"/>
  <c r="CP396" i="33" s="1"/>
  <c r="AA397" i="33"/>
  <c r="AB397" i="33"/>
  <c r="AC397" i="33"/>
  <c r="BP397" i="33"/>
  <c r="BS397" i="33"/>
  <c r="CF397" i="33"/>
  <c r="CG397" i="33"/>
  <c r="CH397" i="33"/>
  <c r="CI397" i="33" s="1"/>
  <c r="CK397" i="33"/>
  <c r="CL397" i="33"/>
  <c r="CM397" i="33" s="1"/>
  <c r="CO397" i="33"/>
  <c r="CP397" i="33" s="1"/>
  <c r="AA398" i="33"/>
  <c r="AB398" i="33"/>
  <c r="BR398" i="33" s="1"/>
  <c r="AC398" i="33"/>
  <c r="BP398" i="33"/>
  <c r="BQ398" i="33"/>
  <c r="BS398" i="33"/>
  <c r="BU398" i="33" s="1"/>
  <c r="BT398" i="33"/>
  <c r="CA398" i="33" s="1"/>
  <c r="CB398" i="33"/>
  <c r="CF398" i="33"/>
  <c r="CG398" i="33"/>
  <c r="CH398" i="33"/>
  <c r="CI398" i="33" s="1"/>
  <c r="CK398" i="33"/>
  <c r="CL398" i="33"/>
  <c r="CM398" i="33" s="1"/>
  <c r="CO398" i="33"/>
  <c r="CP398" i="33" s="1"/>
  <c r="AA399" i="33"/>
  <c r="AB399" i="33"/>
  <c r="BQ399" i="33" s="1"/>
  <c r="AC399" i="33"/>
  <c r="BP399" i="33"/>
  <c r="BS399" i="33"/>
  <c r="BT399" i="33"/>
  <c r="CA399" i="33" s="1"/>
  <c r="BU399" i="33"/>
  <c r="BV399" i="33"/>
  <c r="BX399" i="33" s="1"/>
  <c r="BZ399" i="33" s="1"/>
  <c r="CC399" i="33"/>
  <c r="CF399" i="33"/>
  <c r="CG399" i="33"/>
  <c r="CH399" i="33"/>
  <c r="CI399" i="33" s="1"/>
  <c r="CK399" i="33"/>
  <c r="CL399" i="33"/>
  <c r="CM399" i="33" s="1"/>
  <c r="CO399" i="33"/>
  <c r="CP399" i="33"/>
  <c r="AA400" i="33"/>
  <c r="AB400" i="33"/>
  <c r="AC400" i="33"/>
  <c r="BP400" i="33"/>
  <c r="BS400" i="33"/>
  <c r="CF400" i="33"/>
  <c r="CG400" i="33"/>
  <c r="CH400" i="33"/>
  <c r="CI400" i="33"/>
  <c r="CK400" i="33"/>
  <c r="CL400" i="33"/>
  <c r="CM400" i="33" s="1"/>
  <c r="CO400" i="33"/>
  <c r="CP400" i="33"/>
  <c r="AA401" i="33"/>
  <c r="AB401" i="33"/>
  <c r="BR401" i="33" s="1"/>
  <c r="AC401" i="33"/>
  <c r="BP401" i="33"/>
  <c r="BS401" i="33"/>
  <c r="BV401" i="33" s="1"/>
  <c r="CF401" i="33"/>
  <c r="CG401" i="33"/>
  <c r="CH401" i="33"/>
  <c r="CI401" i="33"/>
  <c r="CK401" i="33"/>
  <c r="CL401" i="33"/>
  <c r="CM401" i="33" s="1"/>
  <c r="CO401" i="33"/>
  <c r="CP401" i="33" s="1"/>
  <c r="AA402" i="33"/>
  <c r="AB402" i="33"/>
  <c r="BQ402" i="33" s="1"/>
  <c r="AC402" i="33"/>
  <c r="BP402" i="33"/>
  <c r="BS402" i="33"/>
  <c r="BT402" i="33"/>
  <c r="CA402" i="33" s="1"/>
  <c r="CF402" i="33"/>
  <c r="CG402" i="33"/>
  <c r="CH402" i="33"/>
  <c r="CI402" i="33" s="1"/>
  <c r="CK402" i="33"/>
  <c r="CL402" i="33"/>
  <c r="CM402" i="33" s="1"/>
  <c r="CO402" i="33"/>
  <c r="CP402" i="33" s="1"/>
  <c r="AA403" i="33"/>
  <c r="AB403" i="33"/>
  <c r="BQ403" i="33" s="1"/>
  <c r="AC403" i="33"/>
  <c r="BP403" i="33"/>
  <c r="BS403" i="33"/>
  <c r="BT403" i="33"/>
  <c r="CA403" i="33" s="1"/>
  <c r="BU403" i="33"/>
  <c r="BV403" i="33"/>
  <c r="CC403" i="33" s="1"/>
  <c r="CF403" i="33"/>
  <c r="CG403" i="33"/>
  <c r="CH403" i="33"/>
  <c r="CI403" i="33"/>
  <c r="CK403" i="33"/>
  <c r="CL403" i="33"/>
  <c r="CM403" i="33" s="1"/>
  <c r="CO403" i="33"/>
  <c r="CP403" i="33" s="1"/>
  <c r="AA404" i="33"/>
  <c r="AB404" i="33"/>
  <c r="BQ404" i="33" s="1"/>
  <c r="AC404" i="33"/>
  <c r="BP404" i="33"/>
  <c r="BR404" i="33"/>
  <c r="BS404" i="33"/>
  <c r="CF404" i="33"/>
  <c r="CG404" i="33"/>
  <c r="CH404" i="33"/>
  <c r="CI404" i="33" s="1"/>
  <c r="CK404" i="33"/>
  <c r="CL404" i="33"/>
  <c r="CM404" i="33" s="1"/>
  <c r="CO404" i="33"/>
  <c r="CP404" i="33" s="1"/>
  <c r="AA405" i="33"/>
  <c r="AB405" i="33"/>
  <c r="AC405" i="33"/>
  <c r="BP405" i="33"/>
  <c r="BQ405" i="33"/>
  <c r="BR405" i="33"/>
  <c r="BS405" i="33"/>
  <c r="BU405" i="33" s="1"/>
  <c r="CB405" i="33"/>
  <c r="CF405" i="33"/>
  <c r="CG405" i="33"/>
  <c r="CH405" i="33"/>
  <c r="CI405" i="33"/>
  <c r="CK405" i="33"/>
  <c r="CL405" i="33"/>
  <c r="CM405" i="33" s="1"/>
  <c r="CO405" i="33"/>
  <c r="CP405" i="33" s="1"/>
  <c r="AA406" i="33"/>
  <c r="AB406" i="33"/>
  <c r="AC406" i="33"/>
  <c r="BP406" i="33"/>
  <c r="BS406" i="33"/>
  <c r="CF406" i="33"/>
  <c r="CG406" i="33"/>
  <c r="CH406" i="33"/>
  <c r="CI406" i="33" s="1"/>
  <c r="CK406" i="33"/>
  <c r="CL406" i="33"/>
  <c r="CM406" i="33" s="1"/>
  <c r="CO406" i="33"/>
  <c r="CP406" i="33" s="1"/>
  <c r="AA407" i="33"/>
  <c r="AB407" i="33"/>
  <c r="BR407" i="33" s="1"/>
  <c r="AC407" i="33"/>
  <c r="BP407" i="33"/>
  <c r="BQ407" i="33"/>
  <c r="BS407" i="33"/>
  <c r="BV407" i="33" s="1"/>
  <c r="BU407" i="33"/>
  <c r="CC407" i="33"/>
  <c r="CF407" i="33"/>
  <c r="CG407" i="33"/>
  <c r="CH407" i="33"/>
  <c r="CI407" i="33"/>
  <c r="CK407" i="33"/>
  <c r="CL407" i="33"/>
  <c r="CM407" i="33"/>
  <c r="CO407" i="33"/>
  <c r="CP407" i="33" s="1"/>
  <c r="AA408" i="33"/>
  <c r="AB408" i="33"/>
  <c r="AC408" i="33"/>
  <c r="BP408" i="33"/>
  <c r="BS408" i="33"/>
  <c r="BV408" i="33" s="1"/>
  <c r="CF408" i="33"/>
  <c r="CG408" i="33"/>
  <c r="CH408" i="33"/>
  <c r="CI408" i="33" s="1"/>
  <c r="CK408" i="33"/>
  <c r="CL408" i="33"/>
  <c r="CM408" i="33" s="1"/>
  <c r="CO408" i="33"/>
  <c r="CP408" i="33"/>
  <c r="AA409" i="33"/>
  <c r="AB409" i="33"/>
  <c r="BR409" i="33" s="1"/>
  <c r="AC409" i="33"/>
  <c r="BP409" i="33"/>
  <c r="BQ409" i="33"/>
  <c r="BS409" i="33"/>
  <c r="BU409" i="33" s="1"/>
  <c r="BT409" i="33"/>
  <c r="CA409" i="33" s="1"/>
  <c r="BW409" i="33"/>
  <c r="BY409" i="33" s="1"/>
  <c r="CB409" i="33"/>
  <c r="CF409" i="33"/>
  <c r="CG409" i="33"/>
  <c r="CH409" i="33"/>
  <c r="CI409" i="33" s="1"/>
  <c r="CK409" i="33"/>
  <c r="CL409" i="33"/>
  <c r="CM409" i="33"/>
  <c r="CO409" i="33"/>
  <c r="CP409" i="33" s="1"/>
  <c r="AA410" i="33"/>
  <c r="AB410" i="33"/>
  <c r="BQ410" i="33" s="1"/>
  <c r="AC410" i="33"/>
  <c r="BP410" i="33"/>
  <c r="BS410" i="33"/>
  <c r="BT410" i="33" s="1"/>
  <c r="CA410" i="33" s="1"/>
  <c r="BU410" i="33"/>
  <c r="BV410" i="33"/>
  <c r="CF410" i="33"/>
  <c r="CG410" i="33"/>
  <c r="CH410" i="33"/>
  <c r="CI410" i="33" s="1"/>
  <c r="CK410" i="33"/>
  <c r="CL410" i="33"/>
  <c r="CM410" i="33"/>
  <c r="CO410" i="33"/>
  <c r="CP410" i="33" s="1"/>
  <c r="AA411" i="33"/>
  <c r="AB411" i="33"/>
  <c r="BR411" i="33" s="1"/>
  <c r="AC411" i="33"/>
  <c r="BP411" i="33"/>
  <c r="BQ411" i="33"/>
  <c r="BS411" i="33"/>
  <c r="CF411" i="33"/>
  <c r="CG411" i="33"/>
  <c r="CH411" i="33"/>
  <c r="CI411" i="33" s="1"/>
  <c r="CK411" i="33"/>
  <c r="CL411" i="33"/>
  <c r="CM411" i="33"/>
  <c r="CO411" i="33"/>
  <c r="CP411" i="33" s="1"/>
  <c r="AA412" i="33"/>
  <c r="AB412" i="33"/>
  <c r="BR412" i="33" s="1"/>
  <c r="AC412" i="33"/>
  <c r="BP412" i="33"/>
  <c r="BQ412" i="33"/>
  <c r="BS412" i="33"/>
  <c r="BV412" i="33"/>
  <c r="CF412" i="33"/>
  <c r="CG412" i="33"/>
  <c r="CH412" i="33"/>
  <c r="CI412" i="33"/>
  <c r="CK412" i="33"/>
  <c r="CL412" i="33"/>
  <c r="CM412" i="33" s="1"/>
  <c r="CO412" i="33"/>
  <c r="CP412" i="33" s="1"/>
  <c r="AA413" i="33"/>
  <c r="AB413" i="33"/>
  <c r="AC413" i="33"/>
  <c r="BP413" i="33"/>
  <c r="BS413" i="33"/>
  <c r="BU413" i="33" s="1"/>
  <c r="BT413" i="33"/>
  <c r="CA413" i="33" s="1"/>
  <c r="CF413" i="33"/>
  <c r="CG413" i="33"/>
  <c r="CH413" i="33"/>
  <c r="CI413" i="33"/>
  <c r="CK413" i="33"/>
  <c r="CL413" i="33"/>
  <c r="CM413" i="33" s="1"/>
  <c r="CO413" i="33"/>
  <c r="CP413" i="33" s="1"/>
  <c r="AA414" i="33"/>
  <c r="AB414" i="33"/>
  <c r="AC414" i="33"/>
  <c r="BP414" i="33"/>
  <c r="BS414" i="33"/>
  <c r="BT414" i="33" s="1"/>
  <c r="CA414" i="33" s="1"/>
  <c r="BU414" i="33"/>
  <c r="CB414" i="33" s="1"/>
  <c r="BV414" i="33"/>
  <c r="CF414" i="33"/>
  <c r="CG414" i="33"/>
  <c r="CH414" i="33"/>
  <c r="CI414" i="33" s="1"/>
  <c r="CK414" i="33"/>
  <c r="CL414" i="33"/>
  <c r="CM414" i="33" s="1"/>
  <c r="CO414" i="33"/>
  <c r="CP414" i="33"/>
  <c r="AA415" i="33"/>
  <c r="AB415" i="33"/>
  <c r="BR415" i="33" s="1"/>
  <c r="AC415" i="33"/>
  <c r="BP415" i="33"/>
  <c r="BS415" i="33"/>
  <c r="BV415" i="33" s="1"/>
  <c r="BT415" i="33"/>
  <c r="CA415" i="33" s="1"/>
  <c r="CF415" i="33"/>
  <c r="CG415" i="33"/>
  <c r="CH415" i="33"/>
  <c r="CI415" i="33"/>
  <c r="CK415" i="33"/>
  <c r="CL415" i="33"/>
  <c r="CM415" i="33"/>
  <c r="CO415" i="33"/>
  <c r="CP415" i="33" s="1"/>
  <c r="AA416" i="33"/>
  <c r="AB416" i="33"/>
  <c r="BQ416" i="33" s="1"/>
  <c r="AC416" i="33"/>
  <c r="BP416" i="33"/>
  <c r="BS416" i="33"/>
  <c r="BV416" i="33" s="1"/>
  <c r="CF416" i="33"/>
  <c r="CG416" i="33"/>
  <c r="CH416" i="33"/>
  <c r="CI416" i="33" s="1"/>
  <c r="CK416" i="33"/>
  <c r="CL416" i="33"/>
  <c r="CM416" i="33" s="1"/>
  <c r="CO416" i="33"/>
  <c r="CP416" i="33"/>
  <c r="AA417" i="33"/>
  <c r="AB417" i="33"/>
  <c r="AC417" i="33"/>
  <c r="BP417" i="33"/>
  <c r="BQ417" i="33"/>
  <c r="BR417" i="33"/>
  <c r="BS417" i="33"/>
  <c r="BU417" i="33" s="1"/>
  <c r="BT417" i="33"/>
  <c r="CA417" i="33" s="1"/>
  <c r="CF417" i="33"/>
  <c r="CG417" i="33"/>
  <c r="CH417" i="33"/>
  <c r="CI417" i="33"/>
  <c r="CK417" i="33"/>
  <c r="CL417" i="33"/>
  <c r="CM417" i="33" s="1"/>
  <c r="CO417" i="33"/>
  <c r="CP417" i="33" s="1"/>
  <c r="AA418" i="33"/>
  <c r="AB418" i="33"/>
  <c r="BQ418" i="33" s="1"/>
  <c r="AC418" i="33"/>
  <c r="BP418" i="33"/>
  <c r="BS418" i="33"/>
  <c r="BU418" i="33"/>
  <c r="CF418" i="33"/>
  <c r="CG418" i="33"/>
  <c r="CH418" i="33"/>
  <c r="CI418" i="33" s="1"/>
  <c r="CK418" i="33"/>
  <c r="CL418" i="33"/>
  <c r="CM418" i="33" s="1"/>
  <c r="CO418" i="33"/>
  <c r="CP418" i="33" s="1"/>
  <c r="AA419" i="33"/>
  <c r="AB419" i="33"/>
  <c r="AC419" i="33"/>
  <c r="BP419" i="33"/>
  <c r="BS419" i="33"/>
  <c r="BU419" i="33" s="1"/>
  <c r="CB419" i="33" s="1"/>
  <c r="CF419" i="33"/>
  <c r="CG419" i="33"/>
  <c r="CH419" i="33"/>
  <c r="CI419" i="33" s="1"/>
  <c r="CK419" i="33"/>
  <c r="CL419" i="33"/>
  <c r="CM419" i="33"/>
  <c r="CO419" i="33"/>
  <c r="CP419" i="33" s="1"/>
  <c r="AA420" i="33"/>
  <c r="AB420" i="33"/>
  <c r="AC420" i="33"/>
  <c r="BP420" i="33"/>
  <c r="BS420" i="33"/>
  <c r="CF420" i="33"/>
  <c r="CG420" i="33"/>
  <c r="CH420" i="33"/>
  <c r="CI420" i="33" s="1"/>
  <c r="CK420" i="33"/>
  <c r="CL420" i="33"/>
  <c r="CM420" i="33" s="1"/>
  <c r="CO420" i="33"/>
  <c r="CP420" i="33" s="1"/>
  <c r="AA421" i="33"/>
  <c r="AB421" i="33"/>
  <c r="AC421" i="33"/>
  <c r="BP421" i="33"/>
  <c r="BQ421" i="33"/>
  <c r="BR421" i="33"/>
  <c r="BS421" i="33"/>
  <c r="CF421" i="33"/>
  <c r="CG421" i="33"/>
  <c r="CH421" i="33"/>
  <c r="CI421" i="33"/>
  <c r="CK421" i="33"/>
  <c r="CL421" i="33"/>
  <c r="CM421" i="33" s="1"/>
  <c r="CO421" i="33"/>
  <c r="CP421" i="33" s="1"/>
  <c r="AA422" i="33"/>
  <c r="AB422" i="33"/>
  <c r="BQ422" i="33" s="1"/>
  <c r="AC422" i="33"/>
  <c r="BP422" i="33"/>
  <c r="BR422" i="33"/>
  <c r="BS422" i="33"/>
  <c r="BT422" i="33" s="1"/>
  <c r="BU422" i="33"/>
  <c r="BV422" i="33"/>
  <c r="CC422" i="33" s="1"/>
  <c r="CA422" i="33"/>
  <c r="CF422" i="33"/>
  <c r="CG422" i="33"/>
  <c r="CH422" i="33"/>
  <c r="CI422" i="33" s="1"/>
  <c r="CK422" i="33"/>
  <c r="CL422" i="33"/>
  <c r="CM422" i="33" s="1"/>
  <c r="CO422" i="33"/>
  <c r="CP422" i="33"/>
  <c r="AA423" i="33"/>
  <c r="AB423" i="33"/>
  <c r="BR423" i="33" s="1"/>
  <c r="AC423" i="33"/>
  <c r="BP423" i="33"/>
  <c r="BS423" i="33"/>
  <c r="CF423" i="33"/>
  <c r="CG423" i="33"/>
  <c r="CH423" i="33"/>
  <c r="CI423" i="33"/>
  <c r="CK423" i="33"/>
  <c r="CL423" i="33"/>
  <c r="CM423" i="33"/>
  <c r="CO423" i="33"/>
  <c r="CP423" i="33" s="1"/>
  <c r="AA424" i="33"/>
  <c r="AB424" i="33"/>
  <c r="AC424" i="33"/>
  <c r="BP424" i="33"/>
  <c r="BS424" i="33"/>
  <c r="BV424" i="33"/>
  <c r="CF424" i="33"/>
  <c r="CG424" i="33"/>
  <c r="CH424" i="33"/>
  <c r="CI424" i="33"/>
  <c r="CK424" i="33"/>
  <c r="CL424" i="33"/>
  <c r="CM424" i="33" s="1"/>
  <c r="CO424" i="33"/>
  <c r="CP424" i="33"/>
  <c r="AA425" i="33"/>
  <c r="AB425" i="33"/>
  <c r="AC425" i="33"/>
  <c r="BP425" i="33"/>
  <c r="BQ425" i="33"/>
  <c r="BR425" i="33"/>
  <c r="BS425" i="33"/>
  <c r="BV425" i="33" s="1"/>
  <c r="BT425" i="33"/>
  <c r="CA425" i="33" s="1"/>
  <c r="BU425" i="33"/>
  <c r="CC425" i="33"/>
  <c r="CF425" i="33"/>
  <c r="CG425" i="33"/>
  <c r="CH425" i="33"/>
  <c r="CI425" i="33"/>
  <c r="CK425" i="33"/>
  <c r="CL425" i="33"/>
  <c r="CM425" i="33" s="1"/>
  <c r="CO425" i="33"/>
  <c r="CP425" i="33" s="1"/>
  <c r="AA426" i="33"/>
  <c r="AB426" i="33"/>
  <c r="BR426" i="33" s="1"/>
  <c r="AC426" i="33"/>
  <c r="BP426" i="33"/>
  <c r="BS426" i="33"/>
  <c r="CF426" i="33"/>
  <c r="CG426" i="33"/>
  <c r="CH426" i="33"/>
  <c r="CI426" i="33"/>
  <c r="CK426" i="33"/>
  <c r="CL426" i="33"/>
  <c r="CM426" i="33" s="1"/>
  <c r="CO426" i="33"/>
  <c r="CP426" i="33" s="1"/>
  <c r="AA427" i="33"/>
  <c r="AB427" i="33"/>
  <c r="BR427" i="33" s="1"/>
  <c r="AC427" i="33"/>
  <c r="BP427" i="33"/>
  <c r="BQ427" i="33"/>
  <c r="BS427" i="33"/>
  <c r="BU427" i="33" s="1"/>
  <c r="CB427" i="33" s="1"/>
  <c r="CF427" i="33"/>
  <c r="CG427" i="33"/>
  <c r="CH427" i="33"/>
  <c r="CI427" i="33"/>
  <c r="CK427" i="33"/>
  <c r="CL427" i="33"/>
  <c r="CM427" i="33"/>
  <c r="CO427" i="33"/>
  <c r="CP427" i="33" s="1"/>
  <c r="AA428" i="33"/>
  <c r="AB428" i="33"/>
  <c r="BQ428" i="33" s="1"/>
  <c r="AC428" i="33"/>
  <c r="BP428" i="33"/>
  <c r="BS428" i="33"/>
  <c r="BT428" i="33" s="1"/>
  <c r="CA428" i="33" s="1"/>
  <c r="CF428" i="33"/>
  <c r="CG428" i="33"/>
  <c r="CH428" i="33"/>
  <c r="CI428" i="33" s="1"/>
  <c r="CK428" i="33"/>
  <c r="CL428" i="33"/>
  <c r="CM428" i="33" s="1"/>
  <c r="CO428" i="33"/>
  <c r="CP428" i="33" s="1"/>
  <c r="AA429" i="33"/>
  <c r="AB429" i="33"/>
  <c r="AC429" i="33"/>
  <c r="BP429" i="33"/>
  <c r="BQ429" i="33"/>
  <c r="BR429" i="33"/>
  <c r="BS429" i="33"/>
  <c r="BT429" i="33"/>
  <c r="CA429" i="33" s="1"/>
  <c r="CF429" i="33"/>
  <c r="CG429" i="33"/>
  <c r="CH429" i="33"/>
  <c r="CI429" i="33"/>
  <c r="CK429" i="33"/>
  <c r="CL429" i="33"/>
  <c r="CM429" i="33"/>
  <c r="CO429" i="33"/>
  <c r="CP429" i="33" s="1"/>
  <c r="AA430" i="33"/>
  <c r="AB430" i="33"/>
  <c r="BQ430" i="33" s="1"/>
  <c r="AC430" i="33"/>
  <c r="BP430" i="33"/>
  <c r="BR430" i="33"/>
  <c r="BS430" i="33"/>
  <c r="BT430" i="33" s="1"/>
  <c r="BV430" i="33"/>
  <c r="CA430" i="33"/>
  <c r="CF430" i="33"/>
  <c r="CG430" i="33"/>
  <c r="CH430" i="33"/>
  <c r="CI430" i="33" s="1"/>
  <c r="CK430" i="33"/>
  <c r="CL430" i="33"/>
  <c r="CM430" i="33" s="1"/>
  <c r="CO430" i="33"/>
  <c r="CP430" i="33" s="1"/>
  <c r="AA431" i="33"/>
  <c r="AB431" i="33"/>
  <c r="AC431" i="33"/>
  <c r="BP431" i="33"/>
  <c r="BS431" i="33"/>
  <c r="BV431" i="33" s="1"/>
  <c r="CC431" i="33" s="1"/>
  <c r="BU431" i="33"/>
  <c r="CB431" i="33" s="1"/>
  <c r="CF431" i="33"/>
  <c r="CG431" i="33"/>
  <c r="CH431" i="33"/>
  <c r="CI431" i="33"/>
  <c r="CK431" i="33"/>
  <c r="CL431" i="33"/>
  <c r="CM431" i="33"/>
  <c r="CO431" i="33"/>
  <c r="CP431" i="33" s="1"/>
  <c r="AA432" i="33"/>
  <c r="AB432" i="33"/>
  <c r="BR432" i="33" s="1"/>
  <c r="AC432" i="33"/>
  <c r="BP432" i="33"/>
  <c r="BQ432" i="33"/>
  <c r="BS432" i="33"/>
  <c r="BT432" i="33" s="1"/>
  <c r="CA432" i="33" s="1"/>
  <c r="BV432" i="33"/>
  <c r="CF432" i="33"/>
  <c r="CG432" i="33"/>
  <c r="CH432" i="33"/>
  <c r="CI432" i="33" s="1"/>
  <c r="CK432" i="33"/>
  <c r="CL432" i="33"/>
  <c r="CM432" i="33" s="1"/>
  <c r="CO432" i="33"/>
  <c r="CP432" i="33" s="1"/>
  <c r="AA433" i="33"/>
  <c r="AB433" i="33"/>
  <c r="AC433" i="33"/>
  <c r="BP433" i="33"/>
  <c r="BQ433" i="33"/>
  <c r="BR433" i="33"/>
  <c r="BS433" i="33"/>
  <c r="CF433" i="33"/>
  <c r="CG433" i="33"/>
  <c r="CH433" i="33"/>
  <c r="CI433" i="33"/>
  <c r="CK433" i="33"/>
  <c r="CL433" i="33"/>
  <c r="CM433" i="33" s="1"/>
  <c r="CO433" i="33"/>
  <c r="CP433" i="33" s="1"/>
  <c r="AA434" i="33"/>
  <c r="AB434" i="33"/>
  <c r="AC434" i="33"/>
  <c r="BP434" i="33"/>
  <c r="BS434" i="33"/>
  <c r="CF434" i="33"/>
  <c r="CG434" i="33"/>
  <c r="CH434" i="33"/>
  <c r="CI434" i="33" s="1"/>
  <c r="CK434" i="33"/>
  <c r="CL434" i="33"/>
  <c r="CM434" i="33" s="1"/>
  <c r="CO434" i="33"/>
  <c r="CP434" i="33" s="1"/>
  <c r="AA435" i="33"/>
  <c r="AB435" i="33"/>
  <c r="AC435" i="33"/>
  <c r="BP435" i="33"/>
  <c r="BS435" i="33"/>
  <c r="BV435" i="33" s="1"/>
  <c r="BT435" i="33"/>
  <c r="CA435" i="33" s="1"/>
  <c r="BU435" i="33"/>
  <c r="CC435" i="33"/>
  <c r="CF435" i="33"/>
  <c r="CG435" i="33"/>
  <c r="CH435" i="33"/>
  <c r="CI435" i="33" s="1"/>
  <c r="CK435" i="33"/>
  <c r="CL435" i="33"/>
  <c r="CM435" i="33" s="1"/>
  <c r="CO435" i="33"/>
  <c r="CP435" i="33" s="1"/>
  <c r="AA436" i="33"/>
  <c r="AB436" i="33"/>
  <c r="BR436" i="33" s="1"/>
  <c r="AC436" i="33"/>
  <c r="BP436" i="33"/>
  <c r="BS436" i="33"/>
  <c r="CF436" i="33"/>
  <c r="CG436" i="33"/>
  <c r="CH436" i="33"/>
  <c r="CI436" i="33" s="1"/>
  <c r="CK436" i="33"/>
  <c r="CL436" i="33"/>
  <c r="CM436" i="33" s="1"/>
  <c r="CO436" i="33"/>
  <c r="CP436" i="33" s="1"/>
  <c r="AA437" i="33"/>
  <c r="AB437" i="33"/>
  <c r="AC437" i="33"/>
  <c r="BP437" i="33"/>
  <c r="BQ437" i="33"/>
  <c r="BR437" i="33"/>
  <c r="BS437" i="33"/>
  <c r="BU437" i="33" s="1"/>
  <c r="CF437" i="33"/>
  <c r="CG437" i="33"/>
  <c r="CH437" i="33"/>
  <c r="CI437" i="33"/>
  <c r="CK437" i="33"/>
  <c r="CL437" i="33"/>
  <c r="CM437" i="33"/>
  <c r="CO437" i="33"/>
  <c r="CP437" i="33" s="1"/>
  <c r="AA438" i="33"/>
  <c r="AB438" i="33"/>
  <c r="AC438" i="33"/>
  <c r="BP438" i="33"/>
  <c r="BS438" i="33"/>
  <c r="BT438" i="33" s="1"/>
  <c r="CA438" i="33" s="1"/>
  <c r="CF438" i="33"/>
  <c r="CG438" i="33"/>
  <c r="CH438" i="33"/>
  <c r="CI438" i="33" s="1"/>
  <c r="CK438" i="33"/>
  <c r="CL438" i="33"/>
  <c r="CM438" i="33" s="1"/>
  <c r="CO438" i="33"/>
  <c r="CP438" i="33" s="1"/>
  <c r="CX438" i="33"/>
  <c r="AA439" i="33"/>
  <c r="AB439" i="33"/>
  <c r="BR439" i="33" s="1"/>
  <c r="AC439" i="33"/>
  <c r="BP439" i="33"/>
  <c r="BS439" i="33"/>
  <c r="CF439" i="33"/>
  <c r="CG439" i="33"/>
  <c r="CH439" i="33"/>
  <c r="CI439" i="33" s="1"/>
  <c r="CK439" i="33"/>
  <c r="CL439" i="33"/>
  <c r="CM439" i="33" s="1"/>
  <c r="CO439" i="33"/>
  <c r="CP439" i="33" s="1"/>
  <c r="AA440" i="33"/>
  <c r="AB440" i="33"/>
  <c r="BQ440" i="33" s="1"/>
  <c r="AC440" i="33"/>
  <c r="BP440" i="33"/>
  <c r="BS440" i="33"/>
  <c r="BV440" i="33" s="1"/>
  <c r="CF440" i="33"/>
  <c r="CG440" i="33"/>
  <c r="CH440" i="33"/>
  <c r="CI440" i="33" s="1"/>
  <c r="CK440" i="33"/>
  <c r="CL440" i="33"/>
  <c r="CM440" i="33" s="1"/>
  <c r="CO440" i="33"/>
  <c r="CP440" i="33" s="1"/>
  <c r="AA441" i="33"/>
  <c r="AB441" i="33"/>
  <c r="BQ441" i="33" s="1"/>
  <c r="AC441" i="33"/>
  <c r="BP441" i="33"/>
  <c r="BS441" i="33"/>
  <c r="BT441" i="33" s="1"/>
  <c r="CA441" i="33" s="1"/>
  <c r="CF441" i="33"/>
  <c r="CG441" i="33"/>
  <c r="CH441" i="33"/>
  <c r="CI441" i="33" s="1"/>
  <c r="CK441" i="33"/>
  <c r="CL441" i="33"/>
  <c r="CM441" i="33"/>
  <c r="CO441" i="33"/>
  <c r="CP441" i="33" s="1"/>
  <c r="AA442" i="33"/>
  <c r="AB442" i="33"/>
  <c r="BQ442" i="33" s="1"/>
  <c r="AC442" i="33"/>
  <c r="BP442" i="33"/>
  <c r="BS442" i="33"/>
  <c r="BV442" i="33" s="1"/>
  <c r="CF442" i="33"/>
  <c r="CG442" i="33"/>
  <c r="CH442" i="33"/>
  <c r="CI442" i="33" s="1"/>
  <c r="CK442" i="33"/>
  <c r="CL442" i="33"/>
  <c r="CM442" i="33" s="1"/>
  <c r="CO442" i="33"/>
  <c r="CP442" i="33"/>
  <c r="AA443" i="33"/>
  <c r="AB443" i="33"/>
  <c r="BR443" i="33" s="1"/>
  <c r="AC443" i="33"/>
  <c r="BP443" i="33"/>
  <c r="BS443" i="33"/>
  <c r="CF443" i="33"/>
  <c r="CG443" i="33"/>
  <c r="CH443" i="33"/>
  <c r="CI443" i="33" s="1"/>
  <c r="CK443" i="33"/>
  <c r="CL443" i="33"/>
  <c r="CM443" i="33" s="1"/>
  <c r="CO443" i="33"/>
  <c r="CP443" i="33" s="1"/>
  <c r="AA444" i="33"/>
  <c r="AB444" i="33"/>
  <c r="BQ444" i="33" s="1"/>
  <c r="AC444" i="33"/>
  <c r="BP444" i="33"/>
  <c r="BR444" i="33"/>
  <c r="BS444" i="33"/>
  <c r="BT444" i="33" s="1"/>
  <c r="CA444" i="33" s="1"/>
  <c r="BU444" i="33"/>
  <c r="BV444" i="33"/>
  <c r="CC444" i="33" s="1"/>
  <c r="CF444" i="33"/>
  <c r="CG444" i="33"/>
  <c r="CH444" i="33"/>
  <c r="CI444" i="33" s="1"/>
  <c r="CK444" i="33"/>
  <c r="CL444" i="33"/>
  <c r="CM444" i="33" s="1"/>
  <c r="CO444" i="33"/>
  <c r="CP444" i="33" s="1"/>
  <c r="AA445" i="33"/>
  <c r="AB445" i="33"/>
  <c r="AC445" i="33"/>
  <c r="BP445" i="33"/>
  <c r="BS445" i="33"/>
  <c r="CF445" i="33"/>
  <c r="CG445" i="33"/>
  <c r="CH445" i="33"/>
  <c r="CI445" i="33" s="1"/>
  <c r="CK445" i="33"/>
  <c r="CL445" i="33"/>
  <c r="CM445" i="33" s="1"/>
  <c r="CO445" i="33"/>
  <c r="CP445" i="33" s="1"/>
  <c r="AA446" i="33"/>
  <c r="AB446" i="33"/>
  <c r="BQ446" i="33" s="1"/>
  <c r="AC446" i="33"/>
  <c r="BP446" i="33"/>
  <c r="BR446" i="33"/>
  <c r="BS446" i="33"/>
  <c r="BT446" i="33" s="1"/>
  <c r="CA446" i="33" s="1"/>
  <c r="BU446" i="33"/>
  <c r="CB446" i="33" s="1"/>
  <c r="BV446" i="33"/>
  <c r="CF446" i="33"/>
  <c r="CG446" i="33"/>
  <c r="CH446" i="33"/>
  <c r="CI446" i="33"/>
  <c r="CK446" i="33"/>
  <c r="CL446" i="33"/>
  <c r="CM446" i="33" s="1"/>
  <c r="CO446" i="33"/>
  <c r="CP446" i="33" s="1"/>
  <c r="CZ446" i="33"/>
  <c r="AA447" i="33"/>
  <c r="AB447" i="33"/>
  <c r="BR447" i="33" s="1"/>
  <c r="AC447" i="33"/>
  <c r="BP447" i="33"/>
  <c r="BQ447" i="33"/>
  <c r="BS447" i="33"/>
  <c r="BU447" i="33" s="1"/>
  <c r="CF447" i="33"/>
  <c r="CG447" i="33"/>
  <c r="CH447" i="33"/>
  <c r="CI447" i="33"/>
  <c r="CK447" i="33"/>
  <c r="CL447" i="33"/>
  <c r="CM447" i="33" s="1"/>
  <c r="CO447" i="33"/>
  <c r="CP447" i="33" s="1"/>
  <c r="AA448" i="33"/>
  <c r="AB448" i="33"/>
  <c r="BQ448" i="33" s="1"/>
  <c r="AC448" i="33"/>
  <c r="BP448" i="33"/>
  <c r="BS448" i="33"/>
  <c r="BT448" i="33" s="1"/>
  <c r="CA448" i="33" s="1"/>
  <c r="BU448" i="33"/>
  <c r="CB448" i="33" s="1"/>
  <c r="CF448" i="33"/>
  <c r="CG448" i="33"/>
  <c r="CH448" i="33"/>
  <c r="CI448" i="33" s="1"/>
  <c r="CK448" i="33"/>
  <c r="CL448" i="33"/>
  <c r="CM448" i="33"/>
  <c r="CO448" i="33"/>
  <c r="CP448" i="33" s="1"/>
  <c r="AA449" i="33"/>
  <c r="AB449" i="33"/>
  <c r="AC449" i="33"/>
  <c r="BP449" i="33"/>
  <c r="BS449" i="33"/>
  <c r="BV449" i="33" s="1"/>
  <c r="BU449" i="33"/>
  <c r="CB449" i="33" s="1"/>
  <c r="BX449" i="33"/>
  <c r="BZ449" i="33" s="1"/>
  <c r="CC449" i="33"/>
  <c r="CF449" i="33"/>
  <c r="CG449" i="33"/>
  <c r="CH449" i="33"/>
  <c r="CI449" i="33" s="1"/>
  <c r="CK449" i="33"/>
  <c r="CL449" i="33"/>
  <c r="CM449" i="33" s="1"/>
  <c r="CO449" i="33"/>
  <c r="CP449" i="33" s="1"/>
  <c r="AA450" i="33"/>
  <c r="AB450" i="33"/>
  <c r="BQ450" i="33" s="1"/>
  <c r="AC450" i="33"/>
  <c r="BP450" i="33"/>
  <c r="BS450" i="33"/>
  <c r="BV450" i="33" s="1"/>
  <c r="CF450" i="33"/>
  <c r="CG450" i="33"/>
  <c r="CH450" i="33"/>
  <c r="CI450" i="33" s="1"/>
  <c r="CK450" i="33"/>
  <c r="CL450" i="33"/>
  <c r="CM450" i="33" s="1"/>
  <c r="CO450" i="33"/>
  <c r="CP450" i="33" s="1"/>
  <c r="CW450" i="33"/>
  <c r="AA451" i="33"/>
  <c r="AB451" i="33"/>
  <c r="BR451" i="33" s="1"/>
  <c r="AC451" i="33"/>
  <c r="BP451" i="33"/>
  <c r="BQ451" i="33"/>
  <c r="BS451" i="33"/>
  <c r="BV451" i="33" s="1"/>
  <c r="BT451" i="33"/>
  <c r="CA451" i="33" s="1"/>
  <c r="BU451" i="33"/>
  <c r="BX451" i="33"/>
  <c r="CB451" i="33"/>
  <c r="CC451" i="33"/>
  <c r="CF451" i="33"/>
  <c r="CG451" i="33"/>
  <c r="CH451" i="33"/>
  <c r="CI451" i="33"/>
  <c r="CK451" i="33"/>
  <c r="CL451" i="33"/>
  <c r="CM451" i="33" s="1"/>
  <c r="CO451" i="33"/>
  <c r="CP451" i="33" s="1"/>
  <c r="AA452" i="33"/>
  <c r="AB452" i="33"/>
  <c r="BQ452" i="33" s="1"/>
  <c r="AC452" i="33"/>
  <c r="BP452" i="33"/>
  <c r="BR452" i="33"/>
  <c r="BS452" i="33"/>
  <c r="BV452" i="33" s="1"/>
  <c r="CF452" i="33"/>
  <c r="CG452" i="33"/>
  <c r="CH452" i="33"/>
  <c r="CI452" i="33" s="1"/>
  <c r="CK452" i="33"/>
  <c r="CL452" i="33"/>
  <c r="CM452" i="33"/>
  <c r="CO452" i="33"/>
  <c r="CP452" i="33" s="1"/>
  <c r="AA453" i="33"/>
  <c r="AB453" i="33"/>
  <c r="BQ453" i="33" s="1"/>
  <c r="AC453" i="33"/>
  <c r="BP453" i="33"/>
  <c r="BS453" i="33"/>
  <c r="CF453" i="33"/>
  <c r="CG453" i="33"/>
  <c r="CH453" i="33"/>
  <c r="CI453" i="33" s="1"/>
  <c r="CK453" i="33"/>
  <c r="CL453" i="33"/>
  <c r="CM453" i="33"/>
  <c r="CO453" i="33"/>
  <c r="CP453" i="33" s="1"/>
  <c r="AA454" i="33"/>
  <c r="AB454" i="33"/>
  <c r="BQ454" i="33" s="1"/>
  <c r="AC454" i="33"/>
  <c r="BP454" i="33"/>
  <c r="BS454" i="33"/>
  <c r="CF454" i="33"/>
  <c r="CG454" i="33"/>
  <c r="CH454" i="33"/>
  <c r="CI454" i="33" s="1"/>
  <c r="CK454" i="33"/>
  <c r="CL454" i="33"/>
  <c r="CM454" i="33" s="1"/>
  <c r="CO454" i="33"/>
  <c r="CP454" i="33" s="1"/>
  <c r="CY454" i="33"/>
  <c r="AA455" i="33"/>
  <c r="AB455" i="33"/>
  <c r="AC455" i="33"/>
  <c r="BP455" i="33"/>
  <c r="BS455" i="33"/>
  <c r="CF455" i="33"/>
  <c r="CG455" i="33"/>
  <c r="CH455" i="33"/>
  <c r="CI455" i="33"/>
  <c r="CK455" i="33"/>
  <c r="CL455" i="33"/>
  <c r="CM455" i="33"/>
  <c r="CO455" i="33"/>
  <c r="CP455" i="33" s="1"/>
  <c r="AA456" i="33"/>
  <c r="AB456" i="33"/>
  <c r="BQ456" i="33" s="1"/>
  <c r="AC456" i="33"/>
  <c r="BP456" i="33"/>
  <c r="BS456" i="33"/>
  <c r="BT456" i="33" s="1"/>
  <c r="BU456" i="33"/>
  <c r="CB456" i="33" s="1"/>
  <c r="BW456" i="33"/>
  <c r="BY456" i="33" s="1"/>
  <c r="CA456" i="33"/>
  <c r="CF456" i="33"/>
  <c r="CG456" i="33"/>
  <c r="CH456" i="33"/>
  <c r="CI456" i="33" s="1"/>
  <c r="CK456" i="33"/>
  <c r="CL456" i="33"/>
  <c r="CM456" i="33" s="1"/>
  <c r="CO456" i="33"/>
  <c r="CP456" i="33" s="1"/>
  <c r="AA457" i="33"/>
  <c r="AB457" i="33"/>
  <c r="BQ457" i="33" s="1"/>
  <c r="AC457" i="33"/>
  <c r="BP457" i="33"/>
  <c r="BR457" i="33"/>
  <c r="BS457" i="33"/>
  <c r="BV457" i="33" s="1"/>
  <c r="CC457" i="33" s="1"/>
  <c r="BU457" i="33"/>
  <c r="CB457" i="33" s="1"/>
  <c r="CF457" i="33"/>
  <c r="CG457" i="33"/>
  <c r="CH457" i="33"/>
  <c r="CI457" i="33"/>
  <c r="CK457" i="33"/>
  <c r="CL457" i="33"/>
  <c r="CM457" i="33" s="1"/>
  <c r="CO457" i="33"/>
  <c r="CP457" i="33" s="1"/>
  <c r="AA458" i="33"/>
  <c r="AB458" i="33"/>
  <c r="AC458" i="33"/>
  <c r="BP458" i="33"/>
  <c r="BS458" i="33"/>
  <c r="BV458" i="33" s="1"/>
  <c r="CF458" i="33"/>
  <c r="CG458" i="33"/>
  <c r="CH458" i="33"/>
  <c r="CI458" i="33" s="1"/>
  <c r="CK458" i="33"/>
  <c r="CL458" i="33"/>
  <c r="CM458" i="33"/>
  <c r="CO458" i="33"/>
  <c r="CP458" i="33" s="1"/>
  <c r="CW458" i="33"/>
  <c r="CX458" i="33"/>
  <c r="AA459" i="33"/>
  <c r="AB459" i="33"/>
  <c r="BR459" i="33" s="1"/>
  <c r="AC459" i="33"/>
  <c r="BP459" i="33"/>
  <c r="BQ459" i="33"/>
  <c r="BS459" i="33"/>
  <c r="CF459" i="33"/>
  <c r="CG459" i="33"/>
  <c r="CH459" i="33"/>
  <c r="CI459" i="33"/>
  <c r="CK459" i="33"/>
  <c r="CL459" i="33"/>
  <c r="CM459" i="33" s="1"/>
  <c r="CO459" i="33"/>
  <c r="CP459" i="33" s="1"/>
  <c r="AA460" i="33"/>
  <c r="AB460" i="33"/>
  <c r="BR460" i="33" s="1"/>
  <c r="AC460" i="33"/>
  <c r="BP460" i="33"/>
  <c r="BQ460" i="33"/>
  <c r="BS460" i="33"/>
  <c r="CF460" i="33"/>
  <c r="CG460" i="33"/>
  <c r="CH460" i="33"/>
  <c r="CI460" i="33" s="1"/>
  <c r="CK460" i="33"/>
  <c r="CL460" i="33"/>
  <c r="CM460" i="33" s="1"/>
  <c r="CO460" i="33"/>
  <c r="CP460" i="33" s="1"/>
  <c r="AA461" i="33"/>
  <c r="AB461" i="33"/>
  <c r="BQ461" i="33" s="1"/>
  <c r="AC461" i="33"/>
  <c r="BP461" i="33"/>
  <c r="BR461" i="33"/>
  <c r="BS461" i="33"/>
  <c r="BU461" i="33" s="1"/>
  <c r="CF461" i="33"/>
  <c r="CG461" i="33"/>
  <c r="CH461" i="33"/>
  <c r="CI461" i="33" s="1"/>
  <c r="CK461" i="33"/>
  <c r="CL461" i="33"/>
  <c r="CM461" i="33" s="1"/>
  <c r="CO461" i="33"/>
  <c r="CP461" i="33" s="1"/>
  <c r="CQ461" i="33"/>
  <c r="CZ461" i="33"/>
  <c r="AA462" i="33"/>
  <c r="AB462" i="33"/>
  <c r="BR462" i="33" s="1"/>
  <c r="AC462" i="33"/>
  <c r="BP462" i="33"/>
  <c r="BS462" i="33"/>
  <c r="BT462" i="33" s="1"/>
  <c r="BU462" i="33"/>
  <c r="BV462" i="33"/>
  <c r="CC462" i="33" s="1"/>
  <c r="CA462" i="33"/>
  <c r="CF462" i="33"/>
  <c r="CG462" i="33"/>
  <c r="CH462" i="33"/>
  <c r="CI462" i="33"/>
  <c r="CK462" i="33"/>
  <c r="CL462" i="33"/>
  <c r="CM462" i="33" s="1"/>
  <c r="CO462" i="33"/>
  <c r="CP462" i="33" s="1"/>
  <c r="CT462" i="33"/>
  <c r="CW462" i="33"/>
  <c r="CX462" i="33"/>
  <c r="CY462" i="33"/>
  <c r="CZ462" i="33"/>
  <c r="AA463" i="33"/>
  <c r="AB463" i="33"/>
  <c r="BR463" i="33" s="1"/>
  <c r="AC463" i="33"/>
  <c r="BP463" i="33"/>
  <c r="BS463" i="33"/>
  <c r="BV463" i="33" s="1"/>
  <c r="BT463" i="33"/>
  <c r="CA463" i="33" s="1"/>
  <c r="CC463" i="33"/>
  <c r="CF463" i="33"/>
  <c r="CG463" i="33"/>
  <c r="CH463" i="33"/>
  <c r="CI463" i="33" s="1"/>
  <c r="CK463" i="33"/>
  <c r="CL463" i="33"/>
  <c r="CM463" i="33" s="1"/>
  <c r="CO463" i="33"/>
  <c r="CP463" i="33" s="1"/>
  <c r="CS463" i="33"/>
  <c r="CU463" i="33"/>
  <c r="AA464" i="33"/>
  <c r="AB464" i="33"/>
  <c r="BQ464" i="33" s="1"/>
  <c r="AC464" i="33"/>
  <c r="BP464" i="33"/>
  <c r="BR464" i="33"/>
  <c r="BS464" i="33"/>
  <c r="BV464" i="33" s="1"/>
  <c r="CC464" i="33" s="1"/>
  <c r="CF464" i="33"/>
  <c r="CG464" i="33"/>
  <c r="CH464" i="33"/>
  <c r="CI464" i="33"/>
  <c r="CK464" i="33"/>
  <c r="CL464" i="33"/>
  <c r="CM464" i="33" s="1"/>
  <c r="CO464" i="33"/>
  <c r="CP464" i="33" s="1"/>
  <c r="CY464" i="33"/>
  <c r="AA465" i="33"/>
  <c r="AB465" i="33"/>
  <c r="BR465" i="33" s="1"/>
  <c r="AC465" i="33"/>
  <c r="BP465" i="33"/>
  <c r="BQ465" i="33"/>
  <c r="BS465" i="33"/>
  <c r="BV465" i="33" s="1"/>
  <c r="BT465" i="33"/>
  <c r="CA465" i="33" s="1"/>
  <c r="CF465" i="33"/>
  <c r="CG465" i="33"/>
  <c r="CH465" i="33"/>
  <c r="CI465" i="33"/>
  <c r="CK465" i="33"/>
  <c r="CL465" i="33"/>
  <c r="CM465" i="33"/>
  <c r="CO465" i="33"/>
  <c r="CP465" i="33" s="1"/>
  <c r="CX465" i="33"/>
  <c r="CY465" i="33"/>
  <c r="AA466" i="33"/>
  <c r="AB466" i="33"/>
  <c r="BR466" i="33" s="1"/>
  <c r="AC466" i="33"/>
  <c r="BP466" i="33"/>
  <c r="BS466" i="33"/>
  <c r="CF466" i="33"/>
  <c r="CG466" i="33"/>
  <c r="CH466" i="33"/>
  <c r="CI466" i="33" s="1"/>
  <c r="CK466" i="33"/>
  <c r="CL466" i="33"/>
  <c r="CM466" i="33"/>
  <c r="CO466" i="33"/>
  <c r="CP466" i="33" s="1"/>
  <c r="CW466" i="33"/>
  <c r="CX466" i="33"/>
  <c r="CZ466" i="33"/>
  <c r="AA467" i="33"/>
  <c r="AB467" i="33"/>
  <c r="BR467" i="33" s="1"/>
  <c r="AC467" i="33"/>
  <c r="BP467" i="33"/>
  <c r="BQ467" i="33"/>
  <c r="BS467" i="33"/>
  <c r="CF467" i="33"/>
  <c r="CG467" i="33"/>
  <c r="CH467" i="33"/>
  <c r="CI467" i="33" s="1"/>
  <c r="CK467" i="33"/>
  <c r="CL467" i="33"/>
  <c r="CM467" i="33" s="1"/>
  <c r="CO467" i="33"/>
  <c r="CP467" i="33" s="1"/>
  <c r="CR467" i="33"/>
  <c r="CT467" i="33"/>
  <c r="AA468" i="33"/>
  <c r="AB468" i="33"/>
  <c r="BR468" i="33" s="1"/>
  <c r="AC468" i="33"/>
  <c r="BP468" i="33"/>
  <c r="BS468" i="33"/>
  <c r="CF468" i="33"/>
  <c r="CG468" i="33"/>
  <c r="CH468" i="33"/>
  <c r="CI468" i="33" s="1"/>
  <c r="CK468" i="33"/>
  <c r="CL468" i="33"/>
  <c r="CM468" i="33" s="1"/>
  <c r="CO468" i="33"/>
  <c r="CP468" i="33" s="1"/>
  <c r="CZ468" i="33"/>
  <c r="AA469" i="33"/>
  <c r="AB469" i="33"/>
  <c r="BR469" i="33" s="1"/>
  <c r="AC469" i="33"/>
  <c r="BP469" i="33"/>
  <c r="BS469" i="33"/>
  <c r="BU469" i="33" s="1"/>
  <c r="CB469" i="33" s="1"/>
  <c r="CF469" i="33"/>
  <c r="CG469" i="33"/>
  <c r="CH469" i="33"/>
  <c r="CI469" i="33" s="1"/>
  <c r="CK469" i="33"/>
  <c r="CL469" i="33"/>
  <c r="CM469" i="33"/>
  <c r="CO469" i="33"/>
  <c r="CP469" i="33" s="1"/>
  <c r="CS469" i="33"/>
  <c r="CU469" i="33"/>
  <c r="CV469" i="33"/>
  <c r="CW469" i="33"/>
  <c r="CX469" i="33"/>
  <c r="CY469" i="33"/>
  <c r="CZ469" i="33"/>
  <c r="O261" i="33"/>
  <c r="P261" i="33"/>
  <c r="O262" i="33"/>
  <c r="P262" i="33"/>
  <c r="O263" i="33"/>
  <c r="P263" i="33"/>
  <c r="O264" i="33"/>
  <c r="P264" i="33"/>
  <c r="O265" i="33"/>
  <c r="P265" i="33"/>
  <c r="O266" i="33"/>
  <c r="P266" i="33"/>
  <c r="O267" i="33"/>
  <c r="P267" i="33"/>
  <c r="O268" i="33"/>
  <c r="P268" i="33"/>
  <c r="O269" i="33"/>
  <c r="P269" i="33"/>
  <c r="O270" i="33"/>
  <c r="P270" i="33"/>
  <c r="O271" i="33"/>
  <c r="P271" i="33"/>
  <c r="O272" i="33"/>
  <c r="P272" i="33"/>
  <c r="O273" i="33"/>
  <c r="P273" i="33"/>
  <c r="O274" i="33"/>
  <c r="P274" i="33"/>
  <c r="O275" i="33"/>
  <c r="P275" i="33"/>
  <c r="O276" i="33"/>
  <c r="P276" i="33"/>
  <c r="O277" i="33"/>
  <c r="P277" i="33"/>
  <c r="O278" i="33"/>
  <c r="P278" i="33"/>
  <c r="O279" i="33"/>
  <c r="P279" i="33"/>
  <c r="O280" i="33"/>
  <c r="P280" i="33"/>
  <c r="O281" i="33"/>
  <c r="P281" i="33"/>
  <c r="O282" i="33"/>
  <c r="P282" i="33"/>
  <c r="O283" i="33"/>
  <c r="P283" i="33"/>
  <c r="O284" i="33"/>
  <c r="P284" i="33"/>
  <c r="O285" i="33"/>
  <c r="P285" i="33"/>
  <c r="O286" i="33"/>
  <c r="P286" i="33"/>
  <c r="O287" i="33"/>
  <c r="P287" i="33"/>
  <c r="O288" i="33"/>
  <c r="P288" i="33"/>
  <c r="O289" i="33"/>
  <c r="P289" i="33"/>
  <c r="O290" i="33"/>
  <c r="P290" i="33"/>
  <c r="O291" i="33"/>
  <c r="P291" i="33"/>
  <c r="O292" i="33"/>
  <c r="P292" i="33"/>
  <c r="O293" i="33"/>
  <c r="P293" i="33"/>
  <c r="O294" i="33"/>
  <c r="P294" i="33"/>
  <c r="O295" i="33"/>
  <c r="P295" i="33"/>
  <c r="O296" i="33"/>
  <c r="P296" i="33"/>
  <c r="O297" i="33"/>
  <c r="P297" i="33"/>
  <c r="O298" i="33"/>
  <c r="P298" i="33"/>
  <c r="O299" i="33"/>
  <c r="P299" i="33"/>
  <c r="O300" i="33"/>
  <c r="P300" i="33"/>
  <c r="O301" i="33"/>
  <c r="P301" i="33"/>
  <c r="O302" i="33"/>
  <c r="P302" i="33"/>
  <c r="O303" i="33"/>
  <c r="P303" i="33"/>
  <c r="O304" i="33"/>
  <c r="P304" i="33"/>
  <c r="O305" i="33"/>
  <c r="P305" i="33"/>
  <c r="O306" i="33"/>
  <c r="P306" i="33"/>
  <c r="O307" i="33"/>
  <c r="P307" i="33"/>
  <c r="O308" i="33"/>
  <c r="P308" i="33"/>
  <c r="O309" i="33"/>
  <c r="P309" i="33"/>
  <c r="O310" i="33"/>
  <c r="P310" i="33"/>
  <c r="O311" i="33"/>
  <c r="P311" i="33"/>
  <c r="O312" i="33"/>
  <c r="P312" i="33"/>
  <c r="O313" i="33"/>
  <c r="P313" i="33"/>
  <c r="O314" i="33"/>
  <c r="P314" i="33"/>
  <c r="O315" i="33"/>
  <c r="P315" i="33"/>
  <c r="O316" i="33"/>
  <c r="P316" i="33"/>
  <c r="O317" i="33"/>
  <c r="P317" i="33"/>
  <c r="O318" i="33"/>
  <c r="P318" i="33"/>
  <c r="O319" i="33"/>
  <c r="P319" i="33"/>
  <c r="O320" i="33"/>
  <c r="P320" i="33"/>
  <c r="O321" i="33"/>
  <c r="P321" i="33"/>
  <c r="O322" i="33"/>
  <c r="P322" i="33"/>
  <c r="O323" i="33"/>
  <c r="P323" i="33"/>
  <c r="O324" i="33"/>
  <c r="P324" i="33"/>
  <c r="O325" i="33"/>
  <c r="P325" i="33"/>
  <c r="O326" i="33"/>
  <c r="P326" i="33"/>
  <c r="O327" i="33"/>
  <c r="P327" i="33"/>
  <c r="O328" i="33"/>
  <c r="P328" i="33"/>
  <c r="O329" i="33"/>
  <c r="P329" i="33"/>
  <c r="O330" i="33"/>
  <c r="P330" i="33"/>
  <c r="O331" i="33"/>
  <c r="P331" i="33"/>
  <c r="O332" i="33"/>
  <c r="P332" i="33"/>
  <c r="O333" i="33"/>
  <c r="P333" i="33"/>
  <c r="O334" i="33"/>
  <c r="P334" i="33"/>
  <c r="O335" i="33"/>
  <c r="P335" i="33"/>
  <c r="O336" i="33"/>
  <c r="P336" i="33"/>
  <c r="O337" i="33"/>
  <c r="P337" i="33"/>
  <c r="O338" i="33"/>
  <c r="P338" i="33"/>
  <c r="O339" i="33"/>
  <c r="P339" i="33"/>
  <c r="O340" i="33"/>
  <c r="P340" i="33"/>
  <c r="O341" i="33"/>
  <c r="P341" i="33"/>
  <c r="O342" i="33"/>
  <c r="P342" i="33"/>
  <c r="O343" i="33"/>
  <c r="P343" i="33"/>
  <c r="O344" i="33"/>
  <c r="P344" i="33"/>
  <c r="O345" i="33"/>
  <c r="P345" i="33"/>
  <c r="O346" i="33"/>
  <c r="P346" i="33"/>
  <c r="O347" i="33"/>
  <c r="P347" i="33"/>
  <c r="O348" i="33"/>
  <c r="P348" i="33"/>
  <c r="O349" i="33"/>
  <c r="P349" i="33"/>
  <c r="O350" i="33"/>
  <c r="P350" i="33"/>
  <c r="O351" i="33"/>
  <c r="P351" i="33"/>
  <c r="O352" i="33"/>
  <c r="P352" i="33"/>
  <c r="O353" i="33"/>
  <c r="P353" i="33"/>
  <c r="O354" i="33"/>
  <c r="P354" i="33"/>
  <c r="O355" i="33"/>
  <c r="P355" i="33"/>
  <c r="O356" i="33"/>
  <c r="P356" i="33"/>
  <c r="O357" i="33"/>
  <c r="P357" i="33"/>
  <c r="O358" i="33"/>
  <c r="P358" i="33"/>
  <c r="O359" i="33"/>
  <c r="P359" i="33"/>
  <c r="O360" i="33"/>
  <c r="P360" i="33"/>
  <c r="O361" i="33"/>
  <c r="P361" i="33"/>
  <c r="O362" i="33"/>
  <c r="P362" i="33"/>
  <c r="O363" i="33"/>
  <c r="P363" i="33"/>
  <c r="O364" i="33"/>
  <c r="P364" i="33"/>
  <c r="O365" i="33"/>
  <c r="P365" i="33"/>
  <c r="O366" i="33"/>
  <c r="P366" i="33"/>
  <c r="O367" i="33"/>
  <c r="P367" i="33"/>
  <c r="O368" i="33"/>
  <c r="P368" i="33"/>
  <c r="O369" i="33"/>
  <c r="P369" i="33"/>
  <c r="O370" i="33"/>
  <c r="P370" i="33"/>
  <c r="O371" i="33"/>
  <c r="P371" i="33"/>
  <c r="O372" i="33"/>
  <c r="P372" i="33"/>
  <c r="O373" i="33"/>
  <c r="P373" i="33"/>
  <c r="O374" i="33"/>
  <c r="P374" i="33"/>
  <c r="O375" i="33"/>
  <c r="P375" i="33"/>
  <c r="O376" i="33"/>
  <c r="P376" i="33"/>
  <c r="O377" i="33"/>
  <c r="P377" i="33"/>
  <c r="O378" i="33"/>
  <c r="P378" i="33"/>
  <c r="O379" i="33"/>
  <c r="P379" i="33"/>
  <c r="O380" i="33"/>
  <c r="P380" i="33"/>
  <c r="O381" i="33"/>
  <c r="P381" i="33"/>
  <c r="O382" i="33"/>
  <c r="P382" i="33"/>
  <c r="O383" i="33"/>
  <c r="P383" i="33"/>
  <c r="O384" i="33"/>
  <c r="P384" i="33"/>
  <c r="O385" i="33"/>
  <c r="P385" i="33"/>
  <c r="O386" i="33"/>
  <c r="P386" i="33"/>
  <c r="CY386" i="33" s="1"/>
  <c r="O387" i="33"/>
  <c r="P387" i="33"/>
  <c r="O388" i="33"/>
  <c r="P388" i="33"/>
  <c r="O389" i="33"/>
  <c r="P389" i="33"/>
  <c r="O390" i="33"/>
  <c r="P390" i="33"/>
  <c r="CX390" i="33" s="1"/>
  <c r="O391" i="33"/>
  <c r="P391" i="33"/>
  <c r="O392" i="33"/>
  <c r="P392" i="33"/>
  <c r="O393" i="33"/>
  <c r="P393" i="33"/>
  <c r="O394" i="33"/>
  <c r="P394" i="33"/>
  <c r="O395" i="33"/>
  <c r="P395" i="33"/>
  <c r="O396" i="33"/>
  <c r="P396" i="33"/>
  <c r="O397" i="33"/>
  <c r="P397" i="33"/>
  <c r="O398" i="33"/>
  <c r="P398" i="33"/>
  <c r="O399" i="33"/>
  <c r="P399" i="33"/>
  <c r="O400" i="33"/>
  <c r="P400" i="33"/>
  <c r="O401" i="33"/>
  <c r="P401" i="33"/>
  <c r="O402" i="33"/>
  <c r="P402" i="33"/>
  <c r="O403" i="33"/>
  <c r="P403" i="33"/>
  <c r="O404" i="33"/>
  <c r="P404" i="33"/>
  <c r="O405" i="33"/>
  <c r="P405" i="33"/>
  <c r="O406" i="33"/>
  <c r="P406" i="33"/>
  <c r="CZ406" i="33" s="1"/>
  <c r="O407" i="33"/>
  <c r="P407" i="33"/>
  <c r="O408" i="33"/>
  <c r="P408" i="33"/>
  <c r="O409" i="33"/>
  <c r="P409" i="33"/>
  <c r="O410" i="33"/>
  <c r="P410" i="33"/>
  <c r="O411" i="33"/>
  <c r="P411" i="33"/>
  <c r="O412" i="33"/>
  <c r="P412" i="33"/>
  <c r="O413" i="33"/>
  <c r="P413" i="33"/>
  <c r="O414" i="33"/>
  <c r="P414" i="33"/>
  <c r="O415" i="33"/>
  <c r="P415" i="33"/>
  <c r="O416" i="33"/>
  <c r="P416" i="33"/>
  <c r="O417" i="33"/>
  <c r="P417" i="33"/>
  <c r="O418" i="33"/>
  <c r="P418" i="33"/>
  <c r="O419" i="33"/>
  <c r="P419" i="33"/>
  <c r="O420" i="33"/>
  <c r="P420" i="33"/>
  <c r="O421" i="33"/>
  <c r="P421" i="33"/>
  <c r="O422" i="33"/>
  <c r="P422" i="33"/>
  <c r="O423" i="33"/>
  <c r="P423" i="33"/>
  <c r="O424" i="33"/>
  <c r="P424" i="33"/>
  <c r="O425" i="33"/>
  <c r="P425" i="33"/>
  <c r="O426" i="33"/>
  <c r="P426" i="33"/>
  <c r="CW426" i="33" s="1"/>
  <c r="O427" i="33"/>
  <c r="P427" i="33"/>
  <c r="O428" i="33"/>
  <c r="P428" i="33"/>
  <c r="O429" i="33"/>
  <c r="CS429" i="33" s="1"/>
  <c r="P429" i="33"/>
  <c r="O430" i="33"/>
  <c r="P430" i="33"/>
  <c r="CX430" i="33" s="1"/>
  <c r="O431" i="33"/>
  <c r="P431" i="33"/>
  <c r="O432" i="33"/>
  <c r="P432" i="33"/>
  <c r="CX432" i="33" s="1"/>
  <c r="O433" i="33"/>
  <c r="P433" i="33"/>
  <c r="O434" i="33"/>
  <c r="P434" i="33"/>
  <c r="CY434" i="33" s="1"/>
  <c r="O435" i="33"/>
  <c r="P435" i="33"/>
  <c r="O436" i="33"/>
  <c r="P436" i="33"/>
  <c r="CW436" i="33" s="1"/>
  <c r="O437" i="33"/>
  <c r="P437" i="33"/>
  <c r="O438" i="33"/>
  <c r="P438" i="33"/>
  <c r="CY438" i="33" s="1"/>
  <c r="O439" i="33"/>
  <c r="P439" i="33"/>
  <c r="O440" i="33"/>
  <c r="CR440" i="33" s="1"/>
  <c r="P440" i="33"/>
  <c r="O441" i="33"/>
  <c r="P441" i="33"/>
  <c r="O442" i="33"/>
  <c r="CT442" i="33" s="1"/>
  <c r="P442" i="33"/>
  <c r="CW442" i="33" s="1"/>
  <c r="O443" i="33"/>
  <c r="P443" i="33"/>
  <c r="O444" i="33"/>
  <c r="P444" i="33"/>
  <c r="O445" i="33"/>
  <c r="CT445" i="33" s="1"/>
  <c r="P445" i="33"/>
  <c r="O446" i="33"/>
  <c r="P446" i="33"/>
  <c r="CW446" i="33" s="1"/>
  <c r="O447" i="33"/>
  <c r="P447" i="33"/>
  <c r="O448" i="33"/>
  <c r="CR448" i="33" s="1"/>
  <c r="P448" i="33"/>
  <c r="O449" i="33"/>
  <c r="P449" i="33"/>
  <c r="O450" i="33"/>
  <c r="CU450" i="33" s="1"/>
  <c r="P450" i="33"/>
  <c r="CX450" i="33" s="1"/>
  <c r="O451" i="33"/>
  <c r="P451" i="33"/>
  <c r="O452" i="33"/>
  <c r="CR452" i="33" s="1"/>
  <c r="P452" i="33"/>
  <c r="CX452" i="33" s="1"/>
  <c r="O453" i="33"/>
  <c r="CR453" i="33" s="1"/>
  <c r="P453" i="33"/>
  <c r="CW453" i="33" s="1"/>
  <c r="O454" i="33"/>
  <c r="P454" i="33"/>
  <c r="CW454" i="33" s="1"/>
  <c r="O455" i="33"/>
  <c r="P455" i="33"/>
  <c r="O456" i="33"/>
  <c r="CQ456" i="33" s="1"/>
  <c r="P456" i="33"/>
  <c r="O457" i="33"/>
  <c r="CR457" i="33" s="1"/>
  <c r="P457" i="33"/>
  <c r="O458" i="33"/>
  <c r="CR458" i="33" s="1"/>
  <c r="P458" i="33"/>
  <c r="CY458" i="33" s="1"/>
  <c r="O459" i="33"/>
  <c r="P459" i="33"/>
  <c r="CY459" i="33" s="1"/>
  <c r="O460" i="33"/>
  <c r="CR460" i="33" s="1"/>
  <c r="P460" i="33"/>
  <c r="CZ460" i="33" s="1"/>
  <c r="O461" i="33"/>
  <c r="CT461" i="33" s="1"/>
  <c r="P461" i="33"/>
  <c r="CX461" i="33" s="1"/>
  <c r="O462" i="33"/>
  <c r="CS462" i="33" s="1"/>
  <c r="P462" i="33"/>
  <c r="O463" i="33"/>
  <c r="CR463" i="33" s="1"/>
  <c r="P463" i="33"/>
  <c r="O464" i="33"/>
  <c r="CT464" i="33" s="1"/>
  <c r="P464" i="33"/>
  <c r="CX464" i="33" s="1"/>
  <c r="O465" i="33"/>
  <c r="CT465" i="33" s="1"/>
  <c r="P465" i="33"/>
  <c r="CW465" i="33" s="1"/>
  <c r="O466" i="33"/>
  <c r="CU466" i="33" s="1"/>
  <c r="P466" i="33"/>
  <c r="CY466" i="33" s="1"/>
  <c r="O467" i="33"/>
  <c r="CU467" i="33" s="1"/>
  <c r="P467" i="33"/>
  <c r="CX467" i="33" s="1"/>
  <c r="O468" i="33"/>
  <c r="CR468" i="33" s="1"/>
  <c r="P468" i="33"/>
  <c r="CX468" i="33" s="1"/>
  <c r="O469" i="33"/>
  <c r="CR469" i="33" s="1"/>
  <c r="P260" i="33"/>
  <c r="H261" i="33"/>
  <c r="H262" i="33"/>
  <c r="H263" i="33"/>
  <c r="H264" i="33"/>
  <c r="H265" i="33"/>
  <c r="H266" i="33"/>
  <c r="H267" i="33"/>
  <c r="H268" i="33"/>
  <c r="H269" i="33"/>
  <c r="H270" i="33"/>
  <c r="H271" i="33"/>
  <c r="H272" i="33"/>
  <c r="H273" i="33"/>
  <c r="H274" i="33"/>
  <c r="H275" i="33"/>
  <c r="H276" i="33"/>
  <c r="H277" i="33"/>
  <c r="H278" i="33"/>
  <c r="H279" i="33"/>
  <c r="H280" i="33"/>
  <c r="H281" i="33"/>
  <c r="H282" i="33"/>
  <c r="H283" i="33"/>
  <c r="H284" i="33"/>
  <c r="H285" i="33"/>
  <c r="H286" i="33"/>
  <c r="H287" i="33"/>
  <c r="H288" i="33"/>
  <c r="H289" i="33"/>
  <c r="H290" i="33"/>
  <c r="H291" i="33"/>
  <c r="H292" i="33"/>
  <c r="H293" i="33"/>
  <c r="H294" i="33"/>
  <c r="H295" i="33"/>
  <c r="H296" i="33"/>
  <c r="H297" i="33"/>
  <c r="H298" i="33"/>
  <c r="H299" i="33"/>
  <c r="H300" i="33"/>
  <c r="H301" i="33"/>
  <c r="H302" i="33"/>
  <c r="H303" i="33"/>
  <c r="H304" i="33"/>
  <c r="H305" i="33"/>
  <c r="H306" i="33"/>
  <c r="H307" i="33"/>
  <c r="H308" i="33"/>
  <c r="H309" i="33"/>
  <c r="H310" i="33"/>
  <c r="H311" i="33"/>
  <c r="H312" i="33"/>
  <c r="H313" i="33"/>
  <c r="H314" i="33"/>
  <c r="H315" i="33"/>
  <c r="H316" i="33"/>
  <c r="H317" i="33"/>
  <c r="H318" i="33"/>
  <c r="H319" i="33"/>
  <c r="H320" i="33"/>
  <c r="H321" i="33"/>
  <c r="H322" i="33"/>
  <c r="H323" i="33"/>
  <c r="H324" i="33"/>
  <c r="H325" i="33"/>
  <c r="H326" i="33"/>
  <c r="H327" i="33"/>
  <c r="H328" i="33"/>
  <c r="H329" i="33"/>
  <c r="H330" i="33"/>
  <c r="H331" i="33"/>
  <c r="H332" i="33"/>
  <c r="H333" i="33"/>
  <c r="H334" i="33"/>
  <c r="H335" i="33"/>
  <c r="H336" i="33"/>
  <c r="H337" i="33"/>
  <c r="H338" i="33"/>
  <c r="H339" i="33"/>
  <c r="H340" i="33"/>
  <c r="H341" i="33"/>
  <c r="H342" i="33"/>
  <c r="H343" i="33"/>
  <c r="H344" i="33"/>
  <c r="H345" i="33"/>
  <c r="H346" i="33"/>
  <c r="H347" i="33"/>
  <c r="H348" i="33"/>
  <c r="H349" i="33"/>
  <c r="H350" i="33"/>
  <c r="H351" i="33"/>
  <c r="H352" i="33"/>
  <c r="H353" i="33"/>
  <c r="H354" i="33"/>
  <c r="H355" i="33"/>
  <c r="H356" i="33"/>
  <c r="H357" i="33"/>
  <c r="H358" i="33"/>
  <c r="H359" i="33"/>
  <c r="H360" i="33"/>
  <c r="H361" i="33"/>
  <c r="H362" i="33"/>
  <c r="H363" i="33"/>
  <c r="H364" i="33"/>
  <c r="H365" i="33"/>
  <c r="H366" i="33"/>
  <c r="H367" i="33"/>
  <c r="H368" i="33"/>
  <c r="H369"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0" i="33"/>
  <c r="H411" i="33"/>
  <c r="H412" i="33"/>
  <c r="H413" i="33"/>
  <c r="H414" i="33"/>
  <c r="H415" i="33"/>
  <c r="H416" i="33"/>
  <c r="H417" i="33"/>
  <c r="H418" i="33"/>
  <c r="H419" i="33"/>
  <c r="H420" i="33"/>
  <c r="H421" i="33"/>
  <c r="H422" i="33"/>
  <c r="H423" i="33"/>
  <c r="H424" i="33"/>
  <c r="H425" i="33"/>
  <c r="H426" i="33"/>
  <c r="H427" i="33"/>
  <c r="H428" i="33"/>
  <c r="H429" i="33"/>
  <c r="H430" i="33"/>
  <c r="H431" i="33"/>
  <c r="H432" i="33"/>
  <c r="H433" i="33"/>
  <c r="H434" i="33"/>
  <c r="H435" i="33"/>
  <c r="H436" i="33"/>
  <c r="H437" i="33"/>
  <c r="H438" i="33"/>
  <c r="H439" i="33"/>
  <c r="H440" i="33"/>
  <c r="H441" i="33"/>
  <c r="H442" i="33"/>
  <c r="H443" i="33"/>
  <c r="H444" i="33"/>
  <c r="H445" i="33"/>
  <c r="H446" i="33"/>
  <c r="H447" i="33"/>
  <c r="H448" i="33"/>
  <c r="H449" i="33"/>
  <c r="H450" i="33"/>
  <c r="H451" i="33"/>
  <c r="H452" i="33"/>
  <c r="H453" i="33"/>
  <c r="H454" i="33"/>
  <c r="H455" i="33"/>
  <c r="H456" i="33"/>
  <c r="H457" i="33"/>
  <c r="H458" i="33"/>
  <c r="H459" i="33"/>
  <c r="H460" i="33"/>
  <c r="H461" i="33"/>
  <c r="H462" i="33"/>
  <c r="H463" i="33"/>
  <c r="H464" i="33"/>
  <c r="H465" i="33"/>
  <c r="H466" i="33"/>
  <c r="H467" i="33"/>
  <c r="H468" i="33"/>
  <c r="H469" i="33"/>
  <c r="CZ463" i="33" l="1"/>
  <c r="CW463" i="33"/>
  <c r="CW455" i="33"/>
  <c r="CX455" i="33"/>
  <c r="CY455" i="33"/>
  <c r="CV451" i="33"/>
  <c r="CX451" i="33"/>
  <c r="CY451" i="33"/>
  <c r="CW447" i="33"/>
  <c r="CX447" i="33"/>
  <c r="CY447" i="33"/>
  <c r="CZ447" i="33"/>
  <c r="CV443" i="33"/>
  <c r="CW443" i="33"/>
  <c r="CX443" i="33"/>
  <c r="CY443" i="33"/>
  <c r="CZ443" i="33"/>
  <c r="CY439" i="33"/>
  <c r="CZ439" i="33"/>
  <c r="CV439" i="33"/>
  <c r="CW439" i="33"/>
  <c r="CX435" i="33"/>
  <c r="CV435" i="33"/>
  <c r="DA435" i="33" s="1"/>
  <c r="CW435" i="33"/>
  <c r="CZ435" i="33"/>
  <c r="CX431" i="33"/>
  <c r="CY431" i="33"/>
  <c r="CW431" i="33"/>
  <c r="CZ431" i="33"/>
  <c r="CZ427" i="33"/>
  <c r="CW427" i="33"/>
  <c r="CX427" i="33"/>
  <c r="CY427" i="33"/>
  <c r="CW423" i="33"/>
  <c r="CY423" i="33"/>
  <c r="CZ423" i="33"/>
  <c r="CX423" i="33"/>
  <c r="CV423" i="33"/>
  <c r="CY419" i="33"/>
  <c r="DA419" i="33" s="1"/>
  <c r="CV419" i="33"/>
  <c r="CW419" i="33"/>
  <c r="CX419" i="33"/>
  <c r="CZ419" i="33"/>
  <c r="CZ415" i="33"/>
  <c r="CV415" i="33"/>
  <c r="CW415" i="33"/>
  <c r="CX415" i="33"/>
  <c r="CY415" i="33"/>
  <c r="CW411" i="33"/>
  <c r="CX411" i="33"/>
  <c r="CY411" i="33"/>
  <c r="CZ411" i="33"/>
  <c r="CW407" i="33"/>
  <c r="CX407" i="33"/>
  <c r="CY407" i="33"/>
  <c r="CZ407" i="33"/>
  <c r="CY403" i="33"/>
  <c r="CV403" i="33"/>
  <c r="CW403" i="33"/>
  <c r="CX403" i="33"/>
  <c r="CZ403" i="33"/>
  <c r="CZ399" i="33"/>
  <c r="CV399" i="33"/>
  <c r="CW399" i="33"/>
  <c r="CX399" i="33"/>
  <c r="CY399" i="33"/>
  <c r="CW395" i="33"/>
  <c r="CX395" i="33"/>
  <c r="CY395" i="33"/>
  <c r="CZ395" i="33"/>
  <c r="CV395" i="33"/>
  <c r="CY391" i="33"/>
  <c r="CZ391" i="33"/>
  <c r="CW391" i="33"/>
  <c r="CX391" i="33"/>
  <c r="CW387" i="33"/>
  <c r="CX387" i="33"/>
  <c r="CY387" i="33"/>
  <c r="CZ387" i="33"/>
  <c r="CX383" i="33"/>
  <c r="CV383" i="33"/>
  <c r="CW383" i="33"/>
  <c r="CY383" i="33"/>
  <c r="CZ383" i="33"/>
  <c r="CY379" i="33"/>
  <c r="CZ379" i="33"/>
  <c r="CX379" i="33"/>
  <c r="CV379" i="33"/>
  <c r="CW379" i="33"/>
  <c r="CW375" i="33"/>
  <c r="CY375" i="33"/>
  <c r="CZ375" i="33"/>
  <c r="CX375" i="33"/>
  <c r="CW371" i="33"/>
  <c r="CX371" i="33"/>
  <c r="CY371" i="33"/>
  <c r="CZ371" i="33"/>
  <c r="CW367" i="33"/>
  <c r="CX367" i="33"/>
  <c r="CY367" i="33"/>
  <c r="CZ367" i="33"/>
  <c r="CY363" i="33"/>
  <c r="CZ363" i="33"/>
  <c r="CW363" i="33"/>
  <c r="CX363" i="33"/>
  <c r="CV359" i="33"/>
  <c r="CW359" i="33"/>
  <c r="CX359" i="33"/>
  <c r="CY359" i="33"/>
  <c r="CZ359" i="33"/>
  <c r="CV355" i="33"/>
  <c r="CW355" i="33"/>
  <c r="CX355" i="33"/>
  <c r="CY355" i="33"/>
  <c r="CZ355" i="33"/>
  <c r="CW351" i="33"/>
  <c r="CX351" i="33"/>
  <c r="CY351" i="33"/>
  <c r="CZ351" i="33"/>
  <c r="CW347" i="33"/>
  <c r="CX347" i="33"/>
  <c r="CY347" i="33"/>
  <c r="CZ347" i="33"/>
  <c r="CW343" i="33"/>
  <c r="CX343" i="33"/>
  <c r="CY343" i="33"/>
  <c r="CZ343" i="33"/>
  <c r="CW339" i="33"/>
  <c r="CX339" i="33"/>
  <c r="CY339" i="33"/>
  <c r="CZ339" i="33"/>
  <c r="CX335" i="33"/>
  <c r="CY335" i="33"/>
  <c r="CZ335" i="33"/>
  <c r="CW335" i="33"/>
  <c r="DA335" i="33" s="1"/>
  <c r="CW331" i="33"/>
  <c r="CX331" i="33"/>
  <c r="CY331" i="33"/>
  <c r="CZ331" i="33"/>
  <c r="CW327" i="33"/>
  <c r="CX327" i="33"/>
  <c r="CY327" i="33"/>
  <c r="CZ327" i="33"/>
  <c r="CW323" i="33"/>
  <c r="CX323" i="33"/>
  <c r="CY323" i="33"/>
  <c r="CZ323" i="33"/>
  <c r="CW319" i="33"/>
  <c r="CX319" i="33"/>
  <c r="CY319" i="33"/>
  <c r="CZ319" i="33"/>
  <c r="CW315" i="33"/>
  <c r="CX315" i="33"/>
  <c r="CY315" i="33"/>
  <c r="CZ315" i="33"/>
  <c r="CZ311" i="33"/>
  <c r="CW311" i="33"/>
  <c r="CX311" i="33"/>
  <c r="CY311" i="33"/>
  <c r="CY307" i="33"/>
  <c r="CW307" i="33"/>
  <c r="CX307" i="33"/>
  <c r="CZ307" i="33"/>
  <c r="CY303" i="33"/>
  <c r="CW303" i="33"/>
  <c r="CX303" i="33"/>
  <c r="CZ303" i="33"/>
  <c r="CY299" i="33"/>
  <c r="CZ299" i="33"/>
  <c r="CW299" i="33"/>
  <c r="CX299" i="33"/>
  <c r="CX295" i="33"/>
  <c r="CY295" i="33"/>
  <c r="CZ295" i="33"/>
  <c r="CV295" i="33"/>
  <c r="CW295" i="33"/>
  <c r="CZ291" i="33"/>
  <c r="CW291" i="33"/>
  <c r="CX291" i="33"/>
  <c r="CV291" i="33"/>
  <c r="CY291" i="33"/>
  <c r="CW287" i="33"/>
  <c r="CX287" i="33"/>
  <c r="CZ287" i="33"/>
  <c r="CY287" i="33"/>
  <c r="CV283" i="33"/>
  <c r="CW283" i="33"/>
  <c r="CX283" i="33"/>
  <c r="CZ283" i="33"/>
  <c r="CY283" i="33"/>
  <c r="CW279" i="33"/>
  <c r="CX279" i="33"/>
  <c r="CY279" i="33"/>
  <c r="CZ279" i="33"/>
  <c r="CX275" i="33"/>
  <c r="CY275" i="33"/>
  <c r="CZ275" i="33"/>
  <c r="CW275" i="33"/>
  <c r="CW271" i="33"/>
  <c r="CX271" i="33"/>
  <c r="CY271" i="33"/>
  <c r="CZ271" i="33"/>
  <c r="CW267" i="33"/>
  <c r="CX267" i="33"/>
  <c r="CY267" i="33"/>
  <c r="CZ267" i="33"/>
  <c r="CV263" i="33"/>
  <c r="CW263" i="33"/>
  <c r="CX263" i="33"/>
  <c r="CY263" i="33"/>
  <c r="CZ263" i="33"/>
  <c r="BV467" i="33"/>
  <c r="CC467" i="33" s="1"/>
  <c r="BT467" i="33"/>
  <c r="CA467" i="33" s="1"/>
  <c r="BV459" i="33"/>
  <c r="BU459" i="33"/>
  <c r="CB459" i="33" s="1"/>
  <c r="CS458" i="33"/>
  <c r="CU456" i="33"/>
  <c r="BR455" i="33"/>
  <c r="BQ455" i="33"/>
  <c r="CZ453" i="33"/>
  <c r="CX439" i="33"/>
  <c r="BR431" i="33"/>
  <c r="BQ431" i="33"/>
  <c r="CS459" i="33"/>
  <c r="CT459" i="33"/>
  <c r="CR455" i="33"/>
  <c r="CS455" i="33"/>
  <c r="CT451" i="33"/>
  <c r="CU451" i="33"/>
  <c r="CT447" i="33"/>
  <c r="CU447" i="33"/>
  <c r="CQ443" i="33"/>
  <c r="CR443" i="33"/>
  <c r="CS443" i="33"/>
  <c r="CT443" i="33"/>
  <c r="CQ439" i="33"/>
  <c r="CR439" i="33"/>
  <c r="CS439" i="33"/>
  <c r="CT439" i="33"/>
  <c r="CU439" i="33"/>
  <c r="CR435" i="33"/>
  <c r="CS435" i="33"/>
  <c r="CT435" i="33"/>
  <c r="CU435" i="33"/>
  <c r="CR431" i="33"/>
  <c r="CT431" i="33"/>
  <c r="CU431" i="33"/>
  <c r="CS427" i="33"/>
  <c r="CQ427" i="33"/>
  <c r="CU427" i="33"/>
  <c r="CR427" i="33"/>
  <c r="CT427" i="33"/>
  <c r="CR423" i="33"/>
  <c r="CT423" i="33"/>
  <c r="CU423" i="33"/>
  <c r="CS423" i="33"/>
  <c r="CQ419" i="33"/>
  <c r="CU419" i="33"/>
  <c r="CR419" i="33"/>
  <c r="CT419" i="33"/>
  <c r="CS419" i="33"/>
  <c r="CR415" i="33"/>
  <c r="CQ415" i="33"/>
  <c r="DA415" i="33" s="1"/>
  <c r="CS415" i="33"/>
  <c r="CT415" i="33"/>
  <c r="CU415" i="33"/>
  <c r="CS411" i="33"/>
  <c r="CR411" i="33"/>
  <c r="CT411" i="33"/>
  <c r="CU411" i="33"/>
  <c r="CS407" i="33"/>
  <c r="CR407" i="33"/>
  <c r="CT407" i="33"/>
  <c r="CU407" i="33"/>
  <c r="CQ403" i="33"/>
  <c r="CS403" i="33"/>
  <c r="CT403" i="33"/>
  <c r="CU403" i="33"/>
  <c r="CR403" i="33"/>
  <c r="DA403" i="33" s="1"/>
  <c r="CR399" i="33"/>
  <c r="CT399" i="33"/>
  <c r="CU399" i="33"/>
  <c r="CS399" i="33"/>
  <c r="CU395" i="33"/>
  <c r="CT395" i="33"/>
  <c r="CR395" i="33"/>
  <c r="CS395" i="33"/>
  <c r="CR391" i="33"/>
  <c r="CS391" i="33"/>
  <c r="CT391" i="33"/>
  <c r="CU391" i="33"/>
  <c r="CU387" i="33"/>
  <c r="CS387" i="33"/>
  <c r="CT387" i="33"/>
  <c r="CR387" i="33"/>
  <c r="CQ387" i="33"/>
  <c r="CU383" i="33"/>
  <c r="CR383" i="33"/>
  <c r="CS383" i="33"/>
  <c r="CT383" i="33"/>
  <c r="CT379" i="33"/>
  <c r="CR379" i="33"/>
  <c r="CS379" i="33"/>
  <c r="CU379" i="33"/>
  <c r="CU375" i="33"/>
  <c r="CR375" i="33"/>
  <c r="CS375" i="33"/>
  <c r="CT375" i="33"/>
  <c r="CR371" i="33"/>
  <c r="CS371" i="33"/>
  <c r="CT371" i="33"/>
  <c r="CU371" i="33"/>
  <c r="CT367" i="33"/>
  <c r="CU367" i="33"/>
  <c r="CQ367" i="33"/>
  <c r="CR367" i="33"/>
  <c r="CS367" i="33"/>
  <c r="CR363" i="33"/>
  <c r="CS363" i="33"/>
  <c r="CT363" i="33"/>
  <c r="CU363" i="33"/>
  <c r="CS359" i="33"/>
  <c r="CT359" i="33"/>
  <c r="CU359" i="33"/>
  <c r="CR359" i="33"/>
  <c r="CR355" i="33"/>
  <c r="CS355" i="33"/>
  <c r="CT355" i="33"/>
  <c r="CU355" i="33"/>
  <c r="CT351" i="33"/>
  <c r="CU351" i="33"/>
  <c r="CR351" i="33"/>
  <c r="CS351" i="33"/>
  <c r="CR347" i="33"/>
  <c r="CS347" i="33"/>
  <c r="CT347" i="33"/>
  <c r="CU347" i="33"/>
  <c r="CT343" i="33"/>
  <c r="CU343" i="33"/>
  <c r="CS343" i="33"/>
  <c r="CR343" i="33"/>
  <c r="CU339" i="33"/>
  <c r="CR339" i="33"/>
  <c r="CS339" i="33"/>
  <c r="CT339" i="33"/>
  <c r="CQ335" i="33"/>
  <c r="CR335" i="33"/>
  <c r="CS335" i="33"/>
  <c r="CT335" i="33"/>
  <c r="CU335" i="33"/>
  <c r="CR331" i="33"/>
  <c r="CS331" i="33"/>
  <c r="CT331" i="33"/>
  <c r="CU331" i="33"/>
  <c r="CS327" i="33"/>
  <c r="CT327" i="33"/>
  <c r="CU327" i="33"/>
  <c r="CQ327" i="33"/>
  <c r="CR327" i="33"/>
  <c r="DA327" i="33" s="1"/>
  <c r="CR323" i="33"/>
  <c r="CS323" i="33"/>
  <c r="CT323" i="33"/>
  <c r="CU323" i="33"/>
  <c r="CR319" i="33"/>
  <c r="CS319" i="33"/>
  <c r="CT319" i="33"/>
  <c r="CU319" i="33"/>
  <c r="DA319" i="33" s="1"/>
  <c r="CT315" i="33"/>
  <c r="CU315" i="33"/>
  <c r="CR315" i="33"/>
  <c r="CS315" i="33"/>
  <c r="CR311" i="33"/>
  <c r="CS311" i="33"/>
  <c r="CT311" i="33"/>
  <c r="CU311" i="33"/>
  <c r="CR307" i="33"/>
  <c r="CU307" i="33"/>
  <c r="CQ307" i="33"/>
  <c r="CS307" i="33"/>
  <c r="CT307" i="33"/>
  <c r="CR303" i="33"/>
  <c r="CT303" i="33"/>
  <c r="CS303" i="33"/>
  <c r="CU303" i="33"/>
  <c r="CR299" i="33"/>
  <c r="CU299" i="33"/>
  <c r="CS299" i="33"/>
  <c r="CT299" i="33"/>
  <c r="CR295" i="33"/>
  <c r="CS295" i="33"/>
  <c r="CT295" i="33"/>
  <c r="CU295" i="33"/>
  <c r="CR291" i="33"/>
  <c r="CS291" i="33"/>
  <c r="CT291" i="33"/>
  <c r="CU291" i="33"/>
  <c r="CU287" i="33"/>
  <c r="CQ287" i="33"/>
  <c r="CR287" i="33"/>
  <c r="CS287" i="33"/>
  <c r="CT287" i="33"/>
  <c r="CR283" i="33"/>
  <c r="CS283" i="33"/>
  <c r="CT283" i="33"/>
  <c r="CU283" i="33"/>
  <c r="CR279" i="33"/>
  <c r="CS279" i="33"/>
  <c r="CT279" i="33"/>
  <c r="CQ279" i="33"/>
  <c r="CU279" i="33"/>
  <c r="CQ275" i="33"/>
  <c r="CS275" i="33"/>
  <c r="CT275" i="33"/>
  <c r="CU275" i="33"/>
  <c r="CR275" i="33"/>
  <c r="CS271" i="33"/>
  <c r="CT271" i="33"/>
  <c r="CU271" i="33"/>
  <c r="CQ271" i="33"/>
  <c r="CR271" i="33"/>
  <c r="CR267" i="33"/>
  <c r="CS267" i="33"/>
  <c r="CT267" i="33"/>
  <c r="CU267" i="33"/>
  <c r="CU263" i="33"/>
  <c r="CR263" i="33"/>
  <c r="CS263" i="33"/>
  <c r="CT263" i="33"/>
  <c r="CY468" i="33"/>
  <c r="CT466" i="33"/>
  <c r="CZ465" i="33"/>
  <c r="CW464" i="33"/>
  <c r="CT463" i="33"/>
  <c r="CQ462" i="33"/>
  <c r="CY460" i="33"/>
  <c r="CT456" i="33"/>
  <c r="CZ455" i="33"/>
  <c r="CZ451" i="33"/>
  <c r="BT434" i="33"/>
  <c r="CA434" i="33" s="1"/>
  <c r="BV434" i="33"/>
  <c r="CW262" i="33"/>
  <c r="CX262" i="33"/>
  <c r="CY262" i="33"/>
  <c r="CZ262" i="33"/>
  <c r="CW468" i="33"/>
  <c r="CZ467" i="33"/>
  <c r="CS466" i="33"/>
  <c r="CU464" i="33"/>
  <c r="BV461" i="33"/>
  <c r="BT461" i="33"/>
  <c r="CA461" i="33" s="1"/>
  <c r="CX460" i="33"/>
  <c r="CU455" i="33"/>
  <c r="CS453" i="33"/>
  <c r="CS452" i="33"/>
  <c r="CW451" i="33"/>
  <c r="BQ449" i="33"/>
  <c r="BR449" i="33"/>
  <c r="CU462" i="33"/>
  <c r="CR462" i="33"/>
  <c r="CT458" i="33"/>
  <c r="CU458" i="33"/>
  <c r="CU454" i="33"/>
  <c r="CQ454" i="33"/>
  <c r="CR454" i="33"/>
  <c r="CR450" i="33"/>
  <c r="CS450" i="33"/>
  <c r="CT450" i="33"/>
  <c r="CR446" i="33"/>
  <c r="CS446" i="33"/>
  <c r="CT446" i="33"/>
  <c r="CU446" i="33"/>
  <c r="DA446" i="33" s="1"/>
  <c r="CU442" i="33"/>
  <c r="CR442" i="33"/>
  <c r="CS442" i="33"/>
  <c r="CR438" i="33"/>
  <c r="CS438" i="33"/>
  <c r="CT438" i="33"/>
  <c r="CU438" i="33"/>
  <c r="CR434" i="33"/>
  <c r="CS434" i="33"/>
  <c r="CT434" i="33"/>
  <c r="CU434" i="33"/>
  <c r="CT430" i="33"/>
  <c r="CR430" i="33"/>
  <c r="CS430" i="33"/>
  <c r="CU430" i="33"/>
  <c r="CS426" i="33"/>
  <c r="DA426" i="33" s="1"/>
  <c r="CQ426" i="33"/>
  <c r="CT426" i="33"/>
  <c r="CR426" i="33"/>
  <c r="CU426" i="33"/>
  <c r="CU422" i="33"/>
  <c r="CQ422" i="33"/>
  <c r="CR422" i="33"/>
  <c r="CS422" i="33"/>
  <c r="DA422" i="33" s="1"/>
  <c r="CT422" i="33"/>
  <c r="CS418" i="33"/>
  <c r="CT418" i="33"/>
  <c r="CU418" i="33"/>
  <c r="CR418" i="33"/>
  <c r="CR414" i="33"/>
  <c r="CU414" i="33"/>
  <c r="CS414" i="33"/>
  <c r="CT414" i="33"/>
  <c r="CR410" i="33"/>
  <c r="CS410" i="33"/>
  <c r="CT410" i="33"/>
  <c r="CU410" i="33"/>
  <c r="CS406" i="33"/>
  <c r="CR406" i="33"/>
  <c r="CT406" i="33"/>
  <c r="CU406" i="33"/>
  <c r="CT402" i="33"/>
  <c r="CU402" i="33"/>
  <c r="CR402" i="33"/>
  <c r="CS402" i="33"/>
  <c r="CU398" i="33"/>
  <c r="CQ398" i="33"/>
  <c r="CR398" i="33"/>
  <c r="CS398" i="33"/>
  <c r="CT398" i="33"/>
  <c r="CU394" i="33"/>
  <c r="CT394" i="33"/>
  <c r="CS394" i="33"/>
  <c r="CR394" i="33"/>
  <c r="CT390" i="33"/>
  <c r="CR390" i="33"/>
  <c r="CS390" i="33"/>
  <c r="CU390" i="33"/>
  <c r="CT386" i="33"/>
  <c r="CR386" i="33"/>
  <c r="CS386" i="33"/>
  <c r="CQ386" i="33"/>
  <c r="CU386" i="33"/>
  <c r="CS382" i="33"/>
  <c r="CR382" i="33"/>
  <c r="CT382" i="33"/>
  <c r="CU382" i="33"/>
  <c r="CT378" i="33"/>
  <c r="CU378" i="33"/>
  <c r="CR378" i="33"/>
  <c r="CS378" i="33"/>
  <c r="CR374" i="33"/>
  <c r="CS374" i="33"/>
  <c r="CQ374" i="33"/>
  <c r="CT374" i="33"/>
  <c r="CU374" i="33"/>
  <c r="CU370" i="33"/>
  <c r="CR370" i="33"/>
  <c r="CS370" i="33"/>
  <c r="CT370" i="33"/>
  <c r="CQ366" i="33"/>
  <c r="CR366" i="33"/>
  <c r="CS366" i="33"/>
  <c r="CT366" i="33"/>
  <c r="CU366" i="33"/>
  <c r="CR362" i="33"/>
  <c r="CS362" i="33"/>
  <c r="CT362" i="33"/>
  <c r="CU362" i="33"/>
  <c r="CR358" i="33"/>
  <c r="CS358" i="33"/>
  <c r="CT358" i="33"/>
  <c r="CU358" i="33"/>
  <c r="CT354" i="33"/>
  <c r="CU354" i="33"/>
  <c r="CR354" i="33"/>
  <c r="DA354" i="33" s="1"/>
  <c r="CS354" i="33"/>
  <c r="CT350" i="33"/>
  <c r="CU350" i="33"/>
  <c r="CQ350" i="33"/>
  <c r="CR350" i="33"/>
  <c r="CS350" i="33"/>
  <c r="CU346" i="33"/>
  <c r="CR346" i="33"/>
  <c r="CS346" i="33"/>
  <c r="CT346" i="33"/>
  <c r="CR342" i="33"/>
  <c r="CS342" i="33"/>
  <c r="CT342" i="33"/>
  <c r="CU342" i="33"/>
  <c r="CT338" i="33"/>
  <c r="CU338" i="33"/>
  <c r="CR338" i="33"/>
  <c r="CS338" i="33"/>
  <c r="CQ334" i="33"/>
  <c r="CS334" i="33"/>
  <c r="CT334" i="33"/>
  <c r="CU334" i="33"/>
  <c r="CR334" i="33"/>
  <c r="CT330" i="33"/>
  <c r="CU330" i="33"/>
  <c r="CR330" i="33"/>
  <c r="CS330" i="33"/>
  <c r="CT326" i="33"/>
  <c r="CU326" i="33"/>
  <c r="CQ326" i="33"/>
  <c r="CR326" i="33"/>
  <c r="CS326" i="33"/>
  <c r="DA326" i="33" s="1"/>
  <c r="CS322" i="33"/>
  <c r="CT322" i="33"/>
  <c r="CU322" i="33"/>
  <c r="CQ322" i="33"/>
  <c r="CR322" i="33"/>
  <c r="CS318" i="33"/>
  <c r="CT318" i="33"/>
  <c r="CU318" i="33"/>
  <c r="DA318" i="33" s="1"/>
  <c r="CQ318" i="33"/>
  <c r="CR318" i="33"/>
  <c r="CS314" i="33"/>
  <c r="CT314" i="33"/>
  <c r="CU314" i="33"/>
  <c r="CR314" i="33"/>
  <c r="CS310" i="33"/>
  <c r="CQ310" i="33"/>
  <c r="CR310" i="33"/>
  <c r="CT310" i="33"/>
  <c r="CU310" i="33"/>
  <c r="CR306" i="33"/>
  <c r="CT306" i="33"/>
  <c r="CQ306" i="33"/>
  <c r="CS306" i="33"/>
  <c r="CU306" i="33"/>
  <c r="CT302" i="33"/>
  <c r="CR302" i="33"/>
  <c r="CS302" i="33"/>
  <c r="CU302" i="33"/>
  <c r="CU298" i="33"/>
  <c r="CR298" i="33"/>
  <c r="CS298" i="33"/>
  <c r="CT298" i="33"/>
  <c r="CS294" i="33"/>
  <c r="CT294" i="33"/>
  <c r="CU294" i="33"/>
  <c r="CR294" i="33"/>
  <c r="CR290" i="33"/>
  <c r="CS290" i="33"/>
  <c r="CT290" i="33"/>
  <c r="CU290" i="33"/>
  <c r="CT286" i="33"/>
  <c r="CU286" i="33"/>
  <c r="CR286" i="33"/>
  <c r="CS286" i="33"/>
  <c r="CU282" i="33"/>
  <c r="CR282" i="33"/>
  <c r="CS282" i="33"/>
  <c r="CT282" i="33"/>
  <c r="CT278" i="33"/>
  <c r="CU278" i="33"/>
  <c r="CQ278" i="33"/>
  <c r="CR278" i="33"/>
  <c r="CS278" i="33"/>
  <c r="CU274" i="33"/>
  <c r="CR274" i="33"/>
  <c r="CS274" i="33"/>
  <c r="CT274" i="33"/>
  <c r="CS270" i="33"/>
  <c r="CT270" i="33"/>
  <c r="CU270" i="33"/>
  <c r="CR270" i="33"/>
  <c r="CU266" i="33"/>
  <c r="CR266" i="33"/>
  <c r="CS266" i="33"/>
  <c r="CT266" i="33"/>
  <c r="CR262" i="33"/>
  <c r="CS262" i="33"/>
  <c r="CT262" i="33"/>
  <c r="CU262" i="33"/>
  <c r="BQ469" i="33"/>
  <c r="CU468" i="33"/>
  <c r="CY467" i="33"/>
  <c r="CR466" i="33"/>
  <c r="CS464" i="33"/>
  <c r="CQ463" i="33"/>
  <c r="CY461" i="33"/>
  <c r="CW460" i="33"/>
  <c r="CZ459" i="33"/>
  <c r="CT455" i="33"/>
  <c r="CT454" i="33"/>
  <c r="BT454" i="33"/>
  <c r="CA454" i="33" s="1"/>
  <c r="BU454" i="33"/>
  <c r="CB454" i="33" s="1"/>
  <c r="CS451" i="33"/>
  <c r="CV448" i="33"/>
  <c r="CS447" i="33"/>
  <c r="CQ446" i="33"/>
  <c r="CS431" i="33"/>
  <c r="CW457" i="33"/>
  <c r="CY457" i="33"/>
  <c r="CZ457" i="33"/>
  <c r="CV453" i="33"/>
  <c r="CX453" i="33"/>
  <c r="CY453" i="33"/>
  <c r="CW449" i="33"/>
  <c r="CX449" i="33"/>
  <c r="CY449" i="33"/>
  <c r="CZ449" i="33"/>
  <c r="CW445" i="33"/>
  <c r="CX445" i="33"/>
  <c r="CY445" i="33"/>
  <c r="CZ445" i="33"/>
  <c r="CW441" i="33"/>
  <c r="CX441" i="33"/>
  <c r="CY441" i="33"/>
  <c r="CZ441" i="33"/>
  <c r="CZ437" i="33"/>
  <c r="CV437" i="33"/>
  <c r="CW437" i="33"/>
  <c r="CX437" i="33"/>
  <c r="CY437" i="33"/>
  <c r="CY433" i="33"/>
  <c r="CW433" i="33"/>
  <c r="CX433" i="33"/>
  <c r="CZ433" i="33"/>
  <c r="CW429" i="33"/>
  <c r="CX429" i="33"/>
  <c r="CY429" i="33"/>
  <c r="CZ429" i="33"/>
  <c r="CY425" i="33"/>
  <c r="CZ425" i="33"/>
  <c r="CW425" i="33"/>
  <c r="CX425" i="33"/>
  <c r="CX421" i="33"/>
  <c r="CW421" i="33"/>
  <c r="CY421" i="33"/>
  <c r="CZ421" i="33"/>
  <c r="CV421" i="33"/>
  <c r="CY417" i="33"/>
  <c r="CX417" i="33"/>
  <c r="CZ417" i="33"/>
  <c r="CV417" i="33"/>
  <c r="CW417" i="33"/>
  <c r="CW413" i="33"/>
  <c r="CX413" i="33"/>
  <c r="CY413" i="33"/>
  <c r="CZ413" i="33"/>
  <c r="DA413" i="33" s="1"/>
  <c r="CW409" i="33"/>
  <c r="CX409" i="33"/>
  <c r="CY409" i="33"/>
  <c r="CZ409" i="33"/>
  <c r="CZ405" i="33"/>
  <c r="CW405" i="33"/>
  <c r="CX405" i="33"/>
  <c r="CY405" i="33"/>
  <c r="CV405" i="33"/>
  <c r="CZ401" i="33"/>
  <c r="CY401" i="33"/>
  <c r="CV401" i="33"/>
  <c r="CW401" i="33"/>
  <c r="CX401" i="33"/>
  <c r="CY397" i="33"/>
  <c r="CW397" i="33"/>
  <c r="CX397" i="33"/>
  <c r="CZ397" i="33"/>
  <c r="CV397" i="33"/>
  <c r="CZ393" i="33"/>
  <c r="CX393" i="33"/>
  <c r="CY393" i="33"/>
  <c r="CW393" i="33"/>
  <c r="CW389" i="33"/>
  <c r="CX389" i="33"/>
  <c r="CY389" i="33"/>
  <c r="CZ389" i="33"/>
  <c r="CZ385" i="33"/>
  <c r="CV385" i="33"/>
  <c r="CW385" i="33"/>
  <c r="CX385" i="33"/>
  <c r="CY385" i="33"/>
  <c r="DA385" i="33" s="1"/>
  <c r="CW381" i="33"/>
  <c r="CV381" i="33"/>
  <c r="CX381" i="33"/>
  <c r="CY381" i="33"/>
  <c r="CZ381" i="33"/>
  <c r="CW377" i="33"/>
  <c r="CX377" i="33"/>
  <c r="CY377" i="33"/>
  <c r="CZ377" i="33"/>
  <c r="CW373" i="33"/>
  <c r="CX373" i="33"/>
  <c r="CY373" i="33"/>
  <c r="CZ373" i="33"/>
  <c r="CW369" i="33"/>
  <c r="CX369" i="33"/>
  <c r="CY369" i="33"/>
  <c r="CZ369" i="33"/>
  <c r="CV369" i="33"/>
  <c r="CW365" i="33"/>
  <c r="CX365" i="33"/>
  <c r="CY365" i="33"/>
  <c r="CZ365" i="33"/>
  <c r="CY361" i="33"/>
  <c r="CZ361" i="33"/>
  <c r="CV361" i="33"/>
  <c r="CW361" i="33"/>
  <c r="CX361" i="33"/>
  <c r="CW357" i="33"/>
  <c r="CX357" i="33"/>
  <c r="CY357" i="33"/>
  <c r="CZ357" i="33"/>
  <c r="CW353" i="33"/>
  <c r="CX353" i="33"/>
  <c r="CY353" i="33"/>
  <c r="CZ353" i="33"/>
  <c r="CW349" i="33"/>
  <c r="CX349" i="33"/>
  <c r="CY349" i="33"/>
  <c r="CZ349" i="33"/>
  <c r="CX345" i="33"/>
  <c r="CY345" i="33"/>
  <c r="CZ345" i="33"/>
  <c r="CW345" i="33"/>
  <c r="CX341" i="33"/>
  <c r="CY341" i="33"/>
  <c r="CZ341" i="33"/>
  <c r="CW341" i="33"/>
  <c r="CW337" i="33"/>
  <c r="CX337" i="33"/>
  <c r="CY337" i="33"/>
  <c r="CZ337" i="33"/>
  <c r="CY333" i="33"/>
  <c r="CZ333" i="33"/>
  <c r="CW333" i="33"/>
  <c r="CX333" i="33"/>
  <c r="CW329" i="33"/>
  <c r="CX329" i="33"/>
  <c r="CY329" i="33"/>
  <c r="CZ329" i="33"/>
  <c r="CW325" i="33"/>
  <c r="CX325" i="33"/>
  <c r="CY325" i="33"/>
  <c r="CZ325" i="33"/>
  <c r="CW321" i="33"/>
  <c r="CX321" i="33"/>
  <c r="CY321" i="33"/>
  <c r="CZ321" i="33"/>
  <c r="CV317" i="33"/>
  <c r="CW317" i="33"/>
  <c r="CX317" i="33"/>
  <c r="CY317" i="33"/>
  <c r="CZ317" i="33"/>
  <c r="CY313" i="33"/>
  <c r="CW313" i="33"/>
  <c r="CX313" i="33"/>
  <c r="CZ313" i="33"/>
  <c r="CW309" i="33"/>
  <c r="CX309" i="33"/>
  <c r="CY309" i="33"/>
  <c r="CZ309" i="33"/>
  <c r="CX305" i="33"/>
  <c r="CZ305" i="33"/>
  <c r="CW305" i="33"/>
  <c r="CY305" i="33"/>
  <c r="CW301" i="33"/>
  <c r="CX301" i="33"/>
  <c r="CY301" i="33"/>
  <c r="CZ301" i="33"/>
  <c r="CX297" i="33"/>
  <c r="CY297" i="33"/>
  <c r="CZ297" i="33"/>
  <c r="CV297" i="33"/>
  <c r="CW297" i="33"/>
  <c r="CW293" i="33"/>
  <c r="CZ293" i="33"/>
  <c r="CX293" i="33"/>
  <c r="CY293" i="33"/>
  <c r="CX289" i="33"/>
  <c r="CY289" i="33"/>
  <c r="CZ289" i="33"/>
  <c r="CW289" i="33"/>
  <c r="CW285" i="33"/>
  <c r="CX285" i="33"/>
  <c r="CY285" i="33"/>
  <c r="CZ285" i="33"/>
  <c r="CX281" i="33"/>
  <c r="CY281" i="33"/>
  <c r="CZ281" i="33"/>
  <c r="CW281" i="33"/>
  <c r="CY277" i="33"/>
  <c r="CZ277" i="33"/>
  <c r="CV277" i="33"/>
  <c r="CW277" i="33"/>
  <c r="CX277" i="33"/>
  <c r="CX273" i="33"/>
  <c r="CY273" i="33"/>
  <c r="CZ273" i="33"/>
  <c r="CW273" i="33"/>
  <c r="CW269" i="33"/>
  <c r="CX269" i="33"/>
  <c r="CY269" i="33"/>
  <c r="CZ269" i="33"/>
  <c r="CW265" i="33"/>
  <c r="CX265" i="33"/>
  <c r="CY265" i="33"/>
  <c r="CZ265" i="33"/>
  <c r="CT468" i="33"/>
  <c r="CW467" i="33"/>
  <c r="CQ466" i="33"/>
  <c r="CV465" i="33"/>
  <c r="CR464" i="33"/>
  <c r="CQ464" i="33"/>
  <c r="BU463" i="33"/>
  <c r="BX463" i="33" s="1"/>
  <c r="BZ463" i="33" s="1"/>
  <c r="CW461" i="33"/>
  <c r="CS460" i="33"/>
  <c r="CX459" i="33"/>
  <c r="BR458" i="33"/>
  <c r="BQ458" i="33"/>
  <c r="CQ455" i="33"/>
  <c r="CS454" i="33"/>
  <c r="BR453" i="33"/>
  <c r="CR451" i="33"/>
  <c r="CV449" i="33"/>
  <c r="CS448" i="33"/>
  <c r="CR447" i="33"/>
  <c r="CY435" i="33"/>
  <c r="CT457" i="33"/>
  <c r="CU457" i="33"/>
  <c r="CT453" i="33"/>
  <c r="CU453" i="33"/>
  <c r="CQ453" i="33"/>
  <c r="CQ449" i="33"/>
  <c r="DA449" i="33" s="1"/>
  <c r="CR449" i="33"/>
  <c r="CS449" i="33"/>
  <c r="CT449" i="33"/>
  <c r="CU445" i="33"/>
  <c r="CR445" i="33"/>
  <c r="CS445" i="33"/>
  <c r="CS441" i="33"/>
  <c r="CT441" i="33"/>
  <c r="DA441" i="33" s="1"/>
  <c r="CU441" i="33"/>
  <c r="CQ441" i="33"/>
  <c r="CR437" i="33"/>
  <c r="CU437" i="33"/>
  <c r="CS437" i="33"/>
  <c r="CT437" i="33"/>
  <c r="CR433" i="33"/>
  <c r="CS433" i="33"/>
  <c r="CT433" i="33"/>
  <c r="CR429" i="33"/>
  <c r="CT429" i="33"/>
  <c r="CU429" i="33"/>
  <c r="CT425" i="33"/>
  <c r="CS425" i="33"/>
  <c r="CR425" i="33"/>
  <c r="CU425" i="33"/>
  <c r="CQ421" i="33"/>
  <c r="CR421" i="33"/>
  <c r="CS421" i="33"/>
  <c r="CT421" i="33"/>
  <c r="CU421" i="33"/>
  <c r="CQ417" i="33"/>
  <c r="CR417" i="33"/>
  <c r="CS417" i="33"/>
  <c r="CT417" i="33"/>
  <c r="CU417" i="33"/>
  <c r="CS413" i="33"/>
  <c r="CT413" i="33"/>
  <c r="CU413" i="33"/>
  <c r="CQ413" i="33"/>
  <c r="CR413" i="33"/>
  <c r="CR409" i="33"/>
  <c r="DA409" i="33" s="1"/>
  <c r="CU409" i="33"/>
  <c r="CQ409" i="33"/>
  <c r="CS409" i="33"/>
  <c r="CT409" i="33"/>
  <c r="CR405" i="33"/>
  <c r="CQ405" i="33"/>
  <c r="CS405" i="33"/>
  <c r="CT405" i="33"/>
  <c r="DA405" i="33" s="1"/>
  <c r="CU405" i="33"/>
  <c r="CR401" i="33"/>
  <c r="CS401" i="33"/>
  <c r="CT401" i="33"/>
  <c r="CU401" i="33"/>
  <c r="CQ397" i="33"/>
  <c r="CR397" i="33"/>
  <c r="CS397" i="33"/>
  <c r="DA397" i="33" s="1"/>
  <c r="CT397" i="33"/>
  <c r="CU397" i="33"/>
  <c r="CR393" i="33"/>
  <c r="CS393" i="33"/>
  <c r="CT393" i="33"/>
  <c r="CU393" i="33"/>
  <c r="CU389" i="33"/>
  <c r="CS389" i="33"/>
  <c r="CT389" i="33"/>
  <c r="CR389" i="33"/>
  <c r="CT385" i="33"/>
  <c r="CR385" i="33"/>
  <c r="CS385" i="33"/>
  <c r="CU385" i="33"/>
  <c r="CQ385" i="33"/>
  <c r="CU381" i="33"/>
  <c r="CR381" i="33"/>
  <c r="CS381" i="33"/>
  <c r="CT381" i="33"/>
  <c r="CS377" i="33"/>
  <c r="CT377" i="33"/>
  <c r="CU377" i="33"/>
  <c r="CQ377" i="33"/>
  <c r="CR377" i="33"/>
  <c r="CU373" i="33"/>
  <c r="CR373" i="33"/>
  <c r="CS373" i="33"/>
  <c r="CT373" i="33"/>
  <c r="CT369" i="33"/>
  <c r="CU369" i="33"/>
  <c r="CQ369" i="33"/>
  <c r="CR369" i="33"/>
  <c r="DA369" i="33" s="1"/>
  <c r="CS369" i="33"/>
  <c r="CT365" i="33"/>
  <c r="CU365" i="33"/>
  <c r="CR365" i="33"/>
  <c r="CS365" i="33"/>
  <c r="CR361" i="33"/>
  <c r="CS361" i="33"/>
  <c r="CT361" i="33"/>
  <c r="CU361" i="33"/>
  <c r="CS357" i="33"/>
  <c r="CT357" i="33"/>
  <c r="CU357" i="33"/>
  <c r="CQ357" i="33"/>
  <c r="CR357" i="33"/>
  <c r="CR353" i="33"/>
  <c r="CS353" i="33"/>
  <c r="DA353" i="33" s="1"/>
  <c r="CT353" i="33"/>
  <c r="CU353" i="33"/>
  <c r="CQ353" i="33"/>
  <c r="CR349" i="33"/>
  <c r="CU349" i="33"/>
  <c r="CS349" i="33"/>
  <c r="CT349" i="33"/>
  <c r="CR345" i="33"/>
  <c r="CS345" i="33"/>
  <c r="CT345" i="33"/>
  <c r="CU345" i="33"/>
  <c r="CR341" i="33"/>
  <c r="CS341" i="33"/>
  <c r="CT341" i="33"/>
  <c r="CU341" i="33"/>
  <c r="CR337" i="33"/>
  <c r="DA337" i="33" s="1"/>
  <c r="CS337" i="33"/>
  <c r="CT337" i="33"/>
  <c r="CU337" i="33"/>
  <c r="CQ337" i="33"/>
  <c r="CQ333" i="33"/>
  <c r="CR333" i="33"/>
  <c r="CS333" i="33"/>
  <c r="CT333" i="33"/>
  <c r="CU333" i="33"/>
  <c r="CR329" i="33"/>
  <c r="CS329" i="33"/>
  <c r="CT329" i="33"/>
  <c r="CU329" i="33"/>
  <c r="CS325" i="33"/>
  <c r="CT325" i="33"/>
  <c r="CU325" i="33"/>
  <c r="DA325" i="33" s="1"/>
  <c r="CQ325" i="33"/>
  <c r="CR325" i="33"/>
  <c r="CT261" i="33"/>
  <c r="CU261" i="33"/>
  <c r="CR261" i="33"/>
  <c r="CS261" i="33"/>
  <c r="CS468" i="33"/>
  <c r="CV467" i="33"/>
  <c r="CU465" i="33"/>
  <c r="CY463" i="33"/>
  <c r="BQ462" i="33"/>
  <c r="CU461" i="33"/>
  <c r="CW459" i="33"/>
  <c r="CU449" i="33"/>
  <c r="BQ445" i="33"/>
  <c r="BR445" i="33"/>
  <c r="CW456" i="33"/>
  <c r="CX456" i="33"/>
  <c r="CY456" i="33"/>
  <c r="CW452" i="33"/>
  <c r="CY452" i="33"/>
  <c r="CZ452" i="33"/>
  <c r="CW448" i="33"/>
  <c r="CX448" i="33"/>
  <c r="CY448" i="33"/>
  <c r="CZ448" i="33"/>
  <c r="CW444" i="33"/>
  <c r="CX444" i="33"/>
  <c r="CY444" i="33"/>
  <c r="CZ444" i="33"/>
  <c r="CW440" i="33"/>
  <c r="CX440" i="33"/>
  <c r="CY440" i="33"/>
  <c r="CZ440" i="33"/>
  <c r="CZ436" i="33"/>
  <c r="CX436" i="33"/>
  <c r="CY436" i="33"/>
  <c r="CZ432" i="33"/>
  <c r="CY432" i="33"/>
  <c r="CW432" i="33"/>
  <c r="CW428" i="33"/>
  <c r="CX428" i="33"/>
  <c r="CY428" i="33"/>
  <c r="CZ428" i="33"/>
  <c r="CY424" i="33"/>
  <c r="CW424" i="33"/>
  <c r="CX424" i="33"/>
  <c r="CZ424" i="33"/>
  <c r="CZ420" i="33"/>
  <c r="CW420" i="33"/>
  <c r="CX420" i="33"/>
  <c r="CY420" i="33"/>
  <c r="CW416" i="33"/>
  <c r="CX416" i="33"/>
  <c r="CY416" i="33"/>
  <c r="CZ416" i="33"/>
  <c r="CW412" i="33"/>
  <c r="CX412" i="33"/>
  <c r="CY412" i="33"/>
  <c r="CZ412" i="33"/>
  <c r="CX408" i="33"/>
  <c r="CY408" i="33"/>
  <c r="CZ408" i="33"/>
  <c r="CW408" i="33"/>
  <c r="CY404" i="33"/>
  <c r="CZ404" i="33"/>
  <c r="CW404" i="33"/>
  <c r="CX404" i="33"/>
  <c r="CZ400" i="33"/>
  <c r="CV400" i="33"/>
  <c r="CW400" i="33"/>
  <c r="CX400" i="33"/>
  <c r="CY400" i="33"/>
  <c r="CW396" i="33"/>
  <c r="CV396" i="33"/>
  <c r="CX396" i="33"/>
  <c r="CY396" i="33"/>
  <c r="CZ396" i="33"/>
  <c r="CZ392" i="33"/>
  <c r="CX392" i="33"/>
  <c r="CY392" i="33"/>
  <c r="CV392" i="33"/>
  <c r="CW392" i="33"/>
  <c r="CZ388" i="33"/>
  <c r="CX388" i="33"/>
  <c r="CY388" i="33"/>
  <c r="CW388" i="33"/>
  <c r="CW384" i="33"/>
  <c r="CV384" i="33"/>
  <c r="CX384" i="33"/>
  <c r="CY384" i="33"/>
  <c r="CZ384" i="33"/>
  <c r="CW380" i="33"/>
  <c r="CX380" i="33"/>
  <c r="CY380" i="33"/>
  <c r="CZ380" i="33"/>
  <c r="CY376" i="33"/>
  <c r="CZ376" i="33"/>
  <c r="CW376" i="33"/>
  <c r="CX376" i="33"/>
  <c r="CX372" i="33"/>
  <c r="CY372" i="33"/>
  <c r="CZ372" i="33"/>
  <c r="CW372" i="33"/>
  <c r="CW368" i="33"/>
  <c r="CX368" i="33"/>
  <c r="CY368" i="33"/>
  <c r="CZ368" i="33"/>
  <c r="CW364" i="33"/>
  <c r="CX364" i="33"/>
  <c r="CY364" i="33"/>
  <c r="CZ364" i="33"/>
  <c r="CZ360" i="33"/>
  <c r="CW360" i="33"/>
  <c r="CX360" i="33"/>
  <c r="CY360" i="33"/>
  <c r="CW356" i="33"/>
  <c r="CX356" i="33"/>
  <c r="CY356" i="33"/>
  <c r="CZ356" i="33"/>
  <c r="CX352" i="33"/>
  <c r="CZ352" i="33"/>
  <c r="CV352" i="33"/>
  <c r="CW352" i="33"/>
  <c r="CY352" i="33"/>
  <c r="CX348" i="33"/>
  <c r="CZ348" i="33"/>
  <c r="CV348" i="33"/>
  <c r="CW348" i="33"/>
  <c r="CY348" i="33"/>
  <c r="CX344" i="33"/>
  <c r="CY344" i="33"/>
  <c r="CZ344" i="33"/>
  <c r="CV344" i="33"/>
  <c r="CW344" i="33"/>
  <c r="CW340" i="33"/>
  <c r="CY340" i="33"/>
  <c r="CZ340" i="33"/>
  <c r="CX340" i="33"/>
  <c r="CX336" i="33"/>
  <c r="CY336" i="33"/>
  <c r="CZ336" i="33"/>
  <c r="CW336" i="33"/>
  <c r="CW332" i="33"/>
  <c r="CX332" i="33"/>
  <c r="CY332" i="33"/>
  <c r="CZ332" i="33"/>
  <c r="CV332" i="33"/>
  <c r="CY328" i="33"/>
  <c r="CZ328" i="33"/>
  <c r="CW328" i="33"/>
  <c r="CX328" i="33"/>
  <c r="CZ324" i="33"/>
  <c r="CV324" i="33"/>
  <c r="CW324" i="33"/>
  <c r="CX324" i="33"/>
  <c r="CY324" i="33"/>
  <c r="CZ320" i="33"/>
  <c r="CV320" i="33"/>
  <c r="CW320" i="33"/>
  <c r="CX320" i="33"/>
  <c r="CY320" i="33"/>
  <c r="CV316" i="33"/>
  <c r="CW316" i="33"/>
  <c r="CX316" i="33"/>
  <c r="CY316" i="33"/>
  <c r="CZ316" i="33"/>
  <c r="CY312" i="33"/>
  <c r="CV312" i="33"/>
  <c r="CW312" i="33"/>
  <c r="CX312" i="33"/>
  <c r="CZ312" i="33"/>
  <c r="CY308" i="33"/>
  <c r="CZ308" i="33"/>
  <c r="CV308" i="33"/>
  <c r="CW308" i="33"/>
  <c r="CX308" i="33"/>
  <c r="CZ304" i="33"/>
  <c r="CX304" i="33"/>
  <c r="CY304" i="33"/>
  <c r="CW304" i="33"/>
  <c r="CY300" i="33"/>
  <c r="CZ300" i="33"/>
  <c r="CW300" i="33"/>
  <c r="CX300" i="33"/>
  <c r="CY296" i="33"/>
  <c r="CW296" i="33"/>
  <c r="CX296" i="33"/>
  <c r="CZ296" i="33"/>
  <c r="CX292" i="33"/>
  <c r="CY292" i="33"/>
  <c r="CW292" i="33"/>
  <c r="CZ292" i="33"/>
  <c r="CX288" i="33"/>
  <c r="CY288" i="33"/>
  <c r="CZ288" i="33"/>
  <c r="CW288" i="33"/>
  <c r="CX284" i="33"/>
  <c r="CY284" i="33"/>
  <c r="CZ284" i="33"/>
  <c r="CW284" i="33"/>
  <c r="CZ280" i="33"/>
  <c r="CW280" i="33"/>
  <c r="CX280" i="33"/>
  <c r="CY280" i="33"/>
  <c r="CW276" i="33"/>
  <c r="CX276" i="33"/>
  <c r="CY276" i="33"/>
  <c r="CZ276" i="33"/>
  <c r="CW272" i="33"/>
  <c r="CX272" i="33"/>
  <c r="CY272" i="33"/>
  <c r="CZ272" i="33"/>
  <c r="CW268" i="33"/>
  <c r="CX268" i="33"/>
  <c r="CY268" i="33"/>
  <c r="CZ268" i="33"/>
  <c r="CW264" i="33"/>
  <c r="CX264" i="33"/>
  <c r="CY264" i="33"/>
  <c r="CZ264" i="33"/>
  <c r="CQ468" i="33"/>
  <c r="CS465" i="33"/>
  <c r="CQ465" i="33"/>
  <c r="CX463" i="33"/>
  <c r="CS461" i="33"/>
  <c r="CU459" i="33"/>
  <c r="CX457" i="33"/>
  <c r="CU443" i="33"/>
  <c r="CQ442" i="33"/>
  <c r="CU433" i="33"/>
  <c r="CT460" i="33"/>
  <c r="CU460" i="33"/>
  <c r="CR456" i="33"/>
  <c r="CS456" i="33"/>
  <c r="CT452" i="33"/>
  <c r="CU452" i="33"/>
  <c r="CT448" i="33"/>
  <c r="CU448" i="33"/>
  <c r="CT444" i="33"/>
  <c r="CU444" i="33"/>
  <c r="CQ444" i="33"/>
  <c r="CR444" i="33"/>
  <c r="CS440" i="33"/>
  <c r="CT440" i="33"/>
  <c r="CU440" i="33"/>
  <c r="CQ440" i="33"/>
  <c r="CR436" i="33"/>
  <c r="CS436" i="33"/>
  <c r="CT436" i="33"/>
  <c r="CU436" i="33"/>
  <c r="CR432" i="33"/>
  <c r="CS432" i="33"/>
  <c r="CT432" i="33"/>
  <c r="CU432" i="33"/>
  <c r="CS428" i="33"/>
  <c r="CR428" i="33"/>
  <c r="CT428" i="33"/>
  <c r="CU428" i="33"/>
  <c r="CR424" i="33"/>
  <c r="CS424" i="33"/>
  <c r="CT424" i="33"/>
  <c r="CU424" i="33"/>
  <c r="CS420" i="33"/>
  <c r="CQ420" i="33"/>
  <c r="CR420" i="33"/>
  <c r="CT420" i="33"/>
  <c r="CU420" i="33"/>
  <c r="CT416" i="33"/>
  <c r="CQ416" i="33"/>
  <c r="CR416" i="33"/>
  <c r="DA416" i="33" s="1"/>
  <c r="CS416" i="33"/>
  <c r="CU416" i="33"/>
  <c r="CT412" i="33"/>
  <c r="CS412" i="33"/>
  <c r="CU412" i="33"/>
  <c r="CQ412" i="33"/>
  <c r="CR412" i="33"/>
  <c r="CU408" i="33"/>
  <c r="CR408" i="33"/>
  <c r="CS408" i="33"/>
  <c r="CT408" i="33"/>
  <c r="CT404" i="33"/>
  <c r="CR404" i="33"/>
  <c r="CS404" i="33"/>
  <c r="CU404" i="33"/>
  <c r="CR400" i="33"/>
  <c r="CQ400" i="33"/>
  <c r="CS400" i="33"/>
  <c r="CT400" i="33"/>
  <c r="CU400" i="33"/>
  <c r="CR396" i="33"/>
  <c r="CS396" i="33"/>
  <c r="CT396" i="33"/>
  <c r="CU396" i="33"/>
  <c r="CR392" i="33"/>
  <c r="CS392" i="33"/>
  <c r="CT392" i="33"/>
  <c r="CU392" i="33"/>
  <c r="CS388" i="33"/>
  <c r="CR388" i="33"/>
  <c r="CT388" i="33"/>
  <c r="CU388" i="33"/>
  <c r="CU384" i="33"/>
  <c r="CR384" i="33"/>
  <c r="CS384" i="33"/>
  <c r="CT384" i="33"/>
  <c r="CT380" i="33"/>
  <c r="CR380" i="33"/>
  <c r="CS380" i="33"/>
  <c r="CU380" i="33"/>
  <c r="CS376" i="33"/>
  <c r="CT376" i="33"/>
  <c r="CR376" i="33"/>
  <c r="CU376" i="33"/>
  <c r="CS372" i="33"/>
  <c r="CT372" i="33"/>
  <c r="CQ372" i="33"/>
  <c r="CR372" i="33"/>
  <c r="DA372" i="33" s="1"/>
  <c r="CU372" i="33"/>
  <c r="CU368" i="33"/>
  <c r="CR368" i="33"/>
  <c r="CS368" i="33"/>
  <c r="CT368" i="33"/>
  <c r="CR364" i="33"/>
  <c r="CS364" i="33"/>
  <c r="CT364" i="33"/>
  <c r="DA364" i="33" s="1"/>
  <c r="CU364" i="33"/>
  <c r="CQ364" i="33"/>
  <c r="CR360" i="33"/>
  <c r="CS360" i="33"/>
  <c r="CT360" i="33"/>
  <c r="CU360" i="33"/>
  <c r="CS356" i="33"/>
  <c r="CT356" i="33"/>
  <c r="CU356" i="33"/>
  <c r="CQ356" i="33"/>
  <c r="CR356" i="33"/>
  <c r="CR352" i="33"/>
  <c r="CS352" i="33"/>
  <c r="CT352" i="33"/>
  <c r="CU352" i="33"/>
  <c r="CQ348" i="33"/>
  <c r="DA348" i="33" s="1"/>
  <c r="CR348" i="33"/>
  <c r="CS348" i="33"/>
  <c r="CT348" i="33"/>
  <c r="CU348" i="33"/>
  <c r="CR344" i="33"/>
  <c r="CS344" i="33"/>
  <c r="CT344" i="33"/>
  <c r="CU344" i="33"/>
  <c r="CS340" i="33"/>
  <c r="CT340" i="33"/>
  <c r="CU340" i="33"/>
  <c r="CR340" i="33"/>
  <c r="CQ336" i="33"/>
  <c r="CR336" i="33"/>
  <c r="CS336" i="33"/>
  <c r="CT336" i="33"/>
  <c r="DA336" i="33" s="1"/>
  <c r="CU336" i="33"/>
  <c r="CQ332" i="33"/>
  <c r="CR332" i="33"/>
  <c r="CU332" i="33"/>
  <c r="CS332" i="33"/>
  <c r="CT332" i="33"/>
  <c r="CR328" i="33"/>
  <c r="CS328" i="33"/>
  <c r="CT328" i="33"/>
  <c r="CU328" i="33"/>
  <c r="CR324" i="33"/>
  <c r="CS324" i="33"/>
  <c r="CT324" i="33"/>
  <c r="CU324" i="33"/>
  <c r="CR320" i="33"/>
  <c r="CS320" i="33"/>
  <c r="DA320" i="33" s="1"/>
  <c r="CT320" i="33"/>
  <c r="CU320" i="33"/>
  <c r="CQ320" i="33"/>
  <c r="CU316" i="33"/>
  <c r="CR316" i="33"/>
  <c r="CS316" i="33"/>
  <c r="CT316" i="33"/>
  <c r="CS312" i="33"/>
  <c r="DA312" i="33" s="1"/>
  <c r="CT312" i="33"/>
  <c r="CU312" i="33"/>
  <c r="CR312" i="33"/>
  <c r="CT308" i="33"/>
  <c r="CR308" i="33"/>
  <c r="CS308" i="33"/>
  <c r="CU308" i="33"/>
  <c r="CS304" i="33"/>
  <c r="CR304" i="33"/>
  <c r="CT304" i="33"/>
  <c r="CU304" i="33"/>
  <c r="CQ300" i="33"/>
  <c r="CR300" i="33"/>
  <c r="CS300" i="33"/>
  <c r="CT300" i="33"/>
  <c r="CU300" i="33"/>
  <c r="CR296" i="33"/>
  <c r="CS296" i="33"/>
  <c r="CT296" i="33"/>
  <c r="CU296" i="33"/>
  <c r="CR292" i="33"/>
  <c r="CS292" i="33"/>
  <c r="CT292" i="33"/>
  <c r="CU292" i="33"/>
  <c r="CS288" i="33"/>
  <c r="CT288" i="33"/>
  <c r="CU288" i="33"/>
  <c r="CR288" i="33"/>
  <c r="CS284" i="33"/>
  <c r="CT284" i="33"/>
  <c r="CU284" i="33"/>
  <c r="CR284" i="33"/>
  <c r="CR280" i="33"/>
  <c r="CS280" i="33"/>
  <c r="CU280" i="33"/>
  <c r="CT280" i="33"/>
  <c r="CR276" i="33"/>
  <c r="CS276" i="33"/>
  <c r="CT276" i="33"/>
  <c r="CU276" i="33"/>
  <c r="CU272" i="33"/>
  <c r="CQ272" i="33"/>
  <c r="CR272" i="33"/>
  <c r="CS272" i="33"/>
  <c r="CT272" i="33"/>
  <c r="CU268" i="33"/>
  <c r="CR268" i="33"/>
  <c r="CS268" i="33"/>
  <c r="CT268" i="33"/>
  <c r="CU264" i="33"/>
  <c r="CT264" i="33"/>
  <c r="CQ264" i="33"/>
  <c r="CR264" i="33"/>
  <c r="CS264" i="33"/>
  <c r="CT469" i="33"/>
  <c r="CS467" i="33"/>
  <c r="CR465" i="33"/>
  <c r="CZ464" i="33"/>
  <c r="BT464" i="33"/>
  <c r="CA464" i="33" s="1"/>
  <c r="BU464" i="33"/>
  <c r="CV463" i="33"/>
  <c r="BQ463" i="33"/>
  <c r="CR461" i="33"/>
  <c r="CR459" i="33"/>
  <c r="CS457" i="33"/>
  <c r="CZ456" i="33"/>
  <c r="CS444" i="33"/>
  <c r="CR441" i="33"/>
  <c r="BQ438" i="33"/>
  <c r="BR438" i="33"/>
  <c r="CX426" i="33"/>
  <c r="CS321" i="33"/>
  <c r="CT321" i="33"/>
  <c r="CU321" i="33"/>
  <c r="CR321" i="33"/>
  <c r="CT317" i="33"/>
  <c r="CU317" i="33"/>
  <c r="CQ317" i="33"/>
  <c r="CR317" i="33"/>
  <c r="CS317" i="33"/>
  <c r="CU313" i="33"/>
  <c r="CQ313" i="33"/>
  <c r="CR313" i="33"/>
  <c r="CS313" i="33"/>
  <c r="CT313" i="33"/>
  <c r="CT309" i="33"/>
  <c r="CQ309" i="33"/>
  <c r="CR309" i="33"/>
  <c r="CS309" i="33"/>
  <c r="CU309" i="33"/>
  <c r="CU305" i="33"/>
  <c r="CS305" i="33"/>
  <c r="CT305" i="33"/>
  <c r="CR305" i="33"/>
  <c r="CT301" i="33"/>
  <c r="CR301" i="33"/>
  <c r="CS301" i="33"/>
  <c r="CU301" i="33"/>
  <c r="CR297" i="33"/>
  <c r="CS297" i="33"/>
  <c r="CT297" i="33"/>
  <c r="CU297" i="33"/>
  <c r="CT293" i="33"/>
  <c r="CU293" i="33"/>
  <c r="CQ293" i="33"/>
  <c r="CR293" i="33"/>
  <c r="CS293" i="33"/>
  <c r="CS289" i="33"/>
  <c r="CT289" i="33"/>
  <c r="CU289" i="33"/>
  <c r="CR289" i="33"/>
  <c r="CR285" i="33"/>
  <c r="DA285" i="33" s="1"/>
  <c r="CS285" i="33"/>
  <c r="CT285" i="33"/>
  <c r="CQ285" i="33"/>
  <c r="CU285" i="33"/>
  <c r="CS281" i="33"/>
  <c r="CT281" i="33"/>
  <c r="CU281" i="33"/>
  <c r="CR281" i="33"/>
  <c r="CR277" i="33"/>
  <c r="CS277" i="33"/>
  <c r="CU277" i="33"/>
  <c r="CT277" i="33"/>
  <c r="CS273" i="33"/>
  <c r="CT273" i="33"/>
  <c r="CU273" i="33"/>
  <c r="CR273" i="33"/>
  <c r="CR269" i="33"/>
  <c r="CS269" i="33"/>
  <c r="CT269" i="33"/>
  <c r="CU269" i="33"/>
  <c r="CU265" i="33"/>
  <c r="CQ265" i="33"/>
  <c r="CR265" i="33"/>
  <c r="CS265" i="33"/>
  <c r="CT265" i="33"/>
  <c r="CV261" i="33"/>
  <c r="CW261" i="33"/>
  <c r="CX261" i="33"/>
  <c r="CY261" i="33"/>
  <c r="CZ261" i="33"/>
  <c r="CZ458" i="33"/>
  <c r="CV454" i="33"/>
  <c r="BT449" i="33"/>
  <c r="CA449" i="33" s="1"/>
  <c r="CY446" i="33"/>
  <c r="BR440" i="33"/>
  <c r="BV439" i="33"/>
  <c r="CC439" i="33" s="1"/>
  <c r="BT439" i="33"/>
  <c r="CA439" i="33" s="1"/>
  <c r="CW438" i="33"/>
  <c r="BR435" i="33"/>
  <c r="BQ435" i="33"/>
  <c r="BV433" i="33"/>
  <c r="CC433" i="33" s="1"/>
  <c r="BU433" i="33"/>
  <c r="CB433" i="33" s="1"/>
  <c r="BQ413" i="33"/>
  <c r="BR413" i="33"/>
  <c r="CV456" i="33"/>
  <c r="CZ454" i="33"/>
  <c r="BW448" i="33"/>
  <c r="CX446" i="33"/>
  <c r="BX446" i="33"/>
  <c r="BZ446" i="33" s="1"/>
  <c r="CQ445" i="33"/>
  <c r="BQ439" i="33"/>
  <c r="CY430" i="33"/>
  <c r="CZ442" i="33"/>
  <c r="BR441" i="33"/>
  <c r="CZ434" i="33"/>
  <c r="BW431" i="33"/>
  <c r="BY431" i="33" s="1"/>
  <c r="BT426" i="33"/>
  <c r="CA426" i="33" s="1"/>
  <c r="BV426" i="33"/>
  <c r="CC426" i="33" s="1"/>
  <c r="BU421" i="33"/>
  <c r="BT421" i="33"/>
  <c r="CA421" i="33" s="1"/>
  <c r="BR419" i="33"/>
  <c r="BQ419" i="33"/>
  <c r="BX457" i="33"/>
  <c r="BZ457" i="33" s="1"/>
  <c r="CX454" i="33"/>
  <c r="BW451" i="33"/>
  <c r="BY451" i="33" s="1"/>
  <c r="CZ450" i="33"/>
  <c r="CY442" i="33"/>
  <c r="BR442" i="33"/>
  <c r="BV438" i="33"/>
  <c r="CC438" i="33" s="1"/>
  <c r="CQ434" i="33"/>
  <c r="BT431" i="33"/>
  <c r="CA431" i="33" s="1"/>
  <c r="CV429" i="33"/>
  <c r="BV429" i="33"/>
  <c r="CC429" i="33" s="1"/>
  <c r="BU429" i="33"/>
  <c r="BQ426" i="33"/>
  <c r="BT406" i="33"/>
  <c r="CA406" i="33" s="1"/>
  <c r="BU406" i="33"/>
  <c r="BV406" i="33"/>
  <c r="CY450" i="33"/>
  <c r="CX442" i="33"/>
  <c r="BX425" i="33"/>
  <c r="BZ425" i="33" s="1"/>
  <c r="BW425" i="33"/>
  <c r="BY425" i="33" s="1"/>
  <c r="CD425" i="33" s="1"/>
  <c r="CB425" i="33"/>
  <c r="BR420" i="33"/>
  <c r="BQ420" i="33"/>
  <c r="CW434" i="33"/>
  <c r="CX434" i="33"/>
  <c r="CW430" i="33"/>
  <c r="CZ430" i="33"/>
  <c r="CY426" i="33"/>
  <c r="CZ426" i="33"/>
  <c r="CW422" i="33"/>
  <c r="CX422" i="33"/>
  <c r="CY422" i="33"/>
  <c r="CZ418" i="33"/>
  <c r="CW418" i="33"/>
  <c r="CX418" i="33"/>
  <c r="CY418" i="33"/>
  <c r="CW414" i="33"/>
  <c r="CX414" i="33"/>
  <c r="CY414" i="33"/>
  <c r="CZ414" i="33"/>
  <c r="CZ410" i="33"/>
  <c r="CW410" i="33"/>
  <c r="CX410" i="33"/>
  <c r="CY410" i="33"/>
  <c r="CW406" i="33"/>
  <c r="CX406" i="33"/>
  <c r="CY406" i="33"/>
  <c r="CW402" i="33"/>
  <c r="CX402" i="33"/>
  <c r="CY402" i="33"/>
  <c r="CZ402" i="33"/>
  <c r="CW398" i="33"/>
  <c r="CX398" i="33"/>
  <c r="CY398" i="33"/>
  <c r="CZ398" i="33"/>
  <c r="CW394" i="33"/>
  <c r="CX394" i="33"/>
  <c r="CY394" i="33"/>
  <c r="CZ394" i="33"/>
  <c r="CY390" i="33"/>
  <c r="CZ390" i="33"/>
  <c r="CW390" i="33"/>
  <c r="CZ386" i="33"/>
  <c r="CW386" i="33"/>
  <c r="CX386" i="33"/>
  <c r="CZ382" i="33"/>
  <c r="CW382" i="33"/>
  <c r="CX382" i="33"/>
  <c r="CY382" i="33"/>
  <c r="CX378" i="33"/>
  <c r="CY378" i="33"/>
  <c r="CW378" i="33"/>
  <c r="CZ378" i="33"/>
  <c r="CX374" i="33"/>
  <c r="CY374" i="33"/>
  <c r="CZ374" i="33"/>
  <c r="CW374" i="33"/>
  <c r="CW370" i="33"/>
  <c r="CY370" i="33"/>
  <c r="CZ370" i="33"/>
  <c r="CX370" i="33"/>
  <c r="CW366" i="33"/>
  <c r="CX366" i="33"/>
  <c r="CY366" i="33"/>
  <c r="CZ366" i="33"/>
  <c r="CX362" i="33"/>
  <c r="CY362" i="33"/>
  <c r="CZ362" i="33"/>
  <c r="CW362" i="33"/>
  <c r="CY358" i="33"/>
  <c r="CZ358" i="33"/>
  <c r="CW358" i="33"/>
  <c r="CX358" i="33"/>
  <c r="CW354" i="33"/>
  <c r="CX354" i="33"/>
  <c r="CY354" i="33"/>
  <c r="CZ354" i="33"/>
  <c r="CX350" i="33"/>
  <c r="CW350" i="33"/>
  <c r="CY350" i="33"/>
  <c r="CZ350" i="33"/>
  <c r="CX346" i="33"/>
  <c r="CY346" i="33"/>
  <c r="CW346" i="33"/>
  <c r="CZ346" i="33"/>
  <c r="CW342" i="33"/>
  <c r="CX342" i="33"/>
  <c r="CY342" i="33"/>
  <c r="CZ342" i="33"/>
  <c r="CW338" i="33"/>
  <c r="CX338" i="33"/>
  <c r="CY338" i="33"/>
  <c r="CZ338" i="33"/>
  <c r="CV334" i="33"/>
  <c r="CW334" i="33"/>
  <c r="CX334" i="33"/>
  <c r="CY334" i="33"/>
  <c r="CZ334" i="33"/>
  <c r="CW330" i="33"/>
  <c r="CX330" i="33"/>
  <c r="CY330" i="33"/>
  <c r="CZ330" i="33"/>
  <c r="CW326" i="33"/>
  <c r="CX326" i="33"/>
  <c r="CY326" i="33"/>
  <c r="CZ326" i="33"/>
  <c r="CV322" i="33"/>
  <c r="CW322" i="33"/>
  <c r="CX322" i="33"/>
  <c r="CY322" i="33"/>
  <c r="CZ322" i="33"/>
  <c r="CV318" i="33"/>
  <c r="CW318" i="33"/>
  <c r="CX318" i="33"/>
  <c r="CY318" i="33"/>
  <c r="CZ318" i="33"/>
  <c r="CW314" i="33"/>
  <c r="CX314" i="33"/>
  <c r="CY314" i="33"/>
  <c r="CZ314" i="33"/>
  <c r="CW310" i="33"/>
  <c r="CX310" i="33"/>
  <c r="CY310" i="33"/>
  <c r="CZ310" i="33"/>
  <c r="CY306" i="33"/>
  <c r="CW306" i="33"/>
  <c r="CX306" i="33"/>
  <c r="CZ306" i="33"/>
  <c r="CW302" i="33"/>
  <c r="CY302" i="33"/>
  <c r="CZ302" i="33"/>
  <c r="CX302" i="33"/>
  <c r="CX298" i="33"/>
  <c r="CY298" i="33"/>
  <c r="CZ298" i="33"/>
  <c r="CW298" i="33"/>
  <c r="CY294" i="33"/>
  <c r="CZ294" i="33"/>
  <c r="CW294" i="33"/>
  <c r="CX294" i="33"/>
  <c r="CZ290" i="33"/>
  <c r="CW290" i="33"/>
  <c r="CX290" i="33"/>
  <c r="CY290" i="33"/>
  <c r="CW286" i="33"/>
  <c r="CY286" i="33"/>
  <c r="CZ286" i="33"/>
  <c r="CX286" i="33"/>
  <c r="CW282" i="33"/>
  <c r="CX282" i="33"/>
  <c r="CZ282" i="33"/>
  <c r="CY282" i="33"/>
  <c r="CV278" i="33"/>
  <c r="CX278" i="33"/>
  <c r="CY278" i="33"/>
  <c r="CZ278" i="33"/>
  <c r="DA278" i="33" s="1"/>
  <c r="CW278" i="33"/>
  <c r="CV274" i="33"/>
  <c r="CW274" i="33"/>
  <c r="CY274" i="33"/>
  <c r="CZ274" i="33"/>
  <c r="CX274" i="33"/>
  <c r="CW270" i="33"/>
  <c r="CX270" i="33"/>
  <c r="CY270" i="33"/>
  <c r="CZ270" i="33"/>
  <c r="CX266" i="33"/>
  <c r="CY266" i="33"/>
  <c r="CZ266" i="33"/>
  <c r="CW266" i="33"/>
  <c r="BQ466" i="33"/>
  <c r="BR456" i="33"/>
  <c r="BR450" i="33"/>
  <c r="BQ443" i="33"/>
  <c r="CZ438" i="33"/>
  <c r="BV428" i="33"/>
  <c r="CC428" i="33" s="1"/>
  <c r="CZ422" i="33"/>
  <c r="BT376" i="33"/>
  <c r="CA376" i="33" s="1"/>
  <c r="BV376" i="33"/>
  <c r="BX376" i="33" s="1"/>
  <c r="BZ376" i="33" s="1"/>
  <c r="BT418" i="33"/>
  <c r="CA418" i="33" s="1"/>
  <c r="BV418" i="33"/>
  <c r="CC418" i="33" s="1"/>
  <c r="BW417" i="33"/>
  <c r="BY417" i="33" s="1"/>
  <c r="CV412" i="33"/>
  <c r="BU382" i="33"/>
  <c r="BR379" i="33"/>
  <c r="BQ379" i="33"/>
  <c r="BW414" i="33"/>
  <c r="BR402" i="33"/>
  <c r="CQ390" i="33"/>
  <c r="CQ389" i="33"/>
  <c r="BT382" i="33"/>
  <c r="CA382" i="33" s="1"/>
  <c r="CV378" i="33"/>
  <c r="BX414" i="33"/>
  <c r="BZ414" i="33" s="1"/>
  <c r="CC414" i="33"/>
  <c r="BR384" i="33"/>
  <c r="BQ384" i="33"/>
  <c r="BV383" i="33"/>
  <c r="CC383" i="33" s="1"/>
  <c r="BT383" i="33"/>
  <c r="CA383" i="33" s="1"/>
  <c r="BU383" i="33"/>
  <c r="CB410" i="33"/>
  <c r="BW410" i="33"/>
  <c r="BY410" i="33" s="1"/>
  <c r="CV408" i="33"/>
  <c r="CQ406" i="33"/>
  <c r="CQ384" i="33"/>
  <c r="CQ418" i="33"/>
  <c r="CV404" i="33"/>
  <c r="BT392" i="33"/>
  <c r="CA392" i="33" s="1"/>
  <c r="BU392" i="33"/>
  <c r="BV392" i="33"/>
  <c r="BT374" i="33"/>
  <c r="CA374" i="33" s="1"/>
  <c r="BV374" i="33"/>
  <c r="CC374" i="33" s="1"/>
  <c r="BT372" i="33"/>
  <c r="CA372" i="33" s="1"/>
  <c r="BV372" i="33"/>
  <c r="CC372" i="33" s="1"/>
  <c r="BU432" i="33"/>
  <c r="BX432" i="33" s="1"/>
  <c r="BZ432" i="33" s="1"/>
  <c r="BU430" i="33"/>
  <c r="CV420" i="33"/>
  <c r="DA420" i="33" s="1"/>
  <c r="CB417" i="33"/>
  <c r="BQ415" i="33"/>
  <c r="BR410" i="33"/>
  <c r="BT405" i="33"/>
  <c r="CA405" i="33" s="1"/>
  <c r="BQ401" i="33"/>
  <c r="BT396" i="33"/>
  <c r="CA396" i="33" s="1"/>
  <c r="BR395" i="33"/>
  <c r="BQ392" i="33"/>
  <c r="BT436" i="33"/>
  <c r="CA436" i="33" s="1"/>
  <c r="BU436" i="33"/>
  <c r="BQ423" i="33"/>
  <c r="CV416" i="33"/>
  <c r="BR399" i="33"/>
  <c r="BV391" i="33"/>
  <c r="BU391" i="33"/>
  <c r="BW391" i="33" s="1"/>
  <c r="BY391" i="33" s="1"/>
  <c r="BU389" i="33"/>
  <c r="BW389" i="33" s="1"/>
  <c r="BY389" i="33" s="1"/>
  <c r="BV377" i="33"/>
  <c r="BT377" i="33"/>
  <c r="CA377" i="33" s="1"/>
  <c r="BU377" i="33"/>
  <c r="BU376" i="33"/>
  <c r="CB376" i="33" s="1"/>
  <c r="CQ435" i="33"/>
  <c r="BW398" i="33"/>
  <c r="BY398" i="33" s="1"/>
  <c r="BV393" i="33"/>
  <c r="BT375" i="33"/>
  <c r="CA375" i="33" s="1"/>
  <c r="CQ371" i="33"/>
  <c r="BT361" i="33"/>
  <c r="CA361" i="33" s="1"/>
  <c r="BV360" i="33"/>
  <c r="BW358" i="33"/>
  <c r="BY358" i="33" s="1"/>
  <c r="CV356" i="33"/>
  <c r="BT348" i="33"/>
  <c r="CA348" i="33" s="1"/>
  <c r="CV338" i="33"/>
  <c r="BV334" i="33"/>
  <c r="CC334" i="33" s="1"/>
  <c r="BT334" i="33"/>
  <c r="CA334" i="33" s="1"/>
  <c r="CQ381" i="33"/>
  <c r="CV365" i="33"/>
  <c r="BU360" i="33"/>
  <c r="CV354" i="33"/>
  <c r="BQ335" i="33"/>
  <c r="BR335" i="33"/>
  <c r="CV371" i="33"/>
  <c r="CQ352" i="33"/>
  <c r="CV350" i="33"/>
  <c r="BR348" i="33"/>
  <c r="BZ340" i="33"/>
  <c r="BV294" i="33"/>
  <c r="CC294" i="33" s="1"/>
  <c r="BU294" i="33"/>
  <c r="CB294" i="33" s="1"/>
  <c r="BT294" i="33"/>
  <c r="CA294" i="33" s="1"/>
  <c r="BQ365" i="33"/>
  <c r="BQ360" i="33"/>
  <c r="BU356" i="33"/>
  <c r="BQ354" i="33"/>
  <c r="BU350" i="33"/>
  <c r="BX350" i="33" s="1"/>
  <c r="BZ350" i="33" s="1"/>
  <c r="BQ344" i="33"/>
  <c r="BR344" i="33"/>
  <c r="BQ331" i="33"/>
  <c r="BR331" i="33"/>
  <c r="CC305" i="33"/>
  <c r="BT369" i="33"/>
  <c r="CA369" i="33" s="1"/>
  <c r="BT367" i="33"/>
  <c r="CA367" i="33" s="1"/>
  <c r="BU355" i="33"/>
  <c r="BQ333" i="33"/>
  <c r="BR333" i="33"/>
  <c r="BU328" i="33"/>
  <c r="BT267" i="33"/>
  <c r="CA267" i="33" s="1"/>
  <c r="BU267" i="33"/>
  <c r="CB267" i="33" s="1"/>
  <c r="BV267" i="33"/>
  <c r="CQ365" i="33"/>
  <c r="DA365" i="33" s="1"/>
  <c r="CQ362" i="33"/>
  <c r="BR356" i="33"/>
  <c r="BQ345" i="33"/>
  <c r="BQ342" i="33"/>
  <c r="BV341" i="33"/>
  <c r="BT328" i="33"/>
  <c r="CA328" i="33" s="1"/>
  <c r="BQ316" i="33"/>
  <c r="BR316" i="33"/>
  <c r="BQ304" i="33"/>
  <c r="BR304" i="33"/>
  <c r="CQ298" i="33"/>
  <c r="BR378" i="33"/>
  <c r="BR372" i="33"/>
  <c r="BQ369" i="33"/>
  <c r="BR367" i="33"/>
  <c r="BV362" i="33"/>
  <c r="BR352" i="33"/>
  <c r="BR351" i="33"/>
  <c r="BQ350" i="33"/>
  <c r="BQ343" i="33"/>
  <c r="BR343" i="33"/>
  <c r="BR330" i="33"/>
  <c r="BQ330" i="33"/>
  <c r="BQ307" i="33"/>
  <c r="BR307" i="33"/>
  <c r="BU375" i="33"/>
  <c r="CQ375" i="33"/>
  <c r="BU362" i="33"/>
  <c r="CQ360" i="33"/>
  <c r="BX359" i="33"/>
  <c r="BZ359" i="33" s="1"/>
  <c r="CQ354" i="33"/>
  <c r="BT344" i="33"/>
  <c r="BQ340" i="33"/>
  <c r="BR340" i="33"/>
  <c r="BQ339" i="33"/>
  <c r="BR339" i="33"/>
  <c r="BQ336" i="33"/>
  <c r="CV325" i="33"/>
  <c r="BR317" i="33"/>
  <c r="BQ317" i="33"/>
  <c r="BT305" i="33"/>
  <c r="CA305" i="33" s="1"/>
  <c r="BU305" i="33"/>
  <c r="BX305" i="33" s="1"/>
  <c r="BZ305" i="33" s="1"/>
  <c r="BR302" i="33"/>
  <c r="BQ302" i="33"/>
  <c r="BR300" i="33"/>
  <c r="BU315" i="33"/>
  <c r="BR312" i="33"/>
  <c r="BR301" i="33"/>
  <c r="BQ301" i="33"/>
  <c r="CQ291" i="33"/>
  <c r="CQ314" i="33"/>
  <c r="BT313" i="33"/>
  <c r="CA313" i="33" s="1"/>
  <c r="BU313" i="33"/>
  <c r="BQ310" i="33"/>
  <c r="BQ299" i="33"/>
  <c r="BV297" i="33"/>
  <c r="BR294" i="33"/>
  <c r="BQ294" i="33"/>
  <c r="CV346" i="33"/>
  <c r="CQ345" i="33"/>
  <c r="CV336" i="33"/>
  <c r="CV335" i="33"/>
  <c r="BQ326" i="33"/>
  <c r="BQ322" i="33"/>
  <c r="BQ318" i="33"/>
  <c r="BV314" i="33"/>
  <c r="BR313" i="33"/>
  <c r="BR303" i="33"/>
  <c r="BQ303" i="33"/>
  <c r="BU298" i="33"/>
  <c r="CB298" i="33" s="1"/>
  <c r="BT298" i="33"/>
  <c r="BV298" i="33"/>
  <c r="BT297" i="33"/>
  <c r="CV347" i="33"/>
  <c r="BU346" i="33"/>
  <c r="CB346" i="33" s="1"/>
  <c r="CV333" i="33"/>
  <c r="BV329" i="33"/>
  <c r="BU314" i="33"/>
  <c r="CB297" i="33"/>
  <c r="CB295" i="33"/>
  <c r="BV288" i="33"/>
  <c r="CC288" i="33" s="1"/>
  <c r="BT288" i="33"/>
  <c r="CA288" i="33" s="1"/>
  <c r="BU288" i="33"/>
  <c r="BT346" i="33"/>
  <c r="BU342" i="33"/>
  <c r="BX342" i="33" s="1"/>
  <c r="BZ342" i="33" s="1"/>
  <c r="BU329" i="33"/>
  <c r="BR287" i="33"/>
  <c r="BQ287" i="33"/>
  <c r="BR278" i="33"/>
  <c r="BV323" i="33"/>
  <c r="CV319" i="33"/>
  <c r="CQ319" i="33"/>
  <c r="CQ312" i="33"/>
  <c r="BU303" i="33"/>
  <c r="BT301" i="33"/>
  <c r="CA301" i="33" s="1"/>
  <c r="BU301" i="33"/>
  <c r="BV301" i="33"/>
  <c r="BX301" i="33" s="1"/>
  <c r="BX304" i="33"/>
  <c r="BZ304" i="33" s="1"/>
  <c r="BT295" i="33"/>
  <c r="CA295" i="33" s="1"/>
  <c r="CQ294" i="33"/>
  <c r="BR292" i="33"/>
  <c r="BR291" i="33"/>
  <c r="BU290" i="33"/>
  <c r="BT289" i="33"/>
  <c r="CA289" i="33" s="1"/>
  <c r="BR281" i="33"/>
  <c r="CQ284" i="33"/>
  <c r="BU273" i="33"/>
  <c r="BU271" i="33"/>
  <c r="BU268" i="33"/>
  <c r="CB268" i="33" s="1"/>
  <c r="BV264" i="33"/>
  <c r="CQ262" i="33"/>
  <c r="DA262" i="33" s="1"/>
  <c r="CV279" i="33"/>
  <c r="BT273" i="33"/>
  <c r="CA273" i="33" s="1"/>
  <c r="BT271" i="33"/>
  <c r="CA271" i="33" s="1"/>
  <c r="BU264" i="33"/>
  <c r="BV278" i="33"/>
  <c r="BR273" i="33"/>
  <c r="BV266" i="33"/>
  <c r="CQ292" i="33"/>
  <c r="BU278" i="33"/>
  <c r="BR268" i="33"/>
  <c r="BQ268" i="33"/>
  <c r="BU266" i="33"/>
  <c r="CQ297" i="33"/>
  <c r="CV292" i="33"/>
  <c r="CV262" i="33"/>
  <c r="CB437" i="33"/>
  <c r="CC440" i="33"/>
  <c r="BT466" i="33"/>
  <c r="CA466" i="33" s="1"/>
  <c r="BU466" i="33"/>
  <c r="BV466" i="33"/>
  <c r="CC450" i="33"/>
  <c r="CV445" i="33"/>
  <c r="DA445" i="33" s="1"/>
  <c r="CQ395" i="33"/>
  <c r="CQ396" i="33"/>
  <c r="CV394" i="33"/>
  <c r="BT452" i="33"/>
  <c r="CA452" i="33" s="1"/>
  <c r="BU452" i="33"/>
  <c r="BT450" i="33"/>
  <c r="CA450" i="33" s="1"/>
  <c r="BU450" i="33"/>
  <c r="CV430" i="33"/>
  <c r="CQ431" i="33"/>
  <c r="CV426" i="33"/>
  <c r="BV423" i="33"/>
  <c r="BT423" i="33"/>
  <c r="CA423" i="33" s="1"/>
  <c r="BU423" i="33"/>
  <c r="BX410" i="33"/>
  <c r="BZ410" i="33" s="1"/>
  <c r="CC410" i="33"/>
  <c r="BQ408" i="33"/>
  <c r="BR408" i="33"/>
  <c r="BT364" i="33"/>
  <c r="CA364" i="33" s="1"/>
  <c r="BV364" i="33"/>
  <c r="BU364" i="33"/>
  <c r="CV468" i="33"/>
  <c r="CQ469" i="33"/>
  <c r="DA469" i="33" s="1"/>
  <c r="BT460" i="33"/>
  <c r="CA460" i="33" s="1"/>
  <c r="BU460" i="33"/>
  <c r="CV458" i="33"/>
  <c r="CQ459" i="33"/>
  <c r="BX452" i="33"/>
  <c r="BZ452" i="33" s="1"/>
  <c r="CC452" i="33"/>
  <c r="CC395" i="33"/>
  <c r="BX395" i="33"/>
  <c r="BZ395" i="33" s="1"/>
  <c r="BT468" i="33"/>
  <c r="CA468" i="33" s="1"/>
  <c r="BU468" i="33"/>
  <c r="BV468" i="33"/>
  <c r="CQ458" i="33"/>
  <c r="CV457" i="33"/>
  <c r="BR454" i="33"/>
  <c r="BY448" i="33"/>
  <c r="BT440" i="33"/>
  <c r="CA440" i="33" s="1"/>
  <c r="BU440" i="33"/>
  <c r="CV436" i="33"/>
  <c r="CQ437" i="33"/>
  <c r="DA437" i="33" s="1"/>
  <c r="CB430" i="33"/>
  <c r="BW430" i="33"/>
  <c r="BY430" i="33" s="1"/>
  <c r="BW376" i="33"/>
  <c r="BY376" i="33" s="1"/>
  <c r="BQ468" i="33"/>
  <c r="CV466" i="33"/>
  <c r="CQ467" i="33"/>
  <c r="CC465" i="33"/>
  <c r="CB461" i="33"/>
  <c r="BW461" i="33"/>
  <c r="BY461" i="33" s="1"/>
  <c r="CV460" i="33"/>
  <c r="CV461" i="33"/>
  <c r="DA461" i="33" s="1"/>
  <c r="CV446" i="33"/>
  <c r="CQ447" i="33"/>
  <c r="CQ448" i="33"/>
  <c r="CV431" i="33"/>
  <c r="CB462" i="33"/>
  <c r="BW462" i="33"/>
  <c r="BY462" i="33" s="1"/>
  <c r="BV437" i="33"/>
  <c r="BT437" i="33"/>
  <c r="CA437" i="33" s="1"/>
  <c r="CB436" i="33"/>
  <c r="BW436" i="33"/>
  <c r="BY436" i="33" s="1"/>
  <c r="CC432" i="33"/>
  <c r="BT458" i="33"/>
  <c r="CA458" i="33" s="1"/>
  <c r="BU458" i="33"/>
  <c r="BX458" i="33" s="1"/>
  <c r="BZ458" i="33" s="1"/>
  <c r="BV445" i="33"/>
  <c r="BT445" i="33"/>
  <c r="CA445" i="33" s="1"/>
  <c r="BU445" i="33"/>
  <c r="BW435" i="33"/>
  <c r="BY435" i="33" s="1"/>
  <c r="CB435" i="33"/>
  <c r="BQ414" i="33"/>
  <c r="BR414" i="33"/>
  <c r="CC408" i="33"/>
  <c r="BV469" i="33"/>
  <c r="BT469" i="33"/>
  <c r="CA469" i="33" s="1"/>
  <c r="BV453" i="33"/>
  <c r="BT453" i="33"/>
  <c r="CA453" i="33" s="1"/>
  <c r="BU453" i="33"/>
  <c r="CQ452" i="33"/>
  <c r="CQ451" i="33"/>
  <c r="CQ450" i="33"/>
  <c r="BW449" i="33"/>
  <c r="BY449" i="33" s="1"/>
  <c r="CD449" i="33" s="1"/>
  <c r="CB444" i="33"/>
  <c r="BW444" i="33"/>
  <c r="BY444" i="33" s="1"/>
  <c r="BX407" i="33"/>
  <c r="BZ407" i="33" s="1"/>
  <c r="CB407" i="33"/>
  <c r="CB354" i="33"/>
  <c r="CC458" i="33"/>
  <c r="BV443" i="33"/>
  <c r="BU443" i="33"/>
  <c r="BT443" i="33"/>
  <c r="CA443" i="33" s="1"/>
  <c r="CC442" i="33"/>
  <c r="BQ262" i="33"/>
  <c r="BR262" i="33"/>
  <c r="BW469" i="33"/>
  <c r="BY469" i="33" s="1"/>
  <c r="CQ460" i="33"/>
  <c r="CV459" i="33"/>
  <c r="BR448" i="33"/>
  <c r="CB447" i="33"/>
  <c r="CC446" i="33"/>
  <c r="BT442" i="33"/>
  <c r="CA442" i="33" s="1"/>
  <c r="BU442" i="33"/>
  <c r="CB464" i="33"/>
  <c r="BW464" i="33"/>
  <c r="BY464" i="33" s="1"/>
  <c r="CB463" i="33"/>
  <c r="BW463" i="33"/>
  <c r="BY463" i="33" s="1"/>
  <c r="BV460" i="33"/>
  <c r="DA456" i="33"/>
  <c r="BV455" i="33"/>
  <c r="BT455" i="33"/>
  <c r="CA455" i="33" s="1"/>
  <c r="BU455" i="33"/>
  <c r="BW454" i="33"/>
  <c r="BY454" i="33" s="1"/>
  <c r="CV441" i="33"/>
  <c r="CQ438" i="33"/>
  <c r="CV410" i="33"/>
  <c r="CQ411" i="33"/>
  <c r="CV411" i="33"/>
  <c r="BU400" i="33"/>
  <c r="BV400" i="33"/>
  <c r="BT400" i="33"/>
  <c r="CA400" i="33" s="1"/>
  <c r="BT394" i="33"/>
  <c r="CA394" i="33" s="1"/>
  <c r="BV394" i="33"/>
  <c r="CB390" i="33"/>
  <c r="BW390" i="33"/>
  <c r="BY390" i="33" s="1"/>
  <c r="CD390" i="33" s="1"/>
  <c r="CC384" i="33"/>
  <c r="BX384" i="33"/>
  <c r="BZ384" i="33" s="1"/>
  <c r="CV341" i="33"/>
  <c r="CQ342" i="33"/>
  <c r="CV339" i="33"/>
  <c r="BV338" i="33"/>
  <c r="BT338" i="33"/>
  <c r="CA338" i="33" s="1"/>
  <c r="BU338" i="33"/>
  <c r="CV267" i="33"/>
  <c r="CQ269" i="33"/>
  <c r="CQ268" i="33"/>
  <c r="CB262" i="33"/>
  <c r="BW262" i="33"/>
  <c r="BY262" i="33" s="1"/>
  <c r="CD262" i="33" s="1"/>
  <c r="BX262" i="33"/>
  <c r="BZ262" i="33" s="1"/>
  <c r="BV456" i="33"/>
  <c r="BV454" i="33"/>
  <c r="BV448" i="33"/>
  <c r="CV447" i="33"/>
  <c r="CV442" i="33"/>
  <c r="DA442" i="33" s="1"/>
  <c r="CV433" i="33"/>
  <c r="BX422" i="33"/>
  <c r="BZ422" i="33" s="1"/>
  <c r="CQ414" i="33"/>
  <c r="BW413" i="33"/>
  <c r="BY413" i="33" s="1"/>
  <c r="CB413" i="33"/>
  <c r="BT408" i="33"/>
  <c r="CA408" i="33" s="1"/>
  <c r="BU408" i="33"/>
  <c r="BW405" i="33"/>
  <c r="BY405" i="33" s="1"/>
  <c r="BT397" i="33"/>
  <c r="CA397" i="33" s="1"/>
  <c r="BU397" i="33"/>
  <c r="BV397" i="33"/>
  <c r="CC393" i="33"/>
  <c r="CQ392" i="33"/>
  <c r="CV391" i="33"/>
  <c r="BV373" i="33"/>
  <c r="BT373" i="33"/>
  <c r="CA373" i="33" s="1"/>
  <c r="BU373" i="33"/>
  <c r="BV363" i="33"/>
  <c r="BT363" i="33"/>
  <c r="CA363" i="33" s="1"/>
  <c r="BU363" i="33"/>
  <c r="BX362" i="33"/>
  <c r="BZ362" i="33" s="1"/>
  <c r="CC362" i="33"/>
  <c r="BR355" i="33"/>
  <c r="BQ355" i="33"/>
  <c r="BQ434" i="33"/>
  <c r="BR434" i="33"/>
  <c r="CC424" i="33"/>
  <c r="CB422" i="33"/>
  <c r="BW422" i="33"/>
  <c r="BY422" i="33" s="1"/>
  <c r="BV419" i="33"/>
  <c r="BT419" i="33"/>
  <c r="CA419" i="33" s="1"/>
  <c r="BY414" i="33"/>
  <c r="CC412" i="33"/>
  <c r="CV406" i="33"/>
  <c r="CQ408" i="33"/>
  <c r="CQ407" i="33"/>
  <c r="CV407" i="33"/>
  <c r="BQ406" i="33"/>
  <c r="BR406" i="33"/>
  <c r="CC401" i="33"/>
  <c r="CB396" i="33"/>
  <c r="BW396" i="33"/>
  <c r="BY396" i="33" s="1"/>
  <c r="CC392" i="33"/>
  <c r="BT386" i="33"/>
  <c r="CA386" i="33" s="1"/>
  <c r="BV386" i="33"/>
  <c r="BU386" i="33"/>
  <c r="CB378" i="33"/>
  <c r="BU467" i="33"/>
  <c r="BX467" i="33" s="1"/>
  <c r="BZ467" i="33" s="1"/>
  <c r="BU465" i="33"/>
  <c r="CV464" i="33"/>
  <c r="DA464" i="33" s="1"/>
  <c r="CV462" i="33"/>
  <c r="DA462" i="33" s="1"/>
  <c r="CQ457" i="33"/>
  <c r="BW446" i="33"/>
  <c r="BY446" i="33" s="1"/>
  <c r="BU439" i="33"/>
  <c r="CQ436" i="33"/>
  <c r="DA436" i="33" s="1"/>
  <c r="BV436" i="33"/>
  <c r="CQ432" i="33"/>
  <c r="BX430" i="33"/>
  <c r="BZ430" i="33" s="1"/>
  <c r="CC430" i="33"/>
  <c r="CQ430" i="33"/>
  <c r="CV427" i="33"/>
  <c r="BV427" i="33"/>
  <c r="BT427" i="33"/>
  <c r="CA427" i="33" s="1"/>
  <c r="BT424" i="33"/>
  <c r="CA424" i="33" s="1"/>
  <c r="BU424" i="33"/>
  <c r="BT404" i="33"/>
  <c r="CA404" i="33" s="1"/>
  <c r="BU404" i="33"/>
  <c r="BV404" i="33"/>
  <c r="BQ400" i="33"/>
  <c r="BR400" i="33"/>
  <c r="BT353" i="33"/>
  <c r="CA353" i="33" s="1"/>
  <c r="BV353" i="33"/>
  <c r="BU353" i="33"/>
  <c r="BW330" i="33"/>
  <c r="BY330" i="33" s="1"/>
  <c r="BX330" i="33"/>
  <c r="BZ330" i="33" s="1"/>
  <c r="CB330" i="33"/>
  <c r="BU326" i="33"/>
  <c r="BV326" i="33"/>
  <c r="BT326" i="33"/>
  <c r="CA326" i="33" s="1"/>
  <c r="BV447" i="33"/>
  <c r="BT447" i="33"/>
  <c r="CA447" i="33" s="1"/>
  <c r="CC434" i="33"/>
  <c r="CV432" i="33"/>
  <c r="CQ433" i="33"/>
  <c r="CB432" i="33"/>
  <c r="BW432" i="33"/>
  <c r="BY432" i="33" s="1"/>
  <c r="CV428" i="33"/>
  <c r="CQ429" i="33"/>
  <c r="CV424" i="33"/>
  <c r="CV422" i="33"/>
  <c r="CQ423" i="33"/>
  <c r="CB418" i="33"/>
  <c r="BW418" i="33"/>
  <c r="BY418" i="33" s="1"/>
  <c r="CC416" i="33"/>
  <c r="BX406" i="33"/>
  <c r="BZ406" i="33" s="1"/>
  <c r="CC406" i="33"/>
  <c r="CB395" i="33"/>
  <c r="BW395" i="33"/>
  <c r="BY395" i="33" s="1"/>
  <c r="CV393" i="33"/>
  <c r="CQ394" i="33"/>
  <c r="CV387" i="33"/>
  <c r="CQ388" i="33"/>
  <c r="BX382" i="33"/>
  <c r="BZ382" i="33" s="1"/>
  <c r="CC382" i="33"/>
  <c r="BT366" i="33"/>
  <c r="CA366" i="33" s="1"/>
  <c r="BV366" i="33"/>
  <c r="BU366" i="33"/>
  <c r="CQ340" i="33"/>
  <c r="BT459" i="33"/>
  <c r="BT457" i="33"/>
  <c r="CV452" i="33"/>
  <c r="CV450" i="33"/>
  <c r="CV444" i="33"/>
  <c r="DA444" i="33" s="1"/>
  <c r="BU438" i="33"/>
  <c r="BX438" i="33" s="1"/>
  <c r="BZ438" i="33" s="1"/>
  <c r="BQ436" i="33"/>
  <c r="BX435" i="33"/>
  <c r="BZ435" i="33" s="1"/>
  <c r="BU434" i="33"/>
  <c r="BT433" i="33"/>
  <c r="CA433" i="33" s="1"/>
  <c r="BR428" i="33"/>
  <c r="CV425" i="33"/>
  <c r="CQ424" i="33"/>
  <c r="BQ424" i="33"/>
  <c r="BR424" i="33"/>
  <c r="BR416" i="33"/>
  <c r="CV413" i="33"/>
  <c r="CB406" i="33"/>
  <c r="BW406" i="33"/>
  <c r="BY406" i="33" s="1"/>
  <c r="BW403" i="33"/>
  <c r="BY403" i="33" s="1"/>
  <c r="BX403" i="33"/>
  <c r="BZ403" i="33" s="1"/>
  <c r="CB403" i="33"/>
  <c r="BZ385" i="33"/>
  <c r="CV372" i="33"/>
  <c r="CQ373" i="33"/>
  <c r="CV357" i="33"/>
  <c r="CQ358" i="33"/>
  <c r="DA358" i="33" s="1"/>
  <c r="DB358" i="33" s="1"/>
  <c r="BZ451" i="33"/>
  <c r="CD451" i="33" s="1"/>
  <c r="BX464" i="33"/>
  <c r="BZ464" i="33" s="1"/>
  <c r="BX462" i="33"/>
  <c r="BZ462" i="33" s="1"/>
  <c r="CV455" i="33"/>
  <c r="DA455" i="33" s="1"/>
  <c r="BX444" i="33"/>
  <c r="BZ444" i="33" s="1"/>
  <c r="BV441" i="33"/>
  <c r="BU441" i="33"/>
  <c r="BX433" i="33"/>
  <c r="BZ433" i="33" s="1"/>
  <c r="BX431" i="33"/>
  <c r="BZ431" i="33" s="1"/>
  <c r="CD431" i="33" s="1"/>
  <c r="CQ428" i="33"/>
  <c r="DA428" i="33" s="1"/>
  <c r="CQ425" i="33"/>
  <c r="BT420" i="33"/>
  <c r="CA420" i="33" s="1"/>
  <c r="BU420" i="33"/>
  <c r="BV420" i="33"/>
  <c r="BR418" i="33"/>
  <c r="BV411" i="33"/>
  <c r="BT411" i="33"/>
  <c r="CA411" i="33" s="1"/>
  <c r="BU411" i="33"/>
  <c r="CQ410" i="33"/>
  <c r="DA410" i="33" s="1"/>
  <c r="CV409" i="33"/>
  <c r="BU394" i="33"/>
  <c r="BV381" i="33"/>
  <c r="BU381" i="33"/>
  <c r="BT380" i="33"/>
  <c r="CA380" i="33" s="1"/>
  <c r="BV380" i="33"/>
  <c r="BU380" i="33"/>
  <c r="BQ315" i="33"/>
  <c r="DA421" i="33"/>
  <c r="BU402" i="33"/>
  <c r="BV402" i="33"/>
  <c r="BX390" i="33"/>
  <c r="BZ390" i="33" s="1"/>
  <c r="CC390" i="33"/>
  <c r="CB389" i="33"/>
  <c r="DA384" i="33"/>
  <c r="BT378" i="33"/>
  <c r="CA378" i="33" s="1"/>
  <c r="BV378" i="33"/>
  <c r="CB374" i="33"/>
  <c r="BW374" i="33"/>
  <c r="BY374" i="33" s="1"/>
  <c r="BT349" i="33"/>
  <c r="CA349" i="33" s="1"/>
  <c r="BU349" i="33"/>
  <c r="BV349" i="33"/>
  <c r="CB331" i="33"/>
  <c r="BW331" i="33"/>
  <c r="BY331" i="33" s="1"/>
  <c r="BT270" i="33"/>
  <c r="CA270" i="33" s="1"/>
  <c r="BU270" i="33"/>
  <c r="BV270" i="33"/>
  <c r="CC415" i="33"/>
  <c r="CV402" i="33"/>
  <c r="BQ396" i="33"/>
  <c r="BR396" i="33"/>
  <c r="BX389" i="33"/>
  <c r="BZ389" i="33" s="1"/>
  <c r="BR385" i="33"/>
  <c r="BQ385" i="33"/>
  <c r="CB384" i="33"/>
  <c r="BW384" i="33"/>
  <c r="BY384" i="33" s="1"/>
  <c r="BQ382" i="33"/>
  <c r="BR382" i="33"/>
  <c r="BZ379" i="33"/>
  <c r="CC376" i="33"/>
  <c r="CQ376" i="33"/>
  <c r="CV375" i="33"/>
  <c r="DA375" i="33" s="1"/>
  <c r="CQ368" i="33"/>
  <c r="CV367" i="33"/>
  <c r="DA367" i="33" s="1"/>
  <c r="CB365" i="33"/>
  <c r="BT347" i="33"/>
  <c r="CA347" i="33" s="1"/>
  <c r="BV347" i="33"/>
  <c r="BU347" i="33"/>
  <c r="BW346" i="33"/>
  <c r="BY346" i="33" s="1"/>
  <c r="CA346" i="33"/>
  <c r="BT333" i="33"/>
  <c r="CA333" i="33" s="1"/>
  <c r="BV333" i="33"/>
  <c r="BU333" i="33"/>
  <c r="CV440" i="33"/>
  <c r="CV438" i="33"/>
  <c r="BU428" i="33"/>
  <c r="BU426" i="33"/>
  <c r="CV414" i="33"/>
  <c r="BT412" i="33"/>
  <c r="CA412" i="33" s="1"/>
  <c r="BU412" i="33"/>
  <c r="BX412" i="33" s="1"/>
  <c r="BZ412" i="33" s="1"/>
  <c r="BT407" i="33"/>
  <c r="CA407" i="33" s="1"/>
  <c r="CQ404" i="33"/>
  <c r="DA404" i="33" s="1"/>
  <c r="BT401" i="33"/>
  <c r="CA401" i="33" s="1"/>
  <c r="BU401" i="33"/>
  <c r="CQ393" i="33"/>
  <c r="DA393" i="33" s="1"/>
  <c r="BW383" i="33"/>
  <c r="BY383" i="33" s="1"/>
  <c r="CV376" i="33"/>
  <c r="CB372" i="33"/>
  <c r="BW372" i="33"/>
  <c r="BY372" i="33" s="1"/>
  <c r="CB362" i="33"/>
  <c r="BW362" i="33"/>
  <c r="BY362" i="33" s="1"/>
  <c r="CB351" i="33"/>
  <c r="BW351" i="33"/>
  <c r="BY351" i="33" s="1"/>
  <c r="CB313" i="33"/>
  <c r="BW313" i="33"/>
  <c r="BY313" i="33" s="1"/>
  <c r="CV434" i="33"/>
  <c r="CV418" i="33"/>
  <c r="DA418" i="33" s="1"/>
  <c r="BX418" i="33"/>
  <c r="BZ418" i="33" s="1"/>
  <c r="BT416" i="33"/>
  <c r="CA416" i="33" s="1"/>
  <c r="BU416" i="33"/>
  <c r="BX416" i="33" s="1"/>
  <c r="BZ416" i="33" s="1"/>
  <c r="BU415" i="33"/>
  <c r="BX415" i="33" s="1"/>
  <c r="BZ415" i="33" s="1"/>
  <c r="BW399" i="33"/>
  <c r="BY399" i="33" s="1"/>
  <c r="CB399" i="33"/>
  <c r="CQ399" i="33"/>
  <c r="CV398" i="33"/>
  <c r="BQ397" i="33"/>
  <c r="BR397" i="33"/>
  <c r="CV389" i="33"/>
  <c r="CC389" i="33"/>
  <c r="CV388" i="33"/>
  <c r="BW385" i="33"/>
  <c r="BY385" i="33" s="1"/>
  <c r="CB385" i="33"/>
  <c r="CV382" i="33"/>
  <c r="CQ383" i="33"/>
  <c r="DA383" i="33" s="1"/>
  <c r="CC370" i="33"/>
  <c r="CQ370" i="33"/>
  <c r="BU393" i="33"/>
  <c r="BX393" i="33" s="1"/>
  <c r="BZ393" i="33" s="1"/>
  <c r="BU388" i="33"/>
  <c r="BX388" i="33" s="1"/>
  <c r="BZ388" i="33" s="1"/>
  <c r="CV380" i="33"/>
  <c r="CQ379" i="33"/>
  <c r="BW379" i="33"/>
  <c r="BY379" i="33" s="1"/>
  <c r="CV360" i="33"/>
  <c r="DA360" i="33" s="1"/>
  <c r="CQ361" i="33"/>
  <c r="DA361" i="33" s="1"/>
  <c r="CC358" i="33"/>
  <c r="CD358" i="33" s="1"/>
  <c r="CQ355" i="33"/>
  <c r="CQ343" i="33"/>
  <c r="CV342" i="33"/>
  <c r="BR337" i="33"/>
  <c r="BQ321" i="33"/>
  <c r="BR321" i="33"/>
  <c r="BV308" i="33"/>
  <c r="BT308" i="33"/>
  <c r="CA308" i="33" s="1"/>
  <c r="BU308" i="33"/>
  <c r="BT282" i="33"/>
  <c r="CA282" i="33" s="1"/>
  <c r="BV282" i="33"/>
  <c r="BU282" i="33"/>
  <c r="CB391" i="33"/>
  <c r="CQ378" i="33"/>
  <c r="DA378" i="33" s="1"/>
  <c r="CV377" i="33"/>
  <c r="CB375" i="33"/>
  <c r="BV371" i="33"/>
  <c r="BT371" i="33"/>
  <c r="CA371" i="33" s="1"/>
  <c r="BU371" i="33"/>
  <c r="BT354" i="33"/>
  <c r="CA354" i="33" s="1"/>
  <c r="BV354" i="33"/>
  <c r="BT335" i="33"/>
  <c r="CA335" i="33" s="1"/>
  <c r="BV335" i="33"/>
  <c r="BU335" i="33"/>
  <c r="CQ321" i="33"/>
  <c r="BT309" i="33"/>
  <c r="CA309" i="33" s="1"/>
  <c r="BV309" i="33"/>
  <c r="BU309" i="33"/>
  <c r="CD359" i="33"/>
  <c r="BW355" i="33"/>
  <c r="BY355" i="33" s="1"/>
  <c r="CB355" i="33"/>
  <c r="BW342" i="33"/>
  <c r="BY342" i="33" s="1"/>
  <c r="CD342" i="33" s="1"/>
  <c r="CB342" i="33"/>
  <c r="CV337" i="33"/>
  <c r="CQ339" i="33"/>
  <c r="CQ338" i="33"/>
  <c r="BR327" i="33"/>
  <c r="BQ327" i="33"/>
  <c r="CB315" i="33"/>
  <c r="BW315" i="33"/>
  <c r="BY315" i="33" s="1"/>
  <c r="BV421" i="33"/>
  <c r="BV417" i="33"/>
  <c r="BV413" i="33"/>
  <c r="BV409" i="33"/>
  <c r="BV405" i="33"/>
  <c r="BR403" i="33"/>
  <c r="CQ402" i="33"/>
  <c r="CQ401" i="33"/>
  <c r="DA401" i="33" s="1"/>
  <c r="BV396" i="33"/>
  <c r="BQ389" i="33"/>
  <c r="CQ382" i="33"/>
  <c r="CQ380" i="33"/>
  <c r="BT370" i="33"/>
  <c r="CA370" i="33" s="1"/>
  <c r="BU370" i="33"/>
  <c r="BX370" i="33" s="1"/>
  <c r="BZ370" i="33" s="1"/>
  <c r="BQ366" i="33"/>
  <c r="BR366" i="33"/>
  <c r="CV362" i="33"/>
  <c r="CQ363" i="33"/>
  <c r="BX360" i="33"/>
  <c r="BZ360" i="33" s="1"/>
  <c r="CC360" i="33"/>
  <c r="CC343" i="33"/>
  <c r="CV326" i="33"/>
  <c r="CB323" i="33"/>
  <c r="BW323" i="33"/>
  <c r="BY323" i="33" s="1"/>
  <c r="BR314" i="33"/>
  <c r="BQ314" i="33"/>
  <c r="CC276" i="33"/>
  <c r="BV398" i="33"/>
  <c r="CV390" i="33"/>
  <c r="CQ391" i="33"/>
  <c r="DA391" i="33" s="1"/>
  <c r="BV387" i="33"/>
  <c r="BU387" i="33"/>
  <c r="CV374" i="33"/>
  <c r="BX374" i="33"/>
  <c r="BZ374" i="33" s="1"/>
  <c r="CV373" i="33"/>
  <c r="BT368" i="33"/>
  <c r="CA368" i="33" s="1"/>
  <c r="BU368" i="33"/>
  <c r="BV365" i="33"/>
  <c r="BT365" i="33"/>
  <c r="CA365" i="33" s="1"/>
  <c r="BQ364" i="33"/>
  <c r="BR364" i="33"/>
  <c r="CB360" i="33"/>
  <c r="BW360" i="33"/>
  <c r="BY360" i="33" s="1"/>
  <c r="BW356" i="33"/>
  <c r="BY356" i="33" s="1"/>
  <c r="CB356" i="33"/>
  <c r="CV353" i="33"/>
  <c r="BT339" i="33"/>
  <c r="CA339" i="33" s="1"/>
  <c r="BU339" i="33"/>
  <c r="BV339" i="33"/>
  <c r="DA332" i="33"/>
  <c r="BX331" i="33"/>
  <c r="BZ331" i="33" s="1"/>
  <c r="CC331" i="33"/>
  <c r="CQ331" i="33"/>
  <c r="CV330" i="33"/>
  <c r="CB329" i="33"/>
  <c r="BW329" i="33"/>
  <c r="BY329" i="33" s="1"/>
  <c r="BY327" i="33"/>
  <c r="DA322" i="33"/>
  <c r="BV320" i="33"/>
  <c r="BT320" i="33"/>
  <c r="CA320" i="33" s="1"/>
  <c r="BU320" i="33"/>
  <c r="BR306" i="33"/>
  <c r="BQ306" i="33"/>
  <c r="BX372" i="33"/>
  <c r="BZ372" i="33" s="1"/>
  <c r="CV363" i="33"/>
  <c r="BU361" i="33"/>
  <c r="CV358" i="33"/>
  <c r="BU357" i="33"/>
  <c r="BV357" i="33"/>
  <c r="BV355" i="33"/>
  <c r="BX351" i="33"/>
  <c r="BZ351" i="33" s="1"/>
  <c r="CC351" i="33"/>
  <c r="CB350" i="33"/>
  <c r="BW350" i="33"/>
  <c r="BY350" i="33" s="1"/>
  <c r="BX329" i="33"/>
  <c r="BZ329" i="33" s="1"/>
  <c r="CC329" i="33"/>
  <c r="CQ329" i="33"/>
  <c r="CV328" i="33"/>
  <c r="BW328" i="33"/>
  <c r="BY328" i="33" s="1"/>
  <c r="BX328" i="33"/>
  <c r="BZ328" i="33" s="1"/>
  <c r="CV327" i="33"/>
  <c r="CQ328" i="33"/>
  <c r="BQ325" i="33"/>
  <c r="BR325" i="33"/>
  <c r="BV324" i="33"/>
  <c r="BU324" i="33"/>
  <c r="CV321" i="33"/>
  <c r="CB319" i="33"/>
  <c r="BW319" i="33"/>
  <c r="BY319" i="33" s="1"/>
  <c r="CD319" i="33" s="1"/>
  <c r="DB319" i="33" s="1"/>
  <c r="BV316" i="33"/>
  <c r="BT316" i="33"/>
  <c r="CA316" i="33" s="1"/>
  <c r="BU316" i="33"/>
  <c r="CQ315" i="33"/>
  <c r="BX315" i="33"/>
  <c r="BZ315" i="33" s="1"/>
  <c r="CC315" i="33"/>
  <c r="CV314" i="33"/>
  <c r="BU306" i="33"/>
  <c r="BT306" i="33"/>
  <c r="CA306" i="33" s="1"/>
  <c r="BV306" i="33"/>
  <c r="BR276" i="33"/>
  <c r="BQ276" i="33"/>
  <c r="BV352" i="33"/>
  <c r="BT352" i="33"/>
  <c r="CA352" i="33" s="1"/>
  <c r="BU352" i="33"/>
  <c r="CQ351" i="33"/>
  <c r="DA350" i="33"/>
  <c r="CQ349" i="33"/>
  <c r="DA349" i="33" s="1"/>
  <c r="BR349" i="33"/>
  <c r="BT337" i="33"/>
  <c r="CA337" i="33" s="1"/>
  <c r="BU337" i="33"/>
  <c r="BV337" i="33"/>
  <c r="CQ330" i="33"/>
  <c r="BX323" i="33"/>
  <c r="BZ323" i="33" s="1"/>
  <c r="CC323" i="33"/>
  <c r="CQ323" i="33"/>
  <c r="DA323" i="33" s="1"/>
  <c r="CQ324" i="33"/>
  <c r="DA324" i="33" s="1"/>
  <c r="CB317" i="33"/>
  <c r="CV313" i="33"/>
  <c r="DA313" i="33" s="1"/>
  <c r="CQ308" i="33"/>
  <c r="CV370" i="33"/>
  <c r="CV368" i="33"/>
  <c r="CV345" i="33"/>
  <c r="CQ347" i="33"/>
  <c r="CQ346" i="33"/>
  <c r="DA346" i="33" s="1"/>
  <c r="CB345" i="33"/>
  <c r="CB328" i="33"/>
  <c r="BX327" i="33"/>
  <c r="BZ327" i="33" s="1"/>
  <c r="CC327" i="33"/>
  <c r="BT325" i="33"/>
  <c r="CA325" i="33" s="1"/>
  <c r="BU325" i="33"/>
  <c r="BV325" i="33"/>
  <c r="BX321" i="33"/>
  <c r="BZ321" i="33" s="1"/>
  <c r="CC321" i="33"/>
  <c r="DA314" i="33"/>
  <c r="BW311" i="33"/>
  <c r="BY311" i="33" s="1"/>
  <c r="CB311" i="33"/>
  <c r="CB307" i="33"/>
  <c r="BW307" i="33"/>
  <c r="BY307" i="33" s="1"/>
  <c r="CV306" i="33"/>
  <c r="BX302" i="33"/>
  <c r="BZ302" i="33" s="1"/>
  <c r="CC302" i="33"/>
  <c r="CV301" i="33"/>
  <c r="CQ302" i="33"/>
  <c r="BV293" i="33"/>
  <c r="BU293" i="33"/>
  <c r="BT293" i="33"/>
  <c r="CA293" i="33" s="1"/>
  <c r="BT276" i="33"/>
  <c r="CA276" i="33" s="1"/>
  <c r="BU276" i="33"/>
  <c r="BX276" i="33" s="1"/>
  <c r="BZ276" i="33" s="1"/>
  <c r="CV386" i="33"/>
  <c r="DA386" i="33" s="1"/>
  <c r="BU369" i="33"/>
  <c r="BU367" i="33"/>
  <c r="CV366" i="33"/>
  <c r="DA366" i="33" s="1"/>
  <c r="CV364" i="33"/>
  <c r="CQ359" i="33"/>
  <c r="DA359" i="33" s="1"/>
  <c r="DA357" i="33"/>
  <c r="BV356" i="33"/>
  <c r="BU348" i="33"/>
  <c r="BX348" i="33" s="1"/>
  <c r="BZ348" i="33" s="1"/>
  <c r="BT345" i="33"/>
  <c r="CA345" i="33" s="1"/>
  <c r="BV345" i="33"/>
  <c r="CB344" i="33"/>
  <c r="BX344" i="33"/>
  <c r="BZ344" i="33" s="1"/>
  <c r="CV343" i="33"/>
  <c r="CQ344" i="33"/>
  <c r="DA344" i="33" s="1"/>
  <c r="CQ341" i="33"/>
  <c r="CV340" i="33"/>
  <c r="BV336" i="33"/>
  <c r="BT336" i="33"/>
  <c r="CA336" i="33" s="1"/>
  <c r="BU336" i="33"/>
  <c r="CQ316" i="33"/>
  <c r="DA316" i="33" s="1"/>
  <c r="CC314" i="33"/>
  <c r="BX314" i="33"/>
  <c r="BZ314" i="33" s="1"/>
  <c r="CV309" i="33"/>
  <c r="CV310" i="33"/>
  <c r="CQ311" i="33"/>
  <c r="CV304" i="33"/>
  <c r="CQ305" i="33"/>
  <c r="CV305" i="33"/>
  <c r="CV265" i="33"/>
  <c r="CQ266" i="33"/>
  <c r="CQ267" i="33"/>
  <c r="CV266" i="33"/>
  <c r="BV312" i="33"/>
  <c r="BU312" i="33"/>
  <c r="BX310" i="33"/>
  <c r="BZ310" i="33" s="1"/>
  <c r="CC310" i="33"/>
  <c r="CV302" i="33"/>
  <c r="CQ304" i="33"/>
  <c r="BX298" i="33"/>
  <c r="BZ298" i="33" s="1"/>
  <c r="CC298" i="33"/>
  <c r="BV281" i="33"/>
  <c r="BT281" i="33"/>
  <c r="CA281" i="33" s="1"/>
  <c r="BU281" i="33"/>
  <c r="CV275" i="33"/>
  <c r="CQ277" i="33"/>
  <c r="CQ276" i="33"/>
  <c r="BU261" i="33"/>
  <c r="BV261" i="33"/>
  <c r="CV349" i="33"/>
  <c r="CV323" i="33"/>
  <c r="BX319" i="33"/>
  <c r="BZ319" i="33" s="1"/>
  <c r="BX311" i="33"/>
  <c r="BZ311" i="33" s="1"/>
  <c r="CC311" i="33"/>
  <c r="BW310" i="33"/>
  <c r="BY310" i="33" s="1"/>
  <c r="CB310" i="33"/>
  <c r="BX307" i="33"/>
  <c r="BZ307" i="33" s="1"/>
  <c r="CC307" i="33"/>
  <c r="BW298" i="33"/>
  <c r="BY298" i="33" s="1"/>
  <c r="CA298" i="33"/>
  <c r="CV351" i="33"/>
  <c r="BT342" i="33"/>
  <c r="CA342" i="33" s="1"/>
  <c r="BT340" i="33"/>
  <c r="BW321" i="33"/>
  <c r="BY321" i="33" s="1"/>
  <c r="CB321" i="33"/>
  <c r="BU318" i="33"/>
  <c r="BV318" i="33"/>
  <c r="BT317" i="33"/>
  <c r="CA317" i="33" s="1"/>
  <c r="BV317" i="33"/>
  <c r="CB304" i="33"/>
  <c r="CQ303" i="33"/>
  <c r="BW302" i="33"/>
  <c r="BY302" i="33" s="1"/>
  <c r="CB302" i="33"/>
  <c r="BQ298" i="33"/>
  <c r="BR298" i="33"/>
  <c r="DA291" i="33"/>
  <c r="BW343" i="33"/>
  <c r="BY343" i="33" s="1"/>
  <c r="BW341" i="33"/>
  <c r="BY341" i="33" s="1"/>
  <c r="BU334" i="33"/>
  <c r="BU332" i="33"/>
  <c r="CV331" i="33"/>
  <c r="CV329" i="33"/>
  <c r="BU322" i="33"/>
  <c r="BV322" i="33"/>
  <c r="BV313" i="33"/>
  <c r="CV311" i="33"/>
  <c r="BW294" i="33"/>
  <c r="BY294" i="33" s="1"/>
  <c r="BT292" i="33"/>
  <c r="CA292" i="33" s="1"/>
  <c r="BU292" i="33"/>
  <c r="BV292" i="33"/>
  <c r="BW288" i="33"/>
  <c r="BY288" i="33" s="1"/>
  <c r="CB288" i="33"/>
  <c r="CV287" i="33"/>
  <c r="DA287" i="33" s="1"/>
  <c r="CQ288" i="33"/>
  <c r="CQ289" i="33"/>
  <c r="CC286" i="33"/>
  <c r="BX286" i="33"/>
  <c r="BZ286" i="33" s="1"/>
  <c r="CV286" i="33"/>
  <c r="CV285" i="33"/>
  <c r="CB283" i="33"/>
  <c r="BW283" i="33"/>
  <c r="BY283" i="33" s="1"/>
  <c r="BT274" i="33"/>
  <c r="CA274" i="33" s="1"/>
  <c r="BU274" i="33"/>
  <c r="BV274" i="33"/>
  <c r="CV272" i="33"/>
  <c r="CQ273" i="33"/>
  <c r="CV273" i="33"/>
  <c r="BZ301" i="33"/>
  <c r="BT296" i="33"/>
  <c r="CA296" i="33" s="1"/>
  <c r="BU296" i="33"/>
  <c r="CV289" i="33"/>
  <c r="BU280" i="33"/>
  <c r="BV280" i="33"/>
  <c r="BT280" i="33"/>
  <c r="CA280" i="33" s="1"/>
  <c r="BV272" i="33"/>
  <c r="BU272" i="33"/>
  <c r="CV315" i="33"/>
  <c r="CV307" i="33"/>
  <c r="DA307" i="33" s="1"/>
  <c r="BW305" i="33"/>
  <c r="BY305" i="33" s="1"/>
  <c r="CB305" i="33"/>
  <c r="BV299" i="33"/>
  <c r="BT299" i="33"/>
  <c r="CA299" i="33" s="1"/>
  <c r="BU299" i="33"/>
  <c r="BR297" i="33"/>
  <c r="BQ297" i="33"/>
  <c r="BQ296" i="33"/>
  <c r="BR296" i="33"/>
  <c r="CV294" i="33"/>
  <c r="DA294" i="33" s="1"/>
  <c r="CQ295" i="33"/>
  <c r="BR283" i="33"/>
  <c r="BQ283" i="33"/>
  <c r="DA275" i="33"/>
  <c r="BW264" i="33"/>
  <c r="BY264" i="33" s="1"/>
  <c r="CB264" i="33"/>
  <c r="CV303" i="33"/>
  <c r="CQ301" i="33"/>
  <c r="CC301" i="33"/>
  <c r="CV300" i="33"/>
  <c r="DA297" i="33"/>
  <c r="CQ296" i="33"/>
  <c r="CV296" i="33"/>
  <c r="CQ290" i="33"/>
  <c r="CQ286" i="33"/>
  <c r="DA286" i="33" s="1"/>
  <c r="CV282" i="33"/>
  <c r="CQ283" i="33"/>
  <c r="DA283" i="33" s="1"/>
  <c r="BX277" i="33"/>
  <c r="BZ277" i="33" s="1"/>
  <c r="CC304" i="33"/>
  <c r="BT304" i="33"/>
  <c r="CA304" i="33" s="1"/>
  <c r="CV298" i="33"/>
  <c r="CV299" i="33"/>
  <c r="BX294" i="33"/>
  <c r="BZ294" i="33" s="1"/>
  <c r="CV280" i="33"/>
  <c r="CQ281" i="33"/>
  <c r="CQ282" i="33"/>
  <c r="BT300" i="33"/>
  <c r="CA300" i="33" s="1"/>
  <c r="BU300" i="33"/>
  <c r="BV300" i="33"/>
  <c r="CQ299" i="33"/>
  <c r="BX295" i="33"/>
  <c r="BZ295" i="33" s="1"/>
  <c r="CV281" i="33"/>
  <c r="BX273" i="33"/>
  <c r="BZ273" i="33" s="1"/>
  <c r="CC273" i="33"/>
  <c r="DA272" i="33"/>
  <c r="CQ270" i="33"/>
  <c r="DA270" i="33" s="1"/>
  <c r="CV270" i="33"/>
  <c r="CV269" i="33"/>
  <c r="BX264" i="33"/>
  <c r="BZ264" i="33" s="1"/>
  <c r="CC264" i="33"/>
  <c r="BU287" i="33"/>
  <c r="BV287" i="33"/>
  <c r="BT284" i="33"/>
  <c r="CA284" i="33" s="1"/>
  <c r="BU284" i="33"/>
  <c r="BV284" i="33"/>
  <c r="BT279" i="33"/>
  <c r="CA279" i="33" s="1"/>
  <c r="BU279" i="33"/>
  <c r="BV279" i="33"/>
  <c r="CB278" i="33"/>
  <c r="BW278" i="33"/>
  <c r="BY278" i="33" s="1"/>
  <c r="BW268" i="33"/>
  <c r="BY268" i="33" s="1"/>
  <c r="BW263" i="33"/>
  <c r="BY263" i="33" s="1"/>
  <c r="CB263" i="33"/>
  <c r="BX303" i="33"/>
  <c r="BZ303" i="33" s="1"/>
  <c r="CV293" i="33"/>
  <c r="BX288" i="33"/>
  <c r="BZ288" i="33" s="1"/>
  <c r="BQ279" i="33"/>
  <c r="BR275" i="33"/>
  <c r="BQ275" i="33"/>
  <c r="BQ266" i="33"/>
  <c r="BR266" i="33"/>
  <c r="BX290" i="33"/>
  <c r="BZ290" i="33" s="1"/>
  <c r="BU289" i="33"/>
  <c r="CV288" i="33"/>
  <c r="BV285" i="33"/>
  <c r="BU285" i="33"/>
  <c r="BV283" i="33"/>
  <c r="BX271" i="33"/>
  <c r="BZ271" i="33" s="1"/>
  <c r="BR267" i="33"/>
  <c r="BQ267" i="33"/>
  <c r="BU291" i="33"/>
  <c r="CV290" i="33"/>
  <c r="CB286" i="33"/>
  <c r="BW286" i="33"/>
  <c r="BY286" i="33" s="1"/>
  <c r="CD286" i="33" s="1"/>
  <c r="CQ280" i="33"/>
  <c r="BV275" i="33"/>
  <c r="CQ274" i="33"/>
  <c r="DA274" i="33" s="1"/>
  <c r="CC271" i="33"/>
  <c r="BW267" i="33"/>
  <c r="BY267" i="33" s="1"/>
  <c r="BT291" i="33"/>
  <c r="CA291" i="33" s="1"/>
  <c r="BU275" i="33"/>
  <c r="BR271" i="33"/>
  <c r="BQ271" i="33"/>
  <c r="BQ264" i="33"/>
  <c r="BR264" i="33"/>
  <c r="CV271" i="33"/>
  <c r="DA271" i="33" s="1"/>
  <c r="BU265" i="33"/>
  <c r="BV265" i="33"/>
  <c r="BT265" i="33"/>
  <c r="CA265" i="33" s="1"/>
  <c r="BX263" i="33"/>
  <c r="BZ263" i="33" s="1"/>
  <c r="CC263" i="33"/>
  <c r="BV268" i="33"/>
  <c r="CV284" i="33"/>
  <c r="DA284" i="33" s="1"/>
  <c r="BU277" i="33"/>
  <c r="CV276" i="33"/>
  <c r="BU269" i="33"/>
  <c r="CV268" i="33"/>
  <c r="CV264" i="33"/>
  <c r="DA264" i="33" s="1"/>
  <c r="CQ263" i="33"/>
  <c r="DA263" i="33" s="1"/>
  <c r="BQ263" i="33"/>
  <c r="BR263" i="33"/>
  <c r="L56" i="37"/>
  <c r="L70" i="37"/>
  <c r="L69" i="37"/>
  <c r="L68" i="37"/>
  <c r="L67" i="37"/>
  <c r="L66" i="37"/>
  <c r="L65" i="37"/>
  <c r="L64" i="37"/>
  <c r="L63" i="37"/>
  <c r="L62" i="37"/>
  <c r="L61" i="37"/>
  <c r="L60" i="37"/>
  <c r="L58" i="37"/>
  <c r="L57" i="37"/>
  <c r="N71" i="37"/>
  <c r="M71" i="37"/>
  <c r="K71" i="37"/>
  <c r="J71" i="37"/>
  <c r="I71" i="37"/>
  <c r="H71" i="37"/>
  <c r="G71" i="37"/>
  <c r="F71" i="37"/>
  <c r="E71" i="37"/>
  <c r="D71" i="37"/>
  <c r="C71" i="37"/>
  <c r="BS62" i="48"/>
  <c r="BV62" i="48" s="1"/>
  <c r="BP62" i="48"/>
  <c r="BO62" i="48"/>
  <c r="BN62" i="48"/>
  <c r="BI62" i="48"/>
  <c r="BH62" i="48"/>
  <c r="BC62" i="48"/>
  <c r="BB62" i="48"/>
  <c r="BA62" i="48"/>
  <c r="AP62" i="48"/>
  <c r="AO62" i="48"/>
  <c r="AN62" i="48"/>
  <c r="CK62" i="48" s="1"/>
  <c r="AC62" i="48"/>
  <c r="AB62" i="48"/>
  <c r="AA62" i="48"/>
  <c r="O62" i="48"/>
  <c r="H62" i="48"/>
  <c r="E62" i="48"/>
  <c r="D62" i="48"/>
  <c r="BS61" i="48"/>
  <c r="BT61" i="48" s="1"/>
  <c r="CA61" i="48" s="1"/>
  <c r="BP61" i="48"/>
  <c r="BO61" i="48"/>
  <c r="BN61" i="48"/>
  <c r="BI61" i="48"/>
  <c r="BH61" i="48"/>
  <c r="BC61" i="48"/>
  <c r="BB61" i="48"/>
  <c r="BA61" i="48"/>
  <c r="AP61" i="48"/>
  <c r="AO61" i="48"/>
  <c r="AN61" i="48"/>
  <c r="CH61" i="48" s="1"/>
  <c r="CI61" i="48" s="1"/>
  <c r="AC61" i="48"/>
  <c r="AB61" i="48"/>
  <c r="AA61" i="48"/>
  <c r="P61" i="48"/>
  <c r="O61" i="48"/>
  <c r="H61" i="48"/>
  <c r="E61" i="48"/>
  <c r="D61" i="48"/>
  <c r="BS60" i="48"/>
  <c r="BV60" i="48" s="1"/>
  <c r="BP60" i="48"/>
  <c r="BO60" i="48"/>
  <c r="BN60" i="48"/>
  <c r="BI60" i="48"/>
  <c r="BH60" i="48"/>
  <c r="BC60" i="48"/>
  <c r="BB60" i="48"/>
  <c r="BA60" i="48"/>
  <c r="AP60" i="48"/>
  <c r="AO60" i="48"/>
  <c r="AN60" i="48"/>
  <c r="CH60" i="48" s="1"/>
  <c r="CI60" i="48" s="1"/>
  <c r="AC60" i="48"/>
  <c r="AB60" i="48"/>
  <c r="AA60" i="48"/>
  <c r="P60" i="48"/>
  <c r="O60" i="48"/>
  <c r="H60" i="48"/>
  <c r="E60" i="48"/>
  <c r="D60" i="48"/>
  <c r="BS59" i="48"/>
  <c r="BV59" i="48" s="1"/>
  <c r="BP59" i="48"/>
  <c r="BO59" i="48"/>
  <c r="BN59" i="48"/>
  <c r="BI59" i="48"/>
  <c r="BH59" i="48"/>
  <c r="BC59" i="48"/>
  <c r="BB59" i="48"/>
  <c r="BA59" i="48"/>
  <c r="AP59" i="48"/>
  <c r="AO59" i="48"/>
  <c r="AN59" i="48"/>
  <c r="AC59" i="48"/>
  <c r="AB59" i="48"/>
  <c r="AA59" i="48"/>
  <c r="P59" i="48"/>
  <c r="O59" i="48"/>
  <c r="H59" i="48"/>
  <c r="E59" i="48"/>
  <c r="D59" i="48"/>
  <c r="BS58" i="48"/>
  <c r="BP58" i="48"/>
  <c r="BO58" i="48"/>
  <c r="BN58" i="48"/>
  <c r="BI58" i="48"/>
  <c r="BH58" i="48"/>
  <c r="BC58" i="48"/>
  <c r="BB58" i="48"/>
  <c r="BA58" i="48"/>
  <c r="AP58" i="48"/>
  <c r="AO58" i="48"/>
  <c r="AN58" i="48"/>
  <c r="CK58" i="48" s="1"/>
  <c r="AC58" i="48"/>
  <c r="AB58" i="48"/>
  <c r="BQ58" i="48" s="1"/>
  <c r="AA58" i="48"/>
  <c r="P58" i="48"/>
  <c r="O58" i="48"/>
  <c r="H58" i="48"/>
  <c r="E58" i="48"/>
  <c r="D58" i="48"/>
  <c r="BS57" i="48"/>
  <c r="BU57" i="48" s="1"/>
  <c r="BP57" i="48"/>
  <c r="BO57" i="48"/>
  <c r="BN57" i="48"/>
  <c r="BI57" i="48"/>
  <c r="BH57" i="48"/>
  <c r="BC57" i="48"/>
  <c r="BB57" i="48"/>
  <c r="BA57" i="48"/>
  <c r="AP57" i="48"/>
  <c r="AO57" i="48"/>
  <c r="AN57" i="48"/>
  <c r="CH57" i="48" s="1"/>
  <c r="CI57" i="48" s="1"/>
  <c r="AC57" i="48"/>
  <c r="AB57" i="48"/>
  <c r="BQ57" i="48" s="1"/>
  <c r="AA57" i="48"/>
  <c r="P57" i="48"/>
  <c r="O57" i="48"/>
  <c r="H57" i="48"/>
  <c r="E57" i="48"/>
  <c r="D57" i="48"/>
  <c r="BS56" i="48"/>
  <c r="BP56" i="48"/>
  <c r="BO56" i="48"/>
  <c r="BN56" i="48"/>
  <c r="BI56" i="48"/>
  <c r="BH56" i="48"/>
  <c r="BC56" i="48"/>
  <c r="BB56" i="48"/>
  <c r="BA56" i="48"/>
  <c r="AP56" i="48"/>
  <c r="AO56" i="48"/>
  <c r="AN56" i="48"/>
  <c r="CK56" i="48" s="1"/>
  <c r="AC56" i="48"/>
  <c r="AB56" i="48"/>
  <c r="AA56" i="48"/>
  <c r="P56" i="48"/>
  <c r="O56" i="48"/>
  <c r="H56" i="48"/>
  <c r="E56" i="48"/>
  <c r="D56" i="48"/>
  <c r="BS55" i="48"/>
  <c r="BU55" i="48" s="1"/>
  <c r="BP55" i="48"/>
  <c r="BO55" i="48"/>
  <c r="BN55" i="48"/>
  <c r="BI55" i="48"/>
  <c r="BH55" i="48"/>
  <c r="BC55" i="48"/>
  <c r="BB55" i="48"/>
  <c r="BA55" i="48"/>
  <c r="AP55" i="48"/>
  <c r="AO55" i="48"/>
  <c r="AN55" i="48"/>
  <c r="CK55" i="48" s="1"/>
  <c r="AC55" i="48"/>
  <c r="AB55" i="48"/>
  <c r="AA55" i="48"/>
  <c r="P55" i="48"/>
  <c r="O55" i="48"/>
  <c r="H55" i="48"/>
  <c r="E55" i="48"/>
  <c r="D55" i="48"/>
  <c r="BS54" i="48"/>
  <c r="BV54" i="48" s="1"/>
  <c r="CC54" i="48" s="1"/>
  <c r="BP54" i="48"/>
  <c r="BO54" i="48"/>
  <c r="BN54" i="48"/>
  <c r="BI54" i="48"/>
  <c r="BH54" i="48"/>
  <c r="BC54" i="48"/>
  <c r="BB54" i="48"/>
  <c r="BA54" i="48"/>
  <c r="AP54" i="48"/>
  <c r="AO54" i="48"/>
  <c r="AN54" i="48"/>
  <c r="CH54" i="48" s="1"/>
  <c r="CI54" i="48" s="1"/>
  <c r="AC54" i="48"/>
  <c r="AB54" i="48"/>
  <c r="AA54" i="48"/>
  <c r="P54" i="48"/>
  <c r="O54" i="48"/>
  <c r="H54" i="48"/>
  <c r="E54" i="48"/>
  <c r="D54" i="48"/>
  <c r="BS53" i="48"/>
  <c r="BV53" i="48" s="1"/>
  <c r="CC53" i="48" s="1"/>
  <c r="BP53" i="48"/>
  <c r="BO53" i="48"/>
  <c r="BN53" i="48"/>
  <c r="BI53" i="48"/>
  <c r="BH53" i="48"/>
  <c r="BC53" i="48"/>
  <c r="BB53" i="48"/>
  <c r="BA53" i="48"/>
  <c r="AP53" i="48"/>
  <c r="AO53" i="48"/>
  <c r="AN53" i="48"/>
  <c r="CH53" i="48" s="1"/>
  <c r="CI53" i="48" s="1"/>
  <c r="AC53" i="48"/>
  <c r="AB53" i="48"/>
  <c r="BQ53" i="48" s="1"/>
  <c r="AA53" i="48"/>
  <c r="P53" i="48"/>
  <c r="O53" i="48"/>
  <c r="H53" i="48"/>
  <c r="E53" i="48"/>
  <c r="D53" i="48"/>
  <c r="BS52" i="48"/>
  <c r="BV52" i="48" s="1"/>
  <c r="BP52" i="48"/>
  <c r="BO52" i="48"/>
  <c r="BN52" i="48"/>
  <c r="BI52" i="48"/>
  <c r="BH52" i="48"/>
  <c r="BC52" i="48"/>
  <c r="BB52" i="48"/>
  <c r="BA52" i="48"/>
  <c r="AP52" i="48"/>
  <c r="AO52" i="48"/>
  <c r="AN52" i="48"/>
  <c r="AC52" i="48"/>
  <c r="AB52" i="48"/>
  <c r="BQ52" i="48" s="1"/>
  <c r="AA52" i="48"/>
  <c r="P52" i="48"/>
  <c r="O52" i="48"/>
  <c r="H52" i="48"/>
  <c r="E52" i="48"/>
  <c r="D52" i="48"/>
  <c r="BS51" i="48"/>
  <c r="BV51" i="48" s="1"/>
  <c r="BP51" i="48"/>
  <c r="BO51" i="48"/>
  <c r="BN51" i="48"/>
  <c r="BI51" i="48"/>
  <c r="BH51" i="48"/>
  <c r="BC51" i="48"/>
  <c r="BB51" i="48"/>
  <c r="BA51" i="48"/>
  <c r="AP51" i="48"/>
  <c r="AO51" i="48"/>
  <c r="AN51" i="48"/>
  <c r="CK51" i="48" s="1"/>
  <c r="AC51" i="48"/>
  <c r="AB51" i="48"/>
  <c r="AA51" i="48"/>
  <c r="P51" i="48"/>
  <c r="O51" i="48"/>
  <c r="H51" i="48"/>
  <c r="E51" i="48"/>
  <c r="D51" i="48"/>
  <c r="BS50" i="48"/>
  <c r="BP50" i="48"/>
  <c r="BO50" i="48"/>
  <c r="BN50" i="48"/>
  <c r="BI50" i="48"/>
  <c r="BH50" i="48"/>
  <c r="BC50" i="48"/>
  <c r="BB50" i="48"/>
  <c r="BA50" i="48"/>
  <c r="AP50" i="48"/>
  <c r="AO50" i="48"/>
  <c r="AN50" i="48"/>
  <c r="CK50" i="48" s="1"/>
  <c r="AC50" i="48"/>
  <c r="AB50" i="48"/>
  <c r="BQ50" i="48" s="1"/>
  <c r="AA50" i="48"/>
  <c r="P50" i="48"/>
  <c r="O50" i="48"/>
  <c r="H50" i="48"/>
  <c r="E50" i="48"/>
  <c r="D50" i="48"/>
  <c r="BS49" i="48"/>
  <c r="BP49" i="48"/>
  <c r="BO49" i="48"/>
  <c r="BN49" i="48"/>
  <c r="BI49" i="48"/>
  <c r="BH49" i="48"/>
  <c r="BC49" i="48"/>
  <c r="BB49" i="48"/>
  <c r="BA49" i="48"/>
  <c r="AP49" i="48"/>
  <c r="AO49" i="48"/>
  <c r="AN49" i="48"/>
  <c r="CH49" i="48" s="1"/>
  <c r="CI49" i="48" s="1"/>
  <c r="AC49" i="48"/>
  <c r="AB49" i="48"/>
  <c r="AA49" i="48"/>
  <c r="P49" i="48"/>
  <c r="O49" i="48"/>
  <c r="H49" i="48"/>
  <c r="E49" i="48"/>
  <c r="D49" i="48"/>
  <c r="BS48" i="48"/>
  <c r="BV48" i="48" s="1"/>
  <c r="CC48" i="48" s="1"/>
  <c r="BP48" i="48"/>
  <c r="BO48" i="48"/>
  <c r="BN48" i="48"/>
  <c r="BI48" i="48"/>
  <c r="BH48" i="48"/>
  <c r="BC48" i="48"/>
  <c r="BB48" i="48"/>
  <c r="BA48" i="48"/>
  <c r="AP48" i="48"/>
  <c r="AO48" i="48"/>
  <c r="AN48" i="48"/>
  <c r="AC48" i="48"/>
  <c r="AB48" i="48"/>
  <c r="BQ48" i="48" s="1"/>
  <c r="AA48" i="48"/>
  <c r="P48" i="48"/>
  <c r="O48" i="48"/>
  <c r="H48" i="48"/>
  <c r="E48" i="48"/>
  <c r="D48" i="48"/>
  <c r="BS47" i="48"/>
  <c r="BV47" i="48" s="1"/>
  <c r="CC47" i="48" s="1"/>
  <c r="BP47" i="48"/>
  <c r="BO47" i="48"/>
  <c r="BN47" i="48"/>
  <c r="BI47" i="48"/>
  <c r="BH47" i="48"/>
  <c r="BC47" i="48"/>
  <c r="BB47" i="48"/>
  <c r="BA47" i="48"/>
  <c r="AP47" i="48"/>
  <c r="AO47" i="48"/>
  <c r="AN47" i="48"/>
  <c r="CK47" i="48" s="1"/>
  <c r="AC47" i="48"/>
  <c r="AB47" i="48"/>
  <c r="AA47" i="48"/>
  <c r="P47" i="48"/>
  <c r="O47" i="48"/>
  <c r="H47" i="48"/>
  <c r="E47" i="48"/>
  <c r="D47" i="48"/>
  <c r="BS46" i="48"/>
  <c r="BU46" i="48" s="1"/>
  <c r="BP46" i="48"/>
  <c r="BO46" i="48"/>
  <c r="BN46" i="48"/>
  <c r="BI46" i="48"/>
  <c r="BH46" i="48"/>
  <c r="BC46" i="48"/>
  <c r="BB46" i="48"/>
  <c r="BA46" i="48"/>
  <c r="AP46" i="48"/>
  <c r="AO46" i="48"/>
  <c r="AN46" i="48"/>
  <c r="CK46" i="48" s="1"/>
  <c r="AC46" i="48"/>
  <c r="AB46" i="48"/>
  <c r="BQ46" i="48" s="1"/>
  <c r="AA46" i="48"/>
  <c r="P46" i="48"/>
  <c r="O46" i="48"/>
  <c r="H46" i="48"/>
  <c r="E46" i="48"/>
  <c r="D46" i="48"/>
  <c r="BS45" i="48"/>
  <c r="BP45" i="48"/>
  <c r="BO45" i="48"/>
  <c r="BN45" i="48"/>
  <c r="BI45" i="48"/>
  <c r="BH45" i="48"/>
  <c r="BC45" i="48"/>
  <c r="BB45" i="48"/>
  <c r="BA45" i="48"/>
  <c r="AP45" i="48"/>
  <c r="AO45" i="48"/>
  <c r="AN45" i="48"/>
  <c r="CH45" i="48" s="1"/>
  <c r="CI45" i="48" s="1"/>
  <c r="AC45" i="48"/>
  <c r="AB45" i="48"/>
  <c r="BQ45" i="48" s="1"/>
  <c r="AA45" i="48"/>
  <c r="P45" i="48"/>
  <c r="O45" i="48"/>
  <c r="H45" i="48"/>
  <c r="E45" i="48"/>
  <c r="D45" i="48"/>
  <c r="BS44" i="48"/>
  <c r="BV44" i="48" s="1"/>
  <c r="BP44" i="48"/>
  <c r="BO44" i="48"/>
  <c r="BN44" i="48"/>
  <c r="BI44" i="48"/>
  <c r="BH44" i="48"/>
  <c r="BC44" i="48"/>
  <c r="BB44" i="48"/>
  <c r="BA44" i="48"/>
  <c r="AP44" i="48"/>
  <c r="AO44" i="48"/>
  <c r="AN44" i="48"/>
  <c r="CK44" i="48" s="1"/>
  <c r="AC44" i="48"/>
  <c r="AB44" i="48"/>
  <c r="AA44" i="48"/>
  <c r="P44" i="48"/>
  <c r="O44" i="48"/>
  <c r="H44" i="48"/>
  <c r="E44" i="48"/>
  <c r="D44" i="48"/>
  <c r="BS43" i="48"/>
  <c r="BP43" i="48"/>
  <c r="BO43" i="48"/>
  <c r="BN43" i="48"/>
  <c r="BI43" i="48"/>
  <c r="BH43" i="48"/>
  <c r="BC43" i="48"/>
  <c r="BB43" i="48"/>
  <c r="BA43" i="48"/>
  <c r="AP43" i="48"/>
  <c r="AO43" i="48"/>
  <c r="AN43" i="48"/>
  <c r="AC43" i="48"/>
  <c r="AB43" i="48"/>
  <c r="AA43" i="48"/>
  <c r="P43" i="48"/>
  <c r="O43" i="48"/>
  <c r="H43" i="48"/>
  <c r="E43" i="48"/>
  <c r="D43" i="48"/>
  <c r="BS42" i="48"/>
  <c r="BU42" i="48" s="1"/>
  <c r="CB42" i="48" s="1"/>
  <c r="BP42" i="48"/>
  <c r="BO42" i="48"/>
  <c r="BN42" i="48"/>
  <c r="BI42" i="48"/>
  <c r="BH42" i="48"/>
  <c r="BC42" i="48"/>
  <c r="BB42" i="48"/>
  <c r="BA42" i="48"/>
  <c r="AP42" i="48"/>
  <c r="AO42" i="48"/>
  <c r="AN42" i="48"/>
  <c r="CH42" i="48" s="1"/>
  <c r="CI42" i="48" s="1"/>
  <c r="AC42" i="48"/>
  <c r="AB42" i="48"/>
  <c r="BQ42" i="48" s="1"/>
  <c r="AA42" i="48"/>
  <c r="P42" i="48"/>
  <c r="O42" i="48"/>
  <c r="H42" i="48"/>
  <c r="E42" i="48"/>
  <c r="D42" i="48"/>
  <c r="BS41" i="48"/>
  <c r="BT41" i="48" s="1"/>
  <c r="CA41" i="48" s="1"/>
  <c r="BP41" i="48"/>
  <c r="BO41" i="48"/>
  <c r="BN41" i="48"/>
  <c r="BI41" i="48"/>
  <c r="BH41" i="48"/>
  <c r="BC41" i="48"/>
  <c r="BB41" i="48"/>
  <c r="BA41" i="48"/>
  <c r="AP41" i="48"/>
  <c r="AO41" i="48"/>
  <c r="AN41" i="48"/>
  <c r="CH41" i="48" s="1"/>
  <c r="CI41" i="48" s="1"/>
  <c r="AC41" i="48"/>
  <c r="AB41" i="48"/>
  <c r="AA41" i="48"/>
  <c r="P41" i="48"/>
  <c r="O41" i="48"/>
  <c r="H41" i="48"/>
  <c r="E41" i="48"/>
  <c r="D41" i="48"/>
  <c r="BS40" i="48"/>
  <c r="BV40" i="48" s="1"/>
  <c r="BP40" i="48"/>
  <c r="BO40" i="48"/>
  <c r="BN40" i="48"/>
  <c r="BI40" i="48"/>
  <c r="BH40" i="48"/>
  <c r="BC40" i="48"/>
  <c r="BB40" i="48"/>
  <c r="BA40" i="48"/>
  <c r="AP40" i="48"/>
  <c r="AO40" i="48"/>
  <c r="AN40" i="48"/>
  <c r="CH40" i="48" s="1"/>
  <c r="CI40" i="48" s="1"/>
  <c r="AC40" i="48"/>
  <c r="AB40" i="48"/>
  <c r="AA40" i="48"/>
  <c r="P40" i="48"/>
  <c r="O40" i="48"/>
  <c r="H40" i="48"/>
  <c r="E40" i="48"/>
  <c r="D40" i="48"/>
  <c r="BS39" i="48"/>
  <c r="BP39" i="48"/>
  <c r="BO39" i="48"/>
  <c r="BN39" i="48"/>
  <c r="BI39" i="48"/>
  <c r="BH39" i="48"/>
  <c r="BC39" i="48"/>
  <c r="BB39" i="48"/>
  <c r="BA39" i="48"/>
  <c r="AP39" i="48"/>
  <c r="AO39" i="48"/>
  <c r="AN39" i="48"/>
  <c r="CK39" i="48" s="1"/>
  <c r="AC39" i="48"/>
  <c r="AB39" i="48"/>
  <c r="AA39" i="48"/>
  <c r="P39" i="48"/>
  <c r="O39" i="48"/>
  <c r="H39" i="48"/>
  <c r="E39" i="48"/>
  <c r="D39" i="48"/>
  <c r="BS38" i="48"/>
  <c r="BP38" i="48"/>
  <c r="BO38" i="48"/>
  <c r="BN38" i="48"/>
  <c r="BI38" i="48"/>
  <c r="BH38" i="48"/>
  <c r="BC38" i="48"/>
  <c r="BB38" i="48"/>
  <c r="BA38" i="48"/>
  <c r="AP38" i="48"/>
  <c r="AO38" i="48"/>
  <c r="AN38" i="48"/>
  <c r="CH38" i="48" s="1"/>
  <c r="CI38" i="48" s="1"/>
  <c r="AC38" i="48"/>
  <c r="AB38" i="48"/>
  <c r="BQ38" i="48" s="1"/>
  <c r="AA38" i="48"/>
  <c r="P38" i="48"/>
  <c r="O38" i="48"/>
  <c r="H38" i="48"/>
  <c r="E38" i="48"/>
  <c r="D38" i="48"/>
  <c r="BS37" i="48"/>
  <c r="BT37" i="48" s="1"/>
  <c r="CA37" i="48" s="1"/>
  <c r="BP37" i="48"/>
  <c r="BO37" i="48"/>
  <c r="BN37" i="48"/>
  <c r="BI37" i="48"/>
  <c r="BH37" i="48"/>
  <c r="BC37" i="48"/>
  <c r="BB37" i="48"/>
  <c r="BA37" i="48"/>
  <c r="AP37" i="48"/>
  <c r="AO37" i="48"/>
  <c r="AN37" i="48"/>
  <c r="CH37" i="48" s="1"/>
  <c r="CI37" i="48" s="1"/>
  <c r="AC37" i="48"/>
  <c r="AB37" i="48"/>
  <c r="AA37" i="48"/>
  <c r="P37" i="48"/>
  <c r="O37" i="48"/>
  <c r="H37" i="48"/>
  <c r="E37" i="48"/>
  <c r="D37" i="48"/>
  <c r="BS36" i="48"/>
  <c r="BV36" i="48" s="1"/>
  <c r="BP36" i="48"/>
  <c r="BO36" i="48"/>
  <c r="BN36" i="48"/>
  <c r="BI36" i="48"/>
  <c r="BH36" i="48"/>
  <c r="BC36" i="48"/>
  <c r="BB36" i="48"/>
  <c r="BA36" i="48"/>
  <c r="AP36" i="48"/>
  <c r="AO36" i="48"/>
  <c r="AN36" i="48"/>
  <c r="AC36" i="48"/>
  <c r="AB36" i="48"/>
  <c r="AA36" i="48"/>
  <c r="P36" i="48"/>
  <c r="O36" i="48"/>
  <c r="H36" i="48"/>
  <c r="E36" i="48"/>
  <c r="D36" i="48"/>
  <c r="BS35" i="48"/>
  <c r="BT35" i="48" s="1"/>
  <c r="CA35" i="48" s="1"/>
  <c r="BP35" i="48"/>
  <c r="BO35" i="48"/>
  <c r="BN35" i="48"/>
  <c r="BI35" i="48"/>
  <c r="BH35" i="48"/>
  <c r="BC35" i="48"/>
  <c r="BB35" i="48"/>
  <c r="BA35" i="48"/>
  <c r="AP35" i="48"/>
  <c r="AO35" i="48"/>
  <c r="AN35" i="48"/>
  <c r="AC35" i="48"/>
  <c r="AB35" i="48"/>
  <c r="BQ35" i="48" s="1"/>
  <c r="AA35" i="48"/>
  <c r="P35" i="48"/>
  <c r="O35" i="48"/>
  <c r="H35" i="48"/>
  <c r="E35" i="48"/>
  <c r="D35" i="48"/>
  <c r="BS34" i="48"/>
  <c r="BP34" i="48"/>
  <c r="BO34" i="48"/>
  <c r="BN34" i="48"/>
  <c r="BI34" i="48"/>
  <c r="BH34" i="48"/>
  <c r="BC34" i="48"/>
  <c r="BB34" i="48"/>
  <c r="BA34" i="48"/>
  <c r="AP34" i="48"/>
  <c r="AO34" i="48"/>
  <c r="AN34" i="48"/>
  <c r="CK34" i="48" s="1"/>
  <c r="AC34" i="48"/>
  <c r="AB34" i="48"/>
  <c r="BQ34" i="48" s="1"/>
  <c r="AA34" i="48"/>
  <c r="P34" i="48"/>
  <c r="O34" i="48"/>
  <c r="H34" i="48"/>
  <c r="E34" i="48"/>
  <c r="D34" i="48"/>
  <c r="BS33" i="48"/>
  <c r="BT33" i="48" s="1"/>
  <c r="CA33" i="48" s="1"/>
  <c r="BP33" i="48"/>
  <c r="BO33" i="48"/>
  <c r="BN33" i="48"/>
  <c r="BI33" i="48"/>
  <c r="BH33" i="48"/>
  <c r="BC33" i="48"/>
  <c r="BB33" i="48"/>
  <c r="BA33" i="48"/>
  <c r="AP33" i="48"/>
  <c r="AO33" i="48"/>
  <c r="AN33" i="48"/>
  <c r="AC33" i="48"/>
  <c r="AB33" i="48"/>
  <c r="AA33" i="48"/>
  <c r="P33" i="48"/>
  <c r="O33" i="48"/>
  <c r="H33" i="48"/>
  <c r="E33" i="48"/>
  <c r="D33" i="48"/>
  <c r="BS32" i="48"/>
  <c r="BV32" i="48" s="1"/>
  <c r="CC32" i="48" s="1"/>
  <c r="BP32" i="48"/>
  <c r="BO32" i="48"/>
  <c r="BN32" i="48"/>
  <c r="BI32" i="48"/>
  <c r="BH32" i="48"/>
  <c r="BC32" i="48"/>
  <c r="BB32" i="48"/>
  <c r="BA32" i="48"/>
  <c r="AP32" i="48"/>
  <c r="AO32" i="48"/>
  <c r="AN32" i="48"/>
  <c r="CH32" i="48" s="1"/>
  <c r="CI32" i="48" s="1"/>
  <c r="AC32" i="48"/>
  <c r="AB32" i="48"/>
  <c r="AA32" i="48"/>
  <c r="P32" i="48"/>
  <c r="O32" i="48"/>
  <c r="H32" i="48"/>
  <c r="E32" i="48"/>
  <c r="D32" i="48"/>
  <c r="BS31" i="48"/>
  <c r="BP31" i="48"/>
  <c r="BO31" i="48"/>
  <c r="BN31" i="48"/>
  <c r="BI31" i="48"/>
  <c r="BH31" i="48"/>
  <c r="BC31" i="48"/>
  <c r="BB31" i="48"/>
  <c r="BA31" i="48"/>
  <c r="AP31" i="48"/>
  <c r="AO31" i="48"/>
  <c r="AN31" i="48"/>
  <c r="AC31" i="48"/>
  <c r="AB31" i="48"/>
  <c r="AA31" i="48"/>
  <c r="P31" i="48"/>
  <c r="O31" i="48"/>
  <c r="H31" i="48"/>
  <c r="E31" i="48"/>
  <c r="D31" i="48"/>
  <c r="BS30" i="48"/>
  <c r="BP30" i="48"/>
  <c r="BO30" i="48"/>
  <c r="BN30" i="48"/>
  <c r="BI30" i="48"/>
  <c r="BH30" i="48"/>
  <c r="BC30" i="48"/>
  <c r="BB30" i="48"/>
  <c r="BA30" i="48"/>
  <c r="AP30" i="48"/>
  <c r="AO30" i="48"/>
  <c r="AN30" i="48"/>
  <c r="CK30" i="48" s="1"/>
  <c r="AC30" i="48"/>
  <c r="AB30" i="48"/>
  <c r="AA30" i="48"/>
  <c r="P30" i="48"/>
  <c r="O30" i="48"/>
  <c r="H30" i="48"/>
  <c r="E30" i="48"/>
  <c r="D30" i="48"/>
  <c r="BS29" i="48"/>
  <c r="BT29" i="48" s="1"/>
  <c r="CA29" i="48" s="1"/>
  <c r="BP29" i="48"/>
  <c r="BO29" i="48"/>
  <c r="BN29" i="48"/>
  <c r="BI29" i="48"/>
  <c r="BH29" i="48"/>
  <c r="BC29" i="48"/>
  <c r="BB29" i="48"/>
  <c r="BA29" i="48"/>
  <c r="AP29" i="48"/>
  <c r="AO29" i="48"/>
  <c r="AN29" i="48"/>
  <c r="CH29" i="48" s="1"/>
  <c r="CI29" i="48" s="1"/>
  <c r="AC29" i="48"/>
  <c r="AB29" i="48"/>
  <c r="AA29" i="48"/>
  <c r="P29" i="48"/>
  <c r="O29" i="48"/>
  <c r="H29" i="48"/>
  <c r="E29" i="48"/>
  <c r="D29" i="48"/>
  <c r="BS28" i="48"/>
  <c r="BV28" i="48" s="1"/>
  <c r="BP28" i="48"/>
  <c r="BO28" i="48"/>
  <c r="BN28" i="48"/>
  <c r="BI28" i="48"/>
  <c r="BH28" i="48"/>
  <c r="BC28" i="48"/>
  <c r="BB28" i="48"/>
  <c r="BA28" i="48"/>
  <c r="AP28" i="48"/>
  <c r="AO28" i="48"/>
  <c r="AN28" i="48"/>
  <c r="CH28" i="48" s="1"/>
  <c r="CI28" i="48" s="1"/>
  <c r="AC28" i="48"/>
  <c r="AB28" i="48"/>
  <c r="AA28" i="48"/>
  <c r="P28" i="48"/>
  <c r="O28" i="48"/>
  <c r="H28" i="48"/>
  <c r="E28" i="48"/>
  <c r="D28" i="48"/>
  <c r="BS27" i="48"/>
  <c r="BT27" i="48" s="1"/>
  <c r="CA27" i="48" s="1"/>
  <c r="BP27" i="48"/>
  <c r="BO27" i="48"/>
  <c r="BN27" i="48"/>
  <c r="BI27" i="48"/>
  <c r="BH27" i="48"/>
  <c r="BC27" i="48"/>
  <c r="BB27" i="48"/>
  <c r="BA27" i="48"/>
  <c r="AP27" i="48"/>
  <c r="AO27" i="48"/>
  <c r="AN27" i="48"/>
  <c r="AC27" i="48"/>
  <c r="AB27" i="48"/>
  <c r="AA27" i="48"/>
  <c r="P27" i="48"/>
  <c r="O27" i="48"/>
  <c r="H27" i="48"/>
  <c r="E27" i="48"/>
  <c r="D27" i="48"/>
  <c r="BS26" i="48"/>
  <c r="BP26" i="48"/>
  <c r="BO26" i="48"/>
  <c r="BN26" i="48"/>
  <c r="BI26" i="48"/>
  <c r="BH26" i="48"/>
  <c r="BC26" i="48"/>
  <c r="BB26" i="48"/>
  <c r="BA26" i="48"/>
  <c r="AP26" i="48"/>
  <c r="AO26" i="48"/>
  <c r="AN26" i="48"/>
  <c r="CK26" i="48" s="1"/>
  <c r="AC26" i="48"/>
  <c r="AB26" i="48"/>
  <c r="BQ26" i="48" s="1"/>
  <c r="AA26" i="48"/>
  <c r="P26" i="48"/>
  <c r="O26" i="48"/>
  <c r="H26" i="48"/>
  <c r="E26" i="48"/>
  <c r="D26" i="48"/>
  <c r="BS25" i="48"/>
  <c r="BT25" i="48" s="1"/>
  <c r="CA25" i="48" s="1"/>
  <c r="BP25" i="48"/>
  <c r="BO25" i="48"/>
  <c r="BN25" i="48"/>
  <c r="BI25" i="48"/>
  <c r="BH25" i="48"/>
  <c r="BC25" i="48"/>
  <c r="BB25" i="48"/>
  <c r="BA25" i="48"/>
  <c r="AP25" i="48"/>
  <c r="AO25" i="48"/>
  <c r="AN25" i="48"/>
  <c r="CH25" i="48" s="1"/>
  <c r="CI25" i="48" s="1"/>
  <c r="AC25" i="48"/>
  <c r="AB25" i="48"/>
  <c r="AA25" i="48"/>
  <c r="P25" i="48"/>
  <c r="O25" i="48"/>
  <c r="H25" i="48"/>
  <c r="E25" i="48"/>
  <c r="D25" i="48"/>
  <c r="BS24" i="48"/>
  <c r="BV24" i="48" s="1"/>
  <c r="CC24" i="48" s="1"/>
  <c r="BP24" i="48"/>
  <c r="BO24" i="48"/>
  <c r="BN24" i="48"/>
  <c r="BI24" i="48"/>
  <c r="BH24" i="48"/>
  <c r="BC24" i="48"/>
  <c r="BB24" i="48"/>
  <c r="BA24" i="48"/>
  <c r="AP24" i="48"/>
  <c r="AO24" i="48"/>
  <c r="AN24" i="48"/>
  <c r="CH24" i="48" s="1"/>
  <c r="CI24" i="48" s="1"/>
  <c r="AC24" i="48"/>
  <c r="AB24" i="48"/>
  <c r="AA24" i="48"/>
  <c r="P24" i="48"/>
  <c r="O24" i="48"/>
  <c r="H24" i="48"/>
  <c r="E24" i="48"/>
  <c r="D24" i="48"/>
  <c r="BS23" i="48"/>
  <c r="BP23" i="48"/>
  <c r="BO23" i="48"/>
  <c r="BN23" i="48"/>
  <c r="BI23" i="48"/>
  <c r="BH23" i="48"/>
  <c r="BC23" i="48"/>
  <c r="BB23" i="48"/>
  <c r="BA23" i="48"/>
  <c r="AP23" i="48"/>
  <c r="AO23" i="48"/>
  <c r="AN23" i="48"/>
  <c r="CH23" i="48" s="1"/>
  <c r="CI23" i="48" s="1"/>
  <c r="AC23" i="48"/>
  <c r="AB23" i="48"/>
  <c r="AA23" i="48"/>
  <c r="P23" i="48"/>
  <c r="O23" i="48"/>
  <c r="H23" i="48"/>
  <c r="E23" i="48"/>
  <c r="D23" i="48"/>
  <c r="BS22" i="48"/>
  <c r="BP22" i="48"/>
  <c r="BO22" i="48"/>
  <c r="BN22" i="48"/>
  <c r="BI22" i="48"/>
  <c r="BH22" i="48"/>
  <c r="BC22" i="48"/>
  <c r="BB22" i="48"/>
  <c r="BA22" i="48"/>
  <c r="AP22" i="48"/>
  <c r="AO22" i="48"/>
  <c r="AN22" i="48"/>
  <c r="CK22" i="48" s="1"/>
  <c r="AC22" i="48"/>
  <c r="AB22" i="48"/>
  <c r="AA22" i="48"/>
  <c r="P22" i="48"/>
  <c r="O22" i="48"/>
  <c r="H22" i="48"/>
  <c r="E22" i="48"/>
  <c r="D22" i="48"/>
  <c r="BS21" i="48"/>
  <c r="BT21" i="48" s="1"/>
  <c r="CA21" i="48" s="1"/>
  <c r="BP21" i="48"/>
  <c r="BO21" i="48"/>
  <c r="BN21" i="48"/>
  <c r="BI21" i="48"/>
  <c r="BH21" i="48"/>
  <c r="BC21" i="48"/>
  <c r="BB21" i="48"/>
  <c r="BA21" i="48"/>
  <c r="AP21" i="48"/>
  <c r="AO21" i="48"/>
  <c r="AN21" i="48"/>
  <c r="CH21" i="48" s="1"/>
  <c r="CI21" i="48" s="1"/>
  <c r="AC21" i="48"/>
  <c r="AB21" i="48"/>
  <c r="AA21" i="48"/>
  <c r="P21" i="48"/>
  <c r="O21" i="48"/>
  <c r="H21" i="48"/>
  <c r="E21" i="48"/>
  <c r="D21" i="48"/>
  <c r="BS20" i="48"/>
  <c r="BV20" i="48" s="1"/>
  <c r="BP20" i="48"/>
  <c r="BO20" i="48"/>
  <c r="BN20" i="48"/>
  <c r="BI20" i="48"/>
  <c r="BH20" i="48"/>
  <c r="BC20" i="48"/>
  <c r="BB20" i="48"/>
  <c r="BA20" i="48"/>
  <c r="AP20" i="48"/>
  <c r="AO20" i="48"/>
  <c r="AN20" i="48"/>
  <c r="AC20" i="48"/>
  <c r="AB20" i="48"/>
  <c r="AA20" i="48"/>
  <c r="P20" i="48"/>
  <c r="O20" i="48"/>
  <c r="H20" i="48"/>
  <c r="E20" i="48"/>
  <c r="D20" i="48"/>
  <c r="BS19" i="48"/>
  <c r="BV19" i="48" s="1"/>
  <c r="BP19" i="48"/>
  <c r="BO19" i="48"/>
  <c r="BN19" i="48"/>
  <c r="BI19" i="48"/>
  <c r="BH19" i="48"/>
  <c r="BC19" i="48"/>
  <c r="BB19" i="48"/>
  <c r="BA19" i="48"/>
  <c r="AP19" i="48"/>
  <c r="AO19" i="48"/>
  <c r="AN19" i="48"/>
  <c r="AC19" i="48"/>
  <c r="AB19" i="48"/>
  <c r="AA19" i="48"/>
  <c r="P19" i="48"/>
  <c r="O19" i="48"/>
  <c r="H19" i="48"/>
  <c r="E19" i="48"/>
  <c r="D19" i="48"/>
  <c r="BS18" i="48"/>
  <c r="BV18" i="48" s="1"/>
  <c r="BP18" i="48"/>
  <c r="BO18" i="48"/>
  <c r="BN18" i="48"/>
  <c r="BI18" i="48"/>
  <c r="BH18" i="48"/>
  <c r="BC18" i="48"/>
  <c r="BB18" i="48"/>
  <c r="BA18" i="48"/>
  <c r="AP18" i="48"/>
  <c r="AO18" i="48"/>
  <c r="AN18" i="48"/>
  <c r="AC18" i="48"/>
  <c r="AB18" i="48"/>
  <c r="AA18" i="48"/>
  <c r="P18" i="48"/>
  <c r="O18" i="48"/>
  <c r="H18" i="48"/>
  <c r="E18" i="48"/>
  <c r="D18" i="48"/>
  <c r="BS17" i="48"/>
  <c r="BV17" i="48" s="1"/>
  <c r="CC17" i="48" s="1"/>
  <c r="BP17" i="48"/>
  <c r="BO17" i="48"/>
  <c r="BN17" i="48"/>
  <c r="BI17" i="48"/>
  <c r="BH17" i="48"/>
  <c r="BC17" i="48"/>
  <c r="BB17" i="48"/>
  <c r="BA17" i="48"/>
  <c r="AP17" i="48"/>
  <c r="AO17" i="48"/>
  <c r="AN17" i="48"/>
  <c r="AC17" i="48"/>
  <c r="AB17" i="48"/>
  <c r="BQ17" i="48" s="1"/>
  <c r="AA17" i="48"/>
  <c r="P17" i="48"/>
  <c r="O17" i="48"/>
  <c r="H17" i="48"/>
  <c r="E17" i="48"/>
  <c r="D17" i="48"/>
  <c r="BS16" i="48"/>
  <c r="BT16" i="48" s="1"/>
  <c r="CA16" i="48" s="1"/>
  <c r="BP16" i="48"/>
  <c r="BO16" i="48"/>
  <c r="BN16" i="48"/>
  <c r="BI16" i="48"/>
  <c r="BH16" i="48"/>
  <c r="BC16" i="48"/>
  <c r="BB16" i="48"/>
  <c r="BA16" i="48"/>
  <c r="AP16" i="48"/>
  <c r="AO16" i="48"/>
  <c r="AN16" i="48"/>
  <c r="CK16" i="48" s="1"/>
  <c r="AC16" i="48"/>
  <c r="AB16" i="48"/>
  <c r="AA16" i="48"/>
  <c r="P16" i="48"/>
  <c r="O16" i="48"/>
  <c r="H16" i="48"/>
  <c r="E16" i="48"/>
  <c r="D16" i="48"/>
  <c r="BS15" i="48"/>
  <c r="BV15" i="48" s="1"/>
  <c r="BP15" i="48"/>
  <c r="BO15" i="48"/>
  <c r="BN15" i="48"/>
  <c r="BI15" i="48"/>
  <c r="BH15" i="48"/>
  <c r="BC15" i="48"/>
  <c r="BB15" i="48"/>
  <c r="BA15" i="48"/>
  <c r="AP15" i="48"/>
  <c r="AO15" i="48"/>
  <c r="AN15" i="48"/>
  <c r="AC15" i="48"/>
  <c r="AB15" i="48"/>
  <c r="AA15" i="48"/>
  <c r="P15" i="48"/>
  <c r="O15" i="48"/>
  <c r="H15" i="48"/>
  <c r="E15" i="48"/>
  <c r="D15" i="48"/>
  <c r="BS14" i="48"/>
  <c r="BP14" i="48"/>
  <c r="BO14" i="48"/>
  <c r="BN14" i="48"/>
  <c r="BI14" i="48"/>
  <c r="BH14" i="48"/>
  <c r="BC14" i="48"/>
  <c r="BB14" i="48"/>
  <c r="BA14" i="48"/>
  <c r="AP14" i="48"/>
  <c r="AO14" i="48"/>
  <c r="AN14" i="48"/>
  <c r="AC14" i="48"/>
  <c r="AB14" i="48"/>
  <c r="AA14" i="48"/>
  <c r="P14" i="48"/>
  <c r="O14" i="48"/>
  <c r="H14" i="48"/>
  <c r="E14" i="48"/>
  <c r="D14" i="48"/>
  <c r="BS13" i="48"/>
  <c r="BV13" i="48" s="1"/>
  <c r="CC13" i="48" s="1"/>
  <c r="BP13" i="48"/>
  <c r="BO13" i="48"/>
  <c r="BN13" i="48"/>
  <c r="BI13" i="48"/>
  <c r="BH13" i="48"/>
  <c r="BC13" i="48"/>
  <c r="BB13" i="48"/>
  <c r="BA13" i="48"/>
  <c r="AP13" i="48"/>
  <c r="AO13" i="48"/>
  <c r="AN13" i="48"/>
  <c r="AC13" i="48"/>
  <c r="AB13" i="48"/>
  <c r="AA13" i="48"/>
  <c r="P13" i="48"/>
  <c r="O13" i="48"/>
  <c r="H13" i="48"/>
  <c r="E13" i="48"/>
  <c r="D13" i="48"/>
  <c r="BS12" i="48"/>
  <c r="BP12" i="48"/>
  <c r="BO12" i="48"/>
  <c r="BN12" i="48"/>
  <c r="BI12" i="48"/>
  <c r="BH12" i="48"/>
  <c r="BC12" i="48"/>
  <c r="BB12" i="48"/>
  <c r="BA12" i="48"/>
  <c r="AP12" i="48"/>
  <c r="AO12" i="48"/>
  <c r="AN12" i="48"/>
  <c r="CK12" i="48" s="1"/>
  <c r="AC12" i="48"/>
  <c r="AB12" i="48"/>
  <c r="BQ12" i="48" s="1"/>
  <c r="AA12" i="48"/>
  <c r="P12" i="48"/>
  <c r="O12" i="48"/>
  <c r="H12" i="48"/>
  <c r="E12" i="48"/>
  <c r="D12" i="48"/>
  <c r="BS11" i="48"/>
  <c r="BP11" i="48"/>
  <c r="BO11" i="48"/>
  <c r="BN11" i="48"/>
  <c r="BI11" i="48"/>
  <c r="BH11" i="48"/>
  <c r="BC11" i="48"/>
  <c r="BB11" i="48"/>
  <c r="BA11" i="48"/>
  <c r="AP11" i="48"/>
  <c r="AO11" i="48"/>
  <c r="AN11" i="48"/>
  <c r="CK11" i="48" s="1"/>
  <c r="AC11" i="48"/>
  <c r="AB11" i="48"/>
  <c r="AA11" i="48"/>
  <c r="P11" i="48"/>
  <c r="O11" i="48"/>
  <c r="H11" i="48"/>
  <c r="E11" i="48"/>
  <c r="D11" i="48"/>
  <c r="BS10" i="48"/>
  <c r="BP10" i="48"/>
  <c r="BO10" i="48"/>
  <c r="BN10" i="48"/>
  <c r="BI10" i="48"/>
  <c r="BH10" i="48"/>
  <c r="BC10" i="48"/>
  <c r="BB10" i="48"/>
  <c r="BA10" i="48"/>
  <c r="AP10" i="48"/>
  <c r="AO10" i="48"/>
  <c r="AN10" i="48"/>
  <c r="CK10" i="48" s="1"/>
  <c r="AC10" i="48"/>
  <c r="AB10" i="48"/>
  <c r="BQ10" i="48" s="1"/>
  <c r="AA10" i="48"/>
  <c r="P10" i="48"/>
  <c r="O10" i="48"/>
  <c r="H10" i="48"/>
  <c r="E10" i="48"/>
  <c r="D10" i="48"/>
  <c r="BS9" i="48"/>
  <c r="BP9" i="48"/>
  <c r="BO9" i="48"/>
  <c r="BN9" i="48"/>
  <c r="BI9" i="48"/>
  <c r="BH9" i="48"/>
  <c r="BC9" i="48"/>
  <c r="BB9" i="48"/>
  <c r="BA9" i="48"/>
  <c r="AP9" i="48"/>
  <c r="AO9" i="48"/>
  <c r="AN9" i="48"/>
  <c r="AC9" i="48"/>
  <c r="AB9" i="48"/>
  <c r="AA9" i="48"/>
  <c r="P9" i="48"/>
  <c r="O9" i="48"/>
  <c r="H9" i="48"/>
  <c r="E9" i="48"/>
  <c r="D9" i="48"/>
  <c r="BS8" i="48"/>
  <c r="BT8" i="48" s="1"/>
  <c r="CA8" i="48" s="1"/>
  <c r="BP8" i="48"/>
  <c r="BO8" i="48"/>
  <c r="BN8" i="48"/>
  <c r="BI8" i="48"/>
  <c r="BH8" i="48"/>
  <c r="BC8" i="48"/>
  <c r="BB8" i="48"/>
  <c r="BA8" i="48"/>
  <c r="AP8" i="48"/>
  <c r="AO8" i="48"/>
  <c r="AN8" i="48"/>
  <c r="CK8" i="48" s="1"/>
  <c r="AC8" i="48"/>
  <c r="AB8" i="48"/>
  <c r="BQ8" i="48" s="1"/>
  <c r="AA8" i="48"/>
  <c r="P8" i="48"/>
  <c r="O8" i="48"/>
  <c r="H8" i="48"/>
  <c r="E8" i="48"/>
  <c r="D8" i="48"/>
  <c r="BS7" i="48"/>
  <c r="BV7" i="48" s="1"/>
  <c r="CC7" i="48" s="1"/>
  <c r="BP7" i="48"/>
  <c r="BO7" i="48"/>
  <c r="BN7" i="48"/>
  <c r="BI7" i="48"/>
  <c r="BH7" i="48"/>
  <c r="BC7" i="48"/>
  <c r="BB7" i="48"/>
  <c r="BA7" i="48"/>
  <c r="AP7" i="48"/>
  <c r="AO7" i="48"/>
  <c r="AN7" i="48"/>
  <c r="CH7" i="48" s="1"/>
  <c r="CI7" i="48" s="1"/>
  <c r="AC7" i="48"/>
  <c r="AB7" i="48"/>
  <c r="BQ7" i="48" s="1"/>
  <c r="AA7" i="48"/>
  <c r="P7" i="48"/>
  <c r="O7" i="48"/>
  <c r="H7" i="48"/>
  <c r="E7" i="48"/>
  <c r="D7" i="48"/>
  <c r="BS6" i="48"/>
  <c r="BP6" i="48"/>
  <c r="BO6" i="48"/>
  <c r="BN6" i="48"/>
  <c r="BI6" i="48"/>
  <c r="BH6" i="48"/>
  <c r="BC6" i="48"/>
  <c r="BB6" i="48"/>
  <c r="BA6" i="48"/>
  <c r="AP6" i="48"/>
  <c r="AO6" i="48"/>
  <c r="AN6" i="48"/>
  <c r="AC6" i="48"/>
  <c r="AB6" i="48"/>
  <c r="AA6" i="48"/>
  <c r="P6" i="48"/>
  <c r="O6" i="48"/>
  <c r="H6" i="48"/>
  <c r="E6" i="48"/>
  <c r="D6" i="48"/>
  <c r="BS5" i="48"/>
  <c r="BV5" i="48" s="1"/>
  <c r="CC5" i="48" s="1"/>
  <c r="BP5" i="48"/>
  <c r="BO5" i="48"/>
  <c r="BN5" i="48"/>
  <c r="BI5" i="48"/>
  <c r="BH5" i="48"/>
  <c r="BC5" i="48"/>
  <c r="BB5" i="48"/>
  <c r="BA5" i="48"/>
  <c r="AP5" i="48"/>
  <c r="AO5" i="48"/>
  <c r="AN5" i="48"/>
  <c r="AC5" i="48"/>
  <c r="AB5" i="48"/>
  <c r="BQ5" i="48" s="1"/>
  <c r="AA5" i="48"/>
  <c r="P5" i="48"/>
  <c r="O5" i="48"/>
  <c r="H5" i="48"/>
  <c r="E5" i="48"/>
  <c r="D5" i="48"/>
  <c r="BS4" i="48"/>
  <c r="BT4" i="48" s="1"/>
  <c r="CA4" i="48" s="1"/>
  <c r="BP4" i="48"/>
  <c r="BO4" i="48"/>
  <c r="BN4" i="48"/>
  <c r="BI4" i="48"/>
  <c r="BH4" i="48"/>
  <c r="BC4" i="48"/>
  <c r="BB4" i="48"/>
  <c r="BA4" i="48"/>
  <c r="AP4" i="48"/>
  <c r="AO4" i="48"/>
  <c r="AN4" i="48"/>
  <c r="CH4" i="48" s="1"/>
  <c r="CI4" i="48" s="1"/>
  <c r="AC4" i="48"/>
  <c r="AB4" i="48"/>
  <c r="BQ4" i="48" s="1"/>
  <c r="AA4" i="48"/>
  <c r="P4" i="48"/>
  <c r="O4" i="48"/>
  <c r="H4" i="48"/>
  <c r="E4" i="48"/>
  <c r="D4" i="48"/>
  <c r="CU3" i="48"/>
  <c r="CT3" i="48"/>
  <c r="CS3" i="48"/>
  <c r="CR3" i="48"/>
  <c r="CQ3" i="48"/>
  <c r="BS3" i="48"/>
  <c r="BV3" i="48" s="1"/>
  <c r="BP3" i="48"/>
  <c r="BO3" i="48"/>
  <c r="BN3" i="48"/>
  <c r="BI3" i="48"/>
  <c r="BH3" i="48"/>
  <c r="BC3" i="48"/>
  <c r="BB3" i="48"/>
  <c r="BA3" i="48"/>
  <c r="AP3" i="48"/>
  <c r="AO3" i="48"/>
  <c r="AN3" i="48"/>
  <c r="CH3" i="48" s="1"/>
  <c r="CI3" i="48" s="1"/>
  <c r="AC3" i="48"/>
  <c r="AB3" i="48"/>
  <c r="AA3" i="48"/>
  <c r="P3" i="48"/>
  <c r="N3" i="48"/>
  <c r="H3" i="48"/>
  <c r="E3" i="48"/>
  <c r="D3" i="48"/>
  <c r="BL2" i="48"/>
  <c r="BK2" i="48"/>
  <c r="BJ2" i="48"/>
  <c r="BF2" i="48"/>
  <c r="BE2" i="48"/>
  <c r="BD2" i="48"/>
  <c r="BS58" i="47"/>
  <c r="BP58" i="47"/>
  <c r="BO58" i="47"/>
  <c r="BN58" i="47"/>
  <c r="BI58" i="47"/>
  <c r="BH58" i="47"/>
  <c r="BC58" i="47"/>
  <c r="BB58" i="47"/>
  <c r="BA58" i="47"/>
  <c r="AP58" i="47"/>
  <c r="AO58" i="47"/>
  <c r="AN58" i="47"/>
  <c r="AC58" i="47"/>
  <c r="AB58" i="47"/>
  <c r="AA58" i="47"/>
  <c r="O58" i="47"/>
  <c r="H58" i="47"/>
  <c r="E58" i="47"/>
  <c r="D58" i="47"/>
  <c r="BS57" i="47"/>
  <c r="BP57" i="47"/>
  <c r="BO57" i="47"/>
  <c r="BN57" i="47"/>
  <c r="BI57" i="47"/>
  <c r="BH57" i="47"/>
  <c r="BC57" i="47"/>
  <c r="BB57" i="47"/>
  <c r="BA57" i="47"/>
  <c r="AP57" i="47"/>
  <c r="AO57" i="47"/>
  <c r="AN57" i="47"/>
  <c r="AC57" i="47"/>
  <c r="AB57" i="47"/>
  <c r="BQ57" i="47" s="1"/>
  <c r="AA57" i="47"/>
  <c r="P57" i="47"/>
  <c r="O57" i="47"/>
  <c r="H57" i="47"/>
  <c r="E57" i="47"/>
  <c r="D57" i="47"/>
  <c r="BS56" i="47"/>
  <c r="BU56" i="47" s="1"/>
  <c r="BP56" i="47"/>
  <c r="BO56" i="47"/>
  <c r="BN56" i="47"/>
  <c r="BI56" i="47"/>
  <c r="BH56" i="47"/>
  <c r="BC56" i="47"/>
  <c r="BB56" i="47"/>
  <c r="BA56" i="47"/>
  <c r="AP56" i="47"/>
  <c r="AO56" i="47"/>
  <c r="AN56" i="47"/>
  <c r="CH56" i="47" s="1"/>
  <c r="CI56" i="47" s="1"/>
  <c r="AC56" i="47"/>
  <c r="AB56" i="47"/>
  <c r="AA56" i="47"/>
  <c r="P56" i="47"/>
  <c r="O56" i="47"/>
  <c r="H56" i="47"/>
  <c r="E56" i="47"/>
  <c r="D56" i="47"/>
  <c r="BS55" i="47"/>
  <c r="BV55" i="47" s="1"/>
  <c r="BP55" i="47"/>
  <c r="BO55" i="47"/>
  <c r="BN55" i="47"/>
  <c r="BI55" i="47"/>
  <c r="BH55" i="47"/>
  <c r="BC55" i="47"/>
  <c r="BB55" i="47"/>
  <c r="BA55" i="47"/>
  <c r="AP55" i="47"/>
  <c r="AO55" i="47"/>
  <c r="AN55" i="47"/>
  <c r="CK55" i="47" s="1"/>
  <c r="AC55" i="47"/>
  <c r="AB55" i="47"/>
  <c r="AA55" i="47"/>
  <c r="P55" i="47"/>
  <c r="O55" i="47"/>
  <c r="H55" i="47"/>
  <c r="E55" i="47"/>
  <c r="D55" i="47"/>
  <c r="BS54" i="47"/>
  <c r="BV54" i="47" s="1"/>
  <c r="CC54" i="47" s="1"/>
  <c r="BP54" i="47"/>
  <c r="BO54" i="47"/>
  <c r="BN54" i="47"/>
  <c r="BI54" i="47"/>
  <c r="BH54" i="47"/>
  <c r="BC54" i="47"/>
  <c r="BB54" i="47"/>
  <c r="BA54" i="47"/>
  <c r="AP54" i="47"/>
  <c r="AO54" i="47"/>
  <c r="AN54" i="47"/>
  <c r="AC54" i="47"/>
  <c r="AB54" i="47"/>
  <c r="BQ54" i="47" s="1"/>
  <c r="AA54" i="47"/>
  <c r="P54" i="47"/>
  <c r="O54" i="47"/>
  <c r="H54" i="47"/>
  <c r="E54" i="47"/>
  <c r="D54" i="47"/>
  <c r="BS53" i="47"/>
  <c r="BV53" i="47" s="1"/>
  <c r="BP53" i="47"/>
  <c r="BO53" i="47"/>
  <c r="BN53" i="47"/>
  <c r="BI53" i="47"/>
  <c r="BH53" i="47"/>
  <c r="BC53" i="47"/>
  <c r="BB53" i="47"/>
  <c r="BA53" i="47"/>
  <c r="AP53" i="47"/>
  <c r="AO53" i="47"/>
  <c r="AN53" i="47"/>
  <c r="CK53" i="47" s="1"/>
  <c r="AC53" i="47"/>
  <c r="AB53" i="47"/>
  <c r="AA53" i="47"/>
  <c r="P53" i="47"/>
  <c r="O53" i="47"/>
  <c r="H53" i="47"/>
  <c r="E53" i="47"/>
  <c r="D53" i="47"/>
  <c r="BS52" i="47"/>
  <c r="BT52" i="47" s="1"/>
  <c r="BP52" i="47"/>
  <c r="BO52" i="47"/>
  <c r="BN52" i="47"/>
  <c r="BI52" i="47"/>
  <c r="BH52" i="47"/>
  <c r="BC52" i="47"/>
  <c r="BB52" i="47"/>
  <c r="BA52" i="47"/>
  <c r="AP52" i="47"/>
  <c r="AO52" i="47"/>
  <c r="AN52" i="47"/>
  <c r="AC52" i="47"/>
  <c r="AB52" i="47"/>
  <c r="BQ52" i="47" s="1"/>
  <c r="AA52" i="47"/>
  <c r="P52" i="47"/>
  <c r="O52" i="47"/>
  <c r="H52" i="47"/>
  <c r="E52" i="47"/>
  <c r="D52" i="47"/>
  <c r="BS51" i="47"/>
  <c r="BP51" i="47"/>
  <c r="BO51" i="47"/>
  <c r="BN51" i="47"/>
  <c r="BI51" i="47"/>
  <c r="BH51" i="47"/>
  <c r="BC51" i="47"/>
  <c r="BB51" i="47"/>
  <c r="BA51" i="47"/>
  <c r="AP51" i="47"/>
  <c r="AO51" i="47"/>
  <c r="AN51" i="47"/>
  <c r="CH51" i="47" s="1"/>
  <c r="CI51" i="47" s="1"/>
  <c r="AC51" i="47"/>
  <c r="AB51" i="47"/>
  <c r="AA51" i="47"/>
  <c r="P51" i="47"/>
  <c r="O51" i="47"/>
  <c r="H51" i="47"/>
  <c r="E51" i="47"/>
  <c r="D51" i="47"/>
  <c r="BS50" i="47"/>
  <c r="BP50" i="47"/>
  <c r="BO50" i="47"/>
  <c r="BN50" i="47"/>
  <c r="BI50" i="47"/>
  <c r="BH50" i="47"/>
  <c r="BC50" i="47"/>
  <c r="BB50" i="47"/>
  <c r="BA50" i="47"/>
  <c r="AP50" i="47"/>
  <c r="AO50" i="47"/>
  <c r="AN50" i="47"/>
  <c r="CK50" i="47" s="1"/>
  <c r="AC50" i="47"/>
  <c r="AB50" i="47"/>
  <c r="AA50" i="47"/>
  <c r="P50" i="47"/>
  <c r="O50" i="47"/>
  <c r="H50" i="47"/>
  <c r="E50" i="47"/>
  <c r="D50" i="47"/>
  <c r="BS49" i="47"/>
  <c r="BP49" i="47"/>
  <c r="BO49" i="47"/>
  <c r="BN49" i="47"/>
  <c r="BI49" i="47"/>
  <c r="BH49" i="47"/>
  <c r="BC49" i="47"/>
  <c r="BB49" i="47"/>
  <c r="BA49" i="47"/>
  <c r="AP49" i="47"/>
  <c r="AO49" i="47"/>
  <c r="AN49" i="47"/>
  <c r="AC49" i="47"/>
  <c r="AB49" i="47"/>
  <c r="BQ49" i="47" s="1"/>
  <c r="AA49" i="47"/>
  <c r="P49" i="47"/>
  <c r="O49" i="47"/>
  <c r="H49" i="47"/>
  <c r="E49" i="47"/>
  <c r="D49" i="47"/>
  <c r="BS48" i="47"/>
  <c r="BV48" i="47" s="1"/>
  <c r="BP48" i="47"/>
  <c r="BO48" i="47"/>
  <c r="BN48" i="47"/>
  <c r="BI48" i="47"/>
  <c r="BH48" i="47"/>
  <c r="BC48" i="47"/>
  <c r="BB48" i="47"/>
  <c r="BA48" i="47"/>
  <c r="AP48" i="47"/>
  <c r="AO48" i="47"/>
  <c r="AN48" i="47"/>
  <c r="AC48" i="47"/>
  <c r="AB48" i="47"/>
  <c r="AA48" i="47"/>
  <c r="P48" i="47"/>
  <c r="O48" i="47"/>
  <c r="H48" i="47"/>
  <c r="E48" i="47"/>
  <c r="D48" i="47"/>
  <c r="BS47" i="47"/>
  <c r="BV47" i="47" s="1"/>
  <c r="BP47" i="47"/>
  <c r="BO47" i="47"/>
  <c r="BN47" i="47"/>
  <c r="BI47" i="47"/>
  <c r="BH47" i="47"/>
  <c r="BC47" i="47"/>
  <c r="BB47" i="47"/>
  <c r="BA47" i="47"/>
  <c r="AP47" i="47"/>
  <c r="AO47" i="47"/>
  <c r="AN47" i="47"/>
  <c r="AC47" i="47"/>
  <c r="AB47" i="47"/>
  <c r="BQ47" i="47" s="1"/>
  <c r="AA47" i="47"/>
  <c r="P47" i="47"/>
  <c r="O47" i="47"/>
  <c r="H47" i="47"/>
  <c r="E47" i="47"/>
  <c r="D47" i="47"/>
  <c r="BS46" i="47"/>
  <c r="BT46" i="47" s="1"/>
  <c r="CA46" i="47" s="1"/>
  <c r="BP46" i="47"/>
  <c r="BO46" i="47"/>
  <c r="BN46" i="47"/>
  <c r="BI46" i="47"/>
  <c r="BH46" i="47"/>
  <c r="BC46" i="47"/>
  <c r="BB46" i="47"/>
  <c r="BA46" i="47"/>
  <c r="AP46" i="47"/>
  <c r="AO46" i="47"/>
  <c r="AN46" i="47"/>
  <c r="AC46" i="47"/>
  <c r="AB46" i="47"/>
  <c r="AA46" i="47"/>
  <c r="P46" i="47"/>
  <c r="O46" i="47"/>
  <c r="H46" i="47"/>
  <c r="E46" i="47"/>
  <c r="D46" i="47"/>
  <c r="BS45" i="47"/>
  <c r="BP45" i="47"/>
  <c r="BO45" i="47"/>
  <c r="BN45" i="47"/>
  <c r="BI45" i="47"/>
  <c r="BH45" i="47"/>
  <c r="BC45" i="47"/>
  <c r="BB45" i="47"/>
  <c r="BA45" i="47"/>
  <c r="AP45" i="47"/>
  <c r="AO45" i="47"/>
  <c r="AN45" i="47"/>
  <c r="AC45" i="47"/>
  <c r="AB45" i="47"/>
  <c r="AA45" i="47"/>
  <c r="P45" i="47"/>
  <c r="O45" i="47"/>
  <c r="H45" i="47"/>
  <c r="E45" i="47"/>
  <c r="D45" i="47"/>
  <c r="BS44" i="47"/>
  <c r="BV44" i="47" s="1"/>
  <c r="CC44" i="47" s="1"/>
  <c r="BP44" i="47"/>
  <c r="BO44" i="47"/>
  <c r="BN44" i="47"/>
  <c r="BI44" i="47"/>
  <c r="BH44" i="47"/>
  <c r="BC44" i="47"/>
  <c r="BB44" i="47"/>
  <c r="BA44" i="47"/>
  <c r="AP44" i="47"/>
  <c r="AO44" i="47"/>
  <c r="AN44" i="47"/>
  <c r="CH44" i="47" s="1"/>
  <c r="CI44" i="47" s="1"/>
  <c r="AC44" i="47"/>
  <c r="AB44" i="47"/>
  <c r="AA44" i="47"/>
  <c r="P44" i="47"/>
  <c r="O44" i="47"/>
  <c r="H44" i="47"/>
  <c r="E44" i="47"/>
  <c r="D44" i="47"/>
  <c r="BS43" i="47"/>
  <c r="BP43" i="47"/>
  <c r="BO43" i="47"/>
  <c r="BN43" i="47"/>
  <c r="BI43" i="47"/>
  <c r="BH43" i="47"/>
  <c r="BC43" i="47"/>
  <c r="BB43" i="47"/>
  <c r="BA43" i="47"/>
  <c r="AP43" i="47"/>
  <c r="AO43" i="47"/>
  <c r="AN43" i="47"/>
  <c r="AC43" i="47"/>
  <c r="AB43" i="47"/>
  <c r="BQ43" i="47" s="1"/>
  <c r="AA43" i="47"/>
  <c r="P43" i="47"/>
  <c r="O43" i="47"/>
  <c r="H43" i="47"/>
  <c r="E43" i="47"/>
  <c r="D43" i="47"/>
  <c r="BS42" i="47"/>
  <c r="BT42" i="47" s="1"/>
  <c r="CA42" i="47" s="1"/>
  <c r="BP42" i="47"/>
  <c r="BO42" i="47"/>
  <c r="BN42" i="47"/>
  <c r="BI42" i="47"/>
  <c r="BH42" i="47"/>
  <c r="BC42" i="47"/>
  <c r="BB42" i="47"/>
  <c r="BA42" i="47"/>
  <c r="AP42" i="47"/>
  <c r="AO42" i="47"/>
  <c r="AN42" i="47"/>
  <c r="CK42" i="47" s="1"/>
  <c r="AC42" i="47"/>
  <c r="AB42" i="47"/>
  <c r="AA42" i="47"/>
  <c r="P42" i="47"/>
  <c r="O42" i="47"/>
  <c r="H42" i="47"/>
  <c r="E42" i="47"/>
  <c r="D42" i="47"/>
  <c r="BS41" i="47"/>
  <c r="BT41" i="47" s="1"/>
  <c r="CA41" i="47" s="1"/>
  <c r="BP41" i="47"/>
  <c r="BO41" i="47"/>
  <c r="BN41" i="47"/>
  <c r="BI41" i="47"/>
  <c r="BH41" i="47"/>
  <c r="BC41" i="47"/>
  <c r="BB41" i="47"/>
  <c r="BA41" i="47"/>
  <c r="AP41" i="47"/>
  <c r="AO41" i="47"/>
  <c r="AN41" i="47"/>
  <c r="CK41" i="47" s="1"/>
  <c r="AC41" i="47"/>
  <c r="AB41" i="47"/>
  <c r="AA41" i="47"/>
  <c r="P41" i="47"/>
  <c r="O41" i="47"/>
  <c r="H41" i="47"/>
  <c r="E41" i="47"/>
  <c r="D41" i="47"/>
  <c r="BS40" i="47"/>
  <c r="BP40" i="47"/>
  <c r="BO40" i="47"/>
  <c r="BN40" i="47"/>
  <c r="BI40" i="47"/>
  <c r="BH40" i="47"/>
  <c r="BC40" i="47"/>
  <c r="BB40" i="47"/>
  <c r="BA40" i="47"/>
  <c r="AP40" i="47"/>
  <c r="AO40" i="47"/>
  <c r="AN40" i="47"/>
  <c r="AC40" i="47"/>
  <c r="AB40" i="47"/>
  <c r="BQ40" i="47" s="1"/>
  <c r="AA40" i="47"/>
  <c r="P40" i="47"/>
  <c r="O40" i="47"/>
  <c r="H40" i="47"/>
  <c r="E40" i="47"/>
  <c r="D40" i="47"/>
  <c r="BS39" i="47"/>
  <c r="BP39" i="47"/>
  <c r="BO39" i="47"/>
  <c r="BN39" i="47"/>
  <c r="BI39" i="47"/>
  <c r="BH39" i="47"/>
  <c r="BC39" i="47"/>
  <c r="BB39" i="47"/>
  <c r="BA39" i="47"/>
  <c r="AP39" i="47"/>
  <c r="AO39" i="47"/>
  <c r="AN39" i="47"/>
  <c r="AC39" i="47"/>
  <c r="AB39" i="47"/>
  <c r="BQ39" i="47" s="1"/>
  <c r="AA39" i="47"/>
  <c r="P39" i="47"/>
  <c r="O39" i="47"/>
  <c r="H39" i="47"/>
  <c r="E39" i="47"/>
  <c r="D39" i="47"/>
  <c r="BS38" i="47"/>
  <c r="BV38" i="47" s="1"/>
  <c r="BP38" i="47"/>
  <c r="BO38" i="47"/>
  <c r="BN38" i="47"/>
  <c r="BI38" i="47"/>
  <c r="BH38" i="47"/>
  <c r="BC38" i="47"/>
  <c r="BB38" i="47"/>
  <c r="BA38" i="47"/>
  <c r="AP38" i="47"/>
  <c r="AO38" i="47"/>
  <c r="AN38" i="47"/>
  <c r="AC38" i="47"/>
  <c r="AB38" i="47"/>
  <c r="AA38" i="47"/>
  <c r="P38" i="47"/>
  <c r="O38" i="47"/>
  <c r="H38" i="47"/>
  <c r="E38" i="47"/>
  <c r="D38" i="47"/>
  <c r="BS37" i="47"/>
  <c r="BP37" i="47"/>
  <c r="BO37" i="47"/>
  <c r="BN37" i="47"/>
  <c r="BI37" i="47"/>
  <c r="BH37" i="47"/>
  <c r="BC37" i="47"/>
  <c r="BB37" i="47"/>
  <c r="BA37" i="47"/>
  <c r="AP37" i="47"/>
  <c r="AO37" i="47"/>
  <c r="AN37" i="47"/>
  <c r="CH37" i="47" s="1"/>
  <c r="CI37" i="47" s="1"/>
  <c r="AC37" i="47"/>
  <c r="AB37" i="47"/>
  <c r="AA37" i="47"/>
  <c r="P37" i="47"/>
  <c r="O37" i="47"/>
  <c r="H37" i="47"/>
  <c r="E37" i="47"/>
  <c r="D37" i="47"/>
  <c r="BS36" i="47"/>
  <c r="BP36" i="47"/>
  <c r="BO36" i="47"/>
  <c r="BN36" i="47"/>
  <c r="BI36" i="47"/>
  <c r="BH36" i="47"/>
  <c r="BC36" i="47"/>
  <c r="BB36" i="47"/>
  <c r="BA36" i="47"/>
  <c r="AP36" i="47"/>
  <c r="AO36" i="47"/>
  <c r="AN36" i="47"/>
  <c r="CH36" i="47" s="1"/>
  <c r="CI36" i="47" s="1"/>
  <c r="AC36" i="47"/>
  <c r="AB36" i="47"/>
  <c r="AA36" i="47"/>
  <c r="P36" i="47"/>
  <c r="O36" i="47"/>
  <c r="H36" i="47"/>
  <c r="E36" i="47"/>
  <c r="D36" i="47"/>
  <c r="BS35" i="47"/>
  <c r="BT35" i="47" s="1"/>
  <c r="CA35" i="47" s="1"/>
  <c r="BP35" i="47"/>
  <c r="BO35" i="47"/>
  <c r="BN35" i="47"/>
  <c r="BI35" i="47"/>
  <c r="BH35" i="47"/>
  <c r="BC35" i="47"/>
  <c r="BB35" i="47"/>
  <c r="BA35" i="47"/>
  <c r="AP35" i="47"/>
  <c r="AO35" i="47"/>
  <c r="AN35" i="47"/>
  <c r="CK35" i="47" s="1"/>
  <c r="AC35" i="47"/>
  <c r="AB35" i="47"/>
  <c r="BQ35" i="47" s="1"/>
  <c r="AA35" i="47"/>
  <c r="P35" i="47"/>
  <c r="O35" i="47"/>
  <c r="H35" i="47"/>
  <c r="E35" i="47"/>
  <c r="D35" i="47"/>
  <c r="BS34" i="47"/>
  <c r="BP34" i="47"/>
  <c r="BO34" i="47"/>
  <c r="BN34" i="47"/>
  <c r="BI34" i="47"/>
  <c r="BH34" i="47"/>
  <c r="BC34" i="47"/>
  <c r="BB34" i="47"/>
  <c r="BA34" i="47"/>
  <c r="AP34" i="47"/>
  <c r="AO34" i="47"/>
  <c r="AN34" i="47"/>
  <c r="CH34" i="47" s="1"/>
  <c r="CI34" i="47" s="1"/>
  <c r="AC34" i="47"/>
  <c r="AB34" i="47"/>
  <c r="AA34" i="47"/>
  <c r="P34" i="47"/>
  <c r="O34" i="47"/>
  <c r="H34" i="47"/>
  <c r="E34" i="47"/>
  <c r="D34" i="47"/>
  <c r="BS33" i="47"/>
  <c r="BP33" i="47"/>
  <c r="BO33" i="47"/>
  <c r="BN33" i="47"/>
  <c r="BI33" i="47"/>
  <c r="BH33" i="47"/>
  <c r="BC33" i="47"/>
  <c r="BB33" i="47"/>
  <c r="BA33" i="47"/>
  <c r="AP33" i="47"/>
  <c r="AO33" i="47"/>
  <c r="AN33" i="47"/>
  <c r="CH33" i="47" s="1"/>
  <c r="CI33" i="47" s="1"/>
  <c r="AC33" i="47"/>
  <c r="AB33" i="47"/>
  <c r="BQ33" i="47" s="1"/>
  <c r="AA33" i="47"/>
  <c r="P33" i="47"/>
  <c r="O33" i="47"/>
  <c r="H33" i="47"/>
  <c r="E33" i="47"/>
  <c r="D33" i="47"/>
  <c r="BS32" i="47"/>
  <c r="BP32" i="47"/>
  <c r="BO32" i="47"/>
  <c r="BN32" i="47"/>
  <c r="BI32" i="47"/>
  <c r="BH32" i="47"/>
  <c r="BC32" i="47"/>
  <c r="BB32" i="47"/>
  <c r="BA32" i="47"/>
  <c r="AP32" i="47"/>
  <c r="AO32" i="47"/>
  <c r="AN32" i="47"/>
  <c r="CH32" i="47" s="1"/>
  <c r="CI32" i="47" s="1"/>
  <c r="AC32" i="47"/>
  <c r="AB32" i="47"/>
  <c r="AA32" i="47"/>
  <c r="P32" i="47"/>
  <c r="O32" i="47"/>
  <c r="H32" i="47"/>
  <c r="E32" i="47"/>
  <c r="D32" i="47"/>
  <c r="BS31" i="47"/>
  <c r="BU31" i="47" s="1"/>
  <c r="CB31" i="47" s="1"/>
  <c r="BQ31" i="47"/>
  <c r="BP31" i="47"/>
  <c r="BO31" i="47"/>
  <c r="BN31" i="47"/>
  <c r="BI31" i="47"/>
  <c r="BH31" i="47"/>
  <c r="BC31" i="47"/>
  <c r="BB31" i="47"/>
  <c r="BA31" i="47"/>
  <c r="AP31" i="47"/>
  <c r="AO31" i="47"/>
  <c r="AN31" i="47"/>
  <c r="AC31" i="47"/>
  <c r="AB31" i="47"/>
  <c r="AA31" i="47"/>
  <c r="P31" i="47"/>
  <c r="O31" i="47"/>
  <c r="H31" i="47"/>
  <c r="E31" i="47"/>
  <c r="D31" i="47"/>
  <c r="BS30" i="47"/>
  <c r="BV30" i="47" s="1"/>
  <c r="CC30" i="47" s="1"/>
  <c r="BP30" i="47"/>
  <c r="BO30" i="47"/>
  <c r="BN30" i="47"/>
  <c r="BI30" i="47"/>
  <c r="BH30" i="47"/>
  <c r="BC30" i="47"/>
  <c r="BB30" i="47"/>
  <c r="BA30" i="47"/>
  <c r="AP30" i="47"/>
  <c r="AO30" i="47"/>
  <c r="AN30" i="47"/>
  <c r="CH30" i="47" s="1"/>
  <c r="CI30" i="47" s="1"/>
  <c r="AC30" i="47"/>
  <c r="AB30" i="47"/>
  <c r="AA30" i="47"/>
  <c r="P30" i="47"/>
  <c r="O30" i="47"/>
  <c r="H30" i="47"/>
  <c r="E30" i="47"/>
  <c r="D30" i="47"/>
  <c r="BS29" i="47"/>
  <c r="BU29" i="47" s="1"/>
  <c r="CB29" i="47" s="1"/>
  <c r="BP29" i="47"/>
  <c r="BO29" i="47"/>
  <c r="BN29" i="47"/>
  <c r="BI29" i="47"/>
  <c r="BH29" i="47"/>
  <c r="BC29" i="47"/>
  <c r="BB29" i="47"/>
  <c r="BA29" i="47"/>
  <c r="AP29" i="47"/>
  <c r="AO29" i="47"/>
  <c r="AN29" i="47"/>
  <c r="CK29" i="47" s="1"/>
  <c r="AC29" i="47"/>
  <c r="AB29" i="47"/>
  <c r="AA29" i="47"/>
  <c r="P29" i="47"/>
  <c r="O29" i="47"/>
  <c r="H29" i="47"/>
  <c r="E29" i="47"/>
  <c r="D29" i="47"/>
  <c r="BS28" i="47"/>
  <c r="BP28" i="47"/>
  <c r="BO28" i="47"/>
  <c r="BN28" i="47"/>
  <c r="BI28" i="47"/>
  <c r="BH28" i="47"/>
  <c r="BC28" i="47"/>
  <c r="BB28" i="47"/>
  <c r="BA28" i="47"/>
  <c r="AP28" i="47"/>
  <c r="AO28" i="47"/>
  <c r="AN28" i="47"/>
  <c r="CH28" i="47" s="1"/>
  <c r="CI28" i="47" s="1"/>
  <c r="AC28" i="47"/>
  <c r="AB28" i="47"/>
  <c r="BQ28" i="47" s="1"/>
  <c r="AA28" i="47"/>
  <c r="P28" i="47"/>
  <c r="O28" i="47"/>
  <c r="H28" i="47"/>
  <c r="E28" i="47"/>
  <c r="D28" i="47"/>
  <c r="BS27" i="47"/>
  <c r="BT27" i="47" s="1"/>
  <c r="CA27" i="47" s="1"/>
  <c r="BP27" i="47"/>
  <c r="BO27" i="47"/>
  <c r="BN27" i="47"/>
  <c r="BI27" i="47"/>
  <c r="BH27" i="47"/>
  <c r="BC27" i="47"/>
  <c r="BB27" i="47"/>
  <c r="BA27" i="47"/>
  <c r="AP27" i="47"/>
  <c r="AO27" i="47"/>
  <c r="AN27" i="47"/>
  <c r="AC27" i="47"/>
  <c r="AB27" i="47"/>
  <c r="AA27" i="47"/>
  <c r="P27" i="47"/>
  <c r="O27" i="47"/>
  <c r="H27" i="47"/>
  <c r="E27" i="47"/>
  <c r="D27" i="47"/>
  <c r="BS26" i="47"/>
  <c r="BV26" i="47" s="1"/>
  <c r="BP26" i="47"/>
  <c r="BO26" i="47"/>
  <c r="BN26" i="47"/>
  <c r="BI26" i="47"/>
  <c r="BH26" i="47"/>
  <c r="BC26" i="47"/>
  <c r="BB26" i="47"/>
  <c r="BA26" i="47"/>
  <c r="AP26" i="47"/>
  <c r="AO26" i="47"/>
  <c r="AN26" i="47"/>
  <c r="CH26" i="47" s="1"/>
  <c r="CI26" i="47" s="1"/>
  <c r="AC26" i="47"/>
  <c r="AB26" i="47"/>
  <c r="AA26" i="47"/>
  <c r="P26" i="47"/>
  <c r="O26" i="47"/>
  <c r="H26" i="47"/>
  <c r="E26" i="47"/>
  <c r="D26" i="47"/>
  <c r="BS25" i="47"/>
  <c r="BU25" i="47" s="1"/>
  <c r="BP25" i="47"/>
  <c r="BO25" i="47"/>
  <c r="BN25" i="47"/>
  <c r="BI25" i="47"/>
  <c r="BH25" i="47"/>
  <c r="BC25" i="47"/>
  <c r="BB25" i="47"/>
  <c r="BA25" i="47"/>
  <c r="AP25" i="47"/>
  <c r="AO25" i="47"/>
  <c r="AN25" i="47"/>
  <c r="CH25" i="47" s="1"/>
  <c r="CI25" i="47" s="1"/>
  <c r="AC25" i="47"/>
  <c r="AB25" i="47"/>
  <c r="BQ25" i="47" s="1"/>
  <c r="AA25" i="47"/>
  <c r="P25" i="47"/>
  <c r="O25" i="47"/>
  <c r="H25" i="47"/>
  <c r="E25" i="47"/>
  <c r="D25" i="47"/>
  <c r="BS24" i="47"/>
  <c r="BT24" i="47" s="1"/>
  <c r="CA24" i="47" s="1"/>
  <c r="BP24" i="47"/>
  <c r="BO24" i="47"/>
  <c r="BN24" i="47"/>
  <c r="BI24" i="47"/>
  <c r="BH24" i="47"/>
  <c r="BC24" i="47"/>
  <c r="BB24" i="47"/>
  <c r="BA24" i="47"/>
  <c r="AP24" i="47"/>
  <c r="AO24" i="47"/>
  <c r="AN24" i="47"/>
  <c r="CH24" i="47" s="1"/>
  <c r="CI24" i="47" s="1"/>
  <c r="AC24" i="47"/>
  <c r="AB24" i="47"/>
  <c r="AA24" i="47"/>
  <c r="P24" i="47"/>
  <c r="O24" i="47"/>
  <c r="H24" i="47"/>
  <c r="E24" i="47"/>
  <c r="D24" i="47"/>
  <c r="BS23" i="47"/>
  <c r="BV23" i="47" s="1"/>
  <c r="BP23" i="47"/>
  <c r="BO23" i="47"/>
  <c r="BN23" i="47"/>
  <c r="BI23" i="47"/>
  <c r="BH23" i="47"/>
  <c r="BC23" i="47"/>
  <c r="BB23" i="47"/>
  <c r="BA23" i="47"/>
  <c r="AP23" i="47"/>
  <c r="AO23" i="47"/>
  <c r="AN23" i="47"/>
  <c r="CK23" i="47" s="1"/>
  <c r="AC23" i="47"/>
  <c r="AB23" i="47"/>
  <c r="BQ23" i="47" s="1"/>
  <c r="AA23" i="47"/>
  <c r="P23" i="47"/>
  <c r="O23" i="47"/>
  <c r="H23" i="47"/>
  <c r="E23" i="47"/>
  <c r="D23" i="47"/>
  <c r="BS22" i="47"/>
  <c r="BP22" i="47"/>
  <c r="BO22" i="47"/>
  <c r="BN22" i="47"/>
  <c r="BI22" i="47"/>
  <c r="BH22" i="47"/>
  <c r="BC22" i="47"/>
  <c r="BB22" i="47"/>
  <c r="BA22" i="47"/>
  <c r="AP22" i="47"/>
  <c r="AO22" i="47"/>
  <c r="AN22" i="47"/>
  <c r="AC22" i="47"/>
  <c r="AB22" i="47"/>
  <c r="AA22" i="47"/>
  <c r="P22" i="47"/>
  <c r="O22" i="47"/>
  <c r="H22" i="47"/>
  <c r="E22" i="47"/>
  <c r="D22" i="47"/>
  <c r="BS21" i="47"/>
  <c r="BU21" i="47" s="1"/>
  <c r="CB21" i="47" s="1"/>
  <c r="BP21" i="47"/>
  <c r="BO21" i="47"/>
  <c r="BN21" i="47"/>
  <c r="BI21" i="47"/>
  <c r="BH21" i="47"/>
  <c r="BC21" i="47"/>
  <c r="BB21" i="47"/>
  <c r="BA21" i="47"/>
  <c r="AP21" i="47"/>
  <c r="AO21" i="47"/>
  <c r="AN21" i="47"/>
  <c r="AC21" i="47"/>
  <c r="AB21" i="47"/>
  <c r="BQ21" i="47" s="1"/>
  <c r="AA21" i="47"/>
  <c r="P21" i="47"/>
  <c r="O21" i="47"/>
  <c r="H21" i="47"/>
  <c r="E21" i="47"/>
  <c r="D21" i="47"/>
  <c r="BS20" i="47"/>
  <c r="BV20" i="47" s="1"/>
  <c r="CC20" i="47" s="1"/>
  <c r="BP20" i="47"/>
  <c r="BO20" i="47"/>
  <c r="BN20" i="47"/>
  <c r="BI20" i="47"/>
  <c r="BH20" i="47"/>
  <c r="BC20" i="47"/>
  <c r="BB20" i="47"/>
  <c r="BA20" i="47"/>
  <c r="AP20" i="47"/>
  <c r="AO20" i="47"/>
  <c r="AN20" i="47"/>
  <c r="AC20" i="47"/>
  <c r="AB20" i="47"/>
  <c r="BQ20" i="47" s="1"/>
  <c r="AA20" i="47"/>
  <c r="P20" i="47"/>
  <c r="O20" i="47"/>
  <c r="H20" i="47"/>
  <c r="E20" i="47"/>
  <c r="D20" i="47"/>
  <c r="BS19" i="47"/>
  <c r="BV19" i="47" s="1"/>
  <c r="CC19" i="47" s="1"/>
  <c r="BP19" i="47"/>
  <c r="BO19" i="47"/>
  <c r="BN19" i="47"/>
  <c r="BI19" i="47"/>
  <c r="BH19" i="47"/>
  <c r="BC19" i="47"/>
  <c r="BB19" i="47"/>
  <c r="BA19" i="47"/>
  <c r="AP19" i="47"/>
  <c r="AO19" i="47"/>
  <c r="AN19" i="47"/>
  <c r="AC19" i="47"/>
  <c r="AB19" i="47"/>
  <c r="BQ19" i="47" s="1"/>
  <c r="AA19" i="47"/>
  <c r="P19" i="47"/>
  <c r="O19" i="47"/>
  <c r="H19" i="47"/>
  <c r="E19" i="47"/>
  <c r="D19" i="47"/>
  <c r="BS18" i="47"/>
  <c r="BP18" i="47"/>
  <c r="BO18" i="47"/>
  <c r="BN18" i="47"/>
  <c r="BI18" i="47"/>
  <c r="BH18" i="47"/>
  <c r="BC18" i="47"/>
  <c r="BB18" i="47"/>
  <c r="BA18" i="47"/>
  <c r="AP18" i="47"/>
  <c r="AO18" i="47"/>
  <c r="AN18" i="47"/>
  <c r="CK18" i="47" s="1"/>
  <c r="AC18" i="47"/>
  <c r="AB18" i="47"/>
  <c r="AA18" i="47"/>
  <c r="P18" i="47"/>
  <c r="O18" i="47"/>
  <c r="H18" i="47"/>
  <c r="E18" i="47"/>
  <c r="D18" i="47"/>
  <c r="BS17" i="47"/>
  <c r="BU17" i="47" s="1"/>
  <c r="BP17" i="47"/>
  <c r="BO17" i="47"/>
  <c r="BN17" i="47"/>
  <c r="BI17" i="47"/>
  <c r="BH17" i="47"/>
  <c r="BC17" i="47"/>
  <c r="BB17" i="47"/>
  <c r="BA17" i="47"/>
  <c r="AP17" i="47"/>
  <c r="AO17" i="47"/>
  <c r="AN17" i="47"/>
  <c r="CK17" i="47" s="1"/>
  <c r="AC17" i="47"/>
  <c r="AB17" i="47"/>
  <c r="AA17" i="47"/>
  <c r="P17" i="47"/>
  <c r="O17" i="47"/>
  <c r="H17" i="47"/>
  <c r="E17" i="47"/>
  <c r="D17" i="47"/>
  <c r="BS16" i="47"/>
  <c r="BP16" i="47"/>
  <c r="BO16" i="47"/>
  <c r="BN16" i="47"/>
  <c r="BI16" i="47"/>
  <c r="BH16" i="47"/>
  <c r="BC16" i="47"/>
  <c r="BB16" i="47"/>
  <c r="BA16" i="47"/>
  <c r="AP16" i="47"/>
  <c r="AO16" i="47"/>
  <c r="AN16" i="47"/>
  <c r="CH16" i="47" s="1"/>
  <c r="CI16" i="47" s="1"/>
  <c r="AC16" i="47"/>
  <c r="AB16" i="47"/>
  <c r="AA16" i="47"/>
  <c r="P16" i="47"/>
  <c r="O16" i="47"/>
  <c r="H16" i="47"/>
  <c r="E16" i="47"/>
  <c r="D16" i="47"/>
  <c r="BS15" i="47"/>
  <c r="BV15" i="47" s="1"/>
  <c r="BP15" i="47"/>
  <c r="BO15" i="47"/>
  <c r="BN15" i="47"/>
  <c r="BI15" i="47"/>
  <c r="BH15" i="47"/>
  <c r="BC15" i="47"/>
  <c r="BB15" i="47"/>
  <c r="BA15" i="47"/>
  <c r="AP15" i="47"/>
  <c r="AO15" i="47"/>
  <c r="AN15" i="47"/>
  <c r="CK15" i="47" s="1"/>
  <c r="AC15" i="47"/>
  <c r="AB15" i="47"/>
  <c r="AA15" i="47"/>
  <c r="P15" i="47"/>
  <c r="O15" i="47"/>
  <c r="H15" i="47"/>
  <c r="E15" i="47"/>
  <c r="D15" i="47"/>
  <c r="BS14" i="47"/>
  <c r="BU14" i="47" s="1"/>
  <c r="BP14" i="47"/>
  <c r="BO14" i="47"/>
  <c r="BN14" i="47"/>
  <c r="BI14" i="47"/>
  <c r="BH14" i="47"/>
  <c r="BC14" i="47"/>
  <c r="BB14" i="47"/>
  <c r="BA14" i="47"/>
  <c r="AP14" i="47"/>
  <c r="AO14" i="47"/>
  <c r="AN14" i="47"/>
  <c r="CH14" i="47" s="1"/>
  <c r="CI14" i="47" s="1"/>
  <c r="AC14" i="47"/>
  <c r="AB14" i="47"/>
  <c r="AA14" i="47"/>
  <c r="P14" i="47"/>
  <c r="O14" i="47"/>
  <c r="H14" i="47"/>
  <c r="E14" i="47"/>
  <c r="D14" i="47"/>
  <c r="BS13" i="47"/>
  <c r="BU13" i="47" s="1"/>
  <c r="CB13" i="47" s="1"/>
  <c r="BP13" i="47"/>
  <c r="BO13" i="47"/>
  <c r="BN13" i="47"/>
  <c r="BI13" i="47"/>
  <c r="BH13" i="47"/>
  <c r="BC13" i="47"/>
  <c r="BB13" i="47"/>
  <c r="BA13" i="47"/>
  <c r="AP13" i="47"/>
  <c r="AO13" i="47"/>
  <c r="AN13" i="47"/>
  <c r="CH13" i="47" s="1"/>
  <c r="CI13" i="47" s="1"/>
  <c r="AC13" i="47"/>
  <c r="AB13" i="47"/>
  <c r="AA13" i="47"/>
  <c r="P13" i="47"/>
  <c r="O13" i="47"/>
  <c r="H13" i="47"/>
  <c r="E13" i="47"/>
  <c r="D13" i="47"/>
  <c r="BS12" i="47"/>
  <c r="BU12" i="47" s="1"/>
  <c r="BP12" i="47"/>
  <c r="BO12" i="47"/>
  <c r="BN12" i="47"/>
  <c r="BI12" i="47"/>
  <c r="BH12" i="47"/>
  <c r="BC12" i="47"/>
  <c r="BB12" i="47"/>
  <c r="BA12" i="47"/>
  <c r="AP12" i="47"/>
  <c r="AO12" i="47"/>
  <c r="AN12" i="47"/>
  <c r="CH12" i="47" s="1"/>
  <c r="CI12" i="47" s="1"/>
  <c r="AC12" i="47"/>
  <c r="AB12" i="47"/>
  <c r="AA12" i="47"/>
  <c r="P12" i="47"/>
  <c r="O12" i="47"/>
  <c r="H12" i="47"/>
  <c r="E12" i="47"/>
  <c r="D12" i="47"/>
  <c r="BS11" i="47"/>
  <c r="BV11" i="47" s="1"/>
  <c r="BP11" i="47"/>
  <c r="BO11" i="47"/>
  <c r="BN11" i="47"/>
  <c r="BI11" i="47"/>
  <c r="BH11" i="47"/>
  <c r="BC11" i="47"/>
  <c r="BB11" i="47"/>
  <c r="BA11" i="47"/>
  <c r="AP11" i="47"/>
  <c r="AO11" i="47"/>
  <c r="AN11" i="47"/>
  <c r="CH11" i="47" s="1"/>
  <c r="CI11" i="47" s="1"/>
  <c r="AC11" i="47"/>
  <c r="AB11" i="47"/>
  <c r="BQ11" i="47" s="1"/>
  <c r="AA11" i="47"/>
  <c r="P11" i="47"/>
  <c r="O11" i="47"/>
  <c r="H11" i="47"/>
  <c r="E11" i="47"/>
  <c r="D11" i="47"/>
  <c r="BS10" i="47"/>
  <c r="BV10" i="47" s="1"/>
  <c r="CC10" i="47" s="1"/>
  <c r="BP10" i="47"/>
  <c r="BO10" i="47"/>
  <c r="BN10" i="47"/>
  <c r="BI10" i="47"/>
  <c r="BH10" i="47"/>
  <c r="BC10" i="47"/>
  <c r="BB10" i="47"/>
  <c r="BA10" i="47"/>
  <c r="AP10" i="47"/>
  <c r="AO10" i="47"/>
  <c r="AN10" i="47"/>
  <c r="AC10" i="47"/>
  <c r="AB10" i="47"/>
  <c r="AA10" i="47"/>
  <c r="P10" i="47"/>
  <c r="O10" i="47"/>
  <c r="H10" i="47"/>
  <c r="E10" i="47"/>
  <c r="D10" i="47"/>
  <c r="BS9" i="47"/>
  <c r="BU9" i="47" s="1"/>
  <c r="CB9" i="47" s="1"/>
  <c r="BP9" i="47"/>
  <c r="BO9" i="47"/>
  <c r="BN9" i="47"/>
  <c r="BI9" i="47"/>
  <c r="BH9" i="47"/>
  <c r="BC9" i="47"/>
  <c r="BB9" i="47"/>
  <c r="BA9" i="47"/>
  <c r="AP9" i="47"/>
  <c r="AO9" i="47"/>
  <c r="AN9" i="47"/>
  <c r="CH9" i="47" s="1"/>
  <c r="CI9" i="47" s="1"/>
  <c r="AC9" i="47"/>
  <c r="AB9" i="47"/>
  <c r="AA9" i="47"/>
  <c r="P9" i="47"/>
  <c r="O9" i="47"/>
  <c r="H9" i="47"/>
  <c r="E9" i="47"/>
  <c r="D9" i="47"/>
  <c r="BS8" i="47"/>
  <c r="BP8" i="47"/>
  <c r="BO8" i="47"/>
  <c r="BN8" i="47"/>
  <c r="BI8" i="47"/>
  <c r="BH8" i="47"/>
  <c r="BC8" i="47"/>
  <c r="BB8" i="47"/>
  <c r="BA8" i="47"/>
  <c r="AP8" i="47"/>
  <c r="AO8" i="47"/>
  <c r="AN8" i="47"/>
  <c r="CH8" i="47" s="1"/>
  <c r="CI8" i="47" s="1"/>
  <c r="AC8" i="47"/>
  <c r="AB8" i="47"/>
  <c r="AA8" i="47"/>
  <c r="P8" i="47"/>
  <c r="O8" i="47"/>
  <c r="H8" i="47"/>
  <c r="E8" i="47"/>
  <c r="D8" i="47"/>
  <c r="BS7" i="47"/>
  <c r="BP7" i="47"/>
  <c r="BO7" i="47"/>
  <c r="BN7" i="47"/>
  <c r="BI7" i="47"/>
  <c r="BH7" i="47"/>
  <c r="BC7" i="47"/>
  <c r="BB7" i="47"/>
  <c r="BA7" i="47"/>
  <c r="AP7" i="47"/>
  <c r="AO7" i="47"/>
  <c r="AN7" i="47"/>
  <c r="CH7" i="47" s="1"/>
  <c r="CI7" i="47" s="1"/>
  <c r="AC7" i="47"/>
  <c r="AB7" i="47"/>
  <c r="BQ7" i="47" s="1"/>
  <c r="AA7" i="47"/>
  <c r="P7" i="47"/>
  <c r="O7" i="47"/>
  <c r="H7" i="47"/>
  <c r="E7" i="47"/>
  <c r="D7" i="47"/>
  <c r="BS6" i="47"/>
  <c r="BT6" i="47" s="1"/>
  <c r="CA6" i="47" s="1"/>
  <c r="BP6" i="47"/>
  <c r="BO6" i="47"/>
  <c r="BN6" i="47"/>
  <c r="BI6" i="47"/>
  <c r="BH6" i="47"/>
  <c r="BC6" i="47"/>
  <c r="BB6" i="47"/>
  <c r="BA6" i="47"/>
  <c r="AP6" i="47"/>
  <c r="AO6" i="47"/>
  <c r="AN6" i="47"/>
  <c r="AC6" i="47"/>
  <c r="AB6" i="47"/>
  <c r="AA6" i="47"/>
  <c r="P6" i="47"/>
  <c r="O6" i="47"/>
  <c r="H6" i="47"/>
  <c r="E6" i="47"/>
  <c r="D6" i="47"/>
  <c r="BS5" i="47"/>
  <c r="BP5" i="47"/>
  <c r="BO5" i="47"/>
  <c r="BN5" i="47"/>
  <c r="BI5" i="47"/>
  <c r="BH5" i="47"/>
  <c r="BC5" i="47"/>
  <c r="BB5" i="47"/>
  <c r="BA5" i="47"/>
  <c r="AP5" i="47"/>
  <c r="AO5" i="47"/>
  <c r="AN5" i="47"/>
  <c r="CK5" i="47" s="1"/>
  <c r="AC5" i="47"/>
  <c r="AB5" i="47"/>
  <c r="AA5" i="47"/>
  <c r="P5" i="47"/>
  <c r="O5" i="47"/>
  <c r="H5" i="47"/>
  <c r="E5" i="47"/>
  <c r="D5" i="47"/>
  <c r="BS4" i="47"/>
  <c r="BV4" i="47" s="1"/>
  <c r="CC4" i="47" s="1"/>
  <c r="BP4" i="47"/>
  <c r="BO4" i="47"/>
  <c r="BN4" i="47"/>
  <c r="BI4" i="47"/>
  <c r="BH4" i="47"/>
  <c r="BC4" i="47"/>
  <c r="BB4" i="47"/>
  <c r="BA4" i="47"/>
  <c r="AP4" i="47"/>
  <c r="AO4" i="47"/>
  <c r="AN4" i="47"/>
  <c r="CH4" i="47" s="1"/>
  <c r="CI4" i="47" s="1"/>
  <c r="AC4" i="47"/>
  <c r="AB4" i="47"/>
  <c r="AA4" i="47"/>
  <c r="P4" i="47"/>
  <c r="O4" i="47"/>
  <c r="H4" i="47"/>
  <c r="E4" i="47"/>
  <c r="D4" i="47"/>
  <c r="CU3" i="47"/>
  <c r="CT3" i="47"/>
  <c r="CS3" i="47"/>
  <c r="CR3" i="47"/>
  <c r="CQ3" i="47"/>
  <c r="BS3" i="47"/>
  <c r="BV3" i="47" s="1"/>
  <c r="BP3" i="47"/>
  <c r="BO3" i="47"/>
  <c r="BN3" i="47"/>
  <c r="BI3" i="47"/>
  <c r="BH3" i="47"/>
  <c r="BC3" i="47"/>
  <c r="BB3" i="47"/>
  <c r="BA3" i="47"/>
  <c r="AP3" i="47"/>
  <c r="AO3" i="47"/>
  <c r="AN3" i="47"/>
  <c r="CH3" i="47" s="1"/>
  <c r="CI3" i="47" s="1"/>
  <c r="AC3" i="47"/>
  <c r="AB3" i="47"/>
  <c r="AA3" i="47"/>
  <c r="P3" i="47"/>
  <c r="N3" i="47"/>
  <c r="H3" i="47"/>
  <c r="E3" i="47"/>
  <c r="D3" i="47"/>
  <c r="BL2" i="47"/>
  <c r="BK2" i="47"/>
  <c r="BJ2" i="47"/>
  <c r="BF2" i="47"/>
  <c r="BE2" i="47"/>
  <c r="BD2" i="47"/>
  <c r="BS73" i="46"/>
  <c r="BP73" i="46"/>
  <c r="BO73" i="46"/>
  <c r="BN73" i="46"/>
  <c r="BI73" i="46"/>
  <c r="BH73" i="46"/>
  <c r="BC73" i="46"/>
  <c r="BB73" i="46"/>
  <c r="BA73" i="46"/>
  <c r="AP73" i="46"/>
  <c r="AO73" i="46"/>
  <c r="AN73" i="46"/>
  <c r="CK73" i="46" s="1"/>
  <c r="AC73" i="46"/>
  <c r="AB73" i="46"/>
  <c r="BQ73" i="46" s="1"/>
  <c r="AA73" i="46"/>
  <c r="CY73" i="46"/>
  <c r="O73" i="46"/>
  <c r="H73" i="46"/>
  <c r="E73" i="46"/>
  <c r="D73" i="46"/>
  <c r="BS72" i="46"/>
  <c r="BP72" i="46"/>
  <c r="BO72" i="46"/>
  <c r="BN72" i="46"/>
  <c r="BI72" i="46"/>
  <c r="BH72" i="46"/>
  <c r="BC72" i="46"/>
  <c r="BB72" i="46"/>
  <c r="BA72" i="46"/>
  <c r="AP72" i="46"/>
  <c r="AO72" i="46"/>
  <c r="AN72" i="46"/>
  <c r="AC72" i="46"/>
  <c r="AB72" i="46"/>
  <c r="BQ72" i="46" s="1"/>
  <c r="AA72" i="46"/>
  <c r="P72" i="46"/>
  <c r="O72" i="46"/>
  <c r="H72" i="46"/>
  <c r="E72" i="46"/>
  <c r="D72" i="46"/>
  <c r="CH71" i="46"/>
  <c r="CI71" i="46" s="1"/>
  <c r="BS71" i="46"/>
  <c r="BP71" i="46"/>
  <c r="BO71" i="46"/>
  <c r="BN71" i="46"/>
  <c r="BI71" i="46"/>
  <c r="BH71" i="46"/>
  <c r="BC71" i="46"/>
  <c r="BB71" i="46"/>
  <c r="BA71" i="46"/>
  <c r="CO71" i="46" s="1"/>
  <c r="CP71" i="46" s="1"/>
  <c r="AP71" i="46"/>
  <c r="AO71" i="46"/>
  <c r="AN71" i="46"/>
  <c r="CK71" i="46" s="1"/>
  <c r="AC71" i="46"/>
  <c r="AB71" i="46"/>
  <c r="AA71" i="46"/>
  <c r="P71" i="46"/>
  <c r="O71" i="46"/>
  <c r="H71" i="46"/>
  <c r="E71" i="46"/>
  <c r="D71" i="46"/>
  <c r="BS70" i="46"/>
  <c r="BT70" i="46" s="1"/>
  <c r="CA70" i="46" s="1"/>
  <c r="BP70" i="46"/>
  <c r="BO70" i="46"/>
  <c r="BN70" i="46"/>
  <c r="BI70" i="46"/>
  <c r="BH70" i="46"/>
  <c r="BC70" i="46"/>
  <c r="BB70" i="46"/>
  <c r="BA70" i="46"/>
  <c r="AP70" i="46"/>
  <c r="AO70" i="46"/>
  <c r="AN70" i="46"/>
  <c r="AC70" i="46"/>
  <c r="AB70" i="46"/>
  <c r="AA70" i="46"/>
  <c r="P70" i="46"/>
  <c r="O70" i="46"/>
  <c r="H70" i="46"/>
  <c r="E70" i="46"/>
  <c r="D70" i="46"/>
  <c r="BS69" i="46"/>
  <c r="BV69" i="46" s="1"/>
  <c r="CC69" i="46" s="1"/>
  <c r="BP69" i="46"/>
  <c r="BO69" i="46"/>
  <c r="BN69" i="46"/>
  <c r="BI69" i="46"/>
  <c r="BH69" i="46"/>
  <c r="BC69" i="46"/>
  <c r="BB69" i="46"/>
  <c r="BA69" i="46"/>
  <c r="CO69" i="46" s="1"/>
  <c r="CP69" i="46" s="1"/>
  <c r="AP69" i="46"/>
  <c r="AO69" i="46"/>
  <c r="AN69" i="46"/>
  <c r="CH69" i="46" s="1"/>
  <c r="CI69" i="46" s="1"/>
  <c r="AC69" i="46"/>
  <c r="AB69" i="46"/>
  <c r="AA69" i="46"/>
  <c r="P69" i="46"/>
  <c r="O69" i="46"/>
  <c r="H69" i="46"/>
  <c r="E69" i="46"/>
  <c r="D69" i="46"/>
  <c r="BS68" i="46"/>
  <c r="BP68" i="46"/>
  <c r="BO68" i="46"/>
  <c r="BN68" i="46"/>
  <c r="BI68" i="46"/>
  <c r="BH68" i="46"/>
  <c r="BC68" i="46"/>
  <c r="BB68" i="46"/>
  <c r="BA68" i="46"/>
  <c r="AP68" i="46"/>
  <c r="AO68" i="46"/>
  <c r="AN68" i="46"/>
  <c r="CK68" i="46" s="1"/>
  <c r="AC68" i="46"/>
  <c r="AB68" i="46"/>
  <c r="AA68" i="46"/>
  <c r="P68" i="46"/>
  <c r="O68" i="46"/>
  <c r="H68" i="46"/>
  <c r="E68" i="46"/>
  <c r="D68" i="46"/>
  <c r="BS67" i="46"/>
  <c r="BP67" i="46"/>
  <c r="BO67" i="46"/>
  <c r="BN67" i="46"/>
  <c r="BI67" i="46"/>
  <c r="BH67" i="46"/>
  <c r="BC67" i="46"/>
  <c r="BB67" i="46"/>
  <c r="BA67" i="46"/>
  <c r="AP67" i="46"/>
  <c r="AO67" i="46"/>
  <c r="AN67" i="46"/>
  <c r="CH67" i="46" s="1"/>
  <c r="CI67" i="46" s="1"/>
  <c r="AC67" i="46"/>
  <c r="AB67" i="46"/>
  <c r="BQ67" i="46" s="1"/>
  <c r="AA67" i="46"/>
  <c r="P67" i="46"/>
  <c r="O67" i="46"/>
  <c r="H67" i="46"/>
  <c r="E67" i="46"/>
  <c r="D67" i="46"/>
  <c r="BS66" i="46"/>
  <c r="BT66" i="46" s="1"/>
  <c r="CA66" i="46" s="1"/>
  <c r="BP66" i="46"/>
  <c r="BO66" i="46"/>
  <c r="BN66" i="46"/>
  <c r="BI66" i="46"/>
  <c r="BH66" i="46"/>
  <c r="BC66" i="46"/>
  <c r="BB66" i="46"/>
  <c r="BA66" i="46"/>
  <c r="AP66" i="46"/>
  <c r="AO66" i="46"/>
  <c r="AN66" i="46"/>
  <c r="CH66" i="46" s="1"/>
  <c r="CI66" i="46" s="1"/>
  <c r="AC66" i="46"/>
  <c r="AB66" i="46"/>
  <c r="AA66" i="46"/>
  <c r="P66" i="46"/>
  <c r="O66" i="46"/>
  <c r="H66" i="46"/>
  <c r="E66" i="46"/>
  <c r="D66" i="46"/>
  <c r="BS65" i="46"/>
  <c r="BP65" i="46"/>
  <c r="BO65" i="46"/>
  <c r="BN65" i="46"/>
  <c r="BI65" i="46"/>
  <c r="BH65" i="46"/>
  <c r="BC65" i="46"/>
  <c r="BB65" i="46"/>
  <c r="BA65" i="46"/>
  <c r="AP65" i="46"/>
  <c r="AO65" i="46"/>
  <c r="AN65" i="46"/>
  <c r="AC65" i="46"/>
  <c r="AB65" i="46"/>
  <c r="BQ65" i="46" s="1"/>
  <c r="AA65" i="46"/>
  <c r="P65" i="46"/>
  <c r="O65" i="46"/>
  <c r="H65" i="46"/>
  <c r="E65" i="46"/>
  <c r="D65" i="46"/>
  <c r="BS64" i="46"/>
  <c r="BV64" i="46" s="1"/>
  <c r="BP64" i="46"/>
  <c r="BO64" i="46"/>
  <c r="BN64" i="46"/>
  <c r="BI64" i="46"/>
  <c r="BH64" i="46"/>
  <c r="BC64" i="46"/>
  <c r="BB64" i="46"/>
  <c r="BA64" i="46"/>
  <c r="AP64" i="46"/>
  <c r="AO64" i="46"/>
  <c r="AN64" i="46"/>
  <c r="AC64" i="46"/>
  <c r="AB64" i="46"/>
  <c r="AA64" i="46"/>
  <c r="P64" i="46"/>
  <c r="O64" i="46"/>
  <c r="H64" i="46"/>
  <c r="E64" i="46"/>
  <c r="D64" i="46"/>
  <c r="BS63" i="46"/>
  <c r="BT63" i="46" s="1"/>
  <c r="CA63" i="46" s="1"/>
  <c r="BP63" i="46"/>
  <c r="BO63" i="46"/>
  <c r="BN63" i="46"/>
  <c r="BI63" i="46"/>
  <c r="BH63" i="46"/>
  <c r="BC63" i="46"/>
  <c r="BB63" i="46"/>
  <c r="BA63" i="46"/>
  <c r="AP63" i="46"/>
  <c r="AO63" i="46"/>
  <c r="AN63" i="46"/>
  <c r="CH63" i="46" s="1"/>
  <c r="CI63" i="46" s="1"/>
  <c r="AC63" i="46"/>
  <c r="AB63" i="46"/>
  <c r="BQ63" i="46" s="1"/>
  <c r="AA63" i="46"/>
  <c r="P63" i="46"/>
  <c r="O63" i="46"/>
  <c r="H63" i="46"/>
  <c r="E63" i="46"/>
  <c r="D63" i="46"/>
  <c r="BS62" i="46"/>
  <c r="BV62" i="46" s="1"/>
  <c r="BP62" i="46"/>
  <c r="BO62" i="46"/>
  <c r="BN62" i="46"/>
  <c r="BI62" i="46"/>
  <c r="BH62" i="46"/>
  <c r="BC62" i="46"/>
  <c r="BB62" i="46"/>
  <c r="BA62" i="46"/>
  <c r="AP62" i="46"/>
  <c r="AO62" i="46"/>
  <c r="AN62" i="46"/>
  <c r="CK62" i="46" s="1"/>
  <c r="AC62" i="46"/>
  <c r="AB62" i="46"/>
  <c r="AA62" i="46"/>
  <c r="P62" i="46"/>
  <c r="O62" i="46"/>
  <c r="H62" i="46"/>
  <c r="E62" i="46"/>
  <c r="D62" i="46"/>
  <c r="BS61" i="46"/>
  <c r="BV61" i="46" s="1"/>
  <c r="CC61" i="46" s="1"/>
  <c r="BP61" i="46"/>
  <c r="BO61" i="46"/>
  <c r="BN61" i="46"/>
  <c r="BI61" i="46"/>
  <c r="BH61" i="46"/>
  <c r="BC61" i="46"/>
  <c r="BB61" i="46"/>
  <c r="BA61" i="46"/>
  <c r="AP61" i="46"/>
  <c r="AO61" i="46"/>
  <c r="AN61" i="46"/>
  <c r="CH61" i="46" s="1"/>
  <c r="CI61" i="46" s="1"/>
  <c r="AC61" i="46"/>
  <c r="AB61" i="46"/>
  <c r="BQ61" i="46" s="1"/>
  <c r="AA61" i="46"/>
  <c r="P61" i="46"/>
  <c r="O61" i="46"/>
  <c r="H61" i="46"/>
  <c r="E61" i="46"/>
  <c r="D61" i="46"/>
  <c r="BS60" i="46"/>
  <c r="BP60" i="46"/>
  <c r="BO60" i="46"/>
  <c r="BN60" i="46"/>
  <c r="BI60" i="46"/>
  <c r="BH60" i="46"/>
  <c r="BC60" i="46"/>
  <c r="BB60" i="46"/>
  <c r="BA60" i="46"/>
  <c r="AP60" i="46"/>
  <c r="AO60" i="46"/>
  <c r="AN60" i="46"/>
  <c r="CK60" i="46" s="1"/>
  <c r="AC60" i="46"/>
  <c r="AB60" i="46"/>
  <c r="BQ60" i="46" s="1"/>
  <c r="AA60" i="46"/>
  <c r="P60" i="46"/>
  <c r="O60" i="46"/>
  <c r="H60" i="46"/>
  <c r="E60" i="46"/>
  <c r="D60" i="46"/>
  <c r="BS59" i="46"/>
  <c r="BP59" i="46"/>
  <c r="BO59" i="46"/>
  <c r="BN59" i="46"/>
  <c r="BI59" i="46"/>
  <c r="BH59" i="46"/>
  <c r="BC59" i="46"/>
  <c r="BB59" i="46"/>
  <c r="BA59" i="46"/>
  <c r="AP59" i="46"/>
  <c r="AO59" i="46"/>
  <c r="AN59" i="46"/>
  <c r="AC59" i="46"/>
  <c r="AB59" i="46"/>
  <c r="BQ59" i="46" s="1"/>
  <c r="AA59" i="46"/>
  <c r="P59" i="46"/>
  <c r="O59" i="46"/>
  <c r="H59" i="46"/>
  <c r="E59" i="46"/>
  <c r="D59" i="46"/>
  <c r="BS58" i="46"/>
  <c r="BP58" i="46"/>
  <c r="BO58" i="46"/>
  <c r="BN58" i="46"/>
  <c r="BI58" i="46"/>
  <c r="BH58" i="46"/>
  <c r="BC58" i="46"/>
  <c r="BB58" i="46"/>
  <c r="BA58" i="46"/>
  <c r="AP58" i="46"/>
  <c r="AO58" i="46"/>
  <c r="AN58" i="46"/>
  <c r="CK58" i="46" s="1"/>
  <c r="AC58" i="46"/>
  <c r="AB58" i="46"/>
  <c r="BQ58" i="46" s="1"/>
  <c r="AA58" i="46"/>
  <c r="P58" i="46"/>
  <c r="O58" i="46"/>
  <c r="H58" i="46"/>
  <c r="E58" i="46"/>
  <c r="D58" i="46"/>
  <c r="BS57" i="46"/>
  <c r="BP57" i="46"/>
  <c r="BO57" i="46"/>
  <c r="BN57" i="46"/>
  <c r="BI57" i="46"/>
  <c r="BH57" i="46"/>
  <c r="BC57" i="46"/>
  <c r="BB57" i="46"/>
  <c r="BA57" i="46"/>
  <c r="AP57" i="46"/>
  <c r="AO57" i="46"/>
  <c r="AN57" i="46"/>
  <c r="AC57" i="46"/>
  <c r="AB57" i="46"/>
  <c r="AA57" i="46"/>
  <c r="P57" i="46"/>
  <c r="O57" i="46"/>
  <c r="H57" i="46"/>
  <c r="E57" i="46"/>
  <c r="D57" i="46"/>
  <c r="BS56" i="46"/>
  <c r="BP56" i="46"/>
  <c r="BO56" i="46"/>
  <c r="BN56" i="46"/>
  <c r="BI56" i="46"/>
  <c r="BH56" i="46"/>
  <c r="BC56" i="46"/>
  <c r="BB56" i="46"/>
  <c r="BA56" i="46"/>
  <c r="AP56" i="46"/>
  <c r="AO56" i="46"/>
  <c r="AN56" i="46"/>
  <c r="AC56" i="46"/>
  <c r="AB56" i="46"/>
  <c r="AA56" i="46"/>
  <c r="P56" i="46"/>
  <c r="O56" i="46"/>
  <c r="H56" i="46"/>
  <c r="E56" i="46"/>
  <c r="D56" i="46"/>
  <c r="BS55" i="46"/>
  <c r="BP55" i="46"/>
  <c r="BO55" i="46"/>
  <c r="BN55" i="46"/>
  <c r="BI55" i="46"/>
  <c r="BH55" i="46"/>
  <c r="BC55" i="46"/>
  <c r="BB55" i="46"/>
  <c r="BA55" i="46"/>
  <c r="AP55" i="46"/>
  <c r="AO55" i="46"/>
  <c r="AN55" i="46"/>
  <c r="AC55" i="46"/>
  <c r="AB55" i="46"/>
  <c r="AA55" i="46"/>
  <c r="P55" i="46"/>
  <c r="O55" i="46"/>
  <c r="H55" i="46"/>
  <c r="E55" i="46"/>
  <c r="D55" i="46"/>
  <c r="BS54" i="46"/>
  <c r="BT54" i="46" s="1"/>
  <c r="CA54" i="46" s="1"/>
  <c r="BP54" i="46"/>
  <c r="BO54" i="46"/>
  <c r="BN54" i="46"/>
  <c r="BI54" i="46"/>
  <c r="BH54" i="46"/>
  <c r="BC54" i="46"/>
  <c r="BB54" i="46"/>
  <c r="BA54" i="46"/>
  <c r="AP54" i="46"/>
  <c r="AO54" i="46"/>
  <c r="AN54" i="46"/>
  <c r="CK54" i="46" s="1"/>
  <c r="AC54" i="46"/>
  <c r="AB54" i="46"/>
  <c r="AA54" i="46"/>
  <c r="P54" i="46"/>
  <c r="O54" i="46"/>
  <c r="H54" i="46"/>
  <c r="E54" i="46"/>
  <c r="D54" i="46"/>
  <c r="BS53" i="46"/>
  <c r="BV53" i="46" s="1"/>
  <c r="BP53" i="46"/>
  <c r="BO53" i="46"/>
  <c r="BN53" i="46"/>
  <c r="BI53" i="46"/>
  <c r="BH53" i="46"/>
  <c r="BC53" i="46"/>
  <c r="BB53" i="46"/>
  <c r="BA53" i="46"/>
  <c r="AP53" i="46"/>
  <c r="AO53" i="46"/>
  <c r="AN53" i="46"/>
  <c r="CK53" i="46" s="1"/>
  <c r="AC53" i="46"/>
  <c r="AB53" i="46"/>
  <c r="AA53" i="46"/>
  <c r="P53" i="46"/>
  <c r="O53" i="46"/>
  <c r="H53" i="46"/>
  <c r="E53" i="46"/>
  <c r="D53" i="46"/>
  <c r="BS52" i="46"/>
  <c r="BP52" i="46"/>
  <c r="BO52" i="46"/>
  <c r="BN52" i="46"/>
  <c r="BI52" i="46"/>
  <c r="BH52" i="46"/>
  <c r="BC52" i="46"/>
  <c r="BB52" i="46"/>
  <c r="BA52" i="46"/>
  <c r="AP52" i="46"/>
  <c r="AO52" i="46"/>
  <c r="AN52" i="46"/>
  <c r="CK52" i="46" s="1"/>
  <c r="AC52" i="46"/>
  <c r="AB52" i="46"/>
  <c r="AA52" i="46"/>
  <c r="P52" i="46"/>
  <c r="O52" i="46"/>
  <c r="H52" i="46"/>
  <c r="E52" i="46"/>
  <c r="D52" i="46"/>
  <c r="BS51" i="46"/>
  <c r="BT51" i="46" s="1"/>
  <c r="CA51" i="46" s="1"/>
  <c r="BP51" i="46"/>
  <c r="BO51" i="46"/>
  <c r="BN51" i="46"/>
  <c r="BI51" i="46"/>
  <c r="BH51" i="46"/>
  <c r="BC51" i="46"/>
  <c r="BB51" i="46"/>
  <c r="BA51" i="46"/>
  <c r="AP51" i="46"/>
  <c r="AO51" i="46"/>
  <c r="AN51" i="46"/>
  <c r="CK51" i="46" s="1"/>
  <c r="AC51" i="46"/>
  <c r="AB51" i="46"/>
  <c r="AA51" i="46"/>
  <c r="P51" i="46"/>
  <c r="O51" i="46"/>
  <c r="H51" i="46"/>
  <c r="E51" i="46"/>
  <c r="D51" i="46"/>
  <c r="BS50" i="46"/>
  <c r="BT50" i="46" s="1"/>
  <c r="CA50" i="46" s="1"/>
  <c r="BP50" i="46"/>
  <c r="BO50" i="46"/>
  <c r="BN50" i="46"/>
  <c r="BI50" i="46"/>
  <c r="BH50" i="46"/>
  <c r="BC50" i="46"/>
  <c r="BB50" i="46"/>
  <c r="BA50" i="46"/>
  <c r="AP50" i="46"/>
  <c r="AO50" i="46"/>
  <c r="AN50" i="46"/>
  <c r="CH50" i="46" s="1"/>
  <c r="CI50" i="46" s="1"/>
  <c r="AC50" i="46"/>
  <c r="AB50" i="46"/>
  <c r="AA50" i="46"/>
  <c r="P50" i="46"/>
  <c r="O50" i="46"/>
  <c r="H50" i="46"/>
  <c r="E50" i="46"/>
  <c r="D50" i="46"/>
  <c r="BS49" i="46"/>
  <c r="BP49" i="46"/>
  <c r="BO49" i="46"/>
  <c r="BN49" i="46"/>
  <c r="BI49" i="46"/>
  <c r="BH49" i="46"/>
  <c r="BC49" i="46"/>
  <c r="BB49" i="46"/>
  <c r="BA49" i="46"/>
  <c r="AP49" i="46"/>
  <c r="AO49" i="46"/>
  <c r="AN49" i="46"/>
  <c r="AC49" i="46"/>
  <c r="AB49" i="46"/>
  <c r="AA49" i="46"/>
  <c r="P49" i="46"/>
  <c r="O49" i="46"/>
  <c r="H49" i="46"/>
  <c r="E49" i="46"/>
  <c r="D49" i="46"/>
  <c r="BS48" i="46"/>
  <c r="BP48" i="46"/>
  <c r="BO48" i="46"/>
  <c r="BN48" i="46"/>
  <c r="BI48" i="46"/>
  <c r="BH48" i="46"/>
  <c r="BC48" i="46"/>
  <c r="BB48" i="46"/>
  <c r="BA48" i="46"/>
  <c r="AP48" i="46"/>
  <c r="AO48" i="46"/>
  <c r="AN48" i="46"/>
  <c r="CK48" i="46" s="1"/>
  <c r="AC48" i="46"/>
  <c r="AB48" i="46"/>
  <c r="AA48" i="46"/>
  <c r="P48" i="46"/>
  <c r="O48" i="46"/>
  <c r="H48" i="46"/>
  <c r="E48" i="46"/>
  <c r="D48" i="46"/>
  <c r="BS47" i="46"/>
  <c r="BT47" i="46" s="1"/>
  <c r="CA47" i="46" s="1"/>
  <c r="BP47" i="46"/>
  <c r="BO47" i="46"/>
  <c r="BN47" i="46"/>
  <c r="BI47" i="46"/>
  <c r="BH47" i="46"/>
  <c r="BC47" i="46"/>
  <c r="BB47" i="46"/>
  <c r="BA47" i="46"/>
  <c r="AP47" i="46"/>
  <c r="AO47" i="46"/>
  <c r="AN47" i="46"/>
  <c r="CK47" i="46" s="1"/>
  <c r="AC47" i="46"/>
  <c r="AB47" i="46"/>
  <c r="BQ47" i="46" s="1"/>
  <c r="AA47" i="46"/>
  <c r="P47" i="46"/>
  <c r="O47" i="46"/>
  <c r="H47" i="46"/>
  <c r="E47" i="46"/>
  <c r="D47" i="46"/>
  <c r="BS46" i="46"/>
  <c r="BT46" i="46" s="1"/>
  <c r="CA46" i="46" s="1"/>
  <c r="BP46" i="46"/>
  <c r="BO46" i="46"/>
  <c r="BN46" i="46"/>
  <c r="BI46" i="46"/>
  <c r="BH46" i="46"/>
  <c r="BC46" i="46"/>
  <c r="BB46" i="46"/>
  <c r="BA46" i="46"/>
  <c r="AP46" i="46"/>
  <c r="AO46" i="46"/>
  <c r="AN46" i="46"/>
  <c r="AC46" i="46"/>
  <c r="AB46" i="46"/>
  <c r="BQ46" i="46" s="1"/>
  <c r="AA46" i="46"/>
  <c r="P46" i="46"/>
  <c r="O46" i="46"/>
  <c r="H46" i="46"/>
  <c r="E46" i="46"/>
  <c r="D46" i="46"/>
  <c r="BS45" i="46"/>
  <c r="BV45" i="46" s="1"/>
  <c r="BP45" i="46"/>
  <c r="BO45" i="46"/>
  <c r="BN45" i="46"/>
  <c r="BI45" i="46"/>
  <c r="BH45" i="46"/>
  <c r="BC45" i="46"/>
  <c r="BB45" i="46"/>
  <c r="BA45" i="46"/>
  <c r="AP45" i="46"/>
  <c r="AO45" i="46"/>
  <c r="AN45" i="46"/>
  <c r="CK45" i="46" s="1"/>
  <c r="AC45" i="46"/>
  <c r="AB45" i="46"/>
  <c r="BQ45" i="46" s="1"/>
  <c r="AA45" i="46"/>
  <c r="P45" i="46"/>
  <c r="O45" i="46"/>
  <c r="H45" i="46"/>
  <c r="E45" i="46"/>
  <c r="D45" i="46"/>
  <c r="BS44" i="46"/>
  <c r="BU44" i="46" s="1"/>
  <c r="BP44" i="46"/>
  <c r="BO44" i="46"/>
  <c r="BN44" i="46"/>
  <c r="BI44" i="46"/>
  <c r="BH44" i="46"/>
  <c r="BC44" i="46"/>
  <c r="BB44" i="46"/>
  <c r="BA44" i="46"/>
  <c r="AP44" i="46"/>
  <c r="AO44" i="46"/>
  <c r="AN44" i="46"/>
  <c r="CK44" i="46" s="1"/>
  <c r="AC44" i="46"/>
  <c r="AB44" i="46"/>
  <c r="AA44" i="46"/>
  <c r="P44" i="46"/>
  <c r="O44" i="46"/>
  <c r="H44" i="46"/>
  <c r="E44" i="46"/>
  <c r="D44" i="46"/>
  <c r="BS43" i="46"/>
  <c r="BT43" i="46" s="1"/>
  <c r="CA43" i="46" s="1"/>
  <c r="BP43" i="46"/>
  <c r="BO43" i="46"/>
  <c r="BN43" i="46"/>
  <c r="BI43" i="46"/>
  <c r="BH43" i="46"/>
  <c r="BC43" i="46"/>
  <c r="BB43" i="46"/>
  <c r="BA43" i="46"/>
  <c r="AP43" i="46"/>
  <c r="AO43" i="46"/>
  <c r="AN43" i="46"/>
  <c r="CK43" i="46" s="1"/>
  <c r="AC43" i="46"/>
  <c r="AB43" i="46"/>
  <c r="AA43" i="46"/>
  <c r="P43" i="46"/>
  <c r="O43" i="46"/>
  <c r="H43" i="46"/>
  <c r="E43" i="46"/>
  <c r="D43" i="46"/>
  <c r="BS42" i="46"/>
  <c r="BT42" i="46" s="1"/>
  <c r="CA42" i="46" s="1"/>
  <c r="BP42" i="46"/>
  <c r="BO42" i="46"/>
  <c r="BN42" i="46"/>
  <c r="BI42" i="46"/>
  <c r="BH42" i="46"/>
  <c r="BC42" i="46"/>
  <c r="BB42" i="46"/>
  <c r="BA42" i="46"/>
  <c r="AP42" i="46"/>
  <c r="AO42" i="46"/>
  <c r="AN42" i="46"/>
  <c r="CH42" i="46" s="1"/>
  <c r="CI42" i="46" s="1"/>
  <c r="AC42" i="46"/>
  <c r="AB42" i="46"/>
  <c r="BQ42" i="46" s="1"/>
  <c r="AA42" i="46"/>
  <c r="P42" i="46"/>
  <c r="O42" i="46"/>
  <c r="H42" i="46"/>
  <c r="E42" i="46"/>
  <c r="D42" i="46"/>
  <c r="BS41" i="46"/>
  <c r="BV41" i="46" s="1"/>
  <c r="BP41" i="46"/>
  <c r="BO41" i="46"/>
  <c r="BN41" i="46"/>
  <c r="BI41" i="46"/>
  <c r="BH41" i="46"/>
  <c r="BC41" i="46"/>
  <c r="BB41" i="46"/>
  <c r="BA41" i="46"/>
  <c r="AP41" i="46"/>
  <c r="AO41" i="46"/>
  <c r="AN41" i="46"/>
  <c r="CK41" i="46" s="1"/>
  <c r="AC41" i="46"/>
  <c r="AB41" i="46"/>
  <c r="AA41" i="46"/>
  <c r="P41" i="46"/>
  <c r="O41" i="46"/>
  <c r="H41" i="46"/>
  <c r="E41" i="46"/>
  <c r="D41" i="46"/>
  <c r="BS40" i="46"/>
  <c r="BP40" i="46"/>
  <c r="BO40" i="46"/>
  <c r="BN40" i="46"/>
  <c r="BI40" i="46"/>
  <c r="BH40" i="46"/>
  <c r="BC40" i="46"/>
  <c r="BB40" i="46"/>
  <c r="BA40" i="46"/>
  <c r="AP40" i="46"/>
  <c r="AO40" i="46"/>
  <c r="AN40" i="46"/>
  <c r="CH40" i="46" s="1"/>
  <c r="CI40" i="46" s="1"/>
  <c r="AC40" i="46"/>
  <c r="AB40" i="46"/>
  <c r="AA40" i="46"/>
  <c r="P40" i="46"/>
  <c r="O40" i="46"/>
  <c r="H40" i="46"/>
  <c r="E40" i="46"/>
  <c r="D40" i="46"/>
  <c r="BS39" i="46"/>
  <c r="BV39" i="46" s="1"/>
  <c r="BP39" i="46"/>
  <c r="BO39" i="46"/>
  <c r="BN39" i="46"/>
  <c r="BI39" i="46"/>
  <c r="BH39" i="46"/>
  <c r="BC39" i="46"/>
  <c r="BB39" i="46"/>
  <c r="BA39" i="46"/>
  <c r="AP39" i="46"/>
  <c r="AO39" i="46"/>
  <c r="AN39" i="46"/>
  <c r="CK39" i="46" s="1"/>
  <c r="AC39" i="46"/>
  <c r="AB39" i="46"/>
  <c r="AA39" i="46"/>
  <c r="P39" i="46"/>
  <c r="O39" i="46"/>
  <c r="H39" i="46"/>
  <c r="E39" i="46"/>
  <c r="D39" i="46"/>
  <c r="BS38" i="46"/>
  <c r="BU38" i="46" s="1"/>
  <c r="BP38" i="46"/>
  <c r="BO38" i="46"/>
  <c r="BN38" i="46"/>
  <c r="BI38" i="46"/>
  <c r="BH38" i="46"/>
  <c r="BC38" i="46"/>
  <c r="BB38" i="46"/>
  <c r="BA38" i="46"/>
  <c r="AP38" i="46"/>
  <c r="AO38" i="46"/>
  <c r="AN38" i="46"/>
  <c r="AC38" i="46"/>
  <c r="AB38" i="46"/>
  <c r="AA38" i="46"/>
  <c r="P38" i="46"/>
  <c r="O38" i="46"/>
  <c r="H38" i="46"/>
  <c r="E38" i="46"/>
  <c r="D38" i="46"/>
  <c r="BS37" i="46"/>
  <c r="BV37" i="46" s="1"/>
  <c r="BP37" i="46"/>
  <c r="BO37" i="46"/>
  <c r="BN37" i="46"/>
  <c r="BI37" i="46"/>
  <c r="BH37" i="46"/>
  <c r="BC37" i="46"/>
  <c r="BB37" i="46"/>
  <c r="BA37" i="46"/>
  <c r="AP37" i="46"/>
  <c r="AO37" i="46"/>
  <c r="AN37" i="46"/>
  <c r="AC37" i="46"/>
  <c r="AB37" i="46"/>
  <c r="AA37" i="46"/>
  <c r="P37" i="46"/>
  <c r="O37" i="46"/>
  <c r="H37" i="46"/>
  <c r="E37" i="46"/>
  <c r="D37" i="46"/>
  <c r="BS36" i="46"/>
  <c r="BV36" i="46" s="1"/>
  <c r="CC36" i="46" s="1"/>
  <c r="BP36" i="46"/>
  <c r="BO36" i="46"/>
  <c r="BN36" i="46"/>
  <c r="BI36" i="46"/>
  <c r="BH36" i="46"/>
  <c r="BC36" i="46"/>
  <c r="BB36" i="46"/>
  <c r="BA36" i="46"/>
  <c r="AP36" i="46"/>
  <c r="AO36" i="46"/>
  <c r="AN36" i="46"/>
  <c r="AC36" i="46"/>
  <c r="AB36" i="46"/>
  <c r="AA36" i="46"/>
  <c r="P36" i="46"/>
  <c r="O36" i="46"/>
  <c r="H36" i="46"/>
  <c r="E36" i="46"/>
  <c r="D36" i="46"/>
  <c r="BS35" i="46"/>
  <c r="BP35" i="46"/>
  <c r="BO35" i="46"/>
  <c r="BN35" i="46"/>
  <c r="BI35" i="46"/>
  <c r="BH35" i="46"/>
  <c r="BC35" i="46"/>
  <c r="BB35" i="46"/>
  <c r="BA35" i="46"/>
  <c r="AP35" i="46"/>
  <c r="AO35" i="46"/>
  <c r="AN35" i="46"/>
  <c r="CH35" i="46" s="1"/>
  <c r="CI35" i="46" s="1"/>
  <c r="AC35" i="46"/>
  <c r="AB35" i="46"/>
  <c r="AA35" i="46"/>
  <c r="P35" i="46"/>
  <c r="O35" i="46"/>
  <c r="H35" i="46"/>
  <c r="E35" i="46"/>
  <c r="D35" i="46"/>
  <c r="BS34" i="46"/>
  <c r="BT34" i="46" s="1"/>
  <c r="CA34" i="46" s="1"/>
  <c r="BP34" i="46"/>
  <c r="BO34" i="46"/>
  <c r="BN34" i="46"/>
  <c r="BI34" i="46"/>
  <c r="BH34" i="46"/>
  <c r="BC34" i="46"/>
  <c r="BB34" i="46"/>
  <c r="BA34" i="46"/>
  <c r="AP34" i="46"/>
  <c r="AO34" i="46"/>
  <c r="AN34" i="46"/>
  <c r="AC34" i="46"/>
  <c r="AB34" i="46"/>
  <c r="BQ34" i="46" s="1"/>
  <c r="AA34" i="46"/>
  <c r="P34" i="46"/>
  <c r="O34" i="46"/>
  <c r="H34" i="46"/>
  <c r="E34" i="46"/>
  <c r="D34" i="46"/>
  <c r="BS33" i="46"/>
  <c r="BV33" i="46" s="1"/>
  <c r="BP33" i="46"/>
  <c r="BO33" i="46"/>
  <c r="BN33" i="46"/>
  <c r="BI33" i="46"/>
  <c r="BH33" i="46"/>
  <c r="BC33" i="46"/>
  <c r="BB33" i="46"/>
  <c r="BA33" i="46"/>
  <c r="AP33" i="46"/>
  <c r="AO33" i="46"/>
  <c r="AN33" i="46"/>
  <c r="CK33" i="46" s="1"/>
  <c r="AC33" i="46"/>
  <c r="AB33" i="46"/>
  <c r="BQ33" i="46" s="1"/>
  <c r="AA33" i="46"/>
  <c r="P33" i="46"/>
  <c r="O33" i="46"/>
  <c r="H33" i="46"/>
  <c r="E33" i="46"/>
  <c r="D33" i="46"/>
  <c r="BS32" i="46"/>
  <c r="BP32" i="46"/>
  <c r="BO32" i="46"/>
  <c r="BN32" i="46"/>
  <c r="BI32" i="46"/>
  <c r="BH32" i="46"/>
  <c r="BC32" i="46"/>
  <c r="BB32" i="46"/>
  <c r="BA32" i="46"/>
  <c r="AP32" i="46"/>
  <c r="AO32" i="46"/>
  <c r="AN32" i="46"/>
  <c r="CH32" i="46" s="1"/>
  <c r="CI32" i="46" s="1"/>
  <c r="AC32" i="46"/>
  <c r="AB32" i="46"/>
  <c r="AA32" i="46"/>
  <c r="P32" i="46"/>
  <c r="O32" i="46"/>
  <c r="H32" i="46"/>
  <c r="E32" i="46"/>
  <c r="D32" i="46"/>
  <c r="BS31" i="46"/>
  <c r="BP31" i="46"/>
  <c r="BO31" i="46"/>
  <c r="BN31" i="46"/>
  <c r="BI31" i="46"/>
  <c r="BH31" i="46"/>
  <c r="BC31" i="46"/>
  <c r="BB31" i="46"/>
  <c r="BA31" i="46"/>
  <c r="AP31" i="46"/>
  <c r="AO31" i="46"/>
  <c r="AN31" i="46"/>
  <c r="CH31" i="46" s="1"/>
  <c r="CI31" i="46" s="1"/>
  <c r="AC31" i="46"/>
  <c r="AB31" i="46"/>
  <c r="BQ31" i="46" s="1"/>
  <c r="AA31" i="46"/>
  <c r="P31" i="46"/>
  <c r="O31" i="46"/>
  <c r="H31" i="46"/>
  <c r="E31" i="46"/>
  <c r="D31" i="46"/>
  <c r="BS30" i="46"/>
  <c r="BP30" i="46"/>
  <c r="BO30" i="46"/>
  <c r="BN30" i="46"/>
  <c r="BI30" i="46"/>
  <c r="BH30" i="46"/>
  <c r="BC30" i="46"/>
  <c r="BB30" i="46"/>
  <c r="BA30" i="46"/>
  <c r="AP30" i="46"/>
  <c r="AO30" i="46"/>
  <c r="AN30" i="46"/>
  <c r="CH30" i="46" s="1"/>
  <c r="CI30" i="46" s="1"/>
  <c r="AC30" i="46"/>
  <c r="AB30" i="46"/>
  <c r="BQ30" i="46" s="1"/>
  <c r="AA30" i="46"/>
  <c r="P30" i="46"/>
  <c r="O30" i="46"/>
  <c r="H30" i="46"/>
  <c r="E30" i="46"/>
  <c r="D30" i="46"/>
  <c r="BS29" i="46"/>
  <c r="BV29" i="46" s="1"/>
  <c r="BP29" i="46"/>
  <c r="BO29" i="46"/>
  <c r="BN29" i="46"/>
  <c r="BI29" i="46"/>
  <c r="BH29" i="46"/>
  <c r="BC29" i="46"/>
  <c r="BB29" i="46"/>
  <c r="BA29" i="46"/>
  <c r="AP29" i="46"/>
  <c r="AO29" i="46"/>
  <c r="AN29" i="46"/>
  <c r="CK29" i="46" s="1"/>
  <c r="AC29" i="46"/>
  <c r="AB29" i="46"/>
  <c r="BQ29" i="46" s="1"/>
  <c r="AA29" i="46"/>
  <c r="P29" i="46"/>
  <c r="O29" i="46"/>
  <c r="H29" i="46"/>
  <c r="E29" i="46"/>
  <c r="D29" i="46"/>
  <c r="BS28" i="46"/>
  <c r="BP28" i="46"/>
  <c r="BO28" i="46"/>
  <c r="BN28" i="46"/>
  <c r="BI28" i="46"/>
  <c r="BH28" i="46"/>
  <c r="BC28" i="46"/>
  <c r="BB28" i="46"/>
  <c r="BA28" i="46"/>
  <c r="AP28" i="46"/>
  <c r="AO28" i="46"/>
  <c r="AN28" i="46"/>
  <c r="CK28" i="46" s="1"/>
  <c r="AC28" i="46"/>
  <c r="AB28" i="46"/>
  <c r="BQ28" i="46" s="1"/>
  <c r="AA28" i="46"/>
  <c r="P28" i="46"/>
  <c r="O28" i="46"/>
  <c r="H28" i="46"/>
  <c r="E28" i="46"/>
  <c r="D28" i="46"/>
  <c r="BS27" i="46"/>
  <c r="BP27" i="46"/>
  <c r="BO27" i="46"/>
  <c r="BN27" i="46"/>
  <c r="BI27" i="46"/>
  <c r="BH27" i="46"/>
  <c r="BC27" i="46"/>
  <c r="BB27" i="46"/>
  <c r="BA27" i="46"/>
  <c r="AP27" i="46"/>
  <c r="AO27" i="46"/>
  <c r="AN27" i="46"/>
  <c r="CH27" i="46" s="1"/>
  <c r="CI27" i="46" s="1"/>
  <c r="AC27" i="46"/>
  <c r="AB27" i="46"/>
  <c r="AA27" i="46"/>
  <c r="P27" i="46"/>
  <c r="O27" i="46"/>
  <c r="H27" i="46"/>
  <c r="E27" i="46"/>
  <c r="D27" i="46"/>
  <c r="BS26" i="46"/>
  <c r="BU26" i="46" s="1"/>
  <c r="CB26" i="46" s="1"/>
  <c r="BP26" i="46"/>
  <c r="BO26" i="46"/>
  <c r="BN26" i="46"/>
  <c r="BI26" i="46"/>
  <c r="BH26" i="46"/>
  <c r="BC26" i="46"/>
  <c r="BB26" i="46"/>
  <c r="BA26" i="46"/>
  <c r="AP26" i="46"/>
  <c r="AO26" i="46"/>
  <c r="AN26" i="46"/>
  <c r="CK26" i="46" s="1"/>
  <c r="AC26" i="46"/>
  <c r="AB26" i="46"/>
  <c r="BQ26" i="46" s="1"/>
  <c r="AA26" i="46"/>
  <c r="P26" i="46"/>
  <c r="O26" i="46"/>
  <c r="H26" i="46"/>
  <c r="E26" i="46"/>
  <c r="D26" i="46"/>
  <c r="BS25" i="46"/>
  <c r="BU25" i="46" s="1"/>
  <c r="CB25" i="46" s="1"/>
  <c r="BP25" i="46"/>
  <c r="BO25" i="46"/>
  <c r="BN25" i="46"/>
  <c r="BI25" i="46"/>
  <c r="BH25" i="46"/>
  <c r="BC25" i="46"/>
  <c r="BB25" i="46"/>
  <c r="BA25" i="46"/>
  <c r="AP25" i="46"/>
  <c r="AO25" i="46"/>
  <c r="AN25" i="46"/>
  <c r="CH25" i="46" s="1"/>
  <c r="CI25" i="46" s="1"/>
  <c r="AC25" i="46"/>
  <c r="AB25" i="46"/>
  <c r="AA25" i="46"/>
  <c r="P25" i="46"/>
  <c r="O25" i="46"/>
  <c r="H25" i="46"/>
  <c r="E25" i="46"/>
  <c r="D25" i="46"/>
  <c r="BS24" i="46"/>
  <c r="BT24" i="46" s="1"/>
  <c r="CA24" i="46" s="1"/>
  <c r="BP24" i="46"/>
  <c r="BO24" i="46"/>
  <c r="BN24" i="46"/>
  <c r="BI24" i="46"/>
  <c r="BH24" i="46"/>
  <c r="BC24" i="46"/>
  <c r="BB24" i="46"/>
  <c r="BA24" i="46"/>
  <c r="AP24" i="46"/>
  <c r="AO24" i="46"/>
  <c r="AN24" i="46"/>
  <c r="CH24" i="46" s="1"/>
  <c r="CI24" i="46" s="1"/>
  <c r="AC24" i="46"/>
  <c r="AB24" i="46"/>
  <c r="AA24" i="46"/>
  <c r="P24" i="46"/>
  <c r="O24" i="46"/>
  <c r="H24" i="46"/>
  <c r="E24" i="46"/>
  <c r="D24" i="46"/>
  <c r="BS23" i="46"/>
  <c r="BT23" i="46" s="1"/>
  <c r="CA23" i="46" s="1"/>
  <c r="BP23" i="46"/>
  <c r="BO23" i="46"/>
  <c r="BN23" i="46"/>
  <c r="BI23" i="46"/>
  <c r="BH23" i="46"/>
  <c r="BC23" i="46"/>
  <c r="BB23" i="46"/>
  <c r="BA23" i="46"/>
  <c r="AP23" i="46"/>
  <c r="AO23" i="46"/>
  <c r="AN23" i="46"/>
  <c r="AC23" i="46"/>
  <c r="AB23" i="46"/>
  <c r="BQ23" i="46" s="1"/>
  <c r="AA23" i="46"/>
  <c r="P23" i="46"/>
  <c r="O23" i="46"/>
  <c r="H23" i="46"/>
  <c r="E23" i="46"/>
  <c r="D23" i="46"/>
  <c r="BS22" i="46"/>
  <c r="BT22" i="46" s="1"/>
  <c r="CA22" i="46" s="1"/>
  <c r="BP22" i="46"/>
  <c r="BO22" i="46"/>
  <c r="BN22" i="46"/>
  <c r="BI22" i="46"/>
  <c r="BH22" i="46"/>
  <c r="BC22" i="46"/>
  <c r="BB22" i="46"/>
  <c r="BA22" i="46"/>
  <c r="AP22" i="46"/>
  <c r="AO22" i="46"/>
  <c r="AN22" i="46"/>
  <c r="AC22" i="46"/>
  <c r="AB22" i="46"/>
  <c r="AA22" i="46"/>
  <c r="P22" i="46"/>
  <c r="O22" i="46"/>
  <c r="H22" i="46"/>
  <c r="E22" i="46"/>
  <c r="D22" i="46"/>
  <c r="BS21" i="46"/>
  <c r="BU21" i="46" s="1"/>
  <c r="BP21" i="46"/>
  <c r="BO21" i="46"/>
  <c r="BN21" i="46"/>
  <c r="BI21" i="46"/>
  <c r="BH21" i="46"/>
  <c r="BC21" i="46"/>
  <c r="BB21" i="46"/>
  <c r="BA21" i="46"/>
  <c r="AP21" i="46"/>
  <c r="AO21" i="46"/>
  <c r="AN21" i="46"/>
  <c r="CK21" i="46" s="1"/>
  <c r="AC21" i="46"/>
  <c r="AB21" i="46"/>
  <c r="AA21" i="46"/>
  <c r="P21" i="46"/>
  <c r="O21" i="46"/>
  <c r="H21" i="46"/>
  <c r="E21" i="46"/>
  <c r="D21" i="46"/>
  <c r="BS20" i="46"/>
  <c r="BP20" i="46"/>
  <c r="BO20" i="46"/>
  <c r="BN20" i="46"/>
  <c r="BI20" i="46"/>
  <c r="BH20" i="46"/>
  <c r="BC20" i="46"/>
  <c r="BB20" i="46"/>
  <c r="BA20" i="46"/>
  <c r="AP20" i="46"/>
  <c r="AO20" i="46"/>
  <c r="AN20" i="46"/>
  <c r="AC20" i="46"/>
  <c r="AB20" i="46"/>
  <c r="BQ20" i="46" s="1"/>
  <c r="AA20" i="46"/>
  <c r="P20" i="46"/>
  <c r="O20" i="46"/>
  <c r="H20" i="46"/>
  <c r="E20" i="46"/>
  <c r="D20" i="46"/>
  <c r="BS19" i="46"/>
  <c r="BT19" i="46" s="1"/>
  <c r="CA19" i="46" s="1"/>
  <c r="BP19" i="46"/>
  <c r="BO19" i="46"/>
  <c r="BN19" i="46"/>
  <c r="BI19" i="46"/>
  <c r="BH19" i="46"/>
  <c r="BC19" i="46"/>
  <c r="BB19" i="46"/>
  <c r="BA19" i="46"/>
  <c r="AP19" i="46"/>
  <c r="AO19" i="46"/>
  <c r="AN19" i="46"/>
  <c r="CK19" i="46" s="1"/>
  <c r="AC19" i="46"/>
  <c r="AB19" i="46"/>
  <c r="BQ19" i="46" s="1"/>
  <c r="AA19" i="46"/>
  <c r="P19" i="46"/>
  <c r="O19" i="46"/>
  <c r="H19" i="46"/>
  <c r="E19" i="46"/>
  <c r="D19" i="46"/>
  <c r="BS18" i="46"/>
  <c r="BT18" i="46" s="1"/>
  <c r="CA18" i="46" s="1"/>
  <c r="BP18" i="46"/>
  <c r="BO18" i="46"/>
  <c r="BN18" i="46"/>
  <c r="BI18" i="46"/>
  <c r="BH18" i="46"/>
  <c r="BC18" i="46"/>
  <c r="BB18" i="46"/>
  <c r="BA18" i="46"/>
  <c r="AP18" i="46"/>
  <c r="AO18" i="46"/>
  <c r="AN18" i="46"/>
  <c r="AC18" i="46"/>
  <c r="AB18" i="46"/>
  <c r="BQ18" i="46" s="1"/>
  <c r="AA18" i="46"/>
  <c r="P18" i="46"/>
  <c r="O18" i="46"/>
  <c r="H18" i="46"/>
  <c r="E18" i="46"/>
  <c r="D18" i="46"/>
  <c r="BS17" i="46"/>
  <c r="BT17" i="46" s="1"/>
  <c r="CA17" i="46" s="1"/>
  <c r="BP17" i="46"/>
  <c r="BO17" i="46"/>
  <c r="BN17" i="46"/>
  <c r="BI17" i="46"/>
  <c r="BH17" i="46"/>
  <c r="BC17" i="46"/>
  <c r="BB17" i="46"/>
  <c r="BA17" i="46"/>
  <c r="AP17" i="46"/>
  <c r="AO17" i="46"/>
  <c r="AN17" i="46"/>
  <c r="CK17" i="46" s="1"/>
  <c r="AC17" i="46"/>
  <c r="AB17" i="46"/>
  <c r="BQ17" i="46" s="1"/>
  <c r="AA17" i="46"/>
  <c r="P17" i="46"/>
  <c r="O17" i="46"/>
  <c r="H17" i="46"/>
  <c r="E17" i="46"/>
  <c r="D17" i="46"/>
  <c r="BS16" i="46"/>
  <c r="BP16" i="46"/>
  <c r="BO16" i="46"/>
  <c r="BN16" i="46"/>
  <c r="BI16" i="46"/>
  <c r="BH16" i="46"/>
  <c r="BC16" i="46"/>
  <c r="BB16" i="46"/>
  <c r="BA16" i="46"/>
  <c r="AP16" i="46"/>
  <c r="AO16" i="46"/>
  <c r="AN16" i="46"/>
  <c r="CH16" i="46" s="1"/>
  <c r="CI16" i="46" s="1"/>
  <c r="AC16" i="46"/>
  <c r="AB16" i="46"/>
  <c r="AA16" i="46"/>
  <c r="P16" i="46"/>
  <c r="O16" i="46"/>
  <c r="H16" i="46"/>
  <c r="E16" i="46"/>
  <c r="D16" i="46"/>
  <c r="BS15" i="46"/>
  <c r="BP15" i="46"/>
  <c r="BO15" i="46"/>
  <c r="BN15" i="46"/>
  <c r="BI15" i="46"/>
  <c r="BH15" i="46"/>
  <c r="BC15" i="46"/>
  <c r="BB15" i="46"/>
  <c r="BA15" i="46"/>
  <c r="AP15" i="46"/>
  <c r="AO15" i="46"/>
  <c r="AN15" i="46"/>
  <c r="CK15" i="46" s="1"/>
  <c r="AC15" i="46"/>
  <c r="AB15" i="46"/>
  <c r="AA15" i="46"/>
  <c r="P15" i="46"/>
  <c r="O15" i="46"/>
  <c r="H15" i="46"/>
  <c r="E15" i="46"/>
  <c r="D15" i="46"/>
  <c r="BS14" i="46"/>
  <c r="BV14" i="46" s="1"/>
  <c r="CC14" i="46" s="1"/>
  <c r="BP14" i="46"/>
  <c r="BO14" i="46"/>
  <c r="BN14" i="46"/>
  <c r="BI14" i="46"/>
  <c r="BH14" i="46"/>
  <c r="BC14" i="46"/>
  <c r="BB14" i="46"/>
  <c r="BA14" i="46"/>
  <c r="AP14" i="46"/>
  <c r="AO14" i="46"/>
  <c r="AN14" i="46"/>
  <c r="AC14" i="46"/>
  <c r="AB14" i="46"/>
  <c r="BQ14" i="46" s="1"/>
  <c r="AA14" i="46"/>
  <c r="P14" i="46"/>
  <c r="O14" i="46"/>
  <c r="H14" i="46"/>
  <c r="E14" i="46"/>
  <c r="D14" i="46"/>
  <c r="BS13" i="46"/>
  <c r="BV13" i="46" s="1"/>
  <c r="BP13" i="46"/>
  <c r="BO13" i="46"/>
  <c r="BN13" i="46"/>
  <c r="BI13" i="46"/>
  <c r="BH13" i="46"/>
  <c r="BC13" i="46"/>
  <c r="BB13" i="46"/>
  <c r="BA13" i="46"/>
  <c r="AP13" i="46"/>
  <c r="AO13" i="46"/>
  <c r="AN13" i="46"/>
  <c r="CK13" i="46" s="1"/>
  <c r="AC13" i="46"/>
  <c r="AB13" i="46"/>
  <c r="AA13" i="46"/>
  <c r="P13" i="46"/>
  <c r="O13" i="46"/>
  <c r="H13" i="46"/>
  <c r="E13" i="46"/>
  <c r="D13" i="46"/>
  <c r="BS12" i="46"/>
  <c r="BP12" i="46"/>
  <c r="BO12" i="46"/>
  <c r="BN12" i="46"/>
  <c r="BI12" i="46"/>
  <c r="BH12" i="46"/>
  <c r="BC12" i="46"/>
  <c r="BB12" i="46"/>
  <c r="BA12" i="46"/>
  <c r="AP12" i="46"/>
  <c r="AO12" i="46"/>
  <c r="AN12" i="46"/>
  <c r="CK12" i="46" s="1"/>
  <c r="AC12" i="46"/>
  <c r="AB12" i="46"/>
  <c r="BQ12" i="46" s="1"/>
  <c r="AA12" i="46"/>
  <c r="P12" i="46"/>
  <c r="O12" i="46"/>
  <c r="H12" i="46"/>
  <c r="E12" i="46"/>
  <c r="D12" i="46"/>
  <c r="BS11" i="46"/>
  <c r="BT11" i="46" s="1"/>
  <c r="CA11" i="46" s="1"/>
  <c r="BQ11" i="46"/>
  <c r="BP11" i="46"/>
  <c r="BO11" i="46"/>
  <c r="BN11" i="46"/>
  <c r="BI11" i="46"/>
  <c r="BH11" i="46"/>
  <c r="BC11" i="46"/>
  <c r="BB11" i="46"/>
  <c r="BA11" i="46"/>
  <c r="AP11" i="46"/>
  <c r="AO11" i="46"/>
  <c r="AN11" i="46"/>
  <c r="AC11" i="46"/>
  <c r="AB11" i="46"/>
  <c r="AA11" i="46"/>
  <c r="P11" i="46"/>
  <c r="O11" i="46"/>
  <c r="H11" i="46"/>
  <c r="E11" i="46"/>
  <c r="D11" i="46"/>
  <c r="BS10" i="46"/>
  <c r="BT10" i="46" s="1"/>
  <c r="CA10" i="46" s="1"/>
  <c r="BP10" i="46"/>
  <c r="BO10" i="46"/>
  <c r="BN10" i="46"/>
  <c r="BI10" i="46"/>
  <c r="BH10" i="46"/>
  <c r="BC10" i="46"/>
  <c r="BB10" i="46"/>
  <c r="BA10" i="46"/>
  <c r="AP10" i="46"/>
  <c r="AO10" i="46"/>
  <c r="AN10" i="46"/>
  <c r="CH10" i="46" s="1"/>
  <c r="CI10" i="46" s="1"/>
  <c r="AC10" i="46"/>
  <c r="AB10" i="46"/>
  <c r="BQ10" i="46" s="1"/>
  <c r="AA10" i="46"/>
  <c r="P10" i="46"/>
  <c r="O10" i="46"/>
  <c r="H10" i="46"/>
  <c r="E10" i="46"/>
  <c r="D10" i="46"/>
  <c r="BS9" i="46"/>
  <c r="BP9" i="46"/>
  <c r="BO9" i="46"/>
  <c r="BN9" i="46"/>
  <c r="BI9" i="46"/>
  <c r="BH9" i="46"/>
  <c r="BC9" i="46"/>
  <c r="BB9" i="46"/>
  <c r="BA9" i="46"/>
  <c r="AP9" i="46"/>
  <c r="AO9" i="46"/>
  <c r="AN9" i="46"/>
  <c r="CK9" i="46" s="1"/>
  <c r="AC9" i="46"/>
  <c r="AB9" i="46"/>
  <c r="AA9" i="46"/>
  <c r="P9" i="46"/>
  <c r="O9" i="46"/>
  <c r="H9" i="46"/>
  <c r="E9" i="46"/>
  <c r="D9" i="46"/>
  <c r="BS8" i="46"/>
  <c r="BP8" i="46"/>
  <c r="BO8" i="46"/>
  <c r="BN8" i="46"/>
  <c r="BI8" i="46"/>
  <c r="BH8" i="46"/>
  <c r="BC8" i="46"/>
  <c r="BB8" i="46"/>
  <c r="BA8" i="46"/>
  <c r="AP8" i="46"/>
  <c r="AO8" i="46"/>
  <c r="AN8" i="46"/>
  <c r="CH8" i="46" s="1"/>
  <c r="CI8" i="46" s="1"/>
  <c r="AC8" i="46"/>
  <c r="AB8" i="46"/>
  <c r="AA8" i="46"/>
  <c r="P8" i="46"/>
  <c r="O8" i="46"/>
  <c r="H8" i="46"/>
  <c r="E8" i="46"/>
  <c r="D8" i="46"/>
  <c r="BS7" i="46"/>
  <c r="BV7" i="46" s="1"/>
  <c r="BP7" i="46"/>
  <c r="BO7" i="46"/>
  <c r="BN7" i="46"/>
  <c r="BI7" i="46"/>
  <c r="BH7" i="46"/>
  <c r="BC7" i="46"/>
  <c r="BB7" i="46"/>
  <c r="BA7" i="46"/>
  <c r="AP7" i="46"/>
  <c r="AO7" i="46"/>
  <c r="AN7" i="46"/>
  <c r="CH7" i="46" s="1"/>
  <c r="CI7" i="46" s="1"/>
  <c r="AC7" i="46"/>
  <c r="AB7" i="46"/>
  <c r="BQ7" i="46" s="1"/>
  <c r="AA7" i="46"/>
  <c r="P7" i="46"/>
  <c r="O7" i="46"/>
  <c r="H7" i="46"/>
  <c r="E7" i="46"/>
  <c r="D7" i="46"/>
  <c r="BS6" i="46"/>
  <c r="BV6" i="46" s="1"/>
  <c r="CC6" i="46" s="1"/>
  <c r="BP6" i="46"/>
  <c r="BO6" i="46"/>
  <c r="BN6" i="46"/>
  <c r="BI6" i="46"/>
  <c r="BH6" i="46"/>
  <c r="BC6" i="46"/>
  <c r="BB6" i="46"/>
  <c r="BA6" i="46"/>
  <c r="AP6" i="46"/>
  <c r="AO6" i="46"/>
  <c r="AN6" i="46"/>
  <c r="CK6" i="46" s="1"/>
  <c r="AC6" i="46"/>
  <c r="AB6" i="46"/>
  <c r="AA6" i="46"/>
  <c r="P6" i="46"/>
  <c r="O6" i="46"/>
  <c r="H6" i="46"/>
  <c r="E6" i="46"/>
  <c r="D6" i="46"/>
  <c r="BS5" i="46"/>
  <c r="BV5" i="46" s="1"/>
  <c r="CC5" i="46" s="1"/>
  <c r="BP5" i="46"/>
  <c r="BO5" i="46"/>
  <c r="BN5" i="46"/>
  <c r="BI5" i="46"/>
  <c r="BH5" i="46"/>
  <c r="BC5" i="46"/>
  <c r="BB5" i="46"/>
  <c r="BA5" i="46"/>
  <c r="AP5" i="46"/>
  <c r="AO5" i="46"/>
  <c r="AN5" i="46"/>
  <c r="CK5" i="46" s="1"/>
  <c r="AC5" i="46"/>
  <c r="AB5" i="46"/>
  <c r="AA5" i="46"/>
  <c r="P5" i="46"/>
  <c r="O5" i="46"/>
  <c r="H5" i="46"/>
  <c r="E5" i="46"/>
  <c r="D5" i="46"/>
  <c r="BS4" i="46"/>
  <c r="BT4" i="46" s="1"/>
  <c r="CA4" i="46" s="1"/>
  <c r="BP4" i="46"/>
  <c r="BO4" i="46"/>
  <c r="BN4" i="46"/>
  <c r="BI4" i="46"/>
  <c r="BH4" i="46"/>
  <c r="BC4" i="46"/>
  <c r="BB4" i="46"/>
  <c r="BA4" i="46"/>
  <c r="AP4" i="46"/>
  <c r="AO4" i="46"/>
  <c r="AN4" i="46"/>
  <c r="AC4" i="46"/>
  <c r="AB4" i="46"/>
  <c r="BQ4" i="46" s="1"/>
  <c r="AA4" i="46"/>
  <c r="P4" i="46"/>
  <c r="O4" i="46"/>
  <c r="M4" i="46"/>
  <c r="L4" i="46"/>
  <c r="L5" i="46" s="1"/>
  <c r="L6" i="46" s="1"/>
  <c r="H4" i="46"/>
  <c r="E4" i="46"/>
  <c r="D4" i="46"/>
  <c r="CU3" i="46"/>
  <c r="CT3" i="46"/>
  <c r="CS3" i="46"/>
  <c r="CR3" i="46"/>
  <c r="CQ3" i="46"/>
  <c r="BS3" i="46"/>
  <c r="BP3" i="46"/>
  <c r="BO3" i="46"/>
  <c r="BN3" i="46"/>
  <c r="BI3" i="46"/>
  <c r="BH3" i="46"/>
  <c r="BC3" i="46"/>
  <c r="BB3" i="46"/>
  <c r="BA3" i="46"/>
  <c r="AP3" i="46"/>
  <c r="AO3" i="46"/>
  <c r="AN3" i="46"/>
  <c r="CH3" i="46" s="1"/>
  <c r="CI3" i="46" s="1"/>
  <c r="AC3" i="46"/>
  <c r="AB3" i="46"/>
  <c r="AA3" i="46"/>
  <c r="P3" i="46"/>
  <c r="N3" i="46"/>
  <c r="H3" i="46"/>
  <c r="E3" i="46"/>
  <c r="D3" i="46"/>
  <c r="BL2" i="46"/>
  <c r="BK2" i="46"/>
  <c r="BJ2" i="46"/>
  <c r="BF2" i="46"/>
  <c r="BE2" i="46"/>
  <c r="BD2" i="46"/>
  <c r="CU3" i="45"/>
  <c r="CT3" i="45"/>
  <c r="CS3" i="45"/>
  <c r="CR3" i="45"/>
  <c r="CQ3" i="45"/>
  <c r="BS3" i="45"/>
  <c r="BV3" i="45" s="1"/>
  <c r="BP3" i="45"/>
  <c r="BO3" i="45"/>
  <c r="BN3" i="45"/>
  <c r="BI3" i="45"/>
  <c r="BH3" i="45"/>
  <c r="BC3" i="45"/>
  <c r="BB3" i="45"/>
  <c r="BA3" i="45"/>
  <c r="AP3" i="45"/>
  <c r="AO3" i="45"/>
  <c r="AN3" i="45"/>
  <c r="CK3" i="45" s="1"/>
  <c r="AC3" i="45"/>
  <c r="AB3" i="45"/>
  <c r="AA3" i="45"/>
  <c r="CV3" i="45"/>
  <c r="N3" i="45"/>
  <c r="H3" i="45"/>
  <c r="E3" i="45"/>
  <c r="D3" i="45"/>
  <c r="BL2" i="45"/>
  <c r="BK2" i="45"/>
  <c r="BJ2" i="45"/>
  <c r="BF2" i="45"/>
  <c r="BE2" i="45"/>
  <c r="BD2" i="45"/>
  <c r="BS81" i="44"/>
  <c r="BV81" i="44" s="1"/>
  <c r="BP81" i="44"/>
  <c r="BO81" i="44"/>
  <c r="BN81" i="44"/>
  <c r="BI81" i="44"/>
  <c r="BH81" i="44"/>
  <c r="BC81" i="44"/>
  <c r="BB81" i="44"/>
  <c r="BA81" i="44"/>
  <c r="AP81" i="44"/>
  <c r="AO81" i="44"/>
  <c r="AN81" i="44"/>
  <c r="CH81" i="44" s="1"/>
  <c r="CI81" i="44" s="1"/>
  <c r="AC81" i="44"/>
  <c r="AB81" i="44"/>
  <c r="BQ81" i="44" s="1"/>
  <c r="AA81" i="44"/>
  <c r="CY81" i="44"/>
  <c r="O81" i="44"/>
  <c r="H81" i="44"/>
  <c r="E81" i="44"/>
  <c r="D81" i="44"/>
  <c r="BS80" i="44"/>
  <c r="BP80" i="44"/>
  <c r="BO80" i="44"/>
  <c r="BN80" i="44"/>
  <c r="BI80" i="44"/>
  <c r="BH80" i="44"/>
  <c r="BC80" i="44"/>
  <c r="BB80" i="44"/>
  <c r="BA80" i="44"/>
  <c r="AP80" i="44"/>
  <c r="AO80" i="44"/>
  <c r="AN80" i="44"/>
  <c r="CK80" i="44" s="1"/>
  <c r="AC80" i="44"/>
  <c r="AB80" i="44"/>
  <c r="AA80" i="44"/>
  <c r="P80" i="44"/>
  <c r="O80" i="44"/>
  <c r="H80" i="44"/>
  <c r="E80" i="44"/>
  <c r="D80" i="44"/>
  <c r="BS79" i="44"/>
  <c r="BP79" i="44"/>
  <c r="BO79" i="44"/>
  <c r="BN79" i="44"/>
  <c r="BI79" i="44"/>
  <c r="BH79" i="44"/>
  <c r="BC79" i="44"/>
  <c r="BB79" i="44"/>
  <c r="BA79" i="44"/>
  <c r="AP79" i="44"/>
  <c r="AO79" i="44"/>
  <c r="AN79" i="44"/>
  <c r="AC79" i="44"/>
  <c r="AB79" i="44"/>
  <c r="AA79" i="44"/>
  <c r="P79" i="44"/>
  <c r="O79" i="44"/>
  <c r="H79" i="44"/>
  <c r="E79" i="44"/>
  <c r="D79" i="44"/>
  <c r="BS78" i="44"/>
  <c r="BU78" i="44" s="1"/>
  <c r="BP78" i="44"/>
  <c r="BO78" i="44"/>
  <c r="BN78" i="44"/>
  <c r="BI78" i="44"/>
  <c r="BH78" i="44"/>
  <c r="BC78" i="44"/>
  <c r="BB78" i="44"/>
  <c r="BA78" i="44"/>
  <c r="AP78" i="44"/>
  <c r="AO78" i="44"/>
  <c r="AN78" i="44"/>
  <c r="CK78" i="44" s="1"/>
  <c r="AC78" i="44"/>
  <c r="AB78" i="44"/>
  <c r="AA78" i="44"/>
  <c r="P78" i="44"/>
  <c r="O78" i="44"/>
  <c r="H78" i="44"/>
  <c r="E78" i="44"/>
  <c r="D78" i="44"/>
  <c r="BS77" i="44"/>
  <c r="BV77" i="44" s="1"/>
  <c r="BP77" i="44"/>
  <c r="BO77" i="44"/>
  <c r="BN77" i="44"/>
  <c r="BI77" i="44"/>
  <c r="BH77" i="44"/>
  <c r="BC77" i="44"/>
  <c r="BB77" i="44"/>
  <c r="BA77" i="44"/>
  <c r="AP77" i="44"/>
  <c r="AO77" i="44"/>
  <c r="AN77" i="44"/>
  <c r="CH77" i="44" s="1"/>
  <c r="CI77" i="44" s="1"/>
  <c r="AC77" i="44"/>
  <c r="AB77" i="44"/>
  <c r="AA77" i="44"/>
  <c r="P77" i="44"/>
  <c r="O77" i="44"/>
  <c r="H77" i="44"/>
  <c r="E77" i="44"/>
  <c r="D77" i="44"/>
  <c r="BS76" i="44"/>
  <c r="BP76" i="44"/>
  <c r="BO76" i="44"/>
  <c r="BN76" i="44"/>
  <c r="BI76" i="44"/>
  <c r="BH76" i="44"/>
  <c r="BC76" i="44"/>
  <c r="BB76" i="44"/>
  <c r="BA76" i="44"/>
  <c r="AP76" i="44"/>
  <c r="AO76" i="44"/>
  <c r="AN76" i="44"/>
  <c r="CK76" i="44" s="1"/>
  <c r="AC76" i="44"/>
  <c r="AB76" i="44"/>
  <c r="AA76" i="44"/>
  <c r="P76" i="44"/>
  <c r="O76" i="44"/>
  <c r="H76" i="44"/>
  <c r="E76" i="44"/>
  <c r="D76" i="44"/>
  <c r="BS75" i="44"/>
  <c r="BP75" i="44"/>
  <c r="BO75" i="44"/>
  <c r="BN75" i="44"/>
  <c r="BI75" i="44"/>
  <c r="BH75" i="44"/>
  <c r="BC75" i="44"/>
  <c r="BB75" i="44"/>
  <c r="BA75" i="44"/>
  <c r="AP75" i="44"/>
  <c r="AO75" i="44"/>
  <c r="AN75" i="44"/>
  <c r="CH75" i="44" s="1"/>
  <c r="CI75" i="44" s="1"/>
  <c r="AC75" i="44"/>
  <c r="AB75" i="44"/>
  <c r="AA75" i="44"/>
  <c r="P75" i="44"/>
  <c r="O75" i="44"/>
  <c r="H75" i="44"/>
  <c r="E75" i="44"/>
  <c r="D75" i="44"/>
  <c r="BS74" i="44"/>
  <c r="BU74" i="44" s="1"/>
  <c r="BP74" i="44"/>
  <c r="BO74" i="44"/>
  <c r="BN74" i="44"/>
  <c r="BI74" i="44"/>
  <c r="BH74" i="44"/>
  <c r="BC74" i="44"/>
  <c r="BB74" i="44"/>
  <c r="BA74" i="44"/>
  <c r="AP74" i="44"/>
  <c r="AO74" i="44"/>
  <c r="AN74" i="44"/>
  <c r="CH74" i="44" s="1"/>
  <c r="CI74" i="44" s="1"/>
  <c r="AC74" i="44"/>
  <c r="AB74" i="44"/>
  <c r="AA74" i="44"/>
  <c r="P74" i="44"/>
  <c r="O74" i="44"/>
  <c r="H74" i="44"/>
  <c r="E74" i="44"/>
  <c r="D74" i="44"/>
  <c r="BS73" i="44"/>
  <c r="BP73" i="44"/>
  <c r="BO73" i="44"/>
  <c r="BN73" i="44"/>
  <c r="BI73" i="44"/>
  <c r="BH73" i="44"/>
  <c r="BC73" i="44"/>
  <c r="BB73" i="44"/>
  <c r="BA73" i="44"/>
  <c r="AP73" i="44"/>
  <c r="AO73" i="44"/>
  <c r="AN73" i="44"/>
  <c r="AC73" i="44"/>
  <c r="AB73" i="44"/>
  <c r="BQ73" i="44" s="1"/>
  <c r="AA73" i="44"/>
  <c r="P73" i="44"/>
  <c r="O73" i="44"/>
  <c r="H73" i="44"/>
  <c r="E73" i="44"/>
  <c r="D73" i="44"/>
  <c r="BS72" i="44"/>
  <c r="BU72" i="44" s="1"/>
  <c r="CB72" i="44" s="1"/>
  <c r="BP72" i="44"/>
  <c r="BO72" i="44"/>
  <c r="BN72" i="44"/>
  <c r="BI72" i="44"/>
  <c r="BH72" i="44"/>
  <c r="BC72" i="44"/>
  <c r="BB72" i="44"/>
  <c r="BA72" i="44"/>
  <c r="AP72" i="44"/>
  <c r="AO72" i="44"/>
  <c r="AN72" i="44"/>
  <c r="CH72" i="44" s="1"/>
  <c r="CI72" i="44" s="1"/>
  <c r="AC72" i="44"/>
  <c r="AB72" i="44"/>
  <c r="AA72" i="44"/>
  <c r="P72" i="44"/>
  <c r="O72" i="44"/>
  <c r="H72" i="44"/>
  <c r="E72" i="44"/>
  <c r="D72" i="44"/>
  <c r="BS71" i="44"/>
  <c r="BU71" i="44" s="1"/>
  <c r="BP71" i="44"/>
  <c r="BO71" i="44"/>
  <c r="BN71" i="44"/>
  <c r="BI71" i="44"/>
  <c r="BH71" i="44"/>
  <c r="BC71" i="44"/>
  <c r="BB71" i="44"/>
  <c r="BA71" i="44"/>
  <c r="AP71" i="44"/>
  <c r="AO71" i="44"/>
  <c r="AN71" i="44"/>
  <c r="AC71" i="44"/>
  <c r="AB71" i="44"/>
  <c r="AA71" i="44"/>
  <c r="P71" i="44"/>
  <c r="O71" i="44"/>
  <c r="H71" i="44"/>
  <c r="E71" i="44"/>
  <c r="D71" i="44"/>
  <c r="BS70" i="44"/>
  <c r="BP70" i="44"/>
  <c r="BO70" i="44"/>
  <c r="BN70" i="44"/>
  <c r="BI70" i="44"/>
  <c r="BH70" i="44"/>
  <c r="BC70" i="44"/>
  <c r="BB70" i="44"/>
  <c r="BA70" i="44"/>
  <c r="AP70" i="44"/>
  <c r="AO70" i="44"/>
  <c r="AN70" i="44"/>
  <c r="CK70" i="44" s="1"/>
  <c r="AC70" i="44"/>
  <c r="AB70" i="44"/>
  <c r="AA70" i="44"/>
  <c r="P70" i="44"/>
  <c r="O70" i="44"/>
  <c r="H70" i="44"/>
  <c r="E70" i="44"/>
  <c r="D70" i="44"/>
  <c r="BS69" i="44"/>
  <c r="BP69" i="44"/>
  <c r="BO69" i="44"/>
  <c r="BN69" i="44"/>
  <c r="BI69" i="44"/>
  <c r="BH69" i="44"/>
  <c r="BC69" i="44"/>
  <c r="BB69" i="44"/>
  <c r="BA69" i="44"/>
  <c r="AP69" i="44"/>
  <c r="AO69" i="44"/>
  <c r="AN69" i="44"/>
  <c r="CH69" i="44" s="1"/>
  <c r="CI69" i="44" s="1"/>
  <c r="AC69" i="44"/>
  <c r="AB69" i="44"/>
  <c r="AA69" i="44"/>
  <c r="P69" i="44"/>
  <c r="O69" i="44"/>
  <c r="H69" i="44"/>
  <c r="E69" i="44"/>
  <c r="D69" i="44"/>
  <c r="BS68" i="44"/>
  <c r="BV68" i="44" s="1"/>
  <c r="BP68" i="44"/>
  <c r="BO68" i="44"/>
  <c r="BN68" i="44"/>
  <c r="BI68" i="44"/>
  <c r="BH68" i="44"/>
  <c r="BC68" i="44"/>
  <c r="BB68" i="44"/>
  <c r="BA68" i="44"/>
  <c r="AP68" i="44"/>
  <c r="AO68" i="44"/>
  <c r="AN68" i="44"/>
  <c r="CK68" i="44" s="1"/>
  <c r="AC68" i="44"/>
  <c r="AB68" i="44"/>
  <c r="AA68" i="44"/>
  <c r="P68" i="44"/>
  <c r="O68" i="44"/>
  <c r="H68" i="44"/>
  <c r="E68" i="44"/>
  <c r="D68" i="44"/>
  <c r="BS67" i="44"/>
  <c r="BV67" i="44" s="1"/>
  <c r="CC67" i="44" s="1"/>
  <c r="BP67" i="44"/>
  <c r="BO67" i="44"/>
  <c r="BN67" i="44"/>
  <c r="BI67" i="44"/>
  <c r="BH67" i="44"/>
  <c r="BC67" i="44"/>
  <c r="BB67" i="44"/>
  <c r="BA67" i="44"/>
  <c r="AP67" i="44"/>
  <c r="AO67" i="44"/>
  <c r="AN67" i="44"/>
  <c r="AC67" i="44"/>
  <c r="AB67" i="44"/>
  <c r="AA67" i="44"/>
  <c r="P67" i="44"/>
  <c r="O67" i="44"/>
  <c r="H67" i="44"/>
  <c r="E67" i="44"/>
  <c r="D67" i="44"/>
  <c r="BS66" i="44"/>
  <c r="BT66" i="44" s="1"/>
  <c r="CA66" i="44" s="1"/>
  <c r="BP66" i="44"/>
  <c r="BO66" i="44"/>
  <c r="BN66" i="44"/>
  <c r="BI66" i="44"/>
  <c r="BH66" i="44"/>
  <c r="BC66" i="44"/>
  <c r="BB66" i="44"/>
  <c r="BA66" i="44"/>
  <c r="AP66" i="44"/>
  <c r="AO66" i="44"/>
  <c r="AN66" i="44"/>
  <c r="CK66" i="44" s="1"/>
  <c r="AC66" i="44"/>
  <c r="AB66" i="44"/>
  <c r="AA66" i="44"/>
  <c r="P66" i="44"/>
  <c r="O66" i="44"/>
  <c r="H66" i="44"/>
  <c r="E66" i="44"/>
  <c r="D66" i="44"/>
  <c r="BS65" i="44"/>
  <c r="BT65" i="44" s="1"/>
  <c r="CA65" i="44" s="1"/>
  <c r="BP65" i="44"/>
  <c r="BO65" i="44"/>
  <c r="BN65" i="44"/>
  <c r="BI65" i="44"/>
  <c r="BH65" i="44"/>
  <c r="BC65" i="44"/>
  <c r="BB65" i="44"/>
  <c r="BA65" i="44"/>
  <c r="AP65" i="44"/>
  <c r="AO65" i="44"/>
  <c r="AN65" i="44"/>
  <c r="AC65" i="44"/>
  <c r="AB65" i="44"/>
  <c r="AA65" i="44"/>
  <c r="P65" i="44"/>
  <c r="O65" i="44"/>
  <c r="H65" i="44"/>
  <c r="E65" i="44"/>
  <c r="D65" i="44"/>
  <c r="BS64" i="44"/>
  <c r="BU64" i="44" s="1"/>
  <c r="CB64" i="44" s="1"/>
  <c r="BP64" i="44"/>
  <c r="BO64" i="44"/>
  <c r="BN64" i="44"/>
  <c r="BI64" i="44"/>
  <c r="BH64" i="44"/>
  <c r="BC64" i="44"/>
  <c r="BB64" i="44"/>
  <c r="BA64" i="44"/>
  <c r="AP64" i="44"/>
  <c r="AO64" i="44"/>
  <c r="AN64" i="44"/>
  <c r="AC64" i="44"/>
  <c r="AB64" i="44"/>
  <c r="AA64" i="44"/>
  <c r="P64" i="44"/>
  <c r="O64" i="44"/>
  <c r="H64" i="44"/>
  <c r="E64" i="44"/>
  <c r="D64" i="44"/>
  <c r="BS63" i="44"/>
  <c r="BP63" i="44"/>
  <c r="BO63" i="44"/>
  <c r="BN63" i="44"/>
  <c r="BI63" i="44"/>
  <c r="BH63" i="44"/>
  <c r="BC63" i="44"/>
  <c r="BB63" i="44"/>
  <c r="BA63" i="44"/>
  <c r="AP63" i="44"/>
  <c r="AO63" i="44"/>
  <c r="AN63" i="44"/>
  <c r="CH63" i="44" s="1"/>
  <c r="CI63" i="44" s="1"/>
  <c r="AC63" i="44"/>
  <c r="AB63" i="44"/>
  <c r="AA63" i="44"/>
  <c r="P63" i="44"/>
  <c r="O63" i="44"/>
  <c r="H63" i="44"/>
  <c r="E63" i="44"/>
  <c r="D63" i="44"/>
  <c r="BS62" i="44"/>
  <c r="BT62" i="44" s="1"/>
  <c r="CA62" i="44" s="1"/>
  <c r="BP62" i="44"/>
  <c r="BO62" i="44"/>
  <c r="BN62" i="44"/>
  <c r="BI62" i="44"/>
  <c r="BH62" i="44"/>
  <c r="BC62" i="44"/>
  <c r="BB62" i="44"/>
  <c r="BA62" i="44"/>
  <c r="AP62" i="44"/>
  <c r="AO62" i="44"/>
  <c r="AN62" i="44"/>
  <c r="AC62" i="44"/>
  <c r="AB62" i="44"/>
  <c r="AA62" i="44"/>
  <c r="P62" i="44"/>
  <c r="O62" i="44"/>
  <c r="H62" i="44"/>
  <c r="E62" i="44"/>
  <c r="D62" i="44"/>
  <c r="BS61" i="44"/>
  <c r="BU61" i="44" s="1"/>
  <c r="CB61" i="44" s="1"/>
  <c r="BP61" i="44"/>
  <c r="BO61" i="44"/>
  <c r="BN61" i="44"/>
  <c r="BI61" i="44"/>
  <c r="BH61" i="44"/>
  <c r="BC61" i="44"/>
  <c r="BB61" i="44"/>
  <c r="BA61" i="44"/>
  <c r="AP61" i="44"/>
  <c r="AO61" i="44"/>
  <c r="AN61" i="44"/>
  <c r="AC61" i="44"/>
  <c r="AB61" i="44"/>
  <c r="AA61" i="44"/>
  <c r="P61" i="44"/>
  <c r="O61" i="44"/>
  <c r="H61" i="44"/>
  <c r="E61" i="44"/>
  <c r="D61" i="44"/>
  <c r="BS60" i="44"/>
  <c r="BT60" i="44" s="1"/>
  <c r="CA60" i="44" s="1"/>
  <c r="BP60" i="44"/>
  <c r="BO60" i="44"/>
  <c r="BN60" i="44"/>
  <c r="BI60" i="44"/>
  <c r="BH60" i="44"/>
  <c r="BC60" i="44"/>
  <c r="BB60" i="44"/>
  <c r="BA60" i="44"/>
  <c r="AP60" i="44"/>
  <c r="AO60" i="44"/>
  <c r="AN60" i="44"/>
  <c r="CK60" i="44" s="1"/>
  <c r="AC60" i="44"/>
  <c r="AB60" i="44"/>
  <c r="AA60" i="44"/>
  <c r="P60" i="44"/>
  <c r="O60" i="44"/>
  <c r="H60" i="44"/>
  <c r="E60" i="44"/>
  <c r="D60" i="44"/>
  <c r="BS59" i="44"/>
  <c r="BV59" i="44" s="1"/>
  <c r="CC59" i="44" s="1"/>
  <c r="BP59" i="44"/>
  <c r="BO59" i="44"/>
  <c r="BN59" i="44"/>
  <c r="BI59" i="44"/>
  <c r="BH59" i="44"/>
  <c r="BC59" i="44"/>
  <c r="BB59" i="44"/>
  <c r="BA59" i="44"/>
  <c r="AP59" i="44"/>
  <c r="AO59" i="44"/>
  <c r="AN59" i="44"/>
  <c r="AC59" i="44"/>
  <c r="AB59" i="44"/>
  <c r="AA59" i="44"/>
  <c r="P59" i="44"/>
  <c r="O59" i="44"/>
  <c r="H59" i="44"/>
  <c r="E59" i="44"/>
  <c r="D59" i="44"/>
  <c r="BS58" i="44"/>
  <c r="BT58" i="44" s="1"/>
  <c r="CA58" i="44" s="1"/>
  <c r="BP58" i="44"/>
  <c r="BO58" i="44"/>
  <c r="BN58" i="44"/>
  <c r="BI58" i="44"/>
  <c r="BH58" i="44"/>
  <c r="BC58" i="44"/>
  <c r="BB58" i="44"/>
  <c r="BA58" i="44"/>
  <c r="AP58" i="44"/>
  <c r="AO58" i="44"/>
  <c r="AN58" i="44"/>
  <c r="CK58" i="44" s="1"/>
  <c r="AC58" i="44"/>
  <c r="AB58" i="44"/>
  <c r="AA58" i="44"/>
  <c r="P58" i="44"/>
  <c r="O58" i="44"/>
  <c r="H58" i="44"/>
  <c r="E58" i="44"/>
  <c r="D58" i="44"/>
  <c r="BS57" i="44"/>
  <c r="BP57" i="44"/>
  <c r="BO57" i="44"/>
  <c r="BN57" i="44"/>
  <c r="BI57" i="44"/>
  <c r="BH57" i="44"/>
  <c r="BC57" i="44"/>
  <c r="BB57" i="44"/>
  <c r="BA57" i="44"/>
  <c r="AP57" i="44"/>
  <c r="AO57" i="44"/>
  <c r="AN57" i="44"/>
  <c r="CH57" i="44" s="1"/>
  <c r="CI57" i="44" s="1"/>
  <c r="AC57" i="44"/>
  <c r="AB57" i="44"/>
  <c r="BQ57" i="44" s="1"/>
  <c r="AA57" i="44"/>
  <c r="P57" i="44"/>
  <c r="O57" i="44"/>
  <c r="H57" i="44"/>
  <c r="E57" i="44"/>
  <c r="D57" i="44"/>
  <c r="BS56" i="44"/>
  <c r="BP56" i="44"/>
  <c r="BO56" i="44"/>
  <c r="BN56" i="44"/>
  <c r="BI56" i="44"/>
  <c r="BH56" i="44"/>
  <c r="BC56" i="44"/>
  <c r="BB56" i="44"/>
  <c r="BA56" i="44"/>
  <c r="AP56" i="44"/>
  <c r="AO56" i="44"/>
  <c r="AN56" i="44"/>
  <c r="CH56" i="44" s="1"/>
  <c r="CI56" i="44" s="1"/>
  <c r="AC56" i="44"/>
  <c r="AB56" i="44"/>
  <c r="BQ56" i="44" s="1"/>
  <c r="AA56" i="44"/>
  <c r="P56" i="44"/>
  <c r="O56" i="44"/>
  <c r="H56" i="44"/>
  <c r="E56" i="44"/>
  <c r="D56" i="44"/>
  <c r="BS55" i="44"/>
  <c r="BT55" i="44" s="1"/>
  <c r="CA55" i="44" s="1"/>
  <c r="BP55" i="44"/>
  <c r="BO55" i="44"/>
  <c r="BN55" i="44"/>
  <c r="BI55" i="44"/>
  <c r="BH55" i="44"/>
  <c r="BC55" i="44"/>
  <c r="BB55" i="44"/>
  <c r="BA55" i="44"/>
  <c r="AP55" i="44"/>
  <c r="AO55" i="44"/>
  <c r="AN55" i="44"/>
  <c r="AC55" i="44"/>
  <c r="AB55" i="44"/>
  <c r="BQ55" i="44" s="1"/>
  <c r="AA55" i="44"/>
  <c r="P55" i="44"/>
  <c r="O55" i="44"/>
  <c r="H55" i="44"/>
  <c r="E55" i="44"/>
  <c r="D55" i="44"/>
  <c r="BS54" i="44"/>
  <c r="BU54" i="44" s="1"/>
  <c r="BP54" i="44"/>
  <c r="BO54" i="44"/>
  <c r="BN54" i="44"/>
  <c r="BI54" i="44"/>
  <c r="BH54" i="44"/>
  <c r="BC54" i="44"/>
  <c r="BB54" i="44"/>
  <c r="BA54" i="44"/>
  <c r="AP54" i="44"/>
  <c r="AO54" i="44"/>
  <c r="AN54" i="44"/>
  <c r="CK54" i="44" s="1"/>
  <c r="AC54" i="44"/>
  <c r="AB54" i="44"/>
  <c r="AA54" i="44"/>
  <c r="P54" i="44"/>
  <c r="O54" i="44"/>
  <c r="H54" i="44"/>
  <c r="E54" i="44"/>
  <c r="D54" i="44"/>
  <c r="BS53" i="44"/>
  <c r="BV53" i="44" s="1"/>
  <c r="BP53" i="44"/>
  <c r="BO53" i="44"/>
  <c r="BN53" i="44"/>
  <c r="BI53" i="44"/>
  <c r="BH53" i="44"/>
  <c r="BC53" i="44"/>
  <c r="BB53" i="44"/>
  <c r="BA53" i="44"/>
  <c r="AP53" i="44"/>
  <c r="AO53" i="44"/>
  <c r="AN53" i="44"/>
  <c r="CH53" i="44" s="1"/>
  <c r="CI53" i="44" s="1"/>
  <c r="AC53" i="44"/>
  <c r="AB53" i="44"/>
  <c r="AA53" i="44"/>
  <c r="P53" i="44"/>
  <c r="O53" i="44"/>
  <c r="H53" i="44"/>
  <c r="E53" i="44"/>
  <c r="D53" i="44"/>
  <c r="BS52" i="44"/>
  <c r="BV52" i="44" s="1"/>
  <c r="CC52" i="44" s="1"/>
  <c r="BP52" i="44"/>
  <c r="BO52" i="44"/>
  <c r="BN52" i="44"/>
  <c r="BI52" i="44"/>
  <c r="BH52" i="44"/>
  <c r="BC52" i="44"/>
  <c r="BB52" i="44"/>
  <c r="BA52" i="44"/>
  <c r="AP52" i="44"/>
  <c r="AO52" i="44"/>
  <c r="AN52" i="44"/>
  <c r="CH52" i="44" s="1"/>
  <c r="CI52" i="44" s="1"/>
  <c r="AC52" i="44"/>
  <c r="AB52" i="44"/>
  <c r="AA52" i="44"/>
  <c r="P52" i="44"/>
  <c r="O52" i="44"/>
  <c r="H52" i="44"/>
  <c r="E52" i="44"/>
  <c r="D52" i="44"/>
  <c r="BS51" i="44"/>
  <c r="BV51" i="44" s="1"/>
  <c r="CC51" i="44" s="1"/>
  <c r="BP51" i="44"/>
  <c r="BO51" i="44"/>
  <c r="BN51" i="44"/>
  <c r="BI51" i="44"/>
  <c r="BH51" i="44"/>
  <c r="BC51" i="44"/>
  <c r="BB51" i="44"/>
  <c r="BA51" i="44"/>
  <c r="AP51" i="44"/>
  <c r="AO51" i="44"/>
  <c r="AN51" i="44"/>
  <c r="CH51" i="44" s="1"/>
  <c r="CI51" i="44" s="1"/>
  <c r="AC51" i="44"/>
  <c r="AB51" i="44"/>
  <c r="AA51" i="44"/>
  <c r="P51" i="44"/>
  <c r="O51" i="44"/>
  <c r="H51" i="44"/>
  <c r="E51" i="44"/>
  <c r="D51" i="44"/>
  <c r="BS50" i="44"/>
  <c r="BV50" i="44" s="1"/>
  <c r="CC50" i="44" s="1"/>
  <c r="BP50" i="44"/>
  <c r="BO50" i="44"/>
  <c r="BN50" i="44"/>
  <c r="BI50" i="44"/>
  <c r="BH50" i="44"/>
  <c r="BC50" i="44"/>
  <c r="BB50" i="44"/>
  <c r="BA50" i="44"/>
  <c r="AP50" i="44"/>
  <c r="AO50" i="44"/>
  <c r="AN50" i="44"/>
  <c r="CH50" i="44" s="1"/>
  <c r="CI50" i="44" s="1"/>
  <c r="AC50" i="44"/>
  <c r="AB50" i="44"/>
  <c r="BQ50" i="44" s="1"/>
  <c r="AA50" i="44"/>
  <c r="P50" i="44"/>
  <c r="O50" i="44"/>
  <c r="H50" i="44"/>
  <c r="E50" i="44"/>
  <c r="D50" i="44"/>
  <c r="BS49" i="44"/>
  <c r="BT49" i="44" s="1"/>
  <c r="CA49" i="44" s="1"/>
  <c r="BP49" i="44"/>
  <c r="BO49" i="44"/>
  <c r="BN49" i="44"/>
  <c r="BI49" i="44"/>
  <c r="BH49" i="44"/>
  <c r="BC49" i="44"/>
  <c r="BB49" i="44"/>
  <c r="BA49" i="44"/>
  <c r="AP49" i="44"/>
  <c r="AO49" i="44"/>
  <c r="AN49" i="44"/>
  <c r="CK49" i="44" s="1"/>
  <c r="AC49" i="44"/>
  <c r="AB49" i="44"/>
  <c r="AA49" i="44"/>
  <c r="P49" i="44"/>
  <c r="O49" i="44"/>
  <c r="H49" i="44"/>
  <c r="E49" i="44"/>
  <c r="D49" i="44"/>
  <c r="BS48" i="44"/>
  <c r="BT48" i="44" s="1"/>
  <c r="CA48" i="44" s="1"/>
  <c r="BP48" i="44"/>
  <c r="BO48" i="44"/>
  <c r="BN48" i="44"/>
  <c r="BI48" i="44"/>
  <c r="BH48" i="44"/>
  <c r="BC48" i="44"/>
  <c r="BB48" i="44"/>
  <c r="BA48" i="44"/>
  <c r="AP48" i="44"/>
  <c r="AO48" i="44"/>
  <c r="AN48" i="44"/>
  <c r="CK48" i="44" s="1"/>
  <c r="AC48" i="44"/>
  <c r="AB48" i="44"/>
  <c r="BQ48" i="44" s="1"/>
  <c r="AA48" i="44"/>
  <c r="P48" i="44"/>
  <c r="O48" i="44"/>
  <c r="H48" i="44"/>
  <c r="E48" i="44"/>
  <c r="D48" i="44"/>
  <c r="BS47" i="44"/>
  <c r="BU47" i="44" s="1"/>
  <c r="CB47" i="44" s="1"/>
  <c r="BP47" i="44"/>
  <c r="BO47" i="44"/>
  <c r="BN47" i="44"/>
  <c r="BI47" i="44"/>
  <c r="BH47" i="44"/>
  <c r="BC47" i="44"/>
  <c r="BB47" i="44"/>
  <c r="BA47" i="44"/>
  <c r="AP47" i="44"/>
  <c r="AO47" i="44"/>
  <c r="AN47" i="44"/>
  <c r="CK47" i="44" s="1"/>
  <c r="AC47" i="44"/>
  <c r="AB47" i="44"/>
  <c r="AA47" i="44"/>
  <c r="P47" i="44"/>
  <c r="O47" i="44"/>
  <c r="H47" i="44"/>
  <c r="E47" i="44"/>
  <c r="D47" i="44"/>
  <c r="BS46" i="44"/>
  <c r="BT46" i="44" s="1"/>
  <c r="CA46" i="44" s="1"/>
  <c r="BP46" i="44"/>
  <c r="BO46" i="44"/>
  <c r="BN46" i="44"/>
  <c r="BI46" i="44"/>
  <c r="BH46" i="44"/>
  <c r="BC46" i="44"/>
  <c r="BB46" i="44"/>
  <c r="BA46" i="44"/>
  <c r="AP46" i="44"/>
  <c r="AO46" i="44"/>
  <c r="AN46" i="44"/>
  <c r="CH46" i="44" s="1"/>
  <c r="CI46" i="44" s="1"/>
  <c r="AC46" i="44"/>
  <c r="AB46" i="44"/>
  <c r="BQ46" i="44" s="1"/>
  <c r="AA46" i="44"/>
  <c r="P46" i="44"/>
  <c r="O46" i="44"/>
  <c r="H46" i="44"/>
  <c r="E46" i="44"/>
  <c r="D46" i="44"/>
  <c r="BS45" i="44"/>
  <c r="BV45" i="44" s="1"/>
  <c r="CC45" i="44" s="1"/>
  <c r="BP45" i="44"/>
  <c r="BO45" i="44"/>
  <c r="BN45" i="44"/>
  <c r="BI45" i="44"/>
  <c r="BH45" i="44"/>
  <c r="BC45" i="44"/>
  <c r="BB45" i="44"/>
  <c r="BA45" i="44"/>
  <c r="AP45" i="44"/>
  <c r="AO45" i="44"/>
  <c r="AN45" i="44"/>
  <c r="CK45" i="44" s="1"/>
  <c r="AC45" i="44"/>
  <c r="AB45" i="44"/>
  <c r="AA45" i="44"/>
  <c r="P45" i="44"/>
  <c r="O45" i="44"/>
  <c r="H45" i="44"/>
  <c r="E45" i="44"/>
  <c r="D45" i="44"/>
  <c r="BS44" i="44"/>
  <c r="BT44" i="44" s="1"/>
  <c r="CA44" i="44" s="1"/>
  <c r="BP44" i="44"/>
  <c r="BO44" i="44"/>
  <c r="BN44" i="44"/>
  <c r="BI44" i="44"/>
  <c r="BH44" i="44"/>
  <c r="BC44" i="44"/>
  <c r="BB44" i="44"/>
  <c r="BA44" i="44"/>
  <c r="AP44" i="44"/>
  <c r="AO44" i="44"/>
  <c r="AN44" i="44"/>
  <c r="CK44" i="44" s="1"/>
  <c r="AC44" i="44"/>
  <c r="AB44" i="44"/>
  <c r="AA44" i="44"/>
  <c r="P44" i="44"/>
  <c r="O44" i="44"/>
  <c r="H44" i="44"/>
  <c r="E44" i="44"/>
  <c r="D44" i="44"/>
  <c r="BS43" i="44"/>
  <c r="BU43" i="44" s="1"/>
  <c r="CB43" i="44" s="1"/>
  <c r="BP43" i="44"/>
  <c r="BO43" i="44"/>
  <c r="BN43" i="44"/>
  <c r="BI43" i="44"/>
  <c r="BH43" i="44"/>
  <c r="BC43" i="44"/>
  <c r="BB43" i="44"/>
  <c r="BA43" i="44"/>
  <c r="AP43" i="44"/>
  <c r="AO43" i="44"/>
  <c r="AN43" i="44"/>
  <c r="CK43" i="44" s="1"/>
  <c r="AC43" i="44"/>
  <c r="AB43" i="44"/>
  <c r="BQ43" i="44" s="1"/>
  <c r="AA43" i="44"/>
  <c r="P43" i="44"/>
  <c r="O43" i="44"/>
  <c r="H43" i="44"/>
  <c r="E43" i="44"/>
  <c r="D43" i="44"/>
  <c r="BS42" i="44"/>
  <c r="BU42" i="44" s="1"/>
  <c r="BP42" i="44"/>
  <c r="BO42" i="44"/>
  <c r="BN42" i="44"/>
  <c r="BI42" i="44"/>
  <c r="BH42" i="44"/>
  <c r="BC42" i="44"/>
  <c r="BB42" i="44"/>
  <c r="BA42" i="44"/>
  <c r="AP42" i="44"/>
  <c r="AO42" i="44"/>
  <c r="AN42" i="44"/>
  <c r="AC42" i="44"/>
  <c r="AB42" i="44"/>
  <c r="AA42" i="44"/>
  <c r="P42" i="44"/>
  <c r="O42" i="44"/>
  <c r="H42" i="44"/>
  <c r="E42" i="44"/>
  <c r="D42" i="44"/>
  <c r="BS41" i="44"/>
  <c r="BU41" i="44" s="1"/>
  <c r="BP41" i="44"/>
  <c r="BO41" i="44"/>
  <c r="BN41" i="44"/>
  <c r="BI41" i="44"/>
  <c r="BH41" i="44"/>
  <c r="BC41" i="44"/>
  <c r="BB41" i="44"/>
  <c r="BA41" i="44"/>
  <c r="AP41" i="44"/>
  <c r="AO41" i="44"/>
  <c r="AN41" i="44"/>
  <c r="CK41" i="44" s="1"/>
  <c r="AC41" i="44"/>
  <c r="AB41" i="44"/>
  <c r="AA41" i="44"/>
  <c r="P41" i="44"/>
  <c r="O41" i="44"/>
  <c r="H41" i="44"/>
  <c r="E41" i="44"/>
  <c r="D41" i="44"/>
  <c r="BS40" i="44"/>
  <c r="BP40" i="44"/>
  <c r="BO40" i="44"/>
  <c r="BN40" i="44"/>
  <c r="BI40" i="44"/>
  <c r="BH40" i="44"/>
  <c r="BC40" i="44"/>
  <c r="BB40" i="44"/>
  <c r="BA40" i="44"/>
  <c r="AP40" i="44"/>
  <c r="AO40" i="44"/>
  <c r="AN40" i="44"/>
  <c r="CK40" i="44" s="1"/>
  <c r="AC40" i="44"/>
  <c r="AB40" i="44"/>
  <c r="AA40" i="44"/>
  <c r="O40" i="44"/>
  <c r="H40" i="44"/>
  <c r="E40" i="44"/>
  <c r="D40" i="44"/>
  <c r="BS39" i="44"/>
  <c r="BU39" i="44" s="1"/>
  <c r="CB39" i="44" s="1"/>
  <c r="BP39" i="44"/>
  <c r="BO39" i="44"/>
  <c r="BN39" i="44"/>
  <c r="BI39" i="44"/>
  <c r="BH39" i="44"/>
  <c r="BC39" i="44"/>
  <c r="BB39" i="44"/>
  <c r="BA39" i="44"/>
  <c r="AP39" i="44"/>
  <c r="AO39" i="44"/>
  <c r="AN39" i="44"/>
  <c r="CK39" i="44" s="1"/>
  <c r="AC39" i="44"/>
  <c r="AB39" i="44"/>
  <c r="BQ39" i="44" s="1"/>
  <c r="AA39" i="44"/>
  <c r="O39" i="44"/>
  <c r="H39" i="44"/>
  <c r="E39" i="44"/>
  <c r="D39" i="44"/>
  <c r="BS38" i="44"/>
  <c r="BV38" i="44" s="1"/>
  <c r="BP38" i="44"/>
  <c r="BO38" i="44"/>
  <c r="BN38" i="44"/>
  <c r="BI38" i="44"/>
  <c r="BH38" i="44"/>
  <c r="BC38" i="44"/>
  <c r="BB38" i="44"/>
  <c r="BA38" i="44"/>
  <c r="AP38" i="44"/>
  <c r="AO38" i="44"/>
  <c r="AN38" i="44"/>
  <c r="CH38" i="44" s="1"/>
  <c r="CI38" i="44" s="1"/>
  <c r="AC38" i="44"/>
  <c r="AB38" i="44"/>
  <c r="AA38" i="44"/>
  <c r="O38" i="44"/>
  <c r="H38" i="44"/>
  <c r="E38" i="44"/>
  <c r="D38" i="44"/>
  <c r="BS37" i="44"/>
  <c r="BV37" i="44" s="1"/>
  <c r="CC37" i="44" s="1"/>
  <c r="BP37" i="44"/>
  <c r="BO37" i="44"/>
  <c r="BN37" i="44"/>
  <c r="BI37" i="44"/>
  <c r="BH37" i="44"/>
  <c r="BC37" i="44"/>
  <c r="BB37" i="44"/>
  <c r="BA37" i="44"/>
  <c r="AP37" i="44"/>
  <c r="AO37" i="44"/>
  <c r="AN37" i="44"/>
  <c r="CK37" i="44" s="1"/>
  <c r="AC37" i="44"/>
  <c r="AB37" i="44"/>
  <c r="AA37" i="44"/>
  <c r="O37" i="44"/>
  <c r="H37" i="44"/>
  <c r="E37" i="44"/>
  <c r="D37" i="44"/>
  <c r="BS36" i="44"/>
  <c r="BP36" i="44"/>
  <c r="BO36" i="44"/>
  <c r="BN36" i="44"/>
  <c r="BI36" i="44"/>
  <c r="BH36" i="44"/>
  <c r="BC36" i="44"/>
  <c r="BB36" i="44"/>
  <c r="BA36" i="44"/>
  <c r="AP36" i="44"/>
  <c r="AO36" i="44"/>
  <c r="AN36" i="44"/>
  <c r="CK36" i="44" s="1"/>
  <c r="AC36" i="44"/>
  <c r="AB36" i="44"/>
  <c r="AA36" i="44"/>
  <c r="O36" i="44"/>
  <c r="H36" i="44"/>
  <c r="E36" i="44"/>
  <c r="D36" i="44"/>
  <c r="BS35" i="44"/>
  <c r="BU35" i="44" s="1"/>
  <c r="CB35" i="44" s="1"/>
  <c r="BP35" i="44"/>
  <c r="BO35" i="44"/>
  <c r="BN35" i="44"/>
  <c r="BI35" i="44"/>
  <c r="BH35" i="44"/>
  <c r="BC35" i="44"/>
  <c r="BB35" i="44"/>
  <c r="BA35" i="44"/>
  <c r="AP35" i="44"/>
  <c r="AO35" i="44"/>
  <c r="AN35" i="44"/>
  <c r="CK35" i="44" s="1"/>
  <c r="AC35" i="44"/>
  <c r="AB35" i="44"/>
  <c r="AA35" i="44"/>
  <c r="O35" i="44"/>
  <c r="H35" i="44"/>
  <c r="E35" i="44"/>
  <c r="D35" i="44"/>
  <c r="BS34" i="44"/>
  <c r="BV34" i="44" s="1"/>
  <c r="BP34" i="44"/>
  <c r="BO34" i="44"/>
  <c r="BN34" i="44"/>
  <c r="BI34" i="44"/>
  <c r="BH34" i="44"/>
  <c r="BC34" i="44"/>
  <c r="BB34" i="44"/>
  <c r="BA34" i="44"/>
  <c r="AP34" i="44"/>
  <c r="AO34" i="44"/>
  <c r="AN34" i="44"/>
  <c r="CH34" i="44" s="1"/>
  <c r="CI34" i="44" s="1"/>
  <c r="AC34" i="44"/>
  <c r="AB34" i="44"/>
  <c r="AA34" i="44"/>
  <c r="O34" i="44"/>
  <c r="H34" i="44"/>
  <c r="E34" i="44"/>
  <c r="D34" i="44"/>
  <c r="BS33" i="44"/>
  <c r="BT33" i="44" s="1"/>
  <c r="CA33" i="44" s="1"/>
  <c r="BP33" i="44"/>
  <c r="BO33" i="44"/>
  <c r="BN33" i="44"/>
  <c r="BI33" i="44"/>
  <c r="BH33" i="44"/>
  <c r="BC33" i="44"/>
  <c r="BB33" i="44"/>
  <c r="BA33" i="44"/>
  <c r="AP33" i="44"/>
  <c r="AO33" i="44"/>
  <c r="AN33" i="44"/>
  <c r="CH33" i="44" s="1"/>
  <c r="CI33" i="44" s="1"/>
  <c r="AC33" i="44"/>
  <c r="AB33" i="44"/>
  <c r="AA33" i="44"/>
  <c r="O33" i="44"/>
  <c r="H33" i="44"/>
  <c r="E33" i="44"/>
  <c r="D33" i="44"/>
  <c r="BS32" i="44"/>
  <c r="BT32" i="44" s="1"/>
  <c r="CA32" i="44" s="1"/>
  <c r="BP32" i="44"/>
  <c r="BO32" i="44"/>
  <c r="BN32" i="44"/>
  <c r="BI32" i="44"/>
  <c r="BH32" i="44"/>
  <c r="BC32" i="44"/>
  <c r="BB32" i="44"/>
  <c r="BA32" i="44"/>
  <c r="AP32" i="44"/>
  <c r="AO32" i="44"/>
  <c r="AN32" i="44"/>
  <c r="CK32" i="44" s="1"/>
  <c r="AC32" i="44"/>
  <c r="AB32" i="44"/>
  <c r="AA32" i="44"/>
  <c r="O32" i="44"/>
  <c r="H32" i="44"/>
  <c r="E32" i="44"/>
  <c r="D32" i="44"/>
  <c r="BS31" i="44"/>
  <c r="BU31" i="44" s="1"/>
  <c r="CB31" i="44" s="1"/>
  <c r="BP31" i="44"/>
  <c r="BO31" i="44"/>
  <c r="BN31" i="44"/>
  <c r="BI31" i="44"/>
  <c r="BH31" i="44"/>
  <c r="BC31" i="44"/>
  <c r="BB31" i="44"/>
  <c r="BA31" i="44"/>
  <c r="AP31" i="44"/>
  <c r="AO31" i="44"/>
  <c r="AN31" i="44"/>
  <c r="AC31" i="44"/>
  <c r="AB31" i="44"/>
  <c r="BQ31" i="44" s="1"/>
  <c r="AA31" i="44"/>
  <c r="O31" i="44"/>
  <c r="H31" i="44"/>
  <c r="E31" i="44"/>
  <c r="D31" i="44"/>
  <c r="BS30" i="44"/>
  <c r="BT30" i="44" s="1"/>
  <c r="CA30" i="44" s="1"/>
  <c r="BP30" i="44"/>
  <c r="BO30" i="44"/>
  <c r="BN30" i="44"/>
  <c r="BI30" i="44"/>
  <c r="BH30" i="44"/>
  <c r="BC30" i="44"/>
  <c r="BB30" i="44"/>
  <c r="BA30" i="44"/>
  <c r="AP30" i="44"/>
  <c r="AO30" i="44"/>
  <c r="AN30" i="44"/>
  <c r="AC30" i="44"/>
  <c r="AB30" i="44"/>
  <c r="AA30" i="44"/>
  <c r="O30" i="44"/>
  <c r="H30" i="44"/>
  <c r="E30" i="44"/>
  <c r="D30" i="44"/>
  <c r="BS29" i="44"/>
  <c r="BP29" i="44"/>
  <c r="BO29" i="44"/>
  <c r="BN29" i="44"/>
  <c r="BI29" i="44"/>
  <c r="BH29" i="44"/>
  <c r="BC29" i="44"/>
  <c r="BB29" i="44"/>
  <c r="BA29" i="44"/>
  <c r="AP29" i="44"/>
  <c r="AO29" i="44"/>
  <c r="AN29" i="44"/>
  <c r="CK29" i="44" s="1"/>
  <c r="AC29" i="44"/>
  <c r="AB29" i="44"/>
  <c r="AA29" i="44"/>
  <c r="O29" i="44"/>
  <c r="H29" i="44"/>
  <c r="E29" i="44"/>
  <c r="D29" i="44"/>
  <c r="BS28" i="44"/>
  <c r="BT28" i="44" s="1"/>
  <c r="CA28" i="44" s="1"/>
  <c r="BP28" i="44"/>
  <c r="BO28" i="44"/>
  <c r="BN28" i="44"/>
  <c r="BI28" i="44"/>
  <c r="BH28" i="44"/>
  <c r="BC28" i="44"/>
  <c r="BB28" i="44"/>
  <c r="BA28" i="44"/>
  <c r="AP28" i="44"/>
  <c r="AO28" i="44"/>
  <c r="AN28" i="44"/>
  <c r="CK28" i="44" s="1"/>
  <c r="AC28" i="44"/>
  <c r="AB28" i="44"/>
  <c r="AA28" i="44"/>
  <c r="O28" i="44"/>
  <c r="H28" i="44"/>
  <c r="E28" i="44"/>
  <c r="D28" i="44"/>
  <c r="BS27" i="44"/>
  <c r="BT27" i="44" s="1"/>
  <c r="CA27" i="44" s="1"/>
  <c r="BP27" i="44"/>
  <c r="BO27" i="44"/>
  <c r="BN27" i="44"/>
  <c r="BI27" i="44"/>
  <c r="BH27" i="44"/>
  <c r="BC27" i="44"/>
  <c r="BB27" i="44"/>
  <c r="BA27" i="44"/>
  <c r="AP27" i="44"/>
  <c r="AO27" i="44"/>
  <c r="AN27" i="44"/>
  <c r="CK27" i="44" s="1"/>
  <c r="AC27" i="44"/>
  <c r="AB27" i="44"/>
  <c r="AA27" i="44"/>
  <c r="O27" i="44"/>
  <c r="H27" i="44"/>
  <c r="E27" i="44"/>
  <c r="D27" i="44"/>
  <c r="BS26" i="44"/>
  <c r="BP26" i="44"/>
  <c r="BO26" i="44"/>
  <c r="BN26" i="44"/>
  <c r="BI26" i="44"/>
  <c r="BH26" i="44"/>
  <c r="BC26" i="44"/>
  <c r="BB26" i="44"/>
  <c r="BA26" i="44"/>
  <c r="AP26" i="44"/>
  <c r="AO26" i="44"/>
  <c r="AN26" i="44"/>
  <c r="CH26" i="44" s="1"/>
  <c r="CI26" i="44" s="1"/>
  <c r="AC26" i="44"/>
  <c r="AB26" i="44"/>
  <c r="BQ26" i="44" s="1"/>
  <c r="AA26" i="44"/>
  <c r="O26" i="44"/>
  <c r="H26" i="44"/>
  <c r="E26" i="44"/>
  <c r="D26" i="44"/>
  <c r="BS25" i="44"/>
  <c r="BP25" i="44"/>
  <c r="BO25" i="44"/>
  <c r="BN25" i="44"/>
  <c r="BI25" i="44"/>
  <c r="BH25" i="44"/>
  <c r="BC25" i="44"/>
  <c r="BB25" i="44"/>
  <c r="BA25" i="44"/>
  <c r="AP25" i="44"/>
  <c r="AO25" i="44"/>
  <c r="AN25" i="44"/>
  <c r="CK25" i="44" s="1"/>
  <c r="AC25" i="44"/>
  <c r="AB25" i="44"/>
  <c r="AA25" i="44"/>
  <c r="O25" i="44"/>
  <c r="H25" i="44"/>
  <c r="E25" i="44"/>
  <c r="D25" i="44"/>
  <c r="BS24" i="44"/>
  <c r="BP24" i="44"/>
  <c r="BO24" i="44"/>
  <c r="BN24" i="44"/>
  <c r="BI24" i="44"/>
  <c r="BH24" i="44"/>
  <c r="BC24" i="44"/>
  <c r="BB24" i="44"/>
  <c r="BA24" i="44"/>
  <c r="AP24" i="44"/>
  <c r="AO24" i="44"/>
  <c r="AN24" i="44"/>
  <c r="AC24" i="44"/>
  <c r="AB24" i="44"/>
  <c r="BQ24" i="44" s="1"/>
  <c r="AA24" i="44"/>
  <c r="O24" i="44"/>
  <c r="H24" i="44"/>
  <c r="E24" i="44"/>
  <c r="D24" i="44"/>
  <c r="BS23" i="44"/>
  <c r="BU23" i="44" s="1"/>
  <c r="CB23" i="44" s="1"/>
  <c r="BP23" i="44"/>
  <c r="BO23" i="44"/>
  <c r="BN23" i="44"/>
  <c r="BI23" i="44"/>
  <c r="BH23" i="44"/>
  <c r="BC23" i="44"/>
  <c r="BB23" i="44"/>
  <c r="BA23" i="44"/>
  <c r="AP23" i="44"/>
  <c r="AO23" i="44"/>
  <c r="AN23" i="44"/>
  <c r="CK23" i="44" s="1"/>
  <c r="AC23" i="44"/>
  <c r="AB23" i="44"/>
  <c r="BQ23" i="44" s="1"/>
  <c r="AA23" i="44"/>
  <c r="O23" i="44"/>
  <c r="H23" i="44"/>
  <c r="E23" i="44"/>
  <c r="D23" i="44"/>
  <c r="BS22" i="44"/>
  <c r="BV22" i="44" s="1"/>
  <c r="BP22" i="44"/>
  <c r="BO22" i="44"/>
  <c r="BN22" i="44"/>
  <c r="BI22" i="44"/>
  <c r="BH22" i="44"/>
  <c r="BC22" i="44"/>
  <c r="BB22" i="44"/>
  <c r="BA22" i="44"/>
  <c r="AP22" i="44"/>
  <c r="AO22" i="44"/>
  <c r="AN22" i="44"/>
  <c r="AC22" i="44"/>
  <c r="AB22" i="44"/>
  <c r="BQ22" i="44" s="1"/>
  <c r="AA22" i="44"/>
  <c r="O22" i="44"/>
  <c r="H22" i="44"/>
  <c r="E22" i="44"/>
  <c r="D22" i="44"/>
  <c r="BS21" i="44"/>
  <c r="BP21" i="44"/>
  <c r="BO21" i="44"/>
  <c r="BN21" i="44"/>
  <c r="BI21" i="44"/>
  <c r="BH21" i="44"/>
  <c r="BC21" i="44"/>
  <c r="BB21" i="44"/>
  <c r="BA21" i="44"/>
  <c r="AP21" i="44"/>
  <c r="AO21" i="44"/>
  <c r="AN21" i="44"/>
  <c r="CK21" i="44" s="1"/>
  <c r="AC21" i="44"/>
  <c r="AB21" i="44"/>
  <c r="AA21" i="44"/>
  <c r="O21" i="44"/>
  <c r="H21" i="44"/>
  <c r="E21" i="44"/>
  <c r="D21" i="44"/>
  <c r="BS20" i="44"/>
  <c r="BP20" i="44"/>
  <c r="BO20" i="44"/>
  <c r="BN20" i="44"/>
  <c r="BI20" i="44"/>
  <c r="BH20" i="44"/>
  <c r="BC20" i="44"/>
  <c r="BB20" i="44"/>
  <c r="BA20" i="44"/>
  <c r="AP20" i="44"/>
  <c r="AO20" i="44"/>
  <c r="AN20" i="44"/>
  <c r="CK20" i="44" s="1"/>
  <c r="AC20" i="44"/>
  <c r="AB20" i="44"/>
  <c r="BQ20" i="44" s="1"/>
  <c r="AA20" i="44"/>
  <c r="O20" i="44"/>
  <c r="H20" i="44"/>
  <c r="E20" i="44"/>
  <c r="D20" i="44"/>
  <c r="BS19" i="44"/>
  <c r="BP19" i="44"/>
  <c r="BO19" i="44"/>
  <c r="BN19" i="44"/>
  <c r="BI19" i="44"/>
  <c r="BH19" i="44"/>
  <c r="BC19" i="44"/>
  <c r="BB19" i="44"/>
  <c r="BA19" i="44"/>
  <c r="AP19" i="44"/>
  <c r="AO19" i="44"/>
  <c r="AN19" i="44"/>
  <c r="CK19" i="44" s="1"/>
  <c r="AC19" i="44"/>
  <c r="AB19" i="44"/>
  <c r="AA19" i="44"/>
  <c r="O19" i="44"/>
  <c r="H19" i="44"/>
  <c r="E19" i="44"/>
  <c r="D19" i="44"/>
  <c r="BS18" i="44"/>
  <c r="BT18" i="44" s="1"/>
  <c r="CA18" i="44" s="1"/>
  <c r="BP18" i="44"/>
  <c r="BO18" i="44"/>
  <c r="BN18" i="44"/>
  <c r="BI18" i="44"/>
  <c r="BH18" i="44"/>
  <c r="BC18" i="44"/>
  <c r="BB18" i="44"/>
  <c r="BA18" i="44"/>
  <c r="AP18" i="44"/>
  <c r="AO18" i="44"/>
  <c r="AN18" i="44"/>
  <c r="CK18" i="44" s="1"/>
  <c r="AC18" i="44"/>
  <c r="AB18" i="44"/>
  <c r="BQ18" i="44" s="1"/>
  <c r="AA18" i="44"/>
  <c r="O18" i="44"/>
  <c r="H18" i="44"/>
  <c r="E18" i="44"/>
  <c r="D18" i="44"/>
  <c r="BS17" i="44"/>
  <c r="BU17" i="44" s="1"/>
  <c r="BP17" i="44"/>
  <c r="BO17" i="44"/>
  <c r="BN17" i="44"/>
  <c r="BI17" i="44"/>
  <c r="BH17" i="44"/>
  <c r="BC17" i="44"/>
  <c r="BB17" i="44"/>
  <c r="BA17" i="44"/>
  <c r="AP17" i="44"/>
  <c r="AO17" i="44"/>
  <c r="AN17" i="44"/>
  <c r="CH17" i="44" s="1"/>
  <c r="CI17" i="44" s="1"/>
  <c r="AC17" i="44"/>
  <c r="AB17" i="44"/>
  <c r="AA17" i="44"/>
  <c r="O17" i="44"/>
  <c r="H17" i="44"/>
  <c r="E17" i="44"/>
  <c r="D17" i="44"/>
  <c r="BS16" i="44"/>
  <c r="BP16" i="44"/>
  <c r="BO16" i="44"/>
  <c r="BN16" i="44"/>
  <c r="BI16" i="44"/>
  <c r="BH16" i="44"/>
  <c r="BC16" i="44"/>
  <c r="BB16" i="44"/>
  <c r="BA16" i="44"/>
  <c r="AP16" i="44"/>
  <c r="AO16" i="44"/>
  <c r="AN16" i="44"/>
  <c r="CH16" i="44" s="1"/>
  <c r="CI16" i="44" s="1"/>
  <c r="AC16" i="44"/>
  <c r="AB16" i="44"/>
  <c r="AA16" i="44"/>
  <c r="O16" i="44"/>
  <c r="H16" i="44"/>
  <c r="E16" i="44"/>
  <c r="D16" i="44"/>
  <c r="BS15" i="44"/>
  <c r="BV15" i="44" s="1"/>
  <c r="CC15" i="44" s="1"/>
  <c r="BP15" i="44"/>
  <c r="BO15" i="44"/>
  <c r="BN15" i="44"/>
  <c r="BI15" i="44"/>
  <c r="BH15" i="44"/>
  <c r="BC15" i="44"/>
  <c r="BB15" i="44"/>
  <c r="BA15" i="44"/>
  <c r="AP15" i="44"/>
  <c r="AO15" i="44"/>
  <c r="AN15" i="44"/>
  <c r="CK15" i="44" s="1"/>
  <c r="AC15" i="44"/>
  <c r="AB15" i="44"/>
  <c r="BQ15" i="44" s="1"/>
  <c r="AA15" i="44"/>
  <c r="O15" i="44"/>
  <c r="H15" i="44"/>
  <c r="E15" i="44"/>
  <c r="D15" i="44"/>
  <c r="BS14" i="44"/>
  <c r="BT14" i="44" s="1"/>
  <c r="CA14" i="44" s="1"/>
  <c r="BP14" i="44"/>
  <c r="BO14" i="44"/>
  <c r="BN14" i="44"/>
  <c r="BI14" i="44"/>
  <c r="BH14" i="44"/>
  <c r="BC14" i="44"/>
  <c r="BB14" i="44"/>
  <c r="BA14" i="44"/>
  <c r="AP14" i="44"/>
  <c r="AO14" i="44"/>
  <c r="AN14" i="44"/>
  <c r="CH14" i="44" s="1"/>
  <c r="CI14" i="44" s="1"/>
  <c r="AC14" i="44"/>
  <c r="AB14" i="44"/>
  <c r="BQ14" i="44" s="1"/>
  <c r="AA14" i="44"/>
  <c r="O14" i="44"/>
  <c r="H14" i="44"/>
  <c r="E14" i="44"/>
  <c r="D14" i="44"/>
  <c r="BS13" i="44"/>
  <c r="BV13" i="44" s="1"/>
  <c r="BP13" i="44"/>
  <c r="BO13" i="44"/>
  <c r="BN13" i="44"/>
  <c r="BI13" i="44"/>
  <c r="BH13" i="44"/>
  <c r="BC13" i="44"/>
  <c r="BB13" i="44"/>
  <c r="BA13" i="44"/>
  <c r="AP13" i="44"/>
  <c r="AO13" i="44"/>
  <c r="AN13" i="44"/>
  <c r="CH13" i="44" s="1"/>
  <c r="CI13" i="44" s="1"/>
  <c r="AC13" i="44"/>
  <c r="AB13" i="44"/>
  <c r="AA13" i="44"/>
  <c r="O13" i="44"/>
  <c r="H13" i="44"/>
  <c r="E13" i="44"/>
  <c r="D13" i="44"/>
  <c r="BS12" i="44"/>
  <c r="BP12" i="44"/>
  <c r="BO12" i="44"/>
  <c r="BN12" i="44"/>
  <c r="BI12" i="44"/>
  <c r="BH12" i="44"/>
  <c r="BC12" i="44"/>
  <c r="BB12" i="44"/>
  <c r="BA12" i="44"/>
  <c r="AP12" i="44"/>
  <c r="AO12" i="44"/>
  <c r="AN12" i="44"/>
  <c r="CH12" i="44" s="1"/>
  <c r="CI12" i="44" s="1"/>
  <c r="AC12" i="44"/>
  <c r="AB12" i="44"/>
  <c r="AA12" i="44"/>
  <c r="O12" i="44"/>
  <c r="H12" i="44"/>
  <c r="E12" i="44"/>
  <c r="D12" i="44"/>
  <c r="BS11" i="44"/>
  <c r="BV11" i="44" s="1"/>
  <c r="CC11" i="44" s="1"/>
  <c r="BP11" i="44"/>
  <c r="BO11" i="44"/>
  <c r="BN11" i="44"/>
  <c r="BI11" i="44"/>
  <c r="BH11" i="44"/>
  <c r="BC11" i="44"/>
  <c r="BB11" i="44"/>
  <c r="BA11" i="44"/>
  <c r="AP11" i="44"/>
  <c r="AO11" i="44"/>
  <c r="AN11" i="44"/>
  <c r="CK11" i="44" s="1"/>
  <c r="AC11" i="44"/>
  <c r="AB11" i="44"/>
  <c r="AA11" i="44"/>
  <c r="O11" i="44"/>
  <c r="H11" i="44"/>
  <c r="E11" i="44"/>
  <c r="D11" i="44"/>
  <c r="BS10" i="44"/>
  <c r="BT10" i="44" s="1"/>
  <c r="CA10" i="44" s="1"/>
  <c r="BP10" i="44"/>
  <c r="BO10" i="44"/>
  <c r="BN10" i="44"/>
  <c r="BI10" i="44"/>
  <c r="BH10" i="44"/>
  <c r="BC10" i="44"/>
  <c r="BB10" i="44"/>
  <c r="BA10" i="44"/>
  <c r="AP10" i="44"/>
  <c r="AO10" i="44"/>
  <c r="AN10" i="44"/>
  <c r="CK10" i="44" s="1"/>
  <c r="AC10" i="44"/>
  <c r="AB10" i="44"/>
  <c r="BQ10" i="44" s="1"/>
  <c r="AA10" i="44"/>
  <c r="O10" i="44"/>
  <c r="H10" i="44"/>
  <c r="E10" i="44"/>
  <c r="D10" i="44"/>
  <c r="BS9" i="44"/>
  <c r="BU9" i="44" s="1"/>
  <c r="BP9" i="44"/>
  <c r="BO9" i="44"/>
  <c r="BN9" i="44"/>
  <c r="BI9" i="44"/>
  <c r="BH9" i="44"/>
  <c r="BC9" i="44"/>
  <c r="BB9" i="44"/>
  <c r="BA9" i="44"/>
  <c r="AP9" i="44"/>
  <c r="AO9" i="44"/>
  <c r="AN9" i="44"/>
  <c r="CH9" i="44" s="1"/>
  <c r="CI9" i="44" s="1"/>
  <c r="AC9" i="44"/>
  <c r="AB9" i="44"/>
  <c r="AA9" i="44"/>
  <c r="O9" i="44"/>
  <c r="H9" i="44"/>
  <c r="E9" i="44"/>
  <c r="D9" i="44"/>
  <c r="BS8" i="44"/>
  <c r="BP8" i="44"/>
  <c r="BO8" i="44"/>
  <c r="BN8" i="44"/>
  <c r="BI8" i="44"/>
  <c r="BH8" i="44"/>
  <c r="BC8" i="44"/>
  <c r="BB8" i="44"/>
  <c r="BA8" i="44"/>
  <c r="AP8" i="44"/>
  <c r="AO8" i="44"/>
  <c r="AN8" i="44"/>
  <c r="CH8" i="44" s="1"/>
  <c r="CI8" i="44" s="1"/>
  <c r="AC8" i="44"/>
  <c r="AB8" i="44"/>
  <c r="AA8" i="44"/>
  <c r="O8" i="44"/>
  <c r="H8" i="44"/>
  <c r="E8" i="44"/>
  <c r="D8" i="44"/>
  <c r="BS7" i="44"/>
  <c r="BV7" i="44" s="1"/>
  <c r="CC7" i="44" s="1"/>
  <c r="BP7" i="44"/>
  <c r="BO7" i="44"/>
  <c r="BN7" i="44"/>
  <c r="BI7" i="44"/>
  <c r="BH7" i="44"/>
  <c r="BC7" i="44"/>
  <c r="BB7" i="44"/>
  <c r="BA7" i="44"/>
  <c r="AP7" i="44"/>
  <c r="AO7" i="44"/>
  <c r="AN7" i="44"/>
  <c r="CK7" i="44" s="1"/>
  <c r="AC7" i="44"/>
  <c r="AB7" i="44"/>
  <c r="BQ7" i="44" s="1"/>
  <c r="AA7" i="44"/>
  <c r="O7" i="44"/>
  <c r="H7" i="44"/>
  <c r="E7" i="44"/>
  <c r="D7" i="44"/>
  <c r="BS6" i="44"/>
  <c r="BU6" i="44" s="1"/>
  <c r="CB6" i="44" s="1"/>
  <c r="BP6" i="44"/>
  <c r="BO6" i="44"/>
  <c r="BN6" i="44"/>
  <c r="BI6" i="44"/>
  <c r="BH6" i="44"/>
  <c r="BC6" i="44"/>
  <c r="BB6" i="44"/>
  <c r="BA6" i="44"/>
  <c r="AP6" i="44"/>
  <c r="AO6" i="44"/>
  <c r="AN6" i="44"/>
  <c r="CK6" i="44" s="1"/>
  <c r="AC6" i="44"/>
  <c r="AB6" i="44"/>
  <c r="BQ6" i="44" s="1"/>
  <c r="AA6" i="44"/>
  <c r="O6" i="44"/>
  <c r="H6" i="44"/>
  <c r="E6" i="44"/>
  <c r="D6" i="44"/>
  <c r="BS5" i="44"/>
  <c r="BT5" i="44" s="1"/>
  <c r="CA5" i="44" s="1"/>
  <c r="BP5" i="44"/>
  <c r="BO5" i="44"/>
  <c r="BN5" i="44"/>
  <c r="BI5" i="44"/>
  <c r="BH5" i="44"/>
  <c r="BC5" i="44"/>
  <c r="BB5" i="44"/>
  <c r="BA5" i="44"/>
  <c r="AP5" i="44"/>
  <c r="AO5" i="44"/>
  <c r="AN5" i="44"/>
  <c r="CH5" i="44" s="1"/>
  <c r="CI5" i="44" s="1"/>
  <c r="AC5" i="44"/>
  <c r="AB5" i="44"/>
  <c r="AA5" i="44"/>
  <c r="O5" i="44"/>
  <c r="H5" i="44"/>
  <c r="E5" i="44"/>
  <c r="D5" i="44"/>
  <c r="BS4" i="44"/>
  <c r="BT4" i="44" s="1"/>
  <c r="CA4" i="44" s="1"/>
  <c r="BP4" i="44"/>
  <c r="BO4" i="44"/>
  <c r="BN4" i="44"/>
  <c r="BI4" i="44"/>
  <c r="BH4" i="44"/>
  <c r="BC4" i="44"/>
  <c r="BB4" i="44"/>
  <c r="BA4" i="44"/>
  <c r="AP4" i="44"/>
  <c r="AO4" i="44"/>
  <c r="AN4" i="44"/>
  <c r="AC4" i="44"/>
  <c r="AB4" i="44"/>
  <c r="AA4" i="44"/>
  <c r="O4" i="44"/>
  <c r="H4" i="44"/>
  <c r="E4" i="44"/>
  <c r="D4" i="44"/>
  <c r="CU3" i="44"/>
  <c r="CT3" i="44"/>
  <c r="CS3" i="44"/>
  <c r="CR3" i="44"/>
  <c r="CQ3" i="44"/>
  <c r="BS3" i="44"/>
  <c r="BV3" i="44" s="1"/>
  <c r="CC3" i="44" s="1"/>
  <c r="BP3" i="44"/>
  <c r="BO3" i="44"/>
  <c r="BN3" i="44"/>
  <c r="BI3" i="44"/>
  <c r="BH3" i="44"/>
  <c r="BC3" i="44"/>
  <c r="BB3" i="44"/>
  <c r="BA3" i="44"/>
  <c r="AP3" i="44"/>
  <c r="AO3" i="44"/>
  <c r="AN3" i="44"/>
  <c r="CK3" i="44" s="1"/>
  <c r="AC3" i="44"/>
  <c r="AB3" i="44"/>
  <c r="BQ3" i="44" s="1"/>
  <c r="AA3" i="44"/>
  <c r="P3" i="44"/>
  <c r="N3" i="44"/>
  <c r="H3" i="44"/>
  <c r="E3" i="44"/>
  <c r="D3" i="44"/>
  <c r="D24" i="37"/>
  <c r="D30" i="37"/>
  <c r="C25" i="37"/>
  <c r="C23" i="37"/>
  <c r="C24" i="37"/>
  <c r="C26" i="37"/>
  <c r="C30" i="37"/>
  <c r="D26" i="37"/>
  <c r="D23" i="37"/>
  <c r="D25" i="37"/>
  <c r="DA281" i="33" l="1"/>
  <c r="DA296" i="33"/>
  <c r="CD264" i="33"/>
  <c r="DB264" i="33" s="1"/>
  <c r="CD294" i="33"/>
  <c r="DA311" i="33"/>
  <c r="DA454" i="33"/>
  <c r="DA309" i="33"/>
  <c r="DA317" i="33"/>
  <c r="DA356" i="33"/>
  <c r="CO32" i="47"/>
  <c r="CP32" i="47" s="1"/>
  <c r="DA277" i="33"/>
  <c r="DA321" i="33"/>
  <c r="CA297" i="33"/>
  <c r="BW297" i="33"/>
  <c r="BY297" i="33" s="1"/>
  <c r="DA295" i="33"/>
  <c r="CD288" i="33"/>
  <c r="DA265" i="33"/>
  <c r="DA390" i="33"/>
  <c r="DB390" i="33" s="1"/>
  <c r="DA362" i="33"/>
  <c r="DB362" i="33" s="1"/>
  <c r="DA389" i="33"/>
  <c r="DB389" i="33" s="1"/>
  <c r="DA293" i="33"/>
  <c r="DA301" i="33"/>
  <c r="DB294" i="33"/>
  <c r="DA273" i="33"/>
  <c r="DA379" i="33"/>
  <c r="CB290" i="33"/>
  <c r="BW290" i="33"/>
  <c r="BY290" i="33" s="1"/>
  <c r="CD290" i="33" s="1"/>
  <c r="CD303" i="33"/>
  <c r="DA298" i="33"/>
  <c r="CD305" i="33"/>
  <c r="DA303" i="33"/>
  <c r="DB449" i="33"/>
  <c r="DA329" i="33"/>
  <c r="DA355" i="33"/>
  <c r="CD389" i="33"/>
  <c r="CB392" i="33"/>
  <c r="BW392" i="33"/>
  <c r="BY392" i="33" s="1"/>
  <c r="BX392" i="33"/>
  <c r="BZ392" i="33" s="1"/>
  <c r="DA345" i="33"/>
  <c r="DA351" i="33"/>
  <c r="CD350" i="33"/>
  <c r="DA440" i="33"/>
  <c r="DA408" i="33"/>
  <c r="DA466" i="33"/>
  <c r="DA395" i="33"/>
  <c r="CB301" i="33"/>
  <c r="BW301" i="33"/>
  <c r="BY301" i="33" s="1"/>
  <c r="CD301" i="33" s="1"/>
  <c r="DB301" i="33" s="1"/>
  <c r="BW295" i="33"/>
  <c r="BY295" i="33" s="1"/>
  <c r="CD295" i="33" s="1"/>
  <c r="DB295" i="33" s="1"/>
  <c r="BW375" i="33"/>
  <c r="BY375" i="33" s="1"/>
  <c r="CD375" i="33" s="1"/>
  <c r="DB375" i="33" s="1"/>
  <c r="DA371" i="33"/>
  <c r="BX377" i="33"/>
  <c r="BZ377" i="33" s="1"/>
  <c r="CC377" i="33"/>
  <c r="DA400" i="33"/>
  <c r="DA465" i="33"/>
  <c r="DA443" i="33"/>
  <c r="DA306" i="33"/>
  <c r="DA374" i="33"/>
  <c r="DA377" i="33"/>
  <c r="CD379" i="33"/>
  <c r="DA434" i="33"/>
  <c r="DA376" i="33"/>
  <c r="DA424" i="33"/>
  <c r="CD395" i="33"/>
  <c r="DA429" i="33"/>
  <c r="DA427" i="33"/>
  <c r="DA406" i="33"/>
  <c r="BX266" i="33"/>
  <c r="BZ266" i="33" s="1"/>
  <c r="CC266" i="33"/>
  <c r="CB303" i="33"/>
  <c r="BW303" i="33"/>
  <c r="BY303" i="33" s="1"/>
  <c r="BX297" i="33"/>
  <c r="BZ297" i="33" s="1"/>
  <c r="CC297" i="33"/>
  <c r="BW344" i="33"/>
  <c r="BY344" i="33" s="1"/>
  <c r="CD344" i="33" s="1"/>
  <c r="DB344" i="33" s="1"/>
  <c r="CA344" i="33"/>
  <c r="BX375" i="33"/>
  <c r="BZ375" i="33" s="1"/>
  <c r="DA292" i="33"/>
  <c r="DA453" i="33"/>
  <c r="DA333" i="33"/>
  <c r="BX459" i="33"/>
  <c r="BZ459" i="33" s="1"/>
  <c r="CC459" i="33"/>
  <c r="DA392" i="33"/>
  <c r="DA269" i="33"/>
  <c r="DA342" i="33"/>
  <c r="CD410" i="33"/>
  <c r="CC391" i="33"/>
  <c r="BX391" i="33"/>
  <c r="BZ391" i="33" s="1"/>
  <c r="CD391" i="33" s="1"/>
  <c r="DA412" i="33"/>
  <c r="DA417" i="33"/>
  <c r="DA439" i="33"/>
  <c r="DA300" i="33"/>
  <c r="DA310" i="33"/>
  <c r="DA302" i="33"/>
  <c r="BW345" i="33"/>
  <c r="BY345" i="33" s="1"/>
  <c r="DA398" i="33"/>
  <c r="DA423" i="33"/>
  <c r="CD432" i="33"/>
  <c r="DA451" i="33"/>
  <c r="DA459" i="33"/>
  <c r="DA468" i="33"/>
  <c r="CC278" i="33"/>
  <c r="BX278" i="33"/>
  <c r="BZ278" i="33" s="1"/>
  <c r="CB271" i="33"/>
  <c r="BW271" i="33"/>
  <c r="BY271" i="33" s="1"/>
  <c r="CD271" i="33" s="1"/>
  <c r="CB314" i="33"/>
  <c r="CD314" i="33" s="1"/>
  <c r="DB314" i="33" s="1"/>
  <c r="BW314" i="33"/>
  <c r="BY314" i="33" s="1"/>
  <c r="CC267" i="33"/>
  <c r="BX267" i="33"/>
  <c r="BZ267" i="33" s="1"/>
  <c r="CD267" i="33" s="1"/>
  <c r="BX346" i="33"/>
  <c r="BZ346" i="33" s="1"/>
  <c r="BX383" i="33"/>
  <c r="BZ383" i="33" s="1"/>
  <c r="CD383" i="33" s="1"/>
  <c r="DB383" i="33" s="1"/>
  <c r="CB383" i="33"/>
  <c r="CB382" i="33"/>
  <c r="BW382" i="33"/>
  <c r="BY382" i="33" s="1"/>
  <c r="CD382" i="33" s="1"/>
  <c r="DA388" i="33"/>
  <c r="CD446" i="33"/>
  <c r="DB446" i="33" s="1"/>
  <c r="DB262" i="33"/>
  <c r="CB266" i="33"/>
  <c r="BW266" i="33"/>
  <c r="BY266" i="33" s="1"/>
  <c r="BW273" i="33"/>
  <c r="BY273" i="33" s="1"/>
  <c r="CD273" i="33" s="1"/>
  <c r="DB273" i="33" s="1"/>
  <c r="CB273" i="33"/>
  <c r="BX341" i="33"/>
  <c r="BZ341" i="33" s="1"/>
  <c r="CD341" i="33" s="1"/>
  <c r="CC341" i="33"/>
  <c r="DA338" i="33"/>
  <c r="DA399" i="33"/>
  <c r="DA387" i="33"/>
  <c r="BW378" i="33"/>
  <c r="BY378" i="33" s="1"/>
  <c r="DA448" i="33"/>
  <c r="BW377" i="33"/>
  <c r="BY377" i="33" s="1"/>
  <c r="CD377" i="33" s="1"/>
  <c r="CB377" i="33"/>
  <c r="CB421" i="33"/>
  <c r="BW421" i="33"/>
  <c r="BY421" i="33" s="1"/>
  <c r="DA463" i="33"/>
  <c r="DA334" i="33"/>
  <c r="DA279" i="33"/>
  <c r="CD298" i="33"/>
  <c r="DB359" i="33"/>
  <c r="DA347" i="33"/>
  <c r="DA308" i="33"/>
  <c r="DA339" i="33"/>
  <c r="CD362" i="33"/>
  <c r="DA394" i="33"/>
  <c r="DA457" i="33"/>
  <c r="CD414" i="33"/>
  <c r="DA467" i="33"/>
  <c r="DA396" i="33"/>
  <c r="DA381" i="33"/>
  <c r="BX429" i="33"/>
  <c r="BZ429" i="33" s="1"/>
  <c r="BW429" i="33"/>
  <c r="BY429" i="33" s="1"/>
  <c r="CB429" i="33"/>
  <c r="DA352" i="33"/>
  <c r="CC461" i="33"/>
  <c r="BX461" i="33"/>
  <c r="BZ461" i="33" s="1"/>
  <c r="CD461" i="33" s="1"/>
  <c r="DB461" i="33" s="1"/>
  <c r="BQ13" i="48"/>
  <c r="BQ25" i="48"/>
  <c r="CK41" i="48"/>
  <c r="BQ42" i="47"/>
  <c r="BR13" i="47"/>
  <c r="BQ27" i="44"/>
  <c r="CO66" i="44"/>
  <c r="CP66" i="44" s="1"/>
  <c r="CO74" i="44"/>
  <c r="CP74" i="44" s="1"/>
  <c r="BU5" i="44"/>
  <c r="CB5" i="44" s="1"/>
  <c r="CU14" i="44"/>
  <c r="CO49" i="44"/>
  <c r="CP49" i="44" s="1"/>
  <c r="CO51" i="44"/>
  <c r="CP51" i="44" s="1"/>
  <c r="BQ59" i="44"/>
  <c r="CO15" i="44"/>
  <c r="CP15" i="44" s="1"/>
  <c r="BR26" i="44"/>
  <c r="CK53" i="44"/>
  <c r="BQ34" i="44"/>
  <c r="BW275" i="33"/>
  <c r="BY275" i="33" s="1"/>
  <c r="CB275" i="33"/>
  <c r="BW285" i="33"/>
  <c r="BY285" i="33" s="1"/>
  <c r="CB285" i="33"/>
  <c r="BW299" i="33"/>
  <c r="BY299" i="33" s="1"/>
  <c r="CB299" i="33"/>
  <c r="BW272" i="33"/>
  <c r="BY272" i="33" s="1"/>
  <c r="CB272" i="33"/>
  <c r="CB322" i="33"/>
  <c r="BW322" i="33"/>
  <c r="BY322" i="33" s="1"/>
  <c r="CB348" i="33"/>
  <c r="BW348" i="33"/>
  <c r="BY348" i="33" s="1"/>
  <c r="BW293" i="33"/>
  <c r="BY293" i="33" s="1"/>
  <c r="CB293" i="33"/>
  <c r="CC352" i="33"/>
  <c r="BX352" i="33"/>
  <c r="BZ352" i="33" s="1"/>
  <c r="CB316" i="33"/>
  <c r="BW316" i="33"/>
  <c r="BY316" i="33" s="1"/>
  <c r="CB324" i="33"/>
  <c r="BW324" i="33"/>
  <c r="BY324" i="33" s="1"/>
  <c r="BW320" i="33"/>
  <c r="BY320" i="33" s="1"/>
  <c r="CB320" i="33"/>
  <c r="CD323" i="33"/>
  <c r="DB323" i="33" s="1"/>
  <c r="DA380" i="33"/>
  <c r="CC405" i="33"/>
  <c r="BX405" i="33"/>
  <c r="BZ405" i="33" s="1"/>
  <c r="BW401" i="33"/>
  <c r="BY401" i="33" s="1"/>
  <c r="CB401" i="33"/>
  <c r="CB347" i="33"/>
  <c r="BW347" i="33"/>
  <c r="BY347" i="33" s="1"/>
  <c r="CC402" i="33"/>
  <c r="BX402" i="33"/>
  <c r="BZ402" i="33" s="1"/>
  <c r="BX420" i="33"/>
  <c r="BZ420" i="33" s="1"/>
  <c r="CC420" i="33"/>
  <c r="CB434" i="33"/>
  <c r="BW434" i="33"/>
  <c r="BY434" i="33" s="1"/>
  <c r="BX434" i="33"/>
  <c r="BZ434" i="33" s="1"/>
  <c r="BW326" i="33"/>
  <c r="BY326" i="33" s="1"/>
  <c r="CB326" i="33"/>
  <c r="CB353" i="33"/>
  <c r="BW353" i="33"/>
  <c r="BY353" i="33" s="1"/>
  <c r="BX401" i="33"/>
  <c r="BZ401" i="33" s="1"/>
  <c r="DA414" i="33"/>
  <c r="BX456" i="33"/>
  <c r="BZ456" i="33" s="1"/>
  <c r="CC456" i="33"/>
  <c r="DB342" i="33"/>
  <c r="BX455" i="33"/>
  <c r="BZ455" i="33" s="1"/>
  <c r="CC455" i="33"/>
  <c r="BW419" i="33"/>
  <c r="BY419" i="33" s="1"/>
  <c r="CB443" i="33"/>
  <c r="BW443" i="33"/>
  <c r="BY443" i="33" s="1"/>
  <c r="BW407" i="33"/>
  <c r="BY407" i="33" s="1"/>
  <c r="CD407" i="33" s="1"/>
  <c r="BW453" i="33"/>
  <c r="BY453" i="33" s="1"/>
  <c r="CB453" i="33"/>
  <c r="DB395" i="33"/>
  <c r="CB277" i="33"/>
  <c r="BW277" i="33"/>
  <c r="BY277" i="33" s="1"/>
  <c r="CC285" i="33"/>
  <c r="BX285" i="33"/>
  <c r="BZ285" i="33" s="1"/>
  <c r="CD278" i="33"/>
  <c r="BX287" i="33"/>
  <c r="BZ287" i="33" s="1"/>
  <c r="CC287" i="33"/>
  <c r="DA282" i="33"/>
  <c r="BX272" i="33"/>
  <c r="BZ272" i="33" s="1"/>
  <c r="CC272" i="33"/>
  <c r="CD321" i="33"/>
  <c r="DB321" i="33" s="1"/>
  <c r="DA341" i="33"/>
  <c r="BW367" i="33"/>
  <c r="BY367" i="33" s="1"/>
  <c r="CB367" i="33"/>
  <c r="BX367" i="33"/>
  <c r="BZ367" i="33" s="1"/>
  <c r="BX293" i="33"/>
  <c r="BZ293" i="33" s="1"/>
  <c r="CC293" i="33"/>
  <c r="BW306" i="33"/>
  <c r="BY306" i="33" s="1"/>
  <c r="CB306" i="33"/>
  <c r="BX324" i="33"/>
  <c r="BZ324" i="33" s="1"/>
  <c r="CC324" i="33"/>
  <c r="CD328" i="33"/>
  <c r="BW361" i="33"/>
  <c r="BY361" i="33" s="1"/>
  <c r="CB361" i="33"/>
  <c r="BX365" i="33"/>
  <c r="BZ365" i="33" s="1"/>
  <c r="CC365" i="33"/>
  <c r="DA382" i="33"/>
  <c r="CC409" i="33"/>
  <c r="BX409" i="33"/>
  <c r="BZ409" i="33" s="1"/>
  <c r="BX354" i="33"/>
  <c r="BZ354" i="33" s="1"/>
  <c r="CC354" i="33"/>
  <c r="CB308" i="33"/>
  <c r="BW308" i="33"/>
  <c r="BY308" i="33" s="1"/>
  <c r="DB379" i="33"/>
  <c r="CD399" i="33"/>
  <c r="BX347" i="33"/>
  <c r="BZ347" i="33" s="1"/>
  <c r="CC347" i="33"/>
  <c r="CD384" i="33"/>
  <c r="DB384" i="33" s="1"/>
  <c r="CC270" i="33"/>
  <c r="BX270" i="33"/>
  <c r="BZ270" i="33" s="1"/>
  <c r="CD374" i="33"/>
  <c r="DB374" i="33" s="1"/>
  <c r="BW402" i="33"/>
  <c r="BY402" i="33" s="1"/>
  <c r="CB402" i="33"/>
  <c r="CB380" i="33"/>
  <c r="BW380" i="33"/>
  <c r="BY380" i="33" s="1"/>
  <c r="BW411" i="33"/>
  <c r="BY411" i="33" s="1"/>
  <c r="CB411" i="33"/>
  <c r="BW420" i="33"/>
  <c r="BY420" i="33" s="1"/>
  <c r="CB420" i="33"/>
  <c r="DA373" i="33"/>
  <c r="CC353" i="33"/>
  <c r="BX353" i="33"/>
  <c r="BZ353" i="33" s="1"/>
  <c r="CC427" i="33"/>
  <c r="BX427" i="33"/>
  <c r="BZ427" i="33" s="1"/>
  <c r="DA432" i="33"/>
  <c r="DB432" i="33" s="1"/>
  <c r="BX419" i="33"/>
  <c r="BZ419" i="33" s="1"/>
  <c r="CC419" i="33"/>
  <c r="DA411" i="33"/>
  <c r="CD464" i="33"/>
  <c r="DB464" i="33" s="1"/>
  <c r="CC443" i="33"/>
  <c r="BX443" i="33"/>
  <c r="BZ443" i="33" s="1"/>
  <c r="BW445" i="33"/>
  <c r="BY445" i="33" s="1"/>
  <c r="CB445" i="33"/>
  <c r="CD462" i="33"/>
  <c r="DB462" i="33" s="1"/>
  <c r="BX466" i="33"/>
  <c r="BZ466" i="33" s="1"/>
  <c r="CC466" i="33"/>
  <c r="BX339" i="33"/>
  <c r="BZ339" i="33" s="1"/>
  <c r="CC339" i="33"/>
  <c r="BX453" i="33"/>
  <c r="BZ453" i="33" s="1"/>
  <c r="CC453" i="33"/>
  <c r="CB466" i="33"/>
  <c r="BW466" i="33"/>
  <c r="BY466" i="33" s="1"/>
  <c r="BX268" i="33"/>
  <c r="BZ268" i="33" s="1"/>
  <c r="CC268" i="33"/>
  <c r="CD268" i="33" s="1"/>
  <c r="DB271" i="33"/>
  <c r="CB291" i="33"/>
  <c r="BW291" i="33"/>
  <c r="BY291" i="33" s="1"/>
  <c r="CB289" i="33"/>
  <c r="BW289" i="33"/>
  <c r="BY289" i="33" s="1"/>
  <c r="BX289" i="33"/>
  <c r="BZ289" i="33" s="1"/>
  <c r="BX279" i="33"/>
  <c r="BZ279" i="33" s="1"/>
  <c r="CC279" i="33"/>
  <c r="DA299" i="33"/>
  <c r="BX280" i="33"/>
  <c r="BZ280" i="33" s="1"/>
  <c r="CC280" i="33"/>
  <c r="BX274" i="33"/>
  <c r="BZ274" i="33" s="1"/>
  <c r="CC274" i="33"/>
  <c r="BX292" i="33"/>
  <c r="BZ292" i="33" s="1"/>
  <c r="CC292" i="33"/>
  <c r="BW332" i="33"/>
  <c r="BY332" i="33" s="1"/>
  <c r="CB332" i="33"/>
  <c r="BX332" i="33"/>
  <c r="BZ332" i="33" s="1"/>
  <c r="DB278" i="33"/>
  <c r="CD302" i="33"/>
  <c r="CC317" i="33"/>
  <c r="BX317" i="33"/>
  <c r="BZ317" i="33" s="1"/>
  <c r="BW261" i="33"/>
  <c r="BY261" i="33" s="1"/>
  <c r="CB261" i="33"/>
  <c r="CB281" i="33"/>
  <c r="BW281" i="33"/>
  <c r="BY281" i="33" s="1"/>
  <c r="DA304" i="33"/>
  <c r="BX312" i="33"/>
  <c r="BZ312" i="33" s="1"/>
  <c r="CC312" i="33"/>
  <c r="DA305" i="33"/>
  <c r="DB305" i="33" s="1"/>
  <c r="CB336" i="33"/>
  <c r="BW336" i="33"/>
  <c r="BY336" i="33" s="1"/>
  <c r="CD307" i="33"/>
  <c r="DB307" i="33" s="1"/>
  <c r="DA330" i="33"/>
  <c r="DA331" i="33"/>
  <c r="CB339" i="33"/>
  <c r="BW339" i="33"/>
  <c r="BY339" i="33" s="1"/>
  <c r="CB368" i="33"/>
  <c r="BW368" i="33"/>
  <c r="BY368" i="33" s="1"/>
  <c r="CB387" i="33"/>
  <c r="BW387" i="33"/>
  <c r="BY387" i="33" s="1"/>
  <c r="CC396" i="33"/>
  <c r="CD396" i="33" s="1"/>
  <c r="DB396" i="33" s="1"/>
  <c r="BX396" i="33"/>
  <c r="BZ396" i="33" s="1"/>
  <c r="CC417" i="33"/>
  <c r="BX417" i="33"/>
  <c r="BZ417" i="33" s="1"/>
  <c r="CB309" i="33"/>
  <c r="BW309" i="33"/>
  <c r="BY309" i="33" s="1"/>
  <c r="CB335" i="33"/>
  <c r="BW335" i="33"/>
  <c r="BY335" i="33" s="1"/>
  <c r="CC308" i="33"/>
  <c r="BX308" i="33"/>
  <c r="BZ308" i="33" s="1"/>
  <c r="CB388" i="33"/>
  <c r="BW388" i="33"/>
  <c r="BY388" i="33" s="1"/>
  <c r="BX333" i="33"/>
  <c r="BZ333" i="33" s="1"/>
  <c r="CC333" i="33"/>
  <c r="CB349" i="33"/>
  <c r="BW349" i="33"/>
  <c r="BY349" i="33" s="1"/>
  <c r="BX411" i="33"/>
  <c r="BZ411" i="33" s="1"/>
  <c r="CC411" i="33"/>
  <c r="DA425" i="33"/>
  <c r="DB425" i="33" s="1"/>
  <c r="BW441" i="33"/>
  <c r="BY441" i="33" s="1"/>
  <c r="CB441" i="33"/>
  <c r="BX366" i="33"/>
  <c r="BZ366" i="33" s="1"/>
  <c r="CC366" i="33"/>
  <c r="CB467" i="33"/>
  <c r="BW467" i="33"/>
  <c r="BY467" i="33" s="1"/>
  <c r="CD467" i="33" s="1"/>
  <c r="CD422" i="33"/>
  <c r="DB422" i="33" s="1"/>
  <c r="BW408" i="33"/>
  <c r="BY408" i="33" s="1"/>
  <c r="CB408" i="33"/>
  <c r="CB338" i="33"/>
  <c r="BW338" i="33"/>
  <c r="BY338" i="33" s="1"/>
  <c r="BX400" i="33"/>
  <c r="BZ400" i="33" s="1"/>
  <c r="CC400" i="33"/>
  <c r="CB442" i="33"/>
  <c r="BW442" i="33"/>
  <c r="BY442" i="33" s="1"/>
  <c r="DA450" i="33"/>
  <c r="BX445" i="33"/>
  <c r="BZ445" i="33" s="1"/>
  <c r="CC445" i="33"/>
  <c r="CD430" i="33"/>
  <c r="CB440" i="33"/>
  <c r="BW440" i="33"/>
  <c r="BY440" i="33" s="1"/>
  <c r="DA431" i="33"/>
  <c r="DB431" i="33" s="1"/>
  <c r="CB450" i="33"/>
  <c r="BW450" i="33"/>
  <c r="BY450" i="33" s="1"/>
  <c r="BW437" i="33"/>
  <c r="BY437" i="33" s="1"/>
  <c r="CB270" i="33"/>
  <c r="BW270" i="33"/>
  <c r="BY270" i="33" s="1"/>
  <c r="CB279" i="33"/>
  <c r="BW279" i="33"/>
  <c r="BY279" i="33" s="1"/>
  <c r="CC300" i="33"/>
  <c r="BX300" i="33"/>
  <c r="BZ300" i="33" s="1"/>
  <c r="DB298" i="33"/>
  <c r="CD360" i="33"/>
  <c r="DB360" i="33" s="1"/>
  <c r="CC387" i="33"/>
  <c r="BX387" i="33"/>
  <c r="BZ387" i="33" s="1"/>
  <c r="BX309" i="33"/>
  <c r="BZ309" i="33" s="1"/>
  <c r="CC309" i="33"/>
  <c r="BX335" i="33"/>
  <c r="BZ335" i="33" s="1"/>
  <c r="CC335" i="33"/>
  <c r="CB438" i="33"/>
  <c r="BW438" i="33"/>
  <c r="BY438" i="33" s="1"/>
  <c r="CD438" i="33" s="1"/>
  <c r="CA459" i="33"/>
  <c r="BW459" i="33"/>
  <c r="BY459" i="33" s="1"/>
  <c r="DA433" i="33"/>
  <c r="CC447" i="33"/>
  <c r="BX447" i="33"/>
  <c r="BZ447" i="33" s="1"/>
  <c r="CD330" i="33"/>
  <c r="BW400" i="33"/>
  <c r="BY400" i="33" s="1"/>
  <c r="CB400" i="33"/>
  <c r="BX460" i="33"/>
  <c r="BZ460" i="33" s="1"/>
  <c r="CC460" i="33"/>
  <c r="BX468" i="33"/>
  <c r="BZ468" i="33" s="1"/>
  <c r="CC468" i="33"/>
  <c r="BX291" i="33"/>
  <c r="BZ291" i="33" s="1"/>
  <c r="CC336" i="33"/>
  <c r="BX336" i="33"/>
  <c r="BZ336" i="33" s="1"/>
  <c r="CB276" i="33"/>
  <c r="BW276" i="33"/>
  <c r="BY276" i="33" s="1"/>
  <c r="BW325" i="33"/>
  <c r="BY325" i="33" s="1"/>
  <c r="CB325" i="33"/>
  <c r="BW317" i="33"/>
  <c r="BY317" i="33" s="1"/>
  <c r="CB337" i="33"/>
  <c r="BW337" i="33"/>
  <c r="BY337" i="33" s="1"/>
  <c r="BX355" i="33"/>
  <c r="BZ355" i="33" s="1"/>
  <c r="CC355" i="33"/>
  <c r="DB391" i="33"/>
  <c r="CD315" i="33"/>
  <c r="CB371" i="33"/>
  <c r="BW371" i="33"/>
  <c r="BY371" i="33" s="1"/>
  <c r="BX282" i="33"/>
  <c r="BZ282" i="33" s="1"/>
  <c r="CC282" i="33"/>
  <c r="BW393" i="33"/>
  <c r="BY393" i="33" s="1"/>
  <c r="CB393" i="33"/>
  <c r="BW416" i="33"/>
  <c r="BY416" i="33" s="1"/>
  <c r="CD416" i="33" s="1"/>
  <c r="DB416" i="33" s="1"/>
  <c r="CB416" i="33"/>
  <c r="BX368" i="33"/>
  <c r="BZ368" i="33" s="1"/>
  <c r="CB428" i="33"/>
  <c r="BW428" i="33"/>
  <c r="BY428" i="33" s="1"/>
  <c r="BW365" i="33"/>
  <c r="BY365" i="33" s="1"/>
  <c r="CD365" i="33" s="1"/>
  <c r="DB365" i="33" s="1"/>
  <c r="BX378" i="33"/>
  <c r="BZ378" i="33" s="1"/>
  <c r="CC378" i="33"/>
  <c r="BX381" i="33"/>
  <c r="BZ381" i="33" s="1"/>
  <c r="CC381" i="33"/>
  <c r="CB424" i="33"/>
  <c r="BW424" i="33"/>
  <c r="BY424" i="33" s="1"/>
  <c r="DA430" i="33"/>
  <c r="BX386" i="33"/>
  <c r="BZ386" i="33" s="1"/>
  <c r="CC386" i="33"/>
  <c r="DA407" i="33"/>
  <c r="BW363" i="33"/>
  <c r="BY363" i="33" s="1"/>
  <c r="CB363" i="33"/>
  <c r="CC397" i="33"/>
  <c r="BX397" i="33"/>
  <c r="BZ397" i="33" s="1"/>
  <c r="DA268" i="33"/>
  <c r="BX338" i="33"/>
  <c r="BZ338" i="33" s="1"/>
  <c r="CC338" i="33"/>
  <c r="BX394" i="33"/>
  <c r="BZ394" i="33" s="1"/>
  <c r="CC394" i="33"/>
  <c r="DA460" i="33"/>
  <c r="BW354" i="33"/>
  <c r="BY354" i="33" s="1"/>
  <c r="CD354" i="33" s="1"/>
  <c r="DB354" i="33" s="1"/>
  <c r="DB451" i="33"/>
  <c r="CD435" i="33"/>
  <c r="DB435" i="33" s="1"/>
  <c r="DA447" i="33"/>
  <c r="CB468" i="33"/>
  <c r="BW468" i="33"/>
  <c r="BY468" i="33" s="1"/>
  <c r="CB460" i="33"/>
  <c r="BW460" i="33"/>
  <c r="BY460" i="33" s="1"/>
  <c r="BX364" i="33"/>
  <c r="BZ364" i="33" s="1"/>
  <c r="CC364" i="33"/>
  <c r="BW423" i="33"/>
  <c r="BY423" i="33" s="1"/>
  <c r="CB423" i="33"/>
  <c r="BX299" i="33"/>
  <c r="BZ299" i="33" s="1"/>
  <c r="CC299" i="33"/>
  <c r="CC261" i="33"/>
  <c r="BX261" i="33"/>
  <c r="BZ261" i="33" s="1"/>
  <c r="BW312" i="33"/>
  <c r="BY312" i="33" s="1"/>
  <c r="CB312" i="33"/>
  <c r="CC413" i="33"/>
  <c r="BX413" i="33"/>
  <c r="BZ413" i="33" s="1"/>
  <c r="CD413" i="33" s="1"/>
  <c r="DB413" i="33" s="1"/>
  <c r="CB333" i="33"/>
  <c r="BW333" i="33"/>
  <c r="BY333" i="33" s="1"/>
  <c r="BX380" i="33"/>
  <c r="BZ380" i="33" s="1"/>
  <c r="CC380" i="33"/>
  <c r="CB394" i="33"/>
  <c r="BW394" i="33"/>
  <c r="BY394" i="33" s="1"/>
  <c r="CB366" i="33"/>
  <c r="BW366" i="33"/>
  <c r="BY366" i="33" s="1"/>
  <c r="BX436" i="33"/>
  <c r="BZ436" i="33" s="1"/>
  <c r="CD436" i="33" s="1"/>
  <c r="DB436" i="33" s="1"/>
  <c r="CC436" i="33"/>
  <c r="CB465" i="33"/>
  <c r="BW465" i="33"/>
  <c r="BY465" i="33" s="1"/>
  <c r="CC469" i="33"/>
  <c r="BX469" i="33"/>
  <c r="BZ469" i="33" s="1"/>
  <c r="BW280" i="33"/>
  <c r="BY280" i="33" s="1"/>
  <c r="CB280" i="33"/>
  <c r="CB274" i="33"/>
  <c r="BW274" i="33"/>
  <c r="BY274" i="33" s="1"/>
  <c r="CB292" i="33"/>
  <c r="BW292" i="33"/>
  <c r="BY292" i="33" s="1"/>
  <c r="BW334" i="33"/>
  <c r="BY334" i="33" s="1"/>
  <c r="CB334" i="33"/>
  <c r="BX334" i="33"/>
  <c r="BZ334" i="33" s="1"/>
  <c r="DA267" i="33"/>
  <c r="BX337" i="33"/>
  <c r="BZ337" i="33" s="1"/>
  <c r="CC337" i="33"/>
  <c r="DB350" i="33"/>
  <c r="CC421" i="33"/>
  <c r="BX421" i="33"/>
  <c r="BZ421" i="33" s="1"/>
  <c r="CB282" i="33"/>
  <c r="BW282" i="33"/>
  <c r="BY282" i="33" s="1"/>
  <c r="CB426" i="33"/>
  <c r="BW426" i="33"/>
  <c r="BY426" i="33" s="1"/>
  <c r="CD426" i="33" s="1"/>
  <c r="DB426" i="33" s="1"/>
  <c r="CB381" i="33"/>
  <c r="BW381" i="33"/>
  <c r="BY381" i="33" s="1"/>
  <c r="CD403" i="33"/>
  <c r="DB403" i="33" s="1"/>
  <c r="DB286" i="33"/>
  <c r="CC265" i="33"/>
  <c r="BX265" i="33"/>
  <c r="BZ265" i="33" s="1"/>
  <c r="CD263" i="33"/>
  <c r="DB263" i="33" s="1"/>
  <c r="BX284" i="33"/>
  <c r="BZ284" i="33" s="1"/>
  <c r="CC284" i="33"/>
  <c r="DA290" i="33"/>
  <c r="DB290" i="33" s="1"/>
  <c r="DA289" i="33"/>
  <c r="CD343" i="33"/>
  <c r="BW304" i="33"/>
  <c r="BY304" i="33" s="1"/>
  <c r="CD304" i="33" s="1"/>
  <c r="CB318" i="33"/>
  <c r="BW318" i="33"/>
  <c r="BY318" i="33" s="1"/>
  <c r="DA276" i="33"/>
  <c r="BX345" i="33"/>
  <c r="BZ345" i="33" s="1"/>
  <c r="CD345" i="33" s="1"/>
  <c r="DB345" i="33" s="1"/>
  <c r="CC345" i="33"/>
  <c r="CB352" i="33"/>
  <c r="BW352" i="33"/>
  <c r="BY352" i="33" s="1"/>
  <c r="CD352" i="33" s="1"/>
  <c r="DB352" i="33" s="1"/>
  <c r="DA328" i="33"/>
  <c r="DB328" i="33" s="1"/>
  <c r="CC357" i="33"/>
  <c r="BX357" i="33"/>
  <c r="BZ357" i="33" s="1"/>
  <c r="CD327" i="33"/>
  <c r="DA363" i="33"/>
  <c r="DA402" i="33"/>
  <c r="DA343" i="33"/>
  <c r="CD372" i="33"/>
  <c r="DB372" i="33" s="1"/>
  <c r="BW412" i="33"/>
  <c r="BY412" i="33" s="1"/>
  <c r="CB412" i="33"/>
  <c r="DB410" i="33"/>
  <c r="CD418" i="33"/>
  <c r="DB418" i="33" s="1"/>
  <c r="BW433" i="33"/>
  <c r="BY433" i="33" s="1"/>
  <c r="CD433" i="33" s="1"/>
  <c r="BX404" i="33"/>
  <c r="BZ404" i="33" s="1"/>
  <c r="CC404" i="33"/>
  <c r="BX424" i="33"/>
  <c r="BZ424" i="33" s="1"/>
  <c r="BW397" i="33"/>
  <c r="BY397" i="33" s="1"/>
  <c r="CB397" i="33"/>
  <c r="BW427" i="33"/>
  <c r="BY427" i="33" s="1"/>
  <c r="CD427" i="33" s="1"/>
  <c r="DB427" i="33" s="1"/>
  <c r="BX448" i="33"/>
  <c r="BZ448" i="33" s="1"/>
  <c r="CD448" i="33" s="1"/>
  <c r="DB448" i="33" s="1"/>
  <c r="CC448" i="33"/>
  <c r="DA438" i="33"/>
  <c r="BW455" i="33"/>
  <c r="BY455" i="33" s="1"/>
  <c r="CB455" i="33"/>
  <c r="CD463" i="33"/>
  <c r="DB463" i="33" s="1"/>
  <c r="BW447" i="33"/>
  <c r="BY447" i="33" s="1"/>
  <c r="BX442" i="33"/>
  <c r="BZ442" i="33" s="1"/>
  <c r="DA452" i="33"/>
  <c r="BX437" i="33"/>
  <c r="BZ437" i="33" s="1"/>
  <c r="CC437" i="33"/>
  <c r="BX465" i="33"/>
  <c r="BZ465" i="33" s="1"/>
  <c r="CD376" i="33"/>
  <c r="DB376" i="33" s="1"/>
  <c r="DA458" i="33"/>
  <c r="CB452" i="33"/>
  <c r="BW452" i="33"/>
  <c r="BY452" i="33" s="1"/>
  <c r="BX440" i="33"/>
  <c r="BZ440" i="33" s="1"/>
  <c r="BW287" i="33"/>
  <c r="BY287" i="33" s="1"/>
  <c r="CB287" i="33"/>
  <c r="BW369" i="33"/>
  <c r="BY369" i="33" s="1"/>
  <c r="BX369" i="33"/>
  <c r="BZ369" i="33" s="1"/>
  <c r="CB369" i="33"/>
  <c r="CC316" i="33"/>
  <c r="BX316" i="33"/>
  <c r="BZ316" i="33" s="1"/>
  <c r="BX320" i="33"/>
  <c r="BZ320" i="33" s="1"/>
  <c r="CC320" i="33"/>
  <c r="BX349" i="33"/>
  <c r="BZ349" i="33" s="1"/>
  <c r="CC349" i="33"/>
  <c r="CA457" i="33"/>
  <c r="BW457" i="33"/>
  <c r="BY457" i="33" s="1"/>
  <c r="BW373" i="33"/>
  <c r="BY373" i="33" s="1"/>
  <c r="CB373" i="33"/>
  <c r="BX356" i="33"/>
  <c r="BZ356" i="33" s="1"/>
  <c r="CC356" i="33"/>
  <c r="DB302" i="33"/>
  <c r="BX325" i="33"/>
  <c r="BZ325" i="33" s="1"/>
  <c r="CC325" i="33"/>
  <c r="DB327" i="33"/>
  <c r="CB370" i="33"/>
  <c r="BW370" i="33"/>
  <c r="BY370" i="33" s="1"/>
  <c r="BW415" i="33"/>
  <c r="BY415" i="33" s="1"/>
  <c r="CD415" i="33" s="1"/>
  <c r="DB415" i="33" s="1"/>
  <c r="CB415" i="33"/>
  <c r="BX426" i="33"/>
  <c r="BZ426" i="33" s="1"/>
  <c r="CC441" i="33"/>
  <c r="BX441" i="33"/>
  <c r="BZ441" i="33" s="1"/>
  <c r="BW439" i="33"/>
  <c r="BY439" i="33" s="1"/>
  <c r="CB439" i="33"/>
  <c r="BX439" i="33"/>
  <c r="BZ439" i="33" s="1"/>
  <c r="BW386" i="33"/>
  <c r="BY386" i="33" s="1"/>
  <c r="CB386" i="33"/>
  <c r="BX373" i="33"/>
  <c r="BZ373" i="33" s="1"/>
  <c r="CC373" i="33"/>
  <c r="CB458" i="33"/>
  <c r="BW458" i="33"/>
  <c r="BY458" i="33" s="1"/>
  <c r="CD458" i="33" s="1"/>
  <c r="CB364" i="33"/>
  <c r="BW364" i="33"/>
  <c r="BY364" i="33" s="1"/>
  <c r="CC275" i="33"/>
  <c r="BX275" i="33"/>
  <c r="BZ275" i="33" s="1"/>
  <c r="CB300" i="33"/>
  <c r="BW300" i="33"/>
  <c r="BY300" i="33" s="1"/>
  <c r="BX313" i="33"/>
  <c r="BZ313" i="33" s="1"/>
  <c r="CC313" i="33"/>
  <c r="CD313" i="33" s="1"/>
  <c r="DB313" i="33" s="1"/>
  <c r="DB303" i="33"/>
  <c r="CC318" i="33"/>
  <c r="BX318" i="33"/>
  <c r="BZ318" i="33" s="1"/>
  <c r="CA340" i="33"/>
  <c r="BW340" i="33"/>
  <c r="BY340" i="33" s="1"/>
  <c r="BX281" i="33"/>
  <c r="BZ281" i="33" s="1"/>
  <c r="CC281" i="33"/>
  <c r="CB269" i="33"/>
  <c r="BX269" i="33"/>
  <c r="BZ269" i="33" s="1"/>
  <c r="BW269" i="33"/>
  <c r="BY269" i="33" s="1"/>
  <c r="BW265" i="33"/>
  <c r="BY265" i="33" s="1"/>
  <c r="CB265" i="33"/>
  <c r="DA280" i="33"/>
  <c r="CC283" i="33"/>
  <c r="BX283" i="33"/>
  <c r="BZ283" i="33" s="1"/>
  <c r="CD283" i="33" s="1"/>
  <c r="DB283" i="33" s="1"/>
  <c r="BW284" i="33"/>
  <c r="BY284" i="33" s="1"/>
  <c r="CD284" i="33" s="1"/>
  <c r="DB284" i="33" s="1"/>
  <c r="CB284" i="33"/>
  <c r="CB296" i="33"/>
  <c r="BW296" i="33"/>
  <c r="BY296" i="33" s="1"/>
  <c r="DA288" i="33"/>
  <c r="DB288" i="33" s="1"/>
  <c r="CC322" i="33"/>
  <c r="BX322" i="33"/>
  <c r="BZ322" i="33" s="1"/>
  <c r="BX296" i="33"/>
  <c r="BZ296" i="33" s="1"/>
  <c r="CD310" i="33"/>
  <c r="DB310" i="33" s="1"/>
  <c r="DA266" i="33"/>
  <c r="CD311" i="33"/>
  <c r="DB311" i="33" s="1"/>
  <c r="CC306" i="33"/>
  <c r="BX306" i="33"/>
  <c r="BZ306" i="33" s="1"/>
  <c r="DA315" i="33"/>
  <c r="BW357" i="33"/>
  <c r="BY357" i="33" s="1"/>
  <c r="CB357" i="33"/>
  <c r="CD329" i="33"/>
  <c r="DB329" i="33" s="1"/>
  <c r="CC398" i="33"/>
  <c r="BX398" i="33"/>
  <c r="BZ398" i="33" s="1"/>
  <c r="CC371" i="33"/>
  <c r="BX371" i="33"/>
  <c r="BZ371" i="33" s="1"/>
  <c r="DA370" i="33"/>
  <c r="CD385" i="33"/>
  <c r="DB385" i="33" s="1"/>
  <c r="DB399" i="33"/>
  <c r="CD351" i="33"/>
  <c r="DB351" i="33" s="1"/>
  <c r="CD346" i="33"/>
  <c r="DB346" i="33" s="1"/>
  <c r="DA368" i="33"/>
  <c r="CD331" i="33"/>
  <c r="BX361" i="33"/>
  <c r="BZ361" i="33" s="1"/>
  <c r="CD406" i="33"/>
  <c r="DB406" i="33" s="1"/>
  <c r="DA340" i="33"/>
  <c r="CC326" i="33"/>
  <c r="BX326" i="33"/>
  <c r="BZ326" i="33" s="1"/>
  <c r="BW404" i="33"/>
  <c r="BY404" i="33" s="1"/>
  <c r="CB404" i="33"/>
  <c r="BX363" i="33"/>
  <c r="BZ363" i="33" s="1"/>
  <c r="CC363" i="33"/>
  <c r="BX454" i="33"/>
  <c r="BZ454" i="33" s="1"/>
  <c r="CC454" i="33"/>
  <c r="CD469" i="33"/>
  <c r="DB469" i="33" s="1"/>
  <c r="CD444" i="33"/>
  <c r="DB444" i="33" s="1"/>
  <c r="BX408" i="33"/>
  <c r="BZ408" i="33" s="1"/>
  <c r="BX428" i="33"/>
  <c r="BZ428" i="33" s="1"/>
  <c r="BX423" i="33"/>
  <c r="BZ423" i="33" s="1"/>
  <c r="CC423" i="33"/>
  <c r="BX450" i="33"/>
  <c r="BZ450" i="33" s="1"/>
  <c r="CU34" i="48"/>
  <c r="CO24" i="48"/>
  <c r="CP24" i="48" s="1"/>
  <c r="CH34" i="48"/>
  <c r="CI34" i="48" s="1"/>
  <c r="L71" i="37"/>
  <c r="O71" i="37" s="1"/>
  <c r="BQ16" i="48"/>
  <c r="CU7" i="48"/>
  <c r="P71" i="37"/>
  <c r="CO19" i="47"/>
  <c r="CP19" i="47" s="1"/>
  <c r="Q71" i="37"/>
  <c r="CO9" i="46"/>
  <c r="CP9" i="46" s="1"/>
  <c r="BQ71" i="46"/>
  <c r="CO4" i="46"/>
  <c r="CP4" i="46" s="1"/>
  <c r="CK27" i="46"/>
  <c r="CO42" i="46"/>
  <c r="CP42" i="46" s="1"/>
  <c r="CO15" i="46"/>
  <c r="CP15" i="46" s="1"/>
  <c r="CH48" i="46"/>
  <c r="CI48" i="46" s="1"/>
  <c r="BR38" i="46"/>
  <c r="CY66" i="44"/>
  <c r="CY78" i="44"/>
  <c r="CH78" i="44"/>
  <c r="CI78" i="44" s="1"/>
  <c r="CY56" i="44"/>
  <c r="CH58" i="44"/>
  <c r="CI58" i="44" s="1"/>
  <c r="CU78" i="44"/>
  <c r="BT20" i="48"/>
  <c r="CA20" i="48" s="1"/>
  <c r="BQ27" i="48"/>
  <c r="CK4" i="48"/>
  <c r="CY43" i="48"/>
  <c r="CY53" i="48"/>
  <c r="BQ14" i="48"/>
  <c r="CU4" i="48"/>
  <c r="BR32" i="48"/>
  <c r="CQ29" i="48"/>
  <c r="BR5" i="47"/>
  <c r="BR12" i="47"/>
  <c r="BR21" i="47"/>
  <c r="CK26" i="47"/>
  <c r="BR41" i="47"/>
  <c r="CU47" i="47"/>
  <c r="CO49" i="47"/>
  <c r="CP49" i="47" s="1"/>
  <c r="CU4" i="47"/>
  <c r="CU6" i="47"/>
  <c r="CU55" i="47"/>
  <c r="CK31" i="46"/>
  <c r="BR48" i="46"/>
  <c r="CO40" i="46"/>
  <c r="CP40" i="46" s="1"/>
  <c r="CU22" i="46"/>
  <c r="CU26" i="46"/>
  <c r="CU27" i="46"/>
  <c r="CV47" i="46"/>
  <c r="CO49" i="46"/>
  <c r="CP49" i="46" s="1"/>
  <c r="BR6" i="46"/>
  <c r="CQ15" i="46"/>
  <c r="CH51" i="46"/>
  <c r="CI51" i="46" s="1"/>
  <c r="CU53" i="46"/>
  <c r="CO3" i="44"/>
  <c r="CP3" i="44" s="1"/>
  <c r="BR3" i="44"/>
  <c r="CV42" i="44"/>
  <c r="BT42" i="44"/>
  <c r="CA42" i="44" s="1"/>
  <c r="BV42" i="44"/>
  <c r="CC42" i="44" s="1"/>
  <c r="BR53" i="44"/>
  <c r="CO62" i="44"/>
  <c r="CP62" i="44" s="1"/>
  <c r="BR5" i="44"/>
  <c r="CU29" i="44"/>
  <c r="CU33" i="44"/>
  <c r="CZ35" i="44"/>
  <c r="BT5" i="48"/>
  <c r="CA5" i="48" s="1"/>
  <c r="CZ11" i="48"/>
  <c r="CU17" i="48"/>
  <c r="CU19" i="48"/>
  <c r="BR22" i="48"/>
  <c r="CU51" i="48"/>
  <c r="CO53" i="48"/>
  <c r="CP53" i="48" s="1"/>
  <c r="BR62" i="48"/>
  <c r="CV15" i="48"/>
  <c r="CH55" i="48"/>
  <c r="CI55" i="48" s="1"/>
  <c r="BR9" i="48"/>
  <c r="BR11" i="48"/>
  <c r="BR15" i="48"/>
  <c r="BR26" i="48"/>
  <c r="CK42" i="48"/>
  <c r="CU33" i="48"/>
  <c r="BR40" i="48"/>
  <c r="CQ46" i="48"/>
  <c r="CO46" i="48"/>
  <c r="CP46" i="48" s="1"/>
  <c r="CY18" i="48"/>
  <c r="CU23" i="48"/>
  <c r="CO41" i="48"/>
  <c r="CP41" i="48" s="1"/>
  <c r="CK14" i="47"/>
  <c r="CU29" i="47"/>
  <c r="CU31" i="47"/>
  <c r="CH42" i="47"/>
  <c r="CI42" i="47" s="1"/>
  <c r="CO44" i="47"/>
  <c r="CP44" i="47" s="1"/>
  <c r="CU7" i="47"/>
  <c r="CU11" i="47"/>
  <c r="CO41" i="47"/>
  <c r="CP41" i="47" s="1"/>
  <c r="CO56" i="47"/>
  <c r="CP56" i="47" s="1"/>
  <c r="CO25" i="47"/>
  <c r="CP25" i="47" s="1"/>
  <c r="CK9" i="47"/>
  <c r="CY16" i="47"/>
  <c r="CZ27" i="47"/>
  <c r="BR14" i="47"/>
  <c r="CH41" i="47"/>
  <c r="CI41" i="47" s="1"/>
  <c r="CK56" i="47"/>
  <c r="BR33" i="47"/>
  <c r="CY13" i="47"/>
  <c r="CK13" i="47"/>
  <c r="BR16" i="47"/>
  <c r="BV63" i="46"/>
  <c r="CC63" i="46" s="1"/>
  <c r="CO35" i="46"/>
  <c r="CP35" i="46" s="1"/>
  <c r="CV48" i="46"/>
  <c r="CH21" i="46"/>
  <c r="CI21" i="46" s="1"/>
  <c r="CO45" i="46"/>
  <c r="CP45" i="46" s="1"/>
  <c r="BR45" i="46"/>
  <c r="CT22" i="46"/>
  <c r="CO25" i="46"/>
  <c r="CP25" i="46" s="1"/>
  <c r="CO30" i="46"/>
  <c r="CP30" i="46" s="1"/>
  <c r="CQ50" i="46"/>
  <c r="CY60" i="46"/>
  <c r="CO11" i="46"/>
  <c r="CP11" i="46" s="1"/>
  <c r="CU12" i="46"/>
  <c r="CT14" i="46"/>
  <c r="CU21" i="46"/>
  <c r="BT25" i="46"/>
  <c r="CA25" i="46" s="1"/>
  <c r="CO68" i="46"/>
  <c r="CP68" i="46" s="1"/>
  <c r="BR4" i="46"/>
  <c r="CO28" i="46"/>
  <c r="CP28" i="46" s="1"/>
  <c r="CT27" i="46"/>
  <c r="CK32" i="46"/>
  <c r="CV46" i="44"/>
  <c r="BU66" i="44"/>
  <c r="CB66" i="44" s="1"/>
  <c r="CV12" i="44"/>
  <c r="CZ39" i="44"/>
  <c r="BT72" i="44"/>
  <c r="CA72" i="44" s="1"/>
  <c r="CZ23" i="44"/>
  <c r="CQ45" i="44"/>
  <c r="BR72" i="44"/>
  <c r="CY80" i="44"/>
  <c r="CH80" i="44"/>
  <c r="CI80" i="44" s="1"/>
  <c r="BV5" i="44"/>
  <c r="BX5" i="44" s="1"/>
  <c r="BZ5" i="44" s="1"/>
  <c r="BR8" i="44"/>
  <c r="CO18" i="44"/>
  <c r="CP18" i="44" s="1"/>
  <c r="CU26" i="44"/>
  <c r="CU38" i="44"/>
  <c r="CZ4" i="44"/>
  <c r="CY32" i="44"/>
  <c r="CK38" i="44"/>
  <c r="CZ43" i="44"/>
  <c r="BT47" i="44"/>
  <c r="CA47" i="44" s="1"/>
  <c r="BR55" i="44"/>
  <c r="BR78" i="44"/>
  <c r="CU75" i="44"/>
  <c r="CH15" i="44"/>
  <c r="CI15" i="44" s="1"/>
  <c r="BU24" i="48"/>
  <c r="CB24" i="48" s="1"/>
  <c r="CQ26" i="48"/>
  <c r="CV29" i="48"/>
  <c r="CY26" i="48"/>
  <c r="CV41" i="48"/>
  <c r="CO61" i="48"/>
  <c r="CP61" i="48" s="1"/>
  <c r="CY6" i="48"/>
  <c r="CV21" i="48"/>
  <c r="CO23" i="48"/>
  <c r="CP23" i="48" s="1"/>
  <c r="CQ33" i="48"/>
  <c r="BR41" i="48"/>
  <c r="CZ13" i="48"/>
  <c r="CO19" i="48"/>
  <c r="CP19" i="48" s="1"/>
  <c r="CZ36" i="48"/>
  <c r="CY50" i="48"/>
  <c r="CH50" i="48"/>
  <c r="CI50" i="48" s="1"/>
  <c r="CK57" i="48"/>
  <c r="CZ59" i="48"/>
  <c r="CU5" i="48"/>
  <c r="CQ7" i="48"/>
  <c r="CH16" i="48"/>
  <c r="CI16" i="48" s="1"/>
  <c r="CK28" i="48"/>
  <c r="CO30" i="48"/>
  <c r="CP30" i="48" s="1"/>
  <c r="CO40" i="48"/>
  <c r="CP40" i="48" s="1"/>
  <c r="CV45" i="48"/>
  <c r="CK54" i="48"/>
  <c r="CV37" i="48"/>
  <c r="BU37" i="48"/>
  <c r="CB37" i="48" s="1"/>
  <c r="BT48" i="48"/>
  <c r="CA48" i="48" s="1"/>
  <c r="CO28" i="48"/>
  <c r="CP28" i="48" s="1"/>
  <c r="BR21" i="48"/>
  <c r="BR28" i="48"/>
  <c r="CH30" i="48"/>
  <c r="CI30" i="48" s="1"/>
  <c r="CO32" i="48"/>
  <c r="CP32" i="48" s="1"/>
  <c r="CQ42" i="48"/>
  <c r="CU49" i="48"/>
  <c r="CQ54" i="48"/>
  <c r="BR61" i="48"/>
  <c r="CO62" i="48"/>
  <c r="CP62" i="48" s="1"/>
  <c r="CZ6" i="47"/>
  <c r="BV35" i="47"/>
  <c r="CC35" i="47" s="1"/>
  <c r="CQ26" i="47"/>
  <c r="CT28" i="47"/>
  <c r="BR10" i="47"/>
  <c r="CZ30" i="47"/>
  <c r="CK33" i="47"/>
  <c r="CO48" i="47"/>
  <c r="CP48" i="47" s="1"/>
  <c r="BR54" i="47"/>
  <c r="CZ51" i="47"/>
  <c r="BV56" i="47"/>
  <c r="BX56" i="47" s="1"/>
  <c r="BZ56" i="47" s="1"/>
  <c r="CQ6" i="47"/>
  <c r="CO50" i="47"/>
  <c r="CP50" i="47" s="1"/>
  <c r="BT23" i="47"/>
  <c r="CA23" i="47" s="1"/>
  <c r="BV31" i="47"/>
  <c r="BX31" i="47" s="1"/>
  <c r="BZ31" i="47" s="1"/>
  <c r="CO33" i="47"/>
  <c r="CP33" i="47" s="1"/>
  <c r="CY34" i="47"/>
  <c r="CK34" i="47"/>
  <c r="CU48" i="47"/>
  <c r="BR49" i="47"/>
  <c r="CY50" i="47"/>
  <c r="CQ53" i="47"/>
  <c r="CZ48" i="47"/>
  <c r="BT48" i="47"/>
  <c r="CA48" i="47" s="1"/>
  <c r="CO17" i="47"/>
  <c r="CP17" i="47" s="1"/>
  <c r="CO18" i="47"/>
  <c r="CP18" i="47" s="1"/>
  <c r="BR19" i="47"/>
  <c r="CU28" i="47"/>
  <c r="BT47" i="47"/>
  <c r="CA47" i="47" s="1"/>
  <c r="CZ55" i="47"/>
  <c r="CU5" i="47"/>
  <c r="CV12" i="47"/>
  <c r="CK12" i="47"/>
  <c r="CU15" i="47"/>
  <c r="CH18" i="47"/>
  <c r="CI18" i="47" s="1"/>
  <c r="CQ27" i="47"/>
  <c r="CO27" i="47"/>
  <c r="CP27" i="47" s="1"/>
  <c r="BR34" i="47"/>
  <c r="BR50" i="47"/>
  <c r="BU52" i="47"/>
  <c r="CB52" i="47" s="1"/>
  <c r="CO54" i="47"/>
  <c r="CP54" i="47" s="1"/>
  <c r="CV52" i="46"/>
  <c r="CY3" i="46"/>
  <c r="CQ5" i="46"/>
  <c r="CU14" i="46"/>
  <c r="CK16" i="46"/>
  <c r="BR27" i="46"/>
  <c r="BU37" i="46"/>
  <c r="CB37" i="46" s="1"/>
  <c r="CY44" i="46"/>
  <c r="CH44" i="46"/>
  <c r="CI44" i="46" s="1"/>
  <c r="BR61" i="46"/>
  <c r="CK67" i="46"/>
  <c r="CT69" i="46"/>
  <c r="BU5" i="46"/>
  <c r="BX5" i="46" s="1"/>
  <c r="BZ5" i="46" s="1"/>
  <c r="CO16" i="46"/>
  <c r="CP16" i="46" s="1"/>
  <c r="BR29" i="46"/>
  <c r="CU9" i="46"/>
  <c r="CQ66" i="46"/>
  <c r="BR72" i="46"/>
  <c r="BU6" i="46"/>
  <c r="CB6" i="46" s="1"/>
  <c r="BU7" i="46"/>
  <c r="CB7" i="46" s="1"/>
  <c r="CQ12" i="46"/>
  <c r="CQ46" i="46"/>
  <c r="CU47" i="46"/>
  <c r="CU54" i="46"/>
  <c r="CZ62" i="46"/>
  <c r="CQ4" i="46"/>
  <c r="CU5" i="46"/>
  <c r="CH15" i="46"/>
  <c r="CI15" i="46" s="1"/>
  <c r="CV19" i="46"/>
  <c r="CO36" i="46"/>
  <c r="CP36" i="46" s="1"/>
  <c r="CY39" i="46"/>
  <c r="BQ6" i="46"/>
  <c r="CK10" i="46"/>
  <c r="BR20" i="46"/>
  <c r="CV22" i="46"/>
  <c r="BR25" i="46"/>
  <c r="BR32" i="46"/>
  <c r="CZ57" i="46"/>
  <c r="BR39" i="46"/>
  <c r="BT6" i="46"/>
  <c r="CA6" i="46" s="1"/>
  <c r="BT7" i="46"/>
  <c r="CA7" i="46" s="1"/>
  <c r="BR22" i="46"/>
  <c r="CO27" i="46"/>
  <c r="CP27" i="46" s="1"/>
  <c r="CZ28" i="46"/>
  <c r="CH28" i="46"/>
  <c r="CI28" i="46" s="1"/>
  <c r="CZ33" i="46"/>
  <c r="CZ38" i="46"/>
  <c r="CT49" i="46"/>
  <c r="CU52" i="46"/>
  <c r="BU63" i="46"/>
  <c r="CB63" i="46" s="1"/>
  <c r="BM3" i="45"/>
  <c r="BQ16" i="44"/>
  <c r="BT45" i="44"/>
  <c r="CA45" i="44" s="1"/>
  <c r="BV41" i="44"/>
  <c r="CC41" i="44" s="1"/>
  <c r="CH3" i="44"/>
  <c r="CI3" i="44" s="1"/>
  <c r="CH11" i="44"/>
  <c r="CI11" i="44" s="1"/>
  <c r="CQ13" i="44"/>
  <c r="BV14" i="44"/>
  <c r="CC14" i="44" s="1"/>
  <c r="BR25" i="44"/>
  <c r="BT37" i="44"/>
  <c r="CA37" i="44" s="1"/>
  <c r="BR46" i="44"/>
  <c r="BR49" i="44"/>
  <c r="CK52" i="44"/>
  <c r="CH60" i="44"/>
  <c r="CI60" i="44" s="1"/>
  <c r="BR61" i="44"/>
  <c r="CH68" i="44"/>
  <c r="CI68" i="44" s="1"/>
  <c r="BR74" i="44"/>
  <c r="BT41" i="44"/>
  <c r="CA41" i="44" s="1"/>
  <c r="BU14" i="44"/>
  <c r="CB14" i="44" s="1"/>
  <c r="BR21" i="44"/>
  <c r="CO26" i="44"/>
  <c r="CP26" i="44" s="1"/>
  <c r="CV38" i="44"/>
  <c r="CO44" i="44"/>
  <c r="CP44" i="44" s="1"/>
  <c r="CO75" i="44"/>
  <c r="CP75" i="44" s="1"/>
  <c r="BR7" i="44"/>
  <c r="CQ8" i="44"/>
  <c r="BQ8" i="44"/>
  <c r="BU37" i="44"/>
  <c r="CB37" i="44" s="1"/>
  <c r="CO40" i="44"/>
  <c r="CP40" i="44" s="1"/>
  <c r="CZ44" i="44"/>
  <c r="BR48" i="44"/>
  <c r="CZ57" i="44"/>
  <c r="CK57" i="44"/>
  <c r="CQ70" i="44"/>
  <c r="CU72" i="44"/>
  <c r="CO72" i="44"/>
  <c r="CP72" i="44" s="1"/>
  <c r="CZ61" i="44"/>
  <c r="CO77" i="44"/>
  <c r="CP77" i="44" s="1"/>
  <c r="CZ5" i="44"/>
  <c r="CU10" i="44"/>
  <c r="BR16" i="44"/>
  <c r="CK17" i="44"/>
  <c r="CU21" i="44"/>
  <c r="CV30" i="44"/>
  <c r="BU30" i="44"/>
  <c r="BW30" i="44" s="1"/>
  <c r="BY30" i="44" s="1"/>
  <c r="CZ32" i="44"/>
  <c r="CO43" i="44"/>
  <c r="CP43" i="44" s="1"/>
  <c r="BV47" i="44"/>
  <c r="CC47" i="44" s="1"/>
  <c r="BR60" i="44"/>
  <c r="BV62" i="44"/>
  <c r="CC62" i="44" s="1"/>
  <c r="BT67" i="44"/>
  <c r="CA67" i="44" s="1"/>
  <c r="BR68" i="44"/>
  <c r="CO81" i="44"/>
  <c r="CP81" i="44" s="1"/>
  <c r="CZ36" i="44"/>
  <c r="CU42" i="44"/>
  <c r="CV54" i="44"/>
  <c r="CO54" i="44"/>
  <c r="CP54" i="44" s="1"/>
  <c r="CU74" i="44"/>
  <c r="CU76" i="44"/>
  <c r="CV11" i="48"/>
  <c r="BR38" i="48"/>
  <c r="CY39" i="48"/>
  <c r="CO59" i="48"/>
  <c r="CP59" i="48" s="1"/>
  <c r="CT6" i="48"/>
  <c r="CV19" i="48"/>
  <c r="CK23" i="48"/>
  <c r="CY34" i="48"/>
  <c r="CY38" i="48"/>
  <c r="BR39" i="48"/>
  <c r="BQ41" i="48"/>
  <c r="CY42" i="48"/>
  <c r="BR43" i="48"/>
  <c r="CU47" i="48"/>
  <c r="CT54" i="48"/>
  <c r="CK60" i="48"/>
  <c r="CY23" i="48"/>
  <c r="CY24" i="48"/>
  <c r="BR27" i="48"/>
  <c r="CZ17" i="48"/>
  <c r="CU13" i="48"/>
  <c r="CU16" i="48"/>
  <c r="CO16" i="48"/>
  <c r="CP16" i="48" s="1"/>
  <c r="CQ18" i="48"/>
  <c r="BT17" i="48"/>
  <c r="CA17" i="48" s="1"/>
  <c r="CY22" i="48"/>
  <c r="BR23" i="48"/>
  <c r="BR24" i="48"/>
  <c r="BV33" i="48"/>
  <c r="CC33" i="48" s="1"/>
  <c r="CV33" i="48"/>
  <c r="CQ38" i="48"/>
  <c r="CO44" i="48"/>
  <c r="CP44" i="48" s="1"/>
  <c r="CV47" i="48"/>
  <c r="BT47" i="48"/>
  <c r="CA47" i="48" s="1"/>
  <c r="BR50" i="48"/>
  <c r="CH51" i="48"/>
  <c r="CI51" i="48" s="1"/>
  <c r="BV57" i="48"/>
  <c r="CC57" i="48" s="1"/>
  <c r="BQ22" i="48"/>
  <c r="CY49" i="48"/>
  <c r="BU59" i="48"/>
  <c r="CB59" i="48" s="1"/>
  <c r="BR3" i="48"/>
  <c r="CZ5" i="48"/>
  <c r="CV8" i="48"/>
  <c r="BU8" i="48"/>
  <c r="BW8" i="48" s="1"/>
  <c r="BY8" i="48" s="1"/>
  <c r="CU10" i="48"/>
  <c r="BR14" i="48"/>
  <c r="CU15" i="48"/>
  <c r="CZ14" i="48"/>
  <c r="CY27" i="48"/>
  <c r="CT28" i="48"/>
  <c r="BV29" i="48"/>
  <c r="CC29" i="48" s="1"/>
  <c r="BT36" i="48"/>
  <c r="CA36" i="48" s="1"/>
  <c r="CO38" i="48"/>
  <c r="CP38" i="48" s="1"/>
  <c r="CY40" i="48"/>
  <c r="CZ40" i="48"/>
  <c r="BR42" i="48"/>
  <c r="CV46" i="48"/>
  <c r="CY46" i="48"/>
  <c r="CK49" i="48"/>
  <c r="CO50" i="48"/>
  <c r="CP50" i="48" s="1"/>
  <c r="CU62" i="48"/>
  <c r="BU29" i="48"/>
  <c r="CB29" i="48" s="1"/>
  <c r="CU12" i="48"/>
  <c r="CO18" i="48"/>
  <c r="CP18" i="48" s="1"/>
  <c r="BR19" i="48"/>
  <c r="CO22" i="48"/>
  <c r="CP22" i="48" s="1"/>
  <c r="CO25" i="48"/>
  <c r="CP25" i="48" s="1"/>
  <c r="BR29" i="48"/>
  <c r="BR30" i="48"/>
  <c r="CQ37" i="48"/>
  <c r="CU39" i="48"/>
  <c r="BR49" i="48"/>
  <c r="CU52" i="48"/>
  <c r="BU61" i="48"/>
  <c r="BW61" i="48" s="1"/>
  <c r="BY61" i="48" s="1"/>
  <c r="BT13" i="48"/>
  <c r="CA13" i="48" s="1"/>
  <c r="CT14" i="48"/>
  <c r="CU24" i="48"/>
  <c r="CH39" i="48"/>
  <c r="CI39" i="48" s="1"/>
  <c r="CO55" i="48"/>
  <c r="CP55" i="48" s="1"/>
  <c r="BV61" i="48"/>
  <c r="CC61" i="48" s="1"/>
  <c r="CH62" i="48"/>
  <c r="CI62" i="48" s="1"/>
  <c r="CA52" i="47"/>
  <c r="BR24" i="47"/>
  <c r="BR27" i="47"/>
  <c r="BR37" i="47"/>
  <c r="CK37" i="47"/>
  <c r="BR42" i="47"/>
  <c r="BR3" i="47"/>
  <c r="CE10" i="47"/>
  <c r="CT12" i="47"/>
  <c r="BQ12" i="47"/>
  <c r="CZ15" i="47"/>
  <c r="BT15" i="47"/>
  <c r="CA15" i="47" s="1"/>
  <c r="CV16" i="47"/>
  <c r="CK16" i="47"/>
  <c r="BU35" i="47"/>
  <c r="CB35" i="47" s="1"/>
  <c r="BR36" i="47"/>
  <c r="CK36" i="47"/>
  <c r="CV39" i="47"/>
  <c r="BV52" i="47"/>
  <c r="CC52" i="47" s="1"/>
  <c r="CZ31" i="47"/>
  <c r="CU38" i="47"/>
  <c r="CQ46" i="47"/>
  <c r="CT58" i="47"/>
  <c r="CV14" i="47"/>
  <c r="CV50" i="47"/>
  <c r="CV11" i="47"/>
  <c r="CY12" i="47"/>
  <c r="BR57" i="47"/>
  <c r="BQ3" i="47"/>
  <c r="BR4" i="47"/>
  <c r="CT4" i="47"/>
  <c r="CV13" i="47"/>
  <c r="CL23" i="47"/>
  <c r="CM23" i="47" s="1"/>
  <c r="CV24" i="47"/>
  <c r="BR25" i="47"/>
  <c r="CQ29" i="47"/>
  <c r="CK28" i="47"/>
  <c r="CH29" i="47"/>
  <c r="CI29" i="47" s="1"/>
  <c r="BU30" i="47"/>
  <c r="CB30" i="47" s="1"/>
  <c r="BR32" i="47"/>
  <c r="BQ36" i="47"/>
  <c r="BT55" i="47"/>
  <c r="CA55" i="47" s="1"/>
  <c r="CT5" i="47"/>
  <c r="CK4" i="47"/>
  <c r="CT24" i="47"/>
  <c r="CO24" i="47"/>
  <c r="CP24" i="47" s="1"/>
  <c r="BT30" i="47"/>
  <c r="CA30" i="47" s="1"/>
  <c r="CK32" i="47"/>
  <c r="CO37" i="47"/>
  <c r="CP37" i="47" s="1"/>
  <c r="CZ46" i="47"/>
  <c r="CQ10" i="47"/>
  <c r="CH17" i="47"/>
  <c r="CI17" i="47" s="1"/>
  <c r="BR18" i="47"/>
  <c r="CT20" i="47"/>
  <c r="CO20" i="47"/>
  <c r="CP20" i="47" s="1"/>
  <c r="BR29" i="47"/>
  <c r="BR30" i="47"/>
  <c r="CV37" i="47"/>
  <c r="CY53" i="47"/>
  <c r="CH53" i="47"/>
  <c r="CI53" i="47" s="1"/>
  <c r="BR55" i="47"/>
  <c r="CU13" i="46"/>
  <c r="CZ13" i="46"/>
  <c r="BU13" i="46"/>
  <c r="CB13" i="46" s="1"/>
  <c r="BR21" i="46"/>
  <c r="CQ37" i="46"/>
  <c r="CK40" i="46"/>
  <c r="CZ53" i="46"/>
  <c r="BU53" i="46"/>
  <c r="BX53" i="46" s="1"/>
  <c r="BZ53" i="46" s="1"/>
  <c r="BR66" i="46"/>
  <c r="CO66" i="46"/>
  <c r="CP66" i="46" s="1"/>
  <c r="CQ72" i="46"/>
  <c r="CZ12" i="46"/>
  <c r="CH12" i="46"/>
  <c r="CI12" i="46" s="1"/>
  <c r="CZ20" i="46"/>
  <c r="CV24" i="46"/>
  <c r="CU29" i="46"/>
  <c r="CY30" i="46"/>
  <c r="CZ34" i="46"/>
  <c r="BU36" i="46"/>
  <c r="CB36" i="46" s="1"/>
  <c r="CQ39" i="46"/>
  <c r="BR44" i="46"/>
  <c r="CV65" i="46"/>
  <c r="CV71" i="46"/>
  <c r="CO47" i="46"/>
  <c r="CP47" i="46" s="1"/>
  <c r="CO60" i="46"/>
  <c r="CP60" i="46" s="1"/>
  <c r="CU61" i="46"/>
  <c r="BV19" i="46"/>
  <c r="CC19" i="46" s="1"/>
  <c r="BT29" i="46"/>
  <c r="CT4" i="46"/>
  <c r="CH9" i="46"/>
  <c r="CI9" i="46" s="1"/>
  <c r="CH19" i="46"/>
  <c r="CI19" i="46" s="1"/>
  <c r="CQ25" i="46"/>
  <c r="CZ25" i="46"/>
  <c r="CU28" i="46"/>
  <c r="BU29" i="46"/>
  <c r="CB29" i="46" s="1"/>
  <c r="CQ32" i="46"/>
  <c r="BQ32" i="46"/>
  <c r="BV34" i="46"/>
  <c r="CU38" i="46"/>
  <c r="CZ37" i="46"/>
  <c r="CY42" i="46"/>
  <c r="CV45" i="46"/>
  <c r="BU46" i="46"/>
  <c r="BW46" i="46" s="1"/>
  <c r="BY46" i="46" s="1"/>
  <c r="BU47" i="46"/>
  <c r="CB47" i="46" s="1"/>
  <c r="CU48" i="46"/>
  <c r="CZ55" i="46"/>
  <c r="CH60" i="46"/>
  <c r="CI60" i="46" s="1"/>
  <c r="CK61" i="46"/>
  <c r="CY68" i="46"/>
  <c r="CH68" i="46"/>
  <c r="CI68" i="46" s="1"/>
  <c r="BU69" i="46"/>
  <c r="CB69" i="46" s="1"/>
  <c r="CH73" i="46"/>
  <c r="CI73" i="46" s="1"/>
  <c r="CY18" i="46"/>
  <c r="BU34" i="46"/>
  <c r="CK35" i="46"/>
  <c r="CT21" i="46"/>
  <c r="CQ34" i="46"/>
  <c r="BR35" i="46"/>
  <c r="CH45" i="46"/>
  <c r="CI45" i="46" s="1"/>
  <c r="BV46" i="46"/>
  <c r="CC46" i="46" s="1"/>
  <c r="BV47" i="46"/>
  <c r="CO58" i="46"/>
  <c r="CP58" i="46" s="1"/>
  <c r="BR58" i="46"/>
  <c r="CO59" i="46"/>
  <c r="CP59" i="46" s="1"/>
  <c r="BR60" i="46"/>
  <c r="CY65" i="46"/>
  <c r="CO67" i="46"/>
  <c r="CP67" i="46" s="1"/>
  <c r="CO70" i="46"/>
  <c r="CP70" i="46" s="1"/>
  <c r="CH4" i="46"/>
  <c r="CI4" i="46" s="1"/>
  <c r="CK49" i="46"/>
  <c r="CY69" i="46"/>
  <c r="BT69" i="46"/>
  <c r="CA69" i="46" s="1"/>
  <c r="CV70" i="46"/>
  <c r="BV70" i="46"/>
  <c r="CC70" i="46" s="1"/>
  <c r="CV11" i="46"/>
  <c r="BU10" i="46"/>
  <c r="CB10" i="46" s="1"/>
  <c r="CO14" i="46"/>
  <c r="CP14" i="46" s="1"/>
  <c r="BU22" i="46"/>
  <c r="CB22" i="46" s="1"/>
  <c r="CV23" i="46"/>
  <c r="CU4" i="46"/>
  <c r="BR9" i="46"/>
  <c r="BV10" i="46"/>
  <c r="CV18" i="46"/>
  <c r="BV22" i="46"/>
  <c r="CC22" i="46" s="1"/>
  <c r="BV25" i="46"/>
  <c r="BX25" i="46" s="1"/>
  <c r="BV26" i="46"/>
  <c r="CC26" i="46" s="1"/>
  <c r="CU31" i="46"/>
  <c r="CO37" i="46"/>
  <c r="CP37" i="46" s="1"/>
  <c r="CH41" i="46"/>
  <c r="CI41" i="46" s="1"/>
  <c r="CQ44" i="46"/>
  <c r="CO44" i="46"/>
  <c r="CP44" i="46" s="1"/>
  <c r="BV51" i="46"/>
  <c r="CC51" i="46" s="1"/>
  <c r="CZ54" i="46"/>
  <c r="BR57" i="46"/>
  <c r="BU66" i="46"/>
  <c r="BW66" i="46" s="1"/>
  <c r="BY66" i="46" s="1"/>
  <c r="CY67" i="46"/>
  <c r="CU72" i="46"/>
  <c r="BT22" i="44"/>
  <c r="CA22" i="44" s="1"/>
  <c r="BU33" i="44"/>
  <c r="BW33" i="44" s="1"/>
  <c r="BY33" i="44" s="1"/>
  <c r="CV61" i="44"/>
  <c r="CK5" i="44"/>
  <c r="BR15" i="44"/>
  <c r="CT19" i="44"/>
  <c r="CV22" i="44"/>
  <c r="BU22" i="44"/>
  <c r="CB22" i="44" s="1"/>
  <c r="BT23" i="44"/>
  <c r="CA23" i="44" s="1"/>
  <c r="CK26" i="44"/>
  <c r="CZ31" i="44"/>
  <c r="CO32" i="44"/>
  <c r="CP32" i="44" s="1"/>
  <c r="BV33" i="44"/>
  <c r="CC33" i="44" s="1"/>
  <c r="CO36" i="44"/>
  <c r="CP36" i="44" s="1"/>
  <c r="CY49" i="44"/>
  <c r="CY52" i="44"/>
  <c r="CU61" i="44"/>
  <c r="CH62" i="44"/>
  <c r="CI62" i="44" s="1"/>
  <c r="BT31" i="44"/>
  <c r="CA31" i="44" s="1"/>
  <c r="BV35" i="44"/>
  <c r="CC35" i="44" s="1"/>
  <c r="BT43" i="44"/>
  <c r="CA43" i="44" s="1"/>
  <c r="CO46" i="44"/>
  <c r="CP46" i="44" s="1"/>
  <c r="CK51" i="44"/>
  <c r="CU55" i="44"/>
  <c r="BV66" i="44"/>
  <c r="CC66" i="44" s="1"/>
  <c r="CZ75" i="44"/>
  <c r="CK77" i="44"/>
  <c r="CQ80" i="44"/>
  <c r="CZ12" i="44"/>
  <c r="CH21" i="44"/>
  <c r="CI21" i="44" s="1"/>
  <c r="CU25" i="44"/>
  <c r="BV43" i="44"/>
  <c r="CC43" i="44" s="1"/>
  <c r="CQ49" i="44"/>
  <c r="CV50" i="44"/>
  <c r="CT54" i="44"/>
  <c r="CV55" i="44"/>
  <c r="BR59" i="44"/>
  <c r="CQ71" i="44"/>
  <c r="CK74" i="44"/>
  <c r="CK75" i="44"/>
  <c r="CT76" i="44"/>
  <c r="CV26" i="44"/>
  <c r="CQ16" i="44"/>
  <c r="CU22" i="44"/>
  <c r="BV23" i="44"/>
  <c r="CC23" i="44" s="1"/>
  <c r="CZ13" i="44"/>
  <c r="BR29" i="44"/>
  <c r="BV31" i="44"/>
  <c r="CC31" i="44" s="1"/>
  <c r="CU5" i="44"/>
  <c r="CU6" i="44"/>
  <c r="CO6" i="44"/>
  <c r="CP6" i="44" s="1"/>
  <c r="CT10" i="44"/>
  <c r="CV18" i="44"/>
  <c r="CO27" i="44"/>
  <c r="CP27" i="44" s="1"/>
  <c r="BV30" i="44"/>
  <c r="CC30" i="44" s="1"/>
  <c r="CU34" i="44"/>
  <c r="CO34" i="44"/>
  <c r="CP34" i="44" s="1"/>
  <c r="BT39" i="44"/>
  <c r="CA39" i="44" s="1"/>
  <c r="CZ40" i="44"/>
  <c r="CH43" i="44"/>
  <c r="CI43" i="44" s="1"/>
  <c r="BU45" i="44"/>
  <c r="CB45" i="44" s="1"/>
  <c r="BQ53" i="44"/>
  <c r="CH54" i="44"/>
  <c r="CI54" i="44" s="1"/>
  <c r="BU58" i="44"/>
  <c r="BW58" i="44" s="1"/>
  <c r="BY58" i="44" s="1"/>
  <c r="CQ62" i="44"/>
  <c r="CQ63" i="44"/>
  <c r="CU65" i="44"/>
  <c r="CZ65" i="44"/>
  <c r="BU67" i="44"/>
  <c r="BQ68" i="44"/>
  <c r="CY71" i="44"/>
  <c r="CQ79" i="44"/>
  <c r="CO10" i="44"/>
  <c r="CP10" i="44" s="1"/>
  <c r="CO48" i="44"/>
  <c r="CP48" i="44" s="1"/>
  <c r="CO76" i="44"/>
  <c r="CP76" i="44" s="1"/>
  <c r="CV10" i="44"/>
  <c r="CU17" i="44"/>
  <c r="CO17" i="44"/>
  <c r="CP17" i="44" s="1"/>
  <c r="CK34" i="44"/>
  <c r="CO38" i="44"/>
  <c r="CP38" i="44" s="1"/>
  <c r="BV39" i="44"/>
  <c r="CQ41" i="44"/>
  <c r="BR44" i="44"/>
  <c r="CK46" i="44"/>
  <c r="CH47" i="44"/>
  <c r="CI47" i="44" s="1"/>
  <c r="BU62" i="44"/>
  <c r="BW62" i="44" s="1"/>
  <c r="BY62" i="44" s="1"/>
  <c r="BV11" i="48"/>
  <c r="CC11" i="48" s="1"/>
  <c r="BU11" i="48"/>
  <c r="BT11" i="48"/>
  <c r="CA11" i="48" s="1"/>
  <c r="BQ19" i="48"/>
  <c r="CH31" i="48"/>
  <c r="CI31" i="48" s="1"/>
  <c r="CY30" i="48"/>
  <c r="CT32" i="48"/>
  <c r="CK31" i="48"/>
  <c r="BQ15" i="48"/>
  <c r="BQ3" i="48"/>
  <c r="CU11" i="48"/>
  <c r="CH33" i="48"/>
  <c r="CI33" i="48" s="1"/>
  <c r="CK33" i="48"/>
  <c r="CY32" i="48"/>
  <c r="CH6" i="48"/>
  <c r="CI6" i="48" s="1"/>
  <c r="CO6" i="48"/>
  <c r="CP6" i="48" s="1"/>
  <c r="CK6" i="48"/>
  <c r="CL27" i="48"/>
  <c r="CM27" i="48" s="1"/>
  <c r="BQ28" i="48"/>
  <c r="CZ10" i="48"/>
  <c r="CO10" i="48"/>
  <c r="CP10" i="48" s="1"/>
  <c r="CQ10" i="48"/>
  <c r="CY31" i="48"/>
  <c r="BQ11" i="48"/>
  <c r="CH36" i="48"/>
  <c r="CI36" i="48" s="1"/>
  <c r="CK36" i="48"/>
  <c r="BQ62" i="48"/>
  <c r="BG3" i="48"/>
  <c r="CK14" i="48"/>
  <c r="CO14" i="48"/>
  <c r="CP14" i="48" s="1"/>
  <c r="CH14" i="48"/>
  <c r="CI14" i="48" s="1"/>
  <c r="CK18" i="48"/>
  <c r="CH18" i="48"/>
  <c r="CI18" i="48" s="1"/>
  <c r="CT18" i="48"/>
  <c r="CT48" i="48"/>
  <c r="CK48" i="48"/>
  <c r="BR55" i="48"/>
  <c r="BQ55" i="48"/>
  <c r="BT12" i="48"/>
  <c r="CA12" i="48" s="1"/>
  <c r="BV12" i="48"/>
  <c r="CC12" i="48" s="1"/>
  <c r="BU12" i="48"/>
  <c r="CB12" i="48" s="1"/>
  <c r="CH20" i="48"/>
  <c r="CI20" i="48" s="1"/>
  <c r="CK20" i="48"/>
  <c r="BV9" i="48"/>
  <c r="CC9" i="48" s="1"/>
  <c r="BT9" i="48"/>
  <c r="CA9" i="48" s="1"/>
  <c r="CY36" i="48"/>
  <c r="CT56" i="48"/>
  <c r="CU56" i="48"/>
  <c r="BV56" i="48"/>
  <c r="CC56" i="48" s="1"/>
  <c r="BU56" i="48"/>
  <c r="CB56" i="48" s="1"/>
  <c r="BT56" i="48"/>
  <c r="CA56" i="48" s="1"/>
  <c r="CQ14" i="48"/>
  <c r="CZ15" i="48"/>
  <c r="BQ21" i="48"/>
  <c r="BQ30" i="48"/>
  <c r="BQ32" i="48"/>
  <c r="BQ44" i="48"/>
  <c r="CK53" i="48"/>
  <c r="BM3" i="48"/>
  <c r="CV3" i="48"/>
  <c r="BR4" i="48"/>
  <c r="BR5" i="48"/>
  <c r="BR6" i="48"/>
  <c r="BV8" i="48"/>
  <c r="CC8" i="48" s="1"/>
  <c r="CH10" i="48"/>
  <c r="CI10" i="48" s="1"/>
  <c r="CT12" i="48"/>
  <c r="BR13" i="48"/>
  <c r="BT15" i="48"/>
  <c r="CA15" i="48" s="1"/>
  <c r="BR16" i="48"/>
  <c r="BR17" i="48"/>
  <c r="BR18" i="48"/>
  <c r="CQ19" i="48"/>
  <c r="BQ20" i="48"/>
  <c r="CQ22" i="48"/>
  <c r="CV28" i="48"/>
  <c r="BT28" i="48"/>
  <c r="CA28" i="48" s="1"/>
  <c r="BR31" i="48"/>
  <c r="BQ31" i="48"/>
  <c r="BR33" i="48"/>
  <c r="BR34" i="48"/>
  <c r="BR36" i="48"/>
  <c r="BQ36" i="48"/>
  <c r="BV37" i="48"/>
  <c r="BU47" i="48"/>
  <c r="CB47" i="48" s="1"/>
  <c r="BU48" i="48"/>
  <c r="CB48" i="48" s="1"/>
  <c r="CV53" i="48"/>
  <c r="BR54" i="48"/>
  <c r="CZ55" i="48"/>
  <c r="CH58" i="48"/>
  <c r="CI58" i="48" s="1"/>
  <c r="CY60" i="48"/>
  <c r="BR7" i="48"/>
  <c r="BQ9" i="48"/>
  <c r="CO12" i="48"/>
  <c r="CP12" i="48" s="1"/>
  <c r="BR12" i="48"/>
  <c r="CV13" i="48"/>
  <c r="BU15" i="48"/>
  <c r="CB15" i="48" s="1"/>
  <c r="CK21" i="48"/>
  <c r="CH22" i="48"/>
  <c r="CI22" i="48" s="1"/>
  <c r="CZ32" i="48"/>
  <c r="BR37" i="48"/>
  <c r="BQ37" i="48"/>
  <c r="BR47" i="48"/>
  <c r="CL10" i="48"/>
  <c r="CM10" i="48" s="1"/>
  <c r="CH8" i="48"/>
  <c r="CI8" i="48" s="1"/>
  <c r="CK37" i="48"/>
  <c r="CU40" i="48"/>
  <c r="CU41" i="48"/>
  <c r="CU57" i="48"/>
  <c r="CZ61" i="48"/>
  <c r="BR10" i="48"/>
  <c r="CC15" i="48"/>
  <c r="BU16" i="48"/>
  <c r="CB16" i="48" s="1"/>
  <c r="BQ24" i="48"/>
  <c r="BV25" i="48"/>
  <c r="CC25" i="48" s="1"/>
  <c r="CH26" i="48"/>
  <c r="CI26" i="48" s="1"/>
  <c r="BQ29" i="48"/>
  <c r="CU44" i="48"/>
  <c r="CH46" i="48"/>
  <c r="CI46" i="48" s="1"/>
  <c r="BQ49" i="48"/>
  <c r="CZ51" i="48"/>
  <c r="BT52" i="48"/>
  <c r="CA52" i="48" s="1"/>
  <c r="CQ60" i="48"/>
  <c r="CT61" i="48"/>
  <c r="BQ61" i="48"/>
  <c r="CZ18" i="48"/>
  <c r="BQ23" i="48"/>
  <c r="CE24" i="48"/>
  <c r="BU4" i="48"/>
  <c r="CB4" i="48" s="1"/>
  <c r="CY10" i="48"/>
  <c r="CL21" i="48"/>
  <c r="CM21" i="48" s="1"/>
  <c r="BV4" i="48"/>
  <c r="CC4" i="48" s="1"/>
  <c r="CU6" i="48"/>
  <c r="CH12" i="48"/>
  <c r="CI12" i="48" s="1"/>
  <c r="CU14" i="48"/>
  <c r="CQ15" i="48"/>
  <c r="BV16" i="48"/>
  <c r="CC16" i="48" s="1"/>
  <c r="CU18" i="48"/>
  <c r="CZ20" i="48"/>
  <c r="BU21" i="48"/>
  <c r="CT24" i="48"/>
  <c r="BR25" i="48"/>
  <c r="CY28" i="48"/>
  <c r="CK29" i="48"/>
  <c r="CU31" i="48"/>
  <c r="BU32" i="48"/>
  <c r="BX32" i="48" s="1"/>
  <c r="BZ32" i="48" s="1"/>
  <c r="CO33" i="48"/>
  <c r="CP33" i="48" s="1"/>
  <c r="BQ33" i="48"/>
  <c r="CT36" i="48"/>
  <c r="CK38" i="48"/>
  <c r="CQ40" i="48"/>
  <c r="CT40" i="48"/>
  <c r="BV41" i="48"/>
  <c r="CC41" i="48" s="1"/>
  <c r="CV44" i="48"/>
  <c r="BT44" i="48"/>
  <c r="CA44" i="48" s="1"/>
  <c r="BR45" i="48"/>
  <c r="CK45" i="48"/>
  <c r="CQ48" i="48"/>
  <c r="CU48" i="48"/>
  <c r="CV51" i="48"/>
  <c r="BU51" i="48"/>
  <c r="CB51" i="48" s="1"/>
  <c r="BR52" i="48"/>
  <c r="BU52" i="48"/>
  <c r="BX52" i="48" s="1"/>
  <c r="BZ52" i="48" s="1"/>
  <c r="CO54" i="48"/>
  <c r="CP54" i="48" s="1"/>
  <c r="BQ54" i="48"/>
  <c r="BR56" i="48"/>
  <c r="BT57" i="48"/>
  <c r="CA57" i="48" s="1"/>
  <c r="CV6" i="48"/>
  <c r="CL7" i="48"/>
  <c r="CM7" i="48" s="1"/>
  <c r="CO8" i="48"/>
  <c r="CP8" i="48" s="1"/>
  <c r="CV14" i="48"/>
  <c r="CV18" i="48"/>
  <c r="BV21" i="48"/>
  <c r="CC21" i="48" s="1"/>
  <c r="CK25" i="48"/>
  <c r="CO29" i="48"/>
  <c r="CP29" i="48" s="1"/>
  <c r="CQ30" i="48"/>
  <c r="CV31" i="48"/>
  <c r="CQ32" i="48"/>
  <c r="CV36" i="48"/>
  <c r="CO37" i="48"/>
  <c r="CP37" i="48" s="1"/>
  <c r="BQ39" i="48"/>
  <c r="BQ40" i="48"/>
  <c r="CV48" i="48"/>
  <c r="CY55" i="48"/>
  <c r="CH56" i="48"/>
  <c r="CI56" i="48" s="1"/>
  <c r="CO58" i="48"/>
  <c r="CP58" i="48" s="1"/>
  <c r="BR58" i="48"/>
  <c r="CV59" i="48"/>
  <c r="BT59" i="48"/>
  <c r="CA59" i="48" s="1"/>
  <c r="CB12" i="47"/>
  <c r="CQ39" i="47"/>
  <c r="CU39" i="47"/>
  <c r="BQ16" i="47"/>
  <c r="CQ33" i="47"/>
  <c r="CK8" i="47"/>
  <c r="CY11" i="47"/>
  <c r="BM3" i="47"/>
  <c r="CH5" i="47"/>
  <c r="CI5" i="47" s="1"/>
  <c r="BR7" i="47"/>
  <c r="CK7" i="47"/>
  <c r="BR8" i="47"/>
  <c r="BQ8" i="47"/>
  <c r="CY8" i="47"/>
  <c r="BR9" i="47"/>
  <c r="BQ9" i="47"/>
  <c r="CQ12" i="47"/>
  <c r="BQ14" i="47"/>
  <c r="CZ17" i="47"/>
  <c r="CY17" i="47"/>
  <c r="CY24" i="47"/>
  <c r="CQ30" i="47"/>
  <c r="BQ30" i="47"/>
  <c r="BV34" i="47"/>
  <c r="CC34" i="47" s="1"/>
  <c r="BU34" i="47"/>
  <c r="CB34" i="47" s="1"/>
  <c r="BT34" i="47"/>
  <c r="CA34" i="47" s="1"/>
  <c r="CQ37" i="47"/>
  <c r="CK49" i="47"/>
  <c r="CH49" i="47"/>
  <c r="CI49" i="47" s="1"/>
  <c r="CH55" i="47"/>
  <c r="CI55" i="47" s="1"/>
  <c r="BT56" i="47"/>
  <c r="CA56" i="47" s="1"/>
  <c r="CU57" i="47"/>
  <c r="CT57" i="47"/>
  <c r="CU58" i="47"/>
  <c r="CO57" i="47"/>
  <c r="CP57" i="47" s="1"/>
  <c r="BR17" i="47"/>
  <c r="BQ17" i="47"/>
  <c r="BQ6" i="47"/>
  <c r="BR6" i="47"/>
  <c r="CO12" i="47"/>
  <c r="CP12" i="47" s="1"/>
  <c r="CU13" i="47"/>
  <c r="CH22" i="47"/>
  <c r="CI22" i="47" s="1"/>
  <c r="CK22" i="47"/>
  <c r="CV18" i="47"/>
  <c r="CY18" i="47"/>
  <c r="CH20" i="47"/>
  <c r="CI20" i="47" s="1"/>
  <c r="CK20" i="47"/>
  <c r="CY22" i="47"/>
  <c r="BQ24" i="47"/>
  <c r="BT3" i="47"/>
  <c r="CA3" i="47" s="1"/>
  <c r="BU3" i="47"/>
  <c r="CB3" i="47" s="1"/>
  <c r="CO5" i="47"/>
  <c r="CP5" i="47" s="1"/>
  <c r="BV14" i="47"/>
  <c r="CC14" i="47" s="1"/>
  <c r="BT14" i="47"/>
  <c r="CA14" i="47" s="1"/>
  <c r="CV29" i="47"/>
  <c r="CU32" i="47"/>
  <c r="CQ32" i="47"/>
  <c r="CY33" i="47"/>
  <c r="CV33" i="47"/>
  <c r="CU44" i="47"/>
  <c r="CQ44" i="47"/>
  <c r="BU54" i="47"/>
  <c r="CB54" i="47" s="1"/>
  <c r="CK45" i="47"/>
  <c r="CH45" i="47"/>
  <c r="CI45" i="47" s="1"/>
  <c r="BR56" i="47"/>
  <c r="BQ56" i="47"/>
  <c r="BV39" i="47"/>
  <c r="CC39" i="47" s="1"/>
  <c r="BU39" i="47"/>
  <c r="CV5" i="47"/>
  <c r="BQ27" i="47"/>
  <c r="BQ32" i="47"/>
  <c r="BV43" i="47"/>
  <c r="CC43" i="47" s="1"/>
  <c r="BU43" i="47"/>
  <c r="CB43" i="47" s="1"/>
  <c r="BQ50" i="47"/>
  <c r="BQ51" i="47"/>
  <c r="BR51" i="47"/>
  <c r="CZ10" i="47"/>
  <c r="BU10" i="47"/>
  <c r="CB10" i="47" s="1"/>
  <c r="CZ19" i="47"/>
  <c r="CK21" i="47"/>
  <c r="CH21" i="47"/>
  <c r="CI21" i="47" s="1"/>
  <c r="BU24" i="47"/>
  <c r="CB24" i="47" s="1"/>
  <c r="CV38" i="47"/>
  <c r="BT38" i="47"/>
  <c r="CA38" i="47" s="1"/>
  <c r="CH40" i="47"/>
  <c r="CI40" i="47" s="1"/>
  <c r="CK40" i="47"/>
  <c r="BT43" i="47"/>
  <c r="CA43" i="47" s="1"/>
  <c r="CO45" i="47"/>
  <c r="CP45" i="47" s="1"/>
  <c r="BT45" i="47"/>
  <c r="CA45" i="47" s="1"/>
  <c r="BU45" i="47"/>
  <c r="CY49" i="47"/>
  <c r="CT55" i="47"/>
  <c r="CK57" i="47"/>
  <c r="CH57" i="47"/>
  <c r="CI57" i="47" s="1"/>
  <c r="BT12" i="47"/>
  <c r="CA12" i="47" s="1"/>
  <c r="BV12" i="47"/>
  <c r="CC12" i="47" s="1"/>
  <c r="CU19" i="47"/>
  <c r="CQ19" i="47"/>
  <c r="CT19" i="47"/>
  <c r="BT39" i="47"/>
  <c r="CA39" i="47" s="1"/>
  <c r="CV43" i="47"/>
  <c r="CZ43" i="47"/>
  <c r="BV58" i="47"/>
  <c r="CC58" i="47" s="1"/>
  <c r="BU58" i="47"/>
  <c r="BT58" i="47"/>
  <c r="CA58" i="47" s="1"/>
  <c r="CO7" i="47"/>
  <c r="CP7" i="47" s="1"/>
  <c r="CZ4" i="47"/>
  <c r="BU4" i="47"/>
  <c r="CB4" i="47" s="1"/>
  <c r="CV9" i="47"/>
  <c r="BR11" i="47"/>
  <c r="CK11" i="47"/>
  <c r="CT18" i="47"/>
  <c r="CU18" i="47"/>
  <c r="CO22" i="47"/>
  <c r="CP22" i="47" s="1"/>
  <c r="BV22" i="47"/>
  <c r="CC22" i="47" s="1"/>
  <c r="BU22" i="47"/>
  <c r="CB22" i="47" s="1"/>
  <c r="BT22" i="47"/>
  <c r="CA22" i="47" s="1"/>
  <c r="BV24" i="47"/>
  <c r="CC24" i="47" s="1"/>
  <c r="CK25" i="47"/>
  <c r="BR26" i="47"/>
  <c r="BQ26" i="47"/>
  <c r="BU38" i="47"/>
  <c r="CV41" i="47"/>
  <c r="BU41" i="47"/>
  <c r="BW41" i="47" s="1"/>
  <c r="BY41" i="47" s="1"/>
  <c r="CT50" i="47"/>
  <c r="CH50" i="47"/>
  <c r="CI50" i="47" s="1"/>
  <c r="BQ4" i="47"/>
  <c r="CZ5" i="47"/>
  <c r="CT7" i="47"/>
  <c r="BQ18" i="47"/>
  <c r="CV20" i="47"/>
  <c r="CQ25" i="47"/>
  <c r="CY44" i="47"/>
  <c r="CU27" i="47"/>
  <c r="CU50" i="47"/>
  <c r="CT54" i="47"/>
  <c r="CH54" i="47"/>
  <c r="CI54" i="47" s="1"/>
  <c r="CK3" i="47"/>
  <c r="CL4" i="47"/>
  <c r="CM4" i="47" s="1"/>
  <c r="BU15" i="47"/>
  <c r="BX15" i="47" s="1"/>
  <c r="BZ15" i="47" s="1"/>
  <c r="CY19" i="47"/>
  <c r="BR22" i="47"/>
  <c r="BU23" i="47"/>
  <c r="BX23" i="47" s="1"/>
  <c r="BZ23" i="47" s="1"/>
  <c r="CV26" i="47"/>
  <c r="BU26" i="47"/>
  <c r="CB26" i="47" s="1"/>
  <c r="BU27" i="47"/>
  <c r="BW27" i="47" s="1"/>
  <c r="BY27" i="47" s="1"/>
  <c r="CO28" i="47"/>
  <c r="CP28" i="47" s="1"/>
  <c r="BT31" i="47"/>
  <c r="CT39" i="47"/>
  <c r="BR44" i="47"/>
  <c r="BQ44" i="47"/>
  <c r="BR45" i="47"/>
  <c r="BR47" i="47"/>
  <c r="BU47" i="47"/>
  <c r="CB47" i="47" s="1"/>
  <c r="BU48" i="47"/>
  <c r="BX48" i="47" s="1"/>
  <c r="BZ48" i="47" s="1"/>
  <c r="CK54" i="47"/>
  <c r="BU55" i="47"/>
  <c r="BX55" i="47" s="1"/>
  <c r="BZ55" i="47" s="1"/>
  <c r="CK24" i="47"/>
  <c r="CT26" i="47"/>
  <c r="CV31" i="47"/>
  <c r="CV6" i="47"/>
  <c r="CO13" i="47"/>
  <c r="CP13" i="47" s="1"/>
  <c r="BQ15" i="47"/>
  <c r="BV27" i="47"/>
  <c r="CY28" i="47"/>
  <c r="CV44" i="47"/>
  <c r="BR48" i="47"/>
  <c r="BQ48" i="47"/>
  <c r="CQ49" i="47"/>
  <c r="CQ50" i="47"/>
  <c r="CU56" i="47"/>
  <c r="CT56" i="47"/>
  <c r="BT35" i="46"/>
  <c r="CA35" i="46" s="1"/>
  <c r="BU35" i="46"/>
  <c r="CB35" i="46" s="1"/>
  <c r="BQ38" i="46"/>
  <c r="BR51" i="46"/>
  <c r="BQ51" i="46"/>
  <c r="BV12" i="46"/>
  <c r="BT12" i="46"/>
  <c r="CA12" i="46" s="1"/>
  <c r="BU12" i="46"/>
  <c r="BR16" i="46"/>
  <c r="BQ16" i="46"/>
  <c r="BV35" i="46"/>
  <c r="CC35" i="46" s="1"/>
  <c r="BQ37" i="46"/>
  <c r="CU45" i="46"/>
  <c r="CQ45" i="46"/>
  <c r="CZ59" i="46"/>
  <c r="CY59" i="46"/>
  <c r="CH5" i="46"/>
  <c r="CI5" i="46" s="1"/>
  <c r="BQ25" i="46"/>
  <c r="BR36" i="46"/>
  <c r="BQ36" i="46"/>
  <c r="CV49" i="46"/>
  <c r="CY49" i="46"/>
  <c r="CK57" i="46"/>
  <c r="CH57" i="46"/>
  <c r="CI57" i="46" s="1"/>
  <c r="CO3" i="46"/>
  <c r="CP3" i="46" s="1"/>
  <c r="BQ5" i="46"/>
  <c r="BR5" i="46"/>
  <c r="CO5" i="46"/>
  <c r="CP5" i="46" s="1"/>
  <c r="CY7" i="46"/>
  <c r="BV11" i="46"/>
  <c r="CC11" i="46" s="1"/>
  <c r="CH14" i="46"/>
  <c r="CI14" i="46" s="1"/>
  <c r="CK14" i="46"/>
  <c r="CY13" i="46"/>
  <c r="CQ18" i="46"/>
  <c r="CK18" i="46"/>
  <c r="BQ41" i="46"/>
  <c r="BR41" i="46"/>
  <c r="CZ58" i="46"/>
  <c r="CY58" i="46"/>
  <c r="CH62" i="46"/>
  <c r="CI62" i="46" s="1"/>
  <c r="BR67" i="46"/>
  <c r="CK7" i="46"/>
  <c r="BU59" i="46"/>
  <c r="CB59" i="46" s="1"/>
  <c r="BV59" i="46"/>
  <c r="CC59" i="46" s="1"/>
  <c r="BQ13" i="46"/>
  <c r="BR13" i="46"/>
  <c r="BT39" i="46"/>
  <c r="CA39" i="46" s="1"/>
  <c r="BU39" i="46"/>
  <c r="CB39" i="46" s="1"/>
  <c r="BU58" i="46"/>
  <c r="CB58" i="46" s="1"/>
  <c r="BV58" i="46"/>
  <c r="CC58" i="46" s="1"/>
  <c r="CK8" i="46"/>
  <c r="BQ9" i="46"/>
  <c r="CT13" i="46"/>
  <c r="CH13" i="46"/>
  <c r="CI13" i="46" s="1"/>
  <c r="CY17" i="46"/>
  <c r="CH17" i="46"/>
  <c r="CI17" i="46" s="1"/>
  <c r="BT38" i="46"/>
  <c r="CA38" i="46" s="1"/>
  <c r="BV38" i="46"/>
  <c r="CC38" i="46" s="1"/>
  <c r="BQ40" i="46"/>
  <c r="BR40" i="46"/>
  <c r="CZ45" i="46"/>
  <c r="BR56" i="46"/>
  <c r="CV61" i="46"/>
  <c r="CQ62" i="46"/>
  <c r="CT65" i="46"/>
  <c r="CO65" i="46"/>
  <c r="CP65" i="46" s="1"/>
  <c r="CZ65" i="46"/>
  <c r="BQ27" i="46"/>
  <c r="CY8" i="46"/>
  <c r="BQ44" i="46"/>
  <c r="BQ48" i="46"/>
  <c r="BT60" i="46"/>
  <c r="CA60" i="46" s="1"/>
  <c r="BV60" i="46"/>
  <c r="CK64" i="46"/>
  <c r="CH64" i="46"/>
  <c r="CI64" i="46" s="1"/>
  <c r="BQ66" i="46"/>
  <c r="CY6" i="46"/>
  <c r="BQ8" i="46"/>
  <c r="CQ14" i="46"/>
  <c r="CY15" i="46"/>
  <c r="CQ33" i="46"/>
  <c r="BT33" i="46"/>
  <c r="CA33" i="46" s="1"/>
  <c r="BU33" i="46"/>
  <c r="CB33" i="46" s="1"/>
  <c r="BQ35" i="46"/>
  <c r="CQ38" i="46"/>
  <c r="CK56" i="46"/>
  <c r="CH56" i="46"/>
  <c r="CI56" i="46" s="1"/>
  <c r="CK70" i="46"/>
  <c r="CH70" i="46"/>
  <c r="CI70" i="46" s="1"/>
  <c r="BV20" i="46"/>
  <c r="CC20" i="46" s="1"/>
  <c r="BT20" i="46"/>
  <c r="CA20" i="46" s="1"/>
  <c r="BU20" i="46"/>
  <c r="CK23" i="46"/>
  <c r="CH23" i="46"/>
  <c r="CI23" i="46" s="1"/>
  <c r="BV4" i="46"/>
  <c r="CC4" i="46" s="1"/>
  <c r="CL8" i="46"/>
  <c r="CM8" i="46" s="1"/>
  <c r="CQ9" i="46"/>
  <c r="BV30" i="46"/>
  <c r="BT30" i="46"/>
  <c r="CA30" i="46" s="1"/>
  <c r="BU30" i="46"/>
  <c r="CY43" i="46"/>
  <c r="CH43" i="46"/>
  <c r="CI43" i="46" s="1"/>
  <c r="CH55" i="46"/>
  <c r="CI55" i="46" s="1"/>
  <c r="CK55" i="46"/>
  <c r="CV63" i="46"/>
  <c r="CY64" i="46"/>
  <c r="CH65" i="46"/>
  <c r="CI65" i="46" s="1"/>
  <c r="CK65" i="46"/>
  <c r="BQ43" i="46"/>
  <c r="CH47" i="46"/>
  <c r="CI47" i="46" s="1"/>
  <c r="BQ50" i="46"/>
  <c r="CQ54" i="46"/>
  <c r="BR55" i="46"/>
  <c r="CO61" i="46"/>
  <c r="CP61" i="46" s="1"/>
  <c r="BR70" i="46"/>
  <c r="BQ70" i="46"/>
  <c r="BM3" i="46"/>
  <c r="CK3" i="46"/>
  <c r="CV6" i="46"/>
  <c r="BR11" i="46"/>
  <c r="CZ21" i="46"/>
  <c r="CU30" i="46"/>
  <c r="CK30" i="46"/>
  <c r="CV33" i="46"/>
  <c r="CV34" i="46"/>
  <c r="CY35" i="46"/>
  <c r="CV38" i="46"/>
  <c r="BU45" i="46"/>
  <c r="CB45" i="46" s="1"/>
  <c r="CQ48" i="46"/>
  <c r="BR49" i="46"/>
  <c r="BQ49" i="46"/>
  <c r="CH52" i="46"/>
  <c r="CI52" i="46" s="1"/>
  <c r="CH58" i="46"/>
  <c r="CI58" i="46" s="1"/>
  <c r="CK66" i="46"/>
  <c r="CO7" i="46"/>
  <c r="CP7" i="46" s="1"/>
  <c r="CV20" i="46"/>
  <c r="BZ25" i="46"/>
  <c r="BQ39" i="46"/>
  <c r="CU46" i="46"/>
  <c r="CK4" i="46"/>
  <c r="CK11" i="46"/>
  <c r="BR12" i="46"/>
  <c r="BQ21" i="46"/>
  <c r="BQ22" i="46"/>
  <c r="CH29" i="46"/>
  <c r="CI29" i="46" s="1"/>
  <c r="CH33" i="46"/>
  <c r="CI33" i="46" s="1"/>
  <c r="CH39" i="46"/>
  <c r="CI39" i="46" s="1"/>
  <c r="BR69" i="46"/>
  <c r="BQ69" i="46"/>
  <c r="BR71" i="46"/>
  <c r="BQ3" i="46"/>
  <c r="CH11" i="46"/>
  <c r="CI11" i="46" s="1"/>
  <c r="BR33" i="46"/>
  <c r="CT55" i="46"/>
  <c r="BQ55" i="46"/>
  <c r="CU56" i="46"/>
  <c r="CO56" i="46"/>
  <c r="CP56" i="46" s="1"/>
  <c r="BQ56" i="46"/>
  <c r="BQ57" i="46"/>
  <c r="CU62" i="46"/>
  <c r="CQ63" i="46"/>
  <c r="CU63" i="46"/>
  <c r="CZ69" i="46"/>
  <c r="CQ69" i="46"/>
  <c r="CQ8" i="46"/>
  <c r="CO8" i="46"/>
  <c r="CP8" i="46" s="1"/>
  <c r="CZ5" i="46"/>
  <c r="CH6" i="46"/>
  <c r="CI6" i="46" s="1"/>
  <c r="BR7" i="46"/>
  <c r="CO12" i="46"/>
  <c r="CP12" i="46" s="1"/>
  <c r="BU19" i="46"/>
  <c r="CY23" i="46"/>
  <c r="CC25" i="46"/>
  <c r="BR26" i="46"/>
  <c r="BT36" i="46"/>
  <c r="CA36" i="46" s="1"/>
  <c r="CV37" i="46"/>
  <c r="BT37" i="46"/>
  <c r="CA37" i="46" s="1"/>
  <c r="BU41" i="46"/>
  <c r="BX41" i="46" s="1"/>
  <c r="BZ41" i="46" s="1"/>
  <c r="BU43" i="46"/>
  <c r="BW43" i="46" s="1"/>
  <c r="BY43" i="46" s="1"/>
  <c r="CU49" i="46"/>
  <c r="BU50" i="46"/>
  <c r="CB50" i="46" s="1"/>
  <c r="BU51" i="46"/>
  <c r="BV66" i="46"/>
  <c r="BU70" i="46"/>
  <c r="CB70" i="46" s="1"/>
  <c r="CC3" i="45"/>
  <c r="BT3" i="45"/>
  <c r="CA3" i="45" s="1"/>
  <c r="BU3" i="45"/>
  <c r="BX3" i="45" s="1"/>
  <c r="BZ3" i="45" s="1"/>
  <c r="CC34" i="44"/>
  <c r="BV63" i="44"/>
  <c r="BU63" i="44"/>
  <c r="CB63" i="44" s="1"/>
  <c r="CU9" i="44"/>
  <c r="CQ9" i="44"/>
  <c r="BV26" i="44"/>
  <c r="BU26" i="44"/>
  <c r="BT26" i="44"/>
  <c r="CA26" i="44" s="1"/>
  <c r="CC38" i="44"/>
  <c r="BQ51" i="44"/>
  <c r="BR51" i="44"/>
  <c r="BT63" i="44"/>
  <c r="BU69" i="44"/>
  <c r="CB69" i="44" s="1"/>
  <c r="BV69" i="44"/>
  <c r="CH73" i="44"/>
  <c r="CI73" i="44" s="1"/>
  <c r="CK73" i="44"/>
  <c r="BQ78" i="44"/>
  <c r="CQ81" i="44"/>
  <c r="BR4" i="44"/>
  <c r="BQ4" i="44"/>
  <c r="BQ5" i="44"/>
  <c r="CZ9" i="44"/>
  <c r="BV9" i="44"/>
  <c r="BX9" i="44" s="1"/>
  <c r="BZ9" i="44" s="1"/>
  <c r="BR11" i="44"/>
  <c r="BQ11" i="44"/>
  <c r="CZ17" i="44"/>
  <c r="CY17" i="44"/>
  <c r="CH22" i="44"/>
  <c r="CI22" i="44" s="1"/>
  <c r="CT22" i="44"/>
  <c r="CK22" i="44"/>
  <c r="CZ27" i="44"/>
  <c r="BU27" i="44"/>
  <c r="CB27" i="44" s="1"/>
  <c r="BV27" i="44"/>
  <c r="CC27" i="44" s="1"/>
  <c r="CV34" i="44"/>
  <c r="BT34" i="44"/>
  <c r="CA34" i="44" s="1"/>
  <c r="BT38" i="44"/>
  <c r="CA38" i="44" s="1"/>
  <c r="CB42" i="44"/>
  <c r="CU49" i="44"/>
  <c r="CT49" i="44"/>
  <c r="BU49" i="44"/>
  <c r="BV49" i="44"/>
  <c r="CC49" i="44" s="1"/>
  <c r="CK50" i="44"/>
  <c r="CK56" i="44"/>
  <c r="CO58" i="44"/>
  <c r="CP58" i="44" s="1"/>
  <c r="CT58" i="44"/>
  <c r="CV65" i="44"/>
  <c r="CZ68" i="44"/>
  <c r="BT69" i="44"/>
  <c r="CA69" i="44" s="1"/>
  <c r="BV21" i="44"/>
  <c r="CC21" i="44" s="1"/>
  <c r="BU21" i="44"/>
  <c r="CB21" i="44" s="1"/>
  <c r="BT21" i="44"/>
  <c r="CA21" i="44" s="1"/>
  <c r="BQ58" i="44"/>
  <c r="BR58" i="44"/>
  <c r="CV16" i="44"/>
  <c r="CZ16" i="44"/>
  <c r="CC22" i="44"/>
  <c r="BQ42" i="44"/>
  <c r="BR42" i="44"/>
  <c r="CT73" i="44"/>
  <c r="CO73" i="44"/>
  <c r="CP73" i="44" s="1"/>
  <c r="BQ75" i="44"/>
  <c r="BR75" i="44"/>
  <c r="CK14" i="44"/>
  <c r="CE15" i="44"/>
  <c r="CY16" i="44"/>
  <c r="CT26" i="44"/>
  <c r="CQ29" i="44"/>
  <c r="CO31" i="44"/>
  <c r="CP31" i="44" s="1"/>
  <c r="BR32" i="44"/>
  <c r="BQ32" i="44"/>
  <c r="BR36" i="44"/>
  <c r="BQ36" i="44"/>
  <c r="CH37" i="44"/>
  <c r="CI37" i="44" s="1"/>
  <c r="CT38" i="44"/>
  <c r="BR41" i="44"/>
  <c r="CH42" i="44"/>
  <c r="CI42" i="44" s="1"/>
  <c r="CT42" i="44"/>
  <c r="CK42" i="44"/>
  <c r="BU46" i="44"/>
  <c r="BV46" i="44"/>
  <c r="CV48" i="44"/>
  <c r="CZ48" i="44"/>
  <c r="CY48" i="44"/>
  <c r="CZ55" i="44"/>
  <c r="CK67" i="44"/>
  <c r="CH67" i="44"/>
  <c r="CI67" i="44" s="1"/>
  <c r="BR80" i="44"/>
  <c r="BQ80" i="44"/>
  <c r="BT6" i="44"/>
  <c r="CA6" i="44" s="1"/>
  <c r="BV6" i="44"/>
  <c r="CC6" i="44" s="1"/>
  <c r="BV18" i="44"/>
  <c r="CC18" i="44" s="1"/>
  <c r="BU18" i="44"/>
  <c r="CB18" i="44" s="1"/>
  <c r="BV25" i="44"/>
  <c r="CC25" i="44" s="1"/>
  <c r="BU25" i="44"/>
  <c r="CB25" i="44" s="1"/>
  <c r="CH30" i="44"/>
  <c r="CI30" i="44" s="1"/>
  <c r="CK30" i="44"/>
  <c r="CK31" i="44"/>
  <c r="CH31" i="44"/>
  <c r="CI31" i="44" s="1"/>
  <c r="BR33" i="44"/>
  <c r="CT34" i="44"/>
  <c r="BR35" i="44"/>
  <c r="BQ35" i="44"/>
  <c r="BQ40" i="44"/>
  <c r="BR40" i="44"/>
  <c r="BQ44" i="44"/>
  <c r="CZ47" i="44"/>
  <c r="CQ51" i="44"/>
  <c r="BQ60" i="44"/>
  <c r="BT70" i="44"/>
  <c r="CA70" i="44" s="1"/>
  <c r="BU70" i="44"/>
  <c r="CB70" i="44" s="1"/>
  <c r="BV70" i="44"/>
  <c r="CY73" i="44"/>
  <c r="BR47" i="44"/>
  <c r="BQ47" i="44"/>
  <c r="CZ20" i="44"/>
  <c r="CO20" i="44"/>
  <c r="CP20" i="44" s="1"/>
  <c r="BV29" i="44"/>
  <c r="BU29" i="44"/>
  <c r="BT29" i="44"/>
  <c r="CA29" i="44" s="1"/>
  <c r="BU34" i="44"/>
  <c r="BU38" i="44"/>
  <c r="BX38" i="44" s="1"/>
  <c r="BZ38" i="44" s="1"/>
  <c r="BR67" i="44"/>
  <c r="BQ67" i="44"/>
  <c r="CV68" i="44"/>
  <c r="CY68" i="44"/>
  <c r="BR77" i="44"/>
  <c r="BQ77" i="44"/>
  <c r="CV8" i="44"/>
  <c r="CZ8" i="44"/>
  <c r="CT17" i="44"/>
  <c r="CK24" i="44"/>
  <c r="CO24" i="44"/>
  <c r="CP24" i="44" s="1"/>
  <c r="BT25" i="44"/>
  <c r="CA25" i="44" s="1"/>
  <c r="BQ30" i="44"/>
  <c r="BR30" i="44"/>
  <c r="BQ38" i="44"/>
  <c r="BR38" i="44"/>
  <c r="BQ61" i="44"/>
  <c r="CK62" i="44"/>
  <c r="BR76" i="44"/>
  <c r="BQ76" i="44"/>
  <c r="BU19" i="44"/>
  <c r="BV19" i="44"/>
  <c r="CC19" i="44" s="1"/>
  <c r="BR20" i="44"/>
  <c r="BV10" i="44"/>
  <c r="CC10" i="44" s="1"/>
  <c r="BU10" i="44"/>
  <c r="CB10" i="44" s="1"/>
  <c r="BR12" i="44"/>
  <c r="BQ12" i="44"/>
  <c r="CO14" i="44"/>
  <c r="CP14" i="44" s="1"/>
  <c r="CV14" i="44"/>
  <c r="CZ19" i="44"/>
  <c r="BT19" i="44"/>
  <c r="CA19" i="44" s="1"/>
  <c r="CZ28" i="44"/>
  <c r="CO28" i="44"/>
  <c r="CP28" i="44" s="1"/>
  <c r="CZ51" i="44"/>
  <c r="BT59" i="44"/>
  <c r="CA59" i="44" s="1"/>
  <c r="CY72" i="44"/>
  <c r="CU64" i="44"/>
  <c r="CQ5" i="44"/>
  <c r="BR6" i="44"/>
  <c r="BR10" i="44"/>
  <c r="CV20" i="44"/>
  <c r="CY21" i="44"/>
  <c r="CO22" i="44"/>
  <c r="CP22" i="44" s="1"/>
  <c r="BR22" i="44"/>
  <c r="BR24" i="44"/>
  <c r="BR27" i="44"/>
  <c r="CV28" i="44"/>
  <c r="CT33" i="44"/>
  <c r="BT50" i="44"/>
  <c r="CA50" i="44" s="1"/>
  <c r="BR52" i="44"/>
  <c r="BV64" i="44"/>
  <c r="BX64" i="44" s="1"/>
  <c r="BZ64" i="44" s="1"/>
  <c r="BQ65" i="44"/>
  <c r="CH66" i="44"/>
  <c r="CI66" i="44" s="1"/>
  <c r="BQ69" i="44"/>
  <c r="CY76" i="44"/>
  <c r="CK81" i="44"/>
  <c r="BR37" i="44"/>
  <c r="BR45" i="44"/>
  <c r="CO47" i="44"/>
  <c r="CP47" i="44" s="1"/>
  <c r="CQ66" i="44"/>
  <c r="CU4" i="44"/>
  <c r="CH6" i="44"/>
  <c r="CI6" i="44" s="1"/>
  <c r="CH7" i="44"/>
  <c r="CI7" i="44" s="1"/>
  <c r="CU13" i="44"/>
  <c r="BR19" i="44"/>
  <c r="BQ19" i="44"/>
  <c r="CZ24" i="44"/>
  <c r="CH27" i="44"/>
  <c r="CI27" i="44" s="1"/>
  <c r="CT30" i="44"/>
  <c r="CO30" i="44"/>
  <c r="CP30" i="44" s="1"/>
  <c r="CU41" i="44"/>
  <c r="CO42" i="44"/>
  <c r="CP42" i="44" s="1"/>
  <c r="BU50" i="44"/>
  <c r="BX50" i="44" s="1"/>
  <c r="BZ50" i="44" s="1"/>
  <c r="CV56" i="44"/>
  <c r="CQ57" i="44"/>
  <c r="CZ56" i="44"/>
  <c r="BR70" i="44"/>
  <c r="CH70" i="44"/>
  <c r="CI70" i="44" s="1"/>
  <c r="CZ74" i="44"/>
  <c r="CV4" i="44"/>
  <c r="CH10" i="44"/>
  <c r="CI10" i="44" s="1"/>
  <c r="BR14" i="44"/>
  <c r="CH18" i="44"/>
  <c r="CI18" i="44" s="1"/>
  <c r="BR28" i="44"/>
  <c r="BQ28" i="44"/>
  <c r="BR31" i="44"/>
  <c r="CV32" i="44"/>
  <c r="CU37" i="44"/>
  <c r="CU45" i="44"/>
  <c r="CH49" i="44"/>
  <c r="CI49" i="44" s="1"/>
  <c r="BQ64" i="44"/>
  <c r="CK69" i="44"/>
  <c r="CT78" i="44"/>
  <c r="CO78" i="44"/>
  <c r="CP78" i="44" s="1"/>
  <c r="CY79" i="44"/>
  <c r="BT35" i="44"/>
  <c r="CV36" i="44"/>
  <c r="CY37" i="44"/>
  <c r="BR43" i="44"/>
  <c r="CV44" i="44"/>
  <c r="BR56" i="44"/>
  <c r="BQ74" i="44"/>
  <c r="CC60" i="48"/>
  <c r="CC18" i="48"/>
  <c r="CE3" i="48"/>
  <c r="CT15" i="48"/>
  <c r="CH15" i="48"/>
  <c r="CI15" i="48" s="1"/>
  <c r="CE21" i="48"/>
  <c r="CQ24" i="48"/>
  <c r="CT27" i="48"/>
  <c r="CQ27" i="48"/>
  <c r="CU27" i="48"/>
  <c r="CE38" i="48"/>
  <c r="CL40" i="48"/>
  <c r="CM40" i="48" s="1"/>
  <c r="CY52" i="48"/>
  <c r="CH52" i="48"/>
  <c r="CI52" i="48" s="1"/>
  <c r="CY51" i="48"/>
  <c r="CK52" i="48"/>
  <c r="CE56" i="48"/>
  <c r="CE57" i="48"/>
  <c r="CE12" i="48"/>
  <c r="CQ13" i="48"/>
  <c r="CT13" i="48"/>
  <c r="CL13" i="48"/>
  <c r="CM13" i="48" s="1"/>
  <c r="CL16" i="48"/>
  <c r="CM16" i="48" s="1"/>
  <c r="CQ20" i="48"/>
  <c r="BV31" i="48"/>
  <c r="BU31" i="48"/>
  <c r="BT31" i="48"/>
  <c r="CA31" i="48" s="1"/>
  <c r="CE52" i="48"/>
  <c r="CL57" i="48"/>
  <c r="CM57" i="48" s="1"/>
  <c r="CO57" i="48"/>
  <c r="CP57" i="48" s="1"/>
  <c r="CQ58" i="48"/>
  <c r="CT58" i="48"/>
  <c r="CU58" i="48"/>
  <c r="CV4" i="48"/>
  <c r="CT4" i="48"/>
  <c r="CE5" i="48"/>
  <c r="CQ6" i="48"/>
  <c r="CY9" i="48"/>
  <c r="CT16" i="48"/>
  <c r="CE17" i="48"/>
  <c r="CV25" i="48"/>
  <c r="CC28" i="48"/>
  <c r="CZ44" i="48"/>
  <c r="CT49" i="48"/>
  <c r="CQ49" i="48"/>
  <c r="CZ48" i="48"/>
  <c r="CL49" i="48"/>
  <c r="CM49" i="48" s="1"/>
  <c r="BQ51" i="48"/>
  <c r="BR51" i="48"/>
  <c r="CZ54" i="48"/>
  <c r="CV54" i="48"/>
  <c r="CY54" i="48"/>
  <c r="CE4" i="48"/>
  <c r="CQ5" i="48"/>
  <c r="CT5" i="48"/>
  <c r="CL5" i="48"/>
  <c r="CM5" i="48" s="1"/>
  <c r="CV5" i="48"/>
  <c r="BQ6" i="48"/>
  <c r="CZ9" i="48"/>
  <c r="BU10" i="48"/>
  <c r="BT10" i="48"/>
  <c r="CA10" i="48" s="1"/>
  <c r="CO11" i="48"/>
  <c r="CP11" i="48" s="1"/>
  <c r="CH13" i="48"/>
  <c r="CI13" i="48" s="1"/>
  <c r="CK13" i="48"/>
  <c r="CO13" i="48"/>
  <c r="CP13" i="48" s="1"/>
  <c r="CK15" i="48"/>
  <c r="CE16" i="48"/>
  <c r="CQ17" i="48"/>
  <c r="CT17" i="48"/>
  <c r="CL17" i="48"/>
  <c r="CM17" i="48" s="1"/>
  <c r="CV17" i="48"/>
  <c r="BQ18" i="48"/>
  <c r="CQ21" i="48"/>
  <c r="CE22" i="48"/>
  <c r="CE23" i="48"/>
  <c r="CL24" i="48"/>
  <c r="CM24" i="48" s="1"/>
  <c r="CE26" i="48"/>
  <c r="CT33" i="48"/>
  <c r="CL33" i="48"/>
  <c r="CM33" i="48" s="1"/>
  <c r="CQ34" i="48"/>
  <c r="BR35" i="48"/>
  <c r="CU36" i="48"/>
  <c r="CL37" i="48"/>
  <c r="CM37" i="48" s="1"/>
  <c r="CT39" i="48"/>
  <c r="CQ39" i="48"/>
  <c r="CL39" i="48"/>
  <c r="CM39" i="48" s="1"/>
  <c r="CZ39" i="48"/>
  <c r="BV39" i="48"/>
  <c r="BU39" i="48"/>
  <c r="BT39" i="48"/>
  <c r="CA39" i="48" s="1"/>
  <c r="CE40" i="48"/>
  <c r="CQ41" i="48"/>
  <c r="BV43" i="48"/>
  <c r="BU43" i="48"/>
  <c r="CO43" i="48"/>
  <c r="CP43" i="48" s="1"/>
  <c r="CE45" i="48"/>
  <c r="CY48" i="48"/>
  <c r="CH48" i="48"/>
  <c r="CI48" i="48" s="1"/>
  <c r="CY47" i="48"/>
  <c r="CB55" i="48"/>
  <c r="CL58" i="48"/>
  <c r="CM58" i="48" s="1"/>
  <c r="BQ59" i="48"/>
  <c r="BR59" i="48"/>
  <c r="CE13" i="48"/>
  <c r="BU60" i="48"/>
  <c r="BT60" i="48"/>
  <c r="CA60" i="48" s="1"/>
  <c r="CL62" i="48"/>
  <c r="CM62" i="48" s="1"/>
  <c r="CY19" i="48"/>
  <c r="CC20" i="48"/>
  <c r="CL34" i="48"/>
  <c r="CM34" i="48" s="1"/>
  <c r="CO34" i="48"/>
  <c r="CP34" i="48" s="1"/>
  <c r="CC44" i="48"/>
  <c r="BT3" i="48"/>
  <c r="CA3" i="48" s="1"/>
  <c r="CE10" i="48"/>
  <c r="CT19" i="48"/>
  <c r="CH19" i="48"/>
  <c r="CI19" i="48" s="1"/>
  <c r="CU20" i="48"/>
  <c r="CO21" i="48"/>
  <c r="CP21" i="48" s="1"/>
  <c r="CV23" i="48"/>
  <c r="CH27" i="48"/>
  <c r="CI27" i="48" s="1"/>
  <c r="CK27" i="48"/>
  <c r="CQ28" i="48"/>
  <c r="CL28" i="48"/>
  <c r="CM28" i="48" s="1"/>
  <c r="CE29" i="48"/>
  <c r="CT35" i="48"/>
  <c r="CQ35" i="48"/>
  <c r="CU35" i="48"/>
  <c r="CL35" i="48"/>
  <c r="CM35" i="48" s="1"/>
  <c r="CE41" i="48"/>
  <c r="CB46" i="48"/>
  <c r="CT52" i="48"/>
  <c r="CE53" i="48"/>
  <c r="CE61" i="48"/>
  <c r="CC3" i="48"/>
  <c r="CY5" i="48"/>
  <c r="CE6" i="48"/>
  <c r="CL8" i="48"/>
  <c r="CM8" i="48" s="1"/>
  <c r="BV10" i="48"/>
  <c r="CY11" i="48"/>
  <c r="CQ12" i="48"/>
  <c r="CY17" i="48"/>
  <c r="CE18" i="48"/>
  <c r="CC19" i="48"/>
  <c r="BT24" i="48"/>
  <c r="CE27" i="48"/>
  <c r="CZ27" i="48"/>
  <c r="CE28" i="48"/>
  <c r="CU29" i="48"/>
  <c r="CT29" i="48"/>
  <c r="BT30" i="48"/>
  <c r="CA30" i="48" s="1"/>
  <c r="BV30" i="48"/>
  <c r="BU30" i="48"/>
  <c r="CZ33" i="48"/>
  <c r="CY33" i="48"/>
  <c r="BV35" i="48"/>
  <c r="BU35" i="48"/>
  <c r="CO35" i="48"/>
  <c r="CP35" i="48" s="1"/>
  <c r="CV39" i="48"/>
  <c r="CO39" i="48"/>
  <c r="CP39" i="48" s="1"/>
  <c r="CT42" i="48"/>
  <c r="CL42" i="48"/>
  <c r="CM42" i="48" s="1"/>
  <c r="CO42" i="48"/>
  <c r="CP42" i="48" s="1"/>
  <c r="CU42" i="48"/>
  <c r="BQ43" i="48"/>
  <c r="BT43" i="48"/>
  <c r="CA43" i="48" s="1"/>
  <c r="CO49" i="48"/>
  <c r="CP49" i="48" s="1"/>
  <c r="CE51" i="48"/>
  <c r="CE33" i="48"/>
  <c r="CL4" i="48"/>
  <c r="CM4" i="48" s="1"/>
  <c r="CH9" i="48"/>
  <c r="CI9" i="48" s="1"/>
  <c r="CK9" i="48"/>
  <c r="CO9" i="48"/>
  <c r="CP9" i="48" s="1"/>
  <c r="CL18" i="48"/>
  <c r="CM18" i="48" s="1"/>
  <c r="CL20" i="48"/>
  <c r="CM20" i="48" s="1"/>
  <c r="CT25" i="48"/>
  <c r="CL25" i="48"/>
  <c r="CM25" i="48" s="1"/>
  <c r="CU28" i="48"/>
  <c r="CL29" i="48"/>
  <c r="CM29" i="48" s="1"/>
  <c r="CT31" i="48"/>
  <c r="CQ31" i="48"/>
  <c r="CL31" i="48"/>
  <c r="CM31" i="48" s="1"/>
  <c r="CZ31" i="48"/>
  <c r="CE32" i="48"/>
  <c r="CT34" i="48"/>
  <c r="CL44" i="48"/>
  <c r="CM44" i="48" s="1"/>
  <c r="CE50" i="48"/>
  <c r="CV50" i="48"/>
  <c r="CL6" i="48"/>
  <c r="CM6" i="48" s="1"/>
  <c r="CY7" i="48"/>
  <c r="CE14" i="48"/>
  <c r="CO20" i="48"/>
  <c r="CP20" i="48" s="1"/>
  <c r="CU21" i="48"/>
  <c r="CT21" i="48"/>
  <c r="CO27" i="48"/>
  <c r="CP27" i="48" s="1"/>
  <c r="CH35" i="48"/>
  <c r="CI35" i="48" s="1"/>
  <c r="CK35" i="48"/>
  <c r="CQ36" i="48"/>
  <c r="CL36" i="48"/>
  <c r="CM36" i="48" s="1"/>
  <c r="CE37" i="48"/>
  <c r="CU45" i="48"/>
  <c r="CT45" i="48"/>
  <c r="CL45" i="48"/>
  <c r="CM45" i="48" s="1"/>
  <c r="CL46" i="48"/>
  <c r="CM46" i="48" s="1"/>
  <c r="CE49" i="48"/>
  <c r="CT51" i="48"/>
  <c r="CQ51" i="48"/>
  <c r="CY57" i="48"/>
  <c r="CZ57" i="48"/>
  <c r="CL61" i="48"/>
  <c r="CM61" i="48" s="1"/>
  <c r="CV62" i="48"/>
  <c r="BU3" i="48"/>
  <c r="BX3" i="48" s="1"/>
  <c r="BZ3" i="48" s="1"/>
  <c r="CH5" i="48"/>
  <c r="CI5" i="48" s="1"/>
  <c r="CK5" i="48"/>
  <c r="CO5" i="48"/>
  <c r="CP5" i="48" s="1"/>
  <c r="CH17" i="48"/>
  <c r="CI17" i="48" s="1"/>
  <c r="CK17" i="48"/>
  <c r="CO17" i="48"/>
  <c r="CP17" i="48" s="1"/>
  <c r="BU19" i="48"/>
  <c r="BX19" i="48" s="1"/>
  <c r="BZ19" i="48" s="1"/>
  <c r="CK19" i="48"/>
  <c r="CE20" i="48"/>
  <c r="CZ24" i="48"/>
  <c r="CE25" i="48"/>
  <c r="CQ25" i="48"/>
  <c r="CU26" i="48"/>
  <c r="CE30" i="48"/>
  <c r="CE31" i="48"/>
  <c r="CU32" i="48"/>
  <c r="CL32" i="48"/>
  <c r="CM32" i="48" s="1"/>
  <c r="CE34" i="48"/>
  <c r="CY35" i="48"/>
  <c r="CO36" i="48"/>
  <c r="CP36" i="48" s="1"/>
  <c r="CT41" i="48"/>
  <c r="CE43" i="48"/>
  <c r="CZ43" i="48"/>
  <c r="CE44" i="48"/>
  <c r="CZ45" i="48"/>
  <c r="CY45" i="48"/>
  <c r="BU45" i="48"/>
  <c r="BT45" i="48"/>
  <c r="CA45" i="48" s="1"/>
  <c r="BV45" i="48"/>
  <c r="CO45" i="48"/>
  <c r="CP45" i="48" s="1"/>
  <c r="BR46" i="48"/>
  <c r="CE48" i="48"/>
  <c r="CC51" i="48"/>
  <c r="CQ52" i="48"/>
  <c r="CZ52" i="48"/>
  <c r="CL52" i="48"/>
  <c r="CM52" i="48" s="1"/>
  <c r="CO52" i="48"/>
  <c r="CP52" i="48" s="1"/>
  <c r="CU53" i="48"/>
  <c r="CE58" i="48"/>
  <c r="CQ59" i="48"/>
  <c r="CV58" i="48"/>
  <c r="BU6" i="48"/>
  <c r="BT6" i="48"/>
  <c r="CA6" i="48" s="1"/>
  <c r="BU18" i="48"/>
  <c r="BX18" i="48" s="1"/>
  <c r="BZ18" i="48" s="1"/>
  <c r="BT18" i="48"/>
  <c r="CA18" i="48" s="1"/>
  <c r="CE39" i="48"/>
  <c r="CC52" i="48"/>
  <c r="CT59" i="48"/>
  <c r="CH59" i="48"/>
  <c r="CI59" i="48" s="1"/>
  <c r="CK59" i="48"/>
  <c r="CY59" i="48"/>
  <c r="CT60" i="48"/>
  <c r="BV6" i="48"/>
  <c r="CV7" i="48"/>
  <c r="BT40" i="48"/>
  <c r="CA40" i="48" s="1"/>
  <c r="CE42" i="48"/>
  <c r="CH43" i="48"/>
  <c r="CI43" i="48" s="1"/>
  <c r="CK43" i="48"/>
  <c r="CQ44" i="48"/>
  <c r="CT44" i="48"/>
  <c r="CE54" i="48"/>
  <c r="CQ57" i="48"/>
  <c r="CT57" i="48"/>
  <c r="CQ8" i="48"/>
  <c r="CY13" i="48"/>
  <c r="BT19" i="48"/>
  <c r="CA19" i="48" s="1"/>
  <c r="CZ19" i="48"/>
  <c r="BT22" i="48"/>
  <c r="CA22" i="48" s="1"/>
  <c r="BV22" i="48"/>
  <c r="BU22" i="48"/>
  <c r="CZ25" i="48"/>
  <c r="CY25" i="48"/>
  <c r="BV27" i="48"/>
  <c r="BU27" i="48"/>
  <c r="CO31" i="48"/>
  <c r="CP31" i="48" s="1"/>
  <c r="CC36" i="48"/>
  <c r="BU40" i="48"/>
  <c r="BX40" i="48" s="1"/>
  <c r="BZ40" i="48" s="1"/>
  <c r="BT50" i="48"/>
  <c r="CA50" i="48" s="1"/>
  <c r="BV50" i="48"/>
  <c r="BU50" i="48"/>
  <c r="CL51" i="48"/>
  <c r="CM51" i="48" s="1"/>
  <c r="CO51" i="48"/>
  <c r="CP51" i="48" s="1"/>
  <c r="CY58" i="48"/>
  <c r="BQ60" i="48"/>
  <c r="BR60" i="48"/>
  <c r="CK3" i="48"/>
  <c r="CY3" i="48"/>
  <c r="BT7" i="48"/>
  <c r="CA7" i="48" s="1"/>
  <c r="CZ7" i="48"/>
  <c r="CT8" i="48"/>
  <c r="CE9" i="48"/>
  <c r="CU9" i="48"/>
  <c r="CT10" i="48"/>
  <c r="CT11" i="48"/>
  <c r="CH11" i="48"/>
  <c r="CI11" i="48" s="1"/>
  <c r="CQ11" i="48"/>
  <c r="BU14" i="48"/>
  <c r="BT14" i="48"/>
  <c r="CA14" i="48" s="1"/>
  <c r="CY14" i="48"/>
  <c r="CO15" i="48"/>
  <c r="CP15" i="48" s="1"/>
  <c r="CZ28" i="48"/>
  <c r="CZ3" i="48"/>
  <c r="CQ4" i="48"/>
  <c r="CO4" i="48"/>
  <c r="CP4" i="48" s="1"/>
  <c r="BU7" i="48"/>
  <c r="CK7" i="48"/>
  <c r="BR8" i="48"/>
  <c r="CE8" i="48"/>
  <c r="CU8" i="48"/>
  <c r="CQ9" i="48"/>
  <c r="CT9" i="48"/>
  <c r="CL9" i="48"/>
  <c r="CM9" i="48" s="1"/>
  <c r="CV9" i="48"/>
  <c r="CV10" i="48"/>
  <c r="CL12" i="48"/>
  <c r="CM12" i="48" s="1"/>
  <c r="BV14" i="48"/>
  <c r="CL14" i="48"/>
  <c r="CM14" i="48" s="1"/>
  <c r="CY15" i="48"/>
  <c r="CQ16" i="48"/>
  <c r="BR20" i="48"/>
  <c r="CT20" i="48"/>
  <c r="CT23" i="48"/>
  <c r="CQ23" i="48"/>
  <c r="CL23" i="48"/>
  <c r="CM23" i="48" s="1"/>
  <c r="CZ23" i="48"/>
  <c r="BV23" i="48"/>
  <c r="BU23" i="48"/>
  <c r="BT23" i="48"/>
  <c r="CA23" i="48" s="1"/>
  <c r="CU25" i="48"/>
  <c r="CT26" i="48"/>
  <c r="CL26" i="48"/>
  <c r="CM26" i="48" s="1"/>
  <c r="CO26" i="48"/>
  <c r="CP26" i="48" s="1"/>
  <c r="BT32" i="48"/>
  <c r="CA32" i="48" s="1"/>
  <c r="CE35" i="48"/>
  <c r="CZ35" i="48"/>
  <c r="CE36" i="48"/>
  <c r="CU37" i="48"/>
  <c r="CT37" i="48"/>
  <c r="BT38" i="48"/>
  <c r="CA38" i="48" s="1"/>
  <c r="BV38" i="48"/>
  <c r="BU38" i="48"/>
  <c r="CC40" i="48"/>
  <c r="CZ41" i="48"/>
  <c r="CY41" i="48"/>
  <c r="CL41" i="48"/>
  <c r="CM41" i="48" s="1"/>
  <c r="CT43" i="48"/>
  <c r="CQ43" i="48"/>
  <c r="CU43" i="48"/>
  <c r="CL43" i="48"/>
  <c r="CM43" i="48" s="1"/>
  <c r="BR44" i="48"/>
  <c r="CQ45" i="48"/>
  <c r="BT46" i="48"/>
  <c r="BV46" i="48"/>
  <c r="CH47" i="48"/>
  <c r="CI47" i="48" s="1"/>
  <c r="CO48" i="48"/>
  <c r="CP48" i="48" s="1"/>
  <c r="CQ50" i="48"/>
  <c r="BT51" i="48"/>
  <c r="CA51" i="48" s="1"/>
  <c r="CL53" i="48"/>
  <c r="CM53" i="48" s="1"/>
  <c r="CZ56" i="48"/>
  <c r="CV57" i="48"/>
  <c r="CC59" i="48"/>
  <c r="CE62" i="48"/>
  <c r="CV61" i="48"/>
  <c r="CC62" i="48"/>
  <c r="CQ53" i="48"/>
  <c r="CE55" i="48"/>
  <c r="CV55" i="48"/>
  <c r="CQ56" i="48"/>
  <c r="CU59" i="48"/>
  <c r="CE60" i="48"/>
  <c r="CO3" i="48"/>
  <c r="CP3" i="48" s="1"/>
  <c r="CY4" i="48"/>
  <c r="BU5" i="48"/>
  <c r="CO7" i="48"/>
  <c r="CP7" i="48" s="1"/>
  <c r="CY8" i="48"/>
  <c r="BU9" i="48"/>
  <c r="CY12" i="48"/>
  <c r="BU13" i="48"/>
  <c r="CY16" i="48"/>
  <c r="BU17" i="48"/>
  <c r="BU20" i="48"/>
  <c r="CZ21" i="48"/>
  <c r="CT22" i="48"/>
  <c r="CL22" i="48"/>
  <c r="CM22" i="48" s="1"/>
  <c r="CU22" i="48"/>
  <c r="CK24" i="48"/>
  <c r="BT26" i="48"/>
  <c r="CA26" i="48" s="1"/>
  <c r="BV26" i="48"/>
  <c r="CV27" i="48"/>
  <c r="BU28" i="48"/>
  <c r="CZ29" i="48"/>
  <c r="CT30" i="48"/>
  <c r="CL30" i="48"/>
  <c r="CM30" i="48" s="1"/>
  <c r="CU30" i="48"/>
  <c r="CK32" i="48"/>
  <c r="BT34" i="48"/>
  <c r="CA34" i="48" s="1"/>
  <c r="BV34" i="48"/>
  <c r="CV35" i="48"/>
  <c r="BU36" i="48"/>
  <c r="CZ37" i="48"/>
  <c r="CT38" i="48"/>
  <c r="CL38" i="48"/>
  <c r="CM38" i="48" s="1"/>
  <c r="CU38" i="48"/>
  <c r="CK40" i="48"/>
  <c r="BT42" i="48"/>
  <c r="BV42" i="48"/>
  <c r="CV43" i="48"/>
  <c r="BU44" i="48"/>
  <c r="CZ46" i="48"/>
  <c r="CQ47" i="48"/>
  <c r="CV49" i="48"/>
  <c r="CL50" i="48"/>
  <c r="CM50" i="48" s="1"/>
  <c r="CV52" i="48"/>
  <c r="BR53" i="48"/>
  <c r="CT53" i="48"/>
  <c r="CL54" i="48"/>
  <c r="CM54" i="48" s="1"/>
  <c r="CT62" i="48"/>
  <c r="CQ62" i="48"/>
  <c r="CZ4" i="48"/>
  <c r="CZ8" i="48"/>
  <c r="CZ12" i="48"/>
  <c r="CZ16" i="48"/>
  <c r="CY21" i="48"/>
  <c r="CZ22" i="48"/>
  <c r="CV22" i="48"/>
  <c r="CV24" i="48"/>
  <c r="BU26" i="48"/>
  <c r="CY29" i="48"/>
  <c r="CZ30" i="48"/>
  <c r="CV30" i="48"/>
  <c r="CV32" i="48"/>
  <c r="BU34" i="48"/>
  <c r="CY37" i="48"/>
  <c r="CZ38" i="48"/>
  <c r="CV38" i="48"/>
  <c r="CV40" i="48"/>
  <c r="CY44" i="48"/>
  <c r="CH44" i="48"/>
  <c r="CI44" i="48" s="1"/>
  <c r="CE46" i="48"/>
  <c r="BQ47" i="48"/>
  <c r="CE47" i="48"/>
  <c r="BR48" i="48"/>
  <c r="CZ50" i="48"/>
  <c r="BV55" i="48"/>
  <c r="BT55" i="48"/>
  <c r="CA55" i="48" s="1"/>
  <c r="CB57" i="48"/>
  <c r="CO60" i="48"/>
  <c r="CP60" i="48" s="1"/>
  <c r="CL60" i="48"/>
  <c r="CM60" i="48" s="1"/>
  <c r="CZ60" i="48"/>
  <c r="CU60" i="48"/>
  <c r="CY61" i="48"/>
  <c r="CZ62" i="48"/>
  <c r="CY62" i="48"/>
  <c r="CL3" i="48"/>
  <c r="CM3" i="48" s="1"/>
  <c r="CZ6" i="48"/>
  <c r="CT7" i="48"/>
  <c r="CL11" i="48"/>
  <c r="CM11" i="48" s="1"/>
  <c r="CV12" i="48"/>
  <c r="CL15" i="48"/>
  <c r="CM15" i="48" s="1"/>
  <c r="CV16" i="48"/>
  <c r="CL19" i="48"/>
  <c r="CM19" i="48" s="1"/>
  <c r="CV20" i="48"/>
  <c r="CZ26" i="48"/>
  <c r="CV26" i="48"/>
  <c r="CZ34" i="48"/>
  <c r="CV34" i="48"/>
  <c r="CZ42" i="48"/>
  <c r="CV42" i="48"/>
  <c r="CL48" i="48"/>
  <c r="CM48" i="48" s="1"/>
  <c r="CZ49" i="48"/>
  <c r="BU49" i="48"/>
  <c r="BT49" i="48"/>
  <c r="CA49" i="48" s="1"/>
  <c r="CU54" i="48"/>
  <c r="CL59" i="48"/>
  <c r="CM59" i="48" s="1"/>
  <c r="CL56" i="48"/>
  <c r="CM56" i="48" s="1"/>
  <c r="CE7" i="48"/>
  <c r="CE11" i="48"/>
  <c r="CE15" i="48"/>
  <c r="CE19" i="48"/>
  <c r="CY20" i="48"/>
  <c r="BU25" i="48"/>
  <c r="BU33" i="48"/>
  <c r="BU41" i="48"/>
  <c r="CT47" i="48"/>
  <c r="CL47" i="48"/>
  <c r="CM47" i="48" s="1"/>
  <c r="CO47" i="48"/>
  <c r="CP47" i="48" s="1"/>
  <c r="CZ47" i="48"/>
  <c r="BV49" i="48"/>
  <c r="CZ53" i="48"/>
  <c r="BU53" i="48"/>
  <c r="BX53" i="48" s="1"/>
  <c r="BZ53" i="48" s="1"/>
  <c r="BT53" i="48"/>
  <c r="CA53" i="48" s="1"/>
  <c r="BT54" i="48"/>
  <c r="CA54" i="48" s="1"/>
  <c r="BU54" i="48"/>
  <c r="CQ55" i="48"/>
  <c r="CT46" i="48"/>
  <c r="CT50" i="48"/>
  <c r="BU58" i="48"/>
  <c r="BT58" i="48"/>
  <c r="CA58" i="48" s="1"/>
  <c r="CU46" i="48"/>
  <c r="CU50" i="48"/>
  <c r="CU55" i="48"/>
  <c r="CT55" i="48"/>
  <c r="CL55" i="48"/>
  <c r="CM55" i="48" s="1"/>
  <c r="BQ56" i="48"/>
  <c r="CY56" i="48"/>
  <c r="BV58" i="48"/>
  <c r="CE59" i="48"/>
  <c r="CQ61" i="48"/>
  <c r="CK61" i="48"/>
  <c r="CU61" i="48"/>
  <c r="CO56" i="48"/>
  <c r="CP56" i="48" s="1"/>
  <c r="BR57" i="48"/>
  <c r="CZ58" i="48"/>
  <c r="BU62" i="48"/>
  <c r="BX62" i="48" s="1"/>
  <c r="BZ62" i="48" s="1"/>
  <c r="BT62" i="48"/>
  <c r="CA62" i="48" s="1"/>
  <c r="CV56" i="48"/>
  <c r="CV60" i="48"/>
  <c r="CK10" i="47"/>
  <c r="CH10" i="47"/>
  <c r="CI10" i="47" s="1"/>
  <c r="CE16" i="47"/>
  <c r="CQ23" i="47"/>
  <c r="CU23" i="47"/>
  <c r="CT23" i="47"/>
  <c r="CH47" i="47"/>
  <c r="CI47" i="47" s="1"/>
  <c r="CK47" i="47"/>
  <c r="CY46" i="47"/>
  <c r="CO47" i="47"/>
  <c r="CP47" i="47" s="1"/>
  <c r="CL21" i="47"/>
  <c r="CM21" i="47" s="1"/>
  <c r="CO21" i="47"/>
  <c r="CP21" i="47" s="1"/>
  <c r="CZ25" i="47"/>
  <c r="CY25" i="47"/>
  <c r="CV25" i="47"/>
  <c r="CE39" i="47"/>
  <c r="CE6" i="47"/>
  <c r="CE47" i="47"/>
  <c r="CE38" i="47"/>
  <c r="CE5" i="47"/>
  <c r="CE4" i="47"/>
  <c r="CE32" i="47"/>
  <c r="CQ5" i="47"/>
  <c r="CB14" i="47"/>
  <c r="CU16" i="47"/>
  <c r="CO16" i="47"/>
  <c r="CP16" i="47" s="1"/>
  <c r="CL16" i="47"/>
  <c r="CM16" i="47" s="1"/>
  <c r="BT16" i="47"/>
  <c r="CA16" i="47" s="1"/>
  <c r="BV16" i="47"/>
  <c r="BV18" i="47"/>
  <c r="BT18" i="47"/>
  <c r="CA18" i="47" s="1"/>
  <c r="CE20" i="47"/>
  <c r="CL31" i="47"/>
  <c r="CM31" i="47" s="1"/>
  <c r="CT34" i="47"/>
  <c r="CQ34" i="47"/>
  <c r="CU34" i="47"/>
  <c r="CL34" i="47"/>
  <c r="CM34" i="47" s="1"/>
  <c r="CO34" i="47"/>
  <c r="CP34" i="47" s="1"/>
  <c r="CZ34" i="47"/>
  <c r="CC15" i="47"/>
  <c r="BT5" i="47"/>
  <c r="CA5" i="47" s="1"/>
  <c r="BV5" i="47"/>
  <c r="CL5" i="47"/>
  <c r="CM5" i="47" s="1"/>
  <c r="CE11" i="47"/>
  <c r="CL3" i="47"/>
  <c r="CM3" i="47" s="1"/>
  <c r="CV4" i="47"/>
  <c r="BQ5" i="47"/>
  <c r="BU5" i="47"/>
  <c r="CK6" i="47"/>
  <c r="CE12" i="47"/>
  <c r="BU16" i="47"/>
  <c r="CT16" i="47"/>
  <c r="CE18" i="47"/>
  <c r="BU18" i="47"/>
  <c r="CE19" i="47"/>
  <c r="CH27" i="47"/>
  <c r="CI27" i="47" s="1"/>
  <c r="CK27" i="47"/>
  <c r="CT27" i="47"/>
  <c r="CY26" i="47"/>
  <c r="CY27" i="47"/>
  <c r="CH43" i="47"/>
  <c r="CI43" i="47" s="1"/>
  <c r="CK43" i="47"/>
  <c r="CO43" i="47"/>
  <c r="CP43" i="47" s="1"/>
  <c r="CT44" i="47"/>
  <c r="CT43" i="47"/>
  <c r="CY42" i="47"/>
  <c r="CK46" i="47"/>
  <c r="CH46" i="47"/>
  <c r="CI46" i="47" s="1"/>
  <c r="BT37" i="47"/>
  <c r="CA37" i="47" s="1"/>
  <c r="BV37" i="47"/>
  <c r="CH15" i="47"/>
  <c r="CI15" i="47" s="1"/>
  <c r="CY15" i="47"/>
  <c r="CY14" i="47"/>
  <c r="CL20" i="47"/>
  <c r="CM20" i="47" s="1"/>
  <c r="CQ21" i="47"/>
  <c r="BU36" i="47"/>
  <c r="BT36" i="47"/>
  <c r="CA36" i="47" s="1"/>
  <c r="BV36" i="47"/>
  <c r="CC48" i="47"/>
  <c r="CE49" i="47"/>
  <c r="CE55" i="47"/>
  <c r="CC3" i="47"/>
  <c r="CZ8" i="47"/>
  <c r="BT8" i="47"/>
  <c r="CA8" i="47" s="1"/>
  <c r="BU8" i="47"/>
  <c r="BV8" i="47"/>
  <c r="CT9" i="47"/>
  <c r="CQ9" i="47"/>
  <c r="CL9" i="47"/>
  <c r="CM9" i="47" s="1"/>
  <c r="CO9" i="47"/>
  <c r="CP9" i="47" s="1"/>
  <c r="CU10" i="47"/>
  <c r="CO23" i="47"/>
  <c r="CP23" i="47" s="1"/>
  <c r="CE24" i="47"/>
  <c r="CQ35" i="47"/>
  <c r="CT35" i="47"/>
  <c r="CO35" i="47"/>
  <c r="CP35" i="47" s="1"/>
  <c r="CL35" i="47"/>
  <c r="CM35" i="47" s="1"/>
  <c r="CZ35" i="47"/>
  <c r="CE30" i="47"/>
  <c r="CY37" i="47"/>
  <c r="CK38" i="47"/>
  <c r="CH38" i="47"/>
  <c r="CI38" i="47" s="1"/>
  <c r="CL40" i="47"/>
  <c r="CM40" i="47" s="1"/>
  <c r="CT42" i="47"/>
  <c r="CQ42" i="47"/>
  <c r="CU42" i="47"/>
  <c r="CL42" i="47"/>
  <c r="CM42" i="47" s="1"/>
  <c r="CO42" i="47"/>
  <c r="CP42" i="47" s="1"/>
  <c r="CZ42" i="47"/>
  <c r="CT21" i="47"/>
  <c r="CU21" i="47"/>
  <c r="CZ7" i="47"/>
  <c r="CO8" i="47"/>
  <c r="CP8" i="47" s="1"/>
  <c r="CT14" i="47"/>
  <c r="CQ14" i="47"/>
  <c r="CL14" i="47"/>
  <c r="CM14" i="47" s="1"/>
  <c r="CZ14" i="47"/>
  <c r="CO14" i="47"/>
  <c r="CP14" i="47" s="1"/>
  <c r="CZ21" i="47"/>
  <c r="CY21" i="47"/>
  <c r="CV21" i="47"/>
  <c r="CB25" i="47"/>
  <c r="CY31" i="47"/>
  <c r="CH31" i="47"/>
  <c r="CI31" i="47" s="1"/>
  <c r="CO31" i="47"/>
  <c r="CP31" i="47" s="1"/>
  <c r="CY30" i="47"/>
  <c r="CT32" i="47"/>
  <c r="CE8" i="47"/>
  <c r="CV8" i="47"/>
  <c r="CZ9" i="47"/>
  <c r="CY9" i="47"/>
  <c r="CQ11" i="47"/>
  <c r="CU12" i="47"/>
  <c r="CZ11" i="47"/>
  <c r="CO11" i="47"/>
  <c r="CP11" i="47" s="1"/>
  <c r="CL11" i="47"/>
  <c r="CM11" i="47" s="1"/>
  <c r="CE14" i="47"/>
  <c r="CZ23" i="47"/>
  <c r="CE27" i="47"/>
  <c r="CU35" i="47"/>
  <c r="CY39" i="47"/>
  <c r="CH39" i="47"/>
  <c r="CI39" i="47" s="1"/>
  <c r="CO39" i="47"/>
  <c r="CP39" i="47" s="1"/>
  <c r="CK39" i="47"/>
  <c r="CY38" i="47"/>
  <c r="CC47" i="47"/>
  <c r="BV6" i="47"/>
  <c r="BU6" i="47"/>
  <c r="CQ7" i="47"/>
  <c r="CE7" i="47"/>
  <c r="CL8" i="47"/>
  <c r="CM8" i="47" s="1"/>
  <c r="CE28" i="47"/>
  <c r="CV28" i="47"/>
  <c r="CU36" i="47"/>
  <c r="CT36" i="47"/>
  <c r="CQ36" i="47"/>
  <c r="CL36" i="47"/>
  <c r="CM36" i="47" s="1"/>
  <c r="CO36" i="47"/>
  <c r="CP36" i="47" s="1"/>
  <c r="CZ54" i="47"/>
  <c r="CY54" i="47"/>
  <c r="CV54" i="47"/>
  <c r="BT7" i="47"/>
  <c r="CA7" i="47" s="1"/>
  <c r="BV7" i="47"/>
  <c r="BU7" i="47"/>
  <c r="CU8" i="47"/>
  <c r="CT8" i="47"/>
  <c r="CQ8" i="47"/>
  <c r="CO10" i="47"/>
  <c r="CP10" i="47" s="1"/>
  <c r="CZ22" i="47"/>
  <c r="CZ36" i="47"/>
  <c r="CV36" i="47"/>
  <c r="CY36" i="47"/>
  <c r="BU37" i="47"/>
  <c r="CH6" i="47"/>
  <c r="CI6" i="47" s="1"/>
  <c r="CO6" i="47"/>
  <c r="CP6" i="47" s="1"/>
  <c r="BG3" i="47"/>
  <c r="CL54" i="47"/>
  <c r="CM54" i="47" s="1"/>
  <c r="CL50" i="47"/>
  <c r="CM50" i="47" s="1"/>
  <c r="CL55" i="47"/>
  <c r="CM55" i="47" s="1"/>
  <c r="CL45" i="47"/>
  <c r="CM45" i="47" s="1"/>
  <c r="CL58" i="47"/>
  <c r="CM58" i="47" s="1"/>
  <c r="CL44" i="47"/>
  <c r="CM44" i="47" s="1"/>
  <c r="CL51" i="47"/>
  <c r="CM51" i="47" s="1"/>
  <c r="CL39" i="47"/>
  <c r="CM39" i="47" s="1"/>
  <c r="CL27" i="47"/>
  <c r="CM27" i="47" s="1"/>
  <c r="CL19" i="47"/>
  <c r="CM19" i="47" s="1"/>
  <c r="CL43" i="47"/>
  <c r="CM43" i="47" s="1"/>
  <c r="CL15" i="47"/>
  <c r="CM15" i="47" s="1"/>
  <c r="CL7" i="47"/>
  <c r="CM7" i="47" s="1"/>
  <c r="CL56" i="47"/>
  <c r="CM56" i="47" s="1"/>
  <c r="CL47" i="47"/>
  <c r="CM47" i="47" s="1"/>
  <c r="CL24" i="47"/>
  <c r="CM24" i="47" s="1"/>
  <c r="CO3" i="47"/>
  <c r="CP3" i="47" s="1"/>
  <c r="CE3" i="47"/>
  <c r="BT4" i="47"/>
  <c r="CA4" i="47" s="1"/>
  <c r="CE9" i="47"/>
  <c r="CU9" i="47"/>
  <c r="BT10" i="47"/>
  <c r="CA10" i="47" s="1"/>
  <c r="CY10" i="47"/>
  <c r="CC11" i="47"/>
  <c r="CT11" i="47"/>
  <c r="CU14" i="47"/>
  <c r="CO15" i="47"/>
  <c r="CP15" i="47" s="1"/>
  <c r="CQ16" i="47"/>
  <c r="CZ20" i="47"/>
  <c r="BT20" i="47"/>
  <c r="CA20" i="47" s="1"/>
  <c r="BU20" i="47"/>
  <c r="BX20" i="47" s="1"/>
  <c r="BZ20" i="47" s="1"/>
  <c r="CY20" i="47"/>
  <c r="CE25" i="47"/>
  <c r="CK31" i="47"/>
  <c r="CU40" i="47"/>
  <c r="CT40" i="47"/>
  <c r="CQ40" i="47"/>
  <c r="CO40" i="47"/>
  <c r="CP40" i="47" s="1"/>
  <c r="CZ39" i="47"/>
  <c r="CZ40" i="47"/>
  <c r="CV40" i="47"/>
  <c r="CZ45" i="47"/>
  <c r="CY45" i="47"/>
  <c r="CV45" i="47"/>
  <c r="CO53" i="47"/>
  <c r="CP53" i="47" s="1"/>
  <c r="CL53" i="47"/>
  <c r="CM53" i="47" s="1"/>
  <c r="CV3" i="47"/>
  <c r="CT22" i="47"/>
  <c r="CU22" i="47"/>
  <c r="BV51" i="47"/>
  <c r="BU51" i="47"/>
  <c r="CE51" i="47"/>
  <c r="CE56" i="47"/>
  <c r="CE34" i="47"/>
  <c r="CE21" i="47"/>
  <c r="CE15" i="47"/>
  <c r="CE31" i="47"/>
  <c r="CE48" i="47"/>
  <c r="CE46" i="47"/>
  <c r="CY3" i="47"/>
  <c r="CO4" i="47"/>
  <c r="CP4" i="47" s="1"/>
  <c r="CY4" i="47"/>
  <c r="CL10" i="47"/>
  <c r="CM10" i="47" s="1"/>
  <c r="BT11" i="47"/>
  <c r="CA11" i="47" s="1"/>
  <c r="CT13" i="47"/>
  <c r="CQ15" i="47"/>
  <c r="CE17" i="47"/>
  <c r="CE23" i="47"/>
  <c r="BT33" i="47"/>
  <c r="CA33" i="47" s="1"/>
  <c r="BV33" i="47"/>
  <c r="CU43" i="47"/>
  <c r="CL49" i="47"/>
  <c r="CM49" i="47" s="1"/>
  <c r="BT51" i="47"/>
  <c r="CA51" i="47" s="1"/>
  <c r="BR58" i="47"/>
  <c r="BQ58" i="47"/>
  <c r="CZ3" i="47"/>
  <c r="CQ4" i="47"/>
  <c r="CY5" i="47"/>
  <c r="CT6" i="47"/>
  <c r="CL6" i="47"/>
  <c r="CM6" i="47" s="1"/>
  <c r="CY6" i="47"/>
  <c r="BT9" i="47"/>
  <c r="BV9" i="47"/>
  <c r="CV10" i="47"/>
  <c r="BU11" i="47"/>
  <c r="CZ12" i="47"/>
  <c r="CZ13" i="47"/>
  <c r="CV15" i="47"/>
  <c r="CV17" i="47"/>
  <c r="BT19" i="47"/>
  <c r="CA19" i="47" s="1"/>
  <c r="CQ20" i="47"/>
  <c r="BQ22" i="47"/>
  <c r="CQ22" i="47"/>
  <c r="BR23" i="47"/>
  <c r="CL26" i="47"/>
  <c r="CM26" i="47" s="1"/>
  <c r="CZ26" i="47"/>
  <c r="CO26" i="47"/>
  <c r="CP26" i="47" s="1"/>
  <c r="CU26" i="47"/>
  <c r="CV27" i="47"/>
  <c r="CE29" i="47"/>
  <c r="CK30" i="47"/>
  <c r="CQ31" i="47"/>
  <c r="CT31" i="47"/>
  <c r="CL32" i="47"/>
  <c r="CM32" i="47" s="1"/>
  <c r="BU33" i="47"/>
  <c r="CE36" i="47"/>
  <c r="CZ41" i="47"/>
  <c r="CY41" i="47"/>
  <c r="BQ41" i="47"/>
  <c r="CE42" i="47"/>
  <c r="CZ49" i="47"/>
  <c r="CV49" i="47"/>
  <c r="CE53" i="47"/>
  <c r="CY56" i="47"/>
  <c r="CZ56" i="47"/>
  <c r="CV56" i="47"/>
  <c r="BU40" i="47"/>
  <c r="BT40" i="47"/>
  <c r="CA40" i="47" s="1"/>
  <c r="BV40" i="47"/>
  <c r="CE54" i="47"/>
  <c r="CQ54" i="47"/>
  <c r="CQ55" i="47"/>
  <c r="CV19" i="47"/>
  <c r="CV23" i="47"/>
  <c r="CT29" i="47"/>
  <c r="CL29" i="47"/>
  <c r="CM29" i="47" s="1"/>
  <c r="CO29" i="47"/>
  <c r="CP29" i="47" s="1"/>
  <c r="CE35" i="47"/>
  <c r="CT10" i="47"/>
  <c r="CL12" i="47"/>
  <c r="CM12" i="47" s="1"/>
  <c r="CL13" i="47"/>
  <c r="CM13" i="47" s="1"/>
  <c r="BT25" i="47"/>
  <c r="CA25" i="47" s="1"/>
  <c r="BV25" i="47"/>
  <c r="CY7" i="47"/>
  <c r="BQ10" i="47"/>
  <c r="CE13" i="47"/>
  <c r="BT17" i="47"/>
  <c r="CA17" i="47" s="1"/>
  <c r="BV17" i="47"/>
  <c r="CQ18" i="47"/>
  <c r="BU19" i="47"/>
  <c r="BX19" i="47" s="1"/>
  <c r="BZ19" i="47" s="1"/>
  <c r="CE22" i="47"/>
  <c r="CU24" i="47"/>
  <c r="CQ24" i="47"/>
  <c r="CQ28" i="47"/>
  <c r="CZ32" i="47"/>
  <c r="CY32" i="47"/>
  <c r="CV32" i="47"/>
  <c r="BU32" i="47"/>
  <c r="BT32" i="47"/>
  <c r="CA32" i="47" s="1"/>
  <c r="CY35" i="47"/>
  <c r="CH35" i="47"/>
  <c r="CI35" i="47" s="1"/>
  <c r="CE37" i="47"/>
  <c r="BQ37" i="47"/>
  <c r="CC38" i="47"/>
  <c r="BR39" i="47"/>
  <c r="CE40" i="47"/>
  <c r="CQ41" i="47"/>
  <c r="CE41" i="47"/>
  <c r="CE44" i="47"/>
  <c r="BQ46" i="47"/>
  <c r="BR46" i="47"/>
  <c r="CH52" i="47"/>
  <c r="CI52" i="47" s="1"/>
  <c r="CK52" i="47"/>
  <c r="CT52" i="47"/>
  <c r="CY51" i="47"/>
  <c r="CH58" i="47"/>
  <c r="CI58" i="47" s="1"/>
  <c r="CO58" i="47"/>
  <c r="CP58" i="47" s="1"/>
  <c r="CK58" i="47"/>
  <c r="CY57" i="47"/>
  <c r="BV42" i="47"/>
  <c r="BU42" i="47"/>
  <c r="CH48" i="47"/>
  <c r="CI48" i="47" s="1"/>
  <c r="CY47" i="47"/>
  <c r="CK48" i="47"/>
  <c r="CT49" i="47"/>
  <c r="CU53" i="47"/>
  <c r="CT53" i="47"/>
  <c r="CV53" i="47"/>
  <c r="CQ17" i="47"/>
  <c r="CL22" i="47"/>
  <c r="CM22" i="47" s="1"/>
  <c r="CE52" i="47"/>
  <c r="CZ29" i="47"/>
  <c r="CY29" i="47"/>
  <c r="CV7" i="47"/>
  <c r="BQ13" i="47"/>
  <c r="BT13" i="47"/>
  <c r="BV13" i="47"/>
  <c r="CQ13" i="47"/>
  <c r="BR15" i="47"/>
  <c r="CT15" i="47"/>
  <c r="CB17" i="47"/>
  <c r="CL18" i="47"/>
  <c r="CM18" i="47" s="1"/>
  <c r="CZ18" i="47"/>
  <c r="CH19" i="47"/>
  <c r="CI19" i="47" s="1"/>
  <c r="CK19" i="47"/>
  <c r="CU20" i="47"/>
  <c r="CH23" i="47"/>
  <c r="CI23" i="47" s="1"/>
  <c r="CY23" i="47"/>
  <c r="CC23" i="47"/>
  <c r="CE26" i="47"/>
  <c r="CZ28" i="47"/>
  <c r="BT28" i="47"/>
  <c r="CA28" i="47" s="1"/>
  <c r="BV28" i="47"/>
  <c r="BU28" i="47"/>
  <c r="CL28" i="47"/>
  <c r="CM28" i="47" s="1"/>
  <c r="CO30" i="47"/>
  <c r="CP30" i="47" s="1"/>
  <c r="BV32" i="47"/>
  <c r="BQ38" i="47"/>
  <c r="BR38" i="47"/>
  <c r="CY40" i="47"/>
  <c r="CB56" i="47"/>
  <c r="CE58" i="47"/>
  <c r="BR20" i="47"/>
  <c r="BR28" i="47"/>
  <c r="BQ29" i="47"/>
  <c r="CL33" i="47"/>
  <c r="CM33" i="47" s="1"/>
  <c r="CV34" i="47"/>
  <c r="CV35" i="47"/>
  <c r="CT38" i="47"/>
  <c r="CL38" i="47"/>
  <c r="CM38" i="47" s="1"/>
  <c r="CO38" i="47"/>
  <c r="CP38" i="47" s="1"/>
  <c r="CZ38" i="47"/>
  <c r="CE43" i="47"/>
  <c r="BU44" i="47"/>
  <c r="BT44" i="47"/>
  <c r="CA44" i="47" s="1"/>
  <c r="CQ45" i="47"/>
  <c r="CE45" i="47"/>
  <c r="BQ45" i="47"/>
  <c r="CT46" i="47"/>
  <c r="CL46" i="47"/>
  <c r="CM46" i="47" s="1"/>
  <c r="CO46" i="47"/>
  <c r="CP46" i="47" s="1"/>
  <c r="CU46" i="47"/>
  <c r="BU49" i="47"/>
  <c r="BT49" i="47"/>
  <c r="CA49" i="47" s="1"/>
  <c r="BV49" i="47"/>
  <c r="BU53" i="47"/>
  <c r="BT53" i="47"/>
  <c r="CA53" i="47" s="1"/>
  <c r="CC26" i="47"/>
  <c r="CT30" i="47"/>
  <c r="CL30" i="47"/>
  <c r="CM30" i="47" s="1"/>
  <c r="BR31" i="47"/>
  <c r="CZ33" i="47"/>
  <c r="CL37" i="47"/>
  <c r="CM37" i="47" s="1"/>
  <c r="BR40" i="47"/>
  <c r="BR43" i="47"/>
  <c r="CZ44" i="47"/>
  <c r="CQ48" i="47"/>
  <c r="CT48" i="47"/>
  <c r="CU49" i="47"/>
  <c r="CL48" i="47"/>
  <c r="CM48" i="47" s="1"/>
  <c r="BV50" i="47"/>
  <c r="BU50" i="47"/>
  <c r="BT50" i="47"/>
  <c r="CA50" i="47" s="1"/>
  <c r="CL52" i="47"/>
  <c r="CM52" i="47" s="1"/>
  <c r="CC53" i="47"/>
  <c r="CC55" i="47"/>
  <c r="CV57" i="47"/>
  <c r="CE57" i="47"/>
  <c r="CQ58" i="47"/>
  <c r="CZ16" i="47"/>
  <c r="CT17" i="47"/>
  <c r="CL17" i="47"/>
  <c r="CM17" i="47" s="1"/>
  <c r="CU17" i="47"/>
  <c r="BT21" i="47"/>
  <c r="CA21" i="47" s="1"/>
  <c r="BV21" i="47"/>
  <c r="CV22" i="47"/>
  <c r="CZ24" i="47"/>
  <c r="CT25" i="47"/>
  <c r="CL25" i="47"/>
  <c r="CM25" i="47" s="1"/>
  <c r="CU25" i="47"/>
  <c r="BT26" i="47"/>
  <c r="CA26" i="47" s="1"/>
  <c r="BT29" i="47"/>
  <c r="BV29" i="47"/>
  <c r="CV30" i="47"/>
  <c r="CU30" i="47"/>
  <c r="CE33" i="47"/>
  <c r="BQ34" i="47"/>
  <c r="BR35" i="47"/>
  <c r="CZ37" i="47"/>
  <c r="CQ38" i="47"/>
  <c r="CL41" i="47"/>
  <c r="CM41" i="47" s="1"/>
  <c r="BV46" i="47"/>
  <c r="BU46" i="47"/>
  <c r="CQ47" i="47"/>
  <c r="CZ50" i="47"/>
  <c r="BR53" i="47"/>
  <c r="BQ53" i="47"/>
  <c r="CQ56" i="47"/>
  <c r="CQ57" i="47"/>
  <c r="CT33" i="47"/>
  <c r="CT37" i="47"/>
  <c r="BV41" i="47"/>
  <c r="CT41" i="47"/>
  <c r="CV42" i="47"/>
  <c r="BV45" i="47"/>
  <c r="CT45" i="47"/>
  <c r="CV46" i="47"/>
  <c r="CY48" i="47"/>
  <c r="CV48" i="47"/>
  <c r="CO51" i="47"/>
  <c r="CP51" i="47" s="1"/>
  <c r="CT51" i="47"/>
  <c r="BR52" i="47"/>
  <c r="CZ52" i="47"/>
  <c r="CZ53" i="47"/>
  <c r="BU57" i="47"/>
  <c r="BT57" i="47"/>
  <c r="CA57" i="47" s="1"/>
  <c r="CZ58" i="47"/>
  <c r="CY58" i="47"/>
  <c r="CU33" i="47"/>
  <c r="CU37" i="47"/>
  <c r="CU41" i="47"/>
  <c r="CQ43" i="47"/>
  <c r="CY43" i="47"/>
  <c r="CK44" i="47"/>
  <c r="CU45" i="47"/>
  <c r="CT47" i="47"/>
  <c r="CK51" i="47"/>
  <c r="CU51" i="47"/>
  <c r="CO52" i="47"/>
  <c r="CP52" i="47" s="1"/>
  <c r="CU54" i="47"/>
  <c r="BQ55" i="47"/>
  <c r="CY55" i="47"/>
  <c r="BV57" i="47"/>
  <c r="CE50" i="47"/>
  <c r="CQ51" i="47"/>
  <c r="CQ52" i="47"/>
  <c r="CU52" i="47"/>
  <c r="CL57" i="47"/>
  <c r="CM57" i="47" s="1"/>
  <c r="CV47" i="47"/>
  <c r="CZ47" i="47"/>
  <c r="CY52" i="47"/>
  <c r="CV52" i="47"/>
  <c r="BT54" i="47"/>
  <c r="CA54" i="47" s="1"/>
  <c r="CO55" i="47"/>
  <c r="CP55" i="47" s="1"/>
  <c r="CZ57" i="47"/>
  <c r="CV58" i="47"/>
  <c r="CV51" i="47"/>
  <c r="CV55" i="47"/>
  <c r="CQ10" i="46"/>
  <c r="CU10" i="46"/>
  <c r="CT10" i="46"/>
  <c r="CL19" i="46"/>
  <c r="CM19" i="46" s="1"/>
  <c r="CZ18" i="46"/>
  <c r="CO19" i="46"/>
  <c r="CP19" i="46" s="1"/>
  <c r="CE21" i="46"/>
  <c r="CT31" i="46"/>
  <c r="CQ31" i="46"/>
  <c r="CL46" i="46"/>
  <c r="CM46" i="46" s="1"/>
  <c r="BQ53" i="46"/>
  <c r="BR53" i="46"/>
  <c r="L7" i="46"/>
  <c r="CE7" i="46"/>
  <c r="CQ22" i="46"/>
  <c r="BV3" i="46"/>
  <c r="BU3" i="46"/>
  <c r="BT3" i="46"/>
  <c r="CA3" i="46" s="1"/>
  <c r="CZ16" i="46"/>
  <c r="CL17" i="46"/>
  <c r="CM17" i="46" s="1"/>
  <c r="CZ17" i="46"/>
  <c r="CO17" i="46"/>
  <c r="CP17" i="46" s="1"/>
  <c r="CQ21" i="46"/>
  <c r="CE41" i="46"/>
  <c r="CV3" i="46"/>
  <c r="CZ3" i="46"/>
  <c r="CE13" i="46"/>
  <c r="CQ13" i="46"/>
  <c r="CV12" i="46"/>
  <c r="BT15" i="46"/>
  <c r="CA15" i="46" s="1"/>
  <c r="BV15" i="46"/>
  <c r="BU15" i="46"/>
  <c r="BV16" i="46"/>
  <c r="BU16" i="46"/>
  <c r="BT16" i="46"/>
  <c r="CA16" i="46" s="1"/>
  <c r="CV16" i="46"/>
  <c r="CE22" i="46"/>
  <c r="CE29" i="46"/>
  <c r="CC33" i="46"/>
  <c r="CT7" i="46"/>
  <c r="CZ7" i="46"/>
  <c r="CE9" i="46"/>
  <c r="CB21" i="46"/>
  <c r="CE28" i="46"/>
  <c r="CZ6" i="46"/>
  <c r="CQ28" i="46"/>
  <c r="CQ27" i="46"/>
  <c r="CL31" i="46"/>
  <c r="CM31" i="46" s="1"/>
  <c r="CO31" i="46"/>
  <c r="CP31" i="46" s="1"/>
  <c r="BT31" i="46"/>
  <c r="CA31" i="46" s="1"/>
  <c r="BV31" i="46"/>
  <c r="BU31" i="46"/>
  <c r="CH34" i="46"/>
  <c r="CI34" i="46" s="1"/>
  <c r="CT34" i="46"/>
  <c r="CK34" i="46"/>
  <c r="CO34" i="46"/>
  <c r="CP34" i="46" s="1"/>
  <c r="CE35" i="46"/>
  <c r="CH38" i="46"/>
  <c r="CI38" i="46" s="1"/>
  <c r="CY38" i="46"/>
  <c r="CY37" i="46"/>
  <c r="CT38" i="46"/>
  <c r="CK38" i="46"/>
  <c r="CE40" i="46"/>
  <c r="CQ41" i="46"/>
  <c r="CV40" i="46"/>
  <c r="CQ40" i="46"/>
  <c r="BR54" i="46"/>
  <c r="BQ54" i="46"/>
  <c r="BV24" i="46"/>
  <c r="BU24" i="46"/>
  <c r="CE59" i="46"/>
  <c r="BT8" i="46"/>
  <c r="CA8" i="46" s="1"/>
  <c r="BV8" i="46"/>
  <c r="BU8" i="46"/>
  <c r="BQ24" i="46"/>
  <c r="BR24" i="46"/>
  <c r="CE24" i="46"/>
  <c r="CZ30" i="46"/>
  <c r="CU32" i="46"/>
  <c r="CY33" i="46"/>
  <c r="CC64" i="46"/>
  <c r="BR3" i="46"/>
  <c r="CE4" i="46"/>
  <c r="CC7" i="46"/>
  <c r="CU7" i="46"/>
  <c r="CZ8" i="46"/>
  <c r="CV8" i="46"/>
  <c r="CE10" i="46"/>
  <c r="BR15" i="46"/>
  <c r="BQ15" i="46"/>
  <c r="CY16" i="46"/>
  <c r="CQ23" i="46"/>
  <c r="CT23" i="46"/>
  <c r="CU23" i="46"/>
  <c r="CO23" i="46"/>
  <c r="CP23" i="46" s="1"/>
  <c r="CL23" i="46"/>
  <c r="CM23" i="46" s="1"/>
  <c r="CU24" i="46"/>
  <c r="CT32" i="46"/>
  <c r="CL32" i="46"/>
  <c r="CM32" i="46" s="1"/>
  <c r="CZ32" i="46"/>
  <c r="CO32" i="46"/>
  <c r="CP32" i="46" s="1"/>
  <c r="CC37" i="46"/>
  <c r="BU62" i="46"/>
  <c r="BX62" i="46" s="1"/>
  <c r="BZ62" i="46" s="1"/>
  <c r="BT62" i="46"/>
  <c r="CA62" i="46" s="1"/>
  <c r="CE64" i="46"/>
  <c r="CE20" i="46"/>
  <c r="CL26" i="46"/>
  <c r="CM26" i="46" s="1"/>
  <c r="CL10" i="46"/>
  <c r="CM10" i="46" s="1"/>
  <c r="CO10" i="46"/>
  <c r="CP10" i="46" s="1"/>
  <c r="CZ11" i="46"/>
  <c r="CY11" i="46"/>
  <c r="CQ19" i="46"/>
  <c r="CU19" i="46"/>
  <c r="CT19" i="46"/>
  <c r="CE27" i="46"/>
  <c r="CL30" i="46"/>
  <c r="CM30" i="46" s="1"/>
  <c r="CZ31" i="46"/>
  <c r="CV31" i="46"/>
  <c r="CY31" i="46"/>
  <c r="BV49" i="46"/>
  <c r="BU49" i="46"/>
  <c r="BT49" i="46"/>
  <c r="CA49" i="46" s="1"/>
  <c r="CT6" i="46"/>
  <c r="CQ6" i="46"/>
  <c r="CL4" i="46"/>
  <c r="CM4" i="46" s="1"/>
  <c r="CO6" i="46"/>
  <c r="CP6" i="46" s="1"/>
  <c r="CL66" i="46"/>
  <c r="CM66" i="46" s="1"/>
  <c r="CL65" i="46"/>
  <c r="CM65" i="46" s="1"/>
  <c r="CL29" i="46"/>
  <c r="CM29" i="46" s="1"/>
  <c r="CL21" i="46"/>
  <c r="CM21" i="46" s="1"/>
  <c r="CL13" i="46"/>
  <c r="CM13" i="46" s="1"/>
  <c r="CL11" i="46"/>
  <c r="CM11" i="46" s="1"/>
  <c r="CL3" i="46"/>
  <c r="CM3" i="46" s="1"/>
  <c r="CL6" i="46"/>
  <c r="CM6" i="46" s="1"/>
  <c r="CL38" i="46"/>
  <c r="CM38" i="46" s="1"/>
  <c r="CL7" i="46"/>
  <c r="CM7" i="46" s="1"/>
  <c r="CZ9" i="46"/>
  <c r="CU11" i="46"/>
  <c r="CL14" i="46"/>
  <c r="CM14" i="46" s="1"/>
  <c r="CL15" i="46"/>
  <c r="CM15" i="46" s="1"/>
  <c r="CU17" i="46"/>
  <c r="CT17" i="46"/>
  <c r="CQ17" i="46"/>
  <c r="CE5" i="46"/>
  <c r="CQ7" i="46"/>
  <c r="CE51" i="46"/>
  <c r="M5" i="46"/>
  <c r="M6" i="46" s="1"/>
  <c r="M7" i="46" s="1"/>
  <c r="M8" i="46" s="1"/>
  <c r="M9" i="46" s="1"/>
  <c r="M10" i="46" s="1"/>
  <c r="M11" i="46" s="1"/>
  <c r="M12" i="46" s="1"/>
  <c r="M13" i="46" s="1"/>
  <c r="M14" i="46" s="1"/>
  <c r="M15" i="46" s="1"/>
  <c r="M16" i="46" s="1"/>
  <c r="M17" i="46" s="1"/>
  <c r="M18" i="46" s="1"/>
  <c r="M19" i="46" s="1"/>
  <c r="M20" i="46" s="1"/>
  <c r="M21" i="46" s="1"/>
  <c r="M22" i="46" s="1"/>
  <c r="M23" i="46" s="1"/>
  <c r="M24" i="46" s="1"/>
  <c r="M25" i="46" s="1"/>
  <c r="M26" i="46" s="1"/>
  <c r="M27" i="46" s="1"/>
  <c r="M28" i="46" s="1"/>
  <c r="M29" i="46" s="1"/>
  <c r="M30" i="46" s="1"/>
  <c r="M31" i="46" s="1"/>
  <c r="M32" i="46" s="1"/>
  <c r="M33" i="46" s="1"/>
  <c r="M34" i="46" s="1"/>
  <c r="M35" i="46" s="1"/>
  <c r="M36" i="46" s="1"/>
  <c r="M37" i="46" s="1"/>
  <c r="M38" i="46" s="1"/>
  <c r="M39" i="46" s="1"/>
  <c r="M40" i="46" s="1"/>
  <c r="M41" i="46" s="1"/>
  <c r="M42" i="46" s="1"/>
  <c r="M43" i="46" s="1"/>
  <c r="M44" i="46" s="1"/>
  <c r="M45" i="46" s="1"/>
  <c r="M46" i="46" s="1"/>
  <c r="M47" i="46" s="1"/>
  <c r="M48" i="46" s="1"/>
  <c r="M49" i="46" s="1"/>
  <c r="M50" i="46" s="1"/>
  <c r="M51" i="46" s="1"/>
  <c r="M52" i="46" s="1"/>
  <c r="M53" i="46" s="1"/>
  <c r="M54" i="46" s="1"/>
  <c r="M55" i="46" s="1"/>
  <c r="M56" i="46" s="1"/>
  <c r="M57" i="46" s="1"/>
  <c r="M58" i="46" s="1"/>
  <c r="M59" i="46" s="1"/>
  <c r="M60" i="46" s="1"/>
  <c r="M61" i="46" s="1"/>
  <c r="M62" i="46" s="1"/>
  <c r="M63" i="46" s="1"/>
  <c r="M64" i="46" s="1"/>
  <c r="M65" i="46" s="1"/>
  <c r="M66" i="46" s="1"/>
  <c r="M67" i="46" s="1"/>
  <c r="M68" i="46" s="1"/>
  <c r="M69" i="46" s="1"/>
  <c r="M70" i="46" s="1"/>
  <c r="M71" i="46" s="1"/>
  <c r="M72" i="46" s="1"/>
  <c r="M73" i="46" s="1"/>
  <c r="N4" i="46"/>
  <c r="CE6" i="46"/>
  <c r="CT8" i="46"/>
  <c r="CU8" i="46"/>
  <c r="CZ4" i="46"/>
  <c r="CV4" i="46"/>
  <c r="CY4" i="46"/>
  <c r="CV5" i="46"/>
  <c r="CY5" i="46"/>
  <c r="CU6" i="46"/>
  <c r="CE8" i="46"/>
  <c r="CV9" i="46"/>
  <c r="CY9" i="46"/>
  <c r="CE12" i="46"/>
  <c r="CH20" i="46"/>
  <c r="CI20" i="46" s="1"/>
  <c r="CK20" i="46"/>
  <c r="CY19" i="46"/>
  <c r="CY20" i="46"/>
  <c r="BV21" i="46"/>
  <c r="BT21" i="46"/>
  <c r="CA21" i="46" s="1"/>
  <c r="CH22" i="46"/>
  <c r="CI22" i="46" s="1"/>
  <c r="CY22" i="46"/>
  <c r="CY21" i="46"/>
  <c r="CK22" i="46"/>
  <c r="CE25" i="46"/>
  <c r="CC29" i="46"/>
  <c r="CV35" i="46"/>
  <c r="CE36" i="46"/>
  <c r="CV36" i="46"/>
  <c r="CB38" i="46"/>
  <c r="CB44" i="46"/>
  <c r="CE58" i="46"/>
  <c r="CC62" i="46"/>
  <c r="CY34" i="46"/>
  <c r="BQ62" i="46"/>
  <c r="BR62" i="46"/>
  <c r="BR8" i="46"/>
  <c r="CV13" i="46"/>
  <c r="CO20" i="46"/>
  <c r="CP20" i="46" s="1"/>
  <c r="BT27" i="46"/>
  <c r="CA27" i="46" s="1"/>
  <c r="BU27" i="46"/>
  <c r="BV27" i="46"/>
  <c r="CE31" i="46"/>
  <c r="CT37" i="46"/>
  <c r="CY36" i="46"/>
  <c r="CK37" i="46"/>
  <c r="CH37" i="46"/>
  <c r="CI37" i="46" s="1"/>
  <c r="CQ43" i="46"/>
  <c r="CU43" i="46"/>
  <c r="CT43" i="46"/>
  <c r="CL43" i="46"/>
  <c r="CM43" i="46" s="1"/>
  <c r="CO43" i="46"/>
  <c r="CP43" i="46" s="1"/>
  <c r="CZ42" i="46"/>
  <c r="CU50" i="46"/>
  <c r="CT50" i="46"/>
  <c r="CO50" i="46"/>
  <c r="CP50" i="46" s="1"/>
  <c r="CZ50" i="46"/>
  <c r="CZ49" i="46"/>
  <c r="CL50" i="46"/>
  <c r="CM50" i="46" s="1"/>
  <c r="CQ51" i="46"/>
  <c r="CT51" i="46"/>
  <c r="CU51" i="46"/>
  <c r="CL51" i="46"/>
  <c r="CM51" i="46" s="1"/>
  <c r="CO51" i="46"/>
  <c r="CP51" i="46" s="1"/>
  <c r="CE72" i="46"/>
  <c r="CE66" i="46"/>
  <c r="CE62" i="46"/>
  <c r="CE50" i="46"/>
  <c r="CE52" i="46"/>
  <c r="CE48" i="46"/>
  <c r="CE37" i="46"/>
  <c r="CE34" i="46"/>
  <c r="CE3" i="46"/>
  <c r="CE47" i="46"/>
  <c r="CE53" i="46"/>
  <c r="CE26" i="46"/>
  <c r="CE23" i="46"/>
  <c r="CE46" i="46"/>
  <c r="CE44" i="46"/>
  <c r="CE38" i="46"/>
  <c r="CE33" i="46"/>
  <c r="CE19" i="46"/>
  <c r="CE43" i="46"/>
  <c r="CE39" i="46"/>
  <c r="CE17" i="46"/>
  <c r="CT9" i="46"/>
  <c r="CL9" i="46"/>
  <c r="CM9" i="46" s="1"/>
  <c r="BV9" i="46"/>
  <c r="BU9" i="46"/>
  <c r="BT9" i="46"/>
  <c r="CA9" i="46" s="1"/>
  <c r="CE11" i="46"/>
  <c r="CQ11" i="46"/>
  <c r="CV10" i="46"/>
  <c r="CE16" i="46"/>
  <c r="CQ16" i="46"/>
  <c r="CH18" i="46"/>
  <c r="CI18" i="46" s="1"/>
  <c r="CO18" i="46"/>
  <c r="CP18" i="46" s="1"/>
  <c r="CT18" i="46"/>
  <c r="CH26" i="46"/>
  <c r="CI26" i="46" s="1"/>
  <c r="CY25" i="46"/>
  <c r="CT26" i="46"/>
  <c r="CC39" i="46"/>
  <c r="BR52" i="46"/>
  <c r="BQ52" i="46"/>
  <c r="BU64" i="46"/>
  <c r="BT64" i="46"/>
  <c r="CA64" i="46" s="1"/>
  <c r="BR10" i="46"/>
  <c r="CV26" i="46"/>
  <c r="CZ26" i="46"/>
  <c r="CY26" i="46"/>
  <c r="CO38" i="46"/>
  <c r="CP38" i="46" s="1"/>
  <c r="CZ47" i="46"/>
  <c r="CY47" i="46"/>
  <c r="CL52" i="46"/>
  <c r="CM52" i="46" s="1"/>
  <c r="CE60" i="46"/>
  <c r="CL61" i="46"/>
  <c r="CM61" i="46" s="1"/>
  <c r="CV7" i="46"/>
  <c r="CE14" i="46"/>
  <c r="BT14" i="46"/>
  <c r="CA14" i="46" s="1"/>
  <c r="CZ14" i="46"/>
  <c r="CZ15" i="46"/>
  <c r="CV15" i="46"/>
  <c r="BU17" i="46"/>
  <c r="BU18" i="46"/>
  <c r="BU23" i="46"/>
  <c r="CT24" i="46"/>
  <c r="CQ24" i="46"/>
  <c r="CL24" i="46"/>
  <c r="CM24" i="46" s="1"/>
  <c r="CO24" i="46"/>
  <c r="CP24" i="46" s="1"/>
  <c r="CK25" i="46"/>
  <c r="BV28" i="46"/>
  <c r="BT28" i="46"/>
  <c r="CA28" i="46" s="1"/>
  <c r="CT29" i="46"/>
  <c r="CO29" i="46"/>
  <c r="CP29" i="46" s="1"/>
  <c r="CE30" i="46"/>
  <c r="CT36" i="46"/>
  <c r="CQ36" i="46"/>
  <c r="CU36" i="46"/>
  <c r="CL36" i="46"/>
  <c r="CM36" i="46" s="1"/>
  <c r="BR37" i="46"/>
  <c r="CT39" i="46"/>
  <c r="CL39" i="46"/>
  <c r="CM39" i="46" s="1"/>
  <c r="CT41" i="46"/>
  <c r="CU41" i="46"/>
  <c r="CL41" i="46"/>
  <c r="CM41" i="46" s="1"/>
  <c r="CZ41" i="46"/>
  <c r="CO41" i="46"/>
  <c r="CP41" i="46" s="1"/>
  <c r="CQ42" i="46"/>
  <c r="CE42" i="46"/>
  <c r="CV44" i="46"/>
  <c r="BV52" i="46"/>
  <c r="BU52" i="46"/>
  <c r="BT52" i="46"/>
  <c r="CA52" i="46" s="1"/>
  <c r="CY55" i="46"/>
  <c r="CV55" i="46"/>
  <c r="BV55" i="46"/>
  <c r="BU55" i="46"/>
  <c r="CE56" i="46"/>
  <c r="CT56" i="46"/>
  <c r="CQ57" i="46"/>
  <c r="CZ61" i="46"/>
  <c r="CY61" i="46"/>
  <c r="BQ68" i="46"/>
  <c r="BR68" i="46"/>
  <c r="CY14" i="46"/>
  <c r="CU15" i="46"/>
  <c r="CE18" i="46"/>
  <c r="BR19" i="46"/>
  <c r="CO22" i="46"/>
  <c r="CP22" i="46" s="1"/>
  <c r="BR28" i="46"/>
  <c r="CV30" i="46"/>
  <c r="BV42" i="46"/>
  <c r="BU42" i="46"/>
  <c r="CT52" i="46"/>
  <c r="CQ52" i="46"/>
  <c r="CO52" i="46"/>
  <c r="CP52" i="46" s="1"/>
  <c r="CO55" i="46"/>
  <c r="CP55" i="46" s="1"/>
  <c r="CL55" i="46"/>
  <c r="CM55" i="46" s="1"/>
  <c r="CQ55" i="46"/>
  <c r="CZ56" i="46"/>
  <c r="CV56" i="46"/>
  <c r="CY56" i="46"/>
  <c r="CV57" i="46"/>
  <c r="CY57" i="46"/>
  <c r="BG3" i="46"/>
  <c r="CL49" i="46"/>
  <c r="CM49" i="46" s="1"/>
  <c r="CL63" i="46"/>
  <c r="CM63" i="46" s="1"/>
  <c r="CL70" i="46"/>
  <c r="CM70" i="46" s="1"/>
  <c r="CL54" i="46"/>
  <c r="CM54" i="46" s="1"/>
  <c r="CL62" i="46"/>
  <c r="CM62" i="46" s="1"/>
  <c r="CL47" i="46"/>
  <c r="CM47" i="46" s="1"/>
  <c r="CT5" i="46"/>
  <c r="CL5" i="46"/>
  <c r="CM5" i="46" s="1"/>
  <c r="CY10" i="46"/>
  <c r="CT11" i="46"/>
  <c r="CO13" i="46"/>
  <c r="CP13" i="46" s="1"/>
  <c r="BR14" i="46"/>
  <c r="BU14" i="46"/>
  <c r="CE15" i="46"/>
  <c r="CT16" i="46"/>
  <c r="CL16" i="46"/>
  <c r="CM16" i="46" s="1"/>
  <c r="CU16" i="46"/>
  <c r="BV17" i="46"/>
  <c r="BV18" i="46"/>
  <c r="CV21" i="46"/>
  <c r="CO21" i="46"/>
  <c r="CP21" i="46" s="1"/>
  <c r="BV23" i="46"/>
  <c r="CL25" i="46"/>
  <c r="CM25" i="46" s="1"/>
  <c r="BT26" i="46"/>
  <c r="CA26" i="46" s="1"/>
  <c r="CZ27" i="46"/>
  <c r="CV27" i="46"/>
  <c r="CY27" i="46"/>
  <c r="BU28" i="46"/>
  <c r="CV29" i="46"/>
  <c r="CQ29" i="46"/>
  <c r="BR30" i="46"/>
  <c r="CQ35" i="46"/>
  <c r="CU35" i="46"/>
  <c r="CT35" i="46"/>
  <c r="CL35" i="46"/>
  <c r="CM35" i="46" s="1"/>
  <c r="CZ36" i="46"/>
  <c r="CL37" i="46"/>
  <c r="CM37" i="46" s="1"/>
  <c r="CU39" i="46"/>
  <c r="CZ40" i="46"/>
  <c r="CY40" i="46"/>
  <c r="BR42" i="46"/>
  <c r="CE45" i="46"/>
  <c r="BR47" i="46"/>
  <c r="CZ48" i="46"/>
  <c r="CY48" i="46"/>
  <c r="BV54" i="46"/>
  <c r="BU54" i="46"/>
  <c r="CE55" i="46"/>
  <c r="BT55" i="46"/>
  <c r="CA55" i="46" s="1"/>
  <c r="CU55" i="46"/>
  <c r="CE63" i="46"/>
  <c r="CZ44" i="46"/>
  <c r="CC13" i="46"/>
  <c r="CV17" i="46"/>
  <c r="CL18" i="46"/>
  <c r="CM18" i="46" s="1"/>
  <c r="CL22" i="46"/>
  <c r="CM22" i="46" s="1"/>
  <c r="CZ23" i="46"/>
  <c r="CK24" i="46"/>
  <c r="CY24" i="46"/>
  <c r="CT25" i="46"/>
  <c r="CV28" i="46"/>
  <c r="CY28" i="46"/>
  <c r="CY29" i="46"/>
  <c r="BR31" i="46"/>
  <c r="CV32" i="46"/>
  <c r="BV32" i="46"/>
  <c r="BU32" i="46"/>
  <c r="BT32" i="46"/>
  <c r="CA32" i="46" s="1"/>
  <c r="CL34" i="46"/>
  <c r="CM34" i="46" s="1"/>
  <c r="CH36" i="46"/>
  <c r="CI36" i="46" s="1"/>
  <c r="CK36" i="46"/>
  <c r="BR43" i="46"/>
  <c r="CO54" i="46"/>
  <c r="CP54" i="46" s="1"/>
  <c r="CY53" i="46"/>
  <c r="CT54" i="46"/>
  <c r="CH54" i="46"/>
  <c r="CI54" i="46" s="1"/>
  <c r="CU59" i="46"/>
  <c r="CT59" i="46"/>
  <c r="CL59" i="46"/>
  <c r="CM59" i="46" s="1"/>
  <c r="CQ59" i="46"/>
  <c r="BV44" i="46"/>
  <c r="BT44" i="46"/>
  <c r="CA44" i="46" s="1"/>
  <c r="CZ51" i="46"/>
  <c r="CY51" i="46"/>
  <c r="CV51" i="46"/>
  <c r="BR64" i="46"/>
  <c r="BQ64" i="46"/>
  <c r="BU4" i="46"/>
  <c r="BT5" i="46"/>
  <c r="CA5" i="46" s="1"/>
  <c r="BU11" i="46"/>
  <c r="CY12" i="46"/>
  <c r="BT13" i="46"/>
  <c r="CA13" i="46" s="1"/>
  <c r="CV14" i="46"/>
  <c r="CT15" i="46"/>
  <c r="BR17" i="46"/>
  <c r="CT20" i="46"/>
  <c r="CQ20" i="46"/>
  <c r="CU20" i="46"/>
  <c r="CL20" i="46"/>
  <c r="CM20" i="46" s="1"/>
  <c r="CZ22" i="46"/>
  <c r="BR23" i="46"/>
  <c r="CU25" i="46"/>
  <c r="CQ26" i="46"/>
  <c r="CO26" i="46"/>
  <c r="CP26" i="46" s="1"/>
  <c r="CL27" i="46"/>
  <c r="CM27" i="46" s="1"/>
  <c r="CZ29" i="46"/>
  <c r="CT30" i="46"/>
  <c r="CQ30" i="46"/>
  <c r="CE32" i="46"/>
  <c r="CY32" i="46"/>
  <c r="CU33" i="46"/>
  <c r="CT33" i="46"/>
  <c r="CL33" i="46"/>
  <c r="CM33" i="46" s="1"/>
  <c r="CO33" i="46"/>
  <c r="CP33" i="46" s="1"/>
  <c r="CU37" i="46"/>
  <c r="CO39" i="46"/>
  <c r="CP39" i="46" s="1"/>
  <c r="CU42" i="46"/>
  <c r="CL42" i="46"/>
  <c r="CM42" i="46" s="1"/>
  <c r="CH46" i="46"/>
  <c r="CI46" i="46" s="1"/>
  <c r="CK46" i="46"/>
  <c r="CT47" i="46"/>
  <c r="CT46" i="46"/>
  <c r="CY45" i="46"/>
  <c r="CY46" i="46"/>
  <c r="BR50" i="46"/>
  <c r="CQ56" i="46"/>
  <c r="CL56" i="46"/>
  <c r="CM56" i="46" s="1"/>
  <c r="CT57" i="46"/>
  <c r="CU57" i="46"/>
  <c r="CL57" i="46"/>
  <c r="CM57" i="46" s="1"/>
  <c r="CO57" i="46"/>
  <c r="CP57" i="46" s="1"/>
  <c r="CE69" i="46"/>
  <c r="CQ70" i="46"/>
  <c r="CT73" i="46"/>
  <c r="CQ73" i="46"/>
  <c r="CU73" i="46"/>
  <c r="CO73" i="46"/>
  <c r="CP73" i="46" s="1"/>
  <c r="CL73" i="46"/>
  <c r="CM73" i="46" s="1"/>
  <c r="CZ24" i="46"/>
  <c r="CZ39" i="46"/>
  <c r="CV39" i="46"/>
  <c r="CC41" i="46"/>
  <c r="CY41" i="46"/>
  <c r="CT42" i="46"/>
  <c r="BV43" i="46"/>
  <c r="CH49" i="46"/>
  <c r="CI49" i="46" s="1"/>
  <c r="BV50" i="46"/>
  <c r="CZ52" i="46"/>
  <c r="CV53" i="46"/>
  <c r="CV54" i="46"/>
  <c r="CU60" i="46"/>
  <c r="CT60" i="46"/>
  <c r="CL60" i="46"/>
  <c r="CM60" i="46" s="1"/>
  <c r="CO63" i="46"/>
  <c r="CP63" i="46" s="1"/>
  <c r="BT67" i="46"/>
  <c r="CA67" i="46" s="1"/>
  <c r="BV67" i="46"/>
  <c r="BU67" i="46"/>
  <c r="CV68" i="46"/>
  <c r="CH72" i="46"/>
  <c r="CI72" i="46" s="1"/>
  <c r="CK72" i="46"/>
  <c r="CY72" i="46"/>
  <c r="CZ10" i="46"/>
  <c r="CT12" i="46"/>
  <c r="CL12" i="46"/>
  <c r="CM12" i="46" s="1"/>
  <c r="BR18" i="46"/>
  <c r="CU18" i="46"/>
  <c r="CV25" i="46"/>
  <c r="CT28" i="46"/>
  <c r="CL28" i="46"/>
  <c r="CM28" i="46" s="1"/>
  <c r="BR34" i="46"/>
  <c r="CU34" i="46"/>
  <c r="CT40" i="46"/>
  <c r="CL40" i="46"/>
  <c r="CM40" i="46" s="1"/>
  <c r="CU40" i="46"/>
  <c r="BT41" i="46"/>
  <c r="CA41" i="46" s="1"/>
  <c r="CK42" i="46"/>
  <c r="CT45" i="46"/>
  <c r="CL45" i="46"/>
  <c r="CM45" i="46" s="1"/>
  <c r="BR46" i="46"/>
  <c r="CO46" i="46"/>
  <c r="CP46" i="46" s="1"/>
  <c r="CZ46" i="46"/>
  <c r="CQ47" i="46"/>
  <c r="BV48" i="46"/>
  <c r="BU48" i="46"/>
  <c r="BT48" i="46"/>
  <c r="CA48" i="46" s="1"/>
  <c r="CK50" i="46"/>
  <c r="CY50" i="46"/>
  <c r="CH53" i="46"/>
  <c r="CI53" i="46" s="1"/>
  <c r="CO53" i="46"/>
  <c r="CP53" i="46" s="1"/>
  <c r="BT53" i="46"/>
  <c r="CA53" i="46" s="1"/>
  <c r="CE54" i="46"/>
  <c r="CH59" i="46"/>
  <c r="CI59" i="46" s="1"/>
  <c r="CK59" i="46"/>
  <c r="CZ60" i="46"/>
  <c r="CV60" i="46"/>
  <c r="CQ60" i="46"/>
  <c r="CY63" i="46"/>
  <c r="CZ63" i="46"/>
  <c r="CT63" i="46"/>
  <c r="CE68" i="46"/>
  <c r="BV68" i="46"/>
  <c r="BU68" i="46"/>
  <c r="BT68" i="46"/>
  <c r="CA68" i="46" s="1"/>
  <c r="BV40" i="46"/>
  <c r="BT40" i="46"/>
  <c r="CA40" i="46" s="1"/>
  <c r="CV41" i="46"/>
  <c r="CZ43" i="46"/>
  <c r="CV43" i="46"/>
  <c r="CC45" i="46"/>
  <c r="CE49" i="46"/>
  <c r="BT56" i="46"/>
  <c r="CA56" i="46" s="1"/>
  <c r="BV56" i="46"/>
  <c r="BU56" i="46"/>
  <c r="CE57" i="46"/>
  <c r="CU58" i="46"/>
  <c r="CT58" i="46"/>
  <c r="CL58" i="46"/>
  <c r="CM58" i="46" s="1"/>
  <c r="CV59" i="46"/>
  <c r="CE61" i="46"/>
  <c r="CQ61" i="46"/>
  <c r="CK63" i="46"/>
  <c r="CL71" i="46"/>
  <c r="CM71" i="46" s="1"/>
  <c r="BV72" i="46"/>
  <c r="BT72" i="46"/>
  <c r="CA72" i="46" s="1"/>
  <c r="CZ19" i="46"/>
  <c r="CZ35" i="46"/>
  <c r="BU40" i="46"/>
  <c r="CT44" i="46"/>
  <c r="CL44" i="46"/>
  <c r="CM44" i="46" s="1"/>
  <c r="CU44" i="46"/>
  <c r="BT45" i="46"/>
  <c r="CA45" i="46" s="1"/>
  <c r="CT48" i="46"/>
  <c r="CL48" i="46"/>
  <c r="CM48" i="46" s="1"/>
  <c r="CO48" i="46"/>
  <c r="CP48" i="46" s="1"/>
  <c r="CQ49" i="46"/>
  <c r="CY52" i="46"/>
  <c r="CC53" i="46"/>
  <c r="BV57" i="46"/>
  <c r="BU57" i="46"/>
  <c r="BT57" i="46"/>
  <c r="CA57" i="46" s="1"/>
  <c r="CV58" i="46"/>
  <c r="CQ58" i="46"/>
  <c r="CY62" i="46"/>
  <c r="CT64" i="46"/>
  <c r="CQ65" i="46"/>
  <c r="CU65" i="46"/>
  <c r="CE67" i="46"/>
  <c r="CV66" i="46"/>
  <c r="CQ67" i="46"/>
  <c r="CZ71" i="46"/>
  <c r="BT71" i="46"/>
  <c r="CA71" i="46" s="1"/>
  <c r="BV71" i="46"/>
  <c r="BU71" i="46"/>
  <c r="CY71" i="46"/>
  <c r="BU72" i="46"/>
  <c r="CV42" i="46"/>
  <c r="CV46" i="46"/>
  <c r="CV50" i="46"/>
  <c r="CU64" i="46"/>
  <c r="CL64" i="46"/>
  <c r="CM64" i="46" s="1"/>
  <c r="CO64" i="46"/>
  <c r="CP64" i="46" s="1"/>
  <c r="CZ64" i="46"/>
  <c r="BV65" i="46"/>
  <c r="BU65" i="46"/>
  <c r="CU70" i="46"/>
  <c r="CT70" i="46"/>
  <c r="CE71" i="46"/>
  <c r="CQ71" i="46"/>
  <c r="CT53" i="46"/>
  <c r="CL53" i="46"/>
  <c r="CM53" i="46" s="1"/>
  <c r="BT58" i="46"/>
  <c r="BR59" i="46"/>
  <c r="BT59" i="46"/>
  <c r="CA59" i="46" s="1"/>
  <c r="BT61" i="46"/>
  <c r="CA61" i="46" s="1"/>
  <c r="CO62" i="46"/>
  <c r="CP62" i="46" s="1"/>
  <c r="CT62" i="46"/>
  <c r="BR63" i="46"/>
  <c r="CV64" i="46"/>
  <c r="CE65" i="46"/>
  <c r="BT65" i="46"/>
  <c r="CA65" i="46" s="1"/>
  <c r="CT66" i="46"/>
  <c r="CU66" i="46"/>
  <c r="CZ70" i="46"/>
  <c r="CQ53" i="46"/>
  <c r="CY54" i="46"/>
  <c r="BU60" i="46"/>
  <c r="BU61" i="46"/>
  <c r="CV62" i="46"/>
  <c r="CQ64" i="46"/>
  <c r="BR65" i="46"/>
  <c r="CT68" i="46"/>
  <c r="CQ68" i="46"/>
  <c r="CL68" i="46"/>
  <c r="CM68" i="46" s="1"/>
  <c r="CZ68" i="46"/>
  <c r="CU68" i="46"/>
  <c r="CU69" i="46"/>
  <c r="CL69" i="46"/>
  <c r="CM69" i="46" s="1"/>
  <c r="CE70" i="46"/>
  <c r="CY70" i="46"/>
  <c r="CZ72" i="46"/>
  <c r="BR73" i="46"/>
  <c r="CT61" i="46"/>
  <c r="CZ66" i="46"/>
  <c r="CT67" i="46"/>
  <c r="CL67" i="46"/>
  <c r="CM67" i="46" s="1"/>
  <c r="CU67" i="46"/>
  <c r="CK69" i="46"/>
  <c r="CZ73" i="46"/>
  <c r="CV73" i="46"/>
  <c r="BT73" i="46"/>
  <c r="CA73" i="46" s="1"/>
  <c r="BV73" i="46"/>
  <c r="BU73" i="46"/>
  <c r="CY66" i="46"/>
  <c r="CZ67" i="46"/>
  <c r="CV67" i="46"/>
  <c r="CV69" i="46"/>
  <c r="CT72" i="46"/>
  <c r="CL72" i="46"/>
  <c r="CM72" i="46" s="1"/>
  <c r="CO72" i="46"/>
  <c r="CP72" i="46" s="1"/>
  <c r="CE73" i="46"/>
  <c r="CT71" i="46"/>
  <c r="CV72" i="46"/>
  <c r="CU71" i="46"/>
  <c r="CO3" i="45"/>
  <c r="CP3" i="45" s="1"/>
  <c r="CY3" i="45"/>
  <c r="BR3" i="45"/>
  <c r="CH3" i="45"/>
  <c r="CI3" i="45" s="1"/>
  <c r="BG3" i="45"/>
  <c r="CZ3" i="45"/>
  <c r="CE3" i="45"/>
  <c r="CL3" i="45"/>
  <c r="CM3" i="45" s="1"/>
  <c r="BQ3" i="45"/>
  <c r="CB9" i="44"/>
  <c r="CB54" i="44"/>
  <c r="CB17" i="44"/>
  <c r="CC13" i="44"/>
  <c r="CK4" i="44"/>
  <c r="CT4" i="44"/>
  <c r="CO4" i="44"/>
  <c r="CP4" i="44" s="1"/>
  <c r="CL9" i="44"/>
  <c r="CM9" i="44" s="1"/>
  <c r="CE10" i="44"/>
  <c r="CT11" i="44"/>
  <c r="CQ11" i="44"/>
  <c r="CL11" i="44"/>
  <c r="CM11" i="44" s="1"/>
  <c r="CE11" i="44"/>
  <c r="CU11" i="44"/>
  <c r="CY15" i="44"/>
  <c r="CZ15" i="44"/>
  <c r="CL22" i="44"/>
  <c r="CM22" i="44" s="1"/>
  <c r="CT23" i="44"/>
  <c r="CE24" i="44"/>
  <c r="CQ24" i="44"/>
  <c r="CB41" i="44"/>
  <c r="CQ46" i="44"/>
  <c r="CQ53" i="44"/>
  <c r="CU53" i="44"/>
  <c r="CL53" i="44"/>
  <c r="CM53" i="44" s="1"/>
  <c r="CH55" i="44"/>
  <c r="CI55" i="44" s="1"/>
  <c r="CO55" i="44"/>
  <c r="CP55" i="44" s="1"/>
  <c r="CE58" i="44"/>
  <c r="CY67" i="44"/>
  <c r="CT68" i="44"/>
  <c r="CQ68" i="44"/>
  <c r="CU68" i="44"/>
  <c r="CE6" i="44"/>
  <c r="CT6" i="44"/>
  <c r="CT7" i="44"/>
  <c r="CQ7" i="44"/>
  <c r="CL7" i="44"/>
  <c r="CM7" i="44" s="1"/>
  <c r="CE7" i="44"/>
  <c r="CU8" i="44"/>
  <c r="CY11" i="44"/>
  <c r="CZ11" i="44"/>
  <c r="CV11" i="44"/>
  <c r="BU24" i="44"/>
  <c r="BV24" i="44"/>
  <c r="CY30" i="44"/>
  <c r="CZ30" i="44"/>
  <c r="CL36" i="44"/>
  <c r="CM36" i="44" s="1"/>
  <c r="CE39" i="44"/>
  <c r="CL43" i="44"/>
  <c r="CM43" i="44" s="1"/>
  <c r="CO53" i="44"/>
  <c r="CP53" i="44" s="1"/>
  <c r="CH65" i="44"/>
  <c r="CI65" i="44" s="1"/>
  <c r="CT66" i="44"/>
  <c r="CY65" i="44"/>
  <c r="CK65" i="44"/>
  <c r="CY64" i="44"/>
  <c r="CZ7" i="44"/>
  <c r="CY7" i="44"/>
  <c r="CV7" i="44"/>
  <c r="BV16" i="44"/>
  <c r="BU16" i="44"/>
  <c r="CE20" i="44"/>
  <c r="CQ20" i="44"/>
  <c r="BT24" i="44"/>
  <c r="CA24" i="44" s="1"/>
  <c r="CQ26" i="44"/>
  <c r="CT29" i="44"/>
  <c r="CL34" i="44"/>
  <c r="CM34" i="44" s="1"/>
  <c r="CT35" i="44"/>
  <c r="CE36" i="44"/>
  <c r="CQ36" i="44"/>
  <c r="CQ42" i="44"/>
  <c r="CT45" i="44"/>
  <c r="CE53" i="44"/>
  <c r="BT53" i="44"/>
  <c r="CA53" i="44" s="1"/>
  <c r="BQ62" i="44"/>
  <c r="BR62" i="44"/>
  <c r="CH64" i="44"/>
  <c r="CI64" i="44" s="1"/>
  <c r="CK64" i="44"/>
  <c r="CV67" i="44"/>
  <c r="CE68" i="44"/>
  <c r="BT68" i="44"/>
  <c r="CA68" i="44" s="1"/>
  <c r="CB71" i="44"/>
  <c r="CQ74" i="44"/>
  <c r="CE74" i="44"/>
  <c r="CC81" i="44"/>
  <c r="BV12" i="44"/>
  <c r="BU12" i="44"/>
  <c r="CY12" i="44"/>
  <c r="CO13" i="44"/>
  <c r="CP13" i="44" s="1"/>
  <c r="CT13" i="44"/>
  <c r="CL14" i="44"/>
  <c r="CM14" i="44" s="1"/>
  <c r="BT16" i="44"/>
  <c r="CA16" i="44" s="1"/>
  <c r="BU20" i="44"/>
  <c r="BV20" i="44"/>
  <c r="CY26" i="44"/>
  <c r="CZ26" i="44"/>
  <c r="CY28" i="44"/>
  <c r="CO29" i="44"/>
  <c r="CP29" i="44" s="1"/>
  <c r="CL32" i="44"/>
  <c r="CM32" i="44" s="1"/>
  <c r="CE35" i="44"/>
  <c r="CQ37" i="44"/>
  <c r="CL39" i="44"/>
  <c r="CM39" i="44" s="1"/>
  <c r="CY44" i="44"/>
  <c r="CO45" i="44"/>
  <c r="CP45" i="44" s="1"/>
  <c r="CH61" i="44"/>
  <c r="CI61" i="44" s="1"/>
  <c r="CY61" i="44"/>
  <c r="CY60" i="44"/>
  <c r="CO61" i="44"/>
  <c r="CP61" i="44" s="1"/>
  <c r="CE63" i="44"/>
  <c r="CO65" i="44"/>
  <c r="CP65" i="44" s="1"/>
  <c r="BU68" i="44"/>
  <c r="CY13" i="44"/>
  <c r="CT16" i="44"/>
  <c r="CK16" i="44"/>
  <c r="CO16" i="44"/>
  <c r="CP16" i="44" s="1"/>
  <c r="BT17" i="44"/>
  <c r="CA17" i="44" s="1"/>
  <c r="CQ18" i="44"/>
  <c r="CT18" i="44"/>
  <c r="CT25" i="44"/>
  <c r="CH29" i="44"/>
  <c r="CI29" i="44" s="1"/>
  <c r="CL30" i="44"/>
  <c r="CM30" i="44" s="1"/>
  <c r="CT31" i="44"/>
  <c r="CE32" i="44"/>
  <c r="CQ32" i="44"/>
  <c r="CQ38" i="44"/>
  <c r="CH39" i="44"/>
  <c r="CI39" i="44" s="1"/>
  <c r="CT41" i="44"/>
  <c r="CH45" i="44"/>
  <c r="CI45" i="44" s="1"/>
  <c r="CL46" i="44"/>
  <c r="CM46" i="44" s="1"/>
  <c r="CT47" i="44"/>
  <c r="CE62" i="44"/>
  <c r="CT62" i="44"/>
  <c r="CT65" i="44"/>
  <c r="CZ67" i="44"/>
  <c r="CU69" i="44"/>
  <c r="CL69" i="44"/>
  <c r="CM69" i="44" s="1"/>
  <c r="BU80" i="44"/>
  <c r="BT80" i="44"/>
  <c r="CA80" i="44" s="1"/>
  <c r="BV80" i="44"/>
  <c r="CY9" i="44"/>
  <c r="CT12" i="44"/>
  <c r="CK12" i="44"/>
  <c r="CO12" i="44"/>
  <c r="CP12" i="44" s="1"/>
  <c r="BT13" i="44"/>
  <c r="CA13" i="44" s="1"/>
  <c r="CQ14" i="44"/>
  <c r="CY22" i="44"/>
  <c r="CZ22" i="44"/>
  <c r="CO23" i="44"/>
  <c r="CP23" i="44" s="1"/>
  <c r="CY24" i="44"/>
  <c r="CO25" i="44"/>
  <c r="CP25" i="44" s="1"/>
  <c r="CL28" i="44"/>
  <c r="CM28" i="44" s="1"/>
  <c r="CE31" i="44"/>
  <c r="CQ33" i="44"/>
  <c r="CL35" i="44"/>
  <c r="CM35" i="44" s="1"/>
  <c r="CY38" i="44"/>
  <c r="CZ38" i="44"/>
  <c r="CO39" i="44"/>
  <c r="CP39" i="44" s="1"/>
  <c r="CY40" i="44"/>
  <c r="CO41" i="44"/>
  <c r="CP41" i="44" s="1"/>
  <c r="CL44" i="44"/>
  <c r="CM44" i="44" s="1"/>
  <c r="CE47" i="44"/>
  <c r="CY51" i="44"/>
  <c r="CV51" i="44"/>
  <c r="CQ52" i="44"/>
  <c r="CU52" i="44"/>
  <c r="CT52" i="44"/>
  <c r="CZ52" i="44"/>
  <c r="CO52" i="44"/>
  <c r="CP52" i="44" s="1"/>
  <c r="CU54" i="44"/>
  <c r="CK55" i="44"/>
  <c r="CY57" i="44"/>
  <c r="CV57" i="44"/>
  <c r="CK61" i="44"/>
  <c r="CZ63" i="44"/>
  <c r="CY63" i="44"/>
  <c r="CV63" i="44"/>
  <c r="CY77" i="44"/>
  <c r="CV77" i="44"/>
  <c r="CZ77" i="44"/>
  <c r="CC77" i="44"/>
  <c r="CE80" i="44"/>
  <c r="CL73" i="44"/>
  <c r="CM73" i="44" s="1"/>
  <c r="CL72" i="44"/>
  <c r="CM72" i="44" s="1"/>
  <c r="CL65" i="44"/>
  <c r="CM65" i="44" s="1"/>
  <c r="CL3" i="44"/>
  <c r="CM3" i="44" s="1"/>
  <c r="CL78" i="44"/>
  <c r="CM78" i="44" s="1"/>
  <c r="CL49" i="44"/>
  <c r="CM49" i="44" s="1"/>
  <c r="CL37" i="44"/>
  <c r="CM37" i="44" s="1"/>
  <c r="CL29" i="44"/>
  <c r="CM29" i="44" s="1"/>
  <c r="CL21" i="44"/>
  <c r="CM21" i="44" s="1"/>
  <c r="CL16" i="44"/>
  <c r="CM16" i="44" s="1"/>
  <c r="CL8" i="44"/>
  <c r="CM8" i="44" s="1"/>
  <c r="CL4" i="44"/>
  <c r="CM4" i="44" s="1"/>
  <c r="CL54" i="44"/>
  <c r="CM54" i="44" s="1"/>
  <c r="CL45" i="44"/>
  <c r="CM45" i="44" s="1"/>
  <c r="CL41" i="44"/>
  <c r="CM41" i="44" s="1"/>
  <c r="CL33" i="44"/>
  <c r="CM33" i="44" s="1"/>
  <c r="CL25" i="44"/>
  <c r="CM25" i="44" s="1"/>
  <c r="CL12" i="44"/>
  <c r="CM12" i="44" s="1"/>
  <c r="CL76" i="44"/>
  <c r="CM76" i="44" s="1"/>
  <c r="CE3" i="44"/>
  <c r="BV4" i="44"/>
  <c r="BU4" i="44"/>
  <c r="CY4" i="44"/>
  <c r="CO5" i="44"/>
  <c r="CP5" i="44" s="1"/>
  <c r="CT5" i="44"/>
  <c r="CT8" i="44"/>
  <c r="CK8" i="44"/>
  <c r="CO8" i="44"/>
  <c r="CP8" i="44" s="1"/>
  <c r="BT9" i="44"/>
  <c r="CA9" i="44" s="1"/>
  <c r="CQ10" i="44"/>
  <c r="CO11" i="44"/>
  <c r="CP11" i="44" s="1"/>
  <c r="BR13" i="44"/>
  <c r="BU13" i="44"/>
  <c r="BX13" i="44" s="1"/>
  <c r="BZ13" i="44" s="1"/>
  <c r="CK13" i="44"/>
  <c r="CZ14" i="44"/>
  <c r="CY14" i="44"/>
  <c r="BV17" i="44"/>
  <c r="CL17" i="44"/>
  <c r="CM17" i="44" s="1"/>
  <c r="CE18" i="44"/>
  <c r="CL19" i="44"/>
  <c r="CM19" i="44" s="1"/>
  <c r="CH19" i="44"/>
  <c r="CI19" i="44" s="1"/>
  <c r="CT21" i="44"/>
  <c r="BR23" i="44"/>
  <c r="CY25" i="44"/>
  <c r="CH25" i="44"/>
  <c r="CI25" i="44" s="1"/>
  <c r="CL26" i="44"/>
  <c r="CM26" i="44" s="1"/>
  <c r="CT27" i="44"/>
  <c r="CE28" i="44"/>
  <c r="CQ28" i="44"/>
  <c r="CO33" i="44"/>
  <c r="CP33" i="44" s="1"/>
  <c r="CK33" i="44"/>
  <c r="CQ34" i="44"/>
  <c r="CH35" i="44"/>
  <c r="CI35" i="44" s="1"/>
  <c r="CT37" i="44"/>
  <c r="BR39" i="44"/>
  <c r="CH41" i="44"/>
  <c r="CI41" i="44" s="1"/>
  <c r="CL42" i="44"/>
  <c r="CM42" i="44" s="1"/>
  <c r="CT43" i="44"/>
  <c r="CE44" i="44"/>
  <c r="CQ44" i="44"/>
  <c r="CT46" i="44"/>
  <c r="CU50" i="44"/>
  <c r="CT50" i="44"/>
  <c r="CQ50" i="44"/>
  <c r="CO50" i="44"/>
  <c r="CP50" i="44" s="1"/>
  <c r="CU51" i="44"/>
  <c r="BQ52" i="44"/>
  <c r="CL52" i="44"/>
  <c r="CM52" i="44" s="1"/>
  <c r="CV59" i="44"/>
  <c r="BU60" i="44"/>
  <c r="CQ60" i="44"/>
  <c r="CL61" i="44"/>
  <c r="CM61" i="44" s="1"/>
  <c r="CT64" i="44"/>
  <c r="CL68" i="44"/>
  <c r="CM68" i="44" s="1"/>
  <c r="CE69" i="44"/>
  <c r="CV69" i="44"/>
  <c r="CQ69" i="44"/>
  <c r="CH71" i="44"/>
  <c r="CI71" i="44" s="1"/>
  <c r="CK71" i="44"/>
  <c r="CY70" i="44"/>
  <c r="CE73" i="44"/>
  <c r="CE77" i="44"/>
  <c r="BT77" i="44"/>
  <c r="CA77" i="44" s="1"/>
  <c r="CE66" i="44"/>
  <c r="CE49" i="44"/>
  <c r="CE45" i="44"/>
  <c r="CE41" i="44"/>
  <c r="CE37" i="44"/>
  <c r="CE26" i="44"/>
  <c r="CE22" i="44"/>
  <c r="CE70" i="44"/>
  <c r="CE64" i="44"/>
  <c r="CE17" i="44"/>
  <c r="CE5" i="44"/>
  <c r="CE72" i="44"/>
  <c r="CE61" i="44"/>
  <c r="CE50" i="44"/>
  <c r="CE46" i="44"/>
  <c r="CE42" i="44"/>
  <c r="CE38" i="44"/>
  <c r="CE34" i="44"/>
  <c r="CE30" i="44"/>
  <c r="CE51" i="44"/>
  <c r="CE13" i="44"/>
  <c r="CE9" i="44"/>
  <c r="CQ6" i="44"/>
  <c r="CU12" i="44"/>
  <c r="CV15" i="44"/>
  <c r="CQ30" i="44"/>
  <c r="CL38" i="44"/>
  <c r="CM38" i="44" s="1"/>
  <c r="CT39" i="44"/>
  <c r="CE40" i="44"/>
  <c r="CQ40" i="44"/>
  <c r="CK59" i="44"/>
  <c r="CO59" i="44"/>
  <c r="CP59" i="44" s="1"/>
  <c r="CT60" i="44"/>
  <c r="CZ62" i="44"/>
  <c r="CY62" i="44"/>
  <c r="CE76" i="44"/>
  <c r="CV75" i="44"/>
  <c r="CQ76" i="44"/>
  <c r="BW5" i="44"/>
  <c r="BY5" i="44" s="1"/>
  <c r="CZ6" i="44"/>
  <c r="CY6" i="44"/>
  <c r="CU7" i="44"/>
  <c r="CE16" i="44"/>
  <c r="CL18" i="44"/>
  <c r="CM18" i="44" s="1"/>
  <c r="CL20" i="44"/>
  <c r="CM20" i="44" s="1"/>
  <c r="CE23" i="44"/>
  <c r="CQ25" i="44"/>
  <c r="CL27" i="44"/>
  <c r="CM27" i="44" s="1"/>
  <c r="BU40" i="44"/>
  <c r="BV40" i="44"/>
  <c r="CY46" i="44"/>
  <c r="CZ46" i="44"/>
  <c r="CL50" i="44"/>
  <c r="CM50" i="44" s="1"/>
  <c r="CZ53" i="44"/>
  <c r="CV53" i="44"/>
  <c r="CY53" i="44"/>
  <c r="CE56" i="44"/>
  <c r="CE60" i="44"/>
  <c r="CC68" i="44"/>
  <c r="CB74" i="44"/>
  <c r="BR79" i="44"/>
  <c r="BQ79" i="44"/>
  <c r="CQ4" i="44"/>
  <c r="CL5" i="44"/>
  <c r="CM5" i="44" s="1"/>
  <c r="CE12" i="44"/>
  <c r="BT40" i="44"/>
  <c r="CA40" i="44" s="1"/>
  <c r="BT54" i="44"/>
  <c r="CA54" i="44" s="1"/>
  <c r="BV54" i="44"/>
  <c r="BV75" i="44"/>
  <c r="BT75" i="44"/>
  <c r="CA75" i="44" s="1"/>
  <c r="CE81" i="44"/>
  <c r="CV3" i="44"/>
  <c r="CV6" i="44"/>
  <c r="CE8" i="44"/>
  <c r="CE19" i="44"/>
  <c r="CQ21" i="44"/>
  <c r="CL23" i="44"/>
  <c r="CM23" i="44" s="1"/>
  <c r="BU36" i="44"/>
  <c r="BV36" i="44"/>
  <c r="CY42" i="44"/>
  <c r="CZ42" i="44"/>
  <c r="CL48" i="44"/>
  <c r="CM48" i="44" s="1"/>
  <c r="BU53" i="44"/>
  <c r="CQ58" i="44"/>
  <c r="CH59" i="44"/>
  <c r="CI59" i="44" s="1"/>
  <c r="CV73" i="44"/>
  <c r="BU75" i="44"/>
  <c r="CL77" i="44"/>
  <c r="CM77" i="44" s="1"/>
  <c r="CH79" i="44"/>
  <c r="CI79" i="44" s="1"/>
  <c r="CT80" i="44"/>
  <c r="CK79" i="44"/>
  <c r="BV8" i="44"/>
  <c r="BU8" i="44"/>
  <c r="CY8" i="44"/>
  <c r="CO9" i="44"/>
  <c r="CP9" i="44" s="1"/>
  <c r="CT9" i="44"/>
  <c r="CL10" i="44"/>
  <c r="CM10" i="44" s="1"/>
  <c r="BT12" i="44"/>
  <c r="CA12" i="44" s="1"/>
  <c r="BT20" i="44"/>
  <c r="CA20" i="44" s="1"/>
  <c r="CQ22" i="44"/>
  <c r="CH23" i="44"/>
  <c r="CI23" i="44" s="1"/>
  <c r="BT36" i="44"/>
  <c r="CA36" i="44" s="1"/>
  <c r="CY45" i="44"/>
  <c r="CE48" i="44"/>
  <c r="CQ48" i="44"/>
  <c r="CC53" i="44"/>
  <c r="CT53" i="44"/>
  <c r="BR54" i="44"/>
  <c r="BQ54" i="44"/>
  <c r="CU57" i="44"/>
  <c r="CT57" i="44"/>
  <c r="CL57" i="44"/>
  <c r="CM57" i="44" s="1"/>
  <c r="CY59" i="44"/>
  <c r="CE71" i="44"/>
  <c r="CQ77" i="44"/>
  <c r="CU77" i="44"/>
  <c r="CT77" i="44"/>
  <c r="CV80" i="44"/>
  <c r="CE4" i="44"/>
  <c r="CH4" i="44"/>
  <c r="CI4" i="44" s="1"/>
  <c r="CL6" i="44"/>
  <c r="CM6" i="44" s="1"/>
  <c r="BT8" i="44"/>
  <c r="CA8" i="44" s="1"/>
  <c r="BR17" i="44"/>
  <c r="CY18" i="44"/>
  <c r="CZ18" i="44"/>
  <c r="CU18" i="44"/>
  <c r="BU32" i="44"/>
  <c r="BV32" i="44"/>
  <c r="BU48" i="44"/>
  <c r="BV48" i="44"/>
  <c r="BV57" i="44"/>
  <c r="BT57" i="44"/>
  <c r="CA57" i="44" s="1"/>
  <c r="BU57" i="44"/>
  <c r="CO57" i="44"/>
  <c r="CP57" i="44" s="1"/>
  <c r="CE59" i="44"/>
  <c r="CQ59" i="44"/>
  <c r="CV62" i="44"/>
  <c r="CZ3" i="44"/>
  <c r="CY3" i="44"/>
  <c r="CY5" i="44"/>
  <c r="CO7" i="44"/>
  <c r="CP7" i="44" s="1"/>
  <c r="BR9" i="44"/>
  <c r="CK9" i="44"/>
  <c r="CZ10" i="44"/>
  <c r="CY10" i="44"/>
  <c r="CQ12" i="44"/>
  <c r="CL13" i="44"/>
  <c r="CM13" i="44" s="1"/>
  <c r="CE14" i="44"/>
  <c r="CT14" i="44"/>
  <c r="CT15" i="44"/>
  <c r="CQ15" i="44"/>
  <c r="CL15" i="44"/>
  <c r="CM15" i="44" s="1"/>
  <c r="CU15" i="44"/>
  <c r="CU16" i="44"/>
  <c r="CQ17" i="44"/>
  <c r="BR18" i="44"/>
  <c r="CO19" i="44"/>
  <c r="CP19" i="44" s="1"/>
  <c r="CY20" i="44"/>
  <c r="CO21" i="44"/>
  <c r="CP21" i="44" s="1"/>
  <c r="CV24" i="44"/>
  <c r="CL24" i="44"/>
  <c r="CM24" i="44" s="1"/>
  <c r="CE27" i="44"/>
  <c r="BU28" i="44"/>
  <c r="BV28" i="44"/>
  <c r="CU30" i="44"/>
  <c r="CL31" i="44"/>
  <c r="CM31" i="44" s="1"/>
  <c r="CY34" i="44"/>
  <c r="CZ34" i="44"/>
  <c r="BR34" i="44"/>
  <c r="CO35" i="44"/>
  <c r="CP35" i="44" s="1"/>
  <c r="CY36" i="44"/>
  <c r="CO37" i="44"/>
  <c r="CP37" i="44" s="1"/>
  <c r="CV40" i="44"/>
  <c r="CL40" i="44"/>
  <c r="CM40" i="44" s="1"/>
  <c r="CE43" i="44"/>
  <c r="BU44" i="44"/>
  <c r="BV44" i="44"/>
  <c r="CU46" i="44"/>
  <c r="CL47" i="44"/>
  <c r="CM47" i="44" s="1"/>
  <c r="CZ50" i="44"/>
  <c r="CY50" i="44"/>
  <c r="BR50" i="44"/>
  <c r="CE52" i="44"/>
  <c r="CU56" i="44"/>
  <c r="CT56" i="44"/>
  <c r="CQ56" i="44"/>
  <c r="CO56" i="44"/>
  <c r="CP56" i="44" s="1"/>
  <c r="CL56" i="44"/>
  <c r="CM56" i="44" s="1"/>
  <c r="CZ58" i="44"/>
  <c r="CY58" i="44"/>
  <c r="CV58" i="44"/>
  <c r="BV60" i="44"/>
  <c r="CO68" i="44"/>
  <c r="CP68" i="44" s="1"/>
  <c r="CL74" i="44"/>
  <c r="CM74" i="44" s="1"/>
  <c r="CZ76" i="44"/>
  <c r="BU77" i="44"/>
  <c r="BX77" i="44" s="1"/>
  <c r="BZ77" i="44" s="1"/>
  <c r="BV79" i="44"/>
  <c r="BU79" i="44"/>
  <c r="BT79" i="44"/>
  <c r="CA79" i="44" s="1"/>
  <c r="CQ19" i="44"/>
  <c r="CU19" i="44"/>
  <c r="CQ23" i="44"/>
  <c r="CU23" i="44"/>
  <c r="CQ27" i="44"/>
  <c r="CU27" i="44"/>
  <c r="CV29" i="44"/>
  <c r="CV33" i="44"/>
  <c r="CQ43" i="44"/>
  <c r="CU43" i="44"/>
  <c r="CV45" i="44"/>
  <c r="CQ47" i="44"/>
  <c r="CU47" i="44"/>
  <c r="CZ64" i="44"/>
  <c r="CO64" i="44"/>
  <c r="CP64" i="44" s="1"/>
  <c r="CL64" i="44"/>
  <c r="CM64" i="44" s="1"/>
  <c r="CL70" i="44"/>
  <c r="CM70" i="44" s="1"/>
  <c r="CO70" i="44"/>
  <c r="CP70" i="44" s="1"/>
  <c r="CZ73" i="44"/>
  <c r="CV5" i="44"/>
  <c r="BT7" i="44"/>
  <c r="CA7" i="44" s="1"/>
  <c r="BT15" i="44"/>
  <c r="CA15" i="44" s="1"/>
  <c r="CY19" i="44"/>
  <c r="CY23" i="44"/>
  <c r="CV23" i="44"/>
  <c r="CH24" i="44"/>
  <c r="CI24" i="44" s="1"/>
  <c r="CE25" i="44"/>
  <c r="CY31" i="44"/>
  <c r="CV31" i="44"/>
  <c r="CH32" i="44"/>
  <c r="CI32" i="44" s="1"/>
  <c r="CE33" i="44"/>
  <c r="CV35" i="44"/>
  <c r="CY39" i="44"/>
  <c r="CV39" i="44"/>
  <c r="CH40" i="44"/>
  <c r="CI40" i="44" s="1"/>
  <c r="CY43" i="44"/>
  <c r="CV43" i="44"/>
  <c r="CH44" i="44"/>
  <c r="CI44" i="44" s="1"/>
  <c r="CV47" i="44"/>
  <c r="BT51" i="44"/>
  <c r="CA51" i="44" s="1"/>
  <c r="BV56" i="44"/>
  <c r="BT56" i="44"/>
  <c r="CA56" i="44" s="1"/>
  <c r="CV71" i="44"/>
  <c r="CZ71" i="44"/>
  <c r="BV76" i="44"/>
  <c r="BT76" i="44"/>
  <c r="CA76" i="44" s="1"/>
  <c r="BU3" i="44"/>
  <c r="BX3" i="44" s="1"/>
  <c r="BZ3" i="44" s="1"/>
  <c r="BU7" i="44"/>
  <c r="BX7" i="44" s="1"/>
  <c r="BZ7" i="44" s="1"/>
  <c r="BQ9" i="44"/>
  <c r="BU11" i="44"/>
  <c r="BQ13" i="44"/>
  <c r="BU15" i="44"/>
  <c r="BQ17" i="44"/>
  <c r="CT20" i="44"/>
  <c r="BQ21" i="44"/>
  <c r="CT24" i="44"/>
  <c r="BQ25" i="44"/>
  <c r="CT28" i="44"/>
  <c r="BQ29" i="44"/>
  <c r="CY29" i="44"/>
  <c r="CT32" i="44"/>
  <c r="BQ33" i="44"/>
  <c r="CY33" i="44"/>
  <c r="CT36" i="44"/>
  <c r="BQ37" i="44"/>
  <c r="CT40" i="44"/>
  <c r="BQ41" i="44"/>
  <c r="CY41" i="44"/>
  <c r="CT44" i="44"/>
  <c r="BQ45" i="44"/>
  <c r="CT48" i="44"/>
  <c r="BQ49" i="44"/>
  <c r="BU51" i="44"/>
  <c r="BX51" i="44" s="1"/>
  <c r="BZ51" i="44" s="1"/>
  <c r="BU52" i="44"/>
  <c r="CZ54" i="44"/>
  <c r="CY54" i="44"/>
  <c r="BV55" i="44"/>
  <c r="BU55" i="44"/>
  <c r="BU56" i="44"/>
  <c r="CT59" i="44"/>
  <c r="CU59" i="44"/>
  <c r="CL59" i="44"/>
  <c r="CM59" i="44" s="1"/>
  <c r="CU60" i="44"/>
  <c r="CL60" i="44"/>
  <c r="CM60" i="44" s="1"/>
  <c r="CO60" i="44"/>
  <c r="CP60" i="44" s="1"/>
  <c r="CZ60" i="44"/>
  <c r="CQ61" i="44"/>
  <c r="CT61" i="44"/>
  <c r="BT64" i="44"/>
  <c r="BU65" i="44"/>
  <c r="CQ72" i="44"/>
  <c r="CT72" i="44"/>
  <c r="CZ72" i="44"/>
  <c r="CU73" i="44"/>
  <c r="BR73" i="44"/>
  <c r="BU76" i="44"/>
  <c r="CU81" i="44"/>
  <c r="CT81" i="44"/>
  <c r="CL81" i="44"/>
  <c r="CM81" i="44" s="1"/>
  <c r="CV21" i="44"/>
  <c r="CV25" i="44"/>
  <c r="CQ31" i="44"/>
  <c r="CU31" i="44"/>
  <c r="CQ35" i="44"/>
  <c r="CU35" i="44"/>
  <c r="CV37" i="44"/>
  <c r="CQ39" i="44"/>
  <c r="CU39" i="44"/>
  <c r="CV41" i="44"/>
  <c r="CV49" i="44"/>
  <c r="CY55" i="44"/>
  <c r="CE57" i="44"/>
  <c r="CQ64" i="44"/>
  <c r="CT70" i="44"/>
  <c r="CU70" i="44"/>
  <c r="CT71" i="44"/>
  <c r="CL71" i="44"/>
  <c r="CM71" i="44" s="1"/>
  <c r="CO71" i="44"/>
  <c r="CP71" i="44" s="1"/>
  <c r="BV73" i="44"/>
  <c r="BT73" i="44"/>
  <c r="CA73" i="44" s="1"/>
  <c r="BT3" i="44"/>
  <c r="CA3" i="44" s="1"/>
  <c r="CV9" i="44"/>
  <c r="BT11" i="44"/>
  <c r="CA11" i="44" s="1"/>
  <c r="CV13" i="44"/>
  <c r="CV17" i="44"/>
  <c r="CV19" i="44"/>
  <c r="CH20" i="44"/>
  <c r="CI20" i="44" s="1"/>
  <c r="CE21" i="44"/>
  <c r="CY27" i="44"/>
  <c r="CV27" i="44"/>
  <c r="CH28" i="44"/>
  <c r="CI28" i="44" s="1"/>
  <c r="CE29" i="44"/>
  <c r="CY35" i="44"/>
  <c r="CH36" i="44"/>
  <c r="CI36" i="44" s="1"/>
  <c r="CY47" i="44"/>
  <c r="CH48" i="44"/>
  <c r="CI48" i="44" s="1"/>
  <c r="BT52" i="44"/>
  <c r="CA52" i="44" s="1"/>
  <c r="CE55" i="44"/>
  <c r="CQ55" i="44"/>
  <c r="BQ63" i="44"/>
  <c r="BR63" i="44"/>
  <c r="CZ66" i="44"/>
  <c r="CV66" i="44"/>
  <c r="BV71" i="44"/>
  <c r="BT71" i="44"/>
  <c r="CA71" i="44" s="1"/>
  <c r="BU73" i="44"/>
  <c r="CE78" i="44"/>
  <c r="CV78" i="44"/>
  <c r="CB78" i="44"/>
  <c r="CU20" i="44"/>
  <c r="CZ21" i="44"/>
  <c r="CU24" i="44"/>
  <c r="CZ25" i="44"/>
  <c r="CU28" i="44"/>
  <c r="CZ29" i="44"/>
  <c r="CU32" i="44"/>
  <c r="CZ33" i="44"/>
  <c r="CU36" i="44"/>
  <c r="CZ37" i="44"/>
  <c r="CU40" i="44"/>
  <c r="CZ41" i="44"/>
  <c r="CU44" i="44"/>
  <c r="CZ45" i="44"/>
  <c r="CU48" i="44"/>
  <c r="CZ49" i="44"/>
  <c r="CE54" i="44"/>
  <c r="CQ54" i="44"/>
  <c r="CU58" i="44"/>
  <c r="CL58" i="44"/>
  <c r="CM58" i="44" s="1"/>
  <c r="CZ59" i="44"/>
  <c r="CV60" i="44"/>
  <c r="BV61" i="44"/>
  <c r="BT61" i="44"/>
  <c r="CA61" i="44" s="1"/>
  <c r="CK63" i="44"/>
  <c r="CO63" i="44"/>
  <c r="CP63" i="44" s="1"/>
  <c r="BR64" i="44"/>
  <c r="BR65" i="44"/>
  <c r="BV65" i="44"/>
  <c r="BQ66" i="44"/>
  <c r="BR66" i="44"/>
  <c r="CT67" i="44"/>
  <c r="CU67" i="44"/>
  <c r="CQ67" i="44"/>
  <c r="CL67" i="44"/>
  <c r="CM67" i="44" s="1"/>
  <c r="CO67" i="44"/>
  <c r="CP67" i="44" s="1"/>
  <c r="CT69" i="44"/>
  <c r="CZ69" i="44"/>
  <c r="CO69" i="44"/>
  <c r="CP69" i="44" s="1"/>
  <c r="CY69" i="44"/>
  <c r="BQ70" i="44"/>
  <c r="BR71" i="44"/>
  <c r="BQ71" i="44"/>
  <c r="CU71" i="44"/>
  <c r="CQ78" i="44"/>
  <c r="CV79" i="44"/>
  <c r="CZ79" i="44"/>
  <c r="CT51" i="44"/>
  <c r="CL51" i="44"/>
  <c r="CM51" i="44" s="1"/>
  <c r="BR57" i="44"/>
  <c r="CU62" i="44"/>
  <c r="CL62" i="44"/>
  <c r="CM62" i="44" s="1"/>
  <c r="CT63" i="44"/>
  <c r="CU63" i="44"/>
  <c r="CL63" i="44"/>
  <c r="CM63" i="44" s="1"/>
  <c r="CQ65" i="44"/>
  <c r="CE67" i="44"/>
  <c r="BQ72" i="44"/>
  <c r="BT74" i="44"/>
  <c r="CA74" i="44" s="1"/>
  <c r="BV74" i="44"/>
  <c r="CT79" i="44"/>
  <c r="CL79" i="44"/>
  <c r="CM79" i="44" s="1"/>
  <c r="CO79" i="44"/>
  <c r="CP79" i="44" s="1"/>
  <c r="CU79" i="44"/>
  <c r="CV52" i="44"/>
  <c r="CT55" i="44"/>
  <c r="CL55" i="44"/>
  <c r="CM55" i="44" s="1"/>
  <c r="BV58" i="44"/>
  <c r="BU59" i="44"/>
  <c r="CE65" i="44"/>
  <c r="BV72" i="44"/>
  <c r="CQ75" i="44"/>
  <c r="CV74" i="44"/>
  <c r="CE75" i="44"/>
  <c r="CV76" i="44"/>
  <c r="CE79" i="44"/>
  <c r="CV81" i="44"/>
  <c r="CZ81" i="44"/>
  <c r="BU81" i="44"/>
  <c r="BX81" i="44" s="1"/>
  <c r="BZ81" i="44" s="1"/>
  <c r="BT81" i="44"/>
  <c r="CA81" i="44" s="1"/>
  <c r="CV64" i="44"/>
  <c r="CU66" i="44"/>
  <c r="CL66" i="44"/>
  <c r="CM66" i="44" s="1"/>
  <c r="CT74" i="44"/>
  <c r="CH76" i="44"/>
  <c r="CI76" i="44" s="1"/>
  <c r="CZ78" i="44"/>
  <c r="BR69" i="44"/>
  <c r="CZ70" i="44"/>
  <c r="CV70" i="44"/>
  <c r="CK72" i="44"/>
  <c r="BT78" i="44"/>
  <c r="CA78" i="44" s="1"/>
  <c r="BV78" i="44"/>
  <c r="CU80" i="44"/>
  <c r="CL80" i="44"/>
  <c r="CM80" i="44" s="1"/>
  <c r="CO80" i="44"/>
  <c r="CP80" i="44" s="1"/>
  <c r="CZ80" i="44"/>
  <c r="CV72" i="44"/>
  <c r="CQ73" i="44"/>
  <c r="CY74" i="44"/>
  <c r="CT75" i="44"/>
  <c r="CL75" i="44"/>
  <c r="CM75" i="44" s="1"/>
  <c r="CY75" i="44"/>
  <c r="BR81" i="44"/>
  <c r="CD454" i="33" l="1"/>
  <c r="DB454" i="33" s="1"/>
  <c r="CD340" i="33"/>
  <c r="DB340" i="33" s="1"/>
  <c r="CD285" i="33"/>
  <c r="DB285" i="33" s="1"/>
  <c r="CD266" i="33"/>
  <c r="DB266" i="33" s="1"/>
  <c r="CD392" i="33"/>
  <c r="DB392" i="33" s="1"/>
  <c r="CD356" i="33"/>
  <c r="DB356" i="33" s="1"/>
  <c r="CD334" i="33"/>
  <c r="DB334" i="33" s="1"/>
  <c r="CD312" i="33"/>
  <c r="DB312" i="33" s="1"/>
  <c r="CD424" i="33"/>
  <c r="DB424" i="33" s="1"/>
  <c r="DB341" i="33"/>
  <c r="CD429" i="33"/>
  <c r="CD265" i="33"/>
  <c r="DB265" i="33" s="1"/>
  <c r="DB467" i="33"/>
  <c r="CD402" i="33"/>
  <c r="DB382" i="33"/>
  <c r="DB414" i="33"/>
  <c r="N5" i="46"/>
  <c r="CD398" i="33"/>
  <c r="DB398" i="33" s="1"/>
  <c r="CD364" i="33"/>
  <c r="DB364" i="33" s="1"/>
  <c r="CD381" i="33"/>
  <c r="DB381" i="33" s="1"/>
  <c r="CD325" i="33"/>
  <c r="DB325" i="33" s="1"/>
  <c r="CD401" i="33"/>
  <c r="DB401" i="33" s="1"/>
  <c r="CD324" i="33"/>
  <c r="DB324" i="33" s="1"/>
  <c r="CD297" i="33"/>
  <c r="DB297" i="33" s="1"/>
  <c r="CD459" i="33"/>
  <c r="DB459" i="33" s="1"/>
  <c r="CD270" i="33"/>
  <c r="DB270" i="33" s="1"/>
  <c r="CD277" i="33"/>
  <c r="DB277" i="33" s="1"/>
  <c r="DB377" i="33"/>
  <c r="CD387" i="33"/>
  <c r="DB387" i="33" s="1"/>
  <c r="DB267" i="33"/>
  <c r="CD378" i="33"/>
  <c r="DB378" i="33" s="1"/>
  <c r="CD393" i="33"/>
  <c r="DB393" i="33" s="1"/>
  <c r="CD355" i="33"/>
  <c r="DB355" i="33" s="1"/>
  <c r="CD405" i="33"/>
  <c r="DB405" i="33" s="1"/>
  <c r="DB429" i="33"/>
  <c r="CD441" i="33"/>
  <c r="DB441" i="33" s="1"/>
  <c r="CD332" i="33"/>
  <c r="DB332" i="33" s="1"/>
  <c r="CB8" i="48"/>
  <c r="CC56" i="47"/>
  <c r="CD423" i="33"/>
  <c r="DB423" i="33" s="1"/>
  <c r="DB268" i="33"/>
  <c r="CD317" i="33"/>
  <c r="DB317" i="33" s="1"/>
  <c r="CD440" i="33"/>
  <c r="DB440" i="33" s="1"/>
  <c r="CD411" i="33"/>
  <c r="DB411" i="33" s="1"/>
  <c r="CD353" i="33"/>
  <c r="DB353" i="33" s="1"/>
  <c r="CD357" i="33"/>
  <c r="DB357" i="33" s="1"/>
  <c r="CD269" i="33"/>
  <c r="DB269" i="33" s="1"/>
  <c r="CD386" i="33"/>
  <c r="DB386" i="33" s="1"/>
  <c r="CD457" i="33"/>
  <c r="DB457" i="33" s="1"/>
  <c r="CD452" i="33"/>
  <c r="DB452" i="33"/>
  <c r="CD412" i="33"/>
  <c r="DB412" i="33" s="1"/>
  <c r="CD292" i="33"/>
  <c r="DB292" i="33" s="1"/>
  <c r="CD465" i="33"/>
  <c r="DB465" i="33" s="1"/>
  <c r="DB430" i="33"/>
  <c r="CD400" i="33"/>
  <c r="DB400" i="33" s="1"/>
  <c r="CD339" i="33"/>
  <c r="DB339" i="33" s="1"/>
  <c r="CD336" i="33"/>
  <c r="DB336" i="33" s="1"/>
  <c r="CD380" i="33"/>
  <c r="CD453" i="33"/>
  <c r="DB453" i="33" s="1"/>
  <c r="CD320" i="33"/>
  <c r="DB320" i="33" s="1"/>
  <c r="CD322" i="33"/>
  <c r="DB322" i="33" s="1"/>
  <c r="CD335" i="33"/>
  <c r="DB335" i="33" s="1"/>
  <c r="CD261" i="33"/>
  <c r="CD361" i="33"/>
  <c r="DB361" i="33" s="1"/>
  <c r="CD404" i="33"/>
  <c r="DB404" i="33" s="1"/>
  <c r="DB315" i="33"/>
  <c r="CD370" i="33"/>
  <c r="DB370" i="33" s="1"/>
  <c r="DB458" i="33"/>
  <c r="CD447" i="33"/>
  <c r="DB343" i="33"/>
  <c r="CD274" i="33"/>
  <c r="DB274" i="33" s="1"/>
  <c r="CD333" i="33"/>
  <c r="DB333" i="33" s="1"/>
  <c r="CD460" i="33"/>
  <c r="DB460" i="33" s="1"/>
  <c r="CD428" i="33"/>
  <c r="DB428" i="33" s="1"/>
  <c r="CD276" i="33"/>
  <c r="DB276" i="33" s="1"/>
  <c r="CD437" i="33"/>
  <c r="DB437" i="33" s="1"/>
  <c r="CD338" i="33"/>
  <c r="DB338" i="33" s="1"/>
  <c r="DB331" i="33"/>
  <c r="CD409" i="33"/>
  <c r="DB409" i="33" s="1"/>
  <c r="CD443" i="33"/>
  <c r="DB443" i="33" s="1"/>
  <c r="CD456" i="33"/>
  <c r="DB456" i="33" s="1"/>
  <c r="CD326" i="33"/>
  <c r="DB326" i="33" s="1"/>
  <c r="CD369" i="33"/>
  <c r="DB369" i="33" s="1"/>
  <c r="CD397" i="33"/>
  <c r="DB397" i="33" s="1"/>
  <c r="CD318" i="33"/>
  <c r="DB318" i="33" s="1"/>
  <c r="CD282" i="33"/>
  <c r="DB282" i="33" s="1"/>
  <c r="CD366" i="33"/>
  <c r="DB366" i="33" s="1"/>
  <c r="CD468" i="33"/>
  <c r="DB468" i="33" s="1"/>
  <c r="CD363" i="33"/>
  <c r="DB363" i="33" s="1"/>
  <c r="CD371" i="33"/>
  <c r="DB371" i="33" s="1"/>
  <c r="DB433" i="33"/>
  <c r="CD279" i="33"/>
  <c r="DB279" i="33" s="1"/>
  <c r="CD349" i="33"/>
  <c r="DB349" i="33" s="1"/>
  <c r="CD388" i="33"/>
  <c r="DB388" i="33" s="1"/>
  <c r="CD289" i="33"/>
  <c r="DB289" i="33" s="1"/>
  <c r="CD466" i="33"/>
  <c r="DB466" i="33" s="1"/>
  <c r="CD445" i="33"/>
  <c r="DB445" i="33" s="1"/>
  <c r="CD367" i="33"/>
  <c r="DB367" i="33" s="1"/>
  <c r="CD419" i="33"/>
  <c r="DB419" i="33" s="1"/>
  <c r="CD434" i="33"/>
  <c r="DB434" i="33" s="1"/>
  <c r="CD347" i="33"/>
  <c r="DB347" i="33" s="1"/>
  <c r="DB380" i="33"/>
  <c r="CD348" i="33"/>
  <c r="DB348" i="33" s="1"/>
  <c r="CD272" i="33"/>
  <c r="DB272" i="33" s="1"/>
  <c r="CD439" i="33"/>
  <c r="DB439" i="33" s="1"/>
  <c r="CD293" i="33"/>
  <c r="DB293" i="33" s="1"/>
  <c r="DB280" i="33"/>
  <c r="CD300" i="33"/>
  <c r="DB300" i="33" s="1"/>
  <c r="CD455" i="33"/>
  <c r="DB455" i="33" s="1"/>
  <c r="DB402" i="33"/>
  <c r="CD280" i="33"/>
  <c r="DB407" i="33"/>
  <c r="CD337" i="33"/>
  <c r="DB337" i="33" s="1"/>
  <c r="DB450" i="33"/>
  <c r="CD408" i="33"/>
  <c r="DB408" i="33" s="1"/>
  <c r="CD368" i="33"/>
  <c r="DB368" i="33" s="1"/>
  <c r="DB304" i="33"/>
  <c r="CD420" i="33"/>
  <c r="DB420" i="33" s="1"/>
  <c r="CD275" i="33"/>
  <c r="DB275" i="33" s="1"/>
  <c r="CD450" i="33"/>
  <c r="CD309" i="33"/>
  <c r="DB309" i="33" s="1"/>
  <c r="CD316" i="33"/>
  <c r="DB316" i="33" s="1"/>
  <c r="CD296" i="33"/>
  <c r="DB296" i="33" s="1"/>
  <c r="CD373" i="33"/>
  <c r="DB373" i="33" s="1"/>
  <c r="CD287" i="33"/>
  <c r="DB287" i="33" s="1"/>
  <c r="DB438" i="33"/>
  <c r="CD421" i="33"/>
  <c r="DB421" i="33" s="1"/>
  <c r="CD394" i="33"/>
  <c r="DB394" i="33" s="1"/>
  <c r="DB447" i="33"/>
  <c r="CD442" i="33"/>
  <c r="DB442" i="33" s="1"/>
  <c r="CD417" i="33"/>
  <c r="DB417" i="33" s="1"/>
  <c r="DB330" i="33"/>
  <c r="CD281" i="33"/>
  <c r="DB281" i="33" s="1"/>
  <c r="CD291" i="33"/>
  <c r="DB291" i="33" s="1"/>
  <c r="CD308" i="33"/>
  <c r="DB308" i="33" s="1"/>
  <c r="CD306" i="33"/>
  <c r="DB306" i="33" s="1"/>
  <c r="CD299" i="33"/>
  <c r="DB299" i="33" s="1"/>
  <c r="BW66" i="44"/>
  <c r="BY66" i="44" s="1"/>
  <c r="BX47" i="48"/>
  <c r="BZ47" i="48" s="1"/>
  <c r="BW42" i="44"/>
  <c r="BY42" i="44" s="1"/>
  <c r="CB32" i="48"/>
  <c r="BX48" i="48"/>
  <c r="BZ48" i="48" s="1"/>
  <c r="BW50" i="46"/>
  <c r="BY50" i="46" s="1"/>
  <c r="CC5" i="44"/>
  <c r="CD5" i="44" s="1"/>
  <c r="BW47" i="44"/>
  <c r="BY47" i="44" s="1"/>
  <c r="CB43" i="46"/>
  <c r="BX57" i="48"/>
  <c r="BZ57" i="48" s="1"/>
  <c r="BX11" i="48"/>
  <c r="BZ11" i="48" s="1"/>
  <c r="CC31" i="47"/>
  <c r="BX45" i="44"/>
  <c r="BZ45" i="44" s="1"/>
  <c r="BW7" i="46"/>
  <c r="BY7" i="46" s="1"/>
  <c r="CB5" i="46"/>
  <c r="BX6" i="46"/>
  <c r="BZ6" i="46" s="1"/>
  <c r="BW12" i="46"/>
  <c r="BY12" i="46" s="1"/>
  <c r="BX18" i="44"/>
  <c r="BZ18" i="44" s="1"/>
  <c r="BX23" i="44"/>
  <c r="BZ23" i="44" s="1"/>
  <c r="BW37" i="44"/>
  <c r="BY37" i="44" s="1"/>
  <c r="CB55" i="47"/>
  <c r="BX10" i="47"/>
  <c r="BZ10" i="47" s="1"/>
  <c r="BX54" i="47"/>
  <c r="BZ54" i="47" s="1"/>
  <c r="BX7" i="46"/>
  <c r="BZ7" i="46" s="1"/>
  <c r="BX30" i="47"/>
  <c r="BZ30" i="47" s="1"/>
  <c r="BW35" i="47"/>
  <c r="BY35" i="47" s="1"/>
  <c r="BX52" i="47"/>
  <c r="BZ52" i="47" s="1"/>
  <c r="BW48" i="48"/>
  <c r="BY48" i="48" s="1"/>
  <c r="BX63" i="46"/>
  <c r="BZ63" i="46" s="1"/>
  <c r="BW37" i="48"/>
  <c r="BY37" i="48" s="1"/>
  <c r="BX37" i="48"/>
  <c r="BZ37" i="48" s="1"/>
  <c r="BX58" i="47"/>
  <c r="BZ58" i="47" s="1"/>
  <c r="BW34" i="47"/>
  <c r="BY34" i="47" s="1"/>
  <c r="BX59" i="46"/>
  <c r="BZ59" i="46" s="1"/>
  <c r="BX20" i="46"/>
  <c r="BZ20" i="46" s="1"/>
  <c r="BX33" i="46"/>
  <c r="BZ33" i="46" s="1"/>
  <c r="BX37" i="46"/>
  <c r="BZ37" i="46" s="1"/>
  <c r="BW20" i="46"/>
  <c r="BY20" i="46" s="1"/>
  <c r="BW63" i="46"/>
  <c r="BY63" i="46" s="1"/>
  <c r="BX10" i="46"/>
  <c r="BZ10" i="46" s="1"/>
  <c r="BW10" i="46"/>
  <c r="BY10" i="46" s="1"/>
  <c r="CB46" i="46"/>
  <c r="BX38" i="46"/>
  <c r="BZ38" i="46" s="1"/>
  <c r="BX43" i="44"/>
  <c r="BZ43" i="44" s="1"/>
  <c r="BX37" i="44"/>
  <c r="BZ37" i="44" s="1"/>
  <c r="BW18" i="44"/>
  <c r="BY18" i="44" s="1"/>
  <c r="BW22" i="44"/>
  <c r="BY22" i="44" s="1"/>
  <c r="BX42" i="44"/>
  <c r="BZ42" i="44" s="1"/>
  <c r="CD42" i="44" s="1"/>
  <c r="BW14" i="44"/>
  <c r="BY14" i="44" s="1"/>
  <c r="BW41" i="44"/>
  <c r="BY41" i="44" s="1"/>
  <c r="CC64" i="44"/>
  <c r="CB62" i="44"/>
  <c r="BX10" i="44"/>
  <c r="BZ10" i="44" s="1"/>
  <c r="BX41" i="44"/>
  <c r="BZ41" i="44" s="1"/>
  <c r="BW11" i="48"/>
  <c r="BY11" i="48" s="1"/>
  <c r="BX56" i="48"/>
  <c r="BZ56" i="48" s="1"/>
  <c r="CB11" i="48"/>
  <c r="BX24" i="48"/>
  <c r="BZ24" i="48" s="1"/>
  <c r="BW55" i="47"/>
  <c r="BY55" i="47" s="1"/>
  <c r="CB41" i="47"/>
  <c r="BW45" i="47"/>
  <c r="BY45" i="47" s="1"/>
  <c r="BW58" i="47"/>
  <c r="BY58" i="47" s="1"/>
  <c r="BW25" i="46"/>
  <c r="BY25" i="46" s="1"/>
  <c r="CD25" i="46" s="1"/>
  <c r="BW33" i="46"/>
  <c r="BY33" i="46" s="1"/>
  <c r="CB20" i="46"/>
  <c r="BX30" i="44"/>
  <c r="BZ30" i="44" s="1"/>
  <c r="BW43" i="44"/>
  <c r="BY43" i="44" s="1"/>
  <c r="BX70" i="44"/>
  <c r="BZ70" i="44" s="1"/>
  <c r="BW45" i="44"/>
  <c r="BY45" i="44" s="1"/>
  <c r="CB30" i="44"/>
  <c r="BW72" i="44"/>
  <c r="BY72" i="44" s="1"/>
  <c r="BX62" i="44"/>
  <c r="BZ62" i="44" s="1"/>
  <c r="BW57" i="48"/>
  <c r="BY57" i="48" s="1"/>
  <c r="CB61" i="48"/>
  <c r="BX61" i="48"/>
  <c r="BZ61" i="48" s="1"/>
  <c r="BX8" i="48"/>
  <c r="BZ8" i="48" s="1"/>
  <c r="BX43" i="47"/>
  <c r="BZ43" i="47" s="1"/>
  <c r="BW30" i="47"/>
  <c r="BY30" i="47" s="1"/>
  <c r="BW14" i="47"/>
  <c r="BY14" i="47" s="1"/>
  <c r="CB45" i="47"/>
  <c r="CB58" i="47"/>
  <c r="BX12" i="47"/>
  <c r="BZ12" i="47" s="1"/>
  <c r="BX35" i="47"/>
  <c r="BZ35" i="47" s="1"/>
  <c r="BX4" i="47"/>
  <c r="BZ4" i="47" s="1"/>
  <c r="BX26" i="47"/>
  <c r="BZ26" i="47" s="1"/>
  <c r="BW52" i="47"/>
  <c r="BY52" i="47" s="1"/>
  <c r="BX19" i="46"/>
  <c r="BZ19" i="46" s="1"/>
  <c r="CB41" i="46"/>
  <c r="BX29" i="46"/>
  <c r="BZ29" i="46" s="1"/>
  <c r="BW6" i="46"/>
  <c r="BY6" i="46" s="1"/>
  <c r="BW70" i="46"/>
  <c r="BY70" i="46" s="1"/>
  <c r="BX70" i="46"/>
  <c r="BZ70" i="46" s="1"/>
  <c r="BX13" i="46"/>
  <c r="BZ13" i="46" s="1"/>
  <c r="CC10" i="46"/>
  <c r="BX36" i="46"/>
  <c r="BZ36" i="46" s="1"/>
  <c r="BX69" i="46"/>
  <c r="BZ69" i="46" s="1"/>
  <c r="BX46" i="46"/>
  <c r="BZ46" i="46" s="1"/>
  <c r="BW29" i="46"/>
  <c r="BY29" i="46" s="1"/>
  <c r="BX47" i="44"/>
  <c r="BZ47" i="44" s="1"/>
  <c r="BW21" i="44"/>
  <c r="BY21" i="44" s="1"/>
  <c r="CC9" i="44"/>
  <c r="BX31" i="44"/>
  <c r="BZ31" i="44" s="1"/>
  <c r="BX19" i="44"/>
  <c r="BZ19" i="44" s="1"/>
  <c r="BX27" i="44"/>
  <c r="BZ27" i="44" s="1"/>
  <c r="BX14" i="44"/>
  <c r="BZ14" i="44" s="1"/>
  <c r="CD14" i="44" s="1"/>
  <c r="CB58" i="44"/>
  <c r="BW10" i="44"/>
  <c r="BY10" i="44" s="1"/>
  <c r="BW6" i="44"/>
  <c r="BY6" i="44" s="1"/>
  <c r="BX35" i="44"/>
  <c r="BZ35" i="44" s="1"/>
  <c r="BX33" i="44"/>
  <c r="BZ33" i="44" s="1"/>
  <c r="BX41" i="48"/>
  <c r="BZ41" i="48" s="1"/>
  <c r="CB52" i="48"/>
  <c r="BX59" i="48"/>
  <c r="BZ59" i="48" s="1"/>
  <c r="BX16" i="48"/>
  <c r="BZ16" i="48" s="1"/>
  <c r="BX51" i="48"/>
  <c r="BZ51" i="48" s="1"/>
  <c r="BW29" i="48"/>
  <c r="BY29" i="48" s="1"/>
  <c r="BX4" i="48"/>
  <c r="BZ4" i="48" s="1"/>
  <c r="BW4" i="48"/>
  <c r="BY4" i="48" s="1"/>
  <c r="BX29" i="48"/>
  <c r="BZ29" i="48" s="1"/>
  <c r="BW16" i="48"/>
  <c r="BY16" i="48" s="1"/>
  <c r="BW56" i="48"/>
  <c r="BY56" i="48" s="1"/>
  <c r="BX22" i="47"/>
  <c r="BZ22" i="47" s="1"/>
  <c r="BW47" i="47"/>
  <c r="BY47" i="47" s="1"/>
  <c r="BX27" i="47"/>
  <c r="BZ27" i="47" s="1"/>
  <c r="BX47" i="47"/>
  <c r="BZ47" i="47" s="1"/>
  <c r="CB27" i="47"/>
  <c r="CB48" i="47"/>
  <c r="BW22" i="47"/>
  <c r="BY22" i="47" s="1"/>
  <c r="BW56" i="47"/>
  <c r="BY56" i="47" s="1"/>
  <c r="CD56" i="47" s="1"/>
  <c r="BW48" i="47"/>
  <c r="BY48" i="47" s="1"/>
  <c r="BX45" i="46"/>
  <c r="BZ45" i="46" s="1"/>
  <c r="CB53" i="46"/>
  <c r="CB66" i="46"/>
  <c r="BX11" i="46"/>
  <c r="BZ11" i="46" s="1"/>
  <c r="BX26" i="46"/>
  <c r="BZ26" i="46" s="1"/>
  <c r="CA29" i="46"/>
  <c r="BW22" i="46"/>
  <c r="BY22" i="46" s="1"/>
  <c r="BX60" i="46"/>
  <c r="BZ60" i="46" s="1"/>
  <c r="CC34" i="46"/>
  <c r="BX34" i="46"/>
  <c r="BZ34" i="46" s="1"/>
  <c r="BX22" i="46"/>
  <c r="BZ22" i="46" s="1"/>
  <c r="BW69" i="46"/>
  <c r="BY69" i="46" s="1"/>
  <c r="BX12" i="46"/>
  <c r="BZ12" i="46" s="1"/>
  <c r="BW47" i="46"/>
  <c r="BY47" i="46" s="1"/>
  <c r="CB12" i="46"/>
  <c r="BW41" i="46"/>
  <c r="BY41" i="46" s="1"/>
  <c r="CB34" i="46"/>
  <c r="BW34" i="46"/>
  <c r="BY34" i="46" s="1"/>
  <c r="BW35" i="46"/>
  <c r="BY35" i="46" s="1"/>
  <c r="CC47" i="46"/>
  <c r="BX47" i="46"/>
  <c r="BZ47" i="46" s="1"/>
  <c r="BW29" i="44"/>
  <c r="BY29" i="44" s="1"/>
  <c r="CB67" i="44"/>
  <c r="BW67" i="44"/>
  <c r="BY67" i="44" s="1"/>
  <c r="BX67" i="44"/>
  <c r="BZ67" i="44" s="1"/>
  <c r="BX66" i="44"/>
  <c r="BZ66" i="44" s="1"/>
  <c r="BW39" i="44"/>
  <c r="BY39" i="44" s="1"/>
  <c r="BX25" i="44"/>
  <c r="BZ25" i="44" s="1"/>
  <c r="BW17" i="44"/>
  <c r="BY17" i="44" s="1"/>
  <c r="BX21" i="44"/>
  <c r="BZ21" i="44" s="1"/>
  <c r="BW71" i="44"/>
  <c r="BY71" i="44" s="1"/>
  <c r="BW70" i="44"/>
  <c r="BY70" i="44" s="1"/>
  <c r="BW27" i="44"/>
  <c r="BY27" i="44" s="1"/>
  <c r="BW31" i="44"/>
  <c r="BY31" i="44" s="1"/>
  <c r="CC39" i="44"/>
  <c r="BX39" i="44"/>
  <c r="BZ39" i="44" s="1"/>
  <c r="BX49" i="44"/>
  <c r="BZ49" i="44" s="1"/>
  <c r="CB33" i="44"/>
  <c r="CC70" i="44"/>
  <c r="BW23" i="44"/>
  <c r="BY23" i="44" s="1"/>
  <c r="BX22" i="44"/>
  <c r="BZ22" i="44" s="1"/>
  <c r="BX15" i="48"/>
  <c r="BZ15" i="48" s="1"/>
  <c r="BX21" i="48"/>
  <c r="BZ21" i="48" s="1"/>
  <c r="BX12" i="48"/>
  <c r="BZ12" i="48" s="1"/>
  <c r="BW52" i="48"/>
  <c r="BY52" i="48" s="1"/>
  <c r="BW12" i="48"/>
  <c r="BY12" i="48" s="1"/>
  <c r="BW47" i="48"/>
  <c r="BY47" i="48" s="1"/>
  <c r="BW59" i="48"/>
  <c r="BY59" i="48" s="1"/>
  <c r="CC37" i="48"/>
  <c r="BW15" i="48"/>
  <c r="BY15" i="48" s="1"/>
  <c r="CD15" i="48" s="1"/>
  <c r="CJ14" i="48"/>
  <c r="BX25" i="48"/>
  <c r="BZ25" i="48" s="1"/>
  <c r="BW32" i="48"/>
  <c r="BY32" i="48" s="1"/>
  <c r="CB21" i="48"/>
  <c r="BW21" i="48"/>
  <c r="BY21" i="48" s="1"/>
  <c r="BX39" i="47"/>
  <c r="BZ39" i="47" s="1"/>
  <c r="BX3" i="47"/>
  <c r="BZ3" i="47" s="1"/>
  <c r="CB38" i="47"/>
  <c r="BW38" i="47"/>
  <c r="BY38" i="47" s="1"/>
  <c r="BX38" i="47"/>
  <c r="BZ38" i="47" s="1"/>
  <c r="BW24" i="47"/>
  <c r="BY24" i="47" s="1"/>
  <c r="BW25" i="47"/>
  <c r="BY25" i="47" s="1"/>
  <c r="BX34" i="47"/>
  <c r="BZ34" i="47" s="1"/>
  <c r="BW23" i="47"/>
  <c r="BY23" i="47" s="1"/>
  <c r="CB23" i="47"/>
  <c r="CJ8" i="47"/>
  <c r="CC27" i="47"/>
  <c r="BW3" i="47"/>
  <c r="BY3" i="47" s="1"/>
  <c r="BX24" i="47"/>
  <c r="BZ24" i="47" s="1"/>
  <c r="BW12" i="47"/>
  <c r="BY12" i="47" s="1"/>
  <c r="BW26" i="47"/>
  <c r="BY26" i="47" s="1"/>
  <c r="CB39" i="47"/>
  <c r="BW39" i="47"/>
  <c r="BY39" i="47" s="1"/>
  <c r="BX14" i="47"/>
  <c r="BZ14" i="47" s="1"/>
  <c r="CJ3" i="47"/>
  <c r="BW43" i="47"/>
  <c r="BY43" i="47" s="1"/>
  <c r="CA31" i="47"/>
  <c r="BW31" i="47"/>
  <c r="BY31" i="47" s="1"/>
  <c r="BW15" i="47"/>
  <c r="BY15" i="47" s="1"/>
  <c r="CB15" i="47"/>
  <c r="CC66" i="46"/>
  <c r="BX66" i="46"/>
  <c r="BZ66" i="46" s="1"/>
  <c r="CB30" i="46"/>
  <c r="BW30" i="46"/>
  <c r="BY30" i="46" s="1"/>
  <c r="CC12" i="46"/>
  <c r="BW38" i="46"/>
  <c r="BY38" i="46" s="1"/>
  <c r="BX39" i="46"/>
  <c r="BZ39" i="46" s="1"/>
  <c r="CJ35" i="46"/>
  <c r="CB51" i="46"/>
  <c r="BW51" i="46"/>
  <c r="BY51" i="46" s="1"/>
  <c r="BX58" i="46"/>
  <c r="BZ58" i="46" s="1"/>
  <c r="CN8" i="46"/>
  <c r="CC60" i="46"/>
  <c r="BW44" i="46"/>
  <c r="BY44" i="46" s="1"/>
  <c r="BX35" i="46"/>
  <c r="BZ35" i="46" s="1"/>
  <c r="BW45" i="46"/>
  <c r="BY45" i="46" s="1"/>
  <c r="BW36" i="46"/>
  <c r="BY36" i="46" s="1"/>
  <c r="BW37" i="46"/>
  <c r="BY37" i="46" s="1"/>
  <c r="BW39" i="46"/>
  <c r="BY39" i="46" s="1"/>
  <c r="BW13" i="46"/>
  <c r="BY13" i="46" s="1"/>
  <c r="CB19" i="46"/>
  <c r="BW19" i="46"/>
  <c r="BY19" i="46" s="1"/>
  <c r="BX51" i="46"/>
  <c r="BZ51" i="46" s="1"/>
  <c r="CD46" i="46"/>
  <c r="CC30" i="46"/>
  <c r="BX30" i="46"/>
  <c r="BZ30" i="46" s="1"/>
  <c r="BW53" i="46"/>
  <c r="BY53" i="46" s="1"/>
  <c r="CB3" i="45"/>
  <c r="BW3" i="45"/>
  <c r="BY3" i="45" s="1"/>
  <c r="BW63" i="44"/>
  <c r="BY63" i="44" s="1"/>
  <c r="CA63" i="44"/>
  <c r="CB49" i="44"/>
  <c r="BW49" i="44"/>
  <c r="BY49" i="44" s="1"/>
  <c r="CC29" i="44"/>
  <c r="BX29" i="44"/>
  <c r="BZ29" i="44" s="1"/>
  <c r="BX46" i="44"/>
  <c r="BZ46" i="44" s="1"/>
  <c r="CC46" i="44"/>
  <c r="BW74" i="44"/>
  <c r="BY74" i="44" s="1"/>
  <c r="BW25" i="44"/>
  <c r="BY25" i="44" s="1"/>
  <c r="CB29" i="44"/>
  <c r="BW46" i="44"/>
  <c r="BY46" i="44" s="1"/>
  <c r="CB46" i="44"/>
  <c r="BW34" i="44"/>
  <c r="BY34" i="44" s="1"/>
  <c r="CB34" i="44"/>
  <c r="BX6" i="44"/>
  <c r="BZ6" i="44" s="1"/>
  <c r="CC69" i="44"/>
  <c r="BX69" i="44"/>
  <c r="BZ69" i="44" s="1"/>
  <c r="CC63" i="44"/>
  <c r="BX63" i="44"/>
  <c r="BZ63" i="44" s="1"/>
  <c r="CB19" i="44"/>
  <c r="BW19" i="44"/>
  <c r="BY19" i="44" s="1"/>
  <c r="BW69" i="44"/>
  <c r="BY69" i="44" s="1"/>
  <c r="CJ12" i="44"/>
  <c r="BW26" i="44"/>
  <c r="BY26" i="44" s="1"/>
  <c r="CB26" i="44"/>
  <c r="BX34" i="44"/>
  <c r="BZ34" i="44" s="1"/>
  <c r="CA35" i="44"/>
  <c r="BW35" i="44"/>
  <c r="BY35" i="44" s="1"/>
  <c r="CJ77" i="44"/>
  <c r="CN60" i="44"/>
  <c r="BW50" i="44"/>
  <c r="BY50" i="44" s="1"/>
  <c r="CB50" i="44"/>
  <c r="BW38" i="44"/>
  <c r="BY38" i="44" s="1"/>
  <c r="CB38" i="44"/>
  <c r="BX26" i="44"/>
  <c r="BZ26" i="44" s="1"/>
  <c r="CC26" i="44"/>
  <c r="CB31" i="48"/>
  <c r="BW31" i="48"/>
  <c r="BY31" i="48" s="1"/>
  <c r="CB49" i="48"/>
  <c r="BW49" i="48"/>
  <c r="BY49" i="48" s="1"/>
  <c r="CB36" i="48"/>
  <c r="BW36" i="48"/>
  <c r="BY36" i="48" s="1"/>
  <c r="CB38" i="48"/>
  <c r="BW38" i="48"/>
  <c r="BY38" i="48" s="1"/>
  <c r="CJ19" i="48"/>
  <c r="BX31" i="48"/>
  <c r="BZ31" i="48" s="1"/>
  <c r="CC31" i="48"/>
  <c r="CJ52" i="48"/>
  <c r="CB41" i="48"/>
  <c r="BW41" i="48"/>
  <c r="BY41" i="48" s="1"/>
  <c r="CJ44" i="48"/>
  <c r="CA46" i="48"/>
  <c r="BW46" i="48"/>
  <c r="BY46" i="48" s="1"/>
  <c r="CB14" i="48"/>
  <c r="BW14" i="48"/>
  <c r="BY14" i="48" s="1"/>
  <c r="CB58" i="48"/>
  <c r="BW58" i="48"/>
  <c r="BY58" i="48" s="1"/>
  <c r="CN38" i="48"/>
  <c r="CB20" i="48"/>
  <c r="BW20" i="48"/>
  <c r="BY20" i="48" s="1"/>
  <c r="CB5" i="48"/>
  <c r="BX5" i="48"/>
  <c r="BZ5" i="48" s="1"/>
  <c r="BW5" i="48"/>
  <c r="BY5" i="48" s="1"/>
  <c r="CN51" i="48"/>
  <c r="BX22" i="48"/>
  <c r="BZ22" i="48" s="1"/>
  <c r="CC22" i="48"/>
  <c r="CC6" i="48"/>
  <c r="BX6" i="48"/>
  <c r="BZ6" i="48" s="1"/>
  <c r="CB18" i="48"/>
  <c r="BW18" i="48"/>
  <c r="BY18" i="48" s="1"/>
  <c r="CN25" i="48"/>
  <c r="CB30" i="48"/>
  <c r="BW30" i="48"/>
  <c r="BY30" i="48" s="1"/>
  <c r="CA24" i="48"/>
  <c r="BW24" i="48"/>
  <c r="BY24" i="48" s="1"/>
  <c r="CB60" i="48"/>
  <c r="BW60" i="48"/>
  <c r="BY60" i="48" s="1"/>
  <c r="BX60" i="48"/>
  <c r="BZ60" i="48" s="1"/>
  <c r="BX43" i="48"/>
  <c r="BZ43" i="48" s="1"/>
  <c r="CC43" i="48"/>
  <c r="CJ60" i="48"/>
  <c r="CJ23" i="48"/>
  <c r="CJ48" i="48"/>
  <c r="CN18" i="48"/>
  <c r="CN15" i="48"/>
  <c r="CN41" i="48"/>
  <c r="CB22" i="48"/>
  <c r="BW22" i="48"/>
  <c r="BY22" i="48" s="1"/>
  <c r="CJ17" i="48"/>
  <c r="CN61" i="48"/>
  <c r="CJ15" i="48"/>
  <c r="CJ32" i="48"/>
  <c r="CJ50" i="48"/>
  <c r="CB33" i="48"/>
  <c r="BW33" i="48"/>
  <c r="BY33" i="48" s="1"/>
  <c r="BX33" i="48"/>
  <c r="BZ33" i="48" s="1"/>
  <c r="CN56" i="48"/>
  <c r="CN60" i="48"/>
  <c r="CJ41" i="48"/>
  <c r="CN54" i="48"/>
  <c r="CB17" i="48"/>
  <c r="BX17" i="48"/>
  <c r="BZ17" i="48" s="1"/>
  <c r="BW17" i="48"/>
  <c r="BY17" i="48" s="1"/>
  <c r="CN53" i="48"/>
  <c r="CN12" i="48"/>
  <c r="CJ43" i="48"/>
  <c r="CJ49" i="48"/>
  <c r="CJ35" i="48"/>
  <c r="CJ62" i="48"/>
  <c r="CC30" i="48"/>
  <c r="BX30" i="48"/>
  <c r="BZ30" i="48" s="1"/>
  <c r="CJ4" i="48"/>
  <c r="CJ56" i="48"/>
  <c r="CN59" i="48"/>
  <c r="CN52" i="48"/>
  <c r="CN19" i="48"/>
  <c r="BX34" i="48"/>
  <c r="BZ34" i="48" s="1"/>
  <c r="CC34" i="48"/>
  <c r="CN22" i="48"/>
  <c r="CJ47" i="48"/>
  <c r="CN44" i="48"/>
  <c r="CN29" i="48"/>
  <c r="CN35" i="48"/>
  <c r="CC49" i="48"/>
  <c r="BX49" i="48"/>
  <c r="BZ49" i="48" s="1"/>
  <c r="CN6" i="48"/>
  <c r="CN10" i="48"/>
  <c r="CN37" i="48"/>
  <c r="CJ26" i="48"/>
  <c r="BW13" i="48"/>
  <c r="BY13" i="48" s="1"/>
  <c r="CB13" i="48"/>
  <c r="BX13" i="48"/>
  <c r="BZ13" i="48" s="1"/>
  <c r="CC10" i="48"/>
  <c r="BX10" i="48"/>
  <c r="BZ10" i="48" s="1"/>
  <c r="CJ8" i="48"/>
  <c r="CN21" i="48"/>
  <c r="CB54" i="48"/>
  <c r="BW54" i="48"/>
  <c r="BY54" i="48" s="1"/>
  <c r="BX54" i="48"/>
  <c r="BZ54" i="48" s="1"/>
  <c r="CN27" i="48"/>
  <c r="CC38" i="48"/>
  <c r="BX38" i="48"/>
  <c r="BZ38" i="48" s="1"/>
  <c r="CJ38" i="48"/>
  <c r="CN28" i="48"/>
  <c r="CJ36" i="48"/>
  <c r="CB62" i="48"/>
  <c r="BW62" i="48"/>
  <c r="BY62" i="48" s="1"/>
  <c r="CC58" i="48"/>
  <c r="BX58" i="48"/>
  <c r="BZ58" i="48" s="1"/>
  <c r="BX46" i="48"/>
  <c r="BZ46" i="48" s="1"/>
  <c r="CC46" i="48"/>
  <c r="CN26" i="48"/>
  <c r="CN23" i="48"/>
  <c r="BX36" i="48"/>
  <c r="BZ36" i="48" s="1"/>
  <c r="CJ12" i="48"/>
  <c r="CN32" i="48"/>
  <c r="CJ9" i="48"/>
  <c r="CJ6" i="48"/>
  <c r="CJ37" i="48"/>
  <c r="CJ30" i="48"/>
  <c r="CJ16" i="48"/>
  <c r="BX20" i="48"/>
  <c r="BZ20" i="48" s="1"/>
  <c r="CN62" i="48"/>
  <c r="CN58" i="48"/>
  <c r="CB10" i="48"/>
  <c r="BW10" i="48"/>
  <c r="BY10" i="48" s="1"/>
  <c r="CN13" i="48"/>
  <c r="CJ18" i="48"/>
  <c r="CJ42" i="48"/>
  <c r="CN47" i="48"/>
  <c r="CN11" i="48"/>
  <c r="CB26" i="48"/>
  <c r="BW26" i="48"/>
  <c r="BY26" i="48" s="1"/>
  <c r="CB44" i="48"/>
  <c r="BW44" i="48"/>
  <c r="BY44" i="48" s="1"/>
  <c r="CB28" i="48"/>
  <c r="BW28" i="48"/>
  <c r="BY28" i="48" s="1"/>
  <c r="CJ11" i="48"/>
  <c r="CB50" i="48"/>
  <c r="BW50" i="48"/>
  <c r="BY50" i="48" s="1"/>
  <c r="CJ59" i="48"/>
  <c r="CC45" i="48"/>
  <c r="BX45" i="48"/>
  <c r="BZ45" i="48" s="1"/>
  <c r="CJ20" i="48"/>
  <c r="CJ5" i="48"/>
  <c r="CN46" i="48"/>
  <c r="CN42" i="48"/>
  <c r="BW35" i="48"/>
  <c r="BY35" i="48" s="1"/>
  <c r="CB35" i="48"/>
  <c r="CJ22" i="48"/>
  <c r="CN8" i="48"/>
  <c r="BX44" i="48"/>
  <c r="BZ44" i="48" s="1"/>
  <c r="CB39" i="48"/>
  <c r="BW39" i="48"/>
  <c r="BY39" i="48" s="1"/>
  <c r="CJ25" i="48"/>
  <c r="CN49" i="48"/>
  <c r="CJ51" i="48"/>
  <c r="CJ34" i="48"/>
  <c r="CB53" i="48"/>
  <c r="BW53" i="48"/>
  <c r="BY53" i="48" s="1"/>
  <c r="CJ61" i="48"/>
  <c r="CB9" i="48"/>
  <c r="BW9" i="48"/>
  <c r="BY9" i="48" s="1"/>
  <c r="BX9" i="48"/>
  <c r="BZ9" i="48" s="1"/>
  <c r="CN9" i="48"/>
  <c r="BW7" i="48"/>
  <c r="BY7" i="48" s="1"/>
  <c r="CB7" i="48"/>
  <c r="BX50" i="48"/>
  <c r="BZ50" i="48" s="1"/>
  <c r="CC50" i="48"/>
  <c r="BW27" i="48"/>
  <c r="BY27" i="48" s="1"/>
  <c r="CB27" i="48"/>
  <c r="CN36" i="48"/>
  <c r="CN31" i="48"/>
  <c r="BX35" i="48"/>
  <c r="BZ35" i="48" s="1"/>
  <c r="CC35" i="48"/>
  <c r="CJ21" i="48"/>
  <c r="BW55" i="48"/>
  <c r="BY55" i="48" s="1"/>
  <c r="BX39" i="48"/>
  <c r="BZ39" i="48" s="1"/>
  <c r="CC39" i="48"/>
  <c r="CN17" i="48"/>
  <c r="CN5" i="48"/>
  <c r="BX28" i="48"/>
  <c r="BZ28" i="48" s="1"/>
  <c r="CN40" i="48"/>
  <c r="CJ7" i="48"/>
  <c r="CJ28" i="48"/>
  <c r="CJ45" i="48"/>
  <c r="CN48" i="48"/>
  <c r="BX55" i="48"/>
  <c r="BZ55" i="48" s="1"/>
  <c r="CC55" i="48"/>
  <c r="CN50" i="48"/>
  <c r="CC42" i="48"/>
  <c r="BX42" i="48"/>
  <c r="BZ42" i="48" s="1"/>
  <c r="CN30" i="48"/>
  <c r="CC26" i="48"/>
  <c r="BX26" i="48"/>
  <c r="BZ26" i="48" s="1"/>
  <c r="CN43" i="48"/>
  <c r="CJ29" i="48"/>
  <c r="CB23" i="48"/>
  <c r="BW23" i="48"/>
  <c r="BY23" i="48" s="1"/>
  <c r="CN14" i="48"/>
  <c r="BX27" i="48"/>
  <c r="BZ27" i="48" s="1"/>
  <c r="CC27" i="48"/>
  <c r="CJ57" i="48"/>
  <c r="CB6" i="48"/>
  <c r="BW6" i="48"/>
  <c r="BY6" i="48" s="1"/>
  <c r="CJ55" i="48"/>
  <c r="CB45" i="48"/>
  <c r="BW45" i="48"/>
  <c r="BY45" i="48" s="1"/>
  <c r="CJ33" i="48"/>
  <c r="BW19" i="48"/>
  <c r="BY19" i="48" s="1"/>
  <c r="CB19" i="48"/>
  <c r="BW3" i="48"/>
  <c r="BY3" i="48" s="1"/>
  <c r="CB3" i="48"/>
  <c r="CN45" i="48"/>
  <c r="CN4" i="48"/>
  <c r="BW51" i="48"/>
  <c r="BY51" i="48" s="1"/>
  <c r="CN34" i="48"/>
  <c r="CN33" i="48"/>
  <c r="CN24" i="48"/>
  <c r="CJ13" i="48"/>
  <c r="CN57" i="48"/>
  <c r="CJ31" i="48"/>
  <c r="CJ40" i="48"/>
  <c r="CJ39" i="48"/>
  <c r="BX7" i="48"/>
  <c r="BZ7" i="48" s="1"/>
  <c r="CB25" i="48"/>
  <c r="BW25" i="48"/>
  <c r="BY25" i="48" s="1"/>
  <c r="CN55" i="48"/>
  <c r="CN3" i="48"/>
  <c r="CJ53" i="48"/>
  <c r="CB34" i="48"/>
  <c r="BW34" i="48"/>
  <c r="BY34" i="48" s="1"/>
  <c r="CA42" i="48"/>
  <c r="BW42" i="48"/>
  <c r="BY42" i="48" s="1"/>
  <c r="BX23" i="48"/>
  <c r="BZ23" i="48" s="1"/>
  <c r="CC23" i="48"/>
  <c r="CC14" i="48"/>
  <c r="BX14" i="48"/>
  <c r="BZ14" i="48" s="1"/>
  <c r="BW40" i="48"/>
  <c r="BY40" i="48" s="1"/>
  <c r="CB40" i="48"/>
  <c r="CJ54" i="48"/>
  <c r="CJ46" i="48"/>
  <c r="CN20" i="48"/>
  <c r="CJ58" i="48"/>
  <c r="CJ27" i="48"/>
  <c r="BW43" i="48"/>
  <c r="BY43" i="48" s="1"/>
  <c r="CB43" i="48"/>
  <c r="CN39" i="48"/>
  <c r="CJ24" i="48"/>
  <c r="CJ3" i="48"/>
  <c r="CN16" i="48"/>
  <c r="CN7" i="48"/>
  <c r="CJ10" i="48"/>
  <c r="CN57" i="47"/>
  <c r="CN18" i="47"/>
  <c r="CJ16" i="47"/>
  <c r="BX25" i="47"/>
  <c r="BZ25" i="47" s="1"/>
  <c r="CC25" i="47"/>
  <c r="BW11" i="47"/>
  <c r="BY11" i="47" s="1"/>
  <c r="CB11" i="47"/>
  <c r="CN55" i="47"/>
  <c r="CJ26" i="47"/>
  <c r="CC37" i="47"/>
  <c r="BX37" i="47"/>
  <c r="BZ37" i="47" s="1"/>
  <c r="CB53" i="47"/>
  <c r="BW53" i="47"/>
  <c r="BY53" i="47" s="1"/>
  <c r="CN32" i="47"/>
  <c r="CN47" i="47"/>
  <c r="BX6" i="47"/>
  <c r="BZ6" i="47" s="1"/>
  <c r="CC6" i="47"/>
  <c r="CJ39" i="47"/>
  <c r="CC49" i="47"/>
  <c r="BX49" i="47"/>
  <c r="BZ49" i="47" s="1"/>
  <c r="CC29" i="47"/>
  <c r="BX29" i="47"/>
  <c r="BZ29" i="47" s="1"/>
  <c r="CN30" i="47"/>
  <c r="CC28" i="47"/>
  <c r="BX28" i="47"/>
  <c r="BZ28" i="47" s="1"/>
  <c r="CJ19" i="47"/>
  <c r="CB32" i="47"/>
  <c r="BW32" i="47"/>
  <c r="BY32" i="47" s="1"/>
  <c r="CN6" i="47"/>
  <c r="CJ41" i="47"/>
  <c r="CN7" i="47"/>
  <c r="CN54" i="47"/>
  <c r="CN8" i="47"/>
  <c r="CJ4" i="47"/>
  <c r="CN3" i="47"/>
  <c r="CN16" i="47"/>
  <c r="CJ9" i="47"/>
  <c r="BW46" i="47"/>
  <c r="BY46" i="47" s="1"/>
  <c r="CB46" i="47"/>
  <c r="CA29" i="47"/>
  <c r="BW29" i="47"/>
  <c r="BY29" i="47" s="1"/>
  <c r="CB44" i="47"/>
  <c r="BW44" i="47"/>
  <c r="BY44" i="47" s="1"/>
  <c r="BX44" i="47"/>
  <c r="BZ44" i="47" s="1"/>
  <c r="CJ36" i="47"/>
  <c r="CN22" i="47"/>
  <c r="CC33" i="47"/>
  <c r="BX33" i="47"/>
  <c r="BZ33" i="47" s="1"/>
  <c r="CB20" i="47"/>
  <c r="BW20" i="47"/>
  <c r="BY20" i="47" s="1"/>
  <c r="CN15" i="47"/>
  <c r="CJ6" i="47"/>
  <c r="CJ31" i="47"/>
  <c r="CN35" i="47"/>
  <c r="CJ24" i="47"/>
  <c r="CJ57" i="47"/>
  <c r="BX21" i="47"/>
  <c r="BZ21" i="47" s="1"/>
  <c r="CC21" i="47"/>
  <c r="BW42" i="47"/>
  <c r="BY42" i="47" s="1"/>
  <c r="CB42" i="47"/>
  <c r="CC17" i="47"/>
  <c r="BX17" i="47"/>
  <c r="BZ17" i="47" s="1"/>
  <c r="CN24" i="47"/>
  <c r="BW6" i="47"/>
  <c r="BY6" i="47" s="1"/>
  <c r="CB6" i="47"/>
  <c r="CJ38" i="47"/>
  <c r="CB5" i="47"/>
  <c r="BW5" i="47"/>
  <c r="BY5" i="47" s="1"/>
  <c r="CN21" i="47"/>
  <c r="CN25" i="47"/>
  <c r="CC42" i="47"/>
  <c r="BX42" i="47"/>
  <c r="BZ42" i="47" s="1"/>
  <c r="CJ58" i="47"/>
  <c r="CN26" i="47"/>
  <c r="CB37" i="47"/>
  <c r="BW37" i="47"/>
  <c r="BY37" i="47" s="1"/>
  <c r="CN5" i="47"/>
  <c r="CN34" i="47"/>
  <c r="CN41" i="47"/>
  <c r="CC57" i="47"/>
  <c r="BX57" i="47"/>
  <c r="BZ57" i="47" s="1"/>
  <c r="CN48" i="47"/>
  <c r="CJ44" i="47"/>
  <c r="BW21" i="47"/>
  <c r="BY21" i="47" s="1"/>
  <c r="CN58" i="47"/>
  <c r="CJ29" i="47"/>
  <c r="CJ27" i="47"/>
  <c r="CB16" i="47"/>
  <c r="BW16" i="47"/>
  <c r="BY16" i="47" s="1"/>
  <c r="CJ10" i="47"/>
  <c r="CC46" i="47"/>
  <c r="BX46" i="47"/>
  <c r="BZ46" i="47" s="1"/>
  <c r="BX53" i="47"/>
  <c r="BZ53" i="47" s="1"/>
  <c r="BW54" i="47"/>
  <c r="BY54" i="47" s="1"/>
  <c r="CN46" i="47"/>
  <c r="CJ37" i="47"/>
  <c r="CJ23" i="47"/>
  <c r="CC13" i="47"/>
  <c r="BX13" i="47"/>
  <c r="BZ13" i="47" s="1"/>
  <c r="CJ48" i="47"/>
  <c r="CJ52" i="47"/>
  <c r="CJ17" i="47"/>
  <c r="CC40" i="47"/>
  <c r="BX40" i="47"/>
  <c r="BZ40" i="47" s="1"/>
  <c r="CB33" i="47"/>
  <c r="BW33" i="47"/>
  <c r="BY33" i="47" s="1"/>
  <c r="BX11" i="47"/>
  <c r="BZ11" i="47" s="1"/>
  <c r="CN43" i="47"/>
  <c r="CN45" i="47"/>
  <c r="CJ56" i="47"/>
  <c r="CN40" i="47"/>
  <c r="CN9" i="47"/>
  <c r="CJ15" i="47"/>
  <c r="CJ46" i="47"/>
  <c r="CJ21" i="47"/>
  <c r="BW10" i="47"/>
  <c r="BY10" i="47" s="1"/>
  <c r="CJ33" i="47"/>
  <c r="CJ12" i="47"/>
  <c r="CJ45" i="47"/>
  <c r="CA13" i="47"/>
  <c r="BW13" i="47"/>
  <c r="BY13" i="47" s="1"/>
  <c r="CN31" i="47"/>
  <c r="CN27" i="47"/>
  <c r="BW7" i="47"/>
  <c r="BY7" i="47" s="1"/>
  <c r="CB7" i="47"/>
  <c r="CJ40" i="47"/>
  <c r="CJ35" i="47"/>
  <c r="CN53" i="47"/>
  <c r="CN39" i="47"/>
  <c r="BX7" i="47"/>
  <c r="BZ7" i="47" s="1"/>
  <c r="CC7" i="47"/>
  <c r="CN42" i="47"/>
  <c r="CJ49" i="47"/>
  <c r="CB36" i="47"/>
  <c r="BW36" i="47"/>
  <c r="BY36" i="47" s="1"/>
  <c r="BX41" i="47"/>
  <c r="BZ41" i="47" s="1"/>
  <c r="CC41" i="47"/>
  <c r="CN17" i="47"/>
  <c r="BW50" i="47"/>
  <c r="BY50" i="47" s="1"/>
  <c r="CB50" i="47"/>
  <c r="CJ50" i="47"/>
  <c r="CN28" i="47"/>
  <c r="CJ5" i="47"/>
  <c r="CJ30" i="47"/>
  <c r="CN12" i="47"/>
  <c r="CN29" i="47"/>
  <c r="BW9" i="47"/>
  <c r="BY9" i="47" s="1"/>
  <c r="CA9" i="47"/>
  <c r="CN49" i="47"/>
  <c r="CN51" i="47"/>
  <c r="CJ42" i="47"/>
  <c r="BX8" i="47"/>
  <c r="BZ8" i="47" s="1"/>
  <c r="CC8" i="47"/>
  <c r="CJ53" i="47"/>
  <c r="CC16" i="47"/>
  <c r="BX16" i="47"/>
  <c r="BZ16" i="47" s="1"/>
  <c r="CN23" i="47"/>
  <c r="CJ7" i="47"/>
  <c r="CC45" i="47"/>
  <c r="BX45" i="47"/>
  <c r="BZ45" i="47" s="1"/>
  <c r="CN37" i="47"/>
  <c r="CC32" i="47"/>
  <c r="BX32" i="47"/>
  <c r="BZ32" i="47" s="1"/>
  <c r="CJ51" i="47"/>
  <c r="CJ32" i="47"/>
  <c r="CN10" i="47"/>
  <c r="CN19" i="47"/>
  <c r="CC36" i="47"/>
  <c r="BX36" i="47"/>
  <c r="BZ36" i="47" s="1"/>
  <c r="CJ43" i="47"/>
  <c r="CN4" i="47"/>
  <c r="CN52" i="47"/>
  <c r="CN33" i="47"/>
  <c r="CJ25" i="47"/>
  <c r="CB40" i="47"/>
  <c r="BW40" i="47"/>
  <c r="BY40" i="47" s="1"/>
  <c r="CB51" i="47"/>
  <c r="BW51" i="47"/>
  <c r="BY51" i="47" s="1"/>
  <c r="CJ55" i="47"/>
  <c r="BX18" i="47"/>
  <c r="BZ18" i="47" s="1"/>
  <c r="CC18" i="47"/>
  <c r="CJ54" i="47"/>
  <c r="CB57" i="47"/>
  <c r="BW57" i="47"/>
  <c r="BY57" i="47" s="1"/>
  <c r="BW17" i="47"/>
  <c r="BY17" i="47" s="1"/>
  <c r="CN13" i="47"/>
  <c r="CC9" i="47"/>
  <c r="BX9" i="47"/>
  <c r="BZ9" i="47" s="1"/>
  <c r="BX51" i="47"/>
  <c r="BZ51" i="47" s="1"/>
  <c r="CC51" i="47"/>
  <c r="CN56" i="47"/>
  <c r="CJ11" i="47"/>
  <c r="CN14" i="47"/>
  <c r="CB18" i="47"/>
  <c r="BW18" i="47"/>
  <c r="BY18" i="47" s="1"/>
  <c r="BX5" i="47"/>
  <c r="BZ5" i="47" s="1"/>
  <c r="CC5" i="47"/>
  <c r="CJ22" i="47"/>
  <c r="BX50" i="47"/>
  <c r="BZ50" i="47" s="1"/>
  <c r="CC50" i="47"/>
  <c r="CB49" i="47"/>
  <c r="BW49" i="47"/>
  <c r="BY49" i="47" s="1"/>
  <c r="CN38" i="47"/>
  <c r="CB28" i="47"/>
  <c r="BW28" i="47"/>
  <c r="BY28" i="47" s="1"/>
  <c r="BW19" i="47"/>
  <c r="BY19" i="47" s="1"/>
  <c r="CB19" i="47"/>
  <c r="CJ28" i="47"/>
  <c r="CN44" i="47"/>
  <c r="CN50" i="47"/>
  <c r="CN36" i="47"/>
  <c r="CN11" i="47"/>
  <c r="CJ20" i="47"/>
  <c r="CJ34" i="47"/>
  <c r="CB8" i="47"/>
  <c r="BW8" i="47"/>
  <c r="BY8" i="47" s="1"/>
  <c r="CN20" i="47"/>
  <c r="BW4" i="47"/>
  <c r="BY4" i="47" s="1"/>
  <c r="CJ47" i="47"/>
  <c r="CJ13" i="47"/>
  <c r="CJ18" i="47"/>
  <c r="CJ14" i="47"/>
  <c r="CC73" i="46"/>
  <c r="BX73" i="46"/>
  <c r="BZ73" i="46" s="1"/>
  <c r="CB72" i="46"/>
  <c r="BW72" i="46"/>
  <c r="BY72" i="46" s="1"/>
  <c r="CJ53" i="46"/>
  <c r="CN56" i="46"/>
  <c r="CJ52" i="46"/>
  <c r="CN14" i="46"/>
  <c r="CJ32" i="46"/>
  <c r="CJ17" i="46"/>
  <c r="CJ57" i="46"/>
  <c r="BX8" i="46"/>
  <c r="BZ8" i="46" s="1"/>
  <c r="CC8" i="46"/>
  <c r="CJ38" i="46"/>
  <c r="CJ60" i="46"/>
  <c r="CJ70" i="46"/>
  <c r="BX72" i="46"/>
  <c r="BZ72" i="46" s="1"/>
  <c r="CC72" i="46"/>
  <c r="CN40" i="46"/>
  <c r="BX42" i="46"/>
  <c r="BZ42" i="46" s="1"/>
  <c r="CC42" i="46"/>
  <c r="CB17" i="46"/>
  <c r="BW17" i="46"/>
  <c r="BY17" i="46" s="1"/>
  <c r="BX27" i="46"/>
  <c r="BZ27" i="46" s="1"/>
  <c r="CC27" i="46"/>
  <c r="CN21" i="46"/>
  <c r="CJ19" i="46"/>
  <c r="CJ59" i="46"/>
  <c r="CN18" i="46"/>
  <c r="BW55" i="46"/>
  <c r="BY55" i="46" s="1"/>
  <c r="CB55" i="46"/>
  <c r="CN52" i="46"/>
  <c r="CJ18" i="46"/>
  <c r="BM4" i="46"/>
  <c r="BG4" i="46"/>
  <c r="CB60" i="46"/>
  <c r="BW60" i="46"/>
  <c r="BY60" i="46" s="1"/>
  <c r="CN60" i="46"/>
  <c r="CJ62" i="46"/>
  <c r="CJ54" i="46"/>
  <c r="CJ43" i="46"/>
  <c r="CC18" i="46"/>
  <c r="BX18" i="46"/>
  <c r="BZ18" i="46" s="1"/>
  <c r="BX55" i="46"/>
  <c r="BZ55" i="46" s="1"/>
  <c r="CC55" i="46"/>
  <c r="CJ50" i="46"/>
  <c r="CN30" i="46"/>
  <c r="CJ3" i="46"/>
  <c r="BW24" i="46"/>
  <c r="BY24" i="46" s="1"/>
  <c r="CB24" i="46"/>
  <c r="CN68" i="46"/>
  <c r="CN58" i="46"/>
  <c r="CB48" i="46"/>
  <c r="BW48" i="46"/>
  <c r="BY48" i="46" s="1"/>
  <c r="CN27" i="46"/>
  <c r="CC32" i="46"/>
  <c r="BX32" i="46"/>
  <c r="BZ32" i="46" s="1"/>
  <c r="CN35" i="46"/>
  <c r="BX17" i="46"/>
  <c r="BZ17" i="46" s="1"/>
  <c r="CC17" i="46"/>
  <c r="CN63" i="46"/>
  <c r="CN36" i="46"/>
  <c r="CJ55" i="46"/>
  <c r="CC9" i="46"/>
  <c r="BX9" i="46"/>
  <c r="BZ9" i="46" s="1"/>
  <c r="CJ37" i="46"/>
  <c r="CJ48" i="46"/>
  <c r="CN38" i="46"/>
  <c r="CN66" i="46"/>
  <c r="CJ45" i="46"/>
  <c r="CN23" i="46"/>
  <c r="BX24" i="46"/>
  <c r="BZ24" i="46" s="1"/>
  <c r="CC24" i="46"/>
  <c r="CN31" i="46"/>
  <c r="BW21" i="46"/>
  <c r="BY21" i="46" s="1"/>
  <c r="CJ69" i="46"/>
  <c r="CN46" i="46"/>
  <c r="CJ7" i="46"/>
  <c r="BX65" i="46"/>
  <c r="BZ65" i="46" s="1"/>
  <c r="CC65" i="46"/>
  <c r="CC57" i="46"/>
  <c r="BX57" i="46"/>
  <c r="BZ57" i="46" s="1"/>
  <c r="CB40" i="46"/>
  <c r="BW40" i="46"/>
  <c r="BY40" i="46" s="1"/>
  <c r="CC48" i="46"/>
  <c r="BX48" i="46"/>
  <c r="BZ48" i="46" s="1"/>
  <c r="CB67" i="46"/>
  <c r="BW67" i="46"/>
  <c r="BY67" i="46" s="1"/>
  <c r="CJ49" i="46"/>
  <c r="CN57" i="46"/>
  <c r="CJ51" i="46"/>
  <c r="BX44" i="46"/>
  <c r="BZ44" i="46" s="1"/>
  <c r="CC44" i="46"/>
  <c r="CJ61" i="46"/>
  <c r="CJ36" i="46"/>
  <c r="BW54" i="46"/>
  <c r="BY54" i="46" s="1"/>
  <c r="CB54" i="46"/>
  <c r="CN47" i="46"/>
  <c r="CN49" i="46"/>
  <c r="CN9" i="46"/>
  <c r="CN51" i="46"/>
  <c r="CN43" i="46"/>
  <c r="CJ24" i="46"/>
  <c r="CN6" i="46"/>
  <c r="BW49" i="46"/>
  <c r="BY49" i="46" s="1"/>
  <c r="CB49" i="46"/>
  <c r="CJ25" i="46"/>
  <c r="CJ64" i="46"/>
  <c r="CJ31" i="46"/>
  <c r="CJ34" i="46"/>
  <c r="CJ13" i="46"/>
  <c r="CJ4" i="46"/>
  <c r="BW16" i="46"/>
  <c r="BY16" i="46" s="1"/>
  <c r="CB16" i="46"/>
  <c r="N6" i="46"/>
  <c r="CJ44" i="46"/>
  <c r="CN19" i="46"/>
  <c r="CN69" i="46"/>
  <c r="CN64" i="46"/>
  <c r="CB56" i="46"/>
  <c r="BW56" i="46"/>
  <c r="BY56" i="46" s="1"/>
  <c r="CB4" i="46"/>
  <c r="BW4" i="46"/>
  <c r="BY4" i="46" s="1"/>
  <c r="CJ11" i="46"/>
  <c r="BX56" i="46"/>
  <c r="BZ56" i="46" s="1"/>
  <c r="CC56" i="46"/>
  <c r="BW61" i="46"/>
  <c r="BY61" i="46" s="1"/>
  <c r="CB61" i="46"/>
  <c r="BX61" i="46"/>
  <c r="BZ61" i="46" s="1"/>
  <c r="CB71" i="46"/>
  <c r="BW71" i="46"/>
  <c r="BY71" i="46" s="1"/>
  <c r="CN73" i="46"/>
  <c r="CB14" i="46"/>
  <c r="BW14" i="46"/>
  <c r="BY14" i="46" s="1"/>
  <c r="BX14" i="46"/>
  <c r="BZ14" i="46" s="1"/>
  <c r="CN42" i="46"/>
  <c r="BW9" i="46"/>
  <c r="BY9" i="46" s="1"/>
  <c r="CB9" i="46"/>
  <c r="CN65" i="46"/>
  <c r="CJ73" i="46"/>
  <c r="BX50" i="46"/>
  <c r="BZ50" i="46" s="1"/>
  <c r="CC50" i="46"/>
  <c r="CJ47" i="46"/>
  <c r="CJ39" i="46"/>
  <c r="CJ65" i="46"/>
  <c r="CB68" i="46"/>
  <c r="BW68" i="46"/>
  <c r="BY68" i="46" s="1"/>
  <c r="CC67" i="46"/>
  <c r="BX67" i="46"/>
  <c r="BZ67" i="46" s="1"/>
  <c r="CC43" i="46"/>
  <c r="BX43" i="46"/>
  <c r="BZ43" i="46" s="1"/>
  <c r="CB11" i="46"/>
  <c r="BW11" i="46"/>
  <c r="BY11" i="46" s="1"/>
  <c r="CJ67" i="46"/>
  <c r="BX54" i="46"/>
  <c r="BZ54" i="46" s="1"/>
  <c r="CC54" i="46"/>
  <c r="CJ23" i="46"/>
  <c r="CN16" i="46"/>
  <c r="CN62" i="46"/>
  <c r="CN55" i="46"/>
  <c r="CC28" i="46"/>
  <c r="BX28" i="46"/>
  <c r="BZ28" i="46" s="1"/>
  <c r="CB23" i="46"/>
  <c r="BW23" i="46"/>
  <c r="BY23" i="46" s="1"/>
  <c r="CN61" i="46"/>
  <c r="CB64" i="46"/>
  <c r="BW64" i="46"/>
  <c r="BY64" i="46" s="1"/>
  <c r="CJ26" i="46"/>
  <c r="CN3" i="46"/>
  <c r="BX49" i="46"/>
  <c r="BZ49" i="46" s="1"/>
  <c r="CC49" i="46"/>
  <c r="CJ21" i="46"/>
  <c r="CN26" i="46"/>
  <c r="CJ63" i="46"/>
  <c r="BX64" i="46"/>
  <c r="BZ64" i="46" s="1"/>
  <c r="CB31" i="46"/>
  <c r="BW31" i="46"/>
  <c r="BY31" i="46" s="1"/>
  <c r="CJ10" i="46"/>
  <c r="BX16" i="46"/>
  <c r="BZ16" i="46" s="1"/>
  <c r="CC16" i="46"/>
  <c r="BW3" i="46"/>
  <c r="BY3" i="46" s="1"/>
  <c r="CB3" i="46"/>
  <c r="L8" i="46"/>
  <c r="N7" i="46"/>
  <c r="CJ14" i="46"/>
  <c r="CJ29" i="46"/>
  <c r="CJ5" i="46"/>
  <c r="CN28" i="46"/>
  <c r="CN54" i="46"/>
  <c r="BW42" i="46"/>
  <c r="BY42" i="46" s="1"/>
  <c r="CB42" i="46"/>
  <c r="CB18" i="46"/>
  <c r="BW18" i="46"/>
  <c r="BY18" i="46" s="1"/>
  <c r="CN13" i="46"/>
  <c r="CN32" i="46"/>
  <c r="BX15" i="46"/>
  <c r="BZ15" i="46" s="1"/>
  <c r="CC15" i="46"/>
  <c r="CN44" i="46"/>
  <c r="CN22" i="46"/>
  <c r="CN37" i="46"/>
  <c r="CN70" i="46"/>
  <c r="CB52" i="46"/>
  <c r="BW52" i="46"/>
  <c r="BY52" i="46" s="1"/>
  <c r="CJ22" i="46"/>
  <c r="BM5" i="46"/>
  <c r="BG5" i="46"/>
  <c r="CN10" i="46"/>
  <c r="CJ16" i="46"/>
  <c r="BX4" i="46"/>
  <c r="BZ4" i="46" s="1"/>
  <c r="CJ30" i="46"/>
  <c r="CN17" i="46"/>
  <c r="CN48" i="46"/>
  <c r="CN71" i="46"/>
  <c r="CJ46" i="46"/>
  <c r="CJ56" i="46"/>
  <c r="CJ42" i="46"/>
  <c r="CN5" i="46"/>
  <c r="CC52" i="46"/>
  <c r="BX52" i="46"/>
  <c r="BZ52" i="46" s="1"/>
  <c r="CN24" i="46"/>
  <c r="CB27" i="46"/>
  <c r="BW27" i="46"/>
  <c r="BY27" i="46" s="1"/>
  <c r="CN29" i="46"/>
  <c r="CJ15" i="46"/>
  <c r="CJ33" i="46"/>
  <c r="CA58" i="46"/>
  <c r="BW58" i="46"/>
  <c r="BY58" i="46" s="1"/>
  <c r="BX71" i="46"/>
  <c r="BZ71" i="46" s="1"/>
  <c r="CC71" i="46"/>
  <c r="CJ72" i="46"/>
  <c r="CN33" i="46"/>
  <c r="BW32" i="46"/>
  <c r="BY32" i="46" s="1"/>
  <c r="CB32" i="46"/>
  <c r="CN25" i="46"/>
  <c r="CN41" i="46"/>
  <c r="CJ58" i="46"/>
  <c r="CJ28" i="46"/>
  <c r="CN50" i="46"/>
  <c r="CJ41" i="46"/>
  <c r="BX21" i="46"/>
  <c r="BZ21" i="46" s="1"/>
  <c r="CC21" i="46"/>
  <c r="CN7" i="46"/>
  <c r="CN53" i="46"/>
  <c r="BW65" i="46"/>
  <c r="BY65" i="46" s="1"/>
  <c r="CB65" i="46"/>
  <c r="BW57" i="46"/>
  <c r="BY57" i="46" s="1"/>
  <c r="CB57" i="46"/>
  <c r="BX40" i="46"/>
  <c r="BZ40" i="46" s="1"/>
  <c r="CC40" i="46"/>
  <c r="CJ71" i="46"/>
  <c r="CN45" i="46"/>
  <c r="CN20" i="46"/>
  <c r="BW28" i="46"/>
  <c r="BY28" i="46" s="1"/>
  <c r="CB28" i="46"/>
  <c r="CN72" i="46"/>
  <c r="CB73" i="46"/>
  <c r="BW73" i="46"/>
  <c r="BY73" i="46" s="1"/>
  <c r="CN67" i="46"/>
  <c r="BX68" i="46"/>
  <c r="BZ68" i="46" s="1"/>
  <c r="CC68" i="46"/>
  <c r="CN12" i="46"/>
  <c r="BW59" i="46"/>
  <c r="BY59" i="46" s="1"/>
  <c r="CJ66" i="46"/>
  <c r="CN59" i="46"/>
  <c r="CN34" i="46"/>
  <c r="CC23" i="46"/>
  <c r="BX23" i="46"/>
  <c r="BZ23" i="46" s="1"/>
  <c r="CN39" i="46"/>
  <c r="BW26" i="46"/>
  <c r="BY26" i="46" s="1"/>
  <c r="CJ20" i="46"/>
  <c r="CN15" i="46"/>
  <c r="CN11" i="46"/>
  <c r="CN4" i="46"/>
  <c r="CJ8" i="46"/>
  <c r="CJ68" i="46"/>
  <c r="BW62" i="46"/>
  <c r="BY62" i="46" s="1"/>
  <c r="CB62" i="46"/>
  <c r="CB8" i="46"/>
  <c r="BW8" i="46"/>
  <c r="BY8" i="46" s="1"/>
  <c r="CJ40" i="46"/>
  <c r="BX31" i="46"/>
  <c r="BZ31" i="46" s="1"/>
  <c r="CC31" i="46"/>
  <c r="CJ27" i="46"/>
  <c r="CB15" i="46"/>
  <c r="BW15" i="46"/>
  <c r="BY15" i="46" s="1"/>
  <c r="CJ9" i="46"/>
  <c r="BX3" i="46"/>
  <c r="BZ3" i="46" s="1"/>
  <c r="CC3" i="46"/>
  <c r="BW5" i="46"/>
  <c r="BY5" i="46" s="1"/>
  <c r="CJ12" i="46"/>
  <c r="CJ6" i="46"/>
  <c r="CN3" i="45"/>
  <c r="CJ3" i="45"/>
  <c r="CJ70" i="44"/>
  <c r="CB15" i="44"/>
  <c r="BW15" i="44"/>
  <c r="BY15" i="44" s="1"/>
  <c r="CN70" i="44"/>
  <c r="CC79" i="44"/>
  <c r="BX79" i="44"/>
  <c r="BZ79" i="44" s="1"/>
  <c r="CJ57" i="44"/>
  <c r="CN61" i="44"/>
  <c r="CJ19" i="44"/>
  <c r="CN37" i="44"/>
  <c r="CN46" i="44"/>
  <c r="BW16" i="44"/>
  <c r="BY16" i="44" s="1"/>
  <c r="CB16" i="44"/>
  <c r="CJ63" i="44"/>
  <c r="CJ14" i="44"/>
  <c r="CJ55" i="44"/>
  <c r="CJ17" i="44"/>
  <c r="CJ16" i="44"/>
  <c r="CN63" i="44"/>
  <c r="CJ20" i="44"/>
  <c r="CA64" i="44"/>
  <c r="BW64" i="44"/>
  <c r="BY64" i="44" s="1"/>
  <c r="CC32" i="44"/>
  <c r="BX32" i="44"/>
  <c r="BZ32" i="44" s="1"/>
  <c r="CC36" i="44"/>
  <c r="BX36" i="44"/>
  <c r="BZ36" i="44" s="1"/>
  <c r="BX54" i="44"/>
  <c r="BZ54" i="44" s="1"/>
  <c r="CC54" i="44"/>
  <c r="CJ18" i="44"/>
  <c r="CJ78" i="44"/>
  <c r="CN19" i="44"/>
  <c r="CN49" i="44"/>
  <c r="CN32" i="44"/>
  <c r="CJ13" i="44"/>
  <c r="CN66" i="44"/>
  <c r="CN51" i="44"/>
  <c r="BW73" i="44"/>
  <c r="BY73" i="44" s="1"/>
  <c r="CB73" i="44"/>
  <c r="CN6" i="44"/>
  <c r="CJ79" i="44"/>
  <c r="CJ50" i="44"/>
  <c r="CJ15" i="44"/>
  <c r="CN18" i="44"/>
  <c r="CN12" i="44"/>
  <c r="CN78" i="44"/>
  <c r="CN35" i="44"/>
  <c r="CJ45" i="44"/>
  <c r="CB68" i="44"/>
  <c r="BW68" i="44"/>
  <c r="BY68" i="44" s="1"/>
  <c r="BW12" i="44"/>
  <c r="BY12" i="44" s="1"/>
  <c r="CB12" i="44"/>
  <c r="CN34" i="44"/>
  <c r="CJ10" i="44"/>
  <c r="CJ31" i="44"/>
  <c r="CJ38" i="44"/>
  <c r="CN59" i="44"/>
  <c r="CN47" i="44"/>
  <c r="CN77" i="44"/>
  <c r="CN23" i="44"/>
  <c r="CN17" i="44"/>
  <c r="CN25" i="44"/>
  <c r="CN3" i="44"/>
  <c r="BX12" i="44"/>
  <c r="BZ12" i="44" s="1"/>
  <c r="CC12" i="44"/>
  <c r="CJ67" i="44"/>
  <c r="BW9" i="44"/>
  <c r="BY9" i="44" s="1"/>
  <c r="CJ81" i="44"/>
  <c r="BX71" i="44"/>
  <c r="BZ71" i="44" s="1"/>
  <c r="CC71" i="44"/>
  <c r="CJ28" i="44"/>
  <c r="BW52" i="44"/>
  <c r="BY52" i="44" s="1"/>
  <c r="CB52" i="44"/>
  <c r="CN31" i="44"/>
  <c r="BW57" i="44"/>
  <c r="BY57" i="44" s="1"/>
  <c r="CB57" i="44"/>
  <c r="BX15" i="44"/>
  <c r="BZ15" i="44" s="1"/>
  <c r="BW75" i="44"/>
  <c r="BY75" i="44" s="1"/>
  <c r="CB75" i="44"/>
  <c r="BW40" i="44"/>
  <c r="BY40" i="44" s="1"/>
  <c r="CB40" i="44"/>
  <c r="CN68" i="44"/>
  <c r="BX17" i="44"/>
  <c r="BZ17" i="44" s="1"/>
  <c r="CC17" i="44"/>
  <c r="CN33" i="44"/>
  <c r="CN65" i="44"/>
  <c r="CJ7" i="44"/>
  <c r="CN11" i="44"/>
  <c r="CJ8" i="44"/>
  <c r="CC61" i="44"/>
  <c r="BX61" i="44"/>
  <c r="BZ61" i="44" s="1"/>
  <c r="BX52" i="44"/>
  <c r="BZ52" i="44" s="1"/>
  <c r="CN81" i="44"/>
  <c r="CN56" i="44"/>
  <c r="CC44" i="44"/>
  <c r="BX44" i="44"/>
  <c r="BZ44" i="44" s="1"/>
  <c r="CN57" i="44"/>
  <c r="CJ6" i="44"/>
  <c r="CN27" i="44"/>
  <c r="CJ54" i="44"/>
  <c r="CN42" i="44"/>
  <c r="CN41" i="44"/>
  <c r="CN72" i="44"/>
  <c r="CB80" i="44"/>
  <c r="BW80" i="44"/>
  <c r="BY80" i="44" s="1"/>
  <c r="CN30" i="44"/>
  <c r="CJ64" i="44"/>
  <c r="CJ52" i="44"/>
  <c r="CJ27" i="44"/>
  <c r="CN43" i="44"/>
  <c r="CJ73" i="44"/>
  <c r="CJ5" i="44"/>
  <c r="BW54" i="44"/>
  <c r="BY54" i="44" s="1"/>
  <c r="CJ33" i="44"/>
  <c r="CJ76" i="44"/>
  <c r="CB81" i="44"/>
  <c r="BW81" i="44"/>
  <c r="BY81" i="44" s="1"/>
  <c r="CN55" i="44"/>
  <c r="CN67" i="44"/>
  <c r="BW78" i="44"/>
  <c r="BY78" i="44" s="1"/>
  <c r="BW56" i="44"/>
  <c r="BY56" i="44" s="1"/>
  <c r="CB56" i="44"/>
  <c r="CB7" i="44"/>
  <c r="BW7" i="44"/>
  <c r="BY7" i="44" s="1"/>
  <c r="BX76" i="44"/>
  <c r="BZ76" i="44" s="1"/>
  <c r="CC76" i="44"/>
  <c r="CJ24" i="44"/>
  <c r="BW44" i="44"/>
  <c r="BY44" i="44" s="1"/>
  <c r="CB44" i="44"/>
  <c r="CC28" i="44"/>
  <c r="BX28" i="44"/>
  <c r="BZ28" i="44" s="1"/>
  <c r="CC57" i="44"/>
  <c r="BX57" i="44"/>
  <c r="BZ57" i="44" s="1"/>
  <c r="CJ23" i="44"/>
  <c r="CN50" i="44"/>
  <c r="CJ47" i="44"/>
  <c r="CN45" i="44"/>
  <c r="CN21" i="44"/>
  <c r="CN69" i="44"/>
  <c r="CJ29" i="44"/>
  <c r="CN39" i="44"/>
  <c r="BW24" i="44"/>
  <c r="BY24" i="44" s="1"/>
  <c r="CB24" i="44"/>
  <c r="CN7" i="44"/>
  <c r="CJ3" i="44"/>
  <c r="CN22" i="44"/>
  <c r="CJ36" i="44"/>
  <c r="BW76" i="44"/>
  <c r="BY76" i="44" s="1"/>
  <c r="CB76" i="44"/>
  <c r="BW65" i="44"/>
  <c r="BY65" i="44" s="1"/>
  <c r="CB65" i="44"/>
  <c r="BX55" i="44"/>
  <c r="BZ55" i="44" s="1"/>
  <c r="CC55" i="44"/>
  <c r="CN40" i="44"/>
  <c r="BW48" i="44"/>
  <c r="BY48" i="44" s="1"/>
  <c r="CB48" i="44"/>
  <c r="CJ11" i="44"/>
  <c r="CN20" i="44"/>
  <c r="CN44" i="44"/>
  <c r="CJ68" i="44"/>
  <c r="CN80" i="44"/>
  <c r="CN58" i="44"/>
  <c r="CJ75" i="44"/>
  <c r="CJ32" i="44"/>
  <c r="BW77" i="44"/>
  <c r="BY77" i="44" s="1"/>
  <c r="CB77" i="44"/>
  <c r="CN24" i="44"/>
  <c r="CB53" i="44"/>
  <c r="BW53" i="44"/>
  <c r="BY53" i="44" s="1"/>
  <c r="CN26" i="44"/>
  <c r="BW4" i="44"/>
  <c r="BY4" i="44" s="1"/>
  <c r="CB4" i="44"/>
  <c r="CN54" i="44"/>
  <c r="CN73" i="44"/>
  <c r="CC20" i="44"/>
  <c r="BX20" i="44"/>
  <c r="BZ20" i="44" s="1"/>
  <c r="BX16" i="44"/>
  <c r="BZ16" i="44" s="1"/>
  <c r="CC16" i="44"/>
  <c r="CN53" i="44"/>
  <c r="CJ49" i="44"/>
  <c r="BX72" i="44"/>
  <c r="BZ72" i="44" s="1"/>
  <c r="CC72" i="44"/>
  <c r="BX74" i="44"/>
  <c r="BZ74" i="44" s="1"/>
  <c r="CC74" i="44"/>
  <c r="CN64" i="44"/>
  <c r="BW32" i="44"/>
  <c r="BY32" i="44" s="1"/>
  <c r="CB32" i="44"/>
  <c r="BW36" i="44"/>
  <c r="BY36" i="44" s="1"/>
  <c r="CB36" i="44"/>
  <c r="CN38" i="44"/>
  <c r="CB60" i="44"/>
  <c r="BW60" i="44"/>
  <c r="BY60" i="44" s="1"/>
  <c r="BX4" i="44"/>
  <c r="BZ4" i="44" s="1"/>
  <c r="CC4" i="44"/>
  <c r="CJ61" i="44"/>
  <c r="BW20" i="44"/>
  <c r="BY20" i="44" s="1"/>
  <c r="CB20" i="44"/>
  <c r="CN9" i="44"/>
  <c r="CJ21" i="44"/>
  <c r="CC78" i="44"/>
  <c r="BX78" i="44"/>
  <c r="BZ78" i="44" s="1"/>
  <c r="CB11" i="44"/>
  <c r="BW11" i="44"/>
  <c r="BY11" i="44" s="1"/>
  <c r="BX56" i="44"/>
  <c r="BZ56" i="44" s="1"/>
  <c r="CC56" i="44"/>
  <c r="CJ40" i="44"/>
  <c r="CN74" i="44"/>
  <c r="CJ62" i="44"/>
  <c r="CN13" i="44"/>
  <c r="CN48" i="44"/>
  <c r="CJ43" i="44"/>
  <c r="CC40" i="44"/>
  <c r="BX40" i="44"/>
  <c r="BZ40" i="44" s="1"/>
  <c r="CJ35" i="44"/>
  <c r="CJ25" i="44"/>
  <c r="BW13" i="44"/>
  <c r="BY13" i="44" s="1"/>
  <c r="CB13" i="44"/>
  <c r="CN4" i="44"/>
  <c r="BX80" i="44"/>
  <c r="BZ80" i="44" s="1"/>
  <c r="CC80" i="44"/>
  <c r="CJ42" i="44"/>
  <c r="CJ30" i="44"/>
  <c r="CB59" i="44"/>
  <c r="BX59" i="44"/>
  <c r="BZ59" i="44" s="1"/>
  <c r="BW59" i="44"/>
  <c r="BY59" i="44" s="1"/>
  <c r="CJ66" i="44"/>
  <c r="BX60" i="44"/>
  <c r="BZ60" i="44" s="1"/>
  <c r="CC60" i="44"/>
  <c r="CJ56" i="44"/>
  <c r="CJ53" i="44"/>
  <c r="CN15" i="44"/>
  <c r="BW8" i="44"/>
  <c r="BY8" i="44" s="1"/>
  <c r="CB8" i="44"/>
  <c r="BX68" i="44"/>
  <c r="BZ68" i="44" s="1"/>
  <c r="CN52" i="44"/>
  <c r="CN8" i="44"/>
  <c r="BX53" i="44"/>
  <c r="BZ53" i="44" s="1"/>
  <c r="CJ37" i="44"/>
  <c r="CC58" i="44"/>
  <c r="BX58" i="44"/>
  <c r="BZ58" i="44" s="1"/>
  <c r="CN62" i="44"/>
  <c r="CJ48" i="44"/>
  <c r="BX73" i="44"/>
  <c r="BZ73" i="44" s="1"/>
  <c r="CC73" i="44"/>
  <c r="BW51" i="44"/>
  <c r="BY51" i="44" s="1"/>
  <c r="CB51" i="44"/>
  <c r="CJ80" i="44"/>
  <c r="CJ58" i="44"/>
  <c r="CJ4" i="44"/>
  <c r="CJ34" i="44"/>
  <c r="BX8" i="44"/>
  <c r="BZ8" i="44" s="1"/>
  <c r="CC8" i="44"/>
  <c r="CN5" i="44"/>
  <c r="BW61" i="44"/>
  <c r="BY61" i="44" s="1"/>
  <c r="CJ51" i="44"/>
  <c r="CN16" i="44"/>
  <c r="CN28" i="44"/>
  <c r="CJ39" i="44"/>
  <c r="CN14" i="44"/>
  <c r="CC24" i="44"/>
  <c r="BX24" i="44"/>
  <c r="BZ24" i="44" s="1"/>
  <c r="CJ60" i="44"/>
  <c r="CN75" i="44"/>
  <c r="CN79" i="44"/>
  <c r="BX65" i="44"/>
  <c r="BZ65" i="44" s="1"/>
  <c r="CC65" i="44"/>
  <c r="CN71" i="44"/>
  <c r="CJ69" i="44"/>
  <c r="CB55" i="44"/>
  <c r="BW55" i="44"/>
  <c r="BY55" i="44" s="1"/>
  <c r="CB3" i="44"/>
  <c r="BW3" i="44"/>
  <c r="BY3" i="44" s="1"/>
  <c r="CJ44" i="44"/>
  <c r="BW79" i="44"/>
  <c r="BY79" i="44" s="1"/>
  <c r="CB79" i="44"/>
  <c r="BW28" i="44"/>
  <c r="BY28" i="44" s="1"/>
  <c r="CB28" i="44"/>
  <c r="CC48" i="44"/>
  <c r="BX48" i="44"/>
  <c r="BZ48" i="44" s="1"/>
  <c r="BX11" i="44"/>
  <c r="BZ11" i="44" s="1"/>
  <c r="CN10" i="44"/>
  <c r="CJ59" i="44"/>
  <c r="BX75" i="44"/>
  <c r="BZ75" i="44" s="1"/>
  <c r="CC75" i="44"/>
  <c r="CJ71" i="44"/>
  <c r="CJ41" i="44"/>
  <c r="CN76" i="44"/>
  <c r="CN29" i="44"/>
  <c r="CJ74" i="44"/>
  <c r="CJ26" i="44"/>
  <c r="CJ46" i="44"/>
  <c r="CJ65" i="44"/>
  <c r="CN36" i="44"/>
  <c r="CJ72" i="44"/>
  <c r="CJ22" i="44"/>
  <c r="CJ9" i="44"/>
  <c r="CD8" i="48" l="1"/>
  <c r="CD48" i="48"/>
  <c r="CD66" i="44"/>
  <c r="CD47" i="48"/>
  <c r="CD45" i="44"/>
  <c r="CD5" i="46"/>
  <c r="CD55" i="47"/>
  <c r="CD32" i="48"/>
  <c r="CD6" i="46"/>
  <c r="CD47" i="44"/>
  <c r="CD56" i="48"/>
  <c r="CD30" i="47"/>
  <c r="CD30" i="44"/>
  <c r="CD41" i="44"/>
  <c r="CD37" i="44"/>
  <c r="CD53" i="46"/>
  <c r="CD67" i="44"/>
  <c r="CD70" i="44"/>
  <c r="CD57" i="48"/>
  <c r="CD62" i="44"/>
  <c r="CD33" i="46"/>
  <c r="CD7" i="46"/>
  <c r="CD43" i="44"/>
  <c r="CD59" i="46"/>
  <c r="CD6" i="44"/>
  <c r="CD52" i="48"/>
  <c r="CD63" i="46"/>
  <c r="CD22" i="46"/>
  <c r="CD29" i="46"/>
  <c r="CD11" i="48"/>
  <c r="CD38" i="46"/>
  <c r="CD27" i="47"/>
  <c r="CD4" i="48"/>
  <c r="CD33" i="44"/>
  <c r="CD52" i="47"/>
  <c r="CD18" i="44"/>
  <c r="CD58" i="47"/>
  <c r="CD20" i="46"/>
  <c r="CD10" i="46"/>
  <c r="CD9" i="44"/>
  <c r="CD41" i="47"/>
  <c r="CD17" i="48"/>
  <c r="CD37" i="46"/>
  <c r="CD34" i="47"/>
  <c r="CD23" i="44"/>
  <c r="CD10" i="47"/>
  <c r="CD54" i="47"/>
  <c r="CD31" i="47"/>
  <c r="CD12" i="47"/>
  <c r="CD10" i="44"/>
  <c r="CD35" i="47"/>
  <c r="CD13" i="46"/>
  <c r="CD61" i="48"/>
  <c r="CD59" i="48"/>
  <c r="CD12" i="48"/>
  <c r="CD16" i="48"/>
  <c r="CD37" i="48"/>
  <c r="CD26" i="47"/>
  <c r="CD66" i="46"/>
  <c r="CD69" i="44"/>
  <c r="CD21" i="44"/>
  <c r="CD22" i="44"/>
  <c r="CD31" i="44"/>
  <c r="CD14" i="47"/>
  <c r="CD48" i="47"/>
  <c r="CD45" i="46"/>
  <c r="CD41" i="46"/>
  <c r="CD70" i="46"/>
  <c r="CD44" i="46"/>
  <c r="CD39" i="46"/>
  <c r="CD69" i="46"/>
  <c r="CD12" i="46"/>
  <c r="CD50" i="44"/>
  <c r="CD29" i="48"/>
  <c r="CD4" i="47"/>
  <c r="CD22" i="47"/>
  <c r="CD47" i="47"/>
  <c r="CD45" i="47"/>
  <c r="CD43" i="47"/>
  <c r="CD3" i="47"/>
  <c r="CD56" i="46"/>
  <c r="CD43" i="46"/>
  <c r="CD36" i="46"/>
  <c r="CD35" i="46"/>
  <c r="CD29" i="44"/>
  <c r="CD59" i="44"/>
  <c r="CD35" i="44"/>
  <c r="CD49" i="44"/>
  <c r="CD3" i="44"/>
  <c r="CD58" i="44"/>
  <c r="CD27" i="44"/>
  <c r="CD17" i="44"/>
  <c r="CD46" i="44"/>
  <c r="CD72" i="44"/>
  <c r="CD55" i="44"/>
  <c r="CD18" i="48"/>
  <c r="CD21" i="48"/>
  <c r="CD34" i="48"/>
  <c r="CD51" i="48"/>
  <c r="CD15" i="47"/>
  <c r="CD23" i="47"/>
  <c r="CD21" i="47"/>
  <c r="CD25" i="47"/>
  <c r="CD26" i="46"/>
  <c r="CD47" i="46"/>
  <c r="CD34" i="46"/>
  <c r="CD3" i="45"/>
  <c r="CD39" i="44"/>
  <c r="CD81" i="44"/>
  <c r="CD11" i="44"/>
  <c r="CD65" i="44"/>
  <c r="CD25" i="44"/>
  <c r="CD74" i="44"/>
  <c r="CD10" i="48"/>
  <c r="CD25" i="48"/>
  <c r="CD36" i="48"/>
  <c r="CD31" i="48"/>
  <c r="CD6" i="48"/>
  <c r="CD7" i="48"/>
  <c r="CD50" i="48"/>
  <c r="CD33" i="48"/>
  <c r="CD7" i="47"/>
  <c r="CD8" i="47"/>
  <c r="CD18" i="47"/>
  <c r="CD5" i="47"/>
  <c r="CD29" i="47"/>
  <c r="CD53" i="47"/>
  <c r="CD38" i="47"/>
  <c r="CD32" i="47"/>
  <c r="CD24" i="47"/>
  <c r="CD28" i="47"/>
  <c r="CD39" i="47"/>
  <c r="CD51" i="46"/>
  <c r="CD42" i="46"/>
  <c r="CD60" i="46"/>
  <c r="CD30" i="46"/>
  <c r="CD54" i="46"/>
  <c r="CD40" i="46"/>
  <c r="CD73" i="46"/>
  <c r="CD23" i="46"/>
  <c r="CD11" i="46"/>
  <c r="CD50" i="46"/>
  <c r="CD19" i="46"/>
  <c r="CD4" i="44"/>
  <c r="CD19" i="44"/>
  <c r="CD26" i="44"/>
  <c r="CD71" i="44"/>
  <c r="CD34" i="44"/>
  <c r="CD38" i="44"/>
  <c r="CD51" i="44"/>
  <c r="CD15" i="44"/>
  <c r="CD63" i="44"/>
  <c r="CD46" i="48"/>
  <c r="CD54" i="48"/>
  <c r="CD42" i="48"/>
  <c r="CD55" i="48"/>
  <c r="CD39" i="48"/>
  <c r="CD26" i="48"/>
  <c r="CD58" i="48"/>
  <c r="CD3" i="48"/>
  <c r="CD23" i="48"/>
  <c r="CD13" i="48"/>
  <c r="CD20" i="48"/>
  <c r="CD19" i="48"/>
  <c r="CD60" i="48"/>
  <c r="CD49" i="48"/>
  <c r="CD9" i="48"/>
  <c r="CD40" i="48"/>
  <c r="CD45" i="48"/>
  <c r="CD35" i="48"/>
  <c r="CD28" i="48"/>
  <c r="CD62" i="48"/>
  <c r="CD24" i="48"/>
  <c r="CD27" i="48"/>
  <c r="CD14" i="48"/>
  <c r="CD43" i="48"/>
  <c r="CD53" i="48"/>
  <c r="CD44" i="48"/>
  <c r="CD22" i="48"/>
  <c r="CD30" i="48"/>
  <c r="CD5" i="48"/>
  <c r="CD41" i="48"/>
  <c r="CD38" i="48"/>
  <c r="CD40" i="47"/>
  <c r="CD9" i="47"/>
  <c r="CD36" i="47"/>
  <c r="CD33" i="47"/>
  <c r="CD57" i="47"/>
  <c r="CD19" i="47"/>
  <c r="CD49" i="47"/>
  <c r="CD16" i="47"/>
  <c r="CD50" i="47"/>
  <c r="CD17" i="47"/>
  <c r="CD37" i="47"/>
  <c r="CD6" i="47"/>
  <c r="CD46" i="47"/>
  <c r="CD42" i="47"/>
  <c r="CD11" i="47"/>
  <c r="CD51" i="47"/>
  <c r="CD13" i="47"/>
  <c r="CD20" i="47"/>
  <c r="CD44" i="47"/>
  <c r="CD15" i="46"/>
  <c r="CD61" i="46"/>
  <c r="BG6" i="46"/>
  <c r="BM6" i="46"/>
  <c r="CD67" i="46"/>
  <c r="L9" i="46"/>
  <c r="N8" i="46"/>
  <c r="CD31" i="46"/>
  <c r="CD64" i="46"/>
  <c r="CD49" i="46"/>
  <c r="CD55" i="46"/>
  <c r="CD27" i="46"/>
  <c r="CD71" i="46"/>
  <c r="CD4" i="46"/>
  <c r="CD24" i="46"/>
  <c r="CD72" i="46"/>
  <c r="CD28" i="46"/>
  <c r="CD57" i="46"/>
  <c r="CS5" i="46"/>
  <c r="CX4" i="46"/>
  <c r="CD18" i="46"/>
  <c r="CD68" i="46"/>
  <c r="CD21" i="46"/>
  <c r="CD8" i="46"/>
  <c r="CD65" i="46"/>
  <c r="CD32" i="46"/>
  <c r="CD3" i="46"/>
  <c r="CD48" i="46"/>
  <c r="CD17" i="46"/>
  <c r="CD52" i="46"/>
  <c r="CD9" i="46"/>
  <c r="CD14" i="46"/>
  <c r="CR4" i="46"/>
  <c r="CW3" i="46"/>
  <c r="DA3" i="46" s="1"/>
  <c r="CS4" i="46"/>
  <c r="CX3" i="46"/>
  <c r="CD62" i="46"/>
  <c r="CD58" i="46"/>
  <c r="CR5" i="46"/>
  <c r="CW4" i="46"/>
  <c r="BG7" i="46"/>
  <c r="BM7" i="46"/>
  <c r="CD16" i="46"/>
  <c r="CX3" i="45"/>
  <c r="CW3" i="45"/>
  <c r="CD60" i="44"/>
  <c r="CD28" i="44"/>
  <c r="CD13" i="44"/>
  <c r="CD20" i="44"/>
  <c r="CD48" i="44"/>
  <c r="CD76" i="44"/>
  <c r="CD56" i="44"/>
  <c r="CD61" i="44"/>
  <c r="CD32" i="44"/>
  <c r="CD40" i="44"/>
  <c r="CD77" i="44"/>
  <c r="CD24" i="44"/>
  <c r="CD78" i="44"/>
  <c r="CD54" i="44"/>
  <c r="CD75" i="44"/>
  <c r="CD12" i="44"/>
  <c r="CD73" i="44"/>
  <c r="CD16" i="44"/>
  <c r="CD52" i="44"/>
  <c r="CD57" i="44"/>
  <c r="CD79" i="44"/>
  <c r="CD8" i="44"/>
  <c r="CD36" i="44"/>
  <c r="CD53" i="44"/>
  <c r="CD44" i="44"/>
  <c r="CD7" i="44"/>
  <c r="CD80" i="44"/>
  <c r="CD68" i="44"/>
  <c r="CD64" i="44"/>
  <c r="DB3" i="46" l="1"/>
  <c r="DA4" i="46"/>
  <c r="DB4" i="46" s="1"/>
  <c r="CX5" i="46"/>
  <c r="CS6" i="46"/>
  <c r="CX6" i="46"/>
  <c r="CS7" i="46"/>
  <c r="BG8" i="46"/>
  <c r="BM8" i="46"/>
  <c r="CW5" i="46"/>
  <c r="DA5" i="46" s="1"/>
  <c r="DB5" i="46" s="1"/>
  <c r="CR6" i="46"/>
  <c r="CW6" i="46"/>
  <c r="CR7" i="46"/>
  <c r="N9" i="46"/>
  <c r="L10" i="46"/>
  <c r="DA3" i="45"/>
  <c r="N24" i="37"/>
  <c r="M24" i="37"/>
  <c r="DB3" i="45" l="1"/>
  <c r="BG9" i="46"/>
  <c r="BM9" i="46"/>
  <c r="DA6" i="46"/>
  <c r="L11" i="46"/>
  <c r="N10" i="46"/>
  <c r="CS8" i="46"/>
  <c r="CX7" i="46"/>
  <c r="CR8" i="46"/>
  <c r="CW7" i="46"/>
  <c r="DA7" i="46" s="1"/>
  <c r="DB7" i="46" s="1"/>
  <c r="O24" i="37"/>
  <c r="DB6" i="46" l="1"/>
  <c r="N11" i="46"/>
  <c r="L12" i="46"/>
  <c r="BG10" i="46"/>
  <c r="BM10" i="46"/>
  <c r="CX8" i="46"/>
  <c r="CS9" i="46"/>
  <c r="CW8" i="46"/>
  <c r="DA8" i="46" s="1"/>
  <c r="CR9" i="46"/>
  <c r="DB8" i="46" l="1"/>
  <c r="CW9" i="46"/>
  <c r="DA9" i="46" s="1"/>
  <c r="CR10" i="46"/>
  <c r="N12" i="46"/>
  <c r="L13" i="46"/>
  <c r="CX9" i="46"/>
  <c r="CS10" i="46"/>
  <c r="BM11" i="46"/>
  <c r="BG11" i="46"/>
  <c r="DB9" i="46" l="1"/>
  <c r="CW10" i="46"/>
  <c r="CR11" i="46"/>
  <c r="CS11" i="46"/>
  <c r="CX10" i="46"/>
  <c r="L14" i="46"/>
  <c r="N13" i="46"/>
  <c r="BG12" i="46"/>
  <c r="BM12" i="46"/>
  <c r="DA10" i="46" l="1"/>
  <c r="DB10" i="46" s="1"/>
  <c r="BM13" i="46"/>
  <c r="BG13" i="46"/>
  <c r="CS12" i="46"/>
  <c r="CX11" i="46"/>
  <c r="CR12" i="46"/>
  <c r="CW11" i="46"/>
  <c r="DA11" i="46" s="1"/>
  <c r="L15" i="46"/>
  <c r="N14" i="46"/>
  <c r="DB11" i="46" l="1"/>
  <c r="L16" i="46"/>
  <c r="N15" i="46"/>
  <c r="CR13" i="46"/>
  <c r="CW12" i="46"/>
  <c r="DA12" i="46" s="1"/>
  <c r="BG14" i="46"/>
  <c r="BM14" i="46"/>
  <c r="CX12" i="46"/>
  <c r="CS13" i="46"/>
  <c r="DB12" i="46" l="1"/>
  <c r="BM15" i="46"/>
  <c r="BG15" i="46"/>
  <c r="CX13" i="46"/>
  <c r="CS14" i="46"/>
  <c r="N16" i="46"/>
  <c r="L17" i="46"/>
  <c r="CR14" i="46"/>
  <c r="CW13" i="46"/>
  <c r="DA13" i="46" s="1"/>
  <c r="DB13" i="46" l="1"/>
  <c r="BM16" i="46"/>
  <c r="BG16" i="46"/>
  <c r="CW14" i="46"/>
  <c r="DA14" i="46" s="1"/>
  <c r="CR15" i="46"/>
  <c r="L18" i="46"/>
  <c r="N17" i="46"/>
  <c r="CX14" i="46"/>
  <c r="CS15" i="46"/>
  <c r="DB14" i="46" l="1"/>
  <c r="CS16" i="46"/>
  <c r="CX15" i="46"/>
  <c r="BG17" i="46"/>
  <c r="BM17" i="46"/>
  <c r="L19" i="46"/>
  <c r="N18" i="46"/>
  <c r="CR16" i="46"/>
  <c r="CW15" i="46"/>
  <c r="DA15" i="46" s="1"/>
  <c r="DB15" i="46" l="1"/>
  <c r="L20" i="46"/>
  <c r="N19" i="46"/>
  <c r="CR17" i="46"/>
  <c r="CW16" i="46"/>
  <c r="BG18" i="46"/>
  <c r="BM18" i="46"/>
  <c r="CX16" i="46"/>
  <c r="CS17" i="46"/>
  <c r="DA16" i="46" l="1"/>
  <c r="CS18" i="46"/>
  <c r="CX17" i="46"/>
  <c r="BG19" i="46"/>
  <c r="BM19" i="46"/>
  <c r="CW17" i="46"/>
  <c r="DA17" i="46" s="1"/>
  <c r="DB17" i="46" s="1"/>
  <c r="CR18" i="46"/>
  <c r="N20" i="46"/>
  <c r="L21" i="46"/>
  <c r="BS120" i="43"/>
  <c r="BV120" i="43" s="1"/>
  <c r="BP120" i="43"/>
  <c r="BO120" i="43"/>
  <c r="BN120" i="43"/>
  <c r="BI120" i="43"/>
  <c r="BH120" i="43"/>
  <c r="BC120" i="43"/>
  <c r="BB120" i="43"/>
  <c r="BA120" i="43"/>
  <c r="AP120" i="43"/>
  <c r="AO120" i="43"/>
  <c r="AN120" i="43"/>
  <c r="AC120" i="43"/>
  <c r="AB120" i="43"/>
  <c r="AA120" i="43"/>
  <c r="O120" i="43"/>
  <c r="H120" i="43"/>
  <c r="E120" i="43"/>
  <c r="D120" i="43"/>
  <c r="BS119" i="43"/>
  <c r="BU119" i="43" s="1"/>
  <c r="BP119" i="43"/>
  <c r="BO119" i="43"/>
  <c r="BN119" i="43"/>
  <c r="BI119" i="43"/>
  <c r="BH119" i="43"/>
  <c r="BC119" i="43"/>
  <c r="BB119" i="43"/>
  <c r="BA119" i="43"/>
  <c r="AP119" i="43"/>
  <c r="AO119" i="43"/>
  <c r="AN119" i="43"/>
  <c r="CK119" i="43" s="1"/>
  <c r="AC119" i="43"/>
  <c r="AB119" i="43"/>
  <c r="AA119" i="43"/>
  <c r="P119" i="43"/>
  <c r="O119" i="43"/>
  <c r="H119" i="43"/>
  <c r="E119" i="43"/>
  <c r="D119" i="43"/>
  <c r="BS118" i="43"/>
  <c r="BV118" i="43" s="1"/>
  <c r="CC118" i="43" s="1"/>
  <c r="BP118" i="43"/>
  <c r="BO118" i="43"/>
  <c r="BN118" i="43"/>
  <c r="BI118" i="43"/>
  <c r="BH118" i="43"/>
  <c r="BC118" i="43"/>
  <c r="BB118" i="43"/>
  <c r="BA118" i="43"/>
  <c r="AP118" i="43"/>
  <c r="AO118" i="43"/>
  <c r="AN118" i="43"/>
  <c r="CK118" i="43" s="1"/>
  <c r="AC118" i="43"/>
  <c r="AB118" i="43"/>
  <c r="AA118" i="43"/>
  <c r="P118" i="43"/>
  <c r="O118" i="43"/>
  <c r="H118" i="43"/>
  <c r="E118" i="43"/>
  <c r="D118" i="43"/>
  <c r="BS117" i="43"/>
  <c r="BV117" i="43" s="1"/>
  <c r="BP117" i="43"/>
  <c r="BO117" i="43"/>
  <c r="BN117" i="43"/>
  <c r="BI117" i="43"/>
  <c r="BH117" i="43"/>
  <c r="BC117" i="43"/>
  <c r="BB117" i="43"/>
  <c r="BA117" i="43"/>
  <c r="AP117" i="43"/>
  <c r="AO117" i="43"/>
  <c r="AN117" i="43"/>
  <c r="CK117" i="43" s="1"/>
  <c r="AC117" i="43"/>
  <c r="AB117" i="43"/>
  <c r="AA117" i="43"/>
  <c r="P117" i="43"/>
  <c r="O117" i="43"/>
  <c r="H117" i="43"/>
  <c r="E117" i="43"/>
  <c r="D117" i="43"/>
  <c r="BS116" i="43"/>
  <c r="BV116" i="43" s="1"/>
  <c r="BP116" i="43"/>
  <c r="BO116" i="43"/>
  <c r="BN116" i="43"/>
  <c r="BI116" i="43"/>
  <c r="BH116" i="43"/>
  <c r="BC116" i="43"/>
  <c r="BB116" i="43"/>
  <c r="BA116" i="43"/>
  <c r="AP116" i="43"/>
  <c r="AO116" i="43"/>
  <c r="AN116" i="43"/>
  <c r="AC116" i="43"/>
  <c r="AB116" i="43"/>
  <c r="AA116" i="43"/>
  <c r="P116" i="43"/>
  <c r="O116" i="43"/>
  <c r="H116" i="43"/>
  <c r="E116" i="43"/>
  <c r="D116" i="43"/>
  <c r="BS115" i="43"/>
  <c r="BU115" i="43" s="1"/>
  <c r="CB115" i="43" s="1"/>
  <c r="BP115" i="43"/>
  <c r="BO115" i="43"/>
  <c r="BN115" i="43"/>
  <c r="BI115" i="43"/>
  <c r="BH115" i="43"/>
  <c r="BC115" i="43"/>
  <c r="BB115" i="43"/>
  <c r="BA115" i="43"/>
  <c r="AP115" i="43"/>
  <c r="AO115" i="43"/>
  <c r="AN115" i="43"/>
  <c r="AC115" i="43"/>
  <c r="AB115" i="43"/>
  <c r="AA115" i="43"/>
  <c r="P115" i="43"/>
  <c r="O115" i="43"/>
  <c r="H115" i="43"/>
  <c r="E115" i="43"/>
  <c r="D115" i="43"/>
  <c r="BS114" i="43"/>
  <c r="BV114" i="43" s="1"/>
  <c r="BP114" i="43"/>
  <c r="BO114" i="43"/>
  <c r="BN114" i="43"/>
  <c r="BI114" i="43"/>
  <c r="BH114" i="43"/>
  <c r="BC114" i="43"/>
  <c r="BB114" i="43"/>
  <c r="BA114" i="43"/>
  <c r="AP114" i="43"/>
  <c r="AO114" i="43"/>
  <c r="AN114" i="43"/>
  <c r="CK114" i="43" s="1"/>
  <c r="AC114" i="43"/>
  <c r="AB114" i="43"/>
  <c r="AA114" i="43"/>
  <c r="P114" i="43"/>
  <c r="O114" i="43"/>
  <c r="H114" i="43"/>
  <c r="E114" i="43"/>
  <c r="D114" i="43"/>
  <c r="BS113" i="43"/>
  <c r="BV113" i="43" s="1"/>
  <c r="BP113" i="43"/>
  <c r="BO113" i="43"/>
  <c r="BN113" i="43"/>
  <c r="BI113" i="43"/>
  <c r="BH113" i="43"/>
  <c r="BC113" i="43"/>
  <c r="BB113" i="43"/>
  <c r="BA113" i="43"/>
  <c r="AP113" i="43"/>
  <c r="AO113" i="43"/>
  <c r="AN113" i="43"/>
  <c r="AC113" i="43"/>
  <c r="AB113" i="43"/>
  <c r="AA113" i="43"/>
  <c r="P113" i="43"/>
  <c r="O113" i="43"/>
  <c r="H113" i="43"/>
  <c r="E113" i="43"/>
  <c r="D113" i="43"/>
  <c r="BS112" i="43"/>
  <c r="BV112" i="43" s="1"/>
  <c r="BP112" i="43"/>
  <c r="BO112" i="43"/>
  <c r="BN112" i="43"/>
  <c r="BI112" i="43"/>
  <c r="BH112" i="43"/>
  <c r="BC112" i="43"/>
  <c r="BB112" i="43"/>
  <c r="BA112" i="43"/>
  <c r="AP112" i="43"/>
  <c r="AO112" i="43"/>
  <c r="AN112" i="43"/>
  <c r="AC112" i="43"/>
  <c r="AB112" i="43"/>
  <c r="BQ112" i="43" s="1"/>
  <c r="AA112" i="43"/>
  <c r="P112" i="43"/>
  <c r="O112" i="43"/>
  <c r="H112" i="43"/>
  <c r="E112" i="43"/>
  <c r="D112" i="43"/>
  <c r="BS111" i="43"/>
  <c r="BP111" i="43"/>
  <c r="BO111" i="43"/>
  <c r="BN111" i="43"/>
  <c r="BI111" i="43"/>
  <c r="BH111" i="43"/>
  <c r="BC111" i="43"/>
  <c r="BB111" i="43"/>
  <c r="BA111" i="43"/>
  <c r="AP111" i="43"/>
  <c r="AO111" i="43"/>
  <c r="AN111" i="43"/>
  <c r="AC111" i="43"/>
  <c r="AB111" i="43"/>
  <c r="BQ111" i="43" s="1"/>
  <c r="AA111" i="43"/>
  <c r="P111" i="43"/>
  <c r="O111" i="43"/>
  <c r="H111" i="43"/>
  <c r="E111" i="43"/>
  <c r="D111" i="43"/>
  <c r="BS110" i="43"/>
  <c r="BU110" i="43" s="1"/>
  <c r="BP110" i="43"/>
  <c r="BO110" i="43"/>
  <c r="BN110" i="43"/>
  <c r="BI110" i="43"/>
  <c r="BH110" i="43"/>
  <c r="BC110" i="43"/>
  <c r="BB110" i="43"/>
  <c r="BA110" i="43"/>
  <c r="AP110" i="43"/>
  <c r="AO110" i="43"/>
  <c r="AN110" i="43"/>
  <c r="AC110" i="43"/>
  <c r="AB110" i="43"/>
  <c r="AA110" i="43"/>
  <c r="P110" i="43"/>
  <c r="O110" i="43"/>
  <c r="H110" i="43"/>
  <c r="E110" i="43"/>
  <c r="D110" i="43"/>
  <c r="BS109" i="43"/>
  <c r="BV109" i="43" s="1"/>
  <c r="CC109" i="43" s="1"/>
  <c r="BP109" i="43"/>
  <c r="BO109" i="43"/>
  <c r="BN109" i="43"/>
  <c r="BI109" i="43"/>
  <c r="BH109" i="43"/>
  <c r="BC109" i="43"/>
  <c r="BB109" i="43"/>
  <c r="BA109" i="43"/>
  <c r="AP109" i="43"/>
  <c r="AO109" i="43"/>
  <c r="AN109" i="43"/>
  <c r="CH109" i="43" s="1"/>
  <c r="CI109" i="43" s="1"/>
  <c r="AC109" i="43"/>
  <c r="AB109" i="43"/>
  <c r="AA109" i="43"/>
  <c r="P109" i="43"/>
  <c r="O109" i="43"/>
  <c r="H109" i="43"/>
  <c r="E109" i="43"/>
  <c r="D109" i="43"/>
  <c r="BS108" i="43"/>
  <c r="BU108" i="43" s="1"/>
  <c r="BP108" i="43"/>
  <c r="BO108" i="43"/>
  <c r="BN108" i="43"/>
  <c r="BI108" i="43"/>
  <c r="BH108" i="43"/>
  <c r="BC108" i="43"/>
  <c r="BB108" i="43"/>
  <c r="BA108" i="43"/>
  <c r="AP108" i="43"/>
  <c r="AO108" i="43"/>
  <c r="AN108" i="43"/>
  <c r="AC108" i="43"/>
  <c r="AB108" i="43"/>
  <c r="AA108" i="43"/>
  <c r="P108" i="43"/>
  <c r="O108" i="43"/>
  <c r="H108" i="43"/>
  <c r="E108" i="43"/>
  <c r="D108" i="43"/>
  <c r="BS107" i="43"/>
  <c r="BU107" i="43" s="1"/>
  <c r="BP107" i="43"/>
  <c r="BO107" i="43"/>
  <c r="BN107" i="43"/>
  <c r="BI107" i="43"/>
  <c r="BH107" i="43"/>
  <c r="BC107" i="43"/>
  <c r="BB107" i="43"/>
  <c r="BA107" i="43"/>
  <c r="AP107" i="43"/>
  <c r="AO107" i="43"/>
  <c r="AN107" i="43"/>
  <c r="AC107" i="43"/>
  <c r="AB107" i="43"/>
  <c r="BQ107" i="43" s="1"/>
  <c r="AA107" i="43"/>
  <c r="P107" i="43"/>
  <c r="O107" i="43"/>
  <c r="H107" i="43"/>
  <c r="E107" i="43"/>
  <c r="D107" i="43"/>
  <c r="BS106" i="43"/>
  <c r="BV106" i="43" s="1"/>
  <c r="CC106" i="43" s="1"/>
  <c r="BP106" i="43"/>
  <c r="BO106" i="43"/>
  <c r="BN106" i="43"/>
  <c r="BI106" i="43"/>
  <c r="BH106" i="43"/>
  <c r="BC106" i="43"/>
  <c r="BB106" i="43"/>
  <c r="BA106" i="43"/>
  <c r="AP106" i="43"/>
  <c r="AO106" i="43"/>
  <c r="AN106" i="43"/>
  <c r="AC106" i="43"/>
  <c r="AB106" i="43"/>
  <c r="AA106" i="43"/>
  <c r="P106" i="43"/>
  <c r="O106" i="43"/>
  <c r="H106" i="43"/>
  <c r="E106" i="43"/>
  <c r="D106" i="43"/>
  <c r="BS105" i="43"/>
  <c r="BV105" i="43" s="1"/>
  <c r="BP105" i="43"/>
  <c r="BO105" i="43"/>
  <c r="BN105" i="43"/>
  <c r="BI105" i="43"/>
  <c r="BH105" i="43"/>
  <c r="BC105" i="43"/>
  <c r="BB105" i="43"/>
  <c r="BA105" i="43"/>
  <c r="AP105" i="43"/>
  <c r="AO105" i="43"/>
  <c r="AN105" i="43"/>
  <c r="CH105" i="43" s="1"/>
  <c r="CI105" i="43" s="1"/>
  <c r="AC105" i="43"/>
  <c r="AB105" i="43"/>
  <c r="BQ105" i="43" s="1"/>
  <c r="AA105" i="43"/>
  <c r="P105" i="43"/>
  <c r="O105" i="43"/>
  <c r="H105" i="43"/>
  <c r="E105" i="43"/>
  <c r="D105" i="43"/>
  <c r="BS104" i="43"/>
  <c r="BP104" i="43"/>
  <c r="BO104" i="43"/>
  <c r="BN104" i="43"/>
  <c r="BI104" i="43"/>
  <c r="BH104" i="43"/>
  <c r="BC104" i="43"/>
  <c r="BB104" i="43"/>
  <c r="BA104" i="43"/>
  <c r="AP104" i="43"/>
  <c r="AO104" i="43"/>
  <c r="AN104" i="43"/>
  <c r="CK104" i="43" s="1"/>
  <c r="AC104" i="43"/>
  <c r="AB104" i="43"/>
  <c r="BQ104" i="43" s="1"/>
  <c r="AA104" i="43"/>
  <c r="P104" i="43"/>
  <c r="O104" i="43"/>
  <c r="H104" i="43"/>
  <c r="E104" i="43"/>
  <c r="D104" i="43"/>
  <c r="BS103" i="43"/>
  <c r="BP103" i="43"/>
  <c r="BO103" i="43"/>
  <c r="BN103" i="43"/>
  <c r="BI103" i="43"/>
  <c r="BH103" i="43"/>
  <c r="BC103" i="43"/>
  <c r="BB103" i="43"/>
  <c r="BA103" i="43"/>
  <c r="AP103" i="43"/>
  <c r="AO103" i="43"/>
  <c r="AN103" i="43"/>
  <c r="CH103" i="43" s="1"/>
  <c r="CI103" i="43" s="1"/>
  <c r="AC103" i="43"/>
  <c r="AB103" i="43"/>
  <c r="AA103" i="43"/>
  <c r="P103" i="43"/>
  <c r="O103" i="43"/>
  <c r="H103" i="43"/>
  <c r="E103" i="43"/>
  <c r="D103" i="43"/>
  <c r="BS102" i="43"/>
  <c r="BU102" i="43" s="1"/>
  <c r="BP102" i="43"/>
  <c r="BO102" i="43"/>
  <c r="BN102" i="43"/>
  <c r="BI102" i="43"/>
  <c r="BH102" i="43"/>
  <c r="BC102" i="43"/>
  <c r="BB102" i="43"/>
  <c r="BA102" i="43"/>
  <c r="AP102" i="43"/>
  <c r="AO102" i="43"/>
  <c r="AN102" i="43"/>
  <c r="AC102" i="43"/>
  <c r="AB102" i="43"/>
  <c r="AA102" i="43"/>
  <c r="P102" i="43"/>
  <c r="O102" i="43"/>
  <c r="H102" i="43"/>
  <c r="E102" i="43"/>
  <c r="D102" i="43"/>
  <c r="BS101" i="43"/>
  <c r="BV101" i="43" s="1"/>
  <c r="BP101" i="43"/>
  <c r="BO101" i="43"/>
  <c r="BN101" i="43"/>
  <c r="BI101" i="43"/>
  <c r="BH101" i="43"/>
  <c r="BC101" i="43"/>
  <c r="BB101" i="43"/>
  <c r="BA101" i="43"/>
  <c r="AP101" i="43"/>
  <c r="AO101" i="43"/>
  <c r="AN101" i="43"/>
  <c r="CH101" i="43" s="1"/>
  <c r="CI101" i="43" s="1"/>
  <c r="AC101" i="43"/>
  <c r="AB101" i="43"/>
  <c r="AA101" i="43"/>
  <c r="P101" i="43"/>
  <c r="O101" i="43"/>
  <c r="H101" i="43"/>
  <c r="E101" i="43"/>
  <c r="D101" i="43"/>
  <c r="BS100" i="43"/>
  <c r="BP100" i="43"/>
  <c r="BO100" i="43"/>
  <c r="BN100" i="43"/>
  <c r="BI100" i="43"/>
  <c r="BH100" i="43"/>
  <c r="BC100" i="43"/>
  <c r="BB100" i="43"/>
  <c r="BA100" i="43"/>
  <c r="AP100" i="43"/>
  <c r="AO100" i="43"/>
  <c r="AN100" i="43"/>
  <c r="AC100" i="43"/>
  <c r="AB100" i="43"/>
  <c r="AA100" i="43"/>
  <c r="P100" i="43"/>
  <c r="O100" i="43"/>
  <c r="H100" i="43"/>
  <c r="E100" i="43"/>
  <c r="D100" i="43"/>
  <c r="BS99" i="43"/>
  <c r="BV99" i="43" s="1"/>
  <c r="CC99" i="43" s="1"/>
  <c r="BP99" i="43"/>
  <c r="BO99" i="43"/>
  <c r="BN99" i="43"/>
  <c r="BI99" i="43"/>
  <c r="BH99" i="43"/>
  <c r="BC99" i="43"/>
  <c r="BB99" i="43"/>
  <c r="BA99" i="43"/>
  <c r="AP99" i="43"/>
  <c r="AO99" i="43"/>
  <c r="AN99" i="43"/>
  <c r="AC99" i="43"/>
  <c r="AB99" i="43"/>
  <c r="BQ99" i="43" s="1"/>
  <c r="AA99" i="43"/>
  <c r="P99" i="43"/>
  <c r="O99" i="43"/>
  <c r="H99" i="43"/>
  <c r="E99" i="43"/>
  <c r="D99" i="43"/>
  <c r="BS98" i="43"/>
  <c r="BV98" i="43" s="1"/>
  <c r="CC98" i="43" s="1"/>
  <c r="BP98" i="43"/>
  <c r="BO98" i="43"/>
  <c r="BN98" i="43"/>
  <c r="BI98" i="43"/>
  <c r="BH98" i="43"/>
  <c r="BC98" i="43"/>
  <c r="BB98" i="43"/>
  <c r="BA98" i="43"/>
  <c r="AP98" i="43"/>
  <c r="AO98" i="43"/>
  <c r="AN98" i="43"/>
  <c r="AC98" i="43"/>
  <c r="AB98" i="43"/>
  <c r="BQ98" i="43" s="1"/>
  <c r="AA98" i="43"/>
  <c r="P98" i="43"/>
  <c r="O98" i="43"/>
  <c r="H98" i="43"/>
  <c r="E98" i="43"/>
  <c r="D98" i="43"/>
  <c r="BS97" i="43"/>
  <c r="BP97" i="43"/>
  <c r="BO97" i="43"/>
  <c r="BN97" i="43"/>
  <c r="BI97" i="43"/>
  <c r="BH97" i="43"/>
  <c r="BC97" i="43"/>
  <c r="BB97" i="43"/>
  <c r="BA97" i="43"/>
  <c r="AP97" i="43"/>
  <c r="AO97" i="43"/>
  <c r="AN97" i="43"/>
  <c r="CK97" i="43" s="1"/>
  <c r="AC97" i="43"/>
  <c r="AB97" i="43"/>
  <c r="AA97" i="43"/>
  <c r="P97" i="43"/>
  <c r="O97" i="43"/>
  <c r="H97" i="43"/>
  <c r="E97" i="43"/>
  <c r="D97" i="43"/>
  <c r="BS96" i="43"/>
  <c r="BU96" i="43" s="1"/>
  <c r="BP96" i="43"/>
  <c r="BO96" i="43"/>
  <c r="BN96" i="43"/>
  <c r="BI96" i="43"/>
  <c r="BH96" i="43"/>
  <c r="BC96" i="43"/>
  <c r="BB96" i="43"/>
  <c r="BA96" i="43"/>
  <c r="AP96" i="43"/>
  <c r="AO96" i="43"/>
  <c r="AN96" i="43"/>
  <c r="CK96" i="43" s="1"/>
  <c r="AC96" i="43"/>
  <c r="AB96" i="43"/>
  <c r="AA96" i="43"/>
  <c r="P96" i="43"/>
  <c r="O96" i="43"/>
  <c r="H96" i="43"/>
  <c r="E96" i="43"/>
  <c r="D96" i="43"/>
  <c r="BS95" i="43"/>
  <c r="BT95" i="43" s="1"/>
  <c r="CA95" i="43" s="1"/>
  <c r="BP95" i="43"/>
  <c r="BO95" i="43"/>
  <c r="BN95" i="43"/>
  <c r="BI95" i="43"/>
  <c r="BH95" i="43"/>
  <c r="BC95" i="43"/>
  <c r="BB95" i="43"/>
  <c r="BA95" i="43"/>
  <c r="AP95" i="43"/>
  <c r="AO95" i="43"/>
  <c r="AN95" i="43"/>
  <c r="AC95" i="43"/>
  <c r="AB95" i="43"/>
  <c r="AA95" i="43"/>
  <c r="P95" i="43"/>
  <c r="O95" i="43"/>
  <c r="H95" i="43"/>
  <c r="E95" i="43"/>
  <c r="D95" i="43"/>
  <c r="BS94" i="43"/>
  <c r="BP94" i="43"/>
  <c r="BO94" i="43"/>
  <c r="BN94" i="43"/>
  <c r="BI94" i="43"/>
  <c r="BH94" i="43"/>
  <c r="BC94" i="43"/>
  <c r="BB94" i="43"/>
  <c r="BA94" i="43"/>
  <c r="AP94" i="43"/>
  <c r="AO94" i="43"/>
  <c r="AN94" i="43"/>
  <c r="CH94" i="43" s="1"/>
  <c r="CI94" i="43" s="1"/>
  <c r="AC94" i="43"/>
  <c r="AB94" i="43"/>
  <c r="BQ94" i="43" s="1"/>
  <c r="AA94" i="43"/>
  <c r="P94" i="43"/>
  <c r="O94" i="43"/>
  <c r="H94" i="43"/>
  <c r="E94" i="43"/>
  <c r="D94" i="43"/>
  <c r="BS93" i="43"/>
  <c r="BP93" i="43"/>
  <c r="BO93" i="43"/>
  <c r="BN93" i="43"/>
  <c r="BI93" i="43"/>
  <c r="BH93" i="43"/>
  <c r="BC93" i="43"/>
  <c r="BB93" i="43"/>
  <c r="BA93" i="43"/>
  <c r="AP93" i="43"/>
  <c r="AO93" i="43"/>
  <c r="AN93" i="43"/>
  <c r="AC93" i="43"/>
  <c r="AB93" i="43"/>
  <c r="AA93" i="43"/>
  <c r="P93" i="43"/>
  <c r="O93" i="43"/>
  <c r="H93" i="43"/>
  <c r="E93" i="43"/>
  <c r="D93" i="43"/>
  <c r="BS92" i="43"/>
  <c r="BV92" i="43" s="1"/>
  <c r="CC92" i="43" s="1"/>
  <c r="BP92" i="43"/>
  <c r="BO92" i="43"/>
  <c r="BN92" i="43"/>
  <c r="BI92" i="43"/>
  <c r="BH92" i="43"/>
  <c r="BC92" i="43"/>
  <c r="BB92" i="43"/>
  <c r="BA92" i="43"/>
  <c r="AP92" i="43"/>
  <c r="AO92" i="43"/>
  <c r="AN92" i="43"/>
  <c r="CK92" i="43" s="1"/>
  <c r="AC92" i="43"/>
  <c r="AB92" i="43"/>
  <c r="AA92" i="43"/>
  <c r="P92" i="43"/>
  <c r="O92" i="43"/>
  <c r="H92" i="43"/>
  <c r="E92" i="43"/>
  <c r="D92" i="43"/>
  <c r="BS91" i="43"/>
  <c r="BP91" i="43"/>
  <c r="BO91" i="43"/>
  <c r="BN91" i="43"/>
  <c r="BI91" i="43"/>
  <c r="BH91" i="43"/>
  <c r="BC91" i="43"/>
  <c r="BB91" i="43"/>
  <c r="BA91" i="43"/>
  <c r="AP91" i="43"/>
  <c r="AO91" i="43"/>
  <c r="AN91" i="43"/>
  <c r="CK91" i="43" s="1"/>
  <c r="AC91" i="43"/>
  <c r="AB91" i="43"/>
  <c r="BQ91" i="43" s="1"/>
  <c r="AA91" i="43"/>
  <c r="P91" i="43"/>
  <c r="O91" i="43"/>
  <c r="H91" i="43"/>
  <c r="E91" i="43"/>
  <c r="D91" i="43"/>
  <c r="BS90" i="43"/>
  <c r="BV90" i="43" s="1"/>
  <c r="BP90" i="43"/>
  <c r="BO90" i="43"/>
  <c r="BN90" i="43"/>
  <c r="BI90" i="43"/>
  <c r="BH90" i="43"/>
  <c r="BC90" i="43"/>
  <c r="BB90" i="43"/>
  <c r="BA90" i="43"/>
  <c r="AP90" i="43"/>
  <c r="AO90" i="43"/>
  <c r="AN90" i="43"/>
  <c r="CK90" i="43" s="1"/>
  <c r="AC90" i="43"/>
  <c r="AB90" i="43"/>
  <c r="BQ90" i="43" s="1"/>
  <c r="AA90" i="43"/>
  <c r="P90" i="43"/>
  <c r="O90" i="43"/>
  <c r="H90" i="43"/>
  <c r="E90" i="43"/>
  <c r="D90" i="43"/>
  <c r="BS89" i="43"/>
  <c r="BP89" i="43"/>
  <c r="BO89" i="43"/>
  <c r="BN89" i="43"/>
  <c r="BI89" i="43"/>
  <c r="BH89" i="43"/>
  <c r="BC89" i="43"/>
  <c r="BB89" i="43"/>
  <c r="BA89" i="43"/>
  <c r="AP89" i="43"/>
  <c r="AO89" i="43"/>
  <c r="AN89" i="43"/>
  <c r="CH89" i="43" s="1"/>
  <c r="CI89" i="43" s="1"/>
  <c r="AC89" i="43"/>
  <c r="AB89" i="43"/>
  <c r="BQ89" i="43" s="1"/>
  <c r="AA89" i="43"/>
  <c r="P89" i="43"/>
  <c r="O89" i="43"/>
  <c r="H89" i="43"/>
  <c r="E89" i="43"/>
  <c r="D89" i="43"/>
  <c r="BS88" i="43"/>
  <c r="BU88" i="43" s="1"/>
  <c r="CB88" i="43" s="1"/>
  <c r="BP88" i="43"/>
  <c r="BO88" i="43"/>
  <c r="BN88" i="43"/>
  <c r="BI88" i="43"/>
  <c r="BH88" i="43"/>
  <c r="BC88" i="43"/>
  <c r="BB88" i="43"/>
  <c r="BA88" i="43"/>
  <c r="AP88" i="43"/>
  <c r="AO88" i="43"/>
  <c r="AN88" i="43"/>
  <c r="CH88" i="43" s="1"/>
  <c r="CI88" i="43" s="1"/>
  <c r="AC88" i="43"/>
  <c r="AB88" i="43"/>
  <c r="BQ88" i="43" s="1"/>
  <c r="AA88" i="43"/>
  <c r="P88" i="43"/>
  <c r="O88" i="43"/>
  <c r="H88" i="43"/>
  <c r="E88" i="43"/>
  <c r="D88" i="43"/>
  <c r="BS87" i="43"/>
  <c r="BV87" i="43" s="1"/>
  <c r="CC87" i="43" s="1"/>
  <c r="BP87" i="43"/>
  <c r="BO87" i="43"/>
  <c r="BN87" i="43"/>
  <c r="BI87" i="43"/>
  <c r="BH87" i="43"/>
  <c r="BC87" i="43"/>
  <c r="BB87" i="43"/>
  <c r="BA87" i="43"/>
  <c r="AP87" i="43"/>
  <c r="AO87" i="43"/>
  <c r="AN87" i="43"/>
  <c r="AC87" i="43"/>
  <c r="AB87" i="43"/>
  <c r="AA87" i="43"/>
  <c r="P87" i="43"/>
  <c r="O87" i="43"/>
  <c r="H87" i="43"/>
  <c r="E87" i="43"/>
  <c r="D87" i="43"/>
  <c r="BS86" i="43"/>
  <c r="BU86" i="43" s="1"/>
  <c r="CB86" i="43" s="1"/>
  <c r="BP86" i="43"/>
  <c r="BO86" i="43"/>
  <c r="BN86" i="43"/>
  <c r="BI86" i="43"/>
  <c r="BH86" i="43"/>
  <c r="BC86" i="43"/>
  <c r="BB86" i="43"/>
  <c r="BA86" i="43"/>
  <c r="AP86" i="43"/>
  <c r="AO86" i="43"/>
  <c r="AN86" i="43"/>
  <c r="AC86" i="43"/>
  <c r="AB86" i="43"/>
  <c r="BQ86" i="43" s="1"/>
  <c r="AA86" i="43"/>
  <c r="P86" i="43"/>
  <c r="O86" i="43"/>
  <c r="H86" i="43"/>
  <c r="E86" i="43"/>
  <c r="D86" i="43"/>
  <c r="BS85" i="43"/>
  <c r="BU85" i="43" s="1"/>
  <c r="BP85" i="43"/>
  <c r="BO85" i="43"/>
  <c r="BN85" i="43"/>
  <c r="BI85" i="43"/>
  <c r="BH85" i="43"/>
  <c r="BC85" i="43"/>
  <c r="BB85" i="43"/>
  <c r="BA85" i="43"/>
  <c r="AP85" i="43"/>
  <c r="AO85" i="43"/>
  <c r="AN85" i="43"/>
  <c r="AC85" i="43"/>
  <c r="AB85" i="43"/>
  <c r="AA85" i="43"/>
  <c r="P85" i="43"/>
  <c r="O85" i="43"/>
  <c r="H85" i="43"/>
  <c r="E85" i="43"/>
  <c r="D85" i="43"/>
  <c r="BS84" i="43"/>
  <c r="BU84" i="43" s="1"/>
  <c r="BP84" i="43"/>
  <c r="BO84" i="43"/>
  <c r="BN84" i="43"/>
  <c r="BI84" i="43"/>
  <c r="BH84" i="43"/>
  <c r="BC84" i="43"/>
  <c r="BB84" i="43"/>
  <c r="BA84" i="43"/>
  <c r="AP84" i="43"/>
  <c r="AO84" i="43"/>
  <c r="AN84" i="43"/>
  <c r="CK84" i="43" s="1"/>
  <c r="AC84" i="43"/>
  <c r="AB84" i="43"/>
  <c r="BQ84" i="43" s="1"/>
  <c r="AA84" i="43"/>
  <c r="P84" i="43"/>
  <c r="O84" i="43"/>
  <c r="H84" i="43"/>
  <c r="E84" i="43"/>
  <c r="D84" i="43"/>
  <c r="BS83" i="43"/>
  <c r="BV83" i="43" s="1"/>
  <c r="CC83" i="43" s="1"/>
  <c r="BP83" i="43"/>
  <c r="BO83" i="43"/>
  <c r="BN83" i="43"/>
  <c r="BI83" i="43"/>
  <c r="BH83" i="43"/>
  <c r="BC83" i="43"/>
  <c r="BB83" i="43"/>
  <c r="BA83" i="43"/>
  <c r="AP83" i="43"/>
  <c r="AO83" i="43"/>
  <c r="AN83" i="43"/>
  <c r="CH83" i="43" s="1"/>
  <c r="CI83" i="43" s="1"/>
  <c r="AC83" i="43"/>
  <c r="AB83" i="43"/>
  <c r="AA83" i="43"/>
  <c r="P83" i="43"/>
  <c r="O83" i="43"/>
  <c r="H83" i="43"/>
  <c r="E83" i="43"/>
  <c r="D83" i="43"/>
  <c r="BS82" i="43"/>
  <c r="BP82" i="43"/>
  <c r="BO82" i="43"/>
  <c r="BN82" i="43"/>
  <c r="BI82" i="43"/>
  <c r="BH82" i="43"/>
  <c r="BC82" i="43"/>
  <c r="BB82" i="43"/>
  <c r="BA82" i="43"/>
  <c r="AP82" i="43"/>
  <c r="AO82" i="43"/>
  <c r="AN82" i="43"/>
  <c r="AC82" i="43"/>
  <c r="AB82" i="43"/>
  <c r="BQ82" i="43" s="1"/>
  <c r="AA82" i="43"/>
  <c r="P82" i="43"/>
  <c r="O82" i="43"/>
  <c r="H82" i="43"/>
  <c r="E82" i="43"/>
  <c r="D82" i="43"/>
  <c r="BS81" i="43"/>
  <c r="BP81" i="43"/>
  <c r="BO81" i="43"/>
  <c r="BN81" i="43"/>
  <c r="BI81" i="43"/>
  <c r="BH81" i="43"/>
  <c r="BC81" i="43"/>
  <c r="BB81" i="43"/>
  <c r="BA81" i="43"/>
  <c r="AP81" i="43"/>
  <c r="AO81" i="43"/>
  <c r="AN81" i="43"/>
  <c r="CK81" i="43" s="1"/>
  <c r="AC81" i="43"/>
  <c r="AB81" i="43"/>
  <c r="BQ81" i="43" s="1"/>
  <c r="AA81" i="43"/>
  <c r="P81" i="43"/>
  <c r="O81" i="43"/>
  <c r="H81" i="43"/>
  <c r="E81" i="43"/>
  <c r="D81" i="43"/>
  <c r="BS80" i="43"/>
  <c r="BV80" i="43" s="1"/>
  <c r="CC80" i="43" s="1"/>
  <c r="BP80" i="43"/>
  <c r="BO80" i="43"/>
  <c r="BN80" i="43"/>
  <c r="BI80" i="43"/>
  <c r="BH80" i="43"/>
  <c r="BC80" i="43"/>
  <c r="BB80" i="43"/>
  <c r="BA80" i="43"/>
  <c r="AP80" i="43"/>
  <c r="AO80" i="43"/>
  <c r="AN80" i="43"/>
  <c r="AC80" i="43"/>
  <c r="AB80" i="43"/>
  <c r="BQ80" i="43" s="1"/>
  <c r="AA80" i="43"/>
  <c r="P80" i="43"/>
  <c r="O80" i="43"/>
  <c r="H80" i="43"/>
  <c r="E80" i="43"/>
  <c r="D80" i="43"/>
  <c r="BS79" i="43"/>
  <c r="BP79" i="43"/>
  <c r="BO79" i="43"/>
  <c r="BN79" i="43"/>
  <c r="BI79" i="43"/>
  <c r="BH79" i="43"/>
  <c r="BC79" i="43"/>
  <c r="BB79" i="43"/>
  <c r="BA79" i="43"/>
  <c r="AP79" i="43"/>
  <c r="AO79" i="43"/>
  <c r="AN79" i="43"/>
  <c r="CH79" i="43" s="1"/>
  <c r="CI79" i="43" s="1"/>
  <c r="AC79" i="43"/>
  <c r="AB79" i="43"/>
  <c r="AA79" i="43"/>
  <c r="P79" i="43"/>
  <c r="O79" i="43"/>
  <c r="H79" i="43"/>
  <c r="E79" i="43"/>
  <c r="D79" i="43"/>
  <c r="BS78" i="43"/>
  <c r="BV78" i="43" s="1"/>
  <c r="BP78" i="43"/>
  <c r="BO78" i="43"/>
  <c r="BN78" i="43"/>
  <c r="BI78" i="43"/>
  <c r="BH78" i="43"/>
  <c r="BC78" i="43"/>
  <c r="BB78" i="43"/>
  <c r="BA78" i="43"/>
  <c r="AP78" i="43"/>
  <c r="AO78" i="43"/>
  <c r="AN78" i="43"/>
  <c r="AC78" i="43"/>
  <c r="AB78" i="43"/>
  <c r="BQ78" i="43" s="1"/>
  <c r="AA78" i="43"/>
  <c r="P78" i="43"/>
  <c r="O78" i="43"/>
  <c r="H78" i="43"/>
  <c r="E78" i="43"/>
  <c r="D78" i="43"/>
  <c r="BS77" i="43"/>
  <c r="BP77" i="43"/>
  <c r="BO77" i="43"/>
  <c r="BN77" i="43"/>
  <c r="BI77" i="43"/>
  <c r="BH77" i="43"/>
  <c r="BC77" i="43"/>
  <c r="BB77" i="43"/>
  <c r="BA77" i="43"/>
  <c r="AP77" i="43"/>
  <c r="AO77" i="43"/>
  <c r="AN77" i="43"/>
  <c r="AC77" i="43"/>
  <c r="AB77" i="43"/>
  <c r="BQ77" i="43" s="1"/>
  <c r="AA77" i="43"/>
  <c r="P77" i="43"/>
  <c r="O77" i="43"/>
  <c r="H77" i="43"/>
  <c r="E77" i="43"/>
  <c r="D77" i="43"/>
  <c r="BS76" i="43"/>
  <c r="BV76" i="43" s="1"/>
  <c r="BP76" i="43"/>
  <c r="BO76" i="43"/>
  <c r="BN76" i="43"/>
  <c r="BI76" i="43"/>
  <c r="BH76" i="43"/>
  <c r="BC76" i="43"/>
  <c r="BB76" i="43"/>
  <c r="BA76" i="43"/>
  <c r="AP76" i="43"/>
  <c r="AO76" i="43"/>
  <c r="AN76" i="43"/>
  <c r="AC76" i="43"/>
  <c r="AB76" i="43"/>
  <c r="AA76" i="43"/>
  <c r="P76" i="43"/>
  <c r="O76" i="43"/>
  <c r="H76" i="43"/>
  <c r="E76" i="43"/>
  <c r="D76" i="43"/>
  <c r="BS75" i="43"/>
  <c r="BP75" i="43"/>
  <c r="BO75" i="43"/>
  <c r="BN75" i="43"/>
  <c r="BI75" i="43"/>
  <c r="BH75" i="43"/>
  <c r="BC75" i="43"/>
  <c r="BB75" i="43"/>
  <c r="BA75" i="43"/>
  <c r="AP75" i="43"/>
  <c r="AO75" i="43"/>
  <c r="AN75" i="43"/>
  <c r="CH75" i="43" s="1"/>
  <c r="CI75" i="43" s="1"/>
  <c r="AC75" i="43"/>
  <c r="AB75" i="43"/>
  <c r="BQ75" i="43" s="1"/>
  <c r="AA75" i="43"/>
  <c r="P75" i="43"/>
  <c r="O75" i="43"/>
  <c r="H75" i="43"/>
  <c r="E75" i="43"/>
  <c r="D75" i="43"/>
  <c r="BS74" i="43"/>
  <c r="BP74" i="43"/>
  <c r="BO74" i="43"/>
  <c r="BN74" i="43"/>
  <c r="BI74" i="43"/>
  <c r="BH74" i="43"/>
  <c r="BC74" i="43"/>
  <c r="BB74" i="43"/>
  <c r="BA74" i="43"/>
  <c r="AP74" i="43"/>
  <c r="AO74" i="43"/>
  <c r="AN74" i="43"/>
  <c r="AC74" i="43"/>
  <c r="AB74" i="43"/>
  <c r="BQ74" i="43" s="1"/>
  <c r="AA74" i="43"/>
  <c r="P74" i="43"/>
  <c r="O74" i="43"/>
  <c r="H74" i="43"/>
  <c r="E74" i="43"/>
  <c r="D74" i="43"/>
  <c r="BS73" i="43"/>
  <c r="BP73" i="43"/>
  <c r="BO73" i="43"/>
  <c r="BN73" i="43"/>
  <c r="BI73" i="43"/>
  <c r="BH73" i="43"/>
  <c r="BC73" i="43"/>
  <c r="BB73" i="43"/>
  <c r="BA73" i="43"/>
  <c r="AP73" i="43"/>
  <c r="AO73" i="43"/>
  <c r="AN73" i="43"/>
  <c r="AC73" i="43"/>
  <c r="AB73" i="43"/>
  <c r="BQ73" i="43" s="1"/>
  <c r="AA73" i="43"/>
  <c r="P73" i="43"/>
  <c r="O73" i="43"/>
  <c r="H73" i="43"/>
  <c r="E73" i="43"/>
  <c r="D73" i="43"/>
  <c r="BS72" i="43"/>
  <c r="BV72" i="43" s="1"/>
  <c r="BP72" i="43"/>
  <c r="BO72" i="43"/>
  <c r="BN72" i="43"/>
  <c r="BI72" i="43"/>
  <c r="BH72" i="43"/>
  <c r="BC72" i="43"/>
  <c r="BB72" i="43"/>
  <c r="BA72" i="43"/>
  <c r="AP72" i="43"/>
  <c r="AO72" i="43"/>
  <c r="AN72" i="43"/>
  <c r="CK72" i="43" s="1"/>
  <c r="AC72" i="43"/>
  <c r="AB72" i="43"/>
  <c r="AA72" i="43"/>
  <c r="P72" i="43"/>
  <c r="O72" i="43"/>
  <c r="H72" i="43"/>
  <c r="E72" i="43"/>
  <c r="D72" i="43"/>
  <c r="BS71" i="43"/>
  <c r="BP71" i="43"/>
  <c r="BO71" i="43"/>
  <c r="BN71" i="43"/>
  <c r="BI71" i="43"/>
  <c r="BH71" i="43"/>
  <c r="BC71" i="43"/>
  <c r="BB71" i="43"/>
  <c r="BA71" i="43"/>
  <c r="AP71" i="43"/>
  <c r="AO71" i="43"/>
  <c r="AN71" i="43"/>
  <c r="CH71" i="43" s="1"/>
  <c r="CI71" i="43" s="1"/>
  <c r="AC71" i="43"/>
  <c r="AB71" i="43"/>
  <c r="AA71" i="43"/>
  <c r="P71" i="43"/>
  <c r="O71" i="43"/>
  <c r="H71" i="43"/>
  <c r="E71" i="43"/>
  <c r="D71" i="43"/>
  <c r="BS70" i="43"/>
  <c r="BU70" i="43" s="1"/>
  <c r="CB70" i="43" s="1"/>
  <c r="BP70" i="43"/>
  <c r="BO70" i="43"/>
  <c r="BN70" i="43"/>
  <c r="BI70" i="43"/>
  <c r="BH70" i="43"/>
  <c r="BC70" i="43"/>
  <c r="BB70" i="43"/>
  <c r="BA70" i="43"/>
  <c r="AP70" i="43"/>
  <c r="AO70" i="43"/>
  <c r="AN70" i="43"/>
  <c r="AC70" i="43"/>
  <c r="AB70" i="43"/>
  <c r="AA70" i="43"/>
  <c r="P70" i="43"/>
  <c r="O70" i="43"/>
  <c r="H70" i="43"/>
  <c r="E70" i="43"/>
  <c r="D70" i="43"/>
  <c r="BS69" i="43"/>
  <c r="BP69" i="43"/>
  <c r="BO69" i="43"/>
  <c r="BN69" i="43"/>
  <c r="BI69" i="43"/>
  <c r="BH69" i="43"/>
  <c r="BC69" i="43"/>
  <c r="BB69" i="43"/>
  <c r="BA69" i="43"/>
  <c r="AP69" i="43"/>
  <c r="AO69" i="43"/>
  <c r="AN69" i="43"/>
  <c r="CK69" i="43" s="1"/>
  <c r="AC69" i="43"/>
  <c r="AB69" i="43"/>
  <c r="AA69" i="43"/>
  <c r="P69" i="43"/>
  <c r="O69" i="43"/>
  <c r="H69" i="43"/>
  <c r="E69" i="43"/>
  <c r="D69" i="43"/>
  <c r="BS68" i="43"/>
  <c r="BP68" i="43"/>
  <c r="BO68" i="43"/>
  <c r="BN68" i="43"/>
  <c r="BI68" i="43"/>
  <c r="BH68" i="43"/>
  <c r="BC68" i="43"/>
  <c r="BB68" i="43"/>
  <c r="BA68" i="43"/>
  <c r="AP68" i="43"/>
  <c r="AO68" i="43"/>
  <c r="AN68" i="43"/>
  <c r="CK68" i="43" s="1"/>
  <c r="AC68" i="43"/>
  <c r="AB68" i="43"/>
  <c r="AA68" i="43"/>
  <c r="P68" i="43"/>
  <c r="O68" i="43"/>
  <c r="H68" i="43"/>
  <c r="E68" i="43"/>
  <c r="D68" i="43"/>
  <c r="BS67" i="43"/>
  <c r="BU67" i="43" s="1"/>
  <c r="BP67" i="43"/>
  <c r="BO67" i="43"/>
  <c r="BN67" i="43"/>
  <c r="BI67" i="43"/>
  <c r="BH67" i="43"/>
  <c r="BC67" i="43"/>
  <c r="BB67" i="43"/>
  <c r="BA67" i="43"/>
  <c r="AP67" i="43"/>
  <c r="AO67" i="43"/>
  <c r="AN67" i="43"/>
  <c r="AC67" i="43"/>
  <c r="AB67" i="43"/>
  <c r="AA67" i="43"/>
  <c r="P67" i="43"/>
  <c r="O67" i="43"/>
  <c r="H67" i="43"/>
  <c r="E67" i="43"/>
  <c r="D67" i="43"/>
  <c r="BS66" i="43"/>
  <c r="BT66" i="43" s="1"/>
  <c r="CA66" i="43" s="1"/>
  <c r="BP66" i="43"/>
  <c r="BO66" i="43"/>
  <c r="BN66" i="43"/>
  <c r="BI66" i="43"/>
  <c r="BH66" i="43"/>
  <c r="BC66" i="43"/>
  <c r="BB66" i="43"/>
  <c r="BA66" i="43"/>
  <c r="AP66" i="43"/>
  <c r="AO66" i="43"/>
  <c r="AN66" i="43"/>
  <c r="CH66" i="43" s="1"/>
  <c r="CI66" i="43" s="1"/>
  <c r="AC66" i="43"/>
  <c r="AB66" i="43"/>
  <c r="AA66" i="43"/>
  <c r="P66" i="43"/>
  <c r="O66" i="43"/>
  <c r="H66" i="43"/>
  <c r="E66" i="43"/>
  <c r="D66" i="43"/>
  <c r="BS65" i="43"/>
  <c r="BT65" i="43" s="1"/>
  <c r="CA65" i="43" s="1"/>
  <c r="BP65" i="43"/>
  <c r="BO65" i="43"/>
  <c r="BN65" i="43"/>
  <c r="BI65" i="43"/>
  <c r="BH65" i="43"/>
  <c r="BC65" i="43"/>
  <c r="BB65" i="43"/>
  <c r="BA65" i="43"/>
  <c r="AP65" i="43"/>
  <c r="AO65" i="43"/>
  <c r="AN65" i="43"/>
  <c r="CH65" i="43" s="1"/>
  <c r="CI65" i="43" s="1"/>
  <c r="AC65" i="43"/>
  <c r="AB65" i="43"/>
  <c r="AA65" i="43"/>
  <c r="P65" i="43"/>
  <c r="O65" i="43"/>
  <c r="H65" i="43"/>
  <c r="E65" i="43"/>
  <c r="D65" i="43"/>
  <c r="BS64" i="43"/>
  <c r="BU64" i="43" s="1"/>
  <c r="BP64" i="43"/>
  <c r="BO64" i="43"/>
  <c r="BN64" i="43"/>
  <c r="BI64" i="43"/>
  <c r="BH64" i="43"/>
  <c r="BC64" i="43"/>
  <c r="BB64" i="43"/>
  <c r="BA64" i="43"/>
  <c r="AP64" i="43"/>
  <c r="AO64" i="43"/>
  <c r="AN64" i="43"/>
  <c r="CK64" i="43" s="1"/>
  <c r="AC64" i="43"/>
  <c r="AB64" i="43"/>
  <c r="AA64" i="43"/>
  <c r="P64" i="43"/>
  <c r="O64" i="43"/>
  <c r="H64" i="43"/>
  <c r="E64" i="43"/>
  <c r="D64" i="43"/>
  <c r="BS63" i="43"/>
  <c r="BV63" i="43" s="1"/>
  <c r="BP63" i="43"/>
  <c r="BO63" i="43"/>
  <c r="BN63" i="43"/>
  <c r="BI63" i="43"/>
  <c r="BH63" i="43"/>
  <c r="BC63" i="43"/>
  <c r="BB63" i="43"/>
  <c r="BA63" i="43"/>
  <c r="AP63" i="43"/>
  <c r="AO63" i="43"/>
  <c r="AN63" i="43"/>
  <c r="CH63" i="43" s="1"/>
  <c r="CI63" i="43" s="1"/>
  <c r="AC63" i="43"/>
  <c r="AB63" i="43"/>
  <c r="AA63" i="43"/>
  <c r="P63" i="43"/>
  <c r="O63" i="43"/>
  <c r="H63" i="43"/>
  <c r="E63" i="43"/>
  <c r="D63" i="43"/>
  <c r="BS62" i="43"/>
  <c r="BU62" i="43" s="1"/>
  <c r="CB62" i="43" s="1"/>
  <c r="BP62" i="43"/>
  <c r="BO62" i="43"/>
  <c r="BN62" i="43"/>
  <c r="BI62" i="43"/>
  <c r="BH62" i="43"/>
  <c r="BC62" i="43"/>
  <c r="BB62" i="43"/>
  <c r="BA62" i="43"/>
  <c r="AP62" i="43"/>
  <c r="AO62" i="43"/>
  <c r="AN62" i="43"/>
  <c r="CH62" i="43" s="1"/>
  <c r="CI62" i="43" s="1"/>
  <c r="AC62" i="43"/>
  <c r="AB62" i="43"/>
  <c r="AA62" i="43"/>
  <c r="P62" i="43"/>
  <c r="O62" i="43"/>
  <c r="H62" i="43"/>
  <c r="E62" i="43"/>
  <c r="D62" i="43"/>
  <c r="BS61" i="43"/>
  <c r="BT61" i="43" s="1"/>
  <c r="CA61" i="43" s="1"/>
  <c r="BP61" i="43"/>
  <c r="BO61" i="43"/>
  <c r="BN61" i="43"/>
  <c r="BI61" i="43"/>
  <c r="BH61" i="43"/>
  <c r="BC61" i="43"/>
  <c r="BB61" i="43"/>
  <c r="BA61" i="43"/>
  <c r="AP61" i="43"/>
  <c r="AO61" i="43"/>
  <c r="AN61" i="43"/>
  <c r="CH61" i="43" s="1"/>
  <c r="CI61" i="43" s="1"/>
  <c r="AC61" i="43"/>
  <c r="AB61" i="43"/>
  <c r="AA61" i="43"/>
  <c r="P61" i="43"/>
  <c r="O61" i="43"/>
  <c r="H61" i="43"/>
  <c r="E61" i="43"/>
  <c r="D61" i="43"/>
  <c r="BS60" i="43"/>
  <c r="BV60" i="43" s="1"/>
  <c r="CC60" i="43" s="1"/>
  <c r="BP60" i="43"/>
  <c r="BO60" i="43"/>
  <c r="BN60" i="43"/>
  <c r="BI60" i="43"/>
  <c r="BH60" i="43"/>
  <c r="BC60" i="43"/>
  <c r="BB60" i="43"/>
  <c r="BA60" i="43"/>
  <c r="AP60" i="43"/>
  <c r="AO60" i="43"/>
  <c r="AN60" i="43"/>
  <c r="AC60" i="43"/>
  <c r="AB60" i="43"/>
  <c r="AA60" i="43"/>
  <c r="P60" i="43"/>
  <c r="O60" i="43"/>
  <c r="H60" i="43"/>
  <c r="E60" i="43"/>
  <c r="D60" i="43"/>
  <c r="BS59" i="43"/>
  <c r="BP59" i="43"/>
  <c r="BO59" i="43"/>
  <c r="BN59" i="43"/>
  <c r="BI59" i="43"/>
  <c r="BH59" i="43"/>
  <c r="BC59" i="43"/>
  <c r="BB59" i="43"/>
  <c r="BA59" i="43"/>
  <c r="AP59" i="43"/>
  <c r="AO59" i="43"/>
  <c r="AN59" i="43"/>
  <c r="CH59" i="43" s="1"/>
  <c r="CI59" i="43" s="1"/>
  <c r="AC59" i="43"/>
  <c r="AB59" i="43"/>
  <c r="AA59" i="43"/>
  <c r="P59" i="43"/>
  <c r="O59" i="43"/>
  <c r="H59" i="43"/>
  <c r="E59" i="43"/>
  <c r="D59" i="43"/>
  <c r="BS58" i="43"/>
  <c r="BT58" i="43" s="1"/>
  <c r="CA58" i="43" s="1"/>
  <c r="BP58" i="43"/>
  <c r="BO58" i="43"/>
  <c r="BN58" i="43"/>
  <c r="BI58" i="43"/>
  <c r="BH58" i="43"/>
  <c r="BC58" i="43"/>
  <c r="BB58" i="43"/>
  <c r="BA58" i="43"/>
  <c r="AP58" i="43"/>
  <c r="AO58" i="43"/>
  <c r="AN58" i="43"/>
  <c r="AC58" i="43"/>
  <c r="AB58" i="43"/>
  <c r="AA58" i="43"/>
  <c r="P58" i="43"/>
  <c r="O58" i="43"/>
  <c r="H58" i="43"/>
  <c r="E58" i="43"/>
  <c r="D58" i="43"/>
  <c r="BS11" i="43"/>
  <c r="BT11" i="43" s="1"/>
  <c r="CA11" i="43" s="1"/>
  <c r="BP11" i="43"/>
  <c r="BO11" i="43"/>
  <c r="BN11" i="43"/>
  <c r="BI11" i="43"/>
  <c r="BH11" i="43"/>
  <c r="BC11" i="43"/>
  <c r="BB11" i="43"/>
  <c r="BA11" i="43"/>
  <c r="AP11" i="43"/>
  <c r="AO11" i="43"/>
  <c r="AN11" i="43"/>
  <c r="AC11" i="43"/>
  <c r="AB11" i="43"/>
  <c r="AA11" i="43"/>
  <c r="P11" i="43"/>
  <c r="O11" i="43"/>
  <c r="H11" i="43"/>
  <c r="E11" i="43"/>
  <c r="D11" i="43"/>
  <c r="BS10" i="43"/>
  <c r="BP10" i="43"/>
  <c r="BO10" i="43"/>
  <c r="BN10" i="43"/>
  <c r="BI10" i="43"/>
  <c r="BH10" i="43"/>
  <c r="BC10" i="43"/>
  <c r="BB10" i="43"/>
  <c r="BA10" i="43"/>
  <c r="AP10" i="43"/>
  <c r="AO10" i="43"/>
  <c r="AN10" i="43"/>
  <c r="CK10" i="43" s="1"/>
  <c r="AC10" i="43"/>
  <c r="AB10" i="43"/>
  <c r="AA10" i="43"/>
  <c r="P10" i="43"/>
  <c r="O10" i="43"/>
  <c r="H10" i="43"/>
  <c r="E10" i="43"/>
  <c r="D10" i="43"/>
  <c r="BS9" i="43"/>
  <c r="BT9" i="43" s="1"/>
  <c r="CA9" i="43" s="1"/>
  <c r="BP9" i="43"/>
  <c r="BO9" i="43"/>
  <c r="BN9" i="43"/>
  <c r="BI9" i="43"/>
  <c r="BH9" i="43"/>
  <c r="BC9" i="43"/>
  <c r="BB9" i="43"/>
  <c r="BA9" i="43"/>
  <c r="AP9" i="43"/>
  <c r="AO9" i="43"/>
  <c r="AN9" i="43"/>
  <c r="AC9" i="43"/>
  <c r="AB9" i="43"/>
  <c r="AA9" i="43"/>
  <c r="P9" i="43"/>
  <c r="CZ9" i="43" s="1"/>
  <c r="O9" i="43"/>
  <c r="H9" i="43"/>
  <c r="E9" i="43"/>
  <c r="D9" i="43"/>
  <c r="BS8" i="43"/>
  <c r="BT8" i="43" s="1"/>
  <c r="CA8" i="43" s="1"/>
  <c r="BP8" i="43"/>
  <c r="BO8" i="43"/>
  <c r="BN8" i="43"/>
  <c r="BI8" i="43"/>
  <c r="BH8" i="43"/>
  <c r="BC8" i="43"/>
  <c r="BB8" i="43"/>
  <c r="BA8" i="43"/>
  <c r="AP8" i="43"/>
  <c r="AO8" i="43"/>
  <c r="AN8" i="43"/>
  <c r="AC8" i="43"/>
  <c r="AB8" i="43"/>
  <c r="AA8" i="43"/>
  <c r="P8" i="43"/>
  <c r="O8" i="43"/>
  <c r="H8" i="43"/>
  <c r="E8" i="43"/>
  <c r="D8" i="43"/>
  <c r="BS57" i="43"/>
  <c r="BP57" i="43"/>
  <c r="BO57" i="43"/>
  <c r="BN57" i="43"/>
  <c r="BI57" i="43"/>
  <c r="BH57" i="43"/>
  <c r="BC57" i="43"/>
  <c r="BB57" i="43"/>
  <c r="BA57" i="43"/>
  <c r="AP57" i="43"/>
  <c r="AO57" i="43"/>
  <c r="AN57" i="43"/>
  <c r="AC57" i="43"/>
  <c r="AB57" i="43"/>
  <c r="AA57" i="43"/>
  <c r="P57" i="43"/>
  <c r="O57" i="43"/>
  <c r="H57" i="43"/>
  <c r="E57" i="43"/>
  <c r="D57" i="43"/>
  <c r="BS56" i="43"/>
  <c r="BP56" i="43"/>
  <c r="BO56" i="43"/>
  <c r="BN56" i="43"/>
  <c r="BI56" i="43"/>
  <c r="BH56" i="43"/>
  <c r="BC56" i="43"/>
  <c r="BB56" i="43"/>
  <c r="BA56" i="43"/>
  <c r="AP56" i="43"/>
  <c r="AO56" i="43"/>
  <c r="AN56" i="43"/>
  <c r="CK56" i="43" s="1"/>
  <c r="AC56" i="43"/>
  <c r="AB56" i="43"/>
  <c r="AA56" i="43"/>
  <c r="P56" i="43"/>
  <c r="O56" i="43"/>
  <c r="H56" i="43"/>
  <c r="E56" i="43"/>
  <c r="D56" i="43"/>
  <c r="BS55" i="43"/>
  <c r="BU55" i="43" s="1"/>
  <c r="CB55" i="43" s="1"/>
  <c r="BP55" i="43"/>
  <c r="BO55" i="43"/>
  <c r="BN55" i="43"/>
  <c r="BI55" i="43"/>
  <c r="BH55" i="43"/>
  <c r="BC55" i="43"/>
  <c r="BB55" i="43"/>
  <c r="BA55" i="43"/>
  <c r="AP55" i="43"/>
  <c r="AO55" i="43"/>
  <c r="AN55" i="43"/>
  <c r="AC55" i="43"/>
  <c r="AB55" i="43"/>
  <c r="BQ55" i="43" s="1"/>
  <c r="AA55" i="43"/>
  <c r="P55" i="43"/>
  <c r="O55" i="43"/>
  <c r="H55" i="43"/>
  <c r="E55" i="43"/>
  <c r="D55" i="43"/>
  <c r="BS54" i="43"/>
  <c r="BV54" i="43" s="1"/>
  <c r="BP54" i="43"/>
  <c r="BO54" i="43"/>
  <c r="BN54" i="43"/>
  <c r="BI54" i="43"/>
  <c r="BH54" i="43"/>
  <c r="BC54" i="43"/>
  <c r="BB54" i="43"/>
  <c r="BA54" i="43"/>
  <c r="AP54" i="43"/>
  <c r="AO54" i="43"/>
  <c r="AN54" i="43"/>
  <c r="AC54" i="43"/>
  <c r="AB54" i="43"/>
  <c r="AA54" i="43"/>
  <c r="P54" i="43"/>
  <c r="O54" i="43"/>
  <c r="H54" i="43"/>
  <c r="E54" i="43"/>
  <c r="D54" i="43"/>
  <c r="BS53" i="43"/>
  <c r="BP53" i="43"/>
  <c r="BO53" i="43"/>
  <c r="BN53" i="43"/>
  <c r="BI53" i="43"/>
  <c r="BH53" i="43"/>
  <c r="BC53" i="43"/>
  <c r="BB53" i="43"/>
  <c r="BA53" i="43"/>
  <c r="AP53" i="43"/>
  <c r="AO53" i="43"/>
  <c r="AN53" i="43"/>
  <c r="CK53" i="43" s="1"/>
  <c r="AC53" i="43"/>
  <c r="AB53" i="43"/>
  <c r="AA53" i="43"/>
  <c r="P53" i="43"/>
  <c r="O53" i="43"/>
  <c r="H53" i="43"/>
  <c r="E53" i="43"/>
  <c r="D53" i="43"/>
  <c r="BS52" i="43"/>
  <c r="BP52" i="43"/>
  <c r="BO52" i="43"/>
  <c r="BN52" i="43"/>
  <c r="BI52" i="43"/>
  <c r="BH52" i="43"/>
  <c r="BC52" i="43"/>
  <c r="BB52" i="43"/>
  <c r="BA52" i="43"/>
  <c r="AP52" i="43"/>
  <c r="AO52" i="43"/>
  <c r="AN52" i="43"/>
  <c r="CH52" i="43" s="1"/>
  <c r="CI52" i="43" s="1"/>
  <c r="AC52" i="43"/>
  <c r="AB52" i="43"/>
  <c r="AA52" i="43"/>
  <c r="P52" i="43"/>
  <c r="O52" i="43"/>
  <c r="H52" i="43"/>
  <c r="E52" i="43"/>
  <c r="D52" i="43"/>
  <c r="BS51" i="43"/>
  <c r="BV51" i="43" s="1"/>
  <c r="BP51" i="43"/>
  <c r="BO51" i="43"/>
  <c r="BN51" i="43"/>
  <c r="BI51" i="43"/>
  <c r="BH51" i="43"/>
  <c r="BC51" i="43"/>
  <c r="BB51" i="43"/>
  <c r="BA51" i="43"/>
  <c r="AP51" i="43"/>
  <c r="AO51" i="43"/>
  <c r="AN51" i="43"/>
  <c r="CH51" i="43" s="1"/>
  <c r="CI51" i="43" s="1"/>
  <c r="AC51" i="43"/>
  <c r="AB51" i="43"/>
  <c r="BQ51" i="43" s="1"/>
  <c r="AA51" i="43"/>
  <c r="P51" i="43"/>
  <c r="O51" i="43"/>
  <c r="H51" i="43"/>
  <c r="E51" i="43"/>
  <c r="D51" i="43"/>
  <c r="BS50" i="43"/>
  <c r="BP50" i="43"/>
  <c r="BO50" i="43"/>
  <c r="BN50" i="43"/>
  <c r="BI50" i="43"/>
  <c r="BH50" i="43"/>
  <c r="BC50" i="43"/>
  <c r="BB50" i="43"/>
  <c r="BA50" i="43"/>
  <c r="AP50" i="43"/>
  <c r="AO50" i="43"/>
  <c r="AN50" i="43"/>
  <c r="AC50" i="43"/>
  <c r="AB50" i="43"/>
  <c r="AA50" i="43"/>
  <c r="P50" i="43"/>
  <c r="O50" i="43"/>
  <c r="H50" i="43"/>
  <c r="E50" i="43"/>
  <c r="D50" i="43"/>
  <c r="BS7" i="43"/>
  <c r="BV7" i="43" s="1"/>
  <c r="BP7" i="43"/>
  <c r="BO7" i="43"/>
  <c r="BN7" i="43"/>
  <c r="BI7" i="43"/>
  <c r="BH7" i="43"/>
  <c r="BC7" i="43"/>
  <c r="BB7" i="43"/>
  <c r="BA7" i="43"/>
  <c r="AP7" i="43"/>
  <c r="AO7" i="43"/>
  <c r="AN7" i="43"/>
  <c r="CH7" i="43" s="1"/>
  <c r="CI7" i="43" s="1"/>
  <c r="AC7" i="43"/>
  <c r="AB7" i="43"/>
  <c r="AA7" i="43"/>
  <c r="P7" i="43"/>
  <c r="O7" i="43"/>
  <c r="H7" i="43"/>
  <c r="E7" i="43"/>
  <c r="D7" i="43"/>
  <c r="BS49" i="43"/>
  <c r="BV49" i="43" s="1"/>
  <c r="BP49" i="43"/>
  <c r="BO49" i="43"/>
  <c r="BN49" i="43"/>
  <c r="BI49" i="43"/>
  <c r="BH49" i="43"/>
  <c r="BC49" i="43"/>
  <c r="BB49" i="43"/>
  <c r="BA49" i="43"/>
  <c r="AP49" i="43"/>
  <c r="AO49" i="43"/>
  <c r="AN49" i="43"/>
  <c r="CK49" i="43" s="1"/>
  <c r="AC49" i="43"/>
  <c r="AB49" i="43"/>
  <c r="AA49" i="43"/>
  <c r="P49" i="43"/>
  <c r="O49" i="43"/>
  <c r="H49" i="43"/>
  <c r="E49" i="43"/>
  <c r="D49" i="43"/>
  <c r="BS48" i="43"/>
  <c r="BV48" i="43" s="1"/>
  <c r="BP48" i="43"/>
  <c r="BO48" i="43"/>
  <c r="BN48" i="43"/>
  <c r="BI48" i="43"/>
  <c r="BH48" i="43"/>
  <c r="BC48" i="43"/>
  <c r="BB48" i="43"/>
  <c r="BA48" i="43"/>
  <c r="AP48" i="43"/>
  <c r="AO48" i="43"/>
  <c r="AN48" i="43"/>
  <c r="AC48" i="43"/>
  <c r="AB48" i="43"/>
  <c r="BQ48" i="43" s="1"/>
  <c r="AA48" i="43"/>
  <c r="P48" i="43"/>
  <c r="O48" i="43"/>
  <c r="H48" i="43"/>
  <c r="E48" i="43"/>
  <c r="D48" i="43"/>
  <c r="BS47" i="43"/>
  <c r="BU47" i="43" s="1"/>
  <c r="CB47" i="43" s="1"/>
  <c r="BP47" i="43"/>
  <c r="BO47" i="43"/>
  <c r="BN47" i="43"/>
  <c r="BI47" i="43"/>
  <c r="BH47" i="43"/>
  <c r="BC47" i="43"/>
  <c r="BB47" i="43"/>
  <c r="BA47" i="43"/>
  <c r="AP47" i="43"/>
  <c r="AO47" i="43"/>
  <c r="AN47" i="43"/>
  <c r="AC47" i="43"/>
  <c r="AB47" i="43"/>
  <c r="BQ47" i="43" s="1"/>
  <c r="AA47" i="43"/>
  <c r="P47" i="43"/>
  <c r="O47" i="43"/>
  <c r="H47" i="43"/>
  <c r="E47" i="43"/>
  <c r="D47" i="43"/>
  <c r="BS46" i="43"/>
  <c r="BP46" i="43"/>
  <c r="BO46" i="43"/>
  <c r="BN46" i="43"/>
  <c r="BI46" i="43"/>
  <c r="BH46" i="43"/>
  <c r="BC46" i="43"/>
  <c r="BB46" i="43"/>
  <c r="BA46" i="43"/>
  <c r="AP46" i="43"/>
  <c r="AO46" i="43"/>
  <c r="AN46" i="43"/>
  <c r="AC46" i="43"/>
  <c r="AB46" i="43"/>
  <c r="AA46" i="43"/>
  <c r="P46" i="43"/>
  <c r="O46" i="43"/>
  <c r="H46" i="43"/>
  <c r="E46" i="43"/>
  <c r="D46" i="43"/>
  <c r="BS45" i="43"/>
  <c r="BT45" i="43" s="1"/>
  <c r="CA45" i="43" s="1"/>
  <c r="BP45" i="43"/>
  <c r="BO45" i="43"/>
  <c r="BN45" i="43"/>
  <c r="BI45" i="43"/>
  <c r="BH45" i="43"/>
  <c r="BC45" i="43"/>
  <c r="BB45" i="43"/>
  <c r="BA45" i="43"/>
  <c r="AP45" i="43"/>
  <c r="AO45" i="43"/>
  <c r="AN45" i="43"/>
  <c r="CH45" i="43" s="1"/>
  <c r="CI45" i="43" s="1"/>
  <c r="AC45" i="43"/>
  <c r="AB45" i="43"/>
  <c r="BQ45" i="43" s="1"/>
  <c r="AA45" i="43"/>
  <c r="P45" i="43"/>
  <c r="O45" i="43"/>
  <c r="H45" i="43"/>
  <c r="E45" i="43"/>
  <c r="D45" i="43"/>
  <c r="BS44" i="43"/>
  <c r="BV44" i="43" s="1"/>
  <c r="CC44" i="43" s="1"/>
  <c r="BP44" i="43"/>
  <c r="BO44" i="43"/>
  <c r="BN44" i="43"/>
  <c r="BI44" i="43"/>
  <c r="BH44" i="43"/>
  <c r="BC44" i="43"/>
  <c r="BB44" i="43"/>
  <c r="BA44" i="43"/>
  <c r="AP44" i="43"/>
  <c r="AO44" i="43"/>
  <c r="AN44" i="43"/>
  <c r="CK44" i="43" s="1"/>
  <c r="AC44" i="43"/>
  <c r="AB44" i="43"/>
  <c r="AA44" i="43"/>
  <c r="P44" i="43"/>
  <c r="O44" i="43"/>
  <c r="H44" i="43"/>
  <c r="E44" i="43"/>
  <c r="D44" i="43"/>
  <c r="BS43" i="43"/>
  <c r="BV43" i="43" s="1"/>
  <c r="BP43" i="43"/>
  <c r="BO43" i="43"/>
  <c r="BN43" i="43"/>
  <c r="BI43" i="43"/>
  <c r="BH43" i="43"/>
  <c r="BC43" i="43"/>
  <c r="BB43" i="43"/>
  <c r="BA43" i="43"/>
  <c r="AP43" i="43"/>
  <c r="AO43" i="43"/>
  <c r="AN43" i="43"/>
  <c r="AC43" i="43"/>
  <c r="AB43" i="43"/>
  <c r="AA43" i="43"/>
  <c r="P43" i="43"/>
  <c r="O43" i="43"/>
  <c r="H43" i="43"/>
  <c r="E43" i="43"/>
  <c r="D43" i="43"/>
  <c r="BS42" i="43"/>
  <c r="BT42" i="43" s="1"/>
  <c r="CA42" i="43" s="1"/>
  <c r="BP42" i="43"/>
  <c r="BO42" i="43"/>
  <c r="BN42" i="43"/>
  <c r="BI42" i="43"/>
  <c r="BH42" i="43"/>
  <c r="BC42" i="43"/>
  <c r="BB42" i="43"/>
  <c r="BA42" i="43"/>
  <c r="AP42" i="43"/>
  <c r="AO42" i="43"/>
  <c r="AN42" i="43"/>
  <c r="AC42" i="43"/>
  <c r="AB42" i="43"/>
  <c r="AA42" i="43"/>
  <c r="P42" i="43"/>
  <c r="O42" i="43"/>
  <c r="H42" i="43"/>
  <c r="E42" i="43"/>
  <c r="D42" i="43"/>
  <c r="BS41" i="43"/>
  <c r="BT41" i="43" s="1"/>
  <c r="CA41" i="43" s="1"/>
  <c r="BP41" i="43"/>
  <c r="BO41" i="43"/>
  <c r="BN41" i="43"/>
  <c r="BI41" i="43"/>
  <c r="BH41" i="43"/>
  <c r="BC41" i="43"/>
  <c r="BB41" i="43"/>
  <c r="BA41" i="43"/>
  <c r="AP41" i="43"/>
  <c r="AO41" i="43"/>
  <c r="AN41" i="43"/>
  <c r="CK41" i="43" s="1"/>
  <c r="AC41" i="43"/>
  <c r="AB41" i="43"/>
  <c r="BQ41" i="43" s="1"/>
  <c r="AA41" i="43"/>
  <c r="P41" i="43"/>
  <c r="O41" i="43"/>
  <c r="H41" i="43"/>
  <c r="E41" i="43"/>
  <c r="D41" i="43"/>
  <c r="BS40" i="43"/>
  <c r="BU40" i="43" s="1"/>
  <c r="CB40" i="43" s="1"/>
  <c r="BP40" i="43"/>
  <c r="BO40" i="43"/>
  <c r="BN40" i="43"/>
  <c r="BI40" i="43"/>
  <c r="BH40" i="43"/>
  <c r="BC40" i="43"/>
  <c r="BB40" i="43"/>
  <c r="BA40" i="43"/>
  <c r="AP40" i="43"/>
  <c r="AO40" i="43"/>
  <c r="AN40" i="43"/>
  <c r="AC40" i="43"/>
  <c r="AB40" i="43"/>
  <c r="BQ40" i="43" s="1"/>
  <c r="AA40" i="43"/>
  <c r="P40" i="43"/>
  <c r="O40" i="43"/>
  <c r="H40" i="43"/>
  <c r="E40" i="43"/>
  <c r="D40" i="43"/>
  <c r="BS6" i="43"/>
  <c r="BU6" i="43" s="1"/>
  <c r="BP6" i="43"/>
  <c r="BO6" i="43"/>
  <c r="BN6" i="43"/>
  <c r="BI6" i="43"/>
  <c r="BH6" i="43"/>
  <c r="BC6" i="43"/>
  <c r="BB6" i="43"/>
  <c r="BA6" i="43"/>
  <c r="AP6" i="43"/>
  <c r="AO6" i="43"/>
  <c r="AN6" i="43"/>
  <c r="CK6" i="43" s="1"/>
  <c r="AC6" i="43"/>
  <c r="AB6" i="43"/>
  <c r="AA6" i="43"/>
  <c r="P6" i="43"/>
  <c r="O6" i="43"/>
  <c r="H6" i="43"/>
  <c r="E6" i="43"/>
  <c r="D6" i="43"/>
  <c r="BS39" i="43"/>
  <c r="BP39" i="43"/>
  <c r="BO39" i="43"/>
  <c r="BN39" i="43"/>
  <c r="BI39" i="43"/>
  <c r="BH39" i="43"/>
  <c r="BC39" i="43"/>
  <c r="BB39" i="43"/>
  <c r="BA39" i="43"/>
  <c r="AP39" i="43"/>
  <c r="AO39" i="43"/>
  <c r="AN39" i="43"/>
  <c r="CK39" i="43" s="1"/>
  <c r="AC39" i="43"/>
  <c r="AB39" i="43"/>
  <c r="AA39" i="43"/>
  <c r="P39" i="43"/>
  <c r="O39" i="43"/>
  <c r="H39" i="43"/>
  <c r="E39" i="43"/>
  <c r="D39" i="43"/>
  <c r="BS38" i="43"/>
  <c r="BU38" i="43" s="1"/>
  <c r="BP38" i="43"/>
  <c r="BO38" i="43"/>
  <c r="BN38" i="43"/>
  <c r="BI38" i="43"/>
  <c r="BH38" i="43"/>
  <c r="BC38" i="43"/>
  <c r="BB38" i="43"/>
  <c r="BA38" i="43"/>
  <c r="AP38" i="43"/>
  <c r="AO38" i="43"/>
  <c r="AN38" i="43"/>
  <c r="CK38" i="43" s="1"/>
  <c r="AC38" i="43"/>
  <c r="AB38" i="43"/>
  <c r="AA38" i="43"/>
  <c r="P38" i="43"/>
  <c r="O38" i="43"/>
  <c r="H38" i="43"/>
  <c r="E38" i="43"/>
  <c r="D38" i="43"/>
  <c r="BS37" i="43"/>
  <c r="BV37" i="43" s="1"/>
  <c r="BP37" i="43"/>
  <c r="BO37" i="43"/>
  <c r="BN37" i="43"/>
  <c r="BI37" i="43"/>
  <c r="BH37" i="43"/>
  <c r="BC37" i="43"/>
  <c r="BB37" i="43"/>
  <c r="BA37" i="43"/>
  <c r="AP37" i="43"/>
  <c r="AO37" i="43"/>
  <c r="AN37" i="43"/>
  <c r="AC37" i="43"/>
  <c r="AB37" i="43"/>
  <c r="AA37" i="43"/>
  <c r="P37" i="43"/>
  <c r="O37" i="43"/>
  <c r="H37" i="43"/>
  <c r="E37" i="43"/>
  <c r="D37" i="43"/>
  <c r="BS36" i="43"/>
  <c r="BV36" i="43" s="1"/>
  <c r="BP36" i="43"/>
  <c r="BO36" i="43"/>
  <c r="BN36" i="43"/>
  <c r="BI36" i="43"/>
  <c r="BH36" i="43"/>
  <c r="BC36" i="43"/>
  <c r="BB36" i="43"/>
  <c r="BA36" i="43"/>
  <c r="AP36" i="43"/>
  <c r="AO36" i="43"/>
  <c r="AN36" i="43"/>
  <c r="CK36" i="43" s="1"/>
  <c r="AC36" i="43"/>
  <c r="AB36" i="43"/>
  <c r="AA36" i="43"/>
  <c r="P36" i="43"/>
  <c r="O36" i="43"/>
  <c r="H36" i="43"/>
  <c r="E36" i="43"/>
  <c r="D36" i="43"/>
  <c r="BS35" i="43"/>
  <c r="BT35" i="43" s="1"/>
  <c r="CA35" i="43" s="1"/>
  <c r="BP35" i="43"/>
  <c r="BO35" i="43"/>
  <c r="BN35" i="43"/>
  <c r="BI35" i="43"/>
  <c r="BH35" i="43"/>
  <c r="BC35" i="43"/>
  <c r="BB35" i="43"/>
  <c r="BA35" i="43"/>
  <c r="AP35" i="43"/>
  <c r="AO35" i="43"/>
  <c r="AN35" i="43"/>
  <c r="AC35" i="43"/>
  <c r="AB35" i="43"/>
  <c r="BQ35" i="43" s="1"/>
  <c r="AA35" i="43"/>
  <c r="P35" i="43"/>
  <c r="O35" i="43"/>
  <c r="H35" i="43"/>
  <c r="E35" i="43"/>
  <c r="D35" i="43"/>
  <c r="BS34" i="43"/>
  <c r="BU34" i="43" s="1"/>
  <c r="BP34" i="43"/>
  <c r="BO34" i="43"/>
  <c r="BN34" i="43"/>
  <c r="BI34" i="43"/>
  <c r="BH34" i="43"/>
  <c r="BC34" i="43"/>
  <c r="BB34" i="43"/>
  <c r="BA34" i="43"/>
  <c r="AP34" i="43"/>
  <c r="AO34" i="43"/>
  <c r="AN34" i="43"/>
  <c r="CK34" i="43" s="1"/>
  <c r="AC34" i="43"/>
  <c r="AB34" i="43"/>
  <c r="AA34" i="43"/>
  <c r="P34" i="43"/>
  <c r="O34" i="43"/>
  <c r="H34" i="43"/>
  <c r="E34" i="43"/>
  <c r="D34" i="43"/>
  <c r="BS33" i="43"/>
  <c r="BP33" i="43"/>
  <c r="BO33" i="43"/>
  <c r="BN33" i="43"/>
  <c r="BI33" i="43"/>
  <c r="BH33" i="43"/>
  <c r="BC33" i="43"/>
  <c r="BB33" i="43"/>
  <c r="BA33" i="43"/>
  <c r="AP33" i="43"/>
  <c r="AO33" i="43"/>
  <c r="AN33" i="43"/>
  <c r="AC33" i="43"/>
  <c r="AB33" i="43"/>
  <c r="AA33" i="43"/>
  <c r="P33" i="43"/>
  <c r="O33" i="43"/>
  <c r="H33" i="43"/>
  <c r="E33" i="43"/>
  <c r="D33" i="43"/>
  <c r="BS32" i="43"/>
  <c r="BV32" i="43" s="1"/>
  <c r="CC32" i="43" s="1"/>
  <c r="BP32" i="43"/>
  <c r="BO32" i="43"/>
  <c r="BN32" i="43"/>
  <c r="BI32" i="43"/>
  <c r="BH32" i="43"/>
  <c r="BC32" i="43"/>
  <c r="BB32" i="43"/>
  <c r="BA32" i="43"/>
  <c r="AP32" i="43"/>
  <c r="AO32" i="43"/>
  <c r="AN32" i="43"/>
  <c r="CK32" i="43" s="1"/>
  <c r="AC32" i="43"/>
  <c r="AB32" i="43"/>
  <c r="AA32" i="43"/>
  <c r="P32" i="43"/>
  <c r="O32" i="43"/>
  <c r="H32" i="43"/>
  <c r="E32" i="43"/>
  <c r="D32" i="43"/>
  <c r="BS31" i="43"/>
  <c r="BV31" i="43" s="1"/>
  <c r="CC31" i="43" s="1"/>
  <c r="BP31" i="43"/>
  <c r="BO31" i="43"/>
  <c r="BN31" i="43"/>
  <c r="BI31" i="43"/>
  <c r="BH31" i="43"/>
  <c r="BC31" i="43"/>
  <c r="BB31" i="43"/>
  <c r="BA31" i="43"/>
  <c r="AP31" i="43"/>
  <c r="AO31" i="43"/>
  <c r="AN31" i="43"/>
  <c r="CK31" i="43" s="1"/>
  <c r="AC31" i="43"/>
  <c r="AB31" i="43"/>
  <c r="BQ31" i="43" s="1"/>
  <c r="AA31" i="43"/>
  <c r="P31" i="43"/>
  <c r="O31" i="43"/>
  <c r="H31" i="43"/>
  <c r="E31" i="43"/>
  <c r="D31" i="43"/>
  <c r="BS30" i="43"/>
  <c r="BP30" i="43"/>
  <c r="BO30" i="43"/>
  <c r="BN30" i="43"/>
  <c r="BI30" i="43"/>
  <c r="BH30" i="43"/>
  <c r="BC30" i="43"/>
  <c r="BB30" i="43"/>
  <c r="BA30" i="43"/>
  <c r="AP30" i="43"/>
  <c r="AO30" i="43"/>
  <c r="AN30" i="43"/>
  <c r="CH30" i="43" s="1"/>
  <c r="CI30" i="43" s="1"/>
  <c r="AC30" i="43"/>
  <c r="AB30" i="43"/>
  <c r="AA30" i="43"/>
  <c r="P30" i="43"/>
  <c r="O30" i="43"/>
  <c r="H30" i="43"/>
  <c r="E30" i="43"/>
  <c r="D30" i="43"/>
  <c r="BS5" i="43"/>
  <c r="BT5" i="43" s="1"/>
  <c r="CA5" i="43" s="1"/>
  <c r="BP5" i="43"/>
  <c r="BO5" i="43"/>
  <c r="BN5" i="43"/>
  <c r="BI5" i="43"/>
  <c r="BH5" i="43"/>
  <c r="BC5" i="43"/>
  <c r="BB5" i="43"/>
  <c r="BA5" i="43"/>
  <c r="AP5" i="43"/>
  <c r="AO5" i="43"/>
  <c r="AN5" i="43"/>
  <c r="AC5" i="43"/>
  <c r="AB5" i="43"/>
  <c r="AA5" i="43"/>
  <c r="P5" i="43"/>
  <c r="O5" i="43"/>
  <c r="H5" i="43"/>
  <c r="E5" i="43"/>
  <c r="D5" i="43"/>
  <c r="BS29" i="43"/>
  <c r="BP29" i="43"/>
  <c r="BO29" i="43"/>
  <c r="BN29" i="43"/>
  <c r="BI29" i="43"/>
  <c r="BH29" i="43"/>
  <c r="BC29" i="43"/>
  <c r="BB29" i="43"/>
  <c r="BA29" i="43"/>
  <c r="AP29" i="43"/>
  <c r="AO29" i="43"/>
  <c r="AN29" i="43"/>
  <c r="AC29" i="43"/>
  <c r="AB29" i="43"/>
  <c r="AA29" i="43"/>
  <c r="P29" i="43"/>
  <c r="O29" i="43"/>
  <c r="H29" i="43"/>
  <c r="E29" i="43"/>
  <c r="D29" i="43"/>
  <c r="BS28" i="43"/>
  <c r="BV28" i="43" s="1"/>
  <c r="CC28" i="43" s="1"/>
  <c r="BP28" i="43"/>
  <c r="BO28" i="43"/>
  <c r="BN28" i="43"/>
  <c r="BI28" i="43"/>
  <c r="BH28" i="43"/>
  <c r="BC28" i="43"/>
  <c r="BB28" i="43"/>
  <c r="BA28" i="43"/>
  <c r="AP28" i="43"/>
  <c r="AO28" i="43"/>
  <c r="AN28" i="43"/>
  <c r="CK28" i="43" s="1"/>
  <c r="AC28" i="43"/>
  <c r="AB28" i="43"/>
  <c r="AA28" i="43"/>
  <c r="P28" i="43"/>
  <c r="O28" i="43"/>
  <c r="H28" i="43"/>
  <c r="E28" i="43"/>
  <c r="D28" i="43"/>
  <c r="BS27" i="43"/>
  <c r="BU27" i="43" s="1"/>
  <c r="BP27" i="43"/>
  <c r="BO27" i="43"/>
  <c r="BN27" i="43"/>
  <c r="BI27" i="43"/>
  <c r="BH27" i="43"/>
  <c r="BC27" i="43"/>
  <c r="BB27" i="43"/>
  <c r="BA27" i="43"/>
  <c r="AP27" i="43"/>
  <c r="AO27" i="43"/>
  <c r="AN27" i="43"/>
  <c r="CH27" i="43" s="1"/>
  <c r="CI27" i="43" s="1"/>
  <c r="AC27" i="43"/>
  <c r="AB27" i="43"/>
  <c r="AA27" i="43"/>
  <c r="P27" i="43"/>
  <c r="O27" i="43"/>
  <c r="H27" i="43"/>
  <c r="E27" i="43"/>
  <c r="D27" i="43"/>
  <c r="BS26" i="43"/>
  <c r="BV26" i="43" s="1"/>
  <c r="CC26" i="43" s="1"/>
  <c r="BP26" i="43"/>
  <c r="BO26" i="43"/>
  <c r="BN26" i="43"/>
  <c r="BI26" i="43"/>
  <c r="BH26" i="43"/>
  <c r="BC26" i="43"/>
  <c r="BB26" i="43"/>
  <c r="BA26" i="43"/>
  <c r="AP26" i="43"/>
  <c r="AO26" i="43"/>
  <c r="AN26" i="43"/>
  <c r="AC26" i="43"/>
  <c r="AB26" i="43"/>
  <c r="AA26" i="43"/>
  <c r="P26" i="43"/>
  <c r="O26" i="43"/>
  <c r="H26" i="43"/>
  <c r="E26" i="43"/>
  <c r="D26" i="43"/>
  <c r="BS25" i="43"/>
  <c r="BP25" i="43"/>
  <c r="BO25" i="43"/>
  <c r="BN25" i="43"/>
  <c r="BI25" i="43"/>
  <c r="BH25" i="43"/>
  <c r="BC25" i="43"/>
  <c r="BB25" i="43"/>
  <c r="BA25" i="43"/>
  <c r="AP25" i="43"/>
  <c r="AO25" i="43"/>
  <c r="AN25" i="43"/>
  <c r="AC25" i="43"/>
  <c r="AB25" i="43"/>
  <c r="AA25" i="43"/>
  <c r="P25" i="43"/>
  <c r="O25" i="43"/>
  <c r="H25" i="43"/>
  <c r="E25" i="43"/>
  <c r="D25" i="43"/>
  <c r="BS24" i="43"/>
  <c r="BP24" i="43"/>
  <c r="BO24" i="43"/>
  <c r="BN24" i="43"/>
  <c r="BI24" i="43"/>
  <c r="BH24" i="43"/>
  <c r="BC24" i="43"/>
  <c r="BB24" i="43"/>
  <c r="BA24" i="43"/>
  <c r="AP24" i="43"/>
  <c r="AO24" i="43"/>
  <c r="AN24" i="43"/>
  <c r="CH24" i="43" s="1"/>
  <c r="CI24" i="43" s="1"/>
  <c r="AC24" i="43"/>
  <c r="AB24" i="43"/>
  <c r="BQ24" i="43" s="1"/>
  <c r="AA24" i="43"/>
  <c r="P24" i="43"/>
  <c r="O24" i="43"/>
  <c r="H24" i="43"/>
  <c r="E24" i="43"/>
  <c r="D24" i="43"/>
  <c r="BS23" i="43"/>
  <c r="BP23" i="43"/>
  <c r="BO23" i="43"/>
  <c r="BN23" i="43"/>
  <c r="BI23" i="43"/>
  <c r="BH23" i="43"/>
  <c r="BC23" i="43"/>
  <c r="BB23" i="43"/>
  <c r="BA23" i="43"/>
  <c r="AP23" i="43"/>
  <c r="AO23" i="43"/>
  <c r="AN23" i="43"/>
  <c r="CK23" i="43" s="1"/>
  <c r="AC23" i="43"/>
  <c r="AB23" i="43"/>
  <c r="AA23" i="43"/>
  <c r="P23" i="43"/>
  <c r="O23" i="43"/>
  <c r="H23" i="43"/>
  <c r="E23" i="43"/>
  <c r="D23" i="43"/>
  <c r="BS22" i="43"/>
  <c r="BT22" i="43" s="1"/>
  <c r="CA22" i="43" s="1"/>
  <c r="BP22" i="43"/>
  <c r="BO22" i="43"/>
  <c r="BN22" i="43"/>
  <c r="BI22" i="43"/>
  <c r="BH22" i="43"/>
  <c r="BC22" i="43"/>
  <c r="BB22" i="43"/>
  <c r="BA22" i="43"/>
  <c r="AP22" i="43"/>
  <c r="AO22" i="43"/>
  <c r="AN22" i="43"/>
  <c r="CH22" i="43" s="1"/>
  <c r="CI22" i="43" s="1"/>
  <c r="AC22" i="43"/>
  <c r="AB22" i="43"/>
  <c r="BQ22" i="43" s="1"/>
  <c r="AA22" i="43"/>
  <c r="P22" i="43"/>
  <c r="O22" i="43"/>
  <c r="H22" i="43"/>
  <c r="E22" i="43"/>
  <c r="D22" i="43"/>
  <c r="BS21" i="43"/>
  <c r="BT21" i="43" s="1"/>
  <c r="CA21" i="43" s="1"/>
  <c r="BP21" i="43"/>
  <c r="BO21" i="43"/>
  <c r="BN21" i="43"/>
  <c r="BI21" i="43"/>
  <c r="BH21" i="43"/>
  <c r="BC21" i="43"/>
  <c r="BB21" i="43"/>
  <c r="BA21" i="43"/>
  <c r="AP21" i="43"/>
  <c r="AO21" i="43"/>
  <c r="AN21" i="43"/>
  <c r="AC21" i="43"/>
  <c r="AB21" i="43"/>
  <c r="AA21" i="43"/>
  <c r="P21" i="43"/>
  <c r="O21" i="43"/>
  <c r="H21" i="43"/>
  <c r="E21" i="43"/>
  <c r="D21" i="43"/>
  <c r="BS20" i="43"/>
  <c r="BP20" i="43"/>
  <c r="BO20" i="43"/>
  <c r="BN20" i="43"/>
  <c r="BI20" i="43"/>
  <c r="BH20" i="43"/>
  <c r="BC20" i="43"/>
  <c r="BB20" i="43"/>
  <c r="BA20" i="43"/>
  <c r="AP20" i="43"/>
  <c r="AO20" i="43"/>
  <c r="AN20" i="43"/>
  <c r="AC20" i="43"/>
  <c r="AB20" i="43"/>
  <c r="AA20" i="43"/>
  <c r="P20" i="43"/>
  <c r="O20" i="43"/>
  <c r="H20" i="43"/>
  <c r="E20" i="43"/>
  <c r="D20" i="43"/>
  <c r="BS4" i="43"/>
  <c r="BP4" i="43"/>
  <c r="BO4" i="43"/>
  <c r="BN4" i="43"/>
  <c r="BI4" i="43"/>
  <c r="BH4" i="43"/>
  <c r="BC4" i="43"/>
  <c r="BB4" i="43"/>
  <c r="BA4" i="43"/>
  <c r="AP4" i="43"/>
  <c r="AO4" i="43"/>
  <c r="AN4" i="43"/>
  <c r="CK4" i="43" s="1"/>
  <c r="AC4" i="43"/>
  <c r="AB4" i="43"/>
  <c r="AA4" i="43"/>
  <c r="P4" i="43"/>
  <c r="O4" i="43"/>
  <c r="H4" i="43"/>
  <c r="E4" i="43"/>
  <c r="D4" i="43"/>
  <c r="BS19" i="43"/>
  <c r="BT19" i="43" s="1"/>
  <c r="CA19" i="43" s="1"/>
  <c r="BP19" i="43"/>
  <c r="BO19" i="43"/>
  <c r="BN19" i="43"/>
  <c r="BI19" i="43"/>
  <c r="BH19" i="43"/>
  <c r="BC19" i="43"/>
  <c r="BB19" i="43"/>
  <c r="BA19" i="43"/>
  <c r="AP19" i="43"/>
  <c r="AO19" i="43"/>
  <c r="AN19" i="43"/>
  <c r="CH19" i="43" s="1"/>
  <c r="CI19" i="43" s="1"/>
  <c r="AC19" i="43"/>
  <c r="AB19" i="43"/>
  <c r="BQ19" i="43" s="1"/>
  <c r="AA19" i="43"/>
  <c r="P19" i="43"/>
  <c r="O19" i="43"/>
  <c r="H19" i="43"/>
  <c r="E19" i="43"/>
  <c r="D19" i="43"/>
  <c r="BS18" i="43"/>
  <c r="BP18" i="43"/>
  <c r="BO18" i="43"/>
  <c r="BN18" i="43"/>
  <c r="BI18" i="43"/>
  <c r="BH18" i="43"/>
  <c r="BC18" i="43"/>
  <c r="BB18" i="43"/>
  <c r="BA18" i="43"/>
  <c r="AP18" i="43"/>
  <c r="AO18" i="43"/>
  <c r="AN18" i="43"/>
  <c r="AC18" i="43"/>
  <c r="AB18" i="43"/>
  <c r="AA18" i="43"/>
  <c r="P18" i="43"/>
  <c r="O18" i="43"/>
  <c r="H18" i="43"/>
  <c r="E18" i="43"/>
  <c r="D18" i="43"/>
  <c r="BS17" i="43"/>
  <c r="BV17" i="43" s="1"/>
  <c r="BP17" i="43"/>
  <c r="BO17" i="43"/>
  <c r="BN17" i="43"/>
  <c r="BI17" i="43"/>
  <c r="BH17" i="43"/>
  <c r="BC17" i="43"/>
  <c r="BB17" i="43"/>
  <c r="BA17" i="43"/>
  <c r="AP17" i="43"/>
  <c r="AO17" i="43"/>
  <c r="AN17" i="43"/>
  <c r="CK17" i="43" s="1"/>
  <c r="AC17" i="43"/>
  <c r="AB17" i="43"/>
  <c r="BQ17" i="43" s="1"/>
  <c r="AA17" i="43"/>
  <c r="P17" i="43"/>
  <c r="O17" i="43"/>
  <c r="H17" i="43"/>
  <c r="E17" i="43"/>
  <c r="D17" i="43"/>
  <c r="BS16" i="43"/>
  <c r="BP16" i="43"/>
  <c r="BO16" i="43"/>
  <c r="BN16" i="43"/>
  <c r="BI16" i="43"/>
  <c r="BH16" i="43"/>
  <c r="BC16" i="43"/>
  <c r="BB16" i="43"/>
  <c r="BA16" i="43"/>
  <c r="AP16" i="43"/>
  <c r="AO16" i="43"/>
  <c r="AN16" i="43"/>
  <c r="CK16" i="43" s="1"/>
  <c r="AC16" i="43"/>
  <c r="AB16" i="43"/>
  <c r="AA16" i="43"/>
  <c r="P16" i="43"/>
  <c r="O16" i="43"/>
  <c r="H16" i="43"/>
  <c r="E16" i="43"/>
  <c r="D16" i="43"/>
  <c r="BS15" i="43"/>
  <c r="BU15" i="43" s="1"/>
  <c r="CB15" i="43" s="1"/>
  <c r="BP15" i="43"/>
  <c r="BO15" i="43"/>
  <c r="BN15" i="43"/>
  <c r="BI15" i="43"/>
  <c r="BH15" i="43"/>
  <c r="BC15" i="43"/>
  <c r="BB15" i="43"/>
  <c r="BA15" i="43"/>
  <c r="AP15" i="43"/>
  <c r="AO15" i="43"/>
  <c r="AN15" i="43"/>
  <c r="CK15" i="43" s="1"/>
  <c r="AC15" i="43"/>
  <c r="AB15" i="43"/>
  <c r="BQ15" i="43" s="1"/>
  <c r="AA15" i="43"/>
  <c r="P15" i="43"/>
  <c r="O15" i="43"/>
  <c r="H15" i="43"/>
  <c r="E15" i="43"/>
  <c r="D15" i="43"/>
  <c r="BS14" i="43"/>
  <c r="BV14" i="43" s="1"/>
  <c r="CC14" i="43" s="1"/>
  <c r="BP14" i="43"/>
  <c r="BO14" i="43"/>
  <c r="BN14" i="43"/>
  <c r="BI14" i="43"/>
  <c r="BH14" i="43"/>
  <c r="BC14" i="43"/>
  <c r="BB14" i="43"/>
  <c r="BA14" i="43"/>
  <c r="AP14" i="43"/>
  <c r="AO14" i="43"/>
  <c r="AN14" i="43"/>
  <c r="AC14" i="43"/>
  <c r="AB14" i="43"/>
  <c r="AA14" i="43"/>
  <c r="P14" i="43"/>
  <c r="O14" i="43"/>
  <c r="H14" i="43"/>
  <c r="E14" i="43"/>
  <c r="D14" i="43"/>
  <c r="BS13" i="43"/>
  <c r="BU13" i="43" s="1"/>
  <c r="BP13" i="43"/>
  <c r="BO13" i="43"/>
  <c r="BN13" i="43"/>
  <c r="BI13" i="43"/>
  <c r="BH13" i="43"/>
  <c r="BC13" i="43"/>
  <c r="BB13" i="43"/>
  <c r="BA13" i="43"/>
  <c r="AP13" i="43"/>
  <c r="AO13" i="43"/>
  <c r="AN13" i="43"/>
  <c r="AC13" i="43"/>
  <c r="AB13" i="43"/>
  <c r="AA13" i="43"/>
  <c r="P13" i="43"/>
  <c r="O13" i="43"/>
  <c r="H13" i="43"/>
  <c r="E13" i="43"/>
  <c r="D13" i="43"/>
  <c r="BS12" i="43"/>
  <c r="BP12" i="43"/>
  <c r="BO12" i="43"/>
  <c r="BN12" i="43"/>
  <c r="BI12" i="43"/>
  <c r="BH12" i="43"/>
  <c r="BC12" i="43"/>
  <c r="BB12" i="43"/>
  <c r="BA12" i="43"/>
  <c r="AP12" i="43"/>
  <c r="AO12" i="43"/>
  <c r="AN12" i="43"/>
  <c r="CK12" i="43" s="1"/>
  <c r="AC12" i="43"/>
  <c r="AB12" i="43"/>
  <c r="BQ12" i="43" s="1"/>
  <c r="AA12" i="43"/>
  <c r="P12" i="43"/>
  <c r="O12" i="43"/>
  <c r="H12" i="43"/>
  <c r="E12" i="43"/>
  <c r="D12" i="43"/>
  <c r="CU3" i="43"/>
  <c r="CT3" i="43"/>
  <c r="CS3" i="43"/>
  <c r="CR3" i="43"/>
  <c r="CQ3" i="43"/>
  <c r="BS3" i="43"/>
  <c r="BP3" i="43"/>
  <c r="BO3" i="43"/>
  <c r="BN3" i="43"/>
  <c r="BI3" i="43"/>
  <c r="BH3" i="43"/>
  <c r="BC3" i="43"/>
  <c r="BB3" i="43"/>
  <c r="BA3" i="43"/>
  <c r="AP3" i="43"/>
  <c r="AO3" i="43"/>
  <c r="AN3" i="43"/>
  <c r="CK3" i="43" s="1"/>
  <c r="AC3" i="43"/>
  <c r="AB3" i="43"/>
  <c r="BQ3" i="43" s="1"/>
  <c r="AA3" i="43"/>
  <c r="P3" i="43"/>
  <c r="N3" i="43"/>
  <c r="H3" i="43"/>
  <c r="E3" i="43"/>
  <c r="D3" i="43"/>
  <c r="BL2" i="43"/>
  <c r="BK2" i="43"/>
  <c r="BJ2" i="43"/>
  <c r="BF2" i="43"/>
  <c r="BE2" i="43"/>
  <c r="BD2" i="43"/>
  <c r="C27" i="37"/>
  <c r="BQ53" i="43" l="1"/>
  <c r="BQ103" i="43"/>
  <c r="DB16" i="46"/>
  <c r="BR97" i="43"/>
  <c r="CU10" i="43"/>
  <c r="CK27" i="43"/>
  <c r="CS19" i="46"/>
  <c r="CX18" i="46"/>
  <c r="CW18" i="46"/>
  <c r="CR19" i="46"/>
  <c r="BG20" i="46"/>
  <c r="BM20" i="46"/>
  <c r="L22" i="46"/>
  <c r="N21" i="46"/>
  <c r="CK71" i="43"/>
  <c r="CH97" i="43"/>
  <c r="CI97" i="43" s="1"/>
  <c r="BR91" i="43"/>
  <c r="BR50" i="43"/>
  <c r="BR111" i="43"/>
  <c r="CH114" i="43"/>
  <c r="CI114" i="43" s="1"/>
  <c r="BR109" i="43"/>
  <c r="BR39" i="43"/>
  <c r="CV58" i="43"/>
  <c r="BV62" i="43"/>
  <c r="BX62" i="43" s="1"/>
  <c r="BZ62" i="43" s="1"/>
  <c r="CO116" i="43"/>
  <c r="CP116" i="43" s="1"/>
  <c r="CV19" i="43"/>
  <c r="CK22" i="43"/>
  <c r="CU24" i="43"/>
  <c r="CO24" i="43"/>
  <c r="CP24" i="43" s="1"/>
  <c r="BR25" i="43"/>
  <c r="CV36" i="43"/>
  <c r="CH36" i="43"/>
  <c r="CI36" i="43" s="1"/>
  <c r="CO38" i="43"/>
  <c r="CP38" i="43" s="1"/>
  <c r="CT41" i="43"/>
  <c r="BT51" i="43"/>
  <c r="CA51" i="43" s="1"/>
  <c r="CZ70" i="43"/>
  <c r="CU76" i="43"/>
  <c r="CO103" i="43"/>
  <c r="CP103" i="43" s="1"/>
  <c r="CK51" i="43"/>
  <c r="BV47" i="43"/>
  <c r="BX47" i="43" s="1"/>
  <c r="BZ47" i="43" s="1"/>
  <c r="BR7" i="43"/>
  <c r="BV9" i="43"/>
  <c r="CC9" i="43" s="1"/>
  <c r="CY87" i="43"/>
  <c r="CY109" i="43"/>
  <c r="CK109" i="43"/>
  <c r="CZ111" i="43"/>
  <c r="BR41" i="43"/>
  <c r="CO48" i="43"/>
  <c r="CP48" i="43" s="1"/>
  <c r="CH49" i="43"/>
  <c r="CI49" i="43" s="1"/>
  <c r="CU63" i="43"/>
  <c r="CO71" i="43"/>
  <c r="CP71" i="43" s="1"/>
  <c r="BT55" i="43"/>
  <c r="CA55" i="43" s="1"/>
  <c r="BT70" i="43"/>
  <c r="BW70" i="43" s="1"/>
  <c r="BY70" i="43" s="1"/>
  <c r="CT70" i="43"/>
  <c r="CH84" i="43"/>
  <c r="CI84" i="43" s="1"/>
  <c r="CT95" i="43"/>
  <c r="CO95" i="43"/>
  <c r="CP95" i="43" s="1"/>
  <c r="CV25" i="43"/>
  <c r="BR33" i="43"/>
  <c r="BU66" i="43"/>
  <c r="CB66" i="43" s="1"/>
  <c r="BT72" i="43"/>
  <c r="CA72" i="43" s="1"/>
  <c r="BR80" i="43"/>
  <c r="CH81" i="43"/>
  <c r="CI81" i="43" s="1"/>
  <c r="CQ83" i="43"/>
  <c r="CU97" i="43"/>
  <c r="CO97" i="43"/>
  <c r="CP97" i="43" s="1"/>
  <c r="CH117" i="43"/>
  <c r="CI117" i="43" s="1"/>
  <c r="CQ5" i="43"/>
  <c r="CU58" i="43"/>
  <c r="CU66" i="43"/>
  <c r="CU77" i="43"/>
  <c r="CT32" i="43"/>
  <c r="CU61" i="43"/>
  <c r="BU72" i="43"/>
  <c r="CB72" i="43" s="1"/>
  <c r="CY83" i="43"/>
  <c r="CU88" i="43"/>
  <c r="CZ119" i="43"/>
  <c r="BU116" i="43"/>
  <c r="CB116" i="43" s="1"/>
  <c r="CV55" i="43"/>
  <c r="BU58" i="43"/>
  <c r="CU67" i="43"/>
  <c r="BR93" i="43"/>
  <c r="BU41" i="43"/>
  <c r="BW41" i="43" s="1"/>
  <c r="BY41" i="43" s="1"/>
  <c r="BV55" i="43"/>
  <c r="CC55" i="43" s="1"/>
  <c r="BV85" i="43"/>
  <c r="CC85" i="43" s="1"/>
  <c r="CO89" i="43"/>
  <c r="CP89" i="43" s="1"/>
  <c r="BU118" i="43"/>
  <c r="BX118" i="43" s="1"/>
  <c r="BZ118" i="43" s="1"/>
  <c r="BT26" i="43"/>
  <c r="CA26" i="43" s="1"/>
  <c r="BV70" i="43"/>
  <c r="BX70" i="43" s="1"/>
  <c r="BZ70" i="43" s="1"/>
  <c r="CV85" i="43"/>
  <c r="BT85" i="43"/>
  <c r="CA85" i="43" s="1"/>
  <c r="BV41" i="43"/>
  <c r="CC41" i="43" s="1"/>
  <c r="BT48" i="43"/>
  <c r="CA48" i="43" s="1"/>
  <c r="BU9" i="43"/>
  <c r="BT62" i="43"/>
  <c r="CA62" i="43" s="1"/>
  <c r="CH69" i="43"/>
  <c r="CI69" i="43" s="1"/>
  <c r="BV84" i="43"/>
  <c r="CC84" i="43" s="1"/>
  <c r="CT98" i="43"/>
  <c r="CU100" i="43"/>
  <c r="BR70" i="43"/>
  <c r="CH72" i="43"/>
  <c r="CI72" i="43" s="1"/>
  <c r="BR101" i="43"/>
  <c r="CY103" i="43"/>
  <c r="BR27" i="43"/>
  <c r="BR56" i="43"/>
  <c r="BV58" i="43"/>
  <c r="CC58" i="43" s="1"/>
  <c r="BR71" i="43"/>
  <c r="CZ84" i="43"/>
  <c r="BT84" i="43"/>
  <c r="CA84" i="43" s="1"/>
  <c r="CK103" i="43"/>
  <c r="BU106" i="43"/>
  <c r="BX106" i="43" s="1"/>
  <c r="BZ106" i="43" s="1"/>
  <c r="BR115" i="43"/>
  <c r="BT116" i="43"/>
  <c r="CA116" i="43" s="1"/>
  <c r="CQ35" i="43"/>
  <c r="CK30" i="43"/>
  <c r="CO53" i="43"/>
  <c r="CP53" i="43" s="1"/>
  <c r="BU65" i="43"/>
  <c r="BW65" i="43" s="1"/>
  <c r="BY65" i="43" s="1"/>
  <c r="BT119" i="43"/>
  <c r="CA119" i="43" s="1"/>
  <c r="BT120" i="43"/>
  <c r="CA120" i="43" s="1"/>
  <c r="BR30" i="43"/>
  <c r="BR31" i="43"/>
  <c r="CH41" i="43"/>
  <c r="CI41" i="43" s="1"/>
  <c r="CZ43" i="43"/>
  <c r="CU55" i="43"/>
  <c r="CY60" i="43"/>
  <c r="BT60" i="43"/>
  <c r="CA60" i="43" s="1"/>
  <c r="CH68" i="43"/>
  <c r="CI68" i="43" s="1"/>
  <c r="CV79" i="43"/>
  <c r="CT82" i="43"/>
  <c r="BT92" i="43"/>
  <c r="CA92" i="43" s="1"/>
  <c r="CO96" i="43"/>
  <c r="CP96" i="43" s="1"/>
  <c r="CK105" i="43"/>
  <c r="BV108" i="43"/>
  <c r="CC108" i="43" s="1"/>
  <c r="CQ115" i="43"/>
  <c r="BV119" i="43"/>
  <c r="CC119" i="43" s="1"/>
  <c r="BU120" i="43"/>
  <c r="CB120" i="43" s="1"/>
  <c r="CQ6" i="43"/>
  <c r="CT105" i="43"/>
  <c r="CH3" i="43"/>
  <c r="CI3" i="43" s="1"/>
  <c r="CO13" i="43"/>
  <c r="CP13" i="43" s="1"/>
  <c r="CV75" i="43"/>
  <c r="BU80" i="43"/>
  <c r="CO86" i="43"/>
  <c r="CP86" i="43" s="1"/>
  <c r="BV95" i="43"/>
  <c r="CC95" i="43" s="1"/>
  <c r="CH96" i="43"/>
  <c r="CI96" i="43" s="1"/>
  <c r="CY4" i="43"/>
  <c r="CV15" i="43"/>
  <c r="CY28" i="43"/>
  <c r="BU5" i="43"/>
  <c r="CB5" i="43" s="1"/>
  <c r="CQ32" i="43"/>
  <c r="CO36" i="43"/>
  <c r="CP36" i="43" s="1"/>
  <c r="CY41" i="43"/>
  <c r="BR46" i="43"/>
  <c r="CH56" i="43"/>
  <c r="CI56" i="43" s="1"/>
  <c r="CT8" i="43"/>
  <c r="BR65" i="43"/>
  <c r="CO75" i="43"/>
  <c r="CP75" i="43" s="1"/>
  <c r="CV82" i="43"/>
  <c r="CK89" i="43"/>
  <c r="CO94" i="43"/>
  <c r="CP94" i="43" s="1"/>
  <c r="CU101" i="43"/>
  <c r="BQ101" i="43"/>
  <c r="CO104" i="43"/>
  <c r="CP104" i="43" s="1"/>
  <c r="BR105" i="43"/>
  <c r="BT118" i="43"/>
  <c r="CA118" i="43" s="1"/>
  <c r="CH119" i="43"/>
  <c r="CI119" i="43" s="1"/>
  <c r="BR18" i="43"/>
  <c r="BR4" i="43"/>
  <c r="CQ62" i="43"/>
  <c r="CT91" i="43"/>
  <c r="CY94" i="43"/>
  <c r="CY104" i="43"/>
  <c r="CH17" i="43"/>
  <c r="CI17" i="43" s="1"/>
  <c r="CU21" i="43"/>
  <c r="CZ22" i="43"/>
  <c r="BR23" i="43"/>
  <c r="CY27" i="43"/>
  <c r="CU31" i="43"/>
  <c r="CU32" i="43"/>
  <c r="CT36" i="43"/>
  <c r="BQ7" i="43"/>
  <c r="CK59" i="43"/>
  <c r="CZ86" i="43"/>
  <c r="BT86" i="43"/>
  <c r="CA86" i="43" s="1"/>
  <c r="CY91" i="43"/>
  <c r="BV107" i="43"/>
  <c r="BX107" i="43" s="1"/>
  <c r="BZ107" i="43" s="1"/>
  <c r="BU112" i="43"/>
  <c r="CB112" i="43" s="1"/>
  <c r="CO114" i="43"/>
  <c r="CP114" i="43" s="1"/>
  <c r="CO117" i="43"/>
  <c r="CP117" i="43" s="1"/>
  <c r="CO120" i="43"/>
  <c r="CP120" i="43" s="1"/>
  <c r="CT22" i="43"/>
  <c r="CQ23" i="43"/>
  <c r="CT43" i="43"/>
  <c r="BV46" i="43"/>
  <c r="CC46" i="43" s="1"/>
  <c r="BU46" i="43"/>
  <c r="BT46" i="43"/>
  <c r="CA46" i="43" s="1"/>
  <c r="BU73" i="43"/>
  <c r="CB73" i="43" s="1"/>
  <c r="BT73" i="43"/>
  <c r="CA73" i="43" s="1"/>
  <c r="BT81" i="43"/>
  <c r="CA81" i="43" s="1"/>
  <c r="BV81" i="43"/>
  <c r="CC81" i="43" s="1"/>
  <c r="BU81" i="43"/>
  <c r="CB81" i="43" s="1"/>
  <c r="BR89" i="43"/>
  <c r="CU18" i="43"/>
  <c r="BV22" i="43"/>
  <c r="CC22" i="43" s="1"/>
  <c r="CH29" i="43"/>
  <c r="CI29" i="43" s="1"/>
  <c r="CK29" i="43"/>
  <c r="CY35" i="43"/>
  <c r="CZ46" i="43"/>
  <c r="BV73" i="43"/>
  <c r="CC73" i="43" s="1"/>
  <c r="BR88" i="43"/>
  <c r="BT112" i="43"/>
  <c r="CA112" i="43" s="1"/>
  <c r="CO87" i="43"/>
  <c r="CP87" i="43" s="1"/>
  <c r="CH87" i="43"/>
  <c r="CI87" i="43" s="1"/>
  <c r="CV71" i="43"/>
  <c r="CH99" i="43"/>
  <c r="CI99" i="43" s="1"/>
  <c r="CO99" i="43"/>
  <c r="CP99" i="43" s="1"/>
  <c r="BT111" i="43"/>
  <c r="CA111" i="43" s="1"/>
  <c r="BV111" i="43"/>
  <c r="CC111" i="43" s="1"/>
  <c r="CY12" i="43"/>
  <c r="CV17" i="43"/>
  <c r="CY26" i="43"/>
  <c r="CZ31" i="43"/>
  <c r="CH33" i="43"/>
  <c r="CI33" i="43" s="1"/>
  <c r="CK33" i="43"/>
  <c r="CY34" i="43"/>
  <c r="CH34" i="43"/>
  <c r="CI34" i="43" s="1"/>
  <c r="BU37" i="43"/>
  <c r="BX37" i="43" s="1"/>
  <c r="BZ37" i="43" s="1"/>
  <c r="BT37" i="43"/>
  <c r="CA37" i="43" s="1"/>
  <c r="CV53" i="43"/>
  <c r="CK75" i="43"/>
  <c r="BR96" i="43"/>
  <c r="BQ96" i="43"/>
  <c r="BQ109" i="43"/>
  <c r="CK110" i="43"/>
  <c r="CH110" i="43"/>
  <c r="CI110" i="43" s="1"/>
  <c r="CV111" i="43"/>
  <c r="BU111" i="43"/>
  <c r="CB111" i="43" s="1"/>
  <c r="CZ114" i="43"/>
  <c r="BT114" i="43"/>
  <c r="CA114" i="43" s="1"/>
  <c r="CV120" i="43"/>
  <c r="CK20" i="43"/>
  <c r="CH20" i="43"/>
  <c r="CI20" i="43" s="1"/>
  <c r="CT19" i="43"/>
  <c r="CO19" i="43"/>
  <c r="CP19" i="43" s="1"/>
  <c r="CU30" i="43"/>
  <c r="BT77" i="43"/>
  <c r="CA77" i="43" s="1"/>
  <c r="BV77" i="43"/>
  <c r="CC77" i="43" s="1"/>
  <c r="BU114" i="43"/>
  <c r="BX114" i="43" s="1"/>
  <c r="BZ114" i="43" s="1"/>
  <c r="CT14" i="43"/>
  <c r="CK19" i="43"/>
  <c r="CK57" i="43"/>
  <c r="CH57" i="43"/>
  <c r="CI57" i="43" s="1"/>
  <c r="CZ8" i="43"/>
  <c r="CU64" i="43"/>
  <c r="CK67" i="43"/>
  <c r="CH67" i="43"/>
  <c r="CI67" i="43" s="1"/>
  <c r="CU74" i="43"/>
  <c r="CO74" i="43"/>
  <c r="CP74" i="43" s="1"/>
  <c r="BU77" i="43"/>
  <c r="CU90" i="43"/>
  <c r="CH91" i="43"/>
  <c r="CI91" i="43" s="1"/>
  <c r="CO93" i="43"/>
  <c r="CP93" i="43" s="1"/>
  <c r="CH93" i="43"/>
  <c r="CI93" i="43" s="1"/>
  <c r="CU104" i="43"/>
  <c r="CH106" i="43"/>
  <c r="CI106" i="43" s="1"/>
  <c r="CY105" i="43"/>
  <c r="CK106" i="43"/>
  <c r="BR114" i="43"/>
  <c r="BQ114" i="43"/>
  <c r="BR120" i="43"/>
  <c r="BQ120" i="43"/>
  <c r="CU42" i="43"/>
  <c r="CO41" i="43"/>
  <c r="CP41" i="43" s="1"/>
  <c r="BR116" i="43"/>
  <c r="BQ116" i="43"/>
  <c r="CK13" i="43"/>
  <c r="CH13" i="43"/>
  <c r="CI13" i="43" s="1"/>
  <c r="CV31" i="43"/>
  <c r="CK43" i="43"/>
  <c r="CH43" i="43"/>
  <c r="CI43" i="43" s="1"/>
  <c r="CT44" i="43"/>
  <c r="BT91" i="43"/>
  <c r="CA91" i="43" s="1"/>
  <c r="BU91" i="43"/>
  <c r="CB91" i="43" s="1"/>
  <c r="CU94" i="43"/>
  <c r="CT94" i="43"/>
  <c r="BM3" i="43"/>
  <c r="CO20" i="43"/>
  <c r="CP20" i="43" s="1"/>
  <c r="CT33" i="43"/>
  <c r="CK52" i="43"/>
  <c r="CK79" i="43"/>
  <c r="CK87" i="43"/>
  <c r="CK95" i="43"/>
  <c r="CH95" i="43"/>
  <c r="CI95" i="43" s="1"/>
  <c r="CH100" i="43"/>
  <c r="CI100" i="43" s="1"/>
  <c r="CO100" i="43"/>
  <c r="CP100" i="43" s="1"/>
  <c r="CY92" i="43"/>
  <c r="CY13" i="43"/>
  <c r="CY14" i="43"/>
  <c r="CQ21" i="43"/>
  <c r="BU26" i="43"/>
  <c r="CB26" i="43" s="1"/>
  <c r="BR5" i="43"/>
  <c r="BV5" i="43"/>
  <c r="CC5" i="43" s="1"/>
  <c r="CZ36" i="43"/>
  <c r="CK45" i="43"/>
  <c r="BU48" i="43"/>
  <c r="BU51" i="43"/>
  <c r="CB51" i="43" s="1"/>
  <c r="CO59" i="43"/>
  <c r="CP59" i="43" s="1"/>
  <c r="BU60" i="43"/>
  <c r="CB60" i="43" s="1"/>
  <c r="CU65" i="43"/>
  <c r="BV66" i="43"/>
  <c r="CC66" i="43" s="1"/>
  <c r="CO70" i="43"/>
  <c r="CP70" i="43" s="1"/>
  <c r="CU72" i="43"/>
  <c r="BR77" i="43"/>
  <c r="BU92" i="43"/>
  <c r="BX92" i="43" s="1"/>
  <c r="BZ92" i="43" s="1"/>
  <c r="CQ94" i="43"/>
  <c r="BR95" i="43"/>
  <c r="CT97" i="43"/>
  <c r="CZ97" i="43"/>
  <c r="CU98" i="43"/>
  <c r="BR100" i="43"/>
  <c r="BR102" i="43"/>
  <c r="BR106" i="43"/>
  <c r="CY110" i="43"/>
  <c r="CO113" i="43"/>
  <c r="CP113" i="43" s="1"/>
  <c r="CQ120" i="43"/>
  <c r="CL3" i="43"/>
  <c r="CM3" i="43" s="1"/>
  <c r="CY16" i="43"/>
  <c r="BR21" i="43"/>
  <c r="CO27" i="43"/>
  <c r="CP27" i="43" s="1"/>
  <c r="CY29" i="43"/>
  <c r="CV32" i="43"/>
  <c r="CQ39" i="43"/>
  <c r="CU40" i="43"/>
  <c r="CO40" i="43"/>
  <c r="CP40" i="43" s="1"/>
  <c r="CV41" i="43"/>
  <c r="BR44" i="43"/>
  <c r="BR47" i="43"/>
  <c r="CV9" i="43"/>
  <c r="CV59" i="43"/>
  <c r="BR60" i="43"/>
  <c r="CZ65" i="43"/>
  <c r="CZ72" i="43"/>
  <c r="BR81" i="43"/>
  <c r="CU83" i="43"/>
  <c r="CU84" i="43"/>
  <c r="CV96" i="43"/>
  <c r="CY98" i="43"/>
  <c r="CO107" i="43"/>
  <c r="CP107" i="43" s="1"/>
  <c r="BR110" i="43"/>
  <c r="BQ110" i="43"/>
  <c r="CU114" i="43"/>
  <c r="CU118" i="43"/>
  <c r="BR42" i="43"/>
  <c r="CO51" i="43"/>
  <c r="CP51" i="43" s="1"/>
  <c r="CZ54" i="43"/>
  <c r="CU8" i="43"/>
  <c r="CZ64" i="43"/>
  <c r="CT75" i="43"/>
  <c r="CQ79" i="43"/>
  <c r="CO79" i="43"/>
  <c r="CP79" i="43" s="1"/>
  <c r="CZ94" i="43"/>
  <c r="CU102" i="43"/>
  <c r="BQ102" i="43"/>
  <c r="CH104" i="43"/>
  <c r="CI104" i="43" s="1"/>
  <c r="BQ106" i="43"/>
  <c r="CQ113" i="43"/>
  <c r="CH113" i="43"/>
  <c r="CI113" i="43" s="1"/>
  <c r="CT120" i="43"/>
  <c r="BQ4" i="43"/>
  <c r="CV24" i="43"/>
  <c r="CV30" i="43"/>
  <c r="CZ6" i="43"/>
  <c r="CO44" i="43"/>
  <c r="CP44" i="43" s="1"/>
  <c r="BU45" i="43"/>
  <c r="CB45" i="43" s="1"/>
  <c r="CV46" i="43"/>
  <c r="BT47" i="43"/>
  <c r="CA47" i="43" s="1"/>
  <c r="CY49" i="43"/>
  <c r="CY57" i="43"/>
  <c r="BT76" i="43"/>
  <c r="CA76" i="43" s="1"/>
  <c r="BT80" i="43"/>
  <c r="CA80" i="43" s="1"/>
  <c r="BR90" i="43"/>
  <c r="BU95" i="43"/>
  <c r="CB95" i="43" s="1"/>
  <c r="BT101" i="43"/>
  <c r="CA101" i="43" s="1"/>
  <c r="BR104" i="43"/>
  <c r="CZ106" i="43"/>
  <c r="CQ107" i="43"/>
  <c r="BT107" i="43"/>
  <c r="CA107" i="43" s="1"/>
  <c r="BQ108" i="43"/>
  <c r="CC78" i="43"/>
  <c r="CH14" i="43"/>
  <c r="CI14" i="43" s="1"/>
  <c r="CK14" i="43"/>
  <c r="BV33" i="43"/>
  <c r="BU33" i="43"/>
  <c r="CB33" i="43" s="1"/>
  <c r="BV53" i="43"/>
  <c r="CC53" i="43" s="1"/>
  <c r="BT53" i="43"/>
  <c r="CA53" i="43" s="1"/>
  <c r="BU82" i="43"/>
  <c r="BV82" i="43"/>
  <c r="BT82" i="43"/>
  <c r="CA82" i="43" s="1"/>
  <c r="BV20" i="43"/>
  <c r="CC20" i="43" s="1"/>
  <c r="BU20" i="43"/>
  <c r="CB20" i="43" s="1"/>
  <c r="CK24" i="43"/>
  <c r="BQ25" i="43"/>
  <c r="CO31" i="43"/>
  <c r="CP31" i="43" s="1"/>
  <c r="CQ40" i="43"/>
  <c r="BU53" i="43"/>
  <c r="CB53" i="43" s="1"/>
  <c r="CH55" i="43"/>
  <c r="CI55" i="43" s="1"/>
  <c r="CK55" i="43"/>
  <c r="CO57" i="43"/>
  <c r="CP57" i="43" s="1"/>
  <c r="BR9" i="43"/>
  <c r="BQ9" i="43"/>
  <c r="CO63" i="43"/>
  <c r="CP63" i="43" s="1"/>
  <c r="BR64" i="43"/>
  <c r="BQ64" i="43"/>
  <c r="CO64" i="43"/>
  <c r="CP64" i="43" s="1"/>
  <c r="BV65" i="43"/>
  <c r="CC65" i="43" s="1"/>
  <c r="CK73" i="43"/>
  <c r="CH73" i="43"/>
  <c r="CI73" i="43" s="1"/>
  <c r="CB85" i="43"/>
  <c r="BR86" i="43"/>
  <c r="BV86" i="43"/>
  <c r="CV95" i="43"/>
  <c r="CU115" i="43"/>
  <c r="BQ32" i="43"/>
  <c r="BR32" i="43"/>
  <c r="BQ33" i="43"/>
  <c r="BQ37" i="43"/>
  <c r="CO11" i="43"/>
  <c r="CP11" i="43" s="1"/>
  <c r="CK11" i="43"/>
  <c r="CH11" i="43"/>
  <c r="CI11" i="43" s="1"/>
  <c r="CZ61" i="43"/>
  <c r="CO61" i="43"/>
  <c r="CP61" i="43" s="1"/>
  <c r="BR67" i="43"/>
  <c r="BQ67" i="43"/>
  <c r="BR68" i="43"/>
  <c r="BQ68" i="43"/>
  <c r="CZ78" i="43"/>
  <c r="CV78" i="43"/>
  <c r="BQ5" i="43"/>
  <c r="CC17" i="43"/>
  <c r="BQ39" i="43"/>
  <c r="CT45" i="43"/>
  <c r="BQ46" i="43"/>
  <c r="CK63" i="43"/>
  <c r="BQ71" i="43"/>
  <c r="CH76" i="43"/>
  <c r="CI76" i="43" s="1"/>
  <c r="CK76" i="43"/>
  <c r="BQ95" i="43"/>
  <c r="CZ98" i="43"/>
  <c r="BU17" i="43"/>
  <c r="CB17" i="43" s="1"/>
  <c r="CY18" i="43"/>
  <c r="CV22" i="43"/>
  <c r="CO3" i="43"/>
  <c r="CP3" i="43" s="1"/>
  <c r="BR17" i="43"/>
  <c r="CZ21" i="43"/>
  <c r="CY21" i="43"/>
  <c r="BU22" i="43"/>
  <c r="BW22" i="43" s="1"/>
  <c r="BY22" i="43" s="1"/>
  <c r="CU23" i="43"/>
  <c r="CY5" i="43"/>
  <c r="CO30" i="43"/>
  <c r="CP30" i="43" s="1"/>
  <c r="CH38" i="43"/>
  <c r="CI38" i="43" s="1"/>
  <c r="CU39" i="43"/>
  <c r="BV42" i="43"/>
  <c r="CC42" i="43" s="1"/>
  <c r="BU42" i="43"/>
  <c r="BW42" i="43" s="1"/>
  <c r="BY42" i="43" s="1"/>
  <c r="BU44" i="43"/>
  <c r="BX44" i="43" s="1"/>
  <c r="BZ44" i="43" s="1"/>
  <c r="CV47" i="43"/>
  <c r="CH53" i="43"/>
  <c r="CI53" i="43" s="1"/>
  <c r="CQ10" i="43"/>
  <c r="CO62" i="43"/>
  <c r="CP62" i="43" s="1"/>
  <c r="CU78" i="43"/>
  <c r="BQ85" i="43"/>
  <c r="BR85" i="43"/>
  <c r="CT116" i="43"/>
  <c r="CC7" i="43"/>
  <c r="BT3" i="43"/>
  <c r="CA3" i="43" s="1"/>
  <c r="BU3" i="43"/>
  <c r="BR20" i="43"/>
  <c r="BQ20" i="43"/>
  <c r="BQ21" i="43"/>
  <c r="BQ23" i="43"/>
  <c r="BT59" i="43"/>
  <c r="CA59" i="43" s="1"/>
  <c r="BV59" i="43"/>
  <c r="CC59" i="43" s="1"/>
  <c r="CU103" i="43"/>
  <c r="CZ101" i="43"/>
  <c r="CO22" i="43"/>
  <c r="CP22" i="43" s="1"/>
  <c r="BU69" i="43"/>
  <c r="BV69" i="43"/>
  <c r="CC69" i="43" s="1"/>
  <c r="BR13" i="43"/>
  <c r="BQ13" i="43"/>
  <c r="CH15" i="43"/>
  <c r="CI15" i="43" s="1"/>
  <c r="BV19" i="43"/>
  <c r="CC19" i="43" s="1"/>
  <c r="BQ27" i="43"/>
  <c r="BU28" i="43"/>
  <c r="CH5" i="43"/>
  <c r="CI5" i="43" s="1"/>
  <c r="CT5" i="43"/>
  <c r="CK5" i="43"/>
  <c r="CU6" i="43"/>
  <c r="CZ40" i="43"/>
  <c r="BT40" i="43"/>
  <c r="CA40" i="43" s="1"/>
  <c r="BV40" i="43"/>
  <c r="BX40" i="43" s="1"/>
  <c r="BZ40" i="43" s="1"/>
  <c r="BV57" i="43"/>
  <c r="CC57" i="43" s="1"/>
  <c r="BU57" i="43"/>
  <c r="CO10" i="43"/>
  <c r="CP10" i="43" s="1"/>
  <c r="CT63" i="43"/>
  <c r="BQ65" i="43"/>
  <c r="CO66" i="43"/>
  <c r="CP66" i="43" s="1"/>
  <c r="BT69" i="43"/>
  <c r="CA69" i="43" s="1"/>
  <c r="CY71" i="43"/>
  <c r="CQ89" i="43"/>
  <c r="CK93" i="43"/>
  <c r="CY93" i="43"/>
  <c r="BT15" i="43"/>
  <c r="CA15" i="43" s="1"/>
  <c r="BV15" i="43"/>
  <c r="BQ18" i="43"/>
  <c r="BU78" i="43"/>
  <c r="CB78" i="43" s="1"/>
  <c r="BT78" i="43"/>
  <c r="CA78" i="43" s="1"/>
  <c r="BQ44" i="43"/>
  <c r="BT7" i="43"/>
  <c r="CA7" i="43" s="1"/>
  <c r="CK115" i="43"/>
  <c r="CH115" i="43"/>
  <c r="CI115" i="43" s="1"/>
  <c r="BV3" i="43"/>
  <c r="CC3" i="43" s="1"/>
  <c r="CL12" i="43"/>
  <c r="CM12" i="43" s="1"/>
  <c r="CE13" i="43"/>
  <c r="BU19" i="43"/>
  <c r="BW19" i="43" s="1"/>
  <c r="BY19" i="43" s="1"/>
  <c r="BT28" i="43"/>
  <c r="CA28" i="43" s="1"/>
  <c r="BQ30" i="43"/>
  <c r="CU41" i="43"/>
  <c r="BQ42" i="43"/>
  <c r="BU7" i="43"/>
  <c r="CB7" i="43" s="1"/>
  <c r="CC51" i="43"/>
  <c r="BU59" i="43"/>
  <c r="CB59" i="43" s="1"/>
  <c r="CE12" i="43"/>
  <c r="CO15" i="43"/>
  <c r="CP15" i="43" s="1"/>
  <c r="CO17" i="43"/>
  <c r="CP17" i="43" s="1"/>
  <c r="BV24" i="43"/>
  <c r="BU24" i="43"/>
  <c r="CB24" i="43" s="1"/>
  <c r="CV6" i="43"/>
  <c r="CK7" i="43"/>
  <c r="CU54" i="43"/>
  <c r="BT57" i="43"/>
  <c r="CA57" i="43" s="1"/>
  <c r="CY10" i="43"/>
  <c r="CV10" i="43"/>
  <c r="CH10" i="43"/>
  <c r="CI10" i="43" s="1"/>
  <c r="CY63" i="43"/>
  <c r="CH64" i="43"/>
  <c r="CI64" i="43" s="1"/>
  <c r="BQ70" i="43"/>
  <c r="BT88" i="43"/>
  <c r="CA88" i="43" s="1"/>
  <c r="BV88" i="43"/>
  <c r="CC88" i="43" s="1"/>
  <c r="CK99" i="43"/>
  <c r="BQ100" i="43"/>
  <c r="CL19" i="43"/>
  <c r="CM19" i="43" s="1"/>
  <c r="BR12" i="43"/>
  <c r="BR14" i="43"/>
  <c r="BQ14" i="43"/>
  <c r="CQ16" i="43"/>
  <c r="BR24" i="43"/>
  <c r="BR28" i="43"/>
  <c r="BQ28" i="43"/>
  <c r="CH35" i="43"/>
  <c r="CI35" i="43" s="1"/>
  <c r="CK35" i="43"/>
  <c r="BR36" i="43"/>
  <c r="BR38" i="43"/>
  <c r="BQ38" i="43"/>
  <c r="CV42" i="43"/>
  <c r="CQ43" i="43"/>
  <c r="CQ44" i="43"/>
  <c r="BR45" i="43"/>
  <c r="CU47" i="43"/>
  <c r="BR53" i="43"/>
  <c r="CV54" i="43"/>
  <c r="CK8" i="43"/>
  <c r="CH8" i="43"/>
  <c r="CI8" i="43" s="1"/>
  <c r="CT9" i="43"/>
  <c r="CU11" i="43"/>
  <c r="BV11" i="43"/>
  <c r="BU11" i="43"/>
  <c r="BW11" i="43" s="1"/>
  <c r="BY11" i="43" s="1"/>
  <c r="CZ58" i="43"/>
  <c r="CQ65" i="43"/>
  <c r="CU80" i="43"/>
  <c r="CO83" i="43"/>
  <c r="CP83" i="43" s="1"/>
  <c r="CK83" i="43"/>
  <c r="CV89" i="43"/>
  <c r="CZ89" i="43"/>
  <c r="CK100" i="43"/>
  <c r="CV113" i="43"/>
  <c r="BR16" i="43"/>
  <c r="BQ16" i="43"/>
  <c r="CV20" i="43"/>
  <c r="CQ27" i="43"/>
  <c r="BT27" i="43"/>
  <c r="CA27" i="43" s="1"/>
  <c r="BV27" i="43"/>
  <c r="CC27" i="43" s="1"/>
  <c r="CT34" i="43"/>
  <c r="CO34" i="43"/>
  <c r="CP34" i="43" s="1"/>
  <c r="CO8" i="43"/>
  <c r="CP8" i="43" s="1"/>
  <c r="BR11" i="43"/>
  <c r="BR58" i="43"/>
  <c r="BQ58" i="43"/>
  <c r="BR62" i="43"/>
  <c r="BQ62" i="43"/>
  <c r="CZ66" i="43"/>
  <c r="CV70" i="43"/>
  <c r="CT74" i="43"/>
  <c r="BR107" i="43"/>
  <c r="BR108" i="43"/>
  <c r="CV8" i="43"/>
  <c r="BR59" i="43"/>
  <c r="CT64" i="43"/>
  <c r="CO73" i="43"/>
  <c r="CP73" i="43" s="1"/>
  <c r="BR79" i="43"/>
  <c r="CU87" i="43"/>
  <c r="CU89" i="43"/>
  <c r="CV93" i="43"/>
  <c r="BQ97" i="43"/>
  <c r="CY99" i="43"/>
  <c r="CK113" i="43"/>
  <c r="CY117" i="43"/>
  <c r="CO109" i="43"/>
  <c r="CP109" i="43" s="1"/>
  <c r="BR35" i="43"/>
  <c r="CY42" i="43"/>
  <c r="CV52" i="43"/>
  <c r="CU9" i="43"/>
  <c r="CY58" i="43"/>
  <c r="BR66" i="43"/>
  <c r="BQ66" i="43"/>
  <c r="CV67" i="43"/>
  <c r="BR74" i="43"/>
  <c r="BU76" i="43"/>
  <c r="BX76" i="43" s="1"/>
  <c r="BZ76" i="43" s="1"/>
  <c r="CV81" i="43"/>
  <c r="CT85" i="43"/>
  <c r="BV91" i="43"/>
  <c r="CY108" i="43"/>
  <c r="BT108" i="43"/>
  <c r="CA108" i="43" s="1"/>
  <c r="BV115" i="43"/>
  <c r="BX115" i="43" s="1"/>
  <c r="BZ115" i="43" s="1"/>
  <c r="CB6" i="43"/>
  <c r="CB13" i="43"/>
  <c r="CT12" i="43"/>
  <c r="CO18" i="43"/>
  <c r="CP18" i="43" s="1"/>
  <c r="CL18" i="43"/>
  <c r="CM18" i="43" s="1"/>
  <c r="CZ23" i="43"/>
  <c r="CO26" i="43"/>
  <c r="CP26" i="43" s="1"/>
  <c r="CL26" i="43"/>
  <c r="CM26" i="43" s="1"/>
  <c r="CC36" i="43"/>
  <c r="CZ37" i="43"/>
  <c r="CY37" i="43"/>
  <c r="CL58" i="43"/>
  <c r="CM58" i="43" s="1"/>
  <c r="BV12" i="43"/>
  <c r="BT12" i="43"/>
  <c r="CA12" i="43" s="1"/>
  <c r="BU12" i="43"/>
  <c r="CO14" i="43"/>
  <c r="CP14" i="43" s="1"/>
  <c r="CL14" i="43"/>
  <c r="CM14" i="43" s="1"/>
  <c r="CU14" i="43"/>
  <c r="CL16" i="43"/>
  <c r="CM16" i="43" s="1"/>
  <c r="CO16" i="43"/>
  <c r="CP16" i="43" s="1"/>
  <c r="CE37" i="43"/>
  <c r="CQ37" i="43"/>
  <c r="CQ38" i="43"/>
  <c r="CL37" i="43"/>
  <c r="CM37" i="43" s="1"/>
  <c r="CQ15" i="43"/>
  <c r="CU15" i="43"/>
  <c r="CT15" i="43"/>
  <c r="CB27" i="43"/>
  <c r="CB38" i="43"/>
  <c r="CQ45" i="43"/>
  <c r="CU45" i="43"/>
  <c r="CK46" i="43"/>
  <c r="CO46" i="43"/>
  <c r="CP46" i="43" s="1"/>
  <c r="CH46" i="43"/>
  <c r="CI46" i="43" s="1"/>
  <c r="CY48" i="43"/>
  <c r="CZ48" i="43"/>
  <c r="CV48" i="43"/>
  <c r="CZ19" i="43"/>
  <c r="CV4" i="43"/>
  <c r="CV40" i="43"/>
  <c r="BQ43" i="43"/>
  <c r="BR43" i="43"/>
  <c r="CC43" i="43"/>
  <c r="CZ45" i="43"/>
  <c r="CY45" i="43"/>
  <c r="CV45" i="43"/>
  <c r="BU14" i="43"/>
  <c r="BX14" i="43" s="1"/>
  <c r="BZ14" i="43" s="1"/>
  <c r="CE17" i="43"/>
  <c r="CQ17" i="43"/>
  <c r="CE4" i="43"/>
  <c r="CH21" i="43"/>
  <c r="CI21" i="43" s="1"/>
  <c r="CK21" i="43"/>
  <c r="CY20" i="43"/>
  <c r="CE21" i="43"/>
  <c r="CE22" i="43"/>
  <c r="BV29" i="43"/>
  <c r="BT29" i="43"/>
  <c r="CA29" i="43" s="1"/>
  <c r="BU29" i="43"/>
  <c r="CE35" i="43"/>
  <c r="CQ36" i="43"/>
  <c r="CE38" i="43"/>
  <c r="CE117" i="43"/>
  <c r="CE115" i="43"/>
  <c r="CE119" i="43"/>
  <c r="CE112" i="43"/>
  <c r="CE111" i="43"/>
  <c r="CE84" i="43"/>
  <c r="CE80" i="43"/>
  <c r="CE110" i="43"/>
  <c r="CE88" i="43"/>
  <c r="CE113" i="43"/>
  <c r="CE108" i="43"/>
  <c r="CE107" i="43"/>
  <c r="CE85" i="43"/>
  <c r="CE69" i="43"/>
  <c r="CE101" i="43"/>
  <c r="CE66" i="43"/>
  <c r="CE10" i="43"/>
  <c r="CE81" i="43"/>
  <c r="CE59" i="43"/>
  <c r="CE49" i="43"/>
  <c r="CE52" i="43"/>
  <c r="CE56" i="43"/>
  <c r="CE89" i="43"/>
  <c r="CE61" i="43"/>
  <c r="CE60" i="43"/>
  <c r="CE50" i="43"/>
  <c r="CE109" i="43"/>
  <c r="CE91" i="43"/>
  <c r="CE58" i="43"/>
  <c r="CE54" i="43"/>
  <c r="CE40" i="43"/>
  <c r="CE105" i="43"/>
  <c r="CE76" i="43"/>
  <c r="CE31" i="43"/>
  <c r="CE29" i="43"/>
  <c r="CE26" i="43"/>
  <c r="CE72" i="43"/>
  <c r="CE6" i="43"/>
  <c r="CE95" i="43"/>
  <c r="CE36" i="43"/>
  <c r="CE8" i="43"/>
  <c r="CQ12" i="43"/>
  <c r="BR15" i="43"/>
  <c r="CE16" i="43"/>
  <c r="CH18" i="43"/>
  <c r="CI18" i="43" s="1"/>
  <c r="CK18" i="43"/>
  <c r="CY17" i="43"/>
  <c r="CE18" i="43"/>
  <c r="CZ18" i="43"/>
  <c r="CE19" i="43"/>
  <c r="BR22" i="43"/>
  <c r="CL22" i="43"/>
  <c r="CM22" i="43" s="1"/>
  <c r="CE27" i="43"/>
  <c r="CE28" i="43"/>
  <c r="CU33" i="43"/>
  <c r="CO33" i="43"/>
  <c r="CP33" i="43" s="1"/>
  <c r="CL33" i="43"/>
  <c r="CM33" i="43" s="1"/>
  <c r="CU34" i="43"/>
  <c r="CZ32" i="43"/>
  <c r="CQ33" i="43"/>
  <c r="CV34" i="43"/>
  <c r="BT34" i="43"/>
  <c r="CA34" i="43" s="1"/>
  <c r="BV34" i="43"/>
  <c r="CH40" i="43"/>
  <c r="CI40" i="43" s="1"/>
  <c r="CT40" i="43"/>
  <c r="CY6" i="43"/>
  <c r="CK40" i="43"/>
  <c r="CL43" i="43"/>
  <c r="CM43" i="43" s="1"/>
  <c r="CL54" i="43"/>
  <c r="CM54" i="43" s="1"/>
  <c r="CE100" i="43"/>
  <c r="BV18" i="43"/>
  <c r="BU18" i="43"/>
  <c r="CT4" i="43"/>
  <c r="CL4" i="43"/>
  <c r="CM4" i="43" s="1"/>
  <c r="CO4" i="43"/>
  <c r="CP4" i="43" s="1"/>
  <c r="CT26" i="43"/>
  <c r="CQ26" i="43"/>
  <c r="CL6" i="43"/>
  <c r="CM6" i="43" s="1"/>
  <c r="CE14" i="43"/>
  <c r="CT16" i="43"/>
  <c r="CQ18" i="43"/>
  <c r="CQ4" i="43"/>
  <c r="CL27" i="43"/>
  <c r="CM27" i="43" s="1"/>
  <c r="CL29" i="43"/>
  <c r="CM29" i="43" s="1"/>
  <c r="CE5" i="43"/>
  <c r="CY40" i="43"/>
  <c r="BQ52" i="43"/>
  <c r="BR52" i="43"/>
  <c r="CK54" i="43"/>
  <c r="CT54" i="43"/>
  <c r="CH54" i="43"/>
  <c r="CI54" i="43" s="1"/>
  <c r="CY54" i="43"/>
  <c r="CZ15" i="43"/>
  <c r="CU4" i="43"/>
  <c r="CV23" i="43"/>
  <c r="CE24" i="43"/>
  <c r="CQ24" i="43"/>
  <c r="CE44" i="43"/>
  <c r="CO45" i="43"/>
  <c r="CP45" i="43" s="1"/>
  <c r="CZ44" i="43"/>
  <c r="CL45" i="43"/>
  <c r="CM45" i="43" s="1"/>
  <c r="CO56" i="43"/>
  <c r="CP56" i="43" s="1"/>
  <c r="CL56" i="43"/>
  <c r="CM56" i="43" s="1"/>
  <c r="CZ55" i="43"/>
  <c r="CZ14" i="43"/>
  <c r="CE15" i="43"/>
  <c r="CU16" i="43"/>
  <c r="CE23" i="43"/>
  <c r="CY23" i="43"/>
  <c r="CH25" i="43"/>
  <c r="CI25" i="43" s="1"/>
  <c r="CK25" i="43"/>
  <c r="CY24" i="43"/>
  <c r="CE25" i="43"/>
  <c r="BR26" i="43"/>
  <c r="BQ26" i="43"/>
  <c r="CU26" i="43"/>
  <c r="CT28" i="43"/>
  <c r="CU28" i="43"/>
  <c r="CL5" i="43"/>
  <c r="CM5" i="43" s="1"/>
  <c r="CL30" i="43"/>
  <c r="CM30" i="43" s="1"/>
  <c r="CL34" i="43"/>
  <c r="CM34" i="43" s="1"/>
  <c r="CV37" i="43"/>
  <c r="CB102" i="43"/>
  <c r="CV3" i="43"/>
  <c r="CE3" i="43"/>
  <c r="CO12" i="43"/>
  <c r="CP12" i="43" s="1"/>
  <c r="BT30" i="43"/>
  <c r="CA30" i="43" s="1"/>
  <c r="BV30" i="43"/>
  <c r="BU30" i="43"/>
  <c r="BT6" i="43"/>
  <c r="CA6" i="43" s="1"/>
  <c r="BV6" i="43"/>
  <c r="CC54" i="43"/>
  <c r="CU12" i="43"/>
  <c r="CU13" i="43"/>
  <c r="CQ13" i="43"/>
  <c r="CU25" i="43"/>
  <c r="CT25" i="43"/>
  <c r="CO25" i="43"/>
  <c r="CP25" i="43" s="1"/>
  <c r="CL25" i="43"/>
  <c r="CM25" i="43" s="1"/>
  <c r="BV25" i="43"/>
  <c r="BU25" i="43"/>
  <c r="BQ29" i="43"/>
  <c r="BR29" i="43"/>
  <c r="CB34" i="43"/>
  <c r="BQ6" i="43"/>
  <c r="BR6" i="43"/>
  <c r="CE41" i="43"/>
  <c r="CU46" i="43"/>
  <c r="CH48" i="43"/>
  <c r="CI48" i="43" s="1"/>
  <c r="CY47" i="43"/>
  <c r="CK48" i="43"/>
  <c r="CT48" i="43"/>
  <c r="CC48" i="43"/>
  <c r="CY7" i="43"/>
  <c r="CV7" i="43"/>
  <c r="CZ7" i="43"/>
  <c r="BQ69" i="43"/>
  <c r="BR69" i="43"/>
  <c r="CT18" i="43"/>
  <c r="BV4" i="43"/>
  <c r="BT4" i="43"/>
  <c r="CA4" i="43" s="1"/>
  <c r="BU4" i="43"/>
  <c r="CE64" i="43"/>
  <c r="CY112" i="43"/>
  <c r="CZ112" i="43"/>
  <c r="CV112" i="43"/>
  <c r="CZ12" i="43"/>
  <c r="BV16" i="43"/>
  <c r="BU16" i="43"/>
  <c r="BT16" i="43"/>
  <c r="CA16" i="43" s="1"/>
  <c r="BT18" i="43"/>
  <c r="CA18" i="43" s="1"/>
  <c r="CZ4" i="43"/>
  <c r="CU20" i="43"/>
  <c r="BT71" i="43"/>
  <c r="CA71" i="43" s="1"/>
  <c r="BV71" i="43"/>
  <c r="BU71" i="43"/>
  <c r="BV13" i="43"/>
  <c r="BT13" i="43"/>
  <c r="CA13" i="43" s="1"/>
  <c r="CZ16" i="43"/>
  <c r="CU17" i="43"/>
  <c r="CZ25" i="43"/>
  <c r="CU56" i="43"/>
  <c r="CT56" i="43"/>
  <c r="CQ56" i="43"/>
  <c r="BG3" i="43"/>
  <c r="CL117" i="43"/>
  <c r="CM117" i="43" s="1"/>
  <c r="CL120" i="43"/>
  <c r="CM120" i="43" s="1"/>
  <c r="CL107" i="43"/>
  <c r="CM107" i="43" s="1"/>
  <c r="CL99" i="43"/>
  <c r="CM99" i="43" s="1"/>
  <c r="CL94" i="43"/>
  <c r="CM94" i="43" s="1"/>
  <c r="CL90" i="43"/>
  <c r="CM90" i="43" s="1"/>
  <c r="CL89" i="43"/>
  <c r="CM89" i="43" s="1"/>
  <c r="CL103" i="43"/>
  <c r="CM103" i="43" s="1"/>
  <c r="CL98" i="43"/>
  <c r="CM98" i="43" s="1"/>
  <c r="CL78" i="43"/>
  <c r="CM78" i="43" s="1"/>
  <c r="CL74" i="43"/>
  <c r="CM74" i="43" s="1"/>
  <c r="CL116" i="43"/>
  <c r="CM116" i="43" s="1"/>
  <c r="CL113" i="43"/>
  <c r="CM113" i="43" s="1"/>
  <c r="CL85" i="43"/>
  <c r="CM85" i="43" s="1"/>
  <c r="CL95" i="43"/>
  <c r="CM95" i="43" s="1"/>
  <c r="CL109" i="43"/>
  <c r="CM109" i="43" s="1"/>
  <c r="CL87" i="43"/>
  <c r="CM87" i="43" s="1"/>
  <c r="CL111" i="43"/>
  <c r="CM111" i="43" s="1"/>
  <c r="CL63" i="43"/>
  <c r="CM63" i="43" s="1"/>
  <c r="CL9" i="43"/>
  <c r="CM9" i="43" s="1"/>
  <c r="CL86" i="43"/>
  <c r="CM86" i="43" s="1"/>
  <c r="CL82" i="43"/>
  <c r="CM82" i="43" s="1"/>
  <c r="CL79" i="43"/>
  <c r="CM79" i="43" s="1"/>
  <c r="CL71" i="43"/>
  <c r="CM71" i="43" s="1"/>
  <c r="CL48" i="43"/>
  <c r="CM48" i="43" s="1"/>
  <c r="CL73" i="43"/>
  <c r="CM73" i="43" s="1"/>
  <c r="CL62" i="43"/>
  <c r="CM62" i="43" s="1"/>
  <c r="CL59" i="43"/>
  <c r="CM59" i="43" s="1"/>
  <c r="CL75" i="43"/>
  <c r="CM75" i="43" s="1"/>
  <c r="CL70" i="43"/>
  <c r="CM70" i="43" s="1"/>
  <c r="CL51" i="43"/>
  <c r="CM51" i="43" s="1"/>
  <c r="CL10" i="43"/>
  <c r="CM10" i="43" s="1"/>
  <c r="CL83" i="43"/>
  <c r="CM83" i="43" s="1"/>
  <c r="CL112" i="43"/>
  <c r="CM112" i="43" s="1"/>
  <c r="CL55" i="43"/>
  <c r="CM55" i="43" s="1"/>
  <c r="CZ3" i="43"/>
  <c r="CL38" i="43"/>
  <c r="CM38" i="43" s="1"/>
  <c r="CL17" i="43"/>
  <c r="CM17" i="43" s="1"/>
  <c r="CL65" i="43"/>
  <c r="CM65" i="43" s="1"/>
  <c r="CL41" i="43"/>
  <c r="CM41" i="43" s="1"/>
  <c r="CL24" i="43"/>
  <c r="CM24" i="43" s="1"/>
  <c r="CL20" i="43"/>
  <c r="CM20" i="43" s="1"/>
  <c r="CL13" i="43"/>
  <c r="CM13" i="43" s="1"/>
  <c r="CL77" i="43"/>
  <c r="CM77" i="43" s="1"/>
  <c r="CL47" i="43"/>
  <c r="CM47" i="43" s="1"/>
  <c r="CL40" i="43"/>
  <c r="CM40" i="43" s="1"/>
  <c r="CL32" i="43"/>
  <c r="CM32" i="43" s="1"/>
  <c r="BT14" i="43"/>
  <c r="CA14" i="43" s="1"/>
  <c r="CE20" i="43"/>
  <c r="CQ20" i="43"/>
  <c r="CL28" i="43"/>
  <c r="CM28" i="43" s="1"/>
  <c r="CO28" i="43"/>
  <c r="CP28" i="43" s="1"/>
  <c r="CQ29" i="43"/>
  <c r="CU29" i="43"/>
  <c r="CT29" i="43"/>
  <c r="CZ29" i="43"/>
  <c r="CU5" i="43"/>
  <c r="CO29" i="43"/>
  <c r="CP29" i="43" s="1"/>
  <c r="CV16" i="43"/>
  <c r="CQ28" i="43"/>
  <c r="CH37" i="43"/>
  <c r="CI37" i="43" s="1"/>
  <c r="CK37" i="43"/>
  <c r="CY36" i="43"/>
  <c r="CE45" i="43"/>
  <c r="CE77" i="43"/>
  <c r="BR3" i="43"/>
  <c r="CQ14" i="43"/>
  <c r="BR19" i="43"/>
  <c r="CV12" i="43"/>
  <c r="CV13" i="43"/>
  <c r="CL15" i="43"/>
  <c r="CM15" i="43" s="1"/>
  <c r="CT21" i="43"/>
  <c r="CO21" i="43"/>
  <c r="CP21" i="43" s="1"/>
  <c r="CL21" i="43"/>
  <c r="CM21" i="43" s="1"/>
  <c r="BV21" i="43"/>
  <c r="BU21" i="43"/>
  <c r="CT23" i="43"/>
  <c r="CL23" i="43"/>
  <c r="CM23" i="43" s="1"/>
  <c r="CO23" i="43"/>
  <c r="CP23" i="43" s="1"/>
  <c r="BV23" i="43"/>
  <c r="BU23" i="43"/>
  <c r="BT23" i="43"/>
  <c r="CA23" i="43" s="1"/>
  <c r="CY25" i="43"/>
  <c r="BT25" i="43"/>
  <c r="CA25" i="43" s="1"/>
  <c r="CQ25" i="43"/>
  <c r="CE30" i="43"/>
  <c r="BR34" i="43"/>
  <c r="BQ34" i="43"/>
  <c r="CC37" i="43"/>
  <c r="CE42" i="43"/>
  <c r="BU8" i="43"/>
  <c r="BV8" i="43"/>
  <c r="BW62" i="43"/>
  <c r="BY62" i="43" s="1"/>
  <c r="CB64" i="43"/>
  <c r="CK77" i="43"/>
  <c r="CH77" i="43"/>
  <c r="CI77" i="43" s="1"/>
  <c r="CU19" i="43"/>
  <c r="CU22" i="43"/>
  <c r="CV26" i="43"/>
  <c r="CZ28" i="43"/>
  <c r="CZ5" i="43"/>
  <c r="CY33" i="43"/>
  <c r="CT35" i="43"/>
  <c r="CL35" i="43"/>
  <c r="CM35" i="43" s="1"/>
  <c r="CO35" i="43"/>
  <c r="CP35" i="43" s="1"/>
  <c r="CU35" i="43"/>
  <c r="CZ38" i="43"/>
  <c r="CY38" i="43"/>
  <c r="CO6" i="43"/>
  <c r="CP6" i="43" s="1"/>
  <c r="CH6" i="43"/>
  <c r="CI6" i="43" s="1"/>
  <c r="CT42" i="43"/>
  <c r="CQ42" i="43"/>
  <c r="CL42" i="43"/>
  <c r="CM42" i="43" s="1"/>
  <c r="CU43" i="43"/>
  <c r="CV43" i="43"/>
  <c r="CE7" i="43"/>
  <c r="CV49" i="43"/>
  <c r="CZ56" i="43"/>
  <c r="CY56" i="43"/>
  <c r="CV56" i="43"/>
  <c r="BU56" i="43"/>
  <c r="BT56" i="43"/>
  <c r="CA56" i="43" s="1"/>
  <c r="BV56" i="43"/>
  <c r="BR57" i="43"/>
  <c r="BQ57" i="43"/>
  <c r="BQ83" i="43"/>
  <c r="BR83" i="43"/>
  <c r="CH12" i="43"/>
  <c r="CI12" i="43" s="1"/>
  <c r="CZ13" i="43"/>
  <c r="CH16" i="43"/>
  <c r="CI16" i="43" s="1"/>
  <c r="BT17" i="43"/>
  <c r="CA17" i="43" s="1"/>
  <c r="CZ17" i="43"/>
  <c r="CH4" i="43"/>
  <c r="CI4" i="43" s="1"/>
  <c r="BT20" i="43"/>
  <c r="CA20" i="43" s="1"/>
  <c r="CZ20" i="43"/>
  <c r="CH23" i="43"/>
  <c r="CI23" i="43" s="1"/>
  <c r="BT24" i="43"/>
  <c r="CA24" i="43" s="1"/>
  <c r="CZ24" i="43"/>
  <c r="CO5" i="43"/>
  <c r="CP5" i="43" s="1"/>
  <c r="CE32" i="43"/>
  <c r="CE33" i="43"/>
  <c r="BT33" i="43"/>
  <c r="CA33" i="43" s="1"/>
  <c r="BV35" i="43"/>
  <c r="BU35" i="43"/>
  <c r="CV35" i="43"/>
  <c r="CU36" i="43"/>
  <c r="CL36" i="43"/>
  <c r="CM36" i="43" s="1"/>
  <c r="BT38" i="43"/>
  <c r="CA38" i="43" s="1"/>
  <c r="BV38" i="43"/>
  <c r="CV38" i="43"/>
  <c r="CZ42" i="43"/>
  <c r="BU43" i="43"/>
  <c r="BT43" i="43"/>
  <c r="CA43" i="43" s="1"/>
  <c r="BT44" i="43"/>
  <c r="CA44" i="43" s="1"/>
  <c r="CQ49" i="43"/>
  <c r="CU49" i="43"/>
  <c r="CT49" i="43"/>
  <c r="CO49" i="43"/>
  <c r="CP49" i="43" s="1"/>
  <c r="CL49" i="43"/>
  <c r="CM49" i="43" s="1"/>
  <c r="CU51" i="43"/>
  <c r="CL11" i="43"/>
  <c r="CM11" i="43" s="1"/>
  <c r="CH60" i="43"/>
  <c r="CI60" i="43" s="1"/>
  <c r="CY59" i="43"/>
  <c r="CK60" i="43"/>
  <c r="CT61" i="43"/>
  <c r="CE67" i="43"/>
  <c r="CV66" i="43"/>
  <c r="CB67" i="43"/>
  <c r="CC49" i="43"/>
  <c r="CK50" i="43"/>
  <c r="CH50" i="43"/>
  <c r="CI50" i="43" s="1"/>
  <c r="CY50" i="43"/>
  <c r="CY51" i="43"/>
  <c r="CV51" i="43"/>
  <c r="CZ51" i="43"/>
  <c r="CY11" i="43"/>
  <c r="CV11" i="43"/>
  <c r="CZ11" i="43"/>
  <c r="BU74" i="43"/>
  <c r="BV74" i="43"/>
  <c r="BT74" i="43"/>
  <c r="CA74" i="43" s="1"/>
  <c r="CT17" i="43"/>
  <c r="CV18" i="43"/>
  <c r="CT20" i="43"/>
  <c r="CV21" i="43"/>
  <c r="CT24" i="43"/>
  <c r="CZ26" i="43"/>
  <c r="CT27" i="43"/>
  <c r="CZ35" i="43"/>
  <c r="CO52" i="43"/>
  <c r="CP52" i="43" s="1"/>
  <c r="CL52" i="43"/>
  <c r="CM52" i="43" s="1"/>
  <c r="CQ52" i="43"/>
  <c r="CT78" i="43"/>
  <c r="CQ19" i="43"/>
  <c r="CY19" i="43"/>
  <c r="CQ22" i="43"/>
  <c r="CY22" i="43"/>
  <c r="CH26" i="43"/>
  <c r="CI26" i="43" s="1"/>
  <c r="CK26" i="43"/>
  <c r="CZ27" i="43"/>
  <c r="CV27" i="43"/>
  <c r="CH28" i="43"/>
  <c r="CI28" i="43" s="1"/>
  <c r="CV28" i="43"/>
  <c r="CT30" i="43"/>
  <c r="CH31" i="43"/>
  <c r="CI31" i="43" s="1"/>
  <c r="CY30" i="43"/>
  <c r="BT31" i="43"/>
  <c r="CA31" i="43" s="1"/>
  <c r="CO32" i="43"/>
  <c r="CP32" i="43" s="1"/>
  <c r="CY31" i="43"/>
  <c r="BT32" i="43"/>
  <c r="CA32" i="43" s="1"/>
  <c r="CH32" i="43"/>
  <c r="CI32" i="43" s="1"/>
  <c r="CV33" i="43"/>
  <c r="CZ34" i="43"/>
  <c r="BQ36" i="43"/>
  <c r="CV39" i="43"/>
  <c r="CZ39" i="43"/>
  <c r="CY39" i="43"/>
  <c r="CH39" i="43"/>
  <c r="CI39" i="43" s="1"/>
  <c r="CO42" i="43"/>
  <c r="CP42" i="43" s="1"/>
  <c r="CE46" i="43"/>
  <c r="CT52" i="43"/>
  <c r="CT60" i="43"/>
  <c r="CQ60" i="43"/>
  <c r="CU60" i="43"/>
  <c r="CL60" i="43"/>
  <c r="CM60" i="43" s="1"/>
  <c r="CO60" i="43"/>
  <c r="CP60" i="43" s="1"/>
  <c r="CZ60" i="43"/>
  <c r="BQ61" i="43"/>
  <c r="BR61" i="43"/>
  <c r="CC63" i="43"/>
  <c r="CQ69" i="43"/>
  <c r="CU69" i="43"/>
  <c r="CT69" i="43"/>
  <c r="CZ69" i="43"/>
  <c r="CO69" i="43"/>
  <c r="CP69" i="43" s="1"/>
  <c r="CL69" i="43"/>
  <c r="CM69" i="43" s="1"/>
  <c r="CU70" i="43"/>
  <c r="CQ93" i="43"/>
  <c r="CV92" i="43"/>
  <c r="CV91" i="43"/>
  <c r="CE92" i="43"/>
  <c r="BU54" i="43"/>
  <c r="BX54" i="43" s="1"/>
  <c r="BZ54" i="43" s="1"/>
  <c r="BT54" i="43"/>
  <c r="CA54" i="43" s="1"/>
  <c r="BU61" i="43"/>
  <c r="BV61" i="43"/>
  <c r="CY74" i="43"/>
  <c r="CZ74" i="43"/>
  <c r="CV74" i="43"/>
  <c r="CT13" i="43"/>
  <c r="CV14" i="43"/>
  <c r="CU27" i="43"/>
  <c r="BU36" i="43"/>
  <c r="BX36" i="43" s="1"/>
  <c r="BZ36" i="43" s="1"/>
  <c r="BT36" i="43"/>
  <c r="CA36" i="43" s="1"/>
  <c r="CO39" i="43"/>
  <c r="CP39" i="43" s="1"/>
  <c r="CK47" i="43"/>
  <c r="CH47" i="43"/>
  <c r="CI47" i="43" s="1"/>
  <c r="CQ48" i="43"/>
  <c r="CE48" i="43"/>
  <c r="CQ51" i="43"/>
  <c r="CE51" i="43"/>
  <c r="BQ72" i="43"/>
  <c r="BR72" i="43"/>
  <c r="CY3" i="43"/>
  <c r="CY15" i="43"/>
  <c r="CV5" i="43"/>
  <c r="BU31" i="43"/>
  <c r="BX31" i="43" s="1"/>
  <c r="BZ31" i="43" s="1"/>
  <c r="BU32" i="43"/>
  <c r="BX32" i="43" s="1"/>
  <c r="BZ32" i="43" s="1"/>
  <c r="CZ33" i="43"/>
  <c r="CE34" i="43"/>
  <c r="CQ34" i="43"/>
  <c r="CO37" i="43"/>
  <c r="CP37" i="43" s="1"/>
  <c r="CE39" i="43"/>
  <c r="BV39" i="43"/>
  <c r="BU39" i="43"/>
  <c r="BT39" i="43"/>
  <c r="CA39" i="43" s="1"/>
  <c r="CH42" i="43"/>
  <c r="CI42" i="43" s="1"/>
  <c r="CK42" i="43"/>
  <c r="CU50" i="43"/>
  <c r="CT50" i="43"/>
  <c r="CQ50" i="43"/>
  <c r="CO50" i="43"/>
  <c r="CP50" i="43" s="1"/>
  <c r="CL50" i="43"/>
  <c r="CM50" i="43" s="1"/>
  <c r="CZ50" i="43"/>
  <c r="CU52" i="43"/>
  <c r="BQ63" i="43"/>
  <c r="BR63" i="43"/>
  <c r="CE65" i="43"/>
  <c r="CQ66" i="43"/>
  <c r="BQ87" i="43"/>
  <c r="BR87" i="43"/>
  <c r="BU89" i="43"/>
  <c r="BT89" i="43"/>
  <c r="CA89" i="43" s="1"/>
  <c r="BV89" i="43"/>
  <c r="CV29" i="43"/>
  <c r="CT31" i="43"/>
  <c r="CL31" i="43"/>
  <c r="CM31" i="43" s="1"/>
  <c r="BR37" i="43"/>
  <c r="CO43" i="43"/>
  <c r="CP43" i="43" s="1"/>
  <c r="CU44" i="43"/>
  <c r="BV45" i="43"/>
  <c r="CE47" i="43"/>
  <c r="CT47" i="43"/>
  <c r="CV50" i="43"/>
  <c r="BU50" i="43"/>
  <c r="BV50" i="43"/>
  <c r="BT50" i="43"/>
  <c r="CA50" i="43" s="1"/>
  <c r="BU52" i="43"/>
  <c r="BT52" i="43"/>
  <c r="CA52" i="43" s="1"/>
  <c r="CH9" i="43"/>
  <c r="CI9" i="43" s="1"/>
  <c r="CY8" i="43"/>
  <c r="CK9" i="43"/>
  <c r="CT10" i="43"/>
  <c r="CO9" i="43"/>
  <c r="CP9" i="43" s="1"/>
  <c r="CT65" i="43"/>
  <c r="CH82" i="43"/>
  <c r="CI82" i="43" s="1"/>
  <c r="CK82" i="43"/>
  <c r="CT83" i="43"/>
  <c r="CO82" i="43"/>
  <c r="CP82" i="43" s="1"/>
  <c r="BQ92" i="43"/>
  <c r="BR92" i="43"/>
  <c r="CT110" i="43"/>
  <c r="CU110" i="43"/>
  <c r="CQ110" i="43"/>
  <c r="CL110" i="43"/>
  <c r="CM110" i="43" s="1"/>
  <c r="CO110" i="43"/>
  <c r="CP110" i="43" s="1"/>
  <c r="CZ110" i="43"/>
  <c r="CZ30" i="43"/>
  <c r="CQ30" i="43"/>
  <c r="CQ31" i="43"/>
  <c r="CY32" i="43"/>
  <c r="CT38" i="43"/>
  <c r="CU38" i="43"/>
  <c r="CT6" i="43"/>
  <c r="BR40" i="43"/>
  <c r="CQ41" i="43"/>
  <c r="CE43" i="43"/>
  <c r="CY44" i="43"/>
  <c r="CL44" i="43"/>
  <c r="CM44" i="43" s="1"/>
  <c r="CV44" i="43"/>
  <c r="CU7" i="43"/>
  <c r="CL7" i="43"/>
  <c r="CM7" i="43" s="1"/>
  <c r="BV52" i="43"/>
  <c r="BR55" i="43"/>
  <c r="CE63" i="43"/>
  <c r="BT63" i="43"/>
  <c r="CA63" i="43" s="1"/>
  <c r="BU63" i="43"/>
  <c r="BX63" i="43" s="1"/>
  <c r="BZ63" i="43" s="1"/>
  <c r="CV65" i="43"/>
  <c r="CC72" i="43"/>
  <c r="CE73" i="43"/>
  <c r="CV72" i="43"/>
  <c r="CC76" i="43"/>
  <c r="CE79" i="43"/>
  <c r="CY79" i="43"/>
  <c r="CH80" i="43"/>
  <c r="CI80" i="43" s="1"/>
  <c r="CK80" i="43"/>
  <c r="CQ98" i="43"/>
  <c r="CE98" i="43"/>
  <c r="CH102" i="43"/>
  <c r="CI102" i="43" s="1"/>
  <c r="CY101" i="43"/>
  <c r="CT103" i="43"/>
  <c r="CY102" i="43"/>
  <c r="CK102" i="43"/>
  <c r="CE116" i="43"/>
  <c r="CV116" i="43"/>
  <c r="CQ117" i="43"/>
  <c r="CT37" i="43"/>
  <c r="CU37" i="43"/>
  <c r="CT39" i="43"/>
  <c r="CL39" i="43"/>
  <c r="CM39" i="43" s="1"/>
  <c r="CH44" i="43"/>
  <c r="CI44" i="43" s="1"/>
  <c r="CY43" i="43"/>
  <c r="CT46" i="43"/>
  <c r="CQ46" i="43"/>
  <c r="CL46" i="43"/>
  <c r="CM46" i="43" s="1"/>
  <c r="BR48" i="43"/>
  <c r="BQ49" i="43"/>
  <c r="BR49" i="43"/>
  <c r="CO7" i="43"/>
  <c r="CP7" i="43" s="1"/>
  <c r="BR51" i="43"/>
  <c r="BQ8" i="43"/>
  <c r="BR8" i="43"/>
  <c r="CT58" i="43"/>
  <c r="CO58" i="43"/>
  <c r="CP58" i="43" s="1"/>
  <c r="CU59" i="43"/>
  <c r="CQ58" i="43"/>
  <c r="CO65" i="43"/>
  <c r="CP65" i="43" s="1"/>
  <c r="CY64" i="43"/>
  <c r="CK65" i="43"/>
  <c r="CT67" i="43"/>
  <c r="CQ67" i="43"/>
  <c r="CO67" i="43"/>
  <c r="CP67" i="43" s="1"/>
  <c r="CL67" i="43"/>
  <c r="CM67" i="43" s="1"/>
  <c r="CT68" i="43"/>
  <c r="CQ68" i="43"/>
  <c r="CL68" i="43"/>
  <c r="CM68" i="43" s="1"/>
  <c r="CO68" i="43"/>
  <c r="CP68" i="43" s="1"/>
  <c r="CU68" i="43"/>
  <c r="CZ71" i="43"/>
  <c r="BV93" i="43"/>
  <c r="BU93" i="43"/>
  <c r="BT93" i="43"/>
  <c r="CA93" i="43" s="1"/>
  <c r="BV97" i="43"/>
  <c r="BT97" i="43"/>
  <c r="CA97" i="43" s="1"/>
  <c r="BU97" i="43"/>
  <c r="CY46" i="43"/>
  <c r="CZ47" i="43"/>
  <c r="CO47" i="43"/>
  <c r="CP47" i="43" s="1"/>
  <c r="CQ47" i="43"/>
  <c r="CE53" i="43"/>
  <c r="CQ54" i="43"/>
  <c r="CE57" i="43"/>
  <c r="CQ8" i="43"/>
  <c r="BU10" i="43"/>
  <c r="BT10" i="43"/>
  <c r="CA10" i="43" s="1"/>
  <c r="BV10" i="43"/>
  <c r="CZ67" i="43"/>
  <c r="CY67" i="43"/>
  <c r="BT67" i="43"/>
  <c r="CA67" i="43" s="1"/>
  <c r="BV67" i="43"/>
  <c r="CZ68" i="43"/>
  <c r="CY68" i="43"/>
  <c r="BV68" i="43"/>
  <c r="BU68" i="43"/>
  <c r="BT68" i="43"/>
  <c r="CA68" i="43" s="1"/>
  <c r="CV68" i="43"/>
  <c r="BQ76" i="43"/>
  <c r="BR76" i="43"/>
  <c r="CH78" i="43"/>
  <c r="CI78" i="43" s="1"/>
  <c r="CK78" i="43"/>
  <c r="CT79" i="43"/>
  <c r="CO78" i="43"/>
  <c r="CP78" i="43" s="1"/>
  <c r="CZ88" i="43"/>
  <c r="CY88" i="43"/>
  <c r="CV88" i="43"/>
  <c r="BV94" i="43"/>
  <c r="BT94" i="43"/>
  <c r="CA94" i="43" s="1"/>
  <c r="BU94" i="43"/>
  <c r="BV100" i="43"/>
  <c r="BT100" i="43"/>
  <c r="CA100" i="43" s="1"/>
  <c r="BU100" i="43"/>
  <c r="BQ118" i="43"/>
  <c r="BR118" i="43"/>
  <c r="CZ52" i="43"/>
  <c r="BQ54" i="43"/>
  <c r="CT55" i="43"/>
  <c r="CU57" i="43"/>
  <c r="CL57" i="43"/>
  <c r="CM57" i="43" s="1"/>
  <c r="CY9" i="43"/>
  <c r="BQ10" i="43"/>
  <c r="CH58" i="43"/>
  <c r="CI58" i="43" s="1"/>
  <c r="CK58" i="43"/>
  <c r="CV60" i="43"/>
  <c r="CK62" i="43"/>
  <c r="CY62" i="43"/>
  <c r="CV63" i="43"/>
  <c r="CT66" i="43"/>
  <c r="CE70" i="43"/>
  <c r="CQ71" i="43"/>
  <c r="CE75" i="43"/>
  <c r="BR75" i="43"/>
  <c r="CY80" i="43"/>
  <c r="CV80" i="43"/>
  <c r="CZ80" i="43"/>
  <c r="BR82" i="43"/>
  <c r="CV90" i="43"/>
  <c r="CY90" i="43"/>
  <c r="CZ90" i="43"/>
  <c r="BU90" i="43"/>
  <c r="BX90" i="43" s="1"/>
  <c r="BZ90" i="43" s="1"/>
  <c r="BT90" i="43"/>
  <c r="CA90" i="43" s="1"/>
  <c r="CE94" i="43"/>
  <c r="CZ96" i="43"/>
  <c r="CY96" i="43"/>
  <c r="CT108" i="43"/>
  <c r="CQ108" i="43"/>
  <c r="CU108" i="43"/>
  <c r="CO108" i="43"/>
  <c r="CP108" i="43" s="1"/>
  <c r="CL108" i="43"/>
  <c r="CM108" i="43" s="1"/>
  <c r="CZ107" i="43"/>
  <c r="CB108" i="43"/>
  <c r="CH112" i="43"/>
  <c r="CI112" i="43" s="1"/>
  <c r="CK112" i="43"/>
  <c r="CT112" i="43"/>
  <c r="CT113" i="43"/>
  <c r="CY111" i="43"/>
  <c r="CC112" i="43"/>
  <c r="BQ117" i="43"/>
  <c r="BR117" i="43"/>
  <c r="CZ57" i="43"/>
  <c r="CQ9" i="43"/>
  <c r="CE9" i="43"/>
  <c r="CQ61" i="43"/>
  <c r="BV64" i="43"/>
  <c r="BT64" i="43"/>
  <c r="CA64" i="43" s="1"/>
  <c r="CY66" i="43"/>
  <c r="CT72" i="43"/>
  <c r="CQ72" i="43"/>
  <c r="CL72" i="43"/>
  <c r="CM72" i="43" s="1"/>
  <c r="CO72" i="43"/>
  <c r="CP72" i="43" s="1"/>
  <c r="BT75" i="43"/>
  <c r="CA75" i="43" s="1"/>
  <c r="BV75" i="43"/>
  <c r="BU75" i="43"/>
  <c r="CB84" i="43"/>
  <c r="CE90" i="43"/>
  <c r="CC90" i="43"/>
  <c r="BU98" i="43"/>
  <c r="BT98" i="43"/>
  <c r="CA98" i="43" s="1"/>
  <c r="CE102" i="43"/>
  <c r="CQ102" i="43"/>
  <c r="BT102" i="43"/>
  <c r="CA102" i="43" s="1"/>
  <c r="BV102" i="43"/>
  <c r="CZ41" i="43"/>
  <c r="CZ49" i="43"/>
  <c r="BQ50" i="43"/>
  <c r="CT51" i="43"/>
  <c r="CU53" i="43"/>
  <c r="CL53" i="43"/>
  <c r="CM53" i="43" s="1"/>
  <c r="CO54" i="43"/>
  <c r="CP54" i="43" s="1"/>
  <c r="CY55" i="43"/>
  <c r="CO55" i="43"/>
  <c r="CP55" i="43" s="1"/>
  <c r="BQ56" i="43"/>
  <c r="CE11" i="43"/>
  <c r="BQ11" i="43"/>
  <c r="CT59" i="43"/>
  <c r="CQ59" i="43"/>
  <c r="CK61" i="43"/>
  <c r="CY61" i="43"/>
  <c r="CZ62" i="43"/>
  <c r="CV62" i="43"/>
  <c r="CE62" i="43"/>
  <c r="CT62" i="43"/>
  <c r="CL66" i="43"/>
  <c r="CM66" i="43" s="1"/>
  <c r="CE68" i="43"/>
  <c r="CV69" i="43"/>
  <c r="CQ73" i="43"/>
  <c r="CT73" i="43"/>
  <c r="CU73" i="43"/>
  <c r="CE74" i="43"/>
  <c r="CQ74" i="43"/>
  <c r="CQ75" i="43"/>
  <c r="CY76" i="43"/>
  <c r="CZ76" i="43"/>
  <c r="CV76" i="43"/>
  <c r="CQ81" i="43"/>
  <c r="CU81" i="43"/>
  <c r="CT81" i="43"/>
  <c r="CO81" i="43"/>
  <c r="CP81" i="43" s="1"/>
  <c r="CL81" i="43"/>
  <c r="CM81" i="43" s="1"/>
  <c r="CZ81" i="43"/>
  <c r="CQ90" i="43"/>
  <c r="CE93" i="43"/>
  <c r="CQ99" i="43"/>
  <c r="CZ104" i="43"/>
  <c r="CV104" i="43"/>
  <c r="BV104" i="43"/>
  <c r="BT104" i="43"/>
  <c r="CA104" i="43" s="1"/>
  <c r="BU104" i="43"/>
  <c r="CZ108" i="43"/>
  <c r="CU48" i="43"/>
  <c r="BU49" i="43"/>
  <c r="BT49" i="43"/>
  <c r="CA49" i="43" s="1"/>
  <c r="CY52" i="43"/>
  <c r="CY53" i="43"/>
  <c r="CZ53" i="43"/>
  <c r="BR54" i="43"/>
  <c r="CQ55" i="43"/>
  <c r="CE55" i="43"/>
  <c r="CV57" i="43"/>
  <c r="CL8" i="43"/>
  <c r="CM8" i="43" s="1"/>
  <c r="CZ10" i="43"/>
  <c r="BR10" i="43"/>
  <c r="CZ59" i="43"/>
  <c r="CL61" i="43"/>
  <c r="CM61" i="43" s="1"/>
  <c r="CU62" i="43"/>
  <c r="BR73" i="43"/>
  <c r="CZ73" i="43"/>
  <c r="CY84" i="43"/>
  <c r="CV84" i="43"/>
  <c r="BR84" i="43"/>
  <c r="CE87" i="43"/>
  <c r="CE97" i="43"/>
  <c r="CQ97" i="43"/>
  <c r="CC120" i="43"/>
  <c r="CQ7" i="43"/>
  <c r="CQ53" i="43"/>
  <c r="CQ57" i="43"/>
  <c r="CQ11" i="43"/>
  <c r="CV64" i="43"/>
  <c r="CK66" i="43"/>
  <c r="CH70" i="43"/>
  <c r="CI70" i="43" s="1"/>
  <c r="CK70" i="43"/>
  <c r="CY69" i="43"/>
  <c r="CT71" i="43"/>
  <c r="CV73" i="43"/>
  <c r="CZ75" i="43"/>
  <c r="CY75" i="43"/>
  <c r="CQ77" i="43"/>
  <c r="CO77" i="43"/>
  <c r="CP77" i="43" s="1"/>
  <c r="CZ77" i="43"/>
  <c r="CT77" i="43"/>
  <c r="CK85" i="43"/>
  <c r="CH85" i="43"/>
  <c r="CI85" i="43" s="1"/>
  <c r="CQ86" i="43"/>
  <c r="CE86" i="43"/>
  <c r="CV86" i="43"/>
  <c r="CQ87" i="43"/>
  <c r="BU87" i="43"/>
  <c r="BT87" i="43"/>
  <c r="CA87" i="43" s="1"/>
  <c r="CH98" i="43"/>
  <c r="CI98" i="43" s="1"/>
  <c r="CO98" i="43"/>
  <c r="CP98" i="43" s="1"/>
  <c r="CK98" i="43"/>
  <c r="CY97" i="43"/>
  <c r="CT99" i="43"/>
  <c r="CE104" i="43"/>
  <c r="CQ104" i="43"/>
  <c r="CT7" i="43"/>
  <c r="CT53" i="43"/>
  <c r="CT57" i="43"/>
  <c r="CT11" i="43"/>
  <c r="BQ59" i="43"/>
  <c r="BQ60" i="43"/>
  <c r="CV61" i="43"/>
  <c r="CL64" i="43"/>
  <c r="CM64" i="43" s="1"/>
  <c r="CE71" i="43"/>
  <c r="CY72" i="43"/>
  <c r="CQ78" i="43"/>
  <c r="CE78" i="43"/>
  <c r="CQ85" i="43"/>
  <c r="CU85" i="43"/>
  <c r="CO85" i="43"/>
  <c r="CP85" i="43" s="1"/>
  <c r="CZ85" i="43"/>
  <c r="CH86" i="43"/>
  <c r="CI86" i="43" s="1"/>
  <c r="CK86" i="43"/>
  <c r="CT87" i="43"/>
  <c r="CT86" i="43"/>
  <c r="CT92" i="43"/>
  <c r="CU92" i="43"/>
  <c r="CQ92" i="43"/>
  <c r="CL92" i="43"/>
  <c r="CM92" i="43" s="1"/>
  <c r="CO92" i="43"/>
  <c r="CP92" i="43" s="1"/>
  <c r="CU93" i="43"/>
  <c r="CO101" i="43"/>
  <c r="CP101" i="43" s="1"/>
  <c r="CY100" i="43"/>
  <c r="CK101" i="43"/>
  <c r="CQ105" i="43"/>
  <c r="CU105" i="43"/>
  <c r="CO105" i="43"/>
  <c r="CP105" i="43" s="1"/>
  <c r="CL105" i="43"/>
  <c r="CM105" i="43" s="1"/>
  <c r="CO118" i="43"/>
  <c r="CP118" i="43" s="1"/>
  <c r="CT119" i="43"/>
  <c r="CH118" i="43"/>
  <c r="CI118" i="43" s="1"/>
  <c r="CZ63" i="43"/>
  <c r="CQ63" i="43"/>
  <c r="CQ64" i="43"/>
  <c r="CY65" i="43"/>
  <c r="CY70" i="43"/>
  <c r="CQ70" i="43"/>
  <c r="CY78" i="43"/>
  <c r="CZ79" i="43"/>
  <c r="CU82" i="43"/>
  <c r="CK88" i="43"/>
  <c r="CH90" i="43"/>
  <c r="CI90" i="43" s="1"/>
  <c r="CO90" i="43"/>
  <c r="CP90" i="43" s="1"/>
  <c r="CY89" i="43"/>
  <c r="BQ93" i="43"/>
  <c r="CZ95" i="43"/>
  <c r="CY95" i="43"/>
  <c r="CE96" i="43"/>
  <c r="CQ96" i="43"/>
  <c r="CB96" i="43"/>
  <c r="BT99" i="43"/>
  <c r="CA99" i="43" s="1"/>
  <c r="BU99" i="43"/>
  <c r="BX99" i="43" s="1"/>
  <c r="BZ99" i="43" s="1"/>
  <c r="CV101" i="43"/>
  <c r="CV103" i="43"/>
  <c r="CZ103" i="43"/>
  <c r="BT105" i="43"/>
  <c r="CA105" i="43" s="1"/>
  <c r="BU105" i="43"/>
  <c r="CV105" i="43"/>
  <c r="CY114" i="43"/>
  <c r="CV115" i="43"/>
  <c r="BU79" i="43"/>
  <c r="BT79" i="43"/>
  <c r="CA79" i="43" s="1"/>
  <c r="CY82" i="43"/>
  <c r="CZ83" i="43"/>
  <c r="CV83" i="43"/>
  <c r="CU86" i="43"/>
  <c r="CT90" i="43"/>
  <c r="CE99" i="43"/>
  <c r="CQ101" i="43"/>
  <c r="CQ103" i="43"/>
  <c r="CE103" i="43"/>
  <c r="BT103" i="43"/>
  <c r="CA103" i="43" s="1"/>
  <c r="BV103" i="43"/>
  <c r="BU103" i="43"/>
  <c r="CC105" i="43"/>
  <c r="CT107" i="43"/>
  <c r="CK107" i="43"/>
  <c r="CY106" i="43"/>
  <c r="CT109" i="43"/>
  <c r="CQ109" i="43"/>
  <c r="CU109" i="43"/>
  <c r="BR112" i="43"/>
  <c r="CC113" i="43"/>
  <c r="CC114" i="43"/>
  <c r="CH74" i="43"/>
  <c r="CI74" i="43" s="1"/>
  <c r="CK74" i="43"/>
  <c r="CY73" i="43"/>
  <c r="CT76" i="43"/>
  <c r="CQ76" i="43"/>
  <c r="CL76" i="43"/>
  <c r="CM76" i="43" s="1"/>
  <c r="CO76" i="43"/>
  <c r="CP76" i="43" s="1"/>
  <c r="CV77" i="43"/>
  <c r="BR78" i="43"/>
  <c r="BQ79" i="43"/>
  <c r="BV79" i="43"/>
  <c r="CL80" i="43"/>
  <c r="CM80" i="43" s="1"/>
  <c r="CQ82" i="43"/>
  <c r="CE82" i="43"/>
  <c r="CZ82" i="43"/>
  <c r="CE83" i="43"/>
  <c r="BU83" i="43"/>
  <c r="BT83" i="43"/>
  <c r="CA83" i="43" s="1"/>
  <c r="CL84" i="43"/>
  <c r="CM84" i="43" s="1"/>
  <c r="CY86" i="43"/>
  <c r="CZ87" i="43"/>
  <c r="CV87" i="43"/>
  <c r="CT89" i="43"/>
  <c r="CU91" i="43"/>
  <c r="CQ91" i="43"/>
  <c r="CL91" i="43"/>
  <c r="CM91" i="43" s="1"/>
  <c r="CO91" i="43"/>
  <c r="CP91" i="43" s="1"/>
  <c r="CT100" i="43"/>
  <c r="CQ100" i="43"/>
  <c r="CL100" i="43"/>
  <c r="CM100" i="43" s="1"/>
  <c r="CT102" i="43"/>
  <c r="CZ102" i="43"/>
  <c r="CO102" i="43"/>
  <c r="CP102" i="43" s="1"/>
  <c r="CL102" i="43"/>
  <c r="CM102" i="43" s="1"/>
  <c r="CE106" i="43"/>
  <c r="CH107" i="43"/>
  <c r="CI107" i="43" s="1"/>
  <c r="CB110" i="43"/>
  <c r="BR113" i="43"/>
  <c r="BQ113" i="43"/>
  <c r="CV114" i="43"/>
  <c r="CU71" i="43"/>
  <c r="CU75" i="43"/>
  <c r="CY77" i="43"/>
  <c r="CU79" i="43"/>
  <c r="CO80" i="43"/>
  <c r="CP80" i="43" s="1"/>
  <c r="CY81" i="43"/>
  <c r="CO84" i="43"/>
  <c r="CP84" i="43" s="1"/>
  <c r="CY85" i="43"/>
  <c r="CQ88" i="43"/>
  <c r="CT93" i="43"/>
  <c r="CL93" i="43"/>
  <c r="CM93" i="43" s="1"/>
  <c r="BR94" i="43"/>
  <c r="CU95" i="43"/>
  <c r="BR99" i="43"/>
  <c r="CZ100" i="43"/>
  <c r="CV100" i="43"/>
  <c r="BU101" i="43"/>
  <c r="CH108" i="43"/>
  <c r="CI108" i="43" s="1"/>
  <c r="CK108" i="43"/>
  <c r="CY107" i="43"/>
  <c r="CV110" i="43"/>
  <c r="BV110" i="43"/>
  <c r="BT110" i="43"/>
  <c r="CA110" i="43" s="1"/>
  <c r="BQ119" i="43"/>
  <c r="BR119" i="43"/>
  <c r="CQ80" i="43"/>
  <c r="CQ84" i="43"/>
  <c r="CZ91" i="43"/>
  <c r="CZ92" i="43"/>
  <c r="CH92" i="43"/>
  <c r="CI92" i="43" s="1"/>
  <c r="CT96" i="43"/>
  <c r="CL96" i="43"/>
  <c r="CM96" i="43" s="1"/>
  <c r="CU96" i="43"/>
  <c r="CT101" i="43"/>
  <c r="CL101" i="43"/>
  <c r="CM101" i="43" s="1"/>
  <c r="CT104" i="43"/>
  <c r="CL104" i="43"/>
  <c r="CM104" i="43" s="1"/>
  <c r="CT106" i="43"/>
  <c r="CU106" i="43"/>
  <c r="CQ106" i="43"/>
  <c r="CL106" i="43"/>
  <c r="CM106" i="43" s="1"/>
  <c r="CO106" i="43"/>
  <c r="CP106" i="43" s="1"/>
  <c r="CU107" i="43"/>
  <c r="CZ109" i="43"/>
  <c r="CV109" i="43"/>
  <c r="BT109" i="43"/>
  <c r="CA109" i="43" s="1"/>
  <c r="BU109" i="43"/>
  <c r="CH111" i="43"/>
  <c r="CI111" i="43" s="1"/>
  <c r="CK111" i="43"/>
  <c r="CO111" i="43"/>
  <c r="CP111" i="43" s="1"/>
  <c r="CL114" i="43"/>
  <c r="CM114" i="43" s="1"/>
  <c r="CY115" i="43"/>
  <c r="CY116" i="43"/>
  <c r="CZ116" i="43"/>
  <c r="CT80" i="43"/>
  <c r="CT84" i="43"/>
  <c r="CZ93" i="43"/>
  <c r="CK94" i="43"/>
  <c r="CQ95" i="43"/>
  <c r="CL97" i="43"/>
  <c r="CM97" i="43" s="1"/>
  <c r="BR98" i="43"/>
  <c r="CU99" i="43"/>
  <c r="BR103" i="43"/>
  <c r="CV107" i="43"/>
  <c r="CB107" i="43"/>
  <c r="CQ111" i="43"/>
  <c r="CT111" i="43"/>
  <c r="CU111" i="43"/>
  <c r="CZ113" i="43"/>
  <c r="CY113" i="43"/>
  <c r="CY118" i="43"/>
  <c r="CZ118" i="43"/>
  <c r="CV118" i="43"/>
  <c r="CQ119" i="43"/>
  <c r="CU119" i="43"/>
  <c r="CO119" i="43"/>
  <c r="CP119" i="43" s="1"/>
  <c r="CL119" i="43"/>
  <c r="CM119" i="43" s="1"/>
  <c r="CT88" i="43"/>
  <c r="CL88" i="43"/>
  <c r="CM88" i="43" s="1"/>
  <c r="CO88" i="43"/>
  <c r="CP88" i="43" s="1"/>
  <c r="BV96" i="43"/>
  <c r="BT96" i="43"/>
  <c r="CA96" i="43" s="1"/>
  <c r="CV97" i="43"/>
  <c r="CZ99" i="43"/>
  <c r="CV99" i="43"/>
  <c r="CC101" i="43"/>
  <c r="CV106" i="43"/>
  <c r="CO112" i="43"/>
  <c r="CP112" i="43" s="1"/>
  <c r="BU113" i="43"/>
  <c r="BX113" i="43" s="1"/>
  <c r="BZ113" i="43" s="1"/>
  <c r="BT113" i="43"/>
  <c r="CA113" i="43" s="1"/>
  <c r="CT115" i="43"/>
  <c r="CO115" i="43"/>
  <c r="CP115" i="43" s="1"/>
  <c r="CZ115" i="43"/>
  <c r="CL115" i="43"/>
  <c r="CM115" i="43" s="1"/>
  <c r="CH116" i="43"/>
  <c r="CI116" i="43" s="1"/>
  <c r="CK116" i="43"/>
  <c r="CC116" i="43"/>
  <c r="CC117" i="43"/>
  <c r="CT117" i="43"/>
  <c r="CB119" i="43"/>
  <c r="CY120" i="43"/>
  <c r="CZ120" i="43"/>
  <c r="CV94" i="43"/>
  <c r="CV98" i="43"/>
  <c r="CV102" i="43"/>
  <c r="CV108" i="43"/>
  <c r="CU113" i="43"/>
  <c r="CE118" i="43"/>
  <c r="CH120" i="43"/>
  <c r="CI120" i="43" s="1"/>
  <c r="CK120" i="43"/>
  <c r="CY119" i="43"/>
  <c r="CZ105" i="43"/>
  <c r="CQ116" i="43"/>
  <c r="CE114" i="43"/>
  <c r="CZ117" i="43"/>
  <c r="CV117" i="43"/>
  <c r="CE120" i="43"/>
  <c r="BT106" i="43"/>
  <c r="CA106" i="43" s="1"/>
  <c r="CQ112" i="43"/>
  <c r="CU112" i="43"/>
  <c r="BQ115" i="43"/>
  <c r="BT115" i="43"/>
  <c r="CA115" i="43" s="1"/>
  <c r="BU117" i="43"/>
  <c r="BT117" i="43"/>
  <c r="CA117" i="43" s="1"/>
  <c r="CL118" i="43"/>
  <c r="CM118" i="43" s="1"/>
  <c r="CU117" i="43"/>
  <c r="CQ114" i="43"/>
  <c r="CU116" i="43"/>
  <c r="CQ118" i="43"/>
  <c r="CU120" i="43"/>
  <c r="CT114" i="43"/>
  <c r="CT118" i="43"/>
  <c r="CV119" i="43"/>
  <c r="BN179" i="13"/>
  <c r="BO179" i="13"/>
  <c r="BP179" i="13"/>
  <c r="BS179" i="13"/>
  <c r="CV179" i="13"/>
  <c r="CW179" i="13"/>
  <c r="CX179" i="13"/>
  <c r="CY179" i="13"/>
  <c r="CZ179" i="13"/>
  <c r="BH179" i="13"/>
  <c r="BI179" i="13"/>
  <c r="BA179" i="13"/>
  <c r="BB179" i="13"/>
  <c r="BC179" i="13"/>
  <c r="AN179" i="13"/>
  <c r="CH179" i="13" s="1"/>
  <c r="CI179" i="13" s="1"/>
  <c r="AO179" i="13"/>
  <c r="AP179" i="13"/>
  <c r="AA179" i="13"/>
  <c r="AB179" i="13"/>
  <c r="AC179" i="13"/>
  <c r="P178" i="13"/>
  <c r="O179" i="13"/>
  <c r="H179" i="13"/>
  <c r="D179" i="13"/>
  <c r="E179" i="13"/>
  <c r="BS41" i="42"/>
  <c r="BP41" i="42"/>
  <c r="BO41" i="42"/>
  <c r="BN41" i="42"/>
  <c r="BI41" i="42"/>
  <c r="BH41" i="42"/>
  <c r="BC41" i="42"/>
  <c r="BB41" i="42"/>
  <c r="BA41" i="42"/>
  <c r="AP41" i="42"/>
  <c r="AO41" i="42"/>
  <c r="AN41" i="42"/>
  <c r="CK41" i="42" s="1"/>
  <c r="AC41" i="42"/>
  <c r="AB41" i="42"/>
  <c r="BQ41" i="42" s="1"/>
  <c r="AA41" i="42"/>
  <c r="O41" i="42"/>
  <c r="H41" i="42"/>
  <c r="E41" i="42"/>
  <c r="D41" i="42"/>
  <c r="BS40" i="42"/>
  <c r="BP40" i="42"/>
  <c r="BO40" i="42"/>
  <c r="BN40" i="42"/>
  <c r="BI40" i="42"/>
  <c r="BH40" i="42"/>
  <c r="BC40" i="42"/>
  <c r="BB40" i="42"/>
  <c r="BA40" i="42"/>
  <c r="AP40" i="42"/>
  <c r="AO40" i="42"/>
  <c r="AN40" i="42"/>
  <c r="AC40" i="42"/>
  <c r="AB40" i="42"/>
  <c r="AA40" i="42"/>
  <c r="P40" i="42"/>
  <c r="O40" i="42"/>
  <c r="H40" i="42"/>
  <c r="E40" i="42"/>
  <c r="D40" i="42"/>
  <c r="BS39" i="42"/>
  <c r="BP39" i="42"/>
  <c r="BO39" i="42"/>
  <c r="BN39" i="42"/>
  <c r="BI39" i="42"/>
  <c r="BH39" i="42"/>
  <c r="BC39" i="42"/>
  <c r="BB39" i="42"/>
  <c r="BA39" i="42"/>
  <c r="AP39" i="42"/>
  <c r="AO39" i="42"/>
  <c r="AN39" i="42"/>
  <c r="CH39" i="42" s="1"/>
  <c r="CI39" i="42" s="1"/>
  <c r="AC39" i="42"/>
  <c r="AB39" i="42"/>
  <c r="AA39" i="42"/>
  <c r="P39" i="42"/>
  <c r="O39" i="42"/>
  <c r="H39" i="42"/>
  <c r="E39" i="42"/>
  <c r="D39" i="42"/>
  <c r="BS38" i="42"/>
  <c r="BP38" i="42"/>
  <c r="BO38" i="42"/>
  <c r="BN38" i="42"/>
  <c r="BI38" i="42"/>
  <c r="BH38" i="42"/>
  <c r="BC38" i="42"/>
  <c r="BB38" i="42"/>
  <c r="BA38" i="42"/>
  <c r="AP38" i="42"/>
  <c r="AO38" i="42"/>
  <c r="AN38" i="42"/>
  <c r="CH38" i="42" s="1"/>
  <c r="CI38" i="42" s="1"/>
  <c r="AC38" i="42"/>
  <c r="AB38" i="42"/>
  <c r="AA38" i="42"/>
  <c r="P38" i="42"/>
  <c r="O38" i="42"/>
  <c r="H38" i="42"/>
  <c r="E38" i="42"/>
  <c r="D38" i="42"/>
  <c r="BS37" i="42"/>
  <c r="BP37" i="42"/>
  <c r="BO37" i="42"/>
  <c r="BN37" i="42"/>
  <c r="BI37" i="42"/>
  <c r="BH37" i="42"/>
  <c r="BC37" i="42"/>
  <c r="BB37" i="42"/>
  <c r="BA37" i="42"/>
  <c r="AP37" i="42"/>
  <c r="AO37" i="42"/>
  <c r="AN37" i="42"/>
  <c r="CK37" i="42" s="1"/>
  <c r="AC37" i="42"/>
  <c r="AB37" i="42"/>
  <c r="AA37" i="42"/>
  <c r="P37" i="42"/>
  <c r="O37" i="42"/>
  <c r="H37" i="42"/>
  <c r="E37" i="42"/>
  <c r="D37" i="42"/>
  <c r="BS36" i="42"/>
  <c r="BP36" i="42"/>
  <c r="BO36" i="42"/>
  <c r="BN36" i="42"/>
  <c r="BI36" i="42"/>
  <c r="BH36" i="42"/>
  <c r="BC36" i="42"/>
  <c r="BB36" i="42"/>
  <c r="BA36" i="42"/>
  <c r="AP36" i="42"/>
  <c r="AO36" i="42"/>
  <c r="AN36" i="42"/>
  <c r="AC36" i="42"/>
  <c r="AB36" i="42"/>
  <c r="AA36" i="42"/>
  <c r="P36" i="42"/>
  <c r="O36" i="42"/>
  <c r="H36" i="42"/>
  <c r="E36" i="42"/>
  <c r="D36" i="42"/>
  <c r="BS35" i="42"/>
  <c r="BP35" i="42"/>
  <c r="BO35" i="42"/>
  <c r="BN35" i="42"/>
  <c r="BI35" i="42"/>
  <c r="BH35" i="42"/>
  <c r="BC35" i="42"/>
  <c r="BB35" i="42"/>
  <c r="BA35" i="42"/>
  <c r="AP35" i="42"/>
  <c r="AO35" i="42"/>
  <c r="AN35" i="42"/>
  <c r="CK35" i="42" s="1"/>
  <c r="AC35" i="42"/>
  <c r="AB35" i="42"/>
  <c r="AA35" i="42"/>
  <c r="P35" i="42"/>
  <c r="O35" i="42"/>
  <c r="H35" i="42"/>
  <c r="E35" i="42"/>
  <c r="D35" i="42"/>
  <c r="BS34" i="42"/>
  <c r="BP34" i="42"/>
  <c r="BO34" i="42"/>
  <c r="BN34" i="42"/>
  <c r="BI34" i="42"/>
  <c r="BH34" i="42"/>
  <c r="BC34" i="42"/>
  <c r="BB34" i="42"/>
  <c r="BA34" i="42"/>
  <c r="AP34" i="42"/>
  <c r="AO34" i="42"/>
  <c r="AN34" i="42"/>
  <c r="CK34" i="42" s="1"/>
  <c r="AC34" i="42"/>
  <c r="AB34" i="42"/>
  <c r="AA34" i="42"/>
  <c r="P34" i="42"/>
  <c r="O34" i="42"/>
  <c r="H34" i="42"/>
  <c r="E34" i="42"/>
  <c r="D34" i="42"/>
  <c r="BS33" i="42"/>
  <c r="BP33" i="42"/>
  <c r="BO33" i="42"/>
  <c r="BN33" i="42"/>
  <c r="BI33" i="42"/>
  <c r="BH33" i="42"/>
  <c r="BC33" i="42"/>
  <c r="BB33" i="42"/>
  <c r="BA33" i="42"/>
  <c r="AP33" i="42"/>
  <c r="AO33" i="42"/>
  <c r="AN33" i="42"/>
  <c r="CK33" i="42" s="1"/>
  <c r="AC33" i="42"/>
  <c r="AB33" i="42"/>
  <c r="AA33" i="42"/>
  <c r="P33" i="42"/>
  <c r="O33" i="42"/>
  <c r="H33" i="42"/>
  <c r="E33" i="42"/>
  <c r="D33" i="42"/>
  <c r="BS32" i="42"/>
  <c r="BP32" i="42"/>
  <c r="BO32" i="42"/>
  <c r="BN32" i="42"/>
  <c r="BI32" i="42"/>
  <c r="BH32" i="42"/>
  <c r="BC32" i="42"/>
  <c r="BB32" i="42"/>
  <c r="BA32" i="42"/>
  <c r="AP32" i="42"/>
  <c r="AO32" i="42"/>
  <c r="AN32" i="42"/>
  <c r="CH32" i="42" s="1"/>
  <c r="CI32" i="42" s="1"/>
  <c r="AC32" i="42"/>
  <c r="AB32" i="42"/>
  <c r="AA32" i="42"/>
  <c r="P32" i="42"/>
  <c r="O32" i="42"/>
  <c r="H32" i="42"/>
  <c r="E32" i="42"/>
  <c r="D32" i="42"/>
  <c r="BS31" i="42"/>
  <c r="BP31" i="42"/>
  <c r="BO31" i="42"/>
  <c r="BN31" i="42"/>
  <c r="BI31" i="42"/>
  <c r="BH31" i="42"/>
  <c r="BC31" i="42"/>
  <c r="BB31" i="42"/>
  <c r="BA31" i="42"/>
  <c r="AP31" i="42"/>
  <c r="AO31" i="42"/>
  <c r="AN31" i="42"/>
  <c r="CH31" i="42" s="1"/>
  <c r="CI31" i="42" s="1"/>
  <c r="AC31" i="42"/>
  <c r="AB31" i="42"/>
  <c r="AA31" i="42"/>
  <c r="P31" i="42"/>
  <c r="O31" i="42"/>
  <c r="H31" i="42"/>
  <c r="E31" i="42"/>
  <c r="D31" i="42"/>
  <c r="BS30" i="42"/>
  <c r="BP30" i="42"/>
  <c r="BO30" i="42"/>
  <c r="BN30" i="42"/>
  <c r="BI30" i="42"/>
  <c r="BH30" i="42"/>
  <c r="BC30" i="42"/>
  <c r="BB30" i="42"/>
  <c r="BA30" i="42"/>
  <c r="AP30" i="42"/>
  <c r="AO30" i="42"/>
  <c r="AN30" i="42"/>
  <c r="CK30" i="42" s="1"/>
  <c r="AC30" i="42"/>
  <c r="AB30" i="42"/>
  <c r="AA30" i="42"/>
  <c r="P30" i="42"/>
  <c r="O30" i="42"/>
  <c r="H30" i="42"/>
  <c r="E30" i="42"/>
  <c r="D30" i="42"/>
  <c r="BS29" i="42"/>
  <c r="BP29" i="42"/>
  <c r="BO29" i="42"/>
  <c r="BN29" i="42"/>
  <c r="BI29" i="42"/>
  <c r="BH29" i="42"/>
  <c r="BC29" i="42"/>
  <c r="BB29" i="42"/>
  <c r="BA29" i="42"/>
  <c r="AP29" i="42"/>
  <c r="AO29" i="42"/>
  <c r="AN29" i="42"/>
  <c r="CK29" i="42" s="1"/>
  <c r="AC29" i="42"/>
  <c r="AB29" i="42"/>
  <c r="AA29" i="42"/>
  <c r="P29" i="42"/>
  <c r="O29" i="42"/>
  <c r="H29" i="42"/>
  <c r="E29" i="42"/>
  <c r="D29" i="42"/>
  <c r="BS28" i="42"/>
  <c r="BP28" i="42"/>
  <c r="BO28" i="42"/>
  <c r="BN28" i="42"/>
  <c r="BI28" i="42"/>
  <c r="BH28" i="42"/>
  <c r="BC28" i="42"/>
  <c r="BB28" i="42"/>
  <c r="BA28" i="42"/>
  <c r="AP28" i="42"/>
  <c r="AO28" i="42"/>
  <c r="AN28" i="42"/>
  <c r="CH28" i="42" s="1"/>
  <c r="CI28" i="42" s="1"/>
  <c r="AC28" i="42"/>
  <c r="AB28" i="42"/>
  <c r="AA28" i="42"/>
  <c r="P28" i="42"/>
  <c r="O28" i="42"/>
  <c r="H28" i="42"/>
  <c r="E28" i="42"/>
  <c r="D28" i="42"/>
  <c r="BS27" i="42"/>
  <c r="BP27" i="42"/>
  <c r="BO27" i="42"/>
  <c r="BN27" i="42"/>
  <c r="BI27" i="42"/>
  <c r="BH27" i="42"/>
  <c r="BC27" i="42"/>
  <c r="BB27" i="42"/>
  <c r="BA27" i="42"/>
  <c r="AP27" i="42"/>
  <c r="AO27" i="42"/>
  <c r="AN27" i="42"/>
  <c r="CK27" i="42" s="1"/>
  <c r="AC27" i="42"/>
  <c r="AB27" i="42"/>
  <c r="AA27" i="42"/>
  <c r="P27" i="42"/>
  <c r="O27" i="42"/>
  <c r="H27" i="42"/>
  <c r="E27" i="42"/>
  <c r="D27" i="42"/>
  <c r="BS26" i="42"/>
  <c r="BP26" i="42"/>
  <c r="BO26" i="42"/>
  <c r="BN26" i="42"/>
  <c r="BI26" i="42"/>
  <c r="BH26" i="42"/>
  <c r="BC26" i="42"/>
  <c r="BB26" i="42"/>
  <c r="BA26" i="42"/>
  <c r="AP26" i="42"/>
  <c r="AO26" i="42"/>
  <c r="AN26" i="42"/>
  <c r="CH26" i="42" s="1"/>
  <c r="CI26" i="42" s="1"/>
  <c r="AC26" i="42"/>
  <c r="AB26" i="42"/>
  <c r="AA26" i="42"/>
  <c r="P26" i="42"/>
  <c r="O26" i="42"/>
  <c r="H26" i="42"/>
  <c r="E26" i="42"/>
  <c r="D26" i="42"/>
  <c r="BS25" i="42"/>
  <c r="BP25" i="42"/>
  <c r="BO25" i="42"/>
  <c r="BN25" i="42"/>
  <c r="BI25" i="42"/>
  <c r="BH25" i="42"/>
  <c r="BC25" i="42"/>
  <c r="BB25" i="42"/>
  <c r="BA25" i="42"/>
  <c r="AP25" i="42"/>
  <c r="AO25" i="42"/>
  <c r="AN25" i="42"/>
  <c r="CH25" i="42" s="1"/>
  <c r="CI25" i="42" s="1"/>
  <c r="AC25" i="42"/>
  <c r="AB25" i="42"/>
  <c r="AA25" i="42"/>
  <c r="P25" i="42"/>
  <c r="O25" i="42"/>
  <c r="H25" i="42"/>
  <c r="E25" i="42"/>
  <c r="D25" i="42"/>
  <c r="BS24" i="42"/>
  <c r="BP24" i="42"/>
  <c r="BO24" i="42"/>
  <c r="BN24" i="42"/>
  <c r="BI24" i="42"/>
  <c r="BH24" i="42"/>
  <c r="BC24" i="42"/>
  <c r="BB24" i="42"/>
  <c r="BA24" i="42"/>
  <c r="AP24" i="42"/>
  <c r="AO24" i="42"/>
  <c r="AN24" i="42"/>
  <c r="AC24" i="42"/>
  <c r="AB24" i="42"/>
  <c r="BQ24" i="42" s="1"/>
  <c r="AA24" i="42"/>
  <c r="P24" i="42"/>
  <c r="O24" i="42"/>
  <c r="H24" i="42"/>
  <c r="E24" i="42"/>
  <c r="D24" i="42"/>
  <c r="BS23" i="42"/>
  <c r="BP23" i="42"/>
  <c r="BO23" i="42"/>
  <c r="BN23" i="42"/>
  <c r="BI23" i="42"/>
  <c r="BH23" i="42"/>
  <c r="BC23" i="42"/>
  <c r="BB23" i="42"/>
  <c r="BA23" i="42"/>
  <c r="AP23" i="42"/>
  <c r="AO23" i="42"/>
  <c r="AN23" i="42"/>
  <c r="CK23" i="42" s="1"/>
  <c r="AC23" i="42"/>
  <c r="AB23" i="42"/>
  <c r="AA23" i="42"/>
  <c r="P23" i="42"/>
  <c r="O23" i="42"/>
  <c r="H23" i="42"/>
  <c r="E23" i="42"/>
  <c r="D23" i="42"/>
  <c r="BS22" i="42"/>
  <c r="BP22" i="42"/>
  <c r="BO22" i="42"/>
  <c r="BN22" i="42"/>
  <c r="BI22" i="42"/>
  <c r="BH22" i="42"/>
  <c r="BC22" i="42"/>
  <c r="BB22" i="42"/>
  <c r="BA22" i="42"/>
  <c r="AP22" i="42"/>
  <c r="AO22" i="42"/>
  <c r="AN22" i="42"/>
  <c r="CK22" i="42" s="1"/>
  <c r="AC22" i="42"/>
  <c r="AB22" i="42"/>
  <c r="AA22" i="42"/>
  <c r="P22" i="42"/>
  <c r="O22" i="42"/>
  <c r="H22" i="42"/>
  <c r="E22" i="42"/>
  <c r="D22" i="42"/>
  <c r="BS21" i="42"/>
  <c r="BP21" i="42"/>
  <c r="BO21" i="42"/>
  <c r="BN21" i="42"/>
  <c r="BI21" i="42"/>
  <c r="BH21" i="42"/>
  <c r="BC21" i="42"/>
  <c r="BB21" i="42"/>
  <c r="BA21" i="42"/>
  <c r="AP21" i="42"/>
  <c r="AO21" i="42"/>
  <c r="AN21" i="42"/>
  <c r="CK21" i="42" s="1"/>
  <c r="AC21" i="42"/>
  <c r="AB21" i="42"/>
  <c r="AA21" i="42"/>
  <c r="P21" i="42"/>
  <c r="O21" i="42"/>
  <c r="H21" i="42"/>
  <c r="E21" i="42"/>
  <c r="D21" i="42"/>
  <c r="BS20" i="42"/>
  <c r="BP20" i="42"/>
  <c r="BO20" i="42"/>
  <c r="BN20" i="42"/>
  <c r="BI20" i="42"/>
  <c r="BH20" i="42"/>
  <c r="BC20" i="42"/>
  <c r="BB20" i="42"/>
  <c r="BA20" i="42"/>
  <c r="AP20" i="42"/>
  <c r="AO20" i="42"/>
  <c r="AN20" i="42"/>
  <c r="CH20" i="42" s="1"/>
  <c r="CI20" i="42" s="1"/>
  <c r="AC20" i="42"/>
  <c r="AB20" i="42"/>
  <c r="AA20" i="42"/>
  <c r="P20" i="42"/>
  <c r="O20" i="42"/>
  <c r="H20" i="42"/>
  <c r="E20" i="42"/>
  <c r="D20" i="42"/>
  <c r="BS19" i="42"/>
  <c r="BP19" i="42"/>
  <c r="BO19" i="42"/>
  <c r="BN19" i="42"/>
  <c r="BI19" i="42"/>
  <c r="BH19" i="42"/>
  <c r="BC19" i="42"/>
  <c r="BB19" i="42"/>
  <c r="BA19" i="42"/>
  <c r="AP19" i="42"/>
  <c r="AO19" i="42"/>
  <c r="AN19" i="42"/>
  <c r="CH19" i="42" s="1"/>
  <c r="CI19" i="42" s="1"/>
  <c r="AC19" i="42"/>
  <c r="AB19" i="42"/>
  <c r="BQ19" i="42" s="1"/>
  <c r="AA19" i="42"/>
  <c r="P19" i="42"/>
  <c r="O19" i="42"/>
  <c r="H19" i="42"/>
  <c r="E19" i="42"/>
  <c r="D19" i="42"/>
  <c r="BS18" i="42"/>
  <c r="BP18" i="42"/>
  <c r="BO18" i="42"/>
  <c r="BN18" i="42"/>
  <c r="BI18" i="42"/>
  <c r="BH18" i="42"/>
  <c r="BC18" i="42"/>
  <c r="BB18" i="42"/>
  <c r="BA18" i="42"/>
  <c r="AP18" i="42"/>
  <c r="AO18" i="42"/>
  <c r="AN18" i="42"/>
  <c r="CH18" i="42" s="1"/>
  <c r="CI18" i="42" s="1"/>
  <c r="AC18" i="42"/>
  <c r="AB18" i="42"/>
  <c r="AA18" i="42"/>
  <c r="P18" i="42"/>
  <c r="O18" i="42"/>
  <c r="H18" i="42"/>
  <c r="E18" i="42"/>
  <c r="D18" i="42"/>
  <c r="BS17" i="42"/>
  <c r="BP17" i="42"/>
  <c r="BO17" i="42"/>
  <c r="BN17" i="42"/>
  <c r="BI17" i="42"/>
  <c r="BH17" i="42"/>
  <c r="BC17" i="42"/>
  <c r="BB17" i="42"/>
  <c r="BA17" i="42"/>
  <c r="AP17" i="42"/>
  <c r="AO17" i="42"/>
  <c r="AN17" i="42"/>
  <c r="CH17" i="42" s="1"/>
  <c r="CI17" i="42" s="1"/>
  <c r="AC17" i="42"/>
  <c r="AB17" i="42"/>
  <c r="AA17" i="42"/>
  <c r="P17" i="42"/>
  <c r="O17" i="42"/>
  <c r="H17" i="42"/>
  <c r="E17" i="42"/>
  <c r="D17" i="42"/>
  <c r="BS16" i="42"/>
  <c r="BP16" i="42"/>
  <c r="BO16" i="42"/>
  <c r="BN16" i="42"/>
  <c r="BI16" i="42"/>
  <c r="BH16" i="42"/>
  <c r="BC16" i="42"/>
  <c r="BB16" i="42"/>
  <c r="BA16" i="42"/>
  <c r="AP16" i="42"/>
  <c r="AO16" i="42"/>
  <c r="AN16" i="42"/>
  <c r="CH16" i="42" s="1"/>
  <c r="CI16" i="42" s="1"/>
  <c r="AC16" i="42"/>
  <c r="AB16" i="42"/>
  <c r="AA16" i="42"/>
  <c r="P16" i="42"/>
  <c r="O16" i="42"/>
  <c r="H16" i="42"/>
  <c r="E16" i="42"/>
  <c r="D16" i="42"/>
  <c r="BS15" i="42"/>
  <c r="BP15" i="42"/>
  <c r="BO15" i="42"/>
  <c r="BN15" i="42"/>
  <c r="BI15" i="42"/>
  <c r="BH15" i="42"/>
  <c r="BC15" i="42"/>
  <c r="BB15" i="42"/>
  <c r="BA15" i="42"/>
  <c r="AP15" i="42"/>
  <c r="AO15" i="42"/>
  <c r="AN15" i="42"/>
  <c r="AC15" i="42"/>
  <c r="AB15" i="42"/>
  <c r="BQ15" i="42" s="1"/>
  <c r="AA15" i="42"/>
  <c r="P15" i="42"/>
  <c r="O15" i="42"/>
  <c r="H15" i="42"/>
  <c r="E15" i="42"/>
  <c r="D15" i="42"/>
  <c r="BS14" i="42"/>
  <c r="BP14" i="42"/>
  <c r="BO14" i="42"/>
  <c r="BN14" i="42"/>
  <c r="BI14" i="42"/>
  <c r="BH14" i="42"/>
  <c r="BC14" i="42"/>
  <c r="BB14" i="42"/>
  <c r="BA14" i="42"/>
  <c r="AP14" i="42"/>
  <c r="AO14" i="42"/>
  <c r="AN14" i="42"/>
  <c r="AC14" i="42"/>
  <c r="AB14" i="42"/>
  <c r="AA14" i="42"/>
  <c r="P14" i="42"/>
  <c r="O14" i="42"/>
  <c r="H14" i="42"/>
  <c r="E14" i="42"/>
  <c r="D14" i="42"/>
  <c r="BS13" i="42"/>
  <c r="BP13" i="42"/>
  <c r="BO13" i="42"/>
  <c r="BN13" i="42"/>
  <c r="BI13" i="42"/>
  <c r="BH13" i="42"/>
  <c r="BC13" i="42"/>
  <c r="BB13" i="42"/>
  <c r="BA13" i="42"/>
  <c r="AP13" i="42"/>
  <c r="AO13" i="42"/>
  <c r="AN13" i="42"/>
  <c r="CK13" i="42" s="1"/>
  <c r="AC13" i="42"/>
  <c r="AB13" i="42"/>
  <c r="AA13" i="42"/>
  <c r="P13" i="42"/>
  <c r="O13" i="42"/>
  <c r="H13" i="42"/>
  <c r="E13" i="42"/>
  <c r="D13" i="42"/>
  <c r="BS12" i="42"/>
  <c r="BP12" i="42"/>
  <c r="BO12" i="42"/>
  <c r="BN12" i="42"/>
  <c r="BI12" i="42"/>
  <c r="BH12" i="42"/>
  <c r="BC12" i="42"/>
  <c r="BB12" i="42"/>
  <c r="BA12" i="42"/>
  <c r="AP12" i="42"/>
  <c r="AO12" i="42"/>
  <c r="AN12" i="42"/>
  <c r="AC12" i="42"/>
  <c r="AB12" i="42"/>
  <c r="AA12" i="42"/>
  <c r="P12" i="42"/>
  <c r="O12" i="42"/>
  <c r="H12" i="42"/>
  <c r="E12" i="42"/>
  <c r="D12" i="42"/>
  <c r="BS11" i="42"/>
  <c r="BP11" i="42"/>
  <c r="BO11" i="42"/>
  <c r="BN11" i="42"/>
  <c r="BI11" i="42"/>
  <c r="BH11" i="42"/>
  <c r="BC11" i="42"/>
  <c r="BB11" i="42"/>
  <c r="BA11" i="42"/>
  <c r="AP11" i="42"/>
  <c r="AO11" i="42"/>
  <c r="AN11" i="42"/>
  <c r="AC11" i="42"/>
  <c r="AB11" i="42"/>
  <c r="AA11" i="42"/>
  <c r="P11" i="42"/>
  <c r="O11" i="42"/>
  <c r="H11" i="42"/>
  <c r="E11" i="42"/>
  <c r="D11" i="42"/>
  <c r="BS10" i="42"/>
  <c r="BP10" i="42"/>
  <c r="BO10" i="42"/>
  <c r="BN10" i="42"/>
  <c r="BI10" i="42"/>
  <c r="BH10" i="42"/>
  <c r="BC10" i="42"/>
  <c r="BB10" i="42"/>
  <c r="BA10" i="42"/>
  <c r="AP10" i="42"/>
  <c r="AO10" i="42"/>
  <c r="AN10" i="42"/>
  <c r="CK10" i="42" s="1"/>
  <c r="AC10" i="42"/>
  <c r="AB10" i="42"/>
  <c r="AA10" i="42"/>
  <c r="P10" i="42"/>
  <c r="O10" i="42"/>
  <c r="H10" i="42"/>
  <c r="E10" i="42"/>
  <c r="D10" i="42"/>
  <c r="BS9" i="42"/>
  <c r="BP9" i="42"/>
  <c r="BO9" i="42"/>
  <c r="BN9" i="42"/>
  <c r="BI9" i="42"/>
  <c r="BH9" i="42"/>
  <c r="BC9" i="42"/>
  <c r="BB9" i="42"/>
  <c r="BA9" i="42"/>
  <c r="AP9" i="42"/>
  <c r="AO9" i="42"/>
  <c r="AN9" i="42"/>
  <c r="CK9" i="42" s="1"/>
  <c r="AC9" i="42"/>
  <c r="AB9" i="42"/>
  <c r="BQ9" i="42" s="1"/>
  <c r="AA9" i="42"/>
  <c r="P9" i="42"/>
  <c r="O9" i="42"/>
  <c r="H9" i="42"/>
  <c r="E9" i="42"/>
  <c r="D9" i="42"/>
  <c r="BS8" i="42"/>
  <c r="BP8" i="42"/>
  <c r="BO8" i="42"/>
  <c r="BN8" i="42"/>
  <c r="BI8" i="42"/>
  <c r="BH8" i="42"/>
  <c r="BC8" i="42"/>
  <c r="BB8" i="42"/>
  <c r="BA8" i="42"/>
  <c r="AP8" i="42"/>
  <c r="AO8" i="42"/>
  <c r="AN8" i="42"/>
  <c r="AC8" i="42"/>
  <c r="AB8" i="42"/>
  <c r="BQ8" i="42" s="1"/>
  <c r="AA8" i="42"/>
  <c r="P8" i="42"/>
  <c r="O8" i="42"/>
  <c r="H8" i="42"/>
  <c r="E8" i="42"/>
  <c r="D8" i="42"/>
  <c r="BS7" i="42"/>
  <c r="BP7" i="42"/>
  <c r="BO7" i="42"/>
  <c r="BN7" i="42"/>
  <c r="BI7" i="42"/>
  <c r="BH7" i="42"/>
  <c r="BC7" i="42"/>
  <c r="BB7" i="42"/>
  <c r="BA7" i="42"/>
  <c r="AP7" i="42"/>
  <c r="AO7" i="42"/>
  <c r="AN7" i="42"/>
  <c r="CK7" i="42" s="1"/>
  <c r="AC7" i="42"/>
  <c r="AB7" i="42"/>
  <c r="AA7" i="42"/>
  <c r="P7" i="42"/>
  <c r="O7" i="42"/>
  <c r="H7" i="42"/>
  <c r="E7" i="42"/>
  <c r="D7" i="42"/>
  <c r="BS6" i="42"/>
  <c r="BP6" i="42"/>
  <c r="BO6" i="42"/>
  <c r="BN6" i="42"/>
  <c r="BI6" i="42"/>
  <c r="BH6" i="42"/>
  <c r="BC6" i="42"/>
  <c r="BB6" i="42"/>
  <c r="BA6" i="42"/>
  <c r="AP6" i="42"/>
  <c r="AO6" i="42"/>
  <c r="AN6" i="42"/>
  <c r="CK6" i="42" s="1"/>
  <c r="AC6" i="42"/>
  <c r="AB6" i="42"/>
  <c r="AA6" i="42"/>
  <c r="P6" i="42"/>
  <c r="O6" i="42"/>
  <c r="H6" i="42"/>
  <c r="E6" i="42"/>
  <c r="D6" i="42"/>
  <c r="BS5" i="42"/>
  <c r="BP5" i="42"/>
  <c r="BO5" i="42"/>
  <c r="BN5" i="42"/>
  <c r="BI5" i="42"/>
  <c r="BH5" i="42"/>
  <c r="BC5" i="42"/>
  <c r="BB5" i="42"/>
  <c r="BA5" i="42"/>
  <c r="AP5" i="42"/>
  <c r="AO5" i="42"/>
  <c r="AN5" i="42"/>
  <c r="CK5" i="42" s="1"/>
  <c r="AC5" i="42"/>
  <c r="AB5" i="42"/>
  <c r="AA5" i="42"/>
  <c r="P5" i="42"/>
  <c r="O5" i="42"/>
  <c r="H5" i="42"/>
  <c r="E5" i="42"/>
  <c r="D5" i="42"/>
  <c r="BS4" i="42"/>
  <c r="BP4" i="42"/>
  <c r="BO4" i="42"/>
  <c r="BN4" i="42"/>
  <c r="BI4" i="42"/>
  <c r="BH4" i="42"/>
  <c r="BC4" i="42"/>
  <c r="BB4" i="42"/>
  <c r="BA4" i="42"/>
  <c r="AP4" i="42"/>
  <c r="AO4" i="42"/>
  <c r="AN4" i="42"/>
  <c r="CH4" i="42" s="1"/>
  <c r="CI4" i="42" s="1"/>
  <c r="AC4" i="42"/>
  <c r="AB4" i="42"/>
  <c r="AA4" i="42"/>
  <c r="P4" i="42"/>
  <c r="O4" i="42"/>
  <c r="H4" i="42"/>
  <c r="E4" i="42"/>
  <c r="D4" i="42"/>
  <c r="CU3" i="42"/>
  <c r="CT3" i="42"/>
  <c r="CS3" i="42"/>
  <c r="CR3" i="42"/>
  <c r="CQ3" i="42"/>
  <c r="BS3" i="42"/>
  <c r="BP3" i="42"/>
  <c r="BO3" i="42"/>
  <c r="BN3" i="42"/>
  <c r="BI3" i="42"/>
  <c r="BH3" i="42"/>
  <c r="BC3" i="42"/>
  <c r="BB3" i="42"/>
  <c r="BA3" i="42"/>
  <c r="AP3" i="42"/>
  <c r="AO3" i="42"/>
  <c r="AN3" i="42"/>
  <c r="CH3" i="42" s="1"/>
  <c r="CI3" i="42" s="1"/>
  <c r="AC3" i="42"/>
  <c r="AB3" i="42"/>
  <c r="AA3" i="42"/>
  <c r="P3" i="42"/>
  <c r="N3" i="42"/>
  <c r="H3" i="42"/>
  <c r="E3" i="42"/>
  <c r="D3" i="42"/>
  <c r="BL2" i="42"/>
  <c r="BK2" i="42"/>
  <c r="BJ2" i="42"/>
  <c r="BF2" i="42"/>
  <c r="BE2" i="42"/>
  <c r="BD2" i="42"/>
  <c r="BS105" i="41"/>
  <c r="BP105" i="41"/>
  <c r="BO105" i="41"/>
  <c r="BN105" i="41"/>
  <c r="BI105" i="41"/>
  <c r="BH105" i="41"/>
  <c r="BC105" i="41"/>
  <c r="BB105" i="41"/>
  <c r="BA105" i="41"/>
  <c r="AP105" i="41"/>
  <c r="AO105" i="41"/>
  <c r="AN105" i="41"/>
  <c r="CK105" i="41" s="1"/>
  <c r="AC105" i="41"/>
  <c r="AB105" i="41"/>
  <c r="AA105" i="41"/>
  <c r="O105" i="41"/>
  <c r="H105" i="41"/>
  <c r="E105" i="41"/>
  <c r="D105" i="41"/>
  <c r="BS104" i="41"/>
  <c r="BP104" i="41"/>
  <c r="BO104" i="41"/>
  <c r="BN104" i="41"/>
  <c r="BI104" i="41"/>
  <c r="BH104" i="41"/>
  <c r="BC104" i="41"/>
  <c r="BB104" i="41"/>
  <c r="BA104" i="41"/>
  <c r="AP104" i="41"/>
  <c r="AO104" i="41"/>
  <c r="AN104" i="41"/>
  <c r="CK104" i="41" s="1"/>
  <c r="AC104" i="41"/>
  <c r="AB104" i="41"/>
  <c r="AA104" i="41"/>
  <c r="P104" i="41"/>
  <c r="O104" i="41"/>
  <c r="H104" i="41"/>
  <c r="E104" i="41"/>
  <c r="D104" i="41"/>
  <c r="BS103" i="41"/>
  <c r="BP103" i="41"/>
  <c r="BO103" i="41"/>
  <c r="BN103" i="41"/>
  <c r="BI103" i="41"/>
  <c r="BH103" i="41"/>
  <c r="BC103" i="41"/>
  <c r="BB103" i="41"/>
  <c r="BA103" i="41"/>
  <c r="AP103" i="41"/>
  <c r="AO103" i="41"/>
  <c r="AN103" i="41"/>
  <c r="CK103" i="41" s="1"/>
  <c r="AC103" i="41"/>
  <c r="AB103" i="41"/>
  <c r="AA103" i="41"/>
  <c r="P103" i="41"/>
  <c r="O103" i="41"/>
  <c r="H103" i="41"/>
  <c r="E103" i="41"/>
  <c r="D103" i="41"/>
  <c r="BS102" i="41"/>
  <c r="BP102" i="41"/>
  <c r="BO102" i="41"/>
  <c r="BN102" i="41"/>
  <c r="BI102" i="41"/>
  <c r="BH102" i="41"/>
  <c r="BC102" i="41"/>
  <c r="BB102" i="41"/>
  <c r="BA102" i="41"/>
  <c r="AP102" i="41"/>
  <c r="AO102" i="41"/>
  <c r="AN102" i="41"/>
  <c r="CH102" i="41" s="1"/>
  <c r="CI102" i="41" s="1"/>
  <c r="AC102" i="41"/>
  <c r="AB102" i="41"/>
  <c r="AA102" i="41"/>
  <c r="P102" i="41"/>
  <c r="O102" i="41"/>
  <c r="H102" i="41"/>
  <c r="E102" i="41"/>
  <c r="D102" i="41"/>
  <c r="BS101" i="41"/>
  <c r="BP101" i="41"/>
  <c r="BO101" i="41"/>
  <c r="BN101" i="41"/>
  <c r="BI101" i="41"/>
  <c r="BH101" i="41"/>
  <c r="BC101" i="41"/>
  <c r="BB101" i="41"/>
  <c r="BA101" i="41"/>
  <c r="AP101" i="41"/>
  <c r="AO101" i="41"/>
  <c r="AN101" i="41"/>
  <c r="CK101" i="41" s="1"/>
  <c r="AC101" i="41"/>
  <c r="AB101" i="41"/>
  <c r="AA101" i="41"/>
  <c r="P101" i="41"/>
  <c r="O101" i="41"/>
  <c r="H101" i="41"/>
  <c r="E101" i="41"/>
  <c r="D101" i="41"/>
  <c r="BS100" i="41"/>
  <c r="BP100" i="41"/>
  <c r="BO100" i="41"/>
  <c r="BN100" i="41"/>
  <c r="BI100" i="41"/>
  <c r="BH100" i="41"/>
  <c r="BC100" i="41"/>
  <c r="BB100" i="41"/>
  <c r="BA100" i="41"/>
  <c r="AP100" i="41"/>
  <c r="AO100" i="41"/>
  <c r="AN100" i="41"/>
  <c r="CK100" i="41" s="1"/>
  <c r="AC100" i="41"/>
  <c r="AB100" i="41"/>
  <c r="AA100" i="41"/>
  <c r="P100" i="41"/>
  <c r="O100" i="41"/>
  <c r="H100" i="41"/>
  <c r="E100" i="41"/>
  <c r="D100" i="41"/>
  <c r="BS99" i="41"/>
  <c r="BP99" i="41"/>
  <c r="BO99" i="41"/>
  <c r="BN99" i="41"/>
  <c r="BI99" i="41"/>
  <c r="BH99" i="41"/>
  <c r="BC99" i="41"/>
  <c r="BB99" i="41"/>
  <c r="BA99" i="41"/>
  <c r="AP99" i="41"/>
  <c r="AO99" i="41"/>
  <c r="AN99" i="41"/>
  <c r="AC99" i="41"/>
  <c r="AB99" i="41"/>
  <c r="AA99" i="41"/>
  <c r="P99" i="41"/>
  <c r="O99" i="41"/>
  <c r="H99" i="41"/>
  <c r="E99" i="41"/>
  <c r="D99" i="41"/>
  <c r="BS98" i="41"/>
  <c r="BP98" i="41"/>
  <c r="BO98" i="41"/>
  <c r="BN98" i="41"/>
  <c r="BI98" i="41"/>
  <c r="BH98" i="41"/>
  <c r="BC98" i="41"/>
  <c r="BB98" i="41"/>
  <c r="BA98" i="41"/>
  <c r="AP98" i="41"/>
  <c r="AO98" i="41"/>
  <c r="AN98" i="41"/>
  <c r="CH98" i="41" s="1"/>
  <c r="CI98" i="41" s="1"/>
  <c r="AC98" i="41"/>
  <c r="AB98" i="41"/>
  <c r="BQ98" i="41" s="1"/>
  <c r="AA98" i="41"/>
  <c r="P98" i="41"/>
  <c r="O98" i="41"/>
  <c r="H98" i="41"/>
  <c r="E98" i="41"/>
  <c r="D98" i="41"/>
  <c r="BS97" i="41"/>
  <c r="BP97" i="41"/>
  <c r="BO97" i="41"/>
  <c r="BN97" i="41"/>
  <c r="BI97" i="41"/>
  <c r="BH97" i="41"/>
  <c r="BC97" i="41"/>
  <c r="BB97" i="41"/>
  <c r="BA97" i="41"/>
  <c r="AP97" i="41"/>
  <c r="AO97" i="41"/>
  <c r="AN97" i="41"/>
  <c r="CK97" i="41" s="1"/>
  <c r="AC97" i="41"/>
  <c r="AB97" i="41"/>
  <c r="AA97" i="41"/>
  <c r="P97" i="41"/>
  <c r="O97" i="41"/>
  <c r="H97" i="41"/>
  <c r="E97" i="41"/>
  <c r="D97" i="41"/>
  <c r="BS96" i="41"/>
  <c r="BP96" i="41"/>
  <c r="BO96" i="41"/>
  <c r="BN96" i="41"/>
  <c r="BI96" i="41"/>
  <c r="BH96" i="41"/>
  <c r="BC96" i="41"/>
  <c r="BB96" i="41"/>
  <c r="BA96" i="41"/>
  <c r="AP96" i="41"/>
  <c r="AO96" i="41"/>
  <c r="AN96" i="41"/>
  <c r="CK96" i="41" s="1"/>
  <c r="AC96" i="41"/>
  <c r="AB96" i="41"/>
  <c r="AA96" i="41"/>
  <c r="P96" i="41"/>
  <c r="O96" i="41"/>
  <c r="H96" i="41"/>
  <c r="E96" i="41"/>
  <c r="D96" i="41"/>
  <c r="BS95" i="41"/>
  <c r="BP95" i="41"/>
  <c r="BO95" i="41"/>
  <c r="BN95" i="41"/>
  <c r="BI95" i="41"/>
  <c r="BH95" i="41"/>
  <c r="BC95" i="41"/>
  <c r="BB95" i="41"/>
  <c r="BA95" i="41"/>
  <c r="AP95" i="41"/>
  <c r="AO95" i="41"/>
  <c r="AN95" i="41"/>
  <c r="CH95" i="41" s="1"/>
  <c r="CI95" i="41" s="1"/>
  <c r="AC95" i="41"/>
  <c r="AB95" i="41"/>
  <c r="AA95" i="41"/>
  <c r="P95" i="41"/>
  <c r="O95" i="41"/>
  <c r="H95" i="41"/>
  <c r="E95" i="41"/>
  <c r="D95" i="41"/>
  <c r="BS94" i="41"/>
  <c r="BP94" i="41"/>
  <c r="BO94" i="41"/>
  <c r="BN94" i="41"/>
  <c r="BI94" i="41"/>
  <c r="BH94" i="41"/>
  <c r="BC94" i="41"/>
  <c r="BB94" i="41"/>
  <c r="BA94" i="41"/>
  <c r="AP94" i="41"/>
  <c r="AO94" i="41"/>
  <c r="AN94" i="41"/>
  <c r="CK94" i="41" s="1"/>
  <c r="AC94" i="41"/>
  <c r="AB94" i="41"/>
  <c r="AA94" i="41"/>
  <c r="P94" i="41"/>
  <c r="O94" i="41"/>
  <c r="H94" i="41"/>
  <c r="E94" i="41"/>
  <c r="D94" i="41"/>
  <c r="BS93" i="41"/>
  <c r="BP93" i="41"/>
  <c r="BO93" i="41"/>
  <c r="BN93" i="41"/>
  <c r="BI93" i="41"/>
  <c r="BH93" i="41"/>
  <c r="BC93" i="41"/>
  <c r="BB93" i="41"/>
  <c r="BA93" i="41"/>
  <c r="AP93" i="41"/>
  <c r="AO93" i="41"/>
  <c r="AN93" i="41"/>
  <c r="CK93" i="41" s="1"/>
  <c r="AC93" i="41"/>
  <c r="AB93" i="41"/>
  <c r="AA93" i="41"/>
  <c r="P93" i="41"/>
  <c r="O93" i="41"/>
  <c r="H93" i="41"/>
  <c r="E93" i="41"/>
  <c r="D93" i="41"/>
  <c r="BS92" i="41"/>
  <c r="BP92" i="41"/>
  <c r="BO92" i="41"/>
  <c r="BN92" i="41"/>
  <c r="BI92" i="41"/>
  <c r="BH92" i="41"/>
  <c r="BC92" i="41"/>
  <c r="BB92" i="41"/>
  <c r="BA92" i="41"/>
  <c r="AP92" i="41"/>
  <c r="AO92" i="41"/>
  <c r="AN92" i="41"/>
  <c r="CK92" i="41" s="1"/>
  <c r="AC92" i="41"/>
  <c r="AB92" i="41"/>
  <c r="AA92" i="41"/>
  <c r="P92" i="41"/>
  <c r="O92" i="41"/>
  <c r="H92" i="41"/>
  <c r="E92" i="41"/>
  <c r="D92" i="41"/>
  <c r="BS91" i="41"/>
  <c r="BP91" i="41"/>
  <c r="BO91" i="41"/>
  <c r="BN91" i="41"/>
  <c r="BI91" i="41"/>
  <c r="BH91" i="41"/>
  <c r="BC91" i="41"/>
  <c r="BB91" i="41"/>
  <c r="BA91" i="41"/>
  <c r="AP91" i="41"/>
  <c r="AO91" i="41"/>
  <c r="AN91" i="41"/>
  <c r="CK91" i="41" s="1"/>
  <c r="AC91" i="41"/>
  <c r="AB91" i="41"/>
  <c r="AA91" i="41"/>
  <c r="P91" i="41"/>
  <c r="O91" i="41"/>
  <c r="H91" i="41"/>
  <c r="E91" i="41"/>
  <c r="D91" i="41"/>
  <c r="BS90" i="41"/>
  <c r="BP90" i="41"/>
  <c r="BO90" i="41"/>
  <c r="BN90" i="41"/>
  <c r="BI90" i="41"/>
  <c r="BH90" i="41"/>
  <c r="BC90" i="41"/>
  <c r="BB90" i="41"/>
  <c r="BA90" i="41"/>
  <c r="AP90" i="41"/>
  <c r="AO90" i="41"/>
  <c r="AN90" i="41"/>
  <c r="CH90" i="41" s="1"/>
  <c r="CI90" i="41" s="1"/>
  <c r="AC90" i="41"/>
  <c r="AB90" i="41"/>
  <c r="AA90" i="41"/>
  <c r="P90" i="41"/>
  <c r="O90" i="41"/>
  <c r="H90" i="41"/>
  <c r="E90" i="41"/>
  <c r="D90" i="41"/>
  <c r="BS89" i="41"/>
  <c r="BP89" i="41"/>
  <c r="BO89" i="41"/>
  <c r="BN89" i="41"/>
  <c r="BI89" i="41"/>
  <c r="BH89" i="41"/>
  <c r="BC89" i="41"/>
  <c r="BB89" i="41"/>
  <c r="BA89" i="41"/>
  <c r="AP89" i="41"/>
  <c r="AO89" i="41"/>
  <c r="AN89" i="41"/>
  <c r="AC89" i="41"/>
  <c r="AB89" i="41"/>
  <c r="AA89" i="41"/>
  <c r="P89" i="41"/>
  <c r="O89" i="41"/>
  <c r="H89" i="41"/>
  <c r="E89" i="41"/>
  <c r="D89" i="41"/>
  <c r="BS88" i="41"/>
  <c r="BP88" i="41"/>
  <c r="BO88" i="41"/>
  <c r="BN88" i="41"/>
  <c r="BI88" i="41"/>
  <c r="BH88" i="41"/>
  <c r="BC88" i="41"/>
  <c r="BB88" i="41"/>
  <c r="BA88" i="41"/>
  <c r="AP88" i="41"/>
  <c r="AO88" i="41"/>
  <c r="AN88" i="41"/>
  <c r="CH88" i="41" s="1"/>
  <c r="CI88" i="41" s="1"/>
  <c r="AC88" i="41"/>
  <c r="AB88" i="41"/>
  <c r="AA88" i="41"/>
  <c r="P88" i="41"/>
  <c r="O88" i="41"/>
  <c r="H88" i="41"/>
  <c r="E88" i="41"/>
  <c r="D88" i="41"/>
  <c r="BS87" i="41"/>
  <c r="BP87" i="41"/>
  <c r="BO87" i="41"/>
  <c r="BN87" i="41"/>
  <c r="BI87" i="41"/>
  <c r="BH87" i="41"/>
  <c r="BC87" i="41"/>
  <c r="BB87" i="41"/>
  <c r="BA87" i="41"/>
  <c r="AP87" i="41"/>
  <c r="AO87" i="41"/>
  <c r="AN87" i="41"/>
  <c r="CK87" i="41" s="1"/>
  <c r="AC87" i="41"/>
  <c r="AB87" i="41"/>
  <c r="AA87" i="41"/>
  <c r="P87" i="41"/>
  <c r="O87" i="41"/>
  <c r="H87" i="41"/>
  <c r="E87" i="41"/>
  <c r="D87" i="41"/>
  <c r="BS86" i="41"/>
  <c r="BP86" i="41"/>
  <c r="BO86" i="41"/>
  <c r="BN86" i="41"/>
  <c r="BI86" i="41"/>
  <c r="BH86" i="41"/>
  <c r="BC86" i="41"/>
  <c r="BB86" i="41"/>
  <c r="BA86" i="41"/>
  <c r="AP86" i="41"/>
  <c r="AO86" i="41"/>
  <c r="AN86" i="41"/>
  <c r="CK86" i="41" s="1"/>
  <c r="AC86" i="41"/>
  <c r="AB86" i="41"/>
  <c r="AA86" i="41"/>
  <c r="P86" i="41"/>
  <c r="O86" i="41"/>
  <c r="H86" i="41"/>
  <c r="E86" i="41"/>
  <c r="D86" i="41"/>
  <c r="BS85" i="41"/>
  <c r="BP85" i="41"/>
  <c r="BO85" i="41"/>
  <c r="BN85" i="41"/>
  <c r="BI85" i="41"/>
  <c r="BH85" i="41"/>
  <c r="BC85" i="41"/>
  <c r="BB85" i="41"/>
  <c r="BA85" i="41"/>
  <c r="AP85" i="41"/>
  <c r="AO85" i="41"/>
  <c r="AN85" i="41"/>
  <c r="CH85" i="41" s="1"/>
  <c r="CI85" i="41" s="1"/>
  <c r="AC85" i="41"/>
  <c r="AB85" i="41"/>
  <c r="AA85" i="41"/>
  <c r="P85" i="41"/>
  <c r="O85" i="41"/>
  <c r="H85" i="41"/>
  <c r="E85" i="41"/>
  <c r="D85" i="41"/>
  <c r="BS84" i="41"/>
  <c r="BP84" i="41"/>
  <c r="BO84" i="41"/>
  <c r="BN84" i="41"/>
  <c r="BI84" i="41"/>
  <c r="BH84" i="41"/>
  <c r="BC84" i="41"/>
  <c r="BB84" i="41"/>
  <c r="BA84" i="41"/>
  <c r="AP84" i="41"/>
  <c r="AO84" i="41"/>
  <c r="AN84" i="41"/>
  <c r="AC84" i="41"/>
  <c r="AB84" i="41"/>
  <c r="AA84" i="41"/>
  <c r="P84" i="41"/>
  <c r="O84" i="41"/>
  <c r="H84" i="41"/>
  <c r="E84" i="41"/>
  <c r="D84" i="41"/>
  <c r="BS83" i="41"/>
  <c r="BP83" i="41"/>
  <c r="BO83" i="41"/>
  <c r="BN83" i="41"/>
  <c r="BI83" i="41"/>
  <c r="BH83" i="41"/>
  <c r="BC83" i="41"/>
  <c r="BB83" i="41"/>
  <c r="BA83" i="41"/>
  <c r="AP83" i="41"/>
  <c r="AO83" i="41"/>
  <c r="AN83" i="41"/>
  <c r="CH83" i="41" s="1"/>
  <c r="CI83" i="41" s="1"/>
  <c r="AC83" i="41"/>
  <c r="AB83" i="41"/>
  <c r="BQ83" i="41" s="1"/>
  <c r="AA83" i="41"/>
  <c r="P83" i="41"/>
  <c r="O83" i="41"/>
  <c r="H83" i="41"/>
  <c r="E83" i="41"/>
  <c r="D83" i="41"/>
  <c r="BS82" i="41"/>
  <c r="BP82" i="41"/>
  <c r="BO82" i="41"/>
  <c r="BN82" i="41"/>
  <c r="BI82" i="41"/>
  <c r="BH82" i="41"/>
  <c r="BC82" i="41"/>
  <c r="BB82" i="41"/>
  <c r="BA82" i="41"/>
  <c r="AP82" i="41"/>
  <c r="AO82" i="41"/>
  <c r="AN82" i="41"/>
  <c r="CK82" i="41" s="1"/>
  <c r="AC82" i="41"/>
  <c r="AB82" i="41"/>
  <c r="AA82" i="41"/>
  <c r="P82" i="41"/>
  <c r="O82" i="41"/>
  <c r="H82" i="41"/>
  <c r="E82" i="41"/>
  <c r="D82" i="41"/>
  <c r="BS81" i="41"/>
  <c r="BP81" i="41"/>
  <c r="BO81" i="41"/>
  <c r="BN81" i="41"/>
  <c r="BI81" i="41"/>
  <c r="BH81" i="41"/>
  <c r="BC81" i="41"/>
  <c r="BB81" i="41"/>
  <c r="BA81" i="41"/>
  <c r="AP81" i="41"/>
  <c r="AO81" i="41"/>
  <c r="AN81" i="41"/>
  <c r="AC81" i="41"/>
  <c r="AB81" i="41"/>
  <c r="AA81" i="41"/>
  <c r="P81" i="41"/>
  <c r="O81" i="41"/>
  <c r="H81" i="41"/>
  <c r="E81" i="41"/>
  <c r="D81" i="41"/>
  <c r="BS80" i="41"/>
  <c r="BP80" i="41"/>
  <c r="BO80" i="41"/>
  <c r="BN80" i="41"/>
  <c r="BI80" i="41"/>
  <c r="BH80" i="41"/>
  <c r="BC80" i="41"/>
  <c r="BB80" i="41"/>
  <c r="BA80" i="41"/>
  <c r="AP80" i="41"/>
  <c r="AO80" i="41"/>
  <c r="AN80" i="41"/>
  <c r="CK80" i="41" s="1"/>
  <c r="AC80" i="41"/>
  <c r="AB80" i="41"/>
  <c r="AA80" i="41"/>
  <c r="P80" i="41"/>
  <c r="O80" i="41"/>
  <c r="H80" i="41"/>
  <c r="E80" i="41"/>
  <c r="D80" i="41"/>
  <c r="BS79" i="41"/>
  <c r="BP79" i="41"/>
  <c r="BO79" i="41"/>
  <c r="BN79" i="41"/>
  <c r="BI79" i="41"/>
  <c r="BH79" i="41"/>
  <c r="BC79" i="41"/>
  <c r="BB79" i="41"/>
  <c r="BA79" i="41"/>
  <c r="AP79" i="41"/>
  <c r="AO79" i="41"/>
  <c r="AN79" i="41"/>
  <c r="CH79" i="41" s="1"/>
  <c r="CI79" i="41" s="1"/>
  <c r="AC79" i="41"/>
  <c r="AB79" i="41"/>
  <c r="BQ79" i="41" s="1"/>
  <c r="AA79" i="41"/>
  <c r="P79" i="41"/>
  <c r="O79" i="41"/>
  <c r="H79" i="41"/>
  <c r="E79" i="41"/>
  <c r="D79" i="41"/>
  <c r="BS78" i="41"/>
  <c r="BP78" i="41"/>
  <c r="BO78" i="41"/>
  <c r="BN78" i="41"/>
  <c r="BI78" i="41"/>
  <c r="BH78" i="41"/>
  <c r="BC78" i="41"/>
  <c r="BB78" i="41"/>
  <c r="BA78" i="41"/>
  <c r="AP78" i="41"/>
  <c r="AO78" i="41"/>
  <c r="AN78" i="41"/>
  <c r="CH78" i="41" s="1"/>
  <c r="CI78" i="41" s="1"/>
  <c r="AC78" i="41"/>
  <c r="AB78" i="41"/>
  <c r="AA78" i="41"/>
  <c r="P78" i="41"/>
  <c r="O78" i="41"/>
  <c r="H78" i="41"/>
  <c r="E78" i="41"/>
  <c r="D78" i="41"/>
  <c r="BS77" i="41"/>
  <c r="BP77" i="41"/>
  <c r="BO77" i="41"/>
  <c r="BN77" i="41"/>
  <c r="BI77" i="41"/>
  <c r="BH77" i="41"/>
  <c r="BC77" i="41"/>
  <c r="BB77" i="41"/>
  <c r="BA77" i="41"/>
  <c r="AP77" i="41"/>
  <c r="AO77" i="41"/>
  <c r="AN77" i="41"/>
  <c r="AC77" i="41"/>
  <c r="AB77" i="41"/>
  <c r="AA77" i="41"/>
  <c r="P77" i="41"/>
  <c r="O77" i="41"/>
  <c r="H77" i="41"/>
  <c r="E77" i="41"/>
  <c r="D77" i="41"/>
  <c r="BS76" i="41"/>
  <c r="BP76" i="41"/>
  <c r="BO76" i="41"/>
  <c r="BN76" i="41"/>
  <c r="BI76" i="41"/>
  <c r="BH76" i="41"/>
  <c r="BC76" i="41"/>
  <c r="BB76" i="41"/>
  <c r="BA76" i="41"/>
  <c r="AP76" i="41"/>
  <c r="AO76" i="41"/>
  <c r="AN76" i="41"/>
  <c r="CK76" i="41" s="1"/>
  <c r="AC76" i="41"/>
  <c r="AB76" i="41"/>
  <c r="AA76" i="41"/>
  <c r="P76" i="41"/>
  <c r="O76" i="41"/>
  <c r="H76" i="41"/>
  <c r="E76" i="41"/>
  <c r="D76" i="41"/>
  <c r="BS75" i="41"/>
  <c r="BP75" i="41"/>
  <c r="BO75" i="41"/>
  <c r="BN75" i="41"/>
  <c r="BI75" i="41"/>
  <c r="BH75" i="41"/>
  <c r="BC75" i="41"/>
  <c r="BB75" i="41"/>
  <c r="BA75" i="41"/>
  <c r="AP75" i="41"/>
  <c r="AO75" i="41"/>
  <c r="AN75" i="41"/>
  <c r="CH75" i="41" s="1"/>
  <c r="CI75" i="41" s="1"/>
  <c r="AC75" i="41"/>
  <c r="AB75" i="41"/>
  <c r="AA75" i="41"/>
  <c r="P75" i="41"/>
  <c r="O75" i="41"/>
  <c r="H75" i="41"/>
  <c r="E75" i="41"/>
  <c r="D75" i="41"/>
  <c r="BS74" i="41"/>
  <c r="BP74" i="41"/>
  <c r="BO74" i="41"/>
  <c r="BN74" i="41"/>
  <c r="BI74" i="41"/>
  <c r="BH74" i="41"/>
  <c r="BC74" i="41"/>
  <c r="BB74" i="41"/>
  <c r="BA74" i="41"/>
  <c r="AP74" i="41"/>
  <c r="AO74" i="41"/>
  <c r="AN74" i="41"/>
  <c r="AC74" i="41"/>
  <c r="AB74" i="41"/>
  <c r="AA74" i="41"/>
  <c r="P74" i="41"/>
  <c r="O74" i="41"/>
  <c r="H74" i="41"/>
  <c r="E74" i="41"/>
  <c r="D74" i="41"/>
  <c r="BS73" i="41"/>
  <c r="BP73" i="41"/>
  <c r="BO73" i="41"/>
  <c r="BN73" i="41"/>
  <c r="BI73" i="41"/>
  <c r="BH73" i="41"/>
  <c r="BC73" i="41"/>
  <c r="BB73" i="41"/>
  <c r="BA73" i="41"/>
  <c r="AP73" i="41"/>
  <c r="AO73" i="41"/>
  <c r="AN73" i="41"/>
  <c r="AC73" i="41"/>
  <c r="AB73" i="41"/>
  <c r="AA73" i="41"/>
  <c r="P73" i="41"/>
  <c r="O73" i="41"/>
  <c r="H73" i="41"/>
  <c r="E73" i="41"/>
  <c r="D73" i="41"/>
  <c r="BS72" i="41"/>
  <c r="BP72" i="41"/>
  <c r="BO72" i="41"/>
  <c r="BN72" i="41"/>
  <c r="BI72" i="41"/>
  <c r="BH72" i="41"/>
  <c r="BC72" i="41"/>
  <c r="BB72" i="41"/>
  <c r="BA72" i="41"/>
  <c r="AP72" i="41"/>
  <c r="AO72" i="41"/>
  <c r="AN72" i="41"/>
  <c r="CK72" i="41" s="1"/>
  <c r="AC72" i="41"/>
  <c r="AB72" i="41"/>
  <c r="AA72" i="41"/>
  <c r="P72" i="41"/>
  <c r="O72" i="41"/>
  <c r="H72" i="41"/>
  <c r="E72" i="41"/>
  <c r="D72" i="41"/>
  <c r="BS71" i="41"/>
  <c r="BP71" i="41"/>
  <c r="BO71" i="41"/>
  <c r="BN71" i="41"/>
  <c r="BI71" i="41"/>
  <c r="BH71" i="41"/>
  <c r="BC71" i="41"/>
  <c r="BB71" i="41"/>
  <c r="BA71" i="41"/>
  <c r="AP71" i="41"/>
  <c r="AO71" i="41"/>
  <c r="AN71" i="41"/>
  <c r="CH71" i="41" s="1"/>
  <c r="CI71" i="41" s="1"/>
  <c r="AC71" i="41"/>
  <c r="AB71" i="41"/>
  <c r="BQ71" i="41" s="1"/>
  <c r="AA71" i="41"/>
  <c r="P71" i="41"/>
  <c r="O71" i="41"/>
  <c r="H71" i="41"/>
  <c r="E71" i="41"/>
  <c r="D71" i="41"/>
  <c r="BS70" i="41"/>
  <c r="BP70" i="41"/>
  <c r="BO70" i="41"/>
  <c r="BN70" i="41"/>
  <c r="BI70" i="41"/>
  <c r="BH70" i="41"/>
  <c r="BC70" i="41"/>
  <c r="BB70" i="41"/>
  <c r="BA70" i="41"/>
  <c r="AP70" i="41"/>
  <c r="AO70" i="41"/>
  <c r="AN70" i="41"/>
  <c r="CH70" i="41" s="1"/>
  <c r="CI70" i="41" s="1"/>
  <c r="AC70" i="41"/>
  <c r="AB70" i="41"/>
  <c r="AA70" i="41"/>
  <c r="P70" i="41"/>
  <c r="O70" i="41"/>
  <c r="H70" i="41"/>
  <c r="E70" i="41"/>
  <c r="D70" i="41"/>
  <c r="BS69" i="41"/>
  <c r="BP69" i="41"/>
  <c r="BO69" i="41"/>
  <c r="BN69" i="41"/>
  <c r="BI69" i="41"/>
  <c r="BH69" i="41"/>
  <c r="BC69" i="41"/>
  <c r="BB69" i="41"/>
  <c r="BA69" i="41"/>
  <c r="AP69" i="41"/>
  <c r="AO69" i="41"/>
  <c r="AN69" i="41"/>
  <c r="CH69" i="41" s="1"/>
  <c r="CI69" i="41" s="1"/>
  <c r="AC69" i="41"/>
  <c r="AB69" i="41"/>
  <c r="AA69" i="41"/>
  <c r="P69" i="41"/>
  <c r="O69" i="41"/>
  <c r="H69" i="41"/>
  <c r="E69" i="41"/>
  <c r="D69" i="41"/>
  <c r="BS68" i="41"/>
  <c r="BP68" i="41"/>
  <c r="BO68" i="41"/>
  <c r="BN68" i="41"/>
  <c r="BI68" i="41"/>
  <c r="BH68" i="41"/>
  <c r="BC68" i="41"/>
  <c r="BB68" i="41"/>
  <c r="BA68" i="41"/>
  <c r="AP68" i="41"/>
  <c r="AO68" i="41"/>
  <c r="AN68" i="41"/>
  <c r="CK68" i="41" s="1"/>
  <c r="AC68" i="41"/>
  <c r="AB68" i="41"/>
  <c r="AA68" i="41"/>
  <c r="P68" i="41"/>
  <c r="O68" i="41"/>
  <c r="H68" i="41"/>
  <c r="E68" i="41"/>
  <c r="D68" i="41"/>
  <c r="BS67" i="41"/>
  <c r="BP67" i="41"/>
  <c r="BO67" i="41"/>
  <c r="BN67" i="41"/>
  <c r="BI67" i="41"/>
  <c r="BH67" i="41"/>
  <c r="BC67" i="41"/>
  <c r="BB67" i="41"/>
  <c r="BA67" i="41"/>
  <c r="AP67" i="41"/>
  <c r="AO67" i="41"/>
  <c r="AN67" i="41"/>
  <c r="CH67" i="41" s="1"/>
  <c r="CI67" i="41" s="1"/>
  <c r="AC67" i="41"/>
  <c r="AB67" i="41"/>
  <c r="AA67" i="41"/>
  <c r="P67" i="41"/>
  <c r="O67" i="41"/>
  <c r="H67" i="41"/>
  <c r="E67" i="41"/>
  <c r="D67" i="41"/>
  <c r="BS66" i="41"/>
  <c r="BP66" i="41"/>
  <c r="BO66" i="41"/>
  <c r="BN66" i="41"/>
  <c r="BI66" i="41"/>
  <c r="BH66" i="41"/>
  <c r="BC66" i="41"/>
  <c r="BB66" i="41"/>
  <c r="BA66" i="41"/>
  <c r="AP66" i="41"/>
  <c r="AO66" i="41"/>
  <c r="AN66" i="41"/>
  <c r="CK66" i="41" s="1"/>
  <c r="AC66" i="41"/>
  <c r="AB66" i="41"/>
  <c r="AA66" i="41"/>
  <c r="P66" i="41"/>
  <c r="O66" i="41"/>
  <c r="H66" i="41"/>
  <c r="E66" i="41"/>
  <c r="D66" i="41"/>
  <c r="BS65" i="41"/>
  <c r="BP65" i="41"/>
  <c r="BO65" i="41"/>
  <c r="BN65" i="41"/>
  <c r="BI65" i="41"/>
  <c r="BH65" i="41"/>
  <c r="BC65" i="41"/>
  <c r="BB65" i="41"/>
  <c r="BA65" i="41"/>
  <c r="AP65" i="41"/>
  <c r="AO65" i="41"/>
  <c r="AN65" i="41"/>
  <c r="AC65" i="41"/>
  <c r="AB65" i="41"/>
  <c r="AA65" i="41"/>
  <c r="P65" i="41"/>
  <c r="O65" i="41"/>
  <c r="H65" i="41"/>
  <c r="E65" i="41"/>
  <c r="D65" i="41"/>
  <c r="BS64" i="41"/>
  <c r="BP64" i="41"/>
  <c r="BO64" i="41"/>
  <c r="BN64" i="41"/>
  <c r="BI64" i="41"/>
  <c r="BH64" i="41"/>
  <c r="BC64" i="41"/>
  <c r="BB64" i="41"/>
  <c r="BA64" i="41"/>
  <c r="AP64" i="41"/>
  <c r="AO64" i="41"/>
  <c r="AN64" i="41"/>
  <c r="CK64" i="41" s="1"/>
  <c r="AC64" i="41"/>
  <c r="AB64" i="41"/>
  <c r="AA64" i="41"/>
  <c r="P64" i="41"/>
  <c r="O64" i="41"/>
  <c r="H64" i="41"/>
  <c r="E64" i="41"/>
  <c r="D64" i="41"/>
  <c r="BS63" i="41"/>
  <c r="BP63" i="41"/>
  <c r="BO63" i="41"/>
  <c r="BN63" i="41"/>
  <c r="BI63" i="41"/>
  <c r="BH63" i="41"/>
  <c r="BC63" i="41"/>
  <c r="BB63" i="41"/>
  <c r="BA63" i="41"/>
  <c r="AP63" i="41"/>
  <c r="AO63" i="41"/>
  <c r="AN63" i="41"/>
  <c r="AC63" i="41"/>
  <c r="AB63" i="41"/>
  <c r="AA63" i="41"/>
  <c r="P63" i="41"/>
  <c r="O63" i="41"/>
  <c r="H63" i="41"/>
  <c r="E63" i="41"/>
  <c r="D63" i="41"/>
  <c r="BS62" i="41"/>
  <c r="BP62" i="41"/>
  <c r="BO62" i="41"/>
  <c r="BN62" i="41"/>
  <c r="BI62" i="41"/>
  <c r="BH62" i="41"/>
  <c r="BC62" i="41"/>
  <c r="BB62" i="41"/>
  <c r="BA62" i="41"/>
  <c r="AP62" i="41"/>
  <c r="AO62" i="41"/>
  <c r="AN62" i="41"/>
  <c r="CK62" i="41" s="1"/>
  <c r="AC62" i="41"/>
  <c r="AB62" i="41"/>
  <c r="AA62" i="41"/>
  <c r="P62" i="41"/>
  <c r="O62" i="41"/>
  <c r="H62" i="41"/>
  <c r="E62" i="41"/>
  <c r="D62" i="41"/>
  <c r="BS61" i="41"/>
  <c r="BP61" i="41"/>
  <c r="BO61" i="41"/>
  <c r="BN61" i="41"/>
  <c r="BI61" i="41"/>
  <c r="BH61" i="41"/>
  <c r="BC61" i="41"/>
  <c r="BB61" i="41"/>
  <c r="BA61" i="41"/>
  <c r="AP61" i="41"/>
  <c r="AO61" i="41"/>
  <c r="AN61" i="41"/>
  <c r="AC61" i="41"/>
  <c r="AB61" i="41"/>
  <c r="AA61" i="41"/>
  <c r="P61" i="41"/>
  <c r="O61" i="41"/>
  <c r="H61" i="41"/>
  <c r="E61" i="41"/>
  <c r="D61" i="41"/>
  <c r="BS60" i="41"/>
  <c r="BP60" i="41"/>
  <c r="BO60" i="41"/>
  <c r="BN60" i="41"/>
  <c r="BI60" i="41"/>
  <c r="BH60" i="41"/>
  <c r="BC60" i="41"/>
  <c r="BB60" i="41"/>
  <c r="BA60" i="41"/>
  <c r="AP60" i="41"/>
  <c r="AO60" i="41"/>
  <c r="AN60" i="41"/>
  <c r="CH60" i="41" s="1"/>
  <c r="CI60" i="41" s="1"/>
  <c r="AC60" i="41"/>
  <c r="AB60" i="41"/>
  <c r="AA60" i="41"/>
  <c r="P60" i="41"/>
  <c r="O60" i="41"/>
  <c r="H60" i="41"/>
  <c r="E60" i="41"/>
  <c r="D60" i="41"/>
  <c r="BS59" i="41"/>
  <c r="BP59" i="41"/>
  <c r="BO59" i="41"/>
  <c r="BN59" i="41"/>
  <c r="BI59" i="41"/>
  <c r="BH59" i="41"/>
  <c r="BC59" i="41"/>
  <c r="BB59" i="41"/>
  <c r="BA59" i="41"/>
  <c r="AP59" i="41"/>
  <c r="AO59" i="41"/>
  <c r="AN59" i="41"/>
  <c r="CH59" i="41" s="1"/>
  <c r="CI59" i="41" s="1"/>
  <c r="AC59" i="41"/>
  <c r="AB59" i="41"/>
  <c r="BQ59" i="41" s="1"/>
  <c r="AA59" i="41"/>
  <c r="P59" i="41"/>
  <c r="O59" i="41"/>
  <c r="H59" i="41"/>
  <c r="E59" i="41"/>
  <c r="D59" i="41"/>
  <c r="BS58" i="41"/>
  <c r="BP58" i="41"/>
  <c r="BO58" i="41"/>
  <c r="BN58" i="41"/>
  <c r="BI58" i="41"/>
  <c r="BH58" i="41"/>
  <c r="BC58" i="41"/>
  <c r="BB58" i="41"/>
  <c r="BA58" i="41"/>
  <c r="AP58" i="41"/>
  <c r="AO58" i="41"/>
  <c r="AN58" i="41"/>
  <c r="CK58" i="41" s="1"/>
  <c r="AC58" i="41"/>
  <c r="AB58" i="41"/>
  <c r="AA58" i="41"/>
  <c r="P58" i="41"/>
  <c r="O58" i="41"/>
  <c r="H58" i="41"/>
  <c r="E58" i="41"/>
  <c r="D58" i="41"/>
  <c r="BS57" i="41"/>
  <c r="BP57" i="41"/>
  <c r="BO57" i="41"/>
  <c r="BN57" i="41"/>
  <c r="BI57" i="41"/>
  <c r="BH57" i="41"/>
  <c r="BC57" i="41"/>
  <c r="BB57" i="41"/>
  <c r="BA57" i="41"/>
  <c r="AP57" i="41"/>
  <c r="AO57" i="41"/>
  <c r="AN57" i="41"/>
  <c r="AC57" i="41"/>
  <c r="AB57" i="41"/>
  <c r="AA57" i="41"/>
  <c r="P57" i="41"/>
  <c r="O57" i="41"/>
  <c r="H57" i="41"/>
  <c r="E57" i="41"/>
  <c r="D57" i="41"/>
  <c r="BS56" i="41"/>
  <c r="BP56" i="41"/>
  <c r="BO56" i="41"/>
  <c r="BN56" i="41"/>
  <c r="BI56" i="41"/>
  <c r="BH56" i="41"/>
  <c r="BC56" i="41"/>
  <c r="BB56" i="41"/>
  <c r="BA56" i="41"/>
  <c r="AP56" i="41"/>
  <c r="AO56" i="41"/>
  <c r="AN56" i="41"/>
  <c r="CH56" i="41" s="1"/>
  <c r="CI56" i="41" s="1"/>
  <c r="AC56" i="41"/>
  <c r="AB56" i="41"/>
  <c r="AA56" i="41"/>
  <c r="P56" i="41"/>
  <c r="O56" i="41"/>
  <c r="H56" i="41"/>
  <c r="E56" i="41"/>
  <c r="D56" i="41"/>
  <c r="BS55" i="41"/>
  <c r="BP55" i="41"/>
  <c r="BO55" i="41"/>
  <c r="BN55" i="41"/>
  <c r="BI55" i="41"/>
  <c r="BH55" i="41"/>
  <c r="BC55" i="41"/>
  <c r="BB55" i="41"/>
  <c r="BA55" i="41"/>
  <c r="AP55" i="41"/>
  <c r="AO55" i="41"/>
  <c r="AN55" i="41"/>
  <c r="CH55" i="41" s="1"/>
  <c r="CI55" i="41" s="1"/>
  <c r="AC55" i="41"/>
  <c r="AB55" i="41"/>
  <c r="AA55" i="41"/>
  <c r="P55" i="41"/>
  <c r="O55" i="41"/>
  <c r="H55" i="41"/>
  <c r="E55" i="41"/>
  <c r="D55" i="41"/>
  <c r="BS54" i="41"/>
  <c r="BP54" i="41"/>
  <c r="BO54" i="41"/>
  <c r="BN54" i="41"/>
  <c r="BI54" i="41"/>
  <c r="BH54" i="41"/>
  <c r="BC54" i="41"/>
  <c r="BB54" i="41"/>
  <c r="BA54" i="41"/>
  <c r="AP54" i="41"/>
  <c r="AO54" i="41"/>
  <c r="AN54" i="41"/>
  <c r="CH54" i="41" s="1"/>
  <c r="CI54" i="41" s="1"/>
  <c r="AC54" i="41"/>
  <c r="AB54" i="41"/>
  <c r="AA54" i="41"/>
  <c r="P54" i="41"/>
  <c r="O54" i="41"/>
  <c r="H54" i="41"/>
  <c r="E54" i="41"/>
  <c r="D54" i="41"/>
  <c r="BS53" i="41"/>
  <c r="BP53" i="41"/>
  <c r="BO53" i="41"/>
  <c r="BN53" i="41"/>
  <c r="BI53" i="41"/>
  <c r="BH53" i="41"/>
  <c r="BC53" i="41"/>
  <c r="BB53" i="41"/>
  <c r="BA53" i="41"/>
  <c r="AP53" i="41"/>
  <c r="AO53" i="41"/>
  <c r="AN53" i="41"/>
  <c r="CH53" i="41" s="1"/>
  <c r="CI53" i="41" s="1"/>
  <c r="AC53" i="41"/>
  <c r="AB53" i="41"/>
  <c r="BQ53" i="41" s="1"/>
  <c r="AA53" i="41"/>
  <c r="P53" i="41"/>
  <c r="O53" i="41"/>
  <c r="H53" i="41"/>
  <c r="E53" i="41"/>
  <c r="D53" i="41"/>
  <c r="BS52" i="41"/>
  <c r="BP52" i="41"/>
  <c r="BO52" i="41"/>
  <c r="BN52" i="41"/>
  <c r="BI52" i="41"/>
  <c r="BH52" i="41"/>
  <c r="BC52" i="41"/>
  <c r="BB52" i="41"/>
  <c r="BA52" i="41"/>
  <c r="AP52" i="41"/>
  <c r="AO52" i="41"/>
  <c r="AN52" i="41"/>
  <c r="CK52" i="41" s="1"/>
  <c r="AC52" i="41"/>
  <c r="AB52" i="41"/>
  <c r="AA52" i="41"/>
  <c r="P52" i="41"/>
  <c r="O52" i="41"/>
  <c r="H52" i="41"/>
  <c r="E52" i="41"/>
  <c r="D52" i="41"/>
  <c r="BS51" i="41"/>
  <c r="BP51" i="41"/>
  <c r="BO51" i="41"/>
  <c r="BN51" i="41"/>
  <c r="BI51" i="41"/>
  <c r="BH51" i="41"/>
  <c r="BC51" i="41"/>
  <c r="BB51" i="41"/>
  <c r="BA51" i="41"/>
  <c r="AP51" i="41"/>
  <c r="AO51" i="41"/>
  <c r="AN51" i="41"/>
  <c r="CK51" i="41" s="1"/>
  <c r="AC51" i="41"/>
  <c r="AB51" i="41"/>
  <c r="AA51" i="41"/>
  <c r="P51" i="41"/>
  <c r="O51" i="41"/>
  <c r="H51" i="41"/>
  <c r="E51" i="41"/>
  <c r="D51" i="41"/>
  <c r="BS50" i="41"/>
  <c r="BP50" i="41"/>
  <c r="BO50" i="41"/>
  <c r="BN50" i="41"/>
  <c r="BI50" i="41"/>
  <c r="BH50" i="41"/>
  <c r="BC50" i="41"/>
  <c r="BB50" i="41"/>
  <c r="BA50" i="41"/>
  <c r="AP50" i="41"/>
  <c r="AO50" i="41"/>
  <c r="AN50" i="41"/>
  <c r="AC50" i="41"/>
  <c r="AB50" i="41"/>
  <c r="AA50" i="41"/>
  <c r="P50" i="41"/>
  <c r="O50" i="41"/>
  <c r="H50" i="41"/>
  <c r="E50" i="41"/>
  <c r="D50" i="41"/>
  <c r="BS49" i="41"/>
  <c r="BP49" i="41"/>
  <c r="BO49" i="41"/>
  <c r="BN49" i="41"/>
  <c r="BI49" i="41"/>
  <c r="BH49" i="41"/>
  <c r="BC49" i="41"/>
  <c r="BB49" i="41"/>
  <c r="BA49" i="41"/>
  <c r="AP49" i="41"/>
  <c r="AO49" i="41"/>
  <c r="AN49" i="41"/>
  <c r="CK49" i="41" s="1"/>
  <c r="AC49" i="41"/>
  <c r="AB49" i="41"/>
  <c r="AA49" i="41"/>
  <c r="P49" i="41"/>
  <c r="O49" i="41"/>
  <c r="H49" i="41"/>
  <c r="E49" i="41"/>
  <c r="D49" i="41"/>
  <c r="BS48" i="41"/>
  <c r="BP48" i="41"/>
  <c r="BO48" i="41"/>
  <c r="BN48" i="41"/>
  <c r="BI48" i="41"/>
  <c r="BH48" i="41"/>
  <c r="BC48" i="41"/>
  <c r="BB48" i="41"/>
  <c r="BA48" i="41"/>
  <c r="AP48" i="41"/>
  <c r="AO48" i="41"/>
  <c r="AN48" i="41"/>
  <c r="CK48" i="41" s="1"/>
  <c r="AC48" i="41"/>
  <c r="AB48" i="41"/>
  <c r="BQ48" i="41" s="1"/>
  <c r="AA48" i="41"/>
  <c r="P48" i="41"/>
  <c r="O48" i="41"/>
  <c r="H48" i="41"/>
  <c r="E48" i="41"/>
  <c r="D48" i="41"/>
  <c r="BS47" i="41"/>
  <c r="BP47" i="41"/>
  <c r="BO47" i="41"/>
  <c r="BN47" i="41"/>
  <c r="BI47" i="41"/>
  <c r="BH47" i="41"/>
  <c r="BC47" i="41"/>
  <c r="BB47" i="41"/>
  <c r="BA47" i="41"/>
  <c r="AP47" i="41"/>
  <c r="AO47" i="41"/>
  <c r="AN47" i="41"/>
  <c r="AC47" i="41"/>
  <c r="AB47" i="41"/>
  <c r="AA47" i="41"/>
  <c r="P47" i="41"/>
  <c r="O47" i="41"/>
  <c r="H47" i="41"/>
  <c r="E47" i="41"/>
  <c r="D47" i="41"/>
  <c r="BS46" i="41"/>
  <c r="BP46" i="41"/>
  <c r="BO46" i="41"/>
  <c r="BN46" i="41"/>
  <c r="BI46" i="41"/>
  <c r="BH46" i="41"/>
  <c r="BC46" i="41"/>
  <c r="BB46" i="41"/>
  <c r="BA46" i="41"/>
  <c r="AP46" i="41"/>
  <c r="AO46" i="41"/>
  <c r="AN46" i="41"/>
  <c r="CK46" i="41" s="1"/>
  <c r="AC46" i="41"/>
  <c r="AB46" i="41"/>
  <c r="AA46" i="41"/>
  <c r="P46" i="41"/>
  <c r="O46" i="41"/>
  <c r="H46" i="41"/>
  <c r="E46" i="41"/>
  <c r="D46" i="41"/>
  <c r="BS45" i="41"/>
  <c r="BP45" i="41"/>
  <c r="BO45" i="41"/>
  <c r="BN45" i="41"/>
  <c r="BI45" i="41"/>
  <c r="BH45" i="41"/>
  <c r="BC45" i="41"/>
  <c r="BB45" i="41"/>
  <c r="BA45" i="41"/>
  <c r="AP45" i="41"/>
  <c r="AO45" i="41"/>
  <c r="AN45" i="41"/>
  <c r="AC45" i="41"/>
  <c r="AB45" i="41"/>
  <c r="AA45" i="41"/>
  <c r="P45" i="41"/>
  <c r="O45" i="41"/>
  <c r="H45" i="41"/>
  <c r="E45" i="41"/>
  <c r="D45" i="41"/>
  <c r="BS44" i="41"/>
  <c r="BP44" i="41"/>
  <c r="BO44" i="41"/>
  <c r="BN44" i="41"/>
  <c r="BI44" i="41"/>
  <c r="BH44" i="41"/>
  <c r="BC44" i="41"/>
  <c r="BB44" i="41"/>
  <c r="BA44" i="41"/>
  <c r="AP44" i="41"/>
  <c r="AO44" i="41"/>
  <c r="AN44" i="41"/>
  <c r="CK44" i="41" s="1"/>
  <c r="AC44" i="41"/>
  <c r="AB44" i="41"/>
  <c r="AA44" i="41"/>
  <c r="P44" i="41"/>
  <c r="O44" i="41"/>
  <c r="H44" i="41"/>
  <c r="E44" i="41"/>
  <c r="D44" i="41"/>
  <c r="BS43" i="41"/>
  <c r="BP43" i="41"/>
  <c r="BO43" i="41"/>
  <c r="BN43" i="41"/>
  <c r="BI43" i="41"/>
  <c r="BH43" i="41"/>
  <c r="BC43" i="41"/>
  <c r="BB43" i="41"/>
  <c r="BA43" i="41"/>
  <c r="AP43" i="41"/>
  <c r="AO43" i="41"/>
  <c r="AN43" i="41"/>
  <c r="CH43" i="41" s="1"/>
  <c r="CI43" i="41" s="1"/>
  <c r="AC43" i="41"/>
  <c r="AB43" i="41"/>
  <c r="BQ43" i="41" s="1"/>
  <c r="AA43" i="41"/>
  <c r="P43" i="41"/>
  <c r="O43" i="41"/>
  <c r="H43" i="41"/>
  <c r="E43" i="41"/>
  <c r="D43" i="41"/>
  <c r="BS42" i="41"/>
  <c r="BP42" i="41"/>
  <c r="BO42" i="41"/>
  <c r="BN42" i="41"/>
  <c r="BI42" i="41"/>
  <c r="BH42" i="41"/>
  <c r="BC42" i="41"/>
  <c r="BB42" i="41"/>
  <c r="BA42" i="41"/>
  <c r="AP42" i="41"/>
  <c r="AO42" i="41"/>
  <c r="AN42" i="41"/>
  <c r="AC42" i="41"/>
  <c r="AB42" i="41"/>
  <c r="AA42" i="41"/>
  <c r="P42" i="41"/>
  <c r="O42" i="41"/>
  <c r="H42" i="41"/>
  <c r="E42" i="41"/>
  <c r="D42" i="41"/>
  <c r="BS41" i="41"/>
  <c r="BP41" i="41"/>
  <c r="BO41" i="41"/>
  <c r="BN41" i="41"/>
  <c r="BI41" i="41"/>
  <c r="BH41" i="41"/>
  <c r="BC41" i="41"/>
  <c r="BB41" i="41"/>
  <c r="BA41" i="41"/>
  <c r="AP41" i="41"/>
  <c r="AO41" i="41"/>
  <c r="AN41" i="41"/>
  <c r="CK41" i="41" s="1"/>
  <c r="AC41" i="41"/>
  <c r="AB41" i="41"/>
  <c r="BQ41" i="41" s="1"/>
  <c r="AA41" i="41"/>
  <c r="P41" i="41"/>
  <c r="O41" i="41"/>
  <c r="H41" i="41"/>
  <c r="E41" i="41"/>
  <c r="D41" i="41"/>
  <c r="BS40" i="41"/>
  <c r="BP40" i="41"/>
  <c r="BO40" i="41"/>
  <c r="BN40" i="41"/>
  <c r="BI40" i="41"/>
  <c r="BH40" i="41"/>
  <c r="BC40" i="41"/>
  <c r="BB40" i="41"/>
  <c r="BA40" i="41"/>
  <c r="AP40" i="41"/>
  <c r="AO40" i="41"/>
  <c r="AN40" i="41"/>
  <c r="CH40" i="41" s="1"/>
  <c r="CI40" i="41" s="1"/>
  <c r="AC40" i="41"/>
  <c r="AB40" i="41"/>
  <c r="AA40" i="41"/>
  <c r="P40" i="41"/>
  <c r="O40" i="41"/>
  <c r="H40" i="41"/>
  <c r="E40" i="41"/>
  <c r="D40" i="41"/>
  <c r="BS39" i="41"/>
  <c r="BP39" i="41"/>
  <c r="BO39" i="41"/>
  <c r="BN39" i="41"/>
  <c r="BI39" i="41"/>
  <c r="BH39" i="41"/>
  <c r="BC39" i="41"/>
  <c r="BB39" i="41"/>
  <c r="BA39" i="41"/>
  <c r="AP39" i="41"/>
  <c r="AO39" i="41"/>
  <c r="AN39" i="41"/>
  <c r="AC39" i="41"/>
  <c r="AB39" i="41"/>
  <c r="AA39" i="41"/>
  <c r="P39" i="41"/>
  <c r="O39" i="41"/>
  <c r="H39" i="41"/>
  <c r="E39" i="41"/>
  <c r="D39" i="41"/>
  <c r="BS38" i="41"/>
  <c r="BP38" i="41"/>
  <c r="BO38" i="41"/>
  <c r="BN38" i="41"/>
  <c r="BI38" i="41"/>
  <c r="BH38" i="41"/>
  <c r="BC38" i="41"/>
  <c r="BB38" i="41"/>
  <c r="BA38" i="41"/>
  <c r="AP38" i="41"/>
  <c r="AO38" i="41"/>
  <c r="AN38" i="41"/>
  <c r="CH38" i="41" s="1"/>
  <c r="CI38" i="41" s="1"/>
  <c r="AC38" i="41"/>
  <c r="AB38" i="41"/>
  <c r="AA38" i="41"/>
  <c r="P38" i="41"/>
  <c r="O38" i="41"/>
  <c r="H38" i="41"/>
  <c r="E38" i="41"/>
  <c r="D38" i="41"/>
  <c r="BS37" i="41"/>
  <c r="BP37" i="41"/>
  <c r="BO37" i="41"/>
  <c r="BN37" i="41"/>
  <c r="BI37" i="41"/>
  <c r="BH37" i="41"/>
  <c r="BC37" i="41"/>
  <c r="BB37" i="41"/>
  <c r="BA37" i="41"/>
  <c r="AP37" i="41"/>
  <c r="AO37" i="41"/>
  <c r="AN37" i="41"/>
  <c r="CH37" i="41" s="1"/>
  <c r="CI37" i="41" s="1"/>
  <c r="AC37" i="41"/>
  <c r="AB37" i="41"/>
  <c r="BQ37" i="41" s="1"/>
  <c r="AA37" i="41"/>
  <c r="P37" i="41"/>
  <c r="O37" i="41"/>
  <c r="H37" i="41"/>
  <c r="E37" i="41"/>
  <c r="D37" i="41"/>
  <c r="BS36" i="41"/>
  <c r="BP36" i="41"/>
  <c r="BO36" i="41"/>
  <c r="BN36" i="41"/>
  <c r="BI36" i="41"/>
  <c r="BH36" i="41"/>
  <c r="BC36" i="41"/>
  <c r="BB36" i="41"/>
  <c r="BA36" i="41"/>
  <c r="AP36" i="41"/>
  <c r="AO36" i="41"/>
  <c r="AN36" i="41"/>
  <c r="CH36" i="41" s="1"/>
  <c r="CI36" i="41" s="1"/>
  <c r="AC36" i="41"/>
  <c r="AB36" i="41"/>
  <c r="AA36" i="41"/>
  <c r="P36" i="41"/>
  <c r="O36" i="41"/>
  <c r="H36" i="41"/>
  <c r="E36" i="41"/>
  <c r="D36" i="41"/>
  <c r="BS35" i="41"/>
  <c r="BP35" i="41"/>
  <c r="BO35" i="41"/>
  <c r="BN35" i="41"/>
  <c r="BI35" i="41"/>
  <c r="BH35" i="41"/>
  <c r="BC35" i="41"/>
  <c r="BB35" i="41"/>
  <c r="BA35" i="41"/>
  <c r="AP35" i="41"/>
  <c r="AO35" i="41"/>
  <c r="AN35" i="41"/>
  <c r="CH35" i="41" s="1"/>
  <c r="CI35" i="41" s="1"/>
  <c r="AC35" i="41"/>
  <c r="AB35" i="41"/>
  <c r="AA35" i="41"/>
  <c r="P35" i="41"/>
  <c r="O35" i="41"/>
  <c r="H35" i="41"/>
  <c r="E35" i="41"/>
  <c r="D35" i="41"/>
  <c r="BS34" i="41"/>
  <c r="BP34" i="41"/>
  <c r="BO34" i="41"/>
  <c r="BN34" i="41"/>
  <c r="BI34" i="41"/>
  <c r="BH34" i="41"/>
  <c r="BC34" i="41"/>
  <c r="BB34" i="41"/>
  <c r="BA34" i="41"/>
  <c r="AP34" i="41"/>
  <c r="AO34" i="41"/>
  <c r="AN34" i="41"/>
  <c r="CK34" i="41" s="1"/>
  <c r="AC34" i="41"/>
  <c r="AB34" i="41"/>
  <c r="AA34" i="41"/>
  <c r="P34" i="41"/>
  <c r="O34" i="41"/>
  <c r="H34" i="41"/>
  <c r="E34" i="41"/>
  <c r="D34" i="41"/>
  <c r="BS33" i="41"/>
  <c r="BP33" i="41"/>
  <c r="BO33" i="41"/>
  <c r="BN33" i="41"/>
  <c r="BI33" i="41"/>
  <c r="BH33" i="41"/>
  <c r="BC33" i="41"/>
  <c r="BB33" i="41"/>
  <c r="BA33" i="41"/>
  <c r="AP33" i="41"/>
  <c r="AO33" i="41"/>
  <c r="AN33" i="41"/>
  <c r="CK33" i="41" s="1"/>
  <c r="AC33" i="41"/>
  <c r="AB33" i="41"/>
  <c r="AA33" i="41"/>
  <c r="P33" i="41"/>
  <c r="O33" i="41"/>
  <c r="H33" i="41"/>
  <c r="E33" i="41"/>
  <c r="D33" i="41"/>
  <c r="BS32" i="41"/>
  <c r="BP32" i="41"/>
  <c r="BO32" i="41"/>
  <c r="BN32" i="41"/>
  <c r="BI32" i="41"/>
  <c r="BH32" i="41"/>
  <c r="BC32" i="41"/>
  <c r="BB32" i="41"/>
  <c r="BA32" i="41"/>
  <c r="AP32" i="41"/>
  <c r="AO32" i="41"/>
  <c r="AN32" i="41"/>
  <c r="CH32" i="41" s="1"/>
  <c r="CI32" i="41" s="1"/>
  <c r="AC32" i="41"/>
  <c r="AB32" i="41"/>
  <c r="AA32" i="41"/>
  <c r="P32" i="41"/>
  <c r="O32" i="41"/>
  <c r="H32" i="41"/>
  <c r="E32" i="41"/>
  <c r="D32" i="41"/>
  <c r="BS31" i="41"/>
  <c r="BP31" i="41"/>
  <c r="BO31" i="41"/>
  <c r="BN31" i="41"/>
  <c r="BI31" i="41"/>
  <c r="BH31" i="41"/>
  <c r="BC31" i="41"/>
  <c r="BB31" i="41"/>
  <c r="BA31" i="41"/>
  <c r="AP31" i="41"/>
  <c r="AO31" i="41"/>
  <c r="AN31" i="41"/>
  <c r="AC31" i="41"/>
  <c r="AB31" i="41"/>
  <c r="AA31" i="41"/>
  <c r="P31" i="41"/>
  <c r="O31" i="41"/>
  <c r="H31" i="41"/>
  <c r="E31" i="41"/>
  <c r="D31" i="41"/>
  <c r="BS30" i="41"/>
  <c r="BP30" i="41"/>
  <c r="BO30" i="41"/>
  <c r="BN30" i="41"/>
  <c r="BI30" i="41"/>
  <c r="BH30" i="41"/>
  <c r="BC30" i="41"/>
  <c r="BB30" i="41"/>
  <c r="BA30" i="41"/>
  <c r="AP30" i="41"/>
  <c r="AO30" i="41"/>
  <c r="AN30" i="41"/>
  <c r="CH30" i="41" s="1"/>
  <c r="CI30" i="41" s="1"/>
  <c r="AC30" i="41"/>
  <c r="AB30" i="41"/>
  <c r="AA30" i="41"/>
  <c r="P30" i="41"/>
  <c r="O30" i="41"/>
  <c r="H30" i="41"/>
  <c r="E30" i="41"/>
  <c r="D30" i="41"/>
  <c r="BS29" i="41"/>
  <c r="BP29" i="41"/>
  <c r="BO29" i="41"/>
  <c r="BN29" i="41"/>
  <c r="BI29" i="41"/>
  <c r="BH29" i="41"/>
  <c r="BC29" i="41"/>
  <c r="BB29" i="41"/>
  <c r="BA29" i="41"/>
  <c r="AP29" i="41"/>
  <c r="AO29" i="41"/>
  <c r="AN29" i="41"/>
  <c r="CK29" i="41" s="1"/>
  <c r="AC29" i="41"/>
  <c r="AB29" i="41"/>
  <c r="AA29" i="41"/>
  <c r="P29" i="41"/>
  <c r="O29" i="41"/>
  <c r="H29" i="41"/>
  <c r="E29" i="41"/>
  <c r="D29" i="41"/>
  <c r="BS28" i="41"/>
  <c r="BP28" i="41"/>
  <c r="BO28" i="41"/>
  <c r="BN28" i="41"/>
  <c r="BI28" i="41"/>
  <c r="BH28" i="41"/>
  <c r="BC28" i="41"/>
  <c r="BB28" i="41"/>
  <c r="BA28" i="41"/>
  <c r="AP28" i="41"/>
  <c r="AO28" i="41"/>
  <c r="AN28" i="41"/>
  <c r="CH28" i="41" s="1"/>
  <c r="CI28" i="41" s="1"/>
  <c r="AC28" i="41"/>
  <c r="AB28" i="41"/>
  <c r="AA28" i="41"/>
  <c r="P28" i="41"/>
  <c r="O28" i="41"/>
  <c r="H28" i="41"/>
  <c r="E28" i="41"/>
  <c r="D28" i="41"/>
  <c r="BS27" i="41"/>
  <c r="BP27" i="41"/>
  <c r="BO27" i="41"/>
  <c r="BN27" i="41"/>
  <c r="BI27" i="41"/>
  <c r="BH27" i="41"/>
  <c r="BC27" i="41"/>
  <c r="BB27" i="41"/>
  <c r="BA27" i="41"/>
  <c r="AP27" i="41"/>
  <c r="AO27" i="41"/>
  <c r="AN27" i="41"/>
  <c r="CH27" i="41" s="1"/>
  <c r="CI27" i="41" s="1"/>
  <c r="AC27" i="41"/>
  <c r="AB27" i="41"/>
  <c r="AA27" i="41"/>
  <c r="P27" i="41"/>
  <c r="O27" i="41"/>
  <c r="H27" i="41"/>
  <c r="E27" i="41"/>
  <c r="D27" i="41"/>
  <c r="BS26" i="41"/>
  <c r="BP26" i="41"/>
  <c r="BO26" i="41"/>
  <c r="BN26" i="41"/>
  <c r="BI26" i="41"/>
  <c r="BH26" i="41"/>
  <c r="BC26" i="41"/>
  <c r="BB26" i="41"/>
  <c r="BA26" i="41"/>
  <c r="AP26" i="41"/>
  <c r="AO26" i="41"/>
  <c r="AN26" i="41"/>
  <c r="AC26" i="41"/>
  <c r="AB26" i="41"/>
  <c r="AA26" i="41"/>
  <c r="P26" i="41"/>
  <c r="O26" i="41"/>
  <c r="H26" i="41"/>
  <c r="E26" i="41"/>
  <c r="D26" i="41"/>
  <c r="BS25" i="41"/>
  <c r="BP25" i="41"/>
  <c r="BO25" i="41"/>
  <c r="BN25" i="41"/>
  <c r="BI25" i="41"/>
  <c r="BH25" i="41"/>
  <c r="BC25" i="41"/>
  <c r="BB25" i="41"/>
  <c r="BA25" i="41"/>
  <c r="AP25" i="41"/>
  <c r="AO25" i="41"/>
  <c r="AN25" i="41"/>
  <c r="CK25" i="41" s="1"/>
  <c r="AC25" i="41"/>
  <c r="AB25" i="41"/>
  <c r="AA25" i="41"/>
  <c r="P25" i="41"/>
  <c r="O25" i="41"/>
  <c r="H25" i="41"/>
  <c r="E25" i="41"/>
  <c r="D25" i="41"/>
  <c r="BS24" i="41"/>
  <c r="BP24" i="41"/>
  <c r="BO24" i="41"/>
  <c r="BN24" i="41"/>
  <c r="BI24" i="41"/>
  <c r="BH24" i="41"/>
  <c r="BC24" i="41"/>
  <c r="BB24" i="41"/>
  <c r="BA24" i="41"/>
  <c r="AP24" i="41"/>
  <c r="AO24" i="41"/>
  <c r="AN24" i="41"/>
  <c r="CH24" i="41" s="1"/>
  <c r="CI24" i="41" s="1"/>
  <c r="AC24" i="41"/>
  <c r="AB24" i="41"/>
  <c r="AA24" i="41"/>
  <c r="P24" i="41"/>
  <c r="O24" i="41"/>
  <c r="H24" i="41"/>
  <c r="E24" i="41"/>
  <c r="D24" i="41"/>
  <c r="BS23" i="41"/>
  <c r="BP23" i="41"/>
  <c r="BO23" i="41"/>
  <c r="BN23" i="41"/>
  <c r="BI23" i="41"/>
  <c r="BH23" i="41"/>
  <c r="BC23" i="41"/>
  <c r="BB23" i="41"/>
  <c r="BA23" i="41"/>
  <c r="AP23" i="41"/>
  <c r="AO23" i="41"/>
  <c r="AN23" i="41"/>
  <c r="CH23" i="41" s="1"/>
  <c r="CI23" i="41" s="1"/>
  <c r="AC23" i="41"/>
  <c r="AB23" i="41"/>
  <c r="AA23" i="41"/>
  <c r="P23" i="41"/>
  <c r="O23" i="41"/>
  <c r="H23" i="41"/>
  <c r="E23" i="41"/>
  <c r="D23" i="41"/>
  <c r="BS22" i="41"/>
  <c r="BP22" i="41"/>
  <c r="BO22" i="41"/>
  <c r="BN22" i="41"/>
  <c r="BI22" i="41"/>
  <c r="BH22" i="41"/>
  <c r="BC22" i="41"/>
  <c r="BB22" i="41"/>
  <c r="BA22" i="41"/>
  <c r="AP22" i="41"/>
  <c r="AO22" i="41"/>
  <c r="AN22" i="41"/>
  <c r="AC22" i="41"/>
  <c r="AB22" i="41"/>
  <c r="BQ22" i="41" s="1"/>
  <c r="AA22" i="41"/>
  <c r="P22" i="41"/>
  <c r="O22" i="41"/>
  <c r="H22" i="41"/>
  <c r="E22" i="41"/>
  <c r="D22" i="41"/>
  <c r="BS21" i="41"/>
  <c r="BP21" i="41"/>
  <c r="BO21" i="41"/>
  <c r="BN21" i="41"/>
  <c r="BI21" i="41"/>
  <c r="BH21" i="41"/>
  <c r="BC21" i="41"/>
  <c r="BB21" i="41"/>
  <c r="BA21" i="41"/>
  <c r="AP21" i="41"/>
  <c r="AO21" i="41"/>
  <c r="AN21" i="41"/>
  <c r="CH21" i="41" s="1"/>
  <c r="CI21" i="41" s="1"/>
  <c r="AC21" i="41"/>
  <c r="AB21" i="41"/>
  <c r="AA21" i="41"/>
  <c r="P21" i="41"/>
  <c r="O21" i="41"/>
  <c r="H21" i="41"/>
  <c r="E21" i="41"/>
  <c r="D21" i="41"/>
  <c r="BS20" i="41"/>
  <c r="BP20" i="41"/>
  <c r="BO20" i="41"/>
  <c r="BN20" i="41"/>
  <c r="BI20" i="41"/>
  <c r="BH20" i="41"/>
  <c r="BC20" i="41"/>
  <c r="BB20" i="41"/>
  <c r="BA20" i="41"/>
  <c r="AP20" i="41"/>
  <c r="AO20" i="41"/>
  <c r="AN20" i="41"/>
  <c r="CH20" i="41" s="1"/>
  <c r="CI20" i="41" s="1"/>
  <c r="AC20" i="41"/>
  <c r="AB20" i="41"/>
  <c r="AA20" i="41"/>
  <c r="P20" i="41"/>
  <c r="O20" i="41"/>
  <c r="H20" i="41"/>
  <c r="E20" i="41"/>
  <c r="D20" i="41"/>
  <c r="BS19" i="41"/>
  <c r="BP19" i="41"/>
  <c r="BO19" i="41"/>
  <c r="BN19" i="41"/>
  <c r="BI19" i="41"/>
  <c r="BH19" i="41"/>
  <c r="BC19" i="41"/>
  <c r="BB19" i="41"/>
  <c r="BA19" i="41"/>
  <c r="AP19" i="41"/>
  <c r="AO19" i="41"/>
  <c r="AN19" i="41"/>
  <c r="CK19" i="41" s="1"/>
  <c r="AC19" i="41"/>
  <c r="AB19" i="41"/>
  <c r="AA19" i="41"/>
  <c r="P19" i="41"/>
  <c r="O19" i="41"/>
  <c r="H19" i="41"/>
  <c r="E19" i="41"/>
  <c r="D19" i="41"/>
  <c r="BS18" i="41"/>
  <c r="BP18" i="41"/>
  <c r="BO18" i="41"/>
  <c r="BN18" i="41"/>
  <c r="BI18" i="41"/>
  <c r="BH18" i="41"/>
  <c r="BC18" i="41"/>
  <c r="BB18" i="41"/>
  <c r="BA18" i="41"/>
  <c r="AP18" i="41"/>
  <c r="AO18" i="41"/>
  <c r="AN18" i="41"/>
  <c r="AC18" i="41"/>
  <c r="AB18" i="41"/>
  <c r="AA18" i="41"/>
  <c r="P18" i="41"/>
  <c r="O18" i="41"/>
  <c r="H18" i="41"/>
  <c r="E18" i="41"/>
  <c r="D18" i="41"/>
  <c r="BS17" i="41"/>
  <c r="BP17" i="41"/>
  <c r="BO17" i="41"/>
  <c r="BN17" i="41"/>
  <c r="BI17" i="41"/>
  <c r="BH17" i="41"/>
  <c r="BC17" i="41"/>
  <c r="BB17" i="41"/>
  <c r="BA17" i="41"/>
  <c r="AP17" i="41"/>
  <c r="AO17" i="41"/>
  <c r="AN17" i="41"/>
  <c r="CK17" i="41" s="1"/>
  <c r="AC17" i="41"/>
  <c r="AB17" i="41"/>
  <c r="AA17" i="41"/>
  <c r="P17" i="41"/>
  <c r="O17" i="41"/>
  <c r="H17" i="41"/>
  <c r="E17" i="41"/>
  <c r="D17" i="41"/>
  <c r="BS16" i="41"/>
  <c r="BP16" i="41"/>
  <c r="BO16" i="41"/>
  <c r="BN16" i="41"/>
  <c r="BI16" i="41"/>
  <c r="BH16" i="41"/>
  <c r="BC16" i="41"/>
  <c r="BB16" i="41"/>
  <c r="BA16" i="41"/>
  <c r="AP16" i="41"/>
  <c r="AO16" i="41"/>
  <c r="AN16" i="41"/>
  <c r="AC16" i="41"/>
  <c r="AB16" i="41"/>
  <c r="AA16" i="41"/>
  <c r="P16" i="41"/>
  <c r="O16" i="41"/>
  <c r="H16" i="41"/>
  <c r="E16" i="41"/>
  <c r="D16" i="41"/>
  <c r="BS15" i="41"/>
  <c r="BP15" i="41"/>
  <c r="BO15" i="41"/>
  <c r="BN15" i="41"/>
  <c r="BI15" i="41"/>
  <c r="BH15" i="41"/>
  <c r="BC15" i="41"/>
  <c r="BB15" i="41"/>
  <c r="BA15" i="41"/>
  <c r="AP15" i="41"/>
  <c r="AO15" i="41"/>
  <c r="AN15" i="41"/>
  <c r="CK15" i="41" s="1"/>
  <c r="AC15" i="41"/>
  <c r="AB15" i="41"/>
  <c r="AA15" i="41"/>
  <c r="P15" i="41"/>
  <c r="O15" i="41"/>
  <c r="H15" i="41"/>
  <c r="E15" i="41"/>
  <c r="D15" i="41"/>
  <c r="BS14" i="41"/>
  <c r="BP14" i="41"/>
  <c r="BO14" i="41"/>
  <c r="BN14" i="41"/>
  <c r="BI14" i="41"/>
  <c r="BH14" i="41"/>
  <c r="BC14" i="41"/>
  <c r="BB14" i="41"/>
  <c r="BA14" i="41"/>
  <c r="AP14" i="41"/>
  <c r="AO14" i="41"/>
  <c r="AN14" i="41"/>
  <c r="CK14" i="41" s="1"/>
  <c r="AC14" i="41"/>
  <c r="AB14" i="41"/>
  <c r="AA14" i="41"/>
  <c r="P14" i="41"/>
  <c r="O14" i="41"/>
  <c r="H14" i="41"/>
  <c r="E14" i="41"/>
  <c r="D14" i="41"/>
  <c r="BS13" i="41"/>
  <c r="BP13" i="41"/>
  <c r="BO13" i="41"/>
  <c r="BN13" i="41"/>
  <c r="BI13" i="41"/>
  <c r="BH13" i="41"/>
  <c r="BC13" i="41"/>
  <c r="BB13" i="41"/>
  <c r="BA13" i="41"/>
  <c r="AP13" i="41"/>
  <c r="AO13" i="41"/>
  <c r="AN13" i="41"/>
  <c r="CH13" i="41" s="1"/>
  <c r="CI13" i="41" s="1"/>
  <c r="AC13" i="41"/>
  <c r="AB13" i="41"/>
  <c r="AA13" i="41"/>
  <c r="P13" i="41"/>
  <c r="O13" i="41"/>
  <c r="H13" i="41"/>
  <c r="E13" i="41"/>
  <c r="D13" i="41"/>
  <c r="BS12" i="41"/>
  <c r="BP12" i="41"/>
  <c r="BO12" i="41"/>
  <c r="BN12" i="41"/>
  <c r="BI12" i="41"/>
  <c r="BH12" i="41"/>
  <c r="BC12" i="41"/>
  <c r="BB12" i="41"/>
  <c r="BA12" i="41"/>
  <c r="AP12" i="41"/>
  <c r="AO12" i="41"/>
  <c r="AN12" i="41"/>
  <c r="AC12" i="41"/>
  <c r="AB12" i="41"/>
  <c r="AA12" i="41"/>
  <c r="P12" i="41"/>
  <c r="O12" i="41"/>
  <c r="H12" i="41"/>
  <c r="E12" i="41"/>
  <c r="D12" i="41"/>
  <c r="BS11" i="41"/>
  <c r="BP11" i="41"/>
  <c r="BO11" i="41"/>
  <c r="BN11" i="41"/>
  <c r="BI11" i="41"/>
  <c r="BH11" i="41"/>
  <c r="BC11" i="41"/>
  <c r="BB11" i="41"/>
  <c r="BA11" i="41"/>
  <c r="AP11" i="41"/>
  <c r="AO11" i="41"/>
  <c r="AN11" i="41"/>
  <c r="CK11" i="41" s="1"/>
  <c r="AC11" i="41"/>
  <c r="AB11" i="41"/>
  <c r="AA11" i="41"/>
  <c r="P11" i="41"/>
  <c r="O11" i="41"/>
  <c r="H11" i="41"/>
  <c r="E11" i="41"/>
  <c r="D11" i="41"/>
  <c r="BS10" i="41"/>
  <c r="BP10" i="41"/>
  <c r="BO10" i="41"/>
  <c r="BN10" i="41"/>
  <c r="BI10" i="41"/>
  <c r="BH10" i="41"/>
  <c r="BC10" i="41"/>
  <c r="BB10" i="41"/>
  <c r="BA10" i="41"/>
  <c r="AP10" i="41"/>
  <c r="AO10" i="41"/>
  <c r="AN10" i="41"/>
  <c r="CK10" i="41" s="1"/>
  <c r="AC10" i="41"/>
  <c r="AB10" i="41"/>
  <c r="AA10" i="41"/>
  <c r="P10" i="41"/>
  <c r="O10" i="41"/>
  <c r="H10" i="41"/>
  <c r="E10" i="41"/>
  <c r="D10" i="41"/>
  <c r="BS9" i="41"/>
  <c r="BP9" i="41"/>
  <c r="BO9" i="41"/>
  <c r="BN9" i="41"/>
  <c r="BI9" i="41"/>
  <c r="BH9" i="41"/>
  <c r="BC9" i="41"/>
  <c r="BB9" i="41"/>
  <c r="BA9" i="41"/>
  <c r="AP9" i="41"/>
  <c r="AO9" i="41"/>
  <c r="AN9" i="41"/>
  <c r="CH9" i="41" s="1"/>
  <c r="CI9" i="41" s="1"/>
  <c r="AC9" i="41"/>
  <c r="AB9" i="41"/>
  <c r="AA9" i="41"/>
  <c r="P9" i="41"/>
  <c r="O9" i="41"/>
  <c r="H9" i="41"/>
  <c r="E9" i="41"/>
  <c r="D9" i="41"/>
  <c r="BS8" i="41"/>
  <c r="BP8" i="41"/>
  <c r="BO8" i="41"/>
  <c r="BN8" i="41"/>
  <c r="BI8" i="41"/>
  <c r="BH8" i="41"/>
  <c r="BC8" i="41"/>
  <c r="BB8" i="41"/>
  <c r="BA8" i="41"/>
  <c r="AP8" i="41"/>
  <c r="AO8" i="41"/>
  <c r="AN8" i="41"/>
  <c r="CK8" i="41" s="1"/>
  <c r="AC8" i="41"/>
  <c r="AB8" i="41"/>
  <c r="AA8" i="41"/>
  <c r="P8" i="41"/>
  <c r="O8" i="41"/>
  <c r="H8" i="41"/>
  <c r="E8" i="41"/>
  <c r="D8" i="41"/>
  <c r="BS7" i="41"/>
  <c r="BP7" i="41"/>
  <c r="BO7" i="41"/>
  <c r="BN7" i="41"/>
  <c r="BI7" i="41"/>
  <c r="BH7" i="41"/>
  <c r="BC7" i="41"/>
  <c r="BB7" i="41"/>
  <c r="BA7" i="41"/>
  <c r="AP7" i="41"/>
  <c r="AO7" i="41"/>
  <c r="AN7" i="41"/>
  <c r="CK7" i="41" s="1"/>
  <c r="AC7" i="41"/>
  <c r="AB7" i="41"/>
  <c r="AA7" i="41"/>
  <c r="P7" i="41"/>
  <c r="O7" i="41"/>
  <c r="H7" i="41"/>
  <c r="E7" i="41"/>
  <c r="D7" i="41"/>
  <c r="BS6" i="41"/>
  <c r="BP6" i="41"/>
  <c r="BO6" i="41"/>
  <c r="BN6" i="41"/>
  <c r="BI6" i="41"/>
  <c r="BH6" i="41"/>
  <c r="BC6" i="41"/>
  <c r="BB6" i="41"/>
  <c r="BA6" i="41"/>
  <c r="AP6" i="41"/>
  <c r="AO6" i="41"/>
  <c r="AN6" i="41"/>
  <c r="CK6" i="41" s="1"/>
  <c r="AC6" i="41"/>
  <c r="AB6" i="41"/>
  <c r="AA6" i="41"/>
  <c r="P6" i="41"/>
  <c r="O6" i="41"/>
  <c r="H6" i="41"/>
  <c r="E6" i="41"/>
  <c r="D6" i="41"/>
  <c r="BS5" i="41"/>
  <c r="BP5" i="41"/>
  <c r="BO5" i="41"/>
  <c r="BN5" i="41"/>
  <c r="BI5" i="41"/>
  <c r="BH5" i="41"/>
  <c r="BC5" i="41"/>
  <c r="BB5" i="41"/>
  <c r="BA5" i="41"/>
  <c r="AP5" i="41"/>
  <c r="AO5" i="41"/>
  <c r="AN5" i="41"/>
  <c r="CH5" i="41" s="1"/>
  <c r="CI5" i="41" s="1"/>
  <c r="AC5" i="41"/>
  <c r="AB5" i="41"/>
  <c r="AA5" i="41"/>
  <c r="P5" i="41"/>
  <c r="O5" i="41"/>
  <c r="H5" i="41"/>
  <c r="E5" i="41"/>
  <c r="D5" i="41"/>
  <c r="BS4" i="41"/>
  <c r="BP4" i="41"/>
  <c r="BO4" i="41"/>
  <c r="BN4" i="41"/>
  <c r="BI4" i="41"/>
  <c r="BH4" i="41"/>
  <c r="BC4" i="41"/>
  <c r="BB4" i="41"/>
  <c r="BA4" i="41"/>
  <c r="AP4" i="41"/>
  <c r="AO4" i="41"/>
  <c r="AN4" i="41"/>
  <c r="CH4" i="41" s="1"/>
  <c r="CI4" i="41" s="1"/>
  <c r="AC4" i="41"/>
  <c r="AB4" i="41"/>
  <c r="AA4" i="41"/>
  <c r="P4" i="41"/>
  <c r="O4" i="41"/>
  <c r="M4" i="41"/>
  <c r="M5" i="41" s="1"/>
  <c r="M6" i="41" s="1"/>
  <c r="M7" i="41" s="1"/>
  <c r="L4" i="41"/>
  <c r="L5" i="41" s="1"/>
  <c r="L6" i="41" s="1"/>
  <c r="H4" i="41"/>
  <c r="E4" i="41"/>
  <c r="D4" i="41"/>
  <c r="CU3" i="41"/>
  <c r="CT3" i="41"/>
  <c r="CS3" i="41"/>
  <c r="CR3" i="41"/>
  <c r="CQ3" i="41"/>
  <c r="BS3" i="41"/>
  <c r="BP3" i="41"/>
  <c r="BO3" i="41"/>
  <c r="BN3" i="41"/>
  <c r="BI3" i="41"/>
  <c r="BH3" i="41"/>
  <c r="BC3" i="41"/>
  <c r="BB3" i="41"/>
  <c r="BA3" i="41"/>
  <c r="AP3" i="41"/>
  <c r="AO3" i="41"/>
  <c r="AN3" i="41"/>
  <c r="CK3" i="41" s="1"/>
  <c r="AC3" i="41"/>
  <c r="AB3" i="41"/>
  <c r="AA3" i="41"/>
  <c r="P3" i="41"/>
  <c r="N3" i="41"/>
  <c r="H3" i="41"/>
  <c r="E3" i="41"/>
  <c r="D3" i="41"/>
  <c r="BS133" i="40"/>
  <c r="BP133" i="40"/>
  <c r="BO133" i="40"/>
  <c r="BN133" i="40"/>
  <c r="BI133" i="40"/>
  <c r="BH133" i="40"/>
  <c r="BC133" i="40"/>
  <c r="BB133" i="40"/>
  <c r="BA133" i="40"/>
  <c r="AP133" i="40"/>
  <c r="AO133" i="40"/>
  <c r="AN133" i="40"/>
  <c r="AC133" i="40"/>
  <c r="AB133" i="40"/>
  <c r="AA133" i="40"/>
  <c r="O133" i="40"/>
  <c r="H133" i="40"/>
  <c r="E133" i="40"/>
  <c r="D133" i="40"/>
  <c r="BS132" i="40"/>
  <c r="BP132" i="40"/>
  <c r="BO132" i="40"/>
  <c r="BN132" i="40"/>
  <c r="BI132" i="40"/>
  <c r="BH132" i="40"/>
  <c r="BC132" i="40"/>
  <c r="BB132" i="40"/>
  <c r="BA132" i="40"/>
  <c r="AP132" i="40"/>
  <c r="AO132" i="40"/>
  <c r="AN132" i="40"/>
  <c r="AC132" i="40"/>
  <c r="AB132" i="40"/>
  <c r="AA132" i="40"/>
  <c r="P132" i="40"/>
  <c r="O132" i="40"/>
  <c r="H132" i="40"/>
  <c r="E132" i="40"/>
  <c r="D132" i="40"/>
  <c r="BS131" i="40"/>
  <c r="BP131" i="40"/>
  <c r="BO131" i="40"/>
  <c r="BN131" i="40"/>
  <c r="BI131" i="40"/>
  <c r="BH131" i="40"/>
  <c r="BC131" i="40"/>
  <c r="BB131" i="40"/>
  <c r="BA131" i="40"/>
  <c r="AP131" i="40"/>
  <c r="AO131" i="40"/>
  <c r="AN131" i="40"/>
  <c r="CH131" i="40" s="1"/>
  <c r="CI131" i="40" s="1"/>
  <c r="AC131" i="40"/>
  <c r="AB131" i="40"/>
  <c r="AA131" i="40"/>
  <c r="P131" i="40"/>
  <c r="O131" i="40"/>
  <c r="H131" i="40"/>
  <c r="E131" i="40"/>
  <c r="D131" i="40"/>
  <c r="BS130" i="40"/>
  <c r="BP130" i="40"/>
  <c r="BO130" i="40"/>
  <c r="BN130" i="40"/>
  <c r="BI130" i="40"/>
  <c r="BH130" i="40"/>
  <c r="BC130" i="40"/>
  <c r="BB130" i="40"/>
  <c r="BA130" i="40"/>
  <c r="AP130" i="40"/>
  <c r="AO130" i="40"/>
  <c r="AN130" i="40"/>
  <c r="CK130" i="40" s="1"/>
  <c r="AC130" i="40"/>
  <c r="AB130" i="40"/>
  <c r="AA130" i="40"/>
  <c r="P130" i="40"/>
  <c r="O130" i="40"/>
  <c r="H130" i="40"/>
  <c r="E130" i="40"/>
  <c r="D130" i="40"/>
  <c r="BS129" i="40"/>
  <c r="BP129" i="40"/>
  <c r="BO129" i="40"/>
  <c r="BN129" i="40"/>
  <c r="BI129" i="40"/>
  <c r="BH129" i="40"/>
  <c r="BC129" i="40"/>
  <c r="BB129" i="40"/>
  <c r="BA129" i="40"/>
  <c r="AP129" i="40"/>
  <c r="AO129" i="40"/>
  <c r="AN129" i="40"/>
  <c r="CH129" i="40" s="1"/>
  <c r="CI129" i="40" s="1"/>
  <c r="AC129" i="40"/>
  <c r="AB129" i="40"/>
  <c r="AA129" i="40"/>
  <c r="P129" i="40"/>
  <c r="O129" i="40"/>
  <c r="H129" i="40"/>
  <c r="E129" i="40"/>
  <c r="D129" i="40"/>
  <c r="BS128" i="40"/>
  <c r="BP128" i="40"/>
  <c r="BO128" i="40"/>
  <c r="BN128" i="40"/>
  <c r="BI128" i="40"/>
  <c r="BH128" i="40"/>
  <c r="BC128" i="40"/>
  <c r="BB128" i="40"/>
  <c r="BA128" i="40"/>
  <c r="AP128" i="40"/>
  <c r="AO128" i="40"/>
  <c r="AN128" i="40"/>
  <c r="CH128" i="40" s="1"/>
  <c r="CI128" i="40" s="1"/>
  <c r="AC128" i="40"/>
  <c r="AB128" i="40"/>
  <c r="AA128" i="40"/>
  <c r="P128" i="40"/>
  <c r="O128" i="40"/>
  <c r="H128" i="40"/>
  <c r="E128" i="40"/>
  <c r="D128" i="40"/>
  <c r="BS127" i="40"/>
  <c r="BP127" i="40"/>
  <c r="BO127" i="40"/>
  <c r="BN127" i="40"/>
  <c r="BI127" i="40"/>
  <c r="BH127" i="40"/>
  <c r="BC127" i="40"/>
  <c r="BB127" i="40"/>
  <c r="BA127" i="40"/>
  <c r="AP127" i="40"/>
  <c r="AO127" i="40"/>
  <c r="AN127" i="40"/>
  <c r="CK127" i="40" s="1"/>
  <c r="AC127" i="40"/>
  <c r="AB127" i="40"/>
  <c r="AA127" i="40"/>
  <c r="P127" i="40"/>
  <c r="O127" i="40"/>
  <c r="H127" i="40"/>
  <c r="E127" i="40"/>
  <c r="D127" i="40"/>
  <c r="BS126" i="40"/>
  <c r="BP126" i="40"/>
  <c r="BO126" i="40"/>
  <c r="BN126" i="40"/>
  <c r="BI126" i="40"/>
  <c r="BH126" i="40"/>
  <c r="BC126" i="40"/>
  <c r="BB126" i="40"/>
  <c r="BA126" i="40"/>
  <c r="AP126" i="40"/>
  <c r="AO126" i="40"/>
  <c r="AN126" i="40"/>
  <c r="CH126" i="40" s="1"/>
  <c r="CI126" i="40" s="1"/>
  <c r="AC126" i="40"/>
  <c r="AB126" i="40"/>
  <c r="AA126" i="40"/>
  <c r="P126" i="40"/>
  <c r="O126" i="40"/>
  <c r="H126" i="40"/>
  <c r="E126" i="40"/>
  <c r="D126" i="40"/>
  <c r="BS125" i="40"/>
  <c r="BP125" i="40"/>
  <c r="BO125" i="40"/>
  <c r="BN125" i="40"/>
  <c r="BI125" i="40"/>
  <c r="BH125" i="40"/>
  <c r="BC125" i="40"/>
  <c r="BB125" i="40"/>
  <c r="BA125" i="40"/>
  <c r="AP125" i="40"/>
  <c r="AO125" i="40"/>
  <c r="AN125" i="40"/>
  <c r="CH125" i="40" s="1"/>
  <c r="CI125" i="40" s="1"/>
  <c r="AC125" i="40"/>
  <c r="AB125" i="40"/>
  <c r="AA125" i="40"/>
  <c r="P125" i="40"/>
  <c r="O125" i="40"/>
  <c r="H125" i="40"/>
  <c r="E125" i="40"/>
  <c r="D125" i="40"/>
  <c r="BS124" i="40"/>
  <c r="BP124" i="40"/>
  <c r="BO124" i="40"/>
  <c r="BN124" i="40"/>
  <c r="BI124" i="40"/>
  <c r="BH124" i="40"/>
  <c r="BC124" i="40"/>
  <c r="BB124" i="40"/>
  <c r="BA124" i="40"/>
  <c r="AP124" i="40"/>
  <c r="AO124" i="40"/>
  <c r="AN124" i="40"/>
  <c r="AC124" i="40"/>
  <c r="AB124" i="40"/>
  <c r="AA124" i="40"/>
  <c r="P124" i="40"/>
  <c r="O124" i="40"/>
  <c r="H124" i="40"/>
  <c r="E124" i="40"/>
  <c r="D124" i="40"/>
  <c r="BS123" i="40"/>
  <c r="BP123" i="40"/>
  <c r="BO123" i="40"/>
  <c r="BN123" i="40"/>
  <c r="BI123" i="40"/>
  <c r="BH123" i="40"/>
  <c r="BC123" i="40"/>
  <c r="BB123" i="40"/>
  <c r="BA123" i="40"/>
  <c r="AP123" i="40"/>
  <c r="AO123" i="40"/>
  <c r="AN123" i="40"/>
  <c r="CH123" i="40" s="1"/>
  <c r="CI123" i="40" s="1"/>
  <c r="AC123" i="40"/>
  <c r="AB123" i="40"/>
  <c r="AA123" i="40"/>
  <c r="P123" i="40"/>
  <c r="O123" i="40"/>
  <c r="H123" i="40"/>
  <c r="E123" i="40"/>
  <c r="D123" i="40"/>
  <c r="BS122" i="40"/>
  <c r="BP122" i="40"/>
  <c r="BO122" i="40"/>
  <c r="BN122" i="40"/>
  <c r="BI122" i="40"/>
  <c r="BH122" i="40"/>
  <c r="BC122" i="40"/>
  <c r="BB122" i="40"/>
  <c r="BA122" i="40"/>
  <c r="AP122" i="40"/>
  <c r="AO122" i="40"/>
  <c r="AN122" i="40"/>
  <c r="CK122" i="40" s="1"/>
  <c r="AC122" i="40"/>
  <c r="AB122" i="40"/>
  <c r="AA122" i="40"/>
  <c r="P122" i="40"/>
  <c r="O122" i="40"/>
  <c r="H122" i="40"/>
  <c r="E122" i="40"/>
  <c r="D122" i="40"/>
  <c r="BS121" i="40"/>
  <c r="BP121" i="40"/>
  <c r="BO121" i="40"/>
  <c r="BN121" i="40"/>
  <c r="BI121" i="40"/>
  <c r="BH121" i="40"/>
  <c r="BC121" i="40"/>
  <c r="BB121" i="40"/>
  <c r="BA121" i="40"/>
  <c r="AP121" i="40"/>
  <c r="AO121" i="40"/>
  <c r="AN121" i="40"/>
  <c r="AC121" i="40"/>
  <c r="AB121" i="40"/>
  <c r="AA121" i="40"/>
  <c r="P121" i="40"/>
  <c r="O121" i="40"/>
  <c r="H121" i="40"/>
  <c r="E121" i="40"/>
  <c r="D121" i="40"/>
  <c r="BS120" i="40"/>
  <c r="BP120" i="40"/>
  <c r="BO120" i="40"/>
  <c r="BN120" i="40"/>
  <c r="BI120" i="40"/>
  <c r="BH120" i="40"/>
  <c r="BC120" i="40"/>
  <c r="BB120" i="40"/>
  <c r="BA120" i="40"/>
  <c r="AP120" i="40"/>
  <c r="AO120" i="40"/>
  <c r="AN120" i="40"/>
  <c r="CK120" i="40" s="1"/>
  <c r="AC120" i="40"/>
  <c r="AB120" i="40"/>
  <c r="AA120" i="40"/>
  <c r="P120" i="40"/>
  <c r="O120" i="40"/>
  <c r="H120" i="40"/>
  <c r="E120" i="40"/>
  <c r="D120" i="40"/>
  <c r="BS119" i="40"/>
  <c r="BP119" i="40"/>
  <c r="BO119" i="40"/>
  <c r="BN119" i="40"/>
  <c r="BI119" i="40"/>
  <c r="BH119" i="40"/>
  <c r="BC119" i="40"/>
  <c r="BB119" i="40"/>
  <c r="BA119" i="40"/>
  <c r="AP119" i="40"/>
  <c r="AO119" i="40"/>
  <c r="AN119" i="40"/>
  <c r="CH119" i="40" s="1"/>
  <c r="CI119" i="40" s="1"/>
  <c r="AC119" i="40"/>
  <c r="AB119" i="40"/>
  <c r="BQ119" i="40" s="1"/>
  <c r="AA119" i="40"/>
  <c r="P119" i="40"/>
  <c r="O119" i="40"/>
  <c r="H119" i="40"/>
  <c r="E119" i="40"/>
  <c r="D119" i="40"/>
  <c r="BS118" i="40"/>
  <c r="BP118" i="40"/>
  <c r="BO118" i="40"/>
  <c r="BN118" i="40"/>
  <c r="BI118" i="40"/>
  <c r="BH118" i="40"/>
  <c r="BC118" i="40"/>
  <c r="BB118" i="40"/>
  <c r="BA118" i="40"/>
  <c r="AP118" i="40"/>
  <c r="AO118" i="40"/>
  <c r="AN118" i="40"/>
  <c r="AC118" i="40"/>
  <c r="AB118" i="40"/>
  <c r="BQ118" i="40" s="1"/>
  <c r="AA118" i="40"/>
  <c r="P118" i="40"/>
  <c r="O118" i="40"/>
  <c r="H118" i="40"/>
  <c r="E118" i="40"/>
  <c r="D118" i="40"/>
  <c r="BS117" i="40"/>
  <c r="BP117" i="40"/>
  <c r="BO117" i="40"/>
  <c r="BN117" i="40"/>
  <c r="BI117" i="40"/>
  <c r="BH117" i="40"/>
  <c r="BC117" i="40"/>
  <c r="BB117" i="40"/>
  <c r="BA117" i="40"/>
  <c r="AP117" i="40"/>
  <c r="AO117" i="40"/>
  <c r="AN117" i="40"/>
  <c r="AC117" i="40"/>
  <c r="AB117" i="40"/>
  <c r="BQ117" i="40" s="1"/>
  <c r="AA117" i="40"/>
  <c r="P117" i="40"/>
  <c r="O117" i="40"/>
  <c r="H117" i="40"/>
  <c r="E117" i="40"/>
  <c r="D117" i="40"/>
  <c r="BS116" i="40"/>
  <c r="BP116" i="40"/>
  <c r="BO116" i="40"/>
  <c r="BN116" i="40"/>
  <c r="BI116" i="40"/>
  <c r="BH116" i="40"/>
  <c r="BC116" i="40"/>
  <c r="BB116" i="40"/>
  <c r="BA116" i="40"/>
  <c r="AP116" i="40"/>
  <c r="AO116" i="40"/>
  <c r="AN116" i="40"/>
  <c r="AC116" i="40"/>
  <c r="AB116" i="40"/>
  <c r="AA116" i="40"/>
  <c r="P116" i="40"/>
  <c r="O116" i="40"/>
  <c r="H116" i="40"/>
  <c r="E116" i="40"/>
  <c r="D116" i="40"/>
  <c r="BS115" i="40"/>
  <c r="BP115" i="40"/>
  <c r="BO115" i="40"/>
  <c r="BN115" i="40"/>
  <c r="BI115" i="40"/>
  <c r="BH115" i="40"/>
  <c r="BC115" i="40"/>
  <c r="BB115" i="40"/>
  <c r="BA115" i="40"/>
  <c r="AP115" i="40"/>
  <c r="AO115" i="40"/>
  <c r="AN115" i="40"/>
  <c r="CK115" i="40" s="1"/>
  <c r="AC115" i="40"/>
  <c r="AB115" i="40"/>
  <c r="AA115" i="40"/>
  <c r="P115" i="40"/>
  <c r="O115" i="40"/>
  <c r="H115" i="40"/>
  <c r="E115" i="40"/>
  <c r="D115" i="40"/>
  <c r="BS114" i="40"/>
  <c r="BP114" i="40"/>
  <c r="BO114" i="40"/>
  <c r="BN114" i="40"/>
  <c r="BI114" i="40"/>
  <c r="BH114" i="40"/>
  <c r="BC114" i="40"/>
  <c r="BB114" i="40"/>
  <c r="BA114" i="40"/>
  <c r="AP114" i="40"/>
  <c r="AO114" i="40"/>
  <c r="AN114" i="40"/>
  <c r="CK114" i="40" s="1"/>
  <c r="AC114" i="40"/>
  <c r="AB114" i="40"/>
  <c r="AA114" i="40"/>
  <c r="P114" i="40"/>
  <c r="O114" i="40"/>
  <c r="H114" i="40"/>
  <c r="E114" i="40"/>
  <c r="D114" i="40"/>
  <c r="BS113" i="40"/>
  <c r="BP113" i="40"/>
  <c r="BO113" i="40"/>
  <c r="BN113" i="40"/>
  <c r="BI113" i="40"/>
  <c r="BH113" i="40"/>
  <c r="BC113" i="40"/>
  <c r="BB113" i="40"/>
  <c r="BA113" i="40"/>
  <c r="AP113" i="40"/>
  <c r="AO113" i="40"/>
  <c r="AN113" i="40"/>
  <c r="AC113" i="40"/>
  <c r="AB113" i="40"/>
  <c r="BQ113" i="40" s="1"/>
  <c r="AA113" i="40"/>
  <c r="P113" i="40"/>
  <c r="O113" i="40"/>
  <c r="H113" i="40"/>
  <c r="E113" i="40"/>
  <c r="D113" i="40"/>
  <c r="BS112" i="40"/>
  <c r="BP112" i="40"/>
  <c r="BO112" i="40"/>
  <c r="BN112" i="40"/>
  <c r="BI112" i="40"/>
  <c r="BH112" i="40"/>
  <c r="BC112" i="40"/>
  <c r="BB112" i="40"/>
  <c r="BA112" i="40"/>
  <c r="AP112" i="40"/>
  <c r="AO112" i="40"/>
  <c r="AN112" i="40"/>
  <c r="CK112" i="40" s="1"/>
  <c r="AC112" i="40"/>
  <c r="AB112" i="40"/>
  <c r="AA112" i="40"/>
  <c r="P112" i="40"/>
  <c r="O112" i="40"/>
  <c r="H112" i="40"/>
  <c r="E112" i="40"/>
  <c r="D112" i="40"/>
  <c r="BS111" i="40"/>
  <c r="BP111" i="40"/>
  <c r="BO111" i="40"/>
  <c r="BN111" i="40"/>
  <c r="BI111" i="40"/>
  <c r="BH111" i="40"/>
  <c r="BC111" i="40"/>
  <c r="BB111" i="40"/>
  <c r="BA111" i="40"/>
  <c r="AP111" i="40"/>
  <c r="AO111" i="40"/>
  <c r="AN111" i="40"/>
  <c r="CK111" i="40" s="1"/>
  <c r="AC111" i="40"/>
  <c r="AB111" i="40"/>
  <c r="AA111" i="40"/>
  <c r="P111" i="40"/>
  <c r="O111" i="40"/>
  <c r="H111" i="40"/>
  <c r="E111" i="40"/>
  <c r="D111" i="40"/>
  <c r="BS110" i="40"/>
  <c r="BP110" i="40"/>
  <c r="BO110" i="40"/>
  <c r="BN110" i="40"/>
  <c r="BI110" i="40"/>
  <c r="BH110" i="40"/>
  <c r="BC110" i="40"/>
  <c r="BB110" i="40"/>
  <c r="BA110" i="40"/>
  <c r="AP110" i="40"/>
  <c r="AO110" i="40"/>
  <c r="AN110" i="40"/>
  <c r="CH110" i="40" s="1"/>
  <c r="CI110" i="40" s="1"/>
  <c r="AC110" i="40"/>
  <c r="AB110" i="40"/>
  <c r="AA110" i="40"/>
  <c r="P110" i="40"/>
  <c r="O110" i="40"/>
  <c r="H110" i="40"/>
  <c r="E110" i="40"/>
  <c r="D110" i="40"/>
  <c r="BS109" i="40"/>
  <c r="BP109" i="40"/>
  <c r="BO109" i="40"/>
  <c r="BN109" i="40"/>
  <c r="BI109" i="40"/>
  <c r="BH109" i="40"/>
  <c r="BC109" i="40"/>
  <c r="BB109" i="40"/>
  <c r="BA109" i="40"/>
  <c r="AP109" i="40"/>
  <c r="AO109" i="40"/>
  <c r="AN109" i="40"/>
  <c r="CK109" i="40" s="1"/>
  <c r="AC109" i="40"/>
  <c r="AB109" i="40"/>
  <c r="AA109" i="40"/>
  <c r="P109" i="40"/>
  <c r="O109" i="40"/>
  <c r="H109" i="40"/>
  <c r="E109" i="40"/>
  <c r="D109" i="40"/>
  <c r="BS108" i="40"/>
  <c r="BP108" i="40"/>
  <c r="BO108" i="40"/>
  <c r="BN108" i="40"/>
  <c r="BI108" i="40"/>
  <c r="BH108" i="40"/>
  <c r="BC108" i="40"/>
  <c r="BB108" i="40"/>
  <c r="BA108" i="40"/>
  <c r="AP108" i="40"/>
  <c r="AO108" i="40"/>
  <c r="AN108" i="40"/>
  <c r="AC108" i="40"/>
  <c r="AB108" i="40"/>
  <c r="AA108" i="40"/>
  <c r="P108" i="40"/>
  <c r="O108" i="40"/>
  <c r="H108" i="40"/>
  <c r="E108" i="40"/>
  <c r="D108" i="40"/>
  <c r="BS107" i="40"/>
  <c r="BP107" i="40"/>
  <c r="BO107" i="40"/>
  <c r="BN107" i="40"/>
  <c r="BI107" i="40"/>
  <c r="BH107" i="40"/>
  <c r="BC107" i="40"/>
  <c r="BB107" i="40"/>
  <c r="BA107" i="40"/>
  <c r="AP107" i="40"/>
  <c r="AO107" i="40"/>
  <c r="AN107" i="40"/>
  <c r="CK107" i="40" s="1"/>
  <c r="AC107" i="40"/>
  <c r="AB107" i="40"/>
  <c r="AA107" i="40"/>
  <c r="P107" i="40"/>
  <c r="O107" i="40"/>
  <c r="H107" i="40"/>
  <c r="E107" i="40"/>
  <c r="D107" i="40"/>
  <c r="BS106" i="40"/>
  <c r="BP106" i="40"/>
  <c r="BO106" i="40"/>
  <c r="BN106" i="40"/>
  <c r="BI106" i="40"/>
  <c r="BH106" i="40"/>
  <c r="BC106" i="40"/>
  <c r="BB106" i="40"/>
  <c r="BA106" i="40"/>
  <c r="AP106" i="40"/>
  <c r="AO106" i="40"/>
  <c r="AN106" i="40"/>
  <c r="CK106" i="40" s="1"/>
  <c r="AC106" i="40"/>
  <c r="AB106" i="40"/>
  <c r="AA106" i="40"/>
  <c r="P106" i="40"/>
  <c r="O106" i="40"/>
  <c r="H106" i="40"/>
  <c r="E106" i="40"/>
  <c r="D106" i="40"/>
  <c r="BS105" i="40"/>
  <c r="BP105" i="40"/>
  <c r="BO105" i="40"/>
  <c r="BN105" i="40"/>
  <c r="BI105" i="40"/>
  <c r="BH105" i="40"/>
  <c r="BC105" i="40"/>
  <c r="BB105" i="40"/>
  <c r="BA105" i="40"/>
  <c r="AP105" i="40"/>
  <c r="AO105" i="40"/>
  <c r="AN105" i="40"/>
  <c r="CK105" i="40" s="1"/>
  <c r="AC105" i="40"/>
  <c r="AB105" i="40"/>
  <c r="AA105" i="40"/>
  <c r="P105" i="40"/>
  <c r="O105" i="40"/>
  <c r="H105" i="40"/>
  <c r="E105" i="40"/>
  <c r="D105" i="40"/>
  <c r="BS104" i="40"/>
  <c r="BP104" i="40"/>
  <c r="BO104" i="40"/>
  <c r="BN104" i="40"/>
  <c r="BI104" i="40"/>
  <c r="BH104" i="40"/>
  <c r="BC104" i="40"/>
  <c r="BB104" i="40"/>
  <c r="BA104" i="40"/>
  <c r="AP104" i="40"/>
  <c r="AO104" i="40"/>
  <c r="AN104" i="40"/>
  <c r="CH104" i="40" s="1"/>
  <c r="CI104" i="40" s="1"/>
  <c r="AC104" i="40"/>
  <c r="AB104" i="40"/>
  <c r="AA104" i="40"/>
  <c r="P104" i="40"/>
  <c r="O104" i="40"/>
  <c r="H104" i="40"/>
  <c r="E104" i="40"/>
  <c r="D104" i="40"/>
  <c r="BS103" i="40"/>
  <c r="BP103" i="40"/>
  <c r="BO103" i="40"/>
  <c r="BN103" i="40"/>
  <c r="BI103" i="40"/>
  <c r="BH103" i="40"/>
  <c r="BC103" i="40"/>
  <c r="BB103" i="40"/>
  <c r="BA103" i="40"/>
  <c r="AP103" i="40"/>
  <c r="AO103" i="40"/>
  <c r="AN103" i="40"/>
  <c r="AC103" i="40"/>
  <c r="AB103" i="40"/>
  <c r="BQ103" i="40" s="1"/>
  <c r="AA103" i="40"/>
  <c r="P103" i="40"/>
  <c r="O103" i="40"/>
  <c r="H103" i="40"/>
  <c r="E103" i="40"/>
  <c r="D103" i="40"/>
  <c r="BS102" i="40"/>
  <c r="BP102" i="40"/>
  <c r="BO102" i="40"/>
  <c r="BN102" i="40"/>
  <c r="BI102" i="40"/>
  <c r="BH102" i="40"/>
  <c r="BC102" i="40"/>
  <c r="BB102" i="40"/>
  <c r="BA102" i="40"/>
  <c r="AP102" i="40"/>
  <c r="AO102" i="40"/>
  <c r="AN102" i="40"/>
  <c r="CK102" i="40" s="1"/>
  <c r="AC102" i="40"/>
  <c r="AB102" i="40"/>
  <c r="AA102" i="40"/>
  <c r="P102" i="40"/>
  <c r="O102" i="40"/>
  <c r="H102" i="40"/>
  <c r="E102" i="40"/>
  <c r="D102" i="40"/>
  <c r="BS101" i="40"/>
  <c r="BP101" i="40"/>
  <c r="BO101" i="40"/>
  <c r="BN101" i="40"/>
  <c r="BI101" i="40"/>
  <c r="BH101" i="40"/>
  <c r="BC101" i="40"/>
  <c r="BB101" i="40"/>
  <c r="BA101" i="40"/>
  <c r="AP101" i="40"/>
  <c r="AO101" i="40"/>
  <c r="AN101" i="40"/>
  <c r="CK101" i="40" s="1"/>
  <c r="AC101" i="40"/>
  <c r="AB101" i="40"/>
  <c r="AA101" i="40"/>
  <c r="P101" i="40"/>
  <c r="O101" i="40"/>
  <c r="H101" i="40"/>
  <c r="E101" i="40"/>
  <c r="D101" i="40"/>
  <c r="BS100" i="40"/>
  <c r="BP100" i="40"/>
  <c r="BO100" i="40"/>
  <c r="BN100" i="40"/>
  <c r="BI100" i="40"/>
  <c r="BH100" i="40"/>
  <c r="BC100" i="40"/>
  <c r="BB100" i="40"/>
  <c r="BA100" i="40"/>
  <c r="AP100" i="40"/>
  <c r="AO100" i="40"/>
  <c r="AN100" i="40"/>
  <c r="AC100" i="40"/>
  <c r="AB100" i="40"/>
  <c r="BQ100" i="40" s="1"/>
  <c r="AA100" i="40"/>
  <c r="P100" i="40"/>
  <c r="O100" i="40"/>
  <c r="H100" i="40"/>
  <c r="E100" i="40"/>
  <c r="D100" i="40"/>
  <c r="BS99" i="40"/>
  <c r="BP99" i="40"/>
  <c r="BO99" i="40"/>
  <c r="BN99" i="40"/>
  <c r="BI99" i="40"/>
  <c r="BH99" i="40"/>
  <c r="BC99" i="40"/>
  <c r="BB99" i="40"/>
  <c r="BA99" i="40"/>
  <c r="AP99" i="40"/>
  <c r="AO99" i="40"/>
  <c r="AN99" i="40"/>
  <c r="CH99" i="40" s="1"/>
  <c r="CI99" i="40" s="1"/>
  <c r="AC99" i="40"/>
  <c r="AB99" i="40"/>
  <c r="AA99" i="40"/>
  <c r="P99" i="40"/>
  <c r="O99" i="40"/>
  <c r="H99" i="40"/>
  <c r="E99" i="40"/>
  <c r="D99" i="40"/>
  <c r="BS98" i="40"/>
  <c r="BP98" i="40"/>
  <c r="BO98" i="40"/>
  <c r="BN98" i="40"/>
  <c r="BI98" i="40"/>
  <c r="BH98" i="40"/>
  <c r="BC98" i="40"/>
  <c r="BB98" i="40"/>
  <c r="BA98" i="40"/>
  <c r="AP98" i="40"/>
  <c r="AO98" i="40"/>
  <c r="AN98" i="40"/>
  <c r="CK98" i="40" s="1"/>
  <c r="AC98" i="40"/>
  <c r="AB98" i="40"/>
  <c r="AA98" i="40"/>
  <c r="P98" i="40"/>
  <c r="O98" i="40"/>
  <c r="H98" i="40"/>
  <c r="E98" i="40"/>
  <c r="D98" i="40"/>
  <c r="BS97" i="40"/>
  <c r="BP97" i="40"/>
  <c r="BO97" i="40"/>
  <c r="BN97" i="40"/>
  <c r="BI97" i="40"/>
  <c r="BH97" i="40"/>
  <c r="BC97" i="40"/>
  <c r="BB97" i="40"/>
  <c r="BA97" i="40"/>
  <c r="AP97" i="40"/>
  <c r="AO97" i="40"/>
  <c r="AN97" i="40"/>
  <c r="CK97" i="40" s="1"/>
  <c r="AC97" i="40"/>
  <c r="AB97" i="40"/>
  <c r="AA97" i="40"/>
  <c r="P97" i="40"/>
  <c r="O97" i="40"/>
  <c r="H97" i="40"/>
  <c r="E97" i="40"/>
  <c r="D97" i="40"/>
  <c r="BS96" i="40"/>
  <c r="BP96" i="40"/>
  <c r="BO96" i="40"/>
  <c r="BN96" i="40"/>
  <c r="BI96" i="40"/>
  <c r="BH96" i="40"/>
  <c r="BC96" i="40"/>
  <c r="BB96" i="40"/>
  <c r="BA96" i="40"/>
  <c r="AP96" i="40"/>
  <c r="AO96" i="40"/>
  <c r="AN96" i="40"/>
  <c r="AC96" i="40"/>
  <c r="AB96" i="40"/>
  <c r="AA96" i="40"/>
  <c r="P96" i="40"/>
  <c r="O96" i="40"/>
  <c r="H96" i="40"/>
  <c r="E96" i="40"/>
  <c r="D96" i="40"/>
  <c r="BS95" i="40"/>
  <c r="BP95" i="40"/>
  <c r="BO95" i="40"/>
  <c r="BN95" i="40"/>
  <c r="BI95" i="40"/>
  <c r="BH95" i="40"/>
  <c r="BC95" i="40"/>
  <c r="BB95" i="40"/>
  <c r="BA95" i="40"/>
  <c r="AP95" i="40"/>
  <c r="AO95" i="40"/>
  <c r="AN95" i="40"/>
  <c r="AC95" i="40"/>
  <c r="AB95" i="40"/>
  <c r="BQ95" i="40" s="1"/>
  <c r="AA95" i="40"/>
  <c r="P95" i="40"/>
  <c r="O95" i="40"/>
  <c r="H95" i="40"/>
  <c r="E95" i="40"/>
  <c r="D95" i="40"/>
  <c r="BS94" i="40"/>
  <c r="BP94" i="40"/>
  <c r="BO94" i="40"/>
  <c r="BN94" i="40"/>
  <c r="BI94" i="40"/>
  <c r="BH94" i="40"/>
  <c r="BC94" i="40"/>
  <c r="BB94" i="40"/>
  <c r="BA94" i="40"/>
  <c r="AP94" i="40"/>
  <c r="AO94" i="40"/>
  <c r="AN94" i="40"/>
  <c r="AC94" i="40"/>
  <c r="AB94" i="40"/>
  <c r="AA94" i="40"/>
  <c r="P94" i="40"/>
  <c r="O94" i="40"/>
  <c r="H94" i="40"/>
  <c r="E94" i="40"/>
  <c r="D94" i="40"/>
  <c r="BS93" i="40"/>
  <c r="BP93" i="40"/>
  <c r="BO93" i="40"/>
  <c r="BN93" i="40"/>
  <c r="BI93" i="40"/>
  <c r="BH93" i="40"/>
  <c r="BC93" i="40"/>
  <c r="BB93" i="40"/>
  <c r="BA93" i="40"/>
  <c r="AP93" i="40"/>
  <c r="AO93" i="40"/>
  <c r="AN93" i="40"/>
  <c r="CK93" i="40" s="1"/>
  <c r="AC93" i="40"/>
  <c r="AB93" i="40"/>
  <c r="AA93" i="40"/>
  <c r="P93" i="40"/>
  <c r="O93" i="40"/>
  <c r="H93" i="40"/>
  <c r="E93" i="40"/>
  <c r="D93" i="40"/>
  <c r="BS92" i="40"/>
  <c r="BP92" i="40"/>
  <c r="BO92" i="40"/>
  <c r="BN92" i="40"/>
  <c r="BI92" i="40"/>
  <c r="BH92" i="40"/>
  <c r="BC92" i="40"/>
  <c r="BB92" i="40"/>
  <c r="BA92" i="40"/>
  <c r="AP92" i="40"/>
  <c r="AO92" i="40"/>
  <c r="AN92" i="40"/>
  <c r="CH92" i="40" s="1"/>
  <c r="CI92" i="40" s="1"/>
  <c r="AC92" i="40"/>
  <c r="AB92" i="40"/>
  <c r="AA92" i="40"/>
  <c r="P92" i="40"/>
  <c r="O92" i="40"/>
  <c r="H92" i="40"/>
  <c r="E92" i="40"/>
  <c r="D92" i="40"/>
  <c r="BS91" i="40"/>
  <c r="BP91" i="40"/>
  <c r="BO91" i="40"/>
  <c r="BN91" i="40"/>
  <c r="BI91" i="40"/>
  <c r="BH91" i="40"/>
  <c r="BC91" i="40"/>
  <c r="BB91" i="40"/>
  <c r="BA91" i="40"/>
  <c r="AP91" i="40"/>
  <c r="AO91" i="40"/>
  <c r="AN91" i="40"/>
  <c r="CK91" i="40" s="1"/>
  <c r="AC91" i="40"/>
  <c r="AB91" i="40"/>
  <c r="AA91" i="40"/>
  <c r="P91" i="40"/>
  <c r="O91" i="40"/>
  <c r="H91" i="40"/>
  <c r="E91" i="40"/>
  <c r="D91" i="40"/>
  <c r="BS90" i="40"/>
  <c r="BP90" i="40"/>
  <c r="BO90" i="40"/>
  <c r="BN90" i="40"/>
  <c r="BI90" i="40"/>
  <c r="BH90" i="40"/>
  <c r="BC90" i="40"/>
  <c r="BB90" i="40"/>
  <c r="BA90" i="40"/>
  <c r="AP90" i="40"/>
  <c r="AO90" i="40"/>
  <c r="AN90" i="40"/>
  <c r="CK90" i="40" s="1"/>
  <c r="AC90" i="40"/>
  <c r="AB90" i="40"/>
  <c r="AA90" i="40"/>
  <c r="P90" i="40"/>
  <c r="O90" i="40"/>
  <c r="H90" i="40"/>
  <c r="E90" i="40"/>
  <c r="D90" i="40"/>
  <c r="BS89" i="40"/>
  <c r="BP89" i="40"/>
  <c r="BO89" i="40"/>
  <c r="BN89" i="40"/>
  <c r="BI89" i="40"/>
  <c r="BH89" i="40"/>
  <c r="BC89" i="40"/>
  <c r="BB89" i="40"/>
  <c r="BA89" i="40"/>
  <c r="AP89" i="40"/>
  <c r="AO89" i="40"/>
  <c r="AN89" i="40"/>
  <c r="CK89" i="40" s="1"/>
  <c r="AC89" i="40"/>
  <c r="AB89" i="40"/>
  <c r="AA89" i="40"/>
  <c r="P89" i="40"/>
  <c r="O89" i="40"/>
  <c r="H89" i="40"/>
  <c r="E89" i="40"/>
  <c r="D89" i="40"/>
  <c r="BS88" i="40"/>
  <c r="BP88" i="40"/>
  <c r="BO88" i="40"/>
  <c r="BN88" i="40"/>
  <c r="BI88" i="40"/>
  <c r="BH88" i="40"/>
  <c r="BC88" i="40"/>
  <c r="BB88" i="40"/>
  <c r="BA88" i="40"/>
  <c r="AP88" i="40"/>
  <c r="AO88" i="40"/>
  <c r="AN88" i="40"/>
  <c r="CH88" i="40" s="1"/>
  <c r="CI88" i="40" s="1"/>
  <c r="AC88" i="40"/>
  <c r="AB88" i="40"/>
  <c r="AA88" i="40"/>
  <c r="P88" i="40"/>
  <c r="O88" i="40"/>
  <c r="H88" i="40"/>
  <c r="E88" i="40"/>
  <c r="D88" i="40"/>
  <c r="BS87" i="40"/>
  <c r="BP87" i="40"/>
  <c r="BO87" i="40"/>
  <c r="BN87" i="40"/>
  <c r="BI87" i="40"/>
  <c r="BH87" i="40"/>
  <c r="BC87" i="40"/>
  <c r="BB87" i="40"/>
  <c r="BA87" i="40"/>
  <c r="AP87" i="40"/>
  <c r="AO87" i="40"/>
  <c r="AN87" i="40"/>
  <c r="CH87" i="40" s="1"/>
  <c r="CI87" i="40" s="1"/>
  <c r="AC87" i="40"/>
  <c r="AB87" i="40"/>
  <c r="AA87" i="40"/>
  <c r="P87" i="40"/>
  <c r="O87" i="40"/>
  <c r="H87" i="40"/>
  <c r="E87" i="40"/>
  <c r="D87" i="40"/>
  <c r="BS86" i="40"/>
  <c r="BP86" i="40"/>
  <c r="BO86" i="40"/>
  <c r="BN86" i="40"/>
  <c r="BI86" i="40"/>
  <c r="BH86" i="40"/>
  <c r="BC86" i="40"/>
  <c r="BB86" i="40"/>
  <c r="BA86" i="40"/>
  <c r="AP86" i="40"/>
  <c r="AO86" i="40"/>
  <c r="AN86" i="40"/>
  <c r="CH86" i="40" s="1"/>
  <c r="CI86" i="40" s="1"/>
  <c r="AC86" i="40"/>
  <c r="AB86" i="40"/>
  <c r="AA86" i="40"/>
  <c r="P86" i="40"/>
  <c r="O86" i="40"/>
  <c r="H86" i="40"/>
  <c r="E86" i="40"/>
  <c r="D86" i="40"/>
  <c r="BS85" i="40"/>
  <c r="BP85" i="40"/>
  <c r="BO85" i="40"/>
  <c r="BN85" i="40"/>
  <c r="BI85" i="40"/>
  <c r="BH85" i="40"/>
  <c r="BC85" i="40"/>
  <c r="BB85" i="40"/>
  <c r="BA85" i="40"/>
  <c r="AP85" i="40"/>
  <c r="AO85" i="40"/>
  <c r="AN85" i="40"/>
  <c r="CH85" i="40" s="1"/>
  <c r="CI85" i="40" s="1"/>
  <c r="AC85" i="40"/>
  <c r="AB85" i="40"/>
  <c r="AA85" i="40"/>
  <c r="P85" i="40"/>
  <c r="O85" i="40"/>
  <c r="H85" i="40"/>
  <c r="E85" i="40"/>
  <c r="D85" i="40"/>
  <c r="BS84" i="40"/>
  <c r="BP84" i="40"/>
  <c r="BO84" i="40"/>
  <c r="BN84" i="40"/>
  <c r="BI84" i="40"/>
  <c r="BH84" i="40"/>
  <c r="BC84" i="40"/>
  <c r="BB84" i="40"/>
  <c r="BA84" i="40"/>
  <c r="AP84" i="40"/>
  <c r="AO84" i="40"/>
  <c r="AN84" i="40"/>
  <c r="CK84" i="40" s="1"/>
  <c r="AC84" i="40"/>
  <c r="AB84" i="40"/>
  <c r="BQ84" i="40" s="1"/>
  <c r="AA84" i="40"/>
  <c r="P84" i="40"/>
  <c r="O84" i="40"/>
  <c r="H84" i="40"/>
  <c r="E84" i="40"/>
  <c r="D84" i="40"/>
  <c r="BS83" i="40"/>
  <c r="BP83" i="40"/>
  <c r="BO83" i="40"/>
  <c r="BN83" i="40"/>
  <c r="BI83" i="40"/>
  <c r="BH83" i="40"/>
  <c r="BC83" i="40"/>
  <c r="BB83" i="40"/>
  <c r="BA83" i="40"/>
  <c r="AP83" i="40"/>
  <c r="AO83" i="40"/>
  <c r="AN83" i="40"/>
  <c r="CK83" i="40" s="1"/>
  <c r="AC83" i="40"/>
  <c r="AB83" i="40"/>
  <c r="AA83" i="40"/>
  <c r="P83" i="40"/>
  <c r="O83" i="40"/>
  <c r="H83" i="40"/>
  <c r="E83" i="40"/>
  <c r="D83" i="40"/>
  <c r="BS82" i="40"/>
  <c r="BP82" i="40"/>
  <c r="BO82" i="40"/>
  <c r="BN82" i="40"/>
  <c r="BI82" i="40"/>
  <c r="BH82" i="40"/>
  <c r="BC82" i="40"/>
  <c r="BB82" i="40"/>
  <c r="BA82" i="40"/>
  <c r="AP82" i="40"/>
  <c r="AO82" i="40"/>
  <c r="AN82" i="40"/>
  <c r="CK82" i="40" s="1"/>
  <c r="AC82" i="40"/>
  <c r="AB82" i="40"/>
  <c r="AA82" i="40"/>
  <c r="P82" i="40"/>
  <c r="O82" i="40"/>
  <c r="H82" i="40"/>
  <c r="E82" i="40"/>
  <c r="D82" i="40"/>
  <c r="BS81" i="40"/>
  <c r="BP81" i="40"/>
  <c r="BO81" i="40"/>
  <c r="BN81" i="40"/>
  <c r="BI81" i="40"/>
  <c r="BH81" i="40"/>
  <c r="BC81" i="40"/>
  <c r="BB81" i="40"/>
  <c r="BA81" i="40"/>
  <c r="AP81" i="40"/>
  <c r="AO81" i="40"/>
  <c r="AN81" i="40"/>
  <c r="CH81" i="40" s="1"/>
  <c r="CI81" i="40" s="1"/>
  <c r="AC81" i="40"/>
  <c r="AB81" i="40"/>
  <c r="AA81" i="40"/>
  <c r="P81" i="40"/>
  <c r="O81" i="40"/>
  <c r="H81" i="40"/>
  <c r="E81" i="40"/>
  <c r="D81" i="40"/>
  <c r="BS80" i="40"/>
  <c r="BP80" i="40"/>
  <c r="BO80" i="40"/>
  <c r="BN80" i="40"/>
  <c r="BI80" i="40"/>
  <c r="BH80" i="40"/>
  <c r="BC80" i="40"/>
  <c r="BB80" i="40"/>
  <c r="BA80" i="40"/>
  <c r="AP80" i="40"/>
  <c r="AO80" i="40"/>
  <c r="AN80" i="40"/>
  <c r="CK80" i="40" s="1"/>
  <c r="AC80" i="40"/>
  <c r="AB80" i="40"/>
  <c r="AA80" i="40"/>
  <c r="P80" i="40"/>
  <c r="O80" i="40"/>
  <c r="H80" i="40"/>
  <c r="E80" i="40"/>
  <c r="D80" i="40"/>
  <c r="BS79" i="40"/>
  <c r="BP79" i="40"/>
  <c r="BO79" i="40"/>
  <c r="BN79" i="40"/>
  <c r="BI79" i="40"/>
  <c r="BH79" i="40"/>
  <c r="BC79" i="40"/>
  <c r="BB79" i="40"/>
  <c r="BA79" i="40"/>
  <c r="AP79" i="40"/>
  <c r="AO79" i="40"/>
  <c r="AN79" i="40"/>
  <c r="AC79" i="40"/>
  <c r="AB79" i="40"/>
  <c r="AA79" i="40"/>
  <c r="P79" i="40"/>
  <c r="O79" i="40"/>
  <c r="H79" i="40"/>
  <c r="E79" i="40"/>
  <c r="D79" i="40"/>
  <c r="BS78" i="40"/>
  <c r="BP78" i="40"/>
  <c r="BO78" i="40"/>
  <c r="BN78" i="40"/>
  <c r="BI78" i="40"/>
  <c r="BH78" i="40"/>
  <c r="BC78" i="40"/>
  <c r="BB78" i="40"/>
  <c r="BA78" i="40"/>
  <c r="AP78" i="40"/>
  <c r="AO78" i="40"/>
  <c r="AN78" i="40"/>
  <c r="CK78" i="40" s="1"/>
  <c r="AC78" i="40"/>
  <c r="AB78" i="40"/>
  <c r="AA78" i="40"/>
  <c r="P78" i="40"/>
  <c r="O78" i="40"/>
  <c r="H78" i="40"/>
  <c r="E78" i="40"/>
  <c r="D78" i="40"/>
  <c r="BS77" i="40"/>
  <c r="BP77" i="40"/>
  <c r="BO77" i="40"/>
  <c r="BN77" i="40"/>
  <c r="BI77" i="40"/>
  <c r="BH77" i="40"/>
  <c r="BC77" i="40"/>
  <c r="BB77" i="40"/>
  <c r="BA77" i="40"/>
  <c r="AP77" i="40"/>
  <c r="AO77" i="40"/>
  <c r="AN77" i="40"/>
  <c r="CH77" i="40" s="1"/>
  <c r="CI77" i="40" s="1"/>
  <c r="AC77" i="40"/>
  <c r="AB77" i="40"/>
  <c r="AA77" i="40"/>
  <c r="P77" i="40"/>
  <c r="O77" i="40"/>
  <c r="H77" i="40"/>
  <c r="E77" i="40"/>
  <c r="D77" i="40"/>
  <c r="BS76" i="40"/>
  <c r="BP76" i="40"/>
  <c r="BO76" i="40"/>
  <c r="BN76" i="40"/>
  <c r="BI76" i="40"/>
  <c r="BH76" i="40"/>
  <c r="BC76" i="40"/>
  <c r="BB76" i="40"/>
  <c r="BA76" i="40"/>
  <c r="AP76" i="40"/>
  <c r="AO76" i="40"/>
  <c r="AN76" i="40"/>
  <c r="CK76" i="40" s="1"/>
  <c r="AC76" i="40"/>
  <c r="AB76" i="40"/>
  <c r="AA76" i="40"/>
  <c r="P76" i="40"/>
  <c r="O76" i="40"/>
  <c r="H76" i="40"/>
  <c r="E76" i="40"/>
  <c r="D76" i="40"/>
  <c r="BS75" i="40"/>
  <c r="BP75" i="40"/>
  <c r="BO75" i="40"/>
  <c r="BN75" i="40"/>
  <c r="BI75" i="40"/>
  <c r="BH75" i="40"/>
  <c r="BC75" i="40"/>
  <c r="BB75" i="40"/>
  <c r="BA75" i="40"/>
  <c r="AP75" i="40"/>
  <c r="AO75" i="40"/>
  <c r="AN75" i="40"/>
  <c r="CH75" i="40" s="1"/>
  <c r="CI75" i="40" s="1"/>
  <c r="AC75" i="40"/>
  <c r="AB75" i="40"/>
  <c r="AA75" i="40"/>
  <c r="P75" i="40"/>
  <c r="O75" i="40"/>
  <c r="H75" i="40"/>
  <c r="E75" i="40"/>
  <c r="D75" i="40"/>
  <c r="BS74" i="40"/>
  <c r="BP74" i="40"/>
  <c r="BO74" i="40"/>
  <c r="BN74" i="40"/>
  <c r="BI74" i="40"/>
  <c r="BH74" i="40"/>
  <c r="BC74" i="40"/>
  <c r="BB74" i="40"/>
  <c r="BA74" i="40"/>
  <c r="AP74" i="40"/>
  <c r="AO74" i="40"/>
  <c r="AN74" i="40"/>
  <c r="CK74" i="40" s="1"/>
  <c r="AC74" i="40"/>
  <c r="AB74" i="40"/>
  <c r="AA74" i="40"/>
  <c r="P74" i="40"/>
  <c r="O74" i="40"/>
  <c r="H74" i="40"/>
  <c r="E74" i="40"/>
  <c r="D74" i="40"/>
  <c r="BS73" i="40"/>
  <c r="BP73" i="40"/>
  <c r="BO73" i="40"/>
  <c r="BN73" i="40"/>
  <c r="BI73" i="40"/>
  <c r="BH73" i="40"/>
  <c r="BC73" i="40"/>
  <c r="BB73" i="40"/>
  <c r="BA73" i="40"/>
  <c r="AP73" i="40"/>
  <c r="AO73" i="40"/>
  <c r="AN73" i="40"/>
  <c r="CH73" i="40" s="1"/>
  <c r="CI73" i="40" s="1"/>
  <c r="AC73" i="40"/>
  <c r="AB73" i="40"/>
  <c r="AA73" i="40"/>
  <c r="P73" i="40"/>
  <c r="O73" i="40"/>
  <c r="H73" i="40"/>
  <c r="E73" i="40"/>
  <c r="D73" i="40"/>
  <c r="BS72" i="40"/>
  <c r="BP72" i="40"/>
  <c r="BO72" i="40"/>
  <c r="BN72" i="40"/>
  <c r="BI72" i="40"/>
  <c r="BH72" i="40"/>
  <c r="BC72" i="40"/>
  <c r="BB72" i="40"/>
  <c r="BA72" i="40"/>
  <c r="AP72" i="40"/>
  <c r="AO72" i="40"/>
  <c r="AN72" i="40"/>
  <c r="CK72" i="40" s="1"/>
  <c r="AC72" i="40"/>
  <c r="AB72" i="40"/>
  <c r="AA72" i="40"/>
  <c r="P72" i="40"/>
  <c r="O72" i="40"/>
  <c r="H72" i="40"/>
  <c r="E72" i="40"/>
  <c r="D72" i="40"/>
  <c r="BS71" i="40"/>
  <c r="BP71" i="40"/>
  <c r="BO71" i="40"/>
  <c r="BN71" i="40"/>
  <c r="BI71" i="40"/>
  <c r="BH71" i="40"/>
  <c r="BC71" i="40"/>
  <c r="BB71" i="40"/>
  <c r="BA71" i="40"/>
  <c r="AP71" i="40"/>
  <c r="AO71" i="40"/>
  <c r="AN71" i="40"/>
  <c r="CH71" i="40" s="1"/>
  <c r="CI71" i="40" s="1"/>
  <c r="AC71" i="40"/>
  <c r="AB71" i="40"/>
  <c r="AA71" i="40"/>
  <c r="P71" i="40"/>
  <c r="O71" i="40"/>
  <c r="H71" i="40"/>
  <c r="E71" i="40"/>
  <c r="D71" i="40"/>
  <c r="BS70" i="40"/>
  <c r="BP70" i="40"/>
  <c r="BO70" i="40"/>
  <c r="BN70" i="40"/>
  <c r="BI70" i="40"/>
  <c r="BH70" i="40"/>
  <c r="BC70" i="40"/>
  <c r="BB70" i="40"/>
  <c r="BA70" i="40"/>
  <c r="AP70" i="40"/>
  <c r="AO70" i="40"/>
  <c r="AN70" i="40"/>
  <c r="CH70" i="40" s="1"/>
  <c r="CI70" i="40" s="1"/>
  <c r="AC70" i="40"/>
  <c r="AB70" i="40"/>
  <c r="AA70" i="40"/>
  <c r="P70" i="40"/>
  <c r="O70" i="40"/>
  <c r="H70" i="40"/>
  <c r="E70" i="40"/>
  <c r="D70" i="40"/>
  <c r="BS69" i="40"/>
  <c r="BP69" i="40"/>
  <c r="BO69" i="40"/>
  <c r="BN69" i="40"/>
  <c r="BI69" i="40"/>
  <c r="BH69" i="40"/>
  <c r="BC69" i="40"/>
  <c r="BB69" i="40"/>
  <c r="BA69" i="40"/>
  <c r="AP69" i="40"/>
  <c r="AO69" i="40"/>
  <c r="AN69" i="40"/>
  <c r="CK69" i="40" s="1"/>
  <c r="AC69" i="40"/>
  <c r="AB69" i="40"/>
  <c r="BQ69" i="40" s="1"/>
  <c r="AA69" i="40"/>
  <c r="P69" i="40"/>
  <c r="O69" i="40"/>
  <c r="H69" i="40"/>
  <c r="E69" i="40"/>
  <c r="D69" i="40"/>
  <c r="BS68" i="40"/>
  <c r="BP68" i="40"/>
  <c r="BO68" i="40"/>
  <c r="BN68" i="40"/>
  <c r="BI68" i="40"/>
  <c r="BH68" i="40"/>
  <c r="BC68" i="40"/>
  <c r="BB68" i="40"/>
  <c r="BA68" i="40"/>
  <c r="AP68" i="40"/>
  <c r="AO68" i="40"/>
  <c r="AN68" i="40"/>
  <c r="CH68" i="40" s="1"/>
  <c r="CI68" i="40" s="1"/>
  <c r="AC68" i="40"/>
  <c r="AB68" i="40"/>
  <c r="AA68" i="40"/>
  <c r="P68" i="40"/>
  <c r="O68" i="40"/>
  <c r="H68" i="40"/>
  <c r="E68" i="40"/>
  <c r="D68" i="40"/>
  <c r="BS67" i="40"/>
  <c r="BP67" i="40"/>
  <c r="BO67" i="40"/>
  <c r="BN67" i="40"/>
  <c r="BI67" i="40"/>
  <c r="BH67" i="40"/>
  <c r="BC67" i="40"/>
  <c r="BB67" i="40"/>
  <c r="BA67" i="40"/>
  <c r="AP67" i="40"/>
  <c r="AO67" i="40"/>
  <c r="AN67" i="40"/>
  <c r="CH67" i="40" s="1"/>
  <c r="CI67" i="40" s="1"/>
  <c r="AC67" i="40"/>
  <c r="AB67" i="40"/>
  <c r="AA67" i="40"/>
  <c r="P67" i="40"/>
  <c r="O67" i="40"/>
  <c r="H67" i="40"/>
  <c r="E67" i="40"/>
  <c r="D67" i="40"/>
  <c r="BS66" i="40"/>
  <c r="BP66" i="40"/>
  <c r="BO66" i="40"/>
  <c r="BN66" i="40"/>
  <c r="BI66" i="40"/>
  <c r="BH66" i="40"/>
  <c r="BC66" i="40"/>
  <c r="BB66" i="40"/>
  <c r="BA66" i="40"/>
  <c r="AP66" i="40"/>
  <c r="AO66" i="40"/>
  <c r="AN66" i="40"/>
  <c r="CH66" i="40" s="1"/>
  <c r="CI66" i="40" s="1"/>
  <c r="AC66" i="40"/>
  <c r="AB66" i="40"/>
  <c r="AA66" i="40"/>
  <c r="P66" i="40"/>
  <c r="O66" i="40"/>
  <c r="H66" i="40"/>
  <c r="E66" i="40"/>
  <c r="D66" i="40"/>
  <c r="BS65" i="40"/>
  <c r="BP65" i="40"/>
  <c r="BO65" i="40"/>
  <c r="BN65" i="40"/>
  <c r="BI65" i="40"/>
  <c r="BH65" i="40"/>
  <c r="BC65" i="40"/>
  <c r="BB65" i="40"/>
  <c r="BA65" i="40"/>
  <c r="AP65" i="40"/>
  <c r="AO65" i="40"/>
  <c r="AN65" i="40"/>
  <c r="CK65" i="40" s="1"/>
  <c r="AC65" i="40"/>
  <c r="AB65" i="40"/>
  <c r="AA65" i="40"/>
  <c r="P65" i="40"/>
  <c r="O65" i="40"/>
  <c r="H65" i="40"/>
  <c r="E65" i="40"/>
  <c r="D65" i="40"/>
  <c r="BS64" i="40"/>
  <c r="BP64" i="40"/>
  <c r="BO64" i="40"/>
  <c r="BN64" i="40"/>
  <c r="BI64" i="40"/>
  <c r="BH64" i="40"/>
  <c r="BC64" i="40"/>
  <c r="BB64" i="40"/>
  <c r="BA64" i="40"/>
  <c r="AP64" i="40"/>
  <c r="AO64" i="40"/>
  <c r="AN64" i="40"/>
  <c r="AC64" i="40"/>
  <c r="AB64" i="40"/>
  <c r="AA64" i="40"/>
  <c r="P64" i="40"/>
  <c r="O64" i="40"/>
  <c r="H64" i="40"/>
  <c r="E64" i="40"/>
  <c r="D64" i="40"/>
  <c r="BS63" i="40"/>
  <c r="BP63" i="40"/>
  <c r="BO63" i="40"/>
  <c r="BN63" i="40"/>
  <c r="BI63" i="40"/>
  <c r="BH63" i="40"/>
  <c r="BC63" i="40"/>
  <c r="BB63" i="40"/>
  <c r="BA63" i="40"/>
  <c r="AP63" i="40"/>
  <c r="AO63" i="40"/>
  <c r="AN63" i="40"/>
  <c r="CK63" i="40" s="1"/>
  <c r="AC63" i="40"/>
  <c r="AB63" i="40"/>
  <c r="AA63" i="40"/>
  <c r="P63" i="40"/>
  <c r="O63" i="40"/>
  <c r="H63" i="40"/>
  <c r="E63" i="40"/>
  <c r="D63" i="40"/>
  <c r="BS62" i="40"/>
  <c r="BP62" i="40"/>
  <c r="BO62" i="40"/>
  <c r="BN62" i="40"/>
  <c r="BI62" i="40"/>
  <c r="BH62" i="40"/>
  <c r="BC62" i="40"/>
  <c r="BB62" i="40"/>
  <c r="BA62" i="40"/>
  <c r="AP62" i="40"/>
  <c r="AO62" i="40"/>
  <c r="AN62" i="40"/>
  <c r="CH62" i="40" s="1"/>
  <c r="CI62" i="40" s="1"/>
  <c r="AC62" i="40"/>
  <c r="AB62" i="40"/>
  <c r="AA62" i="40"/>
  <c r="P62" i="40"/>
  <c r="O62" i="40"/>
  <c r="H62" i="40"/>
  <c r="E62" i="40"/>
  <c r="D62" i="40"/>
  <c r="BS61" i="40"/>
  <c r="BP61" i="40"/>
  <c r="BO61" i="40"/>
  <c r="BN61" i="40"/>
  <c r="BI61" i="40"/>
  <c r="BH61" i="40"/>
  <c r="BC61" i="40"/>
  <c r="BB61" i="40"/>
  <c r="BA61" i="40"/>
  <c r="AP61" i="40"/>
  <c r="AO61" i="40"/>
  <c r="AN61" i="40"/>
  <c r="CK61" i="40" s="1"/>
  <c r="AC61" i="40"/>
  <c r="AB61" i="40"/>
  <c r="AA61" i="40"/>
  <c r="P61" i="40"/>
  <c r="O61" i="40"/>
  <c r="H61" i="40"/>
  <c r="E61" i="40"/>
  <c r="D61" i="40"/>
  <c r="BS60" i="40"/>
  <c r="BP60" i="40"/>
  <c r="BO60" i="40"/>
  <c r="BN60" i="40"/>
  <c r="BI60" i="40"/>
  <c r="BH60" i="40"/>
  <c r="BC60" i="40"/>
  <c r="BB60" i="40"/>
  <c r="BA60" i="40"/>
  <c r="AP60" i="40"/>
  <c r="AO60" i="40"/>
  <c r="AN60" i="40"/>
  <c r="CH60" i="40" s="1"/>
  <c r="CI60" i="40" s="1"/>
  <c r="AC60" i="40"/>
  <c r="AB60" i="40"/>
  <c r="AA60" i="40"/>
  <c r="P60" i="40"/>
  <c r="O60" i="40"/>
  <c r="H60" i="40"/>
  <c r="E60" i="40"/>
  <c r="D60" i="40"/>
  <c r="BS59" i="40"/>
  <c r="BP59" i="40"/>
  <c r="BO59" i="40"/>
  <c r="BN59" i="40"/>
  <c r="BI59" i="40"/>
  <c r="BH59" i="40"/>
  <c r="BC59" i="40"/>
  <c r="BB59" i="40"/>
  <c r="BA59" i="40"/>
  <c r="AP59" i="40"/>
  <c r="AO59" i="40"/>
  <c r="AN59" i="40"/>
  <c r="CH59" i="40" s="1"/>
  <c r="CI59" i="40" s="1"/>
  <c r="AC59" i="40"/>
  <c r="AB59" i="40"/>
  <c r="AA59" i="40"/>
  <c r="P59" i="40"/>
  <c r="O59" i="40"/>
  <c r="H59" i="40"/>
  <c r="E59" i="40"/>
  <c r="D59" i="40"/>
  <c r="BS58" i="40"/>
  <c r="BP58" i="40"/>
  <c r="BO58" i="40"/>
  <c r="BN58" i="40"/>
  <c r="BI58" i="40"/>
  <c r="BH58" i="40"/>
  <c r="BC58" i="40"/>
  <c r="BB58" i="40"/>
  <c r="BA58" i="40"/>
  <c r="AP58" i="40"/>
  <c r="AO58" i="40"/>
  <c r="AN58" i="40"/>
  <c r="AC58" i="40"/>
  <c r="AB58" i="40"/>
  <c r="BQ58" i="40" s="1"/>
  <c r="AA58" i="40"/>
  <c r="P58" i="40"/>
  <c r="O58" i="40"/>
  <c r="H58" i="40"/>
  <c r="E58" i="40"/>
  <c r="D58" i="40"/>
  <c r="BS57" i="40"/>
  <c r="BP57" i="40"/>
  <c r="BO57" i="40"/>
  <c r="BN57" i="40"/>
  <c r="BI57" i="40"/>
  <c r="BH57" i="40"/>
  <c r="BC57" i="40"/>
  <c r="BB57" i="40"/>
  <c r="BA57" i="40"/>
  <c r="AP57" i="40"/>
  <c r="AO57" i="40"/>
  <c r="AN57" i="40"/>
  <c r="CK57" i="40" s="1"/>
  <c r="AC57" i="40"/>
  <c r="AB57" i="40"/>
  <c r="AA57" i="40"/>
  <c r="P57" i="40"/>
  <c r="O57" i="40"/>
  <c r="H57" i="40"/>
  <c r="E57" i="40"/>
  <c r="D57" i="40"/>
  <c r="BS56" i="40"/>
  <c r="BP56" i="40"/>
  <c r="BO56" i="40"/>
  <c r="BN56" i="40"/>
  <c r="BI56" i="40"/>
  <c r="BH56" i="40"/>
  <c r="BC56" i="40"/>
  <c r="BB56" i="40"/>
  <c r="BA56" i="40"/>
  <c r="AP56" i="40"/>
  <c r="AO56" i="40"/>
  <c r="AN56" i="40"/>
  <c r="CH56" i="40" s="1"/>
  <c r="CI56" i="40" s="1"/>
  <c r="AC56" i="40"/>
  <c r="AB56" i="40"/>
  <c r="AA56" i="40"/>
  <c r="P56" i="40"/>
  <c r="O56" i="40"/>
  <c r="H56" i="40"/>
  <c r="E56" i="40"/>
  <c r="D56" i="40"/>
  <c r="BS55" i="40"/>
  <c r="BP55" i="40"/>
  <c r="BO55" i="40"/>
  <c r="BN55" i="40"/>
  <c r="BI55" i="40"/>
  <c r="BH55" i="40"/>
  <c r="BC55" i="40"/>
  <c r="BB55" i="40"/>
  <c r="BA55" i="40"/>
  <c r="AP55" i="40"/>
  <c r="AO55" i="40"/>
  <c r="AN55" i="40"/>
  <c r="AC55" i="40"/>
  <c r="AB55" i="40"/>
  <c r="AA55" i="40"/>
  <c r="P55" i="40"/>
  <c r="O55" i="40"/>
  <c r="H55" i="40"/>
  <c r="E55" i="40"/>
  <c r="D55" i="40"/>
  <c r="BS54" i="40"/>
  <c r="BP54" i="40"/>
  <c r="BO54" i="40"/>
  <c r="BN54" i="40"/>
  <c r="BI54" i="40"/>
  <c r="BH54" i="40"/>
  <c r="BC54" i="40"/>
  <c r="BB54" i="40"/>
  <c r="BA54" i="40"/>
  <c r="AP54" i="40"/>
  <c r="AO54" i="40"/>
  <c r="AN54" i="40"/>
  <c r="CK54" i="40" s="1"/>
  <c r="AC54" i="40"/>
  <c r="AB54" i="40"/>
  <c r="AA54" i="40"/>
  <c r="P54" i="40"/>
  <c r="O54" i="40"/>
  <c r="H54" i="40"/>
  <c r="E54" i="40"/>
  <c r="D54" i="40"/>
  <c r="BS53" i="40"/>
  <c r="BP53" i="40"/>
  <c r="BO53" i="40"/>
  <c r="BN53" i="40"/>
  <c r="BI53" i="40"/>
  <c r="BH53" i="40"/>
  <c r="BC53" i="40"/>
  <c r="BB53" i="40"/>
  <c r="BA53" i="40"/>
  <c r="AP53" i="40"/>
  <c r="AO53" i="40"/>
  <c r="AN53" i="40"/>
  <c r="CH53" i="40" s="1"/>
  <c r="CI53" i="40" s="1"/>
  <c r="AC53" i="40"/>
  <c r="AB53" i="40"/>
  <c r="AA53" i="40"/>
  <c r="P53" i="40"/>
  <c r="O53" i="40"/>
  <c r="H53" i="40"/>
  <c r="E53" i="40"/>
  <c r="D53" i="40"/>
  <c r="BS52" i="40"/>
  <c r="BP52" i="40"/>
  <c r="BO52" i="40"/>
  <c r="BN52" i="40"/>
  <c r="BI52" i="40"/>
  <c r="BH52" i="40"/>
  <c r="BC52" i="40"/>
  <c r="BB52" i="40"/>
  <c r="BA52" i="40"/>
  <c r="AP52" i="40"/>
  <c r="AO52" i="40"/>
  <c r="AN52" i="40"/>
  <c r="AC52" i="40"/>
  <c r="AB52" i="40"/>
  <c r="AA52" i="40"/>
  <c r="P52" i="40"/>
  <c r="O52" i="40"/>
  <c r="H52" i="40"/>
  <c r="E52" i="40"/>
  <c r="D52" i="40"/>
  <c r="BS51" i="40"/>
  <c r="BP51" i="40"/>
  <c r="BO51" i="40"/>
  <c r="BN51" i="40"/>
  <c r="BI51" i="40"/>
  <c r="BH51" i="40"/>
  <c r="BC51" i="40"/>
  <c r="BB51" i="40"/>
  <c r="BA51" i="40"/>
  <c r="AP51" i="40"/>
  <c r="AO51" i="40"/>
  <c r="AN51" i="40"/>
  <c r="CH51" i="40" s="1"/>
  <c r="CI51" i="40" s="1"/>
  <c r="AC51" i="40"/>
  <c r="AB51" i="40"/>
  <c r="AA51" i="40"/>
  <c r="P51" i="40"/>
  <c r="O51" i="40"/>
  <c r="H51" i="40"/>
  <c r="E51" i="40"/>
  <c r="D51" i="40"/>
  <c r="BS50" i="40"/>
  <c r="BP50" i="40"/>
  <c r="BO50" i="40"/>
  <c r="BN50" i="40"/>
  <c r="BI50" i="40"/>
  <c r="BH50" i="40"/>
  <c r="BC50" i="40"/>
  <c r="BB50" i="40"/>
  <c r="BA50" i="40"/>
  <c r="AP50" i="40"/>
  <c r="AO50" i="40"/>
  <c r="AN50" i="40"/>
  <c r="CK50" i="40" s="1"/>
  <c r="AC50" i="40"/>
  <c r="AB50" i="40"/>
  <c r="AA50" i="40"/>
  <c r="P50" i="40"/>
  <c r="O50" i="40"/>
  <c r="H50" i="40"/>
  <c r="E50" i="40"/>
  <c r="D50" i="40"/>
  <c r="BS49" i="40"/>
  <c r="BP49" i="40"/>
  <c r="BO49" i="40"/>
  <c r="BN49" i="40"/>
  <c r="BI49" i="40"/>
  <c r="BH49" i="40"/>
  <c r="BC49" i="40"/>
  <c r="BB49" i="40"/>
  <c r="BA49" i="40"/>
  <c r="AP49" i="40"/>
  <c r="AO49" i="40"/>
  <c r="AN49" i="40"/>
  <c r="CK49" i="40" s="1"/>
  <c r="AC49" i="40"/>
  <c r="AB49" i="40"/>
  <c r="AA49" i="40"/>
  <c r="P49" i="40"/>
  <c r="O49" i="40"/>
  <c r="H49" i="40"/>
  <c r="E49" i="40"/>
  <c r="D49" i="40"/>
  <c r="BS48" i="40"/>
  <c r="BP48" i="40"/>
  <c r="BO48" i="40"/>
  <c r="BN48" i="40"/>
  <c r="BI48" i="40"/>
  <c r="BH48" i="40"/>
  <c r="BC48" i="40"/>
  <c r="BB48" i="40"/>
  <c r="BA48" i="40"/>
  <c r="AP48" i="40"/>
  <c r="AO48" i="40"/>
  <c r="AN48" i="40"/>
  <c r="CH48" i="40" s="1"/>
  <c r="CI48" i="40" s="1"/>
  <c r="AC48" i="40"/>
  <c r="AB48" i="40"/>
  <c r="AA48" i="40"/>
  <c r="P48" i="40"/>
  <c r="O48" i="40"/>
  <c r="H48" i="40"/>
  <c r="E48" i="40"/>
  <c r="D48" i="40"/>
  <c r="BS47" i="40"/>
  <c r="BP47" i="40"/>
  <c r="BO47" i="40"/>
  <c r="BN47" i="40"/>
  <c r="BI47" i="40"/>
  <c r="BH47" i="40"/>
  <c r="BC47" i="40"/>
  <c r="BB47" i="40"/>
  <c r="BA47" i="40"/>
  <c r="AP47" i="40"/>
  <c r="AO47" i="40"/>
  <c r="AN47" i="40"/>
  <c r="CK47" i="40" s="1"/>
  <c r="AC47" i="40"/>
  <c r="AB47" i="40"/>
  <c r="AA47" i="40"/>
  <c r="P47" i="40"/>
  <c r="O47" i="40"/>
  <c r="H47" i="40"/>
  <c r="E47" i="40"/>
  <c r="D47" i="40"/>
  <c r="BS46" i="40"/>
  <c r="BP46" i="40"/>
  <c r="BO46" i="40"/>
  <c r="BN46" i="40"/>
  <c r="BI46" i="40"/>
  <c r="BH46" i="40"/>
  <c r="BC46" i="40"/>
  <c r="BB46" i="40"/>
  <c r="BA46" i="40"/>
  <c r="AP46" i="40"/>
  <c r="AO46" i="40"/>
  <c r="AN46" i="40"/>
  <c r="CK46" i="40" s="1"/>
  <c r="AC46" i="40"/>
  <c r="AB46" i="40"/>
  <c r="AA46" i="40"/>
  <c r="P46" i="40"/>
  <c r="O46" i="40"/>
  <c r="H46" i="40"/>
  <c r="E46" i="40"/>
  <c r="D46" i="40"/>
  <c r="BS45" i="40"/>
  <c r="BP45" i="40"/>
  <c r="BO45" i="40"/>
  <c r="BN45" i="40"/>
  <c r="BI45" i="40"/>
  <c r="BH45" i="40"/>
  <c r="BC45" i="40"/>
  <c r="BB45" i="40"/>
  <c r="BA45" i="40"/>
  <c r="AP45" i="40"/>
  <c r="AO45" i="40"/>
  <c r="AN45" i="40"/>
  <c r="CK45" i="40" s="1"/>
  <c r="AC45" i="40"/>
  <c r="AB45" i="40"/>
  <c r="AA45" i="40"/>
  <c r="P45" i="40"/>
  <c r="O45" i="40"/>
  <c r="H45" i="40"/>
  <c r="E45" i="40"/>
  <c r="D45" i="40"/>
  <c r="BS44" i="40"/>
  <c r="BP44" i="40"/>
  <c r="BO44" i="40"/>
  <c r="BN44" i="40"/>
  <c r="BI44" i="40"/>
  <c r="BH44" i="40"/>
  <c r="BC44" i="40"/>
  <c r="BB44" i="40"/>
  <c r="BA44" i="40"/>
  <c r="AP44" i="40"/>
  <c r="AO44" i="40"/>
  <c r="AN44" i="40"/>
  <c r="CK44" i="40" s="1"/>
  <c r="AC44" i="40"/>
  <c r="AB44" i="40"/>
  <c r="AA44" i="40"/>
  <c r="P44" i="40"/>
  <c r="O44" i="40"/>
  <c r="H44" i="40"/>
  <c r="E44" i="40"/>
  <c r="D44" i="40"/>
  <c r="BS43" i="40"/>
  <c r="BP43" i="40"/>
  <c r="BO43" i="40"/>
  <c r="BN43" i="40"/>
  <c r="BI43" i="40"/>
  <c r="BH43" i="40"/>
  <c r="BC43" i="40"/>
  <c r="BB43" i="40"/>
  <c r="BA43" i="40"/>
  <c r="AP43" i="40"/>
  <c r="AO43" i="40"/>
  <c r="AN43" i="40"/>
  <c r="CH43" i="40" s="1"/>
  <c r="CI43" i="40" s="1"/>
  <c r="AC43" i="40"/>
  <c r="AB43" i="40"/>
  <c r="AA43" i="40"/>
  <c r="P43" i="40"/>
  <c r="O43" i="40"/>
  <c r="H43" i="40"/>
  <c r="E43" i="40"/>
  <c r="D43" i="40"/>
  <c r="BS42" i="40"/>
  <c r="BP42" i="40"/>
  <c r="BO42" i="40"/>
  <c r="BN42" i="40"/>
  <c r="BI42" i="40"/>
  <c r="BH42" i="40"/>
  <c r="BC42" i="40"/>
  <c r="BB42" i="40"/>
  <c r="BA42" i="40"/>
  <c r="AP42" i="40"/>
  <c r="AO42" i="40"/>
  <c r="AN42" i="40"/>
  <c r="CH42" i="40" s="1"/>
  <c r="CI42" i="40" s="1"/>
  <c r="AC42" i="40"/>
  <c r="AB42" i="40"/>
  <c r="AA42" i="40"/>
  <c r="P42" i="40"/>
  <c r="O42" i="40"/>
  <c r="H42" i="40"/>
  <c r="E42" i="40"/>
  <c r="D42" i="40"/>
  <c r="BS41" i="40"/>
  <c r="BP41" i="40"/>
  <c r="BO41" i="40"/>
  <c r="BN41" i="40"/>
  <c r="BI41" i="40"/>
  <c r="BH41" i="40"/>
  <c r="BC41" i="40"/>
  <c r="BB41" i="40"/>
  <c r="BA41" i="40"/>
  <c r="AP41" i="40"/>
  <c r="AO41" i="40"/>
  <c r="AN41" i="40"/>
  <c r="AC41" i="40"/>
  <c r="AB41" i="40"/>
  <c r="AA41" i="40"/>
  <c r="P41" i="40"/>
  <c r="O41" i="40"/>
  <c r="H41" i="40"/>
  <c r="E41" i="40"/>
  <c r="D41" i="40"/>
  <c r="BS40" i="40"/>
  <c r="BP40" i="40"/>
  <c r="BO40" i="40"/>
  <c r="BN40" i="40"/>
  <c r="BI40" i="40"/>
  <c r="BH40" i="40"/>
  <c r="BC40" i="40"/>
  <c r="BB40" i="40"/>
  <c r="BA40" i="40"/>
  <c r="AP40" i="40"/>
  <c r="AO40" i="40"/>
  <c r="AN40" i="40"/>
  <c r="AC40" i="40"/>
  <c r="AB40" i="40"/>
  <c r="AA40" i="40"/>
  <c r="P40" i="40"/>
  <c r="O40" i="40"/>
  <c r="H40" i="40"/>
  <c r="E40" i="40"/>
  <c r="D40" i="40"/>
  <c r="BS39" i="40"/>
  <c r="BP39" i="40"/>
  <c r="BO39" i="40"/>
  <c r="BN39" i="40"/>
  <c r="BI39" i="40"/>
  <c r="BH39" i="40"/>
  <c r="BC39" i="40"/>
  <c r="BB39" i="40"/>
  <c r="BA39" i="40"/>
  <c r="AP39" i="40"/>
  <c r="AO39" i="40"/>
  <c r="AN39" i="40"/>
  <c r="CH39" i="40" s="1"/>
  <c r="CI39" i="40" s="1"/>
  <c r="AC39" i="40"/>
  <c r="AB39" i="40"/>
  <c r="AA39" i="40"/>
  <c r="P39" i="40"/>
  <c r="O39" i="40"/>
  <c r="H39" i="40"/>
  <c r="E39" i="40"/>
  <c r="D39" i="40"/>
  <c r="BS38" i="40"/>
  <c r="BP38" i="40"/>
  <c r="BO38" i="40"/>
  <c r="BN38" i="40"/>
  <c r="BI38" i="40"/>
  <c r="BH38" i="40"/>
  <c r="BC38" i="40"/>
  <c r="BB38" i="40"/>
  <c r="BA38" i="40"/>
  <c r="AP38" i="40"/>
  <c r="AO38" i="40"/>
  <c r="AN38" i="40"/>
  <c r="CK38" i="40" s="1"/>
  <c r="AC38" i="40"/>
  <c r="AB38" i="40"/>
  <c r="AA38" i="40"/>
  <c r="P38" i="40"/>
  <c r="O38" i="40"/>
  <c r="H38" i="40"/>
  <c r="E38" i="40"/>
  <c r="D38" i="40"/>
  <c r="BS37" i="40"/>
  <c r="BP37" i="40"/>
  <c r="BO37" i="40"/>
  <c r="BN37" i="40"/>
  <c r="BI37" i="40"/>
  <c r="BH37" i="40"/>
  <c r="BC37" i="40"/>
  <c r="BB37" i="40"/>
  <c r="BA37" i="40"/>
  <c r="AP37" i="40"/>
  <c r="AO37" i="40"/>
  <c r="AN37" i="40"/>
  <c r="AC37" i="40"/>
  <c r="AB37" i="40"/>
  <c r="AA37" i="40"/>
  <c r="P37" i="40"/>
  <c r="O37" i="40"/>
  <c r="H37" i="40"/>
  <c r="E37" i="40"/>
  <c r="D37" i="40"/>
  <c r="BS36" i="40"/>
  <c r="BP36" i="40"/>
  <c r="BO36" i="40"/>
  <c r="BN36" i="40"/>
  <c r="BI36" i="40"/>
  <c r="BH36" i="40"/>
  <c r="BC36" i="40"/>
  <c r="BB36" i="40"/>
  <c r="BA36" i="40"/>
  <c r="AP36" i="40"/>
  <c r="AO36" i="40"/>
  <c r="AN36" i="40"/>
  <c r="CH36" i="40" s="1"/>
  <c r="CI36" i="40" s="1"/>
  <c r="AC36" i="40"/>
  <c r="AB36" i="40"/>
  <c r="AA36" i="40"/>
  <c r="P36" i="40"/>
  <c r="O36" i="40"/>
  <c r="H36" i="40"/>
  <c r="E36" i="40"/>
  <c r="D36" i="40"/>
  <c r="BS35" i="40"/>
  <c r="BP35" i="40"/>
  <c r="BO35" i="40"/>
  <c r="BN35" i="40"/>
  <c r="BI35" i="40"/>
  <c r="BH35" i="40"/>
  <c r="BC35" i="40"/>
  <c r="BB35" i="40"/>
  <c r="BA35" i="40"/>
  <c r="AP35" i="40"/>
  <c r="AO35" i="40"/>
  <c r="AN35" i="40"/>
  <c r="CH35" i="40" s="1"/>
  <c r="CI35" i="40" s="1"/>
  <c r="AC35" i="40"/>
  <c r="AB35" i="40"/>
  <c r="AA35" i="40"/>
  <c r="P35" i="40"/>
  <c r="O35" i="40"/>
  <c r="H35" i="40"/>
  <c r="E35" i="40"/>
  <c r="D35" i="40"/>
  <c r="BS34" i="40"/>
  <c r="BP34" i="40"/>
  <c r="BO34" i="40"/>
  <c r="BN34" i="40"/>
  <c r="BI34" i="40"/>
  <c r="BH34" i="40"/>
  <c r="BC34" i="40"/>
  <c r="BB34" i="40"/>
  <c r="BA34" i="40"/>
  <c r="AP34" i="40"/>
  <c r="AO34" i="40"/>
  <c r="AN34" i="40"/>
  <c r="CK34" i="40" s="1"/>
  <c r="AC34" i="40"/>
  <c r="AB34" i="40"/>
  <c r="AA34" i="40"/>
  <c r="P34" i="40"/>
  <c r="O34" i="40"/>
  <c r="H34" i="40"/>
  <c r="E34" i="40"/>
  <c r="D34" i="40"/>
  <c r="BS33" i="40"/>
  <c r="BP33" i="40"/>
  <c r="BO33" i="40"/>
  <c r="BN33" i="40"/>
  <c r="BI33" i="40"/>
  <c r="BH33" i="40"/>
  <c r="BC33" i="40"/>
  <c r="BB33" i="40"/>
  <c r="BA33" i="40"/>
  <c r="AP33" i="40"/>
  <c r="AO33" i="40"/>
  <c r="AN33" i="40"/>
  <c r="AC33" i="40"/>
  <c r="AB33" i="40"/>
  <c r="AA33" i="40"/>
  <c r="P33" i="40"/>
  <c r="O33" i="40"/>
  <c r="H33" i="40"/>
  <c r="E33" i="40"/>
  <c r="D33" i="40"/>
  <c r="BS32" i="40"/>
  <c r="BP32" i="40"/>
  <c r="BO32" i="40"/>
  <c r="BN32" i="40"/>
  <c r="BI32" i="40"/>
  <c r="BH32" i="40"/>
  <c r="BC32" i="40"/>
  <c r="BB32" i="40"/>
  <c r="BA32" i="40"/>
  <c r="AP32" i="40"/>
  <c r="AO32" i="40"/>
  <c r="AN32" i="40"/>
  <c r="CK32" i="40" s="1"/>
  <c r="AC32" i="40"/>
  <c r="AB32" i="40"/>
  <c r="AA32" i="40"/>
  <c r="P32" i="40"/>
  <c r="O32" i="40"/>
  <c r="H32" i="40"/>
  <c r="E32" i="40"/>
  <c r="D32" i="40"/>
  <c r="BS31" i="40"/>
  <c r="BP31" i="40"/>
  <c r="BO31" i="40"/>
  <c r="BN31" i="40"/>
  <c r="BI31" i="40"/>
  <c r="BH31" i="40"/>
  <c r="BC31" i="40"/>
  <c r="BB31" i="40"/>
  <c r="BA31" i="40"/>
  <c r="AP31" i="40"/>
  <c r="AO31" i="40"/>
  <c r="AN31" i="40"/>
  <c r="CH31" i="40" s="1"/>
  <c r="CI31" i="40" s="1"/>
  <c r="AC31" i="40"/>
  <c r="AB31" i="40"/>
  <c r="AA31" i="40"/>
  <c r="P31" i="40"/>
  <c r="O31" i="40"/>
  <c r="H31" i="40"/>
  <c r="E31" i="40"/>
  <c r="D31" i="40"/>
  <c r="BS30" i="40"/>
  <c r="BP30" i="40"/>
  <c r="BO30" i="40"/>
  <c r="BN30" i="40"/>
  <c r="BI30" i="40"/>
  <c r="BH30" i="40"/>
  <c r="BC30" i="40"/>
  <c r="BB30" i="40"/>
  <c r="BA30" i="40"/>
  <c r="AP30" i="40"/>
  <c r="AO30" i="40"/>
  <c r="AN30" i="40"/>
  <c r="CH30" i="40" s="1"/>
  <c r="CI30" i="40" s="1"/>
  <c r="AC30" i="40"/>
  <c r="AB30" i="40"/>
  <c r="BQ30" i="40" s="1"/>
  <c r="AA30" i="40"/>
  <c r="P30" i="40"/>
  <c r="O30" i="40"/>
  <c r="H30" i="40"/>
  <c r="E30" i="40"/>
  <c r="D30" i="40"/>
  <c r="BS29" i="40"/>
  <c r="BP29" i="40"/>
  <c r="BO29" i="40"/>
  <c r="BN29" i="40"/>
  <c r="BI29" i="40"/>
  <c r="BH29" i="40"/>
  <c r="BC29" i="40"/>
  <c r="BB29" i="40"/>
  <c r="BA29" i="40"/>
  <c r="AP29" i="40"/>
  <c r="AO29" i="40"/>
  <c r="AN29" i="40"/>
  <c r="AC29" i="40"/>
  <c r="AB29" i="40"/>
  <c r="AA29" i="40"/>
  <c r="P29" i="40"/>
  <c r="O29" i="40"/>
  <c r="H29" i="40"/>
  <c r="E29" i="40"/>
  <c r="D29" i="40"/>
  <c r="BS28" i="40"/>
  <c r="BP28" i="40"/>
  <c r="BO28" i="40"/>
  <c r="BN28" i="40"/>
  <c r="BI28" i="40"/>
  <c r="BH28" i="40"/>
  <c r="BC28" i="40"/>
  <c r="BB28" i="40"/>
  <c r="BA28" i="40"/>
  <c r="AP28" i="40"/>
  <c r="AO28" i="40"/>
  <c r="AN28" i="40"/>
  <c r="CK28" i="40" s="1"/>
  <c r="AC28" i="40"/>
  <c r="AB28" i="40"/>
  <c r="AA28" i="40"/>
  <c r="P28" i="40"/>
  <c r="O28" i="40"/>
  <c r="H28" i="40"/>
  <c r="E28" i="40"/>
  <c r="D28" i="40"/>
  <c r="BS27" i="40"/>
  <c r="BP27" i="40"/>
  <c r="BO27" i="40"/>
  <c r="BN27" i="40"/>
  <c r="BI27" i="40"/>
  <c r="BH27" i="40"/>
  <c r="BC27" i="40"/>
  <c r="BB27" i="40"/>
  <c r="BA27" i="40"/>
  <c r="AP27" i="40"/>
  <c r="AO27" i="40"/>
  <c r="AN27" i="40"/>
  <c r="CH27" i="40" s="1"/>
  <c r="CI27" i="40" s="1"/>
  <c r="AC27" i="40"/>
  <c r="AB27" i="40"/>
  <c r="AA27" i="40"/>
  <c r="P27" i="40"/>
  <c r="O27" i="40"/>
  <c r="H27" i="40"/>
  <c r="E27" i="40"/>
  <c r="D27" i="40"/>
  <c r="BS26" i="40"/>
  <c r="BP26" i="40"/>
  <c r="BO26" i="40"/>
  <c r="BN26" i="40"/>
  <c r="BI26" i="40"/>
  <c r="BH26" i="40"/>
  <c r="BC26" i="40"/>
  <c r="BB26" i="40"/>
  <c r="BA26" i="40"/>
  <c r="AP26" i="40"/>
  <c r="AO26" i="40"/>
  <c r="AN26" i="40"/>
  <c r="CK26" i="40" s="1"/>
  <c r="AC26" i="40"/>
  <c r="AB26" i="40"/>
  <c r="AA26" i="40"/>
  <c r="P26" i="40"/>
  <c r="O26" i="40"/>
  <c r="H26" i="40"/>
  <c r="E26" i="40"/>
  <c r="D26" i="40"/>
  <c r="BS25" i="40"/>
  <c r="BP25" i="40"/>
  <c r="BO25" i="40"/>
  <c r="BN25" i="40"/>
  <c r="BI25" i="40"/>
  <c r="BH25" i="40"/>
  <c r="BC25" i="40"/>
  <c r="BB25" i="40"/>
  <c r="BA25" i="40"/>
  <c r="AP25" i="40"/>
  <c r="AO25" i="40"/>
  <c r="AN25" i="40"/>
  <c r="CH25" i="40" s="1"/>
  <c r="CI25" i="40" s="1"/>
  <c r="AC25" i="40"/>
  <c r="AB25" i="40"/>
  <c r="AA25" i="40"/>
  <c r="P25" i="40"/>
  <c r="O25" i="40"/>
  <c r="H25" i="40"/>
  <c r="E25" i="40"/>
  <c r="D25" i="40"/>
  <c r="BS24" i="40"/>
  <c r="BP24" i="40"/>
  <c r="BO24" i="40"/>
  <c r="BN24" i="40"/>
  <c r="BI24" i="40"/>
  <c r="BH24" i="40"/>
  <c r="BC24" i="40"/>
  <c r="BB24" i="40"/>
  <c r="BA24" i="40"/>
  <c r="AP24" i="40"/>
  <c r="AO24" i="40"/>
  <c r="AN24" i="40"/>
  <c r="CK24" i="40" s="1"/>
  <c r="AC24" i="40"/>
  <c r="AB24" i="40"/>
  <c r="AA24" i="40"/>
  <c r="P24" i="40"/>
  <c r="O24" i="40"/>
  <c r="H24" i="40"/>
  <c r="E24" i="40"/>
  <c r="D24" i="40"/>
  <c r="BS23" i="40"/>
  <c r="BP23" i="40"/>
  <c r="BO23" i="40"/>
  <c r="BN23" i="40"/>
  <c r="BI23" i="40"/>
  <c r="BH23" i="40"/>
  <c r="BC23" i="40"/>
  <c r="BB23" i="40"/>
  <c r="BA23" i="40"/>
  <c r="AP23" i="40"/>
  <c r="AO23" i="40"/>
  <c r="AN23" i="40"/>
  <c r="CH23" i="40" s="1"/>
  <c r="CI23" i="40" s="1"/>
  <c r="AC23" i="40"/>
  <c r="AB23" i="40"/>
  <c r="AA23" i="40"/>
  <c r="P23" i="40"/>
  <c r="O23" i="40"/>
  <c r="H23" i="40"/>
  <c r="E23" i="40"/>
  <c r="D23" i="40"/>
  <c r="BS22" i="40"/>
  <c r="BP22" i="40"/>
  <c r="BO22" i="40"/>
  <c r="BN22" i="40"/>
  <c r="BI22" i="40"/>
  <c r="BH22" i="40"/>
  <c r="BC22" i="40"/>
  <c r="BB22" i="40"/>
  <c r="BA22" i="40"/>
  <c r="AP22" i="40"/>
  <c r="AO22" i="40"/>
  <c r="AN22" i="40"/>
  <c r="CH22" i="40" s="1"/>
  <c r="CI22" i="40" s="1"/>
  <c r="AC22" i="40"/>
  <c r="AB22" i="40"/>
  <c r="AA22" i="40"/>
  <c r="P22" i="40"/>
  <c r="O22" i="40"/>
  <c r="H22" i="40"/>
  <c r="E22" i="40"/>
  <c r="D22" i="40"/>
  <c r="BS21" i="40"/>
  <c r="BP21" i="40"/>
  <c r="BO21" i="40"/>
  <c r="BN21" i="40"/>
  <c r="BI21" i="40"/>
  <c r="BH21" i="40"/>
  <c r="BC21" i="40"/>
  <c r="BB21" i="40"/>
  <c r="BA21" i="40"/>
  <c r="AP21" i="40"/>
  <c r="AO21" i="40"/>
  <c r="AN21" i="40"/>
  <c r="AC21" i="40"/>
  <c r="AB21" i="40"/>
  <c r="AA21" i="40"/>
  <c r="P21" i="40"/>
  <c r="O21" i="40"/>
  <c r="H21" i="40"/>
  <c r="E21" i="40"/>
  <c r="D21" i="40"/>
  <c r="BS20" i="40"/>
  <c r="BP20" i="40"/>
  <c r="BO20" i="40"/>
  <c r="BN20" i="40"/>
  <c r="BI20" i="40"/>
  <c r="BH20" i="40"/>
  <c r="BC20" i="40"/>
  <c r="BB20" i="40"/>
  <c r="BA20" i="40"/>
  <c r="AP20" i="40"/>
  <c r="AO20" i="40"/>
  <c r="AN20" i="40"/>
  <c r="CK20" i="40" s="1"/>
  <c r="AC20" i="40"/>
  <c r="AB20" i="40"/>
  <c r="AA20" i="40"/>
  <c r="P20" i="40"/>
  <c r="O20" i="40"/>
  <c r="H20" i="40"/>
  <c r="E20" i="40"/>
  <c r="D20" i="40"/>
  <c r="BS19" i="40"/>
  <c r="BP19" i="40"/>
  <c r="BO19" i="40"/>
  <c r="BN19" i="40"/>
  <c r="BI19" i="40"/>
  <c r="BH19" i="40"/>
  <c r="BC19" i="40"/>
  <c r="BB19" i="40"/>
  <c r="BA19" i="40"/>
  <c r="AP19" i="40"/>
  <c r="AO19" i="40"/>
  <c r="AN19" i="40"/>
  <c r="CH19" i="40" s="1"/>
  <c r="CI19" i="40" s="1"/>
  <c r="AC19" i="40"/>
  <c r="AB19" i="40"/>
  <c r="AA19" i="40"/>
  <c r="P19" i="40"/>
  <c r="O19" i="40"/>
  <c r="H19" i="40"/>
  <c r="E19" i="40"/>
  <c r="D19" i="40"/>
  <c r="BS18" i="40"/>
  <c r="BP18" i="40"/>
  <c r="BO18" i="40"/>
  <c r="BN18" i="40"/>
  <c r="BI18" i="40"/>
  <c r="BH18" i="40"/>
  <c r="BC18" i="40"/>
  <c r="BB18" i="40"/>
  <c r="BA18" i="40"/>
  <c r="AP18" i="40"/>
  <c r="AO18" i="40"/>
  <c r="AN18" i="40"/>
  <c r="CK18" i="40" s="1"/>
  <c r="AC18" i="40"/>
  <c r="AB18" i="40"/>
  <c r="BQ18" i="40" s="1"/>
  <c r="AA18" i="40"/>
  <c r="P18" i="40"/>
  <c r="O18" i="40"/>
  <c r="H18" i="40"/>
  <c r="E18" i="40"/>
  <c r="D18" i="40"/>
  <c r="BS17" i="40"/>
  <c r="BP17" i="40"/>
  <c r="BO17" i="40"/>
  <c r="BN17" i="40"/>
  <c r="BI17" i="40"/>
  <c r="BH17" i="40"/>
  <c r="BC17" i="40"/>
  <c r="BB17" i="40"/>
  <c r="BA17" i="40"/>
  <c r="AP17" i="40"/>
  <c r="AO17" i="40"/>
  <c r="AN17" i="40"/>
  <c r="AC17" i="40"/>
  <c r="AB17" i="40"/>
  <c r="BQ17" i="40" s="1"/>
  <c r="AA17" i="40"/>
  <c r="P17" i="40"/>
  <c r="O17" i="40"/>
  <c r="H17" i="40"/>
  <c r="E17" i="40"/>
  <c r="D17" i="40"/>
  <c r="BS16" i="40"/>
  <c r="BP16" i="40"/>
  <c r="BO16" i="40"/>
  <c r="BN16" i="40"/>
  <c r="BI16" i="40"/>
  <c r="BH16" i="40"/>
  <c r="BC16" i="40"/>
  <c r="BB16" i="40"/>
  <c r="BA16" i="40"/>
  <c r="AP16" i="40"/>
  <c r="AO16" i="40"/>
  <c r="AN16" i="40"/>
  <c r="CK16" i="40" s="1"/>
  <c r="AC16" i="40"/>
  <c r="AB16" i="40"/>
  <c r="AA16" i="40"/>
  <c r="P16" i="40"/>
  <c r="O16" i="40"/>
  <c r="H16" i="40"/>
  <c r="E16" i="40"/>
  <c r="D16" i="40"/>
  <c r="BS15" i="40"/>
  <c r="BP15" i="40"/>
  <c r="BO15" i="40"/>
  <c r="BN15" i="40"/>
  <c r="BI15" i="40"/>
  <c r="BH15" i="40"/>
  <c r="BC15" i="40"/>
  <c r="BB15" i="40"/>
  <c r="BA15" i="40"/>
  <c r="AP15" i="40"/>
  <c r="AO15" i="40"/>
  <c r="AN15" i="40"/>
  <c r="AC15" i="40"/>
  <c r="AB15" i="40"/>
  <c r="BQ15" i="40" s="1"/>
  <c r="AA15" i="40"/>
  <c r="P15" i="40"/>
  <c r="O15" i="40"/>
  <c r="H15" i="40"/>
  <c r="E15" i="40"/>
  <c r="D15" i="40"/>
  <c r="BS14" i="40"/>
  <c r="BP14" i="40"/>
  <c r="BO14" i="40"/>
  <c r="BN14" i="40"/>
  <c r="BI14" i="40"/>
  <c r="BH14" i="40"/>
  <c r="BC14" i="40"/>
  <c r="BB14" i="40"/>
  <c r="BA14" i="40"/>
  <c r="AP14" i="40"/>
  <c r="AO14" i="40"/>
  <c r="AN14" i="40"/>
  <c r="CK14" i="40" s="1"/>
  <c r="AC14" i="40"/>
  <c r="AB14" i="40"/>
  <c r="BQ14" i="40" s="1"/>
  <c r="AA14" i="40"/>
  <c r="P14" i="40"/>
  <c r="O14" i="40"/>
  <c r="H14" i="40"/>
  <c r="E14" i="40"/>
  <c r="D14" i="40"/>
  <c r="BS13" i="40"/>
  <c r="BP13" i="40"/>
  <c r="BO13" i="40"/>
  <c r="BN13" i="40"/>
  <c r="BI13" i="40"/>
  <c r="BH13" i="40"/>
  <c r="BC13" i="40"/>
  <c r="BB13" i="40"/>
  <c r="BA13" i="40"/>
  <c r="AP13" i="40"/>
  <c r="AO13" i="40"/>
  <c r="AN13" i="40"/>
  <c r="CH13" i="40" s="1"/>
  <c r="CI13" i="40" s="1"/>
  <c r="AC13" i="40"/>
  <c r="AB13" i="40"/>
  <c r="AA13" i="40"/>
  <c r="P13" i="40"/>
  <c r="O13" i="40"/>
  <c r="H13" i="40"/>
  <c r="E13" i="40"/>
  <c r="D13" i="40"/>
  <c r="BS12" i="40"/>
  <c r="BP12" i="40"/>
  <c r="BO12" i="40"/>
  <c r="BN12" i="40"/>
  <c r="BI12" i="40"/>
  <c r="BH12" i="40"/>
  <c r="BC12" i="40"/>
  <c r="BB12" i="40"/>
  <c r="BA12" i="40"/>
  <c r="AP12" i="40"/>
  <c r="AO12" i="40"/>
  <c r="AN12" i="40"/>
  <c r="CK12" i="40" s="1"/>
  <c r="AC12" i="40"/>
  <c r="AB12" i="40"/>
  <c r="BQ12" i="40" s="1"/>
  <c r="AA12" i="40"/>
  <c r="P12" i="40"/>
  <c r="O12" i="40"/>
  <c r="H12" i="40"/>
  <c r="E12" i="40"/>
  <c r="D12" i="40"/>
  <c r="BS11" i="40"/>
  <c r="BP11" i="40"/>
  <c r="BO11" i="40"/>
  <c r="BN11" i="40"/>
  <c r="BI11" i="40"/>
  <c r="BH11" i="40"/>
  <c r="BC11" i="40"/>
  <c r="BB11" i="40"/>
  <c r="BA11" i="40"/>
  <c r="AP11" i="40"/>
  <c r="AO11" i="40"/>
  <c r="AN11" i="40"/>
  <c r="AC11" i="40"/>
  <c r="AB11" i="40"/>
  <c r="BQ11" i="40" s="1"/>
  <c r="AA11" i="40"/>
  <c r="P11" i="40"/>
  <c r="O11" i="40"/>
  <c r="H11" i="40"/>
  <c r="E11" i="40"/>
  <c r="D11" i="40"/>
  <c r="BS10" i="40"/>
  <c r="BP10" i="40"/>
  <c r="BO10" i="40"/>
  <c r="BN10" i="40"/>
  <c r="BI10" i="40"/>
  <c r="BH10" i="40"/>
  <c r="BC10" i="40"/>
  <c r="BB10" i="40"/>
  <c r="BA10" i="40"/>
  <c r="AP10" i="40"/>
  <c r="AO10" i="40"/>
  <c r="AN10" i="40"/>
  <c r="CK10" i="40" s="1"/>
  <c r="AC10" i="40"/>
  <c r="AB10" i="40"/>
  <c r="AA10" i="40"/>
  <c r="P10" i="40"/>
  <c r="O10" i="40"/>
  <c r="H10" i="40"/>
  <c r="E10" i="40"/>
  <c r="D10" i="40"/>
  <c r="BS9" i="40"/>
  <c r="BP9" i="40"/>
  <c r="BO9" i="40"/>
  <c r="BN9" i="40"/>
  <c r="BI9" i="40"/>
  <c r="BH9" i="40"/>
  <c r="BC9" i="40"/>
  <c r="BB9" i="40"/>
  <c r="BA9" i="40"/>
  <c r="AP9" i="40"/>
  <c r="AO9" i="40"/>
  <c r="AN9" i="40"/>
  <c r="CH9" i="40" s="1"/>
  <c r="CI9" i="40" s="1"/>
  <c r="AC9" i="40"/>
  <c r="AB9" i="40"/>
  <c r="AA9" i="40"/>
  <c r="P9" i="40"/>
  <c r="O9" i="40"/>
  <c r="H9" i="40"/>
  <c r="E9" i="40"/>
  <c r="D9" i="40"/>
  <c r="BS8" i="40"/>
  <c r="BP8" i="40"/>
  <c r="BO8" i="40"/>
  <c r="BN8" i="40"/>
  <c r="BI8" i="40"/>
  <c r="BH8" i="40"/>
  <c r="BC8" i="40"/>
  <c r="BB8" i="40"/>
  <c r="BA8" i="40"/>
  <c r="AP8" i="40"/>
  <c r="AO8" i="40"/>
  <c r="AN8" i="40"/>
  <c r="CK8" i="40" s="1"/>
  <c r="AC8" i="40"/>
  <c r="AB8" i="40"/>
  <c r="BQ8" i="40" s="1"/>
  <c r="AA8" i="40"/>
  <c r="P8" i="40"/>
  <c r="O8" i="40"/>
  <c r="H8" i="40"/>
  <c r="E8" i="40"/>
  <c r="D8" i="40"/>
  <c r="BS7" i="40"/>
  <c r="BP7" i="40"/>
  <c r="BO7" i="40"/>
  <c r="BN7" i="40"/>
  <c r="BI7" i="40"/>
  <c r="BH7" i="40"/>
  <c r="BC7" i="40"/>
  <c r="BB7" i="40"/>
  <c r="BA7" i="40"/>
  <c r="AP7" i="40"/>
  <c r="AO7" i="40"/>
  <c r="AN7" i="40"/>
  <c r="CH7" i="40" s="1"/>
  <c r="CI7" i="40" s="1"/>
  <c r="AC7" i="40"/>
  <c r="AB7" i="40"/>
  <c r="BQ7" i="40" s="1"/>
  <c r="AA7" i="40"/>
  <c r="P7" i="40"/>
  <c r="O7" i="40"/>
  <c r="H7" i="40"/>
  <c r="E7" i="40"/>
  <c r="D7" i="40"/>
  <c r="BS6" i="40"/>
  <c r="BP6" i="40"/>
  <c r="BO6" i="40"/>
  <c r="BN6" i="40"/>
  <c r="BI6" i="40"/>
  <c r="BH6" i="40"/>
  <c r="BC6" i="40"/>
  <c r="BB6" i="40"/>
  <c r="BA6" i="40"/>
  <c r="AP6" i="40"/>
  <c r="AO6" i="40"/>
  <c r="AN6" i="40"/>
  <c r="CK6" i="40" s="1"/>
  <c r="AC6" i="40"/>
  <c r="AB6" i="40"/>
  <c r="AA6" i="40"/>
  <c r="P6" i="40"/>
  <c r="O6" i="40"/>
  <c r="H6" i="40"/>
  <c r="E6" i="40"/>
  <c r="D6" i="40"/>
  <c r="BS5" i="40"/>
  <c r="BP5" i="40"/>
  <c r="BO5" i="40"/>
  <c r="BN5" i="40"/>
  <c r="BI5" i="40"/>
  <c r="BH5" i="40"/>
  <c r="BC5" i="40"/>
  <c r="BB5" i="40"/>
  <c r="BA5" i="40"/>
  <c r="AP5" i="40"/>
  <c r="AO5" i="40"/>
  <c r="AN5" i="40"/>
  <c r="CH5" i="40" s="1"/>
  <c r="CI5" i="40" s="1"/>
  <c r="AC5" i="40"/>
  <c r="AB5" i="40"/>
  <c r="AA5" i="40"/>
  <c r="P5" i="40"/>
  <c r="O5" i="40"/>
  <c r="H5" i="40"/>
  <c r="E5" i="40"/>
  <c r="D5" i="40"/>
  <c r="BS4" i="40"/>
  <c r="BP4" i="40"/>
  <c r="BO4" i="40"/>
  <c r="BN4" i="40"/>
  <c r="BI4" i="40"/>
  <c r="BH4" i="40"/>
  <c r="BC4" i="40"/>
  <c r="BB4" i="40"/>
  <c r="BA4" i="40"/>
  <c r="AP4" i="40"/>
  <c r="AO4" i="40"/>
  <c r="AN4" i="40"/>
  <c r="CK4" i="40" s="1"/>
  <c r="AC4" i="40"/>
  <c r="AB4" i="40"/>
  <c r="AA4" i="40"/>
  <c r="P4" i="40"/>
  <c r="O4" i="40"/>
  <c r="M4" i="40"/>
  <c r="M5" i="40" s="1"/>
  <c r="M6" i="40" s="1"/>
  <c r="M7" i="40" s="1"/>
  <c r="M8" i="40" s="1"/>
  <c r="M9" i="40" s="1"/>
  <c r="M10" i="40" s="1"/>
  <c r="M11" i="40" s="1"/>
  <c r="M12" i="40" s="1"/>
  <c r="M13" i="40" s="1"/>
  <c r="M14" i="40" s="1"/>
  <c r="M15" i="40" s="1"/>
  <c r="M16" i="40" s="1"/>
  <c r="M17" i="40" s="1"/>
  <c r="M18" i="40" s="1"/>
  <c r="M19" i="40" s="1"/>
  <c r="M20" i="40" s="1"/>
  <c r="M21" i="40" s="1"/>
  <c r="M22" i="40" s="1"/>
  <c r="M23" i="40" s="1"/>
  <c r="M24" i="40" s="1"/>
  <c r="M25" i="40" s="1"/>
  <c r="M26" i="40" s="1"/>
  <c r="M27" i="40" s="1"/>
  <c r="M28" i="40" s="1"/>
  <c r="M29" i="40" s="1"/>
  <c r="M30" i="40" s="1"/>
  <c r="M31" i="40" s="1"/>
  <c r="M32" i="40" s="1"/>
  <c r="M33" i="40" s="1"/>
  <c r="M34" i="40" s="1"/>
  <c r="M35" i="40" s="1"/>
  <c r="M36" i="40" s="1"/>
  <c r="M37" i="40" s="1"/>
  <c r="M38" i="40" s="1"/>
  <c r="M39" i="40" s="1"/>
  <c r="M40" i="40" s="1"/>
  <c r="M41" i="40" s="1"/>
  <c r="M42" i="40" s="1"/>
  <c r="M43" i="40" s="1"/>
  <c r="M44" i="40" s="1"/>
  <c r="M45" i="40" s="1"/>
  <c r="M46" i="40" s="1"/>
  <c r="M47" i="40" s="1"/>
  <c r="M48" i="40" s="1"/>
  <c r="M49" i="40" s="1"/>
  <c r="M50" i="40" s="1"/>
  <c r="M51" i="40" s="1"/>
  <c r="M52" i="40" s="1"/>
  <c r="M53" i="40" s="1"/>
  <c r="M54" i="40" s="1"/>
  <c r="M55" i="40" s="1"/>
  <c r="M56" i="40" s="1"/>
  <c r="M57" i="40" s="1"/>
  <c r="M58" i="40" s="1"/>
  <c r="M59" i="40" s="1"/>
  <c r="M60" i="40" s="1"/>
  <c r="M61" i="40" s="1"/>
  <c r="M62" i="40" s="1"/>
  <c r="M63" i="40" s="1"/>
  <c r="M64" i="40" s="1"/>
  <c r="M65" i="40" s="1"/>
  <c r="M66" i="40" s="1"/>
  <c r="M67" i="40" s="1"/>
  <c r="M68" i="40" s="1"/>
  <c r="M69" i="40" s="1"/>
  <c r="M70" i="40" s="1"/>
  <c r="M71" i="40" s="1"/>
  <c r="M72" i="40" s="1"/>
  <c r="M73" i="40" s="1"/>
  <c r="M74" i="40" s="1"/>
  <c r="M75" i="40" s="1"/>
  <c r="M76" i="40" s="1"/>
  <c r="M77" i="40" s="1"/>
  <c r="M78" i="40" s="1"/>
  <c r="M79" i="40" s="1"/>
  <c r="M80" i="40" s="1"/>
  <c r="M81" i="40" s="1"/>
  <c r="M82" i="40" s="1"/>
  <c r="M83" i="40" s="1"/>
  <c r="M84" i="40" s="1"/>
  <c r="M85" i="40" s="1"/>
  <c r="M86" i="40" s="1"/>
  <c r="M87" i="40" s="1"/>
  <c r="M88" i="40" s="1"/>
  <c r="M89" i="40" s="1"/>
  <c r="M90" i="40" s="1"/>
  <c r="M91" i="40" s="1"/>
  <c r="M92" i="40" s="1"/>
  <c r="M93" i="40" s="1"/>
  <c r="M94" i="40" s="1"/>
  <c r="M95" i="40" s="1"/>
  <c r="M96" i="40" s="1"/>
  <c r="M97" i="40" s="1"/>
  <c r="M98" i="40" s="1"/>
  <c r="M99" i="40" s="1"/>
  <c r="M100" i="40" s="1"/>
  <c r="M101" i="40" s="1"/>
  <c r="M102" i="40" s="1"/>
  <c r="M103" i="40" s="1"/>
  <c r="M104" i="40" s="1"/>
  <c r="M105" i="40" s="1"/>
  <c r="M106" i="40" s="1"/>
  <c r="M107" i="40" s="1"/>
  <c r="M108" i="40" s="1"/>
  <c r="M109" i="40" s="1"/>
  <c r="M110" i="40" s="1"/>
  <c r="M111" i="40" s="1"/>
  <c r="M112" i="40" s="1"/>
  <c r="M113" i="40" s="1"/>
  <c r="M114" i="40" s="1"/>
  <c r="M115" i="40" s="1"/>
  <c r="M116" i="40" s="1"/>
  <c r="M117" i="40" s="1"/>
  <c r="M118" i="40" s="1"/>
  <c r="M119" i="40" s="1"/>
  <c r="M120" i="40" s="1"/>
  <c r="M121" i="40" s="1"/>
  <c r="M122" i="40" s="1"/>
  <c r="M123" i="40" s="1"/>
  <c r="M124" i="40" s="1"/>
  <c r="M125" i="40" s="1"/>
  <c r="M126" i="40" s="1"/>
  <c r="M127" i="40" s="1"/>
  <c r="M128" i="40" s="1"/>
  <c r="M129" i="40" s="1"/>
  <c r="M130" i="40" s="1"/>
  <c r="M131" i="40" s="1"/>
  <c r="M132" i="40" s="1"/>
  <c r="M133" i="40" s="1"/>
  <c r="L4" i="40"/>
  <c r="L5" i="40" s="1"/>
  <c r="H4" i="40"/>
  <c r="E4" i="40"/>
  <c r="D4" i="40"/>
  <c r="CU3" i="40"/>
  <c r="CT3" i="40"/>
  <c r="CS3" i="40"/>
  <c r="CR3" i="40"/>
  <c r="CQ3" i="40"/>
  <c r="BS3" i="40"/>
  <c r="BP3" i="40"/>
  <c r="BO3" i="40"/>
  <c r="BN3" i="40"/>
  <c r="BI3" i="40"/>
  <c r="BH3" i="40"/>
  <c r="BC3" i="40"/>
  <c r="BB3" i="40"/>
  <c r="BA3" i="40"/>
  <c r="AP3" i="40"/>
  <c r="AO3" i="40"/>
  <c r="AN3" i="40"/>
  <c r="CK3" i="40" s="1"/>
  <c r="AC3" i="40"/>
  <c r="AB3" i="40"/>
  <c r="BQ3" i="40" s="1"/>
  <c r="AA3" i="40"/>
  <c r="P3" i="40"/>
  <c r="N3" i="40"/>
  <c r="H3" i="40"/>
  <c r="E3" i="40"/>
  <c r="D3" i="40"/>
  <c r="BN172" i="19"/>
  <c r="BO172" i="19"/>
  <c r="BP172" i="19"/>
  <c r="BS172" i="19"/>
  <c r="BN173" i="19"/>
  <c r="BO173" i="19"/>
  <c r="BP173" i="19"/>
  <c r="BS173" i="19"/>
  <c r="BN174" i="19"/>
  <c r="BO174" i="19"/>
  <c r="BP174" i="19"/>
  <c r="BS174" i="19"/>
  <c r="BN175" i="19"/>
  <c r="BO175" i="19"/>
  <c r="BP175" i="19"/>
  <c r="BS175" i="19"/>
  <c r="BN176" i="19"/>
  <c r="BO176" i="19"/>
  <c r="BP176" i="19"/>
  <c r="BS176" i="19"/>
  <c r="BN177" i="19"/>
  <c r="BO177" i="19"/>
  <c r="BP177" i="19"/>
  <c r="BS177" i="19"/>
  <c r="CV177" i="19"/>
  <c r="CW177" i="19"/>
  <c r="CX177" i="19"/>
  <c r="CY177" i="19"/>
  <c r="CZ177" i="19"/>
  <c r="BH172" i="19"/>
  <c r="BI172" i="19"/>
  <c r="BH173" i="19"/>
  <c r="BI173" i="19"/>
  <c r="BH174" i="19"/>
  <c r="BI174" i="19"/>
  <c r="BH175" i="19"/>
  <c r="BI175" i="19"/>
  <c r="BH176" i="19"/>
  <c r="BI176" i="19"/>
  <c r="BH177" i="19"/>
  <c r="BI177" i="19"/>
  <c r="BA172" i="19"/>
  <c r="BB172" i="19"/>
  <c r="BC172" i="19"/>
  <c r="BA173" i="19"/>
  <c r="BB173" i="19"/>
  <c r="BC173" i="19"/>
  <c r="BA174" i="19"/>
  <c r="BB174" i="19"/>
  <c r="BC174" i="19"/>
  <c r="BA175" i="19"/>
  <c r="BB175" i="19"/>
  <c r="BC175" i="19"/>
  <c r="BA176" i="19"/>
  <c r="BB176" i="19"/>
  <c r="BC176" i="19"/>
  <c r="BA177" i="19"/>
  <c r="BB177" i="19"/>
  <c r="BC177" i="19"/>
  <c r="AN172" i="19"/>
  <c r="CH172" i="19" s="1"/>
  <c r="CI172" i="19" s="1"/>
  <c r="AO172" i="19"/>
  <c r="AP172" i="19"/>
  <c r="AN173" i="19"/>
  <c r="CH173" i="19" s="1"/>
  <c r="CI173" i="19" s="1"/>
  <c r="AO173" i="19"/>
  <c r="AP173" i="19"/>
  <c r="AN174" i="19"/>
  <c r="CH174" i="19" s="1"/>
  <c r="CI174" i="19" s="1"/>
  <c r="AO174" i="19"/>
  <c r="AP174" i="19"/>
  <c r="AN175" i="19"/>
  <c r="CH175" i="19" s="1"/>
  <c r="CI175" i="19" s="1"/>
  <c r="AO175" i="19"/>
  <c r="AP175" i="19"/>
  <c r="AN176" i="19"/>
  <c r="CK176" i="19" s="1"/>
  <c r="AO176" i="19"/>
  <c r="AP176" i="19"/>
  <c r="AN177" i="19"/>
  <c r="CH177" i="19" s="1"/>
  <c r="CI177" i="19" s="1"/>
  <c r="AO177" i="19"/>
  <c r="AP177" i="19"/>
  <c r="AA172" i="19"/>
  <c r="AB172" i="19"/>
  <c r="AC172" i="19"/>
  <c r="AA173" i="19"/>
  <c r="AB173" i="19"/>
  <c r="AC173" i="19"/>
  <c r="AA174" i="19"/>
  <c r="AB174" i="19"/>
  <c r="AC174" i="19"/>
  <c r="AA175" i="19"/>
  <c r="AB175" i="19"/>
  <c r="AC175" i="19"/>
  <c r="AA176" i="19"/>
  <c r="AB176" i="19"/>
  <c r="AC176" i="19"/>
  <c r="AA177" i="19"/>
  <c r="AB177" i="19"/>
  <c r="AC177" i="19"/>
  <c r="P176" i="19"/>
  <c r="P175" i="19"/>
  <c r="P174" i="19"/>
  <c r="P173" i="19"/>
  <c r="P172" i="19"/>
  <c r="P171" i="19"/>
  <c r="O172" i="19"/>
  <c r="O173" i="19"/>
  <c r="O174" i="19"/>
  <c r="O175" i="19"/>
  <c r="O176" i="19"/>
  <c r="O177" i="19"/>
  <c r="D172" i="19"/>
  <c r="E172" i="19"/>
  <c r="D173" i="19"/>
  <c r="E173" i="19"/>
  <c r="D174" i="19"/>
  <c r="E174" i="19"/>
  <c r="D175" i="19"/>
  <c r="E175" i="19"/>
  <c r="D176" i="19"/>
  <c r="E176" i="19"/>
  <c r="D177" i="19"/>
  <c r="E177" i="19"/>
  <c r="BS39" i="39"/>
  <c r="BP39" i="39"/>
  <c r="BO39" i="39"/>
  <c r="BN39" i="39"/>
  <c r="BI39" i="39"/>
  <c r="BH39" i="39"/>
  <c r="BC39" i="39"/>
  <c r="BB39" i="39"/>
  <c r="BA39" i="39"/>
  <c r="AP39" i="39"/>
  <c r="AO39" i="39"/>
  <c r="AN39" i="39"/>
  <c r="CH39" i="39" s="1"/>
  <c r="CI39" i="39" s="1"/>
  <c r="AC39" i="39"/>
  <c r="AB39" i="39"/>
  <c r="AA39" i="39"/>
  <c r="O39" i="39"/>
  <c r="H39" i="39"/>
  <c r="E39" i="39"/>
  <c r="D39" i="39"/>
  <c r="BS38" i="39"/>
  <c r="BP38" i="39"/>
  <c r="BO38" i="39"/>
  <c r="BN38" i="39"/>
  <c r="BI38" i="39"/>
  <c r="BH38" i="39"/>
  <c r="BC38" i="39"/>
  <c r="BB38" i="39"/>
  <c r="BA38" i="39"/>
  <c r="AP38" i="39"/>
  <c r="AO38" i="39"/>
  <c r="AN38" i="39"/>
  <c r="CK38" i="39" s="1"/>
  <c r="AC38" i="39"/>
  <c r="AB38" i="39"/>
  <c r="AA38" i="39"/>
  <c r="P38" i="39"/>
  <c r="O38" i="39"/>
  <c r="H38" i="39"/>
  <c r="E38" i="39"/>
  <c r="D38" i="39"/>
  <c r="BS37" i="39"/>
  <c r="BP37" i="39"/>
  <c r="BO37" i="39"/>
  <c r="BN37" i="39"/>
  <c r="BI37" i="39"/>
  <c r="BH37" i="39"/>
  <c r="BC37" i="39"/>
  <c r="BB37" i="39"/>
  <c r="BA37" i="39"/>
  <c r="AP37" i="39"/>
  <c r="AO37" i="39"/>
  <c r="AN37" i="39"/>
  <c r="CH37" i="39" s="1"/>
  <c r="CI37" i="39" s="1"/>
  <c r="AC37" i="39"/>
  <c r="AB37" i="39"/>
  <c r="AA37" i="39"/>
  <c r="P37" i="39"/>
  <c r="O37" i="39"/>
  <c r="H37" i="39"/>
  <c r="E37" i="39"/>
  <c r="D37" i="39"/>
  <c r="BS36" i="39"/>
  <c r="BP36" i="39"/>
  <c r="BO36" i="39"/>
  <c r="BN36" i="39"/>
  <c r="BI36" i="39"/>
  <c r="BH36" i="39"/>
  <c r="BC36" i="39"/>
  <c r="BB36" i="39"/>
  <c r="BA36" i="39"/>
  <c r="AP36" i="39"/>
  <c r="AO36" i="39"/>
  <c r="AN36" i="39"/>
  <c r="CH36" i="39" s="1"/>
  <c r="CI36" i="39" s="1"/>
  <c r="AC36" i="39"/>
  <c r="AB36" i="39"/>
  <c r="BQ36" i="39" s="1"/>
  <c r="AA36" i="39"/>
  <c r="P36" i="39"/>
  <c r="O36" i="39"/>
  <c r="H36" i="39"/>
  <c r="E36" i="39"/>
  <c r="D36" i="39"/>
  <c r="BS35" i="39"/>
  <c r="BP35" i="39"/>
  <c r="BO35" i="39"/>
  <c r="BN35" i="39"/>
  <c r="BI35" i="39"/>
  <c r="BH35" i="39"/>
  <c r="BC35" i="39"/>
  <c r="BB35" i="39"/>
  <c r="BA35" i="39"/>
  <c r="AP35" i="39"/>
  <c r="AO35" i="39"/>
  <c r="AN35" i="39"/>
  <c r="CH35" i="39" s="1"/>
  <c r="CI35" i="39" s="1"/>
  <c r="AC35" i="39"/>
  <c r="AB35" i="39"/>
  <c r="AA35" i="39"/>
  <c r="P35" i="39"/>
  <c r="O35" i="39"/>
  <c r="H35" i="39"/>
  <c r="E35" i="39"/>
  <c r="D35" i="39"/>
  <c r="BS34" i="39"/>
  <c r="BP34" i="39"/>
  <c r="BO34" i="39"/>
  <c r="BN34" i="39"/>
  <c r="BI34" i="39"/>
  <c r="BH34" i="39"/>
  <c r="BC34" i="39"/>
  <c r="BB34" i="39"/>
  <c r="BA34" i="39"/>
  <c r="AP34" i="39"/>
  <c r="AO34" i="39"/>
  <c r="AN34" i="39"/>
  <c r="AC34" i="39"/>
  <c r="AB34" i="39"/>
  <c r="AA34" i="39"/>
  <c r="P34" i="39"/>
  <c r="O34" i="39"/>
  <c r="H34" i="39"/>
  <c r="E34" i="39"/>
  <c r="D34" i="39"/>
  <c r="BS33" i="39"/>
  <c r="BP33" i="39"/>
  <c r="BO33" i="39"/>
  <c r="BN33" i="39"/>
  <c r="BI33" i="39"/>
  <c r="BH33" i="39"/>
  <c r="BC33" i="39"/>
  <c r="BB33" i="39"/>
  <c r="BA33" i="39"/>
  <c r="AP33" i="39"/>
  <c r="AO33" i="39"/>
  <c r="AN33" i="39"/>
  <c r="CK33" i="39" s="1"/>
  <c r="AC33" i="39"/>
  <c r="AB33" i="39"/>
  <c r="BQ33" i="39" s="1"/>
  <c r="AA33" i="39"/>
  <c r="P33" i="39"/>
  <c r="O33" i="39"/>
  <c r="H33" i="39"/>
  <c r="E33" i="39"/>
  <c r="D33" i="39"/>
  <c r="BS32" i="39"/>
  <c r="BP32" i="39"/>
  <c r="BO32" i="39"/>
  <c r="BN32" i="39"/>
  <c r="BI32" i="39"/>
  <c r="BH32" i="39"/>
  <c r="BC32" i="39"/>
  <c r="BB32" i="39"/>
  <c r="BA32" i="39"/>
  <c r="AP32" i="39"/>
  <c r="AO32" i="39"/>
  <c r="AN32" i="39"/>
  <c r="CH32" i="39" s="1"/>
  <c r="CI32" i="39" s="1"/>
  <c r="AC32" i="39"/>
  <c r="AB32" i="39"/>
  <c r="AA32" i="39"/>
  <c r="P32" i="39"/>
  <c r="O32" i="39"/>
  <c r="H32" i="39"/>
  <c r="E32" i="39"/>
  <c r="D32" i="39"/>
  <c r="BS31" i="39"/>
  <c r="BP31" i="39"/>
  <c r="BO31" i="39"/>
  <c r="BN31" i="39"/>
  <c r="BI31" i="39"/>
  <c r="BH31" i="39"/>
  <c r="BC31" i="39"/>
  <c r="BB31" i="39"/>
  <c r="BA31" i="39"/>
  <c r="AP31" i="39"/>
  <c r="AO31" i="39"/>
  <c r="AN31" i="39"/>
  <c r="CH31" i="39" s="1"/>
  <c r="CI31" i="39" s="1"/>
  <c r="AC31" i="39"/>
  <c r="AB31" i="39"/>
  <c r="AA31" i="39"/>
  <c r="P31" i="39"/>
  <c r="O31" i="39"/>
  <c r="H31" i="39"/>
  <c r="E31" i="39"/>
  <c r="D31" i="39"/>
  <c r="BS30" i="39"/>
  <c r="BP30" i="39"/>
  <c r="BO30" i="39"/>
  <c r="BN30" i="39"/>
  <c r="BI30" i="39"/>
  <c r="BH30" i="39"/>
  <c r="BC30" i="39"/>
  <c r="BB30" i="39"/>
  <c r="BA30" i="39"/>
  <c r="AP30" i="39"/>
  <c r="AO30" i="39"/>
  <c r="AN30" i="39"/>
  <c r="AC30" i="39"/>
  <c r="AB30" i="39"/>
  <c r="BQ30" i="39" s="1"/>
  <c r="AA30" i="39"/>
  <c r="P30" i="39"/>
  <c r="O30" i="39"/>
  <c r="H30" i="39"/>
  <c r="E30" i="39"/>
  <c r="D30" i="39"/>
  <c r="BS29" i="39"/>
  <c r="BP29" i="39"/>
  <c r="BO29" i="39"/>
  <c r="BN29" i="39"/>
  <c r="BI29" i="39"/>
  <c r="BH29" i="39"/>
  <c r="BC29" i="39"/>
  <c r="BB29" i="39"/>
  <c r="BA29" i="39"/>
  <c r="AP29" i="39"/>
  <c r="AO29" i="39"/>
  <c r="AN29" i="39"/>
  <c r="CK29" i="39" s="1"/>
  <c r="AC29" i="39"/>
  <c r="AB29" i="39"/>
  <c r="BQ29" i="39" s="1"/>
  <c r="AA29" i="39"/>
  <c r="P29" i="39"/>
  <c r="O29" i="39"/>
  <c r="H29" i="39"/>
  <c r="E29" i="39"/>
  <c r="D29" i="39"/>
  <c r="BS28" i="39"/>
  <c r="BP28" i="39"/>
  <c r="BO28" i="39"/>
  <c r="BN28" i="39"/>
  <c r="BI28" i="39"/>
  <c r="BH28" i="39"/>
  <c r="BC28" i="39"/>
  <c r="BB28" i="39"/>
  <c r="BA28" i="39"/>
  <c r="AP28" i="39"/>
  <c r="AO28" i="39"/>
  <c r="AN28" i="39"/>
  <c r="AC28" i="39"/>
  <c r="AB28" i="39"/>
  <c r="BQ28" i="39" s="1"/>
  <c r="AA28" i="39"/>
  <c r="P28" i="39"/>
  <c r="O28" i="39"/>
  <c r="H28" i="39"/>
  <c r="E28" i="39"/>
  <c r="D28" i="39"/>
  <c r="BS27" i="39"/>
  <c r="BP27" i="39"/>
  <c r="BO27" i="39"/>
  <c r="BN27" i="39"/>
  <c r="BI27" i="39"/>
  <c r="BH27" i="39"/>
  <c r="BC27" i="39"/>
  <c r="BB27" i="39"/>
  <c r="BA27" i="39"/>
  <c r="AP27" i="39"/>
  <c r="AO27" i="39"/>
  <c r="AN27" i="39"/>
  <c r="CH27" i="39" s="1"/>
  <c r="CI27" i="39" s="1"/>
  <c r="AC27" i="39"/>
  <c r="AB27" i="39"/>
  <c r="BQ27" i="39" s="1"/>
  <c r="AA27" i="39"/>
  <c r="P27" i="39"/>
  <c r="O27" i="39"/>
  <c r="H27" i="39"/>
  <c r="E27" i="39"/>
  <c r="D27" i="39"/>
  <c r="BS26" i="39"/>
  <c r="BP26" i="39"/>
  <c r="BO26" i="39"/>
  <c r="BN26" i="39"/>
  <c r="BI26" i="39"/>
  <c r="BH26" i="39"/>
  <c r="BC26" i="39"/>
  <c r="BB26" i="39"/>
  <c r="BA26" i="39"/>
  <c r="AP26" i="39"/>
  <c r="AO26" i="39"/>
  <c r="AN26" i="39"/>
  <c r="AC26" i="39"/>
  <c r="AB26" i="39"/>
  <c r="BQ26" i="39" s="1"/>
  <c r="AA26" i="39"/>
  <c r="P26" i="39"/>
  <c r="O26" i="39"/>
  <c r="H26" i="39"/>
  <c r="E26" i="39"/>
  <c r="D26" i="39"/>
  <c r="BS25" i="39"/>
  <c r="BP25" i="39"/>
  <c r="BO25" i="39"/>
  <c r="BN25" i="39"/>
  <c r="BI25" i="39"/>
  <c r="BH25" i="39"/>
  <c r="BC25" i="39"/>
  <c r="BB25" i="39"/>
  <c r="BA25" i="39"/>
  <c r="AP25" i="39"/>
  <c r="AO25" i="39"/>
  <c r="AN25" i="39"/>
  <c r="CK25" i="39" s="1"/>
  <c r="AC25" i="39"/>
  <c r="AB25" i="39"/>
  <c r="AA25" i="39"/>
  <c r="P25" i="39"/>
  <c r="O25" i="39"/>
  <c r="H25" i="39"/>
  <c r="E25" i="39"/>
  <c r="D25" i="39"/>
  <c r="BS24" i="39"/>
  <c r="BP24" i="39"/>
  <c r="BO24" i="39"/>
  <c r="BN24" i="39"/>
  <c r="BI24" i="39"/>
  <c r="BH24" i="39"/>
  <c r="BC24" i="39"/>
  <c r="BB24" i="39"/>
  <c r="BA24" i="39"/>
  <c r="AP24" i="39"/>
  <c r="AO24" i="39"/>
  <c r="AN24" i="39"/>
  <c r="CH24" i="39" s="1"/>
  <c r="CI24" i="39" s="1"/>
  <c r="AC24" i="39"/>
  <c r="AB24" i="39"/>
  <c r="BQ24" i="39" s="1"/>
  <c r="AA24" i="39"/>
  <c r="P24" i="39"/>
  <c r="O24" i="39"/>
  <c r="H24" i="39"/>
  <c r="E24" i="39"/>
  <c r="D24" i="39"/>
  <c r="BS23" i="39"/>
  <c r="BP23" i="39"/>
  <c r="BO23" i="39"/>
  <c r="BN23" i="39"/>
  <c r="BI23" i="39"/>
  <c r="BH23" i="39"/>
  <c r="BC23" i="39"/>
  <c r="BB23" i="39"/>
  <c r="BA23" i="39"/>
  <c r="AP23" i="39"/>
  <c r="AO23" i="39"/>
  <c r="AN23" i="39"/>
  <c r="AC23" i="39"/>
  <c r="AB23" i="39"/>
  <c r="AA23" i="39"/>
  <c r="P23" i="39"/>
  <c r="O23" i="39"/>
  <c r="H23" i="39"/>
  <c r="E23" i="39"/>
  <c r="D23" i="39"/>
  <c r="BS22" i="39"/>
  <c r="BP22" i="39"/>
  <c r="BO22" i="39"/>
  <c r="BN22" i="39"/>
  <c r="BI22" i="39"/>
  <c r="BH22" i="39"/>
  <c r="BC22" i="39"/>
  <c r="BB22" i="39"/>
  <c r="BA22" i="39"/>
  <c r="AP22" i="39"/>
  <c r="AO22" i="39"/>
  <c r="AN22" i="39"/>
  <c r="AC22" i="39"/>
  <c r="AB22" i="39"/>
  <c r="AA22" i="39"/>
  <c r="P22" i="39"/>
  <c r="O22" i="39"/>
  <c r="H22" i="39"/>
  <c r="E22" i="39"/>
  <c r="D22" i="39"/>
  <c r="BS21" i="39"/>
  <c r="BP21" i="39"/>
  <c r="BO21" i="39"/>
  <c r="BN21" i="39"/>
  <c r="BI21" i="39"/>
  <c r="BH21" i="39"/>
  <c r="BC21" i="39"/>
  <c r="BB21" i="39"/>
  <c r="BA21" i="39"/>
  <c r="AP21" i="39"/>
  <c r="AO21" i="39"/>
  <c r="AN21" i="39"/>
  <c r="CH21" i="39" s="1"/>
  <c r="CI21" i="39" s="1"/>
  <c r="AC21" i="39"/>
  <c r="AB21" i="39"/>
  <c r="AA21" i="39"/>
  <c r="P21" i="39"/>
  <c r="O21" i="39"/>
  <c r="H21" i="39"/>
  <c r="E21" i="39"/>
  <c r="D21" i="39"/>
  <c r="BS20" i="39"/>
  <c r="BP20" i="39"/>
  <c r="BO20" i="39"/>
  <c r="BN20" i="39"/>
  <c r="BI20" i="39"/>
  <c r="BH20" i="39"/>
  <c r="BC20" i="39"/>
  <c r="BB20" i="39"/>
  <c r="BA20" i="39"/>
  <c r="AP20" i="39"/>
  <c r="AO20" i="39"/>
  <c r="AN20" i="39"/>
  <c r="CH20" i="39" s="1"/>
  <c r="CI20" i="39" s="1"/>
  <c r="AC20" i="39"/>
  <c r="AB20" i="39"/>
  <c r="AA20" i="39"/>
  <c r="P20" i="39"/>
  <c r="O20" i="39"/>
  <c r="H20" i="39"/>
  <c r="E20" i="39"/>
  <c r="D20" i="39"/>
  <c r="BS19" i="39"/>
  <c r="BP19" i="39"/>
  <c r="BO19" i="39"/>
  <c r="BN19" i="39"/>
  <c r="BI19" i="39"/>
  <c r="BH19" i="39"/>
  <c r="BC19" i="39"/>
  <c r="BB19" i="39"/>
  <c r="BA19" i="39"/>
  <c r="AP19" i="39"/>
  <c r="AO19" i="39"/>
  <c r="AN19" i="39"/>
  <c r="CH19" i="39" s="1"/>
  <c r="CI19" i="39" s="1"/>
  <c r="AC19" i="39"/>
  <c r="AB19" i="39"/>
  <c r="BQ19" i="39" s="1"/>
  <c r="AA19" i="39"/>
  <c r="P19" i="39"/>
  <c r="O19" i="39"/>
  <c r="H19" i="39"/>
  <c r="E19" i="39"/>
  <c r="D19" i="39"/>
  <c r="BS18" i="39"/>
  <c r="BP18" i="39"/>
  <c r="BO18" i="39"/>
  <c r="BN18" i="39"/>
  <c r="BI18" i="39"/>
  <c r="BH18" i="39"/>
  <c r="BC18" i="39"/>
  <c r="BB18" i="39"/>
  <c r="BA18" i="39"/>
  <c r="AP18" i="39"/>
  <c r="AO18" i="39"/>
  <c r="AN18" i="39"/>
  <c r="AC18" i="39"/>
  <c r="AB18" i="39"/>
  <c r="AA18" i="39"/>
  <c r="P18" i="39"/>
  <c r="O18" i="39"/>
  <c r="H18" i="39"/>
  <c r="E18" i="39"/>
  <c r="D18" i="39"/>
  <c r="BS17" i="39"/>
  <c r="BP17" i="39"/>
  <c r="BO17" i="39"/>
  <c r="BN17" i="39"/>
  <c r="BI17" i="39"/>
  <c r="BH17" i="39"/>
  <c r="BC17" i="39"/>
  <c r="BB17" i="39"/>
  <c r="BA17" i="39"/>
  <c r="AP17" i="39"/>
  <c r="AO17" i="39"/>
  <c r="AN17" i="39"/>
  <c r="CK17" i="39" s="1"/>
  <c r="AC17" i="39"/>
  <c r="AB17" i="39"/>
  <c r="BQ17" i="39" s="1"/>
  <c r="AA17" i="39"/>
  <c r="P17" i="39"/>
  <c r="O17" i="39"/>
  <c r="H17" i="39"/>
  <c r="E17" i="39"/>
  <c r="D17" i="39"/>
  <c r="BS16" i="39"/>
  <c r="BP16" i="39"/>
  <c r="BO16" i="39"/>
  <c r="BN16" i="39"/>
  <c r="BI16" i="39"/>
  <c r="BH16" i="39"/>
  <c r="BC16" i="39"/>
  <c r="BB16" i="39"/>
  <c r="BA16" i="39"/>
  <c r="AP16" i="39"/>
  <c r="AO16" i="39"/>
  <c r="AN16" i="39"/>
  <c r="CH16" i="39" s="1"/>
  <c r="CI16" i="39" s="1"/>
  <c r="AC16" i="39"/>
  <c r="AB16" i="39"/>
  <c r="AA16" i="39"/>
  <c r="P16" i="39"/>
  <c r="O16" i="39"/>
  <c r="H16" i="39"/>
  <c r="E16" i="39"/>
  <c r="D16" i="39"/>
  <c r="BS15" i="39"/>
  <c r="BP15" i="39"/>
  <c r="BO15" i="39"/>
  <c r="BN15" i="39"/>
  <c r="BI15" i="39"/>
  <c r="BH15" i="39"/>
  <c r="AN15" i="39"/>
  <c r="P15" i="39"/>
  <c r="O15" i="39"/>
  <c r="H15" i="39"/>
  <c r="E15" i="39"/>
  <c r="D15" i="39"/>
  <c r="BS14" i="39"/>
  <c r="BP14" i="39"/>
  <c r="BO14" i="39"/>
  <c r="BN14" i="39"/>
  <c r="BI14" i="39"/>
  <c r="BH14" i="39"/>
  <c r="BC14" i="39"/>
  <c r="BB14" i="39"/>
  <c r="BA14" i="39"/>
  <c r="AP14" i="39"/>
  <c r="AO14" i="39"/>
  <c r="AN14" i="39"/>
  <c r="AC14" i="39"/>
  <c r="AB14" i="39"/>
  <c r="BQ14" i="39" s="1"/>
  <c r="AA14" i="39"/>
  <c r="P14" i="39"/>
  <c r="O14" i="39"/>
  <c r="H14" i="39"/>
  <c r="E14" i="39"/>
  <c r="D14" i="39"/>
  <c r="BS13" i="39"/>
  <c r="BP13" i="39"/>
  <c r="BO13" i="39"/>
  <c r="BN13" i="39"/>
  <c r="BI13" i="39"/>
  <c r="BH13" i="39"/>
  <c r="BC13" i="39"/>
  <c r="BB13" i="39"/>
  <c r="BA13" i="39"/>
  <c r="AP13" i="39"/>
  <c r="AO13" i="39"/>
  <c r="AN13" i="39"/>
  <c r="CK13" i="39" s="1"/>
  <c r="AC13" i="39"/>
  <c r="AB13" i="39"/>
  <c r="BQ13" i="39" s="1"/>
  <c r="AA13" i="39"/>
  <c r="P13" i="39"/>
  <c r="O13" i="39"/>
  <c r="H13" i="39"/>
  <c r="E13" i="39"/>
  <c r="D13" i="39"/>
  <c r="CK12" i="39"/>
  <c r="BS12" i="39"/>
  <c r="BP12" i="39"/>
  <c r="BO12" i="39"/>
  <c r="BN12" i="39"/>
  <c r="BI12" i="39"/>
  <c r="BH12" i="39"/>
  <c r="BC12" i="39"/>
  <c r="BB12" i="39"/>
  <c r="BA12" i="39"/>
  <c r="AP12" i="39"/>
  <c r="AO12" i="39"/>
  <c r="AN12" i="39"/>
  <c r="AC12" i="39"/>
  <c r="AB12" i="39"/>
  <c r="BQ12" i="39" s="1"/>
  <c r="AA12" i="39"/>
  <c r="P12" i="39"/>
  <c r="O12" i="39"/>
  <c r="H12" i="39"/>
  <c r="E12" i="39"/>
  <c r="D12" i="39"/>
  <c r="BS11" i="39"/>
  <c r="BP11" i="39"/>
  <c r="BO11" i="39"/>
  <c r="BN11" i="39"/>
  <c r="BI11" i="39"/>
  <c r="BH11" i="39"/>
  <c r="BC11" i="39"/>
  <c r="BB11" i="39"/>
  <c r="BA11" i="39"/>
  <c r="AP11" i="39"/>
  <c r="AO11" i="39"/>
  <c r="AN11" i="39"/>
  <c r="AC11" i="39"/>
  <c r="AB11" i="39"/>
  <c r="AA11" i="39"/>
  <c r="P11" i="39"/>
  <c r="O11" i="39"/>
  <c r="H11" i="39"/>
  <c r="E11" i="39"/>
  <c r="D11" i="39"/>
  <c r="BS10" i="39"/>
  <c r="BP10" i="39"/>
  <c r="BO10" i="39"/>
  <c r="BN10" i="39"/>
  <c r="BI10" i="39"/>
  <c r="BH10" i="39"/>
  <c r="BC10" i="39"/>
  <c r="BB10" i="39"/>
  <c r="BA10" i="39"/>
  <c r="AP10" i="39"/>
  <c r="AO10" i="39"/>
  <c r="AN10" i="39"/>
  <c r="CH10" i="39" s="1"/>
  <c r="CI10" i="39" s="1"/>
  <c r="AC10" i="39"/>
  <c r="AB10" i="39"/>
  <c r="BQ10" i="39" s="1"/>
  <c r="AA10" i="39"/>
  <c r="P10" i="39"/>
  <c r="O10" i="39"/>
  <c r="H10" i="39"/>
  <c r="E10" i="39"/>
  <c r="D10" i="39"/>
  <c r="BS9" i="39"/>
  <c r="BP9" i="39"/>
  <c r="BO9" i="39"/>
  <c r="BN9" i="39"/>
  <c r="BI9" i="39"/>
  <c r="BH9" i="39"/>
  <c r="BC9" i="39"/>
  <c r="BB9" i="39"/>
  <c r="BA9" i="39"/>
  <c r="AP9" i="39"/>
  <c r="AO9" i="39"/>
  <c r="AN9" i="39"/>
  <c r="AC9" i="39"/>
  <c r="AB9" i="39"/>
  <c r="AA9" i="39"/>
  <c r="P9" i="39"/>
  <c r="O9" i="39"/>
  <c r="H9" i="39"/>
  <c r="E9" i="39"/>
  <c r="D9" i="39"/>
  <c r="BS8" i="39"/>
  <c r="BP8" i="39"/>
  <c r="BO8" i="39"/>
  <c r="BN8" i="39"/>
  <c r="BI8" i="39"/>
  <c r="BH8" i="39"/>
  <c r="BC8" i="39"/>
  <c r="BB8" i="39"/>
  <c r="BA8" i="39"/>
  <c r="AP8" i="39"/>
  <c r="AO8" i="39"/>
  <c r="AN8" i="39"/>
  <c r="AC8" i="39"/>
  <c r="AB8" i="39"/>
  <c r="AA8" i="39"/>
  <c r="P8" i="39"/>
  <c r="O8" i="39"/>
  <c r="H8" i="39"/>
  <c r="E8" i="39"/>
  <c r="D8" i="39"/>
  <c r="BS7" i="39"/>
  <c r="BP7" i="39"/>
  <c r="BO7" i="39"/>
  <c r="BN7" i="39"/>
  <c r="BI7" i="39"/>
  <c r="BH7" i="39"/>
  <c r="BC7" i="39"/>
  <c r="BB7" i="39"/>
  <c r="BA7" i="39"/>
  <c r="AP7" i="39"/>
  <c r="AO7" i="39"/>
  <c r="AN7" i="39"/>
  <c r="CH7" i="39" s="1"/>
  <c r="CI7" i="39" s="1"/>
  <c r="AC7" i="39"/>
  <c r="AB7" i="39"/>
  <c r="AA7" i="39"/>
  <c r="P7" i="39"/>
  <c r="O7" i="39"/>
  <c r="H7" i="39"/>
  <c r="E7" i="39"/>
  <c r="D7" i="39"/>
  <c r="BS6" i="39"/>
  <c r="BP6" i="39"/>
  <c r="BO6" i="39"/>
  <c r="BN6" i="39"/>
  <c r="BI6" i="39"/>
  <c r="BH6" i="39"/>
  <c r="BC6" i="39"/>
  <c r="BB6" i="39"/>
  <c r="BA6" i="39"/>
  <c r="AP6" i="39"/>
  <c r="AO6" i="39"/>
  <c r="AN6" i="39"/>
  <c r="AC6" i="39"/>
  <c r="AB6" i="39"/>
  <c r="AA6" i="39"/>
  <c r="P6" i="39"/>
  <c r="O6" i="39"/>
  <c r="H6" i="39"/>
  <c r="E6" i="39"/>
  <c r="D6" i="39"/>
  <c r="BS5" i="39"/>
  <c r="BP5" i="39"/>
  <c r="BO5" i="39"/>
  <c r="BN5" i="39"/>
  <c r="BI5" i="39"/>
  <c r="BH5" i="39"/>
  <c r="BC5" i="39"/>
  <c r="BB5" i="39"/>
  <c r="BA5" i="39"/>
  <c r="AP5" i="39"/>
  <c r="AO5" i="39"/>
  <c r="AN5" i="39"/>
  <c r="AC5" i="39"/>
  <c r="AB5" i="39"/>
  <c r="AA5" i="39"/>
  <c r="P5" i="39"/>
  <c r="O5" i="39"/>
  <c r="H5" i="39"/>
  <c r="E5" i="39"/>
  <c r="D5" i="39"/>
  <c r="BS4" i="39"/>
  <c r="BP4" i="39"/>
  <c r="BO4" i="39"/>
  <c r="BN4" i="39"/>
  <c r="BI4" i="39"/>
  <c r="BH4" i="39"/>
  <c r="BC4" i="39"/>
  <c r="BB4" i="39"/>
  <c r="BA4" i="39"/>
  <c r="AP4" i="39"/>
  <c r="AO4" i="39"/>
  <c r="AN4" i="39"/>
  <c r="AC4" i="39"/>
  <c r="AB4" i="39"/>
  <c r="AA4" i="39"/>
  <c r="P4" i="39"/>
  <c r="O4" i="39"/>
  <c r="M4" i="39"/>
  <c r="M5" i="39" s="1"/>
  <c r="M6" i="39" s="1"/>
  <c r="M7" i="39" s="1"/>
  <c r="M8" i="39" s="1"/>
  <c r="M9" i="39" s="1"/>
  <c r="M10" i="39" s="1"/>
  <c r="M11" i="39" s="1"/>
  <c r="M12" i="39" s="1"/>
  <c r="M13" i="39" s="1"/>
  <c r="M14" i="39" s="1"/>
  <c r="M15" i="39" s="1"/>
  <c r="M16" i="39" s="1"/>
  <c r="M17" i="39" s="1"/>
  <c r="M18" i="39" s="1"/>
  <c r="M19" i="39" s="1"/>
  <c r="M20" i="39" s="1"/>
  <c r="M21" i="39" s="1"/>
  <c r="M22" i="39" s="1"/>
  <c r="M23" i="39" s="1"/>
  <c r="M24" i="39" s="1"/>
  <c r="M25" i="39" s="1"/>
  <c r="M26" i="39" s="1"/>
  <c r="M27" i="39" s="1"/>
  <c r="M28" i="39" s="1"/>
  <c r="M29" i="39" s="1"/>
  <c r="M30" i="39" s="1"/>
  <c r="M31" i="39" s="1"/>
  <c r="M32" i="39" s="1"/>
  <c r="M33" i="39" s="1"/>
  <c r="M34" i="39" s="1"/>
  <c r="M35" i="39" s="1"/>
  <c r="M36" i="39" s="1"/>
  <c r="M37" i="39" s="1"/>
  <c r="M38" i="39" s="1"/>
  <c r="M39" i="39" s="1"/>
  <c r="L4" i="39"/>
  <c r="H4" i="39"/>
  <c r="E4" i="39"/>
  <c r="D4" i="39"/>
  <c r="CU3" i="39"/>
  <c r="CT3" i="39"/>
  <c r="CS3" i="39"/>
  <c r="CR3" i="39"/>
  <c r="CQ3" i="39"/>
  <c r="BS3" i="39"/>
  <c r="BP3" i="39"/>
  <c r="BO3" i="39"/>
  <c r="BN3" i="39"/>
  <c r="BI3" i="39"/>
  <c r="BH3" i="39"/>
  <c r="BC3" i="39"/>
  <c r="BB3" i="39"/>
  <c r="BA3" i="39"/>
  <c r="AP3" i="39"/>
  <c r="AO3" i="39"/>
  <c r="AN3" i="39"/>
  <c r="CK3" i="39" s="1"/>
  <c r="AC3" i="39"/>
  <c r="AB3" i="39"/>
  <c r="AA3" i="39"/>
  <c r="P3" i="39"/>
  <c r="N3" i="39"/>
  <c r="H3" i="39"/>
  <c r="E3" i="39"/>
  <c r="D3" i="39"/>
  <c r="BN138" i="14"/>
  <c r="BO138" i="14"/>
  <c r="BP138" i="14"/>
  <c r="BS138" i="14"/>
  <c r="CV138" i="14"/>
  <c r="CW138" i="14"/>
  <c r="CX138" i="14"/>
  <c r="CY138" i="14"/>
  <c r="CZ138" i="14"/>
  <c r="BH138" i="14"/>
  <c r="BI138" i="14"/>
  <c r="BA138" i="14"/>
  <c r="BB138" i="14"/>
  <c r="BC138" i="14"/>
  <c r="AN138" i="14"/>
  <c r="CH138" i="14" s="1"/>
  <c r="CI138" i="14" s="1"/>
  <c r="AO138" i="14"/>
  <c r="AP138" i="14"/>
  <c r="AA138" i="14"/>
  <c r="AB138" i="14"/>
  <c r="P137" i="14"/>
  <c r="O138" i="14"/>
  <c r="H138" i="14"/>
  <c r="D138" i="14"/>
  <c r="E138" i="14"/>
  <c r="BN18" i="12"/>
  <c r="BO18" i="12"/>
  <c r="BP18" i="12"/>
  <c r="BS18" i="12"/>
  <c r="CV18" i="12"/>
  <c r="CW18" i="12"/>
  <c r="CX18" i="12"/>
  <c r="CY18" i="12"/>
  <c r="CZ18" i="12"/>
  <c r="BH18" i="12"/>
  <c r="BI18" i="12"/>
  <c r="BA18" i="12"/>
  <c r="BB18" i="12"/>
  <c r="BC18" i="12"/>
  <c r="AN18" i="12"/>
  <c r="CH18" i="12" s="1"/>
  <c r="CI18" i="12" s="1"/>
  <c r="AO18" i="12"/>
  <c r="AP18" i="12"/>
  <c r="AA18" i="12"/>
  <c r="AB18" i="12"/>
  <c r="AC18" i="12"/>
  <c r="P17" i="12"/>
  <c r="O17" i="12"/>
  <c r="O18" i="12"/>
  <c r="P3" i="12"/>
  <c r="C31" i="37"/>
  <c r="C32" i="37"/>
  <c r="D31" i="37"/>
  <c r="D29" i="37"/>
  <c r="D32" i="37"/>
  <c r="C29" i="37"/>
  <c r="BT18" i="12" l="1"/>
  <c r="BU18" i="12"/>
  <c r="BV18" i="12"/>
  <c r="BT176" i="19"/>
  <c r="BU176" i="19"/>
  <c r="BV176" i="19"/>
  <c r="BU175" i="19"/>
  <c r="BV175" i="19"/>
  <c r="BX175" i="19" s="1"/>
  <c r="BZ175" i="19" s="1"/>
  <c r="BT175" i="19"/>
  <c r="CA175" i="19" s="1"/>
  <c r="BT173" i="19"/>
  <c r="CA173" i="19" s="1"/>
  <c r="BU173" i="19"/>
  <c r="BV173" i="19"/>
  <c r="BV172" i="19"/>
  <c r="BT172" i="19"/>
  <c r="BU172" i="19"/>
  <c r="CB172" i="19" s="1"/>
  <c r="BV174" i="19"/>
  <c r="CC174" i="19" s="1"/>
  <c r="BT174" i="19"/>
  <c r="CA174" i="19" s="1"/>
  <c r="BU174" i="19"/>
  <c r="BU177" i="19"/>
  <c r="BV177" i="19"/>
  <c r="BT177" i="19"/>
  <c r="CA177" i="19" s="1"/>
  <c r="CO172" i="19"/>
  <c r="CP172" i="19" s="1"/>
  <c r="CU173" i="19"/>
  <c r="N4" i="39"/>
  <c r="BT10" i="39"/>
  <c r="BU10" i="39"/>
  <c r="BV10" i="39"/>
  <c r="BX10" i="39" s="1"/>
  <c r="BZ10" i="39" s="1"/>
  <c r="BT18" i="39"/>
  <c r="CA18" i="39" s="1"/>
  <c r="BU18" i="39"/>
  <c r="BV18" i="39"/>
  <c r="BT26" i="39"/>
  <c r="CA26" i="39" s="1"/>
  <c r="BU26" i="39"/>
  <c r="BV26" i="39"/>
  <c r="BT34" i="39"/>
  <c r="BU34" i="39"/>
  <c r="BV34" i="39"/>
  <c r="CC34" i="39" s="1"/>
  <c r="BV4" i="39"/>
  <c r="BT4" i="39"/>
  <c r="BU4" i="39"/>
  <c r="BU8" i="39"/>
  <c r="BT8" i="39"/>
  <c r="CA8" i="39" s="1"/>
  <c r="BV8" i="39"/>
  <c r="CC8" i="39" s="1"/>
  <c r="BV14" i="39"/>
  <c r="BT14" i="39"/>
  <c r="CA14" i="39" s="1"/>
  <c r="BU14" i="39"/>
  <c r="BV22" i="39"/>
  <c r="BT22" i="39"/>
  <c r="CA22" i="39" s="1"/>
  <c r="BU22" i="39"/>
  <c r="BV30" i="39"/>
  <c r="BT30" i="39"/>
  <c r="CA30" i="39" s="1"/>
  <c r="BU30" i="39"/>
  <c r="BT38" i="39"/>
  <c r="CA38" i="39" s="1"/>
  <c r="BV38" i="39"/>
  <c r="BU38" i="39"/>
  <c r="BV6" i="39"/>
  <c r="BT6" i="39"/>
  <c r="BU6" i="39"/>
  <c r="BU16" i="39"/>
  <c r="BT16" i="39"/>
  <c r="CA16" i="39" s="1"/>
  <c r="BV16" i="39"/>
  <c r="CC16" i="39" s="1"/>
  <c r="BU24" i="39"/>
  <c r="BT24" i="39"/>
  <c r="BV24" i="39"/>
  <c r="BU32" i="39"/>
  <c r="BT32" i="39"/>
  <c r="CA32" i="39" s="1"/>
  <c r="BV32" i="39"/>
  <c r="CC32" i="39" s="1"/>
  <c r="BV36" i="39"/>
  <c r="CC36" i="39" s="1"/>
  <c r="BT36" i="39"/>
  <c r="BU36" i="39"/>
  <c r="BU3" i="39"/>
  <c r="BV3" i="39"/>
  <c r="BT3" i="39"/>
  <c r="BT5" i="39"/>
  <c r="CA5" i="39" s="1"/>
  <c r="BV5" i="39"/>
  <c r="BU5" i="39"/>
  <c r="BU7" i="39"/>
  <c r="BV7" i="39"/>
  <c r="BT7" i="39"/>
  <c r="BU9" i="39"/>
  <c r="CB9" i="39" s="1"/>
  <c r="BV9" i="39"/>
  <c r="CC9" i="39" s="1"/>
  <c r="BT9" i="39"/>
  <c r="CA9" i="39" s="1"/>
  <c r="BT11" i="39"/>
  <c r="CA11" i="39" s="1"/>
  <c r="BU11" i="39"/>
  <c r="CB11" i="39" s="1"/>
  <c r="BV11" i="39"/>
  <c r="CC11" i="39" s="1"/>
  <c r="BR32" i="39"/>
  <c r="BU39" i="39"/>
  <c r="BV39" i="39"/>
  <c r="BT39" i="39"/>
  <c r="CA39" i="39" s="1"/>
  <c r="BV12" i="39"/>
  <c r="CC12" i="39" s="1"/>
  <c r="BT12" i="39"/>
  <c r="CA12" i="39" s="1"/>
  <c r="BU12" i="39"/>
  <c r="BV20" i="39"/>
  <c r="BT20" i="39"/>
  <c r="CA20" i="39" s="1"/>
  <c r="BU20" i="39"/>
  <c r="BX20" i="39" s="1"/>
  <c r="BZ20" i="39" s="1"/>
  <c r="BV28" i="39"/>
  <c r="BT28" i="39"/>
  <c r="CA28" i="39" s="1"/>
  <c r="BU28" i="39"/>
  <c r="BT13" i="39"/>
  <c r="BV13" i="39"/>
  <c r="BU13" i="39"/>
  <c r="BU15" i="39"/>
  <c r="CB15" i="39" s="1"/>
  <c r="BV15" i="39"/>
  <c r="CC15" i="39" s="1"/>
  <c r="BT15" i="39"/>
  <c r="CA15" i="39" s="1"/>
  <c r="BU17" i="39"/>
  <c r="BV17" i="39"/>
  <c r="CC17" i="39" s="1"/>
  <c r="BT17" i="39"/>
  <c r="BT19" i="39"/>
  <c r="BU19" i="39"/>
  <c r="BV19" i="39"/>
  <c r="BT21" i="39"/>
  <c r="CA21" i="39" s="1"/>
  <c r="BV21" i="39"/>
  <c r="CC21" i="39" s="1"/>
  <c r="BU21" i="39"/>
  <c r="BX21" i="39" s="1"/>
  <c r="BZ21" i="39" s="1"/>
  <c r="CA23" i="39"/>
  <c r="BU23" i="39"/>
  <c r="BW23" i="39" s="1"/>
  <c r="BY23" i="39" s="1"/>
  <c r="BV23" i="39"/>
  <c r="CC23" i="39" s="1"/>
  <c r="BT23" i="39"/>
  <c r="BU25" i="39"/>
  <c r="BV25" i="39"/>
  <c r="CC25" i="39" s="1"/>
  <c r="BT25" i="39"/>
  <c r="CA25" i="39" s="1"/>
  <c r="BT27" i="39"/>
  <c r="BU27" i="39"/>
  <c r="CB27" i="39" s="1"/>
  <c r="BV27" i="39"/>
  <c r="CC27" i="39" s="1"/>
  <c r="BT29" i="39"/>
  <c r="CA29" i="39" s="1"/>
  <c r="BU29" i="39"/>
  <c r="BV29" i="39"/>
  <c r="CC29" i="39" s="1"/>
  <c r="BU31" i="39"/>
  <c r="BV31" i="39"/>
  <c r="CC31" i="39" s="1"/>
  <c r="BT31" i="39"/>
  <c r="BU33" i="39"/>
  <c r="BV33" i="39"/>
  <c r="BT33" i="39"/>
  <c r="CA33" i="39" s="1"/>
  <c r="BU35" i="39"/>
  <c r="BT35" i="39"/>
  <c r="BV35" i="39"/>
  <c r="CC35" i="39" s="1"/>
  <c r="BT37" i="39"/>
  <c r="CA37" i="39" s="1"/>
  <c r="BU37" i="39"/>
  <c r="CB37" i="39" s="1"/>
  <c r="BV37" i="39"/>
  <c r="CC37" i="39" s="1"/>
  <c r="BT138" i="14"/>
  <c r="BU138" i="14"/>
  <c r="BV138" i="14"/>
  <c r="BT5" i="42"/>
  <c r="CA5" i="42" s="1"/>
  <c r="BU5" i="42"/>
  <c r="BV5" i="42"/>
  <c r="BU11" i="42"/>
  <c r="CB11" i="42" s="1"/>
  <c r="BV11" i="42"/>
  <c r="CC11" i="42" s="1"/>
  <c r="BT11" i="42"/>
  <c r="CA11" i="42" s="1"/>
  <c r="BT17" i="42"/>
  <c r="CA17" i="42" s="1"/>
  <c r="BU17" i="42"/>
  <c r="BV17" i="42"/>
  <c r="BT21" i="42"/>
  <c r="CA21" i="42" s="1"/>
  <c r="BU21" i="42"/>
  <c r="BV21" i="42"/>
  <c r="BT25" i="42"/>
  <c r="CA25" i="42" s="1"/>
  <c r="BV25" i="42"/>
  <c r="CC25" i="42" s="1"/>
  <c r="BU25" i="42"/>
  <c r="CB25" i="42" s="1"/>
  <c r="BT29" i="42"/>
  <c r="CA29" i="42" s="1"/>
  <c r="BU29" i="42"/>
  <c r="BV29" i="42"/>
  <c r="BT33" i="42"/>
  <c r="CA33" i="42" s="1"/>
  <c r="BV33" i="42"/>
  <c r="CC33" i="42" s="1"/>
  <c r="BU33" i="42"/>
  <c r="BT41" i="42"/>
  <c r="CA41" i="42" s="1"/>
  <c r="BU41" i="42"/>
  <c r="BV41" i="42"/>
  <c r="BT9" i="42"/>
  <c r="CA9" i="42" s="1"/>
  <c r="BV9" i="42"/>
  <c r="CC9" i="42" s="1"/>
  <c r="BU9" i="42"/>
  <c r="BT13" i="42"/>
  <c r="CA13" i="42" s="1"/>
  <c r="BU13" i="42"/>
  <c r="BV13" i="42"/>
  <c r="BV19" i="42"/>
  <c r="BT19" i="42"/>
  <c r="CA19" i="42" s="1"/>
  <c r="BU19" i="42"/>
  <c r="BV23" i="42"/>
  <c r="BT23" i="42"/>
  <c r="BU23" i="42"/>
  <c r="BX23" i="42" s="1"/>
  <c r="BZ23" i="42" s="1"/>
  <c r="BU27" i="42"/>
  <c r="BV27" i="42"/>
  <c r="BT27" i="42"/>
  <c r="CA27" i="42" s="1"/>
  <c r="BV31" i="42"/>
  <c r="BT31" i="42"/>
  <c r="CA31" i="42" s="1"/>
  <c r="BU31" i="42"/>
  <c r="BV35" i="42"/>
  <c r="CC35" i="42" s="1"/>
  <c r="BT35" i="42"/>
  <c r="BU35" i="42"/>
  <c r="CB35" i="42" s="1"/>
  <c r="BT37" i="42"/>
  <c r="CA37" i="42" s="1"/>
  <c r="BU37" i="42"/>
  <c r="BV37" i="42"/>
  <c r="BV39" i="42"/>
  <c r="BT39" i="42"/>
  <c r="CA39" i="42" s="1"/>
  <c r="BU39" i="42"/>
  <c r="BU3" i="42"/>
  <c r="BT3" i="42"/>
  <c r="CA3" i="42" s="1"/>
  <c r="BV3" i="42"/>
  <c r="BV7" i="42"/>
  <c r="CC7" i="42" s="1"/>
  <c r="BT7" i="42"/>
  <c r="CA7" i="42" s="1"/>
  <c r="BU7" i="42"/>
  <c r="CB7" i="42" s="1"/>
  <c r="BV15" i="42"/>
  <c r="BT15" i="42"/>
  <c r="CA15" i="42" s="1"/>
  <c r="BU15" i="42"/>
  <c r="BT4" i="42"/>
  <c r="CA4" i="42" s="1"/>
  <c r="BU4" i="42"/>
  <c r="BV4" i="42"/>
  <c r="BU6" i="42"/>
  <c r="BT6" i="42"/>
  <c r="BV6" i="42"/>
  <c r="CC6" i="42" s="1"/>
  <c r="BV8" i="42"/>
  <c r="CC8" i="42" s="1"/>
  <c r="BT8" i="42"/>
  <c r="CA8" i="42" s="1"/>
  <c r="BU8" i="42"/>
  <c r="CC10" i="42"/>
  <c r="BU10" i="42"/>
  <c r="BV10" i="42"/>
  <c r="BX10" i="42" s="1"/>
  <c r="BZ10" i="42" s="1"/>
  <c r="BT10" i="42"/>
  <c r="BT12" i="42"/>
  <c r="CA12" i="42" s="1"/>
  <c r="BU12" i="42"/>
  <c r="BV12" i="42"/>
  <c r="CC12" i="42" s="1"/>
  <c r="BU14" i="42"/>
  <c r="BT14" i="42"/>
  <c r="CA14" i="42" s="1"/>
  <c r="BV14" i="42"/>
  <c r="CC14" i="42" s="1"/>
  <c r="BV16" i="42"/>
  <c r="BT16" i="42"/>
  <c r="CA16" i="42" s="1"/>
  <c r="BU16" i="42"/>
  <c r="BU18" i="42"/>
  <c r="BV18" i="42"/>
  <c r="BT18" i="42"/>
  <c r="BU20" i="42"/>
  <c r="BV20" i="42"/>
  <c r="BT20" i="42"/>
  <c r="CA20" i="42" s="1"/>
  <c r="BT22" i="42"/>
  <c r="CA22" i="42" s="1"/>
  <c r="BU22" i="42"/>
  <c r="BV22" i="42"/>
  <c r="CC22" i="42" s="1"/>
  <c r="BT24" i="42"/>
  <c r="BU24" i="42"/>
  <c r="BV24" i="42"/>
  <c r="CC24" i="42" s="1"/>
  <c r="BU26" i="42"/>
  <c r="BV26" i="42"/>
  <c r="BT26" i="42"/>
  <c r="CA26" i="42" s="1"/>
  <c r="BT28" i="42"/>
  <c r="CA28" i="42" s="1"/>
  <c r="BU28" i="42"/>
  <c r="BV28" i="42"/>
  <c r="CC28" i="42" s="1"/>
  <c r="BU30" i="42"/>
  <c r="BT30" i="42"/>
  <c r="CA30" i="42" s="1"/>
  <c r="BV30" i="42"/>
  <c r="BV32" i="42"/>
  <c r="CC32" i="42" s="1"/>
  <c r="BT32" i="42"/>
  <c r="CA32" i="42" s="1"/>
  <c r="BU32" i="42"/>
  <c r="BU34" i="42"/>
  <c r="CB34" i="42" s="1"/>
  <c r="BV34" i="42"/>
  <c r="CC34" i="42" s="1"/>
  <c r="BT34" i="42"/>
  <c r="BT36" i="42"/>
  <c r="CA36" i="42" s="1"/>
  <c r="BU36" i="42"/>
  <c r="CB36" i="42" s="1"/>
  <c r="BV36" i="42"/>
  <c r="BT38" i="42"/>
  <c r="BU38" i="42"/>
  <c r="CB38" i="42" s="1"/>
  <c r="BV38" i="42"/>
  <c r="CC38" i="42" s="1"/>
  <c r="BT40" i="42"/>
  <c r="CA40" i="42" s="1"/>
  <c r="BU40" i="42"/>
  <c r="BV40" i="42"/>
  <c r="CC40" i="42" s="1"/>
  <c r="BT105" i="41"/>
  <c r="BU105" i="41"/>
  <c r="BV105" i="41"/>
  <c r="BT5" i="41"/>
  <c r="CA5" i="41" s="1"/>
  <c r="BU5" i="41"/>
  <c r="CB5" i="41" s="1"/>
  <c r="BV5" i="41"/>
  <c r="CC5" i="41" s="1"/>
  <c r="BT9" i="41"/>
  <c r="CA9" i="41" s="1"/>
  <c r="BU9" i="41"/>
  <c r="BV9" i="41"/>
  <c r="BT17" i="41"/>
  <c r="CA17" i="41" s="1"/>
  <c r="BU17" i="41"/>
  <c r="BV17" i="41"/>
  <c r="CC17" i="41" s="1"/>
  <c r="BT29" i="41"/>
  <c r="CA29" i="41" s="1"/>
  <c r="BV29" i="41"/>
  <c r="BU29" i="41"/>
  <c r="CB29" i="41" s="1"/>
  <c r="BT33" i="41"/>
  <c r="BU33" i="41"/>
  <c r="BV33" i="41"/>
  <c r="BV39" i="41"/>
  <c r="BT39" i="41"/>
  <c r="CA39" i="41" s="1"/>
  <c r="BU39" i="41"/>
  <c r="CB39" i="41" s="1"/>
  <c r="BU47" i="41"/>
  <c r="BT47" i="41"/>
  <c r="CA47" i="41" s="1"/>
  <c r="BV47" i="41"/>
  <c r="CC47" i="41" s="1"/>
  <c r="BU59" i="41"/>
  <c r="BV59" i="41"/>
  <c r="BT59" i="41"/>
  <c r="BT65" i="41"/>
  <c r="CA65" i="41" s="1"/>
  <c r="BU65" i="41"/>
  <c r="BV65" i="41"/>
  <c r="CC65" i="41" s="1"/>
  <c r="BU71" i="41"/>
  <c r="BV71" i="41"/>
  <c r="CC71" i="41" s="1"/>
  <c r="BT71" i="41"/>
  <c r="CA71" i="41" s="1"/>
  <c r="BT79" i="41"/>
  <c r="CA79" i="41" s="1"/>
  <c r="BU79" i="41"/>
  <c r="BV79" i="41"/>
  <c r="BU87" i="41"/>
  <c r="BV87" i="41"/>
  <c r="BT87" i="41"/>
  <c r="CA87" i="41" s="1"/>
  <c r="BT4" i="41"/>
  <c r="BU4" i="41"/>
  <c r="CB4" i="41" s="1"/>
  <c r="BV4" i="41"/>
  <c r="CC4" i="41" s="1"/>
  <c r="BU7" i="41"/>
  <c r="BV7" i="41"/>
  <c r="BT7" i="41"/>
  <c r="BT15" i="41"/>
  <c r="CA15" i="41" s="1"/>
  <c r="BU15" i="41"/>
  <c r="BV15" i="41"/>
  <c r="BT23" i="41"/>
  <c r="BU23" i="41"/>
  <c r="BV23" i="41"/>
  <c r="BU31" i="41"/>
  <c r="BT31" i="41"/>
  <c r="CA31" i="41" s="1"/>
  <c r="BV31" i="41"/>
  <c r="CC31" i="41" s="1"/>
  <c r="BT45" i="41"/>
  <c r="CA45" i="41" s="1"/>
  <c r="BU45" i="41"/>
  <c r="CB45" i="41" s="1"/>
  <c r="BV45" i="41"/>
  <c r="CC45" i="41" s="1"/>
  <c r="BT53" i="41"/>
  <c r="CA53" i="41" s="1"/>
  <c r="BU53" i="41"/>
  <c r="BV53" i="41"/>
  <c r="BT61" i="41"/>
  <c r="BV61" i="41"/>
  <c r="CC61" i="41" s="1"/>
  <c r="BU61" i="41"/>
  <c r="CB61" i="41" s="1"/>
  <c r="BU67" i="41"/>
  <c r="BV67" i="41"/>
  <c r="BT67" i="41"/>
  <c r="CA67" i="41" s="1"/>
  <c r="BT77" i="41"/>
  <c r="CA77" i="41" s="1"/>
  <c r="BU77" i="41"/>
  <c r="BV77" i="41"/>
  <c r="CC77" i="41" s="1"/>
  <c r="BU83" i="41"/>
  <c r="CB83" i="41" s="1"/>
  <c r="BV83" i="41"/>
  <c r="CC83" i="41" s="1"/>
  <c r="BT83" i="41"/>
  <c r="BU91" i="41"/>
  <c r="BV91" i="41"/>
  <c r="BT91" i="41"/>
  <c r="BU95" i="41"/>
  <c r="BV95" i="41"/>
  <c r="BT95" i="41"/>
  <c r="CA95" i="41" s="1"/>
  <c r="BU99" i="41"/>
  <c r="BV99" i="41"/>
  <c r="CC99" i="41" s="1"/>
  <c r="BT99" i="41"/>
  <c r="CA99" i="41" s="1"/>
  <c r="BT103" i="41"/>
  <c r="CA103" i="41" s="1"/>
  <c r="BU103" i="41"/>
  <c r="BV103" i="41"/>
  <c r="BT13" i="41"/>
  <c r="CA13" i="41" s="1"/>
  <c r="BU13" i="41"/>
  <c r="BV13" i="41"/>
  <c r="CC13" i="41" s="1"/>
  <c r="BT21" i="41"/>
  <c r="CA21" i="41" s="1"/>
  <c r="BU21" i="41"/>
  <c r="BV21" i="41"/>
  <c r="BU27" i="41"/>
  <c r="BV27" i="41"/>
  <c r="BT27" i="41"/>
  <c r="CA27" i="41" s="1"/>
  <c r="BT37" i="41"/>
  <c r="CA37" i="41" s="1"/>
  <c r="BV37" i="41"/>
  <c r="BU37" i="41"/>
  <c r="BU43" i="41"/>
  <c r="CB43" i="41" s="1"/>
  <c r="BV43" i="41"/>
  <c r="BT43" i="41"/>
  <c r="BU51" i="41"/>
  <c r="BV51" i="41"/>
  <c r="CC51" i="41" s="1"/>
  <c r="BT51" i="41"/>
  <c r="CA51" i="41" s="1"/>
  <c r="BT57" i="41"/>
  <c r="CA57" i="41" s="1"/>
  <c r="BU57" i="41"/>
  <c r="BV57" i="41"/>
  <c r="BT69" i="41"/>
  <c r="CA69" i="41" s="1"/>
  <c r="BV69" i="41"/>
  <c r="BU69" i="41"/>
  <c r="BU75" i="41"/>
  <c r="BV75" i="41"/>
  <c r="CC75" i="41" s="1"/>
  <c r="BT75" i="41"/>
  <c r="CA75" i="41" s="1"/>
  <c r="BT81" i="41"/>
  <c r="CA81" i="41" s="1"/>
  <c r="BU81" i="41"/>
  <c r="BV81" i="41"/>
  <c r="CC81" i="41" s="1"/>
  <c r="BT89" i="41"/>
  <c r="CA89" i="41" s="1"/>
  <c r="BU89" i="41"/>
  <c r="BV89" i="41"/>
  <c r="BT93" i="41"/>
  <c r="BV93" i="41"/>
  <c r="BU93" i="41"/>
  <c r="BT97" i="41"/>
  <c r="BU97" i="41"/>
  <c r="BV97" i="41"/>
  <c r="CB101" i="41"/>
  <c r="BT101" i="41"/>
  <c r="BV101" i="41"/>
  <c r="BU101" i="41"/>
  <c r="BV3" i="41"/>
  <c r="BU3" i="41"/>
  <c r="BT3" i="41"/>
  <c r="CA3" i="41" s="1"/>
  <c r="BU11" i="41"/>
  <c r="BV11" i="41"/>
  <c r="BT11" i="41"/>
  <c r="CA11" i="41" s="1"/>
  <c r="BU19" i="41"/>
  <c r="BV19" i="41"/>
  <c r="CC19" i="41" s="1"/>
  <c r="BT19" i="41"/>
  <c r="BT25" i="41"/>
  <c r="CA25" i="41" s="1"/>
  <c r="BU25" i="41"/>
  <c r="BV25" i="41"/>
  <c r="BU35" i="41"/>
  <c r="BV35" i="41"/>
  <c r="BT35" i="41"/>
  <c r="BT41" i="41"/>
  <c r="CA41" i="41" s="1"/>
  <c r="BU41" i="41"/>
  <c r="BV41" i="41"/>
  <c r="BT49" i="41"/>
  <c r="CA49" i="41" s="1"/>
  <c r="BU49" i="41"/>
  <c r="CB49" i="41" s="1"/>
  <c r="BV49" i="41"/>
  <c r="CC49" i="41" s="1"/>
  <c r="BT55" i="41"/>
  <c r="CA55" i="41" s="1"/>
  <c r="BU55" i="41"/>
  <c r="BV55" i="41"/>
  <c r="BU63" i="41"/>
  <c r="BT63" i="41"/>
  <c r="CA63" i="41" s="1"/>
  <c r="BV63" i="41"/>
  <c r="BT73" i="41"/>
  <c r="CA73" i="41" s="1"/>
  <c r="BU73" i="41"/>
  <c r="BV73" i="41"/>
  <c r="BT85" i="41"/>
  <c r="CA85" i="41" s="1"/>
  <c r="BU85" i="41"/>
  <c r="BV85" i="41"/>
  <c r="BT6" i="41"/>
  <c r="CA6" i="41" s="1"/>
  <c r="BU6" i="41"/>
  <c r="BV6" i="41"/>
  <c r="CC6" i="41" s="1"/>
  <c r="BV8" i="41"/>
  <c r="CC8" i="41" s="1"/>
  <c r="BT8" i="41"/>
  <c r="CA8" i="41" s="1"/>
  <c r="BU8" i="41"/>
  <c r="BT10" i="41"/>
  <c r="CA10" i="41" s="1"/>
  <c r="BU10" i="41"/>
  <c r="BV10" i="41"/>
  <c r="BT12" i="41"/>
  <c r="CA12" i="41" s="1"/>
  <c r="BV12" i="41"/>
  <c r="CC12" i="41" s="1"/>
  <c r="BU12" i="41"/>
  <c r="BT14" i="41"/>
  <c r="CA14" i="41" s="1"/>
  <c r="BU14" i="41"/>
  <c r="BV14" i="41"/>
  <c r="BX14" i="41" s="1"/>
  <c r="BZ14" i="41" s="1"/>
  <c r="BV16" i="41"/>
  <c r="BT16" i="41"/>
  <c r="CA16" i="41" s="1"/>
  <c r="BU16" i="41"/>
  <c r="CB16" i="41" s="1"/>
  <c r="BT18" i="41"/>
  <c r="CA18" i="41" s="1"/>
  <c r="BV18" i="41"/>
  <c r="CC18" i="41" s="1"/>
  <c r="BU18" i="41"/>
  <c r="CB18" i="41" s="1"/>
  <c r="BT20" i="41"/>
  <c r="CA20" i="41" s="1"/>
  <c r="BU20" i="41"/>
  <c r="BX20" i="41" s="1"/>
  <c r="BZ20" i="41" s="1"/>
  <c r="BV20" i="41"/>
  <c r="CC20" i="41" s="1"/>
  <c r="BT22" i="41"/>
  <c r="CA22" i="41" s="1"/>
  <c r="BU22" i="41"/>
  <c r="BV22" i="41"/>
  <c r="BV24" i="41"/>
  <c r="BT24" i="41"/>
  <c r="CA24" i="41" s="1"/>
  <c r="BU24" i="41"/>
  <c r="BT26" i="41"/>
  <c r="CA26" i="41" s="1"/>
  <c r="BU26" i="41"/>
  <c r="BV26" i="41"/>
  <c r="BT28" i="41"/>
  <c r="CA28" i="41" s="1"/>
  <c r="BU28" i="41"/>
  <c r="BV28" i="41"/>
  <c r="CC28" i="41" s="1"/>
  <c r="BT30" i="41"/>
  <c r="CA30" i="41" s="1"/>
  <c r="BU30" i="41"/>
  <c r="BV30" i="41"/>
  <c r="CC30" i="41" s="1"/>
  <c r="BV32" i="41"/>
  <c r="BT32" i="41"/>
  <c r="CA32" i="41" s="1"/>
  <c r="BU32" i="41"/>
  <c r="BU34" i="41"/>
  <c r="CB34" i="41" s="1"/>
  <c r="BT34" i="41"/>
  <c r="CA34" i="41" s="1"/>
  <c r="BV34" i="41"/>
  <c r="CC34" i="41" s="1"/>
  <c r="BT36" i="41"/>
  <c r="CA36" i="41" s="1"/>
  <c r="BV36" i="41"/>
  <c r="CC36" i="41" s="1"/>
  <c r="BU36" i="41"/>
  <c r="BT38" i="41"/>
  <c r="CA38" i="41" s="1"/>
  <c r="BU38" i="41"/>
  <c r="BV38" i="41"/>
  <c r="BV40" i="41"/>
  <c r="BU40" i="41"/>
  <c r="BT40" i="41"/>
  <c r="CA40" i="41" s="1"/>
  <c r="BT42" i="41"/>
  <c r="CA42" i="41" s="1"/>
  <c r="BU42" i="41"/>
  <c r="BV42" i="41"/>
  <c r="BV44" i="41"/>
  <c r="BT44" i="41"/>
  <c r="CA44" i="41" s="1"/>
  <c r="BU44" i="41"/>
  <c r="BT46" i="41"/>
  <c r="CA46" i="41" s="1"/>
  <c r="BU46" i="41"/>
  <c r="CB46" i="41" s="1"/>
  <c r="BV46" i="41"/>
  <c r="BV48" i="41"/>
  <c r="BU48" i="41"/>
  <c r="CB48" i="41" s="1"/>
  <c r="BT48" i="41"/>
  <c r="CA48" i="41" s="1"/>
  <c r="BT50" i="41"/>
  <c r="BU50" i="41"/>
  <c r="BV50" i="41"/>
  <c r="BT52" i="41"/>
  <c r="CA52" i="41" s="1"/>
  <c r="BV52" i="41"/>
  <c r="BU52" i="41"/>
  <c r="BT54" i="41"/>
  <c r="CA54" i="41" s="1"/>
  <c r="BU54" i="41"/>
  <c r="BV54" i="41"/>
  <c r="BV56" i="41"/>
  <c r="BT56" i="41"/>
  <c r="CA56" i="41" s="1"/>
  <c r="BU56" i="41"/>
  <c r="CB56" i="41" s="1"/>
  <c r="BT58" i="41"/>
  <c r="CA58" i="41" s="1"/>
  <c r="BU58" i="41"/>
  <c r="CB58" i="41" s="1"/>
  <c r="BV58" i="41"/>
  <c r="BT60" i="41"/>
  <c r="CA60" i="41" s="1"/>
  <c r="BU60" i="41"/>
  <c r="CB60" i="41" s="1"/>
  <c r="BV60" i="41"/>
  <c r="CC60" i="41" s="1"/>
  <c r="BT62" i="41"/>
  <c r="CA62" i="41" s="1"/>
  <c r="BU62" i="41"/>
  <c r="BV62" i="41"/>
  <c r="CC62" i="41" s="1"/>
  <c r="BV64" i="41"/>
  <c r="CC64" i="41" s="1"/>
  <c r="BT64" i="41"/>
  <c r="CA64" i="41" s="1"/>
  <c r="BU64" i="41"/>
  <c r="CB64" i="41" s="1"/>
  <c r="BU66" i="41"/>
  <c r="CB66" i="41" s="1"/>
  <c r="BT66" i="41"/>
  <c r="CA66" i="41" s="1"/>
  <c r="BV66" i="41"/>
  <c r="BT68" i="41"/>
  <c r="CA68" i="41" s="1"/>
  <c r="BU68" i="41"/>
  <c r="BV68" i="41"/>
  <c r="BT70" i="41"/>
  <c r="CA70" i="41" s="1"/>
  <c r="BU70" i="41"/>
  <c r="CB70" i="41" s="1"/>
  <c r="BV70" i="41"/>
  <c r="BV72" i="41"/>
  <c r="BU72" i="41"/>
  <c r="BT72" i="41"/>
  <c r="CA72" i="41" s="1"/>
  <c r="BT74" i="41"/>
  <c r="CA74" i="41" s="1"/>
  <c r="BU74" i="41"/>
  <c r="CB74" i="41" s="1"/>
  <c r="BV74" i="41"/>
  <c r="CC74" i="41" s="1"/>
  <c r="BT76" i="41"/>
  <c r="CA76" i="41" s="1"/>
  <c r="BV76" i="41"/>
  <c r="BU76" i="41"/>
  <c r="BT78" i="41"/>
  <c r="CA78" i="41" s="1"/>
  <c r="BU78" i="41"/>
  <c r="CB78" i="41" s="1"/>
  <c r="BV78" i="41"/>
  <c r="CC78" i="41" s="1"/>
  <c r="BV80" i="41"/>
  <c r="BU80" i="41"/>
  <c r="BT80" i="41"/>
  <c r="BT82" i="41"/>
  <c r="CA82" i="41" s="1"/>
  <c r="BU82" i="41"/>
  <c r="BV82" i="41"/>
  <c r="CC82" i="41" s="1"/>
  <c r="BT84" i="41"/>
  <c r="CA84" i="41" s="1"/>
  <c r="BU84" i="41"/>
  <c r="BV84" i="41"/>
  <c r="BT86" i="41"/>
  <c r="CA86" i="41" s="1"/>
  <c r="BU86" i="41"/>
  <c r="BV86" i="41"/>
  <c r="CC86" i="41" s="1"/>
  <c r="BV88" i="41"/>
  <c r="BT88" i="41"/>
  <c r="CA88" i="41" s="1"/>
  <c r="BU88" i="41"/>
  <c r="BT90" i="41"/>
  <c r="CA90" i="41" s="1"/>
  <c r="BU90" i="41"/>
  <c r="CB90" i="41" s="1"/>
  <c r="BV90" i="41"/>
  <c r="BT92" i="41"/>
  <c r="CA92" i="41" s="1"/>
  <c r="BV92" i="41"/>
  <c r="BU92" i="41"/>
  <c r="BT94" i="41"/>
  <c r="CA94" i="41" s="1"/>
  <c r="BU94" i="41"/>
  <c r="BV94" i="41"/>
  <c r="CC94" i="41" s="1"/>
  <c r="BV96" i="41"/>
  <c r="BT96" i="41"/>
  <c r="BU96" i="41"/>
  <c r="BT98" i="41"/>
  <c r="CA98" i="41" s="1"/>
  <c r="BU98" i="41"/>
  <c r="BV98" i="41"/>
  <c r="BT100" i="41"/>
  <c r="BV100" i="41"/>
  <c r="BU100" i="41"/>
  <c r="BT102" i="41"/>
  <c r="CA102" i="41" s="1"/>
  <c r="BU102" i="41"/>
  <c r="CB102" i="41" s="1"/>
  <c r="BV102" i="41"/>
  <c r="CC102" i="41" s="1"/>
  <c r="BV104" i="41"/>
  <c r="CC104" i="41" s="1"/>
  <c r="BU104" i="41"/>
  <c r="CB104" i="41" s="1"/>
  <c r="BT104" i="41"/>
  <c r="CA104" i="41" s="1"/>
  <c r="BT133" i="40"/>
  <c r="CA133" i="40" s="1"/>
  <c r="BU133" i="40"/>
  <c r="BV133" i="40"/>
  <c r="BV9" i="40"/>
  <c r="CC9" i="40" s="1"/>
  <c r="BT9" i="40"/>
  <c r="CA9" i="40" s="1"/>
  <c r="BU9" i="40"/>
  <c r="BT15" i="40"/>
  <c r="CA15" i="40" s="1"/>
  <c r="BU15" i="40"/>
  <c r="BV15" i="40"/>
  <c r="CC15" i="40" s="1"/>
  <c r="BU21" i="40"/>
  <c r="BT21" i="40"/>
  <c r="CA21" i="40" s="1"/>
  <c r="BV21" i="40"/>
  <c r="CA27" i="40"/>
  <c r="BU27" i="40"/>
  <c r="BT27" i="40"/>
  <c r="BV27" i="40"/>
  <c r="BU35" i="40"/>
  <c r="BT35" i="40"/>
  <c r="BV35" i="40"/>
  <c r="BU43" i="40"/>
  <c r="BT43" i="40"/>
  <c r="CA43" i="40" s="1"/>
  <c r="BV43" i="40"/>
  <c r="BU51" i="40"/>
  <c r="CB51" i="40" s="1"/>
  <c r="BT51" i="40"/>
  <c r="BV51" i="40"/>
  <c r="BU59" i="40"/>
  <c r="BT59" i="40"/>
  <c r="BV59" i="40"/>
  <c r="CC59" i="40" s="1"/>
  <c r="BU67" i="40"/>
  <c r="CB67" i="40" s="1"/>
  <c r="BV67" i="40"/>
  <c r="BT67" i="40"/>
  <c r="BV17" i="40"/>
  <c r="BU17" i="40"/>
  <c r="BT17" i="40"/>
  <c r="BW17" i="40" s="1"/>
  <c r="BY17" i="40" s="1"/>
  <c r="BV25" i="40"/>
  <c r="CC25" i="40" s="1"/>
  <c r="BT25" i="40"/>
  <c r="BU25" i="40"/>
  <c r="CC31" i="40"/>
  <c r="BT31" i="40"/>
  <c r="CA31" i="40" s="1"/>
  <c r="BU31" i="40"/>
  <c r="BV31" i="40"/>
  <c r="BT39" i="40"/>
  <c r="BU39" i="40"/>
  <c r="BV39" i="40"/>
  <c r="CC39" i="40" s="1"/>
  <c r="BT47" i="40"/>
  <c r="BU47" i="40"/>
  <c r="BV47" i="40"/>
  <c r="BU53" i="40"/>
  <c r="BT53" i="40"/>
  <c r="CA53" i="40" s="1"/>
  <c r="BV53" i="40"/>
  <c r="CC53" i="40" s="1"/>
  <c r="BV65" i="40"/>
  <c r="CC65" i="40" s="1"/>
  <c r="BT65" i="40"/>
  <c r="CA65" i="40" s="1"/>
  <c r="BU65" i="40"/>
  <c r="BV73" i="40"/>
  <c r="BT73" i="40"/>
  <c r="BU73" i="40"/>
  <c r="BT79" i="40"/>
  <c r="BU79" i="40"/>
  <c r="BV79" i="40"/>
  <c r="BU83" i="40"/>
  <c r="CB83" i="40" s="1"/>
  <c r="BV83" i="40"/>
  <c r="BT83" i="40"/>
  <c r="BT87" i="40"/>
  <c r="CA87" i="40" s="1"/>
  <c r="BU87" i="40"/>
  <c r="BV87" i="40"/>
  <c r="BV97" i="40"/>
  <c r="BU97" i="40"/>
  <c r="BT97" i="40"/>
  <c r="CA97" i="40" s="1"/>
  <c r="BT101" i="40"/>
  <c r="BU101" i="40"/>
  <c r="BV101" i="40"/>
  <c r="CC101" i="40" s="1"/>
  <c r="BT109" i="40"/>
  <c r="BU109" i="40"/>
  <c r="CB109" i="40" s="1"/>
  <c r="BV109" i="40"/>
  <c r="BU115" i="40"/>
  <c r="BT115" i="40"/>
  <c r="BV115" i="40"/>
  <c r="BT119" i="40"/>
  <c r="CA119" i="40" s="1"/>
  <c r="BU119" i="40"/>
  <c r="BV119" i="40"/>
  <c r="BU123" i="40"/>
  <c r="BV123" i="40"/>
  <c r="CC123" i="40" s="1"/>
  <c r="BT123" i="40"/>
  <c r="BU131" i="40"/>
  <c r="CB131" i="40" s="1"/>
  <c r="BT131" i="40"/>
  <c r="BV131" i="40"/>
  <c r="BU5" i="40"/>
  <c r="BT5" i="40"/>
  <c r="CA5" i="40" s="1"/>
  <c r="BV5" i="40"/>
  <c r="BU13" i="40"/>
  <c r="BT13" i="40"/>
  <c r="CA13" i="40" s="1"/>
  <c r="BV13" i="40"/>
  <c r="CC13" i="40" s="1"/>
  <c r="BT23" i="40"/>
  <c r="CA23" i="40" s="1"/>
  <c r="BU23" i="40"/>
  <c r="CB23" i="40" s="1"/>
  <c r="BV23" i="40"/>
  <c r="CC23" i="40" s="1"/>
  <c r="BV33" i="40"/>
  <c r="CC33" i="40" s="1"/>
  <c r="BU33" i="40"/>
  <c r="BT33" i="40"/>
  <c r="CA33" i="40" s="1"/>
  <c r="BV41" i="40"/>
  <c r="CC41" i="40" s="1"/>
  <c r="BT41" i="40"/>
  <c r="CA41" i="40" s="1"/>
  <c r="BU41" i="40"/>
  <c r="BV49" i="40"/>
  <c r="BT49" i="40"/>
  <c r="BU49" i="40"/>
  <c r="CB49" i="40" s="1"/>
  <c r="BV57" i="40"/>
  <c r="BT57" i="40"/>
  <c r="BU57" i="40"/>
  <c r="BT63" i="40"/>
  <c r="CA63" i="40" s="1"/>
  <c r="BU63" i="40"/>
  <c r="BV63" i="40"/>
  <c r="BT71" i="40"/>
  <c r="CA71" i="40" s="1"/>
  <c r="BU71" i="40"/>
  <c r="BV71" i="40"/>
  <c r="BU75" i="40"/>
  <c r="CB75" i="40" s="1"/>
  <c r="BT75" i="40"/>
  <c r="BV75" i="40"/>
  <c r="BV81" i="40"/>
  <c r="CC81" i="40" s="1"/>
  <c r="BU81" i="40"/>
  <c r="BT81" i="40"/>
  <c r="CA81" i="40" s="1"/>
  <c r="BU91" i="40"/>
  <c r="BT91" i="40"/>
  <c r="CA91" i="40" s="1"/>
  <c r="BV91" i="40"/>
  <c r="CC91" i="40" s="1"/>
  <c r="BT95" i="40"/>
  <c r="CA95" i="40" s="1"/>
  <c r="BU95" i="40"/>
  <c r="BV95" i="40"/>
  <c r="CC95" i="40" s="1"/>
  <c r="BU99" i="40"/>
  <c r="CB99" i="40" s="1"/>
  <c r="BT99" i="40"/>
  <c r="CA99" i="40" s="1"/>
  <c r="BV99" i="40"/>
  <c r="BV105" i="40"/>
  <c r="BT105" i="40"/>
  <c r="CA105" i="40" s="1"/>
  <c r="BU105" i="40"/>
  <c r="BV113" i="40"/>
  <c r="CC113" i="40" s="1"/>
  <c r="BT113" i="40"/>
  <c r="CA113" i="40" s="1"/>
  <c r="BU113" i="40"/>
  <c r="BT117" i="40"/>
  <c r="CA117" i="40" s="1"/>
  <c r="BU117" i="40"/>
  <c r="BW117" i="40" s="1"/>
  <c r="BY117" i="40" s="1"/>
  <c r="BV117" i="40"/>
  <c r="CC117" i="40" s="1"/>
  <c r="BT127" i="40"/>
  <c r="CA127" i="40" s="1"/>
  <c r="BU127" i="40"/>
  <c r="CB127" i="40" s="1"/>
  <c r="BV127" i="40"/>
  <c r="BV129" i="40"/>
  <c r="BT129" i="40"/>
  <c r="BU129" i="40"/>
  <c r="BU4" i="40"/>
  <c r="CB4" i="40" s="1"/>
  <c r="BV4" i="40"/>
  <c r="BT4" i="40"/>
  <c r="CA4" i="40" s="1"/>
  <c r="BV3" i="40"/>
  <c r="CC3" i="40" s="1"/>
  <c r="BU3" i="40"/>
  <c r="BT3" i="40"/>
  <c r="CA3" i="40" s="1"/>
  <c r="BT7" i="40"/>
  <c r="CA7" i="40" s="1"/>
  <c r="BU7" i="40"/>
  <c r="BV7" i="40"/>
  <c r="CC7" i="40" s="1"/>
  <c r="BU11" i="40"/>
  <c r="BT11" i="40"/>
  <c r="CA11" i="40" s="1"/>
  <c r="BV11" i="40"/>
  <c r="CC11" i="40" s="1"/>
  <c r="BU19" i="40"/>
  <c r="BV19" i="40"/>
  <c r="BT19" i="40"/>
  <c r="CA19" i="40" s="1"/>
  <c r="BU29" i="40"/>
  <c r="CB29" i="40" s="1"/>
  <c r="BT29" i="40"/>
  <c r="BV29" i="40"/>
  <c r="BU37" i="40"/>
  <c r="BT37" i="40"/>
  <c r="BV37" i="40"/>
  <c r="BU45" i="40"/>
  <c r="BT45" i="40"/>
  <c r="CA45" i="40" s="1"/>
  <c r="BV45" i="40"/>
  <c r="CC45" i="40" s="1"/>
  <c r="BT55" i="40"/>
  <c r="BU55" i="40"/>
  <c r="BV55" i="40"/>
  <c r="CC55" i="40" s="1"/>
  <c r="BU61" i="40"/>
  <c r="BT61" i="40"/>
  <c r="CA61" i="40" s="1"/>
  <c r="BV61" i="40"/>
  <c r="CC61" i="40" s="1"/>
  <c r="BU69" i="40"/>
  <c r="BT69" i="40"/>
  <c r="BV69" i="40"/>
  <c r="BU77" i="40"/>
  <c r="CB77" i="40" s="1"/>
  <c r="BT77" i="40"/>
  <c r="BV77" i="40"/>
  <c r="BU85" i="40"/>
  <c r="CB85" i="40" s="1"/>
  <c r="BT85" i="40"/>
  <c r="CA85" i="40" s="1"/>
  <c r="BV85" i="40"/>
  <c r="CC85" i="40" s="1"/>
  <c r="BV89" i="40"/>
  <c r="BT89" i="40"/>
  <c r="CA89" i="40" s="1"/>
  <c r="BU89" i="40"/>
  <c r="BU93" i="40"/>
  <c r="BT93" i="40"/>
  <c r="BV93" i="40"/>
  <c r="BT103" i="40"/>
  <c r="CA103" i="40" s="1"/>
  <c r="BU103" i="40"/>
  <c r="BV103" i="40"/>
  <c r="BU107" i="40"/>
  <c r="BV107" i="40"/>
  <c r="BT107" i="40"/>
  <c r="CA107" i="40" s="1"/>
  <c r="BT111" i="40"/>
  <c r="CA111" i="40" s="1"/>
  <c r="BU111" i="40"/>
  <c r="BV111" i="40"/>
  <c r="CC111" i="40" s="1"/>
  <c r="BV121" i="40"/>
  <c r="BT121" i="40"/>
  <c r="CA121" i="40" s="1"/>
  <c r="BU121" i="40"/>
  <c r="CB121" i="40" s="1"/>
  <c r="BT125" i="40"/>
  <c r="BU125" i="40"/>
  <c r="BV125" i="40"/>
  <c r="CC125" i="40" s="1"/>
  <c r="BT6" i="40"/>
  <c r="CA6" i="40" s="1"/>
  <c r="BU6" i="40"/>
  <c r="CB6" i="40" s="1"/>
  <c r="BV6" i="40"/>
  <c r="CC6" i="40" s="1"/>
  <c r="BT8" i="40"/>
  <c r="BV8" i="40"/>
  <c r="CC8" i="40" s="1"/>
  <c r="BU8" i="40"/>
  <c r="BV10" i="40"/>
  <c r="BT10" i="40"/>
  <c r="CA10" i="40" s="1"/>
  <c r="BU10" i="40"/>
  <c r="CB10" i="40" s="1"/>
  <c r="BU12" i="40"/>
  <c r="CB12" i="40" s="1"/>
  <c r="BV12" i="40"/>
  <c r="CC12" i="40" s="1"/>
  <c r="BT12" i="40"/>
  <c r="CA12" i="40" s="1"/>
  <c r="BT14" i="40"/>
  <c r="BU14" i="40"/>
  <c r="CB14" i="40" s="1"/>
  <c r="BV14" i="40"/>
  <c r="CC14" i="40" s="1"/>
  <c r="CB16" i="40"/>
  <c r="BT16" i="40"/>
  <c r="CA16" i="40" s="1"/>
  <c r="BV16" i="40"/>
  <c r="BU16" i="40"/>
  <c r="BV18" i="40"/>
  <c r="BT18" i="40"/>
  <c r="BU18" i="40"/>
  <c r="BU20" i="40"/>
  <c r="BV20" i="40"/>
  <c r="CC20" i="40" s="1"/>
  <c r="BT20" i="40"/>
  <c r="CA20" i="40" s="1"/>
  <c r="BT22" i="40"/>
  <c r="CA22" i="40" s="1"/>
  <c r="BU22" i="40"/>
  <c r="BV22" i="40"/>
  <c r="BT24" i="40"/>
  <c r="CA24" i="40" s="1"/>
  <c r="BV24" i="40"/>
  <c r="BU24" i="40"/>
  <c r="BV26" i="40"/>
  <c r="CC26" i="40" s="1"/>
  <c r="BT26" i="40"/>
  <c r="CA26" i="40" s="1"/>
  <c r="BU26" i="40"/>
  <c r="BU28" i="40"/>
  <c r="BV28" i="40"/>
  <c r="CC28" i="40" s="1"/>
  <c r="BT28" i="40"/>
  <c r="CA28" i="40" s="1"/>
  <c r="BT30" i="40"/>
  <c r="CA30" i="40" s="1"/>
  <c r="BU30" i="40"/>
  <c r="BV30" i="40"/>
  <c r="BT32" i="40"/>
  <c r="BV32" i="40"/>
  <c r="BU32" i="40"/>
  <c r="BV34" i="40"/>
  <c r="BT34" i="40"/>
  <c r="CA34" i="40" s="1"/>
  <c r="BU34" i="40"/>
  <c r="BU36" i="40"/>
  <c r="CB36" i="40" s="1"/>
  <c r="BV36" i="40"/>
  <c r="CC36" i="40" s="1"/>
  <c r="BT36" i="40"/>
  <c r="CA36" i="40" s="1"/>
  <c r="BT38" i="40"/>
  <c r="CA38" i="40" s="1"/>
  <c r="BV38" i="40"/>
  <c r="BU38" i="40"/>
  <c r="BT40" i="40"/>
  <c r="BV40" i="40"/>
  <c r="BU40" i="40"/>
  <c r="CB40" i="40" s="1"/>
  <c r="BV42" i="40"/>
  <c r="CC42" i="40" s="1"/>
  <c r="BT42" i="40"/>
  <c r="CA42" i="40" s="1"/>
  <c r="BU42" i="40"/>
  <c r="BU44" i="40"/>
  <c r="BV44" i="40"/>
  <c r="BT44" i="40"/>
  <c r="CA44" i="40" s="1"/>
  <c r="BT46" i="40"/>
  <c r="BU46" i="40"/>
  <c r="BV46" i="40"/>
  <c r="CC46" i="40" s="1"/>
  <c r="BT48" i="40"/>
  <c r="CA48" i="40" s="1"/>
  <c r="BV48" i="40"/>
  <c r="BU48" i="40"/>
  <c r="BV50" i="40"/>
  <c r="BT50" i="40"/>
  <c r="BU50" i="40"/>
  <c r="CA52" i="40"/>
  <c r="BU52" i="40"/>
  <c r="BV52" i="40"/>
  <c r="CC52" i="40" s="1"/>
  <c r="BT52" i="40"/>
  <c r="BT54" i="40"/>
  <c r="BV54" i="40"/>
  <c r="CC54" i="40" s="1"/>
  <c r="BU54" i="40"/>
  <c r="CB54" i="40" s="1"/>
  <c r="BT56" i="40"/>
  <c r="CA56" i="40" s="1"/>
  <c r="BV56" i="40"/>
  <c r="BU56" i="40"/>
  <c r="BV58" i="40"/>
  <c r="BT58" i="40"/>
  <c r="BU58" i="40"/>
  <c r="BU60" i="40"/>
  <c r="BV60" i="40"/>
  <c r="CC60" i="40" s="1"/>
  <c r="BT60" i="40"/>
  <c r="BT62" i="40"/>
  <c r="CA62" i="40" s="1"/>
  <c r="BU62" i="40"/>
  <c r="BV62" i="40"/>
  <c r="BT64" i="40"/>
  <c r="BV64" i="40"/>
  <c r="BU64" i="40"/>
  <c r="CB64" i="40" s="1"/>
  <c r="BV66" i="40"/>
  <c r="CC66" i="40" s="1"/>
  <c r="BT66" i="40"/>
  <c r="CA66" i="40" s="1"/>
  <c r="BU66" i="40"/>
  <c r="BX66" i="40" s="1"/>
  <c r="BZ66" i="40" s="1"/>
  <c r="BU68" i="40"/>
  <c r="CB68" i="40" s="1"/>
  <c r="BV68" i="40"/>
  <c r="CC68" i="40" s="1"/>
  <c r="BT68" i="40"/>
  <c r="BT70" i="40"/>
  <c r="CA70" i="40" s="1"/>
  <c r="BU70" i="40"/>
  <c r="BV70" i="40"/>
  <c r="BT72" i="40"/>
  <c r="BV72" i="40"/>
  <c r="BU72" i="40"/>
  <c r="BV74" i="40"/>
  <c r="BT74" i="40"/>
  <c r="CA74" i="40" s="1"/>
  <c r="BU74" i="40"/>
  <c r="BU76" i="40"/>
  <c r="BV76" i="40"/>
  <c r="CC76" i="40" s="1"/>
  <c r="BT76" i="40"/>
  <c r="BT78" i="40"/>
  <c r="BU78" i="40"/>
  <c r="BV78" i="40"/>
  <c r="BT80" i="40"/>
  <c r="BV80" i="40"/>
  <c r="BU80" i="40"/>
  <c r="BV82" i="40"/>
  <c r="BT82" i="40"/>
  <c r="CA82" i="40" s="1"/>
  <c r="BU82" i="40"/>
  <c r="BU84" i="40"/>
  <c r="BV84" i="40"/>
  <c r="BT84" i="40"/>
  <c r="BT86" i="40"/>
  <c r="BU86" i="40"/>
  <c r="BV86" i="40"/>
  <c r="BT88" i="40"/>
  <c r="CA88" i="40" s="1"/>
  <c r="BV88" i="40"/>
  <c r="BU88" i="40"/>
  <c r="CC90" i="40"/>
  <c r="BV90" i="40"/>
  <c r="BT90" i="40"/>
  <c r="BU90" i="40"/>
  <c r="BU92" i="40"/>
  <c r="CB92" i="40" s="1"/>
  <c r="BV92" i="40"/>
  <c r="CC92" i="40" s="1"/>
  <c r="BT92" i="40"/>
  <c r="CA92" i="40" s="1"/>
  <c r="CC94" i="40"/>
  <c r="BT94" i="40"/>
  <c r="BU94" i="40"/>
  <c r="BV94" i="40"/>
  <c r="BT96" i="40"/>
  <c r="CA96" i="40" s="1"/>
  <c r="BV96" i="40"/>
  <c r="CC96" i="40" s="1"/>
  <c r="BU96" i="40"/>
  <c r="BV98" i="40"/>
  <c r="CC98" i="40" s="1"/>
  <c r="BT98" i="40"/>
  <c r="CA98" i="40" s="1"/>
  <c r="BU98" i="40"/>
  <c r="CB98" i="40" s="1"/>
  <c r="BU100" i="40"/>
  <c r="CB100" i="40" s="1"/>
  <c r="BV100" i="40"/>
  <c r="BT100" i="40"/>
  <c r="BT102" i="40"/>
  <c r="BU102" i="40"/>
  <c r="CB102" i="40" s="1"/>
  <c r="BV102" i="40"/>
  <c r="BV104" i="40"/>
  <c r="BT104" i="40"/>
  <c r="CA104" i="40" s="1"/>
  <c r="BU104" i="40"/>
  <c r="BT106" i="40"/>
  <c r="CA106" i="40" s="1"/>
  <c r="BU106" i="40"/>
  <c r="CB106" i="40" s="1"/>
  <c r="BV106" i="40"/>
  <c r="CC106" i="40" s="1"/>
  <c r="BU108" i="40"/>
  <c r="BX108" i="40" s="1"/>
  <c r="BZ108" i="40" s="1"/>
  <c r="BV108" i="40"/>
  <c r="CC108" i="40" s="1"/>
  <c r="BT108" i="40"/>
  <c r="CA108" i="40" s="1"/>
  <c r="CA110" i="40"/>
  <c r="BT110" i="40"/>
  <c r="BU110" i="40"/>
  <c r="BV110" i="40"/>
  <c r="CC110" i="40" s="1"/>
  <c r="BV112" i="40"/>
  <c r="CC112" i="40" s="1"/>
  <c r="BT112" i="40"/>
  <c r="CA112" i="40" s="1"/>
  <c r="BU112" i="40"/>
  <c r="CB112" i="40" s="1"/>
  <c r="CC114" i="40"/>
  <c r="BT114" i="40"/>
  <c r="CA114" i="40" s="1"/>
  <c r="BU114" i="40"/>
  <c r="BV114" i="40"/>
  <c r="BU116" i="40"/>
  <c r="BV116" i="40"/>
  <c r="BX116" i="40" s="1"/>
  <c r="BZ116" i="40" s="1"/>
  <c r="BT116" i="40"/>
  <c r="CA116" i="40" s="1"/>
  <c r="BT118" i="40"/>
  <c r="BU118" i="40"/>
  <c r="BV118" i="40"/>
  <c r="BV120" i="40"/>
  <c r="BT120" i="40"/>
  <c r="BU120" i="40"/>
  <c r="CB120" i="40" s="1"/>
  <c r="BT122" i="40"/>
  <c r="CA122" i="40" s="1"/>
  <c r="BU122" i="40"/>
  <c r="CB122" i="40" s="1"/>
  <c r="BV122" i="40"/>
  <c r="CC122" i="40" s="1"/>
  <c r="BU124" i="40"/>
  <c r="CB124" i="40" s="1"/>
  <c r="BV124" i="40"/>
  <c r="BT124" i="40"/>
  <c r="CA124" i="40" s="1"/>
  <c r="BT126" i="40"/>
  <c r="BU126" i="40"/>
  <c r="CB126" i="40" s="1"/>
  <c r="BV126" i="40"/>
  <c r="BV128" i="40"/>
  <c r="BT128" i="40"/>
  <c r="CA128" i="40" s="1"/>
  <c r="BU128" i="40"/>
  <c r="CB128" i="40" s="1"/>
  <c r="BT130" i="40"/>
  <c r="CA130" i="40" s="1"/>
  <c r="BU130" i="40"/>
  <c r="BV130" i="40"/>
  <c r="CC130" i="40" s="1"/>
  <c r="BU132" i="40"/>
  <c r="CB132" i="40" s="1"/>
  <c r="BV132" i="40"/>
  <c r="CC132" i="40" s="1"/>
  <c r="BT132" i="40"/>
  <c r="CA132" i="40" s="1"/>
  <c r="BU179" i="13"/>
  <c r="CB179" i="13" s="1"/>
  <c r="BV179" i="13"/>
  <c r="BT179" i="13"/>
  <c r="CA179" i="13" s="1"/>
  <c r="CB106" i="43"/>
  <c r="BR172" i="19"/>
  <c r="BR138" i="14"/>
  <c r="CO138" i="14"/>
  <c r="CP138" i="14" s="1"/>
  <c r="CK138" i="14"/>
  <c r="BX60" i="43"/>
  <c r="BZ60" i="43" s="1"/>
  <c r="BX112" i="43"/>
  <c r="BZ112" i="43" s="1"/>
  <c r="BW66" i="43"/>
  <c r="BY66" i="43" s="1"/>
  <c r="CH176" i="19"/>
  <c r="CI176" i="19" s="1"/>
  <c r="BR175" i="19"/>
  <c r="BQ173" i="19"/>
  <c r="CY28" i="39"/>
  <c r="BR25" i="39"/>
  <c r="CU24" i="39"/>
  <c r="BR10" i="41"/>
  <c r="BR12" i="41"/>
  <c r="BQ179" i="13"/>
  <c r="BW119" i="43"/>
  <c r="BY119" i="43" s="1"/>
  <c r="BW88" i="43"/>
  <c r="BY88" i="43" s="1"/>
  <c r="CO179" i="13"/>
  <c r="CP179" i="13" s="1"/>
  <c r="CK179" i="13"/>
  <c r="BW55" i="43"/>
  <c r="BY55" i="43" s="1"/>
  <c r="BX119" i="43"/>
  <c r="BZ119" i="43" s="1"/>
  <c r="BX55" i="43"/>
  <c r="BZ55" i="43" s="1"/>
  <c r="DA18" i="46"/>
  <c r="CB118" i="43"/>
  <c r="L23" i="46"/>
  <c r="N22" i="46"/>
  <c r="CX19" i="46"/>
  <c r="CS20" i="46"/>
  <c r="CW19" i="46"/>
  <c r="DA19" i="46" s="1"/>
  <c r="DB19" i="46" s="1"/>
  <c r="CR20" i="46"/>
  <c r="BG21" i="46"/>
  <c r="BM21" i="46"/>
  <c r="BW26" i="43"/>
  <c r="BY26" i="43" s="1"/>
  <c r="CC47" i="43"/>
  <c r="CC62" i="43"/>
  <c r="CD62" i="43" s="1"/>
  <c r="BX3" i="43"/>
  <c r="BZ3" i="43" s="1"/>
  <c r="CB22" i="43"/>
  <c r="CB41" i="43"/>
  <c r="BX41" i="43"/>
  <c r="BZ41" i="43" s="1"/>
  <c r="BX11" i="43"/>
  <c r="BZ11" i="43" s="1"/>
  <c r="CB65" i="43"/>
  <c r="CC107" i="43"/>
  <c r="BW72" i="43"/>
  <c r="BY72" i="43" s="1"/>
  <c r="BX84" i="43"/>
  <c r="BZ84" i="43" s="1"/>
  <c r="CC70" i="43"/>
  <c r="CC11" i="43"/>
  <c r="BX58" i="43"/>
  <c r="BZ58" i="43" s="1"/>
  <c r="BW116" i="43"/>
  <c r="BY116" i="43" s="1"/>
  <c r="BW84" i="43"/>
  <c r="BY84" i="43" s="1"/>
  <c r="CA70" i="43"/>
  <c r="BX9" i="43"/>
  <c r="BZ9" i="43" s="1"/>
  <c r="BW9" i="43"/>
  <c r="BY9" i="43" s="1"/>
  <c r="BW60" i="43"/>
  <c r="BY60" i="43" s="1"/>
  <c r="BW78" i="43"/>
  <c r="BY78" i="43" s="1"/>
  <c r="BX73" i="43"/>
  <c r="BZ73" i="43" s="1"/>
  <c r="CB19" i="43"/>
  <c r="BX88" i="43"/>
  <c r="BZ88" i="43" s="1"/>
  <c r="BX116" i="43"/>
  <c r="BZ116" i="43" s="1"/>
  <c r="BX72" i="43"/>
  <c r="BZ72" i="43" s="1"/>
  <c r="CD72" i="43" s="1"/>
  <c r="BX53" i="43"/>
  <c r="BZ53" i="43" s="1"/>
  <c r="BX85" i="43"/>
  <c r="BZ85" i="43" s="1"/>
  <c r="BW111" i="43"/>
  <c r="BY111" i="43" s="1"/>
  <c r="BW80" i="43"/>
  <c r="BY80" i="43" s="1"/>
  <c r="BX80" i="43"/>
  <c r="BZ80" i="43" s="1"/>
  <c r="BW86" i="43"/>
  <c r="BY86" i="43" s="1"/>
  <c r="BW15" i="43"/>
  <c r="BY15" i="43" s="1"/>
  <c r="CB9" i="43"/>
  <c r="BW118" i="43"/>
  <c r="BY118" i="43" s="1"/>
  <c r="BW58" i="43"/>
  <c r="BY58" i="43" s="1"/>
  <c r="BW85" i="43"/>
  <c r="BY85" i="43" s="1"/>
  <c r="BW120" i="43"/>
  <c r="BY120" i="43" s="1"/>
  <c r="BW114" i="43"/>
  <c r="BY114" i="43" s="1"/>
  <c r="BX120" i="43"/>
  <c r="BZ120" i="43" s="1"/>
  <c r="CB80" i="43"/>
  <c r="BX108" i="43"/>
  <c r="BZ108" i="43" s="1"/>
  <c r="BW81" i="43"/>
  <c r="BY81" i="43" s="1"/>
  <c r="BX46" i="43"/>
  <c r="BZ46" i="43" s="1"/>
  <c r="CB58" i="43"/>
  <c r="BX57" i="43"/>
  <c r="BZ57" i="43" s="1"/>
  <c r="BW48" i="43"/>
  <c r="BY48" i="43" s="1"/>
  <c r="BX65" i="43"/>
  <c r="BZ65" i="43" s="1"/>
  <c r="CD65" i="43" s="1"/>
  <c r="BX111" i="43"/>
  <c r="BZ111" i="43" s="1"/>
  <c r="BW77" i="43"/>
  <c r="BY77" i="43" s="1"/>
  <c r="BW53" i="43"/>
  <c r="BY53" i="43" s="1"/>
  <c r="BX26" i="43"/>
  <c r="BZ26" i="43" s="1"/>
  <c r="BW47" i="43"/>
  <c r="BY47" i="43" s="1"/>
  <c r="BX77" i="43"/>
  <c r="BZ77" i="43" s="1"/>
  <c r="BW107" i="43"/>
  <c r="BY107" i="43" s="1"/>
  <c r="CB48" i="43"/>
  <c r="BX66" i="43"/>
  <c r="BZ66" i="43" s="1"/>
  <c r="BX48" i="43"/>
  <c r="BZ48" i="43" s="1"/>
  <c r="BW5" i="43"/>
  <c r="BY5" i="43" s="1"/>
  <c r="CB92" i="43"/>
  <c r="BW73" i="43"/>
  <c r="BY73" i="43" s="1"/>
  <c r="BX7" i="43"/>
  <c r="BZ7" i="43" s="1"/>
  <c r="BW37" i="43"/>
  <c r="BY37" i="43" s="1"/>
  <c r="CB114" i="43"/>
  <c r="BW91" i="43"/>
  <c r="BY91" i="43" s="1"/>
  <c r="CB77" i="43"/>
  <c r="CB46" i="43"/>
  <c r="BW95" i="43"/>
  <c r="BY95" i="43" s="1"/>
  <c r="BX95" i="43"/>
  <c r="BZ95" i="43" s="1"/>
  <c r="CC40" i="43"/>
  <c r="BW45" i="43"/>
  <c r="BY45" i="43" s="1"/>
  <c r="BX27" i="43"/>
  <c r="BZ27" i="43" s="1"/>
  <c r="CB37" i="43"/>
  <c r="BW112" i="43"/>
  <c r="BY112" i="43" s="1"/>
  <c r="CD112" i="43" s="1"/>
  <c r="BW92" i="43"/>
  <c r="BY92" i="43" s="1"/>
  <c r="BX81" i="43"/>
  <c r="BZ81" i="43" s="1"/>
  <c r="BW51" i="43"/>
  <c r="BY51" i="43" s="1"/>
  <c r="BX42" i="43"/>
  <c r="BZ42" i="43" s="1"/>
  <c r="BX5" i="43"/>
  <c r="BZ5" i="43" s="1"/>
  <c r="CB44" i="43"/>
  <c r="BX51" i="43"/>
  <c r="BZ51" i="43" s="1"/>
  <c r="BW64" i="43"/>
  <c r="BY64" i="43" s="1"/>
  <c r="BW46" i="43"/>
  <c r="BY46" i="43" s="1"/>
  <c r="BW102" i="43"/>
  <c r="BY102" i="43" s="1"/>
  <c r="BW7" i="43"/>
  <c r="BY7" i="43" s="1"/>
  <c r="BX59" i="43"/>
  <c r="BZ59" i="43" s="1"/>
  <c r="CB42" i="43"/>
  <c r="BX20" i="43"/>
  <c r="BZ20" i="43" s="1"/>
  <c r="CB3" i="43"/>
  <c r="BW3" i="43"/>
  <c r="BY3" i="43" s="1"/>
  <c r="CC115" i="43"/>
  <c r="BW59" i="43"/>
  <c r="BY59" i="43" s="1"/>
  <c r="BW28" i="43"/>
  <c r="BY28" i="43" s="1"/>
  <c r="CC91" i="43"/>
  <c r="BX91" i="43"/>
  <c r="BZ91" i="43" s="1"/>
  <c r="BX17" i="43"/>
  <c r="BZ17" i="43" s="1"/>
  <c r="CC82" i="43"/>
  <c r="BX82" i="43"/>
  <c r="BZ82" i="43" s="1"/>
  <c r="CJ35" i="43"/>
  <c r="BW69" i="43"/>
  <c r="BY69" i="43" s="1"/>
  <c r="CB69" i="43"/>
  <c r="BX33" i="43"/>
  <c r="BZ33" i="43" s="1"/>
  <c r="CC33" i="43"/>
  <c r="BX15" i="43"/>
  <c r="BZ15" i="43" s="1"/>
  <c r="CC15" i="43"/>
  <c r="BW57" i="43"/>
  <c r="BY57" i="43" s="1"/>
  <c r="CB57" i="43"/>
  <c r="BX22" i="43"/>
  <c r="BZ22" i="43" s="1"/>
  <c r="CB11" i="43"/>
  <c r="BW33" i="43"/>
  <c r="BY33" i="43" s="1"/>
  <c r="BX19" i="43"/>
  <c r="BZ19" i="43" s="1"/>
  <c r="CB76" i="43"/>
  <c r="BW76" i="43"/>
  <c r="BY76" i="43" s="1"/>
  <c r="BX28" i="43"/>
  <c r="BZ28" i="43" s="1"/>
  <c r="CB28" i="43"/>
  <c r="CC86" i="43"/>
  <c r="BX86" i="43"/>
  <c r="BZ86" i="43" s="1"/>
  <c r="BX78" i="43"/>
  <c r="BZ78" i="43" s="1"/>
  <c r="BW82" i="43"/>
  <c r="BY82" i="43" s="1"/>
  <c r="CB82" i="43"/>
  <c r="CJ8" i="43"/>
  <c r="BW40" i="43"/>
  <c r="BY40" i="43" s="1"/>
  <c r="BW108" i="43"/>
  <c r="BY108" i="43" s="1"/>
  <c r="BW27" i="43"/>
  <c r="BY27" i="43" s="1"/>
  <c r="BX24" i="43"/>
  <c r="BZ24" i="43" s="1"/>
  <c r="CC24" i="43"/>
  <c r="BX69" i="43"/>
  <c r="BZ69" i="43" s="1"/>
  <c r="CN31" i="43"/>
  <c r="CJ42" i="43"/>
  <c r="CJ28" i="43"/>
  <c r="CN40" i="43"/>
  <c r="CN95" i="43"/>
  <c r="CJ33" i="43"/>
  <c r="CN93" i="43"/>
  <c r="CB99" i="43"/>
  <c r="BW99" i="43"/>
  <c r="BY99" i="43" s="1"/>
  <c r="CB87" i="43"/>
  <c r="BW87" i="43"/>
  <c r="BY87" i="43" s="1"/>
  <c r="BX87" i="43"/>
  <c r="BZ87" i="43" s="1"/>
  <c r="CB49" i="43"/>
  <c r="BW49" i="43"/>
  <c r="BY49" i="43" s="1"/>
  <c r="BW98" i="43"/>
  <c r="BY98" i="43" s="1"/>
  <c r="CB98" i="43"/>
  <c r="CJ112" i="43"/>
  <c r="CB10" i="43"/>
  <c r="BW10" i="43"/>
  <c r="BY10" i="43" s="1"/>
  <c r="CJ105" i="43"/>
  <c r="CN50" i="43"/>
  <c r="CN11" i="43"/>
  <c r="CJ65" i="43"/>
  <c r="CN82" i="43"/>
  <c r="CC4" i="43"/>
  <c r="BX4" i="43"/>
  <c r="BZ4" i="43" s="1"/>
  <c r="CJ57" i="43"/>
  <c r="CJ81" i="43"/>
  <c r="CJ34" i="43"/>
  <c r="CN114" i="43"/>
  <c r="CN76" i="43"/>
  <c r="CJ98" i="43"/>
  <c r="CJ70" i="43"/>
  <c r="CN108" i="43"/>
  <c r="CJ63" i="43"/>
  <c r="CB52" i="43"/>
  <c r="BW52" i="43"/>
  <c r="BY52" i="43" s="1"/>
  <c r="CJ26" i="43"/>
  <c r="BW43" i="43"/>
  <c r="BY43" i="43" s="1"/>
  <c r="CB43" i="43"/>
  <c r="CC56" i="43"/>
  <c r="BX56" i="43"/>
  <c r="BZ56" i="43" s="1"/>
  <c r="CC23" i="43"/>
  <c r="BX23" i="43"/>
  <c r="BZ23" i="43" s="1"/>
  <c r="CJ37" i="43"/>
  <c r="CN83" i="43"/>
  <c r="CN111" i="43"/>
  <c r="CN107" i="43"/>
  <c r="CJ48" i="43"/>
  <c r="CJ101" i="43"/>
  <c r="CB29" i="43"/>
  <c r="BW29" i="43"/>
  <c r="BY29" i="43" s="1"/>
  <c r="CN37" i="43"/>
  <c r="CN118" i="43"/>
  <c r="CJ116" i="43"/>
  <c r="CN88" i="43"/>
  <c r="CN119" i="43"/>
  <c r="CJ117" i="43"/>
  <c r="CN96" i="43"/>
  <c r="CN102" i="43"/>
  <c r="CN80" i="43"/>
  <c r="BW106" i="43"/>
  <c r="BY106" i="43" s="1"/>
  <c r="CD106" i="43" s="1"/>
  <c r="CJ90" i="43"/>
  <c r="CJ83" i="43"/>
  <c r="CJ110" i="43"/>
  <c r="CJ97" i="43"/>
  <c r="CJ85" i="43"/>
  <c r="CN61" i="43"/>
  <c r="CJ109" i="43"/>
  <c r="CN81" i="43"/>
  <c r="CN72" i="43"/>
  <c r="CJ58" i="43"/>
  <c r="CB100" i="43"/>
  <c r="BW100" i="43"/>
  <c r="BY100" i="43" s="1"/>
  <c r="CN68" i="43"/>
  <c r="CN39" i="43"/>
  <c r="CJ104" i="43"/>
  <c r="CN44" i="43"/>
  <c r="CJ76" i="43"/>
  <c r="BW89" i="43"/>
  <c r="BY89" i="43" s="1"/>
  <c r="CB89" i="43"/>
  <c r="CJ55" i="43"/>
  <c r="CJ32" i="43"/>
  <c r="BW67" i="43"/>
  <c r="BY67" i="43" s="1"/>
  <c r="CJ60" i="43"/>
  <c r="CN35" i="43"/>
  <c r="BX8" i="43"/>
  <c r="BZ8" i="43" s="1"/>
  <c r="CC8" i="43"/>
  <c r="CJ36" i="43"/>
  <c r="CN41" i="43"/>
  <c r="CN10" i="43"/>
  <c r="CN48" i="43"/>
  <c r="CN87" i="43"/>
  <c r="CN98" i="43"/>
  <c r="CN120" i="43"/>
  <c r="CC16" i="43"/>
  <c r="BX16" i="43"/>
  <c r="BZ16" i="43" s="1"/>
  <c r="CB25" i="43"/>
  <c r="BW25" i="43"/>
  <c r="BY25" i="43" s="1"/>
  <c r="BW20" i="43"/>
  <c r="BY20" i="43" s="1"/>
  <c r="CJ62" i="43"/>
  <c r="CJ72" i="43"/>
  <c r="CJ24" i="43"/>
  <c r="CJ54" i="43"/>
  <c r="BX18" i="43"/>
  <c r="BZ18" i="43" s="1"/>
  <c r="CC18" i="43"/>
  <c r="CJ40" i="43"/>
  <c r="CN33" i="43"/>
  <c r="BW24" i="43"/>
  <c r="BY24" i="43" s="1"/>
  <c r="CJ19" i="43"/>
  <c r="BW6" i="43"/>
  <c r="BY6" i="43" s="1"/>
  <c r="CJ115" i="43"/>
  <c r="CJ118" i="43"/>
  <c r="CB104" i="43"/>
  <c r="BW104" i="43"/>
  <c r="BY104" i="43" s="1"/>
  <c r="BX100" i="43"/>
  <c r="BZ100" i="43" s="1"/>
  <c r="CC100" i="43"/>
  <c r="CN46" i="43"/>
  <c r="CN17" i="43"/>
  <c r="CC34" i="43"/>
  <c r="BX34" i="43"/>
  <c r="BZ34" i="43" s="1"/>
  <c r="CB109" i="43"/>
  <c r="BW109" i="43"/>
  <c r="BY109" i="43" s="1"/>
  <c r="BX109" i="43"/>
  <c r="BZ109" i="43" s="1"/>
  <c r="CJ92" i="43"/>
  <c r="CB101" i="43"/>
  <c r="BW101" i="43"/>
  <c r="BY101" i="43" s="1"/>
  <c r="CB105" i="43"/>
  <c r="BW105" i="43"/>
  <c r="BY105" i="43" s="1"/>
  <c r="CJ50" i="43"/>
  <c r="CN47" i="43"/>
  <c r="CN85" i="43"/>
  <c r="CN45" i="43"/>
  <c r="CN3" i="43"/>
  <c r="BX101" i="43"/>
  <c r="BZ101" i="43" s="1"/>
  <c r="CN104" i="43"/>
  <c r="CJ79" i="43"/>
  <c r="CJ99" i="43"/>
  <c r="CJ94" i="43"/>
  <c r="CJ87" i="43"/>
  <c r="CJ96" i="43"/>
  <c r="CJ44" i="43"/>
  <c r="CJ39" i="43"/>
  <c r="BW74" i="43"/>
  <c r="BY74" i="43" s="1"/>
  <c r="CB74" i="43"/>
  <c r="CN21" i="43"/>
  <c r="CN24" i="43"/>
  <c r="CN73" i="43"/>
  <c r="CN78" i="43"/>
  <c r="CJ71" i="43"/>
  <c r="CB16" i="43"/>
  <c r="BW16" i="43"/>
  <c r="BY16" i="43" s="1"/>
  <c r="CN5" i="43"/>
  <c r="CB18" i="43"/>
  <c r="BW18" i="43"/>
  <c r="BY18" i="43" s="1"/>
  <c r="CN14" i="43"/>
  <c r="CJ120" i="43"/>
  <c r="CN115" i="43"/>
  <c r="CJ108" i="43"/>
  <c r="CN91" i="43"/>
  <c r="CB83" i="43"/>
  <c r="BW83" i="43"/>
  <c r="BY83" i="43" s="1"/>
  <c r="BX83" i="43"/>
  <c r="BZ83" i="43" s="1"/>
  <c r="CB79" i="43"/>
  <c r="BW79" i="43"/>
  <c r="BY79" i="43" s="1"/>
  <c r="CN64" i="43"/>
  <c r="CJ91" i="43"/>
  <c r="CN8" i="43"/>
  <c r="BX64" i="43"/>
  <c r="BZ64" i="43" s="1"/>
  <c r="CC64" i="43"/>
  <c r="BX67" i="43"/>
  <c r="BZ67" i="43" s="1"/>
  <c r="CC67" i="43"/>
  <c r="CC10" i="43"/>
  <c r="BX10" i="43"/>
  <c r="BZ10" i="43" s="1"/>
  <c r="BW115" i="43"/>
  <c r="BY115" i="43" s="1"/>
  <c r="CB93" i="43"/>
  <c r="BW93" i="43"/>
  <c r="BY93" i="43" s="1"/>
  <c r="BX50" i="43"/>
  <c r="BZ50" i="43" s="1"/>
  <c r="CC50" i="43"/>
  <c r="CN36" i="43"/>
  <c r="CB56" i="43"/>
  <c r="BW56" i="43"/>
  <c r="BY56" i="43" s="1"/>
  <c r="CJ77" i="43"/>
  <c r="BW8" i="43"/>
  <c r="BY8" i="43" s="1"/>
  <c r="CB8" i="43"/>
  <c r="CJ5" i="43"/>
  <c r="CN23" i="43"/>
  <c r="CN28" i="43"/>
  <c r="CN32" i="43"/>
  <c r="CN65" i="43"/>
  <c r="CN51" i="43"/>
  <c r="CN71" i="43"/>
  <c r="CN109" i="43"/>
  <c r="CN103" i="43"/>
  <c r="CB4" i="43"/>
  <c r="BW4" i="43"/>
  <c r="BY4" i="43" s="1"/>
  <c r="CJ49" i="43"/>
  <c r="BX25" i="43"/>
  <c r="BZ25" i="43" s="1"/>
  <c r="CC25" i="43"/>
  <c r="CJ3" i="43"/>
  <c r="BX6" i="43"/>
  <c r="BZ6" i="43" s="1"/>
  <c r="CC6" i="43"/>
  <c r="CN56" i="43"/>
  <c r="CJ67" i="43"/>
  <c r="CN22" i="43"/>
  <c r="BX29" i="43"/>
  <c r="BZ29" i="43" s="1"/>
  <c r="CC29" i="43"/>
  <c r="CB12" i="43"/>
  <c r="BW12" i="43"/>
  <c r="BY12" i="43" s="1"/>
  <c r="BW13" i="43"/>
  <c r="BY13" i="43" s="1"/>
  <c r="CJ13" i="43"/>
  <c r="CJ111" i="43"/>
  <c r="CC79" i="43"/>
  <c r="BX79" i="43"/>
  <c r="BZ79" i="43" s="1"/>
  <c r="BW50" i="43"/>
  <c r="BY50" i="43" s="1"/>
  <c r="CB50" i="43"/>
  <c r="CN52" i="43"/>
  <c r="CJ16" i="43"/>
  <c r="CJ45" i="43"/>
  <c r="CJ51" i="43"/>
  <c r="CN70" i="43"/>
  <c r="CN54" i="43"/>
  <c r="CB117" i="43"/>
  <c r="BW117" i="43"/>
  <c r="BY117" i="43" s="1"/>
  <c r="CN106" i="43"/>
  <c r="CJ75" i="43"/>
  <c r="CJ56" i="43"/>
  <c r="CB94" i="43"/>
  <c r="BW94" i="43"/>
  <c r="BY94" i="43" s="1"/>
  <c r="CN110" i="43"/>
  <c r="BX61" i="43"/>
  <c r="BZ61" i="43" s="1"/>
  <c r="CC61" i="43"/>
  <c r="CN75" i="43"/>
  <c r="CN117" i="43"/>
  <c r="CN4" i="43"/>
  <c r="CN18" i="43"/>
  <c r="CJ113" i="43"/>
  <c r="CN101" i="43"/>
  <c r="BX105" i="43"/>
  <c r="BZ105" i="43" s="1"/>
  <c r="CB97" i="43"/>
  <c r="BW97" i="43"/>
  <c r="BY97" i="43" s="1"/>
  <c r="CC52" i="43"/>
  <c r="BX52" i="43"/>
  <c r="BZ52" i="43" s="1"/>
  <c r="BW61" i="43"/>
  <c r="BY61" i="43" s="1"/>
  <c r="CB61" i="43"/>
  <c r="CJ69" i="43"/>
  <c r="CN77" i="43"/>
  <c r="CN113" i="43"/>
  <c r="CJ41" i="43"/>
  <c r="BW34" i="43"/>
  <c r="BY34" i="43" s="1"/>
  <c r="CJ61" i="43"/>
  <c r="BX43" i="43"/>
  <c r="BZ43" i="43" s="1"/>
  <c r="CC96" i="43"/>
  <c r="BX96" i="43"/>
  <c r="BZ96" i="43" s="1"/>
  <c r="CJ100" i="43"/>
  <c r="CJ74" i="43"/>
  <c r="CB103" i="43"/>
  <c r="BW103" i="43"/>
  <c r="BY103" i="43" s="1"/>
  <c r="CJ103" i="43"/>
  <c r="BW96" i="43"/>
  <c r="BY96" i="43" s="1"/>
  <c r="CJ89" i="43"/>
  <c r="CN66" i="43"/>
  <c r="CN53" i="43"/>
  <c r="CJ106" i="43"/>
  <c r="CC75" i="43"/>
  <c r="BX75" i="43"/>
  <c r="BZ75" i="43" s="1"/>
  <c r="CJ10" i="43"/>
  <c r="BX94" i="43"/>
  <c r="BZ94" i="43" s="1"/>
  <c r="CC94" i="43"/>
  <c r="CJ102" i="43"/>
  <c r="CN7" i="43"/>
  <c r="CB39" i="43"/>
  <c r="BW39" i="43"/>
  <c r="BY39" i="43" s="1"/>
  <c r="CB31" i="43"/>
  <c r="BW31" i="43"/>
  <c r="BY31" i="43" s="1"/>
  <c r="CJ47" i="43"/>
  <c r="CJ68" i="43"/>
  <c r="BX49" i="43"/>
  <c r="BZ49" i="43" s="1"/>
  <c r="CJ38" i="43"/>
  <c r="BW35" i="43"/>
  <c r="BY35" i="43" s="1"/>
  <c r="CB35" i="43"/>
  <c r="BW21" i="43"/>
  <c r="BY21" i="43" s="1"/>
  <c r="CB21" i="43"/>
  <c r="BW17" i="43"/>
  <c r="BY17" i="43" s="1"/>
  <c r="CN13" i="43"/>
  <c r="CN55" i="43"/>
  <c r="CN59" i="43"/>
  <c r="CN9" i="43"/>
  <c r="CN116" i="43"/>
  <c r="CN94" i="43"/>
  <c r="CB71" i="43"/>
  <c r="BW71" i="43"/>
  <c r="BY71" i="43" s="1"/>
  <c r="CJ27" i="43"/>
  <c r="CJ53" i="43"/>
  <c r="CN34" i="43"/>
  <c r="CN29" i="43"/>
  <c r="CJ15" i="43"/>
  <c r="CJ20" i="43"/>
  <c r="CJ46" i="43"/>
  <c r="BW38" i="43"/>
  <c r="BY38" i="43" s="1"/>
  <c r="CN16" i="43"/>
  <c r="CJ29" i="43"/>
  <c r="CJ14" i="43"/>
  <c r="CB113" i="43"/>
  <c r="BW113" i="43"/>
  <c r="BY113" i="43" s="1"/>
  <c r="CN92" i="43"/>
  <c r="CJ86" i="43"/>
  <c r="BX93" i="43"/>
  <c r="BZ93" i="43" s="1"/>
  <c r="CC93" i="43"/>
  <c r="CJ80" i="43"/>
  <c r="CJ66" i="43"/>
  <c r="CJ23" i="43"/>
  <c r="CJ6" i="43"/>
  <c r="CN79" i="43"/>
  <c r="CN25" i="43"/>
  <c r="CJ7" i="43"/>
  <c r="CJ93" i="43"/>
  <c r="CJ25" i="43"/>
  <c r="CN12" i="43"/>
  <c r="BX117" i="43"/>
  <c r="BZ117" i="43" s="1"/>
  <c r="BW68" i="43"/>
  <c r="BY68" i="43" s="1"/>
  <c r="CB68" i="43"/>
  <c r="CN38" i="43"/>
  <c r="CN89" i="43"/>
  <c r="CB30" i="43"/>
  <c r="BW30" i="43"/>
  <c r="BY30" i="43" s="1"/>
  <c r="CN43" i="43"/>
  <c r="CJ18" i="43"/>
  <c r="CB14" i="43"/>
  <c r="BW14" i="43"/>
  <c r="BY14" i="43" s="1"/>
  <c r="CC12" i="43"/>
  <c r="BX12" i="43"/>
  <c r="BZ12" i="43" s="1"/>
  <c r="CC110" i="43"/>
  <c r="BX110" i="43"/>
  <c r="BZ110" i="43" s="1"/>
  <c r="CJ95" i="43"/>
  <c r="CC104" i="43"/>
  <c r="BX104" i="43"/>
  <c r="BZ104" i="43" s="1"/>
  <c r="CB75" i="43"/>
  <c r="BW75" i="43"/>
  <c r="BY75" i="43" s="1"/>
  <c r="BX68" i="43"/>
  <c r="BZ68" i="43" s="1"/>
  <c r="CC68" i="43"/>
  <c r="CN67" i="43"/>
  <c r="CJ59" i="43"/>
  <c r="CB63" i="43"/>
  <c r="BW63" i="43"/>
  <c r="BY63" i="43" s="1"/>
  <c r="CJ9" i="43"/>
  <c r="BW32" i="43"/>
  <c r="BY32" i="43" s="1"/>
  <c r="CB32" i="43"/>
  <c r="CN60" i="43"/>
  <c r="CJ64" i="43"/>
  <c r="CJ52" i="43"/>
  <c r="CJ43" i="43"/>
  <c r="CJ22" i="43"/>
  <c r="CN86" i="43"/>
  <c r="CN90" i="43"/>
  <c r="BX13" i="43"/>
  <c r="BZ13" i="43" s="1"/>
  <c r="CC13" i="43"/>
  <c r="BX30" i="43"/>
  <c r="BZ30" i="43" s="1"/>
  <c r="CC30" i="43"/>
  <c r="CN58" i="43"/>
  <c r="CN19" i="43"/>
  <c r="CN97" i="43"/>
  <c r="CJ114" i="43"/>
  <c r="CJ107" i="43"/>
  <c r="CN100" i="43"/>
  <c r="CN84" i="43"/>
  <c r="BX103" i="43"/>
  <c r="BZ103" i="43" s="1"/>
  <c r="CC103" i="43"/>
  <c r="BW110" i="43"/>
  <c r="BY110" i="43" s="1"/>
  <c r="CJ119" i="43"/>
  <c r="CN105" i="43"/>
  <c r="CJ88" i="43"/>
  <c r="CJ84" i="43"/>
  <c r="BX102" i="43"/>
  <c r="BZ102" i="43" s="1"/>
  <c r="CC102" i="43"/>
  <c r="BW90" i="43"/>
  <c r="BY90" i="43" s="1"/>
  <c r="CB90" i="43"/>
  <c r="CN57" i="43"/>
  <c r="CJ78" i="43"/>
  <c r="BX97" i="43"/>
  <c r="BZ97" i="43" s="1"/>
  <c r="CC97" i="43"/>
  <c r="BX98" i="43"/>
  <c r="BZ98" i="43" s="1"/>
  <c r="CJ82" i="43"/>
  <c r="CC45" i="43"/>
  <c r="BX45" i="43"/>
  <c r="BZ45" i="43" s="1"/>
  <c r="BX89" i="43"/>
  <c r="BZ89" i="43" s="1"/>
  <c r="CC89" i="43"/>
  <c r="CC39" i="43"/>
  <c r="BX39" i="43"/>
  <c r="BZ39" i="43" s="1"/>
  <c r="CJ30" i="43"/>
  <c r="BW36" i="43"/>
  <c r="BY36" i="43" s="1"/>
  <c r="CB36" i="43"/>
  <c r="CB54" i="43"/>
  <c r="BW54" i="43"/>
  <c r="BY54" i="43" s="1"/>
  <c r="CN69" i="43"/>
  <c r="CJ31" i="43"/>
  <c r="CC74" i="43"/>
  <c r="BX74" i="43"/>
  <c r="BZ74" i="43" s="1"/>
  <c r="CN49" i="43"/>
  <c r="CC38" i="43"/>
  <c r="BX38" i="43"/>
  <c r="BZ38" i="43" s="1"/>
  <c r="BX35" i="43"/>
  <c r="BZ35" i="43" s="1"/>
  <c r="CC35" i="43"/>
  <c r="CJ4" i="43"/>
  <c r="CJ12" i="43"/>
  <c r="CN42" i="43"/>
  <c r="CB23" i="43"/>
  <c r="BW23" i="43"/>
  <c r="BY23" i="43" s="1"/>
  <c r="BX21" i="43"/>
  <c r="BZ21" i="43" s="1"/>
  <c r="CC21" i="43"/>
  <c r="CN15" i="43"/>
  <c r="CN20" i="43"/>
  <c r="CN112" i="43"/>
  <c r="CN62" i="43"/>
  <c r="CN63" i="43"/>
  <c r="CN74" i="43"/>
  <c r="CN99" i="43"/>
  <c r="CC71" i="43"/>
  <c r="BX71" i="43"/>
  <c r="BZ71" i="43" s="1"/>
  <c r="CJ73" i="43"/>
  <c r="CJ17" i="43"/>
  <c r="CN30" i="43"/>
  <c r="CN27" i="43"/>
  <c r="CN6" i="43"/>
  <c r="CJ21" i="43"/>
  <c r="BW44" i="43"/>
  <c r="BY44" i="43" s="1"/>
  <c r="CN26" i="43"/>
  <c r="CJ11" i="43"/>
  <c r="BQ177" i="19"/>
  <c r="CV172" i="19"/>
  <c r="CO176" i="19"/>
  <c r="CP176" i="19" s="1"/>
  <c r="CO174" i="19"/>
  <c r="CP174" i="19" s="1"/>
  <c r="BQ174" i="19"/>
  <c r="CO173" i="19"/>
  <c r="CP173" i="19" s="1"/>
  <c r="CT176" i="19"/>
  <c r="CU175" i="19"/>
  <c r="CZ22" i="39"/>
  <c r="CZ7" i="39"/>
  <c r="CZ9" i="39"/>
  <c r="CQ8" i="39"/>
  <c r="CO14" i="39"/>
  <c r="CP14" i="39" s="1"/>
  <c r="CO21" i="39"/>
  <c r="CP21" i="39" s="1"/>
  <c r="CO17" i="39"/>
  <c r="CP17" i="39" s="1"/>
  <c r="CO25" i="39"/>
  <c r="CP25" i="39" s="1"/>
  <c r="BQ25" i="39"/>
  <c r="CK32" i="39"/>
  <c r="CU38" i="39"/>
  <c r="CV37" i="39"/>
  <c r="CQ19" i="39"/>
  <c r="CU8" i="39"/>
  <c r="CZ29" i="39"/>
  <c r="BQ138" i="14"/>
  <c r="BR54" i="41"/>
  <c r="BR60" i="41"/>
  <c r="CC44" i="40"/>
  <c r="CB13" i="40"/>
  <c r="CB3" i="40"/>
  <c r="CC16" i="40"/>
  <c r="BG3" i="42"/>
  <c r="BQ3" i="41"/>
  <c r="CV44" i="41"/>
  <c r="CA4" i="41"/>
  <c r="BR19" i="40"/>
  <c r="BR48" i="40"/>
  <c r="CC63" i="40"/>
  <c r="CC5" i="40"/>
  <c r="CA94" i="40"/>
  <c r="BR179" i="13"/>
  <c r="CA35" i="42"/>
  <c r="CA38" i="42"/>
  <c r="CB14" i="42"/>
  <c r="CA23" i="42"/>
  <c r="CB12" i="42"/>
  <c r="CB28" i="42"/>
  <c r="BQ3" i="42"/>
  <c r="CA24" i="42"/>
  <c r="CB24" i="42"/>
  <c r="CV51" i="41"/>
  <c r="CB44" i="41"/>
  <c r="CB77" i="41"/>
  <c r="BQ83" i="40"/>
  <c r="CA8" i="40"/>
  <c r="BX31" i="40"/>
  <c r="BZ31" i="40" s="1"/>
  <c r="CB63" i="40"/>
  <c r="CB110" i="40"/>
  <c r="BQ127" i="40"/>
  <c r="N5" i="40"/>
  <c r="N4" i="40"/>
  <c r="CB55" i="40"/>
  <c r="CB74" i="40"/>
  <c r="BR39" i="42"/>
  <c r="BR38" i="42"/>
  <c r="BR37" i="42"/>
  <c r="BR35" i="42"/>
  <c r="BR34" i="42"/>
  <c r="BR32" i="42"/>
  <c r="BR30" i="42"/>
  <c r="BR29" i="42"/>
  <c r="BR27" i="42"/>
  <c r="BR26" i="42"/>
  <c r="BR25" i="42"/>
  <c r="BR22" i="42"/>
  <c r="BR21" i="42"/>
  <c r="BR20" i="42"/>
  <c r="BR18" i="42"/>
  <c r="BR17" i="42"/>
  <c r="BR16" i="42"/>
  <c r="BR14" i="42"/>
  <c r="BR13" i="42"/>
  <c r="BR12" i="42"/>
  <c r="BR10" i="42"/>
  <c r="BR7" i="42"/>
  <c r="BR6" i="42"/>
  <c r="BR5" i="42"/>
  <c r="BR4" i="42"/>
  <c r="BQ31" i="42"/>
  <c r="BQ23" i="42"/>
  <c r="CZ36" i="42"/>
  <c r="CZ34" i="42"/>
  <c r="CZ24" i="42"/>
  <c r="CZ22" i="42"/>
  <c r="CZ18" i="42"/>
  <c r="CZ17" i="42"/>
  <c r="CU17" i="42"/>
  <c r="CU13" i="42"/>
  <c r="CO11" i="42"/>
  <c r="CP11" i="42" s="1"/>
  <c r="CZ8" i="42"/>
  <c r="CO10" i="42"/>
  <c r="CP10" i="42" s="1"/>
  <c r="CO41" i="42"/>
  <c r="CP41" i="42" s="1"/>
  <c r="CH41" i="42"/>
  <c r="CI41" i="42" s="1"/>
  <c r="CO40" i="42"/>
  <c r="CP40" i="42" s="1"/>
  <c r="CO35" i="42"/>
  <c r="CP35" i="42" s="1"/>
  <c r="CH34" i="42"/>
  <c r="CI34" i="42" s="1"/>
  <c r="CO33" i="42"/>
  <c r="CP33" i="42" s="1"/>
  <c r="CO30" i="42"/>
  <c r="CP30" i="42" s="1"/>
  <c r="CO29" i="42"/>
  <c r="CP29" i="42" s="1"/>
  <c r="CK25" i="42"/>
  <c r="CO23" i="42"/>
  <c r="CP23" i="42" s="1"/>
  <c r="CO13" i="42"/>
  <c r="CP13" i="42" s="1"/>
  <c r="CO9" i="42"/>
  <c r="CP9" i="42" s="1"/>
  <c r="CY9" i="42"/>
  <c r="CH9" i="42"/>
  <c r="CI9" i="42" s="1"/>
  <c r="CO7" i="42"/>
  <c r="CP7" i="42" s="1"/>
  <c r="CH6" i="42"/>
  <c r="CI6" i="42" s="1"/>
  <c r="CH5" i="42"/>
  <c r="CI5" i="42" s="1"/>
  <c r="CK3" i="42"/>
  <c r="CV41" i="42"/>
  <c r="CV38" i="42"/>
  <c r="CV31" i="42"/>
  <c r="BQ30" i="42"/>
  <c r="BQ29" i="42"/>
  <c r="CV29" i="42"/>
  <c r="CQ30" i="42"/>
  <c r="CV28" i="42"/>
  <c r="CV23" i="42"/>
  <c r="BQ12" i="42"/>
  <c r="CV10" i="42"/>
  <c r="CV7" i="42"/>
  <c r="BQ7" i="42"/>
  <c r="CZ40" i="42"/>
  <c r="BQ40" i="42"/>
  <c r="CU41" i="42"/>
  <c r="CT41" i="42"/>
  <c r="CQ40" i="42"/>
  <c r="CK39" i="42"/>
  <c r="CU39" i="42"/>
  <c r="BQ38" i="42"/>
  <c r="CZ38" i="42"/>
  <c r="CH37" i="42"/>
  <c r="CI37" i="42" s="1"/>
  <c r="BQ37" i="42"/>
  <c r="CB37" i="42"/>
  <c r="CC37" i="42"/>
  <c r="CQ37" i="42"/>
  <c r="BQ36" i="42"/>
  <c r="CV36" i="42"/>
  <c r="CY36" i="42"/>
  <c r="CH35" i="42"/>
  <c r="CI35" i="42" s="1"/>
  <c r="BQ35" i="42"/>
  <c r="BQ34" i="42"/>
  <c r="CQ35" i="42"/>
  <c r="CY33" i="42"/>
  <c r="CH33" i="42"/>
  <c r="CI33" i="42" s="1"/>
  <c r="CT33" i="42"/>
  <c r="BQ32" i="42"/>
  <c r="CQ33" i="42"/>
  <c r="CB32" i="42"/>
  <c r="CO31" i="42"/>
  <c r="CP31" i="42" s="1"/>
  <c r="CU31" i="42"/>
  <c r="CH30" i="42"/>
  <c r="CI30" i="42" s="1"/>
  <c r="CH29" i="42"/>
  <c r="CI29" i="42" s="1"/>
  <c r="CB29" i="42"/>
  <c r="BQ28" i="42"/>
  <c r="CV27" i="42"/>
  <c r="CZ28" i="42"/>
  <c r="CQ28" i="42"/>
  <c r="CZ26" i="42"/>
  <c r="CZ27" i="42"/>
  <c r="CQ27" i="42"/>
  <c r="CU28" i="42"/>
  <c r="BW27" i="42"/>
  <c r="BY27" i="42" s="1"/>
  <c r="CT27" i="42"/>
  <c r="CV26" i="42"/>
  <c r="CU27" i="42"/>
  <c r="BQ25" i="42"/>
  <c r="CU25" i="42"/>
  <c r="CT25" i="42"/>
  <c r="CH23" i="42"/>
  <c r="CI23" i="42" s="1"/>
  <c r="CU24" i="42"/>
  <c r="CY23" i="42"/>
  <c r="CQ24" i="42"/>
  <c r="BQ22" i="42"/>
  <c r="CH22" i="42"/>
  <c r="CI22" i="42" s="1"/>
  <c r="BQ21" i="42"/>
  <c r="CY21" i="42"/>
  <c r="CH21" i="42"/>
  <c r="CI21" i="42" s="1"/>
  <c r="BQ20" i="42"/>
  <c r="CK20" i="42"/>
  <c r="CK19" i="42"/>
  <c r="CO19" i="42"/>
  <c r="CP19" i="42" s="1"/>
  <c r="BR19" i="42"/>
  <c r="CU19" i="42"/>
  <c r="CY19" i="42"/>
  <c r="CZ19" i="42"/>
  <c r="CK18" i="42"/>
  <c r="BQ17" i="42"/>
  <c r="CK17" i="42"/>
  <c r="CO17" i="42"/>
  <c r="CP17" i="42" s="1"/>
  <c r="CU18" i="42"/>
  <c r="CT17" i="42"/>
  <c r="CO16" i="42"/>
  <c r="CP16" i="42" s="1"/>
  <c r="BQ16" i="42"/>
  <c r="CK16" i="42"/>
  <c r="CU16" i="42"/>
  <c r="CT16" i="42"/>
  <c r="CZ15" i="42"/>
  <c r="CZ14" i="42"/>
  <c r="CQ15" i="42"/>
  <c r="CT15" i="42"/>
  <c r="CU15" i="42"/>
  <c r="CV14" i="42"/>
  <c r="CU14" i="42"/>
  <c r="CV13" i="42"/>
  <c r="CH13" i="42"/>
  <c r="CI13" i="42" s="1"/>
  <c r="CZ12" i="42"/>
  <c r="CV11" i="42"/>
  <c r="CZ11" i="42"/>
  <c r="CV12" i="42"/>
  <c r="BQ11" i="42"/>
  <c r="CU12" i="42"/>
  <c r="CQ12" i="42"/>
  <c r="BQ10" i="42"/>
  <c r="CU11" i="42"/>
  <c r="CH10" i="42"/>
  <c r="CI10" i="42" s="1"/>
  <c r="CA10" i="42"/>
  <c r="CB9" i="42"/>
  <c r="CQ8" i="42"/>
  <c r="CY8" i="42"/>
  <c r="CH7" i="42"/>
  <c r="CI7" i="42" s="1"/>
  <c r="CZ6" i="42"/>
  <c r="CZ7" i="42"/>
  <c r="CQ7" i="42"/>
  <c r="BQ6" i="42"/>
  <c r="CY6" i="42"/>
  <c r="CQ5" i="42"/>
  <c r="BQ5" i="42"/>
  <c r="CZ4" i="42"/>
  <c r="BQ4" i="42"/>
  <c r="CE12" i="42"/>
  <c r="CK4" i="42"/>
  <c r="CL24" i="42"/>
  <c r="CM24" i="42" s="1"/>
  <c r="BM3" i="42"/>
  <c r="BR3" i="42"/>
  <c r="CY3" i="42"/>
  <c r="CZ3" i="42"/>
  <c r="BR84" i="41"/>
  <c r="BR81" i="41"/>
  <c r="BR102" i="41"/>
  <c r="BR101" i="41"/>
  <c r="BR100" i="41"/>
  <c r="BR97" i="41"/>
  <c r="BR94" i="41"/>
  <c r="BR92" i="41"/>
  <c r="BR91" i="41"/>
  <c r="BR90" i="41"/>
  <c r="BR87" i="41"/>
  <c r="BR85" i="41"/>
  <c r="BR80" i="41"/>
  <c r="BR78" i="41"/>
  <c r="BR77" i="41"/>
  <c r="BR76" i="41"/>
  <c r="BR75" i="41"/>
  <c r="BR73" i="41"/>
  <c r="BR72" i="41"/>
  <c r="BR70" i="41"/>
  <c r="BR69" i="41"/>
  <c r="BR67" i="41"/>
  <c r="BR65" i="41"/>
  <c r="BR64" i="41"/>
  <c r="BR62" i="41"/>
  <c r="BR61" i="41"/>
  <c r="BR57" i="41"/>
  <c r="BR55" i="41"/>
  <c r="BR52" i="41"/>
  <c r="BR46" i="41"/>
  <c r="BR42" i="41"/>
  <c r="BR40" i="41"/>
  <c r="BR38" i="41"/>
  <c r="BR35" i="41"/>
  <c r="BR34" i="41"/>
  <c r="BR33" i="41"/>
  <c r="BR32" i="41"/>
  <c r="BR31" i="41"/>
  <c r="BR30" i="41"/>
  <c r="BR27" i="41"/>
  <c r="BR26" i="41"/>
  <c r="BR25" i="41"/>
  <c r="BR24" i="41"/>
  <c r="BR23" i="41"/>
  <c r="BR21" i="41"/>
  <c r="BR20" i="41"/>
  <c r="BR19" i="41"/>
  <c r="BR18" i="41"/>
  <c r="BR15" i="41"/>
  <c r="BR14" i="41"/>
  <c r="BR11" i="41"/>
  <c r="BR9" i="41"/>
  <c r="BR7" i="41"/>
  <c r="BR5" i="41"/>
  <c r="BQ103" i="41"/>
  <c r="BQ105" i="41"/>
  <c r="BQ88" i="41"/>
  <c r="BQ82" i="41"/>
  <c r="BQ68" i="41"/>
  <c r="BQ58" i="41"/>
  <c r="BQ49" i="41"/>
  <c r="BQ36" i="41"/>
  <c r="BQ29" i="41"/>
  <c r="BQ13" i="41"/>
  <c r="BQ6" i="41"/>
  <c r="CU95" i="41"/>
  <c r="CZ93" i="41"/>
  <c r="CZ92" i="41"/>
  <c r="CZ84" i="41"/>
  <c r="CZ82" i="41"/>
  <c r="CU76" i="41"/>
  <c r="CO73" i="41"/>
  <c r="CP73" i="41" s="1"/>
  <c r="CU74" i="41"/>
  <c r="CU73" i="41"/>
  <c r="CZ69" i="41"/>
  <c r="CO61" i="41"/>
  <c r="CP61" i="41" s="1"/>
  <c r="CZ57" i="41"/>
  <c r="CU55" i="41"/>
  <c r="CZ42" i="41"/>
  <c r="CZ41" i="41"/>
  <c r="CU42" i="41"/>
  <c r="CU38" i="41"/>
  <c r="CZ26" i="41"/>
  <c r="CO26" i="41"/>
  <c r="CP26" i="41" s="1"/>
  <c r="CZ22" i="41"/>
  <c r="CU23" i="41"/>
  <c r="CZ21" i="41"/>
  <c r="CZ20" i="41"/>
  <c r="CU20" i="41"/>
  <c r="CZ18" i="41"/>
  <c r="CU8" i="41"/>
  <c r="CU4" i="41"/>
  <c r="CT43" i="41"/>
  <c r="CO40" i="41"/>
  <c r="CP40" i="41" s="1"/>
  <c r="CK38" i="41"/>
  <c r="CO34" i="41"/>
  <c r="CP34" i="41" s="1"/>
  <c r="CO63" i="41"/>
  <c r="CP63" i="41" s="1"/>
  <c r="CK30" i="41"/>
  <c r="CO105" i="41"/>
  <c r="CP105" i="41" s="1"/>
  <c r="CO104" i="41"/>
  <c r="CP104" i="41" s="1"/>
  <c r="CH104" i="41"/>
  <c r="CI104" i="41" s="1"/>
  <c r="CO102" i="41"/>
  <c r="CP102" i="41" s="1"/>
  <c r="CO100" i="41"/>
  <c r="CP100" i="41" s="1"/>
  <c r="CH97" i="41"/>
  <c r="CI97" i="41" s="1"/>
  <c r="CO95" i="41"/>
  <c r="CP95" i="41" s="1"/>
  <c r="CO94" i="41"/>
  <c r="CP94" i="41" s="1"/>
  <c r="CO93" i="41"/>
  <c r="CP93" i="41" s="1"/>
  <c r="CY90" i="41"/>
  <c r="CO89" i="41"/>
  <c r="CP89" i="41" s="1"/>
  <c r="CK88" i="41"/>
  <c r="CO87" i="41"/>
  <c r="CP87" i="41" s="1"/>
  <c r="CY87" i="41"/>
  <c r="CY86" i="41"/>
  <c r="CO86" i="41"/>
  <c r="CP86" i="41" s="1"/>
  <c r="CO85" i="41"/>
  <c r="CP85" i="41" s="1"/>
  <c r="CY85" i="41"/>
  <c r="CO84" i="41"/>
  <c r="CP84" i="41" s="1"/>
  <c r="CO82" i="41"/>
  <c r="CP82" i="41" s="1"/>
  <c r="CO80" i="41"/>
  <c r="CP80" i="41" s="1"/>
  <c r="CO79" i="41"/>
  <c r="CP79" i="41" s="1"/>
  <c r="CY78" i="41"/>
  <c r="CO76" i="41"/>
  <c r="CP76" i="41" s="1"/>
  <c r="CH76" i="41"/>
  <c r="CI76" i="41" s="1"/>
  <c r="CO75" i="41"/>
  <c r="CP75" i="41" s="1"/>
  <c r="CO72" i="41"/>
  <c r="CP72" i="41" s="1"/>
  <c r="CO71" i="41"/>
  <c r="CP71" i="41" s="1"/>
  <c r="CO70" i="41"/>
  <c r="CP70" i="41" s="1"/>
  <c r="CK70" i="41"/>
  <c r="CO67" i="41"/>
  <c r="CP67" i="41" s="1"/>
  <c r="CY67" i="41"/>
  <c r="CY65" i="41"/>
  <c r="CO62" i="41"/>
  <c r="CP62" i="41" s="1"/>
  <c r="CO60" i="41"/>
  <c r="CP60" i="41" s="1"/>
  <c r="CH58" i="41"/>
  <c r="CI58" i="41" s="1"/>
  <c r="CO56" i="41"/>
  <c r="CP56" i="41" s="1"/>
  <c r="CK56" i="41"/>
  <c r="CO53" i="41"/>
  <c r="CP53" i="41" s="1"/>
  <c r="CO52" i="41"/>
  <c r="CP52" i="41" s="1"/>
  <c r="CH44" i="41"/>
  <c r="CI44" i="41" s="1"/>
  <c r="CH42" i="41"/>
  <c r="CI42" i="41" s="1"/>
  <c r="CO41" i="41"/>
  <c r="CP41" i="41" s="1"/>
  <c r="CO39" i="41"/>
  <c r="CP39" i="41" s="1"/>
  <c r="CO38" i="41"/>
  <c r="CP38" i="41" s="1"/>
  <c r="CO37" i="41"/>
  <c r="CP37" i="41" s="1"/>
  <c r="CY37" i="41"/>
  <c r="CK37" i="41"/>
  <c r="CO36" i="41"/>
  <c r="CP36" i="41" s="1"/>
  <c r="CK36" i="41"/>
  <c r="CO35" i="41"/>
  <c r="CP35" i="41" s="1"/>
  <c r="CO29" i="41"/>
  <c r="CP29" i="41" s="1"/>
  <c r="CY29" i="41"/>
  <c r="CH26" i="41"/>
  <c r="CI26" i="41" s="1"/>
  <c r="CH25" i="41"/>
  <c r="CI25" i="41" s="1"/>
  <c r="CO25" i="41"/>
  <c r="CP25" i="41" s="1"/>
  <c r="CT25" i="41"/>
  <c r="CK21" i="41"/>
  <c r="CO21" i="41"/>
  <c r="CP21" i="41" s="1"/>
  <c r="CK20" i="41"/>
  <c r="CO18" i="41"/>
  <c r="CP18" i="41" s="1"/>
  <c r="CO17" i="41"/>
  <c r="CP17" i="41" s="1"/>
  <c r="CH17" i="41"/>
  <c r="CI17" i="41" s="1"/>
  <c r="CO16" i="41"/>
  <c r="CP16" i="41" s="1"/>
  <c r="CO15" i="41"/>
  <c r="CP15" i="41" s="1"/>
  <c r="CH14" i="41"/>
  <c r="CI14" i="41" s="1"/>
  <c r="CO14" i="41"/>
  <c r="CP14" i="41" s="1"/>
  <c r="CO13" i="41"/>
  <c r="CP13" i="41" s="1"/>
  <c r="CO10" i="41"/>
  <c r="CP10" i="41" s="1"/>
  <c r="CO9" i="41"/>
  <c r="CP9" i="41" s="1"/>
  <c r="CO8" i="41"/>
  <c r="CP8" i="41" s="1"/>
  <c r="CO6" i="41"/>
  <c r="CP6" i="41" s="1"/>
  <c r="CH3" i="41"/>
  <c r="CI3" i="41" s="1"/>
  <c r="CQ45" i="41"/>
  <c r="BR105" i="41"/>
  <c r="BQ102" i="41"/>
  <c r="BQ97" i="41"/>
  <c r="CV83" i="41"/>
  <c r="BQ76" i="41"/>
  <c r="BR68" i="41"/>
  <c r="BR58" i="41"/>
  <c r="CV49" i="41"/>
  <c r="CV40" i="41"/>
  <c r="BQ38" i="41"/>
  <c r="CV36" i="41"/>
  <c r="CV30" i="41"/>
  <c r="BQ12" i="41"/>
  <c r="BQ10" i="41"/>
  <c r="CV8" i="41"/>
  <c r="BR6" i="41"/>
  <c r="CV4" i="41"/>
  <c r="BQ4" i="41"/>
  <c r="CV3" i="41"/>
  <c r="CY105" i="41"/>
  <c r="CU105" i="41"/>
  <c r="CH105" i="41"/>
  <c r="CI105" i="41" s="1"/>
  <c r="CY104" i="41"/>
  <c r="BQ104" i="41"/>
  <c r="CU103" i="41"/>
  <c r="CZ102" i="41"/>
  <c r="CH101" i="41"/>
  <c r="CI101" i="41" s="1"/>
  <c r="CQ102" i="41"/>
  <c r="CV100" i="41"/>
  <c r="CH100" i="41"/>
  <c r="CI100" i="41" s="1"/>
  <c r="BQ100" i="41"/>
  <c r="CU100" i="41"/>
  <c r="CY100" i="41"/>
  <c r="CZ99" i="41"/>
  <c r="CO99" i="41"/>
  <c r="CP99" i="41" s="1"/>
  <c r="BQ99" i="41"/>
  <c r="CV98" i="41"/>
  <c r="CT100" i="41"/>
  <c r="CK98" i="41"/>
  <c r="CQ99" i="41"/>
  <c r="CH96" i="41"/>
  <c r="CI96" i="41" s="1"/>
  <c r="CZ95" i="41"/>
  <c r="CK95" i="41"/>
  <c r="BQ94" i="41"/>
  <c r="CH94" i="41"/>
  <c r="CI94" i="41" s="1"/>
  <c r="CT95" i="41"/>
  <c r="BQ93" i="41"/>
  <c r="CY92" i="41"/>
  <c r="CV91" i="41"/>
  <c r="CH91" i="41"/>
  <c r="CI91" i="41" s="1"/>
  <c r="CQ92" i="41"/>
  <c r="CK90" i="41"/>
  <c r="BQ90" i="41"/>
  <c r="CY89" i="41"/>
  <c r="BQ89" i="41"/>
  <c r="CU89" i="41"/>
  <c r="BR88" i="41"/>
  <c r="CH87" i="41"/>
  <c r="CI87" i="41" s="1"/>
  <c r="CU88" i="41"/>
  <c r="BQ87" i="41"/>
  <c r="CH86" i="41"/>
  <c r="CI86" i="41" s="1"/>
  <c r="BQ86" i="41"/>
  <c r="CQ87" i="41"/>
  <c r="BQ85" i="41"/>
  <c r="CT86" i="41"/>
  <c r="CK85" i="41"/>
  <c r="CZ85" i="41"/>
  <c r="CU85" i="41"/>
  <c r="CQ84" i="41"/>
  <c r="BQ84" i="41"/>
  <c r="CT85" i="41"/>
  <c r="BR82" i="41"/>
  <c r="CU83" i="41"/>
  <c r="CH82" i="41"/>
  <c r="CI82" i="41" s="1"/>
  <c r="CV82" i="41"/>
  <c r="CQ83" i="41"/>
  <c r="CZ81" i="41"/>
  <c r="BQ81" i="41"/>
  <c r="CU82" i="41"/>
  <c r="CT82" i="41"/>
  <c r="CQ82" i="41"/>
  <c r="BQ80" i="41"/>
  <c r="CU81" i="41"/>
  <c r="CH80" i="41"/>
  <c r="CI80" i="41" s="1"/>
  <c r="CU80" i="41"/>
  <c r="CK79" i="41"/>
  <c r="CQ80" i="41"/>
  <c r="BQ78" i="41"/>
  <c r="CK78" i="41"/>
  <c r="BQ75" i="41"/>
  <c r="CK75" i="41"/>
  <c r="BQ74" i="41"/>
  <c r="CQ75" i="41"/>
  <c r="BQ73" i="41"/>
  <c r="CV73" i="41"/>
  <c r="CT74" i="41"/>
  <c r="CQ74" i="41"/>
  <c r="CY73" i="41"/>
  <c r="CY72" i="41"/>
  <c r="CH72" i="41"/>
  <c r="CI72" i="41" s="1"/>
  <c r="BQ72" i="41"/>
  <c r="CU72" i="41"/>
  <c r="CK71" i="41"/>
  <c r="BQ70" i="41"/>
  <c r="CT71" i="41"/>
  <c r="CV70" i="41"/>
  <c r="CY70" i="41"/>
  <c r="CZ70" i="41"/>
  <c r="CH68" i="41"/>
  <c r="CI68" i="41" s="1"/>
  <c r="CU69" i="41"/>
  <c r="CU68" i="41"/>
  <c r="CK67" i="41"/>
  <c r="BQ67" i="41"/>
  <c r="CT67" i="41"/>
  <c r="BQ66" i="41"/>
  <c r="CV64" i="41"/>
  <c r="CH64" i="41"/>
  <c r="CI64" i="41" s="1"/>
  <c r="CV63" i="41"/>
  <c r="BQ63" i="41"/>
  <c r="CQ64" i="41"/>
  <c r="CZ63" i="41"/>
  <c r="BQ62" i="41"/>
  <c r="CH62" i="41"/>
  <c r="CI62" i="41" s="1"/>
  <c r="CY62" i="41"/>
  <c r="BQ61" i="41"/>
  <c r="CK60" i="41"/>
  <c r="CT60" i="41"/>
  <c r="BQ60" i="41"/>
  <c r="CZ59" i="41"/>
  <c r="CZ58" i="41"/>
  <c r="CK59" i="41"/>
  <c r="CY58" i="41"/>
  <c r="BQ57" i="41"/>
  <c r="CV57" i="41"/>
  <c r="CU57" i="41"/>
  <c r="CV56" i="41"/>
  <c r="CT56" i="41"/>
  <c r="BQ55" i="41"/>
  <c r="CK55" i="41"/>
  <c r="BQ54" i="41"/>
  <c r="CY54" i="41"/>
  <c r="CK54" i="41"/>
  <c r="CK53" i="41"/>
  <c r="CU53" i="41"/>
  <c r="CH52" i="41"/>
  <c r="CI52" i="41" s="1"/>
  <c r="CQ53" i="41"/>
  <c r="BQ51" i="41"/>
  <c r="CY51" i="41"/>
  <c r="BQ50" i="41"/>
  <c r="CB50" i="41"/>
  <c r="CA50" i="41"/>
  <c r="CV48" i="41"/>
  <c r="CH49" i="41"/>
  <c r="CI49" i="41" s="1"/>
  <c r="BR49" i="41"/>
  <c r="CU50" i="41"/>
  <c r="CT50" i="41"/>
  <c r="CH48" i="41"/>
  <c r="CI48" i="41" s="1"/>
  <c r="CV47" i="41"/>
  <c r="BR48" i="41"/>
  <c r="BQ47" i="41"/>
  <c r="CT48" i="41"/>
  <c r="CQ48" i="41"/>
  <c r="BQ46" i="41"/>
  <c r="CH46" i="41"/>
  <c r="CI46" i="41" s="1"/>
  <c r="CK43" i="41"/>
  <c r="CT44" i="41"/>
  <c r="CK42" i="41"/>
  <c r="BQ42" i="41"/>
  <c r="CU43" i="41"/>
  <c r="CY42" i="41"/>
  <c r="BR41" i="41"/>
  <c r="CT42" i="41"/>
  <c r="BQ40" i="41"/>
  <c r="CQ41" i="41"/>
  <c r="CK40" i="41"/>
  <c r="CU41" i="41"/>
  <c r="CQ40" i="41"/>
  <c r="BQ39" i="41"/>
  <c r="CV38" i="41"/>
  <c r="CQ39" i="41"/>
  <c r="CT36" i="41"/>
  <c r="CQ37" i="41"/>
  <c r="BQ35" i="41"/>
  <c r="CQ36" i="41"/>
  <c r="CV35" i="41"/>
  <c r="CK35" i="41"/>
  <c r="CY35" i="41"/>
  <c r="CU35" i="41"/>
  <c r="BQ34" i="41"/>
  <c r="CT35" i="41"/>
  <c r="CH33" i="41"/>
  <c r="CI33" i="41" s="1"/>
  <c r="BQ32" i="41"/>
  <c r="CK32" i="41"/>
  <c r="BQ31" i="41"/>
  <c r="BQ30" i="41"/>
  <c r="CT31" i="41"/>
  <c r="CH29" i="41"/>
  <c r="CI29" i="41" s="1"/>
  <c r="CQ29" i="41"/>
  <c r="CT28" i="41"/>
  <c r="CO28" i="41"/>
  <c r="CP28" i="41" s="1"/>
  <c r="CY28" i="41"/>
  <c r="CK28" i="41"/>
  <c r="BQ28" i="41"/>
  <c r="CV28" i="41"/>
  <c r="CK27" i="41"/>
  <c r="BQ27" i="41"/>
  <c r="CV27" i="41"/>
  <c r="CY27" i="41"/>
  <c r="CK26" i="41"/>
  <c r="CU27" i="41"/>
  <c r="BQ25" i="41"/>
  <c r="CU26" i="41"/>
  <c r="CQ26" i="41"/>
  <c r="BQ24" i="41"/>
  <c r="CK24" i="41"/>
  <c r="BQ23" i="41"/>
  <c r="CT24" i="41"/>
  <c r="CK23" i="41"/>
  <c r="CV21" i="41"/>
  <c r="CU22" i="41"/>
  <c r="CQ22" i="41"/>
  <c r="BQ20" i="41"/>
  <c r="CU21" i="41"/>
  <c r="CV20" i="41"/>
  <c r="CT21" i="41"/>
  <c r="BQ19" i="41"/>
  <c r="CZ19" i="41"/>
  <c r="CB19" i="41"/>
  <c r="CU19" i="41"/>
  <c r="CV18" i="41"/>
  <c r="CV17" i="41"/>
  <c r="CZ16" i="41"/>
  <c r="BQ16" i="41"/>
  <c r="CV16" i="41"/>
  <c r="BQ15" i="41"/>
  <c r="CU16" i="41"/>
  <c r="CV15" i="41"/>
  <c r="CH15" i="41"/>
  <c r="CI15" i="41" s="1"/>
  <c r="CV14" i="41"/>
  <c r="CY15" i="41"/>
  <c r="CZ15" i="41"/>
  <c r="BQ14" i="41"/>
  <c r="CU15" i="41"/>
  <c r="CQ15" i="41"/>
  <c r="CL4" i="41"/>
  <c r="CM4" i="41" s="1"/>
  <c r="CK13" i="41"/>
  <c r="CV12" i="41"/>
  <c r="CV11" i="41"/>
  <c r="CE31" i="41"/>
  <c r="CU13" i="41"/>
  <c r="CZ11" i="41"/>
  <c r="CT13" i="41"/>
  <c r="CO11" i="41"/>
  <c r="CP11" i="41" s="1"/>
  <c r="BQ11" i="41"/>
  <c r="CU12" i="41"/>
  <c r="CH11" i="41"/>
  <c r="CI11" i="41" s="1"/>
  <c r="CQ12" i="41"/>
  <c r="CH10" i="41"/>
  <c r="CI10" i="41" s="1"/>
  <c r="BQ9" i="41"/>
  <c r="CK9" i="41"/>
  <c r="CB9" i="41"/>
  <c r="CC9" i="41"/>
  <c r="CV7" i="41"/>
  <c r="CT9" i="41"/>
  <c r="BQ8" i="41"/>
  <c r="CY8" i="41"/>
  <c r="BQ7" i="41"/>
  <c r="CH7" i="41"/>
  <c r="CI7" i="41" s="1"/>
  <c r="CY7" i="41"/>
  <c r="CZ7" i="41"/>
  <c r="CH6" i="41"/>
  <c r="CI6" i="41" s="1"/>
  <c r="CL21" i="41"/>
  <c r="CM21" i="41" s="1"/>
  <c r="BQ5" i="41"/>
  <c r="CE16" i="41"/>
  <c r="CK5" i="41"/>
  <c r="CZ4" i="41"/>
  <c r="CQ4" i="41"/>
  <c r="CZ3" i="41"/>
  <c r="BR125" i="40"/>
  <c r="BR86" i="40"/>
  <c r="BR33" i="40"/>
  <c r="BR21" i="40"/>
  <c r="BR132" i="40"/>
  <c r="BR131" i="40"/>
  <c r="BR129" i="40"/>
  <c r="BR128" i="40"/>
  <c r="BR126" i="40"/>
  <c r="BR124" i="40"/>
  <c r="BR123" i="40"/>
  <c r="BR122" i="40"/>
  <c r="BR121" i="40"/>
  <c r="BR120" i="40"/>
  <c r="BR116" i="40"/>
  <c r="BR115" i="40"/>
  <c r="BR109" i="40"/>
  <c r="BR108" i="40"/>
  <c r="BR102" i="40"/>
  <c r="BR101" i="40"/>
  <c r="BR98" i="40"/>
  <c r="BR97" i="40"/>
  <c r="BR96" i="40"/>
  <c r="BR94" i="40"/>
  <c r="BR92" i="40"/>
  <c r="BR91" i="40"/>
  <c r="BR90" i="40"/>
  <c r="BR89" i="40"/>
  <c r="BR85" i="40"/>
  <c r="BR83" i="40"/>
  <c r="BR82" i="40"/>
  <c r="BR81" i="40"/>
  <c r="BR79" i="40"/>
  <c r="BR78" i="40"/>
  <c r="BR77" i="40"/>
  <c r="BR76" i="40"/>
  <c r="BR75" i="40"/>
  <c r="BR74" i="40"/>
  <c r="BR73" i="40"/>
  <c r="BR71" i="40"/>
  <c r="BR70" i="40"/>
  <c r="BR68" i="40"/>
  <c r="BR67" i="40"/>
  <c r="BR66" i="40"/>
  <c r="BR64" i="40"/>
  <c r="BR63" i="40"/>
  <c r="BR62" i="40"/>
  <c r="BR60" i="40"/>
  <c r="BR59" i="40"/>
  <c r="BR56" i="40"/>
  <c r="BR55" i="40"/>
  <c r="BR54" i="40"/>
  <c r="BR53" i="40"/>
  <c r="BR51" i="40"/>
  <c r="BR49" i="40"/>
  <c r="BR47" i="40"/>
  <c r="BR45" i="40"/>
  <c r="BR44" i="40"/>
  <c r="BR43" i="40"/>
  <c r="BR41" i="40"/>
  <c r="BR40" i="40"/>
  <c r="BR39" i="40"/>
  <c r="BR37" i="40"/>
  <c r="BR36" i="40"/>
  <c r="BR35" i="40"/>
  <c r="BR32" i="40"/>
  <c r="BR31" i="40"/>
  <c r="BR29" i="40"/>
  <c r="BR28" i="40"/>
  <c r="BR27" i="40"/>
  <c r="BR25" i="40"/>
  <c r="BR24" i="40"/>
  <c r="BR23" i="40"/>
  <c r="BR22" i="40"/>
  <c r="BR20" i="40"/>
  <c r="BQ72" i="40"/>
  <c r="BQ13" i="40"/>
  <c r="BQ46" i="40"/>
  <c r="BQ88" i="40"/>
  <c r="BQ52" i="40"/>
  <c r="BQ16" i="40"/>
  <c r="BQ10" i="40"/>
  <c r="BQ9" i="40"/>
  <c r="BQ6" i="40"/>
  <c r="BQ5" i="40"/>
  <c r="BQ4" i="40"/>
  <c r="CO108" i="40"/>
  <c r="CP108" i="40" s="1"/>
  <c r="CU108" i="40"/>
  <c r="CZ101" i="40"/>
  <c r="CU102" i="40"/>
  <c r="CZ95" i="40"/>
  <c r="CZ77" i="40"/>
  <c r="CU77" i="40"/>
  <c r="CZ66" i="40"/>
  <c r="CU64" i="40"/>
  <c r="CZ58" i="40"/>
  <c r="CU55" i="40"/>
  <c r="CZ50" i="40"/>
  <c r="CU48" i="40"/>
  <c r="CU43" i="40"/>
  <c r="CU40" i="40"/>
  <c r="CO40" i="40"/>
  <c r="CP40" i="40" s="1"/>
  <c r="CZ39" i="40"/>
  <c r="CZ28" i="40"/>
  <c r="CU29" i="40"/>
  <c r="CZ24" i="40"/>
  <c r="CZ23" i="40"/>
  <c r="CU24" i="40"/>
  <c r="CK131" i="40"/>
  <c r="CY129" i="40"/>
  <c r="CO126" i="40"/>
  <c r="CP126" i="40" s="1"/>
  <c r="CO45" i="40"/>
  <c r="CP45" i="40" s="1"/>
  <c r="CO42" i="40"/>
  <c r="CP42" i="40" s="1"/>
  <c r="CO39" i="40"/>
  <c r="CP39" i="40" s="1"/>
  <c r="CY131" i="40"/>
  <c r="CO131" i="40"/>
  <c r="CP131" i="40" s="1"/>
  <c r="CY130" i="40"/>
  <c r="CO129" i="40"/>
  <c r="CP129" i="40" s="1"/>
  <c r="CH127" i="40"/>
  <c r="CI127" i="40" s="1"/>
  <c r="CY126" i="40"/>
  <c r="CO125" i="40"/>
  <c r="CP125" i="40" s="1"/>
  <c r="CK125" i="40"/>
  <c r="CO123" i="40"/>
  <c r="CP123" i="40" s="1"/>
  <c r="CO120" i="40"/>
  <c r="CP120" i="40" s="1"/>
  <c r="CO118" i="40"/>
  <c r="CP118" i="40" s="1"/>
  <c r="CO115" i="40"/>
  <c r="CP115" i="40" s="1"/>
  <c r="CO114" i="40"/>
  <c r="CP114" i="40" s="1"/>
  <c r="CY114" i="40"/>
  <c r="CO112" i="40"/>
  <c r="CP112" i="40" s="1"/>
  <c r="CO110" i="40"/>
  <c r="CP110" i="40" s="1"/>
  <c r="CH108" i="40"/>
  <c r="CI108" i="40" s="1"/>
  <c r="CO107" i="40"/>
  <c r="CP107" i="40" s="1"/>
  <c r="CY105" i="40"/>
  <c r="CO104" i="40"/>
  <c r="CP104" i="40" s="1"/>
  <c r="CO102" i="40"/>
  <c r="CP102" i="40" s="1"/>
  <c r="CH101" i="40"/>
  <c r="CI101" i="40" s="1"/>
  <c r="CO101" i="40"/>
  <c r="CP101" i="40" s="1"/>
  <c r="CO96" i="40"/>
  <c r="CP96" i="40" s="1"/>
  <c r="CO95" i="40"/>
  <c r="CP95" i="40" s="1"/>
  <c r="CY93" i="40"/>
  <c r="CH93" i="40"/>
  <c r="CI93" i="40" s="1"/>
  <c r="CO92" i="40"/>
  <c r="CP92" i="40" s="1"/>
  <c r="CY92" i="40"/>
  <c r="CO90" i="40"/>
  <c r="CP90" i="40" s="1"/>
  <c r="CO89" i="40"/>
  <c r="CP89" i="40" s="1"/>
  <c r="CH89" i="40"/>
  <c r="CI89" i="40" s="1"/>
  <c r="CO88" i="40"/>
  <c r="CP88" i="40" s="1"/>
  <c r="CO87" i="40"/>
  <c r="CP87" i="40" s="1"/>
  <c r="CO86" i="40"/>
  <c r="CP86" i="40" s="1"/>
  <c r="CH82" i="40"/>
  <c r="CI82" i="40" s="1"/>
  <c r="CY81" i="40"/>
  <c r="CO81" i="40"/>
  <c r="CP81" i="40" s="1"/>
  <c r="CK81" i="40"/>
  <c r="CO80" i="40"/>
  <c r="CP80" i="40" s="1"/>
  <c r="CY80" i="40"/>
  <c r="CH80" i="40"/>
  <c r="CI80" i="40" s="1"/>
  <c r="CO78" i="40"/>
  <c r="CP78" i="40" s="1"/>
  <c r="CK77" i="40"/>
  <c r="CY76" i="40"/>
  <c r="CO76" i="40"/>
  <c r="CP76" i="40" s="1"/>
  <c r="CO73" i="40"/>
  <c r="CP73" i="40" s="1"/>
  <c r="CY73" i="40"/>
  <c r="CK73" i="40"/>
  <c r="CO72" i="40"/>
  <c r="CP72" i="40" s="1"/>
  <c r="CY72" i="40"/>
  <c r="CH72" i="40"/>
  <c r="CI72" i="40" s="1"/>
  <c r="CO69" i="40"/>
  <c r="CP69" i="40" s="1"/>
  <c r="CY69" i="40"/>
  <c r="CO66" i="40"/>
  <c r="CP66" i="40" s="1"/>
  <c r="CO65" i="40"/>
  <c r="CP65" i="40" s="1"/>
  <c r="CY65" i="40"/>
  <c r="CH65" i="40"/>
  <c r="CI65" i="40" s="1"/>
  <c r="CO64" i="40"/>
  <c r="CP64" i="40" s="1"/>
  <c r="CH63" i="40"/>
  <c r="CI63" i="40" s="1"/>
  <c r="CO62" i="40"/>
  <c r="CP62" i="40" s="1"/>
  <c r="CO61" i="40"/>
  <c r="CP61" i="40" s="1"/>
  <c r="CH61" i="40"/>
  <c r="CI61" i="40" s="1"/>
  <c r="CO59" i="40"/>
  <c r="CP59" i="40" s="1"/>
  <c r="CO58" i="40"/>
  <c r="CP58" i="40" s="1"/>
  <c r="CT56" i="40"/>
  <c r="CO56" i="40"/>
  <c r="CP56" i="40" s="1"/>
  <c r="CO54" i="40"/>
  <c r="CP54" i="40" s="1"/>
  <c r="CO53" i="40"/>
  <c r="CP53" i="40" s="1"/>
  <c r="CK53" i="40"/>
  <c r="CY51" i="40"/>
  <c r="CK51" i="40"/>
  <c r="CO51" i="40"/>
  <c r="CP51" i="40" s="1"/>
  <c r="CT51" i="40"/>
  <c r="CY48" i="40"/>
  <c r="CY47" i="40"/>
  <c r="CO46" i="40"/>
  <c r="CP46" i="40" s="1"/>
  <c r="CO43" i="40"/>
  <c r="CP43" i="40" s="1"/>
  <c r="CK39" i="40"/>
  <c r="CY38" i="40"/>
  <c r="CH38" i="40"/>
  <c r="CI38" i="40" s="1"/>
  <c r="CT39" i="40"/>
  <c r="CO37" i="40"/>
  <c r="CP37" i="40" s="1"/>
  <c r="CY35" i="40"/>
  <c r="CY34" i="40"/>
  <c r="CO34" i="40"/>
  <c r="CP34" i="40" s="1"/>
  <c r="CO32" i="40"/>
  <c r="CP32" i="40" s="1"/>
  <c r="CH32" i="40"/>
  <c r="CI32" i="40" s="1"/>
  <c r="CO31" i="40"/>
  <c r="CP31" i="40" s="1"/>
  <c r="CO30" i="40"/>
  <c r="CP30" i="40" s="1"/>
  <c r="CY30" i="40"/>
  <c r="CK30" i="40"/>
  <c r="CO29" i="40"/>
  <c r="CP29" i="40" s="1"/>
  <c r="CY29" i="40"/>
  <c r="CH28" i="40"/>
  <c r="CI28" i="40" s="1"/>
  <c r="CO27" i="40"/>
  <c r="CP27" i="40" s="1"/>
  <c r="CO26" i="40"/>
  <c r="CP26" i="40" s="1"/>
  <c r="CO24" i="40"/>
  <c r="CP24" i="40" s="1"/>
  <c r="CK23" i="40"/>
  <c r="CO23" i="40"/>
  <c r="CP23" i="40" s="1"/>
  <c r="CK22" i="40"/>
  <c r="CO20" i="40"/>
  <c r="CP20" i="40" s="1"/>
  <c r="CT20" i="40"/>
  <c r="CY19" i="40"/>
  <c r="CY18" i="40"/>
  <c r="CH18" i="40"/>
  <c r="CI18" i="40" s="1"/>
  <c r="CO14" i="40"/>
  <c r="CP14" i="40" s="1"/>
  <c r="CO12" i="40"/>
  <c r="CP12" i="40" s="1"/>
  <c r="CT12" i="40"/>
  <c r="CO8" i="40"/>
  <c r="CP8" i="40" s="1"/>
  <c r="CO6" i="40"/>
  <c r="CP6" i="40" s="1"/>
  <c r="CT6" i="40"/>
  <c r="CT4" i="40"/>
  <c r="BR118" i="40"/>
  <c r="CV85" i="40"/>
  <c r="BQ75" i="40"/>
  <c r="BR7" i="40"/>
  <c r="CQ7" i="40"/>
  <c r="CQ50" i="40"/>
  <c r="BQ129" i="40"/>
  <c r="BR127" i="40"/>
  <c r="BQ120" i="40"/>
  <c r="CV117" i="40"/>
  <c r="CV108" i="40"/>
  <c r="CV94" i="40"/>
  <c r="CV89" i="40"/>
  <c r="CQ83" i="40"/>
  <c r="CV82" i="40"/>
  <c r="CQ80" i="40"/>
  <c r="BQ79" i="40"/>
  <c r="CV74" i="40"/>
  <c r="CV68" i="40"/>
  <c r="BQ63" i="40"/>
  <c r="CQ63" i="40"/>
  <c r="CV49" i="40"/>
  <c r="BQ45" i="40"/>
  <c r="BR42" i="40"/>
  <c r="CV41" i="40"/>
  <c r="BQ41" i="40"/>
  <c r="BQ39" i="40"/>
  <c r="CQ34" i="40"/>
  <c r="BQ28" i="40"/>
  <c r="BR26" i="40"/>
  <c r="CQ26" i="40"/>
  <c r="BQ23" i="40"/>
  <c r="BQ20" i="40"/>
  <c r="BR17" i="40"/>
  <c r="CQ17" i="40"/>
  <c r="CV16" i="40"/>
  <c r="BR15" i="40"/>
  <c r="CV12" i="40"/>
  <c r="BR12" i="40"/>
  <c r="CQ11" i="40"/>
  <c r="BR9" i="40"/>
  <c r="CV6" i="40"/>
  <c r="BR3" i="40"/>
  <c r="CZ133" i="40"/>
  <c r="BQ133" i="40"/>
  <c r="CY133" i="40"/>
  <c r="CQ131" i="40"/>
  <c r="CU130" i="40"/>
  <c r="BQ130" i="40"/>
  <c r="CH130" i="40"/>
  <c r="CI130" i="40" s="1"/>
  <c r="CK129" i="40"/>
  <c r="BQ128" i="40"/>
  <c r="CU129" i="40"/>
  <c r="BQ126" i="40"/>
  <c r="CK126" i="40"/>
  <c r="BQ125" i="40"/>
  <c r="CT126" i="40"/>
  <c r="CA125" i="40"/>
  <c r="CU125" i="40"/>
  <c r="BQ124" i="40"/>
  <c r="CV123" i="40"/>
  <c r="CZ124" i="40"/>
  <c r="CQ124" i="40"/>
  <c r="CA123" i="40"/>
  <c r="BX123" i="40"/>
  <c r="BZ123" i="40" s="1"/>
  <c r="CU122" i="40"/>
  <c r="BQ121" i="40"/>
  <c r="CQ122" i="40"/>
  <c r="CC121" i="40"/>
  <c r="CH120" i="40"/>
  <c r="CI120" i="40" s="1"/>
  <c r="CC120" i="40"/>
  <c r="CV119" i="40"/>
  <c r="CT120" i="40"/>
  <c r="CQ119" i="40"/>
  <c r="CZ118" i="40"/>
  <c r="CU119" i="40"/>
  <c r="CV118" i="40"/>
  <c r="CU118" i="40"/>
  <c r="CQ118" i="40"/>
  <c r="CY117" i="40"/>
  <c r="CT118" i="40"/>
  <c r="CZ117" i="40"/>
  <c r="CZ115" i="40"/>
  <c r="CU117" i="40"/>
  <c r="CQ117" i="40"/>
  <c r="CU116" i="40"/>
  <c r="BQ115" i="40"/>
  <c r="CQ116" i="40"/>
  <c r="CA115" i="40"/>
  <c r="CB115" i="40"/>
  <c r="CU115" i="40"/>
  <c r="CH114" i="40"/>
  <c r="CI114" i="40" s="1"/>
  <c r="BR114" i="40"/>
  <c r="CU114" i="40"/>
  <c r="CV113" i="40"/>
  <c r="CB113" i="40"/>
  <c r="CH112" i="40"/>
  <c r="CI112" i="40" s="1"/>
  <c r="CY111" i="40"/>
  <c r="CH111" i="40"/>
  <c r="CI111" i="40" s="1"/>
  <c r="CV111" i="40"/>
  <c r="CT112" i="40"/>
  <c r="CK110" i="40"/>
  <c r="CU109" i="40"/>
  <c r="CC109" i="40"/>
  <c r="CK108" i="40"/>
  <c r="CT109" i="40"/>
  <c r="CQ109" i="40"/>
  <c r="CZ107" i="40"/>
  <c r="CH107" i="40"/>
  <c r="CI107" i="40" s="1"/>
  <c r="CV107" i="40"/>
  <c r="CT108" i="40"/>
  <c r="CU107" i="40"/>
  <c r="CH106" i="40"/>
  <c r="CI106" i="40" s="1"/>
  <c r="CT107" i="40"/>
  <c r="CU106" i="40"/>
  <c r="CT106" i="40"/>
  <c r="CV105" i="40"/>
  <c r="CZ105" i="40"/>
  <c r="CZ104" i="40"/>
  <c r="CU105" i="40"/>
  <c r="BQ104" i="40"/>
  <c r="CK104" i="40"/>
  <c r="CQ105" i="40"/>
  <c r="CV104" i="40"/>
  <c r="CT105" i="40"/>
  <c r="CC104" i="40"/>
  <c r="CZ102" i="40"/>
  <c r="CZ103" i="40"/>
  <c r="BQ102" i="40"/>
  <c r="CH102" i="40"/>
  <c r="CI102" i="40" s="1"/>
  <c r="BQ101" i="40"/>
  <c r="CU101" i="40"/>
  <c r="CY99" i="40"/>
  <c r="CK99" i="40"/>
  <c r="CC99" i="40"/>
  <c r="CZ98" i="40"/>
  <c r="CH98" i="40"/>
  <c r="CI98" i="40" s="1"/>
  <c r="CH97" i="40"/>
  <c r="CI97" i="40" s="1"/>
  <c r="CQ98" i="40"/>
  <c r="BQ96" i="40"/>
  <c r="CV96" i="40"/>
  <c r="CU96" i="40"/>
  <c r="CQ96" i="40"/>
  <c r="BQ94" i="40"/>
  <c r="CQ95" i="40"/>
  <c r="CB94" i="40"/>
  <c r="CV93" i="40"/>
  <c r="CV92" i="40"/>
  <c r="BQ92" i="40"/>
  <c r="CK92" i="40"/>
  <c r="CT93" i="40"/>
  <c r="CV91" i="40"/>
  <c r="CV90" i="40"/>
  <c r="CU92" i="40"/>
  <c r="BQ91" i="40"/>
  <c r="CZ91" i="40"/>
  <c r="CH90" i="40"/>
  <c r="CI90" i="40" s="1"/>
  <c r="CU91" i="40"/>
  <c r="BQ90" i="40"/>
  <c r="CA90" i="40"/>
  <c r="CC89" i="40"/>
  <c r="CK88" i="40"/>
  <c r="CK87" i="40"/>
  <c r="BQ85" i="40"/>
  <c r="CK85" i="40"/>
  <c r="CO85" i="40"/>
  <c r="CP85" i="40" s="1"/>
  <c r="CQ86" i="40"/>
  <c r="CO84" i="40"/>
  <c r="CP84" i="40" s="1"/>
  <c r="BR84" i="40"/>
  <c r="CY84" i="40"/>
  <c r="CT85" i="40"/>
  <c r="CH84" i="40"/>
  <c r="CI84" i="40" s="1"/>
  <c r="CY83" i="40"/>
  <c r="BQ82" i="40"/>
  <c r="BQ81" i="40"/>
  <c r="CZ81" i="40"/>
  <c r="CH78" i="40"/>
  <c r="CI78" i="40" s="1"/>
  <c r="BQ78" i="40"/>
  <c r="CY77" i="40"/>
  <c r="BQ77" i="40"/>
  <c r="CT78" i="40"/>
  <c r="CH76" i="40"/>
  <c r="CI76" i="40" s="1"/>
  <c r="BQ76" i="40"/>
  <c r="CK75" i="40"/>
  <c r="CH74" i="40"/>
  <c r="CI74" i="40" s="1"/>
  <c r="BQ74" i="40"/>
  <c r="CY74" i="40"/>
  <c r="BQ73" i="40"/>
  <c r="CV73" i="40"/>
  <c r="BR72" i="40"/>
  <c r="CQ71" i="40"/>
  <c r="BQ71" i="40"/>
  <c r="CT72" i="40"/>
  <c r="CK70" i="40"/>
  <c r="BQ70" i="40"/>
  <c r="CQ69" i="40"/>
  <c r="BR69" i="40"/>
  <c r="CH69" i="40"/>
  <c r="CI69" i="40" s="1"/>
  <c r="BQ68" i="40"/>
  <c r="CK68" i="40"/>
  <c r="CO67" i="40"/>
  <c r="CP67" i="40" s="1"/>
  <c r="CY67" i="40"/>
  <c r="CK67" i="40"/>
  <c r="BQ67" i="40"/>
  <c r="CU67" i="40"/>
  <c r="BQ66" i="40"/>
  <c r="CK66" i="40"/>
  <c r="CY66" i="40"/>
  <c r="CT66" i="40"/>
  <c r="CQ66" i="40"/>
  <c r="CT65" i="40"/>
  <c r="BQ64" i="40"/>
  <c r="CQ64" i="40"/>
  <c r="CU63" i="40"/>
  <c r="CT63" i="40"/>
  <c r="CZ62" i="40"/>
  <c r="CK62" i="40"/>
  <c r="CY61" i="40"/>
  <c r="BQ62" i="40"/>
  <c r="CY62" i="40"/>
  <c r="CU62" i="40"/>
  <c r="BR61" i="40"/>
  <c r="CK60" i="40"/>
  <c r="BQ60" i="40"/>
  <c r="CQ61" i="40"/>
  <c r="CY59" i="40"/>
  <c r="CK59" i="40"/>
  <c r="BR58" i="40"/>
  <c r="CV58" i="40"/>
  <c r="CU58" i="40"/>
  <c r="CY56" i="40"/>
  <c r="CV57" i="40"/>
  <c r="CH57" i="40"/>
  <c r="CI57" i="40" s="1"/>
  <c r="CK56" i="40"/>
  <c r="BQ56" i="40"/>
  <c r="BQ55" i="40"/>
  <c r="CU56" i="40"/>
  <c r="CV55" i="40"/>
  <c r="CY55" i="40"/>
  <c r="CZ55" i="40"/>
  <c r="CA55" i="40"/>
  <c r="CV53" i="40"/>
  <c r="CH54" i="40"/>
  <c r="CI54" i="40" s="1"/>
  <c r="BQ54" i="40"/>
  <c r="CA54" i="40"/>
  <c r="BQ53" i="40"/>
  <c r="CQ53" i="40"/>
  <c r="BQ51" i="40"/>
  <c r="CO50" i="40"/>
  <c r="CP50" i="40" s="1"/>
  <c r="CY50" i="40"/>
  <c r="CH50" i="40"/>
  <c r="CI50" i="40" s="1"/>
  <c r="CY49" i="40"/>
  <c r="CH49" i="40"/>
  <c r="CI49" i="40" s="1"/>
  <c r="CK48" i="40"/>
  <c r="BQ48" i="40"/>
  <c r="CV48" i="40"/>
  <c r="CH47" i="40"/>
  <c r="CI47" i="40" s="1"/>
  <c r="BQ47" i="40"/>
  <c r="CQ48" i="40"/>
  <c r="CA46" i="40"/>
  <c r="CB46" i="40"/>
  <c r="CH45" i="40"/>
  <c r="CI45" i="40" s="1"/>
  <c r="CU46" i="40"/>
  <c r="CQ46" i="40"/>
  <c r="CT45" i="40"/>
  <c r="CH44" i="40"/>
  <c r="CI44" i="40" s="1"/>
  <c r="CY44" i="40"/>
  <c r="BQ44" i="40"/>
  <c r="CZ43" i="40"/>
  <c r="BQ43" i="40"/>
  <c r="CK43" i="40"/>
  <c r="CU44" i="40"/>
  <c r="CV43" i="40"/>
  <c r="CY43" i="40"/>
  <c r="CK42" i="40"/>
  <c r="CY42" i="40"/>
  <c r="CQ42" i="40"/>
  <c r="BQ40" i="40"/>
  <c r="CH40" i="40"/>
  <c r="CI40" i="40" s="1"/>
  <c r="CK40" i="40"/>
  <c r="CY39" i="40"/>
  <c r="CA39" i="40"/>
  <c r="BQ37" i="40"/>
  <c r="CK36" i="40"/>
  <c r="CT36" i="40"/>
  <c r="BQ36" i="40"/>
  <c r="CK35" i="40"/>
  <c r="BQ35" i="40"/>
  <c r="CV35" i="40"/>
  <c r="CU36" i="40"/>
  <c r="CU35" i="40"/>
  <c r="CH34" i="40"/>
  <c r="CI34" i="40" s="1"/>
  <c r="CV33" i="40"/>
  <c r="BQ33" i="40"/>
  <c r="CU32" i="40"/>
  <c r="CZ31" i="40"/>
  <c r="BQ32" i="40"/>
  <c r="CZ32" i="40"/>
  <c r="CK31" i="40"/>
  <c r="BQ31" i="40"/>
  <c r="CY31" i="40"/>
  <c r="BR30" i="40"/>
  <c r="CT31" i="40"/>
  <c r="CU31" i="40"/>
  <c r="CT30" i="40"/>
  <c r="BQ29" i="40"/>
  <c r="CQ29" i="40"/>
  <c r="BQ27" i="40"/>
  <c r="CK27" i="40"/>
  <c r="CY27" i="40"/>
  <c r="CT28" i="40"/>
  <c r="CZ27" i="40"/>
  <c r="CU27" i="40"/>
  <c r="CY26" i="40"/>
  <c r="CH26" i="40"/>
  <c r="CI26" i="40" s="1"/>
  <c r="BQ25" i="40"/>
  <c r="CK25" i="40"/>
  <c r="BQ24" i="40"/>
  <c r="CH24" i="40"/>
  <c r="CI24" i="40" s="1"/>
  <c r="CY23" i="40"/>
  <c r="CY22" i="40"/>
  <c r="BQ22" i="40"/>
  <c r="CT23" i="40"/>
  <c r="CU23" i="40"/>
  <c r="CC22" i="40"/>
  <c r="BQ21" i="40"/>
  <c r="CQ22" i="40"/>
  <c r="CH20" i="40"/>
  <c r="CI20" i="40" s="1"/>
  <c r="CK19" i="40"/>
  <c r="BQ19" i="40"/>
  <c r="CQ20" i="40"/>
  <c r="CV17" i="40"/>
  <c r="CC17" i="40"/>
  <c r="CZ15" i="40"/>
  <c r="CT16" i="40"/>
  <c r="CQ15" i="40"/>
  <c r="CA14" i="40"/>
  <c r="BR13" i="40"/>
  <c r="CT14" i="40"/>
  <c r="CT10" i="40"/>
  <c r="CO10" i="40"/>
  <c r="CP10" i="40" s="1"/>
  <c r="CZ10" i="40"/>
  <c r="CV10" i="40"/>
  <c r="CC10" i="40"/>
  <c r="CZ9" i="40"/>
  <c r="CV8" i="40"/>
  <c r="CZ7" i="40"/>
  <c r="CE19" i="40"/>
  <c r="CE14" i="40"/>
  <c r="CE100" i="40"/>
  <c r="CH3" i="40"/>
  <c r="CI3" i="40" s="1"/>
  <c r="CB8" i="40"/>
  <c r="CL38" i="40"/>
  <c r="CM38" i="40" s="1"/>
  <c r="CO3" i="40"/>
  <c r="CP3" i="40" s="1"/>
  <c r="CQ4" i="42"/>
  <c r="CE4" i="42"/>
  <c r="CO8" i="42"/>
  <c r="CP8" i="42" s="1"/>
  <c r="CE16" i="42"/>
  <c r="CQ17" i="42"/>
  <c r="CE17" i="42"/>
  <c r="CL17" i="42"/>
  <c r="CM17" i="42" s="1"/>
  <c r="CE23" i="42"/>
  <c r="CY20" i="42"/>
  <c r="CV20" i="42"/>
  <c r="CY22" i="42"/>
  <c r="CH36" i="42"/>
  <c r="CI36" i="42" s="1"/>
  <c r="CK36" i="42"/>
  <c r="CO36" i="42"/>
  <c r="CP36" i="42" s="1"/>
  <c r="CY35" i="42"/>
  <c r="CE37" i="42"/>
  <c r="CE41" i="42"/>
  <c r="CE5" i="42"/>
  <c r="CU9" i="42"/>
  <c r="CT9" i="42"/>
  <c r="CQ9" i="42"/>
  <c r="CL9" i="42"/>
  <c r="CM9" i="42" s="1"/>
  <c r="CY10" i="42"/>
  <c r="CE14" i="42"/>
  <c r="CH15" i="42"/>
  <c r="CI15" i="42" s="1"/>
  <c r="CY14" i="42"/>
  <c r="CO15" i="42"/>
  <c r="CP15" i="42" s="1"/>
  <c r="BQ18" i="42"/>
  <c r="CE20" i="42"/>
  <c r="CT21" i="42"/>
  <c r="CU21" i="42"/>
  <c r="CO21" i="42"/>
  <c r="CP21" i="42" s="1"/>
  <c r="CL21" i="42"/>
  <c r="CM21" i="42" s="1"/>
  <c r="CT34" i="42"/>
  <c r="CU34" i="42"/>
  <c r="CQ34" i="42"/>
  <c r="CL34" i="42"/>
  <c r="CM34" i="42" s="1"/>
  <c r="CE35" i="42"/>
  <c r="CT39" i="42"/>
  <c r="CE22" i="42"/>
  <c r="CQ22" i="42"/>
  <c r="CE25" i="42"/>
  <c r="CE39" i="42"/>
  <c r="CE11" i="42"/>
  <c r="CO20" i="42"/>
  <c r="CP20" i="42" s="1"/>
  <c r="CL20" i="42"/>
  <c r="CM20" i="42" s="1"/>
  <c r="CU23" i="42"/>
  <c r="CT23" i="42"/>
  <c r="CK38" i="42"/>
  <c r="CO38" i="42"/>
  <c r="CP38" i="42" s="1"/>
  <c r="CZ5" i="42"/>
  <c r="CV5" i="42"/>
  <c r="CE9" i="42"/>
  <c r="CT10" i="42"/>
  <c r="CU10" i="42"/>
  <c r="CQ10" i="42"/>
  <c r="CL10" i="42"/>
  <c r="CM10" i="42" s="1"/>
  <c r="CE10" i="42"/>
  <c r="CT11" i="42"/>
  <c r="CL11" i="42"/>
  <c r="CM11" i="42" s="1"/>
  <c r="CL13" i="42"/>
  <c r="CM13" i="42" s="1"/>
  <c r="CO14" i="42"/>
  <c r="CP14" i="42" s="1"/>
  <c r="CH14" i="42"/>
  <c r="CI14" i="42" s="1"/>
  <c r="CY13" i="42"/>
  <c r="CQ20" i="42"/>
  <c r="CE32" i="42"/>
  <c r="CT6" i="42"/>
  <c r="CU6" i="42"/>
  <c r="CL6" i="42"/>
  <c r="CM6" i="42" s="1"/>
  <c r="CO6" i="42"/>
  <c r="CP6" i="42" s="1"/>
  <c r="CY7" i="42"/>
  <c r="CU8" i="42"/>
  <c r="CL8" i="42"/>
  <c r="CM8" i="42" s="1"/>
  <c r="CK14" i="42"/>
  <c r="CQ18" i="42"/>
  <c r="CE18" i="42"/>
  <c r="CV17" i="42"/>
  <c r="CV19" i="42"/>
  <c r="CZ21" i="42"/>
  <c r="CV21" i="42"/>
  <c r="BR23" i="42"/>
  <c r="CK26" i="42"/>
  <c r="CO26" i="42"/>
  <c r="CP26" i="42" s="1"/>
  <c r="CY27" i="42"/>
  <c r="CK28" i="42"/>
  <c r="CQ32" i="42"/>
  <c r="CU32" i="42"/>
  <c r="CT32" i="42"/>
  <c r="CO32" i="42"/>
  <c r="CP32" i="42" s="1"/>
  <c r="CZ31" i="42"/>
  <c r="CL32" i="42"/>
  <c r="CM32" i="42" s="1"/>
  <c r="CV34" i="42"/>
  <c r="CY34" i="42"/>
  <c r="CE36" i="42"/>
  <c r="CE28" i="42"/>
  <c r="CE3" i="42"/>
  <c r="CE40" i="42"/>
  <c r="CE38" i="42"/>
  <c r="CE15" i="42"/>
  <c r="CY4" i="42"/>
  <c r="CV4" i="42"/>
  <c r="CZ16" i="42"/>
  <c r="CV16" i="42"/>
  <c r="CY16" i="42"/>
  <c r="CY30" i="42"/>
  <c r="CV30" i="42"/>
  <c r="CU5" i="42"/>
  <c r="CT5" i="42"/>
  <c r="CO5" i="42"/>
  <c r="CP5" i="42" s="1"/>
  <c r="CL5" i="42"/>
  <c r="CM5" i="42" s="1"/>
  <c r="CH8" i="42"/>
  <c r="CI8" i="42" s="1"/>
  <c r="CK8" i="42"/>
  <c r="CH12" i="42"/>
  <c r="CI12" i="42" s="1"/>
  <c r="CT12" i="42"/>
  <c r="CK12" i="42"/>
  <c r="CY12" i="42"/>
  <c r="CO12" i="42"/>
  <c r="CP12" i="42" s="1"/>
  <c r="CY11" i="42"/>
  <c r="CU20" i="42"/>
  <c r="CT20" i="42"/>
  <c r="CL23" i="42"/>
  <c r="CM23" i="42" s="1"/>
  <c r="CZ23" i="42"/>
  <c r="CE24" i="42"/>
  <c r="CE30" i="42"/>
  <c r="CZ30" i="42"/>
  <c r="CV6" i="42"/>
  <c r="CE7" i="42"/>
  <c r="CE8" i="42"/>
  <c r="BR11" i="42"/>
  <c r="CL12" i="42"/>
  <c r="CM12" i="42" s="1"/>
  <c r="CA18" i="42"/>
  <c r="CE19" i="42"/>
  <c r="CV18" i="42"/>
  <c r="CZ20" i="42"/>
  <c r="CE21" i="42"/>
  <c r="CC23" i="42"/>
  <c r="CH24" i="42"/>
  <c r="CI24" i="42" s="1"/>
  <c r="CK24" i="42"/>
  <c r="CO24" i="42"/>
  <c r="CP24" i="42" s="1"/>
  <c r="CO27" i="42"/>
  <c r="CP27" i="42" s="1"/>
  <c r="CH27" i="42"/>
  <c r="CI27" i="42" s="1"/>
  <c r="CY26" i="42"/>
  <c r="CL28" i="42"/>
  <c r="CM28" i="42" s="1"/>
  <c r="CQ29" i="42"/>
  <c r="CU29" i="42"/>
  <c r="CT29" i="42"/>
  <c r="CQ31" i="42"/>
  <c r="CY32" i="42"/>
  <c r="CZ32" i="42"/>
  <c r="CV32" i="42"/>
  <c r="BR33" i="42"/>
  <c r="BQ33" i="42"/>
  <c r="CQ39" i="42"/>
  <c r="CZ39" i="42"/>
  <c r="CO39" i="42"/>
  <c r="CP39" i="42" s="1"/>
  <c r="CL39" i="42"/>
  <c r="CM39" i="42" s="1"/>
  <c r="CU40" i="42"/>
  <c r="CY41" i="42"/>
  <c r="CY5" i="42"/>
  <c r="CE6" i="42"/>
  <c r="CQ6" i="42"/>
  <c r="BR9" i="42"/>
  <c r="CK15" i="42"/>
  <c r="CQ19" i="42"/>
  <c r="CQ21" i="42"/>
  <c r="CT22" i="42"/>
  <c r="CU22" i="42"/>
  <c r="CL22" i="42"/>
  <c r="CM22" i="42" s="1"/>
  <c r="CO22" i="42"/>
  <c r="CP22" i="42" s="1"/>
  <c r="CQ23" i="42"/>
  <c r="CQ25" i="42"/>
  <c r="CO25" i="42"/>
  <c r="CP25" i="42" s="1"/>
  <c r="CL25" i="42"/>
  <c r="CM25" i="42" s="1"/>
  <c r="CZ29" i="42"/>
  <c r="CY29" i="42"/>
  <c r="BR31" i="42"/>
  <c r="CO34" i="42"/>
  <c r="CP34" i="42" s="1"/>
  <c r="CV35" i="42"/>
  <c r="CU37" i="42"/>
  <c r="CT37" i="42"/>
  <c r="CL37" i="42"/>
  <c r="CM37" i="42" s="1"/>
  <c r="CO37" i="42"/>
  <c r="CP37" i="42" s="1"/>
  <c r="CV3" i="42"/>
  <c r="CU4" i="42"/>
  <c r="CT4" i="42"/>
  <c r="CO4" i="42"/>
  <c r="CP4" i="42" s="1"/>
  <c r="CL19" i="42"/>
  <c r="CM19" i="42" s="1"/>
  <c r="CL4" i="42"/>
  <c r="CM4" i="42" s="1"/>
  <c r="CL3" i="42"/>
  <c r="CM3" i="42" s="1"/>
  <c r="CL27" i="42"/>
  <c r="CM27" i="42" s="1"/>
  <c r="CU7" i="42"/>
  <c r="CT7" i="42"/>
  <c r="CL7" i="42"/>
  <c r="CM7" i="42" s="1"/>
  <c r="CK11" i="42"/>
  <c r="CH11" i="42"/>
  <c r="CI11" i="42" s="1"/>
  <c r="CE13" i="42"/>
  <c r="BR15" i="42"/>
  <c r="CL15" i="42"/>
  <c r="CM15" i="42" s="1"/>
  <c r="CL16" i="42"/>
  <c r="CM16" i="42" s="1"/>
  <c r="CV22" i="42"/>
  <c r="CY24" i="42"/>
  <c r="CZ25" i="42"/>
  <c r="CY25" i="42"/>
  <c r="CV25" i="42"/>
  <c r="CE29" i="42"/>
  <c r="CL29" i="42"/>
  <c r="CM29" i="42" s="1"/>
  <c r="CU30" i="42"/>
  <c r="CL30" i="42"/>
  <c r="CM30" i="42" s="1"/>
  <c r="CE31" i="42"/>
  <c r="CZ37" i="42"/>
  <c r="CV37" i="42"/>
  <c r="CY37" i="42"/>
  <c r="CY38" i="42"/>
  <c r="CH40" i="42"/>
  <c r="CI40" i="42" s="1"/>
  <c r="CY40" i="42"/>
  <c r="CT40" i="42"/>
  <c r="CK40" i="42"/>
  <c r="CY39" i="42"/>
  <c r="BR41" i="42"/>
  <c r="CZ10" i="42"/>
  <c r="CT19" i="42"/>
  <c r="CE34" i="42"/>
  <c r="CQ11" i="42"/>
  <c r="CT14" i="42"/>
  <c r="CA6" i="42"/>
  <c r="CT8" i="42"/>
  <c r="CZ13" i="42"/>
  <c r="CQ13" i="42"/>
  <c r="CQ14" i="42"/>
  <c r="CY15" i="42"/>
  <c r="CO18" i="42"/>
  <c r="CP18" i="42" s="1"/>
  <c r="CT24" i="42"/>
  <c r="BQ26" i="42"/>
  <c r="CE27" i="42"/>
  <c r="CY28" i="42"/>
  <c r="CK32" i="42"/>
  <c r="CU33" i="42"/>
  <c r="CL33" i="42"/>
  <c r="CM33" i="42" s="1"/>
  <c r="CZ35" i="42"/>
  <c r="CU36" i="42"/>
  <c r="CT36" i="42"/>
  <c r="CL36" i="42"/>
  <c r="CM36" i="42" s="1"/>
  <c r="CQ36" i="42"/>
  <c r="CT38" i="42"/>
  <c r="CU38" i="42"/>
  <c r="CL38" i="42"/>
  <c r="CM38" i="42" s="1"/>
  <c r="CQ38" i="42"/>
  <c r="CV40" i="42"/>
  <c r="CL41" i="42"/>
  <c r="CM41" i="42" s="1"/>
  <c r="CZ9" i="42"/>
  <c r="CU26" i="42"/>
  <c r="CT26" i="42"/>
  <c r="CL26" i="42"/>
  <c r="CM26" i="42" s="1"/>
  <c r="CT31" i="42"/>
  <c r="CO3" i="42"/>
  <c r="CP3" i="42" s="1"/>
  <c r="BR8" i="42"/>
  <c r="BQ13" i="42"/>
  <c r="BQ14" i="42"/>
  <c r="CV15" i="42"/>
  <c r="CQ16" i="42"/>
  <c r="CY17" i="42"/>
  <c r="CT18" i="42"/>
  <c r="CL18" i="42"/>
  <c r="CM18" i="42" s="1"/>
  <c r="CY18" i="42"/>
  <c r="BR24" i="42"/>
  <c r="CE26" i="42"/>
  <c r="CQ26" i="42"/>
  <c r="BQ27" i="42"/>
  <c r="CK31" i="42"/>
  <c r="CY31" i="42"/>
  <c r="CZ33" i="42"/>
  <c r="CV33" i="42"/>
  <c r="BR40" i="42"/>
  <c r="CL14" i="42"/>
  <c r="CM14" i="42" s="1"/>
  <c r="CO28" i="42"/>
  <c r="CP28" i="42" s="1"/>
  <c r="CV8" i="42"/>
  <c r="CV9" i="42"/>
  <c r="CT13" i="42"/>
  <c r="CV24" i="42"/>
  <c r="BR28" i="42"/>
  <c r="CT28" i="42"/>
  <c r="CL31" i="42"/>
  <c r="CM31" i="42" s="1"/>
  <c r="CE33" i="42"/>
  <c r="CU35" i="42"/>
  <c r="CT35" i="42"/>
  <c r="CL35" i="42"/>
  <c r="CM35" i="42" s="1"/>
  <c r="CL40" i="42"/>
  <c r="CM40" i="42" s="1"/>
  <c r="CV39" i="42"/>
  <c r="CT30" i="42"/>
  <c r="BQ39" i="42"/>
  <c r="CZ41" i="42"/>
  <c r="CQ41" i="42"/>
  <c r="BR36" i="42"/>
  <c r="CL16" i="41"/>
  <c r="CM16" i="41" s="1"/>
  <c r="CE18" i="41"/>
  <c r="CT30" i="41"/>
  <c r="CQ30" i="41"/>
  <c r="CL31" i="41"/>
  <c r="CM31" i="41" s="1"/>
  <c r="CE43" i="41"/>
  <c r="CE58" i="41"/>
  <c r="CE69" i="41"/>
  <c r="CE102" i="41"/>
  <c r="N6" i="41"/>
  <c r="CE7" i="41"/>
  <c r="CZ8" i="41"/>
  <c r="CZ9" i="41"/>
  <c r="CU10" i="41"/>
  <c r="CE46" i="41"/>
  <c r="CQ46" i="41"/>
  <c r="CQ90" i="41"/>
  <c r="CU90" i="41"/>
  <c r="CT90" i="41"/>
  <c r="CA23" i="41"/>
  <c r="CE29" i="41"/>
  <c r="CQ31" i="41"/>
  <c r="CE30" i="41"/>
  <c r="CU30" i="41"/>
  <c r="CO3" i="41"/>
  <c r="CP3" i="41" s="1"/>
  <c r="N4" i="41"/>
  <c r="CA7" i="41"/>
  <c r="CE17" i="41"/>
  <c r="CE27" i="41"/>
  <c r="CV42" i="41"/>
  <c r="CQ44" i="41"/>
  <c r="CV45" i="41"/>
  <c r="CZ60" i="41"/>
  <c r="CV60" i="41"/>
  <c r="CY60" i="41"/>
  <c r="CE90" i="41"/>
  <c r="CV90" i="41"/>
  <c r="CY3" i="41"/>
  <c r="CO4" i="41"/>
  <c r="CP4" i="41" s="1"/>
  <c r="CT4" i="41"/>
  <c r="CO7" i="41"/>
  <c r="CP7" i="41" s="1"/>
  <c r="CT10" i="41"/>
  <c r="CQ10" i="41"/>
  <c r="CL10" i="41"/>
  <c r="CM10" i="41" s="1"/>
  <c r="CZ12" i="41"/>
  <c r="CZ13" i="41"/>
  <c r="CE14" i="41"/>
  <c r="CU14" i="41"/>
  <c r="CQ16" i="41"/>
  <c r="CE15" i="41"/>
  <c r="CL17" i="41"/>
  <c r="CM17" i="41" s="1"/>
  <c r="CL20" i="41"/>
  <c r="CM20" i="41" s="1"/>
  <c r="CE24" i="41"/>
  <c r="CE25" i="41"/>
  <c r="CE28" i="41"/>
  <c r="CQ28" i="41"/>
  <c r="CU33" i="41"/>
  <c r="CE42" i="41"/>
  <c r="CQ42" i="41"/>
  <c r="CH47" i="41"/>
  <c r="CI47" i="41" s="1"/>
  <c r="CY46" i="41"/>
  <c r="CK47" i="41"/>
  <c r="CY47" i="41"/>
  <c r="CY53" i="41"/>
  <c r="CV53" i="41"/>
  <c r="CZ53" i="41"/>
  <c r="BR53" i="41"/>
  <c r="BR56" i="41"/>
  <c r="BQ56" i="41"/>
  <c r="CE60" i="41"/>
  <c r="CL94" i="41"/>
  <c r="CM94" i="41" s="1"/>
  <c r="CL50" i="41"/>
  <c r="CM50" i="41" s="1"/>
  <c r="CY4" i="41"/>
  <c r="N5" i="41"/>
  <c r="BR8" i="41"/>
  <c r="CQ8" i="41"/>
  <c r="CY10" i="41"/>
  <c r="CZ10" i="41"/>
  <c r="CO12" i="41"/>
  <c r="CP12" i="41" s="1"/>
  <c r="CL13" i="41"/>
  <c r="CM13" i="41" s="1"/>
  <c r="CH16" i="41"/>
  <c r="CI16" i="41" s="1"/>
  <c r="CK16" i="41"/>
  <c r="CY16" i="41"/>
  <c r="CL19" i="41"/>
  <c r="CM19" i="41" s="1"/>
  <c r="CQ25" i="41"/>
  <c r="CH31" i="41"/>
  <c r="CI31" i="41" s="1"/>
  <c r="CY31" i="41"/>
  <c r="CK31" i="41"/>
  <c r="CY30" i="41"/>
  <c r="CO31" i="41"/>
  <c r="CP31" i="41" s="1"/>
  <c r="CQ43" i="41"/>
  <c r="CH50" i="41"/>
  <c r="CI50" i="41" s="1"/>
  <c r="CO50" i="41"/>
  <c r="CP50" i="41" s="1"/>
  <c r="CK50" i="41"/>
  <c r="CZ52" i="41"/>
  <c r="CY52" i="41"/>
  <c r="CV52" i="41"/>
  <c r="CZ94" i="41"/>
  <c r="CY94" i="41"/>
  <c r="CV94" i="41"/>
  <c r="CA96" i="41"/>
  <c r="CV97" i="41"/>
  <c r="CZ97" i="41"/>
  <c r="CY97" i="41"/>
  <c r="BR3" i="41"/>
  <c r="CV5" i="41"/>
  <c r="CV6" i="41"/>
  <c r="CQ9" i="41"/>
  <c r="CE9" i="41"/>
  <c r="CZ14" i="41"/>
  <c r="CY14" i="41"/>
  <c r="CL30" i="41"/>
  <c r="CM30" i="41" s="1"/>
  <c r="CO30" i="41"/>
  <c r="CP30" i="41" s="1"/>
  <c r="CU31" i="41"/>
  <c r="CZ30" i="41"/>
  <c r="CL54" i="41"/>
  <c r="CM54" i="41" s="1"/>
  <c r="CE65" i="41"/>
  <c r="CZ75" i="41"/>
  <c r="CV75" i="41"/>
  <c r="CY75" i="41"/>
  <c r="CK77" i="41"/>
  <c r="CH77" i="41"/>
  <c r="CI77" i="41" s="1"/>
  <c r="CE10" i="41"/>
  <c r="CE11" i="41"/>
  <c r="CE23" i="41"/>
  <c r="CQ27" i="41"/>
  <c r="CU28" i="41"/>
  <c r="CZ27" i="41"/>
  <c r="CO27" i="41"/>
  <c r="CP27" i="41" s="1"/>
  <c r="CL27" i="41"/>
  <c r="CM27" i="41" s="1"/>
  <c r="CL56" i="41"/>
  <c r="CM56" i="41" s="1"/>
  <c r="CO90" i="41"/>
  <c r="CP90" i="41" s="1"/>
  <c r="CL90" i="41"/>
  <c r="CM90" i="41" s="1"/>
  <c r="CZ89" i="41"/>
  <c r="CL5" i="41"/>
  <c r="CM5" i="41" s="1"/>
  <c r="CL9" i="41"/>
  <c r="CM9" i="41" s="1"/>
  <c r="CV10" i="41"/>
  <c r="CH12" i="41"/>
  <c r="CI12" i="41" s="1"/>
  <c r="CT12" i="41"/>
  <c r="CL15" i="41"/>
  <c r="CM15" i="41" s="1"/>
  <c r="CO19" i="41"/>
  <c r="CP19" i="41" s="1"/>
  <c r="CY18" i="41"/>
  <c r="CH19" i="41"/>
  <c r="CI19" i="41" s="1"/>
  <c r="CQ24" i="41"/>
  <c r="CU24" i="41"/>
  <c r="CL24" i="41"/>
  <c r="CM24" i="41" s="1"/>
  <c r="CO24" i="41"/>
  <c r="CP24" i="41" s="1"/>
  <c r="CU25" i="41"/>
  <c r="CC27" i="41"/>
  <c r="CT27" i="41"/>
  <c r="CE40" i="41"/>
  <c r="CT65" i="41"/>
  <c r="CU65" i="41"/>
  <c r="CQ65" i="41"/>
  <c r="CL65" i="41"/>
  <c r="CM65" i="41" s="1"/>
  <c r="CZ65" i="41"/>
  <c r="CO65" i="41"/>
  <c r="CP65" i="41" s="1"/>
  <c r="CE73" i="41"/>
  <c r="CQ11" i="41"/>
  <c r="CY12" i="41"/>
  <c r="CQ13" i="41"/>
  <c r="CE13" i="41"/>
  <c r="CH22" i="41"/>
  <c r="CI22" i="41" s="1"/>
  <c r="CO22" i="41"/>
  <c r="CP22" i="41" s="1"/>
  <c r="CV22" i="41"/>
  <c r="CT23" i="41"/>
  <c r="CZ24" i="41"/>
  <c r="CV24" i="41"/>
  <c r="CY24" i="41"/>
  <c r="CZ25" i="41"/>
  <c r="CY25" i="41"/>
  <c r="CV25" i="41"/>
  <c r="CL36" i="41"/>
  <c r="CM36" i="41" s="1"/>
  <c r="CQ5" i="41"/>
  <c r="CO5" i="41"/>
  <c r="CP5" i="41" s="1"/>
  <c r="CL23" i="41"/>
  <c r="CM23" i="41" s="1"/>
  <c r="CL12" i="41"/>
  <c r="CM12" i="41" s="1"/>
  <c r="CL25" i="41"/>
  <c r="CM25" i="41" s="1"/>
  <c r="CL8" i="41"/>
  <c r="CM8" i="41" s="1"/>
  <c r="CL52" i="41"/>
  <c r="CM52" i="41" s="1"/>
  <c r="CT5" i="41"/>
  <c r="CT6" i="41"/>
  <c r="CQ6" i="41"/>
  <c r="CL6" i="41"/>
  <c r="CM6" i="41" s="1"/>
  <c r="CE6" i="41"/>
  <c r="L7" i="41"/>
  <c r="CQ7" i="41"/>
  <c r="CU9" i="41"/>
  <c r="CY11" i="41"/>
  <c r="BR13" i="41"/>
  <c r="CT20" i="41"/>
  <c r="CK22" i="41"/>
  <c r="CY26" i="41"/>
  <c r="CV26" i="41"/>
  <c r="BQ26" i="41"/>
  <c r="BR29" i="41"/>
  <c r="CU32" i="41"/>
  <c r="CT32" i="41"/>
  <c r="CQ32" i="41"/>
  <c r="CL32" i="41"/>
  <c r="CM32" i="41" s="1"/>
  <c r="CZ31" i="41"/>
  <c r="CO32" i="41"/>
  <c r="CP32" i="41" s="1"/>
  <c r="CE33" i="41"/>
  <c r="CV33" i="41"/>
  <c r="CQ34" i="41"/>
  <c r="CH39" i="41"/>
  <c r="CI39" i="41" s="1"/>
  <c r="CY39" i="41"/>
  <c r="CK39" i="41"/>
  <c r="CY38" i="41"/>
  <c r="CT39" i="41"/>
  <c r="CQ55" i="41"/>
  <c r="CT55" i="41"/>
  <c r="CL55" i="41"/>
  <c r="CM55" i="41" s="1"/>
  <c r="CU56" i="41"/>
  <c r="CO55" i="41"/>
  <c r="CP55" i="41" s="1"/>
  <c r="CU58" i="41"/>
  <c r="CT58" i="41"/>
  <c r="CQ58" i="41"/>
  <c r="CO58" i="41"/>
  <c r="CP58" i="41" s="1"/>
  <c r="CL58" i="41"/>
  <c r="CM58" i="41" s="1"/>
  <c r="CU59" i="41"/>
  <c r="CT59" i="41"/>
  <c r="CQ59" i="41"/>
  <c r="CL59" i="41"/>
  <c r="CM59" i="41" s="1"/>
  <c r="CO59" i="41"/>
  <c r="CP59" i="41" s="1"/>
  <c r="CV61" i="41"/>
  <c r="CZ61" i="41"/>
  <c r="CY61" i="41"/>
  <c r="CE62" i="41"/>
  <c r="CQ63" i="41"/>
  <c r="CL71" i="41"/>
  <c r="CM71" i="41" s="1"/>
  <c r="CT78" i="41"/>
  <c r="CQ78" i="41"/>
  <c r="CL78" i="41"/>
  <c r="CM78" i="41" s="1"/>
  <c r="CO78" i="41"/>
  <c r="CP78" i="41" s="1"/>
  <c r="CZ78" i="41"/>
  <c r="CU78" i="41"/>
  <c r="CE85" i="41"/>
  <c r="CQ86" i="41"/>
  <c r="CE96" i="41"/>
  <c r="CE101" i="41"/>
  <c r="CE91" i="41"/>
  <c r="CE93" i="41"/>
  <c r="CE84" i="41"/>
  <c r="CE81" i="41"/>
  <c r="CE71" i="41"/>
  <c r="CE83" i="41"/>
  <c r="CE89" i="41"/>
  <c r="CE77" i="41"/>
  <c r="CE72" i="41"/>
  <c r="CE80" i="41"/>
  <c r="CE66" i="41"/>
  <c r="CE49" i="41"/>
  <c r="CE48" i="41"/>
  <c r="CE82" i="41"/>
  <c r="CE100" i="41"/>
  <c r="CE52" i="41"/>
  <c r="CE92" i="41"/>
  <c r="CE78" i="41"/>
  <c r="CE3" i="41"/>
  <c r="CE4" i="41"/>
  <c r="CE22" i="41"/>
  <c r="CE21" i="41"/>
  <c r="CE19" i="41"/>
  <c r="CE63" i="41"/>
  <c r="CE53" i="41"/>
  <c r="CE12" i="41"/>
  <c r="CE8" i="41"/>
  <c r="CE37" i="41"/>
  <c r="CE32" i="41"/>
  <c r="CE34" i="41"/>
  <c r="CE39" i="41"/>
  <c r="BR4" i="41"/>
  <c r="CK4" i="41"/>
  <c r="CZ5" i="41"/>
  <c r="CY5" i="41"/>
  <c r="CE5" i="41"/>
  <c r="CU5" i="41"/>
  <c r="CY6" i="41"/>
  <c r="CZ6" i="41"/>
  <c r="CU6" i="41"/>
  <c r="CU7" i="41"/>
  <c r="CL7" i="41"/>
  <c r="CM7" i="41" s="1"/>
  <c r="CH8" i="41"/>
  <c r="CI8" i="41" s="1"/>
  <c r="CT8" i="41"/>
  <c r="CU11" i="41"/>
  <c r="CL11" i="41"/>
  <c r="CM11" i="41" s="1"/>
  <c r="CK12" i="41"/>
  <c r="CT14" i="41"/>
  <c r="CQ14" i="41"/>
  <c r="CL14" i="41"/>
  <c r="CM14" i="41" s="1"/>
  <c r="BR17" i="41"/>
  <c r="CK18" i="41"/>
  <c r="CH18" i="41"/>
  <c r="CI18" i="41" s="1"/>
  <c r="CY17" i="41"/>
  <c r="CA19" i="41"/>
  <c r="CT19" i="41"/>
  <c r="CE20" i="41"/>
  <c r="CQ21" i="41"/>
  <c r="BQ21" i="41"/>
  <c r="BR22" i="41"/>
  <c r="CQ23" i="41"/>
  <c r="CZ23" i="41"/>
  <c r="CE26" i="41"/>
  <c r="CV32" i="41"/>
  <c r="BQ33" i="41"/>
  <c r="CZ43" i="41"/>
  <c r="CY43" i="41"/>
  <c r="CV43" i="41"/>
  <c r="CA43" i="41"/>
  <c r="CK45" i="41"/>
  <c r="CT46" i="41"/>
  <c r="CH45" i="41"/>
  <c r="CI45" i="41" s="1"/>
  <c r="CT47" i="41"/>
  <c r="CT49" i="41"/>
  <c r="CU49" i="41"/>
  <c r="CL49" i="41"/>
  <c r="CM49" i="41" s="1"/>
  <c r="CZ49" i="41"/>
  <c r="CO49" i="41"/>
  <c r="CP49" i="41" s="1"/>
  <c r="CQ49" i="41"/>
  <c r="CE50" i="41"/>
  <c r="CQ51" i="41"/>
  <c r="CT51" i="41"/>
  <c r="CU51" i="41"/>
  <c r="CU52" i="41"/>
  <c r="CO51" i="41"/>
  <c r="CP51" i="41" s="1"/>
  <c r="CL51" i="41"/>
  <c r="CM51" i="41" s="1"/>
  <c r="CB51" i="41"/>
  <c r="CZ55" i="41"/>
  <c r="CY55" i="41"/>
  <c r="CV55" i="41"/>
  <c r="CH57" i="41"/>
  <c r="CI57" i="41" s="1"/>
  <c r="CO57" i="41"/>
  <c r="CP57" i="41" s="1"/>
  <c r="CK57" i="41"/>
  <c r="CV58" i="41"/>
  <c r="CB59" i="41"/>
  <c r="CQ60" i="41"/>
  <c r="CE64" i="41"/>
  <c r="CU66" i="41"/>
  <c r="CE74" i="41"/>
  <c r="CL81" i="41"/>
  <c r="CM81" i="41" s="1"/>
  <c r="BQ96" i="41"/>
  <c r="BR96" i="41"/>
  <c r="CV13" i="41"/>
  <c r="CT18" i="41"/>
  <c r="CL48" i="41"/>
  <c r="CM48" i="41" s="1"/>
  <c r="CO48" i="41"/>
  <c r="CP48" i="41" s="1"/>
  <c r="CY49" i="41"/>
  <c r="CE51" i="41"/>
  <c r="CT77" i="41"/>
  <c r="CQ77" i="41"/>
  <c r="CL77" i="41"/>
  <c r="CM77" i="41" s="1"/>
  <c r="CO77" i="41"/>
  <c r="CP77" i="41" s="1"/>
  <c r="CZ77" i="41"/>
  <c r="CZ79" i="41"/>
  <c r="CY79" i="41"/>
  <c r="CV79" i="41"/>
  <c r="CH81" i="41"/>
  <c r="CI81" i="41" s="1"/>
  <c r="CT81" i="41"/>
  <c r="CK81" i="41"/>
  <c r="CY81" i="41"/>
  <c r="CE95" i="41"/>
  <c r="CZ17" i="41"/>
  <c r="CU36" i="41"/>
  <c r="CU39" i="41"/>
  <c r="CL39" i="41"/>
  <c r="CM39" i="41" s="1"/>
  <c r="CZ40" i="41"/>
  <c r="CE59" i="41"/>
  <c r="CE67" i="41"/>
  <c r="CQ67" i="41"/>
  <c r="CU77" i="41"/>
  <c r="BR95" i="41"/>
  <c r="BQ95" i="41"/>
  <c r="CL3" i="41"/>
  <c r="CM3" i="41" s="1"/>
  <c r="CT7" i="41"/>
  <c r="CT11" i="41"/>
  <c r="CT15" i="41"/>
  <c r="BQ17" i="41"/>
  <c r="BQ18" i="41"/>
  <c r="CV19" i="41"/>
  <c r="CQ19" i="41"/>
  <c r="CQ20" i="41"/>
  <c r="CY21" i="41"/>
  <c r="CT22" i="41"/>
  <c r="CL22" i="41"/>
  <c r="CM22" i="41" s="1"/>
  <c r="CY22" i="41"/>
  <c r="CO23" i="41"/>
  <c r="CP23" i="41" s="1"/>
  <c r="CZ28" i="41"/>
  <c r="CT29" i="41"/>
  <c r="CL29" i="41"/>
  <c r="CM29" i="41" s="1"/>
  <c r="CU29" i="41"/>
  <c r="CQ35" i="41"/>
  <c r="BR37" i="41"/>
  <c r="CE38" i="41"/>
  <c r="CZ39" i="41"/>
  <c r="CY40" i="41"/>
  <c r="CY41" i="41"/>
  <c r="CV41" i="41"/>
  <c r="CZ47" i="41"/>
  <c r="CE54" i="41"/>
  <c r="CK65" i="41"/>
  <c r="CH65" i="41"/>
  <c r="CI65" i="41" s="1"/>
  <c r="CE68" i="41"/>
  <c r="CT70" i="41"/>
  <c r="CU70" i="41"/>
  <c r="CQ70" i="41"/>
  <c r="CO81" i="41"/>
  <c r="CP81" i="41" s="1"/>
  <c r="CL85" i="41"/>
  <c r="CM85" i="41" s="1"/>
  <c r="CT88" i="41"/>
  <c r="CQ88" i="41"/>
  <c r="CL88" i="41"/>
  <c r="CM88" i="41" s="1"/>
  <c r="CZ88" i="41"/>
  <c r="CO88" i="41"/>
  <c r="CP88" i="41" s="1"/>
  <c r="BQ92" i="41"/>
  <c r="CV9" i="41"/>
  <c r="CZ32" i="41"/>
  <c r="CT38" i="41"/>
  <c r="CQ38" i="41"/>
  <c r="CA59" i="41"/>
  <c r="CQ17" i="41"/>
  <c r="CQ18" i="41"/>
  <c r="CY19" i="41"/>
  <c r="CO20" i="41"/>
  <c r="CP20" i="41" s="1"/>
  <c r="CY20" i="41"/>
  <c r="CC26" i="41"/>
  <c r="CL28" i="41"/>
  <c r="CM28" i="41" s="1"/>
  <c r="CY57" i="41"/>
  <c r="CY9" i="41"/>
  <c r="CY13" i="41"/>
  <c r="CT16" i="41"/>
  <c r="CT17" i="41"/>
  <c r="CY23" i="41"/>
  <c r="CZ29" i="41"/>
  <c r="CV29" i="41"/>
  <c r="CV31" i="41"/>
  <c r="CT33" i="41"/>
  <c r="CQ33" i="41"/>
  <c r="CL33" i="41"/>
  <c r="CM33" i="41" s="1"/>
  <c r="CO33" i="41"/>
  <c r="CP33" i="41" s="1"/>
  <c r="CT34" i="41"/>
  <c r="CU34" i="41"/>
  <c r="CL34" i="41"/>
  <c r="CM34" i="41" s="1"/>
  <c r="CY34" i="41"/>
  <c r="CZ35" i="41"/>
  <c r="CE36" i="41"/>
  <c r="CL40" i="41"/>
  <c r="CM40" i="41" s="1"/>
  <c r="CE41" i="41"/>
  <c r="BR45" i="41"/>
  <c r="BQ45" i="41"/>
  <c r="BR50" i="41"/>
  <c r="CH51" i="41"/>
  <c r="CI51" i="41" s="1"/>
  <c r="CT52" i="41"/>
  <c r="CY50" i="41"/>
  <c r="CK61" i="41"/>
  <c r="CH61" i="41"/>
  <c r="CI61" i="41" s="1"/>
  <c r="CU63" i="41"/>
  <c r="CT63" i="41"/>
  <c r="CL63" i="41"/>
  <c r="CM63" i="41" s="1"/>
  <c r="CZ76" i="41"/>
  <c r="CY76" i="41"/>
  <c r="CV76" i="41"/>
  <c r="CK83" i="41"/>
  <c r="CL18" i="41"/>
  <c r="CM18" i="41" s="1"/>
  <c r="CL38" i="41"/>
  <c r="CM38" i="41" s="1"/>
  <c r="CZ38" i="41"/>
  <c r="CU40" i="41"/>
  <c r="CT40" i="41"/>
  <c r="CU48" i="41"/>
  <c r="CQ54" i="41"/>
  <c r="CU54" i="41"/>
  <c r="CT54" i="41"/>
  <c r="CZ54" i="41"/>
  <c r="CO54" i="41"/>
  <c r="CP54" i="41" s="1"/>
  <c r="CE55" i="41"/>
  <c r="CY59" i="41"/>
  <c r="CV59" i="41"/>
  <c r="CE61" i="41"/>
  <c r="CH63" i="41"/>
  <c r="CI63" i="41" s="1"/>
  <c r="CK63" i="41"/>
  <c r="CY63" i="41"/>
  <c r="CZ64" i="41"/>
  <c r="CY64" i="41"/>
  <c r="CT66" i="41"/>
  <c r="CZ66" i="41"/>
  <c r="CO66" i="41"/>
  <c r="CP66" i="41" s="1"/>
  <c r="CU67" i="41"/>
  <c r="CL66" i="41"/>
  <c r="CM66" i="41" s="1"/>
  <c r="CQ66" i="41"/>
  <c r="CE75" i="41"/>
  <c r="CL70" i="41"/>
  <c r="CM70" i="41" s="1"/>
  <c r="CL89" i="41"/>
  <c r="CM89" i="41" s="1"/>
  <c r="CL100" i="41"/>
  <c r="CM100" i="41" s="1"/>
  <c r="CL82" i="41"/>
  <c r="CM82" i="41" s="1"/>
  <c r="CL79" i="41"/>
  <c r="CM79" i="41" s="1"/>
  <c r="CL95" i="41"/>
  <c r="CM95" i="41" s="1"/>
  <c r="CL103" i="41"/>
  <c r="CM103" i="41" s="1"/>
  <c r="BR16" i="41"/>
  <c r="CU17" i="41"/>
  <c r="CU18" i="41"/>
  <c r="CV23" i="41"/>
  <c r="CT26" i="41"/>
  <c r="CL26" i="41"/>
  <c r="CM26" i="41" s="1"/>
  <c r="BR28" i="41"/>
  <c r="CY32" i="41"/>
  <c r="CZ33" i="41"/>
  <c r="CY33" i="41"/>
  <c r="CH34" i="41"/>
  <c r="CI34" i="41" s="1"/>
  <c r="CZ34" i="41"/>
  <c r="CE35" i="41"/>
  <c r="CA35" i="41"/>
  <c r="CL35" i="41"/>
  <c r="CM35" i="41" s="1"/>
  <c r="BR39" i="41"/>
  <c r="CL43" i="41"/>
  <c r="CM43" i="41" s="1"/>
  <c r="CO43" i="41"/>
  <c r="CP43" i="41" s="1"/>
  <c r="BR44" i="41"/>
  <c r="BQ44" i="41"/>
  <c r="CE47" i="41"/>
  <c r="CQ61" i="41"/>
  <c r="CZ62" i="41"/>
  <c r="CV68" i="41"/>
  <c r="CE70" i="41"/>
  <c r="CH74" i="41"/>
  <c r="CI74" i="41" s="1"/>
  <c r="CY74" i="41"/>
  <c r="CK74" i="41"/>
  <c r="CE76" i="41"/>
  <c r="CO83" i="41"/>
  <c r="CP83" i="41" s="1"/>
  <c r="CE88" i="41"/>
  <c r="CT97" i="41"/>
  <c r="CQ97" i="41"/>
  <c r="CU97" i="41"/>
  <c r="CL97" i="41"/>
  <c r="CM97" i="41" s="1"/>
  <c r="CO97" i="41"/>
  <c r="CP97" i="41" s="1"/>
  <c r="CA33" i="41"/>
  <c r="CV34" i="41"/>
  <c r="CZ36" i="41"/>
  <c r="CT37" i="41"/>
  <c r="CL37" i="41"/>
  <c r="CM37" i="41" s="1"/>
  <c r="CU37" i="41"/>
  <c r="CH41" i="41"/>
  <c r="CI41" i="41" s="1"/>
  <c r="CU44" i="41"/>
  <c r="CL44" i="41"/>
  <c r="CM44" i="41" s="1"/>
  <c r="CT45" i="41"/>
  <c r="CU45" i="41"/>
  <c r="CL45" i="41"/>
  <c r="CM45" i="41" s="1"/>
  <c r="CZ48" i="41"/>
  <c r="CY48" i="41"/>
  <c r="CQ50" i="41"/>
  <c r="CZ50" i="41"/>
  <c r="CZ51" i="41"/>
  <c r="BQ52" i="41"/>
  <c r="CQ52" i="41"/>
  <c r="CE57" i="41"/>
  <c r="CQ57" i="41"/>
  <c r="CV65" i="41"/>
  <c r="CH66" i="41"/>
  <c r="CI66" i="41" s="1"/>
  <c r="CY66" i="41"/>
  <c r="CT69" i="41"/>
  <c r="CQ69" i="41"/>
  <c r="CL69" i="41"/>
  <c r="CM69" i="41" s="1"/>
  <c r="CO69" i="41"/>
  <c r="CP69" i="41" s="1"/>
  <c r="CT72" i="41"/>
  <c r="CQ72" i="41"/>
  <c r="CL72" i="41"/>
  <c r="CM72" i="41" s="1"/>
  <c r="CZ80" i="41"/>
  <c r="CY80" i="41"/>
  <c r="CE105" i="41"/>
  <c r="CY36" i="41"/>
  <c r="CZ37" i="41"/>
  <c r="CV37" i="41"/>
  <c r="CV39" i="41"/>
  <c r="CZ44" i="41"/>
  <c r="CY44" i="41"/>
  <c r="CY45" i="41"/>
  <c r="CU46" i="41"/>
  <c r="CL46" i="41"/>
  <c r="CM46" i="41" s="1"/>
  <c r="CO46" i="41"/>
  <c r="CP46" i="41" s="1"/>
  <c r="CZ46" i="41"/>
  <c r="CU47" i="41"/>
  <c r="CL47" i="41"/>
  <c r="CM47" i="41" s="1"/>
  <c r="CO47" i="41"/>
  <c r="CP47" i="41" s="1"/>
  <c r="CZ56" i="41"/>
  <c r="CY56" i="41"/>
  <c r="CU62" i="41"/>
  <c r="CT62" i="41"/>
  <c r="CL62" i="41"/>
  <c r="CM62" i="41" s="1"/>
  <c r="CL67" i="41"/>
  <c r="CM67" i="41" s="1"/>
  <c r="CT68" i="41"/>
  <c r="CQ68" i="41"/>
  <c r="CL68" i="41"/>
  <c r="CM68" i="41" s="1"/>
  <c r="CO68" i="41"/>
  <c r="CP68" i="41" s="1"/>
  <c r="CV69" i="41"/>
  <c r="CQ71" i="41"/>
  <c r="CU71" i="41"/>
  <c r="CH73" i="41"/>
  <c r="CI73" i="41" s="1"/>
  <c r="CK73" i="41"/>
  <c r="CZ74" i="41"/>
  <c r="CO74" i="41"/>
  <c r="CP74" i="41" s="1"/>
  <c r="CU75" i="41"/>
  <c r="CL74" i="41"/>
  <c r="CM74" i="41" s="1"/>
  <c r="CZ73" i="41"/>
  <c r="CA80" i="41"/>
  <c r="CZ91" i="41"/>
  <c r="CY91" i="41"/>
  <c r="CB91" i="41"/>
  <c r="CA93" i="41"/>
  <c r="BR36" i="41"/>
  <c r="CO42" i="41"/>
  <c r="CP42" i="41" s="1"/>
  <c r="CL42" i="41"/>
  <c r="CM42" i="41" s="1"/>
  <c r="CE44" i="41"/>
  <c r="CO44" i="41"/>
  <c r="CP44" i="41" s="1"/>
  <c r="CE45" i="41"/>
  <c r="CO45" i="41"/>
  <c r="CP45" i="41" s="1"/>
  <c r="CZ45" i="41"/>
  <c r="CV46" i="41"/>
  <c r="CQ47" i="41"/>
  <c r="BR51" i="41"/>
  <c r="CE56" i="41"/>
  <c r="CQ56" i="41"/>
  <c r="CU60" i="41"/>
  <c r="CL60" i="41"/>
  <c r="CM60" i="41" s="1"/>
  <c r="CT61" i="41"/>
  <c r="CU61" i="41"/>
  <c r="CL61" i="41"/>
  <c r="CM61" i="41" s="1"/>
  <c r="CV62" i="41"/>
  <c r="CQ62" i="41"/>
  <c r="CU64" i="41"/>
  <c r="CT64" i="41"/>
  <c r="CL64" i="41"/>
  <c r="CM64" i="41" s="1"/>
  <c r="CO64" i="41"/>
  <c r="CP64" i="41" s="1"/>
  <c r="CZ67" i="41"/>
  <c r="CV67" i="41"/>
  <c r="CZ68" i="41"/>
  <c r="CY68" i="41"/>
  <c r="CZ71" i="41"/>
  <c r="CY71" i="41"/>
  <c r="CV71" i="41"/>
  <c r="CV80" i="41"/>
  <c r="BR98" i="41"/>
  <c r="CY69" i="41"/>
  <c r="CK69" i="41"/>
  <c r="CQ73" i="41"/>
  <c r="CT75" i="41"/>
  <c r="CL75" i="41"/>
  <c r="CM75" i="41" s="1"/>
  <c r="CT76" i="41"/>
  <c r="CQ76" i="41"/>
  <c r="CL76" i="41"/>
  <c r="CM76" i="41" s="1"/>
  <c r="CV78" i="41"/>
  <c r="CQ79" i="41"/>
  <c r="CU79" i="41"/>
  <c r="CT79" i="41"/>
  <c r="CV88" i="41"/>
  <c r="CQ89" i="41"/>
  <c r="CZ90" i="41"/>
  <c r="CT91" i="41"/>
  <c r="CQ91" i="41"/>
  <c r="CL91" i="41"/>
  <c r="CM91" i="41" s="1"/>
  <c r="CO91" i="41"/>
  <c r="CP91" i="41" s="1"/>
  <c r="CU91" i="41"/>
  <c r="CH93" i="41"/>
  <c r="CI93" i="41" s="1"/>
  <c r="CY93" i="41"/>
  <c r="CL93" i="41"/>
  <c r="CM93" i="41" s="1"/>
  <c r="CE99" i="41"/>
  <c r="CZ105" i="41"/>
  <c r="CV105" i="41"/>
  <c r="CV77" i="41"/>
  <c r="CE79" i="41"/>
  <c r="CK84" i="41"/>
  <c r="CY84" i="41"/>
  <c r="CE94" i="41"/>
  <c r="CQ96" i="41"/>
  <c r="CU96" i="41"/>
  <c r="CO96" i="41"/>
  <c r="CP96" i="41" s="1"/>
  <c r="CL96" i="41"/>
  <c r="CM96" i="41" s="1"/>
  <c r="CT96" i="41"/>
  <c r="CT101" i="41"/>
  <c r="CU101" i="41"/>
  <c r="CL101" i="41"/>
  <c r="CM101" i="41" s="1"/>
  <c r="CO101" i="41"/>
  <c r="CP101" i="41" s="1"/>
  <c r="CQ101" i="41"/>
  <c r="CE103" i="41"/>
  <c r="CA105" i="41"/>
  <c r="CY83" i="41"/>
  <c r="CH84" i="41"/>
  <c r="CI84" i="41" s="1"/>
  <c r="CH92" i="41"/>
  <c r="CI92" i="41" s="1"/>
  <c r="CO92" i="41"/>
  <c r="CP92" i="41" s="1"/>
  <c r="CU93" i="41"/>
  <c r="CT93" i="41"/>
  <c r="CQ93" i="41"/>
  <c r="CZ96" i="41"/>
  <c r="CV96" i="41"/>
  <c r="CY96" i="41"/>
  <c r="BR43" i="41"/>
  <c r="CV50" i="41"/>
  <c r="CT53" i="41"/>
  <c r="CL53" i="41"/>
  <c r="CM53" i="41" s="1"/>
  <c r="BR59" i="41"/>
  <c r="BQ64" i="41"/>
  <c r="BQ65" i="41"/>
  <c r="CV66" i="41"/>
  <c r="BQ69" i="41"/>
  <c r="CZ72" i="41"/>
  <c r="CV72" i="41"/>
  <c r="CV74" i="41"/>
  <c r="BQ77" i="41"/>
  <c r="BR83" i="41"/>
  <c r="CL86" i="41"/>
  <c r="CM86" i="41" s="1"/>
  <c r="CU86" i="41"/>
  <c r="CE87" i="41"/>
  <c r="BR89" i="41"/>
  <c r="CE97" i="41"/>
  <c r="BR99" i="41"/>
  <c r="CH103" i="41"/>
  <c r="CI103" i="41" s="1"/>
  <c r="CY103" i="41"/>
  <c r="CY102" i="41"/>
  <c r="CQ104" i="41"/>
  <c r="CE104" i="41"/>
  <c r="BR71" i="41"/>
  <c r="BR79" i="41"/>
  <c r="CQ85" i="41"/>
  <c r="CA97" i="41"/>
  <c r="CT98" i="41"/>
  <c r="CQ98" i="41"/>
  <c r="CU98" i="41"/>
  <c r="CL98" i="41"/>
  <c r="CM98" i="41" s="1"/>
  <c r="CZ98" i="41"/>
  <c r="CO98" i="41"/>
  <c r="CP98" i="41" s="1"/>
  <c r="BR104" i="41"/>
  <c r="CT41" i="41"/>
  <c r="CL41" i="41"/>
  <c r="CM41" i="41" s="1"/>
  <c r="BR47" i="41"/>
  <c r="CV54" i="41"/>
  <c r="CT57" i="41"/>
  <c r="CL57" i="41"/>
  <c r="CM57" i="41" s="1"/>
  <c r="BR63" i="41"/>
  <c r="BR66" i="41"/>
  <c r="CC69" i="41"/>
  <c r="CT73" i="41"/>
  <c r="CL73" i="41"/>
  <c r="CM73" i="41" s="1"/>
  <c r="BR74" i="41"/>
  <c r="CY77" i="41"/>
  <c r="CT80" i="41"/>
  <c r="CL80" i="41"/>
  <c r="CM80" i="41" s="1"/>
  <c r="CV81" i="41"/>
  <c r="CT84" i="41"/>
  <c r="CU84" i="41"/>
  <c r="CL84" i="41"/>
  <c r="CM84" i="41" s="1"/>
  <c r="CE86" i="41"/>
  <c r="CH89" i="41"/>
  <c r="CI89" i="41" s="1"/>
  <c r="CK89" i="41"/>
  <c r="CY88" i="41"/>
  <c r="CQ94" i="41"/>
  <c r="CU94" i="41"/>
  <c r="CT94" i="41"/>
  <c r="CY95" i="41"/>
  <c r="CV95" i="41"/>
  <c r="CH99" i="41"/>
  <c r="CI99" i="41" s="1"/>
  <c r="CK99" i="41"/>
  <c r="CY98" i="41"/>
  <c r="CY99" i="41"/>
  <c r="CV101" i="41"/>
  <c r="CQ81" i="41"/>
  <c r="CY82" i="41"/>
  <c r="CT83" i="41"/>
  <c r="CL83" i="41"/>
  <c r="CM83" i="41" s="1"/>
  <c r="CV84" i="41"/>
  <c r="CZ86" i="41"/>
  <c r="CV86" i="41"/>
  <c r="CC88" i="41"/>
  <c r="CT89" i="41"/>
  <c r="BQ91" i="41"/>
  <c r="CQ95" i="41"/>
  <c r="CE98" i="41"/>
  <c r="CU99" i="41"/>
  <c r="CL99" i="41"/>
  <c r="CM99" i="41" s="1"/>
  <c r="CQ100" i="41"/>
  <c r="CZ101" i="41"/>
  <c r="CY101" i="41"/>
  <c r="CZ83" i="41"/>
  <c r="CT87" i="41"/>
  <c r="CL87" i="41"/>
  <c r="CM87" i="41" s="1"/>
  <c r="CU87" i="41"/>
  <c r="CT92" i="41"/>
  <c r="CL92" i="41"/>
  <c r="CM92" i="41" s="1"/>
  <c r="BR93" i="41"/>
  <c r="CZ100" i="41"/>
  <c r="CK102" i="41"/>
  <c r="CQ103" i="41"/>
  <c r="CZ103" i="41"/>
  <c r="CO103" i="41"/>
  <c r="CP103" i="41" s="1"/>
  <c r="CT103" i="41"/>
  <c r="CT104" i="41"/>
  <c r="CL104" i="41"/>
  <c r="CM104" i="41" s="1"/>
  <c r="BR86" i="41"/>
  <c r="CZ87" i="41"/>
  <c r="CV87" i="41"/>
  <c r="CV92" i="41"/>
  <c r="CU92" i="41"/>
  <c r="CB100" i="41"/>
  <c r="CT105" i="41"/>
  <c r="CQ105" i="41"/>
  <c r="CL105" i="41"/>
  <c r="CM105" i="41" s="1"/>
  <c r="CV85" i="41"/>
  <c r="CV89" i="41"/>
  <c r="CV93" i="41"/>
  <c r="CT99" i="41"/>
  <c r="BQ101" i="41"/>
  <c r="CT102" i="41"/>
  <c r="CL102" i="41"/>
  <c r="CM102" i="41" s="1"/>
  <c r="BR103" i="41"/>
  <c r="CU104" i="41"/>
  <c r="CV102" i="41"/>
  <c r="CU102" i="41"/>
  <c r="CZ104" i="41"/>
  <c r="CV104" i="41"/>
  <c r="CV99" i="41"/>
  <c r="CV103" i="41"/>
  <c r="CO4" i="40"/>
  <c r="CP4" i="40" s="1"/>
  <c r="CL85" i="40"/>
  <c r="CM85" i="40" s="1"/>
  <c r="CL78" i="40"/>
  <c r="CM78" i="40" s="1"/>
  <c r="CL30" i="40"/>
  <c r="CM30" i="40" s="1"/>
  <c r="CL56" i="40"/>
  <c r="CM56" i="40" s="1"/>
  <c r="CL72" i="40"/>
  <c r="CM72" i="40" s="1"/>
  <c r="CL17" i="40"/>
  <c r="CM17" i="40" s="1"/>
  <c r="CL24" i="40"/>
  <c r="CM24" i="40" s="1"/>
  <c r="CL47" i="40"/>
  <c r="CM47" i="40" s="1"/>
  <c r="CE63" i="40"/>
  <c r="CZ75" i="40"/>
  <c r="CV75" i="40"/>
  <c r="CY75" i="40"/>
  <c r="CL3" i="40"/>
  <c r="CM3" i="40" s="1"/>
  <c r="CY4" i="40"/>
  <c r="BR4" i="40"/>
  <c r="CL4" i="40"/>
  <c r="CM4" i="40" s="1"/>
  <c r="CL5" i="40"/>
  <c r="CM5" i="40" s="1"/>
  <c r="CU8" i="40"/>
  <c r="CQ8" i="40"/>
  <c r="CE8" i="40"/>
  <c r="CZ8" i="40"/>
  <c r="CK11" i="40"/>
  <c r="CT11" i="40"/>
  <c r="CO11" i="40"/>
  <c r="CP11" i="40" s="1"/>
  <c r="CU13" i="40"/>
  <c r="CY14" i="40"/>
  <c r="BR14" i="40"/>
  <c r="CH15" i="40"/>
  <c r="CI15" i="40" s="1"/>
  <c r="CU22" i="40"/>
  <c r="CO22" i="40"/>
  <c r="CP22" i="40" s="1"/>
  <c r="CL22" i="40"/>
  <c r="CM22" i="40" s="1"/>
  <c r="CH33" i="40"/>
  <c r="CI33" i="40" s="1"/>
  <c r="CK33" i="40"/>
  <c r="CT35" i="40"/>
  <c r="CQ35" i="40"/>
  <c r="CL35" i="40"/>
  <c r="CM35" i="40" s="1"/>
  <c r="CZ35" i="40"/>
  <c r="CA35" i="40"/>
  <c r="CV37" i="40"/>
  <c r="CZ37" i="40"/>
  <c r="CY37" i="40"/>
  <c r="CA37" i="40"/>
  <c r="CT41" i="40"/>
  <c r="CQ41" i="40"/>
  <c r="CU41" i="40"/>
  <c r="CL41" i="40"/>
  <c r="CM41" i="40" s="1"/>
  <c r="CO41" i="40"/>
  <c r="CP41" i="40" s="1"/>
  <c r="CE42" i="40"/>
  <c r="CE54" i="40"/>
  <c r="CL65" i="40"/>
  <c r="CM65" i="40" s="1"/>
  <c r="CK5" i="40"/>
  <c r="CT5" i="40"/>
  <c r="CO5" i="40"/>
  <c r="CP5" i="40" s="1"/>
  <c r="CY8" i="40"/>
  <c r="BR8" i="40"/>
  <c r="CZ13" i="40"/>
  <c r="CL14" i="40"/>
  <c r="CM14" i="40" s="1"/>
  <c r="CL15" i="40"/>
  <c r="CM15" i="40" s="1"/>
  <c r="BR18" i="40"/>
  <c r="CE20" i="40"/>
  <c r="CE21" i="40"/>
  <c r="CV21" i="40"/>
  <c r="CE37" i="40"/>
  <c r="CQ37" i="40"/>
  <c r="CL40" i="40"/>
  <c r="CM40" i="40" s="1"/>
  <c r="CE44" i="40"/>
  <c r="CA51" i="40"/>
  <c r="CZ60" i="40"/>
  <c r="CY60" i="40"/>
  <c r="CV60" i="40"/>
  <c r="CT70" i="40"/>
  <c r="CQ70" i="40"/>
  <c r="CU70" i="40"/>
  <c r="CL70" i="40"/>
  <c r="CM70" i="40" s="1"/>
  <c r="CZ70" i="40"/>
  <c r="CO70" i="40"/>
  <c r="CP70" i="40" s="1"/>
  <c r="CU18" i="40"/>
  <c r="CT18" i="40"/>
  <c r="CQ18" i="40"/>
  <c r="CO18" i="40"/>
  <c r="CP18" i="40" s="1"/>
  <c r="CL18" i="40"/>
  <c r="CM18" i="40" s="1"/>
  <c r="CZ25" i="40"/>
  <c r="CY25" i="40"/>
  <c r="CV25" i="40"/>
  <c r="CE30" i="40"/>
  <c r="CL32" i="40"/>
  <c r="CM32" i="40" s="1"/>
  <c r="CU47" i="40"/>
  <c r="CT47" i="40"/>
  <c r="CQ47" i="40"/>
  <c r="CO47" i="40"/>
  <c r="CP47" i="40" s="1"/>
  <c r="CZ47" i="40"/>
  <c r="CE60" i="40"/>
  <c r="CY12" i="40"/>
  <c r="CC18" i="40"/>
  <c r="CT22" i="40"/>
  <c r="CL26" i="40"/>
  <c r="CM26" i="40" s="1"/>
  <c r="CQ40" i="40"/>
  <c r="CV39" i="40"/>
  <c r="CE40" i="40"/>
  <c r="CE51" i="40"/>
  <c r="CQ57" i="40"/>
  <c r="CT57" i="40"/>
  <c r="CU57" i="40"/>
  <c r="CL57" i="40"/>
  <c r="CM57" i="40" s="1"/>
  <c r="CZ56" i="40"/>
  <c r="CL12" i="40"/>
  <c r="CM12" i="40" s="1"/>
  <c r="CL13" i="40"/>
  <c r="CM13" i="40" s="1"/>
  <c r="CU16" i="40"/>
  <c r="CQ16" i="40"/>
  <c r="CU17" i="40"/>
  <c r="CO16" i="40"/>
  <c r="CP16" i="40" s="1"/>
  <c r="CE16" i="40"/>
  <c r="CZ16" i="40"/>
  <c r="CT19" i="40"/>
  <c r="CQ19" i="40"/>
  <c r="CL19" i="40"/>
  <c r="CM19" i="40" s="1"/>
  <c r="CZ19" i="40"/>
  <c r="CA32" i="40"/>
  <c r="CE36" i="40"/>
  <c r="CZ44" i="40"/>
  <c r="BQ50" i="40"/>
  <c r="BR50" i="40"/>
  <c r="CU52" i="40"/>
  <c r="CT52" i="40"/>
  <c r="CQ52" i="40"/>
  <c r="CU53" i="40"/>
  <c r="CL52" i="40"/>
  <c r="CM52" i="40" s="1"/>
  <c r="CO52" i="40"/>
  <c r="CP52" i="40" s="1"/>
  <c r="CQ55" i="40"/>
  <c r="CQ54" i="40"/>
  <c r="CV54" i="40"/>
  <c r="CL11" i="40"/>
  <c r="CM11" i="40" s="1"/>
  <c r="CU14" i="40"/>
  <c r="CQ14" i="40"/>
  <c r="CZ14" i="40"/>
  <c r="CT21" i="40"/>
  <c r="CU21" i="40"/>
  <c r="CQ21" i="40"/>
  <c r="CL21" i="40"/>
  <c r="CM21" i="40" s="1"/>
  <c r="CO21" i="40"/>
  <c r="CP21" i="40" s="1"/>
  <c r="CE45" i="40"/>
  <c r="CQ45" i="40"/>
  <c r="L6" i="40"/>
  <c r="CL8" i="40"/>
  <c r="CM8" i="40" s="1"/>
  <c r="CE12" i="40"/>
  <c r="CZ12" i="40"/>
  <c r="CK15" i="40"/>
  <c r="CT15" i="40"/>
  <c r="CO15" i="40"/>
  <c r="CP15" i="40" s="1"/>
  <c r="CO17" i="40"/>
  <c r="CP17" i="40" s="1"/>
  <c r="CB21" i="40"/>
  <c r="CE22" i="40"/>
  <c r="CQ23" i="40"/>
  <c r="CQ38" i="40"/>
  <c r="CU38" i="40"/>
  <c r="CZ38" i="40"/>
  <c r="CO38" i="40"/>
  <c r="CP38" i="40" s="1"/>
  <c r="CU39" i="40"/>
  <c r="CT38" i="40"/>
  <c r="CL59" i="40"/>
  <c r="CM59" i="40" s="1"/>
  <c r="CU6" i="40"/>
  <c r="CQ6" i="40"/>
  <c r="CK9" i="40"/>
  <c r="CT9" i="40"/>
  <c r="CO9" i="40"/>
  <c r="CP9" i="40" s="1"/>
  <c r="CE24" i="40"/>
  <c r="BQ34" i="40"/>
  <c r="BR34" i="40"/>
  <c r="CE35" i="40"/>
  <c r="CT44" i="40"/>
  <c r="CO44" i="40"/>
  <c r="CP44" i="40" s="1"/>
  <c r="CL44" i="40"/>
  <c r="CM44" i="40" s="1"/>
  <c r="CA47" i="40"/>
  <c r="CA57" i="40"/>
  <c r="CL67" i="40"/>
  <c r="CM67" i="40" s="1"/>
  <c r="CE103" i="40"/>
  <c r="CV4" i="40"/>
  <c r="CU5" i="40"/>
  <c r="CY6" i="40"/>
  <c r="BR6" i="40"/>
  <c r="CZ11" i="40"/>
  <c r="CO19" i="40"/>
  <c r="CP19" i="40" s="1"/>
  <c r="CH21" i="40"/>
  <c r="CI21" i="40" s="1"/>
  <c r="CY20" i="40"/>
  <c r="CY21" i="40"/>
  <c r="CK21" i="40"/>
  <c r="CQ31" i="40"/>
  <c r="CZ5" i="40"/>
  <c r="CL6" i="40"/>
  <c r="CM6" i="40" s="1"/>
  <c r="CL7" i="40"/>
  <c r="CM7" i="40" s="1"/>
  <c r="CT8" i="40"/>
  <c r="CU10" i="40"/>
  <c r="CQ10" i="40"/>
  <c r="CE10" i="40"/>
  <c r="BR11" i="40"/>
  <c r="CK13" i="40"/>
  <c r="CT13" i="40"/>
  <c r="CO13" i="40"/>
  <c r="CP13" i="40" s="1"/>
  <c r="CV14" i="40"/>
  <c r="CY16" i="40"/>
  <c r="BR16" i="40"/>
  <c r="CZ20" i="40"/>
  <c r="CL20" i="40"/>
  <c r="CM20" i="40" s="1"/>
  <c r="CE23" i="40"/>
  <c r="CE26" i="40"/>
  <c r="CV29" i="40"/>
  <c r="CZ29" i="40"/>
  <c r="CE33" i="40"/>
  <c r="CQ36" i="40"/>
  <c r="CO36" i="40"/>
  <c r="CP36" i="40" s="1"/>
  <c r="CL36" i="40"/>
  <c r="CM36" i="40" s="1"/>
  <c r="BR38" i="40"/>
  <c r="BQ38" i="40"/>
  <c r="CH41" i="40"/>
  <c r="CI41" i="40" s="1"/>
  <c r="CY40" i="40"/>
  <c r="CK41" i="40"/>
  <c r="CU4" i="40"/>
  <c r="CQ4" i="40"/>
  <c r="CL10" i="40"/>
  <c r="CM10" i="40" s="1"/>
  <c r="CH17" i="40"/>
  <c r="CI17" i="40" s="1"/>
  <c r="CK17" i="40"/>
  <c r="CY3" i="40"/>
  <c r="CZ3" i="40"/>
  <c r="CV3" i="40"/>
  <c r="CL9" i="40"/>
  <c r="CM9" i="40" s="1"/>
  <c r="CU12" i="40"/>
  <c r="CQ12" i="40"/>
  <c r="CA50" i="40"/>
  <c r="CE6" i="40"/>
  <c r="CZ6" i="40"/>
  <c r="CE17" i="40"/>
  <c r="CE4" i="40"/>
  <c r="CZ4" i="40"/>
  <c r="BR5" i="40"/>
  <c r="CK7" i="40"/>
  <c r="CT7" i="40"/>
  <c r="CO7" i="40"/>
  <c r="CP7" i="40" s="1"/>
  <c r="CU9" i="40"/>
  <c r="CY10" i="40"/>
  <c r="BR10" i="40"/>
  <c r="CH11" i="40"/>
  <c r="CI11" i="40" s="1"/>
  <c r="CL16" i="40"/>
  <c r="CM16" i="40" s="1"/>
  <c r="CU19" i="40"/>
  <c r="CV19" i="40"/>
  <c r="CE27" i="40"/>
  <c r="CV27" i="40"/>
  <c r="CQ28" i="40"/>
  <c r="CE31" i="40"/>
  <c r="CQ32" i="40"/>
  <c r="CV31" i="40"/>
  <c r="CE32" i="40"/>
  <c r="CY32" i="40"/>
  <c r="CO35" i="40"/>
  <c r="CP35" i="40" s="1"/>
  <c r="CQ44" i="40"/>
  <c r="CZ45" i="40"/>
  <c r="CY45" i="40"/>
  <c r="CV45" i="40"/>
  <c r="CT48" i="40"/>
  <c r="CO48" i="40"/>
  <c r="CP48" i="40" s="1"/>
  <c r="CZ48" i="40"/>
  <c r="CL48" i="40"/>
  <c r="CM48" i="40" s="1"/>
  <c r="CH55" i="40"/>
  <c r="CI55" i="40" s="1"/>
  <c r="CK55" i="40"/>
  <c r="CO57" i="40"/>
  <c r="CP57" i="40" s="1"/>
  <c r="CE86" i="40"/>
  <c r="CE131" i="40"/>
  <c r="CE128" i="40"/>
  <c r="CE123" i="40"/>
  <c r="CE111" i="40"/>
  <c r="CE116" i="40"/>
  <c r="CE113" i="40"/>
  <c r="CE119" i="40"/>
  <c r="CE133" i="40"/>
  <c r="CE114" i="40"/>
  <c r="CE106" i="40"/>
  <c r="CE98" i="40"/>
  <c r="CE105" i="40"/>
  <c r="CE109" i="40"/>
  <c r="CE93" i="40"/>
  <c r="CE104" i="40"/>
  <c r="CE99" i="40"/>
  <c r="CE50" i="40"/>
  <c r="CE49" i="40"/>
  <c r="CE74" i="40"/>
  <c r="CE117" i="40"/>
  <c r="CE96" i="40"/>
  <c r="CE58" i="40"/>
  <c r="CE57" i="40"/>
  <c r="CE82" i="40"/>
  <c r="CE88" i="40"/>
  <c r="CE97" i="40"/>
  <c r="CE66" i="40"/>
  <c r="CE3" i="40"/>
  <c r="CQ24" i="40"/>
  <c r="CV23" i="40"/>
  <c r="CO28" i="40"/>
  <c r="CP28" i="40" s="1"/>
  <c r="CL28" i="40"/>
  <c r="CM28" i="40" s="1"/>
  <c r="CE28" i="40"/>
  <c r="CU28" i="40"/>
  <c r="CE29" i="40"/>
  <c r="CA29" i="40"/>
  <c r="CE34" i="40"/>
  <c r="CZ36" i="40"/>
  <c r="BQ42" i="40"/>
  <c r="CE43" i="40"/>
  <c r="CE47" i="40"/>
  <c r="CT49" i="40"/>
  <c r="CQ49" i="40"/>
  <c r="CL49" i="40"/>
  <c r="CM49" i="40" s="1"/>
  <c r="CZ52" i="40"/>
  <c r="CV52" i="40"/>
  <c r="CY54" i="40"/>
  <c r="CZ54" i="40"/>
  <c r="BQ59" i="40"/>
  <c r="CA59" i="40"/>
  <c r="CE68" i="40"/>
  <c r="CE70" i="40"/>
  <c r="CV78" i="40"/>
  <c r="CA78" i="40"/>
  <c r="CZ88" i="40"/>
  <c r="CV88" i="40"/>
  <c r="CY88" i="40"/>
  <c r="CT97" i="40"/>
  <c r="CU97" i="40"/>
  <c r="CQ97" i="40"/>
  <c r="CO97" i="40"/>
  <c r="CP97" i="40" s="1"/>
  <c r="CL97" i="40"/>
  <c r="CM97" i="40" s="1"/>
  <c r="CH100" i="40"/>
  <c r="CI100" i="40" s="1"/>
  <c r="CK100" i="40"/>
  <c r="CO100" i="40"/>
  <c r="CP100" i="40" s="1"/>
  <c r="CT101" i="40"/>
  <c r="CT100" i="40"/>
  <c r="CV77" i="40"/>
  <c r="CE78" i="40"/>
  <c r="CQ78" i="40"/>
  <c r="CH79" i="40"/>
  <c r="CI79" i="40" s="1"/>
  <c r="CY78" i="40"/>
  <c r="CK79" i="40"/>
  <c r="CY5" i="40"/>
  <c r="CY7" i="40"/>
  <c r="CY9" i="40"/>
  <c r="CY13" i="40"/>
  <c r="CY15" i="40"/>
  <c r="CZ17" i="40"/>
  <c r="CY17" i="40"/>
  <c r="BQ26" i="40"/>
  <c r="CQ30" i="40"/>
  <c r="CU30" i="40"/>
  <c r="CT33" i="40"/>
  <c r="CQ33" i="40"/>
  <c r="CU33" i="40"/>
  <c r="CL33" i="40"/>
  <c r="CM33" i="40" s="1"/>
  <c r="CO33" i="40"/>
  <c r="CP33" i="40" s="1"/>
  <c r="CH37" i="40"/>
  <c r="CI37" i="40" s="1"/>
  <c r="CK37" i="40"/>
  <c r="CY36" i="40"/>
  <c r="CZ41" i="40"/>
  <c r="CY41" i="40"/>
  <c r="CE46" i="40"/>
  <c r="CO49" i="40"/>
  <c r="CP49" i="40" s="1"/>
  <c r="CH58" i="40"/>
  <c r="CI58" i="40" s="1"/>
  <c r="CY58" i="40"/>
  <c r="CK58" i="40"/>
  <c r="CT59" i="40"/>
  <c r="CY57" i="40"/>
  <c r="CT111" i="40"/>
  <c r="CQ111" i="40"/>
  <c r="CU111" i="40"/>
  <c r="CO111" i="40"/>
  <c r="CP111" i="40" s="1"/>
  <c r="CL111" i="40"/>
  <c r="CM111" i="40" s="1"/>
  <c r="BQ57" i="40"/>
  <c r="BR57" i="40"/>
  <c r="BR65" i="40"/>
  <c r="BQ65" i="40"/>
  <c r="CV66" i="40"/>
  <c r="CE67" i="40"/>
  <c r="CY11" i="40"/>
  <c r="CH4" i="40"/>
  <c r="CI4" i="40" s="1"/>
  <c r="CE5" i="40"/>
  <c r="CQ5" i="40"/>
  <c r="CV5" i="40"/>
  <c r="CH6" i="40"/>
  <c r="CI6" i="40" s="1"/>
  <c r="CE7" i="40"/>
  <c r="CV7" i="40"/>
  <c r="CH8" i="40"/>
  <c r="CI8" i="40" s="1"/>
  <c r="CE9" i="40"/>
  <c r="CQ9" i="40"/>
  <c r="CV9" i="40"/>
  <c r="CH10" i="40"/>
  <c r="CI10" i="40" s="1"/>
  <c r="CE11" i="40"/>
  <c r="CV11" i="40"/>
  <c r="CH12" i="40"/>
  <c r="CI12" i="40" s="1"/>
  <c r="CE13" i="40"/>
  <c r="CQ13" i="40"/>
  <c r="CV13" i="40"/>
  <c r="CH14" i="40"/>
  <c r="CI14" i="40" s="1"/>
  <c r="CE15" i="40"/>
  <c r="CV15" i="40"/>
  <c r="CH16" i="40"/>
  <c r="CI16" i="40" s="1"/>
  <c r="CE18" i="40"/>
  <c r="CU20" i="40"/>
  <c r="CT25" i="40"/>
  <c r="CQ25" i="40"/>
  <c r="CU25" i="40"/>
  <c r="CL25" i="40"/>
  <c r="CM25" i="40" s="1"/>
  <c r="CO25" i="40"/>
  <c r="CP25" i="40" s="1"/>
  <c r="CH29" i="40"/>
  <c r="CI29" i="40" s="1"/>
  <c r="CK29" i="40"/>
  <c r="CY28" i="40"/>
  <c r="CZ33" i="40"/>
  <c r="CY33" i="40"/>
  <c r="CE38" i="40"/>
  <c r="CQ39" i="40"/>
  <c r="CE41" i="40"/>
  <c r="CT43" i="40"/>
  <c r="CQ43" i="40"/>
  <c r="CL43" i="40"/>
  <c r="CM43" i="40" s="1"/>
  <c r="CY46" i="40"/>
  <c r="CV46" i="40"/>
  <c r="CZ46" i="40"/>
  <c r="BR46" i="40"/>
  <c r="CU49" i="40"/>
  <c r="CT50" i="40"/>
  <c r="CU50" i="40"/>
  <c r="CL50" i="40"/>
  <c r="CM50" i="40" s="1"/>
  <c r="CY52" i="40"/>
  <c r="CE59" i="40"/>
  <c r="CA64" i="40"/>
  <c r="BR80" i="40"/>
  <c r="BQ80" i="40"/>
  <c r="CE55" i="40"/>
  <c r="CE64" i="40"/>
  <c r="CE77" i="40"/>
  <c r="CT82" i="40"/>
  <c r="CO82" i="40"/>
  <c r="CP82" i="40" s="1"/>
  <c r="CL82" i="40"/>
  <c r="CM82" i="40" s="1"/>
  <c r="CQ82" i="40"/>
  <c r="CQ101" i="40"/>
  <c r="CE101" i="40"/>
  <c r="CA18" i="40"/>
  <c r="CZ21" i="40"/>
  <c r="CY24" i="40"/>
  <c r="CE25" i="40"/>
  <c r="CT27" i="40"/>
  <c r="CQ27" i="40"/>
  <c r="CL27" i="40"/>
  <c r="CM27" i="40" s="1"/>
  <c r="CU37" i="40"/>
  <c r="CE39" i="40"/>
  <c r="CZ40" i="40"/>
  <c r="CA40" i="40"/>
  <c r="CE52" i="40"/>
  <c r="CT58" i="40"/>
  <c r="CQ58" i="40"/>
  <c r="CL58" i="40"/>
  <c r="CM58" i="40" s="1"/>
  <c r="CU59" i="40"/>
  <c r="CE62" i="40"/>
  <c r="CV62" i="40"/>
  <c r="CU82" i="40"/>
  <c r="CY86" i="40"/>
  <c r="CV86" i="40"/>
  <c r="CZ86" i="40"/>
  <c r="CA86" i="40"/>
  <c r="CL122" i="40"/>
  <c r="CM122" i="40" s="1"/>
  <c r="CL115" i="40"/>
  <c r="CM115" i="40" s="1"/>
  <c r="CL125" i="40"/>
  <c r="CM125" i="40" s="1"/>
  <c r="CL124" i="40"/>
  <c r="CM124" i="40" s="1"/>
  <c r="CL119" i="40"/>
  <c r="CM119" i="40" s="1"/>
  <c r="CL126" i="40"/>
  <c r="CM126" i="40" s="1"/>
  <c r="CL121" i="40"/>
  <c r="CM121" i="40" s="1"/>
  <c r="CL112" i="40"/>
  <c r="CM112" i="40" s="1"/>
  <c r="CL118" i="40"/>
  <c r="CM118" i="40" s="1"/>
  <c r="CL110" i="40"/>
  <c r="CM110" i="40" s="1"/>
  <c r="CL117" i="40"/>
  <c r="CM117" i="40" s="1"/>
  <c r="CL106" i="40"/>
  <c r="CM106" i="40" s="1"/>
  <c r="CL120" i="40"/>
  <c r="CM120" i="40" s="1"/>
  <c r="CL108" i="40"/>
  <c r="CM108" i="40" s="1"/>
  <c r="CL101" i="40"/>
  <c r="CM101" i="40" s="1"/>
  <c r="CL107" i="40"/>
  <c r="CM107" i="40" s="1"/>
  <c r="CL103" i="40"/>
  <c r="CM103" i="40" s="1"/>
  <c r="CL95" i="40"/>
  <c r="CM95" i="40" s="1"/>
  <c r="CL100" i="40"/>
  <c r="CM100" i="40" s="1"/>
  <c r="CL69" i="40"/>
  <c r="CM69" i="40" s="1"/>
  <c r="CL61" i="40"/>
  <c r="CM61" i="40" s="1"/>
  <c r="CL53" i="40"/>
  <c r="CM53" i="40" s="1"/>
  <c r="CL84" i="40"/>
  <c r="CM84" i="40" s="1"/>
  <c r="CU7" i="40"/>
  <c r="CU11" i="40"/>
  <c r="CU15" i="40"/>
  <c r="CV22" i="40"/>
  <c r="CV30" i="40"/>
  <c r="CV38" i="40"/>
  <c r="CV47" i="40"/>
  <c r="CE48" i="40"/>
  <c r="CL55" i="40"/>
  <c r="CM55" i="40" s="1"/>
  <c r="CE56" i="40"/>
  <c r="CV56" i="40"/>
  <c r="CT62" i="40"/>
  <c r="CQ62" i="40"/>
  <c r="CL62" i="40"/>
  <c r="CM62" i="40" s="1"/>
  <c r="CV64" i="40"/>
  <c r="CZ64" i="40"/>
  <c r="CU66" i="40"/>
  <c r="CV67" i="40"/>
  <c r="CA67" i="40"/>
  <c r="CT77" i="40"/>
  <c r="CQ77" i="40"/>
  <c r="CL77" i="40"/>
  <c r="CM77" i="40" s="1"/>
  <c r="CO77" i="40"/>
  <c r="CP77" i="40" s="1"/>
  <c r="CU78" i="40"/>
  <c r="CA77" i="40"/>
  <c r="CE81" i="40"/>
  <c r="CV81" i="40"/>
  <c r="CT83" i="40"/>
  <c r="CU83" i="40"/>
  <c r="CL83" i="40"/>
  <c r="CM83" i="40" s="1"/>
  <c r="CO83" i="40"/>
  <c r="CP83" i="40" s="1"/>
  <c r="CQ85" i="40"/>
  <c r="CL23" i="40"/>
  <c r="CM23" i="40" s="1"/>
  <c r="CL31" i="40"/>
  <c r="CM31" i="40" s="1"/>
  <c r="CZ34" i="40"/>
  <c r="CT34" i="40"/>
  <c r="CL39" i="40"/>
  <c r="CM39" i="40" s="1"/>
  <c r="CZ42" i="40"/>
  <c r="CT42" i="40"/>
  <c r="CZ49" i="40"/>
  <c r="CH52" i="40"/>
  <c r="CI52" i="40" s="1"/>
  <c r="CT53" i="40"/>
  <c r="CK52" i="40"/>
  <c r="CZ53" i="40"/>
  <c r="CY53" i="40"/>
  <c r="CZ63" i="40"/>
  <c r="CO63" i="40"/>
  <c r="CP63" i="40" s="1"/>
  <c r="CL63" i="40"/>
  <c r="CM63" i="40" s="1"/>
  <c r="CQ65" i="40"/>
  <c r="CU65" i="40"/>
  <c r="CE69" i="40"/>
  <c r="CZ71" i="40"/>
  <c r="CY71" i="40"/>
  <c r="CV71" i="40"/>
  <c r="CT73" i="40"/>
  <c r="CL73" i="40"/>
  <c r="CM73" i="40" s="1"/>
  <c r="CZ73" i="40"/>
  <c r="CQ73" i="40"/>
  <c r="CU74" i="40"/>
  <c r="CT74" i="40"/>
  <c r="CQ74" i="40"/>
  <c r="CL74" i="40"/>
  <c r="CM74" i="40" s="1"/>
  <c r="CY79" i="40"/>
  <c r="CU80" i="40"/>
  <c r="CT80" i="40"/>
  <c r="CE84" i="40"/>
  <c r="CA84" i="40"/>
  <c r="CL89" i="40"/>
  <c r="CM89" i="40" s="1"/>
  <c r="CT26" i="40"/>
  <c r="CT17" i="40"/>
  <c r="CV18" i="40"/>
  <c r="CA25" i="40"/>
  <c r="CV26" i="40"/>
  <c r="CU26" i="40"/>
  <c r="CV34" i="40"/>
  <c r="CU34" i="40"/>
  <c r="CV42" i="40"/>
  <c r="CU42" i="40"/>
  <c r="CH46" i="40"/>
  <c r="CI46" i="40" s="1"/>
  <c r="CV50" i="40"/>
  <c r="CE53" i="40"/>
  <c r="CO55" i="40"/>
  <c r="CP55" i="40" s="1"/>
  <c r="CT55" i="40"/>
  <c r="CA58" i="40"/>
  <c r="CE61" i="40"/>
  <c r="CV63" i="40"/>
  <c r="CH64" i="40"/>
  <c r="CI64" i="40" s="1"/>
  <c r="CK64" i="40"/>
  <c r="CY63" i="40"/>
  <c r="CT68" i="40"/>
  <c r="CQ68" i="40"/>
  <c r="CU68" i="40"/>
  <c r="CL68" i="40"/>
  <c r="CM68" i="40" s="1"/>
  <c r="CU69" i="40"/>
  <c r="CO68" i="40"/>
  <c r="CP68" i="40" s="1"/>
  <c r="CA69" i="40"/>
  <c r="CE71" i="40"/>
  <c r="CA72" i="40"/>
  <c r="CA73" i="40"/>
  <c r="CU73" i="40"/>
  <c r="CE79" i="40"/>
  <c r="CQ79" i="40"/>
  <c r="CA79" i="40"/>
  <c r="CV79" i="40"/>
  <c r="CE92" i="40"/>
  <c r="CQ92" i="40"/>
  <c r="CY97" i="40"/>
  <c r="CY98" i="40"/>
  <c r="CT24" i="40"/>
  <c r="CT29" i="40"/>
  <c r="CL29" i="40"/>
  <c r="CM29" i="40" s="1"/>
  <c r="CT32" i="40"/>
  <c r="CL34" i="40"/>
  <c r="CM34" i="40" s="1"/>
  <c r="CT37" i="40"/>
  <c r="CL37" i="40"/>
  <c r="CM37" i="40" s="1"/>
  <c r="CT40" i="40"/>
  <c r="CL42" i="40"/>
  <c r="CM42" i="40" s="1"/>
  <c r="CU45" i="40"/>
  <c r="CL45" i="40"/>
  <c r="CM45" i="40" s="1"/>
  <c r="BQ49" i="40"/>
  <c r="CU51" i="40"/>
  <c r="CQ51" i="40"/>
  <c r="CL51" i="40"/>
  <c r="CM51" i="40" s="1"/>
  <c r="CZ51" i="40"/>
  <c r="CQ56" i="40"/>
  <c r="CT60" i="40"/>
  <c r="CQ60" i="40"/>
  <c r="CU60" i="40"/>
  <c r="CL60" i="40"/>
  <c r="CM60" i="40" s="1"/>
  <c r="CO60" i="40"/>
  <c r="CP60" i="40" s="1"/>
  <c r="BQ61" i="40"/>
  <c r="CY64" i="40"/>
  <c r="CE65" i="40"/>
  <c r="CZ68" i="40"/>
  <c r="CY68" i="40"/>
  <c r="CE73" i="40"/>
  <c r="CO74" i="40"/>
  <c r="CP74" i="40" s="1"/>
  <c r="CT75" i="40"/>
  <c r="CU75" i="40"/>
  <c r="CQ75" i="40"/>
  <c r="CL75" i="40"/>
  <c r="CM75" i="40" s="1"/>
  <c r="CO75" i="40"/>
  <c r="CP75" i="40" s="1"/>
  <c r="CU76" i="40"/>
  <c r="CT76" i="40"/>
  <c r="CQ76" i="40"/>
  <c r="CL76" i="40"/>
  <c r="CM76" i="40" s="1"/>
  <c r="CE80" i="40"/>
  <c r="CL80" i="40"/>
  <c r="CM80" i="40" s="1"/>
  <c r="CH83" i="40"/>
  <c r="CI83" i="40" s="1"/>
  <c r="CY82" i="40"/>
  <c r="BR87" i="40"/>
  <c r="BQ87" i="40"/>
  <c r="CZ18" i="40"/>
  <c r="CV20" i="40"/>
  <c r="CZ22" i="40"/>
  <c r="CV24" i="40"/>
  <c r="CZ26" i="40"/>
  <c r="CV28" i="40"/>
  <c r="CZ30" i="40"/>
  <c r="CV32" i="40"/>
  <c r="CV36" i="40"/>
  <c r="CV40" i="40"/>
  <c r="CV44" i="40"/>
  <c r="CV51" i="40"/>
  <c r="CT54" i="40"/>
  <c r="CL54" i="40"/>
  <c r="CM54" i="40" s="1"/>
  <c r="CZ65" i="40"/>
  <c r="CV70" i="40"/>
  <c r="CY70" i="40"/>
  <c r="CT71" i="40"/>
  <c r="CU71" i="40"/>
  <c r="CL71" i="40"/>
  <c r="CM71" i="40" s="1"/>
  <c r="CO71" i="40"/>
  <c r="CP71" i="40" s="1"/>
  <c r="CE75" i="40"/>
  <c r="CA75" i="40"/>
  <c r="CT86" i="40"/>
  <c r="CU86" i="40"/>
  <c r="CL86" i="40"/>
  <c r="CM86" i="40" s="1"/>
  <c r="CK86" i="40"/>
  <c r="CT91" i="40"/>
  <c r="CQ91" i="40"/>
  <c r="CO91" i="40"/>
  <c r="CP91" i="40" s="1"/>
  <c r="CL91" i="40"/>
  <c r="CM91" i="40" s="1"/>
  <c r="CE126" i="40"/>
  <c r="CQ126" i="40"/>
  <c r="CV125" i="40"/>
  <c r="CZ57" i="40"/>
  <c r="CZ59" i="40"/>
  <c r="CQ59" i="40"/>
  <c r="CT61" i="40"/>
  <c r="CL66" i="40"/>
  <c r="CM66" i="40" s="1"/>
  <c r="CQ67" i="40"/>
  <c r="CT69" i="40"/>
  <c r="CU72" i="40"/>
  <c r="CE76" i="40"/>
  <c r="CA80" i="40"/>
  <c r="CQ81" i="40"/>
  <c r="CZ83" i="40"/>
  <c r="CU87" i="40"/>
  <c r="CQ87" i="40"/>
  <c r="CT87" i="40"/>
  <c r="CL87" i="40"/>
  <c r="CM87" i="40" s="1"/>
  <c r="CZ87" i="40"/>
  <c r="BQ89" i="40"/>
  <c r="CY90" i="40"/>
  <c r="CZ90" i="40"/>
  <c r="CT46" i="40"/>
  <c r="CL46" i="40"/>
  <c r="CM46" i="40" s="1"/>
  <c r="BR52" i="40"/>
  <c r="CU54" i="40"/>
  <c r="CV59" i="40"/>
  <c r="CZ61" i="40"/>
  <c r="CU61" i="40"/>
  <c r="CZ69" i="40"/>
  <c r="CK71" i="40"/>
  <c r="CT79" i="40"/>
  <c r="CU79" i="40"/>
  <c r="CL79" i="40"/>
  <c r="CM79" i="40" s="1"/>
  <c r="CO79" i="40"/>
  <c r="CP79" i="40" s="1"/>
  <c r="CE83" i="40"/>
  <c r="CV83" i="40"/>
  <c r="CQ84" i="40"/>
  <c r="CU84" i="40"/>
  <c r="CT84" i="40"/>
  <c r="CY85" i="40"/>
  <c r="CQ89" i="40"/>
  <c r="CE89" i="40"/>
  <c r="CQ90" i="40"/>
  <c r="CE90" i="40"/>
  <c r="CZ92" i="40"/>
  <c r="BQ99" i="40"/>
  <c r="BR99" i="40"/>
  <c r="CT64" i="40"/>
  <c r="CL64" i="40"/>
  <c r="CM64" i="40" s="1"/>
  <c r="CZ67" i="40"/>
  <c r="CT67" i="40"/>
  <c r="CE72" i="40"/>
  <c r="CQ72" i="40"/>
  <c r="CA76" i="40"/>
  <c r="CZ79" i="40"/>
  <c r="CT81" i="40"/>
  <c r="CL81" i="40"/>
  <c r="CM81" i="40" s="1"/>
  <c r="CU81" i="40"/>
  <c r="CU85" i="40"/>
  <c r="CE87" i="40"/>
  <c r="CH91" i="40"/>
  <c r="CI91" i="40" s="1"/>
  <c r="CY91" i="40"/>
  <c r="CQ93" i="40"/>
  <c r="CU93" i="40"/>
  <c r="CL93" i="40"/>
  <c r="CM93" i="40" s="1"/>
  <c r="CO93" i="40"/>
  <c r="CP93" i="40" s="1"/>
  <c r="CA93" i="40"/>
  <c r="CT94" i="40"/>
  <c r="CU94" i="40"/>
  <c r="CQ94" i="40"/>
  <c r="CL94" i="40"/>
  <c r="CM94" i="40" s="1"/>
  <c r="CU95" i="40"/>
  <c r="CO94" i="40"/>
  <c r="CP94" i="40" s="1"/>
  <c r="CH103" i="40"/>
  <c r="CI103" i="40" s="1"/>
  <c r="CT104" i="40"/>
  <c r="CK103" i="40"/>
  <c r="CY102" i="40"/>
  <c r="CT103" i="40"/>
  <c r="CY103" i="40"/>
  <c r="BR106" i="40"/>
  <c r="BQ106" i="40"/>
  <c r="BQ112" i="40"/>
  <c r="BR112" i="40"/>
  <c r="CV61" i="40"/>
  <c r="CV65" i="40"/>
  <c r="CV69" i="40"/>
  <c r="CZ76" i="40"/>
  <c r="CZ84" i="40"/>
  <c r="CY87" i="40"/>
  <c r="CU88" i="40"/>
  <c r="CQ88" i="40"/>
  <c r="CL88" i="40"/>
  <c r="CM88" i="40" s="1"/>
  <c r="CZ89" i="40"/>
  <c r="CY89" i="40"/>
  <c r="CT92" i="40"/>
  <c r="CT95" i="40"/>
  <c r="CH95" i="40"/>
  <c r="CI95" i="40" s="1"/>
  <c r="CH113" i="40"/>
  <c r="CI113" i="40" s="1"/>
  <c r="CK113" i="40"/>
  <c r="CY112" i="40"/>
  <c r="CT114" i="40"/>
  <c r="CE91" i="40"/>
  <c r="CQ99" i="40"/>
  <c r="CU99" i="40"/>
  <c r="CZ99" i="40"/>
  <c r="CO99" i="40"/>
  <c r="CP99" i="40" s="1"/>
  <c r="CU100" i="40"/>
  <c r="CL99" i="40"/>
  <c r="CM99" i="40" s="1"/>
  <c r="CU112" i="40"/>
  <c r="CQ113" i="40"/>
  <c r="CT113" i="40"/>
  <c r="CU113" i="40"/>
  <c r="CO113" i="40"/>
  <c r="CP113" i="40" s="1"/>
  <c r="CL113" i="40"/>
  <c r="CM113" i="40" s="1"/>
  <c r="CZ72" i="40"/>
  <c r="CZ80" i="40"/>
  <c r="CZ85" i="40"/>
  <c r="BQ86" i="40"/>
  <c r="CT88" i="40"/>
  <c r="CL92" i="40"/>
  <c r="CM92" i="40" s="1"/>
  <c r="CE94" i="40"/>
  <c r="CY94" i="40"/>
  <c r="CV95" i="40"/>
  <c r="CK95" i="40"/>
  <c r="CQ102" i="40"/>
  <c r="CY108" i="40"/>
  <c r="CZ108" i="40"/>
  <c r="CE85" i="40"/>
  <c r="CT89" i="40"/>
  <c r="BX91" i="40"/>
  <c r="BZ91" i="40" s="1"/>
  <c r="BR93" i="40"/>
  <c r="CE95" i="40"/>
  <c r="CT99" i="40"/>
  <c r="CZ100" i="40"/>
  <c r="CV100" i="40"/>
  <c r="CY100" i="40"/>
  <c r="CV103" i="40"/>
  <c r="CY109" i="40"/>
  <c r="CV109" i="40"/>
  <c r="CZ109" i="40"/>
  <c r="CE120" i="40"/>
  <c r="CQ121" i="40"/>
  <c r="CK121" i="40"/>
  <c r="CT121" i="40"/>
  <c r="CH121" i="40"/>
  <c r="CI121" i="40" s="1"/>
  <c r="CO121" i="40"/>
  <c r="CP121" i="40" s="1"/>
  <c r="CT122" i="40"/>
  <c r="CV72" i="40"/>
  <c r="CZ74" i="40"/>
  <c r="CV76" i="40"/>
  <c r="CZ78" i="40"/>
  <c r="CV80" i="40"/>
  <c r="CZ82" i="40"/>
  <c r="CV84" i="40"/>
  <c r="CV87" i="40"/>
  <c r="CT90" i="40"/>
  <c r="CL90" i="40"/>
  <c r="CM90" i="40" s="1"/>
  <c r="CZ94" i="40"/>
  <c r="CT96" i="40"/>
  <c r="CA101" i="40"/>
  <c r="BR104" i="40"/>
  <c r="CZ97" i="40"/>
  <c r="CE102" i="40"/>
  <c r="CV101" i="40"/>
  <c r="BQ105" i="40"/>
  <c r="BR105" i="40"/>
  <c r="BR107" i="40"/>
  <c r="BQ107" i="40"/>
  <c r="CA129" i="40"/>
  <c r="BR88" i="40"/>
  <c r="CU89" i="40"/>
  <c r="CU90" i="40"/>
  <c r="BQ93" i="40"/>
  <c r="CK94" i="40"/>
  <c r="CH94" i="40"/>
  <c r="CI94" i="40" s="1"/>
  <c r="BR95" i="40"/>
  <c r="CL96" i="40"/>
  <c r="CM96" i="40" s="1"/>
  <c r="CZ96" i="40"/>
  <c r="CV97" i="40"/>
  <c r="CT98" i="40"/>
  <c r="CL98" i="40"/>
  <c r="CM98" i="40" s="1"/>
  <c r="CO98" i="40"/>
  <c r="CP98" i="40" s="1"/>
  <c r="CU98" i="40"/>
  <c r="BR100" i="40"/>
  <c r="CH96" i="40"/>
  <c r="CI96" i="40" s="1"/>
  <c r="CK96" i="40"/>
  <c r="CY96" i="40"/>
  <c r="CY95" i="40"/>
  <c r="CV98" i="40"/>
  <c r="CQ103" i="40"/>
  <c r="CL104" i="40"/>
  <c r="CM104" i="40" s="1"/>
  <c r="BR110" i="40"/>
  <c r="BQ110" i="40"/>
  <c r="CZ93" i="40"/>
  <c r="CU103" i="40"/>
  <c r="CH105" i="40"/>
  <c r="CI105" i="40" s="1"/>
  <c r="CV112" i="40"/>
  <c r="CZ112" i="40"/>
  <c r="CK116" i="40"/>
  <c r="CH116" i="40"/>
  <c r="CI116" i="40" s="1"/>
  <c r="BQ97" i="40"/>
  <c r="BQ98" i="40"/>
  <c r="CV99" i="40"/>
  <c r="CQ100" i="40"/>
  <c r="CY101" i="40"/>
  <c r="CT102" i="40"/>
  <c r="CL102" i="40"/>
  <c r="CM102" i="40" s="1"/>
  <c r="BR103" i="40"/>
  <c r="CO103" i="40"/>
  <c r="CP103" i="40" s="1"/>
  <c r="CU104" i="40"/>
  <c r="CQ104" i="40"/>
  <c r="CO105" i="40"/>
  <c r="CP105" i="40" s="1"/>
  <c r="CL105" i="40"/>
  <c r="CM105" i="40" s="1"/>
  <c r="CO106" i="40"/>
  <c r="CP106" i="40" s="1"/>
  <c r="CE108" i="40"/>
  <c r="CQ108" i="40"/>
  <c r="BQ108" i="40"/>
  <c r="BQ109" i="40"/>
  <c r="CH109" i="40"/>
  <c r="CI109" i="40" s="1"/>
  <c r="CQ110" i="40"/>
  <c r="CT110" i="40"/>
  <c r="CV102" i="40"/>
  <c r="CY104" i="40"/>
  <c r="CY106" i="40"/>
  <c r="CV106" i="40"/>
  <c r="CZ106" i="40"/>
  <c r="CY107" i="40"/>
  <c r="CY110" i="40"/>
  <c r="CZ110" i="40"/>
  <c r="CV110" i="40"/>
  <c r="CA118" i="40"/>
  <c r="CC124" i="40"/>
  <c r="CO132" i="40"/>
  <c r="CP132" i="40" s="1"/>
  <c r="CK132" i="40"/>
  <c r="CH132" i="40"/>
  <c r="CI132" i="40" s="1"/>
  <c r="CE107" i="40"/>
  <c r="CQ107" i="40"/>
  <c r="CE110" i="40"/>
  <c r="BQ111" i="40"/>
  <c r="BR111" i="40"/>
  <c r="CY115" i="40"/>
  <c r="CV115" i="40"/>
  <c r="CC115" i="40"/>
  <c r="CO109" i="40"/>
  <c r="CP109" i="40" s="1"/>
  <c r="CL109" i="40"/>
  <c r="CM109" i="40" s="1"/>
  <c r="CE112" i="40"/>
  <c r="CQ112" i="40"/>
  <c r="CY113" i="40"/>
  <c r="CZ113" i="40"/>
  <c r="CQ114" i="40"/>
  <c r="CL114" i="40"/>
  <c r="CM114" i="40" s="1"/>
  <c r="CE115" i="40"/>
  <c r="CV114" i="40"/>
  <c r="BR119" i="40"/>
  <c r="CU121" i="40"/>
  <c r="CO122" i="40"/>
  <c r="CP122" i="40" s="1"/>
  <c r="CH122" i="40"/>
  <c r="CI122" i="40" s="1"/>
  <c r="CH124" i="40"/>
  <c r="CI124" i="40" s="1"/>
  <c r="CY124" i="40"/>
  <c r="CT124" i="40"/>
  <c r="CK124" i="40"/>
  <c r="CE125" i="40"/>
  <c r="BR117" i="40"/>
  <c r="CH118" i="40"/>
  <c r="CI118" i="40" s="1"/>
  <c r="CK118" i="40"/>
  <c r="CY121" i="40"/>
  <c r="CZ121" i="40"/>
  <c r="CV121" i="40"/>
  <c r="CQ106" i="40"/>
  <c r="CZ111" i="40"/>
  <c r="CT116" i="40"/>
  <c r="CO116" i="40"/>
  <c r="CP116" i="40" s="1"/>
  <c r="CZ116" i="40"/>
  <c r="CL116" i="40"/>
  <c r="CM116" i="40" s="1"/>
  <c r="CT119" i="40"/>
  <c r="CT127" i="40"/>
  <c r="CQ127" i="40"/>
  <c r="CL127" i="40"/>
  <c r="CM127" i="40" s="1"/>
  <c r="CO127" i="40"/>
  <c r="CP127" i="40" s="1"/>
  <c r="CU127" i="40"/>
  <c r="BQ114" i="40"/>
  <c r="CT115" i="40"/>
  <c r="CH115" i="40"/>
  <c r="CI115" i="40" s="1"/>
  <c r="CK117" i="40"/>
  <c r="CY116" i="40"/>
  <c r="CH117" i="40"/>
  <c r="CI117" i="40" s="1"/>
  <c r="CQ120" i="40"/>
  <c r="CU120" i="40"/>
  <c r="CZ127" i="40"/>
  <c r="CY127" i="40"/>
  <c r="CV127" i="40"/>
  <c r="CL129" i="40"/>
  <c r="CM129" i="40" s="1"/>
  <c r="CU110" i="40"/>
  <c r="BQ116" i="40"/>
  <c r="CK119" i="40"/>
  <c r="CY120" i="40"/>
  <c r="CV120" i="40"/>
  <c r="CT128" i="40"/>
  <c r="CU128" i="40"/>
  <c r="CQ128" i="40"/>
  <c r="CL128" i="40"/>
  <c r="CM128" i="40" s="1"/>
  <c r="CO128" i="40"/>
  <c r="CP128" i="40" s="1"/>
  <c r="CZ128" i="40"/>
  <c r="CE129" i="40"/>
  <c r="CE121" i="40"/>
  <c r="CY122" i="40"/>
  <c r="CV122" i="40"/>
  <c r="CT123" i="40"/>
  <c r="CQ123" i="40"/>
  <c r="CU123" i="40"/>
  <c r="CL123" i="40"/>
  <c r="CM123" i="40" s="1"/>
  <c r="CU124" i="40"/>
  <c r="BR113" i="40"/>
  <c r="CZ114" i="40"/>
  <c r="CO117" i="40"/>
  <c r="CP117" i="40" s="1"/>
  <c r="CY118" i="40"/>
  <c r="CZ119" i="40"/>
  <c r="CY119" i="40"/>
  <c r="CZ120" i="40"/>
  <c r="CZ122" i="40"/>
  <c r="CZ123" i="40"/>
  <c r="CY123" i="40"/>
  <c r="CQ130" i="40"/>
  <c r="CO130" i="40"/>
  <c r="CP130" i="40" s="1"/>
  <c r="CL130" i="40"/>
  <c r="CM130" i="40" s="1"/>
  <c r="CT130" i="40"/>
  <c r="CV126" i="40"/>
  <c r="CY128" i="40"/>
  <c r="CK128" i="40"/>
  <c r="CQ133" i="40"/>
  <c r="CU133" i="40"/>
  <c r="CT133" i="40"/>
  <c r="CO133" i="40"/>
  <c r="CP133" i="40" s="1"/>
  <c r="CL133" i="40"/>
  <c r="CM133" i="40" s="1"/>
  <c r="CZ132" i="40"/>
  <c r="CQ115" i="40"/>
  <c r="BQ131" i="40"/>
  <c r="CV116" i="40"/>
  <c r="CE122" i="40"/>
  <c r="CK123" i="40"/>
  <c r="CE124" i="40"/>
  <c r="CE127" i="40"/>
  <c r="CC128" i="40"/>
  <c r="CZ129" i="40"/>
  <c r="CE130" i="40"/>
  <c r="BQ132" i="40"/>
  <c r="CT117" i="40"/>
  <c r="CE118" i="40"/>
  <c r="CO119" i="40"/>
  <c r="CP119" i="40" s="1"/>
  <c r="BQ122" i="40"/>
  <c r="CQ125" i="40"/>
  <c r="CT125" i="40"/>
  <c r="CE132" i="40"/>
  <c r="CV131" i="40"/>
  <c r="CZ125" i="40"/>
  <c r="CY125" i="40"/>
  <c r="CZ126" i="40"/>
  <c r="CT129" i="40"/>
  <c r="CQ129" i="40"/>
  <c r="CU131" i="40"/>
  <c r="BQ123" i="40"/>
  <c r="CO124" i="40"/>
  <c r="CP124" i="40" s="1"/>
  <c r="CV128" i="40"/>
  <c r="CZ130" i="40"/>
  <c r="CV130" i="40"/>
  <c r="CT131" i="40"/>
  <c r="CL131" i="40"/>
  <c r="CM131" i="40" s="1"/>
  <c r="BR133" i="40"/>
  <c r="CV124" i="40"/>
  <c r="CU126" i="40"/>
  <c r="BR130" i="40"/>
  <c r="CZ131" i="40"/>
  <c r="CU132" i="40"/>
  <c r="CL132" i="40"/>
  <c r="CM132" i="40" s="1"/>
  <c r="CV132" i="40"/>
  <c r="CH133" i="40"/>
  <c r="CI133" i="40" s="1"/>
  <c r="CK133" i="40"/>
  <c r="CY132" i="40"/>
  <c r="CQ132" i="40"/>
  <c r="CV129" i="40"/>
  <c r="CT132" i="40"/>
  <c r="CV133" i="40"/>
  <c r="CC38" i="39"/>
  <c r="CC6" i="39"/>
  <c r="CO18" i="12"/>
  <c r="CP18" i="12" s="1"/>
  <c r="BQ18" i="12"/>
  <c r="BR177" i="19"/>
  <c r="CK175" i="19"/>
  <c r="CQ177" i="19"/>
  <c r="CY172" i="19"/>
  <c r="BQ175" i="19"/>
  <c r="CA176" i="19"/>
  <c r="BR174" i="19"/>
  <c r="CY175" i="19"/>
  <c r="CO177" i="19"/>
  <c r="CP177" i="19" s="1"/>
  <c r="BQ176" i="19"/>
  <c r="CQ175" i="19"/>
  <c r="CV174" i="19"/>
  <c r="CV175" i="19"/>
  <c r="BR173" i="19"/>
  <c r="CV176" i="19"/>
  <c r="CU177" i="19"/>
  <c r="CY176" i="19"/>
  <c r="CQ173" i="19"/>
  <c r="CB177" i="19"/>
  <c r="CZ176" i="19"/>
  <c r="CQ176" i="19"/>
  <c r="CT175" i="19"/>
  <c r="CK174" i="19"/>
  <c r="CK173" i="19"/>
  <c r="CT177" i="19"/>
  <c r="CK177" i="19"/>
  <c r="CZ175" i="19"/>
  <c r="BQ172" i="19"/>
  <c r="CT173" i="19"/>
  <c r="BR176" i="19"/>
  <c r="CO175" i="19"/>
  <c r="CP175" i="19" s="1"/>
  <c r="CZ174" i="19"/>
  <c r="CK172" i="19"/>
  <c r="CY174" i="19"/>
  <c r="CB173" i="19"/>
  <c r="CZ172" i="19"/>
  <c r="CU176" i="19"/>
  <c r="CB176" i="19"/>
  <c r="CA172" i="19"/>
  <c r="CT11" i="39"/>
  <c r="CT25" i="39"/>
  <c r="CQ11" i="39"/>
  <c r="CZ19" i="39"/>
  <c r="CK24" i="39"/>
  <c r="CV13" i="39"/>
  <c r="CH13" i="39"/>
  <c r="CI13" i="39" s="1"/>
  <c r="BR16" i="39"/>
  <c r="CZ18" i="39"/>
  <c r="BR21" i="39"/>
  <c r="CZ26" i="39"/>
  <c r="CH33" i="39"/>
  <c r="CI33" i="39" s="1"/>
  <c r="BR38" i="39"/>
  <c r="CV4" i="39"/>
  <c r="CZ27" i="39"/>
  <c r="CU17" i="39"/>
  <c r="CV21" i="39"/>
  <c r="CK21" i="39"/>
  <c r="BR35" i="39"/>
  <c r="CT33" i="39"/>
  <c r="CV5" i="39"/>
  <c r="BR12" i="39"/>
  <c r="CY20" i="39"/>
  <c r="CK20" i="39"/>
  <c r="CZ23" i="39"/>
  <c r="CU32" i="39"/>
  <c r="CZ31" i="39"/>
  <c r="BQ32" i="39"/>
  <c r="CU37" i="39"/>
  <c r="CZ6" i="39"/>
  <c r="CV12" i="39"/>
  <c r="CQ38" i="39"/>
  <c r="CT4" i="39"/>
  <c r="CQ6" i="39"/>
  <c r="CQ10" i="39"/>
  <c r="CO11" i="39"/>
  <c r="CP11" i="39" s="1"/>
  <c r="BR11" i="39"/>
  <c r="CK11" i="39"/>
  <c r="CY13" i="39"/>
  <c r="CQ23" i="39"/>
  <c r="CH25" i="39"/>
  <c r="CI25" i="39" s="1"/>
  <c r="CQ27" i="39"/>
  <c r="CU28" i="39"/>
  <c r="CU29" i="39"/>
  <c r="CA31" i="39"/>
  <c r="BQ34" i="39"/>
  <c r="CV20" i="39"/>
  <c r="CQ31" i="39"/>
  <c r="CB31" i="39"/>
  <c r="CV35" i="39"/>
  <c r="CK37" i="39"/>
  <c r="CZ8" i="39"/>
  <c r="CO10" i="39"/>
  <c r="CP10" i="39" s="1"/>
  <c r="BR17" i="39"/>
  <c r="CU18" i="39"/>
  <c r="CO18" i="39"/>
  <c r="CP18" i="39" s="1"/>
  <c r="CO22" i="39"/>
  <c r="CP22" i="39" s="1"/>
  <c r="CA27" i="39"/>
  <c r="BR29" i="39"/>
  <c r="BR34" i="39"/>
  <c r="CY16" i="39"/>
  <c r="CO3" i="39"/>
  <c r="CP3" i="39" s="1"/>
  <c r="CU7" i="39"/>
  <c r="BR9" i="39"/>
  <c r="BR27" i="39"/>
  <c r="BR33" i="39"/>
  <c r="BR37" i="39"/>
  <c r="BR14" i="39"/>
  <c r="CU4" i="39"/>
  <c r="BR5" i="39"/>
  <c r="CQ7" i="39"/>
  <c r="BR8" i="39"/>
  <c r="CV11" i="39"/>
  <c r="BR13" i="39"/>
  <c r="BQ16" i="39"/>
  <c r="CH17" i="39"/>
  <c r="CI17" i="39" s="1"/>
  <c r="CT21" i="39"/>
  <c r="CZ21" i="39"/>
  <c r="CZ36" i="39"/>
  <c r="CU39" i="39"/>
  <c r="BR23" i="39"/>
  <c r="BQ23" i="39"/>
  <c r="CY35" i="39"/>
  <c r="BQ3" i="39"/>
  <c r="BR3" i="39"/>
  <c r="BR20" i="39"/>
  <c r="BQ20" i="39"/>
  <c r="CO5" i="39"/>
  <c r="CP5" i="39" s="1"/>
  <c r="CH5" i="39"/>
  <c r="CI5" i="39" s="1"/>
  <c r="CB35" i="39"/>
  <c r="CO4" i="39"/>
  <c r="CP4" i="39" s="1"/>
  <c r="CK4" i="39"/>
  <c r="CQ5" i="39"/>
  <c r="CV24" i="39"/>
  <c r="CY24" i="39"/>
  <c r="BQ18" i="39"/>
  <c r="BR18" i="39"/>
  <c r="BQ22" i="39"/>
  <c r="BR22" i="39"/>
  <c r="CK28" i="39"/>
  <c r="CH28" i="39"/>
  <c r="CI28" i="39" s="1"/>
  <c r="CZ30" i="39"/>
  <c r="CY30" i="39"/>
  <c r="CK5" i="39"/>
  <c r="CQ9" i="39"/>
  <c r="CU12" i="39"/>
  <c r="CT12" i="39"/>
  <c r="CQ12" i="39"/>
  <c r="CU14" i="39"/>
  <c r="CY26" i="39"/>
  <c r="CY4" i="39"/>
  <c r="CV3" i="39"/>
  <c r="BQ4" i="39"/>
  <c r="CQ4" i="39"/>
  <c r="CU6" i="39"/>
  <c r="CU10" i="39"/>
  <c r="CU11" i="39"/>
  <c r="CQ14" i="39"/>
  <c r="BR19" i="39"/>
  <c r="CB19" i="39"/>
  <c r="CU25" i="39"/>
  <c r="CH29" i="39"/>
  <c r="CI29" i="39" s="1"/>
  <c r="CZ35" i="39"/>
  <c r="CK35" i="39"/>
  <c r="CB38" i="39"/>
  <c r="CU13" i="39"/>
  <c r="CZ25" i="39"/>
  <c r="BR31" i="39"/>
  <c r="CV32" i="39"/>
  <c r="BR6" i="39"/>
  <c r="CK10" i="39"/>
  <c r="CV16" i="39"/>
  <c r="CT17" i="39"/>
  <c r="CZ17" i="39"/>
  <c r="BR24" i="39"/>
  <c r="CV25" i="39"/>
  <c r="CO29" i="39"/>
  <c r="CP29" i="39" s="1"/>
  <c r="CV33" i="39"/>
  <c r="CV34" i="39"/>
  <c r="CO12" i="39"/>
  <c r="CP12" i="39" s="1"/>
  <c r="CY14" i="39"/>
  <c r="CK16" i="39"/>
  <c r="CU20" i="39"/>
  <c r="CV29" i="39"/>
  <c r="CY32" i="39"/>
  <c r="CQ33" i="39"/>
  <c r="CV36" i="39"/>
  <c r="CK36" i="39"/>
  <c r="CT29" i="39"/>
  <c r="CU5" i="39"/>
  <c r="CU9" i="39"/>
  <c r="CH11" i="39"/>
  <c r="CI11" i="39" s="1"/>
  <c r="CO13" i="39"/>
  <c r="CP13" i="39" s="1"/>
  <c r="CQ13" i="39"/>
  <c r="CA19" i="39"/>
  <c r="BR28" i="39"/>
  <c r="CU31" i="39"/>
  <c r="BQ31" i="39"/>
  <c r="CY34" i="39"/>
  <c r="CY36" i="39"/>
  <c r="CV38" i="39"/>
  <c r="CV39" i="39"/>
  <c r="CO6" i="39"/>
  <c r="CP6" i="39" s="1"/>
  <c r="CK6" i="39"/>
  <c r="CT6" i="39"/>
  <c r="CH6" i="39"/>
  <c r="CI6" i="39" s="1"/>
  <c r="CY10" i="39"/>
  <c r="CZ10" i="39"/>
  <c r="CB10" i="39"/>
  <c r="CY23" i="39"/>
  <c r="CK23" i="39"/>
  <c r="CT34" i="39"/>
  <c r="CU34" i="39"/>
  <c r="CO34" i="39"/>
  <c r="CP34" i="39" s="1"/>
  <c r="CZ34" i="39"/>
  <c r="CT16" i="39"/>
  <c r="CO16" i="39"/>
  <c r="CP16" i="39" s="1"/>
  <c r="CZ16" i="39"/>
  <c r="CY22" i="39"/>
  <c r="CQ29" i="39"/>
  <c r="CQ30" i="39"/>
  <c r="CY5" i="39"/>
  <c r="CO9" i="39"/>
  <c r="CP9" i="39" s="1"/>
  <c r="CK9" i="39"/>
  <c r="BB15" i="39"/>
  <c r="AP15" i="39"/>
  <c r="AA15" i="39"/>
  <c r="CE13" i="39" s="1"/>
  <c r="BC15" i="39"/>
  <c r="AO15" i="39"/>
  <c r="BA15" i="39"/>
  <c r="CU15" i="39" s="1"/>
  <c r="CY18" i="39"/>
  <c r="BQ21" i="39"/>
  <c r="CH23" i="39"/>
  <c r="CI23" i="39" s="1"/>
  <c r="CQ25" i="39"/>
  <c r="CQ26" i="39"/>
  <c r="CK26" i="39"/>
  <c r="CH26" i="39"/>
  <c r="CI26" i="39" s="1"/>
  <c r="CY25" i="39"/>
  <c r="CY37" i="39"/>
  <c r="CZ5" i="39"/>
  <c r="CT9" i="39"/>
  <c r="CT10" i="39"/>
  <c r="CY12" i="39"/>
  <c r="CZ12" i="39"/>
  <c r="CV17" i="39"/>
  <c r="CQ21" i="39"/>
  <c r="CQ22" i="39"/>
  <c r="CK22" i="39"/>
  <c r="CY21" i="39"/>
  <c r="CH22" i="39"/>
  <c r="CI22" i="39" s="1"/>
  <c r="CO7" i="39"/>
  <c r="CP7" i="39" s="1"/>
  <c r="CK7" i="39"/>
  <c r="CT7" i="39"/>
  <c r="CY15" i="39"/>
  <c r="CK15" i="39"/>
  <c r="CT20" i="39"/>
  <c r="CQ20" i="39"/>
  <c r="CZ20" i="39"/>
  <c r="CO20" i="39"/>
  <c r="CP20" i="39" s="1"/>
  <c r="CY6" i="39"/>
  <c r="CY7" i="39"/>
  <c r="CO8" i="39"/>
  <c r="CP8" i="39" s="1"/>
  <c r="CK8" i="39"/>
  <c r="CT8" i="39"/>
  <c r="CH8" i="39"/>
  <c r="CI8" i="39" s="1"/>
  <c r="CK18" i="39"/>
  <c r="CH18" i="39"/>
  <c r="CI18" i="39" s="1"/>
  <c r="CY17" i="39"/>
  <c r="CA3" i="39"/>
  <c r="CZ4" i="39"/>
  <c r="BR4" i="39"/>
  <c r="BQ5" i="39"/>
  <c r="BQ6" i="39"/>
  <c r="CA6" i="39"/>
  <c r="BQ7" i="39"/>
  <c r="BR7" i="39"/>
  <c r="CA7" i="39"/>
  <c r="CH9" i="39"/>
  <c r="CI9" i="39" s="1"/>
  <c r="CZ11" i="39"/>
  <c r="CY11" i="39"/>
  <c r="CA13" i="39"/>
  <c r="AB15" i="39"/>
  <c r="CO26" i="39"/>
  <c r="CP26" i="39" s="1"/>
  <c r="CT28" i="39"/>
  <c r="CQ28" i="39"/>
  <c r="CO28" i="39"/>
  <c r="CP28" i="39" s="1"/>
  <c r="CZ28" i="39"/>
  <c r="BR30" i="39"/>
  <c r="CY31" i="39"/>
  <c r="CK31" i="39"/>
  <c r="CH38" i="39"/>
  <c r="CI38" i="39" s="1"/>
  <c r="CY19" i="39"/>
  <c r="CK19" i="39"/>
  <c r="CK30" i="39"/>
  <c r="CY29" i="39"/>
  <c r="CH30" i="39"/>
  <c r="CI30" i="39" s="1"/>
  <c r="CZ3" i="39"/>
  <c r="CY3" i="39"/>
  <c r="CV10" i="39"/>
  <c r="CZ13" i="39"/>
  <c r="CH15" i="39"/>
  <c r="CI15" i="39" s="1"/>
  <c r="CQ17" i="39"/>
  <c r="CQ18" i="39"/>
  <c r="CO30" i="39"/>
  <c r="CP30" i="39" s="1"/>
  <c r="CT32" i="39"/>
  <c r="CQ32" i="39"/>
  <c r="CZ32" i="39"/>
  <c r="CO32" i="39"/>
  <c r="CP32" i="39" s="1"/>
  <c r="CT36" i="39"/>
  <c r="CU36" i="39"/>
  <c r="CQ36" i="39"/>
  <c r="CO36" i="39"/>
  <c r="CP36" i="39" s="1"/>
  <c r="CA4" i="39"/>
  <c r="AC15" i="39"/>
  <c r="CU21" i="39"/>
  <c r="CT24" i="39"/>
  <c r="CQ24" i="39"/>
  <c r="CZ24" i="39"/>
  <c r="CO24" i="39"/>
  <c r="CP24" i="39" s="1"/>
  <c r="BR26" i="39"/>
  <c r="CY27" i="39"/>
  <c r="CK27" i="39"/>
  <c r="CV28" i="39"/>
  <c r="CQ34" i="39"/>
  <c r="CT35" i="39"/>
  <c r="CU35" i="39"/>
  <c r="CQ35" i="39"/>
  <c r="CO35" i="39"/>
  <c r="CP35" i="39" s="1"/>
  <c r="CK39" i="39"/>
  <c r="CY38" i="39"/>
  <c r="BQ39" i="39"/>
  <c r="BR39" i="39"/>
  <c r="CT19" i="39"/>
  <c r="CT27" i="39"/>
  <c r="CT37" i="39"/>
  <c r="CO37" i="39"/>
  <c r="CP37" i="39" s="1"/>
  <c r="CZ37" i="39"/>
  <c r="L5" i="39"/>
  <c r="CV9" i="39"/>
  <c r="BR10" i="39"/>
  <c r="BQ11" i="39"/>
  <c r="CH14" i="39"/>
  <c r="CI14" i="39" s="1"/>
  <c r="CA17" i="39"/>
  <c r="CV19" i="39"/>
  <c r="CU19" i="39"/>
  <c r="CV23" i="39"/>
  <c r="CU23" i="39"/>
  <c r="CV27" i="39"/>
  <c r="CU27" i="39"/>
  <c r="CV31" i="39"/>
  <c r="CU33" i="39"/>
  <c r="CA34" i="39"/>
  <c r="CH34" i="39"/>
  <c r="CI34" i="39" s="1"/>
  <c r="BQ35" i="39"/>
  <c r="BR36" i="39"/>
  <c r="CT38" i="39"/>
  <c r="CO38" i="39"/>
  <c r="CP38" i="39" s="1"/>
  <c r="CZ38" i="39"/>
  <c r="CY39" i="39"/>
  <c r="CV8" i="39"/>
  <c r="CT15" i="39"/>
  <c r="CC20" i="39"/>
  <c r="CT22" i="39"/>
  <c r="CC24" i="39"/>
  <c r="CT26" i="39"/>
  <c r="CT30" i="39"/>
  <c r="CQ37" i="39"/>
  <c r="CT39" i="39"/>
  <c r="CO39" i="39"/>
  <c r="CP39" i="39" s="1"/>
  <c r="CZ39" i="39"/>
  <c r="CH3" i="39"/>
  <c r="CI3" i="39" s="1"/>
  <c r="CH4" i="39"/>
  <c r="CI4" i="39" s="1"/>
  <c r="CV7" i="39"/>
  <c r="BQ9" i="39"/>
  <c r="CY9" i="39"/>
  <c r="CA10" i="39"/>
  <c r="CH12" i="39"/>
  <c r="CI12" i="39" s="1"/>
  <c r="CT14" i="39"/>
  <c r="CV18" i="39"/>
  <c r="CV22" i="39"/>
  <c r="CU22" i="39"/>
  <c r="CA24" i="39"/>
  <c r="CV26" i="39"/>
  <c r="CU26" i="39"/>
  <c r="CV30" i="39"/>
  <c r="CU30" i="39"/>
  <c r="CY33" i="39"/>
  <c r="CA36" i="39"/>
  <c r="BQ37" i="39"/>
  <c r="CT23" i="39"/>
  <c r="CT31" i="39"/>
  <c r="CT18" i="39"/>
  <c r="BX34" i="39"/>
  <c r="BZ34" i="39" s="1"/>
  <c r="CT5" i="39"/>
  <c r="CV6" i="39"/>
  <c r="BQ8" i="39"/>
  <c r="CY8" i="39"/>
  <c r="CT13" i="39"/>
  <c r="CK14" i="39"/>
  <c r="CC19" i="39"/>
  <c r="CO19" i="39"/>
  <c r="CP19" i="39" s="1"/>
  <c r="CO23" i="39"/>
  <c r="CP23" i="39" s="1"/>
  <c r="BX24" i="39"/>
  <c r="BZ24" i="39" s="1"/>
  <c r="CO27" i="39"/>
  <c r="CP27" i="39" s="1"/>
  <c r="CO31" i="39"/>
  <c r="CP31" i="39" s="1"/>
  <c r="CO33" i="39"/>
  <c r="CP33" i="39" s="1"/>
  <c r="CZ33" i="39"/>
  <c r="CK34" i="39"/>
  <c r="BQ38" i="39"/>
  <c r="CQ39" i="39"/>
  <c r="CB138" i="14"/>
  <c r="CA138" i="14"/>
  <c r="CK18" i="12"/>
  <c r="BR18" i="12"/>
  <c r="CB18" i="12"/>
  <c r="CA18" i="12"/>
  <c r="E29" i="37"/>
  <c r="F32" i="37"/>
  <c r="E31" i="37"/>
  <c r="F29" i="37"/>
  <c r="E32" i="37"/>
  <c r="F31" i="37"/>
  <c r="CA17" i="40" l="1"/>
  <c r="BW15" i="40"/>
  <c r="BY15" i="40" s="1"/>
  <c r="BX98" i="41"/>
  <c r="BZ98" i="41" s="1"/>
  <c r="BX50" i="41"/>
  <c r="BZ50" i="41" s="1"/>
  <c r="BX7" i="39"/>
  <c r="BZ7" i="39" s="1"/>
  <c r="BX8" i="42"/>
  <c r="BZ8" i="42" s="1"/>
  <c r="BW175" i="19"/>
  <c r="BY175" i="19" s="1"/>
  <c r="CB175" i="19"/>
  <c r="BX17" i="39"/>
  <c r="BZ17" i="39" s="1"/>
  <c r="BX28" i="39"/>
  <c r="BZ28" i="39" s="1"/>
  <c r="CC28" i="39"/>
  <c r="BX29" i="39"/>
  <c r="BZ29" i="39" s="1"/>
  <c r="CB7" i="39"/>
  <c r="BX40" i="42"/>
  <c r="BZ40" i="42" s="1"/>
  <c r="BX36" i="42"/>
  <c r="BZ36" i="42" s="1"/>
  <c r="BW94" i="41"/>
  <c r="BY94" i="41" s="1"/>
  <c r="BW62" i="41"/>
  <c r="BY62" i="41" s="1"/>
  <c r="BX69" i="41"/>
  <c r="BZ69" i="41" s="1"/>
  <c r="BX39" i="41"/>
  <c r="BZ39" i="41" s="1"/>
  <c r="BX31" i="41"/>
  <c r="BZ31" i="41" s="1"/>
  <c r="BX10" i="41"/>
  <c r="BZ10" i="41" s="1"/>
  <c r="BX65" i="41"/>
  <c r="BZ65" i="41" s="1"/>
  <c r="BX30" i="41"/>
  <c r="BZ30" i="41" s="1"/>
  <c r="BW99" i="41"/>
  <c r="BY99" i="41" s="1"/>
  <c r="CC10" i="41"/>
  <c r="CC98" i="41"/>
  <c r="BX88" i="41"/>
  <c r="BZ88" i="41" s="1"/>
  <c r="BW82" i="41"/>
  <c r="BY82" i="41" s="1"/>
  <c r="CC14" i="41"/>
  <c r="BX103" i="41"/>
  <c r="BZ103" i="41" s="1"/>
  <c r="BX70" i="41"/>
  <c r="BZ70" i="41" s="1"/>
  <c r="CB103" i="41"/>
  <c r="BK2" i="41"/>
  <c r="BJ2" i="41"/>
  <c r="BF2" i="41"/>
  <c r="BE2" i="41"/>
  <c r="BD2" i="41"/>
  <c r="BL2" i="41"/>
  <c r="CC70" i="41"/>
  <c r="CC116" i="40"/>
  <c r="BX76" i="40"/>
  <c r="BZ76" i="40" s="1"/>
  <c r="BW120" i="40"/>
  <c r="BY120" i="40" s="1"/>
  <c r="BW82" i="40"/>
  <c r="BY82" i="40" s="1"/>
  <c r="BX85" i="40"/>
  <c r="BZ85" i="40" s="1"/>
  <c r="BX39" i="40"/>
  <c r="BZ39" i="40" s="1"/>
  <c r="BW28" i="40"/>
  <c r="BY28" i="40" s="1"/>
  <c r="BW45" i="40"/>
  <c r="BY45" i="40" s="1"/>
  <c r="BX125" i="40"/>
  <c r="BZ125" i="40" s="1"/>
  <c r="BW104" i="40"/>
  <c r="BY104" i="40" s="1"/>
  <c r="BX81" i="40"/>
  <c r="BZ81" i="40" s="1"/>
  <c r="BX96" i="40"/>
  <c r="BZ96" i="40" s="1"/>
  <c r="BX9" i="40"/>
  <c r="BZ9" i="40" s="1"/>
  <c r="CD66" i="43"/>
  <c r="CD55" i="43"/>
  <c r="BW85" i="40"/>
  <c r="BY85" i="40" s="1"/>
  <c r="CD85" i="40" s="1"/>
  <c r="CL21" i="39"/>
  <c r="CM21" i="39" s="1"/>
  <c r="CC10" i="39"/>
  <c r="CC50" i="41"/>
  <c r="CD60" i="43"/>
  <c r="CD119" i="43"/>
  <c r="BX83" i="41"/>
  <c r="BZ83" i="41" s="1"/>
  <c r="CD26" i="43"/>
  <c r="CD70" i="43"/>
  <c r="BX78" i="41"/>
  <c r="BZ78" i="41" s="1"/>
  <c r="BW60" i="41"/>
  <c r="BY60" i="41" s="1"/>
  <c r="BW35" i="42"/>
  <c r="BY35" i="42" s="1"/>
  <c r="CB31" i="41"/>
  <c r="BW7" i="40"/>
  <c r="BY7" i="40" s="1"/>
  <c r="BX122" i="40"/>
  <c r="BZ122" i="40" s="1"/>
  <c r="BX13" i="40"/>
  <c r="BZ13" i="40" s="1"/>
  <c r="BX7" i="40"/>
  <c r="BZ7" i="40" s="1"/>
  <c r="CB7" i="40"/>
  <c r="CD88" i="43"/>
  <c r="DB18" i="46"/>
  <c r="CD118" i="43"/>
  <c r="BW23" i="40"/>
  <c r="BY23" i="40" s="1"/>
  <c r="CD47" i="43"/>
  <c r="BG22" i="46"/>
  <c r="BM22" i="46"/>
  <c r="CW20" i="46"/>
  <c r="DA20" i="46" s="1"/>
  <c r="CR21" i="46"/>
  <c r="N23" i="46"/>
  <c r="L24" i="46"/>
  <c r="CX20" i="46"/>
  <c r="CS21" i="46"/>
  <c r="BX120" i="40"/>
  <c r="BZ120" i="40" s="1"/>
  <c r="BW28" i="42"/>
  <c r="BY28" i="42" s="1"/>
  <c r="CD41" i="43"/>
  <c r="CB45" i="40"/>
  <c r="CB94" i="41"/>
  <c r="CD53" i="43"/>
  <c r="CB27" i="42"/>
  <c r="BX38" i="42"/>
  <c r="BZ38" i="42" s="1"/>
  <c r="CB96" i="40"/>
  <c r="BX20" i="40"/>
  <c r="BZ20" i="40" s="1"/>
  <c r="BW179" i="13"/>
  <c r="BY179" i="13" s="1"/>
  <c r="CD22" i="43"/>
  <c r="BX74" i="40"/>
  <c r="BZ74" i="40" s="1"/>
  <c r="CD11" i="43"/>
  <c r="BX36" i="39"/>
  <c r="BZ36" i="39" s="1"/>
  <c r="BX94" i="41"/>
  <c r="BZ94" i="41" s="1"/>
  <c r="BX12" i="40"/>
  <c r="BZ12" i="40" s="1"/>
  <c r="BX27" i="42"/>
  <c r="BZ27" i="42" s="1"/>
  <c r="CC36" i="42"/>
  <c r="CB82" i="40"/>
  <c r="BX82" i="40"/>
  <c r="BZ82" i="40" s="1"/>
  <c r="BW90" i="40"/>
  <c r="BY90" i="40" s="1"/>
  <c r="BX44" i="40"/>
  <c r="BZ44" i="40" s="1"/>
  <c r="BX47" i="41"/>
  <c r="BZ47" i="41" s="1"/>
  <c r="CB9" i="40"/>
  <c r="BX23" i="40"/>
  <c r="BZ23" i="40" s="1"/>
  <c r="BX3" i="40"/>
  <c r="BZ3" i="40" s="1"/>
  <c r="CD80" i="43"/>
  <c r="CD116" i="43"/>
  <c r="BX106" i="40"/>
  <c r="BZ106" i="40" s="1"/>
  <c r="CD73" i="43"/>
  <c r="CD120" i="43"/>
  <c r="BX102" i="41"/>
  <c r="BZ102" i="41" s="1"/>
  <c r="BW78" i="41"/>
  <c r="BY78" i="41" s="1"/>
  <c r="BW48" i="41"/>
  <c r="BY48" i="41" s="1"/>
  <c r="CD85" i="43"/>
  <c r="BW7" i="42"/>
  <c r="BY7" i="42" s="1"/>
  <c r="CD9" i="43"/>
  <c r="CD84" i="43"/>
  <c r="CD81" i="43"/>
  <c r="CD108" i="43"/>
  <c r="CD27" i="43"/>
  <c r="CD107" i="43"/>
  <c r="CD114" i="43"/>
  <c r="CD58" i="43"/>
  <c r="CD51" i="43"/>
  <c r="CD19" i="43"/>
  <c r="CD78" i="43"/>
  <c r="CD111" i="43"/>
  <c r="CD42" i="43"/>
  <c r="CD77" i="43"/>
  <c r="CD5" i="43"/>
  <c r="CD20" i="43"/>
  <c r="CD86" i="43"/>
  <c r="CD115" i="43"/>
  <c r="CD7" i="43"/>
  <c r="CD48" i="43"/>
  <c r="CD95" i="43"/>
  <c r="CD102" i="43"/>
  <c r="CD37" i="43"/>
  <c r="CD46" i="43"/>
  <c r="CD4" i="43"/>
  <c r="CD69" i="43"/>
  <c r="CD87" i="43"/>
  <c r="CD59" i="43"/>
  <c r="CD63" i="43"/>
  <c r="CD14" i="43"/>
  <c r="CD92" i="43"/>
  <c r="CD56" i="43"/>
  <c r="CD17" i="43"/>
  <c r="CD40" i="43"/>
  <c r="CD33" i="43"/>
  <c r="CD15" i="43"/>
  <c r="CD3" i="43"/>
  <c r="CD29" i="43"/>
  <c r="CD52" i="43"/>
  <c r="CD91" i="43"/>
  <c r="CD32" i="43"/>
  <c r="CD75" i="43"/>
  <c r="CD71" i="43"/>
  <c r="CD44" i="43"/>
  <c r="CD45" i="43"/>
  <c r="CD39" i="43"/>
  <c r="CD64" i="43"/>
  <c r="CD24" i="43"/>
  <c r="CD76" i="43"/>
  <c r="CD57" i="43"/>
  <c r="CD18" i="43"/>
  <c r="CD35" i="43"/>
  <c r="CD34" i="43"/>
  <c r="CD109" i="43"/>
  <c r="CD113" i="43"/>
  <c r="CD28" i="43"/>
  <c r="CD38" i="43"/>
  <c r="CD97" i="43"/>
  <c r="CD101" i="43"/>
  <c r="CD99" i="43"/>
  <c r="CD79" i="43"/>
  <c r="CD117" i="43"/>
  <c r="CD16" i="43"/>
  <c r="CD105" i="43"/>
  <c r="CD54" i="43"/>
  <c r="CD31" i="43"/>
  <c r="CD50" i="43"/>
  <c r="CD82" i="43"/>
  <c r="CD93" i="43"/>
  <c r="CD49" i="43"/>
  <c r="CD68" i="43"/>
  <c r="CD23" i="43"/>
  <c r="CD30" i="43"/>
  <c r="CD61" i="43"/>
  <c r="CD13" i="43"/>
  <c r="CD8" i="43"/>
  <c r="CD74" i="43"/>
  <c r="CD98" i="43"/>
  <c r="CD103" i="43"/>
  <c r="CD25" i="43"/>
  <c r="CD12" i="43"/>
  <c r="CD104" i="43"/>
  <c r="CD36" i="43"/>
  <c r="CD43" i="43"/>
  <c r="CD90" i="43"/>
  <c r="CD6" i="43"/>
  <c r="CD21" i="43"/>
  <c r="CD94" i="43"/>
  <c r="CD89" i="43"/>
  <c r="CD100" i="43"/>
  <c r="CD10" i="43"/>
  <c r="CD110" i="43"/>
  <c r="CD96" i="43"/>
  <c r="CD83" i="43"/>
  <c r="CD67" i="43"/>
  <c r="BX94" i="40"/>
  <c r="BZ94" i="40" s="1"/>
  <c r="BX128" i="40"/>
  <c r="BZ128" i="40" s="1"/>
  <c r="BX22" i="40"/>
  <c r="BZ22" i="40" s="1"/>
  <c r="CB81" i="40"/>
  <c r="BW11" i="40"/>
  <c r="BY11" i="40" s="1"/>
  <c r="BW102" i="41"/>
  <c r="BY102" i="41" s="1"/>
  <c r="BW96" i="40"/>
  <c r="BY96" i="40" s="1"/>
  <c r="BX5" i="40"/>
  <c r="BZ5" i="40" s="1"/>
  <c r="CB125" i="40"/>
  <c r="BX99" i="40"/>
  <c r="BZ99" i="40" s="1"/>
  <c r="BX77" i="41"/>
  <c r="BZ77" i="41" s="1"/>
  <c r="BX19" i="41"/>
  <c r="BZ19" i="41" s="1"/>
  <c r="CC27" i="42"/>
  <c r="BX53" i="40"/>
  <c r="BZ53" i="40" s="1"/>
  <c r="BW51" i="41"/>
  <c r="BY51" i="41" s="1"/>
  <c r="BW9" i="42"/>
  <c r="BY9" i="42" s="1"/>
  <c r="CB108" i="40"/>
  <c r="BW99" i="40"/>
  <c r="BY99" i="40" s="1"/>
  <c r="BW14" i="40"/>
  <c r="BY14" i="40" s="1"/>
  <c r="BW4" i="40"/>
  <c r="BY4" i="40" s="1"/>
  <c r="BW3" i="40"/>
  <c r="BY3" i="40" s="1"/>
  <c r="BX16" i="40"/>
  <c r="BZ16" i="40" s="1"/>
  <c r="BX49" i="41"/>
  <c r="BZ49" i="41" s="1"/>
  <c r="BX61" i="41"/>
  <c r="BZ61" i="41" s="1"/>
  <c r="BX27" i="39"/>
  <c r="BZ27" i="39" s="1"/>
  <c r="BW14" i="42"/>
  <c r="BY14" i="42" s="1"/>
  <c r="BX35" i="42"/>
  <c r="BZ35" i="42" s="1"/>
  <c r="BX14" i="42"/>
  <c r="BZ14" i="42" s="1"/>
  <c r="BW32" i="42"/>
  <c r="BY32" i="42" s="1"/>
  <c r="BW36" i="42"/>
  <c r="BY36" i="42" s="1"/>
  <c r="BX51" i="41"/>
  <c r="BZ51" i="41" s="1"/>
  <c r="BW64" i="41"/>
  <c r="BY64" i="41" s="1"/>
  <c r="CB62" i="41"/>
  <c r="BX66" i="41"/>
  <c r="BZ66" i="41" s="1"/>
  <c r="BW16" i="41"/>
  <c r="BY16" i="41" s="1"/>
  <c r="BX16" i="41"/>
  <c r="BZ16" i="41" s="1"/>
  <c r="BX13" i="41"/>
  <c r="BZ13" i="41" s="1"/>
  <c r="BW39" i="41"/>
  <c r="BY39" i="41" s="1"/>
  <c r="BX81" i="41"/>
  <c r="BZ81" i="41" s="1"/>
  <c r="BX9" i="41"/>
  <c r="BZ9" i="41" s="1"/>
  <c r="BX64" i="41"/>
  <c r="BZ64" i="41" s="1"/>
  <c r="BX62" i="41"/>
  <c r="BZ62" i="41" s="1"/>
  <c r="BW66" i="41"/>
  <c r="BY66" i="41" s="1"/>
  <c r="BX45" i="40"/>
  <c r="BZ45" i="40" s="1"/>
  <c r="BW36" i="40"/>
  <c r="BY36" i="40" s="1"/>
  <c r="CB15" i="40"/>
  <c r="BX52" i="40"/>
  <c r="BZ52" i="40" s="1"/>
  <c r="BW115" i="40"/>
  <c r="BY115" i="40" s="1"/>
  <c r="BX46" i="40"/>
  <c r="BZ46" i="40" s="1"/>
  <c r="BW5" i="40"/>
  <c r="BY5" i="40" s="1"/>
  <c r="BX14" i="40"/>
  <c r="BZ14" i="40" s="1"/>
  <c r="BX115" i="40"/>
  <c r="BZ115" i="40" s="1"/>
  <c r="BW6" i="40"/>
  <c r="BY6" i="40" s="1"/>
  <c r="BW64" i="40"/>
  <c r="BY64" i="40" s="1"/>
  <c r="BW8" i="40"/>
  <c r="BY8" i="40" s="1"/>
  <c r="BX89" i="40"/>
  <c r="BZ89" i="40" s="1"/>
  <c r="BW106" i="40"/>
  <c r="BY106" i="40" s="1"/>
  <c r="BX63" i="40"/>
  <c r="BZ63" i="40" s="1"/>
  <c r="BW13" i="40"/>
  <c r="BY13" i="40" s="1"/>
  <c r="BX124" i="40"/>
  <c r="BZ124" i="40" s="1"/>
  <c r="BW121" i="40"/>
  <c r="BY121" i="40" s="1"/>
  <c r="BW44" i="40"/>
  <c r="BY44" i="40" s="1"/>
  <c r="CB5" i="40"/>
  <c r="BW37" i="42"/>
  <c r="BY37" i="42" s="1"/>
  <c r="BX24" i="42"/>
  <c r="BZ24" i="42" s="1"/>
  <c r="BX32" i="42"/>
  <c r="BZ32" i="42" s="1"/>
  <c r="BW12" i="42"/>
  <c r="BY12" i="42" s="1"/>
  <c r="BX11" i="42"/>
  <c r="BZ11" i="42" s="1"/>
  <c r="CB99" i="41"/>
  <c r="BX4" i="41"/>
  <c r="BZ4" i="41" s="1"/>
  <c r="CB82" i="41"/>
  <c r="BX5" i="41"/>
  <c r="BZ5" i="41" s="1"/>
  <c r="BX17" i="41"/>
  <c r="BZ17" i="41" s="1"/>
  <c r="BW31" i="41"/>
  <c r="BY31" i="41" s="1"/>
  <c r="BW5" i="41"/>
  <c r="BY5" i="41" s="1"/>
  <c r="CC16" i="41"/>
  <c r="BW4" i="41"/>
  <c r="BY4" i="41" s="1"/>
  <c r="BW77" i="41"/>
  <c r="BY77" i="41" s="1"/>
  <c r="BW12" i="41"/>
  <c r="BY12" i="41" s="1"/>
  <c r="BX99" i="41"/>
  <c r="BZ99" i="41" s="1"/>
  <c r="BX34" i="41"/>
  <c r="BZ34" i="41" s="1"/>
  <c r="BX74" i="41"/>
  <c r="BZ74" i="41" s="1"/>
  <c r="BW49" i="41"/>
  <c r="BY49" i="41" s="1"/>
  <c r="BW74" i="41"/>
  <c r="BY74" i="41" s="1"/>
  <c r="BW54" i="40"/>
  <c r="BY54" i="40" s="1"/>
  <c r="BX17" i="40"/>
  <c r="BZ17" i="40" s="1"/>
  <c r="CA120" i="40"/>
  <c r="CB104" i="40"/>
  <c r="BX90" i="40"/>
  <c r="BZ90" i="40" s="1"/>
  <c r="CB17" i="40"/>
  <c r="BW39" i="40"/>
  <c r="BY39" i="40" s="1"/>
  <c r="BX55" i="40"/>
  <c r="BZ55" i="40" s="1"/>
  <c r="BW122" i="40"/>
  <c r="BY122" i="40" s="1"/>
  <c r="CB39" i="40"/>
  <c r="BX10" i="40"/>
  <c r="BZ10" i="40" s="1"/>
  <c r="BX8" i="40"/>
  <c r="BZ8" i="40" s="1"/>
  <c r="BX54" i="40"/>
  <c r="BZ54" i="40" s="1"/>
  <c r="BW128" i="40"/>
  <c r="BY128" i="40" s="1"/>
  <c r="BW16" i="40"/>
  <c r="BY16" i="40" s="1"/>
  <c r="CB117" i="40"/>
  <c r="BX65" i="40"/>
  <c r="BZ65" i="40" s="1"/>
  <c r="BW66" i="40"/>
  <c r="BY66" i="40" s="1"/>
  <c r="CB44" i="40"/>
  <c r="BW9" i="40"/>
  <c r="BY9" i="40" s="1"/>
  <c r="BX104" i="40"/>
  <c r="BZ104" i="40" s="1"/>
  <c r="CB66" i="40"/>
  <c r="CB31" i="40"/>
  <c r="BW12" i="40"/>
  <c r="BY12" i="40" s="1"/>
  <c r="BX36" i="40"/>
  <c r="BZ36" i="40" s="1"/>
  <c r="BW38" i="42"/>
  <c r="BY38" i="42" s="1"/>
  <c r="BW24" i="42"/>
  <c r="BY24" i="42" s="1"/>
  <c r="BX28" i="42"/>
  <c r="BZ28" i="42" s="1"/>
  <c r="CD28" i="42" s="1"/>
  <c r="BX12" i="42"/>
  <c r="BZ12" i="42" s="1"/>
  <c r="BX37" i="42"/>
  <c r="BZ37" i="42" s="1"/>
  <c r="BW11" i="42"/>
  <c r="BY11" i="42" s="1"/>
  <c r="BW29" i="42"/>
  <c r="BY29" i="42" s="1"/>
  <c r="BX7" i="42"/>
  <c r="BZ7" i="42" s="1"/>
  <c r="BX25" i="42"/>
  <c r="BZ25" i="42" s="1"/>
  <c r="BW25" i="42"/>
  <c r="BY25" i="42" s="1"/>
  <c r="BW61" i="41"/>
  <c r="BY61" i="41" s="1"/>
  <c r="CA61" i="41"/>
  <c r="CB81" i="41"/>
  <c r="BW104" i="41"/>
  <c r="BY104" i="41" s="1"/>
  <c r="CC66" i="41"/>
  <c r="BW45" i="41"/>
  <c r="BY45" i="41" s="1"/>
  <c r="BW103" i="41"/>
  <c r="BY103" i="41" s="1"/>
  <c r="CC103" i="41"/>
  <c r="CC39" i="41"/>
  <c r="BW81" i="41"/>
  <c r="BY81" i="41" s="1"/>
  <c r="BX82" i="41"/>
  <c r="BZ82" i="41" s="1"/>
  <c r="BX60" i="41"/>
  <c r="BZ60" i="41" s="1"/>
  <c r="BX12" i="41"/>
  <c r="BZ12" i="41" s="1"/>
  <c r="BX18" i="41"/>
  <c r="BZ18" i="41" s="1"/>
  <c r="BW44" i="41"/>
  <c r="BY44" i="41" s="1"/>
  <c r="BW34" i="41"/>
  <c r="BY34" i="41" s="1"/>
  <c r="CB12" i="41"/>
  <c r="BX28" i="40"/>
  <c r="BZ28" i="40" s="1"/>
  <c r="BX60" i="40"/>
  <c r="BZ60" i="40" s="1"/>
  <c r="CB60" i="40"/>
  <c r="CB28" i="40"/>
  <c r="CC74" i="40"/>
  <c r="BX110" i="40"/>
  <c r="BZ110" i="40" s="1"/>
  <c r="BX113" i="40"/>
  <c r="BZ113" i="40" s="1"/>
  <c r="BX92" i="40"/>
  <c r="BZ92" i="40" s="1"/>
  <c r="BW81" i="40"/>
  <c r="BY81" i="40" s="1"/>
  <c r="CB52" i="40"/>
  <c r="BW46" i="40"/>
  <c r="BY46" i="40" s="1"/>
  <c r="BX132" i="40"/>
  <c r="BZ132" i="40" s="1"/>
  <c r="CB90" i="40"/>
  <c r="BW52" i="40"/>
  <c r="BY52" i="40" s="1"/>
  <c r="BW132" i="40"/>
  <c r="BY132" i="40" s="1"/>
  <c r="BW110" i="40"/>
  <c r="BY110" i="40" s="1"/>
  <c r="BW74" i="40"/>
  <c r="BY74" i="40" s="1"/>
  <c r="BW92" i="40"/>
  <c r="BY92" i="40" s="1"/>
  <c r="BW55" i="40"/>
  <c r="BY55" i="40" s="1"/>
  <c r="BW31" i="40"/>
  <c r="BY31" i="40" s="1"/>
  <c r="CC82" i="40"/>
  <c r="BX11" i="40"/>
  <c r="BZ11" i="40" s="1"/>
  <c r="BW112" i="40"/>
  <c r="BY112" i="40" s="1"/>
  <c r="BW124" i="40"/>
  <c r="BY124" i="40" s="1"/>
  <c r="BW108" i="40"/>
  <c r="BY108" i="40" s="1"/>
  <c r="BX121" i="40"/>
  <c r="BZ121" i="40" s="1"/>
  <c r="BW63" i="40"/>
  <c r="BY63" i="40" s="1"/>
  <c r="BX15" i="40"/>
  <c r="BZ15" i="40" s="1"/>
  <c r="CB11" i="40"/>
  <c r="BW125" i="40"/>
  <c r="BY125" i="40" s="1"/>
  <c r="BX6" i="40"/>
  <c r="BZ6" i="40" s="1"/>
  <c r="BX68" i="40"/>
  <c r="BZ68" i="40" s="1"/>
  <c r="CC179" i="13"/>
  <c r="BX179" i="13"/>
  <c r="BZ179" i="13" s="1"/>
  <c r="BX34" i="42"/>
  <c r="BZ34" i="42" s="1"/>
  <c r="CC29" i="42"/>
  <c r="BX29" i="42"/>
  <c r="BZ29" i="42" s="1"/>
  <c r="CB23" i="42"/>
  <c r="BW23" i="42"/>
  <c r="BY23" i="42" s="1"/>
  <c r="CB10" i="42"/>
  <c r="BW10" i="42"/>
  <c r="BY10" i="42" s="1"/>
  <c r="BX9" i="42"/>
  <c r="BZ9" i="42" s="1"/>
  <c r="CB8" i="42"/>
  <c r="BW8" i="42"/>
  <c r="BY8" i="42" s="1"/>
  <c r="CN24" i="42"/>
  <c r="BX104" i="41"/>
  <c r="BZ104" i="41" s="1"/>
  <c r="CB98" i="41"/>
  <c r="BW98" i="41"/>
  <c r="BY98" i="41" s="1"/>
  <c r="BW88" i="41"/>
  <c r="BY88" i="41" s="1"/>
  <c r="CB88" i="41"/>
  <c r="CC79" i="41"/>
  <c r="BX79" i="41"/>
  <c r="BZ79" i="41" s="1"/>
  <c r="CB79" i="41"/>
  <c r="BW79" i="41"/>
  <c r="BY79" i="41" s="1"/>
  <c r="CB71" i="41"/>
  <c r="BW71" i="41"/>
  <c r="BY71" i="41" s="1"/>
  <c r="BX71" i="41"/>
  <c r="BZ71" i="41" s="1"/>
  <c r="CB69" i="41"/>
  <c r="BW69" i="41"/>
  <c r="BY69" i="41" s="1"/>
  <c r="CB65" i="41"/>
  <c r="BW65" i="41"/>
  <c r="BY65" i="41" s="1"/>
  <c r="CC63" i="41"/>
  <c r="BX63" i="41"/>
  <c r="BZ63" i="41" s="1"/>
  <c r="CB63" i="41"/>
  <c r="BW63" i="41"/>
  <c r="BY63" i="41" s="1"/>
  <c r="CB52" i="41"/>
  <c r="BW52" i="41"/>
  <c r="BY52" i="41" s="1"/>
  <c r="BW50" i="41"/>
  <c r="BY50" i="41" s="1"/>
  <c r="CC48" i="41"/>
  <c r="BX48" i="41"/>
  <c r="BZ48" i="41" s="1"/>
  <c r="CB47" i="41"/>
  <c r="BW47" i="41"/>
  <c r="BY47" i="41" s="1"/>
  <c r="BX45" i="41"/>
  <c r="BZ45" i="41" s="1"/>
  <c r="CC44" i="41"/>
  <c r="BX44" i="41"/>
  <c r="BZ44" i="41" s="1"/>
  <c r="BW18" i="41"/>
  <c r="BY18" i="41" s="1"/>
  <c r="CB17" i="41"/>
  <c r="BW17" i="41"/>
  <c r="BY17" i="41" s="1"/>
  <c r="CJ4" i="41"/>
  <c r="CB13" i="41"/>
  <c r="BW13" i="41"/>
  <c r="BY13" i="41" s="1"/>
  <c r="BW9" i="41"/>
  <c r="BY9" i="41" s="1"/>
  <c r="CJ43" i="41"/>
  <c r="BW29" i="41"/>
  <c r="BY29" i="41" s="1"/>
  <c r="BW58" i="41"/>
  <c r="BY58" i="41" s="1"/>
  <c r="BW127" i="40"/>
  <c r="BY127" i="40" s="1"/>
  <c r="BW123" i="40"/>
  <c r="BY123" i="40" s="1"/>
  <c r="CB123" i="40"/>
  <c r="BX117" i="40"/>
  <c r="BZ117" i="40" s="1"/>
  <c r="BW113" i="40"/>
  <c r="BY113" i="40" s="1"/>
  <c r="BX112" i="40"/>
  <c r="BZ112" i="40" s="1"/>
  <c r="BX109" i="40"/>
  <c r="BZ109" i="40" s="1"/>
  <c r="CA109" i="40"/>
  <c r="BW109" i="40"/>
  <c r="BY109" i="40" s="1"/>
  <c r="BW98" i="40"/>
  <c r="BY98" i="40" s="1"/>
  <c r="BX98" i="40"/>
  <c r="BZ98" i="40" s="1"/>
  <c r="BW94" i="40"/>
  <c r="BY94" i="40" s="1"/>
  <c r="CB89" i="40"/>
  <c r="BW89" i="40"/>
  <c r="BY89" i="40" s="1"/>
  <c r="CB53" i="40"/>
  <c r="BW53" i="40"/>
  <c r="BY53" i="40" s="1"/>
  <c r="BW21" i="40"/>
  <c r="BY21" i="40" s="1"/>
  <c r="BW10" i="40"/>
  <c r="BY10" i="40" s="1"/>
  <c r="CJ72" i="40"/>
  <c r="CJ133" i="40"/>
  <c r="BW77" i="40"/>
  <c r="BY77" i="40" s="1"/>
  <c r="CN92" i="40"/>
  <c r="BW75" i="40"/>
  <c r="BY75" i="40" s="1"/>
  <c r="CJ44" i="40"/>
  <c r="BW67" i="40"/>
  <c r="BY67" i="40" s="1"/>
  <c r="CN33" i="42"/>
  <c r="CN19" i="42"/>
  <c r="CN6" i="42"/>
  <c r="CJ11" i="42"/>
  <c r="CJ9" i="42"/>
  <c r="CN11" i="42"/>
  <c r="CJ16" i="42"/>
  <c r="CJ26" i="42"/>
  <c r="BW18" i="42"/>
  <c r="BY18" i="42" s="1"/>
  <c r="CB18" i="42"/>
  <c r="CN23" i="42"/>
  <c r="CN9" i="42"/>
  <c r="CJ18" i="42"/>
  <c r="CC26" i="42"/>
  <c r="BX26" i="42"/>
  <c r="BZ26" i="42" s="1"/>
  <c r="BW22" i="42"/>
  <c r="BY22" i="42" s="1"/>
  <c r="CB22" i="42"/>
  <c r="BX22" i="42"/>
  <c r="BZ22" i="42" s="1"/>
  <c r="CJ17" i="42"/>
  <c r="BX18" i="42"/>
  <c r="BZ18" i="42" s="1"/>
  <c r="CC18" i="42"/>
  <c r="CJ12" i="42"/>
  <c r="CJ23" i="42"/>
  <c r="CN17" i="42"/>
  <c r="CJ6" i="42"/>
  <c r="BW34" i="42"/>
  <c r="BY34" i="42" s="1"/>
  <c r="CA34" i="42"/>
  <c r="CN31" i="42"/>
  <c r="CC21" i="42"/>
  <c r="BX21" i="42"/>
  <c r="BZ21" i="42" s="1"/>
  <c r="CB21" i="42"/>
  <c r="BW21" i="42"/>
  <c r="BY21" i="42" s="1"/>
  <c r="BW3" i="42"/>
  <c r="BY3" i="42" s="1"/>
  <c r="CB3" i="42"/>
  <c r="CN16" i="42"/>
  <c r="CJ7" i="42"/>
  <c r="CJ35" i="42"/>
  <c r="CJ22" i="42"/>
  <c r="CN12" i="42"/>
  <c r="CN32" i="42"/>
  <c r="CN8" i="42"/>
  <c r="CN10" i="42"/>
  <c r="CN21" i="42"/>
  <c r="CJ13" i="42"/>
  <c r="CJ32" i="42"/>
  <c r="CJ19" i="42"/>
  <c r="CC4" i="42"/>
  <c r="BX4" i="42"/>
  <c r="BZ4" i="42" s="1"/>
  <c r="BX31" i="42"/>
  <c r="BZ31" i="42" s="1"/>
  <c r="CC31" i="42"/>
  <c r="CN25" i="42"/>
  <c r="CN18" i="42"/>
  <c r="CJ40" i="42"/>
  <c r="CN13" i="42"/>
  <c r="CB13" i="42"/>
  <c r="BW13" i="42"/>
  <c r="BY13" i="42" s="1"/>
  <c r="CJ20" i="42"/>
  <c r="BW30" i="42"/>
  <c r="BY30" i="42" s="1"/>
  <c r="CB30" i="42"/>
  <c r="CN36" i="42"/>
  <c r="CN38" i="42"/>
  <c r="CN27" i="42"/>
  <c r="BX13" i="42"/>
  <c r="BZ13" i="42" s="1"/>
  <c r="CC13" i="42"/>
  <c r="CN34" i="42"/>
  <c r="CJ3" i="42"/>
  <c r="CN28" i="42"/>
  <c r="CJ28" i="42"/>
  <c r="CB33" i="42"/>
  <c r="BX33" i="42"/>
  <c r="BZ33" i="42" s="1"/>
  <c r="BW33" i="42"/>
  <c r="BY33" i="42" s="1"/>
  <c r="CJ29" i="42"/>
  <c r="CB40" i="42"/>
  <c r="BW40" i="42"/>
  <c r="BY40" i="42" s="1"/>
  <c r="CC20" i="42"/>
  <c r="BX20" i="42"/>
  <c r="BZ20" i="42" s="1"/>
  <c r="BW6" i="42"/>
  <c r="BY6" i="42" s="1"/>
  <c r="CB6" i="42"/>
  <c r="BX6" i="42"/>
  <c r="BZ6" i="42" s="1"/>
  <c r="CN41" i="42"/>
  <c r="BW20" i="42"/>
  <c r="BY20" i="42" s="1"/>
  <c r="CB20" i="42"/>
  <c r="CN29" i="42"/>
  <c r="CN7" i="42"/>
  <c r="CN3" i="42"/>
  <c r="BW16" i="42"/>
  <c r="BY16" i="42" s="1"/>
  <c r="CB16" i="42"/>
  <c r="CN37" i="42"/>
  <c r="CJ30" i="42"/>
  <c r="CJ27" i="42"/>
  <c r="CJ8" i="42"/>
  <c r="CB41" i="42"/>
  <c r="BW41" i="42"/>
  <c r="BY41" i="42" s="1"/>
  <c r="CB17" i="42"/>
  <c r="BW17" i="42"/>
  <c r="BY17" i="42" s="1"/>
  <c r="CJ34" i="42"/>
  <c r="CJ5" i="42"/>
  <c r="CJ33" i="42"/>
  <c r="CN35" i="42"/>
  <c r="CJ39" i="42"/>
  <c r="CJ25" i="42"/>
  <c r="CJ36" i="42"/>
  <c r="CJ21" i="42"/>
  <c r="CJ10" i="42"/>
  <c r="BW15" i="42"/>
  <c r="BY15" i="42" s="1"/>
  <c r="CB15" i="42"/>
  <c r="CJ31" i="42"/>
  <c r="BX3" i="42"/>
  <c r="BZ3" i="42" s="1"/>
  <c r="CC3" i="42"/>
  <c r="BW31" i="42"/>
  <c r="BY31" i="42" s="1"/>
  <c r="CB31" i="42"/>
  <c r="CJ24" i="42"/>
  <c r="BX15" i="42"/>
  <c r="BZ15" i="42" s="1"/>
  <c r="CC15" i="42"/>
  <c r="BW26" i="42"/>
  <c r="BY26" i="42" s="1"/>
  <c r="CB26" i="42"/>
  <c r="CN14" i="42"/>
  <c r="CC30" i="42"/>
  <c r="BX30" i="42"/>
  <c r="BZ30" i="42" s="1"/>
  <c r="CB5" i="42"/>
  <c r="BW5" i="42"/>
  <c r="BY5" i="42" s="1"/>
  <c r="BX39" i="42"/>
  <c r="BZ39" i="42" s="1"/>
  <c r="CC39" i="42"/>
  <c r="BX41" i="42"/>
  <c r="BZ41" i="42" s="1"/>
  <c r="CC41" i="42"/>
  <c r="CN26" i="42"/>
  <c r="BW4" i="42"/>
  <c r="BY4" i="42" s="1"/>
  <c r="CB4" i="42"/>
  <c r="CN30" i="42"/>
  <c r="CB39" i="42"/>
  <c r="BW39" i="42"/>
  <c r="BY39" i="42" s="1"/>
  <c r="CJ41" i="42"/>
  <c r="CN40" i="42"/>
  <c r="BX19" i="42"/>
  <c r="BZ19" i="42" s="1"/>
  <c r="CC19" i="42"/>
  <c r="CC5" i="42"/>
  <c r="BX5" i="42"/>
  <c r="BZ5" i="42" s="1"/>
  <c r="CJ37" i="42"/>
  <c r="BW19" i="42"/>
  <c r="BY19" i="42" s="1"/>
  <c r="CB19" i="42"/>
  <c r="CN15" i="42"/>
  <c r="CN4" i="42"/>
  <c r="BX16" i="42"/>
  <c r="BZ16" i="42" s="1"/>
  <c r="CC16" i="42"/>
  <c r="CN22" i="42"/>
  <c r="CN39" i="42"/>
  <c r="CN5" i="42"/>
  <c r="CJ14" i="42"/>
  <c r="CN20" i="42"/>
  <c r="CJ15" i="42"/>
  <c r="BX17" i="42"/>
  <c r="BZ17" i="42" s="1"/>
  <c r="CC17" i="42"/>
  <c r="CJ38" i="42"/>
  <c r="CJ4" i="42"/>
  <c r="CJ104" i="41"/>
  <c r="CJ87" i="41"/>
  <c r="CB40" i="41"/>
  <c r="BW40" i="41"/>
  <c r="BY40" i="41" s="1"/>
  <c r="CN56" i="41"/>
  <c r="CJ17" i="41"/>
  <c r="BW23" i="41"/>
  <c r="BY23" i="41" s="1"/>
  <c r="CB23" i="41"/>
  <c r="CJ27" i="41"/>
  <c r="CJ94" i="41"/>
  <c r="CN87" i="41"/>
  <c r="CN69" i="41"/>
  <c r="CN88" i="41"/>
  <c r="CN48" i="41"/>
  <c r="BW22" i="41"/>
  <c r="BY22" i="41" s="1"/>
  <c r="CB22" i="41"/>
  <c r="BW85" i="41"/>
  <c r="BY85" i="41" s="1"/>
  <c r="CB85" i="41"/>
  <c r="CN38" i="41"/>
  <c r="CJ56" i="41"/>
  <c r="CJ37" i="41"/>
  <c r="CB67" i="41"/>
  <c r="BW67" i="41"/>
  <c r="BY67" i="41" s="1"/>
  <c r="BX21" i="41"/>
  <c r="BZ21" i="41" s="1"/>
  <c r="CC21" i="41"/>
  <c r="BX85" i="41"/>
  <c r="BZ85" i="41" s="1"/>
  <c r="CC85" i="41"/>
  <c r="CN91" i="41"/>
  <c r="CB93" i="41"/>
  <c r="BW93" i="41"/>
  <c r="BY93" i="41" s="1"/>
  <c r="CJ40" i="41"/>
  <c r="CN53" i="41"/>
  <c r="CN62" i="41"/>
  <c r="CN72" i="41"/>
  <c r="CN70" i="41"/>
  <c r="CN85" i="41"/>
  <c r="CB55" i="41"/>
  <c r="BW55" i="41"/>
  <c r="BY55" i="41" s="1"/>
  <c r="CJ42" i="41"/>
  <c r="CB80" i="41"/>
  <c r="BW80" i="41"/>
  <c r="BY80" i="41" s="1"/>
  <c r="CJ66" i="41"/>
  <c r="BX89" i="41"/>
  <c r="BZ89" i="41" s="1"/>
  <c r="CC89" i="41"/>
  <c r="BW8" i="41"/>
  <c r="BY8" i="41" s="1"/>
  <c r="CB8" i="41"/>
  <c r="BX8" i="41"/>
  <c r="BZ8" i="41" s="1"/>
  <c r="BW56" i="41"/>
  <c r="BY56" i="41" s="1"/>
  <c r="BX24" i="41"/>
  <c r="BZ24" i="41" s="1"/>
  <c r="CC24" i="41"/>
  <c r="BW3" i="41"/>
  <c r="BY3" i="41" s="1"/>
  <c r="CB3" i="41"/>
  <c r="CJ23" i="41"/>
  <c r="CJ60" i="41"/>
  <c r="CN35" i="41"/>
  <c r="CN39" i="41"/>
  <c r="CN14" i="41"/>
  <c r="CN24" i="41"/>
  <c r="CC72" i="41"/>
  <c r="BX72" i="41"/>
  <c r="BZ72" i="41" s="1"/>
  <c r="CJ59" i="41"/>
  <c r="CN80" i="41"/>
  <c r="BX105" i="41"/>
  <c r="BZ105" i="41" s="1"/>
  <c r="CC105" i="41"/>
  <c r="BX32" i="41"/>
  <c r="BZ32" i="41" s="1"/>
  <c r="CC32" i="41"/>
  <c r="CN8" i="41"/>
  <c r="CJ28" i="41"/>
  <c r="BX53" i="41"/>
  <c r="BZ53" i="41" s="1"/>
  <c r="CC53" i="41"/>
  <c r="CJ50" i="41"/>
  <c r="BW70" i="41"/>
  <c r="BY70" i="41" s="1"/>
  <c r="CJ6" i="41"/>
  <c r="CA101" i="41"/>
  <c r="BW101" i="41"/>
  <c r="BY101" i="41" s="1"/>
  <c r="CB36" i="41"/>
  <c r="BX36" i="41"/>
  <c r="BZ36" i="41" s="1"/>
  <c r="BW36" i="41"/>
  <c r="BY36" i="41" s="1"/>
  <c r="CN7" i="41"/>
  <c r="BW73" i="41"/>
  <c r="BY73" i="41" s="1"/>
  <c r="CB73" i="41"/>
  <c r="CN103" i="41"/>
  <c r="BW54" i="41"/>
  <c r="BY54" i="41" s="1"/>
  <c r="CB54" i="41"/>
  <c r="CN28" i="41"/>
  <c r="CN65" i="41"/>
  <c r="BX15" i="41"/>
  <c r="BZ15" i="41" s="1"/>
  <c r="CC15" i="41"/>
  <c r="CJ58" i="41"/>
  <c r="CN31" i="41"/>
  <c r="CJ92" i="41"/>
  <c r="CN44" i="41"/>
  <c r="CN95" i="41"/>
  <c r="CN63" i="41"/>
  <c r="CN23" i="41"/>
  <c r="CJ11" i="41"/>
  <c r="CN19" i="41"/>
  <c r="CN104" i="41"/>
  <c r="CJ101" i="41"/>
  <c r="CJ99" i="41"/>
  <c r="CJ105" i="41"/>
  <c r="BW95" i="41"/>
  <c r="BY95" i="41" s="1"/>
  <c r="CB95" i="41"/>
  <c r="CN101" i="41"/>
  <c r="CN75" i="41"/>
  <c r="CC80" i="41"/>
  <c r="BX80" i="41"/>
  <c r="BZ80" i="41" s="1"/>
  <c r="CN79" i="41"/>
  <c r="CJ53" i="41"/>
  <c r="CC59" i="41"/>
  <c r="BX59" i="41"/>
  <c r="BZ59" i="41" s="1"/>
  <c r="CJ65" i="41"/>
  <c r="BW27" i="41"/>
  <c r="BY27" i="41" s="1"/>
  <c r="CB27" i="41"/>
  <c r="BX27" i="41"/>
  <c r="BZ27" i="41" s="1"/>
  <c r="CN78" i="41"/>
  <c r="BX23" i="41"/>
  <c r="BZ23" i="41" s="1"/>
  <c r="CC23" i="41"/>
  <c r="CA100" i="41"/>
  <c r="BW100" i="41"/>
  <c r="BY100" i="41" s="1"/>
  <c r="CJ103" i="41"/>
  <c r="CJ78" i="41"/>
  <c r="CB6" i="41"/>
  <c r="BW6" i="41"/>
  <c r="BY6" i="41" s="1"/>
  <c r="BX6" i="41"/>
  <c r="BZ6" i="41" s="1"/>
  <c r="CN49" i="41"/>
  <c r="CN30" i="41"/>
  <c r="CB86" i="41"/>
  <c r="BX86" i="41"/>
  <c r="BZ86" i="41" s="1"/>
  <c r="BW86" i="41"/>
  <c r="BY86" i="41" s="1"/>
  <c r="CJ68" i="41"/>
  <c r="CB87" i="41"/>
  <c r="BW87" i="41"/>
  <c r="BY87" i="41" s="1"/>
  <c r="BX68" i="41"/>
  <c r="BZ68" i="41" s="1"/>
  <c r="CC68" i="41"/>
  <c r="CJ22" i="41"/>
  <c r="CJ12" i="41"/>
  <c r="CJ80" i="41"/>
  <c r="CJ75" i="41"/>
  <c r="CJ86" i="41"/>
  <c r="CJ69" i="41"/>
  <c r="CJ48" i="41"/>
  <c r="CJ83" i="41"/>
  <c r="CJ91" i="41"/>
  <c r="CJ32" i="41"/>
  <c r="CJ67" i="41"/>
  <c r="CJ82" i="41"/>
  <c r="CJ52" i="41"/>
  <c r="CJ76" i="41"/>
  <c r="CJ85" i="41"/>
  <c r="CJ100" i="41"/>
  <c r="CJ72" i="41"/>
  <c r="CJ33" i="41"/>
  <c r="CN50" i="41"/>
  <c r="BX76" i="41"/>
  <c r="BZ76" i="41" s="1"/>
  <c r="CC76" i="41"/>
  <c r="CN97" i="41"/>
  <c r="CN34" i="41"/>
  <c r="CJ25" i="41"/>
  <c r="CN71" i="41"/>
  <c r="CN54" i="41"/>
  <c r="BW19" i="41"/>
  <c r="BY19" i="41" s="1"/>
  <c r="CB75" i="41"/>
  <c r="BW75" i="41"/>
  <c r="BY75" i="41" s="1"/>
  <c r="CN67" i="41"/>
  <c r="BX92" i="41"/>
  <c r="BZ92" i="41" s="1"/>
  <c r="CC92" i="41"/>
  <c r="CN22" i="41"/>
  <c r="CJ57" i="41"/>
  <c r="CJ31" i="41"/>
  <c r="BW11" i="41"/>
  <c r="BY11" i="41" s="1"/>
  <c r="CB11" i="41"/>
  <c r="CA91" i="41"/>
  <c r="BW91" i="41"/>
  <c r="BY91" i="41" s="1"/>
  <c r="CN46" i="41"/>
  <c r="CN89" i="41"/>
  <c r="BX37" i="41"/>
  <c r="BZ37" i="41" s="1"/>
  <c r="CC37" i="41"/>
  <c r="CN5" i="41"/>
  <c r="CJ77" i="41"/>
  <c r="CJ38" i="41"/>
  <c r="CN10" i="41"/>
  <c r="CJ96" i="41"/>
  <c r="CC91" i="41"/>
  <c r="BX91" i="41"/>
  <c r="BZ91" i="41" s="1"/>
  <c r="CN41" i="41"/>
  <c r="CN26" i="41"/>
  <c r="CJ54" i="41"/>
  <c r="CN21" i="41"/>
  <c r="BX75" i="41"/>
  <c r="BZ75" i="41" s="1"/>
  <c r="CJ35" i="41"/>
  <c r="CN102" i="41"/>
  <c r="CJ102" i="41"/>
  <c r="BX100" i="41"/>
  <c r="BZ100" i="41" s="1"/>
  <c r="CC100" i="41"/>
  <c r="CN83" i="41"/>
  <c r="BX52" i="41"/>
  <c r="BZ52" i="41" s="1"/>
  <c r="CC52" i="41"/>
  <c r="CJ79" i="41"/>
  <c r="CJ73" i="41"/>
  <c r="CJ97" i="41"/>
  <c r="CJ41" i="41"/>
  <c r="CJ74" i="41"/>
  <c r="BX56" i="41"/>
  <c r="BZ56" i="41" s="1"/>
  <c r="CC56" i="41"/>
  <c r="CB37" i="41"/>
  <c r="BW37" i="41"/>
  <c r="BY37" i="41" s="1"/>
  <c r="BX87" i="41"/>
  <c r="BZ87" i="41" s="1"/>
  <c r="CC87" i="41"/>
  <c r="BW35" i="41"/>
  <c r="BY35" i="41" s="1"/>
  <c r="CB35" i="41"/>
  <c r="BW59" i="41"/>
  <c r="BY59" i="41" s="1"/>
  <c r="CJ45" i="41"/>
  <c r="CJ14" i="41"/>
  <c r="CN32" i="41"/>
  <c r="CJ62" i="41"/>
  <c r="CN13" i="41"/>
  <c r="CJ3" i="41"/>
  <c r="CJ26" i="41"/>
  <c r="CN57" i="41"/>
  <c r="BW97" i="41"/>
  <c r="BY97" i="41" s="1"/>
  <c r="CB97" i="41"/>
  <c r="CC95" i="41"/>
  <c r="BX95" i="41"/>
  <c r="BZ95" i="41" s="1"/>
  <c r="BX73" i="41"/>
  <c r="BZ73" i="41" s="1"/>
  <c r="CC73" i="41"/>
  <c r="CN96" i="41"/>
  <c r="CN61" i="41"/>
  <c r="CN68" i="41"/>
  <c r="CN82" i="41"/>
  <c r="CN66" i="41"/>
  <c r="CN18" i="41"/>
  <c r="CB84" i="41"/>
  <c r="BW84" i="41"/>
  <c r="BY84" i="41" s="1"/>
  <c r="BX54" i="41"/>
  <c r="BZ54" i="41" s="1"/>
  <c r="CC54" i="41"/>
  <c r="CN40" i="41"/>
  <c r="BW30" i="41"/>
  <c r="BY30" i="41" s="1"/>
  <c r="CB30" i="41"/>
  <c r="BW42" i="41"/>
  <c r="BY42" i="41" s="1"/>
  <c r="CB42" i="41"/>
  <c r="CB68" i="41"/>
  <c r="BW68" i="41"/>
  <c r="BY68" i="41" s="1"/>
  <c r="CJ90" i="41"/>
  <c r="CJ64" i="41"/>
  <c r="CJ81" i="41"/>
  <c r="CN77" i="41"/>
  <c r="CJ36" i="41"/>
  <c r="CN11" i="41"/>
  <c r="CN58" i="41"/>
  <c r="CJ20" i="41"/>
  <c r="BW43" i="41"/>
  <c r="BY43" i="41" s="1"/>
  <c r="BW46" i="41"/>
  <c r="BY46" i="41" s="1"/>
  <c r="BX22" i="41"/>
  <c r="BZ22" i="41" s="1"/>
  <c r="CC22" i="41"/>
  <c r="CN20" i="41"/>
  <c r="BW90" i="41"/>
  <c r="BY90" i="41" s="1"/>
  <c r="CJ71" i="41"/>
  <c r="CN16" i="41"/>
  <c r="CJ49" i="41"/>
  <c r="CJ55" i="41"/>
  <c r="CJ46" i="41"/>
  <c r="CC101" i="41"/>
  <c r="BX101" i="41"/>
  <c r="BZ101" i="41" s="1"/>
  <c r="CN105" i="41"/>
  <c r="CN92" i="41"/>
  <c r="CN99" i="41"/>
  <c r="CN84" i="41"/>
  <c r="CN73" i="41"/>
  <c r="CC97" i="41"/>
  <c r="BX97" i="41"/>
  <c r="BZ97" i="41" s="1"/>
  <c r="CJ84" i="41"/>
  <c r="CN93" i="41"/>
  <c r="CN76" i="41"/>
  <c r="CN64" i="41"/>
  <c r="CN74" i="41"/>
  <c r="CN47" i="41"/>
  <c r="BX58" i="41"/>
  <c r="BZ58" i="41" s="1"/>
  <c r="CC58" i="41"/>
  <c r="CN43" i="41"/>
  <c r="CN100" i="41"/>
  <c r="BW92" i="41"/>
  <c r="BY92" i="41" s="1"/>
  <c r="CB92" i="41"/>
  <c r="BX84" i="41"/>
  <c r="BZ84" i="41" s="1"/>
  <c r="CC84" i="41"/>
  <c r="BX40" i="41"/>
  <c r="BZ40" i="41" s="1"/>
  <c r="CC40" i="41"/>
  <c r="CN33" i="41"/>
  <c r="CB14" i="41"/>
  <c r="BW14" i="41"/>
  <c r="BY14" i="41" s="1"/>
  <c r="CB32" i="41"/>
  <c r="BW32" i="41"/>
  <c r="BY32" i="41" s="1"/>
  <c r="CJ88" i="41"/>
  <c r="CB25" i="41"/>
  <c r="BW25" i="41"/>
  <c r="BY25" i="41" s="1"/>
  <c r="BX55" i="41"/>
  <c r="BZ55" i="41" s="1"/>
  <c r="CC55" i="41"/>
  <c r="CN51" i="41"/>
  <c r="CC43" i="41"/>
  <c r="BX43" i="41"/>
  <c r="BZ43" i="41" s="1"/>
  <c r="CB21" i="41"/>
  <c r="BW21" i="41"/>
  <c r="BY21" i="41" s="1"/>
  <c r="CJ18" i="41"/>
  <c r="CN55" i="41"/>
  <c r="N7" i="41"/>
  <c r="CN52" i="41"/>
  <c r="CN36" i="41"/>
  <c r="CJ19" i="41"/>
  <c r="CN9" i="41"/>
  <c r="CJ16" i="41"/>
  <c r="CN17" i="41"/>
  <c r="CJ10" i="41"/>
  <c r="BX11" i="41"/>
  <c r="BZ11" i="41" s="1"/>
  <c r="CC11" i="41"/>
  <c r="CN4" i="41"/>
  <c r="CJ98" i="41"/>
  <c r="CJ15" i="41"/>
  <c r="CJ30" i="41"/>
  <c r="CJ89" i="41"/>
  <c r="CN98" i="41"/>
  <c r="CB76" i="41"/>
  <c r="BW76" i="41"/>
  <c r="BY76" i="41" s="1"/>
  <c r="CJ93" i="41"/>
  <c r="BX90" i="41"/>
  <c r="BZ90" i="41" s="1"/>
  <c r="CC90" i="41"/>
  <c r="CN60" i="41"/>
  <c r="CN42" i="41"/>
  <c r="BX93" i="41"/>
  <c r="BZ93" i="41" s="1"/>
  <c r="CC93" i="41"/>
  <c r="BW57" i="41"/>
  <c r="BY57" i="41" s="1"/>
  <c r="CB57" i="41"/>
  <c r="CB33" i="41"/>
  <c r="BW33" i="41"/>
  <c r="BY33" i="41" s="1"/>
  <c r="BW41" i="41"/>
  <c r="BY41" i="41" s="1"/>
  <c r="CB41" i="41"/>
  <c r="CJ34" i="41"/>
  <c r="CB28" i="41"/>
  <c r="BX28" i="41"/>
  <c r="BZ28" i="41" s="1"/>
  <c r="BW28" i="41"/>
  <c r="BY28" i="41" s="1"/>
  <c r="CJ61" i="41"/>
  <c r="CJ51" i="41"/>
  <c r="BW38" i="41"/>
  <c r="BY38" i="41" s="1"/>
  <c r="CB38" i="41"/>
  <c r="BX35" i="41"/>
  <c r="BZ35" i="41" s="1"/>
  <c r="CC35" i="41"/>
  <c r="CB10" i="41"/>
  <c r="BW10" i="41"/>
  <c r="BY10" i="41" s="1"/>
  <c r="BW26" i="41"/>
  <c r="BY26" i="41" s="1"/>
  <c r="CB26" i="41"/>
  <c r="BX46" i="41"/>
  <c r="BZ46" i="41" s="1"/>
  <c r="CC46" i="41"/>
  <c r="BW20" i="41"/>
  <c r="BY20" i="41" s="1"/>
  <c r="CB20" i="41"/>
  <c r="CN59" i="41"/>
  <c r="CJ39" i="41"/>
  <c r="CN6" i="41"/>
  <c r="CN25" i="41"/>
  <c r="CJ21" i="41"/>
  <c r="CJ5" i="41"/>
  <c r="CN90" i="41"/>
  <c r="CB96" i="41"/>
  <c r="BW96" i="41"/>
  <c r="BY96" i="41" s="1"/>
  <c r="CJ9" i="41"/>
  <c r="CN94" i="41"/>
  <c r="CJ29" i="41"/>
  <c r="BW24" i="41"/>
  <c r="BY24" i="41" s="1"/>
  <c r="CB24" i="41"/>
  <c r="BX7" i="41"/>
  <c r="BZ7" i="41" s="1"/>
  <c r="CC7" i="41"/>
  <c r="CJ44" i="41"/>
  <c r="CJ7" i="41"/>
  <c r="CA83" i="41"/>
  <c r="BW83" i="41"/>
  <c r="BY83" i="41" s="1"/>
  <c r="CN86" i="41"/>
  <c r="CB105" i="41"/>
  <c r="BW105" i="41"/>
  <c r="BY105" i="41" s="1"/>
  <c r="CB72" i="41"/>
  <c r="BW72" i="41"/>
  <c r="BY72" i="41" s="1"/>
  <c r="BX57" i="41"/>
  <c r="BZ57" i="41" s="1"/>
  <c r="CC57" i="41"/>
  <c r="CN45" i="41"/>
  <c r="CN37" i="41"/>
  <c r="CC33" i="41"/>
  <c r="BX33" i="41"/>
  <c r="BZ33" i="41" s="1"/>
  <c r="BX41" i="41"/>
  <c r="BZ41" i="41" s="1"/>
  <c r="CC41" i="41"/>
  <c r="CJ63" i="41"/>
  <c r="CB89" i="41"/>
  <c r="BW89" i="41"/>
  <c r="BY89" i="41" s="1"/>
  <c r="BX38" i="41"/>
  <c r="BZ38" i="41" s="1"/>
  <c r="CC38" i="41"/>
  <c r="BX67" i="41"/>
  <c r="BZ67" i="41" s="1"/>
  <c r="CC67" i="41"/>
  <c r="CN29" i="41"/>
  <c r="BX25" i="41"/>
  <c r="BZ25" i="41" s="1"/>
  <c r="CC25" i="41"/>
  <c r="CN3" i="41"/>
  <c r="BX42" i="41"/>
  <c r="BZ42" i="41" s="1"/>
  <c r="CC42" i="41"/>
  <c r="CN81" i="41"/>
  <c r="BX29" i="41"/>
  <c r="BZ29" i="41" s="1"/>
  <c r="CC29" i="41"/>
  <c r="CJ8" i="41"/>
  <c r="CN12" i="41"/>
  <c r="CN15" i="41"/>
  <c r="CN27" i="41"/>
  <c r="CJ13" i="41"/>
  <c r="CC96" i="41"/>
  <c r="BX96" i="41"/>
  <c r="BZ96" i="41" s="1"/>
  <c r="BW53" i="41"/>
  <c r="BY53" i="41" s="1"/>
  <c r="CB53" i="41"/>
  <c r="CB15" i="41"/>
  <c r="BW15" i="41"/>
  <c r="BY15" i="41" s="1"/>
  <c r="CJ47" i="41"/>
  <c r="CJ70" i="41"/>
  <c r="BW7" i="41"/>
  <c r="BY7" i="41" s="1"/>
  <c r="CB7" i="41"/>
  <c r="BX3" i="41"/>
  <c r="BZ3" i="41" s="1"/>
  <c r="CC3" i="41"/>
  <c r="BX26" i="41"/>
  <c r="BZ26" i="41" s="1"/>
  <c r="CJ24" i="41"/>
  <c r="CJ95" i="41"/>
  <c r="CA126" i="40"/>
  <c r="BW126" i="40"/>
  <c r="BY126" i="40" s="1"/>
  <c r="CJ116" i="40"/>
  <c r="CJ113" i="40"/>
  <c r="CC93" i="40"/>
  <c r="BX93" i="40"/>
  <c r="BZ93" i="40" s="1"/>
  <c r="CN34" i="40"/>
  <c r="CJ80" i="40"/>
  <c r="CN83" i="40"/>
  <c r="CN119" i="40"/>
  <c r="CB26" i="40"/>
  <c r="BW26" i="40"/>
  <c r="BY26" i="40" s="1"/>
  <c r="CJ79" i="40"/>
  <c r="CJ77" i="40"/>
  <c r="CN24" i="40"/>
  <c r="CA131" i="40"/>
  <c r="BW131" i="40"/>
  <c r="BY131" i="40" s="1"/>
  <c r="CJ120" i="40"/>
  <c r="CJ117" i="40"/>
  <c r="BX41" i="40"/>
  <c r="BZ41" i="40" s="1"/>
  <c r="CB41" i="40"/>
  <c r="BW41" i="40"/>
  <c r="BY41" i="40" s="1"/>
  <c r="CB38" i="40"/>
  <c r="BW38" i="40"/>
  <c r="BY38" i="40" s="1"/>
  <c r="CN31" i="40"/>
  <c r="CN100" i="40"/>
  <c r="CN33" i="40"/>
  <c r="BX29" i="40"/>
  <c r="BZ29" i="40" s="1"/>
  <c r="CC29" i="40"/>
  <c r="CJ26" i="40"/>
  <c r="CN48" i="40"/>
  <c r="BX47" i="40"/>
  <c r="BZ47" i="40" s="1"/>
  <c r="CC47" i="40"/>
  <c r="CB24" i="40"/>
  <c r="BW24" i="40"/>
  <c r="BY24" i="40" s="1"/>
  <c r="CJ126" i="40"/>
  <c r="BX131" i="40"/>
  <c r="BZ131" i="40" s="1"/>
  <c r="CC131" i="40"/>
  <c r="CN128" i="40"/>
  <c r="BX100" i="40"/>
  <c r="BZ100" i="40" s="1"/>
  <c r="CC100" i="40"/>
  <c r="CJ102" i="40"/>
  <c r="CJ111" i="40"/>
  <c r="CJ107" i="40"/>
  <c r="CB80" i="40"/>
  <c r="BW80" i="40"/>
  <c r="BY80" i="40" s="1"/>
  <c r="CN23" i="40"/>
  <c r="CN125" i="40"/>
  <c r="BW27" i="40"/>
  <c r="BY27" i="40" s="1"/>
  <c r="CB27" i="40"/>
  <c r="CJ88" i="40"/>
  <c r="CJ60" i="40"/>
  <c r="CJ58" i="40"/>
  <c r="CN44" i="40"/>
  <c r="BW70" i="40"/>
  <c r="BY70" i="40" s="1"/>
  <c r="CB70" i="40"/>
  <c r="CN15" i="40"/>
  <c r="CJ49" i="40"/>
  <c r="CN72" i="40"/>
  <c r="CB111" i="40"/>
  <c r="BW111" i="40"/>
  <c r="BY111" i="40" s="1"/>
  <c r="BX111" i="40"/>
  <c r="BZ111" i="40" s="1"/>
  <c r="CN105" i="40"/>
  <c r="CJ121" i="40"/>
  <c r="CN113" i="40"/>
  <c r="CN93" i="40"/>
  <c r="CN80" i="40"/>
  <c r="CJ40" i="40"/>
  <c r="CN89" i="40"/>
  <c r="CN103" i="40"/>
  <c r="BW86" i="40"/>
  <c r="BY86" i="40" s="1"/>
  <c r="CB86" i="40"/>
  <c r="CJ66" i="40"/>
  <c r="CJ45" i="40"/>
  <c r="CJ82" i="40"/>
  <c r="CB42" i="40"/>
  <c r="BW42" i="40"/>
  <c r="BY42" i="40" s="1"/>
  <c r="CJ55" i="40"/>
  <c r="CJ41" i="40"/>
  <c r="CJ34" i="40"/>
  <c r="CN56" i="40"/>
  <c r="CC127" i="40"/>
  <c r="BX127" i="40"/>
  <c r="BZ127" i="40" s="1"/>
  <c r="CB114" i="40"/>
  <c r="BW114" i="40"/>
  <c r="BY114" i="40" s="1"/>
  <c r="BX114" i="40"/>
  <c r="BZ114" i="40" s="1"/>
  <c r="CN88" i="40"/>
  <c r="CN79" i="40"/>
  <c r="CB84" i="40"/>
  <c r="BW84" i="40"/>
  <c r="BY84" i="40" s="1"/>
  <c r="BW62" i="40"/>
  <c r="BY62" i="40" s="1"/>
  <c r="CB62" i="40"/>
  <c r="CN122" i="40"/>
  <c r="CN27" i="40"/>
  <c r="CN111" i="40"/>
  <c r="CJ37" i="40"/>
  <c r="CN49" i="40"/>
  <c r="BW29" i="40"/>
  <c r="BY29" i="40" s="1"/>
  <c r="CJ20" i="40"/>
  <c r="CN3" i="40"/>
  <c r="CJ131" i="40"/>
  <c r="CN133" i="40"/>
  <c r="CJ129" i="40"/>
  <c r="CB116" i="40"/>
  <c r="BW116" i="40"/>
  <c r="BY116" i="40" s="1"/>
  <c r="CJ118" i="40"/>
  <c r="CJ124" i="40"/>
  <c r="CJ130" i="40"/>
  <c r="CN102" i="40"/>
  <c r="CB97" i="40"/>
  <c r="BW97" i="40"/>
  <c r="BY97" i="40" s="1"/>
  <c r="BW105" i="40"/>
  <c r="BY105" i="40" s="1"/>
  <c r="CB105" i="40"/>
  <c r="CB76" i="40"/>
  <c r="BW76" i="40"/>
  <c r="BY76" i="40" s="1"/>
  <c r="CB65" i="40"/>
  <c r="BW65" i="40"/>
  <c r="BY65" i="40" s="1"/>
  <c r="CB79" i="40"/>
  <c r="BW79" i="40"/>
  <c r="BY79" i="40" s="1"/>
  <c r="BX38" i="40"/>
  <c r="BZ38" i="40" s="1"/>
  <c r="CC38" i="40"/>
  <c r="BX30" i="40"/>
  <c r="BZ30" i="40" s="1"/>
  <c r="CC30" i="40"/>
  <c r="CJ90" i="40"/>
  <c r="CJ63" i="40"/>
  <c r="CB22" i="40"/>
  <c r="BW22" i="40"/>
  <c r="BY22" i="40" s="1"/>
  <c r="BX84" i="40"/>
  <c r="BZ84" i="40" s="1"/>
  <c r="CC84" i="40"/>
  <c r="CJ75" i="40"/>
  <c r="CJ52" i="40"/>
  <c r="CN39" i="40"/>
  <c r="BX67" i="40"/>
  <c r="BZ67" i="40" s="1"/>
  <c r="CC67" i="40"/>
  <c r="BX62" i="40"/>
  <c r="BZ62" i="40" s="1"/>
  <c r="CC62" i="40"/>
  <c r="CJ56" i="40"/>
  <c r="CN84" i="40"/>
  <c r="CN101" i="40"/>
  <c r="CN121" i="40"/>
  <c r="CB18" i="40"/>
  <c r="BW18" i="40"/>
  <c r="BY18" i="40" s="1"/>
  <c r="CB56" i="40"/>
  <c r="BW56" i="40"/>
  <c r="BY56" i="40" s="1"/>
  <c r="CJ68" i="40"/>
  <c r="CN43" i="40"/>
  <c r="BX26" i="40"/>
  <c r="BZ26" i="40" s="1"/>
  <c r="CB20" i="40"/>
  <c r="BW20" i="40"/>
  <c r="BY20" i="40" s="1"/>
  <c r="CJ8" i="40"/>
  <c r="CJ36" i="40"/>
  <c r="CN97" i="40"/>
  <c r="CC88" i="40"/>
  <c r="BX88" i="40"/>
  <c r="BZ88" i="40" s="1"/>
  <c r="CN28" i="40"/>
  <c r="CJ38" i="40"/>
  <c r="CN9" i="40"/>
  <c r="CJ17" i="40"/>
  <c r="CB32" i="40"/>
  <c r="BW32" i="40"/>
  <c r="BY32" i="40" s="1"/>
  <c r="CN20" i="40"/>
  <c r="CJ87" i="40"/>
  <c r="CN67" i="40"/>
  <c r="CJ13" i="40"/>
  <c r="CN21" i="40"/>
  <c r="CN52" i="40"/>
  <c r="CN32" i="40"/>
  <c r="CN40" i="40"/>
  <c r="BX42" i="40"/>
  <c r="BZ42" i="40" s="1"/>
  <c r="CJ39" i="40"/>
  <c r="CN78" i="40"/>
  <c r="CJ7" i="40"/>
  <c r="CJ122" i="40"/>
  <c r="CA102" i="40"/>
  <c r="BW102" i="40"/>
  <c r="BY102" i="40" s="1"/>
  <c r="CB101" i="40"/>
  <c r="BW101" i="40"/>
  <c r="BY101" i="40" s="1"/>
  <c r="CN99" i="40"/>
  <c r="CN64" i="40"/>
  <c r="CA60" i="40"/>
  <c r="BW60" i="40"/>
  <c r="BY60" i="40" s="1"/>
  <c r="CJ85" i="40"/>
  <c r="CB25" i="40"/>
  <c r="BX25" i="40"/>
  <c r="BZ25" i="40" s="1"/>
  <c r="BW25" i="40"/>
  <c r="BY25" i="40" s="1"/>
  <c r="CC58" i="40"/>
  <c r="BX58" i="40"/>
  <c r="BZ58" i="40" s="1"/>
  <c r="CN106" i="40"/>
  <c r="CJ119" i="40"/>
  <c r="BW47" i="40"/>
  <c r="BY47" i="40" s="1"/>
  <c r="CB47" i="40"/>
  <c r="BX37" i="40"/>
  <c r="BZ37" i="40" s="1"/>
  <c r="CC37" i="40"/>
  <c r="CN4" i="40"/>
  <c r="BX102" i="40"/>
  <c r="BZ102" i="40" s="1"/>
  <c r="CC102" i="40"/>
  <c r="CJ104" i="40"/>
  <c r="CJ94" i="40"/>
  <c r="CN94" i="40"/>
  <c r="CJ91" i="40"/>
  <c r="BW33" i="40"/>
  <c r="BY33" i="40" s="1"/>
  <c r="CB33" i="40"/>
  <c r="BX33" i="40"/>
  <c r="BZ33" i="40" s="1"/>
  <c r="CN73" i="40"/>
  <c r="CN124" i="40"/>
  <c r="BW59" i="40"/>
  <c r="BY59" i="40" s="1"/>
  <c r="CB59" i="40"/>
  <c r="CJ43" i="40"/>
  <c r="CJ125" i="40"/>
  <c r="N6" i="40"/>
  <c r="L7" i="40"/>
  <c r="CN13" i="40"/>
  <c r="CJ53" i="40"/>
  <c r="BX133" i="40"/>
  <c r="BZ133" i="40" s="1"/>
  <c r="CC133" i="40"/>
  <c r="CJ128" i="40"/>
  <c r="CN66" i="40"/>
  <c r="CN51" i="40"/>
  <c r="CJ24" i="40"/>
  <c r="CN110" i="40"/>
  <c r="CN58" i="40"/>
  <c r="CN50" i="40"/>
  <c r="CJ28" i="40"/>
  <c r="CJ23" i="40"/>
  <c r="CN7" i="40"/>
  <c r="CJ70" i="40"/>
  <c r="CJ123" i="40"/>
  <c r="BX34" i="40"/>
  <c r="BZ34" i="40" s="1"/>
  <c r="CC34" i="40"/>
  <c r="CJ25" i="40"/>
  <c r="BX24" i="40"/>
  <c r="BZ24" i="40" s="1"/>
  <c r="CC24" i="40"/>
  <c r="CN35" i="40"/>
  <c r="CN47" i="40"/>
  <c r="CN132" i="40"/>
  <c r="CA100" i="40"/>
  <c r="BW100" i="40"/>
  <c r="BY100" i="40" s="1"/>
  <c r="CJ32" i="40"/>
  <c r="CJ76" i="40"/>
  <c r="CJ73" i="40"/>
  <c r="CN115" i="40"/>
  <c r="BW43" i="40"/>
  <c r="BY43" i="40" s="1"/>
  <c r="CB43" i="40"/>
  <c r="CC4" i="40"/>
  <c r="BX4" i="40"/>
  <c r="BZ4" i="40" s="1"/>
  <c r="BX70" i="40"/>
  <c r="BZ70" i="40" s="1"/>
  <c r="CC70" i="40"/>
  <c r="CN14" i="40"/>
  <c r="CN38" i="40"/>
  <c r="BW119" i="40"/>
  <c r="BY119" i="40" s="1"/>
  <c r="CB119" i="40"/>
  <c r="CJ109" i="40"/>
  <c r="CJ97" i="40"/>
  <c r="CJ103" i="40"/>
  <c r="CJ67" i="40"/>
  <c r="CJ64" i="40"/>
  <c r="CC77" i="40"/>
  <c r="BX77" i="40"/>
  <c r="BZ77" i="40" s="1"/>
  <c r="CN112" i="40"/>
  <c r="BX40" i="40"/>
  <c r="BZ40" i="40" s="1"/>
  <c r="CC40" i="40"/>
  <c r="BX43" i="40"/>
  <c r="BZ43" i="40" s="1"/>
  <c r="CC43" i="40"/>
  <c r="BW88" i="40"/>
  <c r="BY88" i="40" s="1"/>
  <c r="CB88" i="40"/>
  <c r="CJ54" i="40"/>
  <c r="CJ99" i="40"/>
  <c r="CN19" i="40"/>
  <c r="CN30" i="40"/>
  <c r="CN131" i="40"/>
  <c r="CN129" i="40"/>
  <c r="CN127" i="40"/>
  <c r="CN116" i="40"/>
  <c r="CC118" i="40"/>
  <c r="BX118" i="40"/>
  <c r="BZ118" i="40" s="1"/>
  <c r="CJ127" i="40"/>
  <c r="CJ110" i="40"/>
  <c r="CN104" i="40"/>
  <c r="CC97" i="40"/>
  <c r="BX97" i="40"/>
  <c r="BZ97" i="40" s="1"/>
  <c r="CN90" i="40"/>
  <c r="BX87" i="40"/>
  <c r="BZ87" i="40" s="1"/>
  <c r="CC87" i="40"/>
  <c r="BX101" i="40"/>
  <c r="BZ101" i="40" s="1"/>
  <c r="CA83" i="40"/>
  <c r="BW83" i="40"/>
  <c r="BY83" i="40" s="1"/>
  <c r="CN46" i="40"/>
  <c r="CJ101" i="40"/>
  <c r="CN86" i="40"/>
  <c r="CN54" i="40"/>
  <c r="CN76" i="40"/>
  <c r="CN75" i="40"/>
  <c r="CB61" i="40"/>
  <c r="BW61" i="40"/>
  <c r="BY61" i="40" s="1"/>
  <c r="CN45" i="40"/>
  <c r="CN37" i="40"/>
  <c r="CN29" i="40"/>
  <c r="BX72" i="40"/>
  <c r="BZ72" i="40" s="1"/>
  <c r="CC72" i="40"/>
  <c r="CN68" i="40"/>
  <c r="CJ74" i="40"/>
  <c r="BW73" i="40"/>
  <c r="BY73" i="40" s="1"/>
  <c r="CB73" i="40"/>
  <c r="BW71" i="40"/>
  <c r="BY71" i="40" s="1"/>
  <c r="CB71" i="40"/>
  <c r="CJ61" i="40"/>
  <c r="CN62" i="40"/>
  <c r="CN53" i="40"/>
  <c r="CN108" i="40"/>
  <c r="CN126" i="40"/>
  <c r="BX103" i="40"/>
  <c r="BZ103" i="40" s="1"/>
  <c r="CC103" i="40"/>
  <c r="CC56" i="40"/>
  <c r="BX56" i="40"/>
  <c r="BZ56" i="40" s="1"/>
  <c r="CJ30" i="40"/>
  <c r="CJ12" i="40"/>
  <c r="CJ51" i="40"/>
  <c r="CB78" i="40"/>
  <c r="BW78" i="40"/>
  <c r="BY78" i="40" s="1"/>
  <c r="BW50" i="40"/>
  <c r="BY50" i="40" s="1"/>
  <c r="CB50" i="40"/>
  <c r="CN10" i="40"/>
  <c r="CJ47" i="40"/>
  <c r="CN36" i="40"/>
  <c r="CJ106" i="40"/>
  <c r="CB57" i="40"/>
  <c r="BW57" i="40"/>
  <c r="BY57" i="40" s="1"/>
  <c r="CN59" i="40"/>
  <c r="CN57" i="40"/>
  <c r="CN18" i="40"/>
  <c r="CN70" i="40"/>
  <c r="CC21" i="40"/>
  <c r="BX21" i="40"/>
  <c r="BZ21" i="40" s="1"/>
  <c r="CB37" i="40"/>
  <c r="BW37" i="40"/>
  <c r="BY37" i="40" s="1"/>
  <c r="CN85" i="40"/>
  <c r="CJ132" i="40"/>
  <c r="BX129" i="40"/>
  <c r="BZ129" i="40" s="1"/>
  <c r="CC129" i="40"/>
  <c r="CJ93" i="40"/>
  <c r="CN81" i="40"/>
  <c r="CN87" i="40"/>
  <c r="CN42" i="40"/>
  <c r="CC79" i="40"/>
  <c r="BX79" i="40"/>
  <c r="BZ79" i="40" s="1"/>
  <c r="CA49" i="40"/>
  <c r="BW49" i="40"/>
  <c r="BY49" i="40" s="1"/>
  <c r="BX71" i="40"/>
  <c r="BZ71" i="40" s="1"/>
  <c r="CC71" i="40"/>
  <c r="CN69" i="40"/>
  <c r="CB103" i="40"/>
  <c r="BW103" i="40"/>
  <c r="BY103" i="40" s="1"/>
  <c r="CJ6" i="40"/>
  <c r="CC48" i="40"/>
  <c r="BX48" i="40"/>
  <c r="BZ48" i="40" s="1"/>
  <c r="BW19" i="40"/>
  <c r="BY19" i="40" s="1"/>
  <c r="CB19" i="40"/>
  <c r="CJ86" i="40"/>
  <c r="CN41" i="40"/>
  <c r="BX35" i="40"/>
  <c r="BZ35" i="40" s="1"/>
  <c r="CC35" i="40"/>
  <c r="CJ33" i="40"/>
  <c r="CJ15" i="40"/>
  <c r="CJ114" i="40"/>
  <c r="CC107" i="40"/>
  <c r="BX107" i="40"/>
  <c r="BZ107" i="40" s="1"/>
  <c r="BX80" i="40"/>
  <c r="BZ80" i="40" s="1"/>
  <c r="CC80" i="40"/>
  <c r="CJ46" i="40"/>
  <c r="CN63" i="40"/>
  <c r="CN117" i="40"/>
  <c r="CJ92" i="40"/>
  <c r="CJ29" i="40"/>
  <c r="CJ10" i="40"/>
  <c r="BX32" i="40"/>
  <c r="BZ32" i="40" s="1"/>
  <c r="CC32" i="40"/>
  <c r="CN26" i="40"/>
  <c r="CN17" i="40"/>
  <c r="CN130" i="40"/>
  <c r="BX119" i="40"/>
  <c r="BZ119" i="40" s="1"/>
  <c r="CC119" i="40"/>
  <c r="CB91" i="40"/>
  <c r="BW91" i="40"/>
  <c r="BY91" i="40" s="1"/>
  <c r="CB107" i="40"/>
  <c r="BW107" i="40"/>
  <c r="BY107" i="40" s="1"/>
  <c r="CJ89" i="40"/>
  <c r="BW68" i="40"/>
  <c r="BY68" i="40" s="1"/>
  <c r="CA68" i="40"/>
  <c r="CJ83" i="40"/>
  <c r="CN60" i="40"/>
  <c r="CB69" i="40"/>
  <c r="BW69" i="40"/>
  <c r="BY69" i="40" s="1"/>
  <c r="CN95" i="40"/>
  <c r="CJ48" i="40"/>
  <c r="CJ14" i="40"/>
  <c r="CJ11" i="40"/>
  <c r="CC19" i="40"/>
  <c r="BX19" i="40"/>
  <c r="BZ19" i="40" s="1"/>
  <c r="CJ42" i="40"/>
  <c r="CN12" i="40"/>
  <c r="BX51" i="40"/>
  <c r="BZ51" i="40" s="1"/>
  <c r="CC51" i="40"/>
  <c r="CN22" i="40"/>
  <c r="CB133" i="40"/>
  <c r="BW133" i="40"/>
  <c r="BY133" i="40" s="1"/>
  <c r="CJ96" i="40"/>
  <c r="CJ108" i="40"/>
  <c r="CB87" i="40"/>
  <c r="BW87" i="40"/>
  <c r="BY87" i="40" s="1"/>
  <c r="CJ95" i="40"/>
  <c r="CN71" i="40"/>
  <c r="CN118" i="40"/>
  <c r="BX27" i="40"/>
  <c r="BZ27" i="40" s="1"/>
  <c r="CC27" i="40"/>
  <c r="CJ65" i="40"/>
  <c r="CJ59" i="40"/>
  <c r="CJ22" i="40"/>
  <c r="CN6" i="40"/>
  <c r="CJ35" i="40"/>
  <c r="CB34" i="40"/>
  <c r="BW34" i="40"/>
  <c r="BY34" i="40" s="1"/>
  <c r="CJ9" i="40"/>
  <c r="CC105" i="40"/>
  <c r="BX105" i="40"/>
  <c r="BZ105" i="40" s="1"/>
  <c r="BX69" i="40"/>
  <c r="BZ69" i="40" s="1"/>
  <c r="CC69" i="40"/>
  <c r="CN107" i="40"/>
  <c r="CC86" i="40"/>
  <c r="BX86" i="40"/>
  <c r="BZ86" i="40" s="1"/>
  <c r="CN82" i="40"/>
  <c r="CJ57" i="40"/>
  <c r="CJ69" i="40"/>
  <c r="CJ4" i="40"/>
  <c r="CJ3" i="40"/>
  <c r="CJ19" i="40"/>
  <c r="CJ62" i="40"/>
  <c r="CJ31" i="40"/>
  <c r="CJ27" i="40"/>
  <c r="CJ84" i="40"/>
  <c r="CJ100" i="40"/>
  <c r="CJ71" i="40"/>
  <c r="CB130" i="40"/>
  <c r="BX130" i="40"/>
  <c r="BZ130" i="40" s="1"/>
  <c r="BW130" i="40"/>
  <c r="BY130" i="40" s="1"/>
  <c r="BX126" i="40"/>
  <c r="BZ126" i="40" s="1"/>
  <c r="CC126" i="40"/>
  <c r="CN123" i="40"/>
  <c r="CJ115" i="40"/>
  <c r="CN114" i="40"/>
  <c r="CN109" i="40"/>
  <c r="BW118" i="40"/>
  <c r="BY118" i="40" s="1"/>
  <c r="CB118" i="40"/>
  <c r="CJ105" i="40"/>
  <c r="CN98" i="40"/>
  <c r="CN96" i="40"/>
  <c r="BW129" i="40"/>
  <c r="BY129" i="40" s="1"/>
  <c r="CB129" i="40"/>
  <c r="BW95" i="40"/>
  <c r="BY95" i="40" s="1"/>
  <c r="CB95" i="40"/>
  <c r="CB93" i="40"/>
  <c r="BW93" i="40"/>
  <c r="BY93" i="40" s="1"/>
  <c r="BX83" i="40"/>
  <c r="BZ83" i="40" s="1"/>
  <c r="CC83" i="40"/>
  <c r="CJ78" i="40"/>
  <c r="CN91" i="40"/>
  <c r="BX75" i="40"/>
  <c r="BZ75" i="40" s="1"/>
  <c r="CC75" i="40"/>
  <c r="CB72" i="40"/>
  <c r="BW72" i="40"/>
  <c r="BY72" i="40" s="1"/>
  <c r="BX49" i="40"/>
  <c r="BZ49" i="40" s="1"/>
  <c r="CC49" i="40"/>
  <c r="CB30" i="40"/>
  <c r="BW30" i="40"/>
  <c r="BY30" i="40" s="1"/>
  <c r="CN74" i="40"/>
  <c r="BX73" i="40"/>
  <c r="BZ73" i="40" s="1"/>
  <c r="CC73" i="40"/>
  <c r="BW58" i="40"/>
  <c r="BY58" i="40" s="1"/>
  <c r="CB58" i="40"/>
  <c r="CN77" i="40"/>
  <c r="CN55" i="40"/>
  <c r="CN61" i="40"/>
  <c r="CN120" i="40"/>
  <c r="BX61" i="40"/>
  <c r="BZ61" i="40" s="1"/>
  <c r="CJ98" i="40"/>
  <c r="CJ81" i="40"/>
  <c r="BX64" i="40"/>
  <c r="BZ64" i="40" s="1"/>
  <c r="CC64" i="40"/>
  <c r="CN25" i="40"/>
  <c r="CJ16" i="40"/>
  <c r="CJ50" i="40"/>
  <c r="BX59" i="40"/>
  <c r="BZ59" i="40" s="1"/>
  <c r="BX78" i="40"/>
  <c r="BZ78" i="40" s="1"/>
  <c r="CC78" i="40"/>
  <c r="CB48" i="40"/>
  <c r="BW48" i="40"/>
  <c r="BY48" i="40" s="1"/>
  <c r="CN16" i="40"/>
  <c r="BX50" i="40"/>
  <c r="BZ50" i="40" s="1"/>
  <c r="CC50" i="40"/>
  <c r="CJ112" i="40"/>
  <c r="CJ21" i="40"/>
  <c r="BX57" i="40"/>
  <c r="BZ57" i="40" s="1"/>
  <c r="CC57" i="40"/>
  <c r="BW40" i="40"/>
  <c r="BY40" i="40" s="1"/>
  <c r="BW51" i="40"/>
  <c r="BY51" i="40" s="1"/>
  <c r="CN8" i="40"/>
  <c r="CN11" i="40"/>
  <c r="BX18" i="40"/>
  <c r="BZ18" i="40" s="1"/>
  <c r="BX95" i="40"/>
  <c r="BZ95" i="40" s="1"/>
  <c r="CN65" i="40"/>
  <c r="BW35" i="40"/>
  <c r="BY35" i="40" s="1"/>
  <c r="CB35" i="40"/>
  <c r="CJ18" i="40"/>
  <c r="CN5" i="40"/>
  <c r="CJ5" i="40"/>
  <c r="BX23" i="39"/>
  <c r="BZ23" i="39" s="1"/>
  <c r="CB23" i="39"/>
  <c r="BX37" i="39"/>
  <c r="BZ37" i="39" s="1"/>
  <c r="BX15" i="39"/>
  <c r="BZ15" i="39" s="1"/>
  <c r="BW19" i="39"/>
  <c r="BY19" i="39" s="1"/>
  <c r="BW9" i="39"/>
  <c r="BY9" i="39" s="1"/>
  <c r="BX9" i="39"/>
  <c r="BZ9" i="39" s="1"/>
  <c r="BW27" i="39"/>
  <c r="BY27" i="39" s="1"/>
  <c r="BW11" i="39"/>
  <c r="BY11" i="39" s="1"/>
  <c r="BW176" i="19"/>
  <c r="BY176" i="19" s="1"/>
  <c r="BW173" i="19"/>
  <c r="BY173" i="19" s="1"/>
  <c r="BW177" i="19"/>
  <c r="BY177" i="19" s="1"/>
  <c r="CC175" i="19"/>
  <c r="CD175" i="19" s="1"/>
  <c r="CC172" i="19"/>
  <c r="BX172" i="19"/>
  <c r="BZ172" i="19" s="1"/>
  <c r="BX174" i="19"/>
  <c r="BZ174" i="19" s="1"/>
  <c r="CB174" i="19"/>
  <c r="BW174" i="19"/>
  <c r="BY174" i="19" s="1"/>
  <c r="BW172" i="19"/>
  <c r="BY172" i="19" s="1"/>
  <c r="CC177" i="19"/>
  <c r="BX177" i="19"/>
  <c r="BZ177" i="19" s="1"/>
  <c r="CC176" i="19"/>
  <c r="BX176" i="19"/>
  <c r="BZ176" i="19" s="1"/>
  <c r="BX173" i="19"/>
  <c r="BZ173" i="19" s="1"/>
  <c r="CC173" i="19"/>
  <c r="BX11" i="39"/>
  <c r="BZ11" i="39" s="1"/>
  <c r="BW15" i="39"/>
  <c r="BY15" i="39" s="1"/>
  <c r="BW31" i="39"/>
  <c r="BY31" i="39" s="1"/>
  <c r="BX8" i="39"/>
  <c r="BZ8" i="39" s="1"/>
  <c r="CL17" i="39"/>
  <c r="CM17" i="39" s="1"/>
  <c r="BW10" i="39"/>
  <c r="BY10" i="39" s="1"/>
  <c r="BX38" i="39"/>
  <c r="BZ38" i="39" s="1"/>
  <c r="CL30" i="39"/>
  <c r="CM30" i="39" s="1"/>
  <c r="CL24" i="39"/>
  <c r="CM24" i="39" s="1"/>
  <c r="CL32" i="39"/>
  <c r="CM32" i="39" s="1"/>
  <c r="CL28" i="39"/>
  <c r="CM28" i="39" s="1"/>
  <c r="BX31" i="39"/>
  <c r="BZ31" i="39" s="1"/>
  <c r="CC7" i="39"/>
  <c r="CE20" i="39"/>
  <c r="BX19" i="39"/>
  <c r="BZ19" i="39" s="1"/>
  <c r="CE7" i="39"/>
  <c r="BW38" i="39"/>
  <c r="BY38" i="39" s="1"/>
  <c r="CJ39" i="39"/>
  <c r="CL19" i="39"/>
  <c r="CM19" i="39" s="1"/>
  <c r="CL36" i="39"/>
  <c r="CM36" i="39" s="1"/>
  <c r="BW37" i="39"/>
  <c r="BY37" i="39" s="1"/>
  <c r="BW35" i="39"/>
  <c r="BY35" i="39" s="1"/>
  <c r="CA35" i="39"/>
  <c r="CE10" i="39"/>
  <c r="CE24" i="39"/>
  <c r="CE16" i="39"/>
  <c r="CL34" i="39"/>
  <c r="CM34" i="39" s="1"/>
  <c r="CE11" i="39"/>
  <c r="CL31" i="39"/>
  <c r="CM31" i="39" s="1"/>
  <c r="CE21" i="39"/>
  <c r="CB8" i="39"/>
  <c r="CL33" i="39"/>
  <c r="CM33" i="39" s="1"/>
  <c r="CE17" i="39"/>
  <c r="BW8" i="39"/>
  <c r="BY8" i="39" s="1"/>
  <c r="BX35" i="39"/>
  <c r="BZ35" i="39" s="1"/>
  <c r="BX39" i="39"/>
  <c r="BZ39" i="39" s="1"/>
  <c r="CC39" i="39"/>
  <c r="CB16" i="39"/>
  <c r="BW16" i="39"/>
  <c r="BY16" i="39" s="1"/>
  <c r="BW6" i="39"/>
  <c r="BY6" i="39" s="1"/>
  <c r="CB6" i="39"/>
  <c r="BX6" i="39"/>
  <c r="BZ6" i="39" s="1"/>
  <c r="CB32" i="39"/>
  <c r="BW32" i="39"/>
  <c r="BY32" i="39" s="1"/>
  <c r="BX32" i="39"/>
  <c r="BZ32" i="39" s="1"/>
  <c r="CJ20" i="39"/>
  <c r="CE38" i="39"/>
  <c r="CE37" i="39"/>
  <c r="CE36" i="39"/>
  <c r="CE35" i="39"/>
  <c r="CE34" i="39"/>
  <c r="CE31" i="39"/>
  <c r="CQ15" i="39"/>
  <c r="CE22" i="39"/>
  <c r="CE19" i="39"/>
  <c r="CE27" i="39"/>
  <c r="CE18" i="39"/>
  <c r="CE23" i="39"/>
  <c r="CE39" i="39"/>
  <c r="CE33" i="39"/>
  <c r="CE26" i="39"/>
  <c r="CE30" i="39"/>
  <c r="CE15" i="39"/>
  <c r="CE5" i="39"/>
  <c r="CE32" i="39"/>
  <c r="CE3" i="39"/>
  <c r="CE28" i="39"/>
  <c r="CE6" i="39"/>
  <c r="CV14" i="39"/>
  <c r="CE8" i="39"/>
  <c r="CQ16" i="39"/>
  <c r="CE14" i="39"/>
  <c r="CE12" i="39"/>
  <c r="CE29" i="39"/>
  <c r="CE4" i="39"/>
  <c r="CE9" i="39"/>
  <c r="CE25" i="39"/>
  <c r="CV15" i="39"/>
  <c r="BW33" i="39"/>
  <c r="BY33" i="39" s="1"/>
  <c r="CB33" i="39"/>
  <c r="CJ28" i="39"/>
  <c r="CJ38" i="39"/>
  <c r="CJ18" i="39"/>
  <c r="BW25" i="39"/>
  <c r="BY25" i="39" s="1"/>
  <c r="CB25" i="39"/>
  <c r="BX25" i="39"/>
  <c r="BZ25" i="39" s="1"/>
  <c r="CJ31" i="39"/>
  <c r="BX5" i="39"/>
  <c r="BZ5" i="39" s="1"/>
  <c r="CC5" i="39"/>
  <c r="CJ24" i="39"/>
  <c r="BX16" i="39"/>
  <c r="BZ16" i="39" s="1"/>
  <c r="BW30" i="39"/>
  <c r="BY30" i="39" s="1"/>
  <c r="CB30" i="39"/>
  <c r="BW4" i="39"/>
  <c r="BY4" i="39" s="1"/>
  <c r="CB4" i="39"/>
  <c r="BW26" i="39"/>
  <c r="BY26" i="39" s="1"/>
  <c r="CB26" i="39"/>
  <c r="BX13" i="39"/>
  <c r="BZ13" i="39" s="1"/>
  <c r="CC13" i="39"/>
  <c r="BW3" i="39"/>
  <c r="BY3" i="39" s="1"/>
  <c r="CB3" i="39"/>
  <c r="CJ5" i="39"/>
  <c r="BX33" i="39"/>
  <c r="BZ33" i="39" s="1"/>
  <c r="CC33" i="39"/>
  <c r="CB28" i="39"/>
  <c r="BW28" i="39"/>
  <c r="BY28" i="39" s="1"/>
  <c r="CJ32" i="39"/>
  <c r="BX30" i="39"/>
  <c r="BZ30" i="39" s="1"/>
  <c r="CC30" i="39"/>
  <c r="CJ15" i="39"/>
  <c r="CJ30" i="39"/>
  <c r="BX26" i="39"/>
  <c r="BZ26" i="39" s="1"/>
  <c r="CC26" i="39"/>
  <c r="CB39" i="39"/>
  <c r="BW39" i="39"/>
  <c r="BY39" i="39" s="1"/>
  <c r="CJ26" i="39"/>
  <c r="CJ10" i="39"/>
  <c r="BW12" i="39"/>
  <c r="BY12" i="39" s="1"/>
  <c r="CB12" i="39"/>
  <c r="BX4" i="39"/>
  <c r="BZ4" i="39" s="1"/>
  <c r="CC4" i="39"/>
  <c r="BX3" i="39"/>
  <c r="BZ3" i="39" s="1"/>
  <c r="CC3" i="39"/>
  <c r="BX14" i="39"/>
  <c r="BZ14" i="39" s="1"/>
  <c r="CC14" i="39"/>
  <c r="CB20" i="39"/>
  <c r="BW20" i="39"/>
  <c r="BY20" i="39" s="1"/>
  <c r="BW14" i="39"/>
  <c r="BY14" i="39" s="1"/>
  <c r="CB14" i="39"/>
  <c r="BW22" i="39"/>
  <c r="BY22" i="39" s="1"/>
  <c r="CB22" i="39"/>
  <c r="CU16" i="39"/>
  <c r="CL16" i="39"/>
  <c r="CM16" i="39" s="1"/>
  <c r="CB36" i="39"/>
  <c r="BW36" i="39"/>
  <c r="BY36" i="39" s="1"/>
  <c r="CL25" i="39"/>
  <c r="CM25" i="39" s="1"/>
  <c r="CJ12" i="39"/>
  <c r="CL39" i="39"/>
  <c r="CM39" i="39" s="1"/>
  <c r="BW29" i="39"/>
  <c r="BY29" i="39" s="1"/>
  <c r="CB29" i="39"/>
  <c r="CL22" i="39"/>
  <c r="CM22" i="39" s="1"/>
  <c r="CJ34" i="39"/>
  <c r="CJ35" i="39"/>
  <c r="BW18" i="39"/>
  <c r="BY18" i="39" s="1"/>
  <c r="CB18" i="39"/>
  <c r="BR15" i="39"/>
  <c r="BQ15" i="39"/>
  <c r="BX22" i="39"/>
  <c r="BZ22" i="39" s="1"/>
  <c r="CC22" i="39"/>
  <c r="CL20" i="39"/>
  <c r="CM20" i="39" s="1"/>
  <c r="CJ22" i="39"/>
  <c r="CJ23" i="39"/>
  <c r="CJ37" i="39"/>
  <c r="N5" i="39"/>
  <c r="L6" i="39"/>
  <c r="CL15" i="39"/>
  <c r="CM15" i="39" s="1"/>
  <c r="CO15" i="39"/>
  <c r="CP15" i="39" s="1"/>
  <c r="CL7" i="39"/>
  <c r="CM7" i="39" s="1"/>
  <c r="CL8" i="39"/>
  <c r="CM8" i="39" s="1"/>
  <c r="CL9" i="39"/>
  <c r="CM9" i="39" s="1"/>
  <c r="CL11" i="39"/>
  <c r="CM11" i="39" s="1"/>
  <c r="CL10" i="39"/>
  <c r="CM10" i="39" s="1"/>
  <c r="CL14" i="39"/>
  <c r="CM14" i="39" s="1"/>
  <c r="CZ14" i="39"/>
  <c r="CL3" i="39"/>
  <c r="CM3" i="39" s="1"/>
  <c r="CL4" i="39"/>
  <c r="CM4" i="39" s="1"/>
  <c r="CL5" i="39"/>
  <c r="CM5" i="39" s="1"/>
  <c r="CL12" i="39"/>
  <c r="CM12" i="39" s="1"/>
  <c r="CL13" i="39"/>
  <c r="CM13" i="39" s="1"/>
  <c r="CL6" i="39"/>
  <c r="CM6" i="39" s="1"/>
  <c r="CZ15" i="39"/>
  <c r="CJ7" i="39"/>
  <c r="CL18" i="39"/>
  <c r="CM18" i="39" s="1"/>
  <c r="CJ14" i="39"/>
  <c r="CL27" i="39"/>
  <c r="CM27" i="39" s="1"/>
  <c r="CB24" i="39"/>
  <c r="BW24" i="39"/>
  <c r="BY24" i="39" s="1"/>
  <c r="BW17" i="39"/>
  <c r="BY17" i="39" s="1"/>
  <c r="CB17" i="39"/>
  <c r="CJ4" i="39"/>
  <c r="CL35" i="39"/>
  <c r="CM35" i="39" s="1"/>
  <c r="BX18" i="39"/>
  <c r="BZ18" i="39" s="1"/>
  <c r="CC18" i="39"/>
  <c r="BW13" i="39"/>
  <c r="BY13" i="39" s="1"/>
  <c r="CB13" i="39"/>
  <c r="CJ9" i="39"/>
  <c r="CJ13" i="39"/>
  <c r="BW7" i="39"/>
  <c r="BY7" i="39" s="1"/>
  <c r="CJ6" i="39"/>
  <c r="CJ8" i="39"/>
  <c r="CL29" i="39"/>
  <c r="CM29" i="39" s="1"/>
  <c r="BW34" i="39"/>
  <c r="BY34" i="39" s="1"/>
  <c r="CB34" i="39"/>
  <c r="CJ11" i="39"/>
  <c r="CJ29" i="39"/>
  <c r="CJ16" i="39"/>
  <c r="CJ17" i="39"/>
  <c r="CJ21" i="39"/>
  <c r="CJ3" i="39"/>
  <c r="CJ25" i="39"/>
  <c r="CJ36" i="39"/>
  <c r="CL26" i="39"/>
  <c r="CM26" i="39" s="1"/>
  <c r="BW21" i="39"/>
  <c r="BY21" i="39" s="1"/>
  <c r="CB21" i="39"/>
  <c r="CL23" i="39"/>
  <c r="CM23" i="39" s="1"/>
  <c r="CL38" i="39"/>
  <c r="CM38" i="39" s="1"/>
  <c r="CL37" i="39"/>
  <c r="CM37" i="39" s="1"/>
  <c r="CJ33" i="39"/>
  <c r="BW5" i="39"/>
  <c r="BY5" i="39" s="1"/>
  <c r="CB5" i="39"/>
  <c r="BX12" i="39"/>
  <c r="BZ12" i="39" s="1"/>
  <c r="CJ27" i="39"/>
  <c r="CJ19" i="39"/>
  <c r="CC138" i="14"/>
  <c r="BX138" i="14"/>
  <c r="BZ138" i="14" s="1"/>
  <c r="BW138" i="14"/>
  <c r="BY138" i="14" s="1"/>
  <c r="CC18" i="12"/>
  <c r="BX18" i="12"/>
  <c r="BZ18" i="12" s="1"/>
  <c r="BW18" i="12"/>
  <c r="BY18" i="12" s="1"/>
  <c r="H32" i="37"/>
  <c r="G29" i="37"/>
  <c r="I31" i="37"/>
  <c r="F34" i="37"/>
  <c r="H29" i="37"/>
  <c r="K31" i="37"/>
  <c r="G32" i="37"/>
  <c r="K32" i="37"/>
  <c r="I29" i="37"/>
  <c r="J32" i="37"/>
  <c r="J31" i="37"/>
  <c r="H31" i="37"/>
  <c r="I32" i="37"/>
  <c r="K29" i="37"/>
  <c r="J29" i="37"/>
  <c r="G31" i="37"/>
  <c r="CD38" i="42" l="1"/>
  <c r="CD70" i="41"/>
  <c r="BM3" i="41"/>
  <c r="BG3" i="41"/>
  <c r="BG5" i="41"/>
  <c r="BG6" i="41"/>
  <c r="CR6" i="41" s="1"/>
  <c r="BM4" i="41"/>
  <c r="CS4" i="41" s="1"/>
  <c r="BM6" i="41"/>
  <c r="BG4" i="41"/>
  <c r="BM5" i="41"/>
  <c r="CD125" i="40"/>
  <c r="CD120" i="40"/>
  <c r="CD45" i="40"/>
  <c r="CD99" i="40"/>
  <c r="CD10" i="39"/>
  <c r="CD50" i="41"/>
  <c r="CD94" i="40"/>
  <c r="CD122" i="40"/>
  <c r="CD23" i="40"/>
  <c r="CD4" i="41"/>
  <c r="CD45" i="41"/>
  <c r="CD108" i="40"/>
  <c r="CD82" i="41"/>
  <c r="CD31" i="41"/>
  <c r="CD27" i="39"/>
  <c r="CD14" i="42"/>
  <c r="CD78" i="41"/>
  <c r="CD7" i="40"/>
  <c r="CD128" i="40"/>
  <c r="CD60" i="41"/>
  <c r="CD35" i="42"/>
  <c r="CD36" i="42"/>
  <c r="CD94" i="41"/>
  <c r="CD51" i="41"/>
  <c r="CD102" i="41"/>
  <c r="CD62" i="41"/>
  <c r="CD13" i="40"/>
  <c r="CD96" i="40"/>
  <c r="CD121" i="40"/>
  <c r="DB20" i="46"/>
  <c r="CD9" i="40"/>
  <c r="CD12" i="40"/>
  <c r="CD115" i="40"/>
  <c r="CD3" i="40"/>
  <c r="BG23" i="46"/>
  <c r="BM23" i="46"/>
  <c r="CX21" i="46"/>
  <c r="CS22" i="46"/>
  <c r="CW21" i="46"/>
  <c r="DA21" i="46" s="1"/>
  <c r="CR22" i="46"/>
  <c r="N24" i="46"/>
  <c r="L25" i="46"/>
  <c r="CD49" i="41"/>
  <c r="CD27" i="42"/>
  <c r="CD104" i="40"/>
  <c r="CD54" i="40"/>
  <c r="CD36" i="40"/>
  <c r="CD99" i="41"/>
  <c r="CD15" i="40"/>
  <c r="CD44" i="40"/>
  <c r="CD82" i="40"/>
  <c r="CD55" i="40"/>
  <c r="CD28" i="40"/>
  <c r="CD5" i="40"/>
  <c r="CD90" i="40"/>
  <c r="CD77" i="41"/>
  <c r="CD7" i="42"/>
  <c r="CD106" i="40"/>
  <c r="CD124" i="40"/>
  <c r="CD14" i="40"/>
  <c r="CD8" i="40"/>
  <c r="CD64" i="41"/>
  <c r="CD23" i="39"/>
  <c r="CD117" i="40"/>
  <c r="CD9" i="42"/>
  <c r="CD74" i="41"/>
  <c r="CD179" i="13"/>
  <c r="CD11" i="42"/>
  <c r="CD16" i="40"/>
  <c r="CD32" i="42"/>
  <c r="CD81" i="40"/>
  <c r="CD19" i="41"/>
  <c r="CD9" i="41"/>
  <c r="CD6" i="40"/>
  <c r="CD39" i="41"/>
  <c r="CD31" i="39"/>
  <c r="CD9" i="39"/>
  <c r="CD37" i="42"/>
  <c r="CD12" i="42"/>
  <c r="CD24" i="42"/>
  <c r="CD16" i="41"/>
  <c r="CD5" i="41"/>
  <c r="CD81" i="41"/>
  <c r="CD34" i="41"/>
  <c r="CD12" i="41"/>
  <c r="CD66" i="41"/>
  <c r="CD63" i="40"/>
  <c r="CD46" i="40"/>
  <c r="CD39" i="40"/>
  <c r="CD74" i="40"/>
  <c r="CD66" i="40"/>
  <c r="CD17" i="40"/>
  <c r="CD25" i="42"/>
  <c r="CD104" i="41"/>
  <c r="CD103" i="41"/>
  <c r="CD110" i="40"/>
  <c r="CD92" i="40"/>
  <c r="CD11" i="40"/>
  <c r="CD132" i="40"/>
  <c r="CD52" i="40"/>
  <c r="CD10" i="40"/>
  <c r="CD31" i="40"/>
  <c r="CD18" i="41"/>
  <c r="CD61" i="41"/>
  <c r="CD113" i="40"/>
  <c r="CD112" i="40"/>
  <c r="CD8" i="42"/>
  <c r="CD40" i="42"/>
  <c r="CD23" i="42"/>
  <c r="CD10" i="42"/>
  <c r="CD29" i="42"/>
  <c r="CD19" i="42"/>
  <c r="CD33" i="42"/>
  <c r="CD21" i="42"/>
  <c r="CD34" i="42"/>
  <c r="CD69" i="41"/>
  <c r="CD98" i="41"/>
  <c r="CD88" i="41"/>
  <c r="CD86" i="41"/>
  <c r="CD48" i="41"/>
  <c r="CD17" i="41"/>
  <c r="CD13" i="41"/>
  <c r="CD105" i="41"/>
  <c r="CD79" i="41"/>
  <c r="CD75" i="41"/>
  <c r="CD71" i="41"/>
  <c r="CD65" i="41"/>
  <c r="CD63" i="41"/>
  <c r="CD58" i="41"/>
  <c r="CD47" i="41"/>
  <c r="CD44" i="41"/>
  <c r="CD30" i="41"/>
  <c r="CD28" i="41"/>
  <c r="CD21" i="41"/>
  <c r="CD72" i="41"/>
  <c r="CD46" i="41"/>
  <c r="CD37" i="41"/>
  <c r="CD40" i="41"/>
  <c r="CD29" i="41"/>
  <c r="CD14" i="41"/>
  <c r="CD68" i="41"/>
  <c r="CD91" i="41"/>
  <c r="CD34" i="40"/>
  <c r="CD127" i="40"/>
  <c r="CD123" i="40"/>
  <c r="CD89" i="40"/>
  <c r="CD76" i="40"/>
  <c r="CD53" i="40"/>
  <c r="CD30" i="40"/>
  <c r="CD20" i="40"/>
  <c r="CD130" i="40"/>
  <c r="CD116" i="40"/>
  <c r="CD109" i="40"/>
  <c r="CD98" i="40"/>
  <c r="CD91" i="40"/>
  <c r="CD77" i="40"/>
  <c r="CD75" i="40"/>
  <c r="CD67" i="40"/>
  <c r="CD22" i="40"/>
  <c r="CD21" i="40"/>
  <c r="CD100" i="40"/>
  <c r="CD101" i="40"/>
  <c r="CD97" i="40"/>
  <c r="CD84" i="40"/>
  <c r="CD68" i="40"/>
  <c r="CD64" i="40"/>
  <c r="CD103" i="40"/>
  <c r="CD4" i="40"/>
  <c r="CD38" i="40"/>
  <c r="CD107" i="40"/>
  <c r="CD51" i="40"/>
  <c r="CD65" i="40"/>
  <c r="CD80" i="40"/>
  <c r="CD41" i="40"/>
  <c r="CD19" i="40"/>
  <c r="CD61" i="40"/>
  <c r="CD83" i="40"/>
  <c r="CD40" i="40"/>
  <c r="CD133" i="40"/>
  <c r="CD49" i="40"/>
  <c r="CD60" i="40"/>
  <c r="CD56" i="40"/>
  <c r="CD41" i="42"/>
  <c r="CD22" i="42"/>
  <c r="CD18" i="42"/>
  <c r="CD15" i="42"/>
  <c r="CD17" i="42"/>
  <c r="CD3" i="42"/>
  <c r="CD31" i="42"/>
  <c r="CD30" i="42"/>
  <c r="CD39" i="42"/>
  <c r="CD6" i="42"/>
  <c r="CD4" i="42"/>
  <c r="CD5" i="42"/>
  <c r="CD26" i="42"/>
  <c r="CD16" i="42"/>
  <c r="CD20" i="42"/>
  <c r="CD13" i="42"/>
  <c r="CD53" i="41"/>
  <c r="CD27" i="41"/>
  <c r="CD95" i="41"/>
  <c r="CD35" i="41"/>
  <c r="CD24" i="41"/>
  <c r="CD42" i="41"/>
  <c r="CD6" i="41"/>
  <c r="CD101" i="41"/>
  <c r="CD80" i="41"/>
  <c r="CD89" i="41"/>
  <c r="CD20" i="41"/>
  <c r="CD90" i="41"/>
  <c r="CD67" i="41"/>
  <c r="CD84" i="41"/>
  <c r="CD26" i="41"/>
  <c r="CD57" i="41"/>
  <c r="CD41" i="41"/>
  <c r="CD25" i="41"/>
  <c r="CW3" i="41"/>
  <c r="CD8" i="41"/>
  <c r="CD15" i="41"/>
  <c r="CD10" i="41"/>
  <c r="CD76" i="41"/>
  <c r="CD97" i="41"/>
  <c r="CD59" i="41"/>
  <c r="CD36" i="41"/>
  <c r="CD3" i="41"/>
  <c r="CD22" i="41"/>
  <c r="BM7" i="41"/>
  <c r="BG7" i="41"/>
  <c r="CD32" i="41"/>
  <c r="CD43" i="41"/>
  <c r="CD56" i="41"/>
  <c r="CD38" i="41"/>
  <c r="CD92" i="41"/>
  <c r="CD87" i="41"/>
  <c r="CD93" i="41"/>
  <c r="CD7" i="41"/>
  <c r="CD83" i="41"/>
  <c r="CD96" i="41"/>
  <c r="CD33" i="41"/>
  <c r="CD52" i="41"/>
  <c r="CD11" i="41"/>
  <c r="CD100" i="41"/>
  <c r="CD54" i="41"/>
  <c r="CD73" i="41"/>
  <c r="CD55" i="41"/>
  <c r="CD85" i="41"/>
  <c r="CD23" i="41"/>
  <c r="CD93" i="40"/>
  <c r="CD73" i="40"/>
  <c r="CD33" i="40"/>
  <c r="CD47" i="40"/>
  <c r="CD59" i="40"/>
  <c r="CD78" i="40"/>
  <c r="CD87" i="40"/>
  <c r="CD48" i="40"/>
  <c r="CD72" i="40"/>
  <c r="CD88" i="40"/>
  <c r="CD111" i="40"/>
  <c r="CD70" i="40"/>
  <c r="CD27" i="40"/>
  <c r="CD131" i="40"/>
  <c r="CD126" i="40"/>
  <c r="CD42" i="40"/>
  <c r="CD86" i="40"/>
  <c r="N7" i="40"/>
  <c r="L8" i="40"/>
  <c r="CD24" i="40"/>
  <c r="CD129" i="40"/>
  <c r="CD118" i="40"/>
  <c r="CD119" i="40"/>
  <c r="CD79" i="40"/>
  <c r="CD29" i="40"/>
  <c r="CD69" i="40"/>
  <c r="CD57" i="40"/>
  <c r="CD50" i="40"/>
  <c r="CD105" i="40"/>
  <c r="CD102" i="40"/>
  <c r="CD43" i="40"/>
  <c r="CD18" i="40"/>
  <c r="CD58" i="40"/>
  <c r="CD95" i="40"/>
  <c r="CD35" i="40"/>
  <c r="CD37" i="40"/>
  <c r="CD71" i="40"/>
  <c r="CD25" i="40"/>
  <c r="CD32" i="40"/>
  <c r="CD62" i="40"/>
  <c r="CD114" i="40"/>
  <c r="CD26" i="40"/>
  <c r="CD19" i="39"/>
  <c r="CD37" i="39"/>
  <c r="CD138" i="14"/>
  <c r="CD11" i="39"/>
  <c r="CD8" i="39"/>
  <c r="CD7" i="39"/>
  <c r="CD15" i="39"/>
  <c r="CD38" i="39"/>
  <c r="CD177" i="19"/>
  <c r="CD35" i="39"/>
  <c r="CD172" i="19"/>
  <c r="CD174" i="19"/>
  <c r="CD173" i="19"/>
  <c r="CD176" i="19"/>
  <c r="CD34" i="39"/>
  <c r="CD36" i="39"/>
  <c r="CD5" i="39"/>
  <c r="CD29" i="39"/>
  <c r="CD21" i="39"/>
  <c r="CD14" i="39"/>
  <c r="CD13" i="39"/>
  <c r="CD32" i="39"/>
  <c r="CN5" i="39"/>
  <c r="CN9" i="39"/>
  <c r="N6" i="39"/>
  <c r="L7" i="39"/>
  <c r="CN39" i="39"/>
  <c r="CN4" i="39"/>
  <c r="CN17" i="39"/>
  <c r="CN6" i="39"/>
  <c r="CD16" i="39"/>
  <c r="CN38" i="39"/>
  <c r="CN13" i="39"/>
  <c r="CN3" i="39"/>
  <c r="CD18" i="39"/>
  <c r="CD22" i="39"/>
  <c r="CD6" i="39"/>
  <c r="CN7" i="39"/>
  <c r="CD17" i="39"/>
  <c r="CN23" i="39"/>
  <c r="CN10" i="39"/>
  <c r="CN16" i="39"/>
  <c r="CD3" i="39"/>
  <c r="CD4" i="39"/>
  <c r="CN35" i="39"/>
  <c r="CD24" i="39"/>
  <c r="CN8" i="39"/>
  <c r="CD28" i="39"/>
  <c r="CD30" i="39"/>
  <c r="CD25" i="39"/>
  <c r="CN28" i="39"/>
  <c r="CN26" i="39"/>
  <c r="CN22" i="39"/>
  <c r="CD33" i="39"/>
  <c r="CN34" i="39"/>
  <c r="CN14" i="39"/>
  <c r="CN20" i="39"/>
  <c r="CD20" i="39"/>
  <c r="CD39" i="39"/>
  <c r="CN33" i="39"/>
  <c r="CN31" i="39"/>
  <c r="CN27" i="39"/>
  <c r="CN18" i="39"/>
  <c r="CN21" i="39"/>
  <c r="CN19" i="39"/>
  <c r="CN30" i="39"/>
  <c r="CN37" i="39"/>
  <c r="CN29" i="39"/>
  <c r="CN12" i="39"/>
  <c r="CN11" i="39"/>
  <c r="CN15" i="39"/>
  <c r="CN25" i="39"/>
  <c r="CD12" i="39"/>
  <c r="CN24" i="39"/>
  <c r="CN32" i="39"/>
  <c r="CD26" i="39"/>
  <c r="CN36" i="39"/>
  <c r="CD18" i="12"/>
  <c r="L32" i="37"/>
  <c r="L29" i="37"/>
  <c r="L31" i="37"/>
  <c r="L34" i="37"/>
  <c r="CR5" i="41" l="1"/>
  <c r="CS6" i="41"/>
  <c r="CW4" i="41"/>
  <c r="CR4" i="41"/>
  <c r="DA4" i="41" s="1"/>
  <c r="DB4" i="41" s="1"/>
  <c r="CX4" i="41"/>
  <c r="CX3" i="41"/>
  <c r="DA3" i="41" s="1"/>
  <c r="CS5" i="41"/>
  <c r="CW5" i="41"/>
  <c r="CX5" i="41"/>
  <c r="DB21" i="46"/>
  <c r="L26" i="46"/>
  <c r="N25" i="46"/>
  <c r="BM24" i="46"/>
  <c r="BG24" i="46"/>
  <c r="CX22" i="46"/>
  <c r="CS23" i="46"/>
  <c r="CW22" i="46"/>
  <c r="DA22" i="46" s="1"/>
  <c r="CR23" i="46"/>
  <c r="CR7" i="41"/>
  <c r="CW6" i="41"/>
  <c r="CS7" i="41"/>
  <c r="CX6" i="41"/>
  <c r="N8" i="40"/>
  <c r="L9" i="40"/>
  <c r="N7" i="39"/>
  <c r="L8" i="39"/>
  <c r="DA5" i="41" l="1"/>
  <c r="DB5" i="41" s="1"/>
  <c r="DB22" i="46"/>
  <c r="CW23" i="46"/>
  <c r="CR24" i="46"/>
  <c r="CX23" i="46"/>
  <c r="CS24" i="46"/>
  <c r="BM25" i="46"/>
  <c r="BG25" i="46"/>
  <c r="L27" i="46"/>
  <c r="N26" i="46"/>
  <c r="DA6" i="41"/>
  <c r="DB6" i="41" s="1"/>
  <c r="DB3" i="41"/>
  <c r="N9" i="40"/>
  <c r="L10" i="40"/>
  <c r="N8" i="39"/>
  <c r="L9" i="39"/>
  <c r="DA23" i="46" l="1"/>
  <c r="BG26" i="46"/>
  <c r="BM26" i="46"/>
  <c r="CW24" i="46"/>
  <c r="CR25" i="46"/>
  <c r="CS25" i="46"/>
  <c r="CX24" i="46"/>
  <c r="N27" i="46"/>
  <c r="L28" i="46"/>
  <c r="N10" i="40"/>
  <c r="L11" i="40"/>
  <c r="L10" i="39"/>
  <c r="N9" i="39"/>
  <c r="DB23" i="46" l="1"/>
  <c r="DA24" i="46"/>
  <c r="CW25" i="46"/>
  <c r="DA25" i="46" s="1"/>
  <c r="DB25" i="46" s="1"/>
  <c r="CR26" i="46"/>
  <c r="CX25" i="46"/>
  <c r="CS26" i="46"/>
  <c r="N28" i="46"/>
  <c r="L29" i="46"/>
  <c r="BM27" i="46"/>
  <c r="BG27" i="46"/>
  <c r="L4" i="43"/>
  <c r="N11" i="40"/>
  <c r="L12" i="40"/>
  <c r="L11" i="39"/>
  <c r="N10" i="39"/>
  <c r="DB24" i="46" l="1"/>
  <c r="L30" i="46"/>
  <c r="N29" i="46"/>
  <c r="BG28" i="46"/>
  <c r="BM28" i="46"/>
  <c r="CW26" i="46"/>
  <c r="DA26" i="46" s="1"/>
  <c r="CR27" i="46"/>
  <c r="CS27" i="46"/>
  <c r="CX26" i="46"/>
  <c r="N12" i="40"/>
  <c r="L13" i="40"/>
  <c r="L12" i="39"/>
  <c r="N11" i="39"/>
  <c r="BE2" i="39" l="1"/>
  <c r="BD2" i="39"/>
  <c r="BL2" i="39"/>
  <c r="BK2" i="39"/>
  <c r="BJ2" i="39"/>
  <c r="BF2" i="39"/>
  <c r="BG11" i="39" s="1"/>
  <c r="DB26" i="46"/>
  <c r="CS28" i="46"/>
  <c r="CX27" i="46"/>
  <c r="CR28" i="46"/>
  <c r="CW27" i="46"/>
  <c r="DA27" i="46" s="1"/>
  <c r="BM29" i="46"/>
  <c r="BG29" i="46"/>
  <c r="L31" i="46"/>
  <c r="N30" i="46"/>
  <c r="N13" i="40"/>
  <c r="L14" i="40"/>
  <c r="N12" i="39"/>
  <c r="L13" i="39"/>
  <c r="BM11" i="39" l="1"/>
  <c r="BM3" i="39"/>
  <c r="BG3" i="39"/>
  <c r="BG4" i="39"/>
  <c r="BM4" i="39"/>
  <c r="BM5" i="39"/>
  <c r="BG5" i="39"/>
  <c r="BM6" i="39"/>
  <c r="BG6" i="39"/>
  <c r="BG7" i="39"/>
  <c r="BM7" i="39"/>
  <c r="BM8" i="39"/>
  <c r="BG8" i="39"/>
  <c r="BG9" i="39"/>
  <c r="BM9" i="39"/>
  <c r="BG10" i="39"/>
  <c r="BM10" i="39"/>
  <c r="DB27" i="46"/>
  <c r="BG30" i="46"/>
  <c r="BM30" i="46"/>
  <c r="CS29" i="46"/>
  <c r="CX28" i="46"/>
  <c r="L32" i="46"/>
  <c r="N31" i="46"/>
  <c r="CR29" i="46"/>
  <c r="CW28" i="46"/>
  <c r="DA28" i="46" s="1"/>
  <c r="N14" i="40"/>
  <c r="L15" i="40"/>
  <c r="N13" i="39"/>
  <c r="L14" i="39"/>
  <c r="BM12" i="39"/>
  <c r="BG12" i="39"/>
  <c r="CR11" i="39"/>
  <c r="CS11" i="39" l="1"/>
  <c r="CX10" i="39"/>
  <c r="CW8" i="39"/>
  <c r="CR9" i="39"/>
  <c r="CR10" i="39"/>
  <c r="CW9" i="39"/>
  <c r="CX5" i="39"/>
  <c r="CS6" i="39"/>
  <c r="CW10" i="39"/>
  <c r="CS9" i="39"/>
  <c r="CX8" i="39"/>
  <c r="CR5" i="39"/>
  <c r="CW4" i="39"/>
  <c r="CR8" i="39"/>
  <c r="CW7" i="39"/>
  <c r="CS8" i="39"/>
  <c r="CX7" i="39"/>
  <c r="CS5" i="39"/>
  <c r="CX4" i="39"/>
  <c r="CX3" i="39"/>
  <c r="CS4" i="39"/>
  <c r="CW3" i="39"/>
  <c r="DA3" i="39" s="1"/>
  <c r="DB3" i="39" s="1"/>
  <c r="CR4" i="39"/>
  <c r="CS7" i="39"/>
  <c r="CX6" i="39"/>
  <c r="CR7" i="39"/>
  <c r="CW6" i="39"/>
  <c r="CS10" i="39"/>
  <c r="CX9" i="39"/>
  <c r="CR6" i="39"/>
  <c r="CW5" i="39"/>
  <c r="DB28" i="46"/>
  <c r="BG31" i="46"/>
  <c r="BM31" i="46"/>
  <c r="CX29" i="46"/>
  <c r="CS30" i="46"/>
  <c r="N32" i="46"/>
  <c r="L33" i="46"/>
  <c r="CW29" i="46"/>
  <c r="CR30" i="46"/>
  <c r="N15" i="40"/>
  <c r="L16" i="40"/>
  <c r="CR12" i="39"/>
  <c r="CW11" i="39"/>
  <c r="N14" i="39"/>
  <c r="L15" i="39"/>
  <c r="CS12" i="39"/>
  <c r="BM13" i="39"/>
  <c r="CX11" i="39" s="1"/>
  <c r="BG13" i="39"/>
  <c r="DA10" i="39" l="1"/>
  <c r="DB10" i="39" s="1"/>
  <c r="DA4" i="39"/>
  <c r="DB4" i="39" s="1"/>
  <c r="DA6" i="39"/>
  <c r="DB6" i="39" s="1"/>
  <c r="DA8" i="39"/>
  <c r="DB8" i="39" s="1"/>
  <c r="DA7" i="39"/>
  <c r="DB7" i="39" s="1"/>
  <c r="DA5" i="39"/>
  <c r="DB5" i="39" s="1"/>
  <c r="DA9" i="39"/>
  <c r="DB9" i="39" s="1"/>
  <c r="DA11" i="39"/>
  <c r="DB11" i="39" s="1"/>
  <c r="DA29" i="46"/>
  <c r="BG32" i="46"/>
  <c r="BM32" i="46"/>
  <c r="CS31" i="46"/>
  <c r="CX30" i="46"/>
  <c r="CR31" i="46"/>
  <c r="CW30" i="46"/>
  <c r="DA30" i="46" s="1"/>
  <c r="DB30" i="46" s="1"/>
  <c r="N33" i="46"/>
  <c r="L34" i="46"/>
  <c r="N16" i="40"/>
  <c r="L17" i="40"/>
  <c r="CR13" i="39"/>
  <c r="L16" i="39"/>
  <c r="N15" i="39"/>
  <c r="CS13" i="39"/>
  <c r="BM14" i="39"/>
  <c r="BG14" i="39"/>
  <c r="DB29" i="46" l="1"/>
  <c r="L35" i="46"/>
  <c r="N34" i="46"/>
  <c r="BG33" i="46"/>
  <c r="BM33" i="46"/>
  <c r="CX31" i="46"/>
  <c r="CS32" i="46"/>
  <c r="CR32" i="46"/>
  <c r="CW31" i="46"/>
  <c r="DA31" i="46" s="1"/>
  <c r="L18" i="40"/>
  <c r="N17" i="40"/>
  <c r="CR14" i="39"/>
  <c r="CW13" i="39"/>
  <c r="CS14" i="39"/>
  <c r="CX13" i="39"/>
  <c r="N16" i="39"/>
  <c r="L17" i="39"/>
  <c r="BG15" i="39"/>
  <c r="BM15" i="39"/>
  <c r="DB31" i="46" l="1"/>
  <c r="CW32" i="46"/>
  <c r="DA32" i="46" s="1"/>
  <c r="CR33" i="46"/>
  <c r="CX32" i="46"/>
  <c r="CS33" i="46"/>
  <c r="BG34" i="46"/>
  <c r="BM34" i="46"/>
  <c r="L36" i="46"/>
  <c r="N35" i="46"/>
  <c r="DA13" i="39"/>
  <c r="DB13" i="39" s="1"/>
  <c r="L19" i="40"/>
  <c r="N18" i="40"/>
  <c r="CR15" i="39"/>
  <c r="CW14" i="39"/>
  <c r="N17" i="39"/>
  <c r="L18" i="39"/>
  <c r="BM16" i="39"/>
  <c r="BG16" i="39"/>
  <c r="CS15" i="39"/>
  <c r="CX14" i="39"/>
  <c r="H18" i="12"/>
  <c r="E18" i="12"/>
  <c r="D18" i="12"/>
  <c r="DB32" i="46" l="1"/>
  <c r="N36" i="46"/>
  <c r="L37" i="46"/>
  <c r="CW33" i="46"/>
  <c r="DA33" i="46" s="1"/>
  <c r="CR34" i="46"/>
  <c r="BG35" i="46"/>
  <c r="BM35" i="46"/>
  <c r="CS34" i="46"/>
  <c r="CX33" i="46"/>
  <c r="L20" i="40"/>
  <c r="N19" i="40"/>
  <c r="DA14" i="39"/>
  <c r="DB14" i="39" s="1"/>
  <c r="CX15" i="39"/>
  <c r="CS16" i="39"/>
  <c r="N18" i="39"/>
  <c r="L19" i="39"/>
  <c r="BM17" i="39"/>
  <c r="BG17" i="39"/>
  <c r="CW15" i="39"/>
  <c r="CR16" i="39"/>
  <c r="BP5" i="34"/>
  <c r="BS5" i="34"/>
  <c r="CF5" i="34"/>
  <c r="CG5" i="34"/>
  <c r="BP6" i="34"/>
  <c r="BS6" i="34"/>
  <c r="CF6" i="34"/>
  <c r="CG6" i="34"/>
  <c r="BP7" i="34"/>
  <c r="BS7" i="34"/>
  <c r="CF7" i="34"/>
  <c r="CG7" i="34"/>
  <c r="BP8" i="34"/>
  <c r="BS8" i="34"/>
  <c r="CF8" i="34"/>
  <c r="CG8" i="34"/>
  <c r="BP9" i="34"/>
  <c r="BS9" i="34"/>
  <c r="CF9" i="34"/>
  <c r="CG9" i="34"/>
  <c r="BP10" i="34"/>
  <c r="BS10" i="34"/>
  <c r="CF10" i="34"/>
  <c r="CG10" i="34"/>
  <c r="BP11" i="34"/>
  <c r="BS11" i="34"/>
  <c r="CF11" i="34"/>
  <c r="CG11" i="34"/>
  <c r="BP12" i="34"/>
  <c r="BS12" i="34"/>
  <c r="CF12" i="34"/>
  <c r="CG12" i="34"/>
  <c r="BP13" i="34"/>
  <c r="BS13" i="34"/>
  <c r="CF13" i="34"/>
  <c r="CG13" i="34"/>
  <c r="BP14" i="34"/>
  <c r="BS14" i="34"/>
  <c r="CF14" i="34"/>
  <c r="CG14" i="34"/>
  <c r="BP15" i="34"/>
  <c r="BS15" i="34"/>
  <c r="CF15" i="34"/>
  <c r="CG15" i="34"/>
  <c r="BP16" i="34"/>
  <c r="BS16" i="34"/>
  <c r="CF16" i="34"/>
  <c r="CG16" i="34"/>
  <c r="BP17" i="34"/>
  <c r="BS17" i="34"/>
  <c r="CF17" i="34"/>
  <c r="CG17" i="34"/>
  <c r="BP18" i="34"/>
  <c r="BS18" i="34"/>
  <c r="CF18" i="34"/>
  <c r="CG18" i="34"/>
  <c r="BP19" i="34"/>
  <c r="BS19" i="34"/>
  <c r="CF19" i="34"/>
  <c r="CG19" i="34"/>
  <c r="BP20" i="34"/>
  <c r="BS20" i="34"/>
  <c r="CF20" i="34"/>
  <c r="CG20" i="34"/>
  <c r="BP21" i="34"/>
  <c r="BS21" i="34"/>
  <c r="CF21" i="34"/>
  <c r="CG21" i="34"/>
  <c r="BP22" i="34"/>
  <c r="BS22" i="34"/>
  <c r="CF22" i="34"/>
  <c r="CG22" i="34"/>
  <c r="BP23" i="34"/>
  <c r="BS23" i="34"/>
  <c r="CF23" i="34"/>
  <c r="CG23" i="34"/>
  <c r="BP24" i="34"/>
  <c r="BS24" i="34"/>
  <c r="CF24" i="34"/>
  <c r="CG24" i="34"/>
  <c r="BP25" i="34"/>
  <c r="BS25" i="34"/>
  <c r="CF25" i="34"/>
  <c r="CG25" i="34"/>
  <c r="BP26" i="34"/>
  <c r="BS26" i="34"/>
  <c r="CF26" i="34"/>
  <c r="CG26" i="34"/>
  <c r="BP27" i="34"/>
  <c r="BS27" i="34"/>
  <c r="CF27" i="34"/>
  <c r="CG27" i="34"/>
  <c r="BP28" i="34"/>
  <c r="BS28" i="34"/>
  <c r="CF28" i="34"/>
  <c r="CG28" i="34"/>
  <c r="BP29" i="34"/>
  <c r="BS29" i="34"/>
  <c r="CF29" i="34"/>
  <c r="CG29" i="34"/>
  <c r="BP30" i="34"/>
  <c r="BS30" i="34"/>
  <c r="CF30" i="34"/>
  <c r="CG30" i="34"/>
  <c r="BP31" i="34"/>
  <c r="BS31" i="34"/>
  <c r="CF31" i="34"/>
  <c r="CG31" i="34"/>
  <c r="BP32" i="34"/>
  <c r="BS32" i="34"/>
  <c r="CF32" i="34"/>
  <c r="CG32" i="34"/>
  <c r="BP33" i="34"/>
  <c r="BS33" i="34"/>
  <c r="CF33" i="34"/>
  <c r="CG33" i="34"/>
  <c r="BP34" i="34"/>
  <c r="BS34" i="34"/>
  <c r="CF34" i="34"/>
  <c r="CG34" i="34"/>
  <c r="BP35" i="34"/>
  <c r="BS35" i="34"/>
  <c r="CF35" i="34"/>
  <c r="CG35" i="34"/>
  <c r="BP36" i="34"/>
  <c r="BS36" i="34"/>
  <c r="CF36" i="34"/>
  <c r="CG36" i="34"/>
  <c r="BP37" i="34"/>
  <c r="BS37" i="34"/>
  <c r="CF37" i="34"/>
  <c r="CG37" i="34"/>
  <c r="BP38" i="34"/>
  <c r="BS38" i="34"/>
  <c r="CF38" i="34"/>
  <c r="CG38" i="34"/>
  <c r="BP39" i="34"/>
  <c r="BS39" i="34"/>
  <c r="CF39" i="34"/>
  <c r="CG39" i="34"/>
  <c r="BP40" i="34"/>
  <c r="BS40" i="34"/>
  <c r="CF40" i="34"/>
  <c r="CG40" i="34"/>
  <c r="BP41" i="34"/>
  <c r="BS41" i="34"/>
  <c r="CF41" i="34"/>
  <c r="CG41" i="34"/>
  <c r="BP42" i="34"/>
  <c r="BS42" i="34"/>
  <c r="CF42" i="34"/>
  <c r="CG42" i="34"/>
  <c r="BP43" i="34"/>
  <c r="BS43" i="34"/>
  <c r="CF43" i="34"/>
  <c r="CG43" i="34"/>
  <c r="BP44" i="34"/>
  <c r="BS44" i="34"/>
  <c r="CF44" i="34"/>
  <c r="CG44" i="34"/>
  <c r="BP45" i="34"/>
  <c r="BS45" i="34"/>
  <c r="CF45" i="34"/>
  <c r="CG45" i="34"/>
  <c r="BP46" i="34"/>
  <c r="BS46" i="34"/>
  <c r="CF46" i="34"/>
  <c r="CG46" i="34"/>
  <c r="BP47" i="34"/>
  <c r="BS47" i="34"/>
  <c r="CF47" i="34"/>
  <c r="CG47" i="34"/>
  <c r="BP48" i="34"/>
  <c r="BS48" i="34"/>
  <c r="CF48" i="34"/>
  <c r="CG48" i="34"/>
  <c r="BP49" i="34"/>
  <c r="BS49" i="34"/>
  <c r="CF49" i="34"/>
  <c r="CG49" i="34"/>
  <c r="BP50" i="34"/>
  <c r="BS50" i="34"/>
  <c r="CF50" i="34"/>
  <c r="CG50" i="34"/>
  <c r="BP51" i="34"/>
  <c r="BS51" i="34"/>
  <c r="CF51" i="34"/>
  <c r="CG51" i="34"/>
  <c r="BP52" i="34"/>
  <c r="BS52" i="34"/>
  <c r="CF52" i="34"/>
  <c r="CG52" i="34"/>
  <c r="BP53" i="34"/>
  <c r="BS53" i="34"/>
  <c r="CF53" i="34"/>
  <c r="CG53" i="34"/>
  <c r="BP54" i="34"/>
  <c r="BS54" i="34"/>
  <c r="CF54" i="34"/>
  <c r="CG54" i="34"/>
  <c r="BP55" i="34"/>
  <c r="BS55" i="34"/>
  <c r="CF55" i="34"/>
  <c r="CG55" i="34"/>
  <c r="BP56" i="34"/>
  <c r="BS56" i="34"/>
  <c r="CF56" i="34"/>
  <c r="CG56" i="34"/>
  <c r="BP57" i="34"/>
  <c r="BS57" i="34"/>
  <c r="CF57" i="34"/>
  <c r="CG57" i="34"/>
  <c r="BP58" i="34"/>
  <c r="BS58" i="34"/>
  <c r="CF58" i="34"/>
  <c r="CG58" i="34"/>
  <c r="BP59" i="34"/>
  <c r="BS59" i="34"/>
  <c r="CF59" i="34"/>
  <c r="CG59" i="34"/>
  <c r="BP60" i="34"/>
  <c r="BS60" i="34"/>
  <c r="CF60" i="34"/>
  <c r="CG60" i="34"/>
  <c r="BP61" i="34"/>
  <c r="BS61" i="34"/>
  <c r="CF61" i="34"/>
  <c r="CG61" i="34"/>
  <c r="BP62" i="34"/>
  <c r="BS62" i="34"/>
  <c r="CF62" i="34"/>
  <c r="CG62" i="34"/>
  <c r="BP63" i="34"/>
  <c r="BS63" i="34"/>
  <c r="CF63" i="34"/>
  <c r="CG63" i="34"/>
  <c r="BP64" i="34"/>
  <c r="BS64" i="34"/>
  <c r="CF64" i="34"/>
  <c r="CG64" i="34"/>
  <c r="BP65" i="34"/>
  <c r="BS65" i="34"/>
  <c r="CF65" i="34"/>
  <c r="CG65" i="34"/>
  <c r="BP66" i="34"/>
  <c r="BS66" i="34"/>
  <c r="CF66" i="34"/>
  <c r="CG66" i="34"/>
  <c r="BP67" i="34"/>
  <c r="BS67" i="34"/>
  <c r="CF67" i="34"/>
  <c r="CG67" i="34"/>
  <c r="BP68" i="34"/>
  <c r="BS68" i="34"/>
  <c r="CF68" i="34"/>
  <c r="CG68" i="34"/>
  <c r="BP69" i="34"/>
  <c r="BS69" i="34"/>
  <c r="CF69" i="34"/>
  <c r="CG69" i="34"/>
  <c r="BP70" i="34"/>
  <c r="BS70" i="34"/>
  <c r="CF70" i="34"/>
  <c r="CG70" i="34"/>
  <c r="BP71" i="34"/>
  <c r="BS71" i="34"/>
  <c r="CF71" i="34"/>
  <c r="CG71" i="34"/>
  <c r="BP72" i="34"/>
  <c r="BS72" i="34"/>
  <c r="CF72" i="34"/>
  <c r="CG72" i="34"/>
  <c r="BP73" i="34"/>
  <c r="BS73" i="34"/>
  <c r="CF73" i="34"/>
  <c r="CG73" i="34"/>
  <c r="BP74" i="34"/>
  <c r="BS74" i="34"/>
  <c r="CF74" i="34"/>
  <c r="CG74" i="34"/>
  <c r="BP75" i="34"/>
  <c r="BS75" i="34"/>
  <c r="CF75" i="34"/>
  <c r="CG75" i="34"/>
  <c r="BP76" i="34"/>
  <c r="BS76" i="34"/>
  <c r="CF76" i="34"/>
  <c r="CG76" i="34"/>
  <c r="BP77" i="34"/>
  <c r="BS77" i="34"/>
  <c r="CF77" i="34"/>
  <c r="CG77" i="34"/>
  <c r="BP78" i="34"/>
  <c r="BS78" i="34"/>
  <c r="CF78" i="34"/>
  <c r="CG78" i="34"/>
  <c r="BP79" i="34"/>
  <c r="BS79" i="34"/>
  <c r="CF79" i="34"/>
  <c r="CG79" i="34"/>
  <c r="BP80" i="34"/>
  <c r="BS80" i="34"/>
  <c r="CF80" i="34"/>
  <c r="CG80" i="34"/>
  <c r="BP81" i="34"/>
  <c r="BS81" i="34"/>
  <c r="CF81" i="34"/>
  <c r="CG81" i="34"/>
  <c r="BP82" i="34"/>
  <c r="BS82" i="34"/>
  <c r="CF82" i="34"/>
  <c r="CG82" i="34"/>
  <c r="BP83" i="34"/>
  <c r="BS83" i="34"/>
  <c r="CF83" i="34"/>
  <c r="CG83" i="34"/>
  <c r="BP84" i="34"/>
  <c r="BS84" i="34"/>
  <c r="CF84" i="34"/>
  <c r="CG84" i="34"/>
  <c r="BP85" i="34"/>
  <c r="BS85" i="34"/>
  <c r="CF85" i="34"/>
  <c r="CG85" i="34"/>
  <c r="BP86" i="34"/>
  <c r="BS86" i="34"/>
  <c r="CF86" i="34"/>
  <c r="CG86" i="34"/>
  <c r="BP87" i="34"/>
  <c r="BS87" i="34"/>
  <c r="CF87" i="34"/>
  <c r="CG87" i="34"/>
  <c r="BP88" i="34"/>
  <c r="BS88" i="34"/>
  <c r="CF88" i="34"/>
  <c r="CG88" i="34"/>
  <c r="BP89" i="34"/>
  <c r="BS89" i="34"/>
  <c r="CF89" i="34"/>
  <c r="CG89" i="34"/>
  <c r="BP90" i="34"/>
  <c r="BS90" i="34"/>
  <c r="CF90" i="34"/>
  <c r="CG90" i="34"/>
  <c r="BP91" i="34"/>
  <c r="BS91" i="34"/>
  <c r="CF91" i="34"/>
  <c r="CG91" i="34"/>
  <c r="BP92" i="34"/>
  <c r="BS92" i="34"/>
  <c r="CF92" i="34"/>
  <c r="CG92" i="34"/>
  <c r="BP93" i="34"/>
  <c r="BS93" i="34"/>
  <c r="CF93" i="34"/>
  <c r="CG93" i="34"/>
  <c r="BP94" i="34"/>
  <c r="BS94" i="34"/>
  <c r="CF94" i="34"/>
  <c r="CG94" i="34"/>
  <c r="BP95" i="34"/>
  <c r="BS95" i="34"/>
  <c r="CF95" i="34"/>
  <c r="CG95" i="34"/>
  <c r="BP96" i="34"/>
  <c r="BS96" i="34"/>
  <c r="CF96" i="34"/>
  <c r="CG96" i="34"/>
  <c r="BP97" i="34"/>
  <c r="BS97" i="34"/>
  <c r="CF97" i="34"/>
  <c r="CG97" i="34"/>
  <c r="BP98" i="34"/>
  <c r="BS98" i="34"/>
  <c r="CF98" i="34"/>
  <c r="CG98" i="34"/>
  <c r="BP99" i="34"/>
  <c r="BS99" i="34"/>
  <c r="CF99" i="34"/>
  <c r="CG99" i="34"/>
  <c r="BP100" i="34"/>
  <c r="BS100" i="34"/>
  <c r="CF100" i="34"/>
  <c r="CG100" i="34"/>
  <c r="BP101" i="34"/>
  <c r="BS101" i="34"/>
  <c r="CF101" i="34"/>
  <c r="CG101" i="34"/>
  <c r="BP102" i="34"/>
  <c r="BS102" i="34"/>
  <c r="CF102" i="34"/>
  <c r="CG102" i="34"/>
  <c r="BP103" i="34"/>
  <c r="BS103" i="34"/>
  <c r="CF103" i="34"/>
  <c r="CG103" i="34"/>
  <c r="BP104" i="34"/>
  <c r="BS104" i="34"/>
  <c r="CF104" i="34"/>
  <c r="CG104" i="34"/>
  <c r="BP105" i="34"/>
  <c r="BS105" i="34"/>
  <c r="CF105" i="34"/>
  <c r="CG105" i="34"/>
  <c r="BP106" i="34"/>
  <c r="BS106" i="34"/>
  <c r="CF106" i="34"/>
  <c r="CG106" i="34"/>
  <c r="BP107" i="34"/>
  <c r="BS107" i="34"/>
  <c r="CF107" i="34"/>
  <c r="CG107" i="34"/>
  <c r="BP108" i="34"/>
  <c r="BS108" i="34"/>
  <c r="CF108" i="34"/>
  <c r="CG108" i="34"/>
  <c r="BP109" i="34"/>
  <c r="BS109" i="34"/>
  <c r="CF109" i="34"/>
  <c r="CG109" i="34"/>
  <c r="BP110" i="34"/>
  <c r="BS110" i="34"/>
  <c r="CF110" i="34"/>
  <c r="CG110" i="34"/>
  <c r="BP111" i="34"/>
  <c r="BS111" i="34"/>
  <c r="CF111" i="34"/>
  <c r="CG111" i="34"/>
  <c r="BP112" i="34"/>
  <c r="BS112" i="34"/>
  <c r="CF112" i="34"/>
  <c r="CG112" i="34"/>
  <c r="BP113" i="34"/>
  <c r="BS113" i="34"/>
  <c r="CF113" i="34"/>
  <c r="CG113" i="34"/>
  <c r="BP114" i="34"/>
  <c r="BS114" i="34"/>
  <c r="CF114" i="34"/>
  <c r="CG114" i="34"/>
  <c r="BP115" i="34"/>
  <c r="BS115" i="34"/>
  <c r="CF115" i="34"/>
  <c r="CG115" i="34"/>
  <c r="BP116" i="34"/>
  <c r="BS116" i="34"/>
  <c r="CF116" i="34"/>
  <c r="CG116" i="34"/>
  <c r="BP117" i="34"/>
  <c r="BS117" i="34"/>
  <c r="CF117" i="34"/>
  <c r="CG117" i="34"/>
  <c r="BP118" i="34"/>
  <c r="BS118" i="34"/>
  <c r="CF118" i="34"/>
  <c r="CG118" i="34"/>
  <c r="BP119" i="34"/>
  <c r="BS119" i="34"/>
  <c r="CF119" i="34"/>
  <c r="CG119" i="34"/>
  <c r="BP120" i="34"/>
  <c r="BS120" i="34"/>
  <c r="CF120" i="34"/>
  <c r="CG120" i="34"/>
  <c r="BP121" i="34"/>
  <c r="BS121" i="34"/>
  <c r="CF121" i="34"/>
  <c r="CG121" i="34"/>
  <c r="BP122" i="34"/>
  <c r="BS122" i="34"/>
  <c r="CF122" i="34"/>
  <c r="CG122" i="34"/>
  <c r="BP123" i="34"/>
  <c r="BS123" i="34"/>
  <c r="CF123" i="34"/>
  <c r="CG123" i="34"/>
  <c r="BP124" i="34"/>
  <c r="BS124" i="34"/>
  <c r="CF124" i="34"/>
  <c r="CG124" i="34"/>
  <c r="BP125" i="34"/>
  <c r="BS125" i="34"/>
  <c r="CF125" i="34"/>
  <c r="CG125" i="34"/>
  <c r="BP126" i="34"/>
  <c r="BS126" i="34"/>
  <c r="CF126" i="34"/>
  <c r="CG126" i="34"/>
  <c r="BP127" i="34"/>
  <c r="BS127" i="34"/>
  <c r="CF127" i="34"/>
  <c r="CG127" i="34"/>
  <c r="BP128" i="34"/>
  <c r="BS128" i="34"/>
  <c r="CF128" i="34"/>
  <c r="CG128" i="34"/>
  <c r="BP129" i="34"/>
  <c r="BS129" i="34"/>
  <c r="CF129" i="34"/>
  <c r="CG129" i="34"/>
  <c r="BP130" i="34"/>
  <c r="BS130" i="34"/>
  <c r="CF130" i="34"/>
  <c r="CG130" i="34"/>
  <c r="BP131" i="34"/>
  <c r="BS131" i="34"/>
  <c r="CF131" i="34"/>
  <c r="CG131" i="34"/>
  <c r="BP132" i="34"/>
  <c r="BS132" i="34"/>
  <c r="CF132" i="34"/>
  <c r="CG132" i="34"/>
  <c r="BP133" i="34"/>
  <c r="BS133" i="34"/>
  <c r="CF133" i="34"/>
  <c r="CG133" i="34"/>
  <c r="BP134" i="34"/>
  <c r="BS134" i="34"/>
  <c r="CF134" i="34"/>
  <c r="CG134" i="34"/>
  <c r="BP135" i="34"/>
  <c r="BS135" i="34"/>
  <c r="CF135" i="34"/>
  <c r="CG135" i="34"/>
  <c r="BP136" i="34"/>
  <c r="BS136" i="34"/>
  <c r="CF136" i="34"/>
  <c r="CG136" i="34"/>
  <c r="BP137" i="34"/>
  <c r="BS137" i="34"/>
  <c r="CF137" i="34"/>
  <c r="CG137" i="34"/>
  <c r="BP138" i="34"/>
  <c r="BS138" i="34"/>
  <c r="CF138" i="34"/>
  <c r="CG138" i="34"/>
  <c r="BP139" i="34"/>
  <c r="BS139" i="34"/>
  <c r="CF139" i="34"/>
  <c r="CG139" i="34"/>
  <c r="BP140" i="34"/>
  <c r="BS140" i="34"/>
  <c r="CF140" i="34"/>
  <c r="CG140" i="34"/>
  <c r="BP141" i="34"/>
  <c r="BS141" i="34"/>
  <c r="CF141" i="34"/>
  <c r="CG141" i="34"/>
  <c r="BP142" i="34"/>
  <c r="BS142" i="34"/>
  <c r="CF142" i="34"/>
  <c r="CG142" i="34"/>
  <c r="BP143" i="34"/>
  <c r="BS143" i="34"/>
  <c r="CF143" i="34"/>
  <c r="CG143" i="34"/>
  <c r="BP144" i="34"/>
  <c r="BS144" i="34"/>
  <c r="CF144" i="34"/>
  <c r="CG144" i="34"/>
  <c r="BP145" i="34"/>
  <c r="BS145" i="34"/>
  <c r="CF145" i="34"/>
  <c r="CG145" i="34"/>
  <c r="BP146" i="34"/>
  <c r="BS146" i="34"/>
  <c r="CF146" i="34"/>
  <c r="CG146" i="34"/>
  <c r="BP147" i="34"/>
  <c r="BS147" i="34"/>
  <c r="CF147" i="34"/>
  <c r="CG147" i="34"/>
  <c r="BP148" i="34"/>
  <c r="BS148" i="34"/>
  <c r="CF148" i="34"/>
  <c r="CG148" i="34"/>
  <c r="BP149" i="34"/>
  <c r="BS149" i="34"/>
  <c r="CF149" i="34"/>
  <c r="CG149" i="34"/>
  <c r="BP150" i="34"/>
  <c r="BS150" i="34"/>
  <c r="CF150" i="34"/>
  <c r="CG150" i="34"/>
  <c r="BP151" i="34"/>
  <c r="BS151" i="34"/>
  <c r="CF151" i="34"/>
  <c r="CG151" i="34"/>
  <c r="BP152" i="34"/>
  <c r="BS152" i="34"/>
  <c r="CF152" i="34"/>
  <c r="CG152" i="34"/>
  <c r="BP153" i="34"/>
  <c r="BS153" i="34"/>
  <c r="CF153" i="34"/>
  <c r="CG153" i="34"/>
  <c r="BP154" i="34"/>
  <c r="BS154" i="34"/>
  <c r="CF154" i="34"/>
  <c r="CG154" i="34"/>
  <c r="BP155" i="34"/>
  <c r="BS155" i="34"/>
  <c r="CF155" i="34"/>
  <c r="CG155" i="34"/>
  <c r="BP156" i="34"/>
  <c r="BS156" i="34"/>
  <c r="CF156" i="34"/>
  <c r="CG156" i="34"/>
  <c r="BP157" i="34"/>
  <c r="BS157" i="34"/>
  <c r="CF157" i="34"/>
  <c r="CG157" i="34"/>
  <c r="BP158" i="34"/>
  <c r="BS158" i="34"/>
  <c r="CF158" i="34"/>
  <c r="CG158" i="34"/>
  <c r="BP159" i="34"/>
  <c r="BS159" i="34"/>
  <c r="CF159" i="34"/>
  <c r="CG159" i="34"/>
  <c r="BP160" i="34"/>
  <c r="BS160" i="34"/>
  <c r="CF160" i="34"/>
  <c r="CG160" i="34"/>
  <c r="BP161" i="34"/>
  <c r="BS161" i="34"/>
  <c r="CF161" i="34"/>
  <c r="CG161" i="34"/>
  <c r="BP162" i="34"/>
  <c r="BS162" i="34"/>
  <c r="CF162" i="34"/>
  <c r="CG162" i="34"/>
  <c r="BP163" i="34"/>
  <c r="BS163" i="34"/>
  <c r="CF163" i="34"/>
  <c r="CG163" i="34"/>
  <c r="BP164" i="34"/>
  <c r="BS164" i="34"/>
  <c r="CF164" i="34"/>
  <c r="CG164" i="34"/>
  <c r="BP165" i="34"/>
  <c r="BS165" i="34"/>
  <c r="CF165" i="34"/>
  <c r="CG165" i="34"/>
  <c r="BP166" i="34"/>
  <c r="BS166" i="34"/>
  <c r="CF166" i="34"/>
  <c r="CG166" i="34"/>
  <c r="BP167" i="34"/>
  <c r="BS167" i="34"/>
  <c r="CF167" i="34"/>
  <c r="CG167" i="34"/>
  <c r="BP168" i="34"/>
  <c r="BS168" i="34"/>
  <c r="CF168" i="34"/>
  <c r="CG168" i="34"/>
  <c r="BP169" i="34"/>
  <c r="BS169" i="34"/>
  <c r="CF169" i="34"/>
  <c r="CG169" i="34"/>
  <c r="BP170" i="34"/>
  <c r="BS170" i="34"/>
  <c r="CF170" i="34"/>
  <c r="CG170" i="34"/>
  <c r="BP171" i="34"/>
  <c r="BS171" i="34"/>
  <c r="CF171" i="34"/>
  <c r="CG171" i="34"/>
  <c r="BP172" i="34"/>
  <c r="BS172" i="34"/>
  <c r="CF172" i="34"/>
  <c r="CG172" i="34"/>
  <c r="BP173" i="34"/>
  <c r="BS173" i="34"/>
  <c r="CF173" i="34"/>
  <c r="CG173" i="34"/>
  <c r="BP174" i="34"/>
  <c r="BS174" i="34"/>
  <c r="CF174" i="34"/>
  <c r="CG174" i="34"/>
  <c r="BP175" i="34"/>
  <c r="BS175" i="34"/>
  <c r="CF175" i="34"/>
  <c r="CG175" i="34"/>
  <c r="BP176" i="34"/>
  <c r="BS176" i="34"/>
  <c r="CF176" i="34"/>
  <c r="CG176" i="34"/>
  <c r="BP177" i="34"/>
  <c r="BS177" i="34"/>
  <c r="CF177" i="34"/>
  <c r="CG177" i="34"/>
  <c r="BP178" i="34"/>
  <c r="BS178" i="34"/>
  <c r="CF178" i="34"/>
  <c r="CG178" i="34"/>
  <c r="BP179" i="34"/>
  <c r="BS179" i="34"/>
  <c r="CF179" i="34"/>
  <c r="CG179" i="34"/>
  <c r="BP180" i="34"/>
  <c r="BS180" i="34"/>
  <c r="CF180" i="34"/>
  <c r="CG180" i="34"/>
  <c r="BP181" i="34"/>
  <c r="BS181" i="34"/>
  <c r="CF181" i="34"/>
  <c r="CG181" i="34"/>
  <c r="BP182" i="34"/>
  <c r="BS182" i="34"/>
  <c r="CF182" i="34"/>
  <c r="CG182" i="34"/>
  <c r="BP183" i="34"/>
  <c r="BS183" i="34"/>
  <c r="CF183" i="34"/>
  <c r="CG183" i="34"/>
  <c r="BP184" i="34"/>
  <c r="BS184" i="34"/>
  <c r="CF184" i="34"/>
  <c r="CG184" i="34"/>
  <c r="BP185" i="34"/>
  <c r="BS185" i="34"/>
  <c r="CF185" i="34"/>
  <c r="CG185" i="34"/>
  <c r="BP186" i="34"/>
  <c r="BS186" i="34"/>
  <c r="CF186" i="34"/>
  <c r="CG186" i="34"/>
  <c r="BP187" i="34"/>
  <c r="BS187" i="34"/>
  <c r="CF187" i="34"/>
  <c r="CG187" i="34"/>
  <c r="BP188" i="34"/>
  <c r="BS188" i="34"/>
  <c r="CF188" i="34"/>
  <c r="CG188" i="34"/>
  <c r="BP189" i="34"/>
  <c r="BS189" i="34"/>
  <c r="CF189" i="34"/>
  <c r="CG189" i="34"/>
  <c r="BP190" i="34"/>
  <c r="BS190" i="34"/>
  <c r="CF190" i="34"/>
  <c r="CG190" i="34"/>
  <c r="BP191" i="34"/>
  <c r="BS191" i="34"/>
  <c r="CF191" i="34"/>
  <c r="CG191" i="34"/>
  <c r="BP192" i="34"/>
  <c r="BS192" i="34"/>
  <c r="CF192" i="34"/>
  <c r="CG192" i="34"/>
  <c r="BP193" i="34"/>
  <c r="BS193" i="34"/>
  <c r="CF193" i="34"/>
  <c r="CG193" i="34"/>
  <c r="BP194" i="34"/>
  <c r="BS194" i="34"/>
  <c r="CF194" i="34"/>
  <c r="CG194" i="34"/>
  <c r="BP195" i="34"/>
  <c r="BS195" i="34"/>
  <c r="CF195" i="34"/>
  <c r="CG195" i="34"/>
  <c r="BP196" i="34"/>
  <c r="BS196" i="34"/>
  <c r="CF196" i="34"/>
  <c r="CG196" i="34"/>
  <c r="BP197" i="34"/>
  <c r="BS197" i="34"/>
  <c r="CF197" i="34"/>
  <c r="CG197" i="34"/>
  <c r="BP198" i="34"/>
  <c r="BS198" i="34"/>
  <c r="CF198" i="34"/>
  <c r="CG198" i="34"/>
  <c r="BP199" i="34"/>
  <c r="BS199" i="34"/>
  <c r="CF199" i="34"/>
  <c r="CG199" i="34"/>
  <c r="BP200" i="34"/>
  <c r="BS200" i="34"/>
  <c r="CF200" i="34"/>
  <c r="CG200" i="34"/>
  <c r="BP201" i="34"/>
  <c r="BS201" i="34"/>
  <c r="CF201" i="34"/>
  <c r="CG201" i="34"/>
  <c r="BP202" i="34"/>
  <c r="BS202" i="34"/>
  <c r="CF202" i="34"/>
  <c r="CG202" i="34"/>
  <c r="BP203" i="34"/>
  <c r="BS203" i="34"/>
  <c r="CF203" i="34"/>
  <c r="CG203" i="34"/>
  <c r="BP204" i="34"/>
  <c r="BS204" i="34"/>
  <c r="CF204" i="34"/>
  <c r="CG204" i="34"/>
  <c r="BP205" i="34"/>
  <c r="BS205" i="34"/>
  <c r="CF205" i="34"/>
  <c r="CG205" i="34"/>
  <c r="BP206" i="34"/>
  <c r="BS206" i="34"/>
  <c r="CF206" i="34"/>
  <c r="CG206" i="34"/>
  <c r="BP207" i="34"/>
  <c r="BS207" i="34"/>
  <c r="CF207" i="34"/>
  <c r="CG207" i="34"/>
  <c r="BP208" i="34"/>
  <c r="BS208" i="34"/>
  <c r="CF208" i="34"/>
  <c r="CG208" i="34"/>
  <c r="BP209" i="34"/>
  <c r="BS209" i="34"/>
  <c r="CF209" i="34"/>
  <c r="CG209" i="34"/>
  <c r="BP210" i="34"/>
  <c r="BS210" i="34"/>
  <c r="CF210" i="34"/>
  <c r="CG210" i="34"/>
  <c r="BP211" i="34"/>
  <c r="BS211" i="34"/>
  <c r="CF211" i="34"/>
  <c r="CG211" i="34"/>
  <c r="BP212" i="34"/>
  <c r="BS212" i="34"/>
  <c r="CF212" i="34"/>
  <c r="CG212" i="34"/>
  <c r="BP213" i="34"/>
  <c r="BS213" i="34"/>
  <c r="CF213" i="34"/>
  <c r="CG213" i="34"/>
  <c r="BP214" i="34"/>
  <c r="BS214" i="34"/>
  <c r="CF214" i="34"/>
  <c r="CG214" i="34"/>
  <c r="BP215" i="34"/>
  <c r="BS215" i="34"/>
  <c r="CF215" i="34"/>
  <c r="CG215" i="34"/>
  <c r="BP216" i="34"/>
  <c r="BS216" i="34"/>
  <c r="CF216" i="34"/>
  <c r="CG216" i="34"/>
  <c r="BP217" i="34"/>
  <c r="BS217" i="34"/>
  <c r="CF217" i="34"/>
  <c r="CG217" i="34"/>
  <c r="BP218" i="34"/>
  <c r="BS218" i="34"/>
  <c r="CF218" i="34"/>
  <c r="CG218" i="34"/>
  <c r="BP219" i="34"/>
  <c r="BS219" i="34"/>
  <c r="CF219" i="34"/>
  <c r="CG219" i="34"/>
  <c r="BP220" i="34"/>
  <c r="BS220" i="34"/>
  <c r="CF220" i="34"/>
  <c r="CG220" i="34"/>
  <c r="BP221" i="34"/>
  <c r="BS221" i="34"/>
  <c r="CF221" i="34"/>
  <c r="CG221" i="34"/>
  <c r="BP222" i="34"/>
  <c r="BS222" i="34"/>
  <c r="CF222" i="34"/>
  <c r="CG222" i="34"/>
  <c r="BP223" i="34"/>
  <c r="BS223" i="34"/>
  <c r="CF223" i="34"/>
  <c r="CG223" i="34"/>
  <c r="BP224" i="34"/>
  <c r="BS224" i="34"/>
  <c r="CF224" i="34"/>
  <c r="CG224" i="34"/>
  <c r="BP225" i="34"/>
  <c r="BS225" i="34"/>
  <c r="CF225" i="34"/>
  <c r="CG225" i="34"/>
  <c r="BP226" i="34"/>
  <c r="BS226" i="34"/>
  <c r="CF226" i="34"/>
  <c r="CG226" i="34"/>
  <c r="BP227" i="34"/>
  <c r="BS227" i="34"/>
  <c r="CF227" i="34"/>
  <c r="CG227" i="34"/>
  <c r="BP228" i="34"/>
  <c r="BS228" i="34"/>
  <c r="CF228" i="34"/>
  <c r="CG228" i="34"/>
  <c r="BP229" i="34"/>
  <c r="BS229" i="34"/>
  <c r="CF229" i="34"/>
  <c r="CG229" i="34"/>
  <c r="BP230" i="34"/>
  <c r="BS230" i="34"/>
  <c r="CF230" i="34"/>
  <c r="CG230" i="34"/>
  <c r="BP231" i="34"/>
  <c r="BS231" i="34"/>
  <c r="CF231" i="34"/>
  <c r="CG231" i="34"/>
  <c r="BP232" i="34"/>
  <c r="BS232" i="34"/>
  <c r="CF232" i="34"/>
  <c r="CG232" i="34"/>
  <c r="BP233" i="34"/>
  <c r="BS233" i="34"/>
  <c r="CF233" i="34"/>
  <c r="CG233" i="34"/>
  <c r="BP234" i="34"/>
  <c r="BS234" i="34"/>
  <c r="CF234" i="34"/>
  <c r="CG234" i="34"/>
  <c r="BP235" i="34"/>
  <c r="BS235" i="34"/>
  <c r="CF235" i="34"/>
  <c r="CG235" i="34"/>
  <c r="BP236" i="34"/>
  <c r="BS236" i="34"/>
  <c r="CF236" i="34"/>
  <c r="CG236" i="34"/>
  <c r="BP237" i="34"/>
  <c r="BS237" i="34"/>
  <c r="CF237" i="34"/>
  <c r="CG237" i="34"/>
  <c r="BP238" i="34"/>
  <c r="BS238" i="34"/>
  <c r="CF238" i="34"/>
  <c r="CG238" i="34"/>
  <c r="BP239" i="34"/>
  <c r="BS239" i="34"/>
  <c r="CF239" i="34"/>
  <c r="CG239" i="34"/>
  <c r="BP240" i="34"/>
  <c r="BS240" i="34"/>
  <c r="CF240" i="34"/>
  <c r="CG240" i="34"/>
  <c r="BP241" i="34"/>
  <c r="BS241" i="34"/>
  <c r="CF241" i="34"/>
  <c r="CG241" i="34"/>
  <c r="BP242" i="34"/>
  <c r="BS242" i="34"/>
  <c r="CF242" i="34"/>
  <c r="CG242" i="34"/>
  <c r="BP243" i="34"/>
  <c r="BS243" i="34"/>
  <c r="CF243" i="34"/>
  <c r="CG243" i="34"/>
  <c r="BP244" i="34"/>
  <c r="BS244" i="34"/>
  <c r="CF244" i="34"/>
  <c r="CG244" i="34"/>
  <c r="BP245" i="34"/>
  <c r="BS245" i="34"/>
  <c r="CF245" i="34"/>
  <c r="CG245" i="34"/>
  <c r="BP246" i="34"/>
  <c r="BS246" i="34"/>
  <c r="CF246" i="34"/>
  <c r="CG246" i="34"/>
  <c r="BP247" i="34"/>
  <c r="BS247" i="34"/>
  <c r="CF247" i="34"/>
  <c r="CG247" i="34"/>
  <c r="BP248" i="34"/>
  <c r="BS248" i="34"/>
  <c r="CF248" i="34"/>
  <c r="CG248" i="34"/>
  <c r="BP249" i="34"/>
  <c r="BS249" i="34"/>
  <c r="CF249" i="34"/>
  <c r="CG249" i="34"/>
  <c r="BP250" i="34"/>
  <c r="BS250" i="34"/>
  <c r="CF250" i="34"/>
  <c r="CG250" i="34"/>
  <c r="BP251" i="34"/>
  <c r="BS251" i="34"/>
  <c r="CF251" i="34"/>
  <c r="CG251" i="34"/>
  <c r="BP252" i="34"/>
  <c r="BS252" i="34"/>
  <c r="CF252" i="34"/>
  <c r="CG252" i="34"/>
  <c r="BP253" i="34"/>
  <c r="BS253" i="34"/>
  <c r="CF253" i="34"/>
  <c r="CG253" i="34"/>
  <c r="BP254" i="34"/>
  <c r="BS254" i="34"/>
  <c r="CF254" i="34"/>
  <c r="CG254" i="34"/>
  <c r="BP255" i="34"/>
  <c r="BS255" i="34"/>
  <c r="CF255" i="34"/>
  <c r="CG255" i="34"/>
  <c r="BP256" i="34"/>
  <c r="BS256" i="34"/>
  <c r="CF256" i="34"/>
  <c r="CG256" i="34"/>
  <c r="BP257" i="34"/>
  <c r="BS257" i="34"/>
  <c r="CF257" i="34"/>
  <c r="CG257" i="34"/>
  <c r="BP258" i="34"/>
  <c r="BS258" i="34"/>
  <c r="CF258" i="34"/>
  <c r="CG258" i="34"/>
  <c r="BP259" i="34"/>
  <c r="BS259" i="34"/>
  <c r="CF259" i="34"/>
  <c r="CG259" i="34"/>
  <c r="BP260" i="34"/>
  <c r="BS260" i="34"/>
  <c r="CF260" i="34"/>
  <c r="CG260" i="34"/>
  <c r="BP261" i="34"/>
  <c r="BS261" i="34"/>
  <c r="CF261" i="34"/>
  <c r="CG261" i="34"/>
  <c r="BP262" i="34"/>
  <c r="BS262" i="34"/>
  <c r="CF262" i="34"/>
  <c r="CG262" i="34"/>
  <c r="BP263" i="34"/>
  <c r="BS263" i="34"/>
  <c r="CF263" i="34"/>
  <c r="CG263" i="34"/>
  <c r="BP264" i="34"/>
  <c r="BS264" i="34"/>
  <c r="CF264" i="34"/>
  <c r="CG264" i="34"/>
  <c r="BP265" i="34"/>
  <c r="BS265" i="34"/>
  <c r="CF265" i="34"/>
  <c r="CG265" i="34"/>
  <c r="BP266" i="34"/>
  <c r="BS266" i="34"/>
  <c r="CF266" i="34"/>
  <c r="CG266" i="34"/>
  <c r="BP267" i="34"/>
  <c r="BS267" i="34"/>
  <c r="CF267" i="34"/>
  <c r="CG267" i="34"/>
  <c r="BP268" i="34"/>
  <c r="BS268" i="34"/>
  <c r="CF268" i="34"/>
  <c r="CG268" i="34"/>
  <c r="BP269" i="34"/>
  <c r="BS269" i="34"/>
  <c r="CF269" i="34"/>
  <c r="CG269" i="34"/>
  <c r="BP270" i="34"/>
  <c r="BS270" i="34"/>
  <c r="CF270" i="34"/>
  <c r="CG270" i="34"/>
  <c r="BP271" i="34"/>
  <c r="BS271" i="34"/>
  <c r="CF271" i="34"/>
  <c r="CG271" i="34"/>
  <c r="BP272" i="34"/>
  <c r="BS272" i="34"/>
  <c r="CF272" i="34"/>
  <c r="CG272" i="34"/>
  <c r="BP273" i="34"/>
  <c r="BS273" i="34"/>
  <c r="CF273" i="34"/>
  <c r="CG273" i="34"/>
  <c r="BP274" i="34"/>
  <c r="BS274" i="34"/>
  <c r="CF274" i="34"/>
  <c r="CG274" i="34"/>
  <c r="BP275" i="34"/>
  <c r="BS275" i="34"/>
  <c r="CF275" i="34"/>
  <c r="CG275" i="34"/>
  <c r="BP276" i="34"/>
  <c r="BS276" i="34"/>
  <c r="CF276" i="34"/>
  <c r="CG276" i="34"/>
  <c r="BP277" i="34"/>
  <c r="BS277" i="34"/>
  <c r="CF277" i="34"/>
  <c r="CG277" i="34"/>
  <c r="BP278" i="34"/>
  <c r="BS278" i="34"/>
  <c r="CF278" i="34"/>
  <c r="CG278" i="34"/>
  <c r="BP279" i="34"/>
  <c r="BS279" i="34"/>
  <c r="CF279" i="34"/>
  <c r="CG279" i="34"/>
  <c r="BP280" i="34"/>
  <c r="BS280" i="34"/>
  <c r="CF280" i="34"/>
  <c r="CG280" i="34"/>
  <c r="BP281" i="34"/>
  <c r="BS281" i="34"/>
  <c r="CF281" i="34"/>
  <c r="CG281" i="34"/>
  <c r="BP282" i="34"/>
  <c r="BS282" i="34"/>
  <c r="CF282" i="34"/>
  <c r="CG282" i="34"/>
  <c r="BP283" i="34"/>
  <c r="BS283" i="34"/>
  <c r="CF283" i="34"/>
  <c r="CG283" i="34"/>
  <c r="BP284" i="34"/>
  <c r="BS284" i="34"/>
  <c r="CF284" i="34"/>
  <c r="CG284" i="34"/>
  <c r="BP285" i="34"/>
  <c r="BS285" i="34"/>
  <c r="CF285" i="34"/>
  <c r="CG285" i="34"/>
  <c r="BP286" i="34"/>
  <c r="BS286" i="34"/>
  <c r="CF286" i="34"/>
  <c r="CG286" i="34"/>
  <c r="BP287" i="34"/>
  <c r="BS287" i="34"/>
  <c r="CF287" i="34"/>
  <c r="CG287" i="34"/>
  <c r="BP288" i="34"/>
  <c r="BS288" i="34"/>
  <c r="CF288" i="34"/>
  <c r="CG288" i="34"/>
  <c r="BP289" i="34"/>
  <c r="BS289" i="34"/>
  <c r="CF289" i="34"/>
  <c r="CG289" i="34"/>
  <c r="BP290" i="34"/>
  <c r="BS290" i="34"/>
  <c r="CF290" i="34"/>
  <c r="CG290" i="34"/>
  <c r="BP291" i="34"/>
  <c r="BS291" i="34"/>
  <c r="CF291" i="34"/>
  <c r="CG291" i="34"/>
  <c r="BP292" i="34"/>
  <c r="BS292" i="34"/>
  <c r="CF292" i="34"/>
  <c r="CG292" i="34"/>
  <c r="BP293" i="34"/>
  <c r="BS293" i="34"/>
  <c r="CF293" i="34"/>
  <c r="CG293" i="34"/>
  <c r="BP294" i="34"/>
  <c r="BS294" i="34"/>
  <c r="CF294" i="34"/>
  <c r="CG294" i="34"/>
  <c r="BP295" i="34"/>
  <c r="BS295" i="34"/>
  <c r="CF295" i="34"/>
  <c r="CG295" i="34"/>
  <c r="BP296" i="34"/>
  <c r="BS296" i="34"/>
  <c r="CF296" i="34"/>
  <c r="CG296" i="34"/>
  <c r="BP297" i="34"/>
  <c r="BS297" i="34"/>
  <c r="CF297" i="34"/>
  <c r="CG297" i="34"/>
  <c r="BP298" i="34"/>
  <c r="BS298" i="34"/>
  <c r="CF298" i="34"/>
  <c r="CG298" i="34"/>
  <c r="BP299" i="34"/>
  <c r="BS299" i="34"/>
  <c r="CF299" i="34"/>
  <c r="CG299" i="34"/>
  <c r="BP300" i="34"/>
  <c r="BS300" i="34"/>
  <c r="CF300" i="34"/>
  <c r="CG300" i="34"/>
  <c r="BP301" i="34"/>
  <c r="BS301" i="34"/>
  <c r="CF301" i="34"/>
  <c r="CG301" i="34"/>
  <c r="BP302" i="34"/>
  <c r="BS302" i="34"/>
  <c r="CF302" i="34"/>
  <c r="CG302" i="34"/>
  <c r="BP303" i="34"/>
  <c r="BS303" i="34"/>
  <c r="CF303" i="34"/>
  <c r="CG303" i="34"/>
  <c r="BP304" i="34"/>
  <c r="BS304" i="34"/>
  <c r="CF304" i="34"/>
  <c r="CG304" i="34"/>
  <c r="BP305" i="34"/>
  <c r="BS305" i="34"/>
  <c r="CF305" i="34"/>
  <c r="CG305" i="34"/>
  <c r="BP306" i="34"/>
  <c r="BS306" i="34"/>
  <c r="CF306" i="34"/>
  <c r="CG306" i="34"/>
  <c r="BP307" i="34"/>
  <c r="BS307" i="34"/>
  <c r="CF307" i="34"/>
  <c r="CG307" i="34"/>
  <c r="BP308" i="34"/>
  <c r="BS308" i="34"/>
  <c r="CF308" i="34"/>
  <c r="CG308" i="34"/>
  <c r="BP309" i="34"/>
  <c r="BS309" i="34"/>
  <c r="CF309" i="34"/>
  <c r="CG309" i="34"/>
  <c r="BP310" i="34"/>
  <c r="BS310" i="34"/>
  <c r="CF310" i="34"/>
  <c r="CG310" i="34"/>
  <c r="BP311" i="34"/>
  <c r="BS311" i="34"/>
  <c r="CF311" i="34"/>
  <c r="CG311" i="34"/>
  <c r="BP312" i="34"/>
  <c r="BS312" i="34"/>
  <c r="CF312" i="34"/>
  <c r="CG312" i="34"/>
  <c r="BP313" i="34"/>
  <c r="BS313" i="34"/>
  <c r="CF313" i="34"/>
  <c r="CG313" i="34"/>
  <c r="BP314" i="34"/>
  <c r="BS314" i="34"/>
  <c r="CF314" i="34"/>
  <c r="CG314" i="34"/>
  <c r="BP315" i="34"/>
  <c r="BS315" i="34"/>
  <c r="CF315" i="34"/>
  <c r="CG315" i="34"/>
  <c r="BP316" i="34"/>
  <c r="BS316" i="34"/>
  <c r="CF316" i="34"/>
  <c r="CG316" i="34"/>
  <c r="BP317" i="34"/>
  <c r="BS317" i="34"/>
  <c r="CF317" i="34"/>
  <c r="CG317" i="34"/>
  <c r="BP318" i="34"/>
  <c r="BS318" i="34"/>
  <c r="CF318" i="34"/>
  <c r="CG318" i="34"/>
  <c r="BP319" i="34"/>
  <c r="BS319" i="34"/>
  <c r="CF319" i="34"/>
  <c r="CG319" i="34"/>
  <c r="BP320" i="34"/>
  <c r="BS320" i="34"/>
  <c r="CF320" i="34"/>
  <c r="CG320" i="34"/>
  <c r="BP321" i="34"/>
  <c r="BS321" i="34"/>
  <c r="CF321" i="34"/>
  <c r="CG321" i="34"/>
  <c r="BP322" i="34"/>
  <c r="BS322" i="34"/>
  <c r="CF322" i="34"/>
  <c r="CG322" i="34"/>
  <c r="BP323" i="34"/>
  <c r="BS323" i="34"/>
  <c r="CF323" i="34"/>
  <c r="CG323" i="34"/>
  <c r="BP324" i="34"/>
  <c r="BS324" i="34"/>
  <c r="CF324" i="34"/>
  <c r="CG324" i="34"/>
  <c r="BP325" i="34"/>
  <c r="BS325" i="34"/>
  <c r="CF325" i="34"/>
  <c r="CG325" i="34"/>
  <c r="BP326" i="34"/>
  <c r="BS326" i="34"/>
  <c r="CF326" i="34"/>
  <c r="CG326" i="34"/>
  <c r="BP327" i="34"/>
  <c r="BS327" i="34"/>
  <c r="CF327" i="34"/>
  <c r="CG327" i="34"/>
  <c r="BP328" i="34"/>
  <c r="BS328" i="34"/>
  <c r="CF328" i="34"/>
  <c r="CG328" i="34"/>
  <c r="BP329" i="34"/>
  <c r="BS329" i="34"/>
  <c r="CF329" i="34"/>
  <c r="CG329" i="34"/>
  <c r="CG4" i="34"/>
  <c r="CF4" i="34"/>
  <c r="BS4" i="34"/>
  <c r="BP4" i="34"/>
  <c r="CU3" i="34"/>
  <c r="CT3" i="34"/>
  <c r="CS3" i="34"/>
  <c r="CR3" i="34"/>
  <c r="CQ3" i="34"/>
  <c r="CG3" i="34"/>
  <c r="CF3" i="34"/>
  <c r="BS3" i="34"/>
  <c r="BP3" i="34"/>
  <c r="BP5" i="33"/>
  <c r="BS5" i="33"/>
  <c r="BT5" i="33" s="1"/>
  <c r="CA5" i="33" s="1"/>
  <c r="CF5" i="33"/>
  <c r="CG5" i="33"/>
  <c r="CH5" i="33"/>
  <c r="CI5" i="33" s="1"/>
  <c r="CK5" i="33"/>
  <c r="CL5" i="33"/>
  <c r="CM5" i="33" s="1"/>
  <c r="CO5" i="33"/>
  <c r="CP5" i="33" s="1"/>
  <c r="BP6" i="33"/>
  <c r="BS6" i="33"/>
  <c r="BV6" i="33" s="1"/>
  <c r="CF6" i="33"/>
  <c r="CG6" i="33"/>
  <c r="CH6" i="33"/>
  <c r="CI6" i="33" s="1"/>
  <c r="CK6" i="33"/>
  <c r="CL6" i="33"/>
  <c r="CM6" i="33" s="1"/>
  <c r="CO6" i="33"/>
  <c r="CP6" i="33" s="1"/>
  <c r="BP7" i="33"/>
  <c r="BS7" i="33"/>
  <c r="BT7" i="33" s="1"/>
  <c r="CA7" i="33" s="1"/>
  <c r="CF7" i="33"/>
  <c r="CG7" i="33"/>
  <c r="CH7" i="33"/>
  <c r="CI7" i="33" s="1"/>
  <c r="CK7" i="33"/>
  <c r="CL7" i="33"/>
  <c r="CM7" i="33" s="1"/>
  <c r="CO7" i="33"/>
  <c r="CP7" i="33" s="1"/>
  <c r="BP8" i="33"/>
  <c r="BS8" i="33"/>
  <c r="BV8" i="33" s="1"/>
  <c r="CC8" i="33" s="1"/>
  <c r="CF8" i="33"/>
  <c r="CG8" i="33"/>
  <c r="CH8" i="33"/>
  <c r="CI8" i="33" s="1"/>
  <c r="CK8" i="33"/>
  <c r="CL8" i="33"/>
  <c r="CM8" i="33" s="1"/>
  <c r="CO8" i="33"/>
  <c r="CP8" i="33" s="1"/>
  <c r="BP9" i="33"/>
  <c r="BS9" i="33"/>
  <c r="BT9" i="33" s="1"/>
  <c r="CA9" i="33" s="1"/>
  <c r="CF9" i="33"/>
  <c r="CG9" i="33"/>
  <c r="CH9" i="33"/>
  <c r="CI9" i="33" s="1"/>
  <c r="CK9" i="33"/>
  <c r="CL9" i="33"/>
  <c r="CM9" i="33" s="1"/>
  <c r="CO9" i="33"/>
  <c r="CP9" i="33" s="1"/>
  <c r="BP10" i="33"/>
  <c r="BS10" i="33"/>
  <c r="CF10" i="33"/>
  <c r="CG10" i="33"/>
  <c r="CH10" i="33"/>
  <c r="CI10" i="33" s="1"/>
  <c r="CK10" i="33"/>
  <c r="CL10" i="33"/>
  <c r="CM10" i="33" s="1"/>
  <c r="CO10" i="33"/>
  <c r="CP10" i="33" s="1"/>
  <c r="BP11" i="33"/>
  <c r="BS11" i="33"/>
  <c r="CF11" i="33"/>
  <c r="CG11" i="33"/>
  <c r="CH11" i="33"/>
  <c r="CI11" i="33"/>
  <c r="CK11" i="33"/>
  <c r="CL11" i="33"/>
  <c r="CM11" i="33" s="1"/>
  <c r="CO11" i="33"/>
  <c r="CP11" i="33" s="1"/>
  <c r="BP12" i="33"/>
  <c r="BS12" i="33"/>
  <c r="BV12" i="33" s="1"/>
  <c r="CF12" i="33"/>
  <c r="CG12" i="33"/>
  <c r="CH12" i="33"/>
  <c r="CI12" i="33" s="1"/>
  <c r="CK12" i="33"/>
  <c r="CL12" i="33"/>
  <c r="CM12" i="33" s="1"/>
  <c r="CO12" i="33"/>
  <c r="CP12" i="33" s="1"/>
  <c r="BP13" i="33"/>
  <c r="BS13" i="33"/>
  <c r="BT13" i="33" s="1"/>
  <c r="CA13" i="33" s="1"/>
  <c r="CF13" i="33"/>
  <c r="CG13" i="33"/>
  <c r="CH13" i="33"/>
  <c r="CI13" i="33" s="1"/>
  <c r="CK13" i="33"/>
  <c r="CL13" i="33"/>
  <c r="CM13" i="33" s="1"/>
  <c r="CO13" i="33"/>
  <c r="CP13" i="33" s="1"/>
  <c r="BP14" i="33"/>
  <c r="BS14" i="33"/>
  <c r="BV14" i="33" s="1"/>
  <c r="CF14" i="33"/>
  <c r="CG14" i="33"/>
  <c r="CH14" i="33"/>
  <c r="CI14" i="33" s="1"/>
  <c r="CK14" i="33"/>
  <c r="CL14" i="33"/>
  <c r="CM14" i="33" s="1"/>
  <c r="CO14" i="33"/>
  <c r="CP14" i="33" s="1"/>
  <c r="BP15" i="33"/>
  <c r="BS15" i="33"/>
  <c r="BT15" i="33" s="1"/>
  <c r="CA15" i="33" s="1"/>
  <c r="CF15" i="33"/>
  <c r="CG15" i="33"/>
  <c r="CH15" i="33"/>
  <c r="CI15" i="33" s="1"/>
  <c r="CK15" i="33"/>
  <c r="CL15" i="33"/>
  <c r="CM15" i="33" s="1"/>
  <c r="CO15" i="33"/>
  <c r="CP15" i="33" s="1"/>
  <c r="BP16" i="33"/>
  <c r="BS16" i="33"/>
  <c r="CF16" i="33"/>
  <c r="CG16" i="33"/>
  <c r="CH16" i="33"/>
  <c r="CI16" i="33" s="1"/>
  <c r="CK16" i="33"/>
  <c r="CL16" i="33"/>
  <c r="CM16" i="33" s="1"/>
  <c r="CO16" i="33"/>
  <c r="CP16" i="33" s="1"/>
  <c r="BP17" i="33"/>
  <c r="BS17" i="33"/>
  <c r="BT17" i="33" s="1"/>
  <c r="CA17" i="33" s="1"/>
  <c r="CF17" i="33"/>
  <c r="CG17" i="33"/>
  <c r="CH17" i="33"/>
  <c r="CI17" i="33" s="1"/>
  <c r="CK17" i="33"/>
  <c r="CL17" i="33"/>
  <c r="CM17" i="33" s="1"/>
  <c r="CO17" i="33"/>
  <c r="CP17" i="33" s="1"/>
  <c r="BP18" i="33"/>
  <c r="BS18" i="33"/>
  <c r="CF18" i="33"/>
  <c r="CG18" i="33"/>
  <c r="CH18" i="33"/>
  <c r="CI18" i="33" s="1"/>
  <c r="CK18" i="33"/>
  <c r="CL18" i="33"/>
  <c r="CM18" i="33" s="1"/>
  <c r="CO18" i="33"/>
  <c r="CP18" i="33" s="1"/>
  <c r="BP19" i="33"/>
  <c r="BS19" i="33"/>
  <c r="CF19" i="33"/>
  <c r="CG19" i="33"/>
  <c r="CH19" i="33"/>
  <c r="CI19" i="33" s="1"/>
  <c r="CK19" i="33"/>
  <c r="CL19" i="33"/>
  <c r="CM19" i="33"/>
  <c r="CO19" i="33"/>
  <c r="CP19" i="33" s="1"/>
  <c r="BP20" i="33"/>
  <c r="BS20" i="33"/>
  <c r="BV20" i="33" s="1"/>
  <c r="CC20" i="33" s="1"/>
  <c r="CF20" i="33"/>
  <c r="CG20" i="33"/>
  <c r="CH20" i="33"/>
  <c r="CI20" i="33" s="1"/>
  <c r="CK20" i="33"/>
  <c r="CL20" i="33"/>
  <c r="CM20" i="33" s="1"/>
  <c r="CO20" i="33"/>
  <c r="CP20" i="33" s="1"/>
  <c r="BP21" i="33"/>
  <c r="BS21" i="33"/>
  <c r="BT21" i="33" s="1"/>
  <c r="CA21" i="33" s="1"/>
  <c r="CF21" i="33"/>
  <c r="CG21" i="33"/>
  <c r="CH21" i="33"/>
  <c r="CI21" i="33" s="1"/>
  <c r="CK21" i="33"/>
  <c r="CL21" i="33"/>
  <c r="CM21" i="33" s="1"/>
  <c r="CO21" i="33"/>
  <c r="CP21" i="33" s="1"/>
  <c r="BP22" i="33"/>
  <c r="BS22" i="33"/>
  <c r="BV22" i="33" s="1"/>
  <c r="CF22" i="33"/>
  <c r="CG22" i="33"/>
  <c r="CH22" i="33"/>
  <c r="CI22" i="33" s="1"/>
  <c r="CK22" i="33"/>
  <c r="CL22" i="33"/>
  <c r="CM22" i="33" s="1"/>
  <c r="CO22" i="33"/>
  <c r="CP22" i="33" s="1"/>
  <c r="BP23" i="33"/>
  <c r="BS23" i="33"/>
  <c r="BT23" i="33" s="1"/>
  <c r="CA23" i="33" s="1"/>
  <c r="CF23" i="33"/>
  <c r="CG23" i="33"/>
  <c r="CH23" i="33"/>
  <c r="CI23" i="33" s="1"/>
  <c r="CK23" i="33"/>
  <c r="CL23" i="33"/>
  <c r="CM23" i="33" s="1"/>
  <c r="CO23" i="33"/>
  <c r="CP23" i="33" s="1"/>
  <c r="BP24" i="33"/>
  <c r="BS24" i="33"/>
  <c r="BV24" i="33" s="1"/>
  <c r="CC24" i="33" s="1"/>
  <c r="CF24" i="33"/>
  <c r="CG24" i="33"/>
  <c r="CH24" i="33"/>
  <c r="CI24" i="33" s="1"/>
  <c r="CK24" i="33"/>
  <c r="CL24" i="33"/>
  <c r="CM24" i="33" s="1"/>
  <c r="CO24" i="33"/>
  <c r="CP24" i="33" s="1"/>
  <c r="BP25" i="33"/>
  <c r="BS25" i="33"/>
  <c r="BT25" i="33" s="1"/>
  <c r="CA25" i="33" s="1"/>
  <c r="CF25" i="33"/>
  <c r="CG25" i="33"/>
  <c r="CH25" i="33"/>
  <c r="CI25" i="33" s="1"/>
  <c r="CK25" i="33"/>
  <c r="CL25" i="33"/>
  <c r="CM25" i="33" s="1"/>
  <c r="CO25" i="33"/>
  <c r="CP25" i="33" s="1"/>
  <c r="BP26" i="33"/>
  <c r="BS26" i="33"/>
  <c r="CF26" i="33"/>
  <c r="CG26" i="33"/>
  <c r="CH26" i="33"/>
  <c r="CI26" i="33" s="1"/>
  <c r="CK26" i="33"/>
  <c r="CL26" i="33"/>
  <c r="CM26" i="33" s="1"/>
  <c r="CO26" i="33"/>
  <c r="CP26" i="33"/>
  <c r="BP27" i="33"/>
  <c r="BS27" i="33"/>
  <c r="CF27" i="33"/>
  <c r="CG27" i="33"/>
  <c r="CH27" i="33"/>
  <c r="CI27" i="33" s="1"/>
  <c r="CK27" i="33"/>
  <c r="CL27" i="33"/>
  <c r="CM27" i="33" s="1"/>
  <c r="CO27" i="33"/>
  <c r="CP27" i="33" s="1"/>
  <c r="BP28" i="33"/>
  <c r="BS28" i="33"/>
  <c r="BV28" i="33" s="1"/>
  <c r="CF28" i="33"/>
  <c r="CG28" i="33"/>
  <c r="CH28" i="33"/>
  <c r="CI28" i="33" s="1"/>
  <c r="CK28" i="33"/>
  <c r="CL28" i="33"/>
  <c r="CM28" i="33" s="1"/>
  <c r="CO28" i="33"/>
  <c r="CP28" i="33" s="1"/>
  <c r="BP29" i="33"/>
  <c r="BS29" i="33"/>
  <c r="BT29" i="33" s="1"/>
  <c r="CA29" i="33" s="1"/>
  <c r="CF29" i="33"/>
  <c r="CG29" i="33"/>
  <c r="CH29" i="33"/>
  <c r="CI29" i="33" s="1"/>
  <c r="CK29" i="33"/>
  <c r="CL29" i="33"/>
  <c r="CM29" i="33" s="1"/>
  <c r="CO29" i="33"/>
  <c r="CP29" i="33" s="1"/>
  <c r="BP30" i="33"/>
  <c r="BS30" i="33"/>
  <c r="BV30" i="33" s="1"/>
  <c r="CF30" i="33"/>
  <c r="CG30" i="33"/>
  <c r="CH30" i="33"/>
  <c r="CI30" i="33" s="1"/>
  <c r="CK30" i="33"/>
  <c r="CL30" i="33"/>
  <c r="CM30" i="33" s="1"/>
  <c r="CO30" i="33"/>
  <c r="CP30" i="33" s="1"/>
  <c r="BP31" i="33"/>
  <c r="BS31" i="33"/>
  <c r="BT31" i="33" s="1"/>
  <c r="CA31" i="33" s="1"/>
  <c r="CF31" i="33"/>
  <c r="CG31" i="33"/>
  <c r="CH31" i="33"/>
  <c r="CI31" i="33" s="1"/>
  <c r="CK31" i="33"/>
  <c r="CL31" i="33"/>
  <c r="CM31" i="33" s="1"/>
  <c r="CO31" i="33"/>
  <c r="CP31" i="33" s="1"/>
  <c r="BP32" i="33"/>
  <c r="BS32" i="33"/>
  <c r="BV32" i="33" s="1"/>
  <c r="CF32" i="33"/>
  <c r="CG32" i="33"/>
  <c r="CH32" i="33"/>
  <c r="CI32" i="33" s="1"/>
  <c r="CK32" i="33"/>
  <c r="CL32" i="33"/>
  <c r="CM32" i="33" s="1"/>
  <c r="CO32" i="33"/>
  <c r="CP32" i="33" s="1"/>
  <c r="BP33" i="33"/>
  <c r="BS33" i="33"/>
  <c r="BT33" i="33" s="1"/>
  <c r="CA33" i="33" s="1"/>
  <c r="CF33" i="33"/>
  <c r="CG33" i="33"/>
  <c r="CH33" i="33"/>
  <c r="CI33" i="33" s="1"/>
  <c r="CK33" i="33"/>
  <c r="CL33" i="33"/>
  <c r="CM33" i="33" s="1"/>
  <c r="CO33" i="33"/>
  <c r="CP33" i="33" s="1"/>
  <c r="BP34" i="33"/>
  <c r="BS34" i="33"/>
  <c r="CF34" i="33"/>
  <c r="CG34" i="33"/>
  <c r="CH34" i="33"/>
  <c r="CI34" i="33" s="1"/>
  <c r="CK34" i="33"/>
  <c r="CL34" i="33"/>
  <c r="CM34" i="33" s="1"/>
  <c r="CO34" i="33"/>
  <c r="CP34" i="33" s="1"/>
  <c r="BP35" i="33"/>
  <c r="BS35" i="33"/>
  <c r="CF35" i="33"/>
  <c r="CG35" i="33"/>
  <c r="CH35" i="33"/>
  <c r="CI35" i="33"/>
  <c r="CK35" i="33"/>
  <c r="CL35" i="33"/>
  <c r="CM35" i="33" s="1"/>
  <c r="CO35" i="33"/>
  <c r="CP35" i="33" s="1"/>
  <c r="BP36" i="33"/>
  <c r="BS36" i="33"/>
  <c r="BV36" i="33" s="1"/>
  <c r="CC36" i="33" s="1"/>
  <c r="CF36" i="33"/>
  <c r="CG36" i="33"/>
  <c r="CH36" i="33"/>
  <c r="CI36" i="33" s="1"/>
  <c r="CK36" i="33"/>
  <c r="CL36" i="33"/>
  <c r="CM36" i="33" s="1"/>
  <c r="CO36" i="33"/>
  <c r="CP36" i="33" s="1"/>
  <c r="BP37" i="33"/>
  <c r="BS37" i="33"/>
  <c r="BT37" i="33" s="1"/>
  <c r="CA37" i="33" s="1"/>
  <c r="CF37" i="33"/>
  <c r="CG37" i="33"/>
  <c r="CH37" i="33"/>
  <c r="CI37" i="33" s="1"/>
  <c r="CK37" i="33"/>
  <c r="CL37" i="33"/>
  <c r="CM37" i="33" s="1"/>
  <c r="CO37" i="33"/>
  <c r="CP37" i="33" s="1"/>
  <c r="BP38" i="33"/>
  <c r="BS38" i="33"/>
  <c r="BV38" i="33" s="1"/>
  <c r="CF38" i="33"/>
  <c r="CG38" i="33"/>
  <c r="CH38" i="33"/>
  <c r="CI38" i="33" s="1"/>
  <c r="CK38" i="33"/>
  <c r="CL38" i="33"/>
  <c r="CM38" i="33"/>
  <c r="CO38" i="33"/>
  <c r="CP38" i="33" s="1"/>
  <c r="BP39" i="33"/>
  <c r="BS39" i="33"/>
  <c r="BT39" i="33" s="1"/>
  <c r="CA39" i="33" s="1"/>
  <c r="CF39" i="33"/>
  <c r="CG39" i="33"/>
  <c r="CH39" i="33"/>
  <c r="CI39" i="33" s="1"/>
  <c r="CK39" i="33"/>
  <c r="CL39" i="33"/>
  <c r="CM39" i="33" s="1"/>
  <c r="CO39" i="33"/>
  <c r="CP39" i="33" s="1"/>
  <c r="BP40" i="33"/>
  <c r="BS40" i="33"/>
  <c r="BV40" i="33" s="1"/>
  <c r="CC40" i="33" s="1"/>
  <c r="CF40" i="33"/>
  <c r="CG40" i="33"/>
  <c r="CH40" i="33"/>
  <c r="CI40" i="33" s="1"/>
  <c r="CK40" i="33"/>
  <c r="CL40" i="33"/>
  <c r="CM40" i="33" s="1"/>
  <c r="CO40" i="33"/>
  <c r="CP40" i="33" s="1"/>
  <c r="BP41" i="33"/>
  <c r="BS41" i="33"/>
  <c r="BT41" i="33" s="1"/>
  <c r="CA41" i="33" s="1"/>
  <c r="CF41" i="33"/>
  <c r="CG41" i="33"/>
  <c r="CH41" i="33"/>
  <c r="CI41" i="33" s="1"/>
  <c r="CK41" i="33"/>
  <c r="CL41" i="33"/>
  <c r="CM41" i="33" s="1"/>
  <c r="CO41" i="33"/>
  <c r="CP41" i="33" s="1"/>
  <c r="BP42" i="33"/>
  <c r="BS42" i="33"/>
  <c r="CF42" i="33"/>
  <c r="CG42" i="33"/>
  <c r="CH42" i="33"/>
  <c r="CI42" i="33" s="1"/>
  <c r="CK42" i="33"/>
  <c r="CL42" i="33"/>
  <c r="CM42" i="33" s="1"/>
  <c r="CO42" i="33"/>
  <c r="CP42" i="33" s="1"/>
  <c r="BP43" i="33"/>
  <c r="BS43" i="33"/>
  <c r="CF43" i="33"/>
  <c r="CG43" i="33"/>
  <c r="CH43" i="33"/>
  <c r="CI43" i="33" s="1"/>
  <c r="CK43" i="33"/>
  <c r="CL43" i="33"/>
  <c r="CM43" i="33" s="1"/>
  <c r="CO43" i="33"/>
  <c r="CP43" i="33" s="1"/>
  <c r="BP44" i="33"/>
  <c r="BS44" i="33"/>
  <c r="CF44" i="33"/>
  <c r="CG44" i="33"/>
  <c r="CH44" i="33"/>
  <c r="CI44" i="33" s="1"/>
  <c r="CK44" i="33"/>
  <c r="CL44" i="33"/>
  <c r="CM44" i="33" s="1"/>
  <c r="CO44" i="33"/>
  <c r="CP44" i="33" s="1"/>
  <c r="BP45" i="33"/>
  <c r="BS45" i="33"/>
  <c r="BT45" i="33" s="1"/>
  <c r="CA45" i="33" s="1"/>
  <c r="CF45" i="33"/>
  <c r="CG45" i="33"/>
  <c r="CH45" i="33"/>
  <c r="CI45" i="33" s="1"/>
  <c r="CK45" i="33"/>
  <c r="CL45" i="33"/>
  <c r="CM45" i="33" s="1"/>
  <c r="CO45" i="33"/>
  <c r="CP45" i="33" s="1"/>
  <c r="BP46" i="33"/>
  <c r="BS46" i="33"/>
  <c r="BV46" i="33" s="1"/>
  <c r="CF46" i="33"/>
  <c r="CG46" i="33"/>
  <c r="CH46" i="33"/>
  <c r="CI46" i="33" s="1"/>
  <c r="CK46" i="33"/>
  <c r="CL46" i="33"/>
  <c r="CM46" i="33" s="1"/>
  <c r="CO46" i="33"/>
  <c r="CP46" i="33" s="1"/>
  <c r="BP47" i="33"/>
  <c r="BS47" i="33"/>
  <c r="BT47" i="33" s="1"/>
  <c r="CA47" i="33" s="1"/>
  <c r="CF47" i="33"/>
  <c r="CG47" i="33"/>
  <c r="CH47" i="33"/>
  <c r="CI47" i="33" s="1"/>
  <c r="CK47" i="33"/>
  <c r="CL47" i="33"/>
  <c r="CM47" i="33" s="1"/>
  <c r="CO47" i="33"/>
  <c r="CP47" i="33" s="1"/>
  <c r="BP48" i="33"/>
  <c r="BS48" i="33"/>
  <c r="CF48" i="33"/>
  <c r="CG48" i="33"/>
  <c r="CH48" i="33"/>
  <c r="CI48" i="33" s="1"/>
  <c r="CK48" i="33"/>
  <c r="CL48" i="33"/>
  <c r="CM48" i="33" s="1"/>
  <c r="CO48" i="33"/>
  <c r="CP48" i="33" s="1"/>
  <c r="BP49" i="33"/>
  <c r="BS49" i="33"/>
  <c r="BT49" i="33" s="1"/>
  <c r="CA49" i="33" s="1"/>
  <c r="CF49" i="33"/>
  <c r="CG49" i="33"/>
  <c r="CH49" i="33"/>
  <c r="CI49" i="33" s="1"/>
  <c r="CK49" i="33"/>
  <c r="CL49" i="33"/>
  <c r="CM49" i="33" s="1"/>
  <c r="CO49" i="33"/>
  <c r="CP49" i="33" s="1"/>
  <c r="BP50" i="33"/>
  <c r="BS50" i="33"/>
  <c r="CF50" i="33"/>
  <c r="CG50" i="33"/>
  <c r="CH50" i="33"/>
  <c r="CI50" i="33" s="1"/>
  <c r="CK50" i="33"/>
  <c r="CL50" i="33"/>
  <c r="CM50" i="33" s="1"/>
  <c r="CO50" i="33"/>
  <c r="CP50" i="33" s="1"/>
  <c r="BP51" i="33"/>
  <c r="BS51" i="33"/>
  <c r="CF51" i="33"/>
  <c r="CG51" i="33"/>
  <c r="CH51" i="33"/>
  <c r="CI51" i="33" s="1"/>
  <c r="CK51" i="33"/>
  <c r="CL51" i="33"/>
  <c r="CM51" i="33" s="1"/>
  <c r="CO51" i="33"/>
  <c r="CP51" i="33" s="1"/>
  <c r="BP52" i="33"/>
  <c r="BS52" i="33"/>
  <c r="BV52" i="33" s="1"/>
  <c r="CC52" i="33" s="1"/>
  <c r="CF52" i="33"/>
  <c r="CG52" i="33"/>
  <c r="CH52" i="33"/>
  <c r="CI52" i="33" s="1"/>
  <c r="CK52" i="33"/>
  <c r="CL52" i="33"/>
  <c r="CM52" i="33" s="1"/>
  <c r="CO52" i="33"/>
  <c r="CP52" i="33" s="1"/>
  <c r="BP53" i="33"/>
  <c r="BS53" i="33"/>
  <c r="BT53" i="33" s="1"/>
  <c r="CA53" i="33" s="1"/>
  <c r="CF53" i="33"/>
  <c r="CG53" i="33"/>
  <c r="CH53" i="33"/>
  <c r="CI53" i="33" s="1"/>
  <c r="CK53" i="33"/>
  <c r="CL53" i="33"/>
  <c r="CM53" i="33" s="1"/>
  <c r="CO53" i="33"/>
  <c r="CP53" i="33" s="1"/>
  <c r="BP54" i="33"/>
  <c r="BS54" i="33"/>
  <c r="BV54" i="33" s="1"/>
  <c r="CF54" i="33"/>
  <c r="CG54" i="33"/>
  <c r="CH54" i="33"/>
  <c r="CI54" i="33" s="1"/>
  <c r="CK54" i="33"/>
  <c r="CL54" i="33"/>
  <c r="CM54" i="33" s="1"/>
  <c r="CO54" i="33"/>
  <c r="CP54" i="33" s="1"/>
  <c r="BP55" i="33"/>
  <c r="BS55" i="33"/>
  <c r="BT55" i="33" s="1"/>
  <c r="CA55" i="33" s="1"/>
  <c r="CF55" i="33"/>
  <c r="CG55" i="33"/>
  <c r="CH55" i="33"/>
  <c r="CI55" i="33" s="1"/>
  <c r="CK55" i="33"/>
  <c r="CL55" i="33"/>
  <c r="CM55" i="33" s="1"/>
  <c r="CO55" i="33"/>
  <c r="CP55" i="33" s="1"/>
  <c r="BP56" i="33"/>
  <c r="BS56" i="33"/>
  <c r="CF56" i="33"/>
  <c r="CG56" i="33"/>
  <c r="CH56" i="33"/>
  <c r="CI56" i="33" s="1"/>
  <c r="CK56" i="33"/>
  <c r="CL56" i="33"/>
  <c r="CM56" i="33" s="1"/>
  <c r="CO56" i="33"/>
  <c r="CP56" i="33" s="1"/>
  <c r="BP57" i="33"/>
  <c r="BS57" i="33"/>
  <c r="BT57" i="33" s="1"/>
  <c r="CA57" i="33" s="1"/>
  <c r="CF57" i="33"/>
  <c r="CG57" i="33"/>
  <c r="CH57" i="33"/>
  <c r="CI57" i="33" s="1"/>
  <c r="CK57" i="33"/>
  <c r="CL57" i="33"/>
  <c r="CM57" i="33" s="1"/>
  <c r="CO57" i="33"/>
  <c r="CP57" i="33" s="1"/>
  <c r="BP58" i="33"/>
  <c r="BS58" i="33"/>
  <c r="CF58" i="33"/>
  <c r="CG58" i="33"/>
  <c r="CH58" i="33"/>
  <c r="CI58" i="33" s="1"/>
  <c r="CK58" i="33"/>
  <c r="CL58" i="33"/>
  <c r="CM58" i="33" s="1"/>
  <c r="CO58" i="33"/>
  <c r="CP58" i="33" s="1"/>
  <c r="BP59" i="33"/>
  <c r="BS59" i="33"/>
  <c r="BV59" i="33" s="1"/>
  <c r="CC59" i="33" s="1"/>
  <c r="CF59" i="33"/>
  <c r="CG59" i="33"/>
  <c r="CH59" i="33"/>
  <c r="CI59" i="33" s="1"/>
  <c r="CK59" i="33"/>
  <c r="CL59" i="33"/>
  <c r="CM59" i="33" s="1"/>
  <c r="CO59" i="33"/>
  <c r="CP59" i="33" s="1"/>
  <c r="BP60" i="33"/>
  <c r="BS60" i="33"/>
  <c r="BV60" i="33" s="1"/>
  <c r="CF60" i="33"/>
  <c r="CG60" i="33"/>
  <c r="CH60" i="33"/>
  <c r="CI60" i="33" s="1"/>
  <c r="CK60" i="33"/>
  <c r="CL60" i="33"/>
  <c r="CM60" i="33" s="1"/>
  <c r="CO60" i="33"/>
  <c r="CP60" i="33" s="1"/>
  <c r="BP61" i="33"/>
  <c r="BS61" i="33"/>
  <c r="CF61" i="33"/>
  <c r="CG61" i="33"/>
  <c r="CH61" i="33"/>
  <c r="CI61" i="33" s="1"/>
  <c r="CK61" i="33"/>
  <c r="CL61" i="33"/>
  <c r="CM61" i="33" s="1"/>
  <c r="CO61" i="33"/>
  <c r="CP61" i="33" s="1"/>
  <c r="BP62" i="33"/>
  <c r="BS62" i="33"/>
  <c r="BV62" i="33" s="1"/>
  <c r="CC62" i="33" s="1"/>
  <c r="CF62" i="33"/>
  <c r="CG62" i="33"/>
  <c r="CH62" i="33"/>
  <c r="CI62" i="33" s="1"/>
  <c r="CK62" i="33"/>
  <c r="CL62" i="33"/>
  <c r="CM62" i="33" s="1"/>
  <c r="CO62" i="33"/>
  <c r="CP62" i="33" s="1"/>
  <c r="BP63" i="33"/>
  <c r="BS63" i="33"/>
  <c r="BT63" i="33" s="1"/>
  <c r="CA63" i="33" s="1"/>
  <c r="CF63" i="33"/>
  <c r="CG63" i="33"/>
  <c r="CH63" i="33"/>
  <c r="CI63" i="33" s="1"/>
  <c r="CK63" i="33"/>
  <c r="CL63" i="33"/>
  <c r="CM63" i="33" s="1"/>
  <c r="CO63" i="33"/>
  <c r="CP63" i="33" s="1"/>
  <c r="BP64" i="33"/>
  <c r="BS64" i="33"/>
  <c r="BU64" i="33" s="1"/>
  <c r="CF64" i="33"/>
  <c r="CG64" i="33"/>
  <c r="CH64" i="33"/>
  <c r="CI64" i="33" s="1"/>
  <c r="CK64" i="33"/>
  <c r="CL64" i="33"/>
  <c r="CM64" i="33" s="1"/>
  <c r="CO64" i="33"/>
  <c r="CP64" i="33" s="1"/>
  <c r="BP65" i="33"/>
  <c r="BS65" i="33"/>
  <c r="CF65" i="33"/>
  <c r="CG65" i="33"/>
  <c r="CH65" i="33"/>
  <c r="CI65" i="33" s="1"/>
  <c r="CK65" i="33"/>
  <c r="CL65" i="33"/>
  <c r="CM65" i="33" s="1"/>
  <c r="CO65" i="33"/>
  <c r="CP65" i="33" s="1"/>
  <c r="BP66" i="33"/>
  <c r="BS66" i="33"/>
  <c r="BV66" i="33" s="1"/>
  <c r="CF66" i="33"/>
  <c r="CG66" i="33"/>
  <c r="CH66" i="33"/>
  <c r="CI66" i="33" s="1"/>
  <c r="CK66" i="33"/>
  <c r="CL66" i="33"/>
  <c r="CM66" i="33" s="1"/>
  <c r="CO66" i="33"/>
  <c r="CP66" i="33" s="1"/>
  <c r="BP67" i="33"/>
  <c r="BS67" i="33"/>
  <c r="BT67" i="33" s="1"/>
  <c r="CA67" i="33" s="1"/>
  <c r="CF67" i="33"/>
  <c r="CG67" i="33"/>
  <c r="CH67" i="33"/>
  <c r="CI67" i="33" s="1"/>
  <c r="CK67" i="33"/>
  <c r="CL67" i="33"/>
  <c r="CM67" i="33" s="1"/>
  <c r="CO67" i="33"/>
  <c r="CP67" i="33" s="1"/>
  <c r="BP68" i="33"/>
  <c r="BS68" i="33"/>
  <c r="BU68" i="33" s="1"/>
  <c r="CB68" i="33" s="1"/>
  <c r="CF68" i="33"/>
  <c r="CG68" i="33"/>
  <c r="CH68" i="33"/>
  <c r="CI68" i="33" s="1"/>
  <c r="CK68" i="33"/>
  <c r="CL68" i="33"/>
  <c r="CM68" i="33" s="1"/>
  <c r="CO68" i="33"/>
  <c r="CP68" i="33" s="1"/>
  <c r="BP69" i="33"/>
  <c r="BS69" i="33"/>
  <c r="CF69" i="33"/>
  <c r="CG69" i="33"/>
  <c r="CH69" i="33"/>
  <c r="CI69" i="33" s="1"/>
  <c r="CK69" i="33"/>
  <c r="CL69" i="33"/>
  <c r="CM69" i="33" s="1"/>
  <c r="CO69" i="33"/>
  <c r="CP69" i="33" s="1"/>
  <c r="BP70" i="33"/>
  <c r="BS70" i="33"/>
  <c r="BV70" i="33" s="1"/>
  <c r="CC70" i="33" s="1"/>
  <c r="CF70" i="33"/>
  <c r="CG70" i="33"/>
  <c r="CH70" i="33"/>
  <c r="CI70" i="33" s="1"/>
  <c r="CK70" i="33"/>
  <c r="CL70" i="33"/>
  <c r="CM70" i="33" s="1"/>
  <c r="CO70" i="33"/>
  <c r="CP70" i="33" s="1"/>
  <c r="BP71" i="33"/>
  <c r="BS71" i="33"/>
  <c r="CF71" i="33"/>
  <c r="CG71" i="33"/>
  <c r="CH71" i="33"/>
  <c r="CI71" i="33" s="1"/>
  <c r="CK71" i="33"/>
  <c r="CL71" i="33"/>
  <c r="CM71" i="33" s="1"/>
  <c r="CO71" i="33"/>
  <c r="CP71" i="33" s="1"/>
  <c r="BP72" i="33"/>
  <c r="BS72" i="33"/>
  <c r="BU72" i="33" s="1"/>
  <c r="CB72" i="33" s="1"/>
  <c r="CF72" i="33"/>
  <c r="CG72" i="33"/>
  <c r="CH72" i="33"/>
  <c r="CI72" i="33" s="1"/>
  <c r="CK72" i="33"/>
  <c r="CL72" i="33"/>
  <c r="CM72" i="33" s="1"/>
  <c r="CO72" i="33"/>
  <c r="CP72" i="33" s="1"/>
  <c r="BP73" i="33"/>
  <c r="BS73" i="33"/>
  <c r="BV73" i="33" s="1"/>
  <c r="CC73" i="33" s="1"/>
  <c r="CF73" i="33"/>
  <c r="CG73" i="33"/>
  <c r="CH73" i="33"/>
  <c r="CI73" i="33"/>
  <c r="CK73" i="33"/>
  <c r="CL73" i="33"/>
  <c r="CM73" i="33" s="1"/>
  <c r="CO73" i="33"/>
  <c r="CP73" i="33" s="1"/>
  <c r="BP74" i="33"/>
  <c r="BS74" i="33"/>
  <c r="BV74" i="33" s="1"/>
  <c r="CC74" i="33" s="1"/>
  <c r="CF74" i="33"/>
  <c r="CG74" i="33"/>
  <c r="CH74" i="33"/>
  <c r="CI74" i="33" s="1"/>
  <c r="CK74" i="33"/>
  <c r="CL74" i="33"/>
  <c r="CM74" i="33" s="1"/>
  <c r="CO74" i="33"/>
  <c r="CP74" i="33" s="1"/>
  <c r="BP75" i="33"/>
  <c r="BS75" i="33"/>
  <c r="BT75" i="33" s="1"/>
  <c r="CA75" i="33" s="1"/>
  <c r="CF75" i="33"/>
  <c r="CG75" i="33"/>
  <c r="CH75" i="33"/>
  <c r="CI75" i="33" s="1"/>
  <c r="CK75" i="33"/>
  <c r="CL75" i="33"/>
  <c r="CM75" i="33" s="1"/>
  <c r="CO75" i="33"/>
  <c r="CP75" i="33" s="1"/>
  <c r="BP76" i="33"/>
  <c r="BS76" i="33"/>
  <c r="BU76" i="33" s="1"/>
  <c r="CF76" i="33"/>
  <c r="CG76" i="33"/>
  <c r="CH76" i="33"/>
  <c r="CI76" i="33"/>
  <c r="CK76" i="33"/>
  <c r="CL76" i="33"/>
  <c r="CM76" i="33" s="1"/>
  <c r="CO76" i="33"/>
  <c r="CP76" i="33" s="1"/>
  <c r="BP77" i="33"/>
  <c r="BS77" i="33"/>
  <c r="CF77" i="33"/>
  <c r="CG77" i="33"/>
  <c r="CH77" i="33"/>
  <c r="CI77" i="33" s="1"/>
  <c r="CK77" i="33"/>
  <c r="CL77" i="33"/>
  <c r="CM77" i="33" s="1"/>
  <c r="CO77" i="33"/>
  <c r="CP77" i="33" s="1"/>
  <c r="BP78" i="33"/>
  <c r="BS78" i="33"/>
  <c r="BV78" i="33" s="1"/>
  <c r="CC78" i="33" s="1"/>
  <c r="CF78" i="33"/>
  <c r="CG78" i="33"/>
  <c r="CH78" i="33"/>
  <c r="CI78" i="33" s="1"/>
  <c r="CK78" i="33"/>
  <c r="CL78" i="33"/>
  <c r="CM78" i="33" s="1"/>
  <c r="CO78" i="33"/>
  <c r="CP78" i="33" s="1"/>
  <c r="BP79" i="33"/>
  <c r="BS79" i="33"/>
  <c r="BT79" i="33" s="1"/>
  <c r="CA79" i="33" s="1"/>
  <c r="CF79" i="33"/>
  <c r="CG79" i="33"/>
  <c r="CH79" i="33"/>
  <c r="CI79" i="33" s="1"/>
  <c r="CK79" i="33"/>
  <c r="CL79" i="33"/>
  <c r="CM79" i="33" s="1"/>
  <c r="CO79" i="33"/>
  <c r="CP79" i="33" s="1"/>
  <c r="BP80" i="33"/>
  <c r="BS80" i="33"/>
  <c r="BU80" i="33" s="1"/>
  <c r="CB80" i="33" s="1"/>
  <c r="CF80" i="33"/>
  <c r="CG80" i="33"/>
  <c r="CH80" i="33"/>
  <c r="CI80" i="33" s="1"/>
  <c r="CK80" i="33"/>
  <c r="CL80" i="33"/>
  <c r="CM80" i="33"/>
  <c r="CO80" i="33"/>
  <c r="CP80" i="33" s="1"/>
  <c r="BP81" i="33"/>
  <c r="BS81" i="33"/>
  <c r="BV81" i="33" s="1"/>
  <c r="CC81" i="33" s="1"/>
  <c r="CF81" i="33"/>
  <c r="CG81" i="33"/>
  <c r="CH81" i="33"/>
  <c r="CI81" i="33"/>
  <c r="CK81" i="33"/>
  <c r="CL81" i="33"/>
  <c r="CM81" i="33" s="1"/>
  <c r="CO81" i="33"/>
  <c r="CP81" i="33" s="1"/>
  <c r="BP82" i="33"/>
  <c r="BS82" i="33"/>
  <c r="CF82" i="33"/>
  <c r="CG82" i="33"/>
  <c r="CH82" i="33"/>
  <c r="CI82" i="33" s="1"/>
  <c r="CK82" i="33"/>
  <c r="CL82" i="33"/>
  <c r="CM82" i="33" s="1"/>
  <c r="CO82" i="33"/>
  <c r="CP82" i="33" s="1"/>
  <c r="BP83" i="33"/>
  <c r="BS83" i="33"/>
  <c r="BT83" i="33" s="1"/>
  <c r="CA83" i="33" s="1"/>
  <c r="CF83" i="33"/>
  <c r="CG83" i="33"/>
  <c r="CH83" i="33"/>
  <c r="CI83" i="33" s="1"/>
  <c r="CK83" i="33"/>
  <c r="CL83" i="33"/>
  <c r="CM83" i="33" s="1"/>
  <c r="CO83" i="33"/>
  <c r="CP83" i="33" s="1"/>
  <c r="BP84" i="33"/>
  <c r="BS84" i="33"/>
  <c r="BU84" i="33" s="1"/>
  <c r="CB84" i="33" s="1"/>
  <c r="CF84" i="33"/>
  <c r="CG84" i="33"/>
  <c r="CH84" i="33"/>
  <c r="CI84" i="33" s="1"/>
  <c r="CK84" i="33"/>
  <c r="CL84" i="33"/>
  <c r="CM84" i="33" s="1"/>
  <c r="CO84" i="33"/>
  <c r="CP84" i="33" s="1"/>
  <c r="BP85" i="33"/>
  <c r="BS85" i="33"/>
  <c r="CF85" i="33"/>
  <c r="CG85" i="33"/>
  <c r="CH85" i="33"/>
  <c r="CI85" i="33" s="1"/>
  <c r="CK85" i="33"/>
  <c r="CL85" i="33"/>
  <c r="CM85" i="33" s="1"/>
  <c r="CO85" i="33"/>
  <c r="CP85" i="33" s="1"/>
  <c r="BP86" i="33"/>
  <c r="BS86" i="33"/>
  <c r="BV86" i="33" s="1"/>
  <c r="CC86" i="33" s="1"/>
  <c r="CF86" i="33"/>
  <c r="CG86" i="33"/>
  <c r="CH86" i="33"/>
  <c r="CI86" i="33" s="1"/>
  <c r="CK86" i="33"/>
  <c r="CL86" i="33"/>
  <c r="CM86" i="33" s="1"/>
  <c r="CO86" i="33"/>
  <c r="CP86" i="33" s="1"/>
  <c r="BP87" i="33"/>
  <c r="BS87" i="33"/>
  <c r="BT87" i="33" s="1"/>
  <c r="CA87" i="33" s="1"/>
  <c r="CF87" i="33"/>
  <c r="CG87" i="33"/>
  <c r="CH87" i="33"/>
  <c r="CI87" i="33" s="1"/>
  <c r="CK87" i="33"/>
  <c r="CL87" i="33"/>
  <c r="CM87" i="33" s="1"/>
  <c r="CO87" i="33"/>
  <c r="CP87" i="33" s="1"/>
  <c r="BP88" i="33"/>
  <c r="BS88" i="33"/>
  <c r="BU88" i="33" s="1"/>
  <c r="CB88" i="33" s="1"/>
  <c r="CF88" i="33"/>
  <c r="CG88" i="33"/>
  <c r="CH88" i="33"/>
  <c r="CI88" i="33"/>
  <c r="CK88" i="33"/>
  <c r="CL88" i="33"/>
  <c r="CM88" i="33" s="1"/>
  <c r="CO88" i="33"/>
  <c r="CP88" i="33" s="1"/>
  <c r="BP89" i="33"/>
  <c r="BS89" i="33"/>
  <c r="BV89" i="33" s="1"/>
  <c r="CC89" i="33" s="1"/>
  <c r="CF89" i="33"/>
  <c r="CG89" i="33"/>
  <c r="CH89" i="33"/>
  <c r="CI89" i="33" s="1"/>
  <c r="CK89" i="33"/>
  <c r="CL89" i="33"/>
  <c r="CM89" i="33" s="1"/>
  <c r="CO89" i="33"/>
  <c r="CP89" i="33" s="1"/>
  <c r="BP90" i="33"/>
  <c r="BS90" i="33"/>
  <c r="CF90" i="33"/>
  <c r="CG90" i="33"/>
  <c r="CH90" i="33"/>
  <c r="CI90" i="33" s="1"/>
  <c r="CK90" i="33"/>
  <c r="CL90" i="33"/>
  <c r="CM90" i="33" s="1"/>
  <c r="CO90" i="33"/>
  <c r="CP90" i="33" s="1"/>
  <c r="BP91" i="33"/>
  <c r="BS91" i="33"/>
  <c r="BT91" i="33" s="1"/>
  <c r="CA91" i="33" s="1"/>
  <c r="CF91" i="33"/>
  <c r="CG91" i="33"/>
  <c r="CH91" i="33"/>
  <c r="CI91" i="33"/>
  <c r="CK91" i="33"/>
  <c r="CL91" i="33"/>
  <c r="CM91" i="33" s="1"/>
  <c r="CO91" i="33"/>
  <c r="CP91" i="33" s="1"/>
  <c r="BP92" i="33"/>
  <c r="BS92" i="33"/>
  <c r="BU92" i="33" s="1"/>
  <c r="CB92" i="33" s="1"/>
  <c r="CF92" i="33"/>
  <c r="CG92" i="33"/>
  <c r="CH92" i="33"/>
  <c r="CI92" i="33" s="1"/>
  <c r="CK92" i="33"/>
  <c r="CL92" i="33"/>
  <c r="CM92" i="33" s="1"/>
  <c r="CO92" i="33"/>
  <c r="CP92" i="33" s="1"/>
  <c r="BP93" i="33"/>
  <c r="BS93" i="33"/>
  <c r="CF93" i="33"/>
  <c r="CG93" i="33"/>
  <c r="CH93" i="33"/>
  <c r="CI93" i="33" s="1"/>
  <c r="CK93" i="33"/>
  <c r="CL93" i="33"/>
  <c r="CM93" i="33" s="1"/>
  <c r="CO93" i="33"/>
  <c r="CP93" i="33" s="1"/>
  <c r="BP94" i="33"/>
  <c r="BS94" i="33"/>
  <c r="BT94" i="33" s="1"/>
  <c r="CA94" i="33" s="1"/>
  <c r="CF94" i="33"/>
  <c r="CG94" i="33"/>
  <c r="CH94" i="33"/>
  <c r="CI94" i="33" s="1"/>
  <c r="CK94" i="33"/>
  <c r="CL94" i="33"/>
  <c r="CM94" i="33" s="1"/>
  <c r="CO94" i="33"/>
  <c r="CP94" i="33" s="1"/>
  <c r="BP95" i="33"/>
  <c r="BS95" i="33"/>
  <c r="CF95" i="33"/>
  <c r="CG95" i="33"/>
  <c r="CH95" i="33"/>
  <c r="CI95" i="33" s="1"/>
  <c r="CK95" i="33"/>
  <c r="CL95" i="33"/>
  <c r="CM95" i="33" s="1"/>
  <c r="CO95" i="33"/>
  <c r="CP95" i="33" s="1"/>
  <c r="BP96" i="33"/>
  <c r="BS96" i="33"/>
  <c r="BU96" i="33" s="1"/>
  <c r="CF96" i="33"/>
  <c r="CG96" i="33"/>
  <c r="CH96" i="33"/>
  <c r="CI96" i="33" s="1"/>
  <c r="CK96" i="33"/>
  <c r="CL96" i="33"/>
  <c r="CM96" i="33" s="1"/>
  <c r="CO96" i="33"/>
  <c r="CP96" i="33" s="1"/>
  <c r="BP97" i="33"/>
  <c r="BS97" i="33"/>
  <c r="BT97" i="33" s="1"/>
  <c r="CA97" i="33" s="1"/>
  <c r="CF97" i="33"/>
  <c r="CG97" i="33"/>
  <c r="CH97" i="33"/>
  <c r="CI97" i="33"/>
  <c r="CK97" i="33"/>
  <c r="CL97" i="33"/>
  <c r="CM97" i="33" s="1"/>
  <c r="CO97" i="33"/>
  <c r="CP97" i="33" s="1"/>
  <c r="BP98" i="33"/>
  <c r="BS98" i="33"/>
  <c r="BV98" i="33" s="1"/>
  <c r="CF98" i="33"/>
  <c r="CG98" i="33"/>
  <c r="CH98" i="33"/>
  <c r="CI98" i="33" s="1"/>
  <c r="CK98" i="33"/>
  <c r="CL98" i="33"/>
  <c r="CM98" i="33" s="1"/>
  <c r="CO98" i="33"/>
  <c r="CP98" i="33" s="1"/>
  <c r="BP99" i="33"/>
  <c r="BS99" i="33"/>
  <c r="CF99" i="33"/>
  <c r="CG99" i="33"/>
  <c r="CH99" i="33"/>
  <c r="CI99" i="33" s="1"/>
  <c r="CK99" i="33"/>
  <c r="CL99" i="33"/>
  <c r="CM99" i="33" s="1"/>
  <c r="CO99" i="33"/>
  <c r="CP99" i="33" s="1"/>
  <c r="BP100" i="33"/>
  <c r="BS100" i="33"/>
  <c r="BU100" i="33" s="1"/>
  <c r="CB100" i="33" s="1"/>
  <c r="CF100" i="33"/>
  <c r="CG100" i="33"/>
  <c r="CH100" i="33"/>
  <c r="CI100" i="33" s="1"/>
  <c r="CK100" i="33"/>
  <c r="CL100" i="33"/>
  <c r="CM100" i="33" s="1"/>
  <c r="CO100" i="33"/>
  <c r="CP100" i="33" s="1"/>
  <c r="BP101" i="33"/>
  <c r="BS101" i="33"/>
  <c r="BT101" i="33" s="1"/>
  <c r="CA101" i="33" s="1"/>
  <c r="CF101" i="33"/>
  <c r="CG101" i="33"/>
  <c r="CH101" i="33"/>
  <c r="CI101" i="33" s="1"/>
  <c r="CK101" i="33"/>
  <c r="CL101" i="33"/>
  <c r="CM101" i="33"/>
  <c r="CO101" i="33"/>
  <c r="CP101" i="33" s="1"/>
  <c r="BP102" i="33"/>
  <c r="BS102" i="33"/>
  <c r="BV102" i="33" s="1"/>
  <c r="CF102" i="33"/>
  <c r="CG102" i="33"/>
  <c r="CH102" i="33"/>
  <c r="CI102" i="33" s="1"/>
  <c r="CK102" i="33"/>
  <c r="CL102" i="33"/>
  <c r="CM102" i="33" s="1"/>
  <c r="CO102" i="33"/>
  <c r="CP102" i="33"/>
  <c r="BP103" i="33"/>
  <c r="BS103" i="33"/>
  <c r="CF103" i="33"/>
  <c r="CG103" i="33"/>
  <c r="CH103" i="33"/>
  <c r="CI103" i="33"/>
  <c r="CK103" i="33"/>
  <c r="CL103" i="33"/>
  <c r="CM103" i="33" s="1"/>
  <c r="CO103" i="33"/>
  <c r="CP103" i="33" s="1"/>
  <c r="BP104" i="33"/>
  <c r="BS104" i="33"/>
  <c r="BU104" i="33" s="1"/>
  <c r="CF104" i="33"/>
  <c r="CG104" i="33"/>
  <c r="CH104" i="33"/>
  <c r="CI104" i="33" s="1"/>
  <c r="CK104" i="33"/>
  <c r="CL104" i="33"/>
  <c r="CM104" i="33" s="1"/>
  <c r="CO104" i="33"/>
  <c r="CP104" i="33" s="1"/>
  <c r="BP105" i="33"/>
  <c r="BS105" i="33"/>
  <c r="BT105" i="33" s="1"/>
  <c r="CA105" i="33" s="1"/>
  <c r="CF105" i="33"/>
  <c r="CG105" i="33"/>
  <c r="CH105" i="33"/>
  <c r="CI105" i="33" s="1"/>
  <c r="CK105" i="33"/>
  <c r="CL105" i="33"/>
  <c r="CM105" i="33" s="1"/>
  <c r="CO105" i="33"/>
  <c r="CP105" i="33" s="1"/>
  <c r="BP106" i="33"/>
  <c r="BS106" i="33"/>
  <c r="BV106" i="33" s="1"/>
  <c r="CF106" i="33"/>
  <c r="CG106" i="33"/>
  <c r="CH106" i="33"/>
  <c r="CI106" i="33" s="1"/>
  <c r="CK106" i="33"/>
  <c r="CL106" i="33"/>
  <c r="CM106" i="33" s="1"/>
  <c r="CO106" i="33"/>
  <c r="CP106" i="33" s="1"/>
  <c r="BP107" i="33"/>
  <c r="BS107" i="33"/>
  <c r="CF107" i="33"/>
  <c r="CG107" i="33"/>
  <c r="CH107" i="33"/>
  <c r="CI107" i="33"/>
  <c r="CK107" i="33"/>
  <c r="CL107" i="33"/>
  <c r="CM107" i="33" s="1"/>
  <c r="CO107" i="33"/>
  <c r="CP107" i="33" s="1"/>
  <c r="BP108" i="33"/>
  <c r="BS108" i="33"/>
  <c r="BU108" i="33" s="1"/>
  <c r="CB108" i="33" s="1"/>
  <c r="CF108" i="33"/>
  <c r="CG108" i="33"/>
  <c r="CH108" i="33"/>
  <c r="CI108" i="33" s="1"/>
  <c r="CK108" i="33"/>
  <c r="CL108" i="33"/>
  <c r="CM108" i="33" s="1"/>
  <c r="CO108" i="33"/>
  <c r="CP108" i="33" s="1"/>
  <c r="BP109" i="33"/>
  <c r="BS109" i="33"/>
  <c r="BT109" i="33" s="1"/>
  <c r="CA109" i="33" s="1"/>
  <c r="CF109" i="33"/>
  <c r="CG109" i="33"/>
  <c r="CH109" i="33"/>
  <c r="CI109" i="33" s="1"/>
  <c r="CK109" i="33"/>
  <c r="CL109" i="33"/>
  <c r="CM109" i="33" s="1"/>
  <c r="CO109" i="33"/>
  <c r="CP109" i="33" s="1"/>
  <c r="BP110" i="33"/>
  <c r="BS110" i="33"/>
  <c r="BV110" i="33" s="1"/>
  <c r="CF110" i="33"/>
  <c r="CG110" i="33"/>
  <c r="CH110" i="33"/>
  <c r="CI110" i="33" s="1"/>
  <c r="CK110" i="33"/>
  <c r="CL110" i="33"/>
  <c r="CM110" i="33" s="1"/>
  <c r="CO110" i="33"/>
  <c r="CP110" i="33"/>
  <c r="BP111" i="33"/>
  <c r="BS111" i="33"/>
  <c r="CF111" i="33"/>
  <c r="CG111" i="33"/>
  <c r="CH111" i="33"/>
  <c r="CI111" i="33" s="1"/>
  <c r="CK111" i="33"/>
  <c r="CL111" i="33"/>
  <c r="CM111" i="33" s="1"/>
  <c r="CO111" i="33"/>
  <c r="CP111" i="33" s="1"/>
  <c r="BP112" i="33"/>
  <c r="BS112" i="33"/>
  <c r="BU112" i="33" s="1"/>
  <c r="CB112" i="33" s="1"/>
  <c r="CF112" i="33"/>
  <c r="CG112" i="33"/>
  <c r="CH112" i="33"/>
  <c r="CI112" i="33" s="1"/>
  <c r="CK112" i="33"/>
  <c r="CL112" i="33"/>
  <c r="CM112" i="33" s="1"/>
  <c r="CO112" i="33"/>
  <c r="CP112" i="33" s="1"/>
  <c r="BP113" i="33"/>
  <c r="BS113" i="33"/>
  <c r="BT113" i="33" s="1"/>
  <c r="CA113" i="33" s="1"/>
  <c r="CF113" i="33"/>
  <c r="CG113" i="33"/>
  <c r="CH113" i="33"/>
  <c r="CI113" i="33" s="1"/>
  <c r="CK113" i="33"/>
  <c r="CL113" i="33"/>
  <c r="CM113" i="33" s="1"/>
  <c r="CO113" i="33"/>
  <c r="CP113" i="33" s="1"/>
  <c r="BP114" i="33"/>
  <c r="BS114" i="33"/>
  <c r="BT114" i="33" s="1"/>
  <c r="CA114" i="33" s="1"/>
  <c r="CF114" i="33"/>
  <c r="CG114" i="33"/>
  <c r="CH114" i="33"/>
  <c r="CI114" i="33" s="1"/>
  <c r="CK114" i="33"/>
  <c r="CL114" i="33"/>
  <c r="CM114" i="33" s="1"/>
  <c r="CO114" i="33"/>
  <c r="CP114" i="33" s="1"/>
  <c r="BP115" i="33"/>
  <c r="BS115" i="33"/>
  <c r="CF115" i="33"/>
  <c r="CG115" i="33"/>
  <c r="CH115" i="33"/>
  <c r="CI115" i="33" s="1"/>
  <c r="CK115" i="33"/>
  <c r="CL115" i="33"/>
  <c r="CM115" i="33"/>
  <c r="CO115" i="33"/>
  <c r="CP115" i="33" s="1"/>
  <c r="BP116" i="33"/>
  <c r="BS116" i="33"/>
  <c r="BU116" i="33" s="1"/>
  <c r="CB116" i="33" s="1"/>
  <c r="CF116" i="33"/>
  <c r="CG116" i="33"/>
  <c r="CH116" i="33"/>
  <c r="CI116" i="33" s="1"/>
  <c r="CK116" i="33"/>
  <c r="CL116" i="33"/>
  <c r="CM116" i="33" s="1"/>
  <c r="CO116" i="33"/>
  <c r="CP116" i="33" s="1"/>
  <c r="BP117" i="33"/>
  <c r="BS117" i="33"/>
  <c r="CF117" i="33"/>
  <c r="CG117" i="33"/>
  <c r="CH117" i="33"/>
  <c r="CI117" i="33" s="1"/>
  <c r="CK117" i="33"/>
  <c r="CL117" i="33"/>
  <c r="CM117" i="33" s="1"/>
  <c r="CO117" i="33"/>
  <c r="CP117" i="33" s="1"/>
  <c r="BP118" i="33"/>
  <c r="BS118" i="33"/>
  <c r="BV118" i="33" s="1"/>
  <c r="CC118" i="33" s="1"/>
  <c r="CF118" i="33"/>
  <c r="CG118" i="33"/>
  <c r="CH118" i="33"/>
  <c r="CI118" i="33" s="1"/>
  <c r="CK118" i="33"/>
  <c r="CL118" i="33"/>
  <c r="CM118" i="33" s="1"/>
  <c r="CO118" i="33"/>
  <c r="CP118" i="33" s="1"/>
  <c r="BP119" i="33"/>
  <c r="BS119" i="33"/>
  <c r="BU119" i="33" s="1"/>
  <c r="CB119" i="33" s="1"/>
  <c r="CF119" i="33"/>
  <c r="CG119" i="33"/>
  <c r="CH119" i="33"/>
  <c r="CI119" i="33" s="1"/>
  <c r="CK119" i="33"/>
  <c r="CL119" i="33"/>
  <c r="CM119" i="33" s="1"/>
  <c r="CO119" i="33"/>
  <c r="CP119" i="33" s="1"/>
  <c r="BP120" i="33"/>
  <c r="BS120" i="33"/>
  <c r="BU120" i="33" s="1"/>
  <c r="CF120" i="33"/>
  <c r="CG120" i="33"/>
  <c r="CH120" i="33"/>
  <c r="CI120" i="33" s="1"/>
  <c r="CK120" i="33"/>
  <c r="CL120" i="33"/>
  <c r="CM120" i="33" s="1"/>
  <c r="CO120" i="33"/>
  <c r="CP120" i="33" s="1"/>
  <c r="BP121" i="33"/>
  <c r="BS121" i="33"/>
  <c r="BU121" i="33" s="1"/>
  <c r="CB121" i="33" s="1"/>
  <c r="CF121" i="33"/>
  <c r="CG121" i="33"/>
  <c r="CH121" i="33"/>
  <c r="CI121" i="33" s="1"/>
  <c r="CK121" i="33"/>
  <c r="CL121" i="33"/>
  <c r="CM121" i="33" s="1"/>
  <c r="CO121" i="33"/>
  <c r="CP121" i="33" s="1"/>
  <c r="BP122" i="33"/>
  <c r="BS122" i="33"/>
  <c r="BV122" i="33" s="1"/>
  <c r="CC122" i="33" s="1"/>
  <c r="CF122" i="33"/>
  <c r="CG122" i="33"/>
  <c r="CH122" i="33"/>
  <c r="CI122" i="33" s="1"/>
  <c r="CK122" i="33"/>
  <c r="CL122" i="33"/>
  <c r="CM122" i="33" s="1"/>
  <c r="CO122" i="33"/>
  <c r="CP122" i="33" s="1"/>
  <c r="BP123" i="33"/>
  <c r="BS123" i="33"/>
  <c r="CF123" i="33"/>
  <c r="CG123" i="33"/>
  <c r="CH123" i="33"/>
  <c r="CI123" i="33" s="1"/>
  <c r="CK123" i="33"/>
  <c r="CL123" i="33"/>
  <c r="CM123" i="33" s="1"/>
  <c r="CO123" i="33"/>
  <c r="CP123" i="33" s="1"/>
  <c r="BP124" i="33"/>
  <c r="BS124" i="33"/>
  <c r="BU124" i="33" s="1"/>
  <c r="CB124" i="33" s="1"/>
  <c r="CF124" i="33"/>
  <c r="CG124" i="33"/>
  <c r="CH124" i="33"/>
  <c r="CI124" i="33" s="1"/>
  <c r="CK124" i="33"/>
  <c r="CL124" i="33"/>
  <c r="CM124" i="33" s="1"/>
  <c r="CO124" i="33"/>
  <c r="CP124" i="33" s="1"/>
  <c r="BP125" i="33"/>
  <c r="BS125" i="33"/>
  <c r="BV125" i="33" s="1"/>
  <c r="CC125" i="33" s="1"/>
  <c r="CF125" i="33"/>
  <c r="CG125" i="33"/>
  <c r="CH125" i="33"/>
  <c r="CI125" i="33" s="1"/>
  <c r="CK125" i="33"/>
  <c r="CL125" i="33"/>
  <c r="CM125" i="33" s="1"/>
  <c r="CO125" i="33"/>
  <c r="CP125" i="33" s="1"/>
  <c r="BP126" i="33"/>
  <c r="BS126" i="33"/>
  <c r="BV126" i="33" s="1"/>
  <c r="CC126" i="33" s="1"/>
  <c r="CF126" i="33"/>
  <c r="CG126" i="33"/>
  <c r="CH126" i="33"/>
  <c r="CI126" i="33" s="1"/>
  <c r="CK126" i="33"/>
  <c r="CL126" i="33"/>
  <c r="CM126" i="33" s="1"/>
  <c r="CO126" i="33"/>
  <c r="CP126" i="33" s="1"/>
  <c r="BP127" i="33"/>
  <c r="BS127" i="33"/>
  <c r="BT127" i="33" s="1"/>
  <c r="CA127" i="33" s="1"/>
  <c r="CF127" i="33"/>
  <c r="CG127" i="33"/>
  <c r="CH127" i="33"/>
  <c r="CI127" i="33"/>
  <c r="CK127" i="33"/>
  <c r="CL127" i="33"/>
  <c r="CM127" i="33" s="1"/>
  <c r="CO127" i="33"/>
  <c r="CP127" i="33" s="1"/>
  <c r="BP128" i="33"/>
  <c r="BS128" i="33"/>
  <c r="BU128" i="33" s="1"/>
  <c r="CB128" i="33" s="1"/>
  <c r="CF128" i="33"/>
  <c r="CG128" i="33"/>
  <c r="CH128" i="33"/>
  <c r="CI128" i="33" s="1"/>
  <c r="CK128" i="33"/>
  <c r="CL128" i="33"/>
  <c r="CM128" i="33"/>
  <c r="CO128" i="33"/>
  <c r="CP128" i="33" s="1"/>
  <c r="BP129" i="33"/>
  <c r="BS129" i="33"/>
  <c r="BV129" i="33" s="1"/>
  <c r="CC129" i="33" s="1"/>
  <c r="CF129" i="33"/>
  <c r="CG129" i="33"/>
  <c r="CH129" i="33"/>
  <c r="CI129" i="33" s="1"/>
  <c r="CK129" i="33"/>
  <c r="CL129" i="33"/>
  <c r="CM129" i="33"/>
  <c r="CO129" i="33"/>
  <c r="CP129" i="33" s="1"/>
  <c r="BP130" i="33"/>
  <c r="BS130" i="33"/>
  <c r="BT130" i="33" s="1"/>
  <c r="CA130" i="33" s="1"/>
  <c r="CF130" i="33"/>
  <c r="CG130" i="33"/>
  <c r="CH130" i="33"/>
  <c r="CI130" i="33" s="1"/>
  <c r="CK130" i="33"/>
  <c r="CL130" i="33"/>
  <c r="CM130" i="33" s="1"/>
  <c r="CO130" i="33"/>
  <c r="CP130" i="33" s="1"/>
  <c r="BP131" i="33"/>
  <c r="BS131" i="33"/>
  <c r="BT131" i="33" s="1"/>
  <c r="CA131" i="33" s="1"/>
  <c r="CF131" i="33"/>
  <c r="CG131" i="33"/>
  <c r="CH131" i="33"/>
  <c r="CI131" i="33" s="1"/>
  <c r="CK131" i="33"/>
  <c r="CL131" i="33"/>
  <c r="CM131" i="33" s="1"/>
  <c r="CO131" i="33"/>
  <c r="CP131" i="33" s="1"/>
  <c r="BP132" i="33"/>
  <c r="BS132" i="33"/>
  <c r="BU132" i="33" s="1"/>
  <c r="CB132" i="33" s="1"/>
  <c r="CF132" i="33"/>
  <c r="CG132" i="33"/>
  <c r="CH132" i="33"/>
  <c r="CI132" i="33"/>
  <c r="CK132" i="33"/>
  <c r="CL132" i="33"/>
  <c r="CM132" i="33" s="1"/>
  <c r="CO132" i="33"/>
  <c r="CP132" i="33" s="1"/>
  <c r="BP133" i="33"/>
  <c r="BS133" i="33"/>
  <c r="BV133" i="33" s="1"/>
  <c r="CC133" i="33" s="1"/>
  <c r="CF133" i="33"/>
  <c r="CG133" i="33"/>
  <c r="CH133" i="33"/>
  <c r="CI133" i="33" s="1"/>
  <c r="CK133" i="33"/>
  <c r="CL133" i="33"/>
  <c r="CM133" i="33" s="1"/>
  <c r="CO133" i="33"/>
  <c r="CP133" i="33" s="1"/>
  <c r="BP134" i="33"/>
  <c r="BS134" i="33"/>
  <c r="BU134" i="33" s="1"/>
  <c r="CF134" i="33"/>
  <c r="CG134" i="33"/>
  <c r="CH134" i="33"/>
  <c r="CI134" i="33" s="1"/>
  <c r="CK134" i="33"/>
  <c r="CL134" i="33"/>
  <c r="CM134" i="33" s="1"/>
  <c r="CO134" i="33"/>
  <c r="CP134" i="33" s="1"/>
  <c r="BP135" i="33"/>
  <c r="BS135" i="33"/>
  <c r="BT135" i="33" s="1"/>
  <c r="CA135" i="33" s="1"/>
  <c r="CF135" i="33"/>
  <c r="CG135" i="33"/>
  <c r="CH135" i="33"/>
  <c r="CI135" i="33" s="1"/>
  <c r="CK135" i="33"/>
  <c r="CL135" i="33"/>
  <c r="CM135" i="33" s="1"/>
  <c r="CO135" i="33"/>
  <c r="CP135" i="33" s="1"/>
  <c r="BP136" i="33"/>
  <c r="BS136" i="33"/>
  <c r="BU136" i="33" s="1"/>
  <c r="CF136" i="33"/>
  <c r="CG136" i="33"/>
  <c r="CH136" i="33"/>
  <c r="CI136" i="33" s="1"/>
  <c r="CK136" i="33"/>
  <c r="CL136" i="33"/>
  <c r="CM136" i="33" s="1"/>
  <c r="CO136" i="33"/>
  <c r="CP136" i="33" s="1"/>
  <c r="BP137" i="33"/>
  <c r="BS137" i="33"/>
  <c r="BV137" i="33" s="1"/>
  <c r="CC137" i="33" s="1"/>
  <c r="CF137" i="33"/>
  <c r="CG137" i="33"/>
  <c r="CH137" i="33"/>
  <c r="CI137" i="33" s="1"/>
  <c r="CK137" i="33"/>
  <c r="CL137" i="33"/>
  <c r="CM137" i="33" s="1"/>
  <c r="CO137" i="33"/>
  <c r="CP137" i="33" s="1"/>
  <c r="BP138" i="33"/>
  <c r="BS138" i="33"/>
  <c r="BV138" i="33" s="1"/>
  <c r="CC138" i="33" s="1"/>
  <c r="CF138" i="33"/>
  <c r="CG138" i="33"/>
  <c r="CH138" i="33"/>
  <c r="CI138" i="33" s="1"/>
  <c r="CK138" i="33"/>
  <c r="CL138" i="33"/>
  <c r="CM138" i="33" s="1"/>
  <c r="CO138" i="33"/>
  <c r="CP138" i="33" s="1"/>
  <c r="BP139" i="33"/>
  <c r="BS139" i="33"/>
  <c r="BT139" i="33" s="1"/>
  <c r="CA139" i="33" s="1"/>
  <c r="CF139" i="33"/>
  <c r="CG139" i="33"/>
  <c r="CH139" i="33"/>
  <c r="CI139" i="33" s="1"/>
  <c r="CK139" i="33"/>
  <c r="CL139" i="33"/>
  <c r="CM139" i="33" s="1"/>
  <c r="CO139" i="33"/>
  <c r="CP139" i="33" s="1"/>
  <c r="BP140" i="33"/>
  <c r="BS140" i="33"/>
  <c r="BU140" i="33" s="1"/>
  <c r="CB140" i="33" s="1"/>
  <c r="CF140" i="33"/>
  <c r="CG140" i="33"/>
  <c r="CH140" i="33"/>
  <c r="CI140" i="33" s="1"/>
  <c r="CK140" i="33"/>
  <c r="CL140" i="33"/>
  <c r="CM140" i="33" s="1"/>
  <c r="CO140" i="33"/>
  <c r="CP140" i="33" s="1"/>
  <c r="BP141" i="33"/>
  <c r="BS141" i="33"/>
  <c r="BV141" i="33" s="1"/>
  <c r="CC141" i="33" s="1"/>
  <c r="CF141" i="33"/>
  <c r="CG141" i="33"/>
  <c r="CH141" i="33"/>
  <c r="CI141" i="33" s="1"/>
  <c r="CK141" i="33"/>
  <c r="CL141" i="33"/>
  <c r="CM141" i="33" s="1"/>
  <c r="CO141" i="33"/>
  <c r="CP141" i="33" s="1"/>
  <c r="BP142" i="33"/>
  <c r="BS142" i="33"/>
  <c r="BV142" i="33" s="1"/>
  <c r="CC142" i="33" s="1"/>
  <c r="CF142" i="33"/>
  <c r="CG142" i="33"/>
  <c r="CH142" i="33"/>
  <c r="CI142" i="33" s="1"/>
  <c r="CK142" i="33"/>
  <c r="CL142" i="33"/>
  <c r="CM142" i="33" s="1"/>
  <c r="CO142" i="33"/>
  <c r="CP142" i="33" s="1"/>
  <c r="BP143" i="33"/>
  <c r="BS143" i="33"/>
  <c r="BT143" i="33" s="1"/>
  <c r="CA143" i="33" s="1"/>
  <c r="CF143" i="33"/>
  <c r="CG143" i="33"/>
  <c r="CH143" i="33"/>
  <c r="CI143" i="33" s="1"/>
  <c r="CK143" i="33"/>
  <c r="CL143" i="33"/>
  <c r="CM143" i="33" s="1"/>
  <c r="CO143" i="33"/>
  <c r="CP143" i="33" s="1"/>
  <c r="BP144" i="33"/>
  <c r="BS144" i="33"/>
  <c r="BU144" i="33" s="1"/>
  <c r="CF144" i="33"/>
  <c r="CG144" i="33"/>
  <c r="CH144" i="33"/>
  <c r="CI144" i="33" s="1"/>
  <c r="CK144" i="33"/>
  <c r="CL144" i="33"/>
  <c r="CM144" i="33" s="1"/>
  <c r="CO144" i="33"/>
  <c r="CP144" i="33"/>
  <c r="BP145" i="33"/>
  <c r="BS145" i="33"/>
  <c r="BV145" i="33" s="1"/>
  <c r="CC145" i="33" s="1"/>
  <c r="CF145" i="33"/>
  <c r="CG145" i="33"/>
  <c r="CH145" i="33"/>
  <c r="CI145" i="33" s="1"/>
  <c r="CK145" i="33"/>
  <c r="CL145" i="33"/>
  <c r="CM145" i="33"/>
  <c r="CO145" i="33"/>
  <c r="CP145" i="33" s="1"/>
  <c r="BP146" i="33"/>
  <c r="BS146" i="33"/>
  <c r="BV146" i="33" s="1"/>
  <c r="CC146" i="33" s="1"/>
  <c r="CF146" i="33"/>
  <c r="CG146" i="33"/>
  <c r="CH146" i="33"/>
  <c r="CI146" i="33" s="1"/>
  <c r="CK146" i="33"/>
  <c r="CL146" i="33"/>
  <c r="CM146" i="33" s="1"/>
  <c r="CO146" i="33"/>
  <c r="CP146" i="33" s="1"/>
  <c r="BP147" i="33"/>
  <c r="BS147" i="33"/>
  <c r="BT147" i="33" s="1"/>
  <c r="CA147" i="33" s="1"/>
  <c r="CF147" i="33"/>
  <c r="CG147" i="33"/>
  <c r="CH147" i="33"/>
  <c r="CI147" i="33" s="1"/>
  <c r="CK147" i="33"/>
  <c r="CL147" i="33"/>
  <c r="CM147" i="33" s="1"/>
  <c r="CO147" i="33"/>
  <c r="CP147" i="33" s="1"/>
  <c r="BP148" i="33"/>
  <c r="BS148" i="33"/>
  <c r="BU148" i="33" s="1"/>
  <c r="CB148" i="33" s="1"/>
  <c r="CF148" i="33"/>
  <c r="CG148" i="33"/>
  <c r="CH148" i="33"/>
  <c r="CI148" i="33" s="1"/>
  <c r="CK148" i="33"/>
  <c r="CL148" i="33"/>
  <c r="CM148" i="33" s="1"/>
  <c r="CO148" i="33"/>
  <c r="CP148" i="33" s="1"/>
  <c r="BP149" i="33"/>
  <c r="BS149" i="33"/>
  <c r="BV149" i="33" s="1"/>
  <c r="CC149" i="33" s="1"/>
  <c r="CF149" i="33"/>
  <c r="CG149" i="33"/>
  <c r="CH149" i="33"/>
  <c r="CI149" i="33" s="1"/>
  <c r="CK149" i="33"/>
  <c r="CL149" i="33"/>
  <c r="CM149" i="33" s="1"/>
  <c r="CO149" i="33"/>
  <c r="CP149" i="33" s="1"/>
  <c r="BP150" i="33"/>
  <c r="BS150" i="33"/>
  <c r="BT150" i="33" s="1"/>
  <c r="CA150" i="33" s="1"/>
  <c r="CF150" i="33"/>
  <c r="CG150" i="33"/>
  <c r="CH150" i="33"/>
  <c r="CI150" i="33" s="1"/>
  <c r="CK150" i="33"/>
  <c r="CL150" i="33"/>
  <c r="CM150" i="33" s="1"/>
  <c r="CO150" i="33"/>
  <c r="CP150" i="33" s="1"/>
  <c r="BP151" i="33"/>
  <c r="BS151" i="33"/>
  <c r="BT151" i="33" s="1"/>
  <c r="CA151" i="33" s="1"/>
  <c r="CF151" i="33"/>
  <c r="CG151" i="33"/>
  <c r="CH151" i="33"/>
  <c r="CI151" i="33" s="1"/>
  <c r="CK151" i="33"/>
  <c r="CL151" i="33"/>
  <c r="CM151" i="33" s="1"/>
  <c r="CO151" i="33"/>
  <c r="CP151" i="33" s="1"/>
  <c r="BP152" i="33"/>
  <c r="BS152" i="33"/>
  <c r="BU152" i="33" s="1"/>
  <c r="CF152" i="33"/>
  <c r="CG152" i="33"/>
  <c r="CH152" i="33"/>
  <c r="CI152" i="33" s="1"/>
  <c r="CK152" i="33"/>
  <c r="CL152" i="33"/>
  <c r="CM152" i="33" s="1"/>
  <c r="CO152" i="33"/>
  <c r="CP152" i="33" s="1"/>
  <c r="BP153" i="33"/>
  <c r="BS153" i="33"/>
  <c r="BV153" i="33" s="1"/>
  <c r="CC153" i="33" s="1"/>
  <c r="CF153" i="33"/>
  <c r="CG153" i="33"/>
  <c r="CH153" i="33"/>
  <c r="CI153" i="33" s="1"/>
  <c r="CK153" i="33"/>
  <c r="CL153" i="33"/>
  <c r="CM153" i="33"/>
  <c r="CO153" i="33"/>
  <c r="CP153" i="33" s="1"/>
  <c r="BP154" i="33"/>
  <c r="BS154" i="33"/>
  <c r="BT154" i="33" s="1"/>
  <c r="CA154" i="33" s="1"/>
  <c r="CF154" i="33"/>
  <c r="CG154" i="33"/>
  <c r="CH154" i="33"/>
  <c r="CI154" i="33" s="1"/>
  <c r="CK154" i="33"/>
  <c r="CL154" i="33"/>
  <c r="CM154" i="33" s="1"/>
  <c r="CO154" i="33"/>
  <c r="CP154" i="33" s="1"/>
  <c r="BP155" i="33"/>
  <c r="BS155" i="33"/>
  <c r="BT155" i="33" s="1"/>
  <c r="CA155" i="33" s="1"/>
  <c r="CF155" i="33"/>
  <c r="CG155" i="33"/>
  <c r="CH155" i="33"/>
  <c r="CI155" i="33" s="1"/>
  <c r="CK155" i="33"/>
  <c r="CL155" i="33"/>
  <c r="CM155" i="33" s="1"/>
  <c r="CO155" i="33"/>
  <c r="CP155" i="33" s="1"/>
  <c r="BP156" i="33"/>
  <c r="BS156" i="33"/>
  <c r="CF156" i="33"/>
  <c r="CG156" i="33"/>
  <c r="CH156" i="33"/>
  <c r="CI156" i="33" s="1"/>
  <c r="CK156" i="33"/>
  <c r="CL156" i="33"/>
  <c r="CM156" i="33" s="1"/>
  <c r="CO156" i="33"/>
  <c r="CP156" i="33" s="1"/>
  <c r="BP157" i="33"/>
  <c r="BS157" i="33"/>
  <c r="BV157" i="33" s="1"/>
  <c r="CC157" i="33" s="1"/>
  <c r="CF157" i="33"/>
  <c r="CG157" i="33"/>
  <c r="CH157" i="33"/>
  <c r="CI157" i="33"/>
  <c r="CK157" i="33"/>
  <c r="CL157" i="33"/>
  <c r="CM157" i="33" s="1"/>
  <c r="CO157" i="33"/>
  <c r="CP157" i="33" s="1"/>
  <c r="BP158" i="33"/>
  <c r="BS158" i="33"/>
  <c r="BV158" i="33" s="1"/>
  <c r="CC158" i="33" s="1"/>
  <c r="CF158" i="33"/>
  <c r="CG158" i="33"/>
  <c r="CH158" i="33"/>
  <c r="CI158" i="33" s="1"/>
  <c r="CK158" i="33"/>
  <c r="CL158" i="33"/>
  <c r="CM158" i="33" s="1"/>
  <c r="CO158" i="33"/>
  <c r="CP158" i="33" s="1"/>
  <c r="BP159" i="33"/>
  <c r="BS159" i="33"/>
  <c r="BT159" i="33" s="1"/>
  <c r="CA159" i="33" s="1"/>
  <c r="CF159" i="33"/>
  <c r="CG159" i="33"/>
  <c r="CH159" i="33"/>
  <c r="CI159" i="33" s="1"/>
  <c r="CK159" i="33"/>
  <c r="CL159" i="33"/>
  <c r="CM159" i="33" s="1"/>
  <c r="CO159" i="33"/>
  <c r="CP159" i="33" s="1"/>
  <c r="BP160" i="33"/>
  <c r="BS160" i="33"/>
  <c r="BU160" i="33" s="1"/>
  <c r="CB160" i="33" s="1"/>
  <c r="CF160" i="33"/>
  <c r="CG160" i="33"/>
  <c r="CH160" i="33"/>
  <c r="CI160" i="33" s="1"/>
  <c r="CK160" i="33"/>
  <c r="CL160" i="33"/>
  <c r="CM160" i="33" s="1"/>
  <c r="CO160" i="33"/>
  <c r="CP160" i="33" s="1"/>
  <c r="BP161" i="33"/>
  <c r="BS161" i="33"/>
  <c r="BV161" i="33" s="1"/>
  <c r="CC161" i="33" s="1"/>
  <c r="CF161" i="33"/>
  <c r="CG161" i="33"/>
  <c r="CH161" i="33"/>
  <c r="CI161" i="33" s="1"/>
  <c r="CK161" i="33"/>
  <c r="CL161" i="33"/>
  <c r="CM161" i="33" s="1"/>
  <c r="CO161" i="33"/>
  <c r="CP161" i="33" s="1"/>
  <c r="BP162" i="33"/>
  <c r="BS162" i="33"/>
  <c r="CF162" i="33"/>
  <c r="CG162" i="33"/>
  <c r="CH162" i="33"/>
  <c r="CI162" i="33" s="1"/>
  <c r="CK162" i="33"/>
  <c r="CL162" i="33"/>
  <c r="CM162" i="33" s="1"/>
  <c r="CO162" i="33"/>
  <c r="CP162" i="33" s="1"/>
  <c r="BP163" i="33"/>
  <c r="BS163" i="33"/>
  <c r="BT163" i="33" s="1"/>
  <c r="CF163" i="33"/>
  <c r="CG163" i="33"/>
  <c r="CH163" i="33"/>
  <c r="CI163" i="33" s="1"/>
  <c r="CK163" i="33"/>
  <c r="CL163" i="33"/>
  <c r="CM163" i="33" s="1"/>
  <c r="CO163" i="33"/>
  <c r="CP163" i="33" s="1"/>
  <c r="BP164" i="33"/>
  <c r="BS164" i="33"/>
  <c r="BU164" i="33" s="1"/>
  <c r="CF164" i="33"/>
  <c r="CG164" i="33"/>
  <c r="CH164" i="33"/>
  <c r="CI164" i="33" s="1"/>
  <c r="CK164" i="33"/>
  <c r="CL164" i="33"/>
  <c r="CM164" i="33" s="1"/>
  <c r="CO164" i="33"/>
  <c r="CP164" i="33" s="1"/>
  <c r="BP165" i="33"/>
  <c r="BS165" i="33"/>
  <c r="BV165" i="33" s="1"/>
  <c r="CC165" i="33" s="1"/>
  <c r="CF165" i="33"/>
  <c r="CG165" i="33"/>
  <c r="CH165" i="33"/>
  <c r="CI165" i="33" s="1"/>
  <c r="CK165" i="33"/>
  <c r="CL165" i="33"/>
  <c r="CM165" i="33" s="1"/>
  <c r="CO165" i="33"/>
  <c r="CP165" i="33" s="1"/>
  <c r="BP166" i="33"/>
  <c r="BS166" i="33"/>
  <c r="BT166" i="33" s="1"/>
  <c r="CA166" i="33" s="1"/>
  <c r="CF166" i="33"/>
  <c r="CG166" i="33"/>
  <c r="CH166" i="33"/>
  <c r="CI166" i="33" s="1"/>
  <c r="CK166" i="33"/>
  <c r="CL166" i="33"/>
  <c r="CM166" i="33" s="1"/>
  <c r="CO166" i="33"/>
  <c r="CP166" i="33" s="1"/>
  <c r="BP167" i="33"/>
  <c r="BS167" i="33"/>
  <c r="BT167" i="33" s="1"/>
  <c r="CA167" i="33" s="1"/>
  <c r="CF167" i="33"/>
  <c r="CG167" i="33"/>
  <c r="CH167" i="33"/>
  <c r="CI167" i="33" s="1"/>
  <c r="CK167" i="33"/>
  <c r="CL167" i="33"/>
  <c r="CM167" i="33" s="1"/>
  <c r="CO167" i="33"/>
  <c r="CP167" i="33" s="1"/>
  <c r="BP168" i="33"/>
  <c r="BS168" i="33"/>
  <c r="BU168" i="33" s="1"/>
  <c r="CF168" i="33"/>
  <c r="CG168" i="33"/>
  <c r="CH168" i="33"/>
  <c r="CI168" i="33"/>
  <c r="CK168" i="33"/>
  <c r="CL168" i="33"/>
  <c r="CM168" i="33" s="1"/>
  <c r="CO168" i="33"/>
  <c r="CP168" i="33"/>
  <c r="BP169" i="33"/>
  <c r="BS169" i="33"/>
  <c r="CF169" i="33"/>
  <c r="CG169" i="33"/>
  <c r="CH169" i="33"/>
  <c r="CI169" i="33" s="1"/>
  <c r="CK169" i="33"/>
  <c r="CL169" i="33"/>
  <c r="CM169" i="33" s="1"/>
  <c r="CO169" i="33"/>
  <c r="CP169" i="33" s="1"/>
  <c r="BP170" i="33"/>
  <c r="BS170" i="33"/>
  <c r="BV170" i="33" s="1"/>
  <c r="CC170" i="33" s="1"/>
  <c r="CF170" i="33"/>
  <c r="CG170" i="33"/>
  <c r="CH170" i="33"/>
  <c r="CI170" i="33" s="1"/>
  <c r="CK170" i="33"/>
  <c r="CL170" i="33"/>
  <c r="CM170" i="33" s="1"/>
  <c r="CO170" i="33"/>
  <c r="CP170" i="33" s="1"/>
  <c r="BP171" i="33"/>
  <c r="BS171" i="33"/>
  <c r="BT171" i="33" s="1"/>
  <c r="CA171" i="33" s="1"/>
  <c r="CF171" i="33"/>
  <c r="CG171" i="33"/>
  <c r="CH171" i="33"/>
  <c r="CI171" i="33" s="1"/>
  <c r="CK171" i="33"/>
  <c r="CL171" i="33"/>
  <c r="CM171" i="33" s="1"/>
  <c r="CO171" i="33"/>
  <c r="CP171" i="33" s="1"/>
  <c r="BP172" i="33"/>
  <c r="BS172" i="33"/>
  <c r="BU172" i="33" s="1"/>
  <c r="CF172" i="33"/>
  <c r="CG172" i="33"/>
  <c r="CH172" i="33"/>
  <c r="CI172" i="33" s="1"/>
  <c r="CK172" i="33"/>
  <c r="CL172" i="33"/>
  <c r="CM172" i="33" s="1"/>
  <c r="CO172" i="33"/>
  <c r="CP172" i="33" s="1"/>
  <c r="BP173" i="33"/>
  <c r="BS173" i="33"/>
  <c r="BV173" i="33" s="1"/>
  <c r="CC173" i="33" s="1"/>
  <c r="CF173" i="33"/>
  <c r="CG173" i="33"/>
  <c r="CH173" i="33"/>
  <c r="CI173" i="33" s="1"/>
  <c r="CK173" i="33"/>
  <c r="CL173" i="33"/>
  <c r="CM173" i="33" s="1"/>
  <c r="CO173" i="33"/>
  <c r="CP173" i="33" s="1"/>
  <c r="BP174" i="33"/>
  <c r="BS174" i="33"/>
  <c r="CF174" i="33"/>
  <c r="CG174" i="33"/>
  <c r="CH174" i="33"/>
  <c r="CI174" i="33" s="1"/>
  <c r="CK174" i="33"/>
  <c r="CL174" i="33"/>
  <c r="CM174" i="33" s="1"/>
  <c r="CO174" i="33"/>
  <c r="CP174" i="33" s="1"/>
  <c r="BP175" i="33"/>
  <c r="BS175" i="33"/>
  <c r="BT175" i="33" s="1"/>
  <c r="CA175" i="33" s="1"/>
  <c r="CF175" i="33"/>
  <c r="CG175" i="33"/>
  <c r="CH175" i="33"/>
  <c r="CI175" i="33" s="1"/>
  <c r="CK175" i="33"/>
  <c r="CL175" i="33"/>
  <c r="CM175" i="33" s="1"/>
  <c r="CO175" i="33"/>
  <c r="CP175" i="33" s="1"/>
  <c r="BP176" i="33"/>
  <c r="BS176" i="33"/>
  <c r="BU176" i="33" s="1"/>
  <c r="CF176" i="33"/>
  <c r="CG176" i="33"/>
  <c r="CH176" i="33"/>
  <c r="CI176" i="33" s="1"/>
  <c r="CK176" i="33"/>
  <c r="CL176" i="33"/>
  <c r="CM176" i="33" s="1"/>
  <c r="CO176" i="33"/>
  <c r="CP176" i="33" s="1"/>
  <c r="BP177" i="33"/>
  <c r="BS177" i="33"/>
  <c r="CF177" i="33"/>
  <c r="CG177" i="33"/>
  <c r="CH177" i="33"/>
  <c r="CI177" i="33" s="1"/>
  <c r="CK177" i="33"/>
  <c r="CL177" i="33"/>
  <c r="CM177" i="33" s="1"/>
  <c r="CO177" i="33"/>
  <c r="CP177" i="33" s="1"/>
  <c r="BP178" i="33"/>
  <c r="BS178" i="33"/>
  <c r="BV178" i="33" s="1"/>
  <c r="CC178" i="33" s="1"/>
  <c r="CF178" i="33"/>
  <c r="CG178" i="33"/>
  <c r="CH178" i="33"/>
  <c r="CI178" i="33" s="1"/>
  <c r="CK178" i="33"/>
  <c r="CL178" i="33"/>
  <c r="CM178" i="33" s="1"/>
  <c r="CO178" i="33"/>
  <c r="CP178" i="33" s="1"/>
  <c r="BP179" i="33"/>
  <c r="BS179" i="33"/>
  <c r="BT179" i="33" s="1"/>
  <c r="CF179" i="33"/>
  <c r="CG179" i="33"/>
  <c r="CH179" i="33"/>
  <c r="CI179" i="33" s="1"/>
  <c r="CK179" i="33"/>
  <c r="CL179" i="33"/>
  <c r="CM179" i="33" s="1"/>
  <c r="CO179" i="33"/>
  <c r="CP179" i="33" s="1"/>
  <c r="BP180" i="33"/>
  <c r="BS180" i="33"/>
  <c r="BU180" i="33" s="1"/>
  <c r="CF180" i="33"/>
  <c r="CG180" i="33"/>
  <c r="CH180" i="33"/>
  <c r="CI180" i="33" s="1"/>
  <c r="CK180" i="33"/>
  <c r="CL180" i="33"/>
  <c r="CM180" i="33" s="1"/>
  <c r="CO180" i="33"/>
  <c r="CP180" i="33"/>
  <c r="BP181" i="33"/>
  <c r="BS181" i="33"/>
  <c r="BV181" i="33" s="1"/>
  <c r="CC181" i="33" s="1"/>
  <c r="CF181" i="33"/>
  <c r="CG181" i="33"/>
  <c r="CH181" i="33"/>
  <c r="CI181" i="33" s="1"/>
  <c r="CK181" i="33"/>
  <c r="CL181" i="33"/>
  <c r="CM181" i="33" s="1"/>
  <c r="CO181" i="33"/>
  <c r="CP181" i="33" s="1"/>
  <c r="BP182" i="33"/>
  <c r="BS182" i="33"/>
  <c r="BU182" i="33" s="1"/>
  <c r="CF182" i="33"/>
  <c r="CG182" i="33"/>
  <c r="CH182" i="33"/>
  <c r="CI182" i="33" s="1"/>
  <c r="CK182" i="33"/>
  <c r="CL182" i="33"/>
  <c r="CM182" i="33" s="1"/>
  <c r="CO182" i="33"/>
  <c r="CP182" i="33" s="1"/>
  <c r="BP183" i="33"/>
  <c r="BS183" i="33"/>
  <c r="BT183" i="33" s="1"/>
  <c r="CA183" i="33" s="1"/>
  <c r="CF183" i="33"/>
  <c r="CG183" i="33"/>
  <c r="CH183" i="33"/>
  <c r="CI183" i="33" s="1"/>
  <c r="CK183" i="33"/>
  <c r="CL183" i="33"/>
  <c r="CM183" i="33" s="1"/>
  <c r="CO183" i="33"/>
  <c r="CP183" i="33" s="1"/>
  <c r="BP184" i="33"/>
  <c r="BS184" i="33"/>
  <c r="BU184" i="33" s="1"/>
  <c r="CF184" i="33"/>
  <c r="CG184" i="33"/>
  <c r="CH184" i="33"/>
  <c r="CI184" i="33"/>
  <c r="CK184" i="33"/>
  <c r="CL184" i="33"/>
  <c r="CM184" i="33" s="1"/>
  <c r="CO184" i="33"/>
  <c r="CP184" i="33" s="1"/>
  <c r="BP185" i="33"/>
  <c r="BS185" i="33"/>
  <c r="CF185" i="33"/>
  <c r="CG185" i="33"/>
  <c r="CH185" i="33"/>
  <c r="CI185" i="33" s="1"/>
  <c r="CK185" i="33"/>
  <c r="CL185" i="33"/>
  <c r="CM185" i="33" s="1"/>
  <c r="CO185" i="33"/>
  <c r="CP185" i="33" s="1"/>
  <c r="BP186" i="33"/>
  <c r="BS186" i="33"/>
  <c r="BV186" i="33" s="1"/>
  <c r="CC186" i="33" s="1"/>
  <c r="CF186" i="33"/>
  <c r="CG186" i="33"/>
  <c r="CH186" i="33"/>
  <c r="CI186" i="33" s="1"/>
  <c r="CK186" i="33"/>
  <c r="CL186" i="33"/>
  <c r="CM186" i="33" s="1"/>
  <c r="CO186" i="33"/>
  <c r="CP186" i="33" s="1"/>
  <c r="BP187" i="33"/>
  <c r="BS187" i="33"/>
  <c r="BT187" i="33" s="1"/>
  <c r="CA187" i="33" s="1"/>
  <c r="CF187" i="33"/>
  <c r="CG187" i="33"/>
  <c r="CH187" i="33"/>
  <c r="CI187" i="33" s="1"/>
  <c r="CK187" i="33"/>
  <c r="CL187" i="33"/>
  <c r="CM187" i="33" s="1"/>
  <c r="CO187" i="33"/>
  <c r="CP187" i="33" s="1"/>
  <c r="BP188" i="33"/>
  <c r="BS188" i="33"/>
  <c r="CF188" i="33"/>
  <c r="CG188" i="33"/>
  <c r="CH188" i="33"/>
  <c r="CI188" i="33" s="1"/>
  <c r="CK188" i="33"/>
  <c r="CL188" i="33"/>
  <c r="CM188" i="33" s="1"/>
  <c r="CO188" i="33"/>
  <c r="CP188" i="33" s="1"/>
  <c r="BP189" i="33"/>
  <c r="BS189" i="33"/>
  <c r="BV189" i="33" s="1"/>
  <c r="CC189" i="33" s="1"/>
  <c r="CF189" i="33"/>
  <c r="CG189" i="33"/>
  <c r="CH189" i="33"/>
  <c r="CI189" i="33" s="1"/>
  <c r="CK189" i="33"/>
  <c r="CL189" i="33"/>
  <c r="CM189" i="33"/>
  <c r="CO189" i="33"/>
  <c r="CP189" i="33" s="1"/>
  <c r="BP190" i="33"/>
  <c r="BS190" i="33"/>
  <c r="BV190" i="33" s="1"/>
  <c r="CF190" i="33"/>
  <c r="CG190" i="33"/>
  <c r="CH190" i="33"/>
  <c r="CI190" i="33" s="1"/>
  <c r="CK190" i="33"/>
  <c r="CL190" i="33"/>
  <c r="CM190" i="33" s="1"/>
  <c r="CO190" i="33"/>
  <c r="CP190" i="33" s="1"/>
  <c r="BP191" i="33"/>
  <c r="BS191" i="33"/>
  <c r="BT191" i="33" s="1"/>
  <c r="CA191" i="33" s="1"/>
  <c r="CF191" i="33"/>
  <c r="CG191" i="33"/>
  <c r="CH191" i="33"/>
  <c r="CI191" i="33" s="1"/>
  <c r="CK191" i="33"/>
  <c r="CL191" i="33"/>
  <c r="CM191" i="33" s="1"/>
  <c r="CO191" i="33"/>
  <c r="CP191" i="33" s="1"/>
  <c r="BP192" i="33"/>
  <c r="BS192" i="33"/>
  <c r="CF192" i="33"/>
  <c r="CG192" i="33"/>
  <c r="CH192" i="33"/>
  <c r="CI192" i="33" s="1"/>
  <c r="CK192" i="33"/>
  <c r="CL192" i="33"/>
  <c r="CM192" i="33"/>
  <c r="CO192" i="33"/>
  <c r="CP192" i="33" s="1"/>
  <c r="BP193" i="33"/>
  <c r="BS193" i="33"/>
  <c r="BV193" i="33" s="1"/>
  <c r="CC193" i="33" s="1"/>
  <c r="CF193" i="33"/>
  <c r="CG193" i="33"/>
  <c r="CH193" i="33"/>
  <c r="CI193" i="33"/>
  <c r="CK193" i="33"/>
  <c r="CL193" i="33"/>
  <c r="CM193" i="33" s="1"/>
  <c r="CO193" i="33"/>
  <c r="CP193" i="33"/>
  <c r="BP194" i="33"/>
  <c r="BS194" i="33"/>
  <c r="BV194" i="33" s="1"/>
  <c r="CC194" i="33" s="1"/>
  <c r="CF194" i="33"/>
  <c r="CG194" i="33"/>
  <c r="CH194" i="33"/>
  <c r="CI194" i="33" s="1"/>
  <c r="CK194" i="33"/>
  <c r="CL194" i="33"/>
  <c r="CM194" i="33" s="1"/>
  <c r="CO194" i="33"/>
  <c r="CP194" i="33" s="1"/>
  <c r="BP195" i="33"/>
  <c r="BS195" i="33"/>
  <c r="BV195" i="33" s="1"/>
  <c r="CF195" i="33"/>
  <c r="CG195" i="33"/>
  <c r="CH195" i="33"/>
  <c r="CI195" i="33" s="1"/>
  <c r="CK195" i="33"/>
  <c r="CL195" i="33"/>
  <c r="CM195" i="33" s="1"/>
  <c r="CO195" i="33"/>
  <c r="CP195" i="33" s="1"/>
  <c r="BP196" i="33"/>
  <c r="BS196" i="33"/>
  <c r="CF196" i="33"/>
  <c r="CG196" i="33"/>
  <c r="CH196" i="33"/>
  <c r="CI196" i="33" s="1"/>
  <c r="CK196" i="33"/>
  <c r="CL196" i="33"/>
  <c r="CM196" i="33" s="1"/>
  <c r="CO196" i="33"/>
  <c r="CP196" i="33" s="1"/>
  <c r="BP197" i="33"/>
  <c r="BS197" i="33"/>
  <c r="BV197" i="33" s="1"/>
  <c r="CC197" i="33" s="1"/>
  <c r="CF197" i="33"/>
  <c r="CG197" i="33"/>
  <c r="CH197" i="33"/>
  <c r="CI197" i="33"/>
  <c r="CK197" i="33"/>
  <c r="CL197" i="33"/>
  <c r="CM197" i="33" s="1"/>
  <c r="CO197" i="33"/>
  <c r="CP197" i="33" s="1"/>
  <c r="BP198" i="33"/>
  <c r="BS198" i="33"/>
  <c r="BV198" i="33" s="1"/>
  <c r="CC198" i="33" s="1"/>
  <c r="CF198" i="33"/>
  <c r="CG198" i="33"/>
  <c r="CH198" i="33"/>
  <c r="CI198" i="33" s="1"/>
  <c r="CK198" i="33"/>
  <c r="CL198" i="33"/>
  <c r="CM198" i="33"/>
  <c r="CO198" i="33"/>
  <c r="CP198" i="33" s="1"/>
  <c r="BP199" i="33"/>
  <c r="BS199" i="33"/>
  <c r="BT199" i="33" s="1"/>
  <c r="CA199" i="33" s="1"/>
  <c r="CF199" i="33"/>
  <c r="CG199" i="33"/>
  <c r="CH199" i="33"/>
  <c r="CI199" i="33" s="1"/>
  <c r="CK199" i="33"/>
  <c r="CL199" i="33"/>
  <c r="CM199" i="33" s="1"/>
  <c r="CO199" i="33"/>
  <c r="CP199" i="33" s="1"/>
  <c r="BP200" i="33"/>
  <c r="BS200" i="33"/>
  <c r="CF200" i="33"/>
  <c r="CG200" i="33"/>
  <c r="CH200" i="33"/>
  <c r="CI200" i="33" s="1"/>
  <c r="CK200" i="33"/>
  <c r="CL200" i="33"/>
  <c r="CM200" i="33" s="1"/>
  <c r="CO200" i="33"/>
  <c r="CP200" i="33" s="1"/>
  <c r="BP201" i="33"/>
  <c r="BS201" i="33"/>
  <c r="BV201" i="33" s="1"/>
  <c r="CC201" i="33" s="1"/>
  <c r="CF201" i="33"/>
  <c r="CG201" i="33"/>
  <c r="CH201" i="33"/>
  <c r="CI201" i="33"/>
  <c r="CK201" i="33"/>
  <c r="CL201" i="33"/>
  <c r="CM201" i="33" s="1"/>
  <c r="CO201" i="33"/>
  <c r="CP201" i="33" s="1"/>
  <c r="BP202" i="33"/>
  <c r="BS202" i="33"/>
  <c r="CF202" i="33"/>
  <c r="CG202" i="33"/>
  <c r="CH202" i="33"/>
  <c r="CI202" i="33" s="1"/>
  <c r="CK202" i="33"/>
  <c r="CL202" i="33"/>
  <c r="CM202" i="33" s="1"/>
  <c r="CO202" i="33"/>
  <c r="CP202" i="33" s="1"/>
  <c r="BP203" i="33"/>
  <c r="BS203" i="33"/>
  <c r="BU203" i="33" s="1"/>
  <c r="CB203" i="33" s="1"/>
  <c r="CF203" i="33"/>
  <c r="CG203" i="33"/>
  <c r="CH203" i="33"/>
  <c r="CI203" i="33" s="1"/>
  <c r="CK203" i="33"/>
  <c r="CL203" i="33"/>
  <c r="CM203" i="33" s="1"/>
  <c r="CO203" i="33"/>
  <c r="CP203" i="33" s="1"/>
  <c r="BP204" i="33"/>
  <c r="BS204" i="33"/>
  <c r="CF204" i="33"/>
  <c r="CG204" i="33"/>
  <c r="CH204" i="33"/>
  <c r="CI204" i="33" s="1"/>
  <c r="CK204" i="33"/>
  <c r="CL204" i="33"/>
  <c r="CM204" i="33" s="1"/>
  <c r="CO204" i="33"/>
  <c r="CP204" i="33"/>
  <c r="BP205" i="33"/>
  <c r="BS205" i="33"/>
  <c r="BV205" i="33" s="1"/>
  <c r="CC205" i="33" s="1"/>
  <c r="CF205" i="33"/>
  <c r="CG205" i="33"/>
  <c r="CH205" i="33"/>
  <c r="CI205" i="33" s="1"/>
  <c r="CK205" i="33"/>
  <c r="CL205" i="33"/>
  <c r="CM205" i="33" s="1"/>
  <c r="CO205" i="33"/>
  <c r="CP205" i="33" s="1"/>
  <c r="BP206" i="33"/>
  <c r="BS206" i="33"/>
  <c r="BV206" i="33" s="1"/>
  <c r="CC206" i="33" s="1"/>
  <c r="CF206" i="33"/>
  <c r="CG206" i="33"/>
  <c r="CH206" i="33"/>
  <c r="CI206" i="33" s="1"/>
  <c r="CK206" i="33"/>
  <c r="CL206" i="33"/>
  <c r="CM206" i="33" s="1"/>
  <c r="CO206" i="33"/>
  <c r="CP206" i="33" s="1"/>
  <c r="BP207" i="33"/>
  <c r="BS207" i="33"/>
  <c r="BV207" i="33" s="1"/>
  <c r="CF207" i="33"/>
  <c r="CG207" i="33"/>
  <c r="CH207" i="33"/>
  <c r="CI207" i="33" s="1"/>
  <c r="CK207" i="33"/>
  <c r="CL207" i="33"/>
  <c r="CM207" i="33" s="1"/>
  <c r="CO207" i="33"/>
  <c r="CP207" i="33" s="1"/>
  <c r="BP208" i="33"/>
  <c r="BS208" i="33"/>
  <c r="CF208" i="33"/>
  <c r="CG208" i="33"/>
  <c r="CH208" i="33"/>
  <c r="CI208" i="33" s="1"/>
  <c r="CK208" i="33"/>
  <c r="CL208" i="33"/>
  <c r="CM208" i="33" s="1"/>
  <c r="CO208" i="33"/>
  <c r="CP208" i="33" s="1"/>
  <c r="BP209" i="33"/>
  <c r="BS209" i="33"/>
  <c r="BT209" i="33" s="1"/>
  <c r="CA209" i="33" s="1"/>
  <c r="CF209" i="33"/>
  <c r="CG209" i="33"/>
  <c r="CH209" i="33"/>
  <c r="CI209" i="33" s="1"/>
  <c r="CK209" i="33"/>
  <c r="CL209" i="33"/>
  <c r="CM209" i="33" s="1"/>
  <c r="CO209" i="33"/>
  <c r="CP209" i="33" s="1"/>
  <c r="BP210" i="33"/>
  <c r="BS210" i="33"/>
  <c r="CF210" i="33"/>
  <c r="CG210" i="33"/>
  <c r="CH210" i="33"/>
  <c r="CI210" i="33"/>
  <c r="CK210" i="33"/>
  <c r="CL210" i="33"/>
  <c r="CM210" i="33"/>
  <c r="CO210" i="33"/>
  <c r="CP210" i="33" s="1"/>
  <c r="BP211" i="33"/>
  <c r="BS211" i="33"/>
  <c r="BT211" i="33" s="1"/>
  <c r="CA211" i="33" s="1"/>
  <c r="CF211" i="33"/>
  <c r="CG211" i="33"/>
  <c r="CH211" i="33"/>
  <c r="CI211" i="33" s="1"/>
  <c r="CK211" i="33"/>
  <c r="CL211" i="33"/>
  <c r="CM211" i="33" s="1"/>
  <c r="CO211" i="33"/>
  <c r="CP211" i="33" s="1"/>
  <c r="BP212" i="33"/>
  <c r="BS212" i="33"/>
  <c r="CF212" i="33"/>
  <c r="CG212" i="33"/>
  <c r="CH212" i="33"/>
  <c r="CI212" i="33" s="1"/>
  <c r="CK212" i="33"/>
  <c r="CL212" i="33"/>
  <c r="CM212" i="33" s="1"/>
  <c r="CO212" i="33"/>
  <c r="CP212" i="33" s="1"/>
  <c r="BP213" i="33"/>
  <c r="BS213" i="33"/>
  <c r="BU213" i="33" s="1"/>
  <c r="CF213" i="33"/>
  <c r="CG213" i="33"/>
  <c r="CH213" i="33"/>
  <c r="CI213" i="33" s="1"/>
  <c r="CK213" i="33"/>
  <c r="CL213" i="33"/>
  <c r="CM213" i="33" s="1"/>
  <c r="CO213" i="33"/>
  <c r="CP213" i="33" s="1"/>
  <c r="BP214" i="33"/>
  <c r="BS214" i="33"/>
  <c r="BV214" i="33" s="1"/>
  <c r="CC214" i="33" s="1"/>
  <c r="CF214" i="33"/>
  <c r="CG214" i="33"/>
  <c r="CH214" i="33"/>
  <c r="CI214" i="33"/>
  <c r="CK214" i="33"/>
  <c r="CL214" i="33"/>
  <c r="CM214" i="33" s="1"/>
  <c r="CO214" i="33"/>
  <c r="CP214" i="33" s="1"/>
  <c r="BP215" i="33"/>
  <c r="BS215" i="33"/>
  <c r="CF215" i="33"/>
  <c r="CG215" i="33"/>
  <c r="CH215" i="33"/>
  <c r="CI215" i="33" s="1"/>
  <c r="CK215" i="33"/>
  <c r="CL215" i="33"/>
  <c r="CM215" i="33" s="1"/>
  <c r="CO215" i="33"/>
  <c r="CP215" i="33" s="1"/>
  <c r="BP216" i="33"/>
  <c r="BS216" i="33"/>
  <c r="BT216" i="33" s="1"/>
  <c r="CA216" i="33" s="1"/>
  <c r="CF216" i="33"/>
  <c r="CG216" i="33"/>
  <c r="CH216" i="33"/>
  <c r="CI216" i="33" s="1"/>
  <c r="CK216" i="33"/>
  <c r="CL216" i="33"/>
  <c r="CM216" i="33" s="1"/>
  <c r="CO216" i="33"/>
  <c r="CP216" i="33" s="1"/>
  <c r="BP217" i="33"/>
  <c r="BS217" i="33"/>
  <c r="BU217" i="33" s="1"/>
  <c r="CF217" i="33"/>
  <c r="CG217" i="33"/>
  <c r="CH217" i="33"/>
  <c r="CI217" i="33" s="1"/>
  <c r="CK217" i="33"/>
  <c r="CL217" i="33"/>
  <c r="CM217" i="33" s="1"/>
  <c r="CO217" i="33"/>
  <c r="CP217" i="33"/>
  <c r="BP218" i="33"/>
  <c r="BS218" i="33"/>
  <c r="BV218" i="33" s="1"/>
  <c r="CC218" i="33" s="1"/>
  <c r="CF218" i="33"/>
  <c r="CG218" i="33"/>
  <c r="CH218" i="33"/>
  <c r="CI218" i="33" s="1"/>
  <c r="CK218" i="33"/>
  <c r="CL218" i="33"/>
  <c r="CM218" i="33" s="1"/>
  <c r="CO218" i="33"/>
  <c r="CP218" i="33" s="1"/>
  <c r="BP219" i="33"/>
  <c r="BS219" i="33"/>
  <c r="BV219" i="33" s="1"/>
  <c r="CF219" i="33"/>
  <c r="CG219" i="33"/>
  <c r="CH219" i="33"/>
  <c r="CI219" i="33" s="1"/>
  <c r="CK219" i="33"/>
  <c r="CL219" i="33"/>
  <c r="CM219" i="33" s="1"/>
  <c r="CO219" i="33"/>
  <c r="CP219" i="33" s="1"/>
  <c r="BP220" i="33"/>
  <c r="BS220" i="33"/>
  <c r="BT220" i="33" s="1"/>
  <c r="CA220" i="33" s="1"/>
  <c r="CF220" i="33"/>
  <c r="CG220" i="33"/>
  <c r="CH220" i="33"/>
  <c r="CI220" i="33" s="1"/>
  <c r="CK220" i="33"/>
  <c r="CL220" i="33"/>
  <c r="CM220" i="33" s="1"/>
  <c r="CO220" i="33"/>
  <c r="CP220" i="33" s="1"/>
  <c r="BP221" i="33"/>
  <c r="BS221" i="33"/>
  <c r="BU221" i="33" s="1"/>
  <c r="CF221" i="33"/>
  <c r="CG221" i="33"/>
  <c r="CH221" i="33"/>
  <c r="CI221" i="33" s="1"/>
  <c r="CK221" i="33"/>
  <c r="CL221" i="33"/>
  <c r="CM221" i="33" s="1"/>
  <c r="CO221" i="33"/>
  <c r="CP221" i="33"/>
  <c r="BP222" i="33"/>
  <c r="BS222" i="33"/>
  <c r="BV222" i="33" s="1"/>
  <c r="CC222" i="33" s="1"/>
  <c r="CF222" i="33"/>
  <c r="CG222" i="33"/>
  <c r="CH222" i="33"/>
  <c r="CI222" i="33" s="1"/>
  <c r="CK222" i="33"/>
  <c r="CL222" i="33"/>
  <c r="CM222" i="33" s="1"/>
  <c r="CO222" i="33"/>
  <c r="CP222" i="33" s="1"/>
  <c r="BP223" i="33"/>
  <c r="BS223" i="33"/>
  <c r="BT223" i="33" s="1"/>
  <c r="CA223" i="33" s="1"/>
  <c r="CF223" i="33"/>
  <c r="CG223" i="33"/>
  <c r="CH223" i="33"/>
  <c r="CI223" i="33" s="1"/>
  <c r="CK223" i="33"/>
  <c r="CL223" i="33"/>
  <c r="CM223" i="33" s="1"/>
  <c r="CO223" i="33"/>
  <c r="CP223" i="33" s="1"/>
  <c r="BP224" i="33"/>
  <c r="BS224" i="33"/>
  <c r="BT224" i="33" s="1"/>
  <c r="CA224" i="33" s="1"/>
  <c r="CF224" i="33"/>
  <c r="CG224" i="33"/>
  <c r="CH224" i="33"/>
  <c r="CI224" i="33" s="1"/>
  <c r="CK224" i="33"/>
  <c r="CL224" i="33"/>
  <c r="CM224" i="33" s="1"/>
  <c r="CO224" i="33"/>
  <c r="CP224" i="33" s="1"/>
  <c r="BP225" i="33"/>
  <c r="BS225" i="33"/>
  <c r="BU225" i="33" s="1"/>
  <c r="CF225" i="33"/>
  <c r="CG225" i="33"/>
  <c r="CH225" i="33"/>
  <c r="CI225" i="33" s="1"/>
  <c r="CK225" i="33"/>
  <c r="CL225" i="33"/>
  <c r="CM225" i="33" s="1"/>
  <c r="CO225" i="33"/>
  <c r="CP225" i="33" s="1"/>
  <c r="BP226" i="33"/>
  <c r="BS226" i="33"/>
  <c r="BV226" i="33" s="1"/>
  <c r="CC226" i="33" s="1"/>
  <c r="CF226" i="33"/>
  <c r="CG226" i="33"/>
  <c r="CH226" i="33"/>
  <c r="CI226" i="33"/>
  <c r="CK226" i="33"/>
  <c r="CL226" i="33"/>
  <c r="CM226" i="33" s="1"/>
  <c r="CO226" i="33"/>
  <c r="CP226" i="33" s="1"/>
  <c r="BP227" i="33"/>
  <c r="BS227" i="33"/>
  <c r="BT227" i="33" s="1"/>
  <c r="CA227" i="33" s="1"/>
  <c r="CF227" i="33"/>
  <c r="CG227" i="33"/>
  <c r="CH227" i="33"/>
  <c r="CI227" i="33" s="1"/>
  <c r="CK227" i="33"/>
  <c r="CL227" i="33"/>
  <c r="CM227" i="33" s="1"/>
  <c r="CO227" i="33"/>
  <c r="CP227" i="33" s="1"/>
  <c r="BP228" i="33"/>
  <c r="BS228" i="33"/>
  <c r="BT228" i="33" s="1"/>
  <c r="CA228" i="33" s="1"/>
  <c r="CF228" i="33"/>
  <c r="CG228" i="33"/>
  <c r="CH228" i="33"/>
  <c r="CI228" i="33" s="1"/>
  <c r="CK228" i="33"/>
  <c r="CL228" i="33"/>
  <c r="CM228" i="33" s="1"/>
  <c r="CO228" i="33"/>
  <c r="CP228" i="33" s="1"/>
  <c r="BP229" i="33"/>
  <c r="BS229" i="33"/>
  <c r="BU229" i="33" s="1"/>
  <c r="CF229" i="33"/>
  <c r="CG229" i="33"/>
  <c r="CH229" i="33"/>
  <c r="CI229" i="33" s="1"/>
  <c r="CK229" i="33"/>
  <c r="CL229" i="33"/>
  <c r="CM229" i="33" s="1"/>
  <c r="CO229" i="33"/>
  <c r="CP229" i="33" s="1"/>
  <c r="BP230" i="33"/>
  <c r="BS230" i="33"/>
  <c r="BV230" i="33" s="1"/>
  <c r="CC230" i="33" s="1"/>
  <c r="CF230" i="33"/>
  <c r="CG230" i="33"/>
  <c r="CH230" i="33"/>
  <c r="CI230" i="33" s="1"/>
  <c r="CK230" i="33"/>
  <c r="CL230" i="33"/>
  <c r="CM230" i="33" s="1"/>
  <c r="CO230" i="33"/>
  <c r="CP230" i="33" s="1"/>
  <c r="BP231" i="33"/>
  <c r="BS231" i="33"/>
  <c r="BT231" i="33" s="1"/>
  <c r="CA231" i="33" s="1"/>
  <c r="CF231" i="33"/>
  <c r="CG231" i="33"/>
  <c r="CH231" i="33"/>
  <c r="CI231" i="33" s="1"/>
  <c r="CK231" i="33"/>
  <c r="CL231" i="33"/>
  <c r="CM231" i="33" s="1"/>
  <c r="CO231" i="33"/>
  <c r="CP231" i="33" s="1"/>
  <c r="BP232" i="33"/>
  <c r="BS232" i="33"/>
  <c r="BT232" i="33" s="1"/>
  <c r="CA232" i="33" s="1"/>
  <c r="CF232" i="33"/>
  <c r="CG232" i="33"/>
  <c r="CH232" i="33"/>
  <c r="CI232" i="33" s="1"/>
  <c r="CK232" i="33"/>
  <c r="CL232" i="33"/>
  <c r="CM232" i="33" s="1"/>
  <c r="CO232" i="33"/>
  <c r="CP232" i="33"/>
  <c r="BP233" i="33"/>
  <c r="BS233" i="33"/>
  <c r="BU233" i="33" s="1"/>
  <c r="CF233" i="33"/>
  <c r="CG233" i="33"/>
  <c r="CH233" i="33"/>
  <c r="CI233" i="33" s="1"/>
  <c r="CK233" i="33"/>
  <c r="CL233" i="33"/>
  <c r="CM233" i="33" s="1"/>
  <c r="CO233" i="33"/>
  <c r="CP233" i="33" s="1"/>
  <c r="BP234" i="33"/>
  <c r="BS234" i="33"/>
  <c r="BV234" i="33" s="1"/>
  <c r="CC234" i="33" s="1"/>
  <c r="CF234" i="33"/>
  <c r="CG234" i="33"/>
  <c r="CH234" i="33"/>
  <c r="CI234" i="33" s="1"/>
  <c r="CK234" i="33"/>
  <c r="CL234" i="33"/>
  <c r="CM234" i="33" s="1"/>
  <c r="CO234" i="33"/>
  <c r="CP234" i="33" s="1"/>
  <c r="BP235" i="33"/>
  <c r="BS235" i="33"/>
  <c r="BV235" i="33" s="1"/>
  <c r="CF235" i="33"/>
  <c r="CG235" i="33"/>
  <c r="CH235" i="33"/>
  <c r="CI235" i="33" s="1"/>
  <c r="CK235" i="33"/>
  <c r="CL235" i="33"/>
  <c r="CM235" i="33" s="1"/>
  <c r="CO235" i="33"/>
  <c r="CP235" i="33" s="1"/>
  <c r="BP236" i="33"/>
  <c r="BS236" i="33"/>
  <c r="BT236" i="33" s="1"/>
  <c r="CA236" i="33" s="1"/>
  <c r="CF236" i="33"/>
  <c r="CG236" i="33"/>
  <c r="CH236" i="33"/>
  <c r="CI236" i="33" s="1"/>
  <c r="CK236" i="33"/>
  <c r="CL236" i="33"/>
  <c r="CM236" i="33" s="1"/>
  <c r="CO236" i="33"/>
  <c r="CP236" i="33" s="1"/>
  <c r="BP237" i="33"/>
  <c r="BS237" i="33"/>
  <c r="BU237" i="33" s="1"/>
  <c r="CF237" i="33"/>
  <c r="CG237" i="33"/>
  <c r="CH237" i="33"/>
  <c r="CI237" i="33" s="1"/>
  <c r="CK237" i="33"/>
  <c r="CL237" i="33"/>
  <c r="CM237" i="33" s="1"/>
  <c r="CO237" i="33"/>
  <c r="CP237" i="33" s="1"/>
  <c r="BP238" i="33"/>
  <c r="BS238" i="33"/>
  <c r="BV238" i="33" s="1"/>
  <c r="CC238" i="33" s="1"/>
  <c r="CF238" i="33"/>
  <c r="CG238" i="33"/>
  <c r="CH238" i="33"/>
  <c r="CI238" i="33" s="1"/>
  <c r="CK238" i="33"/>
  <c r="CL238" i="33"/>
  <c r="CM238" i="33" s="1"/>
  <c r="CO238" i="33"/>
  <c r="CP238" i="33" s="1"/>
  <c r="BP239" i="33"/>
  <c r="BS239" i="33"/>
  <c r="BV239" i="33" s="1"/>
  <c r="CF239" i="33"/>
  <c r="CG239" i="33"/>
  <c r="CH239" i="33"/>
  <c r="CI239" i="33" s="1"/>
  <c r="CK239" i="33"/>
  <c r="CL239" i="33"/>
  <c r="CM239" i="33" s="1"/>
  <c r="CO239" i="33"/>
  <c r="CP239" i="33" s="1"/>
  <c r="BP240" i="33"/>
  <c r="BS240" i="33"/>
  <c r="BT240" i="33" s="1"/>
  <c r="CA240" i="33" s="1"/>
  <c r="CF240" i="33"/>
  <c r="CG240" i="33"/>
  <c r="CH240" i="33"/>
  <c r="CI240" i="33" s="1"/>
  <c r="CK240" i="33"/>
  <c r="CL240" i="33"/>
  <c r="CM240" i="33" s="1"/>
  <c r="CO240" i="33"/>
  <c r="CP240" i="33" s="1"/>
  <c r="BP241" i="33"/>
  <c r="BS241" i="33"/>
  <c r="BU241" i="33" s="1"/>
  <c r="CF241" i="33"/>
  <c r="CG241" i="33"/>
  <c r="CH241" i="33"/>
  <c r="CI241" i="33" s="1"/>
  <c r="CK241" i="33"/>
  <c r="CL241" i="33"/>
  <c r="CM241" i="33" s="1"/>
  <c r="CO241" i="33"/>
  <c r="CP241" i="33" s="1"/>
  <c r="BP242" i="33"/>
  <c r="BS242" i="33"/>
  <c r="BV242" i="33" s="1"/>
  <c r="CC242" i="33" s="1"/>
  <c r="CF242" i="33"/>
  <c r="CG242" i="33"/>
  <c r="CH242" i="33"/>
  <c r="CI242" i="33" s="1"/>
  <c r="CK242" i="33"/>
  <c r="CL242" i="33"/>
  <c r="CM242" i="33" s="1"/>
  <c r="CO242" i="33"/>
  <c r="CP242" i="33" s="1"/>
  <c r="BP243" i="33"/>
  <c r="BS243" i="33"/>
  <c r="BT243" i="33" s="1"/>
  <c r="CA243" i="33" s="1"/>
  <c r="CF243" i="33"/>
  <c r="CG243" i="33"/>
  <c r="CH243" i="33"/>
  <c r="CI243" i="33" s="1"/>
  <c r="CK243" i="33"/>
  <c r="CL243" i="33"/>
  <c r="CM243" i="33" s="1"/>
  <c r="CO243" i="33"/>
  <c r="CP243" i="33" s="1"/>
  <c r="BP244" i="33"/>
  <c r="BS244" i="33"/>
  <c r="BT244" i="33" s="1"/>
  <c r="CA244" i="33" s="1"/>
  <c r="CF244" i="33"/>
  <c r="CG244" i="33"/>
  <c r="CH244" i="33"/>
  <c r="CI244" i="33" s="1"/>
  <c r="CK244" i="33"/>
  <c r="CL244" i="33"/>
  <c r="CM244" i="33" s="1"/>
  <c r="CO244" i="33"/>
  <c r="CP244" i="33"/>
  <c r="BP245" i="33"/>
  <c r="BS245" i="33"/>
  <c r="BU245" i="33" s="1"/>
  <c r="CF245" i="33"/>
  <c r="CG245" i="33"/>
  <c r="CH245" i="33"/>
  <c r="CI245" i="33" s="1"/>
  <c r="CK245" i="33"/>
  <c r="CL245" i="33"/>
  <c r="CM245" i="33" s="1"/>
  <c r="CO245" i="33"/>
  <c r="CP245" i="33" s="1"/>
  <c r="BP246" i="33"/>
  <c r="BS246" i="33"/>
  <c r="BV246" i="33" s="1"/>
  <c r="CC246" i="33" s="1"/>
  <c r="CF246" i="33"/>
  <c r="CG246" i="33"/>
  <c r="CH246" i="33"/>
  <c r="CI246" i="33" s="1"/>
  <c r="CK246" i="33"/>
  <c r="CL246" i="33"/>
  <c r="CM246" i="33"/>
  <c r="CO246" i="33"/>
  <c r="CP246" i="33" s="1"/>
  <c r="BP247" i="33"/>
  <c r="BS247" i="33"/>
  <c r="BU247" i="33" s="1"/>
  <c r="CB247" i="33" s="1"/>
  <c r="CF247" i="33"/>
  <c r="CG247" i="33"/>
  <c r="CH247" i="33"/>
  <c r="CI247" i="33" s="1"/>
  <c r="CK247" i="33"/>
  <c r="CL247" i="33"/>
  <c r="CM247" i="33" s="1"/>
  <c r="CO247" i="33"/>
  <c r="CP247" i="33" s="1"/>
  <c r="BP248" i="33"/>
  <c r="BS248" i="33"/>
  <c r="BT248" i="33" s="1"/>
  <c r="CA248" i="33" s="1"/>
  <c r="CF248" i="33"/>
  <c r="CG248" i="33"/>
  <c r="CH248" i="33"/>
  <c r="CI248" i="33" s="1"/>
  <c r="CK248" i="33"/>
  <c r="CL248" i="33"/>
  <c r="CM248" i="33" s="1"/>
  <c r="CO248" i="33"/>
  <c r="CP248" i="33" s="1"/>
  <c r="BP249" i="33"/>
  <c r="BS249" i="33"/>
  <c r="BU249" i="33" s="1"/>
  <c r="CF249" i="33"/>
  <c r="CG249" i="33"/>
  <c r="CH249" i="33"/>
  <c r="CI249" i="33" s="1"/>
  <c r="CK249" i="33"/>
  <c r="CL249" i="33"/>
  <c r="CM249" i="33" s="1"/>
  <c r="CO249" i="33"/>
  <c r="CP249" i="33" s="1"/>
  <c r="BP250" i="33"/>
  <c r="BS250" i="33"/>
  <c r="BV250" i="33" s="1"/>
  <c r="CC250" i="33" s="1"/>
  <c r="CF250" i="33"/>
  <c r="CG250" i="33"/>
  <c r="CH250" i="33"/>
  <c r="CI250" i="33" s="1"/>
  <c r="CK250" i="33"/>
  <c r="CL250" i="33"/>
  <c r="CM250" i="33" s="1"/>
  <c r="CO250" i="33"/>
  <c r="CP250" i="33" s="1"/>
  <c r="BP251" i="33"/>
  <c r="BS251" i="33"/>
  <c r="CF251" i="33"/>
  <c r="CG251" i="33"/>
  <c r="CH251" i="33"/>
  <c r="CI251" i="33" s="1"/>
  <c r="CK251" i="33"/>
  <c r="CL251" i="33"/>
  <c r="CM251" i="33" s="1"/>
  <c r="CO251" i="33"/>
  <c r="CP251" i="33"/>
  <c r="BP252" i="33"/>
  <c r="BS252" i="33"/>
  <c r="BT252" i="33" s="1"/>
  <c r="CA252" i="33" s="1"/>
  <c r="CF252" i="33"/>
  <c r="CG252" i="33"/>
  <c r="CH252" i="33"/>
  <c r="CI252" i="33" s="1"/>
  <c r="CK252" i="33"/>
  <c r="CL252" i="33"/>
  <c r="CM252" i="33" s="1"/>
  <c r="CO252" i="33"/>
  <c r="CP252" i="33" s="1"/>
  <c r="BP253" i="33"/>
  <c r="BS253" i="33"/>
  <c r="BU253" i="33" s="1"/>
  <c r="CF253" i="33"/>
  <c r="CG253" i="33"/>
  <c r="CH253" i="33"/>
  <c r="CI253" i="33" s="1"/>
  <c r="CK253" i="33"/>
  <c r="CL253" i="33"/>
  <c r="CM253" i="33" s="1"/>
  <c r="CO253" i="33"/>
  <c r="CP253" i="33" s="1"/>
  <c r="BP254" i="33"/>
  <c r="BS254" i="33"/>
  <c r="BV254" i="33" s="1"/>
  <c r="CC254" i="33" s="1"/>
  <c r="CF254" i="33"/>
  <c r="CG254" i="33"/>
  <c r="CH254" i="33"/>
  <c r="CI254" i="33"/>
  <c r="CK254" i="33"/>
  <c r="CL254" i="33"/>
  <c r="CM254" i="33" s="1"/>
  <c r="CO254" i="33"/>
  <c r="CP254" i="33" s="1"/>
  <c r="BP255" i="33"/>
  <c r="BS255" i="33"/>
  <c r="BU255" i="33" s="1"/>
  <c r="CB255" i="33" s="1"/>
  <c r="CF255" i="33"/>
  <c r="CG255" i="33"/>
  <c r="CH255" i="33"/>
  <c r="CI255" i="33" s="1"/>
  <c r="CK255" i="33"/>
  <c r="CL255" i="33"/>
  <c r="CM255" i="33" s="1"/>
  <c r="CO255" i="33"/>
  <c r="CP255" i="33" s="1"/>
  <c r="BP256" i="33"/>
  <c r="BS256" i="33"/>
  <c r="BT256" i="33" s="1"/>
  <c r="CA256" i="33" s="1"/>
  <c r="CF256" i="33"/>
  <c r="CG256" i="33"/>
  <c r="CH256" i="33"/>
  <c r="CI256" i="33" s="1"/>
  <c r="CK256" i="33"/>
  <c r="CL256" i="33"/>
  <c r="CM256" i="33" s="1"/>
  <c r="CO256" i="33"/>
  <c r="CP256" i="33" s="1"/>
  <c r="BP257" i="33"/>
  <c r="BS257" i="33"/>
  <c r="BU257" i="33" s="1"/>
  <c r="CF257" i="33"/>
  <c r="CG257" i="33"/>
  <c r="CH257" i="33"/>
  <c r="CI257" i="33" s="1"/>
  <c r="CK257" i="33"/>
  <c r="CL257" i="33"/>
  <c r="CM257" i="33" s="1"/>
  <c r="CO257" i="33"/>
  <c r="CP257" i="33"/>
  <c r="BP258" i="33"/>
  <c r="BS258" i="33"/>
  <c r="CF258" i="33"/>
  <c r="CG258" i="33"/>
  <c r="CH258" i="33"/>
  <c r="CI258" i="33" s="1"/>
  <c r="CK258" i="33"/>
  <c r="CL258" i="33"/>
  <c r="CM258" i="33" s="1"/>
  <c r="CO258" i="33"/>
  <c r="CP258" i="33" s="1"/>
  <c r="BP259" i="33"/>
  <c r="BS259" i="33"/>
  <c r="BV259" i="33" s="1"/>
  <c r="CF259" i="33"/>
  <c r="CG259" i="33"/>
  <c r="CH259" i="33"/>
  <c r="CI259" i="33" s="1"/>
  <c r="CK259" i="33"/>
  <c r="CL259" i="33"/>
  <c r="CM259" i="33" s="1"/>
  <c r="CO259" i="33"/>
  <c r="CP259" i="33" s="1"/>
  <c r="BP260" i="33"/>
  <c r="BS260" i="33"/>
  <c r="BT260" i="33" s="1"/>
  <c r="CA260" i="33" s="1"/>
  <c r="CF260" i="33"/>
  <c r="CG260" i="33"/>
  <c r="CH260" i="33"/>
  <c r="CI260" i="33" s="1"/>
  <c r="CK260" i="33"/>
  <c r="CL260" i="33"/>
  <c r="CM260" i="33" s="1"/>
  <c r="CO260" i="33"/>
  <c r="CP260" i="33" s="1"/>
  <c r="CW260" i="33"/>
  <c r="CX260" i="33"/>
  <c r="CY260" i="33"/>
  <c r="CZ260" i="33"/>
  <c r="CO4" i="33"/>
  <c r="CP4" i="33" s="1"/>
  <c r="CL4" i="33"/>
  <c r="CM4" i="33" s="1"/>
  <c r="CK4" i="33"/>
  <c r="CH4" i="33"/>
  <c r="CI4" i="33" s="1"/>
  <c r="CG4" i="33"/>
  <c r="CF4" i="33"/>
  <c r="BS4" i="33"/>
  <c r="BV4" i="33" s="1"/>
  <c r="BP4" i="33"/>
  <c r="CU3" i="33"/>
  <c r="CT3" i="33"/>
  <c r="CS3" i="33"/>
  <c r="CR3" i="33"/>
  <c r="CQ3" i="33"/>
  <c r="CO3" i="33"/>
  <c r="CP3" i="33" s="1"/>
  <c r="CL3" i="33"/>
  <c r="CM3" i="33" s="1"/>
  <c r="CK3" i="33"/>
  <c r="CI3" i="33"/>
  <c r="CH3" i="33"/>
  <c r="CG3" i="33"/>
  <c r="CF3" i="33"/>
  <c r="BS3" i="33"/>
  <c r="BV3" i="33" s="1"/>
  <c r="BP3" i="33"/>
  <c r="BP5" i="25"/>
  <c r="BS5" i="25"/>
  <c r="BP6" i="25"/>
  <c r="BS6" i="25"/>
  <c r="BP7" i="25"/>
  <c r="BS7" i="25"/>
  <c r="BP8" i="25"/>
  <c r="BS8" i="25"/>
  <c r="BP9" i="25"/>
  <c r="BS9" i="25"/>
  <c r="BP10" i="25"/>
  <c r="BS10" i="25"/>
  <c r="BP11" i="25"/>
  <c r="BS11" i="25"/>
  <c r="BP12" i="25"/>
  <c r="BS12" i="25"/>
  <c r="BP13" i="25"/>
  <c r="BS13" i="25"/>
  <c r="BP14" i="25"/>
  <c r="BS14" i="25"/>
  <c r="BP15" i="25"/>
  <c r="BS15" i="25"/>
  <c r="BP16" i="25"/>
  <c r="BS16" i="25"/>
  <c r="BP17" i="25"/>
  <c r="BS17" i="25"/>
  <c r="BP18" i="25"/>
  <c r="BS18" i="25"/>
  <c r="BP19" i="25"/>
  <c r="BS19" i="25"/>
  <c r="BP20" i="25"/>
  <c r="BS20" i="25"/>
  <c r="BP21" i="25"/>
  <c r="BS21" i="25"/>
  <c r="BP22" i="25"/>
  <c r="BS22" i="25"/>
  <c r="BP23" i="25"/>
  <c r="BS23" i="25"/>
  <c r="BP24" i="25"/>
  <c r="BS24" i="25"/>
  <c r="BP25" i="25"/>
  <c r="BS25" i="25"/>
  <c r="BP26" i="25"/>
  <c r="BS26" i="25"/>
  <c r="BP27" i="25"/>
  <c r="BS27" i="25"/>
  <c r="BP28" i="25"/>
  <c r="BS28" i="25"/>
  <c r="BP29" i="25"/>
  <c r="BS29" i="25"/>
  <c r="BP30" i="25"/>
  <c r="BS30" i="25"/>
  <c r="BS4" i="25"/>
  <c r="BP4" i="25"/>
  <c r="CU3" i="25"/>
  <c r="CT3" i="25"/>
  <c r="CS3" i="25"/>
  <c r="CR3" i="25"/>
  <c r="CQ3" i="25"/>
  <c r="BS3" i="25"/>
  <c r="BP3" i="25"/>
  <c r="BP5" i="24"/>
  <c r="BS5" i="24"/>
  <c r="BP6" i="24"/>
  <c r="BS6" i="24"/>
  <c r="BP7" i="24"/>
  <c r="BS7" i="24"/>
  <c r="BP8" i="24"/>
  <c r="BS8" i="24"/>
  <c r="BP9" i="24"/>
  <c r="BS9" i="24"/>
  <c r="BP10" i="24"/>
  <c r="BS10" i="24"/>
  <c r="BP11" i="24"/>
  <c r="BS11" i="24"/>
  <c r="BP12" i="24"/>
  <c r="BS12" i="24"/>
  <c r="BP13" i="24"/>
  <c r="BS13" i="24"/>
  <c r="BP14" i="24"/>
  <c r="BS14" i="24"/>
  <c r="BP15" i="24"/>
  <c r="BS15" i="24"/>
  <c r="BP16" i="24"/>
  <c r="BS16" i="24"/>
  <c r="BP17" i="24"/>
  <c r="BS17" i="24"/>
  <c r="BP18" i="24"/>
  <c r="BS18" i="24"/>
  <c r="BP19" i="24"/>
  <c r="BS19" i="24"/>
  <c r="BP20" i="24"/>
  <c r="BS20" i="24"/>
  <c r="BP21" i="24"/>
  <c r="BS21" i="24"/>
  <c r="BP22" i="24"/>
  <c r="BS22" i="24"/>
  <c r="BP23" i="24"/>
  <c r="BS23" i="24"/>
  <c r="BP24" i="24"/>
  <c r="BS24" i="24"/>
  <c r="BP25" i="24"/>
  <c r="BS25" i="24"/>
  <c r="BP26" i="24"/>
  <c r="BS26" i="24"/>
  <c r="BP27" i="24"/>
  <c r="BS27" i="24"/>
  <c r="BP28" i="24"/>
  <c r="BS28" i="24"/>
  <c r="BP29" i="24"/>
  <c r="BS29" i="24"/>
  <c r="BP30" i="24"/>
  <c r="BS30" i="24"/>
  <c r="BP31" i="24"/>
  <c r="BS31" i="24"/>
  <c r="BP32" i="24"/>
  <c r="BS32" i="24"/>
  <c r="BP33" i="24"/>
  <c r="BS33" i="24"/>
  <c r="BP34" i="24"/>
  <c r="BS34" i="24"/>
  <c r="BP35" i="24"/>
  <c r="BS35" i="24"/>
  <c r="BP36" i="24"/>
  <c r="BS36" i="24"/>
  <c r="BP37" i="24"/>
  <c r="BS37" i="24"/>
  <c r="BP38" i="24"/>
  <c r="BS38" i="24"/>
  <c r="BP39" i="24"/>
  <c r="BS39" i="24"/>
  <c r="BP40" i="24"/>
  <c r="BS40" i="24"/>
  <c r="BP41" i="24"/>
  <c r="BS41" i="24"/>
  <c r="BP42" i="24"/>
  <c r="BS42" i="24"/>
  <c r="BP43" i="24"/>
  <c r="BS43" i="24"/>
  <c r="BP44" i="24"/>
  <c r="BS44" i="24"/>
  <c r="BP45" i="24"/>
  <c r="BS45" i="24"/>
  <c r="BP46" i="24"/>
  <c r="BS46" i="24"/>
  <c r="BP47" i="24"/>
  <c r="BS47" i="24"/>
  <c r="BP48" i="24"/>
  <c r="BS48" i="24"/>
  <c r="BP49" i="24"/>
  <c r="BS49" i="24"/>
  <c r="BP50" i="24"/>
  <c r="BS50" i="24"/>
  <c r="BP51" i="24"/>
  <c r="BS51" i="24"/>
  <c r="BP52" i="24"/>
  <c r="BS52" i="24"/>
  <c r="BP53" i="24"/>
  <c r="BS53" i="24"/>
  <c r="BP54" i="24"/>
  <c r="BS54" i="24"/>
  <c r="BP55" i="24"/>
  <c r="BS55" i="24"/>
  <c r="BP56" i="24"/>
  <c r="BS56" i="24"/>
  <c r="BP57" i="24"/>
  <c r="BS57" i="24"/>
  <c r="BP58" i="24"/>
  <c r="BS58" i="24"/>
  <c r="BP59" i="24"/>
  <c r="BS59" i="24"/>
  <c r="BP60" i="24"/>
  <c r="BS60" i="24"/>
  <c r="BP61" i="24"/>
  <c r="BS61" i="24"/>
  <c r="CV61" i="24"/>
  <c r="CW61" i="24"/>
  <c r="CX61" i="24"/>
  <c r="CY61" i="24"/>
  <c r="CZ61" i="24"/>
  <c r="BS4" i="24"/>
  <c r="BP4" i="24"/>
  <c r="CU3" i="24"/>
  <c r="CT3" i="24"/>
  <c r="CS3" i="24"/>
  <c r="CR3" i="24"/>
  <c r="CQ3" i="24"/>
  <c r="BS3" i="24"/>
  <c r="BP3" i="24"/>
  <c r="BP5" i="23"/>
  <c r="BS5" i="23"/>
  <c r="BP6" i="23"/>
  <c r="BS6" i="23"/>
  <c r="BP7" i="23"/>
  <c r="BS7" i="23"/>
  <c r="BP8" i="23"/>
  <c r="BS8" i="23"/>
  <c r="BP9" i="23"/>
  <c r="BS9" i="23"/>
  <c r="BP10" i="23"/>
  <c r="BS10" i="23"/>
  <c r="BP11" i="23"/>
  <c r="BS11" i="23"/>
  <c r="BP12" i="23"/>
  <c r="BS12" i="23"/>
  <c r="BP13" i="23"/>
  <c r="BS13" i="23"/>
  <c r="BP14" i="23"/>
  <c r="BS14" i="23"/>
  <c r="BP15" i="23"/>
  <c r="BS15" i="23"/>
  <c r="BP16" i="23"/>
  <c r="BS16" i="23"/>
  <c r="BP17" i="23"/>
  <c r="BS17" i="23"/>
  <c r="BP18" i="23"/>
  <c r="BS18" i="23"/>
  <c r="BP19" i="23"/>
  <c r="BS19" i="23"/>
  <c r="BP20" i="23"/>
  <c r="BS20" i="23"/>
  <c r="BP21" i="23"/>
  <c r="BS21" i="23"/>
  <c r="BP22" i="23"/>
  <c r="BS22" i="23"/>
  <c r="BP23" i="23"/>
  <c r="BS23" i="23"/>
  <c r="BP24" i="23"/>
  <c r="BS24" i="23"/>
  <c r="BP25" i="23"/>
  <c r="BS25" i="23"/>
  <c r="BP26" i="23"/>
  <c r="BS26" i="23"/>
  <c r="BP27" i="23"/>
  <c r="BS27" i="23"/>
  <c r="BP28" i="23"/>
  <c r="BS28" i="23"/>
  <c r="BP29" i="23"/>
  <c r="BS29" i="23"/>
  <c r="BP30" i="23"/>
  <c r="BS30" i="23"/>
  <c r="BP31" i="23"/>
  <c r="BS31" i="23"/>
  <c r="BP32" i="23"/>
  <c r="BS32" i="23"/>
  <c r="BP33" i="23"/>
  <c r="BS33" i="23"/>
  <c r="BP34" i="23"/>
  <c r="BS34" i="23"/>
  <c r="BP35" i="23"/>
  <c r="BS35" i="23"/>
  <c r="BP36" i="23"/>
  <c r="BS36" i="23"/>
  <c r="BP37" i="23"/>
  <c r="BS37" i="23"/>
  <c r="BP38" i="23"/>
  <c r="BS38" i="23"/>
  <c r="BP39" i="23"/>
  <c r="BS39" i="23"/>
  <c r="BP40" i="23"/>
  <c r="BS40" i="23"/>
  <c r="BP41" i="23"/>
  <c r="BS41" i="23"/>
  <c r="BP42" i="23"/>
  <c r="BS42" i="23"/>
  <c r="BP43" i="23"/>
  <c r="BS43" i="23"/>
  <c r="BP44" i="23"/>
  <c r="BS44" i="23"/>
  <c r="BP45" i="23"/>
  <c r="BS45" i="23"/>
  <c r="BP46" i="23"/>
  <c r="BS46" i="23"/>
  <c r="BP47" i="23"/>
  <c r="BS47" i="23"/>
  <c r="BP48" i="23"/>
  <c r="BS48" i="23"/>
  <c r="BP49" i="23"/>
  <c r="BS49" i="23"/>
  <c r="BP50" i="23"/>
  <c r="BS50" i="23"/>
  <c r="BP51" i="23"/>
  <c r="BS51" i="23"/>
  <c r="BP52" i="23"/>
  <c r="BS52" i="23"/>
  <c r="BP53" i="23"/>
  <c r="BS53" i="23"/>
  <c r="BP54" i="23"/>
  <c r="BS54" i="23"/>
  <c r="BP55" i="23"/>
  <c r="BS55" i="23"/>
  <c r="BP56" i="23"/>
  <c r="BS56" i="23"/>
  <c r="BP57" i="23"/>
  <c r="BS57" i="23"/>
  <c r="BP58" i="23"/>
  <c r="BS58" i="23"/>
  <c r="BP59" i="23"/>
  <c r="BS59" i="23"/>
  <c r="CV59" i="23"/>
  <c r="CW59" i="23"/>
  <c r="CX59" i="23"/>
  <c r="CY59" i="23"/>
  <c r="CZ59" i="23"/>
  <c r="BS4" i="23"/>
  <c r="BP4" i="23"/>
  <c r="CU3" i="23"/>
  <c r="CT3" i="23"/>
  <c r="CS3" i="23"/>
  <c r="CR3" i="23"/>
  <c r="CQ3" i="23"/>
  <c r="BS3" i="23"/>
  <c r="BP3" i="23"/>
  <c r="BP5" i="22"/>
  <c r="BS5" i="22"/>
  <c r="BP6" i="22"/>
  <c r="BS6" i="22"/>
  <c r="BP7" i="22"/>
  <c r="BS7" i="22"/>
  <c r="BP8" i="22"/>
  <c r="BS8" i="22"/>
  <c r="BP9" i="22"/>
  <c r="BS9" i="22"/>
  <c r="BP10" i="22"/>
  <c r="BS10" i="22"/>
  <c r="BP11" i="22"/>
  <c r="BS11" i="22"/>
  <c r="BP12" i="22"/>
  <c r="BS12" i="22"/>
  <c r="BP13" i="22"/>
  <c r="BS13" i="22"/>
  <c r="BP14" i="22"/>
  <c r="BS14" i="22"/>
  <c r="BP15" i="22"/>
  <c r="BS15" i="22"/>
  <c r="BP16" i="22"/>
  <c r="BS16" i="22"/>
  <c r="BP17" i="22"/>
  <c r="BS17" i="22"/>
  <c r="BP18" i="22"/>
  <c r="BS18" i="22"/>
  <c r="BP19" i="22"/>
  <c r="BS19" i="22"/>
  <c r="BP20" i="22"/>
  <c r="BS20" i="22"/>
  <c r="BP21" i="22"/>
  <c r="BS21" i="22"/>
  <c r="BP22" i="22"/>
  <c r="BS22" i="22"/>
  <c r="BP23" i="22"/>
  <c r="BS23" i="22"/>
  <c r="BP24" i="22"/>
  <c r="BS24" i="22"/>
  <c r="BP25" i="22"/>
  <c r="BS25" i="22"/>
  <c r="BP26" i="22"/>
  <c r="BS26" i="22"/>
  <c r="BP27" i="22"/>
  <c r="BS27" i="22"/>
  <c r="BP28" i="22"/>
  <c r="BS28" i="22"/>
  <c r="BP29" i="22"/>
  <c r="BS29" i="22"/>
  <c r="BP30" i="22"/>
  <c r="BS30" i="22"/>
  <c r="BP31" i="22"/>
  <c r="BS31" i="22"/>
  <c r="BP32" i="22"/>
  <c r="BS32" i="22"/>
  <c r="BP33" i="22"/>
  <c r="BS33" i="22"/>
  <c r="BP34" i="22"/>
  <c r="BS34" i="22"/>
  <c r="BP35" i="22"/>
  <c r="BS35" i="22"/>
  <c r="BP36" i="22"/>
  <c r="BS36" i="22"/>
  <c r="BP37" i="22"/>
  <c r="BS37" i="22"/>
  <c r="BP38" i="22"/>
  <c r="BS38" i="22"/>
  <c r="BP39" i="22"/>
  <c r="BS39" i="22"/>
  <c r="BP40" i="22"/>
  <c r="BS40" i="22"/>
  <c r="BP41" i="22"/>
  <c r="BS41" i="22"/>
  <c r="BP42" i="22"/>
  <c r="BS42" i="22"/>
  <c r="BP43" i="22"/>
  <c r="BS43" i="22"/>
  <c r="BP44" i="22"/>
  <c r="BS44" i="22"/>
  <c r="BP45" i="22"/>
  <c r="BS45" i="22"/>
  <c r="BP46" i="22"/>
  <c r="BS46" i="22"/>
  <c r="BP47" i="22"/>
  <c r="BS47" i="22"/>
  <c r="BP48" i="22"/>
  <c r="BS48" i="22"/>
  <c r="BP49" i="22"/>
  <c r="BS49" i="22"/>
  <c r="BP50" i="22"/>
  <c r="BS50" i="22"/>
  <c r="BP51" i="22"/>
  <c r="BS51" i="22"/>
  <c r="BP52" i="22"/>
  <c r="BS52" i="22"/>
  <c r="BP53" i="22"/>
  <c r="BS53" i="22"/>
  <c r="BP54" i="22"/>
  <c r="BS54" i="22"/>
  <c r="BP55" i="22"/>
  <c r="BS55" i="22"/>
  <c r="BP56" i="22"/>
  <c r="BS56" i="22"/>
  <c r="BP57" i="22"/>
  <c r="BS57" i="22"/>
  <c r="BP58" i="22"/>
  <c r="BS58" i="22"/>
  <c r="BP59" i="22"/>
  <c r="BS59" i="22"/>
  <c r="BP60" i="22"/>
  <c r="BS60" i="22"/>
  <c r="BP61" i="22"/>
  <c r="BS61" i="22"/>
  <c r="BP62" i="22"/>
  <c r="BS62" i="22"/>
  <c r="BP63" i="22"/>
  <c r="BS63" i="22"/>
  <c r="BP64" i="22"/>
  <c r="BS64" i="22"/>
  <c r="BP65" i="22"/>
  <c r="BS65" i="22"/>
  <c r="BP66" i="22"/>
  <c r="BS66" i="22"/>
  <c r="BP67" i="22"/>
  <c r="BS67" i="22"/>
  <c r="BP68" i="22"/>
  <c r="BS68" i="22"/>
  <c r="BP69" i="22"/>
  <c r="BS69" i="22"/>
  <c r="BP70" i="22"/>
  <c r="BS70" i="22"/>
  <c r="BP71" i="22"/>
  <c r="BS71" i="22"/>
  <c r="BP72" i="22"/>
  <c r="BS72" i="22"/>
  <c r="BP73" i="22"/>
  <c r="BS73" i="22"/>
  <c r="BP74" i="22"/>
  <c r="BS74" i="22"/>
  <c r="BP75" i="22"/>
  <c r="BS75" i="22"/>
  <c r="BP76" i="22"/>
  <c r="BS76" i="22"/>
  <c r="BP77" i="22"/>
  <c r="BS77" i="22"/>
  <c r="BP78" i="22"/>
  <c r="BS78" i="22"/>
  <c r="BP79" i="22"/>
  <c r="BS79" i="22"/>
  <c r="BP80" i="22"/>
  <c r="BS80" i="22"/>
  <c r="BP81" i="22"/>
  <c r="BS81" i="22"/>
  <c r="BP82" i="22"/>
  <c r="BS82" i="22"/>
  <c r="BP83" i="22"/>
  <c r="BS83" i="22"/>
  <c r="BP84" i="22"/>
  <c r="BS84" i="22"/>
  <c r="BP85" i="22"/>
  <c r="BS85" i="22"/>
  <c r="BP86" i="22"/>
  <c r="BS86" i="22"/>
  <c r="BP87" i="22"/>
  <c r="BS87" i="22"/>
  <c r="BP88" i="22"/>
  <c r="BS88" i="22"/>
  <c r="BP89" i="22"/>
  <c r="BS89" i="22"/>
  <c r="BP90" i="22"/>
  <c r="BS90" i="22"/>
  <c r="BP91" i="22"/>
  <c r="BS91" i="22"/>
  <c r="BP92" i="22"/>
  <c r="BS92" i="22"/>
  <c r="BP93" i="22"/>
  <c r="BS93" i="22"/>
  <c r="BP94" i="22"/>
  <c r="BS94" i="22"/>
  <c r="BP95" i="22"/>
  <c r="BS95" i="22"/>
  <c r="BP96" i="22"/>
  <c r="BS96" i="22"/>
  <c r="BP97" i="22"/>
  <c r="BS97" i="22"/>
  <c r="BP98" i="22"/>
  <c r="BS98" i="22"/>
  <c r="BP99" i="22"/>
  <c r="BS99" i="22"/>
  <c r="BP100" i="22"/>
  <c r="BS100" i="22"/>
  <c r="BP101" i="22"/>
  <c r="BS101" i="22"/>
  <c r="BP102" i="22"/>
  <c r="BS102" i="22"/>
  <c r="BP103" i="22"/>
  <c r="BS103" i="22"/>
  <c r="BP104" i="22"/>
  <c r="BS104" i="22"/>
  <c r="BP105" i="22"/>
  <c r="BS105" i="22"/>
  <c r="BP106" i="22"/>
  <c r="BS106" i="22"/>
  <c r="BP107" i="22"/>
  <c r="BS107" i="22"/>
  <c r="BP108" i="22"/>
  <c r="BS108" i="22"/>
  <c r="BP109" i="22"/>
  <c r="BS109" i="22"/>
  <c r="BP110" i="22"/>
  <c r="BS110" i="22"/>
  <c r="BP111" i="22"/>
  <c r="BS111" i="22"/>
  <c r="BP112" i="22"/>
  <c r="BS112" i="22"/>
  <c r="BP113" i="22"/>
  <c r="BS113" i="22"/>
  <c r="BP114" i="22"/>
  <c r="BS114" i="22"/>
  <c r="BP115" i="22"/>
  <c r="BS115" i="22"/>
  <c r="BP116" i="22"/>
  <c r="BS116" i="22"/>
  <c r="BP117" i="22"/>
  <c r="BS117" i="22"/>
  <c r="BP118" i="22"/>
  <c r="BS118" i="22"/>
  <c r="BP119" i="22"/>
  <c r="BS119" i="22"/>
  <c r="BP120" i="22"/>
  <c r="BS120" i="22"/>
  <c r="BP121" i="22"/>
  <c r="BS121" i="22"/>
  <c r="BP122" i="22"/>
  <c r="BS122" i="22"/>
  <c r="BP123" i="22"/>
  <c r="BS123" i="22"/>
  <c r="BP124" i="22"/>
  <c r="BS124" i="22"/>
  <c r="BP125" i="22"/>
  <c r="BS125" i="22"/>
  <c r="BP126" i="22"/>
  <c r="BS126" i="22"/>
  <c r="BP127" i="22"/>
  <c r="BS127" i="22"/>
  <c r="BP128" i="22"/>
  <c r="BS128" i="22"/>
  <c r="BP129" i="22"/>
  <c r="BS129" i="22"/>
  <c r="BP130" i="22"/>
  <c r="BS130" i="22"/>
  <c r="BP131" i="22"/>
  <c r="BS131" i="22"/>
  <c r="BP132" i="22"/>
  <c r="BS132" i="22"/>
  <c r="BP133" i="22"/>
  <c r="BS133" i="22"/>
  <c r="BP134" i="22"/>
  <c r="BS134" i="22"/>
  <c r="BP135" i="22"/>
  <c r="BS135" i="22"/>
  <c r="BP136" i="22"/>
  <c r="BS136" i="22"/>
  <c r="BP137" i="22"/>
  <c r="BS137" i="22"/>
  <c r="BP138" i="22"/>
  <c r="BS138" i="22"/>
  <c r="BP139" i="22"/>
  <c r="BS139" i="22"/>
  <c r="BP140" i="22"/>
  <c r="BS140" i="22"/>
  <c r="BP141" i="22"/>
  <c r="BS141" i="22"/>
  <c r="BP142" i="22"/>
  <c r="BS142" i="22"/>
  <c r="BP143" i="22"/>
  <c r="BS143" i="22"/>
  <c r="BP144" i="22"/>
  <c r="BS144" i="22"/>
  <c r="BP145" i="22"/>
  <c r="BS145" i="22"/>
  <c r="BP146" i="22"/>
  <c r="BS146" i="22"/>
  <c r="BP147" i="22"/>
  <c r="BS147" i="22"/>
  <c r="BP148" i="22"/>
  <c r="BS148" i="22"/>
  <c r="BP149" i="22"/>
  <c r="BS149" i="22"/>
  <c r="BP150" i="22"/>
  <c r="BS150" i="22"/>
  <c r="BP151" i="22"/>
  <c r="BS151" i="22"/>
  <c r="BP152" i="22"/>
  <c r="BS152" i="22"/>
  <c r="BP153" i="22"/>
  <c r="BS153" i="22"/>
  <c r="BP154" i="22"/>
  <c r="BS154" i="22"/>
  <c r="BP155" i="22"/>
  <c r="BS155" i="22"/>
  <c r="BP156" i="22"/>
  <c r="BS156" i="22"/>
  <c r="BP157" i="22"/>
  <c r="BS157" i="22"/>
  <c r="BP158" i="22"/>
  <c r="BS158" i="22"/>
  <c r="BP159" i="22"/>
  <c r="BS159" i="22"/>
  <c r="BP160" i="22"/>
  <c r="BS160" i="22"/>
  <c r="BP161" i="22"/>
  <c r="BS161" i="22"/>
  <c r="BP162" i="22"/>
  <c r="BS162" i="22"/>
  <c r="BP163" i="22"/>
  <c r="BS163" i="22"/>
  <c r="BP164" i="22"/>
  <c r="BS164" i="22"/>
  <c r="BP165" i="22"/>
  <c r="BS165" i="22"/>
  <c r="BP166" i="22"/>
  <c r="BS166" i="22"/>
  <c r="BP167" i="22"/>
  <c r="BS167" i="22"/>
  <c r="BP168" i="22"/>
  <c r="BS168" i="22"/>
  <c r="BP169" i="22"/>
  <c r="BS169" i="22"/>
  <c r="BP170" i="22"/>
  <c r="BS170" i="22"/>
  <c r="BP171" i="22"/>
  <c r="BS171" i="22"/>
  <c r="BP172" i="22"/>
  <c r="BS172" i="22"/>
  <c r="BP173" i="22"/>
  <c r="BS173" i="22"/>
  <c r="BP174" i="22"/>
  <c r="BS174" i="22"/>
  <c r="BP175" i="22"/>
  <c r="BS175" i="22"/>
  <c r="BP176" i="22"/>
  <c r="BS176" i="22"/>
  <c r="BP177" i="22"/>
  <c r="BS177" i="22"/>
  <c r="BP178" i="22"/>
  <c r="BS178" i="22"/>
  <c r="BP179" i="22"/>
  <c r="BS179" i="22"/>
  <c r="BP180" i="22"/>
  <c r="BS180" i="22"/>
  <c r="BP181" i="22"/>
  <c r="BS181" i="22"/>
  <c r="BP182" i="22"/>
  <c r="BS182" i="22"/>
  <c r="BP183" i="22"/>
  <c r="BS183" i="22"/>
  <c r="BP184" i="22"/>
  <c r="BS184" i="22"/>
  <c r="BP185" i="22"/>
  <c r="BS185" i="22"/>
  <c r="BP186" i="22"/>
  <c r="BS186" i="22"/>
  <c r="BP187" i="22"/>
  <c r="BS187" i="22"/>
  <c r="BP188" i="22"/>
  <c r="BS188" i="22"/>
  <c r="BP189" i="22"/>
  <c r="BS189" i="22"/>
  <c r="BP190" i="22"/>
  <c r="BS190" i="22"/>
  <c r="BP191" i="22"/>
  <c r="BS191" i="22"/>
  <c r="BP192" i="22"/>
  <c r="BS192" i="22"/>
  <c r="BP193" i="22"/>
  <c r="BS193" i="22"/>
  <c r="BP194" i="22"/>
  <c r="BS194" i="22"/>
  <c r="BP195" i="22"/>
  <c r="BS195" i="22"/>
  <c r="BP196" i="22"/>
  <c r="BS196" i="22"/>
  <c r="BP197" i="22"/>
  <c r="BS197" i="22"/>
  <c r="BP198" i="22"/>
  <c r="BS198" i="22"/>
  <c r="BP199" i="22"/>
  <c r="BS199" i="22"/>
  <c r="BP200" i="22"/>
  <c r="BS200" i="22"/>
  <c r="BP201" i="22"/>
  <c r="BS201" i="22"/>
  <c r="BP202" i="22"/>
  <c r="BS202" i="22"/>
  <c r="BP203" i="22"/>
  <c r="BS203" i="22"/>
  <c r="BP204" i="22"/>
  <c r="BS204" i="22"/>
  <c r="BP205" i="22"/>
  <c r="BS205" i="22"/>
  <c r="BP206" i="22"/>
  <c r="BS206" i="22"/>
  <c r="BP207" i="22"/>
  <c r="BS207" i="22"/>
  <c r="BP208" i="22"/>
  <c r="BS208" i="22"/>
  <c r="BP209" i="22"/>
  <c r="BS209" i="22"/>
  <c r="BP210" i="22"/>
  <c r="BS210" i="22"/>
  <c r="BP211" i="22"/>
  <c r="BS211" i="22"/>
  <c r="BP212" i="22"/>
  <c r="BS212" i="22"/>
  <c r="BP213" i="22"/>
  <c r="BS213" i="22"/>
  <c r="BP214" i="22"/>
  <c r="BS214" i="22"/>
  <c r="BP215" i="22"/>
  <c r="BS215" i="22"/>
  <c r="BP216" i="22"/>
  <c r="BS216" i="22"/>
  <c r="BP217" i="22"/>
  <c r="BS217" i="22"/>
  <c r="BP218" i="22"/>
  <c r="BS218" i="22"/>
  <c r="BP219" i="22"/>
  <c r="BS219" i="22"/>
  <c r="BP220" i="22"/>
  <c r="BS220" i="22"/>
  <c r="BP221" i="22"/>
  <c r="BS221" i="22"/>
  <c r="BP222" i="22"/>
  <c r="BS222" i="22"/>
  <c r="BS4" i="22"/>
  <c r="BP4" i="22"/>
  <c r="CU3" i="22"/>
  <c r="CT3" i="22"/>
  <c r="CS3" i="22"/>
  <c r="CR3" i="22"/>
  <c r="CQ3" i="22"/>
  <c r="BS3" i="22"/>
  <c r="BP3" i="22"/>
  <c r="BP5" i="21"/>
  <c r="BS5" i="21"/>
  <c r="BP6" i="21"/>
  <c r="BS6" i="21"/>
  <c r="BP7" i="21"/>
  <c r="BS7" i="21"/>
  <c r="BP8" i="21"/>
  <c r="BS8" i="21"/>
  <c r="BP9" i="21"/>
  <c r="BS9" i="21"/>
  <c r="BP10" i="21"/>
  <c r="BS10" i="21"/>
  <c r="BP11" i="21"/>
  <c r="BS11" i="21"/>
  <c r="BP12" i="21"/>
  <c r="BS12" i="21"/>
  <c r="BP13" i="21"/>
  <c r="BS13" i="21"/>
  <c r="BP14" i="21"/>
  <c r="BS14" i="21"/>
  <c r="BP15" i="21"/>
  <c r="BS15" i="21"/>
  <c r="BP16" i="21"/>
  <c r="BS16" i="21"/>
  <c r="BP17" i="21"/>
  <c r="BS17" i="21"/>
  <c r="BP18" i="21"/>
  <c r="BS18" i="21"/>
  <c r="BP19" i="21"/>
  <c r="BS19" i="21"/>
  <c r="BP20" i="21"/>
  <c r="BS20" i="21"/>
  <c r="BP21" i="21"/>
  <c r="BS21" i="21"/>
  <c r="BP22" i="21"/>
  <c r="BS22" i="21"/>
  <c r="BP23" i="21"/>
  <c r="BS23" i="21"/>
  <c r="BP24" i="21"/>
  <c r="BS24" i="21"/>
  <c r="BP25" i="21"/>
  <c r="BS25" i="21"/>
  <c r="BP26" i="21"/>
  <c r="BS26" i="21"/>
  <c r="BP27" i="21"/>
  <c r="BS27" i="21"/>
  <c r="BP28" i="21"/>
  <c r="BS28" i="21"/>
  <c r="BP29" i="21"/>
  <c r="BS29" i="21"/>
  <c r="BP30" i="21"/>
  <c r="BS30" i="21"/>
  <c r="BP31" i="21"/>
  <c r="BS31" i="21"/>
  <c r="BP32" i="21"/>
  <c r="BS32" i="21"/>
  <c r="BP33" i="21"/>
  <c r="BS33" i="21"/>
  <c r="BP34" i="21"/>
  <c r="BS34" i="21"/>
  <c r="BP35" i="21"/>
  <c r="BS35" i="21"/>
  <c r="BP36" i="21"/>
  <c r="BS36" i="21"/>
  <c r="BP37" i="21"/>
  <c r="BS37" i="21"/>
  <c r="BP38" i="21"/>
  <c r="BS38" i="21"/>
  <c r="BP39" i="21"/>
  <c r="BS39" i="21"/>
  <c r="BP40" i="21"/>
  <c r="BS40" i="21"/>
  <c r="BP41" i="21"/>
  <c r="BS41" i="21"/>
  <c r="BP42" i="21"/>
  <c r="BS42" i="21"/>
  <c r="BP43" i="21"/>
  <c r="BS43" i="21"/>
  <c r="BP44" i="21"/>
  <c r="BS44" i="21"/>
  <c r="BP45" i="21"/>
  <c r="BS45" i="21"/>
  <c r="BP46" i="21"/>
  <c r="BS46" i="21"/>
  <c r="BP47" i="21"/>
  <c r="BS47" i="21"/>
  <c r="BP48" i="21"/>
  <c r="BS48" i="21"/>
  <c r="BP49" i="21"/>
  <c r="BS49" i="21"/>
  <c r="BP50" i="21"/>
  <c r="BS50" i="21"/>
  <c r="BP51" i="21"/>
  <c r="BS51" i="21"/>
  <c r="BP52" i="21"/>
  <c r="BS52" i="21"/>
  <c r="CV52" i="21"/>
  <c r="CW52" i="21"/>
  <c r="CX52" i="21"/>
  <c r="CY52" i="21"/>
  <c r="CZ52" i="21"/>
  <c r="BS4" i="21"/>
  <c r="BP4" i="21"/>
  <c r="CU3" i="21"/>
  <c r="CT3" i="21"/>
  <c r="CS3" i="21"/>
  <c r="CR3" i="21"/>
  <c r="CQ3" i="21"/>
  <c r="BS3" i="21"/>
  <c r="BP3" i="21"/>
  <c r="BP5" i="19"/>
  <c r="BS5" i="19"/>
  <c r="BP6" i="19"/>
  <c r="BS6" i="19"/>
  <c r="BP7" i="19"/>
  <c r="BS7" i="19"/>
  <c r="BP8" i="19"/>
  <c r="BS8" i="19"/>
  <c r="BP9" i="19"/>
  <c r="BS9" i="19"/>
  <c r="BP10" i="19"/>
  <c r="BS10" i="19"/>
  <c r="BP11" i="19"/>
  <c r="BS11" i="19"/>
  <c r="BP12" i="19"/>
  <c r="BS12" i="19"/>
  <c r="BP13" i="19"/>
  <c r="BS13" i="19"/>
  <c r="BP14" i="19"/>
  <c r="BS14" i="19"/>
  <c r="BP15" i="19"/>
  <c r="BS15" i="19"/>
  <c r="BP16" i="19"/>
  <c r="BS16" i="19"/>
  <c r="BP17" i="19"/>
  <c r="BS17" i="19"/>
  <c r="BP18" i="19"/>
  <c r="BS18" i="19"/>
  <c r="BP19" i="19"/>
  <c r="BS19" i="19"/>
  <c r="BP20" i="19"/>
  <c r="BS20" i="19"/>
  <c r="BP21" i="19"/>
  <c r="BS21" i="19"/>
  <c r="BP22" i="19"/>
  <c r="BS22" i="19"/>
  <c r="BP23" i="19"/>
  <c r="BS23" i="19"/>
  <c r="BP24" i="19"/>
  <c r="BS24" i="19"/>
  <c r="BP25" i="19"/>
  <c r="BS25" i="19"/>
  <c r="BP26" i="19"/>
  <c r="BS26" i="19"/>
  <c r="BP27" i="19"/>
  <c r="BS27" i="19"/>
  <c r="BP28" i="19"/>
  <c r="BS28" i="19"/>
  <c r="BP29" i="19"/>
  <c r="BS29" i="19"/>
  <c r="BP30" i="19"/>
  <c r="BS30" i="19"/>
  <c r="BP31" i="19"/>
  <c r="BS31" i="19"/>
  <c r="BP32" i="19"/>
  <c r="BS32" i="19"/>
  <c r="BP33" i="19"/>
  <c r="BS33" i="19"/>
  <c r="BP34" i="19"/>
  <c r="BS34" i="19"/>
  <c r="BP35" i="19"/>
  <c r="BS35" i="19"/>
  <c r="BP36" i="19"/>
  <c r="BS36" i="19"/>
  <c r="BP37" i="19"/>
  <c r="BS37" i="19"/>
  <c r="BP38" i="19"/>
  <c r="BS38" i="19"/>
  <c r="BP39" i="19"/>
  <c r="BS39" i="19"/>
  <c r="BP40" i="19"/>
  <c r="BS40" i="19"/>
  <c r="BP41" i="19"/>
  <c r="BS41" i="19"/>
  <c r="BP42" i="19"/>
  <c r="BS42" i="19"/>
  <c r="BP43" i="19"/>
  <c r="BS43" i="19"/>
  <c r="BP44" i="19"/>
  <c r="BS44" i="19"/>
  <c r="BP45" i="19"/>
  <c r="BS45" i="19"/>
  <c r="BP46" i="19"/>
  <c r="BS46" i="19"/>
  <c r="BP47" i="19"/>
  <c r="BS47" i="19"/>
  <c r="BP48" i="19"/>
  <c r="BS48" i="19"/>
  <c r="BP49" i="19"/>
  <c r="BS49" i="19"/>
  <c r="BP50" i="19"/>
  <c r="BS50" i="19"/>
  <c r="BP51" i="19"/>
  <c r="BS51" i="19"/>
  <c r="BP52" i="19"/>
  <c r="BS52" i="19"/>
  <c r="BP53" i="19"/>
  <c r="BS53" i="19"/>
  <c r="BP54" i="19"/>
  <c r="BS54" i="19"/>
  <c r="BP55" i="19"/>
  <c r="BS55" i="19"/>
  <c r="BP56" i="19"/>
  <c r="BS56" i="19"/>
  <c r="BP57" i="19"/>
  <c r="BS57" i="19"/>
  <c r="BP58" i="19"/>
  <c r="BS58" i="19"/>
  <c r="BP59" i="19"/>
  <c r="BS59" i="19"/>
  <c r="BP60" i="19"/>
  <c r="BS60" i="19"/>
  <c r="BP61" i="19"/>
  <c r="BS61" i="19"/>
  <c r="BP62" i="19"/>
  <c r="BS62" i="19"/>
  <c r="BP63" i="19"/>
  <c r="BS63" i="19"/>
  <c r="BP64" i="19"/>
  <c r="BS64" i="19"/>
  <c r="BP65" i="19"/>
  <c r="BS65" i="19"/>
  <c r="BP66" i="19"/>
  <c r="BS66" i="19"/>
  <c r="BP67" i="19"/>
  <c r="BS67" i="19"/>
  <c r="BP68" i="19"/>
  <c r="BS68" i="19"/>
  <c r="BP69" i="19"/>
  <c r="BS69" i="19"/>
  <c r="BP70" i="19"/>
  <c r="BS70" i="19"/>
  <c r="BP71" i="19"/>
  <c r="BS71" i="19"/>
  <c r="BP72" i="19"/>
  <c r="BS72" i="19"/>
  <c r="BP73" i="19"/>
  <c r="BS73" i="19"/>
  <c r="BP74" i="19"/>
  <c r="BS74" i="19"/>
  <c r="BP75" i="19"/>
  <c r="BS75" i="19"/>
  <c r="BP76" i="19"/>
  <c r="BS76" i="19"/>
  <c r="BP77" i="19"/>
  <c r="BS77" i="19"/>
  <c r="BP78" i="19"/>
  <c r="BS78" i="19"/>
  <c r="BP79" i="19"/>
  <c r="BS79" i="19"/>
  <c r="BP80" i="19"/>
  <c r="BS80" i="19"/>
  <c r="BP81" i="19"/>
  <c r="BS81" i="19"/>
  <c r="BP82" i="19"/>
  <c r="BS82" i="19"/>
  <c r="BP83" i="19"/>
  <c r="BS83" i="19"/>
  <c r="BP84" i="19"/>
  <c r="BS84" i="19"/>
  <c r="BP85" i="19"/>
  <c r="BS85" i="19"/>
  <c r="BP86" i="19"/>
  <c r="BS86" i="19"/>
  <c r="BP87" i="19"/>
  <c r="BS87" i="19"/>
  <c r="BP88" i="19"/>
  <c r="BS88" i="19"/>
  <c r="BP89" i="19"/>
  <c r="BS89" i="19"/>
  <c r="BP90" i="19"/>
  <c r="BS90" i="19"/>
  <c r="BP91" i="19"/>
  <c r="BS91" i="19"/>
  <c r="BP92" i="19"/>
  <c r="BS92" i="19"/>
  <c r="BP93" i="19"/>
  <c r="BS93" i="19"/>
  <c r="BP94" i="19"/>
  <c r="BS94" i="19"/>
  <c r="BP95" i="19"/>
  <c r="BS95" i="19"/>
  <c r="BP96" i="19"/>
  <c r="BS96" i="19"/>
  <c r="BP97" i="19"/>
  <c r="BS97" i="19"/>
  <c r="BP98" i="19"/>
  <c r="BS98" i="19"/>
  <c r="BP99" i="19"/>
  <c r="BS99" i="19"/>
  <c r="BP100" i="19"/>
  <c r="BS100" i="19"/>
  <c r="BP101" i="19"/>
  <c r="BS101" i="19"/>
  <c r="BP102" i="19"/>
  <c r="BS102" i="19"/>
  <c r="BP103" i="19"/>
  <c r="BS103" i="19"/>
  <c r="BP104" i="19"/>
  <c r="BS104" i="19"/>
  <c r="BP105" i="19"/>
  <c r="BS105" i="19"/>
  <c r="BP106" i="19"/>
  <c r="BS106" i="19"/>
  <c r="BP107" i="19"/>
  <c r="BS107" i="19"/>
  <c r="BP108" i="19"/>
  <c r="BS108" i="19"/>
  <c r="BP109" i="19"/>
  <c r="BS109" i="19"/>
  <c r="BP110" i="19"/>
  <c r="BS110" i="19"/>
  <c r="BP111" i="19"/>
  <c r="BS111" i="19"/>
  <c r="BP112" i="19"/>
  <c r="BS112" i="19"/>
  <c r="BP113" i="19"/>
  <c r="BS113" i="19"/>
  <c r="BP114" i="19"/>
  <c r="BS114" i="19"/>
  <c r="BP115" i="19"/>
  <c r="BS115" i="19"/>
  <c r="BP116" i="19"/>
  <c r="BS116" i="19"/>
  <c r="BP117" i="19"/>
  <c r="BS117" i="19"/>
  <c r="BP118" i="19"/>
  <c r="BS118" i="19"/>
  <c r="BP119" i="19"/>
  <c r="BS119" i="19"/>
  <c r="BP120" i="19"/>
  <c r="BS120" i="19"/>
  <c r="BP121" i="19"/>
  <c r="BS121" i="19"/>
  <c r="BP122" i="19"/>
  <c r="BS122" i="19"/>
  <c r="BP123" i="19"/>
  <c r="BS123" i="19"/>
  <c r="BP124" i="19"/>
  <c r="BS124" i="19"/>
  <c r="BP125" i="19"/>
  <c r="BS125" i="19"/>
  <c r="BP126" i="19"/>
  <c r="BS126" i="19"/>
  <c r="BP127" i="19"/>
  <c r="BS127" i="19"/>
  <c r="BP128" i="19"/>
  <c r="BS128" i="19"/>
  <c r="BP129" i="19"/>
  <c r="BS129" i="19"/>
  <c r="BP130" i="19"/>
  <c r="BS130" i="19"/>
  <c r="BP131" i="19"/>
  <c r="BS131" i="19"/>
  <c r="BP132" i="19"/>
  <c r="BS132" i="19"/>
  <c r="BP133" i="19"/>
  <c r="BS133" i="19"/>
  <c r="BP134" i="19"/>
  <c r="BS134" i="19"/>
  <c r="BP135" i="19"/>
  <c r="BS135" i="19"/>
  <c r="BP136" i="19"/>
  <c r="BS136" i="19"/>
  <c r="BP137" i="19"/>
  <c r="BS137" i="19"/>
  <c r="BP138" i="19"/>
  <c r="BS138" i="19"/>
  <c r="BP139" i="19"/>
  <c r="BS139" i="19"/>
  <c r="BP140" i="19"/>
  <c r="BS140" i="19"/>
  <c r="BP141" i="19"/>
  <c r="BS141" i="19"/>
  <c r="BP142" i="19"/>
  <c r="BS142" i="19"/>
  <c r="BP143" i="19"/>
  <c r="BS143" i="19"/>
  <c r="BP144" i="19"/>
  <c r="BS144" i="19"/>
  <c r="BP145" i="19"/>
  <c r="BS145" i="19"/>
  <c r="BP146" i="19"/>
  <c r="BS146" i="19"/>
  <c r="BP147" i="19"/>
  <c r="BS147" i="19"/>
  <c r="BP148" i="19"/>
  <c r="BS148" i="19"/>
  <c r="BP149" i="19"/>
  <c r="BS149" i="19"/>
  <c r="BP150" i="19"/>
  <c r="BS150" i="19"/>
  <c r="BP151" i="19"/>
  <c r="BS151" i="19"/>
  <c r="BP152" i="19"/>
  <c r="BS152" i="19"/>
  <c r="BP153" i="19"/>
  <c r="BS153" i="19"/>
  <c r="BP154" i="19"/>
  <c r="BS154" i="19"/>
  <c r="BP155" i="19"/>
  <c r="BS155" i="19"/>
  <c r="BP156" i="19"/>
  <c r="BS156" i="19"/>
  <c r="BP157" i="19"/>
  <c r="BS157" i="19"/>
  <c r="BP158" i="19"/>
  <c r="BS158" i="19"/>
  <c r="BP159" i="19"/>
  <c r="BS159" i="19"/>
  <c r="BP160" i="19"/>
  <c r="BS160" i="19"/>
  <c r="BP161" i="19"/>
  <c r="BS161" i="19"/>
  <c r="BP162" i="19"/>
  <c r="BS162" i="19"/>
  <c r="BP163" i="19"/>
  <c r="BS163" i="19"/>
  <c r="BP164" i="19"/>
  <c r="BS164" i="19"/>
  <c r="BP165" i="19"/>
  <c r="BS165" i="19"/>
  <c r="BP166" i="19"/>
  <c r="BS166" i="19"/>
  <c r="BP167" i="19"/>
  <c r="BS167" i="19"/>
  <c r="BP168" i="19"/>
  <c r="BS168" i="19"/>
  <c r="BP169" i="19"/>
  <c r="BS169" i="19"/>
  <c r="BP170" i="19"/>
  <c r="BS170" i="19"/>
  <c r="BP171" i="19"/>
  <c r="BS171" i="19"/>
  <c r="BS4" i="19"/>
  <c r="BP4" i="19"/>
  <c r="CU3" i="19"/>
  <c r="CT3" i="19"/>
  <c r="CS3" i="19"/>
  <c r="CR3" i="19"/>
  <c r="CQ3" i="19"/>
  <c r="BS3" i="19"/>
  <c r="BP3" i="19"/>
  <c r="BP5" i="18"/>
  <c r="BS5" i="18"/>
  <c r="BP6" i="18"/>
  <c r="BS6" i="18"/>
  <c r="BP7" i="18"/>
  <c r="BS7" i="18"/>
  <c r="BP8" i="18"/>
  <c r="BS8" i="18"/>
  <c r="BP9" i="18"/>
  <c r="BS9" i="18"/>
  <c r="BP10" i="18"/>
  <c r="BS10" i="18"/>
  <c r="BP11" i="18"/>
  <c r="BS11" i="18"/>
  <c r="BP12" i="18"/>
  <c r="BS12" i="18"/>
  <c r="BP13" i="18"/>
  <c r="BS13" i="18"/>
  <c r="BP14" i="18"/>
  <c r="BS14" i="18"/>
  <c r="BP15" i="18"/>
  <c r="BS15" i="18"/>
  <c r="BP16" i="18"/>
  <c r="BS16" i="18"/>
  <c r="BP17" i="18"/>
  <c r="BS17" i="18"/>
  <c r="BP18" i="18"/>
  <c r="BS18" i="18"/>
  <c r="BP19" i="18"/>
  <c r="BS19" i="18"/>
  <c r="BP20" i="18"/>
  <c r="BS20" i="18"/>
  <c r="BP21" i="18"/>
  <c r="BS21" i="18"/>
  <c r="BP22" i="18"/>
  <c r="BS22" i="18"/>
  <c r="BP23" i="18"/>
  <c r="BS23" i="18"/>
  <c r="BP24" i="18"/>
  <c r="BS24" i="18"/>
  <c r="BP25" i="18"/>
  <c r="BS25" i="18"/>
  <c r="BP26" i="18"/>
  <c r="BS26" i="18"/>
  <c r="BP27" i="18"/>
  <c r="BS27" i="18"/>
  <c r="BP28" i="18"/>
  <c r="BS28" i="18"/>
  <c r="BP29" i="18"/>
  <c r="BS29" i="18"/>
  <c r="BP30" i="18"/>
  <c r="BS30" i="18"/>
  <c r="BP31" i="18"/>
  <c r="BS31" i="18"/>
  <c r="BP32" i="18"/>
  <c r="BS32" i="18"/>
  <c r="BP33" i="18"/>
  <c r="BS33" i="18"/>
  <c r="BP34" i="18"/>
  <c r="BS34" i="18"/>
  <c r="BP35" i="18"/>
  <c r="BS35" i="18"/>
  <c r="BP36" i="18"/>
  <c r="BS36" i="18"/>
  <c r="BP37" i="18"/>
  <c r="BS37" i="18"/>
  <c r="BP38" i="18"/>
  <c r="BS38" i="18"/>
  <c r="BP39" i="18"/>
  <c r="BS39" i="18"/>
  <c r="BP40" i="18"/>
  <c r="BS40" i="18"/>
  <c r="BP41" i="18"/>
  <c r="BS41" i="18"/>
  <c r="BP42" i="18"/>
  <c r="BS42" i="18"/>
  <c r="BP43" i="18"/>
  <c r="BS43" i="18"/>
  <c r="BP44" i="18"/>
  <c r="BS44" i="18"/>
  <c r="BP45" i="18"/>
  <c r="BS45" i="18"/>
  <c r="BP46" i="18"/>
  <c r="BS46" i="18"/>
  <c r="BP47" i="18"/>
  <c r="BS47" i="18"/>
  <c r="BP48" i="18"/>
  <c r="BS48" i="18"/>
  <c r="BP49" i="18"/>
  <c r="BS49" i="18"/>
  <c r="BP50" i="18"/>
  <c r="BS50" i="18"/>
  <c r="BP51" i="18"/>
  <c r="BS51" i="18"/>
  <c r="BP52" i="18"/>
  <c r="BS52" i="18"/>
  <c r="BP53" i="18"/>
  <c r="BS53" i="18"/>
  <c r="BP54" i="18"/>
  <c r="BS54" i="18"/>
  <c r="BP55" i="18"/>
  <c r="BS55" i="18"/>
  <c r="BP56" i="18"/>
  <c r="BS56" i="18"/>
  <c r="BP57" i="18"/>
  <c r="BS57" i="18"/>
  <c r="BP58" i="18"/>
  <c r="BS58" i="18"/>
  <c r="BP59" i="18"/>
  <c r="BS59" i="18"/>
  <c r="BP60" i="18"/>
  <c r="BS60" i="18"/>
  <c r="BP61" i="18"/>
  <c r="BS61" i="18"/>
  <c r="BP62" i="18"/>
  <c r="BS62" i="18"/>
  <c r="BP63" i="18"/>
  <c r="BS63" i="18"/>
  <c r="BP64" i="18"/>
  <c r="BS64" i="18"/>
  <c r="BP65" i="18"/>
  <c r="BS65" i="18"/>
  <c r="BP66" i="18"/>
  <c r="BS66" i="18"/>
  <c r="BP67" i="18"/>
  <c r="BS67" i="18"/>
  <c r="BP68" i="18"/>
  <c r="BS68" i="18"/>
  <c r="BP69" i="18"/>
  <c r="BS69" i="18"/>
  <c r="BP70" i="18"/>
  <c r="BS70" i="18"/>
  <c r="BP71" i="18"/>
  <c r="BS71" i="18"/>
  <c r="BP72" i="18"/>
  <c r="BS72" i="18"/>
  <c r="BP73" i="18"/>
  <c r="BS73" i="18"/>
  <c r="BP74" i="18"/>
  <c r="BS74" i="18"/>
  <c r="BP75" i="18"/>
  <c r="BS75" i="18"/>
  <c r="BP76" i="18"/>
  <c r="BS76" i="18"/>
  <c r="BP77" i="18"/>
  <c r="BS77" i="18"/>
  <c r="BP78" i="18"/>
  <c r="BS78" i="18"/>
  <c r="BP79" i="18"/>
  <c r="BS79" i="18"/>
  <c r="BP80" i="18"/>
  <c r="BS80" i="18"/>
  <c r="BP81" i="18"/>
  <c r="BS81" i="18"/>
  <c r="BP82" i="18"/>
  <c r="BS82" i="18"/>
  <c r="BP83" i="18"/>
  <c r="BS83" i="18"/>
  <c r="BP84" i="18"/>
  <c r="BS84" i="18"/>
  <c r="BP85" i="18"/>
  <c r="BS85" i="18"/>
  <c r="BP86" i="18"/>
  <c r="BS86" i="18"/>
  <c r="BP87" i="18"/>
  <c r="BS87" i="18"/>
  <c r="BP88" i="18"/>
  <c r="BS88" i="18"/>
  <c r="BP89" i="18"/>
  <c r="BS89" i="18"/>
  <c r="BP90" i="18"/>
  <c r="BS90" i="18"/>
  <c r="BP91" i="18"/>
  <c r="BS91" i="18"/>
  <c r="BP92" i="18"/>
  <c r="BS92" i="18"/>
  <c r="BP93" i="18"/>
  <c r="BS93" i="18"/>
  <c r="BP94" i="18"/>
  <c r="BS94" i="18"/>
  <c r="BP95" i="18"/>
  <c r="BS95" i="18"/>
  <c r="BP96" i="18"/>
  <c r="BS96" i="18"/>
  <c r="BP97" i="18"/>
  <c r="BS97" i="18"/>
  <c r="BP98" i="18"/>
  <c r="BS98" i="18"/>
  <c r="BP99" i="18"/>
  <c r="BS99" i="18"/>
  <c r="BP100" i="18"/>
  <c r="BS100" i="18"/>
  <c r="BP101" i="18"/>
  <c r="BS101" i="18"/>
  <c r="BP102" i="18"/>
  <c r="BS102" i="18"/>
  <c r="BP103" i="18"/>
  <c r="BS103" i="18"/>
  <c r="BP104" i="18"/>
  <c r="BS104" i="18"/>
  <c r="BP105" i="18"/>
  <c r="BS105" i="18"/>
  <c r="BP106" i="18"/>
  <c r="BS106" i="18"/>
  <c r="BP107" i="18"/>
  <c r="BS107" i="18"/>
  <c r="BP108" i="18"/>
  <c r="BS108" i="18"/>
  <c r="BP109" i="18"/>
  <c r="BS109" i="18"/>
  <c r="BP110" i="18"/>
  <c r="BS110" i="18"/>
  <c r="BP111" i="18"/>
  <c r="BS111" i="18"/>
  <c r="BP112" i="18"/>
  <c r="BS112" i="18"/>
  <c r="BP113" i="18"/>
  <c r="BS113" i="18"/>
  <c r="BP114" i="18"/>
  <c r="BS114" i="18"/>
  <c r="BP115" i="18"/>
  <c r="BS115" i="18"/>
  <c r="BP116" i="18"/>
  <c r="BS116" i="18"/>
  <c r="BP117" i="18"/>
  <c r="BS117" i="18"/>
  <c r="BP118" i="18"/>
  <c r="BS118" i="18"/>
  <c r="BP119" i="18"/>
  <c r="BS119" i="18"/>
  <c r="BP120" i="18"/>
  <c r="BS120" i="18"/>
  <c r="BP121" i="18"/>
  <c r="BS121" i="18"/>
  <c r="BP122" i="18"/>
  <c r="BS122" i="18"/>
  <c r="BP123" i="18"/>
  <c r="BS123" i="18"/>
  <c r="BP124" i="18"/>
  <c r="BS124" i="18"/>
  <c r="BP125" i="18"/>
  <c r="BS125" i="18"/>
  <c r="BP126" i="18"/>
  <c r="BS126" i="18"/>
  <c r="BP127" i="18"/>
  <c r="BS127" i="18"/>
  <c r="BP128" i="18"/>
  <c r="BS128" i="18"/>
  <c r="BP129" i="18"/>
  <c r="BS129" i="18"/>
  <c r="BP130" i="18"/>
  <c r="BS130" i="18"/>
  <c r="BP131" i="18"/>
  <c r="BS131" i="18"/>
  <c r="BP132" i="18"/>
  <c r="BS132" i="18"/>
  <c r="BP133" i="18"/>
  <c r="BS133" i="18"/>
  <c r="BP134" i="18"/>
  <c r="BS134" i="18"/>
  <c r="BP135" i="18"/>
  <c r="BS135" i="18"/>
  <c r="BP136" i="18"/>
  <c r="BS136" i="18"/>
  <c r="BP137" i="18"/>
  <c r="BS137" i="18"/>
  <c r="BP138" i="18"/>
  <c r="BS138" i="18"/>
  <c r="BP139" i="18"/>
  <c r="BS139" i="18"/>
  <c r="BP140" i="18"/>
  <c r="BS140" i="18"/>
  <c r="BP141" i="18"/>
  <c r="BS141" i="18"/>
  <c r="BP142" i="18"/>
  <c r="BS142" i="18"/>
  <c r="BP143" i="18"/>
  <c r="BS143" i="18"/>
  <c r="BP144" i="18"/>
  <c r="BS144" i="18"/>
  <c r="BP145" i="18"/>
  <c r="BS145" i="18"/>
  <c r="BP146" i="18"/>
  <c r="BS146" i="18"/>
  <c r="BP147" i="18"/>
  <c r="BS147" i="18"/>
  <c r="BP148" i="18"/>
  <c r="BS148" i="18"/>
  <c r="BP149" i="18"/>
  <c r="BS149" i="18"/>
  <c r="BP150" i="18"/>
  <c r="BS150" i="18"/>
  <c r="BP151" i="18"/>
  <c r="BS151" i="18"/>
  <c r="BP152" i="18"/>
  <c r="BS152" i="18"/>
  <c r="BP153" i="18"/>
  <c r="BS153" i="18"/>
  <c r="BP154" i="18"/>
  <c r="BS154" i="18"/>
  <c r="BP155" i="18"/>
  <c r="BS155" i="18"/>
  <c r="BP156" i="18"/>
  <c r="BS156" i="18"/>
  <c r="BP157" i="18"/>
  <c r="BS157" i="18"/>
  <c r="BP158" i="18"/>
  <c r="BS158" i="18"/>
  <c r="BP159" i="18"/>
  <c r="BS159" i="18"/>
  <c r="BP160" i="18"/>
  <c r="BS160" i="18"/>
  <c r="BP161" i="18"/>
  <c r="BS161" i="18"/>
  <c r="BP162" i="18"/>
  <c r="BS162" i="18"/>
  <c r="BP163" i="18"/>
  <c r="BS163" i="18"/>
  <c r="BP164" i="18"/>
  <c r="BS164" i="18"/>
  <c r="BP165" i="18"/>
  <c r="BS165" i="18"/>
  <c r="BP166" i="18"/>
  <c r="BS166" i="18"/>
  <c r="BP167" i="18"/>
  <c r="BS167" i="18"/>
  <c r="BP168" i="18"/>
  <c r="BS168" i="18"/>
  <c r="BP169" i="18"/>
  <c r="BS169" i="18"/>
  <c r="BP170" i="18"/>
  <c r="BS170" i="18"/>
  <c r="BP171" i="18"/>
  <c r="BS171" i="18"/>
  <c r="BP172" i="18"/>
  <c r="BS172" i="18"/>
  <c r="BP173" i="18"/>
  <c r="BS173" i="18"/>
  <c r="BP174" i="18"/>
  <c r="BS174" i="18"/>
  <c r="BP175" i="18"/>
  <c r="BS175" i="18"/>
  <c r="BP176" i="18"/>
  <c r="BS176" i="18"/>
  <c r="BP177" i="18"/>
  <c r="BS177" i="18"/>
  <c r="BP178" i="18"/>
  <c r="BS178" i="18"/>
  <c r="BP179" i="18"/>
  <c r="BS179" i="18"/>
  <c r="BP180" i="18"/>
  <c r="BS180" i="18"/>
  <c r="BP181" i="18"/>
  <c r="BS181" i="18"/>
  <c r="BP182" i="18"/>
  <c r="BS182" i="18"/>
  <c r="BP183" i="18"/>
  <c r="BS183" i="18"/>
  <c r="BP184" i="18"/>
  <c r="BS184" i="18"/>
  <c r="BP185" i="18"/>
  <c r="BS185" i="18"/>
  <c r="BP186" i="18"/>
  <c r="BS186" i="18"/>
  <c r="BP187" i="18"/>
  <c r="BS187" i="18"/>
  <c r="BP188" i="18"/>
  <c r="BS188" i="18"/>
  <c r="BP189" i="18"/>
  <c r="BS189" i="18"/>
  <c r="BS4" i="18"/>
  <c r="BP4" i="18"/>
  <c r="CU3" i="18"/>
  <c r="CT3" i="18"/>
  <c r="CS3" i="18"/>
  <c r="CR3" i="18"/>
  <c r="CQ3" i="18"/>
  <c r="BS3" i="18"/>
  <c r="BP3" i="18"/>
  <c r="BP6" i="14"/>
  <c r="BS6" i="14"/>
  <c r="BP7" i="14"/>
  <c r="BS7" i="14"/>
  <c r="BP8" i="14"/>
  <c r="BS8" i="14"/>
  <c r="BP9" i="14"/>
  <c r="BS9" i="14"/>
  <c r="BP10" i="14"/>
  <c r="BS10" i="14"/>
  <c r="BP11" i="14"/>
  <c r="BS11" i="14"/>
  <c r="BP12" i="14"/>
  <c r="BS12" i="14"/>
  <c r="BP13" i="14"/>
  <c r="BS13" i="14"/>
  <c r="BP14" i="14"/>
  <c r="BS14" i="14"/>
  <c r="BP15" i="14"/>
  <c r="BS15" i="14"/>
  <c r="BP16" i="14"/>
  <c r="BS16" i="14"/>
  <c r="BP17" i="14"/>
  <c r="BS17" i="14"/>
  <c r="BP18" i="14"/>
  <c r="BS18" i="14"/>
  <c r="BP19" i="14"/>
  <c r="BS19" i="14"/>
  <c r="BP20" i="14"/>
  <c r="BS20" i="14"/>
  <c r="BP21" i="14"/>
  <c r="BS21" i="14"/>
  <c r="BP22" i="14"/>
  <c r="BS22" i="14"/>
  <c r="BP23" i="14"/>
  <c r="BS23" i="14"/>
  <c r="BP24" i="14"/>
  <c r="BS24" i="14"/>
  <c r="BP25" i="14"/>
  <c r="BS25" i="14"/>
  <c r="BP26" i="14"/>
  <c r="BS26" i="14"/>
  <c r="BP27" i="14"/>
  <c r="BS27" i="14"/>
  <c r="BP28" i="14"/>
  <c r="BS28" i="14"/>
  <c r="BP29" i="14"/>
  <c r="BS29" i="14"/>
  <c r="BP30" i="14"/>
  <c r="BS30" i="14"/>
  <c r="BP31" i="14"/>
  <c r="BS31" i="14"/>
  <c r="BP32" i="14"/>
  <c r="BS32" i="14"/>
  <c r="BP33" i="14"/>
  <c r="BS33" i="14"/>
  <c r="BP34" i="14"/>
  <c r="BS34" i="14"/>
  <c r="BP35" i="14"/>
  <c r="BS35" i="14"/>
  <c r="BP36" i="14"/>
  <c r="BS36" i="14"/>
  <c r="BP37" i="14"/>
  <c r="BS37" i="14"/>
  <c r="BP38" i="14"/>
  <c r="BS38" i="14"/>
  <c r="BP39" i="14"/>
  <c r="BS39" i="14"/>
  <c r="BP40" i="14"/>
  <c r="BS40" i="14"/>
  <c r="BP41" i="14"/>
  <c r="BS41" i="14"/>
  <c r="BP42" i="14"/>
  <c r="BS42" i="14"/>
  <c r="BP43" i="14"/>
  <c r="BS43" i="14"/>
  <c r="BP44" i="14"/>
  <c r="BS44" i="14"/>
  <c r="BP45" i="14"/>
  <c r="BS45" i="14"/>
  <c r="BP46" i="14"/>
  <c r="BS46" i="14"/>
  <c r="BP47" i="14"/>
  <c r="BS47" i="14"/>
  <c r="BP48" i="14"/>
  <c r="BS48" i="14"/>
  <c r="BP49" i="14"/>
  <c r="BS49" i="14"/>
  <c r="BP50" i="14"/>
  <c r="BS50" i="14"/>
  <c r="BP51" i="14"/>
  <c r="BS51" i="14"/>
  <c r="BP52" i="14"/>
  <c r="BS52" i="14"/>
  <c r="BP53" i="14"/>
  <c r="BS53" i="14"/>
  <c r="BP54" i="14"/>
  <c r="BS54" i="14"/>
  <c r="BP55" i="14"/>
  <c r="BS55" i="14"/>
  <c r="BP56" i="14"/>
  <c r="BS56" i="14"/>
  <c r="BP57" i="14"/>
  <c r="BS57" i="14"/>
  <c r="BP58" i="14"/>
  <c r="BS58" i="14"/>
  <c r="BP59" i="14"/>
  <c r="BS59" i="14"/>
  <c r="BP60" i="14"/>
  <c r="BS60" i="14"/>
  <c r="BP61" i="14"/>
  <c r="BS61" i="14"/>
  <c r="BP62" i="14"/>
  <c r="BS62" i="14"/>
  <c r="BP63" i="14"/>
  <c r="BS63" i="14"/>
  <c r="BP64" i="14"/>
  <c r="BS64" i="14"/>
  <c r="BP65" i="14"/>
  <c r="BS65" i="14"/>
  <c r="BP66" i="14"/>
  <c r="BS66" i="14"/>
  <c r="BP67" i="14"/>
  <c r="BS67" i="14"/>
  <c r="BP68" i="14"/>
  <c r="BS68" i="14"/>
  <c r="BP69" i="14"/>
  <c r="BS69" i="14"/>
  <c r="BP70" i="14"/>
  <c r="BS70" i="14"/>
  <c r="BP71" i="14"/>
  <c r="BS71" i="14"/>
  <c r="BP72" i="14"/>
  <c r="BS72" i="14"/>
  <c r="BP73" i="14"/>
  <c r="BS73" i="14"/>
  <c r="BP74" i="14"/>
  <c r="BS74" i="14"/>
  <c r="BP75" i="14"/>
  <c r="BS75" i="14"/>
  <c r="BP76" i="14"/>
  <c r="BS76" i="14"/>
  <c r="BP77" i="14"/>
  <c r="BS77" i="14"/>
  <c r="BP78" i="14"/>
  <c r="BS78" i="14"/>
  <c r="BP79" i="14"/>
  <c r="BS79" i="14"/>
  <c r="BP80" i="14"/>
  <c r="BS80" i="14"/>
  <c r="BP81" i="14"/>
  <c r="BS81" i="14"/>
  <c r="BP82" i="14"/>
  <c r="BS82" i="14"/>
  <c r="BP83" i="14"/>
  <c r="BS83" i="14"/>
  <c r="BP84" i="14"/>
  <c r="BS84" i="14"/>
  <c r="BP85" i="14"/>
  <c r="BS85" i="14"/>
  <c r="BP86" i="14"/>
  <c r="BS86" i="14"/>
  <c r="BP87" i="14"/>
  <c r="BS87" i="14"/>
  <c r="BP88" i="14"/>
  <c r="BS88" i="14"/>
  <c r="BP89" i="14"/>
  <c r="BS89" i="14"/>
  <c r="BP90" i="14"/>
  <c r="BS90" i="14"/>
  <c r="BP91" i="14"/>
  <c r="BS91" i="14"/>
  <c r="BP92" i="14"/>
  <c r="BS92" i="14"/>
  <c r="BP93" i="14"/>
  <c r="BS93" i="14"/>
  <c r="BP94" i="14"/>
  <c r="BS94" i="14"/>
  <c r="BP95" i="14"/>
  <c r="BS95" i="14"/>
  <c r="BP96" i="14"/>
  <c r="BS96" i="14"/>
  <c r="BP97" i="14"/>
  <c r="BS97" i="14"/>
  <c r="BP98" i="14"/>
  <c r="BS98" i="14"/>
  <c r="BP99" i="14"/>
  <c r="BS99" i="14"/>
  <c r="BP100" i="14"/>
  <c r="BS100" i="14"/>
  <c r="BP101" i="14"/>
  <c r="BS101" i="14"/>
  <c r="BP102" i="14"/>
  <c r="BS102" i="14"/>
  <c r="BP103" i="14"/>
  <c r="BS103" i="14"/>
  <c r="BP104" i="14"/>
  <c r="BS104" i="14"/>
  <c r="BP105" i="14"/>
  <c r="BS105" i="14"/>
  <c r="BP106" i="14"/>
  <c r="BS106" i="14"/>
  <c r="BP107" i="14"/>
  <c r="BS107" i="14"/>
  <c r="BP108" i="14"/>
  <c r="BS108" i="14"/>
  <c r="BP109" i="14"/>
  <c r="BS109" i="14"/>
  <c r="BP110" i="14"/>
  <c r="BS110" i="14"/>
  <c r="BP111" i="14"/>
  <c r="BS111" i="14"/>
  <c r="BP112" i="14"/>
  <c r="BS112" i="14"/>
  <c r="BP113" i="14"/>
  <c r="BS113" i="14"/>
  <c r="BP114" i="14"/>
  <c r="BS114" i="14"/>
  <c r="BP115" i="14"/>
  <c r="BS115" i="14"/>
  <c r="BP116" i="14"/>
  <c r="BS116" i="14"/>
  <c r="BP117" i="14"/>
  <c r="BS117" i="14"/>
  <c r="BP118" i="14"/>
  <c r="BS118" i="14"/>
  <c r="BP119" i="14"/>
  <c r="BS119" i="14"/>
  <c r="BP120" i="14"/>
  <c r="BS120" i="14"/>
  <c r="BP121" i="14"/>
  <c r="BS121" i="14"/>
  <c r="BP122" i="14"/>
  <c r="BS122" i="14"/>
  <c r="BP123" i="14"/>
  <c r="BS123" i="14"/>
  <c r="BP124" i="14"/>
  <c r="BS124" i="14"/>
  <c r="BP125" i="14"/>
  <c r="BS125" i="14"/>
  <c r="BP126" i="14"/>
  <c r="BS126" i="14"/>
  <c r="BP127" i="14"/>
  <c r="BS127" i="14"/>
  <c r="BP128" i="14"/>
  <c r="BS128" i="14"/>
  <c r="BP129" i="14"/>
  <c r="BS129" i="14"/>
  <c r="BP130" i="14"/>
  <c r="BS130" i="14"/>
  <c r="BP131" i="14"/>
  <c r="BS131" i="14"/>
  <c r="BP132" i="14"/>
  <c r="BS132" i="14"/>
  <c r="BP133" i="14"/>
  <c r="BS133" i="14"/>
  <c r="BP134" i="14"/>
  <c r="BS134" i="14"/>
  <c r="BP135" i="14"/>
  <c r="BS135" i="14"/>
  <c r="BP136" i="14"/>
  <c r="BS136" i="14"/>
  <c r="BP137" i="14"/>
  <c r="BS137" i="14"/>
  <c r="BS5" i="14"/>
  <c r="BP5" i="14"/>
  <c r="BS4" i="14"/>
  <c r="BP4" i="14"/>
  <c r="CU3" i="14"/>
  <c r="CT3" i="14"/>
  <c r="CS3" i="14"/>
  <c r="CR3" i="14"/>
  <c r="CQ3" i="14"/>
  <c r="BS3" i="14"/>
  <c r="BP3" i="14"/>
  <c r="BP7" i="13"/>
  <c r="BS7" i="13"/>
  <c r="BP8" i="13"/>
  <c r="BS8" i="13"/>
  <c r="BP9" i="13"/>
  <c r="BS9" i="13"/>
  <c r="BP10" i="13"/>
  <c r="BS10" i="13"/>
  <c r="BP11" i="13"/>
  <c r="BS11" i="13"/>
  <c r="BP12" i="13"/>
  <c r="BS12" i="13"/>
  <c r="BP13" i="13"/>
  <c r="BS13" i="13"/>
  <c r="BP14" i="13"/>
  <c r="BS14" i="13"/>
  <c r="BP15" i="13"/>
  <c r="BS15" i="13"/>
  <c r="BP16" i="13"/>
  <c r="BS16" i="13"/>
  <c r="BP17" i="13"/>
  <c r="BS17" i="13"/>
  <c r="BP18" i="13"/>
  <c r="BS18" i="13"/>
  <c r="BP19" i="13"/>
  <c r="BS19" i="13"/>
  <c r="BP20" i="13"/>
  <c r="BS20" i="13"/>
  <c r="BP21" i="13"/>
  <c r="BS21" i="13"/>
  <c r="BP22" i="13"/>
  <c r="BS22" i="13"/>
  <c r="BP23" i="13"/>
  <c r="BS23" i="13"/>
  <c r="BP24" i="13"/>
  <c r="BS24" i="13"/>
  <c r="BP25" i="13"/>
  <c r="BS25" i="13"/>
  <c r="BP26" i="13"/>
  <c r="BS26" i="13"/>
  <c r="BP27" i="13"/>
  <c r="BS27" i="13"/>
  <c r="BP28" i="13"/>
  <c r="BS28" i="13"/>
  <c r="BP29" i="13"/>
  <c r="BS29" i="13"/>
  <c r="BP30" i="13"/>
  <c r="BS30" i="13"/>
  <c r="BP31" i="13"/>
  <c r="BS31" i="13"/>
  <c r="BP32" i="13"/>
  <c r="BS32" i="13"/>
  <c r="BP33" i="13"/>
  <c r="BS33" i="13"/>
  <c r="BP34" i="13"/>
  <c r="BS34" i="13"/>
  <c r="BP35" i="13"/>
  <c r="BS35" i="13"/>
  <c r="BP36" i="13"/>
  <c r="BS36" i="13"/>
  <c r="BP37" i="13"/>
  <c r="BS37" i="13"/>
  <c r="BP38" i="13"/>
  <c r="BS38" i="13"/>
  <c r="BP39" i="13"/>
  <c r="BS39" i="13"/>
  <c r="BP40" i="13"/>
  <c r="BS40" i="13"/>
  <c r="BP41" i="13"/>
  <c r="BS41" i="13"/>
  <c r="BP42" i="13"/>
  <c r="BS42" i="13"/>
  <c r="BP43" i="13"/>
  <c r="BS43" i="13"/>
  <c r="BP44" i="13"/>
  <c r="BS44" i="13"/>
  <c r="BP45" i="13"/>
  <c r="BS45" i="13"/>
  <c r="BP46" i="13"/>
  <c r="BS46" i="13"/>
  <c r="BP47" i="13"/>
  <c r="BS47" i="13"/>
  <c r="BP48" i="13"/>
  <c r="BS48" i="13"/>
  <c r="BP49" i="13"/>
  <c r="BS49" i="13"/>
  <c r="BP50" i="13"/>
  <c r="BS50" i="13"/>
  <c r="BP51" i="13"/>
  <c r="BS51" i="13"/>
  <c r="BP52" i="13"/>
  <c r="BS52" i="13"/>
  <c r="BP53" i="13"/>
  <c r="BS53" i="13"/>
  <c r="BP54" i="13"/>
  <c r="BS54" i="13"/>
  <c r="BP55" i="13"/>
  <c r="BS55" i="13"/>
  <c r="BP56" i="13"/>
  <c r="BS56" i="13"/>
  <c r="BP57" i="13"/>
  <c r="BS57" i="13"/>
  <c r="BP58" i="13"/>
  <c r="BS58" i="13"/>
  <c r="BP59" i="13"/>
  <c r="BS59" i="13"/>
  <c r="BP60" i="13"/>
  <c r="BS60" i="13"/>
  <c r="BP61" i="13"/>
  <c r="BS61" i="13"/>
  <c r="BP62" i="13"/>
  <c r="BS62" i="13"/>
  <c r="BP63" i="13"/>
  <c r="BS63" i="13"/>
  <c r="BP64" i="13"/>
  <c r="BS64" i="13"/>
  <c r="BP65" i="13"/>
  <c r="BS65" i="13"/>
  <c r="BP66" i="13"/>
  <c r="BS66" i="13"/>
  <c r="BP67" i="13"/>
  <c r="BS67" i="13"/>
  <c r="BP68" i="13"/>
  <c r="BS68" i="13"/>
  <c r="BP69" i="13"/>
  <c r="BS69" i="13"/>
  <c r="BP70" i="13"/>
  <c r="BS70" i="13"/>
  <c r="BP71" i="13"/>
  <c r="BS71" i="13"/>
  <c r="BP72" i="13"/>
  <c r="BS72" i="13"/>
  <c r="BP73" i="13"/>
  <c r="BS73" i="13"/>
  <c r="BP74" i="13"/>
  <c r="BS74" i="13"/>
  <c r="BP75" i="13"/>
  <c r="BS75" i="13"/>
  <c r="BP76" i="13"/>
  <c r="BS76" i="13"/>
  <c r="BP77" i="13"/>
  <c r="BS77" i="13"/>
  <c r="BP78" i="13"/>
  <c r="BS78" i="13"/>
  <c r="BP79" i="13"/>
  <c r="BS79" i="13"/>
  <c r="BP80" i="13"/>
  <c r="BS80" i="13"/>
  <c r="BP81" i="13"/>
  <c r="BS81" i="13"/>
  <c r="BP82" i="13"/>
  <c r="BS82" i="13"/>
  <c r="BP83" i="13"/>
  <c r="BS83" i="13"/>
  <c r="BP84" i="13"/>
  <c r="BS84" i="13"/>
  <c r="BP85" i="13"/>
  <c r="BS85" i="13"/>
  <c r="BP86" i="13"/>
  <c r="BS86" i="13"/>
  <c r="BP87" i="13"/>
  <c r="BS87" i="13"/>
  <c r="BP88" i="13"/>
  <c r="BS88" i="13"/>
  <c r="BP89" i="13"/>
  <c r="BS89" i="13"/>
  <c r="BP90" i="13"/>
  <c r="BS90" i="13"/>
  <c r="BP91" i="13"/>
  <c r="BS91" i="13"/>
  <c r="BP92" i="13"/>
  <c r="BS92" i="13"/>
  <c r="BP93" i="13"/>
  <c r="BS93" i="13"/>
  <c r="BP94" i="13"/>
  <c r="BS94" i="13"/>
  <c r="BP95" i="13"/>
  <c r="BS95" i="13"/>
  <c r="BP96" i="13"/>
  <c r="BS96" i="13"/>
  <c r="BP97" i="13"/>
  <c r="BS97" i="13"/>
  <c r="BP98" i="13"/>
  <c r="BS98" i="13"/>
  <c r="BP99" i="13"/>
  <c r="BS99" i="13"/>
  <c r="BP100" i="13"/>
  <c r="BS100" i="13"/>
  <c r="BP101" i="13"/>
  <c r="BS101" i="13"/>
  <c r="BP102" i="13"/>
  <c r="BS102" i="13"/>
  <c r="BP103" i="13"/>
  <c r="BS103" i="13"/>
  <c r="BP104" i="13"/>
  <c r="BS104" i="13"/>
  <c r="BP105" i="13"/>
  <c r="BS105" i="13"/>
  <c r="BP106" i="13"/>
  <c r="BS106" i="13"/>
  <c r="BP107" i="13"/>
  <c r="BS107" i="13"/>
  <c r="BP108" i="13"/>
  <c r="BS108" i="13"/>
  <c r="BP109" i="13"/>
  <c r="BS109" i="13"/>
  <c r="BP110" i="13"/>
  <c r="BS110" i="13"/>
  <c r="BP111" i="13"/>
  <c r="BS111" i="13"/>
  <c r="BP112" i="13"/>
  <c r="BS112" i="13"/>
  <c r="BP113" i="13"/>
  <c r="BS113" i="13"/>
  <c r="BP114" i="13"/>
  <c r="BS114" i="13"/>
  <c r="BP115" i="13"/>
  <c r="BS115" i="13"/>
  <c r="BP116" i="13"/>
  <c r="BS116" i="13"/>
  <c r="BP117" i="13"/>
  <c r="BS117" i="13"/>
  <c r="BP118" i="13"/>
  <c r="BS118" i="13"/>
  <c r="BP119" i="13"/>
  <c r="BS119" i="13"/>
  <c r="BP120" i="13"/>
  <c r="BS120" i="13"/>
  <c r="BP121" i="13"/>
  <c r="BS121" i="13"/>
  <c r="BP122" i="13"/>
  <c r="BS122" i="13"/>
  <c r="BP123" i="13"/>
  <c r="BS123" i="13"/>
  <c r="BP124" i="13"/>
  <c r="BS124" i="13"/>
  <c r="BP125" i="13"/>
  <c r="BS125" i="13"/>
  <c r="BP126" i="13"/>
  <c r="BS126" i="13"/>
  <c r="BP127" i="13"/>
  <c r="BS127" i="13"/>
  <c r="BP128" i="13"/>
  <c r="BS128" i="13"/>
  <c r="BP129" i="13"/>
  <c r="BS129" i="13"/>
  <c r="BP130" i="13"/>
  <c r="BS130" i="13"/>
  <c r="BP131" i="13"/>
  <c r="BS131" i="13"/>
  <c r="BP132" i="13"/>
  <c r="BS132" i="13"/>
  <c r="BP133" i="13"/>
  <c r="BS133" i="13"/>
  <c r="BP134" i="13"/>
  <c r="BS134" i="13"/>
  <c r="BP135" i="13"/>
  <c r="BS135" i="13"/>
  <c r="BP136" i="13"/>
  <c r="BS136" i="13"/>
  <c r="BP137" i="13"/>
  <c r="BS137" i="13"/>
  <c r="BP138" i="13"/>
  <c r="BS138" i="13"/>
  <c r="BP139" i="13"/>
  <c r="BS139" i="13"/>
  <c r="BP140" i="13"/>
  <c r="BS140" i="13"/>
  <c r="BP141" i="13"/>
  <c r="BS141" i="13"/>
  <c r="BP142" i="13"/>
  <c r="BS142" i="13"/>
  <c r="BP143" i="13"/>
  <c r="BS143" i="13"/>
  <c r="BP144" i="13"/>
  <c r="BS144" i="13"/>
  <c r="BP145" i="13"/>
  <c r="BS145" i="13"/>
  <c r="BP146" i="13"/>
  <c r="BS146" i="13"/>
  <c r="BP147" i="13"/>
  <c r="BS147" i="13"/>
  <c r="BP148" i="13"/>
  <c r="BS148" i="13"/>
  <c r="BP149" i="13"/>
  <c r="BS149" i="13"/>
  <c r="BP150" i="13"/>
  <c r="BS150" i="13"/>
  <c r="BP151" i="13"/>
  <c r="BS151" i="13"/>
  <c r="BP152" i="13"/>
  <c r="BS152" i="13"/>
  <c r="BP153" i="13"/>
  <c r="BS153" i="13"/>
  <c r="BP154" i="13"/>
  <c r="BS154" i="13"/>
  <c r="BP155" i="13"/>
  <c r="BS155" i="13"/>
  <c r="BP156" i="13"/>
  <c r="BS156" i="13"/>
  <c r="BP157" i="13"/>
  <c r="BS157" i="13"/>
  <c r="BP158" i="13"/>
  <c r="BS158" i="13"/>
  <c r="BP159" i="13"/>
  <c r="BS159" i="13"/>
  <c r="BP160" i="13"/>
  <c r="BS160" i="13"/>
  <c r="BP161" i="13"/>
  <c r="BS161" i="13"/>
  <c r="BP162" i="13"/>
  <c r="BS162" i="13"/>
  <c r="BP163" i="13"/>
  <c r="BS163" i="13"/>
  <c r="BP164" i="13"/>
  <c r="BS164" i="13"/>
  <c r="BP165" i="13"/>
  <c r="BS165" i="13"/>
  <c r="BP166" i="13"/>
  <c r="BS166" i="13"/>
  <c r="BP167" i="13"/>
  <c r="BS167" i="13"/>
  <c r="BP168" i="13"/>
  <c r="BS168" i="13"/>
  <c r="BP169" i="13"/>
  <c r="BS169" i="13"/>
  <c r="BP170" i="13"/>
  <c r="BS170" i="13"/>
  <c r="BP171" i="13"/>
  <c r="BS171" i="13"/>
  <c r="BP172" i="13"/>
  <c r="BS172" i="13"/>
  <c r="BP173" i="13"/>
  <c r="BS173" i="13"/>
  <c r="BP174" i="13"/>
  <c r="BS174" i="13"/>
  <c r="BP175" i="13"/>
  <c r="BS175" i="13"/>
  <c r="BP176" i="13"/>
  <c r="BS176" i="13"/>
  <c r="BP177" i="13"/>
  <c r="BS177" i="13"/>
  <c r="BP178" i="13"/>
  <c r="BS178" i="13"/>
  <c r="BS6" i="13"/>
  <c r="BP6" i="13"/>
  <c r="BS5" i="13"/>
  <c r="BP5" i="13"/>
  <c r="BS4" i="13"/>
  <c r="BP4" i="13"/>
  <c r="CU3" i="13"/>
  <c r="CT3" i="13"/>
  <c r="CS3" i="13"/>
  <c r="CR3" i="13"/>
  <c r="CQ3" i="13"/>
  <c r="BS3" i="13"/>
  <c r="BP3" i="13"/>
  <c r="BS4" i="12"/>
  <c r="BS5" i="12"/>
  <c r="BS6" i="12"/>
  <c r="BS7" i="12"/>
  <c r="BS8" i="12"/>
  <c r="BS9" i="12"/>
  <c r="BS10" i="12"/>
  <c r="BS11" i="12"/>
  <c r="BS12" i="12"/>
  <c r="BS13" i="12"/>
  <c r="BS14" i="12"/>
  <c r="BS15" i="12"/>
  <c r="BS16" i="12"/>
  <c r="BS17" i="12"/>
  <c r="BS3" i="12"/>
  <c r="C33" i="37"/>
  <c r="C37" i="37"/>
  <c r="C22" i="37"/>
  <c r="C28" i="37"/>
  <c r="C38" i="37"/>
  <c r="C42" i="37"/>
  <c r="C39" i="37"/>
  <c r="C43" i="37"/>
  <c r="C34" i="37"/>
  <c r="C40" i="37"/>
  <c r="C35" i="37"/>
  <c r="C36" i="37"/>
  <c r="C41" i="37"/>
  <c r="D43" i="37"/>
  <c r="BT172" i="18" l="1"/>
  <c r="BU172" i="18"/>
  <c r="BV172" i="18"/>
  <c r="BT144" i="18"/>
  <c r="BU144" i="18"/>
  <c r="BV144" i="18"/>
  <c r="BT112" i="18"/>
  <c r="BU112" i="18"/>
  <c r="BV112" i="18"/>
  <c r="BT80" i="18"/>
  <c r="BU80" i="18"/>
  <c r="BV80" i="18"/>
  <c r="BT56" i="18"/>
  <c r="BU56" i="18"/>
  <c r="BV56" i="18"/>
  <c r="BT36" i="18"/>
  <c r="BU36" i="18"/>
  <c r="BV36" i="18"/>
  <c r="BT12" i="18"/>
  <c r="BU12" i="18"/>
  <c r="BV12" i="18"/>
  <c r="BU15" i="12"/>
  <c r="BV15" i="12"/>
  <c r="BT15" i="12"/>
  <c r="BU7" i="12"/>
  <c r="BV7" i="12"/>
  <c r="BT7" i="12"/>
  <c r="BT180" i="18"/>
  <c r="BU180" i="18"/>
  <c r="BV180" i="18"/>
  <c r="BT160" i="18"/>
  <c r="BU160" i="18"/>
  <c r="BV160" i="18"/>
  <c r="BT124" i="18"/>
  <c r="BU124" i="18"/>
  <c r="BV124" i="18"/>
  <c r="BT96" i="18"/>
  <c r="BU96" i="18"/>
  <c r="BV96" i="18"/>
  <c r="BT68" i="18"/>
  <c r="BU68" i="18"/>
  <c r="BV68" i="18"/>
  <c r="BT44" i="18"/>
  <c r="BU44" i="18"/>
  <c r="BV44" i="18"/>
  <c r="BT24" i="18"/>
  <c r="BU24" i="18"/>
  <c r="BV24" i="18"/>
  <c r="CJ357" i="33"/>
  <c r="CJ446" i="33"/>
  <c r="CJ382" i="33"/>
  <c r="CJ360" i="33"/>
  <c r="CJ424" i="33"/>
  <c r="CJ385" i="33"/>
  <c r="CJ415" i="33"/>
  <c r="CJ380" i="33"/>
  <c r="CJ388" i="33"/>
  <c r="CJ418" i="33"/>
  <c r="CJ361" i="33"/>
  <c r="CJ338" i="33"/>
  <c r="CJ305" i="33"/>
  <c r="CJ279" i="33"/>
  <c r="CJ291" i="33"/>
  <c r="CJ298" i="33"/>
  <c r="CJ336" i="33"/>
  <c r="CJ310" i="33"/>
  <c r="CJ323" i="33"/>
  <c r="CJ459" i="33"/>
  <c r="CJ397" i="33"/>
  <c r="CJ465" i="33"/>
  <c r="CJ423" i="33"/>
  <c r="CJ393" i="33"/>
  <c r="CJ398" i="33"/>
  <c r="CJ381" i="33"/>
  <c r="CJ394" i="33"/>
  <c r="CJ401" i="33"/>
  <c r="CJ417" i="33"/>
  <c r="CJ364" i="33"/>
  <c r="CJ392" i="33"/>
  <c r="CJ329" i="33"/>
  <c r="CJ290" i="33"/>
  <c r="CJ454" i="33"/>
  <c r="CJ441" i="33"/>
  <c r="CJ438" i="33"/>
  <c r="CJ430" i="33"/>
  <c r="CJ432" i="33"/>
  <c r="CJ435" i="33"/>
  <c r="CJ428" i="33"/>
  <c r="CJ442" i="33"/>
  <c r="CJ333" i="33"/>
  <c r="CJ322" i="33"/>
  <c r="CJ341" i="33"/>
  <c r="CJ404" i="33"/>
  <c r="CJ462" i="33"/>
  <c r="CJ456" i="33"/>
  <c r="CJ433" i="33"/>
  <c r="CJ464" i="33"/>
  <c r="CJ449" i="33"/>
  <c r="CJ412" i="33"/>
  <c r="CJ447" i="33"/>
  <c r="CJ410" i="33"/>
  <c r="CJ390" i="33"/>
  <c r="CJ429" i="33"/>
  <c r="CJ422" i="33"/>
  <c r="CJ337" i="33"/>
  <c r="CJ460" i="33"/>
  <c r="CJ448" i="33"/>
  <c r="CJ416" i="33"/>
  <c r="CJ344" i="33"/>
  <c r="CJ389" i="33"/>
  <c r="CJ359" i="33"/>
  <c r="CJ366" i="33"/>
  <c r="CJ330" i="33"/>
  <c r="CJ263" i="33"/>
  <c r="CJ276" i="33"/>
  <c r="CJ287" i="33"/>
  <c r="CJ349" i="33"/>
  <c r="CJ294" i="33"/>
  <c r="CJ304" i="33"/>
  <c r="CJ280" i="33"/>
  <c r="CJ445" i="33"/>
  <c r="CJ461" i="33"/>
  <c r="CJ452" i="33"/>
  <c r="CJ457" i="33"/>
  <c r="CJ316" i="33"/>
  <c r="CJ420" i="33"/>
  <c r="CJ408" i="33"/>
  <c r="CJ399" i="33"/>
  <c r="CJ386" i="33"/>
  <c r="CJ346" i="33"/>
  <c r="CJ444" i="33"/>
  <c r="CJ451" i="33"/>
  <c r="CJ434" i="33"/>
  <c r="CJ468" i="33"/>
  <c r="CJ450" i="33"/>
  <c r="CJ453" i="33"/>
  <c r="CJ440" i="33"/>
  <c r="CJ261" i="33"/>
  <c r="CJ396" i="33"/>
  <c r="CJ402" i="33"/>
  <c r="CJ419" i="33"/>
  <c r="CJ387" i="33"/>
  <c r="CJ426" i="33"/>
  <c r="CJ354" i="33"/>
  <c r="CJ297" i="33"/>
  <c r="CJ384" i="33"/>
  <c r="CJ332" i="33"/>
  <c r="CJ362" i="33"/>
  <c r="CJ284" i="33"/>
  <c r="CJ312" i="33"/>
  <c r="CJ311" i="33"/>
  <c r="CJ278" i="33"/>
  <c r="CJ321" i="33"/>
  <c r="CJ350" i="33"/>
  <c r="CJ324" i="33"/>
  <c r="CJ356" i="33"/>
  <c r="CJ348" i="33"/>
  <c r="CJ319" i="33"/>
  <c r="CJ273" i="33"/>
  <c r="CJ281" i="33"/>
  <c r="CJ286" i="33"/>
  <c r="CJ406" i="33"/>
  <c r="CJ375" i="33"/>
  <c r="CJ443" i="33"/>
  <c r="CJ469" i="33"/>
  <c r="CJ376" i="33"/>
  <c r="CJ467" i="33"/>
  <c r="CJ463" i="33"/>
  <c r="CJ427" i="33"/>
  <c r="CJ431" i="33"/>
  <c r="CJ379" i="33"/>
  <c r="CJ421" i="33"/>
  <c r="CJ383" i="33"/>
  <c r="CJ367" i="33"/>
  <c r="CJ328" i="33"/>
  <c r="CJ371" i="33"/>
  <c r="CJ343" i="33"/>
  <c r="CJ358" i="33"/>
  <c r="CJ269" i="33"/>
  <c r="CJ268" i="33"/>
  <c r="CJ303" i="33"/>
  <c r="CJ314" i="33"/>
  <c r="CJ300" i="33"/>
  <c r="CJ262" i="33"/>
  <c r="CJ352" i="33"/>
  <c r="CJ288" i="33"/>
  <c r="CJ271" i="33"/>
  <c r="CJ308" i="33"/>
  <c r="CJ355" i="33"/>
  <c r="CJ372" i="33"/>
  <c r="CJ274" i="33"/>
  <c r="CJ283" i="33"/>
  <c r="CJ265" i="33"/>
  <c r="CJ407" i="33"/>
  <c r="CJ365" i="33"/>
  <c r="CJ414" i="33"/>
  <c r="CJ275" i="33"/>
  <c r="CJ293" i="33"/>
  <c r="CJ318" i="33"/>
  <c r="CJ325" i="33"/>
  <c r="CJ339" i="33"/>
  <c r="CJ272" i="33"/>
  <c r="CJ439" i="33"/>
  <c r="CJ326" i="33"/>
  <c r="CJ377" i="33"/>
  <c r="CJ335" i="33"/>
  <c r="CJ295" i="33"/>
  <c r="CJ277" i="33"/>
  <c r="CJ302" i="33"/>
  <c r="CJ313" i="33"/>
  <c r="CJ400" i="33"/>
  <c r="CJ403" i="33"/>
  <c r="CJ317" i="33"/>
  <c r="CJ331" i="33"/>
  <c r="CJ306" i="33"/>
  <c r="CJ370" i="33"/>
  <c r="CJ334" i="33"/>
  <c r="CJ347" i="33"/>
  <c r="CJ413" i="33"/>
  <c r="CJ395" i="33"/>
  <c r="CJ458" i="33"/>
  <c r="CJ368" i="33"/>
  <c r="CJ363" i="33"/>
  <c r="CJ378" i="33"/>
  <c r="CJ369" i="33"/>
  <c r="CJ353" i="33"/>
  <c r="CJ299" i="33"/>
  <c r="CJ282" i="33"/>
  <c r="CJ289" i="33"/>
  <c r="CJ466" i="33"/>
  <c r="CJ455" i="33"/>
  <c r="CJ411" i="33"/>
  <c r="CJ391" i="33"/>
  <c r="CJ315" i="33"/>
  <c r="CJ345" i="33"/>
  <c r="CJ320" i="33"/>
  <c r="CJ309" i="33"/>
  <c r="CJ301" i="33"/>
  <c r="CJ285" i="33"/>
  <c r="CJ270" i="33"/>
  <c r="CJ264" i="33"/>
  <c r="CJ437" i="33"/>
  <c r="CJ425" i="33"/>
  <c r="CJ409" i="33"/>
  <c r="CJ405" i="33"/>
  <c r="CJ340" i="33"/>
  <c r="CJ373" i="33"/>
  <c r="CJ307" i="33"/>
  <c r="CJ327" i="33"/>
  <c r="CJ266" i="33"/>
  <c r="CJ436" i="33"/>
  <c r="CJ351" i="33"/>
  <c r="CJ267" i="33"/>
  <c r="CJ342" i="33"/>
  <c r="CJ292" i="33"/>
  <c r="CJ374" i="33"/>
  <c r="CJ296" i="33"/>
  <c r="BV183" i="18"/>
  <c r="BT183" i="18"/>
  <c r="BU183" i="18"/>
  <c r="BT171" i="18"/>
  <c r="BU171" i="18"/>
  <c r="BV171" i="18"/>
  <c r="BV159" i="18"/>
  <c r="BT159" i="18"/>
  <c r="BU159" i="18"/>
  <c r="BV143" i="18"/>
  <c r="BT143" i="18"/>
  <c r="BU143" i="18"/>
  <c r="BT131" i="18"/>
  <c r="BU131" i="18"/>
  <c r="BV131" i="18"/>
  <c r="BV119" i="18"/>
  <c r="BT119" i="18"/>
  <c r="BU119" i="18"/>
  <c r="BT107" i="18"/>
  <c r="BU107" i="18"/>
  <c r="BV107" i="18"/>
  <c r="BV95" i="18"/>
  <c r="BT95" i="18"/>
  <c r="BU95" i="18"/>
  <c r="BV87" i="18"/>
  <c r="BT87" i="18"/>
  <c r="BU87" i="18"/>
  <c r="BV71" i="18"/>
  <c r="BT71" i="18"/>
  <c r="BU71" i="18"/>
  <c r="BT59" i="18"/>
  <c r="BU59" i="18"/>
  <c r="BV59" i="18"/>
  <c r="BV47" i="18"/>
  <c r="BT47" i="18"/>
  <c r="BU47" i="18"/>
  <c r="BT35" i="18"/>
  <c r="BU35" i="18"/>
  <c r="BV35" i="18"/>
  <c r="BV23" i="18"/>
  <c r="BT23" i="18"/>
  <c r="BU23" i="18"/>
  <c r="BV15" i="18"/>
  <c r="BT15" i="18"/>
  <c r="BU15" i="18"/>
  <c r="BV7" i="18"/>
  <c r="BT7" i="18"/>
  <c r="BU7" i="18"/>
  <c r="BT8" i="12"/>
  <c r="BU8" i="12"/>
  <c r="BV8" i="12"/>
  <c r="BT164" i="18"/>
  <c r="BU164" i="18"/>
  <c r="BV164" i="18"/>
  <c r="BT140" i="18"/>
  <c r="BU140" i="18"/>
  <c r="BV140" i="18"/>
  <c r="BT116" i="18"/>
  <c r="BU116" i="18"/>
  <c r="BV116" i="18"/>
  <c r="BT84" i="18"/>
  <c r="BU84" i="18"/>
  <c r="BV84" i="18"/>
  <c r="BT64" i="18"/>
  <c r="BU64" i="18"/>
  <c r="BV64" i="18"/>
  <c r="BT40" i="18"/>
  <c r="BU40" i="18"/>
  <c r="BV40" i="18"/>
  <c r="BT20" i="18"/>
  <c r="BU20" i="18"/>
  <c r="BV20" i="18"/>
  <c r="BT6" i="12"/>
  <c r="BU6" i="12"/>
  <c r="BV6" i="12"/>
  <c r="BT179" i="18"/>
  <c r="BU179" i="18"/>
  <c r="BV179" i="18"/>
  <c r="BV167" i="18"/>
  <c r="BT167" i="18"/>
  <c r="BU167" i="18"/>
  <c r="BT155" i="18"/>
  <c r="BU155" i="18"/>
  <c r="BV155" i="18"/>
  <c r="BT147" i="18"/>
  <c r="BU147" i="18"/>
  <c r="BV147" i="18"/>
  <c r="BV135" i="18"/>
  <c r="BT135" i="18"/>
  <c r="BU135" i="18"/>
  <c r="BT123" i="18"/>
  <c r="BU123" i="18"/>
  <c r="BV123" i="18"/>
  <c r="BV111" i="18"/>
  <c r="BT111" i="18"/>
  <c r="BU111" i="18"/>
  <c r="BT99" i="18"/>
  <c r="BU99" i="18"/>
  <c r="BV99" i="18"/>
  <c r="BT83" i="18"/>
  <c r="BU83" i="18"/>
  <c r="BV83" i="18"/>
  <c r="BT75" i="18"/>
  <c r="BU75" i="18"/>
  <c r="BV75" i="18"/>
  <c r="BV63" i="18"/>
  <c r="BT63" i="18"/>
  <c r="BU63" i="18"/>
  <c r="BT51" i="18"/>
  <c r="BU51" i="18"/>
  <c r="BV51" i="18"/>
  <c r="BV39" i="18"/>
  <c r="BT39" i="18"/>
  <c r="BU39" i="18"/>
  <c r="BT27" i="18"/>
  <c r="BU27" i="18"/>
  <c r="BV27" i="18"/>
  <c r="BT11" i="18"/>
  <c r="BU11" i="18"/>
  <c r="BV11" i="18"/>
  <c r="BT13" i="12"/>
  <c r="BU13" i="12"/>
  <c r="BV13" i="12"/>
  <c r="BT184" i="18"/>
  <c r="BU184" i="18"/>
  <c r="BV184" i="18"/>
  <c r="BT148" i="18"/>
  <c r="BU148" i="18"/>
  <c r="BV148" i="18"/>
  <c r="BT120" i="18"/>
  <c r="BU120" i="18"/>
  <c r="BV120" i="18"/>
  <c r="BT100" i="18"/>
  <c r="BU100" i="18"/>
  <c r="BV100" i="18"/>
  <c r="BT72" i="18"/>
  <c r="BU72" i="18"/>
  <c r="BV72" i="18"/>
  <c r="BT52" i="18"/>
  <c r="BU52" i="18"/>
  <c r="BV52" i="18"/>
  <c r="BT32" i="18"/>
  <c r="BU32" i="18"/>
  <c r="BV32" i="18"/>
  <c r="BT16" i="18"/>
  <c r="BU16" i="18"/>
  <c r="BV16" i="18"/>
  <c r="BT14" i="12"/>
  <c r="BU14" i="12"/>
  <c r="BV14" i="12"/>
  <c r="BT187" i="18"/>
  <c r="BU187" i="18"/>
  <c r="BV187" i="18"/>
  <c r="BV175" i="18"/>
  <c r="BT175" i="18"/>
  <c r="BU175" i="18"/>
  <c r="BT163" i="18"/>
  <c r="BU163" i="18"/>
  <c r="BV163" i="18"/>
  <c r="BV151" i="18"/>
  <c r="BT151" i="18"/>
  <c r="BU151" i="18"/>
  <c r="BT139" i="18"/>
  <c r="BU139" i="18"/>
  <c r="BV139" i="18"/>
  <c r="BV127" i="18"/>
  <c r="BT127" i="18"/>
  <c r="BU127" i="18"/>
  <c r="BT115" i="18"/>
  <c r="BU115" i="18"/>
  <c r="BV115" i="18"/>
  <c r="BV103" i="18"/>
  <c r="BT103" i="18"/>
  <c r="BU103" i="18"/>
  <c r="BT91" i="18"/>
  <c r="BU91" i="18"/>
  <c r="BV91" i="18"/>
  <c r="BV79" i="18"/>
  <c r="BT79" i="18"/>
  <c r="BU79" i="18"/>
  <c r="BT67" i="18"/>
  <c r="BU67" i="18"/>
  <c r="BV67" i="18"/>
  <c r="BV55" i="18"/>
  <c r="BT55" i="18"/>
  <c r="BU55" i="18"/>
  <c r="BT43" i="18"/>
  <c r="BU43" i="18"/>
  <c r="BV43" i="18"/>
  <c r="BV31" i="18"/>
  <c r="BT31" i="18"/>
  <c r="BU31" i="18"/>
  <c r="BT19" i="18"/>
  <c r="BU19" i="18"/>
  <c r="BV19" i="18"/>
  <c r="BT5" i="12"/>
  <c r="BU5" i="12"/>
  <c r="BV5" i="12"/>
  <c r="BV12" i="12"/>
  <c r="BT12" i="12"/>
  <c r="BU12" i="12"/>
  <c r="BV4" i="12"/>
  <c r="BT4" i="12"/>
  <c r="BU4" i="12"/>
  <c r="BU186" i="18"/>
  <c r="BV186" i="18"/>
  <c r="BT186" i="18"/>
  <c r="BT182" i="18"/>
  <c r="BU182" i="18"/>
  <c r="BV182" i="18"/>
  <c r="BU178" i="18"/>
  <c r="BV178" i="18"/>
  <c r="BT178" i="18"/>
  <c r="BT174" i="18"/>
  <c r="BU174" i="18"/>
  <c r="BV174" i="18"/>
  <c r="BU170" i="18"/>
  <c r="BV170" i="18"/>
  <c r="BT170" i="18"/>
  <c r="BT166" i="18"/>
  <c r="BU166" i="18"/>
  <c r="BV166" i="18"/>
  <c r="BU162" i="18"/>
  <c r="BV162" i="18"/>
  <c r="BT162" i="18"/>
  <c r="BT158" i="18"/>
  <c r="BU158" i="18"/>
  <c r="BV158" i="18"/>
  <c r="BU154" i="18"/>
  <c r="BV154" i="18"/>
  <c r="BT154" i="18"/>
  <c r="BT150" i="18"/>
  <c r="BU150" i="18"/>
  <c r="BV150" i="18"/>
  <c r="BU146" i="18"/>
  <c r="BV146" i="18"/>
  <c r="BT146" i="18"/>
  <c r="BT142" i="18"/>
  <c r="BU142" i="18"/>
  <c r="BV142" i="18"/>
  <c r="BU138" i="18"/>
  <c r="BV138" i="18"/>
  <c r="BT138" i="18"/>
  <c r="BT134" i="18"/>
  <c r="BU134" i="18"/>
  <c r="BV134" i="18"/>
  <c r="BU130" i="18"/>
  <c r="BV130" i="18"/>
  <c r="BT130" i="18"/>
  <c r="BT126" i="18"/>
  <c r="BU126" i="18"/>
  <c r="BV126" i="18"/>
  <c r="BU122" i="18"/>
  <c r="BV122" i="18"/>
  <c r="BT122" i="18"/>
  <c r="BT118" i="18"/>
  <c r="BU118" i="18"/>
  <c r="BV118" i="18"/>
  <c r="BU114" i="18"/>
  <c r="BV114" i="18"/>
  <c r="BT114" i="18"/>
  <c r="BT110" i="18"/>
  <c r="BU110" i="18"/>
  <c r="BV110" i="18"/>
  <c r="BU106" i="18"/>
  <c r="BV106" i="18"/>
  <c r="BT106" i="18"/>
  <c r="BT102" i="18"/>
  <c r="BU102" i="18"/>
  <c r="BV102" i="18"/>
  <c r="BU98" i="18"/>
  <c r="BV98" i="18"/>
  <c r="BT98" i="18"/>
  <c r="BT94" i="18"/>
  <c r="BU94" i="18"/>
  <c r="BV94" i="18"/>
  <c r="BU90" i="18"/>
  <c r="BV90" i="18"/>
  <c r="BT90" i="18"/>
  <c r="BT86" i="18"/>
  <c r="BU86" i="18"/>
  <c r="BV86" i="18"/>
  <c r="BU82" i="18"/>
  <c r="BV82" i="18"/>
  <c r="BT82" i="18"/>
  <c r="BT78" i="18"/>
  <c r="BU78" i="18"/>
  <c r="BV78" i="18"/>
  <c r="BU74" i="18"/>
  <c r="BV74" i="18"/>
  <c r="BT74" i="18"/>
  <c r="BT70" i="18"/>
  <c r="BU70" i="18"/>
  <c r="BV70" i="18"/>
  <c r="BU66" i="18"/>
  <c r="BV66" i="18"/>
  <c r="BT66" i="18"/>
  <c r="BT62" i="18"/>
  <c r="BU62" i="18"/>
  <c r="BV62" i="18"/>
  <c r="BU58" i="18"/>
  <c r="BV58" i="18"/>
  <c r="BT58" i="18"/>
  <c r="BT54" i="18"/>
  <c r="BU54" i="18"/>
  <c r="BV54" i="18"/>
  <c r="BU50" i="18"/>
  <c r="BV50" i="18"/>
  <c r="BT50" i="18"/>
  <c r="BT46" i="18"/>
  <c r="BU46" i="18"/>
  <c r="BV46" i="18"/>
  <c r="BU42" i="18"/>
  <c r="BV42" i="18"/>
  <c r="BT42" i="18"/>
  <c r="BT38" i="18"/>
  <c r="BU38" i="18"/>
  <c r="BV38" i="18"/>
  <c r="BU34" i="18"/>
  <c r="BV34" i="18"/>
  <c r="BT34" i="18"/>
  <c r="BT30" i="18"/>
  <c r="BU30" i="18"/>
  <c r="BV30" i="18"/>
  <c r="BU26" i="18"/>
  <c r="BV26" i="18"/>
  <c r="BT26" i="18"/>
  <c r="BT22" i="18"/>
  <c r="BU22" i="18"/>
  <c r="BV22" i="18"/>
  <c r="BU18" i="18"/>
  <c r="BV18" i="18"/>
  <c r="BT18" i="18"/>
  <c r="BT14" i="18"/>
  <c r="BU14" i="18"/>
  <c r="BV14" i="18"/>
  <c r="BU10" i="18"/>
  <c r="BV10" i="18"/>
  <c r="BT10" i="18"/>
  <c r="BT6" i="18"/>
  <c r="BU6" i="18"/>
  <c r="BV6" i="18"/>
  <c r="BT188" i="18"/>
  <c r="BU188" i="18"/>
  <c r="BV188" i="18"/>
  <c r="BT156" i="18"/>
  <c r="BU156" i="18"/>
  <c r="BV156" i="18"/>
  <c r="BT128" i="18"/>
  <c r="BU128" i="18"/>
  <c r="BV128" i="18"/>
  <c r="BT104" i="18"/>
  <c r="BU104" i="18"/>
  <c r="BV104" i="18"/>
  <c r="BT76" i="18"/>
  <c r="BU76" i="18"/>
  <c r="BV76" i="18"/>
  <c r="BT48" i="18"/>
  <c r="BU48" i="18"/>
  <c r="BV48" i="18"/>
  <c r="BT28" i="18"/>
  <c r="BU28" i="18"/>
  <c r="BV28" i="18"/>
  <c r="BT11" i="12"/>
  <c r="BU11" i="12"/>
  <c r="BV11" i="12"/>
  <c r="BT4" i="18"/>
  <c r="BU4" i="18"/>
  <c r="BV4" i="18"/>
  <c r="BT16" i="12"/>
  <c r="BU16" i="12"/>
  <c r="BV16" i="12"/>
  <c r="BT176" i="18"/>
  <c r="BU176" i="18"/>
  <c r="BV176" i="18"/>
  <c r="BT152" i="18"/>
  <c r="BU152" i="18"/>
  <c r="BV152" i="18"/>
  <c r="BT132" i="18"/>
  <c r="BU132" i="18"/>
  <c r="BV132" i="18"/>
  <c r="BT92" i="18"/>
  <c r="BU92" i="18"/>
  <c r="BV92" i="18"/>
  <c r="BT8" i="18"/>
  <c r="BU8" i="18"/>
  <c r="BV8" i="18"/>
  <c r="BV3" i="12"/>
  <c r="BU3" i="12"/>
  <c r="BT3" i="12"/>
  <c r="BT10" i="12"/>
  <c r="BU10" i="12"/>
  <c r="BV10" i="12"/>
  <c r="BV3" i="18"/>
  <c r="BU3" i="18"/>
  <c r="BT3" i="18"/>
  <c r="BT189" i="18"/>
  <c r="BU189" i="18"/>
  <c r="BV189" i="18"/>
  <c r="BT177" i="18"/>
  <c r="BU177" i="18"/>
  <c r="BV177" i="18"/>
  <c r="BT169" i="18"/>
  <c r="BU169" i="18"/>
  <c r="BV169" i="18"/>
  <c r="BT161" i="18"/>
  <c r="BU161" i="18"/>
  <c r="BV161" i="18"/>
  <c r="BT153" i="18"/>
  <c r="BU153" i="18"/>
  <c r="BV153" i="18"/>
  <c r="BT145" i="18"/>
  <c r="BU145" i="18"/>
  <c r="BV145" i="18"/>
  <c r="BT137" i="18"/>
  <c r="BU137" i="18"/>
  <c r="BV137" i="18"/>
  <c r="BT129" i="18"/>
  <c r="BU129" i="18"/>
  <c r="BV129" i="18"/>
  <c r="BT121" i="18"/>
  <c r="BU121" i="18"/>
  <c r="BV121" i="18"/>
  <c r="BT109" i="18"/>
  <c r="BU109" i="18"/>
  <c r="BV109" i="18"/>
  <c r="BT101" i="18"/>
  <c r="BU101" i="18"/>
  <c r="BV101" i="18"/>
  <c r="BT93" i="18"/>
  <c r="BU93" i="18"/>
  <c r="BV93" i="18"/>
  <c r="BT85" i="18"/>
  <c r="BU85" i="18"/>
  <c r="BV85" i="18"/>
  <c r="BT77" i="18"/>
  <c r="BU77" i="18"/>
  <c r="BV77" i="18"/>
  <c r="BT69" i="18"/>
  <c r="BU69" i="18"/>
  <c r="BV69" i="18"/>
  <c r="BT61" i="18"/>
  <c r="BU61" i="18"/>
  <c r="BV61" i="18"/>
  <c r="BT57" i="18"/>
  <c r="BU57" i="18"/>
  <c r="BV57" i="18"/>
  <c r="BT49" i="18"/>
  <c r="BU49" i="18"/>
  <c r="BV49" i="18"/>
  <c r="BT41" i="18"/>
  <c r="BU41" i="18"/>
  <c r="BV41" i="18"/>
  <c r="BT33" i="18"/>
  <c r="BU33" i="18"/>
  <c r="BV33" i="18"/>
  <c r="BT21" i="18"/>
  <c r="BU21" i="18"/>
  <c r="BV21" i="18"/>
  <c r="BT13" i="18"/>
  <c r="BU13" i="18"/>
  <c r="BV13" i="18"/>
  <c r="BT5" i="18"/>
  <c r="BU5" i="18"/>
  <c r="BV5" i="18"/>
  <c r="BT168" i="18"/>
  <c r="BU168" i="18"/>
  <c r="BV168" i="18"/>
  <c r="BT136" i="18"/>
  <c r="BU136" i="18"/>
  <c r="BV136" i="18"/>
  <c r="BT108" i="18"/>
  <c r="BU108" i="18"/>
  <c r="BV108" i="18"/>
  <c r="BT88" i="18"/>
  <c r="BU88" i="18"/>
  <c r="BV88" i="18"/>
  <c r="BT60" i="18"/>
  <c r="BU60" i="18"/>
  <c r="BV60" i="18"/>
  <c r="BT185" i="18"/>
  <c r="BU185" i="18"/>
  <c r="BV185" i="18"/>
  <c r="BT181" i="18"/>
  <c r="BU181" i="18"/>
  <c r="BV181" i="18"/>
  <c r="BT173" i="18"/>
  <c r="BU173" i="18"/>
  <c r="BV173" i="18"/>
  <c r="BT165" i="18"/>
  <c r="BU165" i="18"/>
  <c r="BV165" i="18"/>
  <c r="BT157" i="18"/>
  <c r="BU157" i="18"/>
  <c r="BV157" i="18"/>
  <c r="BT149" i="18"/>
  <c r="BU149" i="18"/>
  <c r="BV149" i="18"/>
  <c r="BT141" i="18"/>
  <c r="BU141" i="18"/>
  <c r="BV141" i="18"/>
  <c r="BT133" i="18"/>
  <c r="BU133" i="18"/>
  <c r="BV133" i="18"/>
  <c r="BT125" i="18"/>
  <c r="BU125" i="18"/>
  <c r="BV125" i="18"/>
  <c r="BT117" i="18"/>
  <c r="BU117" i="18"/>
  <c r="BV117" i="18"/>
  <c r="BT113" i="18"/>
  <c r="BU113" i="18"/>
  <c r="BV113" i="18"/>
  <c r="BT105" i="18"/>
  <c r="BU105" i="18"/>
  <c r="BV105" i="18"/>
  <c r="BT97" i="18"/>
  <c r="BU97" i="18"/>
  <c r="BV97" i="18"/>
  <c r="BT89" i="18"/>
  <c r="BU89" i="18"/>
  <c r="BV89" i="18"/>
  <c r="BT81" i="18"/>
  <c r="BU81" i="18"/>
  <c r="BV81" i="18"/>
  <c r="BT73" i="18"/>
  <c r="BU73" i="18"/>
  <c r="BV73" i="18"/>
  <c r="BT65" i="18"/>
  <c r="BU65" i="18"/>
  <c r="BV65" i="18"/>
  <c r="BT53" i="18"/>
  <c r="BU53" i="18"/>
  <c r="BV53" i="18"/>
  <c r="BT45" i="18"/>
  <c r="BU45" i="18"/>
  <c r="BV45" i="18"/>
  <c r="BT37" i="18"/>
  <c r="BU37" i="18"/>
  <c r="BV37" i="18"/>
  <c r="BT29" i="18"/>
  <c r="BU29" i="18"/>
  <c r="BV29" i="18"/>
  <c r="BT25" i="18"/>
  <c r="BU25" i="18"/>
  <c r="BV25" i="18"/>
  <c r="BT17" i="18"/>
  <c r="BU17" i="18"/>
  <c r="BV17" i="18"/>
  <c r="BT9" i="18"/>
  <c r="BU9" i="18"/>
  <c r="BV9" i="18"/>
  <c r="BT17" i="12"/>
  <c r="BU17" i="12"/>
  <c r="BV17" i="12"/>
  <c r="BT9" i="12"/>
  <c r="BU9" i="12"/>
  <c r="BV9" i="12"/>
  <c r="BT20" i="25"/>
  <c r="BU20" i="25"/>
  <c r="BV20" i="25"/>
  <c r="BT29" i="25"/>
  <c r="BU29" i="25"/>
  <c r="BV29" i="25"/>
  <c r="BT25" i="25"/>
  <c r="BU25" i="25"/>
  <c r="BV25" i="25"/>
  <c r="BT21" i="25"/>
  <c r="BU21" i="25"/>
  <c r="BV21" i="25"/>
  <c r="BU17" i="25"/>
  <c r="BV17" i="25"/>
  <c r="BT17" i="25"/>
  <c r="BT13" i="25"/>
  <c r="BV13" i="25"/>
  <c r="BU13" i="25"/>
  <c r="BT9" i="25"/>
  <c r="BU9" i="25"/>
  <c r="BV9" i="25"/>
  <c r="BT5" i="25"/>
  <c r="BU5" i="25"/>
  <c r="BV5" i="25"/>
  <c r="BT24" i="25"/>
  <c r="BU24" i="25"/>
  <c r="BV24" i="25"/>
  <c r="BU8" i="25"/>
  <c r="BV8" i="25"/>
  <c r="BT8" i="25"/>
  <c r="BV23" i="25"/>
  <c r="BT23" i="25"/>
  <c r="BU23" i="25"/>
  <c r="BT11" i="25"/>
  <c r="BU11" i="25"/>
  <c r="BV11" i="25"/>
  <c r="BV7" i="25"/>
  <c r="BT7" i="25"/>
  <c r="BU7" i="25"/>
  <c r="BT4" i="25"/>
  <c r="BU4" i="25"/>
  <c r="BV4" i="25"/>
  <c r="BT28" i="25"/>
  <c r="BU28" i="25"/>
  <c r="BV28" i="25"/>
  <c r="BT12" i="25"/>
  <c r="BU12" i="25"/>
  <c r="BV12" i="25"/>
  <c r="BT19" i="25"/>
  <c r="BV19" i="25"/>
  <c r="BU19" i="25"/>
  <c r="BT3" i="25"/>
  <c r="BV3" i="25"/>
  <c r="BU3" i="25"/>
  <c r="BU26" i="25"/>
  <c r="BV26" i="25"/>
  <c r="BT26" i="25"/>
  <c r="BU18" i="25"/>
  <c r="BV18" i="25"/>
  <c r="BT18" i="25"/>
  <c r="BU14" i="25"/>
  <c r="BT14" i="25"/>
  <c r="BV14" i="25"/>
  <c r="BU10" i="25"/>
  <c r="BV10" i="25"/>
  <c r="BT10" i="25"/>
  <c r="BU6" i="25"/>
  <c r="BT6" i="25"/>
  <c r="BV6" i="25"/>
  <c r="BV16" i="25"/>
  <c r="BT16" i="25"/>
  <c r="BU16" i="25"/>
  <c r="BT27" i="25"/>
  <c r="BU27" i="25"/>
  <c r="BV27" i="25"/>
  <c r="BV15" i="25"/>
  <c r="BT15" i="25"/>
  <c r="BU15" i="25"/>
  <c r="BT30" i="25"/>
  <c r="BU30" i="25"/>
  <c r="BV30" i="25"/>
  <c r="BT22" i="25"/>
  <c r="BV22" i="25"/>
  <c r="BU22" i="25"/>
  <c r="BT57" i="24"/>
  <c r="BU57" i="24"/>
  <c r="BV57" i="24"/>
  <c r="BV37" i="24"/>
  <c r="BT37" i="24"/>
  <c r="BU37" i="24"/>
  <c r="BT4" i="24"/>
  <c r="BU4" i="24"/>
  <c r="BV4" i="24"/>
  <c r="BU56" i="24"/>
  <c r="BV56" i="24"/>
  <c r="BT56" i="24"/>
  <c r="BU48" i="24"/>
  <c r="BV48" i="24"/>
  <c r="BT48" i="24"/>
  <c r="BV59" i="24"/>
  <c r="BT59" i="24"/>
  <c r="BU59" i="24"/>
  <c r="BU47" i="24"/>
  <c r="BT47" i="24"/>
  <c r="BV47" i="24"/>
  <c r="BU30" i="24"/>
  <c r="BV30" i="24"/>
  <c r="BT30" i="24"/>
  <c r="BT26" i="24"/>
  <c r="BU26" i="24"/>
  <c r="BV26" i="24"/>
  <c r="BU22" i="24"/>
  <c r="BV22" i="24"/>
  <c r="BT22" i="24"/>
  <c r="BT18" i="24"/>
  <c r="BU18" i="24"/>
  <c r="BV18" i="24"/>
  <c r="BU14" i="24"/>
  <c r="BV14" i="24"/>
  <c r="BT14" i="24"/>
  <c r="BT10" i="24"/>
  <c r="BU10" i="24"/>
  <c r="BV10" i="24"/>
  <c r="BU6" i="24"/>
  <c r="BV6" i="24"/>
  <c r="BT6" i="24"/>
  <c r="BV53" i="24"/>
  <c r="BT53" i="24"/>
  <c r="BU53" i="24"/>
  <c r="BT33" i="24"/>
  <c r="BU33" i="24"/>
  <c r="BV33" i="24"/>
  <c r="BT58" i="24"/>
  <c r="BU58" i="24"/>
  <c r="BV58" i="24"/>
  <c r="BU54" i="24"/>
  <c r="BV54" i="24"/>
  <c r="BT54" i="24"/>
  <c r="BT50" i="24"/>
  <c r="BU50" i="24"/>
  <c r="BV50" i="24"/>
  <c r="BU46" i="24"/>
  <c r="BV46" i="24"/>
  <c r="BT46" i="24"/>
  <c r="BT42" i="24"/>
  <c r="BU42" i="24"/>
  <c r="BV42" i="24"/>
  <c r="BU38" i="24"/>
  <c r="BV38" i="24"/>
  <c r="BT38" i="24"/>
  <c r="BT34" i="24"/>
  <c r="BU34" i="24"/>
  <c r="BV34" i="24"/>
  <c r="BT49" i="24"/>
  <c r="BU49" i="24"/>
  <c r="BV49" i="24"/>
  <c r="BT41" i="24"/>
  <c r="BU41" i="24"/>
  <c r="BV41" i="24"/>
  <c r="BT25" i="24"/>
  <c r="BU25" i="24"/>
  <c r="BV25" i="24"/>
  <c r="BV21" i="24"/>
  <c r="BT21" i="24"/>
  <c r="BU21" i="24"/>
  <c r="BT17" i="24"/>
  <c r="BU17" i="24"/>
  <c r="BV17" i="24"/>
  <c r="BV13" i="24"/>
  <c r="BT13" i="24"/>
  <c r="BU13" i="24"/>
  <c r="BT9" i="24"/>
  <c r="BU9" i="24"/>
  <c r="BV9" i="24"/>
  <c r="BV5" i="24"/>
  <c r="BT5" i="24"/>
  <c r="BU5" i="24"/>
  <c r="BU40" i="24"/>
  <c r="BV40" i="24"/>
  <c r="BT40" i="24"/>
  <c r="BU32" i="24"/>
  <c r="BV32" i="24"/>
  <c r="BT32" i="24"/>
  <c r="BU24" i="24"/>
  <c r="BV24" i="24"/>
  <c r="BT24" i="24"/>
  <c r="BT20" i="24"/>
  <c r="BU20" i="24"/>
  <c r="BV20" i="24"/>
  <c r="BU16" i="24"/>
  <c r="BV16" i="24"/>
  <c r="BT16" i="24"/>
  <c r="BT12" i="24"/>
  <c r="BV12" i="24"/>
  <c r="BU12" i="24"/>
  <c r="BU8" i="24"/>
  <c r="BV8" i="24"/>
  <c r="BT8" i="24"/>
  <c r="BT36" i="24"/>
  <c r="BU36" i="24"/>
  <c r="BV36" i="24"/>
  <c r="BT28" i="24"/>
  <c r="BV28" i="24"/>
  <c r="BU28" i="24"/>
  <c r="BU3" i="24"/>
  <c r="BT3" i="24"/>
  <c r="BV3" i="24"/>
  <c r="BV61" i="24"/>
  <c r="BT61" i="24"/>
  <c r="BU61" i="24"/>
  <c r="BV45" i="24"/>
  <c r="BT45" i="24"/>
  <c r="BU45" i="24"/>
  <c r="BV29" i="24"/>
  <c r="BT29" i="24"/>
  <c r="BU29" i="24"/>
  <c r="BT60" i="24"/>
  <c r="BU60" i="24"/>
  <c r="BV60" i="24"/>
  <c r="BT52" i="24"/>
  <c r="BU52" i="24"/>
  <c r="BV52" i="24"/>
  <c r="BT44" i="24"/>
  <c r="BU44" i="24"/>
  <c r="BV44" i="24"/>
  <c r="BU55" i="24"/>
  <c r="BT55" i="24"/>
  <c r="BV55" i="24"/>
  <c r="BV51" i="24"/>
  <c r="BT51" i="24"/>
  <c r="BU51" i="24"/>
  <c r="BV43" i="24"/>
  <c r="BT43" i="24"/>
  <c r="BU43" i="24"/>
  <c r="BU39" i="24"/>
  <c r="BT39" i="24"/>
  <c r="BV39" i="24"/>
  <c r="BV35" i="24"/>
  <c r="BT35" i="24"/>
  <c r="BU35" i="24"/>
  <c r="BT31" i="24"/>
  <c r="BU31" i="24"/>
  <c r="BV31" i="24"/>
  <c r="BV27" i="24"/>
  <c r="BT27" i="24"/>
  <c r="BU27" i="24"/>
  <c r="BT23" i="24"/>
  <c r="BU23" i="24"/>
  <c r="BV23" i="24"/>
  <c r="BV19" i="24"/>
  <c r="BT19" i="24"/>
  <c r="BU19" i="24"/>
  <c r="BT15" i="24"/>
  <c r="BU15" i="24"/>
  <c r="BV15" i="24"/>
  <c r="BV11" i="24"/>
  <c r="BT11" i="24"/>
  <c r="BU11" i="24"/>
  <c r="BU7" i="24"/>
  <c r="BT7" i="24"/>
  <c r="BV7" i="24"/>
  <c r="BU54" i="23"/>
  <c r="BV54" i="23"/>
  <c r="BT54" i="23"/>
  <c r="BT42" i="23"/>
  <c r="BU42" i="23"/>
  <c r="BV42" i="23"/>
  <c r="BU30" i="23"/>
  <c r="BV30" i="23"/>
  <c r="BT30" i="23"/>
  <c r="BU18" i="23"/>
  <c r="BT18" i="23"/>
  <c r="BV18" i="23"/>
  <c r="BU6" i="23"/>
  <c r="BV6" i="23"/>
  <c r="BT6" i="23"/>
  <c r="BT57" i="23"/>
  <c r="BU57" i="23"/>
  <c r="BV57" i="23"/>
  <c r="BT45" i="23"/>
  <c r="BU45" i="23"/>
  <c r="BV45" i="23"/>
  <c r="BT33" i="23"/>
  <c r="BU33" i="23"/>
  <c r="BV33" i="23"/>
  <c r="BT21" i="23"/>
  <c r="BU21" i="23"/>
  <c r="BV21" i="23"/>
  <c r="BT9" i="23"/>
  <c r="BU9" i="23"/>
  <c r="BV9" i="23"/>
  <c r="BT52" i="23"/>
  <c r="BU52" i="23"/>
  <c r="BV52" i="23"/>
  <c r="BT44" i="23"/>
  <c r="BU44" i="23"/>
  <c r="BV44" i="23"/>
  <c r="BT36" i="23"/>
  <c r="BU36" i="23"/>
  <c r="BV36" i="23"/>
  <c r="BV32" i="23"/>
  <c r="BT32" i="23"/>
  <c r="BU32" i="23"/>
  <c r="BT28" i="23"/>
  <c r="BU28" i="23"/>
  <c r="BV28" i="23"/>
  <c r="BT20" i="23"/>
  <c r="BU20" i="23"/>
  <c r="BV20" i="23"/>
  <c r="BT16" i="23"/>
  <c r="BU16" i="23"/>
  <c r="BV16" i="23"/>
  <c r="BT12" i="23"/>
  <c r="BU12" i="23"/>
  <c r="BV12" i="23"/>
  <c r="BV8" i="23"/>
  <c r="BT8" i="23"/>
  <c r="BU8" i="23"/>
  <c r="BT4" i="23"/>
  <c r="BU4" i="23"/>
  <c r="BV4" i="23"/>
  <c r="BT50" i="23"/>
  <c r="BU50" i="23"/>
  <c r="BV50" i="23"/>
  <c r="BU38" i="23"/>
  <c r="BT38" i="23"/>
  <c r="BV38" i="23"/>
  <c r="BU26" i="23"/>
  <c r="BT26" i="23"/>
  <c r="BV26" i="23"/>
  <c r="BU14" i="23"/>
  <c r="BV14" i="23"/>
  <c r="BT14" i="23"/>
  <c r="BV3" i="23"/>
  <c r="BU3" i="23"/>
  <c r="BT3" i="23"/>
  <c r="BT53" i="23"/>
  <c r="BU53" i="23"/>
  <c r="BV53" i="23"/>
  <c r="BT41" i="23"/>
  <c r="BU41" i="23"/>
  <c r="BV41" i="23"/>
  <c r="BT29" i="23"/>
  <c r="BU29" i="23"/>
  <c r="BV29" i="23"/>
  <c r="BT17" i="23"/>
  <c r="BU17" i="23"/>
  <c r="BV17" i="23"/>
  <c r="BT5" i="23"/>
  <c r="BU5" i="23"/>
  <c r="BV5" i="23"/>
  <c r="BV56" i="23"/>
  <c r="BT56" i="23"/>
  <c r="BU56" i="23"/>
  <c r="BV48" i="23"/>
  <c r="BT48" i="23"/>
  <c r="BU48" i="23"/>
  <c r="BV40" i="23"/>
  <c r="BT40" i="23"/>
  <c r="BU40" i="23"/>
  <c r="BV24" i="23"/>
  <c r="BT24" i="23"/>
  <c r="BU24" i="23"/>
  <c r="BT58" i="23"/>
  <c r="BU58" i="23"/>
  <c r="BV58" i="23"/>
  <c r="BU46" i="23"/>
  <c r="BV46" i="23"/>
  <c r="BT46" i="23"/>
  <c r="BT34" i="23"/>
  <c r="BU34" i="23"/>
  <c r="BV34" i="23"/>
  <c r="BU22" i="23"/>
  <c r="BV22" i="23"/>
  <c r="BT22" i="23"/>
  <c r="BU10" i="23"/>
  <c r="BT10" i="23"/>
  <c r="BV10" i="23"/>
  <c r="BT49" i="23"/>
  <c r="BU49" i="23"/>
  <c r="BV49" i="23"/>
  <c r="BT37" i="23"/>
  <c r="BU37" i="23"/>
  <c r="BV37" i="23"/>
  <c r="BT25" i="23"/>
  <c r="BU25" i="23"/>
  <c r="BV25" i="23"/>
  <c r="BT13" i="23"/>
  <c r="BU13" i="23"/>
  <c r="BV13" i="23"/>
  <c r="BV59" i="23"/>
  <c r="BU59" i="23"/>
  <c r="BT59" i="23"/>
  <c r="BV55" i="23"/>
  <c r="BT55" i="23"/>
  <c r="BU55" i="23"/>
  <c r="BV51" i="23"/>
  <c r="BT51" i="23"/>
  <c r="BU51" i="23"/>
  <c r="BV47" i="23"/>
  <c r="BT47" i="23"/>
  <c r="BU47" i="23"/>
  <c r="BV43" i="23"/>
  <c r="BU43" i="23"/>
  <c r="BT43" i="23"/>
  <c r="BV39" i="23"/>
  <c r="BT39" i="23"/>
  <c r="BU39" i="23"/>
  <c r="BV35" i="23"/>
  <c r="BT35" i="23"/>
  <c r="BU35" i="23"/>
  <c r="BV31" i="23"/>
  <c r="BT31" i="23"/>
  <c r="BU31" i="23"/>
  <c r="BV27" i="23"/>
  <c r="BU27" i="23"/>
  <c r="BT27" i="23"/>
  <c r="BV23" i="23"/>
  <c r="BT23" i="23"/>
  <c r="BU23" i="23"/>
  <c r="BV19" i="23"/>
  <c r="BU19" i="23"/>
  <c r="BT19" i="23"/>
  <c r="BV15" i="23"/>
  <c r="BT15" i="23"/>
  <c r="BU15" i="23"/>
  <c r="BV11" i="23"/>
  <c r="BU11" i="23"/>
  <c r="BT11" i="23"/>
  <c r="BT7" i="23"/>
  <c r="BV7" i="23"/>
  <c r="BU7" i="23"/>
  <c r="BT220" i="22"/>
  <c r="BU220" i="22"/>
  <c r="BV220" i="22"/>
  <c r="BV216" i="22"/>
  <c r="BU216" i="22"/>
  <c r="BT216" i="22"/>
  <c r="BT212" i="22"/>
  <c r="BU212" i="22"/>
  <c r="BV212" i="22"/>
  <c r="BV208" i="22"/>
  <c r="BT208" i="22"/>
  <c r="BU208" i="22"/>
  <c r="BT204" i="22"/>
  <c r="BU204" i="22"/>
  <c r="BV204" i="22"/>
  <c r="BV200" i="22"/>
  <c r="BU200" i="22"/>
  <c r="BT200" i="22"/>
  <c r="BT196" i="22"/>
  <c r="BU196" i="22"/>
  <c r="BV196" i="22"/>
  <c r="BV192" i="22"/>
  <c r="BT192" i="22"/>
  <c r="BU192" i="22"/>
  <c r="BT188" i="22"/>
  <c r="BU188" i="22"/>
  <c r="BV188" i="22"/>
  <c r="BV184" i="22"/>
  <c r="BU184" i="22"/>
  <c r="BT184" i="22"/>
  <c r="BT180" i="22"/>
  <c r="BU180" i="22"/>
  <c r="BV180" i="22"/>
  <c r="BV176" i="22"/>
  <c r="BT176" i="22"/>
  <c r="BU176" i="22"/>
  <c r="BX176" i="22" s="1"/>
  <c r="BT172" i="22"/>
  <c r="BU172" i="22"/>
  <c r="BV172" i="22"/>
  <c r="BV168" i="22"/>
  <c r="BU168" i="22"/>
  <c r="BT168" i="22"/>
  <c r="BT164" i="22"/>
  <c r="BU164" i="22"/>
  <c r="BV164" i="22"/>
  <c r="BV160" i="22"/>
  <c r="BT160" i="22"/>
  <c r="BU160" i="22"/>
  <c r="BT156" i="22"/>
  <c r="BU156" i="22"/>
  <c r="BV156" i="22"/>
  <c r="BV152" i="22"/>
  <c r="BU152" i="22"/>
  <c r="BT152" i="22"/>
  <c r="BT148" i="22"/>
  <c r="BU148" i="22"/>
  <c r="BV148" i="22"/>
  <c r="BV144" i="22"/>
  <c r="BT144" i="22"/>
  <c r="BU144" i="22"/>
  <c r="BT140" i="22"/>
  <c r="BU140" i="22"/>
  <c r="BV140" i="22"/>
  <c r="BV136" i="22"/>
  <c r="BU136" i="22"/>
  <c r="BT136" i="22"/>
  <c r="BT132" i="22"/>
  <c r="BU132" i="22"/>
  <c r="BV132" i="22"/>
  <c r="BV128" i="22"/>
  <c r="BT128" i="22"/>
  <c r="BU128" i="22"/>
  <c r="BT124" i="22"/>
  <c r="BU124" i="22"/>
  <c r="BV124" i="22"/>
  <c r="BV120" i="22"/>
  <c r="BU120" i="22"/>
  <c r="BT120" i="22"/>
  <c r="BT116" i="22"/>
  <c r="BU116" i="22"/>
  <c r="BV116" i="22"/>
  <c r="BV112" i="22"/>
  <c r="BT112" i="22"/>
  <c r="BU112" i="22"/>
  <c r="BT108" i="22"/>
  <c r="BU108" i="22"/>
  <c r="BV108" i="22"/>
  <c r="BV104" i="22"/>
  <c r="BU104" i="22"/>
  <c r="BT104" i="22"/>
  <c r="BT100" i="22"/>
  <c r="BU100" i="22"/>
  <c r="BV100" i="22"/>
  <c r="BV96" i="22"/>
  <c r="BT96" i="22"/>
  <c r="BU96" i="22"/>
  <c r="BT92" i="22"/>
  <c r="BU92" i="22"/>
  <c r="BV92" i="22"/>
  <c r="BV88" i="22"/>
  <c r="BU88" i="22"/>
  <c r="BT88" i="22"/>
  <c r="BT84" i="22"/>
  <c r="BU84" i="22"/>
  <c r="BX84" i="22" s="1"/>
  <c r="BV84" i="22"/>
  <c r="BV80" i="22"/>
  <c r="BT80" i="22"/>
  <c r="BU80" i="22"/>
  <c r="BX80" i="22" s="1"/>
  <c r="BT76" i="22"/>
  <c r="BU76" i="22"/>
  <c r="BV76" i="22"/>
  <c r="BV72" i="22"/>
  <c r="BU72" i="22"/>
  <c r="BT72" i="22"/>
  <c r="BT68" i="22"/>
  <c r="BU68" i="22"/>
  <c r="BV68" i="22"/>
  <c r="BV64" i="22"/>
  <c r="BT64" i="22"/>
  <c r="BU64" i="22"/>
  <c r="BT60" i="22"/>
  <c r="BU60" i="22"/>
  <c r="BV60" i="22"/>
  <c r="BV56" i="22"/>
  <c r="BU56" i="22"/>
  <c r="BT56" i="22"/>
  <c r="BT52" i="22"/>
  <c r="BU52" i="22"/>
  <c r="BV52" i="22"/>
  <c r="BV48" i="22"/>
  <c r="BT48" i="22"/>
  <c r="BU48" i="22"/>
  <c r="BT44" i="22"/>
  <c r="BU44" i="22"/>
  <c r="BV44" i="22"/>
  <c r="BV40" i="22"/>
  <c r="BX40" i="22" s="1"/>
  <c r="BU40" i="22"/>
  <c r="BT40" i="22"/>
  <c r="BT36" i="22"/>
  <c r="BU36" i="22"/>
  <c r="BV36" i="22"/>
  <c r="BV32" i="22"/>
  <c r="BT32" i="22"/>
  <c r="BU32" i="22"/>
  <c r="BT28" i="22"/>
  <c r="BU28" i="22"/>
  <c r="BV28" i="22"/>
  <c r="BV24" i="22"/>
  <c r="BU24" i="22"/>
  <c r="BT24" i="22"/>
  <c r="BT20" i="22"/>
  <c r="BU20" i="22"/>
  <c r="BV20" i="22"/>
  <c r="BV16" i="22"/>
  <c r="BT16" i="22"/>
  <c r="BU16" i="22"/>
  <c r="BT12" i="22"/>
  <c r="BU12" i="22"/>
  <c r="BV12" i="22"/>
  <c r="BX12" i="22" s="1"/>
  <c r="BV8" i="22"/>
  <c r="BT8" i="22"/>
  <c r="BU8" i="22"/>
  <c r="BU211" i="22"/>
  <c r="BT211" i="22"/>
  <c r="BV211" i="22"/>
  <c r="BT199" i="22"/>
  <c r="BV199" i="22"/>
  <c r="BU199" i="22"/>
  <c r="BU187" i="22"/>
  <c r="BV187" i="22"/>
  <c r="BT187" i="22"/>
  <c r="BT175" i="22"/>
  <c r="BV175" i="22"/>
  <c r="BU175" i="22"/>
  <c r="BU163" i="22"/>
  <c r="BT163" i="22"/>
  <c r="BV163" i="22"/>
  <c r="BU155" i="22"/>
  <c r="BV155" i="22"/>
  <c r="BT155" i="22"/>
  <c r="BU147" i="22"/>
  <c r="BT147" i="22"/>
  <c r="BV147" i="22"/>
  <c r="BU139" i="22"/>
  <c r="BV139" i="22"/>
  <c r="BT139" i="22"/>
  <c r="BU131" i="22"/>
  <c r="BT131" i="22"/>
  <c r="BV131" i="22"/>
  <c r="BU123" i="22"/>
  <c r="BV123" i="22"/>
  <c r="BT123" i="22"/>
  <c r="BU115" i="22"/>
  <c r="BT115" i="22"/>
  <c r="BV115" i="22"/>
  <c r="BU107" i="22"/>
  <c r="BV107" i="22"/>
  <c r="BT107" i="22"/>
  <c r="BT95" i="22"/>
  <c r="BV95" i="22"/>
  <c r="BU95" i="22"/>
  <c r="BT87" i="22"/>
  <c r="BV87" i="22"/>
  <c r="BU87" i="22"/>
  <c r="BT79" i="22"/>
  <c r="BV79" i="22"/>
  <c r="BU79" i="22"/>
  <c r="BT71" i="22"/>
  <c r="BV71" i="22"/>
  <c r="BU71" i="22"/>
  <c r="BT63" i="22"/>
  <c r="BV63" i="22"/>
  <c r="BU63" i="22"/>
  <c r="BT55" i="22"/>
  <c r="BV55" i="22"/>
  <c r="BU55" i="22"/>
  <c r="BT47" i="22"/>
  <c r="BV47" i="22"/>
  <c r="BU47" i="22"/>
  <c r="BT39" i="22"/>
  <c r="BV39" i="22"/>
  <c r="BU39" i="22"/>
  <c r="BT31" i="22"/>
  <c r="BV31" i="22"/>
  <c r="BU31" i="22"/>
  <c r="BT23" i="22"/>
  <c r="BV23" i="22"/>
  <c r="BU23" i="22"/>
  <c r="BU11" i="22"/>
  <c r="BT11" i="22"/>
  <c r="BV11" i="22"/>
  <c r="BT4" i="22"/>
  <c r="BU4" i="22"/>
  <c r="BV4" i="22"/>
  <c r="BV3" i="22"/>
  <c r="BT3" i="22"/>
  <c r="BU3" i="22"/>
  <c r="BU218" i="22"/>
  <c r="BT218" i="22"/>
  <c r="BV218" i="22"/>
  <c r="BU210" i="22"/>
  <c r="BT210" i="22"/>
  <c r="BV210" i="22"/>
  <c r="BU202" i="22"/>
  <c r="BT202" i="22"/>
  <c r="BV202" i="22"/>
  <c r="BU194" i="22"/>
  <c r="BT194" i="22"/>
  <c r="BV194" i="22"/>
  <c r="BU186" i="22"/>
  <c r="BT186" i="22"/>
  <c r="BV186" i="22"/>
  <c r="BT174" i="22"/>
  <c r="BV174" i="22"/>
  <c r="BU174" i="22"/>
  <c r="BT166" i="22"/>
  <c r="BV166" i="22"/>
  <c r="BU166" i="22"/>
  <c r="BT158" i="22"/>
  <c r="BV158" i="22"/>
  <c r="BU158" i="22"/>
  <c r="BT150" i="22"/>
  <c r="BV150" i="22"/>
  <c r="BU150" i="22"/>
  <c r="BT142" i="22"/>
  <c r="BV142" i="22"/>
  <c r="BU142" i="22"/>
  <c r="BT134" i="22"/>
  <c r="BV134" i="22"/>
  <c r="BU134" i="22"/>
  <c r="BT126" i="22"/>
  <c r="BV126" i="22"/>
  <c r="BU126" i="22"/>
  <c r="BU122" i="22"/>
  <c r="BT122" i="22"/>
  <c r="BV122" i="22"/>
  <c r="BT118" i="22"/>
  <c r="BV118" i="22"/>
  <c r="BU118" i="22"/>
  <c r="BU114" i="22"/>
  <c r="BT114" i="22"/>
  <c r="BV114" i="22"/>
  <c r="BT110" i="22"/>
  <c r="BV110" i="22"/>
  <c r="BU110" i="22"/>
  <c r="BT102" i="22"/>
  <c r="BV102" i="22"/>
  <c r="BU102" i="22"/>
  <c r="BT94" i="22"/>
  <c r="BV94" i="22"/>
  <c r="BU94" i="22"/>
  <c r="BT86" i="22"/>
  <c r="BV86" i="22"/>
  <c r="BU86" i="22"/>
  <c r="BT78" i="22"/>
  <c r="BV78" i="22"/>
  <c r="BU78" i="22"/>
  <c r="BT70" i="22"/>
  <c r="BV70" i="22"/>
  <c r="BU70" i="22"/>
  <c r="BU58" i="22"/>
  <c r="BT58" i="22"/>
  <c r="BV58" i="22"/>
  <c r="BU50" i="22"/>
  <c r="BT50" i="22"/>
  <c r="BV50" i="22"/>
  <c r="BU42" i="22"/>
  <c r="BT42" i="22"/>
  <c r="BV42" i="22"/>
  <c r="BU34" i="22"/>
  <c r="BT34" i="22"/>
  <c r="BV34" i="22"/>
  <c r="BT30" i="22"/>
  <c r="BV30" i="22"/>
  <c r="BU30" i="22"/>
  <c r="BT22" i="22"/>
  <c r="BV22" i="22"/>
  <c r="BU22" i="22"/>
  <c r="BU18" i="22"/>
  <c r="BX18" i="22" s="1"/>
  <c r="BT18" i="22"/>
  <c r="BV18" i="22"/>
  <c r="BT14" i="22"/>
  <c r="BV14" i="22"/>
  <c r="BU14" i="22"/>
  <c r="BU10" i="22"/>
  <c r="BT10" i="22"/>
  <c r="BV10" i="22"/>
  <c r="BT6" i="22"/>
  <c r="BV6" i="22"/>
  <c r="BU6" i="22"/>
  <c r="BT215" i="22"/>
  <c r="BV215" i="22"/>
  <c r="BU215" i="22"/>
  <c r="BU203" i="22"/>
  <c r="BV203" i="22"/>
  <c r="BT203" i="22"/>
  <c r="BT191" i="22"/>
  <c r="BV191" i="22"/>
  <c r="BU191" i="22"/>
  <c r="BU179" i="22"/>
  <c r="BT179" i="22"/>
  <c r="BV179" i="22"/>
  <c r="BU171" i="22"/>
  <c r="BV171" i="22"/>
  <c r="BT171" i="22"/>
  <c r="BT159" i="22"/>
  <c r="BV159" i="22"/>
  <c r="BU159" i="22"/>
  <c r="BT151" i="22"/>
  <c r="BV151" i="22"/>
  <c r="BU151" i="22"/>
  <c r="BT143" i="22"/>
  <c r="BV143" i="22"/>
  <c r="BU143" i="22"/>
  <c r="BT135" i="22"/>
  <c r="BV135" i="22"/>
  <c r="BU135" i="22"/>
  <c r="BT127" i="22"/>
  <c r="BV127" i="22"/>
  <c r="BU127" i="22"/>
  <c r="BT119" i="22"/>
  <c r="BV119" i="22"/>
  <c r="BU119" i="22"/>
  <c r="BT111" i="22"/>
  <c r="BV111" i="22"/>
  <c r="BU111" i="22"/>
  <c r="BT103" i="22"/>
  <c r="BV103" i="22"/>
  <c r="BU103" i="22"/>
  <c r="BU99" i="22"/>
  <c r="BT99" i="22"/>
  <c r="BV99" i="22"/>
  <c r="BU91" i="22"/>
  <c r="BV91" i="22"/>
  <c r="BT91" i="22"/>
  <c r="BU83" i="22"/>
  <c r="BT83" i="22"/>
  <c r="BV83" i="22"/>
  <c r="BU75" i="22"/>
  <c r="BV75" i="22"/>
  <c r="BT75" i="22"/>
  <c r="BU67" i="22"/>
  <c r="BT67" i="22"/>
  <c r="BV67" i="22"/>
  <c r="BU59" i="22"/>
  <c r="BV59" i="22"/>
  <c r="BT59" i="22"/>
  <c r="BU51" i="22"/>
  <c r="BT51" i="22"/>
  <c r="BV51" i="22"/>
  <c r="BU43" i="22"/>
  <c r="BV43" i="22"/>
  <c r="BT43" i="22"/>
  <c r="BU35" i="22"/>
  <c r="BT35" i="22"/>
  <c r="BV35" i="22"/>
  <c r="BU27" i="22"/>
  <c r="BV27" i="22"/>
  <c r="BT27" i="22"/>
  <c r="BU19" i="22"/>
  <c r="BT19" i="22"/>
  <c r="BV19" i="22"/>
  <c r="BT15" i="22"/>
  <c r="BV15" i="22"/>
  <c r="BU15" i="22"/>
  <c r="BT7" i="22"/>
  <c r="BV7" i="22"/>
  <c r="BU7" i="22"/>
  <c r="BT222" i="22"/>
  <c r="BV222" i="22"/>
  <c r="BU222" i="22"/>
  <c r="BT214" i="22"/>
  <c r="BV214" i="22"/>
  <c r="BU214" i="22"/>
  <c r="BT206" i="22"/>
  <c r="BV206" i="22"/>
  <c r="BU206" i="22"/>
  <c r="BT198" i="22"/>
  <c r="BV198" i="22"/>
  <c r="BU198" i="22"/>
  <c r="BT190" i="22"/>
  <c r="BV190" i="22"/>
  <c r="BU190" i="22"/>
  <c r="BT182" i="22"/>
  <c r="BV182" i="22"/>
  <c r="BU182" i="22"/>
  <c r="BU178" i="22"/>
  <c r="BT178" i="22"/>
  <c r="BV178" i="22"/>
  <c r="BU170" i="22"/>
  <c r="BT170" i="22"/>
  <c r="BV170" i="22"/>
  <c r="BU162" i="22"/>
  <c r="BT162" i="22"/>
  <c r="BV162" i="22"/>
  <c r="BU154" i="22"/>
  <c r="BT154" i="22"/>
  <c r="BV154" i="22"/>
  <c r="BU146" i="22"/>
  <c r="BT146" i="22"/>
  <c r="BV146" i="22"/>
  <c r="BU138" i="22"/>
  <c r="BT138" i="22"/>
  <c r="BV138" i="22"/>
  <c r="BU130" i="22"/>
  <c r="BT130" i="22"/>
  <c r="BV130" i="22"/>
  <c r="BU106" i="22"/>
  <c r="BT106" i="22"/>
  <c r="BV106" i="22"/>
  <c r="BU98" i="22"/>
  <c r="BT98" i="22"/>
  <c r="BV98" i="22"/>
  <c r="BU90" i="22"/>
  <c r="BT90" i="22"/>
  <c r="BV90" i="22"/>
  <c r="BU82" i="22"/>
  <c r="BT82" i="22"/>
  <c r="BV82" i="22"/>
  <c r="BU74" i="22"/>
  <c r="BT74" i="22"/>
  <c r="BV74" i="22"/>
  <c r="BU66" i="22"/>
  <c r="BT66" i="22"/>
  <c r="BV66" i="22"/>
  <c r="BT62" i="22"/>
  <c r="BV62" i="22"/>
  <c r="BU62" i="22"/>
  <c r="BT54" i="22"/>
  <c r="BV54" i="22"/>
  <c r="BU54" i="22"/>
  <c r="BT46" i="22"/>
  <c r="BV46" i="22"/>
  <c r="BU46" i="22"/>
  <c r="BT38" i="22"/>
  <c r="BV38" i="22"/>
  <c r="BU38" i="22"/>
  <c r="BU26" i="22"/>
  <c r="BT26" i="22"/>
  <c r="BV26" i="22"/>
  <c r="BU219" i="22"/>
  <c r="BV219" i="22"/>
  <c r="BT219" i="22"/>
  <c r="BT207" i="22"/>
  <c r="BV207" i="22"/>
  <c r="BU207" i="22"/>
  <c r="BU195" i="22"/>
  <c r="BT195" i="22"/>
  <c r="BV195" i="22"/>
  <c r="BT183" i="22"/>
  <c r="BV183" i="22"/>
  <c r="BU183" i="22"/>
  <c r="BT167" i="22"/>
  <c r="BV167" i="22"/>
  <c r="BU167" i="22"/>
  <c r="BT221" i="22"/>
  <c r="BV221" i="22"/>
  <c r="BU221" i="22"/>
  <c r="BU217" i="22"/>
  <c r="BV217" i="22"/>
  <c r="BT217" i="22"/>
  <c r="BT213" i="22"/>
  <c r="BU213" i="22"/>
  <c r="BV213" i="22"/>
  <c r="BU209" i="22"/>
  <c r="BV209" i="22"/>
  <c r="BT209" i="22"/>
  <c r="BT205" i="22"/>
  <c r="BV205" i="22"/>
  <c r="BU205" i="22"/>
  <c r="BU201" i="22"/>
  <c r="BV201" i="22"/>
  <c r="BT201" i="22"/>
  <c r="BT197" i="22"/>
  <c r="BU197" i="22"/>
  <c r="BV197" i="22"/>
  <c r="BU193" i="22"/>
  <c r="BV193" i="22"/>
  <c r="BT193" i="22"/>
  <c r="BT189" i="22"/>
  <c r="BV189" i="22"/>
  <c r="BU189" i="22"/>
  <c r="BU185" i="22"/>
  <c r="BV185" i="22"/>
  <c r="BT185" i="22"/>
  <c r="BT181" i="22"/>
  <c r="BU181" i="22"/>
  <c r="BV181" i="22"/>
  <c r="BU177" i="22"/>
  <c r="BV177" i="22"/>
  <c r="BT177" i="22"/>
  <c r="BT173" i="22"/>
  <c r="BV173" i="22"/>
  <c r="BU173" i="22"/>
  <c r="BU169" i="22"/>
  <c r="BV169" i="22"/>
  <c r="BT169" i="22"/>
  <c r="BT165" i="22"/>
  <c r="BU165" i="22"/>
  <c r="BV165" i="22"/>
  <c r="BU161" i="22"/>
  <c r="BV161" i="22"/>
  <c r="BT161" i="22"/>
  <c r="BT157" i="22"/>
  <c r="BV157" i="22"/>
  <c r="BU157" i="22"/>
  <c r="BU153" i="22"/>
  <c r="BV153" i="22"/>
  <c r="BT153" i="22"/>
  <c r="BT149" i="22"/>
  <c r="BU149" i="22"/>
  <c r="BV149" i="22"/>
  <c r="BU145" i="22"/>
  <c r="BV145" i="22"/>
  <c r="BT145" i="22"/>
  <c r="BT141" i="22"/>
  <c r="BV141" i="22"/>
  <c r="BU141" i="22"/>
  <c r="BU137" i="22"/>
  <c r="BV137" i="22"/>
  <c r="BT137" i="22"/>
  <c r="BT133" i="22"/>
  <c r="BU133" i="22"/>
  <c r="BV133" i="22"/>
  <c r="BU129" i="22"/>
  <c r="BV129" i="22"/>
  <c r="BT129" i="22"/>
  <c r="BT125" i="22"/>
  <c r="BV125" i="22"/>
  <c r="BU125" i="22"/>
  <c r="BU121" i="22"/>
  <c r="BV121" i="22"/>
  <c r="BT121" i="22"/>
  <c r="BT117" i="22"/>
  <c r="BU117" i="22"/>
  <c r="BV117" i="22"/>
  <c r="BU113" i="22"/>
  <c r="BV113" i="22"/>
  <c r="BT113" i="22"/>
  <c r="BT109" i="22"/>
  <c r="BV109" i="22"/>
  <c r="BU109" i="22"/>
  <c r="BU105" i="22"/>
  <c r="BV105" i="22"/>
  <c r="BT105" i="22"/>
  <c r="BT101" i="22"/>
  <c r="BU101" i="22"/>
  <c r="BV101" i="22"/>
  <c r="BU97" i="22"/>
  <c r="BV97" i="22"/>
  <c r="BT97" i="22"/>
  <c r="BT93" i="22"/>
  <c r="BV93" i="22"/>
  <c r="BU93" i="22"/>
  <c r="BU89" i="22"/>
  <c r="BV89" i="22"/>
  <c r="BT89" i="22"/>
  <c r="BT85" i="22"/>
  <c r="BU85" i="22"/>
  <c r="BV85" i="22"/>
  <c r="BU81" i="22"/>
  <c r="BV81" i="22"/>
  <c r="BT81" i="22"/>
  <c r="BT77" i="22"/>
  <c r="BV77" i="22"/>
  <c r="BU77" i="22"/>
  <c r="BU73" i="22"/>
  <c r="BV73" i="22"/>
  <c r="BT73" i="22"/>
  <c r="BT69" i="22"/>
  <c r="BU69" i="22"/>
  <c r="BV69" i="22"/>
  <c r="BU65" i="22"/>
  <c r="BV65" i="22"/>
  <c r="BT65" i="22"/>
  <c r="BT61" i="22"/>
  <c r="BV61" i="22"/>
  <c r="BU61" i="22"/>
  <c r="BU57" i="22"/>
  <c r="BV57" i="22"/>
  <c r="BT57" i="22"/>
  <c r="BT53" i="22"/>
  <c r="BU53" i="22"/>
  <c r="BV53" i="22"/>
  <c r="BU49" i="22"/>
  <c r="BV49" i="22"/>
  <c r="BT49" i="22"/>
  <c r="BT45" i="22"/>
  <c r="BV45" i="22"/>
  <c r="BU45" i="22"/>
  <c r="BU41" i="22"/>
  <c r="BV41" i="22"/>
  <c r="BT41" i="22"/>
  <c r="BT37" i="22"/>
  <c r="BU37" i="22"/>
  <c r="BV37" i="22"/>
  <c r="BU33" i="22"/>
  <c r="BV33" i="22"/>
  <c r="BT33" i="22"/>
  <c r="BT29" i="22"/>
  <c r="BV29" i="22"/>
  <c r="BU29" i="22"/>
  <c r="BU25" i="22"/>
  <c r="BV25" i="22"/>
  <c r="BT25" i="22"/>
  <c r="BT21" i="22"/>
  <c r="BU21" i="22"/>
  <c r="BV21" i="22"/>
  <c r="BU17" i="22"/>
  <c r="BV17" i="22"/>
  <c r="BT17" i="22"/>
  <c r="BT13" i="22"/>
  <c r="BV13" i="22"/>
  <c r="BU13" i="22"/>
  <c r="BU9" i="22"/>
  <c r="BV9" i="22"/>
  <c r="BT9" i="22"/>
  <c r="BT5" i="22"/>
  <c r="BU5" i="22"/>
  <c r="BV5" i="22"/>
  <c r="BT52" i="21"/>
  <c r="BU52" i="21"/>
  <c r="BV52" i="21"/>
  <c r="BT36" i="21"/>
  <c r="BU36" i="21"/>
  <c r="BV36" i="21"/>
  <c r="BT20" i="21"/>
  <c r="BU20" i="21"/>
  <c r="BV20" i="21"/>
  <c r="BU50" i="21"/>
  <c r="BV50" i="21"/>
  <c r="BT50" i="21"/>
  <c r="BU42" i="21"/>
  <c r="BV42" i="21"/>
  <c r="BT42" i="21"/>
  <c r="BU34" i="21"/>
  <c r="BV34" i="21"/>
  <c r="BT34" i="21"/>
  <c r="BV30" i="21"/>
  <c r="BT30" i="21"/>
  <c r="BU30" i="21"/>
  <c r="BU26" i="21"/>
  <c r="BV26" i="21"/>
  <c r="BT26" i="21"/>
  <c r="BV22" i="21"/>
  <c r="BT22" i="21"/>
  <c r="BU22" i="21"/>
  <c r="BU18" i="21"/>
  <c r="BV18" i="21"/>
  <c r="BT18" i="21"/>
  <c r="BV14" i="21"/>
  <c r="BT14" i="21"/>
  <c r="BU14" i="21"/>
  <c r="BU10" i="21"/>
  <c r="BV10" i="21"/>
  <c r="BT10" i="21"/>
  <c r="BV6" i="21"/>
  <c r="BT6" i="21"/>
  <c r="BU6" i="21"/>
  <c r="BV48" i="21"/>
  <c r="BT48" i="21"/>
  <c r="BU48" i="21"/>
  <c r="BT32" i="21"/>
  <c r="BV32" i="21"/>
  <c r="BU32" i="21"/>
  <c r="BT16" i="21"/>
  <c r="BU16" i="21"/>
  <c r="BV16" i="21"/>
  <c r="BV46" i="21"/>
  <c r="BT46" i="21"/>
  <c r="BU46" i="21"/>
  <c r="BV38" i="21"/>
  <c r="BT38" i="21"/>
  <c r="BU38" i="21"/>
  <c r="BU49" i="21"/>
  <c r="BV49" i="21"/>
  <c r="BT49" i="21"/>
  <c r="BT45" i="21"/>
  <c r="BU45" i="21"/>
  <c r="BV45" i="21"/>
  <c r="BU41" i="21"/>
  <c r="BV41" i="21"/>
  <c r="BT41" i="21"/>
  <c r="BT37" i="21"/>
  <c r="BU37" i="21"/>
  <c r="BV37" i="21"/>
  <c r="BU33" i="21"/>
  <c r="BV33" i="21"/>
  <c r="BT33" i="21"/>
  <c r="BT29" i="21"/>
  <c r="BU29" i="21"/>
  <c r="BV29" i="21"/>
  <c r="BU25" i="21"/>
  <c r="BV25" i="21"/>
  <c r="BT25" i="21"/>
  <c r="BT21" i="21"/>
  <c r="BU21" i="21"/>
  <c r="BV21" i="21"/>
  <c r="BU17" i="21"/>
  <c r="BV17" i="21"/>
  <c r="BT17" i="21"/>
  <c r="BT13" i="21"/>
  <c r="BU13" i="21"/>
  <c r="BV13" i="21"/>
  <c r="BU9" i="21"/>
  <c r="BV9" i="21"/>
  <c r="BT9" i="21"/>
  <c r="BT5" i="21"/>
  <c r="BU5" i="21"/>
  <c r="BV5" i="21"/>
  <c r="BT44" i="21"/>
  <c r="BU44" i="21"/>
  <c r="BV44" i="21"/>
  <c r="BT28" i="21"/>
  <c r="BU28" i="21"/>
  <c r="BV28" i="21"/>
  <c r="BU8" i="21"/>
  <c r="BT8" i="21"/>
  <c r="BV8" i="21"/>
  <c r="BT51" i="21"/>
  <c r="BU51" i="21"/>
  <c r="BV51" i="21"/>
  <c r="BU43" i="21"/>
  <c r="BV43" i="21"/>
  <c r="BT43" i="21"/>
  <c r="BU35" i="21"/>
  <c r="BV35" i="21"/>
  <c r="BT35" i="21"/>
  <c r="BT27" i="21"/>
  <c r="BU27" i="21"/>
  <c r="BV27" i="21"/>
  <c r="BT23" i="21"/>
  <c r="BV23" i="21"/>
  <c r="BU23" i="21"/>
  <c r="BT15" i="21"/>
  <c r="BV15" i="21"/>
  <c r="BU15" i="21"/>
  <c r="BT11" i="21"/>
  <c r="BU11" i="21"/>
  <c r="BV11" i="21"/>
  <c r="BT7" i="21"/>
  <c r="BV7" i="21"/>
  <c r="BU7" i="21"/>
  <c r="BU40" i="21"/>
  <c r="BT40" i="21"/>
  <c r="BV40" i="21"/>
  <c r="BT24" i="21"/>
  <c r="BV24" i="21"/>
  <c r="BU24" i="21"/>
  <c r="BT12" i="21"/>
  <c r="BU12" i="21"/>
  <c r="BV12" i="21"/>
  <c r="BT4" i="21"/>
  <c r="BU4" i="21"/>
  <c r="BV4" i="21"/>
  <c r="BT47" i="21"/>
  <c r="BV47" i="21"/>
  <c r="BU47" i="21"/>
  <c r="BT39" i="21"/>
  <c r="BV39" i="21"/>
  <c r="BU39" i="21"/>
  <c r="BT31" i="21"/>
  <c r="BV31" i="21"/>
  <c r="BU31" i="21"/>
  <c r="BU19" i="21"/>
  <c r="BV19" i="21"/>
  <c r="BT19" i="21"/>
  <c r="BV3" i="21"/>
  <c r="BU3" i="21"/>
  <c r="BT3" i="21"/>
  <c r="BT163" i="19"/>
  <c r="BU163" i="19"/>
  <c r="BV163" i="19"/>
  <c r="BT147" i="19"/>
  <c r="BU147" i="19"/>
  <c r="BV147" i="19"/>
  <c r="BT131" i="19"/>
  <c r="BU131" i="19"/>
  <c r="BV131" i="19"/>
  <c r="BT115" i="19"/>
  <c r="BU115" i="19"/>
  <c r="BV115" i="19"/>
  <c r="BT99" i="19"/>
  <c r="BU99" i="19"/>
  <c r="BV99" i="19"/>
  <c r="BT83" i="19"/>
  <c r="BU83" i="19"/>
  <c r="BV83" i="19"/>
  <c r="BT67" i="19"/>
  <c r="BU67" i="19"/>
  <c r="BV67" i="19"/>
  <c r="BT51" i="19"/>
  <c r="BU51" i="19"/>
  <c r="BV51" i="19"/>
  <c r="BU35" i="19"/>
  <c r="BV35" i="19"/>
  <c r="BT35" i="19"/>
  <c r="BU15" i="19"/>
  <c r="BV15" i="19"/>
  <c r="BT15" i="19"/>
  <c r="BV166" i="19"/>
  <c r="BT166" i="19"/>
  <c r="BU166" i="19"/>
  <c r="BV150" i="19"/>
  <c r="BT150" i="19"/>
  <c r="BU150" i="19"/>
  <c r="BT146" i="19"/>
  <c r="BU146" i="19"/>
  <c r="BV146" i="19"/>
  <c r="BV142" i="19"/>
  <c r="BT142" i="19"/>
  <c r="BU142" i="19"/>
  <c r="BT138" i="19"/>
  <c r="BU138" i="19"/>
  <c r="BV138" i="19"/>
  <c r="BV134" i="19"/>
  <c r="BT134" i="19"/>
  <c r="BU134" i="19"/>
  <c r="BT130" i="19"/>
  <c r="BU130" i="19"/>
  <c r="BV130" i="19"/>
  <c r="BV126" i="19"/>
  <c r="BT126" i="19"/>
  <c r="BU126" i="19"/>
  <c r="BT122" i="19"/>
  <c r="BU122" i="19"/>
  <c r="BV122" i="19"/>
  <c r="BV118" i="19"/>
  <c r="BT118" i="19"/>
  <c r="BU118" i="19"/>
  <c r="BT114" i="19"/>
  <c r="BU114" i="19"/>
  <c r="BV114" i="19"/>
  <c r="BV110" i="19"/>
  <c r="BT110" i="19"/>
  <c r="BU110" i="19"/>
  <c r="BT106" i="19"/>
  <c r="BU106" i="19"/>
  <c r="BV106" i="19"/>
  <c r="BV102" i="19"/>
  <c r="BT102" i="19"/>
  <c r="BU102" i="19"/>
  <c r="BT98" i="19"/>
  <c r="BU98" i="19"/>
  <c r="BV98" i="19"/>
  <c r="BV94" i="19"/>
  <c r="BT94" i="19"/>
  <c r="BU94" i="19"/>
  <c r="BT90" i="19"/>
  <c r="BU90" i="19"/>
  <c r="BV90" i="19"/>
  <c r="BV86" i="19"/>
  <c r="BT86" i="19"/>
  <c r="BU86" i="19"/>
  <c r="BT82" i="19"/>
  <c r="BU82" i="19"/>
  <c r="BV82" i="19"/>
  <c r="BV78" i="19"/>
  <c r="BT78" i="19"/>
  <c r="BU78" i="19"/>
  <c r="BT74" i="19"/>
  <c r="BU74" i="19"/>
  <c r="BV74" i="19"/>
  <c r="BV70" i="19"/>
  <c r="BT70" i="19"/>
  <c r="BU70" i="19"/>
  <c r="BT66" i="19"/>
  <c r="BU66" i="19"/>
  <c r="BV66" i="19"/>
  <c r="BV62" i="19"/>
  <c r="BT62" i="19"/>
  <c r="BU62" i="19"/>
  <c r="BT58" i="19"/>
  <c r="BU58" i="19"/>
  <c r="BV58" i="19"/>
  <c r="BV54" i="19"/>
  <c r="BT54" i="19"/>
  <c r="BU54" i="19"/>
  <c r="BT50" i="19"/>
  <c r="BU50" i="19"/>
  <c r="BV50" i="19"/>
  <c r="BV46" i="19"/>
  <c r="BT46" i="19"/>
  <c r="BU46" i="19"/>
  <c r="BT42" i="19"/>
  <c r="BU42" i="19"/>
  <c r="BV42" i="19"/>
  <c r="BV38" i="19"/>
  <c r="BT38" i="19"/>
  <c r="BU38" i="19"/>
  <c r="BT34" i="19"/>
  <c r="BU34" i="19"/>
  <c r="BV34" i="19"/>
  <c r="BV30" i="19"/>
  <c r="BT30" i="19"/>
  <c r="BU30" i="19"/>
  <c r="BT26" i="19"/>
  <c r="BU26" i="19"/>
  <c r="BV26" i="19"/>
  <c r="BV22" i="19"/>
  <c r="BT22" i="19"/>
  <c r="BU22" i="19"/>
  <c r="BT18" i="19"/>
  <c r="BU18" i="19"/>
  <c r="BV18" i="19"/>
  <c r="BV14" i="19"/>
  <c r="BT14" i="19"/>
  <c r="BU14" i="19"/>
  <c r="BT10" i="19"/>
  <c r="BU10" i="19"/>
  <c r="BV10" i="19"/>
  <c r="BV6" i="19"/>
  <c r="BU6" i="19"/>
  <c r="BT6" i="19"/>
  <c r="BU171" i="19"/>
  <c r="BT171" i="19"/>
  <c r="BV171" i="19"/>
  <c r="BT155" i="19"/>
  <c r="BU155" i="19"/>
  <c r="BV155" i="19"/>
  <c r="BT139" i="19"/>
  <c r="BU139" i="19"/>
  <c r="BV139" i="19"/>
  <c r="BT123" i="19"/>
  <c r="BU123" i="19"/>
  <c r="BV123" i="19"/>
  <c r="BT107" i="19"/>
  <c r="BU107" i="19"/>
  <c r="BV107" i="19"/>
  <c r="BT91" i="19"/>
  <c r="BU91" i="19"/>
  <c r="BV91" i="19"/>
  <c r="BU71" i="19"/>
  <c r="BV71" i="19"/>
  <c r="BT71" i="19"/>
  <c r="BU55" i="19"/>
  <c r="BV55" i="19"/>
  <c r="BT55" i="19"/>
  <c r="BU39" i="19"/>
  <c r="BV39" i="19"/>
  <c r="BT39" i="19"/>
  <c r="BU23" i="19"/>
  <c r="BV23" i="19"/>
  <c r="BT23" i="19"/>
  <c r="BU7" i="19"/>
  <c r="BV7" i="19"/>
  <c r="BT7" i="19"/>
  <c r="BT170" i="19"/>
  <c r="BU170" i="19"/>
  <c r="BV170" i="19"/>
  <c r="BV158" i="19"/>
  <c r="BT158" i="19"/>
  <c r="BU158" i="19"/>
  <c r="BU169" i="19"/>
  <c r="BT169" i="19"/>
  <c r="BV169" i="19"/>
  <c r="BT157" i="19"/>
  <c r="BU157" i="19"/>
  <c r="BV157" i="19"/>
  <c r="BU145" i="19"/>
  <c r="BV145" i="19"/>
  <c r="BT145" i="19"/>
  <c r="BT133" i="19"/>
  <c r="BU133" i="19"/>
  <c r="BV133" i="19"/>
  <c r="BU121" i="19"/>
  <c r="BT121" i="19"/>
  <c r="BV121" i="19"/>
  <c r="BT109" i="19"/>
  <c r="BU109" i="19"/>
  <c r="BV109" i="19"/>
  <c r="BU97" i="19"/>
  <c r="BV97" i="19"/>
  <c r="BT97" i="19"/>
  <c r="BT85" i="19"/>
  <c r="BU85" i="19"/>
  <c r="BV85" i="19"/>
  <c r="BT77" i="19"/>
  <c r="BU77" i="19"/>
  <c r="BV77" i="19"/>
  <c r="BT69" i="19"/>
  <c r="BU69" i="19"/>
  <c r="BV69" i="19"/>
  <c r="BU65" i="19"/>
  <c r="BV65" i="19"/>
  <c r="BT65" i="19"/>
  <c r="BT61" i="19"/>
  <c r="BU61" i="19"/>
  <c r="BV61" i="19"/>
  <c r="BU57" i="19"/>
  <c r="BT57" i="19"/>
  <c r="BV57" i="19"/>
  <c r="BT53" i="19"/>
  <c r="BU53" i="19"/>
  <c r="BV53" i="19"/>
  <c r="BU49" i="19"/>
  <c r="BV49" i="19"/>
  <c r="BT49" i="19"/>
  <c r="BT45" i="19"/>
  <c r="BU45" i="19"/>
  <c r="BV45" i="19"/>
  <c r="BU41" i="19"/>
  <c r="BV41" i="19"/>
  <c r="BT41" i="19"/>
  <c r="BT37" i="19"/>
  <c r="BU37" i="19"/>
  <c r="BV37" i="19"/>
  <c r="BU33" i="19"/>
  <c r="BV33" i="19"/>
  <c r="BT33" i="19"/>
  <c r="BT29" i="19"/>
  <c r="BU29" i="19"/>
  <c r="BV29" i="19"/>
  <c r="BU25" i="19"/>
  <c r="BV25" i="19"/>
  <c r="BT25" i="19"/>
  <c r="BT21" i="19"/>
  <c r="BU21" i="19"/>
  <c r="BV21" i="19"/>
  <c r="BU17" i="19"/>
  <c r="BV17" i="19"/>
  <c r="BT17" i="19"/>
  <c r="BT13" i="19"/>
  <c r="BU13" i="19"/>
  <c r="BV13" i="19"/>
  <c r="BU9" i="19"/>
  <c r="BV9" i="19"/>
  <c r="BT9" i="19"/>
  <c r="BT5" i="19"/>
  <c r="BU5" i="19"/>
  <c r="BV5" i="19"/>
  <c r="BV3" i="19"/>
  <c r="BU3" i="19"/>
  <c r="BT3" i="19"/>
  <c r="BU159" i="19"/>
  <c r="BV159" i="19"/>
  <c r="BT159" i="19"/>
  <c r="BU143" i="19"/>
  <c r="BV143" i="19"/>
  <c r="BT143" i="19"/>
  <c r="BU127" i="19"/>
  <c r="BV127" i="19"/>
  <c r="BT127" i="19"/>
  <c r="BU111" i="19"/>
  <c r="BV111" i="19"/>
  <c r="BT111" i="19"/>
  <c r="BU95" i="19"/>
  <c r="BV95" i="19"/>
  <c r="BT95" i="19"/>
  <c r="BU79" i="19"/>
  <c r="BV79" i="19"/>
  <c r="BT79" i="19"/>
  <c r="BU63" i="19"/>
  <c r="BV63" i="19"/>
  <c r="BT63" i="19"/>
  <c r="BU47" i="19"/>
  <c r="BV47" i="19"/>
  <c r="BT47" i="19"/>
  <c r="BU31" i="19"/>
  <c r="BV31" i="19"/>
  <c r="BT31" i="19"/>
  <c r="BT11" i="19"/>
  <c r="BU11" i="19"/>
  <c r="BV11" i="19"/>
  <c r="BT154" i="19"/>
  <c r="BU154" i="19"/>
  <c r="BV154" i="19"/>
  <c r="BU161" i="19"/>
  <c r="BV161" i="19"/>
  <c r="BT161" i="19"/>
  <c r="BT149" i="19"/>
  <c r="BU149" i="19"/>
  <c r="BV149" i="19"/>
  <c r="BU137" i="19"/>
  <c r="BT137" i="19"/>
  <c r="BV137" i="19"/>
  <c r="BT125" i="19"/>
  <c r="BU125" i="19"/>
  <c r="BV125" i="19"/>
  <c r="BU113" i="19"/>
  <c r="BV113" i="19"/>
  <c r="BT113" i="19"/>
  <c r="BT101" i="19"/>
  <c r="BU101" i="19"/>
  <c r="BV101" i="19"/>
  <c r="BU89" i="19"/>
  <c r="BT89" i="19"/>
  <c r="BV89" i="19"/>
  <c r="BU73" i="19"/>
  <c r="BT73" i="19"/>
  <c r="BV73" i="19"/>
  <c r="BT160" i="19"/>
  <c r="BU160" i="19"/>
  <c r="BV160" i="19"/>
  <c r="BT152" i="19"/>
  <c r="BU152" i="19"/>
  <c r="BV152" i="19"/>
  <c r="BT144" i="19"/>
  <c r="BU144" i="19"/>
  <c r="BV144" i="19"/>
  <c r="BT136" i="19"/>
  <c r="BU136" i="19"/>
  <c r="BV136" i="19"/>
  <c r="BT128" i="19"/>
  <c r="BV128" i="19"/>
  <c r="BU128" i="19"/>
  <c r="BT120" i="19"/>
  <c r="BU120" i="19"/>
  <c r="BV120" i="19"/>
  <c r="BT112" i="19"/>
  <c r="BU112" i="19"/>
  <c r="BV112" i="19"/>
  <c r="BT104" i="19"/>
  <c r="BU104" i="19"/>
  <c r="BV104" i="19"/>
  <c r="BT96" i="19"/>
  <c r="BU96" i="19"/>
  <c r="BV96" i="19"/>
  <c r="BT88" i="19"/>
  <c r="BU88" i="19"/>
  <c r="BV88" i="19"/>
  <c r="BT80" i="19"/>
  <c r="BV80" i="19"/>
  <c r="BU80" i="19"/>
  <c r="BT72" i="19"/>
  <c r="BU72" i="19"/>
  <c r="BV72" i="19"/>
  <c r="BT64" i="19"/>
  <c r="BU64" i="19"/>
  <c r="BV64" i="19"/>
  <c r="BV52" i="19"/>
  <c r="BT52" i="19"/>
  <c r="BU52" i="19"/>
  <c r="BV44" i="19"/>
  <c r="BT44" i="19"/>
  <c r="BU44" i="19"/>
  <c r="BV36" i="19"/>
  <c r="BT36" i="19"/>
  <c r="BU36" i="19"/>
  <c r="BT32" i="19"/>
  <c r="BU32" i="19"/>
  <c r="BV32" i="19"/>
  <c r="BT24" i="19"/>
  <c r="BV24" i="19"/>
  <c r="BU24" i="19"/>
  <c r="BV20" i="19"/>
  <c r="BT20" i="19"/>
  <c r="BU20" i="19"/>
  <c r="BT16" i="19"/>
  <c r="BU16" i="19"/>
  <c r="BV16" i="19"/>
  <c r="BV12" i="19"/>
  <c r="BT12" i="19"/>
  <c r="BU12" i="19"/>
  <c r="BT8" i="19"/>
  <c r="BU8" i="19"/>
  <c r="BV8" i="19"/>
  <c r="BU167" i="19"/>
  <c r="BV167" i="19"/>
  <c r="BT167" i="19"/>
  <c r="BU151" i="19"/>
  <c r="BV151" i="19"/>
  <c r="BT151" i="19"/>
  <c r="BU135" i="19"/>
  <c r="BV135" i="19"/>
  <c r="BT135" i="19"/>
  <c r="BU119" i="19"/>
  <c r="BV119" i="19"/>
  <c r="BT119" i="19"/>
  <c r="BU103" i="19"/>
  <c r="BV103" i="19"/>
  <c r="BT103" i="19"/>
  <c r="BU87" i="19"/>
  <c r="BV87" i="19"/>
  <c r="BT87" i="19"/>
  <c r="BT75" i="19"/>
  <c r="BU75" i="19"/>
  <c r="BV75" i="19"/>
  <c r="BT59" i="19"/>
  <c r="BU59" i="19"/>
  <c r="BV59" i="19"/>
  <c r="BT43" i="19"/>
  <c r="BU43" i="19"/>
  <c r="BV43" i="19"/>
  <c r="BV27" i="19"/>
  <c r="BU27" i="19"/>
  <c r="BT27" i="19"/>
  <c r="BT19" i="19"/>
  <c r="BV19" i="19"/>
  <c r="BU19" i="19"/>
  <c r="BT162" i="19"/>
  <c r="BU162" i="19"/>
  <c r="BV162" i="19"/>
  <c r="BT165" i="19"/>
  <c r="BU165" i="19"/>
  <c r="BV165" i="19"/>
  <c r="BU153" i="19"/>
  <c r="BT153" i="19"/>
  <c r="BV153" i="19"/>
  <c r="BT141" i="19"/>
  <c r="BU141" i="19"/>
  <c r="BV141" i="19"/>
  <c r="BU129" i="19"/>
  <c r="BV129" i="19"/>
  <c r="BT129" i="19"/>
  <c r="BT117" i="19"/>
  <c r="BU117" i="19"/>
  <c r="BV117" i="19"/>
  <c r="BU105" i="19"/>
  <c r="BT105" i="19"/>
  <c r="BV105" i="19"/>
  <c r="BT93" i="19"/>
  <c r="BU93" i="19"/>
  <c r="BV93" i="19"/>
  <c r="BU81" i="19"/>
  <c r="BV81" i="19"/>
  <c r="BT81" i="19"/>
  <c r="BT168" i="19"/>
  <c r="BU168" i="19"/>
  <c r="BV168" i="19"/>
  <c r="BV164" i="19"/>
  <c r="BT164" i="19"/>
  <c r="BU164" i="19"/>
  <c r="BV156" i="19"/>
  <c r="BT156" i="19"/>
  <c r="BU156" i="19"/>
  <c r="BV148" i="19"/>
  <c r="BT148" i="19"/>
  <c r="BU148" i="19"/>
  <c r="BV140" i="19"/>
  <c r="BT140" i="19"/>
  <c r="BU140" i="19"/>
  <c r="BV132" i="19"/>
  <c r="BT132" i="19"/>
  <c r="BU132" i="19"/>
  <c r="BV124" i="19"/>
  <c r="BT124" i="19"/>
  <c r="BU124" i="19"/>
  <c r="BV116" i="19"/>
  <c r="BT116" i="19"/>
  <c r="BU116" i="19"/>
  <c r="BV108" i="19"/>
  <c r="BT108" i="19"/>
  <c r="BU108" i="19"/>
  <c r="BV100" i="19"/>
  <c r="BT100" i="19"/>
  <c r="BU100" i="19"/>
  <c r="BV92" i="19"/>
  <c r="BT92" i="19"/>
  <c r="BU92" i="19"/>
  <c r="BV84" i="19"/>
  <c r="BT84" i="19"/>
  <c r="BU84" i="19"/>
  <c r="BV76" i="19"/>
  <c r="BT76" i="19"/>
  <c r="BU76" i="19"/>
  <c r="BV68" i="19"/>
  <c r="BT68" i="19"/>
  <c r="BU68" i="19"/>
  <c r="BV60" i="19"/>
  <c r="BT60" i="19"/>
  <c r="BU60" i="19"/>
  <c r="BT56" i="19"/>
  <c r="BU56" i="19"/>
  <c r="BV56" i="19"/>
  <c r="BT48" i="19"/>
  <c r="BV48" i="19"/>
  <c r="BU48" i="19"/>
  <c r="BT40" i="19"/>
  <c r="BU40" i="19"/>
  <c r="BV40" i="19"/>
  <c r="BV28" i="19"/>
  <c r="BT28" i="19"/>
  <c r="BU28" i="19"/>
  <c r="BV4" i="19"/>
  <c r="BT4" i="19"/>
  <c r="BU4" i="19"/>
  <c r="BT123" i="14"/>
  <c r="BV123" i="14"/>
  <c r="BU123" i="14"/>
  <c r="BT111" i="14"/>
  <c r="BU111" i="14"/>
  <c r="BV111" i="14"/>
  <c r="BT107" i="14"/>
  <c r="BV107" i="14"/>
  <c r="BU107" i="14"/>
  <c r="BT103" i="14"/>
  <c r="BU103" i="14"/>
  <c r="BV103" i="14"/>
  <c r="BT99" i="14"/>
  <c r="BU99" i="14"/>
  <c r="BV99" i="14"/>
  <c r="BT95" i="14"/>
  <c r="BU95" i="14"/>
  <c r="BV95" i="14"/>
  <c r="BT91" i="14"/>
  <c r="BU91" i="14"/>
  <c r="BV91" i="14"/>
  <c r="BT87" i="14"/>
  <c r="BU87" i="14"/>
  <c r="BV87" i="14"/>
  <c r="BT83" i="14"/>
  <c r="BV83" i="14"/>
  <c r="BU83" i="14"/>
  <c r="BT79" i="14"/>
  <c r="BU79" i="14"/>
  <c r="BV79" i="14"/>
  <c r="BT75" i="14"/>
  <c r="BU75" i="14"/>
  <c r="BV75" i="14"/>
  <c r="BT71" i="14"/>
  <c r="BU71" i="14"/>
  <c r="BV71" i="14"/>
  <c r="BT67" i="14"/>
  <c r="BU67" i="14"/>
  <c r="BV67" i="14"/>
  <c r="BT63" i="14"/>
  <c r="BU63" i="14"/>
  <c r="BV63" i="14"/>
  <c r="BT59" i="14"/>
  <c r="BV59" i="14"/>
  <c r="BU59" i="14"/>
  <c r="BT55" i="14"/>
  <c r="BU55" i="14"/>
  <c r="BV55" i="14"/>
  <c r="BT51" i="14"/>
  <c r="BU51" i="14"/>
  <c r="BV51" i="14"/>
  <c r="BT47" i="14"/>
  <c r="BU47" i="14"/>
  <c r="BV47" i="14"/>
  <c r="BT43" i="14"/>
  <c r="BU43" i="14"/>
  <c r="BV43" i="14"/>
  <c r="BT39" i="14"/>
  <c r="BU39" i="14"/>
  <c r="BV39" i="14"/>
  <c r="BT35" i="14"/>
  <c r="BV35" i="14"/>
  <c r="BU35" i="14"/>
  <c r="BT31" i="14"/>
  <c r="BU31" i="14"/>
  <c r="BV31" i="14"/>
  <c r="BT27" i="14"/>
  <c r="BU27" i="14"/>
  <c r="BV27" i="14"/>
  <c r="BT23" i="14"/>
  <c r="BU23" i="14"/>
  <c r="BV23" i="14"/>
  <c r="BT19" i="14"/>
  <c r="BV19" i="14"/>
  <c r="BU19" i="14"/>
  <c r="BT15" i="14"/>
  <c r="BU15" i="14"/>
  <c r="BV15" i="14"/>
  <c r="BT11" i="14"/>
  <c r="BU11" i="14"/>
  <c r="BV11" i="14"/>
  <c r="BT7" i="14"/>
  <c r="BU7" i="14"/>
  <c r="BV7" i="14"/>
  <c r="BT4" i="14"/>
  <c r="BU4" i="14"/>
  <c r="BV4" i="14"/>
  <c r="BT127" i="14"/>
  <c r="BU127" i="14"/>
  <c r="BV127" i="14"/>
  <c r="BV3" i="14"/>
  <c r="BT3" i="14"/>
  <c r="BU3" i="14"/>
  <c r="BV126" i="14"/>
  <c r="BT126" i="14"/>
  <c r="BU126" i="14"/>
  <c r="BT114" i="14"/>
  <c r="BV114" i="14"/>
  <c r="BU114" i="14"/>
  <c r="BV102" i="14"/>
  <c r="BU102" i="14"/>
  <c r="BT102" i="14"/>
  <c r="BT90" i="14"/>
  <c r="BU90" i="14"/>
  <c r="BV90" i="14"/>
  <c r="BV78" i="14"/>
  <c r="BU78" i="14"/>
  <c r="BT78" i="14"/>
  <c r="BT66" i="14"/>
  <c r="BU66" i="14"/>
  <c r="BV66" i="14"/>
  <c r="BV54" i="14"/>
  <c r="BT54" i="14"/>
  <c r="BU54" i="14"/>
  <c r="BT42" i="14"/>
  <c r="BU42" i="14"/>
  <c r="BV42" i="14"/>
  <c r="BV30" i="14"/>
  <c r="BT30" i="14"/>
  <c r="BU30" i="14"/>
  <c r="BT10" i="14"/>
  <c r="BU10" i="14"/>
  <c r="BV10" i="14"/>
  <c r="BV5" i="14"/>
  <c r="BT5" i="14"/>
  <c r="BU5" i="14"/>
  <c r="BU137" i="14"/>
  <c r="BV137" i="14"/>
  <c r="BT137" i="14"/>
  <c r="BV125" i="14"/>
  <c r="BU125" i="14"/>
  <c r="BT125" i="14"/>
  <c r="BU113" i="14"/>
  <c r="BV113" i="14"/>
  <c r="BT113" i="14"/>
  <c r="BV101" i="14"/>
  <c r="BT101" i="14"/>
  <c r="BU101" i="14"/>
  <c r="BU89" i="14"/>
  <c r="BV89" i="14"/>
  <c r="BT89" i="14"/>
  <c r="BV77" i="14"/>
  <c r="BT77" i="14"/>
  <c r="BU77" i="14"/>
  <c r="BU65" i="14"/>
  <c r="BV65" i="14"/>
  <c r="BT65" i="14"/>
  <c r="BU57" i="14"/>
  <c r="BV57" i="14"/>
  <c r="BT57" i="14"/>
  <c r="BU49" i="14"/>
  <c r="BV49" i="14"/>
  <c r="BT49" i="14"/>
  <c r="BV45" i="14"/>
  <c r="BT45" i="14"/>
  <c r="BU45" i="14"/>
  <c r="BU41" i="14"/>
  <c r="BV41" i="14"/>
  <c r="BT41" i="14"/>
  <c r="BV37" i="14"/>
  <c r="BT37" i="14"/>
  <c r="BU37" i="14"/>
  <c r="BU33" i="14"/>
  <c r="BV33" i="14"/>
  <c r="BT33" i="14"/>
  <c r="BV29" i="14"/>
  <c r="BT29" i="14"/>
  <c r="BU29" i="14"/>
  <c r="BU25" i="14"/>
  <c r="BV25" i="14"/>
  <c r="BT25" i="14"/>
  <c r="BV21" i="14"/>
  <c r="BT21" i="14"/>
  <c r="BU21" i="14"/>
  <c r="BU17" i="14"/>
  <c r="BV17" i="14"/>
  <c r="BT17" i="14"/>
  <c r="BV13" i="14"/>
  <c r="BT13" i="14"/>
  <c r="BU13" i="14"/>
  <c r="BU9" i="14"/>
  <c r="BV9" i="14"/>
  <c r="BT9" i="14"/>
  <c r="BT131" i="14"/>
  <c r="BU131" i="14"/>
  <c r="BV131" i="14"/>
  <c r="BT115" i="14"/>
  <c r="BU115" i="14"/>
  <c r="BV115" i="14"/>
  <c r="BT130" i="14"/>
  <c r="BV130" i="14"/>
  <c r="BU130" i="14"/>
  <c r="BV118" i="14"/>
  <c r="BU118" i="14"/>
  <c r="BT118" i="14"/>
  <c r="BT106" i="14"/>
  <c r="BU106" i="14"/>
  <c r="BV106" i="14"/>
  <c r="BV94" i="14"/>
  <c r="BT94" i="14"/>
  <c r="BU94" i="14"/>
  <c r="BT82" i="14"/>
  <c r="BU82" i="14"/>
  <c r="BV82" i="14"/>
  <c r="BV70" i="14"/>
  <c r="BT70" i="14"/>
  <c r="BU70" i="14"/>
  <c r="BT58" i="14"/>
  <c r="BU58" i="14"/>
  <c r="BV58" i="14"/>
  <c r="BV46" i="14"/>
  <c r="BT46" i="14"/>
  <c r="BU46" i="14"/>
  <c r="BT34" i="14"/>
  <c r="BU34" i="14"/>
  <c r="BV34" i="14"/>
  <c r="BV22" i="14"/>
  <c r="BT22" i="14"/>
  <c r="BU22" i="14"/>
  <c r="BT18" i="14"/>
  <c r="BU18" i="14"/>
  <c r="BV18" i="14"/>
  <c r="BV6" i="14"/>
  <c r="BT6" i="14"/>
  <c r="BU6" i="14"/>
  <c r="BU129" i="14"/>
  <c r="BV129" i="14"/>
  <c r="BT129" i="14"/>
  <c r="BV117" i="14"/>
  <c r="BT117" i="14"/>
  <c r="BU117" i="14"/>
  <c r="BU105" i="14"/>
  <c r="BV105" i="14"/>
  <c r="BT105" i="14"/>
  <c r="BV93" i="14"/>
  <c r="BT93" i="14"/>
  <c r="BU93" i="14"/>
  <c r="BU81" i="14"/>
  <c r="BV81" i="14"/>
  <c r="BT81" i="14"/>
  <c r="BV69" i="14"/>
  <c r="BT69" i="14"/>
  <c r="BU69" i="14"/>
  <c r="BV53" i="14"/>
  <c r="BT53" i="14"/>
  <c r="BU53" i="14"/>
  <c r="BT132" i="14"/>
  <c r="BU132" i="14"/>
  <c r="BV132" i="14"/>
  <c r="BT124" i="14"/>
  <c r="BU124" i="14"/>
  <c r="BV124" i="14"/>
  <c r="BT116" i="14"/>
  <c r="BU116" i="14"/>
  <c r="BV116" i="14"/>
  <c r="BT108" i="14"/>
  <c r="BU108" i="14"/>
  <c r="BV108" i="14"/>
  <c r="BT100" i="14"/>
  <c r="BU100" i="14"/>
  <c r="BV100" i="14"/>
  <c r="BT92" i="14"/>
  <c r="BU92" i="14"/>
  <c r="BV92" i="14"/>
  <c r="BT84" i="14"/>
  <c r="BU84" i="14"/>
  <c r="BV84" i="14"/>
  <c r="BT76" i="14"/>
  <c r="BU76" i="14"/>
  <c r="BV76" i="14"/>
  <c r="BT68" i="14"/>
  <c r="BU68" i="14"/>
  <c r="BV68" i="14"/>
  <c r="BU64" i="14"/>
  <c r="BV64" i="14"/>
  <c r="BT64" i="14"/>
  <c r="BU56" i="14"/>
  <c r="BT56" i="14"/>
  <c r="BV56" i="14"/>
  <c r="BU48" i="14"/>
  <c r="BV48" i="14"/>
  <c r="BT48" i="14"/>
  <c r="BU40" i="14"/>
  <c r="BT40" i="14"/>
  <c r="BV40" i="14"/>
  <c r="BU32" i="14"/>
  <c r="BT32" i="14"/>
  <c r="BV32" i="14"/>
  <c r="BT28" i="14"/>
  <c r="BU28" i="14"/>
  <c r="BV28" i="14"/>
  <c r="BT20" i="14"/>
  <c r="BU20" i="14"/>
  <c r="BV20" i="14"/>
  <c r="BU16" i="14"/>
  <c r="BT16" i="14"/>
  <c r="BV16" i="14"/>
  <c r="BT12" i="14"/>
  <c r="BU12" i="14"/>
  <c r="BV12" i="14"/>
  <c r="BU8" i="14"/>
  <c r="BT8" i="14"/>
  <c r="BV8" i="14"/>
  <c r="BT135" i="14"/>
  <c r="BU135" i="14"/>
  <c r="BV135" i="14"/>
  <c r="BT119" i="14"/>
  <c r="BU119" i="14"/>
  <c r="BV119" i="14"/>
  <c r="BV134" i="14"/>
  <c r="BT134" i="14"/>
  <c r="BU134" i="14"/>
  <c r="BT122" i="14"/>
  <c r="BU122" i="14"/>
  <c r="BV122" i="14"/>
  <c r="BV110" i="14"/>
  <c r="BT110" i="14"/>
  <c r="BU110" i="14"/>
  <c r="BT98" i="14"/>
  <c r="BV98" i="14"/>
  <c r="BU98" i="14"/>
  <c r="BV86" i="14"/>
  <c r="BT86" i="14"/>
  <c r="BU86" i="14"/>
  <c r="BT74" i="14"/>
  <c r="BU74" i="14"/>
  <c r="BV74" i="14"/>
  <c r="BV62" i="14"/>
  <c r="BU62" i="14"/>
  <c r="BT62" i="14"/>
  <c r="BT50" i="14"/>
  <c r="BU50" i="14"/>
  <c r="BV50" i="14"/>
  <c r="BV38" i="14"/>
  <c r="BT38" i="14"/>
  <c r="BU38" i="14"/>
  <c r="BT26" i="14"/>
  <c r="BU26" i="14"/>
  <c r="BV26" i="14"/>
  <c r="BV14" i="14"/>
  <c r="BU14" i="14"/>
  <c r="BT14" i="14"/>
  <c r="BV133" i="14"/>
  <c r="BT133" i="14"/>
  <c r="BU133" i="14"/>
  <c r="BU121" i="14"/>
  <c r="BV121" i="14"/>
  <c r="BT121" i="14"/>
  <c r="BV109" i="14"/>
  <c r="BU109" i="14"/>
  <c r="BT109" i="14"/>
  <c r="BU97" i="14"/>
  <c r="BV97" i="14"/>
  <c r="BT97" i="14"/>
  <c r="BV85" i="14"/>
  <c r="BT85" i="14"/>
  <c r="BU85" i="14"/>
  <c r="BU73" i="14"/>
  <c r="BV73" i="14"/>
  <c r="BT73" i="14"/>
  <c r="BV61" i="14"/>
  <c r="BT61" i="14"/>
  <c r="BU61" i="14"/>
  <c r="BU136" i="14"/>
  <c r="BT136" i="14"/>
  <c r="BV136" i="14"/>
  <c r="BU128" i="14"/>
  <c r="BT128" i="14"/>
  <c r="BV128" i="14"/>
  <c r="BU120" i="14"/>
  <c r="BT120" i="14"/>
  <c r="BV120" i="14"/>
  <c r="BU112" i="14"/>
  <c r="BT112" i="14"/>
  <c r="BV112" i="14"/>
  <c r="BU104" i="14"/>
  <c r="BT104" i="14"/>
  <c r="BV104" i="14"/>
  <c r="BU96" i="14"/>
  <c r="BT96" i="14"/>
  <c r="BV96" i="14"/>
  <c r="BU88" i="14"/>
  <c r="BV88" i="14"/>
  <c r="BT88" i="14"/>
  <c r="BU80" i="14"/>
  <c r="BT80" i="14"/>
  <c r="BV80" i="14"/>
  <c r="BU72" i="14"/>
  <c r="BT72" i="14"/>
  <c r="BV72" i="14"/>
  <c r="BT60" i="14"/>
  <c r="BU60" i="14"/>
  <c r="BV60" i="14"/>
  <c r="BT52" i="14"/>
  <c r="BU52" i="14"/>
  <c r="BV52" i="14"/>
  <c r="BT44" i="14"/>
  <c r="BU44" i="14"/>
  <c r="BV44" i="14"/>
  <c r="BT36" i="14"/>
  <c r="BU36" i="14"/>
  <c r="BV36" i="14"/>
  <c r="BU24" i="14"/>
  <c r="BT24" i="14"/>
  <c r="BV24" i="14"/>
  <c r="BU172" i="13"/>
  <c r="BV172" i="13"/>
  <c r="BT172" i="13"/>
  <c r="BV177" i="13"/>
  <c r="BU177" i="13"/>
  <c r="BT177" i="13"/>
  <c r="BT173" i="13"/>
  <c r="BU173" i="13"/>
  <c r="BV173" i="13"/>
  <c r="BV169" i="13"/>
  <c r="BU169" i="13"/>
  <c r="BT169" i="13"/>
  <c r="BT165" i="13"/>
  <c r="BU165" i="13"/>
  <c r="BV165" i="13"/>
  <c r="BV161" i="13"/>
  <c r="BU161" i="13"/>
  <c r="BT161" i="13"/>
  <c r="BT157" i="13"/>
  <c r="BU157" i="13"/>
  <c r="BV157" i="13"/>
  <c r="BV153" i="13"/>
  <c r="BU153" i="13"/>
  <c r="BT153" i="13"/>
  <c r="BT149" i="13"/>
  <c r="BU149" i="13"/>
  <c r="BV149" i="13"/>
  <c r="BV145" i="13"/>
  <c r="BU145" i="13"/>
  <c r="BT145" i="13"/>
  <c r="BT141" i="13"/>
  <c r="BU141" i="13"/>
  <c r="BV141" i="13"/>
  <c r="BV137" i="13"/>
  <c r="BU137" i="13"/>
  <c r="BT137" i="13"/>
  <c r="BT133" i="13"/>
  <c r="BU133" i="13"/>
  <c r="BV133" i="13"/>
  <c r="BV129" i="13"/>
  <c r="BU129" i="13"/>
  <c r="BT129" i="13"/>
  <c r="BT125" i="13"/>
  <c r="BU125" i="13"/>
  <c r="BV125" i="13"/>
  <c r="BV121" i="13"/>
  <c r="BU121" i="13"/>
  <c r="BT121" i="13"/>
  <c r="BT117" i="13"/>
  <c r="BU117" i="13"/>
  <c r="BV117" i="13"/>
  <c r="BV113" i="13"/>
  <c r="BU113" i="13"/>
  <c r="BT113" i="13"/>
  <c r="BT109" i="13"/>
  <c r="BU109" i="13"/>
  <c r="BV109" i="13"/>
  <c r="BV105" i="13"/>
  <c r="BU105" i="13"/>
  <c r="BT105" i="13"/>
  <c r="BT101" i="13"/>
  <c r="BV101" i="13"/>
  <c r="BU101" i="13"/>
  <c r="BV97" i="13"/>
  <c r="BU97" i="13"/>
  <c r="BT97" i="13"/>
  <c r="BT93" i="13"/>
  <c r="BU93" i="13"/>
  <c r="BV93" i="13"/>
  <c r="BV89" i="13"/>
  <c r="BU89" i="13"/>
  <c r="BT89" i="13"/>
  <c r="BT85" i="13"/>
  <c r="BU85" i="13"/>
  <c r="BV85" i="13"/>
  <c r="BV81" i="13"/>
  <c r="BU81" i="13"/>
  <c r="BT81" i="13"/>
  <c r="BT77" i="13"/>
  <c r="BU77" i="13"/>
  <c r="BV77" i="13"/>
  <c r="BV73" i="13"/>
  <c r="BU73" i="13"/>
  <c r="BT73" i="13"/>
  <c r="BT69" i="13"/>
  <c r="BU69" i="13"/>
  <c r="BV69" i="13"/>
  <c r="BV65" i="13"/>
  <c r="BU65" i="13"/>
  <c r="BT65" i="13"/>
  <c r="BT61" i="13"/>
  <c r="BU61" i="13"/>
  <c r="BV61" i="13"/>
  <c r="BV57" i="13"/>
  <c r="BU57" i="13"/>
  <c r="BT57" i="13"/>
  <c r="BT53" i="13"/>
  <c r="BU53" i="13"/>
  <c r="BV53" i="13"/>
  <c r="BV49" i="13"/>
  <c r="BU49" i="13"/>
  <c r="BT49" i="13"/>
  <c r="BT45" i="13"/>
  <c r="BU45" i="13"/>
  <c r="BV45" i="13"/>
  <c r="BV41" i="13"/>
  <c r="BU41" i="13"/>
  <c r="BT41" i="13"/>
  <c r="BT37" i="13"/>
  <c r="BU37" i="13"/>
  <c r="BV37" i="13"/>
  <c r="BV33" i="13"/>
  <c r="BU33" i="13"/>
  <c r="BT33" i="13"/>
  <c r="BT29" i="13"/>
  <c r="BU29" i="13"/>
  <c r="BV29" i="13"/>
  <c r="BV25" i="13"/>
  <c r="BU25" i="13"/>
  <c r="BT25" i="13"/>
  <c r="BT21" i="13"/>
  <c r="BU21" i="13"/>
  <c r="BV21" i="13"/>
  <c r="BV17" i="13"/>
  <c r="BU17" i="13"/>
  <c r="BT17" i="13"/>
  <c r="BT13" i="13"/>
  <c r="BU13" i="13"/>
  <c r="BV13" i="13"/>
  <c r="BV9" i="13"/>
  <c r="BU9" i="13"/>
  <c r="BT9" i="13"/>
  <c r="BU4" i="13"/>
  <c r="BV4" i="13"/>
  <c r="BT4" i="13"/>
  <c r="BV168" i="13"/>
  <c r="BT168" i="13"/>
  <c r="BU168" i="13"/>
  <c r="BU156" i="13"/>
  <c r="BV156" i="13"/>
  <c r="BT156" i="13"/>
  <c r="BT144" i="13"/>
  <c r="BU144" i="13"/>
  <c r="BV144" i="13"/>
  <c r="BU132" i="13"/>
  <c r="BV132" i="13"/>
  <c r="BT132" i="13"/>
  <c r="BT120" i="13"/>
  <c r="BV120" i="13"/>
  <c r="BU120" i="13"/>
  <c r="BU108" i="13"/>
  <c r="BV108" i="13"/>
  <c r="BT108" i="13"/>
  <c r="BT96" i="13"/>
  <c r="BU96" i="13"/>
  <c r="BV96" i="13"/>
  <c r="BU84" i="13"/>
  <c r="BV84" i="13"/>
  <c r="BT84" i="13"/>
  <c r="BT72" i="13"/>
  <c r="BV72" i="13"/>
  <c r="BU72" i="13"/>
  <c r="BU60" i="13"/>
  <c r="BV60" i="13"/>
  <c r="BT60" i="13"/>
  <c r="BT48" i="13"/>
  <c r="BU48" i="13"/>
  <c r="BV48" i="13"/>
  <c r="BU36" i="13"/>
  <c r="BV36" i="13"/>
  <c r="BT36" i="13"/>
  <c r="BT24" i="13"/>
  <c r="BV24" i="13"/>
  <c r="BU24" i="13"/>
  <c r="BT5" i="13"/>
  <c r="BV5" i="13"/>
  <c r="BU5" i="13"/>
  <c r="BT175" i="13"/>
  <c r="BU175" i="13"/>
  <c r="BV175" i="13"/>
  <c r="BU163" i="13"/>
  <c r="BT163" i="13"/>
  <c r="BV163" i="13"/>
  <c r="BU147" i="13"/>
  <c r="BT147" i="13"/>
  <c r="BV147" i="13"/>
  <c r="BT135" i="13"/>
  <c r="BU135" i="13"/>
  <c r="BV135" i="13"/>
  <c r="BV123" i="13"/>
  <c r="BT123" i="13"/>
  <c r="BU123" i="13"/>
  <c r="BT111" i="13"/>
  <c r="BU111" i="13"/>
  <c r="BV111" i="13"/>
  <c r="BU99" i="13"/>
  <c r="BT99" i="13"/>
  <c r="BV99" i="13"/>
  <c r="BT87" i="13"/>
  <c r="BU87" i="13"/>
  <c r="BV87" i="13"/>
  <c r="BV75" i="13"/>
  <c r="BT75" i="13"/>
  <c r="BU75" i="13"/>
  <c r="BT63" i="13"/>
  <c r="BU63" i="13"/>
  <c r="BV63" i="13"/>
  <c r="BU51" i="13"/>
  <c r="BT51" i="13"/>
  <c r="BV51" i="13"/>
  <c r="BU43" i="13"/>
  <c r="BT43" i="13"/>
  <c r="BV43" i="13"/>
  <c r="BT35" i="13"/>
  <c r="BU35" i="13"/>
  <c r="BV35" i="13"/>
  <c r="BT31" i="13"/>
  <c r="BU31" i="13"/>
  <c r="BV31" i="13"/>
  <c r="BT27" i="13"/>
  <c r="BU27" i="13"/>
  <c r="BV27" i="13"/>
  <c r="BT23" i="13"/>
  <c r="BU23" i="13"/>
  <c r="BV23" i="13"/>
  <c r="BU19" i="13"/>
  <c r="BV19" i="13"/>
  <c r="BT19" i="13"/>
  <c r="BT15" i="13"/>
  <c r="BU15" i="13"/>
  <c r="BV15" i="13"/>
  <c r="BV11" i="13"/>
  <c r="BT11" i="13"/>
  <c r="BU11" i="13"/>
  <c r="BT7" i="13"/>
  <c r="BU7" i="13"/>
  <c r="BV7" i="13"/>
  <c r="BV6" i="13"/>
  <c r="BT6" i="13"/>
  <c r="BU6" i="13"/>
  <c r="BU3" i="13"/>
  <c r="BT3" i="13"/>
  <c r="BV3" i="13"/>
  <c r="BU164" i="13"/>
  <c r="BV164" i="13"/>
  <c r="BT164" i="13"/>
  <c r="BV152" i="13"/>
  <c r="BT152" i="13"/>
  <c r="BU152" i="13"/>
  <c r="BU140" i="13"/>
  <c r="BV140" i="13"/>
  <c r="BT140" i="13"/>
  <c r="BT128" i="13"/>
  <c r="BU128" i="13"/>
  <c r="BV128" i="13"/>
  <c r="BU116" i="13"/>
  <c r="BV116" i="13"/>
  <c r="BT116" i="13"/>
  <c r="BT104" i="13"/>
  <c r="BV104" i="13"/>
  <c r="BU104" i="13"/>
  <c r="BU92" i="13"/>
  <c r="BV92" i="13"/>
  <c r="BT92" i="13"/>
  <c r="BT80" i="13"/>
  <c r="BU80" i="13"/>
  <c r="BV80" i="13"/>
  <c r="BU68" i="13"/>
  <c r="BV68" i="13"/>
  <c r="BT68" i="13"/>
  <c r="BT56" i="13"/>
  <c r="BV56" i="13"/>
  <c r="BU56" i="13"/>
  <c r="BU44" i="13"/>
  <c r="BV44" i="13"/>
  <c r="BT44" i="13"/>
  <c r="BU28" i="13"/>
  <c r="BV28" i="13"/>
  <c r="BT28" i="13"/>
  <c r="BT16" i="13"/>
  <c r="BV16" i="13"/>
  <c r="BU16" i="13"/>
  <c r="BU12" i="13"/>
  <c r="BV12" i="13"/>
  <c r="BT12" i="13"/>
  <c r="BT167" i="13"/>
  <c r="BU167" i="13"/>
  <c r="BV167" i="13"/>
  <c r="BV155" i="13"/>
  <c r="BT155" i="13"/>
  <c r="BU155" i="13"/>
  <c r="BT143" i="13"/>
  <c r="BU143" i="13"/>
  <c r="BV143" i="13"/>
  <c r="BU131" i="13"/>
  <c r="BT131" i="13"/>
  <c r="BV131" i="13"/>
  <c r="BT119" i="13"/>
  <c r="BU119" i="13"/>
  <c r="BV119" i="13"/>
  <c r="BV107" i="13"/>
  <c r="BT107" i="13"/>
  <c r="BU107" i="13"/>
  <c r="BT95" i="13"/>
  <c r="BU95" i="13"/>
  <c r="BV95" i="13"/>
  <c r="BU83" i="13"/>
  <c r="BV83" i="13"/>
  <c r="BT83" i="13"/>
  <c r="BT71" i="13"/>
  <c r="BU71" i="13"/>
  <c r="BV71" i="13"/>
  <c r="BV59" i="13"/>
  <c r="BT59" i="13"/>
  <c r="BU59" i="13"/>
  <c r="BT47" i="13"/>
  <c r="BU47" i="13"/>
  <c r="BV47" i="13"/>
  <c r="BT178" i="13"/>
  <c r="BU178" i="13"/>
  <c r="BV178" i="13"/>
  <c r="BT170" i="13"/>
  <c r="BU170" i="13"/>
  <c r="BV170" i="13"/>
  <c r="BT162" i="13"/>
  <c r="BU162" i="13"/>
  <c r="BV162" i="13"/>
  <c r="BT154" i="13"/>
  <c r="BU154" i="13"/>
  <c r="BV154" i="13"/>
  <c r="BV142" i="13"/>
  <c r="BU142" i="13"/>
  <c r="BT142" i="13"/>
  <c r="BV134" i="13"/>
  <c r="BU134" i="13"/>
  <c r="BT134" i="13"/>
  <c r="BV126" i="13"/>
  <c r="BU126" i="13"/>
  <c r="BT126" i="13"/>
  <c r="BV118" i="13"/>
  <c r="BU118" i="13"/>
  <c r="BT118" i="13"/>
  <c r="BV110" i="13"/>
  <c r="BT110" i="13"/>
  <c r="BU110" i="13"/>
  <c r="BV102" i="13"/>
  <c r="BU102" i="13"/>
  <c r="BT102" i="13"/>
  <c r="BV94" i="13"/>
  <c r="BT94" i="13"/>
  <c r="BU94" i="13"/>
  <c r="BV86" i="13"/>
  <c r="BU86" i="13"/>
  <c r="BT86" i="13"/>
  <c r="BV78" i="13"/>
  <c r="BT78" i="13"/>
  <c r="BU78" i="13"/>
  <c r="BV70" i="13"/>
  <c r="BU70" i="13"/>
  <c r="BT70" i="13"/>
  <c r="BT66" i="13"/>
  <c r="BU66" i="13"/>
  <c r="BV66" i="13"/>
  <c r="BT58" i="13"/>
  <c r="BU58" i="13"/>
  <c r="BV58" i="13"/>
  <c r="BV54" i="13"/>
  <c r="BU54" i="13"/>
  <c r="BT54" i="13"/>
  <c r="BT50" i="13"/>
  <c r="BU50" i="13"/>
  <c r="BV50" i="13"/>
  <c r="BV46" i="13"/>
  <c r="BT46" i="13"/>
  <c r="BU46" i="13"/>
  <c r="BT42" i="13"/>
  <c r="BU42" i="13"/>
  <c r="BV42" i="13"/>
  <c r="BV38" i="13"/>
  <c r="BT38" i="13"/>
  <c r="BU38" i="13"/>
  <c r="BT34" i="13"/>
  <c r="BU34" i="13"/>
  <c r="BV34" i="13"/>
  <c r="BV30" i="13"/>
  <c r="BT30" i="13"/>
  <c r="BU30" i="13"/>
  <c r="BT26" i="13"/>
  <c r="BU26" i="13"/>
  <c r="BV26" i="13"/>
  <c r="BV22" i="13"/>
  <c r="BU22" i="13"/>
  <c r="BT22" i="13"/>
  <c r="BT18" i="13"/>
  <c r="BU18" i="13"/>
  <c r="BV18" i="13"/>
  <c r="BV14" i="13"/>
  <c r="BU14" i="13"/>
  <c r="BT14" i="13"/>
  <c r="BT10" i="13"/>
  <c r="BU10" i="13"/>
  <c r="BV10" i="13"/>
  <c r="BT176" i="13"/>
  <c r="BU176" i="13"/>
  <c r="BV176" i="13"/>
  <c r="BU160" i="13"/>
  <c r="BV160" i="13"/>
  <c r="BT160" i="13"/>
  <c r="BU148" i="13"/>
  <c r="BV148" i="13"/>
  <c r="BT148" i="13"/>
  <c r="BT136" i="13"/>
  <c r="BV136" i="13"/>
  <c r="BU136" i="13"/>
  <c r="BU124" i="13"/>
  <c r="BV124" i="13"/>
  <c r="BT124" i="13"/>
  <c r="BT112" i="13"/>
  <c r="BU112" i="13"/>
  <c r="BV112" i="13"/>
  <c r="BU100" i="13"/>
  <c r="BV100" i="13"/>
  <c r="BT100" i="13"/>
  <c r="BT88" i="13"/>
  <c r="BV88" i="13"/>
  <c r="BU88" i="13"/>
  <c r="BU76" i="13"/>
  <c r="BV76" i="13"/>
  <c r="BT76" i="13"/>
  <c r="BT64" i="13"/>
  <c r="BU64" i="13"/>
  <c r="BV64" i="13"/>
  <c r="BU52" i="13"/>
  <c r="BV52" i="13"/>
  <c r="BT52" i="13"/>
  <c r="BT40" i="13"/>
  <c r="BV40" i="13"/>
  <c r="BU40" i="13"/>
  <c r="BT32" i="13"/>
  <c r="BU32" i="13"/>
  <c r="BV32" i="13"/>
  <c r="BU20" i="13"/>
  <c r="BV20" i="13"/>
  <c r="BT20" i="13"/>
  <c r="BT8" i="13"/>
  <c r="BU8" i="13"/>
  <c r="BV8" i="13"/>
  <c r="BV171" i="13"/>
  <c r="BT171" i="13"/>
  <c r="BU171" i="13"/>
  <c r="BT159" i="13"/>
  <c r="BU159" i="13"/>
  <c r="BV159" i="13"/>
  <c r="BT151" i="13"/>
  <c r="BU151" i="13"/>
  <c r="BV151" i="13"/>
  <c r="BV139" i="13"/>
  <c r="BT139" i="13"/>
  <c r="BU139" i="13"/>
  <c r="BT127" i="13"/>
  <c r="BU127" i="13"/>
  <c r="BV127" i="13"/>
  <c r="BU115" i="13"/>
  <c r="BT115" i="13"/>
  <c r="BV115" i="13"/>
  <c r="BT103" i="13"/>
  <c r="BU103" i="13"/>
  <c r="BV103" i="13"/>
  <c r="BV91" i="13"/>
  <c r="BT91" i="13"/>
  <c r="BU91" i="13"/>
  <c r="BT79" i="13"/>
  <c r="BU79" i="13"/>
  <c r="BV79" i="13"/>
  <c r="BT67" i="13"/>
  <c r="BU67" i="13"/>
  <c r="BV67" i="13"/>
  <c r="BT55" i="13"/>
  <c r="BU55" i="13"/>
  <c r="BV55" i="13"/>
  <c r="BT39" i="13"/>
  <c r="BU39" i="13"/>
  <c r="BV39" i="13"/>
  <c r="BV174" i="13"/>
  <c r="BT174" i="13"/>
  <c r="BU174" i="13"/>
  <c r="BV166" i="13"/>
  <c r="BU166" i="13"/>
  <c r="BT166" i="13"/>
  <c r="BV158" i="13"/>
  <c r="BU158" i="13"/>
  <c r="BT158" i="13"/>
  <c r="BV150" i="13"/>
  <c r="BU150" i="13"/>
  <c r="BT150" i="13"/>
  <c r="BT146" i="13"/>
  <c r="BU146" i="13"/>
  <c r="BV146" i="13"/>
  <c r="BT138" i="13"/>
  <c r="BU138" i="13"/>
  <c r="BV138" i="13"/>
  <c r="BT130" i="13"/>
  <c r="BU130" i="13"/>
  <c r="BV130" i="13"/>
  <c r="BT122" i="13"/>
  <c r="BU122" i="13"/>
  <c r="BV122" i="13"/>
  <c r="BT114" i="13"/>
  <c r="BU114" i="13"/>
  <c r="BV114" i="13"/>
  <c r="BT106" i="13"/>
  <c r="BU106" i="13"/>
  <c r="BV106" i="13"/>
  <c r="BT98" i="13"/>
  <c r="BU98" i="13"/>
  <c r="BV98" i="13"/>
  <c r="BT90" i="13"/>
  <c r="BU90" i="13"/>
  <c r="BV90" i="13"/>
  <c r="BT82" i="13"/>
  <c r="BU82" i="13"/>
  <c r="BV82" i="13"/>
  <c r="BT74" i="13"/>
  <c r="BU74" i="13"/>
  <c r="BV74" i="13"/>
  <c r="BV62" i="13"/>
  <c r="BT62" i="13"/>
  <c r="BU62" i="13"/>
  <c r="CN125" i="33"/>
  <c r="CN261" i="33"/>
  <c r="CN269" i="33"/>
  <c r="CN270" i="33"/>
  <c r="CN285" i="33"/>
  <c r="CN296" i="33"/>
  <c r="CN297" i="33"/>
  <c r="CN278" i="33"/>
  <c r="CN271" i="33"/>
  <c r="CN300" i="33"/>
  <c r="CN273" i="33"/>
  <c r="CN266" i="33"/>
  <c r="CN318" i="33"/>
  <c r="CN338" i="33"/>
  <c r="CN312" i="33"/>
  <c r="CN308" i="33"/>
  <c r="CN282" i="33"/>
  <c r="CN330" i="33"/>
  <c r="CN291" i="33"/>
  <c r="CN316" i="33"/>
  <c r="CN352" i="33"/>
  <c r="CN371" i="33"/>
  <c r="CN373" i="33"/>
  <c r="CN314" i="33"/>
  <c r="CN277" i="33"/>
  <c r="CN377" i="33"/>
  <c r="CN387" i="33"/>
  <c r="CN289" i="33"/>
  <c r="CN350" i="33"/>
  <c r="CN340" i="33"/>
  <c r="CN365" i="33"/>
  <c r="CN326" i="33"/>
  <c r="CN328" i="33"/>
  <c r="CN401" i="33"/>
  <c r="CN391" i="33"/>
  <c r="CN403" i="33"/>
  <c r="CN375" i="33"/>
  <c r="CN363" i="33"/>
  <c r="CN419" i="33"/>
  <c r="CN411" i="33"/>
  <c r="CN393" i="33"/>
  <c r="CN417" i="33"/>
  <c r="CN447" i="33"/>
  <c r="CN457" i="33"/>
  <c r="CN459" i="33"/>
  <c r="CN400" i="33"/>
  <c r="CN415" i="33"/>
  <c r="CN427" i="33"/>
  <c r="CN381" i="33"/>
  <c r="CN423" i="33"/>
  <c r="CN324" i="33"/>
  <c r="CN395" i="33"/>
  <c r="CN409" i="33"/>
  <c r="CN396" i="33"/>
  <c r="CN425" i="33"/>
  <c r="CN342" i="33"/>
  <c r="CN461" i="33"/>
  <c r="CN407" i="33"/>
  <c r="CN439" i="33"/>
  <c r="CN463" i="33"/>
  <c r="CN445" i="33"/>
  <c r="CN469" i="33"/>
  <c r="CN468" i="33"/>
  <c r="CN443" i="33"/>
  <c r="CN408" i="33"/>
  <c r="CN430" i="33"/>
  <c r="CN386" i="33"/>
  <c r="CN385" i="33"/>
  <c r="CN426" i="33"/>
  <c r="CN382" i="33"/>
  <c r="CN412" i="33"/>
  <c r="CN344" i="33"/>
  <c r="CN351" i="33"/>
  <c r="CN343" i="33"/>
  <c r="CN309" i="33"/>
  <c r="CN360" i="33"/>
  <c r="CN307" i="33"/>
  <c r="CN294" i="33"/>
  <c r="CN319" i="33"/>
  <c r="CN287" i="33"/>
  <c r="CN286" i="33"/>
  <c r="CN265" i="33"/>
  <c r="CN455" i="33"/>
  <c r="CN301" i="33"/>
  <c r="CN422" i="33"/>
  <c r="CN302" i="33"/>
  <c r="CN367" i="33"/>
  <c r="CN361" i="33"/>
  <c r="CN349" i="33"/>
  <c r="CN437" i="33"/>
  <c r="CN453" i="33"/>
  <c r="CN397" i="33"/>
  <c r="CN402" i="33"/>
  <c r="CN380" i="33"/>
  <c r="CN298" i="33"/>
  <c r="CN450" i="33"/>
  <c r="CN421" i="33"/>
  <c r="CN442" i="33"/>
  <c r="CN378" i="33"/>
  <c r="CN414" i="33"/>
  <c r="CN305" i="33"/>
  <c r="CN358" i="33"/>
  <c r="CN441" i="33"/>
  <c r="CN325" i="33"/>
  <c r="CN346" i="33"/>
  <c r="CN331" i="33"/>
  <c r="CN320" i="33"/>
  <c r="CN262" i="33"/>
  <c r="CN276" i="33"/>
  <c r="CN458" i="33"/>
  <c r="CN416" i="33"/>
  <c r="CN388" i="33"/>
  <c r="CN405" i="33"/>
  <c r="CN383" i="33"/>
  <c r="CN284" i="33"/>
  <c r="CN315" i="33"/>
  <c r="CN264" i="33"/>
  <c r="CN321" i="33"/>
  <c r="CN303" i="33"/>
  <c r="CN281" i="33"/>
  <c r="CN435" i="33"/>
  <c r="CN432" i="33"/>
  <c r="CN280" i="33"/>
  <c r="CN317" i="33"/>
  <c r="CN310" i="33"/>
  <c r="CN451" i="33"/>
  <c r="CN440" i="33"/>
  <c r="CN364" i="33"/>
  <c r="CN460" i="33"/>
  <c r="CN368" i="33"/>
  <c r="CN454" i="33"/>
  <c r="CN379" i="33"/>
  <c r="CN424" i="33"/>
  <c r="CN313" i="33"/>
  <c r="CN374" i="33"/>
  <c r="CN333" i="33"/>
  <c r="CN335" i="33"/>
  <c r="CN369" i="33"/>
  <c r="CN339" i="33"/>
  <c r="CN323" i="33"/>
  <c r="CN354" i="33"/>
  <c r="CN341" i="33"/>
  <c r="CN279" i="33"/>
  <c r="CN431" i="33"/>
  <c r="CN466" i="33"/>
  <c r="CN420" i="33"/>
  <c r="CN390" i="33"/>
  <c r="CN376" i="33"/>
  <c r="CN449" i="33"/>
  <c r="CN404" i="33"/>
  <c r="CN329" i="33"/>
  <c r="CN462" i="33"/>
  <c r="CN433" i="33"/>
  <c r="CN467" i="33"/>
  <c r="CN464" i="33"/>
  <c r="CN418" i="33"/>
  <c r="CN274" i="33"/>
  <c r="CN392" i="33"/>
  <c r="CN370" i="33"/>
  <c r="CN436" i="33"/>
  <c r="CN398" i="33"/>
  <c r="CN357" i="33"/>
  <c r="CN337" i="33"/>
  <c r="CN334" i="33"/>
  <c r="CN267" i="33"/>
  <c r="CN438" i="33"/>
  <c r="CN456" i="33"/>
  <c r="CN446" i="33"/>
  <c r="CN359" i="33"/>
  <c r="CN366" i="33"/>
  <c r="CN452" i="33"/>
  <c r="CN448" i="33"/>
  <c r="CN394" i="33"/>
  <c r="CN444" i="33"/>
  <c r="CN399" i="33"/>
  <c r="CN384" i="33"/>
  <c r="CN434" i="33"/>
  <c r="CN372" i="33"/>
  <c r="CN428" i="33"/>
  <c r="CN389" i="33"/>
  <c r="CN327" i="33"/>
  <c r="CN413" i="33"/>
  <c r="CN355" i="33"/>
  <c r="CN406" i="33"/>
  <c r="CN348" i="33"/>
  <c r="CN353" i="33"/>
  <c r="CN336" i="33"/>
  <c r="CN345" i="33"/>
  <c r="CN283" i="33"/>
  <c r="CN306" i="33"/>
  <c r="CN272" i="33"/>
  <c r="CN299" i="33"/>
  <c r="CN293" i="33"/>
  <c r="CN292" i="33"/>
  <c r="CN290" i="33"/>
  <c r="CN268" i="33"/>
  <c r="CN465" i="33"/>
  <c r="CN429" i="33"/>
  <c r="CN410" i="33"/>
  <c r="CN332" i="33"/>
  <c r="CN295" i="33"/>
  <c r="CN356" i="33"/>
  <c r="CN275" i="33"/>
  <c r="CN347" i="33"/>
  <c r="CN311" i="33"/>
  <c r="CN362" i="33"/>
  <c r="CN322" i="33"/>
  <c r="CN304" i="33"/>
  <c r="CN263" i="33"/>
  <c r="CN288" i="33"/>
  <c r="DB33" i="46"/>
  <c r="CW34" i="46"/>
  <c r="CR35" i="46"/>
  <c r="L38" i="46"/>
  <c r="N37" i="46"/>
  <c r="BG36" i="46"/>
  <c r="BM36" i="46"/>
  <c r="CS35" i="46"/>
  <c r="CX34" i="46"/>
  <c r="DA15" i="39"/>
  <c r="DB15" i="39" s="1"/>
  <c r="N20" i="40"/>
  <c r="L21" i="40"/>
  <c r="N19" i="39"/>
  <c r="L20" i="39"/>
  <c r="CW16" i="39"/>
  <c r="CR17" i="39"/>
  <c r="CX16" i="39"/>
  <c r="CS17" i="39"/>
  <c r="BM18" i="39"/>
  <c r="BG18" i="39"/>
  <c r="BT197" i="33"/>
  <c r="CA197" i="33" s="1"/>
  <c r="BU227" i="33"/>
  <c r="CB227" i="33" s="1"/>
  <c r="BU211" i="33"/>
  <c r="BW211" i="33" s="1"/>
  <c r="BT201" i="33"/>
  <c r="CA201" i="33" s="1"/>
  <c r="BT195" i="33"/>
  <c r="CA195" i="33" s="1"/>
  <c r="BU190" i="33"/>
  <c r="BX190" i="33" s="1"/>
  <c r="BU94" i="33"/>
  <c r="CB94" i="33" s="1"/>
  <c r="BV191" i="33"/>
  <c r="CC191" i="33" s="1"/>
  <c r="BT184" i="33"/>
  <c r="CA184" i="33" s="1"/>
  <c r="BT134" i="33"/>
  <c r="CA134" i="33" s="1"/>
  <c r="BT84" i="33"/>
  <c r="CA84" i="33" s="1"/>
  <c r="BV37" i="33"/>
  <c r="CC37" i="33" s="1"/>
  <c r="BV9" i="33"/>
  <c r="CC9" i="33" s="1"/>
  <c r="BT168" i="33"/>
  <c r="CA168" i="33" s="1"/>
  <c r="BU165" i="33"/>
  <c r="CB165" i="33" s="1"/>
  <c r="BU150" i="33"/>
  <c r="BW150" i="33" s="1"/>
  <c r="BT138" i="33"/>
  <c r="CA138" i="33" s="1"/>
  <c r="BU113" i="33"/>
  <c r="CB113" i="33" s="1"/>
  <c r="BU105" i="33"/>
  <c r="CB105" i="33" s="1"/>
  <c r="BT86" i="33"/>
  <c r="CA86" i="33" s="1"/>
  <c r="BT78" i="33"/>
  <c r="CA78" i="33" s="1"/>
  <c r="BV63" i="33"/>
  <c r="CC63" i="33" s="1"/>
  <c r="BU63" i="33"/>
  <c r="CB63" i="33" s="1"/>
  <c r="BV41" i="33"/>
  <c r="CC41" i="33" s="1"/>
  <c r="BU41" i="33"/>
  <c r="CB41" i="33" s="1"/>
  <c r="BU21" i="33"/>
  <c r="BW21" i="33" s="1"/>
  <c r="BV258" i="33"/>
  <c r="CC258" i="33" s="1"/>
  <c r="BU258" i="33"/>
  <c r="BU251" i="33"/>
  <c r="CB251" i="33" s="1"/>
  <c r="BT251" i="33"/>
  <c r="CA251" i="33" s="1"/>
  <c r="BU215" i="33"/>
  <c r="CB215" i="33" s="1"/>
  <c r="BV215" i="33"/>
  <c r="BX121" i="22"/>
  <c r="BV202" i="33"/>
  <c r="CC202" i="33" s="1"/>
  <c r="BT202" i="33"/>
  <c r="CA202" i="33" s="1"/>
  <c r="BU187" i="33"/>
  <c r="BV187" i="33"/>
  <c r="CC187" i="33" s="1"/>
  <c r="CJ259" i="33"/>
  <c r="BU156" i="33"/>
  <c r="CB156" i="33" s="1"/>
  <c r="BT156" i="33"/>
  <c r="CA156" i="33" s="1"/>
  <c r="BV96" i="33"/>
  <c r="CC96" i="33" s="1"/>
  <c r="BV82" i="33"/>
  <c r="CC82" i="33" s="1"/>
  <c r="BT82" i="33"/>
  <c r="CA82" i="33" s="1"/>
  <c r="BV67" i="33"/>
  <c r="CC67" i="33" s="1"/>
  <c r="CJ125" i="33"/>
  <c r="BT162" i="33"/>
  <c r="BU162" i="33"/>
  <c r="CB162" i="33" s="1"/>
  <c r="BV90" i="33"/>
  <c r="CC90" i="33" s="1"/>
  <c r="BT90" i="33"/>
  <c r="CA90" i="33" s="1"/>
  <c r="BT71" i="33"/>
  <c r="CA71" i="33" s="1"/>
  <c r="BU71" i="33"/>
  <c r="CB71" i="33" s="1"/>
  <c r="BV210" i="33"/>
  <c r="BU210" i="33"/>
  <c r="CB210" i="33" s="1"/>
  <c r="CJ198" i="33"/>
  <c r="BV174" i="33"/>
  <c r="CC174" i="33" s="1"/>
  <c r="BT174" i="33"/>
  <c r="CA174" i="33" s="1"/>
  <c r="BT16" i="33"/>
  <c r="CA16" i="33" s="1"/>
  <c r="BU16" i="33"/>
  <c r="CB16" i="33" s="1"/>
  <c r="BU191" i="33"/>
  <c r="CB191" i="33" s="1"/>
  <c r="BT182" i="33"/>
  <c r="CA182" i="33" s="1"/>
  <c r="CJ157" i="33"/>
  <c r="BU143" i="33"/>
  <c r="BT126" i="33"/>
  <c r="CA126" i="33" s="1"/>
  <c r="BU110" i="33"/>
  <c r="CB110" i="33" s="1"/>
  <c r="BU171" i="33"/>
  <c r="BW171" i="33" s="1"/>
  <c r="BT120" i="33"/>
  <c r="CA120" i="33" s="1"/>
  <c r="BT80" i="33"/>
  <c r="BW80" i="33" s="1"/>
  <c r="BV44" i="33"/>
  <c r="CC44" i="33" s="1"/>
  <c r="BU44" i="33"/>
  <c r="CB44" i="33" s="1"/>
  <c r="BT44" i="33"/>
  <c r="CA44" i="33" s="1"/>
  <c r="BV56" i="33"/>
  <c r="CC56" i="33" s="1"/>
  <c r="BU56" i="33"/>
  <c r="CB56" i="33" s="1"/>
  <c r="BV134" i="33"/>
  <c r="CC134" i="33" s="1"/>
  <c r="BU48" i="33"/>
  <c r="CB48" i="33" s="1"/>
  <c r="BT48" i="33"/>
  <c r="CA48" i="33" s="1"/>
  <c r="BW81" i="22"/>
  <c r="BV251" i="33"/>
  <c r="CC251" i="33" s="1"/>
  <c r="BV247" i="33"/>
  <c r="BU231" i="33"/>
  <c r="CB231" i="33" s="1"/>
  <c r="BU223" i="33"/>
  <c r="CB223" i="33" s="1"/>
  <c r="BT203" i="33"/>
  <c r="CA203" i="33" s="1"/>
  <c r="BV182" i="33"/>
  <c r="CC182" i="33" s="1"/>
  <c r="BT178" i="33"/>
  <c r="CA178" i="33" s="1"/>
  <c r="BV176" i="33"/>
  <c r="BT144" i="33"/>
  <c r="CA144" i="33" s="1"/>
  <c r="BU138" i="33"/>
  <c r="BU131" i="33"/>
  <c r="CB131" i="33" s="1"/>
  <c r="BT100" i="33"/>
  <c r="CA100" i="33" s="1"/>
  <c r="BU91" i="33"/>
  <c r="CB91" i="33" s="1"/>
  <c r="BU86" i="33"/>
  <c r="BV84" i="33"/>
  <c r="BU82" i="33"/>
  <c r="BU79" i="33"/>
  <c r="CB79" i="33" s="1"/>
  <c r="BU73" i="33"/>
  <c r="BX73" i="33" s="1"/>
  <c r="BV64" i="33"/>
  <c r="CC64" i="33" s="1"/>
  <c r="BT52" i="33"/>
  <c r="CA52" i="33" s="1"/>
  <c r="BV48" i="33"/>
  <c r="CC48" i="33" s="1"/>
  <c r="BU45" i="33"/>
  <c r="BW45" i="33" s="1"/>
  <c r="BT28" i="33"/>
  <c r="CA28" i="33" s="1"/>
  <c r="BV25" i="33"/>
  <c r="BV21" i="33"/>
  <c r="CC21" i="33" s="1"/>
  <c r="BT258" i="33"/>
  <c r="CA258" i="33" s="1"/>
  <c r="BV255" i="33"/>
  <c r="CC255" i="33" s="1"/>
  <c r="BT215" i="33"/>
  <c r="CA215" i="33" s="1"/>
  <c r="BV203" i="33"/>
  <c r="BT190" i="33"/>
  <c r="BU175" i="33"/>
  <c r="BW175" i="33" s="1"/>
  <c r="BU167" i="33"/>
  <c r="BU155" i="33"/>
  <c r="CB155" i="33" s="1"/>
  <c r="BT146" i="33"/>
  <c r="CA146" i="33" s="1"/>
  <c r="BV136" i="33"/>
  <c r="CC136" i="33" s="1"/>
  <c r="BV131" i="33"/>
  <c r="CC131" i="33" s="1"/>
  <c r="BT110" i="33"/>
  <c r="BV100" i="33"/>
  <c r="BT96" i="33"/>
  <c r="CA96" i="33" s="1"/>
  <c r="BU87" i="33"/>
  <c r="BW87" i="33" s="1"/>
  <c r="BV79" i="33"/>
  <c r="CC79" i="33" s="1"/>
  <c r="BT72" i="33"/>
  <c r="BW72" i="33" s="1"/>
  <c r="BT62" i="33"/>
  <c r="CA62" i="33" s="1"/>
  <c r="BU52" i="33"/>
  <c r="BU13" i="33"/>
  <c r="BW13" i="33" s="1"/>
  <c r="BT254" i="33"/>
  <c r="CA254" i="33" s="1"/>
  <c r="BU250" i="33"/>
  <c r="CB250" i="33" s="1"/>
  <c r="BU243" i="33"/>
  <c r="CB243" i="33" s="1"/>
  <c r="BT239" i="33"/>
  <c r="CA239" i="33" s="1"/>
  <c r="BT235" i="33"/>
  <c r="CA235" i="33" s="1"/>
  <c r="BT234" i="33"/>
  <c r="CA234" i="33" s="1"/>
  <c r="BT230" i="33"/>
  <c r="CA230" i="33" s="1"/>
  <c r="BV227" i="33"/>
  <c r="BU226" i="33"/>
  <c r="BT222" i="33"/>
  <c r="CA222" i="33" s="1"/>
  <c r="BV211" i="33"/>
  <c r="CC211" i="33" s="1"/>
  <c r="BU199" i="33"/>
  <c r="CB199" i="33" s="1"/>
  <c r="BT198" i="33"/>
  <c r="CA198" i="33" s="1"/>
  <c r="BT189" i="33"/>
  <c r="CA189" i="33" s="1"/>
  <c r="BT181" i="33"/>
  <c r="CA181" i="33" s="1"/>
  <c r="BU179" i="33"/>
  <c r="CB179" i="33" s="1"/>
  <c r="BU166" i="33"/>
  <c r="BW166" i="33" s="1"/>
  <c r="BU163" i="33"/>
  <c r="CB163" i="33" s="1"/>
  <c r="BV160" i="33"/>
  <c r="CC160" i="33" s="1"/>
  <c r="BT158" i="33"/>
  <c r="CA158" i="33" s="1"/>
  <c r="BU154" i="33"/>
  <c r="BW154" i="33" s="1"/>
  <c r="BU151" i="33"/>
  <c r="CB151" i="33" s="1"/>
  <c r="BV147" i="33"/>
  <c r="CC147" i="33" s="1"/>
  <c r="BU141" i="33"/>
  <c r="BX141" i="33" s="1"/>
  <c r="BU127" i="33"/>
  <c r="BT122" i="33"/>
  <c r="CA122" i="33" s="1"/>
  <c r="BU114" i="33"/>
  <c r="BW114" i="33" s="1"/>
  <c r="BT108" i="33"/>
  <c r="CA108" i="33" s="1"/>
  <c r="BT102" i="33"/>
  <c r="CA102" i="33" s="1"/>
  <c r="BV94" i="33"/>
  <c r="BU81" i="33"/>
  <c r="BX81" i="33" s="1"/>
  <c r="BU75" i="33"/>
  <c r="CB75" i="33" s="1"/>
  <c r="BT66" i="33"/>
  <c r="CA66" i="33" s="1"/>
  <c r="BT60" i="33"/>
  <c r="CA60" i="33" s="1"/>
  <c r="BT59" i="33"/>
  <c r="CA59" i="33" s="1"/>
  <c r="BU57" i="33"/>
  <c r="CB57" i="33" s="1"/>
  <c r="BU29" i="33"/>
  <c r="CB29" i="33" s="1"/>
  <c r="BV16" i="33"/>
  <c r="CC16" i="33" s="1"/>
  <c r="BT8" i="33"/>
  <c r="CA8" i="33" s="1"/>
  <c r="BX4" i="22"/>
  <c r="BU4" i="33"/>
  <c r="CB4" i="33" s="1"/>
  <c r="BU239" i="33"/>
  <c r="CB239" i="33" s="1"/>
  <c r="BU235" i="33"/>
  <c r="CB235" i="33" s="1"/>
  <c r="BU234" i="33"/>
  <c r="CB234" i="33" s="1"/>
  <c r="BU198" i="33"/>
  <c r="CB198" i="33" s="1"/>
  <c r="BV179" i="33"/>
  <c r="BV163" i="33"/>
  <c r="CC163" i="33" s="1"/>
  <c r="BU158" i="33"/>
  <c r="BX158" i="33" s="1"/>
  <c r="BV108" i="33"/>
  <c r="BT92" i="33"/>
  <c r="CA92" i="33" s="1"/>
  <c r="BU66" i="33"/>
  <c r="BX66" i="33" s="1"/>
  <c r="BU60" i="33"/>
  <c r="BU59" i="33"/>
  <c r="CB59" i="33" s="1"/>
  <c r="BV57" i="33"/>
  <c r="CC57" i="33" s="1"/>
  <c r="BT36" i="33"/>
  <c r="CA36" i="33" s="1"/>
  <c r="BV29" i="33"/>
  <c r="CC29" i="33" s="1"/>
  <c r="BT24" i="33"/>
  <c r="CA24" i="33" s="1"/>
  <c r="BT20" i="33"/>
  <c r="CA20" i="33" s="1"/>
  <c r="BU8" i="33"/>
  <c r="CB8" i="33" s="1"/>
  <c r="BT3" i="33"/>
  <c r="CA3" i="33" s="1"/>
  <c r="BT4" i="33"/>
  <c r="CA4" i="33" s="1"/>
  <c r="BT255" i="33"/>
  <c r="CA255" i="33" s="1"/>
  <c r="BT247" i="33"/>
  <c r="CA247" i="33" s="1"/>
  <c r="BT242" i="33"/>
  <c r="CA242" i="33" s="1"/>
  <c r="BT238" i="33"/>
  <c r="CA238" i="33" s="1"/>
  <c r="BT210" i="33"/>
  <c r="CA210" i="33" s="1"/>
  <c r="BU202" i="33"/>
  <c r="CB202" i="33" s="1"/>
  <c r="BU195" i="33"/>
  <c r="CB195" i="33" s="1"/>
  <c r="BT186" i="33"/>
  <c r="CA186" i="33" s="1"/>
  <c r="BV184" i="33"/>
  <c r="CC184" i="33" s="1"/>
  <c r="BT176" i="33"/>
  <c r="CA176" i="33" s="1"/>
  <c r="BT173" i="33"/>
  <c r="CA173" i="33" s="1"/>
  <c r="BT172" i="33"/>
  <c r="CA172" i="33" s="1"/>
  <c r="BV155" i="33"/>
  <c r="CC155" i="33" s="1"/>
  <c r="BT152" i="33"/>
  <c r="CA152" i="33" s="1"/>
  <c r="BU149" i="33"/>
  <c r="CB149" i="33" s="1"/>
  <c r="BT148" i="33"/>
  <c r="CA148" i="33" s="1"/>
  <c r="BV144" i="33"/>
  <c r="CC144" i="33" s="1"/>
  <c r="BU130" i="33"/>
  <c r="CB130" i="33" s="1"/>
  <c r="BU97" i="33"/>
  <c r="BW97" i="33" s="1"/>
  <c r="BU90" i="33"/>
  <c r="BU89" i="33"/>
  <c r="CB89" i="33" s="1"/>
  <c r="BV87" i="33"/>
  <c r="BU78" i="33"/>
  <c r="BV72" i="33"/>
  <c r="CC72" i="33" s="1"/>
  <c r="BU67" i="33"/>
  <c r="BW67" i="33" s="1"/>
  <c r="BU62" i="33"/>
  <c r="CB62" i="33" s="1"/>
  <c r="BT56" i="33"/>
  <c r="CA56" i="33" s="1"/>
  <c r="BV45" i="33"/>
  <c r="CC45" i="33" s="1"/>
  <c r="BT40" i="33"/>
  <c r="BU37" i="33"/>
  <c r="CB37" i="33" s="1"/>
  <c r="BU33" i="33"/>
  <c r="BW33" i="33" s="1"/>
  <c r="BU25" i="33"/>
  <c r="CB25" i="33" s="1"/>
  <c r="BU20" i="33"/>
  <c r="BX20" i="33" s="1"/>
  <c r="BU9" i="33"/>
  <c r="CB9" i="33" s="1"/>
  <c r="BU5" i="33"/>
  <c r="CB5" i="33" s="1"/>
  <c r="CC3" i="22"/>
  <c r="CA3" i="22"/>
  <c r="BX214" i="22"/>
  <c r="BX25" i="22"/>
  <c r="BT259" i="33"/>
  <c r="CA259" i="33" s="1"/>
  <c r="BT246" i="33"/>
  <c r="CA246" i="33" s="1"/>
  <c r="BV243" i="33"/>
  <c r="BU242" i="33"/>
  <c r="BX242" i="33" s="1"/>
  <c r="BV231" i="33"/>
  <c r="BV225" i="33"/>
  <c r="BX225" i="33" s="1"/>
  <c r="BV223" i="33"/>
  <c r="BV220" i="33"/>
  <c r="CC220" i="33" s="1"/>
  <c r="BT219" i="33"/>
  <c r="CA219" i="33" s="1"/>
  <c r="BV217" i="33"/>
  <c r="BT214" i="33"/>
  <c r="CA214" i="33" s="1"/>
  <c r="BT207" i="33"/>
  <c r="CA207" i="33" s="1"/>
  <c r="BT206" i="33"/>
  <c r="CA206" i="33" s="1"/>
  <c r="BT205" i="33"/>
  <c r="CA205" i="33" s="1"/>
  <c r="BV199" i="33"/>
  <c r="BT194" i="33"/>
  <c r="CA194" i="33" s="1"/>
  <c r="BT193" i="33"/>
  <c r="CA193" i="33" s="1"/>
  <c r="BU186" i="33"/>
  <c r="BU183" i="33"/>
  <c r="CB183" i="33" s="1"/>
  <c r="BU181" i="33"/>
  <c r="CB181" i="33" s="1"/>
  <c r="BT180" i="33"/>
  <c r="CA180" i="33" s="1"/>
  <c r="BU178" i="33"/>
  <c r="CB178" i="33" s="1"/>
  <c r="BU174" i="33"/>
  <c r="BU173" i="33"/>
  <c r="CB173" i="33" s="1"/>
  <c r="BV171" i="33"/>
  <c r="BT170" i="33"/>
  <c r="CA170" i="33" s="1"/>
  <c r="BV168" i="33"/>
  <c r="CC168" i="33" s="1"/>
  <c r="BV166" i="33"/>
  <c r="CC166" i="33" s="1"/>
  <c r="BT164" i="33"/>
  <c r="CA164" i="33" s="1"/>
  <c r="BV162" i="33"/>
  <c r="CC162" i="33" s="1"/>
  <c r="BU159" i="33"/>
  <c r="CB159" i="33" s="1"/>
  <c r="BV154" i="33"/>
  <c r="CC154" i="33" s="1"/>
  <c r="BV152" i="33"/>
  <c r="CC152" i="33" s="1"/>
  <c r="BV150" i="33"/>
  <c r="BU146" i="33"/>
  <c r="CB146" i="33" s="1"/>
  <c r="BT142" i="33"/>
  <c r="CA142" i="33" s="1"/>
  <c r="BU139" i="33"/>
  <c r="BW139" i="33" s="1"/>
  <c r="BU135" i="33"/>
  <c r="CB135" i="33" s="1"/>
  <c r="BU133" i="33"/>
  <c r="CB133" i="33" s="1"/>
  <c r="BT132" i="33"/>
  <c r="BW132" i="33" s="1"/>
  <c r="BV130" i="33"/>
  <c r="CC130" i="33" s="1"/>
  <c r="BT128" i="33"/>
  <c r="CA128" i="33" s="1"/>
  <c r="BU126" i="33"/>
  <c r="CB126" i="33" s="1"/>
  <c r="BU125" i="33"/>
  <c r="CB125" i="33" s="1"/>
  <c r="BT124" i="33"/>
  <c r="BW124" i="33" s="1"/>
  <c r="BU122" i="33"/>
  <c r="BV120" i="33"/>
  <c r="BT118" i="33"/>
  <c r="CA118" i="33" s="1"/>
  <c r="BT116" i="33"/>
  <c r="CA116" i="33" s="1"/>
  <c r="BV114" i="33"/>
  <c r="CC114" i="33" s="1"/>
  <c r="BT112" i="33"/>
  <c r="CA112" i="33" s="1"/>
  <c r="BU109" i="33"/>
  <c r="CB109" i="33" s="1"/>
  <c r="BT106" i="33"/>
  <c r="CA106" i="33" s="1"/>
  <c r="BT104" i="33"/>
  <c r="CA104" i="33" s="1"/>
  <c r="BU102" i="33"/>
  <c r="BU101" i="33"/>
  <c r="CB101" i="33" s="1"/>
  <c r="BT98" i="33"/>
  <c r="CA98" i="33" s="1"/>
  <c r="BV92" i="33"/>
  <c r="BT88" i="33"/>
  <c r="BW88" i="33" s="1"/>
  <c r="BU83" i="33"/>
  <c r="CB83" i="33" s="1"/>
  <c r="BT76" i="33"/>
  <c r="CA76" i="33" s="1"/>
  <c r="BT74" i="33"/>
  <c r="CA74" i="33" s="1"/>
  <c r="BT70" i="33"/>
  <c r="BT68" i="33"/>
  <c r="CA68" i="33" s="1"/>
  <c r="BU53" i="33"/>
  <c r="CB53" i="33" s="1"/>
  <c r="BU49" i="33"/>
  <c r="CB49" i="33" s="1"/>
  <c r="BU40" i="33"/>
  <c r="CB40" i="33" s="1"/>
  <c r="BU36" i="33"/>
  <c r="CB36" i="33" s="1"/>
  <c r="BV33" i="33"/>
  <c r="CC33" i="33" s="1"/>
  <c r="BT32" i="33"/>
  <c r="CA32" i="33" s="1"/>
  <c r="BU28" i="33"/>
  <c r="BU24" i="33"/>
  <c r="BX24" i="33" s="1"/>
  <c r="BU17" i="33"/>
  <c r="CB17" i="33" s="1"/>
  <c r="BV13" i="33"/>
  <c r="BT12" i="33"/>
  <c r="CA12" i="33" s="1"/>
  <c r="BV5" i="33"/>
  <c r="CC5" i="33" s="1"/>
  <c r="BU259" i="33"/>
  <c r="BU219" i="33"/>
  <c r="CB219" i="33" s="1"/>
  <c r="BU207" i="33"/>
  <c r="BX207" i="33" s="1"/>
  <c r="BU206" i="33"/>
  <c r="CB206" i="33" s="1"/>
  <c r="BU194" i="33"/>
  <c r="BX194" i="33" s="1"/>
  <c r="BU170" i="33"/>
  <c r="BU142" i="33"/>
  <c r="CB142" i="33" s="1"/>
  <c r="BV139" i="33"/>
  <c r="CC139" i="33" s="1"/>
  <c r="BV128" i="33"/>
  <c r="CC128" i="33" s="1"/>
  <c r="BV124" i="33"/>
  <c r="CC124" i="33" s="1"/>
  <c r="BU118" i="33"/>
  <c r="CB118" i="33" s="1"/>
  <c r="BV116" i="33"/>
  <c r="CC116" i="33" s="1"/>
  <c r="BV112" i="33"/>
  <c r="CC112" i="33" s="1"/>
  <c r="BU106" i="33"/>
  <c r="CB106" i="33" s="1"/>
  <c r="BV104" i="33"/>
  <c r="CC104" i="33" s="1"/>
  <c r="BU98" i="33"/>
  <c r="CB98" i="33" s="1"/>
  <c r="BV76" i="33"/>
  <c r="CC76" i="33" s="1"/>
  <c r="BU74" i="33"/>
  <c r="BX74" i="33" s="1"/>
  <c r="BU70" i="33"/>
  <c r="BX70" i="33" s="1"/>
  <c r="BV68" i="33"/>
  <c r="CC68" i="33" s="1"/>
  <c r="BV53" i="33"/>
  <c r="CC53" i="33" s="1"/>
  <c r="BV49" i="33"/>
  <c r="CC49" i="33" s="1"/>
  <c r="BU32" i="33"/>
  <c r="CB32" i="33" s="1"/>
  <c r="BV17" i="33"/>
  <c r="CC17" i="33" s="1"/>
  <c r="BU12" i="33"/>
  <c r="BT250" i="33"/>
  <c r="CA250" i="33" s="1"/>
  <c r="BT226" i="33"/>
  <c r="CA226" i="33" s="1"/>
  <c r="BT218" i="33"/>
  <c r="CA218" i="33" s="1"/>
  <c r="BT160" i="33"/>
  <c r="CA160" i="33" s="1"/>
  <c r="BU157" i="33"/>
  <c r="BU147" i="33"/>
  <c r="CB147" i="33" s="1"/>
  <c r="BT140" i="33"/>
  <c r="BW140" i="33" s="1"/>
  <c r="BT136" i="33"/>
  <c r="CA136" i="33" s="1"/>
  <c r="C44" i="37"/>
  <c r="CA163" i="33"/>
  <c r="CB168" i="33"/>
  <c r="CB144" i="33"/>
  <c r="CB136" i="33"/>
  <c r="CB76" i="33"/>
  <c r="CB96" i="33"/>
  <c r="CC66" i="33"/>
  <c r="CB152" i="33"/>
  <c r="CC28" i="33"/>
  <c r="CB184" i="33"/>
  <c r="CA179" i="33"/>
  <c r="CB176" i="33"/>
  <c r="CB104" i="33"/>
  <c r="CB182" i="33"/>
  <c r="CC32" i="33"/>
  <c r="CC12" i="33"/>
  <c r="CC190" i="33"/>
  <c r="CN223" i="33"/>
  <c r="CJ212" i="33"/>
  <c r="CJ206" i="33"/>
  <c r="CN202" i="33"/>
  <c r="CJ196" i="33"/>
  <c r="CJ186" i="33"/>
  <c r="CN165" i="33"/>
  <c r="CJ165" i="33"/>
  <c r="CN157" i="33"/>
  <c r="CJ140" i="33"/>
  <c r="CN137" i="33"/>
  <c r="CJ104" i="33"/>
  <c r="CJ85" i="33"/>
  <c r="CJ64" i="33"/>
  <c r="CN39" i="33"/>
  <c r="CN258" i="33"/>
  <c r="CN257" i="33"/>
  <c r="CN252" i="33"/>
  <c r="CJ243" i="33"/>
  <c r="CN238" i="33"/>
  <c r="CJ220" i="33"/>
  <c r="CN210" i="33"/>
  <c r="CJ204" i="33"/>
  <c r="CJ194" i="33"/>
  <c r="CN183" i="33"/>
  <c r="CN181" i="33"/>
  <c r="CN176" i="33"/>
  <c r="CN170" i="33"/>
  <c r="CJ164" i="33"/>
  <c r="CN163" i="33"/>
  <c r="CN162" i="33"/>
  <c r="CJ156" i="33"/>
  <c r="CJ153" i="33"/>
  <c r="CJ151" i="33"/>
  <c r="CJ150" i="33"/>
  <c r="CJ149" i="33"/>
  <c r="CN144" i="33"/>
  <c r="CJ139" i="33"/>
  <c r="CJ137" i="33"/>
  <c r="CJ128" i="33"/>
  <c r="CN127" i="33"/>
  <c r="CN126" i="33"/>
  <c r="CJ122" i="33"/>
  <c r="CN103" i="33"/>
  <c r="CN92" i="33"/>
  <c r="CN89" i="33"/>
  <c r="CJ84" i="33"/>
  <c r="CJ80" i="33"/>
  <c r="CN77" i="33"/>
  <c r="CJ75" i="33"/>
  <c r="CJ68" i="33"/>
  <c r="CN54" i="33"/>
  <c r="CN43" i="33"/>
  <c r="CJ23" i="33"/>
  <c r="CJ12" i="33"/>
  <c r="CN254" i="33"/>
  <c r="CJ239" i="33"/>
  <c r="CJ230" i="33"/>
  <c r="CJ222" i="33"/>
  <c r="CJ216" i="33"/>
  <c r="CJ211" i="33"/>
  <c r="CN198" i="33"/>
  <c r="CJ185" i="33"/>
  <c r="CN184" i="33"/>
  <c r="CN173" i="33"/>
  <c r="CN161" i="33"/>
  <c r="CN153" i="33"/>
  <c r="CJ133" i="33"/>
  <c r="CN128" i="33"/>
  <c r="CJ78" i="33"/>
  <c r="CJ69" i="33"/>
  <c r="CN7" i="33"/>
  <c r="CN251" i="33"/>
  <c r="CJ250" i="33"/>
  <c r="CJ249" i="33"/>
  <c r="CN248" i="33"/>
  <c r="CN242" i="33"/>
  <c r="CN241" i="33"/>
  <c r="CN236" i="33"/>
  <c r="CJ227" i="33"/>
  <c r="CN218" i="33"/>
  <c r="CJ210" i="33"/>
  <c r="CJ208" i="33"/>
  <c r="CJ207" i="33"/>
  <c r="CJ202" i="33"/>
  <c r="CN193" i="33"/>
  <c r="CN188" i="33"/>
  <c r="CN186" i="33"/>
  <c r="CN185" i="33"/>
  <c r="CJ179" i="33"/>
  <c r="CJ169" i="33"/>
  <c r="CN168" i="33"/>
  <c r="CJ168" i="33"/>
  <c r="CJ161" i="33"/>
  <c r="CN160" i="33"/>
  <c r="CJ155" i="33"/>
  <c r="CJ144" i="33"/>
  <c r="CN143" i="33"/>
  <c r="CN142" i="33"/>
  <c r="CJ135" i="33"/>
  <c r="CN133" i="33"/>
  <c r="CN124" i="33"/>
  <c r="CJ121" i="33"/>
  <c r="CJ117" i="33"/>
  <c r="CJ105" i="33"/>
  <c r="CJ95" i="33"/>
  <c r="CJ89" i="33"/>
  <c r="CN85" i="33"/>
  <c r="CJ79" i="33"/>
  <c r="CJ77" i="33"/>
  <c r="CN69" i="33"/>
  <c r="CJ66" i="33"/>
  <c r="CJ62" i="33"/>
  <c r="CJ47" i="33"/>
  <c r="CJ39" i="33"/>
  <c r="CJ7" i="33"/>
  <c r="CN32" i="33"/>
  <c r="CN55" i="33"/>
  <c r="CN73" i="33"/>
  <c r="CN93" i="33"/>
  <c r="CN108" i="33"/>
  <c r="CN120" i="33"/>
  <c r="CN129" i="33"/>
  <c r="CN145" i="33"/>
  <c r="CN178" i="33"/>
  <c r="CN189" i="33"/>
  <c r="CN197" i="33"/>
  <c r="CN227" i="33"/>
  <c r="CN239" i="33"/>
  <c r="CN243" i="33"/>
  <c r="CN255" i="33"/>
  <c r="CN259" i="33"/>
  <c r="CN3" i="33"/>
  <c r="CN16" i="33"/>
  <c r="CN100" i="33"/>
  <c r="CN118" i="33"/>
  <c r="CN219" i="33"/>
  <c r="CN48" i="33"/>
  <c r="CN81" i="33"/>
  <c r="CJ44" i="33"/>
  <c r="CJ55" i="33"/>
  <c r="CJ73" i="33"/>
  <c r="CJ90" i="33"/>
  <c r="CJ93" i="33"/>
  <c r="CJ129" i="33"/>
  <c r="CJ130" i="33"/>
  <c r="CJ145" i="33"/>
  <c r="CJ146" i="33"/>
  <c r="CJ174" i="33"/>
  <c r="CJ189" i="33"/>
  <c r="CJ197" i="33"/>
  <c r="CJ3" i="33"/>
  <c r="CJ28" i="33"/>
  <c r="CJ70" i="33"/>
  <c r="CJ82" i="33"/>
  <c r="CJ86" i="33"/>
  <c r="CJ112" i="33"/>
  <c r="CJ116" i="33"/>
  <c r="CJ126" i="33"/>
  <c r="CJ142" i="33"/>
  <c r="CJ158" i="33"/>
  <c r="CJ162" i="33"/>
  <c r="CJ166" i="33"/>
  <c r="CJ170" i="33"/>
  <c r="CJ8" i="33"/>
  <c r="CJ81" i="33"/>
  <c r="CJ96" i="33"/>
  <c r="CJ114" i="33"/>
  <c r="CN231" i="33"/>
  <c r="CN215" i="33"/>
  <c r="CN213" i="33"/>
  <c r="CN204" i="33"/>
  <c r="CJ201" i="33"/>
  <c r="CJ184" i="33"/>
  <c r="CJ180" i="33"/>
  <c r="CJ173" i="33"/>
  <c r="CN169" i="33"/>
  <c r="CN164" i="33"/>
  <c r="CN156" i="33"/>
  <c r="CJ34" i="33"/>
  <c r="CN23" i="33"/>
  <c r="CN11" i="33"/>
  <c r="CJ255" i="33"/>
  <c r="CN247" i="33"/>
  <c r="CJ246" i="33"/>
  <c r="CN235" i="33"/>
  <c r="CJ234" i="33"/>
  <c r="CJ233" i="33"/>
  <c r="CN232" i="33"/>
  <c r="CN226" i="33"/>
  <c r="CN225" i="33"/>
  <c r="CN224" i="33"/>
  <c r="CJ218" i="33"/>
  <c r="CJ217" i="33"/>
  <c r="CN206" i="33"/>
  <c r="CN201" i="33"/>
  <c r="CN196" i="33"/>
  <c r="CN194" i="33"/>
  <c r="CJ193" i="33"/>
  <c r="CN190" i="33"/>
  <c r="CJ190" i="33"/>
  <c r="CJ188" i="33"/>
  <c r="CJ182" i="33"/>
  <c r="CJ181" i="33"/>
  <c r="CN180" i="33"/>
  <c r="CJ178" i="33"/>
  <c r="CN177" i="33"/>
  <c r="CJ177" i="33"/>
  <c r="CJ176" i="33"/>
  <c r="CJ175" i="33"/>
  <c r="CN167" i="33"/>
  <c r="CN166" i="33"/>
  <c r="CJ160" i="33"/>
  <c r="CN159" i="33"/>
  <c r="CN158" i="33"/>
  <c r="CJ154" i="33"/>
  <c r="CN149" i="33"/>
  <c r="CN141" i="33"/>
  <c r="CJ141" i="33"/>
  <c r="CN140" i="33"/>
  <c r="CJ138" i="33"/>
  <c r="CJ134" i="33"/>
  <c r="CJ124" i="33"/>
  <c r="CJ123" i="33"/>
  <c r="CJ109" i="33"/>
  <c r="CN99" i="33"/>
  <c r="CN88" i="33"/>
  <c r="CJ74" i="33"/>
  <c r="CJ51" i="33"/>
  <c r="CJ27" i="33"/>
  <c r="CN6" i="33"/>
  <c r="CN121" i="33"/>
  <c r="CJ120" i="33"/>
  <c r="CJ119" i="33"/>
  <c r="CN117" i="33"/>
  <c r="CN116" i="33"/>
  <c r="CN112" i="33"/>
  <c r="CJ110" i="33"/>
  <c r="CN109" i="33"/>
  <c r="CJ108" i="33"/>
  <c r="CJ106" i="33"/>
  <c r="CN105" i="33"/>
  <c r="CJ101" i="33"/>
  <c r="CJ97" i="33"/>
  <c r="CN95" i="33"/>
  <c r="CN94" i="33"/>
  <c r="CN87" i="33"/>
  <c r="CN86" i="33"/>
  <c r="CN84" i="33"/>
  <c r="CN83" i="33"/>
  <c r="CN82" i="33"/>
  <c r="CN80" i="33"/>
  <c r="CJ76" i="33"/>
  <c r="CJ72" i="33"/>
  <c r="CN70" i="33"/>
  <c r="CN68" i="33"/>
  <c r="CN67" i="33"/>
  <c r="CJ65" i="33"/>
  <c r="CJ61" i="33"/>
  <c r="CN60" i="33"/>
  <c r="CJ59" i="33"/>
  <c r="CN58" i="33"/>
  <c r="CJ57" i="33"/>
  <c r="CN51" i="33"/>
  <c r="CN50" i="33"/>
  <c r="CN47" i="33"/>
  <c r="CN40" i="33"/>
  <c r="CN38" i="33"/>
  <c r="CN37" i="33"/>
  <c r="CN36" i="33"/>
  <c r="CJ35" i="33"/>
  <c r="CN33" i="33"/>
  <c r="CJ32" i="33"/>
  <c r="CJ31" i="33"/>
  <c r="CJ30" i="33"/>
  <c r="CN29" i="33"/>
  <c r="CN28" i="33"/>
  <c r="CN27" i="33"/>
  <c r="CN26" i="33"/>
  <c r="CJ25" i="33"/>
  <c r="CJ22" i="33"/>
  <c r="CJ18" i="33"/>
  <c r="CJ11" i="33"/>
  <c r="CN5" i="33"/>
  <c r="CJ4" i="33"/>
  <c r="CJ253" i="33"/>
  <c r="CJ252" i="33"/>
  <c r="CJ248" i="33"/>
  <c r="CN245" i="33"/>
  <c r="CJ237" i="33"/>
  <c r="CJ236" i="33"/>
  <c r="CJ232" i="33"/>
  <c r="CN229" i="33"/>
  <c r="CJ224" i="33"/>
  <c r="CN221" i="33"/>
  <c r="CJ215" i="33"/>
  <c r="CJ203" i="33"/>
  <c r="CN199" i="33"/>
  <c r="CJ195" i="33"/>
  <c r="CN191" i="33"/>
  <c r="CJ187" i="33"/>
  <c r="CN174" i="33"/>
  <c r="CN171" i="33"/>
  <c r="CN147" i="33"/>
  <c r="CN146" i="33"/>
  <c r="CN131" i="33"/>
  <c r="CN130" i="33"/>
  <c r="CN102" i="33"/>
  <c r="CN98" i="33"/>
  <c r="CN91" i="33"/>
  <c r="CN90" i="33"/>
  <c r="CN71" i="33"/>
  <c r="CJ63" i="33"/>
  <c r="CN56" i="33"/>
  <c r="CN53" i="33"/>
  <c r="CN52" i="33"/>
  <c r="CN49" i="33"/>
  <c r="CJ48" i="33"/>
  <c r="CJ46" i="33"/>
  <c r="CN45" i="33"/>
  <c r="CN44" i="33"/>
  <c r="CN42" i="33"/>
  <c r="CJ41" i="33"/>
  <c r="CJ38" i="33"/>
  <c r="CJ24" i="33"/>
  <c r="CJ21" i="33"/>
  <c r="CJ20" i="33"/>
  <c r="CJ17" i="33"/>
  <c r="CN14" i="33"/>
  <c r="CJ13" i="33"/>
  <c r="CJ10" i="33"/>
  <c r="CN9" i="33"/>
  <c r="CN260" i="33"/>
  <c r="CJ258" i="33"/>
  <c r="CJ257" i="33"/>
  <c r="CN256" i="33"/>
  <c r="CJ254" i="33"/>
  <c r="CJ251" i="33"/>
  <c r="CN249" i="33"/>
  <c r="CJ247" i="33"/>
  <c r="CN244" i="33"/>
  <c r="CJ242" i="33"/>
  <c r="CJ241" i="33"/>
  <c r="CN240" i="33"/>
  <c r="CJ238" i="33"/>
  <c r="CJ235" i="33"/>
  <c r="CN233" i="33"/>
  <c r="CJ231" i="33"/>
  <c r="CN228" i="33"/>
  <c r="CJ226" i="33"/>
  <c r="CJ225" i="33"/>
  <c r="CJ223" i="33"/>
  <c r="CN217" i="33"/>
  <c r="CN214" i="33"/>
  <c r="CJ213" i="33"/>
  <c r="CN212" i="33"/>
  <c r="CN211" i="33"/>
  <c r="CN209" i="33"/>
  <c r="CN208" i="33"/>
  <c r="CN207" i="33"/>
  <c r="CN205" i="33"/>
  <c r="CN200" i="33"/>
  <c r="CN192" i="33"/>
  <c r="CJ183" i="33"/>
  <c r="CN172" i="33"/>
  <c r="CJ167" i="33"/>
  <c r="CJ163" i="33"/>
  <c r="CJ159" i="33"/>
  <c r="CN152" i="33"/>
  <c r="CN151" i="33"/>
  <c r="CN150" i="33"/>
  <c r="CN148" i="33"/>
  <c r="CJ143" i="33"/>
  <c r="CN136" i="33"/>
  <c r="CN135" i="33"/>
  <c r="CN134" i="33"/>
  <c r="CN132" i="33"/>
  <c r="CJ127" i="33"/>
  <c r="CN115" i="33"/>
  <c r="CN114" i="33"/>
  <c r="CN113" i="33"/>
  <c r="CN111" i="33"/>
  <c r="CN110" i="33"/>
  <c r="CN107" i="33"/>
  <c r="CN106" i="33"/>
  <c r="CJ103" i="33"/>
  <c r="CJ99" i="33"/>
  <c r="CN96" i="33"/>
  <c r="CJ94" i="33"/>
  <c r="CJ92" i="33"/>
  <c r="CJ88" i="33"/>
  <c r="CJ87" i="33"/>
  <c r="CJ83" i="33"/>
  <c r="CJ67" i="33"/>
  <c r="CJ60" i="33"/>
  <c r="CJ58" i="33"/>
  <c r="CN57" i="33"/>
  <c r="CJ54" i="33"/>
  <c r="CJ50" i="33"/>
  <c r="CJ43" i="33"/>
  <c r="CJ40" i="33"/>
  <c r="CJ37" i="33"/>
  <c r="CJ36" i="33"/>
  <c r="CJ33" i="33"/>
  <c r="CN30" i="33"/>
  <c r="CJ29" i="33"/>
  <c r="CJ26" i="33"/>
  <c r="CN25" i="33"/>
  <c r="CN19" i="33"/>
  <c r="CN18" i="33"/>
  <c r="CN15" i="33"/>
  <c r="CN8" i="33"/>
  <c r="CJ6" i="33"/>
  <c r="CJ5" i="33"/>
  <c r="CN4" i="33"/>
  <c r="CJ260" i="33"/>
  <c r="CJ256" i="33"/>
  <c r="CN253" i="33"/>
  <c r="CN250" i="33"/>
  <c r="CN246" i="33"/>
  <c r="CJ245" i="33"/>
  <c r="CJ244" i="33"/>
  <c r="CJ240" i="33"/>
  <c r="CN237" i="33"/>
  <c r="CN234" i="33"/>
  <c r="CN230" i="33"/>
  <c r="CJ229" i="33"/>
  <c r="CJ228" i="33"/>
  <c r="CN222" i="33"/>
  <c r="CJ221" i="33"/>
  <c r="CN220" i="33"/>
  <c r="CJ219" i="33"/>
  <c r="CN216" i="33"/>
  <c r="CJ214" i="33"/>
  <c r="CJ209" i="33"/>
  <c r="CJ205" i="33"/>
  <c r="CN203" i="33"/>
  <c r="CJ200" i="33"/>
  <c r="CJ199" i="33"/>
  <c r="CN195" i="33"/>
  <c r="CJ192" i="33"/>
  <c r="CJ191" i="33"/>
  <c r="CN187" i="33"/>
  <c r="CN182" i="33"/>
  <c r="CN179" i="33"/>
  <c r="CN175" i="33"/>
  <c r="CJ172" i="33"/>
  <c r="CJ171" i="33"/>
  <c r="CN155" i="33"/>
  <c r="CN154" i="33"/>
  <c r="CJ152" i="33"/>
  <c r="CJ148" i="33"/>
  <c r="CJ147" i="33"/>
  <c r="CN139" i="33"/>
  <c r="CN138" i="33"/>
  <c r="CJ136" i="33"/>
  <c r="CJ132" i="33"/>
  <c r="CJ131" i="33"/>
  <c r="CN123" i="33"/>
  <c r="CN122" i="33"/>
  <c r="CN119" i="33"/>
  <c r="CJ118" i="33"/>
  <c r="CJ115" i="33"/>
  <c r="CJ113" i="33"/>
  <c r="CJ111" i="33"/>
  <c r="CJ107" i="33"/>
  <c r="CN104" i="33"/>
  <c r="CJ102" i="33"/>
  <c r="CN101" i="33"/>
  <c r="CJ100" i="33"/>
  <c r="CJ98" i="33"/>
  <c r="CN97" i="33"/>
  <c r="CJ91" i="33"/>
  <c r="CN79" i="33"/>
  <c r="CN78" i="33"/>
  <c r="CN76" i="33"/>
  <c r="CN75" i="33"/>
  <c r="CN74" i="33"/>
  <c r="CN72" i="33"/>
  <c r="CJ71" i="33"/>
  <c r="CN66" i="33"/>
  <c r="CN65" i="33"/>
  <c r="CN64" i="33"/>
  <c r="CN63" i="33"/>
  <c r="CN62" i="33"/>
  <c r="CN61" i="33"/>
  <c r="CN59" i="33"/>
  <c r="CJ56" i="33"/>
  <c r="CJ53" i="33"/>
  <c r="CJ52" i="33"/>
  <c r="CJ49" i="33"/>
  <c r="CN46" i="33"/>
  <c r="CJ45" i="33"/>
  <c r="CJ42" i="33"/>
  <c r="CN41" i="33"/>
  <c r="CN35" i="33"/>
  <c r="CN34" i="33"/>
  <c r="CN31" i="33"/>
  <c r="CN24" i="33"/>
  <c r="CN22" i="33"/>
  <c r="CN21" i="33"/>
  <c r="CN20" i="33"/>
  <c r="CJ19" i="33"/>
  <c r="CN17" i="33"/>
  <c r="CJ16" i="33"/>
  <c r="CJ15" i="33"/>
  <c r="CJ14" i="33"/>
  <c r="CN13" i="33"/>
  <c r="CN12" i="33"/>
  <c r="CN10" i="33"/>
  <c r="CJ9" i="33"/>
  <c r="CB257" i="33"/>
  <c r="BU256" i="33"/>
  <c r="BU254" i="33"/>
  <c r="BT253" i="33"/>
  <c r="CA253" i="33" s="1"/>
  <c r="CB249" i="33"/>
  <c r="BU248" i="33"/>
  <c r="BU246" i="33"/>
  <c r="BT245" i="33"/>
  <c r="CA245" i="33" s="1"/>
  <c r="CB241" i="33"/>
  <c r="BU240" i="33"/>
  <c r="CC239" i="33"/>
  <c r="BU238" i="33"/>
  <c r="BT237" i="33"/>
  <c r="CA237" i="33" s="1"/>
  <c r="CB233" i="33"/>
  <c r="BU232" i="33"/>
  <c r="BU230" i="33"/>
  <c r="BT229" i="33"/>
  <c r="CA229" i="33" s="1"/>
  <c r="CB225" i="33"/>
  <c r="BU224" i="33"/>
  <c r="BU222" i="33"/>
  <c r="BT221" i="33"/>
  <c r="CA221" i="33" s="1"/>
  <c r="CB217" i="33"/>
  <c r="BU216" i="33"/>
  <c r="BU214" i="33"/>
  <c r="BT213" i="33"/>
  <c r="CA213" i="33" s="1"/>
  <c r="CC207" i="33"/>
  <c r="BU212" i="33"/>
  <c r="BT212" i="33"/>
  <c r="CA212" i="33" s="1"/>
  <c r="BU208" i="33"/>
  <c r="BT208" i="33"/>
  <c r="CA208" i="33" s="1"/>
  <c r="BV204" i="33"/>
  <c r="BU204" i="33"/>
  <c r="BT204" i="33"/>
  <c r="CA204" i="33" s="1"/>
  <c r="BV196" i="33"/>
  <c r="BU196" i="33"/>
  <c r="BT196" i="33"/>
  <c r="CA196" i="33" s="1"/>
  <c r="BV188" i="33"/>
  <c r="BU188" i="33"/>
  <c r="BT188" i="33"/>
  <c r="CA188" i="33" s="1"/>
  <c r="BV224" i="33"/>
  <c r="BV221" i="33"/>
  <c r="BV216" i="33"/>
  <c r="BV213" i="33"/>
  <c r="BV256" i="33"/>
  <c r="BV253" i="33"/>
  <c r="BV248" i="33"/>
  <c r="BV245" i="33"/>
  <c r="BV240" i="33"/>
  <c r="BV237" i="33"/>
  <c r="BV232" i="33"/>
  <c r="BV229" i="33"/>
  <c r="BU260" i="33"/>
  <c r="CC259" i="33"/>
  <c r="BT257" i="33"/>
  <c r="CA257" i="33" s="1"/>
  <c r="CB253" i="33"/>
  <c r="BU252" i="33"/>
  <c r="BT249" i="33"/>
  <c r="CA249" i="33" s="1"/>
  <c r="CB245" i="33"/>
  <c r="BU244" i="33"/>
  <c r="BT241" i="33"/>
  <c r="CA241" i="33" s="1"/>
  <c r="CB237" i="33"/>
  <c r="BU236" i="33"/>
  <c r="CC235" i="33"/>
  <c r="BT233" i="33"/>
  <c r="CA233" i="33" s="1"/>
  <c r="CB229" i="33"/>
  <c r="BU228" i="33"/>
  <c r="BT225" i="33"/>
  <c r="CA225" i="33" s="1"/>
  <c r="CB221" i="33"/>
  <c r="BU220" i="33"/>
  <c r="CC219" i="33"/>
  <c r="BU218" i="33"/>
  <c r="BT217" i="33"/>
  <c r="CA217" i="33" s="1"/>
  <c r="CB213" i="33"/>
  <c r="BV212" i="33"/>
  <c r="BV208" i="33"/>
  <c r="BV209" i="33"/>
  <c r="BU209" i="33"/>
  <c r="BV200" i="33"/>
  <c r="BU200" i="33"/>
  <c r="BT200" i="33"/>
  <c r="CA200" i="33" s="1"/>
  <c r="CC195" i="33"/>
  <c r="BV192" i="33"/>
  <c r="BU192" i="33"/>
  <c r="BT192" i="33"/>
  <c r="CA192" i="33" s="1"/>
  <c r="BV185" i="33"/>
  <c r="BU185" i="33"/>
  <c r="BT185" i="33"/>
  <c r="CA185" i="33" s="1"/>
  <c r="BV177" i="33"/>
  <c r="BU177" i="33"/>
  <c r="BT177" i="33"/>
  <c r="CA177" i="33" s="1"/>
  <c r="BV169" i="33"/>
  <c r="BU169" i="33"/>
  <c r="BT169" i="33"/>
  <c r="CA169" i="33" s="1"/>
  <c r="BV260" i="33"/>
  <c r="BV257" i="33"/>
  <c r="BV252" i="33"/>
  <c r="BV249" i="33"/>
  <c r="BV244" i="33"/>
  <c r="BV241" i="33"/>
  <c r="BV236" i="33"/>
  <c r="BV233" i="33"/>
  <c r="BV228" i="33"/>
  <c r="BT117" i="33"/>
  <c r="CA117" i="33" s="1"/>
  <c r="BV117" i="33"/>
  <c r="BV115" i="33"/>
  <c r="BT115" i="33"/>
  <c r="CA115" i="33" s="1"/>
  <c r="CC110" i="33"/>
  <c r="BV103" i="33"/>
  <c r="BU103" i="33"/>
  <c r="BT103" i="33"/>
  <c r="CA103" i="33" s="1"/>
  <c r="BT121" i="33"/>
  <c r="CA121" i="33" s="1"/>
  <c r="BV121" i="33"/>
  <c r="BV119" i="33"/>
  <c r="BT119" i="33"/>
  <c r="CA119" i="33" s="1"/>
  <c r="BV107" i="33"/>
  <c r="BU107" i="33"/>
  <c r="BT107" i="33"/>
  <c r="CA107" i="33" s="1"/>
  <c r="CC98" i="33"/>
  <c r="BU205" i="33"/>
  <c r="BX205" i="33" s="1"/>
  <c r="BU201" i="33"/>
  <c r="BU197" i="33"/>
  <c r="BU193" i="33"/>
  <c r="BU189" i="33"/>
  <c r="BX189" i="33" s="1"/>
  <c r="BV183" i="33"/>
  <c r="BV180" i="33"/>
  <c r="BV175" i="33"/>
  <c r="BV172" i="33"/>
  <c r="BV167" i="33"/>
  <c r="BV164" i="33"/>
  <c r="BT161" i="33"/>
  <c r="CA161" i="33" s="1"/>
  <c r="BV159" i="33"/>
  <c r="BV156" i="33"/>
  <c r="BT153" i="33"/>
  <c r="CA153" i="33" s="1"/>
  <c r="BV151" i="33"/>
  <c r="BV148" i="33"/>
  <c r="BT145" i="33"/>
  <c r="CA145" i="33" s="1"/>
  <c r="BV143" i="33"/>
  <c r="BV140" i="33"/>
  <c r="BT137" i="33"/>
  <c r="CA137" i="33" s="1"/>
  <c r="BV135" i="33"/>
  <c r="BV132" i="33"/>
  <c r="BT129" i="33"/>
  <c r="CA129" i="33" s="1"/>
  <c r="BV127" i="33"/>
  <c r="BU117" i="33"/>
  <c r="BU115" i="33"/>
  <c r="BV123" i="33"/>
  <c r="BT123" i="33"/>
  <c r="CA123" i="33" s="1"/>
  <c r="BV111" i="33"/>
  <c r="BU111" i="33"/>
  <c r="BT111" i="33"/>
  <c r="CA111" i="33" s="1"/>
  <c r="CC102" i="33"/>
  <c r="BV95" i="33"/>
  <c r="BU95" i="33"/>
  <c r="BT95" i="33"/>
  <c r="CA95" i="33" s="1"/>
  <c r="BV93" i="33"/>
  <c r="BU93" i="33"/>
  <c r="BT93" i="33"/>
  <c r="CA93" i="33" s="1"/>
  <c r="BV85" i="33"/>
  <c r="BU85" i="33"/>
  <c r="BT85" i="33"/>
  <c r="CA85" i="33" s="1"/>
  <c r="BV77" i="33"/>
  <c r="BU77" i="33"/>
  <c r="BT77" i="33"/>
  <c r="CA77" i="33" s="1"/>
  <c r="CB64" i="33"/>
  <c r="CB180" i="33"/>
  <c r="CB172" i="33"/>
  <c r="CB164" i="33"/>
  <c r="BU161" i="33"/>
  <c r="BU153" i="33"/>
  <c r="BU145" i="33"/>
  <c r="BU137" i="33"/>
  <c r="BU129" i="33"/>
  <c r="CC106" i="33"/>
  <c r="BV99" i="33"/>
  <c r="BU99" i="33"/>
  <c r="BT99" i="33"/>
  <c r="CA99" i="33" s="1"/>
  <c r="BV69" i="33"/>
  <c r="BU69" i="33"/>
  <c r="BT69" i="33"/>
  <c r="CA69" i="33" s="1"/>
  <c r="BT165" i="33"/>
  <c r="CA165" i="33" s="1"/>
  <c r="BT157" i="33"/>
  <c r="CA157" i="33" s="1"/>
  <c r="BT149" i="33"/>
  <c r="CA149" i="33" s="1"/>
  <c r="BT141" i="33"/>
  <c r="CA141" i="33" s="1"/>
  <c r="CB134" i="33"/>
  <c r="BT133" i="33"/>
  <c r="BT125" i="33"/>
  <c r="CA125" i="33" s="1"/>
  <c r="BU123" i="33"/>
  <c r="CB120" i="33"/>
  <c r="BT61" i="33"/>
  <c r="CA61" i="33" s="1"/>
  <c r="BU61" i="33"/>
  <c r="BV61" i="33"/>
  <c r="CC60" i="33"/>
  <c r="BV113" i="33"/>
  <c r="BV109" i="33"/>
  <c r="BV105" i="33"/>
  <c r="BV101" i="33"/>
  <c r="BV97" i="33"/>
  <c r="BV91" i="33"/>
  <c r="BV88" i="33"/>
  <c r="BV83" i="33"/>
  <c r="BV80" i="33"/>
  <c r="BV75" i="33"/>
  <c r="BV65" i="33"/>
  <c r="BU65" i="33"/>
  <c r="BU51" i="33"/>
  <c r="BV51" i="33"/>
  <c r="BT51" i="33"/>
  <c r="CA51" i="33" s="1"/>
  <c r="CC46" i="33"/>
  <c r="BT42" i="33"/>
  <c r="CA42" i="33" s="1"/>
  <c r="BU42" i="33"/>
  <c r="BV42" i="33"/>
  <c r="BU35" i="33"/>
  <c r="BV35" i="33"/>
  <c r="BT35" i="33"/>
  <c r="CA35" i="33" s="1"/>
  <c r="CC30" i="33"/>
  <c r="BT26" i="33"/>
  <c r="CA26" i="33" s="1"/>
  <c r="BU26" i="33"/>
  <c r="BV26" i="33"/>
  <c r="BU19" i="33"/>
  <c r="BV19" i="33"/>
  <c r="BT19" i="33"/>
  <c r="CA19" i="33" s="1"/>
  <c r="CC14" i="33"/>
  <c r="BT10" i="33"/>
  <c r="CA10" i="33" s="1"/>
  <c r="BU10" i="33"/>
  <c r="BV10" i="33"/>
  <c r="CC6" i="33"/>
  <c r="BU58" i="33"/>
  <c r="BT58" i="33"/>
  <c r="CA58" i="33" s="1"/>
  <c r="BV58" i="33"/>
  <c r="CC54" i="33"/>
  <c r="CC38" i="33"/>
  <c r="CC22" i="33"/>
  <c r="BT89" i="33"/>
  <c r="CA89" i="33" s="1"/>
  <c r="BT81" i="33"/>
  <c r="CA81" i="33" s="1"/>
  <c r="BT73" i="33"/>
  <c r="CA73" i="33" s="1"/>
  <c r="BV71" i="33"/>
  <c r="BT65" i="33"/>
  <c r="CA65" i="33" s="1"/>
  <c r="BT50" i="33"/>
  <c r="CA50" i="33" s="1"/>
  <c r="BU50" i="33"/>
  <c r="BU43" i="33"/>
  <c r="BV43" i="33"/>
  <c r="BT34" i="33"/>
  <c r="CA34" i="33" s="1"/>
  <c r="BU34" i="33"/>
  <c r="BU27" i="33"/>
  <c r="BV27" i="33"/>
  <c r="BT18" i="33"/>
  <c r="CA18" i="33" s="1"/>
  <c r="BU18" i="33"/>
  <c r="BU11" i="33"/>
  <c r="BV11" i="33"/>
  <c r="BT64" i="33"/>
  <c r="CA64" i="33" s="1"/>
  <c r="BT54" i="33"/>
  <c r="CA54" i="33" s="1"/>
  <c r="BU54" i="33"/>
  <c r="BU47" i="33"/>
  <c r="BV47" i="33"/>
  <c r="BT38" i="33"/>
  <c r="CA38" i="33" s="1"/>
  <c r="BU38" i="33"/>
  <c r="BU31" i="33"/>
  <c r="BV31" i="33"/>
  <c r="BT22" i="33"/>
  <c r="CA22" i="33" s="1"/>
  <c r="BU22" i="33"/>
  <c r="BU15" i="33"/>
  <c r="BV15" i="33"/>
  <c r="BT6" i="33"/>
  <c r="CA6" i="33" s="1"/>
  <c r="BU6" i="33"/>
  <c r="BV50" i="33"/>
  <c r="BT43" i="33"/>
  <c r="CA43" i="33" s="1"/>
  <c r="BV34" i="33"/>
  <c r="BT27" i="33"/>
  <c r="CA27" i="33" s="1"/>
  <c r="BV18" i="33"/>
  <c r="BT11" i="33"/>
  <c r="CA11" i="33" s="1"/>
  <c r="BU55" i="33"/>
  <c r="BV55" i="33"/>
  <c r="BT46" i="33"/>
  <c r="CA46" i="33" s="1"/>
  <c r="BU46" i="33"/>
  <c r="BX46" i="33" s="1"/>
  <c r="BU39" i="33"/>
  <c r="BV39" i="33"/>
  <c r="BT30" i="33"/>
  <c r="CA30" i="33" s="1"/>
  <c r="BU30" i="33"/>
  <c r="BU23" i="33"/>
  <c r="BV23" i="33"/>
  <c r="BT14" i="33"/>
  <c r="CA14" i="33" s="1"/>
  <c r="BU14" i="33"/>
  <c r="BX14" i="33" s="1"/>
  <c r="BU7" i="33"/>
  <c r="BV7" i="33"/>
  <c r="CC4" i="33"/>
  <c r="CC3" i="33"/>
  <c r="BU3" i="33"/>
  <c r="BX3" i="33" s="1"/>
  <c r="BX50" i="22"/>
  <c r="BP7" i="12"/>
  <c r="BP8" i="12"/>
  <c r="BP9" i="12"/>
  <c r="BP10" i="12"/>
  <c r="BP11" i="12"/>
  <c r="BP12" i="12"/>
  <c r="BP13" i="12"/>
  <c r="BP14" i="12"/>
  <c r="BP15" i="12"/>
  <c r="BP16" i="12"/>
  <c r="BP17" i="12"/>
  <c r="BP6" i="12"/>
  <c r="BP5" i="12"/>
  <c r="BP4" i="12"/>
  <c r="CU3" i="12"/>
  <c r="CT3" i="12"/>
  <c r="CS3" i="12"/>
  <c r="CR3" i="12"/>
  <c r="CQ3" i="12"/>
  <c r="BP3" i="12"/>
  <c r="D28" i="37"/>
  <c r="D34" i="37"/>
  <c r="D40" i="37"/>
  <c r="D39" i="37"/>
  <c r="D35" i="37"/>
  <c r="D33" i="37"/>
  <c r="D36" i="37"/>
  <c r="D41" i="37"/>
  <c r="D27" i="37"/>
  <c r="D38" i="37"/>
  <c r="D37" i="37"/>
  <c r="D22" i="37"/>
  <c r="D42" i="37"/>
  <c r="BX26" i="22" l="1"/>
  <c r="BX114" i="22"/>
  <c r="BX97" i="22"/>
  <c r="BX74" i="22"/>
  <c r="BX179" i="22"/>
  <c r="BX100" i="22"/>
  <c r="BX132" i="22"/>
  <c r="BX164" i="22"/>
  <c r="BX9" i="22"/>
  <c r="BX105" i="22"/>
  <c r="BX32" i="22"/>
  <c r="BX128" i="22"/>
  <c r="BX110" i="22"/>
  <c r="BX53" i="22"/>
  <c r="BX167" i="22"/>
  <c r="BX54" i="22"/>
  <c r="BX151" i="22"/>
  <c r="BX134" i="22"/>
  <c r="BX41" i="22"/>
  <c r="BX24" i="22"/>
  <c r="BX135" i="22"/>
  <c r="BX104" i="22"/>
  <c r="DA34" i="46"/>
  <c r="BG37" i="46"/>
  <c r="BM37" i="46"/>
  <c r="L39" i="46"/>
  <c r="N38" i="46"/>
  <c r="CX35" i="46"/>
  <c r="CS36" i="46"/>
  <c r="CW35" i="46"/>
  <c r="CR36" i="46"/>
  <c r="BX57" i="22"/>
  <c r="BX152" i="22"/>
  <c r="BX81" i="22"/>
  <c r="BX91" i="22"/>
  <c r="BX76" i="22"/>
  <c r="BX180" i="22"/>
  <c r="BX85" i="22"/>
  <c r="BX150" i="22"/>
  <c r="BW150" i="22"/>
  <c r="BW61" i="22"/>
  <c r="BW180" i="22"/>
  <c r="BW60" i="22"/>
  <c r="BW112" i="22"/>
  <c r="BW190" i="22"/>
  <c r="BW76" i="22"/>
  <c r="BW189" i="22"/>
  <c r="BW152" i="22"/>
  <c r="BW101" i="22"/>
  <c r="BW177" i="22"/>
  <c r="BW85" i="22"/>
  <c r="BW104" i="22"/>
  <c r="BW186" i="22"/>
  <c r="N21" i="40"/>
  <c r="L22" i="40"/>
  <c r="BX160" i="22"/>
  <c r="BX189" i="22"/>
  <c r="BX193" i="22"/>
  <c r="BX126" i="22"/>
  <c r="BW144" i="22"/>
  <c r="BW33" i="22"/>
  <c r="BX144" i="22"/>
  <c r="BX60" i="22"/>
  <c r="BX148" i="22"/>
  <c r="BX209" i="22"/>
  <c r="BX89" i="22"/>
  <c r="BX217" i="22"/>
  <c r="BW209" i="22"/>
  <c r="BW148" i="22"/>
  <c r="BW217" i="22"/>
  <c r="BW89" i="22"/>
  <c r="BX64" i="22"/>
  <c r="BW5" i="22"/>
  <c r="BW64" i="22"/>
  <c r="BW160" i="22"/>
  <c r="BW93" i="22"/>
  <c r="BX205" i="22"/>
  <c r="BX20" i="22"/>
  <c r="BW194" i="22"/>
  <c r="BW197" i="22"/>
  <c r="BW135" i="22"/>
  <c r="BW201" i="22"/>
  <c r="BX136" i="22"/>
  <c r="BX168" i="22"/>
  <c r="BX201" i="22"/>
  <c r="BX197" i="22"/>
  <c r="BX77" i="22"/>
  <c r="BX142" i="22"/>
  <c r="BX159" i="22"/>
  <c r="BW69" i="22"/>
  <c r="BW77" i="22"/>
  <c r="BW205" i="22"/>
  <c r="BW20" i="22"/>
  <c r="BW159" i="22"/>
  <c r="BW168" i="22"/>
  <c r="BW193" i="22"/>
  <c r="BW120" i="22"/>
  <c r="BW182" i="22"/>
  <c r="BW109" i="22"/>
  <c r="BW202" i="22"/>
  <c r="BW108" i="22"/>
  <c r="BW198" i="22"/>
  <c r="BW126" i="22"/>
  <c r="BW49" i="22"/>
  <c r="BW129" i="22"/>
  <c r="BW206" i="22"/>
  <c r="BX137" i="22"/>
  <c r="BW136" i="22"/>
  <c r="BW116" i="22"/>
  <c r="BW142" i="22"/>
  <c r="BW40" i="22"/>
  <c r="BX120" i="22"/>
  <c r="DA16" i="39"/>
  <c r="DB16" i="39" s="1"/>
  <c r="BG19" i="39"/>
  <c r="BM19" i="39"/>
  <c r="N20" i="39"/>
  <c r="L21" i="39"/>
  <c r="CW17" i="39"/>
  <c r="CR18" i="39"/>
  <c r="CX17" i="39"/>
  <c r="CS18" i="39"/>
  <c r="BW227" i="33"/>
  <c r="BX227" i="33"/>
  <c r="CB211" i="33"/>
  <c r="BX90" i="33"/>
  <c r="BW94" i="33"/>
  <c r="CB190" i="33"/>
  <c r="BW184" i="33"/>
  <c r="BW134" i="33"/>
  <c r="BW84" i="33"/>
  <c r="BX165" i="33"/>
  <c r="CB150" i="33"/>
  <c r="BW168" i="33"/>
  <c r="BW113" i="33"/>
  <c r="BW78" i="33"/>
  <c r="BW105" i="33"/>
  <c r="BW86" i="33"/>
  <c r="BW63" i="33"/>
  <c r="BW41" i="33"/>
  <c r="BX41" i="33"/>
  <c r="BX63" i="33"/>
  <c r="BX243" i="33"/>
  <c r="BW57" i="22"/>
  <c r="BW231" i="33"/>
  <c r="BX211" i="33"/>
  <c r="BW122" i="33"/>
  <c r="BX223" i="33"/>
  <c r="BX110" i="33"/>
  <c r="BW104" i="33"/>
  <c r="BX250" i="33"/>
  <c r="BW135" i="33"/>
  <c r="BX109" i="22"/>
  <c r="BX191" i="22"/>
  <c r="BX182" i="22"/>
  <c r="CB21" i="33"/>
  <c r="BW100" i="33"/>
  <c r="CA72" i="33"/>
  <c r="BW185" i="22"/>
  <c r="CA140" i="33"/>
  <c r="BX160" i="33"/>
  <c r="BW223" i="33"/>
  <c r="BW243" i="33"/>
  <c r="CB114" i="33"/>
  <c r="BW25" i="22"/>
  <c r="BW100" i="22"/>
  <c r="BW59" i="33"/>
  <c r="BX59" i="33"/>
  <c r="BW163" i="33"/>
  <c r="BX231" i="33"/>
  <c r="BX64" i="33"/>
  <c r="BX178" i="33"/>
  <c r="BX56" i="33"/>
  <c r="BX5" i="22"/>
  <c r="BW143" i="22"/>
  <c r="CB171" i="33"/>
  <c r="BW56" i="33"/>
  <c r="BX198" i="33"/>
  <c r="BX255" i="33"/>
  <c r="BX186" i="22"/>
  <c r="BW24" i="22"/>
  <c r="CB97" i="33"/>
  <c r="BW155" i="33"/>
  <c r="BW131" i="33"/>
  <c r="BX96" i="33"/>
  <c r="BX174" i="33"/>
  <c r="BW29" i="22"/>
  <c r="BX171" i="33"/>
  <c r="BW48" i="22"/>
  <c r="BW199" i="33"/>
  <c r="BW91" i="33"/>
  <c r="BX57" i="33"/>
  <c r="BX89" i="33"/>
  <c r="BX93" i="22"/>
  <c r="BX136" i="33"/>
  <c r="BW151" i="33"/>
  <c r="CB67" i="33"/>
  <c r="BX146" i="33"/>
  <c r="BW146" i="33"/>
  <c r="BW36" i="33"/>
  <c r="BX96" i="22"/>
  <c r="BW214" i="22"/>
  <c r="BX140" i="22"/>
  <c r="BW121" i="22"/>
  <c r="BX144" i="33"/>
  <c r="CB207" i="33"/>
  <c r="BX181" i="33"/>
  <c r="BW56" i="22"/>
  <c r="CA124" i="33"/>
  <c r="CC231" i="33"/>
  <c r="BW176" i="33"/>
  <c r="BX206" i="33"/>
  <c r="BW126" i="33"/>
  <c r="CB74" i="33"/>
  <c r="BW112" i="33"/>
  <c r="BX168" i="33"/>
  <c r="CA88" i="33"/>
  <c r="CC243" i="33"/>
  <c r="BX219" i="33"/>
  <c r="BX126" i="33"/>
  <c r="BW9" i="33"/>
  <c r="BW183" i="33"/>
  <c r="BX40" i="33"/>
  <c r="BX177" i="22"/>
  <c r="BW62" i="33"/>
  <c r="BW41" i="22"/>
  <c r="BW97" i="22"/>
  <c r="BX52" i="22"/>
  <c r="BW105" i="22"/>
  <c r="BW68" i="22"/>
  <c r="BX116" i="22"/>
  <c r="BX129" i="22"/>
  <c r="BX9" i="33"/>
  <c r="BW215" i="33"/>
  <c r="BW52" i="22"/>
  <c r="BX68" i="22"/>
  <c r="BW88" i="22"/>
  <c r="BW29" i="33"/>
  <c r="BX128" i="33"/>
  <c r="CB154" i="33"/>
  <c r="BW247" i="33"/>
  <c r="BW76" i="33"/>
  <c r="BW137" i="22"/>
  <c r="BW164" i="33"/>
  <c r="BW130" i="33"/>
  <c r="BX113" i="22"/>
  <c r="BX145" i="22"/>
  <c r="BW210" i="22"/>
  <c r="BX45" i="33"/>
  <c r="BX68" i="33"/>
  <c r="CB86" i="33"/>
  <c r="CA80" i="33"/>
  <c r="BW198" i="33"/>
  <c r="BX149" i="33"/>
  <c r="BW113" i="22"/>
  <c r="BW145" i="22"/>
  <c r="BX219" i="22"/>
  <c r="BX36" i="33"/>
  <c r="BW207" i="33"/>
  <c r="BW109" i="33"/>
  <c r="CB70" i="33"/>
  <c r="BW255" i="33"/>
  <c r="BW16" i="22"/>
  <c r="BW156" i="22"/>
  <c r="BX118" i="33"/>
  <c r="BX184" i="33"/>
  <c r="BW83" i="33"/>
  <c r="BW213" i="22"/>
  <c r="BX16" i="22"/>
  <c r="BX156" i="22"/>
  <c r="BW172" i="22"/>
  <c r="BX125" i="33"/>
  <c r="BW151" i="22"/>
  <c r="BW52" i="33"/>
  <c r="BX185" i="22"/>
  <c r="CB20" i="33"/>
  <c r="CB242" i="33"/>
  <c r="BX28" i="22"/>
  <c r="BW120" i="33"/>
  <c r="BW8" i="22"/>
  <c r="BX61" i="22"/>
  <c r="BX29" i="33"/>
  <c r="CB194" i="33"/>
  <c r="BW73" i="22"/>
  <c r="BX72" i="22"/>
  <c r="BW16" i="33"/>
  <c r="BW84" i="22"/>
  <c r="CB90" i="33"/>
  <c r="CB158" i="33"/>
  <c r="BX86" i="33"/>
  <c r="CB52" i="33"/>
  <c r="BW9" i="22"/>
  <c r="BW62" i="22"/>
  <c r="BW96" i="22"/>
  <c r="BX5" i="33"/>
  <c r="BX190" i="22"/>
  <c r="BX8" i="22"/>
  <c r="CB45" i="33"/>
  <c r="BX131" i="33"/>
  <c r="BX52" i="33"/>
  <c r="BW172" i="33"/>
  <c r="BX162" i="33"/>
  <c r="BX182" i="33"/>
  <c r="BX101" i="22"/>
  <c r="BX194" i="22"/>
  <c r="BX62" i="22"/>
  <c r="BW25" i="33"/>
  <c r="BW5" i="33"/>
  <c r="BX163" i="33"/>
  <c r="BW203" i="33"/>
  <c r="CB87" i="33"/>
  <c r="BX48" i="33"/>
  <c r="BX199" i="33"/>
  <c r="BW206" i="33"/>
  <c r="BX116" i="33"/>
  <c r="BW53" i="22"/>
  <c r="BX72" i="33"/>
  <c r="BW170" i="33"/>
  <c r="BW28" i="22"/>
  <c r="BX173" i="33"/>
  <c r="BW148" i="33"/>
  <c r="BW90" i="33"/>
  <c r="BW242" i="33"/>
  <c r="BX127" i="22"/>
  <c r="BW44" i="22"/>
  <c r="BX17" i="22"/>
  <c r="CB73" i="33"/>
  <c r="BW251" i="33"/>
  <c r="BX234" i="33"/>
  <c r="BX134" i="33"/>
  <c r="CB139" i="33"/>
  <c r="BX37" i="22"/>
  <c r="BX13" i="22"/>
  <c r="BX29" i="22"/>
  <c r="BX221" i="22"/>
  <c r="BX45" i="22"/>
  <c r="BX169" i="22"/>
  <c r="BX130" i="33"/>
  <c r="BW17" i="33"/>
  <c r="BW75" i="33"/>
  <c r="BW53" i="33"/>
  <c r="BW195" i="33"/>
  <c r="BX175" i="22"/>
  <c r="BX117" i="22"/>
  <c r="BX213" i="22"/>
  <c r="BX172" i="22"/>
  <c r="BX206" i="22"/>
  <c r="BX49" i="22"/>
  <c r="BX143" i="22"/>
  <c r="BX17" i="33"/>
  <c r="CB78" i="33"/>
  <c r="BX98" i="33"/>
  <c r="BW219" i="33"/>
  <c r="CC171" i="33"/>
  <c r="BW66" i="33"/>
  <c r="BX44" i="22"/>
  <c r="BW17" i="22"/>
  <c r="BX73" i="22"/>
  <c r="BW117" i="22"/>
  <c r="BW174" i="22"/>
  <c r="BW72" i="22"/>
  <c r="BX124" i="22"/>
  <c r="BX21" i="22"/>
  <c r="BW12" i="22"/>
  <c r="BX112" i="22"/>
  <c r="BW80" i="22"/>
  <c r="BX69" i="22"/>
  <c r="BX33" i="33"/>
  <c r="BX78" i="33"/>
  <c r="CC227" i="33"/>
  <c r="BW37" i="22"/>
  <c r="BW13" i="22"/>
  <c r="BX56" i="22"/>
  <c r="BW36" i="22"/>
  <c r="BW132" i="22"/>
  <c r="BW218" i="22"/>
  <c r="BW45" i="22"/>
  <c r="BW169" i="22"/>
  <c r="CB66" i="33"/>
  <c r="BX235" i="33"/>
  <c r="BW32" i="22"/>
  <c r="BX53" i="33"/>
  <c r="BX139" i="33"/>
  <c r="BW235" i="33"/>
  <c r="CB33" i="33"/>
  <c r="CB141" i="33"/>
  <c r="BX152" i="33"/>
  <c r="BX179" i="33"/>
  <c r="BW116" i="33"/>
  <c r="BX195" i="33"/>
  <c r="CB175" i="33"/>
  <c r="BX8" i="33"/>
  <c r="BX4" i="33"/>
  <c r="BX106" i="33"/>
  <c r="CC223" i="33"/>
  <c r="CB12" i="33"/>
  <c r="BW12" i="33"/>
  <c r="CB259" i="33"/>
  <c r="BX259" i="33"/>
  <c r="CC13" i="33"/>
  <c r="BX13" i="33"/>
  <c r="CC92" i="33"/>
  <c r="BX92" i="33"/>
  <c r="CC150" i="33"/>
  <c r="BX150" i="33"/>
  <c r="CB186" i="33"/>
  <c r="BW186" i="33"/>
  <c r="CC217" i="33"/>
  <c r="BX217" i="33"/>
  <c r="CB60" i="33"/>
  <c r="BW60" i="33"/>
  <c r="CB127" i="33"/>
  <c r="BW127" i="33"/>
  <c r="CB226" i="33"/>
  <c r="BX226" i="33"/>
  <c r="BW226" i="33"/>
  <c r="CB167" i="33"/>
  <c r="BW167" i="33"/>
  <c r="BW138" i="33"/>
  <c r="BX138" i="33"/>
  <c r="CC247" i="33"/>
  <c r="BX247" i="33"/>
  <c r="CB143" i="33"/>
  <c r="BW143" i="33"/>
  <c r="CA162" i="33"/>
  <c r="BW162" i="33"/>
  <c r="CB187" i="33"/>
  <c r="BX187" i="33"/>
  <c r="BW187" i="33"/>
  <c r="BW176" i="22"/>
  <c r="BX67" i="33"/>
  <c r="BX155" i="33"/>
  <c r="BW20" i="33"/>
  <c r="CB138" i="33"/>
  <c r="BX191" i="33"/>
  <c r="BW4" i="33"/>
  <c r="BX133" i="33"/>
  <c r="CC210" i="33"/>
  <c r="BX210" i="33"/>
  <c r="CB174" i="33"/>
  <c r="BW174" i="33"/>
  <c r="CC108" i="33"/>
  <c r="BX108" i="33"/>
  <c r="CC84" i="33"/>
  <c r="BX84" i="33"/>
  <c r="BW49" i="33"/>
  <c r="CB13" i="33"/>
  <c r="BX76" i="33"/>
  <c r="BW159" i="33"/>
  <c r="BX166" i="33"/>
  <c r="BX157" i="33"/>
  <c r="CB157" i="33"/>
  <c r="BX25" i="33"/>
  <c r="CC25" i="33"/>
  <c r="BX170" i="33"/>
  <c r="CB170" i="33"/>
  <c r="CB28" i="33"/>
  <c r="BW28" i="33"/>
  <c r="BX28" i="33"/>
  <c r="CB102" i="33"/>
  <c r="BW102" i="33"/>
  <c r="BX102" i="33"/>
  <c r="CA40" i="33"/>
  <c r="BW40" i="33"/>
  <c r="CC94" i="33"/>
  <c r="BX94" i="33"/>
  <c r="BX215" i="33"/>
  <c r="CC215" i="33"/>
  <c r="BW48" i="33"/>
  <c r="BW191" i="33"/>
  <c r="BW178" i="33"/>
  <c r="BW182" i="33"/>
  <c r="BW106" i="33"/>
  <c r="BX36" i="22"/>
  <c r="BW82" i="33"/>
  <c r="BX82" i="33"/>
  <c r="CB82" i="33"/>
  <c r="BX49" i="33"/>
  <c r="BW37" i="33"/>
  <c r="CB166" i="33"/>
  <c r="CC199" i="33"/>
  <c r="BW71" i="33"/>
  <c r="BW234" i="33"/>
  <c r="CC87" i="33"/>
  <c r="BX87" i="33"/>
  <c r="CC100" i="33"/>
  <c r="BX100" i="33"/>
  <c r="CA190" i="33"/>
  <c r="BW190" i="33"/>
  <c r="CC176" i="33"/>
  <c r="BX176" i="33"/>
  <c r="CA70" i="33"/>
  <c r="BW70" i="33"/>
  <c r="CC120" i="33"/>
  <c r="BX120" i="33"/>
  <c r="CA110" i="33"/>
  <c r="BW110" i="33"/>
  <c r="CC203" i="33"/>
  <c r="BX203" i="33"/>
  <c r="BX60" i="33"/>
  <c r="BX186" i="33"/>
  <c r="BX16" i="33"/>
  <c r="BW134" i="22"/>
  <c r="BX202" i="22"/>
  <c r="BX79" i="33"/>
  <c r="BX166" i="22"/>
  <c r="BX258" i="33"/>
  <c r="BX124" i="33"/>
  <c r="BX33" i="22"/>
  <c r="BW4" i="22"/>
  <c r="BW21" i="22"/>
  <c r="BW128" i="22"/>
  <c r="BW24" i="33"/>
  <c r="BX37" i="33"/>
  <c r="BW96" i="33"/>
  <c r="BX154" i="33"/>
  <c r="BW173" i="33"/>
  <c r="BW239" i="33"/>
  <c r="BX198" i="22"/>
  <c r="BW79" i="33"/>
  <c r="BW101" i="33"/>
  <c r="BW259" i="33"/>
  <c r="BX44" i="33"/>
  <c r="BX88" i="22"/>
  <c r="BX174" i="22"/>
  <c r="BW118" i="33"/>
  <c r="BW194" i="33"/>
  <c r="CB24" i="33"/>
  <c r="BW98" i="33"/>
  <c r="BX142" i="33"/>
  <c r="BW156" i="33"/>
  <c r="BX21" i="33"/>
  <c r="CB81" i="33"/>
  <c r="BX202" i="33"/>
  <c r="BX220" i="33"/>
  <c r="BW142" i="33"/>
  <c r="BX251" i="33"/>
  <c r="BW166" i="22"/>
  <c r="BW140" i="22"/>
  <c r="BW210" i="33"/>
  <c r="BW202" i="33"/>
  <c r="BW258" i="33"/>
  <c r="BW144" i="33"/>
  <c r="BW65" i="22"/>
  <c r="BW222" i="22"/>
  <c r="BW8" i="33"/>
  <c r="BW32" i="33"/>
  <c r="BX147" i="33"/>
  <c r="CA132" i="33"/>
  <c r="BW181" i="33"/>
  <c r="BW44" i="33"/>
  <c r="CB258" i="33"/>
  <c r="BW92" i="33"/>
  <c r="BW68" i="33"/>
  <c r="BW164" i="22"/>
  <c r="BX218" i="22"/>
  <c r="BW124" i="22"/>
  <c r="BX210" i="22"/>
  <c r="BW180" i="33"/>
  <c r="BW147" i="33"/>
  <c r="BX104" i="33"/>
  <c r="CC179" i="33"/>
  <c r="BW221" i="22"/>
  <c r="BW160" i="33"/>
  <c r="BW128" i="33"/>
  <c r="BX65" i="22"/>
  <c r="BX108" i="22"/>
  <c r="BX12" i="33"/>
  <c r="BX222" i="22"/>
  <c r="BX62" i="33"/>
  <c r="BW179" i="33"/>
  <c r="BW57" i="33"/>
  <c r="CB122" i="33"/>
  <c r="CC225" i="33"/>
  <c r="BX114" i="33"/>
  <c r="BX122" i="33"/>
  <c r="BW152" i="33"/>
  <c r="BX48" i="22"/>
  <c r="BW108" i="33"/>
  <c r="BW74" i="33"/>
  <c r="BX112" i="33"/>
  <c r="BX239" i="33"/>
  <c r="BW158" i="33"/>
  <c r="BW136" i="33"/>
  <c r="BW250" i="33"/>
  <c r="BX32" i="33"/>
  <c r="D44" i="37"/>
  <c r="BW220" i="22"/>
  <c r="CA133" i="33"/>
  <c r="BW133" i="33"/>
  <c r="BW127" i="22"/>
  <c r="BW213" i="33"/>
  <c r="BW249" i="33"/>
  <c r="BW216" i="22"/>
  <c r="BW119" i="33"/>
  <c r="BW121" i="33"/>
  <c r="BW141" i="33"/>
  <c r="BW149" i="33"/>
  <c r="BW225" i="33"/>
  <c r="BW253" i="33"/>
  <c r="BW7" i="33"/>
  <c r="CB7" i="33"/>
  <c r="BW39" i="33"/>
  <c r="CB39" i="33"/>
  <c r="BX50" i="33"/>
  <c r="CC50" i="33"/>
  <c r="CB6" i="33"/>
  <c r="BW6" i="33"/>
  <c r="CC15" i="33"/>
  <c r="BX15" i="33"/>
  <c r="CB38" i="33"/>
  <c r="BW38" i="33"/>
  <c r="CC47" i="33"/>
  <c r="BX47" i="33"/>
  <c r="CC11" i="33"/>
  <c r="BX11" i="33"/>
  <c r="CB34" i="33"/>
  <c r="BW34" i="33"/>
  <c r="CC43" i="33"/>
  <c r="BX43" i="33"/>
  <c r="BX10" i="33"/>
  <c r="CC10" i="33"/>
  <c r="CC19" i="33"/>
  <c r="BX19" i="33"/>
  <c r="BX26" i="33"/>
  <c r="CC26" i="33"/>
  <c r="CC35" i="33"/>
  <c r="BX35" i="33"/>
  <c r="BX42" i="33"/>
  <c r="CC42" i="33"/>
  <c r="CC51" i="33"/>
  <c r="BX51" i="33"/>
  <c r="CB65" i="33"/>
  <c r="BW65" i="33"/>
  <c r="CC88" i="33"/>
  <c r="BX88" i="33"/>
  <c r="BX101" i="33"/>
  <c r="CC101" i="33"/>
  <c r="BW69" i="33"/>
  <c r="CB69" i="33"/>
  <c r="CB99" i="33"/>
  <c r="BW99" i="33"/>
  <c r="BW161" i="33"/>
  <c r="CB161" i="33"/>
  <c r="BW85" i="33"/>
  <c r="CB85" i="33"/>
  <c r="BX93" i="33"/>
  <c r="CC93" i="33"/>
  <c r="BX123" i="33"/>
  <c r="CC123" i="33"/>
  <c r="CB115" i="33"/>
  <c r="BW115" i="33"/>
  <c r="CC164" i="33"/>
  <c r="BX164" i="33"/>
  <c r="BX175" i="33"/>
  <c r="CC175" i="33"/>
  <c r="BW193" i="33"/>
  <c r="BX193" i="33"/>
  <c r="CB193" i="33"/>
  <c r="BW201" i="33"/>
  <c r="BX201" i="33"/>
  <c r="CB201" i="33"/>
  <c r="BX119" i="33"/>
  <c r="CC119" i="33"/>
  <c r="BX236" i="33"/>
  <c r="CC236" i="33"/>
  <c r="BX252" i="33"/>
  <c r="CC252" i="33"/>
  <c r="BW169" i="33"/>
  <c r="CB169" i="33"/>
  <c r="BW185" i="33"/>
  <c r="CB185" i="33"/>
  <c r="CC229" i="33"/>
  <c r="BX229" i="33"/>
  <c r="CC245" i="33"/>
  <c r="BX245" i="33"/>
  <c r="CC221" i="33"/>
  <c r="BX221" i="33"/>
  <c r="CC204" i="33"/>
  <c r="BX204" i="33"/>
  <c r="CB212" i="33"/>
  <c r="BW212" i="33"/>
  <c r="CB224" i="33"/>
  <c r="BW224" i="33"/>
  <c r="BX238" i="33"/>
  <c r="BW238" i="33"/>
  <c r="CB238" i="33"/>
  <c r="CB256" i="33"/>
  <c r="BW256" i="33"/>
  <c r="BX38" i="33"/>
  <c r="BW89" i="33"/>
  <c r="BW221" i="33"/>
  <c r="BW229" i="33"/>
  <c r="BW241" i="33"/>
  <c r="CC7" i="33"/>
  <c r="BX7" i="33"/>
  <c r="CB30" i="33"/>
  <c r="BW30" i="33"/>
  <c r="CC39" i="33"/>
  <c r="BX39" i="33"/>
  <c r="BX34" i="33"/>
  <c r="CC34" i="33"/>
  <c r="BW31" i="33"/>
  <c r="CB31" i="33"/>
  <c r="CB27" i="33"/>
  <c r="BW27" i="33"/>
  <c r="BX71" i="33"/>
  <c r="CC71" i="33"/>
  <c r="CC58" i="33"/>
  <c r="BX58" i="33"/>
  <c r="BX75" i="33"/>
  <c r="CC75" i="33"/>
  <c r="BX97" i="33"/>
  <c r="CC97" i="33"/>
  <c r="BX113" i="33"/>
  <c r="CC113" i="33"/>
  <c r="CB61" i="33"/>
  <c r="BW61" i="33"/>
  <c r="BW93" i="33"/>
  <c r="CB93" i="33"/>
  <c r="CC95" i="33"/>
  <c r="BX95" i="33"/>
  <c r="CC172" i="33"/>
  <c r="BX172" i="33"/>
  <c r="BX183" i="33"/>
  <c r="CC183" i="33"/>
  <c r="BX117" i="33"/>
  <c r="CC117" i="33"/>
  <c r="CC233" i="33"/>
  <c r="BX233" i="33"/>
  <c r="CC249" i="33"/>
  <c r="BX249" i="33"/>
  <c r="CC177" i="33"/>
  <c r="BX177" i="33"/>
  <c r="CC200" i="33"/>
  <c r="BX200" i="33"/>
  <c r="CC209" i="33"/>
  <c r="BX209" i="33"/>
  <c r="BW218" i="33"/>
  <c r="CB218" i="33"/>
  <c r="BX218" i="33"/>
  <c r="CB228" i="33"/>
  <c r="BW228" i="33"/>
  <c r="CB244" i="33"/>
  <c r="BW244" i="33"/>
  <c r="CB260" i="33"/>
  <c r="BW260" i="33"/>
  <c r="BX240" i="33"/>
  <c r="CC240" i="33"/>
  <c r="BX256" i="33"/>
  <c r="CC256" i="33"/>
  <c r="CC196" i="33"/>
  <c r="BX196" i="33"/>
  <c r="CB204" i="33"/>
  <c r="BW204" i="33"/>
  <c r="BX214" i="33"/>
  <c r="BW214" i="33"/>
  <c r="CB214" i="33"/>
  <c r="CB232" i="33"/>
  <c r="BW232" i="33"/>
  <c r="BX246" i="33"/>
  <c r="BW246" i="33"/>
  <c r="CB246" i="33"/>
  <c r="BW125" i="33"/>
  <c r="BW157" i="33"/>
  <c r="BW23" i="33"/>
  <c r="CB23" i="33"/>
  <c r="BW55" i="33"/>
  <c r="CB55" i="33"/>
  <c r="BX18" i="33"/>
  <c r="CC18" i="33"/>
  <c r="CB22" i="33"/>
  <c r="BW22" i="33"/>
  <c r="CC31" i="33"/>
  <c r="BX31" i="33"/>
  <c r="CB54" i="33"/>
  <c r="BW54" i="33"/>
  <c r="CB18" i="33"/>
  <c r="BW18" i="33"/>
  <c r="CC27" i="33"/>
  <c r="BX27" i="33"/>
  <c r="CB50" i="33"/>
  <c r="BW50" i="33"/>
  <c r="BX83" i="33"/>
  <c r="CC83" i="33"/>
  <c r="BX109" i="33"/>
  <c r="CC109" i="33"/>
  <c r="BX61" i="33"/>
  <c r="CC61" i="33"/>
  <c r="BW129" i="33"/>
  <c r="CB129" i="33"/>
  <c r="BX129" i="33"/>
  <c r="BW137" i="33"/>
  <c r="CB137" i="33"/>
  <c r="BX137" i="33"/>
  <c r="BW145" i="33"/>
  <c r="CB145" i="33"/>
  <c r="BX145" i="33"/>
  <c r="BX77" i="33"/>
  <c r="CC77" i="33"/>
  <c r="CB95" i="33"/>
  <c r="BW95" i="33"/>
  <c r="CC111" i="33"/>
  <c r="BX111" i="33"/>
  <c r="CB117" i="33"/>
  <c r="BW117" i="33"/>
  <c r="CC180" i="33"/>
  <c r="BX180" i="33"/>
  <c r="BW189" i="33"/>
  <c r="CB189" i="33"/>
  <c r="BW197" i="33"/>
  <c r="CB197" i="33"/>
  <c r="BW205" i="33"/>
  <c r="CB205" i="33"/>
  <c r="CC107" i="33"/>
  <c r="BX107" i="33"/>
  <c r="CC103" i="33"/>
  <c r="BX103" i="33"/>
  <c r="BX115" i="33"/>
  <c r="CC115" i="33"/>
  <c r="BX228" i="33"/>
  <c r="CC228" i="33"/>
  <c r="BX244" i="33"/>
  <c r="CC244" i="33"/>
  <c r="BX260" i="33"/>
  <c r="CC260" i="33"/>
  <c r="BW177" i="33"/>
  <c r="CB177" i="33"/>
  <c r="CC192" i="33"/>
  <c r="BX192" i="33"/>
  <c r="CB200" i="33"/>
  <c r="BW200" i="33"/>
  <c r="BW209" i="33"/>
  <c r="CB209" i="33"/>
  <c r="CC212" i="33"/>
  <c r="BX212" i="33"/>
  <c r="CC237" i="33"/>
  <c r="BX237" i="33"/>
  <c r="CC253" i="33"/>
  <c r="BX253" i="33"/>
  <c r="BX216" i="33"/>
  <c r="CC216" i="33"/>
  <c r="CC188" i="33"/>
  <c r="BX188" i="33"/>
  <c r="CB196" i="33"/>
  <c r="BW196" i="33"/>
  <c r="CB208" i="33"/>
  <c r="BW208" i="33"/>
  <c r="BX222" i="33"/>
  <c r="BW222" i="33"/>
  <c r="CB222" i="33"/>
  <c r="CB240" i="33"/>
  <c r="BW240" i="33"/>
  <c r="BX254" i="33"/>
  <c r="BW254" i="33"/>
  <c r="CB254" i="33"/>
  <c r="BX22" i="33"/>
  <c r="BX54" i="33"/>
  <c r="BX30" i="33"/>
  <c r="BW64" i="33"/>
  <c r="BW73" i="33"/>
  <c r="BX161" i="33"/>
  <c r="BW165" i="33"/>
  <c r="BW217" i="33"/>
  <c r="BW245" i="33"/>
  <c r="BW257" i="33"/>
  <c r="CB14" i="33"/>
  <c r="BW14" i="33"/>
  <c r="CC23" i="33"/>
  <c r="BX23" i="33"/>
  <c r="CB46" i="33"/>
  <c r="BW46" i="33"/>
  <c r="CC55" i="33"/>
  <c r="BX55" i="33"/>
  <c r="BW15" i="33"/>
  <c r="CB15" i="33"/>
  <c r="BW47" i="33"/>
  <c r="CB47" i="33"/>
  <c r="CB11" i="33"/>
  <c r="BW11" i="33"/>
  <c r="CB43" i="33"/>
  <c r="BW43" i="33"/>
  <c r="BW58" i="33"/>
  <c r="CB58" i="33"/>
  <c r="CB10" i="33"/>
  <c r="BW10" i="33"/>
  <c r="CB19" i="33"/>
  <c r="BW19" i="33"/>
  <c r="CB26" i="33"/>
  <c r="BW26" i="33"/>
  <c r="CB35" i="33"/>
  <c r="BW35" i="33"/>
  <c r="CB42" i="33"/>
  <c r="BW42" i="33"/>
  <c r="CB51" i="33"/>
  <c r="BW51" i="33"/>
  <c r="CC65" i="33"/>
  <c r="BX65" i="33"/>
  <c r="CC80" i="33"/>
  <c r="BX80" i="33"/>
  <c r="BX91" i="33"/>
  <c r="CC91" i="33"/>
  <c r="BX105" i="33"/>
  <c r="CC105" i="33"/>
  <c r="CB123" i="33"/>
  <c r="BW123" i="33"/>
  <c r="CC69" i="33"/>
  <c r="BX69" i="33"/>
  <c r="CC99" i="33"/>
  <c r="BX99" i="33"/>
  <c r="BW153" i="33"/>
  <c r="CB153" i="33"/>
  <c r="BX153" i="33"/>
  <c r="BW77" i="33"/>
  <c r="CB77" i="33"/>
  <c r="BX85" i="33"/>
  <c r="CC85" i="33"/>
  <c r="CB111" i="33"/>
  <c r="BW111" i="33"/>
  <c r="BX127" i="33"/>
  <c r="CC127" i="33"/>
  <c r="CC132" i="33"/>
  <c r="BX132" i="33"/>
  <c r="BX135" i="33"/>
  <c r="CC135" i="33"/>
  <c r="CC140" i="33"/>
  <c r="BX140" i="33"/>
  <c r="BX143" i="33"/>
  <c r="CC143" i="33"/>
  <c r="CC148" i="33"/>
  <c r="BX148" i="33"/>
  <c r="BX151" i="33"/>
  <c r="CC151" i="33"/>
  <c r="CC156" i="33"/>
  <c r="BX156" i="33"/>
  <c r="BX159" i="33"/>
  <c r="CC159" i="33"/>
  <c r="BX167" i="33"/>
  <c r="CC167" i="33"/>
  <c r="CB107" i="33"/>
  <c r="BW107" i="33"/>
  <c r="BX121" i="33"/>
  <c r="CC121" i="33"/>
  <c r="CB103" i="33"/>
  <c r="BW103" i="33"/>
  <c r="CC241" i="33"/>
  <c r="BX241" i="33"/>
  <c r="CC257" i="33"/>
  <c r="BX257" i="33"/>
  <c r="CC169" i="33"/>
  <c r="BX169" i="33"/>
  <c r="CC185" i="33"/>
  <c r="BX185" i="33"/>
  <c r="CB192" i="33"/>
  <c r="BW192" i="33"/>
  <c r="CC208" i="33"/>
  <c r="BX208" i="33"/>
  <c r="CB220" i="33"/>
  <c r="BW220" i="33"/>
  <c r="CB236" i="33"/>
  <c r="BW236" i="33"/>
  <c r="CB252" i="33"/>
  <c r="BW252" i="33"/>
  <c r="BX232" i="33"/>
  <c r="CC232" i="33"/>
  <c r="BX248" i="33"/>
  <c r="CC248" i="33"/>
  <c r="CC213" i="33"/>
  <c r="BX213" i="33"/>
  <c r="BX224" i="33"/>
  <c r="CC224" i="33"/>
  <c r="CB188" i="33"/>
  <c r="BW188" i="33"/>
  <c r="CB216" i="33"/>
  <c r="BW216" i="33"/>
  <c r="BX230" i="33"/>
  <c r="BW230" i="33"/>
  <c r="CB230" i="33"/>
  <c r="CB248" i="33"/>
  <c r="BW248" i="33"/>
  <c r="BX6" i="33"/>
  <c r="BW81" i="33"/>
  <c r="BX197" i="33"/>
  <c r="BW233" i="33"/>
  <c r="BW237" i="33"/>
  <c r="BW3" i="33"/>
  <c r="CB3" i="33"/>
  <c r="BX7" i="22"/>
  <c r="BX39" i="22"/>
  <c r="BX63" i="22"/>
  <c r="BX66" i="22"/>
  <c r="BW130" i="22"/>
  <c r="BW199" i="22"/>
  <c r="BX141" i="22"/>
  <c r="BW102" i="22"/>
  <c r="BX122" i="22"/>
  <c r="BW63" i="22"/>
  <c r="BW30" i="22"/>
  <c r="BW43" i="22"/>
  <c r="BW78" i="22"/>
  <c r="BW90" i="22"/>
  <c r="BX131" i="22"/>
  <c r="BW27" i="22"/>
  <c r="BX115" i="22"/>
  <c r="BX147" i="22"/>
  <c r="BW211" i="22"/>
  <c r="BW215" i="22"/>
  <c r="BX82" i="22"/>
  <c r="BW106" i="22"/>
  <c r="BW138" i="22"/>
  <c r="BX38" i="22"/>
  <c r="BW99" i="22"/>
  <c r="BW155" i="22"/>
  <c r="BX199" i="22"/>
  <c r="BW158" i="22"/>
  <c r="BW167" i="22"/>
  <c r="BW175" i="22"/>
  <c r="BX215" i="22"/>
  <c r="BX78" i="22"/>
  <c r="BW196" i="22"/>
  <c r="BW184" i="22"/>
  <c r="BW200" i="22"/>
  <c r="BX15" i="22"/>
  <c r="BX23" i="22"/>
  <c r="BX47" i="22"/>
  <c r="BW11" i="22"/>
  <c r="BX79" i="22"/>
  <c r="BW94" i="22"/>
  <c r="BX58" i="22"/>
  <c r="BW103" i="22"/>
  <c r="BX102" i="22"/>
  <c r="BW163" i="22"/>
  <c r="BW171" i="22"/>
  <c r="BW139" i="22"/>
  <c r="BW157" i="22"/>
  <c r="BW154" i="22"/>
  <c r="BX207" i="22"/>
  <c r="BX161" i="22"/>
  <c r="BW183" i="22"/>
  <c r="BW187" i="22"/>
  <c r="BW195" i="22"/>
  <c r="BW203" i="22"/>
  <c r="BX220" i="22"/>
  <c r="BX149" i="22"/>
  <c r="BW38" i="22"/>
  <c r="BW59" i="22"/>
  <c r="BX6" i="22"/>
  <c r="BW51" i="22"/>
  <c r="BW79" i="22"/>
  <c r="BW86" i="22"/>
  <c r="BW70" i="22"/>
  <c r="BX103" i="22"/>
  <c r="BW14" i="22"/>
  <c r="BW114" i="22"/>
  <c r="BX162" i="22"/>
  <c r="BW10" i="22"/>
  <c r="BW18" i="22"/>
  <c r="BW26" i="22"/>
  <c r="BW34" i="22"/>
  <c r="BW42" i="22"/>
  <c r="BW50" i="22"/>
  <c r="BX59" i="22"/>
  <c r="BW55" i="22"/>
  <c r="BW22" i="22"/>
  <c r="BW35" i="22"/>
  <c r="BX51" i="22"/>
  <c r="BX67" i="22"/>
  <c r="BX75" i="22"/>
  <c r="BX83" i="22"/>
  <c r="BX30" i="22"/>
  <c r="BW54" i="22"/>
  <c r="BW92" i="22"/>
  <c r="BW95" i="22"/>
  <c r="BW119" i="22"/>
  <c r="BX14" i="22"/>
  <c r="BX43" i="22"/>
  <c r="BW107" i="22"/>
  <c r="BX154" i="22"/>
  <c r="BW161" i="22"/>
  <c r="BW165" i="22"/>
  <c r="BW170" i="22"/>
  <c r="BW173" i="22"/>
  <c r="BW178" i="22"/>
  <c r="BW181" i="22"/>
  <c r="BW87" i="22"/>
  <c r="BX130" i="22"/>
  <c r="BW133" i="22"/>
  <c r="BW131" i="22"/>
  <c r="BW146" i="22"/>
  <c r="BW162" i="22"/>
  <c r="BX27" i="22"/>
  <c r="BW125" i="22"/>
  <c r="BW147" i="22"/>
  <c r="BX153" i="22"/>
  <c r="BX165" i="22"/>
  <c r="BX173" i="22"/>
  <c r="BX181" i="22"/>
  <c r="BX184" i="22"/>
  <c r="BX188" i="22"/>
  <c r="BX192" i="22"/>
  <c r="BX196" i="22"/>
  <c r="BX200" i="22"/>
  <c r="BX204" i="22"/>
  <c r="BW219" i="22"/>
  <c r="BW19" i="22"/>
  <c r="BX106" i="22"/>
  <c r="BW111" i="22"/>
  <c r="BX123" i="22"/>
  <c r="BX99" i="22"/>
  <c r="BW122" i="22"/>
  <c r="BX183" i="22"/>
  <c r="BX94" i="22"/>
  <c r="BX34" i="22"/>
  <c r="BX42" i="22"/>
  <c r="BX86" i="22"/>
  <c r="BX70" i="22"/>
  <c r="BW208" i="22"/>
  <c r="BW188" i="22"/>
  <c r="BX157" i="22"/>
  <c r="BX31" i="22"/>
  <c r="BW6" i="22"/>
  <c r="BX71" i="22"/>
  <c r="BW46" i="22"/>
  <c r="BX92" i="22"/>
  <c r="BX118" i="22"/>
  <c r="BW179" i="22"/>
  <c r="BX90" i="22"/>
  <c r="BX146" i="22"/>
  <c r="BW115" i="22"/>
  <c r="BW191" i="22"/>
  <c r="BW207" i="22"/>
  <c r="BW118" i="22"/>
  <c r="BX155" i="22"/>
  <c r="BX11" i="22"/>
  <c r="BW71" i="22"/>
  <c r="BX46" i="22"/>
  <c r="BW7" i="22"/>
  <c r="BW15" i="22"/>
  <c r="BW23" i="22"/>
  <c r="BW31" i="22"/>
  <c r="BW39" i="22"/>
  <c r="BW47" i="22"/>
  <c r="BX55" i="22"/>
  <c r="BX22" i="22"/>
  <c r="BX35" i="22"/>
  <c r="BW67" i="22"/>
  <c r="BW75" i="22"/>
  <c r="BW83" i="22"/>
  <c r="BW91" i="22"/>
  <c r="BW58" i="22"/>
  <c r="BW66" i="22"/>
  <c r="BX95" i="22"/>
  <c r="BW110" i="22"/>
  <c r="BX119" i="22"/>
  <c r="BW74" i="22"/>
  <c r="BW98" i="22"/>
  <c r="BX107" i="22"/>
  <c r="BW153" i="22"/>
  <c r="BX158" i="22"/>
  <c r="BX87" i="22"/>
  <c r="BX133" i="22"/>
  <c r="BX139" i="22"/>
  <c r="BX125" i="22"/>
  <c r="BX170" i="22"/>
  <c r="BX178" i="22"/>
  <c r="BX208" i="22"/>
  <c r="BX212" i="22"/>
  <c r="BX216" i="22"/>
  <c r="BX19" i="22"/>
  <c r="BW82" i="22"/>
  <c r="BX111" i="22"/>
  <c r="BW123" i="22"/>
  <c r="BX138" i="22"/>
  <c r="BW141" i="22"/>
  <c r="BW149" i="22"/>
  <c r="BX171" i="22"/>
  <c r="BX10" i="22"/>
  <c r="BX98" i="22"/>
  <c r="BX211" i="22"/>
  <c r="BX163" i="22"/>
  <c r="BX187" i="22"/>
  <c r="BX195" i="22"/>
  <c r="BX203" i="22"/>
  <c r="BW212" i="22"/>
  <c r="BW204" i="22"/>
  <c r="BW192" i="22"/>
  <c r="BW3" i="22"/>
  <c r="CB3" i="22"/>
  <c r="BX3" i="22"/>
  <c r="E329" i="34"/>
  <c r="D329" i="34"/>
  <c r="E328" i="34"/>
  <c r="D328" i="34"/>
  <c r="E327" i="34"/>
  <c r="D327" i="34"/>
  <c r="E326" i="34"/>
  <c r="D326" i="34"/>
  <c r="E325" i="34"/>
  <c r="D325" i="34"/>
  <c r="E324" i="34"/>
  <c r="D324" i="34"/>
  <c r="E323" i="34"/>
  <c r="D323" i="34"/>
  <c r="E322" i="34"/>
  <c r="D322" i="34"/>
  <c r="E321" i="34"/>
  <c r="D321" i="34"/>
  <c r="E320" i="34"/>
  <c r="D320" i="34"/>
  <c r="E319" i="34"/>
  <c r="D319" i="34"/>
  <c r="E318" i="34"/>
  <c r="D318" i="34"/>
  <c r="E317" i="34"/>
  <c r="D317" i="34"/>
  <c r="E316" i="34"/>
  <c r="D316" i="34"/>
  <c r="E315" i="34"/>
  <c r="D315" i="34"/>
  <c r="E314" i="34"/>
  <c r="D314" i="34"/>
  <c r="E313" i="34"/>
  <c r="D313" i="34"/>
  <c r="E312" i="34"/>
  <c r="D312" i="34"/>
  <c r="E311" i="34"/>
  <c r="D311" i="34"/>
  <c r="E310" i="34"/>
  <c r="D310" i="34"/>
  <c r="E309" i="34"/>
  <c r="D309" i="34"/>
  <c r="E308" i="34"/>
  <c r="D308" i="34"/>
  <c r="E307" i="34"/>
  <c r="D307" i="34"/>
  <c r="E306" i="34"/>
  <c r="D306" i="34"/>
  <c r="E305" i="34"/>
  <c r="D305" i="34"/>
  <c r="E304" i="34"/>
  <c r="D304" i="34"/>
  <c r="E303" i="34"/>
  <c r="D303" i="34"/>
  <c r="E302" i="34"/>
  <c r="D302" i="34"/>
  <c r="E301" i="34"/>
  <c r="D301" i="34"/>
  <c r="E300" i="34"/>
  <c r="D300" i="34"/>
  <c r="E299" i="34"/>
  <c r="D299" i="34"/>
  <c r="E298" i="34"/>
  <c r="D298" i="34"/>
  <c r="E297" i="34"/>
  <c r="D297" i="34"/>
  <c r="E296" i="34"/>
  <c r="D296" i="34"/>
  <c r="E295" i="34"/>
  <c r="D295" i="34"/>
  <c r="E294" i="34"/>
  <c r="D294" i="34"/>
  <c r="E293" i="34"/>
  <c r="D293" i="34"/>
  <c r="E292" i="34"/>
  <c r="D292" i="34"/>
  <c r="E291" i="34"/>
  <c r="D291" i="34"/>
  <c r="E290" i="34"/>
  <c r="D290" i="34"/>
  <c r="E289" i="34"/>
  <c r="D289" i="34"/>
  <c r="E288" i="34"/>
  <c r="D288" i="34"/>
  <c r="E287" i="34"/>
  <c r="D287" i="34"/>
  <c r="E286" i="34"/>
  <c r="D286" i="34"/>
  <c r="E285" i="34"/>
  <c r="D285" i="34"/>
  <c r="E284" i="34"/>
  <c r="D284" i="34"/>
  <c r="E283" i="34"/>
  <c r="D283" i="34"/>
  <c r="E282" i="34"/>
  <c r="D282" i="34"/>
  <c r="E281" i="34"/>
  <c r="D281" i="34"/>
  <c r="E280" i="34"/>
  <c r="D280" i="34"/>
  <c r="E279" i="34"/>
  <c r="D279" i="34"/>
  <c r="E278" i="34"/>
  <c r="D278" i="34"/>
  <c r="E277" i="34"/>
  <c r="D277" i="34"/>
  <c r="E276" i="34"/>
  <c r="D276" i="34"/>
  <c r="E275" i="34"/>
  <c r="D275" i="34"/>
  <c r="E274" i="34"/>
  <c r="D274" i="34"/>
  <c r="E273" i="34"/>
  <c r="D273" i="34"/>
  <c r="E272" i="34"/>
  <c r="D272" i="34"/>
  <c r="E271" i="34"/>
  <c r="D271" i="34"/>
  <c r="E270" i="34"/>
  <c r="D270" i="34"/>
  <c r="E269" i="34"/>
  <c r="D269" i="34"/>
  <c r="E268" i="34"/>
  <c r="D268" i="34"/>
  <c r="E267" i="34"/>
  <c r="D267" i="34"/>
  <c r="E266" i="34"/>
  <c r="D266" i="34"/>
  <c r="E265" i="34"/>
  <c r="D265" i="34"/>
  <c r="E264" i="34"/>
  <c r="D264" i="34"/>
  <c r="E263" i="34"/>
  <c r="D263" i="34"/>
  <c r="E262" i="34"/>
  <c r="D262" i="34"/>
  <c r="E261" i="34"/>
  <c r="D261" i="34"/>
  <c r="E260" i="34"/>
  <c r="D260" i="34"/>
  <c r="E259" i="34"/>
  <c r="D259" i="34"/>
  <c r="E258" i="34"/>
  <c r="D258" i="34"/>
  <c r="E257" i="34"/>
  <c r="D257" i="34"/>
  <c r="E256" i="34"/>
  <c r="D256" i="34"/>
  <c r="E255" i="34"/>
  <c r="D255" i="34"/>
  <c r="E254" i="34"/>
  <c r="D254" i="34"/>
  <c r="E253" i="34"/>
  <c r="D253" i="34"/>
  <c r="E252" i="34"/>
  <c r="D252" i="34"/>
  <c r="E251" i="34"/>
  <c r="D251" i="34"/>
  <c r="E250" i="34"/>
  <c r="D250" i="34"/>
  <c r="E249" i="34"/>
  <c r="D249" i="34"/>
  <c r="E248" i="34"/>
  <c r="D248" i="34"/>
  <c r="E247" i="34"/>
  <c r="D247" i="34"/>
  <c r="E246" i="34"/>
  <c r="D246" i="34"/>
  <c r="E245" i="34"/>
  <c r="D245" i="34"/>
  <c r="E244" i="34"/>
  <c r="D244" i="34"/>
  <c r="E243" i="34"/>
  <c r="D243" i="34"/>
  <c r="E242" i="34"/>
  <c r="D242" i="34"/>
  <c r="E241" i="34"/>
  <c r="D241" i="34"/>
  <c r="E240" i="34"/>
  <c r="D240" i="34"/>
  <c r="E239" i="34"/>
  <c r="D239" i="34"/>
  <c r="E238" i="34"/>
  <c r="D238" i="34"/>
  <c r="E237" i="34"/>
  <c r="D237" i="34"/>
  <c r="E236" i="34"/>
  <c r="D236" i="34"/>
  <c r="E235" i="34"/>
  <c r="D235" i="34"/>
  <c r="E234" i="34"/>
  <c r="D234" i="34"/>
  <c r="E233" i="34"/>
  <c r="D233" i="34"/>
  <c r="E232" i="34"/>
  <c r="D232" i="34"/>
  <c r="E231" i="34"/>
  <c r="D231" i="34"/>
  <c r="E230" i="34"/>
  <c r="D230" i="34"/>
  <c r="E229" i="34"/>
  <c r="D229" i="34"/>
  <c r="E228" i="34"/>
  <c r="D228" i="34"/>
  <c r="E227" i="34"/>
  <c r="D227" i="34"/>
  <c r="E226" i="34"/>
  <c r="D226" i="34"/>
  <c r="E225" i="34"/>
  <c r="D225" i="34"/>
  <c r="E224" i="34"/>
  <c r="D224" i="34"/>
  <c r="E223" i="34"/>
  <c r="D223" i="34"/>
  <c r="E222" i="34"/>
  <c r="D222" i="34"/>
  <c r="E221" i="34"/>
  <c r="D221" i="34"/>
  <c r="E220" i="34"/>
  <c r="D220" i="34"/>
  <c r="E219" i="34"/>
  <c r="D219" i="34"/>
  <c r="E218" i="34"/>
  <c r="D218" i="34"/>
  <c r="E217" i="34"/>
  <c r="D217" i="34"/>
  <c r="E216" i="34"/>
  <c r="D216" i="34"/>
  <c r="E215" i="34"/>
  <c r="D215" i="34"/>
  <c r="E214" i="34"/>
  <c r="D214" i="34"/>
  <c r="E213" i="34"/>
  <c r="D213" i="34"/>
  <c r="E212" i="34"/>
  <c r="D212" i="34"/>
  <c r="E211" i="34"/>
  <c r="D211" i="34"/>
  <c r="E210" i="34"/>
  <c r="D210" i="34"/>
  <c r="E209" i="34"/>
  <c r="D209" i="34"/>
  <c r="E208" i="34"/>
  <c r="D208" i="34"/>
  <c r="E207" i="34"/>
  <c r="D207" i="34"/>
  <c r="E206" i="34"/>
  <c r="D206" i="34"/>
  <c r="E205" i="34"/>
  <c r="D205" i="34"/>
  <c r="E204" i="34"/>
  <c r="D204" i="34"/>
  <c r="E203" i="34"/>
  <c r="D203" i="34"/>
  <c r="E202" i="34"/>
  <c r="D202" i="34"/>
  <c r="E201" i="34"/>
  <c r="D201" i="34"/>
  <c r="E200" i="34"/>
  <c r="D200" i="34"/>
  <c r="E199" i="34"/>
  <c r="D199" i="34"/>
  <c r="E198" i="34"/>
  <c r="D198" i="34"/>
  <c r="E197" i="34"/>
  <c r="D197" i="34"/>
  <c r="E196" i="34"/>
  <c r="D196" i="34"/>
  <c r="E195" i="34"/>
  <c r="D195" i="34"/>
  <c r="E194" i="34"/>
  <c r="D194" i="34"/>
  <c r="E193" i="34"/>
  <c r="D193" i="34"/>
  <c r="E192" i="34"/>
  <c r="D192" i="34"/>
  <c r="E191" i="34"/>
  <c r="D191" i="34"/>
  <c r="E190" i="34"/>
  <c r="D190" i="34"/>
  <c r="E189" i="34"/>
  <c r="D189" i="34"/>
  <c r="E188" i="34"/>
  <c r="D188" i="34"/>
  <c r="E187" i="34"/>
  <c r="D187" i="34"/>
  <c r="E186" i="34"/>
  <c r="D186" i="34"/>
  <c r="E185" i="34"/>
  <c r="D185" i="34"/>
  <c r="E184" i="34"/>
  <c r="D184" i="34"/>
  <c r="E183" i="34"/>
  <c r="D183" i="34"/>
  <c r="E182" i="34"/>
  <c r="D182" i="34"/>
  <c r="E181" i="34"/>
  <c r="D181" i="34"/>
  <c r="E180" i="34"/>
  <c r="D180" i="34"/>
  <c r="E179" i="34"/>
  <c r="D179" i="34"/>
  <c r="E178" i="34"/>
  <c r="D178" i="34"/>
  <c r="E177" i="34"/>
  <c r="D177" i="34"/>
  <c r="E176" i="34"/>
  <c r="D176" i="34"/>
  <c r="E175" i="34"/>
  <c r="D175" i="34"/>
  <c r="E174" i="34"/>
  <c r="D174" i="34"/>
  <c r="E173" i="34"/>
  <c r="D173" i="34"/>
  <c r="E172" i="34"/>
  <c r="D172" i="34"/>
  <c r="E171" i="34"/>
  <c r="D171" i="34"/>
  <c r="E170" i="34"/>
  <c r="D170" i="34"/>
  <c r="E169" i="34"/>
  <c r="D169" i="34"/>
  <c r="E168" i="34"/>
  <c r="D168" i="34"/>
  <c r="E167" i="34"/>
  <c r="D167" i="34"/>
  <c r="E166" i="34"/>
  <c r="D166" i="34"/>
  <c r="E165" i="34"/>
  <c r="D165" i="34"/>
  <c r="E164" i="34"/>
  <c r="D164" i="34"/>
  <c r="E163" i="34"/>
  <c r="D163" i="34"/>
  <c r="E162" i="34"/>
  <c r="D162" i="34"/>
  <c r="E161" i="34"/>
  <c r="D161" i="34"/>
  <c r="E160" i="34"/>
  <c r="D160" i="34"/>
  <c r="E159" i="34"/>
  <c r="D159" i="34"/>
  <c r="E158" i="34"/>
  <c r="D158" i="34"/>
  <c r="E157" i="34"/>
  <c r="D157" i="34"/>
  <c r="E156" i="34"/>
  <c r="D156" i="34"/>
  <c r="E155" i="34"/>
  <c r="D155" i="34"/>
  <c r="E154" i="34"/>
  <c r="D154" i="34"/>
  <c r="E153" i="34"/>
  <c r="D153" i="34"/>
  <c r="E152" i="34"/>
  <c r="D152" i="34"/>
  <c r="E151" i="34"/>
  <c r="D151" i="34"/>
  <c r="E150" i="34"/>
  <c r="D150" i="34"/>
  <c r="E149" i="34"/>
  <c r="D149" i="34"/>
  <c r="E148" i="34"/>
  <c r="D148" i="34"/>
  <c r="E147" i="34"/>
  <c r="D147" i="34"/>
  <c r="E146" i="34"/>
  <c r="D146" i="34"/>
  <c r="E145" i="34"/>
  <c r="D145" i="34"/>
  <c r="E144" i="34"/>
  <c r="D144" i="34"/>
  <c r="E143" i="34"/>
  <c r="D143" i="34"/>
  <c r="E142" i="34"/>
  <c r="D142" i="34"/>
  <c r="E141" i="34"/>
  <c r="D141" i="34"/>
  <c r="E140" i="34"/>
  <c r="D140" i="34"/>
  <c r="E139" i="34"/>
  <c r="D139" i="34"/>
  <c r="E138" i="34"/>
  <c r="D138" i="34"/>
  <c r="E137" i="34"/>
  <c r="D137" i="34"/>
  <c r="E136" i="34"/>
  <c r="D136" i="34"/>
  <c r="E135" i="34"/>
  <c r="D135" i="34"/>
  <c r="E134" i="34"/>
  <c r="D134" i="34"/>
  <c r="E133" i="34"/>
  <c r="D133" i="34"/>
  <c r="E132" i="34"/>
  <c r="D132" i="34"/>
  <c r="E131" i="34"/>
  <c r="D131" i="34"/>
  <c r="E130" i="34"/>
  <c r="D130" i="34"/>
  <c r="E129" i="34"/>
  <c r="D129" i="34"/>
  <c r="E128" i="34"/>
  <c r="D128" i="34"/>
  <c r="E127" i="34"/>
  <c r="D127" i="34"/>
  <c r="E126" i="34"/>
  <c r="D126" i="34"/>
  <c r="E125" i="34"/>
  <c r="D125" i="34"/>
  <c r="E124" i="34"/>
  <c r="D124" i="34"/>
  <c r="E123" i="34"/>
  <c r="D123" i="34"/>
  <c r="E122" i="34"/>
  <c r="D122" i="34"/>
  <c r="E121" i="34"/>
  <c r="D121" i="34"/>
  <c r="E120" i="34"/>
  <c r="D120" i="34"/>
  <c r="E119" i="34"/>
  <c r="D119" i="34"/>
  <c r="E118" i="34"/>
  <c r="D118" i="34"/>
  <c r="E117" i="34"/>
  <c r="D117" i="34"/>
  <c r="E116" i="34"/>
  <c r="D116" i="34"/>
  <c r="E115" i="34"/>
  <c r="D115" i="34"/>
  <c r="E114" i="34"/>
  <c r="D114" i="34"/>
  <c r="E113" i="34"/>
  <c r="D113" i="34"/>
  <c r="E112" i="34"/>
  <c r="D112" i="34"/>
  <c r="E111" i="34"/>
  <c r="D111" i="34"/>
  <c r="E110" i="34"/>
  <c r="D110" i="34"/>
  <c r="E109" i="34"/>
  <c r="D109" i="34"/>
  <c r="E108" i="34"/>
  <c r="D108" i="34"/>
  <c r="E107" i="34"/>
  <c r="D107" i="34"/>
  <c r="E106" i="34"/>
  <c r="D106" i="34"/>
  <c r="E105" i="34"/>
  <c r="D105" i="34"/>
  <c r="E104" i="34"/>
  <c r="D104" i="34"/>
  <c r="E103" i="34"/>
  <c r="D103" i="34"/>
  <c r="E102" i="34"/>
  <c r="D102" i="34"/>
  <c r="E101" i="34"/>
  <c r="D101" i="34"/>
  <c r="E100" i="34"/>
  <c r="D100" i="34"/>
  <c r="E99" i="34"/>
  <c r="D99" i="34"/>
  <c r="E98" i="34"/>
  <c r="D98" i="34"/>
  <c r="E97" i="34"/>
  <c r="D97" i="34"/>
  <c r="E96" i="34"/>
  <c r="D96" i="34"/>
  <c r="E95" i="34"/>
  <c r="D95" i="34"/>
  <c r="E94" i="34"/>
  <c r="D94" i="34"/>
  <c r="E93" i="34"/>
  <c r="D93" i="34"/>
  <c r="E92" i="34"/>
  <c r="D92" i="34"/>
  <c r="E91" i="34"/>
  <c r="D91" i="34"/>
  <c r="E90" i="34"/>
  <c r="D90" i="34"/>
  <c r="E89" i="34"/>
  <c r="D89" i="34"/>
  <c r="E88" i="34"/>
  <c r="D88" i="34"/>
  <c r="E87" i="34"/>
  <c r="D87" i="34"/>
  <c r="E86" i="34"/>
  <c r="D86" i="34"/>
  <c r="E85" i="34"/>
  <c r="D85" i="34"/>
  <c r="E84" i="34"/>
  <c r="D84" i="34"/>
  <c r="E83" i="34"/>
  <c r="D83" i="34"/>
  <c r="E82" i="34"/>
  <c r="D82" i="34"/>
  <c r="E81" i="34"/>
  <c r="D81" i="34"/>
  <c r="E80" i="34"/>
  <c r="D80" i="34"/>
  <c r="E79" i="34"/>
  <c r="D79" i="34"/>
  <c r="E78" i="34"/>
  <c r="D78" i="34"/>
  <c r="E77" i="34"/>
  <c r="D77" i="34"/>
  <c r="E76" i="34"/>
  <c r="D76" i="34"/>
  <c r="E75" i="34"/>
  <c r="D75" i="34"/>
  <c r="E74" i="34"/>
  <c r="D74" i="34"/>
  <c r="E73" i="34"/>
  <c r="D73" i="34"/>
  <c r="E72" i="34"/>
  <c r="D72" i="34"/>
  <c r="E71" i="34"/>
  <c r="D71" i="34"/>
  <c r="E70" i="34"/>
  <c r="D70" i="34"/>
  <c r="E69" i="34"/>
  <c r="D69" i="34"/>
  <c r="E68" i="34"/>
  <c r="D68" i="34"/>
  <c r="E67" i="34"/>
  <c r="D67" i="34"/>
  <c r="E66" i="34"/>
  <c r="D66" i="34"/>
  <c r="E65" i="34"/>
  <c r="D65" i="34"/>
  <c r="E64" i="34"/>
  <c r="D64" i="34"/>
  <c r="E63" i="34"/>
  <c r="D63" i="34"/>
  <c r="E62" i="34"/>
  <c r="D62" i="34"/>
  <c r="E61" i="34"/>
  <c r="D61" i="34"/>
  <c r="E60" i="34"/>
  <c r="D60" i="34"/>
  <c r="E59" i="34"/>
  <c r="D59" i="34"/>
  <c r="E58" i="34"/>
  <c r="D58" i="34"/>
  <c r="E57" i="34"/>
  <c r="D57" i="34"/>
  <c r="E56" i="34"/>
  <c r="D56" i="34"/>
  <c r="E55" i="34"/>
  <c r="D55" i="34"/>
  <c r="E54" i="34"/>
  <c r="D54" i="34"/>
  <c r="E53" i="34"/>
  <c r="D53" i="34"/>
  <c r="E52" i="34"/>
  <c r="D52" i="34"/>
  <c r="E51" i="34"/>
  <c r="D51" i="34"/>
  <c r="E50" i="34"/>
  <c r="D50" i="34"/>
  <c r="E49" i="34"/>
  <c r="D49" i="34"/>
  <c r="E48" i="34"/>
  <c r="D48" i="34"/>
  <c r="E47" i="34"/>
  <c r="D47" i="34"/>
  <c r="E46" i="34"/>
  <c r="D46" i="34"/>
  <c r="E45" i="34"/>
  <c r="D45" i="34"/>
  <c r="E44" i="34"/>
  <c r="D44" i="34"/>
  <c r="E43" i="34"/>
  <c r="D43" i="34"/>
  <c r="E42" i="34"/>
  <c r="D42" i="34"/>
  <c r="E41" i="34"/>
  <c r="D41" i="34"/>
  <c r="E40" i="34"/>
  <c r="D40" i="34"/>
  <c r="E39" i="34"/>
  <c r="D39" i="34"/>
  <c r="E38" i="34"/>
  <c r="D38" i="34"/>
  <c r="E37" i="34"/>
  <c r="D37" i="34"/>
  <c r="E36" i="34"/>
  <c r="D36" i="34"/>
  <c r="E35" i="34"/>
  <c r="D35" i="34"/>
  <c r="E34" i="34"/>
  <c r="D34" i="34"/>
  <c r="E33" i="34"/>
  <c r="D33" i="34"/>
  <c r="E32" i="34"/>
  <c r="D32" i="34"/>
  <c r="E31" i="34"/>
  <c r="D31" i="34"/>
  <c r="E30" i="34"/>
  <c r="D30" i="34"/>
  <c r="E29" i="34"/>
  <c r="D29" i="34"/>
  <c r="E28" i="34"/>
  <c r="D28" i="34"/>
  <c r="E27" i="34"/>
  <c r="D27" i="34"/>
  <c r="E26" i="34"/>
  <c r="D26" i="34"/>
  <c r="E25" i="34"/>
  <c r="D25" i="34"/>
  <c r="E24" i="34"/>
  <c r="D24" i="34"/>
  <c r="E23" i="34"/>
  <c r="D23" i="34"/>
  <c r="E22" i="34"/>
  <c r="D22" i="34"/>
  <c r="E21" i="34"/>
  <c r="D21" i="34"/>
  <c r="E20" i="34"/>
  <c r="D20" i="34"/>
  <c r="E19" i="34"/>
  <c r="D19" i="34"/>
  <c r="E18" i="34"/>
  <c r="D18" i="34"/>
  <c r="E17" i="34"/>
  <c r="D17" i="34"/>
  <c r="E16" i="34"/>
  <c r="D16" i="34"/>
  <c r="E15" i="34"/>
  <c r="D15" i="34"/>
  <c r="E14" i="34"/>
  <c r="D14" i="34"/>
  <c r="E13" i="34"/>
  <c r="D13" i="34"/>
  <c r="E12" i="34"/>
  <c r="D12" i="34"/>
  <c r="E11" i="34"/>
  <c r="D11" i="34"/>
  <c r="E10" i="34"/>
  <c r="D10" i="34"/>
  <c r="E9" i="34"/>
  <c r="D9" i="34"/>
  <c r="E8" i="34"/>
  <c r="D8" i="34"/>
  <c r="E7" i="34"/>
  <c r="D7" i="34"/>
  <c r="E6" i="34"/>
  <c r="D6" i="34"/>
  <c r="E5" i="34"/>
  <c r="D5" i="34"/>
  <c r="E4" i="34"/>
  <c r="D4" i="34"/>
  <c r="E3" i="34"/>
  <c r="D3" i="34"/>
  <c r="E30" i="25"/>
  <c r="D30" i="25"/>
  <c r="E29" i="25"/>
  <c r="D29" i="25"/>
  <c r="E28" i="25"/>
  <c r="D28" i="25"/>
  <c r="E27" i="25"/>
  <c r="D27" i="25"/>
  <c r="E26" i="25"/>
  <c r="D26" i="25"/>
  <c r="E25" i="25"/>
  <c r="D25" i="25"/>
  <c r="E24" i="25"/>
  <c r="D24" i="25"/>
  <c r="E23" i="25"/>
  <c r="D23" i="25"/>
  <c r="E22" i="25"/>
  <c r="D22" i="25"/>
  <c r="E21" i="25"/>
  <c r="D21" i="25"/>
  <c r="E20" i="25"/>
  <c r="D20" i="25"/>
  <c r="E19" i="25"/>
  <c r="D19" i="25"/>
  <c r="E18" i="25"/>
  <c r="D18" i="25"/>
  <c r="E17" i="25"/>
  <c r="D17" i="25"/>
  <c r="E16" i="25"/>
  <c r="D16" i="25"/>
  <c r="E15" i="25"/>
  <c r="D15" i="25"/>
  <c r="E14" i="25"/>
  <c r="D14" i="25"/>
  <c r="E13" i="25"/>
  <c r="D13" i="25"/>
  <c r="E12" i="25"/>
  <c r="D12" i="25"/>
  <c r="E11" i="25"/>
  <c r="D11" i="25"/>
  <c r="E10" i="25"/>
  <c r="D10" i="25"/>
  <c r="E9" i="25"/>
  <c r="D9" i="25"/>
  <c r="E8" i="25"/>
  <c r="D8" i="25"/>
  <c r="E7" i="25"/>
  <c r="D7" i="25"/>
  <c r="E6" i="25"/>
  <c r="D6" i="25"/>
  <c r="E5" i="25"/>
  <c r="D5" i="25"/>
  <c r="E4" i="25"/>
  <c r="D4" i="25"/>
  <c r="E3" i="25"/>
  <c r="D3" i="25"/>
  <c r="E12" i="24"/>
  <c r="D12" i="24"/>
  <c r="E11" i="24"/>
  <c r="D11" i="24"/>
  <c r="E10" i="24"/>
  <c r="D10" i="24"/>
  <c r="E9" i="24"/>
  <c r="D9" i="24"/>
  <c r="E3" i="24"/>
  <c r="D3" i="24"/>
  <c r="E61" i="24"/>
  <c r="D61" i="24"/>
  <c r="E60" i="24"/>
  <c r="D60" i="24"/>
  <c r="E59" i="24"/>
  <c r="D59" i="24"/>
  <c r="E58" i="24"/>
  <c r="D58" i="24"/>
  <c r="E57" i="24"/>
  <c r="D57" i="24"/>
  <c r="E56" i="24"/>
  <c r="D56" i="24"/>
  <c r="E55" i="24"/>
  <c r="D55" i="24"/>
  <c r="E54" i="24"/>
  <c r="D54" i="24"/>
  <c r="E53" i="24"/>
  <c r="D53" i="24"/>
  <c r="E8" i="24"/>
  <c r="D8" i="24"/>
  <c r="E52" i="24"/>
  <c r="D52" i="24"/>
  <c r="E51" i="24"/>
  <c r="D51" i="24"/>
  <c r="E50" i="24"/>
  <c r="D50" i="24"/>
  <c r="E49" i="24"/>
  <c r="D49" i="24"/>
  <c r="E48" i="24"/>
  <c r="D48" i="24"/>
  <c r="E47" i="24"/>
  <c r="D47" i="24"/>
  <c r="E46" i="24"/>
  <c r="D46" i="24"/>
  <c r="E45" i="24"/>
  <c r="D45" i="24"/>
  <c r="E44" i="24"/>
  <c r="D44" i="24"/>
  <c r="E43" i="24"/>
  <c r="D43" i="24"/>
  <c r="E7" i="24"/>
  <c r="D7" i="24"/>
  <c r="E42" i="24"/>
  <c r="D42" i="24"/>
  <c r="E41" i="24"/>
  <c r="D41" i="24"/>
  <c r="E40" i="24"/>
  <c r="D40" i="24"/>
  <c r="E39" i="24"/>
  <c r="D39" i="24"/>
  <c r="E38" i="24"/>
  <c r="D38" i="24"/>
  <c r="E37" i="24"/>
  <c r="D37" i="24"/>
  <c r="E36" i="24"/>
  <c r="D36" i="24"/>
  <c r="E35" i="24"/>
  <c r="D35" i="24"/>
  <c r="E34" i="24"/>
  <c r="D34" i="24"/>
  <c r="E33" i="24"/>
  <c r="D33" i="24"/>
  <c r="E6" i="24"/>
  <c r="D6" i="24"/>
  <c r="E32" i="24"/>
  <c r="D32" i="24"/>
  <c r="E31" i="24"/>
  <c r="D31" i="24"/>
  <c r="E30" i="24"/>
  <c r="D30" i="24"/>
  <c r="E29" i="24"/>
  <c r="D29" i="24"/>
  <c r="E28" i="24"/>
  <c r="D28" i="24"/>
  <c r="E27" i="24"/>
  <c r="D27" i="24"/>
  <c r="E26" i="24"/>
  <c r="D26" i="24"/>
  <c r="E25" i="24"/>
  <c r="D25" i="24"/>
  <c r="E24" i="24"/>
  <c r="D24" i="24"/>
  <c r="E23" i="24"/>
  <c r="D23" i="24"/>
  <c r="E5" i="24"/>
  <c r="D5" i="24"/>
  <c r="E22" i="24"/>
  <c r="D22" i="24"/>
  <c r="E21" i="24"/>
  <c r="D21" i="24"/>
  <c r="E20" i="24"/>
  <c r="D20" i="24"/>
  <c r="E19" i="24"/>
  <c r="D19" i="24"/>
  <c r="E18" i="24"/>
  <c r="D18" i="24"/>
  <c r="E17" i="24"/>
  <c r="D17" i="24"/>
  <c r="E16" i="24"/>
  <c r="D16" i="24"/>
  <c r="E15" i="24"/>
  <c r="D15" i="24"/>
  <c r="E14" i="24"/>
  <c r="D14" i="24"/>
  <c r="E13" i="24"/>
  <c r="D13" i="24"/>
  <c r="E4" i="24"/>
  <c r="D4" i="24"/>
  <c r="E10" i="23"/>
  <c r="D10" i="23"/>
  <c r="E11" i="23"/>
  <c r="D11" i="23"/>
  <c r="E12" i="23"/>
  <c r="D12" i="23"/>
  <c r="E13" i="23"/>
  <c r="D13" i="23"/>
  <c r="E24" i="23"/>
  <c r="D24" i="23"/>
  <c r="E25" i="23"/>
  <c r="D25" i="23"/>
  <c r="E26" i="23"/>
  <c r="D26" i="23"/>
  <c r="E19" i="23"/>
  <c r="D19" i="23"/>
  <c r="E20" i="23"/>
  <c r="D20" i="23"/>
  <c r="E21" i="23"/>
  <c r="D21" i="23"/>
  <c r="E22" i="23"/>
  <c r="D22" i="23"/>
  <c r="E23" i="23"/>
  <c r="D23" i="23"/>
  <c r="E14" i="23"/>
  <c r="D14" i="23"/>
  <c r="E27" i="23"/>
  <c r="D27" i="23"/>
  <c r="E28" i="23"/>
  <c r="D28" i="23"/>
  <c r="E29" i="23"/>
  <c r="D29" i="23"/>
  <c r="E30" i="23"/>
  <c r="D30" i="23"/>
  <c r="E31" i="23"/>
  <c r="D31" i="23"/>
  <c r="E32" i="23"/>
  <c r="D32" i="23"/>
  <c r="E33" i="23"/>
  <c r="D33" i="23"/>
  <c r="E34" i="23"/>
  <c r="D34" i="23"/>
  <c r="E35" i="23"/>
  <c r="D35" i="23"/>
  <c r="E36" i="23"/>
  <c r="D36" i="23"/>
  <c r="E15" i="23"/>
  <c r="D15" i="23"/>
  <c r="E37" i="23"/>
  <c r="D37" i="23"/>
  <c r="E38" i="23"/>
  <c r="D38" i="23"/>
  <c r="E39" i="23"/>
  <c r="D39" i="23"/>
  <c r="E40" i="23"/>
  <c r="D40" i="23"/>
  <c r="E41" i="23"/>
  <c r="D41" i="23"/>
  <c r="E42" i="23"/>
  <c r="D42" i="23"/>
  <c r="E43" i="23"/>
  <c r="D43" i="23"/>
  <c r="E44" i="23"/>
  <c r="D44" i="23"/>
  <c r="E45" i="23"/>
  <c r="D45" i="23"/>
  <c r="E46" i="23"/>
  <c r="D46" i="23"/>
  <c r="E16" i="23"/>
  <c r="D16" i="23"/>
  <c r="E47" i="23"/>
  <c r="D47" i="23"/>
  <c r="E48" i="23"/>
  <c r="D48" i="23"/>
  <c r="E49" i="23"/>
  <c r="D49" i="23"/>
  <c r="E50" i="23"/>
  <c r="D50" i="23"/>
  <c r="E51" i="23"/>
  <c r="D51" i="23"/>
  <c r="E52" i="23"/>
  <c r="D52" i="23"/>
  <c r="E53" i="23"/>
  <c r="D53" i="23"/>
  <c r="E54" i="23"/>
  <c r="D54" i="23"/>
  <c r="E55" i="23"/>
  <c r="E56" i="23"/>
  <c r="D56" i="23"/>
  <c r="E17" i="23"/>
  <c r="D17" i="23"/>
  <c r="E57" i="23"/>
  <c r="D57" i="23"/>
  <c r="E58" i="23"/>
  <c r="D58" i="23"/>
  <c r="E59" i="23"/>
  <c r="D59" i="23"/>
  <c r="E3" i="23"/>
  <c r="D3" i="23"/>
  <c r="E4" i="23"/>
  <c r="D4" i="23"/>
  <c r="E5" i="23"/>
  <c r="D5" i="23"/>
  <c r="E6" i="23"/>
  <c r="D6" i="23"/>
  <c r="E7" i="23"/>
  <c r="D7" i="23"/>
  <c r="E8" i="23"/>
  <c r="D8" i="23"/>
  <c r="E9" i="23"/>
  <c r="D9" i="23"/>
  <c r="E18" i="23"/>
  <c r="D18" i="23"/>
  <c r="E104" i="22"/>
  <c r="D104" i="22"/>
  <c r="E103" i="22"/>
  <c r="D103" i="22"/>
  <c r="E102" i="22"/>
  <c r="D102" i="22"/>
  <c r="E101" i="22"/>
  <c r="D101" i="22"/>
  <c r="E100" i="22"/>
  <c r="D100" i="22"/>
  <c r="E99" i="22"/>
  <c r="D99" i="22"/>
  <c r="E98" i="22"/>
  <c r="D98" i="22"/>
  <c r="E97" i="22"/>
  <c r="D97" i="22"/>
  <c r="E96" i="22"/>
  <c r="D96" i="22"/>
  <c r="E95" i="22"/>
  <c r="D95" i="22"/>
  <c r="E14" i="22"/>
  <c r="D14" i="22"/>
  <c r="E94" i="22"/>
  <c r="D94" i="22"/>
  <c r="E93" i="22"/>
  <c r="D93" i="22"/>
  <c r="E92" i="22"/>
  <c r="D92" i="22"/>
  <c r="E91" i="22"/>
  <c r="D91" i="22"/>
  <c r="E90" i="22"/>
  <c r="D90" i="22"/>
  <c r="E89" i="22"/>
  <c r="D89" i="22"/>
  <c r="E88" i="22"/>
  <c r="D88" i="22"/>
  <c r="E87" i="22"/>
  <c r="D87" i="22"/>
  <c r="E86" i="22"/>
  <c r="D86" i="22"/>
  <c r="E85" i="22"/>
  <c r="D85" i="22"/>
  <c r="E13" i="22"/>
  <c r="D13" i="22"/>
  <c r="E84" i="22"/>
  <c r="D84" i="22"/>
  <c r="E83" i="22"/>
  <c r="D83" i="22"/>
  <c r="E82" i="22"/>
  <c r="D82" i="22"/>
  <c r="E81" i="22"/>
  <c r="D81" i="22"/>
  <c r="E80" i="22"/>
  <c r="D80" i="22"/>
  <c r="E79" i="22"/>
  <c r="D79" i="22"/>
  <c r="E78" i="22"/>
  <c r="D78" i="22"/>
  <c r="E77" i="22"/>
  <c r="D77" i="22"/>
  <c r="E76" i="22"/>
  <c r="D76" i="22"/>
  <c r="E75" i="22"/>
  <c r="D75" i="22"/>
  <c r="E12" i="22"/>
  <c r="D12" i="22"/>
  <c r="E74" i="22"/>
  <c r="D74" i="22"/>
  <c r="E73" i="22"/>
  <c r="D73" i="22"/>
  <c r="E72" i="22"/>
  <c r="D72" i="22"/>
  <c r="E71" i="22"/>
  <c r="D71" i="22"/>
  <c r="E70" i="22"/>
  <c r="D70" i="22"/>
  <c r="E69" i="22"/>
  <c r="D69" i="22"/>
  <c r="E68" i="22"/>
  <c r="D68" i="22"/>
  <c r="E67" i="22"/>
  <c r="D67" i="22"/>
  <c r="E66" i="22"/>
  <c r="D66" i="22"/>
  <c r="E65" i="22"/>
  <c r="D65" i="22"/>
  <c r="E11" i="22"/>
  <c r="D11" i="22"/>
  <c r="E64" i="22"/>
  <c r="D64" i="22"/>
  <c r="E63" i="22"/>
  <c r="D63" i="22"/>
  <c r="E62" i="22"/>
  <c r="D62" i="22"/>
  <c r="E61" i="22"/>
  <c r="D61" i="22"/>
  <c r="E60" i="22"/>
  <c r="D60" i="22"/>
  <c r="E59" i="22"/>
  <c r="D59" i="22"/>
  <c r="E58" i="22"/>
  <c r="D58" i="22"/>
  <c r="E57" i="22"/>
  <c r="D57" i="22"/>
  <c r="E56" i="22"/>
  <c r="D56" i="22"/>
  <c r="E55" i="22"/>
  <c r="D55" i="22"/>
  <c r="E10" i="22"/>
  <c r="D10" i="22"/>
  <c r="E54" i="22"/>
  <c r="D54" i="22"/>
  <c r="E53" i="22"/>
  <c r="D53" i="22"/>
  <c r="E52" i="22"/>
  <c r="D52" i="22"/>
  <c r="E51" i="22"/>
  <c r="D51" i="22"/>
  <c r="E50" i="22"/>
  <c r="D50" i="22"/>
  <c r="E49" i="22"/>
  <c r="D49" i="22"/>
  <c r="E48" i="22"/>
  <c r="D48" i="22"/>
  <c r="E47" i="22"/>
  <c r="D47" i="22"/>
  <c r="E46" i="22"/>
  <c r="D46" i="22"/>
  <c r="E45" i="22"/>
  <c r="D45" i="22"/>
  <c r="E9" i="22"/>
  <c r="D9" i="22"/>
  <c r="E152" i="22"/>
  <c r="D152" i="22"/>
  <c r="E151" i="22"/>
  <c r="D151" i="22"/>
  <c r="E150" i="22"/>
  <c r="D150" i="22"/>
  <c r="E44" i="22"/>
  <c r="D44" i="22"/>
  <c r="E149" i="22"/>
  <c r="D149" i="22"/>
  <c r="E148" i="22"/>
  <c r="D148" i="22"/>
  <c r="E147" i="22"/>
  <c r="D147" i="22"/>
  <c r="E146" i="22"/>
  <c r="D146" i="22"/>
  <c r="E125" i="22"/>
  <c r="D125" i="22"/>
  <c r="E124" i="22"/>
  <c r="D124" i="22"/>
  <c r="E123" i="22"/>
  <c r="D123" i="22"/>
  <c r="E122" i="22"/>
  <c r="D122" i="22"/>
  <c r="E121" i="22"/>
  <c r="D121" i="22"/>
  <c r="E43" i="22"/>
  <c r="D43" i="22"/>
  <c r="E120" i="22"/>
  <c r="D120" i="22"/>
  <c r="E119" i="22"/>
  <c r="D119" i="22"/>
  <c r="E118" i="22"/>
  <c r="D118" i="22"/>
  <c r="E117" i="22"/>
  <c r="D117" i="22"/>
  <c r="E116" i="22"/>
  <c r="D116" i="22"/>
  <c r="E115" i="22"/>
  <c r="D115" i="22"/>
  <c r="E42" i="22"/>
  <c r="D42" i="22"/>
  <c r="E41" i="22"/>
  <c r="D41" i="22"/>
  <c r="E40" i="22"/>
  <c r="D40" i="22"/>
  <c r="E39" i="22"/>
  <c r="D39" i="22"/>
  <c r="E38" i="22"/>
  <c r="D38" i="22"/>
  <c r="E37" i="22"/>
  <c r="D37" i="22"/>
  <c r="E36" i="22"/>
  <c r="D36" i="22"/>
  <c r="E35" i="22"/>
  <c r="D35" i="22"/>
  <c r="E8" i="22"/>
  <c r="D8" i="22"/>
  <c r="E34" i="22"/>
  <c r="D34" i="22"/>
  <c r="E33" i="22"/>
  <c r="D33" i="22"/>
  <c r="E32" i="22"/>
  <c r="D32" i="22"/>
  <c r="E31" i="22"/>
  <c r="D31" i="22"/>
  <c r="E30" i="22"/>
  <c r="D30" i="22"/>
  <c r="E29" i="22"/>
  <c r="D29" i="22"/>
  <c r="E28" i="22"/>
  <c r="D28" i="22"/>
  <c r="E27" i="22"/>
  <c r="D27" i="22"/>
  <c r="E26" i="22"/>
  <c r="D26" i="22"/>
  <c r="E25" i="22"/>
  <c r="D25" i="22"/>
  <c r="E7" i="22"/>
  <c r="D7" i="22"/>
  <c r="E222" i="22"/>
  <c r="D222" i="22"/>
  <c r="E221" i="22"/>
  <c r="D221" i="22"/>
  <c r="E220" i="22"/>
  <c r="D220" i="22"/>
  <c r="E219" i="22"/>
  <c r="D219" i="22"/>
  <c r="E218" i="22"/>
  <c r="D218" i="22"/>
  <c r="E217" i="22"/>
  <c r="D217" i="22"/>
  <c r="E216" i="22"/>
  <c r="D216" i="22"/>
  <c r="E215" i="22"/>
  <c r="D215" i="22"/>
  <c r="E214" i="22"/>
  <c r="D214" i="22"/>
  <c r="E213" i="22"/>
  <c r="D213" i="22"/>
  <c r="E24" i="22"/>
  <c r="D24" i="22"/>
  <c r="E212" i="22"/>
  <c r="D212" i="22"/>
  <c r="E211" i="22"/>
  <c r="D211" i="22"/>
  <c r="E210" i="22"/>
  <c r="D210" i="22"/>
  <c r="E209" i="22"/>
  <c r="D209" i="22"/>
  <c r="E208" i="22"/>
  <c r="D208" i="22"/>
  <c r="E207" i="22"/>
  <c r="D207" i="22"/>
  <c r="E206" i="22"/>
  <c r="D206" i="22"/>
  <c r="E205" i="22"/>
  <c r="D205" i="22"/>
  <c r="E204" i="22"/>
  <c r="D204" i="22"/>
  <c r="E203" i="22"/>
  <c r="D203" i="22"/>
  <c r="E23" i="22"/>
  <c r="D23" i="22"/>
  <c r="E202" i="22"/>
  <c r="D202" i="22"/>
  <c r="E201" i="22"/>
  <c r="D201" i="22"/>
  <c r="E200" i="22"/>
  <c r="D200" i="22"/>
  <c r="E199" i="22"/>
  <c r="D199" i="22"/>
  <c r="E198" i="22"/>
  <c r="D198" i="22"/>
  <c r="E197" i="22"/>
  <c r="D197" i="22"/>
  <c r="E196" i="22"/>
  <c r="D196" i="22"/>
  <c r="E195" i="22"/>
  <c r="D195" i="22"/>
  <c r="E194" i="22"/>
  <c r="D194" i="22"/>
  <c r="E193" i="22"/>
  <c r="D193" i="22"/>
  <c r="E22" i="22"/>
  <c r="D22" i="22"/>
  <c r="E192" i="22"/>
  <c r="D192" i="22"/>
  <c r="E191" i="22"/>
  <c r="D191" i="22"/>
  <c r="E190" i="22"/>
  <c r="D190" i="22"/>
  <c r="E189" i="22"/>
  <c r="D189" i="22"/>
  <c r="E188" i="22"/>
  <c r="D188" i="22"/>
  <c r="E187" i="22"/>
  <c r="D187" i="22"/>
  <c r="E186" i="22"/>
  <c r="D186" i="22"/>
  <c r="E185" i="22"/>
  <c r="D185" i="22"/>
  <c r="E184" i="22"/>
  <c r="D184" i="22"/>
  <c r="E183" i="22"/>
  <c r="D183" i="22"/>
  <c r="E21" i="22"/>
  <c r="D21" i="22"/>
  <c r="E182" i="22"/>
  <c r="D182" i="22"/>
  <c r="E181" i="22"/>
  <c r="D181" i="22"/>
  <c r="E180" i="22"/>
  <c r="D180" i="22"/>
  <c r="E179" i="22"/>
  <c r="D179" i="22"/>
  <c r="E178" i="22"/>
  <c r="D178" i="22"/>
  <c r="E177" i="22"/>
  <c r="D177" i="22"/>
  <c r="E176" i="22"/>
  <c r="D176" i="22"/>
  <c r="E175" i="22"/>
  <c r="D175" i="22"/>
  <c r="E174" i="22"/>
  <c r="D174" i="22"/>
  <c r="E173" i="22"/>
  <c r="D173" i="22"/>
  <c r="E20" i="22"/>
  <c r="D20" i="22"/>
  <c r="E172" i="22"/>
  <c r="D172" i="22"/>
  <c r="E171" i="22"/>
  <c r="D171" i="22"/>
  <c r="E170" i="22"/>
  <c r="D170" i="22"/>
  <c r="E169" i="22"/>
  <c r="D169" i="22"/>
  <c r="E168" i="22"/>
  <c r="D168" i="22"/>
  <c r="E167" i="22"/>
  <c r="D167" i="22"/>
  <c r="E166" i="22"/>
  <c r="D166" i="22"/>
  <c r="E165" i="22"/>
  <c r="D165" i="22"/>
  <c r="E164" i="22"/>
  <c r="D164" i="22"/>
  <c r="E163" i="22"/>
  <c r="D163" i="22"/>
  <c r="E19" i="22"/>
  <c r="D19" i="22"/>
  <c r="E162" i="22"/>
  <c r="D162" i="22"/>
  <c r="E161" i="22"/>
  <c r="D161" i="22"/>
  <c r="E160" i="22"/>
  <c r="D160" i="22"/>
  <c r="E159" i="22"/>
  <c r="D159" i="22"/>
  <c r="E158" i="22"/>
  <c r="D158" i="22"/>
  <c r="E157" i="22"/>
  <c r="D157" i="22"/>
  <c r="E156" i="22"/>
  <c r="D156" i="22"/>
  <c r="E155" i="22"/>
  <c r="D155" i="22"/>
  <c r="E154" i="22"/>
  <c r="D154" i="22"/>
  <c r="E153" i="22"/>
  <c r="D153" i="22"/>
  <c r="E18" i="22"/>
  <c r="D18" i="22"/>
  <c r="E145" i="22"/>
  <c r="D145" i="22"/>
  <c r="E144" i="22"/>
  <c r="D144" i="22"/>
  <c r="E143" i="22"/>
  <c r="D143" i="22"/>
  <c r="E141" i="22"/>
  <c r="D141" i="22"/>
  <c r="E142" i="22"/>
  <c r="D142" i="22"/>
  <c r="E140" i="22"/>
  <c r="D140" i="22"/>
  <c r="E139" i="22"/>
  <c r="D139" i="22"/>
  <c r="E138" i="22"/>
  <c r="D138" i="22"/>
  <c r="E137" i="22"/>
  <c r="D137" i="22"/>
  <c r="E136" i="22"/>
  <c r="D136" i="22"/>
  <c r="E17" i="22"/>
  <c r="D17" i="22"/>
  <c r="E135" i="22"/>
  <c r="D135" i="22"/>
  <c r="E134" i="22"/>
  <c r="D134" i="22"/>
  <c r="E133" i="22"/>
  <c r="D133" i="22"/>
  <c r="E132" i="22"/>
  <c r="D132" i="22"/>
  <c r="E131" i="22"/>
  <c r="D131" i="22"/>
  <c r="E130" i="22"/>
  <c r="D130" i="22"/>
  <c r="E129" i="22"/>
  <c r="D129" i="22"/>
  <c r="E128" i="22"/>
  <c r="D128" i="22"/>
  <c r="E127" i="22"/>
  <c r="D127" i="22"/>
  <c r="E126" i="22"/>
  <c r="D126" i="22"/>
  <c r="E16" i="22"/>
  <c r="D16" i="22"/>
  <c r="E114" i="22"/>
  <c r="D114" i="22"/>
  <c r="E113" i="22"/>
  <c r="D113" i="22"/>
  <c r="E112" i="22"/>
  <c r="D112" i="22"/>
  <c r="E111" i="22"/>
  <c r="D111" i="22"/>
  <c r="E110" i="22"/>
  <c r="D110" i="22"/>
  <c r="E109" i="22"/>
  <c r="D109" i="22"/>
  <c r="E108" i="22"/>
  <c r="D108" i="22"/>
  <c r="E107" i="22"/>
  <c r="D107" i="22"/>
  <c r="E106" i="22"/>
  <c r="D106" i="22"/>
  <c r="E105" i="22"/>
  <c r="D105" i="22"/>
  <c r="E15" i="22"/>
  <c r="D15" i="22"/>
  <c r="E6" i="22"/>
  <c r="D6" i="22"/>
  <c r="E5" i="22"/>
  <c r="D5" i="22"/>
  <c r="E4" i="22"/>
  <c r="D4" i="22"/>
  <c r="E3" i="22"/>
  <c r="D3" i="22"/>
  <c r="E51" i="21"/>
  <c r="D51" i="21"/>
  <c r="E50" i="21"/>
  <c r="D50" i="21"/>
  <c r="E49" i="21"/>
  <c r="D49" i="21"/>
  <c r="E48" i="21"/>
  <c r="D48" i="21"/>
  <c r="E47" i="21"/>
  <c r="D47" i="21"/>
  <c r="E46" i="21"/>
  <c r="D46" i="21"/>
  <c r="E45" i="21"/>
  <c r="D45" i="21"/>
  <c r="E44" i="21"/>
  <c r="D44" i="21"/>
  <c r="E43" i="21"/>
  <c r="D43" i="21"/>
  <c r="E42" i="21"/>
  <c r="D42" i="21"/>
  <c r="E41" i="21"/>
  <c r="D41" i="21"/>
  <c r="E40" i="21"/>
  <c r="D40" i="21"/>
  <c r="E39" i="21"/>
  <c r="D39" i="21"/>
  <c r="E38" i="21"/>
  <c r="D38" i="21"/>
  <c r="E37" i="21"/>
  <c r="D37" i="21"/>
  <c r="E36" i="21"/>
  <c r="D36" i="21"/>
  <c r="E35" i="21"/>
  <c r="D35" i="21"/>
  <c r="E34" i="21"/>
  <c r="D34" i="21"/>
  <c r="E33" i="21"/>
  <c r="D33" i="21"/>
  <c r="E32" i="21"/>
  <c r="D32" i="21"/>
  <c r="E31" i="21"/>
  <c r="D31" i="21"/>
  <c r="E30" i="21"/>
  <c r="D30" i="21"/>
  <c r="E29" i="21"/>
  <c r="D29" i="21"/>
  <c r="E28" i="21"/>
  <c r="D28" i="21"/>
  <c r="E27" i="21"/>
  <c r="D27" i="21"/>
  <c r="E26" i="21"/>
  <c r="D26" i="21"/>
  <c r="E25" i="21"/>
  <c r="D25" i="21"/>
  <c r="E24" i="21"/>
  <c r="D24" i="21"/>
  <c r="E3" i="21"/>
  <c r="D3" i="21"/>
  <c r="E17" i="21"/>
  <c r="D17" i="21"/>
  <c r="E16" i="21"/>
  <c r="D16" i="21"/>
  <c r="E15" i="21"/>
  <c r="D15" i="21"/>
  <c r="E14" i="21"/>
  <c r="D14" i="21"/>
  <c r="E8" i="21"/>
  <c r="D8" i="21"/>
  <c r="E7" i="21"/>
  <c r="D7" i="21"/>
  <c r="E13" i="21"/>
  <c r="D13" i="21"/>
  <c r="E6" i="21"/>
  <c r="D6" i="21"/>
  <c r="E5" i="21"/>
  <c r="D5" i="21"/>
  <c r="E4" i="21"/>
  <c r="D4" i="21"/>
  <c r="E12" i="21"/>
  <c r="D12" i="21"/>
  <c r="E11" i="21"/>
  <c r="D11" i="21"/>
  <c r="E10" i="21"/>
  <c r="D10" i="21"/>
  <c r="E23" i="21"/>
  <c r="D23" i="21"/>
  <c r="E22" i="21"/>
  <c r="D22" i="21"/>
  <c r="E21" i="21"/>
  <c r="D21" i="21"/>
  <c r="E20" i="21"/>
  <c r="D20" i="21"/>
  <c r="E19" i="21"/>
  <c r="D19" i="21"/>
  <c r="E18" i="21"/>
  <c r="D18" i="21"/>
  <c r="E9" i="21"/>
  <c r="D9" i="21"/>
  <c r="E52" i="21"/>
  <c r="D52" i="21"/>
  <c r="E53" i="19"/>
  <c r="D53" i="19"/>
  <c r="E52" i="19"/>
  <c r="D52" i="19"/>
  <c r="E51" i="19"/>
  <c r="D51" i="19"/>
  <c r="E50" i="19"/>
  <c r="D50" i="19"/>
  <c r="E171" i="19"/>
  <c r="D171" i="19"/>
  <c r="E170" i="19"/>
  <c r="D170" i="19"/>
  <c r="E169" i="19"/>
  <c r="D169" i="19"/>
  <c r="E168" i="19"/>
  <c r="D168" i="19"/>
  <c r="E167" i="19"/>
  <c r="D167" i="19"/>
  <c r="E166" i="19"/>
  <c r="D166" i="19"/>
  <c r="E165" i="19"/>
  <c r="D165" i="19"/>
  <c r="E164" i="19"/>
  <c r="D164" i="19"/>
  <c r="E163" i="19"/>
  <c r="D163" i="19"/>
  <c r="E162" i="19"/>
  <c r="D162" i="19"/>
  <c r="E161" i="19"/>
  <c r="D161" i="19"/>
  <c r="E160" i="19"/>
  <c r="D160" i="19"/>
  <c r="E159" i="19"/>
  <c r="D159" i="19"/>
  <c r="E158" i="19"/>
  <c r="D158" i="19"/>
  <c r="E157" i="19"/>
  <c r="D157" i="19"/>
  <c r="E155" i="19"/>
  <c r="D155" i="19"/>
  <c r="E154" i="19"/>
  <c r="D154" i="19"/>
  <c r="E153" i="19"/>
  <c r="D153" i="19"/>
  <c r="E152" i="19"/>
  <c r="D152" i="19"/>
  <c r="E151" i="19"/>
  <c r="D151" i="19"/>
  <c r="E150" i="19"/>
  <c r="D150" i="19"/>
  <c r="E149" i="19"/>
  <c r="D149" i="19"/>
  <c r="E148" i="19"/>
  <c r="D148" i="19"/>
  <c r="E147" i="19"/>
  <c r="D147" i="19"/>
  <c r="E146" i="19"/>
  <c r="D146" i="19"/>
  <c r="E145" i="19"/>
  <c r="D145" i="19"/>
  <c r="E144" i="19"/>
  <c r="D144" i="19"/>
  <c r="E143" i="19"/>
  <c r="D143" i="19"/>
  <c r="E142" i="19"/>
  <c r="D142" i="19"/>
  <c r="E141" i="19"/>
  <c r="D141" i="19"/>
  <c r="E140" i="19"/>
  <c r="D140" i="19"/>
  <c r="E139" i="19"/>
  <c r="D139" i="19"/>
  <c r="E138" i="19"/>
  <c r="D138" i="19"/>
  <c r="E137" i="19"/>
  <c r="D137" i="19"/>
  <c r="E136" i="19"/>
  <c r="D136" i="19"/>
  <c r="E135" i="19"/>
  <c r="D135" i="19"/>
  <c r="E134" i="19"/>
  <c r="D134" i="19"/>
  <c r="E133" i="19"/>
  <c r="D133" i="19"/>
  <c r="E132" i="19"/>
  <c r="D132" i="19"/>
  <c r="E131" i="19"/>
  <c r="D131" i="19"/>
  <c r="E130" i="19"/>
  <c r="D130" i="19"/>
  <c r="E129" i="19"/>
  <c r="D129" i="19"/>
  <c r="E128" i="19"/>
  <c r="D128" i="19"/>
  <c r="E127" i="19"/>
  <c r="D127" i="19"/>
  <c r="E126" i="19"/>
  <c r="D126" i="19"/>
  <c r="E125" i="19"/>
  <c r="D125" i="19"/>
  <c r="E124" i="19"/>
  <c r="D124" i="19"/>
  <c r="E123" i="19"/>
  <c r="D123" i="19"/>
  <c r="E122" i="19"/>
  <c r="D122" i="19"/>
  <c r="E121" i="19"/>
  <c r="D121" i="19"/>
  <c r="E120" i="19"/>
  <c r="D120" i="19"/>
  <c r="E119" i="19"/>
  <c r="D119" i="19"/>
  <c r="E118" i="19"/>
  <c r="D118" i="19"/>
  <c r="E117" i="19"/>
  <c r="D117" i="19"/>
  <c r="E116" i="19"/>
  <c r="D116" i="19"/>
  <c r="E115" i="19"/>
  <c r="D115" i="19"/>
  <c r="E114" i="19"/>
  <c r="D114" i="19"/>
  <c r="E113" i="19"/>
  <c r="D113" i="19"/>
  <c r="E112" i="19"/>
  <c r="D112" i="19"/>
  <c r="E111" i="19"/>
  <c r="D111" i="19"/>
  <c r="E110" i="19"/>
  <c r="D110" i="19"/>
  <c r="E109" i="19"/>
  <c r="D109" i="19"/>
  <c r="E108" i="19"/>
  <c r="D108" i="19"/>
  <c r="E107" i="19"/>
  <c r="D107" i="19"/>
  <c r="E106" i="19"/>
  <c r="D106" i="19"/>
  <c r="E105" i="19"/>
  <c r="D105" i="19"/>
  <c r="E104" i="19"/>
  <c r="D104" i="19"/>
  <c r="E103" i="19"/>
  <c r="D103" i="19"/>
  <c r="E102" i="19"/>
  <c r="D102" i="19"/>
  <c r="E101" i="19"/>
  <c r="D101" i="19"/>
  <c r="E100" i="19"/>
  <c r="D100" i="19"/>
  <c r="E99" i="19"/>
  <c r="D99" i="19"/>
  <c r="E98" i="19"/>
  <c r="D98" i="19"/>
  <c r="E97" i="19"/>
  <c r="D97" i="19"/>
  <c r="E96" i="19"/>
  <c r="D96" i="19"/>
  <c r="E95" i="19"/>
  <c r="D95" i="19"/>
  <c r="E94" i="19"/>
  <c r="D94" i="19"/>
  <c r="E93" i="19"/>
  <c r="D93" i="19"/>
  <c r="E92" i="19"/>
  <c r="D92" i="19"/>
  <c r="E91" i="19"/>
  <c r="D91" i="19"/>
  <c r="E90" i="19"/>
  <c r="D90" i="19"/>
  <c r="E89" i="19"/>
  <c r="D89" i="19"/>
  <c r="E88" i="19"/>
  <c r="D88" i="19"/>
  <c r="E87" i="19"/>
  <c r="D87" i="19"/>
  <c r="E86" i="19"/>
  <c r="D86" i="19"/>
  <c r="E85" i="19"/>
  <c r="D85" i="19"/>
  <c r="E84" i="19"/>
  <c r="D84" i="19"/>
  <c r="E83" i="19"/>
  <c r="D83" i="19"/>
  <c r="E82" i="19"/>
  <c r="D82" i="19"/>
  <c r="E81" i="19"/>
  <c r="D81" i="19"/>
  <c r="E80" i="19"/>
  <c r="D80" i="19"/>
  <c r="E79" i="19"/>
  <c r="D79" i="19"/>
  <c r="E78" i="19"/>
  <c r="D78" i="19"/>
  <c r="E77" i="19"/>
  <c r="D77" i="19"/>
  <c r="E76" i="19"/>
  <c r="D76" i="19"/>
  <c r="E75" i="19"/>
  <c r="D75" i="19"/>
  <c r="E74" i="19"/>
  <c r="D74" i="19"/>
  <c r="E73" i="19"/>
  <c r="D73" i="19"/>
  <c r="E72" i="19"/>
  <c r="D72" i="19"/>
  <c r="E71" i="19"/>
  <c r="D71" i="19"/>
  <c r="E70" i="19"/>
  <c r="D70" i="19"/>
  <c r="E69" i="19"/>
  <c r="D69" i="19"/>
  <c r="E68" i="19"/>
  <c r="D68" i="19"/>
  <c r="E67" i="19"/>
  <c r="D67" i="19"/>
  <c r="E66" i="19"/>
  <c r="D66" i="19"/>
  <c r="E65" i="19"/>
  <c r="D65" i="19"/>
  <c r="E64" i="19"/>
  <c r="D64" i="19"/>
  <c r="E63" i="19"/>
  <c r="D63" i="19"/>
  <c r="E54" i="19"/>
  <c r="D54" i="19"/>
  <c r="E49" i="19"/>
  <c r="D49" i="19"/>
  <c r="E48" i="19"/>
  <c r="D48" i="19"/>
  <c r="E61" i="19"/>
  <c r="D61" i="19"/>
  <c r="E59" i="19"/>
  <c r="D59" i="19"/>
  <c r="E57" i="19"/>
  <c r="D57" i="19"/>
  <c r="E55" i="19"/>
  <c r="D55" i="19"/>
  <c r="E56" i="19"/>
  <c r="D56" i="19"/>
  <c r="E60" i="19"/>
  <c r="D60" i="19"/>
  <c r="E156" i="19"/>
  <c r="D156" i="19"/>
  <c r="E58" i="19"/>
  <c r="D58" i="19"/>
  <c r="E62" i="19"/>
  <c r="D62" i="19"/>
  <c r="E26" i="19"/>
  <c r="D26" i="19"/>
  <c r="E25" i="19"/>
  <c r="D25" i="19"/>
  <c r="E24" i="19"/>
  <c r="D24" i="19"/>
  <c r="E23" i="19"/>
  <c r="D23" i="19"/>
  <c r="E22" i="19"/>
  <c r="D22" i="19"/>
  <c r="E21" i="19"/>
  <c r="D21" i="19"/>
  <c r="E20" i="19"/>
  <c r="D20" i="19"/>
  <c r="E19" i="19"/>
  <c r="D19" i="19"/>
  <c r="E18" i="19"/>
  <c r="D18" i="19"/>
  <c r="E17" i="19"/>
  <c r="D17" i="19"/>
  <c r="E16" i="19"/>
  <c r="D16" i="19"/>
  <c r="E15" i="19"/>
  <c r="D15" i="19"/>
  <c r="E14" i="19"/>
  <c r="D14" i="19"/>
  <c r="E13" i="19"/>
  <c r="D13" i="19"/>
  <c r="E12" i="19"/>
  <c r="D12" i="19"/>
  <c r="E11" i="19"/>
  <c r="D11" i="19"/>
  <c r="E10" i="19"/>
  <c r="D10" i="19"/>
  <c r="E9" i="19"/>
  <c r="D9" i="19"/>
  <c r="E8" i="19"/>
  <c r="D8" i="19"/>
  <c r="E7" i="19"/>
  <c r="D7" i="19"/>
  <c r="E6" i="19"/>
  <c r="D6" i="19"/>
  <c r="E5" i="19"/>
  <c r="D5" i="19"/>
  <c r="E4" i="19"/>
  <c r="D4" i="19"/>
  <c r="E3" i="19"/>
  <c r="D3" i="19"/>
  <c r="E47" i="19"/>
  <c r="D47" i="19"/>
  <c r="E46" i="19"/>
  <c r="D46" i="19"/>
  <c r="E45" i="19"/>
  <c r="D45" i="19"/>
  <c r="E44" i="19"/>
  <c r="D44" i="19"/>
  <c r="E43" i="19"/>
  <c r="D43" i="19"/>
  <c r="E42" i="19"/>
  <c r="D42" i="19"/>
  <c r="E41" i="19"/>
  <c r="D41" i="19"/>
  <c r="E40" i="19"/>
  <c r="D40" i="19"/>
  <c r="E39" i="19"/>
  <c r="D39" i="19"/>
  <c r="E38" i="19"/>
  <c r="D38" i="19"/>
  <c r="E37" i="19"/>
  <c r="D37" i="19"/>
  <c r="E36" i="19"/>
  <c r="D36" i="19"/>
  <c r="E35" i="19"/>
  <c r="D35" i="19"/>
  <c r="E34" i="19"/>
  <c r="D34" i="19"/>
  <c r="E33" i="19"/>
  <c r="D33" i="19"/>
  <c r="E32" i="19"/>
  <c r="D32" i="19"/>
  <c r="E31" i="19"/>
  <c r="D31" i="19"/>
  <c r="E30" i="19"/>
  <c r="D30" i="19"/>
  <c r="E29" i="19"/>
  <c r="D29" i="19"/>
  <c r="E28" i="19"/>
  <c r="D28" i="19"/>
  <c r="E27" i="19"/>
  <c r="D27" i="19"/>
  <c r="E189" i="18"/>
  <c r="D189" i="18"/>
  <c r="E188" i="18"/>
  <c r="D188" i="18"/>
  <c r="E187" i="18"/>
  <c r="D187" i="18"/>
  <c r="E186" i="18"/>
  <c r="D186" i="18"/>
  <c r="E185" i="18"/>
  <c r="D185" i="18"/>
  <c r="E184" i="18"/>
  <c r="D184" i="18"/>
  <c r="E183" i="18"/>
  <c r="D183" i="18"/>
  <c r="E182" i="18"/>
  <c r="D182" i="18"/>
  <c r="E181" i="18"/>
  <c r="D181" i="18"/>
  <c r="E180" i="18"/>
  <c r="D180" i="18"/>
  <c r="E179" i="18"/>
  <c r="D179" i="18"/>
  <c r="E178" i="18"/>
  <c r="D178" i="18"/>
  <c r="E177" i="18"/>
  <c r="D177" i="18"/>
  <c r="E176" i="18"/>
  <c r="D176" i="18"/>
  <c r="E175" i="18"/>
  <c r="D175" i="18"/>
  <c r="E174" i="18"/>
  <c r="D174" i="18"/>
  <c r="E173" i="18"/>
  <c r="D173" i="18"/>
  <c r="E172" i="18"/>
  <c r="D172" i="18"/>
  <c r="E168" i="18"/>
  <c r="D168" i="18"/>
  <c r="E167" i="18"/>
  <c r="D167" i="18"/>
  <c r="E166" i="18"/>
  <c r="D166" i="18"/>
  <c r="E165" i="18"/>
  <c r="D165" i="18"/>
  <c r="E164" i="18"/>
  <c r="D164" i="18"/>
  <c r="E163" i="18"/>
  <c r="D163" i="18"/>
  <c r="E162" i="18"/>
  <c r="D162" i="18"/>
  <c r="E161" i="18"/>
  <c r="D161" i="18"/>
  <c r="E160" i="18"/>
  <c r="D160" i="18"/>
  <c r="E159" i="18"/>
  <c r="D159" i="18"/>
  <c r="E158" i="18"/>
  <c r="D158" i="18"/>
  <c r="E157" i="18"/>
  <c r="D157" i="18"/>
  <c r="E156" i="18"/>
  <c r="D156" i="18"/>
  <c r="E155" i="18"/>
  <c r="D155" i="18"/>
  <c r="E154" i="18"/>
  <c r="D154" i="18"/>
  <c r="E153" i="18"/>
  <c r="D153" i="18"/>
  <c r="E152" i="18"/>
  <c r="D152" i="18"/>
  <c r="E151" i="18"/>
  <c r="D151" i="18"/>
  <c r="E150" i="18"/>
  <c r="D150" i="18"/>
  <c r="E149" i="18"/>
  <c r="D149" i="18"/>
  <c r="E148" i="18"/>
  <c r="D148" i="18"/>
  <c r="E147" i="18"/>
  <c r="D147" i="18"/>
  <c r="E146" i="18"/>
  <c r="D146" i="18"/>
  <c r="E145" i="18"/>
  <c r="D145" i="18"/>
  <c r="E144" i="18"/>
  <c r="D144" i="18"/>
  <c r="E143" i="18"/>
  <c r="D143" i="18"/>
  <c r="E142" i="18"/>
  <c r="D142" i="18"/>
  <c r="E141" i="18"/>
  <c r="D141" i="18"/>
  <c r="E140" i="18"/>
  <c r="D140" i="18"/>
  <c r="E139" i="18"/>
  <c r="D139" i="18"/>
  <c r="E138" i="18"/>
  <c r="D138" i="18"/>
  <c r="E137" i="18"/>
  <c r="D137" i="18"/>
  <c r="E136" i="18"/>
  <c r="D136" i="18"/>
  <c r="E135" i="18"/>
  <c r="D135" i="18"/>
  <c r="E134" i="18"/>
  <c r="D134" i="18"/>
  <c r="E133" i="18"/>
  <c r="D133" i="18"/>
  <c r="E132" i="18"/>
  <c r="D132" i="18"/>
  <c r="E131" i="18"/>
  <c r="D131" i="18"/>
  <c r="E130" i="18"/>
  <c r="D130" i="18"/>
  <c r="E129" i="18"/>
  <c r="D129" i="18"/>
  <c r="E128" i="18"/>
  <c r="D128" i="18"/>
  <c r="E127" i="18"/>
  <c r="D127" i="18"/>
  <c r="E126" i="18"/>
  <c r="D126" i="18"/>
  <c r="E125" i="18"/>
  <c r="D125" i="18"/>
  <c r="E124" i="18"/>
  <c r="D124" i="18"/>
  <c r="E123" i="18"/>
  <c r="D123" i="18"/>
  <c r="E122" i="18"/>
  <c r="D122" i="18"/>
  <c r="E121" i="18"/>
  <c r="D121" i="18"/>
  <c r="E120" i="18"/>
  <c r="D120" i="18"/>
  <c r="E119" i="18"/>
  <c r="D119" i="18"/>
  <c r="E118" i="18"/>
  <c r="D118" i="18"/>
  <c r="E117" i="18"/>
  <c r="D117" i="18"/>
  <c r="E116" i="18"/>
  <c r="D116" i="18"/>
  <c r="E115" i="18"/>
  <c r="D115" i="18"/>
  <c r="E114" i="18"/>
  <c r="D114" i="18"/>
  <c r="E113" i="18"/>
  <c r="D113" i="18"/>
  <c r="E112" i="18"/>
  <c r="D112" i="18"/>
  <c r="E111" i="18"/>
  <c r="D111" i="18"/>
  <c r="E110" i="18"/>
  <c r="D110" i="18"/>
  <c r="E109" i="18"/>
  <c r="D109" i="18"/>
  <c r="E108" i="18"/>
  <c r="D108" i="18"/>
  <c r="E107" i="18"/>
  <c r="D107" i="18"/>
  <c r="E106" i="18"/>
  <c r="D106" i="18"/>
  <c r="E105" i="18"/>
  <c r="D105" i="18"/>
  <c r="E104" i="18"/>
  <c r="D104" i="18"/>
  <c r="E103" i="18"/>
  <c r="D103" i="18"/>
  <c r="E102" i="18"/>
  <c r="D102" i="18"/>
  <c r="E101" i="18"/>
  <c r="D101" i="18"/>
  <c r="E100" i="18"/>
  <c r="D100" i="18"/>
  <c r="E99" i="18"/>
  <c r="D99" i="18"/>
  <c r="E98" i="18"/>
  <c r="D98" i="18"/>
  <c r="E97" i="18"/>
  <c r="D97" i="18"/>
  <c r="E96" i="18"/>
  <c r="D96" i="18"/>
  <c r="E95" i="18"/>
  <c r="D95" i="18"/>
  <c r="E94" i="18"/>
  <c r="D94" i="18"/>
  <c r="E93" i="18"/>
  <c r="D93" i="18"/>
  <c r="E92" i="18"/>
  <c r="D92" i="18"/>
  <c r="E91" i="18"/>
  <c r="D91" i="18"/>
  <c r="E90" i="18"/>
  <c r="D90" i="18"/>
  <c r="E89" i="18"/>
  <c r="D89" i="18"/>
  <c r="E88" i="18"/>
  <c r="D88" i="18"/>
  <c r="E87" i="18"/>
  <c r="D87" i="18"/>
  <c r="E86" i="18"/>
  <c r="D86" i="18"/>
  <c r="E85" i="18"/>
  <c r="D85" i="18"/>
  <c r="E84" i="18"/>
  <c r="D84" i="18"/>
  <c r="E83" i="18"/>
  <c r="D83" i="18"/>
  <c r="E82" i="18"/>
  <c r="D82" i="18"/>
  <c r="E81" i="18"/>
  <c r="D81" i="18"/>
  <c r="E80" i="18"/>
  <c r="D80" i="18"/>
  <c r="E79" i="18"/>
  <c r="D79" i="18"/>
  <c r="E78" i="18"/>
  <c r="D78" i="18"/>
  <c r="E77" i="18"/>
  <c r="D77" i="18"/>
  <c r="E76" i="18"/>
  <c r="D76" i="18"/>
  <c r="E75" i="18"/>
  <c r="D75" i="18"/>
  <c r="E74" i="18"/>
  <c r="D74" i="18"/>
  <c r="E73" i="18"/>
  <c r="D73" i="18"/>
  <c r="E72" i="18"/>
  <c r="D72" i="18"/>
  <c r="E71" i="18"/>
  <c r="D71" i="18"/>
  <c r="E70" i="18"/>
  <c r="D70" i="18"/>
  <c r="E69" i="18"/>
  <c r="D69" i="18"/>
  <c r="E68" i="18"/>
  <c r="D68" i="18"/>
  <c r="E67" i="18"/>
  <c r="D67" i="18"/>
  <c r="E66" i="18"/>
  <c r="D66" i="18"/>
  <c r="E65" i="18"/>
  <c r="D65" i="18"/>
  <c r="E64" i="18"/>
  <c r="D64" i="18"/>
  <c r="E63" i="18"/>
  <c r="D63" i="18"/>
  <c r="E62" i="18"/>
  <c r="D62" i="18"/>
  <c r="E61" i="18"/>
  <c r="D61" i="18"/>
  <c r="E60" i="18"/>
  <c r="D60" i="18"/>
  <c r="E59" i="18"/>
  <c r="D59" i="18"/>
  <c r="E58" i="18"/>
  <c r="D58" i="18"/>
  <c r="E57" i="18"/>
  <c r="D57" i="18"/>
  <c r="E56" i="18"/>
  <c r="D56" i="18"/>
  <c r="E55" i="18"/>
  <c r="D55" i="18"/>
  <c r="E54" i="18"/>
  <c r="D54" i="18"/>
  <c r="E53" i="18"/>
  <c r="D53" i="18"/>
  <c r="E52" i="18"/>
  <c r="D52" i="18"/>
  <c r="E51" i="18"/>
  <c r="D51" i="18"/>
  <c r="E50" i="18"/>
  <c r="D50" i="18"/>
  <c r="E49" i="18"/>
  <c r="D49" i="18"/>
  <c r="E48" i="18"/>
  <c r="D48" i="18"/>
  <c r="E47" i="18"/>
  <c r="D47" i="18"/>
  <c r="E46" i="18"/>
  <c r="D46" i="18"/>
  <c r="E45" i="18"/>
  <c r="D45" i="18"/>
  <c r="E44" i="18"/>
  <c r="D44" i="18"/>
  <c r="E43" i="18"/>
  <c r="D43" i="18"/>
  <c r="E42" i="18"/>
  <c r="D42" i="18"/>
  <c r="E41" i="18"/>
  <c r="D41" i="18"/>
  <c r="E40" i="18"/>
  <c r="D40" i="18"/>
  <c r="E39" i="18"/>
  <c r="D39" i="18"/>
  <c r="E38" i="18"/>
  <c r="D38" i="18"/>
  <c r="E37" i="18"/>
  <c r="D37" i="18"/>
  <c r="E36" i="18"/>
  <c r="D36" i="18"/>
  <c r="E35" i="18"/>
  <c r="D35" i="18"/>
  <c r="E34" i="18"/>
  <c r="D34" i="18"/>
  <c r="E33" i="18"/>
  <c r="D33" i="18"/>
  <c r="E32" i="18"/>
  <c r="D32" i="18"/>
  <c r="E31" i="18"/>
  <c r="D31" i="18"/>
  <c r="E30" i="18"/>
  <c r="D30" i="18"/>
  <c r="E29" i="18"/>
  <c r="D29" i="18"/>
  <c r="E28" i="18"/>
  <c r="D28" i="18"/>
  <c r="E27" i="18"/>
  <c r="D27" i="18"/>
  <c r="E26" i="18"/>
  <c r="D26" i="18"/>
  <c r="E25" i="18"/>
  <c r="D25" i="18"/>
  <c r="E24" i="18"/>
  <c r="D24" i="18"/>
  <c r="E23" i="18"/>
  <c r="D23" i="18"/>
  <c r="E22" i="18"/>
  <c r="D22" i="18"/>
  <c r="E21" i="18"/>
  <c r="D21" i="18"/>
  <c r="E20" i="18"/>
  <c r="D20" i="18"/>
  <c r="E19" i="18"/>
  <c r="D19" i="18"/>
  <c r="E18" i="18"/>
  <c r="D18" i="18"/>
  <c r="E17" i="18"/>
  <c r="D17" i="18"/>
  <c r="E16" i="18"/>
  <c r="D16" i="18"/>
  <c r="E15" i="18"/>
  <c r="D15" i="18"/>
  <c r="E14" i="18"/>
  <c r="D14" i="18"/>
  <c r="E13" i="18"/>
  <c r="D13" i="18"/>
  <c r="E12" i="18"/>
  <c r="D12" i="18"/>
  <c r="E11" i="18"/>
  <c r="D11" i="18"/>
  <c r="E10" i="18"/>
  <c r="D10" i="18"/>
  <c r="E9" i="18"/>
  <c r="D9" i="18"/>
  <c r="E8" i="18"/>
  <c r="D8" i="18"/>
  <c r="E7" i="18"/>
  <c r="D7" i="18"/>
  <c r="E6" i="18"/>
  <c r="D6" i="18"/>
  <c r="E5" i="18"/>
  <c r="D5" i="18"/>
  <c r="E4" i="18"/>
  <c r="D4" i="18"/>
  <c r="E3" i="18"/>
  <c r="D3" i="18"/>
  <c r="E171" i="18"/>
  <c r="D171" i="18"/>
  <c r="E170" i="18"/>
  <c r="D170" i="18"/>
  <c r="E169" i="18"/>
  <c r="D169" i="18"/>
  <c r="E100" i="14"/>
  <c r="D100" i="14"/>
  <c r="E99" i="14"/>
  <c r="D99" i="14"/>
  <c r="E98" i="14"/>
  <c r="D98" i="14"/>
  <c r="E97" i="14"/>
  <c r="D97" i="14"/>
  <c r="E96" i="14"/>
  <c r="D96" i="14"/>
  <c r="E95" i="14"/>
  <c r="D95" i="14"/>
  <c r="E94" i="14"/>
  <c r="D94" i="14"/>
  <c r="E93" i="14"/>
  <c r="D93" i="14"/>
  <c r="E92" i="14"/>
  <c r="D92" i="14"/>
  <c r="E91" i="14"/>
  <c r="D91" i="14"/>
  <c r="E10" i="14"/>
  <c r="D10" i="14"/>
  <c r="E90" i="14"/>
  <c r="D90" i="14"/>
  <c r="E89" i="14"/>
  <c r="D89" i="14"/>
  <c r="E88" i="14"/>
  <c r="D88" i="14"/>
  <c r="E87" i="14"/>
  <c r="D87" i="14"/>
  <c r="E86" i="14"/>
  <c r="D86" i="14"/>
  <c r="E85" i="14"/>
  <c r="D85" i="14"/>
  <c r="E84" i="14"/>
  <c r="D84" i="14"/>
  <c r="E83" i="14"/>
  <c r="D83" i="14"/>
  <c r="E82" i="14"/>
  <c r="D82" i="14"/>
  <c r="E81" i="14"/>
  <c r="D81" i="14"/>
  <c r="E9" i="14"/>
  <c r="D9" i="14"/>
  <c r="E80" i="14"/>
  <c r="D80" i="14"/>
  <c r="E79" i="14"/>
  <c r="D79" i="14"/>
  <c r="E78" i="14"/>
  <c r="D78" i="14"/>
  <c r="E77" i="14"/>
  <c r="D77" i="14"/>
  <c r="E76" i="14"/>
  <c r="D76" i="14"/>
  <c r="E75" i="14"/>
  <c r="D75" i="14"/>
  <c r="E74" i="14"/>
  <c r="D74" i="14"/>
  <c r="E73" i="14"/>
  <c r="D73" i="14"/>
  <c r="E72" i="14"/>
  <c r="D72" i="14"/>
  <c r="E71" i="14"/>
  <c r="D71" i="14"/>
  <c r="E8" i="14"/>
  <c r="D8" i="14"/>
  <c r="E70" i="14"/>
  <c r="D70" i="14"/>
  <c r="E69" i="14"/>
  <c r="D69" i="14"/>
  <c r="E68" i="14"/>
  <c r="D68" i="14"/>
  <c r="E67" i="14"/>
  <c r="D67" i="14"/>
  <c r="E66" i="14"/>
  <c r="D66" i="14"/>
  <c r="E65" i="14"/>
  <c r="D65" i="14"/>
  <c r="E64" i="14"/>
  <c r="D64" i="14"/>
  <c r="E63" i="14"/>
  <c r="D63" i="14"/>
  <c r="E62" i="14"/>
  <c r="D62" i="14"/>
  <c r="E61" i="14"/>
  <c r="D61" i="14"/>
  <c r="E7" i="14"/>
  <c r="D7" i="14"/>
  <c r="E60" i="14"/>
  <c r="D60" i="14"/>
  <c r="E59" i="14"/>
  <c r="D59" i="14"/>
  <c r="E58" i="14"/>
  <c r="D58" i="14"/>
  <c r="E57" i="14"/>
  <c r="D57" i="14"/>
  <c r="E56" i="14"/>
  <c r="D56" i="14"/>
  <c r="E55" i="14"/>
  <c r="D55" i="14"/>
  <c r="E54" i="14"/>
  <c r="D54" i="14"/>
  <c r="E53" i="14"/>
  <c r="D53" i="14"/>
  <c r="E52" i="14"/>
  <c r="D52" i="14"/>
  <c r="E51" i="14"/>
  <c r="D51" i="14"/>
  <c r="E6" i="14"/>
  <c r="D6" i="14"/>
  <c r="E50" i="14"/>
  <c r="D50" i="14"/>
  <c r="E49" i="14"/>
  <c r="D49" i="14"/>
  <c r="E48" i="14"/>
  <c r="D48" i="14"/>
  <c r="E47" i="14"/>
  <c r="D47" i="14"/>
  <c r="E46" i="14"/>
  <c r="D46" i="14"/>
  <c r="E45" i="14"/>
  <c r="D45" i="14"/>
  <c r="E44" i="14"/>
  <c r="D44" i="14"/>
  <c r="E43" i="14"/>
  <c r="D43" i="14"/>
  <c r="E42" i="14"/>
  <c r="D42" i="14"/>
  <c r="E41" i="14"/>
  <c r="D41" i="14"/>
  <c r="E5" i="14"/>
  <c r="D5" i="14"/>
  <c r="E40" i="14"/>
  <c r="D40" i="14"/>
  <c r="E39" i="14"/>
  <c r="D39" i="14"/>
  <c r="E38" i="14"/>
  <c r="D38" i="14"/>
  <c r="E37" i="14"/>
  <c r="D37" i="14"/>
  <c r="E36" i="14"/>
  <c r="D36" i="14"/>
  <c r="E35" i="14"/>
  <c r="D35" i="14"/>
  <c r="E34" i="14"/>
  <c r="D34" i="14"/>
  <c r="E33" i="14"/>
  <c r="D33" i="14"/>
  <c r="E32" i="14"/>
  <c r="D32" i="14"/>
  <c r="E31" i="14"/>
  <c r="D31" i="14"/>
  <c r="E4" i="14"/>
  <c r="D4" i="14"/>
  <c r="E30" i="14"/>
  <c r="D30" i="14"/>
  <c r="E29" i="14"/>
  <c r="D29" i="14"/>
  <c r="E28" i="14"/>
  <c r="D28" i="14"/>
  <c r="E27" i="14"/>
  <c r="D27" i="14"/>
  <c r="E26" i="14"/>
  <c r="D26" i="14"/>
  <c r="E25" i="14"/>
  <c r="D25" i="14"/>
  <c r="E24" i="14"/>
  <c r="D24" i="14"/>
  <c r="E23" i="14"/>
  <c r="D23" i="14"/>
  <c r="E22" i="14"/>
  <c r="D22" i="14"/>
  <c r="E21" i="14"/>
  <c r="D21" i="14"/>
  <c r="E3" i="14"/>
  <c r="D3" i="14"/>
  <c r="E20" i="14"/>
  <c r="D20" i="14"/>
  <c r="E19" i="14"/>
  <c r="D19" i="14"/>
  <c r="E18" i="14"/>
  <c r="D18" i="14"/>
  <c r="E17" i="14"/>
  <c r="D17" i="14"/>
  <c r="E16" i="14"/>
  <c r="D16" i="14"/>
  <c r="E15" i="14"/>
  <c r="D15" i="14"/>
  <c r="E136" i="14"/>
  <c r="D136" i="14"/>
  <c r="E135" i="14"/>
  <c r="D135" i="14"/>
  <c r="E134" i="14"/>
  <c r="D134" i="14"/>
  <c r="E133" i="14"/>
  <c r="D133" i="14"/>
  <c r="E132" i="14"/>
  <c r="D132" i="14"/>
  <c r="E131" i="14"/>
  <c r="D131" i="14"/>
  <c r="E14" i="14"/>
  <c r="D14" i="14"/>
  <c r="E130" i="14"/>
  <c r="D130" i="14"/>
  <c r="E129" i="14"/>
  <c r="D129" i="14"/>
  <c r="E128" i="14"/>
  <c r="D128" i="14"/>
  <c r="E127" i="14"/>
  <c r="D127" i="14"/>
  <c r="E126" i="14"/>
  <c r="D126" i="14"/>
  <c r="E125" i="14"/>
  <c r="D125" i="14"/>
  <c r="E124" i="14"/>
  <c r="D124" i="14"/>
  <c r="E123" i="14"/>
  <c r="D123" i="14"/>
  <c r="E122" i="14"/>
  <c r="D122" i="14"/>
  <c r="E121" i="14"/>
  <c r="D121" i="14"/>
  <c r="E13" i="14"/>
  <c r="D13" i="14"/>
  <c r="E120" i="14"/>
  <c r="D120" i="14"/>
  <c r="E119" i="14"/>
  <c r="D119" i="14"/>
  <c r="E118" i="14"/>
  <c r="D118" i="14"/>
  <c r="E117" i="14"/>
  <c r="D117" i="14"/>
  <c r="E116" i="14"/>
  <c r="D116" i="14"/>
  <c r="E115" i="14"/>
  <c r="D115" i="14"/>
  <c r="E114" i="14"/>
  <c r="D114" i="14"/>
  <c r="E113" i="14"/>
  <c r="D113" i="14"/>
  <c r="E112" i="14"/>
  <c r="D112" i="14"/>
  <c r="E111" i="14"/>
  <c r="D111" i="14"/>
  <c r="E12" i="14"/>
  <c r="D12" i="14"/>
  <c r="E110" i="14"/>
  <c r="D110" i="14"/>
  <c r="E109" i="14"/>
  <c r="D109" i="14"/>
  <c r="E108" i="14"/>
  <c r="D108" i="14"/>
  <c r="E107" i="14"/>
  <c r="D107" i="14"/>
  <c r="E106" i="14"/>
  <c r="D106" i="14"/>
  <c r="E105" i="14"/>
  <c r="D105" i="14"/>
  <c r="E104" i="14"/>
  <c r="D104" i="14"/>
  <c r="E103" i="14"/>
  <c r="D103" i="14"/>
  <c r="E102" i="14"/>
  <c r="D102" i="14"/>
  <c r="E101" i="14"/>
  <c r="D101" i="14"/>
  <c r="E11" i="14"/>
  <c r="D11" i="14"/>
  <c r="E137" i="14"/>
  <c r="D137" i="14"/>
  <c r="E100" i="13"/>
  <c r="D100" i="13"/>
  <c r="E99" i="13"/>
  <c r="D99" i="13"/>
  <c r="E98" i="13"/>
  <c r="D98" i="13"/>
  <c r="E97" i="13"/>
  <c r="D97" i="13"/>
  <c r="E96" i="13"/>
  <c r="D96" i="13"/>
  <c r="E95" i="13"/>
  <c r="D95" i="13"/>
  <c r="E94" i="13"/>
  <c r="D94" i="13"/>
  <c r="E93" i="13"/>
  <c r="D93" i="13"/>
  <c r="E92" i="13"/>
  <c r="D92" i="13"/>
  <c r="E91" i="13"/>
  <c r="D91" i="13"/>
  <c r="E10" i="13"/>
  <c r="D10" i="13"/>
  <c r="E90" i="13"/>
  <c r="D90" i="13"/>
  <c r="E89" i="13"/>
  <c r="D89" i="13"/>
  <c r="E88" i="13"/>
  <c r="D88" i="13"/>
  <c r="E87" i="13"/>
  <c r="D87" i="13"/>
  <c r="E86" i="13"/>
  <c r="D86" i="13"/>
  <c r="E85" i="13"/>
  <c r="D85" i="13"/>
  <c r="E84" i="13"/>
  <c r="D84" i="13"/>
  <c r="E83" i="13"/>
  <c r="D83" i="13"/>
  <c r="E82" i="13"/>
  <c r="D82" i="13"/>
  <c r="E81" i="13"/>
  <c r="D81" i="13"/>
  <c r="E9" i="13"/>
  <c r="D9" i="13"/>
  <c r="E80" i="13"/>
  <c r="D80" i="13"/>
  <c r="E79" i="13"/>
  <c r="D79" i="13"/>
  <c r="E78" i="13"/>
  <c r="D78" i="13"/>
  <c r="E77" i="13"/>
  <c r="D77" i="13"/>
  <c r="E76" i="13"/>
  <c r="D76" i="13"/>
  <c r="E75" i="13"/>
  <c r="D75" i="13"/>
  <c r="E74" i="13"/>
  <c r="D74" i="13"/>
  <c r="E73" i="13"/>
  <c r="D73" i="13"/>
  <c r="E72" i="13"/>
  <c r="D72" i="13"/>
  <c r="E71" i="13"/>
  <c r="D71" i="13"/>
  <c r="E8" i="13"/>
  <c r="D8" i="13"/>
  <c r="E70" i="13"/>
  <c r="D70" i="13"/>
  <c r="E69" i="13"/>
  <c r="D69" i="13"/>
  <c r="E68" i="13"/>
  <c r="D68" i="13"/>
  <c r="E67" i="13"/>
  <c r="D67" i="13"/>
  <c r="E66" i="13"/>
  <c r="D66" i="13"/>
  <c r="E65" i="13"/>
  <c r="D65" i="13"/>
  <c r="E64" i="13"/>
  <c r="D64" i="13"/>
  <c r="E63" i="13"/>
  <c r="D63" i="13"/>
  <c r="E62" i="13"/>
  <c r="D62" i="13"/>
  <c r="E61" i="13"/>
  <c r="D61" i="13"/>
  <c r="E7" i="13"/>
  <c r="D7" i="13"/>
  <c r="E60" i="13"/>
  <c r="D60" i="13"/>
  <c r="E59" i="13"/>
  <c r="D59" i="13"/>
  <c r="E58" i="13"/>
  <c r="D58" i="13"/>
  <c r="E57" i="13"/>
  <c r="D57" i="13"/>
  <c r="E56" i="13"/>
  <c r="D56" i="13"/>
  <c r="E55" i="13"/>
  <c r="D55" i="13"/>
  <c r="E54" i="13"/>
  <c r="D54" i="13"/>
  <c r="E53" i="13"/>
  <c r="D53" i="13"/>
  <c r="E52" i="13"/>
  <c r="D52" i="13"/>
  <c r="E51" i="13"/>
  <c r="D51" i="13"/>
  <c r="E6" i="13"/>
  <c r="D6" i="13"/>
  <c r="E50" i="13"/>
  <c r="D50" i="13"/>
  <c r="E49" i="13"/>
  <c r="D49" i="13"/>
  <c r="E48" i="13"/>
  <c r="D48" i="13"/>
  <c r="E47" i="13"/>
  <c r="D47" i="13"/>
  <c r="E46" i="13"/>
  <c r="D46" i="13"/>
  <c r="E45" i="13"/>
  <c r="D45" i="13"/>
  <c r="E44" i="13"/>
  <c r="D44" i="13"/>
  <c r="E43" i="13"/>
  <c r="D43" i="13"/>
  <c r="E42" i="13"/>
  <c r="D42" i="13"/>
  <c r="E41" i="13"/>
  <c r="D41" i="13"/>
  <c r="E5" i="13"/>
  <c r="D5" i="13"/>
  <c r="E40" i="13"/>
  <c r="D40" i="13"/>
  <c r="E39" i="13"/>
  <c r="D39" i="13"/>
  <c r="E38" i="13"/>
  <c r="D38" i="13"/>
  <c r="E37" i="13"/>
  <c r="D37" i="13"/>
  <c r="E36" i="13"/>
  <c r="D36" i="13"/>
  <c r="E35" i="13"/>
  <c r="D35" i="13"/>
  <c r="E34" i="13"/>
  <c r="D34" i="13"/>
  <c r="E33" i="13"/>
  <c r="D33" i="13"/>
  <c r="E32" i="13"/>
  <c r="D32" i="13"/>
  <c r="E31" i="13"/>
  <c r="D31" i="13"/>
  <c r="E4" i="13"/>
  <c r="D4" i="13"/>
  <c r="E30" i="13"/>
  <c r="D30" i="13"/>
  <c r="E29" i="13"/>
  <c r="D29" i="13"/>
  <c r="E28" i="13"/>
  <c r="D28" i="13"/>
  <c r="E27" i="13"/>
  <c r="D27" i="13"/>
  <c r="E26" i="13"/>
  <c r="D26" i="13"/>
  <c r="E25" i="13"/>
  <c r="D25" i="13"/>
  <c r="E24" i="13"/>
  <c r="D24" i="13"/>
  <c r="E23" i="13"/>
  <c r="D23" i="13"/>
  <c r="E22" i="13"/>
  <c r="D22" i="13"/>
  <c r="E21" i="13"/>
  <c r="D21" i="13"/>
  <c r="E3" i="13"/>
  <c r="D3" i="13"/>
  <c r="E20" i="13"/>
  <c r="D20" i="13"/>
  <c r="E19" i="13"/>
  <c r="D19" i="13"/>
  <c r="E178" i="13"/>
  <c r="D178" i="13"/>
  <c r="E177" i="13"/>
  <c r="D177" i="13"/>
  <c r="E176" i="13"/>
  <c r="D176" i="13"/>
  <c r="E175" i="13"/>
  <c r="D175" i="13"/>
  <c r="E174" i="13"/>
  <c r="D174" i="13"/>
  <c r="E173" i="13"/>
  <c r="D173" i="13"/>
  <c r="E172" i="13"/>
  <c r="D172" i="13"/>
  <c r="E171" i="13"/>
  <c r="D171" i="13"/>
  <c r="E18" i="13"/>
  <c r="D18" i="13"/>
  <c r="E170" i="13"/>
  <c r="D170" i="13"/>
  <c r="E169" i="13"/>
  <c r="D169" i="13"/>
  <c r="E168" i="13"/>
  <c r="D168" i="13"/>
  <c r="E167" i="13"/>
  <c r="D167" i="13"/>
  <c r="E166" i="13"/>
  <c r="D166" i="13"/>
  <c r="E165" i="13"/>
  <c r="D165" i="13"/>
  <c r="E164" i="13"/>
  <c r="D164" i="13"/>
  <c r="E163" i="13"/>
  <c r="D163" i="13"/>
  <c r="E162" i="13"/>
  <c r="D162" i="13"/>
  <c r="E161" i="13"/>
  <c r="D161" i="13"/>
  <c r="E17" i="13"/>
  <c r="D17" i="13"/>
  <c r="E160" i="13"/>
  <c r="D160" i="13"/>
  <c r="E159" i="13"/>
  <c r="D159" i="13"/>
  <c r="E158" i="13"/>
  <c r="D158" i="13"/>
  <c r="E157" i="13"/>
  <c r="D157" i="13"/>
  <c r="E156" i="13"/>
  <c r="D156" i="13"/>
  <c r="E155" i="13"/>
  <c r="D155" i="13"/>
  <c r="E154" i="13"/>
  <c r="D154" i="13"/>
  <c r="E153" i="13"/>
  <c r="D153" i="13"/>
  <c r="E152" i="13"/>
  <c r="D152" i="13"/>
  <c r="E151" i="13"/>
  <c r="D151" i="13"/>
  <c r="E16" i="13"/>
  <c r="D16" i="13"/>
  <c r="E150" i="13"/>
  <c r="D150" i="13"/>
  <c r="E149" i="13"/>
  <c r="D149" i="13"/>
  <c r="E148" i="13"/>
  <c r="D148" i="13"/>
  <c r="E147" i="13"/>
  <c r="D147" i="13"/>
  <c r="E146" i="13"/>
  <c r="D146" i="13"/>
  <c r="E145" i="13"/>
  <c r="D145" i="13"/>
  <c r="E144" i="13"/>
  <c r="D144" i="13"/>
  <c r="E143" i="13"/>
  <c r="D143" i="13"/>
  <c r="E142" i="13"/>
  <c r="D142" i="13"/>
  <c r="E141" i="13"/>
  <c r="D141" i="13"/>
  <c r="E15" i="13"/>
  <c r="D15" i="13"/>
  <c r="E140" i="13"/>
  <c r="D140" i="13"/>
  <c r="E139" i="13"/>
  <c r="D139" i="13"/>
  <c r="E138" i="13"/>
  <c r="D138" i="13"/>
  <c r="E137" i="13"/>
  <c r="D137" i="13"/>
  <c r="E136" i="13"/>
  <c r="D136" i="13"/>
  <c r="E135" i="13"/>
  <c r="D135" i="13"/>
  <c r="E134" i="13"/>
  <c r="D134" i="13"/>
  <c r="E133" i="13"/>
  <c r="D133" i="13"/>
  <c r="E132" i="13"/>
  <c r="D132" i="13"/>
  <c r="E131" i="13"/>
  <c r="D131" i="13"/>
  <c r="E14" i="13"/>
  <c r="D14" i="13"/>
  <c r="E130" i="13"/>
  <c r="D130" i="13"/>
  <c r="E129" i="13"/>
  <c r="D129" i="13"/>
  <c r="E128" i="13"/>
  <c r="D128" i="13"/>
  <c r="E127" i="13"/>
  <c r="D127" i="13"/>
  <c r="E126" i="13"/>
  <c r="D126" i="13"/>
  <c r="E125" i="13"/>
  <c r="D125" i="13"/>
  <c r="E124" i="13"/>
  <c r="D124" i="13"/>
  <c r="E123" i="13"/>
  <c r="D123" i="13"/>
  <c r="E122" i="13"/>
  <c r="D122" i="13"/>
  <c r="E121" i="13"/>
  <c r="D121" i="13"/>
  <c r="E13" i="13"/>
  <c r="D13" i="13"/>
  <c r="E120" i="13"/>
  <c r="D120" i="13"/>
  <c r="E119" i="13"/>
  <c r="D119" i="13"/>
  <c r="E118" i="13"/>
  <c r="D118" i="13"/>
  <c r="E117" i="13"/>
  <c r="D117" i="13"/>
  <c r="E116" i="13"/>
  <c r="D116" i="13"/>
  <c r="E115" i="13"/>
  <c r="D115" i="13"/>
  <c r="E114" i="13"/>
  <c r="D114" i="13"/>
  <c r="E113" i="13"/>
  <c r="D113" i="13"/>
  <c r="E112" i="13"/>
  <c r="D112" i="13"/>
  <c r="E111" i="13"/>
  <c r="D111" i="13"/>
  <c r="E12" i="13"/>
  <c r="D12" i="13"/>
  <c r="E110" i="13"/>
  <c r="D110" i="13"/>
  <c r="E109" i="13"/>
  <c r="D109" i="13"/>
  <c r="E108" i="13"/>
  <c r="D108" i="13"/>
  <c r="E107" i="13"/>
  <c r="D107" i="13"/>
  <c r="E106" i="13"/>
  <c r="D106" i="13"/>
  <c r="E105" i="13"/>
  <c r="D105" i="13"/>
  <c r="E104" i="13"/>
  <c r="D104" i="13"/>
  <c r="E103" i="13"/>
  <c r="D103" i="13"/>
  <c r="E102" i="13"/>
  <c r="D102" i="13"/>
  <c r="E101" i="13"/>
  <c r="D101" i="13"/>
  <c r="E11" i="13"/>
  <c r="D11" i="13"/>
  <c r="E16" i="12"/>
  <c r="D16" i="12"/>
  <c r="E15" i="12"/>
  <c r="D15" i="12"/>
  <c r="E14" i="12"/>
  <c r="D14" i="12"/>
  <c r="E13" i="12"/>
  <c r="D13" i="12"/>
  <c r="E12" i="12"/>
  <c r="D12" i="12"/>
  <c r="E11" i="12"/>
  <c r="D11" i="12"/>
  <c r="E10" i="12"/>
  <c r="D10" i="12"/>
  <c r="E9" i="12"/>
  <c r="D9" i="12"/>
  <c r="E8" i="12"/>
  <c r="D8" i="12"/>
  <c r="E7" i="12"/>
  <c r="D7" i="12"/>
  <c r="E6" i="12"/>
  <c r="D6" i="12"/>
  <c r="E5" i="12"/>
  <c r="D5" i="12"/>
  <c r="E4" i="12"/>
  <c r="D4" i="12"/>
  <c r="E3" i="12"/>
  <c r="D3" i="12"/>
  <c r="E17" i="12"/>
  <c r="D17" i="12"/>
  <c r="DA17" i="39" l="1"/>
  <c r="DB17" i="39" s="1"/>
  <c r="DB34" i="46"/>
  <c r="DA35" i="46"/>
  <c r="BG38" i="46"/>
  <c r="BM38" i="46"/>
  <c r="L40" i="46"/>
  <c r="N39" i="46"/>
  <c r="CX36" i="46"/>
  <c r="CS37" i="46"/>
  <c r="CR37" i="46"/>
  <c r="CW36" i="46"/>
  <c r="DA36" i="46" s="1"/>
  <c r="DB36" i="46" s="1"/>
  <c r="L5" i="43"/>
  <c r="L23" i="40"/>
  <c r="N22" i="40"/>
  <c r="N21" i="39"/>
  <c r="L22" i="39"/>
  <c r="BM20" i="39"/>
  <c r="CX12" i="39" s="1"/>
  <c r="BG20" i="39"/>
  <c r="CW12" i="39" s="1"/>
  <c r="DA12" i="39" s="1"/>
  <c r="DB12" i="39" s="1"/>
  <c r="CX18" i="39"/>
  <c r="CS19" i="39"/>
  <c r="CW18" i="39"/>
  <c r="CR19" i="39"/>
  <c r="AP3" i="22"/>
  <c r="AO3" i="22"/>
  <c r="AN3" i="22"/>
  <c r="BC3" i="22"/>
  <c r="BB3" i="22"/>
  <c r="BA3" i="22"/>
  <c r="BO30" i="25"/>
  <c r="BN30" i="25"/>
  <c r="BO29" i="25"/>
  <c r="BN29" i="25"/>
  <c r="BO28" i="25"/>
  <c r="BN28" i="25"/>
  <c r="BO27" i="25"/>
  <c r="BN27" i="25"/>
  <c r="BO26" i="25"/>
  <c r="BN26" i="25"/>
  <c r="BO25" i="25"/>
  <c r="BN25" i="25"/>
  <c r="BO24" i="25"/>
  <c r="BN24" i="25"/>
  <c r="BO23" i="25"/>
  <c r="BN23" i="25"/>
  <c r="BO22" i="25"/>
  <c r="BN22" i="25"/>
  <c r="BO21" i="25"/>
  <c r="BN21" i="25"/>
  <c r="BO20" i="25"/>
  <c r="BN20" i="25"/>
  <c r="BO19" i="25"/>
  <c r="BN19" i="25"/>
  <c r="BO18" i="25"/>
  <c r="BN18" i="25"/>
  <c r="BO17" i="25"/>
  <c r="BN17" i="25"/>
  <c r="BO16" i="25"/>
  <c r="BN16" i="25"/>
  <c r="BO15" i="25"/>
  <c r="BN15" i="25"/>
  <c r="BO14" i="25"/>
  <c r="BN14" i="25"/>
  <c r="BO13" i="25"/>
  <c r="BN13" i="25"/>
  <c r="BO12" i="25"/>
  <c r="BN12" i="25"/>
  <c r="BO11" i="25"/>
  <c r="BN11" i="25"/>
  <c r="BO10" i="25"/>
  <c r="BN10" i="25"/>
  <c r="BO9" i="25"/>
  <c r="BN9" i="25"/>
  <c r="BO8" i="25"/>
  <c r="BN8" i="25"/>
  <c r="BO7" i="25"/>
  <c r="BN7" i="25"/>
  <c r="BO6" i="25"/>
  <c r="BN6" i="25"/>
  <c r="BO5" i="25"/>
  <c r="BN5" i="25"/>
  <c r="BO4" i="25"/>
  <c r="BN4" i="25"/>
  <c r="BO3" i="25"/>
  <c r="BN3" i="25"/>
  <c r="BO61" i="24"/>
  <c r="BN61" i="24"/>
  <c r="BO60" i="24"/>
  <c r="BN60" i="24"/>
  <c r="BO59" i="24"/>
  <c r="BN59" i="24"/>
  <c r="BO58" i="24"/>
  <c r="BN58" i="24"/>
  <c r="BO57" i="24"/>
  <c r="BN57" i="24"/>
  <c r="BO56" i="24"/>
  <c r="BN56" i="24"/>
  <c r="BO55" i="24"/>
  <c r="BN55" i="24"/>
  <c r="BO54" i="24"/>
  <c r="BN54" i="24"/>
  <c r="BO53" i="24"/>
  <c r="BN53" i="24"/>
  <c r="BO52" i="24"/>
  <c r="BN52" i="24"/>
  <c r="BO51" i="24"/>
  <c r="BN51" i="24"/>
  <c r="BO50" i="24"/>
  <c r="BN50" i="24"/>
  <c r="BO49" i="24"/>
  <c r="BN49" i="24"/>
  <c r="BO48" i="24"/>
  <c r="BN48" i="24"/>
  <c r="BO47" i="24"/>
  <c r="BN47" i="24"/>
  <c r="BO46" i="24"/>
  <c r="BN46" i="24"/>
  <c r="BO45" i="24"/>
  <c r="BN45" i="24"/>
  <c r="BO44" i="24"/>
  <c r="BN44" i="24"/>
  <c r="BO43" i="24"/>
  <c r="BN43" i="24"/>
  <c r="BO42" i="24"/>
  <c r="BN42" i="24"/>
  <c r="BO41" i="24"/>
  <c r="BN41" i="24"/>
  <c r="BO40" i="24"/>
  <c r="BN40" i="24"/>
  <c r="BO39" i="24"/>
  <c r="BN39" i="24"/>
  <c r="BO38" i="24"/>
  <c r="BN38" i="24"/>
  <c r="BO37" i="24"/>
  <c r="BN37" i="24"/>
  <c r="BO36" i="24"/>
  <c r="BN36" i="24"/>
  <c r="BO35" i="24"/>
  <c r="BN35" i="24"/>
  <c r="BO34" i="24"/>
  <c r="BN34" i="24"/>
  <c r="BO33" i="24"/>
  <c r="BN33" i="24"/>
  <c r="BO32" i="24"/>
  <c r="BN32" i="24"/>
  <c r="BO31" i="24"/>
  <c r="BN31" i="24"/>
  <c r="BO30" i="24"/>
  <c r="BN30" i="24"/>
  <c r="BO29" i="24"/>
  <c r="BN29" i="24"/>
  <c r="BO28" i="24"/>
  <c r="BN28" i="24"/>
  <c r="BO27" i="24"/>
  <c r="BN27" i="24"/>
  <c r="BO26" i="24"/>
  <c r="BN26" i="24"/>
  <c r="BO25" i="24"/>
  <c r="BN25" i="24"/>
  <c r="BO24" i="24"/>
  <c r="BN24" i="24"/>
  <c r="BO23" i="24"/>
  <c r="BN23" i="24"/>
  <c r="BO22" i="24"/>
  <c r="BN22" i="24"/>
  <c r="BO21" i="24"/>
  <c r="BN21" i="24"/>
  <c r="BO20" i="24"/>
  <c r="BN20" i="24"/>
  <c r="BO19" i="24"/>
  <c r="BN19" i="24"/>
  <c r="BO18" i="24"/>
  <c r="BN18" i="24"/>
  <c r="BO17" i="24"/>
  <c r="BN17" i="24"/>
  <c r="BO16" i="24"/>
  <c r="BN16" i="24"/>
  <c r="BO15" i="24"/>
  <c r="BN15" i="24"/>
  <c r="BO14" i="24"/>
  <c r="BN14" i="24"/>
  <c r="BO13" i="24"/>
  <c r="BN13" i="24"/>
  <c r="BO12" i="24"/>
  <c r="BN12" i="24"/>
  <c r="BO11" i="24"/>
  <c r="BN11" i="24"/>
  <c r="BO10" i="24"/>
  <c r="BN10" i="24"/>
  <c r="BO9" i="24"/>
  <c r="BN9" i="24"/>
  <c r="BO8" i="24"/>
  <c r="BN8" i="24"/>
  <c r="BO7" i="24"/>
  <c r="BN7" i="24"/>
  <c r="BO6" i="24"/>
  <c r="BN6" i="24"/>
  <c r="BO5" i="24"/>
  <c r="BN5" i="24"/>
  <c r="BO4" i="24"/>
  <c r="BN4" i="24"/>
  <c r="BO3" i="24"/>
  <c r="BN3" i="24"/>
  <c r="BO59" i="23"/>
  <c r="BN59" i="23"/>
  <c r="BO58" i="23"/>
  <c r="BN58" i="23"/>
  <c r="BO57" i="23"/>
  <c r="BN57" i="23"/>
  <c r="BO56" i="23"/>
  <c r="BN56" i="23"/>
  <c r="BO55" i="23"/>
  <c r="BN55" i="23"/>
  <c r="BO54" i="23"/>
  <c r="BN54" i="23"/>
  <c r="BO53" i="23"/>
  <c r="BN53" i="23"/>
  <c r="BO52" i="23"/>
  <c r="BN52" i="23"/>
  <c r="BO51" i="23"/>
  <c r="BN51" i="23"/>
  <c r="BO50" i="23"/>
  <c r="BN50" i="23"/>
  <c r="BO49" i="23"/>
  <c r="BN49" i="23"/>
  <c r="BO48" i="23"/>
  <c r="BN48" i="23"/>
  <c r="BO47" i="23"/>
  <c r="BN47" i="23"/>
  <c r="BO46" i="23"/>
  <c r="BN46" i="23"/>
  <c r="BO45" i="23"/>
  <c r="BN45" i="23"/>
  <c r="BO44" i="23"/>
  <c r="BN44" i="23"/>
  <c r="BO43" i="23"/>
  <c r="BN43" i="23"/>
  <c r="BO42" i="23"/>
  <c r="BN42" i="23"/>
  <c r="BO41" i="23"/>
  <c r="BN41" i="23"/>
  <c r="BO40" i="23"/>
  <c r="BN40" i="23"/>
  <c r="BO39" i="23"/>
  <c r="BN39" i="23"/>
  <c r="BO38" i="23"/>
  <c r="BN38" i="23"/>
  <c r="BO37" i="23"/>
  <c r="BN37" i="23"/>
  <c r="BO36" i="23"/>
  <c r="BN36" i="23"/>
  <c r="BO35" i="23"/>
  <c r="BN35" i="23"/>
  <c r="BO34" i="23"/>
  <c r="BN34" i="23"/>
  <c r="BO33" i="23"/>
  <c r="BN33" i="23"/>
  <c r="BO32" i="23"/>
  <c r="BN32" i="23"/>
  <c r="BO31" i="23"/>
  <c r="BN31" i="23"/>
  <c r="BO30" i="23"/>
  <c r="BN30" i="23"/>
  <c r="BO29" i="23"/>
  <c r="BN29" i="23"/>
  <c r="BO28" i="23"/>
  <c r="BN28" i="23"/>
  <c r="BO27" i="23"/>
  <c r="BN27" i="23"/>
  <c r="BO26" i="23"/>
  <c r="BN26" i="23"/>
  <c r="BO25" i="23"/>
  <c r="BN25" i="23"/>
  <c r="BO24" i="23"/>
  <c r="BN24" i="23"/>
  <c r="BO23" i="23"/>
  <c r="BN23" i="23"/>
  <c r="BO22" i="23"/>
  <c r="BN22" i="23"/>
  <c r="BO21" i="23"/>
  <c r="BN21" i="23"/>
  <c r="BO20" i="23"/>
  <c r="BN20" i="23"/>
  <c r="BO19" i="23"/>
  <c r="BN19" i="23"/>
  <c r="BO18" i="23"/>
  <c r="BN18" i="23"/>
  <c r="BO17" i="23"/>
  <c r="BN17" i="23"/>
  <c r="BO16" i="23"/>
  <c r="BN16" i="23"/>
  <c r="BO15" i="23"/>
  <c r="BN15" i="23"/>
  <c r="BO14" i="23"/>
  <c r="BN14" i="23"/>
  <c r="BO13" i="23"/>
  <c r="BN13" i="23"/>
  <c r="BO12" i="23"/>
  <c r="BN12" i="23"/>
  <c r="BO11" i="23"/>
  <c r="BN11" i="23"/>
  <c r="BO10" i="23"/>
  <c r="BN10" i="23"/>
  <c r="BO9" i="23"/>
  <c r="BN9" i="23"/>
  <c r="BO8" i="23"/>
  <c r="BN8" i="23"/>
  <c r="BO7" i="23"/>
  <c r="BN7" i="23"/>
  <c r="BO6" i="23"/>
  <c r="BN6" i="23"/>
  <c r="BO5" i="23"/>
  <c r="BN5" i="23"/>
  <c r="BO4" i="23"/>
  <c r="BN4" i="23"/>
  <c r="BO3" i="23"/>
  <c r="BN3" i="23"/>
  <c r="BO222" i="22"/>
  <c r="BN222" i="22"/>
  <c r="BO221" i="22"/>
  <c r="BN221" i="22"/>
  <c r="BO220" i="22"/>
  <c r="BN220" i="22"/>
  <c r="BO219" i="22"/>
  <c r="BN219" i="22"/>
  <c r="BO218" i="22"/>
  <c r="BN218" i="22"/>
  <c r="BO217" i="22"/>
  <c r="BN217" i="22"/>
  <c r="BO216" i="22"/>
  <c r="BN216" i="22"/>
  <c r="BO215" i="22"/>
  <c r="BN215" i="22"/>
  <c r="BO214" i="22"/>
  <c r="BN214" i="22"/>
  <c r="BO213" i="22"/>
  <c r="BN213" i="22"/>
  <c r="BO212" i="22"/>
  <c r="BN212" i="22"/>
  <c r="BO211" i="22"/>
  <c r="BN211" i="22"/>
  <c r="BO210" i="22"/>
  <c r="BN210" i="22"/>
  <c r="BO209" i="22"/>
  <c r="BN209" i="22"/>
  <c r="BO208" i="22"/>
  <c r="BN208" i="22"/>
  <c r="BO207" i="22"/>
  <c r="BN207" i="22"/>
  <c r="BO206" i="22"/>
  <c r="BN206" i="22"/>
  <c r="BO205" i="22"/>
  <c r="BN205" i="22"/>
  <c r="BO204" i="22"/>
  <c r="BN204" i="22"/>
  <c r="BO203" i="22"/>
  <c r="BN203" i="22"/>
  <c r="BO202" i="22"/>
  <c r="BN202" i="22"/>
  <c r="BO201" i="22"/>
  <c r="BN201" i="22"/>
  <c r="BO200" i="22"/>
  <c r="BN200" i="22"/>
  <c r="BO199" i="22"/>
  <c r="BN199" i="22"/>
  <c r="BO198" i="22"/>
  <c r="BN198" i="22"/>
  <c r="BO197" i="22"/>
  <c r="BN197" i="22"/>
  <c r="BO196" i="22"/>
  <c r="BN196" i="22"/>
  <c r="BO195" i="22"/>
  <c r="BN195" i="22"/>
  <c r="BO194" i="22"/>
  <c r="BN194" i="22"/>
  <c r="BO193" i="22"/>
  <c r="BN193" i="22"/>
  <c r="BO192" i="22"/>
  <c r="BN192" i="22"/>
  <c r="BO191" i="22"/>
  <c r="BN191" i="22"/>
  <c r="BO190" i="22"/>
  <c r="BN190" i="22"/>
  <c r="BO189" i="22"/>
  <c r="BN189" i="22"/>
  <c r="BO188" i="22"/>
  <c r="BN188" i="22"/>
  <c r="BO187" i="22"/>
  <c r="BN187" i="22"/>
  <c r="BO186" i="22"/>
  <c r="BN186" i="22"/>
  <c r="BO185" i="22"/>
  <c r="BN185" i="22"/>
  <c r="BO184" i="22"/>
  <c r="BN184" i="22"/>
  <c r="BO183" i="22"/>
  <c r="BN183" i="22"/>
  <c r="BO182" i="22"/>
  <c r="BN182" i="22"/>
  <c r="BO181" i="22"/>
  <c r="BN181" i="22"/>
  <c r="BO180" i="22"/>
  <c r="BN180" i="22"/>
  <c r="BO179" i="22"/>
  <c r="BN179" i="22"/>
  <c r="BO178" i="22"/>
  <c r="BN178" i="22"/>
  <c r="BO177" i="22"/>
  <c r="BN177" i="22"/>
  <c r="BO176" i="22"/>
  <c r="BN176" i="22"/>
  <c r="BO175" i="22"/>
  <c r="BN175" i="22"/>
  <c r="BO174" i="22"/>
  <c r="BN174" i="22"/>
  <c r="BO173" i="22"/>
  <c r="BN173" i="22"/>
  <c r="BO172" i="22"/>
  <c r="BN172" i="22"/>
  <c r="BO171" i="22"/>
  <c r="BN171" i="22"/>
  <c r="BO170" i="22"/>
  <c r="BN170" i="22"/>
  <c r="BO169" i="22"/>
  <c r="BN169" i="22"/>
  <c r="BO168" i="22"/>
  <c r="BN168" i="22"/>
  <c r="BO167" i="22"/>
  <c r="BN167" i="22"/>
  <c r="BO166" i="22"/>
  <c r="BN166" i="22"/>
  <c r="BO165" i="22"/>
  <c r="BN165" i="22"/>
  <c r="BO164" i="22"/>
  <c r="BN164" i="22"/>
  <c r="BO163" i="22"/>
  <c r="BN163" i="22"/>
  <c r="BO162" i="22"/>
  <c r="BN162" i="22"/>
  <c r="BO161" i="22"/>
  <c r="BN161" i="22"/>
  <c r="BO160" i="22"/>
  <c r="BN160" i="22"/>
  <c r="BO159" i="22"/>
  <c r="BN159" i="22"/>
  <c r="BO158" i="22"/>
  <c r="BN158" i="22"/>
  <c r="BO157" i="22"/>
  <c r="BN157" i="22"/>
  <c r="BO156" i="22"/>
  <c r="BN156" i="22"/>
  <c r="BO155" i="22"/>
  <c r="BN155" i="22"/>
  <c r="BO154" i="22"/>
  <c r="BN154" i="22"/>
  <c r="BO153" i="22"/>
  <c r="BN153" i="22"/>
  <c r="BO152" i="22"/>
  <c r="BN152" i="22"/>
  <c r="BO151" i="22"/>
  <c r="BN151" i="22"/>
  <c r="BO150" i="22"/>
  <c r="BN150" i="22"/>
  <c r="BO149" i="22"/>
  <c r="BN149" i="22"/>
  <c r="BO148" i="22"/>
  <c r="BN148" i="22"/>
  <c r="BO147" i="22"/>
  <c r="BN147" i="22"/>
  <c r="BO146" i="22"/>
  <c r="BN146" i="22"/>
  <c r="BO145" i="22"/>
  <c r="BN145" i="22"/>
  <c r="BO144" i="22"/>
  <c r="BN144" i="22"/>
  <c r="BO143" i="22"/>
  <c r="BN143" i="22"/>
  <c r="BO142" i="22"/>
  <c r="BN142" i="22"/>
  <c r="BO141" i="22"/>
  <c r="BN141" i="22"/>
  <c r="BO140" i="22"/>
  <c r="BN140" i="22"/>
  <c r="BO139" i="22"/>
  <c r="BN139" i="22"/>
  <c r="BO138" i="22"/>
  <c r="BN138" i="22"/>
  <c r="BO137" i="22"/>
  <c r="BN137" i="22"/>
  <c r="BO136" i="22"/>
  <c r="BN136" i="22"/>
  <c r="BO135" i="22"/>
  <c r="BN135" i="22"/>
  <c r="BO134" i="22"/>
  <c r="BN134" i="22"/>
  <c r="BO133" i="22"/>
  <c r="BN133" i="22"/>
  <c r="BO132" i="22"/>
  <c r="BN132" i="22"/>
  <c r="BO131" i="22"/>
  <c r="BN131" i="22"/>
  <c r="BO130" i="22"/>
  <c r="BN130" i="22"/>
  <c r="BO129" i="22"/>
  <c r="BN129" i="22"/>
  <c r="BO128" i="22"/>
  <c r="BN128" i="22"/>
  <c r="BO127" i="22"/>
  <c r="BN127" i="22"/>
  <c r="BO126" i="22"/>
  <c r="BN126" i="22"/>
  <c r="BO125" i="22"/>
  <c r="BN125" i="22"/>
  <c r="BO124" i="22"/>
  <c r="BN124" i="22"/>
  <c r="BO123" i="22"/>
  <c r="BN123" i="22"/>
  <c r="BO122" i="22"/>
  <c r="BN122" i="22"/>
  <c r="BO121" i="22"/>
  <c r="BN121" i="22"/>
  <c r="BO120" i="22"/>
  <c r="BN120" i="22"/>
  <c r="BO119" i="22"/>
  <c r="BN119" i="22"/>
  <c r="BO118" i="22"/>
  <c r="BN118" i="22"/>
  <c r="BO117" i="22"/>
  <c r="BN117" i="22"/>
  <c r="BO116" i="22"/>
  <c r="BN116" i="22"/>
  <c r="BO115" i="22"/>
  <c r="BN115" i="22"/>
  <c r="BO114" i="22"/>
  <c r="BN114" i="22"/>
  <c r="BO113" i="22"/>
  <c r="BN113" i="22"/>
  <c r="BO112" i="22"/>
  <c r="BN112" i="22"/>
  <c r="BO111" i="22"/>
  <c r="BN111" i="22"/>
  <c r="BO110" i="22"/>
  <c r="BN110" i="22"/>
  <c r="BO109" i="22"/>
  <c r="BN109" i="22"/>
  <c r="BO108" i="22"/>
  <c r="BN108" i="22"/>
  <c r="BO107" i="22"/>
  <c r="BN107" i="22"/>
  <c r="BO106" i="22"/>
  <c r="BN106" i="22"/>
  <c r="BO105" i="22"/>
  <c r="BN105" i="22"/>
  <c r="BO104" i="22"/>
  <c r="BN104" i="22"/>
  <c r="BO103" i="22"/>
  <c r="BN103" i="22"/>
  <c r="BO102" i="22"/>
  <c r="BN102" i="22"/>
  <c r="BO101" i="22"/>
  <c r="BN101" i="22"/>
  <c r="BO100" i="22"/>
  <c r="BN100" i="22"/>
  <c r="BO99" i="22"/>
  <c r="BN99" i="22"/>
  <c r="BO98" i="22"/>
  <c r="BN98" i="22"/>
  <c r="BO97" i="22"/>
  <c r="BN97" i="22"/>
  <c r="BO96" i="22"/>
  <c r="BN96" i="22"/>
  <c r="BO95" i="22"/>
  <c r="BN95" i="22"/>
  <c r="BO94" i="22"/>
  <c r="BN94" i="22"/>
  <c r="BO93" i="22"/>
  <c r="BN93" i="22"/>
  <c r="BO92" i="22"/>
  <c r="BN92" i="22"/>
  <c r="BO91" i="22"/>
  <c r="BN91" i="22"/>
  <c r="BO90" i="22"/>
  <c r="BN90" i="22"/>
  <c r="BO89" i="22"/>
  <c r="BN89" i="22"/>
  <c r="BO88" i="22"/>
  <c r="BN88" i="22"/>
  <c r="BO87" i="22"/>
  <c r="BN87" i="22"/>
  <c r="BO86" i="22"/>
  <c r="BN86" i="22"/>
  <c r="BO85" i="22"/>
  <c r="BN85" i="22"/>
  <c r="BO84" i="22"/>
  <c r="BN84" i="22"/>
  <c r="BO83" i="22"/>
  <c r="BN83" i="22"/>
  <c r="BO82" i="22"/>
  <c r="BN82" i="22"/>
  <c r="BO81" i="22"/>
  <c r="BN81" i="22"/>
  <c r="BO80" i="22"/>
  <c r="BN80" i="22"/>
  <c r="BO79" i="22"/>
  <c r="BN79" i="22"/>
  <c r="BO78" i="22"/>
  <c r="BN78" i="22"/>
  <c r="BO77" i="22"/>
  <c r="BN77" i="22"/>
  <c r="BO76" i="22"/>
  <c r="BN76" i="22"/>
  <c r="BO75" i="22"/>
  <c r="BN75" i="22"/>
  <c r="BO74" i="22"/>
  <c r="BN74" i="22"/>
  <c r="BO73" i="22"/>
  <c r="BN73" i="22"/>
  <c r="BO72" i="22"/>
  <c r="BN72" i="22"/>
  <c r="BO71" i="22"/>
  <c r="BN71" i="22"/>
  <c r="BO70" i="22"/>
  <c r="BN70" i="22"/>
  <c r="BO69" i="22"/>
  <c r="BN69" i="22"/>
  <c r="BO68" i="22"/>
  <c r="BN68" i="22"/>
  <c r="BO67" i="22"/>
  <c r="BN67" i="22"/>
  <c r="BO66" i="22"/>
  <c r="BN66" i="22"/>
  <c r="BO65" i="22"/>
  <c r="BN65" i="22"/>
  <c r="BO64" i="22"/>
  <c r="BN64" i="22"/>
  <c r="BO63" i="22"/>
  <c r="BN63" i="22"/>
  <c r="BO62" i="22"/>
  <c r="BN62" i="22"/>
  <c r="BO61" i="22"/>
  <c r="BN61" i="22"/>
  <c r="BO60" i="22"/>
  <c r="BN60" i="22"/>
  <c r="BO59" i="22"/>
  <c r="BN59" i="22"/>
  <c r="BO58" i="22"/>
  <c r="BN58" i="22"/>
  <c r="BO57" i="22"/>
  <c r="BN57" i="22"/>
  <c r="BO56" i="22"/>
  <c r="BN56" i="22"/>
  <c r="BO55" i="22"/>
  <c r="BN55" i="22"/>
  <c r="BO54" i="22"/>
  <c r="BN54" i="22"/>
  <c r="BO53" i="22"/>
  <c r="BN53" i="22"/>
  <c r="BO52" i="22"/>
  <c r="BN52" i="22"/>
  <c r="BO51" i="22"/>
  <c r="BN51" i="22"/>
  <c r="BO50" i="22"/>
  <c r="BN50" i="22"/>
  <c r="BO49" i="22"/>
  <c r="BN49" i="22"/>
  <c r="BO48" i="22"/>
  <c r="BN48" i="22"/>
  <c r="BO47" i="22"/>
  <c r="BN47" i="22"/>
  <c r="BO46" i="22"/>
  <c r="BN46" i="22"/>
  <c r="BO45" i="22"/>
  <c r="BN45" i="22"/>
  <c r="BO44" i="22"/>
  <c r="BN44" i="22"/>
  <c r="BO43" i="22"/>
  <c r="BN43" i="22"/>
  <c r="BO42" i="22"/>
  <c r="BN42" i="22"/>
  <c r="BO41" i="22"/>
  <c r="BN41" i="22"/>
  <c r="BO40" i="22"/>
  <c r="BN40" i="22"/>
  <c r="BO39" i="22"/>
  <c r="BN39" i="22"/>
  <c r="BO38" i="22"/>
  <c r="BN38" i="22"/>
  <c r="BO37" i="22"/>
  <c r="BN37" i="22"/>
  <c r="BO36" i="22"/>
  <c r="BN36" i="22"/>
  <c r="BO35" i="22"/>
  <c r="BN35" i="22"/>
  <c r="BO34" i="22"/>
  <c r="BN34" i="22"/>
  <c r="BO33" i="22"/>
  <c r="BN33" i="22"/>
  <c r="BO32" i="22"/>
  <c r="BN32" i="22"/>
  <c r="BO31" i="22"/>
  <c r="BN31" i="22"/>
  <c r="BO30" i="22"/>
  <c r="BN30" i="22"/>
  <c r="BO29" i="22"/>
  <c r="BN29" i="22"/>
  <c r="BO28" i="22"/>
  <c r="BN28" i="22"/>
  <c r="BO27" i="22"/>
  <c r="BN27" i="22"/>
  <c r="BO26" i="22"/>
  <c r="BN26" i="22"/>
  <c r="BO25" i="22"/>
  <c r="BN25" i="22"/>
  <c r="BO24" i="22"/>
  <c r="BN24" i="22"/>
  <c r="BO23" i="22"/>
  <c r="BN23" i="22"/>
  <c r="BO22" i="22"/>
  <c r="BN22" i="22"/>
  <c r="BO21" i="22"/>
  <c r="BN21" i="22"/>
  <c r="BO20" i="22"/>
  <c r="BN20" i="22"/>
  <c r="BO19" i="22"/>
  <c r="BN19" i="22"/>
  <c r="BO18" i="22"/>
  <c r="BN18" i="22"/>
  <c r="BO17" i="22"/>
  <c r="BN17" i="22"/>
  <c r="BO16" i="22"/>
  <c r="BN16" i="22"/>
  <c r="BO15" i="22"/>
  <c r="BN15" i="22"/>
  <c r="BO14" i="22"/>
  <c r="BN14" i="22"/>
  <c r="BO13" i="22"/>
  <c r="BN13" i="22"/>
  <c r="BO12" i="22"/>
  <c r="BN12" i="22"/>
  <c r="BO11" i="22"/>
  <c r="BN11" i="22"/>
  <c r="BO10" i="22"/>
  <c r="BN10" i="22"/>
  <c r="BO9" i="22"/>
  <c r="BN9" i="22"/>
  <c r="BO8" i="22"/>
  <c r="BN8" i="22"/>
  <c r="BO7" i="22"/>
  <c r="BN7" i="22"/>
  <c r="BO6" i="22"/>
  <c r="BN6" i="22"/>
  <c r="BO5" i="22"/>
  <c r="BN5" i="22"/>
  <c r="BO4" i="22"/>
  <c r="BN4" i="22"/>
  <c r="BO3" i="22"/>
  <c r="BN3" i="22"/>
  <c r="BO52" i="21"/>
  <c r="BN52" i="21"/>
  <c r="BO51" i="21"/>
  <c r="BN51" i="21"/>
  <c r="BO50" i="21"/>
  <c r="BN50" i="21"/>
  <c r="BO49" i="21"/>
  <c r="BN49" i="21"/>
  <c r="BO48" i="21"/>
  <c r="BN48" i="21"/>
  <c r="BO47" i="21"/>
  <c r="BN47" i="21"/>
  <c r="BO46" i="21"/>
  <c r="BN46" i="21"/>
  <c r="BO45" i="21"/>
  <c r="BN45" i="21"/>
  <c r="BO44" i="21"/>
  <c r="BN44" i="21"/>
  <c r="BO43" i="21"/>
  <c r="BN43" i="21"/>
  <c r="BO42" i="21"/>
  <c r="BN42" i="21"/>
  <c r="BO41" i="21"/>
  <c r="BN41" i="21"/>
  <c r="BO40" i="21"/>
  <c r="BN40" i="21"/>
  <c r="BO39" i="21"/>
  <c r="BN39" i="21"/>
  <c r="BO38" i="21"/>
  <c r="BN38" i="21"/>
  <c r="BO37" i="21"/>
  <c r="BN37" i="21"/>
  <c r="BO36" i="21"/>
  <c r="BN36" i="21"/>
  <c r="BO35" i="21"/>
  <c r="BN35" i="21"/>
  <c r="BO34" i="21"/>
  <c r="BN34" i="21"/>
  <c r="BO33" i="21"/>
  <c r="BN33" i="21"/>
  <c r="BO32" i="21"/>
  <c r="BN32" i="21"/>
  <c r="BO31" i="21"/>
  <c r="BN31" i="21"/>
  <c r="BO30" i="21"/>
  <c r="BN30" i="21"/>
  <c r="BO29" i="21"/>
  <c r="BN29" i="21"/>
  <c r="BO28" i="21"/>
  <c r="BN28" i="21"/>
  <c r="BO27" i="21"/>
  <c r="BN27" i="21"/>
  <c r="BO26" i="21"/>
  <c r="BN26" i="21"/>
  <c r="BO25" i="21"/>
  <c r="BN25" i="21"/>
  <c r="BO24" i="21"/>
  <c r="BN24" i="21"/>
  <c r="BO23" i="21"/>
  <c r="BN23" i="21"/>
  <c r="BO22" i="21"/>
  <c r="BN22" i="21"/>
  <c r="BO21" i="21"/>
  <c r="BN21" i="21"/>
  <c r="BO20" i="21"/>
  <c r="BN20" i="21"/>
  <c r="BO19" i="21"/>
  <c r="BN19" i="21"/>
  <c r="BO18" i="21"/>
  <c r="BN18" i="21"/>
  <c r="BO17" i="21"/>
  <c r="BN17" i="21"/>
  <c r="BO16" i="21"/>
  <c r="BN16" i="21"/>
  <c r="BO15" i="21"/>
  <c r="BN15" i="21"/>
  <c r="BO14" i="21"/>
  <c r="BN14" i="21"/>
  <c r="BO13" i="21"/>
  <c r="BN13" i="21"/>
  <c r="BO12" i="21"/>
  <c r="BN12" i="21"/>
  <c r="BO11" i="21"/>
  <c r="BN11" i="21"/>
  <c r="BO10" i="21"/>
  <c r="BN10" i="21"/>
  <c r="BO9" i="21"/>
  <c r="BN9" i="21"/>
  <c r="BO8" i="21"/>
  <c r="BN8" i="21"/>
  <c r="BO7" i="21"/>
  <c r="BN7" i="21"/>
  <c r="BO6" i="21"/>
  <c r="BN6" i="21"/>
  <c r="BO5" i="21"/>
  <c r="BN5" i="21"/>
  <c r="BO4" i="21"/>
  <c r="BN4" i="21"/>
  <c r="BO3" i="21"/>
  <c r="BN3" i="21"/>
  <c r="BO171" i="19"/>
  <c r="BN171" i="19"/>
  <c r="BO170" i="19"/>
  <c r="BN170" i="19"/>
  <c r="BO169" i="19"/>
  <c r="BN169" i="19"/>
  <c r="BO168" i="19"/>
  <c r="BN168" i="19"/>
  <c r="BO167" i="19"/>
  <c r="BN167" i="19"/>
  <c r="BO166" i="19"/>
  <c r="BN166" i="19"/>
  <c r="BO165" i="19"/>
  <c r="BN165" i="19"/>
  <c r="BO164" i="19"/>
  <c r="BN164" i="19"/>
  <c r="BO163" i="19"/>
  <c r="BN163" i="19"/>
  <c r="BO162" i="19"/>
  <c r="BN162" i="19"/>
  <c r="BO161" i="19"/>
  <c r="BN161" i="19"/>
  <c r="BO160" i="19"/>
  <c r="BN160" i="19"/>
  <c r="BO159" i="19"/>
  <c r="BN159" i="19"/>
  <c r="BO158" i="19"/>
  <c r="BN158" i="19"/>
  <c r="BO157" i="19"/>
  <c r="BN157" i="19"/>
  <c r="BO156" i="19"/>
  <c r="BN156" i="19"/>
  <c r="BO155" i="19"/>
  <c r="BN155" i="19"/>
  <c r="BO154" i="19"/>
  <c r="BN154" i="19"/>
  <c r="BO153" i="19"/>
  <c r="BN153" i="19"/>
  <c r="BO152" i="19"/>
  <c r="BN152" i="19"/>
  <c r="BO151" i="19"/>
  <c r="BN151" i="19"/>
  <c r="BO150" i="19"/>
  <c r="BN150" i="19"/>
  <c r="BO149" i="19"/>
  <c r="BN149" i="19"/>
  <c r="BO148" i="19"/>
  <c r="BN148" i="19"/>
  <c r="BO147" i="19"/>
  <c r="BN147" i="19"/>
  <c r="BO146" i="19"/>
  <c r="BN146" i="19"/>
  <c r="BO145" i="19"/>
  <c r="BN145" i="19"/>
  <c r="BO144" i="19"/>
  <c r="BN144" i="19"/>
  <c r="BO143" i="19"/>
  <c r="BN143" i="19"/>
  <c r="BO142" i="19"/>
  <c r="BN142" i="19"/>
  <c r="BO141" i="19"/>
  <c r="BN141" i="19"/>
  <c r="BO140" i="19"/>
  <c r="BN140" i="19"/>
  <c r="BO139" i="19"/>
  <c r="BN139" i="19"/>
  <c r="BO138" i="19"/>
  <c r="BN138" i="19"/>
  <c r="BO137" i="19"/>
  <c r="BN137" i="19"/>
  <c r="BO136" i="19"/>
  <c r="BN136" i="19"/>
  <c r="BO135" i="19"/>
  <c r="BN135" i="19"/>
  <c r="BO134" i="19"/>
  <c r="BN134" i="19"/>
  <c r="BO133" i="19"/>
  <c r="BN133" i="19"/>
  <c r="BO132" i="19"/>
  <c r="BN132" i="19"/>
  <c r="BO131" i="19"/>
  <c r="BN131" i="19"/>
  <c r="BO130" i="19"/>
  <c r="BN130" i="19"/>
  <c r="BO129" i="19"/>
  <c r="BN129" i="19"/>
  <c r="BO128" i="19"/>
  <c r="BN128" i="19"/>
  <c r="BO127" i="19"/>
  <c r="BN127" i="19"/>
  <c r="BO126" i="19"/>
  <c r="BN126" i="19"/>
  <c r="BO125" i="19"/>
  <c r="BN125" i="19"/>
  <c r="BO124" i="19"/>
  <c r="BN124" i="19"/>
  <c r="BO123" i="19"/>
  <c r="BN123" i="19"/>
  <c r="BO122" i="19"/>
  <c r="BN122" i="19"/>
  <c r="BO121" i="19"/>
  <c r="BN121" i="19"/>
  <c r="BO120" i="19"/>
  <c r="BN120" i="19"/>
  <c r="BO119" i="19"/>
  <c r="BN119" i="19"/>
  <c r="BO118" i="19"/>
  <c r="BN118" i="19"/>
  <c r="BO117" i="19"/>
  <c r="BN117" i="19"/>
  <c r="BO116" i="19"/>
  <c r="BN116" i="19"/>
  <c r="BO115" i="19"/>
  <c r="BN115" i="19"/>
  <c r="BO114" i="19"/>
  <c r="BN114" i="19"/>
  <c r="BO113" i="19"/>
  <c r="BN113" i="19"/>
  <c r="BO112" i="19"/>
  <c r="BN112" i="19"/>
  <c r="BO111" i="19"/>
  <c r="BN111" i="19"/>
  <c r="BO110" i="19"/>
  <c r="BN110" i="19"/>
  <c r="BO109" i="19"/>
  <c r="BN109" i="19"/>
  <c r="BO108" i="19"/>
  <c r="BN108" i="19"/>
  <c r="BO107" i="19"/>
  <c r="BN107" i="19"/>
  <c r="BO106" i="19"/>
  <c r="BN106" i="19"/>
  <c r="BO105" i="19"/>
  <c r="BN105" i="19"/>
  <c r="BO104" i="19"/>
  <c r="BN104" i="19"/>
  <c r="BO103" i="19"/>
  <c r="BN103" i="19"/>
  <c r="BO102" i="19"/>
  <c r="BN102" i="19"/>
  <c r="BO101" i="19"/>
  <c r="BN101" i="19"/>
  <c r="BO100" i="19"/>
  <c r="BN100" i="19"/>
  <c r="BO99" i="19"/>
  <c r="BN99" i="19"/>
  <c r="BO98" i="19"/>
  <c r="BN98" i="19"/>
  <c r="BO97" i="19"/>
  <c r="BN97" i="19"/>
  <c r="BO96" i="19"/>
  <c r="BN96" i="19"/>
  <c r="BO95" i="19"/>
  <c r="BN95" i="19"/>
  <c r="BO94" i="19"/>
  <c r="BN94" i="19"/>
  <c r="BO93" i="19"/>
  <c r="BN93" i="19"/>
  <c r="BO92" i="19"/>
  <c r="BN92" i="19"/>
  <c r="BO91" i="19"/>
  <c r="BN91" i="19"/>
  <c r="BO90" i="19"/>
  <c r="BN90" i="19"/>
  <c r="BO89" i="19"/>
  <c r="BN89" i="19"/>
  <c r="BO88" i="19"/>
  <c r="BN88" i="19"/>
  <c r="BO87" i="19"/>
  <c r="BN87" i="19"/>
  <c r="BO86" i="19"/>
  <c r="BN86" i="19"/>
  <c r="BO85" i="19"/>
  <c r="BN85" i="19"/>
  <c r="BO84" i="19"/>
  <c r="BN84" i="19"/>
  <c r="BO83" i="19"/>
  <c r="BN83" i="19"/>
  <c r="BO82" i="19"/>
  <c r="BN82" i="19"/>
  <c r="BO81" i="19"/>
  <c r="BN81" i="19"/>
  <c r="BO80" i="19"/>
  <c r="BN80" i="19"/>
  <c r="BO79" i="19"/>
  <c r="BN79" i="19"/>
  <c r="BO78" i="19"/>
  <c r="BN78" i="19"/>
  <c r="BO77" i="19"/>
  <c r="BN77" i="19"/>
  <c r="BO76" i="19"/>
  <c r="BN76" i="19"/>
  <c r="BO75" i="19"/>
  <c r="BN75" i="19"/>
  <c r="BO74" i="19"/>
  <c r="BN74" i="19"/>
  <c r="BO73" i="19"/>
  <c r="BN73" i="19"/>
  <c r="BO72" i="19"/>
  <c r="BN72" i="19"/>
  <c r="BO71" i="19"/>
  <c r="BN71" i="19"/>
  <c r="BO70" i="19"/>
  <c r="BN70" i="19"/>
  <c r="BO69" i="19"/>
  <c r="BN69" i="19"/>
  <c r="BO68" i="19"/>
  <c r="BN68" i="19"/>
  <c r="BO67" i="19"/>
  <c r="BN67" i="19"/>
  <c r="BO66" i="19"/>
  <c r="BN66" i="19"/>
  <c r="BO65" i="19"/>
  <c r="BN65" i="19"/>
  <c r="BO64" i="19"/>
  <c r="BN64" i="19"/>
  <c r="BO63" i="19"/>
  <c r="BN63" i="19"/>
  <c r="BO62" i="19"/>
  <c r="BN62" i="19"/>
  <c r="BO61" i="19"/>
  <c r="BN61" i="19"/>
  <c r="BO60" i="19"/>
  <c r="BN60" i="19"/>
  <c r="BO59" i="19"/>
  <c r="BN59" i="19"/>
  <c r="BO58" i="19"/>
  <c r="BN58" i="19"/>
  <c r="BO57" i="19"/>
  <c r="BN57" i="19"/>
  <c r="BO56" i="19"/>
  <c r="BN56" i="19"/>
  <c r="BO55" i="19"/>
  <c r="BN55" i="19"/>
  <c r="BO54" i="19"/>
  <c r="BN54" i="19"/>
  <c r="BO53" i="19"/>
  <c r="BN53" i="19"/>
  <c r="BO52" i="19"/>
  <c r="BN52" i="19"/>
  <c r="BO51" i="19"/>
  <c r="BN51" i="19"/>
  <c r="BO50" i="19"/>
  <c r="BN50" i="19"/>
  <c r="BO49" i="19"/>
  <c r="BN49" i="19"/>
  <c r="BO48" i="19"/>
  <c r="BN48" i="19"/>
  <c r="BO47" i="19"/>
  <c r="BN47" i="19"/>
  <c r="BO46" i="19"/>
  <c r="BN46" i="19"/>
  <c r="BO45" i="19"/>
  <c r="BN45" i="19"/>
  <c r="BO44" i="19"/>
  <c r="BN44" i="19"/>
  <c r="BO43" i="19"/>
  <c r="BN43" i="19"/>
  <c r="BO42" i="19"/>
  <c r="BN42" i="19"/>
  <c r="BO41" i="19"/>
  <c r="BN41" i="19"/>
  <c r="BO40" i="19"/>
  <c r="BN40" i="19"/>
  <c r="BO39" i="19"/>
  <c r="BN39" i="19"/>
  <c r="BO38" i="19"/>
  <c r="BN38" i="19"/>
  <c r="BO37" i="19"/>
  <c r="BN37" i="19"/>
  <c r="BO36" i="19"/>
  <c r="BN36" i="19"/>
  <c r="BO35" i="19"/>
  <c r="BN35" i="19"/>
  <c r="BO34" i="19"/>
  <c r="BN34" i="19"/>
  <c r="BO33" i="19"/>
  <c r="BN33" i="19"/>
  <c r="BO32" i="19"/>
  <c r="BN32" i="19"/>
  <c r="BO31" i="19"/>
  <c r="BN31" i="19"/>
  <c r="BO30" i="19"/>
  <c r="BN30" i="19"/>
  <c r="BO29" i="19"/>
  <c r="BN29" i="19"/>
  <c r="BO28" i="19"/>
  <c r="BN28" i="19"/>
  <c r="BO27" i="19"/>
  <c r="BN27" i="19"/>
  <c r="BO26" i="19"/>
  <c r="BN26" i="19"/>
  <c r="BO25" i="19"/>
  <c r="BN25" i="19"/>
  <c r="BO24" i="19"/>
  <c r="BN24" i="19"/>
  <c r="BO23" i="19"/>
  <c r="BN23" i="19"/>
  <c r="BO22" i="19"/>
  <c r="BN22" i="19"/>
  <c r="BO21" i="19"/>
  <c r="BN21" i="19"/>
  <c r="BO20" i="19"/>
  <c r="BN20" i="19"/>
  <c r="BO19" i="19"/>
  <c r="BN19" i="19"/>
  <c r="BO18" i="19"/>
  <c r="BN18" i="19"/>
  <c r="BO17" i="19"/>
  <c r="BN17" i="19"/>
  <c r="BO16" i="19"/>
  <c r="BN16" i="19"/>
  <c r="BO15" i="19"/>
  <c r="BN15" i="19"/>
  <c r="BO14" i="19"/>
  <c r="BN14" i="19"/>
  <c r="BO13" i="19"/>
  <c r="BN13" i="19"/>
  <c r="BO12" i="19"/>
  <c r="BN12" i="19"/>
  <c r="BO11" i="19"/>
  <c r="BN11" i="19"/>
  <c r="BO10" i="19"/>
  <c r="BN10" i="19"/>
  <c r="BO9" i="19"/>
  <c r="BN9" i="19"/>
  <c r="BO8" i="19"/>
  <c r="BN8" i="19"/>
  <c r="BO7" i="19"/>
  <c r="BN7" i="19"/>
  <c r="BO6" i="19"/>
  <c r="BN6" i="19"/>
  <c r="BO5" i="19"/>
  <c r="BN5" i="19"/>
  <c r="BO4" i="19"/>
  <c r="BN4" i="19"/>
  <c r="BO3" i="19"/>
  <c r="BN3" i="19"/>
  <c r="BO189" i="18"/>
  <c r="BN189" i="18"/>
  <c r="BO188" i="18"/>
  <c r="BN188" i="18"/>
  <c r="BO187" i="18"/>
  <c r="BN187" i="18"/>
  <c r="BO186" i="18"/>
  <c r="BN186" i="18"/>
  <c r="BO185" i="18"/>
  <c r="BN185" i="18"/>
  <c r="BO184" i="18"/>
  <c r="BN184" i="18"/>
  <c r="BO183" i="18"/>
  <c r="BN183" i="18"/>
  <c r="BO182" i="18"/>
  <c r="BN182" i="18"/>
  <c r="BO181" i="18"/>
  <c r="BN181" i="18"/>
  <c r="BO180" i="18"/>
  <c r="BN180" i="18"/>
  <c r="BO179" i="18"/>
  <c r="BN179" i="18"/>
  <c r="BO178" i="18"/>
  <c r="BN178" i="18"/>
  <c r="BO177" i="18"/>
  <c r="BN177" i="18"/>
  <c r="BO176" i="18"/>
  <c r="BN176" i="18"/>
  <c r="BO175" i="18"/>
  <c r="BN175" i="18"/>
  <c r="BO174" i="18"/>
  <c r="BN174" i="18"/>
  <c r="BO173" i="18"/>
  <c r="BN173" i="18"/>
  <c r="BO172" i="18"/>
  <c r="BN172" i="18"/>
  <c r="BO171" i="18"/>
  <c r="BN171" i="18"/>
  <c r="BO170" i="18"/>
  <c r="BN170" i="18"/>
  <c r="BO169" i="18"/>
  <c r="BN169" i="18"/>
  <c r="BO168" i="18"/>
  <c r="BN168" i="18"/>
  <c r="BO167" i="18"/>
  <c r="BN167" i="18"/>
  <c r="BO166" i="18"/>
  <c r="BN166" i="18"/>
  <c r="BO165" i="18"/>
  <c r="BN165" i="18"/>
  <c r="BO164" i="18"/>
  <c r="BN164" i="18"/>
  <c r="BO163" i="18"/>
  <c r="BN163" i="18"/>
  <c r="BO162" i="18"/>
  <c r="BN162" i="18"/>
  <c r="BO161" i="18"/>
  <c r="BN161" i="18"/>
  <c r="BO160" i="18"/>
  <c r="BN160" i="18"/>
  <c r="BO159" i="18"/>
  <c r="BN159" i="18"/>
  <c r="BO158" i="18"/>
  <c r="BN158" i="18"/>
  <c r="BO157" i="18"/>
  <c r="BN157" i="18"/>
  <c r="BO156" i="18"/>
  <c r="BN156" i="18"/>
  <c r="BO155" i="18"/>
  <c r="BN155" i="18"/>
  <c r="BO154" i="18"/>
  <c r="BN154" i="18"/>
  <c r="BO153" i="18"/>
  <c r="BN153" i="18"/>
  <c r="BO152" i="18"/>
  <c r="BN152" i="18"/>
  <c r="BO151" i="18"/>
  <c r="BN151" i="18"/>
  <c r="BO150" i="18"/>
  <c r="BN150" i="18"/>
  <c r="BO149" i="18"/>
  <c r="BN149" i="18"/>
  <c r="BO148" i="18"/>
  <c r="BN148" i="18"/>
  <c r="BO147" i="18"/>
  <c r="BN147" i="18"/>
  <c r="BO146" i="18"/>
  <c r="BN146" i="18"/>
  <c r="BO145" i="18"/>
  <c r="BN145" i="18"/>
  <c r="BO144" i="18"/>
  <c r="BN144" i="18"/>
  <c r="BO143" i="18"/>
  <c r="BN143" i="18"/>
  <c r="BO142" i="18"/>
  <c r="BN142" i="18"/>
  <c r="BO141" i="18"/>
  <c r="BN141" i="18"/>
  <c r="BO140" i="18"/>
  <c r="BN140" i="18"/>
  <c r="BO139" i="18"/>
  <c r="BN139" i="18"/>
  <c r="BO138" i="18"/>
  <c r="BN138" i="18"/>
  <c r="BO137" i="18"/>
  <c r="BN137" i="18"/>
  <c r="BO136" i="18"/>
  <c r="BN136" i="18"/>
  <c r="BO135" i="18"/>
  <c r="BN135" i="18"/>
  <c r="BO134" i="18"/>
  <c r="BN134" i="18"/>
  <c r="BO133" i="18"/>
  <c r="BN133" i="18"/>
  <c r="BO132" i="18"/>
  <c r="BN132" i="18"/>
  <c r="BO131" i="18"/>
  <c r="BN131" i="18"/>
  <c r="BO130" i="18"/>
  <c r="BN130" i="18"/>
  <c r="BO129" i="18"/>
  <c r="BN129" i="18"/>
  <c r="BO128" i="18"/>
  <c r="BN128" i="18"/>
  <c r="BO127" i="18"/>
  <c r="BN127" i="18"/>
  <c r="BO126" i="18"/>
  <c r="BN126" i="18"/>
  <c r="BO125" i="18"/>
  <c r="BN125" i="18"/>
  <c r="BO124" i="18"/>
  <c r="BN124" i="18"/>
  <c r="BO123" i="18"/>
  <c r="BN123" i="18"/>
  <c r="BO122" i="18"/>
  <c r="BN122" i="18"/>
  <c r="BO121" i="18"/>
  <c r="BN121" i="18"/>
  <c r="BO120" i="18"/>
  <c r="BN120" i="18"/>
  <c r="BO119" i="18"/>
  <c r="BN119" i="18"/>
  <c r="BO118" i="18"/>
  <c r="BN118" i="18"/>
  <c r="BO117" i="18"/>
  <c r="BN117" i="18"/>
  <c r="BO116" i="18"/>
  <c r="BN116" i="18"/>
  <c r="BO115" i="18"/>
  <c r="BN115" i="18"/>
  <c r="BO114" i="18"/>
  <c r="BN114" i="18"/>
  <c r="BO113" i="18"/>
  <c r="BN113" i="18"/>
  <c r="BO112" i="18"/>
  <c r="BN112" i="18"/>
  <c r="BO111" i="18"/>
  <c r="BN111" i="18"/>
  <c r="BO110" i="18"/>
  <c r="BN110" i="18"/>
  <c r="BO109" i="18"/>
  <c r="BN109" i="18"/>
  <c r="BO108" i="18"/>
  <c r="BN108" i="18"/>
  <c r="BO107" i="18"/>
  <c r="BN107" i="18"/>
  <c r="BO106" i="18"/>
  <c r="BN106" i="18"/>
  <c r="BO105" i="18"/>
  <c r="BN105" i="18"/>
  <c r="BO104" i="18"/>
  <c r="BN104" i="18"/>
  <c r="BO103" i="18"/>
  <c r="BN103" i="18"/>
  <c r="BO102" i="18"/>
  <c r="BN102" i="18"/>
  <c r="BO101" i="18"/>
  <c r="BN101" i="18"/>
  <c r="BO100" i="18"/>
  <c r="BN100" i="18"/>
  <c r="BO99" i="18"/>
  <c r="BN99" i="18"/>
  <c r="BO98" i="18"/>
  <c r="BN98" i="18"/>
  <c r="BO97" i="18"/>
  <c r="BN97" i="18"/>
  <c r="BO96" i="18"/>
  <c r="BN96" i="18"/>
  <c r="BO95" i="18"/>
  <c r="BN95" i="18"/>
  <c r="BO94" i="18"/>
  <c r="BN94" i="18"/>
  <c r="BO93" i="18"/>
  <c r="BN93" i="18"/>
  <c r="BO92" i="18"/>
  <c r="BN92" i="18"/>
  <c r="BO91" i="18"/>
  <c r="BN91" i="18"/>
  <c r="BO90" i="18"/>
  <c r="BN90" i="18"/>
  <c r="BO89" i="18"/>
  <c r="BN89" i="18"/>
  <c r="BO88" i="18"/>
  <c r="BN88" i="18"/>
  <c r="BO87" i="18"/>
  <c r="BN87" i="18"/>
  <c r="BO86" i="18"/>
  <c r="BN86" i="18"/>
  <c r="BO85" i="18"/>
  <c r="BN85" i="18"/>
  <c r="BO84" i="18"/>
  <c r="BN84" i="18"/>
  <c r="BO83" i="18"/>
  <c r="BN83" i="18"/>
  <c r="BO82" i="18"/>
  <c r="BN82" i="18"/>
  <c r="BO81" i="18"/>
  <c r="BN81" i="18"/>
  <c r="BO80" i="18"/>
  <c r="BN80" i="18"/>
  <c r="BO79" i="18"/>
  <c r="BN79" i="18"/>
  <c r="BO78" i="18"/>
  <c r="BN78" i="18"/>
  <c r="BO77" i="18"/>
  <c r="BN77" i="18"/>
  <c r="BO76" i="18"/>
  <c r="BN76" i="18"/>
  <c r="BO75" i="18"/>
  <c r="BN75" i="18"/>
  <c r="BO74" i="18"/>
  <c r="BN74" i="18"/>
  <c r="BO73" i="18"/>
  <c r="BN73" i="18"/>
  <c r="BO72" i="18"/>
  <c r="BN72" i="18"/>
  <c r="BO71" i="18"/>
  <c r="BN71" i="18"/>
  <c r="BO70" i="18"/>
  <c r="BN70" i="18"/>
  <c r="BO69" i="18"/>
  <c r="BN69" i="18"/>
  <c r="BO68" i="18"/>
  <c r="BN68" i="18"/>
  <c r="BO67" i="18"/>
  <c r="BN67" i="18"/>
  <c r="BO66" i="18"/>
  <c r="BN66" i="18"/>
  <c r="BO65" i="18"/>
  <c r="BN65" i="18"/>
  <c r="BO64" i="18"/>
  <c r="BN64" i="18"/>
  <c r="BO63" i="18"/>
  <c r="BN63" i="18"/>
  <c r="BO62" i="18"/>
  <c r="BN62" i="18"/>
  <c r="BO61" i="18"/>
  <c r="BN61" i="18"/>
  <c r="BO60" i="18"/>
  <c r="BN60" i="18"/>
  <c r="BO59" i="18"/>
  <c r="BN59" i="18"/>
  <c r="BO58" i="18"/>
  <c r="BN58" i="18"/>
  <c r="BO57" i="18"/>
  <c r="BN57" i="18"/>
  <c r="BO56" i="18"/>
  <c r="BN56" i="18"/>
  <c r="BO55" i="18"/>
  <c r="BN55" i="18"/>
  <c r="BO54" i="18"/>
  <c r="BN54" i="18"/>
  <c r="BO53" i="18"/>
  <c r="BN53" i="18"/>
  <c r="BO52" i="18"/>
  <c r="BN52" i="18"/>
  <c r="BO51" i="18"/>
  <c r="BN51" i="18"/>
  <c r="BO50" i="18"/>
  <c r="BN50" i="18"/>
  <c r="BO49" i="18"/>
  <c r="BN49" i="18"/>
  <c r="BO48" i="18"/>
  <c r="BN48" i="18"/>
  <c r="BO47" i="18"/>
  <c r="BN47" i="18"/>
  <c r="BO46" i="18"/>
  <c r="BN46" i="18"/>
  <c r="BO45" i="18"/>
  <c r="BN45" i="18"/>
  <c r="BO44" i="18"/>
  <c r="BN44" i="18"/>
  <c r="BO43" i="18"/>
  <c r="BN43" i="18"/>
  <c r="BO42" i="18"/>
  <c r="BN42" i="18"/>
  <c r="BO41" i="18"/>
  <c r="BN41" i="18"/>
  <c r="BO40" i="18"/>
  <c r="BN40" i="18"/>
  <c r="BO39" i="18"/>
  <c r="BN39" i="18"/>
  <c r="BO38" i="18"/>
  <c r="BN38" i="18"/>
  <c r="BO37" i="18"/>
  <c r="BN37" i="18"/>
  <c r="BO36" i="18"/>
  <c r="BN36" i="18"/>
  <c r="BO35" i="18"/>
  <c r="BN35" i="18"/>
  <c r="BO34" i="18"/>
  <c r="BN34" i="18"/>
  <c r="BO33" i="18"/>
  <c r="BN33" i="18"/>
  <c r="BO32" i="18"/>
  <c r="BN32" i="18"/>
  <c r="BO31" i="18"/>
  <c r="BN31" i="18"/>
  <c r="BO30" i="18"/>
  <c r="BN30" i="18"/>
  <c r="BO29" i="18"/>
  <c r="BN29" i="18"/>
  <c r="BO28" i="18"/>
  <c r="BN28" i="18"/>
  <c r="BO27" i="18"/>
  <c r="BN27" i="18"/>
  <c r="BO26" i="18"/>
  <c r="BN26" i="18"/>
  <c r="BO25" i="18"/>
  <c r="BN25" i="18"/>
  <c r="BO24" i="18"/>
  <c r="BN24" i="18"/>
  <c r="BO23" i="18"/>
  <c r="BN23" i="18"/>
  <c r="BO22" i="18"/>
  <c r="BN22" i="18"/>
  <c r="BO21" i="18"/>
  <c r="BN21" i="18"/>
  <c r="BO20" i="18"/>
  <c r="BN20" i="18"/>
  <c r="BO19" i="18"/>
  <c r="BN19" i="18"/>
  <c r="BO18" i="18"/>
  <c r="BN18" i="18"/>
  <c r="BO17" i="18"/>
  <c r="BN17" i="18"/>
  <c r="BO16" i="18"/>
  <c r="BN16" i="18"/>
  <c r="BO15" i="18"/>
  <c r="BN15" i="18"/>
  <c r="BO14" i="18"/>
  <c r="BN14" i="18"/>
  <c r="BO13" i="18"/>
  <c r="BN13" i="18"/>
  <c r="BO12" i="18"/>
  <c r="BN12" i="18"/>
  <c r="BO11" i="18"/>
  <c r="BN11" i="18"/>
  <c r="BO10" i="18"/>
  <c r="BN10" i="18"/>
  <c r="BO9" i="18"/>
  <c r="BN9" i="18"/>
  <c r="BO8" i="18"/>
  <c r="BN8" i="18"/>
  <c r="BO7" i="18"/>
  <c r="BN7" i="18"/>
  <c r="BO6" i="18"/>
  <c r="BN6" i="18"/>
  <c r="BO5" i="18"/>
  <c r="BN5" i="18"/>
  <c r="BO4" i="18"/>
  <c r="BN4" i="18"/>
  <c r="BO3" i="18"/>
  <c r="BN3" i="18"/>
  <c r="BO137" i="14"/>
  <c r="BN137" i="14"/>
  <c r="BO136" i="14"/>
  <c r="BN136" i="14"/>
  <c r="BO135" i="14"/>
  <c r="BN135" i="14"/>
  <c r="BO134" i="14"/>
  <c r="BN134" i="14"/>
  <c r="BO133" i="14"/>
  <c r="BN133" i="14"/>
  <c r="BO132" i="14"/>
  <c r="BN132" i="14"/>
  <c r="BO131" i="14"/>
  <c r="BN131" i="14"/>
  <c r="BO130" i="14"/>
  <c r="BN130" i="14"/>
  <c r="BO129" i="14"/>
  <c r="BN129" i="14"/>
  <c r="BO128" i="14"/>
  <c r="BN128" i="14"/>
  <c r="BO127" i="14"/>
  <c r="BN127" i="14"/>
  <c r="BO126" i="14"/>
  <c r="BN126" i="14"/>
  <c r="BO125" i="14"/>
  <c r="BN125" i="14"/>
  <c r="BO124" i="14"/>
  <c r="BN124" i="14"/>
  <c r="BO123" i="14"/>
  <c r="BN123" i="14"/>
  <c r="BO122" i="14"/>
  <c r="BN122" i="14"/>
  <c r="BO121" i="14"/>
  <c r="BN121" i="14"/>
  <c r="BO120" i="14"/>
  <c r="BN120" i="14"/>
  <c r="BO119" i="14"/>
  <c r="BN119" i="14"/>
  <c r="BO118" i="14"/>
  <c r="BN118" i="14"/>
  <c r="BO117" i="14"/>
  <c r="BN117" i="14"/>
  <c r="BO116" i="14"/>
  <c r="BN116" i="14"/>
  <c r="BO115" i="14"/>
  <c r="BN115" i="14"/>
  <c r="BO114" i="14"/>
  <c r="BN114" i="14"/>
  <c r="BO113" i="14"/>
  <c r="BN113" i="14"/>
  <c r="BO112" i="14"/>
  <c r="BN112" i="14"/>
  <c r="BO111" i="14"/>
  <c r="BN111" i="14"/>
  <c r="BO110" i="14"/>
  <c r="BN110" i="14"/>
  <c r="BO109" i="14"/>
  <c r="BN109" i="14"/>
  <c r="BO108" i="14"/>
  <c r="BN108" i="14"/>
  <c r="BO107" i="14"/>
  <c r="BN107" i="14"/>
  <c r="BO106" i="14"/>
  <c r="BN106" i="14"/>
  <c r="BO105" i="14"/>
  <c r="BN105" i="14"/>
  <c r="BO104" i="14"/>
  <c r="BN104" i="14"/>
  <c r="BO103" i="14"/>
  <c r="BN103" i="14"/>
  <c r="BO102" i="14"/>
  <c r="BN102" i="14"/>
  <c r="BO101" i="14"/>
  <c r="BN101" i="14"/>
  <c r="BO100" i="14"/>
  <c r="BN100" i="14"/>
  <c r="BO99" i="14"/>
  <c r="BN99" i="14"/>
  <c r="BO98" i="14"/>
  <c r="BN98" i="14"/>
  <c r="BO97" i="14"/>
  <c r="BN97" i="14"/>
  <c r="BO96" i="14"/>
  <c r="BN96" i="14"/>
  <c r="BO95" i="14"/>
  <c r="BN95" i="14"/>
  <c r="BO94" i="14"/>
  <c r="BN94" i="14"/>
  <c r="BO93" i="14"/>
  <c r="BN93" i="14"/>
  <c r="BO92" i="14"/>
  <c r="BN92" i="14"/>
  <c r="BO91" i="14"/>
  <c r="BN91" i="14"/>
  <c r="BO90" i="14"/>
  <c r="BN90" i="14"/>
  <c r="BO89" i="14"/>
  <c r="BN89" i="14"/>
  <c r="BO88" i="14"/>
  <c r="BN88" i="14"/>
  <c r="BO87" i="14"/>
  <c r="BN87" i="14"/>
  <c r="BO86" i="14"/>
  <c r="BN86" i="14"/>
  <c r="BO85" i="14"/>
  <c r="BN85" i="14"/>
  <c r="BO84" i="14"/>
  <c r="BN84" i="14"/>
  <c r="BO83" i="14"/>
  <c r="BN83" i="14"/>
  <c r="BO82" i="14"/>
  <c r="BN82" i="14"/>
  <c r="BO81" i="14"/>
  <c r="BN81" i="14"/>
  <c r="BO80" i="14"/>
  <c r="BN80" i="14"/>
  <c r="BO79" i="14"/>
  <c r="BN79" i="14"/>
  <c r="BO78" i="14"/>
  <c r="BN78" i="14"/>
  <c r="BO77" i="14"/>
  <c r="BN77" i="14"/>
  <c r="BO76" i="14"/>
  <c r="BN76" i="14"/>
  <c r="BO75" i="14"/>
  <c r="BN75" i="14"/>
  <c r="BO74" i="14"/>
  <c r="BN74" i="14"/>
  <c r="BO73" i="14"/>
  <c r="BN73" i="14"/>
  <c r="BO72" i="14"/>
  <c r="BN72" i="14"/>
  <c r="BO71" i="14"/>
  <c r="BN71" i="14"/>
  <c r="BO70" i="14"/>
  <c r="BN70" i="14"/>
  <c r="BO69" i="14"/>
  <c r="BN69" i="14"/>
  <c r="BO68" i="14"/>
  <c r="BN68" i="14"/>
  <c r="BO67" i="14"/>
  <c r="BN67" i="14"/>
  <c r="BO66" i="14"/>
  <c r="BN66" i="14"/>
  <c r="BO65" i="14"/>
  <c r="BN65" i="14"/>
  <c r="BO64" i="14"/>
  <c r="BN64" i="14"/>
  <c r="BO63" i="14"/>
  <c r="BN63" i="14"/>
  <c r="BO62" i="14"/>
  <c r="BN62" i="14"/>
  <c r="BO61" i="14"/>
  <c r="BN61" i="14"/>
  <c r="BO60" i="14"/>
  <c r="BN60" i="14"/>
  <c r="BO59" i="14"/>
  <c r="BN59" i="14"/>
  <c r="BO58" i="14"/>
  <c r="BN58" i="14"/>
  <c r="BO57" i="14"/>
  <c r="BN57" i="14"/>
  <c r="BO56" i="14"/>
  <c r="BN56" i="14"/>
  <c r="BO55" i="14"/>
  <c r="BN55" i="14"/>
  <c r="BO54" i="14"/>
  <c r="BN54" i="14"/>
  <c r="BO53" i="14"/>
  <c r="BN53" i="14"/>
  <c r="BO52" i="14"/>
  <c r="BN52" i="14"/>
  <c r="BO51" i="14"/>
  <c r="BN51" i="14"/>
  <c r="BO50" i="14"/>
  <c r="BN50" i="14"/>
  <c r="BO49" i="14"/>
  <c r="BN49" i="14"/>
  <c r="BO48" i="14"/>
  <c r="BN48" i="14"/>
  <c r="BO47" i="14"/>
  <c r="BN47" i="14"/>
  <c r="BO46" i="14"/>
  <c r="BN46" i="14"/>
  <c r="BO45" i="14"/>
  <c r="BN45" i="14"/>
  <c r="BO44" i="14"/>
  <c r="BN44" i="14"/>
  <c r="BO43" i="14"/>
  <c r="BN43" i="14"/>
  <c r="BO42" i="14"/>
  <c r="BN42" i="14"/>
  <c r="BO41" i="14"/>
  <c r="BN41" i="14"/>
  <c r="BO40" i="14"/>
  <c r="BN40" i="14"/>
  <c r="BO39" i="14"/>
  <c r="BN39" i="14"/>
  <c r="BO38" i="14"/>
  <c r="BN38" i="14"/>
  <c r="BO37" i="14"/>
  <c r="BN37" i="14"/>
  <c r="BO36" i="14"/>
  <c r="BN36" i="14"/>
  <c r="BO35" i="14"/>
  <c r="BN35" i="14"/>
  <c r="BO34" i="14"/>
  <c r="BN34" i="14"/>
  <c r="BO33" i="14"/>
  <c r="BN33" i="14"/>
  <c r="BO32" i="14"/>
  <c r="BN32" i="14"/>
  <c r="BO31" i="14"/>
  <c r="BN31" i="14"/>
  <c r="BO30" i="14"/>
  <c r="BN30" i="14"/>
  <c r="BO29" i="14"/>
  <c r="BN29" i="14"/>
  <c r="BO28" i="14"/>
  <c r="BN28" i="14"/>
  <c r="BO27" i="14"/>
  <c r="BN27" i="14"/>
  <c r="BO26" i="14"/>
  <c r="BN26" i="14"/>
  <c r="BO25" i="14"/>
  <c r="BN25" i="14"/>
  <c r="BO24" i="14"/>
  <c r="BN24" i="14"/>
  <c r="BO23" i="14"/>
  <c r="BN23" i="14"/>
  <c r="BO22" i="14"/>
  <c r="BN22" i="14"/>
  <c r="BO21" i="14"/>
  <c r="BN21" i="14"/>
  <c r="BO20" i="14"/>
  <c r="BN20" i="14"/>
  <c r="BO19" i="14"/>
  <c r="BN19" i="14"/>
  <c r="BO18" i="14"/>
  <c r="BN18" i="14"/>
  <c r="BO17" i="14"/>
  <c r="BN17" i="14"/>
  <c r="BO16" i="14"/>
  <c r="BN16" i="14"/>
  <c r="BO15" i="14"/>
  <c r="BN15" i="14"/>
  <c r="BO14" i="14"/>
  <c r="BN14" i="14"/>
  <c r="BO13" i="14"/>
  <c r="BN13" i="14"/>
  <c r="BO12" i="14"/>
  <c r="BN12" i="14"/>
  <c r="BO11" i="14"/>
  <c r="BN11" i="14"/>
  <c r="BO10" i="14"/>
  <c r="BN10" i="14"/>
  <c r="BO9" i="14"/>
  <c r="BN9" i="14"/>
  <c r="BO8" i="14"/>
  <c r="BN8" i="14"/>
  <c r="BO7" i="14"/>
  <c r="BN7" i="14"/>
  <c r="BO6" i="14"/>
  <c r="BN6" i="14"/>
  <c r="BO5" i="14"/>
  <c r="BN5" i="14"/>
  <c r="BO4" i="14"/>
  <c r="BN4" i="14"/>
  <c r="BO3" i="14"/>
  <c r="BN3" i="14"/>
  <c r="BO178" i="13"/>
  <c r="BN178" i="13"/>
  <c r="BO177" i="13"/>
  <c r="BN177" i="13"/>
  <c r="BO176" i="13"/>
  <c r="BN176" i="13"/>
  <c r="BO175" i="13"/>
  <c r="BN175" i="13"/>
  <c r="BO174" i="13"/>
  <c r="BN174" i="13"/>
  <c r="BO173" i="13"/>
  <c r="BN173" i="13"/>
  <c r="BO172" i="13"/>
  <c r="BN172" i="13"/>
  <c r="BO171" i="13"/>
  <c r="BN171" i="13"/>
  <c r="BO170" i="13"/>
  <c r="BN170" i="13"/>
  <c r="BO169" i="13"/>
  <c r="BN169" i="13"/>
  <c r="BO168" i="13"/>
  <c r="BN168" i="13"/>
  <c r="BO167" i="13"/>
  <c r="BN167" i="13"/>
  <c r="BO166" i="13"/>
  <c r="BN166" i="13"/>
  <c r="BO165" i="13"/>
  <c r="BN165" i="13"/>
  <c r="BO164" i="13"/>
  <c r="BN164" i="13"/>
  <c r="BO163" i="13"/>
  <c r="BN163" i="13"/>
  <c r="BO162" i="13"/>
  <c r="BN162" i="13"/>
  <c r="BO161" i="13"/>
  <c r="BN161" i="13"/>
  <c r="BO160" i="13"/>
  <c r="BN160" i="13"/>
  <c r="BO159" i="13"/>
  <c r="BN159" i="13"/>
  <c r="BO158" i="13"/>
  <c r="BN158" i="13"/>
  <c r="BO157" i="13"/>
  <c r="BN157" i="13"/>
  <c r="BO156" i="13"/>
  <c r="BN156" i="13"/>
  <c r="BO155" i="13"/>
  <c r="BN155" i="13"/>
  <c r="BO154" i="13"/>
  <c r="BN154" i="13"/>
  <c r="BO153" i="13"/>
  <c r="BN153" i="13"/>
  <c r="BO152" i="13"/>
  <c r="BN152" i="13"/>
  <c r="BO151" i="13"/>
  <c r="BN151" i="13"/>
  <c r="BO150" i="13"/>
  <c r="BN150" i="13"/>
  <c r="BO149" i="13"/>
  <c r="BN149" i="13"/>
  <c r="BO148" i="13"/>
  <c r="BN148" i="13"/>
  <c r="BO147" i="13"/>
  <c r="BN147" i="13"/>
  <c r="BO146" i="13"/>
  <c r="BN146" i="13"/>
  <c r="BO145" i="13"/>
  <c r="BN145" i="13"/>
  <c r="BO144" i="13"/>
  <c r="BN144" i="13"/>
  <c r="BO143" i="13"/>
  <c r="BN143" i="13"/>
  <c r="BO142" i="13"/>
  <c r="BN142" i="13"/>
  <c r="BO141" i="13"/>
  <c r="BN141" i="13"/>
  <c r="BO140" i="13"/>
  <c r="BN140" i="13"/>
  <c r="BO139" i="13"/>
  <c r="BN139" i="13"/>
  <c r="BO138" i="13"/>
  <c r="BN138" i="13"/>
  <c r="BO137" i="13"/>
  <c r="BN137" i="13"/>
  <c r="BO136" i="13"/>
  <c r="BN136" i="13"/>
  <c r="BO135" i="13"/>
  <c r="BN135" i="13"/>
  <c r="BO134" i="13"/>
  <c r="BN134" i="13"/>
  <c r="BO133" i="13"/>
  <c r="BN133" i="13"/>
  <c r="BO132" i="13"/>
  <c r="BN132" i="13"/>
  <c r="BO131" i="13"/>
  <c r="BN131" i="13"/>
  <c r="BO130" i="13"/>
  <c r="BN130" i="13"/>
  <c r="BO129" i="13"/>
  <c r="BN129" i="13"/>
  <c r="BO128" i="13"/>
  <c r="BN128" i="13"/>
  <c r="BO127" i="13"/>
  <c r="BN127" i="13"/>
  <c r="BO126" i="13"/>
  <c r="BN126" i="13"/>
  <c r="BO125" i="13"/>
  <c r="BN125" i="13"/>
  <c r="BO124" i="13"/>
  <c r="BN124" i="13"/>
  <c r="BO123" i="13"/>
  <c r="BN123" i="13"/>
  <c r="BO122" i="13"/>
  <c r="BN122" i="13"/>
  <c r="BO121" i="13"/>
  <c r="BN121" i="13"/>
  <c r="BO120" i="13"/>
  <c r="BN120" i="13"/>
  <c r="BO119" i="13"/>
  <c r="BN119" i="13"/>
  <c r="BO118" i="13"/>
  <c r="BN118" i="13"/>
  <c r="BO117" i="13"/>
  <c r="BN117" i="13"/>
  <c r="BO116" i="13"/>
  <c r="BN116" i="13"/>
  <c r="BO115" i="13"/>
  <c r="BN115" i="13"/>
  <c r="BO114" i="13"/>
  <c r="BN114" i="13"/>
  <c r="BO113" i="13"/>
  <c r="BN113" i="13"/>
  <c r="BO112" i="13"/>
  <c r="BN112" i="13"/>
  <c r="BO111" i="13"/>
  <c r="BN111" i="13"/>
  <c r="BO110" i="13"/>
  <c r="BN110" i="13"/>
  <c r="BO109" i="13"/>
  <c r="BN109" i="13"/>
  <c r="BO108" i="13"/>
  <c r="BN108" i="13"/>
  <c r="BO107" i="13"/>
  <c r="BN107" i="13"/>
  <c r="BO106" i="13"/>
  <c r="BN106" i="13"/>
  <c r="BO105" i="13"/>
  <c r="BN105" i="13"/>
  <c r="BO104" i="13"/>
  <c r="BN104" i="13"/>
  <c r="BO103" i="13"/>
  <c r="BN103" i="13"/>
  <c r="BO102" i="13"/>
  <c r="BN102" i="13"/>
  <c r="BO101" i="13"/>
  <c r="BN101" i="13"/>
  <c r="BO100" i="13"/>
  <c r="BN100" i="13"/>
  <c r="BO99" i="13"/>
  <c r="BN99" i="13"/>
  <c r="BO98" i="13"/>
  <c r="BN98" i="13"/>
  <c r="BO97" i="13"/>
  <c r="BN97" i="13"/>
  <c r="BO96" i="13"/>
  <c r="BN96" i="13"/>
  <c r="BO95" i="13"/>
  <c r="BN95" i="13"/>
  <c r="BO94" i="13"/>
  <c r="BN94" i="13"/>
  <c r="BO93" i="13"/>
  <c r="BN93" i="13"/>
  <c r="BO92" i="13"/>
  <c r="BN92" i="13"/>
  <c r="BO91" i="13"/>
  <c r="BN91" i="13"/>
  <c r="BO90" i="13"/>
  <c r="BN90" i="13"/>
  <c r="BO89" i="13"/>
  <c r="BN89" i="13"/>
  <c r="BO88" i="13"/>
  <c r="BN88" i="13"/>
  <c r="BO87" i="13"/>
  <c r="BN87" i="13"/>
  <c r="BO86" i="13"/>
  <c r="BN86" i="13"/>
  <c r="BO85" i="13"/>
  <c r="BN85" i="13"/>
  <c r="BO84" i="13"/>
  <c r="BN84" i="13"/>
  <c r="BO83" i="13"/>
  <c r="BN83" i="13"/>
  <c r="BO82" i="13"/>
  <c r="BN82" i="13"/>
  <c r="BO81" i="13"/>
  <c r="BN81" i="13"/>
  <c r="BO80" i="13"/>
  <c r="BN80" i="13"/>
  <c r="BO79" i="13"/>
  <c r="BN79" i="13"/>
  <c r="BO78" i="13"/>
  <c r="BN78" i="13"/>
  <c r="BO77" i="13"/>
  <c r="BN77" i="13"/>
  <c r="BO76" i="13"/>
  <c r="BN76" i="13"/>
  <c r="BO75" i="13"/>
  <c r="BN75" i="13"/>
  <c r="BO74" i="13"/>
  <c r="BN74" i="13"/>
  <c r="BO73" i="13"/>
  <c r="BN73" i="13"/>
  <c r="BO72" i="13"/>
  <c r="BN72" i="13"/>
  <c r="BO71" i="13"/>
  <c r="BN71" i="13"/>
  <c r="BO70" i="13"/>
  <c r="BN70" i="13"/>
  <c r="BO69" i="13"/>
  <c r="BN69" i="13"/>
  <c r="BO68" i="13"/>
  <c r="BN68" i="13"/>
  <c r="BO67" i="13"/>
  <c r="BN67" i="13"/>
  <c r="BO66" i="13"/>
  <c r="BN66" i="13"/>
  <c r="BO65" i="13"/>
  <c r="BN65" i="13"/>
  <c r="BO64" i="13"/>
  <c r="BN64" i="13"/>
  <c r="BO63" i="13"/>
  <c r="BN63" i="13"/>
  <c r="BO62" i="13"/>
  <c r="BN62" i="13"/>
  <c r="BO61" i="13"/>
  <c r="BN61" i="13"/>
  <c r="BO60" i="13"/>
  <c r="BN60" i="13"/>
  <c r="BO59" i="13"/>
  <c r="BN59" i="13"/>
  <c r="BO58" i="13"/>
  <c r="BN58" i="13"/>
  <c r="BO57" i="13"/>
  <c r="BN57" i="13"/>
  <c r="BO56" i="13"/>
  <c r="BN56" i="13"/>
  <c r="BO55" i="13"/>
  <c r="BN55" i="13"/>
  <c r="BO54" i="13"/>
  <c r="BN54" i="13"/>
  <c r="BO53" i="13"/>
  <c r="BN53" i="13"/>
  <c r="BO52" i="13"/>
  <c r="BN52" i="13"/>
  <c r="BO51" i="13"/>
  <c r="BN51" i="13"/>
  <c r="BO50" i="13"/>
  <c r="BN50" i="13"/>
  <c r="BO49" i="13"/>
  <c r="BN49" i="13"/>
  <c r="BO48" i="13"/>
  <c r="BN48" i="13"/>
  <c r="BO47" i="13"/>
  <c r="BN47" i="13"/>
  <c r="BO46" i="13"/>
  <c r="BN46" i="13"/>
  <c r="BO45" i="13"/>
  <c r="BN45" i="13"/>
  <c r="BO44" i="13"/>
  <c r="BN44" i="13"/>
  <c r="BO43" i="13"/>
  <c r="BN43" i="13"/>
  <c r="BO42" i="13"/>
  <c r="BN42" i="13"/>
  <c r="BO41" i="13"/>
  <c r="BN41" i="13"/>
  <c r="BO40" i="13"/>
  <c r="BN40" i="13"/>
  <c r="BO39" i="13"/>
  <c r="BN39" i="13"/>
  <c r="BO38" i="13"/>
  <c r="BN38" i="13"/>
  <c r="BO37" i="13"/>
  <c r="BN37" i="13"/>
  <c r="BO36" i="13"/>
  <c r="BN36" i="13"/>
  <c r="BO35" i="13"/>
  <c r="BN35" i="13"/>
  <c r="BO34" i="13"/>
  <c r="BN34" i="13"/>
  <c r="BO33" i="13"/>
  <c r="BN33" i="13"/>
  <c r="BO32" i="13"/>
  <c r="BN32" i="13"/>
  <c r="BO31" i="13"/>
  <c r="BN31" i="13"/>
  <c r="BO30" i="13"/>
  <c r="BN30" i="13"/>
  <c r="BO29" i="13"/>
  <c r="BN29" i="13"/>
  <c r="BO28" i="13"/>
  <c r="BN28" i="13"/>
  <c r="BO27" i="13"/>
  <c r="BN27" i="13"/>
  <c r="BO26" i="13"/>
  <c r="BN26" i="13"/>
  <c r="BO25" i="13"/>
  <c r="BN25" i="13"/>
  <c r="BO24" i="13"/>
  <c r="BN24" i="13"/>
  <c r="BO23" i="13"/>
  <c r="BN23" i="13"/>
  <c r="BO22" i="13"/>
  <c r="BN22" i="13"/>
  <c r="BO21" i="13"/>
  <c r="BN21" i="13"/>
  <c r="BO20" i="13"/>
  <c r="BN20" i="13"/>
  <c r="BO19" i="13"/>
  <c r="BN19" i="13"/>
  <c r="BO18" i="13"/>
  <c r="BN18" i="13"/>
  <c r="BO17" i="13"/>
  <c r="BN17" i="13"/>
  <c r="BO16" i="13"/>
  <c r="BN16" i="13"/>
  <c r="BO15" i="13"/>
  <c r="BN15" i="13"/>
  <c r="BO14" i="13"/>
  <c r="BN14" i="13"/>
  <c r="BO13" i="13"/>
  <c r="BN13" i="13"/>
  <c r="BO12" i="13"/>
  <c r="BN12" i="13"/>
  <c r="BO11" i="13"/>
  <c r="BN11" i="13"/>
  <c r="BO10" i="13"/>
  <c r="BN10" i="13"/>
  <c r="BO9" i="13"/>
  <c r="BN9" i="13"/>
  <c r="BO8" i="13"/>
  <c r="BN8" i="13"/>
  <c r="BO7" i="13"/>
  <c r="BN7" i="13"/>
  <c r="BO6" i="13"/>
  <c r="BN6" i="13"/>
  <c r="BO5" i="13"/>
  <c r="BN5" i="13"/>
  <c r="BO4" i="13"/>
  <c r="BN4" i="13"/>
  <c r="BO3" i="13"/>
  <c r="BN3" i="13"/>
  <c r="BO17" i="12"/>
  <c r="BN17" i="12"/>
  <c r="BO16" i="12"/>
  <c r="BN16" i="12"/>
  <c r="BO15" i="12"/>
  <c r="BN15" i="12"/>
  <c r="BO14" i="12"/>
  <c r="BN14" i="12"/>
  <c r="BO13" i="12"/>
  <c r="BN13" i="12"/>
  <c r="BO12" i="12"/>
  <c r="BN12" i="12"/>
  <c r="BO11" i="12"/>
  <c r="BN11" i="12"/>
  <c r="BO10" i="12"/>
  <c r="BN10" i="12"/>
  <c r="BO9" i="12"/>
  <c r="BN9" i="12"/>
  <c r="BO8" i="12"/>
  <c r="BN8" i="12"/>
  <c r="BO7" i="12"/>
  <c r="BN7" i="12"/>
  <c r="BO6" i="12"/>
  <c r="BN6" i="12"/>
  <c r="BO5" i="12"/>
  <c r="BN5" i="12"/>
  <c r="BO4" i="12"/>
  <c r="BN4" i="12"/>
  <c r="BO3" i="12"/>
  <c r="BN3" i="12"/>
  <c r="BI30" i="25"/>
  <c r="BH30" i="25"/>
  <c r="BI29" i="25"/>
  <c r="BH29" i="25"/>
  <c r="BI28" i="25"/>
  <c r="BH28" i="25"/>
  <c r="BI27" i="25"/>
  <c r="BH27" i="25"/>
  <c r="BI26" i="25"/>
  <c r="BH26" i="25"/>
  <c r="BI25" i="25"/>
  <c r="BH25" i="25"/>
  <c r="BI24" i="25"/>
  <c r="BH24" i="25"/>
  <c r="BI23" i="25"/>
  <c r="BH23" i="25"/>
  <c r="BI22" i="25"/>
  <c r="BH22" i="25"/>
  <c r="BI21" i="25"/>
  <c r="BH21" i="25"/>
  <c r="BI20" i="25"/>
  <c r="BH20" i="25"/>
  <c r="BI19" i="25"/>
  <c r="BH19" i="25"/>
  <c r="BI18" i="25"/>
  <c r="BH18" i="25"/>
  <c r="BI17" i="25"/>
  <c r="BH17" i="25"/>
  <c r="BI16" i="25"/>
  <c r="BH16" i="25"/>
  <c r="BI15" i="25"/>
  <c r="BH15" i="25"/>
  <c r="BI14" i="25"/>
  <c r="BH14" i="25"/>
  <c r="BI13" i="25"/>
  <c r="BH13" i="25"/>
  <c r="BI12" i="25"/>
  <c r="BH12" i="25"/>
  <c r="BI11" i="25"/>
  <c r="BH11" i="25"/>
  <c r="BI10" i="25"/>
  <c r="BH10" i="25"/>
  <c r="BI9" i="25"/>
  <c r="BH9" i="25"/>
  <c r="BI8" i="25"/>
  <c r="BH8" i="25"/>
  <c r="BI7" i="25"/>
  <c r="BH7" i="25"/>
  <c r="BI6" i="25"/>
  <c r="BH6" i="25"/>
  <c r="BI5" i="25"/>
  <c r="BH5" i="25"/>
  <c r="BI4" i="25"/>
  <c r="BH4" i="25"/>
  <c r="BI3" i="25"/>
  <c r="BH3" i="25"/>
  <c r="BI61" i="24"/>
  <c r="BH61" i="24"/>
  <c r="BI60" i="24"/>
  <c r="BH60" i="24"/>
  <c r="BI59" i="24"/>
  <c r="BH59" i="24"/>
  <c r="BI58" i="24"/>
  <c r="BH58" i="24"/>
  <c r="BI57" i="24"/>
  <c r="BH57" i="24"/>
  <c r="BI56" i="24"/>
  <c r="BH56" i="24"/>
  <c r="BI55" i="24"/>
  <c r="BH55" i="24"/>
  <c r="BI54" i="24"/>
  <c r="BH54" i="24"/>
  <c r="BI53" i="24"/>
  <c r="BH53" i="24"/>
  <c r="BI52" i="24"/>
  <c r="BH52" i="24"/>
  <c r="BI51" i="24"/>
  <c r="BH51" i="24"/>
  <c r="BI50" i="24"/>
  <c r="BH50" i="24"/>
  <c r="BI49" i="24"/>
  <c r="BH49" i="24"/>
  <c r="BI48" i="24"/>
  <c r="BH48" i="24"/>
  <c r="BI47" i="24"/>
  <c r="BH47" i="24"/>
  <c r="BI46" i="24"/>
  <c r="BH46" i="24"/>
  <c r="BI45" i="24"/>
  <c r="BH45" i="24"/>
  <c r="BI44" i="24"/>
  <c r="BH44" i="24"/>
  <c r="BI43" i="24"/>
  <c r="BH43" i="24"/>
  <c r="BI42" i="24"/>
  <c r="BH42" i="24"/>
  <c r="BI41" i="24"/>
  <c r="BH41" i="24"/>
  <c r="BI40" i="24"/>
  <c r="BH40" i="24"/>
  <c r="BI39" i="24"/>
  <c r="BH39" i="24"/>
  <c r="BI38" i="24"/>
  <c r="BH38" i="24"/>
  <c r="BI37" i="24"/>
  <c r="BH37" i="24"/>
  <c r="BI36" i="24"/>
  <c r="BH36" i="24"/>
  <c r="BI35" i="24"/>
  <c r="BH35" i="24"/>
  <c r="BI34" i="24"/>
  <c r="BH34" i="24"/>
  <c r="BI33" i="24"/>
  <c r="BH33" i="24"/>
  <c r="BI32" i="24"/>
  <c r="BH32" i="24"/>
  <c r="BI31" i="24"/>
  <c r="BH31" i="24"/>
  <c r="BI30" i="24"/>
  <c r="BH30" i="24"/>
  <c r="BI29" i="24"/>
  <c r="BH29" i="24"/>
  <c r="BI28" i="24"/>
  <c r="BH28" i="24"/>
  <c r="BI27" i="24"/>
  <c r="BH27" i="24"/>
  <c r="BI26" i="24"/>
  <c r="BH26" i="24"/>
  <c r="BI25" i="24"/>
  <c r="BH25" i="24"/>
  <c r="BI24" i="24"/>
  <c r="BH24" i="24"/>
  <c r="BI23" i="24"/>
  <c r="BH23" i="24"/>
  <c r="BI22" i="24"/>
  <c r="BH22" i="24"/>
  <c r="BI21" i="24"/>
  <c r="BH21" i="24"/>
  <c r="BI20" i="24"/>
  <c r="BH20" i="24"/>
  <c r="BI19" i="24"/>
  <c r="BH19" i="24"/>
  <c r="BI18" i="24"/>
  <c r="BH18" i="24"/>
  <c r="BI17" i="24"/>
  <c r="BH17" i="24"/>
  <c r="BI16" i="24"/>
  <c r="BH16" i="24"/>
  <c r="BI15" i="24"/>
  <c r="BH15" i="24"/>
  <c r="BI14" i="24"/>
  <c r="BH14" i="24"/>
  <c r="BI13" i="24"/>
  <c r="BH13" i="24"/>
  <c r="BI12" i="24"/>
  <c r="BH12" i="24"/>
  <c r="BI11" i="24"/>
  <c r="BH11" i="24"/>
  <c r="BI10" i="24"/>
  <c r="BH10" i="24"/>
  <c r="BI9" i="24"/>
  <c r="BH9" i="24"/>
  <c r="BI8" i="24"/>
  <c r="BH8" i="24"/>
  <c r="BI7" i="24"/>
  <c r="BH7" i="24"/>
  <c r="BI6" i="24"/>
  <c r="BH6" i="24"/>
  <c r="BI5" i="24"/>
  <c r="BH5" i="24"/>
  <c r="BI4" i="24"/>
  <c r="BH4" i="24"/>
  <c r="BI3" i="24"/>
  <c r="BH3" i="24"/>
  <c r="BI59" i="23"/>
  <c r="BH59" i="23"/>
  <c r="BI58" i="23"/>
  <c r="BH58" i="23"/>
  <c r="BI57" i="23"/>
  <c r="BH57" i="23"/>
  <c r="BI56" i="23"/>
  <c r="BH56" i="23"/>
  <c r="BI55" i="23"/>
  <c r="BH55" i="23"/>
  <c r="BI54" i="23"/>
  <c r="BH54" i="23"/>
  <c r="BI53" i="23"/>
  <c r="BH53" i="23"/>
  <c r="BI52" i="23"/>
  <c r="BH52" i="23"/>
  <c r="BI51" i="23"/>
  <c r="BH51" i="23"/>
  <c r="BI50" i="23"/>
  <c r="BH50" i="23"/>
  <c r="BI49" i="23"/>
  <c r="BH49" i="23"/>
  <c r="BI48" i="23"/>
  <c r="BH48" i="23"/>
  <c r="BI47" i="23"/>
  <c r="BH47" i="23"/>
  <c r="BI46" i="23"/>
  <c r="BH46" i="23"/>
  <c r="BI45" i="23"/>
  <c r="BH45" i="23"/>
  <c r="BI44" i="23"/>
  <c r="BH44" i="23"/>
  <c r="BI43" i="23"/>
  <c r="BH43" i="23"/>
  <c r="BI42" i="23"/>
  <c r="BH42" i="23"/>
  <c r="BI41" i="23"/>
  <c r="BH41" i="23"/>
  <c r="BI40" i="23"/>
  <c r="BH40" i="23"/>
  <c r="BI39" i="23"/>
  <c r="BH39" i="23"/>
  <c r="BI38" i="23"/>
  <c r="BH38" i="23"/>
  <c r="BI37" i="23"/>
  <c r="BH37" i="23"/>
  <c r="BI36" i="23"/>
  <c r="BH36" i="23"/>
  <c r="BI35" i="23"/>
  <c r="BH35" i="23"/>
  <c r="BI34" i="23"/>
  <c r="BH34" i="23"/>
  <c r="BI33" i="23"/>
  <c r="BH33" i="23"/>
  <c r="BI32" i="23"/>
  <c r="BH32" i="23"/>
  <c r="BI31" i="23"/>
  <c r="BH31" i="23"/>
  <c r="BI30" i="23"/>
  <c r="BH30" i="23"/>
  <c r="BI29" i="23"/>
  <c r="BH29" i="23"/>
  <c r="BI28" i="23"/>
  <c r="BH28" i="23"/>
  <c r="BI27" i="23"/>
  <c r="BH27" i="23"/>
  <c r="BI26" i="23"/>
  <c r="BH26" i="23"/>
  <c r="BI25" i="23"/>
  <c r="BH25" i="23"/>
  <c r="BI24" i="23"/>
  <c r="BH24" i="23"/>
  <c r="BI23" i="23"/>
  <c r="BH23" i="23"/>
  <c r="BI22" i="23"/>
  <c r="BH22" i="23"/>
  <c r="BI21" i="23"/>
  <c r="BH21" i="23"/>
  <c r="BI20" i="23"/>
  <c r="BH20" i="23"/>
  <c r="BI19" i="23"/>
  <c r="BH19" i="23"/>
  <c r="BI18" i="23"/>
  <c r="BH18" i="23"/>
  <c r="BI17" i="23"/>
  <c r="BH17" i="23"/>
  <c r="BI16" i="23"/>
  <c r="BH16" i="23"/>
  <c r="BI15" i="23"/>
  <c r="BH15" i="23"/>
  <c r="BI14" i="23"/>
  <c r="BH14" i="23"/>
  <c r="BI13" i="23"/>
  <c r="BH13" i="23"/>
  <c r="BI12" i="23"/>
  <c r="BH12" i="23"/>
  <c r="BI11" i="23"/>
  <c r="BH11" i="23"/>
  <c r="BI10" i="23"/>
  <c r="BH10" i="23"/>
  <c r="BI9" i="23"/>
  <c r="BH9" i="23"/>
  <c r="BI8" i="23"/>
  <c r="BH8" i="23"/>
  <c r="BI7" i="23"/>
  <c r="BH7" i="23"/>
  <c r="BI6" i="23"/>
  <c r="BH6" i="23"/>
  <c r="BI5" i="23"/>
  <c r="BH5" i="23"/>
  <c r="BI4" i="23"/>
  <c r="BH4" i="23"/>
  <c r="BI3" i="23"/>
  <c r="BH3" i="23"/>
  <c r="BI222" i="22"/>
  <c r="BH222" i="22"/>
  <c r="BI221" i="22"/>
  <c r="BH221" i="22"/>
  <c r="BI220" i="22"/>
  <c r="BH220" i="22"/>
  <c r="BI219" i="22"/>
  <c r="BH219" i="22"/>
  <c r="BI218" i="22"/>
  <c r="BH218" i="22"/>
  <c r="BI217" i="22"/>
  <c r="BH217" i="22"/>
  <c r="BI216" i="22"/>
  <c r="BH216" i="22"/>
  <c r="BI215" i="22"/>
  <c r="BH215" i="22"/>
  <c r="BI214" i="22"/>
  <c r="BH214" i="22"/>
  <c r="BI213" i="22"/>
  <c r="BH213" i="22"/>
  <c r="BI212" i="22"/>
  <c r="BH212" i="22"/>
  <c r="BI211" i="22"/>
  <c r="BH211" i="22"/>
  <c r="BI210" i="22"/>
  <c r="BH210" i="22"/>
  <c r="BI209" i="22"/>
  <c r="BH209" i="22"/>
  <c r="BI208" i="22"/>
  <c r="BH208" i="22"/>
  <c r="BI207" i="22"/>
  <c r="BH207" i="22"/>
  <c r="BI206" i="22"/>
  <c r="BH206" i="22"/>
  <c r="BI205" i="22"/>
  <c r="BH205" i="22"/>
  <c r="BI204" i="22"/>
  <c r="BH204" i="22"/>
  <c r="BI203" i="22"/>
  <c r="BH203" i="22"/>
  <c r="BI202" i="22"/>
  <c r="BH202" i="22"/>
  <c r="BI201" i="22"/>
  <c r="BH201" i="22"/>
  <c r="BI200" i="22"/>
  <c r="BH200" i="22"/>
  <c r="BI199" i="22"/>
  <c r="BH199" i="22"/>
  <c r="BI198" i="22"/>
  <c r="BH198" i="22"/>
  <c r="BI197" i="22"/>
  <c r="BH197" i="22"/>
  <c r="BI196" i="22"/>
  <c r="BH196" i="22"/>
  <c r="BI195" i="22"/>
  <c r="BH195" i="22"/>
  <c r="BI194" i="22"/>
  <c r="BH194" i="22"/>
  <c r="BI193" i="22"/>
  <c r="BH193" i="22"/>
  <c r="BI192" i="22"/>
  <c r="BH192" i="22"/>
  <c r="BI191" i="22"/>
  <c r="BH191" i="22"/>
  <c r="BI190" i="22"/>
  <c r="BH190" i="22"/>
  <c r="BI189" i="22"/>
  <c r="BH189" i="22"/>
  <c r="BI188" i="22"/>
  <c r="BH188" i="22"/>
  <c r="BI187" i="22"/>
  <c r="BH187" i="22"/>
  <c r="BI186" i="22"/>
  <c r="BH186" i="22"/>
  <c r="BI185" i="22"/>
  <c r="BH185" i="22"/>
  <c r="BI184" i="22"/>
  <c r="BH184" i="22"/>
  <c r="BI183" i="22"/>
  <c r="BH183" i="22"/>
  <c r="BI182" i="22"/>
  <c r="BH182" i="22"/>
  <c r="BI181" i="22"/>
  <c r="BH181" i="22"/>
  <c r="BI180" i="22"/>
  <c r="BH180" i="22"/>
  <c r="BI179" i="22"/>
  <c r="BH179" i="22"/>
  <c r="BI178" i="22"/>
  <c r="BH178" i="22"/>
  <c r="BI177" i="22"/>
  <c r="BH177" i="22"/>
  <c r="BI176" i="22"/>
  <c r="BH176" i="22"/>
  <c r="BI175" i="22"/>
  <c r="BH175" i="22"/>
  <c r="BI174" i="22"/>
  <c r="BH174" i="22"/>
  <c r="BI173" i="22"/>
  <c r="BH173" i="22"/>
  <c r="BI172" i="22"/>
  <c r="BH172" i="22"/>
  <c r="BI171" i="22"/>
  <c r="BH171" i="22"/>
  <c r="BI170" i="22"/>
  <c r="BH170" i="22"/>
  <c r="BI169" i="22"/>
  <c r="BH169" i="22"/>
  <c r="BI168" i="22"/>
  <c r="BH168" i="22"/>
  <c r="BI167" i="22"/>
  <c r="BH167" i="22"/>
  <c r="BI166" i="22"/>
  <c r="BH166" i="22"/>
  <c r="BI165" i="22"/>
  <c r="BH165" i="22"/>
  <c r="BI164" i="22"/>
  <c r="BH164" i="22"/>
  <c r="BI163" i="22"/>
  <c r="BH163" i="22"/>
  <c r="BI162" i="22"/>
  <c r="BH162" i="22"/>
  <c r="BI161" i="22"/>
  <c r="BH161" i="22"/>
  <c r="BI160" i="22"/>
  <c r="BH160" i="22"/>
  <c r="BI159" i="22"/>
  <c r="BH159" i="22"/>
  <c r="BI158" i="22"/>
  <c r="BH158" i="22"/>
  <c r="BI157" i="22"/>
  <c r="BH157" i="22"/>
  <c r="BI156" i="22"/>
  <c r="BH156" i="22"/>
  <c r="BI155" i="22"/>
  <c r="BH155" i="22"/>
  <c r="BI154" i="22"/>
  <c r="BH154" i="22"/>
  <c r="BI153" i="22"/>
  <c r="BH153" i="22"/>
  <c r="BI152" i="22"/>
  <c r="BH152" i="22"/>
  <c r="BI151" i="22"/>
  <c r="BH151" i="22"/>
  <c r="BI150" i="22"/>
  <c r="BH150" i="22"/>
  <c r="BI149" i="22"/>
  <c r="BH149" i="22"/>
  <c r="BI148" i="22"/>
  <c r="BH148" i="22"/>
  <c r="BI147" i="22"/>
  <c r="BH147" i="22"/>
  <c r="BI146" i="22"/>
  <c r="BH146" i="22"/>
  <c r="BI145" i="22"/>
  <c r="BH145" i="22"/>
  <c r="BI144" i="22"/>
  <c r="BH144" i="22"/>
  <c r="BI143" i="22"/>
  <c r="BH143" i="22"/>
  <c r="BI142" i="22"/>
  <c r="BH142" i="22"/>
  <c r="BI141" i="22"/>
  <c r="BH141" i="22"/>
  <c r="BI140" i="22"/>
  <c r="BH140" i="22"/>
  <c r="BI139" i="22"/>
  <c r="BH139" i="22"/>
  <c r="BI138" i="22"/>
  <c r="BH138" i="22"/>
  <c r="BI137" i="22"/>
  <c r="BH137" i="22"/>
  <c r="BI136" i="22"/>
  <c r="BH136" i="22"/>
  <c r="BI135" i="22"/>
  <c r="BH135" i="22"/>
  <c r="BI134" i="22"/>
  <c r="BH134" i="22"/>
  <c r="BI133" i="22"/>
  <c r="BH133" i="22"/>
  <c r="BI132" i="22"/>
  <c r="BH132" i="22"/>
  <c r="BI131" i="22"/>
  <c r="BH131" i="22"/>
  <c r="BI130" i="22"/>
  <c r="BH130" i="22"/>
  <c r="BI129" i="22"/>
  <c r="BH129" i="22"/>
  <c r="BI128" i="22"/>
  <c r="BH128" i="22"/>
  <c r="BI127" i="22"/>
  <c r="BH127" i="22"/>
  <c r="BI126" i="22"/>
  <c r="BH126" i="22"/>
  <c r="BI125" i="22"/>
  <c r="BH125" i="22"/>
  <c r="BI124" i="22"/>
  <c r="BH124" i="22"/>
  <c r="BI123" i="22"/>
  <c r="BH123" i="22"/>
  <c r="BI122" i="22"/>
  <c r="BH122" i="22"/>
  <c r="BI121" i="22"/>
  <c r="BH121" i="22"/>
  <c r="BI120" i="22"/>
  <c r="BH120" i="22"/>
  <c r="BI119" i="22"/>
  <c r="BH119" i="22"/>
  <c r="BI118" i="22"/>
  <c r="BH118" i="22"/>
  <c r="BI117" i="22"/>
  <c r="BH117" i="22"/>
  <c r="BI116" i="22"/>
  <c r="BH116" i="22"/>
  <c r="BI115" i="22"/>
  <c r="BH115" i="22"/>
  <c r="BI114" i="22"/>
  <c r="BH114" i="22"/>
  <c r="BI113" i="22"/>
  <c r="BH113" i="22"/>
  <c r="BI112" i="22"/>
  <c r="BH112" i="22"/>
  <c r="BI111" i="22"/>
  <c r="BH111" i="22"/>
  <c r="BI110" i="22"/>
  <c r="BH110" i="22"/>
  <c r="BI109" i="22"/>
  <c r="BH109" i="22"/>
  <c r="BI108" i="22"/>
  <c r="BH108" i="22"/>
  <c r="BI107" i="22"/>
  <c r="BH107" i="22"/>
  <c r="BI106" i="22"/>
  <c r="BH106" i="22"/>
  <c r="BI105" i="22"/>
  <c r="BH105" i="22"/>
  <c r="BI104" i="22"/>
  <c r="BH104" i="22"/>
  <c r="BI103" i="22"/>
  <c r="BH103" i="22"/>
  <c r="BI102" i="22"/>
  <c r="BH102" i="22"/>
  <c r="BI101" i="22"/>
  <c r="BH101" i="22"/>
  <c r="BI100" i="22"/>
  <c r="BH100" i="22"/>
  <c r="BI99" i="22"/>
  <c r="BH99" i="22"/>
  <c r="BI98" i="22"/>
  <c r="BH98" i="22"/>
  <c r="BI97" i="22"/>
  <c r="BH97" i="22"/>
  <c r="BI96" i="22"/>
  <c r="BH96" i="22"/>
  <c r="BI95" i="22"/>
  <c r="BH95" i="22"/>
  <c r="BI94" i="22"/>
  <c r="BH94" i="22"/>
  <c r="BI93" i="22"/>
  <c r="BH93" i="22"/>
  <c r="BI92" i="22"/>
  <c r="BH92" i="22"/>
  <c r="BI91" i="22"/>
  <c r="BH91" i="22"/>
  <c r="BI90" i="22"/>
  <c r="BH90" i="22"/>
  <c r="BI89" i="22"/>
  <c r="BH89" i="22"/>
  <c r="BI88" i="22"/>
  <c r="BH88" i="22"/>
  <c r="BI87" i="22"/>
  <c r="BH87" i="22"/>
  <c r="BI86" i="22"/>
  <c r="BH86" i="22"/>
  <c r="BI85" i="22"/>
  <c r="BH85" i="22"/>
  <c r="BI84" i="22"/>
  <c r="BH84" i="22"/>
  <c r="BI83" i="22"/>
  <c r="BH83" i="22"/>
  <c r="BI82" i="22"/>
  <c r="BH82" i="22"/>
  <c r="BI81" i="22"/>
  <c r="BH81" i="22"/>
  <c r="BI80" i="22"/>
  <c r="BH80" i="22"/>
  <c r="BI79" i="22"/>
  <c r="BH79" i="22"/>
  <c r="BI78" i="22"/>
  <c r="BH78" i="22"/>
  <c r="BI77" i="22"/>
  <c r="BH77" i="22"/>
  <c r="BI76" i="22"/>
  <c r="BH76" i="22"/>
  <c r="BI75" i="22"/>
  <c r="BH75" i="22"/>
  <c r="BI74" i="22"/>
  <c r="BH74" i="22"/>
  <c r="BI73" i="22"/>
  <c r="BH73" i="22"/>
  <c r="BI72" i="22"/>
  <c r="BH72" i="22"/>
  <c r="BI71" i="22"/>
  <c r="BH71" i="22"/>
  <c r="BI70" i="22"/>
  <c r="BH70" i="22"/>
  <c r="BI69" i="22"/>
  <c r="BH69" i="22"/>
  <c r="BI68" i="22"/>
  <c r="BH68" i="22"/>
  <c r="BI67" i="22"/>
  <c r="BH67" i="22"/>
  <c r="BI66" i="22"/>
  <c r="BH66" i="22"/>
  <c r="BI65" i="22"/>
  <c r="BH65" i="22"/>
  <c r="BI64" i="22"/>
  <c r="BH64" i="22"/>
  <c r="BI63" i="22"/>
  <c r="BH63" i="22"/>
  <c r="BI62" i="22"/>
  <c r="BH62" i="22"/>
  <c r="BI61" i="22"/>
  <c r="BH61" i="22"/>
  <c r="BI60" i="22"/>
  <c r="BH60" i="22"/>
  <c r="BI59" i="22"/>
  <c r="BH59" i="22"/>
  <c r="BI58" i="22"/>
  <c r="BH58" i="22"/>
  <c r="BI57" i="22"/>
  <c r="BH57" i="22"/>
  <c r="BI56" i="22"/>
  <c r="BH56" i="22"/>
  <c r="BI55" i="22"/>
  <c r="BH55" i="22"/>
  <c r="BI54" i="22"/>
  <c r="BH54" i="22"/>
  <c r="BI53" i="22"/>
  <c r="BH53" i="22"/>
  <c r="BI52" i="22"/>
  <c r="BH52" i="22"/>
  <c r="BI51" i="22"/>
  <c r="BH51" i="22"/>
  <c r="BI50" i="22"/>
  <c r="BH50" i="22"/>
  <c r="BI49" i="22"/>
  <c r="BH49" i="22"/>
  <c r="BI48" i="22"/>
  <c r="BH48" i="22"/>
  <c r="BI47" i="22"/>
  <c r="BH47" i="22"/>
  <c r="BI46" i="22"/>
  <c r="BH46" i="22"/>
  <c r="BI45" i="22"/>
  <c r="BH45" i="22"/>
  <c r="BI44" i="22"/>
  <c r="BH44" i="22"/>
  <c r="BI43" i="22"/>
  <c r="BH43" i="22"/>
  <c r="BI42" i="22"/>
  <c r="BH42" i="22"/>
  <c r="BI41" i="22"/>
  <c r="BH41" i="22"/>
  <c r="BI40" i="22"/>
  <c r="BH40" i="22"/>
  <c r="BI39" i="22"/>
  <c r="BH39" i="22"/>
  <c r="BI38" i="22"/>
  <c r="BH38" i="22"/>
  <c r="BI37" i="22"/>
  <c r="BH37" i="22"/>
  <c r="BI36" i="22"/>
  <c r="BH36" i="22"/>
  <c r="BI35" i="22"/>
  <c r="BH35" i="22"/>
  <c r="BI34" i="22"/>
  <c r="BH34" i="22"/>
  <c r="BI33" i="22"/>
  <c r="BH33" i="22"/>
  <c r="BI32" i="22"/>
  <c r="BH32" i="22"/>
  <c r="BI31" i="22"/>
  <c r="BH31" i="22"/>
  <c r="BI30" i="22"/>
  <c r="BH30" i="22"/>
  <c r="BI29" i="22"/>
  <c r="BH29" i="22"/>
  <c r="BI28" i="22"/>
  <c r="BH28" i="22"/>
  <c r="BI27" i="22"/>
  <c r="BH27" i="22"/>
  <c r="BI26" i="22"/>
  <c r="BH26" i="22"/>
  <c r="BI25" i="22"/>
  <c r="BH25" i="22"/>
  <c r="BI24" i="22"/>
  <c r="BH24" i="22"/>
  <c r="BI23" i="22"/>
  <c r="BH23" i="22"/>
  <c r="BI22" i="22"/>
  <c r="BH22" i="22"/>
  <c r="BI21" i="22"/>
  <c r="BH21" i="22"/>
  <c r="BI20" i="22"/>
  <c r="BH20" i="22"/>
  <c r="BI19" i="22"/>
  <c r="BH19" i="22"/>
  <c r="BI18" i="22"/>
  <c r="BH18" i="22"/>
  <c r="BI17" i="22"/>
  <c r="BH17" i="22"/>
  <c r="BI16" i="22"/>
  <c r="BH16" i="22"/>
  <c r="BI15" i="22"/>
  <c r="BH15" i="22"/>
  <c r="BI14" i="22"/>
  <c r="BH14" i="22"/>
  <c r="BI13" i="22"/>
  <c r="BH13" i="22"/>
  <c r="BI12" i="22"/>
  <c r="BH12" i="22"/>
  <c r="BI11" i="22"/>
  <c r="BH11" i="22"/>
  <c r="BI10" i="22"/>
  <c r="BH10" i="22"/>
  <c r="BI9" i="22"/>
  <c r="BH9" i="22"/>
  <c r="BI8" i="22"/>
  <c r="BH8" i="22"/>
  <c r="BI7" i="22"/>
  <c r="BH7" i="22"/>
  <c r="BI6" i="22"/>
  <c r="BH6" i="22"/>
  <c r="BI5" i="22"/>
  <c r="BH5" i="22"/>
  <c r="BI4" i="22"/>
  <c r="BH4" i="22"/>
  <c r="BI3" i="22"/>
  <c r="BH3" i="22"/>
  <c r="BI52" i="21"/>
  <c r="BH52" i="21"/>
  <c r="BI51" i="21"/>
  <c r="BH51" i="21"/>
  <c r="BI50" i="21"/>
  <c r="BH50" i="21"/>
  <c r="BI49" i="21"/>
  <c r="BH49" i="21"/>
  <c r="BI48" i="21"/>
  <c r="BH48" i="21"/>
  <c r="BI47" i="21"/>
  <c r="BH47" i="21"/>
  <c r="BI46" i="21"/>
  <c r="BH46" i="21"/>
  <c r="BI45" i="21"/>
  <c r="BH45" i="21"/>
  <c r="BI44" i="21"/>
  <c r="BH44" i="21"/>
  <c r="BI43" i="21"/>
  <c r="BH43" i="21"/>
  <c r="BI42" i="21"/>
  <c r="BH42" i="21"/>
  <c r="BI41" i="21"/>
  <c r="BH41" i="21"/>
  <c r="BI40" i="21"/>
  <c r="BH40" i="21"/>
  <c r="BI39" i="21"/>
  <c r="BH39" i="21"/>
  <c r="BI38" i="21"/>
  <c r="BH38" i="21"/>
  <c r="BI37" i="21"/>
  <c r="BH37" i="21"/>
  <c r="BI36" i="21"/>
  <c r="BH36" i="21"/>
  <c r="BI35" i="21"/>
  <c r="BH35" i="21"/>
  <c r="BI34" i="21"/>
  <c r="BH34" i="21"/>
  <c r="BI33" i="21"/>
  <c r="BH33" i="21"/>
  <c r="BI32" i="21"/>
  <c r="BH32" i="21"/>
  <c r="BI31" i="21"/>
  <c r="BH31" i="21"/>
  <c r="BI30" i="21"/>
  <c r="BH30" i="21"/>
  <c r="BI29" i="21"/>
  <c r="BH29" i="21"/>
  <c r="BI28" i="21"/>
  <c r="BH28" i="21"/>
  <c r="BI27" i="21"/>
  <c r="BH27" i="21"/>
  <c r="BI26" i="21"/>
  <c r="BH26" i="21"/>
  <c r="BI25" i="21"/>
  <c r="BH25" i="21"/>
  <c r="BI24" i="21"/>
  <c r="BH24" i="21"/>
  <c r="BI23" i="21"/>
  <c r="BH23" i="21"/>
  <c r="BI22" i="21"/>
  <c r="BH22" i="21"/>
  <c r="BI21" i="21"/>
  <c r="BH21" i="21"/>
  <c r="BI20" i="21"/>
  <c r="BH20" i="21"/>
  <c r="BI19" i="21"/>
  <c r="BH19" i="21"/>
  <c r="BI18" i="21"/>
  <c r="BH18" i="21"/>
  <c r="BI17" i="21"/>
  <c r="BH17" i="21"/>
  <c r="BI16" i="21"/>
  <c r="BH16" i="21"/>
  <c r="BI15" i="21"/>
  <c r="BH15" i="21"/>
  <c r="BI14" i="21"/>
  <c r="BH14" i="21"/>
  <c r="BI13" i="21"/>
  <c r="BH13" i="21"/>
  <c r="BI12" i="21"/>
  <c r="BH12" i="21"/>
  <c r="BI11" i="21"/>
  <c r="BH11" i="21"/>
  <c r="BI10" i="21"/>
  <c r="BH10" i="21"/>
  <c r="BI9" i="21"/>
  <c r="BH9" i="21"/>
  <c r="BI8" i="21"/>
  <c r="BH8" i="21"/>
  <c r="BI7" i="21"/>
  <c r="BH7" i="21"/>
  <c r="BI6" i="21"/>
  <c r="BH6" i="21"/>
  <c r="BI5" i="21"/>
  <c r="BH5" i="21"/>
  <c r="BI4" i="21"/>
  <c r="BH4" i="21"/>
  <c r="BI3" i="21"/>
  <c r="BH3" i="21"/>
  <c r="BI171" i="19"/>
  <c r="BH171" i="19"/>
  <c r="BI170" i="19"/>
  <c r="BH170" i="19"/>
  <c r="BI169" i="19"/>
  <c r="BH169" i="19"/>
  <c r="BI168" i="19"/>
  <c r="BH168" i="19"/>
  <c r="BI167" i="19"/>
  <c r="BH167" i="19"/>
  <c r="BI166" i="19"/>
  <c r="BH166" i="19"/>
  <c r="BI165" i="19"/>
  <c r="BH165" i="19"/>
  <c r="BI164" i="19"/>
  <c r="BH164" i="19"/>
  <c r="BI163" i="19"/>
  <c r="BH163" i="19"/>
  <c r="BI162" i="19"/>
  <c r="BH162" i="19"/>
  <c r="BI161" i="19"/>
  <c r="BH161" i="19"/>
  <c r="BI160" i="19"/>
  <c r="BH160" i="19"/>
  <c r="BI159" i="19"/>
  <c r="BH159" i="19"/>
  <c r="BI158" i="19"/>
  <c r="BH158" i="19"/>
  <c r="BI157" i="19"/>
  <c r="BH157" i="19"/>
  <c r="BI156" i="19"/>
  <c r="BH156" i="19"/>
  <c r="BI155" i="19"/>
  <c r="BH155" i="19"/>
  <c r="BI154" i="19"/>
  <c r="BH154" i="19"/>
  <c r="BI153" i="19"/>
  <c r="BH153" i="19"/>
  <c r="BI152" i="19"/>
  <c r="BH152" i="19"/>
  <c r="BI151" i="19"/>
  <c r="BH151" i="19"/>
  <c r="BI150" i="19"/>
  <c r="BH150" i="19"/>
  <c r="BI149" i="19"/>
  <c r="BH149" i="19"/>
  <c r="BI148" i="19"/>
  <c r="BH148" i="19"/>
  <c r="BI147" i="19"/>
  <c r="BH147" i="19"/>
  <c r="BI146" i="19"/>
  <c r="BH146" i="19"/>
  <c r="BI145" i="19"/>
  <c r="BH145" i="19"/>
  <c r="BI144" i="19"/>
  <c r="BH144" i="19"/>
  <c r="BI143" i="19"/>
  <c r="BH143" i="19"/>
  <c r="BI142" i="19"/>
  <c r="BH142" i="19"/>
  <c r="BI141" i="19"/>
  <c r="BH141" i="19"/>
  <c r="BI140" i="19"/>
  <c r="BH140" i="19"/>
  <c r="BI139" i="19"/>
  <c r="BH139" i="19"/>
  <c r="BI138" i="19"/>
  <c r="BH138" i="19"/>
  <c r="BI137" i="19"/>
  <c r="BH137" i="19"/>
  <c r="BI136" i="19"/>
  <c r="BH136" i="19"/>
  <c r="BI135" i="19"/>
  <c r="BH135" i="19"/>
  <c r="BI134" i="19"/>
  <c r="BH134" i="19"/>
  <c r="BI133" i="19"/>
  <c r="BH133" i="19"/>
  <c r="BI132" i="19"/>
  <c r="BH132" i="19"/>
  <c r="BI131" i="19"/>
  <c r="BH131" i="19"/>
  <c r="BI130" i="19"/>
  <c r="BH130" i="19"/>
  <c r="BI129" i="19"/>
  <c r="BH129" i="19"/>
  <c r="BI128" i="19"/>
  <c r="BH128" i="19"/>
  <c r="BI127" i="19"/>
  <c r="BH127" i="19"/>
  <c r="BI126" i="19"/>
  <c r="BH126" i="19"/>
  <c r="BI125" i="19"/>
  <c r="BH125" i="19"/>
  <c r="BI124" i="19"/>
  <c r="BH124" i="19"/>
  <c r="BI123" i="19"/>
  <c r="BH123" i="19"/>
  <c r="BI122" i="19"/>
  <c r="BH122" i="19"/>
  <c r="BI121" i="19"/>
  <c r="BH121" i="19"/>
  <c r="BI120" i="19"/>
  <c r="BH120" i="19"/>
  <c r="BI119" i="19"/>
  <c r="BH119" i="19"/>
  <c r="BI118" i="19"/>
  <c r="BH118" i="19"/>
  <c r="BI117" i="19"/>
  <c r="BH117" i="19"/>
  <c r="BI116" i="19"/>
  <c r="BH116" i="19"/>
  <c r="BI115" i="19"/>
  <c r="BH115" i="19"/>
  <c r="BI114" i="19"/>
  <c r="BH114" i="19"/>
  <c r="BI113" i="19"/>
  <c r="BH113" i="19"/>
  <c r="BI112" i="19"/>
  <c r="BH112" i="19"/>
  <c r="BI111" i="19"/>
  <c r="BH111" i="19"/>
  <c r="BI110" i="19"/>
  <c r="BH110" i="19"/>
  <c r="BI109" i="19"/>
  <c r="BH109" i="19"/>
  <c r="BI108" i="19"/>
  <c r="BH108" i="19"/>
  <c r="BI107" i="19"/>
  <c r="BH107" i="19"/>
  <c r="BI106" i="19"/>
  <c r="BH106" i="19"/>
  <c r="BI105" i="19"/>
  <c r="BH105" i="19"/>
  <c r="BI104" i="19"/>
  <c r="BH104" i="19"/>
  <c r="BI103" i="19"/>
  <c r="BH103" i="19"/>
  <c r="BI102" i="19"/>
  <c r="BH102" i="19"/>
  <c r="BI101" i="19"/>
  <c r="BH101" i="19"/>
  <c r="BI100" i="19"/>
  <c r="BH100" i="19"/>
  <c r="BI99" i="19"/>
  <c r="BH99" i="19"/>
  <c r="BI98" i="19"/>
  <c r="BH98" i="19"/>
  <c r="BI97" i="19"/>
  <c r="BH97" i="19"/>
  <c r="BI96" i="19"/>
  <c r="BH96" i="19"/>
  <c r="BI95" i="19"/>
  <c r="BH95" i="19"/>
  <c r="BI94" i="19"/>
  <c r="BH94" i="19"/>
  <c r="BI93" i="19"/>
  <c r="BH93" i="19"/>
  <c r="BI92" i="19"/>
  <c r="BH92" i="19"/>
  <c r="BI91" i="19"/>
  <c r="BH91" i="19"/>
  <c r="BI90" i="19"/>
  <c r="BH90" i="19"/>
  <c r="BI89" i="19"/>
  <c r="BH89" i="19"/>
  <c r="BI88" i="19"/>
  <c r="BH88" i="19"/>
  <c r="BI87" i="19"/>
  <c r="BH87" i="19"/>
  <c r="BI86" i="19"/>
  <c r="BH86" i="19"/>
  <c r="BI85" i="19"/>
  <c r="BH85" i="19"/>
  <c r="BI84" i="19"/>
  <c r="BH84" i="19"/>
  <c r="BI83" i="19"/>
  <c r="BH83" i="19"/>
  <c r="BI82" i="19"/>
  <c r="BH82" i="19"/>
  <c r="BI81" i="19"/>
  <c r="BH81" i="19"/>
  <c r="BI80" i="19"/>
  <c r="BH80" i="19"/>
  <c r="BI79" i="19"/>
  <c r="BH79" i="19"/>
  <c r="BI78" i="19"/>
  <c r="BH78" i="19"/>
  <c r="BI77" i="19"/>
  <c r="BH77" i="19"/>
  <c r="BI76" i="19"/>
  <c r="BH76" i="19"/>
  <c r="BI75" i="19"/>
  <c r="BH75" i="19"/>
  <c r="BI74" i="19"/>
  <c r="BH74" i="19"/>
  <c r="BI73" i="19"/>
  <c r="BH73" i="19"/>
  <c r="BI72" i="19"/>
  <c r="BH72" i="19"/>
  <c r="BI71" i="19"/>
  <c r="BH71" i="19"/>
  <c r="BI70" i="19"/>
  <c r="BH70" i="19"/>
  <c r="BI69" i="19"/>
  <c r="BH69" i="19"/>
  <c r="BI68" i="19"/>
  <c r="BH68" i="19"/>
  <c r="BI67" i="19"/>
  <c r="BH67" i="19"/>
  <c r="BI66" i="19"/>
  <c r="BH66" i="19"/>
  <c r="BI65" i="19"/>
  <c r="BH65" i="19"/>
  <c r="BI64" i="19"/>
  <c r="BH64" i="19"/>
  <c r="BI63" i="19"/>
  <c r="BH63" i="19"/>
  <c r="BI62" i="19"/>
  <c r="BH62" i="19"/>
  <c r="BI61" i="19"/>
  <c r="BH61" i="19"/>
  <c r="BI60" i="19"/>
  <c r="BH60" i="19"/>
  <c r="BI59" i="19"/>
  <c r="BH59" i="19"/>
  <c r="BI58" i="19"/>
  <c r="BH58" i="19"/>
  <c r="BI57" i="19"/>
  <c r="BH57" i="19"/>
  <c r="BI56" i="19"/>
  <c r="BH56" i="19"/>
  <c r="BI55" i="19"/>
  <c r="BH55" i="19"/>
  <c r="BI54" i="19"/>
  <c r="BH54" i="19"/>
  <c r="BI53" i="19"/>
  <c r="BH53" i="19"/>
  <c r="BI52" i="19"/>
  <c r="BH52" i="19"/>
  <c r="BI51" i="19"/>
  <c r="BH51" i="19"/>
  <c r="BI50" i="19"/>
  <c r="BH50" i="19"/>
  <c r="BI49" i="19"/>
  <c r="BH49" i="19"/>
  <c r="BI48" i="19"/>
  <c r="BH48" i="19"/>
  <c r="BI47" i="19"/>
  <c r="BH47" i="19"/>
  <c r="BI46" i="19"/>
  <c r="BH46" i="19"/>
  <c r="BI45" i="19"/>
  <c r="BH45" i="19"/>
  <c r="BI44" i="19"/>
  <c r="BH44" i="19"/>
  <c r="BI43" i="19"/>
  <c r="BH43" i="19"/>
  <c r="BI42" i="19"/>
  <c r="BH42" i="19"/>
  <c r="BI41" i="19"/>
  <c r="BH41" i="19"/>
  <c r="BI40" i="19"/>
  <c r="BH40" i="19"/>
  <c r="BI39" i="19"/>
  <c r="BH39" i="19"/>
  <c r="BI38" i="19"/>
  <c r="BH38" i="19"/>
  <c r="BI37" i="19"/>
  <c r="BH37" i="19"/>
  <c r="BI36" i="19"/>
  <c r="BH36" i="19"/>
  <c r="BI35" i="19"/>
  <c r="BH35" i="19"/>
  <c r="BI34" i="19"/>
  <c r="BH34" i="19"/>
  <c r="BI33" i="19"/>
  <c r="BH33" i="19"/>
  <c r="BI32" i="19"/>
  <c r="BH32" i="19"/>
  <c r="BI31" i="19"/>
  <c r="BH31" i="19"/>
  <c r="BI30" i="19"/>
  <c r="BH30" i="19"/>
  <c r="BI29" i="19"/>
  <c r="BH29" i="19"/>
  <c r="BI28" i="19"/>
  <c r="BH28" i="19"/>
  <c r="BI27" i="19"/>
  <c r="BH27" i="19"/>
  <c r="BI26" i="19"/>
  <c r="BH26" i="19"/>
  <c r="BI25" i="19"/>
  <c r="BH25" i="19"/>
  <c r="BI24" i="19"/>
  <c r="BH24" i="19"/>
  <c r="BI23" i="19"/>
  <c r="BH23" i="19"/>
  <c r="BI22" i="19"/>
  <c r="BH22" i="19"/>
  <c r="BI21" i="19"/>
  <c r="BH21" i="19"/>
  <c r="BI20" i="19"/>
  <c r="BH20" i="19"/>
  <c r="BI19" i="19"/>
  <c r="BH19" i="19"/>
  <c r="BI18" i="19"/>
  <c r="BH18" i="19"/>
  <c r="BI17" i="19"/>
  <c r="BH17" i="19"/>
  <c r="BI16" i="19"/>
  <c r="BH16" i="19"/>
  <c r="BI15" i="19"/>
  <c r="BH15" i="19"/>
  <c r="BI14" i="19"/>
  <c r="BH14" i="19"/>
  <c r="BI13" i="19"/>
  <c r="BH13" i="19"/>
  <c r="BI12" i="19"/>
  <c r="BH12" i="19"/>
  <c r="BI11" i="19"/>
  <c r="BH11" i="19"/>
  <c r="BI10" i="19"/>
  <c r="BH10" i="19"/>
  <c r="BI9" i="19"/>
  <c r="BH9" i="19"/>
  <c r="BI8" i="19"/>
  <c r="BH8" i="19"/>
  <c r="BI7" i="19"/>
  <c r="BH7" i="19"/>
  <c r="BI6" i="19"/>
  <c r="BH6" i="19"/>
  <c r="BI5" i="19"/>
  <c r="BH5" i="19"/>
  <c r="BI4" i="19"/>
  <c r="BH4" i="19"/>
  <c r="BI3" i="19"/>
  <c r="BH3" i="19"/>
  <c r="BI189" i="18"/>
  <c r="BH189" i="18"/>
  <c r="BI188" i="18"/>
  <c r="BH188" i="18"/>
  <c r="BI187" i="18"/>
  <c r="BH187" i="18"/>
  <c r="BI186" i="18"/>
  <c r="BH186" i="18"/>
  <c r="BI185" i="18"/>
  <c r="BH185" i="18"/>
  <c r="BI184" i="18"/>
  <c r="BH184" i="18"/>
  <c r="BI183" i="18"/>
  <c r="BH183" i="18"/>
  <c r="BI182" i="18"/>
  <c r="BH182" i="18"/>
  <c r="BI181" i="18"/>
  <c r="BH181" i="18"/>
  <c r="BI180" i="18"/>
  <c r="BH180" i="18"/>
  <c r="BI179" i="18"/>
  <c r="BH179" i="18"/>
  <c r="BI178" i="18"/>
  <c r="BH178" i="18"/>
  <c r="BI177" i="18"/>
  <c r="BH177" i="18"/>
  <c r="BI176" i="18"/>
  <c r="BH176" i="18"/>
  <c r="BI175" i="18"/>
  <c r="BH175" i="18"/>
  <c r="BI174" i="18"/>
  <c r="BH174" i="18"/>
  <c r="BI173" i="18"/>
  <c r="BH173" i="18"/>
  <c r="BI172" i="18"/>
  <c r="BH172" i="18"/>
  <c r="BI171" i="18"/>
  <c r="BH171" i="18"/>
  <c r="BI170" i="18"/>
  <c r="BH170" i="18"/>
  <c r="BI169" i="18"/>
  <c r="BH169" i="18"/>
  <c r="BI168" i="18"/>
  <c r="BH168" i="18"/>
  <c r="BI167" i="18"/>
  <c r="BH167" i="18"/>
  <c r="BI166" i="18"/>
  <c r="BH166" i="18"/>
  <c r="BI165" i="18"/>
  <c r="BH165" i="18"/>
  <c r="BI164" i="18"/>
  <c r="BH164" i="18"/>
  <c r="BI163" i="18"/>
  <c r="BH163" i="18"/>
  <c r="BI162" i="18"/>
  <c r="BH162" i="18"/>
  <c r="BI161" i="18"/>
  <c r="BH161" i="18"/>
  <c r="BI160" i="18"/>
  <c r="BH160" i="18"/>
  <c r="BI159" i="18"/>
  <c r="BH159" i="18"/>
  <c r="BI158" i="18"/>
  <c r="BH158" i="18"/>
  <c r="BI157" i="18"/>
  <c r="BH157" i="18"/>
  <c r="BI156" i="18"/>
  <c r="BH156" i="18"/>
  <c r="BI155" i="18"/>
  <c r="BH155" i="18"/>
  <c r="BI154" i="18"/>
  <c r="BH154" i="18"/>
  <c r="BI153" i="18"/>
  <c r="BH153" i="18"/>
  <c r="BI152" i="18"/>
  <c r="BH152" i="18"/>
  <c r="BI151" i="18"/>
  <c r="BH151" i="18"/>
  <c r="BI150" i="18"/>
  <c r="BH150" i="18"/>
  <c r="BI149" i="18"/>
  <c r="BH149" i="18"/>
  <c r="BI148" i="18"/>
  <c r="BH148" i="18"/>
  <c r="BI147" i="18"/>
  <c r="BH147" i="18"/>
  <c r="BI146" i="18"/>
  <c r="BH146" i="18"/>
  <c r="BI145" i="18"/>
  <c r="BH145" i="18"/>
  <c r="BI144" i="18"/>
  <c r="BH144" i="18"/>
  <c r="BI143" i="18"/>
  <c r="BH143" i="18"/>
  <c r="BI142" i="18"/>
  <c r="BH142" i="18"/>
  <c r="BI141" i="18"/>
  <c r="BH141" i="18"/>
  <c r="BI140" i="18"/>
  <c r="BH140" i="18"/>
  <c r="BI139" i="18"/>
  <c r="BH139" i="18"/>
  <c r="BI138" i="18"/>
  <c r="BH138" i="18"/>
  <c r="BI137" i="18"/>
  <c r="BH137" i="18"/>
  <c r="BI136" i="18"/>
  <c r="BH136" i="18"/>
  <c r="BI135" i="18"/>
  <c r="BH135" i="18"/>
  <c r="BI134" i="18"/>
  <c r="BH134" i="18"/>
  <c r="BI133" i="18"/>
  <c r="BH133" i="18"/>
  <c r="BI132" i="18"/>
  <c r="BH132" i="18"/>
  <c r="BI131" i="18"/>
  <c r="BH131" i="18"/>
  <c r="BI130" i="18"/>
  <c r="BH130" i="18"/>
  <c r="BI129" i="18"/>
  <c r="BH129" i="18"/>
  <c r="BI128" i="18"/>
  <c r="BH128" i="18"/>
  <c r="BI127" i="18"/>
  <c r="BH127" i="18"/>
  <c r="BI126" i="18"/>
  <c r="BH126" i="18"/>
  <c r="BI125" i="18"/>
  <c r="BH125" i="18"/>
  <c r="BI124" i="18"/>
  <c r="BH124" i="18"/>
  <c r="BI123" i="18"/>
  <c r="BH123" i="18"/>
  <c r="BI122" i="18"/>
  <c r="BH122" i="18"/>
  <c r="BI121" i="18"/>
  <c r="BH121" i="18"/>
  <c r="BI120" i="18"/>
  <c r="BH120" i="18"/>
  <c r="BI119" i="18"/>
  <c r="BH119" i="18"/>
  <c r="BI118" i="18"/>
  <c r="BH118" i="18"/>
  <c r="BI117" i="18"/>
  <c r="BH117" i="18"/>
  <c r="BI116" i="18"/>
  <c r="BH116" i="18"/>
  <c r="BI115" i="18"/>
  <c r="BH115" i="18"/>
  <c r="BI114" i="18"/>
  <c r="BH114" i="18"/>
  <c r="BI113" i="18"/>
  <c r="BH113" i="18"/>
  <c r="BI112" i="18"/>
  <c r="BH112" i="18"/>
  <c r="BI111" i="18"/>
  <c r="BH111" i="18"/>
  <c r="BI110" i="18"/>
  <c r="BH110" i="18"/>
  <c r="BI109" i="18"/>
  <c r="BH109" i="18"/>
  <c r="BI108" i="18"/>
  <c r="BH108" i="18"/>
  <c r="BI107" i="18"/>
  <c r="BH107" i="18"/>
  <c r="BI106" i="18"/>
  <c r="BH106" i="18"/>
  <c r="BI105" i="18"/>
  <c r="BH105" i="18"/>
  <c r="BI104" i="18"/>
  <c r="BH104" i="18"/>
  <c r="BI103" i="18"/>
  <c r="BH103" i="18"/>
  <c r="BI102" i="18"/>
  <c r="BH102" i="18"/>
  <c r="BI101" i="18"/>
  <c r="BH101" i="18"/>
  <c r="BI100" i="18"/>
  <c r="BH100" i="18"/>
  <c r="BI99" i="18"/>
  <c r="BH99" i="18"/>
  <c r="BI98" i="18"/>
  <c r="BH98" i="18"/>
  <c r="BI97" i="18"/>
  <c r="BH97" i="18"/>
  <c r="BI96" i="18"/>
  <c r="BH96" i="18"/>
  <c r="BI95" i="18"/>
  <c r="BH95" i="18"/>
  <c r="BI94" i="18"/>
  <c r="BH94" i="18"/>
  <c r="BI93" i="18"/>
  <c r="BH93" i="18"/>
  <c r="BI92" i="18"/>
  <c r="BH92" i="18"/>
  <c r="BI91" i="18"/>
  <c r="BH91" i="18"/>
  <c r="BI90" i="18"/>
  <c r="BH90" i="18"/>
  <c r="BI89" i="18"/>
  <c r="BH89" i="18"/>
  <c r="BI88" i="18"/>
  <c r="BH88" i="18"/>
  <c r="BI87" i="18"/>
  <c r="BH87" i="18"/>
  <c r="BI86" i="18"/>
  <c r="BH86" i="18"/>
  <c r="BI85" i="18"/>
  <c r="BH85" i="18"/>
  <c r="BI84" i="18"/>
  <c r="BH84" i="18"/>
  <c r="BI83" i="18"/>
  <c r="BH83" i="18"/>
  <c r="BI82" i="18"/>
  <c r="BH82" i="18"/>
  <c r="BI81" i="18"/>
  <c r="BH81" i="18"/>
  <c r="BI80" i="18"/>
  <c r="BH80" i="18"/>
  <c r="BI79" i="18"/>
  <c r="BH79" i="18"/>
  <c r="BI78" i="18"/>
  <c r="BH78" i="18"/>
  <c r="BI77" i="18"/>
  <c r="BH77" i="18"/>
  <c r="BI76" i="18"/>
  <c r="BH76" i="18"/>
  <c r="BI75" i="18"/>
  <c r="BH75" i="18"/>
  <c r="BI74" i="18"/>
  <c r="BH74" i="18"/>
  <c r="BI73" i="18"/>
  <c r="BH73" i="18"/>
  <c r="BI72" i="18"/>
  <c r="BH72" i="18"/>
  <c r="BI71" i="18"/>
  <c r="BH71" i="18"/>
  <c r="BI70" i="18"/>
  <c r="BH70" i="18"/>
  <c r="BI69" i="18"/>
  <c r="BH69" i="18"/>
  <c r="BI68" i="18"/>
  <c r="BH68" i="18"/>
  <c r="BI67" i="18"/>
  <c r="BH67" i="18"/>
  <c r="BI66" i="18"/>
  <c r="BH66" i="18"/>
  <c r="BI65" i="18"/>
  <c r="BH65" i="18"/>
  <c r="BI64" i="18"/>
  <c r="BH64" i="18"/>
  <c r="BI63" i="18"/>
  <c r="BH63" i="18"/>
  <c r="BI62" i="18"/>
  <c r="BH62" i="18"/>
  <c r="BI61" i="18"/>
  <c r="BH61" i="18"/>
  <c r="BI60" i="18"/>
  <c r="BH60" i="18"/>
  <c r="BI59" i="18"/>
  <c r="BH59" i="18"/>
  <c r="BI58" i="18"/>
  <c r="BH58" i="18"/>
  <c r="BI57" i="18"/>
  <c r="BH57" i="18"/>
  <c r="BI56" i="18"/>
  <c r="BH56" i="18"/>
  <c r="BI55" i="18"/>
  <c r="BH55" i="18"/>
  <c r="BI54" i="18"/>
  <c r="BH54" i="18"/>
  <c r="BI53" i="18"/>
  <c r="BH53" i="18"/>
  <c r="BI52" i="18"/>
  <c r="BH52" i="18"/>
  <c r="BI51" i="18"/>
  <c r="BH51" i="18"/>
  <c r="BI50" i="18"/>
  <c r="BH50" i="18"/>
  <c r="BI49" i="18"/>
  <c r="BH49" i="18"/>
  <c r="BI48" i="18"/>
  <c r="BH48" i="18"/>
  <c r="BI47" i="18"/>
  <c r="BH47" i="18"/>
  <c r="BI46" i="18"/>
  <c r="BH46" i="18"/>
  <c r="BI45" i="18"/>
  <c r="BH45" i="18"/>
  <c r="BI44" i="18"/>
  <c r="BH44" i="18"/>
  <c r="BI43" i="18"/>
  <c r="BH43" i="18"/>
  <c r="BI42" i="18"/>
  <c r="BH42" i="18"/>
  <c r="BI41" i="18"/>
  <c r="BH41" i="18"/>
  <c r="BI40" i="18"/>
  <c r="BH40" i="18"/>
  <c r="BI39" i="18"/>
  <c r="BH39" i="18"/>
  <c r="BI38" i="18"/>
  <c r="BH38" i="18"/>
  <c r="BI37" i="18"/>
  <c r="BH37" i="18"/>
  <c r="BI36" i="18"/>
  <c r="BH36" i="18"/>
  <c r="BI35" i="18"/>
  <c r="BH35" i="18"/>
  <c r="BI34" i="18"/>
  <c r="BH34" i="18"/>
  <c r="BI33" i="18"/>
  <c r="BH33" i="18"/>
  <c r="BI32" i="18"/>
  <c r="BH32" i="18"/>
  <c r="BI31" i="18"/>
  <c r="BH31" i="18"/>
  <c r="BI30" i="18"/>
  <c r="BH30" i="18"/>
  <c r="BI29" i="18"/>
  <c r="BH29" i="18"/>
  <c r="BI28" i="18"/>
  <c r="BH28" i="18"/>
  <c r="BI27" i="18"/>
  <c r="BH27" i="18"/>
  <c r="BI26" i="18"/>
  <c r="BH26" i="18"/>
  <c r="BI25" i="18"/>
  <c r="BH25" i="18"/>
  <c r="BI24" i="18"/>
  <c r="BH24" i="18"/>
  <c r="BI23" i="18"/>
  <c r="BH23" i="18"/>
  <c r="BI22" i="18"/>
  <c r="BH22" i="18"/>
  <c r="BI21" i="18"/>
  <c r="BH21" i="18"/>
  <c r="BI20" i="18"/>
  <c r="BH20" i="18"/>
  <c r="BI19" i="18"/>
  <c r="BH19" i="18"/>
  <c r="BI18" i="18"/>
  <c r="BH18" i="18"/>
  <c r="BI17" i="18"/>
  <c r="BH17" i="18"/>
  <c r="BI16" i="18"/>
  <c r="BH16" i="18"/>
  <c r="BI15" i="18"/>
  <c r="BH15" i="18"/>
  <c r="BI14" i="18"/>
  <c r="BH14" i="18"/>
  <c r="BI13" i="18"/>
  <c r="BH13" i="18"/>
  <c r="BI12" i="18"/>
  <c r="BH12" i="18"/>
  <c r="BI11" i="18"/>
  <c r="BH11" i="18"/>
  <c r="BI10" i="18"/>
  <c r="BH10" i="18"/>
  <c r="BI9" i="18"/>
  <c r="BH9" i="18"/>
  <c r="BI8" i="18"/>
  <c r="BH8" i="18"/>
  <c r="BI7" i="18"/>
  <c r="BH7" i="18"/>
  <c r="BI6" i="18"/>
  <c r="BH6" i="18"/>
  <c r="BI5" i="18"/>
  <c r="BH5" i="18"/>
  <c r="BI4" i="18"/>
  <c r="BH4" i="18"/>
  <c r="BI3" i="18"/>
  <c r="BH3" i="18"/>
  <c r="BI137" i="14"/>
  <c r="BH137" i="14"/>
  <c r="BI136" i="14"/>
  <c r="BH136" i="14"/>
  <c r="BI135" i="14"/>
  <c r="BH135" i="14"/>
  <c r="BI134" i="14"/>
  <c r="BH134" i="14"/>
  <c r="BI133" i="14"/>
  <c r="BH133" i="14"/>
  <c r="BI132" i="14"/>
  <c r="BH132" i="14"/>
  <c r="BI131" i="14"/>
  <c r="BH131" i="14"/>
  <c r="BI130" i="14"/>
  <c r="BH130" i="14"/>
  <c r="BI129" i="14"/>
  <c r="BH129" i="14"/>
  <c r="BI128" i="14"/>
  <c r="BH128" i="14"/>
  <c r="BI127" i="14"/>
  <c r="BH127" i="14"/>
  <c r="BI126" i="14"/>
  <c r="BH126" i="14"/>
  <c r="BI125" i="14"/>
  <c r="BH125" i="14"/>
  <c r="BI124" i="14"/>
  <c r="BH124" i="14"/>
  <c r="BI123" i="14"/>
  <c r="BH123" i="14"/>
  <c r="BI122" i="14"/>
  <c r="BH122" i="14"/>
  <c r="BI121" i="14"/>
  <c r="BH121" i="14"/>
  <c r="BI120" i="14"/>
  <c r="BH120" i="14"/>
  <c r="BI119" i="14"/>
  <c r="BH119" i="14"/>
  <c r="BI118" i="14"/>
  <c r="BH118" i="14"/>
  <c r="BI117" i="14"/>
  <c r="BH117" i="14"/>
  <c r="BI116" i="14"/>
  <c r="BH116" i="14"/>
  <c r="BI115" i="14"/>
  <c r="BH115" i="14"/>
  <c r="BI114" i="14"/>
  <c r="BH114" i="14"/>
  <c r="BI113" i="14"/>
  <c r="BH113" i="14"/>
  <c r="BI112" i="14"/>
  <c r="BH112" i="14"/>
  <c r="BI111" i="14"/>
  <c r="BH111" i="14"/>
  <c r="BI110" i="14"/>
  <c r="BH110" i="14"/>
  <c r="BI109" i="14"/>
  <c r="BH109" i="14"/>
  <c r="BI108" i="14"/>
  <c r="BH108" i="14"/>
  <c r="BI107" i="14"/>
  <c r="BH107" i="14"/>
  <c r="BI106" i="14"/>
  <c r="BH106" i="14"/>
  <c r="BI105" i="14"/>
  <c r="BH105" i="14"/>
  <c r="BI104" i="14"/>
  <c r="BH104" i="14"/>
  <c r="BI103" i="14"/>
  <c r="BH103" i="14"/>
  <c r="BI102" i="14"/>
  <c r="BH102" i="14"/>
  <c r="BI101" i="14"/>
  <c r="BH101" i="14"/>
  <c r="BI100" i="14"/>
  <c r="BH100" i="14"/>
  <c r="BI99" i="14"/>
  <c r="BH99" i="14"/>
  <c r="BI98" i="14"/>
  <c r="BH98" i="14"/>
  <c r="BI97" i="14"/>
  <c r="BH97" i="14"/>
  <c r="BI96" i="14"/>
  <c r="BH96" i="14"/>
  <c r="BI95" i="14"/>
  <c r="BH95" i="14"/>
  <c r="BI94" i="14"/>
  <c r="BH94" i="14"/>
  <c r="BI93" i="14"/>
  <c r="BH93" i="14"/>
  <c r="BI92" i="14"/>
  <c r="BH92" i="14"/>
  <c r="BI91" i="14"/>
  <c r="BH91" i="14"/>
  <c r="BI90" i="14"/>
  <c r="BH90" i="14"/>
  <c r="BI89" i="14"/>
  <c r="BH89" i="14"/>
  <c r="BI88" i="14"/>
  <c r="BH88" i="14"/>
  <c r="BI87" i="14"/>
  <c r="BH87" i="14"/>
  <c r="BI86" i="14"/>
  <c r="BH86" i="14"/>
  <c r="BI85" i="14"/>
  <c r="BH85" i="14"/>
  <c r="BI84" i="14"/>
  <c r="BH84" i="14"/>
  <c r="BI83" i="14"/>
  <c r="BH83" i="14"/>
  <c r="BI82" i="14"/>
  <c r="BH82" i="14"/>
  <c r="BI81" i="14"/>
  <c r="BH81" i="14"/>
  <c r="BI80" i="14"/>
  <c r="BH80" i="14"/>
  <c r="BI79" i="14"/>
  <c r="BH79" i="14"/>
  <c r="BI78" i="14"/>
  <c r="BH78" i="14"/>
  <c r="BI77" i="14"/>
  <c r="BH77" i="14"/>
  <c r="BI76" i="14"/>
  <c r="BH76" i="14"/>
  <c r="BI75" i="14"/>
  <c r="BH75" i="14"/>
  <c r="BI74" i="14"/>
  <c r="BH74" i="14"/>
  <c r="BI73" i="14"/>
  <c r="BH73" i="14"/>
  <c r="BI72" i="14"/>
  <c r="BH72" i="14"/>
  <c r="BI71" i="14"/>
  <c r="BH71" i="14"/>
  <c r="BI70" i="14"/>
  <c r="BH70" i="14"/>
  <c r="BI69" i="14"/>
  <c r="BH69" i="14"/>
  <c r="BI68" i="14"/>
  <c r="BH68" i="14"/>
  <c r="BI67" i="14"/>
  <c r="BH67" i="14"/>
  <c r="BI66" i="14"/>
  <c r="BH66" i="14"/>
  <c r="BI65" i="14"/>
  <c r="BH65" i="14"/>
  <c r="BI64" i="14"/>
  <c r="BH64" i="14"/>
  <c r="BI63" i="14"/>
  <c r="BH63" i="14"/>
  <c r="BI62" i="14"/>
  <c r="BH62" i="14"/>
  <c r="BI61" i="14"/>
  <c r="BH61" i="14"/>
  <c r="BI60" i="14"/>
  <c r="BH60" i="14"/>
  <c r="BI59" i="14"/>
  <c r="BH59" i="14"/>
  <c r="BI58" i="14"/>
  <c r="BH58" i="14"/>
  <c r="BI57" i="14"/>
  <c r="BH57" i="14"/>
  <c r="BI56" i="14"/>
  <c r="BH56" i="14"/>
  <c r="BI55" i="14"/>
  <c r="BH55" i="14"/>
  <c r="BI54" i="14"/>
  <c r="BH54" i="14"/>
  <c r="BI53" i="14"/>
  <c r="BH53" i="14"/>
  <c r="BI52" i="14"/>
  <c r="BH52" i="14"/>
  <c r="BI51" i="14"/>
  <c r="BH51" i="14"/>
  <c r="BI50" i="14"/>
  <c r="BH50" i="14"/>
  <c r="BI49" i="14"/>
  <c r="BH49" i="14"/>
  <c r="BI48" i="14"/>
  <c r="BH48" i="14"/>
  <c r="BI47" i="14"/>
  <c r="BH47" i="14"/>
  <c r="BI46" i="14"/>
  <c r="BH46" i="14"/>
  <c r="BI45" i="14"/>
  <c r="BH45" i="14"/>
  <c r="BI44" i="14"/>
  <c r="BH44" i="14"/>
  <c r="BI43" i="14"/>
  <c r="BH43" i="14"/>
  <c r="BI42" i="14"/>
  <c r="BH42" i="14"/>
  <c r="BI41" i="14"/>
  <c r="BH41" i="14"/>
  <c r="BI40" i="14"/>
  <c r="BH40" i="14"/>
  <c r="BI39" i="14"/>
  <c r="BH39" i="14"/>
  <c r="BI38" i="14"/>
  <c r="BH38" i="14"/>
  <c r="BI37" i="14"/>
  <c r="BH37" i="14"/>
  <c r="BI36" i="14"/>
  <c r="BH36" i="14"/>
  <c r="BI35" i="14"/>
  <c r="BH35" i="14"/>
  <c r="BI34" i="14"/>
  <c r="BH34" i="14"/>
  <c r="BI33" i="14"/>
  <c r="BH33" i="14"/>
  <c r="BI32" i="14"/>
  <c r="BH32" i="14"/>
  <c r="BI31" i="14"/>
  <c r="BH31" i="14"/>
  <c r="BI30" i="14"/>
  <c r="BH30" i="14"/>
  <c r="BI29" i="14"/>
  <c r="BH29" i="14"/>
  <c r="BI28" i="14"/>
  <c r="BH28" i="14"/>
  <c r="BI27" i="14"/>
  <c r="BH27" i="14"/>
  <c r="BI26" i="14"/>
  <c r="BH26" i="14"/>
  <c r="BI25" i="14"/>
  <c r="BH25" i="14"/>
  <c r="BI24" i="14"/>
  <c r="BH24" i="14"/>
  <c r="BI23" i="14"/>
  <c r="BH23" i="14"/>
  <c r="BI22" i="14"/>
  <c r="BH22" i="14"/>
  <c r="BI21" i="14"/>
  <c r="BH21" i="14"/>
  <c r="BI20" i="14"/>
  <c r="BH20" i="14"/>
  <c r="BI19" i="14"/>
  <c r="BH19" i="14"/>
  <c r="BI18" i="14"/>
  <c r="BH18" i="14"/>
  <c r="BI17" i="14"/>
  <c r="BH17" i="14"/>
  <c r="BI16" i="14"/>
  <c r="BH16" i="14"/>
  <c r="BI15" i="14"/>
  <c r="BH15" i="14"/>
  <c r="BI14" i="14"/>
  <c r="BH14" i="14"/>
  <c r="BI13" i="14"/>
  <c r="BH13" i="14"/>
  <c r="BI12" i="14"/>
  <c r="BH12" i="14"/>
  <c r="BI11" i="14"/>
  <c r="BH11" i="14"/>
  <c r="BI10" i="14"/>
  <c r="BH10" i="14"/>
  <c r="BI9" i="14"/>
  <c r="BH9" i="14"/>
  <c r="BI8" i="14"/>
  <c r="BH8" i="14"/>
  <c r="BI7" i="14"/>
  <c r="BH7" i="14"/>
  <c r="BI6" i="14"/>
  <c r="BH6" i="14"/>
  <c r="BI5" i="14"/>
  <c r="BH5" i="14"/>
  <c r="BI4" i="14"/>
  <c r="BH4" i="14"/>
  <c r="BI3" i="14"/>
  <c r="BH3" i="14"/>
  <c r="BI178" i="13"/>
  <c r="BH178" i="13"/>
  <c r="BI177" i="13"/>
  <c r="BH177" i="13"/>
  <c r="BI176" i="13"/>
  <c r="BH176" i="13"/>
  <c r="BI175" i="13"/>
  <c r="BH175" i="13"/>
  <c r="BI174" i="13"/>
  <c r="BH174" i="13"/>
  <c r="BI173" i="13"/>
  <c r="BH173" i="13"/>
  <c r="BI172" i="13"/>
  <c r="BH172" i="13"/>
  <c r="BI171" i="13"/>
  <c r="BH171" i="13"/>
  <c r="BI170" i="13"/>
  <c r="BH170" i="13"/>
  <c r="BI169" i="13"/>
  <c r="BH169" i="13"/>
  <c r="BI168" i="13"/>
  <c r="BH168" i="13"/>
  <c r="BI167" i="13"/>
  <c r="BH167" i="13"/>
  <c r="BI166" i="13"/>
  <c r="BH166" i="13"/>
  <c r="BI165" i="13"/>
  <c r="BH165" i="13"/>
  <c r="BI164" i="13"/>
  <c r="BH164" i="13"/>
  <c r="BI163" i="13"/>
  <c r="BH163" i="13"/>
  <c r="BI162" i="13"/>
  <c r="BH162" i="13"/>
  <c r="BI161" i="13"/>
  <c r="BH161" i="13"/>
  <c r="BI160" i="13"/>
  <c r="BH160" i="13"/>
  <c r="BI159" i="13"/>
  <c r="BH159" i="13"/>
  <c r="BI158" i="13"/>
  <c r="BH158" i="13"/>
  <c r="BI157" i="13"/>
  <c r="BH157" i="13"/>
  <c r="BI156" i="13"/>
  <c r="BH156" i="13"/>
  <c r="BI155" i="13"/>
  <c r="BH155" i="13"/>
  <c r="BI154" i="13"/>
  <c r="BH154" i="13"/>
  <c r="BI153" i="13"/>
  <c r="BH153" i="13"/>
  <c r="BI152" i="13"/>
  <c r="BH152" i="13"/>
  <c r="BI151" i="13"/>
  <c r="BH151" i="13"/>
  <c r="BI150" i="13"/>
  <c r="BH150" i="13"/>
  <c r="BI149" i="13"/>
  <c r="BH149" i="13"/>
  <c r="BI148" i="13"/>
  <c r="BH148" i="13"/>
  <c r="BI147" i="13"/>
  <c r="BH147" i="13"/>
  <c r="BI146" i="13"/>
  <c r="BH146" i="13"/>
  <c r="BI145" i="13"/>
  <c r="BH145" i="13"/>
  <c r="BI144" i="13"/>
  <c r="BH144" i="13"/>
  <c r="BI143" i="13"/>
  <c r="BH143" i="13"/>
  <c r="BI142" i="13"/>
  <c r="BH142" i="13"/>
  <c r="BI141" i="13"/>
  <c r="BH141" i="13"/>
  <c r="BI140" i="13"/>
  <c r="BH140" i="13"/>
  <c r="BI139" i="13"/>
  <c r="BH139" i="13"/>
  <c r="BI138" i="13"/>
  <c r="BH138" i="13"/>
  <c r="BI137" i="13"/>
  <c r="BH137" i="13"/>
  <c r="BI136" i="13"/>
  <c r="BH136" i="13"/>
  <c r="BI135" i="13"/>
  <c r="BH135" i="13"/>
  <c r="BI134" i="13"/>
  <c r="BH134" i="13"/>
  <c r="BI133" i="13"/>
  <c r="BH133" i="13"/>
  <c r="BI132" i="13"/>
  <c r="BH132" i="13"/>
  <c r="BI131" i="13"/>
  <c r="BH131" i="13"/>
  <c r="BI130" i="13"/>
  <c r="BH130" i="13"/>
  <c r="BI129" i="13"/>
  <c r="BH129" i="13"/>
  <c r="BI128" i="13"/>
  <c r="BH128" i="13"/>
  <c r="BI127" i="13"/>
  <c r="BH127" i="13"/>
  <c r="BI126" i="13"/>
  <c r="BH126" i="13"/>
  <c r="BI125" i="13"/>
  <c r="BH125" i="13"/>
  <c r="BI124" i="13"/>
  <c r="BH124" i="13"/>
  <c r="BI123" i="13"/>
  <c r="BH123" i="13"/>
  <c r="BI122" i="13"/>
  <c r="BH122" i="13"/>
  <c r="BI121" i="13"/>
  <c r="BH121" i="13"/>
  <c r="BI120" i="13"/>
  <c r="BH120" i="13"/>
  <c r="BI119" i="13"/>
  <c r="BH119" i="13"/>
  <c r="BI118" i="13"/>
  <c r="BH118" i="13"/>
  <c r="BI117" i="13"/>
  <c r="BH117" i="13"/>
  <c r="BI116" i="13"/>
  <c r="BH116" i="13"/>
  <c r="BI115" i="13"/>
  <c r="BH115" i="13"/>
  <c r="BI114" i="13"/>
  <c r="BH114" i="13"/>
  <c r="BI113" i="13"/>
  <c r="BH113" i="13"/>
  <c r="BI112" i="13"/>
  <c r="BH112" i="13"/>
  <c r="BI111" i="13"/>
  <c r="BH111" i="13"/>
  <c r="BI110" i="13"/>
  <c r="BH110" i="13"/>
  <c r="BI109" i="13"/>
  <c r="BH109" i="13"/>
  <c r="BI108" i="13"/>
  <c r="BH108" i="13"/>
  <c r="BI107" i="13"/>
  <c r="BH107" i="13"/>
  <c r="BI106" i="13"/>
  <c r="BH106" i="13"/>
  <c r="BI105" i="13"/>
  <c r="BH105" i="13"/>
  <c r="BI104" i="13"/>
  <c r="BH104" i="13"/>
  <c r="BI103" i="13"/>
  <c r="BH103" i="13"/>
  <c r="BI102" i="13"/>
  <c r="BH102" i="13"/>
  <c r="BI101" i="13"/>
  <c r="BH101" i="13"/>
  <c r="BI100" i="13"/>
  <c r="BH100" i="13"/>
  <c r="BI99" i="13"/>
  <c r="BH99" i="13"/>
  <c r="BI98" i="13"/>
  <c r="BH98" i="13"/>
  <c r="BI97" i="13"/>
  <c r="BH97" i="13"/>
  <c r="BI96" i="13"/>
  <c r="BH96" i="13"/>
  <c r="BI95" i="13"/>
  <c r="BH95" i="13"/>
  <c r="BI94" i="13"/>
  <c r="BH94" i="13"/>
  <c r="BI93" i="13"/>
  <c r="BH93" i="13"/>
  <c r="BI92" i="13"/>
  <c r="BH92" i="13"/>
  <c r="BI91" i="13"/>
  <c r="BH91" i="13"/>
  <c r="BI90" i="13"/>
  <c r="BH90" i="13"/>
  <c r="BI89" i="13"/>
  <c r="BH89" i="13"/>
  <c r="BI88" i="13"/>
  <c r="BH88" i="13"/>
  <c r="BI87" i="13"/>
  <c r="BH87" i="13"/>
  <c r="BI86" i="13"/>
  <c r="BH86" i="13"/>
  <c r="BI85" i="13"/>
  <c r="BH85" i="13"/>
  <c r="BI84" i="13"/>
  <c r="BH84" i="13"/>
  <c r="BI83" i="13"/>
  <c r="BH83" i="13"/>
  <c r="BI82" i="13"/>
  <c r="BH82" i="13"/>
  <c r="BI81" i="13"/>
  <c r="BH81" i="13"/>
  <c r="BI80" i="13"/>
  <c r="BH80" i="13"/>
  <c r="BI79" i="13"/>
  <c r="BH79" i="13"/>
  <c r="BI78" i="13"/>
  <c r="BH78" i="13"/>
  <c r="BI77" i="13"/>
  <c r="BH77" i="13"/>
  <c r="BI76" i="13"/>
  <c r="BH76" i="13"/>
  <c r="BI75" i="13"/>
  <c r="BH75" i="13"/>
  <c r="BI74" i="13"/>
  <c r="BH74" i="13"/>
  <c r="BI73" i="13"/>
  <c r="BH73" i="13"/>
  <c r="BI72" i="13"/>
  <c r="BH72" i="13"/>
  <c r="BI71" i="13"/>
  <c r="BH71" i="13"/>
  <c r="BI70" i="13"/>
  <c r="BH70" i="13"/>
  <c r="BI69" i="13"/>
  <c r="BH69" i="13"/>
  <c r="BI68" i="13"/>
  <c r="BH68" i="13"/>
  <c r="BI67" i="13"/>
  <c r="BH67" i="13"/>
  <c r="BI66" i="13"/>
  <c r="BH66" i="13"/>
  <c r="BI65" i="13"/>
  <c r="BH65" i="13"/>
  <c r="BI64" i="13"/>
  <c r="BH64" i="13"/>
  <c r="BI63" i="13"/>
  <c r="BH63" i="13"/>
  <c r="BI62" i="13"/>
  <c r="BH62" i="13"/>
  <c r="BI61" i="13"/>
  <c r="BH61" i="13"/>
  <c r="BI60" i="13"/>
  <c r="BH60" i="13"/>
  <c r="BI59" i="13"/>
  <c r="BH59" i="13"/>
  <c r="BI58" i="13"/>
  <c r="BH58" i="13"/>
  <c r="BI57" i="13"/>
  <c r="BH57" i="13"/>
  <c r="BI56" i="13"/>
  <c r="BH56" i="13"/>
  <c r="BI55" i="13"/>
  <c r="BH55" i="13"/>
  <c r="BI54" i="13"/>
  <c r="BH54" i="13"/>
  <c r="BI53" i="13"/>
  <c r="BH53" i="13"/>
  <c r="BI52" i="13"/>
  <c r="BH52" i="13"/>
  <c r="BI51" i="13"/>
  <c r="BH51" i="13"/>
  <c r="BI50" i="13"/>
  <c r="BH50" i="13"/>
  <c r="BI49" i="13"/>
  <c r="BH49" i="13"/>
  <c r="BI48" i="13"/>
  <c r="BH48" i="13"/>
  <c r="BI47" i="13"/>
  <c r="BH47" i="13"/>
  <c r="BI46" i="13"/>
  <c r="BH46" i="13"/>
  <c r="BI45" i="13"/>
  <c r="BH45" i="13"/>
  <c r="BI44" i="13"/>
  <c r="BH44" i="13"/>
  <c r="BI43" i="13"/>
  <c r="BH43" i="13"/>
  <c r="BI42" i="13"/>
  <c r="BH42" i="13"/>
  <c r="BI41" i="13"/>
  <c r="BH41" i="13"/>
  <c r="BI40" i="13"/>
  <c r="BH40" i="13"/>
  <c r="BI39" i="13"/>
  <c r="BH39" i="13"/>
  <c r="BI38" i="13"/>
  <c r="BH38" i="13"/>
  <c r="BI37" i="13"/>
  <c r="BH37" i="13"/>
  <c r="BI36" i="13"/>
  <c r="BH36" i="13"/>
  <c r="BI35" i="13"/>
  <c r="BH35" i="13"/>
  <c r="BI34" i="13"/>
  <c r="BH34" i="13"/>
  <c r="BI33" i="13"/>
  <c r="BH33" i="13"/>
  <c r="BI32" i="13"/>
  <c r="BH32" i="13"/>
  <c r="BI31" i="13"/>
  <c r="BH31" i="13"/>
  <c r="BI30" i="13"/>
  <c r="BH30" i="13"/>
  <c r="BI29" i="13"/>
  <c r="BH29" i="13"/>
  <c r="BI28" i="13"/>
  <c r="BH28" i="13"/>
  <c r="BI27" i="13"/>
  <c r="BH27" i="13"/>
  <c r="BI26" i="13"/>
  <c r="BH26" i="13"/>
  <c r="BI25" i="13"/>
  <c r="BH25" i="13"/>
  <c r="BI24" i="13"/>
  <c r="BH24" i="13"/>
  <c r="BI23" i="13"/>
  <c r="BH23" i="13"/>
  <c r="BI22" i="13"/>
  <c r="BH22" i="13"/>
  <c r="BI21" i="13"/>
  <c r="BH21" i="13"/>
  <c r="BI20" i="13"/>
  <c r="BH20" i="13"/>
  <c r="BI19" i="13"/>
  <c r="BH19" i="13"/>
  <c r="BI18" i="13"/>
  <c r="BH18" i="13"/>
  <c r="BI17" i="13"/>
  <c r="BH17" i="13"/>
  <c r="BI16" i="13"/>
  <c r="BH16" i="13"/>
  <c r="BI15" i="13"/>
  <c r="BH15" i="13"/>
  <c r="BI14" i="13"/>
  <c r="BH14" i="13"/>
  <c r="BI13" i="13"/>
  <c r="BH13" i="13"/>
  <c r="BI12" i="13"/>
  <c r="BH12" i="13"/>
  <c r="BI11" i="13"/>
  <c r="BH11" i="13"/>
  <c r="BI10" i="13"/>
  <c r="BH10" i="13"/>
  <c r="BI9" i="13"/>
  <c r="BH9" i="13"/>
  <c r="BI8" i="13"/>
  <c r="BH8" i="13"/>
  <c r="BI7" i="13"/>
  <c r="BH7" i="13"/>
  <c r="BI6" i="13"/>
  <c r="BH6" i="13"/>
  <c r="BI5" i="13"/>
  <c r="BH5" i="13"/>
  <c r="BI4" i="13"/>
  <c r="BH4" i="13"/>
  <c r="BI3" i="13"/>
  <c r="BH3" i="13"/>
  <c r="BI17" i="12"/>
  <c r="BH17" i="12"/>
  <c r="BI16" i="12"/>
  <c r="BH16" i="12"/>
  <c r="BI15" i="12"/>
  <c r="BH15" i="12"/>
  <c r="BI14" i="12"/>
  <c r="BH14" i="12"/>
  <c r="BI13" i="12"/>
  <c r="BH13" i="12"/>
  <c r="BI12" i="12"/>
  <c r="BH12" i="12"/>
  <c r="BI11" i="12"/>
  <c r="BH11" i="12"/>
  <c r="BI10" i="12"/>
  <c r="BH10" i="12"/>
  <c r="BI9" i="12"/>
  <c r="BH9" i="12"/>
  <c r="BI8" i="12"/>
  <c r="BH8" i="12"/>
  <c r="BI7" i="12"/>
  <c r="BH7" i="12"/>
  <c r="BI6" i="12"/>
  <c r="BH6" i="12"/>
  <c r="BI5" i="12"/>
  <c r="BH5" i="12"/>
  <c r="BI4" i="12"/>
  <c r="BH4" i="12"/>
  <c r="BI3" i="12"/>
  <c r="BH3" i="12"/>
  <c r="DA18" i="39" l="1"/>
  <c r="DB18" i="39" s="1"/>
  <c r="DB35" i="46"/>
  <c r="N40" i="46"/>
  <c r="L41" i="46"/>
  <c r="CX37" i="46"/>
  <c r="CS38" i="46"/>
  <c r="BG39" i="46"/>
  <c r="BM39" i="46"/>
  <c r="CW37" i="46"/>
  <c r="CR38" i="46"/>
  <c r="L24" i="40"/>
  <c r="N23" i="40"/>
  <c r="CS20" i="39"/>
  <c r="N22" i="39"/>
  <c r="L23" i="39"/>
  <c r="CR20" i="39"/>
  <c r="BM21" i="39"/>
  <c r="BG21" i="39"/>
  <c r="CO3" i="22"/>
  <c r="CP3" i="22" s="1"/>
  <c r="CH3" i="22"/>
  <c r="CI3" i="22" s="1"/>
  <c r="CK3" i="22"/>
  <c r="DA37" i="46" l="1"/>
  <c r="CW38" i="46"/>
  <c r="DA38" i="46" s="1"/>
  <c r="DB38" i="46" s="1"/>
  <c r="CR39" i="46"/>
  <c r="N41" i="46"/>
  <c r="L42" i="46"/>
  <c r="BM40" i="46"/>
  <c r="BG40" i="46"/>
  <c r="CS39" i="46"/>
  <c r="CX38" i="46"/>
  <c r="N24" i="40"/>
  <c r="L25" i="40"/>
  <c r="CW20" i="39"/>
  <c r="CR21" i="39"/>
  <c r="CX20" i="39"/>
  <c r="CS21" i="39"/>
  <c r="N23" i="39"/>
  <c r="L24" i="39"/>
  <c r="BM22" i="39"/>
  <c r="BG22" i="39"/>
  <c r="H49" i="19"/>
  <c r="H48" i="19"/>
  <c r="DB37" i="46" l="1"/>
  <c r="CW39" i="46"/>
  <c r="DA39" i="46" s="1"/>
  <c r="CR40" i="46"/>
  <c r="CS40" i="46"/>
  <c r="CX39" i="46"/>
  <c r="L43" i="46"/>
  <c r="N42" i="46"/>
  <c r="BM41" i="46"/>
  <c r="BG41" i="46"/>
  <c r="N25" i="40"/>
  <c r="L26" i="40"/>
  <c r="DA20" i="39"/>
  <c r="DB20" i="39" s="1"/>
  <c r="BG23" i="39"/>
  <c r="BM23" i="39"/>
  <c r="CW21" i="39"/>
  <c r="CR22" i="39"/>
  <c r="N24" i="39"/>
  <c r="L25" i="39"/>
  <c r="CX21" i="39"/>
  <c r="CS22" i="39"/>
  <c r="AA4" i="34"/>
  <c r="AC3" i="34"/>
  <c r="AA3" i="22"/>
  <c r="AA3" i="21"/>
  <c r="O329" i="34"/>
  <c r="H329" i="34"/>
  <c r="P328" i="34"/>
  <c r="O328" i="34"/>
  <c r="H328" i="34"/>
  <c r="P327" i="34"/>
  <c r="O327" i="34"/>
  <c r="H327" i="34"/>
  <c r="P326" i="34"/>
  <c r="O326" i="34"/>
  <c r="H326" i="34"/>
  <c r="P325" i="34"/>
  <c r="O325" i="34"/>
  <c r="H325" i="34"/>
  <c r="P324" i="34"/>
  <c r="O324" i="34"/>
  <c r="H324" i="34"/>
  <c r="P323" i="34"/>
  <c r="O323" i="34"/>
  <c r="H323" i="34"/>
  <c r="P322" i="34"/>
  <c r="O322" i="34"/>
  <c r="H322" i="34"/>
  <c r="P321" i="34"/>
  <c r="O321" i="34"/>
  <c r="H321" i="34"/>
  <c r="P320" i="34"/>
  <c r="O320" i="34"/>
  <c r="H320" i="34"/>
  <c r="P319" i="34"/>
  <c r="O319" i="34"/>
  <c r="H319" i="34"/>
  <c r="P318" i="34"/>
  <c r="O318" i="34"/>
  <c r="H318" i="34"/>
  <c r="P317" i="34"/>
  <c r="O317" i="34"/>
  <c r="H317" i="34"/>
  <c r="P316" i="34"/>
  <c r="O316" i="34"/>
  <c r="H316" i="34"/>
  <c r="P315" i="34"/>
  <c r="O315" i="34"/>
  <c r="H315" i="34"/>
  <c r="P314" i="34"/>
  <c r="O314" i="34"/>
  <c r="H314" i="34"/>
  <c r="P313" i="34"/>
  <c r="O313" i="34"/>
  <c r="H313" i="34"/>
  <c r="P312" i="34"/>
  <c r="O312" i="34"/>
  <c r="H312" i="34"/>
  <c r="P311" i="34"/>
  <c r="O311" i="34"/>
  <c r="H311" i="34"/>
  <c r="P310" i="34"/>
  <c r="O310" i="34"/>
  <c r="H310" i="34"/>
  <c r="P309" i="34"/>
  <c r="O309" i="34"/>
  <c r="H309" i="34"/>
  <c r="P308" i="34"/>
  <c r="O308" i="34"/>
  <c r="H308" i="34"/>
  <c r="P307" i="34"/>
  <c r="O307" i="34"/>
  <c r="H307" i="34"/>
  <c r="P306" i="34"/>
  <c r="O306" i="34"/>
  <c r="H306" i="34"/>
  <c r="P305" i="34"/>
  <c r="O305" i="34"/>
  <c r="H305" i="34"/>
  <c r="P304" i="34"/>
  <c r="O304" i="34"/>
  <c r="H304" i="34"/>
  <c r="P303" i="34"/>
  <c r="O303" i="34"/>
  <c r="H303" i="34"/>
  <c r="P302" i="34"/>
  <c r="O302" i="34"/>
  <c r="H302" i="34"/>
  <c r="P301" i="34"/>
  <c r="O301" i="34"/>
  <c r="H301" i="34"/>
  <c r="P300" i="34"/>
  <c r="O300" i="34"/>
  <c r="H300" i="34"/>
  <c r="P299" i="34"/>
  <c r="O299" i="34"/>
  <c r="H299" i="34"/>
  <c r="P298" i="34"/>
  <c r="O298" i="34"/>
  <c r="H298" i="34"/>
  <c r="P297" i="34"/>
  <c r="O297" i="34"/>
  <c r="H297" i="34"/>
  <c r="P296" i="34"/>
  <c r="O296" i="34"/>
  <c r="H296" i="34"/>
  <c r="P295" i="34"/>
  <c r="O295" i="34"/>
  <c r="H295" i="34"/>
  <c r="P294" i="34"/>
  <c r="O294" i="34"/>
  <c r="H294" i="34"/>
  <c r="P293" i="34"/>
  <c r="O293" i="34"/>
  <c r="H293" i="34"/>
  <c r="P292" i="34"/>
  <c r="O292" i="34"/>
  <c r="H292" i="34"/>
  <c r="P291" i="34"/>
  <c r="O291" i="34"/>
  <c r="H291" i="34"/>
  <c r="P290" i="34"/>
  <c r="O290" i="34"/>
  <c r="H290" i="34"/>
  <c r="P289" i="34"/>
  <c r="O289" i="34"/>
  <c r="H289" i="34"/>
  <c r="P288" i="34"/>
  <c r="O288" i="34"/>
  <c r="H288" i="34"/>
  <c r="P287" i="34"/>
  <c r="O287" i="34"/>
  <c r="H287" i="34"/>
  <c r="P286" i="34"/>
  <c r="O286" i="34"/>
  <c r="H286" i="34"/>
  <c r="P285" i="34"/>
  <c r="O285" i="34"/>
  <c r="H285" i="34"/>
  <c r="P284" i="34"/>
  <c r="O284" i="34"/>
  <c r="H284" i="34"/>
  <c r="P283" i="34"/>
  <c r="O283" i="34"/>
  <c r="H283" i="34"/>
  <c r="P282" i="34"/>
  <c r="O282" i="34"/>
  <c r="H282" i="34"/>
  <c r="P281" i="34"/>
  <c r="O281" i="34"/>
  <c r="H281" i="34"/>
  <c r="P280" i="34"/>
  <c r="O280" i="34"/>
  <c r="H280" i="34"/>
  <c r="P279" i="34"/>
  <c r="O279" i="34"/>
  <c r="H279" i="34"/>
  <c r="P278" i="34"/>
  <c r="O278" i="34"/>
  <c r="H278" i="34"/>
  <c r="P277" i="34"/>
  <c r="O277" i="34"/>
  <c r="H277" i="34"/>
  <c r="P276" i="34"/>
  <c r="O276" i="34"/>
  <c r="H276" i="34"/>
  <c r="P275" i="34"/>
  <c r="O275" i="34"/>
  <c r="H275" i="34"/>
  <c r="P274" i="34"/>
  <c r="O274" i="34"/>
  <c r="H274" i="34"/>
  <c r="P273" i="34"/>
  <c r="O273" i="34"/>
  <c r="H273" i="34"/>
  <c r="P272" i="34"/>
  <c r="O272" i="34"/>
  <c r="H272" i="34"/>
  <c r="P271" i="34"/>
  <c r="O271" i="34"/>
  <c r="H271" i="34"/>
  <c r="P270" i="34"/>
  <c r="O270" i="34"/>
  <c r="H270" i="34"/>
  <c r="P269" i="34"/>
  <c r="O269" i="34"/>
  <c r="H269" i="34"/>
  <c r="P268" i="34"/>
  <c r="O268" i="34"/>
  <c r="H268" i="34"/>
  <c r="P267" i="34"/>
  <c r="O267" i="34"/>
  <c r="H267" i="34"/>
  <c r="P266" i="34"/>
  <c r="O266" i="34"/>
  <c r="H266" i="34"/>
  <c r="P265" i="34"/>
  <c r="O265" i="34"/>
  <c r="H265" i="34"/>
  <c r="P264" i="34"/>
  <c r="O264" i="34"/>
  <c r="H264" i="34"/>
  <c r="P263" i="34"/>
  <c r="O263" i="34"/>
  <c r="H263" i="34"/>
  <c r="P262" i="34"/>
  <c r="O262" i="34"/>
  <c r="H262" i="34"/>
  <c r="P261" i="34"/>
  <c r="O261" i="34"/>
  <c r="H261" i="34"/>
  <c r="P260" i="34"/>
  <c r="O260" i="34"/>
  <c r="H260" i="34"/>
  <c r="P259" i="34"/>
  <c r="O259" i="34"/>
  <c r="H259" i="34"/>
  <c r="P258" i="34"/>
  <c r="O258" i="34"/>
  <c r="H258" i="34"/>
  <c r="P257" i="34"/>
  <c r="O257" i="34"/>
  <c r="H257" i="34"/>
  <c r="P256" i="34"/>
  <c r="O256" i="34"/>
  <c r="H256" i="34"/>
  <c r="P255" i="34"/>
  <c r="O255" i="34"/>
  <c r="H255" i="34"/>
  <c r="P254" i="34"/>
  <c r="O254" i="34"/>
  <c r="H254" i="34"/>
  <c r="P253" i="34"/>
  <c r="O253" i="34"/>
  <c r="H253" i="34"/>
  <c r="P252" i="34"/>
  <c r="O252" i="34"/>
  <c r="H252" i="34"/>
  <c r="P251" i="34"/>
  <c r="O251" i="34"/>
  <c r="H251" i="34"/>
  <c r="P250" i="34"/>
  <c r="O250" i="34"/>
  <c r="H250" i="34"/>
  <c r="P249" i="34"/>
  <c r="O249" i="34"/>
  <c r="H249" i="34"/>
  <c r="P248" i="34"/>
  <c r="O248" i="34"/>
  <c r="H248" i="34"/>
  <c r="P247" i="34"/>
  <c r="O247" i="34"/>
  <c r="H247" i="34"/>
  <c r="P246" i="34"/>
  <c r="O246" i="34"/>
  <c r="H246" i="34"/>
  <c r="P245" i="34"/>
  <c r="O245" i="34"/>
  <c r="H245" i="34"/>
  <c r="P244" i="34"/>
  <c r="O244" i="34"/>
  <c r="H244" i="34"/>
  <c r="P243" i="34"/>
  <c r="O243" i="34"/>
  <c r="H243" i="34"/>
  <c r="P242" i="34"/>
  <c r="O242" i="34"/>
  <c r="H242" i="34"/>
  <c r="P241" i="34"/>
  <c r="O241" i="34"/>
  <c r="H241" i="34"/>
  <c r="P240" i="34"/>
  <c r="O240" i="34"/>
  <c r="H240" i="34"/>
  <c r="P239" i="34"/>
  <c r="O239" i="34"/>
  <c r="H239" i="34"/>
  <c r="P238" i="34"/>
  <c r="O238" i="34"/>
  <c r="H238" i="34"/>
  <c r="P237" i="34"/>
  <c r="O237" i="34"/>
  <c r="H237" i="34"/>
  <c r="P236" i="34"/>
  <c r="O236" i="34"/>
  <c r="H236" i="34"/>
  <c r="P235" i="34"/>
  <c r="O235" i="34"/>
  <c r="H235" i="34"/>
  <c r="P234" i="34"/>
  <c r="O234" i="34"/>
  <c r="H234" i="34"/>
  <c r="P233" i="34"/>
  <c r="O233" i="34"/>
  <c r="H233" i="34"/>
  <c r="P232" i="34"/>
  <c r="O232" i="34"/>
  <c r="H232" i="34"/>
  <c r="P231" i="34"/>
  <c r="O231" i="34"/>
  <c r="H231" i="34"/>
  <c r="P230" i="34"/>
  <c r="O230" i="34"/>
  <c r="H230" i="34"/>
  <c r="P229" i="34"/>
  <c r="O229" i="34"/>
  <c r="H229" i="34"/>
  <c r="P228" i="34"/>
  <c r="O228" i="34"/>
  <c r="H228" i="34"/>
  <c r="P227" i="34"/>
  <c r="O227" i="34"/>
  <c r="H227" i="34"/>
  <c r="P226" i="34"/>
  <c r="O226" i="34"/>
  <c r="H226" i="34"/>
  <c r="P225" i="34"/>
  <c r="O225" i="34"/>
  <c r="H225" i="34"/>
  <c r="P224" i="34"/>
  <c r="O224" i="34"/>
  <c r="H224" i="34"/>
  <c r="P223" i="34"/>
  <c r="O223" i="34"/>
  <c r="H223" i="34"/>
  <c r="P222" i="34"/>
  <c r="O222" i="34"/>
  <c r="H222" i="34"/>
  <c r="P221" i="34"/>
  <c r="O221" i="34"/>
  <c r="H221" i="34"/>
  <c r="P220" i="34"/>
  <c r="O220" i="34"/>
  <c r="H220" i="34"/>
  <c r="P219" i="34"/>
  <c r="O219" i="34"/>
  <c r="H219" i="34"/>
  <c r="P218" i="34"/>
  <c r="O218" i="34"/>
  <c r="H218" i="34"/>
  <c r="P217" i="34"/>
  <c r="O217" i="34"/>
  <c r="H217" i="34"/>
  <c r="P216" i="34"/>
  <c r="O216" i="34"/>
  <c r="H216" i="34"/>
  <c r="P215" i="34"/>
  <c r="O215" i="34"/>
  <c r="H215" i="34"/>
  <c r="P214" i="34"/>
  <c r="O214" i="34"/>
  <c r="H214" i="34"/>
  <c r="P213" i="34"/>
  <c r="O213" i="34"/>
  <c r="H213" i="34"/>
  <c r="P212" i="34"/>
  <c r="O212" i="34"/>
  <c r="H212" i="34"/>
  <c r="P211" i="34"/>
  <c r="O211" i="34"/>
  <c r="H211" i="34"/>
  <c r="P210" i="34"/>
  <c r="O210" i="34"/>
  <c r="H210" i="34"/>
  <c r="P209" i="34"/>
  <c r="O209" i="34"/>
  <c r="H209" i="34"/>
  <c r="P208" i="34"/>
  <c r="O208" i="34"/>
  <c r="H208" i="34"/>
  <c r="P207" i="34"/>
  <c r="O207" i="34"/>
  <c r="H207" i="34"/>
  <c r="P206" i="34"/>
  <c r="O206" i="34"/>
  <c r="H206" i="34"/>
  <c r="P205" i="34"/>
  <c r="O205" i="34"/>
  <c r="H205" i="34"/>
  <c r="P204" i="34"/>
  <c r="O204" i="34"/>
  <c r="H204" i="34"/>
  <c r="P203" i="34"/>
  <c r="O203" i="34"/>
  <c r="H203" i="34"/>
  <c r="P202" i="34"/>
  <c r="O202" i="34"/>
  <c r="H202" i="34"/>
  <c r="P201" i="34"/>
  <c r="O201" i="34"/>
  <c r="H201" i="34"/>
  <c r="P200" i="34"/>
  <c r="O200" i="34"/>
  <c r="H200" i="34"/>
  <c r="P199" i="34"/>
  <c r="O199" i="34"/>
  <c r="H199" i="34"/>
  <c r="P198" i="34"/>
  <c r="O198" i="34"/>
  <c r="H198" i="34"/>
  <c r="P197" i="34"/>
  <c r="O197" i="34"/>
  <c r="H197" i="34"/>
  <c r="P196" i="34"/>
  <c r="O196" i="34"/>
  <c r="H196" i="34"/>
  <c r="P195" i="34"/>
  <c r="O195" i="34"/>
  <c r="H195" i="34"/>
  <c r="P194" i="34"/>
  <c r="O194" i="34"/>
  <c r="H194" i="34"/>
  <c r="P193" i="34"/>
  <c r="O193" i="34"/>
  <c r="H193" i="34"/>
  <c r="P192" i="34"/>
  <c r="O192" i="34"/>
  <c r="H192" i="34"/>
  <c r="P191" i="34"/>
  <c r="O191" i="34"/>
  <c r="H191" i="34"/>
  <c r="P190" i="34"/>
  <c r="O190" i="34"/>
  <c r="H190" i="34"/>
  <c r="P189" i="34"/>
  <c r="O189" i="34"/>
  <c r="H189" i="34"/>
  <c r="P188" i="34"/>
  <c r="O188" i="34"/>
  <c r="H188" i="34"/>
  <c r="P187" i="34"/>
  <c r="O187" i="34"/>
  <c r="H187" i="34"/>
  <c r="P186" i="34"/>
  <c r="O186" i="34"/>
  <c r="H186" i="34"/>
  <c r="P185" i="34"/>
  <c r="O185" i="34"/>
  <c r="H185" i="34"/>
  <c r="P184" i="34"/>
  <c r="O184" i="34"/>
  <c r="H184" i="34"/>
  <c r="P183" i="34"/>
  <c r="O183" i="34"/>
  <c r="H183" i="34"/>
  <c r="P182" i="34"/>
  <c r="O182" i="34"/>
  <c r="H182" i="34"/>
  <c r="P181" i="34"/>
  <c r="O181" i="34"/>
  <c r="H181" i="34"/>
  <c r="P180" i="34"/>
  <c r="O180" i="34"/>
  <c r="H180" i="34"/>
  <c r="P179" i="34"/>
  <c r="O179" i="34"/>
  <c r="H179" i="34"/>
  <c r="P178" i="34"/>
  <c r="O178" i="34"/>
  <c r="H178" i="34"/>
  <c r="P177" i="34"/>
  <c r="O177" i="34"/>
  <c r="H177" i="34"/>
  <c r="P176" i="34"/>
  <c r="O176" i="34"/>
  <c r="H176" i="34"/>
  <c r="P175" i="34"/>
  <c r="O175" i="34"/>
  <c r="H175" i="34"/>
  <c r="P174" i="34"/>
  <c r="O174" i="34"/>
  <c r="H174" i="34"/>
  <c r="P173" i="34"/>
  <c r="O173" i="34"/>
  <c r="H173" i="34"/>
  <c r="P172" i="34"/>
  <c r="O172" i="34"/>
  <c r="H172" i="34"/>
  <c r="P171" i="34"/>
  <c r="O171" i="34"/>
  <c r="H171" i="34"/>
  <c r="P170" i="34"/>
  <c r="O170" i="34"/>
  <c r="H170" i="34"/>
  <c r="P169" i="34"/>
  <c r="O169" i="34"/>
  <c r="H169" i="34"/>
  <c r="P168" i="34"/>
  <c r="O168" i="34"/>
  <c r="H168" i="34"/>
  <c r="P167" i="34"/>
  <c r="O167" i="34"/>
  <c r="H167" i="34"/>
  <c r="P166" i="34"/>
  <c r="O166" i="34"/>
  <c r="H166" i="34"/>
  <c r="P165" i="34"/>
  <c r="O165" i="34"/>
  <c r="H165" i="34"/>
  <c r="P164" i="34"/>
  <c r="O164" i="34"/>
  <c r="H164" i="34"/>
  <c r="P163" i="34"/>
  <c r="O163" i="34"/>
  <c r="H163" i="34"/>
  <c r="P162" i="34"/>
  <c r="O162" i="34"/>
  <c r="H162" i="34"/>
  <c r="P161" i="34"/>
  <c r="O161" i="34"/>
  <c r="H161" i="34"/>
  <c r="P160" i="34"/>
  <c r="O160" i="34"/>
  <c r="H160" i="34"/>
  <c r="P159" i="34"/>
  <c r="O159" i="34"/>
  <c r="H159" i="34"/>
  <c r="P158" i="34"/>
  <c r="O158" i="34"/>
  <c r="H158" i="34"/>
  <c r="P157" i="34"/>
  <c r="O157" i="34"/>
  <c r="H157" i="34"/>
  <c r="P156" i="34"/>
  <c r="O156" i="34"/>
  <c r="H156" i="34"/>
  <c r="P155" i="34"/>
  <c r="O155" i="34"/>
  <c r="H155" i="34"/>
  <c r="P154" i="34"/>
  <c r="O154" i="34"/>
  <c r="H154" i="34"/>
  <c r="P153" i="34"/>
  <c r="O153" i="34"/>
  <c r="H153" i="34"/>
  <c r="P152" i="34"/>
  <c r="O152" i="34"/>
  <c r="H152" i="34"/>
  <c r="P151" i="34"/>
  <c r="O151" i="34"/>
  <c r="H151" i="34"/>
  <c r="P150" i="34"/>
  <c r="O150" i="34"/>
  <c r="H150" i="34"/>
  <c r="P149" i="34"/>
  <c r="O149" i="34"/>
  <c r="H149" i="34"/>
  <c r="P148" i="34"/>
  <c r="O148" i="34"/>
  <c r="H148" i="34"/>
  <c r="P147" i="34"/>
  <c r="O147" i="34"/>
  <c r="H147" i="34"/>
  <c r="P146" i="34"/>
  <c r="O146" i="34"/>
  <c r="H146" i="34"/>
  <c r="P145" i="34"/>
  <c r="O145" i="34"/>
  <c r="H145" i="34"/>
  <c r="P144" i="34"/>
  <c r="O144" i="34"/>
  <c r="H144" i="34"/>
  <c r="P143" i="34"/>
  <c r="O143" i="34"/>
  <c r="H143" i="34"/>
  <c r="P142" i="34"/>
  <c r="O142" i="34"/>
  <c r="H142" i="34"/>
  <c r="P141" i="34"/>
  <c r="O141" i="34"/>
  <c r="H141" i="34"/>
  <c r="P140" i="34"/>
  <c r="O140" i="34"/>
  <c r="H140" i="34"/>
  <c r="P139" i="34"/>
  <c r="O139" i="34"/>
  <c r="H139" i="34"/>
  <c r="P138" i="34"/>
  <c r="O138" i="34"/>
  <c r="H138" i="34"/>
  <c r="P137" i="34"/>
  <c r="O137" i="34"/>
  <c r="H137" i="34"/>
  <c r="P136" i="34"/>
  <c r="O136" i="34"/>
  <c r="H136" i="34"/>
  <c r="P135" i="34"/>
  <c r="O135" i="34"/>
  <c r="H135" i="34"/>
  <c r="P134" i="34"/>
  <c r="O134" i="34"/>
  <c r="H134" i="34"/>
  <c r="P133" i="34"/>
  <c r="O133" i="34"/>
  <c r="H133" i="34"/>
  <c r="P132" i="34"/>
  <c r="O132" i="34"/>
  <c r="H132" i="34"/>
  <c r="P131" i="34"/>
  <c r="O131" i="34"/>
  <c r="H131" i="34"/>
  <c r="P130" i="34"/>
  <c r="O130" i="34"/>
  <c r="H130" i="34"/>
  <c r="P129" i="34"/>
  <c r="O129" i="34"/>
  <c r="H129" i="34"/>
  <c r="P128" i="34"/>
  <c r="O128" i="34"/>
  <c r="H128" i="34"/>
  <c r="P127" i="34"/>
  <c r="O127" i="34"/>
  <c r="H127" i="34"/>
  <c r="P126" i="34"/>
  <c r="O126" i="34"/>
  <c r="H126" i="34"/>
  <c r="P125" i="34"/>
  <c r="O125" i="34"/>
  <c r="H125" i="34"/>
  <c r="P124" i="34"/>
  <c r="O124" i="34"/>
  <c r="H124" i="34"/>
  <c r="P123" i="34"/>
  <c r="O123" i="34"/>
  <c r="H123" i="34"/>
  <c r="P122" i="34"/>
  <c r="O122" i="34"/>
  <c r="H122" i="34"/>
  <c r="P121" i="34"/>
  <c r="O121" i="34"/>
  <c r="H121" i="34"/>
  <c r="P120" i="34"/>
  <c r="O120" i="34"/>
  <c r="H120" i="34"/>
  <c r="P119" i="34"/>
  <c r="O119" i="34"/>
  <c r="H119" i="34"/>
  <c r="P118" i="34"/>
  <c r="O118" i="34"/>
  <c r="H118" i="34"/>
  <c r="P117" i="34"/>
  <c r="O117" i="34"/>
  <c r="H117" i="34"/>
  <c r="P116" i="34"/>
  <c r="O116" i="34"/>
  <c r="H116" i="34"/>
  <c r="P115" i="34"/>
  <c r="O115" i="34"/>
  <c r="H115" i="34"/>
  <c r="P114" i="34"/>
  <c r="O114" i="34"/>
  <c r="H114" i="34"/>
  <c r="P113" i="34"/>
  <c r="O113" i="34"/>
  <c r="H113" i="34"/>
  <c r="P112" i="34"/>
  <c r="O112" i="34"/>
  <c r="H112" i="34"/>
  <c r="P111" i="34"/>
  <c r="O111" i="34"/>
  <c r="H111" i="34"/>
  <c r="P110" i="34"/>
  <c r="O110" i="34"/>
  <c r="H110" i="34"/>
  <c r="P109" i="34"/>
  <c r="O109" i="34"/>
  <c r="H109" i="34"/>
  <c r="P108" i="34"/>
  <c r="O108" i="34"/>
  <c r="H108" i="34"/>
  <c r="P107" i="34"/>
  <c r="O107" i="34"/>
  <c r="H107" i="34"/>
  <c r="P106" i="34"/>
  <c r="O106" i="34"/>
  <c r="H106" i="34"/>
  <c r="P105" i="34"/>
  <c r="O105" i="34"/>
  <c r="H105" i="34"/>
  <c r="P104" i="34"/>
  <c r="O104" i="34"/>
  <c r="H104" i="34"/>
  <c r="P103" i="34"/>
  <c r="O103" i="34"/>
  <c r="H103" i="34"/>
  <c r="P102" i="34"/>
  <c r="O102" i="34"/>
  <c r="H102" i="34"/>
  <c r="P101" i="34"/>
  <c r="O101" i="34"/>
  <c r="H101" i="34"/>
  <c r="P100" i="34"/>
  <c r="O100" i="34"/>
  <c r="H100" i="34"/>
  <c r="P99" i="34"/>
  <c r="O99" i="34"/>
  <c r="H99" i="34"/>
  <c r="P98" i="34"/>
  <c r="O98" i="34"/>
  <c r="H98" i="34"/>
  <c r="P97" i="34"/>
  <c r="O97" i="34"/>
  <c r="H97" i="34"/>
  <c r="P96" i="34"/>
  <c r="O96" i="34"/>
  <c r="H96" i="34"/>
  <c r="P95" i="34"/>
  <c r="O95" i="34"/>
  <c r="H95" i="34"/>
  <c r="P94" i="34"/>
  <c r="O94" i="34"/>
  <c r="H94" i="34"/>
  <c r="P93" i="34"/>
  <c r="O93" i="34"/>
  <c r="H93" i="34"/>
  <c r="P92" i="34"/>
  <c r="O92" i="34"/>
  <c r="H92" i="34"/>
  <c r="P91" i="34"/>
  <c r="O91" i="34"/>
  <c r="H91" i="34"/>
  <c r="P90" i="34"/>
  <c r="O90" i="34"/>
  <c r="H90" i="34"/>
  <c r="P89" i="34"/>
  <c r="O89" i="34"/>
  <c r="H89" i="34"/>
  <c r="P88" i="34"/>
  <c r="O88" i="34"/>
  <c r="H88" i="34"/>
  <c r="P87" i="34"/>
  <c r="O87" i="34"/>
  <c r="H87" i="34"/>
  <c r="P86" i="34"/>
  <c r="O86" i="34"/>
  <c r="H86" i="34"/>
  <c r="P85" i="34"/>
  <c r="O85" i="34"/>
  <c r="H85" i="34"/>
  <c r="P84" i="34"/>
  <c r="O84" i="34"/>
  <c r="H84" i="34"/>
  <c r="P83" i="34"/>
  <c r="O83" i="34"/>
  <c r="H83" i="34"/>
  <c r="P82" i="34"/>
  <c r="O82" i="34"/>
  <c r="H82" i="34"/>
  <c r="P81" i="34"/>
  <c r="O81" i="34"/>
  <c r="H81" i="34"/>
  <c r="P80" i="34"/>
  <c r="O80" i="34"/>
  <c r="H80" i="34"/>
  <c r="P79" i="34"/>
  <c r="O79" i="34"/>
  <c r="H79" i="34"/>
  <c r="P78" i="34"/>
  <c r="O78" i="34"/>
  <c r="H78" i="34"/>
  <c r="P77" i="34"/>
  <c r="O77" i="34"/>
  <c r="H77" i="34"/>
  <c r="P76" i="34"/>
  <c r="O76" i="34"/>
  <c r="H76" i="34"/>
  <c r="P75" i="34"/>
  <c r="O75" i="34"/>
  <c r="H75" i="34"/>
  <c r="P74" i="34"/>
  <c r="O74" i="34"/>
  <c r="H74" i="34"/>
  <c r="P73" i="34"/>
  <c r="O73" i="34"/>
  <c r="H73" i="34"/>
  <c r="P72" i="34"/>
  <c r="O72" i="34"/>
  <c r="H72" i="34"/>
  <c r="P71" i="34"/>
  <c r="O71" i="34"/>
  <c r="H71" i="34"/>
  <c r="P70" i="34"/>
  <c r="O70" i="34"/>
  <c r="H70" i="34"/>
  <c r="P69" i="34"/>
  <c r="O69" i="34"/>
  <c r="H69" i="34"/>
  <c r="P68" i="34"/>
  <c r="O68" i="34"/>
  <c r="H68" i="34"/>
  <c r="P67" i="34"/>
  <c r="O67" i="34"/>
  <c r="H67" i="34"/>
  <c r="P66" i="34"/>
  <c r="O66" i="34"/>
  <c r="H66" i="34"/>
  <c r="P65" i="34"/>
  <c r="O65" i="34"/>
  <c r="H65" i="34"/>
  <c r="P64" i="34"/>
  <c r="O64" i="34"/>
  <c r="H64" i="34"/>
  <c r="P63" i="34"/>
  <c r="O63" i="34"/>
  <c r="H63" i="34"/>
  <c r="P62" i="34"/>
  <c r="O62" i="34"/>
  <c r="H62" i="34"/>
  <c r="P61" i="34"/>
  <c r="O61" i="34"/>
  <c r="H61" i="34"/>
  <c r="P60" i="34"/>
  <c r="O60" i="34"/>
  <c r="H60" i="34"/>
  <c r="P59" i="34"/>
  <c r="O59" i="34"/>
  <c r="H59" i="34"/>
  <c r="P58" i="34"/>
  <c r="O58" i="34"/>
  <c r="H58" i="34"/>
  <c r="P57" i="34"/>
  <c r="O57" i="34"/>
  <c r="H57" i="34"/>
  <c r="P56" i="34"/>
  <c r="O56" i="34"/>
  <c r="H56" i="34"/>
  <c r="P55" i="34"/>
  <c r="O55" i="34"/>
  <c r="H55" i="34"/>
  <c r="P54" i="34"/>
  <c r="O54" i="34"/>
  <c r="H54" i="34"/>
  <c r="P53" i="34"/>
  <c r="O53" i="34"/>
  <c r="H53" i="34"/>
  <c r="P52" i="34"/>
  <c r="O52" i="34"/>
  <c r="H52" i="34"/>
  <c r="P51" i="34"/>
  <c r="O51" i="34"/>
  <c r="H51" i="34"/>
  <c r="P50" i="34"/>
  <c r="O50" i="34"/>
  <c r="H50" i="34"/>
  <c r="P49" i="34"/>
  <c r="O49" i="34"/>
  <c r="H49" i="34"/>
  <c r="P48" i="34"/>
  <c r="O48" i="34"/>
  <c r="H48" i="34"/>
  <c r="P47" i="34"/>
  <c r="O47" i="34"/>
  <c r="H47" i="34"/>
  <c r="P46" i="34"/>
  <c r="O46" i="34"/>
  <c r="H46" i="34"/>
  <c r="P45" i="34"/>
  <c r="O45" i="34"/>
  <c r="H45" i="34"/>
  <c r="P44" i="34"/>
  <c r="O44" i="34"/>
  <c r="H44" i="34"/>
  <c r="P43" i="34"/>
  <c r="O43" i="34"/>
  <c r="H43" i="34"/>
  <c r="P42" i="34"/>
  <c r="O42" i="34"/>
  <c r="H42" i="34"/>
  <c r="P41" i="34"/>
  <c r="O41" i="34"/>
  <c r="H41" i="34"/>
  <c r="P40" i="34"/>
  <c r="O40" i="34"/>
  <c r="H40" i="34"/>
  <c r="P39" i="34"/>
  <c r="O39" i="34"/>
  <c r="H39" i="34"/>
  <c r="P38" i="34"/>
  <c r="O38" i="34"/>
  <c r="H38" i="34"/>
  <c r="P37" i="34"/>
  <c r="O37" i="34"/>
  <c r="H37" i="34"/>
  <c r="P36" i="34"/>
  <c r="O36" i="34"/>
  <c r="H36" i="34"/>
  <c r="P35" i="34"/>
  <c r="O35" i="34"/>
  <c r="H35" i="34"/>
  <c r="P34" i="34"/>
  <c r="O34" i="34"/>
  <c r="H34" i="34"/>
  <c r="P33" i="34"/>
  <c r="O33" i="34"/>
  <c r="H33" i="34"/>
  <c r="P32" i="34"/>
  <c r="O32" i="34"/>
  <c r="H32" i="34"/>
  <c r="P31" i="34"/>
  <c r="O31" i="34"/>
  <c r="H31" i="34"/>
  <c r="P30" i="34"/>
  <c r="O30" i="34"/>
  <c r="H30" i="34"/>
  <c r="P29" i="34"/>
  <c r="O29" i="34"/>
  <c r="H29" i="34"/>
  <c r="P28" i="34"/>
  <c r="O28" i="34"/>
  <c r="H28" i="34"/>
  <c r="P27" i="34"/>
  <c r="O27" i="34"/>
  <c r="H27" i="34"/>
  <c r="P26" i="34"/>
  <c r="O26" i="34"/>
  <c r="H26" i="34"/>
  <c r="P25" i="34"/>
  <c r="O25" i="34"/>
  <c r="H25" i="34"/>
  <c r="P24" i="34"/>
  <c r="O24" i="34"/>
  <c r="H24" i="34"/>
  <c r="P23" i="34"/>
  <c r="O23" i="34"/>
  <c r="H23" i="34"/>
  <c r="P22" i="34"/>
  <c r="O22" i="34"/>
  <c r="H22" i="34"/>
  <c r="P21" i="34"/>
  <c r="O21" i="34"/>
  <c r="H21" i="34"/>
  <c r="P20" i="34"/>
  <c r="O20" i="34"/>
  <c r="H20" i="34"/>
  <c r="P19" i="34"/>
  <c r="O19" i="34"/>
  <c r="H19" i="34"/>
  <c r="P18" i="34"/>
  <c r="O18" i="34"/>
  <c r="H18" i="34"/>
  <c r="P17" i="34"/>
  <c r="O17" i="34"/>
  <c r="H17" i="34"/>
  <c r="P16" i="34"/>
  <c r="O16" i="34"/>
  <c r="H16" i="34"/>
  <c r="P15" i="34"/>
  <c r="O15" i="34"/>
  <c r="H15" i="34"/>
  <c r="P14" i="34"/>
  <c r="O14" i="34"/>
  <c r="H14" i="34"/>
  <c r="P13" i="34"/>
  <c r="O13" i="34"/>
  <c r="H13" i="34"/>
  <c r="P12" i="34"/>
  <c r="O12" i="34"/>
  <c r="H12" i="34"/>
  <c r="P11" i="34"/>
  <c r="O11" i="34"/>
  <c r="H11" i="34"/>
  <c r="P10" i="34"/>
  <c r="O10" i="34"/>
  <c r="H10" i="34"/>
  <c r="P9" i="34"/>
  <c r="O9" i="34"/>
  <c r="H9" i="34"/>
  <c r="P8" i="34"/>
  <c r="O8" i="34"/>
  <c r="H8" i="34"/>
  <c r="P7" i="34"/>
  <c r="O7" i="34"/>
  <c r="H7" i="34"/>
  <c r="P6" i="34"/>
  <c r="O6" i="34"/>
  <c r="H6" i="34"/>
  <c r="P5" i="34"/>
  <c r="O5" i="34"/>
  <c r="H5" i="34"/>
  <c r="P4" i="34"/>
  <c r="O4" i="34"/>
  <c r="M4" i="34"/>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L4" i="34"/>
  <c r="L5" i="34" s="1"/>
  <c r="L6" i="34" s="1"/>
  <c r="L7" i="34" s="1"/>
  <c r="L8" i="34" s="1"/>
  <c r="L9" i="34" s="1"/>
  <c r="L10" i="34" s="1"/>
  <c r="L11" i="34" s="1"/>
  <c r="L12" i="34" s="1"/>
  <c r="L13" i="34" s="1"/>
  <c r="L14" i="34" s="1"/>
  <c r="L15" i="34" s="1"/>
  <c r="L16" i="34" s="1"/>
  <c r="L17" i="34" s="1"/>
  <c r="L18" i="34" s="1"/>
  <c r="L19" i="34" s="1"/>
  <c r="L20" i="34" s="1"/>
  <c r="L21" i="34" s="1"/>
  <c r="L22" i="34" s="1"/>
  <c r="L23" i="34" s="1"/>
  <c r="L24" i="34" s="1"/>
  <c r="L25" i="34" s="1"/>
  <c r="L26" i="34" s="1"/>
  <c r="L27" i="34" s="1"/>
  <c r="L28" i="34" s="1"/>
  <c r="L29" i="34" s="1"/>
  <c r="L30" i="34" s="1"/>
  <c r="L31" i="34" s="1"/>
  <c r="L32" i="34" s="1"/>
  <c r="L33" i="34" s="1"/>
  <c r="L34" i="34" s="1"/>
  <c r="L35" i="34" s="1"/>
  <c r="L36" i="34" s="1"/>
  <c r="L37" i="34" s="1"/>
  <c r="L38" i="34" s="1"/>
  <c r="L39" i="34" s="1"/>
  <c r="L40" i="34" s="1"/>
  <c r="L41" i="34" s="1"/>
  <c r="L42" i="34" s="1"/>
  <c r="L43" i="34" s="1"/>
  <c r="L44" i="34" s="1"/>
  <c r="L45" i="34" s="1"/>
  <c r="L46" i="34" s="1"/>
  <c r="L47" i="34" s="1"/>
  <c r="L48" i="34" s="1"/>
  <c r="L49" i="34" s="1"/>
  <c r="L50" i="34" s="1"/>
  <c r="L51" i="34" s="1"/>
  <c r="L52" i="34" s="1"/>
  <c r="L53" i="34" s="1"/>
  <c r="L54" i="34" s="1"/>
  <c r="L55" i="34" s="1"/>
  <c r="L56" i="34" s="1"/>
  <c r="L57" i="34" s="1"/>
  <c r="L58" i="34" s="1"/>
  <c r="L59" i="34" s="1"/>
  <c r="L60" i="34" s="1"/>
  <c r="L61" i="34" s="1"/>
  <c r="L62" i="34" s="1"/>
  <c r="L63" i="34" s="1"/>
  <c r="L64" i="34" s="1"/>
  <c r="L65" i="34" s="1"/>
  <c r="L66" i="34" s="1"/>
  <c r="L67" i="34" s="1"/>
  <c r="L68" i="34" s="1"/>
  <c r="L69" i="34" s="1"/>
  <c r="L70" i="34" s="1"/>
  <c r="L71" i="34" s="1"/>
  <c r="L72" i="34" s="1"/>
  <c r="L73" i="34" s="1"/>
  <c r="L74" i="34" s="1"/>
  <c r="L75" i="34" s="1"/>
  <c r="L76" i="34" s="1"/>
  <c r="L77" i="34" s="1"/>
  <c r="L78" i="34" s="1"/>
  <c r="L79" i="34" s="1"/>
  <c r="L80" i="34" s="1"/>
  <c r="L81" i="34" s="1"/>
  <c r="L82" i="34" s="1"/>
  <c r="L83" i="34" s="1"/>
  <c r="L84" i="34" s="1"/>
  <c r="L85" i="34" s="1"/>
  <c r="L86" i="34" s="1"/>
  <c r="L87" i="34" s="1"/>
  <c r="L88" i="34" s="1"/>
  <c r="L89" i="34" s="1"/>
  <c r="L90" i="34" s="1"/>
  <c r="L91" i="34" s="1"/>
  <c r="L92" i="34" s="1"/>
  <c r="L93" i="34" s="1"/>
  <c r="L94" i="34" s="1"/>
  <c r="L95" i="34" s="1"/>
  <c r="L96" i="34" s="1"/>
  <c r="L97" i="34" s="1"/>
  <c r="L98" i="34" s="1"/>
  <c r="L99" i="34" s="1"/>
  <c r="L100" i="34" s="1"/>
  <c r="L101" i="34" s="1"/>
  <c r="L102" i="34" s="1"/>
  <c r="L103" i="34" s="1"/>
  <c r="L104" i="34" s="1"/>
  <c r="L105" i="34" s="1"/>
  <c r="L106" i="34" s="1"/>
  <c r="L107" i="34" s="1"/>
  <c r="L108" i="34" s="1"/>
  <c r="L109" i="34" s="1"/>
  <c r="L110" i="34" s="1"/>
  <c r="L111" i="34" s="1"/>
  <c r="L112" i="34" s="1"/>
  <c r="L113" i="34" s="1"/>
  <c r="L114" i="34" s="1"/>
  <c r="L115" i="34" s="1"/>
  <c r="L116" i="34" s="1"/>
  <c r="L117" i="34" s="1"/>
  <c r="L118" i="34" s="1"/>
  <c r="L119" i="34" s="1"/>
  <c r="L120" i="34" s="1"/>
  <c r="L121" i="34" s="1"/>
  <c r="L122" i="34" s="1"/>
  <c r="L123" i="34" s="1"/>
  <c r="L124" i="34" s="1"/>
  <c r="L125" i="34" s="1"/>
  <c r="L126" i="34" s="1"/>
  <c r="L127" i="34" s="1"/>
  <c r="L128" i="34" s="1"/>
  <c r="L129" i="34" s="1"/>
  <c r="L130" i="34" s="1"/>
  <c r="L131" i="34" s="1"/>
  <c r="L132" i="34" s="1"/>
  <c r="L133" i="34" s="1"/>
  <c r="L134" i="34" s="1"/>
  <c r="L135" i="34" s="1"/>
  <c r="L136" i="34" s="1"/>
  <c r="L137" i="34" s="1"/>
  <c r="L138" i="34" s="1"/>
  <c r="L139" i="34" s="1"/>
  <c r="L140" i="34" s="1"/>
  <c r="L141" i="34" s="1"/>
  <c r="L142" i="34" s="1"/>
  <c r="L143" i="34" s="1"/>
  <c r="L144" i="34" s="1"/>
  <c r="L145" i="34" s="1"/>
  <c r="L146" i="34" s="1"/>
  <c r="L147" i="34" s="1"/>
  <c r="L148" i="34" s="1"/>
  <c r="L149" i="34" s="1"/>
  <c r="L150" i="34" s="1"/>
  <c r="L151" i="34" s="1"/>
  <c r="L152" i="34" s="1"/>
  <c r="L153" i="34" s="1"/>
  <c r="L154" i="34" s="1"/>
  <c r="L155" i="34" s="1"/>
  <c r="L156" i="34" s="1"/>
  <c r="L157" i="34" s="1"/>
  <c r="L158" i="34" s="1"/>
  <c r="L159" i="34" s="1"/>
  <c r="L160" i="34" s="1"/>
  <c r="L161" i="34" s="1"/>
  <c r="L162" i="34" s="1"/>
  <c r="L163" i="34" s="1"/>
  <c r="L164" i="34" s="1"/>
  <c r="L165" i="34" s="1"/>
  <c r="L166" i="34" s="1"/>
  <c r="L167" i="34" s="1"/>
  <c r="L168" i="34" s="1"/>
  <c r="L169" i="34" s="1"/>
  <c r="L170" i="34" s="1"/>
  <c r="L171" i="34" s="1"/>
  <c r="L172" i="34" s="1"/>
  <c r="L173" i="34" s="1"/>
  <c r="L174" i="34" s="1"/>
  <c r="L175" i="34" s="1"/>
  <c r="L176" i="34" s="1"/>
  <c r="L177" i="34" s="1"/>
  <c r="L178" i="34" s="1"/>
  <c r="L179" i="34" s="1"/>
  <c r="L180" i="34" s="1"/>
  <c r="L181" i="34" s="1"/>
  <c r="L182" i="34" s="1"/>
  <c r="L183" i="34" s="1"/>
  <c r="L184" i="34" s="1"/>
  <c r="L185" i="34" s="1"/>
  <c r="L186" i="34" s="1"/>
  <c r="L187" i="34" s="1"/>
  <c r="L188" i="34" s="1"/>
  <c r="L189" i="34" s="1"/>
  <c r="L190" i="34" s="1"/>
  <c r="L191" i="34" s="1"/>
  <c r="L192" i="34" s="1"/>
  <c r="L193" i="34" s="1"/>
  <c r="L194" i="34" s="1"/>
  <c r="L195" i="34" s="1"/>
  <c r="L196" i="34" s="1"/>
  <c r="L197" i="34" s="1"/>
  <c r="L198" i="34" s="1"/>
  <c r="L199" i="34" s="1"/>
  <c r="L200" i="34" s="1"/>
  <c r="L201" i="34" s="1"/>
  <c r="L202" i="34" s="1"/>
  <c r="L203" i="34" s="1"/>
  <c r="L204" i="34" s="1"/>
  <c r="L205" i="34" s="1"/>
  <c r="L206" i="34" s="1"/>
  <c r="L207" i="34" s="1"/>
  <c r="L208" i="34" s="1"/>
  <c r="L209" i="34" s="1"/>
  <c r="L210" i="34" s="1"/>
  <c r="L211" i="34" s="1"/>
  <c r="L212" i="34" s="1"/>
  <c r="L213" i="34" s="1"/>
  <c r="L214" i="34" s="1"/>
  <c r="L215" i="34" s="1"/>
  <c r="L216" i="34" s="1"/>
  <c r="L217" i="34" s="1"/>
  <c r="L218" i="34" s="1"/>
  <c r="L219" i="34" s="1"/>
  <c r="L220" i="34" s="1"/>
  <c r="L221" i="34" s="1"/>
  <c r="L222" i="34" s="1"/>
  <c r="L223" i="34" s="1"/>
  <c r="L224" i="34" s="1"/>
  <c r="L225" i="34" s="1"/>
  <c r="L226" i="34" s="1"/>
  <c r="L227" i="34" s="1"/>
  <c r="L228" i="34" s="1"/>
  <c r="L229" i="34" s="1"/>
  <c r="L230" i="34" s="1"/>
  <c r="L231" i="34" s="1"/>
  <c r="L232" i="34" s="1"/>
  <c r="L233" i="34" s="1"/>
  <c r="L234" i="34" s="1"/>
  <c r="L235" i="34" s="1"/>
  <c r="L236" i="34" s="1"/>
  <c r="L237" i="34" s="1"/>
  <c r="L238" i="34" s="1"/>
  <c r="L239" i="34" s="1"/>
  <c r="L240" i="34" s="1"/>
  <c r="L241" i="34" s="1"/>
  <c r="L242" i="34" s="1"/>
  <c r="L243" i="34" s="1"/>
  <c r="L244" i="34" s="1"/>
  <c r="L245" i="34" s="1"/>
  <c r="L246" i="34" s="1"/>
  <c r="L247" i="34" s="1"/>
  <c r="L248" i="34" s="1"/>
  <c r="L249" i="34" s="1"/>
  <c r="L250" i="34" s="1"/>
  <c r="L251" i="34" s="1"/>
  <c r="L252" i="34" s="1"/>
  <c r="L253" i="34" s="1"/>
  <c r="L254" i="34" s="1"/>
  <c r="L255" i="34" s="1"/>
  <c r="L256" i="34" s="1"/>
  <c r="L257" i="34" s="1"/>
  <c r="L258" i="34" s="1"/>
  <c r="L259" i="34" s="1"/>
  <c r="L260" i="34" s="1"/>
  <c r="L261" i="34" s="1"/>
  <c r="L262" i="34" s="1"/>
  <c r="L263" i="34" s="1"/>
  <c r="L264" i="34" s="1"/>
  <c r="L265" i="34" s="1"/>
  <c r="L266" i="34" s="1"/>
  <c r="L267" i="34" s="1"/>
  <c r="L268" i="34" s="1"/>
  <c r="L269" i="34" s="1"/>
  <c r="L270" i="34" s="1"/>
  <c r="L271" i="34" s="1"/>
  <c r="L272" i="34" s="1"/>
  <c r="L273" i="34" s="1"/>
  <c r="L274" i="34" s="1"/>
  <c r="L275" i="34" s="1"/>
  <c r="L276" i="34" s="1"/>
  <c r="L277" i="34" s="1"/>
  <c r="L278" i="34" s="1"/>
  <c r="L279" i="34" s="1"/>
  <c r="L280" i="34" s="1"/>
  <c r="L281" i="34" s="1"/>
  <c r="L282" i="34" s="1"/>
  <c r="L283" i="34" s="1"/>
  <c r="L284" i="34" s="1"/>
  <c r="L285" i="34" s="1"/>
  <c r="L286" i="34" s="1"/>
  <c r="L287" i="34" s="1"/>
  <c r="L288" i="34" s="1"/>
  <c r="L289" i="34" s="1"/>
  <c r="L290" i="34" s="1"/>
  <c r="L291" i="34" s="1"/>
  <c r="L292" i="34" s="1"/>
  <c r="L293" i="34" s="1"/>
  <c r="L294" i="34" s="1"/>
  <c r="L295" i="34" s="1"/>
  <c r="L296" i="34" s="1"/>
  <c r="L297" i="34" s="1"/>
  <c r="L298" i="34" s="1"/>
  <c r="L299" i="34" s="1"/>
  <c r="L300" i="34" s="1"/>
  <c r="L301" i="34" s="1"/>
  <c r="L302" i="34" s="1"/>
  <c r="L303" i="34" s="1"/>
  <c r="L304" i="34" s="1"/>
  <c r="L305" i="34" s="1"/>
  <c r="L306" i="34" s="1"/>
  <c r="L307" i="34" s="1"/>
  <c r="L308" i="34" s="1"/>
  <c r="L309" i="34" s="1"/>
  <c r="L310" i="34" s="1"/>
  <c r="L311" i="34" s="1"/>
  <c r="L312" i="34" s="1"/>
  <c r="L313" i="34" s="1"/>
  <c r="L314" i="34" s="1"/>
  <c r="L315" i="34" s="1"/>
  <c r="L316" i="34" s="1"/>
  <c r="L317" i="34" s="1"/>
  <c r="L318" i="34" s="1"/>
  <c r="L319" i="34" s="1"/>
  <c r="L320" i="34" s="1"/>
  <c r="L321" i="34" s="1"/>
  <c r="L322" i="34" s="1"/>
  <c r="L323" i="34" s="1"/>
  <c r="L324" i="34" s="1"/>
  <c r="L325" i="34" s="1"/>
  <c r="L326" i="34" s="1"/>
  <c r="L327" i="34" s="1"/>
  <c r="L328" i="34" s="1"/>
  <c r="L329" i="34" s="1"/>
  <c r="AC4" i="34"/>
  <c r="H4" i="34"/>
  <c r="P3" i="34"/>
  <c r="H3" i="34"/>
  <c r="O260" i="33"/>
  <c r="H260" i="33"/>
  <c r="P259" i="33"/>
  <c r="O259" i="33"/>
  <c r="H259" i="33"/>
  <c r="P258" i="33"/>
  <c r="O258" i="33"/>
  <c r="H258" i="33"/>
  <c r="P257" i="33"/>
  <c r="O257" i="33"/>
  <c r="H257" i="33"/>
  <c r="P256" i="33"/>
  <c r="O256" i="33"/>
  <c r="H256" i="33"/>
  <c r="P255" i="33"/>
  <c r="O255" i="33"/>
  <c r="H255" i="33"/>
  <c r="P254" i="33"/>
  <c r="O254" i="33"/>
  <c r="H254" i="33"/>
  <c r="P253" i="33"/>
  <c r="O253" i="33"/>
  <c r="H253" i="33"/>
  <c r="P252" i="33"/>
  <c r="O252" i="33"/>
  <c r="H252" i="33"/>
  <c r="P251" i="33"/>
  <c r="O251" i="33"/>
  <c r="H251" i="33"/>
  <c r="P250" i="33"/>
  <c r="O250" i="33"/>
  <c r="H250" i="33"/>
  <c r="P249" i="33"/>
  <c r="O249" i="33"/>
  <c r="H249" i="33"/>
  <c r="P248" i="33"/>
  <c r="O248" i="33"/>
  <c r="H248" i="33"/>
  <c r="P247" i="33"/>
  <c r="O247" i="33"/>
  <c r="H247" i="33"/>
  <c r="P246" i="33"/>
  <c r="O246" i="33"/>
  <c r="H246" i="33"/>
  <c r="P245" i="33"/>
  <c r="O245" i="33"/>
  <c r="H245" i="33"/>
  <c r="P244" i="33"/>
  <c r="O244" i="33"/>
  <c r="H244" i="33"/>
  <c r="P243" i="33"/>
  <c r="O243" i="33"/>
  <c r="H243" i="33"/>
  <c r="P242" i="33"/>
  <c r="O242" i="33"/>
  <c r="H242" i="33"/>
  <c r="P241" i="33"/>
  <c r="O241" i="33"/>
  <c r="H241" i="33"/>
  <c r="P240" i="33"/>
  <c r="O240" i="33"/>
  <c r="H240" i="33"/>
  <c r="P239" i="33"/>
  <c r="O239" i="33"/>
  <c r="H239" i="33"/>
  <c r="P238" i="33"/>
  <c r="O238" i="33"/>
  <c r="H238" i="33"/>
  <c r="P237" i="33"/>
  <c r="O237" i="33"/>
  <c r="H237" i="33"/>
  <c r="P236" i="33"/>
  <c r="O236" i="33"/>
  <c r="H236" i="33"/>
  <c r="P235" i="33"/>
  <c r="O235" i="33"/>
  <c r="H235" i="33"/>
  <c r="P234" i="33"/>
  <c r="O234" i="33"/>
  <c r="H234" i="33"/>
  <c r="P233" i="33"/>
  <c r="O233" i="33"/>
  <c r="H233" i="33"/>
  <c r="P232" i="33"/>
  <c r="O232" i="33"/>
  <c r="H232" i="33"/>
  <c r="P231" i="33"/>
  <c r="O231" i="33"/>
  <c r="H231" i="33"/>
  <c r="P230" i="33"/>
  <c r="O230" i="33"/>
  <c r="H230" i="33"/>
  <c r="P229" i="33"/>
  <c r="O229" i="33"/>
  <c r="H229" i="33"/>
  <c r="P228" i="33"/>
  <c r="O228" i="33"/>
  <c r="H228" i="33"/>
  <c r="P227" i="33"/>
  <c r="O227" i="33"/>
  <c r="H227" i="33"/>
  <c r="P226" i="33"/>
  <c r="O226" i="33"/>
  <c r="H226" i="33"/>
  <c r="P225" i="33"/>
  <c r="O225" i="33"/>
  <c r="H225" i="33"/>
  <c r="P224" i="33"/>
  <c r="O224" i="33"/>
  <c r="H224" i="33"/>
  <c r="P223" i="33"/>
  <c r="O223" i="33"/>
  <c r="H223" i="33"/>
  <c r="P222" i="33"/>
  <c r="O222" i="33"/>
  <c r="H222" i="33"/>
  <c r="P221" i="33"/>
  <c r="O221" i="33"/>
  <c r="H221" i="33"/>
  <c r="P220" i="33"/>
  <c r="O220" i="33"/>
  <c r="H220" i="33"/>
  <c r="P219" i="33"/>
  <c r="O219" i="33"/>
  <c r="H219" i="33"/>
  <c r="P218" i="33"/>
  <c r="O218" i="33"/>
  <c r="H218" i="33"/>
  <c r="P217" i="33"/>
  <c r="O217" i="33"/>
  <c r="H217" i="33"/>
  <c r="P216" i="33"/>
  <c r="O216" i="33"/>
  <c r="H216" i="33"/>
  <c r="P215" i="33"/>
  <c r="O215" i="33"/>
  <c r="H215" i="33"/>
  <c r="P214" i="33"/>
  <c r="O214" i="33"/>
  <c r="H214" i="33"/>
  <c r="P213" i="33"/>
  <c r="O213" i="33"/>
  <c r="H213" i="33"/>
  <c r="P212" i="33"/>
  <c r="O212" i="33"/>
  <c r="H212" i="33"/>
  <c r="P211" i="33"/>
  <c r="O211" i="33"/>
  <c r="H211" i="33"/>
  <c r="P210" i="33"/>
  <c r="O210" i="33"/>
  <c r="H210" i="33"/>
  <c r="P209" i="33"/>
  <c r="O209" i="33"/>
  <c r="H209" i="33"/>
  <c r="P208" i="33"/>
  <c r="O208" i="33"/>
  <c r="H208" i="33"/>
  <c r="P207" i="33"/>
  <c r="O207" i="33"/>
  <c r="H207" i="33"/>
  <c r="P206" i="33"/>
  <c r="O206" i="33"/>
  <c r="H206" i="33"/>
  <c r="P205" i="33"/>
  <c r="O205" i="33"/>
  <c r="H205" i="33"/>
  <c r="P204" i="33"/>
  <c r="O204" i="33"/>
  <c r="H204" i="33"/>
  <c r="P203" i="33"/>
  <c r="O203" i="33"/>
  <c r="H203" i="33"/>
  <c r="P202" i="33"/>
  <c r="O202" i="33"/>
  <c r="H202" i="33"/>
  <c r="P201" i="33"/>
  <c r="O201" i="33"/>
  <c r="H201" i="33"/>
  <c r="P200" i="33"/>
  <c r="O200" i="33"/>
  <c r="H200" i="33"/>
  <c r="P199" i="33"/>
  <c r="O199" i="33"/>
  <c r="H199" i="33"/>
  <c r="P198" i="33"/>
  <c r="O198" i="33"/>
  <c r="H198" i="33"/>
  <c r="P197" i="33"/>
  <c r="O197" i="33"/>
  <c r="H197" i="33"/>
  <c r="P196" i="33"/>
  <c r="O196" i="33"/>
  <c r="H196" i="33"/>
  <c r="P195" i="33"/>
  <c r="O195" i="33"/>
  <c r="H195" i="33"/>
  <c r="P194" i="33"/>
  <c r="O194" i="33"/>
  <c r="H194" i="33"/>
  <c r="P193" i="33"/>
  <c r="O193" i="33"/>
  <c r="H193" i="33"/>
  <c r="P192" i="33"/>
  <c r="O192" i="33"/>
  <c r="H192" i="33"/>
  <c r="P191" i="33"/>
  <c r="O191" i="33"/>
  <c r="H191" i="33"/>
  <c r="P190" i="33"/>
  <c r="O190" i="33"/>
  <c r="H190" i="33"/>
  <c r="P189" i="33"/>
  <c r="O189" i="33"/>
  <c r="H189" i="33"/>
  <c r="P188" i="33"/>
  <c r="O188" i="33"/>
  <c r="H188" i="33"/>
  <c r="P187" i="33"/>
  <c r="O187" i="33"/>
  <c r="H187" i="33"/>
  <c r="P186" i="33"/>
  <c r="O186" i="33"/>
  <c r="H186" i="33"/>
  <c r="P185" i="33"/>
  <c r="O185" i="33"/>
  <c r="H185" i="33"/>
  <c r="P184" i="33"/>
  <c r="O184" i="33"/>
  <c r="H184" i="33"/>
  <c r="P183" i="33"/>
  <c r="O183" i="33"/>
  <c r="H183" i="33"/>
  <c r="P182" i="33"/>
  <c r="O182" i="33"/>
  <c r="H182" i="33"/>
  <c r="P181" i="33"/>
  <c r="O181" i="33"/>
  <c r="H181" i="33"/>
  <c r="P180" i="33"/>
  <c r="O180" i="33"/>
  <c r="H180" i="33"/>
  <c r="P179" i="33"/>
  <c r="O179" i="33"/>
  <c r="H179" i="33"/>
  <c r="P178" i="33"/>
  <c r="O178" i="33"/>
  <c r="H178" i="33"/>
  <c r="P177" i="33"/>
  <c r="O177" i="33"/>
  <c r="H177" i="33"/>
  <c r="P176" i="33"/>
  <c r="O176" i="33"/>
  <c r="H176" i="33"/>
  <c r="P175" i="33"/>
  <c r="O175" i="33"/>
  <c r="H175" i="33"/>
  <c r="P174" i="33"/>
  <c r="O174" i="33"/>
  <c r="H174" i="33"/>
  <c r="P173" i="33"/>
  <c r="O173" i="33"/>
  <c r="H173" i="33"/>
  <c r="P172" i="33"/>
  <c r="O172" i="33"/>
  <c r="H172" i="33"/>
  <c r="P171" i="33"/>
  <c r="O171" i="33"/>
  <c r="H171" i="33"/>
  <c r="P170" i="33"/>
  <c r="O170" i="33"/>
  <c r="H170" i="33"/>
  <c r="P169" i="33"/>
  <c r="O169" i="33"/>
  <c r="H169" i="33"/>
  <c r="P168" i="33"/>
  <c r="O168" i="33"/>
  <c r="H168" i="33"/>
  <c r="P167" i="33"/>
  <c r="O167" i="33"/>
  <c r="H167" i="33"/>
  <c r="P166" i="33"/>
  <c r="O166" i="33"/>
  <c r="H166" i="33"/>
  <c r="P165" i="33"/>
  <c r="O165" i="33"/>
  <c r="H165" i="33"/>
  <c r="P164" i="33"/>
  <c r="O164" i="33"/>
  <c r="H164" i="33"/>
  <c r="P163" i="33"/>
  <c r="O163" i="33"/>
  <c r="H163" i="33"/>
  <c r="P162" i="33"/>
  <c r="O162" i="33"/>
  <c r="H162" i="33"/>
  <c r="P161" i="33"/>
  <c r="O161" i="33"/>
  <c r="H161" i="33"/>
  <c r="P160" i="33"/>
  <c r="O160" i="33"/>
  <c r="H160" i="33"/>
  <c r="P159" i="33"/>
  <c r="O159" i="33"/>
  <c r="H159" i="33"/>
  <c r="P158" i="33"/>
  <c r="O158" i="33"/>
  <c r="H158" i="33"/>
  <c r="P157" i="33"/>
  <c r="O157" i="33"/>
  <c r="H157" i="33"/>
  <c r="P156" i="33"/>
  <c r="O156" i="33"/>
  <c r="H156" i="33"/>
  <c r="P155" i="33"/>
  <c r="O155" i="33"/>
  <c r="H155" i="33"/>
  <c r="P154" i="33"/>
  <c r="O154" i="33"/>
  <c r="H154" i="33"/>
  <c r="P153" i="33"/>
  <c r="O153" i="33"/>
  <c r="H153" i="33"/>
  <c r="P152" i="33"/>
  <c r="O152" i="33"/>
  <c r="H152" i="33"/>
  <c r="P151" i="33"/>
  <c r="O151" i="33"/>
  <c r="H151" i="33"/>
  <c r="P150" i="33"/>
  <c r="O150" i="33"/>
  <c r="H150" i="33"/>
  <c r="P149" i="33"/>
  <c r="O149" i="33"/>
  <c r="H149" i="33"/>
  <c r="P148" i="33"/>
  <c r="O148" i="33"/>
  <c r="H148" i="33"/>
  <c r="P147" i="33"/>
  <c r="O147" i="33"/>
  <c r="H147" i="33"/>
  <c r="P146" i="33"/>
  <c r="O146" i="33"/>
  <c r="H146" i="33"/>
  <c r="P145" i="33"/>
  <c r="O145" i="33"/>
  <c r="H145" i="33"/>
  <c r="P144" i="33"/>
  <c r="O144" i="33"/>
  <c r="H144" i="33"/>
  <c r="P143" i="33"/>
  <c r="O143" i="33"/>
  <c r="H143" i="33"/>
  <c r="P142" i="33"/>
  <c r="O142" i="33"/>
  <c r="H142" i="33"/>
  <c r="P141" i="33"/>
  <c r="O141" i="33"/>
  <c r="H141" i="33"/>
  <c r="P140" i="33"/>
  <c r="O140" i="33"/>
  <c r="H140" i="33"/>
  <c r="P139" i="33"/>
  <c r="O139" i="33"/>
  <c r="H139" i="33"/>
  <c r="P138" i="33"/>
  <c r="O138" i="33"/>
  <c r="H138" i="33"/>
  <c r="P137" i="33"/>
  <c r="O137" i="33"/>
  <c r="H137" i="33"/>
  <c r="P136" i="33"/>
  <c r="O136" i="33"/>
  <c r="H136" i="33"/>
  <c r="P135" i="33"/>
  <c r="O135" i="33"/>
  <c r="H135" i="33"/>
  <c r="P134" i="33"/>
  <c r="O134" i="33"/>
  <c r="H134" i="33"/>
  <c r="P133" i="33"/>
  <c r="O133" i="33"/>
  <c r="H133" i="33"/>
  <c r="P132" i="33"/>
  <c r="O132" i="33"/>
  <c r="H132" i="33"/>
  <c r="P131" i="33"/>
  <c r="O131" i="33"/>
  <c r="H131" i="33"/>
  <c r="P130" i="33"/>
  <c r="O130" i="33"/>
  <c r="H130" i="33"/>
  <c r="P129" i="33"/>
  <c r="O129" i="33"/>
  <c r="H129" i="33"/>
  <c r="P128" i="33"/>
  <c r="O128" i="33"/>
  <c r="H128" i="33"/>
  <c r="P127" i="33"/>
  <c r="O127" i="33"/>
  <c r="H127" i="33"/>
  <c r="P126" i="33"/>
  <c r="O126" i="33"/>
  <c r="H126" i="33"/>
  <c r="P125" i="33"/>
  <c r="O125" i="33"/>
  <c r="H125" i="33"/>
  <c r="P124" i="33"/>
  <c r="O124" i="33"/>
  <c r="H124" i="33"/>
  <c r="P123" i="33"/>
  <c r="O123" i="33"/>
  <c r="H123" i="33"/>
  <c r="P122" i="33"/>
  <c r="O122" i="33"/>
  <c r="H122" i="33"/>
  <c r="P121" i="33"/>
  <c r="O121" i="33"/>
  <c r="H121" i="33"/>
  <c r="P120" i="33"/>
  <c r="O120" i="33"/>
  <c r="H120" i="33"/>
  <c r="P119" i="33"/>
  <c r="O119" i="33"/>
  <c r="H119" i="33"/>
  <c r="P118" i="33"/>
  <c r="O118" i="33"/>
  <c r="H118" i="33"/>
  <c r="P117" i="33"/>
  <c r="O117" i="33"/>
  <c r="H117" i="33"/>
  <c r="P116" i="33"/>
  <c r="O116" i="33"/>
  <c r="H116" i="33"/>
  <c r="P115" i="33"/>
  <c r="O115" i="33"/>
  <c r="H115" i="33"/>
  <c r="P114" i="33"/>
  <c r="O114" i="33"/>
  <c r="H114" i="33"/>
  <c r="P113" i="33"/>
  <c r="O113" i="33"/>
  <c r="H113" i="33"/>
  <c r="P112" i="33"/>
  <c r="O112" i="33"/>
  <c r="H112" i="33"/>
  <c r="P111" i="33"/>
  <c r="O111" i="33"/>
  <c r="H111" i="33"/>
  <c r="P110" i="33"/>
  <c r="O110" i="33"/>
  <c r="H110" i="33"/>
  <c r="P109" i="33"/>
  <c r="O109" i="33"/>
  <c r="H109" i="33"/>
  <c r="P108" i="33"/>
  <c r="O108" i="33"/>
  <c r="H108" i="33"/>
  <c r="P107" i="33"/>
  <c r="O107" i="33"/>
  <c r="H107" i="33"/>
  <c r="P106" i="33"/>
  <c r="O106" i="33"/>
  <c r="H106" i="33"/>
  <c r="P105" i="33"/>
  <c r="O105" i="33"/>
  <c r="H105" i="33"/>
  <c r="P104" i="33"/>
  <c r="O104" i="33"/>
  <c r="H104" i="33"/>
  <c r="P103" i="33"/>
  <c r="O103" i="33"/>
  <c r="H103" i="33"/>
  <c r="P102" i="33"/>
  <c r="O102" i="33"/>
  <c r="H102" i="33"/>
  <c r="P101" i="33"/>
  <c r="O101" i="33"/>
  <c r="H101" i="33"/>
  <c r="P100" i="33"/>
  <c r="O100" i="33"/>
  <c r="H100" i="33"/>
  <c r="P99" i="33"/>
  <c r="O99" i="33"/>
  <c r="H99" i="33"/>
  <c r="P98" i="33"/>
  <c r="O98" i="33"/>
  <c r="H98" i="33"/>
  <c r="P97" i="33"/>
  <c r="O97" i="33"/>
  <c r="H97" i="33"/>
  <c r="P96" i="33"/>
  <c r="O96" i="33"/>
  <c r="H96" i="33"/>
  <c r="P95" i="33"/>
  <c r="O95" i="33"/>
  <c r="H95" i="33"/>
  <c r="P94" i="33"/>
  <c r="O94" i="33"/>
  <c r="H94" i="33"/>
  <c r="P93" i="33"/>
  <c r="O93" i="33"/>
  <c r="H93" i="33"/>
  <c r="P92" i="33"/>
  <c r="O92" i="33"/>
  <c r="H92" i="33"/>
  <c r="P91" i="33"/>
  <c r="O91" i="33"/>
  <c r="H91" i="33"/>
  <c r="P90" i="33"/>
  <c r="O90" i="33"/>
  <c r="H90" i="33"/>
  <c r="P89" i="33"/>
  <c r="O89" i="33"/>
  <c r="H89" i="33"/>
  <c r="P88" i="33"/>
  <c r="O88" i="33"/>
  <c r="H88" i="33"/>
  <c r="P87" i="33"/>
  <c r="O87" i="33"/>
  <c r="H87" i="33"/>
  <c r="P86" i="33"/>
  <c r="O86" i="33"/>
  <c r="H86" i="33"/>
  <c r="P85" i="33"/>
  <c r="O85" i="33"/>
  <c r="H85" i="33"/>
  <c r="P84" i="33"/>
  <c r="O84" i="33"/>
  <c r="H84" i="33"/>
  <c r="P83" i="33"/>
  <c r="O83" i="33"/>
  <c r="H83" i="33"/>
  <c r="P82" i="33"/>
  <c r="O82" i="33"/>
  <c r="H82" i="33"/>
  <c r="P81" i="33"/>
  <c r="O81" i="33"/>
  <c r="H81" i="33"/>
  <c r="P80" i="33"/>
  <c r="O80" i="33"/>
  <c r="H80" i="33"/>
  <c r="P79" i="33"/>
  <c r="O79" i="33"/>
  <c r="H79" i="33"/>
  <c r="P78" i="33"/>
  <c r="O78" i="33"/>
  <c r="H78" i="33"/>
  <c r="P77" i="33"/>
  <c r="O77" i="33"/>
  <c r="H77" i="33"/>
  <c r="P76" i="33"/>
  <c r="O76" i="33"/>
  <c r="H76" i="33"/>
  <c r="P75" i="33"/>
  <c r="O75" i="33"/>
  <c r="H75" i="33"/>
  <c r="P74" i="33"/>
  <c r="O74" i="33"/>
  <c r="H74" i="33"/>
  <c r="P73" i="33"/>
  <c r="O73" i="33"/>
  <c r="H73" i="33"/>
  <c r="P72" i="33"/>
  <c r="O72" i="33"/>
  <c r="H72" i="33"/>
  <c r="P71" i="33"/>
  <c r="O71" i="33"/>
  <c r="H71" i="33"/>
  <c r="P70" i="33"/>
  <c r="O70" i="33"/>
  <c r="H70" i="33"/>
  <c r="P69" i="33"/>
  <c r="O69" i="33"/>
  <c r="H69" i="33"/>
  <c r="P68" i="33"/>
  <c r="O68" i="33"/>
  <c r="H68" i="33"/>
  <c r="P67" i="33"/>
  <c r="O67" i="33"/>
  <c r="H67" i="33"/>
  <c r="P66" i="33"/>
  <c r="O66" i="33"/>
  <c r="H66" i="33"/>
  <c r="P65" i="33"/>
  <c r="O65" i="33"/>
  <c r="H65" i="33"/>
  <c r="P64" i="33"/>
  <c r="O64" i="33"/>
  <c r="H64" i="33"/>
  <c r="P63" i="33"/>
  <c r="O63" i="33"/>
  <c r="H63" i="33"/>
  <c r="P62" i="33"/>
  <c r="O62" i="33"/>
  <c r="H62" i="33"/>
  <c r="P61" i="33"/>
  <c r="O61" i="33"/>
  <c r="H61" i="33"/>
  <c r="P60" i="33"/>
  <c r="O60" i="33"/>
  <c r="H60" i="33"/>
  <c r="P59" i="33"/>
  <c r="O59" i="33"/>
  <c r="H59" i="33"/>
  <c r="P58" i="33"/>
  <c r="O58" i="33"/>
  <c r="H58" i="33"/>
  <c r="P57" i="33"/>
  <c r="O57" i="33"/>
  <c r="H57" i="33"/>
  <c r="P56" i="33"/>
  <c r="O56" i="33"/>
  <c r="H56" i="33"/>
  <c r="P55" i="33"/>
  <c r="O55" i="33"/>
  <c r="H55" i="33"/>
  <c r="P54" i="33"/>
  <c r="O54" i="33"/>
  <c r="H54" i="33"/>
  <c r="P53" i="33"/>
  <c r="O53" i="33"/>
  <c r="H53" i="33"/>
  <c r="P52" i="33"/>
  <c r="O52" i="33"/>
  <c r="H52" i="33"/>
  <c r="P51" i="33"/>
  <c r="O51" i="33"/>
  <c r="H51" i="33"/>
  <c r="P50" i="33"/>
  <c r="O50" i="33"/>
  <c r="H50" i="33"/>
  <c r="P49" i="33"/>
  <c r="O49" i="33"/>
  <c r="H49" i="33"/>
  <c r="P48" i="33"/>
  <c r="O48" i="33"/>
  <c r="H48" i="33"/>
  <c r="P47" i="33"/>
  <c r="O47" i="33"/>
  <c r="H47" i="33"/>
  <c r="P46" i="33"/>
  <c r="O46" i="33"/>
  <c r="H46" i="33"/>
  <c r="P45" i="33"/>
  <c r="O45" i="33"/>
  <c r="H45" i="33"/>
  <c r="P44" i="33"/>
  <c r="O44" i="33"/>
  <c r="H44" i="33"/>
  <c r="P43" i="33"/>
  <c r="O43" i="33"/>
  <c r="H43" i="33"/>
  <c r="P42" i="33"/>
  <c r="O42" i="33"/>
  <c r="H42" i="33"/>
  <c r="P41" i="33"/>
  <c r="O41" i="33"/>
  <c r="H41" i="33"/>
  <c r="P40" i="33"/>
  <c r="O40" i="33"/>
  <c r="H40" i="33"/>
  <c r="P39" i="33"/>
  <c r="O39" i="33"/>
  <c r="H39" i="33"/>
  <c r="P38" i="33"/>
  <c r="O38" i="33"/>
  <c r="H38" i="33"/>
  <c r="P37" i="33"/>
  <c r="O37" i="33"/>
  <c r="H37" i="33"/>
  <c r="P36" i="33"/>
  <c r="O36" i="33"/>
  <c r="H36" i="33"/>
  <c r="P35" i="33"/>
  <c r="O35" i="33"/>
  <c r="H35" i="33"/>
  <c r="P34" i="33"/>
  <c r="O34" i="33"/>
  <c r="H34" i="33"/>
  <c r="P33" i="33"/>
  <c r="O33" i="33"/>
  <c r="H33" i="33"/>
  <c r="P32" i="33"/>
  <c r="O32" i="33"/>
  <c r="H32" i="33"/>
  <c r="P31" i="33"/>
  <c r="O31" i="33"/>
  <c r="H31" i="33"/>
  <c r="P30" i="33"/>
  <c r="O30" i="33"/>
  <c r="H30" i="33"/>
  <c r="P29" i="33"/>
  <c r="O29" i="33"/>
  <c r="H29" i="33"/>
  <c r="P28" i="33"/>
  <c r="O28" i="33"/>
  <c r="H28" i="33"/>
  <c r="P27" i="33"/>
  <c r="O27" i="33"/>
  <c r="H27" i="33"/>
  <c r="P26" i="33"/>
  <c r="O26" i="33"/>
  <c r="H26" i="33"/>
  <c r="P25" i="33"/>
  <c r="O25" i="33"/>
  <c r="H25" i="33"/>
  <c r="P24" i="33"/>
  <c r="O24" i="33"/>
  <c r="H24" i="33"/>
  <c r="P23" i="33"/>
  <c r="O23" i="33"/>
  <c r="H23" i="33"/>
  <c r="P22" i="33"/>
  <c r="O22" i="33"/>
  <c r="H22" i="33"/>
  <c r="P21" i="33"/>
  <c r="O21" i="33"/>
  <c r="H21" i="33"/>
  <c r="P20" i="33"/>
  <c r="O20" i="33"/>
  <c r="H20" i="33"/>
  <c r="P19" i="33"/>
  <c r="O19" i="33"/>
  <c r="H19" i="33"/>
  <c r="P18" i="33"/>
  <c r="O18" i="33"/>
  <c r="H18" i="33"/>
  <c r="P17" i="33"/>
  <c r="O17" i="33"/>
  <c r="H17" i="33"/>
  <c r="P16" i="33"/>
  <c r="O16" i="33"/>
  <c r="H16" i="33"/>
  <c r="P15" i="33"/>
  <c r="O15" i="33"/>
  <c r="H15" i="33"/>
  <c r="P14" i="33"/>
  <c r="O14" i="33"/>
  <c r="H14" i="33"/>
  <c r="P13" i="33"/>
  <c r="O13" i="33"/>
  <c r="H13" i="33"/>
  <c r="P12" i="33"/>
  <c r="O12" i="33"/>
  <c r="H12" i="33"/>
  <c r="P11" i="33"/>
  <c r="O11" i="33"/>
  <c r="H11" i="33"/>
  <c r="P10" i="33"/>
  <c r="O10" i="33"/>
  <c r="H10" i="33"/>
  <c r="P9" i="33"/>
  <c r="O9" i="33"/>
  <c r="H9" i="33"/>
  <c r="P8" i="33"/>
  <c r="O8" i="33"/>
  <c r="H8" i="33"/>
  <c r="P7" i="33"/>
  <c r="O7" i="33"/>
  <c r="H7" i="33"/>
  <c r="P6" i="33"/>
  <c r="O6" i="33"/>
  <c r="H6" i="33"/>
  <c r="P5" i="33"/>
  <c r="O5" i="33"/>
  <c r="H5" i="33"/>
  <c r="P4" i="33"/>
  <c r="O4" i="33"/>
  <c r="M4" i="33"/>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L4" i="33"/>
  <c r="L5" i="33" s="1"/>
  <c r="L6" i="33" s="1"/>
  <c r="L7" i="33" s="1"/>
  <c r="L8" i="33" s="1"/>
  <c r="L9" i="33" s="1"/>
  <c r="L10" i="33" s="1"/>
  <c r="L11" i="33" s="1"/>
  <c r="L12" i="33" s="1"/>
  <c r="L13" i="33" s="1"/>
  <c r="L14" i="33" s="1"/>
  <c r="L15" i="33" s="1"/>
  <c r="L16" i="33" s="1"/>
  <c r="L17" i="33" s="1"/>
  <c r="L18" i="33" s="1"/>
  <c r="L19" i="33" s="1"/>
  <c r="L20" i="33" s="1"/>
  <c r="L21" i="33" s="1"/>
  <c r="L22" i="33" s="1"/>
  <c r="L23" i="33" s="1"/>
  <c r="L24" i="33" s="1"/>
  <c r="L25" i="33" s="1"/>
  <c r="L26" i="33" s="1"/>
  <c r="L27" i="33" s="1"/>
  <c r="L28" i="33" s="1"/>
  <c r="L29" i="33" s="1"/>
  <c r="L30" i="33" s="1"/>
  <c r="L31" i="33" s="1"/>
  <c r="L32" i="33" s="1"/>
  <c r="L33" i="33" s="1"/>
  <c r="L34" i="33" s="1"/>
  <c r="L35" i="33" s="1"/>
  <c r="L36" i="33" s="1"/>
  <c r="L37" i="33" s="1"/>
  <c r="L38" i="33" s="1"/>
  <c r="L39" i="33" s="1"/>
  <c r="L40" i="33" s="1"/>
  <c r="L41" i="33" s="1"/>
  <c r="L42" i="33" s="1"/>
  <c r="L43" i="33" s="1"/>
  <c r="L44" i="33" s="1"/>
  <c r="L45" i="33" s="1"/>
  <c r="L46" i="33" s="1"/>
  <c r="L47" i="33" s="1"/>
  <c r="L48" i="33" s="1"/>
  <c r="L49" i="33" s="1"/>
  <c r="L50" i="33" s="1"/>
  <c r="L51" i="33" s="1"/>
  <c r="L52" i="33" s="1"/>
  <c r="L53" i="33" s="1"/>
  <c r="L54" i="33" s="1"/>
  <c r="L55" i="33" s="1"/>
  <c r="L56" i="33" s="1"/>
  <c r="L57" i="33" s="1"/>
  <c r="L58" i="33" s="1"/>
  <c r="L59" i="33" s="1"/>
  <c r="L60" i="33" s="1"/>
  <c r="L61" i="33" s="1"/>
  <c r="L62" i="33" s="1"/>
  <c r="L63" i="33" s="1"/>
  <c r="L64" i="33" s="1"/>
  <c r="L65" i="33" s="1"/>
  <c r="L66" i="33" s="1"/>
  <c r="L67" i="33" s="1"/>
  <c r="L68" i="33" s="1"/>
  <c r="L69" i="33" s="1"/>
  <c r="L70" i="33" s="1"/>
  <c r="L71" i="33" s="1"/>
  <c r="L72" i="33" s="1"/>
  <c r="L73" i="33" s="1"/>
  <c r="L74" i="33" s="1"/>
  <c r="L75" i="33" s="1"/>
  <c r="L76" i="33" s="1"/>
  <c r="L77" i="33" s="1"/>
  <c r="L78" i="33" s="1"/>
  <c r="L79" i="33" s="1"/>
  <c r="L80" i="33" s="1"/>
  <c r="L81" i="33" s="1"/>
  <c r="L82" i="33" s="1"/>
  <c r="L83" i="33" s="1"/>
  <c r="L84" i="33" s="1"/>
  <c r="L85" i="33" s="1"/>
  <c r="L86" i="33" s="1"/>
  <c r="L87" i="33" s="1"/>
  <c r="L88" i="33" s="1"/>
  <c r="L89" i="33" s="1"/>
  <c r="L90" i="33" s="1"/>
  <c r="L91" i="33" s="1"/>
  <c r="L92" i="33" s="1"/>
  <c r="L93" i="33" s="1"/>
  <c r="L94" i="33" s="1"/>
  <c r="L95" i="33" s="1"/>
  <c r="L96" i="33" s="1"/>
  <c r="L97" i="33" s="1"/>
  <c r="L98" i="33" s="1"/>
  <c r="L99" i="33" s="1"/>
  <c r="L100" i="33" s="1"/>
  <c r="L101" i="33" s="1"/>
  <c r="L102" i="33" s="1"/>
  <c r="L103" i="33" s="1"/>
  <c r="L104" i="33" s="1"/>
  <c r="L105" i="33" s="1"/>
  <c r="L106" i="33" s="1"/>
  <c r="L107" i="33" s="1"/>
  <c r="L108" i="33" s="1"/>
  <c r="L109" i="33" s="1"/>
  <c r="L110" i="33" s="1"/>
  <c r="L111" i="33" s="1"/>
  <c r="L112" i="33" s="1"/>
  <c r="L113" i="33" s="1"/>
  <c r="L114" i="33" s="1"/>
  <c r="L115" i="33" s="1"/>
  <c r="L116" i="33" s="1"/>
  <c r="L117" i="33" s="1"/>
  <c r="L118" i="33" s="1"/>
  <c r="L119" i="33" s="1"/>
  <c r="L120" i="33" s="1"/>
  <c r="L121" i="33" s="1"/>
  <c r="L122" i="33" s="1"/>
  <c r="L123" i="33" s="1"/>
  <c r="L124" i="33" s="1"/>
  <c r="L125" i="33" s="1"/>
  <c r="L126" i="33" s="1"/>
  <c r="L127" i="33" s="1"/>
  <c r="L128" i="33" s="1"/>
  <c r="L129" i="33" s="1"/>
  <c r="L130" i="33" s="1"/>
  <c r="L131" i="33" s="1"/>
  <c r="L132" i="33" s="1"/>
  <c r="L133" i="33" s="1"/>
  <c r="L134" i="33" s="1"/>
  <c r="L135" i="33" s="1"/>
  <c r="L136" i="33" s="1"/>
  <c r="L137" i="33" s="1"/>
  <c r="L138" i="33" s="1"/>
  <c r="L139" i="33" s="1"/>
  <c r="L140" i="33" s="1"/>
  <c r="L141" i="33" s="1"/>
  <c r="L142" i="33" s="1"/>
  <c r="L143" i="33" s="1"/>
  <c r="L144" i="33" s="1"/>
  <c r="L145" i="33" s="1"/>
  <c r="L146" i="33" s="1"/>
  <c r="L147" i="33" s="1"/>
  <c r="L148" i="33" s="1"/>
  <c r="L149" i="33" s="1"/>
  <c r="L150" i="33" s="1"/>
  <c r="L151" i="33" s="1"/>
  <c r="L152" i="33" s="1"/>
  <c r="L153" i="33" s="1"/>
  <c r="L154" i="33" s="1"/>
  <c r="L155" i="33" s="1"/>
  <c r="L156" i="33" s="1"/>
  <c r="L157" i="33" s="1"/>
  <c r="L158" i="33" s="1"/>
  <c r="L159" i="33" s="1"/>
  <c r="L160" i="33" s="1"/>
  <c r="L161" i="33" s="1"/>
  <c r="L162" i="33" s="1"/>
  <c r="L163" i="33" s="1"/>
  <c r="L164" i="33" s="1"/>
  <c r="L165" i="33" s="1"/>
  <c r="L166" i="33" s="1"/>
  <c r="L167" i="33" s="1"/>
  <c r="L168" i="33" s="1"/>
  <c r="L169" i="33" s="1"/>
  <c r="L170" i="33" s="1"/>
  <c r="L171" i="33" s="1"/>
  <c r="L172" i="33" s="1"/>
  <c r="L173" i="33" s="1"/>
  <c r="L174" i="33" s="1"/>
  <c r="L175" i="33" s="1"/>
  <c r="L176" i="33" s="1"/>
  <c r="L177" i="33" s="1"/>
  <c r="L178" i="33" s="1"/>
  <c r="L179" i="33" s="1"/>
  <c r="L180" i="33" s="1"/>
  <c r="L181" i="33" s="1"/>
  <c r="L182" i="33" s="1"/>
  <c r="L183" i="33" s="1"/>
  <c r="L184" i="33" s="1"/>
  <c r="L185" i="33" s="1"/>
  <c r="L186" i="33" s="1"/>
  <c r="L187" i="33" s="1"/>
  <c r="L188" i="33" s="1"/>
  <c r="L189" i="33" s="1"/>
  <c r="L190" i="33" s="1"/>
  <c r="L191" i="33" s="1"/>
  <c r="L192" i="33" s="1"/>
  <c r="L193" i="33" s="1"/>
  <c r="L194" i="33" s="1"/>
  <c r="L195" i="33" s="1"/>
  <c r="L196" i="33" s="1"/>
  <c r="L197" i="33" s="1"/>
  <c r="L198" i="33" s="1"/>
  <c r="L199" i="33" s="1"/>
  <c r="L200" i="33" s="1"/>
  <c r="L201" i="33" s="1"/>
  <c r="L202" i="33" s="1"/>
  <c r="L203" i="33" s="1"/>
  <c r="L204" i="33" s="1"/>
  <c r="L205" i="33" s="1"/>
  <c r="L206" i="33" s="1"/>
  <c r="L207" i="33" s="1"/>
  <c r="L208" i="33" s="1"/>
  <c r="L209" i="33" s="1"/>
  <c r="L210" i="33" s="1"/>
  <c r="L211" i="33" s="1"/>
  <c r="L212" i="33" s="1"/>
  <c r="L213" i="33" s="1"/>
  <c r="L214" i="33" s="1"/>
  <c r="L215" i="33" s="1"/>
  <c r="L216" i="33" s="1"/>
  <c r="L217" i="33" s="1"/>
  <c r="L218" i="33" s="1"/>
  <c r="L219" i="33" s="1"/>
  <c r="L220" i="33" s="1"/>
  <c r="L221" i="33" s="1"/>
  <c r="L222" i="33" s="1"/>
  <c r="L223" i="33" s="1"/>
  <c r="L224" i="33" s="1"/>
  <c r="L225" i="33" s="1"/>
  <c r="L226" i="33" s="1"/>
  <c r="L227" i="33" s="1"/>
  <c r="L228" i="33" s="1"/>
  <c r="L229" i="33" s="1"/>
  <c r="L230" i="33" s="1"/>
  <c r="L231" i="33" s="1"/>
  <c r="L232" i="33" s="1"/>
  <c r="L233" i="33" s="1"/>
  <c r="L234" i="33" s="1"/>
  <c r="L235" i="33" s="1"/>
  <c r="L236" i="33" s="1"/>
  <c r="L237" i="33" s="1"/>
  <c r="L238" i="33" s="1"/>
  <c r="L239" i="33" s="1"/>
  <c r="L240" i="33" s="1"/>
  <c r="L241" i="33" s="1"/>
  <c r="L242" i="33" s="1"/>
  <c r="L243" i="33" s="1"/>
  <c r="L244" i="33" s="1"/>
  <c r="L245" i="33" s="1"/>
  <c r="L246" i="33" s="1"/>
  <c r="L247" i="33" s="1"/>
  <c r="L248" i="33" s="1"/>
  <c r="L249" i="33" s="1"/>
  <c r="L250" i="33" s="1"/>
  <c r="L251" i="33" s="1"/>
  <c r="L252" i="33" s="1"/>
  <c r="L253" i="33" s="1"/>
  <c r="L254" i="33" s="1"/>
  <c r="L255" i="33" s="1"/>
  <c r="L256" i="33" s="1"/>
  <c r="L257" i="33" s="1"/>
  <c r="L258" i="33" s="1"/>
  <c r="L259" i="33" s="1"/>
  <c r="L260" i="33" s="1"/>
  <c r="L261" i="33" s="1"/>
  <c r="AA4" i="33"/>
  <c r="H4" i="33"/>
  <c r="AC3" i="33"/>
  <c r="BZ3" i="33" s="1"/>
  <c r="AB3" i="33"/>
  <c r="AA3" i="33"/>
  <c r="P3" i="33"/>
  <c r="N3" i="33"/>
  <c r="H3" i="33"/>
  <c r="O30" i="25"/>
  <c r="H30" i="25"/>
  <c r="P29" i="25"/>
  <c r="O29" i="25"/>
  <c r="H29" i="25"/>
  <c r="P28" i="25"/>
  <c r="O28" i="25"/>
  <c r="H28" i="25"/>
  <c r="P27" i="25"/>
  <c r="O27" i="25"/>
  <c r="H27" i="25"/>
  <c r="P26" i="25"/>
  <c r="O26" i="25"/>
  <c r="H26" i="25"/>
  <c r="P25" i="25"/>
  <c r="O25" i="25"/>
  <c r="H25" i="25"/>
  <c r="P24" i="25"/>
  <c r="O24" i="25"/>
  <c r="H24" i="25"/>
  <c r="P23" i="25"/>
  <c r="O23" i="25"/>
  <c r="H23" i="25"/>
  <c r="P22" i="25"/>
  <c r="O22" i="25"/>
  <c r="H22" i="25"/>
  <c r="P21" i="25"/>
  <c r="O21" i="25"/>
  <c r="H21" i="25"/>
  <c r="P20" i="25"/>
  <c r="O20" i="25"/>
  <c r="H20" i="25"/>
  <c r="P19" i="25"/>
  <c r="O19" i="25"/>
  <c r="H19" i="25"/>
  <c r="P18" i="25"/>
  <c r="O18" i="25"/>
  <c r="H18" i="25"/>
  <c r="P17" i="25"/>
  <c r="O17" i="25"/>
  <c r="H17" i="25"/>
  <c r="P16" i="25"/>
  <c r="O16" i="25"/>
  <c r="H16" i="25"/>
  <c r="P15" i="25"/>
  <c r="O15" i="25"/>
  <c r="H15" i="25"/>
  <c r="P14" i="25"/>
  <c r="O14" i="25"/>
  <c r="H14" i="25"/>
  <c r="P13" i="25"/>
  <c r="O13" i="25"/>
  <c r="H13" i="25"/>
  <c r="P12" i="25"/>
  <c r="O12" i="25"/>
  <c r="H12" i="25"/>
  <c r="P11" i="25"/>
  <c r="O11" i="25"/>
  <c r="H11" i="25"/>
  <c r="P10" i="25"/>
  <c r="O10" i="25"/>
  <c r="H10" i="25"/>
  <c r="P9" i="25"/>
  <c r="O9" i="25"/>
  <c r="H9" i="25"/>
  <c r="P8" i="25"/>
  <c r="O8" i="25"/>
  <c r="H8" i="25"/>
  <c r="P7" i="25"/>
  <c r="O7" i="25"/>
  <c r="H7" i="25"/>
  <c r="P6" i="25"/>
  <c r="O6" i="25"/>
  <c r="H6" i="25"/>
  <c r="P5" i="25"/>
  <c r="O5" i="25"/>
  <c r="H5" i="25"/>
  <c r="P4" i="25"/>
  <c r="O4" i="25"/>
  <c r="M4" i="25"/>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L4" i="25"/>
  <c r="L5" i="25" s="1"/>
  <c r="L6" i="25" s="1"/>
  <c r="L7" i="25" s="1"/>
  <c r="L8" i="25" s="1"/>
  <c r="L9" i="25" s="1"/>
  <c r="L10" i="25" s="1"/>
  <c r="L11" i="25" s="1"/>
  <c r="L12" i="25" s="1"/>
  <c r="L13" i="25" s="1"/>
  <c r="L14" i="25" s="1"/>
  <c r="L15" i="25" s="1"/>
  <c r="L16" i="25" s="1"/>
  <c r="L17" i="25" s="1"/>
  <c r="L18" i="25" s="1"/>
  <c r="L19" i="25" s="1"/>
  <c r="L20" i="25" s="1"/>
  <c r="L21" i="25" s="1"/>
  <c r="L22" i="25" s="1"/>
  <c r="L23" i="25" s="1"/>
  <c r="L24" i="25" s="1"/>
  <c r="L25" i="25" s="1"/>
  <c r="L26" i="25" s="1"/>
  <c r="L27" i="25" s="1"/>
  <c r="L28" i="25" s="1"/>
  <c r="L29" i="25" s="1"/>
  <c r="L30" i="25" s="1"/>
  <c r="H4" i="25"/>
  <c r="AB3" i="25"/>
  <c r="P3" i="25"/>
  <c r="H3" i="25"/>
  <c r="O61" i="24"/>
  <c r="H12" i="24"/>
  <c r="P60" i="24"/>
  <c r="O60" i="24"/>
  <c r="H11" i="24"/>
  <c r="P59" i="24"/>
  <c r="O59" i="24"/>
  <c r="H10" i="24"/>
  <c r="P58" i="24"/>
  <c r="O58" i="24"/>
  <c r="H9" i="24"/>
  <c r="P57" i="24"/>
  <c r="O57" i="24"/>
  <c r="H3" i="24"/>
  <c r="P56" i="24"/>
  <c r="O56" i="24"/>
  <c r="H61" i="24"/>
  <c r="P55" i="24"/>
  <c r="O55" i="24"/>
  <c r="H60" i="24"/>
  <c r="P54" i="24"/>
  <c r="O54" i="24"/>
  <c r="H59" i="24"/>
  <c r="P53" i="24"/>
  <c r="O53" i="24"/>
  <c r="H58" i="24"/>
  <c r="P52" i="24"/>
  <c r="O52" i="24"/>
  <c r="H57" i="24"/>
  <c r="P51" i="24"/>
  <c r="O51" i="24"/>
  <c r="H56" i="24"/>
  <c r="P50" i="24"/>
  <c r="O50" i="24"/>
  <c r="H55" i="24"/>
  <c r="P49" i="24"/>
  <c r="O49" i="24"/>
  <c r="H54" i="24"/>
  <c r="P48" i="24"/>
  <c r="O48" i="24"/>
  <c r="H53" i="24"/>
  <c r="P47" i="24"/>
  <c r="O47" i="24"/>
  <c r="H8" i="24"/>
  <c r="P46" i="24"/>
  <c r="O46" i="24"/>
  <c r="H52" i="24"/>
  <c r="P45" i="24"/>
  <c r="O45" i="24"/>
  <c r="H51" i="24"/>
  <c r="P44" i="24"/>
  <c r="O44" i="24"/>
  <c r="H50" i="24"/>
  <c r="P43" i="24"/>
  <c r="O43" i="24"/>
  <c r="H49" i="24"/>
  <c r="P42" i="24"/>
  <c r="O42" i="24"/>
  <c r="H48" i="24"/>
  <c r="P41" i="24"/>
  <c r="O41" i="24"/>
  <c r="H47" i="24"/>
  <c r="P40" i="24"/>
  <c r="O40" i="24"/>
  <c r="H46" i="24"/>
  <c r="P39" i="24"/>
  <c r="O39" i="24"/>
  <c r="H45" i="24"/>
  <c r="P38" i="24"/>
  <c r="O38" i="24"/>
  <c r="H44" i="24"/>
  <c r="P37" i="24"/>
  <c r="O37" i="24"/>
  <c r="H43" i="24"/>
  <c r="P36" i="24"/>
  <c r="O36" i="24"/>
  <c r="H7" i="24"/>
  <c r="P35" i="24"/>
  <c r="O35" i="24"/>
  <c r="H42" i="24"/>
  <c r="P34" i="24"/>
  <c r="O34" i="24"/>
  <c r="H41" i="24"/>
  <c r="P33" i="24"/>
  <c r="O33" i="24"/>
  <c r="H40" i="24"/>
  <c r="P32" i="24"/>
  <c r="O32" i="24"/>
  <c r="H39" i="24"/>
  <c r="P31" i="24"/>
  <c r="O31" i="24"/>
  <c r="H38" i="24"/>
  <c r="P30" i="24"/>
  <c r="O30" i="24"/>
  <c r="H37" i="24"/>
  <c r="P29" i="24"/>
  <c r="O29" i="24"/>
  <c r="H36" i="24"/>
  <c r="P28" i="24"/>
  <c r="O28" i="24"/>
  <c r="H35" i="24"/>
  <c r="P27" i="24"/>
  <c r="O27" i="24"/>
  <c r="H34" i="24"/>
  <c r="P26" i="24"/>
  <c r="O26" i="24"/>
  <c r="H33" i="24"/>
  <c r="P25" i="24"/>
  <c r="O25" i="24"/>
  <c r="H6" i="24"/>
  <c r="P24" i="24"/>
  <c r="O24" i="24"/>
  <c r="H32" i="24"/>
  <c r="P23" i="24"/>
  <c r="O23" i="24"/>
  <c r="H31" i="24"/>
  <c r="P22" i="24"/>
  <c r="O22" i="24"/>
  <c r="H30" i="24"/>
  <c r="P21" i="24"/>
  <c r="O21" i="24"/>
  <c r="H29" i="24"/>
  <c r="P20" i="24"/>
  <c r="O20" i="24"/>
  <c r="H28" i="24"/>
  <c r="P19" i="24"/>
  <c r="O19" i="24"/>
  <c r="H27" i="24"/>
  <c r="P18" i="24"/>
  <c r="O18" i="24"/>
  <c r="H26" i="24"/>
  <c r="P17" i="24"/>
  <c r="O17" i="24"/>
  <c r="H25" i="24"/>
  <c r="P16" i="24"/>
  <c r="O16" i="24"/>
  <c r="H24" i="24"/>
  <c r="P15" i="24"/>
  <c r="O15" i="24"/>
  <c r="H23" i="24"/>
  <c r="P14" i="24"/>
  <c r="O14" i="24"/>
  <c r="H5" i="24"/>
  <c r="P13" i="24"/>
  <c r="O13" i="24"/>
  <c r="H22" i="24"/>
  <c r="P12" i="24"/>
  <c r="O12" i="24"/>
  <c r="H21" i="24"/>
  <c r="P11" i="24"/>
  <c r="O11" i="24"/>
  <c r="H20" i="24"/>
  <c r="P10" i="24"/>
  <c r="O10" i="24"/>
  <c r="H19" i="24"/>
  <c r="P9" i="24"/>
  <c r="O9" i="24"/>
  <c r="H18" i="24"/>
  <c r="P8" i="24"/>
  <c r="O8" i="24"/>
  <c r="H17" i="24"/>
  <c r="P7" i="24"/>
  <c r="O7" i="24"/>
  <c r="H16" i="24"/>
  <c r="P6" i="24"/>
  <c r="O6" i="24"/>
  <c r="H15" i="24"/>
  <c r="P5" i="24"/>
  <c r="O5" i="24"/>
  <c r="H14" i="24"/>
  <c r="P4" i="24"/>
  <c r="O4" i="24"/>
  <c r="H13" i="24"/>
  <c r="P3" i="24"/>
  <c r="H4" i="24"/>
  <c r="O59" i="23"/>
  <c r="H10" i="23"/>
  <c r="P58" i="23"/>
  <c r="O58" i="23"/>
  <c r="H11" i="23"/>
  <c r="P57" i="23"/>
  <c r="O57" i="23"/>
  <c r="H12" i="23"/>
  <c r="P56" i="23"/>
  <c r="O56" i="23"/>
  <c r="H13" i="23"/>
  <c r="P55" i="23"/>
  <c r="O55" i="23"/>
  <c r="H24" i="23"/>
  <c r="P54" i="23"/>
  <c r="O54" i="23"/>
  <c r="H25" i="23"/>
  <c r="P53" i="23"/>
  <c r="O53" i="23"/>
  <c r="H26" i="23"/>
  <c r="P52" i="23"/>
  <c r="O52" i="23"/>
  <c r="H19" i="23"/>
  <c r="P51" i="23"/>
  <c r="O51" i="23"/>
  <c r="H20" i="23"/>
  <c r="P50" i="23"/>
  <c r="O50" i="23"/>
  <c r="H21" i="23"/>
  <c r="P49" i="23"/>
  <c r="O49" i="23"/>
  <c r="H22" i="23"/>
  <c r="P48" i="23"/>
  <c r="O48" i="23"/>
  <c r="H23" i="23"/>
  <c r="P47" i="23"/>
  <c r="O47" i="23"/>
  <c r="H14" i="23"/>
  <c r="P46" i="23"/>
  <c r="O46" i="23"/>
  <c r="H27" i="23"/>
  <c r="P45" i="23"/>
  <c r="O45" i="23"/>
  <c r="H28" i="23"/>
  <c r="P44" i="23"/>
  <c r="O44" i="23"/>
  <c r="H29" i="23"/>
  <c r="P43" i="23"/>
  <c r="O43" i="23"/>
  <c r="H30" i="23"/>
  <c r="P42" i="23"/>
  <c r="O42" i="23"/>
  <c r="H31" i="23"/>
  <c r="P41" i="23"/>
  <c r="O41" i="23"/>
  <c r="H32" i="23"/>
  <c r="P40" i="23"/>
  <c r="O40" i="23"/>
  <c r="H33" i="23"/>
  <c r="P39" i="23"/>
  <c r="O39" i="23"/>
  <c r="H34" i="23"/>
  <c r="P38" i="23"/>
  <c r="O38" i="23"/>
  <c r="H35" i="23"/>
  <c r="P37" i="23"/>
  <c r="O37" i="23"/>
  <c r="H36" i="23"/>
  <c r="P36" i="23"/>
  <c r="O36" i="23"/>
  <c r="H15" i="23"/>
  <c r="P35" i="23"/>
  <c r="O35" i="23"/>
  <c r="H37" i="23"/>
  <c r="P34" i="23"/>
  <c r="O34" i="23"/>
  <c r="H38" i="23"/>
  <c r="P33" i="23"/>
  <c r="O33" i="23"/>
  <c r="H39" i="23"/>
  <c r="P32" i="23"/>
  <c r="O32" i="23"/>
  <c r="H40" i="23"/>
  <c r="P31" i="23"/>
  <c r="O31" i="23"/>
  <c r="H41" i="23"/>
  <c r="P30" i="23"/>
  <c r="O30" i="23"/>
  <c r="H42" i="23"/>
  <c r="P29" i="23"/>
  <c r="O29" i="23"/>
  <c r="H43" i="23"/>
  <c r="P28" i="23"/>
  <c r="O28" i="23"/>
  <c r="H44" i="23"/>
  <c r="P27" i="23"/>
  <c r="O27" i="23"/>
  <c r="H45" i="23"/>
  <c r="P26" i="23"/>
  <c r="O26" i="23"/>
  <c r="H46" i="23"/>
  <c r="P25" i="23"/>
  <c r="O25" i="23"/>
  <c r="H16" i="23"/>
  <c r="P24" i="23"/>
  <c r="O24" i="23"/>
  <c r="H47" i="23"/>
  <c r="P23" i="23"/>
  <c r="O23" i="23"/>
  <c r="H48" i="23"/>
  <c r="P22" i="23"/>
  <c r="O22" i="23"/>
  <c r="H49" i="23"/>
  <c r="P21" i="23"/>
  <c r="O21" i="23"/>
  <c r="H50" i="23"/>
  <c r="P20" i="23"/>
  <c r="O20" i="23"/>
  <c r="H51" i="23"/>
  <c r="P19" i="23"/>
  <c r="O19" i="23"/>
  <c r="H52" i="23"/>
  <c r="P18" i="23"/>
  <c r="O18" i="23"/>
  <c r="H53" i="23"/>
  <c r="P17" i="23"/>
  <c r="O17" i="23"/>
  <c r="H54" i="23"/>
  <c r="P16" i="23"/>
  <c r="O16" i="23"/>
  <c r="H55" i="23"/>
  <c r="P15" i="23"/>
  <c r="O15" i="23"/>
  <c r="H56" i="23"/>
  <c r="P14" i="23"/>
  <c r="O14" i="23"/>
  <c r="H17" i="23"/>
  <c r="P13" i="23"/>
  <c r="O13" i="23"/>
  <c r="H57" i="23"/>
  <c r="P12" i="23"/>
  <c r="O12" i="23"/>
  <c r="H58" i="23"/>
  <c r="P11" i="23"/>
  <c r="O11" i="23"/>
  <c r="H59" i="23"/>
  <c r="P10" i="23"/>
  <c r="O10" i="23"/>
  <c r="H3" i="23"/>
  <c r="P9" i="23"/>
  <c r="O9" i="23"/>
  <c r="H4" i="23"/>
  <c r="P8" i="23"/>
  <c r="O8" i="23"/>
  <c r="H5" i="23"/>
  <c r="P7" i="23"/>
  <c r="O7" i="23"/>
  <c r="H6" i="23"/>
  <c r="P6" i="23"/>
  <c r="O6" i="23"/>
  <c r="H7" i="23"/>
  <c r="P5" i="23"/>
  <c r="O5" i="23"/>
  <c r="H8" i="23"/>
  <c r="P4" i="23"/>
  <c r="O4" i="23"/>
  <c r="H9" i="23"/>
  <c r="P3" i="23"/>
  <c r="H18" i="23"/>
  <c r="H104" i="22"/>
  <c r="H103" i="22"/>
  <c r="H102" i="22"/>
  <c r="H101" i="22"/>
  <c r="H100" i="22"/>
  <c r="O222" i="22"/>
  <c r="H99" i="22"/>
  <c r="P221" i="22"/>
  <c r="O221" i="22"/>
  <c r="H98" i="22"/>
  <c r="P220" i="22"/>
  <c r="O220" i="22"/>
  <c r="H97" i="22"/>
  <c r="P219" i="22"/>
  <c r="O219" i="22"/>
  <c r="H96" i="22"/>
  <c r="P218" i="22"/>
  <c r="O218" i="22"/>
  <c r="H95" i="22"/>
  <c r="P217" i="22"/>
  <c r="O217" i="22"/>
  <c r="H14" i="22"/>
  <c r="P216" i="22"/>
  <c r="O216" i="22"/>
  <c r="H94" i="22"/>
  <c r="P215" i="22"/>
  <c r="O215" i="22"/>
  <c r="H93" i="22"/>
  <c r="P214" i="22"/>
  <c r="O214" i="22"/>
  <c r="H92" i="22"/>
  <c r="P213" i="22"/>
  <c r="O213" i="22"/>
  <c r="H91" i="22"/>
  <c r="P212" i="22"/>
  <c r="O212" i="22"/>
  <c r="H90" i="22"/>
  <c r="P211" i="22"/>
  <c r="O211" i="22"/>
  <c r="H89" i="22"/>
  <c r="P210" i="22"/>
  <c r="O210" i="22"/>
  <c r="H88" i="22"/>
  <c r="P209" i="22"/>
  <c r="O209" i="22"/>
  <c r="H87" i="22"/>
  <c r="P208" i="22"/>
  <c r="O208" i="22"/>
  <c r="H86" i="22"/>
  <c r="P207" i="22"/>
  <c r="O207" i="22"/>
  <c r="H85" i="22"/>
  <c r="P206" i="22"/>
  <c r="O206" i="22"/>
  <c r="H13" i="22"/>
  <c r="P205" i="22"/>
  <c r="O205" i="22"/>
  <c r="H84" i="22"/>
  <c r="P204" i="22"/>
  <c r="O204" i="22"/>
  <c r="H83" i="22"/>
  <c r="P203" i="22"/>
  <c r="O203" i="22"/>
  <c r="H82" i="22"/>
  <c r="P202" i="22"/>
  <c r="O202" i="22"/>
  <c r="H81" i="22"/>
  <c r="P201" i="22"/>
  <c r="O201" i="22"/>
  <c r="H80" i="22"/>
  <c r="P200" i="22"/>
  <c r="O200" i="22"/>
  <c r="H79" i="22"/>
  <c r="P199" i="22"/>
  <c r="O199" i="22"/>
  <c r="H78" i="22"/>
  <c r="P198" i="22"/>
  <c r="O198" i="22"/>
  <c r="H77" i="22"/>
  <c r="P197" i="22"/>
  <c r="O197" i="22"/>
  <c r="H76" i="22"/>
  <c r="P196" i="22"/>
  <c r="O196" i="22"/>
  <c r="H75" i="22"/>
  <c r="P195" i="22"/>
  <c r="O195" i="22"/>
  <c r="H12" i="22"/>
  <c r="P194" i="22"/>
  <c r="O194" i="22"/>
  <c r="H74" i="22"/>
  <c r="P193" i="22"/>
  <c r="O193" i="22"/>
  <c r="H73" i="22"/>
  <c r="P192" i="22"/>
  <c r="O192" i="22"/>
  <c r="H72" i="22"/>
  <c r="P191" i="22"/>
  <c r="O191" i="22"/>
  <c r="H71" i="22"/>
  <c r="P190" i="22"/>
  <c r="O190" i="22"/>
  <c r="H70" i="22"/>
  <c r="P189" i="22"/>
  <c r="O189" i="22"/>
  <c r="H69" i="22"/>
  <c r="P188" i="22"/>
  <c r="O188" i="22"/>
  <c r="H68" i="22"/>
  <c r="P187" i="22"/>
  <c r="O187" i="22"/>
  <c r="H67" i="22"/>
  <c r="P186" i="22"/>
  <c r="O186" i="22"/>
  <c r="H66" i="22"/>
  <c r="P185" i="22"/>
  <c r="O185" i="22"/>
  <c r="H65" i="22"/>
  <c r="P184" i="22"/>
  <c r="O184" i="22"/>
  <c r="H11" i="22"/>
  <c r="P183" i="22"/>
  <c r="O183" i="22"/>
  <c r="H64" i="22"/>
  <c r="P182" i="22"/>
  <c r="O182" i="22"/>
  <c r="H63" i="22"/>
  <c r="P181" i="22"/>
  <c r="O181" i="22"/>
  <c r="H62" i="22"/>
  <c r="P180" i="22"/>
  <c r="O180" i="22"/>
  <c r="H61" i="22"/>
  <c r="P179" i="22"/>
  <c r="O179" i="22"/>
  <c r="H60" i="22"/>
  <c r="P178" i="22"/>
  <c r="O178" i="22"/>
  <c r="H59" i="22"/>
  <c r="P177" i="22"/>
  <c r="O177" i="22"/>
  <c r="H58" i="22"/>
  <c r="P176" i="22"/>
  <c r="O176" i="22"/>
  <c r="H57" i="22"/>
  <c r="P175" i="22"/>
  <c r="O175" i="22"/>
  <c r="H56" i="22"/>
  <c r="P174" i="22"/>
  <c r="O174" i="22"/>
  <c r="H55" i="22"/>
  <c r="P173" i="22"/>
  <c r="O173" i="22"/>
  <c r="H10" i="22"/>
  <c r="P172" i="22"/>
  <c r="O172" i="22"/>
  <c r="H54" i="22"/>
  <c r="P171" i="22"/>
  <c r="O171" i="22"/>
  <c r="H53" i="22"/>
  <c r="P170" i="22"/>
  <c r="O170" i="22"/>
  <c r="H52" i="22"/>
  <c r="P169" i="22"/>
  <c r="O169" i="22"/>
  <c r="H51" i="22"/>
  <c r="P168" i="22"/>
  <c r="O168" i="22"/>
  <c r="H50" i="22"/>
  <c r="P167" i="22"/>
  <c r="O167" i="22"/>
  <c r="H49" i="22"/>
  <c r="P166" i="22"/>
  <c r="O166" i="22"/>
  <c r="H48" i="22"/>
  <c r="P165" i="22"/>
  <c r="O165" i="22"/>
  <c r="H47" i="22"/>
  <c r="P164" i="22"/>
  <c r="O164" i="22"/>
  <c r="H46" i="22"/>
  <c r="P163" i="22"/>
  <c r="O163" i="22"/>
  <c r="H45" i="22"/>
  <c r="P162" i="22"/>
  <c r="O162" i="22"/>
  <c r="H9" i="22"/>
  <c r="P161" i="22"/>
  <c r="O161" i="22"/>
  <c r="H152" i="22"/>
  <c r="P160" i="22"/>
  <c r="O160" i="22"/>
  <c r="H151" i="22"/>
  <c r="P159" i="22"/>
  <c r="O159" i="22"/>
  <c r="H150" i="22"/>
  <c r="P158" i="22"/>
  <c r="O158" i="22"/>
  <c r="H44" i="22"/>
  <c r="P157" i="22"/>
  <c r="O157" i="22"/>
  <c r="H149" i="22"/>
  <c r="P156" i="22"/>
  <c r="O156" i="22"/>
  <c r="H148" i="22"/>
  <c r="P155" i="22"/>
  <c r="O155" i="22"/>
  <c r="H147" i="22"/>
  <c r="P154" i="22"/>
  <c r="O154" i="22"/>
  <c r="H146" i="22"/>
  <c r="P153" i="22"/>
  <c r="O153" i="22"/>
  <c r="H125" i="22"/>
  <c r="P152" i="22"/>
  <c r="O152" i="22"/>
  <c r="H124" i="22"/>
  <c r="P151" i="22"/>
  <c r="O151" i="22"/>
  <c r="H123" i="22"/>
  <c r="P150" i="22"/>
  <c r="O150" i="22"/>
  <c r="H122" i="22"/>
  <c r="P149" i="22"/>
  <c r="O149" i="22"/>
  <c r="H121" i="22"/>
  <c r="P148" i="22"/>
  <c r="O148" i="22"/>
  <c r="H43" i="22"/>
  <c r="P147" i="22"/>
  <c r="O147" i="22"/>
  <c r="H120" i="22"/>
  <c r="P146" i="22"/>
  <c r="O146" i="22"/>
  <c r="H119" i="22"/>
  <c r="P145" i="22"/>
  <c r="O145" i="22"/>
  <c r="H118" i="22"/>
  <c r="P144" i="22"/>
  <c r="O144" i="22"/>
  <c r="H117" i="22"/>
  <c r="P143" i="22"/>
  <c r="O143" i="22"/>
  <c r="H116" i="22"/>
  <c r="P142" i="22"/>
  <c r="O142" i="22"/>
  <c r="H115" i="22"/>
  <c r="P141" i="22"/>
  <c r="O141" i="22"/>
  <c r="H42" i="22"/>
  <c r="P140" i="22"/>
  <c r="O140" i="22"/>
  <c r="H41" i="22"/>
  <c r="P139" i="22"/>
  <c r="O139" i="22"/>
  <c r="H40" i="22"/>
  <c r="P138" i="22"/>
  <c r="O138" i="22"/>
  <c r="H39" i="22"/>
  <c r="P137" i="22"/>
  <c r="O137" i="22"/>
  <c r="H38" i="22"/>
  <c r="P136" i="22"/>
  <c r="O136" i="22"/>
  <c r="H37" i="22"/>
  <c r="P135" i="22"/>
  <c r="O135" i="22"/>
  <c r="H36" i="22"/>
  <c r="P134" i="22"/>
  <c r="O134" i="22"/>
  <c r="H35" i="22"/>
  <c r="P133" i="22"/>
  <c r="O133" i="22"/>
  <c r="H8" i="22"/>
  <c r="P132" i="22"/>
  <c r="O132" i="22"/>
  <c r="H34" i="22"/>
  <c r="P131" i="22"/>
  <c r="O131" i="22"/>
  <c r="H33" i="22"/>
  <c r="P130" i="22"/>
  <c r="O130" i="22"/>
  <c r="H32" i="22"/>
  <c r="P129" i="22"/>
  <c r="O129" i="22"/>
  <c r="H31" i="22"/>
  <c r="P128" i="22"/>
  <c r="O128" i="22"/>
  <c r="H30" i="22"/>
  <c r="P127" i="22"/>
  <c r="O127" i="22"/>
  <c r="H29" i="22"/>
  <c r="P126" i="22"/>
  <c r="O126" i="22"/>
  <c r="H28" i="22"/>
  <c r="P125" i="22"/>
  <c r="O125" i="22"/>
  <c r="H27" i="22"/>
  <c r="P124" i="22"/>
  <c r="O124" i="22"/>
  <c r="H26" i="22"/>
  <c r="P123" i="22"/>
  <c r="O123" i="22"/>
  <c r="P122" i="22"/>
  <c r="O122" i="22"/>
  <c r="P121" i="22"/>
  <c r="O121" i="22"/>
  <c r="P120" i="22"/>
  <c r="O120" i="22"/>
  <c r="P119" i="22"/>
  <c r="O119" i="22"/>
  <c r="P118" i="22"/>
  <c r="O118" i="22"/>
  <c r="H25" i="22"/>
  <c r="P117" i="22"/>
  <c r="O117" i="22"/>
  <c r="H7" i="22"/>
  <c r="P116" i="22"/>
  <c r="O116" i="22"/>
  <c r="H222" i="22"/>
  <c r="P115" i="22"/>
  <c r="O115" i="22"/>
  <c r="H221" i="22"/>
  <c r="P114" i="22"/>
  <c r="O114" i="22"/>
  <c r="H220" i="22"/>
  <c r="P113" i="22"/>
  <c r="O113" i="22"/>
  <c r="H219" i="22"/>
  <c r="P112" i="22"/>
  <c r="O112" i="22"/>
  <c r="H218" i="22"/>
  <c r="P111" i="22"/>
  <c r="O111" i="22"/>
  <c r="H217" i="22"/>
  <c r="P110" i="22"/>
  <c r="O110" i="22"/>
  <c r="H216" i="22"/>
  <c r="P109" i="22"/>
  <c r="O109" i="22"/>
  <c r="H215" i="22"/>
  <c r="P108" i="22"/>
  <c r="O108" i="22"/>
  <c r="H214" i="22"/>
  <c r="P107" i="22"/>
  <c r="O107" i="22"/>
  <c r="H213" i="22"/>
  <c r="P106" i="22"/>
  <c r="O106" i="22"/>
  <c r="H24" i="22"/>
  <c r="P105" i="22"/>
  <c r="O105" i="22"/>
  <c r="H212" i="22"/>
  <c r="P104" i="22"/>
  <c r="O104" i="22"/>
  <c r="H211" i="22"/>
  <c r="P103" i="22"/>
  <c r="O103" i="22"/>
  <c r="H210" i="22"/>
  <c r="P102" i="22"/>
  <c r="O102" i="22"/>
  <c r="H209" i="22"/>
  <c r="P101" i="22"/>
  <c r="O101" i="22"/>
  <c r="H208" i="22"/>
  <c r="P100" i="22"/>
  <c r="O100" i="22"/>
  <c r="H207" i="22"/>
  <c r="P99" i="22"/>
  <c r="O99" i="22"/>
  <c r="H206" i="22"/>
  <c r="P98" i="22"/>
  <c r="O98" i="22"/>
  <c r="H205" i="22"/>
  <c r="P97" i="22"/>
  <c r="O97" i="22"/>
  <c r="H204" i="22"/>
  <c r="P96" i="22"/>
  <c r="O96" i="22"/>
  <c r="H203" i="22"/>
  <c r="P95" i="22"/>
  <c r="O95" i="22"/>
  <c r="H23" i="22"/>
  <c r="P94" i="22"/>
  <c r="O94" i="22"/>
  <c r="H202" i="22"/>
  <c r="P93" i="22"/>
  <c r="O93" i="22"/>
  <c r="H201" i="22"/>
  <c r="P92" i="22"/>
  <c r="O92" i="22"/>
  <c r="H200" i="22"/>
  <c r="P91" i="22"/>
  <c r="O91" i="22"/>
  <c r="H199" i="22"/>
  <c r="P90" i="22"/>
  <c r="O90" i="22"/>
  <c r="H198" i="22"/>
  <c r="P89" i="22"/>
  <c r="O89" i="22"/>
  <c r="H197" i="22"/>
  <c r="P88" i="22"/>
  <c r="O88" i="22"/>
  <c r="H196" i="22"/>
  <c r="P87" i="22"/>
  <c r="O87" i="22"/>
  <c r="H195" i="22"/>
  <c r="P86" i="22"/>
  <c r="O86" i="22"/>
  <c r="H194" i="22"/>
  <c r="P85" i="22"/>
  <c r="O85" i="22"/>
  <c r="H193" i="22"/>
  <c r="P84" i="22"/>
  <c r="O84" i="22"/>
  <c r="H22" i="22"/>
  <c r="P83" i="22"/>
  <c r="O83" i="22"/>
  <c r="H192" i="22"/>
  <c r="P82" i="22"/>
  <c r="O82" i="22"/>
  <c r="H191" i="22"/>
  <c r="P81" i="22"/>
  <c r="O81" i="22"/>
  <c r="H190" i="22"/>
  <c r="P80" i="22"/>
  <c r="O80" i="22"/>
  <c r="H189" i="22"/>
  <c r="P79" i="22"/>
  <c r="O79" i="22"/>
  <c r="H188" i="22"/>
  <c r="P78" i="22"/>
  <c r="O78" i="22"/>
  <c r="H187" i="22"/>
  <c r="P77" i="22"/>
  <c r="O77" i="22"/>
  <c r="H186" i="22"/>
  <c r="P76" i="22"/>
  <c r="O76" i="22"/>
  <c r="H185" i="22"/>
  <c r="P75" i="22"/>
  <c r="O75" i="22"/>
  <c r="H184" i="22"/>
  <c r="P74" i="22"/>
  <c r="O74" i="22"/>
  <c r="H183" i="22"/>
  <c r="P73" i="22"/>
  <c r="O73" i="22"/>
  <c r="H21" i="22"/>
  <c r="P72" i="22"/>
  <c r="O72" i="22"/>
  <c r="H182" i="22"/>
  <c r="P71" i="22"/>
  <c r="O71" i="22"/>
  <c r="H181" i="22"/>
  <c r="P70" i="22"/>
  <c r="O70" i="22"/>
  <c r="H180" i="22"/>
  <c r="P69" i="22"/>
  <c r="O69" i="22"/>
  <c r="H179" i="22"/>
  <c r="P68" i="22"/>
  <c r="O68" i="22"/>
  <c r="H178" i="22"/>
  <c r="P67" i="22"/>
  <c r="O67" i="22"/>
  <c r="H177" i="22"/>
  <c r="P66" i="22"/>
  <c r="O66" i="22"/>
  <c r="H176" i="22"/>
  <c r="P65" i="22"/>
  <c r="O65" i="22"/>
  <c r="H175" i="22"/>
  <c r="P64" i="22"/>
  <c r="O64" i="22"/>
  <c r="H174" i="22"/>
  <c r="P63" i="22"/>
  <c r="O63" i="22"/>
  <c r="H173" i="22"/>
  <c r="P62" i="22"/>
  <c r="O62" i="22"/>
  <c r="H20" i="22"/>
  <c r="P61" i="22"/>
  <c r="O61" i="22"/>
  <c r="H172" i="22"/>
  <c r="P60" i="22"/>
  <c r="O60" i="22"/>
  <c r="H171" i="22"/>
  <c r="P59" i="22"/>
  <c r="O59" i="22"/>
  <c r="H170" i="22"/>
  <c r="P58" i="22"/>
  <c r="O58" i="22"/>
  <c r="H169" i="22"/>
  <c r="P57" i="22"/>
  <c r="O57" i="22"/>
  <c r="H168" i="22"/>
  <c r="P56" i="22"/>
  <c r="O56" i="22"/>
  <c r="H167" i="22"/>
  <c r="P55" i="22"/>
  <c r="O55" i="22"/>
  <c r="H166" i="22"/>
  <c r="P54" i="22"/>
  <c r="O54" i="22"/>
  <c r="H165" i="22"/>
  <c r="P53" i="22"/>
  <c r="O53" i="22"/>
  <c r="H164" i="22"/>
  <c r="P52" i="22"/>
  <c r="O52" i="22"/>
  <c r="H163" i="22"/>
  <c r="P51" i="22"/>
  <c r="O51" i="22"/>
  <c r="H19" i="22"/>
  <c r="P50" i="22"/>
  <c r="O50" i="22"/>
  <c r="H162" i="22"/>
  <c r="P49" i="22"/>
  <c r="O49" i="22"/>
  <c r="H161" i="22"/>
  <c r="P48" i="22"/>
  <c r="O48" i="22"/>
  <c r="H160" i="22"/>
  <c r="P47" i="22"/>
  <c r="O47" i="22"/>
  <c r="H159" i="22"/>
  <c r="P46" i="22"/>
  <c r="O46" i="22"/>
  <c r="H158" i="22"/>
  <c r="P45" i="22"/>
  <c r="O45" i="22"/>
  <c r="H157" i="22"/>
  <c r="P44" i="22"/>
  <c r="O44" i="22"/>
  <c r="H156" i="22"/>
  <c r="P43" i="22"/>
  <c r="O43" i="22"/>
  <c r="H155" i="22"/>
  <c r="P42" i="22"/>
  <c r="O42" i="22"/>
  <c r="H154" i="22"/>
  <c r="P41" i="22"/>
  <c r="O41" i="22"/>
  <c r="H153" i="22"/>
  <c r="P40" i="22"/>
  <c r="O40" i="22"/>
  <c r="H18" i="22"/>
  <c r="P39" i="22"/>
  <c r="O39" i="22"/>
  <c r="H145" i="22"/>
  <c r="P38" i="22"/>
  <c r="O38" i="22"/>
  <c r="H144" i="22"/>
  <c r="P37" i="22"/>
  <c r="O37" i="22"/>
  <c r="H143" i="22"/>
  <c r="P36" i="22"/>
  <c r="O36" i="22"/>
  <c r="H141" i="22"/>
  <c r="P35" i="22"/>
  <c r="O35" i="22"/>
  <c r="H142" i="22"/>
  <c r="P34" i="22"/>
  <c r="O34" i="22"/>
  <c r="H140" i="22"/>
  <c r="P33" i="22"/>
  <c r="O33" i="22"/>
  <c r="H139" i="22"/>
  <c r="P32" i="22"/>
  <c r="O32" i="22"/>
  <c r="H138" i="22"/>
  <c r="P31" i="22"/>
  <c r="O31" i="22"/>
  <c r="H137" i="22"/>
  <c r="P30" i="22"/>
  <c r="O30" i="22"/>
  <c r="H136" i="22"/>
  <c r="P29" i="22"/>
  <c r="O29" i="22"/>
  <c r="H17" i="22"/>
  <c r="P28" i="22"/>
  <c r="O28" i="22"/>
  <c r="H135" i="22"/>
  <c r="P27" i="22"/>
  <c r="O27" i="22"/>
  <c r="H134" i="22"/>
  <c r="P26" i="22"/>
  <c r="O26" i="22"/>
  <c r="H133" i="22"/>
  <c r="P25" i="22"/>
  <c r="O25" i="22"/>
  <c r="H132" i="22"/>
  <c r="P24" i="22"/>
  <c r="O24" i="22"/>
  <c r="H131" i="22"/>
  <c r="P23" i="22"/>
  <c r="O23" i="22"/>
  <c r="H130" i="22"/>
  <c r="P22" i="22"/>
  <c r="O22" i="22"/>
  <c r="H129" i="22"/>
  <c r="P21" i="22"/>
  <c r="O21" i="22"/>
  <c r="H128" i="22"/>
  <c r="P20" i="22"/>
  <c r="O20" i="22"/>
  <c r="H127" i="22"/>
  <c r="P19" i="22"/>
  <c r="O19" i="22"/>
  <c r="H126" i="22"/>
  <c r="P18" i="22"/>
  <c r="O18" i="22"/>
  <c r="H16" i="22"/>
  <c r="P17" i="22"/>
  <c r="O17" i="22"/>
  <c r="H114" i="22"/>
  <c r="P16" i="22"/>
  <c r="O16" i="22"/>
  <c r="H113" i="22"/>
  <c r="P15" i="22"/>
  <c r="O15" i="22"/>
  <c r="H112" i="22"/>
  <c r="P14" i="22"/>
  <c r="O14" i="22"/>
  <c r="H111" i="22"/>
  <c r="P13" i="22"/>
  <c r="O13" i="22"/>
  <c r="H110" i="22"/>
  <c r="P12" i="22"/>
  <c r="O12" i="22"/>
  <c r="H109" i="22"/>
  <c r="P11" i="22"/>
  <c r="O11" i="22"/>
  <c r="H108" i="22"/>
  <c r="P10" i="22"/>
  <c r="O10" i="22"/>
  <c r="H107" i="22"/>
  <c r="P9" i="22"/>
  <c r="O9" i="22"/>
  <c r="H106" i="22"/>
  <c r="P8" i="22"/>
  <c r="O8" i="22"/>
  <c r="H105" i="22"/>
  <c r="P7" i="22"/>
  <c r="O7" i="22"/>
  <c r="H15" i="22"/>
  <c r="P6" i="22"/>
  <c r="O6" i="22"/>
  <c r="H6" i="22"/>
  <c r="P5" i="22"/>
  <c r="O5" i="22"/>
  <c r="H5" i="22"/>
  <c r="AB4" i="22"/>
  <c r="P4" i="22"/>
  <c r="O4" i="22"/>
  <c r="H4" i="22"/>
  <c r="AC3" i="22"/>
  <c r="BZ3" i="22" s="1"/>
  <c r="AB3" i="22"/>
  <c r="P3" i="22"/>
  <c r="N3" i="22"/>
  <c r="H3" i="22"/>
  <c r="O52" i="21"/>
  <c r="H51" i="21"/>
  <c r="P51" i="21"/>
  <c r="O51" i="21"/>
  <c r="H50" i="21"/>
  <c r="P50" i="21"/>
  <c r="O50" i="21"/>
  <c r="H49" i="21"/>
  <c r="P49" i="21"/>
  <c r="O49" i="21"/>
  <c r="H48" i="21"/>
  <c r="P48" i="21"/>
  <c r="O48" i="21"/>
  <c r="H47" i="21"/>
  <c r="P47" i="21"/>
  <c r="O47" i="21"/>
  <c r="H46" i="21"/>
  <c r="P46" i="21"/>
  <c r="O46" i="21"/>
  <c r="H45" i="21"/>
  <c r="P45" i="21"/>
  <c r="O45" i="21"/>
  <c r="H44" i="21"/>
  <c r="P44" i="21"/>
  <c r="O44" i="21"/>
  <c r="H43" i="21"/>
  <c r="P43" i="21"/>
  <c r="O43" i="21"/>
  <c r="H42" i="21"/>
  <c r="P42" i="21"/>
  <c r="O42" i="21"/>
  <c r="H41" i="21"/>
  <c r="P41" i="21"/>
  <c r="O41" i="21"/>
  <c r="H40" i="21"/>
  <c r="P40" i="21"/>
  <c r="O40" i="21"/>
  <c r="H39" i="21"/>
  <c r="P39" i="21"/>
  <c r="O39" i="21"/>
  <c r="H38" i="21"/>
  <c r="P38" i="21"/>
  <c r="O38" i="21"/>
  <c r="H37" i="21"/>
  <c r="P37" i="21"/>
  <c r="O37" i="21"/>
  <c r="H36" i="21"/>
  <c r="P36" i="21"/>
  <c r="O36" i="21"/>
  <c r="H35" i="21"/>
  <c r="P35" i="21"/>
  <c r="O35" i="21"/>
  <c r="H34" i="21"/>
  <c r="P34" i="21"/>
  <c r="O34" i="21"/>
  <c r="H33" i="21"/>
  <c r="P33" i="21"/>
  <c r="O33" i="21"/>
  <c r="H32" i="21"/>
  <c r="P32" i="21"/>
  <c r="O32" i="21"/>
  <c r="H31" i="21"/>
  <c r="P31" i="21"/>
  <c r="O31" i="21"/>
  <c r="H30" i="21"/>
  <c r="P30" i="21"/>
  <c r="O30" i="21"/>
  <c r="H29" i="21"/>
  <c r="P29" i="21"/>
  <c r="O29" i="21"/>
  <c r="H28" i="21"/>
  <c r="P28" i="21"/>
  <c r="O28" i="21"/>
  <c r="H27" i="21"/>
  <c r="P27" i="21"/>
  <c r="O27" i="21"/>
  <c r="H26" i="21"/>
  <c r="P26" i="21"/>
  <c r="O26" i="21"/>
  <c r="H25" i="21"/>
  <c r="P25" i="21"/>
  <c r="O25" i="21"/>
  <c r="H24" i="21"/>
  <c r="P24" i="21"/>
  <c r="O24" i="21"/>
  <c r="H3" i="21"/>
  <c r="P23" i="21"/>
  <c r="O23" i="21"/>
  <c r="H17" i="21"/>
  <c r="P22" i="21"/>
  <c r="O22" i="21"/>
  <c r="H16" i="21"/>
  <c r="P21" i="21"/>
  <c r="O21" i="21"/>
  <c r="H15" i="21"/>
  <c r="P20" i="21"/>
  <c r="O20" i="21"/>
  <c r="H14" i="21"/>
  <c r="P19" i="21"/>
  <c r="O19" i="21"/>
  <c r="H8" i="21"/>
  <c r="P18" i="21"/>
  <c r="O18" i="21"/>
  <c r="H7" i="21"/>
  <c r="P17" i="21"/>
  <c r="O17" i="21"/>
  <c r="H13" i="21"/>
  <c r="P16" i="21"/>
  <c r="O16" i="21"/>
  <c r="H6" i="21"/>
  <c r="P15" i="21"/>
  <c r="O15" i="21"/>
  <c r="H5" i="21"/>
  <c r="P14" i="21"/>
  <c r="O14" i="21"/>
  <c r="H4" i="21"/>
  <c r="P13" i="21"/>
  <c r="O13" i="21"/>
  <c r="H12" i="21"/>
  <c r="P12" i="21"/>
  <c r="O12" i="21"/>
  <c r="H11" i="21"/>
  <c r="P11" i="21"/>
  <c r="O11" i="21"/>
  <c r="H10" i="21"/>
  <c r="P10" i="21"/>
  <c r="O10" i="21"/>
  <c r="H23" i="21"/>
  <c r="P9" i="21"/>
  <c r="O9" i="21"/>
  <c r="H22" i="21"/>
  <c r="P8" i="21"/>
  <c r="O8" i="21"/>
  <c r="H21" i="21"/>
  <c r="P7" i="21"/>
  <c r="O7" i="21"/>
  <c r="H20" i="21"/>
  <c r="P6" i="21"/>
  <c r="O6" i="21"/>
  <c r="H19" i="21"/>
  <c r="P5" i="21"/>
  <c r="O5" i="21"/>
  <c r="H18" i="21"/>
  <c r="AB4" i="21"/>
  <c r="P4" i="21"/>
  <c r="O4" i="21"/>
  <c r="H9" i="21"/>
  <c r="P3" i="21"/>
  <c r="H52" i="21"/>
  <c r="O171" i="19"/>
  <c r="H53" i="19"/>
  <c r="P170" i="19"/>
  <c r="O170" i="19"/>
  <c r="H52" i="19"/>
  <c r="P169" i="19"/>
  <c r="O169" i="19"/>
  <c r="H51" i="19"/>
  <c r="P168" i="19"/>
  <c r="O168" i="19"/>
  <c r="H50" i="19"/>
  <c r="P167" i="19"/>
  <c r="O167" i="19"/>
  <c r="H171" i="19"/>
  <c r="P166" i="19"/>
  <c r="O166" i="19"/>
  <c r="H170" i="19"/>
  <c r="P165" i="19"/>
  <c r="O165" i="19"/>
  <c r="H169" i="19"/>
  <c r="P164" i="19"/>
  <c r="O164" i="19"/>
  <c r="H168" i="19"/>
  <c r="P163" i="19"/>
  <c r="O163" i="19"/>
  <c r="H167" i="19"/>
  <c r="P162" i="19"/>
  <c r="O162" i="19"/>
  <c r="H166" i="19"/>
  <c r="P161" i="19"/>
  <c r="O161" i="19"/>
  <c r="H165" i="19"/>
  <c r="P160" i="19"/>
  <c r="O160" i="19"/>
  <c r="H164" i="19"/>
  <c r="P159" i="19"/>
  <c r="O159" i="19"/>
  <c r="H163" i="19"/>
  <c r="P158" i="19"/>
  <c r="O158" i="19"/>
  <c r="H162" i="19"/>
  <c r="P157" i="19"/>
  <c r="O157" i="19"/>
  <c r="H161" i="19"/>
  <c r="P156" i="19"/>
  <c r="O156" i="19"/>
  <c r="H160" i="19"/>
  <c r="P155" i="19"/>
  <c r="O155" i="19"/>
  <c r="H159" i="19"/>
  <c r="P154" i="19"/>
  <c r="O154" i="19"/>
  <c r="H158" i="19"/>
  <c r="P153" i="19"/>
  <c r="O153" i="19"/>
  <c r="H157" i="19"/>
  <c r="P152" i="19"/>
  <c r="O152" i="19"/>
  <c r="H155" i="19"/>
  <c r="P151" i="19"/>
  <c r="O151" i="19"/>
  <c r="H154" i="19"/>
  <c r="P150" i="19"/>
  <c r="O150" i="19"/>
  <c r="H153" i="19"/>
  <c r="P149" i="19"/>
  <c r="O149" i="19"/>
  <c r="H152" i="19"/>
  <c r="P148" i="19"/>
  <c r="O148" i="19"/>
  <c r="H151" i="19"/>
  <c r="P147" i="19"/>
  <c r="O147" i="19"/>
  <c r="H150" i="19"/>
  <c r="P146" i="19"/>
  <c r="O146" i="19"/>
  <c r="H149" i="19"/>
  <c r="P145" i="19"/>
  <c r="O145" i="19"/>
  <c r="H148" i="19"/>
  <c r="P144" i="19"/>
  <c r="O144" i="19"/>
  <c r="H147" i="19"/>
  <c r="P143" i="19"/>
  <c r="O143" i="19"/>
  <c r="H146" i="19"/>
  <c r="P142" i="19"/>
  <c r="O142" i="19"/>
  <c r="H145" i="19"/>
  <c r="P141" i="19"/>
  <c r="O141" i="19"/>
  <c r="H144" i="19"/>
  <c r="P140" i="19"/>
  <c r="O140" i="19"/>
  <c r="H143" i="19"/>
  <c r="P139" i="19"/>
  <c r="O139" i="19"/>
  <c r="H142" i="19"/>
  <c r="P138" i="19"/>
  <c r="O138" i="19"/>
  <c r="H141" i="19"/>
  <c r="P137" i="19"/>
  <c r="O137" i="19"/>
  <c r="H140" i="19"/>
  <c r="P136" i="19"/>
  <c r="O136" i="19"/>
  <c r="H139" i="19"/>
  <c r="P135" i="19"/>
  <c r="O135" i="19"/>
  <c r="H138" i="19"/>
  <c r="P134" i="19"/>
  <c r="O134" i="19"/>
  <c r="H137" i="19"/>
  <c r="P133" i="19"/>
  <c r="O133" i="19"/>
  <c r="H136" i="19"/>
  <c r="P132" i="19"/>
  <c r="O132" i="19"/>
  <c r="H135" i="19"/>
  <c r="P131" i="19"/>
  <c r="O131" i="19"/>
  <c r="H134" i="19"/>
  <c r="P130" i="19"/>
  <c r="O130" i="19"/>
  <c r="H133" i="19"/>
  <c r="P129" i="19"/>
  <c r="O129" i="19"/>
  <c r="H132" i="19"/>
  <c r="P128" i="19"/>
  <c r="O128" i="19"/>
  <c r="H131" i="19"/>
  <c r="P127" i="19"/>
  <c r="O127" i="19"/>
  <c r="H130" i="19"/>
  <c r="P126" i="19"/>
  <c r="O126" i="19"/>
  <c r="H129" i="19"/>
  <c r="P125" i="19"/>
  <c r="O125" i="19"/>
  <c r="H128" i="19"/>
  <c r="P124" i="19"/>
  <c r="O124" i="19"/>
  <c r="H127" i="19"/>
  <c r="P123" i="19"/>
  <c r="O123" i="19"/>
  <c r="H126" i="19"/>
  <c r="P122" i="19"/>
  <c r="O122" i="19"/>
  <c r="H125" i="19"/>
  <c r="P121" i="19"/>
  <c r="O121" i="19"/>
  <c r="H124" i="19"/>
  <c r="P120" i="19"/>
  <c r="O120" i="19"/>
  <c r="H123" i="19"/>
  <c r="P119" i="19"/>
  <c r="O119" i="19"/>
  <c r="H122" i="19"/>
  <c r="P118" i="19"/>
  <c r="O118" i="19"/>
  <c r="H121" i="19"/>
  <c r="P117" i="19"/>
  <c r="O117" i="19"/>
  <c r="H120" i="19"/>
  <c r="P116" i="19"/>
  <c r="O116" i="19"/>
  <c r="H119" i="19"/>
  <c r="P115" i="19"/>
  <c r="O115" i="19"/>
  <c r="H118" i="19"/>
  <c r="P114" i="19"/>
  <c r="O114" i="19"/>
  <c r="H117" i="19"/>
  <c r="P113" i="19"/>
  <c r="O113" i="19"/>
  <c r="H116" i="19"/>
  <c r="P112" i="19"/>
  <c r="O112" i="19"/>
  <c r="H115" i="19"/>
  <c r="P111" i="19"/>
  <c r="O111" i="19"/>
  <c r="H114" i="19"/>
  <c r="P110" i="19"/>
  <c r="O110" i="19"/>
  <c r="H113" i="19"/>
  <c r="P109" i="19"/>
  <c r="O109" i="19"/>
  <c r="H112" i="19"/>
  <c r="P108" i="19"/>
  <c r="O108" i="19"/>
  <c r="H111" i="19"/>
  <c r="P107" i="19"/>
  <c r="O107" i="19"/>
  <c r="H110" i="19"/>
  <c r="P106" i="19"/>
  <c r="O106" i="19"/>
  <c r="H109" i="19"/>
  <c r="P105" i="19"/>
  <c r="O105" i="19"/>
  <c r="H108" i="19"/>
  <c r="P104" i="19"/>
  <c r="O104" i="19"/>
  <c r="H107" i="19"/>
  <c r="P103" i="19"/>
  <c r="O103" i="19"/>
  <c r="H106" i="19"/>
  <c r="P102" i="19"/>
  <c r="O102" i="19"/>
  <c r="H105" i="19"/>
  <c r="P101" i="19"/>
  <c r="O101" i="19"/>
  <c r="H104" i="19"/>
  <c r="P100" i="19"/>
  <c r="O100" i="19"/>
  <c r="H103" i="19"/>
  <c r="P99" i="19"/>
  <c r="O99" i="19"/>
  <c r="H102" i="19"/>
  <c r="P98" i="19"/>
  <c r="O98" i="19"/>
  <c r="H101" i="19"/>
  <c r="P97" i="19"/>
  <c r="O97" i="19"/>
  <c r="H100" i="19"/>
  <c r="P96" i="19"/>
  <c r="O96" i="19"/>
  <c r="H99" i="19"/>
  <c r="P95" i="19"/>
  <c r="O95" i="19"/>
  <c r="H98" i="19"/>
  <c r="P94" i="19"/>
  <c r="O94" i="19"/>
  <c r="H97" i="19"/>
  <c r="P93" i="19"/>
  <c r="O93" i="19"/>
  <c r="H96" i="19"/>
  <c r="P92" i="19"/>
  <c r="O92" i="19"/>
  <c r="H95" i="19"/>
  <c r="P91" i="19"/>
  <c r="O91" i="19"/>
  <c r="H94" i="19"/>
  <c r="P90" i="19"/>
  <c r="O90" i="19"/>
  <c r="H93" i="19"/>
  <c r="P89" i="19"/>
  <c r="O89" i="19"/>
  <c r="H92" i="19"/>
  <c r="P88" i="19"/>
  <c r="O88" i="19"/>
  <c r="H91" i="19"/>
  <c r="P87" i="19"/>
  <c r="O87" i="19"/>
  <c r="H90" i="19"/>
  <c r="P86" i="19"/>
  <c r="O86" i="19"/>
  <c r="H89" i="19"/>
  <c r="P85" i="19"/>
  <c r="O85" i="19"/>
  <c r="H88" i="19"/>
  <c r="P84" i="19"/>
  <c r="O84" i="19"/>
  <c r="H87" i="19"/>
  <c r="P83" i="19"/>
  <c r="O83" i="19"/>
  <c r="H86" i="19"/>
  <c r="P82" i="19"/>
  <c r="O82" i="19"/>
  <c r="H85" i="19"/>
  <c r="P81" i="19"/>
  <c r="O81" i="19"/>
  <c r="H84" i="19"/>
  <c r="P80" i="19"/>
  <c r="O80" i="19"/>
  <c r="H83" i="19"/>
  <c r="P79" i="19"/>
  <c r="O79" i="19"/>
  <c r="H82" i="19"/>
  <c r="P78" i="19"/>
  <c r="O78" i="19"/>
  <c r="H81" i="19"/>
  <c r="P77" i="19"/>
  <c r="O77" i="19"/>
  <c r="H80" i="19"/>
  <c r="P76" i="19"/>
  <c r="O76" i="19"/>
  <c r="H79" i="19"/>
  <c r="P75" i="19"/>
  <c r="O75" i="19"/>
  <c r="H78" i="19"/>
  <c r="P74" i="19"/>
  <c r="O74" i="19"/>
  <c r="H77" i="19"/>
  <c r="P73" i="19"/>
  <c r="O73" i="19"/>
  <c r="H76" i="19"/>
  <c r="P72" i="19"/>
  <c r="O72" i="19"/>
  <c r="H75" i="19"/>
  <c r="P71" i="19"/>
  <c r="O71" i="19"/>
  <c r="H74" i="19"/>
  <c r="P70" i="19"/>
  <c r="O70" i="19"/>
  <c r="H73" i="19"/>
  <c r="P69" i="19"/>
  <c r="O69" i="19"/>
  <c r="H72" i="19"/>
  <c r="P68" i="19"/>
  <c r="O68" i="19"/>
  <c r="H71" i="19"/>
  <c r="P67" i="19"/>
  <c r="O67" i="19"/>
  <c r="H70" i="19"/>
  <c r="P66" i="19"/>
  <c r="O66" i="19"/>
  <c r="H69" i="19"/>
  <c r="P65" i="19"/>
  <c r="O65" i="19"/>
  <c r="H68" i="19"/>
  <c r="P64" i="19"/>
  <c r="O64" i="19"/>
  <c r="H67" i="19"/>
  <c r="P63" i="19"/>
  <c r="O63" i="19"/>
  <c r="H66" i="19"/>
  <c r="P62" i="19"/>
  <c r="O62" i="19"/>
  <c r="H65" i="19"/>
  <c r="P61" i="19"/>
  <c r="O61" i="19"/>
  <c r="H64" i="19"/>
  <c r="P60" i="19"/>
  <c r="O60" i="19"/>
  <c r="H63" i="19"/>
  <c r="P59" i="19"/>
  <c r="O59" i="19"/>
  <c r="H54" i="19"/>
  <c r="P58" i="19"/>
  <c r="O58" i="19"/>
  <c r="P57" i="19"/>
  <c r="O57" i="19"/>
  <c r="P56" i="19"/>
  <c r="O56" i="19"/>
  <c r="H61" i="19"/>
  <c r="P55" i="19"/>
  <c r="O55" i="19"/>
  <c r="H59" i="19"/>
  <c r="P54" i="19"/>
  <c r="O54" i="19"/>
  <c r="H57" i="19"/>
  <c r="P53" i="19"/>
  <c r="O53" i="19"/>
  <c r="H55" i="19"/>
  <c r="P52" i="19"/>
  <c r="O52" i="19"/>
  <c r="H56" i="19"/>
  <c r="P51" i="19"/>
  <c r="O51" i="19"/>
  <c r="H60" i="19"/>
  <c r="P50" i="19"/>
  <c r="O50" i="19"/>
  <c r="H156" i="19"/>
  <c r="P49" i="19"/>
  <c r="O49" i="19"/>
  <c r="H58" i="19"/>
  <c r="P48" i="19"/>
  <c r="O48" i="19"/>
  <c r="H62" i="19"/>
  <c r="P47" i="19"/>
  <c r="O47" i="19"/>
  <c r="H26" i="19"/>
  <c r="P46" i="19"/>
  <c r="O46" i="19"/>
  <c r="H25" i="19"/>
  <c r="P45" i="19"/>
  <c r="O45" i="19"/>
  <c r="H24" i="19"/>
  <c r="P44" i="19"/>
  <c r="O44" i="19"/>
  <c r="H23" i="19"/>
  <c r="P43" i="19"/>
  <c r="O43" i="19"/>
  <c r="H22" i="19"/>
  <c r="P42" i="19"/>
  <c r="O42" i="19"/>
  <c r="H21" i="19"/>
  <c r="P41" i="19"/>
  <c r="O41" i="19"/>
  <c r="H20" i="19"/>
  <c r="P40" i="19"/>
  <c r="O40" i="19"/>
  <c r="H19" i="19"/>
  <c r="P39" i="19"/>
  <c r="O39" i="19"/>
  <c r="H18" i="19"/>
  <c r="P38" i="19"/>
  <c r="O38" i="19"/>
  <c r="H17" i="19"/>
  <c r="P37" i="19"/>
  <c r="O37" i="19"/>
  <c r="H16" i="19"/>
  <c r="P36" i="19"/>
  <c r="O36" i="19"/>
  <c r="H15" i="19"/>
  <c r="P35" i="19"/>
  <c r="O35" i="19"/>
  <c r="H14" i="19"/>
  <c r="P34" i="19"/>
  <c r="O34" i="19"/>
  <c r="H13" i="19"/>
  <c r="P33" i="19"/>
  <c r="O33" i="19"/>
  <c r="H12" i="19"/>
  <c r="P32" i="19"/>
  <c r="O32" i="19"/>
  <c r="H11" i="19"/>
  <c r="P31" i="19"/>
  <c r="O31" i="19"/>
  <c r="H10" i="19"/>
  <c r="P30" i="19"/>
  <c r="O30" i="19"/>
  <c r="H9" i="19"/>
  <c r="P29" i="19"/>
  <c r="O29" i="19"/>
  <c r="H8" i="19"/>
  <c r="P28" i="19"/>
  <c r="O28" i="19"/>
  <c r="H7" i="19"/>
  <c r="P27" i="19"/>
  <c r="O27" i="19"/>
  <c r="H6" i="19"/>
  <c r="P26" i="19"/>
  <c r="O26" i="19"/>
  <c r="H5" i="19"/>
  <c r="P25" i="19"/>
  <c r="O25" i="19"/>
  <c r="H4" i="19"/>
  <c r="P24" i="19"/>
  <c r="O24" i="19"/>
  <c r="H3" i="19"/>
  <c r="P23" i="19"/>
  <c r="O23" i="19"/>
  <c r="H47" i="19"/>
  <c r="P22" i="19"/>
  <c r="O22" i="19"/>
  <c r="H46" i="19"/>
  <c r="P21" i="19"/>
  <c r="O21" i="19"/>
  <c r="H45" i="19"/>
  <c r="P20" i="19"/>
  <c r="O20" i="19"/>
  <c r="H44" i="19"/>
  <c r="P19" i="19"/>
  <c r="O19" i="19"/>
  <c r="H43" i="19"/>
  <c r="P18" i="19"/>
  <c r="O18" i="19"/>
  <c r="H42" i="19"/>
  <c r="P17" i="19"/>
  <c r="O17" i="19"/>
  <c r="H41" i="19"/>
  <c r="P16" i="19"/>
  <c r="O16" i="19"/>
  <c r="H40" i="19"/>
  <c r="P15" i="19"/>
  <c r="O15" i="19"/>
  <c r="H39" i="19"/>
  <c r="P14" i="19"/>
  <c r="O14" i="19"/>
  <c r="H38" i="19"/>
  <c r="P13" i="19"/>
  <c r="O13" i="19"/>
  <c r="H37" i="19"/>
  <c r="P12" i="19"/>
  <c r="O12" i="19"/>
  <c r="H36" i="19"/>
  <c r="P11" i="19"/>
  <c r="O11" i="19"/>
  <c r="H35" i="19"/>
  <c r="P10" i="19"/>
  <c r="O10" i="19"/>
  <c r="H34" i="19"/>
  <c r="P9" i="19"/>
  <c r="O9" i="19"/>
  <c r="H33" i="19"/>
  <c r="P8" i="19"/>
  <c r="O8" i="19"/>
  <c r="H32" i="19"/>
  <c r="P7" i="19"/>
  <c r="O7" i="19"/>
  <c r="H31" i="19"/>
  <c r="P6" i="19"/>
  <c r="O6" i="19"/>
  <c r="H30" i="19"/>
  <c r="P5" i="19"/>
  <c r="O5" i="19"/>
  <c r="H29" i="19"/>
  <c r="P4" i="19"/>
  <c r="O4" i="19"/>
  <c r="M4" i="19"/>
  <c r="M5" i="19" s="1"/>
  <c r="M6"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M45" i="19" s="1"/>
  <c r="M46" i="19" s="1"/>
  <c r="M47" i="19" s="1"/>
  <c r="L4" i="19"/>
  <c r="L5" i="19" s="1"/>
  <c r="L6" i="19" s="1"/>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L38" i="19" s="1"/>
  <c r="L39" i="19" s="1"/>
  <c r="L40" i="19" s="1"/>
  <c r="L41" i="19" s="1"/>
  <c r="L42" i="19" s="1"/>
  <c r="L43" i="19" s="1"/>
  <c r="L44" i="19" s="1"/>
  <c r="L45" i="19" s="1"/>
  <c r="L46" i="19" s="1"/>
  <c r="L47" i="19" s="1"/>
  <c r="H28" i="19"/>
  <c r="P3" i="19"/>
  <c r="H27" i="19"/>
  <c r="H189" i="18"/>
  <c r="H188" i="18"/>
  <c r="H187" i="18"/>
  <c r="P189" i="18"/>
  <c r="O189" i="18"/>
  <c r="H186" i="18"/>
  <c r="P188" i="18"/>
  <c r="O188" i="18"/>
  <c r="H185" i="18"/>
  <c r="P187" i="18"/>
  <c r="O187" i="18"/>
  <c r="H184" i="18"/>
  <c r="P186" i="18"/>
  <c r="O186" i="18"/>
  <c r="H183" i="18"/>
  <c r="P185" i="18"/>
  <c r="O185" i="18"/>
  <c r="H182" i="18"/>
  <c r="P184" i="18"/>
  <c r="O184" i="18"/>
  <c r="H181" i="18"/>
  <c r="P183" i="18"/>
  <c r="O183" i="18"/>
  <c r="H180" i="18"/>
  <c r="P182" i="18"/>
  <c r="O182" i="18"/>
  <c r="H179" i="18"/>
  <c r="P181" i="18"/>
  <c r="O181" i="18"/>
  <c r="H178" i="18"/>
  <c r="P180" i="18"/>
  <c r="O180" i="18"/>
  <c r="H177" i="18"/>
  <c r="P179" i="18"/>
  <c r="O179" i="18"/>
  <c r="H176" i="18"/>
  <c r="P178" i="18"/>
  <c r="O178" i="18"/>
  <c r="H175" i="18"/>
  <c r="P177" i="18"/>
  <c r="O177" i="18"/>
  <c r="H174" i="18"/>
  <c r="P176" i="18"/>
  <c r="O176" i="18"/>
  <c r="H173" i="18"/>
  <c r="P175" i="18"/>
  <c r="O175" i="18"/>
  <c r="H172" i="18"/>
  <c r="P174" i="18"/>
  <c r="O174" i="18"/>
  <c r="H168" i="18"/>
  <c r="P173" i="18"/>
  <c r="O173" i="18"/>
  <c r="H167" i="18"/>
  <c r="P172" i="18"/>
  <c r="O172" i="18"/>
  <c r="H166" i="18"/>
  <c r="P171" i="18"/>
  <c r="O171" i="18"/>
  <c r="H165" i="18"/>
  <c r="P170" i="18"/>
  <c r="O170" i="18"/>
  <c r="H164" i="18"/>
  <c r="P169" i="18"/>
  <c r="O169" i="18"/>
  <c r="H163" i="18"/>
  <c r="P168" i="18"/>
  <c r="O168" i="18"/>
  <c r="H162" i="18"/>
  <c r="P167" i="18"/>
  <c r="O167" i="18"/>
  <c r="H161" i="18"/>
  <c r="P166" i="18"/>
  <c r="O166" i="18"/>
  <c r="H160" i="18"/>
  <c r="P165" i="18"/>
  <c r="O165" i="18"/>
  <c r="H159" i="18"/>
  <c r="P164" i="18"/>
  <c r="O164" i="18"/>
  <c r="H158" i="18"/>
  <c r="P163" i="18"/>
  <c r="O163" i="18"/>
  <c r="H157" i="18"/>
  <c r="P162" i="18"/>
  <c r="O162" i="18"/>
  <c r="H156" i="18"/>
  <c r="P161" i="18"/>
  <c r="O161" i="18"/>
  <c r="H155" i="18"/>
  <c r="P160" i="18"/>
  <c r="O160" i="18"/>
  <c r="H154" i="18"/>
  <c r="P159" i="18"/>
  <c r="O159" i="18"/>
  <c r="H153" i="18"/>
  <c r="P158" i="18"/>
  <c r="O158" i="18"/>
  <c r="H152" i="18"/>
  <c r="P157" i="18"/>
  <c r="O157" i="18"/>
  <c r="H151" i="18"/>
  <c r="P156" i="18"/>
  <c r="O156" i="18"/>
  <c r="H150" i="18"/>
  <c r="P155" i="18"/>
  <c r="O155" i="18"/>
  <c r="H149" i="18"/>
  <c r="P154" i="18"/>
  <c r="O154" i="18"/>
  <c r="H148" i="18"/>
  <c r="P153" i="18"/>
  <c r="O153" i="18"/>
  <c r="H147" i="18"/>
  <c r="P152" i="18"/>
  <c r="O152" i="18"/>
  <c r="H146" i="18"/>
  <c r="P151" i="18"/>
  <c r="O151" i="18"/>
  <c r="H145" i="18"/>
  <c r="P150" i="18"/>
  <c r="O150" i="18"/>
  <c r="H144" i="18"/>
  <c r="P149" i="18"/>
  <c r="O149" i="18"/>
  <c r="H143" i="18"/>
  <c r="P148" i="18"/>
  <c r="O148" i="18"/>
  <c r="H142" i="18"/>
  <c r="P147" i="18"/>
  <c r="O147" i="18"/>
  <c r="H141" i="18"/>
  <c r="P146" i="18"/>
  <c r="O146" i="18"/>
  <c r="H140" i="18"/>
  <c r="P145" i="18"/>
  <c r="O145" i="18"/>
  <c r="H139" i="18"/>
  <c r="P144" i="18"/>
  <c r="O144" i="18"/>
  <c r="H138" i="18"/>
  <c r="P143" i="18"/>
  <c r="O143" i="18"/>
  <c r="H137" i="18"/>
  <c r="P142" i="18"/>
  <c r="O142" i="18"/>
  <c r="H136" i="18"/>
  <c r="P141" i="18"/>
  <c r="O141" i="18"/>
  <c r="H135" i="18"/>
  <c r="P140" i="18"/>
  <c r="O140" i="18"/>
  <c r="H134" i="18"/>
  <c r="P139" i="18"/>
  <c r="O139" i="18"/>
  <c r="H133" i="18"/>
  <c r="P138" i="18"/>
  <c r="O138" i="18"/>
  <c r="H132" i="18"/>
  <c r="P137" i="18"/>
  <c r="O137" i="18"/>
  <c r="H131" i="18"/>
  <c r="P136" i="18"/>
  <c r="O136" i="18"/>
  <c r="H130" i="18"/>
  <c r="P135" i="18"/>
  <c r="O135" i="18"/>
  <c r="H129" i="18"/>
  <c r="P134" i="18"/>
  <c r="O134" i="18"/>
  <c r="H128" i="18"/>
  <c r="P133" i="18"/>
  <c r="O133" i="18"/>
  <c r="H127" i="18"/>
  <c r="P132" i="18"/>
  <c r="O132" i="18"/>
  <c r="H126" i="18"/>
  <c r="P131" i="18"/>
  <c r="O131" i="18"/>
  <c r="H125" i="18"/>
  <c r="P130" i="18"/>
  <c r="O130" i="18"/>
  <c r="H124" i="18"/>
  <c r="P129" i="18"/>
  <c r="O129" i="18"/>
  <c r="H123" i="18"/>
  <c r="P128" i="18"/>
  <c r="O128" i="18"/>
  <c r="H122" i="18"/>
  <c r="P127" i="18"/>
  <c r="O127" i="18"/>
  <c r="H121" i="18"/>
  <c r="P126" i="18"/>
  <c r="O126" i="18"/>
  <c r="H120" i="18"/>
  <c r="P125" i="18"/>
  <c r="O125" i="18"/>
  <c r="H119" i="18"/>
  <c r="P124" i="18"/>
  <c r="O124" i="18"/>
  <c r="H118" i="18"/>
  <c r="P123" i="18"/>
  <c r="O123" i="18"/>
  <c r="H117" i="18"/>
  <c r="P122" i="18"/>
  <c r="O122" i="18"/>
  <c r="H116" i="18"/>
  <c r="P121" i="18"/>
  <c r="O121" i="18"/>
  <c r="H115" i="18"/>
  <c r="P120" i="18"/>
  <c r="O120" i="18"/>
  <c r="H114" i="18"/>
  <c r="P119" i="18"/>
  <c r="O119" i="18"/>
  <c r="H113" i="18"/>
  <c r="P118" i="18"/>
  <c r="O118" i="18"/>
  <c r="H112" i="18"/>
  <c r="P117" i="18"/>
  <c r="O117" i="18"/>
  <c r="H111" i="18"/>
  <c r="P116" i="18"/>
  <c r="O116" i="18"/>
  <c r="H110" i="18"/>
  <c r="P115" i="18"/>
  <c r="O115" i="18"/>
  <c r="H109" i="18"/>
  <c r="P114" i="18"/>
  <c r="O114" i="18"/>
  <c r="H108" i="18"/>
  <c r="P113" i="18"/>
  <c r="O113" i="18"/>
  <c r="H107" i="18"/>
  <c r="P112" i="18"/>
  <c r="O112" i="18"/>
  <c r="H106" i="18"/>
  <c r="P111" i="18"/>
  <c r="O111" i="18"/>
  <c r="H105" i="18"/>
  <c r="P110" i="18"/>
  <c r="O110" i="18"/>
  <c r="H104" i="18"/>
  <c r="P109" i="18"/>
  <c r="O109" i="18"/>
  <c r="H103" i="18"/>
  <c r="P108" i="18"/>
  <c r="O108" i="18"/>
  <c r="H102" i="18"/>
  <c r="P107" i="18"/>
  <c r="O107" i="18"/>
  <c r="H101" i="18"/>
  <c r="P106" i="18"/>
  <c r="O106" i="18"/>
  <c r="H100" i="18"/>
  <c r="P105" i="18"/>
  <c r="O105" i="18"/>
  <c r="H99" i="18"/>
  <c r="P104" i="18"/>
  <c r="O104" i="18"/>
  <c r="H98" i="18"/>
  <c r="P103" i="18"/>
  <c r="O103" i="18"/>
  <c r="H97" i="18"/>
  <c r="P102" i="18"/>
  <c r="O102" i="18"/>
  <c r="H96" i="18"/>
  <c r="P101" i="18"/>
  <c r="O101" i="18"/>
  <c r="H95" i="18"/>
  <c r="P100" i="18"/>
  <c r="O100" i="18"/>
  <c r="H94" i="18"/>
  <c r="P99" i="18"/>
  <c r="O99" i="18"/>
  <c r="H93" i="18"/>
  <c r="P98" i="18"/>
  <c r="O98" i="18"/>
  <c r="H92" i="18"/>
  <c r="P97" i="18"/>
  <c r="O97" i="18"/>
  <c r="H91" i="18"/>
  <c r="P96" i="18"/>
  <c r="O96" i="18"/>
  <c r="H90" i="18"/>
  <c r="P95" i="18"/>
  <c r="O95" i="18"/>
  <c r="H89" i="18"/>
  <c r="P94" i="18"/>
  <c r="O94" i="18"/>
  <c r="H88" i="18"/>
  <c r="P93" i="18"/>
  <c r="O93" i="18"/>
  <c r="H87" i="18"/>
  <c r="P92" i="18"/>
  <c r="O92" i="18"/>
  <c r="H86" i="18"/>
  <c r="P91" i="18"/>
  <c r="O91" i="18"/>
  <c r="H85" i="18"/>
  <c r="P90" i="18"/>
  <c r="O90" i="18"/>
  <c r="H84" i="18"/>
  <c r="P89" i="18"/>
  <c r="O89" i="18"/>
  <c r="H83" i="18"/>
  <c r="P88" i="18"/>
  <c r="O88" i="18"/>
  <c r="H82" i="18"/>
  <c r="P87" i="18"/>
  <c r="O87" i="18"/>
  <c r="H81" i="18"/>
  <c r="P86" i="18"/>
  <c r="O86" i="18"/>
  <c r="H80" i="18"/>
  <c r="P85" i="18"/>
  <c r="O85" i="18"/>
  <c r="H79" i="18"/>
  <c r="P84" i="18"/>
  <c r="O84" i="18"/>
  <c r="H78" i="18"/>
  <c r="P83" i="18"/>
  <c r="O83" i="18"/>
  <c r="H77" i="18"/>
  <c r="P82" i="18"/>
  <c r="O82" i="18"/>
  <c r="H76" i="18"/>
  <c r="P81" i="18"/>
  <c r="O81" i="18"/>
  <c r="H75" i="18"/>
  <c r="P80" i="18"/>
  <c r="O80" i="18"/>
  <c r="H74" i="18"/>
  <c r="P79" i="18"/>
  <c r="O79" i="18"/>
  <c r="H73" i="18"/>
  <c r="P78" i="18"/>
  <c r="O78" i="18"/>
  <c r="H72" i="18"/>
  <c r="P77" i="18"/>
  <c r="O77" i="18"/>
  <c r="H71" i="18"/>
  <c r="P76" i="18"/>
  <c r="O76" i="18"/>
  <c r="H70" i="18"/>
  <c r="P75" i="18"/>
  <c r="O75" i="18"/>
  <c r="H69" i="18"/>
  <c r="P74" i="18"/>
  <c r="O74" i="18"/>
  <c r="H68" i="18"/>
  <c r="P73" i="18"/>
  <c r="O73" i="18"/>
  <c r="H67" i="18"/>
  <c r="P72" i="18"/>
  <c r="O72" i="18"/>
  <c r="H66" i="18"/>
  <c r="P71" i="18"/>
  <c r="O71" i="18"/>
  <c r="H65" i="18"/>
  <c r="P70" i="18"/>
  <c r="O70" i="18"/>
  <c r="H64" i="18"/>
  <c r="P69" i="18"/>
  <c r="O69" i="18"/>
  <c r="H63" i="18"/>
  <c r="P68" i="18"/>
  <c r="O68" i="18"/>
  <c r="H62" i="18"/>
  <c r="P67" i="18"/>
  <c r="O67" i="18"/>
  <c r="H61" i="18"/>
  <c r="P66" i="18"/>
  <c r="O66" i="18"/>
  <c r="H60" i="18"/>
  <c r="P65" i="18"/>
  <c r="O65" i="18"/>
  <c r="H59" i="18"/>
  <c r="P64" i="18"/>
  <c r="O64" i="18"/>
  <c r="H58" i="18"/>
  <c r="P63" i="18"/>
  <c r="O63" i="18"/>
  <c r="H57" i="18"/>
  <c r="P62" i="18"/>
  <c r="O62" i="18"/>
  <c r="H56" i="18"/>
  <c r="P61" i="18"/>
  <c r="O61" i="18"/>
  <c r="H55" i="18"/>
  <c r="P60" i="18"/>
  <c r="O60" i="18"/>
  <c r="H54" i="18"/>
  <c r="P59" i="18"/>
  <c r="O59" i="18"/>
  <c r="H53" i="18"/>
  <c r="P58" i="18"/>
  <c r="O58" i="18"/>
  <c r="H52" i="18"/>
  <c r="P57" i="18"/>
  <c r="O57" i="18"/>
  <c r="H51" i="18"/>
  <c r="P56" i="18"/>
  <c r="O56" i="18"/>
  <c r="H50" i="18"/>
  <c r="P55" i="18"/>
  <c r="O55" i="18"/>
  <c r="H49" i="18"/>
  <c r="P54" i="18"/>
  <c r="O54" i="18"/>
  <c r="H48" i="18"/>
  <c r="P53" i="18"/>
  <c r="O53" i="18"/>
  <c r="H47" i="18"/>
  <c r="P52" i="18"/>
  <c r="O52" i="18"/>
  <c r="H46" i="18"/>
  <c r="P51" i="18"/>
  <c r="O51" i="18"/>
  <c r="H45" i="18"/>
  <c r="P50" i="18"/>
  <c r="O50" i="18"/>
  <c r="H44" i="18"/>
  <c r="P49" i="18"/>
  <c r="O49" i="18"/>
  <c r="H43" i="18"/>
  <c r="P48" i="18"/>
  <c r="O48" i="18"/>
  <c r="H42" i="18"/>
  <c r="P47" i="18"/>
  <c r="O47" i="18"/>
  <c r="H41" i="18"/>
  <c r="P46" i="18"/>
  <c r="O46" i="18"/>
  <c r="H40" i="18"/>
  <c r="P45" i="18"/>
  <c r="O45" i="18"/>
  <c r="H39" i="18"/>
  <c r="P44" i="18"/>
  <c r="O44" i="18"/>
  <c r="H38" i="18"/>
  <c r="P43" i="18"/>
  <c r="O43" i="18"/>
  <c r="H37" i="18"/>
  <c r="P42" i="18"/>
  <c r="O42" i="18"/>
  <c r="H36" i="18"/>
  <c r="P41" i="18"/>
  <c r="O41" i="18"/>
  <c r="H35" i="18"/>
  <c r="P40" i="18"/>
  <c r="O40" i="18"/>
  <c r="H34" i="18"/>
  <c r="P39" i="18"/>
  <c r="O39" i="18"/>
  <c r="H33" i="18"/>
  <c r="P38" i="18"/>
  <c r="O38" i="18"/>
  <c r="H32" i="18"/>
  <c r="P37" i="18"/>
  <c r="O37" i="18"/>
  <c r="H31" i="18"/>
  <c r="P36" i="18"/>
  <c r="O36" i="18"/>
  <c r="H30" i="18"/>
  <c r="P35" i="18"/>
  <c r="O35" i="18"/>
  <c r="H29" i="18"/>
  <c r="P34" i="18"/>
  <c r="O34" i="18"/>
  <c r="H28" i="18"/>
  <c r="P33" i="18"/>
  <c r="O33" i="18"/>
  <c r="H27" i="18"/>
  <c r="P32" i="18"/>
  <c r="O32" i="18"/>
  <c r="H26" i="18"/>
  <c r="P31" i="18"/>
  <c r="O31" i="18"/>
  <c r="H25" i="18"/>
  <c r="P30" i="18"/>
  <c r="O30" i="18"/>
  <c r="H24" i="18"/>
  <c r="P29" i="18"/>
  <c r="O29" i="18"/>
  <c r="H23" i="18"/>
  <c r="P28" i="18"/>
  <c r="O28" i="18"/>
  <c r="H22" i="18"/>
  <c r="P27" i="18"/>
  <c r="O27" i="18"/>
  <c r="H21" i="18"/>
  <c r="P26" i="18"/>
  <c r="O26" i="18"/>
  <c r="H20" i="18"/>
  <c r="P25" i="18"/>
  <c r="O25" i="18"/>
  <c r="H19" i="18"/>
  <c r="P24" i="18"/>
  <c r="O24" i="18"/>
  <c r="H18" i="18"/>
  <c r="P23" i="18"/>
  <c r="O23" i="18"/>
  <c r="H17" i="18"/>
  <c r="P22" i="18"/>
  <c r="O22" i="18"/>
  <c r="H16" i="18"/>
  <c r="P21" i="18"/>
  <c r="O21" i="18"/>
  <c r="H15" i="18"/>
  <c r="P20" i="18"/>
  <c r="O20" i="18"/>
  <c r="H14" i="18"/>
  <c r="P19" i="18"/>
  <c r="O19" i="18"/>
  <c r="H13" i="18"/>
  <c r="P18" i="18"/>
  <c r="O18" i="18"/>
  <c r="H12" i="18"/>
  <c r="P17" i="18"/>
  <c r="O17" i="18"/>
  <c r="H11" i="18"/>
  <c r="P16" i="18"/>
  <c r="O16" i="18"/>
  <c r="H10" i="18"/>
  <c r="P15" i="18"/>
  <c r="O15" i="18"/>
  <c r="H9" i="18"/>
  <c r="P14" i="18"/>
  <c r="O14" i="18"/>
  <c r="H8" i="18"/>
  <c r="P13" i="18"/>
  <c r="O13" i="18"/>
  <c r="H7" i="18"/>
  <c r="P12" i="18"/>
  <c r="O12" i="18"/>
  <c r="H6" i="18"/>
  <c r="P11" i="18"/>
  <c r="O11" i="18"/>
  <c r="H5" i="18"/>
  <c r="P10" i="18"/>
  <c r="O10" i="18"/>
  <c r="H4" i="18"/>
  <c r="P9" i="18"/>
  <c r="O9" i="18"/>
  <c r="H3" i="18"/>
  <c r="P8" i="18"/>
  <c r="O8" i="18"/>
  <c r="P7" i="18"/>
  <c r="O7" i="18"/>
  <c r="P6" i="18"/>
  <c r="O6" i="18"/>
  <c r="P5" i="18"/>
  <c r="O5" i="18"/>
  <c r="H171" i="18"/>
  <c r="P4" i="18"/>
  <c r="O4" i="18"/>
  <c r="M4" i="18"/>
  <c r="M5" i="18" s="1"/>
  <c r="M6" i="18" s="1"/>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M93" i="18" s="1"/>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M117" i="18" s="1"/>
  <c r="M118" i="18" s="1"/>
  <c r="M119" i="18" s="1"/>
  <c r="M120" i="18" s="1"/>
  <c r="M121" i="18" s="1"/>
  <c r="M122" i="18" s="1"/>
  <c r="M123" i="18" s="1"/>
  <c r="M124" i="18" s="1"/>
  <c r="M125" i="18" s="1"/>
  <c r="M126" i="18" s="1"/>
  <c r="M127" i="18" s="1"/>
  <c r="M128" i="18" s="1"/>
  <c r="M129" i="18" s="1"/>
  <c r="M130" i="18" s="1"/>
  <c r="M131" i="18" s="1"/>
  <c r="M132" i="18" s="1"/>
  <c r="M133" i="18" s="1"/>
  <c r="M134" i="18" s="1"/>
  <c r="M135" i="18" s="1"/>
  <c r="M136" i="18" s="1"/>
  <c r="M137" i="18" s="1"/>
  <c r="M138" i="18" s="1"/>
  <c r="M139" i="18" s="1"/>
  <c r="M140" i="18" s="1"/>
  <c r="M141" i="18" s="1"/>
  <c r="M142" i="18" s="1"/>
  <c r="M143" i="18" s="1"/>
  <c r="M144" i="18" s="1"/>
  <c r="M145" i="18" s="1"/>
  <c r="M146" i="18" s="1"/>
  <c r="M147" i="18" s="1"/>
  <c r="M148" i="18" s="1"/>
  <c r="M149" i="18" s="1"/>
  <c r="M150" i="18" s="1"/>
  <c r="M151" i="18" s="1"/>
  <c r="M152" i="18" s="1"/>
  <c r="M153" i="18" s="1"/>
  <c r="M154" i="18" s="1"/>
  <c r="M155" i="18" s="1"/>
  <c r="M156" i="18" s="1"/>
  <c r="M157" i="18" s="1"/>
  <c r="M158" i="18" s="1"/>
  <c r="M159" i="18" s="1"/>
  <c r="M160" i="18" s="1"/>
  <c r="M161" i="18" s="1"/>
  <c r="M162" i="18" s="1"/>
  <c r="M163" i="18" s="1"/>
  <c r="M164" i="18" s="1"/>
  <c r="M165" i="18" s="1"/>
  <c r="M166" i="18" s="1"/>
  <c r="M167" i="18" s="1"/>
  <c r="M168" i="18" s="1"/>
  <c r="M169" i="18" s="1"/>
  <c r="M170" i="18" s="1"/>
  <c r="M171" i="18" s="1"/>
  <c r="M172" i="18" s="1"/>
  <c r="M173" i="18" s="1"/>
  <c r="M174" i="18" s="1"/>
  <c r="M175" i="18" s="1"/>
  <c r="M176" i="18" s="1"/>
  <c r="M177" i="18" s="1"/>
  <c r="M178" i="18" s="1"/>
  <c r="M179" i="18" s="1"/>
  <c r="M180" i="18" s="1"/>
  <c r="M181" i="18" s="1"/>
  <c r="M182" i="18" s="1"/>
  <c r="M183" i="18" s="1"/>
  <c r="M184" i="18" s="1"/>
  <c r="M185" i="18" s="1"/>
  <c r="M186" i="18" s="1"/>
  <c r="M187" i="18" s="1"/>
  <c r="M188" i="18" s="1"/>
  <c r="M189" i="18" s="1"/>
  <c r="L4" i="18"/>
  <c r="L5" i="18" s="1"/>
  <c r="L6" i="18" s="1"/>
  <c r="L7" i="18" s="1"/>
  <c r="L8" i="18" s="1"/>
  <c r="L9" i="18" s="1"/>
  <c r="L10" i="18" s="1"/>
  <c r="L11" i="18" s="1"/>
  <c r="L12" i="18" s="1"/>
  <c r="L13" i="18" s="1"/>
  <c r="L14" i="18" s="1"/>
  <c r="L15" i="18" s="1"/>
  <c r="L16" i="18" s="1"/>
  <c r="L17" i="18" s="1"/>
  <c r="L18" i="18" s="1"/>
  <c r="L19" i="18" s="1"/>
  <c r="L20" i="18" s="1"/>
  <c r="L21" i="18" s="1"/>
  <c r="L22" i="18" s="1"/>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L117" i="18" s="1"/>
  <c r="L118" i="18" s="1"/>
  <c r="L119" i="18" s="1"/>
  <c r="L120" i="18" s="1"/>
  <c r="L121" i="18" s="1"/>
  <c r="L122" i="18" s="1"/>
  <c r="L123" i="18" s="1"/>
  <c r="L124" i="18" s="1"/>
  <c r="L125" i="18" s="1"/>
  <c r="L126" i="18" s="1"/>
  <c r="L127" i="18" s="1"/>
  <c r="L128" i="18" s="1"/>
  <c r="L129" i="18" s="1"/>
  <c r="L130" i="18" s="1"/>
  <c r="L131" i="18" s="1"/>
  <c r="L132" i="18" s="1"/>
  <c r="L133" i="18" s="1"/>
  <c r="L134" i="18" s="1"/>
  <c r="L135" i="18" s="1"/>
  <c r="L136" i="18" s="1"/>
  <c r="L137" i="18" s="1"/>
  <c r="L138" i="18" s="1"/>
  <c r="L139" i="18" s="1"/>
  <c r="L140" i="18" s="1"/>
  <c r="L141" i="18" s="1"/>
  <c r="L142" i="18" s="1"/>
  <c r="L143" i="18" s="1"/>
  <c r="L144" i="18" s="1"/>
  <c r="L145" i="18" s="1"/>
  <c r="L146" i="18" s="1"/>
  <c r="L147" i="18" s="1"/>
  <c r="L148" i="18" s="1"/>
  <c r="L149" i="18" s="1"/>
  <c r="L150" i="18" s="1"/>
  <c r="L151" i="18" s="1"/>
  <c r="L152" i="18" s="1"/>
  <c r="L153" i="18" s="1"/>
  <c r="L154" i="18" s="1"/>
  <c r="L155" i="18" s="1"/>
  <c r="L156" i="18" s="1"/>
  <c r="L157" i="18" s="1"/>
  <c r="L158" i="18" s="1"/>
  <c r="L159" i="18" s="1"/>
  <c r="L160" i="18" s="1"/>
  <c r="L161" i="18" s="1"/>
  <c r="L162" i="18" s="1"/>
  <c r="L163" i="18" s="1"/>
  <c r="L164" i="18" s="1"/>
  <c r="L165" i="18" s="1"/>
  <c r="L166" i="18" s="1"/>
  <c r="L167" i="18" s="1"/>
  <c r="L168" i="18" s="1"/>
  <c r="L169" i="18" s="1"/>
  <c r="L170" i="18" s="1"/>
  <c r="L171" i="18" s="1"/>
  <c r="L172" i="18" s="1"/>
  <c r="L173" i="18" s="1"/>
  <c r="L174" i="18" s="1"/>
  <c r="L175" i="18" s="1"/>
  <c r="L176" i="18" s="1"/>
  <c r="L177" i="18" s="1"/>
  <c r="L178" i="18" s="1"/>
  <c r="L179" i="18" s="1"/>
  <c r="L180" i="18" s="1"/>
  <c r="L181" i="18" s="1"/>
  <c r="L182" i="18" s="1"/>
  <c r="L183" i="18" s="1"/>
  <c r="L184" i="18" s="1"/>
  <c r="L185" i="18" s="1"/>
  <c r="L186" i="18" s="1"/>
  <c r="L187" i="18" s="1"/>
  <c r="L188" i="18" s="1"/>
  <c r="L189" i="18" s="1"/>
  <c r="H170" i="18"/>
  <c r="AC3" i="18"/>
  <c r="AB3" i="18"/>
  <c r="P3" i="18"/>
  <c r="H169" i="18"/>
  <c r="O137" i="14"/>
  <c r="H100" i="14"/>
  <c r="P136" i="14"/>
  <c r="O136" i="14"/>
  <c r="H99" i="14"/>
  <c r="P135" i="14"/>
  <c r="O135" i="14"/>
  <c r="H98" i="14"/>
  <c r="P134" i="14"/>
  <c r="O134" i="14"/>
  <c r="H97" i="14"/>
  <c r="P133" i="14"/>
  <c r="O133" i="14"/>
  <c r="H96" i="14"/>
  <c r="P132" i="14"/>
  <c r="O132" i="14"/>
  <c r="H95" i="14"/>
  <c r="P131" i="14"/>
  <c r="O131" i="14"/>
  <c r="H94" i="14"/>
  <c r="P130" i="14"/>
  <c r="O130" i="14"/>
  <c r="H93" i="14"/>
  <c r="P129" i="14"/>
  <c r="O129" i="14"/>
  <c r="H92" i="14"/>
  <c r="P128" i="14"/>
  <c r="O128" i="14"/>
  <c r="H91" i="14"/>
  <c r="P127" i="14"/>
  <c r="O127" i="14"/>
  <c r="H10" i="14"/>
  <c r="P126" i="14"/>
  <c r="O126" i="14"/>
  <c r="H90" i="14"/>
  <c r="P125" i="14"/>
  <c r="O125" i="14"/>
  <c r="H89" i="14"/>
  <c r="P124" i="14"/>
  <c r="O124" i="14"/>
  <c r="H88" i="14"/>
  <c r="P123" i="14"/>
  <c r="O123" i="14"/>
  <c r="H87" i="14"/>
  <c r="P122" i="14"/>
  <c r="O122" i="14"/>
  <c r="H86" i="14"/>
  <c r="P121" i="14"/>
  <c r="O121" i="14"/>
  <c r="H85" i="14"/>
  <c r="P120" i="14"/>
  <c r="O120" i="14"/>
  <c r="H84" i="14"/>
  <c r="P119" i="14"/>
  <c r="O119" i="14"/>
  <c r="H83" i="14"/>
  <c r="P118" i="14"/>
  <c r="O118" i="14"/>
  <c r="H82" i="14"/>
  <c r="P117" i="14"/>
  <c r="O117" i="14"/>
  <c r="H81" i="14"/>
  <c r="P116" i="14"/>
  <c r="O116" i="14"/>
  <c r="H9" i="14"/>
  <c r="P115" i="14"/>
  <c r="O115" i="14"/>
  <c r="H80" i="14"/>
  <c r="P114" i="14"/>
  <c r="O114" i="14"/>
  <c r="H79" i="14"/>
  <c r="P113" i="14"/>
  <c r="O113" i="14"/>
  <c r="H78" i="14"/>
  <c r="P112" i="14"/>
  <c r="O112" i="14"/>
  <c r="H77" i="14"/>
  <c r="P111" i="14"/>
  <c r="O111" i="14"/>
  <c r="H76" i="14"/>
  <c r="P110" i="14"/>
  <c r="O110" i="14"/>
  <c r="H75" i="14"/>
  <c r="P109" i="14"/>
  <c r="O109" i="14"/>
  <c r="H74" i="14"/>
  <c r="P108" i="14"/>
  <c r="O108" i="14"/>
  <c r="H73" i="14"/>
  <c r="P107" i="14"/>
  <c r="O107" i="14"/>
  <c r="H72" i="14"/>
  <c r="P106" i="14"/>
  <c r="O106" i="14"/>
  <c r="H71" i="14"/>
  <c r="P105" i="14"/>
  <c r="O105" i="14"/>
  <c r="H8" i="14"/>
  <c r="P104" i="14"/>
  <c r="O104" i="14"/>
  <c r="H70" i="14"/>
  <c r="P103" i="14"/>
  <c r="O103" i="14"/>
  <c r="H69" i="14"/>
  <c r="P102" i="14"/>
  <c r="O102" i="14"/>
  <c r="H68" i="14"/>
  <c r="P101" i="14"/>
  <c r="O101" i="14"/>
  <c r="H67" i="14"/>
  <c r="P100" i="14"/>
  <c r="O100" i="14"/>
  <c r="H66" i="14"/>
  <c r="P99" i="14"/>
  <c r="O99" i="14"/>
  <c r="H65" i="14"/>
  <c r="P98" i="14"/>
  <c r="O98" i="14"/>
  <c r="H64" i="14"/>
  <c r="P97" i="14"/>
  <c r="O97" i="14"/>
  <c r="H63" i="14"/>
  <c r="P96" i="14"/>
  <c r="O96" i="14"/>
  <c r="H62" i="14"/>
  <c r="P95" i="14"/>
  <c r="O95" i="14"/>
  <c r="H61" i="14"/>
  <c r="P94" i="14"/>
  <c r="O94" i="14"/>
  <c r="H7" i="14"/>
  <c r="P93" i="14"/>
  <c r="O93" i="14"/>
  <c r="H60" i="14"/>
  <c r="P92" i="14"/>
  <c r="O92" i="14"/>
  <c r="H59" i="14"/>
  <c r="P91" i="14"/>
  <c r="O91" i="14"/>
  <c r="H58" i="14"/>
  <c r="P90" i="14"/>
  <c r="O90" i="14"/>
  <c r="H57" i="14"/>
  <c r="P89" i="14"/>
  <c r="O89" i="14"/>
  <c r="H56" i="14"/>
  <c r="P88" i="14"/>
  <c r="O88" i="14"/>
  <c r="H55" i="14"/>
  <c r="P87" i="14"/>
  <c r="O87" i="14"/>
  <c r="H54" i="14"/>
  <c r="P86" i="14"/>
  <c r="O86" i="14"/>
  <c r="H53" i="14"/>
  <c r="P85" i="14"/>
  <c r="O85" i="14"/>
  <c r="H52" i="14"/>
  <c r="P84" i="14"/>
  <c r="O84" i="14"/>
  <c r="H51" i="14"/>
  <c r="P83" i="14"/>
  <c r="O83" i="14"/>
  <c r="H6" i="14"/>
  <c r="P82" i="14"/>
  <c r="O82" i="14"/>
  <c r="H50" i="14"/>
  <c r="P81" i="14"/>
  <c r="O81" i="14"/>
  <c r="H49" i="14"/>
  <c r="P80" i="14"/>
  <c r="O80" i="14"/>
  <c r="H48" i="14"/>
  <c r="P79" i="14"/>
  <c r="O79" i="14"/>
  <c r="H47" i="14"/>
  <c r="P78" i="14"/>
  <c r="O78" i="14"/>
  <c r="H46" i="14"/>
  <c r="P77" i="14"/>
  <c r="O77" i="14"/>
  <c r="H45" i="14"/>
  <c r="P76" i="14"/>
  <c r="O76" i="14"/>
  <c r="H44" i="14"/>
  <c r="P75" i="14"/>
  <c r="O75" i="14"/>
  <c r="H43" i="14"/>
  <c r="P74" i="14"/>
  <c r="O74" i="14"/>
  <c r="H42" i="14"/>
  <c r="P73" i="14"/>
  <c r="O73" i="14"/>
  <c r="H41" i="14"/>
  <c r="P72" i="14"/>
  <c r="O72" i="14"/>
  <c r="H5" i="14"/>
  <c r="P71" i="14"/>
  <c r="O71" i="14"/>
  <c r="H40" i="14"/>
  <c r="P70" i="14"/>
  <c r="O70" i="14"/>
  <c r="H39" i="14"/>
  <c r="P69" i="14"/>
  <c r="O69" i="14"/>
  <c r="H38" i="14"/>
  <c r="P68" i="14"/>
  <c r="O68" i="14"/>
  <c r="H37" i="14"/>
  <c r="P67" i="14"/>
  <c r="O67" i="14"/>
  <c r="H36" i="14"/>
  <c r="P66" i="14"/>
  <c r="O66" i="14"/>
  <c r="H35" i="14"/>
  <c r="P65" i="14"/>
  <c r="O65" i="14"/>
  <c r="H34" i="14"/>
  <c r="P64" i="14"/>
  <c r="O64" i="14"/>
  <c r="H33" i="14"/>
  <c r="P63" i="14"/>
  <c r="O63" i="14"/>
  <c r="H32" i="14"/>
  <c r="P62" i="14"/>
  <c r="O62" i="14"/>
  <c r="H31" i="14"/>
  <c r="P61" i="14"/>
  <c r="O61" i="14"/>
  <c r="H4" i="14"/>
  <c r="P60" i="14"/>
  <c r="O60" i="14"/>
  <c r="H30" i="14"/>
  <c r="P59" i="14"/>
  <c r="O59" i="14"/>
  <c r="H29" i="14"/>
  <c r="P58" i="14"/>
  <c r="O58" i="14"/>
  <c r="H28" i="14"/>
  <c r="P57" i="14"/>
  <c r="O57" i="14"/>
  <c r="H27" i="14"/>
  <c r="P56" i="14"/>
  <c r="O56" i="14"/>
  <c r="H26" i="14"/>
  <c r="P55" i="14"/>
  <c r="O55" i="14"/>
  <c r="H25" i="14"/>
  <c r="P54" i="14"/>
  <c r="O54" i="14"/>
  <c r="H24" i="14"/>
  <c r="P53" i="14"/>
  <c r="O53" i="14"/>
  <c r="H23" i="14"/>
  <c r="P52" i="14"/>
  <c r="O52" i="14"/>
  <c r="H22" i="14"/>
  <c r="P51" i="14"/>
  <c r="O51" i="14"/>
  <c r="H21" i="14"/>
  <c r="P50" i="14"/>
  <c r="O50" i="14"/>
  <c r="H3" i="14"/>
  <c r="P49" i="14"/>
  <c r="O49" i="14"/>
  <c r="H20" i="14"/>
  <c r="P48" i="14"/>
  <c r="O48" i="14"/>
  <c r="H19" i="14"/>
  <c r="P47" i="14"/>
  <c r="O47" i="14"/>
  <c r="H18" i="14"/>
  <c r="P46" i="14"/>
  <c r="O46" i="14"/>
  <c r="H17" i="14"/>
  <c r="P45" i="14"/>
  <c r="O45" i="14"/>
  <c r="H16" i="14"/>
  <c r="P44" i="14"/>
  <c r="O44" i="14"/>
  <c r="H15" i="14"/>
  <c r="P43" i="14"/>
  <c r="O43" i="14"/>
  <c r="H136" i="14"/>
  <c r="P42" i="14"/>
  <c r="O42" i="14"/>
  <c r="H135" i="14"/>
  <c r="P41" i="14"/>
  <c r="O41" i="14"/>
  <c r="H134" i="14"/>
  <c r="P40" i="14"/>
  <c r="O40" i="14"/>
  <c r="H133" i="14"/>
  <c r="P39" i="14"/>
  <c r="O39" i="14"/>
  <c r="H132" i="14"/>
  <c r="P38" i="14"/>
  <c r="O38" i="14"/>
  <c r="H131" i="14"/>
  <c r="P37" i="14"/>
  <c r="O37" i="14"/>
  <c r="H14" i="14"/>
  <c r="P36" i="14"/>
  <c r="O36" i="14"/>
  <c r="H130" i="14"/>
  <c r="P35" i="14"/>
  <c r="O35" i="14"/>
  <c r="H129" i="14"/>
  <c r="P34" i="14"/>
  <c r="O34" i="14"/>
  <c r="H128" i="14"/>
  <c r="P33" i="14"/>
  <c r="O33" i="14"/>
  <c r="H127" i="14"/>
  <c r="P32" i="14"/>
  <c r="O32" i="14"/>
  <c r="H126" i="14"/>
  <c r="P31" i="14"/>
  <c r="O31" i="14"/>
  <c r="H125" i="14"/>
  <c r="P30" i="14"/>
  <c r="O30" i="14"/>
  <c r="H124" i="14"/>
  <c r="P29" i="14"/>
  <c r="O29" i="14"/>
  <c r="H123" i="14"/>
  <c r="P28" i="14"/>
  <c r="O28" i="14"/>
  <c r="H122" i="14"/>
  <c r="P27" i="14"/>
  <c r="O27" i="14"/>
  <c r="H121" i="14"/>
  <c r="P26" i="14"/>
  <c r="O26" i="14"/>
  <c r="H13" i="14"/>
  <c r="P25" i="14"/>
  <c r="O25" i="14"/>
  <c r="H120" i="14"/>
  <c r="P24" i="14"/>
  <c r="O24" i="14"/>
  <c r="H119" i="14"/>
  <c r="P23" i="14"/>
  <c r="O23" i="14"/>
  <c r="H118" i="14"/>
  <c r="P22" i="14"/>
  <c r="O22" i="14"/>
  <c r="H117" i="14"/>
  <c r="P21" i="14"/>
  <c r="O21" i="14"/>
  <c r="H116" i="14"/>
  <c r="P20" i="14"/>
  <c r="O20" i="14"/>
  <c r="H115" i="14"/>
  <c r="P19" i="14"/>
  <c r="O19" i="14"/>
  <c r="H114" i="14"/>
  <c r="P18" i="14"/>
  <c r="O18" i="14"/>
  <c r="H113" i="14"/>
  <c r="P17" i="14"/>
  <c r="O17" i="14"/>
  <c r="H112" i="14"/>
  <c r="P16" i="14"/>
  <c r="O16" i="14"/>
  <c r="H111" i="14"/>
  <c r="P15" i="14"/>
  <c r="O15" i="14"/>
  <c r="H12" i="14"/>
  <c r="P14" i="14"/>
  <c r="O14" i="14"/>
  <c r="H110" i="14"/>
  <c r="P13" i="14"/>
  <c r="O13" i="14"/>
  <c r="H109" i="14"/>
  <c r="P12" i="14"/>
  <c r="O12" i="14"/>
  <c r="H108" i="14"/>
  <c r="P11" i="14"/>
  <c r="O11" i="14"/>
  <c r="H107" i="14"/>
  <c r="P10" i="14"/>
  <c r="O10" i="14"/>
  <c r="H106" i="14"/>
  <c r="P9" i="14"/>
  <c r="O9" i="14"/>
  <c r="H105" i="14"/>
  <c r="P8" i="14"/>
  <c r="O8" i="14"/>
  <c r="H104" i="14"/>
  <c r="P7" i="14"/>
  <c r="O7" i="14"/>
  <c r="H103" i="14"/>
  <c r="P6" i="14"/>
  <c r="O6" i="14"/>
  <c r="H102" i="14"/>
  <c r="P5" i="14"/>
  <c r="O5" i="14"/>
  <c r="H101" i="14"/>
  <c r="P4" i="14"/>
  <c r="O4" i="14"/>
  <c r="M4" i="14"/>
  <c r="L4" i="14"/>
  <c r="H11" i="14"/>
  <c r="P3" i="14"/>
  <c r="H137" i="14"/>
  <c r="O178" i="13"/>
  <c r="H100" i="13"/>
  <c r="P177" i="13"/>
  <c r="O177" i="13"/>
  <c r="H99" i="13"/>
  <c r="P176" i="13"/>
  <c r="O176" i="13"/>
  <c r="H98" i="13"/>
  <c r="P175" i="13"/>
  <c r="O175" i="13"/>
  <c r="H97" i="13"/>
  <c r="P174" i="13"/>
  <c r="O174" i="13"/>
  <c r="H96" i="13"/>
  <c r="P173" i="13"/>
  <c r="O173" i="13"/>
  <c r="H95" i="13"/>
  <c r="P172" i="13"/>
  <c r="O172" i="13"/>
  <c r="H94" i="13"/>
  <c r="P171" i="13"/>
  <c r="O171" i="13"/>
  <c r="H93" i="13"/>
  <c r="P170" i="13"/>
  <c r="O170" i="13"/>
  <c r="H92" i="13"/>
  <c r="P169" i="13"/>
  <c r="O169" i="13"/>
  <c r="H91" i="13"/>
  <c r="P168" i="13"/>
  <c r="O168" i="13"/>
  <c r="H10" i="13"/>
  <c r="P167" i="13"/>
  <c r="O167" i="13"/>
  <c r="H90" i="13"/>
  <c r="P166" i="13"/>
  <c r="O166" i="13"/>
  <c r="H89" i="13"/>
  <c r="P165" i="13"/>
  <c r="O165" i="13"/>
  <c r="H88" i="13"/>
  <c r="P164" i="13"/>
  <c r="O164" i="13"/>
  <c r="H87" i="13"/>
  <c r="P163" i="13"/>
  <c r="O163" i="13"/>
  <c r="H86" i="13"/>
  <c r="P162" i="13"/>
  <c r="O162" i="13"/>
  <c r="H85" i="13"/>
  <c r="P161" i="13"/>
  <c r="O161" i="13"/>
  <c r="H84" i="13"/>
  <c r="P160" i="13"/>
  <c r="O160" i="13"/>
  <c r="H83" i="13"/>
  <c r="P159" i="13"/>
  <c r="O159" i="13"/>
  <c r="H82" i="13"/>
  <c r="P158" i="13"/>
  <c r="O158" i="13"/>
  <c r="H81" i="13"/>
  <c r="P157" i="13"/>
  <c r="O157" i="13"/>
  <c r="H9" i="13"/>
  <c r="P156" i="13"/>
  <c r="O156" i="13"/>
  <c r="H80" i="13"/>
  <c r="P155" i="13"/>
  <c r="O155" i="13"/>
  <c r="H79" i="13"/>
  <c r="P154" i="13"/>
  <c r="O154" i="13"/>
  <c r="H78" i="13"/>
  <c r="P153" i="13"/>
  <c r="O153" i="13"/>
  <c r="H77" i="13"/>
  <c r="P152" i="13"/>
  <c r="O152" i="13"/>
  <c r="H76" i="13"/>
  <c r="P151" i="13"/>
  <c r="O151" i="13"/>
  <c r="H75" i="13"/>
  <c r="P150" i="13"/>
  <c r="O150" i="13"/>
  <c r="H74" i="13"/>
  <c r="P149" i="13"/>
  <c r="O149" i="13"/>
  <c r="H73" i="13"/>
  <c r="P148" i="13"/>
  <c r="O148" i="13"/>
  <c r="H72" i="13"/>
  <c r="P147" i="13"/>
  <c r="O147" i="13"/>
  <c r="H71" i="13"/>
  <c r="P146" i="13"/>
  <c r="O146" i="13"/>
  <c r="H8" i="13"/>
  <c r="P145" i="13"/>
  <c r="O145" i="13"/>
  <c r="H70" i="13"/>
  <c r="P144" i="13"/>
  <c r="O144" i="13"/>
  <c r="H69" i="13"/>
  <c r="P143" i="13"/>
  <c r="O143" i="13"/>
  <c r="H68" i="13"/>
  <c r="P142" i="13"/>
  <c r="O142" i="13"/>
  <c r="H67" i="13"/>
  <c r="P141" i="13"/>
  <c r="O141" i="13"/>
  <c r="H66" i="13"/>
  <c r="P140" i="13"/>
  <c r="O140" i="13"/>
  <c r="H65" i="13"/>
  <c r="P139" i="13"/>
  <c r="O139" i="13"/>
  <c r="H64" i="13"/>
  <c r="P138" i="13"/>
  <c r="O138" i="13"/>
  <c r="H63" i="13"/>
  <c r="P137" i="13"/>
  <c r="O137" i="13"/>
  <c r="H62" i="13"/>
  <c r="P136" i="13"/>
  <c r="O136" i="13"/>
  <c r="H61" i="13"/>
  <c r="P135" i="13"/>
  <c r="O135" i="13"/>
  <c r="H7" i="13"/>
  <c r="P134" i="13"/>
  <c r="O134" i="13"/>
  <c r="H60" i="13"/>
  <c r="P133" i="13"/>
  <c r="O133" i="13"/>
  <c r="H59" i="13"/>
  <c r="P132" i="13"/>
  <c r="O132" i="13"/>
  <c r="H58" i="13"/>
  <c r="P131" i="13"/>
  <c r="O131" i="13"/>
  <c r="H57" i="13"/>
  <c r="P130" i="13"/>
  <c r="O130" i="13"/>
  <c r="H56" i="13"/>
  <c r="P129" i="13"/>
  <c r="O129" i="13"/>
  <c r="H55" i="13"/>
  <c r="P128" i="13"/>
  <c r="O128" i="13"/>
  <c r="H54" i="13"/>
  <c r="P127" i="13"/>
  <c r="O127" i="13"/>
  <c r="H53" i="13"/>
  <c r="P126" i="13"/>
  <c r="O126" i="13"/>
  <c r="H52" i="13"/>
  <c r="P125" i="13"/>
  <c r="O125" i="13"/>
  <c r="H51" i="13"/>
  <c r="P124" i="13"/>
  <c r="O124" i="13"/>
  <c r="H6" i="13"/>
  <c r="P123" i="13"/>
  <c r="O123" i="13"/>
  <c r="H50" i="13"/>
  <c r="P122" i="13"/>
  <c r="O122" i="13"/>
  <c r="H49" i="13"/>
  <c r="P121" i="13"/>
  <c r="O121" i="13"/>
  <c r="H48" i="13"/>
  <c r="P120" i="13"/>
  <c r="O120" i="13"/>
  <c r="H47" i="13"/>
  <c r="P119" i="13"/>
  <c r="O119" i="13"/>
  <c r="H46" i="13"/>
  <c r="P118" i="13"/>
  <c r="O118" i="13"/>
  <c r="H45" i="13"/>
  <c r="P117" i="13"/>
  <c r="O117" i="13"/>
  <c r="H44" i="13"/>
  <c r="P116" i="13"/>
  <c r="O116" i="13"/>
  <c r="H43" i="13"/>
  <c r="P115" i="13"/>
  <c r="O115" i="13"/>
  <c r="H42" i="13"/>
  <c r="P114" i="13"/>
  <c r="O114" i="13"/>
  <c r="H41" i="13"/>
  <c r="P113" i="13"/>
  <c r="O113" i="13"/>
  <c r="H5" i="13"/>
  <c r="P112" i="13"/>
  <c r="O112" i="13"/>
  <c r="H40" i="13"/>
  <c r="P111" i="13"/>
  <c r="O111" i="13"/>
  <c r="H39" i="13"/>
  <c r="P110" i="13"/>
  <c r="O110" i="13"/>
  <c r="H38" i="13"/>
  <c r="P109" i="13"/>
  <c r="O109" i="13"/>
  <c r="H37" i="13"/>
  <c r="P108" i="13"/>
  <c r="O108" i="13"/>
  <c r="H36" i="13"/>
  <c r="P107" i="13"/>
  <c r="O107" i="13"/>
  <c r="H35" i="13"/>
  <c r="P106" i="13"/>
  <c r="O106" i="13"/>
  <c r="H34" i="13"/>
  <c r="P105" i="13"/>
  <c r="O105" i="13"/>
  <c r="H33" i="13"/>
  <c r="P104" i="13"/>
  <c r="O104" i="13"/>
  <c r="H32" i="13"/>
  <c r="P103" i="13"/>
  <c r="O103" i="13"/>
  <c r="H31" i="13"/>
  <c r="P102" i="13"/>
  <c r="O102" i="13"/>
  <c r="H4" i="13"/>
  <c r="P101" i="13"/>
  <c r="O101" i="13"/>
  <c r="H30" i="13"/>
  <c r="P100" i="13"/>
  <c r="O100" i="13"/>
  <c r="H29" i="13"/>
  <c r="P99" i="13"/>
  <c r="O99" i="13"/>
  <c r="H28" i="13"/>
  <c r="P98" i="13"/>
  <c r="O98" i="13"/>
  <c r="H27" i="13"/>
  <c r="P97" i="13"/>
  <c r="O97" i="13"/>
  <c r="H26" i="13"/>
  <c r="P96" i="13"/>
  <c r="O96" i="13"/>
  <c r="H25" i="13"/>
  <c r="P95" i="13"/>
  <c r="O95" i="13"/>
  <c r="H24" i="13"/>
  <c r="P94" i="13"/>
  <c r="O94" i="13"/>
  <c r="H23" i="13"/>
  <c r="P93" i="13"/>
  <c r="O93" i="13"/>
  <c r="H22" i="13"/>
  <c r="P92" i="13"/>
  <c r="O92" i="13"/>
  <c r="H21" i="13"/>
  <c r="P91" i="13"/>
  <c r="O91" i="13"/>
  <c r="H3" i="13"/>
  <c r="P90" i="13"/>
  <c r="O90" i="13"/>
  <c r="H20" i="13"/>
  <c r="P89" i="13"/>
  <c r="O89" i="13"/>
  <c r="H19" i="13"/>
  <c r="P88" i="13"/>
  <c r="O88" i="13"/>
  <c r="H178" i="13"/>
  <c r="P87" i="13"/>
  <c r="O87" i="13"/>
  <c r="H177" i="13"/>
  <c r="P86" i="13"/>
  <c r="O86" i="13"/>
  <c r="H176" i="13"/>
  <c r="P85" i="13"/>
  <c r="O85" i="13"/>
  <c r="H175" i="13"/>
  <c r="P84" i="13"/>
  <c r="O84" i="13"/>
  <c r="H174" i="13"/>
  <c r="P83" i="13"/>
  <c r="O83" i="13"/>
  <c r="H173" i="13"/>
  <c r="P82" i="13"/>
  <c r="O82" i="13"/>
  <c r="H172" i="13"/>
  <c r="P81" i="13"/>
  <c r="O81" i="13"/>
  <c r="H171" i="13"/>
  <c r="P80" i="13"/>
  <c r="O80" i="13"/>
  <c r="H18" i="13"/>
  <c r="P79" i="13"/>
  <c r="O79" i="13"/>
  <c r="H170" i="13"/>
  <c r="P78" i="13"/>
  <c r="O78" i="13"/>
  <c r="H169" i="13"/>
  <c r="P77" i="13"/>
  <c r="O77" i="13"/>
  <c r="H168" i="13"/>
  <c r="P76" i="13"/>
  <c r="O76" i="13"/>
  <c r="H167" i="13"/>
  <c r="P75" i="13"/>
  <c r="O75" i="13"/>
  <c r="H166" i="13"/>
  <c r="P74" i="13"/>
  <c r="O74" i="13"/>
  <c r="H165" i="13"/>
  <c r="P73" i="13"/>
  <c r="O73" i="13"/>
  <c r="H164" i="13"/>
  <c r="P72" i="13"/>
  <c r="O72" i="13"/>
  <c r="H163" i="13"/>
  <c r="P71" i="13"/>
  <c r="O71" i="13"/>
  <c r="H162" i="13"/>
  <c r="P70" i="13"/>
  <c r="O70" i="13"/>
  <c r="H161" i="13"/>
  <c r="P69" i="13"/>
  <c r="O69" i="13"/>
  <c r="H17" i="13"/>
  <c r="P68" i="13"/>
  <c r="O68" i="13"/>
  <c r="H160" i="13"/>
  <c r="P67" i="13"/>
  <c r="O67" i="13"/>
  <c r="H159" i="13"/>
  <c r="P66" i="13"/>
  <c r="O66" i="13"/>
  <c r="H158" i="13"/>
  <c r="P65" i="13"/>
  <c r="O65" i="13"/>
  <c r="H157" i="13"/>
  <c r="P64" i="13"/>
  <c r="O64" i="13"/>
  <c r="H156" i="13"/>
  <c r="P63" i="13"/>
  <c r="O63" i="13"/>
  <c r="H155" i="13"/>
  <c r="P62" i="13"/>
  <c r="O62" i="13"/>
  <c r="H154" i="13"/>
  <c r="P61" i="13"/>
  <c r="O61" i="13"/>
  <c r="H153" i="13"/>
  <c r="P60" i="13"/>
  <c r="O60" i="13"/>
  <c r="H152" i="13"/>
  <c r="P59" i="13"/>
  <c r="O59" i="13"/>
  <c r="H151" i="13"/>
  <c r="P58" i="13"/>
  <c r="O58" i="13"/>
  <c r="H16" i="13"/>
  <c r="P57" i="13"/>
  <c r="O57" i="13"/>
  <c r="H150" i="13"/>
  <c r="P56" i="13"/>
  <c r="O56" i="13"/>
  <c r="H149" i="13"/>
  <c r="P55" i="13"/>
  <c r="O55" i="13"/>
  <c r="H148" i="13"/>
  <c r="P54" i="13"/>
  <c r="O54" i="13"/>
  <c r="H147" i="13"/>
  <c r="P53" i="13"/>
  <c r="O53" i="13"/>
  <c r="H146" i="13"/>
  <c r="P52" i="13"/>
  <c r="O52" i="13"/>
  <c r="H145" i="13"/>
  <c r="P51" i="13"/>
  <c r="O51" i="13"/>
  <c r="H144" i="13"/>
  <c r="P50" i="13"/>
  <c r="O50" i="13"/>
  <c r="H143" i="13"/>
  <c r="P49" i="13"/>
  <c r="O49" i="13"/>
  <c r="H142" i="13"/>
  <c r="P48" i="13"/>
  <c r="O48" i="13"/>
  <c r="H141" i="13"/>
  <c r="P47" i="13"/>
  <c r="O47" i="13"/>
  <c r="H15" i="13"/>
  <c r="P46" i="13"/>
  <c r="O46" i="13"/>
  <c r="H140" i="13"/>
  <c r="P45" i="13"/>
  <c r="O45" i="13"/>
  <c r="H139" i="13"/>
  <c r="P44" i="13"/>
  <c r="O44" i="13"/>
  <c r="H138" i="13"/>
  <c r="P43" i="13"/>
  <c r="O43" i="13"/>
  <c r="H137" i="13"/>
  <c r="P42" i="13"/>
  <c r="O42" i="13"/>
  <c r="H136" i="13"/>
  <c r="P41" i="13"/>
  <c r="O41" i="13"/>
  <c r="H135" i="13"/>
  <c r="P40" i="13"/>
  <c r="O40" i="13"/>
  <c r="H134" i="13"/>
  <c r="P39" i="13"/>
  <c r="O39" i="13"/>
  <c r="H133" i="13"/>
  <c r="P38" i="13"/>
  <c r="O38" i="13"/>
  <c r="H132" i="13"/>
  <c r="P37" i="13"/>
  <c r="O37" i="13"/>
  <c r="H131" i="13"/>
  <c r="P36" i="13"/>
  <c r="O36" i="13"/>
  <c r="H14" i="13"/>
  <c r="P35" i="13"/>
  <c r="O35" i="13"/>
  <c r="H130" i="13"/>
  <c r="P34" i="13"/>
  <c r="O34" i="13"/>
  <c r="H129" i="13"/>
  <c r="P33" i="13"/>
  <c r="O33" i="13"/>
  <c r="H128" i="13"/>
  <c r="P32" i="13"/>
  <c r="O32" i="13"/>
  <c r="H127" i="13"/>
  <c r="P31" i="13"/>
  <c r="O31" i="13"/>
  <c r="H126" i="13"/>
  <c r="P30" i="13"/>
  <c r="O30" i="13"/>
  <c r="H125" i="13"/>
  <c r="P29" i="13"/>
  <c r="O29" i="13"/>
  <c r="H124" i="13"/>
  <c r="P28" i="13"/>
  <c r="O28" i="13"/>
  <c r="H123" i="13"/>
  <c r="P27" i="13"/>
  <c r="O27" i="13"/>
  <c r="H122" i="13"/>
  <c r="P26" i="13"/>
  <c r="O26" i="13"/>
  <c r="H121" i="13"/>
  <c r="P25" i="13"/>
  <c r="O25" i="13"/>
  <c r="H13" i="13"/>
  <c r="P24" i="13"/>
  <c r="O24" i="13"/>
  <c r="H120" i="13"/>
  <c r="P23" i="13"/>
  <c r="O23" i="13"/>
  <c r="H119" i="13"/>
  <c r="P22" i="13"/>
  <c r="O22" i="13"/>
  <c r="H118" i="13"/>
  <c r="P21" i="13"/>
  <c r="O21" i="13"/>
  <c r="H117" i="13"/>
  <c r="P20" i="13"/>
  <c r="O20" i="13"/>
  <c r="H116" i="13"/>
  <c r="P19" i="13"/>
  <c r="O19" i="13"/>
  <c r="H115" i="13"/>
  <c r="P18" i="13"/>
  <c r="O18" i="13"/>
  <c r="H114" i="13"/>
  <c r="P17" i="13"/>
  <c r="O17" i="13"/>
  <c r="H113" i="13"/>
  <c r="P16" i="13"/>
  <c r="O16" i="13"/>
  <c r="H112" i="13"/>
  <c r="P15" i="13"/>
  <c r="O15" i="13"/>
  <c r="H111" i="13"/>
  <c r="P14" i="13"/>
  <c r="O14" i="13"/>
  <c r="H12" i="13"/>
  <c r="P13" i="13"/>
  <c r="O13" i="13"/>
  <c r="H110" i="13"/>
  <c r="P12" i="13"/>
  <c r="O12" i="13"/>
  <c r="H109" i="13"/>
  <c r="P11" i="13"/>
  <c r="O11" i="13"/>
  <c r="H108" i="13"/>
  <c r="P10" i="13"/>
  <c r="O10" i="13"/>
  <c r="H107" i="13"/>
  <c r="P9" i="13"/>
  <c r="O9" i="13"/>
  <c r="H106" i="13"/>
  <c r="P8" i="13"/>
  <c r="O8" i="13"/>
  <c r="H105" i="13"/>
  <c r="P7" i="13"/>
  <c r="O7" i="13"/>
  <c r="H104" i="13"/>
  <c r="P6" i="13"/>
  <c r="O6" i="13"/>
  <c r="H103" i="13"/>
  <c r="P5" i="13"/>
  <c r="O5" i="13"/>
  <c r="H102" i="13"/>
  <c r="P4" i="13"/>
  <c r="O4" i="13"/>
  <c r="H101" i="13"/>
  <c r="P3" i="13"/>
  <c r="H11" i="13"/>
  <c r="H16" i="12"/>
  <c r="P16" i="12"/>
  <c r="O16" i="12"/>
  <c r="H15" i="12"/>
  <c r="P15" i="12"/>
  <c r="O15" i="12"/>
  <c r="H14" i="12"/>
  <c r="P14" i="12"/>
  <c r="O14" i="12"/>
  <c r="H13" i="12"/>
  <c r="P13" i="12"/>
  <c r="O13" i="12"/>
  <c r="H12" i="12"/>
  <c r="P12" i="12"/>
  <c r="O12" i="12"/>
  <c r="H11" i="12"/>
  <c r="P11" i="12"/>
  <c r="O11" i="12"/>
  <c r="H10" i="12"/>
  <c r="P10" i="12"/>
  <c r="O10" i="12"/>
  <c r="H9" i="12"/>
  <c r="P9" i="12"/>
  <c r="O9" i="12"/>
  <c r="H8" i="12"/>
  <c r="P8" i="12"/>
  <c r="O8" i="12"/>
  <c r="H7" i="12"/>
  <c r="P7" i="12"/>
  <c r="O7" i="12"/>
  <c r="H6" i="12"/>
  <c r="P6" i="12"/>
  <c r="O6" i="12"/>
  <c r="H5" i="12"/>
  <c r="P5" i="12"/>
  <c r="O5" i="12"/>
  <c r="H4" i="12"/>
  <c r="P4" i="12"/>
  <c r="O4" i="12"/>
  <c r="M4" i="12"/>
  <c r="M5" i="12" s="1"/>
  <c r="M6" i="12" s="1"/>
  <c r="M7" i="12" s="1"/>
  <c r="M8" i="12" s="1"/>
  <c r="M9" i="12" s="1"/>
  <c r="M10" i="12" s="1"/>
  <c r="M11" i="12" s="1"/>
  <c r="M12" i="12" s="1"/>
  <c r="M13" i="12" s="1"/>
  <c r="M14" i="12" s="1"/>
  <c r="M15" i="12" s="1"/>
  <c r="M16" i="12" s="1"/>
  <c r="M17" i="12" s="1"/>
  <c r="M18" i="12" s="1"/>
  <c r="L4" i="12"/>
  <c r="L5" i="12" s="1"/>
  <c r="L6" i="12" s="1"/>
  <c r="L7" i="12" s="1"/>
  <c r="L8" i="12" s="1"/>
  <c r="L9" i="12" s="1"/>
  <c r="L10" i="12" s="1"/>
  <c r="L11" i="12" s="1"/>
  <c r="L12" i="12" s="1"/>
  <c r="L13" i="12" s="1"/>
  <c r="L14" i="12" s="1"/>
  <c r="L15" i="12" s="1"/>
  <c r="L16" i="12" s="1"/>
  <c r="L17" i="12" s="1"/>
  <c r="L18" i="12" s="1"/>
  <c r="N18" i="12" s="1"/>
  <c r="H3" i="12"/>
  <c r="H17" i="12"/>
  <c r="L262" i="33" l="1"/>
  <c r="N261" i="33"/>
  <c r="DB39" i="46"/>
  <c r="BG42" i="46"/>
  <c r="BM42" i="46"/>
  <c r="L44" i="46"/>
  <c r="N43" i="46"/>
  <c r="CW40" i="46"/>
  <c r="DA40" i="46" s="1"/>
  <c r="CR41" i="46"/>
  <c r="CS41" i="46"/>
  <c r="CX40" i="46"/>
  <c r="L27" i="40"/>
  <c r="N26" i="40"/>
  <c r="AA3" i="34"/>
  <c r="AB3" i="34"/>
  <c r="BR3" i="34" s="1"/>
  <c r="N3" i="34"/>
  <c r="DA21" i="39"/>
  <c r="DB21" i="39" s="1"/>
  <c r="CW22" i="39"/>
  <c r="CR23" i="39"/>
  <c r="N25" i="39"/>
  <c r="L26" i="39"/>
  <c r="CX22" i="39"/>
  <c r="CS23" i="39"/>
  <c r="BM24" i="39"/>
  <c r="BG24" i="39"/>
  <c r="CS29" i="33"/>
  <c r="CT29" i="33"/>
  <c r="CR29" i="33"/>
  <c r="CU29" i="33"/>
  <c r="CY34" i="33"/>
  <c r="CX34" i="33"/>
  <c r="CW34" i="33"/>
  <c r="CZ34" i="33"/>
  <c r="CU85" i="33"/>
  <c r="CR85" i="33"/>
  <c r="CS85" i="33"/>
  <c r="CT85" i="33"/>
  <c r="CW90" i="33"/>
  <c r="CY90" i="33"/>
  <c r="CZ90" i="33"/>
  <c r="CX90" i="33"/>
  <c r="CS93" i="33"/>
  <c r="CT93" i="33"/>
  <c r="CR93" i="33"/>
  <c r="CU93" i="33"/>
  <c r="CT149" i="33"/>
  <c r="CR149" i="33"/>
  <c r="CS149" i="33"/>
  <c r="CU149" i="33"/>
  <c r="CT205" i="33"/>
  <c r="CS205" i="33"/>
  <c r="CU205" i="33"/>
  <c r="CR205" i="33"/>
  <c r="CW250" i="33"/>
  <c r="CX250" i="33"/>
  <c r="CY250" i="33"/>
  <c r="CZ250" i="33"/>
  <c r="CR253" i="33"/>
  <c r="CS253" i="33"/>
  <c r="CT253" i="33"/>
  <c r="CU253" i="33"/>
  <c r="CW258" i="33"/>
  <c r="CZ258" i="33"/>
  <c r="CX258" i="33"/>
  <c r="CY258" i="33"/>
  <c r="CR4" i="34"/>
  <c r="CS4" i="34"/>
  <c r="CR9" i="34"/>
  <c r="CS9" i="34"/>
  <c r="CX54" i="34"/>
  <c r="CW54" i="34"/>
  <c r="CR57" i="34"/>
  <c r="CS57" i="34"/>
  <c r="CX62" i="34"/>
  <c r="CW62" i="34"/>
  <c r="CW110" i="34"/>
  <c r="CX110" i="34"/>
  <c r="CR113" i="34"/>
  <c r="CS113" i="34"/>
  <c r="CR121" i="34"/>
  <c r="CS121" i="34"/>
  <c r="CW166" i="34"/>
  <c r="CX166" i="34"/>
  <c r="CS169" i="34"/>
  <c r="CR169" i="34"/>
  <c r="CW174" i="34"/>
  <c r="CX174" i="34"/>
  <c r="CX222" i="34"/>
  <c r="CW222" i="34"/>
  <c r="CS225" i="34"/>
  <c r="CR225" i="34"/>
  <c r="CW230" i="34"/>
  <c r="CX230" i="34"/>
  <c r="CX238" i="34"/>
  <c r="CW238" i="34"/>
  <c r="CS257" i="34"/>
  <c r="CR257" i="34"/>
  <c r="CX326" i="34"/>
  <c r="CW326" i="34"/>
  <c r="CY10" i="33"/>
  <c r="CW10" i="33"/>
  <c r="CX10" i="33"/>
  <c r="CZ10" i="33"/>
  <c r="CW18" i="33"/>
  <c r="CZ18" i="33"/>
  <c r="CX18" i="33"/>
  <c r="CY18" i="33"/>
  <c r="CR69" i="33"/>
  <c r="CT69" i="33"/>
  <c r="CU69" i="33"/>
  <c r="CS69" i="33"/>
  <c r="CR77" i="33"/>
  <c r="CS77" i="33"/>
  <c r="CU77" i="33"/>
  <c r="CT77" i="33"/>
  <c r="CU125" i="33"/>
  <c r="CR125" i="33"/>
  <c r="CS125" i="33"/>
  <c r="CT125" i="33"/>
  <c r="CZ138" i="33"/>
  <c r="CX138" i="33"/>
  <c r="CW138" i="33"/>
  <c r="CY138" i="33"/>
  <c r="CX194" i="33"/>
  <c r="CY194" i="33"/>
  <c r="CZ194" i="33"/>
  <c r="CW194" i="33"/>
  <c r="CT197" i="33"/>
  <c r="CU197" i="33"/>
  <c r="CR197" i="33"/>
  <c r="CS197" i="33"/>
  <c r="CZ202" i="33"/>
  <c r="CX202" i="33"/>
  <c r="CW202" i="33"/>
  <c r="CY202" i="33"/>
  <c r="CX3" i="34"/>
  <c r="CW3" i="34"/>
  <c r="CX6" i="34"/>
  <c r="CW6" i="34"/>
  <c r="CR65" i="34"/>
  <c r="CS65" i="34"/>
  <c r="CX70" i="34"/>
  <c r="CW70" i="34"/>
  <c r="CR81" i="34"/>
  <c r="CS81" i="34"/>
  <c r="CS313" i="34"/>
  <c r="CR313" i="34"/>
  <c r="CW5" i="33"/>
  <c r="CX5" i="33"/>
  <c r="CY5" i="33"/>
  <c r="CZ5" i="33"/>
  <c r="CU8" i="33"/>
  <c r="CT8" i="33"/>
  <c r="CS8" i="33"/>
  <c r="CR8" i="33"/>
  <c r="CY13" i="33"/>
  <c r="CZ13" i="33"/>
  <c r="CW13" i="33"/>
  <c r="CX13" i="33"/>
  <c r="CS16" i="33"/>
  <c r="CU16" i="33"/>
  <c r="CR16" i="33"/>
  <c r="CT16" i="33"/>
  <c r="CZ21" i="33"/>
  <c r="CX21" i="33"/>
  <c r="CY21" i="33"/>
  <c r="CW21" i="33"/>
  <c r="CR24" i="33"/>
  <c r="CU24" i="33"/>
  <c r="CT24" i="33"/>
  <c r="CS24" i="33"/>
  <c r="CY29" i="33"/>
  <c r="CZ29" i="33"/>
  <c r="CX29" i="33"/>
  <c r="CW29" i="33"/>
  <c r="CR32" i="33"/>
  <c r="CS32" i="33"/>
  <c r="CU32" i="33"/>
  <c r="CT32" i="33"/>
  <c r="CW37" i="33"/>
  <c r="CY37" i="33"/>
  <c r="CZ37" i="33"/>
  <c r="CX37" i="33"/>
  <c r="CS40" i="33"/>
  <c r="CR40" i="33"/>
  <c r="CU40" i="33"/>
  <c r="CT40" i="33"/>
  <c r="CW45" i="33"/>
  <c r="CY45" i="33"/>
  <c r="CZ45" i="33"/>
  <c r="CX45" i="33"/>
  <c r="CS48" i="33"/>
  <c r="CT48" i="33"/>
  <c r="CR48" i="33"/>
  <c r="CU48" i="33"/>
  <c r="CW53" i="33"/>
  <c r="CX53" i="33"/>
  <c r="CY53" i="33"/>
  <c r="CZ53" i="33"/>
  <c r="CS56" i="33"/>
  <c r="CU56" i="33"/>
  <c r="CT56" i="33"/>
  <c r="CR56" i="33"/>
  <c r="CW61" i="33"/>
  <c r="CX61" i="33"/>
  <c r="CY61" i="33"/>
  <c r="CZ61" i="33"/>
  <c r="CT64" i="33"/>
  <c r="CU64" i="33"/>
  <c r="CR64" i="33"/>
  <c r="CS64" i="33"/>
  <c r="CW69" i="33"/>
  <c r="CX69" i="33"/>
  <c r="CY69" i="33"/>
  <c r="CZ69" i="33"/>
  <c r="CR72" i="33"/>
  <c r="CS72" i="33"/>
  <c r="CU72" i="33"/>
  <c r="CT72" i="33"/>
  <c r="CY77" i="33"/>
  <c r="CW77" i="33"/>
  <c r="CX77" i="33"/>
  <c r="CZ77" i="33"/>
  <c r="CT80" i="33"/>
  <c r="CR80" i="33"/>
  <c r="CS80" i="33"/>
  <c r="CU80" i="33"/>
  <c r="CX85" i="33"/>
  <c r="CY85" i="33"/>
  <c r="CZ85" i="33"/>
  <c r="CW85" i="33"/>
  <c r="CS88" i="33"/>
  <c r="CT88" i="33"/>
  <c r="CR88" i="33"/>
  <c r="CU88" i="33"/>
  <c r="CZ93" i="33"/>
  <c r="CW93" i="33"/>
  <c r="CX93" i="33"/>
  <c r="CY93" i="33"/>
  <c r="CT96" i="33"/>
  <c r="CS96" i="33"/>
  <c r="CR96" i="33"/>
  <c r="CU96" i="33"/>
  <c r="CX101" i="33"/>
  <c r="CY101" i="33"/>
  <c r="CW101" i="33"/>
  <c r="CZ101" i="33"/>
  <c r="CS104" i="33"/>
  <c r="CU104" i="33"/>
  <c r="CR104" i="33"/>
  <c r="CT104" i="33"/>
  <c r="CX109" i="33"/>
  <c r="CW109" i="33"/>
  <c r="CZ109" i="33"/>
  <c r="CY109" i="33"/>
  <c r="CR112" i="33"/>
  <c r="CS112" i="33"/>
  <c r="CT112" i="33"/>
  <c r="CU112" i="33"/>
  <c r="CY117" i="33"/>
  <c r="CX117" i="33"/>
  <c r="CZ117" i="33"/>
  <c r="CW117" i="33"/>
  <c r="CT120" i="33"/>
  <c r="CR120" i="33"/>
  <c r="CS120" i="33"/>
  <c r="CU120" i="33"/>
  <c r="CX125" i="33"/>
  <c r="CY125" i="33"/>
  <c r="CW125" i="33"/>
  <c r="CZ125" i="33"/>
  <c r="CS128" i="33"/>
  <c r="CT128" i="33"/>
  <c r="CU128" i="33"/>
  <c r="CR128" i="33"/>
  <c r="CZ133" i="33"/>
  <c r="CY133" i="33"/>
  <c r="CW133" i="33"/>
  <c r="CX133" i="33"/>
  <c r="CR136" i="33"/>
  <c r="CU136" i="33"/>
  <c r="CS136" i="33"/>
  <c r="CT136" i="33"/>
  <c r="CY141" i="33"/>
  <c r="CZ141" i="33"/>
  <c r="CX141" i="33"/>
  <c r="CW141" i="33"/>
  <c r="CT144" i="33"/>
  <c r="CR144" i="33"/>
  <c r="CS144" i="33"/>
  <c r="CU144" i="33"/>
  <c r="CW149" i="33"/>
  <c r="CY149" i="33"/>
  <c r="CZ149" i="33"/>
  <c r="CX149" i="33"/>
  <c r="CR152" i="33"/>
  <c r="CU152" i="33"/>
  <c r="CS152" i="33"/>
  <c r="CT152" i="33"/>
  <c r="CW157" i="33"/>
  <c r="CZ157" i="33"/>
  <c r="CX157" i="33"/>
  <c r="CY157" i="33"/>
  <c r="CR160" i="33"/>
  <c r="CS160" i="33"/>
  <c r="CT160" i="33"/>
  <c r="CU160" i="33"/>
  <c r="CY165" i="33"/>
  <c r="CZ165" i="33"/>
  <c r="CW165" i="33"/>
  <c r="CX165" i="33"/>
  <c r="CS168" i="33"/>
  <c r="CT168" i="33"/>
  <c r="CU168" i="33"/>
  <c r="CR168" i="33"/>
  <c r="CW173" i="33"/>
  <c r="CX173" i="33"/>
  <c r="CY173" i="33"/>
  <c r="CZ173" i="33"/>
  <c r="CS176" i="33"/>
  <c r="CT176" i="33"/>
  <c r="CR176" i="33"/>
  <c r="CU176" i="33"/>
  <c r="CY181" i="33"/>
  <c r="CW181" i="33"/>
  <c r="CX181" i="33"/>
  <c r="CZ181" i="33"/>
  <c r="CU184" i="33"/>
  <c r="CS184" i="33"/>
  <c r="CT184" i="33"/>
  <c r="CR184" i="33"/>
  <c r="CW189" i="33"/>
  <c r="CX189" i="33"/>
  <c r="CY189" i="33"/>
  <c r="CZ189" i="33"/>
  <c r="CU192" i="33"/>
  <c r="CT192" i="33"/>
  <c r="CR192" i="33"/>
  <c r="CS192" i="33"/>
  <c r="CZ197" i="33"/>
  <c r="CW197" i="33"/>
  <c r="CX197" i="33"/>
  <c r="CY197" i="33"/>
  <c r="CR200" i="33"/>
  <c r="CS200" i="33"/>
  <c r="CT200" i="33"/>
  <c r="CU200" i="33"/>
  <c r="CY205" i="33"/>
  <c r="CW205" i="33"/>
  <c r="CX205" i="33"/>
  <c r="CZ205" i="33"/>
  <c r="CR208" i="33"/>
  <c r="CS208" i="33"/>
  <c r="CT208" i="33"/>
  <c r="CU208" i="33"/>
  <c r="CZ213" i="33"/>
  <c r="CW213" i="33"/>
  <c r="CX213" i="33"/>
  <c r="CY213" i="33"/>
  <c r="CT216" i="33"/>
  <c r="CR216" i="33"/>
  <c r="CS216" i="33"/>
  <c r="CU216" i="33"/>
  <c r="CX221" i="33"/>
  <c r="CW221" i="33"/>
  <c r="CY221" i="33"/>
  <c r="CZ221" i="33"/>
  <c r="CR224" i="33"/>
  <c r="CT224" i="33"/>
  <c r="CU224" i="33"/>
  <c r="CS224" i="33"/>
  <c r="CW229" i="33"/>
  <c r="CX229" i="33"/>
  <c r="CY229" i="33"/>
  <c r="CZ229" i="33"/>
  <c r="CS232" i="33"/>
  <c r="CT232" i="33"/>
  <c r="CU232" i="33"/>
  <c r="CR232" i="33"/>
  <c r="CZ237" i="33"/>
  <c r="CW237" i="33"/>
  <c r="CX237" i="33"/>
  <c r="CY237" i="33"/>
  <c r="CS240" i="33"/>
  <c r="CT240" i="33"/>
  <c r="CU240" i="33"/>
  <c r="CR240" i="33"/>
  <c r="CW245" i="33"/>
  <c r="CX245" i="33"/>
  <c r="CY245" i="33"/>
  <c r="CZ245" i="33"/>
  <c r="CR248" i="33"/>
  <c r="CS248" i="33"/>
  <c r="CT248" i="33"/>
  <c r="CU248" i="33"/>
  <c r="CY253" i="33"/>
  <c r="CZ253" i="33"/>
  <c r="CW253" i="33"/>
  <c r="CX253" i="33"/>
  <c r="CU256" i="33"/>
  <c r="CS256" i="33"/>
  <c r="CT256" i="33"/>
  <c r="CR256" i="33"/>
  <c r="CX4" i="34"/>
  <c r="CW4" i="34"/>
  <c r="CW9" i="34"/>
  <c r="CX9" i="34"/>
  <c r="CR12" i="34"/>
  <c r="CS12" i="34"/>
  <c r="CW17" i="34"/>
  <c r="CX17" i="34"/>
  <c r="CR20" i="34"/>
  <c r="CS20" i="34"/>
  <c r="CW25" i="34"/>
  <c r="CX25" i="34"/>
  <c r="CR28" i="34"/>
  <c r="CS28" i="34"/>
  <c r="CW33" i="34"/>
  <c r="CX33" i="34"/>
  <c r="CR36" i="34"/>
  <c r="CS36" i="34"/>
  <c r="CW41" i="34"/>
  <c r="CX41" i="34"/>
  <c r="CR44" i="34"/>
  <c r="CS44" i="34"/>
  <c r="CW49" i="34"/>
  <c r="CX49" i="34"/>
  <c r="CR52" i="34"/>
  <c r="CS52" i="34"/>
  <c r="CW57" i="34"/>
  <c r="CX57" i="34"/>
  <c r="CR60" i="34"/>
  <c r="CS60" i="34"/>
  <c r="CW65" i="34"/>
  <c r="CX65" i="34"/>
  <c r="CR68" i="34"/>
  <c r="CS68" i="34"/>
  <c r="CW73" i="34"/>
  <c r="CX73" i="34"/>
  <c r="CR76" i="34"/>
  <c r="CS76" i="34"/>
  <c r="CW81" i="34"/>
  <c r="CX81" i="34"/>
  <c r="CR84" i="34"/>
  <c r="CS84" i="34"/>
  <c r="CW89" i="34"/>
  <c r="CX89" i="34"/>
  <c r="CR92" i="34"/>
  <c r="CS92" i="34"/>
  <c r="CW97" i="34"/>
  <c r="CX97" i="34"/>
  <c r="CR100" i="34"/>
  <c r="CS100" i="34"/>
  <c r="CW105" i="34"/>
  <c r="CX105" i="34"/>
  <c r="CS108" i="34"/>
  <c r="CR108" i="34"/>
  <c r="CW113" i="34"/>
  <c r="CX113" i="34"/>
  <c r="CS116" i="34"/>
  <c r="CR116" i="34"/>
  <c r="CW121" i="34"/>
  <c r="CX121" i="34"/>
  <c r="CS124" i="34"/>
  <c r="CR124" i="34"/>
  <c r="CW129" i="34"/>
  <c r="CX129" i="34"/>
  <c r="CR132" i="34"/>
  <c r="CS132" i="34"/>
  <c r="CW137" i="34"/>
  <c r="CX137" i="34"/>
  <c r="CR140" i="34"/>
  <c r="CS140" i="34"/>
  <c r="CW145" i="34"/>
  <c r="CX145" i="34"/>
  <c r="CS148" i="34"/>
  <c r="CR148" i="34"/>
  <c r="CW153" i="34"/>
  <c r="CX153" i="34"/>
  <c r="CS156" i="34"/>
  <c r="CR156" i="34"/>
  <c r="CX161" i="34"/>
  <c r="CW161" i="34"/>
  <c r="CS164" i="34"/>
  <c r="CR164" i="34"/>
  <c r="CW169" i="34"/>
  <c r="CX169" i="34"/>
  <c r="CS172" i="34"/>
  <c r="CR172" i="34"/>
  <c r="CW177" i="34"/>
  <c r="CX177" i="34"/>
  <c r="CS180" i="34"/>
  <c r="CR180" i="34"/>
  <c r="CX185" i="34"/>
  <c r="CW185" i="34"/>
  <c r="CS188" i="34"/>
  <c r="CR188" i="34"/>
  <c r="CW193" i="34"/>
  <c r="CX193" i="34"/>
  <c r="CS196" i="34"/>
  <c r="CR196" i="34"/>
  <c r="CW201" i="34"/>
  <c r="CX201" i="34"/>
  <c r="CS204" i="34"/>
  <c r="CR204" i="34"/>
  <c r="CX209" i="34"/>
  <c r="CW209" i="34"/>
  <c r="CS212" i="34"/>
  <c r="CR212" i="34"/>
  <c r="CX217" i="34"/>
  <c r="CW217" i="34"/>
  <c r="CS220" i="34"/>
  <c r="CR220" i="34"/>
  <c r="CX225" i="34"/>
  <c r="CW225" i="34"/>
  <c r="CS228" i="34"/>
  <c r="CR228" i="34"/>
  <c r="CX233" i="34"/>
  <c r="CW233" i="34"/>
  <c r="CS236" i="34"/>
  <c r="CR236" i="34"/>
  <c r="CX241" i="34"/>
  <c r="CW241" i="34"/>
  <c r="CS244" i="34"/>
  <c r="CR244" i="34"/>
  <c r="CX249" i="34"/>
  <c r="CW249" i="34"/>
  <c r="CS252" i="34"/>
  <c r="CR252" i="34"/>
  <c r="CX257" i="34"/>
  <c r="CW257" i="34"/>
  <c r="CS260" i="34"/>
  <c r="CR260" i="34"/>
  <c r="CX265" i="34"/>
  <c r="CW265" i="34"/>
  <c r="CS268" i="34"/>
  <c r="CR268" i="34"/>
  <c r="CX273" i="34"/>
  <c r="CW273" i="34"/>
  <c r="CS276" i="34"/>
  <c r="CR276" i="34"/>
  <c r="CX281" i="34"/>
  <c r="CW281" i="34"/>
  <c r="CS284" i="34"/>
  <c r="CR284" i="34"/>
  <c r="CX289" i="34"/>
  <c r="CW289" i="34"/>
  <c r="CS292" i="34"/>
  <c r="CR292" i="34"/>
  <c r="CX297" i="34"/>
  <c r="CW297" i="34"/>
  <c r="CS300" i="34"/>
  <c r="CR300" i="34"/>
  <c r="CX305" i="34"/>
  <c r="CW305" i="34"/>
  <c r="CS308" i="34"/>
  <c r="CR308" i="34"/>
  <c r="CX313" i="34"/>
  <c r="CW313" i="34"/>
  <c r="CS316" i="34"/>
  <c r="CR316" i="34"/>
  <c r="CX321" i="34"/>
  <c r="CW321" i="34"/>
  <c r="CS324" i="34"/>
  <c r="CR324" i="34"/>
  <c r="CX329" i="34"/>
  <c r="CW329" i="34"/>
  <c r="CY42" i="33"/>
  <c r="CX42" i="33"/>
  <c r="CW42" i="33"/>
  <c r="CZ42" i="33"/>
  <c r="CU45" i="33"/>
  <c r="CT45" i="33"/>
  <c r="CR45" i="33"/>
  <c r="CS45" i="33"/>
  <c r="CY50" i="33"/>
  <c r="CZ50" i="33"/>
  <c r="CW50" i="33"/>
  <c r="CX50" i="33"/>
  <c r="CX58" i="33"/>
  <c r="CW58" i="33"/>
  <c r="CY58" i="33"/>
  <c r="CZ58" i="33"/>
  <c r="CX66" i="33"/>
  <c r="CW66" i="33"/>
  <c r="CY66" i="33"/>
  <c r="CZ66" i="33"/>
  <c r="CR117" i="33"/>
  <c r="CT117" i="33"/>
  <c r="CU117" i="33"/>
  <c r="CS117" i="33"/>
  <c r="CX130" i="33"/>
  <c r="CZ130" i="33"/>
  <c r="CW130" i="33"/>
  <c r="CY130" i="33"/>
  <c r="CT173" i="33"/>
  <c r="CU173" i="33"/>
  <c r="CS173" i="33"/>
  <c r="CR173" i="33"/>
  <c r="CW186" i="33"/>
  <c r="CZ186" i="33"/>
  <c r="CX186" i="33"/>
  <c r="CY186" i="33"/>
  <c r="CR73" i="34"/>
  <c r="CS73" i="34"/>
  <c r="CX78" i="34"/>
  <c r="CW78" i="34"/>
  <c r="CX86" i="34"/>
  <c r="CW86" i="34"/>
  <c r="CR89" i="34"/>
  <c r="CS89" i="34"/>
  <c r="CW94" i="34"/>
  <c r="CX94" i="34"/>
  <c r="CR97" i="34"/>
  <c r="CS97" i="34"/>
  <c r="CW102" i="34"/>
  <c r="CX102" i="34"/>
  <c r="CR105" i="34"/>
  <c r="CS105" i="34"/>
  <c r="CS161" i="34"/>
  <c r="CR161" i="34"/>
  <c r="CX254" i="34"/>
  <c r="CW254" i="34"/>
  <c r="CS273" i="34"/>
  <c r="CR273" i="34"/>
  <c r="CX286" i="34"/>
  <c r="CW286" i="34"/>
  <c r="CW294" i="34"/>
  <c r="CX294" i="34"/>
  <c r="CX302" i="34"/>
  <c r="CW302" i="34"/>
  <c r="CS321" i="34"/>
  <c r="CR321" i="34"/>
  <c r="CW8" i="33"/>
  <c r="CX8" i="33"/>
  <c r="CZ8" i="33"/>
  <c r="CY8" i="33"/>
  <c r="CS11" i="33"/>
  <c r="CT11" i="33"/>
  <c r="CR11" i="33"/>
  <c r="CU11" i="33"/>
  <c r="CW16" i="33"/>
  <c r="CX16" i="33"/>
  <c r="CZ16" i="33"/>
  <c r="CY16" i="33"/>
  <c r="CR19" i="33"/>
  <c r="CS19" i="33"/>
  <c r="CU19" i="33"/>
  <c r="CT19" i="33"/>
  <c r="CW24" i="33"/>
  <c r="CX24" i="33"/>
  <c r="CY24" i="33"/>
  <c r="CZ24" i="33"/>
  <c r="CS27" i="33"/>
  <c r="CT27" i="33"/>
  <c r="CR27" i="33"/>
  <c r="CU27" i="33"/>
  <c r="CY32" i="33"/>
  <c r="CW32" i="33"/>
  <c r="CX32" i="33"/>
  <c r="CZ32" i="33"/>
  <c r="CS35" i="33"/>
  <c r="CR35" i="33"/>
  <c r="CT35" i="33"/>
  <c r="CU35" i="33"/>
  <c r="CW40" i="33"/>
  <c r="CX40" i="33"/>
  <c r="CY40" i="33"/>
  <c r="CZ40" i="33"/>
  <c r="CT43" i="33"/>
  <c r="CR43" i="33"/>
  <c r="CU43" i="33"/>
  <c r="CS43" i="33"/>
  <c r="CX48" i="33"/>
  <c r="CZ48" i="33"/>
  <c r="CW48" i="33"/>
  <c r="CY48" i="33"/>
  <c r="CT51" i="33"/>
  <c r="CR51" i="33"/>
  <c r="CS51" i="33"/>
  <c r="CU51" i="33"/>
  <c r="CZ56" i="33"/>
  <c r="CW56" i="33"/>
  <c r="CX56" i="33"/>
  <c r="CY56" i="33"/>
  <c r="CU59" i="33"/>
  <c r="CS59" i="33"/>
  <c r="CT59" i="33"/>
  <c r="CR59" i="33"/>
  <c r="CZ64" i="33"/>
  <c r="CW64" i="33"/>
  <c r="CX64" i="33"/>
  <c r="CY64" i="33"/>
  <c r="CU67" i="33"/>
  <c r="CS67" i="33"/>
  <c r="CR67" i="33"/>
  <c r="CT67" i="33"/>
  <c r="CW72" i="33"/>
  <c r="CY72" i="33"/>
  <c r="CZ72" i="33"/>
  <c r="CX72" i="33"/>
  <c r="CT75" i="33"/>
  <c r="CR75" i="33"/>
  <c r="CS75" i="33"/>
  <c r="CU75" i="33"/>
  <c r="CW80" i="33"/>
  <c r="CX80" i="33"/>
  <c r="CZ80" i="33"/>
  <c r="CY80" i="33"/>
  <c r="CR83" i="33"/>
  <c r="CS83" i="33"/>
  <c r="CT83" i="33"/>
  <c r="CU83" i="33"/>
  <c r="CZ88" i="33"/>
  <c r="CX88" i="33"/>
  <c r="CW88" i="33"/>
  <c r="CY88" i="33"/>
  <c r="CU91" i="33"/>
  <c r="CT91" i="33"/>
  <c r="CS91" i="33"/>
  <c r="CR91" i="33"/>
  <c r="CW96" i="33"/>
  <c r="CX96" i="33"/>
  <c r="CZ96" i="33"/>
  <c r="CY96" i="33"/>
  <c r="CR99" i="33"/>
  <c r="CS99" i="33"/>
  <c r="CU99" i="33"/>
  <c r="CT99" i="33"/>
  <c r="CW104" i="33"/>
  <c r="CZ104" i="33"/>
  <c r="CX104" i="33"/>
  <c r="CY104" i="33"/>
  <c r="CU107" i="33"/>
  <c r="CT107" i="33"/>
  <c r="CR107" i="33"/>
  <c r="CS107" i="33"/>
  <c r="CY112" i="33"/>
  <c r="CZ112" i="33"/>
  <c r="CW112" i="33"/>
  <c r="CX112" i="33"/>
  <c r="CR115" i="33"/>
  <c r="CT115" i="33"/>
  <c r="CS115" i="33"/>
  <c r="CU115" i="33"/>
  <c r="CW120" i="33"/>
  <c r="CX120" i="33"/>
  <c r="CY120" i="33"/>
  <c r="CZ120" i="33"/>
  <c r="CS123" i="33"/>
  <c r="CR123" i="33"/>
  <c r="CT123" i="33"/>
  <c r="CU123" i="33"/>
  <c r="CZ128" i="33"/>
  <c r="CW128" i="33"/>
  <c r="CX128" i="33"/>
  <c r="CY128" i="33"/>
  <c r="CR131" i="33"/>
  <c r="CU131" i="33"/>
  <c r="CT131" i="33"/>
  <c r="CS131" i="33"/>
  <c r="CX136" i="33"/>
  <c r="CZ136" i="33"/>
  <c r="CW136" i="33"/>
  <c r="CY136" i="33"/>
  <c r="CT139" i="33"/>
  <c r="CR139" i="33"/>
  <c r="CS139" i="33"/>
  <c r="CU139" i="33"/>
  <c r="CZ144" i="33"/>
  <c r="CY144" i="33"/>
  <c r="CW144" i="33"/>
  <c r="CX144" i="33"/>
  <c r="CR147" i="33"/>
  <c r="CU147" i="33"/>
  <c r="CS147" i="33"/>
  <c r="CT147" i="33"/>
  <c r="CZ152" i="33"/>
  <c r="CW152" i="33"/>
  <c r="CX152" i="33"/>
  <c r="CY152" i="33"/>
  <c r="CR155" i="33"/>
  <c r="CU155" i="33"/>
  <c r="CT155" i="33"/>
  <c r="CS155" i="33"/>
  <c r="CX160" i="33"/>
  <c r="CY160" i="33"/>
  <c r="CZ160" i="33"/>
  <c r="CW160" i="33"/>
  <c r="CU163" i="33"/>
  <c r="CR163" i="33"/>
  <c r="CS163" i="33"/>
  <c r="CT163" i="33"/>
  <c r="CW168" i="33"/>
  <c r="CX168" i="33"/>
  <c r="CZ168" i="33"/>
  <c r="CY168" i="33"/>
  <c r="CR171" i="33"/>
  <c r="CT171" i="33"/>
  <c r="CU171" i="33"/>
  <c r="CS171" i="33"/>
  <c r="CX176" i="33"/>
  <c r="CY176" i="33"/>
  <c r="CZ176" i="33"/>
  <c r="CW176" i="33"/>
  <c r="CU179" i="33"/>
  <c r="CT179" i="33"/>
  <c r="CR179" i="33"/>
  <c r="CS179" i="33"/>
  <c r="CW184" i="33"/>
  <c r="CZ184" i="33"/>
  <c r="CX184" i="33"/>
  <c r="CY184" i="33"/>
  <c r="CR187" i="33"/>
  <c r="CS187" i="33"/>
  <c r="CT187" i="33"/>
  <c r="CU187" i="33"/>
  <c r="CW192" i="33"/>
  <c r="CY192" i="33"/>
  <c r="CZ192" i="33"/>
  <c r="CX192" i="33"/>
  <c r="CR195" i="33"/>
  <c r="CS195" i="33"/>
  <c r="CT195" i="33"/>
  <c r="CU195" i="33"/>
  <c r="CW200" i="33"/>
  <c r="CX200" i="33"/>
  <c r="CY200" i="33"/>
  <c r="CZ200" i="33"/>
  <c r="CT203" i="33"/>
  <c r="CU203" i="33"/>
  <c r="CR203" i="33"/>
  <c r="CS203" i="33"/>
  <c r="CX208" i="33"/>
  <c r="CW208" i="33"/>
  <c r="CY208" i="33"/>
  <c r="CZ208" i="33"/>
  <c r="CS211" i="33"/>
  <c r="CT211" i="33"/>
  <c r="CU211" i="33"/>
  <c r="CR211" i="33"/>
  <c r="CW216" i="33"/>
  <c r="CX216" i="33"/>
  <c r="CZ216" i="33"/>
  <c r="CY216" i="33"/>
  <c r="CS219" i="33"/>
  <c r="CT219" i="33"/>
  <c r="CU219" i="33"/>
  <c r="CR219" i="33"/>
  <c r="CW224" i="33"/>
  <c r="CX224" i="33"/>
  <c r="CY224" i="33"/>
  <c r="CZ224" i="33"/>
  <c r="CT227" i="33"/>
  <c r="CU227" i="33"/>
  <c r="CR227" i="33"/>
  <c r="CS227" i="33"/>
  <c r="CX232" i="33"/>
  <c r="CW232" i="33"/>
  <c r="CY232" i="33"/>
  <c r="CZ232" i="33"/>
  <c r="CS235" i="33"/>
  <c r="CR235" i="33"/>
  <c r="CT235" i="33"/>
  <c r="CU235" i="33"/>
  <c r="CW240" i="33"/>
  <c r="CX240" i="33"/>
  <c r="CY240" i="33"/>
  <c r="CZ240" i="33"/>
  <c r="CT243" i="33"/>
  <c r="CU243" i="33"/>
  <c r="CR243" i="33"/>
  <c r="CS243" i="33"/>
  <c r="CX248" i="33"/>
  <c r="CY248" i="33"/>
  <c r="CZ248" i="33"/>
  <c r="CW248" i="33"/>
  <c r="CR251" i="33"/>
  <c r="CS251" i="33"/>
  <c r="CT251" i="33"/>
  <c r="CU251" i="33"/>
  <c r="CW256" i="33"/>
  <c r="CX256" i="33"/>
  <c r="CY256" i="33"/>
  <c r="CZ256" i="33"/>
  <c r="CR259" i="33"/>
  <c r="CS259" i="33"/>
  <c r="CT259" i="33"/>
  <c r="CU259" i="33"/>
  <c r="CR7" i="34"/>
  <c r="CS7" i="34"/>
  <c r="CW12" i="34"/>
  <c r="CX12" i="34"/>
  <c r="CR15" i="34"/>
  <c r="CS15" i="34"/>
  <c r="CW20" i="34"/>
  <c r="CX20" i="34"/>
  <c r="CR23" i="34"/>
  <c r="CS23" i="34"/>
  <c r="CW28" i="34"/>
  <c r="CX28" i="34"/>
  <c r="CR31" i="34"/>
  <c r="CS31" i="34"/>
  <c r="CW36" i="34"/>
  <c r="CX36" i="34"/>
  <c r="CR39" i="34"/>
  <c r="CS39" i="34"/>
  <c r="CW44" i="34"/>
  <c r="CX44" i="34"/>
  <c r="CR47" i="34"/>
  <c r="CS47" i="34"/>
  <c r="CW52" i="34"/>
  <c r="CX52" i="34"/>
  <c r="CR55" i="34"/>
  <c r="CS55" i="34"/>
  <c r="CW60" i="34"/>
  <c r="CX60" i="34"/>
  <c r="CR63" i="34"/>
  <c r="CS63" i="34"/>
  <c r="CW68" i="34"/>
  <c r="CX68" i="34"/>
  <c r="CR71" i="34"/>
  <c r="CS71" i="34"/>
  <c r="CW76" i="34"/>
  <c r="CX76" i="34"/>
  <c r="CR79" i="34"/>
  <c r="CS79" i="34"/>
  <c r="CX84" i="34"/>
  <c r="CW84" i="34"/>
  <c r="CR87" i="34"/>
  <c r="CS87" i="34"/>
  <c r="CW92" i="34"/>
  <c r="CX92" i="34"/>
  <c r="CR95" i="34"/>
  <c r="CS95" i="34"/>
  <c r="CW100" i="34"/>
  <c r="CX100" i="34"/>
  <c r="CR103" i="34"/>
  <c r="CS103" i="34"/>
  <c r="CW108" i="34"/>
  <c r="CX108" i="34"/>
  <c r="CS111" i="34"/>
  <c r="CR111" i="34"/>
  <c r="CW116" i="34"/>
  <c r="CX116" i="34"/>
  <c r="CR119" i="34"/>
  <c r="CS119" i="34"/>
  <c r="CW124" i="34"/>
  <c r="CX124" i="34"/>
  <c r="CR127" i="34"/>
  <c r="CS127" i="34"/>
  <c r="CW132" i="34"/>
  <c r="CX132" i="34"/>
  <c r="CR135" i="34"/>
  <c r="CS135" i="34"/>
  <c r="CW140" i="34"/>
  <c r="CX140" i="34"/>
  <c r="CS143" i="34"/>
  <c r="CR143" i="34"/>
  <c r="CX148" i="34"/>
  <c r="CW148" i="34"/>
  <c r="CS151" i="34"/>
  <c r="CR151" i="34"/>
  <c r="CX156" i="34"/>
  <c r="CW156" i="34"/>
  <c r="CS159" i="34"/>
  <c r="CR159" i="34"/>
  <c r="CX164" i="34"/>
  <c r="CW164" i="34"/>
  <c r="CS167" i="34"/>
  <c r="CR167" i="34"/>
  <c r="CX172" i="34"/>
  <c r="CW172" i="34"/>
  <c r="CS175" i="34"/>
  <c r="CR175" i="34"/>
  <c r="CX180" i="34"/>
  <c r="CW180" i="34"/>
  <c r="CS183" i="34"/>
  <c r="CR183" i="34"/>
  <c r="CX188" i="34"/>
  <c r="CW188" i="34"/>
  <c r="CS191" i="34"/>
  <c r="CR191" i="34"/>
  <c r="CW196" i="34"/>
  <c r="CX196" i="34"/>
  <c r="CS199" i="34"/>
  <c r="CR199" i="34"/>
  <c r="CW204" i="34"/>
  <c r="CX204" i="34"/>
  <c r="CS207" i="34"/>
  <c r="CR207" i="34"/>
  <c r="CX212" i="34"/>
  <c r="CW212" i="34"/>
  <c r="CS215" i="34"/>
  <c r="CR215" i="34"/>
  <c r="CX220" i="34"/>
  <c r="CW220" i="34"/>
  <c r="CS223" i="34"/>
  <c r="CR223" i="34"/>
  <c r="CX228" i="34"/>
  <c r="CW228" i="34"/>
  <c r="CS231" i="34"/>
  <c r="CR231" i="34"/>
  <c r="CX236" i="34"/>
  <c r="CW236" i="34"/>
  <c r="CS239" i="34"/>
  <c r="CR239" i="34"/>
  <c r="CX244" i="34"/>
  <c r="CW244" i="34"/>
  <c r="CS247" i="34"/>
  <c r="CR247" i="34"/>
  <c r="CX252" i="34"/>
  <c r="CW252" i="34"/>
  <c r="CS255" i="34"/>
  <c r="CR255" i="34"/>
  <c r="CX260" i="34"/>
  <c r="CW260" i="34"/>
  <c r="CS263" i="34"/>
  <c r="CR263" i="34"/>
  <c r="CX268" i="34"/>
  <c r="CW268" i="34"/>
  <c r="CS271" i="34"/>
  <c r="CR271" i="34"/>
  <c r="CX276" i="34"/>
  <c r="CW276" i="34"/>
  <c r="CS279" i="34"/>
  <c r="CR279" i="34"/>
  <c r="CX284" i="34"/>
  <c r="CW284" i="34"/>
  <c r="CS287" i="34"/>
  <c r="CR287" i="34"/>
  <c r="CX292" i="34"/>
  <c r="CW292" i="34"/>
  <c r="CS295" i="34"/>
  <c r="CR295" i="34"/>
  <c r="CX300" i="34"/>
  <c r="CW300" i="34"/>
  <c r="CS303" i="34"/>
  <c r="CR303" i="34"/>
  <c r="CX308" i="34"/>
  <c r="CW308" i="34"/>
  <c r="CS311" i="34"/>
  <c r="CR311" i="34"/>
  <c r="CX316" i="34"/>
  <c r="CW316" i="34"/>
  <c r="CS319" i="34"/>
  <c r="CR319" i="34"/>
  <c r="CX324" i="34"/>
  <c r="CW324" i="34"/>
  <c r="CS327" i="34"/>
  <c r="CR327" i="34"/>
  <c r="CU6" i="33"/>
  <c r="CT6" i="33"/>
  <c r="CS6" i="33"/>
  <c r="CR6" i="33"/>
  <c r="CW11" i="33"/>
  <c r="CX11" i="33"/>
  <c r="CZ11" i="33"/>
  <c r="CY11" i="33"/>
  <c r="CR14" i="33"/>
  <c r="CS14" i="33"/>
  <c r="CT14" i="33"/>
  <c r="CU14" i="33"/>
  <c r="CW19" i="33"/>
  <c r="CZ19" i="33"/>
  <c r="CX19" i="33"/>
  <c r="CY19" i="33"/>
  <c r="CR22" i="33"/>
  <c r="CS22" i="33"/>
  <c r="CU22" i="33"/>
  <c r="CT22" i="33"/>
  <c r="CX27" i="33"/>
  <c r="CY27" i="33"/>
  <c r="CZ27" i="33"/>
  <c r="CW27" i="33"/>
  <c r="CS30" i="33"/>
  <c r="CR30" i="33"/>
  <c r="CT30" i="33"/>
  <c r="CU30" i="33"/>
  <c r="CW35" i="33"/>
  <c r="CY35" i="33"/>
  <c r="CX35" i="33"/>
  <c r="CZ35" i="33"/>
  <c r="CS38" i="33"/>
  <c r="CT38" i="33"/>
  <c r="CR38" i="33"/>
  <c r="CU38" i="33"/>
  <c r="CX43" i="33"/>
  <c r="CZ43" i="33"/>
  <c r="CW43" i="33"/>
  <c r="CY43" i="33"/>
  <c r="CU46" i="33"/>
  <c r="CT46" i="33"/>
  <c r="CS46" i="33"/>
  <c r="CR46" i="33"/>
  <c r="CY51" i="33"/>
  <c r="CW51" i="33"/>
  <c r="CX51" i="33"/>
  <c r="CZ51" i="33"/>
  <c r="CS54" i="33"/>
  <c r="CT54" i="33"/>
  <c r="CU54" i="33"/>
  <c r="CR54" i="33"/>
  <c r="CW59" i="33"/>
  <c r="CX59" i="33"/>
  <c r="CY59" i="33"/>
  <c r="CZ59" i="33"/>
  <c r="CS62" i="33"/>
  <c r="CU62" i="33"/>
  <c r="CT62" i="33"/>
  <c r="CR62" i="33"/>
  <c r="CW67" i="33"/>
  <c r="CX67" i="33"/>
  <c r="CZ67" i="33"/>
  <c r="CY67" i="33"/>
  <c r="CR70" i="33"/>
  <c r="CT70" i="33"/>
  <c r="CU70" i="33"/>
  <c r="CS70" i="33"/>
  <c r="CW75" i="33"/>
  <c r="CX75" i="33"/>
  <c r="CZ75" i="33"/>
  <c r="CY75" i="33"/>
  <c r="CR78" i="33"/>
  <c r="CS78" i="33"/>
  <c r="CT78" i="33"/>
  <c r="CU78" i="33"/>
  <c r="CY83" i="33"/>
  <c r="CZ83" i="33"/>
  <c r="CW83" i="33"/>
  <c r="CX83" i="33"/>
  <c r="CT86" i="33"/>
  <c r="CU86" i="33"/>
  <c r="CR86" i="33"/>
  <c r="CS86" i="33"/>
  <c r="CX91" i="33"/>
  <c r="CY91" i="33"/>
  <c r="CW91" i="33"/>
  <c r="CZ91" i="33"/>
  <c r="CR94" i="33"/>
  <c r="CS94" i="33"/>
  <c r="CT94" i="33"/>
  <c r="CU94" i="33"/>
  <c r="CY99" i="33"/>
  <c r="CW99" i="33"/>
  <c r="CX99" i="33"/>
  <c r="CZ99" i="33"/>
  <c r="CT102" i="33"/>
  <c r="CS102" i="33"/>
  <c r="CU102" i="33"/>
  <c r="CR102" i="33"/>
  <c r="CW107" i="33"/>
  <c r="CY107" i="33"/>
  <c r="CX107" i="33"/>
  <c r="CZ107" i="33"/>
  <c r="CS110" i="33"/>
  <c r="CU110" i="33"/>
  <c r="CR110" i="33"/>
  <c r="CT110" i="33"/>
  <c r="CW115" i="33"/>
  <c r="CX115" i="33"/>
  <c r="CY115" i="33"/>
  <c r="CZ115" i="33"/>
  <c r="CR118" i="33"/>
  <c r="CT118" i="33"/>
  <c r="CS118" i="33"/>
  <c r="CU118" i="33"/>
  <c r="CZ123" i="33"/>
  <c r="CW123" i="33"/>
  <c r="CX123" i="33"/>
  <c r="CY123" i="33"/>
  <c r="CT126" i="33"/>
  <c r="CR126" i="33"/>
  <c r="CS126" i="33"/>
  <c r="CU126" i="33"/>
  <c r="CW131" i="33"/>
  <c r="CY131" i="33"/>
  <c r="CZ131" i="33"/>
  <c r="CX131" i="33"/>
  <c r="CS134" i="33"/>
  <c r="CR134" i="33"/>
  <c r="CT134" i="33"/>
  <c r="CU134" i="33"/>
  <c r="CX139" i="33"/>
  <c r="CY139" i="33"/>
  <c r="CZ139" i="33"/>
  <c r="CW139" i="33"/>
  <c r="CR142" i="33"/>
  <c r="CS142" i="33"/>
  <c r="CT142" i="33"/>
  <c r="CU142" i="33"/>
  <c r="CZ147" i="33"/>
  <c r="CY147" i="33"/>
  <c r="CW147" i="33"/>
  <c r="CX147" i="33"/>
  <c r="CU150" i="33"/>
  <c r="CR150" i="33"/>
  <c r="CS150" i="33"/>
  <c r="CT150" i="33"/>
  <c r="CX155" i="33"/>
  <c r="CY155" i="33"/>
  <c r="CZ155" i="33"/>
  <c r="CW155" i="33"/>
  <c r="CR158" i="33"/>
  <c r="CS158" i="33"/>
  <c r="CT158" i="33"/>
  <c r="CU158" i="33"/>
  <c r="CW163" i="33"/>
  <c r="CX163" i="33"/>
  <c r="CY163" i="33"/>
  <c r="CZ163" i="33"/>
  <c r="CR166" i="33"/>
  <c r="CS166" i="33"/>
  <c r="CT166" i="33"/>
  <c r="CU166" i="33"/>
  <c r="CZ171" i="33"/>
  <c r="CY171" i="33"/>
  <c r="CX171" i="33"/>
  <c r="CW171" i="33"/>
  <c r="CR174" i="33"/>
  <c r="CS174" i="33"/>
  <c r="CT174" i="33"/>
  <c r="CU174" i="33"/>
  <c r="CW179" i="33"/>
  <c r="CX179" i="33"/>
  <c r="CY179" i="33"/>
  <c r="CZ179" i="33"/>
  <c r="CR182" i="33"/>
  <c r="CS182" i="33"/>
  <c r="CU182" i="33"/>
  <c r="CT182" i="33"/>
  <c r="CW187" i="33"/>
  <c r="CX187" i="33"/>
  <c r="CY187" i="33"/>
  <c r="CZ187" i="33"/>
  <c r="CS190" i="33"/>
  <c r="CT190" i="33"/>
  <c r="CU190" i="33"/>
  <c r="CR190" i="33"/>
  <c r="CZ195" i="33"/>
  <c r="CW195" i="33"/>
  <c r="CY195" i="33"/>
  <c r="CX195" i="33"/>
  <c r="CR198" i="33"/>
  <c r="CT198" i="33"/>
  <c r="CU198" i="33"/>
  <c r="CS198" i="33"/>
  <c r="CZ203" i="33"/>
  <c r="CY203" i="33"/>
  <c r="CW203" i="33"/>
  <c r="CX203" i="33"/>
  <c r="CR206" i="33"/>
  <c r="CS206" i="33"/>
  <c r="CT206" i="33"/>
  <c r="CU206" i="33"/>
  <c r="CX211" i="33"/>
  <c r="CW211" i="33"/>
  <c r="CY211" i="33"/>
  <c r="CZ211" i="33"/>
  <c r="CS214" i="33"/>
  <c r="CT214" i="33"/>
  <c r="CU214" i="33"/>
  <c r="CR214" i="33"/>
  <c r="CZ219" i="33"/>
  <c r="CW219" i="33"/>
  <c r="CX219" i="33"/>
  <c r="CY219" i="33"/>
  <c r="CU222" i="33"/>
  <c r="CT222" i="33"/>
  <c r="CR222" i="33"/>
  <c r="CS222" i="33"/>
  <c r="CX227" i="33"/>
  <c r="CW227" i="33"/>
  <c r="CY227" i="33"/>
  <c r="CZ227" i="33"/>
  <c r="CR230" i="33"/>
  <c r="CS230" i="33"/>
  <c r="CT230" i="33"/>
  <c r="CU230" i="33"/>
  <c r="CW235" i="33"/>
  <c r="CX235" i="33"/>
  <c r="CZ235" i="33"/>
  <c r="CY235" i="33"/>
  <c r="CS238" i="33"/>
  <c r="CT238" i="33"/>
  <c r="CU238" i="33"/>
  <c r="CR238" i="33"/>
  <c r="CW243" i="33"/>
  <c r="CX243" i="33"/>
  <c r="CY243" i="33"/>
  <c r="CZ243" i="33"/>
  <c r="CR246" i="33"/>
  <c r="CS246" i="33"/>
  <c r="CT246" i="33"/>
  <c r="CU246" i="33"/>
  <c r="CW251" i="33"/>
  <c r="CX251" i="33"/>
  <c r="CY251" i="33"/>
  <c r="CZ251" i="33"/>
  <c r="CR254" i="33"/>
  <c r="CS254" i="33"/>
  <c r="CT254" i="33"/>
  <c r="CU254" i="33"/>
  <c r="CW259" i="33"/>
  <c r="CX259" i="33"/>
  <c r="CY259" i="33"/>
  <c r="CZ259" i="33"/>
  <c r="CW7" i="34"/>
  <c r="CX7" i="34"/>
  <c r="CR10" i="34"/>
  <c r="CS10" i="34"/>
  <c r="CX15" i="34"/>
  <c r="CW15" i="34"/>
  <c r="CR18" i="34"/>
  <c r="CS18" i="34"/>
  <c r="CW23" i="34"/>
  <c r="CX23" i="34"/>
  <c r="CR26" i="34"/>
  <c r="CS26" i="34"/>
  <c r="CX31" i="34"/>
  <c r="CW31" i="34"/>
  <c r="CR34" i="34"/>
  <c r="CS34" i="34"/>
  <c r="CW39" i="34"/>
  <c r="CX39" i="34"/>
  <c r="CR42" i="34"/>
  <c r="CS42" i="34"/>
  <c r="CX47" i="34"/>
  <c r="CW47" i="34"/>
  <c r="CR50" i="34"/>
  <c r="CS50" i="34"/>
  <c r="CX55" i="34"/>
  <c r="CW55" i="34"/>
  <c r="CR58" i="34"/>
  <c r="CS58" i="34"/>
  <c r="CX63" i="34"/>
  <c r="CW63" i="34"/>
  <c r="CR66" i="34"/>
  <c r="CS66" i="34"/>
  <c r="CX71" i="34"/>
  <c r="CW71" i="34"/>
  <c r="CR74" i="34"/>
  <c r="CS74" i="34"/>
  <c r="CX79" i="34"/>
  <c r="CW79" i="34"/>
  <c r="CR82" i="34"/>
  <c r="CS82" i="34"/>
  <c r="CX87" i="34"/>
  <c r="CW87" i="34"/>
  <c r="CR90" i="34"/>
  <c r="CS90" i="34"/>
  <c r="CW95" i="34"/>
  <c r="CX95" i="34"/>
  <c r="CR98" i="34"/>
  <c r="CS98" i="34"/>
  <c r="CW103" i="34"/>
  <c r="CX103" i="34"/>
  <c r="CR106" i="34"/>
  <c r="CS106" i="34"/>
  <c r="CW111" i="34"/>
  <c r="CX111" i="34"/>
  <c r="CR114" i="34"/>
  <c r="CS114" i="34"/>
  <c r="CW119" i="34"/>
  <c r="CX119" i="34"/>
  <c r="CR122" i="34"/>
  <c r="CS122" i="34"/>
  <c r="CW127" i="34"/>
  <c r="CX127" i="34"/>
  <c r="CR130" i="34"/>
  <c r="CS130" i="34"/>
  <c r="CW135" i="34"/>
  <c r="CX135" i="34"/>
  <c r="CR138" i="34"/>
  <c r="CS138" i="34"/>
  <c r="CX143" i="34"/>
  <c r="CW143" i="34"/>
  <c r="CS146" i="34"/>
  <c r="CR146" i="34"/>
  <c r="CX151" i="34"/>
  <c r="CW151" i="34"/>
  <c r="CS154" i="34"/>
  <c r="CR154" i="34"/>
  <c r="CX159" i="34"/>
  <c r="CW159" i="34"/>
  <c r="CS162" i="34"/>
  <c r="CR162" i="34"/>
  <c r="CX167" i="34"/>
  <c r="CW167" i="34"/>
  <c r="CS170" i="34"/>
  <c r="CR170" i="34"/>
  <c r="CX175" i="34"/>
  <c r="CW175" i="34"/>
  <c r="CS178" i="34"/>
  <c r="CR178" i="34"/>
  <c r="CX183" i="34"/>
  <c r="CW183" i="34"/>
  <c r="CS186" i="34"/>
  <c r="CR186" i="34"/>
  <c r="CX191" i="34"/>
  <c r="CW191" i="34"/>
  <c r="CS194" i="34"/>
  <c r="CR194" i="34"/>
  <c r="CX199" i="34"/>
  <c r="CW199" i="34"/>
  <c r="CS202" i="34"/>
  <c r="CR202" i="34"/>
  <c r="CW207" i="34"/>
  <c r="CX207" i="34"/>
  <c r="CS210" i="34"/>
  <c r="CR210" i="34"/>
  <c r="CW215" i="34"/>
  <c r="CX215" i="34"/>
  <c r="CS218" i="34"/>
  <c r="CR218" i="34"/>
  <c r="CW223" i="34"/>
  <c r="CX223" i="34"/>
  <c r="CS226" i="34"/>
  <c r="CR226" i="34"/>
  <c r="CW231" i="34"/>
  <c r="CX231" i="34"/>
  <c r="CS234" i="34"/>
  <c r="CR234" i="34"/>
  <c r="CW239" i="34"/>
  <c r="CX239" i="34"/>
  <c r="CS242" i="34"/>
  <c r="CR242" i="34"/>
  <c r="CW247" i="34"/>
  <c r="CX247" i="34"/>
  <c r="CS250" i="34"/>
  <c r="CR250" i="34"/>
  <c r="CW255" i="34"/>
  <c r="CX255" i="34"/>
  <c r="CS258" i="34"/>
  <c r="CR258" i="34"/>
  <c r="CW263" i="34"/>
  <c r="CX263" i="34"/>
  <c r="CS266" i="34"/>
  <c r="CR266" i="34"/>
  <c r="CW271" i="34"/>
  <c r="CX271" i="34"/>
  <c r="CS274" i="34"/>
  <c r="CR274" i="34"/>
  <c r="CW279" i="34"/>
  <c r="CX279" i="34"/>
  <c r="CS282" i="34"/>
  <c r="CR282" i="34"/>
  <c r="CW287" i="34"/>
  <c r="CX287" i="34"/>
  <c r="CS290" i="34"/>
  <c r="CR290" i="34"/>
  <c r="CW295" i="34"/>
  <c r="CX295" i="34"/>
  <c r="CS298" i="34"/>
  <c r="CR298" i="34"/>
  <c r="CW303" i="34"/>
  <c r="CX303" i="34"/>
  <c r="CS306" i="34"/>
  <c r="CR306" i="34"/>
  <c r="CW311" i="34"/>
  <c r="CX311" i="34"/>
  <c r="CS314" i="34"/>
  <c r="CR314" i="34"/>
  <c r="CW319" i="34"/>
  <c r="CX319" i="34"/>
  <c r="CS322" i="34"/>
  <c r="CR322" i="34"/>
  <c r="CW327" i="34"/>
  <c r="CX327" i="34"/>
  <c r="CR21" i="33"/>
  <c r="CT21" i="33"/>
  <c r="CS21" i="33"/>
  <c r="CU21" i="33"/>
  <c r="CW26" i="33"/>
  <c r="CX26" i="33"/>
  <c r="CZ26" i="33"/>
  <c r="CY26" i="33"/>
  <c r="CW74" i="33"/>
  <c r="CX74" i="33"/>
  <c r="CY74" i="33"/>
  <c r="CZ74" i="33"/>
  <c r="CZ82" i="33"/>
  <c r="CW82" i="33"/>
  <c r="CX82" i="33"/>
  <c r="CY82" i="33"/>
  <c r="CS133" i="33"/>
  <c r="CU133" i="33"/>
  <c r="CR133" i="33"/>
  <c r="CT133" i="33"/>
  <c r="CR141" i="33"/>
  <c r="CT141" i="33"/>
  <c r="CU141" i="33"/>
  <c r="CS141" i="33"/>
  <c r="CZ146" i="33"/>
  <c r="CY146" i="33"/>
  <c r="CW146" i="33"/>
  <c r="CX146" i="33"/>
  <c r="CR129" i="34"/>
  <c r="CS129" i="34"/>
  <c r="CR137" i="34"/>
  <c r="CS137" i="34"/>
  <c r="CS145" i="34"/>
  <c r="CR145" i="34"/>
  <c r="CS153" i="34"/>
  <c r="CR153" i="34"/>
  <c r="CW158" i="34"/>
  <c r="CX158" i="34"/>
  <c r="CS201" i="34"/>
  <c r="CR201" i="34"/>
  <c r="CX214" i="34"/>
  <c r="CW214" i="34"/>
  <c r="CZ14" i="33"/>
  <c r="CY14" i="33"/>
  <c r="CW14" i="33"/>
  <c r="CX14" i="33"/>
  <c r="CR17" i="33"/>
  <c r="CS17" i="33"/>
  <c r="CT17" i="33"/>
  <c r="CU17" i="33"/>
  <c r="CW46" i="33"/>
  <c r="CZ46" i="33"/>
  <c r="CX46" i="33"/>
  <c r="CY46" i="33"/>
  <c r="CS49" i="33"/>
  <c r="CT49" i="33"/>
  <c r="CU49" i="33"/>
  <c r="CR49" i="33"/>
  <c r="CY150" i="33"/>
  <c r="CZ150" i="33"/>
  <c r="CX150" i="33"/>
  <c r="CW150" i="33"/>
  <c r="CU153" i="33"/>
  <c r="CR153" i="33"/>
  <c r="CS153" i="33"/>
  <c r="CT153" i="33"/>
  <c r="CW182" i="33"/>
  <c r="CX182" i="33"/>
  <c r="CZ182" i="33"/>
  <c r="CY182" i="33"/>
  <c r="CU185" i="33"/>
  <c r="CS185" i="33"/>
  <c r="CT185" i="33"/>
  <c r="CR185" i="33"/>
  <c r="CX214" i="33"/>
  <c r="CW214" i="33"/>
  <c r="CY214" i="33"/>
  <c r="CZ214" i="33"/>
  <c r="CS217" i="33"/>
  <c r="CR217" i="33"/>
  <c r="CT217" i="33"/>
  <c r="CU217" i="33"/>
  <c r="CW222" i="33"/>
  <c r="CX222" i="33"/>
  <c r="CY222" i="33"/>
  <c r="CZ222" i="33"/>
  <c r="CW246" i="33"/>
  <c r="CX246" i="33"/>
  <c r="CY246" i="33"/>
  <c r="CZ246" i="33"/>
  <c r="CR249" i="33"/>
  <c r="CU249" i="33"/>
  <c r="CS249" i="33"/>
  <c r="CT249" i="33"/>
  <c r="CW10" i="34"/>
  <c r="CX10" i="34"/>
  <c r="CR13" i="34"/>
  <c r="CS13" i="34"/>
  <c r="CW42" i="34"/>
  <c r="CX42" i="34"/>
  <c r="CR45" i="34"/>
  <c r="CS45" i="34"/>
  <c r="CW74" i="34"/>
  <c r="CX74" i="34"/>
  <c r="CR77" i="34"/>
  <c r="CS77" i="34"/>
  <c r="CW106" i="34"/>
  <c r="CX106" i="34"/>
  <c r="CR109" i="34"/>
  <c r="CS109" i="34"/>
  <c r="CW162" i="34"/>
  <c r="CX162" i="34"/>
  <c r="CS165" i="34"/>
  <c r="CR165" i="34"/>
  <c r="CX170" i="34"/>
  <c r="CW170" i="34"/>
  <c r="CS173" i="34"/>
  <c r="CR173" i="34"/>
  <c r="CS229" i="34"/>
  <c r="CR229" i="34"/>
  <c r="CW234" i="34"/>
  <c r="CX234" i="34"/>
  <c r="CS261" i="34"/>
  <c r="CR261" i="34"/>
  <c r="CW266" i="34"/>
  <c r="CX266" i="34"/>
  <c r="CW298" i="34"/>
  <c r="CX298" i="34"/>
  <c r="CU37" i="33"/>
  <c r="CT37" i="33"/>
  <c r="CR37" i="33"/>
  <c r="CS37" i="33"/>
  <c r="CS181" i="33"/>
  <c r="CT181" i="33"/>
  <c r="CR181" i="33"/>
  <c r="CU181" i="33"/>
  <c r="CT221" i="33"/>
  <c r="CU221" i="33"/>
  <c r="CR221" i="33"/>
  <c r="CS221" i="33"/>
  <c r="CY226" i="33"/>
  <c r="CW226" i="33"/>
  <c r="CX226" i="33"/>
  <c r="CZ226" i="33"/>
  <c r="CW234" i="33"/>
  <c r="CX234" i="33"/>
  <c r="CY234" i="33"/>
  <c r="CZ234" i="33"/>
  <c r="CR25" i="34"/>
  <c r="CS25" i="34"/>
  <c r="CX30" i="34"/>
  <c r="CW30" i="34"/>
  <c r="CR33" i="34"/>
  <c r="CS33" i="34"/>
  <c r="CR41" i="34"/>
  <c r="CS41" i="34"/>
  <c r="CW150" i="34"/>
  <c r="CX150" i="34"/>
  <c r="CS233" i="34"/>
  <c r="CR233" i="34"/>
  <c r="CX246" i="34"/>
  <c r="CW246" i="34"/>
  <c r="CX270" i="34"/>
  <c r="CW270" i="34"/>
  <c r="CY22" i="33"/>
  <c r="CZ22" i="33"/>
  <c r="CW22" i="33"/>
  <c r="CX22" i="33"/>
  <c r="CU25" i="33"/>
  <c r="CS25" i="33"/>
  <c r="CT25" i="33"/>
  <c r="CR25" i="33"/>
  <c r="CW30" i="33"/>
  <c r="CX30" i="33"/>
  <c r="CY30" i="33"/>
  <c r="CZ30" i="33"/>
  <c r="CS33" i="33"/>
  <c r="CU33" i="33"/>
  <c r="CT33" i="33"/>
  <c r="CR33" i="33"/>
  <c r="CX38" i="33"/>
  <c r="CZ38" i="33"/>
  <c r="CW38" i="33"/>
  <c r="CY38" i="33"/>
  <c r="CX62" i="33"/>
  <c r="CY62" i="33"/>
  <c r="CW62" i="33"/>
  <c r="CZ62" i="33"/>
  <c r="CS65" i="33"/>
  <c r="CU65" i="33"/>
  <c r="CT65" i="33"/>
  <c r="CR65" i="33"/>
  <c r="CX94" i="33"/>
  <c r="CZ94" i="33"/>
  <c r="CW94" i="33"/>
  <c r="CY94" i="33"/>
  <c r="CR97" i="33"/>
  <c r="CT97" i="33"/>
  <c r="CU97" i="33"/>
  <c r="CS97" i="33"/>
  <c r="CW102" i="33"/>
  <c r="CX102" i="33"/>
  <c r="CY102" i="33"/>
  <c r="CZ102" i="33"/>
  <c r="CS105" i="33"/>
  <c r="CT105" i="33"/>
  <c r="CR105" i="33"/>
  <c r="CU105" i="33"/>
  <c r="CY110" i="33"/>
  <c r="CZ110" i="33"/>
  <c r="CW110" i="33"/>
  <c r="CX110" i="33"/>
  <c r="CU113" i="33"/>
  <c r="CR113" i="33"/>
  <c r="CS113" i="33"/>
  <c r="CT113" i="33"/>
  <c r="CY166" i="33"/>
  <c r="CZ166" i="33"/>
  <c r="CX166" i="33"/>
  <c r="CW166" i="33"/>
  <c r="CS169" i="33"/>
  <c r="CT169" i="33"/>
  <c r="CU169" i="33"/>
  <c r="CR169" i="33"/>
  <c r="CX174" i="33"/>
  <c r="CY174" i="33"/>
  <c r="CW174" i="33"/>
  <c r="CZ174" i="33"/>
  <c r="CU177" i="33"/>
  <c r="CT177" i="33"/>
  <c r="CS177" i="33"/>
  <c r="CR177" i="33"/>
  <c r="CX206" i="33"/>
  <c r="CW206" i="33"/>
  <c r="CY206" i="33"/>
  <c r="CZ206" i="33"/>
  <c r="CT209" i="33"/>
  <c r="CR209" i="33"/>
  <c r="CS209" i="33"/>
  <c r="CU209" i="33"/>
  <c r="CY238" i="33"/>
  <c r="CW238" i="33"/>
  <c r="CX238" i="33"/>
  <c r="CZ238" i="33"/>
  <c r="CU241" i="33"/>
  <c r="CS241" i="33"/>
  <c r="CT241" i="33"/>
  <c r="CR241" i="33"/>
  <c r="CR29" i="34"/>
  <c r="CS29" i="34"/>
  <c r="CW34" i="34"/>
  <c r="CX34" i="34"/>
  <c r="CR61" i="34"/>
  <c r="CS61" i="34"/>
  <c r="CW66" i="34"/>
  <c r="CX66" i="34"/>
  <c r="CR69" i="34"/>
  <c r="CS69" i="34"/>
  <c r="CS101" i="34"/>
  <c r="CR101" i="34"/>
  <c r="CS157" i="34"/>
  <c r="CR157" i="34"/>
  <c r="CW210" i="34"/>
  <c r="CX210" i="34"/>
  <c r="CS213" i="34"/>
  <c r="CR213" i="34"/>
  <c r="CW218" i="34"/>
  <c r="CX218" i="34"/>
  <c r="CS221" i="34"/>
  <c r="CR221" i="34"/>
  <c r="CW226" i="34"/>
  <c r="CX226" i="34"/>
  <c r="CS253" i="34"/>
  <c r="CR253" i="34"/>
  <c r="CW258" i="34"/>
  <c r="CX258" i="34"/>
  <c r="CS285" i="34"/>
  <c r="CR285" i="34"/>
  <c r="CS293" i="34"/>
  <c r="CR293" i="34"/>
  <c r="CW306" i="34"/>
  <c r="CX306" i="34"/>
  <c r="CS309" i="34"/>
  <c r="CR309" i="34"/>
  <c r="CW314" i="34"/>
  <c r="CX314" i="34"/>
  <c r="CW322" i="34"/>
  <c r="CX322" i="34"/>
  <c r="CZ3" i="33"/>
  <c r="CY3" i="33"/>
  <c r="CX3" i="33"/>
  <c r="CW3" i="33"/>
  <c r="CT4" i="33"/>
  <c r="CS4" i="33"/>
  <c r="CR4" i="33"/>
  <c r="CU4" i="33"/>
  <c r="CX9" i="33"/>
  <c r="CY9" i="33"/>
  <c r="CZ9" i="33"/>
  <c r="CW9" i="33"/>
  <c r="CS12" i="33"/>
  <c r="CT12" i="33"/>
  <c r="CU12" i="33"/>
  <c r="CR12" i="33"/>
  <c r="CW17" i="33"/>
  <c r="CX17" i="33"/>
  <c r="CZ17" i="33"/>
  <c r="CY17" i="33"/>
  <c r="CR20" i="33"/>
  <c r="CS20" i="33"/>
  <c r="CU20" i="33"/>
  <c r="CT20" i="33"/>
  <c r="CW25" i="33"/>
  <c r="CZ25" i="33"/>
  <c r="CX25" i="33"/>
  <c r="CY25" i="33"/>
  <c r="CS28" i="33"/>
  <c r="CT28" i="33"/>
  <c r="CR28" i="33"/>
  <c r="CU28" i="33"/>
  <c r="CY33" i="33"/>
  <c r="CW33" i="33"/>
  <c r="CZ33" i="33"/>
  <c r="CX33" i="33"/>
  <c r="CT36" i="33"/>
  <c r="CS36" i="33"/>
  <c r="CR36" i="33"/>
  <c r="CU36" i="33"/>
  <c r="CZ41" i="33"/>
  <c r="CW41" i="33"/>
  <c r="CX41" i="33"/>
  <c r="CY41" i="33"/>
  <c r="CU44" i="33"/>
  <c r="CS44" i="33"/>
  <c r="CT44" i="33"/>
  <c r="CR44" i="33"/>
  <c r="CX49" i="33"/>
  <c r="CW49" i="33"/>
  <c r="CZ49" i="33"/>
  <c r="CY49" i="33"/>
  <c r="CT52" i="33"/>
  <c r="CR52" i="33"/>
  <c r="CS52" i="33"/>
  <c r="CU52" i="33"/>
  <c r="CY57" i="33"/>
  <c r="CW57" i="33"/>
  <c r="CX57" i="33"/>
  <c r="CZ57" i="33"/>
  <c r="CT60" i="33"/>
  <c r="CS60" i="33"/>
  <c r="CU60" i="33"/>
  <c r="CR60" i="33"/>
  <c r="CX65" i="33"/>
  <c r="CW65" i="33"/>
  <c r="CY65" i="33"/>
  <c r="CZ65" i="33"/>
  <c r="CR68" i="33"/>
  <c r="CT68" i="33"/>
  <c r="CU68" i="33"/>
  <c r="CS68" i="33"/>
  <c r="CW73" i="33"/>
  <c r="CX73" i="33"/>
  <c r="CZ73" i="33"/>
  <c r="CY73" i="33"/>
  <c r="CR76" i="33"/>
  <c r="CT76" i="33"/>
  <c r="CU76" i="33"/>
  <c r="CS76" i="33"/>
  <c r="CW81" i="33"/>
  <c r="CY81" i="33"/>
  <c r="CZ81" i="33"/>
  <c r="CX81" i="33"/>
  <c r="CU84" i="33"/>
  <c r="CT84" i="33"/>
  <c r="CR84" i="33"/>
  <c r="CS84" i="33"/>
  <c r="CX89" i="33"/>
  <c r="CZ89" i="33"/>
  <c r="CW89" i="33"/>
  <c r="CY89" i="33"/>
  <c r="CS92" i="33"/>
  <c r="CU92" i="33"/>
  <c r="CR92" i="33"/>
  <c r="CT92" i="33"/>
  <c r="CW97" i="33"/>
  <c r="CZ97" i="33"/>
  <c r="CY97" i="33"/>
  <c r="CX97" i="33"/>
  <c r="CR100" i="33"/>
  <c r="CS100" i="33"/>
  <c r="CT100" i="33"/>
  <c r="CU100" i="33"/>
  <c r="CZ105" i="33"/>
  <c r="CX105" i="33"/>
  <c r="CY105" i="33"/>
  <c r="CW105" i="33"/>
  <c r="CR108" i="33"/>
  <c r="CU108" i="33"/>
  <c r="CS108" i="33"/>
  <c r="CT108" i="33"/>
  <c r="CX113" i="33"/>
  <c r="CW113" i="33"/>
  <c r="CY113" i="33"/>
  <c r="CZ113" i="33"/>
  <c r="CS116" i="33"/>
  <c r="CU116" i="33"/>
  <c r="CR116" i="33"/>
  <c r="CT116" i="33"/>
  <c r="CW121" i="33"/>
  <c r="CX121" i="33"/>
  <c r="CZ121" i="33"/>
  <c r="CY121" i="33"/>
  <c r="CS124" i="33"/>
  <c r="CR124" i="33"/>
  <c r="CT124" i="33"/>
  <c r="CU124" i="33"/>
  <c r="CX129" i="33"/>
  <c r="CZ129" i="33"/>
  <c r="CW129" i="33"/>
  <c r="CY129" i="33"/>
  <c r="CS132" i="33"/>
  <c r="CU132" i="33"/>
  <c r="CR132" i="33"/>
  <c r="CT132" i="33"/>
  <c r="CZ137" i="33"/>
  <c r="CX137" i="33"/>
  <c r="CW137" i="33"/>
  <c r="CY137" i="33"/>
  <c r="CR140" i="33"/>
  <c r="CS140" i="33"/>
  <c r="CT140" i="33"/>
  <c r="CU140" i="33"/>
  <c r="CY145" i="33"/>
  <c r="CZ145" i="33"/>
  <c r="CX145" i="33"/>
  <c r="CW145" i="33"/>
  <c r="CT148" i="33"/>
  <c r="CU148" i="33"/>
  <c r="CR148" i="33"/>
  <c r="CS148" i="33"/>
  <c r="CX153" i="33"/>
  <c r="CW153" i="33"/>
  <c r="CY153" i="33"/>
  <c r="CZ153" i="33"/>
  <c r="CT156" i="33"/>
  <c r="CU156" i="33"/>
  <c r="CR156" i="33"/>
  <c r="CS156" i="33"/>
  <c r="CX161" i="33"/>
  <c r="CY161" i="33"/>
  <c r="CZ161" i="33"/>
  <c r="CW161" i="33"/>
  <c r="CS164" i="33"/>
  <c r="CT164" i="33"/>
  <c r="CU164" i="33"/>
  <c r="CR164" i="33"/>
  <c r="CW169" i="33"/>
  <c r="CZ169" i="33"/>
  <c r="CY169" i="33"/>
  <c r="CX169" i="33"/>
  <c r="CS172" i="33"/>
  <c r="CR172" i="33"/>
  <c r="CT172" i="33"/>
  <c r="CU172" i="33"/>
  <c r="CW177" i="33"/>
  <c r="CX177" i="33"/>
  <c r="CY177" i="33"/>
  <c r="CZ177" i="33"/>
  <c r="CS180" i="33"/>
  <c r="CT180" i="33"/>
  <c r="CU180" i="33"/>
  <c r="CR180" i="33"/>
  <c r="CW185" i="33"/>
  <c r="CX185" i="33"/>
  <c r="CY185" i="33"/>
  <c r="CZ185" i="33"/>
  <c r="CR188" i="33"/>
  <c r="CU188" i="33"/>
  <c r="CS188" i="33"/>
  <c r="CT188" i="33"/>
  <c r="CZ193" i="33"/>
  <c r="CW193" i="33"/>
  <c r="CX193" i="33"/>
  <c r="CY193" i="33"/>
  <c r="CR196" i="33"/>
  <c r="CS196" i="33"/>
  <c r="CT196" i="33"/>
  <c r="CU196" i="33"/>
  <c r="CY201" i="33"/>
  <c r="CW201" i="33"/>
  <c r="CX201" i="33"/>
  <c r="CZ201" i="33"/>
  <c r="CT204" i="33"/>
  <c r="CU204" i="33"/>
  <c r="CS204" i="33"/>
  <c r="CR204" i="33"/>
  <c r="CW209" i="33"/>
  <c r="CX209" i="33"/>
  <c r="CY209" i="33"/>
  <c r="CZ209" i="33"/>
  <c r="CR212" i="33"/>
  <c r="CT212" i="33"/>
  <c r="CU212" i="33"/>
  <c r="CS212" i="33"/>
  <c r="CW217" i="33"/>
  <c r="CX217" i="33"/>
  <c r="CZ217" i="33"/>
  <c r="CY217" i="33"/>
  <c r="CT220" i="33"/>
  <c r="CU220" i="33"/>
  <c r="CR220" i="33"/>
  <c r="CS220" i="33"/>
  <c r="CZ225" i="33"/>
  <c r="CW225" i="33"/>
  <c r="CX225" i="33"/>
  <c r="CY225" i="33"/>
  <c r="CU228" i="33"/>
  <c r="CS228" i="33"/>
  <c r="CT228" i="33"/>
  <c r="CR228" i="33"/>
  <c r="CW233" i="33"/>
  <c r="CX233" i="33"/>
  <c r="CY233" i="33"/>
  <c r="CZ233" i="33"/>
  <c r="CR236" i="33"/>
  <c r="CS236" i="33"/>
  <c r="CT236" i="33"/>
  <c r="CU236" i="33"/>
  <c r="CW241" i="33"/>
  <c r="CX241" i="33"/>
  <c r="CY241" i="33"/>
  <c r="CZ241" i="33"/>
  <c r="CR244" i="33"/>
  <c r="CT244" i="33"/>
  <c r="CU244" i="33"/>
  <c r="CS244" i="33"/>
  <c r="CW249" i="33"/>
  <c r="CX249" i="33"/>
  <c r="CY249" i="33"/>
  <c r="CZ249" i="33"/>
  <c r="CR252" i="33"/>
  <c r="CS252" i="33"/>
  <c r="CT252" i="33"/>
  <c r="CU252" i="33"/>
  <c r="CW257" i="33"/>
  <c r="CX257" i="33"/>
  <c r="CY257" i="33"/>
  <c r="CZ257" i="33"/>
  <c r="CR260" i="33"/>
  <c r="CS260" i="33"/>
  <c r="CT260" i="33"/>
  <c r="CU260" i="33"/>
  <c r="CW5" i="34"/>
  <c r="CX5" i="34"/>
  <c r="CR8" i="34"/>
  <c r="CS8" i="34"/>
  <c r="CW13" i="34"/>
  <c r="CX13" i="34"/>
  <c r="CR16" i="34"/>
  <c r="CS16" i="34"/>
  <c r="CW21" i="34"/>
  <c r="CX21" i="34"/>
  <c r="CR24" i="34"/>
  <c r="CS24" i="34"/>
  <c r="CW29" i="34"/>
  <c r="CX29" i="34"/>
  <c r="CR32" i="34"/>
  <c r="CS32" i="34"/>
  <c r="CW37" i="34"/>
  <c r="CX37" i="34"/>
  <c r="CR40" i="34"/>
  <c r="CS40" i="34"/>
  <c r="CW45" i="34"/>
  <c r="CX45" i="34"/>
  <c r="CR48" i="34"/>
  <c r="CS48" i="34"/>
  <c r="CW53" i="34"/>
  <c r="CX53" i="34"/>
  <c r="CR56" i="34"/>
  <c r="CS56" i="34"/>
  <c r="CW61" i="34"/>
  <c r="CX61" i="34"/>
  <c r="CR64" i="34"/>
  <c r="CS64" i="34"/>
  <c r="CW69" i="34"/>
  <c r="CX69" i="34"/>
  <c r="CR72" i="34"/>
  <c r="CS72" i="34"/>
  <c r="CW77" i="34"/>
  <c r="CX77" i="34"/>
  <c r="CR80" i="34"/>
  <c r="CS80" i="34"/>
  <c r="CW85" i="34"/>
  <c r="CX85" i="34"/>
  <c r="CR88" i="34"/>
  <c r="CS88" i="34"/>
  <c r="CW93" i="34"/>
  <c r="CX93" i="34"/>
  <c r="CR96" i="34"/>
  <c r="CS96" i="34"/>
  <c r="CW101" i="34"/>
  <c r="CX101" i="34"/>
  <c r="CR104" i="34"/>
  <c r="CS104" i="34"/>
  <c r="CW109" i="34"/>
  <c r="CX109" i="34"/>
  <c r="CR112" i="34"/>
  <c r="CS112" i="34"/>
  <c r="CW117" i="34"/>
  <c r="CX117" i="34"/>
  <c r="CR120" i="34"/>
  <c r="CS120" i="34"/>
  <c r="CW125" i="34"/>
  <c r="CX125" i="34"/>
  <c r="CR128" i="34"/>
  <c r="CS128" i="34"/>
  <c r="CW133" i="34"/>
  <c r="CX133" i="34"/>
  <c r="CR136" i="34"/>
  <c r="CS136" i="34"/>
  <c r="CW141" i="34"/>
  <c r="CX141" i="34"/>
  <c r="CS144" i="34"/>
  <c r="CR144" i="34"/>
  <c r="CW149" i="34"/>
  <c r="CX149" i="34"/>
  <c r="CS152" i="34"/>
  <c r="CR152" i="34"/>
  <c r="CW157" i="34"/>
  <c r="CX157" i="34"/>
  <c r="CS160" i="34"/>
  <c r="CR160" i="34"/>
  <c r="CW165" i="34"/>
  <c r="CX165" i="34"/>
  <c r="CS168" i="34"/>
  <c r="CR168" i="34"/>
  <c r="CW173" i="34"/>
  <c r="CX173" i="34"/>
  <c r="CS176" i="34"/>
  <c r="CR176" i="34"/>
  <c r="CW181" i="34"/>
  <c r="CX181" i="34"/>
  <c r="CS184" i="34"/>
  <c r="CR184" i="34"/>
  <c r="CW189" i="34"/>
  <c r="CX189" i="34"/>
  <c r="CS192" i="34"/>
  <c r="CR192" i="34"/>
  <c r="CW197" i="34"/>
  <c r="CX197" i="34"/>
  <c r="CS200" i="34"/>
  <c r="CR200" i="34"/>
  <c r="CW205" i="34"/>
  <c r="CX205" i="34"/>
  <c r="CS208" i="34"/>
  <c r="CR208" i="34"/>
  <c r="CW213" i="34"/>
  <c r="CX213" i="34"/>
  <c r="CS216" i="34"/>
  <c r="CR216" i="34"/>
  <c r="CW221" i="34"/>
  <c r="CX221" i="34"/>
  <c r="CS224" i="34"/>
  <c r="CR224" i="34"/>
  <c r="CW229" i="34"/>
  <c r="CX229" i="34"/>
  <c r="CS232" i="34"/>
  <c r="CR232" i="34"/>
  <c r="CW237" i="34"/>
  <c r="CX237" i="34"/>
  <c r="CS240" i="34"/>
  <c r="CR240" i="34"/>
  <c r="CW245" i="34"/>
  <c r="CX245" i="34"/>
  <c r="CS248" i="34"/>
  <c r="CR248" i="34"/>
  <c r="CW253" i="34"/>
  <c r="CX253" i="34"/>
  <c r="CS256" i="34"/>
  <c r="CR256" i="34"/>
  <c r="CW261" i="34"/>
  <c r="CX261" i="34"/>
  <c r="CS264" i="34"/>
  <c r="CR264" i="34"/>
  <c r="CW269" i="34"/>
  <c r="CX269" i="34"/>
  <c r="CS272" i="34"/>
  <c r="CR272" i="34"/>
  <c r="CW277" i="34"/>
  <c r="CX277" i="34"/>
  <c r="CS280" i="34"/>
  <c r="CR280" i="34"/>
  <c r="CW285" i="34"/>
  <c r="CX285" i="34"/>
  <c r="CS288" i="34"/>
  <c r="CR288" i="34"/>
  <c r="CX293" i="34"/>
  <c r="CW293" i="34"/>
  <c r="CS296" i="34"/>
  <c r="CR296" i="34"/>
  <c r="CW301" i="34"/>
  <c r="CX301" i="34"/>
  <c r="CS304" i="34"/>
  <c r="CR304" i="34"/>
  <c r="CX309" i="34"/>
  <c r="CW309" i="34"/>
  <c r="CS312" i="34"/>
  <c r="CR312" i="34"/>
  <c r="CX317" i="34"/>
  <c r="CW317" i="34"/>
  <c r="CS320" i="34"/>
  <c r="CR320" i="34"/>
  <c r="CX325" i="34"/>
  <c r="CW325" i="34"/>
  <c r="CS328" i="34"/>
  <c r="CR328" i="34"/>
  <c r="CS13" i="33"/>
  <c r="CT13" i="33"/>
  <c r="CR13" i="33"/>
  <c r="CU13" i="33"/>
  <c r="CZ98" i="33"/>
  <c r="CW98" i="33"/>
  <c r="CX98" i="33"/>
  <c r="CY98" i="33"/>
  <c r="CU101" i="33"/>
  <c r="CR101" i="33"/>
  <c r="CS101" i="33"/>
  <c r="CT101" i="33"/>
  <c r="CY106" i="33"/>
  <c r="CW106" i="33"/>
  <c r="CX106" i="33"/>
  <c r="CZ106" i="33"/>
  <c r="CU109" i="33"/>
  <c r="CR109" i="33"/>
  <c r="CT109" i="33"/>
  <c r="CS109" i="33"/>
  <c r="CW114" i="33"/>
  <c r="CX114" i="33"/>
  <c r="CY114" i="33"/>
  <c r="CZ114" i="33"/>
  <c r="CX122" i="33"/>
  <c r="CY122" i="33"/>
  <c r="CZ122" i="33"/>
  <c r="CW122" i="33"/>
  <c r="CR165" i="33"/>
  <c r="CT165" i="33"/>
  <c r="CU165" i="33"/>
  <c r="CS165" i="33"/>
  <c r="CY170" i="33"/>
  <c r="CZ170" i="33"/>
  <c r="CW170" i="33"/>
  <c r="CX170" i="33"/>
  <c r="CW178" i="33"/>
  <c r="CY178" i="33"/>
  <c r="CZ178" i="33"/>
  <c r="CX178" i="33"/>
  <c r="CR189" i="33"/>
  <c r="CU189" i="33"/>
  <c r="CS189" i="33"/>
  <c r="CT189" i="33"/>
  <c r="CT229" i="33"/>
  <c r="CS229" i="33"/>
  <c r="CU229" i="33"/>
  <c r="CR229" i="33"/>
  <c r="CS237" i="33"/>
  <c r="CT237" i="33"/>
  <c r="CU237" i="33"/>
  <c r="CR237" i="33"/>
  <c r="CW242" i="33"/>
  <c r="CX242" i="33"/>
  <c r="CY242" i="33"/>
  <c r="CZ242" i="33"/>
  <c r="CT245" i="33"/>
  <c r="CU245" i="33"/>
  <c r="CR245" i="33"/>
  <c r="CS245" i="33"/>
  <c r="CX46" i="34"/>
  <c r="CW46" i="34"/>
  <c r="CR49" i="34"/>
  <c r="CS49" i="34"/>
  <c r="CS185" i="34"/>
  <c r="CR185" i="34"/>
  <c r="CS193" i="34"/>
  <c r="CR193" i="34"/>
  <c r="CX206" i="34"/>
  <c r="CW206" i="34"/>
  <c r="CS241" i="34"/>
  <c r="CR241" i="34"/>
  <c r="CS249" i="34"/>
  <c r="CR249" i="34"/>
  <c r="CW262" i="34"/>
  <c r="CX262" i="34"/>
  <c r="CS305" i="34"/>
  <c r="CR305" i="34"/>
  <c r="CW318" i="34"/>
  <c r="CX318" i="34"/>
  <c r="CW6" i="33"/>
  <c r="CZ6" i="33"/>
  <c r="CX6" i="33"/>
  <c r="CY6" i="33"/>
  <c r="CX54" i="33"/>
  <c r="CY54" i="33"/>
  <c r="CW54" i="33"/>
  <c r="CZ54" i="33"/>
  <c r="CS57" i="33"/>
  <c r="CU57" i="33"/>
  <c r="CR57" i="33"/>
  <c r="CT57" i="33"/>
  <c r="CW86" i="33"/>
  <c r="CX86" i="33"/>
  <c r="CY86" i="33"/>
  <c r="CZ86" i="33"/>
  <c r="CR89" i="33"/>
  <c r="CS89" i="33"/>
  <c r="CT89" i="33"/>
  <c r="CU89" i="33"/>
  <c r="CX118" i="33"/>
  <c r="CZ118" i="33"/>
  <c r="CW118" i="33"/>
  <c r="CY118" i="33"/>
  <c r="CS121" i="33"/>
  <c r="CU121" i="33"/>
  <c r="CT121" i="33"/>
  <c r="CR121" i="33"/>
  <c r="CW126" i="33"/>
  <c r="CY126" i="33"/>
  <c r="CZ126" i="33"/>
  <c r="CX126" i="33"/>
  <c r="CS129" i="33"/>
  <c r="CT129" i="33"/>
  <c r="CU129" i="33"/>
  <c r="CR129" i="33"/>
  <c r="CX134" i="33"/>
  <c r="CW134" i="33"/>
  <c r="CY134" i="33"/>
  <c r="CZ134" i="33"/>
  <c r="CU137" i="33"/>
  <c r="CR137" i="33"/>
  <c r="CT137" i="33"/>
  <c r="CS137" i="33"/>
  <c r="CY142" i="33"/>
  <c r="CZ142" i="33"/>
  <c r="CW142" i="33"/>
  <c r="CX142" i="33"/>
  <c r="CR145" i="33"/>
  <c r="CT145" i="33"/>
  <c r="CU145" i="33"/>
  <c r="CS145" i="33"/>
  <c r="CT225" i="33"/>
  <c r="CU225" i="33"/>
  <c r="CR225" i="33"/>
  <c r="CS225" i="33"/>
  <c r="CW230" i="33"/>
  <c r="CX230" i="33"/>
  <c r="CY230" i="33"/>
  <c r="CZ230" i="33"/>
  <c r="CR5" i="34"/>
  <c r="CS5" i="34"/>
  <c r="CR37" i="34"/>
  <c r="CS37" i="34"/>
  <c r="CW114" i="34"/>
  <c r="CX114" i="34"/>
  <c r="CR117" i="34"/>
  <c r="CS117" i="34"/>
  <c r="CW122" i="34"/>
  <c r="CX122" i="34"/>
  <c r="CR125" i="34"/>
  <c r="CS125" i="34"/>
  <c r="CW130" i="34"/>
  <c r="CX130" i="34"/>
  <c r="CR133" i="34"/>
  <c r="CS133" i="34"/>
  <c r="CW138" i="34"/>
  <c r="CX138" i="34"/>
  <c r="CR141" i="34"/>
  <c r="CS141" i="34"/>
  <c r="CS197" i="34"/>
  <c r="CR197" i="34"/>
  <c r="CX202" i="34"/>
  <c r="CW202" i="34"/>
  <c r="CS205" i="34"/>
  <c r="CR205" i="34"/>
  <c r="CS237" i="34"/>
  <c r="CR237" i="34"/>
  <c r="CS269" i="34"/>
  <c r="CR269" i="34"/>
  <c r="CZ4" i="33"/>
  <c r="CY4" i="33"/>
  <c r="CX4" i="33"/>
  <c r="CW4" i="33"/>
  <c r="CU7" i="33"/>
  <c r="CR7" i="33"/>
  <c r="CT7" i="33"/>
  <c r="CS7" i="33"/>
  <c r="CW12" i="33"/>
  <c r="CX12" i="33"/>
  <c r="CZ12" i="33"/>
  <c r="CY12" i="33"/>
  <c r="CR15" i="33"/>
  <c r="CT15" i="33"/>
  <c r="CS15" i="33"/>
  <c r="CU15" i="33"/>
  <c r="CX20" i="33"/>
  <c r="CY20" i="33"/>
  <c r="CZ20" i="33"/>
  <c r="CW20" i="33"/>
  <c r="CR23" i="33"/>
  <c r="CT23" i="33"/>
  <c r="CS23" i="33"/>
  <c r="CU23" i="33"/>
  <c r="CZ28" i="33"/>
  <c r="CX28" i="33"/>
  <c r="CW28" i="33"/>
  <c r="CY28" i="33"/>
  <c r="CR31" i="33"/>
  <c r="CS31" i="33"/>
  <c r="CU31" i="33"/>
  <c r="CT31" i="33"/>
  <c r="CW36" i="33"/>
  <c r="CX36" i="33"/>
  <c r="CY36" i="33"/>
  <c r="CZ36" i="33"/>
  <c r="CS39" i="33"/>
  <c r="CU39" i="33"/>
  <c r="CT39" i="33"/>
  <c r="CR39" i="33"/>
  <c r="CW44" i="33"/>
  <c r="CX44" i="33"/>
  <c r="CY44" i="33"/>
  <c r="CZ44" i="33"/>
  <c r="CT47" i="33"/>
  <c r="CR47" i="33"/>
  <c r="CS47" i="33"/>
  <c r="CU47" i="33"/>
  <c r="CX52" i="33"/>
  <c r="CY52" i="33"/>
  <c r="CZ52" i="33"/>
  <c r="CW52" i="33"/>
  <c r="CR55" i="33"/>
  <c r="CT55" i="33"/>
  <c r="CS55" i="33"/>
  <c r="CU55" i="33"/>
  <c r="CW60" i="33"/>
  <c r="CX60" i="33"/>
  <c r="CZ60" i="33"/>
  <c r="CY60" i="33"/>
  <c r="CS63" i="33"/>
  <c r="CU63" i="33"/>
  <c r="CR63" i="33"/>
  <c r="CT63" i="33"/>
  <c r="CY68" i="33"/>
  <c r="CW68" i="33"/>
  <c r="CX68" i="33"/>
  <c r="CZ68" i="33"/>
  <c r="CR71" i="33"/>
  <c r="CS71" i="33"/>
  <c r="CT71" i="33"/>
  <c r="CU71" i="33"/>
  <c r="CW76" i="33"/>
  <c r="CZ76" i="33"/>
  <c r="CX76" i="33"/>
  <c r="CY76" i="33"/>
  <c r="CR79" i="33"/>
  <c r="CS79" i="33"/>
  <c r="CT79" i="33"/>
  <c r="CU79" i="33"/>
  <c r="CX84" i="33"/>
  <c r="CY84" i="33"/>
  <c r="CW84" i="33"/>
  <c r="CZ84" i="33"/>
  <c r="CS87" i="33"/>
  <c r="CU87" i="33"/>
  <c r="CR87" i="33"/>
  <c r="CT87" i="33"/>
  <c r="CW92" i="33"/>
  <c r="CY92" i="33"/>
  <c r="CX92" i="33"/>
  <c r="CZ92" i="33"/>
  <c r="CU95" i="33"/>
  <c r="CT95" i="33"/>
  <c r="CS95" i="33"/>
  <c r="CR95" i="33"/>
  <c r="CX100" i="33"/>
  <c r="CZ100" i="33"/>
  <c r="CW100" i="33"/>
  <c r="CY100" i="33"/>
  <c r="CS103" i="33"/>
  <c r="CU103" i="33"/>
  <c r="CR103" i="33"/>
  <c r="CT103" i="33"/>
  <c r="CW108" i="33"/>
  <c r="CY108" i="33"/>
  <c r="CZ108" i="33"/>
  <c r="CX108" i="33"/>
  <c r="CS111" i="33"/>
  <c r="CR111" i="33"/>
  <c r="CU111" i="33"/>
  <c r="CT111" i="33"/>
  <c r="CZ116" i="33"/>
  <c r="CW116" i="33"/>
  <c r="CX116" i="33"/>
  <c r="CY116" i="33"/>
  <c r="CU119" i="33"/>
  <c r="CR119" i="33"/>
  <c r="CS119" i="33"/>
  <c r="CT119" i="33"/>
  <c r="CX124" i="33"/>
  <c r="CZ124" i="33"/>
  <c r="CY124" i="33"/>
  <c r="CW124" i="33"/>
  <c r="CS127" i="33"/>
  <c r="CU127" i="33"/>
  <c r="CR127" i="33"/>
  <c r="CT127" i="33"/>
  <c r="CY132" i="33"/>
  <c r="CZ132" i="33"/>
  <c r="CW132" i="33"/>
  <c r="CX132" i="33"/>
  <c r="CR135" i="33"/>
  <c r="CS135" i="33"/>
  <c r="CT135" i="33"/>
  <c r="CU135" i="33"/>
  <c r="CZ140" i="33"/>
  <c r="CX140" i="33"/>
  <c r="CY140" i="33"/>
  <c r="CW140" i="33"/>
  <c r="CR143" i="33"/>
  <c r="CS143" i="33"/>
  <c r="CT143" i="33"/>
  <c r="CU143" i="33"/>
  <c r="CW148" i="33"/>
  <c r="CX148" i="33"/>
  <c r="CY148" i="33"/>
  <c r="CZ148" i="33"/>
  <c r="CT151" i="33"/>
  <c r="CU151" i="33"/>
  <c r="CR151" i="33"/>
  <c r="CS151" i="33"/>
  <c r="CW156" i="33"/>
  <c r="CY156" i="33"/>
  <c r="CX156" i="33"/>
  <c r="CZ156" i="33"/>
  <c r="CR159" i="33"/>
  <c r="CS159" i="33"/>
  <c r="CU159" i="33"/>
  <c r="CT159" i="33"/>
  <c r="CW164" i="33"/>
  <c r="CZ164" i="33"/>
  <c r="CX164" i="33"/>
  <c r="CY164" i="33"/>
  <c r="CT167" i="33"/>
  <c r="CR167" i="33"/>
  <c r="CU167" i="33"/>
  <c r="CS167" i="33"/>
  <c r="CW172" i="33"/>
  <c r="CX172" i="33"/>
  <c r="CZ172" i="33"/>
  <c r="CY172" i="33"/>
  <c r="CR175" i="33"/>
  <c r="CS175" i="33"/>
  <c r="CT175" i="33"/>
  <c r="CU175" i="33"/>
  <c r="CW180" i="33"/>
  <c r="CY180" i="33"/>
  <c r="CZ180" i="33"/>
  <c r="CX180" i="33"/>
  <c r="CR183" i="33"/>
  <c r="CS183" i="33"/>
  <c r="CT183" i="33"/>
  <c r="CU183" i="33"/>
  <c r="CY188" i="33"/>
  <c r="CZ188" i="33"/>
  <c r="CW188" i="33"/>
  <c r="CX188" i="33"/>
  <c r="CR191" i="33"/>
  <c r="CU191" i="33"/>
  <c r="CT191" i="33"/>
  <c r="CS191" i="33"/>
  <c r="CX196" i="33"/>
  <c r="CW196" i="33"/>
  <c r="CY196" i="33"/>
  <c r="CZ196" i="33"/>
  <c r="CT199" i="33"/>
  <c r="CR199" i="33"/>
  <c r="CS199" i="33"/>
  <c r="CU199" i="33"/>
  <c r="CX204" i="33"/>
  <c r="CZ204" i="33"/>
  <c r="CY204" i="33"/>
  <c r="CW204" i="33"/>
  <c r="CS207" i="33"/>
  <c r="CT207" i="33"/>
  <c r="CR207" i="33"/>
  <c r="CU207" i="33"/>
  <c r="CW212" i="33"/>
  <c r="CX212" i="33"/>
  <c r="CY212" i="33"/>
  <c r="CZ212" i="33"/>
  <c r="CU215" i="33"/>
  <c r="CR215" i="33"/>
  <c r="CS215" i="33"/>
  <c r="CT215" i="33"/>
  <c r="CY220" i="33"/>
  <c r="CW220" i="33"/>
  <c r="CX220" i="33"/>
  <c r="CZ220" i="33"/>
  <c r="CT223" i="33"/>
  <c r="CU223" i="33"/>
  <c r="CR223" i="33"/>
  <c r="CS223" i="33"/>
  <c r="CW228" i="33"/>
  <c r="CX228" i="33"/>
  <c r="CY228" i="33"/>
  <c r="CZ228" i="33"/>
  <c r="CS231" i="33"/>
  <c r="CT231" i="33"/>
  <c r="CU231" i="33"/>
  <c r="CR231" i="33"/>
  <c r="CZ236" i="33"/>
  <c r="CW236" i="33"/>
  <c r="CX236" i="33"/>
  <c r="CY236" i="33"/>
  <c r="CT239" i="33"/>
  <c r="CU239" i="33"/>
  <c r="CR239" i="33"/>
  <c r="CS239" i="33"/>
  <c r="CW244" i="33"/>
  <c r="CX244" i="33"/>
  <c r="CY244" i="33"/>
  <c r="CZ244" i="33"/>
  <c r="CR247" i="33"/>
  <c r="CS247" i="33"/>
  <c r="CT247" i="33"/>
  <c r="CU247" i="33"/>
  <c r="CY252" i="33"/>
  <c r="CZ252" i="33"/>
  <c r="CW252" i="33"/>
  <c r="CX252" i="33"/>
  <c r="CR255" i="33"/>
  <c r="CS255" i="33"/>
  <c r="CT255" i="33"/>
  <c r="CU255" i="33"/>
  <c r="CW8" i="34"/>
  <c r="CX8" i="34"/>
  <c r="CR11" i="34"/>
  <c r="CS11" i="34"/>
  <c r="CW16" i="34"/>
  <c r="CX16" i="34"/>
  <c r="CR19" i="34"/>
  <c r="CS19" i="34"/>
  <c r="CW24" i="34"/>
  <c r="CX24" i="34"/>
  <c r="CR27" i="34"/>
  <c r="CS27" i="34"/>
  <c r="CW32" i="34"/>
  <c r="CX32" i="34"/>
  <c r="CR35" i="34"/>
  <c r="CS35" i="34"/>
  <c r="CW40" i="34"/>
  <c r="CX40" i="34"/>
  <c r="CR43" i="34"/>
  <c r="CS43" i="34"/>
  <c r="CW48" i="34"/>
  <c r="CX48" i="34"/>
  <c r="CR51" i="34"/>
  <c r="CS51" i="34"/>
  <c r="CW56" i="34"/>
  <c r="CX56" i="34"/>
  <c r="CR59" i="34"/>
  <c r="CS59" i="34"/>
  <c r="CX64" i="34"/>
  <c r="CW64" i="34"/>
  <c r="CR67" i="34"/>
  <c r="CS67" i="34"/>
  <c r="CW72" i="34"/>
  <c r="CX72" i="34"/>
  <c r="CR75" i="34"/>
  <c r="CS75" i="34"/>
  <c r="CW80" i="34"/>
  <c r="CX80" i="34"/>
  <c r="CR83" i="34"/>
  <c r="CS83" i="34"/>
  <c r="CW88" i="34"/>
  <c r="CX88" i="34"/>
  <c r="CS91" i="34"/>
  <c r="CR91" i="34"/>
  <c r="CW96" i="34"/>
  <c r="CX96" i="34"/>
  <c r="CS99" i="34"/>
  <c r="CR99" i="34"/>
  <c r="CW104" i="34"/>
  <c r="CX104" i="34"/>
  <c r="CS107" i="34"/>
  <c r="CR107" i="34"/>
  <c r="CW112" i="34"/>
  <c r="CX112" i="34"/>
  <c r="CS115" i="34"/>
  <c r="CR115" i="34"/>
  <c r="CW120" i="34"/>
  <c r="CX120" i="34"/>
  <c r="CS123" i="34"/>
  <c r="CR123" i="34"/>
  <c r="CW128" i="34"/>
  <c r="CX128" i="34"/>
  <c r="CS131" i="34"/>
  <c r="CR131" i="34"/>
  <c r="CW136" i="34"/>
  <c r="CX136" i="34"/>
  <c r="CS139" i="34"/>
  <c r="CR139" i="34"/>
  <c r="CX144" i="34"/>
  <c r="CW144" i="34"/>
  <c r="CS147" i="34"/>
  <c r="CR147" i="34"/>
  <c r="CW152" i="34"/>
  <c r="CX152" i="34"/>
  <c r="CS155" i="34"/>
  <c r="CR155" i="34"/>
  <c r="CW160" i="34"/>
  <c r="CX160" i="34"/>
  <c r="CS163" i="34"/>
  <c r="CR163" i="34"/>
  <c r="CX168" i="34"/>
  <c r="CW168" i="34"/>
  <c r="CS171" i="34"/>
  <c r="CR171" i="34"/>
  <c r="CW176" i="34"/>
  <c r="CX176" i="34"/>
  <c r="CS179" i="34"/>
  <c r="CR179" i="34"/>
  <c r="CW184" i="34"/>
  <c r="CX184" i="34"/>
  <c r="CS187" i="34"/>
  <c r="CR187" i="34"/>
  <c r="CX192" i="34"/>
  <c r="CW192" i="34"/>
  <c r="CS195" i="34"/>
  <c r="CR195" i="34"/>
  <c r="CW200" i="34"/>
  <c r="CX200" i="34"/>
  <c r="CS203" i="34"/>
  <c r="CR203" i="34"/>
  <c r="CW208" i="34"/>
  <c r="CX208" i="34"/>
  <c r="CS211" i="34"/>
  <c r="CR211" i="34"/>
  <c r="CW216" i="34"/>
  <c r="CX216" i="34"/>
  <c r="CS219" i="34"/>
  <c r="CR219" i="34"/>
  <c r="CW224" i="34"/>
  <c r="CX224" i="34"/>
  <c r="CS227" i="34"/>
  <c r="CR227" i="34"/>
  <c r="CW232" i="34"/>
  <c r="CX232" i="34"/>
  <c r="CS235" i="34"/>
  <c r="CR235" i="34"/>
  <c r="CW240" i="34"/>
  <c r="CX240" i="34"/>
  <c r="CS243" i="34"/>
  <c r="CR243" i="34"/>
  <c r="CW248" i="34"/>
  <c r="CX248" i="34"/>
  <c r="CS251" i="34"/>
  <c r="CR251" i="34"/>
  <c r="CW256" i="34"/>
  <c r="CX256" i="34"/>
  <c r="CS259" i="34"/>
  <c r="CR259" i="34"/>
  <c r="CW264" i="34"/>
  <c r="CX264" i="34"/>
  <c r="CS267" i="34"/>
  <c r="CR267" i="34"/>
  <c r="CW272" i="34"/>
  <c r="CX272" i="34"/>
  <c r="CS275" i="34"/>
  <c r="CR275" i="34"/>
  <c r="CW280" i="34"/>
  <c r="CX280" i="34"/>
  <c r="CS283" i="34"/>
  <c r="CR283" i="34"/>
  <c r="CW288" i="34"/>
  <c r="CX288" i="34"/>
  <c r="CS291" i="34"/>
  <c r="CR291" i="34"/>
  <c r="CW296" i="34"/>
  <c r="CX296" i="34"/>
  <c r="CS299" i="34"/>
  <c r="CR299" i="34"/>
  <c r="CW304" i="34"/>
  <c r="CX304" i="34"/>
  <c r="CS307" i="34"/>
  <c r="CR307" i="34"/>
  <c r="CW312" i="34"/>
  <c r="CX312" i="34"/>
  <c r="CS315" i="34"/>
  <c r="CR315" i="34"/>
  <c r="CW320" i="34"/>
  <c r="CX320" i="34"/>
  <c r="CS323" i="34"/>
  <c r="CR323" i="34"/>
  <c r="CW328" i="34"/>
  <c r="CX328" i="34"/>
  <c r="CS5" i="33"/>
  <c r="CU5" i="33"/>
  <c r="CT5" i="33"/>
  <c r="CR5" i="33"/>
  <c r="CT53" i="33"/>
  <c r="CS53" i="33"/>
  <c r="CR53" i="33"/>
  <c r="CU53" i="33"/>
  <c r="CS61" i="33"/>
  <c r="CT61" i="33"/>
  <c r="CR61" i="33"/>
  <c r="CU61" i="33"/>
  <c r="CX154" i="33"/>
  <c r="CW154" i="33"/>
  <c r="CY154" i="33"/>
  <c r="CZ154" i="33"/>
  <c r="CR157" i="33"/>
  <c r="CS157" i="33"/>
  <c r="CT157" i="33"/>
  <c r="CU157" i="33"/>
  <c r="CW162" i="33"/>
  <c r="CX162" i="33"/>
  <c r="CY162" i="33"/>
  <c r="CZ162" i="33"/>
  <c r="CZ210" i="33"/>
  <c r="CW210" i="33"/>
  <c r="CX210" i="33"/>
  <c r="CY210" i="33"/>
  <c r="CT213" i="33"/>
  <c r="CU213" i="33"/>
  <c r="CR213" i="33"/>
  <c r="CS213" i="33"/>
  <c r="CW218" i="33"/>
  <c r="CX218" i="33"/>
  <c r="CZ218" i="33"/>
  <c r="CY218" i="33"/>
  <c r="CX14" i="34"/>
  <c r="CW14" i="34"/>
  <c r="CR17" i="34"/>
  <c r="CS17" i="34"/>
  <c r="CX22" i="34"/>
  <c r="CW22" i="34"/>
  <c r="CX38" i="34"/>
  <c r="CW38" i="34"/>
  <c r="CW118" i="34"/>
  <c r="CX118" i="34"/>
  <c r="CW126" i="34"/>
  <c r="CX126" i="34"/>
  <c r="CW134" i="34"/>
  <c r="CX134" i="34"/>
  <c r="CW142" i="34"/>
  <c r="CX142" i="34"/>
  <c r="CS177" i="34"/>
  <c r="CR177" i="34"/>
  <c r="CW182" i="34"/>
  <c r="CX182" i="34"/>
  <c r="CW190" i="34"/>
  <c r="CX190" i="34"/>
  <c r="CW198" i="34"/>
  <c r="CX198" i="34"/>
  <c r="CS209" i="34"/>
  <c r="CR209" i="34"/>
  <c r="CS217" i="34"/>
  <c r="CR217" i="34"/>
  <c r="CS265" i="34"/>
  <c r="CR265" i="34"/>
  <c r="CX278" i="34"/>
  <c r="CW278" i="34"/>
  <c r="CS281" i="34"/>
  <c r="CR281" i="34"/>
  <c r="CS289" i="34"/>
  <c r="CR289" i="34"/>
  <c r="CS297" i="34"/>
  <c r="CR297" i="34"/>
  <c r="CW310" i="34"/>
  <c r="CX310" i="34"/>
  <c r="CS329" i="34"/>
  <c r="CR329" i="34"/>
  <c r="CT9" i="33"/>
  <c r="CU9" i="33"/>
  <c r="CR9" i="33"/>
  <c r="CS9" i="33"/>
  <c r="CT41" i="33"/>
  <c r="CS41" i="33"/>
  <c r="CU41" i="33"/>
  <c r="CR41" i="33"/>
  <c r="CY70" i="33"/>
  <c r="CZ70" i="33"/>
  <c r="CW70" i="33"/>
  <c r="CX70" i="33"/>
  <c r="CT73" i="33"/>
  <c r="CR73" i="33"/>
  <c r="CS73" i="33"/>
  <c r="CU73" i="33"/>
  <c r="CX78" i="33"/>
  <c r="CZ78" i="33"/>
  <c r="CW78" i="33"/>
  <c r="CY78" i="33"/>
  <c r="CR81" i="33"/>
  <c r="CT81" i="33"/>
  <c r="CU81" i="33"/>
  <c r="CS81" i="33"/>
  <c r="CY158" i="33"/>
  <c r="CZ158" i="33"/>
  <c r="CW158" i="33"/>
  <c r="CX158" i="33"/>
  <c r="CU161" i="33"/>
  <c r="CR161" i="33"/>
  <c r="CT161" i="33"/>
  <c r="CS161" i="33"/>
  <c r="CW190" i="33"/>
  <c r="CX190" i="33"/>
  <c r="CY190" i="33"/>
  <c r="CZ190" i="33"/>
  <c r="CR193" i="33"/>
  <c r="CS193" i="33"/>
  <c r="CU193" i="33"/>
  <c r="CT193" i="33"/>
  <c r="CY198" i="33"/>
  <c r="CZ198" i="33"/>
  <c r="CX198" i="33"/>
  <c r="CW198" i="33"/>
  <c r="CR201" i="33"/>
  <c r="CT201" i="33"/>
  <c r="CU201" i="33"/>
  <c r="CS201" i="33"/>
  <c r="CS233" i="33"/>
  <c r="CT233" i="33"/>
  <c r="CU233" i="33"/>
  <c r="CR233" i="33"/>
  <c r="CX254" i="33"/>
  <c r="CY254" i="33"/>
  <c r="CZ254" i="33"/>
  <c r="CW254" i="33"/>
  <c r="CT257" i="33"/>
  <c r="CU257" i="33"/>
  <c r="CR257" i="33"/>
  <c r="CS257" i="33"/>
  <c r="CW18" i="34"/>
  <c r="CX18" i="34"/>
  <c r="CR21" i="34"/>
  <c r="CS21" i="34"/>
  <c r="CW26" i="34"/>
  <c r="CX26" i="34"/>
  <c r="CW50" i="34"/>
  <c r="CX50" i="34"/>
  <c r="CR53" i="34"/>
  <c r="CS53" i="34"/>
  <c r="CW58" i="34"/>
  <c r="CX58" i="34"/>
  <c r="CW82" i="34"/>
  <c r="CX82" i="34"/>
  <c r="CR85" i="34"/>
  <c r="CS85" i="34"/>
  <c r="CW90" i="34"/>
  <c r="CX90" i="34"/>
  <c r="CS93" i="34"/>
  <c r="CR93" i="34"/>
  <c r="CW98" i="34"/>
  <c r="CX98" i="34"/>
  <c r="CX146" i="34"/>
  <c r="CW146" i="34"/>
  <c r="CS149" i="34"/>
  <c r="CR149" i="34"/>
  <c r="CW154" i="34"/>
  <c r="CX154" i="34"/>
  <c r="CX178" i="34"/>
  <c r="CW178" i="34"/>
  <c r="CS181" i="34"/>
  <c r="CR181" i="34"/>
  <c r="CW186" i="34"/>
  <c r="CX186" i="34"/>
  <c r="CS189" i="34"/>
  <c r="CR189" i="34"/>
  <c r="CW194" i="34"/>
  <c r="CX194" i="34"/>
  <c r="CW242" i="34"/>
  <c r="CX242" i="34"/>
  <c r="CS245" i="34"/>
  <c r="CR245" i="34"/>
  <c r="CW250" i="34"/>
  <c r="CX250" i="34"/>
  <c r="CW274" i="34"/>
  <c r="CX274" i="34"/>
  <c r="CS277" i="34"/>
  <c r="CR277" i="34"/>
  <c r="CW282" i="34"/>
  <c r="CX282" i="34"/>
  <c r="CW290" i="34"/>
  <c r="CX290" i="34"/>
  <c r="CS301" i="34"/>
  <c r="CR301" i="34"/>
  <c r="CS317" i="34"/>
  <c r="CR317" i="34"/>
  <c r="CS325" i="34"/>
  <c r="CR325" i="34"/>
  <c r="CW7" i="33"/>
  <c r="CY7" i="33"/>
  <c r="CZ7" i="33"/>
  <c r="CX7" i="33"/>
  <c r="CT10" i="33"/>
  <c r="CU10" i="33"/>
  <c r="CS10" i="33"/>
  <c r="CR10" i="33"/>
  <c r="CX15" i="33"/>
  <c r="CY15" i="33"/>
  <c r="CZ15" i="33"/>
  <c r="CW15" i="33"/>
  <c r="CT18" i="33"/>
  <c r="CU18" i="33"/>
  <c r="CS18" i="33"/>
  <c r="CR18" i="33"/>
  <c r="CW23" i="33"/>
  <c r="CX23" i="33"/>
  <c r="CY23" i="33"/>
  <c r="CZ23" i="33"/>
  <c r="CT26" i="33"/>
  <c r="CU26" i="33"/>
  <c r="CS26" i="33"/>
  <c r="CR26" i="33"/>
  <c r="CY31" i="33"/>
  <c r="CZ31" i="33"/>
  <c r="CW31" i="33"/>
  <c r="CX31" i="33"/>
  <c r="CT34" i="33"/>
  <c r="CR34" i="33"/>
  <c r="CS34" i="33"/>
  <c r="CU34" i="33"/>
  <c r="CZ39" i="33"/>
  <c r="CW39" i="33"/>
  <c r="CX39" i="33"/>
  <c r="CY39" i="33"/>
  <c r="CT42" i="33"/>
  <c r="CS42" i="33"/>
  <c r="CU42" i="33"/>
  <c r="CR42" i="33"/>
  <c r="CW47" i="33"/>
  <c r="CX47" i="33"/>
  <c r="CY47" i="33"/>
  <c r="CZ47" i="33"/>
  <c r="CU50" i="33"/>
  <c r="CR50" i="33"/>
  <c r="CS50" i="33"/>
  <c r="CT50" i="33"/>
  <c r="CW55" i="33"/>
  <c r="CX55" i="33"/>
  <c r="CY55" i="33"/>
  <c r="CZ55" i="33"/>
  <c r="CS58" i="33"/>
  <c r="CU58" i="33"/>
  <c r="CR58" i="33"/>
  <c r="CT58" i="33"/>
  <c r="CZ63" i="33"/>
  <c r="CW63" i="33"/>
  <c r="CX63" i="33"/>
  <c r="CY63" i="33"/>
  <c r="CT66" i="33"/>
  <c r="CS66" i="33"/>
  <c r="CU66" i="33"/>
  <c r="CR66" i="33"/>
  <c r="CY71" i="33"/>
  <c r="CZ71" i="33"/>
  <c r="CW71" i="33"/>
  <c r="CX71" i="33"/>
  <c r="CT74" i="33"/>
  <c r="CR74" i="33"/>
  <c r="CS74" i="33"/>
  <c r="CU74" i="33"/>
  <c r="CX79" i="33"/>
  <c r="CZ79" i="33"/>
  <c r="CW79" i="33"/>
  <c r="CY79" i="33"/>
  <c r="CS82" i="33"/>
  <c r="CT82" i="33"/>
  <c r="CR82" i="33"/>
  <c r="CU82" i="33"/>
  <c r="CW87" i="33"/>
  <c r="CZ87" i="33"/>
  <c r="CY87" i="33"/>
  <c r="CX87" i="33"/>
  <c r="CS90" i="33"/>
  <c r="CT90" i="33"/>
  <c r="CU90" i="33"/>
  <c r="CR90" i="33"/>
  <c r="CW95" i="33"/>
  <c r="CY95" i="33"/>
  <c r="CZ95" i="33"/>
  <c r="CX95" i="33"/>
  <c r="CS98" i="33"/>
  <c r="CT98" i="33"/>
  <c r="CR98" i="33"/>
  <c r="CU98" i="33"/>
  <c r="CW103" i="33"/>
  <c r="CY103" i="33"/>
  <c r="CZ103" i="33"/>
  <c r="CX103" i="33"/>
  <c r="CR106" i="33"/>
  <c r="CS106" i="33"/>
  <c r="CU106" i="33"/>
  <c r="CT106" i="33"/>
  <c r="CZ111" i="33"/>
  <c r="CX111" i="33"/>
  <c r="CW111" i="33"/>
  <c r="CY111" i="33"/>
  <c r="CT114" i="33"/>
  <c r="CR114" i="33"/>
  <c r="CS114" i="33"/>
  <c r="CU114" i="33"/>
  <c r="CX119" i="33"/>
  <c r="CZ119" i="33"/>
  <c r="CY119" i="33"/>
  <c r="CW119" i="33"/>
  <c r="CS122" i="33"/>
  <c r="CU122" i="33"/>
  <c r="CR122" i="33"/>
  <c r="CT122" i="33"/>
  <c r="CW127" i="33"/>
  <c r="CY127" i="33"/>
  <c r="CX127" i="33"/>
  <c r="CZ127" i="33"/>
  <c r="CU130" i="33"/>
  <c r="CT130" i="33"/>
  <c r="CS130" i="33"/>
  <c r="CR130" i="33"/>
  <c r="CW135" i="33"/>
  <c r="CZ135" i="33"/>
  <c r="CX135" i="33"/>
  <c r="CY135" i="33"/>
  <c r="CT138" i="33"/>
  <c r="CR138" i="33"/>
  <c r="CS138" i="33"/>
  <c r="CU138" i="33"/>
  <c r="CW143" i="33"/>
  <c r="CY143" i="33"/>
  <c r="CZ143" i="33"/>
  <c r="CX143" i="33"/>
  <c r="CR146" i="33"/>
  <c r="CS146" i="33"/>
  <c r="CT146" i="33"/>
  <c r="CU146" i="33"/>
  <c r="CY151" i="33"/>
  <c r="CZ151" i="33"/>
  <c r="CW151" i="33"/>
  <c r="CX151" i="33"/>
  <c r="CU154" i="33"/>
  <c r="CR154" i="33"/>
  <c r="CT154" i="33"/>
  <c r="CS154" i="33"/>
  <c r="CZ159" i="33"/>
  <c r="CX159" i="33"/>
  <c r="CY159" i="33"/>
  <c r="CW159" i="33"/>
  <c r="CS162" i="33"/>
  <c r="CT162" i="33"/>
  <c r="CU162" i="33"/>
  <c r="CR162" i="33"/>
  <c r="CX167" i="33"/>
  <c r="CY167" i="33"/>
  <c r="CZ167" i="33"/>
  <c r="CW167" i="33"/>
  <c r="CS170" i="33"/>
  <c r="CT170" i="33"/>
  <c r="CU170" i="33"/>
  <c r="CR170" i="33"/>
  <c r="CY175" i="33"/>
  <c r="CZ175" i="33"/>
  <c r="CW175" i="33"/>
  <c r="CX175" i="33"/>
  <c r="CU178" i="33"/>
  <c r="CR178" i="33"/>
  <c r="CS178" i="33"/>
  <c r="CT178" i="33"/>
  <c r="CZ183" i="33"/>
  <c r="CW183" i="33"/>
  <c r="CX183" i="33"/>
  <c r="CY183" i="33"/>
  <c r="CU186" i="33"/>
  <c r="CS186" i="33"/>
  <c r="CR186" i="33"/>
  <c r="CT186" i="33"/>
  <c r="CY191" i="33"/>
  <c r="CZ191" i="33"/>
  <c r="CX191" i="33"/>
  <c r="CW191" i="33"/>
  <c r="CR194" i="33"/>
  <c r="CS194" i="33"/>
  <c r="CT194" i="33"/>
  <c r="CU194" i="33"/>
  <c r="CZ199" i="33"/>
  <c r="CY199" i="33"/>
  <c r="CW199" i="33"/>
  <c r="CX199" i="33"/>
  <c r="CS202" i="33"/>
  <c r="CT202" i="33"/>
  <c r="CR202" i="33"/>
  <c r="CU202" i="33"/>
  <c r="CZ207" i="33"/>
  <c r="CX207" i="33"/>
  <c r="CW207" i="33"/>
  <c r="CY207" i="33"/>
  <c r="CT210" i="33"/>
  <c r="CS210" i="33"/>
  <c r="CU210" i="33"/>
  <c r="CR210" i="33"/>
  <c r="CW215" i="33"/>
  <c r="CX215" i="33"/>
  <c r="CZ215" i="33"/>
  <c r="CY215" i="33"/>
  <c r="CR218" i="33"/>
  <c r="CS218" i="33"/>
  <c r="CT218" i="33"/>
  <c r="CU218" i="33"/>
  <c r="CW223" i="33"/>
  <c r="CX223" i="33"/>
  <c r="CY223" i="33"/>
  <c r="CZ223" i="33"/>
  <c r="CT226" i="33"/>
  <c r="CU226" i="33"/>
  <c r="CR226" i="33"/>
  <c r="CS226" i="33"/>
  <c r="CZ231" i="33"/>
  <c r="CW231" i="33"/>
  <c r="CX231" i="33"/>
  <c r="CY231" i="33"/>
  <c r="CT234" i="33"/>
  <c r="CR234" i="33"/>
  <c r="CS234" i="33"/>
  <c r="CU234" i="33"/>
  <c r="CY239" i="33"/>
  <c r="CW239" i="33"/>
  <c r="CX239" i="33"/>
  <c r="CZ239" i="33"/>
  <c r="CT242" i="33"/>
  <c r="CS242" i="33"/>
  <c r="CU242" i="33"/>
  <c r="CR242" i="33"/>
  <c r="CZ247" i="33"/>
  <c r="CX247" i="33"/>
  <c r="CY247" i="33"/>
  <c r="CW247" i="33"/>
  <c r="CT250" i="33"/>
  <c r="CU250" i="33"/>
  <c r="CR250" i="33"/>
  <c r="CS250" i="33"/>
  <c r="CX255" i="33"/>
  <c r="CY255" i="33"/>
  <c r="CZ255" i="33"/>
  <c r="CW255" i="33"/>
  <c r="CR258" i="33"/>
  <c r="CS258" i="33"/>
  <c r="CT258" i="33"/>
  <c r="CU258" i="33"/>
  <c r="CR6" i="34"/>
  <c r="CS6" i="34"/>
  <c r="CX11" i="34"/>
  <c r="CW11" i="34"/>
  <c r="CR14" i="34"/>
  <c r="CS14" i="34"/>
  <c r="CX19" i="34"/>
  <c r="CW19" i="34"/>
  <c r="CR22" i="34"/>
  <c r="CS22" i="34"/>
  <c r="CX27" i="34"/>
  <c r="CW27" i="34"/>
  <c r="CR30" i="34"/>
  <c r="CS30" i="34"/>
  <c r="CX35" i="34"/>
  <c r="CW35" i="34"/>
  <c r="CR38" i="34"/>
  <c r="CS38" i="34"/>
  <c r="CX43" i="34"/>
  <c r="CW43" i="34"/>
  <c r="CR46" i="34"/>
  <c r="CS46" i="34"/>
  <c r="CX51" i="34"/>
  <c r="CW51" i="34"/>
  <c r="CR54" i="34"/>
  <c r="CS54" i="34"/>
  <c r="CX59" i="34"/>
  <c r="CW59" i="34"/>
  <c r="CR62" i="34"/>
  <c r="CS62" i="34"/>
  <c r="CX67" i="34"/>
  <c r="CW67" i="34"/>
  <c r="CR70" i="34"/>
  <c r="CS70" i="34"/>
  <c r="CX75" i="34"/>
  <c r="CW75" i="34"/>
  <c r="CR78" i="34"/>
  <c r="CS78" i="34"/>
  <c r="CX83" i="34"/>
  <c r="CW83" i="34"/>
  <c r="CR86" i="34"/>
  <c r="CS86" i="34"/>
  <c r="CW91" i="34"/>
  <c r="CX91" i="34"/>
  <c r="CS94" i="34"/>
  <c r="CR94" i="34"/>
  <c r="CW99" i="34"/>
  <c r="CX99" i="34"/>
  <c r="CS102" i="34"/>
  <c r="CR102" i="34"/>
  <c r="CW107" i="34"/>
  <c r="CX107" i="34"/>
  <c r="CR110" i="34"/>
  <c r="CS110" i="34"/>
  <c r="CW115" i="34"/>
  <c r="CX115" i="34"/>
  <c r="CR118" i="34"/>
  <c r="CS118" i="34"/>
  <c r="CW123" i="34"/>
  <c r="CX123" i="34"/>
  <c r="CS126" i="34"/>
  <c r="CR126" i="34"/>
  <c r="CW131" i="34"/>
  <c r="CX131" i="34"/>
  <c r="CR134" i="34"/>
  <c r="CS134" i="34"/>
  <c r="CW139" i="34"/>
  <c r="CX139" i="34"/>
  <c r="CR142" i="34"/>
  <c r="CS142" i="34"/>
  <c r="CW147" i="34"/>
  <c r="CX147" i="34"/>
  <c r="CS150" i="34"/>
  <c r="CR150" i="34"/>
  <c r="CW155" i="34"/>
  <c r="CX155" i="34"/>
  <c r="CS158" i="34"/>
  <c r="CR158" i="34"/>
  <c r="CW163" i="34"/>
  <c r="CX163" i="34"/>
  <c r="CS166" i="34"/>
  <c r="CR166" i="34"/>
  <c r="CW171" i="34"/>
  <c r="CX171" i="34"/>
  <c r="CS174" i="34"/>
  <c r="CR174" i="34"/>
  <c r="CW179" i="34"/>
  <c r="CX179" i="34"/>
  <c r="CS182" i="34"/>
  <c r="CR182" i="34"/>
  <c r="CW187" i="34"/>
  <c r="CX187" i="34"/>
  <c r="CS190" i="34"/>
  <c r="CR190" i="34"/>
  <c r="CW195" i="34"/>
  <c r="CX195" i="34"/>
  <c r="CS198" i="34"/>
  <c r="CR198" i="34"/>
  <c r="CW203" i="34"/>
  <c r="CX203" i="34"/>
  <c r="CS206" i="34"/>
  <c r="CR206" i="34"/>
  <c r="CW211" i="34"/>
  <c r="CX211" i="34"/>
  <c r="CS214" i="34"/>
  <c r="CR214" i="34"/>
  <c r="CW219" i="34"/>
  <c r="CX219" i="34"/>
  <c r="CS222" i="34"/>
  <c r="CR222" i="34"/>
  <c r="CW227" i="34"/>
  <c r="CX227" i="34"/>
  <c r="CS230" i="34"/>
  <c r="CR230" i="34"/>
  <c r="CW235" i="34"/>
  <c r="CX235" i="34"/>
  <c r="CS238" i="34"/>
  <c r="CR238" i="34"/>
  <c r="CW243" i="34"/>
  <c r="CX243" i="34"/>
  <c r="CS246" i="34"/>
  <c r="CR246" i="34"/>
  <c r="CW251" i="34"/>
  <c r="CX251" i="34"/>
  <c r="CS254" i="34"/>
  <c r="CR254" i="34"/>
  <c r="CW259" i="34"/>
  <c r="CX259" i="34"/>
  <c r="CS262" i="34"/>
  <c r="CR262" i="34"/>
  <c r="CW267" i="34"/>
  <c r="CX267" i="34"/>
  <c r="CS270" i="34"/>
  <c r="CR270" i="34"/>
  <c r="CW275" i="34"/>
  <c r="CX275" i="34"/>
  <c r="CS278" i="34"/>
  <c r="CR278" i="34"/>
  <c r="CW283" i="34"/>
  <c r="CX283" i="34"/>
  <c r="CS286" i="34"/>
  <c r="CR286" i="34"/>
  <c r="CW291" i="34"/>
  <c r="CX291" i="34"/>
  <c r="CS294" i="34"/>
  <c r="CR294" i="34"/>
  <c r="CW299" i="34"/>
  <c r="CX299" i="34"/>
  <c r="CS302" i="34"/>
  <c r="CR302" i="34"/>
  <c r="CW307" i="34"/>
  <c r="CX307" i="34"/>
  <c r="CS310" i="34"/>
  <c r="CR310" i="34"/>
  <c r="CW315" i="34"/>
  <c r="CX315" i="34"/>
  <c r="CS318" i="34"/>
  <c r="CR318" i="34"/>
  <c r="CW323" i="34"/>
  <c r="CX323" i="34"/>
  <c r="CS326" i="34"/>
  <c r="CR326" i="34"/>
  <c r="BR3" i="25"/>
  <c r="BQ3" i="25"/>
  <c r="CC10" i="14"/>
  <c r="CA16" i="14"/>
  <c r="CA17" i="14"/>
  <c r="CA20" i="14"/>
  <c r="CA21" i="14"/>
  <c r="CA32" i="14"/>
  <c r="CA33" i="14"/>
  <c r="CA36" i="14"/>
  <c r="CA37" i="14"/>
  <c r="CC62" i="14"/>
  <c r="CB65" i="14"/>
  <c r="CB68" i="14"/>
  <c r="CA69" i="14"/>
  <c r="CC70" i="14"/>
  <c r="CA77" i="14"/>
  <c r="CC78" i="14"/>
  <c r="CC89" i="14"/>
  <c r="CC100" i="14"/>
  <c r="CC108" i="14"/>
  <c r="CC116" i="14"/>
  <c r="CA127" i="14"/>
  <c r="CB128" i="14"/>
  <c r="CC129" i="14"/>
  <c r="CC26" i="14"/>
  <c r="CC38" i="14"/>
  <c r="CC54" i="14"/>
  <c r="CB108" i="14"/>
  <c r="CB116" i="14"/>
  <c r="CC11" i="14"/>
  <c r="CC21" i="14"/>
  <c r="CB26" i="14"/>
  <c r="CC27" i="14"/>
  <c r="CB38" i="14"/>
  <c r="CB54" i="14"/>
  <c r="CC55" i="14"/>
  <c r="CA60" i="14"/>
  <c r="CA61" i="14"/>
  <c r="CC75" i="14"/>
  <c r="CA89" i="14"/>
  <c r="CC93" i="14"/>
  <c r="CC96" i="14"/>
  <c r="CA100" i="14"/>
  <c r="CC101" i="14"/>
  <c r="CA108" i="14"/>
  <c r="CC109" i="14"/>
  <c r="CC112" i="14"/>
  <c r="CA123" i="14"/>
  <c r="CB124" i="14"/>
  <c r="CC39" i="14"/>
  <c r="CA44" i="14"/>
  <c r="CA45" i="14"/>
  <c r="CA67" i="14"/>
  <c r="CA73" i="14"/>
  <c r="CA81" i="14"/>
  <c r="CA116" i="14"/>
  <c r="CC119" i="14"/>
  <c r="CA131" i="14"/>
  <c r="CB132" i="14"/>
  <c r="CC133" i="14"/>
  <c r="CA4" i="14"/>
  <c r="CB69" i="14"/>
  <c r="CB77" i="14"/>
  <c r="CB93" i="14"/>
  <c r="CC46" i="14"/>
  <c r="CB49" i="14"/>
  <c r="CA52" i="14"/>
  <c r="CA53" i="14"/>
  <c r="CC73" i="14"/>
  <c r="CC81" i="14"/>
  <c r="CA93" i="14"/>
  <c r="CC94" i="14"/>
  <c r="CA96" i="14"/>
  <c r="CB103" i="14"/>
  <c r="CA104" i="14"/>
  <c r="CB111" i="14"/>
  <c r="CA112" i="14"/>
  <c r="CA119" i="14"/>
  <c r="CB120" i="14"/>
  <c r="CC121" i="14"/>
  <c r="CA135" i="14"/>
  <c r="CB136" i="14"/>
  <c r="CC137" i="14"/>
  <c r="CB5" i="14"/>
  <c r="CC34" i="14"/>
  <c r="CC86" i="14"/>
  <c r="CC30" i="14"/>
  <c r="CC85" i="14"/>
  <c r="CB37" i="14"/>
  <c r="CC23" i="14"/>
  <c r="CA97" i="14"/>
  <c r="CB125" i="14"/>
  <c r="CA101" i="14"/>
  <c r="CB83" i="14"/>
  <c r="CB50" i="14"/>
  <c r="CB34" i="14"/>
  <c r="CA25" i="14"/>
  <c r="CC9" i="14"/>
  <c r="CA136" i="14"/>
  <c r="CA120" i="14"/>
  <c r="CA103" i="14"/>
  <c r="CA78" i="14"/>
  <c r="CB61" i="14"/>
  <c r="CB46" i="14"/>
  <c r="CB6" i="14"/>
  <c r="CB87" i="14"/>
  <c r="CA34" i="14"/>
  <c r="CB72" i="14"/>
  <c r="CA65" i="14"/>
  <c r="CA105" i="14"/>
  <c r="CC15" i="14"/>
  <c r="CA132" i="14"/>
  <c r="CA109" i="14"/>
  <c r="CA84" i="14"/>
  <c r="CA72" i="14"/>
  <c r="CA54" i="14"/>
  <c r="CA38" i="14"/>
  <c r="CA26" i="14"/>
  <c r="CB14" i="14"/>
  <c r="CA137" i="14"/>
  <c r="CA121" i="14"/>
  <c r="CC90" i="14"/>
  <c r="CB62" i="14"/>
  <c r="CA49" i="14"/>
  <c r="CA6" i="14"/>
  <c r="CC41" i="14"/>
  <c r="CA18" i="14"/>
  <c r="CA10" i="14"/>
  <c r="BW73" i="14"/>
  <c r="CC47" i="14"/>
  <c r="CA113" i="14"/>
  <c r="CC31" i="14"/>
  <c r="CB133" i="14"/>
  <c r="CA117" i="14"/>
  <c r="CA85" i="14"/>
  <c r="CA57" i="14"/>
  <c r="CA41" i="14"/>
  <c r="CA29" i="14"/>
  <c r="CC91" i="14"/>
  <c r="CA14" i="14"/>
  <c r="CA90" i="14"/>
  <c r="CA58" i="14"/>
  <c r="CC4" i="14"/>
  <c r="CA128" i="14"/>
  <c r="CA111" i="14"/>
  <c r="CB95" i="14"/>
  <c r="CA68" i="14"/>
  <c r="CA9" i="14"/>
  <c r="CB110" i="14"/>
  <c r="CA22" i="14"/>
  <c r="CA8" i="14"/>
  <c r="CA5" i="14"/>
  <c r="CC18" i="14"/>
  <c r="CA50" i="14"/>
  <c r="CA124" i="14"/>
  <c r="CA88" i="14"/>
  <c r="CA80" i="14"/>
  <c r="CB30" i="14"/>
  <c r="CB22" i="14"/>
  <c r="CA46" i="14"/>
  <c r="CB9" i="14"/>
  <c r="CC99" i="14"/>
  <c r="CA62" i="14"/>
  <c r="CA42" i="14"/>
  <c r="CB3" i="14"/>
  <c r="CA129" i="14"/>
  <c r="CA70" i="14"/>
  <c r="CB58" i="14"/>
  <c r="CA13" i="14"/>
  <c r="CA30" i="14"/>
  <c r="CC122" i="14"/>
  <c r="CC134" i="14"/>
  <c r="CB118" i="14"/>
  <c r="CA82" i="14"/>
  <c r="CA94" i="14"/>
  <c r="CA110" i="14"/>
  <c r="CA125" i="14"/>
  <c r="CC110" i="14"/>
  <c r="CB117" i="14"/>
  <c r="CA114" i="14"/>
  <c r="CB99" i="14"/>
  <c r="CC95" i="14"/>
  <c r="CC87" i="14"/>
  <c r="CB79" i="14"/>
  <c r="CA71" i="14"/>
  <c r="CC66" i="14"/>
  <c r="CB59" i="14"/>
  <c r="CC43" i="14"/>
  <c r="CA115" i="14"/>
  <c r="CA64" i="14"/>
  <c r="CB76" i="14"/>
  <c r="CB70" i="14"/>
  <c r="CA56" i="14"/>
  <c r="CC40" i="14"/>
  <c r="CB28" i="14"/>
  <c r="CC67" i="14"/>
  <c r="CB51" i="14"/>
  <c r="CB35" i="14"/>
  <c r="CB19" i="14"/>
  <c r="CB7" i="14"/>
  <c r="CA23" i="14"/>
  <c r="CC60" i="14"/>
  <c r="CC52" i="14"/>
  <c r="CC44" i="14"/>
  <c r="CC36" i="14"/>
  <c r="CB27" i="14"/>
  <c r="CB8" i="14"/>
  <c r="CC3" i="14"/>
  <c r="CA126" i="14"/>
  <c r="CA130" i="14"/>
  <c r="CA122" i="14"/>
  <c r="CB86" i="14"/>
  <c r="CA133" i="14"/>
  <c r="CA92" i="14"/>
  <c r="CB109" i="14"/>
  <c r="CA106" i="14"/>
  <c r="CA91" i="14"/>
  <c r="CC71" i="14"/>
  <c r="CA66" i="14"/>
  <c r="CA59" i="14"/>
  <c r="CB43" i="14"/>
  <c r="CB105" i="14"/>
  <c r="CA107" i="14"/>
  <c r="CB48" i="14"/>
  <c r="CA83" i="14"/>
  <c r="CC56" i="14"/>
  <c r="CA12" i="14"/>
  <c r="CA51" i="14"/>
  <c r="CA35" i="14"/>
  <c r="CB31" i="14"/>
  <c r="CA19" i="14"/>
  <c r="CB15" i="14"/>
  <c r="CA7" i="14"/>
  <c r="CA76" i="14"/>
  <c r="CC16" i="14"/>
  <c r="CB60" i="14"/>
  <c r="CB36" i="14"/>
  <c r="CA27" i="14"/>
  <c r="CC20" i="14"/>
  <c r="CB126" i="14"/>
  <c r="CB130" i="14"/>
  <c r="CB122" i="14"/>
  <c r="CA134" i="14"/>
  <c r="CB82" i="14"/>
  <c r="CC92" i="14"/>
  <c r="CA86" i="14"/>
  <c r="CA95" i="14"/>
  <c r="CB129" i="14"/>
  <c r="CB101" i="14"/>
  <c r="CA98" i="14"/>
  <c r="CA74" i="14"/>
  <c r="CB91" i="14"/>
  <c r="CA79" i="14"/>
  <c r="CB66" i="14"/>
  <c r="CA43" i="14"/>
  <c r="CA102" i="14"/>
  <c r="CA99" i="14"/>
  <c r="CB64" i="14"/>
  <c r="CB78" i="14"/>
  <c r="CA75" i="14"/>
  <c r="CA28" i="14"/>
  <c r="CC24" i="14"/>
  <c r="CC12" i="14"/>
  <c r="CA31" i="14"/>
  <c r="CA15" i="14"/>
  <c r="CA24" i="14"/>
  <c r="CB55" i="14"/>
  <c r="CB47" i="14"/>
  <c r="CB39" i="14"/>
  <c r="CB20" i="14"/>
  <c r="CA11" i="14"/>
  <c r="CB4" i="14"/>
  <c r="CC126" i="14"/>
  <c r="CA118" i="14"/>
  <c r="CC82" i="14"/>
  <c r="CB94" i="14"/>
  <c r="CC113" i="14"/>
  <c r="CA87" i="14"/>
  <c r="CB137" i="14"/>
  <c r="CB107" i="14"/>
  <c r="CA48" i="14"/>
  <c r="CA40" i="14"/>
  <c r="CB24" i="14"/>
  <c r="CB12" i="14"/>
  <c r="CC35" i="14"/>
  <c r="CC19" i="14"/>
  <c r="CC7" i="14"/>
  <c r="CB23" i="14"/>
  <c r="CA63" i="14"/>
  <c r="CA55" i="14"/>
  <c r="CA47" i="14"/>
  <c r="CA39" i="14"/>
  <c r="CA3" i="14"/>
  <c r="CA4" i="22"/>
  <c r="CC4" i="22"/>
  <c r="CB4" i="22"/>
  <c r="CC6" i="22"/>
  <c r="CA6" i="22"/>
  <c r="CB6" i="22"/>
  <c r="CA107" i="22"/>
  <c r="CB107" i="22"/>
  <c r="CC107" i="22"/>
  <c r="CA111" i="22"/>
  <c r="CB111" i="22"/>
  <c r="CC111" i="22"/>
  <c r="CC16" i="22"/>
  <c r="CB16" i="22"/>
  <c r="CA16" i="22"/>
  <c r="CA129" i="22"/>
  <c r="CB129" i="22"/>
  <c r="CC129" i="22"/>
  <c r="CA133" i="22"/>
  <c r="CC133" i="22"/>
  <c r="CB133" i="22"/>
  <c r="CC136" i="22"/>
  <c r="CB136" i="22"/>
  <c r="CA136" i="22"/>
  <c r="CC140" i="22"/>
  <c r="CA140" i="22"/>
  <c r="CB140" i="22"/>
  <c r="CC144" i="22"/>
  <c r="CB144" i="22"/>
  <c r="CA144" i="22"/>
  <c r="CA154" i="22"/>
  <c r="CB154" i="22"/>
  <c r="CC154" i="22"/>
  <c r="CB158" i="22"/>
  <c r="CA158" i="22"/>
  <c r="CC158" i="22"/>
  <c r="CA162" i="22"/>
  <c r="CB162" i="22"/>
  <c r="CC162" i="22"/>
  <c r="CA165" i="22"/>
  <c r="CB165" i="22"/>
  <c r="CC165" i="22"/>
  <c r="CC169" i="22"/>
  <c r="CB169" i="22"/>
  <c r="CA169" i="22"/>
  <c r="CB20" i="22"/>
  <c r="CC20" i="22"/>
  <c r="CA20" i="22"/>
  <c r="CA176" i="22"/>
  <c r="CB176" i="22"/>
  <c r="CC176" i="22"/>
  <c r="CB180" i="22"/>
  <c r="CC180" i="22"/>
  <c r="CA180" i="22"/>
  <c r="CA183" i="22"/>
  <c r="CC183" i="22"/>
  <c r="CB183" i="22"/>
  <c r="CA187" i="22"/>
  <c r="CC187" i="22"/>
  <c r="CB187" i="22"/>
  <c r="CA191" i="22"/>
  <c r="CC191" i="22"/>
  <c r="CB191" i="22"/>
  <c r="CA194" i="22"/>
  <c r="CB194" i="22"/>
  <c r="CC194" i="22"/>
  <c r="CC198" i="22"/>
  <c r="CA198" i="22"/>
  <c r="CB198" i="22"/>
  <c r="CA202" i="22"/>
  <c r="CB202" i="22"/>
  <c r="CC202" i="22"/>
  <c r="CA205" i="22"/>
  <c r="CC205" i="22"/>
  <c r="CB205" i="22"/>
  <c r="CC209" i="22"/>
  <c r="CB209" i="22"/>
  <c r="CA209" i="22"/>
  <c r="CA24" i="22"/>
  <c r="CC24" i="22"/>
  <c r="CB24" i="22"/>
  <c r="CB216" i="22"/>
  <c r="CC216" i="22"/>
  <c r="CA216" i="22"/>
  <c r="CB220" i="22"/>
  <c r="CA220" i="22"/>
  <c r="CC220" i="22"/>
  <c r="CB25" i="22"/>
  <c r="CC25" i="22"/>
  <c r="CA25" i="22"/>
  <c r="CB28" i="22"/>
  <c r="CA28" i="22"/>
  <c r="CC28" i="22"/>
  <c r="CC32" i="22"/>
  <c r="CB32" i="22"/>
  <c r="CA32" i="22"/>
  <c r="CA35" i="22"/>
  <c r="CB35" i="22"/>
  <c r="CC35" i="22"/>
  <c r="CA39" i="22"/>
  <c r="CC39" i="22"/>
  <c r="CB39" i="22"/>
  <c r="CA115" i="22"/>
  <c r="CC115" i="22"/>
  <c r="CB115" i="22"/>
  <c r="CA119" i="22"/>
  <c r="CB119" i="22"/>
  <c r="CC119" i="22"/>
  <c r="CA122" i="22"/>
  <c r="CB122" i="22"/>
  <c r="CC122" i="22"/>
  <c r="CA146" i="22"/>
  <c r="CC146" i="22"/>
  <c r="CB146" i="22"/>
  <c r="CB44" i="22"/>
  <c r="CC44" i="22"/>
  <c r="CA44" i="22"/>
  <c r="CB9" i="22"/>
  <c r="CC9" i="22"/>
  <c r="CA9" i="22"/>
  <c r="CA48" i="22"/>
  <c r="CC48" i="22"/>
  <c r="CB48" i="22"/>
  <c r="BR4" i="21"/>
  <c r="BQ4" i="21"/>
  <c r="CC87" i="13"/>
  <c r="CB90" i="13"/>
  <c r="CC113" i="13"/>
  <c r="CB128" i="13"/>
  <c r="CA137" i="13"/>
  <c r="CB39" i="13"/>
  <c r="CB82" i="13"/>
  <c r="CB101" i="13"/>
  <c r="CC20" i="13"/>
  <c r="CC24" i="13"/>
  <c r="CA26" i="13"/>
  <c r="CA39" i="13"/>
  <c r="CC44" i="13"/>
  <c r="CA46" i="13"/>
  <c r="CA51" i="13"/>
  <c r="CB52" i="13"/>
  <c r="CA59" i="13"/>
  <c r="CA82" i="13"/>
  <c r="CA101" i="13"/>
  <c r="CB102" i="13"/>
  <c r="CC103" i="13"/>
  <c r="CA109" i="13"/>
  <c r="CB110" i="13"/>
  <c r="CC111" i="13"/>
  <c r="CA112" i="13"/>
  <c r="CA113" i="13"/>
  <c r="CA133" i="13"/>
  <c r="CA136" i="13"/>
  <c r="CA143" i="13"/>
  <c r="CA155" i="13"/>
  <c r="CA161" i="13"/>
  <c r="CA163" i="13"/>
  <c r="CA173" i="13"/>
  <c r="CA175" i="13"/>
  <c r="CB149" i="13"/>
  <c r="CA157" i="13"/>
  <c r="CA6" i="13"/>
  <c r="CA15" i="13"/>
  <c r="CA30" i="13"/>
  <c r="CC63" i="13"/>
  <c r="CA147" i="13"/>
  <c r="CA171" i="13"/>
  <c r="CA177" i="13"/>
  <c r="CA145" i="13"/>
  <c r="CA151" i="13"/>
  <c r="CA152" i="13"/>
  <c r="CA162" i="13"/>
  <c r="CA164" i="13"/>
  <c r="CC126" i="13"/>
  <c r="CC139" i="13"/>
  <c r="CB152" i="13"/>
  <c r="CC7" i="13"/>
  <c r="CB11" i="13"/>
  <c r="CC12" i="13"/>
  <c r="CA14" i="13"/>
  <c r="CA27" i="13"/>
  <c r="CA31" i="13"/>
  <c r="CB35" i="13"/>
  <c r="CC36" i="13"/>
  <c r="CA38" i="13"/>
  <c r="CA47" i="13"/>
  <c r="CC57" i="13"/>
  <c r="CA63" i="13"/>
  <c r="CB66" i="13"/>
  <c r="CB67" i="13"/>
  <c r="CC68" i="13"/>
  <c r="CB79" i="13"/>
  <c r="CC83" i="13"/>
  <c r="CB98" i="13"/>
  <c r="CB125" i="13"/>
  <c r="CA139" i="13"/>
  <c r="CB144" i="13"/>
  <c r="CB133" i="13"/>
  <c r="CA97" i="13"/>
  <c r="CA77" i="13"/>
  <c r="CB31" i="13"/>
  <c r="CA160" i="13"/>
  <c r="CC106" i="13"/>
  <c r="CA78" i="13"/>
  <c r="CA66" i="13"/>
  <c r="CC32" i="13"/>
  <c r="CA75" i="13"/>
  <c r="CA174" i="13"/>
  <c r="CA167" i="13"/>
  <c r="CA110" i="13"/>
  <c r="CC97" i="13"/>
  <c r="CA55" i="13"/>
  <c r="CA43" i="13"/>
  <c r="CA10" i="13"/>
  <c r="CA165" i="13"/>
  <c r="CB141" i="13"/>
  <c r="CC18" i="13"/>
  <c r="CA150" i="13"/>
  <c r="CB117" i="13"/>
  <c r="CB43" i="13"/>
  <c r="CA126" i="13"/>
  <c r="CB87" i="13"/>
  <c r="CA67" i="13"/>
  <c r="CB7" i="13"/>
  <c r="CC119" i="13"/>
  <c r="CB109" i="13"/>
  <c r="CA120" i="13"/>
  <c r="CA70" i="13"/>
  <c r="CC86" i="13"/>
  <c r="CC34" i="13"/>
  <c r="CB177" i="13"/>
  <c r="CA153" i="13"/>
  <c r="CA141" i="13"/>
  <c r="CA129" i="13"/>
  <c r="CA117" i="13"/>
  <c r="CA102" i="13"/>
  <c r="CA86" i="13"/>
  <c r="CA74" i="13"/>
  <c r="CC46" i="13"/>
  <c r="CA170" i="13"/>
  <c r="CC172" i="13"/>
  <c r="CB55" i="13"/>
  <c r="CC22" i="13"/>
  <c r="CA83" i="13"/>
  <c r="CA166" i="13"/>
  <c r="CC155" i="13"/>
  <c r="CA144" i="13"/>
  <c r="CA128" i="13"/>
  <c r="CB71" i="13"/>
  <c r="CA42" i="13"/>
  <c r="CC14" i="13"/>
  <c r="CA142" i="13"/>
  <c r="CA149" i="13"/>
  <c r="CB47" i="13"/>
  <c r="CA121" i="13"/>
  <c r="CA11" i="13"/>
  <c r="CA35" i="13"/>
  <c r="CA5" i="13"/>
  <c r="CC142" i="13"/>
  <c r="CA96" i="13"/>
  <c r="CC72" i="13"/>
  <c r="CC40" i="13"/>
  <c r="CC16" i="13"/>
  <c r="CA94" i="13"/>
  <c r="CA178" i="13"/>
  <c r="CA169" i="13"/>
  <c r="CB142" i="13"/>
  <c r="CA131" i="13"/>
  <c r="CA105" i="13"/>
  <c r="CA93" i="13"/>
  <c r="CA60" i="13"/>
  <c r="CB50" i="13"/>
  <c r="CA34" i="13"/>
  <c r="CA19" i="13"/>
  <c r="CC5" i="13"/>
  <c r="CA7" i="13"/>
  <c r="CB19" i="13"/>
  <c r="CA158" i="13"/>
  <c r="CA122" i="13"/>
  <c r="CA90" i="13"/>
  <c r="CA79" i="13"/>
  <c r="CA49" i="13"/>
  <c r="CA18" i="13"/>
  <c r="CC160" i="13"/>
  <c r="CA125" i="13"/>
  <c r="CC165" i="13"/>
  <c r="CB146" i="13"/>
  <c r="CA54" i="13"/>
  <c r="CC28" i="13"/>
  <c r="CA118" i="13"/>
  <c r="CB173" i="13"/>
  <c r="CA134" i="13"/>
  <c r="CB106" i="13"/>
  <c r="CB94" i="13"/>
  <c r="CA52" i="13"/>
  <c r="CA23" i="13"/>
  <c r="CA9" i="13"/>
  <c r="CA3" i="13"/>
  <c r="CC131" i="13"/>
  <c r="CA71" i="13"/>
  <c r="CC176" i="13"/>
  <c r="CA114" i="13"/>
  <c r="CA87" i="13"/>
  <c r="CB162" i="13"/>
  <c r="CA98" i="13"/>
  <c r="CB83" i="13"/>
  <c r="CA57" i="13"/>
  <c r="CA22" i="13"/>
  <c r="CA106" i="13"/>
  <c r="CA140" i="13"/>
  <c r="CB132" i="13"/>
  <c r="CB127" i="13"/>
  <c r="CA176" i="13"/>
  <c r="CA168" i="13"/>
  <c r="CA159" i="13"/>
  <c r="BX130" i="13"/>
  <c r="CB176" i="13"/>
  <c r="CB116" i="13"/>
  <c r="CA107" i="13"/>
  <c r="CB53" i="13"/>
  <c r="CA21" i="13"/>
  <c r="CB104" i="13"/>
  <c r="CA95" i="13"/>
  <c r="CB84" i="13"/>
  <c r="CC81" i="13"/>
  <c r="CA45" i="13"/>
  <c r="CB13" i="13"/>
  <c r="CC123" i="13"/>
  <c r="CA116" i="13"/>
  <c r="CA115" i="13"/>
  <c r="CA89" i="13"/>
  <c r="CC69" i="13"/>
  <c r="CC95" i="13"/>
  <c r="CC84" i="13"/>
  <c r="CB112" i="13"/>
  <c r="CA103" i="13"/>
  <c r="CA62" i="13"/>
  <c r="CB80" i="13"/>
  <c r="CA61" i="13"/>
  <c r="CC48" i="13"/>
  <c r="CB77" i="13"/>
  <c r="CA68" i="13"/>
  <c r="CA41" i="13"/>
  <c r="CB25" i="13"/>
  <c r="CB32" i="13"/>
  <c r="CB24" i="13"/>
  <c r="CC89" i="13"/>
  <c r="CB72" i="13"/>
  <c r="CA85" i="13"/>
  <c r="CB28" i="13"/>
  <c r="CC159" i="13"/>
  <c r="CB135" i="13"/>
  <c r="CC178" i="13"/>
  <c r="CC170" i="13"/>
  <c r="CA135" i="13"/>
  <c r="CC148" i="13"/>
  <c r="CC146" i="13"/>
  <c r="CC116" i="13"/>
  <c r="CB107" i="13"/>
  <c r="CA91" i="13"/>
  <c r="CA56" i="13"/>
  <c r="CC21" i="13"/>
  <c r="CC104" i="13"/>
  <c r="CA84" i="13"/>
  <c r="CB81" i="13"/>
  <c r="CC76" i="13"/>
  <c r="CC45" i="13"/>
  <c r="CA124" i="13"/>
  <c r="CB115" i="13"/>
  <c r="CA99" i="13"/>
  <c r="CB69" i="13"/>
  <c r="CA104" i="13"/>
  <c r="CA65" i="13"/>
  <c r="CC112" i="13"/>
  <c r="CB103" i="13"/>
  <c r="CA29" i="13"/>
  <c r="CC99" i="13"/>
  <c r="CA92" i="13"/>
  <c r="CA80" i="13"/>
  <c r="CB61" i="13"/>
  <c r="CB48" i="13"/>
  <c r="CB33" i="13"/>
  <c r="CA17" i="13"/>
  <c r="CA88" i="13"/>
  <c r="CC80" i="13"/>
  <c r="CA73" i="13"/>
  <c r="CC64" i="13"/>
  <c r="CA40" i="13"/>
  <c r="CA32" i="13"/>
  <c r="CA24" i="13"/>
  <c r="CA16" i="13"/>
  <c r="CB5" i="13"/>
  <c r="CB120" i="13"/>
  <c r="CB65" i="13"/>
  <c r="CA37" i="13"/>
  <c r="CC62" i="13"/>
  <c r="CC29" i="13"/>
  <c r="CA48" i="13"/>
  <c r="CC54" i="13"/>
  <c r="CA25" i="13"/>
  <c r="CB44" i="13"/>
  <c r="CA50" i="13"/>
  <c r="CA156" i="13"/>
  <c r="CA130" i="13"/>
  <c r="CA172" i="13"/>
  <c r="CA154" i="13"/>
  <c r="CB178" i="13"/>
  <c r="CB168" i="13"/>
  <c r="CA127" i="13"/>
  <c r="CA146" i="13"/>
  <c r="CA123" i="13"/>
  <c r="CC53" i="13"/>
  <c r="CB21" i="13"/>
  <c r="CA111" i="13"/>
  <c r="CB45" i="13"/>
  <c r="CA13" i="13"/>
  <c r="CC108" i="13"/>
  <c r="CA8" i="13"/>
  <c r="CA4" i="13"/>
  <c r="CA138" i="13"/>
  <c r="CC156" i="13"/>
  <c r="CA132" i="13"/>
  <c r="CC174" i="13"/>
  <c r="CB138" i="13"/>
  <c r="CA148" i="13"/>
  <c r="CB123" i="13"/>
  <c r="CA53" i="13"/>
  <c r="CB111" i="13"/>
  <c r="CA76" i="13"/>
  <c r="CA100" i="13"/>
  <c r="CA69" i="13"/>
  <c r="CC37" i="13"/>
  <c r="CB119" i="13"/>
  <c r="CC96" i="13"/>
  <c r="CA72" i="13"/>
  <c r="CA108" i="13"/>
  <c r="CA64" i="13"/>
  <c r="CC77" i="13"/>
  <c r="CA33" i="13"/>
  <c r="CB17" i="13"/>
  <c r="CA44" i="13"/>
  <c r="CA36" i="13"/>
  <c r="CA28" i="13"/>
  <c r="CA20" i="13"/>
  <c r="CA12" i="13"/>
  <c r="CA58" i="13"/>
  <c r="CB40" i="13"/>
  <c r="CA81" i="13"/>
  <c r="CA119" i="13"/>
  <c r="CB36" i="13"/>
  <c r="CB12" i="13"/>
  <c r="CC9" i="13"/>
  <c r="CA15" i="22"/>
  <c r="CB15" i="22"/>
  <c r="CC15" i="22"/>
  <c r="CC108" i="22"/>
  <c r="CB108" i="22"/>
  <c r="CA108" i="22"/>
  <c r="CA112" i="22"/>
  <c r="CB112" i="22"/>
  <c r="CC112" i="22"/>
  <c r="CC126" i="22"/>
  <c r="CB126" i="22"/>
  <c r="CA126" i="22"/>
  <c r="CB130" i="22"/>
  <c r="CC130" i="22"/>
  <c r="CA130" i="22"/>
  <c r="CB134" i="22"/>
  <c r="CC134" i="22"/>
  <c r="CA134" i="22"/>
  <c r="CB137" i="22"/>
  <c r="CA137" i="22"/>
  <c r="CC137" i="22"/>
  <c r="CA142" i="22"/>
  <c r="CB142" i="22"/>
  <c r="CC142" i="22"/>
  <c r="CB145" i="22"/>
  <c r="CC145" i="22"/>
  <c r="CA145" i="22"/>
  <c r="CB155" i="22"/>
  <c r="CA155" i="22"/>
  <c r="CC155" i="22"/>
  <c r="CB159" i="22"/>
  <c r="CA159" i="22"/>
  <c r="CC159" i="22"/>
  <c r="CB19" i="22"/>
  <c r="CA19" i="22"/>
  <c r="CC19" i="22"/>
  <c r="CB166" i="22"/>
  <c r="CA166" i="22"/>
  <c r="CC166" i="22"/>
  <c r="CB170" i="22"/>
  <c r="CC170" i="22"/>
  <c r="CA170" i="22"/>
  <c r="CA173" i="22"/>
  <c r="CC173" i="22"/>
  <c r="CB173" i="22"/>
  <c r="CB177" i="22"/>
  <c r="CC177" i="22"/>
  <c r="CA177" i="22"/>
  <c r="CA181" i="22"/>
  <c r="CB181" i="22"/>
  <c r="CC181" i="22"/>
  <c r="CB184" i="22"/>
  <c r="CA184" i="22"/>
  <c r="CC184" i="22"/>
  <c r="CB188" i="22"/>
  <c r="CA188" i="22"/>
  <c r="CC188" i="22"/>
  <c r="CB192" i="22"/>
  <c r="CA192" i="22"/>
  <c r="CC192" i="22"/>
  <c r="CA195" i="22"/>
  <c r="CC195" i="22"/>
  <c r="CB195" i="22"/>
  <c r="CC199" i="22"/>
  <c r="CA199" i="22"/>
  <c r="CB199" i="22"/>
  <c r="CA23" i="22"/>
  <c r="CC23" i="22"/>
  <c r="CB23" i="22"/>
  <c r="CC206" i="22"/>
  <c r="CA206" i="22"/>
  <c r="CB206" i="22"/>
  <c r="CC210" i="22"/>
  <c r="CB210" i="22"/>
  <c r="CA210" i="22"/>
  <c r="CC213" i="22"/>
  <c r="CB213" i="22"/>
  <c r="CA213" i="22"/>
  <c r="CB217" i="22"/>
  <c r="CC217" i="22"/>
  <c r="CA217" i="22"/>
  <c r="CC221" i="22"/>
  <c r="CA221" i="22"/>
  <c r="CB221" i="22"/>
  <c r="CC29" i="22"/>
  <c r="CB29" i="22"/>
  <c r="CA29" i="22"/>
  <c r="CA33" i="22"/>
  <c r="CB33" i="22"/>
  <c r="CC33" i="22"/>
  <c r="CC36" i="22"/>
  <c r="CB36" i="22"/>
  <c r="CA36" i="22"/>
  <c r="CC40" i="22"/>
  <c r="CB40" i="22"/>
  <c r="CA40" i="22"/>
  <c r="CB116" i="22"/>
  <c r="CA116" i="22"/>
  <c r="CC116" i="22"/>
  <c r="CB120" i="22"/>
  <c r="CC120" i="22"/>
  <c r="CA120" i="22"/>
  <c r="CA123" i="22"/>
  <c r="CB123" i="22"/>
  <c r="CC123" i="22"/>
  <c r="CA147" i="22"/>
  <c r="CC147" i="22"/>
  <c r="CB147" i="22"/>
  <c r="CA150" i="22"/>
  <c r="CB150" i="22"/>
  <c r="CC150" i="22"/>
  <c r="CB45" i="22"/>
  <c r="CC45" i="22"/>
  <c r="CA45" i="22"/>
  <c r="CC49" i="22"/>
  <c r="CA49" i="22"/>
  <c r="CB49" i="22"/>
  <c r="CB53" i="22"/>
  <c r="CC53" i="22"/>
  <c r="CA53" i="22"/>
  <c r="CC56" i="22"/>
  <c r="CB56" i="22"/>
  <c r="CA56" i="22"/>
  <c r="CB60" i="22"/>
  <c r="CC60" i="22"/>
  <c r="CA60" i="22"/>
  <c r="CB64" i="22"/>
  <c r="CA64" i="22"/>
  <c r="CC64" i="22"/>
  <c r="CA67" i="22"/>
  <c r="CB67" i="22"/>
  <c r="CC67" i="22"/>
  <c r="CA71" i="22"/>
  <c r="CC71" i="22"/>
  <c r="CB71" i="22"/>
  <c r="CB12" i="22"/>
  <c r="CA12" i="22"/>
  <c r="CC12" i="22"/>
  <c r="CC78" i="22"/>
  <c r="CA78" i="22"/>
  <c r="CB78" i="22"/>
  <c r="CB82" i="22"/>
  <c r="CA82" i="22"/>
  <c r="CC82" i="22"/>
  <c r="CB85" i="22"/>
  <c r="CC85" i="22"/>
  <c r="CA85" i="22"/>
  <c r="CB89" i="22"/>
  <c r="CA89" i="22"/>
  <c r="CC89" i="22"/>
  <c r="CB93" i="22"/>
  <c r="CA93" i="22"/>
  <c r="CC93" i="22"/>
  <c r="CB96" i="22"/>
  <c r="CC96" i="22"/>
  <c r="CA96" i="22"/>
  <c r="CB100" i="22"/>
  <c r="CA100" i="22"/>
  <c r="CC100" i="22"/>
  <c r="CB104" i="22"/>
  <c r="CC104" i="22"/>
  <c r="CA104" i="22"/>
  <c r="CB9" i="23"/>
  <c r="CB40" i="23"/>
  <c r="CC57" i="23"/>
  <c r="CB8" i="23"/>
  <c r="CA15" i="23"/>
  <c r="CA31" i="23"/>
  <c r="CA35" i="23"/>
  <c r="CB49" i="23"/>
  <c r="CB53" i="23"/>
  <c r="CA4" i="23"/>
  <c r="CB13" i="23"/>
  <c r="CC16" i="23"/>
  <c r="CB25" i="23"/>
  <c r="CB29" i="23"/>
  <c r="CC32" i="23"/>
  <c r="CA40" i="23"/>
  <c r="CC9" i="23"/>
  <c r="CC26" i="23"/>
  <c r="CC30" i="23"/>
  <c r="CC33" i="23"/>
  <c r="CA12" i="23"/>
  <c r="CA32" i="23"/>
  <c r="CA16" i="23"/>
  <c r="CA28" i="23"/>
  <c r="CA36" i="23"/>
  <c r="CA39" i="23"/>
  <c r="CC54" i="23"/>
  <c r="CB57" i="23"/>
  <c r="CC14" i="23"/>
  <c r="CB52" i="23"/>
  <c r="CC17" i="23"/>
  <c r="CB44" i="23"/>
  <c r="CC41" i="23"/>
  <c r="CA47" i="23"/>
  <c r="CA5" i="23"/>
  <c r="CA23" i="23"/>
  <c r="CA48" i="23"/>
  <c r="CB37" i="23"/>
  <c r="CB17" i="23"/>
  <c r="CC22" i="23"/>
  <c r="CC3" i="23"/>
  <c r="CC46" i="23"/>
  <c r="CC50" i="23"/>
  <c r="CA13" i="23"/>
  <c r="CB4" i="23"/>
  <c r="CB43" i="23"/>
  <c r="CA34" i="23"/>
  <c r="CC27" i="23"/>
  <c r="CB18" i="23"/>
  <c r="CA54" i="23"/>
  <c r="CA22" i="23"/>
  <c r="CA43" i="23"/>
  <c r="CC18" i="23"/>
  <c r="CA11" i="23"/>
  <c r="CB35" i="23"/>
  <c r="CA26" i="23"/>
  <c r="CC19" i="23"/>
  <c r="CB50" i="23"/>
  <c r="CA30" i="23"/>
  <c r="CC23" i="23"/>
  <c r="CB14" i="23"/>
  <c r="CB41" i="23"/>
  <c r="CC45" i="23"/>
  <c r="CC38" i="23"/>
  <c r="CC48" i="23"/>
  <c r="CA37" i="23"/>
  <c r="CA17" i="23"/>
  <c r="CA55" i="23"/>
  <c r="CA24" i="23"/>
  <c r="CA53" i="23"/>
  <c r="CA25" i="23"/>
  <c r="CC49" i="23"/>
  <c r="CA8" i="23"/>
  <c r="CB27" i="23"/>
  <c r="CA18" i="23"/>
  <c r="CC11" i="23"/>
  <c r="CC47" i="23"/>
  <c r="CB38" i="23"/>
  <c r="CC15" i="23"/>
  <c r="CA59" i="23"/>
  <c r="CA58" i="23"/>
  <c r="CB19" i="23"/>
  <c r="CA10" i="23"/>
  <c r="CB59" i="23"/>
  <c r="CA50" i="23"/>
  <c r="CB23" i="23"/>
  <c r="CA14" i="23"/>
  <c r="CC10" i="23"/>
  <c r="CA41" i="23"/>
  <c r="CB21" i="23"/>
  <c r="CA56" i="23"/>
  <c r="CB45" i="23"/>
  <c r="CA52" i="23"/>
  <c r="CA44" i="23"/>
  <c r="CB33" i="23"/>
  <c r="CC6" i="23"/>
  <c r="CC59" i="23"/>
  <c r="CA29" i="23"/>
  <c r="CA9" i="23"/>
  <c r="CB11" i="23"/>
  <c r="CB47" i="23"/>
  <c r="CA38" i="23"/>
  <c r="CC34" i="23"/>
  <c r="CA27" i="23"/>
  <c r="CB58" i="23"/>
  <c r="CC51" i="23"/>
  <c r="CB42" i="23"/>
  <c r="CC55" i="23"/>
  <c r="CB46" i="23"/>
  <c r="CC7" i="23"/>
  <c r="CA19" i="23"/>
  <c r="CB6" i="23"/>
  <c r="CB3" i="23"/>
  <c r="CA21" i="23"/>
  <c r="CA51" i="23"/>
  <c r="CA7" i="23"/>
  <c r="CA45" i="23"/>
  <c r="CA33" i="23"/>
  <c r="CA6" i="23"/>
  <c r="CA3" i="23"/>
  <c r="CA20" i="23"/>
  <c r="CC42" i="23"/>
  <c r="CA49" i="23"/>
  <c r="CA57" i="23"/>
  <c r="CC43" i="23"/>
  <c r="CB34" i="23"/>
  <c r="CB54" i="23"/>
  <c r="CC31" i="23"/>
  <c r="CB22" i="23"/>
  <c r="CB51" i="23"/>
  <c r="CA42" i="23"/>
  <c r="CB26" i="23"/>
  <c r="CB55" i="23"/>
  <c r="CA46" i="23"/>
  <c r="CC5" i="24"/>
  <c r="CB13" i="24"/>
  <c r="CC18" i="24"/>
  <c r="CA24" i="24"/>
  <c r="CC28" i="24"/>
  <c r="CA48" i="24"/>
  <c r="CA56" i="24"/>
  <c r="CB5" i="24"/>
  <c r="CA16" i="24"/>
  <c r="CA27" i="24"/>
  <c r="CA36" i="24"/>
  <c r="CC50" i="24"/>
  <c r="CC56" i="24"/>
  <c r="CC24" i="24"/>
  <c r="CB25" i="24"/>
  <c r="CA3" i="24"/>
  <c r="CB56" i="24"/>
  <c r="CA4" i="24"/>
  <c r="CB17" i="24"/>
  <c r="CB37" i="24"/>
  <c r="CB49" i="24"/>
  <c r="CC21" i="24"/>
  <c r="CB45" i="24"/>
  <c r="CB48" i="24"/>
  <c r="CC53" i="24"/>
  <c r="CA28" i="24"/>
  <c r="CA57" i="24"/>
  <c r="CA33" i="24"/>
  <c r="CC44" i="24"/>
  <c r="CA23" i="24"/>
  <c r="CB60" i="24"/>
  <c r="CA11" i="24"/>
  <c r="CC30" i="24"/>
  <c r="CA53" i="24"/>
  <c r="CA41" i="24"/>
  <c r="CA21" i="24"/>
  <c r="CA61" i="24"/>
  <c r="CA9" i="24"/>
  <c r="CA49" i="24"/>
  <c r="CA5" i="24"/>
  <c r="CA17" i="24"/>
  <c r="CA54" i="24"/>
  <c r="CB38" i="24"/>
  <c r="CC19" i="24"/>
  <c r="CC43" i="24"/>
  <c r="CB34" i="24"/>
  <c r="CB51" i="24"/>
  <c r="CB35" i="24"/>
  <c r="CA10" i="24"/>
  <c r="CB39" i="24"/>
  <c r="CA30" i="24"/>
  <c r="CB7" i="24"/>
  <c r="CA47" i="24"/>
  <c r="CA31" i="24"/>
  <c r="CC10" i="24"/>
  <c r="CC8" i="24"/>
  <c r="CA40" i="24"/>
  <c r="CA60" i="24"/>
  <c r="CB16" i="24"/>
  <c r="CB4" i="24"/>
  <c r="CA32" i="24"/>
  <c r="CA12" i="24"/>
  <c r="CB29" i="24"/>
  <c r="CA13" i="24"/>
  <c r="CA25" i="24"/>
  <c r="CA38" i="24"/>
  <c r="CC31" i="24"/>
  <c r="CB22" i="24"/>
  <c r="CA42" i="24"/>
  <c r="CB19" i="24"/>
  <c r="CA34" i="24"/>
  <c r="CB57" i="24"/>
  <c r="CB59" i="24"/>
  <c r="CC55" i="24"/>
  <c r="CB46" i="24"/>
  <c r="CC23" i="24"/>
  <c r="CB14" i="24"/>
  <c r="CC26" i="24"/>
  <c r="CA19" i="24"/>
  <c r="CB3" i="24"/>
  <c r="CA8" i="24"/>
  <c r="CA55" i="24"/>
  <c r="CA20" i="24"/>
  <c r="CC4" i="24"/>
  <c r="CA45" i="24"/>
  <c r="CC37" i="24"/>
  <c r="CA29" i="24"/>
  <c r="CC34" i="24"/>
  <c r="CC14" i="24"/>
  <c r="CA37" i="24"/>
  <c r="CA22" i="24"/>
  <c r="CC15" i="24"/>
  <c r="CB26" i="24"/>
  <c r="CB50" i="24"/>
  <c r="CA46" i="24"/>
  <c r="CB23" i="24"/>
  <c r="CA14" i="24"/>
  <c r="CC42" i="24"/>
  <c r="CA35" i="24"/>
  <c r="CB33" i="24"/>
  <c r="CA44" i="24"/>
  <c r="CC40" i="24"/>
  <c r="CA52" i="24"/>
  <c r="CA43" i="24"/>
  <c r="CB41" i="24"/>
  <c r="CC61" i="24"/>
  <c r="CA39" i="24"/>
  <c r="CA7" i="24"/>
  <c r="CB15" i="24"/>
  <c r="CA6" i="24"/>
  <c r="CA26" i="24"/>
  <c r="CA50" i="24"/>
  <c r="CA18" i="24"/>
  <c r="CC54" i="24"/>
  <c r="CA15" i="24"/>
  <c r="CB61" i="24"/>
  <c r="CA58" i="24"/>
  <c r="CB10" i="24"/>
  <c r="CB30" i="24"/>
  <c r="CA59" i="24"/>
  <c r="CA51" i="24"/>
  <c r="CB12" i="18"/>
  <c r="CB44" i="18"/>
  <c r="CB48" i="18"/>
  <c r="CB80" i="18"/>
  <c r="CB96" i="18"/>
  <c r="CB140" i="18"/>
  <c r="CC8" i="18"/>
  <c r="CA12" i="18"/>
  <c r="CA20" i="18"/>
  <c r="CC36" i="18"/>
  <c r="CA48" i="18"/>
  <c r="CA60" i="18"/>
  <c r="CA74" i="18"/>
  <c r="CA80" i="18"/>
  <c r="CA83" i="18"/>
  <c r="CA86" i="18"/>
  <c r="CA111" i="18"/>
  <c r="CA119" i="18"/>
  <c r="CA136" i="18"/>
  <c r="CA140" i="18"/>
  <c r="CA148" i="18"/>
  <c r="CA171" i="18"/>
  <c r="CB172" i="18"/>
  <c r="CA180" i="18"/>
  <c r="CA7" i="18"/>
  <c r="CA23" i="18"/>
  <c r="CA27" i="18"/>
  <c r="CA40" i="18"/>
  <c r="CA44" i="18"/>
  <c r="CC72" i="18"/>
  <c r="CA92" i="18"/>
  <c r="CA96" i="18"/>
  <c r="CA151" i="18"/>
  <c r="CA155" i="18"/>
  <c r="CA167" i="18"/>
  <c r="CC5" i="18"/>
  <c r="CC33" i="18"/>
  <c r="CA43" i="18"/>
  <c r="CA64" i="18"/>
  <c r="CB68" i="18"/>
  <c r="CA112" i="18"/>
  <c r="CA120" i="18"/>
  <c r="CA124" i="18"/>
  <c r="CA128" i="18"/>
  <c r="CA132" i="18"/>
  <c r="CA24" i="18"/>
  <c r="CA36" i="18"/>
  <c r="CA59" i="18"/>
  <c r="CA70" i="18"/>
  <c r="CA135" i="18"/>
  <c r="CA152" i="18"/>
  <c r="CA164" i="18"/>
  <c r="CB181" i="18"/>
  <c r="CA4" i="18"/>
  <c r="CB16" i="18"/>
  <c r="CA39" i="18"/>
  <c r="CC46" i="18"/>
  <c r="CA54" i="18"/>
  <c r="CC60" i="18"/>
  <c r="CA72" i="18"/>
  <c r="CB144" i="18"/>
  <c r="CA168" i="18"/>
  <c r="CA8" i="18"/>
  <c r="CA11" i="18"/>
  <c r="CA28" i="18"/>
  <c r="CA66" i="18"/>
  <c r="CA82" i="18"/>
  <c r="CB88" i="18"/>
  <c r="CB125" i="18"/>
  <c r="CA139" i="18"/>
  <c r="CA156" i="18"/>
  <c r="CA172" i="18"/>
  <c r="CC177" i="18"/>
  <c r="CB183" i="18"/>
  <c r="CA45" i="18"/>
  <c r="CC178" i="18"/>
  <c r="CC188" i="18"/>
  <c r="CB173" i="18"/>
  <c r="CC100" i="18"/>
  <c r="CA84" i="18"/>
  <c r="CC78" i="18"/>
  <c r="CA13" i="18"/>
  <c r="CC34" i="18"/>
  <c r="CC3" i="18"/>
  <c r="CA41" i="18"/>
  <c r="CA32" i="18"/>
  <c r="CA145" i="18"/>
  <c r="CB137" i="18"/>
  <c r="CB104" i="18"/>
  <c r="CA17" i="18"/>
  <c r="CC61" i="18"/>
  <c r="CA121" i="18"/>
  <c r="CA113" i="18"/>
  <c r="CA88" i="18"/>
  <c r="CC70" i="18"/>
  <c r="CA157" i="18"/>
  <c r="CA144" i="18"/>
  <c r="CA56" i="18"/>
  <c r="CA33" i="18"/>
  <c r="CA25" i="18"/>
  <c r="CA9" i="18"/>
  <c r="CC4" i="18"/>
  <c r="CA189" i="18"/>
  <c r="CB112" i="18"/>
  <c r="CC54" i="18"/>
  <c r="CA181" i="18"/>
  <c r="CA105" i="18"/>
  <c r="CA81" i="18"/>
  <c r="CA49" i="18"/>
  <c r="CC120" i="18"/>
  <c r="CB52" i="18"/>
  <c r="CA188" i="18"/>
  <c r="CA173" i="18"/>
  <c r="CC84" i="18"/>
  <c r="CA78" i="18"/>
  <c r="CA97" i="18"/>
  <c r="CB89" i="18"/>
  <c r="CC174" i="18"/>
  <c r="CC114" i="18"/>
  <c r="CB177" i="18"/>
  <c r="CA137" i="18"/>
  <c r="CA104" i="18"/>
  <c r="CB75" i="18"/>
  <c r="CC158" i="18"/>
  <c r="CA62" i="18"/>
  <c r="CB161" i="18"/>
  <c r="CA116" i="18"/>
  <c r="CC68" i="18"/>
  <c r="CA46" i="18"/>
  <c r="CB29" i="18"/>
  <c r="CC166" i="18"/>
  <c r="CB120" i="18"/>
  <c r="CC182" i="18"/>
  <c r="CA125" i="18"/>
  <c r="CA143" i="18"/>
  <c r="CC124" i="18"/>
  <c r="CA37" i="18"/>
  <c r="CA101" i="18"/>
  <c r="CA52" i="18"/>
  <c r="CB78" i="18"/>
  <c r="CC162" i="18"/>
  <c r="CA169" i="18"/>
  <c r="CB160" i="18"/>
  <c r="CA89" i="18"/>
  <c r="CA76" i="18"/>
  <c r="CC122" i="18"/>
  <c r="CB63" i="18"/>
  <c r="CA177" i="18"/>
  <c r="CC145" i="18"/>
  <c r="CA75" i="18"/>
  <c r="CA129" i="18"/>
  <c r="CA117" i="18"/>
  <c r="CA109" i="18"/>
  <c r="CB62" i="18"/>
  <c r="CC142" i="18"/>
  <c r="CC14" i="18"/>
  <c r="CA161" i="18"/>
  <c r="CA153" i="18"/>
  <c r="CA68" i="18"/>
  <c r="CA29" i="18"/>
  <c r="CA16" i="18"/>
  <c r="CA5" i="18"/>
  <c r="CA185" i="18"/>
  <c r="CA149" i="18"/>
  <c r="CA165" i="18"/>
  <c r="CA93" i="18"/>
  <c r="CA184" i="18"/>
  <c r="CA141" i="18"/>
  <c r="CA100" i="18"/>
  <c r="CA57" i="18"/>
  <c r="CA3" i="18"/>
  <c r="CA176" i="18"/>
  <c r="CA160" i="18"/>
  <c r="CC76" i="18"/>
  <c r="CC130" i="18"/>
  <c r="CA183" i="18"/>
  <c r="CC30" i="18"/>
  <c r="CA51" i="18"/>
  <c r="CA175" i="18"/>
  <c r="CC146" i="18"/>
  <c r="CC66" i="18"/>
  <c r="CC18" i="18"/>
  <c r="CA108" i="18"/>
  <c r="CC56" i="18"/>
  <c r="CC187" i="18"/>
  <c r="CC90" i="18"/>
  <c r="CA159" i="18"/>
  <c r="CA21" i="18"/>
  <c r="CA133" i="18"/>
  <c r="CC179" i="18"/>
  <c r="CC147" i="18"/>
  <c r="CC127" i="18"/>
  <c r="CB98" i="18"/>
  <c r="CC79" i="18"/>
  <c r="CB178" i="18"/>
  <c r="CA162" i="18"/>
  <c r="CB114" i="18"/>
  <c r="CC111" i="18"/>
  <c r="CC186" i="18"/>
  <c r="CC77" i="18"/>
  <c r="CA182" i="18"/>
  <c r="CB159" i="18"/>
  <c r="CB134" i="18"/>
  <c r="CC85" i="18"/>
  <c r="CC163" i="18"/>
  <c r="CB67" i="18"/>
  <c r="CA174" i="18"/>
  <c r="CA142" i="18"/>
  <c r="CC106" i="18"/>
  <c r="CA186" i="18"/>
  <c r="CC170" i="18"/>
  <c r="CA163" i="18"/>
  <c r="CA131" i="18"/>
  <c r="CA127" i="18"/>
  <c r="CA95" i="18"/>
  <c r="CB118" i="18"/>
  <c r="CB110" i="18"/>
  <c r="CB102" i="18"/>
  <c r="CA123" i="18"/>
  <c r="CC110" i="18"/>
  <c r="CA91" i="18"/>
  <c r="CA71" i="18"/>
  <c r="CB61" i="18"/>
  <c r="CC31" i="18"/>
  <c r="CC22" i="18"/>
  <c r="CB15" i="18"/>
  <c r="CA34" i="18"/>
  <c r="CC27" i="18"/>
  <c r="CA26" i="18"/>
  <c r="CB51" i="18"/>
  <c r="CC39" i="18"/>
  <c r="CA55" i="18"/>
  <c r="CC42" i="18"/>
  <c r="CA35" i="18"/>
  <c r="CA87" i="18"/>
  <c r="CB155" i="18"/>
  <c r="CA146" i="18"/>
  <c r="CA63" i="18"/>
  <c r="CB6" i="18"/>
  <c r="CC143" i="18"/>
  <c r="CA77" i="18"/>
  <c r="CB182" i="18"/>
  <c r="CA85" i="18"/>
  <c r="CA170" i="18"/>
  <c r="CA154" i="18"/>
  <c r="CB131" i="18"/>
  <c r="CA67" i="18"/>
  <c r="CB174" i="18"/>
  <c r="CC151" i="18"/>
  <c r="CB142" i="18"/>
  <c r="CB85" i="18"/>
  <c r="CB123" i="18"/>
  <c r="CB115" i="18"/>
  <c r="CB107" i="18"/>
  <c r="CB99" i="18"/>
  <c r="CB91" i="18"/>
  <c r="CA115" i="18"/>
  <c r="CC71" i="18"/>
  <c r="CA61" i="18"/>
  <c r="CA58" i="18"/>
  <c r="CA73" i="18"/>
  <c r="CC38" i="18"/>
  <c r="CB31" i="18"/>
  <c r="CA18" i="18"/>
  <c r="CC11" i="18"/>
  <c r="CB42" i="18"/>
  <c r="CB10" i="18"/>
  <c r="CA30" i="18"/>
  <c r="CB87" i="18"/>
  <c r="CA79" i="18"/>
  <c r="CC155" i="18"/>
  <c r="CB139" i="18"/>
  <c r="CA130" i="18"/>
  <c r="CA6" i="18"/>
  <c r="CA166" i="18"/>
  <c r="CB103" i="18"/>
  <c r="CA150" i="18"/>
  <c r="CA106" i="18"/>
  <c r="CC53" i="18"/>
  <c r="CC95" i="18"/>
  <c r="CB167" i="18"/>
  <c r="CA158" i="18"/>
  <c r="CB135" i="18"/>
  <c r="CA122" i="18"/>
  <c r="CA90" i="18"/>
  <c r="CA103" i="18"/>
  <c r="CA179" i="18"/>
  <c r="CC154" i="18"/>
  <c r="CA147" i="18"/>
  <c r="CC91" i="18"/>
  <c r="CA65" i="18"/>
  <c r="CA107" i="18"/>
  <c r="CC69" i="18"/>
  <c r="CC58" i="18"/>
  <c r="CA50" i="18"/>
  <c r="CB38" i="18"/>
  <c r="CA22" i="18"/>
  <c r="CA15" i="18"/>
  <c r="CA42" i="18"/>
  <c r="CB19" i="18"/>
  <c r="CA10" i="18"/>
  <c r="CC7" i="18"/>
  <c r="CA47" i="18"/>
  <c r="CB147" i="18"/>
  <c r="CB127" i="18"/>
  <c r="CA98" i="18"/>
  <c r="CB79" i="18"/>
  <c r="CA178" i="18"/>
  <c r="CC139" i="18"/>
  <c r="CA114" i="18"/>
  <c r="CB111" i="18"/>
  <c r="CB166" i="18"/>
  <c r="CA187" i="18"/>
  <c r="CC175" i="18"/>
  <c r="CB150" i="18"/>
  <c r="CA134" i="18"/>
  <c r="CA53" i="18"/>
  <c r="CA138" i="18"/>
  <c r="CB158" i="18"/>
  <c r="CB90" i="18"/>
  <c r="CA126" i="18"/>
  <c r="CA118" i="18"/>
  <c r="CA110" i="18"/>
  <c r="CA102" i="18"/>
  <c r="CA94" i="18"/>
  <c r="CA99" i="18"/>
  <c r="CA69" i="18"/>
  <c r="CB58" i="18"/>
  <c r="CC50" i="18"/>
  <c r="CA38" i="18"/>
  <c r="CA31" i="18"/>
  <c r="CC43" i="18"/>
  <c r="CB34" i="18"/>
  <c r="CA14" i="18"/>
  <c r="CB7" i="18"/>
  <c r="CA19" i="18"/>
  <c r="BR3" i="22"/>
  <c r="BQ3" i="22"/>
  <c r="BY3" i="22"/>
  <c r="BR3" i="18"/>
  <c r="BQ3" i="18"/>
  <c r="BQ4" i="22"/>
  <c r="BR4" i="22"/>
  <c r="BY4" i="22"/>
  <c r="CA52" i="22"/>
  <c r="CB52" i="22"/>
  <c r="CC52" i="22"/>
  <c r="CA55" i="22"/>
  <c r="CB55" i="22"/>
  <c r="CC55" i="22"/>
  <c r="CA59" i="22"/>
  <c r="CB59" i="22"/>
  <c r="CC59" i="22"/>
  <c r="CA63" i="22"/>
  <c r="CB63" i="22"/>
  <c r="CC63" i="22"/>
  <c r="CA66" i="22"/>
  <c r="CB66" i="22"/>
  <c r="CC66" i="22"/>
  <c r="CC70" i="22"/>
  <c r="CA70" i="22"/>
  <c r="CB70" i="22"/>
  <c r="CC74" i="22"/>
  <c r="CA74" i="22"/>
  <c r="CB74" i="22"/>
  <c r="CC77" i="22"/>
  <c r="CB77" i="22"/>
  <c r="CA77" i="22"/>
  <c r="CC81" i="22"/>
  <c r="CA81" i="22"/>
  <c r="CB81" i="22"/>
  <c r="CB13" i="22"/>
  <c r="CA13" i="22"/>
  <c r="CC13" i="22"/>
  <c r="CA88" i="22"/>
  <c r="CC88" i="22"/>
  <c r="CB88" i="22"/>
  <c r="CB92" i="22"/>
  <c r="CA92" i="22"/>
  <c r="CC92" i="22"/>
  <c r="CA95" i="22"/>
  <c r="CC95" i="22"/>
  <c r="CB95" i="22"/>
  <c r="CC99" i="22"/>
  <c r="CA99" i="22"/>
  <c r="CB99" i="22"/>
  <c r="CA103" i="22"/>
  <c r="CB103" i="22"/>
  <c r="CC103" i="22"/>
  <c r="BV25" i="34"/>
  <c r="BT28" i="34"/>
  <c r="CA28" i="34" s="1"/>
  <c r="BU29" i="34"/>
  <c r="BV33" i="34"/>
  <c r="BU38" i="34"/>
  <c r="CB38" i="34" s="1"/>
  <c r="BU46" i="34"/>
  <c r="CB46" i="34" s="1"/>
  <c r="BV49" i="34"/>
  <c r="BT53" i="34"/>
  <c r="CA53" i="34" s="1"/>
  <c r="BU12" i="34"/>
  <c r="BV13" i="34"/>
  <c r="BV14" i="34"/>
  <c r="CC14" i="34" s="1"/>
  <c r="BU16" i="34"/>
  <c r="BU33" i="34"/>
  <c r="CB33" i="34" s="1"/>
  <c r="BU49" i="34"/>
  <c r="CB49" i="34" s="1"/>
  <c r="BU60" i="34"/>
  <c r="BU28" i="34"/>
  <c r="BT32" i="34"/>
  <c r="CA32" i="34" s="1"/>
  <c r="BU42" i="34"/>
  <c r="BV47" i="34"/>
  <c r="BV53" i="34"/>
  <c r="BT60" i="34"/>
  <c r="CA60" i="34" s="1"/>
  <c r="BT77" i="34"/>
  <c r="CA77" i="34" s="1"/>
  <c r="BU78" i="34"/>
  <c r="BU81" i="34"/>
  <c r="CB81" i="34" s="1"/>
  <c r="BT90" i="34"/>
  <c r="CA90" i="34" s="1"/>
  <c r="BV103" i="34"/>
  <c r="CC103" i="34" s="1"/>
  <c r="BT105" i="34"/>
  <c r="CA105" i="34" s="1"/>
  <c r="BV135" i="34"/>
  <c r="BT137" i="34"/>
  <c r="CA137" i="34" s="1"/>
  <c r="BT148" i="34"/>
  <c r="CA148" i="34" s="1"/>
  <c r="BU151" i="34"/>
  <c r="BU156" i="34"/>
  <c r="BT12" i="34"/>
  <c r="CA12" i="34" s="1"/>
  <c r="BV30" i="34"/>
  <c r="CC30" i="34" s="1"/>
  <c r="BT33" i="34"/>
  <c r="CA33" i="34" s="1"/>
  <c r="BU37" i="34"/>
  <c r="BV39" i="34"/>
  <c r="BT43" i="34"/>
  <c r="CA43" i="34" s="1"/>
  <c r="BT49" i="34"/>
  <c r="CA49" i="34" s="1"/>
  <c r="BU13" i="34"/>
  <c r="BT37" i="34"/>
  <c r="CA37" i="34" s="1"/>
  <c r="BV6" i="34"/>
  <c r="CC6" i="34" s="1"/>
  <c r="BV50" i="34"/>
  <c r="CC50" i="34" s="1"/>
  <c r="BT51" i="34"/>
  <c r="CA51" i="34" s="1"/>
  <c r="BT55" i="34"/>
  <c r="CA55" i="34" s="1"/>
  <c r="BT70" i="34"/>
  <c r="CA70" i="34" s="1"/>
  <c r="BV78" i="34"/>
  <c r="BU110" i="34"/>
  <c r="BV123" i="34"/>
  <c r="CC123" i="34" s="1"/>
  <c r="BT124" i="34"/>
  <c r="CA124" i="34" s="1"/>
  <c r="BV138" i="34"/>
  <c r="BU141" i="34"/>
  <c r="BV157" i="34"/>
  <c r="BU25" i="34"/>
  <c r="BV29" i="34"/>
  <c r="BU32" i="34"/>
  <c r="BU62" i="34"/>
  <c r="CB62" i="34" s="1"/>
  <c r="BU77" i="34"/>
  <c r="BV82" i="34"/>
  <c r="BU85" i="34"/>
  <c r="BU109" i="34"/>
  <c r="BV111" i="34"/>
  <c r="CC111" i="34" s="1"/>
  <c r="BU114" i="34"/>
  <c r="BU117" i="34"/>
  <c r="BU138" i="34"/>
  <c r="BT141" i="34"/>
  <c r="CA141" i="34" s="1"/>
  <c r="BU142" i="34"/>
  <c r="BT157" i="34"/>
  <c r="CA157" i="34" s="1"/>
  <c r="BT25" i="34"/>
  <c r="CA25" i="34" s="1"/>
  <c r="BT31" i="34"/>
  <c r="CA31" i="34" s="1"/>
  <c r="BV34" i="34"/>
  <c r="CC34" i="34" s="1"/>
  <c r="BT39" i="34"/>
  <c r="CA39" i="34" s="1"/>
  <c r="BV42" i="34"/>
  <c r="CC42" i="34" s="1"/>
  <c r="BV61" i="34"/>
  <c r="CC61" i="34" s="1"/>
  <c r="BU73" i="34"/>
  <c r="CB73" i="34" s="1"/>
  <c r="BT82" i="34"/>
  <c r="CA82" i="34" s="1"/>
  <c r="BT85" i="34"/>
  <c r="CA85" i="34" s="1"/>
  <c r="BV90" i="34"/>
  <c r="CC90" i="34" s="1"/>
  <c r="BU98" i="34"/>
  <c r="BV106" i="34"/>
  <c r="CC106" i="34" s="1"/>
  <c r="BT113" i="34"/>
  <c r="CA113" i="34" s="1"/>
  <c r="BT114" i="34"/>
  <c r="CA114" i="34" s="1"/>
  <c r="BT117" i="34"/>
  <c r="CA117" i="34" s="1"/>
  <c r="BU118" i="34"/>
  <c r="BU86" i="34"/>
  <c r="CB86" i="34" s="1"/>
  <c r="BV110" i="34"/>
  <c r="CC110" i="34" s="1"/>
  <c r="BV147" i="34"/>
  <c r="BU172" i="34"/>
  <c r="BT186" i="34"/>
  <c r="CA186" i="34" s="1"/>
  <c r="BU199" i="34"/>
  <c r="BV221" i="34"/>
  <c r="BV223" i="34"/>
  <c r="BT227" i="34"/>
  <c r="CA227" i="34" s="1"/>
  <c r="BT98" i="34"/>
  <c r="CA98" i="34" s="1"/>
  <c r="BU106" i="34"/>
  <c r="CB106" i="34" s="1"/>
  <c r="BV163" i="34"/>
  <c r="BT198" i="34"/>
  <c r="CA198" i="34" s="1"/>
  <c r="BU211" i="34"/>
  <c r="BV227" i="34"/>
  <c r="BT236" i="34"/>
  <c r="CA236" i="34" s="1"/>
  <c r="BT92" i="34"/>
  <c r="CA92" i="34" s="1"/>
  <c r="BT163" i="34"/>
  <c r="CA163" i="34" s="1"/>
  <c r="BU186" i="34"/>
  <c r="BV192" i="34"/>
  <c r="CC192" i="34" s="1"/>
  <c r="BV199" i="34"/>
  <c r="CC199" i="34" s="1"/>
  <c r="BV205" i="34"/>
  <c r="BT211" i="34"/>
  <c r="CA211" i="34" s="1"/>
  <c r="BV74" i="34"/>
  <c r="BU89" i="34"/>
  <c r="BT142" i="34"/>
  <c r="CA142" i="34" s="1"/>
  <c r="BV177" i="34"/>
  <c r="CC177" i="34" s="1"/>
  <c r="BU202" i="34"/>
  <c r="BT218" i="34"/>
  <c r="CA218" i="34" s="1"/>
  <c r="BU226" i="34"/>
  <c r="CB226" i="34" s="1"/>
  <c r="BT230" i="34"/>
  <c r="CA230" i="34" s="1"/>
  <c r="BV236" i="34"/>
  <c r="BT240" i="34"/>
  <c r="CA240" i="34" s="1"/>
  <c r="BV246" i="34"/>
  <c r="BU251" i="34"/>
  <c r="BU254" i="34"/>
  <c r="CB254" i="34" s="1"/>
  <c r="BT256" i="34"/>
  <c r="CA256" i="34" s="1"/>
  <c r="BV262" i="34"/>
  <c r="BV266" i="34"/>
  <c r="BU267" i="34"/>
  <c r="BV270" i="34"/>
  <c r="BV274" i="34"/>
  <c r="BV276" i="34"/>
  <c r="BU278" i="34"/>
  <c r="BU282" i="34"/>
  <c r="CB282" i="34" s="1"/>
  <c r="BU286" i="34"/>
  <c r="BV288" i="34"/>
  <c r="BU294" i="34"/>
  <c r="BT118" i="34"/>
  <c r="CA118" i="34" s="1"/>
  <c r="BV159" i="34"/>
  <c r="BV171" i="34"/>
  <c r="BV203" i="34"/>
  <c r="BU223" i="34"/>
  <c r="BT246" i="34"/>
  <c r="CA246" i="34" s="1"/>
  <c r="BT260" i="34"/>
  <c r="CA260" i="34" s="1"/>
  <c r="BT262" i="34"/>
  <c r="CA262" i="34" s="1"/>
  <c r="BV264" i="34"/>
  <c r="BV102" i="34"/>
  <c r="CC102" i="34" s="1"/>
  <c r="BV189" i="34"/>
  <c r="BT215" i="34"/>
  <c r="CA215" i="34" s="1"/>
  <c r="BV224" i="34"/>
  <c r="CC224" i="34" s="1"/>
  <c r="BV240" i="34"/>
  <c r="BU247" i="34"/>
  <c r="BT248" i="34"/>
  <c r="CA248" i="34" s="1"/>
  <c r="BT252" i="34"/>
  <c r="CA252" i="34" s="1"/>
  <c r="BV254" i="34"/>
  <c r="BV256" i="34"/>
  <c r="BT264" i="34"/>
  <c r="CA264" i="34" s="1"/>
  <c r="BT268" i="34"/>
  <c r="CA268" i="34" s="1"/>
  <c r="BV278" i="34"/>
  <c r="BV282" i="34"/>
  <c r="BT145" i="34"/>
  <c r="CA145" i="34" s="1"/>
  <c r="BT219" i="34"/>
  <c r="CA219" i="34" s="1"/>
  <c r="BV242" i="34"/>
  <c r="BU243" i="34"/>
  <c r="BU250" i="34"/>
  <c r="BT270" i="34"/>
  <c r="CA270" i="34" s="1"/>
  <c r="BU274" i="34"/>
  <c r="BT276" i="34"/>
  <c r="CA276" i="34" s="1"/>
  <c r="BT278" i="34"/>
  <c r="CA278" i="34" s="1"/>
  <c r="BU281" i="34"/>
  <c r="BV292" i="34"/>
  <c r="BT298" i="34"/>
  <c r="CA298" i="34" s="1"/>
  <c r="BV308" i="34"/>
  <c r="BT310" i="34"/>
  <c r="CA310" i="34" s="1"/>
  <c r="BU327" i="34"/>
  <c r="CB327" i="34" s="1"/>
  <c r="BT161" i="34"/>
  <c r="CA161" i="34" s="1"/>
  <c r="BT199" i="34"/>
  <c r="CA199" i="34" s="1"/>
  <c r="BV211" i="34"/>
  <c r="CC211" i="34" s="1"/>
  <c r="BV260" i="34"/>
  <c r="BU269" i="34"/>
  <c r="BV280" i="34"/>
  <c r="BT282" i="34"/>
  <c r="CA282" i="34" s="1"/>
  <c r="BT288" i="34"/>
  <c r="CA288" i="34" s="1"/>
  <c r="BT294" i="34"/>
  <c r="CA294" i="34" s="1"/>
  <c r="BT306" i="34"/>
  <c r="CA306" i="34" s="1"/>
  <c r="BT318" i="34"/>
  <c r="CA318" i="34" s="1"/>
  <c r="BV324" i="34"/>
  <c r="BT326" i="34"/>
  <c r="CA326" i="34" s="1"/>
  <c r="BT4" i="34"/>
  <c r="CA4" i="34" s="1"/>
  <c r="BV195" i="34"/>
  <c r="CC195" i="34" s="1"/>
  <c r="BV213" i="34"/>
  <c r="BU227" i="34"/>
  <c r="BT254" i="34"/>
  <c r="CA254" i="34" s="1"/>
  <c r="BU266" i="34"/>
  <c r="BV283" i="34"/>
  <c r="CC283" i="34" s="1"/>
  <c r="BV300" i="34"/>
  <c r="BU303" i="34"/>
  <c r="BU4" i="34"/>
  <c r="CB4" i="34" s="1"/>
  <c r="BV175" i="34"/>
  <c r="BU246" i="34"/>
  <c r="BV258" i="34"/>
  <c r="BU262" i="34"/>
  <c r="CB262" i="34" s="1"/>
  <c r="BT286" i="34"/>
  <c r="CA286" i="34" s="1"/>
  <c r="BV296" i="34"/>
  <c r="BT302" i="34"/>
  <c r="CA302" i="34" s="1"/>
  <c r="BU311" i="34"/>
  <c r="BU319" i="34"/>
  <c r="BV328" i="34"/>
  <c r="BU323" i="34"/>
  <c r="BU299" i="34"/>
  <c r="BT272" i="34"/>
  <c r="CA272" i="34" s="1"/>
  <c r="BV238" i="34"/>
  <c r="BV194" i="34"/>
  <c r="BT329" i="34"/>
  <c r="CA329" i="34" s="1"/>
  <c r="BU312" i="34"/>
  <c r="BV234" i="34"/>
  <c r="CC234" i="34" s="1"/>
  <c r="BT307" i="34"/>
  <c r="CA307" i="34" s="1"/>
  <c r="BV285" i="34"/>
  <c r="BU181" i="34"/>
  <c r="CB181" i="34" s="1"/>
  <c r="BT322" i="34"/>
  <c r="CA322" i="34" s="1"/>
  <c r="BV312" i="34"/>
  <c r="BT291" i="34"/>
  <c r="CA291" i="34" s="1"/>
  <c r="BV3" i="34"/>
  <c r="CC3" i="34" s="1"/>
  <c r="BV293" i="34"/>
  <c r="BV179" i="34"/>
  <c r="BT244" i="34"/>
  <c r="CA244" i="34" s="1"/>
  <c r="BT167" i="34"/>
  <c r="CA167" i="34" s="1"/>
  <c r="BT108" i="34"/>
  <c r="CA108" i="34" s="1"/>
  <c r="BT319" i="34"/>
  <c r="CA319" i="34" s="1"/>
  <c r="BV230" i="34"/>
  <c r="BT187" i="34"/>
  <c r="CA187" i="34" s="1"/>
  <c r="BV183" i="34"/>
  <c r="CC183" i="34" s="1"/>
  <c r="BT283" i="34"/>
  <c r="CA283" i="34" s="1"/>
  <c r="BT258" i="34"/>
  <c r="CA258" i="34" s="1"/>
  <c r="BV237" i="34"/>
  <c r="CC237" i="34" s="1"/>
  <c r="BT239" i="34"/>
  <c r="CA239" i="34" s="1"/>
  <c r="BV214" i="34"/>
  <c r="BU134" i="34"/>
  <c r="BT327" i="34"/>
  <c r="CA327" i="34" s="1"/>
  <c r="BT311" i="34"/>
  <c r="CA311" i="34" s="1"/>
  <c r="BV294" i="34"/>
  <c r="CC294" i="34" s="1"/>
  <c r="BU283" i="34"/>
  <c r="BU275" i="34"/>
  <c r="BU258" i="34"/>
  <c r="BV219" i="34"/>
  <c r="CC219" i="34" s="1"/>
  <c r="BU234" i="34"/>
  <c r="BV210" i="34"/>
  <c r="BU207" i="34"/>
  <c r="BV191" i="34"/>
  <c r="CC191" i="34" s="1"/>
  <c r="BU268" i="34"/>
  <c r="BT212" i="34"/>
  <c r="CA212" i="34" s="1"/>
  <c r="BV114" i="34"/>
  <c r="CC114" i="34" s="1"/>
  <c r="BV122" i="34"/>
  <c r="CC122" i="34" s="1"/>
  <c r="BV202" i="34"/>
  <c r="BT195" i="34"/>
  <c r="CA195" i="34" s="1"/>
  <c r="BT175" i="34"/>
  <c r="CA175" i="34" s="1"/>
  <c r="BV226" i="34"/>
  <c r="BT184" i="34"/>
  <c r="CA184" i="34" s="1"/>
  <c r="BU161" i="34"/>
  <c r="BV155" i="34"/>
  <c r="BU146" i="34"/>
  <c r="BT133" i="34"/>
  <c r="CA133" i="34" s="1"/>
  <c r="BU260" i="34"/>
  <c r="BV241" i="34"/>
  <c r="CC241" i="34" s="1"/>
  <c r="BU209" i="34"/>
  <c r="CB209" i="34" s="1"/>
  <c r="BU195" i="34"/>
  <c r="BV142" i="34"/>
  <c r="CC142" i="34" s="1"/>
  <c r="BT68" i="34"/>
  <c r="CA68" i="34" s="1"/>
  <c r="BU97" i="34"/>
  <c r="CB97" i="34" s="1"/>
  <c r="BT94" i="34"/>
  <c r="CA94" i="34" s="1"/>
  <c r="BU217" i="34"/>
  <c r="BU179" i="34"/>
  <c r="BV126" i="34"/>
  <c r="CC126" i="34" s="1"/>
  <c r="BT93" i="34"/>
  <c r="CA93" i="34" s="1"/>
  <c r="BT26" i="34"/>
  <c r="CA26" i="34" s="1"/>
  <c r="BT10" i="34"/>
  <c r="CA10" i="34" s="1"/>
  <c r="BU169" i="34"/>
  <c r="BU140" i="34"/>
  <c r="CB140" i="34" s="1"/>
  <c r="BU125" i="34"/>
  <c r="BV69" i="34"/>
  <c r="BU66" i="34"/>
  <c r="CB66" i="34" s="1"/>
  <c r="BT143" i="34"/>
  <c r="CA143" i="34" s="1"/>
  <c r="BV119" i="34"/>
  <c r="BT127" i="34"/>
  <c r="CA127" i="34" s="1"/>
  <c r="BV89" i="34"/>
  <c r="BT57" i="34"/>
  <c r="CA57" i="34" s="1"/>
  <c r="BV41" i="34"/>
  <c r="BT21" i="34"/>
  <c r="CA21" i="34" s="1"/>
  <c r="BT204" i="34"/>
  <c r="CA204" i="34" s="1"/>
  <c r="BV190" i="34"/>
  <c r="BU163" i="34"/>
  <c r="BV118" i="34"/>
  <c r="CC118" i="34" s="1"/>
  <c r="BU64" i="34"/>
  <c r="BU65" i="34"/>
  <c r="CB65" i="34" s="1"/>
  <c r="BV52" i="34"/>
  <c r="BU44" i="34"/>
  <c r="CB44" i="34" s="1"/>
  <c r="BT9" i="34"/>
  <c r="CA9" i="34" s="1"/>
  <c r="BU148" i="34"/>
  <c r="BT103" i="34"/>
  <c r="CA103" i="34" s="1"/>
  <c r="BU74" i="34"/>
  <c r="CB74" i="34" s="1"/>
  <c r="BU61" i="34"/>
  <c r="CB61" i="34" s="1"/>
  <c r="BT36" i="34"/>
  <c r="CA36" i="34" s="1"/>
  <c r="BV141" i="34"/>
  <c r="BT111" i="34"/>
  <c r="CA111" i="34" s="1"/>
  <c r="BT76" i="34"/>
  <c r="CA76" i="34" s="1"/>
  <c r="BT58" i="34"/>
  <c r="CA58" i="34" s="1"/>
  <c r="BT20" i="34"/>
  <c r="CA20" i="34" s="1"/>
  <c r="BV81" i="34"/>
  <c r="BT29" i="34"/>
  <c r="CA29" i="34" s="1"/>
  <c r="BT47" i="34"/>
  <c r="CA47" i="34" s="1"/>
  <c r="BT73" i="34"/>
  <c r="CA73" i="34" s="1"/>
  <c r="BU39" i="34"/>
  <c r="CB39" i="34" s="1"/>
  <c r="BV5" i="34"/>
  <c r="BV32" i="34"/>
  <c r="BT16" i="34"/>
  <c r="CA16" i="34" s="1"/>
  <c r="BU5" i="34"/>
  <c r="CB5" i="34" s="1"/>
  <c r="BU329" i="34"/>
  <c r="BT265" i="34"/>
  <c r="CA265" i="34" s="1"/>
  <c r="BT325" i="34"/>
  <c r="CA325" i="34" s="1"/>
  <c r="BV319" i="34"/>
  <c r="CC319" i="34" s="1"/>
  <c r="BU314" i="34"/>
  <c r="CB314" i="34" s="1"/>
  <c r="BT309" i="34"/>
  <c r="CA309" i="34" s="1"/>
  <c r="BV303" i="34"/>
  <c r="BX303" i="34" s="1"/>
  <c r="BT297" i="34"/>
  <c r="CA297" i="34" s="1"/>
  <c r="BT284" i="34"/>
  <c r="CA284" i="34" s="1"/>
  <c r="BV267" i="34"/>
  <c r="CC267" i="34" s="1"/>
  <c r="BT328" i="34"/>
  <c r="CA328" i="34" s="1"/>
  <c r="BV284" i="34"/>
  <c r="CC284" i="34" s="1"/>
  <c r="BU279" i="34"/>
  <c r="CB279" i="34" s="1"/>
  <c r="BU265" i="34"/>
  <c r="BV273" i="34"/>
  <c r="BV257" i="34"/>
  <c r="CC257" i="34" s="1"/>
  <c r="BT253" i="34"/>
  <c r="CA253" i="34" s="1"/>
  <c r="BV275" i="34"/>
  <c r="BV259" i="34"/>
  <c r="CC259" i="34" s="1"/>
  <c r="BU257" i="34"/>
  <c r="CB257" i="34" s="1"/>
  <c r="BT176" i="34"/>
  <c r="CA176" i="34" s="1"/>
  <c r="BT160" i="34"/>
  <c r="CA160" i="34" s="1"/>
  <c r="BU91" i="34"/>
  <c r="CB91" i="34" s="1"/>
  <c r="BT166" i="34"/>
  <c r="CA166" i="34" s="1"/>
  <c r="BV71" i="34"/>
  <c r="CC71" i="34" s="1"/>
  <c r="BV247" i="34"/>
  <c r="BV239" i="34"/>
  <c r="BV168" i="34"/>
  <c r="CC168" i="34" s="1"/>
  <c r="BT88" i="34"/>
  <c r="CA88" i="34" s="1"/>
  <c r="BU249" i="34"/>
  <c r="CB249" i="34" s="1"/>
  <c r="BU233" i="34"/>
  <c r="BV212" i="34"/>
  <c r="CC212" i="34" s="1"/>
  <c r="BV201" i="34"/>
  <c r="CC201" i="34" s="1"/>
  <c r="BT182" i="34"/>
  <c r="CA182" i="34" s="1"/>
  <c r="BT174" i="34"/>
  <c r="CA174" i="34" s="1"/>
  <c r="BT158" i="34"/>
  <c r="CA158" i="34" s="1"/>
  <c r="BU232" i="34"/>
  <c r="CB232" i="34" s="1"/>
  <c r="BT229" i="34"/>
  <c r="CA229" i="34" s="1"/>
  <c r="BU214" i="34"/>
  <c r="BU200" i="34"/>
  <c r="CB200" i="34" s="1"/>
  <c r="BT197" i="34"/>
  <c r="CA197" i="34" s="1"/>
  <c r="BU182" i="34"/>
  <c r="BU137" i="34"/>
  <c r="BU121" i="34"/>
  <c r="CB121" i="34" s="1"/>
  <c r="BU105" i="34"/>
  <c r="CB105" i="34" s="1"/>
  <c r="BU87" i="34"/>
  <c r="BU84" i="34"/>
  <c r="BT63" i="34"/>
  <c r="CA63" i="34" s="1"/>
  <c r="BV148" i="34"/>
  <c r="CC148" i="34" s="1"/>
  <c r="BT144" i="34"/>
  <c r="CA144" i="34" s="1"/>
  <c r="BT128" i="34"/>
  <c r="CA128" i="34" s="1"/>
  <c r="BT112" i="34"/>
  <c r="CA112" i="34" s="1"/>
  <c r="BU99" i="34"/>
  <c r="CB99" i="34" s="1"/>
  <c r="BU96" i="34"/>
  <c r="CB96" i="34" s="1"/>
  <c r="BV83" i="34"/>
  <c r="BV80" i="34"/>
  <c r="CC80" i="34" s="1"/>
  <c r="BV67" i="34"/>
  <c r="CC67" i="34" s="1"/>
  <c r="BU147" i="34"/>
  <c r="BU131" i="34"/>
  <c r="CB131" i="34" s="1"/>
  <c r="BU115" i="34"/>
  <c r="CB115" i="34" s="1"/>
  <c r="BU95" i="34"/>
  <c r="CB95" i="34" s="1"/>
  <c r="BU92" i="34"/>
  <c r="BV79" i="34"/>
  <c r="BV136" i="34"/>
  <c r="CC136" i="34" s="1"/>
  <c r="BU127" i="34"/>
  <c r="CB127" i="34" s="1"/>
  <c r="BV116" i="34"/>
  <c r="CC116" i="34" s="1"/>
  <c r="BV104" i="34"/>
  <c r="BT80" i="34"/>
  <c r="CA80" i="34" s="1"/>
  <c r="BU76" i="34"/>
  <c r="BU68" i="34"/>
  <c r="CB68" i="34" s="1"/>
  <c r="BV56" i="34"/>
  <c r="BU48" i="34"/>
  <c r="CB48" i="34" s="1"/>
  <c r="BV40" i="34"/>
  <c r="CC40" i="34" s="1"/>
  <c r="BU7" i="34"/>
  <c r="CB7" i="34" s="1"/>
  <c r="BV64" i="34"/>
  <c r="BV35" i="34"/>
  <c r="CC35" i="34" s="1"/>
  <c r="BT27" i="34"/>
  <c r="CA27" i="34" s="1"/>
  <c r="BV23" i="34"/>
  <c r="CC23" i="34" s="1"/>
  <c r="BU15" i="34"/>
  <c r="BV11" i="34"/>
  <c r="CC11" i="34" s="1"/>
  <c r="BV46" i="34"/>
  <c r="BU22" i="34"/>
  <c r="CB22" i="34" s="1"/>
  <c r="BU6" i="34"/>
  <c r="BT323" i="34"/>
  <c r="CA323" i="34" s="1"/>
  <c r="BT299" i="34"/>
  <c r="CA299" i="34" s="1"/>
  <c r="BU272" i="34"/>
  <c r="BT238" i="34"/>
  <c r="CA238" i="34" s="1"/>
  <c r="BU231" i="34"/>
  <c r="BT315" i="34"/>
  <c r="CA315" i="34" s="1"/>
  <c r="BV301" i="34"/>
  <c r="BT314" i="34"/>
  <c r="CA314" i="34" s="1"/>
  <c r="BV304" i="34"/>
  <c r="BT222" i="34"/>
  <c r="CA222" i="34" s="1"/>
  <c r="BV326" i="34"/>
  <c r="CC326" i="34" s="1"/>
  <c r="BU315" i="34"/>
  <c r="BV252" i="34"/>
  <c r="CC252" i="34" s="1"/>
  <c r="BU298" i="34"/>
  <c r="CB298" i="34" s="1"/>
  <c r="BU236" i="34"/>
  <c r="CB236" i="34" s="1"/>
  <c r="BU244" i="34"/>
  <c r="CB244" i="34" s="1"/>
  <c r="BU235" i="34"/>
  <c r="BU108" i="34"/>
  <c r="BV325" i="34"/>
  <c r="CC325" i="34" s="1"/>
  <c r="BV249" i="34"/>
  <c r="CC249" i="34" s="1"/>
  <c r="BV187" i="34"/>
  <c r="CC187" i="34" s="1"/>
  <c r="BT183" i="34"/>
  <c r="CA183" i="34" s="1"/>
  <c r="BT150" i="34"/>
  <c r="CA150" i="34" s="1"/>
  <c r="BU259" i="34"/>
  <c r="CB259" i="34" s="1"/>
  <c r="BT242" i="34"/>
  <c r="CA242" i="34" s="1"/>
  <c r="BU255" i="34"/>
  <c r="BV229" i="34"/>
  <c r="BV200" i="34"/>
  <c r="BV313" i="34"/>
  <c r="BU296" i="34"/>
  <c r="BV286" i="34"/>
  <c r="CC286" i="34" s="1"/>
  <c r="BU277" i="34"/>
  <c r="CB277" i="34" s="1"/>
  <c r="BT266" i="34"/>
  <c r="CA266" i="34" s="1"/>
  <c r="BV233" i="34"/>
  <c r="CC233" i="34" s="1"/>
  <c r="BV248" i="34"/>
  <c r="BV216" i="34"/>
  <c r="CC216" i="34" s="1"/>
  <c r="BT207" i="34"/>
  <c r="CA207" i="34" s="1"/>
  <c r="BU191" i="34"/>
  <c r="BU292" i="34"/>
  <c r="CB292" i="34" s="1"/>
  <c r="BU215" i="34"/>
  <c r="BU158" i="34"/>
  <c r="BT152" i="34"/>
  <c r="CA152" i="34" s="1"/>
  <c r="BU203" i="34"/>
  <c r="BT196" i="34"/>
  <c r="CA196" i="34" s="1"/>
  <c r="BU177" i="34"/>
  <c r="BV232" i="34"/>
  <c r="BT206" i="34"/>
  <c r="CA206" i="34" s="1"/>
  <c r="BT171" i="34"/>
  <c r="CA171" i="34" s="1"/>
  <c r="BT159" i="34"/>
  <c r="CA159" i="34" s="1"/>
  <c r="BV146" i="34"/>
  <c r="CC146" i="34" s="1"/>
  <c r="BU133" i="34"/>
  <c r="CB133" i="34" s="1"/>
  <c r="BU264" i="34"/>
  <c r="BT243" i="34"/>
  <c r="CA243" i="34" s="1"/>
  <c r="BT223" i="34"/>
  <c r="CA223" i="34" s="1"/>
  <c r="BV197" i="34"/>
  <c r="BU175" i="34"/>
  <c r="BT100" i="34"/>
  <c r="CA100" i="34" s="1"/>
  <c r="BV97" i="34"/>
  <c r="BU94" i="34"/>
  <c r="CB94" i="34" s="1"/>
  <c r="BV218" i="34"/>
  <c r="BU185" i="34"/>
  <c r="CB185" i="34" s="1"/>
  <c r="BV107" i="34"/>
  <c r="CC107" i="34" s="1"/>
  <c r="BU93" i="34"/>
  <c r="BU45" i="34"/>
  <c r="CB45" i="34" s="1"/>
  <c r="BU24" i="34"/>
  <c r="CB24" i="34" s="1"/>
  <c r="BT54" i="34"/>
  <c r="CA54" i="34" s="1"/>
  <c r="BT165" i="34"/>
  <c r="CA165" i="34" s="1"/>
  <c r="BV125" i="34"/>
  <c r="BT101" i="34"/>
  <c r="CA101" i="34" s="1"/>
  <c r="BV66" i="34"/>
  <c r="BV55" i="34"/>
  <c r="BT126" i="34"/>
  <c r="CA126" i="34" s="1"/>
  <c r="BT24" i="34"/>
  <c r="CA24" i="34" s="1"/>
  <c r="BT102" i="34"/>
  <c r="CA102" i="34" s="1"/>
  <c r="BV86" i="34"/>
  <c r="BU41" i="34"/>
  <c r="CB41" i="34" s="1"/>
  <c r="BU21" i="34"/>
  <c r="BU205" i="34"/>
  <c r="CB205" i="34" s="1"/>
  <c r="BT192" i="34"/>
  <c r="CA192" i="34" s="1"/>
  <c r="BV165" i="34"/>
  <c r="BT125" i="34"/>
  <c r="CA125" i="34" s="1"/>
  <c r="BV98" i="34"/>
  <c r="BV65" i="34"/>
  <c r="BT59" i="34"/>
  <c r="CA59" i="34" s="1"/>
  <c r="BT44" i="34"/>
  <c r="CA44" i="34" s="1"/>
  <c r="BV17" i="34"/>
  <c r="BT151" i="34"/>
  <c r="CA151" i="34" s="1"/>
  <c r="BV109" i="34"/>
  <c r="BT72" i="34"/>
  <c r="CA72" i="34" s="1"/>
  <c r="BU70" i="34"/>
  <c r="BU36" i="34"/>
  <c r="CB36" i="34" s="1"/>
  <c r="BU157" i="34"/>
  <c r="CB157" i="34" s="1"/>
  <c r="BT116" i="34"/>
  <c r="CA116" i="34" s="1"/>
  <c r="BU82" i="34"/>
  <c r="CB82" i="34" s="1"/>
  <c r="BT35" i="34"/>
  <c r="CA35" i="34" s="1"/>
  <c r="BU20" i="34"/>
  <c r="CB20" i="34" s="1"/>
  <c r="BT8" i="34"/>
  <c r="CA8" i="34" s="1"/>
  <c r="BT46" i="34"/>
  <c r="CA46" i="34" s="1"/>
  <c r="BU47" i="34"/>
  <c r="CB47" i="34" s="1"/>
  <c r="BV77" i="34"/>
  <c r="BT42" i="34"/>
  <c r="CA42" i="34" s="1"/>
  <c r="BV16" i="34"/>
  <c r="CC16" i="34" s="1"/>
  <c r="BT38" i="34"/>
  <c r="CA38" i="34" s="1"/>
  <c r="BV18" i="34"/>
  <c r="CC18" i="34" s="1"/>
  <c r="BT6" i="34"/>
  <c r="CA6" i="34" s="1"/>
  <c r="BV329" i="34"/>
  <c r="BV265" i="34"/>
  <c r="CC265" i="34" s="1"/>
  <c r="BU326" i="34"/>
  <c r="CB326" i="34" s="1"/>
  <c r="BT321" i="34"/>
  <c r="CA321" i="34" s="1"/>
  <c r="BV315" i="34"/>
  <c r="BU310" i="34"/>
  <c r="CB310" i="34" s="1"/>
  <c r="BT305" i="34"/>
  <c r="CA305" i="34" s="1"/>
  <c r="BV299" i="34"/>
  <c r="BV291" i="34"/>
  <c r="BU285" i="34"/>
  <c r="CB285" i="34" s="1"/>
  <c r="BT267" i="34"/>
  <c r="CA267" i="34" s="1"/>
  <c r="BT324" i="34"/>
  <c r="CA324" i="34" s="1"/>
  <c r="BT320" i="34"/>
  <c r="CA320" i="34" s="1"/>
  <c r="BT316" i="34"/>
  <c r="CA316" i="34" s="1"/>
  <c r="BT312" i="34"/>
  <c r="CA312" i="34" s="1"/>
  <c r="BT308" i="34"/>
  <c r="CA308" i="34" s="1"/>
  <c r="BT304" i="34"/>
  <c r="CA304" i="34" s="1"/>
  <c r="BT300" i="34"/>
  <c r="CA300" i="34" s="1"/>
  <c r="BT296" i="34"/>
  <c r="CA296" i="34" s="1"/>
  <c r="BT292" i="34"/>
  <c r="CA292" i="34" s="1"/>
  <c r="BV287" i="34"/>
  <c r="BV271" i="34"/>
  <c r="CC271" i="34" s="1"/>
  <c r="BU253" i="34"/>
  <c r="CB253" i="34" s="1"/>
  <c r="BT275" i="34"/>
  <c r="CA275" i="34" s="1"/>
  <c r="BT259" i="34"/>
  <c r="CA259" i="34" s="1"/>
  <c r="BU271" i="34"/>
  <c r="CB271" i="34" s="1"/>
  <c r="BV176" i="34"/>
  <c r="CC176" i="34" s="1"/>
  <c r="BV160" i="34"/>
  <c r="BT91" i="34"/>
  <c r="CA91" i="34" s="1"/>
  <c r="BT180" i="34"/>
  <c r="CA180" i="34" s="1"/>
  <c r="BT164" i="34"/>
  <c r="CA164" i="34" s="1"/>
  <c r="BU71" i="34"/>
  <c r="BT249" i="34"/>
  <c r="CA249" i="34" s="1"/>
  <c r="BT241" i="34"/>
  <c r="CA241" i="34" s="1"/>
  <c r="BT233" i="34"/>
  <c r="CA233" i="34" s="1"/>
  <c r="BU228" i="34"/>
  <c r="CB228" i="34" s="1"/>
  <c r="BT225" i="34"/>
  <c r="CA225" i="34" s="1"/>
  <c r="BU220" i="34"/>
  <c r="CB220" i="34" s="1"/>
  <c r="BT217" i="34"/>
  <c r="CA217" i="34" s="1"/>
  <c r="BU212" i="34"/>
  <c r="CB212" i="34" s="1"/>
  <c r="BT209" i="34"/>
  <c r="CA209" i="34" s="1"/>
  <c r="BU204" i="34"/>
  <c r="BT201" i="34"/>
  <c r="CA201" i="34" s="1"/>
  <c r="BU196" i="34"/>
  <c r="BT193" i="34"/>
  <c r="CA193" i="34" s="1"/>
  <c r="BU188" i="34"/>
  <c r="CB188" i="34" s="1"/>
  <c r="BU176" i="34"/>
  <c r="CB176" i="34" s="1"/>
  <c r="BU160" i="34"/>
  <c r="CB160" i="34" s="1"/>
  <c r="BU153" i="34"/>
  <c r="CB153" i="34" s="1"/>
  <c r="BV170" i="34"/>
  <c r="CC170" i="34" s="1"/>
  <c r="BV154" i="34"/>
  <c r="CC154" i="34" s="1"/>
  <c r="BV88" i="34"/>
  <c r="BU245" i="34"/>
  <c r="CB245" i="34" s="1"/>
  <c r="BV225" i="34"/>
  <c r="CC225" i="34" s="1"/>
  <c r="BV204" i="34"/>
  <c r="CC204" i="34" s="1"/>
  <c r="BV193" i="34"/>
  <c r="CC193" i="34" s="1"/>
  <c r="BV188" i="34"/>
  <c r="BT172" i="34"/>
  <c r="CA172" i="34" s="1"/>
  <c r="BT156" i="34"/>
  <c r="CA156" i="34" s="1"/>
  <c r="BU224" i="34"/>
  <c r="BT221" i="34"/>
  <c r="CA221" i="34" s="1"/>
  <c r="BU206" i="34"/>
  <c r="BU192" i="34"/>
  <c r="CB192" i="34" s="1"/>
  <c r="BT189" i="34"/>
  <c r="CA189" i="34" s="1"/>
  <c r="BU168" i="34"/>
  <c r="BV137" i="34"/>
  <c r="CC137" i="34" s="1"/>
  <c r="BV121" i="34"/>
  <c r="CC121" i="34" s="1"/>
  <c r="BV105" i="34"/>
  <c r="CC105" i="34" s="1"/>
  <c r="BT87" i="34"/>
  <c r="CA87" i="34" s="1"/>
  <c r="BV151" i="34"/>
  <c r="CC151" i="34" s="1"/>
  <c r="BU144" i="34"/>
  <c r="CB144" i="34" s="1"/>
  <c r="BU128" i="34"/>
  <c r="CB128" i="34" s="1"/>
  <c r="BU112" i="34"/>
  <c r="BT99" i="34"/>
  <c r="CA99" i="34" s="1"/>
  <c r="BU83" i="34"/>
  <c r="CB83" i="34" s="1"/>
  <c r="BU80" i="34"/>
  <c r="BV75" i="34"/>
  <c r="CC75" i="34" s="1"/>
  <c r="BU67" i="34"/>
  <c r="CB67" i="34" s="1"/>
  <c r="BT147" i="34"/>
  <c r="CA147" i="34" s="1"/>
  <c r="BT131" i="34"/>
  <c r="CA131" i="34" s="1"/>
  <c r="BT115" i="34"/>
  <c r="CA115" i="34" s="1"/>
  <c r="BT95" i="34"/>
  <c r="CA95" i="34" s="1"/>
  <c r="BU79" i="34"/>
  <c r="CB79" i="34" s="1"/>
  <c r="BU143" i="34"/>
  <c r="BV128" i="34"/>
  <c r="BU119" i="34"/>
  <c r="CB119" i="34" s="1"/>
  <c r="BV108" i="34"/>
  <c r="CC108" i="34" s="1"/>
  <c r="BT96" i="34"/>
  <c r="CA96" i="34" s="1"/>
  <c r="BV72" i="34"/>
  <c r="BT48" i="34"/>
  <c r="CA48" i="34" s="1"/>
  <c r="BU35" i="34"/>
  <c r="CB35" i="34" s="1"/>
  <c r="BU27" i="34"/>
  <c r="BT23" i="34"/>
  <c r="CA23" i="34" s="1"/>
  <c r="BV19" i="34"/>
  <c r="CC19" i="34" s="1"/>
  <c r="BT11" i="34"/>
  <c r="CA11" i="34" s="1"/>
  <c r="BV59" i="34"/>
  <c r="CC59" i="34" s="1"/>
  <c r="BV38" i="34"/>
  <c r="BU26" i="34"/>
  <c r="CB26" i="34" s="1"/>
  <c r="BU10" i="34"/>
  <c r="BT3" i="34"/>
  <c r="CA3" i="34" s="1"/>
  <c r="BV320" i="34"/>
  <c r="BV290" i="34"/>
  <c r="CC290" i="34" s="1"/>
  <c r="BU238" i="34"/>
  <c r="CB238" i="34" s="1"/>
  <c r="BT231" i="34"/>
  <c r="CA231" i="34" s="1"/>
  <c r="BT194" i="34"/>
  <c r="CA194" i="34" s="1"/>
  <c r="BU316" i="34"/>
  <c r="BT303" i="34"/>
  <c r="CA303" i="34" s="1"/>
  <c r="BV314" i="34"/>
  <c r="BU304" i="34"/>
  <c r="BV222" i="34"/>
  <c r="BV181" i="34"/>
  <c r="BV316" i="34"/>
  <c r="BU290" i="34"/>
  <c r="BV310" i="34"/>
  <c r="CC310" i="34" s="1"/>
  <c r="BV268" i="34"/>
  <c r="BV130" i="34"/>
  <c r="CC130" i="34" s="1"/>
  <c r="BU295" i="34"/>
  <c r="BT235" i="34"/>
  <c r="CA235" i="34" s="1"/>
  <c r="BU167" i="34"/>
  <c r="BU328" i="34"/>
  <c r="BV297" i="34"/>
  <c r="BV208" i="34"/>
  <c r="CC208" i="34" s="1"/>
  <c r="BU183" i="34"/>
  <c r="CB183" i="34" s="1"/>
  <c r="BU150" i="34"/>
  <c r="CB150" i="34" s="1"/>
  <c r="BU261" i="34"/>
  <c r="CB261" i="34" s="1"/>
  <c r="BV245" i="34"/>
  <c r="CC245" i="34" s="1"/>
  <c r="BT255" i="34"/>
  <c r="CA255" i="34" s="1"/>
  <c r="BU229" i="34"/>
  <c r="CB229" i="34" s="1"/>
  <c r="BT200" i="34"/>
  <c r="CA200" i="34" s="1"/>
  <c r="BV134" i="34"/>
  <c r="CC134" i="34" s="1"/>
  <c r="BV318" i="34"/>
  <c r="CC318" i="34" s="1"/>
  <c r="BV302" i="34"/>
  <c r="CC302" i="34" s="1"/>
  <c r="BU288" i="34"/>
  <c r="BT280" i="34"/>
  <c r="CA280" i="34" s="1"/>
  <c r="BU270" i="34"/>
  <c r="BU242" i="34"/>
  <c r="BU248" i="34"/>
  <c r="BT216" i="34"/>
  <c r="CA216" i="34" s="1"/>
  <c r="BU210" i="34"/>
  <c r="CB210" i="34" s="1"/>
  <c r="BT191" i="34"/>
  <c r="CA191" i="34" s="1"/>
  <c r="BV298" i="34"/>
  <c r="CC298" i="34" s="1"/>
  <c r="BT247" i="34"/>
  <c r="CA247" i="34" s="1"/>
  <c r="BV173" i="34"/>
  <c r="BV152" i="34"/>
  <c r="BT122" i="34"/>
  <c r="CA122" i="34" s="1"/>
  <c r="BU197" i="34"/>
  <c r="CB197" i="34" s="1"/>
  <c r="BT179" i="34"/>
  <c r="CA179" i="34" s="1"/>
  <c r="BT232" i="34"/>
  <c r="CA232" i="34" s="1"/>
  <c r="BV206" i="34"/>
  <c r="BU171" i="34"/>
  <c r="BU159" i="34"/>
  <c r="BT155" i="34"/>
  <c r="CA155" i="34" s="1"/>
  <c r="BV133" i="34"/>
  <c r="BU276" i="34"/>
  <c r="BT251" i="34"/>
  <c r="CA251" i="34" s="1"/>
  <c r="BT224" i="34"/>
  <c r="CA224" i="34" s="1"/>
  <c r="BT202" i="34"/>
  <c r="CA202" i="34" s="1"/>
  <c r="BT177" i="34"/>
  <c r="CA177" i="34" s="1"/>
  <c r="BT129" i="34"/>
  <c r="CA129" i="34" s="1"/>
  <c r="BT130" i="34"/>
  <c r="CA130" i="34" s="1"/>
  <c r="BV94" i="34"/>
  <c r="BU219" i="34"/>
  <c r="BU213" i="34"/>
  <c r="CB213" i="34" s="1"/>
  <c r="BT121" i="34"/>
  <c r="CA121" i="34" s="1"/>
  <c r="BV93" i="34"/>
  <c r="BV45" i="34"/>
  <c r="BV24" i="34"/>
  <c r="CC24" i="34" s="1"/>
  <c r="BT119" i="34"/>
  <c r="CA119" i="34" s="1"/>
  <c r="BU165" i="34"/>
  <c r="BT140" i="34"/>
  <c r="CA140" i="34" s="1"/>
  <c r="BU101" i="34"/>
  <c r="CB101" i="34" s="1"/>
  <c r="BT69" i="34"/>
  <c r="CA69" i="34" s="1"/>
  <c r="BU55" i="34"/>
  <c r="BU132" i="34"/>
  <c r="CB132" i="34" s="1"/>
  <c r="BU54" i="34"/>
  <c r="CB54" i="34" s="1"/>
  <c r="BU102" i="34"/>
  <c r="BT86" i="34"/>
  <c r="CA86" i="34" s="1"/>
  <c r="BU57" i="34"/>
  <c r="CB57" i="34" s="1"/>
  <c r="BV21" i="34"/>
  <c r="BT220" i="34"/>
  <c r="CA220" i="34" s="1"/>
  <c r="BU193" i="34"/>
  <c r="BV169" i="34"/>
  <c r="BT132" i="34"/>
  <c r="CA132" i="34" s="1"/>
  <c r="BT106" i="34"/>
  <c r="CA106" i="34" s="1"/>
  <c r="BT64" i="34"/>
  <c r="CA64" i="34" s="1"/>
  <c r="BU59" i="34"/>
  <c r="CB59" i="34" s="1"/>
  <c r="BV44" i="34"/>
  <c r="BT17" i="34"/>
  <c r="CA17" i="34" s="1"/>
  <c r="BU9" i="34"/>
  <c r="BU116" i="34"/>
  <c r="CB116" i="34" s="1"/>
  <c r="BT78" i="34"/>
  <c r="CA78" i="34" s="1"/>
  <c r="BV70" i="34"/>
  <c r="CC70" i="34" s="1"/>
  <c r="BV36" i="34"/>
  <c r="BV22" i="34"/>
  <c r="CC22" i="34" s="1"/>
  <c r="BV117" i="34"/>
  <c r="BT84" i="34"/>
  <c r="CA84" i="34" s="1"/>
  <c r="BT52" i="34"/>
  <c r="CA52" i="34" s="1"/>
  <c r="BV20" i="34"/>
  <c r="BU8" i="34"/>
  <c r="CB8" i="34" s="1"/>
  <c r="BU53" i="34"/>
  <c r="BU50" i="34"/>
  <c r="BT81" i="34"/>
  <c r="CA81" i="34" s="1"/>
  <c r="BU43" i="34"/>
  <c r="CB43" i="34" s="1"/>
  <c r="BT18" i="34"/>
  <c r="CA18" i="34" s="1"/>
  <c r="BU51" i="34"/>
  <c r="BV28" i="34"/>
  <c r="BV12" i="34"/>
  <c r="BV279" i="34"/>
  <c r="BV263" i="34"/>
  <c r="BV327" i="34"/>
  <c r="CC327" i="34" s="1"/>
  <c r="BU322" i="34"/>
  <c r="CB322" i="34" s="1"/>
  <c r="BT317" i="34"/>
  <c r="CA317" i="34" s="1"/>
  <c r="BV311" i="34"/>
  <c r="BU306" i="34"/>
  <c r="CB306" i="34" s="1"/>
  <c r="BT301" i="34"/>
  <c r="CA301" i="34" s="1"/>
  <c r="BT293" i="34"/>
  <c r="CA293" i="34" s="1"/>
  <c r="BT269" i="34"/>
  <c r="CA269" i="34" s="1"/>
  <c r="BT281" i="34"/>
  <c r="CA281" i="34" s="1"/>
  <c r="BU263" i="34"/>
  <c r="CB263" i="34" s="1"/>
  <c r="BT271" i="34"/>
  <c r="CA271" i="34" s="1"/>
  <c r="BV253" i="34"/>
  <c r="CC253" i="34" s="1"/>
  <c r="BT277" i="34"/>
  <c r="CA277" i="34" s="1"/>
  <c r="BT261" i="34"/>
  <c r="CA261" i="34" s="1"/>
  <c r="BU273" i="34"/>
  <c r="CB273" i="34" s="1"/>
  <c r="BV178" i="34"/>
  <c r="BV162" i="34"/>
  <c r="CC162" i="34" s="1"/>
  <c r="BT153" i="34"/>
  <c r="CA153" i="34" s="1"/>
  <c r="BT149" i="34"/>
  <c r="CA149" i="34" s="1"/>
  <c r="BV180" i="34"/>
  <c r="BV164" i="34"/>
  <c r="CC164" i="34" s="1"/>
  <c r="BT71" i="34"/>
  <c r="CA71" i="34" s="1"/>
  <c r="BV251" i="34"/>
  <c r="CC251" i="34" s="1"/>
  <c r="BV243" i="34"/>
  <c r="BX243" i="34" s="1"/>
  <c r="BV235" i="34"/>
  <c r="CC235" i="34" s="1"/>
  <c r="BT170" i="34"/>
  <c r="CA170" i="34" s="1"/>
  <c r="BT154" i="34"/>
  <c r="CA154" i="34" s="1"/>
  <c r="BU88" i="34"/>
  <c r="BU241" i="34"/>
  <c r="BV228" i="34"/>
  <c r="CC228" i="34" s="1"/>
  <c r="BV217" i="34"/>
  <c r="CC217" i="34" s="1"/>
  <c r="BV196" i="34"/>
  <c r="BV185" i="34"/>
  <c r="CC185" i="34" s="1"/>
  <c r="BU180" i="34"/>
  <c r="CB180" i="34" s="1"/>
  <c r="BU164" i="34"/>
  <c r="BV172" i="34"/>
  <c r="BV156" i="34"/>
  <c r="CC156" i="34" s="1"/>
  <c r="BU230" i="34"/>
  <c r="CB230" i="34" s="1"/>
  <c r="BU216" i="34"/>
  <c r="BT213" i="34"/>
  <c r="CA213" i="34" s="1"/>
  <c r="BU198" i="34"/>
  <c r="CB198" i="34" s="1"/>
  <c r="BU184" i="34"/>
  <c r="CB184" i="34" s="1"/>
  <c r="BU145" i="34"/>
  <c r="CB145" i="34" s="1"/>
  <c r="BU129" i="34"/>
  <c r="BU113" i="34"/>
  <c r="BV100" i="34"/>
  <c r="CC100" i="34" s="1"/>
  <c r="BU63" i="34"/>
  <c r="BT136" i="34"/>
  <c r="CA136" i="34" s="1"/>
  <c r="BT120" i="34"/>
  <c r="CA120" i="34" s="1"/>
  <c r="BT104" i="34"/>
  <c r="CA104" i="34" s="1"/>
  <c r="BT83" i="34"/>
  <c r="CA83" i="34" s="1"/>
  <c r="BU75" i="34"/>
  <c r="BT67" i="34"/>
  <c r="CA67" i="34" s="1"/>
  <c r="BU139" i="34"/>
  <c r="CB139" i="34" s="1"/>
  <c r="BU123" i="34"/>
  <c r="CB123" i="34" s="1"/>
  <c r="BU107" i="34"/>
  <c r="CB107" i="34" s="1"/>
  <c r="BT79" i="34"/>
  <c r="CA79" i="34" s="1"/>
  <c r="BV144" i="34"/>
  <c r="CC144" i="34" s="1"/>
  <c r="BV132" i="34"/>
  <c r="CC132" i="34" s="1"/>
  <c r="BV120" i="34"/>
  <c r="CC120" i="34" s="1"/>
  <c r="BU111" i="34"/>
  <c r="CB111" i="34" s="1"/>
  <c r="BU72" i="34"/>
  <c r="CB72" i="34" s="1"/>
  <c r="BU56" i="34"/>
  <c r="CB56" i="34" s="1"/>
  <c r="BV48" i="34"/>
  <c r="BU40" i="34"/>
  <c r="CB40" i="34" s="1"/>
  <c r="BV7" i="34"/>
  <c r="BV31" i="34"/>
  <c r="CC31" i="34" s="1"/>
  <c r="BU23" i="34"/>
  <c r="BT19" i="34"/>
  <c r="CA19" i="34" s="1"/>
  <c r="BV15" i="34"/>
  <c r="CC15" i="34" s="1"/>
  <c r="BU11" i="34"/>
  <c r="BU34" i="34"/>
  <c r="CB34" i="34" s="1"/>
  <c r="BV62" i="34"/>
  <c r="CC62" i="34" s="1"/>
  <c r="BV51" i="34"/>
  <c r="CC51" i="34" s="1"/>
  <c r="BU30" i="34"/>
  <c r="CB30" i="34" s="1"/>
  <c r="BU14" i="34"/>
  <c r="BU320" i="34"/>
  <c r="CB320" i="34" s="1"/>
  <c r="BT290" i="34"/>
  <c r="CA290" i="34" s="1"/>
  <c r="BV272" i="34"/>
  <c r="BV231" i="34"/>
  <c r="BU194" i="34"/>
  <c r="CB194" i="34" s="1"/>
  <c r="BV322" i="34"/>
  <c r="CC322" i="34" s="1"/>
  <c r="BV309" i="34"/>
  <c r="CC309" i="34" s="1"/>
  <c r="BU218" i="34"/>
  <c r="BU307" i="34"/>
  <c r="BT285" i="34"/>
  <c r="CA285" i="34" s="1"/>
  <c r="BT181" i="34"/>
  <c r="CA181" i="34" s="1"/>
  <c r="BV317" i="34"/>
  <c r="BV306" i="34"/>
  <c r="CC306" i="34" s="1"/>
  <c r="BU291" i="34"/>
  <c r="BV321" i="34"/>
  <c r="CC321" i="34" s="1"/>
  <c r="BU284" i="34"/>
  <c r="BV131" i="34"/>
  <c r="CC131" i="34" s="1"/>
  <c r="BT295" i="34"/>
  <c r="CA295" i="34" s="1"/>
  <c r="BV244" i="34"/>
  <c r="BV167" i="34"/>
  <c r="BV4" i="34"/>
  <c r="CC4" i="34" s="1"/>
  <c r="BV305" i="34"/>
  <c r="CC305" i="34" s="1"/>
  <c r="BT208" i="34"/>
  <c r="CA208" i="34" s="1"/>
  <c r="BU187" i="34"/>
  <c r="BV150" i="34"/>
  <c r="BU280" i="34"/>
  <c r="BV250" i="34"/>
  <c r="CC250" i="34" s="1"/>
  <c r="BU225" i="34"/>
  <c r="BU239" i="34"/>
  <c r="BT214" i="34"/>
  <c r="CA214" i="34" s="1"/>
  <c r="BT134" i="34"/>
  <c r="CA134" i="34" s="1"/>
  <c r="BU324" i="34"/>
  <c r="BU308" i="34"/>
  <c r="CB308" i="34" s="1"/>
  <c r="BV289" i="34"/>
  <c r="BV281" i="34"/>
  <c r="BT274" i="34"/>
  <c r="CA274" i="34" s="1"/>
  <c r="BT250" i="34"/>
  <c r="CA250" i="34" s="1"/>
  <c r="BU174" i="34"/>
  <c r="BT234" i="34"/>
  <c r="CA234" i="34" s="1"/>
  <c r="BT210" i="34"/>
  <c r="CA210" i="34" s="1"/>
  <c r="BV207" i="34"/>
  <c r="BU300" i="34"/>
  <c r="CB300" i="34" s="1"/>
  <c r="BU252" i="34"/>
  <c r="BT188" i="34"/>
  <c r="CA188" i="34" s="1"/>
  <c r="BU152" i="34"/>
  <c r="CB152" i="34" s="1"/>
  <c r="BU122" i="34"/>
  <c r="BU201" i="34"/>
  <c r="BV182" i="34"/>
  <c r="BT173" i="34"/>
  <c r="CA173" i="34" s="1"/>
  <c r="BT226" i="34"/>
  <c r="CA226" i="34" s="1"/>
  <c r="BV184" i="34"/>
  <c r="BV161" i="34"/>
  <c r="BU155" i="34"/>
  <c r="BT146" i="34"/>
  <c r="CA146" i="34" s="1"/>
  <c r="BT287" i="34"/>
  <c r="CA287" i="34" s="1"/>
  <c r="BU256" i="34"/>
  <c r="BU240" i="34"/>
  <c r="BT203" i="34"/>
  <c r="CA203" i="34" s="1"/>
  <c r="BU189" i="34"/>
  <c r="BT138" i="34"/>
  <c r="CA138" i="34" s="1"/>
  <c r="BU130" i="34"/>
  <c r="BT97" i="34"/>
  <c r="CA97" i="34" s="1"/>
  <c r="BT228" i="34"/>
  <c r="CA228" i="34" s="1"/>
  <c r="BV215" i="34"/>
  <c r="BU173" i="34"/>
  <c r="BU126" i="34"/>
  <c r="BT45" i="34"/>
  <c r="CA45" i="34" s="1"/>
  <c r="BV26" i="34"/>
  <c r="CC26" i="34" s="1"/>
  <c r="BV10" i="34"/>
  <c r="CC10" i="34" s="1"/>
  <c r="BT169" i="34"/>
  <c r="CA169" i="34" s="1"/>
  <c r="BV140" i="34"/>
  <c r="BV101" i="34"/>
  <c r="BU69" i="34"/>
  <c r="CB69" i="34" s="1"/>
  <c r="BT66" i="34"/>
  <c r="CA66" i="34" s="1"/>
  <c r="BV139" i="34"/>
  <c r="CC139" i="34" s="1"/>
  <c r="BT110" i="34"/>
  <c r="CA110" i="34" s="1"/>
  <c r="BV127" i="34"/>
  <c r="CC127" i="34" s="1"/>
  <c r="BT89" i="34"/>
  <c r="CA89" i="34" s="1"/>
  <c r="BV57" i="34"/>
  <c r="BT41" i="34"/>
  <c r="CA41" i="34" s="1"/>
  <c r="BU221" i="34"/>
  <c r="CB221" i="34" s="1"/>
  <c r="BV198" i="34"/>
  <c r="BV186" i="34"/>
  <c r="BV143" i="34"/>
  <c r="BV115" i="34"/>
  <c r="BT13" i="34"/>
  <c r="CA13" i="34" s="1"/>
  <c r="BT65" i="34"/>
  <c r="CA65" i="34" s="1"/>
  <c r="BU52" i="34"/>
  <c r="BU17" i="34"/>
  <c r="CB17" i="34" s="1"/>
  <c r="BV9" i="34"/>
  <c r="CC9" i="34" s="1"/>
  <c r="BT135" i="34"/>
  <c r="CA135" i="34" s="1"/>
  <c r="BU90" i="34"/>
  <c r="CB90" i="34" s="1"/>
  <c r="BT74" i="34"/>
  <c r="CA74" i="34" s="1"/>
  <c r="BT61" i="34"/>
  <c r="CA61" i="34" s="1"/>
  <c r="BT22" i="34"/>
  <c r="CA22" i="34" s="1"/>
  <c r="BU124" i="34"/>
  <c r="BT109" i="34"/>
  <c r="CA109" i="34" s="1"/>
  <c r="BT62" i="34"/>
  <c r="CA62" i="34" s="1"/>
  <c r="BV58" i="34"/>
  <c r="CC58" i="34" s="1"/>
  <c r="BV8" i="34"/>
  <c r="BV73" i="34"/>
  <c r="BT50" i="34"/>
  <c r="CA50" i="34" s="1"/>
  <c r="BV85" i="34"/>
  <c r="BU58" i="34"/>
  <c r="BV37" i="34"/>
  <c r="BV60" i="34"/>
  <c r="BT30" i="34"/>
  <c r="CA30" i="34" s="1"/>
  <c r="BT14" i="34"/>
  <c r="CA14" i="34" s="1"/>
  <c r="BT279" i="34"/>
  <c r="CA279" i="34" s="1"/>
  <c r="BT263" i="34"/>
  <c r="CA263" i="34" s="1"/>
  <c r="BV323" i="34"/>
  <c r="BU318" i="34"/>
  <c r="BT313" i="34"/>
  <c r="CA313" i="34" s="1"/>
  <c r="BV307" i="34"/>
  <c r="CC307" i="34" s="1"/>
  <c r="BU302" i="34"/>
  <c r="CB302" i="34" s="1"/>
  <c r="BV295" i="34"/>
  <c r="BU287" i="34"/>
  <c r="CB287" i="34" s="1"/>
  <c r="BV269" i="34"/>
  <c r="CC269" i="34" s="1"/>
  <c r="BU325" i="34"/>
  <c r="CB325" i="34" s="1"/>
  <c r="BU321" i="34"/>
  <c r="BU317" i="34"/>
  <c r="CB317" i="34" s="1"/>
  <c r="BU313" i="34"/>
  <c r="CB313" i="34" s="1"/>
  <c r="BU309" i="34"/>
  <c r="CB309" i="34" s="1"/>
  <c r="BU305" i="34"/>
  <c r="BU301" i="34"/>
  <c r="CB301" i="34" s="1"/>
  <c r="BU297" i="34"/>
  <c r="BU293" i="34"/>
  <c r="BT289" i="34"/>
  <c r="CA289" i="34" s="1"/>
  <c r="BT273" i="34"/>
  <c r="CA273" i="34" s="1"/>
  <c r="BT257" i="34"/>
  <c r="CA257" i="34" s="1"/>
  <c r="BU289" i="34"/>
  <c r="CB289" i="34" s="1"/>
  <c r="BV277" i="34"/>
  <c r="CC277" i="34" s="1"/>
  <c r="BV261" i="34"/>
  <c r="CC261" i="34" s="1"/>
  <c r="BT178" i="34"/>
  <c r="CA178" i="34" s="1"/>
  <c r="BT162" i="34"/>
  <c r="CA162" i="34" s="1"/>
  <c r="BV153" i="34"/>
  <c r="CC153" i="34" s="1"/>
  <c r="BV149" i="34"/>
  <c r="CC149" i="34" s="1"/>
  <c r="BV91" i="34"/>
  <c r="CC91" i="34" s="1"/>
  <c r="BV166" i="34"/>
  <c r="CC166" i="34" s="1"/>
  <c r="BV255" i="34"/>
  <c r="BT245" i="34"/>
  <c r="CA245" i="34" s="1"/>
  <c r="BT237" i="34"/>
  <c r="CA237" i="34" s="1"/>
  <c r="BT185" i="34"/>
  <c r="CA185" i="34" s="1"/>
  <c r="BU178" i="34"/>
  <c r="BU162" i="34"/>
  <c r="CB162" i="34" s="1"/>
  <c r="BU149" i="34"/>
  <c r="CB149" i="34" s="1"/>
  <c r="BT168" i="34"/>
  <c r="CA168" i="34" s="1"/>
  <c r="BU237" i="34"/>
  <c r="BV220" i="34"/>
  <c r="BV209" i="34"/>
  <c r="CC209" i="34" s="1"/>
  <c r="BT190" i="34"/>
  <c r="CA190" i="34" s="1"/>
  <c r="BU166" i="34"/>
  <c r="BV174" i="34"/>
  <c r="BV158" i="34"/>
  <c r="CC158" i="34" s="1"/>
  <c r="BU222" i="34"/>
  <c r="BU208" i="34"/>
  <c r="BT205" i="34"/>
  <c r="CA205" i="34" s="1"/>
  <c r="BU190" i="34"/>
  <c r="CB190" i="34" s="1"/>
  <c r="BU170" i="34"/>
  <c r="BU154" i="34"/>
  <c r="BV145" i="34"/>
  <c r="CC145" i="34" s="1"/>
  <c r="BV129" i="34"/>
  <c r="CC129" i="34" s="1"/>
  <c r="BV113" i="34"/>
  <c r="CC113" i="34" s="1"/>
  <c r="BU100" i="34"/>
  <c r="BV87" i="34"/>
  <c r="CC87" i="34" s="1"/>
  <c r="BV84" i="34"/>
  <c r="CC84" i="34" s="1"/>
  <c r="BV63" i="34"/>
  <c r="BU136" i="34"/>
  <c r="BU120" i="34"/>
  <c r="BU104" i="34"/>
  <c r="BV99" i="34"/>
  <c r="BV96" i="34"/>
  <c r="BT75" i="34"/>
  <c r="CA75" i="34" s="1"/>
  <c r="BT139" i="34"/>
  <c r="CA139" i="34" s="1"/>
  <c r="BT123" i="34"/>
  <c r="CA123" i="34" s="1"/>
  <c r="BT107" i="34"/>
  <c r="CA107" i="34" s="1"/>
  <c r="BV95" i="34"/>
  <c r="BV92" i="34"/>
  <c r="CC92" i="34" s="1"/>
  <c r="BU135" i="34"/>
  <c r="BV124" i="34"/>
  <c r="BV112" i="34"/>
  <c r="CC112" i="34" s="1"/>
  <c r="BU103" i="34"/>
  <c r="CB103" i="34" s="1"/>
  <c r="BV76" i="34"/>
  <c r="BV68" i="34"/>
  <c r="BT56" i="34"/>
  <c r="CA56" i="34" s="1"/>
  <c r="BT40" i="34"/>
  <c r="CA40" i="34" s="1"/>
  <c r="BT7" i="34"/>
  <c r="CA7" i="34" s="1"/>
  <c r="BU31" i="34"/>
  <c r="BV27" i="34"/>
  <c r="CC27" i="34" s="1"/>
  <c r="BU19" i="34"/>
  <c r="BT15" i="34"/>
  <c r="CA15" i="34" s="1"/>
  <c r="BT34" i="34"/>
  <c r="CA34" i="34" s="1"/>
  <c r="BV54" i="34"/>
  <c r="BV43" i="34"/>
  <c r="BU18" i="34"/>
  <c r="CB18" i="34" s="1"/>
  <c r="BT5" i="34"/>
  <c r="CA5" i="34" s="1"/>
  <c r="BU3" i="34"/>
  <c r="CB3" i="34" s="1"/>
  <c r="CC7" i="34"/>
  <c r="CB130" i="19"/>
  <c r="CB149" i="19"/>
  <c r="CB158" i="19"/>
  <c r="CC41" i="19"/>
  <c r="CB76" i="19"/>
  <c r="CA40" i="19"/>
  <c r="CC64" i="19"/>
  <c r="CC73" i="19"/>
  <c r="CA76" i="19"/>
  <c r="CC84" i="19"/>
  <c r="CA91" i="19"/>
  <c r="CA106" i="19"/>
  <c r="CA117" i="19"/>
  <c r="CA138" i="19"/>
  <c r="CA149" i="19"/>
  <c r="CB29" i="19"/>
  <c r="CB33" i="19"/>
  <c r="CA43" i="19"/>
  <c r="CA47" i="19"/>
  <c r="CA60" i="19"/>
  <c r="CA75" i="19"/>
  <c r="CA90" i="19"/>
  <c r="CA101" i="19"/>
  <c r="CC114" i="19"/>
  <c r="CA122" i="19"/>
  <c r="CA133" i="19"/>
  <c r="CA150" i="19"/>
  <c r="CA161" i="19"/>
  <c r="CA3" i="19"/>
  <c r="CA44" i="19"/>
  <c r="CC81" i="19"/>
  <c r="CA84" i="19"/>
  <c r="CA87" i="19"/>
  <c r="CA93" i="19"/>
  <c r="CA109" i="19"/>
  <c r="CC122" i="19"/>
  <c r="CA130" i="19"/>
  <c r="CA158" i="19"/>
  <c r="CA36" i="19"/>
  <c r="CC40" i="19"/>
  <c r="CB41" i="19"/>
  <c r="CB68" i="19"/>
  <c r="CC76" i="19"/>
  <c r="CA83" i="19"/>
  <c r="CA114" i="19"/>
  <c r="CA169" i="19"/>
  <c r="CC34" i="19"/>
  <c r="CA48" i="19"/>
  <c r="CA64" i="19"/>
  <c r="CB72" i="19"/>
  <c r="CA98" i="19"/>
  <c r="CA141" i="19"/>
  <c r="CA63" i="19"/>
  <c r="CB88" i="19"/>
  <c r="CA94" i="19"/>
  <c r="CA97" i="19"/>
  <c r="CA125" i="19"/>
  <c r="CC138" i="19"/>
  <c r="CA146" i="19"/>
  <c r="CA153" i="19"/>
  <c r="CB4" i="19"/>
  <c r="CC77" i="19"/>
  <c r="CA17" i="19"/>
  <c r="CC157" i="19"/>
  <c r="CA129" i="19"/>
  <c r="CA145" i="19"/>
  <c r="CA57" i="19"/>
  <c r="CA39" i="19"/>
  <c r="CC154" i="19"/>
  <c r="CA53" i="19"/>
  <c r="CA45" i="19"/>
  <c r="CC161" i="19"/>
  <c r="CC101" i="19"/>
  <c r="CA37" i="19"/>
  <c r="CC14" i="19"/>
  <c r="CA7" i="19"/>
  <c r="CA4" i="19"/>
  <c r="CA162" i="19"/>
  <c r="CC134" i="19"/>
  <c r="CA165" i="19"/>
  <c r="CC80" i="19"/>
  <c r="CA52" i="19"/>
  <c r="CB21" i="19"/>
  <c r="CA166" i="19"/>
  <c r="CA137" i="19"/>
  <c r="CA105" i="19"/>
  <c r="CA67" i="19"/>
  <c r="CA16" i="19"/>
  <c r="CC95" i="19"/>
  <c r="CA121" i="19"/>
  <c r="CA88" i="19"/>
  <c r="CA68" i="19"/>
  <c r="CB49" i="19"/>
  <c r="CA32" i="19"/>
  <c r="CB9" i="19"/>
  <c r="CA55" i="19"/>
  <c r="CA29" i="19"/>
  <c r="CC83" i="19"/>
  <c r="CC37" i="19"/>
  <c r="CA118" i="19"/>
  <c r="CA11" i="19"/>
  <c r="CA134" i="19"/>
  <c r="CA113" i="19"/>
  <c r="CA31" i="19"/>
  <c r="CA80" i="19"/>
  <c r="CC24" i="19"/>
  <c r="CA15" i="19"/>
  <c r="CA102" i="19"/>
  <c r="CA79" i="19"/>
  <c r="CA21" i="19"/>
  <c r="CA25" i="19"/>
  <c r="CB98" i="19"/>
  <c r="CC88" i="19"/>
  <c r="CC68" i="19"/>
  <c r="CA49" i="19"/>
  <c r="CA9" i="19"/>
  <c r="CC168" i="19"/>
  <c r="CC85" i="19"/>
  <c r="CC3" i="19"/>
  <c r="CC75" i="19"/>
  <c r="CC30" i="19"/>
  <c r="CA5" i="19"/>
  <c r="CA41" i="19"/>
  <c r="CA23" i="19"/>
  <c r="CC50" i="19"/>
  <c r="CA157" i="19"/>
  <c r="CA24" i="19"/>
  <c r="CC46" i="19"/>
  <c r="CC79" i="19"/>
  <c r="CB57" i="19"/>
  <c r="CA8" i="19"/>
  <c r="CA27" i="19"/>
  <c r="CA170" i="19"/>
  <c r="CA154" i="19"/>
  <c r="CA126" i="19"/>
  <c r="CA72" i="19"/>
  <c r="CA56" i="19"/>
  <c r="CA20" i="19"/>
  <c r="CA12" i="19"/>
  <c r="CA142" i="19"/>
  <c r="CA110" i="19"/>
  <c r="CA71" i="19"/>
  <c r="CA28" i="19"/>
  <c r="CB169" i="19"/>
  <c r="CC18" i="19"/>
  <c r="CA33" i="19"/>
  <c r="CA13" i="19"/>
  <c r="CC5" i="19"/>
  <c r="CB167" i="19"/>
  <c r="CB140" i="19"/>
  <c r="CA152" i="19"/>
  <c r="CB132" i="19"/>
  <c r="CC128" i="19"/>
  <c r="CA124" i="19"/>
  <c r="CB116" i="19"/>
  <c r="CC112" i="19"/>
  <c r="CA108" i="19"/>
  <c r="CB147" i="19"/>
  <c r="CB164" i="19"/>
  <c r="CA155" i="19"/>
  <c r="CB136" i="19"/>
  <c r="CC144" i="19"/>
  <c r="CC163" i="19"/>
  <c r="CC92" i="19"/>
  <c r="CB61" i="19"/>
  <c r="CC74" i="19"/>
  <c r="CA58" i="19"/>
  <c r="CA51" i="19"/>
  <c r="CA92" i="19"/>
  <c r="CA127" i="19"/>
  <c r="CA115" i="19"/>
  <c r="CA107" i="19"/>
  <c r="CA99" i="19"/>
  <c r="CA78" i="19"/>
  <c r="CB62" i="19"/>
  <c r="CA139" i="19"/>
  <c r="CA123" i="19"/>
  <c r="CA66" i="19"/>
  <c r="CA35" i="19"/>
  <c r="CA81" i="19"/>
  <c r="CA73" i="19"/>
  <c r="CA65" i="19"/>
  <c r="CC31" i="19"/>
  <c r="CA10" i="19"/>
  <c r="CA6" i="19"/>
  <c r="CC22" i="19"/>
  <c r="CB50" i="19"/>
  <c r="CC39" i="19"/>
  <c r="CB30" i="19"/>
  <c r="CA167" i="19"/>
  <c r="CA156" i="19"/>
  <c r="CC143" i="19"/>
  <c r="CB128" i="19"/>
  <c r="CC124" i="19"/>
  <c r="CA120" i="19"/>
  <c r="CB112" i="19"/>
  <c r="CC108" i="19"/>
  <c r="CA104" i="19"/>
  <c r="CA147" i="19"/>
  <c r="CB163" i="19"/>
  <c r="CA148" i="19"/>
  <c r="CA171" i="19"/>
  <c r="CB151" i="19"/>
  <c r="CB144" i="19"/>
  <c r="CA86" i="19"/>
  <c r="CA61" i="19"/>
  <c r="CC51" i="19"/>
  <c r="CC38" i="19"/>
  <c r="CB111" i="19"/>
  <c r="CB103" i="19"/>
  <c r="CC59" i="19"/>
  <c r="CB131" i="19"/>
  <c r="CA89" i="19"/>
  <c r="CC54" i="19"/>
  <c r="CA19" i="19"/>
  <c r="CC139" i="19"/>
  <c r="CC123" i="19"/>
  <c r="CC107" i="19"/>
  <c r="CB42" i="19"/>
  <c r="CC15" i="19"/>
  <c r="CB22" i="19"/>
  <c r="CC6" i="19"/>
  <c r="CA50" i="19"/>
  <c r="CA18" i="19"/>
  <c r="CA30" i="19"/>
  <c r="CB7" i="19"/>
  <c r="CA140" i="19"/>
  <c r="CB152" i="19"/>
  <c r="CA132" i="19"/>
  <c r="CB124" i="19"/>
  <c r="CC120" i="19"/>
  <c r="CA116" i="19"/>
  <c r="CC104" i="19"/>
  <c r="CA100" i="19"/>
  <c r="CA163" i="19"/>
  <c r="CC148" i="19"/>
  <c r="CA136" i="19"/>
  <c r="CA151" i="19"/>
  <c r="CC96" i="19"/>
  <c r="CC86" i="19"/>
  <c r="CB51" i="19"/>
  <c r="CA96" i="19"/>
  <c r="CA135" i="19"/>
  <c r="CA119" i="19"/>
  <c r="CA111" i="19"/>
  <c r="CA103" i="19"/>
  <c r="CA95" i="19"/>
  <c r="CA62" i="19"/>
  <c r="CA131" i="19"/>
  <c r="CA82" i="19"/>
  <c r="CC19" i="19"/>
  <c r="CA59" i="19"/>
  <c r="CA85" i="19"/>
  <c r="CA77" i="19"/>
  <c r="CA69" i="19"/>
  <c r="CA42" i="19"/>
  <c r="CA22" i="19"/>
  <c r="CB34" i="19"/>
  <c r="CC11" i="19"/>
  <c r="CC55" i="19"/>
  <c r="CB14" i="19"/>
  <c r="CA159" i="19"/>
  <c r="CA143" i="19"/>
  <c r="CA128" i="19"/>
  <c r="CC116" i="19"/>
  <c r="CA112" i="19"/>
  <c r="CA164" i="19"/>
  <c r="CA168" i="19"/>
  <c r="CC136" i="19"/>
  <c r="CA160" i="19"/>
  <c r="CA144" i="19"/>
  <c r="CA70" i="19"/>
  <c r="CA74" i="19"/>
  <c r="CC58" i="19"/>
  <c r="CA38" i="19"/>
  <c r="CB165" i="19"/>
  <c r="CB115" i="19"/>
  <c r="CB107" i="19"/>
  <c r="CC62" i="19"/>
  <c r="CC82" i="19"/>
  <c r="CA54" i="19"/>
  <c r="CB19" i="19"/>
  <c r="CC115" i="19"/>
  <c r="CC99" i="19"/>
  <c r="CB73" i="19"/>
  <c r="CB65" i="19"/>
  <c r="CC47" i="19"/>
  <c r="CA26" i="19"/>
  <c r="CB6" i="19"/>
  <c r="CA34" i="19"/>
  <c r="CA46" i="19"/>
  <c r="CA14" i="19"/>
  <c r="CA5" i="22"/>
  <c r="CC5" i="22"/>
  <c r="CB5" i="22"/>
  <c r="CB105" i="22"/>
  <c r="CC105" i="22"/>
  <c r="CA105" i="22"/>
  <c r="CC109" i="22"/>
  <c r="CA109" i="22"/>
  <c r="CB109" i="22"/>
  <c r="CB113" i="22"/>
  <c r="CC113" i="22"/>
  <c r="CA113" i="22"/>
  <c r="CB127" i="22"/>
  <c r="CA127" i="22"/>
  <c r="CC127" i="22"/>
  <c r="CB131" i="22"/>
  <c r="CA131" i="22"/>
  <c r="CC131" i="22"/>
  <c r="CB135" i="22"/>
  <c r="CC135" i="22"/>
  <c r="CA135" i="22"/>
  <c r="CA138" i="22"/>
  <c r="CB138" i="22"/>
  <c r="CC138" i="22"/>
  <c r="CB141" i="22"/>
  <c r="CC141" i="22"/>
  <c r="CA141" i="22"/>
  <c r="CC18" i="22"/>
  <c r="CA18" i="22"/>
  <c r="CB18" i="22"/>
  <c r="CC156" i="22"/>
  <c r="CA156" i="22"/>
  <c r="CB156" i="22"/>
  <c r="CC160" i="22"/>
  <c r="CB160" i="22"/>
  <c r="CA160" i="22"/>
  <c r="CC163" i="22"/>
  <c r="CB163" i="22"/>
  <c r="CA163" i="22"/>
  <c r="CC167" i="22"/>
  <c r="CB167" i="22"/>
  <c r="CA167" i="22"/>
  <c r="CC171" i="22"/>
  <c r="CA171" i="22"/>
  <c r="CB171" i="22"/>
  <c r="CC174" i="22"/>
  <c r="CA174" i="22"/>
  <c r="CB174" i="22"/>
  <c r="CB178" i="22"/>
  <c r="CA178" i="22"/>
  <c r="CC178" i="22"/>
  <c r="CA182" i="22"/>
  <c r="CC182" i="22"/>
  <c r="CB182" i="22"/>
  <c r="CA185" i="22"/>
  <c r="CB185" i="22"/>
  <c r="CC185" i="22"/>
  <c r="CA189" i="22"/>
  <c r="CC189" i="22"/>
  <c r="CB189" i="22"/>
  <c r="CA22" i="22"/>
  <c r="CC22" i="22"/>
  <c r="CB22" i="22"/>
  <c r="CB196" i="22"/>
  <c r="CA196" i="22"/>
  <c r="CC196" i="22"/>
  <c r="CB200" i="22"/>
  <c r="CA200" i="22"/>
  <c r="CC200" i="22"/>
  <c r="CC203" i="22"/>
  <c r="CA203" i="22"/>
  <c r="CB203" i="22"/>
  <c r="CA207" i="22"/>
  <c r="CC207" i="22"/>
  <c r="CB207" i="22"/>
  <c r="CC211" i="22"/>
  <c r="CA211" i="22"/>
  <c r="CB211" i="22"/>
  <c r="CC214" i="22"/>
  <c r="CB214" i="22"/>
  <c r="CA214" i="22"/>
  <c r="CC218" i="22"/>
  <c r="CB218" i="22"/>
  <c r="CA218" i="22"/>
  <c r="CC222" i="22"/>
  <c r="CB222" i="22"/>
  <c r="CA222" i="22"/>
  <c r="CC26" i="22"/>
  <c r="CB26" i="22"/>
  <c r="CA26" i="22"/>
  <c r="CA30" i="22"/>
  <c r="CC30" i="22"/>
  <c r="CB30" i="22"/>
  <c r="CC34" i="22"/>
  <c r="CA34" i="22"/>
  <c r="CB34" i="22"/>
  <c r="CB37" i="22"/>
  <c r="CC37" i="22"/>
  <c r="CA37" i="22"/>
  <c r="CB41" i="22"/>
  <c r="CC41" i="22"/>
  <c r="CA41" i="22"/>
  <c r="CC117" i="22"/>
  <c r="CB117" i="22"/>
  <c r="CA117" i="22"/>
  <c r="CB43" i="22"/>
  <c r="CC43" i="22"/>
  <c r="CA43" i="22"/>
  <c r="CC124" i="22"/>
  <c r="CB124" i="22"/>
  <c r="CA124" i="22"/>
  <c r="CA148" i="22"/>
  <c r="CB148" i="22"/>
  <c r="CC148" i="22"/>
  <c r="CA151" i="22"/>
  <c r="CB151" i="22"/>
  <c r="CC151" i="22"/>
  <c r="CC46" i="22"/>
  <c r="CA46" i="22"/>
  <c r="CB46" i="22"/>
  <c r="CC50" i="22"/>
  <c r="CA50" i="22"/>
  <c r="CB50" i="22"/>
  <c r="CC54" i="22"/>
  <c r="CA54" i="22"/>
  <c r="CB54" i="22"/>
  <c r="CA57" i="22"/>
  <c r="CB57" i="22"/>
  <c r="CC57" i="22"/>
  <c r="CC61" i="22"/>
  <c r="CA61" i="22"/>
  <c r="CB61" i="22"/>
  <c r="CB11" i="22"/>
  <c r="CA11" i="22"/>
  <c r="CC11" i="22"/>
  <c r="CA68" i="22"/>
  <c r="CB68" i="22"/>
  <c r="CC68" i="22"/>
  <c r="CC72" i="22"/>
  <c r="CA72" i="22"/>
  <c r="CB72" i="22"/>
  <c r="CA75" i="22"/>
  <c r="CC75" i="22"/>
  <c r="CB75" i="22"/>
  <c r="CA79" i="22"/>
  <c r="CC79" i="22"/>
  <c r="CB79" i="22"/>
  <c r="CA83" i="22"/>
  <c r="CB83" i="22"/>
  <c r="CC83" i="22"/>
  <c r="CC86" i="22"/>
  <c r="CA86" i="22"/>
  <c r="CB86" i="22"/>
  <c r="CB90" i="22"/>
  <c r="CC90" i="22"/>
  <c r="CA90" i="22"/>
  <c r="CC94" i="22"/>
  <c r="CA94" i="22"/>
  <c r="CB94" i="22"/>
  <c r="CC97" i="22"/>
  <c r="CA97" i="22"/>
  <c r="CB97" i="22"/>
  <c r="CC101" i="22"/>
  <c r="CB101" i="22"/>
  <c r="CA101" i="22"/>
  <c r="CA5" i="25"/>
  <c r="CA9" i="25"/>
  <c r="CA30" i="25"/>
  <c r="CA14" i="25"/>
  <c r="CA25" i="25"/>
  <c r="CA22" i="25"/>
  <c r="CA4" i="25"/>
  <c r="CB18" i="25"/>
  <c r="CA17" i="25"/>
  <c r="CC30" i="25"/>
  <c r="CA6" i="25"/>
  <c r="CB14" i="25"/>
  <c r="CB27" i="25"/>
  <c r="CA28" i="25"/>
  <c r="CB16" i="25"/>
  <c r="CA12" i="25"/>
  <c r="CB23" i="25"/>
  <c r="CB7" i="25"/>
  <c r="CC15" i="25"/>
  <c r="CA21" i="25"/>
  <c r="CA10" i="25"/>
  <c r="CA3" i="25"/>
  <c r="CA29" i="25"/>
  <c r="CA24" i="25"/>
  <c r="CA8" i="25"/>
  <c r="CA19" i="25"/>
  <c r="CA11" i="25"/>
  <c r="CB3" i="25"/>
  <c r="CC3" i="25"/>
  <c r="CA13" i="25"/>
  <c r="CC17" i="25"/>
  <c r="CC27" i="25"/>
  <c r="CC28" i="25"/>
  <c r="CB24" i="25"/>
  <c r="CA20" i="25"/>
  <c r="CC12" i="25"/>
  <c r="CB8" i="25"/>
  <c r="CC23" i="25"/>
  <c r="CA26" i="25"/>
  <c r="CA18" i="25"/>
  <c r="CA27" i="25"/>
  <c r="CB20" i="25"/>
  <c r="CA16" i="25"/>
  <c r="CA23" i="25"/>
  <c r="CA15" i="25"/>
  <c r="CA7" i="25"/>
  <c r="CC11" i="25"/>
  <c r="CC8" i="21"/>
  <c r="CB9" i="21"/>
  <c r="CC14" i="21"/>
  <c r="CA20" i="21"/>
  <c r="CC24" i="21"/>
  <c r="CB25" i="21"/>
  <c r="CC30" i="21"/>
  <c r="CA44" i="21"/>
  <c r="CC6" i="21"/>
  <c r="CA12" i="21"/>
  <c r="CC22" i="21"/>
  <c r="CA28" i="21"/>
  <c r="CC42" i="21"/>
  <c r="CC46" i="21"/>
  <c r="CA32" i="21"/>
  <c r="CB41" i="21"/>
  <c r="CB45" i="21"/>
  <c r="CA8" i="21"/>
  <c r="CB52" i="21"/>
  <c r="CC10" i="21"/>
  <c r="CA16" i="21"/>
  <c r="CB21" i="21"/>
  <c r="CA24" i="21"/>
  <c r="CC28" i="21"/>
  <c r="CA4" i="21"/>
  <c r="CA40" i="21"/>
  <c r="CA49" i="21"/>
  <c r="CA18" i="21"/>
  <c r="CA45" i="21"/>
  <c r="CA29" i="21"/>
  <c r="CA6" i="21"/>
  <c r="CC51" i="21"/>
  <c r="CB42" i="21"/>
  <c r="CC27" i="21"/>
  <c r="CC19" i="21"/>
  <c r="CB47" i="21"/>
  <c r="CA46" i="21"/>
  <c r="CC39" i="21"/>
  <c r="CA50" i="21"/>
  <c r="CC43" i="21"/>
  <c r="CB34" i="21"/>
  <c r="CA15" i="21"/>
  <c r="CC7" i="21"/>
  <c r="CA48" i="21"/>
  <c r="CA43" i="21"/>
  <c r="CA51" i="21"/>
  <c r="CB3" i="21"/>
  <c r="CC50" i="21"/>
  <c r="CA39" i="21"/>
  <c r="CA36" i="21"/>
  <c r="CA25" i="21"/>
  <c r="CA9" i="21"/>
  <c r="CA47" i="21"/>
  <c r="CA30" i="21"/>
  <c r="CA21" i="21"/>
  <c r="CA38" i="21"/>
  <c r="CA42" i="21"/>
  <c r="CB27" i="21"/>
  <c r="CA19" i="21"/>
  <c r="CB39" i="21"/>
  <c r="CA34" i="21"/>
  <c r="CC31" i="21"/>
  <c r="CA7" i="21"/>
  <c r="CC4" i="21"/>
  <c r="CA3" i="21"/>
  <c r="CA26" i="21"/>
  <c r="CA10" i="21"/>
  <c r="CA22" i="21"/>
  <c r="CA13" i="21"/>
  <c r="CC40" i="21"/>
  <c r="CA37" i="21"/>
  <c r="CA52" i="21"/>
  <c r="CA33" i="21"/>
  <c r="CA17" i="21"/>
  <c r="CA41" i="21"/>
  <c r="CA14" i="21"/>
  <c r="CA5" i="21"/>
  <c r="CC35" i="21"/>
  <c r="CA11" i="21"/>
  <c r="CA31" i="21"/>
  <c r="CB10" i="21"/>
  <c r="CB35" i="21"/>
  <c r="CC47" i="21"/>
  <c r="CA35" i="21"/>
  <c r="CB50" i="21"/>
  <c r="CA27" i="21"/>
  <c r="CA23" i="21"/>
  <c r="CB106" i="22"/>
  <c r="CA106" i="22"/>
  <c r="CC106" i="22"/>
  <c r="CC110" i="22"/>
  <c r="CA110" i="22"/>
  <c r="CB110" i="22"/>
  <c r="CC114" i="22"/>
  <c r="CA114" i="22"/>
  <c r="CB114" i="22"/>
  <c r="CB128" i="22"/>
  <c r="CC128" i="22"/>
  <c r="CA128" i="22"/>
  <c r="CC132" i="22"/>
  <c r="CA132" i="22"/>
  <c r="CB132" i="22"/>
  <c r="CB17" i="22"/>
  <c r="CA17" i="22"/>
  <c r="CC17" i="22"/>
  <c r="CA139" i="22"/>
  <c r="CB139" i="22"/>
  <c r="CC139" i="22"/>
  <c r="CC143" i="22"/>
  <c r="CB143" i="22"/>
  <c r="CA143" i="22"/>
  <c r="CA153" i="22"/>
  <c r="CC153" i="22"/>
  <c r="CB153" i="22"/>
  <c r="CC157" i="22"/>
  <c r="CA157" i="22"/>
  <c r="CB157" i="22"/>
  <c r="CA161" i="22"/>
  <c r="CC161" i="22"/>
  <c r="CB161" i="22"/>
  <c r="CB164" i="22"/>
  <c r="CC164" i="22"/>
  <c r="CA164" i="22"/>
  <c r="CB168" i="22"/>
  <c r="CA168" i="22"/>
  <c r="CC168" i="22"/>
  <c r="CC172" i="22"/>
  <c r="CB172" i="22"/>
  <c r="CA172" i="22"/>
  <c r="CB175" i="22"/>
  <c r="CC175" i="22"/>
  <c r="CA175" i="22"/>
  <c r="CC179" i="22"/>
  <c r="CA179" i="22"/>
  <c r="CB179" i="22"/>
  <c r="CC21" i="22"/>
  <c r="CA21" i="22"/>
  <c r="CB21" i="22"/>
  <c r="CA186" i="22"/>
  <c r="CB186" i="22"/>
  <c r="CC186" i="22"/>
  <c r="CC190" i="22"/>
  <c r="CA190" i="22"/>
  <c r="CB190" i="22"/>
  <c r="CB193" i="22"/>
  <c r="CC193" i="22"/>
  <c r="CA193" i="22"/>
  <c r="CA197" i="22"/>
  <c r="CB197" i="22"/>
  <c r="CC197" i="22"/>
  <c r="CC201" i="22"/>
  <c r="CB201" i="22"/>
  <c r="CA201" i="22"/>
  <c r="CB204" i="22"/>
  <c r="CA204" i="22"/>
  <c r="CC204" i="22"/>
  <c r="CB208" i="22"/>
  <c r="CC208" i="22"/>
  <c r="CA208" i="22"/>
  <c r="CB212" i="22"/>
  <c r="CA212" i="22"/>
  <c r="CC212" i="22"/>
  <c r="CC215" i="22"/>
  <c r="CB215" i="22"/>
  <c r="CA215" i="22"/>
  <c r="CC219" i="22"/>
  <c r="CB219" i="22"/>
  <c r="CA219" i="22"/>
  <c r="CA7" i="22"/>
  <c r="CC7" i="22"/>
  <c r="CB7" i="22"/>
  <c r="CB27" i="22"/>
  <c r="CA27" i="22"/>
  <c r="CC27" i="22"/>
  <c r="CA31" i="22"/>
  <c r="CB31" i="22"/>
  <c r="CC31" i="22"/>
  <c r="CB8" i="22"/>
  <c r="CA8" i="22"/>
  <c r="CC8" i="22"/>
  <c r="CA38" i="22"/>
  <c r="CC38" i="22"/>
  <c r="CB38" i="22"/>
  <c r="CC42" i="22"/>
  <c r="CA42" i="22"/>
  <c r="CB42" i="22"/>
  <c r="CB118" i="22"/>
  <c r="CA118" i="22"/>
  <c r="CC118" i="22"/>
  <c r="CB121" i="22"/>
  <c r="CA121" i="22"/>
  <c r="CC121" i="22"/>
  <c r="CA125" i="22"/>
  <c r="CB125" i="22"/>
  <c r="CC125" i="22"/>
  <c r="CC149" i="22"/>
  <c r="CA149" i="22"/>
  <c r="CB149" i="22"/>
  <c r="CB152" i="22"/>
  <c r="CC152" i="22"/>
  <c r="CA152" i="22"/>
  <c r="CA47" i="22"/>
  <c r="CB47" i="22"/>
  <c r="CC47" i="22"/>
  <c r="CB51" i="22"/>
  <c r="CA51" i="22"/>
  <c r="CC51" i="22"/>
  <c r="CC10" i="22"/>
  <c r="CB10" i="22"/>
  <c r="CA10" i="22"/>
  <c r="CA58" i="22"/>
  <c r="CB58" i="22"/>
  <c r="CC58" i="22"/>
  <c r="CB62" i="22"/>
  <c r="CC62" i="22"/>
  <c r="CA62" i="22"/>
  <c r="CC65" i="22"/>
  <c r="CB65" i="22"/>
  <c r="CA65" i="22"/>
  <c r="CB69" i="22"/>
  <c r="CA69" i="22"/>
  <c r="CC69" i="22"/>
  <c r="CC73" i="22"/>
  <c r="CB73" i="22"/>
  <c r="CA73" i="22"/>
  <c r="CB76" i="22"/>
  <c r="CA76" i="22"/>
  <c r="CC76" i="22"/>
  <c r="CB80" i="22"/>
  <c r="CA80" i="22"/>
  <c r="CC80" i="22"/>
  <c r="CA84" i="22"/>
  <c r="CC84" i="22"/>
  <c r="CB84" i="22"/>
  <c r="CC87" i="22"/>
  <c r="CB87" i="22"/>
  <c r="CA87" i="22"/>
  <c r="CC91" i="22"/>
  <c r="CB91" i="22"/>
  <c r="CA91" i="22"/>
  <c r="CC14" i="22"/>
  <c r="CA14" i="22"/>
  <c r="CB14" i="22"/>
  <c r="CC98" i="22"/>
  <c r="CB98" i="22"/>
  <c r="CA98" i="22"/>
  <c r="CA102" i="22"/>
  <c r="CB102" i="22"/>
  <c r="CC102" i="22"/>
  <c r="BQ3" i="33"/>
  <c r="BR3" i="33"/>
  <c r="BY3" i="33"/>
  <c r="CD3" i="33" s="1"/>
  <c r="CQ4" i="33"/>
  <c r="CV3" i="33"/>
  <c r="CA12" i="12"/>
  <c r="CA13" i="12"/>
  <c r="CC5" i="12"/>
  <c r="CB4" i="12"/>
  <c r="CA9" i="12"/>
  <c r="CC8" i="12"/>
  <c r="CC9" i="12"/>
  <c r="CA14" i="12"/>
  <c r="CC16" i="12"/>
  <c r="CA4" i="12"/>
  <c r="CA10" i="12"/>
  <c r="CC11" i="12"/>
  <c r="CC12" i="12"/>
  <c r="CA6" i="12"/>
  <c r="CC7" i="12"/>
  <c r="CA8" i="12"/>
  <c r="CC15" i="12"/>
  <c r="CA5" i="12"/>
  <c r="CB3" i="12"/>
  <c r="CA16" i="12"/>
  <c r="CB16" i="12"/>
  <c r="CB8" i="12"/>
  <c r="CB15" i="12"/>
  <c r="CA3" i="12"/>
  <c r="CA17" i="12"/>
  <c r="CA11" i="12"/>
  <c r="CB7" i="12"/>
  <c r="CA15" i="12"/>
  <c r="CA7" i="12"/>
  <c r="BA3" i="12"/>
  <c r="AN3" i="12"/>
  <c r="BB3" i="12"/>
  <c r="AP3" i="12"/>
  <c r="AO3" i="12"/>
  <c r="BC3" i="12"/>
  <c r="BA7" i="12"/>
  <c r="AN7" i="12"/>
  <c r="BB7" i="12"/>
  <c r="AP7" i="12"/>
  <c r="AO7" i="12"/>
  <c r="BC7" i="12"/>
  <c r="BA11" i="12"/>
  <c r="AN11" i="12"/>
  <c r="BB11" i="12"/>
  <c r="AP11" i="12"/>
  <c r="AO11" i="12"/>
  <c r="BC11" i="12"/>
  <c r="BA15" i="12"/>
  <c r="AN15" i="12"/>
  <c r="BB15" i="12"/>
  <c r="AO15" i="12"/>
  <c r="BC15" i="12"/>
  <c r="AP15" i="12"/>
  <c r="AC4" i="13"/>
  <c r="AN4" i="13"/>
  <c r="BA4" i="13"/>
  <c r="BC4" i="13"/>
  <c r="AO4" i="13"/>
  <c r="BB4" i="13"/>
  <c r="AP4" i="13"/>
  <c r="AN8" i="13"/>
  <c r="BA8" i="13"/>
  <c r="BC8" i="13"/>
  <c r="AO8" i="13"/>
  <c r="BB8" i="13"/>
  <c r="AP8" i="13"/>
  <c r="AN12" i="13"/>
  <c r="BA12" i="13"/>
  <c r="BC12" i="13"/>
  <c r="AO12" i="13"/>
  <c r="BB12" i="13"/>
  <c r="AP12" i="13"/>
  <c r="AN16" i="13"/>
  <c r="BA16" i="13"/>
  <c r="AP16" i="13"/>
  <c r="BC16" i="13"/>
  <c r="AO16" i="13"/>
  <c r="BB16" i="13"/>
  <c r="AN20" i="13"/>
  <c r="BA20" i="13"/>
  <c r="AO20" i="13"/>
  <c r="BB20" i="13"/>
  <c r="AP20" i="13"/>
  <c r="BC20" i="13"/>
  <c r="AN24" i="13"/>
  <c r="BA24" i="13"/>
  <c r="AO24" i="13"/>
  <c r="BB24" i="13"/>
  <c r="AP24" i="13"/>
  <c r="BC24" i="13"/>
  <c r="AN28" i="13"/>
  <c r="BA28" i="13"/>
  <c r="AO28" i="13"/>
  <c r="BB28" i="13"/>
  <c r="AP28" i="13"/>
  <c r="BC28" i="13"/>
  <c r="AN32" i="13"/>
  <c r="BA32" i="13"/>
  <c r="AO32" i="13"/>
  <c r="BB32" i="13"/>
  <c r="AP32" i="13"/>
  <c r="BC32" i="13"/>
  <c r="AN36" i="13"/>
  <c r="BA36" i="13"/>
  <c r="AO36" i="13"/>
  <c r="BB36" i="13"/>
  <c r="AP36" i="13"/>
  <c r="BC36" i="13"/>
  <c r="BC40" i="13"/>
  <c r="AN40" i="13"/>
  <c r="BA40" i="13"/>
  <c r="AO40" i="13"/>
  <c r="BB40" i="13"/>
  <c r="AP40" i="13"/>
  <c r="BC44" i="13"/>
  <c r="AN44" i="13"/>
  <c r="BA44" i="13"/>
  <c r="AO44" i="13"/>
  <c r="BB44" i="13"/>
  <c r="AP44" i="13"/>
  <c r="BC48" i="13"/>
  <c r="AN48" i="13"/>
  <c r="BA48" i="13"/>
  <c r="AO48" i="13"/>
  <c r="BB48" i="13"/>
  <c r="AP48" i="13"/>
  <c r="BC52" i="13"/>
  <c r="AN52" i="13"/>
  <c r="BA52" i="13"/>
  <c r="AO52" i="13"/>
  <c r="BB52" i="13"/>
  <c r="AP52" i="13"/>
  <c r="AP56" i="13"/>
  <c r="BC56" i="13"/>
  <c r="AN56" i="13"/>
  <c r="BA56" i="13"/>
  <c r="AO56" i="13"/>
  <c r="BB56" i="13"/>
  <c r="AN60" i="13"/>
  <c r="BA60" i="13"/>
  <c r="AO60" i="13"/>
  <c r="BB60" i="13"/>
  <c r="AP60" i="13"/>
  <c r="BC60" i="13"/>
  <c r="BC64" i="13"/>
  <c r="AN64" i="13"/>
  <c r="BA64" i="13"/>
  <c r="AP64" i="13"/>
  <c r="AO64" i="13"/>
  <c r="BB64" i="13"/>
  <c r="BC68" i="13"/>
  <c r="AN68" i="13"/>
  <c r="BA68" i="13"/>
  <c r="AP68" i="13"/>
  <c r="AO68" i="13"/>
  <c r="BB68" i="13"/>
  <c r="AP72" i="13"/>
  <c r="BC72" i="13"/>
  <c r="AN72" i="13"/>
  <c r="BA72" i="13"/>
  <c r="AO72" i="13"/>
  <c r="BB72" i="13"/>
  <c r="BC76" i="13"/>
  <c r="AN76" i="13"/>
  <c r="BA76" i="13"/>
  <c r="AP76" i="13"/>
  <c r="AO76" i="13"/>
  <c r="BB76" i="13"/>
  <c r="AN80" i="13"/>
  <c r="BA80" i="13"/>
  <c r="AP80" i="13"/>
  <c r="BC80" i="13"/>
  <c r="AO80" i="13"/>
  <c r="BB80" i="13"/>
  <c r="AP84" i="13"/>
  <c r="BC84" i="13"/>
  <c r="AN84" i="13"/>
  <c r="BA84" i="13"/>
  <c r="AO84" i="13"/>
  <c r="BB84" i="13"/>
  <c r="AP88" i="13"/>
  <c r="AN88" i="13"/>
  <c r="BA88" i="13"/>
  <c r="AO88" i="13"/>
  <c r="BB88" i="13"/>
  <c r="BC88" i="13"/>
  <c r="AN92" i="13"/>
  <c r="BA92" i="13"/>
  <c r="AP92" i="13"/>
  <c r="AO92" i="13"/>
  <c r="BB92" i="13"/>
  <c r="BC92" i="13"/>
  <c r="AP96" i="13"/>
  <c r="AN96" i="13"/>
  <c r="BA96" i="13"/>
  <c r="BC96" i="13"/>
  <c r="AO96" i="13"/>
  <c r="BB96" i="13"/>
  <c r="AP100" i="13"/>
  <c r="BC100" i="13"/>
  <c r="AN100" i="13"/>
  <c r="BA100" i="13"/>
  <c r="AO100" i="13"/>
  <c r="BB100" i="13"/>
  <c r="AP104" i="13"/>
  <c r="BC104" i="13"/>
  <c r="AN104" i="13"/>
  <c r="BA104" i="13"/>
  <c r="AO104" i="13"/>
  <c r="BB104" i="13"/>
  <c r="BC108" i="13"/>
  <c r="AN108" i="13"/>
  <c r="BA108" i="13"/>
  <c r="AP108" i="13"/>
  <c r="AO108" i="13"/>
  <c r="BB108" i="13"/>
  <c r="AN112" i="13"/>
  <c r="BA112" i="13"/>
  <c r="AP112" i="13"/>
  <c r="AO112" i="13"/>
  <c r="BB112" i="13"/>
  <c r="BC112" i="13"/>
  <c r="AN116" i="13"/>
  <c r="AO116" i="13"/>
  <c r="AP116" i="13"/>
  <c r="BC116" i="13"/>
  <c r="BA116" i="13"/>
  <c r="BB116" i="13"/>
  <c r="AN120" i="13"/>
  <c r="AO120" i="13"/>
  <c r="AP120" i="13"/>
  <c r="BC120" i="13"/>
  <c r="BA120" i="13"/>
  <c r="BB120" i="13"/>
  <c r="AN124" i="13"/>
  <c r="AO124" i="13"/>
  <c r="AP124" i="13"/>
  <c r="BC124" i="13"/>
  <c r="BA124" i="13"/>
  <c r="BB124" i="13"/>
  <c r="AN128" i="13"/>
  <c r="AO128" i="13"/>
  <c r="AP128" i="13"/>
  <c r="BA128" i="13"/>
  <c r="BC128" i="13"/>
  <c r="BB128" i="13"/>
  <c r="AN132" i="13"/>
  <c r="AO132" i="13"/>
  <c r="AP132" i="13"/>
  <c r="BA132" i="13"/>
  <c r="BC132" i="13"/>
  <c r="BB132" i="13"/>
  <c r="AN136" i="13"/>
  <c r="AO136" i="13"/>
  <c r="AP136" i="13"/>
  <c r="BA136" i="13"/>
  <c r="BC136" i="13"/>
  <c r="BB136" i="13"/>
  <c r="AN140" i="13"/>
  <c r="AO140" i="13"/>
  <c r="AP140" i="13"/>
  <c r="BA140" i="13"/>
  <c r="BC140" i="13"/>
  <c r="BB140" i="13"/>
  <c r="AN144" i="13"/>
  <c r="AO144" i="13"/>
  <c r="AP144" i="13"/>
  <c r="BC144" i="13"/>
  <c r="BA144" i="13"/>
  <c r="BB144" i="13"/>
  <c r="AN148" i="13"/>
  <c r="AO148" i="13"/>
  <c r="AP148" i="13"/>
  <c r="BC148" i="13"/>
  <c r="BA148" i="13"/>
  <c r="BB148" i="13"/>
  <c r="AN152" i="13"/>
  <c r="AO152" i="13"/>
  <c r="AP152" i="13"/>
  <c r="BA152" i="13"/>
  <c r="BC152" i="13"/>
  <c r="BB152" i="13"/>
  <c r="AN156" i="13"/>
  <c r="AO156" i="13"/>
  <c r="AP156" i="13"/>
  <c r="BA156" i="13"/>
  <c r="BC156" i="13"/>
  <c r="BB156" i="13"/>
  <c r="AN160" i="13"/>
  <c r="AO160" i="13"/>
  <c r="AP160" i="13"/>
  <c r="BC160" i="13"/>
  <c r="BA160" i="13"/>
  <c r="BB160" i="13"/>
  <c r="AN164" i="13"/>
  <c r="AO164" i="13"/>
  <c r="AP164" i="13"/>
  <c r="BC164" i="13"/>
  <c r="BA164" i="13"/>
  <c r="BB164" i="13"/>
  <c r="AN168" i="13"/>
  <c r="AO168" i="13"/>
  <c r="AP168" i="13"/>
  <c r="BC168" i="13"/>
  <c r="BA168" i="13"/>
  <c r="BB168" i="13"/>
  <c r="AN172" i="13"/>
  <c r="AO172" i="13"/>
  <c r="AP172" i="13"/>
  <c r="BC172" i="13"/>
  <c r="BA172" i="13"/>
  <c r="BB172" i="13"/>
  <c r="AN176" i="13"/>
  <c r="AO176" i="13"/>
  <c r="AP176" i="13"/>
  <c r="BA176" i="13"/>
  <c r="BB176" i="13"/>
  <c r="BC176" i="13"/>
  <c r="AC4" i="14"/>
  <c r="BA4" i="14"/>
  <c r="AN4" i="14"/>
  <c r="BB4" i="14"/>
  <c r="AO4" i="14"/>
  <c r="BC4" i="14"/>
  <c r="AP4" i="14"/>
  <c r="BA8" i="14"/>
  <c r="AN8" i="14"/>
  <c r="BB8" i="14"/>
  <c r="AO8" i="14"/>
  <c r="BC8" i="14"/>
  <c r="AP8" i="14"/>
  <c r="BA12" i="14"/>
  <c r="AN12" i="14"/>
  <c r="BB12" i="14"/>
  <c r="AO12" i="14"/>
  <c r="BC12" i="14"/>
  <c r="AP12" i="14"/>
  <c r="BA16" i="14"/>
  <c r="AN16" i="14"/>
  <c r="BB16" i="14"/>
  <c r="AO16" i="14"/>
  <c r="BC16" i="14"/>
  <c r="AP16" i="14"/>
  <c r="BA20" i="14"/>
  <c r="AN20" i="14"/>
  <c r="BB20" i="14"/>
  <c r="AO20" i="14"/>
  <c r="BC20" i="14"/>
  <c r="AP20" i="14"/>
  <c r="BA24" i="14"/>
  <c r="AN24" i="14"/>
  <c r="BB24" i="14"/>
  <c r="AO24" i="14"/>
  <c r="BC24" i="14"/>
  <c r="AP24" i="14"/>
  <c r="BA28" i="14"/>
  <c r="AN28" i="14"/>
  <c r="BB28" i="14"/>
  <c r="AO28" i="14"/>
  <c r="BC28" i="14"/>
  <c r="AP28" i="14"/>
  <c r="BA32" i="14"/>
  <c r="AN32" i="14"/>
  <c r="BB32" i="14"/>
  <c r="AO32" i="14"/>
  <c r="BC32" i="14"/>
  <c r="AP32" i="14"/>
  <c r="BA36" i="14"/>
  <c r="AN36" i="14"/>
  <c r="BB36" i="14"/>
  <c r="AO36" i="14"/>
  <c r="BC36" i="14"/>
  <c r="AP36" i="14"/>
  <c r="BA40" i="14"/>
  <c r="AN40" i="14"/>
  <c r="BB40" i="14"/>
  <c r="AO40" i="14"/>
  <c r="BC40" i="14"/>
  <c r="AP40" i="14"/>
  <c r="BA44" i="14"/>
  <c r="AN44" i="14"/>
  <c r="BB44" i="14"/>
  <c r="AO44" i="14"/>
  <c r="BC44" i="14"/>
  <c r="AP44" i="14"/>
  <c r="BA48" i="14"/>
  <c r="AN48" i="14"/>
  <c r="BB48" i="14"/>
  <c r="AO48" i="14"/>
  <c r="BC48" i="14"/>
  <c r="AP48" i="14"/>
  <c r="BA52" i="14"/>
  <c r="AN52" i="14"/>
  <c r="BB52" i="14"/>
  <c r="AO52" i="14"/>
  <c r="BC52" i="14"/>
  <c r="AP52" i="14"/>
  <c r="BA56" i="14"/>
  <c r="AN56" i="14"/>
  <c r="BB56" i="14"/>
  <c r="AO56" i="14"/>
  <c r="BC56" i="14"/>
  <c r="AP56" i="14"/>
  <c r="BA60" i="14"/>
  <c r="AN60" i="14"/>
  <c r="BB60" i="14"/>
  <c r="AO60" i="14"/>
  <c r="BC60" i="14"/>
  <c r="AP60" i="14"/>
  <c r="BA64" i="14"/>
  <c r="AN64" i="14"/>
  <c r="BB64" i="14"/>
  <c r="AO64" i="14"/>
  <c r="BC64" i="14"/>
  <c r="AP64" i="14"/>
  <c r="BA68" i="14"/>
  <c r="AN68" i="14"/>
  <c r="BB68" i="14"/>
  <c r="AO68" i="14"/>
  <c r="BC68" i="14"/>
  <c r="AP68" i="14"/>
  <c r="BA72" i="14"/>
  <c r="AN72" i="14"/>
  <c r="BB72" i="14"/>
  <c r="AO72" i="14"/>
  <c r="BC72" i="14"/>
  <c r="AP72" i="14"/>
  <c r="BA76" i="14"/>
  <c r="AN76" i="14"/>
  <c r="BB76" i="14"/>
  <c r="AO76" i="14"/>
  <c r="BC76" i="14"/>
  <c r="AP76" i="14"/>
  <c r="BA80" i="14"/>
  <c r="AN80" i="14"/>
  <c r="BB80" i="14"/>
  <c r="AO80" i="14"/>
  <c r="BC80" i="14"/>
  <c r="AP80" i="14"/>
  <c r="BA84" i="14"/>
  <c r="AN84" i="14"/>
  <c r="BB84" i="14"/>
  <c r="AO84" i="14"/>
  <c r="BC84" i="14"/>
  <c r="AP84" i="14"/>
  <c r="BA88" i="14"/>
  <c r="AN88" i="14"/>
  <c r="BB88" i="14"/>
  <c r="AO88" i="14"/>
  <c r="BC88" i="14"/>
  <c r="AP88" i="14"/>
  <c r="BA92" i="14"/>
  <c r="AN92" i="14"/>
  <c r="BB92" i="14"/>
  <c r="AO92" i="14"/>
  <c r="BC92" i="14"/>
  <c r="AP92" i="14"/>
  <c r="BA96" i="14"/>
  <c r="AN96" i="14"/>
  <c r="BB96" i="14"/>
  <c r="AO96" i="14"/>
  <c r="BC96" i="14"/>
  <c r="AP96" i="14"/>
  <c r="BA100" i="14"/>
  <c r="AN100" i="14"/>
  <c r="BB100" i="14"/>
  <c r="AO100" i="14"/>
  <c r="BC100" i="14"/>
  <c r="AP100" i="14"/>
  <c r="BA104" i="14"/>
  <c r="AN104" i="14"/>
  <c r="BB104" i="14"/>
  <c r="AO104" i="14"/>
  <c r="BC104" i="14"/>
  <c r="AP104" i="14"/>
  <c r="BA108" i="14"/>
  <c r="AN108" i="14"/>
  <c r="BB108" i="14"/>
  <c r="AO108" i="14"/>
  <c r="BC108" i="14"/>
  <c r="AP108" i="14"/>
  <c r="BA112" i="14"/>
  <c r="AN112" i="14"/>
  <c r="BB112" i="14"/>
  <c r="AO112" i="14"/>
  <c r="BC112" i="14"/>
  <c r="AP112" i="14"/>
  <c r="BA116" i="14"/>
  <c r="AN116" i="14"/>
  <c r="BB116" i="14"/>
  <c r="AO116" i="14"/>
  <c r="BC116" i="14"/>
  <c r="AP116" i="14"/>
  <c r="BA120" i="14"/>
  <c r="AN120" i="14"/>
  <c r="BB120" i="14"/>
  <c r="AO120" i="14"/>
  <c r="BC120" i="14"/>
  <c r="AP120" i="14"/>
  <c r="BA124" i="14"/>
  <c r="AN124" i="14"/>
  <c r="BB124" i="14"/>
  <c r="AO124" i="14"/>
  <c r="BC124" i="14"/>
  <c r="AP124" i="14"/>
  <c r="BA128" i="14"/>
  <c r="AN128" i="14"/>
  <c r="BB128" i="14"/>
  <c r="AO128" i="14"/>
  <c r="BC128" i="14"/>
  <c r="AP128" i="14"/>
  <c r="BA132" i="14"/>
  <c r="AN132" i="14"/>
  <c r="BB132" i="14"/>
  <c r="AO132" i="14"/>
  <c r="BC132" i="14"/>
  <c r="AP132" i="14"/>
  <c r="BA136" i="14"/>
  <c r="AN136" i="14"/>
  <c r="BB136" i="14"/>
  <c r="AO136" i="14"/>
  <c r="BC136" i="14"/>
  <c r="AP136" i="14"/>
  <c r="AO6" i="18"/>
  <c r="BA6" i="18"/>
  <c r="AP6" i="18"/>
  <c r="BB6" i="18"/>
  <c r="BC6" i="18"/>
  <c r="AN6" i="18"/>
  <c r="AO10" i="18"/>
  <c r="BA10" i="18"/>
  <c r="AP10" i="18"/>
  <c r="BB10" i="18"/>
  <c r="BC10" i="18"/>
  <c r="AN10" i="18"/>
  <c r="AO14" i="18"/>
  <c r="BA14" i="18"/>
  <c r="AP14" i="18"/>
  <c r="BB14" i="18"/>
  <c r="BC14" i="18"/>
  <c r="AN14" i="18"/>
  <c r="AO18" i="18"/>
  <c r="BA18" i="18"/>
  <c r="AP18" i="18"/>
  <c r="BB18" i="18"/>
  <c r="BC18" i="18"/>
  <c r="AN18" i="18"/>
  <c r="AO22" i="18"/>
  <c r="BA22" i="18"/>
  <c r="AP22" i="18"/>
  <c r="BB22" i="18"/>
  <c r="BC22" i="18"/>
  <c r="AN22" i="18"/>
  <c r="AO26" i="18"/>
  <c r="BA26" i="18"/>
  <c r="AP26" i="18"/>
  <c r="BB26" i="18"/>
  <c r="BC26" i="18"/>
  <c r="AN26" i="18"/>
  <c r="AO30" i="18"/>
  <c r="BA30" i="18"/>
  <c r="AP30" i="18"/>
  <c r="BB30" i="18"/>
  <c r="BC30" i="18"/>
  <c r="AN30" i="18"/>
  <c r="AO34" i="18"/>
  <c r="BA34" i="18"/>
  <c r="AP34" i="18"/>
  <c r="BB34" i="18"/>
  <c r="BC34" i="18"/>
  <c r="AN34" i="18"/>
  <c r="AO38" i="18"/>
  <c r="BA38" i="18"/>
  <c r="AP38" i="18"/>
  <c r="BB38" i="18"/>
  <c r="BC38" i="18"/>
  <c r="AN38" i="18"/>
  <c r="AO42" i="18"/>
  <c r="BA42" i="18"/>
  <c r="AP42" i="18"/>
  <c r="BB42" i="18"/>
  <c r="BC42" i="18"/>
  <c r="AN42" i="18"/>
  <c r="AO46" i="18"/>
  <c r="BA46" i="18"/>
  <c r="AP46" i="18"/>
  <c r="BB46" i="18"/>
  <c r="BC46" i="18"/>
  <c r="AN46" i="18"/>
  <c r="AO50" i="18"/>
  <c r="BA50" i="18"/>
  <c r="AP50" i="18"/>
  <c r="BB50" i="18"/>
  <c r="BC50" i="18"/>
  <c r="AN50" i="18"/>
  <c r="AO54" i="18"/>
  <c r="BA54" i="18"/>
  <c r="AP54" i="18"/>
  <c r="BB54" i="18"/>
  <c r="BC54" i="18"/>
  <c r="AN54" i="18"/>
  <c r="AO58" i="18"/>
  <c r="BA58" i="18"/>
  <c r="AP58" i="18"/>
  <c r="BB58" i="18"/>
  <c r="BC58" i="18"/>
  <c r="AN58" i="18"/>
  <c r="AO62" i="18"/>
  <c r="BA62" i="18"/>
  <c r="AP62" i="18"/>
  <c r="BB62" i="18"/>
  <c r="BC62" i="18"/>
  <c r="AN62" i="18"/>
  <c r="AO66" i="18"/>
  <c r="BA66" i="18"/>
  <c r="AP66" i="18"/>
  <c r="BB66" i="18"/>
  <c r="BC66" i="18"/>
  <c r="AN66" i="18"/>
  <c r="AO70" i="18"/>
  <c r="BA70" i="18"/>
  <c r="AP70" i="18"/>
  <c r="BB70" i="18"/>
  <c r="BC70" i="18"/>
  <c r="AN70" i="18"/>
  <c r="AO74" i="18"/>
  <c r="BA74" i="18"/>
  <c r="AP74" i="18"/>
  <c r="BB74" i="18"/>
  <c r="BC74" i="18"/>
  <c r="AN74" i="18"/>
  <c r="AO78" i="18"/>
  <c r="BA78" i="18"/>
  <c r="AP78" i="18"/>
  <c r="BB78" i="18"/>
  <c r="BC78" i="18"/>
  <c r="AN78" i="18"/>
  <c r="AO82" i="18"/>
  <c r="BA82" i="18"/>
  <c r="AP82" i="18"/>
  <c r="BB82" i="18"/>
  <c r="BC82" i="18"/>
  <c r="AN82" i="18"/>
  <c r="AO86" i="18"/>
  <c r="BA86" i="18"/>
  <c r="AP86" i="18"/>
  <c r="BB86" i="18"/>
  <c r="BC86" i="18"/>
  <c r="AN86" i="18"/>
  <c r="AO90" i="18"/>
  <c r="BA90" i="18"/>
  <c r="AP90" i="18"/>
  <c r="BB90" i="18"/>
  <c r="BC90" i="18"/>
  <c r="AN90" i="18"/>
  <c r="AO94" i="18"/>
  <c r="BA94" i="18"/>
  <c r="AP94" i="18"/>
  <c r="BB94" i="18"/>
  <c r="BC94" i="18"/>
  <c r="AN94" i="18"/>
  <c r="AO98" i="18"/>
  <c r="BA98" i="18"/>
  <c r="AP98" i="18"/>
  <c r="BB98" i="18"/>
  <c r="BC98" i="18"/>
  <c r="AN98" i="18"/>
  <c r="AO102" i="18"/>
  <c r="BA102" i="18"/>
  <c r="AP102" i="18"/>
  <c r="BB102" i="18"/>
  <c r="BC102" i="18"/>
  <c r="AN102" i="18"/>
  <c r="AO106" i="18"/>
  <c r="BA106" i="18"/>
  <c r="AP106" i="18"/>
  <c r="BB106" i="18"/>
  <c r="BC106" i="18"/>
  <c r="AN106" i="18"/>
  <c r="AO110" i="18"/>
  <c r="BA110" i="18"/>
  <c r="AP110" i="18"/>
  <c r="BB110" i="18"/>
  <c r="BC110" i="18"/>
  <c r="AN110" i="18"/>
  <c r="AO114" i="18"/>
  <c r="BA114" i="18"/>
  <c r="AP114" i="18"/>
  <c r="BB114" i="18"/>
  <c r="BC114" i="18"/>
  <c r="AN114" i="18"/>
  <c r="AO118" i="18"/>
  <c r="BA118" i="18"/>
  <c r="AP118" i="18"/>
  <c r="BB118" i="18"/>
  <c r="BC118" i="18"/>
  <c r="AN118" i="18"/>
  <c r="AO122" i="18"/>
  <c r="BA122" i="18"/>
  <c r="AP122" i="18"/>
  <c r="BB122" i="18"/>
  <c r="BC122" i="18"/>
  <c r="AN122" i="18"/>
  <c r="AO126" i="18"/>
  <c r="BA126" i="18"/>
  <c r="AP126" i="18"/>
  <c r="BB126" i="18"/>
  <c r="BC126" i="18"/>
  <c r="AN126" i="18"/>
  <c r="AO130" i="18"/>
  <c r="BA130" i="18"/>
  <c r="AP130" i="18"/>
  <c r="BB130" i="18"/>
  <c r="BC130" i="18"/>
  <c r="AN130" i="18"/>
  <c r="AO134" i="18"/>
  <c r="BA134" i="18"/>
  <c r="AP134" i="18"/>
  <c r="BB134" i="18"/>
  <c r="BC134" i="18"/>
  <c r="AN134" i="18"/>
  <c r="AO138" i="18"/>
  <c r="BA138" i="18"/>
  <c r="AP138" i="18"/>
  <c r="BB138" i="18"/>
  <c r="BC138" i="18"/>
  <c r="AN138" i="18"/>
  <c r="AO142" i="18"/>
  <c r="BA142" i="18"/>
  <c r="AP142" i="18"/>
  <c r="BB142" i="18"/>
  <c r="BC142" i="18"/>
  <c r="AN142" i="18"/>
  <c r="AO146" i="18"/>
  <c r="BA146" i="18"/>
  <c r="AP146" i="18"/>
  <c r="BB146" i="18"/>
  <c r="BC146" i="18"/>
  <c r="AN146" i="18"/>
  <c r="AO150" i="18"/>
  <c r="BA150" i="18"/>
  <c r="AP150" i="18"/>
  <c r="BB150" i="18"/>
  <c r="BC150" i="18"/>
  <c r="AN150" i="18"/>
  <c r="AO154" i="18"/>
  <c r="BA154" i="18"/>
  <c r="AP154" i="18"/>
  <c r="BB154" i="18"/>
  <c r="BC154" i="18"/>
  <c r="AN154" i="18"/>
  <c r="AO158" i="18"/>
  <c r="BA158" i="18"/>
  <c r="AP158" i="18"/>
  <c r="BB158" i="18"/>
  <c r="BC158" i="18"/>
  <c r="AN158" i="18"/>
  <c r="AO162" i="18"/>
  <c r="BA162" i="18"/>
  <c r="AP162" i="18"/>
  <c r="BB162" i="18"/>
  <c r="BC162" i="18"/>
  <c r="AN162" i="18"/>
  <c r="AO166" i="18"/>
  <c r="BA166" i="18"/>
  <c r="AP166" i="18"/>
  <c r="BB166" i="18"/>
  <c r="BC166" i="18"/>
  <c r="AN166" i="18"/>
  <c r="AO170" i="18"/>
  <c r="BA170" i="18"/>
  <c r="AP170" i="18"/>
  <c r="BB170" i="18"/>
  <c r="BC170" i="18"/>
  <c r="AN170" i="18"/>
  <c r="AO174" i="18"/>
  <c r="BA174" i="18"/>
  <c r="AP174" i="18"/>
  <c r="BB174" i="18"/>
  <c r="BC174" i="18"/>
  <c r="AN174" i="18"/>
  <c r="AO178" i="18"/>
  <c r="BA178" i="18"/>
  <c r="AP178" i="18"/>
  <c r="BB178" i="18"/>
  <c r="BC178" i="18"/>
  <c r="AN178" i="18"/>
  <c r="AO182" i="18"/>
  <c r="BA182" i="18"/>
  <c r="AP182" i="18"/>
  <c r="BB182" i="18"/>
  <c r="BC182" i="18"/>
  <c r="AN182" i="18"/>
  <c r="AO186" i="18"/>
  <c r="BA186" i="18"/>
  <c r="AP186" i="18"/>
  <c r="BB186" i="18"/>
  <c r="BC186" i="18"/>
  <c r="AN186" i="18"/>
  <c r="AC4" i="12"/>
  <c r="AN4" i="12"/>
  <c r="BB4" i="12"/>
  <c r="BA4" i="12"/>
  <c r="AO4" i="12"/>
  <c r="BC4" i="12"/>
  <c r="AP4" i="12"/>
  <c r="AN8" i="12"/>
  <c r="BB8" i="12"/>
  <c r="AO8" i="12"/>
  <c r="BC8" i="12"/>
  <c r="BA8" i="12"/>
  <c r="AP8" i="12"/>
  <c r="AN12" i="12"/>
  <c r="BB12" i="12"/>
  <c r="BA12" i="12"/>
  <c r="AO12" i="12"/>
  <c r="BC12" i="12"/>
  <c r="AP12" i="12"/>
  <c r="AN16" i="12"/>
  <c r="BB16" i="12"/>
  <c r="AO16" i="12"/>
  <c r="BC16" i="12"/>
  <c r="AP16" i="12"/>
  <c r="BA16" i="12"/>
  <c r="AN5" i="13"/>
  <c r="BA5" i="13"/>
  <c r="AO5" i="13"/>
  <c r="BB5" i="13"/>
  <c r="AP5" i="13"/>
  <c r="BC5" i="13"/>
  <c r="AN9" i="13"/>
  <c r="BA9" i="13"/>
  <c r="AO9" i="13"/>
  <c r="BB9" i="13"/>
  <c r="AP9" i="13"/>
  <c r="BC9" i="13"/>
  <c r="AN13" i="13"/>
  <c r="BA13" i="13"/>
  <c r="AO13" i="13"/>
  <c r="BB13" i="13"/>
  <c r="AP13" i="13"/>
  <c r="BC13" i="13"/>
  <c r="AN17" i="13"/>
  <c r="BA17" i="13"/>
  <c r="AO17" i="13"/>
  <c r="BB17" i="13"/>
  <c r="AP17" i="13"/>
  <c r="BC17" i="13"/>
  <c r="AN21" i="13"/>
  <c r="BA21" i="13"/>
  <c r="AO21" i="13"/>
  <c r="BB21" i="13"/>
  <c r="AP21" i="13"/>
  <c r="BC21" i="13"/>
  <c r="AN25" i="13"/>
  <c r="BA25" i="13"/>
  <c r="AO25" i="13"/>
  <c r="BB25" i="13"/>
  <c r="AP25" i="13"/>
  <c r="BC25" i="13"/>
  <c r="AN29" i="13"/>
  <c r="BA29" i="13"/>
  <c r="AO29" i="13"/>
  <c r="BB29" i="13"/>
  <c r="AP29" i="13"/>
  <c r="BC29" i="13"/>
  <c r="AN33" i="13"/>
  <c r="BA33" i="13"/>
  <c r="AO33" i="13"/>
  <c r="BB33" i="13"/>
  <c r="AP33" i="13"/>
  <c r="BC33" i="13"/>
  <c r="AN37" i="13"/>
  <c r="BA37" i="13"/>
  <c r="AO37" i="13"/>
  <c r="BB37" i="13"/>
  <c r="AP37" i="13"/>
  <c r="BC37" i="13"/>
  <c r="AN41" i="13"/>
  <c r="BA41" i="13"/>
  <c r="AO41" i="13"/>
  <c r="BB41" i="13"/>
  <c r="AP41" i="13"/>
  <c r="BC41" i="13"/>
  <c r="AN45" i="13"/>
  <c r="BA45" i="13"/>
  <c r="AO45" i="13"/>
  <c r="BB45" i="13"/>
  <c r="AP45" i="13"/>
  <c r="BC45" i="13"/>
  <c r="AN49" i="13"/>
  <c r="BA49" i="13"/>
  <c r="AO49" i="13"/>
  <c r="BB49" i="13"/>
  <c r="AP49" i="13"/>
  <c r="BC49" i="13"/>
  <c r="AN53" i="13"/>
  <c r="BA53" i="13"/>
  <c r="AO53" i="13"/>
  <c r="BB53" i="13"/>
  <c r="AP53" i="13"/>
  <c r="BC53" i="13"/>
  <c r="AN57" i="13"/>
  <c r="BA57" i="13"/>
  <c r="AO57" i="13"/>
  <c r="BB57" i="13"/>
  <c r="AP57" i="13"/>
  <c r="BC57" i="13"/>
  <c r="AN61" i="13"/>
  <c r="BA61" i="13"/>
  <c r="AO61" i="13"/>
  <c r="BB61" i="13"/>
  <c r="AP61" i="13"/>
  <c r="BC61" i="13"/>
  <c r="AN65" i="13"/>
  <c r="BA65" i="13"/>
  <c r="AO65" i="13"/>
  <c r="BB65" i="13"/>
  <c r="AP65" i="13"/>
  <c r="BC65" i="13"/>
  <c r="AN69" i="13"/>
  <c r="BA69" i="13"/>
  <c r="AO69" i="13"/>
  <c r="BB69" i="13"/>
  <c r="AP69" i="13"/>
  <c r="BC69" i="13"/>
  <c r="AN73" i="13"/>
  <c r="BA73" i="13"/>
  <c r="AO73" i="13"/>
  <c r="BB73" i="13"/>
  <c r="AP73" i="13"/>
  <c r="BC73" i="13"/>
  <c r="AN77" i="13"/>
  <c r="BA77" i="13"/>
  <c r="AO77" i="13"/>
  <c r="BB77" i="13"/>
  <c r="AP77" i="13"/>
  <c r="BC77" i="13"/>
  <c r="AN81" i="13"/>
  <c r="BA81" i="13"/>
  <c r="AO81" i="13"/>
  <c r="BB81" i="13"/>
  <c r="AP81" i="13"/>
  <c r="BC81" i="13"/>
  <c r="AN85" i="13"/>
  <c r="BA85" i="13"/>
  <c r="AO85" i="13"/>
  <c r="BB85" i="13"/>
  <c r="AP85" i="13"/>
  <c r="BC85" i="13"/>
  <c r="AN89" i="13"/>
  <c r="BA89" i="13"/>
  <c r="AO89" i="13"/>
  <c r="BB89" i="13"/>
  <c r="AP89" i="13"/>
  <c r="BC89" i="13"/>
  <c r="AN93" i="13"/>
  <c r="BA93" i="13"/>
  <c r="AO93" i="13"/>
  <c r="BB93" i="13"/>
  <c r="AP93" i="13"/>
  <c r="BC93" i="13"/>
  <c r="AN97" i="13"/>
  <c r="BA97" i="13"/>
  <c r="AO97" i="13"/>
  <c r="BB97" i="13"/>
  <c r="AP97" i="13"/>
  <c r="BC97" i="13"/>
  <c r="AN101" i="13"/>
  <c r="BA101" i="13"/>
  <c r="AO101" i="13"/>
  <c r="BB101" i="13"/>
  <c r="AP101" i="13"/>
  <c r="BC101" i="13"/>
  <c r="AN105" i="13"/>
  <c r="BA105" i="13"/>
  <c r="AO105" i="13"/>
  <c r="BB105" i="13"/>
  <c r="AP105" i="13"/>
  <c r="BC105" i="13"/>
  <c r="AN109" i="13"/>
  <c r="BA109" i="13"/>
  <c r="AO109" i="13"/>
  <c r="BB109" i="13"/>
  <c r="AP109" i="13"/>
  <c r="BC109" i="13"/>
  <c r="AO113" i="13"/>
  <c r="AP113" i="13"/>
  <c r="AN113" i="13"/>
  <c r="BA113" i="13"/>
  <c r="BB113" i="13"/>
  <c r="BC113" i="13"/>
  <c r="AO117" i="13"/>
  <c r="AP117" i="13"/>
  <c r="BA117" i="13"/>
  <c r="BB117" i="13"/>
  <c r="BC117" i="13"/>
  <c r="AN117" i="13"/>
  <c r="AO121" i="13"/>
  <c r="AP121" i="13"/>
  <c r="BA121" i="13"/>
  <c r="BB121" i="13"/>
  <c r="AN121" i="13"/>
  <c r="BC121" i="13"/>
  <c r="AO125" i="13"/>
  <c r="AP125" i="13"/>
  <c r="BA125" i="13"/>
  <c r="AN125" i="13"/>
  <c r="BB125" i="13"/>
  <c r="BC125" i="13"/>
  <c r="AO129" i="13"/>
  <c r="AP129" i="13"/>
  <c r="AN129" i="13"/>
  <c r="BA129" i="13"/>
  <c r="BB129" i="13"/>
  <c r="BC129" i="13"/>
  <c r="AO133" i="13"/>
  <c r="AP133" i="13"/>
  <c r="BA133" i="13"/>
  <c r="AN133" i="13"/>
  <c r="BB133" i="13"/>
  <c r="BC133" i="13"/>
  <c r="AO137" i="13"/>
  <c r="AP137" i="13"/>
  <c r="BA137" i="13"/>
  <c r="BB137" i="13"/>
  <c r="AN137" i="13"/>
  <c r="BC137" i="13"/>
  <c r="AO141" i="13"/>
  <c r="AP141" i="13"/>
  <c r="BA141" i="13"/>
  <c r="AN141" i="13"/>
  <c r="BB141" i="13"/>
  <c r="BC141" i="13"/>
  <c r="AO145" i="13"/>
  <c r="AP145" i="13"/>
  <c r="AN145" i="13"/>
  <c r="BA145" i="13"/>
  <c r="BB145" i="13"/>
  <c r="BC145" i="13"/>
  <c r="AO149" i="13"/>
  <c r="AP149" i="13"/>
  <c r="BA149" i="13"/>
  <c r="AN149" i="13"/>
  <c r="BB149" i="13"/>
  <c r="BC149" i="13"/>
  <c r="AO153" i="13"/>
  <c r="AP153" i="13"/>
  <c r="BA153" i="13"/>
  <c r="BB153" i="13"/>
  <c r="AN153" i="13"/>
  <c r="BC153" i="13"/>
  <c r="AO157" i="13"/>
  <c r="AP157" i="13"/>
  <c r="BA157" i="13"/>
  <c r="AN157" i="13"/>
  <c r="BB157" i="13"/>
  <c r="BC157" i="13"/>
  <c r="AO161" i="13"/>
  <c r="AP161" i="13"/>
  <c r="AN161" i="13"/>
  <c r="BA161" i="13"/>
  <c r="BB161" i="13"/>
  <c r="BC161" i="13"/>
  <c r="AO165" i="13"/>
  <c r="AP165" i="13"/>
  <c r="BA165" i="13"/>
  <c r="BB165" i="13"/>
  <c r="AN165" i="13"/>
  <c r="BC165" i="13"/>
  <c r="AO169" i="13"/>
  <c r="AP169" i="13"/>
  <c r="BA169" i="13"/>
  <c r="BB169" i="13"/>
  <c r="AN169" i="13"/>
  <c r="BC169" i="13"/>
  <c r="AO173" i="13"/>
  <c r="AP173" i="13"/>
  <c r="BA173" i="13"/>
  <c r="AN173" i="13"/>
  <c r="BB173" i="13"/>
  <c r="BC173" i="13"/>
  <c r="AO177" i="13"/>
  <c r="AP177" i="13"/>
  <c r="AN177" i="13"/>
  <c r="BA177" i="13"/>
  <c r="BB177" i="13"/>
  <c r="BC177" i="13"/>
  <c r="AN5" i="14"/>
  <c r="BB5" i="14"/>
  <c r="AO5" i="14"/>
  <c r="BC5" i="14"/>
  <c r="AP5" i="14"/>
  <c r="BA5" i="14"/>
  <c r="AN9" i="14"/>
  <c r="BB9" i="14"/>
  <c r="AO9" i="14"/>
  <c r="BC9" i="14"/>
  <c r="AP9" i="14"/>
  <c r="BA9" i="14"/>
  <c r="AN13" i="14"/>
  <c r="BB13" i="14"/>
  <c r="AO13" i="14"/>
  <c r="BC13" i="14"/>
  <c r="AP13" i="14"/>
  <c r="BA13" i="14"/>
  <c r="AN17" i="14"/>
  <c r="BB17" i="14"/>
  <c r="AO17" i="14"/>
  <c r="BC17" i="14"/>
  <c r="AP17" i="14"/>
  <c r="BA17" i="14"/>
  <c r="AN21" i="14"/>
  <c r="BB21" i="14"/>
  <c r="AO21" i="14"/>
  <c r="BC21" i="14"/>
  <c r="AP21" i="14"/>
  <c r="BA21" i="14"/>
  <c r="AN25" i="14"/>
  <c r="BB25" i="14"/>
  <c r="AO25" i="14"/>
  <c r="BC25" i="14"/>
  <c r="AP25" i="14"/>
  <c r="BA25" i="14"/>
  <c r="AN29" i="14"/>
  <c r="BB29" i="14"/>
  <c r="AO29" i="14"/>
  <c r="BC29" i="14"/>
  <c r="AP29" i="14"/>
  <c r="BA29" i="14"/>
  <c r="AN33" i="14"/>
  <c r="BB33" i="14"/>
  <c r="AO33" i="14"/>
  <c r="BC33" i="14"/>
  <c r="AP33" i="14"/>
  <c r="BA33" i="14"/>
  <c r="AN37" i="14"/>
  <c r="BB37" i="14"/>
  <c r="AO37" i="14"/>
  <c r="BC37" i="14"/>
  <c r="AP37" i="14"/>
  <c r="BA37" i="14"/>
  <c r="AN41" i="14"/>
  <c r="BB41" i="14"/>
  <c r="AO41" i="14"/>
  <c r="BC41" i="14"/>
  <c r="AP41" i="14"/>
  <c r="BA41" i="14"/>
  <c r="AN45" i="14"/>
  <c r="BB45" i="14"/>
  <c r="AO45" i="14"/>
  <c r="BC45" i="14"/>
  <c r="AP45" i="14"/>
  <c r="BA45" i="14"/>
  <c r="AN49" i="14"/>
  <c r="BB49" i="14"/>
  <c r="AO49" i="14"/>
  <c r="BC49" i="14"/>
  <c r="AP49" i="14"/>
  <c r="BA49" i="14"/>
  <c r="AN53" i="14"/>
  <c r="BB53" i="14"/>
  <c r="AO53" i="14"/>
  <c r="BC53" i="14"/>
  <c r="AP53" i="14"/>
  <c r="BA53" i="14"/>
  <c r="AN57" i="14"/>
  <c r="BB57" i="14"/>
  <c r="AO57" i="14"/>
  <c r="BC57" i="14"/>
  <c r="AP57" i="14"/>
  <c r="BA57" i="14"/>
  <c r="AN61" i="14"/>
  <c r="BB61" i="14"/>
  <c r="AO61" i="14"/>
  <c r="BC61" i="14"/>
  <c r="AP61" i="14"/>
  <c r="BA61" i="14"/>
  <c r="AN65" i="14"/>
  <c r="BB65" i="14"/>
  <c r="AO65" i="14"/>
  <c r="BC65" i="14"/>
  <c r="AP65" i="14"/>
  <c r="BA65" i="14"/>
  <c r="AN69" i="14"/>
  <c r="BB69" i="14"/>
  <c r="AO69" i="14"/>
  <c r="BC69" i="14"/>
  <c r="AP69" i="14"/>
  <c r="BA69" i="14"/>
  <c r="AN73" i="14"/>
  <c r="BB73" i="14"/>
  <c r="AO73" i="14"/>
  <c r="BC73" i="14"/>
  <c r="AP73" i="14"/>
  <c r="BA73" i="14"/>
  <c r="AN77" i="14"/>
  <c r="BB77" i="14"/>
  <c r="AO77" i="14"/>
  <c r="BC77" i="14"/>
  <c r="AP77" i="14"/>
  <c r="BA77" i="14"/>
  <c r="AN81" i="14"/>
  <c r="BB81" i="14"/>
  <c r="AO81" i="14"/>
  <c r="BC81" i="14"/>
  <c r="AP81" i="14"/>
  <c r="BA81" i="14"/>
  <c r="AN85" i="14"/>
  <c r="BB85" i="14"/>
  <c r="AO85" i="14"/>
  <c r="BC85" i="14"/>
  <c r="AP85" i="14"/>
  <c r="BA85" i="14"/>
  <c r="AN89" i="14"/>
  <c r="BB89" i="14"/>
  <c r="AO89" i="14"/>
  <c r="BC89" i="14"/>
  <c r="AP89" i="14"/>
  <c r="BA89" i="14"/>
  <c r="AN93" i="14"/>
  <c r="BB93" i="14"/>
  <c r="AO93" i="14"/>
  <c r="BC93" i="14"/>
  <c r="AP93" i="14"/>
  <c r="BA93" i="14"/>
  <c r="AN97" i="14"/>
  <c r="BB97" i="14"/>
  <c r="AO97" i="14"/>
  <c r="BC97" i="14"/>
  <c r="AP97" i="14"/>
  <c r="BA97" i="14"/>
  <c r="AN101" i="14"/>
  <c r="BB101" i="14"/>
  <c r="AO101" i="14"/>
  <c r="BC101" i="14"/>
  <c r="AP101" i="14"/>
  <c r="BA101" i="14"/>
  <c r="AN105" i="14"/>
  <c r="BB105" i="14"/>
  <c r="AO105" i="14"/>
  <c r="BC105" i="14"/>
  <c r="AP105" i="14"/>
  <c r="BA105" i="14"/>
  <c r="AN109" i="14"/>
  <c r="BB109" i="14"/>
  <c r="AO109" i="14"/>
  <c r="BC109" i="14"/>
  <c r="AP109" i="14"/>
  <c r="BA109" i="14"/>
  <c r="AN113" i="14"/>
  <c r="BB113" i="14"/>
  <c r="AO113" i="14"/>
  <c r="BC113" i="14"/>
  <c r="AP113" i="14"/>
  <c r="BA113" i="14"/>
  <c r="AN117" i="14"/>
  <c r="BB117" i="14"/>
  <c r="AO117" i="14"/>
  <c r="BC117" i="14"/>
  <c r="AP117" i="14"/>
  <c r="BA117" i="14"/>
  <c r="AN121" i="14"/>
  <c r="BB121" i="14"/>
  <c r="AO121" i="14"/>
  <c r="BC121" i="14"/>
  <c r="AP121" i="14"/>
  <c r="BA121" i="14"/>
  <c r="AN125" i="14"/>
  <c r="BB125" i="14"/>
  <c r="AO125" i="14"/>
  <c r="BC125" i="14"/>
  <c r="AP125" i="14"/>
  <c r="BA125" i="14"/>
  <c r="AN129" i="14"/>
  <c r="BB129" i="14"/>
  <c r="AO129" i="14"/>
  <c r="BC129" i="14"/>
  <c r="AP129" i="14"/>
  <c r="BA129" i="14"/>
  <c r="AN133" i="14"/>
  <c r="BB133" i="14"/>
  <c r="AO133" i="14"/>
  <c r="BC133" i="14"/>
  <c r="AP133" i="14"/>
  <c r="BA133" i="14"/>
  <c r="AN137" i="14"/>
  <c r="BB137" i="14"/>
  <c r="AO137" i="14"/>
  <c r="BC137" i="14"/>
  <c r="AP137" i="14"/>
  <c r="BA137" i="14"/>
  <c r="AP3" i="18"/>
  <c r="BB3" i="18"/>
  <c r="BC3" i="18"/>
  <c r="AN3" i="18"/>
  <c r="AO3" i="18"/>
  <c r="BA3" i="18"/>
  <c r="AP7" i="18"/>
  <c r="BB7" i="18"/>
  <c r="BC7" i="18"/>
  <c r="AN7" i="18"/>
  <c r="BA7" i="18"/>
  <c r="AO7" i="18"/>
  <c r="AP11" i="18"/>
  <c r="BB11" i="18"/>
  <c r="BC11" i="18"/>
  <c r="AN11" i="18"/>
  <c r="BA11" i="18"/>
  <c r="AO11" i="18"/>
  <c r="AP15" i="18"/>
  <c r="BB15" i="18"/>
  <c r="BC15" i="18"/>
  <c r="AN15" i="18"/>
  <c r="AO15" i="18"/>
  <c r="BA15" i="18"/>
  <c r="AP19" i="18"/>
  <c r="BB19" i="18"/>
  <c r="BC19" i="18"/>
  <c r="AN19" i="18"/>
  <c r="AO19" i="18"/>
  <c r="BA19" i="18"/>
  <c r="AP23" i="18"/>
  <c r="BB23" i="18"/>
  <c r="BC23" i="18"/>
  <c r="AN23" i="18"/>
  <c r="BA23" i="18"/>
  <c r="AO23" i="18"/>
  <c r="AP27" i="18"/>
  <c r="BB27" i="18"/>
  <c r="BC27" i="18"/>
  <c r="AN27" i="18"/>
  <c r="BA27" i="18"/>
  <c r="AO27" i="18"/>
  <c r="AP31" i="18"/>
  <c r="BB31" i="18"/>
  <c r="BC31" i="18"/>
  <c r="AN31" i="18"/>
  <c r="AO31" i="18"/>
  <c r="BA31" i="18"/>
  <c r="AP35" i="18"/>
  <c r="BB35" i="18"/>
  <c r="BC35" i="18"/>
  <c r="AN35" i="18"/>
  <c r="AO35" i="18"/>
  <c r="BA35" i="18"/>
  <c r="AP39" i="18"/>
  <c r="BB39" i="18"/>
  <c r="BC39" i="18"/>
  <c r="AN39" i="18"/>
  <c r="AO39" i="18"/>
  <c r="BA39" i="18"/>
  <c r="AP43" i="18"/>
  <c r="BB43" i="18"/>
  <c r="BC43" i="18"/>
  <c r="AN43" i="18"/>
  <c r="BA43" i="18"/>
  <c r="AO43" i="18"/>
  <c r="AP47" i="18"/>
  <c r="BB47" i="18"/>
  <c r="BC47" i="18"/>
  <c r="AN47" i="18"/>
  <c r="AO47" i="18"/>
  <c r="BA47" i="18"/>
  <c r="AP51" i="18"/>
  <c r="BB51" i="18"/>
  <c r="BC51" i="18"/>
  <c r="AN51" i="18"/>
  <c r="AO51" i="18"/>
  <c r="BA51" i="18"/>
  <c r="AP55" i="18"/>
  <c r="BB55" i="18"/>
  <c r="BC55" i="18"/>
  <c r="AN55" i="18"/>
  <c r="AO55" i="18"/>
  <c r="BA55" i="18"/>
  <c r="AP59" i="18"/>
  <c r="BB59" i="18"/>
  <c r="BC59" i="18"/>
  <c r="AN59" i="18"/>
  <c r="BA59" i="18"/>
  <c r="AO59" i="18"/>
  <c r="AP63" i="18"/>
  <c r="BB63" i="18"/>
  <c r="BC63" i="18"/>
  <c r="AN63" i="18"/>
  <c r="AO63" i="18"/>
  <c r="BA63" i="18"/>
  <c r="AP67" i="18"/>
  <c r="BB67" i="18"/>
  <c r="BC67" i="18"/>
  <c r="AN67" i="18"/>
  <c r="AO67" i="18"/>
  <c r="BA67" i="18"/>
  <c r="AP71" i="18"/>
  <c r="BB71" i="18"/>
  <c r="BC71" i="18"/>
  <c r="AN71" i="18"/>
  <c r="BA71" i="18"/>
  <c r="AO71" i="18"/>
  <c r="AP75" i="18"/>
  <c r="BB75" i="18"/>
  <c r="BC75" i="18"/>
  <c r="AN75" i="18"/>
  <c r="BA75" i="18"/>
  <c r="AO75" i="18"/>
  <c r="AP79" i="18"/>
  <c r="BB79" i="18"/>
  <c r="BC79" i="18"/>
  <c r="AN79" i="18"/>
  <c r="AO79" i="18"/>
  <c r="BA79" i="18"/>
  <c r="AP83" i="18"/>
  <c r="BB83" i="18"/>
  <c r="BC83" i="18"/>
  <c r="AN83" i="18"/>
  <c r="AO83" i="18"/>
  <c r="BA83" i="18"/>
  <c r="AO5" i="12"/>
  <c r="BC5" i="12"/>
  <c r="AP5" i="12"/>
  <c r="BA5" i="12"/>
  <c r="AN5" i="12"/>
  <c r="BB5" i="12"/>
  <c r="AO9" i="12"/>
  <c r="BC9" i="12"/>
  <c r="AP9" i="12"/>
  <c r="BA9" i="12"/>
  <c r="AN9" i="12"/>
  <c r="BB9" i="12"/>
  <c r="AO13" i="12"/>
  <c r="BC13" i="12"/>
  <c r="AP13" i="12"/>
  <c r="BB13" i="12"/>
  <c r="BA13" i="12"/>
  <c r="AN13" i="12"/>
  <c r="AO17" i="12"/>
  <c r="BC17" i="12"/>
  <c r="BB17" i="12"/>
  <c r="AP17" i="12"/>
  <c r="AN17" i="12"/>
  <c r="CT18" i="12" s="1"/>
  <c r="BA17" i="12"/>
  <c r="AO6" i="13"/>
  <c r="BB6" i="13"/>
  <c r="AP6" i="13"/>
  <c r="BC6" i="13"/>
  <c r="AN6" i="13"/>
  <c r="BA6" i="13"/>
  <c r="AO10" i="13"/>
  <c r="BB10" i="13"/>
  <c r="BA10" i="13"/>
  <c r="AP10" i="13"/>
  <c r="BC10" i="13"/>
  <c r="AN10" i="13"/>
  <c r="AO14" i="13"/>
  <c r="BB14" i="13"/>
  <c r="AN14" i="13"/>
  <c r="BA14" i="13"/>
  <c r="AP14" i="13"/>
  <c r="BC14" i="13"/>
  <c r="AO18" i="13"/>
  <c r="BB18" i="13"/>
  <c r="AN18" i="13"/>
  <c r="BA18" i="13"/>
  <c r="AP18" i="13"/>
  <c r="BC18" i="13"/>
  <c r="AO22" i="13"/>
  <c r="BB22" i="13"/>
  <c r="AN22" i="13"/>
  <c r="AP22" i="13"/>
  <c r="BC22" i="13"/>
  <c r="BA22" i="13"/>
  <c r="AO26" i="13"/>
  <c r="BB26" i="13"/>
  <c r="BA26" i="13"/>
  <c r="AP26" i="13"/>
  <c r="BC26" i="13"/>
  <c r="AN26" i="13"/>
  <c r="AO30" i="13"/>
  <c r="BB30" i="13"/>
  <c r="BA30" i="13"/>
  <c r="AP30" i="13"/>
  <c r="BC30" i="13"/>
  <c r="AN30" i="13"/>
  <c r="AO34" i="13"/>
  <c r="BB34" i="13"/>
  <c r="BA34" i="13"/>
  <c r="AP34" i="13"/>
  <c r="BC34" i="13"/>
  <c r="AN34" i="13"/>
  <c r="AO38" i="13"/>
  <c r="BB38" i="13"/>
  <c r="BA38" i="13"/>
  <c r="AP38" i="13"/>
  <c r="BC38" i="13"/>
  <c r="AN38" i="13"/>
  <c r="AO42" i="13"/>
  <c r="BB42" i="13"/>
  <c r="AP42" i="13"/>
  <c r="BC42" i="13"/>
  <c r="AN42" i="13"/>
  <c r="BA42" i="13"/>
  <c r="AO46" i="13"/>
  <c r="BB46" i="13"/>
  <c r="AP46" i="13"/>
  <c r="BC46" i="13"/>
  <c r="AN46" i="13"/>
  <c r="BA46" i="13"/>
  <c r="AO50" i="13"/>
  <c r="BB50" i="13"/>
  <c r="AN50" i="13"/>
  <c r="AP50" i="13"/>
  <c r="BC50" i="13"/>
  <c r="BA50" i="13"/>
  <c r="AO54" i="13"/>
  <c r="BB54" i="13"/>
  <c r="AP54" i="13"/>
  <c r="BC54" i="13"/>
  <c r="BA54" i="13"/>
  <c r="AN54" i="13"/>
  <c r="AO58" i="13"/>
  <c r="BB58" i="13"/>
  <c r="AP58" i="13"/>
  <c r="BC58" i="13"/>
  <c r="BA58" i="13"/>
  <c r="AN58" i="13"/>
  <c r="AO62" i="13"/>
  <c r="BB62" i="13"/>
  <c r="AN62" i="13"/>
  <c r="AP62" i="13"/>
  <c r="BC62" i="13"/>
  <c r="BA62" i="13"/>
  <c r="AO66" i="13"/>
  <c r="BB66" i="13"/>
  <c r="AN66" i="13"/>
  <c r="AP66" i="13"/>
  <c r="BC66" i="13"/>
  <c r="BA66" i="13"/>
  <c r="AO70" i="13"/>
  <c r="BB70" i="13"/>
  <c r="AN70" i="13"/>
  <c r="AP70" i="13"/>
  <c r="BC70" i="13"/>
  <c r="BA70" i="13"/>
  <c r="AO74" i="13"/>
  <c r="BB74" i="13"/>
  <c r="AP74" i="13"/>
  <c r="BC74" i="13"/>
  <c r="AN74" i="13"/>
  <c r="BA74" i="13"/>
  <c r="AO78" i="13"/>
  <c r="BB78" i="13"/>
  <c r="AP78" i="13"/>
  <c r="BC78" i="13"/>
  <c r="BA78" i="13"/>
  <c r="AN78" i="13"/>
  <c r="AO82" i="13"/>
  <c r="BB82" i="13"/>
  <c r="BA82" i="13"/>
  <c r="AP82" i="13"/>
  <c r="BC82" i="13"/>
  <c r="AN82" i="13"/>
  <c r="AO86" i="13"/>
  <c r="BB86" i="13"/>
  <c r="AP86" i="13"/>
  <c r="BC86" i="13"/>
  <c r="BA86" i="13"/>
  <c r="AN86" i="13"/>
  <c r="AO90" i="13"/>
  <c r="BB90" i="13"/>
  <c r="AP90" i="13"/>
  <c r="BC90" i="13"/>
  <c r="BA90" i="13"/>
  <c r="AN90" i="13"/>
  <c r="AO94" i="13"/>
  <c r="BB94" i="13"/>
  <c r="AP94" i="13"/>
  <c r="BC94" i="13"/>
  <c r="BA94" i="13"/>
  <c r="AN94" i="13"/>
  <c r="AO98" i="13"/>
  <c r="BB98" i="13"/>
  <c r="BA98" i="13"/>
  <c r="AP98" i="13"/>
  <c r="BC98" i="13"/>
  <c r="AN98" i="13"/>
  <c r="AO102" i="13"/>
  <c r="BB102" i="13"/>
  <c r="AP102" i="13"/>
  <c r="BC102" i="13"/>
  <c r="BA102" i="13"/>
  <c r="AN102" i="13"/>
  <c r="AO106" i="13"/>
  <c r="BB106" i="13"/>
  <c r="AP106" i="13"/>
  <c r="BC106" i="13"/>
  <c r="BA106" i="13"/>
  <c r="AN106" i="13"/>
  <c r="AO110" i="13"/>
  <c r="BB110" i="13"/>
  <c r="AP110" i="13"/>
  <c r="BC110" i="13"/>
  <c r="BA110" i="13"/>
  <c r="AN110" i="13"/>
  <c r="AP114" i="13"/>
  <c r="AN114" i="13"/>
  <c r="BB114" i="13"/>
  <c r="AO114" i="13"/>
  <c r="BC114" i="13"/>
  <c r="BA114" i="13"/>
  <c r="AP118" i="13"/>
  <c r="AN118" i="13"/>
  <c r="AO118" i="13"/>
  <c r="BB118" i="13"/>
  <c r="BC118" i="13"/>
  <c r="BA118" i="13"/>
  <c r="AP122" i="13"/>
  <c r="AN122" i="13"/>
  <c r="BB122" i="13"/>
  <c r="AO122" i="13"/>
  <c r="BC122" i="13"/>
  <c r="BA122" i="13"/>
  <c r="AP126" i="13"/>
  <c r="AN126" i="13"/>
  <c r="BB126" i="13"/>
  <c r="BC126" i="13"/>
  <c r="AO126" i="13"/>
  <c r="BA126" i="13"/>
  <c r="AP130" i="13"/>
  <c r="AN130" i="13"/>
  <c r="BB130" i="13"/>
  <c r="AO130" i="13"/>
  <c r="BC130" i="13"/>
  <c r="BA130" i="13"/>
  <c r="AP134" i="13"/>
  <c r="AN134" i="13"/>
  <c r="AO134" i="13"/>
  <c r="BB134" i="13"/>
  <c r="BC134" i="13"/>
  <c r="BA134" i="13"/>
  <c r="AP138" i="13"/>
  <c r="AN138" i="13"/>
  <c r="BB138" i="13"/>
  <c r="BC138" i="13"/>
  <c r="AO138" i="13"/>
  <c r="BA138" i="13"/>
  <c r="AP142" i="13"/>
  <c r="AN142" i="13"/>
  <c r="BB142" i="13"/>
  <c r="BC142" i="13"/>
  <c r="AO142" i="13"/>
  <c r="BA142" i="13"/>
  <c r="AP146" i="13"/>
  <c r="AN146" i="13"/>
  <c r="BB146" i="13"/>
  <c r="AO146" i="13"/>
  <c r="BC146" i="13"/>
  <c r="BA146" i="13"/>
  <c r="AP150" i="13"/>
  <c r="AN150" i="13"/>
  <c r="AO150" i="13"/>
  <c r="BB150" i="13"/>
  <c r="BC150" i="13"/>
  <c r="BA150" i="13"/>
  <c r="AP154" i="13"/>
  <c r="AN154" i="13"/>
  <c r="BB154" i="13"/>
  <c r="BC154" i="13"/>
  <c r="AO154" i="13"/>
  <c r="BA154" i="13"/>
  <c r="AP158" i="13"/>
  <c r="AN158" i="13"/>
  <c r="BB158" i="13"/>
  <c r="BC158" i="13"/>
  <c r="AO158" i="13"/>
  <c r="BA158" i="13"/>
  <c r="AP162" i="13"/>
  <c r="AN162" i="13"/>
  <c r="BB162" i="13"/>
  <c r="AO162" i="13"/>
  <c r="BC162" i="13"/>
  <c r="BA162" i="13"/>
  <c r="AP166" i="13"/>
  <c r="AN166" i="13"/>
  <c r="AO166" i="13"/>
  <c r="BB166" i="13"/>
  <c r="BC166" i="13"/>
  <c r="BA166" i="13"/>
  <c r="AP170" i="13"/>
  <c r="AN170" i="13"/>
  <c r="BB170" i="13"/>
  <c r="AO170" i="13"/>
  <c r="BC170" i="13"/>
  <c r="BA170" i="13"/>
  <c r="AP174" i="13"/>
  <c r="AN174" i="13"/>
  <c r="BB174" i="13"/>
  <c r="BC174" i="13"/>
  <c r="BA174" i="13"/>
  <c r="AO174" i="13"/>
  <c r="AP178" i="13"/>
  <c r="AN178" i="13"/>
  <c r="BB178" i="13"/>
  <c r="AO178" i="13"/>
  <c r="BC178" i="13"/>
  <c r="BA178" i="13"/>
  <c r="AO6" i="14"/>
  <c r="BC6" i="14"/>
  <c r="AP6" i="14"/>
  <c r="BA6" i="14"/>
  <c r="BB6" i="14"/>
  <c r="AN6" i="14"/>
  <c r="AO10" i="14"/>
  <c r="BC10" i="14"/>
  <c r="AP10" i="14"/>
  <c r="BA10" i="14"/>
  <c r="AN10" i="14"/>
  <c r="BB10" i="14"/>
  <c r="AO14" i="14"/>
  <c r="BC14" i="14"/>
  <c r="AP14" i="14"/>
  <c r="BA14" i="14"/>
  <c r="AN14" i="14"/>
  <c r="BB14" i="14"/>
  <c r="AO18" i="14"/>
  <c r="BC18" i="14"/>
  <c r="AP18" i="14"/>
  <c r="BA18" i="14"/>
  <c r="BB18" i="14"/>
  <c r="AN18" i="14"/>
  <c r="AO22" i="14"/>
  <c r="BC22" i="14"/>
  <c r="AP22" i="14"/>
  <c r="BA22" i="14"/>
  <c r="BB22" i="14"/>
  <c r="AN22" i="14"/>
  <c r="AO26" i="14"/>
  <c r="BC26" i="14"/>
  <c r="AP26" i="14"/>
  <c r="BA26" i="14"/>
  <c r="AN26" i="14"/>
  <c r="BB26" i="14"/>
  <c r="AO30" i="14"/>
  <c r="BC30" i="14"/>
  <c r="AP30" i="14"/>
  <c r="BA30" i="14"/>
  <c r="AN30" i="14"/>
  <c r="BB30" i="14"/>
  <c r="AO34" i="14"/>
  <c r="BC34" i="14"/>
  <c r="AP34" i="14"/>
  <c r="BA34" i="14"/>
  <c r="BB34" i="14"/>
  <c r="AN34" i="14"/>
  <c r="AO38" i="14"/>
  <c r="BC38" i="14"/>
  <c r="AP38" i="14"/>
  <c r="BA38" i="14"/>
  <c r="BB38" i="14"/>
  <c r="AN38" i="14"/>
  <c r="AO42" i="14"/>
  <c r="BC42" i="14"/>
  <c r="AP42" i="14"/>
  <c r="BA42" i="14"/>
  <c r="AN42" i="14"/>
  <c r="BB42" i="14"/>
  <c r="AO46" i="14"/>
  <c r="BC46" i="14"/>
  <c r="AP46" i="14"/>
  <c r="BA46" i="14"/>
  <c r="AN46" i="14"/>
  <c r="BB46" i="14"/>
  <c r="AO50" i="14"/>
  <c r="BC50" i="14"/>
  <c r="AP50" i="14"/>
  <c r="BA50" i="14"/>
  <c r="BB50" i="14"/>
  <c r="AN50" i="14"/>
  <c r="AO54" i="14"/>
  <c r="BC54" i="14"/>
  <c r="AP54" i="14"/>
  <c r="BA54" i="14"/>
  <c r="BB54" i="14"/>
  <c r="AN54" i="14"/>
  <c r="AO58" i="14"/>
  <c r="BC58" i="14"/>
  <c r="AP58" i="14"/>
  <c r="BA58" i="14"/>
  <c r="AN58" i="14"/>
  <c r="BB58" i="14"/>
  <c r="AO62" i="14"/>
  <c r="BC62" i="14"/>
  <c r="AP62" i="14"/>
  <c r="BA62" i="14"/>
  <c r="AN62" i="14"/>
  <c r="BB62" i="14"/>
  <c r="AO66" i="14"/>
  <c r="BC66" i="14"/>
  <c r="AP66" i="14"/>
  <c r="BA66" i="14"/>
  <c r="BB66" i="14"/>
  <c r="AN66" i="14"/>
  <c r="AO70" i="14"/>
  <c r="BC70" i="14"/>
  <c r="AP70" i="14"/>
  <c r="BA70" i="14"/>
  <c r="BB70" i="14"/>
  <c r="AN70" i="14"/>
  <c r="AO74" i="14"/>
  <c r="BC74" i="14"/>
  <c r="AP74" i="14"/>
  <c r="BA74" i="14"/>
  <c r="AN74" i="14"/>
  <c r="BB74" i="14"/>
  <c r="AO78" i="14"/>
  <c r="BC78" i="14"/>
  <c r="AP78" i="14"/>
  <c r="BA78" i="14"/>
  <c r="AN78" i="14"/>
  <c r="BB78" i="14"/>
  <c r="AO82" i="14"/>
  <c r="BC82" i="14"/>
  <c r="AP82" i="14"/>
  <c r="BA82" i="14"/>
  <c r="BB82" i="14"/>
  <c r="AN82" i="14"/>
  <c r="AO86" i="14"/>
  <c r="BC86" i="14"/>
  <c r="AP86" i="14"/>
  <c r="BA86" i="14"/>
  <c r="BB86" i="14"/>
  <c r="AN86" i="14"/>
  <c r="AO90" i="14"/>
  <c r="BC90" i="14"/>
  <c r="AP90" i="14"/>
  <c r="BA90" i="14"/>
  <c r="AN90" i="14"/>
  <c r="BB90" i="14"/>
  <c r="AO94" i="14"/>
  <c r="BC94" i="14"/>
  <c r="AP94" i="14"/>
  <c r="BA94" i="14"/>
  <c r="AN94" i="14"/>
  <c r="BB94" i="14"/>
  <c r="AO98" i="14"/>
  <c r="BC98" i="14"/>
  <c r="AP98" i="14"/>
  <c r="BA98" i="14"/>
  <c r="BB98" i="14"/>
  <c r="AN98" i="14"/>
  <c r="AO102" i="14"/>
  <c r="BC102" i="14"/>
  <c r="AP102" i="14"/>
  <c r="BA102" i="14"/>
  <c r="BB102" i="14"/>
  <c r="AN102" i="14"/>
  <c r="AO106" i="14"/>
  <c r="BC106" i="14"/>
  <c r="AP106" i="14"/>
  <c r="BA106" i="14"/>
  <c r="AN106" i="14"/>
  <c r="BB106" i="14"/>
  <c r="AO110" i="14"/>
  <c r="BC110" i="14"/>
  <c r="AP110" i="14"/>
  <c r="BA110" i="14"/>
  <c r="BB110" i="14"/>
  <c r="AN110" i="14"/>
  <c r="AO114" i="14"/>
  <c r="BC114" i="14"/>
  <c r="AP114" i="14"/>
  <c r="BA114" i="14"/>
  <c r="BB114" i="14"/>
  <c r="AN114" i="14"/>
  <c r="AO118" i="14"/>
  <c r="BC118" i="14"/>
  <c r="AP118" i="14"/>
  <c r="BA118" i="14"/>
  <c r="BB118" i="14"/>
  <c r="AN118" i="14"/>
  <c r="AO122" i="14"/>
  <c r="BC122" i="14"/>
  <c r="AP122" i="14"/>
  <c r="BA122" i="14"/>
  <c r="AN122" i="14"/>
  <c r="BB122" i="14"/>
  <c r="AO126" i="14"/>
  <c r="BC126" i="14"/>
  <c r="AP126" i="14"/>
  <c r="BA126" i="14"/>
  <c r="BB126" i="14"/>
  <c r="AN126" i="14"/>
  <c r="AO130" i="14"/>
  <c r="BC130" i="14"/>
  <c r="AP130" i="14"/>
  <c r="BA130" i="14"/>
  <c r="BB130" i="14"/>
  <c r="AN130" i="14"/>
  <c r="AO134" i="14"/>
  <c r="BC134" i="14"/>
  <c r="AP134" i="14"/>
  <c r="BA134" i="14"/>
  <c r="BB134" i="14"/>
  <c r="AN134" i="14"/>
  <c r="AB4" i="18"/>
  <c r="BC4" i="18"/>
  <c r="AN4" i="18"/>
  <c r="AO4" i="18"/>
  <c r="BA4" i="18"/>
  <c r="BB4" i="18"/>
  <c r="AP4" i="18"/>
  <c r="BC8" i="18"/>
  <c r="AN8" i="18"/>
  <c r="AO8" i="18"/>
  <c r="BA8" i="18"/>
  <c r="AP8" i="18"/>
  <c r="BB8" i="18"/>
  <c r="BC12" i="18"/>
  <c r="AN12" i="18"/>
  <c r="AO12" i="18"/>
  <c r="BA12" i="18"/>
  <c r="BB12" i="18"/>
  <c r="AP12" i="18"/>
  <c r="BC16" i="18"/>
  <c r="AN16" i="18"/>
  <c r="AO16" i="18"/>
  <c r="BA16" i="18"/>
  <c r="BB16" i="18"/>
  <c r="AP16" i="18"/>
  <c r="BC20" i="18"/>
  <c r="AN20" i="18"/>
  <c r="AO20" i="18"/>
  <c r="BA20" i="18"/>
  <c r="BB20" i="18"/>
  <c r="AP20" i="18"/>
  <c r="BC24" i="18"/>
  <c r="AN24" i="18"/>
  <c r="AO24" i="18"/>
  <c r="BA24" i="18"/>
  <c r="AP24" i="18"/>
  <c r="BB24" i="18"/>
  <c r="BC28" i="18"/>
  <c r="AN28" i="18"/>
  <c r="AO28" i="18"/>
  <c r="BA28" i="18"/>
  <c r="BB28" i="18"/>
  <c r="AP28" i="18"/>
  <c r="BC32" i="18"/>
  <c r="AN32" i="18"/>
  <c r="AO32" i="18"/>
  <c r="BA32" i="18"/>
  <c r="BB32" i="18"/>
  <c r="AP32" i="18"/>
  <c r="BC36" i="18"/>
  <c r="AN36" i="18"/>
  <c r="AO36" i="18"/>
  <c r="BA36" i="18"/>
  <c r="BB36" i="18"/>
  <c r="AP36" i="18"/>
  <c r="BC40" i="18"/>
  <c r="AN40" i="18"/>
  <c r="AO40" i="18"/>
  <c r="BA40" i="18"/>
  <c r="AP40" i="18"/>
  <c r="BB40" i="18"/>
  <c r="BC44" i="18"/>
  <c r="AN44" i="18"/>
  <c r="AO44" i="18"/>
  <c r="BA44" i="18"/>
  <c r="BB44" i="18"/>
  <c r="AP44" i="18"/>
  <c r="BC48" i="18"/>
  <c r="AN48" i="18"/>
  <c r="AO48" i="18"/>
  <c r="BA48" i="18"/>
  <c r="BB48" i="18"/>
  <c r="AP48" i="18"/>
  <c r="BC52" i="18"/>
  <c r="AN52" i="18"/>
  <c r="AO52" i="18"/>
  <c r="BA52" i="18"/>
  <c r="BB52" i="18"/>
  <c r="AP52" i="18"/>
  <c r="BC56" i="18"/>
  <c r="AN56" i="18"/>
  <c r="AO56" i="18"/>
  <c r="BA56" i="18"/>
  <c r="AP56" i="18"/>
  <c r="BB56" i="18"/>
  <c r="BC60" i="18"/>
  <c r="AN60" i="18"/>
  <c r="AO60" i="18"/>
  <c r="BA60" i="18"/>
  <c r="BB60" i="18"/>
  <c r="AP60" i="18"/>
  <c r="BC64" i="18"/>
  <c r="AN64" i="18"/>
  <c r="AO64" i="18"/>
  <c r="BA64" i="18"/>
  <c r="BB64" i="18"/>
  <c r="AP64" i="18"/>
  <c r="BC68" i="18"/>
  <c r="AN68" i="18"/>
  <c r="AO68" i="18"/>
  <c r="BA68" i="18"/>
  <c r="BB68" i="18"/>
  <c r="AP68" i="18"/>
  <c r="BC72" i="18"/>
  <c r="AN72" i="18"/>
  <c r="AO72" i="18"/>
  <c r="BA72" i="18"/>
  <c r="AP72" i="18"/>
  <c r="BB72" i="18"/>
  <c r="BC76" i="18"/>
  <c r="AN76" i="18"/>
  <c r="AO76" i="18"/>
  <c r="BA76" i="18"/>
  <c r="BB76" i="18"/>
  <c r="AP76" i="18"/>
  <c r="BC80" i="18"/>
  <c r="AN80" i="18"/>
  <c r="AO80" i="18"/>
  <c r="BA80" i="18"/>
  <c r="BB80" i="18"/>
  <c r="AP80" i="18"/>
  <c r="BC84" i="18"/>
  <c r="AN84" i="18"/>
  <c r="AO84" i="18"/>
  <c r="BA84" i="18"/>
  <c r="BB84" i="18"/>
  <c r="AP84" i="18"/>
  <c r="BC88" i="18"/>
  <c r="AN88" i="18"/>
  <c r="AO88" i="18"/>
  <c r="BA88" i="18"/>
  <c r="AP88" i="18"/>
  <c r="BB88" i="18"/>
  <c r="BC92" i="18"/>
  <c r="AN92" i="18"/>
  <c r="AO92" i="18"/>
  <c r="BA92" i="18"/>
  <c r="BB92" i="18"/>
  <c r="AP92" i="18"/>
  <c r="BC96" i="18"/>
  <c r="AN96" i="18"/>
  <c r="AO96" i="18"/>
  <c r="BA96" i="18"/>
  <c r="BB96" i="18"/>
  <c r="AP96" i="18"/>
  <c r="BC100" i="18"/>
  <c r="AN100" i="18"/>
  <c r="AO100" i="18"/>
  <c r="BA100" i="18"/>
  <c r="BB100" i="18"/>
  <c r="AP100" i="18"/>
  <c r="BC104" i="18"/>
  <c r="AN104" i="18"/>
  <c r="AO104" i="18"/>
  <c r="BA104" i="18"/>
  <c r="AP104" i="18"/>
  <c r="BB104" i="18"/>
  <c r="BC108" i="18"/>
  <c r="AN108" i="18"/>
  <c r="AO108" i="18"/>
  <c r="BA108" i="18"/>
  <c r="BB108" i="18"/>
  <c r="AP108" i="18"/>
  <c r="BC112" i="18"/>
  <c r="AN112" i="18"/>
  <c r="AO112" i="18"/>
  <c r="BA112" i="18"/>
  <c r="BB112" i="18"/>
  <c r="AP112" i="18"/>
  <c r="BC116" i="18"/>
  <c r="AN116" i="18"/>
  <c r="AO116" i="18"/>
  <c r="BA116" i="18"/>
  <c r="BB116" i="18"/>
  <c r="AP116" i="18"/>
  <c r="BC120" i="18"/>
  <c r="AN120" i="18"/>
  <c r="AO120" i="18"/>
  <c r="BA120" i="18"/>
  <c r="AP120" i="18"/>
  <c r="BB120" i="18"/>
  <c r="BC124" i="18"/>
  <c r="AN124" i="18"/>
  <c r="AO124" i="18"/>
  <c r="BA124" i="18"/>
  <c r="AP124" i="18"/>
  <c r="BB124" i="18"/>
  <c r="BC128" i="18"/>
  <c r="AN128" i="18"/>
  <c r="AO128" i="18"/>
  <c r="BA128" i="18"/>
  <c r="BB128" i="18"/>
  <c r="AP128" i="18"/>
  <c r="BC132" i="18"/>
  <c r="AN132" i="18"/>
  <c r="AO132" i="18"/>
  <c r="BA132" i="18"/>
  <c r="AP132" i="18"/>
  <c r="BB132" i="18"/>
  <c r="BC136" i="18"/>
  <c r="AN136" i="18"/>
  <c r="AO136" i="18"/>
  <c r="BA136" i="18"/>
  <c r="AP136" i="18"/>
  <c r="BB136" i="18"/>
  <c r="BC140" i="18"/>
  <c r="AN140" i="18"/>
  <c r="AO140" i="18"/>
  <c r="BA140" i="18"/>
  <c r="AP140" i="18"/>
  <c r="BB140" i="18"/>
  <c r="BC144" i="18"/>
  <c r="AN144" i="18"/>
  <c r="AO144" i="18"/>
  <c r="BA144" i="18"/>
  <c r="BB144" i="18"/>
  <c r="AP144" i="18"/>
  <c r="BC148" i="18"/>
  <c r="AN148" i="18"/>
  <c r="AO148" i="18"/>
  <c r="BA148" i="18"/>
  <c r="AP148" i="18"/>
  <c r="BB148" i="18"/>
  <c r="BC152" i="18"/>
  <c r="AN152" i="18"/>
  <c r="AO152" i="18"/>
  <c r="BA152" i="18"/>
  <c r="AP152" i="18"/>
  <c r="BB152" i="18"/>
  <c r="BC156" i="18"/>
  <c r="AN156" i="18"/>
  <c r="AO156" i="18"/>
  <c r="BA156" i="18"/>
  <c r="BB156" i="18"/>
  <c r="AP156" i="18"/>
  <c r="BC160" i="18"/>
  <c r="AN160" i="18"/>
  <c r="AO160" i="18"/>
  <c r="BA160" i="18"/>
  <c r="BB160" i="18"/>
  <c r="AP160" i="18"/>
  <c r="BC164" i="18"/>
  <c r="AN164" i="18"/>
  <c r="AO164" i="18"/>
  <c r="BA164" i="18"/>
  <c r="AP164" i="18"/>
  <c r="BB164" i="18"/>
  <c r="BC168" i="18"/>
  <c r="AN168" i="18"/>
  <c r="AO168" i="18"/>
  <c r="BA168" i="18"/>
  <c r="AP168" i="18"/>
  <c r="BB168" i="18"/>
  <c r="BC172" i="18"/>
  <c r="AN172" i="18"/>
  <c r="AO172" i="18"/>
  <c r="BA172" i="18"/>
  <c r="BB172" i="18"/>
  <c r="AP172" i="18"/>
  <c r="BC176" i="18"/>
  <c r="AN176" i="18"/>
  <c r="AO176" i="18"/>
  <c r="BA176" i="18"/>
  <c r="BB176" i="18"/>
  <c r="AP176" i="18"/>
  <c r="BC180" i="18"/>
  <c r="AN180" i="18"/>
  <c r="AO180" i="18"/>
  <c r="BA180" i="18"/>
  <c r="AP180" i="18"/>
  <c r="BB180" i="18"/>
  <c r="BC184" i="18"/>
  <c r="AN184" i="18"/>
  <c r="AO184" i="18"/>
  <c r="BA184" i="18"/>
  <c r="AP184" i="18"/>
  <c r="BB184" i="18"/>
  <c r="BC188" i="18"/>
  <c r="AN188" i="18"/>
  <c r="AO188" i="18"/>
  <c r="BA188" i="18"/>
  <c r="AP188" i="18"/>
  <c r="BB188" i="18"/>
  <c r="AN3" i="19"/>
  <c r="AO3" i="19"/>
  <c r="BA3" i="19"/>
  <c r="AP3" i="19"/>
  <c r="BB3" i="19"/>
  <c r="BC3" i="19"/>
  <c r="AN7" i="19"/>
  <c r="AO7" i="19"/>
  <c r="BA7" i="19"/>
  <c r="AP7" i="19"/>
  <c r="BB7" i="19"/>
  <c r="BC7" i="19"/>
  <c r="AP6" i="12"/>
  <c r="AO6" i="12"/>
  <c r="BC6" i="12"/>
  <c r="BA6" i="12"/>
  <c r="AN6" i="12"/>
  <c r="BB6" i="12"/>
  <c r="AP10" i="12"/>
  <c r="AO10" i="12"/>
  <c r="BA10" i="12"/>
  <c r="BC10" i="12"/>
  <c r="AN10" i="12"/>
  <c r="BB10" i="12"/>
  <c r="AP14" i="12"/>
  <c r="AO14" i="12"/>
  <c r="BC14" i="12"/>
  <c r="BA14" i="12"/>
  <c r="AN14" i="12"/>
  <c r="BB14" i="12"/>
  <c r="AP3" i="13"/>
  <c r="BC3" i="13"/>
  <c r="AO3" i="13"/>
  <c r="BB3" i="13"/>
  <c r="AN3" i="13"/>
  <c r="BA3" i="13"/>
  <c r="AP7" i="13"/>
  <c r="BC7" i="13"/>
  <c r="AO7" i="13"/>
  <c r="BB7" i="13"/>
  <c r="AN7" i="13"/>
  <c r="BA7" i="13"/>
  <c r="AP11" i="13"/>
  <c r="BC11" i="13"/>
  <c r="AO11" i="13"/>
  <c r="AN11" i="13"/>
  <c r="BA11" i="13"/>
  <c r="BB11" i="13"/>
  <c r="AP15" i="13"/>
  <c r="BC15" i="13"/>
  <c r="AN15" i="13"/>
  <c r="BA15" i="13"/>
  <c r="AO15" i="13"/>
  <c r="BB15" i="13"/>
  <c r="AP19" i="13"/>
  <c r="BC19" i="13"/>
  <c r="AO19" i="13"/>
  <c r="BB19" i="13"/>
  <c r="AN19" i="13"/>
  <c r="BA19" i="13"/>
  <c r="AP23" i="13"/>
  <c r="BC23" i="13"/>
  <c r="BB23" i="13"/>
  <c r="AO23" i="13"/>
  <c r="AN23" i="13"/>
  <c r="BA23" i="13"/>
  <c r="AP27" i="13"/>
  <c r="BC27" i="13"/>
  <c r="AO27" i="13"/>
  <c r="BB27" i="13"/>
  <c r="AN27" i="13"/>
  <c r="BA27" i="13"/>
  <c r="AP31" i="13"/>
  <c r="BC31" i="13"/>
  <c r="AO31" i="13"/>
  <c r="BB31" i="13"/>
  <c r="AN31" i="13"/>
  <c r="BA31" i="13"/>
  <c r="AP35" i="13"/>
  <c r="BC35" i="13"/>
  <c r="AO35" i="13"/>
  <c r="BB35" i="13"/>
  <c r="AN35" i="13"/>
  <c r="BA35" i="13"/>
  <c r="AP39" i="13"/>
  <c r="BC39" i="13"/>
  <c r="AO39" i="13"/>
  <c r="AN39" i="13"/>
  <c r="BA39" i="13"/>
  <c r="BB39" i="13"/>
  <c r="AP43" i="13"/>
  <c r="BC43" i="13"/>
  <c r="AO43" i="13"/>
  <c r="AN43" i="13"/>
  <c r="BA43" i="13"/>
  <c r="BB43" i="13"/>
  <c r="AP47" i="13"/>
  <c r="BC47" i="13"/>
  <c r="AO47" i="13"/>
  <c r="AN47" i="13"/>
  <c r="BA47" i="13"/>
  <c r="BB47" i="13"/>
  <c r="AP51" i="13"/>
  <c r="BC51" i="13"/>
  <c r="AO51" i="13"/>
  <c r="AN51" i="13"/>
  <c r="BA51" i="13"/>
  <c r="BB51" i="13"/>
  <c r="AP55" i="13"/>
  <c r="BC55" i="13"/>
  <c r="AO55" i="13"/>
  <c r="AN55" i="13"/>
  <c r="BA55" i="13"/>
  <c r="BB55" i="13"/>
  <c r="AP59" i="13"/>
  <c r="BC59" i="13"/>
  <c r="BB59" i="13"/>
  <c r="AO59" i="13"/>
  <c r="AN59" i="13"/>
  <c r="BA59" i="13"/>
  <c r="AP63" i="13"/>
  <c r="BC63" i="13"/>
  <c r="AN63" i="13"/>
  <c r="BA63" i="13"/>
  <c r="AO63" i="13"/>
  <c r="BB63" i="13"/>
  <c r="AP67" i="13"/>
  <c r="BC67" i="13"/>
  <c r="AN67" i="13"/>
  <c r="BA67" i="13"/>
  <c r="AO67" i="13"/>
  <c r="BB67" i="13"/>
  <c r="AP71" i="13"/>
  <c r="BC71" i="13"/>
  <c r="AN71" i="13"/>
  <c r="BA71" i="13"/>
  <c r="AO71" i="13"/>
  <c r="BB71" i="13"/>
  <c r="AP75" i="13"/>
  <c r="BC75" i="13"/>
  <c r="AO75" i="13"/>
  <c r="AN75" i="13"/>
  <c r="BA75" i="13"/>
  <c r="BB75" i="13"/>
  <c r="AP79" i="13"/>
  <c r="BC79" i="13"/>
  <c r="AO79" i="13"/>
  <c r="AN79" i="13"/>
  <c r="BA79" i="13"/>
  <c r="BB79" i="13"/>
  <c r="AP83" i="13"/>
  <c r="BC83" i="13"/>
  <c r="AO83" i="13"/>
  <c r="AN83" i="13"/>
  <c r="BA83" i="13"/>
  <c r="BB83" i="13"/>
  <c r="AP87" i="13"/>
  <c r="BC87" i="13"/>
  <c r="BB87" i="13"/>
  <c r="AO87" i="13"/>
  <c r="AN87" i="13"/>
  <c r="BA87" i="13"/>
  <c r="AP91" i="13"/>
  <c r="BC91" i="13"/>
  <c r="AO91" i="13"/>
  <c r="BB91" i="13"/>
  <c r="AN91" i="13"/>
  <c r="BA91" i="13"/>
  <c r="AP95" i="13"/>
  <c r="BC95" i="13"/>
  <c r="BB95" i="13"/>
  <c r="AO95" i="13"/>
  <c r="AN95" i="13"/>
  <c r="BA95" i="13"/>
  <c r="AP99" i="13"/>
  <c r="BC99" i="13"/>
  <c r="AO99" i="13"/>
  <c r="AN99" i="13"/>
  <c r="BA99" i="13"/>
  <c r="BB99" i="13"/>
  <c r="AP103" i="13"/>
  <c r="BC103" i="13"/>
  <c r="AO103" i="13"/>
  <c r="AN103" i="13"/>
  <c r="BA103" i="13"/>
  <c r="BB103" i="13"/>
  <c r="AP107" i="13"/>
  <c r="BC107" i="13"/>
  <c r="AO107" i="13"/>
  <c r="AN107" i="13"/>
  <c r="BA107" i="13"/>
  <c r="BB107" i="13"/>
  <c r="AP111" i="13"/>
  <c r="BC111" i="13"/>
  <c r="AO111" i="13"/>
  <c r="BB111" i="13"/>
  <c r="AN111" i="13"/>
  <c r="BA111" i="13"/>
  <c r="AN115" i="13"/>
  <c r="AO115" i="13"/>
  <c r="BC115" i="13"/>
  <c r="AP115" i="13"/>
  <c r="BA115" i="13"/>
  <c r="BB115" i="13"/>
  <c r="AN119" i="13"/>
  <c r="AO119" i="13"/>
  <c r="BC119" i="13"/>
  <c r="AP119" i="13"/>
  <c r="BA119" i="13"/>
  <c r="BB119" i="13"/>
  <c r="AN123" i="13"/>
  <c r="AO123" i="13"/>
  <c r="AP123" i="13"/>
  <c r="BC123" i="13"/>
  <c r="BB123" i="13"/>
  <c r="BA123" i="13"/>
  <c r="AN127" i="13"/>
  <c r="AO127" i="13"/>
  <c r="BC127" i="13"/>
  <c r="BB127" i="13"/>
  <c r="AP127" i="13"/>
  <c r="BA127" i="13"/>
  <c r="AN131" i="13"/>
  <c r="AO131" i="13"/>
  <c r="BC131" i="13"/>
  <c r="BB131" i="13"/>
  <c r="AP131" i="13"/>
  <c r="BA131" i="13"/>
  <c r="AN135" i="13"/>
  <c r="AO135" i="13"/>
  <c r="BC135" i="13"/>
  <c r="BB135" i="13"/>
  <c r="AP135" i="13"/>
  <c r="BA135" i="13"/>
  <c r="AN139" i="13"/>
  <c r="AO139" i="13"/>
  <c r="AP139" i="13"/>
  <c r="BC139" i="13"/>
  <c r="BB139" i="13"/>
  <c r="BA139" i="13"/>
  <c r="AN143" i="13"/>
  <c r="AO143" i="13"/>
  <c r="BC143" i="13"/>
  <c r="AP143" i="13"/>
  <c r="BB143" i="13"/>
  <c r="BA143" i="13"/>
  <c r="AN147" i="13"/>
  <c r="AO147" i="13"/>
  <c r="BC147" i="13"/>
  <c r="BB147" i="13"/>
  <c r="AP147" i="13"/>
  <c r="BA147" i="13"/>
  <c r="AN151" i="13"/>
  <c r="AO151" i="13"/>
  <c r="BC151" i="13"/>
  <c r="BB151" i="13"/>
  <c r="AP151" i="13"/>
  <c r="BA151" i="13"/>
  <c r="AN155" i="13"/>
  <c r="AO155" i="13"/>
  <c r="AP155" i="13"/>
  <c r="BC155" i="13"/>
  <c r="BB155" i="13"/>
  <c r="BA155" i="13"/>
  <c r="AN159" i="13"/>
  <c r="AO159" i="13"/>
  <c r="BC159" i="13"/>
  <c r="BB159" i="13"/>
  <c r="BA159" i="13"/>
  <c r="AP159" i="13"/>
  <c r="AN163" i="13"/>
  <c r="AO163" i="13"/>
  <c r="BC163" i="13"/>
  <c r="BB163" i="13"/>
  <c r="AP163" i="13"/>
  <c r="BA163" i="13"/>
  <c r="AN167" i="13"/>
  <c r="AO167" i="13"/>
  <c r="BC167" i="13"/>
  <c r="AP167" i="13"/>
  <c r="BB167" i="13"/>
  <c r="BA167" i="13"/>
  <c r="AN171" i="13"/>
  <c r="AO171" i="13"/>
  <c r="AP171" i="13"/>
  <c r="BC171" i="13"/>
  <c r="BA171" i="13"/>
  <c r="BB171" i="13"/>
  <c r="AN175" i="13"/>
  <c r="AO175" i="13"/>
  <c r="BC175" i="13"/>
  <c r="BB175" i="13"/>
  <c r="BA175" i="13"/>
  <c r="AP175" i="13"/>
  <c r="AP3" i="14"/>
  <c r="BA3" i="14"/>
  <c r="AN3" i="14"/>
  <c r="BB3" i="14"/>
  <c r="BC3" i="14"/>
  <c r="AO3" i="14"/>
  <c r="AP7" i="14"/>
  <c r="BA7" i="14"/>
  <c r="AN7" i="14"/>
  <c r="BB7" i="14"/>
  <c r="BC7" i="14"/>
  <c r="AO7" i="14"/>
  <c r="AP11" i="14"/>
  <c r="BA11" i="14"/>
  <c r="AN11" i="14"/>
  <c r="BB11" i="14"/>
  <c r="BC11" i="14"/>
  <c r="AO11" i="14"/>
  <c r="AP15" i="14"/>
  <c r="BA15" i="14"/>
  <c r="AN15" i="14"/>
  <c r="BB15" i="14"/>
  <c r="AO15" i="14"/>
  <c r="BC15" i="14"/>
  <c r="AP19" i="14"/>
  <c r="BA19" i="14"/>
  <c r="AN19" i="14"/>
  <c r="BB19" i="14"/>
  <c r="BC19" i="14"/>
  <c r="AO19" i="14"/>
  <c r="AP23" i="14"/>
  <c r="BA23" i="14"/>
  <c r="AN23" i="14"/>
  <c r="BB23" i="14"/>
  <c r="BC23" i="14"/>
  <c r="AO23" i="14"/>
  <c r="AP27" i="14"/>
  <c r="BA27" i="14"/>
  <c r="AN27" i="14"/>
  <c r="BB27" i="14"/>
  <c r="BC27" i="14"/>
  <c r="AO27" i="14"/>
  <c r="AP31" i="14"/>
  <c r="BA31" i="14"/>
  <c r="AN31" i="14"/>
  <c r="BB31" i="14"/>
  <c r="AO31" i="14"/>
  <c r="BC31" i="14"/>
  <c r="AP35" i="14"/>
  <c r="BA35" i="14"/>
  <c r="AN35" i="14"/>
  <c r="BB35" i="14"/>
  <c r="BC35" i="14"/>
  <c r="AO35" i="14"/>
  <c r="AP39" i="14"/>
  <c r="BA39" i="14"/>
  <c r="AN39" i="14"/>
  <c r="BB39" i="14"/>
  <c r="BC39" i="14"/>
  <c r="AO39" i="14"/>
  <c r="AP43" i="14"/>
  <c r="BA43" i="14"/>
  <c r="AN43" i="14"/>
  <c r="BB43" i="14"/>
  <c r="BC43" i="14"/>
  <c r="AO43" i="14"/>
  <c r="AP47" i="14"/>
  <c r="BA47" i="14"/>
  <c r="AN47" i="14"/>
  <c r="BB47" i="14"/>
  <c r="AO47" i="14"/>
  <c r="BC47" i="14"/>
  <c r="AP51" i="14"/>
  <c r="BA51" i="14"/>
  <c r="AN51" i="14"/>
  <c r="BB51" i="14"/>
  <c r="BC51" i="14"/>
  <c r="AO51" i="14"/>
  <c r="AP55" i="14"/>
  <c r="BA55" i="14"/>
  <c r="AN55" i="14"/>
  <c r="BB55" i="14"/>
  <c r="BC55" i="14"/>
  <c r="AO55" i="14"/>
  <c r="AP59" i="14"/>
  <c r="BA59" i="14"/>
  <c r="AN59" i="14"/>
  <c r="BB59" i="14"/>
  <c r="BC59" i="14"/>
  <c r="AO59" i="14"/>
  <c r="AP63" i="14"/>
  <c r="BA63" i="14"/>
  <c r="AN63" i="14"/>
  <c r="BB63" i="14"/>
  <c r="AO63" i="14"/>
  <c r="BC63" i="14"/>
  <c r="AP67" i="14"/>
  <c r="BA67" i="14"/>
  <c r="AN67" i="14"/>
  <c r="BB67" i="14"/>
  <c r="BC67" i="14"/>
  <c r="AO67" i="14"/>
  <c r="AP71" i="14"/>
  <c r="BA71" i="14"/>
  <c r="AN71" i="14"/>
  <c r="BB71" i="14"/>
  <c r="BC71" i="14"/>
  <c r="AO71" i="14"/>
  <c r="AP75" i="14"/>
  <c r="BA75" i="14"/>
  <c r="AN75" i="14"/>
  <c r="BB75" i="14"/>
  <c r="BC75" i="14"/>
  <c r="AO75" i="14"/>
  <c r="AP79" i="14"/>
  <c r="BA79" i="14"/>
  <c r="AN79" i="14"/>
  <c r="BB79" i="14"/>
  <c r="AO79" i="14"/>
  <c r="BC79" i="14"/>
  <c r="AP83" i="14"/>
  <c r="BA83" i="14"/>
  <c r="AN83" i="14"/>
  <c r="BB83" i="14"/>
  <c r="BC83" i="14"/>
  <c r="AO83" i="14"/>
  <c r="AP87" i="14"/>
  <c r="BA87" i="14"/>
  <c r="AN87" i="14"/>
  <c r="BB87" i="14"/>
  <c r="BC87" i="14"/>
  <c r="AO87" i="14"/>
  <c r="AP91" i="14"/>
  <c r="BA91" i="14"/>
  <c r="AN91" i="14"/>
  <c r="BB91" i="14"/>
  <c r="BC91" i="14"/>
  <c r="AO91" i="14"/>
  <c r="AP95" i="14"/>
  <c r="BA95" i="14"/>
  <c r="AN95" i="14"/>
  <c r="BB95" i="14"/>
  <c r="AO95" i="14"/>
  <c r="BC95" i="14"/>
  <c r="AP99" i="14"/>
  <c r="BA99" i="14"/>
  <c r="AN99" i="14"/>
  <c r="BB99" i="14"/>
  <c r="BC99" i="14"/>
  <c r="AO99" i="14"/>
  <c r="AP103" i="14"/>
  <c r="BA103" i="14"/>
  <c r="AN103" i="14"/>
  <c r="BB103" i="14"/>
  <c r="BC103" i="14"/>
  <c r="AO103" i="14"/>
  <c r="AP107" i="14"/>
  <c r="BA107" i="14"/>
  <c r="AN107" i="14"/>
  <c r="BB107" i="14"/>
  <c r="BC107" i="14"/>
  <c r="AO107" i="14"/>
  <c r="AP111" i="14"/>
  <c r="BA111" i="14"/>
  <c r="AN111" i="14"/>
  <c r="BB111" i="14"/>
  <c r="AO111" i="14"/>
  <c r="BC111" i="14"/>
  <c r="AP115" i="14"/>
  <c r="BA115" i="14"/>
  <c r="AN115" i="14"/>
  <c r="BB115" i="14"/>
  <c r="AO115" i="14"/>
  <c r="BC115" i="14"/>
  <c r="AP119" i="14"/>
  <c r="BA119" i="14"/>
  <c r="AN119" i="14"/>
  <c r="BB119" i="14"/>
  <c r="BC119" i="14"/>
  <c r="AO119" i="14"/>
  <c r="AP123" i="14"/>
  <c r="BA123" i="14"/>
  <c r="AN123" i="14"/>
  <c r="BB123" i="14"/>
  <c r="BC123" i="14"/>
  <c r="AO123" i="14"/>
  <c r="AP127" i="14"/>
  <c r="BA127" i="14"/>
  <c r="AN127" i="14"/>
  <c r="BB127" i="14"/>
  <c r="AO127" i="14"/>
  <c r="BC127" i="14"/>
  <c r="AP131" i="14"/>
  <c r="BA131" i="14"/>
  <c r="AN131" i="14"/>
  <c r="BB131" i="14"/>
  <c r="AO131" i="14"/>
  <c r="BC131" i="14"/>
  <c r="AP135" i="14"/>
  <c r="BA135" i="14"/>
  <c r="AN135" i="14"/>
  <c r="BB135" i="14"/>
  <c r="BC135" i="14"/>
  <c r="AO135" i="14"/>
  <c r="AN5" i="18"/>
  <c r="AO5" i="18"/>
  <c r="BA5" i="18"/>
  <c r="AP5" i="18"/>
  <c r="BB5" i="18"/>
  <c r="BC5" i="18"/>
  <c r="AN9" i="18"/>
  <c r="AO9" i="18"/>
  <c r="BA9" i="18"/>
  <c r="AP9" i="18"/>
  <c r="BB9" i="18"/>
  <c r="BC9" i="18"/>
  <c r="AN13" i="18"/>
  <c r="AO13" i="18"/>
  <c r="BA13" i="18"/>
  <c r="AP13" i="18"/>
  <c r="BB13" i="18"/>
  <c r="BC13" i="18"/>
  <c r="AN17" i="18"/>
  <c r="AO17" i="18"/>
  <c r="BA17" i="18"/>
  <c r="AP17" i="18"/>
  <c r="BB17" i="18"/>
  <c r="BC17" i="18"/>
  <c r="AN21" i="18"/>
  <c r="AO21" i="18"/>
  <c r="BA21" i="18"/>
  <c r="AP21" i="18"/>
  <c r="BB21" i="18"/>
  <c r="BC21" i="18"/>
  <c r="AN25" i="18"/>
  <c r="AO25" i="18"/>
  <c r="BA25" i="18"/>
  <c r="AP25" i="18"/>
  <c r="BB25" i="18"/>
  <c r="BC25" i="18"/>
  <c r="AN29" i="18"/>
  <c r="AO29" i="18"/>
  <c r="BA29" i="18"/>
  <c r="AP29" i="18"/>
  <c r="BB29" i="18"/>
  <c r="BC29" i="18"/>
  <c r="AN33" i="18"/>
  <c r="AO33" i="18"/>
  <c r="BA33" i="18"/>
  <c r="AP33" i="18"/>
  <c r="BB33" i="18"/>
  <c r="BC33" i="18"/>
  <c r="AN37" i="18"/>
  <c r="AO37" i="18"/>
  <c r="BA37" i="18"/>
  <c r="AP37" i="18"/>
  <c r="BB37" i="18"/>
  <c r="BC37" i="18"/>
  <c r="AN41" i="18"/>
  <c r="AO41" i="18"/>
  <c r="BA41" i="18"/>
  <c r="AP41" i="18"/>
  <c r="BB41" i="18"/>
  <c r="BC41" i="18"/>
  <c r="AN45" i="18"/>
  <c r="AO45" i="18"/>
  <c r="BA45" i="18"/>
  <c r="AP45" i="18"/>
  <c r="BB45" i="18"/>
  <c r="BC45" i="18"/>
  <c r="AN49" i="18"/>
  <c r="AO49" i="18"/>
  <c r="BA49" i="18"/>
  <c r="AP49" i="18"/>
  <c r="BB49" i="18"/>
  <c r="BC49" i="18"/>
  <c r="AN53" i="18"/>
  <c r="AO53" i="18"/>
  <c r="BA53" i="18"/>
  <c r="AP53" i="18"/>
  <c r="BB53" i="18"/>
  <c r="BC53" i="18"/>
  <c r="AN57" i="18"/>
  <c r="AO57" i="18"/>
  <c r="BA57" i="18"/>
  <c r="AP57" i="18"/>
  <c r="BB57" i="18"/>
  <c r="BC57" i="18"/>
  <c r="AN61" i="18"/>
  <c r="AO61" i="18"/>
  <c r="BA61" i="18"/>
  <c r="AP61" i="18"/>
  <c r="BB61" i="18"/>
  <c r="BC61" i="18"/>
  <c r="AN65" i="18"/>
  <c r="AO65" i="18"/>
  <c r="BA65" i="18"/>
  <c r="AP65" i="18"/>
  <c r="BB65" i="18"/>
  <c r="BC65" i="18"/>
  <c r="AN69" i="18"/>
  <c r="AO69" i="18"/>
  <c r="BA69" i="18"/>
  <c r="AP69" i="18"/>
  <c r="BB69" i="18"/>
  <c r="BC69" i="18"/>
  <c r="AN73" i="18"/>
  <c r="AO73" i="18"/>
  <c r="BA73" i="18"/>
  <c r="AP73" i="18"/>
  <c r="BB73" i="18"/>
  <c r="BC73" i="18"/>
  <c r="AN77" i="18"/>
  <c r="AO77" i="18"/>
  <c r="BA77" i="18"/>
  <c r="AP77" i="18"/>
  <c r="BB77" i="18"/>
  <c r="BC77" i="18"/>
  <c r="AN81" i="18"/>
  <c r="AO81" i="18"/>
  <c r="BA81" i="18"/>
  <c r="AP81" i="18"/>
  <c r="BB81" i="18"/>
  <c r="BC81" i="18"/>
  <c r="AN85" i="18"/>
  <c r="AO85" i="18"/>
  <c r="BA85" i="18"/>
  <c r="AP85" i="18"/>
  <c r="BB85" i="18"/>
  <c r="BC85" i="18"/>
  <c r="AN89" i="18"/>
  <c r="AO89" i="18"/>
  <c r="BA89" i="18"/>
  <c r="AP89" i="18"/>
  <c r="BB89" i="18"/>
  <c r="BC89" i="18"/>
  <c r="AN93" i="18"/>
  <c r="AO93" i="18"/>
  <c r="BA93" i="18"/>
  <c r="AP93" i="18"/>
  <c r="BB93" i="18"/>
  <c r="BC93" i="18"/>
  <c r="AN97" i="18"/>
  <c r="AO97" i="18"/>
  <c r="BA97" i="18"/>
  <c r="AP97" i="18"/>
  <c r="BB97" i="18"/>
  <c r="BC97" i="18"/>
  <c r="AN101" i="18"/>
  <c r="AO101" i="18"/>
  <c r="BA101" i="18"/>
  <c r="AP101" i="18"/>
  <c r="BB101" i="18"/>
  <c r="BC101" i="18"/>
  <c r="AN105" i="18"/>
  <c r="AO105" i="18"/>
  <c r="BA105" i="18"/>
  <c r="AP105" i="18"/>
  <c r="BB105" i="18"/>
  <c r="BC105" i="18"/>
  <c r="AN109" i="18"/>
  <c r="AO109" i="18"/>
  <c r="BA109" i="18"/>
  <c r="AP109" i="18"/>
  <c r="BB109" i="18"/>
  <c r="BC109" i="18"/>
  <c r="AN113" i="18"/>
  <c r="AO113" i="18"/>
  <c r="BA113" i="18"/>
  <c r="AP113" i="18"/>
  <c r="BB113" i="18"/>
  <c r="BC113" i="18"/>
  <c r="AN117" i="18"/>
  <c r="AO117" i="18"/>
  <c r="BA117" i="18"/>
  <c r="AP117" i="18"/>
  <c r="BB117" i="18"/>
  <c r="BC117" i="18"/>
  <c r="AN121" i="18"/>
  <c r="AO121" i="18"/>
  <c r="BA121" i="18"/>
  <c r="AP121" i="18"/>
  <c r="BB121" i="18"/>
  <c r="BC121" i="18"/>
  <c r="AN125" i="18"/>
  <c r="AO125" i="18"/>
  <c r="BA125" i="18"/>
  <c r="AP125" i="18"/>
  <c r="BB125" i="18"/>
  <c r="BC125" i="18"/>
  <c r="AN129" i="18"/>
  <c r="AO129" i="18"/>
  <c r="BA129" i="18"/>
  <c r="AP129" i="18"/>
  <c r="BB129" i="18"/>
  <c r="BC129" i="18"/>
  <c r="AN133" i="18"/>
  <c r="AO133" i="18"/>
  <c r="BA133" i="18"/>
  <c r="AP133" i="18"/>
  <c r="BB133" i="18"/>
  <c r="BC133" i="18"/>
  <c r="AN137" i="18"/>
  <c r="AO137" i="18"/>
  <c r="BA137" i="18"/>
  <c r="AP137" i="18"/>
  <c r="BB137" i="18"/>
  <c r="BC137" i="18"/>
  <c r="AN141" i="18"/>
  <c r="AO141" i="18"/>
  <c r="BA141" i="18"/>
  <c r="AP141" i="18"/>
  <c r="BB141" i="18"/>
  <c r="BC141" i="18"/>
  <c r="AN145" i="18"/>
  <c r="AO145" i="18"/>
  <c r="BA145" i="18"/>
  <c r="AP145" i="18"/>
  <c r="BB145" i="18"/>
  <c r="BC145" i="18"/>
  <c r="AN149" i="18"/>
  <c r="AO149" i="18"/>
  <c r="BA149" i="18"/>
  <c r="AP149" i="18"/>
  <c r="BB149" i="18"/>
  <c r="BC149" i="18"/>
  <c r="AB5" i="19"/>
  <c r="AP5" i="19"/>
  <c r="BB5" i="19"/>
  <c r="BC5" i="19"/>
  <c r="AN5" i="19"/>
  <c r="BA5" i="19"/>
  <c r="AO5" i="19"/>
  <c r="AP9" i="19"/>
  <c r="BB9" i="19"/>
  <c r="BC9" i="19"/>
  <c r="AN9" i="19"/>
  <c r="AO9" i="19"/>
  <c r="BA9" i="19"/>
  <c r="AP13" i="19"/>
  <c r="BB13" i="19"/>
  <c r="BC13" i="19"/>
  <c r="AN13" i="19"/>
  <c r="AO13" i="19"/>
  <c r="BA13" i="19"/>
  <c r="AP17" i="19"/>
  <c r="BB17" i="19"/>
  <c r="BC17" i="19"/>
  <c r="AN17" i="19"/>
  <c r="BA17" i="19"/>
  <c r="AO17" i="19"/>
  <c r="AP21" i="19"/>
  <c r="BB21" i="19"/>
  <c r="BC21" i="19"/>
  <c r="AN21" i="19"/>
  <c r="BA21" i="19"/>
  <c r="AO21" i="19"/>
  <c r="AP25" i="19"/>
  <c r="BB25" i="19"/>
  <c r="BC25" i="19"/>
  <c r="AN25" i="19"/>
  <c r="AO25" i="19"/>
  <c r="BA25" i="19"/>
  <c r="AP29" i="19"/>
  <c r="BB29" i="19"/>
  <c r="BC29" i="19"/>
  <c r="AN29" i="19"/>
  <c r="AO29" i="19"/>
  <c r="BA29" i="19"/>
  <c r="AP33" i="19"/>
  <c r="BB33" i="19"/>
  <c r="BC33" i="19"/>
  <c r="AN33" i="19"/>
  <c r="BA33" i="19"/>
  <c r="AO33" i="19"/>
  <c r="AP37" i="19"/>
  <c r="BB37" i="19"/>
  <c r="BC37" i="19"/>
  <c r="AN37" i="19"/>
  <c r="BA37" i="19"/>
  <c r="AO37" i="19"/>
  <c r="AP41" i="19"/>
  <c r="BB41" i="19"/>
  <c r="BC41" i="19"/>
  <c r="AN41" i="19"/>
  <c r="AO41" i="19"/>
  <c r="BA41" i="19"/>
  <c r="AP45" i="19"/>
  <c r="BB45" i="19"/>
  <c r="BC45" i="19"/>
  <c r="AN45" i="19"/>
  <c r="AO45" i="19"/>
  <c r="BA45" i="19"/>
  <c r="AP49" i="19"/>
  <c r="BB49" i="19"/>
  <c r="BC49" i="19"/>
  <c r="AN49" i="19"/>
  <c r="CY173" i="19" s="1"/>
  <c r="BA49" i="19"/>
  <c r="CZ173" i="19" s="1"/>
  <c r="AO49" i="19"/>
  <c r="AP53" i="19"/>
  <c r="BB53" i="19"/>
  <c r="BC53" i="19"/>
  <c r="AN53" i="19"/>
  <c r="BA53" i="19"/>
  <c r="AO53" i="19"/>
  <c r="AP61" i="19"/>
  <c r="BB61" i="19"/>
  <c r="BC61" i="19"/>
  <c r="AN61" i="19"/>
  <c r="AO61" i="19"/>
  <c r="BA61" i="19"/>
  <c r="AP65" i="19"/>
  <c r="BB65" i="19"/>
  <c r="BC65" i="19"/>
  <c r="AN65" i="19"/>
  <c r="BA65" i="19"/>
  <c r="AO65" i="19"/>
  <c r="AP69" i="19"/>
  <c r="BB69" i="19"/>
  <c r="BC69" i="19"/>
  <c r="AN69" i="19"/>
  <c r="BA69" i="19"/>
  <c r="AO69" i="19"/>
  <c r="AP73" i="19"/>
  <c r="BB73" i="19"/>
  <c r="BC73" i="19"/>
  <c r="AN73" i="19"/>
  <c r="AO73" i="19"/>
  <c r="BA73" i="19"/>
  <c r="AP77" i="19"/>
  <c r="BB77" i="19"/>
  <c r="BC77" i="19"/>
  <c r="AN77" i="19"/>
  <c r="AO77" i="19"/>
  <c r="BA77" i="19"/>
  <c r="AP81" i="19"/>
  <c r="BB81" i="19"/>
  <c r="BC81" i="19"/>
  <c r="AN81" i="19"/>
  <c r="BA81" i="19"/>
  <c r="AO81" i="19"/>
  <c r="AP85" i="19"/>
  <c r="BB85" i="19"/>
  <c r="BC85" i="19"/>
  <c r="AN85" i="19"/>
  <c r="BA85" i="19"/>
  <c r="AO85" i="19"/>
  <c r="AP89" i="19"/>
  <c r="BB89" i="19"/>
  <c r="BC89" i="19"/>
  <c r="AN89" i="19"/>
  <c r="AO89" i="19"/>
  <c r="BA89" i="19"/>
  <c r="AP93" i="19"/>
  <c r="BB93" i="19"/>
  <c r="BC93" i="19"/>
  <c r="AN93" i="19"/>
  <c r="AO93" i="19"/>
  <c r="BA93" i="19"/>
  <c r="AP97" i="19"/>
  <c r="BB97" i="19"/>
  <c r="BC97" i="19"/>
  <c r="AN97" i="19"/>
  <c r="BA97" i="19"/>
  <c r="AO97" i="19"/>
  <c r="AP101" i="19"/>
  <c r="BB101" i="19"/>
  <c r="BC101" i="19"/>
  <c r="AN101" i="19"/>
  <c r="BA101" i="19"/>
  <c r="AO101" i="19"/>
  <c r="AP105" i="19"/>
  <c r="BB105" i="19"/>
  <c r="BC105" i="19"/>
  <c r="AN105" i="19"/>
  <c r="AO105" i="19"/>
  <c r="BA105" i="19"/>
  <c r="AP109" i="19"/>
  <c r="BB109" i="19"/>
  <c r="BC109" i="19"/>
  <c r="AN109" i="19"/>
  <c r="AO109" i="19"/>
  <c r="BA109" i="19"/>
  <c r="AP113" i="19"/>
  <c r="BB113" i="19"/>
  <c r="BC113" i="19"/>
  <c r="AN113" i="19"/>
  <c r="BA113" i="19"/>
  <c r="AO113" i="19"/>
  <c r="AP117" i="19"/>
  <c r="BB117" i="19"/>
  <c r="BC117" i="19"/>
  <c r="AN117" i="19"/>
  <c r="BA117" i="19"/>
  <c r="AO117" i="19"/>
  <c r="AP121" i="19"/>
  <c r="BB121" i="19"/>
  <c r="BC121" i="19"/>
  <c r="AN121" i="19"/>
  <c r="AO121" i="19"/>
  <c r="BA121" i="19"/>
  <c r="AP125" i="19"/>
  <c r="BB125" i="19"/>
  <c r="BC125" i="19"/>
  <c r="AN125" i="19"/>
  <c r="AO125" i="19"/>
  <c r="BA125" i="19"/>
  <c r="AP129" i="19"/>
  <c r="BB129" i="19"/>
  <c r="BC129" i="19"/>
  <c r="AN129" i="19"/>
  <c r="BA129" i="19"/>
  <c r="AO129" i="19"/>
  <c r="AP133" i="19"/>
  <c r="BB133" i="19"/>
  <c r="BC133" i="19"/>
  <c r="AN133" i="19"/>
  <c r="BA133" i="19"/>
  <c r="AO133" i="19"/>
  <c r="AP137" i="19"/>
  <c r="BB137" i="19"/>
  <c r="BC137" i="19"/>
  <c r="AN137" i="19"/>
  <c r="AO137" i="19"/>
  <c r="BA137" i="19"/>
  <c r="AP141" i="19"/>
  <c r="BB141" i="19"/>
  <c r="BC141" i="19"/>
  <c r="AN141" i="19"/>
  <c r="AO141" i="19"/>
  <c r="BA141" i="19"/>
  <c r="AP145" i="19"/>
  <c r="BB145" i="19"/>
  <c r="BC145" i="19"/>
  <c r="AN145" i="19"/>
  <c r="BA145" i="19"/>
  <c r="AO145" i="19"/>
  <c r="AP149" i="19"/>
  <c r="BB149" i="19"/>
  <c r="BC149" i="19"/>
  <c r="AN149" i="19"/>
  <c r="BA149" i="19"/>
  <c r="AO149" i="19"/>
  <c r="AP153" i="19"/>
  <c r="BB153" i="19"/>
  <c r="BC153" i="19"/>
  <c r="AN153" i="19"/>
  <c r="AO153" i="19"/>
  <c r="BA153" i="19"/>
  <c r="AP157" i="19"/>
  <c r="BB157" i="19"/>
  <c r="BC157" i="19"/>
  <c r="AN157" i="19"/>
  <c r="AO157" i="19"/>
  <c r="BA157" i="19"/>
  <c r="AP161" i="19"/>
  <c r="BB161" i="19"/>
  <c r="BC161" i="19"/>
  <c r="AN161" i="19"/>
  <c r="BA161" i="19"/>
  <c r="AO161" i="19"/>
  <c r="AP165" i="19"/>
  <c r="BB165" i="19"/>
  <c r="BC165" i="19"/>
  <c r="AN165" i="19"/>
  <c r="BA165" i="19"/>
  <c r="AO165" i="19"/>
  <c r="AP169" i="19"/>
  <c r="BB169" i="19"/>
  <c r="BC169" i="19"/>
  <c r="AN169" i="19"/>
  <c r="AO169" i="19"/>
  <c r="BA169" i="19"/>
  <c r="AA4" i="21"/>
  <c r="AN4" i="21"/>
  <c r="BC4" i="21"/>
  <c r="AO4" i="21"/>
  <c r="AP4" i="21"/>
  <c r="BA4" i="21"/>
  <c r="BB4" i="21"/>
  <c r="AN8" i="21"/>
  <c r="BC8" i="21"/>
  <c r="AO8" i="21"/>
  <c r="AP8" i="21"/>
  <c r="BA8" i="21"/>
  <c r="BB8" i="21"/>
  <c r="AN12" i="21"/>
  <c r="BC12" i="21"/>
  <c r="AO12" i="21"/>
  <c r="AP12" i="21"/>
  <c r="BA12" i="21"/>
  <c r="BB12" i="21"/>
  <c r="AN16" i="21"/>
  <c r="BC16" i="21"/>
  <c r="AO16" i="21"/>
  <c r="AP16" i="21"/>
  <c r="BA16" i="21"/>
  <c r="BB16" i="21"/>
  <c r="AN20" i="21"/>
  <c r="BC20" i="21"/>
  <c r="AO20" i="21"/>
  <c r="AP20" i="21"/>
  <c r="BA20" i="21"/>
  <c r="BB20" i="21"/>
  <c r="AN24" i="21"/>
  <c r="BC24" i="21"/>
  <c r="AO24" i="21"/>
  <c r="AP24" i="21"/>
  <c r="BA24" i="21"/>
  <c r="BB24" i="21"/>
  <c r="AN28" i="21"/>
  <c r="BC28" i="21"/>
  <c r="AO28" i="21"/>
  <c r="AP28" i="21"/>
  <c r="BA28" i="21"/>
  <c r="BB28" i="21"/>
  <c r="AN32" i="21"/>
  <c r="BC32" i="21"/>
  <c r="AO32" i="21"/>
  <c r="AP32" i="21"/>
  <c r="BA32" i="21"/>
  <c r="BB32" i="21"/>
  <c r="AN36" i="21"/>
  <c r="BC36" i="21"/>
  <c r="AO36" i="21"/>
  <c r="AP36" i="21"/>
  <c r="BA36" i="21"/>
  <c r="BB36" i="21"/>
  <c r="AO40" i="21"/>
  <c r="AP40" i="21"/>
  <c r="BC40" i="21"/>
  <c r="AN40" i="21"/>
  <c r="BA40" i="21"/>
  <c r="BB40" i="21"/>
  <c r="AO44" i="21"/>
  <c r="AP44" i="21"/>
  <c r="BC44" i="21"/>
  <c r="AN44" i="21"/>
  <c r="BA44" i="21"/>
  <c r="BB44" i="21"/>
  <c r="AO48" i="21"/>
  <c r="AP48" i="21"/>
  <c r="AN48" i="21"/>
  <c r="BC48" i="21"/>
  <c r="BA48" i="21"/>
  <c r="BB48" i="21"/>
  <c r="AO52" i="21"/>
  <c r="AP52" i="21"/>
  <c r="BC52" i="21"/>
  <c r="BA52" i="21"/>
  <c r="BB52" i="21"/>
  <c r="AN52" i="21"/>
  <c r="AO9" i="22"/>
  <c r="BA9" i="22"/>
  <c r="AP9" i="22"/>
  <c r="BB9" i="22"/>
  <c r="BC9" i="22"/>
  <c r="AN9" i="22"/>
  <c r="AO13" i="22"/>
  <c r="BA13" i="22"/>
  <c r="AP13" i="22"/>
  <c r="BB13" i="22"/>
  <c r="BC13" i="22"/>
  <c r="AN13" i="22"/>
  <c r="AO17" i="22"/>
  <c r="BA17" i="22"/>
  <c r="AP17" i="22"/>
  <c r="BB17" i="22"/>
  <c r="BC17" i="22"/>
  <c r="AN17" i="22"/>
  <c r="AO21" i="22"/>
  <c r="BA21" i="22"/>
  <c r="AP21" i="22"/>
  <c r="BB21" i="22"/>
  <c r="BC21" i="22"/>
  <c r="AN21" i="22"/>
  <c r="AO25" i="22"/>
  <c r="BA25" i="22"/>
  <c r="AP25" i="22"/>
  <c r="BB25" i="22"/>
  <c r="BC25" i="22"/>
  <c r="AN25" i="22"/>
  <c r="AO29" i="22"/>
  <c r="BA29" i="22"/>
  <c r="AP29" i="22"/>
  <c r="BB29" i="22"/>
  <c r="BC29" i="22"/>
  <c r="AN29" i="22"/>
  <c r="AO33" i="22"/>
  <c r="BA33" i="22"/>
  <c r="AP33" i="22"/>
  <c r="BB33" i="22"/>
  <c r="BC33" i="22"/>
  <c r="AN33" i="22"/>
  <c r="AO37" i="22"/>
  <c r="BA37" i="22"/>
  <c r="AP37" i="22"/>
  <c r="BB37" i="22"/>
  <c r="BC37" i="22"/>
  <c r="AN37" i="22"/>
  <c r="AO41" i="22"/>
  <c r="BA41" i="22"/>
  <c r="AP41" i="22"/>
  <c r="BB41" i="22"/>
  <c r="BC41" i="22"/>
  <c r="AN41" i="22"/>
  <c r="AO45" i="22"/>
  <c r="BA45" i="22"/>
  <c r="AP45" i="22"/>
  <c r="BB45" i="22"/>
  <c r="BC45" i="22"/>
  <c r="AN45" i="22"/>
  <c r="AO49" i="22"/>
  <c r="BA49" i="22"/>
  <c r="AP49" i="22"/>
  <c r="BB49" i="22"/>
  <c r="BC49" i="22"/>
  <c r="AN49" i="22"/>
  <c r="AO53" i="22"/>
  <c r="BA53" i="22"/>
  <c r="AP53" i="22"/>
  <c r="BB53" i="22"/>
  <c r="BC53" i="22"/>
  <c r="AN53" i="22"/>
  <c r="AO57" i="22"/>
  <c r="BA57" i="22"/>
  <c r="AP57" i="22"/>
  <c r="BB57" i="22"/>
  <c r="BC57" i="22"/>
  <c r="AN57" i="22"/>
  <c r="AO61" i="22"/>
  <c r="BA61" i="22"/>
  <c r="AP61" i="22"/>
  <c r="BB61" i="22"/>
  <c r="BC61" i="22"/>
  <c r="AN61" i="22"/>
  <c r="AO65" i="22"/>
  <c r="BA65" i="22"/>
  <c r="AP65" i="22"/>
  <c r="BB65" i="22"/>
  <c r="BC65" i="22"/>
  <c r="AN65" i="22"/>
  <c r="AO69" i="22"/>
  <c r="BA69" i="22"/>
  <c r="AP69" i="22"/>
  <c r="BB69" i="22"/>
  <c r="BC69" i="22"/>
  <c r="AN69" i="22"/>
  <c r="AO73" i="22"/>
  <c r="BA73" i="22"/>
  <c r="AP73" i="22"/>
  <c r="BB73" i="22"/>
  <c r="BC73" i="22"/>
  <c r="AN73" i="22"/>
  <c r="AO77" i="22"/>
  <c r="BA77" i="22"/>
  <c r="AP77" i="22"/>
  <c r="BB77" i="22"/>
  <c r="BC77" i="22"/>
  <c r="AN77" i="22"/>
  <c r="AO81" i="22"/>
  <c r="BA81" i="22"/>
  <c r="AP81" i="22"/>
  <c r="BB81" i="22"/>
  <c r="BC81" i="22"/>
  <c r="AN81" i="22"/>
  <c r="AO85" i="22"/>
  <c r="BA85" i="22"/>
  <c r="AP85" i="22"/>
  <c r="BB85" i="22"/>
  <c r="BC85" i="22"/>
  <c r="AN85" i="22"/>
  <c r="AO89" i="22"/>
  <c r="BA89" i="22"/>
  <c r="AP89" i="22"/>
  <c r="BB89" i="22"/>
  <c r="BC89" i="22"/>
  <c r="AN89" i="22"/>
  <c r="AO93" i="22"/>
  <c r="BA93" i="22"/>
  <c r="AP93" i="22"/>
  <c r="BB93" i="22"/>
  <c r="BC93" i="22"/>
  <c r="AN93" i="22"/>
  <c r="AO97" i="22"/>
  <c r="BA97" i="22"/>
  <c r="AP97" i="22"/>
  <c r="BB97" i="22"/>
  <c r="BC97" i="22"/>
  <c r="AN97" i="22"/>
  <c r="AO101" i="22"/>
  <c r="BA101" i="22"/>
  <c r="AP101" i="22"/>
  <c r="BB101" i="22"/>
  <c r="BC101" i="22"/>
  <c r="AN101" i="22"/>
  <c r="AO105" i="22"/>
  <c r="BA105" i="22"/>
  <c r="AP105" i="22"/>
  <c r="BB105" i="22"/>
  <c r="BC105" i="22"/>
  <c r="AN105" i="22"/>
  <c r="AO109" i="22"/>
  <c r="BA109" i="22"/>
  <c r="AP109" i="22"/>
  <c r="BB109" i="22"/>
  <c r="BC109" i="22"/>
  <c r="AN109" i="22"/>
  <c r="AO113" i="22"/>
  <c r="BA113" i="22"/>
  <c r="AP113" i="22"/>
  <c r="BB113" i="22"/>
  <c r="BC113" i="22"/>
  <c r="AN113" i="22"/>
  <c r="AO117" i="22"/>
  <c r="BA117" i="22"/>
  <c r="AP117" i="22"/>
  <c r="BB117" i="22"/>
  <c r="BC117" i="22"/>
  <c r="AN117" i="22"/>
  <c r="AO121" i="22"/>
  <c r="BA121" i="22"/>
  <c r="AP121" i="22"/>
  <c r="BB121" i="22"/>
  <c r="BC121" i="22"/>
  <c r="AN121" i="22"/>
  <c r="AO125" i="22"/>
  <c r="BA125" i="22"/>
  <c r="AP125" i="22"/>
  <c r="BB125" i="22"/>
  <c r="BC125" i="22"/>
  <c r="AN125" i="22"/>
  <c r="AO129" i="22"/>
  <c r="BA129" i="22"/>
  <c r="AP129" i="22"/>
  <c r="BB129" i="22"/>
  <c r="BC129" i="22"/>
  <c r="AN129" i="22"/>
  <c r="AO133" i="22"/>
  <c r="BA133" i="22"/>
  <c r="AP133" i="22"/>
  <c r="BB133" i="22"/>
  <c r="BC133" i="22"/>
  <c r="AN133" i="22"/>
  <c r="AO137" i="22"/>
  <c r="BA137" i="22"/>
  <c r="AP137" i="22"/>
  <c r="BB137" i="22"/>
  <c r="BC137" i="22"/>
  <c r="AN137" i="22"/>
  <c r="AO141" i="22"/>
  <c r="BA141" i="22"/>
  <c r="AP141" i="22"/>
  <c r="BB141" i="22"/>
  <c r="BC141" i="22"/>
  <c r="AN141" i="22"/>
  <c r="AO145" i="22"/>
  <c r="BA145" i="22"/>
  <c r="AP145" i="22"/>
  <c r="BB145" i="22"/>
  <c r="BC145" i="22"/>
  <c r="AN145" i="22"/>
  <c r="AO149" i="22"/>
  <c r="BA149" i="22"/>
  <c r="AP149" i="22"/>
  <c r="BB149" i="22"/>
  <c r="BC149" i="22"/>
  <c r="AN149" i="22"/>
  <c r="AO153" i="22"/>
  <c r="BA153" i="22"/>
  <c r="AP153" i="22"/>
  <c r="BB153" i="22"/>
  <c r="BC153" i="22"/>
  <c r="AN153" i="22"/>
  <c r="AO157" i="22"/>
  <c r="BA157" i="22"/>
  <c r="AP157" i="22"/>
  <c r="BB157" i="22"/>
  <c r="BC157" i="22"/>
  <c r="AN157" i="22"/>
  <c r="AO161" i="22"/>
  <c r="BA161" i="22"/>
  <c r="AP161" i="22"/>
  <c r="BB161" i="22"/>
  <c r="BC161" i="22"/>
  <c r="AN161" i="22"/>
  <c r="AO165" i="22"/>
  <c r="BA165" i="22"/>
  <c r="AP165" i="22"/>
  <c r="BB165" i="22"/>
  <c r="BC165" i="22"/>
  <c r="AN165" i="22"/>
  <c r="AO169" i="22"/>
  <c r="BA169" i="22"/>
  <c r="AP169" i="22"/>
  <c r="BB169" i="22"/>
  <c r="BC169" i="22"/>
  <c r="AN169" i="22"/>
  <c r="AO173" i="22"/>
  <c r="BA173" i="22"/>
  <c r="AP173" i="22"/>
  <c r="BB173" i="22"/>
  <c r="BC173" i="22"/>
  <c r="AN173" i="22"/>
  <c r="AO177" i="22"/>
  <c r="BA177" i="22"/>
  <c r="AP177" i="22"/>
  <c r="BB177" i="22"/>
  <c r="BC177" i="22"/>
  <c r="AN177" i="22"/>
  <c r="AO181" i="22"/>
  <c r="BA181" i="22"/>
  <c r="AP181" i="22"/>
  <c r="BB181" i="22"/>
  <c r="BC181" i="22"/>
  <c r="AN181" i="22"/>
  <c r="AO185" i="22"/>
  <c r="BA185" i="22"/>
  <c r="AP185" i="22"/>
  <c r="BB185" i="22"/>
  <c r="BC185" i="22"/>
  <c r="AN185" i="22"/>
  <c r="AO189" i="22"/>
  <c r="BA189" i="22"/>
  <c r="AP189" i="22"/>
  <c r="BB189" i="22"/>
  <c r="BC189" i="22"/>
  <c r="AN189" i="22"/>
  <c r="AO193" i="22"/>
  <c r="BA193" i="22"/>
  <c r="AP193" i="22"/>
  <c r="BB193" i="22"/>
  <c r="BC193" i="22"/>
  <c r="AN193" i="22"/>
  <c r="AO197" i="22"/>
  <c r="BA197" i="22"/>
  <c r="AP197" i="22"/>
  <c r="BB197" i="22"/>
  <c r="BC197" i="22"/>
  <c r="AN197" i="22"/>
  <c r="AO201" i="22"/>
  <c r="BA201" i="22"/>
  <c r="AP201" i="22"/>
  <c r="BB201" i="22"/>
  <c r="BC201" i="22"/>
  <c r="AN201" i="22"/>
  <c r="AO205" i="22"/>
  <c r="BA205" i="22"/>
  <c r="AP205" i="22"/>
  <c r="BB205" i="22"/>
  <c r="BC205" i="22"/>
  <c r="AN205" i="22"/>
  <c r="AO209" i="22"/>
  <c r="BA209" i="22"/>
  <c r="AP209" i="22"/>
  <c r="BB209" i="22"/>
  <c r="BC209" i="22"/>
  <c r="AN209" i="22"/>
  <c r="AO213" i="22"/>
  <c r="BA213" i="22"/>
  <c r="AP213" i="22"/>
  <c r="BB213" i="22"/>
  <c r="BC213" i="22"/>
  <c r="AN213" i="22"/>
  <c r="AO217" i="22"/>
  <c r="BA217" i="22"/>
  <c r="AP217" i="22"/>
  <c r="BB217" i="22"/>
  <c r="BC217" i="22"/>
  <c r="AN217" i="22"/>
  <c r="AO221" i="22"/>
  <c r="BA221" i="22"/>
  <c r="AP221" i="22"/>
  <c r="BB221" i="22"/>
  <c r="BC221" i="22"/>
  <c r="AN221" i="22"/>
  <c r="AP4" i="23"/>
  <c r="BB4" i="23"/>
  <c r="BC4" i="23"/>
  <c r="AN4" i="23"/>
  <c r="AO4" i="23"/>
  <c r="BA4" i="23"/>
  <c r="AP8" i="23"/>
  <c r="BB8" i="23"/>
  <c r="BC8" i="23"/>
  <c r="AN8" i="23"/>
  <c r="AO8" i="23"/>
  <c r="BA8" i="23"/>
  <c r="AP12" i="23"/>
  <c r="BB12" i="23"/>
  <c r="BC12" i="23"/>
  <c r="AN12" i="23"/>
  <c r="BA12" i="23"/>
  <c r="AO12" i="23"/>
  <c r="AP16" i="23"/>
  <c r="BB16" i="23"/>
  <c r="BC16" i="23"/>
  <c r="AN16" i="23"/>
  <c r="AO16" i="23"/>
  <c r="BA16" i="23"/>
  <c r="AP20" i="23"/>
  <c r="BB20" i="23"/>
  <c r="BC20" i="23"/>
  <c r="AN20" i="23"/>
  <c r="AO20" i="23"/>
  <c r="BA20" i="23"/>
  <c r="AP24" i="23"/>
  <c r="BB24" i="23"/>
  <c r="BC24" i="23"/>
  <c r="AN24" i="23"/>
  <c r="AO24" i="23"/>
  <c r="BA24" i="23"/>
  <c r="AP28" i="23"/>
  <c r="BB28" i="23"/>
  <c r="BC28" i="23"/>
  <c r="AN28" i="23"/>
  <c r="BA28" i="23"/>
  <c r="AO28" i="23"/>
  <c r="AP32" i="23"/>
  <c r="BB32" i="23"/>
  <c r="BC32" i="23"/>
  <c r="AN32" i="23"/>
  <c r="AO32" i="23"/>
  <c r="BA32" i="23"/>
  <c r="AP36" i="23"/>
  <c r="BB36" i="23"/>
  <c r="BC36" i="23"/>
  <c r="AN36" i="23"/>
  <c r="AO36" i="23"/>
  <c r="BA36" i="23"/>
  <c r="AP40" i="23"/>
  <c r="BB40" i="23"/>
  <c r="BC40" i="23"/>
  <c r="AN40" i="23"/>
  <c r="AO40" i="23"/>
  <c r="BA40" i="23"/>
  <c r="AP44" i="23"/>
  <c r="BB44" i="23"/>
  <c r="BC44" i="23"/>
  <c r="AN44" i="23"/>
  <c r="BA44" i="23"/>
  <c r="AO44" i="23"/>
  <c r="AP48" i="23"/>
  <c r="BB48" i="23"/>
  <c r="BC48" i="23"/>
  <c r="AN48" i="23"/>
  <c r="AO48" i="23"/>
  <c r="BA48" i="23"/>
  <c r="AP52" i="23"/>
  <c r="BB52" i="23"/>
  <c r="BC52" i="23"/>
  <c r="AN52" i="23"/>
  <c r="AO52" i="23"/>
  <c r="BA52" i="23"/>
  <c r="AP56" i="23"/>
  <c r="BB56" i="23"/>
  <c r="BC56" i="23"/>
  <c r="AN56" i="23"/>
  <c r="AO56" i="23"/>
  <c r="BA56" i="23"/>
  <c r="AO3" i="24"/>
  <c r="BC3" i="24"/>
  <c r="AP3" i="24"/>
  <c r="BA3" i="24"/>
  <c r="AN3" i="24"/>
  <c r="BB3" i="24"/>
  <c r="AO7" i="24"/>
  <c r="BC7" i="24"/>
  <c r="AP7" i="24"/>
  <c r="BA7" i="24"/>
  <c r="AN7" i="24"/>
  <c r="BB7" i="24"/>
  <c r="AO11" i="24"/>
  <c r="BC11" i="24"/>
  <c r="AP11" i="24"/>
  <c r="BA11" i="24"/>
  <c r="AN11" i="24"/>
  <c r="BB11" i="24"/>
  <c r="AO15" i="24"/>
  <c r="BC15" i="24"/>
  <c r="AP15" i="24"/>
  <c r="BA15" i="24"/>
  <c r="AN15" i="24"/>
  <c r="BB15" i="24"/>
  <c r="AO19" i="24"/>
  <c r="BC19" i="24"/>
  <c r="AP19" i="24"/>
  <c r="BA19" i="24"/>
  <c r="AN19" i="24"/>
  <c r="BB19" i="24"/>
  <c r="AO23" i="24"/>
  <c r="BC23" i="24"/>
  <c r="AP23" i="24"/>
  <c r="BA23" i="24"/>
  <c r="AN23" i="24"/>
  <c r="BB23" i="24"/>
  <c r="AO27" i="24"/>
  <c r="BC27" i="24"/>
  <c r="AP27" i="24"/>
  <c r="BA27" i="24"/>
  <c r="AN27" i="24"/>
  <c r="BB27" i="24"/>
  <c r="AO31" i="24"/>
  <c r="BC31" i="24"/>
  <c r="AP31" i="24"/>
  <c r="BA31" i="24"/>
  <c r="AN31" i="24"/>
  <c r="BB31" i="24"/>
  <c r="AO35" i="24"/>
  <c r="BC35" i="24"/>
  <c r="AP35" i="24"/>
  <c r="BA35" i="24"/>
  <c r="BB35" i="24"/>
  <c r="AN35" i="24"/>
  <c r="AO39" i="24"/>
  <c r="BC39" i="24"/>
  <c r="AP39" i="24"/>
  <c r="BA39" i="24"/>
  <c r="AN39" i="24"/>
  <c r="BB39" i="24"/>
  <c r="AO43" i="24"/>
  <c r="BC43" i="24"/>
  <c r="AP43" i="24"/>
  <c r="BA43" i="24"/>
  <c r="AN43" i="24"/>
  <c r="BB43" i="24"/>
  <c r="AO47" i="24"/>
  <c r="BC47" i="24"/>
  <c r="AP47" i="24"/>
  <c r="BA47" i="24"/>
  <c r="AN47" i="24"/>
  <c r="BB47" i="24"/>
  <c r="AO51" i="24"/>
  <c r="BC51" i="24"/>
  <c r="AP51" i="24"/>
  <c r="BA51" i="24"/>
  <c r="AN51" i="24"/>
  <c r="BB51" i="24"/>
  <c r="AO55" i="24"/>
  <c r="BC55" i="24"/>
  <c r="AP55" i="24"/>
  <c r="BA55" i="24"/>
  <c r="AN55" i="24"/>
  <c r="BB55" i="24"/>
  <c r="AO59" i="24"/>
  <c r="BC59" i="24"/>
  <c r="AP59" i="24"/>
  <c r="BA59" i="24"/>
  <c r="AN59" i="24"/>
  <c r="BB59" i="24"/>
  <c r="AB4" i="25"/>
  <c r="BB4" i="25"/>
  <c r="AN4" i="25"/>
  <c r="BC4" i="25"/>
  <c r="AO4" i="25"/>
  <c r="BA4" i="25"/>
  <c r="AP4" i="25"/>
  <c r="BB8" i="25"/>
  <c r="AN8" i="25"/>
  <c r="BC8" i="25"/>
  <c r="AO8" i="25"/>
  <c r="AP8" i="25"/>
  <c r="BA8" i="25"/>
  <c r="BB12" i="25"/>
  <c r="AN12" i="25"/>
  <c r="BC12" i="25"/>
  <c r="AO12" i="25"/>
  <c r="AP12" i="25"/>
  <c r="BA12" i="25"/>
  <c r="BB16" i="25"/>
  <c r="AN16" i="25"/>
  <c r="BC16" i="25"/>
  <c r="AO16" i="25"/>
  <c r="AP16" i="25"/>
  <c r="BA16" i="25"/>
  <c r="BB20" i="25"/>
  <c r="AN20" i="25"/>
  <c r="BC20" i="25"/>
  <c r="AO20" i="25"/>
  <c r="BA20" i="25"/>
  <c r="AP20" i="25"/>
  <c r="BB24" i="25"/>
  <c r="AN24" i="25"/>
  <c r="BC24" i="25"/>
  <c r="AO24" i="25"/>
  <c r="AP24" i="25"/>
  <c r="BA24" i="25"/>
  <c r="BB28" i="25"/>
  <c r="AN28" i="25"/>
  <c r="BC28" i="25"/>
  <c r="AO28" i="25"/>
  <c r="AP28" i="25"/>
  <c r="BA28" i="25"/>
  <c r="AP87" i="18"/>
  <c r="BB87" i="18"/>
  <c r="BC87" i="18"/>
  <c r="AN87" i="18"/>
  <c r="AO87" i="18"/>
  <c r="BA87" i="18"/>
  <c r="AP91" i="18"/>
  <c r="BB91" i="18"/>
  <c r="BC91" i="18"/>
  <c r="AN91" i="18"/>
  <c r="BA91" i="18"/>
  <c r="AO91" i="18"/>
  <c r="AP95" i="18"/>
  <c r="BB95" i="18"/>
  <c r="BC95" i="18"/>
  <c r="AN95" i="18"/>
  <c r="AO95" i="18"/>
  <c r="BA95" i="18"/>
  <c r="AP99" i="18"/>
  <c r="BB99" i="18"/>
  <c r="BC99" i="18"/>
  <c r="AN99" i="18"/>
  <c r="AO99" i="18"/>
  <c r="BA99" i="18"/>
  <c r="AP103" i="18"/>
  <c r="BB103" i="18"/>
  <c r="BC103" i="18"/>
  <c r="AN103" i="18"/>
  <c r="BA103" i="18"/>
  <c r="AO103" i="18"/>
  <c r="AP107" i="18"/>
  <c r="BB107" i="18"/>
  <c r="BC107" i="18"/>
  <c r="AN107" i="18"/>
  <c r="BA107" i="18"/>
  <c r="AO107" i="18"/>
  <c r="AP111" i="18"/>
  <c r="BB111" i="18"/>
  <c r="BC111" i="18"/>
  <c r="AN111" i="18"/>
  <c r="AO111" i="18"/>
  <c r="BA111" i="18"/>
  <c r="AP115" i="18"/>
  <c r="BB115" i="18"/>
  <c r="BC115" i="18"/>
  <c r="AN115" i="18"/>
  <c r="AO115" i="18"/>
  <c r="BA115" i="18"/>
  <c r="AP119" i="18"/>
  <c r="BB119" i="18"/>
  <c r="BC119" i="18"/>
  <c r="AN119" i="18"/>
  <c r="BA119" i="18"/>
  <c r="AO119" i="18"/>
  <c r="AP123" i="18"/>
  <c r="BB123" i="18"/>
  <c r="BC123" i="18"/>
  <c r="AN123" i="18"/>
  <c r="BA123" i="18"/>
  <c r="AO123" i="18"/>
  <c r="AP127" i="18"/>
  <c r="BB127" i="18"/>
  <c r="BC127" i="18"/>
  <c r="AN127" i="18"/>
  <c r="AO127" i="18"/>
  <c r="BA127" i="18"/>
  <c r="AP131" i="18"/>
  <c r="BB131" i="18"/>
  <c r="BC131" i="18"/>
  <c r="AN131" i="18"/>
  <c r="AO131" i="18"/>
  <c r="BA131" i="18"/>
  <c r="AP135" i="18"/>
  <c r="BB135" i="18"/>
  <c r="BC135" i="18"/>
  <c r="AN135" i="18"/>
  <c r="BA135" i="18"/>
  <c r="AO135" i="18"/>
  <c r="AP139" i="18"/>
  <c r="BB139" i="18"/>
  <c r="BC139" i="18"/>
  <c r="AN139" i="18"/>
  <c r="BA139" i="18"/>
  <c r="AO139" i="18"/>
  <c r="AP143" i="18"/>
  <c r="BB143" i="18"/>
  <c r="BC143" i="18"/>
  <c r="AN143" i="18"/>
  <c r="AO143" i="18"/>
  <c r="BA143" i="18"/>
  <c r="AP147" i="18"/>
  <c r="BB147" i="18"/>
  <c r="BC147" i="18"/>
  <c r="AN147" i="18"/>
  <c r="AO147" i="18"/>
  <c r="BA147" i="18"/>
  <c r="AP151" i="18"/>
  <c r="BB151" i="18"/>
  <c r="BC151" i="18"/>
  <c r="AN151" i="18"/>
  <c r="AO151" i="18"/>
  <c r="BA151" i="18"/>
  <c r="AP155" i="18"/>
  <c r="BB155" i="18"/>
  <c r="BC155" i="18"/>
  <c r="AN155" i="18"/>
  <c r="BA155" i="18"/>
  <c r="AO155" i="18"/>
  <c r="AP159" i="18"/>
  <c r="BB159" i="18"/>
  <c r="BC159" i="18"/>
  <c r="AN159" i="18"/>
  <c r="AO159" i="18"/>
  <c r="BA159" i="18"/>
  <c r="AP163" i="18"/>
  <c r="BB163" i="18"/>
  <c r="BC163" i="18"/>
  <c r="AN163" i="18"/>
  <c r="AO163" i="18"/>
  <c r="BA163" i="18"/>
  <c r="AP167" i="18"/>
  <c r="BB167" i="18"/>
  <c r="BC167" i="18"/>
  <c r="AN167" i="18"/>
  <c r="AO167" i="18"/>
  <c r="BA167" i="18"/>
  <c r="AP171" i="18"/>
  <c r="BB171" i="18"/>
  <c r="BC171" i="18"/>
  <c r="AN171" i="18"/>
  <c r="BA171" i="18"/>
  <c r="AO171" i="18"/>
  <c r="AP175" i="18"/>
  <c r="BB175" i="18"/>
  <c r="BC175" i="18"/>
  <c r="AN175" i="18"/>
  <c r="AO175" i="18"/>
  <c r="BA175" i="18"/>
  <c r="AP179" i="18"/>
  <c r="BB179" i="18"/>
  <c r="BC179" i="18"/>
  <c r="AN179" i="18"/>
  <c r="AO179" i="18"/>
  <c r="BA179" i="18"/>
  <c r="AP183" i="18"/>
  <c r="BB183" i="18"/>
  <c r="BC183" i="18"/>
  <c r="AN183" i="18"/>
  <c r="BA183" i="18"/>
  <c r="AO183" i="18"/>
  <c r="AP187" i="18"/>
  <c r="BB187" i="18"/>
  <c r="BC187" i="18"/>
  <c r="AN187" i="18"/>
  <c r="BA187" i="18"/>
  <c r="AO187" i="18"/>
  <c r="BC6" i="19"/>
  <c r="AN6" i="19"/>
  <c r="AO6" i="19"/>
  <c r="BA6" i="19"/>
  <c r="BB6" i="19"/>
  <c r="AP6" i="19"/>
  <c r="BC10" i="19"/>
  <c r="AN10" i="19"/>
  <c r="AO10" i="19"/>
  <c r="BA10" i="19"/>
  <c r="BB10" i="19"/>
  <c r="AP10" i="19"/>
  <c r="BC14" i="19"/>
  <c r="AN14" i="19"/>
  <c r="AO14" i="19"/>
  <c r="BA14" i="19"/>
  <c r="AP14" i="19"/>
  <c r="BB14" i="19"/>
  <c r="BC18" i="19"/>
  <c r="AN18" i="19"/>
  <c r="AO18" i="19"/>
  <c r="BA18" i="19"/>
  <c r="AP18" i="19"/>
  <c r="BB18" i="19"/>
  <c r="BC22" i="19"/>
  <c r="AN22" i="19"/>
  <c r="AO22" i="19"/>
  <c r="BA22" i="19"/>
  <c r="BB22" i="19"/>
  <c r="AP22" i="19"/>
  <c r="BC26" i="19"/>
  <c r="AN26" i="19"/>
  <c r="AO26" i="19"/>
  <c r="BA26" i="19"/>
  <c r="BB26" i="19"/>
  <c r="AP26" i="19"/>
  <c r="BC30" i="19"/>
  <c r="AN30" i="19"/>
  <c r="AO30" i="19"/>
  <c r="BA30" i="19"/>
  <c r="AP30" i="19"/>
  <c r="BB30" i="19"/>
  <c r="BC34" i="19"/>
  <c r="AN34" i="19"/>
  <c r="AO34" i="19"/>
  <c r="BA34" i="19"/>
  <c r="AP34" i="19"/>
  <c r="BB34" i="19"/>
  <c r="BC38" i="19"/>
  <c r="AN38" i="19"/>
  <c r="AO38" i="19"/>
  <c r="BA38" i="19"/>
  <c r="BB38" i="19"/>
  <c r="AP38" i="19"/>
  <c r="BC42" i="19"/>
  <c r="AN42" i="19"/>
  <c r="AO42" i="19"/>
  <c r="BA42" i="19"/>
  <c r="BB42" i="19"/>
  <c r="AP42" i="19"/>
  <c r="BC46" i="19"/>
  <c r="AN46" i="19"/>
  <c r="AO46" i="19"/>
  <c r="BA46" i="19"/>
  <c r="AP46" i="19"/>
  <c r="BB46" i="19"/>
  <c r="BC50" i="19"/>
  <c r="AN50" i="19"/>
  <c r="AO50" i="19"/>
  <c r="BA50" i="19"/>
  <c r="AP50" i="19"/>
  <c r="BB50" i="19"/>
  <c r="BC54" i="19"/>
  <c r="AN54" i="19"/>
  <c r="AO54" i="19"/>
  <c r="BA54" i="19"/>
  <c r="BB54" i="19"/>
  <c r="AP54" i="19"/>
  <c r="BC58" i="19"/>
  <c r="AN58" i="19"/>
  <c r="AO58" i="19"/>
  <c r="BA58" i="19"/>
  <c r="BB58" i="19"/>
  <c r="AP58" i="19"/>
  <c r="BC62" i="19"/>
  <c r="AN62" i="19"/>
  <c r="AO62" i="19"/>
  <c r="BA62" i="19"/>
  <c r="AP62" i="19"/>
  <c r="BB62" i="19"/>
  <c r="BC66" i="19"/>
  <c r="AN66" i="19"/>
  <c r="AO66" i="19"/>
  <c r="BA66" i="19"/>
  <c r="AP66" i="19"/>
  <c r="BB66" i="19"/>
  <c r="BC70" i="19"/>
  <c r="AN70" i="19"/>
  <c r="AO70" i="19"/>
  <c r="BA70" i="19"/>
  <c r="BB70" i="19"/>
  <c r="AP70" i="19"/>
  <c r="BC74" i="19"/>
  <c r="AN74" i="19"/>
  <c r="AO74" i="19"/>
  <c r="BA74" i="19"/>
  <c r="BB74" i="19"/>
  <c r="AP74" i="19"/>
  <c r="BC78" i="19"/>
  <c r="AN78" i="19"/>
  <c r="AO78" i="19"/>
  <c r="BA78" i="19"/>
  <c r="AP78" i="19"/>
  <c r="BB78" i="19"/>
  <c r="BC82" i="19"/>
  <c r="AN82" i="19"/>
  <c r="AO82" i="19"/>
  <c r="BA82" i="19"/>
  <c r="AP82" i="19"/>
  <c r="BB82" i="19"/>
  <c r="BC86" i="19"/>
  <c r="AN86" i="19"/>
  <c r="AO86" i="19"/>
  <c r="BA86" i="19"/>
  <c r="BB86" i="19"/>
  <c r="AP86" i="19"/>
  <c r="BC90" i="19"/>
  <c r="AN90" i="19"/>
  <c r="AO90" i="19"/>
  <c r="BA90" i="19"/>
  <c r="BB90" i="19"/>
  <c r="AP90" i="19"/>
  <c r="BC94" i="19"/>
  <c r="AN94" i="19"/>
  <c r="AO94" i="19"/>
  <c r="BA94" i="19"/>
  <c r="AP94" i="19"/>
  <c r="BB94" i="19"/>
  <c r="BC98" i="19"/>
  <c r="AN98" i="19"/>
  <c r="AO98" i="19"/>
  <c r="BA98" i="19"/>
  <c r="AP98" i="19"/>
  <c r="BB98" i="19"/>
  <c r="BC102" i="19"/>
  <c r="AN102" i="19"/>
  <c r="AO102" i="19"/>
  <c r="BA102" i="19"/>
  <c r="BB102" i="19"/>
  <c r="AP102" i="19"/>
  <c r="BC106" i="19"/>
  <c r="AN106" i="19"/>
  <c r="AO106" i="19"/>
  <c r="BA106" i="19"/>
  <c r="BB106" i="19"/>
  <c r="AP106" i="19"/>
  <c r="BC110" i="19"/>
  <c r="AN110" i="19"/>
  <c r="AO110" i="19"/>
  <c r="BA110" i="19"/>
  <c r="AP110" i="19"/>
  <c r="BB110" i="19"/>
  <c r="BC114" i="19"/>
  <c r="AN114" i="19"/>
  <c r="AO114" i="19"/>
  <c r="BA114" i="19"/>
  <c r="AP114" i="19"/>
  <c r="BB114" i="19"/>
  <c r="BC118" i="19"/>
  <c r="AN118" i="19"/>
  <c r="AO118" i="19"/>
  <c r="BA118" i="19"/>
  <c r="BB118" i="19"/>
  <c r="AP118" i="19"/>
  <c r="BC122" i="19"/>
  <c r="AN122" i="19"/>
  <c r="AO122" i="19"/>
  <c r="BA122" i="19"/>
  <c r="BB122" i="19"/>
  <c r="AP122" i="19"/>
  <c r="BC126" i="19"/>
  <c r="AN126" i="19"/>
  <c r="AO126" i="19"/>
  <c r="BA126" i="19"/>
  <c r="AP126" i="19"/>
  <c r="BB126" i="19"/>
  <c r="BC130" i="19"/>
  <c r="AN130" i="19"/>
  <c r="AO130" i="19"/>
  <c r="BA130" i="19"/>
  <c r="AP130" i="19"/>
  <c r="BB130" i="19"/>
  <c r="BC134" i="19"/>
  <c r="AN134" i="19"/>
  <c r="AO134" i="19"/>
  <c r="BA134" i="19"/>
  <c r="BB134" i="19"/>
  <c r="AP134" i="19"/>
  <c r="BC138" i="19"/>
  <c r="AN138" i="19"/>
  <c r="AO138" i="19"/>
  <c r="BA138" i="19"/>
  <c r="BB138" i="19"/>
  <c r="AP138" i="19"/>
  <c r="BC142" i="19"/>
  <c r="AN142" i="19"/>
  <c r="AO142" i="19"/>
  <c r="BA142" i="19"/>
  <c r="AP142" i="19"/>
  <c r="BB142" i="19"/>
  <c r="BC146" i="19"/>
  <c r="AN146" i="19"/>
  <c r="AO146" i="19"/>
  <c r="BA146" i="19"/>
  <c r="AP146" i="19"/>
  <c r="BB146" i="19"/>
  <c r="BC150" i="19"/>
  <c r="AN150" i="19"/>
  <c r="AO150" i="19"/>
  <c r="BA150" i="19"/>
  <c r="BB150" i="19"/>
  <c r="AP150" i="19"/>
  <c r="BC154" i="19"/>
  <c r="AN154" i="19"/>
  <c r="AO154" i="19"/>
  <c r="BA154" i="19"/>
  <c r="AP154" i="19"/>
  <c r="BB154" i="19"/>
  <c r="BC158" i="19"/>
  <c r="AN158" i="19"/>
  <c r="AO158" i="19"/>
  <c r="BA158" i="19"/>
  <c r="AP158" i="19"/>
  <c r="BB158" i="19"/>
  <c r="BC162" i="19"/>
  <c r="AN162" i="19"/>
  <c r="AO162" i="19"/>
  <c r="BA162" i="19"/>
  <c r="AP162" i="19"/>
  <c r="BB162" i="19"/>
  <c r="BC166" i="19"/>
  <c r="AN166" i="19"/>
  <c r="AO166" i="19"/>
  <c r="BA166" i="19"/>
  <c r="BB166" i="19"/>
  <c r="AP166" i="19"/>
  <c r="BC170" i="19"/>
  <c r="AN170" i="19"/>
  <c r="AO170" i="19"/>
  <c r="BA170" i="19"/>
  <c r="AP170" i="19"/>
  <c r="BB170" i="19"/>
  <c r="AO5" i="21"/>
  <c r="AP5" i="21"/>
  <c r="BA5" i="21"/>
  <c r="BB5" i="21"/>
  <c r="BC5" i="21"/>
  <c r="AN5" i="21"/>
  <c r="AO9" i="21"/>
  <c r="AP9" i="21"/>
  <c r="BA9" i="21"/>
  <c r="BB9" i="21"/>
  <c r="BC9" i="21"/>
  <c r="AN9" i="21"/>
  <c r="AO13" i="21"/>
  <c r="AP13" i="21"/>
  <c r="BA13" i="21"/>
  <c r="BB13" i="21"/>
  <c r="AN13" i="21"/>
  <c r="BC13" i="21"/>
  <c r="AO17" i="21"/>
  <c r="AP17" i="21"/>
  <c r="BA17" i="21"/>
  <c r="BB17" i="21"/>
  <c r="AN17" i="21"/>
  <c r="BC17" i="21"/>
  <c r="AO21" i="21"/>
  <c r="AP21" i="21"/>
  <c r="BA21" i="21"/>
  <c r="BB21" i="21"/>
  <c r="BC21" i="21"/>
  <c r="AN21" i="21"/>
  <c r="AO25" i="21"/>
  <c r="AP25" i="21"/>
  <c r="BA25" i="21"/>
  <c r="BB25" i="21"/>
  <c r="BC25" i="21"/>
  <c r="AN25" i="21"/>
  <c r="AO29" i="21"/>
  <c r="AP29" i="21"/>
  <c r="BA29" i="21"/>
  <c r="BB29" i="21"/>
  <c r="AN29" i="21"/>
  <c r="BC29" i="21"/>
  <c r="AO33" i="21"/>
  <c r="AP33" i="21"/>
  <c r="BA33" i="21"/>
  <c r="BB33" i="21"/>
  <c r="AN33" i="21"/>
  <c r="BC33" i="21"/>
  <c r="AO37" i="21"/>
  <c r="AP37" i="21"/>
  <c r="BA37" i="21"/>
  <c r="BB37" i="21"/>
  <c r="BC37" i="21"/>
  <c r="AN37" i="21"/>
  <c r="AP41" i="21"/>
  <c r="AN41" i="21"/>
  <c r="BA41" i="21"/>
  <c r="BB41" i="21"/>
  <c r="AO41" i="21"/>
  <c r="BC41" i="21"/>
  <c r="AP45" i="21"/>
  <c r="AN45" i="21"/>
  <c r="BA45" i="21"/>
  <c r="AO45" i="21"/>
  <c r="BB45" i="21"/>
  <c r="BC45" i="21"/>
  <c r="AP49" i="21"/>
  <c r="AN49" i="21"/>
  <c r="AO49" i="21"/>
  <c r="BA49" i="21"/>
  <c r="BB49" i="21"/>
  <c r="BC49" i="21"/>
  <c r="AA4" i="22"/>
  <c r="AN4" i="22"/>
  <c r="AO4" i="22"/>
  <c r="BA4" i="22"/>
  <c r="AP4" i="22"/>
  <c r="BB4" i="22"/>
  <c r="BC4" i="22"/>
  <c r="AP6" i="22"/>
  <c r="BB6" i="22"/>
  <c r="BC6" i="22"/>
  <c r="AN6" i="22"/>
  <c r="BA6" i="22"/>
  <c r="AO6" i="22"/>
  <c r="AP10" i="22"/>
  <c r="BB10" i="22"/>
  <c r="BC10" i="22"/>
  <c r="AN10" i="22"/>
  <c r="AO10" i="22"/>
  <c r="BA10" i="22"/>
  <c r="AP14" i="22"/>
  <c r="BB14" i="22"/>
  <c r="BC14" i="22"/>
  <c r="AN14" i="22"/>
  <c r="AO14" i="22"/>
  <c r="BA14" i="22"/>
  <c r="AP18" i="22"/>
  <c r="BB18" i="22"/>
  <c r="BC18" i="22"/>
  <c r="AN18" i="22"/>
  <c r="AO18" i="22"/>
  <c r="BA18" i="22"/>
  <c r="AP22" i="22"/>
  <c r="BB22" i="22"/>
  <c r="BC22" i="22"/>
  <c r="AN22" i="22"/>
  <c r="BA22" i="22"/>
  <c r="AO22" i="22"/>
  <c r="AP26" i="22"/>
  <c r="BB26" i="22"/>
  <c r="BC26" i="22"/>
  <c r="AN26" i="22"/>
  <c r="AO26" i="22"/>
  <c r="BA26" i="22"/>
  <c r="AP30" i="22"/>
  <c r="BB30" i="22"/>
  <c r="BC30" i="22"/>
  <c r="AN30" i="22"/>
  <c r="AO30" i="22"/>
  <c r="BA30" i="22"/>
  <c r="AP34" i="22"/>
  <c r="BB34" i="22"/>
  <c r="BC34" i="22"/>
  <c r="AN34" i="22"/>
  <c r="AO34" i="22"/>
  <c r="BA34" i="22"/>
  <c r="AP38" i="22"/>
  <c r="BB38" i="22"/>
  <c r="BC38" i="22"/>
  <c r="AN38" i="22"/>
  <c r="BA38" i="22"/>
  <c r="AO38" i="22"/>
  <c r="AP42" i="22"/>
  <c r="BB42" i="22"/>
  <c r="BC42" i="22"/>
  <c r="AN42" i="22"/>
  <c r="AO42" i="22"/>
  <c r="BA42" i="22"/>
  <c r="AP46" i="22"/>
  <c r="BB46" i="22"/>
  <c r="BC46" i="22"/>
  <c r="AN46" i="22"/>
  <c r="AO46" i="22"/>
  <c r="BA46" i="22"/>
  <c r="AP50" i="22"/>
  <c r="BB50" i="22"/>
  <c r="BC50" i="22"/>
  <c r="AN50" i="22"/>
  <c r="AO50" i="22"/>
  <c r="BA50" i="22"/>
  <c r="AP54" i="22"/>
  <c r="BB54" i="22"/>
  <c r="BC54" i="22"/>
  <c r="AN54" i="22"/>
  <c r="BA54" i="22"/>
  <c r="AO54" i="22"/>
  <c r="AP58" i="22"/>
  <c r="BB58" i="22"/>
  <c r="BC58" i="22"/>
  <c r="AN58" i="22"/>
  <c r="AO58" i="22"/>
  <c r="BA58" i="22"/>
  <c r="AP62" i="22"/>
  <c r="BB62" i="22"/>
  <c r="BC62" i="22"/>
  <c r="AN62" i="22"/>
  <c r="AO62" i="22"/>
  <c r="BA62" i="22"/>
  <c r="AP66" i="22"/>
  <c r="BB66" i="22"/>
  <c r="BC66" i="22"/>
  <c r="AN66" i="22"/>
  <c r="AO66" i="22"/>
  <c r="BA66" i="22"/>
  <c r="AP70" i="22"/>
  <c r="BB70" i="22"/>
  <c r="BC70" i="22"/>
  <c r="AN70" i="22"/>
  <c r="BA70" i="22"/>
  <c r="AO70" i="22"/>
  <c r="AP74" i="22"/>
  <c r="BB74" i="22"/>
  <c r="BC74" i="22"/>
  <c r="AN74" i="22"/>
  <c r="AO74" i="22"/>
  <c r="BA74" i="22"/>
  <c r="AP78" i="22"/>
  <c r="BB78" i="22"/>
  <c r="BC78" i="22"/>
  <c r="AN78" i="22"/>
  <c r="AO78" i="22"/>
  <c r="BA78" i="22"/>
  <c r="AP82" i="22"/>
  <c r="BB82" i="22"/>
  <c r="BC82" i="22"/>
  <c r="AN82" i="22"/>
  <c r="AO82" i="22"/>
  <c r="BA82" i="22"/>
  <c r="AP86" i="22"/>
  <c r="BB86" i="22"/>
  <c r="BC86" i="22"/>
  <c r="AN86" i="22"/>
  <c r="BA86" i="22"/>
  <c r="AO86" i="22"/>
  <c r="AP90" i="22"/>
  <c r="BB90" i="22"/>
  <c r="BC90" i="22"/>
  <c r="AN90" i="22"/>
  <c r="AO90" i="22"/>
  <c r="BA90" i="22"/>
  <c r="AP94" i="22"/>
  <c r="BB94" i="22"/>
  <c r="BC94" i="22"/>
  <c r="AN94" i="22"/>
  <c r="AO94" i="22"/>
  <c r="BA94" i="22"/>
  <c r="AP98" i="22"/>
  <c r="BB98" i="22"/>
  <c r="BC98" i="22"/>
  <c r="AN98" i="22"/>
  <c r="AO98" i="22"/>
  <c r="BA98" i="22"/>
  <c r="AP102" i="22"/>
  <c r="BB102" i="22"/>
  <c r="BC102" i="22"/>
  <c r="AN102" i="22"/>
  <c r="BA102" i="22"/>
  <c r="AO102" i="22"/>
  <c r="AP106" i="22"/>
  <c r="BB106" i="22"/>
  <c r="BC106" i="22"/>
  <c r="AN106" i="22"/>
  <c r="AO106" i="22"/>
  <c r="BA106" i="22"/>
  <c r="AP110" i="22"/>
  <c r="BB110" i="22"/>
  <c r="BC110" i="22"/>
  <c r="AN110" i="22"/>
  <c r="AO110" i="22"/>
  <c r="BA110" i="22"/>
  <c r="AP114" i="22"/>
  <c r="BB114" i="22"/>
  <c r="BC114" i="22"/>
  <c r="AN114" i="22"/>
  <c r="AO114" i="22"/>
  <c r="BA114" i="22"/>
  <c r="AP118" i="22"/>
  <c r="BB118" i="22"/>
  <c r="BC118" i="22"/>
  <c r="AN118" i="22"/>
  <c r="BA118" i="22"/>
  <c r="AO118" i="22"/>
  <c r="AP122" i="22"/>
  <c r="BB122" i="22"/>
  <c r="BC122" i="22"/>
  <c r="AN122" i="22"/>
  <c r="AO122" i="22"/>
  <c r="BA122" i="22"/>
  <c r="AP126" i="22"/>
  <c r="BB126" i="22"/>
  <c r="BC126" i="22"/>
  <c r="AN126" i="22"/>
  <c r="AO126" i="22"/>
  <c r="BA126" i="22"/>
  <c r="AP130" i="22"/>
  <c r="BB130" i="22"/>
  <c r="BC130" i="22"/>
  <c r="AN130" i="22"/>
  <c r="AO130" i="22"/>
  <c r="BA130" i="22"/>
  <c r="AP134" i="22"/>
  <c r="BB134" i="22"/>
  <c r="BC134" i="22"/>
  <c r="AN134" i="22"/>
  <c r="BA134" i="22"/>
  <c r="AO134" i="22"/>
  <c r="AP138" i="22"/>
  <c r="BB138" i="22"/>
  <c r="BC138" i="22"/>
  <c r="AN138" i="22"/>
  <c r="AO138" i="22"/>
  <c r="BA138" i="22"/>
  <c r="AP142" i="22"/>
  <c r="BB142" i="22"/>
  <c r="BC142" i="22"/>
  <c r="AN142" i="22"/>
  <c r="AO142" i="22"/>
  <c r="BA142" i="22"/>
  <c r="AP146" i="22"/>
  <c r="BB146" i="22"/>
  <c r="BC146" i="22"/>
  <c r="AN146" i="22"/>
  <c r="AO146" i="22"/>
  <c r="BA146" i="22"/>
  <c r="AP150" i="22"/>
  <c r="BB150" i="22"/>
  <c r="BC150" i="22"/>
  <c r="AN150" i="22"/>
  <c r="BA150" i="22"/>
  <c r="AO150" i="22"/>
  <c r="AP154" i="22"/>
  <c r="BB154" i="22"/>
  <c r="BC154" i="22"/>
  <c r="AN154" i="22"/>
  <c r="AO154" i="22"/>
  <c r="BA154" i="22"/>
  <c r="AP158" i="22"/>
  <c r="BB158" i="22"/>
  <c r="BC158" i="22"/>
  <c r="AN158" i="22"/>
  <c r="AO158" i="22"/>
  <c r="BA158" i="22"/>
  <c r="AP162" i="22"/>
  <c r="BB162" i="22"/>
  <c r="BC162" i="22"/>
  <c r="AN162" i="22"/>
  <c r="AO162" i="22"/>
  <c r="BA162" i="22"/>
  <c r="AP166" i="22"/>
  <c r="BB166" i="22"/>
  <c r="BC166" i="22"/>
  <c r="AN166" i="22"/>
  <c r="BA166" i="22"/>
  <c r="AO166" i="22"/>
  <c r="AP170" i="22"/>
  <c r="BB170" i="22"/>
  <c r="BC170" i="22"/>
  <c r="AN170" i="22"/>
  <c r="AO170" i="22"/>
  <c r="BA170" i="22"/>
  <c r="AP174" i="22"/>
  <c r="BB174" i="22"/>
  <c r="BC174" i="22"/>
  <c r="AN174" i="22"/>
  <c r="AO174" i="22"/>
  <c r="BA174" i="22"/>
  <c r="AP178" i="22"/>
  <c r="BB178" i="22"/>
  <c r="BC178" i="22"/>
  <c r="AN178" i="22"/>
  <c r="AO178" i="22"/>
  <c r="BA178" i="22"/>
  <c r="AP182" i="22"/>
  <c r="BB182" i="22"/>
  <c r="BC182" i="22"/>
  <c r="AN182" i="22"/>
  <c r="BA182" i="22"/>
  <c r="AO182" i="22"/>
  <c r="AP186" i="22"/>
  <c r="BB186" i="22"/>
  <c r="BC186" i="22"/>
  <c r="AN186" i="22"/>
  <c r="AO186" i="22"/>
  <c r="BA186" i="22"/>
  <c r="AP190" i="22"/>
  <c r="BB190" i="22"/>
  <c r="BC190" i="22"/>
  <c r="AN190" i="22"/>
  <c r="AO190" i="22"/>
  <c r="BA190" i="22"/>
  <c r="AP194" i="22"/>
  <c r="BB194" i="22"/>
  <c r="BC194" i="22"/>
  <c r="AN194" i="22"/>
  <c r="AO194" i="22"/>
  <c r="BA194" i="22"/>
  <c r="AP198" i="22"/>
  <c r="BB198" i="22"/>
  <c r="BC198" i="22"/>
  <c r="AN198" i="22"/>
  <c r="BA198" i="22"/>
  <c r="AO198" i="22"/>
  <c r="AP202" i="22"/>
  <c r="BB202" i="22"/>
  <c r="BC202" i="22"/>
  <c r="AN202" i="22"/>
  <c r="AO202" i="22"/>
  <c r="BA202" i="22"/>
  <c r="AP206" i="22"/>
  <c r="BB206" i="22"/>
  <c r="BC206" i="22"/>
  <c r="AN206" i="22"/>
  <c r="AO206" i="22"/>
  <c r="BA206" i="22"/>
  <c r="AP210" i="22"/>
  <c r="BB210" i="22"/>
  <c r="BC210" i="22"/>
  <c r="AN210" i="22"/>
  <c r="AO210" i="22"/>
  <c r="BA210" i="22"/>
  <c r="AP214" i="22"/>
  <c r="BB214" i="22"/>
  <c r="BC214" i="22"/>
  <c r="AN214" i="22"/>
  <c r="BA214" i="22"/>
  <c r="AO214" i="22"/>
  <c r="AP218" i="22"/>
  <c r="BB218" i="22"/>
  <c r="BC218" i="22"/>
  <c r="AN218" i="22"/>
  <c r="AO218" i="22"/>
  <c r="BA218" i="22"/>
  <c r="AP222" i="22"/>
  <c r="BB222" i="22"/>
  <c r="BC222" i="22"/>
  <c r="AN222" i="22"/>
  <c r="AO222" i="22"/>
  <c r="BA222" i="22"/>
  <c r="BC5" i="23"/>
  <c r="AN5" i="23"/>
  <c r="AO5" i="23"/>
  <c r="BA5" i="23"/>
  <c r="AP5" i="23"/>
  <c r="BB5" i="23"/>
  <c r="BC9" i="23"/>
  <c r="AN9" i="23"/>
  <c r="AO9" i="23"/>
  <c r="BA9" i="23"/>
  <c r="AP9" i="23"/>
  <c r="BB9" i="23"/>
  <c r="BC13" i="23"/>
  <c r="AN13" i="23"/>
  <c r="AO13" i="23"/>
  <c r="BA13" i="23"/>
  <c r="AP13" i="23"/>
  <c r="BB13" i="23"/>
  <c r="BC17" i="23"/>
  <c r="AN17" i="23"/>
  <c r="AO17" i="23"/>
  <c r="BA17" i="23"/>
  <c r="BB17" i="23"/>
  <c r="AP17" i="23"/>
  <c r="BC21" i="23"/>
  <c r="AN21" i="23"/>
  <c r="AO21" i="23"/>
  <c r="BA21" i="23"/>
  <c r="AP21" i="23"/>
  <c r="BB21" i="23"/>
  <c r="BC25" i="23"/>
  <c r="AN25" i="23"/>
  <c r="AO25" i="23"/>
  <c r="BA25" i="23"/>
  <c r="AP25" i="23"/>
  <c r="BB25" i="23"/>
  <c r="BC29" i="23"/>
  <c r="AN29" i="23"/>
  <c r="AO29" i="23"/>
  <c r="BA29" i="23"/>
  <c r="AP29" i="23"/>
  <c r="BB29" i="23"/>
  <c r="BC33" i="23"/>
  <c r="AN33" i="23"/>
  <c r="AO33" i="23"/>
  <c r="BA33" i="23"/>
  <c r="BB33" i="23"/>
  <c r="AP33" i="23"/>
  <c r="BC37" i="23"/>
  <c r="AN37" i="23"/>
  <c r="AO37" i="23"/>
  <c r="BA37" i="23"/>
  <c r="AP37" i="23"/>
  <c r="BB37" i="23"/>
  <c r="BC41" i="23"/>
  <c r="AN41" i="23"/>
  <c r="AO41" i="23"/>
  <c r="BA41" i="23"/>
  <c r="AP41" i="23"/>
  <c r="BB41" i="23"/>
  <c r="BC45" i="23"/>
  <c r="AN45" i="23"/>
  <c r="AO45" i="23"/>
  <c r="BA45" i="23"/>
  <c r="AP45" i="23"/>
  <c r="BB45" i="23"/>
  <c r="BC49" i="23"/>
  <c r="AN49" i="23"/>
  <c r="AO49" i="23"/>
  <c r="BA49" i="23"/>
  <c r="BB49" i="23"/>
  <c r="AP49" i="23"/>
  <c r="BC53" i="23"/>
  <c r="AN53" i="23"/>
  <c r="AO53" i="23"/>
  <c r="BA53" i="23"/>
  <c r="AP53" i="23"/>
  <c r="BB53" i="23"/>
  <c r="BC57" i="23"/>
  <c r="AN57" i="23"/>
  <c r="AO57" i="23"/>
  <c r="BA57" i="23"/>
  <c r="AP57" i="23"/>
  <c r="BB57" i="23"/>
  <c r="AP4" i="24"/>
  <c r="BA4" i="24"/>
  <c r="AN4" i="24"/>
  <c r="BB4" i="24"/>
  <c r="AO4" i="24"/>
  <c r="BC4" i="24"/>
  <c r="AP8" i="24"/>
  <c r="BA8" i="24"/>
  <c r="AN8" i="24"/>
  <c r="BB8" i="24"/>
  <c r="AO8" i="24"/>
  <c r="BC8" i="24"/>
  <c r="AP12" i="24"/>
  <c r="BA12" i="24"/>
  <c r="AN12" i="24"/>
  <c r="BB12" i="24"/>
  <c r="AO12" i="24"/>
  <c r="BC12" i="24"/>
  <c r="AP16" i="24"/>
  <c r="BA16" i="24"/>
  <c r="AN16" i="24"/>
  <c r="BB16" i="24"/>
  <c r="AO16" i="24"/>
  <c r="BC16" i="24"/>
  <c r="AP20" i="24"/>
  <c r="BA20" i="24"/>
  <c r="AN20" i="24"/>
  <c r="BB20" i="24"/>
  <c r="AO20" i="24"/>
  <c r="BC20" i="24"/>
  <c r="AP24" i="24"/>
  <c r="BA24" i="24"/>
  <c r="AN24" i="24"/>
  <c r="BB24" i="24"/>
  <c r="AO24" i="24"/>
  <c r="BC24" i="24"/>
  <c r="AP28" i="24"/>
  <c r="BA28" i="24"/>
  <c r="AN28" i="24"/>
  <c r="BB28" i="24"/>
  <c r="AO28" i="24"/>
  <c r="BC28" i="24"/>
  <c r="AP32" i="24"/>
  <c r="BA32" i="24"/>
  <c r="AN32" i="24"/>
  <c r="BB32" i="24"/>
  <c r="AO32" i="24"/>
  <c r="BC32" i="24"/>
  <c r="AP36" i="24"/>
  <c r="BA36" i="24"/>
  <c r="AN36" i="24"/>
  <c r="BB36" i="24"/>
  <c r="AO36" i="24"/>
  <c r="BC36" i="24"/>
  <c r="AP40" i="24"/>
  <c r="BA40" i="24"/>
  <c r="AN40" i="24"/>
  <c r="BB40" i="24"/>
  <c r="AO40" i="24"/>
  <c r="BC40" i="24"/>
  <c r="AP44" i="24"/>
  <c r="BA44" i="24"/>
  <c r="AN44" i="24"/>
  <c r="BB44" i="24"/>
  <c r="AO44" i="24"/>
  <c r="BC44" i="24"/>
  <c r="AP48" i="24"/>
  <c r="BA48" i="24"/>
  <c r="AN48" i="24"/>
  <c r="BB48" i="24"/>
  <c r="AO48" i="24"/>
  <c r="BC48" i="24"/>
  <c r="AP52" i="24"/>
  <c r="BA52" i="24"/>
  <c r="AN52" i="24"/>
  <c r="BB52" i="24"/>
  <c r="AO52" i="24"/>
  <c r="BC52" i="24"/>
  <c r="AP56" i="24"/>
  <c r="BA56" i="24"/>
  <c r="AN56" i="24"/>
  <c r="BB56" i="24"/>
  <c r="BC56" i="24"/>
  <c r="AO56" i="24"/>
  <c r="AP60" i="24"/>
  <c r="BA60" i="24"/>
  <c r="AN60" i="24"/>
  <c r="BB60" i="24"/>
  <c r="AO60" i="24"/>
  <c r="BC60" i="24"/>
  <c r="AA5" i="25"/>
  <c r="AN5" i="25"/>
  <c r="BC5" i="25"/>
  <c r="AO5" i="25"/>
  <c r="AP5" i="25"/>
  <c r="BA5" i="25"/>
  <c r="BB5" i="25"/>
  <c r="AN9" i="25"/>
  <c r="BC9" i="25"/>
  <c r="AO9" i="25"/>
  <c r="AP9" i="25"/>
  <c r="BA9" i="25"/>
  <c r="BB9" i="25"/>
  <c r="AN13" i="25"/>
  <c r="BC13" i="25"/>
  <c r="AO13" i="25"/>
  <c r="AP13" i="25"/>
  <c r="BA13" i="25"/>
  <c r="BB13" i="25"/>
  <c r="AN17" i="25"/>
  <c r="BC17" i="25"/>
  <c r="AO17" i="25"/>
  <c r="AP17" i="25"/>
  <c r="BA17" i="25"/>
  <c r="BB17" i="25"/>
  <c r="AN21" i="25"/>
  <c r="BC21" i="25"/>
  <c r="AO21" i="25"/>
  <c r="AP21" i="25"/>
  <c r="BA21" i="25"/>
  <c r="BB21" i="25"/>
  <c r="AN25" i="25"/>
  <c r="BC25" i="25"/>
  <c r="AO25" i="25"/>
  <c r="AP25" i="25"/>
  <c r="BA25" i="25"/>
  <c r="BB25" i="25"/>
  <c r="AN29" i="25"/>
  <c r="BC29" i="25"/>
  <c r="AO29" i="25"/>
  <c r="AP29" i="25"/>
  <c r="BA29" i="25"/>
  <c r="BB29" i="25"/>
  <c r="AN11" i="19"/>
  <c r="AO11" i="19"/>
  <c r="BA11" i="19"/>
  <c r="AP11" i="19"/>
  <c r="BB11" i="19"/>
  <c r="BC11" i="19"/>
  <c r="AN15" i="19"/>
  <c r="AO15" i="19"/>
  <c r="BA15" i="19"/>
  <c r="AP15" i="19"/>
  <c r="BB15" i="19"/>
  <c r="BC15" i="19"/>
  <c r="AN19" i="19"/>
  <c r="AO19" i="19"/>
  <c r="BA19" i="19"/>
  <c r="AP19" i="19"/>
  <c r="BB19" i="19"/>
  <c r="BC19" i="19"/>
  <c r="AN23" i="19"/>
  <c r="AO23" i="19"/>
  <c r="BA23" i="19"/>
  <c r="AP23" i="19"/>
  <c r="BB23" i="19"/>
  <c r="BC23" i="19"/>
  <c r="AN27" i="19"/>
  <c r="AO27" i="19"/>
  <c r="BA27" i="19"/>
  <c r="AP27" i="19"/>
  <c r="BB27" i="19"/>
  <c r="BC27" i="19"/>
  <c r="AN31" i="19"/>
  <c r="AO31" i="19"/>
  <c r="BA31" i="19"/>
  <c r="AP31" i="19"/>
  <c r="BB31" i="19"/>
  <c r="BC31" i="19"/>
  <c r="AN35" i="19"/>
  <c r="AO35" i="19"/>
  <c r="BA35" i="19"/>
  <c r="AP35" i="19"/>
  <c r="BB35" i="19"/>
  <c r="BC35" i="19"/>
  <c r="AN39" i="19"/>
  <c r="AO39" i="19"/>
  <c r="BA39" i="19"/>
  <c r="AP39" i="19"/>
  <c r="BB39" i="19"/>
  <c r="BC39" i="19"/>
  <c r="AN43" i="19"/>
  <c r="AO43" i="19"/>
  <c r="BA43" i="19"/>
  <c r="AP43" i="19"/>
  <c r="BB43" i="19"/>
  <c r="BC43" i="19"/>
  <c r="AN47" i="19"/>
  <c r="AO47" i="19"/>
  <c r="BA47" i="19"/>
  <c r="AP47" i="19"/>
  <c r="BB47" i="19"/>
  <c r="BC47" i="19"/>
  <c r="AN51" i="19"/>
  <c r="AO51" i="19"/>
  <c r="BA51" i="19"/>
  <c r="AP51" i="19"/>
  <c r="BB51" i="19"/>
  <c r="BC51" i="19"/>
  <c r="AN55" i="19"/>
  <c r="AO55" i="19"/>
  <c r="BA55" i="19"/>
  <c r="AP55" i="19"/>
  <c r="BB55" i="19"/>
  <c r="BC55" i="19"/>
  <c r="AP57" i="19"/>
  <c r="BB57" i="19"/>
  <c r="BC57" i="19"/>
  <c r="AN57" i="19"/>
  <c r="CT174" i="19" s="1"/>
  <c r="AO57" i="19"/>
  <c r="BA57" i="19"/>
  <c r="CU174" i="19" s="1"/>
  <c r="AN59" i="19"/>
  <c r="AO59" i="19"/>
  <c r="BA59" i="19"/>
  <c r="AP59" i="19"/>
  <c r="BB59" i="19"/>
  <c r="BC59" i="19"/>
  <c r="AN63" i="19"/>
  <c r="AO63" i="19"/>
  <c r="BA63" i="19"/>
  <c r="AP63" i="19"/>
  <c r="BB63" i="19"/>
  <c r="BC63" i="19"/>
  <c r="AN67" i="19"/>
  <c r="AO67" i="19"/>
  <c r="BA67" i="19"/>
  <c r="AP67" i="19"/>
  <c r="BB67" i="19"/>
  <c r="BC67" i="19"/>
  <c r="AN71" i="19"/>
  <c r="AO71" i="19"/>
  <c r="BA71" i="19"/>
  <c r="AP71" i="19"/>
  <c r="BB71" i="19"/>
  <c r="BC71" i="19"/>
  <c r="AN75" i="19"/>
  <c r="AO75" i="19"/>
  <c r="BA75" i="19"/>
  <c r="AP75" i="19"/>
  <c r="BB75" i="19"/>
  <c r="BC75" i="19"/>
  <c r="AN79" i="19"/>
  <c r="AO79" i="19"/>
  <c r="BA79" i="19"/>
  <c r="AP79" i="19"/>
  <c r="BB79" i="19"/>
  <c r="BC79" i="19"/>
  <c r="AN83" i="19"/>
  <c r="AO83" i="19"/>
  <c r="BA83" i="19"/>
  <c r="AP83" i="19"/>
  <c r="BB83" i="19"/>
  <c r="BC83" i="19"/>
  <c r="AN87" i="19"/>
  <c r="AO87" i="19"/>
  <c r="BA87" i="19"/>
  <c r="AP87" i="19"/>
  <c r="BB87" i="19"/>
  <c r="BC87" i="19"/>
  <c r="AN91" i="19"/>
  <c r="AO91" i="19"/>
  <c r="BA91" i="19"/>
  <c r="AP91" i="19"/>
  <c r="BB91" i="19"/>
  <c r="BC91" i="19"/>
  <c r="AN95" i="19"/>
  <c r="AO95" i="19"/>
  <c r="BA95" i="19"/>
  <c r="AP95" i="19"/>
  <c r="BB95" i="19"/>
  <c r="BC95" i="19"/>
  <c r="AN99" i="19"/>
  <c r="AO99" i="19"/>
  <c r="BA99" i="19"/>
  <c r="AP99" i="19"/>
  <c r="BB99" i="19"/>
  <c r="BC99" i="19"/>
  <c r="AN103" i="19"/>
  <c r="AO103" i="19"/>
  <c r="BA103" i="19"/>
  <c r="AP103" i="19"/>
  <c r="BB103" i="19"/>
  <c r="BC103" i="19"/>
  <c r="AN107" i="19"/>
  <c r="AO107" i="19"/>
  <c r="BA107" i="19"/>
  <c r="AP107" i="19"/>
  <c r="BB107" i="19"/>
  <c r="BC107" i="19"/>
  <c r="AN111" i="19"/>
  <c r="AO111" i="19"/>
  <c r="BA111" i="19"/>
  <c r="AP111" i="19"/>
  <c r="BB111" i="19"/>
  <c r="BC111" i="19"/>
  <c r="AN115" i="19"/>
  <c r="AO115" i="19"/>
  <c r="BA115" i="19"/>
  <c r="AP115" i="19"/>
  <c r="BB115" i="19"/>
  <c r="BC115" i="19"/>
  <c r="AN119" i="19"/>
  <c r="AO119" i="19"/>
  <c r="BA119" i="19"/>
  <c r="AP119" i="19"/>
  <c r="BB119" i="19"/>
  <c r="BC119" i="19"/>
  <c r="AN123" i="19"/>
  <c r="AO123" i="19"/>
  <c r="BA123" i="19"/>
  <c r="AP123" i="19"/>
  <c r="BB123" i="19"/>
  <c r="BC123" i="19"/>
  <c r="AN127" i="19"/>
  <c r="AO127" i="19"/>
  <c r="BA127" i="19"/>
  <c r="AP127" i="19"/>
  <c r="BB127" i="19"/>
  <c r="BC127" i="19"/>
  <c r="AN131" i="19"/>
  <c r="AO131" i="19"/>
  <c r="BA131" i="19"/>
  <c r="AP131" i="19"/>
  <c r="BB131" i="19"/>
  <c r="BC131" i="19"/>
  <c r="AN135" i="19"/>
  <c r="AO135" i="19"/>
  <c r="BA135" i="19"/>
  <c r="AP135" i="19"/>
  <c r="BB135" i="19"/>
  <c r="BC135" i="19"/>
  <c r="AN139" i="19"/>
  <c r="AO139" i="19"/>
  <c r="BA139" i="19"/>
  <c r="AP139" i="19"/>
  <c r="BB139" i="19"/>
  <c r="BC139" i="19"/>
  <c r="AN143" i="19"/>
  <c r="AO143" i="19"/>
  <c r="BA143" i="19"/>
  <c r="AP143" i="19"/>
  <c r="BB143" i="19"/>
  <c r="BC143" i="19"/>
  <c r="AN147" i="19"/>
  <c r="AO147" i="19"/>
  <c r="BA147" i="19"/>
  <c r="AP147" i="19"/>
  <c r="BB147" i="19"/>
  <c r="BC147" i="19"/>
  <c r="AN151" i="19"/>
  <c r="AO151" i="19"/>
  <c r="BA151" i="19"/>
  <c r="AP151" i="19"/>
  <c r="BB151" i="19"/>
  <c r="BC151" i="19"/>
  <c r="AN155" i="19"/>
  <c r="AO155" i="19"/>
  <c r="BA155" i="19"/>
  <c r="AP155" i="19"/>
  <c r="BB155" i="19"/>
  <c r="BC155" i="19"/>
  <c r="AN159" i="19"/>
  <c r="AO159" i="19"/>
  <c r="BA159" i="19"/>
  <c r="AP159" i="19"/>
  <c r="BB159" i="19"/>
  <c r="BC159" i="19"/>
  <c r="AN163" i="19"/>
  <c r="AO163" i="19"/>
  <c r="BA163" i="19"/>
  <c r="AP163" i="19"/>
  <c r="BB163" i="19"/>
  <c r="BC163" i="19"/>
  <c r="AN167" i="19"/>
  <c r="AO167" i="19"/>
  <c r="BA167" i="19"/>
  <c r="AP167" i="19"/>
  <c r="BB167" i="19"/>
  <c r="BC167" i="19"/>
  <c r="AN171" i="19"/>
  <c r="AO171" i="19"/>
  <c r="BA171" i="19"/>
  <c r="AP171" i="19"/>
  <c r="BB171" i="19"/>
  <c r="BC171" i="19"/>
  <c r="AP6" i="21"/>
  <c r="BA6" i="21"/>
  <c r="BB6" i="21"/>
  <c r="AN6" i="21"/>
  <c r="BC6" i="21"/>
  <c r="AO6" i="21"/>
  <c r="AP10" i="21"/>
  <c r="BA10" i="21"/>
  <c r="BB10" i="21"/>
  <c r="AN10" i="21"/>
  <c r="BC10" i="21"/>
  <c r="AO10" i="21"/>
  <c r="AP14" i="21"/>
  <c r="BA14" i="21"/>
  <c r="BB14" i="21"/>
  <c r="AN14" i="21"/>
  <c r="BC14" i="21"/>
  <c r="AO14" i="21"/>
  <c r="AP18" i="21"/>
  <c r="BA18" i="21"/>
  <c r="BB18" i="21"/>
  <c r="AN18" i="21"/>
  <c r="BC18" i="21"/>
  <c r="AO18" i="21"/>
  <c r="AP22" i="21"/>
  <c r="BA22" i="21"/>
  <c r="BB22" i="21"/>
  <c r="AN22" i="21"/>
  <c r="BC22" i="21"/>
  <c r="AO22" i="21"/>
  <c r="AP26" i="21"/>
  <c r="BA26" i="21"/>
  <c r="BB26" i="21"/>
  <c r="AN26" i="21"/>
  <c r="BC26" i="21"/>
  <c r="AO26" i="21"/>
  <c r="AP30" i="21"/>
  <c r="BA30" i="21"/>
  <c r="BB30" i="21"/>
  <c r="AN30" i="21"/>
  <c r="BC30" i="21"/>
  <c r="AO30" i="21"/>
  <c r="AP34" i="21"/>
  <c r="BA34" i="21"/>
  <c r="BB34" i="21"/>
  <c r="AN34" i="21"/>
  <c r="BC34" i="21"/>
  <c r="AO34" i="21"/>
  <c r="AP38" i="21"/>
  <c r="BA38" i="21"/>
  <c r="BB38" i="21"/>
  <c r="AN38" i="21"/>
  <c r="BC38" i="21"/>
  <c r="AO38" i="21"/>
  <c r="AN42" i="21"/>
  <c r="AO42" i="21"/>
  <c r="AP42" i="21"/>
  <c r="BA42" i="21"/>
  <c r="BB42" i="21"/>
  <c r="BC42" i="21"/>
  <c r="AN46" i="21"/>
  <c r="AO46" i="21"/>
  <c r="BA46" i="21"/>
  <c r="BB46" i="21"/>
  <c r="BC46" i="21"/>
  <c r="AP46" i="21"/>
  <c r="AN50" i="21"/>
  <c r="AO50" i="21"/>
  <c r="BA50" i="21"/>
  <c r="BB50" i="21"/>
  <c r="AP50" i="21"/>
  <c r="BC50" i="21"/>
  <c r="BC7" i="22"/>
  <c r="AN7" i="22"/>
  <c r="AO7" i="22"/>
  <c r="BA7" i="22"/>
  <c r="AP7" i="22"/>
  <c r="BB7" i="22"/>
  <c r="BC11" i="22"/>
  <c r="AN11" i="22"/>
  <c r="AO11" i="22"/>
  <c r="BA11" i="22"/>
  <c r="BB11" i="22"/>
  <c r="AP11" i="22"/>
  <c r="BC15" i="22"/>
  <c r="AN15" i="22"/>
  <c r="AO15" i="22"/>
  <c r="BA15" i="22"/>
  <c r="AP15" i="22"/>
  <c r="BB15" i="22"/>
  <c r="BC19" i="22"/>
  <c r="AN19" i="22"/>
  <c r="AO19" i="22"/>
  <c r="BA19" i="22"/>
  <c r="AP19" i="22"/>
  <c r="BB19" i="22"/>
  <c r="BC23" i="22"/>
  <c r="AN23" i="22"/>
  <c r="AO23" i="22"/>
  <c r="BA23" i="22"/>
  <c r="AP23" i="22"/>
  <c r="BB23" i="22"/>
  <c r="BC27" i="22"/>
  <c r="AN27" i="22"/>
  <c r="AO27" i="22"/>
  <c r="BA27" i="22"/>
  <c r="BB27" i="22"/>
  <c r="AP27" i="22"/>
  <c r="BC31" i="22"/>
  <c r="AN31" i="22"/>
  <c r="AO31" i="22"/>
  <c r="BA31" i="22"/>
  <c r="AP31" i="22"/>
  <c r="BB31" i="22"/>
  <c r="BC35" i="22"/>
  <c r="AN35" i="22"/>
  <c r="AO35" i="22"/>
  <c r="BA35" i="22"/>
  <c r="AP35" i="22"/>
  <c r="BB35" i="22"/>
  <c r="BC39" i="22"/>
  <c r="AN39" i="22"/>
  <c r="AO39" i="22"/>
  <c r="BA39" i="22"/>
  <c r="AP39" i="22"/>
  <c r="BB39" i="22"/>
  <c r="BC43" i="22"/>
  <c r="AN43" i="22"/>
  <c r="AO43" i="22"/>
  <c r="BA43" i="22"/>
  <c r="BB43" i="22"/>
  <c r="AP43" i="22"/>
  <c r="BC47" i="22"/>
  <c r="AN47" i="22"/>
  <c r="AO47" i="22"/>
  <c r="BA47" i="22"/>
  <c r="AP47" i="22"/>
  <c r="BB47" i="22"/>
  <c r="BC51" i="22"/>
  <c r="AN51" i="22"/>
  <c r="AO51" i="22"/>
  <c r="BA51" i="22"/>
  <c r="AP51" i="22"/>
  <c r="BB51" i="22"/>
  <c r="BC55" i="22"/>
  <c r="AN55" i="22"/>
  <c r="AO55" i="22"/>
  <c r="BA55" i="22"/>
  <c r="AP55" i="22"/>
  <c r="BB55" i="22"/>
  <c r="BC59" i="22"/>
  <c r="AN59" i="22"/>
  <c r="AO59" i="22"/>
  <c r="BA59" i="22"/>
  <c r="BB59" i="22"/>
  <c r="AP59" i="22"/>
  <c r="BC63" i="22"/>
  <c r="AN63" i="22"/>
  <c r="AO63" i="22"/>
  <c r="BA63" i="22"/>
  <c r="AP63" i="22"/>
  <c r="BB63" i="22"/>
  <c r="BC67" i="22"/>
  <c r="AN67" i="22"/>
  <c r="AO67" i="22"/>
  <c r="BA67" i="22"/>
  <c r="AP67" i="22"/>
  <c r="BB67" i="22"/>
  <c r="BC71" i="22"/>
  <c r="AN71" i="22"/>
  <c r="AO71" i="22"/>
  <c r="BA71" i="22"/>
  <c r="AP71" i="22"/>
  <c r="BB71" i="22"/>
  <c r="BC75" i="22"/>
  <c r="AN75" i="22"/>
  <c r="AO75" i="22"/>
  <c r="BA75" i="22"/>
  <c r="BB75" i="22"/>
  <c r="AP75" i="22"/>
  <c r="BC79" i="22"/>
  <c r="AN79" i="22"/>
  <c r="AO79" i="22"/>
  <c r="BA79" i="22"/>
  <c r="AP79" i="22"/>
  <c r="BB79" i="22"/>
  <c r="BC83" i="22"/>
  <c r="AN83" i="22"/>
  <c r="AO83" i="22"/>
  <c r="BA83" i="22"/>
  <c r="AP83" i="22"/>
  <c r="BB83" i="22"/>
  <c r="BC87" i="22"/>
  <c r="AN87" i="22"/>
  <c r="AO87" i="22"/>
  <c r="BA87" i="22"/>
  <c r="AP87" i="22"/>
  <c r="BB87" i="22"/>
  <c r="BC91" i="22"/>
  <c r="AN91" i="22"/>
  <c r="AO91" i="22"/>
  <c r="BA91" i="22"/>
  <c r="BB91" i="22"/>
  <c r="AP91" i="22"/>
  <c r="BC95" i="22"/>
  <c r="AN95" i="22"/>
  <c r="AO95" i="22"/>
  <c r="BA95" i="22"/>
  <c r="AP95" i="22"/>
  <c r="BB95" i="22"/>
  <c r="BC99" i="22"/>
  <c r="AN99" i="22"/>
  <c r="AO99" i="22"/>
  <c r="BA99" i="22"/>
  <c r="AP99" i="22"/>
  <c r="BB99" i="22"/>
  <c r="BC103" i="22"/>
  <c r="AN103" i="22"/>
  <c r="AO103" i="22"/>
  <c r="BA103" i="22"/>
  <c r="AP103" i="22"/>
  <c r="BB103" i="22"/>
  <c r="BC107" i="22"/>
  <c r="AN107" i="22"/>
  <c r="AO107" i="22"/>
  <c r="BA107" i="22"/>
  <c r="BB107" i="22"/>
  <c r="AP107" i="22"/>
  <c r="BC111" i="22"/>
  <c r="AN111" i="22"/>
  <c r="AO111" i="22"/>
  <c r="BA111" i="22"/>
  <c r="AP111" i="22"/>
  <c r="BB111" i="22"/>
  <c r="BC115" i="22"/>
  <c r="AN115" i="22"/>
  <c r="AO115" i="22"/>
  <c r="BA115" i="22"/>
  <c r="AP115" i="22"/>
  <c r="BB115" i="22"/>
  <c r="BC119" i="22"/>
  <c r="AN119" i="22"/>
  <c r="AO119" i="22"/>
  <c r="BA119" i="22"/>
  <c r="AP119" i="22"/>
  <c r="BB119" i="22"/>
  <c r="BC123" i="22"/>
  <c r="AN123" i="22"/>
  <c r="AO123" i="22"/>
  <c r="BA123" i="22"/>
  <c r="BB123" i="22"/>
  <c r="AP123" i="22"/>
  <c r="BC127" i="22"/>
  <c r="AN127" i="22"/>
  <c r="AO127" i="22"/>
  <c r="BA127" i="22"/>
  <c r="AP127" i="22"/>
  <c r="BB127" i="22"/>
  <c r="BC131" i="22"/>
  <c r="AN131" i="22"/>
  <c r="AO131" i="22"/>
  <c r="BA131" i="22"/>
  <c r="AP131" i="22"/>
  <c r="BB131" i="22"/>
  <c r="BC135" i="22"/>
  <c r="AN135" i="22"/>
  <c r="AO135" i="22"/>
  <c r="BA135" i="22"/>
  <c r="AP135" i="22"/>
  <c r="BB135" i="22"/>
  <c r="BC139" i="22"/>
  <c r="AN139" i="22"/>
  <c r="AO139" i="22"/>
  <c r="BA139" i="22"/>
  <c r="BB139" i="22"/>
  <c r="AP139" i="22"/>
  <c r="BC143" i="22"/>
  <c r="AN143" i="22"/>
  <c r="AO143" i="22"/>
  <c r="BA143" i="22"/>
  <c r="AP143" i="22"/>
  <c r="BB143" i="22"/>
  <c r="BC147" i="22"/>
  <c r="AN147" i="22"/>
  <c r="AO147" i="22"/>
  <c r="BA147" i="22"/>
  <c r="AP147" i="22"/>
  <c r="BB147" i="22"/>
  <c r="BC151" i="22"/>
  <c r="AN151" i="22"/>
  <c r="AO151" i="22"/>
  <c r="BA151" i="22"/>
  <c r="AP151" i="22"/>
  <c r="BB151" i="22"/>
  <c r="BC155" i="22"/>
  <c r="AN155" i="22"/>
  <c r="AO155" i="22"/>
  <c r="BA155" i="22"/>
  <c r="BB155" i="22"/>
  <c r="AP155" i="22"/>
  <c r="BC159" i="22"/>
  <c r="AN159" i="22"/>
  <c r="AO159" i="22"/>
  <c r="BA159" i="22"/>
  <c r="AP159" i="22"/>
  <c r="BB159" i="22"/>
  <c r="BC163" i="22"/>
  <c r="AN163" i="22"/>
  <c r="AO163" i="22"/>
  <c r="BA163" i="22"/>
  <c r="AP163" i="22"/>
  <c r="BB163" i="22"/>
  <c r="BC167" i="22"/>
  <c r="AN167" i="22"/>
  <c r="AO167" i="22"/>
  <c r="BA167" i="22"/>
  <c r="AP167" i="22"/>
  <c r="BB167" i="22"/>
  <c r="BC171" i="22"/>
  <c r="AN171" i="22"/>
  <c r="AO171" i="22"/>
  <c r="BA171" i="22"/>
  <c r="BB171" i="22"/>
  <c r="AP171" i="22"/>
  <c r="BC175" i="22"/>
  <c r="AN175" i="22"/>
  <c r="AO175" i="22"/>
  <c r="BA175" i="22"/>
  <c r="AP175" i="22"/>
  <c r="BB175" i="22"/>
  <c r="BC179" i="22"/>
  <c r="AN179" i="22"/>
  <c r="AO179" i="22"/>
  <c r="BA179" i="22"/>
  <c r="AP179" i="22"/>
  <c r="BB179" i="22"/>
  <c r="BC183" i="22"/>
  <c r="AN183" i="22"/>
  <c r="AO183" i="22"/>
  <c r="BA183" i="22"/>
  <c r="AP183" i="22"/>
  <c r="BB183" i="22"/>
  <c r="BC187" i="22"/>
  <c r="AN187" i="22"/>
  <c r="AO187" i="22"/>
  <c r="BA187" i="22"/>
  <c r="BB187" i="22"/>
  <c r="AP187" i="22"/>
  <c r="BC191" i="22"/>
  <c r="AN191" i="22"/>
  <c r="AO191" i="22"/>
  <c r="BA191" i="22"/>
  <c r="AP191" i="22"/>
  <c r="BB191" i="22"/>
  <c r="BC195" i="22"/>
  <c r="AN195" i="22"/>
  <c r="AO195" i="22"/>
  <c r="BA195" i="22"/>
  <c r="AP195" i="22"/>
  <c r="BB195" i="22"/>
  <c r="BC199" i="22"/>
  <c r="AN199" i="22"/>
  <c r="AO199" i="22"/>
  <c r="BA199" i="22"/>
  <c r="AP199" i="22"/>
  <c r="BB199" i="22"/>
  <c r="BC203" i="22"/>
  <c r="AN203" i="22"/>
  <c r="AO203" i="22"/>
  <c r="BA203" i="22"/>
  <c r="BB203" i="22"/>
  <c r="AP203" i="22"/>
  <c r="BC207" i="22"/>
  <c r="AN207" i="22"/>
  <c r="AO207" i="22"/>
  <c r="BA207" i="22"/>
  <c r="AP207" i="22"/>
  <c r="BB207" i="22"/>
  <c r="BC211" i="22"/>
  <c r="AN211" i="22"/>
  <c r="AO211" i="22"/>
  <c r="BA211" i="22"/>
  <c r="AP211" i="22"/>
  <c r="BB211" i="22"/>
  <c r="BC215" i="22"/>
  <c r="AN215" i="22"/>
  <c r="AO215" i="22"/>
  <c r="BA215" i="22"/>
  <c r="AP215" i="22"/>
  <c r="BB215" i="22"/>
  <c r="BC219" i="22"/>
  <c r="AN219" i="22"/>
  <c r="AO219" i="22"/>
  <c r="BA219" i="22"/>
  <c r="BB219" i="22"/>
  <c r="AP219" i="22"/>
  <c r="AN6" i="23"/>
  <c r="AO6" i="23"/>
  <c r="BA6" i="23"/>
  <c r="AP6" i="23"/>
  <c r="BB6" i="23"/>
  <c r="BC6" i="23"/>
  <c r="AN10" i="23"/>
  <c r="AO10" i="23"/>
  <c r="BA10" i="23"/>
  <c r="AP10" i="23"/>
  <c r="BB10" i="23"/>
  <c r="BC10" i="23"/>
  <c r="AN14" i="23"/>
  <c r="AO14" i="23"/>
  <c r="BA14" i="23"/>
  <c r="AP14" i="23"/>
  <c r="BB14" i="23"/>
  <c r="BC14" i="23"/>
  <c r="AN18" i="23"/>
  <c r="AO18" i="23"/>
  <c r="BA18" i="23"/>
  <c r="AP18" i="23"/>
  <c r="BB18" i="23"/>
  <c r="BC18" i="23"/>
  <c r="AN22" i="23"/>
  <c r="AO22" i="23"/>
  <c r="BA22" i="23"/>
  <c r="AP22" i="23"/>
  <c r="BB22" i="23"/>
  <c r="BC22" i="23"/>
  <c r="AN26" i="23"/>
  <c r="AO26" i="23"/>
  <c r="BA26" i="23"/>
  <c r="AP26" i="23"/>
  <c r="BB26" i="23"/>
  <c r="BC26" i="23"/>
  <c r="AN30" i="23"/>
  <c r="AO30" i="23"/>
  <c r="BA30" i="23"/>
  <c r="AP30" i="23"/>
  <c r="BB30" i="23"/>
  <c r="BC30" i="23"/>
  <c r="AN34" i="23"/>
  <c r="AO34" i="23"/>
  <c r="BA34" i="23"/>
  <c r="AP34" i="23"/>
  <c r="BB34" i="23"/>
  <c r="BC34" i="23"/>
  <c r="AN38" i="23"/>
  <c r="AO38" i="23"/>
  <c r="BA38" i="23"/>
  <c r="AP38" i="23"/>
  <c r="BB38" i="23"/>
  <c r="BC38" i="23"/>
  <c r="AN42" i="23"/>
  <c r="AO42" i="23"/>
  <c r="BA42" i="23"/>
  <c r="AP42" i="23"/>
  <c r="BB42" i="23"/>
  <c r="BC42" i="23"/>
  <c r="AN46" i="23"/>
  <c r="AO46" i="23"/>
  <c r="BA46" i="23"/>
  <c r="AP46" i="23"/>
  <c r="BB46" i="23"/>
  <c r="BC46" i="23"/>
  <c r="AN50" i="23"/>
  <c r="AO50" i="23"/>
  <c r="BA50" i="23"/>
  <c r="AP50" i="23"/>
  <c r="BB50" i="23"/>
  <c r="BC50" i="23"/>
  <c r="AN54" i="23"/>
  <c r="AO54" i="23"/>
  <c r="BA54" i="23"/>
  <c r="AP54" i="23"/>
  <c r="BB54" i="23"/>
  <c r="BC54" i="23"/>
  <c r="AN58" i="23"/>
  <c r="AO58" i="23"/>
  <c r="BA58" i="23"/>
  <c r="AP58" i="23"/>
  <c r="BB58" i="23"/>
  <c r="BC58" i="23"/>
  <c r="BA5" i="24"/>
  <c r="AN5" i="24"/>
  <c r="BB5" i="24"/>
  <c r="AO5" i="24"/>
  <c r="BC5" i="24"/>
  <c r="AP5" i="24"/>
  <c r="BA9" i="24"/>
  <c r="AN9" i="24"/>
  <c r="BB9" i="24"/>
  <c r="AO9" i="24"/>
  <c r="BC9" i="24"/>
  <c r="AP9" i="24"/>
  <c r="BA13" i="24"/>
  <c r="AN13" i="24"/>
  <c r="BB13" i="24"/>
  <c r="AO13" i="24"/>
  <c r="BC13" i="24"/>
  <c r="AP13" i="24"/>
  <c r="BA17" i="24"/>
  <c r="AN17" i="24"/>
  <c r="BB17" i="24"/>
  <c r="AO17" i="24"/>
  <c r="BC17" i="24"/>
  <c r="AP17" i="24"/>
  <c r="BA21" i="24"/>
  <c r="AN21" i="24"/>
  <c r="BB21" i="24"/>
  <c r="AO21" i="24"/>
  <c r="BC21" i="24"/>
  <c r="AP21" i="24"/>
  <c r="BA25" i="24"/>
  <c r="AN25" i="24"/>
  <c r="BB25" i="24"/>
  <c r="AO25" i="24"/>
  <c r="BC25" i="24"/>
  <c r="AP25" i="24"/>
  <c r="BA29" i="24"/>
  <c r="AN29" i="24"/>
  <c r="BB29" i="24"/>
  <c r="AO29" i="24"/>
  <c r="BC29" i="24"/>
  <c r="AP29" i="24"/>
  <c r="BA33" i="24"/>
  <c r="AN33" i="24"/>
  <c r="BB33" i="24"/>
  <c r="AO33" i="24"/>
  <c r="BC33" i="24"/>
  <c r="AP33" i="24"/>
  <c r="BA37" i="24"/>
  <c r="AN37" i="24"/>
  <c r="BB37" i="24"/>
  <c r="AO37" i="24"/>
  <c r="BC37" i="24"/>
  <c r="AP37" i="24"/>
  <c r="BA41" i="24"/>
  <c r="AN41" i="24"/>
  <c r="BB41" i="24"/>
  <c r="AO41" i="24"/>
  <c r="BC41" i="24"/>
  <c r="AP41" i="24"/>
  <c r="BA45" i="24"/>
  <c r="AN45" i="24"/>
  <c r="BB45" i="24"/>
  <c r="AO45" i="24"/>
  <c r="BC45" i="24"/>
  <c r="AP45" i="24"/>
  <c r="BA49" i="24"/>
  <c r="AN49" i="24"/>
  <c r="BB49" i="24"/>
  <c r="AO49" i="24"/>
  <c r="BC49" i="24"/>
  <c r="AP49" i="24"/>
  <c r="BA53" i="24"/>
  <c r="AN53" i="24"/>
  <c r="BB53" i="24"/>
  <c r="AO53" i="24"/>
  <c r="BC53" i="24"/>
  <c r="AP53" i="24"/>
  <c r="BA57" i="24"/>
  <c r="AN57" i="24"/>
  <c r="BB57" i="24"/>
  <c r="AO57" i="24"/>
  <c r="BC57" i="24"/>
  <c r="AP57" i="24"/>
  <c r="BA61" i="24"/>
  <c r="AN61" i="24"/>
  <c r="BB61" i="24"/>
  <c r="AO61" i="24"/>
  <c r="BC61" i="24"/>
  <c r="AP61" i="24"/>
  <c r="AO6" i="25"/>
  <c r="AP6" i="25"/>
  <c r="BA6" i="25"/>
  <c r="BB6" i="25"/>
  <c r="AN6" i="25"/>
  <c r="BC6" i="25"/>
  <c r="AO10" i="25"/>
  <c r="AP10" i="25"/>
  <c r="BA10" i="25"/>
  <c r="BB10" i="25"/>
  <c r="BC10" i="25"/>
  <c r="AN10" i="25"/>
  <c r="AO14" i="25"/>
  <c r="AP14" i="25"/>
  <c r="BA14" i="25"/>
  <c r="BB14" i="25"/>
  <c r="BC14" i="25"/>
  <c r="AN14" i="25"/>
  <c r="AO18" i="25"/>
  <c r="AP18" i="25"/>
  <c r="BA18" i="25"/>
  <c r="BB18" i="25"/>
  <c r="AN18" i="25"/>
  <c r="BC18" i="25"/>
  <c r="AO22" i="25"/>
  <c r="AP22" i="25"/>
  <c r="BA22" i="25"/>
  <c r="BB22" i="25"/>
  <c r="AN22" i="25"/>
  <c r="BC22" i="25"/>
  <c r="AO26" i="25"/>
  <c r="AP26" i="25"/>
  <c r="BA26" i="25"/>
  <c r="BB26" i="25"/>
  <c r="BC26" i="25"/>
  <c r="AN26" i="25"/>
  <c r="AO30" i="25"/>
  <c r="AP30" i="25"/>
  <c r="BA30" i="25"/>
  <c r="BB30" i="25"/>
  <c r="BC30" i="25"/>
  <c r="AN30" i="25"/>
  <c r="AN153" i="18"/>
  <c r="AO153" i="18"/>
  <c r="BA153" i="18"/>
  <c r="AP153" i="18"/>
  <c r="BB153" i="18"/>
  <c r="BC153" i="18"/>
  <c r="AN157" i="18"/>
  <c r="AO157" i="18"/>
  <c r="BA157" i="18"/>
  <c r="AP157" i="18"/>
  <c r="BB157" i="18"/>
  <c r="BC157" i="18"/>
  <c r="AN161" i="18"/>
  <c r="AO161" i="18"/>
  <c r="BA161" i="18"/>
  <c r="AP161" i="18"/>
  <c r="BB161" i="18"/>
  <c r="BC161" i="18"/>
  <c r="AN165" i="18"/>
  <c r="AO165" i="18"/>
  <c r="BA165" i="18"/>
  <c r="AP165" i="18"/>
  <c r="BB165" i="18"/>
  <c r="BC165" i="18"/>
  <c r="AN169" i="18"/>
  <c r="AO169" i="18"/>
  <c r="BA169" i="18"/>
  <c r="AP169" i="18"/>
  <c r="BB169" i="18"/>
  <c r="BC169" i="18"/>
  <c r="AN173" i="18"/>
  <c r="AO173" i="18"/>
  <c r="BA173" i="18"/>
  <c r="AP173" i="18"/>
  <c r="BB173" i="18"/>
  <c r="BC173" i="18"/>
  <c r="AN177" i="18"/>
  <c r="AO177" i="18"/>
  <c r="BA177" i="18"/>
  <c r="AP177" i="18"/>
  <c r="BB177" i="18"/>
  <c r="BC177" i="18"/>
  <c r="AN181" i="18"/>
  <c r="AO181" i="18"/>
  <c r="BA181" i="18"/>
  <c r="AP181" i="18"/>
  <c r="BB181" i="18"/>
  <c r="BC181" i="18"/>
  <c r="AN185" i="18"/>
  <c r="AO185" i="18"/>
  <c r="BA185" i="18"/>
  <c r="AP185" i="18"/>
  <c r="BB185" i="18"/>
  <c r="BC185" i="18"/>
  <c r="AN189" i="18"/>
  <c r="AO189" i="18"/>
  <c r="BA189" i="18"/>
  <c r="AP189" i="18"/>
  <c r="BB189" i="18"/>
  <c r="BC189" i="18"/>
  <c r="AB4" i="19"/>
  <c r="AO4" i="19"/>
  <c r="BA4" i="19"/>
  <c r="AP4" i="19"/>
  <c r="BB4" i="19"/>
  <c r="BC4" i="19"/>
  <c r="AN4" i="19"/>
  <c r="AO8" i="19"/>
  <c r="BA8" i="19"/>
  <c r="AP8" i="19"/>
  <c r="BB8" i="19"/>
  <c r="BC8" i="19"/>
  <c r="AN8" i="19"/>
  <c r="AO12" i="19"/>
  <c r="BA12" i="19"/>
  <c r="AP12" i="19"/>
  <c r="BB12" i="19"/>
  <c r="BC12" i="19"/>
  <c r="AN12" i="19"/>
  <c r="AO16" i="19"/>
  <c r="BA16" i="19"/>
  <c r="AP16" i="19"/>
  <c r="BB16" i="19"/>
  <c r="BC16" i="19"/>
  <c r="AN16" i="19"/>
  <c r="AO20" i="19"/>
  <c r="BA20" i="19"/>
  <c r="AP20" i="19"/>
  <c r="BB20" i="19"/>
  <c r="BC20" i="19"/>
  <c r="AN20" i="19"/>
  <c r="AO24" i="19"/>
  <c r="BA24" i="19"/>
  <c r="AP24" i="19"/>
  <c r="BB24" i="19"/>
  <c r="BC24" i="19"/>
  <c r="AN24" i="19"/>
  <c r="AO28" i="19"/>
  <c r="BA28" i="19"/>
  <c r="AP28" i="19"/>
  <c r="BB28" i="19"/>
  <c r="BC28" i="19"/>
  <c r="AN28" i="19"/>
  <c r="AO32" i="19"/>
  <c r="BA32" i="19"/>
  <c r="AP32" i="19"/>
  <c r="BB32" i="19"/>
  <c r="BC32" i="19"/>
  <c r="AN32" i="19"/>
  <c r="AO36" i="19"/>
  <c r="BA36" i="19"/>
  <c r="AP36" i="19"/>
  <c r="BB36" i="19"/>
  <c r="BC36" i="19"/>
  <c r="AN36" i="19"/>
  <c r="AO40" i="19"/>
  <c r="BA40" i="19"/>
  <c r="AP40" i="19"/>
  <c r="BB40" i="19"/>
  <c r="BC40" i="19"/>
  <c r="AN40" i="19"/>
  <c r="AO44" i="19"/>
  <c r="BA44" i="19"/>
  <c r="AP44" i="19"/>
  <c r="BB44" i="19"/>
  <c r="BC44" i="19"/>
  <c r="AN44" i="19"/>
  <c r="AO48" i="19"/>
  <c r="BA48" i="19"/>
  <c r="AP48" i="19"/>
  <c r="BB48" i="19"/>
  <c r="BC48" i="19"/>
  <c r="AN48" i="19"/>
  <c r="AO52" i="19"/>
  <c r="BA52" i="19"/>
  <c r="AP52" i="19"/>
  <c r="BB52" i="19"/>
  <c r="BC52" i="19"/>
  <c r="AN52" i="19"/>
  <c r="AO56" i="19"/>
  <c r="BA56" i="19"/>
  <c r="AP56" i="19"/>
  <c r="BB56" i="19"/>
  <c r="BC56" i="19"/>
  <c r="AN56" i="19"/>
  <c r="AO60" i="19"/>
  <c r="BA60" i="19"/>
  <c r="AP60" i="19"/>
  <c r="BB60" i="19"/>
  <c r="BC60" i="19"/>
  <c r="AN60" i="19"/>
  <c r="AO64" i="19"/>
  <c r="BA64" i="19"/>
  <c r="AP64" i="19"/>
  <c r="BB64" i="19"/>
  <c r="BC64" i="19"/>
  <c r="AN64" i="19"/>
  <c r="AO68" i="19"/>
  <c r="BA68" i="19"/>
  <c r="AP68" i="19"/>
  <c r="BB68" i="19"/>
  <c r="BC68" i="19"/>
  <c r="AN68" i="19"/>
  <c r="AO72" i="19"/>
  <c r="BA72" i="19"/>
  <c r="AP72" i="19"/>
  <c r="BB72" i="19"/>
  <c r="BC72" i="19"/>
  <c r="AN72" i="19"/>
  <c r="AO76" i="19"/>
  <c r="BA76" i="19"/>
  <c r="AP76" i="19"/>
  <c r="BB76" i="19"/>
  <c r="BC76" i="19"/>
  <c r="AN76" i="19"/>
  <c r="AO80" i="19"/>
  <c r="BA80" i="19"/>
  <c r="AP80" i="19"/>
  <c r="BB80" i="19"/>
  <c r="BC80" i="19"/>
  <c r="AN80" i="19"/>
  <c r="AO84" i="19"/>
  <c r="BA84" i="19"/>
  <c r="AP84" i="19"/>
  <c r="BB84" i="19"/>
  <c r="BC84" i="19"/>
  <c r="AN84" i="19"/>
  <c r="AO88" i="19"/>
  <c r="BA88" i="19"/>
  <c r="AP88" i="19"/>
  <c r="BB88" i="19"/>
  <c r="BC88" i="19"/>
  <c r="AN88" i="19"/>
  <c r="AO92" i="19"/>
  <c r="BA92" i="19"/>
  <c r="AP92" i="19"/>
  <c r="BB92" i="19"/>
  <c r="BC92" i="19"/>
  <c r="AN92" i="19"/>
  <c r="AO96" i="19"/>
  <c r="BA96" i="19"/>
  <c r="AP96" i="19"/>
  <c r="BB96" i="19"/>
  <c r="BC96" i="19"/>
  <c r="AN96" i="19"/>
  <c r="AO100" i="19"/>
  <c r="BA100" i="19"/>
  <c r="AP100" i="19"/>
  <c r="BB100" i="19"/>
  <c r="BC100" i="19"/>
  <c r="AN100" i="19"/>
  <c r="AO104" i="19"/>
  <c r="BA104" i="19"/>
  <c r="AP104" i="19"/>
  <c r="BB104" i="19"/>
  <c r="BC104" i="19"/>
  <c r="AN104" i="19"/>
  <c r="AO108" i="19"/>
  <c r="BA108" i="19"/>
  <c r="AP108" i="19"/>
  <c r="BB108" i="19"/>
  <c r="BC108" i="19"/>
  <c r="AN108" i="19"/>
  <c r="AO112" i="19"/>
  <c r="BA112" i="19"/>
  <c r="AP112" i="19"/>
  <c r="BB112" i="19"/>
  <c r="BC112" i="19"/>
  <c r="AN112" i="19"/>
  <c r="AO116" i="19"/>
  <c r="BA116" i="19"/>
  <c r="AP116" i="19"/>
  <c r="BB116" i="19"/>
  <c r="BC116" i="19"/>
  <c r="AN116" i="19"/>
  <c r="AO120" i="19"/>
  <c r="BA120" i="19"/>
  <c r="AP120" i="19"/>
  <c r="BB120" i="19"/>
  <c r="BC120" i="19"/>
  <c r="AN120" i="19"/>
  <c r="AO124" i="19"/>
  <c r="BA124" i="19"/>
  <c r="AP124" i="19"/>
  <c r="BB124" i="19"/>
  <c r="BC124" i="19"/>
  <c r="AN124" i="19"/>
  <c r="AO128" i="19"/>
  <c r="BA128" i="19"/>
  <c r="AP128" i="19"/>
  <c r="BB128" i="19"/>
  <c r="BC128" i="19"/>
  <c r="AN128" i="19"/>
  <c r="AO132" i="19"/>
  <c r="BA132" i="19"/>
  <c r="AP132" i="19"/>
  <c r="BB132" i="19"/>
  <c r="BC132" i="19"/>
  <c r="AN132" i="19"/>
  <c r="AO136" i="19"/>
  <c r="BA136" i="19"/>
  <c r="AP136" i="19"/>
  <c r="BB136" i="19"/>
  <c r="BC136" i="19"/>
  <c r="AN136" i="19"/>
  <c r="AO140" i="19"/>
  <c r="BA140" i="19"/>
  <c r="AP140" i="19"/>
  <c r="BB140" i="19"/>
  <c r="BC140" i="19"/>
  <c r="AN140" i="19"/>
  <c r="AO144" i="19"/>
  <c r="BA144" i="19"/>
  <c r="AP144" i="19"/>
  <c r="BB144" i="19"/>
  <c r="BC144" i="19"/>
  <c r="AN144" i="19"/>
  <c r="AO148" i="19"/>
  <c r="BA148" i="19"/>
  <c r="AP148" i="19"/>
  <c r="BB148" i="19"/>
  <c r="BC148" i="19"/>
  <c r="AN148" i="19"/>
  <c r="AO152" i="19"/>
  <c r="BA152" i="19"/>
  <c r="AP152" i="19"/>
  <c r="BB152" i="19"/>
  <c r="BC152" i="19"/>
  <c r="AN152" i="19"/>
  <c r="AO156" i="19"/>
  <c r="BA156" i="19"/>
  <c r="AP156" i="19"/>
  <c r="BB156" i="19"/>
  <c r="BC156" i="19"/>
  <c r="AN156" i="19"/>
  <c r="AO160" i="19"/>
  <c r="BA160" i="19"/>
  <c r="AP160" i="19"/>
  <c r="BB160" i="19"/>
  <c r="BC160" i="19"/>
  <c r="AN160" i="19"/>
  <c r="AO164" i="19"/>
  <c r="BA164" i="19"/>
  <c r="AP164" i="19"/>
  <c r="BB164" i="19"/>
  <c r="BC164" i="19"/>
  <c r="AN164" i="19"/>
  <c r="AO168" i="19"/>
  <c r="BA168" i="19"/>
  <c r="AP168" i="19"/>
  <c r="BB168" i="19"/>
  <c r="BC168" i="19"/>
  <c r="AN168" i="19"/>
  <c r="BB3" i="21"/>
  <c r="AN3" i="21"/>
  <c r="BC3" i="21"/>
  <c r="AO3" i="21"/>
  <c r="AP3" i="21"/>
  <c r="BA3" i="21"/>
  <c r="BB7" i="21"/>
  <c r="AN7" i="21"/>
  <c r="BC7" i="21"/>
  <c r="AO7" i="21"/>
  <c r="AP7" i="21"/>
  <c r="BA7" i="21"/>
  <c r="BB11" i="21"/>
  <c r="AN11" i="21"/>
  <c r="BC11" i="21"/>
  <c r="AO11" i="21"/>
  <c r="AP11" i="21"/>
  <c r="BA11" i="21"/>
  <c r="BB15" i="21"/>
  <c r="AN15" i="21"/>
  <c r="BC15" i="21"/>
  <c r="AO15" i="21"/>
  <c r="BA15" i="21"/>
  <c r="AP15" i="21"/>
  <c r="BB19" i="21"/>
  <c r="AN19" i="21"/>
  <c r="BC19" i="21"/>
  <c r="AO19" i="21"/>
  <c r="AP19" i="21"/>
  <c r="BA19" i="21"/>
  <c r="BB23" i="21"/>
  <c r="AN23" i="21"/>
  <c r="BC23" i="21"/>
  <c r="AO23" i="21"/>
  <c r="AP23" i="21"/>
  <c r="BA23" i="21"/>
  <c r="BB27" i="21"/>
  <c r="AN27" i="21"/>
  <c r="BC27" i="21"/>
  <c r="AO27" i="21"/>
  <c r="BA27" i="21"/>
  <c r="AP27" i="21"/>
  <c r="BB31" i="21"/>
  <c r="AN31" i="21"/>
  <c r="BC31" i="21"/>
  <c r="AO31" i="21"/>
  <c r="BA31" i="21"/>
  <c r="AP31" i="21"/>
  <c r="BB35" i="21"/>
  <c r="AN35" i="21"/>
  <c r="BC35" i="21"/>
  <c r="AO35" i="21"/>
  <c r="AP35" i="21"/>
  <c r="BA35" i="21"/>
  <c r="AO39" i="21"/>
  <c r="AP39" i="21"/>
  <c r="BB39" i="21"/>
  <c r="AN39" i="21"/>
  <c r="BC39" i="21"/>
  <c r="BA39" i="21"/>
  <c r="AN43" i="21"/>
  <c r="AO43" i="21"/>
  <c r="AP43" i="21"/>
  <c r="BB43" i="21"/>
  <c r="BC43" i="21"/>
  <c r="BA43" i="21"/>
  <c r="AN47" i="21"/>
  <c r="AO47" i="21"/>
  <c r="AP47" i="21"/>
  <c r="BB47" i="21"/>
  <c r="BC47" i="21"/>
  <c r="BA47" i="21"/>
  <c r="AN51" i="21"/>
  <c r="AO51" i="21"/>
  <c r="AP51" i="21"/>
  <c r="BB51" i="21"/>
  <c r="BC51" i="21"/>
  <c r="BA51" i="21"/>
  <c r="AC5" i="22"/>
  <c r="BZ5" i="22" s="1"/>
  <c r="AO5" i="22"/>
  <c r="BA5" i="22"/>
  <c r="AP5" i="22"/>
  <c r="BB5" i="22"/>
  <c r="BC5" i="22"/>
  <c r="AN5" i="22"/>
  <c r="AN8" i="22"/>
  <c r="AO8" i="22"/>
  <c r="BA8" i="22"/>
  <c r="AP8" i="22"/>
  <c r="BB8" i="22"/>
  <c r="BC8" i="22"/>
  <c r="AN12" i="22"/>
  <c r="AO12" i="22"/>
  <c r="BA12" i="22"/>
  <c r="AP12" i="22"/>
  <c r="BB12" i="22"/>
  <c r="BC12" i="22"/>
  <c r="AN16" i="22"/>
  <c r="AO16" i="22"/>
  <c r="BA16" i="22"/>
  <c r="AP16" i="22"/>
  <c r="BB16" i="22"/>
  <c r="BC16" i="22"/>
  <c r="AN20" i="22"/>
  <c r="AO20" i="22"/>
  <c r="BA20" i="22"/>
  <c r="AP20" i="22"/>
  <c r="BB20" i="22"/>
  <c r="BC20" i="22"/>
  <c r="AN24" i="22"/>
  <c r="AO24" i="22"/>
  <c r="BA24" i="22"/>
  <c r="AP24" i="22"/>
  <c r="BB24" i="22"/>
  <c r="BC24" i="22"/>
  <c r="AN28" i="22"/>
  <c r="AO28" i="22"/>
  <c r="BA28" i="22"/>
  <c r="AP28" i="22"/>
  <c r="BB28" i="22"/>
  <c r="BC28" i="22"/>
  <c r="AN32" i="22"/>
  <c r="AO32" i="22"/>
  <c r="BA32" i="22"/>
  <c r="AP32" i="22"/>
  <c r="BB32" i="22"/>
  <c r="BC32" i="22"/>
  <c r="AN36" i="22"/>
  <c r="AO36" i="22"/>
  <c r="BA36" i="22"/>
  <c r="AP36" i="22"/>
  <c r="BB36" i="22"/>
  <c r="BC36" i="22"/>
  <c r="AN40" i="22"/>
  <c r="AO40" i="22"/>
  <c r="BA40" i="22"/>
  <c r="AP40" i="22"/>
  <c r="BB40" i="22"/>
  <c r="BC40" i="22"/>
  <c r="AN44" i="22"/>
  <c r="AO44" i="22"/>
  <c r="BA44" i="22"/>
  <c r="AP44" i="22"/>
  <c r="BB44" i="22"/>
  <c r="BC44" i="22"/>
  <c r="AN48" i="22"/>
  <c r="AO48" i="22"/>
  <c r="BA48" i="22"/>
  <c r="AP48" i="22"/>
  <c r="BB48" i="22"/>
  <c r="BC48" i="22"/>
  <c r="AN52" i="22"/>
  <c r="AO52" i="22"/>
  <c r="BA52" i="22"/>
  <c r="AP52" i="22"/>
  <c r="BB52" i="22"/>
  <c r="BC52" i="22"/>
  <c r="AN56" i="22"/>
  <c r="AO56" i="22"/>
  <c r="BA56" i="22"/>
  <c r="AP56" i="22"/>
  <c r="BB56" i="22"/>
  <c r="BC56" i="22"/>
  <c r="AN60" i="22"/>
  <c r="AO60" i="22"/>
  <c r="BA60" i="22"/>
  <c r="AP60" i="22"/>
  <c r="BB60" i="22"/>
  <c r="BC60" i="22"/>
  <c r="AN64" i="22"/>
  <c r="AO64" i="22"/>
  <c r="BA64" i="22"/>
  <c r="AP64" i="22"/>
  <c r="BB64" i="22"/>
  <c r="BC64" i="22"/>
  <c r="AN68" i="22"/>
  <c r="AO68" i="22"/>
  <c r="BA68" i="22"/>
  <c r="AP68" i="22"/>
  <c r="BB68" i="22"/>
  <c r="BC68" i="22"/>
  <c r="AN72" i="22"/>
  <c r="AO72" i="22"/>
  <c r="BA72" i="22"/>
  <c r="AP72" i="22"/>
  <c r="BB72" i="22"/>
  <c r="BC72" i="22"/>
  <c r="AN76" i="22"/>
  <c r="AO76" i="22"/>
  <c r="BA76" i="22"/>
  <c r="AP76" i="22"/>
  <c r="BB76" i="22"/>
  <c r="BC76" i="22"/>
  <c r="AN80" i="22"/>
  <c r="AO80" i="22"/>
  <c r="BA80" i="22"/>
  <c r="AP80" i="22"/>
  <c r="BB80" i="22"/>
  <c r="BC80" i="22"/>
  <c r="AN84" i="22"/>
  <c r="AO84" i="22"/>
  <c r="BA84" i="22"/>
  <c r="AP84" i="22"/>
  <c r="BB84" i="22"/>
  <c r="BC84" i="22"/>
  <c r="AN88" i="22"/>
  <c r="AO88" i="22"/>
  <c r="BA88" i="22"/>
  <c r="AP88" i="22"/>
  <c r="BB88" i="22"/>
  <c r="BC88" i="22"/>
  <c r="AN92" i="22"/>
  <c r="AO92" i="22"/>
  <c r="BA92" i="22"/>
  <c r="AP92" i="22"/>
  <c r="BB92" i="22"/>
  <c r="BC92" i="22"/>
  <c r="AN96" i="22"/>
  <c r="AO96" i="22"/>
  <c r="BA96" i="22"/>
  <c r="AP96" i="22"/>
  <c r="BB96" i="22"/>
  <c r="BC96" i="22"/>
  <c r="AN100" i="22"/>
  <c r="AO100" i="22"/>
  <c r="BA100" i="22"/>
  <c r="AP100" i="22"/>
  <c r="BB100" i="22"/>
  <c r="BC100" i="22"/>
  <c r="AN104" i="22"/>
  <c r="AO104" i="22"/>
  <c r="BA104" i="22"/>
  <c r="AP104" i="22"/>
  <c r="BB104" i="22"/>
  <c r="BC104" i="22"/>
  <c r="AN108" i="22"/>
  <c r="AO108" i="22"/>
  <c r="BA108" i="22"/>
  <c r="AP108" i="22"/>
  <c r="BB108" i="22"/>
  <c r="BC108" i="22"/>
  <c r="AN112" i="22"/>
  <c r="AO112" i="22"/>
  <c r="BA112" i="22"/>
  <c r="AP112" i="22"/>
  <c r="BB112" i="22"/>
  <c r="BC112" i="22"/>
  <c r="AN116" i="22"/>
  <c r="AO116" i="22"/>
  <c r="BA116" i="22"/>
  <c r="AP116" i="22"/>
  <c r="BB116" i="22"/>
  <c r="BC116" i="22"/>
  <c r="AN120" i="22"/>
  <c r="AO120" i="22"/>
  <c r="BA120" i="22"/>
  <c r="AP120" i="22"/>
  <c r="BB120" i="22"/>
  <c r="BC120" i="22"/>
  <c r="AN124" i="22"/>
  <c r="AO124" i="22"/>
  <c r="BA124" i="22"/>
  <c r="AP124" i="22"/>
  <c r="BB124" i="22"/>
  <c r="BC124" i="22"/>
  <c r="AN128" i="22"/>
  <c r="AO128" i="22"/>
  <c r="BA128" i="22"/>
  <c r="AP128" i="22"/>
  <c r="BB128" i="22"/>
  <c r="BC128" i="22"/>
  <c r="AN132" i="22"/>
  <c r="AO132" i="22"/>
  <c r="BA132" i="22"/>
  <c r="AP132" i="22"/>
  <c r="BB132" i="22"/>
  <c r="BC132" i="22"/>
  <c r="AN136" i="22"/>
  <c r="AO136" i="22"/>
  <c r="BA136" i="22"/>
  <c r="AP136" i="22"/>
  <c r="BB136" i="22"/>
  <c r="BC136" i="22"/>
  <c r="AN140" i="22"/>
  <c r="AO140" i="22"/>
  <c r="BA140" i="22"/>
  <c r="AP140" i="22"/>
  <c r="BB140" i="22"/>
  <c r="BC140" i="22"/>
  <c r="AN144" i="22"/>
  <c r="AO144" i="22"/>
  <c r="BA144" i="22"/>
  <c r="AP144" i="22"/>
  <c r="BB144" i="22"/>
  <c r="BC144" i="22"/>
  <c r="AN148" i="22"/>
  <c r="AO148" i="22"/>
  <c r="BA148" i="22"/>
  <c r="AP148" i="22"/>
  <c r="BB148" i="22"/>
  <c r="BC148" i="22"/>
  <c r="AN152" i="22"/>
  <c r="AO152" i="22"/>
  <c r="BA152" i="22"/>
  <c r="AP152" i="22"/>
  <c r="BB152" i="22"/>
  <c r="BC152" i="22"/>
  <c r="AN156" i="22"/>
  <c r="AO156" i="22"/>
  <c r="BA156" i="22"/>
  <c r="AP156" i="22"/>
  <c r="BB156" i="22"/>
  <c r="BC156" i="22"/>
  <c r="AN160" i="22"/>
  <c r="AO160" i="22"/>
  <c r="BA160" i="22"/>
  <c r="AP160" i="22"/>
  <c r="BB160" i="22"/>
  <c r="BC160" i="22"/>
  <c r="AN164" i="22"/>
  <c r="AO164" i="22"/>
  <c r="BA164" i="22"/>
  <c r="AP164" i="22"/>
  <c r="BB164" i="22"/>
  <c r="BC164" i="22"/>
  <c r="AN168" i="22"/>
  <c r="AO168" i="22"/>
  <c r="BA168" i="22"/>
  <c r="AP168" i="22"/>
  <c r="BB168" i="22"/>
  <c r="BC168" i="22"/>
  <c r="AN172" i="22"/>
  <c r="AO172" i="22"/>
  <c r="BA172" i="22"/>
  <c r="AP172" i="22"/>
  <c r="BB172" i="22"/>
  <c r="BC172" i="22"/>
  <c r="AN176" i="22"/>
  <c r="AO176" i="22"/>
  <c r="BA176" i="22"/>
  <c r="AP176" i="22"/>
  <c r="BB176" i="22"/>
  <c r="BC176" i="22"/>
  <c r="AN180" i="22"/>
  <c r="AO180" i="22"/>
  <c r="BA180" i="22"/>
  <c r="AP180" i="22"/>
  <c r="BB180" i="22"/>
  <c r="BC180" i="22"/>
  <c r="AN184" i="22"/>
  <c r="AO184" i="22"/>
  <c r="BA184" i="22"/>
  <c r="AP184" i="22"/>
  <c r="BB184" i="22"/>
  <c r="BC184" i="22"/>
  <c r="AN188" i="22"/>
  <c r="AO188" i="22"/>
  <c r="BA188" i="22"/>
  <c r="AP188" i="22"/>
  <c r="BB188" i="22"/>
  <c r="BC188" i="22"/>
  <c r="AN192" i="22"/>
  <c r="AO192" i="22"/>
  <c r="BA192" i="22"/>
  <c r="AP192" i="22"/>
  <c r="BB192" i="22"/>
  <c r="BC192" i="22"/>
  <c r="AN196" i="22"/>
  <c r="AO196" i="22"/>
  <c r="BA196" i="22"/>
  <c r="AP196" i="22"/>
  <c r="BB196" i="22"/>
  <c r="BC196" i="22"/>
  <c r="AN200" i="22"/>
  <c r="AO200" i="22"/>
  <c r="BA200" i="22"/>
  <c r="AP200" i="22"/>
  <c r="BB200" i="22"/>
  <c r="BC200" i="22"/>
  <c r="AN204" i="22"/>
  <c r="AO204" i="22"/>
  <c r="BA204" i="22"/>
  <c r="AP204" i="22"/>
  <c r="BB204" i="22"/>
  <c r="BC204" i="22"/>
  <c r="AN208" i="22"/>
  <c r="AO208" i="22"/>
  <c r="BA208" i="22"/>
  <c r="AP208" i="22"/>
  <c r="BB208" i="22"/>
  <c r="BC208" i="22"/>
  <c r="AN212" i="22"/>
  <c r="AO212" i="22"/>
  <c r="BA212" i="22"/>
  <c r="AP212" i="22"/>
  <c r="BB212" i="22"/>
  <c r="BC212" i="22"/>
  <c r="AN216" i="22"/>
  <c r="AO216" i="22"/>
  <c r="BA216" i="22"/>
  <c r="AP216" i="22"/>
  <c r="BB216" i="22"/>
  <c r="BC216" i="22"/>
  <c r="AN220" i="22"/>
  <c r="AO220" i="22"/>
  <c r="BA220" i="22"/>
  <c r="AP220" i="22"/>
  <c r="BB220" i="22"/>
  <c r="BC220" i="22"/>
  <c r="AO3" i="23"/>
  <c r="BA3" i="23"/>
  <c r="AP3" i="23"/>
  <c r="BB3" i="23"/>
  <c r="BC3" i="23"/>
  <c r="AN3" i="23"/>
  <c r="AO7" i="23"/>
  <c r="BA7" i="23"/>
  <c r="AP7" i="23"/>
  <c r="BB7" i="23"/>
  <c r="BC7" i="23"/>
  <c r="AN7" i="23"/>
  <c r="AO11" i="23"/>
  <c r="BA11" i="23"/>
  <c r="AP11" i="23"/>
  <c r="BB11" i="23"/>
  <c r="BC11" i="23"/>
  <c r="AN11" i="23"/>
  <c r="AO15" i="23"/>
  <c r="BA15" i="23"/>
  <c r="AP15" i="23"/>
  <c r="BB15" i="23"/>
  <c r="BC15" i="23"/>
  <c r="AN15" i="23"/>
  <c r="AO19" i="23"/>
  <c r="BA19" i="23"/>
  <c r="AP19" i="23"/>
  <c r="BB19" i="23"/>
  <c r="BC19" i="23"/>
  <c r="AN19" i="23"/>
  <c r="AO23" i="23"/>
  <c r="BA23" i="23"/>
  <c r="AP23" i="23"/>
  <c r="BB23" i="23"/>
  <c r="BC23" i="23"/>
  <c r="AN23" i="23"/>
  <c r="AO27" i="23"/>
  <c r="BA27" i="23"/>
  <c r="AP27" i="23"/>
  <c r="BB27" i="23"/>
  <c r="BC27" i="23"/>
  <c r="AN27" i="23"/>
  <c r="AO31" i="23"/>
  <c r="BA31" i="23"/>
  <c r="AP31" i="23"/>
  <c r="BB31" i="23"/>
  <c r="BC31" i="23"/>
  <c r="AN31" i="23"/>
  <c r="AO35" i="23"/>
  <c r="BA35" i="23"/>
  <c r="AP35" i="23"/>
  <c r="BB35" i="23"/>
  <c r="BC35" i="23"/>
  <c r="AN35" i="23"/>
  <c r="AO39" i="23"/>
  <c r="BA39" i="23"/>
  <c r="AP39" i="23"/>
  <c r="BB39" i="23"/>
  <c r="BC39" i="23"/>
  <c r="AN39" i="23"/>
  <c r="AO43" i="23"/>
  <c r="BA43" i="23"/>
  <c r="AP43" i="23"/>
  <c r="BB43" i="23"/>
  <c r="BC43" i="23"/>
  <c r="AN43" i="23"/>
  <c r="AO47" i="23"/>
  <c r="BA47" i="23"/>
  <c r="AP47" i="23"/>
  <c r="BB47" i="23"/>
  <c r="BC47" i="23"/>
  <c r="AN47" i="23"/>
  <c r="AO51" i="23"/>
  <c r="BA51" i="23"/>
  <c r="AP51" i="23"/>
  <c r="BB51" i="23"/>
  <c r="BC51" i="23"/>
  <c r="AN51" i="23"/>
  <c r="AO55" i="23"/>
  <c r="BA55" i="23"/>
  <c r="AP55" i="23"/>
  <c r="BB55" i="23"/>
  <c r="BC55" i="23"/>
  <c r="AN55" i="23"/>
  <c r="AO59" i="23"/>
  <c r="BA59" i="23"/>
  <c r="AP59" i="23"/>
  <c r="BB59" i="23"/>
  <c r="BC59" i="23"/>
  <c r="AN59" i="23"/>
  <c r="AN6" i="24"/>
  <c r="BB6" i="24"/>
  <c r="AO6" i="24"/>
  <c r="BC6" i="24"/>
  <c r="AP6" i="24"/>
  <c r="BA6" i="24"/>
  <c r="AN10" i="24"/>
  <c r="BB10" i="24"/>
  <c r="AO10" i="24"/>
  <c r="BC10" i="24"/>
  <c r="AP10" i="24"/>
  <c r="BA10" i="24"/>
  <c r="AN14" i="24"/>
  <c r="BB14" i="24"/>
  <c r="AO14" i="24"/>
  <c r="BC14" i="24"/>
  <c r="AP14" i="24"/>
  <c r="BA14" i="24"/>
  <c r="AN18" i="24"/>
  <c r="BB18" i="24"/>
  <c r="AO18" i="24"/>
  <c r="BC18" i="24"/>
  <c r="AP18" i="24"/>
  <c r="BA18" i="24"/>
  <c r="AN22" i="24"/>
  <c r="BB22" i="24"/>
  <c r="AO22" i="24"/>
  <c r="BC22" i="24"/>
  <c r="AP22" i="24"/>
  <c r="BA22" i="24"/>
  <c r="AN26" i="24"/>
  <c r="BB26" i="24"/>
  <c r="AO26" i="24"/>
  <c r="BC26" i="24"/>
  <c r="AP26" i="24"/>
  <c r="BA26" i="24"/>
  <c r="AN30" i="24"/>
  <c r="BB30" i="24"/>
  <c r="AO30" i="24"/>
  <c r="BC30" i="24"/>
  <c r="AP30" i="24"/>
  <c r="BA30" i="24"/>
  <c r="AN34" i="24"/>
  <c r="BB34" i="24"/>
  <c r="AO34" i="24"/>
  <c r="BC34" i="24"/>
  <c r="AP34" i="24"/>
  <c r="BA34" i="24"/>
  <c r="AN38" i="24"/>
  <c r="BB38" i="24"/>
  <c r="AO38" i="24"/>
  <c r="BC38" i="24"/>
  <c r="AP38" i="24"/>
  <c r="BA38" i="24"/>
  <c r="AN42" i="24"/>
  <c r="BB42" i="24"/>
  <c r="AO42" i="24"/>
  <c r="BC42" i="24"/>
  <c r="AP42" i="24"/>
  <c r="BA42" i="24"/>
  <c r="AN46" i="24"/>
  <c r="BB46" i="24"/>
  <c r="AO46" i="24"/>
  <c r="BC46" i="24"/>
  <c r="AP46" i="24"/>
  <c r="BA46" i="24"/>
  <c r="AN50" i="24"/>
  <c r="BB50" i="24"/>
  <c r="AO50" i="24"/>
  <c r="BC50" i="24"/>
  <c r="AP50" i="24"/>
  <c r="BA50" i="24"/>
  <c r="AN54" i="24"/>
  <c r="BB54" i="24"/>
  <c r="AO54" i="24"/>
  <c r="BC54" i="24"/>
  <c r="AP54" i="24"/>
  <c r="BA54" i="24"/>
  <c r="AN58" i="24"/>
  <c r="BB58" i="24"/>
  <c r="AO58" i="24"/>
  <c r="BC58" i="24"/>
  <c r="AP58" i="24"/>
  <c r="BA58" i="24"/>
  <c r="AP3" i="25"/>
  <c r="BA3" i="25"/>
  <c r="BB3" i="25"/>
  <c r="AN3" i="25"/>
  <c r="BC3" i="25"/>
  <c r="AO3" i="25"/>
  <c r="AP7" i="25"/>
  <c r="BA7" i="25"/>
  <c r="BB7" i="25"/>
  <c r="AN7" i="25"/>
  <c r="BC7" i="25"/>
  <c r="AO7" i="25"/>
  <c r="AP11" i="25"/>
  <c r="BA11" i="25"/>
  <c r="BB11" i="25"/>
  <c r="AN11" i="25"/>
  <c r="BC11" i="25"/>
  <c r="AO11" i="25"/>
  <c r="AP15" i="25"/>
  <c r="BA15" i="25"/>
  <c r="BB15" i="25"/>
  <c r="AN15" i="25"/>
  <c r="BC15" i="25"/>
  <c r="AO15" i="25"/>
  <c r="AP19" i="25"/>
  <c r="BA19" i="25"/>
  <c r="BB19" i="25"/>
  <c r="AN19" i="25"/>
  <c r="BC19" i="25"/>
  <c r="AO19" i="25"/>
  <c r="AP23" i="25"/>
  <c r="BA23" i="25"/>
  <c r="BB23" i="25"/>
  <c r="AN23" i="25"/>
  <c r="BC23" i="25"/>
  <c r="AO23" i="25"/>
  <c r="AP27" i="25"/>
  <c r="BA27" i="25"/>
  <c r="BB27" i="25"/>
  <c r="AN27" i="25"/>
  <c r="BC27" i="25"/>
  <c r="AO27" i="25"/>
  <c r="AN6" i="34"/>
  <c r="AO6" i="34"/>
  <c r="AP6" i="34"/>
  <c r="BB6" i="34"/>
  <c r="BC6" i="34"/>
  <c r="BA6" i="34"/>
  <c r="AN10" i="34"/>
  <c r="AO10" i="34"/>
  <c r="BB10" i="34"/>
  <c r="BC10" i="34"/>
  <c r="BA10" i="34"/>
  <c r="AP10" i="34"/>
  <c r="AN14" i="34"/>
  <c r="AO14" i="34"/>
  <c r="BB14" i="34"/>
  <c r="AP14" i="34"/>
  <c r="BC14" i="34"/>
  <c r="BA14" i="34"/>
  <c r="AN18" i="34"/>
  <c r="AO18" i="34"/>
  <c r="AP18" i="34"/>
  <c r="BB18" i="34"/>
  <c r="BC18" i="34"/>
  <c r="BA18" i="34"/>
  <c r="AN22" i="34"/>
  <c r="AO22" i="34"/>
  <c r="AP22" i="34"/>
  <c r="BB22" i="34"/>
  <c r="BC22" i="34"/>
  <c r="BA22" i="34"/>
  <c r="AN26" i="34"/>
  <c r="AO26" i="34"/>
  <c r="BB26" i="34"/>
  <c r="BC26" i="34"/>
  <c r="AP26" i="34"/>
  <c r="BA26" i="34"/>
  <c r="AN30" i="34"/>
  <c r="AO30" i="34"/>
  <c r="BB30" i="34"/>
  <c r="AP30" i="34"/>
  <c r="BC30" i="34"/>
  <c r="BA30" i="34"/>
  <c r="AN34" i="34"/>
  <c r="AO34" i="34"/>
  <c r="AP34" i="34"/>
  <c r="BB34" i="34"/>
  <c r="BC34" i="34"/>
  <c r="BA34" i="34"/>
  <c r="AN38" i="34"/>
  <c r="AO38" i="34"/>
  <c r="AP38" i="34"/>
  <c r="BB38" i="34"/>
  <c r="BC38" i="34"/>
  <c r="BA38" i="34"/>
  <c r="AN42" i="34"/>
  <c r="AO42" i="34"/>
  <c r="BB42" i="34"/>
  <c r="BC42" i="34"/>
  <c r="AP42" i="34"/>
  <c r="BA42" i="34"/>
  <c r="AN46" i="34"/>
  <c r="AO46" i="34"/>
  <c r="BB46" i="34"/>
  <c r="AP46" i="34"/>
  <c r="BC46" i="34"/>
  <c r="BA46" i="34"/>
  <c r="AN50" i="34"/>
  <c r="AO50" i="34"/>
  <c r="AP50" i="34"/>
  <c r="BB50" i="34"/>
  <c r="BC50" i="34"/>
  <c r="BA50" i="34"/>
  <c r="AN54" i="34"/>
  <c r="AO54" i="34"/>
  <c r="AP54" i="34"/>
  <c r="BB54" i="34"/>
  <c r="BC54" i="34"/>
  <c r="BA54" i="34"/>
  <c r="AN58" i="34"/>
  <c r="AO58" i="34"/>
  <c r="BB58" i="34"/>
  <c r="BC58" i="34"/>
  <c r="AP58" i="34"/>
  <c r="BA58" i="34"/>
  <c r="AN62" i="34"/>
  <c r="AO62" i="34"/>
  <c r="BA62" i="34"/>
  <c r="BB62" i="34"/>
  <c r="AP62" i="34"/>
  <c r="BC62" i="34"/>
  <c r="AN66" i="34"/>
  <c r="AO66" i="34"/>
  <c r="BA66" i="34"/>
  <c r="AP66" i="34"/>
  <c r="BB66" i="34"/>
  <c r="BC66" i="34"/>
  <c r="AN70" i="34"/>
  <c r="AO70" i="34"/>
  <c r="AP70" i="34"/>
  <c r="BA70" i="34"/>
  <c r="BB70" i="34"/>
  <c r="BC70" i="34"/>
  <c r="AN74" i="34"/>
  <c r="AO74" i="34"/>
  <c r="BA74" i="34"/>
  <c r="BB74" i="34"/>
  <c r="BC74" i="34"/>
  <c r="AP74" i="34"/>
  <c r="AN78" i="34"/>
  <c r="AO78" i="34"/>
  <c r="BA78" i="34"/>
  <c r="BB78" i="34"/>
  <c r="AP78" i="34"/>
  <c r="BC78" i="34"/>
  <c r="AN82" i="34"/>
  <c r="AO82" i="34"/>
  <c r="BA82" i="34"/>
  <c r="AP82" i="34"/>
  <c r="BB82" i="34"/>
  <c r="BC82" i="34"/>
  <c r="AN86" i="34"/>
  <c r="AO86" i="34"/>
  <c r="AP86" i="34"/>
  <c r="BA86" i="34"/>
  <c r="BB86" i="34"/>
  <c r="BC86" i="34"/>
  <c r="AN90" i="34"/>
  <c r="AO90" i="34"/>
  <c r="BA90" i="34"/>
  <c r="BB90" i="34"/>
  <c r="BC90" i="34"/>
  <c r="AP90" i="34"/>
  <c r="AN94" i="34"/>
  <c r="AO94" i="34"/>
  <c r="BA94" i="34"/>
  <c r="BB94" i="34"/>
  <c r="AP94" i="34"/>
  <c r="BC94" i="34"/>
  <c r="AN98" i="34"/>
  <c r="AO98" i="34"/>
  <c r="BA98" i="34"/>
  <c r="AP98" i="34"/>
  <c r="BB98" i="34"/>
  <c r="BC98" i="34"/>
  <c r="AN102" i="34"/>
  <c r="AO102" i="34"/>
  <c r="AP102" i="34"/>
  <c r="BA102" i="34"/>
  <c r="BB102" i="34"/>
  <c r="BC102" i="34"/>
  <c r="AN106" i="34"/>
  <c r="AO106" i="34"/>
  <c r="BA106" i="34"/>
  <c r="BB106" i="34"/>
  <c r="BC106" i="34"/>
  <c r="AP106" i="34"/>
  <c r="AN110" i="34"/>
  <c r="AO110" i="34"/>
  <c r="BA110" i="34"/>
  <c r="BB110" i="34"/>
  <c r="AP110" i="34"/>
  <c r="BC110" i="34"/>
  <c r="AN114" i="34"/>
  <c r="AO114" i="34"/>
  <c r="BA114" i="34"/>
  <c r="AP114" i="34"/>
  <c r="BB114" i="34"/>
  <c r="BC114" i="34"/>
  <c r="AN118" i="34"/>
  <c r="AO118" i="34"/>
  <c r="AP118" i="34"/>
  <c r="BA118" i="34"/>
  <c r="BB118" i="34"/>
  <c r="BC118" i="34"/>
  <c r="AN122" i="34"/>
  <c r="AO122" i="34"/>
  <c r="BA122" i="34"/>
  <c r="BB122" i="34"/>
  <c r="BC122" i="34"/>
  <c r="AP122" i="34"/>
  <c r="AN126" i="34"/>
  <c r="AO126" i="34"/>
  <c r="BA126" i="34"/>
  <c r="BB126" i="34"/>
  <c r="AP126" i="34"/>
  <c r="BC126" i="34"/>
  <c r="AN130" i="34"/>
  <c r="AO130" i="34"/>
  <c r="BA130" i="34"/>
  <c r="AP130" i="34"/>
  <c r="BB130" i="34"/>
  <c r="BC130" i="34"/>
  <c r="AN134" i="34"/>
  <c r="AO134" i="34"/>
  <c r="AP134" i="34"/>
  <c r="BA134" i="34"/>
  <c r="BB134" i="34"/>
  <c r="BC134" i="34"/>
  <c r="AN138" i="34"/>
  <c r="AO138" i="34"/>
  <c r="BA138" i="34"/>
  <c r="BB138" i="34"/>
  <c r="BC138" i="34"/>
  <c r="AP138" i="34"/>
  <c r="AN142" i="34"/>
  <c r="AO142" i="34"/>
  <c r="BA142" i="34"/>
  <c r="BB142" i="34"/>
  <c r="AP142" i="34"/>
  <c r="BC142" i="34"/>
  <c r="AN146" i="34"/>
  <c r="AO146" i="34"/>
  <c r="BA146" i="34"/>
  <c r="AP146" i="34"/>
  <c r="BB146" i="34"/>
  <c r="BC146" i="34"/>
  <c r="AN150" i="34"/>
  <c r="AO150" i="34"/>
  <c r="AP150" i="34"/>
  <c r="BA150" i="34"/>
  <c r="BB150" i="34"/>
  <c r="BC150" i="34"/>
  <c r="AN154" i="34"/>
  <c r="AO154" i="34"/>
  <c r="BA154" i="34"/>
  <c r="BB154" i="34"/>
  <c r="BC154" i="34"/>
  <c r="AP154" i="34"/>
  <c r="AN158" i="34"/>
  <c r="AO158" i="34"/>
  <c r="BA158" i="34"/>
  <c r="BB158" i="34"/>
  <c r="AP158" i="34"/>
  <c r="BC158" i="34"/>
  <c r="AN162" i="34"/>
  <c r="AO162" i="34"/>
  <c r="BA162" i="34"/>
  <c r="AP162" i="34"/>
  <c r="BB162" i="34"/>
  <c r="BC162" i="34"/>
  <c r="AN166" i="34"/>
  <c r="AO166" i="34"/>
  <c r="AP166" i="34"/>
  <c r="BA166" i="34"/>
  <c r="BB166" i="34"/>
  <c r="BC166" i="34"/>
  <c r="AN170" i="34"/>
  <c r="AO170" i="34"/>
  <c r="BA170" i="34"/>
  <c r="BB170" i="34"/>
  <c r="BC170" i="34"/>
  <c r="AP170" i="34"/>
  <c r="AN174" i="34"/>
  <c r="AO174" i="34"/>
  <c r="BA174" i="34"/>
  <c r="BB174" i="34"/>
  <c r="AP174" i="34"/>
  <c r="BC174" i="34"/>
  <c r="AN178" i="34"/>
  <c r="AO178" i="34"/>
  <c r="BA178" i="34"/>
  <c r="AP178" i="34"/>
  <c r="BB178" i="34"/>
  <c r="BC178" i="34"/>
  <c r="AN182" i="34"/>
  <c r="AO182" i="34"/>
  <c r="AP182" i="34"/>
  <c r="BA182" i="34"/>
  <c r="BB182" i="34"/>
  <c r="BC182" i="34"/>
  <c r="AN186" i="34"/>
  <c r="AO186" i="34"/>
  <c r="BA186" i="34"/>
  <c r="BB186" i="34"/>
  <c r="BC186" i="34"/>
  <c r="AP186" i="34"/>
  <c r="AN190" i="34"/>
  <c r="AO190" i="34"/>
  <c r="BA190" i="34"/>
  <c r="BB190" i="34"/>
  <c r="AP190" i="34"/>
  <c r="BC190" i="34"/>
  <c r="AN194" i="34"/>
  <c r="AO194" i="34"/>
  <c r="BA194" i="34"/>
  <c r="AP194" i="34"/>
  <c r="BB194" i="34"/>
  <c r="BC194" i="34"/>
  <c r="AN198" i="34"/>
  <c r="AO198" i="34"/>
  <c r="AP198" i="34"/>
  <c r="BA198" i="34"/>
  <c r="BB198" i="34"/>
  <c r="BC198" i="34"/>
  <c r="AN202" i="34"/>
  <c r="AO202" i="34"/>
  <c r="BA202" i="34"/>
  <c r="BB202" i="34"/>
  <c r="BC202" i="34"/>
  <c r="AP202" i="34"/>
  <c r="AN206" i="34"/>
  <c r="AO206" i="34"/>
  <c r="BA206" i="34"/>
  <c r="BB206" i="34"/>
  <c r="AP206" i="34"/>
  <c r="BC206" i="34"/>
  <c r="AN210" i="34"/>
  <c r="AO210" i="34"/>
  <c r="BA210" i="34"/>
  <c r="AP210" i="34"/>
  <c r="BB210" i="34"/>
  <c r="BC210" i="34"/>
  <c r="AN214" i="34"/>
  <c r="AO214" i="34"/>
  <c r="AP214" i="34"/>
  <c r="BA214" i="34"/>
  <c r="BB214" i="34"/>
  <c r="BC214" i="34"/>
  <c r="AN218" i="34"/>
  <c r="AO218" i="34"/>
  <c r="BA218" i="34"/>
  <c r="BB218" i="34"/>
  <c r="BC218" i="34"/>
  <c r="AP218" i="34"/>
  <c r="AN222" i="34"/>
  <c r="AO222" i="34"/>
  <c r="BA222" i="34"/>
  <c r="BB222" i="34"/>
  <c r="AP222" i="34"/>
  <c r="BC222" i="34"/>
  <c r="AN226" i="34"/>
  <c r="AO226" i="34"/>
  <c r="BA226" i="34"/>
  <c r="AP226" i="34"/>
  <c r="BB226" i="34"/>
  <c r="BC226" i="34"/>
  <c r="AN230" i="34"/>
  <c r="AO230" i="34"/>
  <c r="AP230" i="34"/>
  <c r="BA230" i="34"/>
  <c r="BB230" i="34"/>
  <c r="BC230" i="34"/>
  <c r="AN234" i="34"/>
  <c r="AO234" i="34"/>
  <c r="BA234" i="34"/>
  <c r="BB234" i="34"/>
  <c r="BC234" i="34"/>
  <c r="AP234" i="34"/>
  <c r="AN238" i="34"/>
  <c r="AO238" i="34"/>
  <c r="BA238" i="34"/>
  <c r="BB238" i="34"/>
  <c r="AP238" i="34"/>
  <c r="BC238" i="34"/>
  <c r="AN242" i="34"/>
  <c r="AO242" i="34"/>
  <c r="BA242" i="34"/>
  <c r="AP242" i="34"/>
  <c r="BB242" i="34"/>
  <c r="BC242" i="34"/>
  <c r="AN246" i="34"/>
  <c r="AO246" i="34"/>
  <c r="AP246" i="34"/>
  <c r="BA246" i="34"/>
  <c r="BB246" i="34"/>
  <c r="BC246" i="34"/>
  <c r="AN250" i="34"/>
  <c r="AO250" i="34"/>
  <c r="BA250" i="34"/>
  <c r="BB250" i="34"/>
  <c r="BC250" i="34"/>
  <c r="AP250" i="34"/>
  <c r="AN254" i="34"/>
  <c r="AO254" i="34"/>
  <c r="BA254" i="34"/>
  <c r="BB254" i="34"/>
  <c r="AP254" i="34"/>
  <c r="BC254" i="34"/>
  <c r="AN258" i="34"/>
  <c r="AO258" i="34"/>
  <c r="BA258" i="34"/>
  <c r="AP258" i="34"/>
  <c r="BB258" i="34"/>
  <c r="BC258" i="34"/>
  <c r="AN262" i="34"/>
  <c r="AO262" i="34"/>
  <c r="AP262" i="34"/>
  <c r="BA262" i="34"/>
  <c r="BB262" i="34"/>
  <c r="BC262" i="34"/>
  <c r="AN266" i="34"/>
  <c r="AO266" i="34"/>
  <c r="BA266" i="34"/>
  <c r="BB266" i="34"/>
  <c r="BC266" i="34"/>
  <c r="AP266" i="34"/>
  <c r="AN270" i="34"/>
  <c r="AO270" i="34"/>
  <c r="BA270" i="34"/>
  <c r="BB270" i="34"/>
  <c r="AP270" i="34"/>
  <c r="BC270" i="34"/>
  <c r="AN274" i="34"/>
  <c r="AO274" i="34"/>
  <c r="BA274" i="34"/>
  <c r="AP274" i="34"/>
  <c r="BB274" i="34"/>
  <c r="BC274" i="34"/>
  <c r="AN278" i="34"/>
  <c r="AO278" i="34"/>
  <c r="AP278" i="34"/>
  <c r="BA278" i="34"/>
  <c r="BB278" i="34"/>
  <c r="BC278" i="34"/>
  <c r="AN282" i="34"/>
  <c r="AO282" i="34"/>
  <c r="BA282" i="34"/>
  <c r="BB282" i="34"/>
  <c r="BC282" i="34"/>
  <c r="AP282" i="34"/>
  <c r="AN286" i="34"/>
  <c r="AO286" i="34"/>
  <c r="BA286" i="34"/>
  <c r="BB286" i="34"/>
  <c r="AP286" i="34"/>
  <c r="BC286" i="34"/>
  <c r="AN290" i="34"/>
  <c r="AO290" i="34"/>
  <c r="BA290" i="34"/>
  <c r="AP290" i="34"/>
  <c r="BB290" i="34"/>
  <c r="BC290" i="34"/>
  <c r="AN294" i="34"/>
  <c r="AO294" i="34"/>
  <c r="AP294" i="34"/>
  <c r="BA294" i="34"/>
  <c r="BB294" i="34"/>
  <c r="BC294" i="34"/>
  <c r="AN298" i="34"/>
  <c r="AO298" i="34"/>
  <c r="BA298" i="34"/>
  <c r="BB298" i="34"/>
  <c r="BC298" i="34"/>
  <c r="AP298" i="34"/>
  <c r="AN302" i="34"/>
  <c r="AO302" i="34"/>
  <c r="BA302" i="34"/>
  <c r="BB302" i="34"/>
  <c r="AP302" i="34"/>
  <c r="BC302" i="34"/>
  <c r="AN306" i="34"/>
  <c r="AO306" i="34"/>
  <c r="BA306" i="34"/>
  <c r="AP306" i="34"/>
  <c r="BB306" i="34"/>
  <c r="BC306" i="34"/>
  <c r="AN310" i="34"/>
  <c r="AO310" i="34"/>
  <c r="AP310" i="34"/>
  <c r="BA310" i="34"/>
  <c r="BB310" i="34"/>
  <c r="BC310" i="34"/>
  <c r="AN314" i="34"/>
  <c r="AO314" i="34"/>
  <c r="BA314" i="34"/>
  <c r="BB314" i="34"/>
  <c r="BC314" i="34"/>
  <c r="AP314" i="34"/>
  <c r="AN318" i="34"/>
  <c r="BA318" i="34"/>
  <c r="AO318" i="34"/>
  <c r="BB318" i="34"/>
  <c r="BC318" i="34"/>
  <c r="AP318" i="34"/>
  <c r="AN322" i="34"/>
  <c r="BA322" i="34"/>
  <c r="AO322" i="34"/>
  <c r="BB322" i="34"/>
  <c r="AP322" i="34"/>
  <c r="BC322" i="34"/>
  <c r="AN326" i="34"/>
  <c r="BA326" i="34"/>
  <c r="AO326" i="34"/>
  <c r="BB326" i="34"/>
  <c r="AP326" i="34"/>
  <c r="BC326" i="34"/>
  <c r="AN3" i="34"/>
  <c r="AO3" i="34"/>
  <c r="AP3" i="34"/>
  <c r="BC3" i="34"/>
  <c r="BB3" i="34"/>
  <c r="BA3" i="34"/>
  <c r="AN7" i="34"/>
  <c r="AO7" i="34"/>
  <c r="AP7" i="34"/>
  <c r="BC7" i="34"/>
  <c r="BA7" i="34"/>
  <c r="BB7" i="34"/>
  <c r="AN11" i="34"/>
  <c r="AO11" i="34"/>
  <c r="AP11" i="34"/>
  <c r="BC11" i="34"/>
  <c r="BB11" i="34"/>
  <c r="BA11" i="34"/>
  <c r="AN15" i="34"/>
  <c r="AO15" i="34"/>
  <c r="AP15" i="34"/>
  <c r="BC15" i="34"/>
  <c r="BA15" i="34"/>
  <c r="BB15" i="34"/>
  <c r="AN19" i="34"/>
  <c r="AO19" i="34"/>
  <c r="AP19" i="34"/>
  <c r="BC19" i="34"/>
  <c r="BB19" i="34"/>
  <c r="BA19" i="34"/>
  <c r="AN23" i="34"/>
  <c r="AO23" i="34"/>
  <c r="AP23" i="34"/>
  <c r="BC23" i="34"/>
  <c r="BA23" i="34"/>
  <c r="BB23" i="34"/>
  <c r="AN27" i="34"/>
  <c r="AO27" i="34"/>
  <c r="AP27" i="34"/>
  <c r="BC27" i="34"/>
  <c r="BB27" i="34"/>
  <c r="BA27" i="34"/>
  <c r="AN31" i="34"/>
  <c r="AO31" i="34"/>
  <c r="AP31" i="34"/>
  <c r="BC31" i="34"/>
  <c r="BA31" i="34"/>
  <c r="BB31" i="34"/>
  <c r="AN35" i="34"/>
  <c r="AO35" i="34"/>
  <c r="AP35" i="34"/>
  <c r="BC35" i="34"/>
  <c r="BB35" i="34"/>
  <c r="BA35" i="34"/>
  <c r="AN39" i="34"/>
  <c r="AO39" i="34"/>
  <c r="AP39" i="34"/>
  <c r="BC39" i="34"/>
  <c r="BA39" i="34"/>
  <c r="BB39" i="34"/>
  <c r="AN43" i="34"/>
  <c r="AO43" i="34"/>
  <c r="AP43" i="34"/>
  <c r="BC43" i="34"/>
  <c r="BB43" i="34"/>
  <c r="BA43" i="34"/>
  <c r="AN47" i="34"/>
  <c r="AO47" i="34"/>
  <c r="AP47" i="34"/>
  <c r="BC47" i="34"/>
  <c r="BA47" i="34"/>
  <c r="BB47" i="34"/>
  <c r="AN51" i="34"/>
  <c r="AO51" i="34"/>
  <c r="AP51" i="34"/>
  <c r="BC51" i="34"/>
  <c r="BB51" i="34"/>
  <c r="BA51" i="34"/>
  <c r="AN55" i="34"/>
  <c r="AO55" i="34"/>
  <c r="AP55" i="34"/>
  <c r="BC55" i="34"/>
  <c r="BA55" i="34"/>
  <c r="BB55" i="34"/>
  <c r="AN59" i="34"/>
  <c r="AO59" i="34"/>
  <c r="AP59" i="34"/>
  <c r="BC59" i="34"/>
  <c r="BB59" i="34"/>
  <c r="BA59" i="34"/>
  <c r="AN63" i="34"/>
  <c r="AO63" i="34"/>
  <c r="AP63" i="34"/>
  <c r="BB63" i="34"/>
  <c r="BC63" i="34"/>
  <c r="BA63" i="34"/>
  <c r="AN67" i="34"/>
  <c r="AO67" i="34"/>
  <c r="AP67" i="34"/>
  <c r="BB67" i="34"/>
  <c r="BC67" i="34"/>
  <c r="BA67" i="34"/>
  <c r="AN71" i="34"/>
  <c r="AO71" i="34"/>
  <c r="AP71" i="34"/>
  <c r="BB71" i="34"/>
  <c r="BC71" i="34"/>
  <c r="BA71" i="34"/>
  <c r="AN75" i="34"/>
  <c r="AO75" i="34"/>
  <c r="AP75" i="34"/>
  <c r="BB75" i="34"/>
  <c r="BC75" i="34"/>
  <c r="BA75" i="34"/>
  <c r="AN79" i="34"/>
  <c r="AO79" i="34"/>
  <c r="AP79" i="34"/>
  <c r="BB79" i="34"/>
  <c r="BC79" i="34"/>
  <c r="BA79" i="34"/>
  <c r="AN83" i="34"/>
  <c r="AO83" i="34"/>
  <c r="AP83" i="34"/>
  <c r="BB83" i="34"/>
  <c r="BC83" i="34"/>
  <c r="BA83" i="34"/>
  <c r="AN87" i="34"/>
  <c r="AO87" i="34"/>
  <c r="AP87" i="34"/>
  <c r="BB87" i="34"/>
  <c r="BC87" i="34"/>
  <c r="BA87" i="34"/>
  <c r="AN91" i="34"/>
  <c r="AO91" i="34"/>
  <c r="AP91" i="34"/>
  <c r="BB91" i="34"/>
  <c r="BC91" i="34"/>
  <c r="BA91" i="34"/>
  <c r="AN95" i="34"/>
  <c r="AO95" i="34"/>
  <c r="AP95" i="34"/>
  <c r="BB95" i="34"/>
  <c r="BC95" i="34"/>
  <c r="BA95" i="34"/>
  <c r="AN99" i="34"/>
  <c r="AO99" i="34"/>
  <c r="AP99" i="34"/>
  <c r="BB99" i="34"/>
  <c r="BC99" i="34"/>
  <c r="BA99" i="34"/>
  <c r="AN103" i="34"/>
  <c r="AO103" i="34"/>
  <c r="AP103" i="34"/>
  <c r="BB103" i="34"/>
  <c r="BC103" i="34"/>
  <c r="BA103" i="34"/>
  <c r="AN107" i="34"/>
  <c r="AO107" i="34"/>
  <c r="AP107" i="34"/>
  <c r="BB107" i="34"/>
  <c r="BC107" i="34"/>
  <c r="BA107" i="34"/>
  <c r="AN111" i="34"/>
  <c r="AO111" i="34"/>
  <c r="AP111" i="34"/>
  <c r="BB111" i="34"/>
  <c r="BC111" i="34"/>
  <c r="BA111" i="34"/>
  <c r="AN115" i="34"/>
  <c r="AO115" i="34"/>
  <c r="AP115" i="34"/>
  <c r="BB115" i="34"/>
  <c r="BC115" i="34"/>
  <c r="BA115" i="34"/>
  <c r="AN119" i="34"/>
  <c r="AO119" i="34"/>
  <c r="AP119" i="34"/>
  <c r="BB119" i="34"/>
  <c r="BC119" i="34"/>
  <c r="BA119" i="34"/>
  <c r="AN123" i="34"/>
  <c r="AO123" i="34"/>
  <c r="AP123" i="34"/>
  <c r="BB123" i="34"/>
  <c r="BC123" i="34"/>
  <c r="BA123" i="34"/>
  <c r="AN127" i="34"/>
  <c r="AO127" i="34"/>
  <c r="AP127" i="34"/>
  <c r="BB127" i="34"/>
  <c r="BC127" i="34"/>
  <c r="BA127" i="34"/>
  <c r="AN131" i="34"/>
  <c r="AO131" i="34"/>
  <c r="AP131" i="34"/>
  <c r="BB131" i="34"/>
  <c r="BC131" i="34"/>
  <c r="BA131" i="34"/>
  <c r="AN135" i="34"/>
  <c r="AO135" i="34"/>
  <c r="AP135" i="34"/>
  <c r="BB135" i="34"/>
  <c r="BC135" i="34"/>
  <c r="BA135" i="34"/>
  <c r="AN139" i="34"/>
  <c r="AO139" i="34"/>
  <c r="AP139" i="34"/>
  <c r="BB139" i="34"/>
  <c r="BC139" i="34"/>
  <c r="BA139" i="34"/>
  <c r="AN143" i="34"/>
  <c r="AO143" i="34"/>
  <c r="AP143" i="34"/>
  <c r="BB143" i="34"/>
  <c r="BC143" i="34"/>
  <c r="BA143" i="34"/>
  <c r="AN147" i="34"/>
  <c r="AO147" i="34"/>
  <c r="AP147" i="34"/>
  <c r="BB147" i="34"/>
  <c r="BC147" i="34"/>
  <c r="BA147" i="34"/>
  <c r="AN151" i="34"/>
  <c r="AO151" i="34"/>
  <c r="AP151" i="34"/>
  <c r="BB151" i="34"/>
  <c r="BC151" i="34"/>
  <c r="BA151" i="34"/>
  <c r="AN155" i="34"/>
  <c r="AO155" i="34"/>
  <c r="AP155" i="34"/>
  <c r="BB155" i="34"/>
  <c r="BC155" i="34"/>
  <c r="BA155" i="34"/>
  <c r="AN159" i="34"/>
  <c r="AO159" i="34"/>
  <c r="AP159" i="34"/>
  <c r="BB159" i="34"/>
  <c r="BC159" i="34"/>
  <c r="BA159" i="34"/>
  <c r="AN163" i="34"/>
  <c r="AO163" i="34"/>
  <c r="AP163" i="34"/>
  <c r="BB163" i="34"/>
  <c r="BC163" i="34"/>
  <c r="BA163" i="34"/>
  <c r="AN167" i="34"/>
  <c r="AO167" i="34"/>
  <c r="AP167" i="34"/>
  <c r="BB167" i="34"/>
  <c r="BC167" i="34"/>
  <c r="BA167" i="34"/>
  <c r="AN171" i="34"/>
  <c r="AO171" i="34"/>
  <c r="AP171" i="34"/>
  <c r="BB171" i="34"/>
  <c r="BC171" i="34"/>
  <c r="BA171" i="34"/>
  <c r="AN175" i="34"/>
  <c r="AO175" i="34"/>
  <c r="AP175" i="34"/>
  <c r="BB175" i="34"/>
  <c r="BC175" i="34"/>
  <c r="BA175" i="34"/>
  <c r="AN179" i="34"/>
  <c r="AO179" i="34"/>
  <c r="AP179" i="34"/>
  <c r="BB179" i="34"/>
  <c r="BC179" i="34"/>
  <c r="BA179" i="34"/>
  <c r="AN183" i="34"/>
  <c r="AO183" i="34"/>
  <c r="AP183" i="34"/>
  <c r="BB183" i="34"/>
  <c r="BC183" i="34"/>
  <c r="BA183" i="34"/>
  <c r="AN187" i="34"/>
  <c r="AO187" i="34"/>
  <c r="AP187" i="34"/>
  <c r="BB187" i="34"/>
  <c r="BC187" i="34"/>
  <c r="BA187" i="34"/>
  <c r="AN191" i="34"/>
  <c r="AO191" i="34"/>
  <c r="AP191" i="34"/>
  <c r="BB191" i="34"/>
  <c r="BC191" i="34"/>
  <c r="BA191" i="34"/>
  <c r="AN195" i="34"/>
  <c r="AO195" i="34"/>
  <c r="AP195" i="34"/>
  <c r="BB195" i="34"/>
  <c r="BC195" i="34"/>
  <c r="BA195" i="34"/>
  <c r="AN199" i="34"/>
  <c r="AO199" i="34"/>
  <c r="AP199" i="34"/>
  <c r="BB199" i="34"/>
  <c r="BC199" i="34"/>
  <c r="BA199" i="34"/>
  <c r="AN203" i="34"/>
  <c r="AO203" i="34"/>
  <c r="AP203" i="34"/>
  <c r="BB203" i="34"/>
  <c r="BC203" i="34"/>
  <c r="BA203" i="34"/>
  <c r="AN207" i="34"/>
  <c r="AO207" i="34"/>
  <c r="AP207" i="34"/>
  <c r="BB207" i="34"/>
  <c r="BC207" i="34"/>
  <c r="BA207" i="34"/>
  <c r="AN211" i="34"/>
  <c r="AO211" i="34"/>
  <c r="AP211" i="34"/>
  <c r="BB211" i="34"/>
  <c r="BC211" i="34"/>
  <c r="BA211" i="34"/>
  <c r="AN215" i="34"/>
  <c r="AO215" i="34"/>
  <c r="AP215" i="34"/>
  <c r="BB215" i="34"/>
  <c r="BC215" i="34"/>
  <c r="BA215" i="34"/>
  <c r="AN219" i="34"/>
  <c r="AO219" i="34"/>
  <c r="AP219" i="34"/>
  <c r="BB219" i="34"/>
  <c r="BC219" i="34"/>
  <c r="BA219" i="34"/>
  <c r="AN223" i="34"/>
  <c r="AO223" i="34"/>
  <c r="AP223" i="34"/>
  <c r="BB223" i="34"/>
  <c r="BC223" i="34"/>
  <c r="BA223" i="34"/>
  <c r="AN227" i="34"/>
  <c r="AO227" i="34"/>
  <c r="AP227" i="34"/>
  <c r="BB227" i="34"/>
  <c r="BC227" i="34"/>
  <c r="BA227" i="34"/>
  <c r="AN231" i="34"/>
  <c r="AO231" i="34"/>
  <c r="AP231" i="34"/>
  <c r="BB231" i="34"/>
  <c r="BC231" i="34"/>
  <c r="BA231" i="34"/>
  <c r="AN235" i="34"/>
  <c r="AO235" i="34"/>
  <c r="AP235" i="34"/>
  <c r="BB235" i="34"/>
  <c r="BC235" i="34"/>
  <c r="BA235" i="34"/>
  <c r="AN239" i="34"/>
  <c r="AO239" i="34"/>
  <c r="AP239" i="34"/>
  <c r="BB239" i="34"/>
  <c r="BC239" i="34"/>
  <c r="BA239" i="34"/>
  <c r="AN243" i="34"/>
  <c r="AO243" i="34"/>
  <c r="AP243" i="34"/>
  <c r="BB243" i="34"/>
  <c r="BC243" i="34"/>
  <c r="BA243" i="34"/>
  <c r="AN247" i="34"/>
  <c r="AO247" i="34"/>
  <c r="AP247" i="34"/>
  <c r="BB247" i="34"/>
  <c r="BC247" i="34"/>
  <c r="BA247" i="34"/>
  <c r="AN251" i="34"/>
  <c r="AO251" i="34"/>
  <c r="AP251" i="34"/>
  <c r="BB251" i="34"/>
  <c r="BC251" i="34"/>
  <c r="BA251" i="34"/>
  <c r="AN255" i="34"/>
  <c r="AO255" i="34"/>
  <c r="AP255" i="34"/>
  <c r="BB255" i="34"/>
  <c r="BC255" i="34"/>
  <c r="BA255" i="34"/>
  <c r="AN259" i="34"/>
  <c r="AO259" i="34"/>
  <c r="AP259" i="34"/>
  <c r="BB259" i="34"/>
  <c r="BC259" i="34"/>
  <c r="BA259" i="34"/>
  <c r="AN263" i="34"/>
  <c r="AO263" i="34"/>
  <c r="AP263" i="34"/>
  <c r="BB263" i="34"/>
  <c r="BC263" i="34"/>
  <c r="BA263" i="34"/>
  <c r="AN267" i="34"/>
  <c r="AO267" i="34"/>
  <c r="AP267" i="34"/>
  <c r="BB267" i="34"/>
  <c r="BC267" i="34"/>
  <c r="BA267" i="34"/>
  <c r="AN271" i="34"/>
  <c r="AO271" i="34"/>
  <c r="AP271" i="34"/>
  <c r="BB271" i="34"/>
  <c r="BC271" i="34"/>
  <c r="BA271" i="34"/>
  <c r="AN275" i="34"/>
  <c r="AO275" i="34"/>
  <c r="AP275" i="34"/>
  <c r="BB275" i="34"/>
  <c r="BC275" i="34"/>
  <c r="BA275" i="34"/>
  <c r="AN279" i="34"/>
  <c r="AO279" i="34"/>
  <c r="AP279" i="34"/>
  <c r="BB279" i="34"/>
  <c r="BC279" i="34"/>
  <c r="BA279" i="34"/>
  <c r="AN283" i="34"/>
  <c r="AO283" i="34"/>
  <c r="AP283" i="34"/>
  <c r="BB283" i="34"/>
  <c r="BC283" i="34"/>
  <c r="BA283" i="34"/>
  <c r="AN287" i="34"/>
  <c r="AO287" i="34"/>
  <c r="AP287" i="34"/>
  <c r="BB287" i="34"/>
  <c r="BC287" i="34"/>
  <c r="BA287" i="34"/>
  <c r="AN291" i="34"/>
  <c r="AO291" i="34"/>
  <c r="AP291" i="34"/>
  <c r="BB291" i="34"/>
  <c r="BC291" i="34"/>
  <c r="BA291" i="34"/>
  <c r="AN295" i="34"/>
  <c r="AO295" i="34"/>
  <c r="AP295" i="34"/>
  <c r="BB295" i="34"/>
  <c r="BC295" i="34"/>
  <c r="BA295" i="34"/>
  <c r="AN299" i="34"/>
  <c r="AO299" i="34"/>
  <c r="AP299" i="34"/>
  <c r="BB299" i="34"/>
  <c r="BC299" i="34"/>
  <c r="BA299" i="34"/>
  <c r="AN303" i="34"/>
  <c r="AO303" i="34"/>
  <c r="AP303" i="34"/>
  <c r="BB303" i="34"/>
  <c r="BC303" i="34"/>
  <c r="BA303" i="34"/>
  <c r="AN307" i="34"/>
  <c r="AO307" i="34"/>
  <c r="AP307" i="34"/>
  <c r="BB307" i="34"/>
  <c r="BC307" i="34"/>
  <c r="BA307" i="34"/>
  <c r="AN311" i="34"/>
  <c r="AO311" i="34"/>
  <c r="AP311" i="34"/>
  <c r="BB311" i="34"/>
  <c r="BC311" i="34"/>
  <c r="BA311" i="34"/>
  <c r="AN315" i="34"/>
  <c r="AO315" i="34"/>
  <c r="AP315" i="34"/>
  <c r="BB315" i="34"/>
  <c r="BC315" i="34"/>
  <c r="BA315" i="34"/>
  <c r="AN319" i="34"/>
  <c r="BA319" i="34"/>
  <c r="AO319" i="34"/>
  <c r="BB319" i="34"/>
  <c r="AP319" i="34"/>
  <c r="BC319" i="34"/>
  <c r="AN323" i="34"/>
  <c r="BA323" i="34"/>
  <c r="AO323" i="34"/>
  <c r="BB323" i="34"/>
  <c r="AP323" i="34"/>
  <c r="BC323" i="34"/>
  <c r="AN327" i="34"/>
  <c r="BA327" i="34"/>
  <c r="AO327" i="34"/>
  <c r="BB327" i="34"/>
  <c r="AP327" i="34"/>
  <c r="BC327" i="34"/>
  <c r="AO4" i="34"/>
  <c r="AP4" i="34"/>
  <c r="AN4" i="34"/>
  <c r="BA4" i="34"/>
  <c r="BB4" i="34"/>
  <c r="BC4" i="34"/>
  <c r="AO8" i="34"/>
  <c r="AP8" i="34"/>
  <c r="AN8" i="34"/>
  <c r="BA8" i="34"/>
  <c r="BC8" i="34"/>
  <c r="BB8" i="34"/>
  <c r="AO12" i="34"/>
  <c r="AP12" i="34"/>
  <c r="AN12" i="34"/>
  <c r="BA12" i="34"/>
  <c r="BB12" i="34"/>
  <c r="BC12" i="34"/>
  <c r="AO16" i="34"/>
  <c r="AP16" i="34"/>
  <c r="BA16" i="34"/>
  <c r="AN16" i="34"/>
  <c r="BC16" i="34"/>
  <c r="BB16" i="34"/>
  <c r="AO20" i="34"/>
  <c r="AP20" i="34"/>
  <c r="AN20" i="34"/>
  <c r="BA20" i="34"/>
  <c r="BB20" i="34"/>
  <c r="BC20" i="34"/>
  <c r="AO24" i="34"/>
  <c r="AP24" i="34"/>
  <c r="AN24" i="34"/>
  <c r="BA24" i="34"/>
  <c r="BC24" i="34"/>
  <c r="BB24" i="34"/>
  <c r="AO28" i="34"/>
  <c r="AP28" i="34"/>
  <c r="AN28" i="34"/>
  <c r="BA28" i="34"/>
  <c r="BB28" i="34"/>
  <c r="BC28" i="34"/>
  <c r="AO32" i="34"/>
  <c r="AP32" i="34"/>
  <c r="BA32" i="34"/>
  <c r="BC32" i="34"/>
  <c r="BB32" i="34"/>
  <c r="AN32" i="34"/>
  <c r="AO36" i="34"/>
  <c r="AP36" i="34"/>
  <c r="AN36" i="34"/>
  <c r="BA36" i="34"/>
  <c r="BB36" i="34"/>
  <c r="BC36" i="34"/>
  <c r="AO40" i="34"/>
  <c r="AP40" i="34"/>
  <c r="AN40" i="34"/>
  <c r="BA40" i="34"/>
  <c r="BC40" i="34"/>
  <c r="BB40" i="34"/>
  <c r="AO44" i="34"/>
  <c r="AP44" i="34"/>
  <c r="AN44" i="34"/>
  <c r="BA44" i="34"/>
  <c r="BB44" i="34"/>
  <c r="BC44" i="34"/>
  <c r="AO48" i="34"/>
  <c r="AP48" i="34"/>
  <c r="BA48" i="34"/>
  <c r="BC48" i="34"/>
  <c r="AN48" i="34"/>
  <c r="BB48" i="34"/>
  <c r="AO52" i="34"/>
  <c r="AP52" i="34"/>
  <c r="AN52" i="34"/>
  <c r="BA52" i="34"/>
  <c r="BB52" i="34"/>
  <c r="BC52" i="34"/>
  <c r="AO56" i="34"/>
  <c r="AP56" i="34"/>
  <c r="AN56" i="34"/>
  <c r="BA56" i="34"/>
  <c r="BC56" i="34"/>
  <c r="BB56" i="34"/>
  <c r="AO60" i="34"/>
  <c r="AP60" i="34"/>
  <c r="AN60" i="34"/>
  <c r="BA60" i="34"/>
  <c r="BB60" i="34"/>
  <c r="BC60" i="34"/>
  <c r="AO64" i="34"/>
  <c r="AP64" i="34"/>
  <c r="BC64" i="34"/>
  <c r="BA64" i="34"/>
  <c r="AN64" i="34"/>
  <c r="BB64" i="34"/>
  <c r="AO68" i="34"/>
  <c r="AP68" i="34"/>
  <c r="BC68" i="34"/>
  <c r="AN68" i="34"/>
  <c r="BA68" i="34"/>
  <c r="BB68" i="34"/>
  <c r="AO72" i="34"/>
  <c r="AP72" i="34"/>
  <c r="BC72" i="34"/>
  <c r="AN72" i="34"/>
  <c r="BA72" i="34"/>
  <c r="BB72" i="34"/>
  <c r="AO76" i="34"/>
  <c r="AP76" i="34"/>
  <c r="AN76" i="34"/>
  <c r="BC76" i="34"/>
  <c r="BA76" i="34"/>
  <c r="BB76" i="34"/>
  <c r="AO80" i="34"/>
  <c r="AP80" i="34"/>
  <c r="BC80" i="34"/>
  <c r="BA80" i="34"/>
  <c r="AN80" i="34"/>
  <c r="BB80" i="34"/>
  <c r="AO84" i="34"/>
  <c r="AP84" i="34"/>
  <c r="BC84" i="34"/>
  <c r="AN84" i="34"/>
  <c r="BA84" i="34"/>
  <c r="BB84" i="34"/>
  <c r="AO88" i="34"/>
  <c r="AP88" i="34"/>
  <c r="BC88" i="34"/>
  <c r="AN88" i="34"/>
  <c r="BA88" i="34"/>
  <c r="BB88" i="34"/>
  <c r="AO92" i="34"/>
  <c r="AP92" i="34"/>
  <c r="AN92" i="34"/>
  <c r="BC92" i="34"/>
  <c r="BA92" i="34"/>
  <c r="BB92" i="34"/>
  <c r="AO96" i="34"/>
  <c r="AP96" i="34"/>
  <c r="BC96" i="34"/>
  <c r="BA96" i="34"/>
  <c r="BB96" i="34"/>
  <c r="AN96" i="34"/>
  <c r="AO100" i="34"/>
  <c r="AP100" i="34"/>
  <c r="BC100" i="34"/>
  <c r="AN100" i="34"/>
  <c r="BA100" i="34"/>
  <c r="BB100" i="34"/>
  <c r="AO104" i="34"/>
  <c r="AP104" i="34"/>
  <c r="BC104" i="34"/>
  <c r="AN104" i="34"/>
  <c r="BA104" i="34"/>
  <c r="BB104" i="34"/>
  <c r="AO108" i="34"/>
  <c r="AP108" i="34"/>
  <c r="AN108" i="34"/>
  <c r="BC108" i="34"/>
  <c r="BA108" i="34"/>
  <c r="BB108" i="34"/>
  <c r="AO112" i="34"/>
  <c r="AP112" i="34"/>
  <c r="BC112" i="34"/>
  <c r="BA112" i="34"/>
  <c r="BB112" i="34"/>
  <c r="AN112" i="34"/>
  <c r="AO116" i="34"/>
  <c r="AP116" i="34"/>
  <c r="BC116" i="34"/>
  <c r="AN116" i="34"/>
  <c r="BA116" i="34"/>
  <c r="BB116" i="34"/>
  <c r="AO120" i="34"/>
  <c r="AP120" i="34"/>
  <c r="BC120" i="34"/>
  <c r="AN120" i="34"/>
  <c r="BA120" i="34"/>
  <c r="BB120" i="34"/>
  <c r="AO124" i="34"/>
  <c r="AP124" i="34"/>
  <c r="AN124" i="34"/>
  <c r="BC124" i="34"/>
  <c r="BA124" i="34"/>
  <c r="BB124" i="34"/>
  <c r="AO128" i="34"/>
  <c r="AP128" i="34"/>
  <c r="BC128" i="34"/>
  <c r="BA128" i="34"/>
  <c r="AN128" i="34"/>
  <c r="BB128" i="34"/>
  <c r="AO132" i="34"/>
  <c r="AP132" i="34"/>
  <c r="BC132" i="34"/>
  <c r="AN132" i="34"/>
  <c r="BA132" i="34"/>
  <c r="BB132" i="34"/>
  <c r="AO136" i="34"/>
  <c r="AP136" i="34"/>
  <c r="BC136" i="34"/>
  <c r="AN136" i="34"/>
  <c r="BA136" i="34"/>
  <c r="BB136" i="34"/>
  <c r="AO140" i="34"/>
  <c r="AP140" i="34"/>
  <c r="AN140" i="34"/>
  <c r="BC140" i="34"/>
  <c r="BA140" i="34"/>
  <c r="BB140" i="34"/>
  <c r="AO144" i="34"/>
  <c r="AP144" i="34"/>
  <c r="BC144" i="34"/>
  <c r="BA144" i="34"/>
  <c r="AN144" i="34"/>
  <c r="BB144" i="34"/>
  <c r="AO148" i="34"/>
  <c r="AP148" i="34"/>
  <c r="BC148" i="34"/>
  <c r="AN148" i="34"/>
  <c r="BA148" i="34"/>
  <c r="BB148" i="34"/>
  <c r="AO152" i="34"/>
  <c r="AP152" i="34"/>
  <c r="BC152" i="34"/>
  <c r="AN152" i="34"/>
  <c r="BA152" i="34"/>
  <c r="BB152" i="34"/>
  <c r="AO156" i="34"/>
  <c r="AP156" i="34"/>
  <c r="AN156" i="34"/>
  <c r="BC156" i="34"/>
  <c r="BA156" i="34"/>
  <c r="BB156" i="34"/>
  <c r="AO160" i="34"/>
  <c r="AP160" i="34"/>
  <c r="BC160" i="34"/>
  <c r="BA160" i="34"/>
  <c r="BB160" i="34"/>
  <c r="AN160" i="34"/>
  <c r="AO164" i="34"/>
  <c r="AP164" i="34"/>
  <c r="BC164" i="34"/>
  <c r="AN164" i="34"/>
  <c r="BA164" i="34"/>
  <c r="BB164" i="34"/>
  <c r="AO168" i="34"/>
  <c r="AP168" i="34"/>
  <c r="BC168" i="34"/>
  <c r="AN168" i="34"/>
  <c r="BA168" i="34"/>
  <c r="BB168" i="34"/>
  <c r="AO172" i="34"/>
  <c r="AP172" i="34"/>
  <c r="AN172" i="34"/>
  <c r="BC172" i="34"/>
  <c r="BA172" i="34"/>
  <c r="BB172" i="34"/>
  <c r="AO176" i="34"/>
  <c r="AP176" i="34"/>
  <c r="BC176" i="34"/>
  <c r="BA176" i="34"/>
  <c r="BB176" i="34"/>
  <c r="AN176" i="34"/>
  <c r="AO180" i="34"/>
  <c r="AP180" i="34"/>
  <c r="BC180" i="34"/>
  <c r="AN180" i="34"/>
  <c r="BA180" i="34"/>
  <c r="BB180" i="34"/>
  <c r="AO184" i="34"/>
  <c r="AP184" i="34"/>
  <c r="BC184" i="34"/>
  <c r="AN184" i="34"/>
  <c r="BA184" i="34"/>
  <c r="BB184" i="34"/>
  <c r="AO188" i="34"/>
  <c r="AP188" i="34"/>
  <c r="AN188" i="34"/>
  <c r="BC188" i="34"/>
  <c r="BA188" i="34"/>
  <c r="BB188" i="34"/>
  <c r="AO192" i="34"/>
  <c r="AP192" i="34"/>
  <c r="BC192" i="34"/>
  <c r="BA192" i="34"/>
  <c r="AN192" i="34"/>
  <c r="BB192" i="34"/>
  <c r="AO196" i="34"/>
  <c r="AP196" i="34"/>
  <c r="BC196" i="34"/>
  <c r="AN196" i="34"/>
  <c r="BA196" i="34"/>
  <c r="BB196" i="34"/>
  <c r="AO200" i="34"/>
  <c r="AP200" i="34"/>
  <c r="BC200" i="34"/>
  <c r="AN200" i="34"/>
  <c r="BA200" i="34"/>
  <c r="BB200" i="34"/>
  <c r="AO204" i="34"/>
  <c r="AP204" i="34"/>
  <c r="AN204" i="34"/>
  <c r="BC204" i="34"/>
  <c r="BA204" i="34"/>
  <c r="BB204" i="34"/>
  <c r="AO208" i="34"/>
  <c r="AP208" i="34"/>
  <c r="BC208" i="34"/>
  <c r="BA208" i="34"/>
  <c r="AN208" i="34"/>
  <c r="BB208" i="34"/>
  <c r="AO212" i="34"/>
  <c r="AP212" i="34"/>
  <c r="BC212" i="34"/>
  <c r="AN212" i="34"/>
  <c r="BA212" i="34"/>
  <c r="BB212" i="34"/>
  <c r="AO216" i="34"/>
  <c r="AP216" i="34"/>
  <c r="BC216" i="34"/>
  <c r="AN216" i="34"/>
  <c r="BA216" i="34"/>
  <c r="BB216" i="34"/>
  <c r="AO220" i="34"/>
  <c r="AP220" i="34"/>
  <c r="AN220" i="34"/>
  <c r="BC220" i="34"/>
  <c r="BA220" i="34"/>
  <c r="BB220" i="34"/>
  <c r="AO224" i="34"/>
  <c r="AP224" i="34"/>
  <c r="BC224" i="34"/>
  <c r="BA224" i="34"/>
  <c r="BB224" i="34"/>
  <c r="AN224" i="34"/>
  <c r="AO228" i="34"/>
  <c r="AP228" i="34"/>
  <c r="BC228" i="34"/>
  <c r="AN228" i="34"/>
  <c r="BA228" i="34"/>
  <c r="BB228" i="34"/>
  <c r="AO232" i="34"/>
  <c r="AP232" i="34"/>
  <c r="BC232" i="34"/>
  <c r="AN232" i="34"/>
  <c r="BA232" i="34"/>
  <c r="BB232" i="34"/>
  <c r="AO236" i="34"/>
  <c r="AP236" i="34"/>
  <c r="AN236" i="34"/>
  <c r="BC236" i="34"/>
  <c r="BA236" i="34"/>
  <c r="BB236" i="34"/>
  <c r="AO240" i="34"/>
  <c r="AP240" i="34"/>
  <c r="BC240" i="34"/>
  <c r="BA240" i="34"/>
  <c r="BB240" i="34"/>
  <c r="AN240" i="34"/>
  <c r="AO244" i="34"/>
  <c r="AP244" i="34"/>
  <c r="BC244" i="34"/>
  <c r="AN244" i="34"/>
  <c r="BA244" i="34"/>
  <c r="BB244" i="34"/>
  <c r="AO248" i="34"/>
  <c r="AP248" i="34"/>
  <c r="BC248" i="34"/>
  <c r="AN248" i="34"/>
  <c r="BA248" i="34"/>
  <c r="BB248" i="34"/>
  <c r="AO252" i="34"/>
  <c r="AP252" i="34"/>
  <c r="AN252" i="34"/>
  <c r="BC252" i="34"/>
  <c r="BA252" i="34"/>
  <c r="BB252" i="34"/>
  <c r="AO256" i="34"/>
  <c r="AP256" i="34"/>
  <c r="BC256" i="34"/>
  <c r="BA256" i="34"/>
  <c r="AN256" i="34"/>
  <c r="BB256" i="34"/>
  <c r="AO260" i="34"/>
  <c r="AP260" i="34"/>
  <c r="BC260" i="34"/>
  <c r="AN260" i="34"/>
  <c r="BA260" i="34"/>
  <c r="BB260" i="34"/>
  <c r="AO264" i="34"/>
  <c r="AP264" i="34"/>
  <c r="BC264" i="34"/>
  <c r="AN264" i="34"/>
  <c r="BA264" i="34"/>
  <c r="BB264" i="34"/>
  <c r="AO268" i="34"/>
  <c r="AP268" i="34"/>
  <c r="AN268" i="34"/>
  <c r="BC268" i="34"/>
  <c r="BA268" i="34"/>
  <c r="BB268" i="34"/>
  <c r="AO272" i="34"/>
  <c r="AP272" i="34"/>
  <c r="BC272" i="34"/>
  <c r="BA272" i="34"/>
  <c r="AN272" i="34"/>
  <c r="BB272" i="34"/>
  <c r="AO276" i="34"/>
  <c r="AP276" i="34"/>
  <c r="BC276" i="34"/>
  <c r="AN276" i="34"/>
  <c r="BA276" i="34"/>
  <c r="BB276" i="34"/>
  <c r="AO280" i="34"/>
  <c r="AP280" i="34"/>
  <c r="BC280" i="34"/>
  <c r="AN280" i="34"/>
  <c r="BA280" i="34"/>
  <c r="BB280" i="34"/>
  <c r="AO284" i="34"/>
  <c r="AP284" i="34"/>
  <c r="AN284" i="34"/>
  <c r="BC284" i="34"/>
  <c r="BA284" i="34"/>
  <c r="BB284" i="34"/>
  <c r="AO288" i="34"/>
  <c r="AP288" i="34"/>
  <c r="BC288" i="34"/>
  <c r="BA288" i="34"/>
  <c r="BB288" i="34"/>
  <c r="AN288" i="34"/>
  <c r="AO292" i="34"/>
  <c r="AP292" i="34"/>
  <c r="BC292" i="34"/>
  <c r="AN292" i="34"/>
  <c r="BA292" i="34"/>
  <c r="BB292" i="34"/>
  <c r="AO296" i="34"/>
  <c r="AP296" i="34"/>
  <c r="BC296" i="34"/>
  <c r="AN296" i="34"/>
  <c r="BA296" i="34"/>
  <c r="BB296" i="34"/>
  <c r="AO300" i="34"/>
  <c r="AP300" i="34"/>
  <c r="AN300" i="34"/>
  <c r="BC300" i="34"/>
  <c r="BA300" i="34"/>
  <c r="BB300" i="34"/>
  <c r="AO304" i="34"/>
  <c r="AP304" i="34"/>
  <c r="BC304" i="34"/>
  <c r="BA304" i="34"/>
  <c r="BB304" i="34"/>
  <c r="AN304" i="34"/>
  <c r="AO308" i="34"/>
  <c r="AP308" i="34"/>
  <c r="BC308" i="34"/>
  <c r="AN308" i="34"/>
  <c r="BA308" i="34"/>
  <c r="BB308" i="34"/>
  <c r="AO312" i="34"/>
  <c r="AP312" i="34"/>
  <c r="BC312" i="34"/>
  <c r="AN312" i="34"/>
  <c r="BA312" i="34"/>
  <c r="BB312" i="34"/>
  <c r="AO316" i="34"/>
  <c r="AP316" i="34"/>
  <c r="AN316" i="34"/>
  <c r="BC316" i="34"/>
  <c r="BA316" i="34"/>
  <c r="BB316" i="34"/>
  <c r="AO320" i="34"/>
  <c r="BB320" i="34"/>
  <c r="AP320" i="34"/>
  <c r="BC320" i="34"/>
  <c r="BA320" i="34"/>
  <c r="AN320" i="34"/>
  <c r="AO324" i="34"/>
  <c r="BB324" i="34"/>
  <c r="AP324" i="34"/>
  <c r="BC324" i="34"/>
  <c r="BA324" i="34"/>
  <c r="AN324" i="34"/>
  <c r="AO328" i="34"/>
  <c r="BB328" i="34"/>
  <c r="AP328" i="34"/>
  <c r="BC328" i="34"/>
  <c r="AN328" i="34"/>
  <c r="BA328" i="34"/>
  <c r="AP5" i="34"/>
  <c r="AN5" i="34"/>
  <c r="BA5" i="34"/>
  <c r="BB5" i="34"/>
  <c r="AO5" i="34"/>
  <c r="BC5" i="34"/>
  <c r="AP9" i="34"/>
  <c r="AN9" i="34"/>
  <c r="BA9" i="34"/>
  <c r="AO9" i="34"/>
  <c r="BB9" i="34"/>
  <c r="BC9" i="34"/>
  <c r="AP13" i="34"/>
  <c r="AN13" i="34"/>
  <c r="AO13" i="34"/>
  <c r="BA13" i="34"/>
  <c r="BB13" i="34"/>
  <c r="BC13" i="34"/>
  <c r="AP17" i="34"/>
  <c r="AN17" i="34"/>
  <c r="AO17" i="34"/>
  <c r="BA17" i="34"/>
  <c r="BB17" i="34"/>
  <c r="BC17" i="34"/>
  <c r="AP21" i="34"/>
  <c r="AN21" i="34"/>
  <c r="BA21" i="34"/>
  <c r="BB21" i="34"/>
  <c r="AO21" i="34"/>
  <c r="BC21" i="34"/>
  <c r="AP25" i="34"/>
  <c r="AN25" i="34"/>
  <c r="BA25" i="34"/>
  <c r="AO25" i="34"/>
  <c r="BB25" i="34"/>
  <c r="BC25" i="34"/>
  <c r="AP29" i="34"/>
  <c r="AN29" i="34"/>
  <c r="AO29" i="34"/>
  <c r="BA29" i="34"/>
  <c r="BB29" i="34"/>
  <c r="BC29" i="34"/>
  <c r="AP33" i="34"/>
  <c r="AN33" i="34"/>
  <c r="AO33" i="34"/>
  <c r="BA33" i="34"/>
  <c r="BB33" i="34"/>
  <c r="BC33" i="34"/>
  <c r="AP37" i="34"/>
  <c r="AN37" i="34"/>
  <c r="BA37" i="34"/>
  <c r="BB37" i="34"/>
  <c r="AO37" i="34"/>
  <c r="BC37" i="34"/>
  <c r="AP41" i="34"/>
  <c r="AN41" i="34"/>
  <c r="BA41" i="34"/>
  <c r="AO41" i="34"/>
  <c r="BB41" i="34"/>
  <c r="BC41" i="34"/>
  <c r="AP45" i="34"/>
  <c r="AN45" i="34"/>
  <c r="AO45" i="34"/>
  <c r="BA45" i="34"/>
  <c r="BB45" i="34"/>
  <c r="BC45" i="34"/>
  <c r="AP49" i="34"/>
  <c r="AN49" i="34"/>
  <c r="AO49" i="34"/>
  <c r="BA49" i="34"/>
  <c r="BB49" i="34"/>
  <c r="BC49" i="34"/>
  <c r="AP53" i="34"/>
  <c r="AN53" i="34"/>
  <c r="BA53" i="34"/>
  <c r="BB53" i="34"/>
  <c r="BC53" i="34"/>
  <c r="AO53" i="34"/>
  <c r="AP57" i="34"/>
  <c r="AN57" i="34"/>
  <c r="BA57" i="34"/>
  <c r="AO57" i="34"/>
  <c r="BB57" i="34"/>
  <c r="BC57" i="34"/>
  <c r="AP61" i="34"/>
  <c r="AN61" i="34"/>
  <c r="AO61" i="34"/>
  <c r="BA61" i="34"/>
  <c r="BB61" i="34"/>
  <c r="BC61" i="34"/>
  <c r="AP65" i="34"/>
  <c r="AN65" i="34"/>
  <c r="AO65" i="34"/>
  <c r="BA65" i="34"/>
  <c r="BB65" i="34"/>
  <c r="BC65" i="34"/>
  <c r="AP69" i="34"/>
  <c r="AN69" i="34"/>
  <c r="BA69" i="34"/>
  <c r="BB69" i="34"/>
  <c r="BC69" i="34"/>
  <c r="AO69" i="34"/>
  <c r="AP73" i="34"/>
  <c r="AN73" i="34"/>
  <c r="BA73" i="34"/>
  <c r="AO73" i="34"/>
  <c r="BB73" i="34"/>
  <c r="BC73" i="34"/>
  <c r="AP77" i="34"/>
  <c r="AN77" i="34"/>
  <c r="AO77" i="34"/>
  <c r="BA77" i="34"/>
  <c r="BB77" i="34"/>
  <c r="BC77" i="34"/>
  <c r="AP81" i="34"/>
  <c r="AN81" i="34"/>
  <c r="AO81" i="34"/>
  <c r="BA81" i="34"/>
  <c r="BB81" i="34"/>
  <c r="BC81" i="34"/>
  <c r="AP85" i="34"/>
  <c r="AN85" i="34"/>
  <c r="BA85" i="34"/>
  <c r="BB85" i="34"/>
  <c r="AO85" i="34"/>
  <c r="BC85" i="34"/>
  <c r="AP89" i="34"/>
  <c r="AN89" i="34"/>
  <c r="BA89" i="34"/>
  <c r="AO89" i="34"/>
  <c r="BB89" i="34"/>
  <c r="BC89" i="34"/>
  <c r="AP93" i="34"/>
  <c r="AN93" i="34"/>
  <c r="AO93" i="34"/>
  <c r="BA93" i="34"/>
  <c r="BB93" i="34"/>
  <c r="BC93" i="34"/>
  <c r="AP97" i="34"/>
  <c r="AN97" i="34"/>
  <c r="AO97" i="34"/>
  <c r="BA97" i="34"/>
  <c r="BB97" i="34"/>
  <c r="BC97" i="34"/>
  <c r="AP101" i="34"/>
  <c r="AN101" i="34"/>
  <c r="BA101" i="34"/>
  <c r="BB101" i="34"/>
  <c r="AO101" i="34"/>
  <c r="BC101" i="34"/>
  <c r="AP105" i="34"/>
  <c r="AN105" i="34"/>
  <c r="BA105" i="34"/>
  <c r="AO105" i="34"/>
  <c r="BB105" i="34"/>
  <c r="BC105" i="34"/>
  <c r="AP109" i="34"/>
  <c r="AN109" i="34"/>
  <c r="AO109" i="34"/>
  <c r="BA109" i="34"/>
  <c r="BB109" i="34"/>
  <c r="BC109" i="34"/>
  <c r="AP113" i="34"/>
  <c r="AN113" i="34"/>
  <c r="AO113" i="34"/>
  <c r="BA113" i="34"/>
  <c r="BB113" i="34"/>
  <c r="BC113" i="34"/>
  <c r="AP117" i="34"/>
  <c r="AN117" i="34"/>
  <c r="BA117" i="34"/>
  <c r="BB117" i="34"/>
  <c r="BC117" i="34"/>
  <c r="AO117" i="34"/>
  <c r="AP121" i="34"/>
  <c r="AN121" i="34"/>
  <c r="BA121" i="34"/>
  <c r="AO121" i="34"/>
  <c r="BB121" i="34"/>
  <c r="BC121" i="34"/>
  <c r="AP125" i="34"/>
  <c r="AN125" i="34"/>
  <c r="AO125" i="34"/>
  <c r="BA125" i="34"/>
  <c r="BB125" i="34"/>
  <c r="BC125" i="34"/>
  <c r="AP129" i="34"/>
  <c r="AN129" i="34"/>
  <c r="AO129" i="34"/>
  <c r="BA129" i="34"/>
  <c r="BB129" i="34"/>
  <c r="BC129" i="34"/>
  <c r="AP133" i="34"/>
  <c r="AN133" i="34"/>
  <c r="BA133" i="34"/>
  <c r="BB133" i="34"/>
  <c r="BC133" i="34"/>
  <c r="AO133" i="34"/>
  <c r="AP137" i="34"/>
  <c r="AN137" i="34"/>
  <c r="BA137" i="34"/>
  <c r="AO137" i="34"/>
  <c r="BB137" i="34"/>
  <c r="BC137" i="34"/>
  <c r="AP141" i="34"/>
  <c r="AN141" i="34"/>
  <c r="AO141" i="34"/>
  <c r="BA141" i="34"/>
  <c r="BB141" i="34"/>
  <c r="BC141" i="34"/>
  <c r="AP145" i="34"/>
  <c r="AN145" i="34"/>
  <c r="AO145" i="34"/>
  <c r="BA145" i="34"/>
  <c r="BB145" i="34"/>
  <c r="BC145" i="34"/>
  <c r="AP149" i="34"/>
  <c r="AN149" i="34"/>
  <c r="BA149" i="34"/>
  <c r="BB149" i="34"/>
  <c r="AO149" i="34"/>
  <c r="BC149" i="34"/>
  <c r="AP153" i="34"/>
  <c r="AN153" i="34"/>
  <c r="BA153" i="34"/>
  <c r="AO153" i="34"/>
  <c r="BB153" i="34"/>
  <c r="BC153" i="34"/>
  <c r="AP157" i="34"/>
  <c r="AN157" i="34"/>
  <c r="AO157" i="34"/>
  <c r="BA157" i="34"/>
  <c r="BB157" i="34"/>
  <c r="BC157" i="34"/>
  <c r="AP161" i="34"/>
  <c r="AN161" i="34"/>
  <c r="AO161" i="34"/>
  <c r="BA161" i="34"/>
  <c r="BB161" i="34"/>
  <c r="BC161" i="34"/>
  <c r="AP165" i="34"/>
  <c r="AN165" i="34"/>
  <c r="BA165" i="34"/>
  <c r="BB165" i="34"/>
  <c r="AO165" i="34"/>
  <c r="BC165" i="34"/>
  <c r="AP169" i="34"/>
  <c r="AN169" i="34"/>
  <c r="BA169" i="34"/>
  <c r="AO169" i="34"/>
  <c r="BB169" i="34"/>
  <c r="BC169" i="34"/>
  <c r="AP173" i="34"/>
  <c r="AN173" i="34"/>
  <c r="AO173" i="34"/>
  <c r="BA173" i="34"/>
  <c r="BB173" i="34"/>
  <c r="BC173" i="34"/>
  <c r="AP177" i="34"/>
  <c r="AN177" i="34"/>
  <c r="AO177" i="34"/>
  <c r="BA177" i="34"/>
  <c r="BB177" i="34"/>
  <c r="BC177" i="34"/>
  <c r="AP181" i="34"/>
  <c r="AN181" i="34"/>
  <c r="BA181" i="34"/>
  <c r="BB181" i="34"/>
  <c r="BC181" i="34"/>
  <c r="AO181" i="34"/>
  <c r="AP185" i="34"/>
  <c r="AN185" i="34"/>
  <c r="BA185" i="34"/>
  <c r="AO185" i="34"/>
  <c r="BB185" i="34"/>
  <c r="BC185" i="34"/>
  <c r="AP189" i="34"/>
  <c r="AN189" i="34"/>
  <c r="AO189" i="34"/>
  <c r="BA189" i="34"/>
  <c r="BB189" i="34"/>
  <c r="BC189" i="34"/>
  <c r="AP193" i="34"/>
  <c r="AN193" i="34"/>
  <c r="AO193" i="34"/>
  <c r="BA193" i="34"/>
  <c r="BB193" i="34"/>
  <c r="BC193" i="34"/>
  <c r="AP197" i="34"/>
  <c r="AN197" i="34"/>
  <c r="BA197" i="34"/>
  <c r="BB197" i="34"/>
  <c r="BC197" i="34"/>
  <c r="AO197" i="34"/>
  <c r="AP201" i="34"/>
  <c r="AN201" i="34"/>
  <c r="BA201" i="34"/>
  <c r="AO201" i="34"/>
  <c r="BB201" i="34"/>
  <c r="BC201" i="34"/>
  <c r="AP205" i="34"/>
  <c r="AN205" i="34"/>
  <c r="AO205" i="34"/>
  <c r="BA205" i="34"/>
  <c r="BB205" i="34"/>
  <c r="BC205" i="34"/>
  <c r="AP209" i="34"/>
  <c r="AN209" i="34"/>
  <c r="AO209" i="34"/>
  <c r="BA209" i="34"/>
  <c r="BB209" i="34"/>
  <c r="BC209" i="34"/>
  <c r="AP213" i="34"/>
  <c r="AN213" i="34"/>
  <c r="BA213" i="34"/>
  <c r="BB213" i="34"/>
  <c r="AO213" i="34"/>
  <c r="BC213" i="34"/>
  <c r="AP217" i="34"/>
  <c r="AN217" i="34"/>
  <c r="BA217" i="34"/>
  <c r="AO217" i="34"/>
  <c r="BB217" i="34"/>
  <c r="BC217" i="34"/>
  <c r="AP221" i="34"/>
  <c r="AN221" i="34"/>
  <c r="AO221" i="34"/>
  <c r="BA221" i="34"/>
  <c r="BB221" i="34"/>
  <c r="BC221" i="34"/>
  <c r="AP225" i="34"/>
  <c r="AN225" i="34"/>
  <c r="AO225" i="34"/>
  <c r="BA225" i="34"/>
  <c r="BB225" i="34"/>
  <c r="BC225" i="34"/>
  <c r="AP229" i="34"/>
  <c r="AN229" i="34"/>
  <c r="BA229" i="34"/>
  <c r="BB229" i="34"/>
  <c r="AO229" i="34"/>
  <c r="BC229" i="34"/>
  <c r="AP233" i="34"/>
  <c r="AN233" i="34"/>
  <c r="BA233" i="34"/>
  <c r="AO233" i="34"/>
  <c r="BB233" i="34"/>
  <c r="BC233" i="34"/>
  <c r="AP237" i="34"/>
  <c r="AN237" i="34"/>
  <c r="AO237" i="34"/>
  <c r="BA237" i="34"/>
  <c r="BB237" i="34"/>
  <c r="BC237" i="34"/>
  <c r="AP241" i="34"/>
  <c r="AN241" i="34"/>
  <c r="AO241" i="34"/>
  <c r="BA241" i="34"/>
  <c r="BB241" i="34"/>
  <c r="BC241" i="34"/>
  <c r="AP245" i="34"/>
  <c r="AN245" i="34"/>
  <c r="BA245" i="34"/>
  <c r="BB245" i="34"/>
  <c r="BC245" i="34"/>
  <c r="AO245" i="34"/>
  <c r="AP249" i="34"/>
  <c r="AN249" i="34"/>
  <c r="BA249" i="34"/>
  <c r="AO249" i="34"/>
  <c r="BB249" i="34"/>
  <c r="BC249" i="34"/>
  <c r="AP253" i="34"/>
  <c r="AN253" i="34"/>
  <c r="AO253" i="34"/>
  <c r="BA253" i="34"/>
  <c r="BB253" i="34"/>
  <c r="BC253" i="34"/>
  <c r="AP257" i="34"/>
  <c r="AN257" i="34"/>
  <c r="AO257" i="34"/>
  <c r="BA257" i="34"/>
  <c r="BB257" i="34"/>
  <c r="BC257" i="34"/>
  <c r="AP261" i="34"/>
  <c r="AN261" i="34"/>
  <c r="BA261" i="34"/>
  <c r="BB261" i="34"/>
  <c r="BC261" i="34"/>
  <c r="AO261" i="34"/>
  <c r="AP265" i="34"/>
  <c r="AN265" i="34"/>
  <c r="BA265" i="34"/>
  <c r="AO265" i="34"/>
  <c r="BB265" i="34"/>
  <c r="BC265" i="34"/>
  <c r="AP269" i="34"/>
  <c r="AN269" i="34"/>
  <c r="AO269" i="34"/>
  <c r="BA269" i="34"/>
  <c r="BB269" i="34"/>
  <c r="BC269" i="34"/>
  <c r="AP273" i="34"/>
  <c r="AN273" i="34"/>
  <c r="AO273" i="34"/>
  <c r="BA273" i="34"/>
  <c r="BB273" i="34"/>
  <c r="BC273" i="34"/>
  <c r="AP277" i="34"/>
  <c r="AN277" i="34"/>
  <c r="BA277" i="34"/>
  <c r="BB277" i="34"/>
  <c r="AO277" i="34"/>
  <c r="BC277" i="34"/>
  <c r="AP281" i="34"/>
  <c r="AN281" i="34"/>
  <c r="BA281" i="34"/>
  <c r="AO281" i="34"/>
  <c r="BB281" i="34"/>
  <c r="BC281" i="34"/>
  <c r="AP285" i="34"/>
  <c r="AN285" i="34"/>
  <c r="AO285" i="34"/>
  <c r="BA285" i="34"/>
  <c r="BB285" i="34"/>
  <c r="BC285" i="34"/>
  <c r="AP289" i="34"/>
  <c r="AN289" i="34"/>
  <c r="AO289" i="34"/>
  <c r="BA289" i="34"/>
  <c r="BB289" i="34"/>
  <c r="BC289" i="34"/>
  <c r="AP293" i="34"/>
  <c r="AN293" i="34"/>
  <c r="BA293" i="34"/>
  <c r="BB293" i="34"/>
  <c r="AO293" i="34"/>
  <c r="BC293" i="34"/>
  <c r="AP297" i="34"/>
  <c r="AN297" i="34"/>
  <c r="BA297" i="34"/>
  <c r="AO297" i="34"/>
  <c r="BB297" i="34"/>
  <c r="BC297" i="34"/>
  <c r="AP301" i="34"/>
  <c r="AN301" i="34"/>
  <c r="AO301" i="34"/>
  <c r="BA301" i="34"/>
  <c r="BB301" i="34"/>
  <c r="BC301" i="34"/>
  <c r="AP305" i="34"/>
  <c r="AN305" i="34"/>
  <c r="AO305" i="34"/>
  <c r="BA305" i="34"/>
  <c r="BB305" i="34"/>
  <c r="BC305" i="34"/>
  <c r="AP309" i="34"/>
  <c r="AN309" i="34"/>
  <c r="BA309" i="34"/>
  <c r="BB309" i="34"/>
  <c r="BC309" i="34"/>
  <c r="AO309" i="34"/>
  <c r="AP313" i="34"/>
  <c r="AN313" i="34"/>
  <c r="BA313" i="34"/>
  <c r="AO313" i="34"/>
  <c r="BB313" i="34"/>
  <c r="BC313" i="34"/>
  <c r="AP317" i="34"/>
  <c r="AN317" i="34"/>
  <c r="AO317" i="34"/>
  <c r="BA317" i="34"/>
  <c r="BB317" i="34"/>
  <c r="BC317" i="34"/>
  <c r="AP321" i="34"/>
  <c r="BC321" i="34"/>
  <c r="AN321" i="34"/>
  <c r="BA321" i="34"/>
  <c r="AO321" i="34"/>
  <c r="BB321" i="34"/>
  <c r="AP325" i="34"/>
  <c r="BC325" i="34"/>
  <c r="AN325" i="34"/>
  <c r="BA325" i="34"/>
  <c r="BB325" i="34"/>
  <c r="AO325" i="34"/>
  <c r="AP329" i="34"/>
  <c r="BC329" i="34"/>
  <c r="AN329" i="34"/>
  <c r="BA329" i="34"/>
  <c r="BB329" i="34"/>
  <c r="AO329" i="34"/>
  <c r="BK2" i="12"/>
  <c r="BL2" i="12"/>
  <c r="BJ2" i="12"/>
  <c r="BK2" i="13"/>
  <c r="BL2" i="13"/>
  <c r="BJ2" i="13"/>
  <c r="BL2" i="14"/>
  <c r="BJ2" i="14"/>
  <c r="BK2" i="14"/>
  <c r="BK2" i="18"/>
  <c r="BL2" i="18"/>
  <c r="BJ2" i="18"/>
  <c r="BK2" i="19"/>
  <c r="BJ2" i="19"/>
  <c r="BL2" i="19"/>
  <c r="BK2" i="23"/>
  <c r="BJ2" i="23"/>
  <c r="BL2" i="23"/>
  <c r="BK2" i="24"/>
  <c r="BJ2" i="24"/>
  <c r="BL2" i="24"/>
  <c r="BK2" i="25"/>
  <c r="BL2" i="25"/>
  <c r="BJ2" i="25"/>
  <c r="BJ2" i="33"/>
  <c r="BL2" i="33"/>
  <c r="BK2" i="33"/>
  <c r="BK2" i="34"/>
  <c r="BL2" i="34"/>
  <c r="BJ2" i="34"/>
  <c r="AA3" i="12"/>
  <c r="BE2" i="12"/>
  <c r="BF2" i="12"/>
  <c r="BD2" i="12"/>
  <c r="AA3" i="13"/>
  <c r="BF2" i="13"/>
  <c r="BD2" i="13"/>
  <c r="BE2" i="13"/>
  <c r="AC3" i="14"/>
  <c r="BD2" i="14"/>
  <c r="BE2" i="14"/>
  <c r="BF2" i="14"/>
  <c r="AA3" i="18"/>
  <c r="BE2" i="18"/>
  <c r="BF2" i="18"/>
  <c r="BD2" i="18"/>
  <c r="AA3" i="19"/>
  <c r="BD2" i="19"/>
  <c r="BF2" i="19"/>
  <c r="BE2" i="19"/>
  <c r="AC3" i="21"/>
  <c r="AA3" i="23"/>
  <c r="BD2" i="23"/>
  <c r="BF2" i="23"/>
  <c r="BE2" i="23"/>
  <c r="AB3" i="24"/>
  <c r="BE2" i="24"/>
  <c r="BD2" i="24"/>
  <c r="BF2" i="24"/>
  <c r="AC3" i="25"/>
  <c r="BF2" i="25"/>
  <c r="BD2" i="25"/>
  <c r="BE2" i="25"/>
  <c r="BF2" i="33"/>
  <c r="BD2" i="33"/>
  <c r="BE2" i="33"/>
  <c r="BF2" i="34"/>
  <c r="BD2" i="34"/>
  <c r="BE2" i="34"/>
  <c r="N3" i="23"/>
  <c r="AC3" i="23"/>
  <c r="AA3" i="25"/>
  <c r="AC3" i="13"/>
  <c r="N3" i="19"/>
  <c r="AC3" i="12"/>
  <c r="AB3" i="14"/>
  <c r="N3" i="18"/>
  <c r="AC3" i="19"/>
  <c r="AB3" i="23"/>
  <c r="N3" i="13"/>
  <c r="AA3" i="14"/>
  <c r="AB3" i="19"/>
  <c r="N3" i="25"/>
  <c r="N3" i="12"/>
  <c r="AB3" i="21"/>
  <c r="AA3" i="24"/>
  <c r="AB3" i="12"/>
  <c r="AB3" i="13"/>
  <c r="N3" i="24"/>
  <c r="AC3" i="24"/>
  <c r="N3" i="14"/>
  <c r="N3" i="21"/>
  <c r="AC5" i="21"/>
  <c r="N4" i="19"/>
  <c r="AA6" i="19"/>
  <c r="N4" i="18"/>
  <c r="AC5" i="14"/>
  <c r="N4" i="34"/>
  <c r="AB4" i="34"/>
  <c r="AA5" i="34"/>
  <c r="AC4" i="33"/>
  <c r="BZ4" i="33" s="1"/>
  <c r="N4" i="33"/>
  <c r="AB4" i="33"/>
  <c r="AB5" i="25"/>
  <c r="AC5" i="25"/>
  <c r="N5" i="25"/>
  <c r="N4" i="25"/>
  <c r="AC4" i="25"/>
  <c r="AA4" i="25"/>
  <c r="AC5" i="24"/>
  <c r="AA5" i="24"/>
  <c r="AB5" i="24"/>
  <c r="AB4" i="24"/>
  <c r="AC4" i="24"/>
  <c r="AA4" i="24"/>
  <c r="AB5" i="23"/>
  <c r="AC5" i="23"/>
  <c r="AA5" i="23"/>
  <c r="AC4" i="23"/>
  <c r="AB4" i="23"/>
  <c r="AA4" i="23"/>
  <c r="AA5" i="22"/>
  <c r="AB5" i="22"/>
  <c r="AC4" i="22"/>
  <c r="BZ4" i="22" s="1"/>
  <c r="AC4" i="21"/>
  <c r="AB5" i="21"/>
  <c r="AA5" i="21"/>
  <c r="N6" i="19"/>
  <c r="AB6" i="19"/>
  <c r="AC6" i="19"/>
  <c r="AC4" i="19"/>
  <c r="N5" i="19"/>
  <c r="AA4" i="19"/>
  <c r="AC5" i="19"/>
  <c r="AA5" i="19"/>
  <c r="AC4" i="18"/>
  <c r="AA4" i="18"/>
  <c r="AB5" i="14"/>
  <c r="AA5" i="14"/>
  <c r="N4" i="14"/>
  <c r="AA4" i="14"/>
  <c r="AB4" i="14"/>
  <c r="AA4" i="13"/>
  <c r="AB4" i="13"/>
  <c r="AB4" i="12"/>
  <c r="AA4" i="12"/>
  <c r="N4" i="12"/>
  <c r="I37" i="37"/>
  <c r="I33" i="37"/>
  <c r="I39" i="37"/>
  <c r="I35" i="37"/>
  <c r="I34" i="37"/>
  <c r="I40" i="37"/>
  <c r="I38" i="37"/>
  <c r="I28" i="37"/>
  <c r="I41" i="37"/>
  <c r="J34" i="37"/>
  <c r="I36" i="37"/>
  <c r="K38" i="37"/>
  <c r="J38" i="37"/>
  <c r="I27" i="37"/>
  <c r="K34" i="37"/>
  <c r="L263" i="33" l="1"/>
  <c r="N262" i="33"/>
  <c r="BX279" i="34"/>
  <c r="DB40" i="46"/>
  <c r="CS42" i="46"/>
  <c r="CX41" i="46"/>
  <c r="CR42" i="46"/>
  <c r="CW41" i="46"/>
  <c r="BG43" i="46"/>
  <c r="BM43" i="46"/>
  <c r="N44" i="46"/>
  <c r="L45" i="46"/>
  <c r="CQ4" i="34"/>
  <c r="CV3" i="34"/>
  <c r="BQ3" i="34"/>
  <c r="CY11" i="12"/>
  <c r="CT138" i="14"/>
  <c r="CY137" i="14"/>
  <c r="CU138" i="14"/>
  <c r="CZ137" i="14"/>
  <c r="CL138" i="14"/>
  <c r="CM138" i="14" s="1"/>
  <c r="BW136" i="13"/>
  <c r="BW54" i="13"/>
  <c r="CU179" i="13"/>
  <c r="CZ178" i="13"/>
  <c r="CT179" i="13"/>
  <c r="CY178" i="13"/>
  <c r="BW169" i="13"/>
  <c r="BX90" i="13"/>
  <c r="CL179" i="13"/>
  <c r="CM179" i="13" s="1"/>
  <c r="BM3" i="13"/>
  <c r="L28" i="40"/>
  <c r="N27" i="40"/>
  <c r="CT10" i="12"/>
  <c r="BM18" i="12"/>
  <c r="BW115" i="14"/>
  <c r="BW17" i="18"/>
  <c r="BW32" i="18"/>
  <c r="CU172" i="19"/>
  <c r="CZ171" i="19"/>
  <c r="CT172" i="19"/>
  <c r="CY171" i="19"/>
  <c r="CL174" i="19"/>
  <c r="CM174" i="19" s="1"/>
  <c r="CL177" i="19"/>
  <c r="CM177" i="19" s="1"/>
  <c r="CL173" i="19"/>
  <c r="CM173" i="19" s="1"/>
  <c r="CL176" i="19"/>
  <c r="CM176" i="19" s="1"/>
  <c r="CL172" i="19"/>
  <c r="CM172" i="19" s="1"/>
  <c r="CL175" i="19"/>
  <c r="CM175" i="19" s="1"/>
  <c r="BW25" i="18"/>
  <c r="BW41" i="18"/>
  <c r="DA22" i="39"/>
  <c r="DB22" i="39" s="1"/>
  <c r="CX23" i="39"/>
  <c r="CS24" i="39"/>
  <c r="N26" i="39"/>
  <c r="L27" i="39"/>
  <c r="CW23" i="39"/>
  <c r="CR24" i="39"/>
  <c r="BM25" i="39"/>
  <c r="BG25" i="39"/>
  <c r="CL18" i="12"/>
  <c r="CM18" i="12" s="1"/>
  <c r="BG18" i="12"/>
  <c r="CZ17" i="12"/>
  <c r="CU18" i="12"/>
  <c r="BW39" i="23"/>
  <c r="BW84" i="14"/>
  <c r="BW33" i="18"/>
  <c r="BX3" i="24"/>
  <c r="BZ3" i="24" s="1"/>
  <c r="BX25" i="13"/>
  <c r="BW21" i="24"/>
  <c r="BW135" i="34"/>
  <c r="BW153" i="13"/>
  <c r="BX247" i="34"/>
  <c r="BW53" i="24"/>
  <c r="BX255" i="34"/>
  <c r="BW52" i="34"/>
  <c r="BW193" i="34"/>
  <c r="BW89" i="13"/>
  <c r="BX61" i="13"/>
  <c r="BW175" i="13"/>
  <c r="BW45" i="14"/>
  <c r="BX58" i="23"/>
  <c r="BW90" i="19"/>
  <c r="BW143" i="13"/>
  <c r="BW9" i="13"/>
  <c r="BX12" i="24"/>
  <c r="BX35" i="23"/>
  <c r="BX146" i="19"/>
  <c r="BX110" i="19"/>
  <c r="BX18" i="25"/>
  <c r="BW106" i="18"/>
  <c r="BX33" i="21"/>
  <c r="BW13" i="18"/>
  <c r="BX37" i="18"/>
  <c r="BW272" i="34"/>
  <c r="BW145" i="18"/>
  <c r="BX97" i="18"/>
  <c r="BX15" i="21"/>
  <c r="BW157" i="18"/>
  <c r="BX96" i="34"/>
  <c r="BX25" i="21"/>
  <c r="BW9" i="18"/>
  <c r="BX9" i="21"/>
  <c r="BX125" i="19"/>
  <c r="BW113" i="18"/>
  <c r="BW121" i="18"/>
  <c r="BX50" i="14"/>
  <c r="CB115" i="14"/>
  <c r="BX60" i="19"/>
  <c r="BW10" i="19"/>
  <c r="BW78" i="19"/>
  <c r="BX89" i="19"/>
  <c r="BW139" i="19"/>
  <c r="BW123" i="19"/>
  <c r="BX46" i="24"/>
  <c r="BW182" i="34"/>
  <c r="BW53" i="14"/>
  <c r="BX20" i="23"/>
  <c r="BX102" i="14"/>
  <c r="CB73" i="14"/>
  <c r="BX118" i="18"/>
  <c r="CB123" i="19"/>
  <c r="BX131" i="19"/>
  <c r="BW15" i="19"/>
  <c r="BX164" i="19"/>
  <c r="BW150" i="19"/>
  <c r="BW106" i="19"/>
  <c r="BW55" i="19"/>
  <c r="BX149" i="19"/>
  <c r="BW162" i="19"/>
  <c r="BW84" i="19"/>
  <c r="BW11" i="19"/>
  <c r="BW167" i="13"/>
  <c r="BX6" i="13"/>
  <c r="CB193" i="34"/>
  <c r="BW99" i="19"/>
  <c r="BX61" i="19"/>
  <c r="BW31" i="19"/>
  <c r="BX68" i="19"/>
  <c r="BX76" i="19"/>
  <c r="CB167" i="13"/>
  <c r="BX63" i="18"/>
  <c r="BW27" i="18"/>
  <c r="BX85" i="13"/>
  <c r="BX107" i="13"/>
  <c r="CC50" i="14"/>
  <c r="BX128" i="14"/>
  <c r="BW82" i="18"/>
  <c r="BW137" i="13"/>
  <c r="BX6" i="14"/>
  <c r="BW39" i="19"/>
  <c r="BW26" i="18"/>
  <c r="BW11" i="18"/>
  <c r="BX98" i="18"/>
  <c r="BX87" i="19"/>
  <c r="BX132" i="19"/>
  <c r="BW27" i="19"/>
  <c r="BW120" i="34"/>
  <c r="BX133" i="18"/>
  <c r="BW27" i="24"/>
  <c r="BW23" i="24"/>
  <c r="BW252" i="34"/>
  <c r="BW11" i="34"/>
  <c r="BX87" i="18"/>
  <c r="BW240" i="34"/>
  <c r="BW30" i="23"/>
  <c r="CC58" i="23"/>
  <c r="BX323" i="34"/>
  <c r="BW196" i="34"/>
  <c r="CB39" i="23"/>
  <c r="CB175" i="13"/>
  <c r="BX185" i="18"/>
  <c r="BW9" i="24"/>
  <c r="BX45" i="34"/>
  <c r="BX171" i="18"/>
  <c r="BX52" i="18"/>
  <c r="BW31" i="24"/>
  <c r="BW137" i="34"/>
  <c r="CB182" i="34"/>
  <c r="CB30" i="23"/>
  <c r="BW108" i="19"/>
  <c r="BX130" i="19"/>
  <c r="BX115" i="34"/>
  <c r="BW34" i="23"/>
  <c r="BX207" i="34"/>
  <c r="CB31" i="24"/>
  <c r="BW26" i="21"/>
  <c r="BX124" i="34"/>
  <c r="BX277" i="34"/>
  <c r="BX295" i="34"/>
  <c r="BX38" i="34"/>
  <c r="CB9" i="13"/>
  <c r="BW112" i="18"/>
  <c r="BW112" i="13"/>
  <c r="CB139" i="19"/>
  <c r="DA3" i="33"/>
  <c r="DB3" i="33" s="1"/>
  <c r="BX147" i="19"/>
  <c r="BW49" i="21"/>
  <c r="BW43" i="21"/>
  <c r="BW71" i="34"/>
  <c r="BX28" i="24"/>
  <c r="BX74" i="34"/>
  <c r="BX223" i="34"/>
  <c r="BW32" i="14"/>
  <c r="BX54" i="34"/>
  <c r="CC54" i="34"/>
  <c r="BW241" i="34"/>
  <c r="CB241" i="34"/>
  <c r="BX105" i="14"/>
  <c r="CC105" i="14"/>
  <c r="CC45" i="34"/>
  <c r="BX166" i="13"/>
  <c r="CC166" i="13"/>
  <c r="BW128" i="18"/>
  <c r="CB128" i="18"/>
  <c r="BW329" i="34"/>
  <c r="CB329" i="34"/>
  <c r="CB84" i="14"/>
  <c r="BX25" i="23"/>
  <c r="BW173" i="34"/>
  <c r="CB173" i="34"/>
  <c r="BW113" i="34"/>
  <c r="CB113" i="34"/>
  <c r="CC74" i="34"/>
  <c r="BW96" i="19"/>
  <c r="CB96" i="19"/>
  <c r="BX152" i="19"/>
  <c r="BX70" i="19"/>
  <c r="BW297" i="34"/>
  <c r="CB297" i="34"/>
  <c r="BW10" i="34"/>
  <c r="CB10" i="34"/>
  <c r="BX200" i="34"/>
  <c r="CC200" i="34"/>
  <c r="BW29" i="13"/>
  <c r="BW99" i="13"/>
  <c r="BX55" i="13"/>
  <c r="CC55" i="13"/>
  <c r="BX8" i="19"/>
  <c r="CC8" i="19"/>
  <c r="BX174" i="34"/>
  <c r="CC174" i="34"/>
  <c r="BW206" i="34"/>
  <c r="CB206" i="34"/>
  <c r="BW37" i="34"/>
  <c r="CB37" i="34"/>
  <c r="BX8" i="14"/>
  <c r="CC8" i="14"/>
  <c r="CC132" i="19"/>
  <c r="BW179" i="18"/>
  <c r="CB179" i="18"/>
  <c r="BX123" i="18"/>
  <c r="CC123" i="18"/>
  <c r="BX108" i="18"/>
  <c r="CC108" i="18"/>
  <c r="BX30" i="13"/>
  <c r="CC30" i="13"/>
  <c r="BW23" i="19"/>
  <c r="BW17" i="19"/>
  <c r="BX126" i="19"/>
  <c r="BX40" i="19"/>
  <c r="BX68" i="34"/>
  <c r="BW136" i="34"/>
  <c r="BW166" i="34"/>
  <c r="BX153" i="34"/>
  <c r="BW318" i="34"/>
  <c r="BX215" i="34"/>
  <c r="BW256" i="34"/>
  <c r="BW218" i="34"/>
  <c r="BX311" i="34"/>
  <c r="BW304" i="34"/>
  <c r="CC63" i="18"/>
  <c r="BX135" i="18"/>
  <c r="BX115" i="18"/>
  <c r="BX67" i="18"/>
  <c r="BW39" i="18"/>
  <c r="BX65" i="18"/>
  <c r="BW59" i="18"/>
  <c r="BX35" i="24"/>
  <c r="BX57" i="24"/>
  <c r="BX43" i="23"/>
  <c r="BW92" i="13"/>
  <c r="BW95" i="13"/>
  <c r="BW6" i="13"/>
  <c r="BX28" i="14"/>
  <c r="BW134" i="14"/>
  <c r="BW71" i="14"/>
  <c r="BW18" i="14"/>
  <c r="BX37" i="14"/>
  <c r="BX77" i="14"/>
  <c r="BX100" i="19"/>
  <c r="BX220" i="34"/>
  <c r="BX10" i="34"/>
  <c r="BX4" i="34"/>
  <c r="BZ4" i="34" s="1"/>
  <c r="BX62" i="34"/>
  <c r="BW198" i="34"/>
  <c r="BW59" i="34"/>
  <c r="BW119" i="18"/>
  <c r="BW171" i="18"/>
  <c r="BX112" i="18"/>
  <c r="BW7" i="23"/>
  <c r="BX143" i="13"/>
  <c r="BX42" i="13"/>
  <c r="BW69" i="14"/>
  <c r="BW11" i="21"/>
  <c r="BW29" i="21"/>
  <c r="BW66" i="19"/>
  <c r="BW90" i="34"/>
  <c r="BX231" i="34"/>
  <c r="BX48" i="34"/>
  <c r="BX263" i="34"/>
  <c r="BW108" i="34"/>
  <c r="BW68" i="34"/>
  <c r="BX103" i="18"/>
  <c r="BW170" i="18"/>
  <c r="BW143" i="18"/>
  <c r="BX7" i="24"/>
  <c r="BW140" i="13"/>
  <c r="BW75" i="13"/>
  <c r="BX51" i="13"/>
  <c r="BX60" i="13"/>
  <c r="BW113" i="14"/>
  <c r="BW43" i="19"/>
  <c r="BX136" i="19"/>
  <c r="BX184" i="34"/>
  <c r="BW63" i="34"/>
  <c r="BX91" i="18"/>
  <c r="BW135" i="18"/>
  <c r="BX118" i="14"/>
  <c r="BW97" i="14"/>
  <c r="BW15" i="21"/>
  <c r="BX117" i="19"/>
  <c r="BX118" i="19"/>
  <c r="BX43" i="34"/>
  <c r="BW104" i="34"/>
  <c r="BX99" i="18"/>
  <c r="BW4" i="18"/>
  <c r="BY4" i="18" s="1"/>
  <c r="BX8" i="24"/>
  <c r="CT17" i="12"/>
  <c r="CY17" i="12"/>
  <c r="CQ4" i="12"/>
  <c r="BX3" i="12"/>
  <c r="BZ3" i="12" s="1"/>
  <c r="CY3" i="12"/>
  <c r="CB55" i="19"/>
  <c r="CC43" i="34"/>
  <c r="BW290" i="34"/>
  <c r="BX72" i="34"/>
  <c r="BW112" i="34"/>
  <c r="BW153" i="34"/>
  <c r="BX291" i="34"/>
  <c r="BW255" i="34"/>
  <c r="BW92" i="34"/>
  <c r="BW251" i="34"/>
  <c r="BW60" i="34"/>
  <c r="BX26" i="18"/>
  <c r="BX84" i="13"/>
  <c r="BW3" i="21"/>
  <c r="BY3" i="21" s="1"/>
  <c r="BX27" i="21"/>
  <c r="CB9" i="24"/>
  <c r="BW54" i="19"/>
  <c r="BW135" i="19"/>
  <c r="BX27" i="19"/>
  <c r="BW88" i="19"/>
  <c r="CB134" i="14"/>
  <c r="CC25" i="23"/>
  <c r="BX78" i="13"/>
  <c r="BX26" i="13"/>
  <c r="CB71" i="14"/>
  <c r="BX104" i="34"/>
  <c r="BX259" i="34"/>
  <c r="BW217" i="34"/>
  <c r="CC42" i="13"/>
  <c r="CC61" i="13"/>
  <c r="CC35" i="23"/>
  <c r="BW178" i="34"/>
  <c r="BX180" i="34"/>
  <c r="BX253" i="34"/>
  <c r="BW261" i="34"/>
  <c r="BW296" i="34"/>
  <c r="BW147" i="34"/>
  <c r="BW312" i="34"/>
  <c r="BW15" i="24"/>
  <c r="CT9" i="12"/>
  <c r="BX111" i="19"/>
  <c r="BX151" i="19"/>
  <c r="BX3" i="19"/>
  <c r="BZ3" i="19" s="1"/>
  <c r="BX56" i="19"/>
  <c r="CB104" i="34"/>
  <c r="BX76" i="34"/>
  <c r="BX63" i="34"/>
  <c r="BW27" i="34"/>
  <c r="BX105" i="34"/>
  <c r="BW21" i="34"/>
  <c r="BW77" i="34"/>
  <c r="CB153" i="13"/>
  <c r="BW11" i="24"/>
  <c r="BX120" i="13"/>
  <c r="BW159" i="13"/>
  <c r="BW133" i="13"/>
  <c r="BX59" i="14"/>
  <c r="BW18" i="21"/>
  <c r="BX49" i="21"/>
  <c r="BW13" i="21"/>
  <c r="BX16" i="21"/>
  <c r="BX22" i="25"/>
  <c r="BX23" i="19"/>
  <c r="BW38" i="19"/>
  <c r="BX155" i="19"/>
  <c r="BX7" i="19"/>
  <c r="CC207" i="34"/>
  <c r="BX144" i="34"/>
  <c r="BX121" i="34"/>
  <c r="BX150" i="18"/>
  <c r="CC90" i="13"/>
  <c r="BX38" i="13"/>
  <c r="BW157" i="13"/>
  <c r="BX158" i="19"/>
  <c r="BW301" i="34"/>
  <c r="BX306" i="34"/>
  <c r="BW316" i="34"/>
  <c r="BX79" i="34"/>
  <c r="BX83" i="34"/>
  <c r="BW214" i="34"/>
  <c r="BW32" i="34"/>
  <c r="BW13" i="34"/>
  <c r="CB45" i="14"/>
  <c r="BX56" i="13"/>
  <c r="BX146" i="13"/>
  <c r="BW43" i="13"/>
  <c r="BX99" i="34"/>
  <c r="CC99" i="34"/>
  <c r="BW170" i="34"/>
  <c r="CB170" i="34"/>
  <c r="BW201" i="34"/>
  <c r="CB201" i="34"/>
  <c r="BW164" i="34"/>
  <c r="CB164" i="34"/>
  <c r="BW80" i="34"/>
  <c r="CB80" i="34"/>
  <c r="BW76" i="34"/>
  <c r="CB76" i="34"/>
  <c r="BW25" i="34"/>
  <c r="CB25" i="34"/>
  <c r="BX107" i="18"/>
  <c r="CC107" i="18"/>
  <c r="BX24" i="25"/>
  <c r="CC24" i="25"/>
  <c r="BX140" i="19"/>
  <c r="CC140" i="19"/>
  <c r="BW64" i="19"/>
  <c r="CB64" i="19"/>
  <c r="BW55" i="24"/>
  <c r="CB55" i="24"/>
  <c r="BW15" i="23"/>
  <c r="CB15" i="23"/>
  <c r="BX4" i="23"/>
  <c r="BZ4" i="23" s="1"/>
  <c r="CC4" i="23"/>
  <c r="CB77" i="34"/>
  <c r="BW155" i="19"/>
  <c r="CC184" i="34"/>
  <c r="CC118" i="14"/>
  <c r="BX39" i="23"/>
  <c r="BW222" i="34"/>
  <c r="CB222" i="34"/>
  <c r="BX314" i="34"/>
  <c r="CC314" i="34"/>
  <c r="BX46" i="34"/>
  <c r="CC46" i="34"/>
  <c r="BW148" i="19"/>
  <c r="CB148" i="19"/>
  <c r="BW92" i="19"/>
  <c r="CB92" i="19"/>
  <c r="BW100" i="19"/>
  <c r="CB100" i="19"/>
  <c r="BW45" i="19"/>
  <c r="CB45" i="19"/>
  <c r="BX67" i="19"/>
  <c r="CC67" i="19"/>
  <c r="BW91" i="19"/>
  <c r="CB91" i="19"/>
  <c r="BX71" i="19"/>
  <c r="CC71" i="19"/>
  <c r="BX72" i="19"/>
  <c r="CC72" i="19"/>
  <c r="BW175" i="18"/>
  <c r="CB175" i="18"/>
  <c r="BX159" i="18"/>
  <c r="CC159" i="18"/>
  <c r="BW83" i="18"/>
  <c r="CB83" i="18"/>
  <c r="BX38" i="24"/>
  <c r="CC38" i="24"/>
  <c r="BX29" i="23"/>
  <c r="CC29" i="23"/>
  <c r="BX17" i="13"/>
  <c r="CC17" i="13"/>
  <c r="BX91" i="13"/>
  <c r="CC91" i="13"/>
  <c r="BW160" i="13"/>
  <c r="CB160" i="13"/>
  <c r="BX138" i="13"/>
  <c r="CC138" i="13"/>
  <c r="CT13" i="12"/>
  <c r="CB32" i="18"/>
  <c r="CC52" i="18"/>
  <c r="CB21" i="34"/>
  <c r="BW163" i="18"/>
  <c r="BW91" i="13"/>
  <c r="BW293" i="34"/>
  <c r="CB293" i="34"/>
  <c r="BW189" i="34"/>
  <c r="CB189" i="34"/>
  <c r="BX299" i="34"/>
  <c r="CC299" i="34"/>
  <c r="BX313" i="34"/>
  <c r="CC313" i="34"/>
  <c r="BX92" i="18"/>
  <c r="CC92" i="18"/>
  <c r="BX115" i="13"/>
  <c r="CC115" i="13"/>
  <c r="BX13" i="13"/>
  <c r="CC13" i="13"/>
  <c r="BW62" i="13"/>
  <c r="CB62" i="13"/>
  <c r="BW174" i="13"/>
  <c r="CB174" i="13"/>
  <c r="BW67" i="14"/>
  <c r="CB67" i="14"/>
  <c r="BX79" i="14"/>
  <c r="CC79" i="14"/>
  <c r="BX97" i="14"/>
  <c r="CC97" i="14"/>
  <c r="BW16" i="14"/>
  <c r="CB16" i="14"/>
  <c r="BW52" i="14"/>
  <c r="CB52" i="14"/>
  <c r="BW90" i="14"/>
  <c r="CB90" i="14"/>
  <c r="BX5" i="14"/>
  <c r="BZ5" i="14" s="1"/>
  <c r="CC5" i="14"/>
  <c r="BW237" i="34"/>
  <c r="CB237" i="34"/>
  <c r="BW305" i="34"/>
  <c r="CB305" i="34"/>
  <c r="BW321" i="34"/>
  <c r="CB321" i="34"/>
  <c r="BW225" i="34"/>
  <c r="CB225" i="34"/>
  <c r="BW23" i="34"/>
  <c r="CB23" i="34"/>
  <c r="BW129" i="34"/>
  <c r="CB129" i="34"/>
  <c r="BW9" i="34"/>
  <c r="CB9" i="34"/>
  <c r="BX297" i="34"/>
  <c r="CC297" i="34"/>
  <c r="BX329" i="34"/>
  <c r="CC329" i="34"/>
  <c r="BX66" i="34"/>
  <c r="CC66" i="34"/>
  <c r="BW265" i="34"/>
  <c r="CB265" i="34"/>
  <c r="BW268" i="34"/>
  <c r="CB268" i="34"/>
  <c r="BW246" i="34"/>
  <c r="CB246" i="34"/>
  <c r="BW186" i="34"/>
  <c r="CB186" i="34"/>
  <c r="BW98" i="34"/>
  <c r="CB98" i="34"/>
  <c r="BX138" i="34"/>
  <c r="CC138" i="34"/>
  <c r="BX78" i="34"/>
  <c r="CC78" i="34"/>
  <c r="BW78" i="34"/>
  <c r="CB78" i="34"/>
  <c r="BW29" i="34"/>
  <c r="CB29" i="34"/>
  <c r="BW5" i="23"/>
  <c r="BY5" i="23" s="1"/>
  <c r="CB5" i="23"/>
  <c r="BX74" i="14"/>
  <c r="CC74" i="14"/>
  <c r="CC112" i="18"/>
  <c r="BX4" i="25"/>
  <c r="BZ4" i="25" s="1"/>
  <c r="BW30" i="25"/>
  <c r="CC87" i="19"/>
  <c r="CB119" i="18"/>
  <c r="BW31" i="34"/>
  <c r="BW100" i="34"/>
  <c r="BW154" i="34"/>
  <c r="BW208" i="34"/>
  <c r="BW124" i="34"/>
  <c r="BX143" i="34"/>
  <c r="BW324" i="34"/>
  <c r="BW284" i="34"/>
  <c r="BX196" i="34"/>
  <c r="BW88" i="34"/>
  <c r="BX298" i="34"/>
  <c r="BW288" i="34"/>
  <c r="BX128" i="34"/>
  <c r="BW168" i="34"/>
  <c r="BW70" i="34"/>
  <c r="BX146" i="34"/>
  <c r="BX232" i="34"/>
  <c r="BW191" i="34"/>
  <c r="CC39" i="23"/>
  <c r="CB6" i="13"/>
  <c r="CC6" i="14"/>
  <c r="BW127" i="19"/>
  <c r="BX103" i="19"/>
  <c r="BW35" i="19"/>
  <c r="BX26" i="19"/>
  <c r="BX139" i="19"/>
  <c r="BX66" i="19"/>
  <c r="BX78" i="19"/>
  <c r="BW119" i="19"/>
  <c r="BW58" i="19"/>
  <c r="BW160" i="19"/>
  <c r="BW47" i="19"/>
  <c r="BW82" i="19"/>
  <c r="BW59" i="19"/>
  <c r="BX167" i="19"/>
  <c r="BW116" i="19"/>
  <c r="BX153" i="19"/>
  <c r="BX121" i="19"/>
  <c r="BX166" i="19"/>
  <c r="BX170" i="19"/>
  <c r="BW134" i="19"/>
  <c r="BW4" i="19"/>
  <c r="BY4" i="19" s="1"/>
  <c r="BX53" i="19"/>
  <c r="BW154" i="19"/>
  <c r="BX106" i="19"/>
  <c r="BX69" i="19"/>
  <c r="BW37" i="19"/>
  <c r="BX90" i="19"/>
  <c r="BW3" i="19"/>
  <c r="BY3" i="19" s="1"/>
  <c r="BW146" i="19"/>
  <c r="BW114" i="19"/>
  <c r="BX95" i="34"/>
  <c r="BX327" i="34"/>
  <c r="BW197" i="34"/>
  <c r="BW204" i="34"/>
  <c r="BX286" i="34"/>
  <c r="BW15" i="34"/>
  <c r="BX64" i="34"/>
  <c r="BX56" i="34"/>
  <c r="BW84" i="34"/>
  <c r="BX273" i="34"/>
  <c r="BX142" i="34"/>
  <c r="BW275" i="34"/>
  <c r="BX293" i="34"/>
  <c r="BX234" i="34"/>
  <c r="BX106" i="34"/>
  <c r="BW117" i="34"/>
  <c r="BX135" i="34"/>
  <c r="BX53" i="34"/>
  <c r="BW28" i="34"/>
  <c r="BX15" i="18"/>
  <c r="BW58" i="18"/>
  <c r="BX119" i="18"/>
  <c r="BX167" i="18"/>
  <c r="BX131" i="18"/>
  <c r="BX102" i="18"/>
  <c r="BW95" i="18"/>
  <c r="BW43" i="18"/>
  <c r="BW189" i="18"/>
  <c r="BW74" i="18"/>
  <c r="BW8" i="18"/>
  <c r="BW101" i="18"/>
  <c r="BX120" i="18"/>
  <c r="BX39" i="24"/>
  <c r="BX47" i="24"/>
  <c r="BX22" i="24"/>
  <c r="BX49" i="23"/>
  <c r="BX48" i="23"/>
  <c r="BX19" i="23"/>
  <c r="BX18" i="23"/>
  <c r="BX156" i="13"/>
  <c r="BX8" i="13"/>
  <c r="BW21" i="13"/>
  <c r="BX4" i="13"/>
  <c r="BZ4" i="13" s="1"/>
  <c r="BW10" i="25"/>
  <c r="BW156" i="19"/>
  <c r="BW7" i="19"/>
  <c r="BW169" i="19"/>
  <c r="BX133" i="19"/>
  <c r="BX137" i="19"/>
  <c r="BX83" i="19"/>
  <c r="BX142" i="19"/>
  <c r="BW122" i="19"/>
  <c r="BW23" i="18"/>
  <c r="BW155" i="18"/>
  <c r="BX186" i="18"/>
  <c r="BX76" i="18"/>
  <c r="BW33" i="24"/>
  <c r="BX4" i="24"/>
  <c r="BZ4" i="24" s="1"/>
  <c r="BW3" i="24"/>
  <c r="BY3" i="24" s="1"/>
  <c r="BX59" i="24"/>
  <c r="BW32" i="24"/>
  <c r="BX60" i="24"/>
  <c r="BW55" i="23"/>
  <c r="BW51" i="23"/>
  <c r="BW6" i="23"/>
  <c r="BW47" i="23"/>
  <c r="BW36" i="23"/>
  <c r="BW33" i="23"/>
  <c r="BW45" i="23"/>
  <c r="BX23" i="23"/>
  <c r="BW10" i="23"/>
  <c r="BW31" i="23"/>
  <c r="BW56" i="23"/>
  <c r="BW57" i="23"/>
  <c r="BW41" i="13"/>
  <c r="BW17" i="13"/>
  <c r="BX77" i="13"/>
  <c r="BW85" i="13"/>
  <c r="BX100" i="13"/>
  <c r="BW65" i="13"/>
  <c r="BW48" i="13"/>
  <c r="BX112" i="13"/>
  <c r="BX170" i="13"/>
  <c r="BX132" i="13"/>
  <c r="BW84" i="13"/>
  <c r="BW151" i="13"/>
  <c r="BW27" i="13"/>
  <c r="BX18" i="13"/>
  <c r="BW161" i="13"/>
  <c r="BW79" i="13"/>
  <c r="BX3" i="13"/>
  <c r="BZ3" i="13" s="1"/>
  <c r="BW102" i="13"/>
  <c r="BW101" i="13"/>
  <c r="BX52" i="13"/>
  <c r="BX19" i="14"/>
  <c r="BW12" i="14"/>
  <c r="BW91" i="14"/>
  <c r="BW130" i="14"/>
  <c r="BW105" i="14"/>
  <c r="BX95" i="14"/>
  <c r="BW9" i="14"/>
  <c r="BW61" i="14"/>
  <c r="CC102" i="14"/>
  <c r="BX16" i="25"/>
  <c r="CC16" i="25"/>
  <c r="CY15" i="12"/>
  <c r="CU13" i="12"/>
  <c r="CZ8" i="12"/>
  <c r="CY7" i="12"/>
  <c r="CU16" i="12"/>
  <c r="BX7" i="25"/>
  <c r="CC7" i="25"/>
  <c r="BX239" i="34"/>
  <c r="BX119" i="34"/>
  <c r="BX203" i="34"/>
  <c r="BW81" i="34"/>
  <c r="CB106" i="19"/>
  <c r="CC137" i="19"/>
  <c r="BW19" i="21"/>
  <c r="BW31" i="21"/>
  <c r="BX47" i="21"/>
  <c r="BW7" i="21"/>
  <c r="BW37" i="21"/>
  <c r="BX11" i="21"/>
  <c r="BW51" i="21"/>
  <c r="BX39" i="21"/>
  <c r="BW38" i="21"/>
  <c r="BX18" i="21"/>
  <c r="BX20" i="21"/>
  <c r="BX34" i="21"/>
  <c r="BX26" i="21"/>
  <c r="BW33" i="21"/>
  <c r="BW19" i="25"/>
  <c r="BW24" i="25"/>
  <c r="BW12" i="25"/>
  <c r="BW23" i="25"/>
  <c r="BX10" i="25"/>
  <c r="BW14" i="25"/>
  <c r="CB155" i="19"/>
  <c r="CB127" i="19"/>
  <c r="CC103" i="19"/>
  <c r="BX88" i="19"/>
  <c r="BX161" i="19"/>
  <c r="CB143" i="18"/>
  <c r="CC115" i="18"/>
  <c r="CB312" i="34"/>
  <c r="CB252" i="34"/>
  <c r="CB196" i="34"/>
  <c r="CB120" i="34"/>
  <c r="CC303" i="34"/>
  <c r="CC239" i="34"/>
  <c r="CC279" i="34"/>
  <c r="CB251" i="34"/>
  <c r="BW19" i="34"/>
  <c r="BX209" i="34"/>
  <c r="BW313" i="34"/>
  <c r="BX307" i="34"/>
  <c r="BW300" i="34"/>
  <c r="BW180" i="34"/>
  <c r="BW43" i="34"/>
  <c r="BW238" i="34"/>
  <c r="BW35" i="34"/>
  <c r="BX204" i="34"/>
  <c r="BW176" i="34"/>
  <c r="BW253" i="34"/>
  <c r="CB11" i="24"/>
  <c r="CB39" i="18"/>
  <c r="CB23" i="18"/>
  <c r="BW7" i="18"/>
  <c r="BX139" i="18"/>
  <c r="BW127" i="18"/>
  <c r="BW154" i="18"/>
  <c r="BX155" i="18"/>
  <c r="BW42" i="18"/>
  <c r="BW22" i="18"/>
  <c r="BW131" i="18"/>
  <c r="BX143" i="18"/>
  <c r="BW51" i="18"/>
  <c r="BX73" i="18"/>
  <c r="BX110" i="18"/>
  <c r="BX6" i="18"/>
  <c r="BW62" i="18"/>
  <c r="BW86" i="18"/>
  <c r="BW120" i="18"/>
  <c r="BW117" i="18"/>
  <c r="BW173" i="18"/>
  <c r="BW54" i="24"/>
  <c r="BW41" i="24"/>
  <c r="BW16" i="24"/>
  <c r="BX56" i="24"/>
  <c r="BX5" i="24"/>
  <c r="BZ5" i="24" s="1"/>
  <c r="BW23" i="23"/>
  <c r="BW4" i="23"/>
  <c r="BY4" i="23" s="1"/>
  <c r="BX9" i="23"/>
  <c r="BW138" i="13"/>
  <c r="BX131" i="13"/>
  <c r="CB136" i="13"/>
  <c r="CC65" i="18"/>
  <c r="BX32" i="14"/>
  <c r="BX51" i="14"/>
  <c r="BW20" i="14"/>
  <c r="BW63" i="14"/>
  <c r="BW56" i="14"/>
  <c r="BW11" i="14"/>
  <c r="BW44" i="14"/>
  <c r="BW40" i="14"/>
  <c r="BX64" i="14"/>
  <c r="BW92" i="14"/>
  <c r="BX36" i="14"/>
  <c r="BW35" i="14"/>
  <c r="BX48" i="14"/>
  <c r="BW74" i="14"/>
  <c r="BX130" i="14"/>
  <c r="BX107" i="14"/>
  <c r="BW42" i="14"/>
  <c r="BW80" i="14"/>
  <c r="BX14" i="14"/>
  <c r="BW85" i="14"/>
  <c r="BX65" i="14"/>
  <c r="BX137" i="14"/>
  <c r="BX104" i="14"/>
  <c r="BX125" i="14"/>
  <c r="BX96" i="14"/>
  <c r="BX17" i="14"/>
  <c r="BW100" i="14"/>
  <c r="BW10" i="14"/>
  <c r="BW68" i="14"/>
  <c r="CB43" i="21"/>
  <c r="BW39" i="21"/>
  <c r="CC9" i="21"/>
  <c r="BX8" i="25"/>
  <c r="BW11" i="25"/>
  <c r="BW28" i="25"/>
  <c r="BW15" i="25"/>
  <c r="BX20" i="25"/>
  <c r="CC155" i="19"/>
  <c r="BW19" i="19"/>
  <c r="BW104" i="19"/>
  <c r="BW46" i="19"/>
  <c r="BX43" i="19"/>
  <c r="BX135" i="19"/>
  <c r="BW143" i="19"/>
  <c r="BX156" i="19"/>
  <c r="CC135" i="18"/>
  <c r="CB316" i="34"/>
  <c r="CB296" i="34"/>
  <c r="CB240" i="34"/>
  <c r="CB204" i="34"/>
  <c r="CC104" i="34"/>
  <c r="CB88" i="34"/>
  <c r="CC95" i="34"/>
  <c r="BX113" i="34"/>
  <c r="BW56" i="34"/>
  <c r="BX132" i="34"/>
  <c r="BW216" i="34"/>
  <c r="BX251" i="34"/>
  <c r="BW273" i="34"/>
  <c r="BW229" i="34"/>
  <c r="BW150" i="34"/>
  <c r="BX130" i="34"/>
  <c r="BX59" i="34"/>
  <c r="BW143" i="34"/>
  <c r="BW160" i="34"/>
  <c r="BW298" i="34"/>
  <c r="BW314" i="34"/>
  <c r="CC57" i="24"/>
  <c r="CC7" i="24"/>
  <c r="CC130" i="19"/>
  <c r="CC118" i="18"/>
  <c r="CB59" i="18"/>
  <c r="CC67" i="18"/>
  <c r="BW130" i="18"/>
  <c r="BX23" i="18"/>
  <c r="BX19" i="18"/>
  <c r="BW99" i="18"/>
  <c r="BW53" i="18"/>
  <c r="BX39" i="18"/>
  <c r="BX138" i="18"/>
  <c r="BW151" i="18"/>
  <c r="BX163" i="18"/>
  <c r="BX116" i="18"/>
  <c r="BW5" i="18"/>
  <c r="BX68" i="18"/>
  <c r="BW109" i="18"/>
  <c r="BW177" i="18"/>
  <c r="BW97" i="18"/>
  <c r="BX100" i="18"/>
  <c r="BX113" i="18"/>
  <c r="BW21" i="18"/>
  <c r="BX161" i="18"/>
  <c r="BW56" i="18"/>
  <c r="BX181" i="18"/>
  <c r="BW165" i="18"/>
  <c r="BX24" i="18"/>
  <c r="BX149" i="18"/>
  <c r="BX86" i="18"/>
  <c r="BX49" i="18"/>
  <c r="CC25" i="13"/>
  <c r="CC3" i="24"/>
  <c r="BX6" i="24"/>
  <c r="BW43" i="24"/>
  <c r="BX31" i="24"/>
  <c r="BX11" i="24"/>
  <c r="BW42" i="24"/>
  <c r="BX30" i="24"/>
  <c r="CB159" i="13"/>
  <c r="BW68" i="13"/>
  <c r="BW73" i="13"/>
  <c r="BW124" i="13"/>
  <c r="BX151" i="13"/>
  <c r="BX127" i="13"/>
  <c r="BW96" i="13"/>
  <c r="CC3" i="13"/>
  <c r="BW108" i="13"/>
  <c r="BX65" i="13"/>
  <c r="BW165" i="13"/>
  <c r="BX154" i="13"/>
  <c r="BW64" i="13"/>
  <c r="BX33" i="13"/>
  <c r="BX48" i="13"/>
  <c r="BW37" i="13"/>
  <c r="BW148" i="13"/>
  <c r="BX135" i="13"/>
  <c r="BX22" i="13"/>
  <c r="BW58" i="13"/>
  <c r="BX168" i="13"/>
  <c r="BX10" i="13"/>
  <c r="BW144" i="13"/>
  <c r="BW122" i="13"/>
  <c r="BX71" i="13"/>
  <c r="BX7" i="13"/>
  <c r="BX150" i="13"/>
  <c r="BW15" i="13"/>
  <c r="BX114" i="13"/>
  <c r="BX88" i="13"/>
  <c r="CB27" i="13"/>
  <c r="CB17" i="18"/>
  <c r="BW64" i="14"/>
  <c r="BW66" i="14"/>
  <c r="BW129" i="14"/>
  <c r="BW36" i="14"/>
  <c r="BX16" i="14"/>
  <c r="CB89" i="13"/>
  <c r="CC4" i="13"/>
  <c r="CC132" i="13"/>
  <c r="BX27" i="25"/>
  <c r="CB26" i="21"/>
  <c r="CC147" i="19"/>
  <c r="BW165" i="19"/>
  <c r="BW120" i="19"/>
  <c r="BX119" i="19"/>
  <c r="BX6" i="19"/>
  <c r="BZ6" i="19" s="1"/>
  <c r="BW74" i="19"/>
  <c r="BX124" i="19"/>
  <c r="BX159" i="19"/>
  <c r="BX127" i="19"/>
  <c r="CB163" i="18"/>
  <c r="CC103" i="18"/>
  <c r="CC220" i="34"/>
  <c r="CC223" i="34"/>
  <c r="CC115" i="34"/>
  <c r="BX26" i="34"/>
  <c r="BX161" i="34"/>
  <c r="BX317" i="34"/>
  <c r="BX120" i="34"/>
  <c r="BW75" i="34"/>
  <c r="BX172" i="34"/>
  <c r="BW51" i="34"/>
  <c r="BW165" i="34"/>
  <c r="BX93" i="34"/>
  <c r="BX94" i="34"/>
  <c r="BW248" i="34"/>
  <c r="BX188" i="34"/>
  <c r="BX287" i="34"/>
  <c r="BX315" i="34"/>
  <c r="BX16" i="34"/>
  <c r="BW82" i="34"/>
  <c r="BW205" i="34"/>
  <c r="BW236" i="34"/>
  <c r="BX301" i="34"/>
  <c r="BX116" i="34"/>
  <c r="BW140" i="34"/>
  <c r="CB53" i="24"/>
  <c r="CC35" i="24"/>
  <c r="BX175" i="18"/>
  <c r="BW79" i="18"/>
  <c r="BW87" i="18"/>
  <c r="BX71" i="18"/>
  <c r="BW123" i="18"/>
  <c r="CB171" i="18"/>
  <c r="CC120" i="13"/>
  <c r="BW30" i="24"/>
  <c r="BX51" i="24"/>
  <c r="BX37" i="24"/>
  <c r="BW48" i="24"/>
  <c r="CB86" i="18"/>
  <c r="CB32" i="14"/>
  <c r="CB154" i="18"/>
  <c r="BX53" i="13"/>
  <c r="CB33" i="18"/>
  <c r="CB97" i="14"/>
  <c r="BW107" i="14"/>
  <c r="BX82" i="14"/>
  <c r="BX24" i="14"/>
  <c r="BW15" i="14"/>
  <c r="BW8" i="14"/>
  <c r="BX52" i="14"/>
  <c r="BW7" i="14"/>
  <c r="BX67" i="14"/>
  <c r="BW30" i="14"/>
  <c r="BW102" i="14"/>
  <c r="BW34" i="14"/>
  <c r="BX81" i="14"/>
  <c r="BW49" i="14"/>
  <c r="BW77" i="14"/>
  <c r="BX133" i="14"/>
  <c r="BX39" i="14"/>
  <c r="BW116" i="14"/>
  <c r="BX38" i="14"/>
  <c r="BX129" i="14"/>
  <c r="CC143" i="13"/>
  <c r="CQ4" i="19"/>
  <c r="CV3" i="19"/>
  <c r="BQ4" i="23"/>
  <c r="BR4" i="23"/>
  <c r="CV5" i="19"/>
  <c r="CQ6" i="19"/>
  <c r="CL297" i="34"/>
  <c r="CM297" i="34" s="1"/>
  <c r="CZ297" i="34"/>
  <c r="CO297" i="34"/>
  <c r="CP297" i="34" s="1"/>
  <c r="CU298" i="34"/>
  <c r="CL217" i="34"/>
  <c r="CM217" i="34" s="1"/>
  <c r="CU218" i="34"/>
  <c r="CZ217" i="34"/>
  <c r="CO217" i="34"/>
  <c r="CP217" i="34" s="1"/>
  <c r="CL185" i="34"/>
  <c r="CM185" i="34" s="1"/>
  <c r="CZ185" i="34"/>
  <c r="CU186" i="34"/>
  <c r="CO185" i="34"/>
  <c r="CP185" i="34" s="1"/>
  <c r="CO73" i="34"/>
  <c r="CP73" i="34" s="1"/>
  <c r="CU74" i="34"/>
  <c r="CL73" i="34"/>
  <c r="CM73" i="34" s="1"/>
  <c r="CZ73" i="34"/>
  <c r="CL312" i="34"/>
  <c r="CM312" i="34" s="1"/>
  <c r="CZ312" i="34"/>
  <c r="CO312" i="34"/>
  <c r="CP312" i="34" s="1"/>
  <c r="CU313" i="34"/>
  <c r="CL280" i="34"/>
  <c r="CM280" i="34" s="1"/>
  <c r="CU281" i="34"/>
  <c r="CO280" i="34"/>
  <c r="CP280" i="34" s="1"/>
  <c r="CZ280" i="34"/>
  <c r="CH272" i="34"/>
  <c r="CI272" i="34" s="1"/>
  <c r="CT272" i="34"/>
  <c r="CK272" i="34"/>
  <c r="CY271" i="34"/>
  <c r="CK252" i="34"/>
  <c r="CY251" i="34"/>
  <c r="CH252" i="34"/>
  <c r="CI252" i="34" s="1"/>
  <c r="CT252" i="34"/>
  <c r="CH220" i="34"/>
  <c r="CI220" i="34" s="1"/>
  <c r="CY219" i="34"/>
  <c r="CK220" i="34"/>
  <c r="CT220" i="34"/>
  <c r="CK188" i="34"/>
  <c r="CT188" i="34"/>
  <c r="CY187" i="34"/>
  <c r="CH188" i="34"/>
  <c r="CI188" i="34" s="1"/>
  <c r="CH156" i="34"/>
  <c r="CI156" i="34" s="1"/>
  <c r="CT156" i="34"/>
  <c r="CK156" i="34"/>
  <c r="CY155" i="34"/>
  <c r="CH108" i="34"/>
  <c r="CI108" i="34" s="1"/>
  <c r="CK108" i="34"/>
  <c r="CT108" i="34"/>
  <c r="CY107" i="34"/>
  <c r="CH76" i="34"/>
  <c r="CI76" i="34" s="1"/>
  <c r="CY75" i="34"/>
  <c r="CK76" i="34"/>
  <c r="CT76" i="34"/>
  <c r="CY51" i="34"/>
  <c r="CH52" i="34"/>
  <c r="CI52" i="34" s="1"/>
  <c r="CT52" i="34"/>
  <c r="CK52" i="34"/>
  <c r="CK44" i="34"/>
  <c r="CT44" i="34"/>
  <c r="CH44" i="34"/>
  <c r="CI44" i="34" s="1"/>
  <c r="CY43" i="34"/>
  <c r="CY35" i="34"/>
  <c r="CT36" i="34"/>
  <c r="CH36" i="34"/>
  <c r="CI36" i="34" s="1"/>
  <c r="CK36" i="34"/>
  <c r="CY27" i="34"/>
  <c r="CH28" i="34"/>
  <c r="CI28" i="34" s="1"/>
  <c r="CT28" i="34"/>
  <c r="CK28" i="34"/>
  <c r="CY11" i="34"/>
  <c r="CK12" i="34"/>
  <c r="CT12" i="34"/>
  <c r="CH12" i="34"/>
  <c r="CI12" i="34" s="1"/>
  <c r="CH327" i="34"/>
  <c r="CI327" i="34" s="1"/>
  <c r="CT327" i="34"/>
  <c r="CY326" i="34"/>
  <c r="CK327" i="34"/>
  <c r="CH223" i="34"/>
  <c r="CI223" i="34" s="1"/>
  <c r="CY222" i="34"/>
  <c r="CK223" i="34"/>
  <c r="CT223" i="34"/>
  <c r="CY214" i="34"/>
  <c r="CH215" i="34"/>
  <c r="CI215" i="34" s="1"/>
  <c r="CK215" i="34"/>
  <c r="CT215" i="34"/>
  <c r="CT207" i="34"/>
  <c r="CY206" i="34"/>
  <c r="CK207" i="34"/>
  <c r="CH207" i="34"/>
  <c r="CI207" i="34" s="1"/>
  <c r="CY54" i="34"/>
  <c r="CH55" i="34"/>
  <c r="CI55" i="34" s="1"/>
  <c r="CT55" i="34"/>
  <c r="CK55" i="34"/>
  <c r="CK47" i="34"/>
  <c r="CT47" i="34"/>
  <c r="CY46" i="34"/>
  <c r="CH47" i="34"/>
  <c r="CI47" i="34" s="1"/>
  <c r="CY38" i="34"/>
  <c r="CK39" i="34"/>
  <c r="CT39" i="34"/>
  <c r="CH39" i="34"/>
  <c r="CI39" i="34" s="1"/>
  <c r="CZ302" i="34"/>
  <c r="CO302" i="34"/>
  <c r="CP302" i="34" s="1"/>
  <c r="CU303" i="34"/>
  <c r="CL302" i="34"/>
  <c r="CM302" i="34" s="1"/>
  <c r="CL270" i="34"/>
  <c r="CM270" i="34" s="1"/>
  <c r="CO270" i="34"/>
  <c r="CP270" i="34" s="1"/>
  <c r="CZ270" i="34"/>
  <c r="CU271" i="34"/>
  <c r="CY225" i="34"/>
  <c r="CK226" i="34"/>
  <c r="CT226" i="34"/>
  <c r="CH226" i="34"/>
  <c r="CI226" i="34" s="1"/>
  <c r="CY217" i="34"/>
  <c r="CT218" i="34"/>
  <c r="CK218" i="34"/>
  <c r="CH218" i="34"/>
  <c r="CI218" i="34" s="1"/>
  <c r="CU207" i="34"/>
  <c r="CL206" i="34"/>
  <c r="CM206" i="34" s="1"/>
  <c r="CO206" i="34"/>
  <c r="CP206" i="34" s="1"/>
  <c r="CZ206" i="34"/>
  <c r="CY201" i="34"/>
  <c r="CT202" i="34"/>
  <c r="CH202" i="34"/>
  <c r="CI202" i="34" s="1"/>
  <c r="CK202" i="34"/>
  <c r="CL190" i="34"/>
  <c r="CM190" i="34" s="1"/>
  <c r="CO190" i="34"/>
  <c r="CP190" i="34" s="1"/>
  <c r="CU191" i="34"/>
  <c r="CZ190" i="34"/>
  <c r="CT170" i="34"/>
  <c r="CY169" i="34"/>
  <c r="CH170" i="34"/>
  <c r="CI170" i="34" s="1"/>
  <c r="CK170" i="34"/>
  <c r="CY145" i="34"/>
  <c r="CH146" i="34"/>
  <c r="CI146" i="34" s="1"/>
  <c r="CK146" i="34"/>
  <c r="CT146" i="34"/>
  <c r="CU95" i="34"/>
  <c r="CO94" i="34"/>
  <c r="CP94" i="34" s="1"/>
  <c r="CL94" i="34"/>
  <c r="CM94" i="34" s="1"/>
  <c r="CZ94" i="34"/>
  <c r="CL62" i="34"/>
  <c r="CM62" i="34" s="1"/>
  <c r="CZ62" i="34"/>
  <c r="CU63" i="34"/>
  <c r="CO62" i="34"/>
  <c r="CP62" i="34" s="1"/>
  <c r="BR5" i="25"/>
  <c r="BQ5" i="25"/>
  <c r="CL329" i="34"/>
  <c r="CM329" i="34" s="1"/>
  <c r="CZ329" i="34"/>
  <c r="CO329" i="34"/>
  <c r="CP329" i="34" s="1"/>
  <c r="CU322" i="34"/>
  <c r="CO321" i="34"/>
  <c r="CP321" i="34" s="1"/>
  <c r="CZ321" i="34"/>
  <c r="CL321" i="34"/>
  <c r="CM321" i="34" s="1"/>
  <c r="CY316" i="34"/>
  <c r="CK317" i="34"/>
  <c r="CH317" i="34"/>
  <c r="CI317" i="34" s="1"/>
  <c r="CT317" i="34"/>
  <c r="CT309" i="34"/>
  <c r="CY308" i="34"/>
  <c r="CH309" i="34"/>
  <c r="CI309" i="34" s="1"/>
  <c r="CK309" i="34"/>
  <c r="CT301" i="34"/>
  <c r="CY300" i="34"/>
  <c r="CH301" i="34"/>
  <c r="CI301" i="34" s="1"/>
  <c r="CK301" i="34"/>
  <c r="CT293" i="34"/>
  <c r="CY292" i="34"/>
  <c r="CK293" i="34"/>
  <c r="CH293" i="34"/>
  <c r="CI293" i="34" s="1"/>
  <c r="CY284" i="34"/>
  <c r="CK285" i="34"/>
  <c r="CH285" i="34"/>
  <c r="CI285" i="34" s="1"/>
  <c r="CT285" i="34"/>
  <c r="CY276" i="34"/>
  <c r="CK277" i="34"/>
  <c r="CH277" i="34"/>
  <c r="CI277" i="34" s="1"/>
  <c r="CT277" i="34"/>
  <c r="CU258" i="34"/>
  <c r="CL257" i="34"/>
  <c r="CM257" i="34" s="1"/>
  <c r="CZ257" i="34"/>
  <c r="CO257" i="34"/>
  <c r="CP257" i="34" s="1"/>
  <c r="CL241" i="34"/>
  <c r="CM241" i="34" s="1"/>
  <c r="CZ241" i="34"/>
  <c r="CO241" i="34"/>
  <c r="CP241" i="34" s="1"/>
  <c r="CU242" i="34"/>
  <c r="CT237" i="34"/>
  <c r="CY236" i="34"/>
  <c r="CH237" i="34"/>
  <c r="CI237" i="34" s="1"/>
  <c r="CK237" i="34"/>
  <c r="CY228" i="34"/>
  <c r="CK229" i="34"/>
  <c r="CH229" i="34"/>
  <c r="CI229" i="34" s="1"/>
  <c r="CT229" i="34"/>
  <c r="CH221" i="34"/>
  <c r="CI221" i="34" s="1"/>
  <c r="CY220" i="34"/>
  <c r="CK221" i="34"/>
  <c r="CT221" i="34"/>
  <c r="CY212" i="34"/>
  <c r="CK213" i="34"/>
  <c r="CH213" i="34"/>
  <c r="CI213" i="34" s="1"/>
  <c r="CT213" i="34"/>
  <c r="CT205" i="34"/>
  <c r="CK205" i="34"/>
  <c r="CH205" i="34"/>
  <c r="CI205" i="34" s="1"/>
  <c r="CY204" i="34"/>
  <c r="CH197" i="34"/>
  <c r="CI197" i="34" s="1"/>
  <c r="CY196" i="34"/>
  <c r="CT197" i="34"/>
  <c r="CK197" i="34"/>
  <c r="CH181" i="34"/>
  <c r="CI181" i="34" s="1"/>
  <c r="CY180" i="34"/>
  <c r="CK181" i="34"/>
  <c r="CT181" i="34"/>
  <c r="CK173" i="34"/>
  <c r="CT173" i="34"/>
  <c r="CY172" i="34"/>
  <c r="CH173" i="34"/>
  <c r="CI173" i="34" s="1"/>
  <c r="CH165" i="34"/>
  <c r="CI165" i="34" s="1"/>
  <c r="CT165" i="34"/>
  <c r="CY164" i="34"/>
  <c r="CK165" i="34"/>
  <c r="CK157" i="34"/>
  <c r="CT157" i="34"/>
  <c r="CY156" i="34"/>
  <c r="CH157" i="34"/>
  <c r="CI157" i="34" s="1"/>
  <c r="CH149" i="34"/>
  <c r="CI149" i="34" s="1"/>
  <c r="CY148" i="34"/>
  <c r="CK149" i="34"/>
  <c r="CT149" i="34"/>
  <c r="CY140" i="34"/>
  <c r="CK141" i="34"/>
  <c r="CH141" i="34"/>
  <c r="CI141" i="34" s="1"/>
  <c r="CT141" i="34"/>
  <c r="CH133" i="34"/>
  <c r="CI133" i="34" s="1"/>
  <c r="CK133" i="34"/>
  <c r="CT133" i="34"/>
  <c r="CY132" i="34"/>
  <c r="CY124" i="34"/>
  <c r="CH125" i="34"/>
  <c r="CI125" i="34" s="1"/>
  <c r="CK125" i="34"/>
  <c r="CT125" i="34"/>
  <c r="CY116" i="34"/>
  <c r="CK117" i="34"/>
  <c r="CH117" i="34"/>
  <c r="CI117" i="34" s="1"/>
  <c r="CT117" i="34"/>
  <c r="CK109" i="34"/>
  <c r="CT109" i="34"/>
  <c r="CH109" i="34"/>
  <c r="CI109" i="34" s="1"/>
  <c r="CY108" i="34"/>
  <c r="CH101" i="34"/>
  <c r="CI101" i="34" s="1"/>
  <c r="CK101" i="34"/>
  <c r="CT101" i="34"/>
  <c r="CY100" i="34"/>
  <c r="CH93" i="34"/>
  <c r="CI93" i="34" s="1"/>
  <c r="CK93" i="34"/>
  <c r="CT93" i="34"/>
  <c r="CY92" i="34"/>
  <c r="CY84" i="34"/>
  <c r="CK85" i="34"/>
  <c r="CT85" i="34"/>
  <c r="CH85" i="34"/>
  <c r="CI85" i="34" s="1"/>
  <c r="CY76" i="34"/>
  <c r="CH77" i="34"/>
  <c r="CI77" i="34" s="1"/>
  <c r="CT77" i="34"/>
  <c r="CK77" i="34"/>
  <c r="CH69" i="34"/>
  <c r="CI69" i="34" s="1"/>
  <c r="CK69" i="34"/>
  <c r="CT69" i="34"/>
  <c r="CY68" i="34"/>
  <c r="CK61" i="34"/>
  <c r="CY60" i="34"/>
  <c r="CT61" i="34"/>
  <c r="CH61" i="34"/>
  <c r="CI61" i="34" s="1"/>
  <c r="CY52" i="34"/>
  <c r="CK53" i="34"/>
  <c r="CH53" i="34"/>
  <c r="CI53" i="34" s="1"/>
  <c r="CT53" i="34"/>
  <c r="CK45" i="34"/>
  <c r="CY44" i="34"/>
  <c r="CH45" i="34"/>
  <c r="CI45" i="34" s="1"/>
  <c r="CT45" i="34"/>
  <c r="CH37" i="34"/>
  <c r="CI37" i="34" s="1"/>
  <c r="CY36" i="34"/>
  <c r="CK37" i="34"/>
  <c r="CT37" i="34"/>
  <c r="CO17" i="34"/>
  <c r="CP17" i="34" s="1"/>
  <c r="CL17" i="34"/>
  <c r="CM17" i="34" s="1"/>
  <c r="CZ17" i="34"/>
  <c r="CU18" i="34"/>
  <c r="CH308" i="34"/>
  <c r="CI308" i="34" s="1"/>
  <c r="CT308" i="34"/>
  <c r="CY307" i="34"/>
  <c r="CK308" i="34"/>
  <c r="CY291" i="34"/>
  <c r="CK292" i="34"/>
  <c r="CT292" i="34"/>
  <c r="CH292" i="34"/>
  <c r="CI292" i="34" s="1"/>
  <c r="CT240" i="34"/>
  <c r="CY239" i="34"/>
  <c r="CK240" i="34"/>
  <c r="CH240" i="34"/>
  <c r="CI240" i="34" s="1"/>
  <c r="CT212" i="34"/>
  <c r="CK212" i="34"/>
  <c r="CY211" i="34"/>
  <c r="CH212" i="34"/>
  <c r="CI212" i="34" s="1"/>
  <c r="CY195" i="34"/>
  <c r="CK196" i="34"/>
  <c r="CH196" i="34"/>
  <c r="CI196" i="34" s="1"/>
  <c r="CT196" i="34"/>
  <c r="CH180" i="34"/>
  <c r="CI180" i="34" s="1"/>
  <c r="CY179" i="34"/>
  <c r="CT180" i="34"/>
  <c r="CK180" i="34"/>
  <c r="CH164" i="34"/>
  <c r="CI164" i="34" s="1"/>
  <c r="CK164" i="34"/>
  <c r="CT164" i="34"/>
  <c r="CY163" i="34"/>
  <c r="CH148" i="34"/>
  <c r="CI148" i="34" s="1"/>
  <c r="CK148" i="34"/>
  <c r="CY147" i="34"/>
  <c r="CT148" i="34"/>
  <c r="CY111" i="34"/>
  <c r="CT112" i="34"/>
  <c r="CK112" i="34"/>
  <c r="CH112" i="34"/>
  <c r="CI112" i="34" s="1"/>
  <c r="CY95" i="34"/>
  <c r="CK96" i="34"/>
  <c r="CT96" i="34"/>
  <c r="CH96" i="34"/>
  <c r="CI96" i="34" s="1"/>
  <c r="CY67" i="34"/>
  <c r="CK68" i="34"/>
  <c r="CT68" i="34"/>
  <c r="CH68" i="34"/>
  <c r="CI68" i="34" s="1"/>
  <c r="CO60" i="34"/>
  <c r="CP60" i="34" s="1"/>
  <c r="CU61" i="34"/>
  <c r="CL60" i="34"/>
  <c r="CM60" i="34" s="1"/>
  <c r="CZ60" i="34"/>
  <c r="CL52" i="34"/>
  <c r="CM52" i="34" s="1"/>
  <c r="CO52" i="34"/>
  <c r="CP52" i="34" s="1"/>
  <c r="CZ52" i="34"/>
  <c r="CU53" i="34"/>
  <c r="CO44" i="34"/>
  <c r="CP44" i="34" s="1"/>
  <c r="CU45" i="34"/>
  <c r="CL44" i="34"/>
  <c r="CM44" i="34" s="1"/>
  <c r="CZ44" i="34"/>
  <c r="CZ36" i="34"/>
  <c r="CO36" i="34"/>
  <c r="CP36" i="34" s="1"/>
  <c r="CL36" i="34"/>
  <c r="CM36" i="34" s="1"/>
  <c r="CU37" i="34"/>
  <c r="CZ28" i="34"/>
  <c r="CU29" i="34"/>
  <c r="CO28" i="34"/>
  <c r="CP28" i="34" s="1"/>
  <c r="CL28" i="34"/>
  <c r="CM28" i="34" s="1"/>
  <c r="CL327" i="34"/>
  <c r="CM327" i="34" s="1"/>
  <c r="CZ327" i="34"/>
  <c r="CO327" i="34"/>
  <c r="CP327" i="34" s="1"/>
  <c r="CU328" i="34"/>
  <c r="CO303" i="34"/>
  <c r="CP303" i="34" s="1"/>
  <c r="CU304" i="34"/>
  <c r="CL303" i="34"/>
  <c r="CM303" i="34" s="1"/>
  <c r="CZ303" i="34"/>
  <c r="CU296" i="34"/>
  <c r="CO295" i="34"/>
  <c r="CP295" i="34" s="1"/>
  <c r="CL295" i="34"/>
  <c r="CM295" i="34" s="1"/>
  <c r="CZ295" i="34"/>
  <c r="CU280" i="34"/>
  <c r="CZ279" i="34"/>
  <c r="CL279" i="34"/>
  <c r="CM279" i="34" s="1"/>
  <c r="CO279" i="34"/>
  <c r="CP279" i="34" s="1"/>
  <c r="CL263" i="34"/>
  <c r="CM263" i="34" s="1"/>
  <c r="CZ263" i="34"/>
  <c r="CO263" i="34"/>
  <c r="CP263" i="34" s="1"/>
  <c r="CU264" i="34"/>
  <c r="CL239" i="34"/>
  <c r="CM239" i="34" s="1"/>
  <c r="CO239" i="34"/>
  <c r="CP239" i="34" s="1"/>
  <c r="CU240" i="34"/>
  <c r="CZ239" i="34"/>
  <c r="CO231" i="34"/>
  <c r="CP231" i="34" s="1"/>
  <c r="CL231" i="34"/>
  <c r="CM231" i="34" s="1"/>
  <c r="CZ231" i="34"/>
  <c r="CU232" i="34"/>
  <c r="CL207" i="34"/>
  <c r="CM207" i="34" s="1"/>
  <c r="CU208" i="34"/>
  <c r="CO207" i="34"/>
  <c r="CP207" i="34" s="1"/>
  <c r="CZ207" i="34"/>
  <c r="CZ199" i="34"/>
  <c r="CU200" i="34"/>
  <c r="CL199" i="34"/>
  <c r="CM199" i="34" s="1"/>
  <c r="CO199" i="34"/>
  <c r="CP199" i="34" s="1"/>
  <c r="CO183" i="34"/>
  <c r="CP183" i="34" s="1"/>
  <c r="CU184" i="34"/>
  <c r="CZ183" i="34"/>
  <c r="CL183" i="34"/>
  <c r="CM183" i="34" s="1"/>
  <c r="CL167" i="34"/>
  <c r="CM167" i="34" s="1"/>
  <c r="CZ167" i="34"/>
  <c r="CU168" i="34"/>
  <c r="CO167" i="34"/>
  <c r="CP167" i="34" s="1"/>
  <c r="CO151" i="34"/>
  <c r="CP151" i="34" s="1"/>
  <c r="CL151" i="34"/>
  <c r="CM151" i="34" s="1"/>
  <c r="CU152" i="34"/>
  <c r="CZ151" i="34"/>
  <c r="CO135" i="34"/>
  <c r="CP135" i="34" s="1"/>
  <c r="CZ135" i="34"/>
  <c r="CL135" i="34"/>
  <c r="CM135" i="34" s="1"/>
  <c r="CU136" i="34"/>
  <c r="CO127" i="34"/>
  <c r="CP127" i="34" s="1"/>
  <c r="CL127" i="34"/>
  <c r="CM127" i="34" s="1"/>
  <c r="CZ127" i="34"/>
  <c r="CU128" i="34"/>
  <c r="CU96" i="34"/>
  <c r="CZ95" i="34"/>
  <c r="CO95" i="34"/>
  <c r="CP95" i="34" s="1"/>
  <c r="CL95" i="34"/>
  <c r="CM95" i="34" s="1"/>
  <c r="CO79" i="34"/>
  <c r="CP79" i="34" s="1"/>
  <c r="CL79" i="34"/>
  <c r="CM79" i="34" s="1"/>
  <c r="CZ79" i="34"/>
  <c r="CU80" i="34"/>
  <c r="CL63" i="34"/>
  <c r="CM63" i="34" s="1"/>
  <c r="CZ63" i="34"/>
  <c r="CU64" i="34"/>
  <c r="CO63" i="34"/>
  <c r="CP63" i="34" s="1"/>
  <c r="CZ310" i="34"/>
  <c r="CO310" i="34"/>
  <c r="CP310" i="34" s="1"/>
  <c r="CL310" i="34"/>
  <c r="CM310" i="34" s="1"/>
  <c r="CU311" i="34"/>
  <c r="CL294" i="34"/>
  <c r="CM294" i="34" s="1"/>
  <c r="CU295" i="34"/>
  <c r="CO294" i="34"/>
  <c r="CP294" i="34" s="1"/>
  <c r="CZ294" i="34"/>
  <c r="CU279" i="34"/>
  <c r="CZ278" i="34"/>
  <c r="CL278" i="34"/>
  <c r="CM278" i="34" s="1"/>
  <c r="CO278" i="34"/>
  <c r="CP278" i="34" s="1"/>
  <c r="CL262" i="34"/>
  <c r="CM262" i="34" s="1"/>
  <c r="CO262" i="34"/>
  <c r="CP262" i="34" s="1"/>
  <c r="CZ262" i="34"/>
  <c r="CU263" i="34"/>
  <c r="CU247" i="34"/>
  <c r="CL246" i="34"/>
  <c r="CM246" i="34" s="1"/>
  <c r="CO246" i="34"/>
  <c r="CP246" i="34" s="1"/>
  <c r="CZ246" i="34"/>
  <c r="CL230" i="34"/>
  <c r="CM230" i="34" s="1"/>
  <c r="CO230" i="34"/>
  <c r="CP230" i="34" s="1"/>
  <c r="CZ230" i="34"/>
  <c r="CU231" i="34"/>
  <c r="CO150" i="34"/>
  <c r="CP150" i="34" s="1"/>
  <c r="CL150" i="34"/>
  <c r="CM150" i="34" s="1"/>
  <c r="CZ150" i="34"/>
  <c r="CU151" i="34"/>
  <c r="CO134" i="34"/>
  <c r="CP134" i="34" s="1"/>
  <c r="CL134" i="34"/>
  <c r="CM134" i="34" s="1"/>
  <c r="CZ134" i="34"/>
  <c r="CU135" i="34"/>
  <c r="CL50" i="34"/>
  <c r="CM50" i="34" s="1"/>
  <c r="CZ50" i="34"/>
  <c r="CU51" i="34"/>
  <c r="CO50" i="34"/>
  <c r="CP50" i="34" s="1"/>
  <c r="CU35" i="34"/>
  <c r="CL34" i="34"/>
  <c r="CM34" i="34" s="1"/>
  <c r="CZ34" i="34"/>
  <c r="CO34" i="34"/>
  <c r="CP34" i="34" s="1"/>
  <c r="CO18" i="34"/>
  <c r="CP18" i="34" s="1"/>
  <c r="CZ18" i="34"/>
  <c r="CU19" i="34"/>
  <c r="CL18" i="34"/>
  <c r="CM18" i="34" s="1"/>
  <c r="CL23" i="25"/>
  <c r="CM23" i="25" s="1"/>
  <c r="CZ23" i="25"/>
  <c r="CO23" i="25"/>
  <c r="CP23" i="25" s="1"/>
  <c r="CU24" i="25"/>
  <c r="CL15" i="25"/>
  <c r="CM15" i="25" s="1"/>
  <c r="CZ15" i="25"/>
  <c r="CO15" i="25"/>
  <c r="CP15" i="25" s="1"/>
  <c r="CU16" i="25"/>
  <c r="CK3" i="25"/>
  <c r="CH3" i="25"/>
  <c r="CI3" i="25" s="1"/>
  <c r="CZ50" i="24"/>
  <c r="CO50" i="24"/>
  <c r="CP50" i="24" s="1"/>
  <c r="CL50" i="24"/>
  <c r="CM50" i="24" s="1"/>
  <c r="CU51" i="24"/>
  <c r="CL34" i="24"/>
  <c r="CM34" i="24" s="1"/>
  <c r="CO34" i="24"/>
  <c r="CP34" i="24" s="1"/>
  <c r="CU35" i="24"/>
  <c r="CZ34" i="24"/>
  <c r="CO59" i="23"/>
  <c r="CP59" i="23" s="1"/>
  <c r="CL59" i="23"/>
  <c r="CM59" i="23" s="1"/>
  <c r="CY50" i="23"/>
  <c r="CK51" i="23"/>
  <c r="CH51" i="23"/>
  <c r="CI51" i="23" s="1"/>
  <c r="CT51" i="23"/>
  <c r="CU44" i="23"/>
  <c r="CO43" i="23"/>
  <c r="CP43" i="23" s="1"/>
  <c r="CL43" i="23"/>
  <c r="CM43" i="23" s="1"/>
  <c r="CZ43" i="23"/>
  <c r="CT35" i="23"/>
  <c r="CY34" i="23"/>
  <c r="CH35" i="23"/>
  <c r="CI35" i="23" s="1"/>
  <c r="CK35" i="23"/>
  <c r="CU20" i="23"/>
  <c r="CO19" i="23"/>
  <c r="CP19" i="23" s="1"/>
  <c r="CL19" i="23"/>
  <c r="CM19" i="23" s="1"/>
  <c r="CZ19" i="23"/>
  <c r="CT11" i="23"/>
  <c r="CY10" i="23"/>
  <c r="CH11" i="23"/>
  <c r="CI11" i="23" s="1"/>
  <c r="CK11" i="23"/>
  <c r="CL5" i="22"/>
  <c r="CM5" i="22" s="1"/>
  <c r="CO5" i="22"/>
  <c r="CP5" i="22" s="1"/>
  <c r="CZ5" i="22"/>
  <c r="CU6" i="22"/>
  <c r="CY50" i="21"/>
  <c r="CK51" i="21"/>
  <c r="CH51" i="21"/>
  <c r="CI51" i="21" s="1"/>
  <c r="CT51" i="21"/>
  <c r="CY42" i="21"/>
  <c r="CT43" i="21"/>
  <c r="CK43" i="21"/>
  <c r="CH43" i="21"/>
  <c r="CI43" i="21" s="1"/>
  <c r="CL27" i="21"/>
  <c r="CM27" i="21" s="1"/>
  <c r="CZ27" i="21"/>
  <c r="CO27" i="21"/>
  <c r="CP27" i="21" s="1"/>
  <c r="CU28" i="21"/>
  <c r="CK14" i="25"/>
  <c r="CY13" i="25"/>
  <c r="CH14" i="25"/>
  <c r="CI14" i="25" s="1"/>
  <c r="CT14" i="25"/>
  <c r="CT41" i="24"/>
  <c r="CH41" i="24"/>
  <c r="CI41" i="24" s="1"/>
  <c r="CY40" i="24"/>
  <c r="CK41" i="24"/>
  <c r="CU208" i="22"/>
  <c r="CL207" i="22"/>
  <c r="CM207" i="22" s="1"/>
  <c r="CZ207" i="22"/>
  <c r="CO207" i="22"/>
  <c r="CP207" i="22" s="1"/>
  <c r="CY202" i="22"/>
  <c r="CK203" i="22"/>
  <c r="CH203" i="22"/>
  <c r="CI203" i="22" s="1"/>
  <c r="CT203" i="22"/>
  <c r="CY194" i="22"/>
  <c r="CK195" i="22"/>
  <c r="CH195" i="22"/>
  <c r="CI195" i="22" s="1"/>
  <c r="CT195" i="22"/>
  <c r="CL175" i="22"/>
  <c r="CM175" i="22" s="1"/>
  <c r="CZ175" i="22"/>
  <c r="CU176" i="22"/>
  <c r="CO175" i="22"/>
  <c r="CP175" i="22" s="1"/>
  <c r="CH171" i="22"/>
  <c r="CI171" i="22" s="1"/>
  <c r="CK171" i="22"/>
  <c r="CY170" i="22"/>
  <c r="CT171" i="22"/>
  <c r="CY162" i="22"/>
  <c r="CT163" i="22"/>
  <c r="CH163" i="22"/>
  <c r="CI163" i="22" s="1"/>
  <c r="CK163" i="22"/>
  <c r="CK155" i="22"/>
  <c r="CH155" i="22"/>
  <c r="CI155" i="22" s="1"/>
  <c r="CY154" i="22"/>
  <c r="CT155" i="22"/>
  <c r="CT147" i="22"/>
  <c r="CY146" i="22"/>
  <c r="CK147" i="22"/>
  <c r="CH147" i="22"/>
  <c r="CI147" i="22" s="1"/>
  <c r="CH139" i="22"/>
  <c r="CI139" i="22" s="1"/>
  <c r="CK139" i="22"/>
  <c r="CT139" i="22"/>
  <c r="CY138" i="22"/>
  <c r="CT131" i="22"/>
  <c r="CK131" i="22"/>
  <c r="CY130" i="22"/>
  <c r="CH131" i="22"/>
  <c r="CI131" i="22" s="1"/>
  <c r="CH123" i="22"/>
  <c r="CI123" i="22" s="1"/>
  <c r="CT123" i="22"/>
  <c r="CY122" i="22"/>
  <c r="CK123" i="22"/>
  <c r="CH115" i="22"/>
  <c r="CI115" i="22" s="1"/>
  <c r="CK115" i="22"/>
  <c r="CY114" i="22"/>
  <c r="CT115" i="22"/>
  <c r="CY90" i="22"/>
  <c r="CK91" i="22"/>
  <c r="CT91" i="22"/>
  <c r="CH91" i="22"/>
  <c r="CI91" i="22" s="1"/>
  <c r="BQ6" i="19"/>
  <c r="BR6" i="19"/>
  <c r="CK329" i="34"/>
  <c r="CT329" i="34"/>
  <c r="CY328" i="34"/>
  <c r="CH329" i="34"/>
  <c r="CI329" i="34" s="1"/>
  <c r="CK321" i="34"/>
  <c r="CY320" i="34"/>
  <c r="CH321" i="34"/>
  <c r="CI321" i="34" s="1"/>
  <c r="CT321" i="34"/>
  <c r="CO265" i="34"/>
  <c r="CP265" i="34" s="1"/>
  <c r="CU266" i="34"/>
  <c r="CZ265" i="34"/>
  <c r="CL265" i="34"/>
  <c r="CM265" i="34" s="1"/>
  <c r="CO233" i="34"/>
  <c r="CP233" i="34" s="1"/>
  <c r="CZ233" i="34"/>
  <c r="CL233" i="34"/>
  <c r="CM233" i="34" s="1"/>
  <c r="CU234" i="34"/>
  <c r="CO169" i="34"/>
  <c r="CP169" i="34" s="1"/>
  <c r="CU170" i="34"/>
  <c r="CL169" i="34"/>
  <c r="CM169" i="34" s="1"/>
  <c r="CZ169" i="34"/>
  <c r="CU138" i="34"/>
  <c r="CL137" i="34"/>
  <c r="CM137" i="34" s="1"/>
  <c r="CZ137" i="34"/>
  <c r="CO137" i="34"/>
  <c r="CP137" i="34" s="1"/>
  <c r="CO57" i="34"/>
  <c r="CP57" i="34" s="1"/>
  <c r="CU58" i="34"/>
  <c r="CZ57" i="34"/>
  <c r="CL57" i="34"/>
  <c r="CM57" i="34" s="1"/>
  <c r="CZ25" i="34"/>
  <c r="CU26" i="34"/>
  <c r="CO25" i="34"/>
  <c r="CP25" i="34" s="1"/>
  <c r="CL25" i="34"/>
  <c r="CM25" i="34" s="1"/>
  <c r="CU10" i="34"/>
  <c r="CO9" i="34"/>
  <c r="CP9" i="34" s="1"/>
  <c r="CL9" i="34"/>
  <c r="CM9" i="34" s="1"/>
  <c r="CZ9" i="34"/>
  <c r="CK328" i="34"/>
  <c r="CT328" i="34"/>
  <c r="CY327" i="34"/>
  <c r="CH328" i="34"/>
  <c r="CI328" i="34" s="1"/>
  <c r="CU321" i="34"/>
  <c r="CZ320" i="34"/>
  <c r="CO320" i="34"/>
  <c r="CP320" i="34" s="1"/>
  <c r="CL320" i="34"/>
  <c r="CM320" i="34" s="1"/>
  <c r="CY299" i="34"/>
  <c r="CK300" i="34"/>
  <c r="CT300" i="34"/>
  <c r="CH300" i="34"/>
  <c r="CI300" i="34" s="1"/>
  <c r="CU249" i="34"/>
  <c r="CZ248" i="34"/>
  <c r="CL248" i="34"/>
  <c r="CM248" i="34" s="1"/>
  <c r="CO248" i="34"/>
  <c r="CP248" i="34" s="1"/>
  <c r="CO216" i="34"/>
  <c r="CP216" i="34" s="1"/>
  <c r="CU217" i="34"/>
  <c r="CL216" i="34"/>
  <c r="CM216" i="34" s="1"/>
  <c r="CZ216" i="34"/>
  <c r="CY207" i="34"/>
  <c r="CH208" i="34"/>
  <c r="CI208" i="34" s="1"/>
  <c r="CK208" i="34"/>
  <c r="CT208" i="34"/>
  <c r="CO200" i="34"/>
  <c r="CP200" i="34" s="1"/>
  <c r="CU201" i="34"/>
  <c r="CL200" i="34"/>
  <c r="CM200" i="34" s="1"/>
  <c r="CZ200" i="34"/>
  <c r="CY191" i="34"/>
  <c r="CK192" i="34"/>
  <c r="CH192" i="34"/>
  <c r="CI192" i="34" s="1"/>
  <c r="CT192" i="34"/>
  <c r="CH172" i="34"/>
  <c r="CI172" i="34" s="1"/>
  <c r="CT172" i="34"/>
  <c r="CK172" i="34"/>
  <c r="CY171" i="34"/>
  <c r="CZ152" i="34"/>
  <c r="CL152" i="34"/>
  <c r="CM152" i="34" s="1"/>
  <c r="CO152" i="34"/>
  <c r="CP152" i="34" s="1"/>
  <c r="CU153" i="34"/>
  <c r="CY143" i="34"/>
  <c r="CK144" i="34"/>
  <c r="CT144" i="34"/>
  <c r="CH144" i="34"/>
  <c r="CI144" i="34" s="1"/>
  <c r="CO136" i="34"/>
  <c r="CP136" i="34" s="1"/>
  <c r="CZ136" i="34"/>
  <c r="CL136" i="34"/>
  <c r="CM136" i="34" s="1"/>
  <c r="CU137" i="34"/>
  <c r="CK128" i="34"/>
  <c r="CT128" i="34"/>
  <c r="CH128" i="34"/>
  <c r="CI128" i="34" s="1"/>
  <c r="CY127" i="34"/>
  <c r="CL120" i="34"/>
  <c r="CM120" i="34" s="1"/>
  <c r="CU121" i="34"/>
  <c r="CO120" i="34"/>
  <c r="CP120" i="34" s="1"/>
  <c r="CZ120" i="34"/>
  <c r="CT319" i="34"/>
  <c r="CY318" i="34"/>
  <c r="CH319" i="34"/>
  <c r="CI319" i="34" s="1"/>
  <c r="CK319" i="34"/>
  <c r="CY310" i="34"/>
  <c r="CK311" i="34"/>
  <c r="CH311" i="34"/>
  <c r="CI311" i="34" s="1"/>
  <c r="CT311" i="34"/>
  <c r="CH287" i="34"/>
  <c r="CI287" i="34" s="1"/>
  <c r="CY286" i="34"/>
  <c r="CT287" i="34"/>
  <c r="CK287" i="34"/>
  <c r="CT183" i="34"/>
  <c r="CK183" i="34"/>
  <c r="CH183" i="34"/>
  <c r="CI183" i="34" s="1"/>
  <c r="CY182" i="34"/>
  <c r="CK175" i="34"/>
  <c r="CT175" i="34"/>
  <c r="CH175" i="34"/>
  <c r="CI175" i="34" s="1"/>
  <c r="CY174" i="34"/>
  <c r="CY166" i="34"/>
  <c r="CK167" i="34"/>
  <c r="CH167" i="34"/>
  <c r="CI167" i="34" s="1"/>
  <c r="CT167" i="34"/>
  <c r="CY158" i="34"/>
  <c r="CK159" i="34"/>
  <c r="CT159" i="34"/>
  <c r="CH159" i="34"/>
  <c r="CI159" i="34" s="1"/>
  <c r="CH135" i="34"/>
  <c r="CI135" i="34" s="1"/>
  <c r="CT135" i="34"/>
  <c r="CK135" i="34"/>
  <c r="CY134" i="34"/>
  <c r="CH87" i="34"/>
  <c r="CI87" i="34" s="1"/>
  <c r="CK87" i="34"/>
  <c r="CY86" i="34"/>
  <c r="CT87" i="34"/>
  <c r="CH79" i="34"/>
  <c r="CI79" i="34" s="1"/>
  <c r="CY78" i="34"/>
  <c r="CK79" i="34"/>
  <c r="CT79" i="34"/>
  <c r="CL55" i="34"/>
  <c r="CM55" i="34" s="1"/>
  <c r="CZ55" i="34"/>
  <c r="CO55" i="34"/>
  <c r="CP55" i="34" s="1"/>
  <c r="CU56" i="34"/>
  <c r="CZ31" i="34"/>
  <c r="CU32" i="34"/>
  <c r="CO31" i="34"/>
  <c r="CP31" i="34" s="1"/>
  <c r="CL31" i="34"/>
  <c r="CM31" i="34" s="1"/>
  <c r="CY22" i="34"/>
  <c r="CK23" i="34"/>
  <c r="CT23" i="34"/>
  <c r="CH23" i="34"/>
  <c r="CI23" i="34" s="1"/>
  <c r="CY289" i="34"/>
  <c r="CH290" i="34"/>
  <c r="CI290" i="34" s="1"/>
  <c r="CT290" i="34"/>
  <c r="CK290" i="34"/>
  <c r="CK282" i="34"/>
  <c r="CH282" i="34"/>
  <c r="CI282" i="34" s="1"/>
  <c r="CT282" i="34"/>
  <c r="CY281" i="34"/>
  <c r="CY257" i="34"/>
  <c r="CK258" i="34"/>
  <c r="CT258" i="34"/>
  <c r="CH258" i="34"/>
  <c r="CI258" i="34" s="1"/>
  <c r="CY249" i="34"/>
  <c r="CH250" i="34"/>
  <c r="CI250" i="34" s="1"/>
  <c r="CK250" i="34"/>
  <c r="CT250" i="34"/>
  <c r="CO238" i="34"/>
  <c r="CP238" i="34" s="1"/>
  <c r="CZ238" i="34"/>
  <c r="CU239" i="34"/>
  <c r="CL238" i="34"/>
  <c r="CM238" i="34" s="1"/>
  <c r="CH194" i="34"/>
  <c r="CI194" i="34" s="1"/>
  <c r="CK194" i="34"/>
  <c r="CY193" i="34"/>
  <c r="CT194" i="34"/>
  <c r="CK186" i="34"/>
  <c r="CT186" i="34"/>
  <c r="CH186" i="34"/>
  <c r="CI186" i="34" s="1"/>
  <c r="CY185" i="34"/>
  <c r="CK162" i="34"/>
  <c r="CT162" i="34"/>
  <c r="CH162" i="34"/>
  <c r="CI162" i="34" s="1"/>
  <c r="CY161" i="34"/>
  <c r="CT114" i="34"/>
  <c r="CY113" i="34"/>
  <c r="CH114" i="34"/>
  <c r="CI114" i="34" s="1"/>
  <c r="CK114" i="34"/>
  <c r="CK106" i="34"/>
  <c r="CT106" i="34"/>
  <c r="CY105" i="34"/>
  <c r="CH106" i="34"/>
  <c r="CI106" i="34" s="1"/>
  <c r="CK98" i="34"/>
  <c r="CY97" i="34"/>
  <c r="CH98" i="34"/>
  <c r="CI98" i="34" s="1"/>
  <c r="CT98" i="34"/>
  <c r="CT90" i="34"/>
  <c r="CY89" i="34"/>
  <c r="CK90" i="34"/>
  <c r="CH90" i="34"/>
  <c r="CI90" i="34" s="1"/>
  <c r="CL78" i="34"/>
  <c r="CM78" i="34" s="1"/>
  <c r="CZ78" i="34"/>
  <c r="CU79" i="34"/>
  <c r="CO78" i="34"/>
  <c r="CP78" i="34" s="1"/>
  <c r="CY73" i="34"/>
  <c r="CT74" i="34"/>
  <c r="CK74" i="34"/>
  <c r="CH74" i="34"/>
  <c r="CI74" i="34" s="1"/>
  <c r="CK50" i="34"/>
  <c r="CT50" i="34"/>
  <c r="CY49" i="34"/>
  <c r="CH50" i="34"/>
  <c r="CI50" i="34" s="1"/>
  <c r="CU11" i="34"/>
  <c r="CZ10" i="34"/>
  <c r="CL10" i="34"/>
  <c r="CM10" i="34" s="1"/>
  <c r="CO10" i="34"/>
  <c r="CP10" i="34" s="1"/>
  <c r="CY57" i="24"/>
  <c r="CH58" i="24"/>
  <c r="CI58" i="24" s="1"/>
  <c r="CT58" i="24"/>
  <c r="CK58" i="24"/>
  <c r="CY49" i="24"/>
  <c r="CT50" i="24"/>
  <c r="CK50" i="24"/>
  <c r="CH50" i="24"/>
  <c r="CI50" i="24" s="1"/>
  <c r="CK42" i="24"/>
  <c r="CH42" i="24"/>
  <c r="CI42" i="24" s="1"/>
  <c r="CT42" i="24"/>
  <c r="CY41" i="24"/>
  <c r="CH34" i="24"/>
  <c r="CI34" i="24" s="1"/>
  <c r="CY33" i="24"/>
  <c r="CT34" i="24"/>
  <c r="CK34" i="24"/>
  <c r="CH26" i="24"/>
  <c r="CI26" i="24" s="1"/>
  <c r="CT26" i="24"/>
  <c r="CY25" i="24"/>
  <c r="CK26" i="24"/>
  <c r="CY17" i="24"/>
  <c r="CK18" i="24"/>
  <c r="CT18" i="24"/>
  <c r="CH18" i="24"/>
  <c r="CI18" i="24" s="1"/>
  <c r="CK10" i="24"/>
  <c r="CY9" i="24"/>
  <c r="CT10" i="24"/>
  <c r="CH10" i="24"/>
  <c r="CI10" i="24" s="1"/>
  <c r="CH220" i="22"/>
  <c r="CI220" i="22" s="1"/>
  <c r="CK220" i="22"/>
  <c r="CT220" i="22"/>
  <c r="CY219" i="22"/>
  <c r="CU217" i="22"/>
  <c r="CO216" i="22"/>
  <c r="CP216" i="22" s="1"/>
  <c r="CL216" i="22"/>
  <c r="CM216" i="22" s="1"/>
  <c r="CZ216" i="22"/>
  <c r="CH212" i="22"/>
  <c r="CI212" i="22" s="1"/>
  <c r="CK212" i="22"/>
  <c r="CY211" i="22"/>
  <c r="CT212" i="22"/>
  <c r="CU209" i="22"/>
  <c r="CO208" i="22"/>
  <c r="CP208" i="22" s="1"/>
  <c r="CL208" i="22"/>
  <c r="CM208" i="22" s="1"/>
  <c r="CZ208" i="22"/>
  <c r="CY203" i="22"/>
  <c r="CT204" i="22"/>
  <c r="CK204" i="22"/>
  <c r="CH204" i="22"/>
  <c r="CI204" i="22" s="1"/>
  <c r="CO200" i="22"/>
  <c r="CP200" i="22" s="1"/>
  <c r="CL200" i="22"/>
  <c r="CM200" i="22" s="1"/>
  <c r="CZ200" i="22"/>
  <c r="CU201" i="22"/>
  <c r="CY195" i="22"/>
  <c r="CT196" i="22"/>
  <c r="CK196" i="22"/>
  <c r="CH196" i="22"/>
  <c r="CI196" i="22" s="1"/>
  <c r="CO192" i="22"/>
  <c r="CP192" i="22" s="1"/>
  <c r="CL192" i="22"/>
  <c r="CM192" i="22" s="1"/>
  <c r="CZ192" i="22"/>
  <c r="CU193" i="22"/>
  <c r="CY187" i="22"/>
  <c r="CT188" i="22"/>
  <c r="CK188" i="22"/>
  <c r="CH188" i="22"/>
  <c r="CI188" i="22" s="1"/>
  <c r="CO184" i="22"/>
  <c r="CP184" i="22" s="1"/>
  <c r="CL184" i="22"/>
  <c r="CM184" i="22" s="1"/>
  <c r="CZ184" i="22"/>
  <c r="CU185" i="22"/>
  <c r="CT180" i="22"/>
  <c r="CK180" i="22"/>
  <c r="CH180" i="22"/>
  <c r="CI180" i="22" s="1"/>
  <c r="CY179" i="22"/>
  <c r="CZ176" i="22"/>
  <c r="CO176" i="22"/>
  <c r="CP176" i="22" s="1"/>
  <c r="CU177" i="22"/>
  <c r="CL176" i="22"/>
  <c r="CM176" i="22" s="1"/>
  <c r="CY171" i="22"/>
  <c r="CH172" i="22"/>
  <c r="CI172" i="22" s="1"/>
  <c r="CT172" i="22"/>
  <c r="CK172" i="22"/>
  <c r="CU169" i="22"/>
  <c r="CL168" i="22"/>
  <c r="CM168" i="22" s="1"/>
  <c r="CZ168" i="22"/>
  <c r="CO168" i="22"/>
  <c r="CP168" i="22" s="1"/>
  <c r="CK164" i="22"/>
  <c r="CT164" i="22"/>
  <c r="CY163" i="22"/>
  <c r="CH164" i="22"/>
  <c r="CI164" i="22" s="1"/>
  <c r="CO160" i="22"/>
  <c r="CP160" i="22" s="1"/>
  <c r="CZ160" i="22"/>
  <c r="CL160" i="22"/>
  <c r="CM160" i="22" s="1"/>
  <c r="CU161" i="22"/>
  <c r="CY155" i="22"/>
  <c r="CH156" i="22"/>
  <c r="CI156" i="22" s="1"/>
  <c r="CT156" i="22"/>
  <c r="CK156" i="22"/>
  <c r="CL152" i="22"/>
  <c r="CM152" i="22" s="1"/>
  <c r="CZ152" i="22"/>
  <c r="CU153" i="22"/>
  <c r="CO152" i="22"/>
  <c r="CP152" i="22" s="1"/>
  <c r="CT148" i="22"/>
  <c r="CK148" i="22"/>
  <c r="CY147" i="22"/>
  <c r="CH148" i="22"/>
  <c r="CI148" i="22" s="1"/>
  <c r="CO144" i="22"/>
  <c r="CP144" i="22" s="1"/>
  <c r="CL144" i="22"/>
  <c r="CM144" i="22" s="1"/>
  <c r="CZ144" i="22"/>
  <c r="CU145" i="22"/>
  <c r="CY139" i="22"/>
  <c r="CH140" i="22"/>
  <c r="CI140" i="22" s="1"/>
  <c r="CT140" i="22"/>
  <c r="CK140" i="22"/>
  <c r="CL136" i="22"/>
  <c r="CM136" i="22" s="1"/>
  <c r="CZ136" i="22"/>
  <c r="CU137" i="22"/>
  <c r="CO136" i="22"/>
  <c r="CP136" i="22" s="1"/>
  <c r="CT132" i="22"/>
  <c r="CH132" i="22"/>
  <c r="CI132" i="22" s="1"/>
  <c r="CY131" i="22"/>
  <c r="CK132" i="22"/>
  <c r="CZ128" i="22"/>
  <c r="CO128" i="22"/>
  <c r="CP128" i="22" s="1"/>
  <c r="CL128" i="22"/>
  <c r="CM128" i="22" s="1"/>
  <c r="CU129" i="22"/>
  <c r="CH124" i="22"/>
  <c r="CI124" i="22" s="1"/>
  <c r="CY123" i="22"/>
  <c r="CT124" i="22"/>
  <c r="CK124" i="22"/>
  <c r="CZ120" i="22"/>
  <c r="CU121" i="22"/>
  <c r="CO120" i="22"/>
  <c r="CP120" i="22" s="1"/>
  <c r="CL120" i="22"/>
  <c r="CM120" i="22" s="1"/>
  <c r="CK116" i="22"/>
  <c r="CT116" i="22"/>
  <c r="CH116" i="22"/>
  <c r="CI116" i="22" s="1"/>
  <c r="CY115" i="22"/>
  <c r="CL112" i="22"/>
  <c r="CM112" i="22" s="1"/>
  <c r="CO112" i="22"/>
  <c r="CP112" i="22" s="1"/>
  <c r="CZ112" i="22"/>
  <c r="CU113" i="22"/>
  <c r="CK108" i="22"/>
  <c r="CT108" i="22"/>
  <c r="CY107" i="22"/>
  <c r="CH108" i="22"/>
  <c r="CI108" i="22" s="1"/>
  <c r="CU105" i="22"/>
  <c r="CL104" i="22"/>
  <c r="CM104" i="22" s="1"/>
  <c r="CZ104" i="22"/>
  <c r="CO104" i="22"/>
  <c r="CP104" i="22" s="1"/>
  <c r="CK100" i="22"/>
  <c r="CT100" i="22"/>
  <c r="CY99" i="22"/>
  <c r="CH100" i="22"/>
  <c r="CI100" i="22" s="1"/>
  <c r="CL96" i="22"/>
  <c r="CM96" i="22" s="1"/>
  <c r="CU97" i="22"/>
  <c r="CO96" i="22"/>
  <c r="CP96" i="22" s="1"/>
  <c r="CZ96" i="22"/>
  <c r="CY91" i="22"/>
  <c r="CK92" i="22"/>
  <c r="CH92" i="22"/>
  <c r="CI92" i="22" s="1"/>
  <c r="CT92" i="22"/>
  <c r="CU89" i="22"/>
  <c r="CO88" i="22"/>
  <c r="CP88" i="22" s="1"/>
  <c r="CZ88" i="22"/>
  <c r="CL88" i="22"/>
  <c r="CM88" i="22" s="1"/>
  <c r="CH84" i="22"/>
  <c r="CI84" i="22" s="1"/>
  <c r="CK84" i="22"/>
  <c r="CT84" i="22"/>
  <c r="CY83" i="22"/>
  <c r="CU81" i="22"/>
  <c r="CZ80" i="22"/>
  <c r="CL80" i="22"/>
  <c r="CM80" i="22" s="1"/>
  <c r="CO80" i="22"/>
  <c r="CP80" i="22" s="1"/>
  <c r="CY75" i="22"/>
  <c r="CT76" i="22"/>
  <c r="CK76" i="22"/>
  <c r="CH76" i="22"/>
  <c r="CI76" i="22" s="1"/>
  <c r="CU282" i="34"/>
  <c r="CO281" i="34"/>
  <c r="CP281" i="34" s="1"/>
  <c r="CL281" i="34"/>
  <c r="CM281" i="34" s="1"/>
  <c r="CZ281" i="34"/>
  <c r="CU250" i="34"/>
  <c r="CZ249" i="34"/>
  <c r="CL249" i="34"/>
  <c r="CM249" i="34" s="1"/>
  <c r="CO249" i="34"/>
  <c r="CP249" i="34" s="1"/>
  <c r="CO201" i="34"/>
  <c r="CP201" i="34" s="1"/>
  <c r="CZ201" i="34"/>
  <c r="CL201" i="34"/>
  <c r="CM201" i="34" s="1"/>
  <c r="CU202" i="34"/>
  <c r="CU154" i="34"/>
  <c r="CO153" i="34"/>
  <c r="CP153" i="34" s="1"/>
  <c r="CL153" i="34"/>
  <c r="CM153" i="34" s="1"/>
  <c r="CZ153" i="34"/>
  <c r="CO89" i="34"/>
  <c r="CP89" i="34" s="1"/>
  <c r="CZ89" i="34"/>
  <c r="CU90" i="34"/>
  <c r="CL89" i="34"/>
  <c r="CM89" i="34" s="1"/>
  <c r="CO296" i="34"/>
  <c r="CP296" i="34" s="1"/>
  <c r="CL296" i="34"/>
  <c r="CM296" i="34" s="1"/>
  <c r="CZ296" i="34"/>
  <c r="CU297" i="34"/>
  <c r="CK268" i="34"/>
  <c r="CY267" i="34"/>
  <c r="CH268" i="34"/>
  <c r="CI268" i="34" s="1"/>
  <c r="CT268" i="34"/>
  <c r="CH236" i="34"/>
  <c r="CI236" i="34" s="1"/>
  <c r="CY235" i="34"/>
  <c r="CK236" i="34"/>
  <c r="CT236" i="34"/>
  <c r="CO184" i="34"/>
  <c r="CP184" i="34" s="1"/>
  <c r="CU185" i="34"/>
  <c r="CZ184" i="34"/>
  <c r="CL184" i="34"/>
  <c r="CM184" i="34" s="1"/>
  <c r="CY123" i="34"/>
  <c r="CK124" i="34"/>
  <c r="CT124" i="34"/>
  <c r="CH124" i="34"/>
  <c r="CI124" i="34" s="1"/>
  <c r="CY91" i="34"/>
  <c r="CK92" i="34"/>
  <c r="CT92" i="34"/>
  <c r="CH92" i="34"/>
  <c r="CI92" i="34" s="1"/>
  <c r="CO72" i="34"/>
  <c r="CP72" i="34" s="1"/>
  <c r="CZ72" i="34"/>
  <c r="CU73" i="34"/>
  <c r="CL72" i="34"/>
  <c r="CM72" i="34" s="1"/>
  <c r="CY63" i="34"/>
  <c r="CK64" i="34"/>
  <c r="CT64" i="34"/>
  <c r="CH64" i="34"/>
  <c r="CI64" i="34" s="1"/>
  <c r="CH20" i="34"/>
  <c r="CI20" i="34" s="1"/>
  <c r="CK20" i="34"/>
  <c r="CT20" i="34"/>
  <c r="CY19" i="34"/>
  <c r="CT303" i="34"/>
  <c r="CY302" i="34"/>
  <c r="CK303" i="34"/>
  <c r="CH303" i="34"/>
  <c r="CI303" i="34" s="1"/>
  <c r="CY230" i="34"/>
  <c r="CH231" i="34"/>
  <c r="CI231" i="34" s="1"/>
  <c r="CK231" i="34"/>
  <c r="CT231" i="34"/>
  <c r="CK199" i="34"/>
  <c r="CT199" i="34"/>
  <c r="CH199" i="34"/>
  <c r="CI199" i="34" s="1"/>
  <c r="CY198" i="34"/>
  <c r="CT191" i="34"/>
  <c r="CY190" i="34"/>
  <c r="CK191" i="34"/>
  <c r="CH191" i="34"/>
  <c r="CI191" i="34" s="1"/>
  <c r="CY142" i="34"/>
  <c r="CK143" i="34"/>
  <c r="CT143" i="34"/>
  <c r="CH143" i="34"/>
  <c r="CI143" i="34" s="1"/>
  <c r="CK127" i="34"/>
  <c r="CT127" i="34"/>
  <c r="CH127" i="34"/>
  <c r="CI127" i="34" s="1"/>
  <c r="CY126" i="34"/>
  <c r="CY118" i="34"/>
  <c r="CK119" i="34"/>
  <c r="CT119" i="34"/>
  <c r="CH119" i="34"/>
  <c r="CI119" i="34" s="1"/>
  <c r="CY110" i="34"/>
  <c r="CK111" i="34"/>
  <c r="CH111" i="34"/>
  <c r="CI111" i="34" s="1"/>
  <c r="CT111" i="34"/>
  <c r="CH103" i="34"/>
  <c r="CI103" i="34" s="1"/>
  <c r="CY102" i="34"/>
  <c r="CK103" i="34"/>
  <c r="CT103" i="34"/>
  <c r="CY94" i="34"/>
  <c r="CK95" i="34"/>
  <c r="CT95" i="34"/>
  <c r="CH95" i="34"/>
  <c r="CI95" i="34" s="1"/>
  <c r="CO47" i="34"/>
  <c r="CP47" i="34" s="1"/>
  <c r="CL47" i="34"/>
  <c r="CM47" i="34" s="1"/>
  <c r="CU48" i="34"/>
  <c r="CZ47" i="34"/>
  <c r="CO15" i="34"/>
  <c r="CP15" i="34" s="1"/>
  <c r="CZ15" i="34"/>
  <c r="CL15" i="34"/>
  <c r="CM15" i="34" s="1"/>
  <c r="CU16" i="34"/>
  <c r="CO7" i="34"/>
  <c r="CP7" i="34" s="1"/>
  <c r="CU8" i="34"/>
  <c r="CZ7" i="34"/>
  <c r="CL7" i="34"/>
  <c r="CM7" i="34" s="1"/>
  <c r="CY273" i="34"/>
  <c r="CH274" i="34"/>
  <c r="CI274" i="34" s="1"/>
  <c r="CK274" i="34"/>
  <c r="CT274" i="34"/>
  <c r="CH266" i="34"/>
  <c r="CI266" i="34" s="1"/>
  <c r="CY265" i="34"/>
  <c r="CK266" i="34"/>
  <c r="CT266" i="34"/>
  <c r="CO254" i="34"/>
  <c r="CP254" i="34" s="1"/>
  <c r="CL254" i="34"/>
  <c r="CM254" i="34" s="1"/>
  <c r="CZ254" i="34"/>
  <c r="CU255" i="34"/>
  <c r="CH210" i="34"/>
  <c r="CI210" i="34" s="1"/>
  <c r="CT210" i="34"/>
  <c r="CY209" i="34"/>
  <c r="CK210" i="34"/>
  <c r="CO174" i="34"/>
  <c r="CP174" i="34" s="1"/>
  <c r="CU175" i="34"/>
  <c r="CZ174" i="34"/>
  <c r="CL174" i="34"/>
  <c r="CM174" i="34" s="1"/>
  <c r="CK130" i="34"/>
  <c r="CT130" i="34"/>
  <c r="CH130" i="34"/>
  <c r="CI130" i="34" s="1"/>
  <c r="CY129" i="34"/>
  <c r="CY121" i="34"/>
  <c r="CH122" i="34"/>
  <c r="CI122" i="34" s="1"/>
  <c r="CT122" i="34"/>
  <c r="CK122" i="34"/>
  <c r="CL110" i="34"/>
  <c r="CM110" i="34" s="1"/>
  <c r="CZ110" i="34"/>
  <c r="CU111" i="34"/>
  <c r="CO110" i="34"/>
  <c r="CP110" i="34" s="1"/>
  <c r="CY65" i="34"/>
  <c r="CH66" i="34"/>
  <c r="CI66" i="34" s="1"/>
  <c r="CT66" i="34"/>
  <c r="CK66" i="34"/>
  <c r="CY57" i="34"/>
  <c r="CH58" i="34"/>
  <c r="CI58" i="34" s="1"/>
  <c r="CT58" i="34"/>
  <c r="CK58" i="34"/>
  <c r="CT42" i="34"/>
  <c r="CY41" i="34"/>
  <c r="CH42" i="34"/>
  <c r="CI42" i="34" s="1"/>
  <c r="CK42" i="34"/>
  <c r="CK34" i="34"/>
  <c r="CT34" i="34"/>
  <c r="CH34" i="34"/>
  <c r="CI34" i="34" s="1"/>
  <c r="CY33" i="34"/>
  <c r="CY25" i="34"/>
  <c r="CK26" i="34"/>
  <c r="CT26" i="34"/>
  <c r="CH26" i="34"/>
  <c r="CI26" i="34" s="1"/>
  <c r="CH18" i="34"/>
  <c r="CI18" i="34" s="1"/>
  <c r="CT18" i="34"/>
  <c r="CY17" i="34"/>
  <c r="CK18" i="34"/>
  <c r="CY9" i="34"/>
  <c r="CK10" i="34"/>
  <c r="CH10" i="34"/>
  <c r="CI10" i="34" s="1"/>
  <c r="CT10" i="34"/>
  <c r="CO305" i="34"/>
  <c r="CP305" i="34" s="1"/>
  <c r="CZ305" i="34"/>
  <c r="CL305" i="34"/>
  <c r="CM305" i="34" s="1"/>
  <c r="CU306" i="34"/>
  <c r="CL289" i="34"/>
  <c r="CM289" i="34" s="1"/>
  <c r="CU290" i="34"/>
  <c r="CO289" i="34"/>
  <c r="CP289" i="34" s="1"/>
  <c r="CZ289" i="34"/>
  <c r="CO273" i="34"/>
  <c r="CP273" i="34" s="1"/>
  <c r="CU274" i="34"/>
  <c r="CZ273" i="34"/>
  <c r="CL273" i="34"/>
  <c r="CM273" i="34" s="1"/>
  <c r="CY268" i="34"/>
  <c r="CK269" i="34"/>
  <c r="CT269" i="34"/>
  <c r="CH269" i="34"/>
  <c r="CI269" i="34" s="1"/>
  <c r="CY260" i="34"/>
  <c r="CH261" i="34"/>
  <c r="CI261" i="34" s="1"/>
  <c r="CT261" i="34"/>
  <c r="CK261" i="34"/>
  <c r="CY252" i="34"/>
  <c r="CK253" i="34"/>
  <c r="CH253" i="34"/>
  <c r="CI253" i="34" s="1"/>
  <c r="CT253" i="34"/>
  <c r="CY244" i="34"/>
  <c r="CH245" i="34"/>
  <c r="CI245" i="34" s="1"/>
  <c r="CT245" i="34"/>
  <c r="CK245" i="34"/>
  <c r="CO225" i="34"/>
  <c r="CP225" i="34" s="1"/>
  <c r="CU226" i="34"/>
  <c r="CZ225" i="34"/>
  <c r="CL225" i="34"/>
  <c r="CM225" i="34" s="1"/>
  <c r="CO209" i="34"/>
  <c r="CP209" i="34" s="1"/>
  <c r="CL209" i="34"/>
  <c r="CM209" i="34" s="1"/>
  <c r="CU210" i="34"/>
  <c r="CZ209" i="34"/>
  <c r="CZ193" i="34"/>
  <c r="CU194" i="34"/>
  <c r="CL193" i="34"/>
  <c r="CM193" i="34" s="1"/>
  <c r="CO193" i="34"/>
  <c r="CP193" i="34" s="1"/>
  <c r="CK189" i="34"/>
  <c r="CY188" i="34"/>
  <c r="CT189" i="34"/>
  <c r="CH189" i="34"/>
  <c r="CI189" i="34" s="1"/>
  <c r="CU178" i="34"/>
  <c r="CL177" i="34"/>
  <c r="CM177" i="34" s="1"/>
  <c r="CZ177" i="34"/>
  <c r="CO177" i="34"/>
  <c r="CP177" i="34" s="1"/>
  <c r="CU162" i="34"/>
  <c r="CL161" i="34"/>
  <c r="CM161" i="34" s="1"/>
  <c r="CZ161" i="34"/>
  <c r="CO161" i="34"/>
  <c r="CP161" i="34" s="1"/>
  <c r="CO145" i="34"/>
  <c r="CP145" i="34" s="1"/>
  <c r="CZ145" i="34"/>
  <c r="CL145" i="34"/>
  <c r="CM145" i="34" s="1"/>
  <c r="CU146" i="34"/>
  <c r="CO129" i="34"/>
  <c r="CP129" i="34" s="1"/>
  <c r="CU130" i="34"/>
  <c r="CZ129" i="34"/>
  <c r="CL129" i="34"/>
  <c r="CM129" i="34" s="1"/>
  <c r="CL113" i="34"/>
  <c r="CM113" i="34" s="1"/>
  <c r="CZ113" i="34"/>
  <c r="CU114" i="34"/>
  <c r="CO113" i="34"/>
  <c r="CP113" i="34" s="1"/>
  <c r="CZ97" i="34"/>
  <c r="CU98" i="34"/>
  <c r="CL97" i="34"/>
  <c r="CM97" i="34" s="1"/>
  <c r="CO97" i="34"/>
  <c r="CP97" i="34" s="1"/>
  <c r="CO81" i="34"/>
  <c r="CP81" i="34" s="1"/>
  <c r="CL81" i="34"/>
  <c r="CM81" i="34" s="1"/>
  <c r="CU82" i="34"/>
  <c r="CZ81" i="34"/>
  <c r="CL65" i="34"/>
  <c r="CM65" i="34" s="1"/>
  <c r="CU66" i="34"/>
  <c r="CO65" i="34"/>
  <c r="CP65" i="34" s="1"/>
  <c r="CZ65" i="34"/>
  <c r="CO49" i="34"/>
  <c r="CP49" i="34" s="1"/>
  <c r="CZ49" i="34"/>
  <c r="CU50" i="34"/>
  <c r="CL49" i="34"/>
  <c r="CM49" i="34" s="1"/>
  <c r="CZ33" i="34"/>
  <c r="CL33" i="34"/>
  <c r="CM33" i="34" s="1"/>
  <c r="CO33" i="34"/>
  <c r="CP33" i="34" s="1"/>
  <c r="CU34" i="34"/>
  <c r="CY28" i="34"/>
  <c r="CT29" i="34"/>
  <c r="CK29" i="34"/>
  <c r="CH29" i="34"/>
  <c r="CI29" i="34" s="1"/>
  <c r="CY20" i="34"/>
  <c r="CH21" i="34"/>
  <c r="CI21" i="34" s="1"/>
  <c r="CT21" i="34"/>
  <c r="CK21" i="34"/>
  <c r="CK13" i="34"/>
  <c r="CT13" i="34"/>
  <c r="CY12" i="34"/>
  <c r="CH13" i="34"/>
  <c r="CI13" i="34" s="1"/>
  <c r="CH5" i="34"/>
  <c r="CI5" i="34" s="1"/>
  <c r="CK5" i="34"/>
  <c r="CT5" i="34"/>
  <c r="CY4" i="34"/>
  <c r="CH320" i="34"/>
  <c r="CI320" i="34" s="1"/>
  <c r="CT320" i="34"/>
  <c r="CY319" i="34"/>
  <c r="CK320" i="34"/>
  <c r="CH304" i="34"/>
  <c r="CI304" i="34" s="1"/>
  <c r="CT304" i="34"/>
  <c r="CY303" i="34"/>
  <c r="CK304" i="34"/>
  <c r="CY223" i="34"/>
  <c r="CK224" i="34"/>
  <c r="CT224" i="34"/>
  <c r="CH224" i="34"/>
  <c r="CI224" i="34" s="1"/>
  <c r="CY159" i="34"/>
  <c r="CK160" i="34"/>
  <c r="CH160" i="34"/>
  <c r="CI160" i="34" s="1"/>
  <c r="CT160" i="34"/>
  <c r="CY131" i="34"/>
  <c r="CK132" i="34"/>
  <c r="CT132" i="34"/>
  <c r="CH132" i="34"/>
  <c r="CI132" i="34" s="1"/>
  <c r="CH116" i="34"/>
  <c r="CI116" i="34" s="1"/>
  <c r="CT116" i="34"/>
  <c r="CK116" i="34"/>
  <c r="CY115" i="34"/>
  <c r="CY99" i="34"/>
  <c r="CK100" i="34"/>
  <c r="CT100" i="34"/>
  <c r="CH100" i="34"/>
  <c r="CI100" i="34" s="1"/>
  <c r="CH84" i="34"/>
  <c r="CI84" i="34" s="1"/>
  <c r="CT84" i="34"/>
  <c r="CY83" i="34"/>
  <c r="CK84" i="34"/>
  <c r="CO287" i="34"/>
  <c r="CP287" i="34" s="1"/>
  <c r="CL287" i="34"/>
  <c r="CM287" i="34" s="1"/>
  <c r="CZ287" i="34"/>
  <c r="CU288" i="34"/>
  <c r="CL271" i="34"/>
  <c r="CM271" i="34" s="1"/>
  <c r="CZ271" i="34"/>
  <c r="CU272" i="34"/>
  <c r="CO271" i="34"/>
  <c r="CP271" i="34" s="1"/>
  <c r="CZ247" i="34"/>
  <c r="CO247" i="34"/>
  <c r="CP247" i="34" s="1"/>
  <c r="CU248" i="34"/>
  <c r="CL247" i="34"/>
  <c r="CM247" i="34" s="1"/>
  <c r="CL223" i="34"/>
  <c r="CM223" i="34" s="1"/>
  <c r="CU224" i="34"/>
  <c r="CZ223" i="34"/>
  <c r="CO223" i="34"/>
  <c r="CP223" i="34" s="1"/>
  <c r="CO175" i="34"/>
  <c r="CP175" i="34" s="1"/>
  <c r="CZ175" i="34"/>
  <c r="CU176" i="34"/>
  <c r="CL175" i="34"/>
  <c r="CM175" i="34" s="1"/>
  <c r="CL159" i="34"/>
  <c r="CM159" i="34" s="1"/>
  <c r="CZ159" i="34"/>
  <c r="CO159" i="34"/>
  <c r="CP159" i="34" s="1"/>
  <c r="CU160" i="34"/>
  <c r="CZ111" i="34"/>
  <c r="CL111" i="34"/>
  <c r="CM111" i="34" s="1"/>
  <c r="CU112" i="34"/>
  <c r="CO111" i="34"/>
  <c r="CP111" i="34" s="1"/>
  <c r="CO87" i="34"/>
  <c r="CP87" i="34" s="1"/>
  <c r="CZ87" i="34"/>
  <c r="CU88" i="34"/>
  <c r="CL87" i="34"/>
  <c r="CM87" i="34" s="1"/>
  <c r="CO71" i="34"/>
  <c r="CP71" i="34" s="1"/>
  <c r="CZ71" i="34"/>
  <c r="CL71" i="34"/>
  <c r="CM71" i="34" s="1"/>
  <c r="CU72" i="34"/>
  <c r="CL214" i="34"/>
  <c r="CM214" i="34" s="1"/>
  <c r="CO214" i="34"/>
  <c r="CP214" i="34" s="1"/>
  <c r="CU215" i="34"/>
  <c r="CZ214" i="34"/>
  <c r="CL198" i="34"/>
  <c r="CM198" i="34" s="1"/>
  <c r="CZ198" i="34"/>
  <c r="CO198" i="34"/>
  <c r="CP198" i="34" s="1"/>
  <c r="CU199" i="34"/>
  <c r="CO182" i="34"/>
  <c r="CP182" i="34" s="1"/>
  <c r="CZ182" i="34"/>
  <c r="CL182" i="34"/>
  <c r="CM182" i="34" s="1"/>
  <c r="CU183" i="34"/>
  <c r="CO166" i="34"/>
  <c r="CP166" i="34" s="1"/>
  <c r="CU167" i="34"/>
  <c r="CZ166" i="34"/>
  <c r="CL166" i="34"/>
  <c r="CM166" i="34" s="1"/>
  <c r="CH27" i="25"/>
  <c r="CI27" i="25" s="1"/>
  <c r="CK27" i="25"/>
  <c r="CT27" i="25"/>
  <c r="CY26" i="25"/>
  <c r="CK19" i="25"/>
  <c r="CH19" i="25"/>
  <c r="CI19" i="25" s="1"/>
  <c r="CY18" i="25"/>
  <c r="CT19" i="25"/>
  <c r="CU43" i="24"/>
  <c r="CO42" i="24"/>
  <c r="CP42" i="24" s="1"/>
  <c r="CZ42" i="24"/>
  <c r="CL42" i="24"/>
  <c r="CM42" i="24" s="1"/>
  <c r="CZ18" i="24"/>
  <c r="CU19" i="24"/>
  <c r="CO18" i="24"/>
  <c r="CP18" i="24" s="1"/>
  <c r="CL18" i="24"/>
  <c r="CM18" i="24" s="1"/>
  <c r="CT59" i="23"/>
  <c r="CY58" i="23"/>
  <c r="CH59" i="23"/>
  <c r="CI59" i="23" s="1"/>
  <c r="CK59" i="23"/>
  <c r="CO35" i="23"/>
  <c r="CP35" i="23" s="1"/>
  <c r="CL35" i="23"/>
  <c r="CM35" i="23" s="1"/>
  <c r="CZ35" i="23"/>
  <c r="CU36" i="23"/>
  <c r="CO27" i="23"/>
  <c r="CP27" i="23" s="1"/>
  <c r="CL27" i="23"/>
  <c r="CM27" i="23" s="1"/>
  <c r="CZ27" i="23"/>
  <c r="CU28" i="23"/>
  <c r="CK19" i="23"/>
  <c r="CH19" i="23"/>
  <c r="CI19" i="23" s="1"/>
  <c r="CY18" i="23"/>
  <c r="CT19" i="23"/>
  <c r="CU4" i="23"/>
  <c r="CZ3" i="23"/>
  <c r="CL3" i="23"/>
  <c r="CM3" i="23" s="1"/>
  <c r="CO3" i="23"/>
  <c r="CP3" i="23" s="1"/>
  <c r="CT57" i="24"/>
  <c r="CH57" i="24"/>
  <c r="CI57" i="24" s="1"/>
  <c r="CY56" i="24"/>
  <c r="CK57" i="24"/>
  <c r="CK49" i="24"/>
  <c r="CT49" i="24"/>
  <c r="CY48" i="24"/>
  <c r="CH49" i="24"/>
  <c r="CI49" i="24" s="1"/>
  <c r="CY32" i="24"/>
  <c r="CK33" i="24"/>
  <c r="CT33" i="24"/>
  <c r="CH33" i="24"/>
  <c r="CI33" i="24" s="1"/>
  <c r="CH17" i="24"/>
  <c r="CI17" i="24" s="1"/>
  <c r="CK17" i="24"/>
  <c r="CT17" i="24"/>
  <c r="CY16" i="24"/>
  <c r="CT9" i="24"/>
  <c r="CY8" i="24"/>
  <c r="CK9" i="24"/>
  <c r="CH9" i="24"/>
  <c r="CI9" i="24" s="1"/>
  <c r="CU216" i="22"/>
  <c r="CL215" i="22"/>
  <c r="CM215" i="22" s="1"/>
  <c r="CZ215" i="22"/>
  <c r="CO215" i="22"/>
  <c r="CP215" i="22" s="1"/>
  <c r="CO199" i="22"/>
  <c r="CP199" i="22" s="1"/>
  <c r="CL199" i="22"/>
  <c r="CM199" i="22" s="1"/>
  <c r="CZ199" i="22"/>
  <c r="CU200" i="22"/>
  <c r="CO183" i="22"/>
  <c r="CP183" i="22" s="1"/>
  <c r="CL183" i="22"/>
  <c r="CM183" i="22" s="1"/>
  <c r="CZ183" i="22"/>
  <c r="CU184" i="22"/>
  <c r="CT179" i="22"/>
  <c r="CY178" i="22"/>
  <c r="CH179" i="22"/>
  <c r="CI179" i="22" s="1"/>
  <c r="CK179" i="22"/>
  <c r="CO151" i="22"/>
  <c r="CP151" i="22" s="1"/>
  <c r="CU152" i="22"/>
  <c r="CL151" i="22"/>
  <c r="CM151" i="22" s="1"/>
  <c r="CZ151" i="22"/>
  <c r="CU144" i="22"/>
  <c r="CZ143" i="22"/>
  <c r="CL143" i="22"/>
  <c r="CM143" i="22" s="1"/>
  <c r="CO143" i="22"/>
  <c r="CP143" i="22" s="1"/>
  <c r="CO127" i="22"/>
  <c r="CP127" i="22" s="1"/>
  <c r="CZ127" i="22"/>
  <c r="CU128" i="22"/>
  <c r="CL127" i="22"/>
  <c r="CM127" i="22" s="1"/>
  <c r="CU104" i="22"/>
  <c r="CZ103" i="22"/>
  <c r="CO103" i="22"/>
  <c r="CP103" i="22" s="1"/>
  <c r="CL103" i="22"/>
  <c r="CM103" i="22" s="1"/>
  <c r="CY98" i="22"/>
  <c r="CH99" i="22"/>
  <c r="CI99" i="22" s="1"/>
  <c r="CK99" i="22"/>
  <c r="CT99" i="22"/>
  <c r="CO95" i="22"/>
  <c r="CP95" i="22" s="1"/>
  <c r="CZ95" i="22"/>
  <c r="CL95" i="22"/>
  <c r="CM95" i="22" s="1"/>
  <c r="CU96" i="22"/>
  <c r="CL87" i="22"/>
  <c r="CM87" i="22" s="1"/>
  <c r="CZ87" i="22"/>
  <c r="CU88" i="22"/>
  <c r="CO87" i="22"/>
  <c r="CP87" i="22" s="1"/>
  <c r="CK83" i="22"/>
  <c r="CT83" i="22"/>
  <c r="CH83" i="22"/>
  <c r="CI83" i="22" s="1"/>
  <c r="CY82" i="22"/>
  <c r="CO63" i="22"/>
  <c r="CP63" i="22" s="1"/>
  <c r="CL63" i="22"/>
  <c r="CM63" i="22" s="1"/>
  <c r="CZ63" i="22"/>
  <c r="CU64" i="22"/>
  <c r="CH59" i="22"/>
  <c r="CI59" i="22" s="1"/>
  <c r="CY58" i="22"/>
  <c r="CK59" i="22"/>
  <c r="CT59" i="22"/>
  <c r="CO47" i="22"/>
  <c r="CP47" i="22" s="1"/>
  <c r="CL47" i="22"/>
  <c r="CM47" i="22" s="1"/>
  <c r="CZ47" i="22"/>
  <c r="CU48" i="22"/>
  <c r="CK43" i="22"/>
  <c r="CH43" i="22"/>
  <c r="CI43" i="22" s="1"/>
  <c r="CT43" i="22"/>
  <c r="CY42" i="22"/>
  <c r="CL39" i="22"/>
  <c r="CM39" i="22" s="1"/>
  <c r="CZ39" i="22"/>
  <c r="CU40" i="22"/>
  <c r="CO39" i="22"/>
  <c r="CP39" i="22" s="1"/>
  <c r="CH35" i="22"/>
  <c r="CI35" i="22" s="1"/>
  <c r="CK35" i="22"/>
  <c r="CY34" i="22"/>
  <c r="CT35" i="22"/>
  <c r="CL23" i="22"/>
  <c r="CM23" i="22" s="1"/>
  <c r="CZ23" i="22"/>
  <c r="CU24" i="22"/>
  <c r="CO23" i="22"/>
  <c r="CP23" i="22" s="1"/>
  <c r="CK19" i="22"/>
  <c r="CH19" i="22"/>
  <c r="CI19" i="22" s="1"/>
  <c r="CT19" i="22"/>
  <c r="CY18" i="22"/>
  <c r="CL15" i="22"/>
  <c r="CM15" i="22" s="1"/>
  <c r="CZ15" i="22"/>
  <c r="CU16" i="22"/>
  <c r="CO15" i="22"/>
  <c r="CP15" i="22" s="1"/>
  <c r="CY10" i="22"/>
  <c r="CT11" i="22"/>
  <c r="CH11" i="22"/>
  <c r="CI11" i="22" s="1"/>
  <c r="CK11" i="22"/>
  <c r="CL7" i="22"/>
  <c r="CM7" i="22" s="1"/>
  <c r="CZ7" i="22"/>
  <c r="CU8" i="22"/>
  <c r="CO7" i="22"/>
  <c r="CP7" i="22" s="1"/>
  <c r="CY37" i="21"/>
  <c r="CK38" i="21"/>
  <c r="CH38" i="21"/>
  <c r="CI38" i="21" s="1"/>
  <c r="CT38" i="21"/>
  <c r="CU35" i="21"/>
  <c r="CZ34" i="21"/>
  <c r="CL34" i="21"/>
  <c r="CM34" i="21" s="1"/>
  <c r="CO34" i="21"/>
  <c r="CP34" i="21" s="1"/>
  <c r="CY29" i="21"/>
  <c r="CK30" i="21"/>
  <c r="CH30" i="21"/>
  <c r="CI30" i="21" s="1"/>
  <c r="CT30" i="21"/>
  <c r="CO26" i="21"/>
  <c r="CP26" i="21" s="1"/>
  <c r="CL26" i="21"/>
  <c r="CM26" i="21" s="1"/>
  <c r="CU27" i="21"/>
  <c r="CZ26" i="21"/>
  <c r="CY21" i="21"/>
  <c r="CK22" i="21"/>
  <c r="CH22" i="21"/>
  <c r="CI22" i="21" s="1"/>
  <c r="CT22" i="21"/>
  <c r="CO18" i="21"/>
  <c r="CP18" i="21" s="1"/>
  <c r="CZ18" i="21"/>
  <c r="CL18" i="21"/>
  <c r="CM18" i="21" s="1"/>
  <c r="CU19" i="21"/>
  <c r="CY13" i="21"/>
  <c r="CK14" i="21"/>
  <c r="CH14" i="21"/>
  <c r="CI14" i="21" s="1"/>
  <c r="CT14" i="21"/>
  <c r="CO10" i="21"/>
  <c r="CP10" i="21" s="1"/>
  <c r="CL10" i="21"/>
  <c r="CM10" i="21" s="1"/>
  <c r="CU11" i="21"/>
  <c r="CZ10" i="21"/>
  <c r="CY5" i="21"/>
  <c r="CK6" i="21"/>
  <c r="CH6" i="21"/>
  <c r="CI6" i="21" s="1"/>
  <c r="CT6" i="21"/>
  <c r="CV3" i="18"/>
  <c r="CQ4" i="18"/>
  <c r="BQ5" i="21"/>
  <c r="BR5" i="21"/>
  <c r="CU314" i="34"/>
  <c r="CO313" i="34"/>
  <c r="CP313" i="34" s="1"/>
  <c r="CL313" i="34"/>
  <c r="CM313" i="34" s="1"/>
  <c r="CZ313" i="34"/>
  <c r="CO121" i="34"/>
  <c r="CP121" i="34" s="1"/>
  <c r="CL121" i="34"/>
  <c r="CM121" i="34" s="1"/>
  <c r="CZ121" i="34"/>
  <c r="CU122" i="34"/>
  <c r="CU106" i="34"/>
  <c r="CL105" i="34"/>
  <c r="CM105" i="34" s="1"/>
  <c r="CZ105" i="34"/>
  <c r="CO105" i="34"/>
  <c r="CP105" i="34" s="1"/>
  <c r="CL41" i="34"/>
  <c r="CM41" i="34" s="1"/>
  <c r="CZ41" i="34"/>
  <c r="CO41" i="34"/>
  <c r="CP41" i="34" s="1"/>
  <c r="CU42" i="34"/>
  <c r="CY315" i="34"/>
  <c r="CK316" i="34"/>
  <c r="CT316" i="34"/>
  <c r="CH316" i="34"/>
  <c r="CI316" i="34" s="1"/>
  <c r="CK284" i="34"/>
  <c r="CT284" i="34"/>
  <c r="CH284" i="34"/>
  <c r="CI284" i="34" s="1"/>
  <c r="CY283" i="34"/>
  <c r="CL264" i="34"/>
  <c r="CM264" i="34" s="1"/>
  <c r="CZ264" i="34"/>
  <c r="CO264" i="34"/>
  <c r="CP264" i="34" s="1"/>
  <c r="CU265" i="34"/>
  <c r="CT256" i="34"/>
  <c r="CY255" i="34"/>
  <c r="CK256" i="34"/>
  <c r="CH256" i="34"/>
  <c r="CI256" i="34" s="1"/>
  <c r="CO232" i="34"/>
  <c r="CP232" i="34" s="1"/>
  <c r="CL232" i="34"/>
  <c r="CM232" i="34" s="1"/>
  <c r="CU233" i="34"/>
  <c r="CZ232" i="34"/>
  <c r="CH204" i="34"/>
  <c r="CI204" i="34" s="1"/>
  <c r="CT204" i="34"/>
  <c r="CY203" i="34"/>
  <c r="CK204" i="34"/>
  <c r="CL168" i="34"/>
  <c r="CM168" i="34" s="1"/>
  <c r="CU169" i="34"/>
  <c r="CZ168" i="34"/>
  <c r="CO168" i="34"/>
  <c r="CP168" i="34" s="1"/>
  <c r="CH140" i="34"/>
  <c r="CI140" i="34" s="1"/>
  <c r="CK140" i="34"/>
  <c r="CY139" i="34"/>
  <c r="CT140" i="34"/>
  <c r="CO104" i="34"/>
  <c r="CP104" i="34" s="1"/>
  <c r="CZ104" i="34"/>
  <c r="CL104" i="34"/>
  <c r="CM104" i="34" s="1"/>
  <c r="CU105" i="34"/>
  <c r="CO88" i="34"/>
  <c r="CP88" i="34" s="1"/>
  <c r="CU89" i="34"/>
  <c r="CL88" i="34"/>
  <c r="CM88" i="34" s="1"/>
  <c r="CZ88" i="34"/>
  <c r="CH80" i="34"/>
  <c r="CI80" i="34" s="1"/>
  <c r="CT80" i="34"/>
  <c r="CY79" i="34"/>
  <c r="CK80" i="34"/>
  <c r="CT60" i="34"/>
  <c r="CH60" i="34"/>
  <c r="CI60" i="34" s="1"/>
  <c r="CK60" i="34"/>
  <c r="CY59" i="34"/>
  <c r="CY47" i="34"/>
  <c r="CH48" i="34"/>
  <c r="CI48" i="34" s="1"/>
  <c r="CT48" i="34"/>
  <c r="CK48" i="34"/>
  <c r="CT4" i="34"/>
  <c r="CH4" i="34"/>
  <c r="CI4" i="34" s="1"/>
  <c r="CK4" i="34"/>
  <c r="CY3" i="34"/>
  <c r="CY294" i="34"/>
  <c r="CK295" i="34"/>
  <c r="CH295" i="34"/>
  <c r="CI295" i="34" s="1"/>
  <c r="CT295" i="34"/>
  <c r="CK279" i="34"/>
  <c r="CT279" i="34"/>
  <c r="CH279" i="34"/>
  <c r="CI279" i="34" s="1"/>
  <c r="CY278" i="34"/>
  <c r="CY270" i="34"/>
  <c r="CK271" i="34"/>
  <c r="CH271" i="34"/>
  <c r="CI271" i="34" s="1"/>
  <c r="CT271" i="34"/>
  <c r="CY262" i="34"/>
  <c r="CH263" i="34"/>
  <c r="CI263" i="34" s="1"/>
  <c r="CT263" i="34"/>
  <c r="CK263" i="34"/>
  <c r="CH255" i="34"/>
  <c r="CI255" i="34" s="1"/>
  <c r="CY254" i="34"/>
  <c r="CT255" i="34"/>
  <c r="CK255" i="34"/>
  <c r="CY246" i="34"/>
  <c r="CK247" i="34"/>
  <c r="CT247" i="34"/>
  <c r="CH247" i="34"/>
  <c r="CI247" i="34" s="1"/>
  <c r="CH239" i="34"/>
  <c r="CI239" i="34" s="1"/>
  <c r="CY238" i="34"/>
  <c r="CT239" i="34"/>
  <c r="CK239" i="34"/>
  <c r="CH151" i="34"/>
  <c r="CI151" i="34" s="1"/>
  <c r="CT151" i="34"/>
  <c r="CY150" i="34"/>
  <c r="CK151" i="34"/>
  <c r="CT71" i="34"/>
  <c r="CH71" i="34"/>
  <c r="CI71" i="34" s="1"/>
  <c r="CY70" i="34"/>
  <c r="CK71" i="34"/>
  <c r="CY62" i="34"/>
  <c r="CK63" i="34"/>
  <c r="CT63" i="34"/>
  <c r="CH63" i="34"/>
  <c r="CI63" i="34" s="1"/>
  <c r="CL39" i="34"/>
  <c r="CM39" i="34" s="1"/>
  <c r="CZ39" i="34"/>
  <c r="CU40" i="34"/>
  <c r="CO39" i="34"/>
  <c r="CP39" i="34" s="1"/>
  <c r="CY30" i="34"/>
  <c r="CK31" i="34"/>
  <c r="CT31" i="34"/>
  <c r="CH31" i="34"/>
  <c r="CI31" i="34" s="1"/>
  <c r="CL23" i="34"/>
  <c r="CM23" i="34" s="1"/>
  <c r="CU24" i="34"/>
  <c r="CZ23" i="34"/>
  <c r="CO23" i="34"/>
  <c r="CP23" i="34" s="1"/>
  <c r="CH15" i="34"/>
  <c r="CI15" i="34" s="1"/>
  <c r="CK15" i="34"/>
  <c r="CT15" i="34"/>
  <c r="CY14" i="34"/>
  <c r="CT7" i="34"/>
  <c r="CH7" i="34"/>
  <c r="CI7" i="34" s="1"/>
  <c r="CY6" i="34"/>
  <c r="CK7" i="34"/>
  <c r="CY329" i="34"/>
  <c r="CY321" i="34"/>
  <c r="CK322" i="34"/>
  <c r="CT322" i="34"/>
  <c r="CH322" i="34"/>
  <c r="CI322" i="34" s="1"/>
  <c r="CH314" i="34"/>
  <c r="CI314" i="34" s="1"/>
  <c r="CK314" i="34"/>
  <c r="CT314" i="34"/>
  <c r="CY313" i="34"/>
  <c r="CY305" i="34"/>
  <c r="CT306" i="34"/>
  <c r="CH306" i="34"/>
  <c r="CI306" i="34" s="1"/>
  <c r="CK306" i="34"/>
  <c r="CH298" i="34"/>
  <c r="CI298" i="34" s="1"/>
  <c r="CY297" i="34"/>
  <c r="CT298" i="34"/>
  <c r="CK298" i="34"/>
  <c r="CO286" i="34"/>
  <c r="CP286" i="34" s="1"/>
  <c r="CL286" i="34"/>
  <c r="CM286" i="34" s="1"/>
  <c r="CU287" i="34"/>
  <c r="CZ286" i="34"/>
  <c r="CY241" i="34"/>
  <c r="CK242" i="34"/>
  <c r="CT242" i="34"/>
  <c r="CH242" i="34"/>
  <c r="CI242" i="34" s="1"/>
  <c r="CT234" i="34"/>
  <c r="CK234" i="34"/>
  <c r="CY233" i="34"/>
  <c r="CH234" i="34"/>
  <c r="CI234" i="34" s="1"/>
  <c r="CU223" i="34"/>
  <c r="CO222" i="34"/>
  <c r="CP222" i="34" s="1"/>
  <c r="CZ222" i="34"/>
  <c r="CL222" i="34"/>
  <c r="CM222" i="34" s="1"/>
  <c r="CK178" i="34"/>
  <c r="CT178" i="34"/>
  <c r="CY177" i="34"/>
  <c r="CH178" i="34"/>
  <c r="CI178" i="34" s="1"/>
  <c r="CO158" i="34"/>
  <c r="CP158" i="34" s="1"/>
  <c r="CU159" i="34"/>
  <c r="CL158" i="34"/>
  <c r="CM158" i="34" s="1"/>
  <c r="CZ158" i="34"/>
  <c r="CK154" i="34"/>
  <c r="CT154" i="34"/>
  <c r="CH154" i="34"/>
  <c r="CI154" i="34" s="1"/>
  <c r="CY153" i="34"/>
  <c r="CU143" i="34"/>
  <c r="CO142" i="34"/>
  <c r="CP142" i="34" s="1"/>
  <c r="CZ142" i="34"/>
  <c r="CL142" i="34"/>
  <c r="CM142" i="34" s="1"/>
  <c r="CK138" i="34"/>
  <c r="CT138" i="34"/>
  <c r="CH138" i="34"/>
  <c r="CI138" i="34" s="1"/>
  <c r="CY137" i="34"/>
  <c r="CO126" i="34"/>
  <c r="CP126" i="34" s="1"/>
  <c r="CL126" i="34"/>
  <c r="CM126" i="34" s="1"/>
  <c r="CU127" i="34"/>
  <c r="CZ126" i="34"/>
  <c r="CY81" i="34"/>
  <c r="CK82" i="34"/>
  <c r="CT82" i="34"/>
  <c r="CH82" i="34"/>
  <c r="CI82" i="34" s="1"/>
  <c r="CV4" i="24"/>
  <c r="CQ5" i="24"/>
  <c r="BR3" i="13"/>
  <c r="BQ3" i="13"/>
  <c r="CL328" i="34"/>
  <c r="CM328" i="34" s="1"/>
  <c r="CU329" i="34"/>
  <c r="CZ328" i="34"/>
  <c r="CO328" i="34"/>
  <c r="CP328" i="34" s="1"/>
  <c r="CH288" i="34"/>
  <c r="CI288" i="34" s="1"/>
  <c r="CT288" i="34"/>
  <c r="CK288" i="34"/>
  <c r="CY287" i="34"/>
  <c r="CH276" i="34"/>
  <c r="CI276" i="34" s="1"/>
  <c r="CY275" i="34"/>
  <c r="CK276" i="34"/>
  <c r="CT276" i="34"/>
  <c r="CK260" i="34"/>
  <c r="CT260" i="34"/>
  <c r="CY259" i="34"/>
  <c r="CH260" i="34"/>
  <c r="CI260" i="34" s="1"/>
  <c r="CK244" i="34"/>
  <c r="CH244" i="34"/>
  <c r="CI244" i="34" s="1"/>
  <c r="CT244" i="34"/>
  <c r="CY243" i="34"/>
  <c r="CY227" i="34"/>
  <c r="CH228" i="34"/>
  <c r="CI228" i="34" s="1"/>
  <c r="CK228" i="34"/>
  <c r="CT228" i="34"/>
  <c r="CY175" i="34"/>
  <c r="CH176" i="34"/>
  <c r="CI176" i="34" s="1"/>
  <c r="CT176" i="34"/>
  <c r="CK176" i="34"/>
  <c r="CY31" i="34"/>
  <c r="CK32" i="34"/>
  <c r="CT32" i="34"/>
  <c r="CH32" i="34"/>
  <c r="CI32" i="34" s="1"/>
  <c r="CL20" i="34"/>
  <c r="CM20" i="34" s="1"/>
  <c r="CU21" i="34"/>
  <c r="CO20" i="34"/>
  <c r="CP20" i="34" s="1"/>
  <c r="CZ20" i="34"/>
  <c r="CZ12" i="34"/>
  <c r="CL12" i="34"/>
  <c r="CM12" i="34" s="1"/>
  <c r="CU13" i="34"/>
  <c r="CO12" i="34"/>
  <c r="CP12" i="34" s="1"/>
  <c r="CU5" i="34"/>
  <c r="CL4" i="34"/>
  <c r="CM4" i="34" s="1"/>
  <c r="CO4" i="34"/>
  <c r="CP4" i="34" s="1"/>
  <c r="CZ4" i="34"/>
  <c r="CO319" i="34"/>
  <c r="CP319" i="34" s="1"/>
  <c r="CZ319" i="34"/>
  <c r="CU320" i="34"/>
  <c r="CL319" i="34"/>
  <c r="CM319" i="34" s="1"/>
  <c r="CL311" i="34"/>
  <c r="CM311" i="34" s="1"/>
  <c r="CZ311" i="34"/>
  <c r="CU312" i="34"/>
  <c r="CO311" i="34"/>
  <c r="CP311" i="34" s="1"/>
  <c r="CL255" i="34"/>
  <c r="CM255" i="34" s="1"/>
  <c r="CO255" i="34"/>
  <c r="CP255" i="34" s="1"/>
  <c r="CU256" i="34"/>
  <c r="CZ255" i="34"/>
  <c r="CO215" i="34"/>
  <c r="CP215" i="34" s="1"/>
  <c r="CU216" i="34"/>
  <c r="CL215" i="34"/>
  <c r="CM215" i="34" s="1"/>
  <c r="CZ215" i="34"/>
  <c r="CL191" i="34"/>
  <c r="CM191" i="34" s="1"/>
  <c r="CZ191" i="34"/>
  <c r="CO191" i="34"/>
  <c r="CP191" i="34" s="1"/>
  <c r="CU192" i="34"/>
  <c r="CL143" i="34"/>
  <c r="CM143" i="34" s="1"/>
  <c r="CU144" i="34"/>
  <c r="CZ143" i="34"/>
  <c r="CO143" i="34"/>
  <c r="CP143" i="34" s="1"/>
  <c r="CL119" i="34"/>
  <c r="CM119" i="34" s="1"/>
  <c r="CU120" i="34"/>
  <c r="CO119" i="34"/>
  <c r="CP119" i="34" s="1"/>
  <c r="CZ119" i="34"/>
  <c r="CO103" i="34"/>
  <c r="CP103" i="34" s="1"/>
  <c r="CZ103" i="34"/>
  <c r="CL103" i="34"/>
  <c r="CM103" i="34" s="1"/>
  <c r="CU104" i="34"/>
  <c r="CO322" i="34"/>
  <c r="CP322" i="34" s="1"/>
  <c r="CL322" i="34"/>
  <c r="CM322" i="34" s="1"/>
  <c r="CZ322" i="34"/>
  <c r="CU323" i="34"/>
  <c r="CU119" i="34"/>
  <c r="CZ118" i="34"/>
  <c r="CO118" i="34"/>
  <c r="CP118" i="34" s="1"/>
  <c r="CL118" i="34"/>
  <c r="CM118" i="34" s="1"/>
  <c r="CO102" i="34"/>
  <c r="CP102" i="34" s="1"/>
  <c r="CL102" i="34"/>
  <c r="CM102" i="34" s="1"/>
  <c r="CZ102" i="34"/>
  <c r="CU103" i="34"/>
  <c r="CL86" i="34"/>
  <c r="CM86" i="34" s="1"/>
  <c r="CZ86" i="34"/>
  <c r="CU87" i="34"/>
  <c r="CO86" i="34"/>
  <c r="CP86" i="34" s="1"/>
  <c r="CO70" i="34"/>
  <c r="CP70" i="34" s="1"/>
  <c r="CZ70" i="34"/>
  <c r="CU71" i="34"/>
  <c r="CL70" i="34"/>
  <c r="CM70" i="34" s="1"/>
  <c r="CO58" i="34"/>
  <c r="CP58" i="34" s="1"/>
  <c r="CL58" i="34"/>
  <c r="CM58" i="34" s="1"/>
  <c r="CU59" i="34"/>
  <c r="CZ58" i="34"/>
  <c r="CO42" i="34"/>
  <c r="CP42" i="34" s="1"/>
  <c r="CL42" i="34"/>
  <c r="CM42" i="34" s="1"/>
  <c r="CZ42" i="34"/>
  <c r="CU43" i="34"/>
  <c r="CL26" i="34"/>
  <c r="CM26" i="34" s="1"/>
  <c r="CZ26" i="34"/>
  <c r="CU27" i="34"/>
  <c r="CO26" i="34"/>
  <c r="CP26" i="34" s="1"/>
  <c r="CH11" i="25"/>
  <c r="CI11" i="25" s="1"/>
  <c r="CK11" i="25"/>
  <c r="CY10" i="25"/>
  <c r="CT11" i="25"/>
  <c r="CL7" i="25"/>
  <c r="CM7" i="25" s="1"/>
  <c r="CZ7" i="25"/>
  <c r="CO7" i="25"/>
  <c r="CP7" i="25" s="1"/>
  <c r="CU8" i="25"/>
  <c r="CL58" i="24"/>
  <c r="CM58" i="24" s="1"/>
  <c r="CZ58" i="24"/>
  <c r="CO58" i="24"/>
  <c r="CP58" i="24" s="1"/>
  <c r="CU59" i="24"/>
  <c r="CL26" i="24"/>
  <c r="CM26" i="24" s="1"/>
  <c r="CZ26" i="24"/>
  <c r="CO26" i="24"/>
  <c r="CP26" i="24" s="1"/>
  <c r="CU27" i="24"/>
  <c r="CU11" i="24"/>
  <c r="CO10" i="24"/>
  <c r="CP10" i="24" s="1"/>
  <c r="CL10" i="24"/>
  <c r="CM10" i="24" s="1"/>
  <c r="CZ10" i="24"/>
  <c r="CU52" i="23"/>
  <c r="CO51" i="23"/>
  <c r="CP51" i="23" s="1"/>
  <c r="CL51" i="23"/>
  <c r="CM51" i="23" s="1"/>
  <c r="CZ51" i="23"/>
  <c r="CK43" i="23"/>
  <c r="CH43" i="23"/>
  <c r="CI43" i="23" s="1"/>
  <c r="CT43" i="23"/>
  <c r="CY42" i="23"/>
  <c r="CT27" i="23"/>
  <c r="CY26" i="23"/>
  <c r="CH27" i="23"/>
  <c r="CI27" i="23" s="1"/>
  <c r="CK27" i="23"/>
  <c r="CO11" i="23"/>
  <c r="CP11" i="23" s="1"/>
  <c r="CL11" i="23"/>
  <c r="CM11" i="23" s="1"/>
  <c r="CZ11" i="23"/>
  <c r="CU12" i="23"/>
  <c r="CK3" i="23"/>
  <c r="CH3" i="23"/>
  <c r="CI3" i="23" s="1"/>
  <c r="CH5" i="22"/>
  <c r="CI5" i="22" s="1"/>
  <c r="CT5" i="22"/>
  <c r="CY4" i="22"/>
  <c r="CK5" i="22"/>
  <c r="CK30" i="25"/>
  <c r="CY29" i="25"/>
  <c r="CT30" i="25"/>
  <c r="CH30" i="25"/>
  <c r="CI30" i="25" s="1"/>
  <c r="CH25" i="24"/>
  <c r="CI25" i="24" s="1"/>
  <c r="CK25" i="24"/>
  <c r="CY24" i="24"/>
  <c r="CT25" i="24"/>
  <c r="CH219" i="22"/>
  <c r="CI219" i="22" s="1"/>
  <c r="CT219" i="22"/>
  <c r="CY218" i="22"/>
  <c r="CK219" i="22"/>
  <c r="CH211" i="22"/>
  <c r="CI211" i="22" s="1"/>
  <c r="CT211" i="22"/>
  <c r="CY210" i="22"/>
  <c r="CK211" i="22"/>
  <c r="CO191" i="22"/>
  <c r="CP191" i="22" s="1"/>
  <c r="CL191" i="22"/>
  <c r="CM191" i="22" s="1"/>
  <c r="CZ191" i="22"/>
  <c r="CU192" i="22"/>
  <c r="CY186" i="22"/>
  <c r="CK187" i="22"/>
  <c r="CH187" i="22"/>
  <c r="CI187" i="22" s="1"/>
  <c r="CT187" i="22"/>
  <c r="CL167" i="22"/>
  <c r="CM167" i="22" s="1"/>
  <c r="CZ167" i="22"/>
  <c r="CU168" i="22"/>
  <c r="CO167" i="22"/>
  <c r="CP167" i="22" s="1"/>
  <c r="CO159" i="22"/>
  <c r="CP159" i="22" s="1"/>
  <c r="CL159" i="22"/>
  <c r="CM159" i="22" s="1"/>
  <c r="CZ159" i="22"/>
  <c r="CU160" i="22"/>
  <c r="CO135" i="22"/>
  <c r="CP135" i="22" s="1"/>
  <c r="CL135" i="22"/>
  <c r="CM135" i="22" s="1"/>
  <c r="CZ135" i="22"/>
  <c r="CU136" i="22"/>
  <c r="CL119" i="22"/>
  <c r="CM119" i="22" s="1"/>
  <c r="CZ119" i="22"/>
  <c r="CU120" i="22"/>
  <c r="CO119" i="22"/>
  <c r="CP119" i="22" s="1"/>
  <c r="CO111" i="22"/>
  <c r="CP111" i="22" s="1"/>
  <c r="CZ111" i="22"/>
  <c r="CL111" i="22"/>
  <c r="CM111" i="22" s="1"/>
  <c r="CU112" i="22"/>
  <c r="CH107" i="22"/>
  <c r="CI107" i="22" s="1"/>
  <c r="CY106" i="22"/>
  <c r="CK107" i="22"/>
  <c r="CT107" i="22"/>
  <c r="CZ79" i="22"/>
  <c r="CU80" i="22"/>
  <c r="CO79" i="22"/>
  <c r="CP79" i="22" s="1"/>
  <c r="CL79" i="22"/>
  <c r="CM79" i="22" s="1"/>
  <c r="CY74" i="22"/>
  <c r="CK75" i="22"/>
  <c r="CT75" i="22"/>
  <c r="CH75" i="22"/>
  <c r="CI75" i="22" s="1"/>
  <c r="CL71" i="22"/>
  <c r="CM71" i="22" s="1"/>
  <c r="CO71" i="22"/>
  <c r="CP71" i="22" s="1"/>
  <c r="CZ71" i="22"/>
  <c r="CU72" i="22"/>
  <c r="CY66" i="22"/>
  <c r="CH67" i="22"/>
  <c r="CI67" i="22" s="1"/>
  <c r="CT67" i="22"/>
  <c r="CK67" i="22"/>
  <c r="CU56" i="22"/>
  <c r="CL55" i="22"/>
  <c r="CM55" i="22" s="1"/>
  <c r="CZ55" i="22"/>
  <c r="CO55" i="22"/>
  <c r="CP55" i="22" s="1"/>
  <c r="CH51" i="22"/>
  <c r="CI51" i="22" s="1"/>
  <c r="CK51" i="22"/>
  <c r="CY50" i="22"/>
  <c r="CT51" i="22"/>
  <c r="CO31" i="22"/>
  <c r="CP31" i="22" s="1"/>
  <c r="CL31" i="22"/>
  <c r="CM31" i="22" s="1"/>
  <c r="CZ31" i="22"/>
  <c r="CU32" i="22"/>
  <c r="CK27" i="22"/>
  <c r="CH27" i="22"/>
  <c r="CI27" i="22" s="1"/>
  <c r="CT27" i="22"/>
  <c r="CY26" i="22"/>
  <c r="CQ4" i="14"/>
  <c r="CV3" i="14"/>
  <c r="BQ4" i="14"/>
  <c r="BR4" i="14"/>
  <c r="BR5" i="14"/>
  <c r="BQ5" i="14"/>
  <c r="BQ5" i="22"/>
  <c r="BR5" i="22"/>
  <c r="BY5" i="22"/>
  <c r="BQ5" i="23"/>
  <c r="BR5" i="23"/>
  <c r="BQ4" i="24"/>
  <c r="BR4" i="24"/>
  <c r="CQ5" i="34"/>
  <c r="CV4" i="34"/>
  <c r="BR3" i="21"/>
  <c r="BQ3" i="21"/>
  <c r="BQ3" i="14"/>
  <c r="BR3" i="14"/>
  <c r="CO325" i="34"/>
  <c r="CP325" i="34" s="1"/>
  <c r="CU326" i="34"/>
  <c r="CZ325" i="34"/>
  <c r="CL325" i="34"/>
  <c r="CM325" i="34" s="1"/>
  <c r="CL317" i="34"/>
  <c r="CM317" i="34" s="1"/>
  <c r="CZ317" i="34"/>
  <c r="CU318" i="34"/>
  <c r="CO317" i="34"/>
  <c r="CP317" i="34" s="1"/>
  <c r="CH313" i="34"/>
  <c r="CI313" i="34" s="1"/>
  <c r="CT313" i="34"/>
  <c r="CK313" i="34"/>
  <c r="CY312" i="34"/>
  <c r="CK305" i="34"/>
  <c r="CY304" i="34"/>
  <c r="CH305" i="34"/>
  <c r="CI305" i="34" s="1"/>
  <c r="CT305" i="34"/>
  <c r="CO301" i="34"/>
  <c r="CP301" i="34" s="1"/>
  <c r="CL301" i="34"/>
  <c r="CM301" i="34" s="1"/>
  <c r="CZ301" i="34"/>
  <c r="CU302" i="34"/>
  <c r="CY296" i="34"/>
  <c r="CT297" i="34"/>
  <c r="CK297" i="34"/>
  <c r="CH297" i="34"/>
  <c r="CI297" i="34" s="1"/>
  <c r="CH289" i="34"/>
  <c r="CI289" i="34" s="1"/>
  <c r="CT289" i="34"/>
  <c r="CY288" i="34"/>
  <c r="CK289" i="34"/>
  <c r="CO285" i="34"/>
  <c r="CP285" i="34" s="1"/>
  <c r="CU286" i="34"/>
  <c r="CL285" i="34"/>
  <c r="CM285" i="34" s="1"/>
  <c r="CZ285" i="34"/>
  <c r="CY280" i="34"/>
  <c r="CT281" i="34"/>
  <c r="CK281" i="34"/>
  <c r="CH281" i="34"/>
  <c r="CI281" i="34" s="1"/>
  <c r="CT273" i="34"/>
  <c r="CK273" i="34"/>
  <c r="CY272" i="34"/>
  <c r="CH273" i="34"/>
  <c r="CI273" i="34" s="1"/>
  <c r="CU270" i="34"/>
  <c r="CZ269" i="34"/>
  <c r="CL269" i="34"/>
  <c r="CM269" i="34" s="1"/>
  <c r="CO269" i="34"/>
  <c r="CP269" i="34" s="1"/>
  <c r="CH265" i="34"/>
  <c r="CI265" i="34" s="1"/>
  <c r="CT265" i="34"/>
  <c r="CK265" i="34"/>
  <c r="CY264" i="34"/>
  <c r="CH257" i="34"/>
  <c r="CI257" i="34" s="1"/>
  <c r="CY256" i="34"/>
  <c r="CK257" i="34"/>
  <c r="CT257" i="34"/>
  <c r="CL253" i="34"/>
  <c r="CM253" i="34" s="1"/>
  <c r="CZ253" i="34"/>
  <c r="CO253" i="34"/>
  <c r="CP253" i="34" s="1"/>
  <c r="CU254" i="34"/>
  <c r="CK249" i="34"/>
  <c r="CT249" i="34"/>
  <c r="CH249" i="34"/>
  <c r="CI249" i="34" s="1"/>
  <c r="CY248" i="34"/>
  <c r="CH241" i="34"/>
  <c r="CI241" i="34" s="1"/>
  <c r="CY240" i="34"/>
  <c r="CK241" i="34"/>
  <c r="CT241" i="34"/>
  <c r="CO237" i="34"/>
  <c r="CP237" i="34" s="1"/>
  <c r="CZ237" i="34"/>
  <c r="CL237" i="34"/>
  <c r="CM237" i="34" s="1"/>
  <c r="CU238" i="34"/>
  <c r="CT233" i="34"/>
  <c r="CY232" i="34"/>
  <c r="CH233" i="34"/>
  <c r="CI233" i="34" s="1"/>
  <c r="CK233" i="34"/>
  <c r="CY224" i="34"/>
  <c r="CT225" i="34"/>
  <c r="CK225" i="34"/>
  <c r="CH225" i="34"/>
  <c r="CI225" i="34" s="1"/>
  <c r="CO221" i="34"/>
  <c r="CP221" i="34" s="1"/>
  <c r="CL221" i="34"/>
  <c r="CM221" i="34" s="1"/>
  <c r="CZ221" i="34"/>
  <c r="CU222" i="34"/>
  <c r="CK217" i="34"/>
  <c r="CH217" i="34"/>
  <c r="CI217" i="34" s="1"/>
  <c r="CT217" i="34"/>
  <c r="CY216" i="34"/>
  <c r="CY208" i="34"/>
  <c r="CH209" i="34"/>
  <c r="CI209" i="34" s="1"/>
  <c r="CT209" i="34"/>
  <c r="CK209" i="34"/>
  <c r="CO205" i="34"/>
  <c r="CP205" i="34" s="1"/>
  <c r="CZ205" i="34"/>
  <c r="CU206" i="34"/>
  <c r="CL205" i="34"/>
  <c r="CM205" i="34" s="1"/>
  <c r="CK201" i="34"/>
  <c r="CY200" i="34"/>
  <c r="CH201" i="34"/>
  <c r="CI201" i="34" s="1"/>
  <c r="CT201" i="34"/>
  <c r="CH193" i="34"/>
  <c r="CI193" i="34" s="1"/>
  <c r="CT193" i="34"/>
  <c r="CY192" i="34"/>
  <c r="CK193" i="34"/>
  <c r="CL189" i="34"/>
  <c r="CM189" i="34" s="1"/>
  <c r="CZ189" i="34"/>
  <c r="CU190" i="34"/>
  <c r="CO189" i="34"/>
  <c r="CP189" i="34" s="1"/>
  <c r="CY184" i="34"/>
  <c r="CH185" i="34"/>
  <c r="CI185" i="34" s="1"/>
  <c r="CK185" i="34"/>
  <c r="CT185" i="34"/>
  <c r="CT177" i="34"/>
  <c r="CH177" i="34"/>
  <c r="CI177" i="34" s="1"/>
  <c r="CY176" i="34"/>
  <c r="CK177" i="34"/>
  <c r="CO173" i="34"/>
  <c r="CP173" i="34" s="1"/>
  <c r="CL173" i="34"/>
  <c r="CM173" i="34" s="1"/>
  <c r="CZ173" i="34"/>
  <c r="CU174" i="34"/>
  <c r="CH169" i="34"/>
  <c r="CI169" i="34" s="1"/>
  <c r="CY168" i="34"/>
  <c r="CK169" i="34"/>
  <c r="CT169" i="34"/>
  <c r="CT161" i="34"/>
  <c r="CK161" i="34"/>
  <c r="CH161" i="34"/>
  <c r="CI161" i="34" s="1"/>
  <c r="CY160" i="34"/>
  <c r="CL157" i="34"/>
  <c r="CM157" i="34" s="1"/>
  <c r="CU158" i="34"/>
  <c r="CZ157" i="34"/>
  <c r="CO157" i="34"/>
  <c r="CP157" i="34" s="1"/>
  <c r="CH153" i="34"/>
  <c r="CI153" i="34" s="1"/>
  <c r="CT153" i="34"/>
  <c r="CY152" i="34"/>
  <c r="CK153" i="34"/>
  <c r="CY144" i="34"/>
  <c r="CK145" i="34"/>
  <c r="CT145" i="34"/>
  <c r="CH145" i="34"/>
  <c r="CI145" i="34" s="1"/>
  <c r="CU142" i="34"/>
  <c r="CZ141" i="34"/>
  <c r="CO141" i="34"/>
  <c r="CP141" i="34" s="1"/>
  <c r="CL141" i="34"/>
  <c r="CM141" i="34" s="1"/>
  <c r="CH137" i="34"/>
  <c r="CI137" i="34" s="1"/>
  <c r="CY136" i="34"/>
  <c r="CK137" i="34"/>
  <c r="CT137" i="34"/>
  <c r="CT129" i="34"/>
  <c r="CH129" i="34"/>
  <c r="CI129" i="34" s="1"/>
  <c r="CK129" i="34"/>
  <c r="CY128" i="34"/>
  <c r="CZ125" i="34"/>
  <c r="CL125" i="34"/>
  <c r="CM125" i="34" s="1"/>
  <c r="CU126" i="34"/>
  <c r="CO125" i="34"/>
  <c r="CP125" i="34" s="1"/>
  <c r="CY120" i="34"/>
  <c r="CK121" i="34"/>
  <c r="CT121" i="34"/>
  <c r="CH121" i="34"/>
  <c r="CI121" i="34" s="1"/>
  <c r="CY112" i="34"/>
  <c r="CK113" i="34"/>
  <c r="CT113" i="34"/>
  <c r="CH113" i="34"/>
  <c r="CI113" i="34" s="1"/>
  <c r="CO109" i="34"/>
  <c r="CP109" i="34" s="1"/>
  <c r="CU110" i="34"/>
  <c r="CZ109" i="34"/>
  <c r="CL109" i="34"/>
  <c r="CM109" i="34" s="1"/>
  <c r="CH105" i="34"/>
  <c r="CI105" i="34" s="1"/>
  <c r="CT105" i="34"/>
  <c r="CK105" i="34"/>
  <c r="CY104" i="34"/>
  <c r="CY96" i="34"/>
  <c r="CH97" i="34"/>
  <c r="CI97" i="34" s="1"/>
  <c r="CT97" i="34"/>
  <c r="CK97" i="34"/>
  <c r="CL93" i="34"/>
  <c r="CM93" i="34" s="1"/>
  <c r="CU94" i="34"/>
  <c r="CO93" i="34"/>
  <c r="CP93" i="34" s="1"/>
  <c r="CZ93" i="34"/>
  <c r="CK89" i="34"/>
  <c r="CT89" i="34"/>
  <c r="CY88" i="34"/>
  <c r="CH89" i="34"/>
  <c r="CI89" i="34" s="1"/>
  <c r="CK81" i="34"/>
  <c r="CT81" i="34"/>
  <c r="CH81" i="34"/>
  <c r="CI81" i="34" s="1"/>
  <c r="CY80" i="34"/>
  <c r="CZ77" i="34"/>
  <c r="CO77" i="34"/>
  <c r="CP77" i="34" s="1"/>
  <c r="CU78" i="34"/>
  <c r="CL77" i="34"/>
  <c r="CM77" i="34" s="1"/>
  <c r="CK73" i="34"/>
  <c r="CT73" i="34"/>
  <c r="CY72" i="34"/>
  <c r="CH73" i="34"/>
  <c r="CI73" i="34" s="1"/>
  <c r="CH65" i="34"/>
  <c r="CI65" i="34" s="1"/>
  <c r="CK65" i="34"/>
  <c r="CT65" i="34"/>
  <c r="CY64" i="34"/>
  <c r="CL61" i="34"/>
  <c r="CM61" i="34" s="1"/>
  <c r="CZ61" i="34"/>
  <c r="CU62" i="34"/>
  <c r="CO61" i="34"/>
  <c r="CP61" i="34" s="1"/>
  <c r="CK57" i="34"/>
  <c r="CH57" i="34"/>
  <c r="CI57" i="34" s="1"/>
  <c r="CT57" i="34"/>
  <c r="CY56" i="34"/>
  <c r="CT49" i="34"/>
  <c r="CK49" i="34"/>
  <c r="CH49" i="34"/>
  <c r="CI49" i="34" s="1"/>
  <c r="CY48" i="34"/>
  <c r="CO45" i="34"/>
  <c r="CP45" i="34" s="1"/>
  <c r="CZ45" i="34"/>
  <c r="CL45" i="34"/>
  <c r="CM45" i="34" s="1"/>
  <c r="CU46" i="34"/>
  <c r="CH41" i="34"/>
  <c r="CI41" i="34" s="1"/>
  <c r="CT41" i="34"/>
  <c r="CK41" i="34"/>
  <c r="CY40" i="34"/>
  <c r="CK33" i="34"/>
  <c r="CY32" i="34"/>
  <c r="CH33" i="34"/>
  <c r="CI33" i="34" s="1"/>
  <c r="CT33" i="34"/>
  <c r="CL29" i="34"/>
  <c r="CM29" i="34" s="1"/>
  <c r="CU30" i="34"/>
  <c r="CO29" i="34"/>
  <c r="CP29" i="34" s="1"/>
  <c r="CZ29" i="34"/>
  <c r="CK25" i="34"/>
  <c r="CY24" i="34"/>
  <c r="CH25" i="34"/>
  <c r="CI25" i="34" s="1"/>
  <c r="CT25" i="34"/>
  <c r="CT17" i="34"/>
  <c r="CK17" i="34"/>
  <c r="CH17" i="34"/>
  <c r="CI17" i="34" s="1"/>
  <c r="CY16" i="34"/>
  <c r="CL13" i="34"/>
  <c r="CM13" i="34" s="1"/>
  <c r="CZ13" i="34"/>
  <c r="CO13" i="34"/>
  <c r="CP13" i="34" s="1"/>
  <c r="CU14" i="34"/>
  <c r="CY8" i="34"/>
  <c r="CH9" i="34"/>
  <c r="CI9" i="34" s="1"/>
  <c r="CT9" i="34"/>
  <c r="CK9" i="34"/>
  <c r="CK324" i="34"/>
  <c r="CH324" i="34"/>
  <c r="CI324" i="34" s="1"/>
  <c r="CT324" i="34"/>
  <c r="CY323" i="34"/>
  <c r="CK312" i="34"/>
  <c r="CH312" i="34"/>
  <c r="CI312" i="34" s="1"/>
  <c r="CY311" i="34"/>
  <c r="CT312" i="34"/>
  <c r="CU305" i="34"/>
  <c r="CO304" i="34"/>
  <c r="CP304" i="34" s="1"/>
  <c r="CL304" i="34"/>
  <c r="CM304" i="34" s="1"/>
  <c r="CZ304" i="34"/>
  <c r="CY295" i="34"/>
  <c r="CK296" i="34"/>
  <c r="CH296" i="34"/>
  <c r="CI296" i="34" s="1"/>
  <c r="CT296" i="34"/>
  <c r="CL288" i="34"/>
  <c r="CM288" i="34" s="1"/>
  <c r="CZ288" i="34"/>
  <c r="CU289" i="34"/>
  <c r="CO288" i="34"/>
  <c r="CP288" i="34" s="1"/>
  <c r="CY279" i="34"/>
  <c r="CK280" i="34"/>
  <c r="CH280" i="34"/>
  <c r="CI280" i="34" s="1"/>
  <c r="CT280" i="34"/>
  <c r="CO272" i="34"/>
  <c r="CP272" i="34" s="1"/>
  <c r="CU273" i="34"/>
  <c r="CL272" i="34"/>
  <c r="CM272" i="34" s="1"/>
  <c r="CZ272" i="34"/>
  <c r="CY263" i="34"/>
  <c r="CH264" i="34"/>
  <c r="CI264" i="34" s="1"/>
  <c r="CT264" i="34"/>
  <c r="CK264" i="34"/>
  <c r="CL256" i="34"/>
  <c r="CM256" i="34" s="1"/>
  <c r="CZ256" i="34"/>
  <c r="CU257" i="34"/>
  <c r="CO256" i="34"/>
  <c r="CP256" i="34" s="1"/>
  <c r="CY247" i="34"/>
  <c r="CH248" i="34"/>
  <c r="CI248" i="34" s="1"/>
  <c r="CT248" i="34"/>
  <c r="CK248" i="34"/>
  <c r="CL240" i="34"/>
  <c r="CM240" i="34" s="1"/>
  <c r="CZ240" i="34"/>
  <c r="CU241" i="34"/>
  <c r="CO240" i="34"/>
  <c r="CP240" i="34" s="1"/>
  <c r="CH232" i="34"/>
  <c r="CI232" i="34" s="1"/>
  <c r="CK232" i="34"/>
  <c r="CY231" i="34"/>
  <c r="CT232" i="34"/>
  <c r="CL224" i="34"/>
  <c r="CM224" i="34" s="1"/>
  <c r="CO224" i="34"/>
  <c r="CP224" i="34" s="1"/>
  <c r="CZ224" i="34"/>
  <c r="CU225" i="34"/>
  <c r="CH216" i="34"/>
  <c r="CI216" i="34" s="1"/>
  <c r="CY215" i="34"/>
  <c r="CT216" i="34"/>
  <c r="CK216" i="34"/>
  <c r="CL208" i="34"/>
  <c r="CM208" i="34" s="1"/>
  <c r="CU209" i="34"/>
  <c r="CO208" i="34"/>
  <c r="CP208" i="34" s="1"/>
  <c r="CZ208" i="34"/>
  <c r="CH200" i="34"/>
  <c r="CI200" i="34" s="1"/>
  <c r="CK200" i="34"/>
  <c r="CY199" i="34"/>
  <c r="CT200" i="34"/>
  <c r="CZ192" i="34"/>
  <c r="CO192" i="34"/>
  <c r="CP192" i="34" s="1"/>
  <c r="CU193" i="34"/>
  <c r="CL192" i="34"/>
  <c r="CM192" i="34" s="1"/>
  <c r="CH184" i="34"/>
  <c r="CI184" i="34" s="1"/>
  <c r="CT184" i="34"/>
  <c r="CK184" i="34"/>
  <c r="CY183" i="34"/>
  <c r="CL176" i="34"/>
  <c r="CM176" i="34" s="1"/>
  <c r="CZ176" i="34"/>
  <c r="CO176" i="34"/>
  <c r="CP176" i="34" s="1"/>
  <c r="CU177" i="34"/>
  <c r="CH168" i="34"/>
  <c r="CI168" i="34" s="1"/>
  <c r="CK168" i="34"/>
  <c r="CY167" i="34"/>
  <c r="CT168" i="34"/>
  <c r="CL160" i="34"/>
  <c r="CM160" i="34" s="1"/>
  <c r="CZ160" i="34"/>
  <c r="CO160" i="34"/>
  <c r="CP160" i="34" s="1"/>
  <c r="CU161" i="34"/>
  <c r="CH152" i="34"/>
  <c r="CI152" i="34" s="1"/>
  <c r="CT152" i="34"/>
  <c r="CY151" i="34"/>
  <c r="CK152" i="34"/>
  <c r="CL144" i="34"/>
  <c r="CM144" i="34" s="1"/>
  <c r="CU145" i="34"/>
  <c r="CO144" i="34"/>
  <c r="CP144" i="34" s="1"/>
  <c r="CZ144" i="34"/>
  <c r="CH136" i="34"/>
  <c r="CI136" i="34" s="1"/>
  <c r="CT136" i="34"/>
  <c r="CY135" i="34"/>
  <c r="CK136" i="34"/>
  <c r="CO128" i="34"/>
  <c r="CP128" i="34" s="1"/>
  <c r="CL128" i="34"/>
  <c r="CM128" i="34" s="1"/>
  <c r="CZ128" i="34"/>
  <c r="CU129" i="34"/>
  <c r="CY119" i="34"/>
  <c r="CK120" i="34"/>
  <c r="CT120" i="34"/>
  <c r="CH120" i="34"/>
  <c r="CI120" i="34" s="1"/>
  <c r="CZ112" i="34"/>
  <c r="CL112" i="34"/>
  <c r="CM112" i="34" s="1"/>
  <c r="CU113" i="34"/>
  <c r="CO112" i="34"/>
  <c r="CP112" i="34" s="1"/>
  <c r="CH104" i="34"/>
  <c r="CI104" i="34" s="1"/>
  <c r="CK104" i="34"/>
  <c r="CT104" i="34"/>
  <c r="CY103" i="34"/>
  <c r="CL96" i="34"/>
  <c r="CM96" i="34" s="1"/>
  <c r="CU97" i="34"/>
  <c r="CZ96" i="34"/>
  <c r="CO96" i="34"/>
  <c r="CP96" i="34" s="1"/>
  <c r="CK88" i="34"/>
  <c r="CY87" i="34"/>
  <c r="CH88" i="34"/>
  <c r="CI88" i="34" s="1"/>
  <c r="CT88" i="34"/>
  <c r="CO80" i="34"/>
  <c r="CP80" i="34" s="1"/>
  <c r="CZ80" i="34"/>
  <c r="CU81" i="34"/>
  <c r="CL80" i="34"/>
  <c r="CM80" i="34" s="1"/>
  <c r="CH72" i="34"/>
  <c r="CI72" i="34" s="1"/>
  <c r="CT72" i="34"/>
  <c r="CY71" i="34"/>
  <c r="CK72" i="34"/>
  <c r="CU65" i="34"/>
  <c r="CO64" i="34"/>
  <c r="CP64" i="34" s="1"/>
  <c r="CZ64" i="34"/>
  <c r="CL64" i="34"/>
  <c r="CM64" i="34" s="1"/>
  <c r="CU57" i="34"/>
  <c r="CO56" i="34"/>
  <c r="CP56" i="34" s="1"/>
  <c r="CZ56" i="34"/>
  <c r="CL56" i="34"/>
  <c r="CM56" i="34" s="1"/>
  <c r="CO40" i="34"/>
  <c r="CP40" i="34" s="1"/>
  <c r="CL40" i="34"/>
  <c r="CM40" i="34" s="1"/>
  <c r="CZ40" i="34"/>
  <c r="CU41" i="34"/>
  <c r="CZ24" i="34"/>
  <c r="CL24" i="34"/>
  <c r="CM24" i="34" s="1"/>
  <c r="CU25" i="34"/>
  <c r="CO24" i="34"/>
  <c r="CP24" i="34" s="1"/>
  <c r="CK16" i="34"/>
  <c r="CT16" i="34"/>
  <c r="CH16" i="34"/>
  <c r="CI16" i="34" s="1"/>
  <c r="CY15" i="34"/>
  <c r="CL8" i="34"/>
  <c r="CM8" i="34" s="1"/>
  <c r="CU9" i="34"/>
  <c r="CO8" i="34"/>
  <c r="CP8" i="34" s="1"/>
  <c r="CZ8" i="34"/>
  <c r="CO323" i="34"/>
  <c r="CP323" i="34" s="1"/>
  <c r="CL323" i="34"/>
  <c r="CM323" i="34" s="1"/>
  <c r="CU324" i="34"/>
  <c r="CZ323" i="34"/>
  <c r="CU316" i="34"/>
  <c r="CL315" i="34"/>
  <c r="CM315" i="34" s="1"/>
  <c r="CO315" i="34"/>
  <c r="CP315" i="34" s="1"/>
  <c r="CZ315" i="34"/>
  <c r="CL307" i="34"/>
  <c r="CM307" i="34" s="1"/>
  <c r="CU308" i="34"/>
  <c r="CZ307" i="34"/>
  <c r="CO307" i="34"/>
  <c r="CP307" i="34" s="1"/>
  <c r="CU300" i="34"/>
  <c r="CO299" i="34"/>
  <c r="CP299" i="34" s="1"/>
  <c r="CL299" i="34"/>
  <c r="CM299" i="34" s="1"/>
  <c r="CZ299" i="34"/>
  <c r="CU292" i="34"/>
  <c r="CL291" i="34"/>
  <c r="CM291" i="34" s="1"/>
  <c r="CZ291" i="34"/>
  <c r="CO291" i="34"/>
  <c r="CP291" i="34" s="1"/>
  <c r="CU284" i="34"/>
  <c r="CL283" i="34"/>
  <c r="CM283" i="34" s="1"/>
  <c r="CZ283" i="34"/>
  <c r="CO283" i="34"/>
  <c r="CP283" i="34" s="1"/>
  <c r="CL275" i="34"/>
  <c r="CM275" i="34" s="1"/>
  <c r="CZ275" i="34"/>
  <c r="CU276" i="34"/>
  <c r="CO275" i="34"/>
  <c r="CP275" i="34" s="1"/>
  <c r="CL267" i="34"/>
  <c r="CM267" i="34" s="1"/>
  <c r="CZ267" i="34"/>
  <c r="CU268" i="34"/>
  <c r="CO267" i="34"/>
  <c r="CP267" i="34" s="1"/>
  <c r="CL259" i="34"/>
  <c r="CM259" i="34" s="1"/>
  <c r="CZ259" i="34"/>
  <c r="CU260" i="34"/>
  <c r="CO259" i="34"/>
  <c r="CP259" i="34" s="1"/>
  <c r="CL251" i="34"/>
  <c r="CM251" i="34" s="1"/>
  <c r="CZ251" i="34"/>
  <c r="CU252" i="34"/>
  <c r="CO251" i="34"/>
  <c r="CP251" i="34" s="1"/>
  <c r="CL243" i="34"/>
  <c r="CM243" i="34" s="1"/>
  <c r="CZ243" i="34"/>
  <c r="CU244" i="34"/>
  <c r="CO243" i="34"/>
  <c r="CP243" i="34" s="1"/>
  <c r="CL235" i="34"/>
  <c r="CM235" i="34" s="1"/>
  <c r="CU236" i="34"/>
  <c r="CO235" i="34"/>
  <c r="CP235" i="34" s="1"/>
  <c r="CZ235" i="34"/>
  <c r="CU228" i="34"/>
  <c r="CO227" i="34"/>
  <c r="CP227" i="34" s="1"/>
  <c r="CL227" i="34"/>
  <c r="CM227" i="34" s="1"/>
  <c r="CZ227" i="34"/>
  <c r="CZ219" i="34"/>
  <c r="CL219" i="34"/>
  <c r="CM219" i="34" s="1"/>
  <c r="CU220" i="34"/>
  <c r="CO219" i="34"/>
  <c r="CP219" i="34" s="1"/>
  <c r="CU212" i="34"/>
  <c r="CZ211" i="34"/>
  <c r="CO211" i="34"/>
  <c r="CP211" i="34" s="1"/>
  <c r="CL211" i="34"/>
  <c r="CM211" i="34" s="1"/>
  <c r="CZ203" i="34"/>
  <c r="CO203" i="34"/>
  <c r="CP203" i="34" s="1"/>
  <c r="CL203" i="34"/>
  <c r="CM203" i="34" s="1"/>
  <c r="CU204" i="34"/>
  <c r="CL195" i="34"/>
  <c r="CM195" i="34" s="1"/>
  <c r="CO195" i="34"/>
  <c r="CP195" i="34" s="1"/>
  <c r="CZ195" i="34"/>
  <c r="CU196" i="34"/>
  <c r="CZ187" i="34"/>
  <c r="CL187" i="34"/>
  <c r="CM187" i="34" s="1"/>
  <c r="CO187" i="34"/>
  <c r="CP187" i="34" s="1"/>
  <c r="CU188" i="34"/>
  <c r="CZ179" i="34"/>
  <c r="CL179" i="34"/>
  <c r="CM179" i="34" s="1"/>
  <c r="CU180" i="34"/>
  <c r="CO179" i="34"/>
  <c r="CP179" i="34" s="1"/>
  <c r="CZ171" i="34"/>
  <c r="CO171" i="34"/>
  <c r="CP171" i="34" s="1"/>
  <c r="CL171" i="34"/>
  <c r="CM171" i="34" s="1"/>
  <c r="CU172" i="34"/>
  <c r="CZ163" i="34"/>
  <c r="CL163" i="34"/>
  <c r="CM163" i="34" s="1"/>
  <c r="CO163" i="34"/>
  <c r="CP163" i="34" s="1"/>
  <c r="CU164" i="34"/>
  <c r="CO155" i="34"/>
  <c r="CP155" i="34" s="1"/>
  <c r="CZ155" i="34"/>
  <c r="CL155" i="34"/>
  <c r="CM155" i="34" s="1"/>
  <c r="CU156" i="34"/>
  <c r="CL147" i="34"/>
  <c r="CM147" i="34" s="1"/>
  <c r="CZ147" i="34"/>
  <c r="CU148" i="34"/>
  <c r="CO147" i="34"/>
  <c r="CP147" i="34" s="1"/>
  <c r="CO139" i="34"/>
  <c r="CP139" i="34" s="1"/>
  <c r="CU140" i="34"/>
  <c r="CZ139" i="34"/>
  <c r="CL139" i="34"/>
  <c r="CM139" i="34" s="1"/>
  <c r="CL131" i="34"/>
  <c r="CM131" i="34" s="1"/>
  <c r="CO131" i="34"/>
  <c r="CP131" i="34" s="1"/>
  <c r="CZ131" i="34"/>
  <c r="CU132" i="34"/>
  <c r="CZ123" i="34"/>
  <c r="CU124" i="34"/>
  <c r="CL123" i="34"/>
  <c r="CM123" i="34" s="1"/>
  <c r="CO123" i="34"/>
  <c r="CP123" i="34" s="1"/>
  <c r="CO115" i="34"/>
  <c r="CP115" i="34" s="1"/>
  <c r="CZ115" i="34"/>
  <c r="CU116" i="34"/>
  <c r="CL115" i="34"/>
  <c r="CM115" i="34" s="1"/>
  <c r="CO107" i="34"/>
  <c r="CP107" i="34" s="1"/>
  <c r="CL107" i="34"/>
  <c r="CM107" i="34" s="1"/>
  <c r="CU108" i="34"/>
  <c r="CZ107" i="34"/>
  <c r="CL99" i="34"/>
  <c r="CM99" i="34" s="1"/>
  <c r="CZ99" i="34"/>
  <c r="CU100" i="34"/>
  <c r="CO99" i="34"/>
  <c r="CP99" i="34" s="1"/>
  <c r="CO91" i="34"/>
  <c r="CP91" i="34" s="1"/>
  <c r="CL91" i="34"/>
  <c r="CM91" i="34" s="1"/>
  <c r="CZ91" i="34"/>
  <c r="CU92" i="34"/>
  <c r="CO83" i="34"/>
  <c r="CP83" i="34" s="1"/>
  <c r="CZ83" i="34"/>
  <c r="CU84" i="34"/>
  <c r="CL83" i="34"/>
  <c r="CM83" i="34" s="1"/>
  <c r="CO75" i="34"/>
  <c r="CP75" i="34" s="1"/>
  <c r="CL75" i="34"/>
  <c r="CM75" i="34" s="1"/>
  <c r="CZ75" i="34"/>
  <c r="CU76" i="34"/>
  <c r="CO67" i="34"/>
  <c r="CP67" i="34" s="1"/>
  <c r="CU68" i="34"/>
  <c r="CZ67" i="34"/>
  <c r="CL67" i="34"/>
  <c r="CM67" i="34" s="1"/>
  <c r="CZ59" i="34"/>
  <c r="CO59" i="34"/>
  <c r="CP59" i="34" s="1"/>
  <c r="CL59" i="34"/>
  <c r="CM59" i="34" s="1"/>
  <c r="CU60" i="34"/>
  <c r="CL51" i="34"/>
  <c r="CM51" i="34" s="1"/>
  <c r="CU52" i="34"/>
  <c r="CO51" i="34"/>
  <c r="CP51" i="34" s="1"/>
  <c r="CZ51" i="34"/>
  <c r="CO43" i="34"/>
  <c r="CP43" i="34" s="1"/>
  <c r="CU44" i="34"/>
  <c r="CZ43" i="34"/>
  <c r="CL43" i="34"/>
  <c r="CM43" i="34" s="1"/>
  <c r="CO35" i="34"/>
  <c r="CP35" i="34" s="1"/>
  <c r="CZ35" i="34"/>
  <c r="CL35" i="34"/>
  <c r="CM35" i="34" s="1"/>
  <c r="CU36" i="34"/>
  <c r="CZ27" i="34"/>
  <c r="CL27" i="34"/>
  <c r="CM27" i="34" s="1"/>
  <c r="CU28" i="34"/>
  <c r="CO27" i="34"/>
  <c r="CP27" i="34" s="1"/>
  <c r="CU20" i="34"/>
  <c r="CO19" i="34"/>
  <c r="CP19" i="34" s="1"/>
  <c r="CZ19" i="34"/>
  <c r="CL19" i="34"/>
  <c r="CM19" i="34" s="1"/>
  <c r="CL11" i="34"/>
  <c r="CM11" i="34" s="1"/>
  <c r="CZ11" i="34"/>
  <c r="CO11" i="34"/>
  <c r="CP11" i="34" s="1"/>
  <c r="CU12" i="34"/>
  <c r="CZ3" i="34"/>
  <c r="CU4" i="34"/>
  <c r="CO3" i="34"/>
  <c r="CP3" i="34" s="1"/>
  <c r="CL3" i="34"/>
  <c r="CM3" i="34" s="1"/>
  <c r="CZ326" i="34"/>
  <c r="CO326" i="34"/>
  <c r="CP326" i="34" s="1"/>
  <c r="CL326" i="34"/>
  <c r="CM326" i="34" s="1"/>
  <c r="CU327" i="34"/>
  <c r="CO318" i="34"/>
  <c r="CP318" i="34" s="1"/>
  <c r="CU319" i="34"/>
  <c r="CL318" i="34"/>
  <c r="CM318" i="34" s="1"/>
  <c r="CZ318" i="34"/>
  <c r="CL54" i="34"/>
  <c r="CM54" i="34" s="1"/>
  <c r="CU55" i="34"/>
  <c r="CO54" i="34"/>
  <c r="CP54" i="34" s="1"/>
  <c r="CZ54" i="34"/>
  <c r="CO46" i="34"/>
  <c r="CP46" i="34" s="1"/>
  <c r="CU47" i="34"/>
  <c r="CZ46" i="34"/>
  <c r="CL46" i="34"/>
  <c r="CM46" i="34" s="1"/>
  <c r="CL38" i="34"/>
  <c r="CM38" i="34" s="1"/>
  <c r="CZ38" i="34"/>
  <c r="CU39" i="34"/>
  <c r="CO38" i="34"/>
  <c r="CP38" i="34" s="1"/>
  <c r="CL30" i="34"/>
  <c r="CM30" i="34" s="1"/>
  <c r="CO30" i="34"/>
  <c r="CP30" i="34" s="1"/>
  <c r="CU31" i="34"/>
  <c r="CZ30" i="34"/>
  <c r="CU23" i="34"/>
  <c r="CZ22" i="34"/>
  <c r="CO22" i="34"/>
  <c r="CP22" i="34" s="1"/>
  <c r="CL22" i="34"/>
  <c r="CM22" i="34" s="1"/>
  <c r="CO14" i="34"/>
  <c r="CP14" i="34" s="1"/>
  <c r="CL14" i="34"/>
  <c r="CM14" i="34" s="1"/>
  <c r="CZ14" i="34"/>
  <c r="CU15" i="34"/>
  <c r="CO6" i="34"/>
  <c r="CP6" i="34" s="1"/>
  <c r="CL6" i="34"/>
  <c r="CM6" i="34" s="1"/>
  <c r="CZ6" i="34"/>
  <c r="CU7" i="34"/>
  <c r="BM5" i="19"/>
  <c r="BM6" i="19"/>
  <c r="BM4" i="19"/>
  <c r="CO72" i="22"/>
  <c r="CP72" i="22" s="1"/>
  <c r="CL72" i="22"/>
  <c r="CM72" i="22" s="1"/>
  <c r="CZ72" i="22"/>
  <c r="CU73" i="22"/>
  <c r="CY67" i="22"/>
  <c r="CT68" i="22"/>
  <c r="CH68" i="22"/>
  <c r="CI68" i="22" s="1"/>
  <c r="CK68" i="22"/>
  <c r="CO64" i="22"/>
  <c r="CP64" i="22" s="1"/>
  <c r="CZ64" i="22"/>
  <c r="CU65" i="22"/>
  <c r="CL64" i="22"/>
  <c r="CM64" i="22" s="1"/>
  <c r="CY59" i="22"/>
  <c r="CH60" i="22"/>
  <c r="CI60" i="22" s="1"/>
  <c r="CK60" i="22"/>
  <c r="CT60" i="22"/>
  <c r="CL56" i="22"/>
  <c r="CM56" i="22" s="1"/>
  <c r="CU57" i="22"/>
  <c r="CO56" i="22"/>
  <c r="CP56" i="22" s="1"/>
  <c r="CZ56" i="22"/>
  <c r="CY51" i="22"/>
  <c r="CH52" i="22"/>
  <c r="CI52" i="22" s="1"/>
  <c r="CT52" i="22"/>
  <c r="CK52" i="22"/>
  <c r="CL48" i="22"/>
  <c r="CM48" i="22" s="1"/>
  <c r="CZ48" i="22"/>
  <c r="CU49" i="22"/>
  <c r="CO48" i="22"/>
  <c r="CP48" i="22" s="1"/>
  <c r="CY43" i="22"/>
  <c r="CT44" i="22"/>
  <c r="CH44" i="22"/>
  <c r="CI44" i="22" s="1"/>
  <c r="CK44" i="22"/>
  <c r="CU41" i="22"/>
  <c r="CO40" i="22"/>
  <c r="CP40" i="22" s="1"/>
  <c r="CL40" i="22"/>
  <c r="CM40" i="22" s="1"/>
  <c r="CZ40" i="22"/>
  <c r="CY35" i="22"/>
  <c r="CT36" i="22"/>
  <c r="CH36" i="22"/>
  <c r="CI36" i="22" s="1"/>
  <c r="CK36" i="22"/>
  <c r="CL32" i="22"/>
  <c r="CM32" i="22" s="1"/>
  <c r="CZ32" i="22"/>
  <c r="CU33" i="22"/>
  <c r="CO32" i="22"/>
  <c r="CP32" i="22" s="1"/>
  <c r="CY27" i="22"/>
  <c r="CT28" i="22"/>
  <c r="CH28" i="22"/>
  <c r="CI28" i="22" s="1"/>
  <c r="CK28" i="22"/>
  <c r="CU25" i="22"/>
  <c r="CO24" i="22"/>
  <c r="CP24" i="22" s="1"/>
  <c r="CL24" i="22"/>
  <c r="CM24" i="22" s="1"/>
  <c r="CZ24" i="22"/>
  <c r="CY19" i="22"/>
  <c r="CT20" i="22"/>
  <c r="CK20" i="22"/>
  <c r="CH20" i="22"/>
  <c r="CI20" i="22" s="1"/>
  <c r="CL16" i="22"/>
  <c r="CM16" i="22" s="1"/>
  <c r="CZ16" i="22"/>
  <c r="CO16" i="22"/>
  <c r="CP16" i="22" s="1"/>
  <c r="CU17" i="22"/>
  <c r="CK12" i="22"/>
  <c r="CH12" i="22"/>
  <c r="CI12" i="22" s="1"/>
  <c r="CT12" i="22"/>
  <c r="CY11" i="22"/>
  <c r="CO8" i="22"/>
  <c r="CP8" i="22" s="1"/>
  <c r="CZ8" i="22"/>
  <c r="CU9" i="22"/>
  <c r="CL8" i="22"/>
  <c r="CM8" i="22" s="1"/>
  <c r="CU48" i="21"/>
  <c r="CZ47" i="21"/>
  <c r="CL47" i="21"/>
  <c r="CM47" i="21" s="1"/>
  <c r="CO47" i="21"/>
  <c r="CP47" i="21" s="1"/>
  <c r="CU40" i="21"/>
  <c r="CZ39" i="21"/>
  <c r="CL39" i="21"/>
  <c r="CM39" i="21" s="1"/>
  <c r="CO39" i="21"/>
  <c r="CP39" i="21" s="1"/>
  <c r="CT31" i="21"/>
  <c r="CY30" i="21"/>
  <c r="CH31" i="21"/>
  <c r="CI31" i="21" s="1"/>
  <c r="CK31" i="21"/>
  <c r="CO23" i="21"/>
  <c r="CP23" i="21" s="1"/>
  <c r="CL23" i="21"/>
  <c r="CM23" i="21" s="1"/>
  <c r="CZ23" i="21"/>
  <c r="CU24" i="21"/>
  <c r="CT23" i="21"/>
  <c r="CY22" i="21"/>
  <c r="CH23" i="21"/>
  <c r="CI23" i="21" s="1"/>
  <c r="CK23" i="21"/>
  <c r="CT15" i="21"/>
  <c r="CY14" i="21"/>
  <c r="CH15" i="21"/>
  <c r="CI15" i="21" s="1"/>
  <c r="CK15" i="21"/>
  <c r="CO7" i="21"/>
  <c r="CP7" i="21" s="1"/>
  <c r="CL7" i="21"/>
  <c r="CM7" i="21" s="1"/>
  <c r="CZ7" i="21"/>
  <c r="CU8" i="21"/>
  <c r="CT7" i="21"/>
  <c r="CY6" i="21"/>
  <c r="CH7" i="21"/>
  <c r="CI7" i="21" s="1"/>
  <c r="CK7" i="21"/>
  <c r="CY167" i="19"/>
  <c r="CK168" i="19"/>
  <c r="CT168" i="19"/>
  <c r="CH168" i="19"/>
  <c r="CI168" i="19" s="1"/>
  <c r="CZ168" i="19"/>
  <c r="CU169" i="19"/>
  <c r="CO168" i="19"/>
  <c r="CP168" i="19" s="1"/>
  <c r="CL168" i="19"/>
  <c r="CM168" i="19" s="1"/>
  <c r="CK160" i="19"/>
  <c r="CT160" i="19"/>
  <c r="CH160" i="19"/>
  <c r="CI160" i="19" s="1"/>
  <c r="CY159" i="19"/>
  <c r="CZ160" i="19"/>
  <c r="CU161" i="19"/>
  <c r="CL160" i="19"/>
  <c r="CM160" i="19" s="1"/>
  <c r="CO160" i="19"/>
  <c r="CP160" i="19" s="1"/>
  <c r="CH152" i="19"/>
  <c r="CI152" i="19" s="1"/>
  <c r="CK152" i="19"/>
  <c r="CT152" i="19"/>
  <c r="CY151" i="19"/>
  <c r="CZ152" i="19"/>
  <c r="CU153" i="19"/>
  <c r="CO152" i="19"/>
  <c r="CP152" i="19" s="1"/>
  <c r="CL152" i="19"/>
  <c r="CM152" i="19" s="1"/>
  <c r="CY143" i="19"/>
  <c r="CH144" i="19"/>
  <c r="CI144" i="19" s="1"/>
  <c r="CK144" i="19"/>
  <c r="CT144" i="19"/>
  <c r="CL144" i="19"/>
  <c r="CM144" i="19" s="1"/>
  <c r="CO144" i="19"/>
  <c r="CP144" i="19" s="1"/>
  <c r="CZ144" i="19"/>
  <c r="CU145" i="19"/>
  <c r="CY135" i="19"/>
  <c r="CK136" i="19"/>
  <c r="CT136" i="19"/>
  <c r="CH136" i="19"/>
  <c r="CI136" i="19" s="1"/>
  <c r="CO136" i="19"/>
  <c r="CP136" i="19" s="1"/>
  <c r="CL136" i="19"/>
  <c r="CM136" i="19" s="1"/>
  <c r="CU137" i="19"/>
  <c r="CZ136" i="19"/>
  <c r="CY127" i="19"/>
  <c r="CH128" i="19"/>
  <c r="CI128" i="19" s="1"/>
  <c r="CT128" i="19"/>
  <c r="CK128" i="19"/>
  <c r="CL128" i="19"/>
  <c r="CM128" i="19" s="1"/>
  <c r="CO128" i="19"/>
  <c r="CP128" i="19" s="1"/>
  <c r="CZ128" i="19"/>
  <c r="CU129" i="19"/>
  <c r="CY119" i="19"/>
  <c r="CK120" i="19"/>
  <c r="CT120" i="19"/>
  <c r="CH120" i="19"/>
  <c r="CI120" i="19" s="1"/>
  <c r="CO120" i="19"/>
  <c r="CP120" i="19" s="1"/>
  <c r="CL120" i="19"/>
  <c r="CM120" i="19" s="1"/>
  <c r="CU121" i="19"/>
  <c r="CZ120" i="19"/>
  <c r="CY111" i="19"/>
  <c r="CH112" i="19"/>
  <c r="CI112" i="19" s="1"/>
  <c r="CT112" i="19"/>
  <c r="CK112" i="19"/>
  <c r="CL112" i="19"/>
  <c r="CM112" i="19" s="1"/>
  <c r="CO112" i="19"/>
  <c r="CP112" i="19" s="1"/>
  <c r="CZ112" i="19"/>
  <c r="CU113" i="19"/>
  <c r="CY103" i="19"/>
  <c r="CK104" i="19"/>
  <c r="CT104" i="19"/>
  <c r="CH104" i="19"/>
  <c r="CI104" i="19" s="1"/>
  <c r="CO104" i="19"/>
  <c r="CP104" i="19" s="1"/>
  <c r="CL104" i="19"/>
  <c r="CM104" i="19" s="1"/>
  <c r="CU105" i="19"/>
  <c r="CZ104" i="19"/>
  <c r="CH96" i="19"/>
  <c r="CI96" i="19" s="1"/>
  <c r="CK96" i="19"/>
  <c r="CT96" i="19"/>
  <c r="CY95" i="19"/>
  <c r="CZ96" i="19"/>
  <c r="CU97" i="19"/>
  <c r="CO96" i="19"/>
  <c r="CP96" i="19" s="1"/>
  <c r="CL96" i="19"/>
  <c r="CM96" i="19" s="1"/>
  <c r="CY87" i="19"/>
  <c r="CH88" i="19"/>
  <c r="CI88" i="19" s="1"/>
  <c r="CT88" i="19"/>
  <c r="CK88" i="19"/>
  <c r="CL88" i="19"/>
  <c r="CM88" i="19" s="1"/>
  <c r="CZ88" i="19"/>
  <c r="CU89" i="19"/>
  <c r="CO88" i="19"/>
  <c r="CP88" i="19" s="1"/>
  <c r="CH80" i="19"/>
  <c r="CI80" i="19" s="1"/>
  <c r="CT80" i="19"/>
  <c r="CY79" i="19"/>
  <c r="CK80" i="19"/>
  <c r="CL80" i="19"/>
  <c r="CM80" i="19" s="1"/>
  <c r="CZ80" i="19"/>
  <c r="CO80" i="19"/>
  <c r="CP80" i="19" s="1"/>
  <c r="CU81" i="19"/>
  <c r="CH72" i="19"/>
  <c r="CI72" i="19" s="1"/>
  <c r="CT72" i="19"/>
  <c r="CY71" i="19"/>
  <c r="CK72" i="19"/>
  <c r="CL72" i="19"/>
  <c r="CM72" i="19" s="1"/>
  <c r="CZ72" i="19"/>
  <c r="CO72" i="19"/>
  <c r="CP72" i="19" s="1"/>
  <c r="CU73" i="19"/>
  <c r="CY63" i="19"/>
  <c r="CK64" i="19"/>
  <c r="CH64" i="19"/>
  <c r="CI64" i="19" s="1"/>
  <c r="CT64" i="19"/>
  <c r="CO64" i="19"/>
  <c r="CP64" i="19" s="1"/>
  <c r="CU65" i="19"/>
  <c r="CL64" i="19"/>
  <c r="CM64" i="19" s="1"/>
  <c r="CZ64" i="19"/>
  <c r="CY55" i="19"/>
  <c r="CH56" i="19"/>
  <c r="CI56" i="19" s="1"/>
  <c r="CK56" i="19"/>
  <c r="CT56" i="19"/>
  <c r="CL56" i="19"/>
  <c r="CM56" i="19" s="1"/>
  <c r="CZ56" i="19"/>
  <c r="CO56" i="19"/>
  <c r="CP56" i="19" s="1"/>
  <c r="CU57" i="19"/>
  <c r="CT48" i="19"/>
  <c r="CK48" i="19"/>
  <c r="CH48" i="19"/>
  <c r="CI48" i="19" s="1"/>
  <c r="CY47" i="19"/>
  <c r="CO48" i="19"/>
  <c r="CP48" i="19" s="1"/>
  <c r="CZ48" i="19"/>
  <c r="CL48" i="19"/>
  <c r="CM48" i="19" s="1"/>
  <c r="CU49" i="19"/>
  <c r="CK40" i="19"/>
  <c r="CT40" i="19"/>
  <c r="CY39" i="19"/>
  <c r="CH40" i="19"/>
  <c r="CI40" i="19" s="1"/>
  <c r="CZ40" i="19"/>
  <c r="CO40" i="19"/>
  <c r="CP40" i="19" s="1"/>
  <c r="CL40" i="19"/>
  <c r="CM40" i="19" s="1"/>
  <c r="CU41" i="19"/>
  <c r="CY31" i="19"/>
  <c r="CH32" i="19"/>
  <c r="CI32" i="19" s="1"/>
  <c r="CK32" i="19"/>
  <c r="CT32" i="19"/>
  <c r="CU33" i="19"/>
  <c r="CL32" i="19"/>
  <c r="CM32" i="19" s="1"/>
  <c r="CZ32" i="19"/>
  <c r="CO32" i="19"/>
  <c r="CP32" i="19" s="1"/>
  <c r="CY23" i="19"/>
  <c r="CH24" i="19"/>
  <c r="CI24" i="19" s="1"/>
  <c r="CT24" i="19"/>
  <c r="CK24" i="19"/>
  <c r="CL24" i="19"/>
  <c r="CM24" i="19" s="1"/>
  <c r="CU25" i="19"/>
  <c r="CO24" i="19"/>
  <c r="CP24" i="19" s="1"/>
  <c r="CZ24" i="19"/>
  <c r="CY15" i="19"/>
  <c r="CH16" i="19"/>
  <c r="CI16" i="19" s="1"/>
  <c r="CK16" i="19"/>
  <c r="CT16" i="19"/>
  <c r="CL16" i="19"/>
  <c r="CM16" i="19" s="1"/>
  <c r="CZ16" i="19"/>
  <c r="CU17" i="19"/>
  <c r="CO16" i="19"/>
  <c r="CP16" i="19" s="1"/>
  <c r="CY7" i="19"/>
  <c r="CH8" i="19"/>
  <c r="CI8" i="19" s="1"/>
  <c r="CT8" i="19"/>
  <c r="CK8" i="19"/>
  <c r="CL8" i="19"/>
  <c r="CM8" i="19" s="1"/>
  <c r="CU9" i="19"/>
  <c r="CO8" i="19"/>
  <c r="CP8" i="19" s="1"/>
  <c r="CZ8" i="19"/>
  <c r="BR4" i="19"/>
  <c r="BQ4" i="19"/>
  <c r="CL189" i="18"/>
  <c r="CM189" i="18" s="1"/>
  <c r="CZ189" i="18"/>
  <c r="CO189" i="18"/>
  <c r="CP189" i="18" s="1"/>
  <c r="CK185" i="18"/>
  <c r="CH185" i="18"/>
  <c r="CI185" i="18" s="1"/>
  <c r="CY184" i="18"/>
  <c r="CT185" i="18"/>
  <c r="CL181" i="18"/>
  <c r="CM181" i="18" s="1"/>
  <c r="CZ181" i="18"/>
  <c r="CU182" i="18"/>
  <c r="CO181" i="18"/>
  <c r="CP181" i="18" s="1"/>
  <c r="CY176" i="18"/>
  <c r="CK177" i="18"/>
  <c r="CT177" i="18"/>
  <c r="CH177" i="18"/>
  <c r="CI177" i="18" s="1"/>
  <c r="CZ173" i="18"/>
  <c r="CO173" i="18"/>
  <c r="CP173" i="18" s="1"/>
  <c r="CL173" i="18"/>
  <c r="CM173" i="18" s="1"/>
  <c r="CU174" i="18"/>
  <c r="CK169" i="18"/>
  <c r="CH169" i="18"/>
  <c r="CI169" i="18" s="1"/>
  <c r="CT169" i="18"/>
  <c r="CY168" i="18"/>
  <c r="CL165" i="18"/>
  <c r="CM165" i="18" s="1"/>
  <c r="CZ165" i="18"/>
  <c r="CO165" i="18"/>
  <c r="CP165" i="18" s="1"/>
  <c r="CU166" i="18"/>
  <c r="CY160" i="18"/>
  <c r="CK161" i="18"/>
  <c r="CT161" i="18"/>
  <c r="CH161" i="18"/>
  <c r="CI161" i="18" s="1"/>
  <c r="CZ157" i="18"/>
  <c r="CO157" i="18"/>
  <c r="CP157" i="18" s="1"/>
  <c r="CL157" i="18"/>
  <c r="CM157" i="18" s="1"/>
  <c r="CU158" i="18"/>
  <c r="CK153" i="18"/>
  <c r="CT153" i="18"/>
  <c r="CY152" i="18"/>
  <c r="CH153" i="18"/>
  <c r="CI153" i="18" s="1"/>
  <c r="CL26" i="25"/>
  <c r="CM26" i="25" s="1"/>
  <c r="CZ26" i="25"/>
  <c r="CU27" i="25"/>
  <c r="CO26" i="25"/>
  <c r="CP26" i="25" s="1"/>
  <c r="CK22" i="25"/>
  <c r="CH22" i="25"/>
  <c r="CI22" i="25" s="1"/>
  <c r="CT22" i="25"/>
  <c r="CY21" i="25"/>
  <c r="CU19" i="25"/>
  <c r="CL18" i="25"/>
  <c r="CM18" i="25" s="1"/>
  <c r="CZ18" i="25"/>
  <c r="CO18" i="25"/>
  <c r="CP18" i="25" s="1"/>
  <c r="CL10" i="25"/>
  <c r="CM10" i="25" s="1"/>
  <c r="CZ10" i="25"/>
  <c r="CU11" i="25"/>
  <c r="CO10" i="25"/>
  <c r="CP10" i="25" s="1"/>
  <c r="CY5" i="25"/>
  <c r="CT6" i="25"/>
  <c r="CK6" i="25"/>
  <c r="CH6" i="25"/>
  <c r="CI6" i="25" s="1"/>
  <c r="CL57" i="24"/>
  <c r="CM57" i="24" s="1"/>
  <c r="CZ57" i="24"/>
  <c r="CO57" i="24"/>
  <c r="CP57" i="24" s="1"/>
  <c r="CU58" i="24"/>
  <c r="CL49" i="24"/>
  <c r="CM49" i="24" s="1"/>
  <c r="CO49" i="24"/>
  <c r="CP49" i="24" s="1"/>
  <c r="CZ49" i="24"/>
  <c r="CU50" i="24"/>
  <c r="CO41" i="24"/>
  <c r="CP41" i="24" s="1"/>
  <c r="CU42" i="24"/>
  <c r="CL41" i="24"/>
  <c r="CM41" i="24" s="1"/>
  <c r="CZ41" i="24"/>
  <c r="CZ33" i="24"/>
  <c r="CU34" i="24"/>
  <c r="CO33" i="24"/>
  <c r="CP33" i="24" s="1"/>
  <c r="CL33" i="24"/>
  <c r="CM33" i="24" s="1"/>
  <c r="CL25" i="24"/>
  <c r="CM25" i="24" s="1"/>
  <c r="CU26" i="24"/>
  <c r="CZ25" i="24"/>
  <c r="CO25" i="24"/>
  <c r="CP25" i="24" s="1"/>
  <c r="CL17" i="24"/>
  <c r="CM17" i="24" s="1"/>
  <c r="CZ17" i="24"/>
  <c r="CO17" i="24"/>
  <c r="CP17" i="24" s="1"/>
  <c r="CU18" i="24"/>
  <c r="CO9" i="24"/>
  <c r="CP9" i="24" s="1"/>
  <c r="CU10" i="24"/>
  <c r="CZ9" i="24"/>
  <c r="CL9" i="24"/>
  <c r="CM9" i="24" s="1"/>
  <c r="CH58" i="23"/>
  <c r="CI58" i="23" s="1"/>
  <c r="CK58" i="23"/>
  <c r="CT58" i="23"/>
  <c r="CY57" i="23"/>
  <c r="CO54" i="23"/>
  <c r="CP54" i="23" s="1"/>
  <c r="CL54" i="23"/>
  <c r="CM54" i="23" s="1"/>
  <c r="CU55" i="23"/>
  <c r="CZ54" i="23"/>
  <c r="CK50" i="23"/>
  <c r="CH50" i="23"/>
  <c r="CI50" i="23" s="1"/>
  <c r="CY49" i="23"/>
  <c r="CT50" i="23"/>
  <c r="CL46" i="23"/>
  <c r="CM46" i="23" s="1"/>
  <c r="CU47" i="23"/>
  <c r="CO46" i="23"/>
  <c r="CP46" i="23" s="1"/>
  <c r="CZ46" i="23"/>
  <c r="CY41" i="23"/>
  <c r="CK42" i="23"/>
  <c r="CT42" i="23"/>
  <c r="CH42" i="23"/>
  <c r="CI42" i="23" s="1"/>
  <c r="CZ38" i="23"/>
  <c r="CO38" i="23"/>
  <c r="CP38" i="23" s="1"/>
  <c r="CU39" i="23"/>
  <c r="CL38" i="23"/>
  <c r="CM38" i="23" s="1"/>
  <c r="CT34" i="23"/>
  <c r="CY33" i="23"/>
  <c r="CK34" i="23"/>
  <c r="CH34" i="23"/>
  <c r="CI34" i="23" s="1"/>
  <c r="CZ30" i="23"/>
  <c r="CL30" i="23"/>
  <c r="CM30" i="23" s="1"/>
  <c r="CO30" i="23"/>
  <c r="CP30" i="23" s="1"/>
  <c r="CU31" i="23"/>
  <c r="CK26" i="23"/>
  <c r="CT26" i="23"/>
  <c r="CY25" i="23"/>
  <c r="CH26" i="23"/>
  <c r="CI26" i="23" s="1"/>
  <c r="CL22" i="23"/>
  <c r="CM22" i="23" s="1"/>
  <c r="CU23" i="23"/>
  <c r="CO22" i="23"/>
  <c r="CP22" i="23" s="1"/>
  <c r="CZ22" i="23"/>
  <c r="CT18" i="23"/>
  <c r="CY17" i="23"/>
  <c r="CK18" i="23"/>
  <c r="CH18" i="23"/>
  <c r="CI18" i="23" s="1"/>
  <c r="CZ14" i="23"/>
  <c r="CL14" i="23"/>
  <c r="CM14" i="23" s="1"/>
  <c r="CO14" i="23"/>
  <c r="CP14" i="23" s="1"/>
  <c r="CU15" i="23"/>
  <c r="CH10" i="23"/>
  <c r="CI10" i="23" s="1"/>
  <c r="CY9" i="23"/>
  <c r="CT10" i="23"/>
  <c r="CK10" i="23"/>
  <c r="CO6" i="23"/>
  <c r="CP6" i="23" s="1"/>
  <c r="CU7" i="23"/>
  <c r="CZ6" i="23"/>
  <c r="CL6" i="23"/>
  <c r="CM6" i="23" s="1"/>
  <c r="CK50" i="21"/>
  <c r="CY49" i="21"/>
  <c r="CT50" i="21"/>
  <c r="CH50" i="21"/>
  <c r="CI50" i="21" s="1"/>
  <c r="CZ46" i="21"/>
  <c r="CU47" i="21"/>
  <c r="CO46" i="21"/>
  <c r="CP46" i="21" s="1"/>
  <c r="CL46" i="21"/>
  <c r="CM46" i="21" s="1"/>
  <c r="CY41" i="21"/>
  <c r="CH42" i="21"/>
  <c r="CI42" i="21" s="1"/>
  <c r="CK42" i="21"/>
  <c r="CT42" i="21"/>
  <c r="CK171" i="19"/>
  <c r="CT171" i="19"/>
  <c r="CY170" i="19"/>
  <c r="CH171" i="19"/>
  <c r="CI171" i="19" s="1"/>
  <c r="CL167" i="19"/>
  <c r="CM167" i="19" s="1"/>
  <c r="CO167" i="19"/>
  <c r="CP167" i="19" s="1"/>
  <c r="CZ167" i="19"/>
  <c r="CU168" i="19"/>
  <c r="CH163" i="19"/>
  <c r="CI163" i="19" s="1"/>
  <c r="CK163" i="19"/>
  <c r="CY162" i="19"/>
  <c r="CT163" i="19"/>
  <c r="CL159" i="19"/>
  <c r="CM159" i="19" s="1"/>
  <c r="CZ159" i="19"/>
  <c r="CO159" i="19"/>
  <c r="CP159" i="19" s="1"/>
  <c r="CU160" i="19"/>
  <c r="CK155" i="19"/>
  <c r="CH155" i="19"/>
  <c r="CI155" i="19" s="1"/>
  <c r="CY154" i="19"/>
  <c r="CT155" i="19"/>
  <c r="CL151" i="19"/>
  <c r="CM151" i="19" s="1"/>
  <c r="CZ151" i="19"/>
  <c r="CO151" i="19"/>
  <c r="CP151" i="19" s="1"/>
  <c r="CU152" i="19"/>
  <c r="CT147" i="19"/>
  <c r="CY146" i="19"/>
  <c r="CH147" i="19"/>
  <c r="CI147" i="19" s="1"/>
  <c r="CK147" i="19"/>
  <c r="CU144" i="19"/>
  <c r="CO143" i="19"/>
  <c r="CP143" i="19" s="1"/>
  <c r="CL143" i="19"/>
  <c r="CM143" i="19" s="1"/>
  <c r="CZ143" i="19"/>
  <c r="CY138" i="19"/>
  <c r="CT139" i="19"/>
  <c r="CK139" i="19"/>
  <c r="CH139" i="19"/>
  <c r="CI139" i="19" s="1"/>
  <c r="CO135" i="19"/>
  <c r="CP135" i="19" s="1"/>
  <c r="CU136" i="19"/>
  <c r="CL135" i="19"/>
  <c r="CM135" i="19" s="1"/>
  <c r="CZ135" i="19"/>
  <c r="CT131" i="19"/>
  <c r="CY130" i="19"/>
  <c r="CH131" i="19"/>
  <c r="CI131" i="19" s="1"/>
  <c r="CK131" i="19"/>
  <c r="CU128" i="19"/>
  <c r="CO127" i="19"/>
  <c r="CP127" i="19" s="1"/>
  <c r="CL127" i="19"/>
  <c r="CM127" i="19" s="1"/>
  <c r="CZ127" i="19"/>
  <c r="CY122" i="19"/>
  <c r="CT123" i="19"/>
  <c r="CK123" i="19"/>
  <c r="CH123" i="19"/>
  <c r="CI123" i="19" s="1"/>
  <c r="CO119" i="19"/>
  <c r="CP119" i="19" s="1"/>
  <c r="CU120" i="19"/>
  <c r="CZ119" i="19"/>
  <c r="CL119" i="19"/>
  <c r="CM119" i="19" s="1"/>
  <c r="CT115" i="19"/>
  <c r="CY114" i="19"/>
  <c r="CH115" i="19"/>
  <c r="CI115" i="19" s="1"/>
  <c r="CK115" i="19"/>
  <c r="CU112" i="19"/>
  <c r="CO111" i="19"/>
  <c r="CP111" i="19" s="1"/>
  <c r="CZ111" i="19"/>
  <c r="CL111" i="19"/>
  <c r="CM111" i="19" s="1"/>
  <c r="CY106" i="19"/>
  <c r="CT107" i="19"/>
  <c r="CK107" i="19"/>
  <c r="CH107" i="19"/>
  <c r="CI107" i="19" s="1"/>
  <c r="CO103" i="19"/>
  <c r="CP103" i="19" s="1"/>
  <c r="CU104" i="19"/>
  <c r="CL103" i="19"/>
  <c r="CM103" i="19" s="1"/>
  <c r="CZ103" i="19"/>
  <c r="CT99" i="19"/>
  <c r="CY98" i="19"/>
  <c r="CH99" i="19"/>
  <c r="CI99" i="19" s="1"/>
  <c r="CK99" i="19"/>
  <c r="CZ95" i="19"/>
  <c r="CL95" i="19"/>
  <c r="CM95" i="19" s="1"/>
  <c r="CO95" i="19"/>
  <c r="CP95" i="19" s="1"/>
  <c r="CU96" i="19"/>
  <c r="CH91" i="19"/>
  <c r="CI91" i="19" s="1"/>
  <c r="CK91" i="19"/>
  <c r="CY90" i="19"/>
  <c r="CT91" i="19"/>
  <c r="CO87" i="19"/>
  <c r="CP87" i="19" s="1"/>
  <c r="CU88" i="19"/>
  <c r="CL87" i="19"/>
  <c r="CM87" i="19" s="1"/>
  <c r="CZ87" i="19"/>
  <c r="CK83" i="19"/>
  <c r="CH83" i="19"/>
  <c r="CI83" i="19" s="1"/>
  <c r="CT83" i="19"/>
  <c r="CY82" i="19"/>
  <c r="CO79" i="19"/>
  <c r="CP79" i="19" s="1"/>
  <c r="CL79" i="19"/>
  <c r="CM79" i="19" s="1"/>
  <c r="CZ79" i="19"/>
  <c r="CU80" i="19"/>
  <c r="CH75" i="19"/>
  <c r="CI75" i="19" s="1"/>
  <c r="CK75" i="19"/>
  <c r="CY74" i="19"/>
  <c r="CT75" i="19"/>
  <c r="CL71" i="19"/>
  <c r="CM71" i="19" s="1"/>
  <c r="CZ71" i="19"/>
  <c r="CO71" i="19"/>
  <c r="CP71" i="19" s="1"/>
  <c r="CU72" i="19"/>
  <c r="CY66" i="19"/>
  <c r="CT67" i="19"/>
  <c r="CK67" i="19"/>
  <c r="CH67" i="19"/>
  <c r="CI67" i="19" s="1"/>
  <c r="CU64" i="19"/>
  <c r="CO63" i="19"/>
  <c r="CP63" i="19" s="1"/>
  <c r="CL63" i="19"/>
  <c r="CM63" i="19" s="1"/>
  <c r="CZ63" i="19"/>
  <c r="CY58" i="19"/>
  <c r="CT59" i="19"/>
  <c r="CK59" i="19"/>
  <c r="CH59" i="19"/>
  <c r="CI59" i="19" s="1"/>
  <c r="CK55" i="19"/>
  <c r="CH55" i="19"/>
  <c r="CI55" i="19" s="1"/>
  <c r="CT55" i="19"/>
  <c r="CY54" i="19"/>
  <c r="CU52" i="19"/>
  <c r="CZ51" i="19"/>
  <c r="CL51" i="19"/>
  <c r="CM51" i="19" s="1"/>
  <c r="CO51" i="19"/>
  <c r="CP51" i="19" s="1"/>
  <c r="CT47" i="19"/>
  <c r="CH47" i="19"/>
  <c r="CI47" i="19" s="1"/>
  <c r="CY46" i="19"/>
  <c r="CK47" i="19"/>
  <c r="CO43" i="19"/>
  <c r="CP43" i="19" s="1"/>
  <c r="CL43" i="19"/>
  <c r="CM43" i="19" s="1"/>
  <c r="CZ43" i="19"/>
  <c r="CU44" i="19"/>
  <c r="CY38" i="19"/>
  <c r="CT39" i="19"/>
  <c r="CK39" i="19"/>
  <c r="CH39" i="19"/>
  <c r="CI39" i="19" s="1"/>
  <c r="CO35" i="19"/>
  <c r="CP35" i="19" s="1"/>
  <c r="CL35" i="19"/>
  <c r="CM35" i="19" s="1"/>
  <c r="CZ35" i="19"/>
  <c r="CU36" i="19"/>
  <c r="CY30" i="19"/>
  <c r="CK31" i="19"/>
  <c r="CH31" i="19"/>
  <c r="CI31" i="19" s="1"/>
  <c r="CT31" i="19"/>
  <c r="CU28" i="19"/>
  <c r="CO27" i="19"/>
  <c r="CP27" i="19" s="1"/>
  <c r="CL27" i="19"/>
  <c r="CM27" i="19" s="1"/>
  <c r="CZ27" i="19"/>
  <c r="CH23" i="19"/>
  <c r="CI23" i="19" s="1"/>
  <c r="CK23" i="19"/>
  <c r="CT23" i="19"/>
  <c r="CY22" i="19"/>
  <c r="CU20" i="19"/>
  <c r="CO19" i="19"/>
  <c r="CP19" i="19" s="1"/>
  <c r="CL19" i="19"/>
  <c r="CM19" i="19" s="1"/>
  <c r="CZ19" i="19"/>
  <c r="CY14" i="19"/>
  <c r="CK15" i="19"/>
  <c r="CH15" i="19"/>
  <c r="CI15" i="19" s="1"/>
  <c r="CT15" i="19"/>
  <c r="CU12" i="19"/>
  <c r="CO11" i="19"/>
  <c r="CP11" i="19" s="1"/>
  <c r="CL11" i="19"/>
  <c r="CM11" i="19" s="1"/>
  <c r="CZ11" i="19"/>
  <c r="CL29" i="25"/>
  <c r="CM29" i="25" s="1"/>
  <c r="CZ29" i="25"/>
  <c r="CU30" i="25"/>
  <c r="CO29" i="25"/>
  <c r="CP29" i="25" s="1"/>
  <c r="CY28" i="25"/>
  <c r="CT29" i="25"/>
  <c r="CK29" i="25"/>
  <c r="CH29" i="25"/>
  <c r="CI29" i="25" s="1"/>
  <c r="CO21" i="25"/>
  <c r="CP21" i="25" s="1"/>
  <c r="CL21" i="25"/>
  <c r="CM21" i="25" s="1"/>
  <c r="CZ21" i="25"/>
  <c r="CU22" i="25"/>
  <c r="CY20" i="25"/>
  <c r="CT21" i="25"/>
  <c r="CH21" i="25"/>
  <c r="CI21" i="25" s="1"/>
  <c r="CK21" i="25"/>
  <c r="CL13" i="25"/>
  <c r="CM13" i="25" s="1"/>
  <c r="CZ13" i="25"/>
  <c r="CU14" i="25"/>
  <c r="CO13" i="25"/>
  <c r="CP13" i="25" s="1"/>
  <c r="CY12" i="25"/>
  <c r="CT13" i="25"/>
  <c r="CK13" i="25"/>
  <c r="CH13" i="25"/>
  <c r="CI13" i="25" s="1"/>
  <c r="CO5" i="25"/>
  <c r="CP5" i="25" s="1"/>
  <c r="CU6" i="25"/>
  <c r="CL5" i="25"/>
  <c r="CM5" i="25" s="1"/>
  <c r="CZ5" i="25"/>
  <c r="CK5" i="25"/>
  <c r="CH5" i="25"/>
  <c r="CI5" i="25" s="1"/>
  <c r="CY4" i="25"/>
  <c r="CT5" i="25"/>
  <c r="CO56" i="24"/>
  <c r="CP56" i="24" s="1"/>
  <c r="CZ56" i="24"/>
  <c r="CU57" i="24"/>
  <c r="CL56" i="24"/>
  <c r="CM56" i="24" s="1"/>
  <c r="CZ48" i="24"/>
  <c r="CL48" i="24"/>
  <c r="CM48" i="24" s="1"/>
  <c r="CO48" i="24"/>
  <c r="CP48" i="24" s="1"/>
  <c r="CU49" i="24"/>
  <c r="CL40" i="24"/>
  <c r="CM40" i="24" s="1"/>
  <c r="CU41" i="24"/>
  <c r="CO40" i="24"/>
  <c r="CP40" i="24" s="1"/>
  <c r="CZ40" i="24"/>
  <c r="CL32" i="24"/>
  <c r="CM32" i="24" s="1"/>
  <c r="CZ32" i="24"/>
  <c r="CU33" i="24"/>
  <c r="CO32" i="24"/>
  <c r="CP32" i="24" s="1"/>
  <c r="CZ24" i="24"/>
  <c r="CO24" i="24"/>
  <c r="CP24" i="24" s="1"/>
  <c r="CU25" i="24"/>
  <c r="CL24" i="24"/>
  <c r="CM24" i="24" s="1"/>
  <c r="CZ16" i="24"/>
  <c r="CO16" i="24"/>
  <c r="CP16" i="24" s="1"/>
  <c r="CU17" i="24"/>
  <c r="CL16" i="24"/>
  <c r="CM16" i="24" s="1"/>
  <c r="CL8" i="24"/>
  <c r="CM8" i="24" s="1"/>
  <c r="CO8" i="24"/>
  <c r="CP8" i="24" s="1"/>
  <c r="CZ8" i="24"/>
  <c r="CU9" i="24"/>
  <c r="CY56" i="23"/>
  <c r="CH57" i="23"/>
  <c r="CI57" i="23" s="1"/>
  <c r="CT57" i="23"/>
  <c r="CK57" i="23"/>
  <c r="CL53" i="23"/>
  <c r="CM53" i="23" s="1"/>
  <c r="CU54" i="23"/>
  <c r="CO53" i="23"/>
  <c r="CP53" i="23" s="1"/>
  <c r="CZ53" i="23"/>
  <c r="CY48" i="23"/>
  <c r="CH49" i="23"/>
  <c r="CI49" i="23" s="1"/>
  <c r="CT49" i="23"/>
  <c r="CK49" i="23"/>
  <c r="CU46" i="23"/>
  <c r="CO45" i="23"/>
  <c r="CP45" i="23" s="1"/>
  <c r="CZ45" i="23"/>
  <c r="CL45" i="23"/>
  <c r="CM45" i="23" s="1"/>
  <c r="CK41" i="23"/>
  <c r="CH41" i="23"/>
  <c r="CI41" i="23" s="1"/>
  <c r="CT41" i="23"/>
  <c r="CY40" i="23"/>
  <c r="CO37" i="23"/>
  <c r="CP37" i="23" s="1"/>
  <c r="CZ37" i="23"/>
  <c r="CL37" i="23"/>
  <c r="CM37" i="23" s="1"/>
  <c r="CU38" i="23"/>
  <c r="CK33" i="23"/>
  <c r="CY32" i="23"/>
  <c r="CT33" i="23"/>
  <c r="CH33" i="23"/>
  <c r="CI33" i="23" s="1"/>
  <c r="CL29" i="23"/>
  <c r="CM29" i="23" s="1"/>
  <c r="CZ29" i="23"/>
  <c r="CO29" i="23"/>
  <c r="CP29" i="23" s="1"/>
  <c r="CU30" i="23"/>
  <c r="CY24" i="23"/>
  <c r="CH25" i="23"/>
  <c r="CI25" i="23" s="1"/>
  <c r="CT25" i="23"/>
  <c r="CK25" i="23"/>
  <c r="CZ21" i="23"/>
  <c r="CU22" i="23"/>
  <c r="CO21" i="23"/>
  <c r="CP21" i="23" s="1"/>
  <c r="CL21" i="23"/>
  <c r="CM21" i="23" s="1"/>
  <c r="CK17" i="23"/>
  <c r="CY16" i="23"/>
  <c r="CH17" i="23"/>
  <c r="CI17" i="23" s="1"/>
  <c r="CT17" i="23"/>
  <c r="CL13" i="23"/>
  <c r="CM13" i="23" s="1"/>
  <c r="CO13" i="23"/>
  <c r="CP13" i="23" s="1"/>
  <c r="CU14" i="23"/>
  <c r="CZ13" i="23"/>
  <c r="CH9" i="23"/>
  <c r="CI9" i="23" s="1"/>
  <c r="CY8" i="23"/>
  <c r="CT9" i="23"/>
  <c r="CK9" i="23"/>
  <c r="CO5" i="23"/>
  <c r="CP5" i="23" s="1"/>
  <c r="CL5" i="23"/>
  <c r="CM5" i="23" s="1"/>
  <c r="CZ5" i="23"/>
  <c r="CU6" i="23"/>
  <c r="CT222" i="22"/>
  <c r="CY221" i="22"/>
  <c r="CK222" i="22"/>
  <c r="CH222" i="22"/>
  <c r="CI222" i="22" s="1"/>
  <c r="CZ218" i="22"/>
  <c r="CO218" i="22"/>
  <c r="CP218" i="22" s="1"/>
  <c r="CU219" i="22"/>
  <c r="CL218" i="22"/>
  <c r="CM218" i="22" s="1"/>
  <c r="CT214" i="22"/>
  <c r="CY213" i="22"/>
  <c r="CK214" i="22"/>
  <c r="CH214" i="22"/>
  <c r="CI214" i="22" s="1"/>
  <c r="CZ210" i="22"/>
  <c r="CO210" i="22"/>
  <c r="CP210" i="22" s="1"/>
  <c r="CL210" i="22"/>
  <c r="CM210" i="22" s="1"/>
  <c r="CU211" i="22"/>
  <c r="CH206" i="22"/>
  <c r="CI206" i="22" s="1"/>
  <c r="CY205" i="22"/>
  <c r="CK206" i="22"/>
  <c r="CT206" i="22"/>
  <c r="CU203" i="22"/>
  <c r="CL202" i="22"/>
  <c r="CM202" i="22" s="1"/>
  <c r="CO202" i="22"/>
  <c r="CP202" i="22" s="1"/>
  <c r="CZ202" i="22"/>
  <c r="CH198" i="22"/>
  <c r="CI198" i="22" s="1"/>
  <c r="CY197" i="22"/>
  <c r="CK198" i="22"/>
  <c r="CT198" i="22"/>
  <c r="CU195" i="22"/>
  <c r="CL194" i="22"/>
  <c r="CM194" i="22" s="1"/>
  <c r="CO194" i="22"/>
  <c r="CP194" i="22" s="1"/>
  <c r="CZ194" i="22"/>
  <c r="CH190" i="22"/>
  <c r="CI190" i="22" s="1"/>
  <c r="CY189" i="22"/>
  <c r="CK190" i="22"/>
  <c r="CT190" i="22"/>
  <c r="CU187" i="22"/>
  <c r="CL186" i="22"/>
  <c r="CM186" i="22" s="1"/>
  <c r="CO186" i="22"/>
  <c r="CP186" i="22" s="1"/>
  <c r="CZ186" i="22"/>
  <c r="CH182" i="22"/>
  <c r="CI182" i="22" s="1"/>
  <c r="CY181" i="22"/>
  <c r="CK182" i="22"/>
  <c r="CT182" i="22"/>
  <c r="CO178" i="22"/>
  <c r="CP178" i="22" s="1"/>
  <c r="CU179" i="22"/>
  <c r="CL178" i="22"/>
  <c r="CM178" i="22" s="1"/>
  <c r="CZ178" i="22"/>
  <c r="CY173" i="22"/>
  <c r="CK174" i="22"/>
  <c r="CT174" i="22"/>
  <c r="CH174" i="22"/>
  <c r="CI174" i="22" s="1"/>
  <c r="CL170" i="22"/>
  <c r="CM170" i="22" s="1"/>
  <c r="CZ170" i="22"/>
  <c r="CU171" i="22"/>
  <c r="CO170" i="22"/>
  <c r="CP170" i="22" s="1"/>
  <c r="CH166" i="22"/>
  <c r="CI166" i="22" s="1"/>
  <c r="CK166" i="22"/>
  <c r="CT166" i="22"/>
  <c r="CY165" i="22"/>
  <c r="CO162" i="22"/>
  <c r="CP162" i="22" s="1"/>
  <c r="CL162" i="22"/>
  <c r="CM162" i="22" s="1"/>
  <c r="CZ162" i="22"/>
  <c r="CU163" i="22"/>
  <c r="CK158" i="22"/>
  <c r="CY157" i="22"/>
  <c r="CH158" i="22"/>
  <c r="CI158" i="22" s="1"/>
  <c r="CT158" i="22"/>
  <c r="CU155" i="22"/>
  <c r="CL154" i="22"/>
  <c r="CM154" i="22" s="1"/>
  <c r="CZ154" i="22"/>
  <c r="CO154" i="22"/>
  <c r="CP154" i="22" s="1"/>
  <c r="CH150" i="22"/>
  <c r="CI150" i="22" s="1"/>
  <c r="CT150" i="22"/>
  <c r="CY149" i="22"/>
  <c r="CK150" i="22"/>
  <c r="CO146" i="22"/>
  <c r="CP146" i="22" s="1"/>
  <c r="CZ146" i="22"/>
  <c r="CL146" i="22"/>
  <c r="CM146" i="22" s="1"/>
  <c r="CU147" i="22"/>
  <c r="CH142" i="22"/>
  <c r="CI142" i="22" s="1"/>
  <c r="CK142" i="22"/>
  <c r="CT142" i="22"/>
  <c r="CY141" i="22"/>
  <c r="CL138" i="22"/>
  <c r="CM138" i="22" s="1"/>
  <c r="CZ138" i="22"/>
  <c r="CU139" i="22"/>
  <c r="CO138" i="22"/>
  <c r="CP138" i="22" s="1"/>
  <c r="CY133" i="22"/>
  <c r="CK134" i="22"/>
  <c r="CT134" i="22"/>
  <c r="CH134" i="22"/>
  <c r="CI134" i="22" s="1"/>
  <c r="CO130" i="22"/>
  <c r="CP130" i="22" s="1"/>
  <c r="CU131" i="22"/>
  <c r="CZ130" i="22"/>
  <c r="CL130" i="22"/>
  <c r="CM130" i="22" s="1"/>
  <c r="CY125" i="22"/>
  <c r="CK126" i="22"/>
  <c r="CT126" i="22"/>
  <c r="CH126" i="22"/>
  <c r="CI126" i="22" s="1"/>
  <c r="CO122" i="22"/>
  <c r="CP122" i="22" s="1"/>
  <c r="CZ122" i="22"/>
  <c r="CU123" i="22"/>
  <c r="CL122" i="22"/>
  <c r="CM122" i="22" s="1"/>
  <c r="CK118" i="22"/>
  <c r="CY117" i="22"/>
  <c r="CT118" i="22"/>
  <c r="CH118" i="22"/>
  <c r="CI118" i="22" s="1"/>
  <c r="CZ114" i="22"/>
  <c r="CL114" i="22"/>
  <c r="CM114" i="22" s="1"/>
  <c r="CU115" i="22"/>
  <c r="CO114" i="22"/>
  <c r="CP114" i="22" s="1"/>
  <c r="CH110" i="22"/>
  <c r="CI110" i="22" s="1"/>
  <c r="CT110" i="22"/>
  <c r="CK110" i="22"/>
  <c r="CY109" i="22"/>
  <c r="CO106" i="22"/>
  <c r="CP106" i="22" s="1"/>
  <c r="CL106" i="22"/>
  <c r="CM106" i="22" s="1"/>
  <c r="CU107" i="22"/>
  <c r="CZ106" i="22"/>
  <c r="CH102" i="22"/>
  <c r="CI102" i="22" s="1"/>
  <c r="CT102" i="22"/>
  <c r="CK102" i="22"/>
  <c r="CY101" i="22"/>
  <c r="CL98" i="22"/>
  <c r="CM98" i="22" s="1"/>
  <c r="CU99" i="22"/>
  <c r="CO98" i="22"/>
  <c r="CP98" i="22" s="1"/>
  <c r="CZ98" i="22"/>
  <c r="CY93" i="22"/>
  <c r="CH94" i="22"/>
  <c r="CI94" i="22" s="1"/>
  <c r="CT94" i="22"/>
  <c r="CK94" i="22"/>
  <c r="CU91" i="22"/>
  <c r="CO90" i="22"/>
  <c r="CP90" i="22" s="1"/>
  <c r="CL90" i="22"/>
  <c r="CM90" i="22" s="1"/>
  <c r="CZ90" i="22"/>
  <c r="CH86" i="22"/>
  <c r="CI86" i="22" s="1"/>
  <c r="CT86" i="22"/>
  <c r="CY85" i="22"/>
  <c r="CK86" i="22"/>
  <c r="CZ82" i="22"/>
  <c r="CL82" i="22"/>
  <c r="CM82" i="22" s="1"/>
  <c r="CO82" i="22"/>
  <c r="CP82" i="22" s="1"/>
  <c r="CU83" i="22"/>
  <c r="CH78" i="22"/>
  <c r="CI78" i="22" s="1"/>
  <c r="CT78" i="22"/>
  <c r="CY77" i="22"/>
  <c r="CK78" i="22"/>
  <c r="CO74" i="22"/>
  <c r="CP74" i="22" s="1"/>
  <c r="CU75" i="22"/>
  <c r="CZ74" i="22"/>
  <c r="CL74" i="22"/>
  <c r="CM74" i="22" s="1"/>
  <c r="CY69" i="22"/>
  <c r="CH70" i="22"/>
  <c r="CI70" i="22" s="1"/>
  <c r="CK70" i="22"/>
  <c r="CT70" i="22"/>
  <c r="CO66" i="22"/>
  <c r="CP66" i="22" s="1"/>
  <c r="CL66" i="22"/>
  <c r="CM66" i="22" s="1"/>
  <c r="CU67" i="22"/>
  <c r="CZ66" i="22"/>
  <c r="CY61" i="22"/>
  <c r="CK62" i="22"/>
  <c r="CT62" i="22"/>
  <c r="CH62" i="22"/>
  <c r="CI62" i="22" s="1"/>
  <c r="CO58" i="22"/>
  <c r="CP58" i="22" s="1"/>
  <c r="CU59" i="22"/>
  <c r="CL58" i="22"/>
  <c r="CM58" i="22" s="1"/>
  <c r="CZ58" i="22"/>
  <c r="CH54" i="22"/>
  <c r="CI54" i="22" s="1"/>
  <c r="CY53" i="22"/>
  <c r="CK54" i="22"/>
  <c r="CT54" i="22"/>
  <c r="CZ50" i="22"/>
  <c r="CU51" i="22"/>
  <c r="CO50" i="22"/>
  <c r="CP50" i="22" s="1"/>
  <c r="CL50" i="22"/>
  <c r="CM50" i="22" s="1"/>
  <c r="CT46" i="22"/>
  <c r="CH46" i="22"/>
  <c r="CI46" i="22" s="1"/>
  <c r="CY45" i="22"/>
  <c r="CK46" i="22"/>
  <c r="CU43" i="22"/>
  <c r="CZ42" i="22"/>
  <c r="CO42" i="22"/>
  <c r="CP42" i="22" s="1"/>
  <c r="CL42" i="22"/>
  <c r="CM42" i="22" s="1"/>
  <c r="CY37" i="22"/>
  <c r="CT38" i="22"/>
  <c r="CH38" i="22"/>
  <c r="CI38" i="22" s="1"/>
  <c r="CK38" i="22"/>
  <c r="CZ34" i="22"/>
  <c r="CU35" i="22"/>
  <c r="CO34" i="22"/>
  <c r="CP34" i="22" s="1"/>
  <c r="CL34" i="22"/>
  <c r="CM34" i="22" s="1"/>
  <c r="CT30" i="22"/>
  <c r="CH30" i="22"/>
  <c r="CI30" i="22" s="1"/>
  <c r="CY29" i="22"/>
  <c r="CK30" i="22"/>
  <c r="CU27" i="22"/>
  <c r="CZ26" i="22"/>
  <c r="CO26" i="22"/>
  <c r="CP26" i="22" s="1"/>
  <c r="CL26" i="22"/>
  <c r="CM26" i="22" s="1"/>
  <c r="CY21" i="22"/>
  <c r="CH22" i="22"/>
  <c r="CI22" i="22" s="1"/>
  <c r="CT22" i="22"/>
  <c r="CK22" i="22"/>
  <c r="CU19" i="22"/>
  <c r="CZ18" i="22"/>
  <c r="CL18" i="22"/>
  <c r="CM18" i="22" s="1"/>
  <c r="CO18" i="22"/>
  <c r="CP18" i="22" s="1"/>
  <c r="CY13" i="22"/>
  <c r="CK14" i="22"/>
  <c r="CH14" i="22"/>
  <c r="CI14" i="22" s="1"/>
  <c r="CT14" i="22"/>
  <c r="CL10" i="22"/>
  <c r="CM10" i="22" s="1"/>
  <c r="CO10" i="22"/>
  <c r="CP10" i="22" s="1"/>
  <c r="CZ10" i="22"/>
  <c r="CU11" i="22"/>
  <c r="CY5" i="22"/>
  <c r="CH6" i="22"/>
  <c r="CI6" i="22" s="1"/>
  <c r="CT6" i="22"/>
  <c r="CK6" i="22"/>
  <c r="CL45" i="21"/>
  <c r="CM45" i="21" s="1"/>
  <c r="CZ45" i="21"/>
  <c r="CO45" i="21"/>
  <c r="CP45" i="21" s="1"/>
  <c r="CU46" i="21"/>
  <c r="CO37" i="21"/>
  <c r="CP37" i="21" s="1"/>
  <c r="CU38" i="21"/>
  <c r="CL37" i="21"/>
  <c r="CM37" i="21" s="1"/>
  <c r="CZ37" i="21"/>
  <c r="CH33" i="21"/>
  <c r="CI33" i="21" s="1"/>
  <c r="CT33" i="21"/>
  <c r="CY32" i="21"/>
  <c r="CK33" i="21"/>
  <c r="CL29" i="21"/>
  <c r="CM29" i="21" s="1"/>
  <c r="CU30" i="21"/>
  <c r="CZ29" i="21"/>
  <c r="CO29" i="21"/>
  <c r="CP29" i="21" s="1"/>
  <c r="CL21" i="21"/>
  <c r="CM21" i="21" s="1"/>
  <c r="CU22" i="21"/>
  <c r="CZ21" i="21"/>
  <c r="CO21" i="21"/>
  <c r="CP21" i="21" s="1"/>
  <c r="CH17" i="21"/>
  <c r="CI17" i="21" s="1"/>
  <c r="CT17" i="21"/>
  <c r="CY16" i="21"/>
  <c r="CK17" i="21"/>
  <c r="CL13" i="21"/>
  <c r="CM13" i="21" s="1"/>
  <c r="CU14" i="21"/>
  <c r="CZ13" i="21"/>
  <c r="CO13" i="21"/>
  <c r="CP13" i="21" s="1"/>
  <c r="CL5" i="21"/>
  <c r="CM5" i="21" s="1"/>
  <c r="CU6" i="21"/>
  <c r="CZ5" i="21"/>
  <c r="CO5" i="21"/>
  <c r="CP5" i="21" s="1"/>
  <c r="CO183" i="18"/>
  <c r="CP183" i="18" s="1"/>
  <c r="CL183" i="18"/>
  <c r="CM183" i="18" s="1"/>
  <c r="CZ183" i="18"/>
  <c r="CU184" i="18"/>
  <c r="CO135" i="18"/>
  <c r="CP135" i="18" s="1"/>
  <c r="CL135" i="18"/>
  <c r="CM135" i="18" s="1"/>
  <c r="CZ135" i="18"/>
  <c r="CU136" i="18"/>
  <c r="CL119" i="18"/>
  <c r="CM119" i="18" s="1"/>
  <c r="CZ119" i="18"/>
  <c r="CU120" i="18"/>
  <c r="CO119" i="18"/>
  <c r="CP119" i="18" s="1"/>
  <c r="CL103" i="18"/>
  <c r="CM103" i="18" s="1"/>
  <c r="CZ103" i="18"/>
  <c r="CO103" i="18"/>
  <c r="CP103" i="18" s="1"/>
  <c r="CU104" i="18"/>
  <c r="CL20" i="25"/>
  <c r="CM20" i="25" s="1"/>
  <c r="CO20" i="25"/>
  <c r="CP20" i="25" s="1"/>
  <c r="CZ20" i="25"/>
  <c r="CU21" i="25"/>
  <c r="CU5" i="25"/>
  <c r="CL4" i="25"/>
  <c r="CM4" i="25" s="1"/>
  <c r="CO4" i="25"/>
  <c r="CP4" i="25" s="1"/>
  <c r="CZ4" i="25"/>
  <c r="CL59" i="24"/>
  <c r="CM59" i="24" s="1"/>
  <c r="CU60" i="24"/>
  <c r="CZ59" i="24"/>
  <c r="CO59" i="24"/>
  <c r="CP59" i="24" s="1"/>
  <c r="CL51" i="24"/>
  <c r="CM51" i="24" s="1"/>
  <c r="CU52" i="24"/>
  <c r="CO51" i="24"/>
  <c r="CP51" i="24" s="1"/>
  <c r="CZ51" i="24"/>
  <c r="CU44" i="24"/>
  <c r="CZ43" i="24"/>
  <c r="CO43" i="24"/>
  <c r="CP43" i="24" s="1"/>
  <c r="CL43" i="24"/>
  <c r="CM43" i="24" s="1"/>
  <c r="CL35" i="24"/>
  <c r="CM35" i="24" s="1"/>
  <c r="CZ35" i="24"/>
  <c r="CO35" i="24"/>
  <c r="CP35" i="24" s="1"/>
  <c r="CU36" i="24"/>
  <c r="CO27" i="24"/>
  <c r="CP27" i="24" s="1"/>
  <c r="CL27" i="24"/>
  <c r="CM27" i="24" s="1"/>
  <c r="CZ27" i="24"/>
  <c r="CU28" i="24"/>
  <c r="CU20" i="24"/>
  <c r="CL19" i="24"/>
  <c r="CM19" i="24" s="1"/>
  <c r="CZ19" i="24"/>
  <c r="CO19" i="24"/>
  <c r="CP19" i="24" s="1"/>
  <c r="CU12" i="24"/>
  <c r="CO11" i="24"/>
  <c r="CP11" i="24" s="1"/>
  <c r="CL11" i="24"/>
  <c r="CM11" i="24" s="1"/>
  <c r="CZ11" i="24"/>
  <c r="CU4" i="24"/>
  <c r="CL3" i="24"/>
  <c r="CM3" i="24" s="1"/>
  <c r="CO3" i="24"/>
  <c r="CP3" i="24" s="1"/>
  <c r="CZ3" i="24"/>
  <c r="CL56" i="23"/>
  <c r="CM56" i="23" s="1"/>
  <c r="CO56" i="23"/>
  <c r="CP56" i="23" s="1"/>
  <c r="CU57" i="23"/>
  <c r="CZ56" i="23"/>
  <c r="CY51" i="23"/>
  <c r="CH52" i="23"/>
  <c r="CI52" i="23" s="1"/>
  <c r="CK52" i="23"/>
  <c r="CT52" i="23"/>
  <c r="CL48" i="23"/>
  <c r="CM48" i="23" s="1"/>
  <c r="CZ48" i="23"/>
  <c r="CO48" i="23"/>
  <c r="CP48" i="23" s="1"/>
  <c r="CU49" i="23"/>
  <c r="CY43" i="23"/>
  <c r="CH44" i="23"/>
  <c r="CI44" i="23" s="1"/>
  <c r="CK44" i="23"/>
  <c r="CT44" i="23"/>
  <c r="CZ40" i="23"/>
  <c r="CU41" i="23"/>
  <c r="CO40" i="23"/>
  <c r="CP40" i="23" s="1"/>
  <c r="CL40" i="23"/>
  <c r="CM40" i="23" s="1"/>
  <c r="CT36" i="23"/>
  <c r="CK36" i="23"/>
  <c r="CH36" i="23"/>
  <c r="CI36" i="23" s="1"/>
  <c r="CY35" i="23"/>
  <c r="CO32" i="23"/>
  <c r="CP32" i="23" s="1"/>
  <c r="CZ32" i="23"/>
  <c r="CU33" i="23"/>
  <c r="CL32" i="23"/>
  <c r="CM32" i="23" s="1"/>
  <c r="CT28" i="23"/>
  <c r="CK28" i="23"/>
  <c r="CH28" i="23"/>
  <c r="CI28" i="23" s="1"/>
  <c r="CY27" i="23"/>
  <c r="CL24" i="23"/>
  <c r="CM24" i="23" s="1"/>
  <c r="CZ24" i="23"/>
  <c r="CO24" i="23"/>
  <c r="CP24" i="23" s="1"/>
  <c r="CU25" i="23"/>
  <c r="CY19" i="23"/>
  <c r="CH20" i="23"/>
  <c r="CI20" i="23" s="1"/>
  <c r="CK20" i="23"/>
  <c r="CT20" i="23"/>
  <c r="CO16" i="23"/>
  <c r="CP16" i="23" s="1"/>
  <c r="CZ16" i="23"/>
  <c r="CU17" i="23"/>
  <c r="CL16" i="23"/>
  <c r="CM16" i="23" s="1"/>
  <c r="CT12" i="23"/>
  <c r="CK12" i="23"/>
  <c r="CH12" i="23"/>
  <c r="CI12" i="23" s="1"/>
  <c r="CY11" i="23"/>
  <c r="CL8" i="23"/>
  <c r="CM8" i="23" s="1"/>
  <c r="CU9" i="23"/>
  <c r="CZ8" i="23"/>
  <c r="CO8" i="23"/>
  <c r="CP8" i="23" s="1"/>
  <c r="CH4" i="23"/>
  <c r="CI4" i="23" s="1"/>
  <c r="CY3" i="23"/>
  <c r="CT4" i="23"/>
  <c r="CK4" i="23"/>
  <c r="CY216" i="22"/>
  <c r="CH217" i="22"/>
  <c r="CI217" i="22" s="1"/>
  <c r="CK217" i="22"/>
  <c r="CT217" i="22"/>
  <c r="CL217" i="22"/>
  <c r="CM217" i="22" s="1"/>
  <c r="CU218" i="22"/>
  <c r="CZ217" i="22"/>
  <c r="CO217" i="22"/>
  <c r="CP217" i="22" s="1"/>
  <c r="CY208" i="22"/>
  <c r="CH209" i="22"/>
  <c r="CI209" i="22" s="1"/>
  <c r="CK209" i="22"/>
  <c r="CT209" i="22"/>
  <c r="CL209" i="22"/>
  <c r="CM209" i="22" s="1"/>
  <c r="CZ209" i="22"/>
  <c r="CU210" i="22"/>
  <c r="CO209" i="22"/>
  <c r="CP209" i="22" s="1"/>
  <c r="CT201" i="22"/>
  <c r="CK201" i="22"/>
  <c r="CH201" i="22"/>
  <c r="CI201" i="22" s="1"/>
  <c r="CY200" i="22"/>
  <c r="CO201" i="22"/>
  <c r="CP201" i="22" s="1"/>
  <c r="CU202" i="22"/>
  <c r="CZ201" i="22"/>
  <c r="CL201" i="22"/>
  <c r="CM201" i="22" s="1"/>
  <c r="CT193" i="22"/>
  <c r="CK193" i="22"/>
  <c r="CH193" i="22"/>
  <c r="CI193" i="22" s="1"/>
  <c r="CY192" i="22"/>
  <c r="CO193" i="22"/>
  <c r="CP193" i="22" s="1"/>
  <c r="CU194" i="22"/>
  <c r="CZ193" i="22"/>
  <c r="CL193" i="22"/>
  <c r="CM193" i="22" s="1"/>
  <c r="CT185" i="22"/>
  <c r="CK185" i="22"/>
  <c r="CH185" i="22"/>
  <c r="CI185" i="22" s="1"/>
  <c r="CY184" i="22"/>
  <c r="CO185" i="22"/>
  <c r="CP185" i="22" s="1"/>
  <c r="CU186" i="22"/>
  <c r="CZ185" i="22"/>
  <c r="CL185" i="22"/>
  <c r="CM185" i="22" s="1"/>
  <c r="CK177" i="22"/>
  <c r="CH177" i="22"/>
  <c r="CI177" i="22" s="1"/>
  <c r="CT177" i="22"/>
  <c r="CY176" i="22"/>
  <c r="CZ177" i="22"/>
  <c r="CO177" i="22"/>
  <c r="CP177" i="22" s="1"/>
  <c r="CU178" i="22"/>
  <c r="CL177" i="22"/>
  <c r="CM177" i="22" s="1"/>
  <c r="CY168" i="22"/>
  <c r="CH169" i="22"/>
  <c r="CI169" i="22" s="1"/>
  <c r="CT169" i="22"/>
  <c r="CK169" i="22"/>
  <c r="CL169" i="22"/>
  <c r="CM169" i="22" s="1"/>
  <c r="CO169" i="22"/>
  <c r="CP169" i="22" s="1"/>
  <c r="CZ169" i="22"/>
  <c r="CU170" i="22"/>
  <c r="CT161" i="22"/>
  <c r="CY160" i="22"/>
  <c r="CK161" i="22"/>
  <c r="CH161" i="22"/>
  <c r="CI161" i="22" s="1"/>
  <c r="CO161" i="22"/>
  <c r="CP161" i="22" s="1"/>
  <c r="CU162" i="22"/>
  <c r="CL161" i="22"/>
  <c r="CM161" i="22" s="1"/>
  <c r="CZ161" i="22"/>
  <c r="CH153" i="22"/>
  <c r="CI153" i="22" s="1"/>
  <c r="CK153" i="22"/>
  <c r="CT153" i="22"/>
  <c r="CY152" i="22"/>
  <c r="CO153" i="22"/>
  <c r="CP153" i="22" s="1"/>
  <c r="CZ153" i="22"/>
  <c r="CU154" i="22"/>
  <c r="CL153" i="22"/>
  <c r="CM153" i="22" s="1"/>
  <c r="CY144" i="22"/>
  <c r="CT145" i="22"/>
  <c r="CH145" i="22"/>
  <c r="CI145" i="22" s="1"/>
  <c r="CK145" i="22"/>
  <c r="CL145" i="22"/>
  <c r="CM145" i="22" s="1"/>
  <c r="CZ145" i="22"/>
  <c r="CO145" i="22"/>
  <c r="CP145" i="22" s="1"/>
  <c r="CU146" i="22"/>
  <c r="CK137" i="22"/>
  <c r="CH137" i="22"/>
  <c r="CI137" i="22" s="1"/>
  <c r="CY136" i="22"/>
  <c r="CT137" i="22"/>
  <c r="CO137" i="22"/>
  <c r="CP137" i="22" s="1"/>
  <c r="CU138" i="22"/>
  <c r="CL137" i="22"/>
  <c r="CM137" i="22" s="1"/>
  <c r="CZ137" i="22"/>
  <c r="CK129" i="22"/>
  <c r="CT129" i="22"/>
  <c r="CH129" i="22"/>
  <c r="CI129" i="22" s="1"/>
  <c r="CY128" i="22"/>
  <c r="CY56" i="19"/>
  <c r="CT57" i="19"/>
  <c r="CH57" i="19"/>
  <c r="CI57" i="19" s="1"/>
  <c r="CK57" i="19"/>
  <c r="CH56" i="24"/>
  <c r="CI56" i="24" s="1"/>
  <c r="CT56" i="24"/>
  <c r="CK56" i="24"/>
  <c r="CY55" i="24"/>
  <c r="CK48" i="24"/>
  <c r="CT48" i="24"/>
  <c r="CY47" i="24"/>
  <c r="CH48" i="24"/>
  <c r="CI48" i="24" s="1"/>
  <c r="CH40" i="24"/>
  <c r="CI40" i="24" s="1"/>
  <c r="CY39" i="24"/>
  <c r="CK40" i="24"/>
  <c r="CT40" i="24"/>
  <c r="CY31" i="24"/>
  <c r="CH32" i="24"/>
  <c r="CI32" i="24" s="1"/>
  <c r="CK32" i="24"/>
  <c r="CT32" i="24"/>
  <c r="CK24" i="24"/>
  <c r="CT24" i="24"/>
  <c r="CY23" i="24"/>
  <c r="CH24" i="24"/>
  <c r="CI24" i="24" s="1"/>
  <c r="CK16" i="24"/>
  <c r="CT16" i="24"/>
  <c r="CY15" i="24"/>
  <c r="CH16" i="24"/>
  <c r="CI16" i="24" s="1"/>
  <c r="CY7" i="24"/>
  <c r="CH8" i="24"/>
  <c r="CI8" i="24" s="1"/>
  <c r="CT8" i="24"/>
  <c r="CK8" i="24"/>
  <c r="CO214" i="22"/>
  <c r="CP214" i="22" s="1"/>
  <c r="CZ214" i="22"/>
  <c r="CL214" i="22"/>
  <c r="CM214" i="22" s="1"/>
  <c r="CU215" i="22"/>
  <c r="CL198" i="22"/>
  <c r="CM198" i="22" s="1"/>
  <c r="CU199" i="22"/>
  <c r="CZ198" i="22"/>
  <c r="CO198" i="22"/>
  <c r="CP198" i="22" s="1"/>
  <c r="CL182" i="22"/>
  <c r="CM182" i="22" s="1"/>
  <c r="CU183" i="22"/>
  <c r="CZ182" i="22"/>
  <c r="CO182" i="22"/>
  <c r="CP182" i="22" s="1"/>
  <c r="CZ166" i="22"/>
  <c r="CO166" i="22"/>
  <c r="CP166" i="22" s="1"/>
  <c r="CU167" i="22"/>
  <c r="CL166" i="22"/>
  <c r="CM166" i="22" s="1"/>
  <c r="CL150" i="22"/>
  <c r="CM150" i="22" s="1"/>
  <c r="CZ150" i="22"/>
  <c r="CU151" i="22"/>
  <c r="CO150" i="22"/>
  <c r="CP150" i="22" s="1"/>
  <c r="CL134" i="22"/>
  <c r="CM134" i="22" s="1"/>
  <c r="CO134" i="22"/>
  <c r="CP134" i="22" s="1"/>
  <c r="CU135" i="22"/>
  <c r="CZ134" i="22"/>
  <c r="CL118" i="22"/>
  <c r="CM118" i="22" s="1"/>
  <c r="CU119" i="22"/>
  <c r="CO118" i="22"/>
  <c r="CP118" i="22" s="1"/>
  <c r="CZ118" i="22"/>
  <c r="CU103" i="22"/>
  <c r="CL102" i="22"/>
  <c r="CM102" i="22" s="1"/>
  <c r="CO102" i="22"/>
  <c r="CP102" i="22" s="1"/>
  <c r="CZ102" i="22"/>
  <c r="CL86" i="22"/>
  <c r="CM86" i="22" s="1"/>
  <c r="CZ86" i="22"/>
  <c r="CU87" i="22"/>
  <c r="CO86" i="22"/>
  <c r="CP86" i="22" s="1"/>
  <c r="CL70" i="22"/>
  <c r="CM70" i="22" s="1"/>
  <c r="CU71" i="22"/>
  <c r="CO70" i="22"/>
  <c r="CP70" i="22" s="1"/>
  <c r="CZ70" i="22"/>
  <c r="CO54" i="22"/>
  <c r="CP54" i="22" s="1"/>
  <c r="CL54" i="22"/>
  <c r="CM54" i="22" s="1"/>
  <c r="CU55" i="22"/>
  <c r="CZ54" i="22"/>
  <c r="CL38" i="22"/>
  <c r="CM38" i="22" s="1"/>
  <c r="CZ38" i="22"/>
  <c r="CO38" i="22"/>
  <c r="CP38" i="22" s="1"/>
  <c r="CU39" i="22"/>
  <c r="CL22" i="22"/>
  <c r="CM22" i="22" s="1"/>
  <c r="CZ22" i="22"/>
  <c r="CO22" i="22"/>
  <c r="CP22" i="22" s="1"/>
  <c r="CU23" i="22"/>
  <c r="CL6" i="22"/>
  <c r="CM6" i="22" s="1"/>
  <c r="CZ6" i="22"/>
  <c r="CO6" i="22"/>
  <c r="CP6" i="22" s="1"/>
  <c r="CU7" i="22"/>
  <c r="CU5" i="22"/>
  <c r="CL4" i="22"/>
  <c r="CM4" i="22" s="1"/>
  <c r="CO4" i="22"/>
  <c r="CP4" i="22" s="1"/>
  <c r="CZ4" i="22"/>
  <c r="CL3" i="22"/>
  <c r="CM3" i="22" s="1"/>
  <c r="CU4" i="22"/>
  <c r="CZ3" i="22"/>
  <c r="CY48" i="21"/>
  <c r="CK49" i="21"/>
  <c r="CH49" i="21"/>
  <c r="CI49" i="21" s="1"/>
  <c r="CT49" i="21"/>
  <c r="CY40" i="21"/>
  <c r="CH41" i="21"/>
  <c r="CI41" i="21" s="1"/>
  <c r="CK41" i="21"/>
  <c r="CT41" i="21"/>
  <c r="CH25" i="21"/>
  <c r="CI25" i="21" s="1"/>
  <c r="CY24" i="21"/>
  <c r="CT25" i="21"/>
  <c r="CK25" i="21"/>
  <c r="CH9" i="21"/>
  <c r="CI9" i="21" s="1"/>
  <c r="CY8" i="21"/>
  <c r="CT9" i="21"/>
  <c r="CK9" i="21"/>
  <c r="CY169" i="19"/>
  <c r="CH170" i="19"/>
  <c r="CI170" i="19" s="1"/>
  <c r="CT170" i="19"/>
  <c r="CK170" i="19"/>
  <c r="CU167" i="19"/>
  <c r="CL166" i="19"/>
  <c r="CM166" i="19" s="1"/>
  <c r="CZ166" i="19"/>
  <c r="CO166" i="19"/>
  <c r="CP166" i="19" s="1"/>
  <c r="CY161" i="19"/>
  <c r="CH162" i="19"/>
  <c r="CI162" i="19" s="1"/>
  <c r="CT162" i="19"/>
  <c r="CK162" i="19"/>
  <c r="CO158" i="19"/>
  <c r="CP158" i="19" s="1"/>
  <c r="CU159" i="19"/>
  <c r="CL158" i="19"/>
  <c r="CM158" i="19" s="1"/>
  <c r="CZ158" i="19"/>
  <c r="CY153" i="19"/>
  <c r="CH154" i="19"/>
  <c r="CI154" i="19" s="1"/>
  <c r="CT154" i="19"/>
  <c r="CK154" i="19"/>
  <c r="CO150" i="19"/>
  <c r="CP150" i="19" s="1"/>
  <c r="CZ150" i="19"/>
  <c r="CL150" i="19"/>
  <c r="CM150" i="19" s="1"/>
  <c r="CU151" i="19"/>
  <c r="CK146" i="19"/>
  <c r="CH146" i="19"/>
  <c r="CI146" i="19" s="1"/>
  <c r="CT146" i="19"/>
  <c r="CY145" i="19"/>
  <c r="CU143" i="19"/>
  <c r="CL142" i="19"/>
  <c r="CM142" i="19" s="1"/>
  <c r="CZ142" i="19"/>
  <c r="CO142" i="19"/>
  <c r="CP142" i="19" s="1"/>
  <c r="CK138" i="19"/>
  <c r="CY137" i="19"/>
  <c r="CT138" i="19"/>
  <c r="CH138" i="19"/>
  <c r="CI138" i="19" s="1"/>
  <c r="CL134" i="19"/>
  <c r="CM134" i="19" s="1"/>
  <c r="CZ134" i="19"/>
  <c r="CU135" i="19"/>
  <c r="CO134" i="19"/>
  <c r="CP134" i="19" s="1"/>
  <c r="CK130" i="19"/>
  <c r="CH130" i="19"/>
  <c r="CI130" i="19" s="1"/>
  <c r="CT130" i="19"/>
  <c r="CY129" i="19"/>
  <c r="CU127" i="19"/>
  <c r="CL126" i="19"/>
  <c r="CM126" i="19" s="1"/>
  <c r="CZ126" i="19"/>
  <c r="CO126" i="19"/>
  <c r="CP126" i="19" s="1"/>
  <c r="CK122" i="19"/>
  <c r="CY121" i="19"/>
  <c r="CT122" i="19"/>
  <c r="CH122" i="19"/>
  <c r="CI122" i="19" s="1"/>
  <c r="CL118" i="19"/>
  <c r="CM118" i="19" s="1"/>
  <c r="CZ118" i="19"/>
  <c r="CU119" i="19"/>
  <c r="CO118" i="19"/>
  <c r="CP118" i="19" s="1"/>
  <c r="CK114" i="19"/>
  <c r="CH114" i="19"/>
  <c r="CI114" i="19" s="1"/>
  <c r="CT114" i="19"/>
  <c r="CY113" i="19"/>
  <c r="CU111" i="19"/>
  <c r="CL110" i="19"/>
  <c r="CM110" i="19" s="1"/>
  <c r="CZ110" i="19"/>
  <c r="CO110" i="19"/>
  <c r="CP110" i="19" s="1"/>
  <c r="CK106" i="19"/>
  <c r="CY105" i="19"/>
  <c r="CH106" i="19"/>
  <c r="CI106" i="19" s="1"/>
  <c r="CT106" i="19"/>
  <c r="CL102" i="19"/>
  <c r="CM102" i="19" s="1"/>
  <c r="CZ102" i="19"/>
  <c r="CU103" i="19"/>
  <c r="CO102" i="19"/>
  <c r="CP102" i="19" s="1"/>
  <c r="CY97" i="19"/>
  <c r="CT98" i="19"/>
  <c r="CK98" i="19"/>
  <c r="CH98" i="19"/>
  <c r="CI98" i="19" s="1"/>
  <c r="CO94" i="19"/>
  <c r="CP94" i="19" s="1"/>
  <c r="CZ94" i="19"/>
  <c r="CU95" i="19"/>
  <c r="CL94" i="19"/>
  <c r="CM94" i="19" s="1"/>
  <c r="CK90" i="19"/>
  <c r="CT90" i="19"/>
  <c r="CH90" i="19"/>
  <c r="CI90" i="19" s="1"/>
  <c r="CY89" i="19"/>
  <c r="CZ86" i="19"/>
  <c r="CU87" i="19"/>
  <c r="CO86" i="19"/>
  <c r="CP86" i="19" s="1"/>
  <c r="CL86" i="19"/>
  <c r="CM86" i="19" s="1"/>
  <c r="CH82" i="19"/>
  <c r="CI82" i="19" s="1"/>
  <c r="CK82" i="19"/>
  <c r="CT82" i="19"/>
  <c r="CY81" i="19"/>
  <c r="CL78" i="19"/>
  <c r="CM78" i="19" s="1"/>
  <c r="CO78" i="19"/>
  <c r="CP78" i="19" s="1"/>
  <c r="CZ78" i="19"/>
  <c r="CU79" i="19"/>
  <c r="CK74" i="19"/>
  <c r="CT74" i="19"/>
  <c r="CH74" i="19"/>
  <c r="CI74" i="19" s="1"/>
  <c r="CY73" i="19"/>
  <c r="CO70" i="19"/>
  <c r="CP70" i="19" s="1"/>
  <c r="CL70" i="19"/>
  <c r="CM70" i="19" s="1"/>
  <c r="CU71" i="19"/>
  <c r="CZ70" i="19"/>
  <c r="CY65" i="19"/>
  <c r="CK66" i="19"/>
  <c r="CT66" i="19"/>
  <c r="CH66" i="19"/>
  <c r="CI66" i="19" s="1"/>
  <c r="CZ62" i="19"/>
  <c r="CU63" i="19"/>
  <c r="CO62" i="19"/>
  <c r="CP62" i="19" s="1"/>
  <c r="CL62" i="19"/>
  <c r="CM62" i="19" s="1"/>
  <c r="CK58" i="19"/>
  <c r="CH58" i="19"/>
  <c r="CI58" i="19" s="1"/>
  <c r="CT58" i="19"/>
  <c r="CY57" i="19"/>
  <c r="CU55" i="19"/>
  <c r="CZ54" i="19"/>
  <c r="CL54" i="19"/>
  <c r="CM54" i="19" s="1"/>
  <c r="CO54" i="19"/>
  <c r="CP54" i="19" s="1"/>
  <c r="CH50" i="19"/>
  <c r="CI50" i="19" s="1"/>
  <c r="CK50" i="19"/>
  <c r="CT50" i="19"/>
  <c r="CY49" i="19"/>
  <c r="CL46" i="19"/>
  <c r="CM46" i="19" s="1"/>
  <c r="CZ46" i="19"/>
  <c r="CO46" i="19"/>
  <c r="CP46" i="19" s="1"/>
  <c r="CU47" i="19"/>
  <c r="CH42" i="19"/>
  <c r="CI42" i="19" s="1"/>
  <c r="CT42" i="19"/>
  <c r="CK42" i="19"/>
  <c r="CY41" i="19"/>
  <c r="CL38" i="19"/>
  <c r="CM38" i="19" s="1"/>
  <c r="CO38" i="19"/>
  <c r="CP38" i="19" s="1"/>
  <c r="CZ38" i="19"/>
  <c r="CU39" i="19"/>
  <c r="CY33" i="19"/>
  <c r="CK34" i="19"/>
  <c r="CT34" i="19"/>
  <c r="CH34" i="19"/>
  <c r="CI34" i="19" s="1"/>
  <c r="CU31" i="19"/>
  <c r="CO30" i="19"/>
  <c r="CP30" i="19" s="1"/>
  <c r="CZ30" i="19"/>
  <c r="CL30" i="19"/>
  <c r="CM30" i="19" s="1"/>
  <c r="CK26" i="19"/>
  <c r="CY25" i="19"/>
  <c r="CH26" i="19"/>
  <c r="CI26" i="19" s="1"/>
  <c r="CT26" i="19"/>
  <c r="CZ22" i="19"/>
  <c r="CU23" i="19"/>
  <c r="CO22" i="19"/>
  <c r="CP22" i="19" s="1"/>
  <c r="CL22" i="19"/>
  <c r="CM22" i="19" s="1"/>
  <c r="CK18" i="19"/>
  <c r="CT18" i="19"/>
  <c r="CH18" i="19"/>
  <c r="CI18" i="19" s="1"/>
  <c r="CY17" i="19"/>
  <c r="CU15" i="19"/>
  <c r="CO14" i="19"/>
  <c r="CP14" i="19" s="1"/>
  <c r="CL14" i="19"/>
  <c r="CM14" i="19" s="1"/>
  <c r="CZ14" i="19"/>
  <c r="CK10" i="19"/>
  <c r="CY9" i="19"/>
  <c r="CH10" i="19"/>
  <c r="CI10" i="19" s="1"/>
  <c r="CT10" i="19"/>
  <c r="CL6" i="19"/>
  <c r="CM6" i="19" s="1"/>
  <c r="CZ6" i="19"/>
  <c r="CU7" i="19"/>
  <c r="CO6" i="19"/>
  <c r="CP6" i="19" s="1"/>
  <c r="CH187" i="18"/>
  <c r="CI187" i="18" s="1"/>
  <c r="CK187" i="18"/>
  <c r="CT187" i="18"/>
  <c r="CY186" i="18"/>
  <c r="CY178" i="18"/>
  <c r="CH179" i="18"/>
  <c r="CI179" i="18" s="1"/>
  <c r="CK179" i="18"/>
  <c r="CT179" i="18"/>
  <c r="CU176" i="18"/>
  <c r="CZ175" i="18"/>
  <c r="CO175" i="18"/>
  <c r="CP175" i="18" s="1"/>
  <c r="CL175" i="18"/>
  <c r="CM175" i="18" s="1"/>
  <c r="CT171" i="18"/>
  <c r="CH171" i="18"/>
  <c r="CI171" i="18" s="1"/>
  <c r="CY170" i="18"/>
  <c r="CK171" i="18"/>
  <c r="CL167" i="18"/>
  <c r="CM167" i="18" s="1"/>
  <c r="CZ167" i="18"/>
  <c r="CU168" i="18"/>
  <c r="CO167" i="18"/>
  <c r="CP167" i="18" s="1"/>
  <c r="CY162" i="18"/>
  <c r="CT163" i="18"/>
  <c r="CH163" i="18"/>
  <c r="CI163" i="18" s="1"/>
  <c r="CK163" i="18"/>
  <c r="CU160" i="18"/>
  <c r="CZ159" i="18"/>
  <c r="CL159" i="18"/>
  <c r="CM159" i="18" s="1"/>
  <c r="CO159" i="18"/>
  <c r="CP159" i="18" s="1"/>
  <c r="CT155" i="18"/>
  <c r="CH155" i="18"/>
  <c r="CI155" i="18" s="1"/>
  <c r="CY154" i="18"/>
  <c r="CK155" i="18"/>
  <c r="CL151" i="18"/>
  <c r="CM151" i="18" s="1"/>
  <c r="CZ151" i="18"/>
  <c r="CO151" i="18"/>
  <c r="CP151" i="18" s="1"/>
  <c r="CU152" i="18"/>
  <c r="CT147" i="18"/>
  <c r="CY146" i="18"/>
  <c r="CK147" i="18"/>
  <c r="CH147" i="18"/>
  <c r="CI147" i="18" s="1"/>
  <c r="CU144" i="18"/>
  <c r="CO143" i="18"/>
  <c r="CP143" i="18" s="1"/>
  <c r="CL143" i="18"/>
  <c r="CM143" i="18" s="1"/>
  <c r="CZ143" i="18"/>
  <c r="CT139" i="18"/>
  <c r="CK139" i="18"/>
  <c r="CH139" i="18"/>
  <c r="CI139" i="18" s="1"/>
  <c r="CY138" i="18"/>
  <c r="CY130" i="18"/>
  <c r="CT131" i="18"/>
  <c r="CH131" i="18"/>
  <c r="CI131" i="18" s="1"/>
  <c r="CK131" i="18"/>
  <c r="CL127" i="18"/>
  <c r="CM127" i="18" s="1"/>
  <c r="CZ127" i="18"/>
  <c r="CU128" i="18"/>
  <c r="CO127" i="18"/>
  <c r="CP127" i="18" s="1"/>
  <c r="CY122" i="18"/>
  <c r="CT123" i="18"/>
  <c r="CH123" i="18"/>
  <c r="CI123" i="18" s="1"/>
  <c r="CK123" i="18"/>
  <c r="CH115" i="18"/>
  <c r="CI115" i="18" s="1"/>
  <c r="CK115" i="18"/>
  <c r="CY114" i="18"/>
  <c r="CT115" i="18"/>
  <c r="CL111" i="18"/>
  <c r="CM111" i="18" s="1"/>
  <c r="CZ111" i="18"/>
  <c r="CU112" i="18"/>
  <c r="CO111" i="18"/>
  <c r="CP111" i="18" s="1"/>
  <c r="CH107" i="18"/>
  <c r="CI107" i="18" s="1"/>
  <c r="CK107" i="18"/>
  <c r="CY106" i="18"/>
  <c r="CT107" i="18"/>
  <c r="CK99" i="18"/>
  <c r="CH99" i="18"/>
  <c r="CI99" i="18" s="1"/>
  <c r="CY98" i="18"/>
  <c r="CT99" i="18"/>
  <c r="CO95" i="18"/>
  <c r="CP95" i="18" s="1"/>
  <c r="CL95" i="18"/>
  <c r="CM95" i="18" s="1"/>
  <c r="CZ95" i="18"/>
  <c r="CU96" i="18"/>
  <c r="CT91" i="18"/>
  <c r="CY90" i="18"/>
  <c r="CK91" i="18"/>
  <c r="CH91" i="18"/>
  <c r="CI91" i="18" s="1"/>
  <c r="CU88" i="18"/>
  <c r="CO87" i="18"/>
  <c r="CP87" i="18" s="1"/>
  <c r="CL87" i="18"/>
  <c r="CM87" i="18" s="1"/>
  <c r="CZ87" i="18"/>
  <c r="CO28" i="25"/>
  <c r="CP28" i="25" s="1"/>
  <c r="CL28" i="25"/>
  <c r="CM28" i="25" s="1"/>
  <c r="CU29" i="25"/>
  <c r="CZ28" i="25"/>
  <c r="CY27" i="25"/>
  <c r="CK28" i="25"/>
  <c r="CT28" i="25"/>
  <c r="CH28" i="25"/>
  <c r="CI28" i="25" s="1"/>
  <c r="CY19" i="25"/>
  <c r="CH20" i="25"/>
  <c r="CI20" i="25" s="1"/>
  <c r="CT20" i="25"/>
  <c r="CK20" i="25"/>
  <c r="CO12" i="25"/>
  <c r="CP12" i="25" s="1"/>
  <c r="CL12" i="25"/>
  <c r="CM12" i="25" s="1"/>
  <c r="CU13" i="25"/>
  <c r="CZ12" i="25"/>
  <c r="CY11" i="25"/>
  <c r="CK12" i="25"/>
  <c r="CT12" i="25"/>
  <c r="CH12" i="25"/>
  <c r="CI12" i="25" s="1"/>
  <c r="CH4" i="25"/>
  <c r="CI4" i="25" s="1"/>
  <c r="CY3" i="25"/>
  <c r="CT4" i="25"/>
  <c r="CK4" i="25"/>
  <c r="CH59" i="24"/>
  <c r="CI59" i="24" s="1"/>
  <c r="CT59" i="24"/>
  <c r="CY58" i="24"/>
  <c r="CK59" i="24"/>
  <c r="CH51" i="24"/>
  <c r="CI51" i="24" s="1"/>
  <c r="CY50" i="24"/>
  <c r="CT51" i="24"/>
  <c r="CK51" i="24"/>
  <c r="CY42" i="24"/>
  <c r="CK43" i="24"/>
  <c r="CT43" i="24"/>
  <c r="CH43" i="24"/>
  <c r="CI43" i="24" s="1"/>
  <c r="CT27" i="24"/>
  <c r="CH27" i="24"/>
  <c r="CI27" i="24" s="1"/>
  <c r="CY26" i="24"/>
  <c r="CK27" i="24"/>
  <c r="CH19" i="24"/>
  <c r="CI19" i="24" s="1"/>
  <c r="CK19" i="24"/>
  <c r="CY18" i="24"/>
  <c r="CT19" i="24"/>
  <c r="CY10" i="24"/>
  <c r="CK11" i="24"/>
  <c r="CH11" i="24"/>
  <c r="CI11" i="24" s="1"/>
  <c r="CT11" i="24"/>
  <c r="CK3" i="24"/>
  <c r="CH3" i="24"/>
  <c r="CI3" i="24" s="1"/>
  <c r="CU45" i="23"/>
  <c r="CL44" i="23"/>
  <c r="CM44" i="23" s="1"/>
  <c r="CZ44" i="23"/>
  <c r="CO44" i="23"/>
  <c r="CP44" i="23" s="1"/>
  <c r="CO28" i="23"/>
  <c r="CP28" i="23" s="1"/>
  <c r="CZ28" i="23"/>
  <c r="CL28" i="23"/>
  <c r="CM28" i="23" s="1"/>
  <c r="CU29" i="23"/>
  <c r="CO12" i="23"/>
  <c r="CP12" i="23" s="1"/>
  <c r="CU13" i="23"/>
  <c r="CZ12" i="23"/>
  <c r="CL12" i="23"/>
  <c r="CM12" i="23" s="1"/>
  <c r="CY47" i="21"/>
  <c r="CH48" i="21"/>
  <c r="CI48" i="21" s="1"/>
  <c r="CT48" i="21"/>
  <c r="CK48" i="21"/>
  <c r="CZ44" i="21"/>
  <c r="CO44" i="21"/>
  <c r="CP44" i="21" s="1"/>
  <c r="CL44" i="21"/>
  <c r="CM44" i="21" s="1"/>
  <c r="CU45" i="21"/>
  <c r="CU37" i="21"/>
  <c r="CL36" i="21"/>
  <c r="CM36" i="21" s="1"/>
  <c r="CZ36" i="21"/>
  <c r="CO36" i="21"/>
  <c r="CP36" i="21" s="1"/>
  <c r="CY35" i="21"/>
  <c r="CH36" i="21"/>
  <c r="CI36" i="21" s="1"/>
  <c r="CK36" i="21"/>
  <c r="CT36" i="21"/>
  <c r="CZ28" i="21"/>
  <c r="CO28" i="21"/>
  <c r="CP28" i="21" s="1"/>
  <c r="CU29" i="21"/>
  <c r="CL28" i="21"/>
  <c r="CM28" i="21" s="1"/>
  <c r="CK28" i="21"/>
  <c r="CT28" i="21"/>
  <c r="CY27" i="21"/>
  <c r="CH28" i="21"/>
  <c r="CI28" i="21" s="1"/>
  <c r="CZ20" i="21"/>
  <c r="CO20" i="21"/>
  <c r="CP20" i="21" s="1"/>
  <c r="CU21" i="21"/>
  <c r="CL20" i="21"/>
  <c r="CM20" i="21" s="1"/>
  <c r="CK20" i="21"/>
  <c r="CT20" i="21"/>
  <c r="CY19" i="21"/>
  <c r="CH20" i="21"/>
  <c r="CI20" i="21" s="1"/>
  <c r="CZ12" i="21"/>
  <c r="CO12" i="21"/>
  <c r="CP12" i="21" s="1"/>
  <c r="CU13" i="21"/>
  <c r="CL12" i="21"/>
  <c r="CM12" i="21" s="1"/>
  <c r="CK12" i="21"/>
  <c r="CT12" i="21"/>
  <c r="CY11" i="21"/>
  <c r="CH12" i="21"/>
  <c r="CI12" i="21" s="1"/>
  <c r="CU5" i="21"/>
  <c r="CO4" i="21"/>
  <c r="CP4" i="21" s="1"/>
  <c r="CZ4" i="21"/>
  <c r="CL4" i="21"/>
  <c r="CM4" i="21" s="1"/>
  <c r="CK4" i="21"/>
  <c r="CY3" i="21"/>
  <c r="CT4" i="21"/>
  <c r="CH4" i="21"/>
  <c r="CI4" i="21" s="1"/>
  <c r="CZ161" i="19"/>
  <c r="CL161" i="19"/>
  <c r="CM161" i="19" s="1"/>
  <c r="CO161" i="19"/>
  <c r="CP161" i="19" s="1"/>
  <c r="CU162" i="19"/>
  <c r="CO145" i="19"/>
  <c r="CP145" i="19" s="1"/>
  <c r="CL145" i="19"/>
  <c r="CM145" i="19" s="1"/>
  <c r="CZ145" i="19"/>
  <c r="CU146" i="19"/>
  <c r="CO129" i="19"/>
  <c r="CP129" i="19" s="1"/>
  <c r="CL129" i="19"/>
  <c r="CM129" i="19" s="1"/>
  <c r="CZ129" i="19"/>
  <c r="CU130" i="19"/>
  <c r="CO113" i="19"/>
  <c r="CP113" i="19" s="1"/>
  <c r="CL113" i="19"/>
  <c r="CM113" i="19" s="1"/>
  <c r="CZ113" i="19"/>
  <c r="CU114" i="19"/>
  <c r="CO97" i="19"/>
  <c r="CP97" i="19" s="1"/>
  <c r="CU98" i="19"/>
  <c r="CL97" i="19"/>
  <c r="CM97" i="19" s="1"/>
  <c r="CZ97" i="19"/>
  <c r="CZ81" i="19"/>
  <c r="CL81" i="19"/>
  <c r="CM81" i="19" s="1"/>
  <c r="CO81" i="19"/>
  <c r="CP81" i="19" s="1"/>
  <c r="CU82" i="19"/>
  <c r="CO65" i="19"/>
  <c r="CP65" i="19" s="1"/>
  <c r="CL65" i="19"/>
  <c r="CM65" i="19" s="1"/>
  <c r="CU66" i="19"/>
  <c r="CZ65" i="19"/>
  <c r="CO53" i="19"/>
  <c r="CP53" i="19" s="1"/>
  <c r="CL53" i="19"/>
  <c r="CM53" i="19" s="1"/>
  <c r="CU54" i="19"/>
  <c r="CZ53" i="19"/>
  <c r="CU38" i="19"/>
  <c r="CL37" i="19"/>
  <c r="CM37" i="19" s="1"/>
  <c r="CZ37" i="19"/>
  <c r="CO37" i="19"/>
  <c r="CP37" i="19" s="1"/>
  <c r="CO21" i="19"/>
  <c r="CP21" i="19" s="1"/>
  <c r="CU22" i="19"/>
  <c r="CL21" i="19"/>
  <c r="CM21" i="19" s="1"/>
  <c r="CZ21" i="19"/>
  <c r="CL5" i="19"/>
  <c r="CM5" i="19" s="1"/>
  <c r="CZ5" i="19"/>
  <c r="CO5" i="19"/>
  <c r="CP5" i="19" s="1"/>
  <c r="CU6" i="19"/>
  <c r="CO131" i="14"/>
  <c r="CP131" i="14" s="1"/>
  <c r="CU132" i="14"/>
  <c r="CL131" i="14"/>
  <c r="CM131" i="14" s="1"/>
  <c r="CZ131" i="14"/>
  <c r="CO123" i="14"/>
  <c r="CP123" i="14" s="1"/>
  <c r="CU124" i="14"/>
  <c r="CL123" i="14"/>
  <c r="CM123" i="14" s="1"/>
  <c r="CZ123" i="14"/>
  <c r="CU116" i="14"/>
  <c r="CO115" i="14"/>
  <c r="CP115" i="14" s="1"/>
  <c r="CL115" i="14"/>
  <c r="CM115" i="14" s="1"/>
  <c r="CZ115" i="14"/>
  <c r="CU108" i="14"/>
  <c r="CO107" i="14"/>
  <c r="CP107" i="14" s="1"/>
  <c r="CL107" i="14"/>
  <c r="CM107" i="14" s="1"/>
  <c r="CZ107" i="14"/>
  <c r="CU100" i="14"/>
  <c r="CO99" i="14"/>
  <c r="CP99" i="14" s="1"/>
  <c r="CL99" i="14"/>
  <c r="CM99" i="14" s="1"/>
  <c r="CZ99" i="14"/>
  <c r="CL91" i="14"/>
  <c r="CM91" i="14" s="1"/>
  <c r="CZ91" i="14"/>
  <c r="CU92" i="14"/>
  <c r="CO91" i="14"/>
  <c r="CP91" i="14" s="1"/>
  <c r="CU84" i="14"/>
  <c r="CO83" i="14"/>
  <c r="CP83" i="14" s="1"/>
  <c r="CL83" i="14"/>
  <c r="CM83" i="14" s="1"/>
  <c r="CZ83" i="14"/>
  <c r="CU76" i="14"/>
  <c r="CO75" i="14"/>
  <c r="CP75" i="14" s="1"/>
  <c r="CL75" i="14"/>
  <c r="CM75" i="14" s="1"/>
  <c r="CZ75" i="14"/>
  <c r="CO67" i="14"/>
  <c r="CP67" i="14" s="1"/>
  <c r="CU68" i="14"/>
  <c r="CZ67" i="14"/>
  <c r="CL67" i="14"/>
  <c r="CM67" i="14" s="1"/>
  <c r="CU60" i="14"/>
  <c r="CO59" i="14"/>
  <c r="CP59" i="14" s="1"/>
  <c r="CL59" i="14"/>
  <c r="CM59" i="14" s="1"/>
  <c r="CZ59" i="14"/>
  <c r="CL51" i="14"/>
  <c r="CM51" i="14" s="1"/>
  <c r="CZ51" i="14"/>
  <c r="CU52" i="14"/>
  <c r="CO51" i="14"/>
  <c r="CP51" i="14" s="1"/>
  <c r="CO43" i="14"/>
  <c r="CP43" i="14" s="1"/>
  <c r="CL43" i="14"/>
  <c r="CM43" i="14" s="1"/>
  <c r="CZ43" i="14"/>
  <c r="CU44" i="14"/>
  <c r="CO35" i="14"/>
  <c r="CP35" i="14" s="1"/>
  <c r="CL35" i="14"/>
  <c r="CM35" i="14" s="1"/>
  <c r="CZ35" i="14"/>
  <c r="CU36" i="14"/>
  <c r="CU28" i="14"/>
  <c r="CO27" i="14"/>
  <c r="CP27" i="14" s="1"/>
  <c r="CZ27" i="14"/>
  <c r="CL27" i="14"/>
  <c r="CM27" i="14" s="1"/>
  <c r="CO19" i="14"/>
  <c r="CP19" i="14" s="1"/>
  <c r="CL19" i="14"/>
  <c r="CM19" i="14" s="1"/>
  <c r="CZ19" i="14"/>
  <c r="CU20" i="14"/>
  <c r="CZ11" i="14"/>
  <c r="CO11" i="14"/>
  <c r="CP11" i="14" s="1"/>
  <c r="CL11" i="14"/>
  <c r="CM11" i="14" s="1"/>
  <c r="CU12" i="14"/>
  <c r="CU4" i="14"/>
  <c r="CZ3" i="14"/>
  <c r="CO3" i="14"/>
  <c r="CP3" i="14" s="1"/>
  <c r="CL3" i="14"/>
  <c r="CM3" i="14" s="1"/>
  <c r="CU164" i="13"/>
  <c r="CL163" i="13"/>
  <c r="CM163" i="13" s="1"/>
  <c r="CZ163" i="13"/>
  <c r="CO163" i="13"/>
  <c r="CP163" i="13" s="1"/>
  <c r="CZ155" i="13"/>
  <c r="CL155" i="13"/>
  <c r="CM155" i="13" s="1"/>
  <c r="CU156" i="13"/>
  <c r="CO155" i="13"/>
  <c r="CP155" i="13" s="1"/>
  <c r="CZ147" i="13"/>
  <c r="CO147" i="13"/>
  <c r="CP147" i="13" s="1"/>
  <c r="CL147" i="13"/>
  <c r="CM147" i="13" s="1"/>
  <c r="CU148" i="13"/>
  <c r="CU140" i="13"/>
  <c r="CO139" i="13"/>
  <c r="CP139" i="13" s="1"/>
  <c r="CZ139" i="13"/>
  <c r="CL139" i="13"/>
  <c r="CM139" i="13" s="1"/>
  <c r="CU132" i="13"/>
  <c r="CO131" i="13"/>
  <c r="CP131" i="13" s="1"/>
  <c r="CZ131" i="13"/>
  <c r="CL131" i="13"/>
  <c r="CM131" i="13" s="1"/>
  <c r="CZ123" i="13"/>
  <c r="CL123" i="13"/>
  <c r="CM123" i="13" s="1"/>
  <c r="CU124" i="13"/>
  <c r="CO123" i="13"/>
  <c r="CP123" i="13" s="1"/>
  <c r="CY102" i="13"/>
  <c r="CK103" i="13"/>
  <c r="CT103" i="13"/>
  <c r="CH103" i="13"/>
  <c r="CI103" i="13" s="1"/>
  <c r="CU92" i="13"/>
  <c r="CO91" i="13"/>
  <c r="CP91" i="13" s="1"/>
  <c r="CL91" i="13"/>
  <c r="CM91" i="13" s="1"/>
  <c r="CZ91" i="13"/>
  <c r="CK79" i="13"/>
  <c r="CY78" i="13"/>
  <c r="CH79" i="13"/>
  <c r="CI79" i="13" s="1"/>
  <c r="CT79" i="13"/>
  <c r="CO71" i="13"/>
  <c r="CP71" i="13" s="1"/>
  <c r="CL71" i="13"/>
  <c r="CM71" i="13" s="1"/>
  <c r="CZ71" i="13"/>
  <c r="CU72" i="13"/>
  <c r="CZ63" i="13"/>
  <c r="CU64" i="13"/>
  <c r="CO63" i="13"/>
  <c r="CP63" i="13" s="1"/>
  <c r="CL63" i="13"/>
  <c r="CM63" i="13" s="1"/>
  <c r="CO59" i="13"/>
  <c r="CP59" i="13" s="1"/>
  <c r="CL59" i="13"/>
  <c r="CM59" i="13" s="1"/>
  <c r="CZ59" i="13"/>
  <c r="CU60" i="13"/>
  <c r="CY54" i="13"/>
  <c r="CH55" i="13"/>
  <c r="CI55" i="13" s="1"/>
  <c r="CT55" i="13"/>
  <c r="CK55" i="13"/>
  <c r="CK47" i="13"/>
  <c r="CH47" i="13"/>
  <c r="CI47" i="13" s="1"/>
  <c r="CY46" i="13"/>
  <c r="CT47" i="13"/>
  <c r="CY38" i="13"/>
  <c r="CT39" i="13"/>
  <c r="CK39" i="13"/>
  <c r="CH39" i="13"/>
  <c r="CI39" i="13" s="1"/>
  <c r="CL35" i="13"/>
  <c r="CM35" i="13" s="1"/>
  <c r="CZ35" i="13"/>
  <c r="CU36" i="13"/>
  <c r="CO35" i="13"/>
  <c r="CP35" i="13" s="1"/>
  <c r="CZ27" i="13"/>
  <c r="CO27" i="13"/>
  <c r="CP27" i="13" s="1"/>
  <c r="CL27" i="13"/>
  <c r="CM27" i="13" s="1"/>
  <c r="CU28" i="13"/>
  <c r="CO19" i="13"/>
  <c r="CP19" i="13" s="1"/>
  <c r="CL19" i="13"/>
  <c r="CM19" i="13" s="1"/>
  <c r="CU20" i="13"/>
  <c r="CZ19" i="13"/>
  <c r="CO15" i="13"/>
  <c r="CP15" i="13" s="1"/>
  <c r="CL15" i="13"/>
  <c r="CM15" i="13" s="1"/>
  <c r="CZ15" i="13"/>
  <c r="CU16" i="13"/>
  <c r="CU4" i="13"/>
  <c r="CZ3" i="13"/>
  <c r="CL3" i="13"/>
  <c r="CM3" i="13" s="1"/>
  <c r="CO3" i="13"/>
  <c r="CP3" i="13" s="1"/>
  <c r="CY187" i="18"/>
  <c r="CH188" i="18"/>
  <c r="CI188" i="18" s="1"/>
  <c r="CK188" i="18"/>
  <c r="CT188" i="18"/>
  <c r="CL184" i="18"/>
  <c r="CM184" i="18" s="1"/>
  <c r="CZ184" i="18"/>
  <c r="CU185" i="18"/>
  <c r="CO184" i="18"/>
  <c r="CP184" i="18" s="1"/>
  <c r="CK180" i="18"/>
  <c r="CT180" i="18"/>
  <c r="CH180" i="18"/>
  <c r="CI180" i="18" s="1"/>
  <c r="CY179" i="18"/>
  <c r="CU177" i="18"/>
  <c r="CL176" i="18"/>
  <c r="CM176" i="18" s="1"/>
  <c r="CZ176" i="18"/>
  <c r="CO176" i="18"/>
  <c r="CP176" i="18" s="1"/>
  <c r="CK172" i="18"/>
  <c r="CH172" i="18"/>
  <c r="CI172" i="18" s="1"/>
  <c r="CY171" i="18"/>
  <c r="CT172" i="18"/>
  <c r="CZ168" i="18"/>
  <c r="CO168" i="18"/>
  <c r="CP168" i="18" s="1"/>
  <c r="CU169" i="18"/>
  <c r="CL168" i="18"/>
  <c r="CM168" i="18" s="1"/>
  <c r="CK164" i="18"/>
  <c r="CT164" i="18"/>
  <c r="CH164" i="18"/>
  <c r="CI164" i="18" s="1"/>
  <c r="CY163" i="18"/>
  <c r="CU161" i="18"/>
  <c r="CL160" i="18"/>
  <c r="CM160" i="18" s="1"/>
  <c r="CO160" i="18"/>
  <c r="CP160" i="18" s="1"/>
  <c r="CZ160" i="18"/>
  <c r="CK156" i="18"/>
  <c r="CT156" i="18"/>
  <c r="CH156" i="18"/>
  <c r="CI156" i="18" s="1"/>
  <c r="CY155" i="18"/>
  <c r="CZ152" i="18"/>
  <c r="CO152" i="18"/>
  <c r="CP152" i="18" s="1"/>
  <c r="CU153" i="18"/>
  <c r="CL152" i="18"/>
  <c r="CM152" i="18" s="1"/>
  <c r="CT148" i="18"/>
  <c r="CK148" i="18"/>
  <c r="CY147" i="18"/>
  <c r="CH148" i="18"/>
  <c r="CI148" i="18" s="1"/>
  <c r="CL144" i="18"/>
  <c r="CM144" i="18" s="1"/>
  <c r="CU145" i="18"/>
  <c r="CZ144" i="18"/>
  <c r="CO144" i="18"/>
  <c r="CP144" i="18" s="1"/>
  <c r="CT140" i="18"/>
  <c r="CK140" i="18"/>
  <c r="CY139" i="18"/>
  <c r="CH140" i="18"/>
  <c r="CI140" i="18" s="1"/>
  <c r="CO136" i="18"/>
  <c r="CP136" i="18" s="1"/>
  <c r="CZ136" i="18"/>
  <c r="CL136" i="18"/>
  <c r="CM136" i="18" s="1"/>
  <c r="CU137" i="18"/>
  <c r="CK132" i="18"/>
  <c r="CT132" i="18"/>
  <c r="CH132" i="18"/>
  <c r="CI132" i="18" s="1"/>
  <c r="CY131" i="18"/>
  <c r="CU129" i="18"/>
  <c r="CO128" i="18"/>
  <c r="CP128" i="18" s="1"/>
  <c r="CL128" i="18"/>
  <c r="CM128" i="18" s="1"/>
  <c r="CZ128" i="18"/>
  <c r="CK124" i="18"/>
  <c r="CH124" i="18"/>
  <c r="CI124" i="18" s="1"/>
  <c r="CT124" i="18"/>
  <c r="CY123" i="18"/>
  <c r="CU121" i="18"/>
  <c r="CO120" i="18"/>
  <c r="CP120" i="18" s="1"/>
  <c r="CL120" i="18"/>
  <c r="CM120" i="18" s="1"/>
  <c r="CZ120" i="18"/>
  <c r="CY115" i="18"/>
  <c r="CT116" i="18"/>
  <c r="CK116" i="18"/>
  <c r="CH116" i="18"/>
  <c r="CI116" i="18" s="1"/>
  <c r="CU113" i="18"/>
  <c r="CO112" i="18"/>
  <c r="CP112" i="18" s="1"/>
  <c r="CL112" i="18"/>
  <c r="CM112" i="18" s="1"/>
  <c r="CZ112" i="18"/>
  <c r="CY107" i="18"/>
  <c r="CT108" i="18"/>
  <c r="CK108" i="18"/>
  <c r="CH108" i="18"/>
  <c r="CI108" i="18" s="1"/>
  <c r="CO104" i="18"/>
  <c r="CP104" i="18" s="1"/>
  <c r="CL104" i="18"/>
  <c r="CM104" i="18" s="1"/>
  <c r="CZ104" i="18"/>
  <c r="CU105" i="18"/>
  <c r="CY99" i="18"/>
  <c r="CT100" i="18"/>
  <c r="CH100" i="18"/>
  <c r="CI100" i="18" s="1"/>
  <c r="CK100" i="18"/>
  <c r="CU97" i="18"/>
  <c r="CZ96" i="18"/>
  <c r="CL96" i="18"/>
  <c r="CM96" i="18" s="1"/>
  <c r="CO96" i="18"/>
  <c r="CP96" i="18" s="1"/>
  <c r="CH92" i="18"/>
  <c r="CI92" i="18" s="1"/>
  <c r="CK92" i="18"/>
  <c r="CY91" i="18"/>
  <c r="CT92" i="18"/>
  <c r="CL88" i="18"/>
  <c r="CM88" i="18" s="1"/>
  <c r="CU89" i="18"/>
  <c r="CZ88" i="18"/>
  <c r="CO88" i="18"/>
  <c r="CP88" i="18" s="1"/>
  <c r="CY83" i="18"/>
  <c r="CH84" i="18"/>
  <c r="CI84" i="18" s="1"/>
  <c r="CT84" i="18"/>
  <c r="CK84" i="18"/>
  <c r="CO80" i="18"/>
  <c r="CP80" i="18" s="1"/>
  <c r="CZ80" i="18"/>
  <c r="CL80" i="18"/>
  <c r="CM80" i="18" s="1"/>
  <c r="CU81" i="18"/>
  <c r="CH76" i="18"/>
  <c r="CI76" i="18" s="1"/>
  <c r="CT76" i="18"/>
  <c r="CY75" i="18"/>
  <c r="CK76" i="18"/>
  <c r="CU73" i="18"/>
  <c r="CO72" i="18"/>
  <c r="CP72" i="18" s="1"/>
  <c r="CL72" i="18"/>
  <c r="CM72" i="18" s="1"/>
  <c r="CZ72" i="18"/>
  <c r="CY67" i="18"/>
  <c r="CH68" i="18"/>
  <c r="CI68" i="18" s="1"/>
  <c r="CT68" i="18"/>
  <c r="CK68" i="18"/>
  <c r="CO64" i="18"/>
  <c r="CP64" i="18" s="1"/>
  <c r="CU65" i="18"/>
  <c r="CL64" i="18"/>
  <c r="CM64" i="18" s="1"/>
  <c r="CZ64" i="18"/>
  <c r="CK60" i="18"/>
  <c r="CY59" i="18"/>
  <c r="CH60" i="18"/>
  <c r="CI60" i="18" s="1"/>
  <c r="CT60" i="18"/>
  <c r="CL56" i="18"/>
  <c r="CM56" i="18" s="1"/>
  <c r="CZ56" i="18"/>
  <c r="CO56" i="18"/>
  <c r="CP56" i="18" s="1"/>
  <c r="CU57" i="18"/>
  <c r="CY51" i="18"/>
  <c r="CH52" i="18"/>
  <c r="CI52" i="18" s="1"/>
  <c r="CT52" i="18"/>
  <c r="CK52" i="18"/>
  <c r="CO48" i="18"/>
  <c r="CP48" i="18" s="1"/>
  <c r="CZ48" i="18"/>
  <c r="CU49" i="18"/>
  <c r="CL48" i="18"/>
  <c r="CM48" i="18" s="1"/>
  <c r="CT44" i="18"/>
  <c r="CK44" i="18"/>
  <c r="CY43" i="18"/>
  <c r="CH44" i="18"/>
  <c r="CI44" i="18" s="1"/>
  <c r="CO40" i="18"/>
  <c r="CP40" i="18" s="1"/>
  <c r="CZ40" i="18"/>
  <c r="CL40" i="18"/>
  <c r="CM40" i="18" s="1"/>
  <c r="CU41" i="18"/>
  <c r="CK36" i="18"/>
  <c r="CT36" i="18"/>
  <c r="CH36" i="18"/>
  <c r="CI36" i="18" s="1"/>
  <c r="CY35" i="18"/>
  <c r="CU33" i="18"/>
  <c r="CL32" i="18"/>
  <c r="CM32" i="18" s="1"/>
  <c r="CO32" i="18"/>
  <c r="CP32" i="18" s="1"/>
  <c r="CZ32" i="18"/>
  <c r="CK28" i="18"/>
  <c r="CT28" i="18"/>
  <c r="CH28" i="18"/>
  <c r="CI28" i="18" s="1"/>
  <c r="CY27" i="18"/>
  <c r="CZ24" i="18"/>
  <c r="CO24" i="18"/>
  <c r="CP24" i="18" s="1"/>
  <c r="CU25" i="18"/>
  <c r="CL24" i="18"/>
  <c r="CM24" i="18" s="1"/>
  <c r="CT20" i="18"/>
  <c r="CK20" i="18"/>
  <c r="CY19" i="18"/>
  <c r="CH20" i="18"/>
  <c r="CI20" i="18" s="1"/>
  <c r="CL16" i="18"/>
  <c r="CM16" i="18" s="1"/>
  <c r="CU17" i="18"/>
  <c r="CZ16" i="18"/>
  <c r="CO16" i="18"/>
  <c r="CP16" i="18" s="1"/>
  <c r="CT12" i="18"/>
  <c r="CK12" i="18"/>
  <c r="CY11" i="18"/>
  <c r="CH12" i="18"/>
  <c r="CI12" i="18" s="1"/>
  <c r="CZ8" i="18"/>
  <c r="CO8" i="18"/>
  <c r="CP8" i="18" s="1"/>
  <c r="CL8" i="18"/>
  <c r="CM8" i="18" s="1"/>
  <c r="CU9" i="18"/>
  <c r="CH4" i="18"/>
  <c r="CI4" i="18" s="1"/>
  <c r="CK4" i="18"/>
  <c r="CY3" i="18"/>
  <c r="CT4" i="18"/>
  <c r="CL134" i="14"/>
  <c r="CM134" i="14" s="1"/>
  <c r="CZ134" i="14"/>
  <c r="CU135" i="14"/>
  <c r="CO134" i="14"/>
  <c r="CP134" i="14" s="1"/>
  <c r="CK130" i="14"/>
  <c r="CT130" i="14"/>
  <c r="CH130" i="14"/>
  <c r="CI130" i="14" s="1"/>
  <c r="CY129" i="14"/>
  <c r="CL126" i="14"/>
  <c r="CM126" i="14" s="1"/>
  <c r="CZ126" i="14"/>
  <c r="CU127" i="14"/>
  <c r="CO126" i="14"/>
  <c r="CP126" i="14" s="1"/>
  <c r="CL118" i="14"/>
  <c r="CM118" i="14" s="1"/>
  <c r="CZ118" i="14"/>
  <c r="CU119" i="14"/>
  <c r="CO118" i="14"/>
  <c r="CP118" i="14" s="1"/>
  <c r="CH114" i="14"/>
  <c r="CI114" i="14" s="1"/>
  <c r="CT114" i="14"/>
  <c r="CY113" i="14"/>
  <c r="CK114" i="14"/>
  <c r="CO110" i="14"/>
  <c r="CP110" i="14" s="1"/>
  <c r="CL110" i="14"/>
  <c r="CM110" i="14" s="1"/>
  <c r="CZ110" i="14"/>
  <c r="CU111" i="14"/>
  <c r="CO102" i="14"/>
  <c r="CP102" i="14" s="1"/>
  <c r="CL102" i="14"/>
  <c r="CM102" i="14" s="1"/>
  <c r="CZ102" i="14"/>
  <c r="CU103" i="14"/>
  <c r="CH98" i="14"/>
  <c r="CI98" i="14" s="1"/>
  <c r="CT98" i="14"/>
  <c r="CY97" i="14"/>
  <c r="CK98" i="14"/>
  <c r="CZ94" i="14"/>
  <c r="CL94" i="14"/>
  <c r="CM94" i="14" s="1"/>
  <c r="CU95" i="14"/>
  <c r="CO94" i="14"/>
  <c r="CP94" i="14" s="1"/>
  <c r="CZ86" i="14"/>
  <c r="CL86" i="14"/>
  <c r="CM86" i="14" s="1"/>
  <c r="CU87" i="14"/>
  <c r="CO86" i="14"/>
  <c r="CP86" i="14" s="1"/>
  <c r="CK82" i="14"/>
  <c r="CH82" i="14"/>
  <c r="CI82" i="14" s="1"/>
  <c r="CT82" i="14"/>
  <c r="CY81" i="14"/>
  <c r="CO78" i="14"/>
  <c r="CP78" i="14" s="1"/>
  <c r="CU79" i="14"/>
  <c r="CL78" i="14"/>
  <c r="CM78" i="14" s="1"/>
  <c r="CZ78" i="14"/>
  <c r="CO70" i="14"/>
  <c r="CP70" i="14" s="1"/>
  <c r="CU71" i="14"/>
  <c r="CL70" i="14"/>
  <c r="CM70" i="14" s="1"/>
  <c r="CZ70" i="14"/>
  <c r="CK66" i="14"/>
  <c r="CH66" i="14"/>
  <c r="CI66" i="14" s="1"/>
  <c r="CT66" i="14"/>
  <c r="CY65" i="14"/>
  <c r="CO62" i="14"/>
  <c r="CP62" i="14" s="1"/>
  <c r="CU63" i="14"/>
  <c r="CL62" i="14"/>
  <c r="CM62" i="14" s="1"/>
  <c r="CZ62" i="14"/>
  <c r="CO54" i="14"/>
  <c r="CP54" i="14" s="1"/>
  <c r="CL54" i="14"/>
  <c r="CM54" i="14" s="1"/>
  <c r="CZ54" i="14"/>
  <c r="CU55" i="14"/>
  <c r="CK50" i="14"/>
  <c r="CY49" i="14"/>
  <c r="CH50" i="14"/>
  <c r="CI50" i="14" s="1"/>
  <c r="CT50" i="14"/>
  <c r="CO46" i="14"/>
  <c r="CP46" i="14" s="1"/>
  <c r="CL46" i="14"/>
  <c r="CM46" i="14" s="1"/>
  <c r="CZ46" i="14"/>
  <c r="CU47" i="14"/>
  <c r="CU39" i="14"/>
  <c r="CO38" i="14"/>
  <c r="CP38" i="14" s="1"/>
  <c r="CL38" i="14"/>
  <c r="CM38" i="14" s="1"/>
  <c r="CZ38" i="14"/>
  <c r="CK34" i="14"/>
  <c r="CY33" i="14"/>
  <c r="CH34" i="14"/>
  <c r="CI34" i="14" s="1"/>
  <c r="CT34" i="14"/>
  <c r="CU31" i="14"/>
  <c r="CO30" i="14"/>
  <c r="CP30" i="14" s="1"/>
  <c r="CL30" i="14"/>
  <c r="CM30" i="14" s="1"/>
  <c r="CZ30" i="14"/>
  <c r="CU23" i="14"/>
  <c r="CZ22" i="14"/>
  <c r="CO22" i="14"/>
  <c r="CP22" i="14" s="1"/>
  <c r="CL22" i="14"/>
  <c r="CM22" i="14" s="1"/>
  <c r="CK18" i="14"/>
  <c r="CY17" i="14"/>
  <c r="CH18" i="14"/>
  <c r="CI18" i="14" s="1"/>
  <c r="CT18" i="14"/>
  <c r="CL14" i="14"/>
  <c r="CM14" i="14" s="1"/>
  <c r="CZ14" i="14"/>
  <c r="CU15" i="14"/>
  <c r="CO14" i="14"/>
  <c r="CP14" i="14" s="1"/>
  <c r="CO6" i="14"/>
  <c r="CP6" i="14" s="1"/>
  <c r="CL6" i="14"/>
  <c r="CM6" i="14" s="1"/>
  <c r="CZ6" i="14"/>
  <c r="CU7" i="14"/>
  <c r="CL178" i="13"/>
  <c r="CM178" i="13" s="1"/>
  <c r="CO178" i="13"/>
  <c r="CP178" i="13" s="1"/>
  <c r="CK178" i="13"/>
  <c r="CY177" i="13"/>
  <c r="CT178" i="13"/>
  <c r="CH178" i="13"/>
  <c r="CI178" i="13" s="1"/>
  <c r="CO170" i="13"/>
  <c r="CP170" i="13" s="1"/>
  <c r="CL170" i="13"/>
  <c r="CM170" i="13" s="1"/>
  <c r="CZ170" i="13"/>
  <c r="CU171" i="13"/>
  <c r="CY169" i="13"/>
  <c r="CK170" i="13"/>
  <c r="CT170" i="13"/>
  <c r="CH170" i="13"/>
  <c r="CI170" i="13" s="1"/>
  <c r="CO162" i="13"/>
  <c r="CP162" i="13" s="1"/>
  <c r="CL162" i="13"/>
  <c r="CM162" i="13" s="1"/>
  <c r="CZ162" i="13"/>
  <c r="CU163" i="13"/>
  <c r="CK162" i="13"/>
  <c r="CT162" i="13"/>
  <c r="CY161" i="13"/>
  <c r="CH162" i="13"/>
  <c r="CI162" i="13" s="1"/>
  <c r="CO154" i="13"/>
  <c r="CP154" i="13" s="1"/>
  <c r="CU155" i="13"/>
  <c r="CL154" i="13"/>
  <c r="CM154" i="13" s="1"/>
  <c r="CZ154" i="13"/>
  <c r="CY153" i="13"/>
  <c r="CK154" i="13"/>
  <c r="CH154" i="13"/>
  <c r="CI154" i="13" s="1"/>
  <c r="CT154" i="13"/>
  <c r="CL146" i="13"/>
  <c r="CM146" i="13" s="1"/>
  <c r="CO146" i="13"/>
  <c r="CP146" i="13" s="1"/>
  <c r="CU147" i="13"/>
  <c r="CZ146" i="13"/>
  <c r="CY145" i="13"/>
  <c r="CK146" i="13"/>
  <c r="CT146" i="13"/>
  <c r="CH146" i="13"/>
  <c r="CI146" i="13" s="1"/>
  <c r="CL138" i="13"/>
  <c r="CM138" i="13" s="1"/>
  <c r="CZ138" i="13"/>
  <c r="CO138" i="13"/>
  <c r="CP138" i="13" s="1"/>
  <c r="CU139" i="13"/>
  <c r="CY137" i="13"/>
  <c r="CK138" i="13"/>
  <c r="CH138" i="13"/>
  <c r="CI138" i="13" s="1"/>
  <c r="CT138" i="13"/>
  <c r="CL130" i="13"/>
  <c r="CM130" i="13" s="1"/>
  <c r="CZ130" i="13"/>
  <c r="CO130" i="13"/>
  <c r="CP130" i="13" s="1"/>
  <c r="CU131" i="13"/>
  <c r="CK130" i="13"/>
  <c r="CH130" i="13"/>
  <c r="CI130" i="13" s="1"/>
  <c r="CT130" i="13"/>
  <c r="CY129" i="13"/>
  <c r="CL122" i="13"/>
  <c r="CM122" i="13" s="1"/>
  <c r="CZ122" i="13"/>
  <c r="CU123" i="13"/>
  <c r="CO122" i="13"/>
  <c r="CP122" i="13" s="1"/>
  <c r="CK122" i="13"/>
  <c r="CY121" i="13"/>
  <c r="CH122" i="13"/>
  <c r="CI122" i="13" s="1"/>
  <c r="CT122" i="13"/>
  <c r="CU115" i="13"/>
  <c r="CO114" i="13"/>
  <c r="CP114" i="13" s="1"/>
  <c r="CL114" i="13"/>
  <c r="CM114" i="13" s="1"/>
  <c r="CZ114" i="13"/>
  <c r="CY113" i="13"/>
  <c r="CH114" i="13"/>
  <c r="CI114" i="13" s="1"/>
  <c r="CT114" i="13"/>
  <c r="CK114" i="13"/>
  <c r="CY105" i="13"/>
  <c r="CK106" i="13"/>
  <c r="CH106" i="13"/>
  <c r="CI106" i="13" s="1"/>
  <c r="CT106" i="13"/>
  <c r="CK98" i="13"/>
  <c r="CY97" i="13"/>
  <c r="CH98" i="13"/>
  <c r="CI98" i="13" s="1"/>
  <c r="CT98" i="13"/>
  <c r="CY89" i="13"/>
  <c r="CK90" i="13"/>
  <c r="CH90" i="13"/>
  <c r="CI90" i="13" s="1"/>
  <c r="CT90" i="13"/>
  <c r="CH82" i="13"/>
  <c r="CI82" i="13" s="1"/>
  <c r="CK82" i="13"/>
  <c r="CY81" i="13"/>
  <c r="CT82" i="13"/>
  <c r="CO74" i="13"/>
  <c r="CP74" i="13" s="1"/>
  <c r="CU75" i="13"/>
  <c r="CL74" i="13"/>
  <c r="CM74" i="13" s="1"/>
  <c r="CZ74" i="13"/>
  <c r="CL66" i="13"/>
  <c r="CM66" i="13" s="1"/>
  <c r="CZ66" i="13"/>
  <c r="CU67" i="13"/>
  <c r="CO66" i="13"/>
  <c r="CP66" i="13" s="1"/>
  <c r="CY57" i="13"/>
  <c r="CK58" i="13"/>
  <c r="CT58" i="13"/>
  <c r="CH58" i="13"/>
  <c r="CI58" i="13" s="1"/>
  <c r="CO50" i="13"/>
  <c r="CP50" i="13" s="1"/>
  <c r="CL50" i="13"/>
  <c r="CM50" i="13" s="1"/>
  <c r="CZ50" i="13"/>
  <c r="CU51" i="13"/>
  <c r="CL42" i="13"/>
  <c r="CM42" i="13" s="1"/>
  <c r="CZ42" i="13"/>
  <c r="CU43" i="13"/>
  <c r="CO42" i="13"/>
  <c r="CP42" i="13" s="1"/>
  <c r="CY33" i="13"/>
  <c r="CT34" i="13"/>
  <c r="CH34" i="13"/>
  <c r="CI34" i="13" s="1"/>
  <c r="CK34" i="13"/>
  <c r="CH26" i="13"/>
  <c r="CI26" i="13" s="1"/>
  <c r="CK26" i="13"/>
  <c r="CY25" i="13"/>
  <c r="CT26" i="13"/>
  <c r="CO14" i="13"/>
  <c r="CP14" i="13" s="1"/>
  <c r="CL14" i="13"/>
  <c r="CM14" i="13" s="1"/>
  <c r="CZ14" i="13"/>
  <c r="CU15" i="13"/>
  <c r="CY9" i="13"/>
  <c r="CT10" i="13"/>
  <c r="CH10" i="13"/>
  <c r="CI10" i="13" s="1"/>
  <c r="CK10" i="13"/>
  <c r="CL83" i="18"/>
  <c r="CM83" i="18" s="1"/>
  <c r="CZ83" i="18"/>
  <c r="CO83" i="18"/>
  <c r="CP83" i="18" s="1"/>
  <c r="CU84" i="18"/>
  <c r="CT79" i="18"/>
  <c r="CY78" i="18"/>
  <c r="CK79" i="18"/>
  <c r="CH79" i="18"/>
  <c r="CI79" i="18" s="1"/>
  <c r="CT71" i="18"/>
  <c r="CY70" i="18"/>
  <c r="CH71" i="18"/>
  <c r="CI71" i="18" s="1"/>
  <c r="CK71" i="18"/>
  <c r="CO67" i="18"/>
  <c r="CP67" i="18" s="1"/>
  <c r="CU68" i="18"/>
  <c r="CZ67" i="18"/>
  <c r="CL67" i="18"/>
  <c r="CM67" i="18" s="1"/>
  <c r="CH63" i="18"/>
  <c r="CI63" i="18" s="1"/>
  <c r="CY62" i="18"/>
  <c r="CK63" i="18"/>
  <c r="CT63" i="18"/>
  <c r="CT55" i="18"/>
  <c r="CK55" i="18"/>
  <c r="CH55" i="18"/>
  <c r="CI55" i="18" s="1"/>
  <c r="CY54" i="18"/>
  <c r="CZ51" i="18"/>
  <c r="CL51" i="18"/>
  <c r="CM51" i="18" s="1"/>
  <c r="CO51" i="18"/>
  <c r="CP51" i="18" s="1"/>
  <c r="CU52" i="18"/>
  <c r="CY46" i="18"/>
  <c r="CK47" i="18"/>
  <c r="CH47" i="18"/>
  <c r="CI47" i="18" s="1"/>
  <c r="CT47" i="18"/>
  <c r="CT39" i="18"/>
  <c r="CK39" i="18"/>
  <c r="CH39" i="18"/>
  <c r="CI39" i="18" s="1"/>
  <c r="CY38" i="18"/>
  <c r="CL35" i="18"/>
  <c r="CM35" i="18" s="1"/>
  <c r="CZ35" i="18"/>
  <c r="CO35" i="18"/>
  <c r="CP35" i="18" s="1"/>
  <c r="CU36" i="18"/>
  <c r="CK31" i="18"/>
  <c r="CH31" i="18"/>
  <c r="CI31" i="18" s="1"/>
  <c r="CT31" i="18"/>
  <c r="CY30" i="18"/>
  <c r="CT23" i="18"/>
  <c r="CH23" i="18"/>
  <c r="CI23" i="18" s="1"/>
  <c r="CY22" i="18"/>
  <c r="CK23" i="18"/>
  <c r="CO19" i="18"/>
  <c r="CP19" i="18" s="1"/>
  <c r="CL19" i="18"/>
  <c r="CM19" i="18" s="1"/>
  <c r="CZ19" i="18"/>
  <c r="CU20" i="18"/>
  <c r="CH15" i="18"/>
  <c r="CI15" i="18" s="1"/>
  <c r="CK15" i="18"/>
  <c r="CY14" i="18"/>
  <c r="CT15" i="18"/>
  <c r="CT7" i="18"/>
  <c r="CH7" i="18"/>
  <c r="CI7" i="18" s="1"/>
  <c r="CY6" i="18"/>
  <c r="CK7" i="18"/>
  <c r="CZ3" i="18"/>
  <c r="CU4" i="18"/>
  <c r="CL3" i="18"/>
  <c r="CM3" i="18" s="1"/>
  <c r="CO3" i="18"/>
  <c r="CP3" i="18" s="1"/>
  <c r="CO137" i="14"/>
  <c r="CP137" i="14" s="1"/>
  <c r="CL137" i="14"/>
  <c r="CM137" i="14" s="1"/>
  <c r="CU130" i="14"/>
  <c r="CO129" i="14"/>
  <c r="CP129" i="14" s="1"/>
  <c r="CL129" i="14"/>
  <c r="CM129" i="14" s="1"/>
  <c r="CZ129" i="14"/>
  <c r="CO121" i="14"/>
  <c r="CP121" i="14" s="1"/>
  <c r="CL121" i="14"/>
  <c r="CM121" i="14" s="1"/>
  <c r="CZ121" i="14"/>
  <c r="CU122" i="14"/>
  <c r="CO113" i="14"/>
  <c r="CP113" i="14" s="1"/>
  <c r="CL113" i="14"/>
  <c r="CM113" i="14" s="1"/>
  <c r="CZ113" i="14"/>
  <c r="CU114" i="14"/>
  <c r="CO105" i="14"/>
  <c r="CP105" i="14" s="1"/>
  <c r="CL105" i="14"/>
  <c r="CM105" i="14" s="1"/>
  <c r="CZ105" i="14"/>
  <c r="CU106" i="14"/>
  <c r="CO97" i="14"/>
  <c r="CP97" i="14" s="1"/>
  <c r="CL97" i="14"/>
  <c r="CM97" i="14" s="1"/>
  <c r="CZ97" i="14"/>
  <c r="CU98" i="14"/>
  <c r="CU90" i="14"/>
  <c r="CO89" i="14"/>
  <c r="CP89" i="14" s="1"/>
  <c r="CL89" i="14"/>
  <c r="CM89" i="14" s="1"/>
  <c r="CZ89" i="14"/>
  <c r="CO81" i="14"/>
  <c r="CP81" i="14" s="1"/>
  <c r="CU82" i="14"/>
  <c r="CL81" i="14"/>
  <c r="CM81" i="14" s="1"/>
  <c r="CZ81" i="14"/>
  <c r="CO73" i="14"/>
  <c r="CP73" i="14" s="1"/>
  <c r="CU74" i="14"/>
  <c r="CL73" i="14"/>
  <c r="CM73" i="14" s="1"/>
  <c r="CZ73" i="14"/>
  <c r="CO65" i="14"/>
  <c r="CP65" i="14" s="1"/>
  <c r="CU66" i="14"/>
  <c r="CL65" i="14"/>
  <c r="CM65" i="14" s="1"/>
  <c r="CZ65" i="14"/>
  <c r="CO57" i="14"/>
  <c r="CP57" i="14" s="1"/>
  <c r="CL57" i="14"/>
  <c r="CM57" i="14" s="1"/>
  <c r="CZ57" i="14"/>
  <c r="CU58" i="14"/>
  <c r="CL49" i="14"/>
  <c r="CM49" i="14" s="1"/>
  <c r="CZ49" i="14"/>
  <c r="CU50" i="14"/>
  <c r="CO49" i="14"/>
  <c r="CP49" i="14" s="1"/>
  <c r="CO41" i="14"/>
  <c r="CP41" i="14" s="1"/>
  <c r="CL41" i="14"/>
  <c r="CM41" i="14" s="1"/>
  <c r="CZ41" i="14"/>
  <c r="CU42" i="14"/>
  <c r="BR4" i="13"/>
  <c r="BQ4" i="13"/>
  <c r="CQ5" i="19"/>
  <c r="CV4" i="19"/>
  <c r="CQ5" i="22"/>
  <c r="CV4" i="22"/>
  <c r="CQ5" i="23"/>
  <c r="CV4" i="23"/>
  <c r="BQ5" i="24"/>
  <c r="BR5" i="24"/>
  <c r="CQ4" i="25"/>
  <c r="CV3" i="25"/>
  <c r="BQ4" i="34"/>
  <c r="BR4" i="34"/>
  <c r="BQ3" i="19"/>
  <c r="BR3" i="19"/>
  <c r="BR3" i="23"/>
  <c r="BQ3" i="23"/>
  <c r="BR3" i="24"/>
  <c r="BQ3" i="24"/>
  <c r="CT325" i="34"/>
  <c r="CK325" i="34"/>
  <c r="CY324" i="34"/>
  <c r="CH325" i="34"/>
  <c r="CI325" i="34" s="1"/>
  <c r="CO309" i="34"/>
  <c r="CP309" i="34" s="1"/>
  <c r="CZ309" i="34"/>
  <c r="CL309" i="34"/>
  <c r="CM309" i="34" s="1"/>
  <c r="CU310" i="34"/>
  <c r="CO293" i="34"/>
  <c r="CP293" i="34" s="1"/>
  <c r="CU294" i="34"/>
  <c r="CL293" i="34"/>
  <c r="CM293" i="34" s="1"/>
  <c r="CZ293" i="34"/>
  <c r="CL277" i="34"/>
  <c r="CM277" i="34" s="1"/>
  <c r="CZ277" i="34"/>
  <c r="CO277" i="34"/>
  <c r="CP277" i="34" s="1"/>
  <c r="CU278" i="34"/>
  <c r="CL261" i="34"/>
  <c r="CM261" i="34" s="1"/>
  <c r="CZ261" i="34"/>
  <c r="CU262" i="34"/>
  <c r="CO261" i="34"/>
  <c r="CP261" i="34" s="1"/>
  <c r="CL245" i="34"/>
  <c r="CM245" i="34" s="1"/>
  <c r="CZ245" i="34"/>
  <c r="CU246" i="34"/>
  <c r="CO245" i="34"/>
  <c r="CP245" i="34" s="1"/>
  <c r="CU230" i="34"/>
  <c r="CL229" i="34"/>
  <c r="CM229" i="34" s="1"/>
  <c r="CZ229" i="34"/>
  <c r="CO229" i="34"/>
  <c r="CP229" i="34" s="1"/>
  <c r="CU214" i="34"/>
  <c r="CO213" i="34"/>
  <c r="CP213" i="34" s="1"/>
  <c r="CZ213" i="34"/>
  <c r="CL213" i="34"/>
  <c r="CM213" i="34" s="1"/>
  <c r="CL197" i="34"/>
  <c r="CM197" i="34" s="1"/>
  <c r="CZ197" i="34"/>
  <c r="CO197" i="34"/>
  <c r="CP197" i="34" s="1"/>
  <c r="CU198" i="34"/>
  <c r="CO181" i="34"/>
  <c r="CP181" i="34" s="1"/>
  <c r="CL181" i="34"/>
  <c r="CM181" i="34" s="1"/>
  <c r="CZ181" i="34"/>
  <c r="CU182" i="34"/>
  <c r="CZ165" i="34"/>
  <c r="CU166" i="34"/>
  <c r="CO165" i="34"/>
  <c r="CP165" i="34" s="1"/>
  <c r="CL165" i="34"/>
  <c r="CM165" i="34" s="1"/>
  <c r="CL149" i="34"/>
  <c r="CM149" i="34" s="1"/>
  <c r="CO149" i="34"/>
  <c r="CP149" i="34" s="1"/>
  <c r="CZ149" i="34"/>
  <c r="CU150" i="34"/>
  <c r="CL133" i="34"/>
  <c r="CM133" i="34" s="1"/>
  <c r="CO133" i="34"/>
  <c r="CP133" i="34" s="1"/>
  <c r="CZ133" i="34"/>
  <c r="CU134" i="34"/>
  <c r="CU118" i="34"/>
  <c r="CZ117" i="34"/>
  <c r="CL117" i="34"/>
  <c r="CM117" i="34" s="1"/>
  <c r="CO117" i="34"/>
  <c r="CP117" i="34" s="1"/>
  <c r="CL101" i="34"/>
  <c r="CM101" i="34" s="1"/>
  <c r="CO101" i="34"/>
  <c r="CP101" i="34" s="1"/>
  <c r="CZ101" i="34"/>
  <c r="CU102" i="34"/>
  <c r="CO85" i="34"/>
  <c r="CP85" i="34" s="1"/>
  <c r="CL85" i="34"/>
  <c r="CM85" i="34" s="1"/>
  <c r="CZ85" i="34"/>
  <c r="CU86" i="34"/>
  <c r="CL69" i="34"/>
  <c r="CM69" i="34" s="1"/>
  <c r="CO69" i="34"/>
  <c r="CP69" i="34" s="1"/>
  <c r="CU70" i="34"/>
  <c r="CZ69" i="34"/>
  <c r="CL53" i="34"/>
  <c r="CM53" i="34" s="1"/>
  <c r="CZ53" i="34"/>
  <c r="CU54" i="34"/>
  <c r="CO53" i="34"/>
  <c r="CP53" i="34" s="1"/>
  <c r="CO37" i="34"/>
  <c r="CP37" i="34" s="1"/>
  <c r="CL37" i="34"/>
  <c r="CM37" i="34" s="1"/>
  <c r="CZ37" i="34"/>
  <c r="CU38" i="34"/>
  <c r="CU22" i="34"/>
  <c r="CO21" i="34"/>
  <c r="CP21" i="34" s="1"/>
  <c r="CL21" i="34"/>
  <c r="CM21" i="34" s="1"/>
  <c r="CZ21" i="34"/>
  <c r="CL5" i="34"/>
  <c r="CM5" i="34" s="1"/>
  <c r="CZ5" i="34"/>
  <c r="CU6" i="34"/>
  <c r="CO5" i="34"/>
  <c r="CP5" i="34" s="1"/>
  <c r="CO324" i="34"/>
  <c r="CP324" i="34" s="1"/>
  <c r="CZ324" i="34"/>
  <c r="CU325" i="34"/>
  <c r="CL324" i="34"/>
  <c r="CM324" i="34" s="1"/>
  <c r="CO316" i="34"/>
  <c r="CP316" i="34" s="1"/>
  <c r="CZ316" i="34"/>
  <c r="CU317" i="34"/>
  <c r="CL316" i="34"/>
  <c r="CM316" i="34" s="1"/>
  <c r="CO308" i="34"/>
  <c r="CP308" i="34" s="1"/>
  <c r="CU309" i="34"/>
  <c r="CL308" i="34"/>
  <c r="CM308" i="34" s="1"/>
  <c r="CZ308" i="34"/>
  <c r="CO300" i="34"/>
  <c r="CP300" i="34" s="1"/>
  <c r="CL300" i="34"/>
  <c r="CM300" i="34" s="1"/>
  <c r="CZ300" i="34"/>
  <c r="CU301" i="34"/>
  <c r="CO292" i="34"/>
  <c r="CP292" i="34" s="1"/>
  <c r="CL292" i="34"/>
  <c r="CM292" i="34" s="1"/>
  <c r="CZ292" i="34"/>
  <c r="CU293" i="34"/>
  <c r="CU285" i="34"/>
  <c r="CO284" i="34"/>
  <c r="CP284" i="34" s="1"/>
  <c r="CZ284" i="34"/>
  <c r="CL284" i="34"/>
  <c r="CM284" i="34" s="1"/>
  <c r="CL276" i="34"/>
  <c r="CM276" i="34" s="1"/>
  <c r="CO276" i="34"/>
  <c r="CP276" i="34" s="1"/>
  <c r="CU277" i="34"/>
  <c r="CZ276" i="34"/>
  <c r="CU269" i="34"/>
  <c r="CL268" i="34"/>
  <c r="CM268" i="34" s="1"/>
  <c r="CZ268" i="34"/>
  <c r="CO268" i="34"/>
  <c r="CP268" i="34" s="1"/>
  <c r="CL260" i="34"/>
  <c r="CM260" i="34" s="1"/>
  <c r="CO260" i="34"/>
  <c r="CP260" i="34" s="1"/>
  <c r="CZ260" i="34"/>
  <c r="CU261" i="34"/>
  <c r="CL252" i="34"/>
  <c r="CM252" i="34" s="1"/>
  <c r="CZ252" i="34"/>
  <c r="CO252" i="34"/>
  <c r="CP252" i="34" s="1"/>
  <c r="CU253" i="34"/>
  <c r="CO244" i="34"/>
  <c r="CP244" i="34" s="1"/>
  <c r="CZ244" i="34"/>
  <c r="CU245" i="34"/>
  <c r="CL244" i="34"/>
  <c r="CM244" i="34" s="1"/>
  <c r="CO236" i="34"/>
  <c r="CP236" i="34" s="1"/>
  <c r="CL236" i="34"/>
  <c r="CM236" i="34" s="1"/>
  <c r="CZ236" i="34"/>
  <c r="CU237" i="34"/>
  <c r="CL228" i="34"/>
  <c r="CM228" i="34" s="1"/>
  <c r="CU229" i="34"/>
  <c r="CZ228" i="34"/>
  <c r="CO228" i="34"/>
  <c r="CP228" i="34" s="1"/>
  <c r="CO220" i="34"/>
  <c r="CP220" i="34" s="1"/>
  <c r="CU221" i="34"/>
  <c r="CL220" i="34"/>
  <c r="CM220" i="34" s="1"/>
  <c r="CZ220" i="34"/>
  <c r="CL212" i="34"/>
  <c r="CM212" i="34" s="1"/>
  <c r="CU213" i="34"/>
  <c r="CO212" i="34"/>
  <c r="CP212" i="34" s="1"/>
  <c r="CZ212" i="34"/>
  <c r="CO204" i="34"/>
  <c r="CP204" i="34" s="1"/>
  <c r="CL204" i="34"/>
  <c r="CM204" i="34" s="1"/>
  <c r="CZ204" i="34"/>
  <c r="CU205" i="34"/>
  <c r="CZ196" i="34"/>
  <c r="CO196" i="34"/>
  <c r="CP196" i="34" s="1"/>
  <c r="CU197" i="34"/>
  <c r="CL196" i="34"/>
  <c r="CM196" i="34" s="1"/>
  <c r="CL188" i="34"/>
  <c r="CM188" i="34" s="1"/>
  <c r="CZ188" i="34"/>
  <c r="CO188" i="34"/>
  <c r="CP188" i="34" s="1"/>
  <c r="CU189" i="34"/>
  <c r="CL180" i="34"/>
  <c r="CM180" i="34" s="1"/>
  <c r="CU181" i="34"/>
  <c r="CO180" i="34"/>
  <c r="CP180" i="34" s="1"/>
  <c r="CZ180" i="34"/>
  <c r="CL172" i="34"/>
  <c r="CM172" i="34" s="1"/>
  <c r="CZ172" i="34"/>
  <c r="CO172" i="34"/>
  <c r="CP172" i="34" s="1"/>
  <c r="CU173" i="34"/>
  <c r="CL164" i="34"/>
  <c r="CM164" i="34" s="1"/>
  <c r="CZ164" i="34"/>
  <c r="CO164" i="34"/>
  <c r="CP164" i="34" s="1"/>
  <c r="CU165" i="34"/>
  <c r="CU157" i="34"/>
  <c r="CL156" i="34"/>
  <c r="CM156" i="34" s="1"/>
  <c r="CZ156" i="34"/>
  <c r="CO156" i="34"/>
  <c r="CP156" i="34" s="1"/>
  <c r="CZ148" i="34"/>
  <c r="CU149" i="34"/>
  <c r="CL148" i="34"/>
  <c r="CM148" i="34" s="1"/>
  <c r="CO148" i="34"/>
  <c r="CP148" i="34" s="1"/>
  <c r="CZ140" i="34"/>
  <c r="CL140" i="34"/>
  <c r="CM140" i="34" s="1"/>
  <c r="CU141" i="34"/>
  <c r="CO140" i="34"/>
  <c r="CP140" i="34" s="1"/>
  <c r="CU133" i="34"/>
  <c r="CO132" i="34"/>
  <c r="CP132" i="34" s="1"/>
  <c r="CL132" i="34"/>
  <c r="CM132" i="34" s="1"/>
  <c r="CZ132" i="34"/>
  <c r="CL124" i="34"/>
  <c r="CM124" i="34" s="1"/>
  <c r="CU125" i="34"/>
  <c r="CO124" i="34"/>
  <c r="CP124" i="34" s="1"/>
  <c r="CZ124" i="34"/>
  <c r="CZ116" i="34"/>
  <c r="CL116" i="34"/>
  <c r="CM116" i="34" s="1"/>
  <c r="CO116" i="34"/>
  <c r="CP116" i="34" s="1"/>
  <c r="CU117" i="34"/>
  <c r="CO108" i="34"/>
  <c r="CP108" i="34" s="1"/>
  <c r="CZ108" i="34"/>
  <c r="CU109" i="34"/>
  <c r="CL108" i="34"/>
  <c r="CM108" i="34" s="1"/>
  <c r="CU101" i="34"/>
  <c r="CO100" i="34"/>
  <c r="CP100" i="34" s="1"/>
  <c r="CZ100" i="34"/>
  <c r="CL100" i="34"/>
  <c r="CM100" i="34" s="1"/>
  <c r="CU93" i="34"/>
  <c r="CO92" i="34"/>
  <c r="CP92" i="34" s="1"/>
  <c r="CZ92" i="34"/>
  <c r="CL92" i="34"/>
  <c r="CM92" i="34" s="1"/>
  <c r="CZ84" i="34"/>
  <c r="CU85" i="34"/>
  <c r="CO84" i="34"/>
  <c r="CP84" i="34" s="1"/>
  <c r="CL84" i="34"/>
  <c r="CM84" i="34" s="1"/>
  <c r="CZ76" i="34"/>
  <c r="CL76" i="34"/>
  <c r="CM76" i="34" s="1"/>
  <c r="CU77" i="34"/>
  <c r="CO76" i="34"/>
  <c r="CP76" i="34" s="1"/>
  <c r="CU69" i="34"/>
  <c r="CO68" i="34"/>
  <c r="CP68" i="34" s="1"/>
  <c r="CL68" i="34"/>
  <c r="CM68" i="34" s="1"/>
  <c r="CZ68" i="34"/>
  <c r="CT56" i="34"/>
  <c r="CY55" i="34"/>
  <c r="CH56" i="34"/>
  <c r="CI56" i="34" s="1"/>
  <c r="CK56" i="34"/>
  <c r="CZ48" i="34"/>
  <c r="CL48" i="34"/>
  <c r="CM48" i="34" s="1"/>
  <c r="CO48" i="34"/>
  <c r="CP48" i="34" s="1"/>
  <c r="CU49" i="34"/>
  <c r="CY39" i="34"/>
  <c r="CK40" i="34"/>
  <c r="CT40" i="34"/>
  <c r="CH40" i="34"/>
  <c r="CI40" i="34" s="1"/>
  <c r="CO32" i="34"/>
  <c r="CP32" i="34" s="1"/>
  <c r="CZ32" i="34"/>
  <c r="CU33" i="34"/>
  <c r="CL32" i="34"/>
  <c r="CM32" i="34" s="1"/>
  <c r="CY23" i="34"/>
  <c r="CH24" i="34"/>
  <c r="CI24" i="34" s="1"/>
  <c r="CT24" i="34"/>
  <c r="CK24" i="34"/>
  <c r="CO16" i="34"/>
  <c r="CP16" i="34" s="1"/>
  <c r="CU17" i="34"/>
  <c r="CZ16" i="34"/>
  <c r="CL16" i="34"/>
  <c r="CM16" i="34" s="1"/>
  <c r="CH8" i="34"/>
  <c r="CI8" i="34" s="1"/>
  <c r="CK8" i="34"/>
  <c r="CT8" i="34"/>
  <c r="CY7" i="34"/>
  <c r="CH323" i="34"/>
  <c r="CI323" i="34" s="1"/>
  <c r="CY322" i="34"/>
  <c r="CT323" i="34"/>
  <c r="CK323" i="34"/>
  <c r="CY314" i="34"/>
  <c r="CK315" i="34"/>
  <c r="CH315" i="34"/>
  <c r="CI315" i="34" s="1"/>
  <c r="CT315" i="34"/>
  <c r="CH307" i="34"/>
  <c r="CI307" i="34" s="1"/>
  <c r="CK307" i="34"/>
  <c r="CY306" i="34"/>
  <c r="CT307" i="34"/>
  <c r="CH299" i="34"/>
  <c r="CI299" i="34" s="1"/>
  <c r="CY298" i="34"/>
  <c r="CK299" i="34"/>
  <c r="CT299" i="34"/>
  <c r="CH291" i="34"/>
  <c r="CI291" i="34" s="1"/>
  <c r="CY290" i="34"/>
  <c r="CK291" i="34"/>
  <c r="CT291" i="34"/>
  <c r="CY282" i="34"/>
  <c r="CT283" i="34"/>
  <c r="CH283" i="34"/>
  <c r="CI283" i="34" s="1"/>
  <c r="CK283" i="34"/>
  <c r="CY274" i="34"/>
  <c r="CK275" i="34"/>
  <c r="CH275" i="34"/>
  <c r="CI275" i="34" s="1"/>
  <c r="CT275" i="34"/>
  <c r="CH267" i="34"/>
  <c r="CI267" i="34" s="1"/>
  <c r="CT267" i="34"/>
  <c r="CK267" i="34"/>
  <c r="CY266" i="34"/>
  <c r="CY258" i="34"/>
  <c r="CH259" i="34"/>
  <c r="CI259" i="34" s="1"/>
  <c r="CT259" i="34"/>
  <c r="CK259" i="34"/>
  <c r="CH251" i="34"/>
  <c r="CI251" i="34" s="1"/>
  <c r="CT251" i="34"/>
  <c r="CK251" i="34"/>
  <c r="CY250" i="34"/>
  <c r="CY242" i="34"/>
  <c r="CK243" i="34"/>
  <c r="CH243" i="34"/>
  <c r="CI243" i="34" s="1"/>
  <c r="CT243" i="34"/>
  <c r="CH235" i="34"/>
  <c r="CI235" i="34" s="1"/>
  <c r="CK235" i="34"/>
  <c r="CT235" i="34"/>
  <c r="CY234" i="34"/>
  <c r="CK227" i="34"/>
  <c r="CT227" i="34"/>
  <c r="CH227" i="34"/>
  <c r="CI227" i="34" s="1"/>
  <c r="CY226" i="34"/>
  <c r="CY218" i="34"/>
  <c r="CH219" i="34"/>
  <c r="CI219" i="34" s="1"/>
  <c r="CT219" i="34"/>
  <c r="CK219" i="34"/>
  <c r="CK211" i="34"/>
  <c r="CT211" i="34"/>
  <c r="CY210" i="34"/>
  <c r="CH211" i="34"/>
  <c r="CI211" i="34" s="1"/>
  <c r="CK203" i="34"/>
  <c r="CY202" i="34"/>
  <c r="CH203" i="34"/>
  <c r="CI203" i="34" s="1"/>
  <c r="CT203" i="34"/>
  <c r="CY194" i="34"/>
  <c r="CK195" i="34"/>
  <c r="CT195" i="34"/>
  <c r="CH195" i="34"/>
  <c r="CI195" i="34" s="1"/>
  <c r="CY186" i="34"/>
  <c r="CH187" i="34"/>
  <c r="CI187" i="34" s="1"/>
  <c r="CT187" i="34"/>
  <c r="CK187" i="34"/>
  <c r="CY178" i="34"/>
  <c r="CH179" i="34"/>
  <c r="CI179" i="34" s="1"/>
  <c r="CT179" i="34"/>
  <c r="CK179" i="34"/>
  <c r="CK171" i="34"/>
  <c r="CH171" i="34"/>
  <c r="CI171" i="34" s="1"/>
  <c r="CT171" i="34"/>
  <c r="CY170" i="34"/>
  <c r="CY162" i="34"/>
  <c r="CK163" i="34"/>
  <c r="CT163" i="34"/>
  <c r="CH163" i="34"/>
  <c r="CI163" i="34" s="1"/>
  <c r="CY154" i="34"/>
  <c r="CH155" i="34"/>
  <c r="CI155" i="34" s="1"/>
  <c r="CK155" i="34"/>
  <c r="CT155" i="34"/>
  <c r="CK147" i="34"/>
  <c r="CT147" i="34"/>
  <c r="CH147" i="34"/>
  <c r="CI147" i="34" s="1"/>
  <c r="CY146" i="34"/>
  <c r="CY138" i="34"/>
  <c r="CK139" i="34"/>
  <c r="CT139" i="34"/>
  <c r="CH139" i="34"/>
  <c r="CI139" i="34" s="1"/>
  <c r="CY130" i="34"/>
  <c r="CK131" i="34"/>
  <c r="CT131" i="34"/>
  <c r="CH131" i="34"/>
  <c r="CI131" i="34" s="1"/>
  <c r="CY122" i="34"/>
  <c r="CH123" i="34"/>
  <c r="CI123" i="34" s="1"/>
  <c r="CT123" i="34"/>
  <c r="CK123" i="34"/>
  <c r="CH115" i="34"/>
  <c r="CI115" i="34" s="1"/>
  <c r="CK115" i="34"/>
  <c r="CY114" i="34"/>
  <c r="CT115" i="34"/>
  <c r="CY106" i="34"/>
  <c r="CK107" i="34"/>
  <c r="CT107" i="34"/>
  <c r="CH107" i="34"/>
  <c r="CI107" i="34" s="1"/>
  <c r="CY98" i="34"/>
  <c r="CK99" i="34"/>
  <c r="CT99" i="34"/>
  <c r="CH99" i="34"/>
  <c r="CI99" i="34" s="1"/>
  <c r="CK91" i="34"/>
  <c r="CT91" i="34"/>
  <c r="CY90" i="34"/>
  <c r="CH91" i="34"/>
  <c r="CI91" i="34" s="1"/>
  <c r="CH83" i="34"/>
  <c r="CI83" i="34" s="1"/>
  <c r="CK83" i="34"/>
  <c r="CY82" i="34"/>
  <c r="CT83" i="34"/>
  <c r="CH75" i="34"/>
  <c r="CI75" i="34" s="1"/>
  <c r="CT75" i="34"/>
  <c r="CY74" i="34"/>
  <c r="CK75" i="34"/>
  <c r="CY66" i="34"/>
  <c r="CK67" i="34"/>
  <c r="CT67" i="34"/>
  <c r="CH67" i="34"/>
  <c r="CI67" i="34" s="1"/>
  <c r="CH59" i="34"/>
  <c r="CI59" i="34" s="1"/>
  <c r="CY58" i="34"/>
  <c r="CK59" i="34"/>
  <c r="CT59" i="34"/>
  <c r="CK51" i="34"/>
  <c r="CY50" i="34"/>
  <c r="CH51" i="34"/>
  <c r="CI51" i="34" s="1"/>
  <c r="CT51" i="34"/>
  <c r="CY42" i="34"/>
  <c r="CH43" i="34"/>
  <c r="CI43" i="34" s="1"/>
  <c r="CT43" i="34"/>
  <c r="CK43" i="34"/>
  <c r="CK35" i="34"/>
  <c r="CT35" i="34"/>
  <c r="CH35" i="34"/>
  <c r="CI35" i="34" s="1"/>
  <c r="CY34" i="34"/>
  <c r="CH27" i="34"/>
  <c r="CI27" i="34" s="1"/>
  <c r="CY26" i="34"/>
  <c r="CK27" i="34"/>
  <c r="CT27" i="34"/>
  <c r="CK19" i="34"/>
  <c r="CT19" i="34"/>
  <c r="CH19" i="34"/>
  <c r="CI19" i="34" s="1"/>
  <c r="CY18" i="34"/>
  <c r="CY10" i="34"/>
  <c r="CK11" i="34"/>
  <c r="CT11" i="34"/>
  <c r="CH11" i="34"/>
  <c r="CI11" i="34" s="1"/>
  <c r="CK3" i="34"/>
  <c r="CH3" i="34"/>
  <c r="CI3" i="34" s="1"/>
  <c r="CK326" i="34"/>
  <c r="CT326" i="34"/>
  <c r="CY325" i="34"/>
  <c r="CH326" i="34"/>
  <c r="CI326" i="34" s="1"/>
  <c r="CK318" i="34"/>
  <c r="CT318" i="34"/>
  <c r="CH318" i="34"/>
  <c r="CI318" i="34" s="1"/>
  <c r="CY317" i="34"/>
  <c r="CL314" i="34"/>
  <c r="CM314" i="34" s="1"/>
  <c r="CU315" i="34"/>
  <c r="CO314" i="34"/>
  <c r="CP314" i="34" s="1"/>
  <c r="CZ314" i="34"/>
  <c r="CT310" i="34"/>
  <c r="CY309" i="34"/>
  <c r="CH310" i="34"/>
  <c r="CI310" i="34" s="1"/>
  <c r="CK310" i="34"/>
  <c r="CO306" i="34"/>
  <c r="CP306" i="34" s="1"/>
  <c r="CL306" i="34"/>
  <c r="CM306" i="34" s="1"/>
  <c r="CZ306" i="34"/>
  <c r="CU307" i="34"/>
  <c r="CK302" i="34"/>
  <c r="CT302" i="34"/>
  <c r="CH302" i="34"/>
  <c r="CI302" i="34" s="1"/>
  <c r="CY301" i="34"/>
  <c r="CL298" i="34"/>
  <c r="CM298" i="34" s="1"/>
  <c r="CU299" i="34"/>
  <c r="CO298" i="34"/>
  <c r="CP298" i="34" s="1"/>
  <c r="CZ298" i="34"/>
  <c r="CH294" i="34"/>
  <c r="CI294" i="34" s="1"/>
  <c r="CK294" i="34"/>
  <c r="CY293" i="34"/>
  <c r="CT294" i="34"/>
  <c r="CL290" i="34"/>
  <c r="CM290" i="34" s="1"/>
  <c r="CU291" i="34"/>
  <c r="CZ290" i="34"/>
  <c r="CO290" i="34"/>
  <c r="CP290" i="34" s="1"/>
  <c r="CY285" i="34"/>
  <c r="CH286" i="34"/>
  <c r="CI286" i="34" s="1"/>
  <c r="CK286" i="34"/>
  <c r="CT286" i="34"/>
  <c r="CZ282" i="34"/>
  <c r="CL282" i="34"/>
  <c r="CM282" i="34" s="1"/>
  <c r="CU283" i="34"/>
  <c r="CO282" i="34"/>
  <c r="CP282" i="34" s="1"/>
  <c r="CK278" i="34"/>
  <c r="CT278" i="34"/>
  <c r="CH278" i="34"/>
  <c r="CI278" i="34" s="1"/>
  <c r="CY277" i="34"/>
  <c r="CL274" i="34"/>
  <c r="CM274" i="34" s="1"/>
  <c r="CO274" i="34"/>
  <c r="CP274" i="34" s="1"/>
  <c r="CU275" i="34"/>
  <c r="CZ274" i="34"/>
  <c r="CY269" i="34"/>
  <c r="CH270" i="34"/>
  <c r="CI270" i="34" s="1"/>
  <c r="CT270" i="34"/>
  <c r="CK270" i="34"/>
  <c r="CL266" i="34"/>
  <c r="CM266" i="34" s="1"/>
  <c r="CZ266" i="34"/>
  <c r="CO266" i="34"/>
  <c r="CP266" i="34" s="1"/>
  <c r="CU267" i="34"/>
  <c r="CK262" i="34"/>
  <c r="CY261" i="34"/>
  <c r="CT262" i="34"/>
  <c r="CH262" i="34"/>
  <c r="CI262" i="34" s="1"/>
  <c r="CL258" i="34"/>
  <c r="CM258" i="34" s="1"/>
  <c r="CO258" i="34"/>
  <c r="CP258" i="34" s="1"/>
  <c r="CZ258" i="34"/>
  <c r="CU259" i="34"/>
  <c r="CH254" i="34"/>
  <c r="CI254" i="34" s="1"/>
  <c r="CT254" i="34"/>
  <c r="CY253" i="34"/>
  <c r="CK254" i="34"/>
  <c r="CZ250" i="34"/>
  <c r="CO250" i="34"/>
  <c r="CP250" i="34" s="1"/>
  <c r="CL250" i="34"/>
  <c r="CM250" i="34" s="1"/>
  <c r="CU251" i="34"/>
  <c r="CK246" i="34"/>
  <c r="CY245" i="34"/>
  <c r="CT246" i="34"/>
  <c r="CH246" i="34"/>
  <c r="CI246" i="34" s="1"/>
  <c r="CL242" i="34"/>
  <c r="CM242" i="34" s="1"/>
  <c r="CZ242" i="34"/>
  <c r="CU243" i="34"/>
  <c r="CO242" i="34"/>
  <c r="CP242" i="34" s="1"/>
  <c r="CT238" i="34"/>
  <c r="CK238" i="34"/>
  <c r="CH238" i="34"/>
  <c r="CI238" i="34" s="1"/>
  <c r="CY237" i="34"/>
  <c r="CO234" i="34"/>
  <c r="CP234" i="34" s="1"/>
  <c r="CZ234" i="34"/>
  <c r="CU235" i="34"/>
  <c r="CL234" i="34"/>
  <c r="CM234" i="34" s="1"/>
  <c r="CY229" i="34"/>
  <c r="CK230" i="34"/>
  <c r="CT230" i="34"/>
  <c r="CH230" i="34"/>
  <c r="CI230" i="34" s="1"/>
  <c r="CL226" i="34"/>
  <c r="CM226" i="34" s="1"/>
  <c r="CZ226" i="34"/>
  <c r="CU227" i="34"/>
  <c r="CO226" i="34"/>
  <c r="CP226" i="34" s="1"/>
  <c r="CH222" i="34"/>
  <c r="CI222" i="34" s="1"/>
  <c r="CY221" i="34"/>
  <c r="CT222" i="34"/>
  <c r="CK222" i="34"/>
  <c r="CO218" i="34"/>
  <c r="CP218" i="34" s="1"/>
  <c r="CL218" i="34"/>
  <c r="CM218" i="34" s="1"/>
  <c r="CU219" i="34"/>
  <c r="CZ218" i="34"/>
  <c r="CY213" i="34"/>
  <c r="CK214" i="34"/>
  <c r="CH214" i="34"/>
  <c r="CI214" i="34" s="1"/>
  <c r="CT214" i="34"/>
  <c r="CL210" i="34"/>
  <c r="CM210" i="34" s="1"/>
  <c r="CZ210" i="34"/>
  <c r="CO210" i="34"/>
  <c r="CP210" i="34" s="1"/>
  <c r="CU211" i="34"/>
  <c r="CH206" i="34"/>
  <c r="CI206" i="34" s="1"/>
  <c r="CY205" i="34"/>
  <c r="CT206" i="34"/>
  <c r="CK206" i="34"/>
  <c r="CO202" i="34"/>
  <c r="CP202" i="34" s="1"/>
  <c r="CL202" i="34"/>
  <c r="CM202" i="34" s="1"/>
  <c r="CU203" i="34"/>
  <c r="CZ202" i="34"/>
  <c r="CK198" i="34"/>
  <c r="CH198" i="34"/>
  <c r="CI198" i="34" s="1"/>
  <c r="CT198" i="34"/>
  <c r="CY197" i="34"/>
  <c r="CU195" i="34"/>
  <c r="CL194" i="34"/>
  <c r="CM194" i="34" s="1"/>
  <c r="CZ194" i="34"/>
  <c r="CO194" i="34"/>
  <c r="CP194" i="34" s="1"/>
  <c r="CH190" i="34"/>
  <c r="CI190" i="34" s="1"/>
  <c r="CY189" i="34"/>
  <c r="CT190" i="34"/>
  <c r="CK190" i="34"/>
  <c r="CZ186" i="34"/>
  <c r="CO186" i="34"/>
  <c r="CP186" i="34" s="1"/>
  <c r="CL186" i="34"/>
  <c r="CM186" i="34" s="1"/>
  <c r="CU187" i="34"/>
  <c r="CT182" i="34"/>
  <c r="CY181" i="34"/>
  <c r="CH182" i="34"/>
  <c r="CI182" i="34" s="1"/>
  <c r="CK182" i="34"/>
  <c r="CZ178" i="34"/>
  <c r="CO178" i="34"/>
  <c r="CP178" i="34" s="1"/>
  <c r="CL178" i="34"/>
  <c r="CM178" i="34" s="1"/>
  <c r="CU179" i="34"/>
  <c r="CT174" i="34"/>
  <c r="CY173" i="34"/>
  <c r="CH174" i="34"/>
  <c r="CI174" i="34" s="1"/>
  <c r="CK174" i="34"/>
  <c r="CO170" i="34"/>
  <c r="CP170" i="34" s="1"/>
  <c r="CZ170" i="34"/>
  <c r="CL170" i="34"/>
  <c r="CM170" i="34" s="1"/>
  <c r="CU171" i="34"/>
  <c r="CH166" i="34"/>
  <c r="CI166" i="34" s="1"/>
  <c r="CY165" i="34"/>
  <c r="CT166" i="34"/>
  <c r="CK166" i="34"/>
  <c r="CZ162" i="34"/>
  <c r="CL162" i="34"/>
  <c r="CM162" i="34" s="1"/>
  <c r="CU163" i="34"/>
  <c r="CO162" i="34"/>
  <c r="CP162" i="34" s="1"/>
  <c r="CY157" i="34"/>
  <c r="CK158" i="34"/>
  <c r="CT158" i="34"/>
  <c r="CH158" i="34"/>
  <c r="CI158" i="34" s="1"/>
  <c r="CO154" i="34"/>
  <c r="CP154" i="34" s="1"/>
  <c r="CZ154" i="34"/>
  <c r="CL154" i="34"/>
  <c r="CM154" i="34" s="1"/>
  <c r="CU155" i="34"/>
  <c r="CY149" i="34"/>
  <c r="CH150" i="34"/>
  <c r="CI150" i="34" s="1"/>
  <c r="CT150" i="34"/>
  <c r="CK150" i="34"/>
  <c r="CL146" i="34"/>
  <c r="CM146" i="34" s="1"/>
  <c r="CZ146" i="34"/>
  <c r="CU147" i="34"/>
  <c r="CO146" i="34"/>
  <c r="CP146" i="34" s="1"/>
  <c r="CK142" i="34"/>
  <c r="CH142" i="34"/>
  <c r="CI142" i="34" s="1"/>
  <c r="CT142" i="34"/>
  <c r="CY141" i="34"/>
  <c r="CO138" i="34"/>
  <c r="CP138" i="34" s="1"/>
  <c r="CL138" i="34"/>
  <c r="CM138" i="34" s="1"/>
  <c r="CZ138" i="34"/>
  <c r="CU139" i="34"/>
  <c r="CY133" i="34"/>
  <c r="CK134" i="34"/>
  <c r="CH134" i="34"/>
  <c r="CI134" i="34" s="1"/>
  <c r="CT134" i="34"/>
  <c r="CL130" i="34"/>
  <c r="CM130" i="34" s="1"/>
  <c r="CZ130" i="34"/>
  <c r="CU131" i="34"/>
  <c r="CO130" i="34"/>
  <c r="CP130" i="34" s="1"/>
  <c r="CH126" i="34"/>
  <c r="CI126" i="34" s="1"/>
  <c r="CT126" i="34"/>
  <c r="CY125" i="34"/>
  <c r="CK126" i="34"/>
  <c r="CL122" i="34"/>
  <c r="CM122" i="34" s="1"/>
  <c r="CZ122" i="34"/>
  <c r="CU123" i="34"/>
  <c r="CO122" i="34"/>
  <c r="CP122" i="34" s="1"/>
  <c r="CK118" i="34"/>
  <c r="CH118" i="34"/>
  <c r="CI118" i="34" s="1"/>
  <c r="CT118" i="34"/>
  <c r="CY117" i="34"/>
  <c r="CO114" i="34"/>
  <c r="CP114" i="34" s="1"/>
  <c r="CZ114" i="34"/>
  <c r="CL114" i="34"/>
  <c r="CM114" i="34" s="1"/>
  <c r="CU115" i="34"/>
  <c r="CK110" i="34"/>
  <c r="CH110" i="34"/>
  <c r="CI110" i="34" s="1"/>
  <c r="CY109" i="34"/>
  <c r="CT110" i="34"/>
  <c r="CO106" i="34"/>
  <c r="CP106" i="34" s="1"/>
  <c r="CL106" i="34"/>
  <c r="CM106" i="34" s="1"/>
  <c r="CZ106" i="34"/>
  <c r="CU107" i="34"/>
  <c r="CY101" i="34"/>
  <c r="CT102" i="34"/>
  <c r="CK102" i="34"/>
  <c r="CH102" i="34"/>
  <c r="CI102" i="34" s="1"/>
  <c r="CU99" i="34"/>
  <c r="CZ98" i="34"/>
  <c r="CO98" i="34"/>
  <c r="CP98" i="34" s="1"/>
  <c r="CL98" i="34"/>
  <c r="CM98" i="34" s="1"/>
  <c r="CY93" i="34"/>
  <c r="CH94" i="34"/>
  <c r="CI94" i="34" s="1"/>
  <c r="CT94" i="34"/>
  <c r="CK94" i="34"/>
  <c r="CO90" i="34"/>
  <c r="CP90" i="34" s="1"/>
  <c r="CU91" i="34"/>
  <c r="CL90" i="34"/>
  <c r="CM90" i="34" s="1"/>
  <c r="CZ90" i="34"/>
  <c r="CY85" i="34"/>
  <c r="CK86" i="34"/>
  <c r="CH86" i="34"/>
  <c r="CI86" i="34" s="1"/>
  <c r="CT86" i="34"/>
  <c r="CO82" i="34"/>
  <c r="CP82" i="34" s="1"/>
  <c r="CL82" i="34"/>
  <c r="CM82" i="34" s="1"/>
  <c r="CZ82" i="34"/>
  <c r="CU83" i="34"/>
  <c r="CK78" i="34"/>
  <c r="CH78" i="34"/>
  <c r="CI78" i="34" s="1"/>
  <c r="CY77" i="34"/>
  <c r="CT78" i="34"/>
  <c r="CO74" i="34"/>
  <c r="CP74" i="34" s="1"/>
  <c r="CL74" i="34"/>
  <c r="CM74" i="34" s="1"/>
  <c r="CZ74" i="34"/>
  <c r="CU75" i="34"/>
  <c r="CY69" i="34"/>
  <c r="CH70" i="34"/>
  <c r="CI70" i="34" s="1"/>
  <c r="CT70" i="34"/>
  <c r="CK70" i="34"/>
  <c r="CU67" i="34"/>
  <c r="CO66" i="34"/>
  <c r="CP66" i="34" s="1"/>
  <c r="CL66" i="34"/>
  <c r="CM66" i="34" s="1"/>
  <c r="CZ66" i="34"/>
  <c r="CY61" i="34"/>
  <c r="CK62" i="34"/>
  <c r="CH62" i="34"/>
  <c r="CI62" i="34" s="1"/>
  <c r="CT62" i="34"/>
  <c r="CK54" i="34"/>
  <c r="CY53" i="34"/>
  <c r="CH54" i="34"/>
  <c r="CI54" i="34" s="1"/>
  <c r="CT54" i="34"/>
  <c r="CY45" i="34"/>
  <c r="CT46" i="34"/>
  <c r="CK46" i="34"/>
  <c r="CH46" i="34"/>
  <c r="CI46" i="34" s="1"/>
  <c r="CH38" i="34"/>
  <c r="CI38" i="34" s="1"/>
  <c r="CT38" i="34"/>
  <c r="CK38" i="34"/>
  <c r="CY37" i="34"/>
  <c r="CY29" i="34"/>
  <c r="CK30" i="34"/>
  <c r="CT30" i="34"/>
  <c r="CH30" i="34"/>
  <c r="CI30" i="34" s="1"/>
  <c r="CY21" i="34"/>
  <c r="CK22" i="34"/>
  <c r="CH22" i="34"/>
  <c r="CI22" i="34" s="1"/>
  <c r="CT22" i="34"/>
  <c r="CK14" i="34"/>
  <c r="CY13" i="34"/>
  <c r="CH14" i="34"/>
  <c r="CI14" i="34" s="1"/>
  <c r="CT14" i="34"/>
  <c r="CT6" i="34"/>
  <c r="CY5" i="34"/>
  <c r="CK6" i="34"/>
  <c r="CH6" i="34"/>
  <c r="CI6" i="34" s="1"/>
  <c r="CY30" i="25"/>
  <c r="CO27" i="25"/>
  <c r="CP27" i="25" s="1"/>
  <c r="CU28" i="25"/>
  <c r="CL27" i="25"/>
  <c r="CM27" i="25" s="1"/>
  <c r="CZ27" i="25"/>
  <c r="CT23" i="25"/>
  <c r="CY22" i="25"/>
  <c r="CH23" i="25"/>
  <c r="CI23" i="25" s="1"/>
  <c r="CK23" i="25"/>
  <c r="CU20" i="25"/>
  <c r="CO19" i="25"/>
  <c r="CP19" i="25" s="1"/>
  <c r="CL19" i="25"/>
  <c r="CM19" i="25" s="1"/>
  <c r="CZ19" i="25"/>
  <c r="CY14" i="25"/>
  <c r="CT15" i="25"/>
  <c r="CK15" i="25"/>
  <c r="CH15" i="25"/>
  <c r="CI15" i="25" s="1"/>
  <c r="CO11" i="25"/>
  <c r="CP11" i="25" s="1"/>
  <c r="CU12" i="25"/>
  <c r="CZ11" i="25"/>
  <c r="CL11" i="25"/>
  <c r="CM11" i="25" s="1"/>
  <c r="CT7" i="25"/>
  <c r="CH7" i="25"/>
  <c r="CI7" i="25" s="1"/>
  <c r="CY6" i="25"/>
  <c r="CK7" i="25"/>
  <c r="CU4" i="25"/>
  <c r="CZ3" i="25"/>
  <c r="CL3" i="25"/>
  <c r="CM3" i="25" s="1"/>
  <c r="CO3" i="25"/>
  <c r="CP3" i="25" s="1"/>
  <c r="CU55" i="24"/>
  <c r="CO54" i="24"/>
  <c r="CP54" i="24" s="1"/>
  <c r="CZ54" i="24"/>
  <c r="CL54" i="24"/>
  <c r="CM54" i="24" s="1"/>
  <c r="CU47" i="24"/>
  <c r="CO46" i="24"/>
  <c r="CP46" i="24" s="1"/>
  <c r="CZ46" i="24"/>
  <c r="CL46" i="24"/>
  <c r="CM46" i="24" s="1"/>
  <c r="CL38" i="24"/>
  <c r="CM38" i="24" s="1"/>
  <c r="CZ38" i="24"/>
  <c r="CO38" i="24"/>
  <c r="CP38" i="24" s="1"/>
  <c r="CU39" i="24"/>
  <c r="CU31" i="24"/>
  <c r="CL30" i="24"/>
  <c r="CM30" i="24" s="1"/>
  <c r="CZ30" i="24"/>
  <c r="CO30" i="24"/>
  <c r="CP30" i="24" s="1"/>
  <c r="CO22" i="24"/>
  <c r="CP22" i="24" s="1"/>
  <c r="CZ22" i="24"/>
  <c r="CL22" i="24"/>
  <c r="CM22" i="24" s="1"/>
  <c r="CU23" i="24"/>
  <c r="CO14" i="24"/>
  <c r="CP14" i="24" s="1"/>
  <c r="CL14" i="24"/>
  <c r="CM14" i="24" s="1"/>
  <c r="CU15" i="24"/>
  <c r="CZ14" i="24"/>
  <c r="CL6" i="24"/>
  <c r="CM6" i="24" s="1"/>
  <c r="CZ6" i="24"/>
  <c r="CU7" i="24"/>
  <c r="CO6" i="24"/>
  <c r="CP6" i="24" s="1"/>
  <c r="CH55" i="23"/>
  <c r="CI55" i="23" s="1"/>
  <c r="CY54" i="23"/>
  <c r="CK55" i="23"/>
  <c r="CT55" i="23"/>
  <c r="CU56" i="23"/>
  <c r="CZ55" i="23"/>
  <c r="CL55" i="23"/>
  <c r="CM55" i="23" s="1"/>
  <c r="CO55" i="23"/>
  <c r="CP55" i="23" s="1"/>
  <c r="CY46" i="23"/>
  <c r="CK47" i="23"/>
  <c r="CH47" i="23"/>
  <c r="CI47" i="23" s="1"/>
  <c r="CT47" i="23"/>
  <c r="CU48" i="23"/>
  <c r="CO47" i="23"/>
  <c r="CP47" i="23" s="1"/>
  <c r="CZ47" i="23"/>
  <c r="CL47" i="23"/>
  <c r="CM47" i="23" s="1"/>
  <c r="CT39" i="23"/>
  <c r="CK39" i="23"/>
  <c r="CY38" i="23"/>
  <c r="CH39" i="23"/>
  <c r="CI39" i="23" s="1"/>
  <c r="CL39" i="23"/>
  <c r="CM39" i="23" s="1"/>
  <c r="CZ39" i="23"/>
  <c r="CO39" i="23"/>
  <c r="CP39" i="23" s="1"/>
  <c r="CU40" i="23"/>
  <c r="CT31" i="23"/>
  <c r="CY30" i="23"/>
  <c r="CH31" i="23"/>
  <c r="CI31" i="23" s="1"/>
  <c r="CK31" i="23"/>
  <c r="CO31" i="23"/>
  <c r="CP31" i="23" s="1"/>
  <c r="CL31" i="23"/>
  <c r="CM31" i="23" s="1"/>
  <c r="CZ31" i="23"/>
  <c r="CU32" i="23"/>
  <c r="CY22" i="23"/>
  <c r="CK23" i="23"/>
  <c r="CH23" i="23"/>
  <c r="CI23" i="23" s="1"/>
  <c r="CT23" i="23"/>
  <c r="CU24" i="23"/>
  <c r="CO23" i="23"/>
  <c r="CP23" i="23" s="1"/>
  <c r="CZ23" i="23"/>
  <c r="CL23" i="23"/>
  <c r="CM23" i="23" s="1"/>
  <c r="CT15" i="23"/>
  <c r="CY14" i="23"/>
  <c r="CH15" i="23"/>
  <c r="CI15" i="23" s="1"/>
  <c r="CK15" i="23"/>
  <c r="CO15" i="23"/>
  <c r="CP15" i="23" s="1"/>
  <c r="CL15" i="23"/>
  <c r="CM15" i="23" s="1"/>
  <c r="CZ15" i="23"/>
  <c r="CU16" i="23"/>
  <c r="CH7" i="23"/>
  <c r="CI7" i="23" s="1"/>
  <c r="CY6" i="23"/>
  <c r="CK7" i="23"/>
  <c r="CT7" i="23"/>
  <c r="CO7" i="23"/>
  <c r="CP7" i="23" s="1"/>
  <c r="CZ7" i="23"/>
  <c r="CL7" i="23"/>
  <c r="CM7" i="23" s="1"/>
  <c r="CU8" i="23"/>
  <c r="CZ129" i="22"/>
  <c r="CL129" i="22"/>
  <c r="CM129" i="22" s="1"/>
  <c r="CU130" i="22"/>
  <c r="CO129" i="22"/>
  <c r="CP129" i="22" s="1"/>
  <c r="CK121" i="22"/>
  <c r="CH121" i="22"/>
  <c r="CI121" i="22" s="1"/>
  <c r="CY120" i="22"/>
  <c r="CT121" i="22"/>
  <c r="CU122" i="22"/>
  <c r="CL121" i="22"/>
  <c r="CM121" i="22" s="1"/>
  <c r="CO121" i="22"/>
  <c r="CP121" i="22" s="1"/>
  <c r="CZ121" i="22"/>
  <c r="CT113" i="22"/>
  <c r="CK113" i="22"/>
  <c r="CY112" i="22"/>
  <c r="CH113" i="22"/>
  <c r="CI113" i="22" s="1"/>
  <c r="CO113" i="22"/>
  <c r="CP113" i="22" s="1"/>
  <c r="CU114" i="22"/>
  <c r="CL113" i="22"/>
  <c r="CM113" i="22" s="1"/>
  <c r="CZ113" i="22"/>
  <c r="CY104" i="22"/>
  <c r="CK105" i="22"/>
  <c r="CH105" i="22"/>
  <c r="CI105" i="22" s="1"/>
  <c r="CT105" i="22"/>
  <c r="CZ105" i="22"/>
  <c r="CO105" i="22"/>
  <c r="CP105" i="22" s="1"/>
  <c r="CL105" i="22"/>
  <c r="CM105" i="22" s="1"/>
  <c r="CU106" i="22"/>
  <c r="CH97" i="22"/>
  <c r="CI97" i="22" s="1"/>
  <c r="CY96" i="22"/>
  <c r="CT97" i="22"/>
  <c r="CK97" i="22"/>
  <c r="CL97" i="22"/>
  <c r="CM97" i="22" s="1"/>
  <c r="CU98" i="22"/>
  <c r="CO97" i="22"/>
  <c r="CP97" i="22" s="1"/>
  <c r="CZ97" i="22"/>
  <c r="CY88" i="22"/>
  <c r="CK89" i="22"/>
  <c r="CH89" i="22"/>
  <c r="CI89" i="22" s="1"/>
  <c r="CT89" i="22"/>
  <c r="CO89" i="22"/>
  <c r="CP89" i="22" s="1"/>
  <c r="CU90" i="22"/>
  <c r="CL89" i="22"/>
  <c r="CM89" i="22" s="1"/>
  <c r="CZ89" i="22"/>
  <c r="CY80" i="22"/>
  <c r="CK81" i="22"/>
  <c r="CT81" i="22"/>
  <c r="CH81" i="22"/>
  <c r="CI81" i="22" s="1"/>
  <c r="CO81" i="22"/>
  <c r="CP81" i="22" s="1"/>
  <c r="CL81" i="22"/>
  <c r="CM81" i="22" s="1"/>
  <c r="CU82" i="22"/>
  <c r="CZ81" i="22"/>
  <c r="CH73" i="22"/>
  <c r="CI73" i="22" s="1"/>
  <c r="CT73" i="22"/>
  <c r="CY72" i="22"/>
  <c r="CK73" i="22"/>
  <c r="CL73" i="22"/>
  <c r="CM73" i="22" s="1"/>
  <c r="CZ73" i="22"/>
  <c r="CU74" i="22"/>
  <c r="CO73" i="22"/>
  <c r="CP73" i="22" s="1"/>
  <c r="CT65" i="22"/>
  <c r="CY64" i="22"/>
  <c r="CK65" i="22"/>
  <c r="CH65" i="22"/>
  <c r="CI65" i="22" s="1"/>
  <c r="CL65" i="22"/>
  <c r="CM65" i="22" s="1"/>
  <c r="CZ65" i="22"/>
  <c r="CU66" i="22"/>
  <c r="CO65" i="22"/>
  <c r="CP65" i="22" s="1"/>
  <c r="CY56" i="22"/>
  <c r="CH57" i="22"/>
  <c r="CI57" i="22" s="1"/>
  <c r="CT57" i="22"/>
  <c r="CK57" i="22"/>
  <c r="CL57" i="22"/>
  <c r="CM57" i="22" s="1"/>
  <c r="CU58" i="22"/>
  <c r="CO57" i="22"/>
  <c r="CP57" i="22" s="1"/>
  <c r="CZ57" i="22"/>
  <c r="CY48" i="22"/>
  <c r="CH49" i="22"/>
  <c r="CI49" i="22" s="1"/>
  <c r="CT49" i="22"/>
  <c r="CK49" i="22"/>
  <c r="CL49" i="22"/>
  <c r="CM49" i="22" s="1"/>
  <c r="CZ49" i="22"/>
  <c r="CO49" i="22"/>
  <c r="CP49" i="22" s="1"/>
  <c r="CU50" i="22"/>
  <c r="CY40" i="22"/>
  <c r="CK41" i="22"/>
  <c r="CH41" i="22"/>
  <c r="CI41" i="22" s="1"/>
  <c r="CT41" i="22"/>
  <c r="CO41" i="22"/>
  <c r="CP41" i="22" s="1"/>
  <c r="CL41" i="22"/>
  <c r="CM41" i="22" s="1"/>
  <c r="CZ41" i="22"/>
  <c r="CU42" i="22"/>
  <c r="CY32" i="22"/>
  <c r="CH33" i="22"/>
  <c r="CI33" i="22" s="1"/>
  <c r="CT33" i="22"/>
  <c r="CK33" i="22"/>
  <c r="CL33" i="22"/>
  <c r="CM33" i="22" s="1"/>
  <c r="CZ33" i="22"/>
  <c r="CO33" i="22"/>
  <c r="CP33" i="22" s="1"/>
  <c r="CU34" i="22"/>
  <c r="CY24" i="22"/>
  <c r="CK25" i="22"/>
  <c r="CH25" i="22"/>
  <c r="CI25" i="22" s="1"/>
  <c r="CT25" i="22"/>
  <c r="CO25" i="22"/>
  <c r="CP25" i="22" s="1"/>
  <c r="CL25" i="22"/>
  <c r="CM25" i="22" s="1"/>
  <c r="CZ25" i="22"/>
  <c r="CU26" i="22"/>
  <c r="CK17" i="22"/>
  <c r="CT17" i="22"/>
  <c r="CH17" i="22"/>
  <c r="CI17" i="22" s="1"/>
  <c r="CY16" i="22"/>
  <c r="CZ17" i="22"/>
  <c r="CO17" i="22"/>
  <c r="CP17" i="22" s="1"/>
  <c r="CU18" i="22"/>
  <c r="CL17" i="22"/>
  <c r="CM17" i="22" s="1"/>
  <c r="CY8" i="22"/>
  <c r="CK9" i="22"/>
  <c r="CT9" i="22"/>
  <c r="CH9" i="22"/>
  <c r="CI9" i="22" s="1"/>
  <c r="CZ9" i="22"/>
  <c r="CU10" i="22"/>
  <c r="CO9" i="22"/>
  <c r="CP9" i="22" s="1"/>
  <c r="CL9" i="22"/>
  <c r="CM9" i="22" s="1"/>
  <c r="CL52" i="21"/>
  <c r="CM52" i="21" s="1"/>
  <c r="CO52" i="21"/>
  <c r="CP52" i="21" s="1"/>
  <c r="CK44" i="21"/>
  <c r="CT44" i="21"/>
  <c r="CY43" i="21"/>
  <c r="CH44" i="21"/>
  <c r="CI44" i="21" s="1"/>
  <c r="CV3" i="21"/>
  <c r="CK169" i="19"/>
  <c r="CH169" i="19"/>
  <c r="CI169" i="19" s="1"/>
  <c r="CT169" i="19"/>
  <c r="CY168" i="19"/>
  <c r="CH161" i="19"/>
  <c r="CI161" i="19" s="1"/>
  <c r="CK161" i="19"/>
  <c r="CY160" i="19"/>
  <c r="CT161" i="19"/>
  <c r="CO157" i="19"/>
  <c r="CP157" i="19" s="1"/>
  <c r="CL157" i="19"/>
  <c r="CM157" i="19" s="1"/>
  <c r="CZ157" i="19"/>
  <c r="CU158" i="19"/>
  <c r="CK153" i="19"/>
  <c r="CH153" i="19"/>
  <c r="CI153" i="19" s="1"/>
  <c r="CT153" i="19"/>
  <c r="CY152" i="19"/>
  <c r="CY144" i="19"/>
  <c r="CT145" i="19"/>
  <c r="CH145" i="19"/>
  <c r="CI145" i="19" s="1"/>
  <c r="CK145" i="19"/>
  <c r="CO141" i="19"/>
  <c r="CP141" i="19" s="1"/>
  <c r="CU142" i="19"/>
  <c r="CL141" i="19"/>
  <c r="CM141" i="19" s="1"/>
  <c r="CZ141" i="19"/>
  <c r="CY136" i="19"/>
  <c r="CT137" i="19"/>
  <c r="CK137" i="19"/>
  <c r="CH137" i="19"/>
  <c r="CI137" i="19" s="1"/>
  <c r="CY128" i="19"/>
  <c r="CT129" i="19"/>
  <c r="CH129" i="19"/>
  <c r="CI129" i="19" s="1"/>
  <c r="CK129" i="19"/>
  <c r="CO125" i="19"/>
  <c r="CP125" i="19" s="1"/>
  <c r="CU126" i="19"/>
  <c r="CL125" i="19"/>
  <c r="CM125" i="19" s="1"/>
  <c r="CZ125" i="19"/>
  <c r="CY120" i="19"/>
  <c r="CT121" i="19"/>
  <c r="CK121" i="19"/>
  <c r="CH121" i="19"/>
  <c r="CI121" i="19" s="1"/>
  <c r="CY112" i="19"/>
  <c r="CT113" i="19"/>
  <c r="CH113" i="19"/>
  <c r="CI113" i="19" s="1"/>
  <c r="CK113" i="19"/>
  <c r="CO109" i="19"/>
  <c r="CP109" i="19" s="1"/>
  <c r="CU110" i="19"/>
  <c r="CL109" i="19"/>
  <c r="CM109" i="19" s="1"/>
  <c r="CZ109" i="19"/>
  <c r="CY104" i="19"/>
  <c r="CT105" i="19"/>
  <c r="CK105" i="19"/>
  <c r="CH105" i="19"/>
  <c r="CI105" i="19" s="1"/>
  <c r="CK97" i="19"/>
  <c r="CH97" i="19"/>
  <c r="CI97" i="19" s="1"/>
  <c r="CT97" i="19"/>
  <c r="CY96" i="19"/>
  <c r="CO93" i="19"/>
  <c r="CP93" i="19" s="1"/>
  <c r="CU94" i="19"/>
  <c r="CL93" i="19"/>
  <c r="CM93" i="19" s="1"/>
  <c r="CZ93" i="19"/>
  <c r="CH89" i="19"/>
  <c r="CI89" i="19" s="1"/>
  <c r="CT89" i="19"/>
  <c r="CK89" i="19"/>
  <c r="CY88" i="19"/>
  <c r="CK81" i="19"/>
  <c r="CT81" i="19"/>
  <c r="CY80" i="19"/>
  <c r="CH81" i="19"/>
  <c r="CI81" i="19" s="1"/>
  <c r="CL77" i="19"/>
  <c r="CM77" i="19" s="1"/>
  <c r="CU78" i="19"/>
  <c r="CO77" i="19"/>
  <c r="CP77" i="19" s="1"/>
  <c r="CZ77" i="19"/>
  <c r="CK73" i="19"/>
  <c r="CT73" i="19"/>
  <c r="CY72" i="19"/>
  <c r="CH73" i="19"/>
  <c r="CI73" i="19" s="1"/>
  <c r="CH65" i="19"/>
  <c r="CI65" i="19" s="1"/>
  <c r="CY64" i="19"/>
  <c r="CK65" i="19"/>
  <c r="CT65" i="19"/>
  <c r="CZ61" i="19"/>
  <c r="CL61" i="19"/>
  <c r="CM61" i="19" s="1"/>
  <c r="CO61" i="19"/>
  <c r="CP61" i="19" s="1"/>
  <c r="CU62" i="19"/>
  <c r="CY52" i="19"/>
  <c r="CK53" i="19"/>
  <c r="CT53" i="19"/>
  <c r="CH53" i="19"/>
  <c r="CI53" i="19" s="1"/>
  <c r="CT45" i="19"/>
  <c r="CK45" i="19"/>
  <c r="CY44" i="19"/>
  <c r="CH45" i="19"/>
  <c r="CI45" i="19" s="1"/>
  <c r="CL41" i="19"/>
  <c r="CM41" i="19" s="1"/>
  <c r="CZ41" i="19"/>
  <c r="CU42" i="19"/>
  <c r="CO41" i="19"/>
  <c r="CP41" i="19" s="1"/>
  <c r="CH37" i="19"/>
  <c r="CI37" i="19" s="1"/>
  <c r="CT37" i="19"/>
  <c r="CY36" i="19"/>
  <c r="CK37" i="19"/>
  <c r="CY28" i="19"/>
  <c r="CH29" i="19"/>
  <c r="CI29" i="19" s="1"/>
  <c r="CT29" i="19"/>
  <c r="CK29" i="19"/>
  <c r="CO25" i="19"/>
  <c r="CP25" i="19" s="1"/>
  <c r="CU26" i="19"/>
  <c r="CZ25" i="19"/>
  <c r="CL25" i="19"/>
  <c r="CM25" i="19" s="1"/>
  <c r="CY20" i="19"/>
  <c r="CK21" i="19"/>
  <c r="CH21" i="19"/>
  <c r="CI21" i="19" s="1"/>
  <c r="CT21" i="19"/>
  <c r="CY12" i="19"/>
  <c r="CH13" i="19"/>
  <c r="CI13" i="19" s="1"/>
  <c r="CT13" i="19"/>
  <c r="CK13" i="19"/>
  <c r="CO9" i="19"/>
  <c r="CP9" i="19" s="1"/>
  <c r="CU10" i="19"/>
  <c r="CL9" i="19"/>
  <c r="CM9" i="19" s="1"/>
  <c r="CZ9" i="19"/>
  <c r="CH5" i="19"/>
  <c r="CI5" i="19" s="1"/>
  <c r="CT5" i="19"/>
  <c r="CY4" i="19"/>
  <c r="CK5" i="19"/>
  <c r="BQ5" i="19"/>
  <c r="BR5" i="19"/>
  <c r="CH149" i="18"/>
  <c r="CI149" i="18" s="1"/>
  <c r="CT149" i="18"/>
  <c r="CK149" i="18"/>
  <c r="CY148" i="18"/>
  <c r="CO145" i="18"/>
  <c r="CP145" i="18" s="1"/>
  <c r="CU146" i="18"/>
  <c r="CL145" i="18"/>
  <c r="CM145" i="18" s="1"/>
  <c r="CZ145" i="18"/>
  <c r="CT141" i="18"/>
  <c r="CK141" i="18"/>
  <c r="CH141" i="18"/>
  <c r="CI141" i="18" s="1"/>
  <c r="CY140" i="18"/>
  <c r="CO137" i="18"/>
  <c r="CP137" i="18" s="1"/>
  <c r="CZ137" i="18"/>
  <c r="CU138" i="18"/>
  <c r="CL137" i="18"/>
  <c r="CM137" i="18" s="1"/>
  <c r="CH133" i="18"/>
  <c r="CI133" i="18" s="1"/>
  <c r="CT133" i="18"/>
  <c r="CY132" i="18"/>
  <c r="CK133" i="18"/>
  <c r="CU130" i="18"/>
  <c r="CO129" i="18"/>
  <c r="CP129" i="18" s="1"/>
  <c r="CZ129" i="18"/>
  <c r="CL129" i="18"/>
  <c r="CM129" i="18" s="1"/>
  <c r="CY124" i="18"/>
  <c r="CH125" i="18"/>
  <c r="CI125" i="18" s="1"/>
  <c r="CK125" i="18"/>
  <c r="CT125" i="18"/>
  <c r="CU122" i="18"/>
  <c r="CO121" i="18"/>
  <c r="CP121" i="18" s="1"/>
  <c r="CZ121" i="18"/>
  <c r="CL121" i="18"/>
  <c r="CM121" i="18" s="1"/>
  <c r="CK117" i="18"/>
  <c r="CT117" i="18"/>
  <c r="CY116" i="18"/>
  <c r="CH117" i="18"/>
  <c r="CI117" i="18" s="1"/>
  <c r="CO113" i="18"/>
  <c r="CP113" i="18" s="1"/>
  <c r="CZ113" i="18"/>
  <c r="CL113" i="18"/>
  <c r="CM113" i="18" s="1"/>
  <c r="CU114" i="18"/>
  <c r="CK109" i="18"/>
  <c r="CT109" i="18"/>
  <c r="CY108" i="18"/>
  <c r="CH109" i="18"/>
  <c r="CI109" i="18" s="1"/>
  <c r="CL105" i="18"/>
  <c r="CM105" i="18" s="1"/>
  <c r="CZ105" i="18"/>
  <c r="CU106" i="18"/>
  <c r="CO105" i="18"/>
  <c r="CP105" i="18" s="1"/>
  <c r="CT101" i="18"/>
  <c r="CK101" i="18"/>
  <c r="CH101" i="18"/>
  <c r="CI101" i="18" s="1"/>
  <c r="CY100" i="18"/>
  <c r="CO97" i="18"/>
  <c r="CP97" i="18" s="1"/>
  <c r="CZ97" i="18"/>
  <c r="CU98" i="18"/>
  <c r="CL97" i="18"/>
  <c r="CM97" i="18" s="1"/>
  <c r="CY92" i="18"/>
  <c r="CH93" i="18"/>
  <c r="CI93" i="18" s="1"/>
  <c r="CT93" i="18"/>
  <c r="CK93" i="18"/>
  <c r="CO89" i="18"/>
  <c r="CP89" i="18" s="1"/>
  <c r="CU90" i="18"/>
  <c r="CZ89" i="18"/>
  <c r="CL89" i="18"/>
  <c r="CM89" i="18" s="1"/>
  <c r="CK85" i="18"/>
  <c r="CH85" i="18"/>
  <c r="CI85" i="18" s="1"/>
  <c r="CY84" i="18"/>
  <c r="CT85" i="18"/>
  <c r="CL81" i="18"/>
  <c r="CM81" i="18" s="1"/>
  <c r="CZ81" i="18"/>
  <c r="CO81" i="18"/>
  <c r="CP81" i="18" s="1"/>
  <c r="CU82" i="18"/>
  <c r="CH77" i="18"/>
  <c r="CI77" i="18" s="1"/>
  <c r="CT77" i="18"/>
  <c r="CY76" i="18"/>
  <c r="CK77" i="18"/>
  <c r="CU74" i="18"/>
  <c r="CZ73" i="18"/>
  <c r="CL73" i="18"/>
  <c r="CM73" i="18" s="1"/>
  <c r="CO73" i="18"/>
  <c r="CP73" i="18" s="1"/>
  <c r="CT69" i="18"/>
  <c r="CH69" i="18"/>
  <c r="CI69" i="18" s="1"/>
  <c r="CY68" i="18"/>
  <c r="CK69" i="18"/>
  <c r="CL65" i="18"/>
  <c r="CM65" i="18" s="1"/>
  <c r="CZ65" i="18"/>
  <c r="CO65" i="18"/>
  <c r="CP65" i="18" s="1"/>
  <c r="CU66" i="18"/>
  <c r="CH61" i="18"/>
  <c r="CI61" i="18" s="1"/>
  <c r="CT61" i="18"/>
  <c r="CY60" i="18"/>
  <c r="CK61" i="18"/>
  <c r="CL57" i="18"/>
  <c r="CM57" i="18" s="1"/>
  <c r="CZ57" i="18"/>
  <c r="CO57" i="18"/>
  <c r="CP57" i="18" s="1"/>
  <c r="CU58" i="18"/>
  <c r="CH53" i="18"/>
  <c r="CI53" i="18" s="1"/>
  <c r="CT53" i="18"/>
  <c r="CK53" i="18"/>
  <c r="CY52" i="18"/>
  <c r="CO49" i="18"/>
  <c r="CP49" i="18" s="1"/>
  <c r="CU50" i="18"/>
  <c r="CL49" i="18"/>
  <c r="CM49" i="18" s="1"/>
  <c r="CZ49" i="18"/>
  <c r="CK45" i="18"/>
  <c r="CH45" i="18"/>
  <c r="CI45" i="18" s="1"/>
  <c r="CT45" i="18"/>
  <c r="CY44" i="18"/>
  <c r="CO41" i="18"/>
  <c r="CP41" i="18" s="1"/>
  <c r="CZ41" i="18"/>
  <c r="CU42" i="18"/>
  <c r="CL41" i="18"/>
  <c r="CM41" i="18" s="1"/>
  <c r="CH37" i="18"/>
  <c r="CI37" i="18" s="1"/>
  <c r="CT37" i="18"/>
  <c r="CY36" i="18"/>
  <c r="CK37" i="18"/>
  <c r="CU34" i="18"/>
  <c r="CO33" i="18"/>
  <c r="CP33" i="18" s="1"/>
  <c r="CL33" i="18"/>
  <c r="CM33" i="18" s="1"/>
  <c r="CZ33" i="18"/>
  <c r="CK29" i="18"/>
  <c r="CT29" i="18"/>
  <c r="CY28" i="18"/>
  <c r="CH29" i="18"/>
  <c r="CI29" i="18" s="1"/>
  <c r="CZ25" i="18"/>
  <c r="CO25" i="18"/>
  <c r="CP25" i="18" s="1"/>
  <c r="CL25" i="18"/>
  <c r="CM25" i="18" s="1"/>
  <c r="CU26" i="18"/>
  <c r="CH21" i="18"/>
  <c r="CI21" i="18" s="1"/>
  <c r="CT21" i="18"/>
  <c r="CK21" i="18"/>
  <c r="CY20" i="18"/>
  <c r="CO17" i="18"/>
  <c r="CP17" i="18" s="1"/>
  <c r="CU18" i="18"/>
  <c r="CL17" i="18"/>
  <c r="CM17" i="18" s="1"/>
  <c r="CZ17" i="18"/>
  <c r="CK13" i="18"/>
  <c r="CH13" i="18"/>
  <c r="CI13" i="18" s="1"/>
  <c r="CT13" i="18"/>
  <c r="CY12" i="18"/>
  <c r="CZ9" i="18"/>
  <c r="CO9" i="18"/>
  <c r="CP9" i="18" s="1"/>
  <c r="CL9" i="18"/>
  <c r="CM9" i="18" s="1"/>
  <c r="CU10" i="18"/>
  <c r="CK5" i="18"/>
  <c r="CY4" i="18"/>
  <c r="CT5" i="18"/>
  <c r="CH5" i="18"/>
  <c r="CI5" i="18" s="1"/>
  <c r="CK135" i="14"/>
  <c r="CY134" i="14"/>
  <c r="CH135" i="14"/>
  <c r="CI135" i="14" s="1"/>
  <c r="CT135" i="14"/>
  <c r="CK127" i="14"/>
  <c r="CY126" i="14"/>
  <c r="CH127" i="14"/>
  <c r="CI127" i="14" s="1"/>
  <c r="CT127" i="14"/>
  <c r="CK119" i="14"/>
  <c r="CY118" i="14"/>
  <c r="CH119" i="14"/>
  <c r="CI119" i="14" s="1"/>
  <c r="CT119" i="14"/>
  <c r="CK111" i="14"/>
  <c r="CY110" i="14"/>
  <c r="CT111" i="14"/>
  <c r="CH111" i="14"/>
  <c r="CI111" i="14" s="1"/>
  <c r="CK103" i="14"/>
  <c r="CY102" i="14"/>
  <c r="CT103" i="14"/>
  <c r="CH103" i="14"/>
  <c r="CI103" i="14" s="1"/>
  <c r="CH95" i="14"/>
  <c r="CI95" i="14" s="1"/>
  <c r="CY94" i="14"/>
  <c r="CK95" i="14"/>
  <c r="CT95" i="14"/>
  <c r="CY86" i="14"/>
  <c r="CK87" i="14"/>
  <c r="CT87" i="14"/>
  <c r="CH87" i="14"/>
  <c r="CI87" i="14" s="1"/>
  <c r="CK79" i="14"/>
  <c r="CH79" i="14"/>
  <c r="CI79" i="14" s="1"/>
  <c r="CT79" i="14"/>
  <c r="CY78" i="14"/>
  <c r="CK71" i="14"/>
  <c r="CH71" i="14"/>
  <c r="CI71" i="14" s="1"/>
  <c r="CT71" i="14"/>
  <c r="CY70" i="14"/>
  <c r="CH63" i="14"/>
  <c r="CI63" i="14" s="1"/>
  <c r="CY62" i="14"/>
  <c r="CK63" i="14"/>
  <c r="CT63" i="14"/>
  <c r="CK55" i="14"/>
  <c r="CT55" i="14"/>
  <c r="CH55" i="14"/>
  <c r="CI55" i="14" s="1"/>
  <c r="CY54" i="14"/>
  <c r="CH47" i="14"/>
  <c r="CI47" i="14" s="1"/>
  <c r="CY46" i="14"/>
  <c r="CK47" i="14"/>
  <c r="CT47" i="14"/>
  <c r="CY38" i="14"/>
  <c r="CK39" i="14"/>
  <c r="CT39" i="14"/>
  <c r="CH39" i="14"/>
  <c r="CI39" i="14" s="1"/>
  <c r="CH31" i="14"/>
  <c r="CI31" i="14" s="1"/>
  <c r="CY30" i="14"/>
  <c r="CK31" i="14"/>
  <c r="CT31" i="14"/>
  <c r="CK23" i="14"/>
  <c r="CT23" i="14"/>
  <c r="CY22" i="14"/>
  <c r="CH23" i="14"/>
  <c r="CI23" i="14" s="1"/>
  <c r="CH15" i="14"/>
  <c r="CI15" i="14" s="1"/>
  <c r="CY14" i="14"/>
  <c r="CK15" i="14"/>
  <c r="CT15" i="14"/>
  <c r="CT7" i="14"/>
  <c r="CK7" i="14"/>
  <c r="CH7" i="14"/>
  <c r="CI7" i="14" s="1"/>
  <c r="CY6" i="14"/>
  <c r="CO171" i="13"/>
  <c r="CP171" i="13" s="1"/>
  <c r="CL171" i="13"/>
  <c r="CM171" i="13" s="1"/>
  <c r="CZ171" i="13"/>
  <c r="CU172" i="13"/>
  <c r="CY170" i="13"/>
  <c r="CH171" i="13"/>
  <c r="CI171" i="13" s="1"/>
  <c r="CT171" i="13"/>
  <c r="CK171" i="13"/>
  <c r="CH163" i="13"/>
  <c r="CI163" i="13" s="1"/>
  <c r="CY162" i="13"/>
  <c r="CT163" i="13"/>
  <c r="CK163" i="13"/>
  <c r="CY154" i="13"/>
  <c r="CH155" i="13"/>
  <c r="CI155" i="13" s="1"/>
  <c r="CK155" i="13"/>
  <c r="CT155" i="13"/>
  <c r="CY146" i="13"/>
  <c r="CH147" i="13"/>
  <c r="CI147" i="13" s="1"/>
  <c r="CK147" i="13"/>
  <c r="CT147" i="13"/>
  <c r="CK139" i="13"/>
  <c r="CT139" i="13"/>
  <c r="CY138" i="13"/>
  <c r="CH139" i="13"/>
  <c r="CI139" i="13" s="1"/>
  <c r="CK131" i="13"/>
  <c r="CT131" i="13"/>
  <c r="CY130" i="13"/>
  <c r="CH131" i="13"/>
  <c r="CI131" i="13" s="1"/>
  <c r="CH123" i="13"/>
  <c r="CI123" i="13" s="1"/>
  <c r="CY122" i="13"/>
  <c r="CK123" i="13"/>
  <c r="CT123" i="13"/>
  <c r="CU116" i="13"/>
  <c r="CO115" i="13"/>
  <c r="CP115" i="13" s="1"/>
  <c r="CL115" i="13"/>
  <c r="CM115" i="13" s="1"/>
  <c r="CZ115" i="13"/>
  <c r="CK115" i="13"/>
  <c r="CT115" i="13"/>
  <c r="CH115" i="13"/>
  <c r="CI115" i="13" s="1"/>
  <c r="CY114" i="13"/>
  <c r="CU108" i="13"/>
  <c r="CO107" i="13"/>
  <c r="CP107" i="13" s="1"/>
  <c r="CL107" i="13"/>
  <c r="CM107" i="13" s="1"/>
  <c r="CZ107" i="13"/>
  <c r="CO99" i="13"/>
  <c r="CP99" i="13" s="1"/>
  <c r="CL99" i="13"/>
  <c r="CM99" i="13" s="1"/>
  <c r="CZ99" i="13"/>
  <c r="CU100" i="13"/>
  <c r="CK91" i="13"/>
  <c r="CH91" i="13"/>
  <c r="CI91" i="13" s="1"/>
  <c r="CT91" i="13"/>
  <c r="CY90" i="13"/>
  <c r="CO83" i="13"/>
  <c r="CP83" i="13" s="1"/>
  <c r="CL83" i="13"/>
  <c r="CM83" i="13" s="1"/>
  <c r="CZ83" i="13"/>
  <c r="CU84" i="13"/>
  <c r="CZ75" i="13"/>
  <c r="CO75" i="13"/>
  <c r="CP75" i="13" s="1"/>
  <c r="CU76" i="13"/>
  <c r="CL75" i="13"/>
  <c r="CM75" i="13" s="1"/>
  <c r="CY70" i="13"/>
  <c r="CK71" i="13"/>
  <c r="CH71" i="13"/>
  <c r="CI71" i="13" s="1"/>
  <c r="CT71" i="13"/>
  <c r="CK63" i="13"/>
  <c r="CY62" i="13"/>
  <c r="CH63" i="13"/>
  <c r="CI63" i="13" s="1"/>
  <c r="CT63" i="13"/>
  <c r="CY58" i="13"/>
  <c r="CT59" i="13"/>
  <c r="CK59" i="13"/>
  <c r="CH59" i="13"/>
  <c r="CI59" i="13" s="1"/>
  <c r="CO51" i="13"/>
  <c r="CP51" i="13" s="1"/>
  <c r="CL51" i="13"/>
  <c r="CM51" i="13" s="1"/>
  <c r="CZ51" i="13"/>
  <c r="CU52" i="13"/>
  <c r="CO43" i="13"/>
  <c r="CP43" i="13" s="1"/>
  <c r="CL43" i="13"/>
  <c r="CM43" i="13" s="1"/>
  <c r="CZ43" i="13"/>
  <c r="CU44" i="13"/>
  <c r="CK35" i="13"/>
  <c r="CH35" i="13"/>
  <c r="CI35" i="13" s="1"/>
  <c r="CY34" i="13"/>
  <c r="CT35" i="13"/>
  <c r="CK27" i="13"/>
  <c r="CH27" i="13"/>
  <c r="CI27" i="13" s="1"/>
  <c r="CY26" i="13"/>
  <c r="CT27" i="13"/>
  <c r="CH19" i="13"/>
  <c r="CI19" i="13" s="1"/>
  <c r="CY18" i="13"/>
  <c r="CT19" i="13"/>
  <c r="CK19" i="13"/>
  <c r="CY14" i="13"/>
  <c r="CT15" i="13"/>
  <c r="CK15" i="13"/>
  <c r="CH15" i="13"/>
  <c r="CI15" i="13" s="1"/>
  <c r="CL11" i="13"/>
  <c r="CM11" i="13" s="1"/>
  <c r="CU12" i="13"/>
  <c r="CZ11" i="13"/>
  <c r="CO11" i="13"/>
  <c r="CP11" i="13" s="1"/>
  <c r="CK3" i="13"/>
  <c r="CH3" i="13"/>
  <c r="CI3" i="13" s="1"/>
  <c r="CH7" i="19"/>
  <c r="CI7" i="19" s="1"/>
  <c r="CK7" i="19"/>
  <c r="CY6" i="19"/>
  <c r="CT7" i="19"/>
  <c r="CU4" i="19"/>
  <c r="CL3" i="19"/>
  <c r="CM3" i="19" s="1"/>
  <c r="CZ3" i="19"/>
  <c r="CO3" i="19"/>
  <c r="CP3" i="19" s="1"/>
  <c r="CT122" i="14"/>
  <c r="CH122" i="14"/>
  <c r="CI122" i="14" s="1"/>
  <c r="CY121" i="14"/>
  <c r="CK122" i="14"/>
  <c r="CH106" i="14"/>
  <c r="CI106" i="14" s="1"/>
  <c r="CT106" i="14"/>
  <c r="CY105" i="14"/>
  <c r="CK106" i="14"/>
  <c r="CK90" i="14"/>
  <c r="CH90" i="14"/>
  <c r="CI90" i="14" s="1"/>
  <c r="CT90" i="14"/>
  <c r="CY89" i="14"/>
  <c r="CK74" i="14"/>
  <c r="CH74" i="14"/>
  <c r="CI74" i="14" s="1"/>
  <c r="CT74" i="14"/>
  <c r="CY73" i="14"/>
  <c r="CY57" i="14"/>
  <c r="CH58" i="14"/>
  <c r="CI58" i="14" s="1"/>
  <c r="CT58" i="14"/>
  <c r="CK58" i="14"/>
  <c r="CK42" i="14"/>
  <c r="CY41" i="14"/>
  <c r="CH42" i="14"/>
  <c r="CI42" i="14" s="1"/>
  <c r="CT42" i="14"/>
  <c r="CY25" i="14"/>
  <c r="CH26" i="14"/>
  <c r="CI26" i="14" s="1"/>
  <c r="CT26" i="14"/>
  <c r="CK26" i="14"/>
  <c r="CK10" i="14"/>
  <c r="CH10" i="14"/>
  <c r="CI10" i="14" s="1"/>
  <c r="CY9" i="14"/>
  <c r="CT10" i="14"/>
  <c r="CO106" i="13"/>
  <c r="CP106" i="13" s="1"/>
  <c r="CU107" i="13"/>
  <c r="CL106" i="13"/>
  <c r="CM106" i="13" s="1"/>
  <c r="CZ106" i="13"/>
  <c r="CO90" i="13"/>
  <c r="CP90" i="13" s="1"/>
  <c r="CU91" i="13"/>
  <c r="CL90" i="13"/>
  <c r="CM90" i="13" s="1"/>
  <c r="CZ90" i="13"/>
  <c r="CY73" i="13"/>
  <c r="CH74" i="13"/>
  <c r="CI74" i="13" s="1"/>
  <c r="CT74" i="13"/>
  <c r="CK74" i="13"/>
  <c r="CK70" i="13"/>
  <c r="CY69" i="13"/>
  <c r="CH70" i="13"/>
  <c r="CI70" i="13" s="1"/>
  <c r="CT70" i="13"/>
  <c r="CY61" i="13"/>
  <c r="CK62" i="13"/>
  <c r="CT62" i="13"/>
  <c r="CH62" i="13"/>
  <c r="CI62" i="13" s="1"/>
  <c r="CO58" i="13"/>
  <c r="CP58" i="13" s="1"/>
  <c r="CL58" i="13"/>
  <c r="CM58" i="13" s="1"/>
  <c r="CZ58" i="13"/>
  <c r="CU59" i="13"/>
  <c r="CK42" i="13"/>
  <c r="CY41" i="13"/>
  <c r="CT42" i="13"/>
  <c r="CH42" i="13"/>
  <c r="CI42" i="13" s="1"/>
  <c r="CO38" i="13"/>
  <c r="CP38" i="13" s="1"/>
  <c r="CL38" i="13"/>
  <c r="CM38" i="13" s="1"/>
  <c r="CZ38" i="13"/>
  <c r="CU39" i="13"/>
  <c r="CL30" i="13"/>
  <c r="CM30" i="13" s="1"/>
  <c r="CZ30" i="13"/>
  <c r="CU31" i="13"/>
  <c r="CO30" i="13"/>
  <c r="CP30" i="13" s="1"/>
  <c r="CK22" i="13"/>
  <c r="CY21" i="13"/>
  <c r="CT22" i="13"/>
  <c r="CH22" i="13"/>
  <c r="CI22" i="13" s="1"/>
  <c r="CK14" i="13"/>
  <c r="CY13" i="13"/>
  <c r="CT14" i="13"/>
  <c r="CH14" i="13"/>
  <c r="CI14" i="13" s="1"/>
  <c r="CL75" i="18"/>
  <c r="CM75" i="18" s="1"/>
  <c r="CZ75" i="18"/>
  <c r="CO75" i="18"/>
  <c r="CP75" i="18" s="1"/>
  <c r="CU76" i="18"/>
  <c r="CO59" i="18"/>
  <c r="CP59" i="18" s="1"/>
  <c r="CL59" i="18"/>
  <c r="CM59" i="18" s="1"/>
  <c r="CZ59" i="18"/>
  <c r="CU60" i="18"/>
  <c r="CO43" i="18"/>
  <c r="CP43" i="18" s="1"/>
  <c r="CL43" i="18"/>
  <c r="CM43" i="18" s="1"/>
  <c r="CZ43" i="18"/>
  <c r="CU44" i="18"/>
  <c r="CL27" i="18"/>
  <c r="CM27" i="18" s="1"/>
  <c r="CZ27" i="18"/>
  <c r="CO27" i="18"/>
  <c r="CP27" i="18" s="1"/>
  <c r="CU28" i="18"/>
  <c r="CO11" i="18"/>
  <c r="CP11" i="18" s="1"/>
  <c r="CL11" i="18"/>
  <c r="CM11" i="18" s="1"/>
  <c r="CZ11" i="18"/>
  <c r="CU12" i="18"/>
  <c r="CY136" i="14"/>
  <c r="CK137" i="14"/>
  <c r="CH137" i="14"/>
  <c r="CI137" i="14" s="1"/>
  <c r="CT137" i="14"/>
  <c r="CH129" i="14"/>
  <c r="CI129" i="14" s="1"/>
  <c r="CT129" i="14"/>
  <c r="CY128" i="14"/>
  <c r="CK129" i="14"/>
  <c r="CY120" i="14"/>
  <c r="CK121" i="14"/>
  <c r="CH121" i="14"/>
  <c r="CI121" i="14" s="1"/>
  <c r="CT121" i="14"/>
  <c r="CH113" i="14"/>
  <c r="CI113" i="14" s="1"/>
  <c r="CT113" i="14"/>
  <c r="CY112" i="14"/>
  <c r="CK113" i="14"/>
  <c r="CH105" i="14"/>
  <c r="CI105" i="14" s="1"/>
  <c r="CT105" i="14"/>
  <c r="CY104" i="14"/>
  <c r="CK105" i="14"/>
  <c r="CH97" i="14"/>
  <c r="CI97" i="14" s="1"/>
  <c r="CT97" i="14"/>
  <c r="CY96" i="14"/>
  <c r="CK97" i="14"/>
  <c r="CY88" i="14"/>
  <c r="CH89" i="14"/>
  <c r="CI89" i="14" s="1"/>
  <c r="CT89" i="14"/>
  <c r="CK89" i="14"/>
  <c r="CK81" i="14"/>
  <c r="CY80" i="14"/>
  <c r="CH81" i="14"/>
  <c r="CI81" i="14" s="1"/>
  <c r="CT81" i="14"/>
  <c r="CK73" i="14"/>
  <c r="CY72" i="14"/>
  <c r="CH73" i="14"/>
  <c r="CI73" i="14" s="1"/>
  <c r="CT73" i="14"/>
  <c r="CK65" i="14"/>
  <c r="CY64" i="14"/>
  <c r="CH65" i="14"/>
  <c r="CI65" i="14" s="1"/>
  <c r="CT65" i="14"/>
  <c r="CK57" i="14"/>
  <c r="CY56" i="14"/>
  <c r="CT57" i="14"/>
  <c r="CH57" i="14"/>
  <c r="CI57" i="14" s="1"/>
  <c r="CK49" i="14"/>
  <c r="CY48" i="14"/>
  <c r="CT49" i="14"/>
  <c r="CH49" i="14"/>
  <c r="CI49" i="14" s="1"/>
  <c r="CY40" i="14"/>
  <c r="CT41" i="14"/>
  <c r="CH41" i="14"/>
  <c r="CI41" i="14" s="1"/>
  <c r="CK41" i="14"/>
  <c r="CK33" i="14"/>
  <c r="CY32" i="14"/>
  <c r="CH33" i="14"/>
  <c r="CI33" i="14" s="1"/>
  <c r="CT33" i="14"/>
  <c r="CY24" i="14"/>
  <c r="CH25" i="14"/>
  <c r="CI25" i="14" s="1"/>
  <c r="CT25" i="14"/>
  <c r="CK25" i="14"/>
  <c r="CK17" i="14"/>
  <c r="CY16" i="14"/>
  <c r="CH17" i="14"/>
  <c r="CI17" i="14" s="1"/>
  <c r="CT17" i="14"/>
  <c r="CH9" i="14"/>
  <c r="CI9" i="14" s="1"/>
  <c r="CK9" i="14"/>
  <c r="CY8" i="14"/>
  <c r="CT9" i="14"/>
  <c r="CU174" i="13"/>
  <c r="CO173" i="13"/>
  <c r="CP173" i="13" s="1"/>
  <c r="CL173" i="13"/>
  <c r="CM173" i="13" s="1"/>
  <c r="CZ173" i="13"/>
  <c r="CY168" i="13"/>
  <c r="CK169" i="13"/>
  <c r="CH169" i="13"/>
  <c r="CI169" i="13" s="1"/>
  <c r="CT169" i="13"/>
  <c r="CL165" i="13"/>
  <c r="CM165" i="13" s="1"/>
  <c r="CZ165" i="13"/>
  <c r="CU166" i="13"/>
  <c r="CO165" i="13"/>
  <c r="CP165" i="13" s="1"/>
  <c r="CZ157" i="13"/>
  <c r="CU158" i="13"/>
  <c r="CL157" i="13"/>
  <c r="CM157" i="13" s="1"/>
  <c r="CO157" i="13"/>
  <c r="CP157" i="13" s="1"/>
  <c r="CY152" i="13"/>
  <c r="CH153" i="13"/>
  <c r="CI153" i="13" s="1"/>
  <c r="CT153" i="13"/>
  <c r="CK153" i="13"/>
  <c r="CL149" i="13"/>
  <c r="CM149" i="13" s="1"/>
  <c r="CZ149" i="13"/>
  <c r="CU150" i="13"/>
  <c r="CO149" i="13"/>
  <c r="CP149" i="13" s="1"/>
  <c r="CZ141" i="13"/>
  <c r="CO141" i="13"/>
  <c r="CP141" i="13" s="1"/>
  <c r="CL141" i="13"/>
  <c r="CM141" i="13" s="1"/>
  <c r="CU142" i="13"/>
  <c r="CK137" i="13"/>
  <c r="CH137" i="13"/>
  <c r="CI137" i="13" s="1"/>
  <c r="CT137" i="13"/>
  <c r="CY136" i="13"/>
  <c r="CO133" i="13"/>
  <c r="CP133" i="13" s="1"/>
  <c r="CL133" i="13"/>
  <c r="CM133" i="13" s="1"/>
  <c r="CZ133" i="13"/>
  <c r="CU134" i="13"/>
  <c r="CL125" i="13"/>
  <c r="CM125" i="13" s="1"/>
  <c r="CU126" i="13"/>
  <c r="CZ125" i="13"/>
  <c r="CO125" i="13"/>
  <c r="CP125" i="13" s="1"/>
  <c r="CK121" i="13"/>
  <c r="CY120" i="13"/>
  <c r="CH121" i="13"/>
  <c r="CI121" i="13" s="1"/>
  <c r="CT121" i="13"/>
  <c r="CU118" i="13"/>
  <c r="CO117" i="13"/>
  <c r="CP117" i="13" s="1"/>
  <c r="CL117" i="13"/>
  <c r="CM117" i="13" s="1"/>
  <c r="CZ117" i="13"/>
  <c r="CK105" i="13"/>
  <c r="CY104" i="13"/>
  <c r="CH105" i="13"/>
  <c r="CI105" i="13" s="1"/>
  <c r="CT105" i="13"/>
  <c r="CK97" i="13"/>
  <c r="CY96" i="13"/>
  <c r="CH97" i="13"/>
  <c r="CI97" i="13" s="1"/>
  <c r="CT97" i="13"/>
  <c r="CK89" i="13"/>
  <c r="CH89" i="13"/>
  <c r="CI89" i="13" s="1"/>
  <c r="CY88" i="13"/>
  <c r="CT89" i="13"/>
  <c r="CT81" i="13"/>
  <c r="CH81" i="13"/>
  <c r="CI81" i="13" s="1"/>
  <c r="CY80" i="13"/>
  <c r="CK81" i="13"/>
  <c r="CK73" i="13"/>
  <c r="CT73" i="13"/>
  <c r="CH73" i="13"/>
  <c r="CI73" i="13" s="1"/>
  <c r="CY72" i="13"/>
  <c r="CH65" i="13"/>
  <c r="CI65" i="13" s="1"/>
  <c r="CY64" i="13"/>
  <c r="CK65" i="13"/>
  <c r="CT65" i="13"/>
  <c r="CK57" i="13"/>
  <c r="CT57" i="13"/>
  <c r="CY56" i="13"/>
  <c r="CH57" i="13"/>
  <c r="CI57" i="13" s="1"/>
  <c r="CK49" i="13"/>
  <c r="CT49" i="13"/>
  <c r="CY48" i="13"/>
  <c r="CH49" i="13"/>
  <c r="CI49" i="13" s="1"/>
  <c r="CH41" i="13"/>
  <c r="CI41" i="13" s="1"/>
  <c r="CY40" i="13"/>
  <c r="CK41" i="13"/>
  <c r="CT41" i="13"/>
  <c r="CY32" i="13"/>
  <c r="CT33" i="13"/>
  <c r="CK33" i="13"/>
  <c r="CH33" i="13"/>
  <c r="CI33" i="13" s="1"/>
  <c r="CK25" i="13"/>
  <c r="CT25" i="13"/>
  <c r="CH25" i="13"/>
  <c r="CI25" i="13" s="1"/>
  <c r="CY24" i="13"/>
  <c r="CH17" i="13"/>
  <c r="CI17" i="13" s="1"/>
  <c r="CY16" i="13"/>
  <c r="CK17" i="13"/>
  <c r="CT17" i="13"/>
  <c r="CK9" i="13"/>
  <c r="CT9" i="13"/>
  <c r="CH9" i="13"/>
  <c r="CI9" i="13" s="1"/>
  <c r="CY8" i="13"/>
  <c r="CZ132" i="14"/>
  <c r="CU133" i="14"/>
  <c r="CO132" i="14"/>
  <c r="CP132" i="14" s="1"/>
  <c r="CL132" i="14"/>
  <c r="CM132" i="14" s="1"/>
  <c r="CU125" i="14"/>
  <c r="CO124" i="14"/>
  <c r="CP124" i="14" s="1"/>
  <c r="CL124" i="14"/>
  <c r="CM124" i="14" s="1"/>
  <c r="CZ124" i="14"/>
  <c r="CO116" i="14"/>
  <c r="CP116" i="14" s="1"/>
  <c r="CU117" i="14"/>
  <c r="CL116" i="14"/>
  <c r="CM116" i="14" s="1"/>
  <c r="CZ116" i="14"/>
  <c r="CO108" i="14"/>
  <c r="CP108" i="14" s="1"/>
  <c r="CU109" i="14"/>
  <c r="CL108" i="14"/>
  <c r="CM108" i="14" s="1"/>
  <c r="CZ108" i="14"/>
  <c r="CO100" i="14"/>
  <c r="CP100" i="14" s="1"/>
  <c r="CU101" i="14"/>
  <c r="CL100" i="14"/>
  <c r="CM100" i="14" s="1"/>
  <c r="CZ100" i="14"/>
  <c r="CL92" i="14"/>
  <c r="CM92" i="14" s="1"/>
  <c r="CZ92" i="14"/>
  <c r="CU93" i="14"/>
  <c r="CO92" i="14"/>
  <c r="CP92" i="14" s="1"/>
  <c r="CL84" i="14"/>
  <c r="CM84" i="14" s="1"/>
  <c r="CZ84" i="14"/>
  <c r="CU85" i="14"/>
  <c r="CO84" i="14"/>
  <c r="CP84" i="14" s="1"/>
  <c r="CL76" i="14"/>
  <c r="CM76" i="14" s="1"/>
  <c r="CZ76" i="14"/>
  <c r="CU77" i="14"/>
  <c r="CO76" i="14"/>
  <c r="CP76" i="14" s="1"/>
  <c r="CL68" i="14"/>
  <c r="CM68" i="14" s="1"/>
  <c r="CZ68" i="14"/>
  <c r="CU69" i="14"/>
  <c r="CO68" i="14"/>
  <c r="CP68" i="14" s="1"/>
  <c r="CO60" i="14"/>
  <c r="CP60" i="14" s="1"/>
  <c r="CL60" i="14"/>
  <c r="CM60" i="14" s="1"/>
  <c r="CZ60" i="14"/>
  <c r="CU61" i="14"/>
  <c r="CL52" i="14"/>
  <c r="CM52" i="14" s="1"/>
  <c r="CZ52" i="14"/>
  <c r="CU53" i="14"/>
  <c r="CO52" i="14"/>
  <c r="CP52" i="14" s="1"/>
  <c r="CO44" i="14"/>
  <c r="CP44" i="14" s="1"/>
  <c r="CL44" i="14"/>
  <c r="CM44" i="14" s="1"/>
  <c r="CZ44" i="14"/>
  <c r="CU45" i="14"/>
  <c r="CL36" i="14"/>
  <c r="CM36" i="14" s="1"/>
  <c r="CZ36" i="14"/>
  <c r="CU37" i="14"/>
  <c r="CO36" i="14"/>
  <c r="CP36" i="14" s="1"/>
  <c r="CU29" i="14"/>
  <c r="CO28" i="14"/>
  <c r="CP28" i="14" s="1"/>
  <c r="CL28" i="14"/>
  <c r="CM28" i="14" s="1"/>
  <c r="CZ28" i="14"/>
  <c r="CL20" i="14"/>
  <c r="CM20" i="14" s="1"/>
  <c r="CZ20" i="14"/>
  <c r="CU21" i="14"/>
  <c r="CO20" i="14"/>
  <c r="CP20" i="14" s="1"/>
  <c r="CO12" i="14"/>
  <c r="CP12" i="14" s="1"/>
  <c r="CZ12" i="14"/>
  <c r="CL12" i="14"/>
  <c r="CM12" i="14" s="1"/>
  <c r="CU13" i="14"/>
  <c r="CL4" i="14"/>
  <c r="CM4" i="14" s="1"/>
  <c r="CZ4" i="14"/>
  <c r="CO4" i="14"/>
  <c r="CP4" i="14" s="1"/>
  <c r="CU5" i="14"/>
  <c r="CO176" i="13"/>
  <c r="CP176" i="13" s="1"/>
  <c r="CU177" i="13"/>
  <c r="CL176" i="13"/>
  <c r="CM176" i="13" s="1"/>
  <c r="CZ176" i="13"/>
  <c r="CU153" i="13"/>
  <c r="CO152" i="13"/>
  <c r="CP152" i="13" s="1"/>
  <c r="CZ152" i="13"/>
  <c r="CL152" i="13"/>
  <c r="CM152" i="13" s="1"/>
  <c r="CO136" i="13"/>
  <c r="CP136" i="13" s="1"/>
  <c r="CU137" i="13"/>
  <c r="CL136" i="13"/>
  <c r="CM136" i="13" s="1"/>
  <c r="CZ136" i="13"/>
  <c r="CL128" i="13"/>
  <c r="CM128" i="13" s="1"/>
  <c r="CZ128" i="13"/>
  <c r="CO128" i="13"/>
  <c r="CP128" i="13" s="1"/>
  <c r="CU129" i="13"/>
  <c r="CK108" i="13"/>
  <c r="CT108" i="13"/>
  <c r="CH108" i="13"/>
  <c r="CI108" i="13" s="1"/>
  <c r="CY107" i="13"/>
  <c r="CU105" i="13"/>
  <c r="CO104" i="13"/>
  <c r="CP104" i="13" s="1"/>
  <c r="CL104" i="13"/>
  <c r="CM104" i="13" s="1"/>
  <c r="CZ104" i="13"/>
  <c r="CL92" i="13"/>
  <c r="CM92" i="13" s="1"/>
  <c r="CZ92" i="13"/>
  <c r="CU93" i="13"/>
  <c r="CO92" i="13"/>
  <c r="CP92" i="13" s="1"/>
  <c r="CY75" i="13"/>
  <c r="CK76" i="13"/>
  <c r="CH76" i="13"/>
  <c r="CI76" i="13" s="1"/>
  <c r="CT76" i="13"/>
  <c r="CU73" i="13"/>
  <c r="CO72" i="13"/>
  <c r="CP72" i="13" s="1"/>
  <c r="CL72" i="13"/>
  <c r="CM72" i="13" s="1"/>
  <c r="CZ72" i="13"/>
  <c r="CY67" i="13"/>
  <c r="CK68" i="13"/>
  <c r="CT68" i="13"/>
  <c r="CH68" i="13"/>
  <c r="CI68" i="13" s="1"/>
  <c r="CO60" i="13"/>
  <c r="CP60" i="13" s="1"/>
  <c r="CU61" i="13"/>
  <c r="CL60" i="13"/>
  <c r="CM60" i="13" s="1"/>
  <c r="CZ60" i="13"/>
  <c r="CL56" i="13"/>
  <c r="CM56" i="13" s="1"/>
  <c r="CU57" i="13"/>
  <c r="CZ56" i="13"/>
  <c r="CO56" i="13"/>
  <c r="CP56" i="13" s="1"/>
  <c r="CH52" i="13"/>
  <c r="CI52" i="13" s="1"/>
  <c r="CK52" i="13"/>
  <c r="CY51" i="13"/>
  <c r="CT52" i="13"/>
  <c r="CY43" i="13"/>
  <c r="CK44" i="13"/>
  <c r="CT44" i="13"/>
  <c r="CH44" i="13"/>
  <c r="CI44" i="13" s="1"/>
  <c r="CZ36" i="13"/>
  <c r="CL36" i="13"/>
  <c r="CM36" i="13" s="1"/>
  <c r="CU37" i="13"/>
  <c r="CO36" i="13"/>
  <c r="CP36" i="13" s="1"/>
  <c r="CO28" i="13"/>
  <c r="CP28" i="13" s="1"/>
  <c r="CZ28" i="13"/>
  <c r="CL28" i="13"/>
  <c r="CM28" i="13" s="1"/>
  <c r="CU29" i="13"/>
  <c r="CO20" i="13"/>
  <c r="CP20" i="13" s="1"/>
  <c r="CZ20" i="13"/>
  <c r="CL20" i="13"/>
  <c r="CM20" i="13" s="1"/>
  <c r="CU21" i="13"/>
  <c r="CZ12" i="13"/>
  <c r="CL12" i="13"/>
  <c r="CM12" i="13" s="1"/>
  <c r="CU13" i="13"/>
  <c r="CO12" i="13"/>
  <c r="CP12" i="13" s="1"/>
  <c r="CL4" i="13"/>
  <c r="CM4" i="13" s="1"/>
  <c r="CZ4" i="13"/>
  <c r="CU5" i="13"/>
  <c r="CO4" i="13"/>
  <c r="CP4" i="13" s="1"/>
  <c r="CU5" i="12"/>
  <c r="CU8" i="12"/>
  <c r="CK54" i="24"/>
  <c r="CY53" i="24"/>
  <c r="CH54" i="24"/>
  <c r="CI54" i="24" s="1"/>
  <c r="CT54" i="24"/>
  <c r="CY45" i="24"/>
  <c r="CK46" i="24"/>
  <c r="CT46" i="24"/>
  <c r="CH46" i="24"/>
  <c r="CI46" i="24" s="1"/>
  <c r="CY37" i="24"/>
  <c r="CT38" i="24"/>
  <c r="CH38" i="24"/>
  <c r="CI38" i="24" s="1"/>
  <c r="CK38" i="24"/>
  <c r="CT30" i="24"/>
  <c r="CK30" i="24"/>
  <c r="CY29" i="24"/>
  <c r="CH30" i="24"/>
  <c r="CI30" i="24" s="1"/>
  <c r="CK22" i="24"/>
  <c r="CY21" i="24"/>
  <c r="CH22" i="24"/>
  <c r="CI22" i="24" s="1"/>
  <c r="CT22" i="24"/>
  <c r="CY13" i="24"/>
  <c r="CK14" i="24"/>
  <c r="CH14" i="24"/>
  <c r="CI14" i="24" s="1"/>
  <c r="CT14" i="24"/>
  <c r="CH6" i="24"/>
  <c r="CI6" i="24" s="1"/>
  <c r="CT6" i="24"/>
  <c r="CK6" i="24"/>
  <c r="CY5" i="24"/>
  <c r="CU221" i="22"/>
  <c r="CZ220" i="22"/>
  <c r="CL220" i="22"/>
  <c r="CM220" i="22" s="1"/>
  <c r="CO220" i="22"/>
  <c r="CP220" i="22" s="1"/>
  <c r="CK216" i="22"/>
  <c r="CH216" i="22"/>
  <c r="CI216" i="22" s="1"/>
  <c r="CY215" i="22"/>
  <c r="CT216" i="22"/>
  <c r="CU213" i="22"/>
  <c r="CL212" i="22"/>
  <c r="CM212" i="22" s="1"/>
  <c r="CZ212" i="22"/>
  <c r="CO212" i="22"/>
  <c r="CP212" i="22" s="1"/>
  <c r="CK208" i="22"/>
  <c r="CH208" i="22"/>
  <c r="CI208" i="22" s="1"/>
  <c r="CT208" i="22"/>
  <c r="CY207" i="22"/>
  <c r="CL204" i="22"/>
  <c r="CM204" i="22" s="1"/>
  <c r="CZ204" i="22"/>
  <c r="CO204" i="22"/>
  <c r="CP204" i="22" s="1"/>
  <c r="CU205" i="22"/>
  <c r="CT200" i="22"/>
  <c r="CY199" i="22"/>
  <c r="CH200" i="22"/>
  <c r="CI200" i="22" s="1"/>
  <c r="CK200" i="22"/>
  <c r="CL196" i="22"/>
  <c r="CM196" i="22" s="1"/>
  <c r="CZ196" i="22"/>
  <c r="CO196" i="22"/>
  <c r="CP196" i="22" s="1"/>
  <c r="CU197" i="22"/>
  <c r="CT192" i="22"/>
  <c r="CY191" i="22"/>
  <c r="CH192" i="22"/>
  <c r="CI192" i="22" s="1"/>
  <c r="CK192" i="22"/>
  <c r="CL188" i="22"/>
  <c r="CM188" i="22" s="1"/>
  <c r="CZ188" i="22"/>
  <c r="CO188" i="22"/>
  <c r="CP188" i="22" s="1"/>
  <c r="CU189" i="22"/>
  <c r="CT184" i="22"/>
  <c r="CY183" i="22"/>
  <c r="CH184" i="22"/>
  <c r="CI184" i="22" s="1"/>
  <c r="CK184" i="22"/>
  <c r="CO180" i="22"/>
  <c r="CP180" i="22" s="1"/>
  <c r="CZ180" i="22"/>
  <c r="CU181" i="22"/>
  <c r="CL180" i="22"/>
  <c r="CM180" i="22" s="1"/>
  <c r="CK176" i="22"/>
  <c r="CY175" i="22"/>
  <c r="CT176" i="22"/>
  <c r="CH176" i="22"/>
  <c r="CI176" i="22" s="1"/>
  <c r="CL172" i="22"/>
  <c r="CM172" i="22" s="1"/>
  <c r="CU173" i="22"/>
  <c r="CO172" i="22"/>
  <c r="CP172" i="22" s="1"/>
  <c r="CZ172" i="22"/>
  <c r="CH168" i="22"/>
  <c r="CI168" i="22" s="1"/>
  <c r="CY167" i="22"/>
  <c r="CK168" i="22"/>
  <c r="CT168" i="22"/>
  <c r="CZ164" i="22"/>
  <c r="CO164" i="22"/>
  <c r="CP164" i="22" s="1"/>
  <c r="CL164" i="22"/>
  <c r="CM164" i="22" s="1"/>
  <c r="CU165" i="22"/>
  <c r="CK160" i="22"/>
  <c r="CY159" i="22"/>
  <c r="CH160" i="22"/>
  <c r="CI160" i="22" s="1"/>
  <c r="CT160" i="22"/>
  <c r="CL156" i="22"/>
  <c r="CM156" i="22" s="1"/>
  <c r="CU157" i="22"/>
  <c r="CO156" i="22"/>
  <c r="CP156" i="22" s="1"/>
  <c r="CZ156" i="22"/>
  <c r="CY151" i="22"/>
  <c r="CH152" i="22"/>
  <c r="CI152" i="22" s="1"/>
  <c r="CT152" i="22"/>
  <c r="CK152" i="22"/>
  <c r="CO148" i="22"/>
  <c r="CP148" i="22" s="1"/>
  <c r="CZ148" i="22"/>
  <c r="CL148" i="22"/>
  <c r="CM148" i="22" s="1"/>
  <c r="CU149" i="22"/>
  <c r="CY143" i="22"/>
  <c r="CK144" i="22"/>
  <c r="CH144" i="22"/>
  <c r="CI144" i="22" s="1"/>
  <c r="CT144" i="22"/>
  <c r="CL140" i="22"/>
  <c r="CM140" i="22" s="1"/>
  <c r="CO140" i="22"/>
  <c r="CP140" i="22" s="1"/>
  <c r="CZ140" i="22"/>
  <c r="CU141" i="22"/>
  <c r="CH136" i="22"/>
  <c r="CI136" i="22" s="1"/>
  <c r="CT136" i="22"/>
  <c r="CY135" i="22"/>
  <c r="CK136" i="22"/>
  <c r="CO132" i="22"/>
  <c r="CP132" i="22" s="1"/>
  <c r="CL132" i="22"/>
  <c r="CM132" i="22" s="1"/>
  <c r="CZ132" i="22"/>
  <c r="CU133" i="22"/>
  <c r="CK128" i="22"/>
  <c r="CH128" i="22"/>
  <c r="CI128" i="22" s="1"/>
  <c r="CY127" i="22"/>
  <c r="CT128" i="22"/>
  <c r="CL124" i="22"/>
  <c r="CM124" i="22" s="1"/>
  <c r="CZ124" i="22"/>
  <c r="CU125" i="22"/>
  <c r="CO124" i="22"/>
  <c r="CP124" i="22" s="1"/>
  <c r="CK120" i="22"/>
  <c r="CY119" i="22"/>
  <c r="CH120" i="22"/>
  <c r="CI120" i="22" s="1"/>
  <c r="CT120" i="22"/>
  <c r="CL116" i="22"/>
  <c r="CM116" i="22" s="1"/>
  <c r="CU117" i="22"/>
  <c r="CZ116" i="22"/>
  <c r="CO116" i="22"/>
  <c r="CP116" i="22" s="1"/>
  <c r="CK112" i="22"/>
  <c r="CT112" i="22"/>
  <c r="CY111" i="22"/>
  <c r="CH112" i="22"/>
  <c r="CI112" i="22" s="1"/>
  <c r="CL108" i="22"/>
  <c r="CM108" i="22" s="1"/>
  <c r="CU109" i="22"/>
  <c r="CO108" i="22"/>
  <c r="CP108" i="22" s="1"/>
  <c r="CZ108" i="22"/>
  <c r="CY103" i="22"/>
  <c r="CH104" i="22"/>
  <c r="CI104" i="22" s="1"/>
  <c r="CT104" i="22"/>
  <c r="CK104" i="22"/>
  <c r="CZ100" i="22"/>
  <c r="CL100" i="22"/>
  <c r="CM100" i="22" s="1"/>
  <c r="CU101" i="22"/>
  <c r="CO100" i="22"/>
  <c r="CP100" i="22" s="1"/>
  <c r="CH96" i="22"/>
  <c r="CI96" i="22" s="1"/>
  <c r="CT96" i="22"/>
  <c r="CK96" i="22"/>
  <c r="CY95" i="22"/>
  <c r="CL92" i="22"/>
  <c r="CM92" i="22" s="1"/>
  <c r="CZ92" i="22"/>
  <c r="CO92" i="22"/>
  <c r="CP92" i="22" s="1"/>
  <c r="CU93" i="22"/>
  <c r="CK88" i="22"/>
  <c r="CH88" i="22"/>
  <c r="CI88" i="22" s="1"/>
  <c r="CY87" i="22"/>
  <c r="CT88" i="22"/>
  <c r="CU85" i="22"/>
  <c r="CO84" i="22"/>
  <c r="CP84" i="22" s="1"/>
  <c r="CL84" i="22"/>
  <c r="CM84" i="22" s="1"/>
  <c r="CZ84" i="22"/>
  <c r="CK80" i="22"/>
  <c r="CH80" i="22"/>
  <c r="CI80" i="22" s="1"/>
  <c r="CT80" i="22"/>
  <c r="CY79" i="22"/>
  <c r="CL76" i="22"/>
  <c r="CM76" i="22" s="1"/>
  <c r="CZ76" i="22"/>
  <c r="CO76" i="22"/>
  <c r="CP76" i="22" s="1"/>
  <c r="CU77" i="22"/>
  <c r="CY71" i="22"/>
  <c r="CT72" i="22"/>
  <c r="CH72" i="22"/>
  <c r="CI72" i="22" s="1"/>
  <c r="CK72" i="22"/>
  <c r="CL68" i="22"/>
  <c r="CM68" i="22" s="1"/>
  <c r="CZ68" i="22"/>
  <c r="CU69" i="22"/>
  <c r="CO68" i="22"/>
  <c r="CP68" i="22" s="1"/>
  <c r="CT64" i="22"/>
  <c r="CK64" i="22"/>
  <c r="CH64" i="22"/>
  <c r="CI64" i="22" s="1"/>
  <c r="CY63" i="22"/>
  <c r="CL60" i="22"/>
  <c r="CM60" i="22" s="1"/>
  <c r="CZ60" i="22"/>
  <c r="CU61" i="22"/>
  <c r="CO60" i="22"/>
  <c r="CP60" i="22" s="1"/>
  <c r="CY55" i="22"/>
  <c r="CH56" i="22"/>
  <c r="CI56" i="22" s="1"/>
  <c r="CT56" i="22"/>
  <c r="CK56" i="22"/>
  <c r="CL52" i="22"/>
  <c r="CM52" i="22" s="1"/>
  <c r="CU53" i="22"/>
  <c r="CO52" i="22"/>
  <c r="CP52" i="22" s="1"/>
  <c r="CZ52" i="22"/>
  <c r="CH48" i="22"/>
  <c r="CI48" i="22" s="1"/>
  <c r="CK48" i="22"/>
  <c r="CY47" i="22"/>
  <c r="CT48" i="22"/>
  <c r="CO44" i="22"/>
  <c r="CP44" i="22" s="1"/>
  <c r="CL44" i="22"/>
  <c r="CM44" i="22" s="1"/>
  <c r="CZ44" i="22"/>
  <c r="CU45" i="22"/>
  <c r="CK40" i="22"/>
  <c r="CH40" i="22"/>
  <c r="CI40" i="22" s="1"/>
  <c r="CY39" i="22"/>
  <c r="CT40" i="22"/>
  <c r="CL36" i="22"/>
  <c r="CM36" i="22" s="1"/>
  <c r="CZ36" i="22"/>
  <c r="CU37" i="22"/>
  <c r="CO36" i="22"/>
  <c r="CP36" i="22" s="1"/>
  <c r="CH32" i="22"/>
  <c r="CI32" i="22" s="1"/>
  <c r="CK32" i="22"/>
  <c r="CY31" i="22"/>
  <c r="CT32" i="22"/>
  <c r="CO28" i="22"/>
  <c r="CP28" i="22" s="1"/>
  <c r="CL28" i="22"/>
  <c r="CM28" i="22" s="1"/>
  <c r="CZ28" i="22"/>
  <c r="CU29" i="22"/>
  <c r="CK24" i="22"/>
  <c r="CH24" i="22"/>
  <c r="CI24" i="22" s="1"/>
  <c r="CY23" i="22"/>
  <c r="CT24" i="22"/>
  <c r="CO20" i="22"/>
  <c r="CP20" i="22" s="1"/>
  <c r="CU21" i="22"/>
  <c r="CL20" i="22"/>
  <c r="CM20" i="22" s="1"/>
  <c r="CZ20" i="22"/>
  <c r="CY15" i="22"/>
  <c r="CT16" i="22"/>
  <c r="CH16" i="22"/>
  <c r="CI16" i="22" s="1"/>
  <c r="CK16" i="22"/>
  <c r="CU13" i="22"/>
  <c r="CZ12" i="22"/>
  <c r="CL12" i="22"/>
  <c r="CM12" i="22" s="1"/>
  <c r="CO12" i="22"/>
  <c r="CP12" i="22" s="1"/>
  <c r="CK8" i="22"/>
  <c r="CH8" i="22"/>
  <c r="CI8" i="22" s="1"/>
  <c r="CY7" i="22"/>
  <c r="CT8" i="22"/>
  <c r="CU52" i="21"/>
  <c r="CO51" i="21"/>
  <c r="CP51" i="21" s="1"/>
  <c r="CL51" i="21"/>
  <c r="CM51" i="21" s="1"/>
  <c r="CZ51" i="21"/>
  <c r="CL43" i="21"/>
  <c r="CM43" i="21" s="1"/>
  <c r="CZ43" i="21"/>
  <c r="CO43" i="21"/>
  <c r="CP43" i="21" s="1"/>
  <c r="CU44" i="21"/>
  <c r="CH39" i="21"/>
  <c r="CI39" i="21" s="1"/>
  <c r="CY38" i="21"/>
  <c r="CK39" i="21"/>
  <c r="CT39" i="21"/>
  <c r="CU36" i="21"/>
  <c r="CO35" i="21"/>
  <c r="CP35" i="21" s="1"/>
  <c r="CL35" i="21"/>
  <c r="CM35" i="21" s="1"/>
  <c r="CZ35" i="21"/>
  <c r="CK35" i="21"/>
  <c r="CH35" i="21"/>
  <c r="CI35" i="21" s="1"/>
  <c r="CY34" i="21"/>
  <c r="CT35" i="21"/>
  <c r="CY26" i="21"/>
  <c r="CT27" i="21"/>
  <c r="CK27" i="21"/>
  <c r="CH27" i="21"/>
  <c r="CI27" i="21" s="1"/>
  <c r="CL19" i="21"/>
  <c r="CM19" i="21" s="1"/>
  <c r="CZ19" i="21"/>
  <c r="CO19" i="21"/>
  <c r="CP19" i="21" s="1"/>
  <c r="CU20" i="21"/>
  <c r="CY18" i="21"/>
  <c r="CT19" i="21"/>
  <c r="CK19" i="21"/>
  <c r="CH19" i="21"/>
  <c r="CI19" i="21" s="1"/>
  <c r="CL11" i="21"/>
  <c r="CM11" i="21" s="1"/>
  <c r="CZ11" i="21"/>
  <c r="CO11" i="21"/>
  <c r="CP11" i="21" s="1"/>
  <c r="CU12" i="21"/>
  <c r="CY10" i="21"/>
  <c r="CT11" i="21"/>
  <c r="CK11" i="21"/>
  <c r="CH11" i="21"/>
  <c r="CI11" i="21" s="1"/>
  <c r="CU4" i="21"/>
  <c r="CL3" i="21"/>
  <c r="CM3" i="21" s="1"/>
  <c r="CZ3" i="21"/>
  <c r="CO3" i="21"/>
  <c r="CP3" i="21" s="1"/>
  <c r="CH3" i="21"/>
  <c r="CI3" i="21" s="1"/>
  <c r="CK3" i="21"/>
  <c r="CK164" i="19"/>
  <c r="CY163" i="19"/>
  <c r="CT164" i="19"/>
  <c r="CH164" i="19"/>
  <c r="CI164" i="19" s="1"/>
  <c r="CU165" i="19"/>
  <c r="CO164" i="19"/>
  <c r="CP164" i="19" s="1"/>
  <c r="CL164" i="19"/>
  <c r="CM164" i="19" s="1"/>
  <c r="CZ164" i="19"/>
  <c r="CY155" i="19"/>
  <c r="CH156" i="19"/>
  <c r="CI156" i="19" s="1"/>
  <c r="CT156" i="19"/>
  <c r="CK156" i="19"/>
  <c r="CL156" i="19"/>
  <c r="CM156" i="19" s="1"/>
  <c r="CO156" i="19"/>
  <c r="CP156" i="19" s="1"/>
  <c r="CZ156" i="19"/>
  <c r="CU157" i="19"/>
  <c r="CK148" i="19"/>
  <c r="CT148" i="19"/>
  <c r="CH148" i="19"/>
  <c r="CI148" i="19" s="1"/>
  <c r="CY147" i="19"/>
  <c r="CZ148" i="19"/>
  <c r="CU149" i="19"/>
  <c r="CL148" i="19"/>
  <c r="CM148" i="19" s="1"/>
  <c r="CO148" i="19"/>
  <c r="CP148" i="19" s="1"/>
  <c r="CH140" i="19"/>
  <c r="CI140" i="19" s="1"/>
  <c r="CK140" i="19"/>
  <c r="CT140" i="19"/>
  <c r="CY139" i="19"/>
  <c r="CZ140" i="19"/>
  <c r="CU141" i="19"/>
  <c r="CO140" i="19"/>
  <c r="CP140" i="19" s="1"/>
  <c r="CL140" i="19"/>
  <c r="CM140" i="19" s="1"/>
  <c r="CK132" i="19"/>
  <c r="CT132" i="19"/>
  <c r="CH132" i="19"/>
  <c r="CI132" i="19" s="1"/>
  <c r="CY131" i="19"/>
  <c r="CZ132" i="19"/>
  <c r="CU133" i="19"/>
  <c r="CL132" i="19"/>
  <c r="CM132" i="19" s="1"/>
  <c r="CO132" i="19"/>
  <c r="CP132" i="19" s="1"/>
  <c r="CH124" i="19"/>
  <c r="CI124" i="19" s="1"/>
  <c r="CK124" i="19"/>
  <c r="CT124" i="19"/>
  <c r="CY123" i="19"/>
  <c r="CZ124" i="19"/>
  <c r="CU125" i="19"/>
  <c r="CO124" i="19"/>
  <c r="CP124" i="19" s="1"/>
  <c r="CL124" i="19"/>
  <c r="CM124" i="19" s="1"/>
  <c r="CK116" i="19"/>
  <c r="CT116" i="19"/>
  <c r="CH116" i="19"/>
  <c r="CI116" i="19" s="1"/>
  <c r="CY115" i="19"/>
  <c r="CZ116" i="19"/>
  <c r="CU117" i="19"/>
  <c r="CL116" i="19"/>
  <c r="CM116" i="19" s="1"/>
  <c r="CO116" i="19"/>
  <c r="CP116" i="19" s="1"/>
  <c r="CH108" i="19"/>
  <c r="CI108" i="19" s="1"/>
  <c r="CK108" i="19"/>
  <c r="CT108" i="19"/>
  <c r="CY107" i="19"/>
  <c r="CZ108" i="19"/>
  <c r="CU109" i="19"/>
  <c r="CO108" i="19"/>
  <c r="CP108" i="19" s="1"/>
  <c r="CL108" i="19"/>
  <c r="CM108" i="19" s="1"/>
  <c r="CK100" i="19"/>
  <c r="CT100" i="19"/>
  <c r="CH100" i="19"/>
  <c r="CI100" i="19" s="1"/>
  <c r="CY99" i="19"/>
  <c r="CZ100" i="19"/>
  <c r="CU101" i="19"/>
  <c r="CL100" i="19"/>
  <c r="CM100" i="19" s="1"/>
  <c r="CO100" i="19"/>
  <c r="CP100" i="19" s="1"/>
  <c r="CH92" i="19"/>
  <c r="CI92" i="19" s="1"/>
  <c r="CY91" i="19"/>
  <c r="CK92" i="19"/>
  <c r="CT92" i="19"/>
  <c r="CZ92" i="19"/>
  <c r="CU93" i="19"/>
  <c r="CO92" i="19"/>
  <c r="CP92" i="19" s="1"/>
  <c r="CL92" i="19"/>
  <c r="CM92" i="19" s="1"/>
  <c r="CY83" i="19"/>
  <c r="CK84" i="19"/>
  <c r="CH84" i="19"/>
  <c r="CI84" i="19" s="1"/>
  <c r="CT84" i="19"/>
  <c r="CO84" i="19"/>
  <c r="CP84" i="19" s="1"/>
  <c r="CU85" i="19"/>
  <c r="CL84" i="19"/>
  <c r="CM84" i="19" s="1"/>
  <c r="CZ84" i="19"/>
  <c r="CK76" i="19"/>
  <c r="CY75" i="19"/>
  <c r="CH76" i="19"/>
  <c r="CI76" i="19" s="1"/>
  <c r="CT76" i="19"/>
  <c r="CU77" i="19"/>
  <c r="CO76" i="19"/>
  <c r="CP76" i="19" s="1"/>
  <c r="CL76" i="19"/>
  <c r="CM76" i="19" s="1"/>
  <c r="CZ76" i="19"/>
  <c r="CH68" i="19"/>
  <c r="CI68" i="19" s="1"/>
  <c r="CT68" i="19"/>
  <c r="CY67" i="19"/>
  <c r="CK68" i="19"/>
  <c r="CL68" i="19"/>
  <c r="CM68" i="19" s="1"/>
  <c r="CZ68" i="19"/>
  <c r="CU69" i="19"/>
  <c r="CO68" i="19"/>
  <c r="CP68" i="19" s="1"/>
  <c r="CK60" i="19"/>
  <c r="CY59" i="19"/>
  <c r="CT60" i="19"/>
  <c r="CH60" i="19"/>
  <c r="CI60" i="19" s="1"/>
  <c r="CO60" i="19"/>
  <c r="CP60" i="19" s="1"/>
  <c r="CZ60" i="19"/>
  <c r="CL60" i="19"/>
  <c r="CM60" i="19" s="1"/>
  <c r="CU61" i="19"/>
  <c r="CY51" i="19"/>
  <c r="CH52" i="19"/>
  <c r="CI52" i="19" s="1"/>
  <c r="CT52" i="19"/>
  <c r="CK52" i="19"/>
  <c r="CL52" i="19"/>
  <c r="CM52" i="19" s="1"/>
  <c r="CU53" i="19"/>
  <c r="CO52" i="19"/>
  <c r="CP52" i="19" s="1"/>
  <c r="CZ52" i="19"/>
  <c r="CT44" i="19"/>
  <c r="CK44" i="19"/>
  <c r="CH44" i="19"/>
  <c r="CI44" i="19" s="1"/>
  <c r="CY43" i="19"/>
  <c r="CO44" i="19"/>
  <c r="CP44" i="19" s="1"/>
  <c r="CZ44" i="19"/>
  <c r="CU45" i="19"/>
  <c r="CL44" i="19"/>
  <c r="CM44" i="19" s="1"/>
  <c r="CT36" i="19"/>
  <c r="CK36" i="19"/>
  <c r="CH36" i="19"/>
  <c r="CI36" i="19" s="1"/>
  <c r="CY35" i="19"/>
  <c r="CO36" i="19"/>
  <c r="CP36" i="19" s="1"/>
  <c r="CZ36" i="19"/>
  <c r="CL36" i="19"/>
  <c r="CM36" i="19" s="1"/>
  <c r="CU37" i="19"/>
  <c r="CY27" i="19"/>
  <c r="CH28" i="19"/>
  <c r="CI28" i="19" s="1"/>
  <c r="CK28" i="19"/>
  <c r="CT28" i="19"/>
  <c r="CU29" i="19"/>
  <c r="CL28" i="19"/>
  <c r="CM28" i="19" s="1"/>
  <c r="CZ28" i="19"/>
  <c r="CO28" i="19"/>
  <c r="CP28" i="19" s="1"/>
  <c r="CY19" i="19"/>
  <c r="CH20" i="19"/>
  <c r="CI20" i="19" s="1"/>
  <c r="CK20" i="19"/>
  <c r="CT20" i="19"/>
  <c r="CU21" i="19"/>
  <c r="CL20" i="19"/>
  <c r="CM20" i="19" s="1"/>
  <c r="CZ20" i="19"/>
  <c r="CO20" i="19"/>
  <c r="CP20" i="19" s="1"/>
  <c r="CY11" i="19"/>
  <c r="CH12" i="19"/>
  <c r="CI12" i="19" s="1"/>
  <c r="CK12" i="19"/>
  <c r="CT12" i="19"/>
  <c r="CU13" i="19"/>
  <c r="CL12" i="19"/>
  <c r="CM12" i="19" s="1"/>
  <c r="CZ12" i="19"/>
  <c r="CO12" i="19"/>
  <c r="CP12" i="19" s="1"/>
  <c r="CK4" i="19"/>
  <c r="CY3" i="19"/>
  <c r="CT4" i="19"/>
  <c r="CH4" i="19"/>
  <c r="CI4" i="19" s="1"/>
  <c r="CO4" i="19"/>
  <c r="CP4" i="19" s="1"/>
  <c r="CZ4" i="19"/>
  <c r="CL4" i="19"/>
  <c r="CM4" i="19" s="1"/>
  <c r="CU5" i="19"/>
  <c r="CH189" i="18"/>
  <c r="CI189" i="18" s="1"/>
  <c r="CT189" i="18"/>
  <c r="CY188" i="18"/>
  <c r="CK189" i="18"/>
  <c r="CL185" i="18"/>
  <c r="CM185" i="18" s="1"/>
  <c r="CU186" i="18"/>
  <c r="CZ185" i="18"/>
  <c r="CO185" i="18"/>
  <c r="CP185" i="18" s="1"/>
  <c r="CK181" i="18"/>
  <c r="CY180" i="18"/>
  <c r="CT181" i="18"/>
  <c r="CH181" i="18"/>
  <c r="CI181" i="18" s="1"/>
  <c r="CU178" i="18"/>
  <c r="CO177" i="18"/>
  <c r="CP177" i="18" s="1"/>
  <c r="CZ177" i="18"/>
  <c r="CL177" i="18"/>
  <c r="CM177" i="18" s="1"/>
  <c r="CK173" i="18"/>
  <c r="CH173" i="18"/>
  <c r="CI173" i="18" s="1"/>
  <c r="CY172" i="18"/>
  <c r="CT173" i="18"/>
  <c r="CZ169" i="18"/>
  <c r="CU170" i="18"/>
  <c r="CO169" i="18"/>
  <c r="CP169" i="18" s="1"/>
  <c r="CL169" i="18"/>
  <c r="CM169" i="18" s="1"/>
  <c r="CH165" i="18"/>
  <c r="CI165" i="18" s="1"/>
  <c r="CT165" i="18"/>
  <c r="CY164" i="18"/>
  <c r="CK165" i="18"/>
  <c r="CU162" i="18"/>
  <c r="CO161" i="18"/>
  <c r="CP161" i="18" s="1"/>
  <c r="CL161" i="18"/>
  <c r="CM161" i="18" s="1"/>
  <c r="CZ161" i="18"/>
  <c r="CK157" i="18"/>
  <c r="CT157" i="18"/>
  <c r="CY156" i="18"/>
  <c r="CH157" i="18"/>
  <c r="CI157" i="18" s="1"/>
  <c r="CZ153" i="18"/>
  <c r="CO153" i="18"/>
  <c r="CP153" i="18" s="1"/>
  <c r="CL153" i="18"/>
  <c r="CM153" i="18" s="1"/>
  <c r="CU154" i="18"/>
  <c r="CO30" i="25"/>
  <c r="CP30" i="25" s="1"/>
  <c r="CL30" i="25"/>
  <c r="CM30" i="25" s="1"/>
  <c r="CZ30" i="25"/>
  <c r="CO22" i="25"/>
  <c r="CP22" i="25" s="1"/>
  <c r="CU23" i="25"/>
  <c r="CL22" i="25"/>
  <c r="CM22" i="25" s="1"/>
  <c r="CZ22" i="25"/>
  <c r="CY17" i="25"/>
  <c r="CH18" i="25"/>
  <c r="CI18" i="25" s="1"/>
  <c r="CT18" i="25"/>
  <c r="CK18" i="25"/>
  <c r="CO14" i="25"/>
  <c r="CP14" i="25" s="1"/>
  <c r="CZ14" i="25"/>
  <c r="CL14" i="25"/>
  <c r="CM14" i="25" s="1"/>
  <c r="CU15" i="25"/>
  <c r="CO6" i="25"/>
  <c r="CP6" i="25" s="1"/>
  <c r="CZ6" i="25"/>
  <c r="CL6" i="25"/>
  <c r="CM6" i="25" s="1"/>
  <c r="CU7" i="25"/>
  <c r="CO61" i="24"/>
  <c r="CP61" i="24" s="1"/>
  <c r="CL61" i="24"/>
  <c r="CM61" i="24" s="1"/>
  <c r="CO53" i="24"/>
  <c r="CP53" i="24" s="1"/>
  <c r="CU54" i="24"/>
  <c r="CL53" i="24"/>
  <c r="CM53" i="24" s="1"/>
  <c r="CZ53" i="24"/>
  <c r="CU46" i="24"/>
  <c r="CL45" i="24"/>
  <c r="CM45" i="24" s="1"/>
  <c r="CZ45" i="24"/>
  <c r="CO45" i="24"/>
  <c r="CP45" i="24" s="1"/>
  <c r="CL37" i="24"/>
  <c r="CM37" i="24" s="1"/>
  <c r="CZ37" i="24"/>
  <c r="CU38" i="24"/>
  <c r="CO37" i="24"/>
  <c r="CP37" i="24" s="1"/>
  <c r="CO29" i="24"/>
  <c r="CP29" i="24" s="1"/>
  <c r="CZ29" i="24"/>
  <c r="CL29" i="24"/>
  <c r="CM29" i="24" s="1"/>
  <c r="CU30" i="24"/>
  <c r="CO21" i="24"/>
  <c r="CP21" i="24" s="1"/>
  <c r="CU22" i="24"/>
  <c r="CZ21" i="24"/>
  <c r="CL21" i="24"/>
  <c r="CM21" i="24" s="1"/>
  <c r="CU14" i="24"/>
  <c r="CL13" i="24"/>
  <c r="CM13" i="24" s="1"/>
  <c r="CO13" i="24"/>
  <c r="CP13" i="24" s="1"/>
  <c r="CZ13" i="24"/>
  <c r="CL5" i="24"/>
  <c r="CM5" i="24" s="1"/>
  <c r="CZ5" i="24"/>
  <c r="CO5" i="24"/>
  <c r="CP5" i="24" s="1"/>
  <c r="CU6" i="24"/>
  <c r="CO58" i="23"/>
  <c r="CP58" i="23" s="1"/>
  <c r="CZ58" i="23"/>
  <c r="CU59" i="23"/>
  <c r="CL58" i="23"/>
  <c r="CM58" i="23" s="1"/>
  <c r="CY53" i="23"/>
  <c r="CK54" i="23"/>
  <c r="CT54" i="23"/>
  <c r="CH54" i="23"/>
  <c r="CI54" i="23" s="1"/>
  <c r="CU51" i="23"/>
  <c r="CO50" i="23"/>
  <c r="CP50" i="23" s="1"/>
  <c r="CL50" i="23"/>
  <c r="CM50" i="23" s="1"/>
  <c r="CZ50" i="23"/>
  <c r="CY45" i="23"/>
  <c r="CH46" i="23"/>
  <c r="CI46" i="23" s="1"/>
  <c r="CT46" i="23"/>
  <c r="CK46" i="23"/>
  <c r="CU43" i="23"/>
  <c r="CZ42" i="23"/>
  <c r="CL42" i="23"/>
  <c r="CM42" i="23" s="1"/>
  <c r="CO42" i="23"/>
  <c r="CP42" i="23" s="1"/>
  <c r="CH38" i="23"/>
  <c r="CI38" i="23" s="1"/>
  <c r="CK38" i="23"/>
  <c r="CT38" i="23"/>
  <c r="CY37" i="23"/>
  <c r="CL34" i="23"/>
  <c r="CM34" i="23" s="1"/>
  <c r="CZ34" i="23"/>
  <c r="CO34" i="23"/>
  <c r="CP34" i="23" s="1"/>
  <c r="CU35" i="23"/>
  <c r="CK30" i="23"/>
  <c r="CT30" i="23"/>
  <c r="CY29" i="23"/>
  <c r="CH30" i="23"/>
  <c r="CI30" i="23" s="1"/>
  <c r="CO26" i="23"/>
  <c r="CP26" i="23" s="1"/>
  <c r="CL26" i="23"/>
  <c r="CM26" i="23" s="1"/>
  <c r="CU27" i="23"/>
  <c r="CZ26" i="23"/>
  <c r="CH22" i="23"/>
  <c r="CI22" i="23" s="1"/>
  <c r="CY21" i="23"/>
  <c r="CK22" i="23"/>
  <c r="CT22" i="23"/>
  <c r="CU19" i="23"/>
  <c r="CL18" i="23"/>
  <c r="CM18" i="23" s="1"/>
  <c r="CZ18" i="23"/>
  <c r="CO18" i="23"/>
  <c r="CP18" i="23" s="1"/>
  <c r="CY13" i="23"/>
  <c r="CK14" i="23"/>
  <c r="CT14" i="23"/>
  <c r="CH14" i="23"/>
  <c r="CI14" i="23" s="1"/>
  <c r="CO10" i="23"/>
  <c r="CP10" i="23" s="1"/>
  <c r="CL10" i="23"/>
  <c r="CM10" i="23" s="1"/>
  <c r="CZ10" i="23"/>
  <c r="CU11" i="23"/>
  <c r="CY5" i="23"/>
  <c r="CT6" i="23"/>
  <c r="CK6" i="23"/>
  <c r="CH6" i="23"/>
  <c r="CI6" i="23" s="1"/>
  <c r="CU51" i="21"/>
  <c r="CO50" i="21"/>
  <c r="CP50" i="21" s="1"/>
  <c r="CL50" i="21"/>
  <c r="CM50" i="21" s="1"/>
  <c r="CZ50" i="21"/>
  <c r="CK46" i="21"/>
  <c r="CT46" i="21"/>
  <c r="CH46" i="21"/>
  <c r="CI46" i="21" s="1"/>
  <c r="CY45" i="21"/>
  <c r="CO171" i="19"/>
  <c r="CP171" i="19" s="1"/>
  <c r="CL171" i="19"/>
  <c r="CM171" i="19" s="1"/>
  <c r="CH167" i="19"/>
  <c r="CI167" i="19" s="1"/>
  <c r="CY166" i="19"/>
  <c r="CK167" i="19"/>
  <c r="CT167" i="19"/>
  <c r="CO163" i="19"/>
  <c r="CP163" i="19" s="1"/>
  <c r="CU164" i="19"/>
  <c r="CL163" i="19"/>
  <c r="CM163" i="19" s="1"/>
  <c r="CZ163" i="19"/>
  <c r="CT159" i="19"/>
  <c r="CY158" i="19"/>
  <c r="CH159" i="19"/>
  <c r="CI159" i="19" s="1"/>
  <c r="CK159" i="19"/>
  <c r="CU156" i="19"/>
  <c r="CO155" i="19"/>
  <c r="CP155" i="19" s="1"/>
  <c r="CL155" i="19"/>
  <c r="CM155" i="19" s="1"/>
  <c r="CZ155" i="19"/>
  <c r="CY150" i="19"/>
  <c r="CT151" i="19"/>
  <c r="CK151" i="19"/>
  <c r="CH151" i="19"/>
  <c r="CI151" i="19" s="1"/>
  <c r="CL147" i="19"/>
  <c r="CM147" i="19" s="1"/>
  <c r="CZ147" i="19"/>
  <c r="CO147" i="19"/>
  <c r="CP147" i="19" s="1"/>
  <c r="CU148" i="19"/>
  <c r="CK143" i="19"/>
  <c r="CH143" i="19"/>
  <c r="CI143" i="19" s="1"/>
  <c r="CT143" i="19"/>
  <c r="CY142" i="19"/>
  <c r="CL139" i="19"/>
  <c r="CM139" i="19" s="1"/>
  <c r="CZ139" i="19"/>
  <c r="CO139" i="19"/>
  <c r="CP139" i="19" s="1"/>
  <c r="CU140" i="19"/>
  <c r="CH135" i="19"/>
  <c r="CI135" i="19" s="1"/>
  <c r="CK135" i="19"/>
  <c r="CY134" i="19"/>
  <c r="CT135" i="19"/>
  <c r="CL131" i="19"/>
  <c r="CM131" i="19" s="1"/>
  <c r="CZ131" i="19"/>
  <c r="CO131" i="19"/>
  <c r="CP131" i="19" s="1"/>
  <c r="CU132" i="19"/>
  <c r="CK127" i="19"/>
  <c r="CH127" i="19"/>
  <c r="CI127" i="19" s="1"/>
  <c r="CY126" i="19"/>
  <c r="CT127" i="19"/>
  <c r="CL123" i="19"/>
  <c r="CM123" i="19" s="1"/>
  <c r="CZ123" i="19"/>
  <c r="CO123" i="19"/>
  <c r="CP123" i="19" s="1"/>
  <c r="CU124" i="19"/>
  <c r="CH119" i="19"/>
  <c r="CI119" i="19" s="1"/>
  <c r="CK119" i="19"/>
  <c r="CY118" i="19"/>
  <c r="CT119" i="19"/>
  <c r="CL115" i="19"/>
  <c r="CM115" i="19" s="1"/>
  <c r="CZ115" i="19"/>
  <c r="CO115" i="19"/>
  <c r="CP115" i="19" s="1"/>
  <c r="CU116" i="19"/>
  <c r="CK111" i="19"/>
  <c r="CH111" i="19"/>
  <c r="CI111" i="19" s="1"/>
  <c r="CT111" i="19"/>
  <c r="CY110" i="19"/>
  <c r="CL107" i="19"/>
  <c r="CM107" i="19" s="1"/>
  <c r="CZ107" i="19"/>
  <c r="CO107" i="19"/>
  <c r="CP107" i="19" s="1"/>
  <c r="CU108" i="19"/>
  <c r="CH103" i="19"/>
  <c r="CI103" i="19" s="1"/>
  <c r="CK103" i="19"/>
  <c r="CT103" i="19"/>
  <c r="CY102" i="19"/>
  <c r="CL99" i="19"/>
  <c r="CM99" i="19" s="1"/>
  <c r="CZ99" i="19"/>
  <c r="CO99" i="19"/>
  <c r="CP99" i="19" s="1"/>
  <c r="CU100" i="19"/>
  <c r="CH95" i="19"/>
  <c r="CI95" i="19" s="1"/>
  <c r="CK95" i="19"/>
  <c r="CT95" i="19"/>
  <c r="CY94" i="19"/>
  <c r="CL91" i="19"/>
  <c r="CM91" i="19" s="1"/>
  <c r="CZ91" i="19"/>
  <c r="CO91" i="19"/>
  <c r="CP91" i="19" s="1"/>
  <c r="CU92" i="19"/>
  <c r="CK87" i="19"/>
  <c r="CH87" i="19"/>
  <c r="CI87" i="19" s="1"/>
  <c r="CT87" i="19"/>
  <c r="CY86" i="19"/>
  <c r="CU84" i="19"/>
  <c r="CO83" i="19"/>
  <c r="CP83" i="19" s="1"/>
  <c r="CZ83" i="19"/>
  <c r="CL83" i="19"/>
  <c r="CM83" i="19" s="1"/>
  <c r="CY78" i="19"/>
  <c r="CT79" i="19"/>
  <c r="CH79" i="19"/>
  <c r="CI79" i="19" s="1"/>
  <c r="CK79" i="19"/>
  <c r="CU76" i="19"/>
  <c r="CZ75" i="19"/>
  <c r="CL75" i="19"/>
  <c r="CM75" i="19" s="1"/>
  <c r="CO75" i="19"/>
  <c r="CP75" i="19" s="1"/>
  <c r="CY70" i="19"/>
  <c r="CT71" i="19"/>
  <c r="CK71" i="19"/>
  <c r="CH71" i="19"/>
  <c r="CI71" i="19" s="1"/>
  <c r="CL67" i="19"/>
  <c r="CM67" i="19" s="1"/>
  <c r="CZ67" i="19"/>
  <c r="CO67" i="19"/>
  <c r="CP67" i="19" s="1"/>
  <c r="CU68" i="19"/>
  <c r="CK63" i="19"/>
  <c r="CH63" i="19"/>
  <c r="CI63" i="19" s="1"/>
  <c r="CT63" i="19"/>
  <c r="CY62" i="19"/>
  <c r="CL59" i="19"/>
  <c r="CM59" i="19" s="1"/>
  <c r="CZ59" i="19"/>
  <c r="CU60" i="19"/>
  <c r="CO59" i="19"/>
  <c r="CP59" i="19" s="1"/>
  <c r="CU56" i="19"/>
  <c r="CO55" i="19"/>
  <c r="CP55" i="19" s="1"/>
  <c r="CL55" i="19"/>
  <c r="CM55" i="19" s="1"/>
  <c r="CZ55" i="19"/>
  <c r="CH51" i="19"/>
  <c r="CI51" i="19" s="1"/>
  <c r="CK51" i="19"/>
  <c r="CY50" i="19"/>
  <c r="CT51" i="19"/>
  <c r="CO47" i="19"/>
  <c r="CP47" i="19" s="1"/>
  <c r="CL47" i="19"/>
  <c r="CM47" i="19" s="1"/>
  <c r="CZ47" i="19"/>
  <c r="CU48" i="19"/>
  <c r="CT43" i="19"/>
  <c r="CH43" i="19"/>
  <c r="CI43" i="19" s="1"/>
  <c r="CY42" i="19"/>
  <c r="CK43" i="19"/>
  <c r="CL39" i="19"/>
  <c r="CM39" i="19" s="1"/>
  <c r="CZ39" i="19"/>
  <c r="CO39" i="19"/>
  <c r="CP39" i="19" s="1"/>
  <c r="CU40" i="19"/>
  <c r="CT35" i="19"/>
  <c r="CY34" i="19"/>
  <c r="CH35" i="19"/>
  <c r="CI35" i="19" s="1"/>
  <c r="CK35" i="19"/>
  <c r="CU32" i="19"/>
  <c r="CO31" i="19"/>
  <c r="CP31" i="19" s="1"/>
  <c r="CL31" i="19"/>
  <c r="CM31" i="19" s="1"/>
  <c r="CZ31" i="19"/>
  <c r="CY26" i="19"/>
  <c r="CK27" i="19"/>
  <c r="CH27" i="19"/>
  <c r="CI27" i="19" s="1"/>
  <c r="CT27" i="19"/>
  <c r="CU24" i="19"/>
  <c r="CL23" i="19"/>
  <c r="CM23" i="19" s="1"/>
  <c r="CZ23" i="19"/>
  <c r="CO23" i="19"/>
  <c r="CP23" i="19" s="1"/>
  <c r="CK19" i="19"/>
  <c r="CH19" i="19"/>
  <c r="CI19" i="19" s="1"/>
  <c r="CT19" i="19"/>
  <c r="CY18" i="19"/>
  <c r="CU16" i="19"/>
  <c r="CO15" i="19"/>
  <c r="CP15" i="19" s="1"/>
  <c r="CZ15" i="19"/>
  <c r="CL15" i="19"/>
  <c r="CM15" i="19" s="1"/>
  <c r="CY10" i="19"/>
  <c r="CK11" i="19"/>
  <c r="CH11" i="19"/>
  <c r="CI11" i="19" s="1"/>
  <c r="CT11" i="19"/>
  <c r="CH47" i="21"/>
  <c r="CI47" i="21" s="1"/>
  <c r="CK47" i="21"/>
  <c r="CY46" i="21"/>
  <c r="CT47" i="21"/>
  <c r="CO31" i="21"/>
  <c r="CP31" i="21" s="1"/>
  <c r="CL31" i="21"/>
  <c r="CM31" i="21" s="1"/>
  <c r="CZ31" i="21"/>
  <c r="CU32" i="21"/>
  <c r="CO15" i="21"/>
  <c r="CP15" i="21" s="1"/>
  <c r="CL15" i="21"/>
  <c r="CM15" i="21" s="1"/>
  <c r="CZ15" i="21"/>
  <c r="CU16" i="21"/>
  <c r="CY25" i="25"/>
  <c r="CH26" i="25"/>
  <c r="CI26" i="25" s="1"/>
  <c r="CT26" i="25"/>
  <c r="CK26" i="25"/>
  <c r="CY9" i="25"/>
  <c r="CH10" i="25"/>
  <c r="CI10" i="25" s="1"/>
  <c r="CT10" i="25"/>
  <c r="CK10" i="25"/>
  <c r="CH61" i="24"/>
  <c r="CI61" i="24" s="1"/>
  <c r="CK61" i="24"/>
  <c r="CY60" i="24"/>
  <c r="CT61" i="24"/>
  <c r="CT53" i="24"/>
  <c r="CH53" i="24"/>
  <c r="CI53" i="24" s="1"/>
  <c r="CY52" i="24"/>
  <c r="CK53" i="24"/>
  <c r="CY44" i="24"/>
  <c r="CH45" i="24"/>
  <c r="CI45" i="24" s="1"/>
  <c r="CT45" i="24"/>
  <c r="CK45" i="24"/>
  <c r="CH37" i="24"/>
  <c r="CI37" i="24" s="1"/>
  <c r="CT37" i="24"/>
  <c r="CK37" i="24"/>
  <c r="CY36" i="24"/>
  <c r="CT29" i="24"/>
  <c r="CK29" i="24"/>
  <c r="CY28" i="24"/>
  <c r="CH29" i="24"/>
  <c r="CI29" i="24" s="1"/>
  <c r="CY20" i="24"/>
  <c r="CK21" i="24"/>
  <c r="CT21" i="24"/>
  <c r="CH21" i="24"/>
  <c r="CI21" i="24" s="1"/>
  <c r="CY12" i="24"/>
  <c r="CH13" i="24"/>
  <c r="CI13" i="24" s="1"/>
  <c r="CT13" i="24"/>
  <c r="CK13" i="24"/>
  <c r="CH5" i="24"/>
  <c r="CI5" i="24" s="1"/>
  <c r="CT5" i="24"/>
  <c r="CY4" i="24"/>
  <c r="CK5" i="24"/>
  <c r="CY222" i="22"/>
  <c r="CL219" i="22"/>
  <c r="CM219" i="22" s="1"/>
  <c r="CZ219" i="22"/>
  <c r="CU220" i="22"/>
  <c r="CO219" i="22"/>
  <c r="CP219" i="22" s="1"/>
  <c r="CH215" i="22"/>
  <c r="CI215" i="22" s="1"/>
  <c r="CT215" i="22"/>
  <c r="CK215" i="22"/>
  <c r="CY214" i="22"/>
  <c r="CL211" i="22"/>
  <c r="CM211" i="22" s="1"/>
  <c r="CZ211" i="22"/>
  <c r="CU212" i="22"/>
  <c r="CO211" i="22"/>
  <c r="CP211" i="22" s="1"/>
  <c r="CH207" i="22"/>
  <c r="CI207" i="22" s="1"/>
  <c r="CT207" i="22"/>
  <c r="CY206" i="22"/>
  <c r="CK207" i="22"/>
  <c r="CO203" i="22"/>
  <c r="CP203" i="22" s="1"/>
  <c r="CL203" i="22"/>
  <c r="CM203" i="22" s="1"/>
  <c r="CU204" i="22"/>
  <c r="CZ203" i="22"/>
  <c r="CY198" i="22"/>
  <c r="CK199" i="22"/>
  <c r="CH199" i="22"/>
  <c r="CI199" i="22" s="1"/>
  <c r="CT199" i="22"/>
  <c r="CO195" i="22"/>
  <c r="CP195" i="22" s="1"/>
  <c r="CL195" i="22"/>
  <c r="CM195" i="22" s="1"/>
  <c r="CU196" i="22"/>
  <c r="CZ195" i="22"/>
  <c r="CY190" i="22"/>
  <c r="CK191" i="22"/>
  <c r="CH191" i="22"/>
  <c r="CI191" i="22" s="1"/>
  <c r="CT191" i="22"/>
  <c r="CO187" i="22"/>
  <c r="CP187" i="22" s="1"/>
  <c r="CL187" i="22"/>
  <c r="CM187" i="22" s="1"/>
  <c r="CU188" i="22"/>
  <c r="CZ187" i="22"/>
  <c r="CY182" i="22"/>
  <c r="CK183" i="22"/>
  <c r="CH183" i="22"/>
  <c r="CI183" i="22" s="1"/>
  <c r="CT183" i="22"/>
  <c r="CO179" i="22"/>
  <c r="CP179" i="22" s="1"/>
  <c r="CL179" i="22"/>
  <c r="CM179" i="22" s="1"/>
  <c r="CZ179" i="22"/>
  <c r="CU180" i="22"/>
  <c r="CH175" i="22"/>
  <c r="CI175" i="22" s="1"/>
  <c r="CY174" i="22"/>
  <c r="CK175" i="22"/>
  <c r="CT175" i="22"/>
  <c r="CU172" i="22"/>
  <c r="CL171" i="22"/>
  <c r="CM171" i="22" s="1"/>
  <c r="CZ171" i="22"/>
  <c r="CO171" i="22"/>
  <c r="CP171" i="22" s="1"/>
  <c r="CT167" i="22"/>
  <c r="CK167" i="22"/>
  <c r="CH167" i="22"/>
  <c r="CI167" i="22" s="1"/>
  <c r="CY166" i="22"/>
  <c r="CL163" i="22"/>
  <c r="CM163" i="22" s="1"/>
  <c r="CZ163" i="22"/>
  <c r="CO163" i="22"/>
  <c r="CP163" i="22" s="1"/>
  <c r="CU164" i="22"/>
  <c r="CY158" i="22"/>
  <c r="CT159" i="22"/>
  <c r="CK159" i="22"/>
  <c r="CH159" i="22"/>
  <c r="CI159" i="22" s="1"/>
  <c r="CU156" i="22"/>
  <c r="CZ155" i="22"/>
  <c r="CL155" i="22"/>
  <c r="CM155" i="22" s="1"/>
  <c r="CO155" i="22"/>
  <c r="CP155" i="22" s="1"/>
  <c r="CH151" i="22"/>
  <c r="CI151" i="22" s="1"/>
  <c r="CK151" i="22"/>
  <c r="CT151" i="22"/>
  <c r="CY150" i="22"/>
  <c r="CO147" i="22"/>
  <c r="CP147" i="22" s="1"/>
  <c r="CL147" i="22"/>
  <c r="CM147" i="22" s="1"/>
  <c r="CZ147" i="22"/>
  <c r="CU148" i="22"/>
  <c r="CK143" i="22"/>
  <c r="CH143" i="22"/>
  <c r="CI143" i="22" s="1"/>
  <c r="CT143" i="22"/>
  <c r="CY142" i="22"/>
  <c r="CU140" i="22"/>
  <c r="CL139" i="22"/>
  <c r="CM139" i="22" s="1"/>
  <c r="CZ139" i="22"/>
  <c r="CO139" i="22"/>
  <c r="CP139" i="22" s="1"/>
  <c r="CY134" i="22"/>
  <c r="CT135" i="22"/>
  <c r="CK135" i="22"/>
  <c r="CH135" i="22"/>
  <c r="CI135" i="22" s="1"/>
  <c r="CO131" i="22"/>
  <c r="CP131" i="22" s="1"/>
  <c r="CZ131" i="22"/>
  <c r="CU132" i="22"/>
  <c r="CL131" i="22"/>
  <c r="CM131" i="22" s="1"/>
  <c r="CH127" i="22"/>
  <c r="CI127" i="22" s="1"/>
  <c r="CK127" i="22"/>
  <c r="CY126" i="22"/>
  <c r="CT127" i="22"/>
  <c r="CL123" i="22"/>
  <c r="CM123" i="22" s="1"/>
  <c r="CO123" i="22"/>
  <c r="CP123" i="22" s="1"/>
  <c r="CZ123" i="22"/>
  <c r="CU124" i="22"/>
  <c r="CY118" i="22"/>
  <c r="CT119" i="22"/>
  <c r="CH119" i="22"/>
  <c r="CI119" i="22" s="1"/>
  <c r="CK119" i="22"/>
  <c r="CO115" i="22"/>
  <c r="CP115" i="22" s="1"/>
  <c r="CZ115" i="22"/>
  <c r="CU116" i="22"/>
  <c r="CL115" i="22"/>
  <c r="CM115" i="22" s="1"/>
  <c r="CH111" i="22"/>
  <c r="CI111" i="22" s="1"/>
  <c r="CY110" i="22"/>
  <c r="CK111" i="22"/>
  <c r="CT111" i="22"/>
  <c r="CO107" i="22"/>
  <c r="CP107" i="22" s="1"/>
  <c r="CZ107" i="22"/>
  <c r="CL107" i="22"/>
  <c r="CM107" i="22" s="1"/>
  <c r="CU108" i="22"/>
  <c r="CK103" i="22"/>
  <c r="CT103" i="22"/>
  <c r="CY102" i="22"/>
  <c r="CH103" i="22"/>
  <c r="CI103" i="22" s="1"/>
  <c r="CL99" i="22"/>
  <c r="CM99" i="22" s="1"/>
  <c r="CZ99" i="22"/>
  <c r="CO99" i="22"/>
  <c r="CP99" i="22" s="1"/>
  <c r="CU100" i="22"/>
  <c r="CH95" i="22"/>
  <c r="CI95" i="22" s="1"/>
  <c r="CT95" i="22"/>
  <c r="CY94" i="22"/>
  <c r="CK95" i="22"/>
  <c r="CO91" i="22"/>
  <c r="CP91" i="22" s="1"/>
  <c r="CZ91" i="22"/>
  <c r="CU92" i="22"/>
  <c r="CL91" i="22"/>
  <c r="CM91" i="22" s="1"/>
  <c r="CH87" i="22"/>
  <c r="CI87" i="22" s="1"/>
  <c r="CT87" i="22"/>
  <c r="CK87" i="22"/>
  <c r="CY86" i="22"/>
  <c r="CZ83" i="22"/>
  <c r="CU84" i="22"/>
  <c r="CO83" i="22"/>
  <c r="CP83" i="22" s="1"/>
  <c r="CL83" i="22"/>
  <c r="CM83" i="22" s="1"/>
  <c r="CH79" i="22"/>
  <c r="CI79" i="22" s="1"/>
  <c r="CK79" i="22"/>
  <c r="CT79" i="22"/>
  <c r="CY78" i="22"/>
  <c r="CO75" i="22"/>
  <c r="CP75" i="22" s="1"/>
  <c r="CL75" i="22"/>
  <c r="CM75" i="22" s="1"/>
  <c r="CU76" i="22"/>
  <c r="CZ75" i="22"/>
  <c r="CY70" i="22"/>
  <c r="CH71" i="22"/>
  <c r="CI71" i="22" s="1"/>
  <c r="CT71" i="22"/>
  <c r="CK71" i="22"/>
  <c r="CO67" i="22"/>
  <c r="CP67" i="22" s="1"/>
  <c r="CL67" i="22"/>
  <c r="CM67" i="22" s="1"/>
  <c r="CZ67" i="22"/>
  <c r="CU68" i="22"/>
  <c r="CT63" i="22"/>
  <c r="CY62" i="22"/>
  <c r="CH63" i="22"/>
  <c r="CI63" i="22" s="1"/>
  <c r="CK63" i="22"/>
  <c r="CU60" i="22"/>
  <c r="CO59" i="22"/>
  <c r="CP59" i="22" s="1"/>
  <c r="CZ59" i="22"/>
  <c r="CL59" i="22"/>
  <c r="CM59" i="22" s="1"/>
  <c r="CH55" i="22"/>
  <c r="CI55" i="22" s="1"/>
  <c r="CY54" i="22"/>
  <c r="CK55" i="22"/>
  <c r="CT55" i="22"/>
  <c r="CU52" i="22"/>
  <c r="CL51" i="22"/>
  <c r="CM51" i="22" s="1"/>
  <c r="CZ51" i="22"/>
  <c r="CO51" i="22"/>
  <c r="CP51" i="22" s="1"/>
  <c r="CT47" i="22"/>
  <c r="CK47" i="22"/>
  <c r="CH47" i="22"/>
  <c r="CI47" i="22" s="1"/>
  <c r="CY46" i="22"/>
  <c r="CZ43" i="22"/>
  <c r="CL43" i="22"/>
  <c r="CM43" i="22" s="1"/>
  <c r="CO43" i="22"/>
  <c r="CP43" i="22" s="1"/>
  <c r="CU44" i="22"/>
  <c r="CT39" i="22"/>
  <c r="CK39" i="22"/>
  <c r="CY38" i="22"/>
  <c r="CH39" i="22"/>
  <c r="CI39" i="22" s="1"/>
  <c r="CL35" i="22"/>
  <c r="CM35" i="22" s="1"/>
  <c r="CZ35" i="22"/>
  <c r="CO35" i="22"/>
  <c r="CP35" i="22" s="1"/>
  <c r="CU36" i="22"/>
  <c r="CT31" i="22"/>
  <c r="CK31" i="22"/>
  <c r="CH31" i="22"/>
  <c r="CI31" i="22" s="1"/>
  <c r="CY30" i="22"/>
  <c r="CZ27" i="22"/>
  <c r="CL27" i="22"/>
  <c r="CM27" i="22" s="1"/>
  <c r="CO27" i="22"/>
  <c r="CP27" i="22" s="1"/>
  <c r="CU28" i="22"/>
  <c r="CT23" i="22"/>
  <c r="CK23" i="22"/>
  <c r="CY22" i="22"/>
  <c r="CH23" i="22"/>
  <c r="CI23" i="22" s="1"/>
  <c r="CO19" i="22"/>
  <c r="CP19" i="22" s="1"/>
  <c r="CU20" i="22"/>
  <c r="CZ19" i="22"/>
  <c r="CL19" i="22"/>
  <c r="CM19" i="22" s="1"/>
  <c r="CH15" i="22"/>
  <c r="CI15" i="22" s="1"/>
  <c r="CY14" i="22"/>
  <c r="CK15" i="22"/>
  <c r="CT15" i="22"/>
  <c r="CL11" i="22"/>
  <c r="CM11" i="22" s="1"/>
  <c r="CZ11" i="22"/>
  <c r="CU12" i="22"/>
  <c r="CO11" i="22"/>
  <c r="CP11" i="22" s="1"/>
  <c r="CT7" i="22"/>
  <c r="CK7" i="22"/>
  <c r="CH7" i="22"/>
  <c r="CI7" i="22" s="1"/>
  <c r="CY6" i="22"/>
  <c r="CL42" i="21"/>
  <c r="CM42" i="21" s="1"/>
  <c r="CO42" i="21"/>
  <c r="CP42" i="21" s="1"/>
  <c r="CZ42" i="21"/>
  <c r="CU43" i="21"/>
  <c r="CO38" i="21"/>
  <c r="CP38" i="21" s="1"/>
  <c r="CU39" i="21"/>
  <c r="CL38" i="21"/>
  <c r="CM38" i="21" s="1"/>
  <c r="CZ38" i="21"/>
  <c r="CK34" i="21"/>
  <c r="CT34" i="21"/>
  <c r="CH34" i="21"/>
  <c r="CI34" i="21" s="1"/>
  <c r="CY33" i="21"/>
  <c r="CO30" i="21"/>
  <c r="CP30" i="21" s="1"/>
  <c r="CZ30" i="21"/>
  <c r="CU31" i="21"/>
  <c r="CL30" i="21"/>
  <c r="CM30" i="21" s="1"/>
  <c r="CY25" i="21"/>
  <c r="CK26" i="21"/>
  <c r="CT26" i="21"/>
  <c r="CH26" i="21"/>
  <c r="CI26" i="21" s="1"/>
  <c r="CO22" i="21"/>
  <c r="CP22" i="21" s="1"/>
  <c r="CU23" i="21"/>
  <c r="CL22" i="21"/>
  <c r="CM22" i="21" s="1"/>
  <c r="CZ22" i="21"/>
  <c r="CY17" i="21"/>
  <c r="CK18" i="21"/>
  <c r="CT18" i="21"/>
  <c r="CH18" i="21"/>
  <c r="CI18" i="21" s="1"/>
  <c r="CO14" i="21"/>
  <c r="CP14" i="21" s="1"/>
  <c r="CL14" i="21"/>
  <c r="CM14" i="21" s="1"/>
  <c r="CZ14" i="21"/>
  <c r="CU15" i="21"/>
  <c r="CY9" i="21"/>
  <c r="CK10" i="21"/>
  <c r="CH10" i="21"/>
  <c r="CI10" i="21" s="1"/>
  <c r="CT10" i="21"/>
  <c r="CO6" i="21"/>
  <c r="CP6" i="21" s="1"/>
  <c r="CL6" i="21"/>
  <c r="CM6" i="21" s="1"/>
  <c r="CZ6" i="21"/>
  <c r="CU7" i="21"/>
  <c r="CO57" i="19"/>
  <c r="CP57" i="19" s="1"/>
  <c r="CU58" i="19"/>
  <c r="CL57" i="19"/>
  <c r="CM57" i="19" s="1"/>
  <c r="CZ57" i="19"/>
  <c r="CL33" i="14"/>
  <c r="CM33" i="14" s="1"/>
  <c r="CZ33" i="14"/>
  <c r="CU34" i="14"/>
  <c r="CO33" i="14"/>
  <c r="CP33" i="14" s="1"/>
  <c r="CO25" i="14"/>
  <c r="CP25" i="14" s="1"/>
  <c r="CL25" i="14"/>
  <c r="CM25" i="14" s="1"/>
  <c r="CZ25" i="14"/>
  <c r="CU26" i="14"/>
  <c r="CL17" i="14"/>
  <c r="CM17" i="14" s="1"/>
  <c r="CZ17" i="14"/>
  <c r="CU18" i="14"/>
  <c r="CO17" i="14"/>
  <c r="CP17" i="14" s="1"/>
  <c r="CO9" i="14"/>
  <c r="CP9" i="14" s="1"/>
  <c r="CZ9" i="14"/>
  <c r="CU10" i="14"/>
  <c r="CL9" i="14"/>
  <c r="CM9" i="14" s="1"/>
  <c r="CH173" i="13"/>
  <c r="CI173" i="13" s="1"/>
  <c r="CT173" i="13"/>
  <c r="CY172" i="13"/>
  <c r="CK173" i="13"/>
  <c r="CK157" i="13"/>
  <c r="CY156" i="13"/>
  <c r="CH157" i="13"/>
  <c r="CI157" i="13" s="1"/>
  <c r="CT157" i="13"/>
  <c r="CK149" i="13"/>
  <c r="CT149" i="13"/>
  <c r="CY148" i="13"/>
  <c r="CH149" i="13"/>
  <c r="CI149" i="13" s="1"/>
  <c r="CK141" i="13"/>
  <c r="CY140" i="13"/>
  <c r="CH141" i="13"/>
  <c r="CI141" i="13" s="1"/>
  <c r="CT141" i="13"/>
  <c r="CY132" i="13"/>
  <c r="CH133" i="13"/>
  <c r="CI133" i="13" s="1"/>
  <c r="CT133" i="13"/>
  <c r="CK133" i="13"/>
  <c r="CK125" i="13"/>
  <c r="CY124" i="13"/>
  <c r="CH125" i="13"/>
  <c r="CI125" i="13" s="1"/>
  <c r="CT125" i="13"/>
  <c r="CZ105" i="13"/>
  <c r="CU106" i="13"/>
  <c r="CO105" i="13"/>
  <c r="CP105" i="13" s="1"/>
  <c r="CL105" i="13"/>
  <c r="CM105" i="13" s="1"/>
  <c r="CL97" i="13"/>
  <c r="CM97" i="13" s="1"/>
  <c r="CZ97" i="13"/>
  <c r="CU98" i="13"/>
  <c r="CO97" i="13"/>
  <c r="CP97" i="13" s="1"/>
  <c r="CL89" i="13"/>
  <c r="CM89" i="13" s="1"/>
  <c r="CZ89" i="13"/>
  <c r="CU90" i="13"/>
  <c r="CO89" i="13"/>
  <c r="CP89" i="13" s="1"/>
  <c r="CO81" i="13"/>
  <c r="CP81" i="13" s="1"/>
  <c r="CL81" i="13"/>
  <c r="CM81" i="13" s="1"/>
  <c r="CZ81" i="13"/>
  <c r="CU82" i="13"/>
  <c r="CU74" i="13"/>
  <c r="CO73" i="13"/>
  <c r="CP73" i="13" s="1"/>
  <c r="CL73" i="13"/>
  <c r="CM73" i="13" s="1"/>
  <c r="CZ73" i="13"/>
  <c r="CL65" i="13"/>
  <c r="CM65" i="13" s="1"/>
  <c r="CZ65" i="13"/>
  <c r="CU66" i="13"/>
  <c r="CO65" i="13"/>
  <c r="CP65" i="13" s="1"/>
  <c r="CL57" i="13"/>
  <c r="CM57" i="13" s="1"/>
  <c r="CU58" i="13"/>
  <c r="CO57" i="13"/>
  <c r="CP57" i="13" s="1"/>
  <c r="CZ57" i="13"/>
  <c r="CL49" i="13"/>
  <c r="CM49" i="13" s="1"/>
  <c r="CU50" i="13"/>
  <c r="CO49" i="13"/>
  <c r="CP49" i="13" s="1"/>
  <c r="CZ49" i="13"/>
  <c r="CO41" i="13"/>
  <c r="CP41" i="13" s="1"/>
  <c r="CU42" i="13"/>
  <c r="CZ41" i="13"/>
  <c r="CL41" i="13"/>
  <c r="CM41" i="13" s="1"/>
  <c r="CL33" i="13"/>
  <c r="CM33" i="13" s="1"/>
  <c r="CO33" i="13"/>
  <c r="CP33" i="13" s="1"/>
  <c r="CZ33" i="13"/>
  <c r="CU34" i="13"/>
  <c r="CO25" i="13"/>
  <c r="CP25" i="13" s="1"/>
  <c r="CZ25" i="13"/>
  <c r="CU26" i="13"/>
  <c r="CL25" i="13"/>
  <c r="CM25" i="13" s="1"/>
  <c r="CO17" i="13"/>
  <c r="CP17" i="13" s="1"/>
  <c r="CZ17" i="13"/>
  <c r="CU18" i="13"/>
  <c r="CL17" i="13"/>
  <c r="CM17" i="13" s="1"/>
  <c r="CO9" i="13"/>
  <c r="CP9" i="13" s="1"/>
  <c r="CL9" i="13"/>
  <c r="CM9" i="13" s="1"/>
  <c r="CZ9" i="13"/>
  <c r="CU10" i="13"/>
  <c r="CH182" i="18"/>
  <c r="CI182" i="18" s="1"/>
  <c r="CT182" i="18"/>
  <c r="CK182" i="18"/>
  <c r="CY181" i="18"/>
  <c r="CO182" i="18"/>
  <c r="CP182" i="18" s="1"/>
  <c r="CL182" i="18"/>
  <c r="CM182" i="18" s="1"/>
  <c r="CU183" i="18"/>
  <c r="CZ182" i="18"/>
  <c r="CK174" i="18"/>
  <c r="CT174" i="18"/>
  <c r="CY173" i="18"/>
  <c r="CH174" i="18"/>
  <c r="CI174" i="18" s="1"/>
  <c r="CU175" i="18"/>
  <c r="CO174" i="18"/>
  <c r="CP174" i="18" s="1"/>
  <c r="CZ174" i="18"/>
  <c r="CL174" i="18"/>
  <c r="CM174" i="18" s="1"/>
  <c r="CK166" i="18"/>
  <c r="CH166" i="18"/>
  <c r="CI166" i="18" s="1"/>
  <c r="CY165" i="18"/>
  <c r="CT166" i="18"/>
  <c r="CL166" i="18"/>
  <c r="CM166" i="18" s="1"/>
  <c r="CZ166" i="18"/>
  <c r="CO166" i="18"/>
  <c r="CP166" i="18" s="1"/>
  <c r="CU167" i="18"/>
  <c r="CK158" i="18"/>
  <c r="CT158" i="18"/>
  <c r="CH158" i="18"/>
  <c r="CI158" i="18" s="1"/>
  <c r="CY157" i="18"/>
  <c r="CU159" i="18"/>
  <c r="CZ158" i="18"/>
  <c r="CO158" i="18"/>
  <c r="CP158" i="18" s="1"/>
  <c r="CL158" i="18"/>
  <c r="CM158" i="18" s="1"/>
  <c r="CH150" i="18"/>
  <c r="CI150" i="18" s="1"/>
  <c r="CT150" i="18"/>
  <c r="CK150" i="18"/>
  <c r="CY149" i="18"/>
  <c r="CL150" i="18"/>
  <c r="CM150" i="18" s="1"/>
  <c r="CZ150" i="18"/>
  <c r="CO150" i="18"/>
  <c r="CP150" i="18" s="1"/>
  <c r="CU151" i="18"/>
  <c r="CH142" i="18"/>
  <c r="CI142" i="18" s="1"/>
  <c r="CK142" i="18"/>
  <c r="CT142" i="18"/>
  <c r="CY141" i="18"/>
  <c r="CZ142" i="18"/>
  <c r="CU143" i="18"/>
  <c r="CL142" i="18"/>
  <c r="CM142" i="18" s="1"/>
  <c r="CO142" i="18"/>
  <c r="CP142" i="18" s="1"/>
  <c r="CH134" i="18"/>
  <c r="CI134" i="18" s="1"/>
  <c r="CT134" i="18"/>
  <c r="CK134" i="18"/>
  <c r="CY133" i="18"/>
  <c r="CL134" i="18"/>
  <c r="CM134" i="18" s="1"/>
  <c r="CZ134" i="18"/>
  <c r="CO134" i="18"/>
  <c r="CP134" i="18" s="1"/>
  <c r="CU135" i="18"/>
  <c r="CY125" i="18"/>
  <c r="CK126" i="18"/>
  <c r="CH126" i="18"/>
  <c r="CI126" i="18" s="1"/>
  <c r="CT126" i="18"/>
  <c r="CO126" i="18"/>
  <c r="CP126" i="18" s="1"/>
  <c r="CZ126" i="18"/>
  <c r="CU127" i="18"/>
  <c r="CL126" i="18"/>
  <c r="CM126" i="18" s="1"/>
  <c r="CT118" i="18"/>
  <c r="CK118" i="18"/>
  <c r="CY117" i="18"/>
  <c r="CH118" i="18"/>
  <c r="CI118" i="18" s="1"/>
  <c r="CL118" i="18"/>
  <c r="CM118" i="18" s="1"/>
  <c r="CZ118" i="18"/>
  <c r="CO118" i="18"/>
  <c r="CP118" i="18" s="1"/>
  <c r="CU119" i="18"/>
  <c r="CT110" i="18"/>
  <c r="CK110" i="18"/>
  <c r="CY109" i="18"/>
  <c r="CH110" i="18"/>
  <c r="CI110" i="18" s="1"/>
  <c r="CL110" i="18"/>
  <c r="CM110" i="18" s="1"/>
  <c r="CZ110" i="18"/>
  <c r="CO110" i="18"/>
  <c r="CP110" i="18" s="1"/>
  <c r="CU111" i="18"/>
  <c r="CT102" i="18"/>
  <c r="CY101" i="18"/>
  <c r="CH102" i="18"/>
  <c r="CI102" i="18" s="1"/>
  <c r="CK102" i="18"/>
  <c r="CU103" i="18"/>
  <c r="CL102" i="18"/>
  <c r="CM102" i="18" s="1"/>
  <c r="CZ102" i="18"/>
  <c r="CO102" i="18"/>
  <c r="CP102" i="18" s="1"/>
  <c r="CH94" i="18"/>
  <c r="CI94" i="18" s="1"/>
  <c r="CY93" i="18"/>
  <c r="CK94" i="18"/>
  <c r="CT94" i="18"/>
  <c r="CO94" i="18"/>
  <c r="CP94" i="18" s="1"/>
  <c r="CL94" i="18"/>
  <c r="CM94" i="18" s="1"/>
  <c r="CU95" i="18"/>
  <c r="CZ94" i="18"/>
  <c r="CY85" i="18"/>
  <c r="CH86" i="18"/>
  <c r="CI86" i="18" s="1"/>
  <c r="CK86" i="18"/>
  <c r="CT86" i="18"/>
  <c r="CZ86" i="18"/>
  <c r="CU87" i="18"/>
  <c r="CL86" i="18"/>
  <c r="CM86" i="18" s="1"/>
  <c r="CO86" i="18"/>
  <c r="CP86" i="18" s="1"/>
  <c r="CH78" i="18"/>
  <c r="CI78" i="18" s="1"/>
  <c r="CY77" i="18"/>
  <c r="CK78" i="18"/>
  <c r="CT78" i="18"/>
  <c r="CO78" i="18"/>
  <c r="CP78" i="18" s="1"/>
  <c r="CL78" i="18"/>
  <c r="CM78" i="18" s="1"/>
  <c r="CZ78" i="18"/>
  <c r="CU79" i="18"/>
  <c r="CH70" i="18"/>
  <c r="CI70" i="18" s="1"/>
  <c r="CT70" i="18"/>
  <c r="CK70" i="18"/>
  <c r="CY69" i="18"/>
  <c r="CL70" i="18"/>
  <c r="CM70" i="18" s="1"/>
  <c r="CZ70" i="18"/>
  <c r="CO70" i="18"/>
  <c r="CP70" i="18" s="1"/>
  <c r="CU71" i="18"/>
  <c r="CK62" i="18"/>
  <c r="CY61" i="18"/>
  <c r="CT62" i="18"/>
  <c r="CH62" i="18"/>
  <c r="CI62" i="18" s="1"/>
  <c r="CO62" i="18"/>
  <c r="CP62" i="18" s="1"/>
  <c r="CU63" i="18"/>
  <c r="CZ62" i="18"/>
  <c r="CL62" i="18"/>
  <c r="CM62" i="18" s="1"/>
  <c r="CK54" i="18"/>
  <c r="CT54" i="18"/>
  <c r="CH54" i="18"/>
  <c r="CI54" i="18" s="1"/>
  <c r="CY53" i="18"/>
  <c r="CZ54" i="18"/>
  <c r="CO54" i="18"/>
  <c r="CP54" i="18" s="1"/>
  <c r="CU55" i="18"/>
  <c r="CL54" i="18"/>
  <c r="CM54" i="18" s="1"/>
  <c r="CY45" i="18"/>
  <c r="CK46" i="18"/>
  <c r="CT46" i="18"/>
  <c r="CH46" i="18"/>
  <c r="CI46" i="18" s="1"/>
  <c r="CL46" i="18"/>
  <c r="CM46" i="18" s="1"/>
  <c r="CU47" i="18"/>
  <c r="CO46" i="18"/>
  <c r="CP46" i="18" s="1"/>
  <c r="CZ46" i="18"/>
  <c r="CH38" i="18"/>
  <c r="CI38" i="18" s="1"/>
  <c r="CT38" i="18"/>
  <c r="CK38" i="18"/>
  <c r="CY37" i="18"/>
  <c r="CL38" i="18"/>
  <c r="CM38" i="18" s="1"/>
  <c r="CZ38" i="18"/>
  <c r="CO38" i="18"/>
  <c r="CP38" i="18" s="1"/>
  <c r="CU39" i="18"/>
  <c r="CK30" i="18"/>
  <c r="CT30" i="18"/>
  <c r="CH30" i="18"/>
  <c r="CI30" i="18" s="1"/>
  <c r="CY29" i="18"/>
  <c r="CU31" i="18"/>
  <c r="CZ30" i="18"/>
  <c r="CO30" i="18"/>
  <c r="CP30" i="18" s="1"/>
  <c r="CL30" i="18"/>
  <c r="CM30" i="18" s="1"/>
  <c r="CH22" i="18"/>
  <c r="CI22" i="18" s="1"/>
  <c r="CT22" i="18"/>
  <c r="CK22" i="18"/>
  <c r="CY21" i="18"/>
  <c r="CL22" i="18"/>
  <c r="CM22" i="18" s="1"/>
  <c r="CZ22" i="18"/>
  <c r="CO22" i="18"/>
  <c r="CP22" i="18" s="1"/>
  <c r="CU23" i="18"/>
  <c r="CH14" i="18"/>
  <c r="CI14" i="18" s="1"/>
  <c r="CY13" i="18"/>
  <c r="CK14" i="18"/>
  <c r="CT14" i="18"/>
  <c r="CZ14" i="18"/>
  <c r="CU15" i="18"/>
  <c r="CL14" i="18"/>
  <c r="CM14" i="18" s="1"/>
  <c r="CO14" i="18"/>
  <c r="CP14" i="18" s="1"/>
  <c r="CY5" i="18"/>
  <c r="CT6" i="18"/>
  <c r="CK6" i="18"/>
  <c r="CH6" i="18"/>
  <c r="CI6" i="18" s="1"/>
  <c r="CL6" i="18"/>
  <c r="CM6" i="18" s="1"/>
  <c r="CZ6" i="18"/>
  <c r="CO6" i="18"/>
  <c r="CP6" i="18" s="1"/>
  <c r="CU7" i="18"/>
  <c r="CY131" i="14"/>
  <c r="CK132" i="14"/>
  <c r="CH132" i="14"/>
  <c r="CI132" i="14" s="1"/>
  <c r="CT132" i="14"/>
  <c r="CH124" i="14"/>
  <c r="CI124" i="14" s="1"/>
  <c r="CT124" i="14"/>
  <c r="CY123" i="14"/>
  <c r="CK124" i="14"/>
  <c r="CY115" i="14"/>
  <c r="CH116" i="14"/>
  <c r="CI116" i="14" s="1"/>
  <c r="CT116" i="14"/>
  <c r="CK116" i="14"/>
  <c r="CY107" i="14"/>
  <c r="CH108" i="14"/>
  <c r="CI108" i="14" s="1"/>
  <c r="CT108" i="14"/>
  <c r="CK108" i="14"/>
  <c r="CY99" i="14"/>
  <c r="CH100" i="14"/>
  <c r="CI100" i="14" s="1"/>
  <c r="CT100" i="14"/>
  <c r="CK100" i="14"/>
  <c r="CY91" i="14"/>
  <c r="CK92" i="14"/>
  <c r="CT92" i="14"/>
  <c r="CH92" i="14"/>
  <c r="CI92" i="14" s="1"/>
  <c r="CY83" i="14"/>
  <c r="CK84" i="14"/>
  <c r="CT84" i="14"/>
  <c r="CH84" i="14"/>
  <c r="CI84" i="14" s="1"/>
  <c r="CH76" i="14"/>
  <c r="CI76" i="14" s="1"/>
  <c r="CY75" i="14"/>
  <c r="CK76" i="14"/>
  <c r="CT76" i="14"/>
  <c r="CH68" i="14"/>
  <c r="CI68" i="14" s="1"/>
  <c r="CK68" i="14"/>
  <c r="CY67" i="14"/>
  <c r="CT68" i="14"/>
  <c r="CY59" i="14"/>
  <c r="CK60" i="14"/>
  <c r="CT60" i="14"/>
  <c r="CH60" i="14"/>
  <c r="CI60" i="14" s="1"/>
  <c r="CY51" i="14"/>
  <c r="CK52" i="14"/>
  <c r="CT52" i="14"/>
  <c r="CH52" i="14"/>
  <c r="CI52" i="14" s="1"/>
  <c r="CT44" i="14"/>
  <c r="CH44" i="14"/>
  <c r="CI44" i="14" s="1"/>
  <c r="CY43" i="14"/>
  <c r="CK44" i="14"/>
  <c r="CH36" i="14"/>
  <c r="CI36" i="14" s="1"/>
  <c r="CK36" i="14"/>
  <c r="CY35" i="14"/>
  <c r="CT36" i="14"/>
  <c r="CK28" i="14"/>
  <c r="CT28" i="14"/>
  <c r="CH28" i="14"/>
  <c r="CI28" i="14" s="1"/>
  <c r="CY27" i="14"/>
  <c r="CH20" i="14"/>
  <c r="CI20" i="14" s="1"/>
  <c r="CY19" i="14"/>
  <c r="CK20" i="14"/>
  <c r="CT20" i="14"/>
  <c r="CH12" i="14"/>
  <c r="CI12" i="14" s="1"/>
  <c r="CY11" i="14"/>
  <c r="CT12" i="14"/>
  <c r="CK12" i="14"/>
  <c r="CH4" i="14"/>
  <c r="CI4" i="14" s="1"/>
  <c r="CT4" i="14"/>
  <c r="CK4" i="14"/>
  <c r="CY3" i="14"/>
  <c r="CT176" i="13"/>
  <c r="CK176" i="13"/>
  <c r="CH176" i="13"/>
  <c r="CI176" i="13" s="1"/>
  <c r="CY175" i="13"/>
  <c r="CL168" i="13"/>
  <c r="CM168" i="13" s="1"/>
  <c r="CZ168" i="13"/>
  <c r="CU169" i="13"/>
  <c r="CO168" i="13"/>
  <c r="CP168" i="13" s="1"/>
  <c r="CY167" i="13"/>
  <c r="CK168" i="13"/>
  <c r="CT168" i="13"/>
  <c r="CH168" i="13"/>
  <c r="CI168" i="13" s="1"/>
  <c r="CO160" i="13"/>
  <c r="CP160" i="13" s="1"/>
  <c r="CU161" i="13"/>
  <c r="CL160" i="13"/>
  <c r="CM160" i="13" s="1"/>
  <c r="CZ160" i="13"/>
  <c r="CY159" i="13"/>
  <c r="CK160" i="13"/>
  <c r="CT160" i="13"/>
  <c r="CH160" i="13"/>
  <c r="CI160" i="13" s="1"/>
  <c r="CK152" i="13"/>
  <c r="CY151" i="13"/>
  <c r="CT152" i="13"/>
  <c r="CH152" i="13"/>
  <c r="CI152" i="13" s="1"/>
  <c r="CL144" i="13"/>
  <c r="CM144" i="13" s="1"/>
  <c r="CZ144" i="13"/>
  <c r="CU145" i="13"/>
  <c r="CO144" i="13"/>
  <c r="CP144" i="13" s="1"/>
  <c r="CK144" i="13"/>
  <c r="CY143" i="13"/>
  <c r="CT144" i="13"/>
  <c r="CH144" i="13"/>
  <c r="CI144" i="13" s="1"/>
  <c r="CY135" i="13"/>
  <c r="CT136" i="13"/>
  <c r="CH136" i="13"/>
  <c r="CI136" i="13" s="1"/>
  <c r="CK136" i="13"/>
  <c r="CH128" i="13"/>
  <c r="CI128" i="13" s="1"/>
  <c r="CK128" i="13"/>
  <c r="CY127" i="13"/>
  <c r="CT128" i="13"/>
  <c r="CL120" i="13"/>
  <c r="CM120" i="13" s="1"/>
  <c r="CZ120" i="13"/>
  <c r="CU121" i="13"/>
  <c r="CO120" i="13"/>
  <c r="CP120" i="13" s="1"/>
  <c r="CH120" i="13"/>
  <c r="CI120" i="13" s="1"/>
  <c r="CY119" i="13"/>
  <c r="CK120" i="13"/>
  <c r="CT120" i="13"/>
  <c r="CY111" i="13"/>
  <c r="CK112" i="13"/>
  <c r="CT112" i="13"/>
  <c r="CH112" i="13"/>
  <c r="CI112" i="13" s="1"/>
  <c r="CU109" i="13"/>
  <c r="CO108" i="13"/>
  <c r="CP108" i="13" s="1"/>
  <c r="CL108" i="13"/>
  <c r="CM108" i="13" s="1"/>
  <c r="CZ108" i="13"/>
  <c r="CT100" i="13"/>
  <c r="CH100" i="13"/>
  <c r="CI100" i="13" s="1"/>
  <c r="CY99" i="13"/>
  <c r="CK100" i="13"/>
  <c r="CK84" i="13"/>
  <c r="CT84" i="13"/>
  <c r="CH84" i="13"/>
  <c r="CI84" i="13" s="1"/>
  <c r="CY83" i="13"/>
  <c r="CH80" i="13"/>
  <c r="CI80" i="13" s="1"/>
  <c r="CY79" i="13"/>
  <c r="CK80" i="13"/>
  <c r="CT80" i="13"/>
  <c r="CO76" i="13"/>
  <c r="CP76" i="13" s="1"/>
  <c r="CZ76" i="13"/>
  <c r="CL76" i="13"/>
  <c r="CM76" i="13" s="1"/>
  <c r="CU77" i="13"/>
  <c r="CZ68" i="13"/>
  <c r="CL68" i="13"/>
  <c r="CM68" i="13" s="1"/>
  <c r="CU69" i="13"/>
  <c r="CO68" i="13"/>
  <c r="CP68" i="13" s="1"/>
  <c r="CO52" i="13"/>
  <c r="CP52" i="13" s="1"/>
  <c r="CU53" i="13"/>
  <c r="CL52" i="13"/>
  <c r="CM52" i="13" s="1"/>
  <c r="CZ52" i="13"/>
  <c r="CO44" i="13"/>
  <c r="CP44" i="13" s="1"/>
  <c r="CZ44" i="13"/>
  <c r="CL44" i="13"/>
  <c r="CM44" i="13" s="1"/>
  <c r="CU45" i="13"/>
  <c r="CY31" i="13"/>
  <c r="CK32" i="13"/>
  <c r="CT32" i="13"/>
  <c r="CH32" i="13"/>
  <c r="CI32" i="13" s="1"/>
  <c r="CY23" i="13"/>
  <c r="CK24" i="13"/>
  <c r="CT24" i="13"/>
  <c r="CH24" i="13"/>
  <c r="CI24" i="13" s="1"/>
  <c r="CH16" i="13"/>
  <c r="CI16" i="13" s="1"/>
  <c r="CY15" i="13"/>
  <c r="CK16" i="13"/>
  <c r="CT16" i="13"/>
  <c r="CK8" i="13"/>
  <c r="CT8" i="13"/>
  <c r="CH8" i="13"/>
  <c r="CI8" i="13" s="1"/>
  <c r="CY7" i="13"/>
  <c r="CZ25" i="25"/>
  <c r="CL25" i="25"/>
  <c r="CM25" i="25" s="1"/>
  <c r="CO25" i="25"/>
  <c r="CP25" i="25" s="1"/>
  <c r="CU26" i="25"/>
  <c r="CH25" i="25"/>
  <c r="CI25" i="25" s="1"/>
  <c r="CK25" i="25"/>
  <c r="CY24" i="25"/>
  <c r="CT25" i="25"/>
  <c r="CO17" i="25"/>
  <c r="CP17" i="25" s="1"/>
  <c r="CU18" i="25"/>
  <c r="CZ17" i="25"/>
  <c r="CL17" i="25"/>
  <c r="CM17" i="25" s="1"/>
  <c r="CK17" i="25"/>
  <c r="CH17" i="25"/>
  <c r="CI17" i="25" s="1"/>
  <c r="CT17" i="25"/>
  <c r="CY16" i="25"/>
  <c r="CL9" i="25"/>
  <c r="CM9" i="25" s="1"/>
  <c r="CZ9" i="25"/>
  <c r="CU10" i="25"/>
  <c r="CO9" i="25"/>
  <c r="CP9" i="25" s="1"/>
  <c r="CH9" i="25"/>
  <c r="CI9" i="25" s="1"/>
  <c r="CK9" i="25"/>
  <c r="CY8" i="25"/>
  <c r="CT9" i="25"/>
  <c r="CL60" i="24"/>
  <c r="CM60" i="24" s="1"/>
  <c r="CU61" i="24"/>
  <c r="CO60" i="24"/>
  <c r="CP60" i="24" s="1"/>
  <c r="CZ60" i="24"/>
  <c r="CL52" i="24"/>
  <c r="CM52" i="24" s="1"/>
  <c r="CO52" i="24"/>
  <c r="CP52" i="24" s="1"/>
  <c r="CZ52" i="24"/>
  <c r="CU53" i="24"/>
  <c r="CU45" i="24"/>
  <c r="CL44" i="24"/>
  <c r="CM44" i="24" s="1"/>
  <c r="CZ44" i="24"/>
  <c r="CO44" i="24"/>
  <c r="CP44" i="24" s="1"/>
  <c r="CZ36" i="24"/>
  <c r="CO36" i="24"/>
  <c r="CP36" i="24" s="1"/>
  <c r="CL36" i="24"/>
  <c r="CM36" i="24" s="1"/>
  <c r="CU37" i="24"/>
  <c r="CO28" i="24"/>
  <c r="CP28" i="24" s="1"/>
  <c r="CZ28" i="24"/>
  <c r="CU29" i="24"/>
  <c r="CL28" i="24"/>
  <c r="CM28" i="24" s="1"/>
  <c r="CL20" i="24"/>
  <c r="CM20" i="24" s="1"/>
  <c r="CU21" i="24"/>
  <c r="CO20" i="24"/>
  <c r="CP20" i="24" s="1"/>
  <c r="CZ20" i="24"/>
  <c r="CU13" i="24"/>
  <c r="CL12" i="24"/>
  <c r="CM12" i="24" s="1"/>
  <c r="CZ12" i="24"/>
  <c r="CO12" i="24"/>
  <c r="CP12" i="24" s="1"/>
  <c r="CZ4" i="24"/>
  <c r="CL4" i="24"/>
  <c r="CM4" i="24" s="1"/>
  <c r="CU5" i="24"/>
  <c r="CO4" i="24"/>
  <c r="CP4" i="24" s="1"/>
  <c r="CL57" i="23"/>
  <c r="CM57" i="23" s="1"/>
  <c r="CZ57" i="23"/>
  <c r="CU58" i="23"/>
  <c r="CO57" i="23"/>
  <c r="CP57" i="23" s="1"/>
  <c r="CY52" i="23"/>
  <c r="CH53" i="23"/>
  <c r="CI53" i="23" s="1"/>
  <c r="CT53" i="23"/>
  <c r="CK53" i="23"/>
  <c r="CU50" i="23"/>
  <c r="CL49" i="23"/>
  <c r="CM49" i="23" s="1"/>
  <c r="CZ49" i="23"/>
  <c r="CO49" i="23"/>
  <c r="CP49" i="23" s="1"/>
  <c r="CY44" i="23"/>
  <c r="CK45" i="23"/>
  <c r="CH45" i="23"/>
  <c r="CI45" i="23" s="1"/>
  <c r="CT45" i="23"/>
  <c r="CO41" i="23"/>
  <c r="CP41" i="23" s="1"/>
  <c r="CU42" i="23"/>
  <c r="CL41" i="23"/>
  <c r="CM41" i="23" s="1"/>
  <c r="CZ41" i="23"/>
  <c r="CT37" i="23"/>
  <c r="CK37" i="23"/>
  <c r="CY36" i="23"/>
  <c r="CH37" i="23"/>
  <c r="CI37" i="23" s="1"/>
  <c r="CO33" i="23"/>
  <c r="CP33" i="23" s="1"/>
  <c r="CZ33" i="23"/>
  <c r="CL33" i="23"/>
  <c r="CM33" i="23" s="1"/>
  <c r="CU34" i="23"/>
  <c r="CH29" i="23"/>
  <c r="CI29" i="23" s="1"/>
  <c r="CT29" i="23"/>
  <c r="CY28" i="23"/>
  <c r="CK29" i="23"/>
  <c r="CL25" i="23"/>
  <c r="CM25" i="23" s="1"/>
  <c r="CZ25" i="23"/>
  <c r="CU26" i="23"/>
  <c r="CO25" i="23"/>
  <c r="CP25" i="23" s="1"/>
  <c r="CY20" i="23"/>
  <c r="CK21" i="23"/>
  <c r="CT21" i="23"/>
  <c r="CH21" i="23"/>
  <c r="CI21" i="23" s="1"/>
  <c r="CO17" i="23"/>
  <c r="CP17" i="23" s="1"/>
  <c r="CZ17" i="23"/>
  <c r="CL17" i="23"/>
  <c r="CM17" i="23" s="1"/>
  <c r="CU18" i="23"/>
  <c r="CH13" i="23"/>
  <c r="CI13" i="23" s="1"/>
  <c r="CT13" i="23"/>
  <c r="CY12" i="23"/>
  <c r="CK13" i="23"/>
  <c r="CL9" i="23"/>
  <c r="CM9" i="23" s="1"/>
  <c r="CZ9" i="23"/>
  <c r="CO9" i="23"/>
  <c r="CP9" i="23" s="1"/>
  <c r="CU10" i="23"/>
  <c r="CH5" i="23"/>
  <c r="CI5" i="23" s="1"/>
  <c r="CK5" i="23"/>
  <c r="CY4" i="23"/>
  <c r="CT5" i="23"/>
  <c r="CO222" i="22"/>
  <c r="CP222" i="22" s="1"/>
  <c r="CZ222" i="22"/>
  <c r="CL222" i="22"/>
  <c r="CM222" i="22" s="1"/>
  <c r="CY217" i="22"/>
  <c r="CK218" i="22"/>
  <c r="CT218" i="22"/>
  <c r="CH218" i="22"/>
  <c r="CI218" i="22" s="1"/>
  <c r="CY209" i="22"/>
  <c r="CK210" i="22"/>
  <c r="CT210" i="22"/>
  <c r="CH210" i="22"/>
  <c r="CI210" i="22" s="1"/>
  <c r="CL206" i="22"/>
  <c r="CM206" i="22" s="1"/>
  <c r="CU207" i="22"/>
  <c r="CZ206" i="22"/>
  <c r="CO206" i="22"/>
  <c r="CP206" i="22" s="1"/>
  <c r="CH202" i="22"/>
  <c r="CI202" i="22" s="1"/>
  <c r="CY201" i="22"/>
  <c r="CT202" i="22"/>
  <c r="CK202" i="22"/>
  <c r="CH194" i="22"/>
  <c r="CI194" i="22" s="1"/>
  <c r="CY193" i="22"/>
  <c r="CT194" i="22"/>
  <c r="CK194" i="22"/>
  <c r="CL190" i="22"/>
  <c r="CM190" i="22" s="1"/>
  <c r="CU191" i="22"/>
  <c r="CZ190" i="22"/>
  <c r="CO190" i="22"/>
  <c r="CP190" i="22" s="1"/>
  <c r="CH186" i="22"/>
  <c r="CI186" i="22" s="1"/>
  <c r="CY185" i="22"/>
  <c r="CT186" i="22"/>
  <c r="CK186" i="22"/>
  <c r="CK178" i="22"/>
  <c r="CH178" i="22"/>
  <c r="CI178" i="22" s="1"/>
  <c r="CT178" i="22"/>
  <c r="CY177" i="22"/>
  <c r="CO174" i="22"/>
  <c r="CP174" i="22" s="1"/>
  <c r="CL174" i="22"/>
  <c r="CM174" i="22" s="1"/>
  <c r="CU175" i="22"/>
  <c r="CZ174" i="22"/>
  <c r="CY169" i="22"/>
  <c r="CH170" i="22"/>
  <c r="CI170" i="22" s="1"/>
  <c r="CT170" i="22"/>
  <c r="CK170" i="22"/>
  <c r="CK162" i="22"/>
  <c r="CY161" i="22"/>
  <c r="CH162" i="22"/>
  <c r="CI162" i="22" s="1"/>
  <c r="CT162" i="22"/>
  <c r="CO158" i="22"/>
  <c r="CP158" i="22" s="1"/>
  <c r="CU159" i="22"/>
  <c r="CL158" i="22"/>
  <c r="CM158" i="22" s="1"/>
  <c r="CZ158" i="22"/>
  <c r="CH154" i="22"/>
  <c r="CI154" i="22" s="1"/>
  <c r="CT154" i="22"/>
  <c r="CY153" i="22"/>
  <c r="CK154" i="22"/>
  <c r="CK146" i="22"/>
  <c r="CT146" i="22"/>
  <c r="CY145" i="22"/>
  <c r="CH146" i="22"/>
  <c r="CI146" i="22" s="1"/>
  <c r="CZ142" i="22"/>
  <c r="CU143" i="22"/>
  <c r="CO142" i="22"/>
  <c r="CP142" i="22" s="1"/>
  <c r="CL142" i="22"/>
  <c r="CM142" i="22" s="1"/>
  <c r="CY137" i="22"/>
  <c r="CH138" i="22"/>
  <c r="CI138" i="22" s="1"/>
  <c r="CT138" i="22"/>
  <c r="CK138" i="22"/>
  <c r="CY129" i="22"/>
  <c r="CK130" i="22"/>
  <c r="CT130" i="22"/>
  <c r="CH130" i="22"/>
  <c r="CI130" i="22" s="1"/>
  <c r="CO126" i="22"/>
  <c r="CP126" i="22" s="1"/>
  <c r="CU127" i="22"/>
  <c r="CZ126" i="22"/>
  <c r="CL126" i="22"/>
  <c r="CM126" i="22" s="1"/>
  <c r="CY121" i="22"/>
  <c r="CK122" i="22"/>
  <c r="CH122" i="22"/>
  <c r="CI122" i="22" s="1"/>
  <c r="CT122" i="22"/>
  <c r="CH114" i="22"/>
  <c r="CI114" i="22" s="1"/>
  <c r="CY113" i="22"/>
  <c r="CK114" i="22"/>
  <c r="CT114" i="22"/>
  <c r="CO110" i="22"/>
  <c r="CP110" i="22" s="1"/>
  <c r="CL110" i="22"/>
  <c r="CM110" i="22" s="1"/>
  <c r="CU111" i="22"/>
  <c r="CZ110" i="22"/>
  <c r="CT106" i="22"/>
  <c r="CH106" i="22"/>
  <c r="CI106" i="22" s="1"/>
  <c r="CY105" i="22"/>
  <c r="CK106" i="22"/>
  <c r="CK98" i="22"/>
  <c r="CH98" i="22"/>
  <c r="CI98" i="22" s="1"/>
  <c r="CT98" i="22"/>
  <c r="CY97" i="22"/>
  <c r="CL94" i="22"/>
  <c r="CM94" i="22" s="1"/>
  <c r="CZ94" i="22"/>
  <c r="CU95" i="22"/>
  <c r="CO94" i="22"/>
  <c r="CP94" i="22" s="1"/>
  <c r="CK90" i="22"/>
  <c r="CY89" i="22"/>
  <c r="CH90" i="22"/>
  <c r="CI90" i="22" s="1"/>
  <c r="CT90" i="22"/>
  <c r="CK82" i="22"/>
  <c r="CT82" i="22"/>
  <c r="CY81" i="22"/>
  <c r="CH82" i="22"/>
  <c r="CI82" i="22" s="1"/>
  <c r="CL78" i="22"/>
  <c r="CM78" i="22" s="1"/>
  <c r="CZ78" i="22"/>
  <c r="CO78" i="22"/>
  <c r="CP78" i="22" s="1"/>
  <c r="CU79" i="22"/>
  <c r="CK74" i="22"/>
  <c r="CH74" i="22"/>
  <c r="CI74" i="22" s="1"/>
  <c r="CT74" i="22"/>
  <c r="CY73" i="22"/>
  <c r="CH66" i="22"/>
  <c r="CI66" i="22" s="1"/>
  <c r="CY65" i="22"/>
  <c r="CK66" i="22"/>
  <c r="CT66" i="22"/>
  <c r="CO62" i="22"/>
  <c r="CP62" i="22" s="1"/>
  <c r="CL62" i="22"/>
  <c r="CM62" i="22" s="1"/>
  <c r="CZ62" i="22"/>
  <c r="CU63" i="22"/>
  <c r="CH58" i="22"/>
  <c r="CI58" i="22" s="1"/>
  <c r="CY57" i="22"/>
  <c r="CK58" i="22"/>
  <c r="CT58" i="22"/>
  <c r="CK50" i="22"/>
  <c r="CT50" i="22"/>
  <c r="CY49" i="22"/>
  <c r="CH50" i="22"/>
  <c r="CI50" i="22" s="1"/>
  <c r="CL46" i="22"/>
  <c r="CM46" i="22" s="1"/>
  <c r="CZ46" i="22"/>
  <c r="CO46" i="22"/>
  <c r="CP46" i="22" s="1"/>
  <c r="CU47" i="22"/>
  <c r="CY41" i="22"/>
  <c r="CK42" i="22"/>
  <c r="CT42" i="22"/>
  <c r="CH42" i="22"/>
  <c r="CI42" i="22" s="1"/>
  <c r="CK34" i="22"/>
  <c r="CT34" i="22"/>
  <c r="CY33" i="22"/>
  <c r="CH34" i="22"/>
  <c r="CI34" i="22" s="1"/>
  <c r="CL30" i="22"/>
  <c r="CM30" i="22" s="1"/>
  <c r="CZ30" i="22"/>
  <c r="CO30" i="22"/>
  <c r="CP30" i="22" s="1"/>
  <c r="CU31" i="22"/>
  <c r="CY25" i="22"/>
  <c r="CK26" i="22"/>
  <c r="CT26" i="22"/>
  <c r="CH26" i="22"/>
  <c r="CI26" i="22" s="1"/>
  <c r="CK18" i="22"/>
  <c r="CT18" i="22"/>
  <c r="CH18" i="22"/>
  <c r="CI18" i="22" s="1"/>
  <c r="CY17" i="22"/>
  <c r="CO14" i="22"/>
  <c r="CP14" i="22" s="1"/>
  <c r="CU15" i="22"/>
  <c r="CZ14" i="22"/>
  <c r="CL14" i="22"/>
  <c r="CM14" i="22" s="1"/>
  <c r="CH10" i="22"/>
  <c r="CI10" i="22" s="1"/>
  <c r="CK10" i="22"/>
  <c r="CT10" i="22"/>
  <c r="CY9" i="22"/>
  <c r="CL41" i="21"/>
  <c r="CM41" i="21" s="1"/>
  <c r="CU42" i="21"/>
  <c r="CZ41" i="21"/>
  <c r="CO41" i="21"/>
  <c r="CP41" i="21" s="1"/>
  <c r="CL33" i="21"/>
  <c r="CM33" i="21" s="1"/>
  <c r="CZ33" i="21"/>
  <c r="CO33" i="21"/>
  <c r="CP33" i="21" s="1"/>
  <c r="CU34" i="21"/>
  <c r="CH29" i="21"/>
  <c r="CI29" i="21" s="1"/>
  <c r="CK29" i="21"/>
  <c r="CT29" i="21"/>
  <c r="CY28" i="21"/>
  <c r="CU26" i="21"/>
  <c r="CL25" i="21"/>
  <c r="CM25" i="21" s="1"/>
  <c r="CO25" i="21"/>
  <c r="CP25" i="21" s="1"/>
  <c r="CZ25" i="21"/>
  <c r="CU18" i="21"/>
  <c r="CL17" i="21"/>
  <c r="CM17" i="21" s="1"/>
  <c r="CO17" i="21"/>
  <c r="CP17" i="21" s="1"/>
  <c r="CZ17" i="21"/>
  <c r="CH13" i="21"/>
  <c r="CI13" i="21" s="1"/>
  <c r="CK13" i="21"/>
  <c r="CY12" i="21"/>
  <c r="CT13" i="21"/>
  <c r="CU10" i="21"/>
  <c r="CL9" i="21"/>
  <c r="CM9" i="21" s="1"/>
  <c r="CO9" i="21"/>
  <c r="CP9" i="21" s="1"/>
  <c r="CZ9" i="21"/>
  <c r="CU188" i="18"/>
  <c r="CZ187" i="18"/>
  <c r="CO187" i="18"/>
  <c r="CP187" i="18" s="1"/>
  <c r="CL187" i="18"/>
  <c r="CM187" i="18" s="1"/>
  <c r="CL171" i="18"/>
  <c r="CM171" i="18" s="1"/>
  <c r="CZ171" i="18"/>
  <c r="CU172" i="18"/>
  <c r="CO171" i="18"/>
  <c r="CP171" i="18" s="1"/>
  <c r="CL155" i="18"/>
  <c r="CM155" i="18" s="1"/>
  <c r="CZ155" i="18"/>
  <c r="CO155" i="18"/>
  <c r="CP155" i="18" s="1"/>
  <c r="CU156" i="18"/>
  <c r="CO139" i="18"/>
  <c r="CP139" i="18" s="1"/>
  <c r="CL139" i="18"/>
  <c r="CM139" i="18" s="1"/>
  <c r="CZ139" i="18"/>
  <c r="CU140" i="18"/>
  <c r="CL123" i="18"/>
  <c r="CM123" i="18" s="1"/>
  <c r="CZ123" i="18"/>
  <c r="CU124" i="18"/>
  <c r="CO123" i="18"/>
  <c r="CP123" i="18" s="1"/>
  <c r="CO107" i="18"/>
  <c r="CP107" i="18" s="1"/>
  <c r="CU108" i="18"/>
  <c r="CL107" i="18"/>
  <c r="CM107" i="18" s="1"/>
  <c r="CZ107" i="18"/>
  <c r="CO91" i="18"/>
  <c r="CP91" i="18" s="1"/>
  <c r="CL91" i="18"/>
  <c r="CM91" i="18" s="1"/>
  <c r="CZ91" i="18"/>
  <c r="CU92" i="18"/>
  <c r="CL55" i="24"/>
  <c r="CM55" i="24" s="1"/>
  <c r="CZ55" i="24"/>
  <c r="CO55" i="24"/>
  <c r="CP55" i="24" s="1"/>
  <c r="CU56" i="24"/>
  <c r="CL47" i="24"/>
  <c r="CM47" i="24" s="1"/>
  <c r="CZ47" i="24"/>
  <c r="CO47" i="24"/>
  <c r="CP47" i="24" s="1"/>
  <c r="CU48" i="24"/>
  <c r="CL39" i="24"/>
  <c r="CM39" i="24" s="1"/>
  <c r="CU40" i="24"/>
  <c r="CO39" i="24"/>
  <c r="CP39" i="24" s="1"/>
  <c r="CZ39" i="24"/>
  <c r="CY34" i="24"/>
  <c r="CT35" i="24"/>
  <c r="CK35" i="24"/>
  <c r="CH35" i="24"/>
  <c r="CI35" i="24" s="1"/>
  <c r="CU32" i="24"/>
  <c r="CO31" i="24"/>
  <c r="CP31" i="24" s="1"/>
  <c r="CL31" i="24"/>
  <c r="CM31" i="24" s="1"/>
  <c r="CZ31" i="24"/>
  <c r="CL23" i="24"/>
  <c r="CM23" i="24" s="1"/>
  <c r="CZ23" i="24"/>
  <c r="CO23" i="24"/>
  <c r="CP23" i="24" s="1"/>
  <c r="CU24" i="24"/>
  <c r="CL15" i="24"/>
  <c r="CM15" i="24" s="1"/>
  <c r="CZ15" i="24"/>
  <c r="CO15" i="24"/>
  <c r="CP15" i="24" s="1"/>
  <c r="CU16" i="24"/>
  <c r="CU8" i="24"/>
  <c r="CZ7" i="24"/>
  <c r="CL7" i="24"/>
  <c r="CM7" i="24" s="1"/>
  <c r="CO7" i="24"/>
  <c r="CP7" i="24" s="1"/>
  <c r="CY55" i="23"/>
  <c r="CH56" i="23"/>
  <c r="CI56" i="23" s="1"/>
  <c r="CT56" i="23"/>
  <c r="CK56" i="23"/>
  <c r="CU53" i="23"/>
  <c r="CL52" i="23"/>
  <c r="CM52" i="23" s="1"/>
  <c r="CZ52" i="23"/>
  <c r="CO52" i="23"/>
  <c r="CP52" i="23" s="1"/>
  <c r="CY47" i="23"/>
  <c r="CH48" i="23"/>
  <c r="CI48" i="23" s="1"/>
  <c r="CK48" i="23"/>
  <c r="CT48" i="23"/>
  <c r="CK40" i="23"/>
  <c r="CT40" i="23"/>
  <c r="CY39" i="23"/>
  <c r="CH40" i="23"/>
  <c r="CI40" i="23" s="1"/>
  <c r="CO36" i="23"/>
  <c r="CP36" i="23" s="1"/>
  <c r="CZ36" i="23"/>
  <c r="CL36" i="23"/>
  <c r="CM36" i="23" s="1"/>
  <c r="CU37" i="23"/>
  <c r="CT32" i="23"/>
  <c r="CK32" i="23"/>
  <c r="CH32" i="23"/>
  <c r="CI32" i="23" s="1"/>
  <c r="CY31" i="23"/>
  <c r="CY23" i="23"/>
  <c r="CH24" i="23"/>
  <c r="CI24" i="23" s="1"/>
  <c r="CK24" i="23"/>
  <c r="CT24" i="23"/>
  <c r="CL20" i="23"/>
  <c r="CM20" i="23" s="1"/>
  <c r="CU21" i="23"/>
  <c r="CZ20" i="23"/>
  <c r="CO20" i="23"/>
  <c r="CP20" i="23" s="1"/>
  <c r="CT16" i="23"/>
  <c r="CK16" i="23"/>
  <c r="CH16" i="23"/>
  <c r="CI16" i="23" s="1"/>
  <c r="CY15" i="23"/>
  <c r="CK8" i="23"/>
  <c r="CT8" i="23"/>
  <c r="CY7" i="23"/>
  <c r="CH8" i="23"/>
  <c r="CI8" i="23" s="1"/>
  <c r="CU5" i="23"/>
  <c r="CL4" i="23"/>
  <c r="CM4" i="23" s="1"/>
  <c r="CO4" i="23"/>
  <c r="CP4" i="23" s="1"/>
  <c r="CZ4" i="23"/>
  <c r="CY220" i="22"/>
  <c r="CH221" i="22"/>
  <c r="CI221" i="22" s="1"/>
  <c r="CT221" i="22"/>
  <c r="CK221" i="22"/>
  <c r="CL221" i="22"/>
  <c r="CM221" i="22" s="1"/>
  <c r="CO221" i="22"/>
  <c r="CP221" i="22" s="1"/>
  <c r="CZ221" i="22"/>
  <c r="CU222" i="22"/>
  <c r="CY212" i="22"/>
  <c r="CH213" i="22"/>
  <c r="CI213" i="22" s="1"/>
  <c r="CT213" i="22"/>
  <c r="CK213" i="22"/>
  <c r="CL213" i="22"/>
  <c r="CM213" i="22" s="1"/>
  <c r="CO213" i="22"/>
  <c r="CP213" i="22" s="1"/>
  <c r="CU214" i="22"/>
  <c r="CZ213" i="22"/>
  <c r="CK205" i="22"/>
  <c r="CT205" i="22"/>
  <c r="CY204" i="22"/>
  <c r="CH205" i="22"/>
  <c r="CI205" i="22" s="1"/>
  <c r="CZ205" i="22"/>
  <c r="CO205" i="22"/>
  <c r="CP205" i="22" s="1"/>
  <c r="CU206" i="22"/>
  <c r="CL205" i="22"/>
  <c r="CM205" i="22" s="1"/>
  <c r="CK197" i="22"/>
  <c r="CT197" i="22"/>
  <c r="CY196" i="22"/>
  <c r="CH197" i="22"/>
  <c r="CI197" i="22" s="1"/>
  <c r="CZ197" i="22"/>
  <c r="CO197" i="22"/>
  <c r="CP197" i="22" s="1"/>
  <c r="CU198" i="22"/>
  <c r="CL197" i="22"/>
  <c r="CM197" i="22" s="1"/>
  <c r="CK189" i="22"/>
  <c r="CT189" i="22"/>
  <c r="CY188" i="22"/>
  <c r="CH189" i="22"/>
  <c r="CI189" i="22" s="1"/>
  <c r="CZ189" i="22"/>
  <c r="CO189" i="22"/>
  <c r="CP189" i="22" s="1"/>
  <c r="CU190" i="22"/>
  <c r="CL189" i="22"/>
  <c r="CM189" i="22" s="1"/>
  <c r="CK181" i="22"/>
  <c r="CT181" i="22"/>
  <c r="CY180" i="22"/>
  <c r="CH181" i="22"/>
  <c r="CI181" i="22" s="1"/>
  <c r="CZ181" i="22"/>
  <c r="CO181" i="22"/>
  <c r="CP181" i="22" s="1"/>
  <c r="CU182" i="22"/>
  <c r="CL181" i="22"/>
  <c r="CM181" i="22" s="1"/>
  <c r="CH173" i="22"/>
  <c r="CI173" i="22" s="1"/>
  <c r="CY172" i="22"/>
  <c r="CT173" i="22"/>
  <c r="CK173" i="22"/>
  <c r="CL173" i="22"/>
  <c r="CM173" i="22" s="1"/>
  <c r="CU174" i="22"/>
  <c r="CO173" i="22"/>
  <c r="CP173" i="22" s="1"/>
  <c r="CZ173" i="22"/>
  <c r="CT165" i="22"/>
  <c r="CK165" i="22"/>
  <c r="CY164" i="22"/>
  <c r="CH165" i="22"/>
  <c r="CI165" i="22" s="1"/>
  <c r="CO165" i="22"/>
  <c r="CP165" i="22" s="1"/>
  <c r="CZ165" i="22"/>
  <c r="CL165" i="22"/>
  <c r="CM165" i="22" s="1"/>
  <c r="CU166" i="22"/>
  <c r="CY156" i="22"/>
  <c r="CK157" i="22"/>
  <c r="CH157" i="22"/>
  <c r="CI157" i="22" s="1"/>
  <c r="CT157" i="22"/>
  <c r="CO157" i="22"/>
  <c r="CP157" i="22" s="1"/>
  <c r="CU158" i="22"/>
  <c r="CL157" i="22"/>
  <c r="CM157" i="22" s="1"/>
  <c r="CZ157" i="22"/>
  <c r="CK149" i="22"/>
  <c r="CT149" i="22"/>
  <c r="CY148" i="22"/>
  <c r="CH149" i="22"/>
  <c r="CI149" i="22" s="1"/>
  <c r="CZ149" i="22"/>
  <c r="CL149" i="22"/>
  <c r="CM149" i="22" s="1"/>
  <c r="CU150" i="22"/>
  <c r="CO149" i="22"/>
  <c r="CP149" i="22" s="1"/>
  <c r="CH141" i="22"/>
  <c r="CI141" i="22" s="1"/>
  <c r="CT141" i="22"/>
  <c r="CY140" i="22"/>
  <c r="CK141" i="22"/>
  <c r="CL141" i="22"/>
  <c r="CM141" i="22" s="1"/>
  <c r="CZ141" i="22"/>
  <c r="CO141" i="22"/>
  <c r="CP141" i="22" s="1"/>
  <c r="CU142" i="22"/>
  <c r="CH133" i="22"/>
  <c r="CI133" i="22" s="1"/>
  <c r="CT133" i="22"/>
  <c r="CY132" i="22"/>
  <c r="CK133" i="22"/>
  <c r="CL133" i="22"/>
  <c r="CM133" i="22" s="1"/>
  <c r="CU134" i="22"/>
  <c r="CO133" i="22"/>
  <c r="CP133" i="22" s="1"/>
  <c r="CZ133" i="22"/>
  <c r="CH125" i="22"/>
  <c r="CI125" i="22" s="1"/>
  <c r="CY124" i="22"/>
  <c r="CK125" i="22"/>
  <c r="CT125" i="22"/>
  <c r="CO125" i="22"/>
  <c r="CP125" i="22" s="1"/>
  <c r="CU126" i="22"/>
  <c r="CL125" i="22"/>
  <c r="CM125" i="22" s="1"/>
  <c r="CZ125" i="22"/>
  <c r="CK117" i="22"/>
  <c r="CY116" i="22"/>
  <c r="CH117" i="22"/>
  <c r="CI117" i="22" s="1"/>
  <c r="CT117" i="22"/>
  <c r="CO117" i="22"/>
  <c r="CP117" i="22" s="1"/>
  <c r="CU118" i="22"/>
  <c r="CZ117" i="22"/>
  <c r="CL117" i="22"/>
  <c r="CM117" i="22" s="1"/>
  <c r="CH109" i="22"/>
  <c r="CI109" i="22" s="1"/>
  <c r="CY108" i="22"/>
  <c r="CT109" i="22"/>
  <c r="CK109" i="22"/>
  <c r="CL109" i="22"/>
  <c r="CM109" i="22" s="1"/>
  <c r="CO109" i="22"/>
  <c r="CP109" i="22" s="1"/>
  <c r="CZ109" i="22"/>
  <c r="CU110" i="22"/>
  <c r="CK101" i="22"/>
  <c r="CY100" i="22"/>
  <c r="CT101" i="22"/>
  <c r="CH101" i="22"/>
  <c r="CI101" i="22" s="1"/>
  <c r="CL101" i="22"/>
  <c r="CM101" i="22" s="1"/>
  <c r="CZ101" i="22"/>
  <c r="CU102" i="22"/>
  <c r="CO101" i="22"/>
  <c r="CP101" i="22" s="1"/>
  <c r="CK93" i="22"/>
  <c r="CT93" i="22"/>
  <c r="CY92" i="22"/>
  <c r="CH93" i="22"/>
  <c r="CI93" i="22" s="1"/>
  <c r="CZ93" i="22"/>
  <c r="CL93" i="22"/>
  <c r="CM93" i="22" s="1"/>
  <c r="CU94" i="22"/>
  <c r="CO93" i="22"/>
  <c r="CP93" i="22" s="1"/>
  <c r="CY84" i="22"/>
  <c r="CH85" i="22"/>
  <c r="CI85" i="22" s="1"/>
  <c r="CK85" i="22"/>
  <c r="CT85" i="22"/>
  <c r="CL85" i="22"/>
  <c r="CM85" i="22" s="1"/>
  <c r="CU86" i="22"/>
  <c r="CZ85" i="22"/>
  <c r="CO85" i="22"/>
  <c r="CP85" i="22" s="1"/>
  <c r="CH77" i="22"/>
  <c r="CI77" i="22" s="1"/>
  <c r="CT77" i="22"/>
  <c r="CY76" i="22"/>
  <c r="CK77" i="22"/>
  <c r="CL77" i="22"/>
  <c r="CM77" i="22" s="1"/>
  <c r="CZ77" i="22"/>
  <c r="CU78" i="22"/>
  <c r="CO77" i="22"/>
  <c r="CP77" i="22" s="1"/>
  <c r="CK69" i="22"/>
  <c r="CT69" i="22"/>
  <c r="CY68" i="22"/>
  <c r="CH69" i="22"/>
  <c r="CI69" i="22" s="1"/>
  <c r="CU70" i="22"/>
  <c r="CO69" i="22"/>
  <c r="CP69" i="22" s="1"/>
  <c r="CL69" i="22"/>
  <c r="CM69" i="22" s="1"/>
  <c r="CZ69" i="22"/>
  <c r="CY60" i="22"/>
  <c r="CH61" i="22"/>
  <c r="CI61" i="22" s="1"/>
  <c r="CT61" i="22"/>
  <c r="CK61" i="22"/>
  <c r="CL61" i="22"/>
  <c r="CM61" i="22" s="1"/>
  <c r="CZ61" i="22"/>
  <c r="CO61" i="22"/>
  <c r="CP61" i="22" s="1"/>
  <c r="CU62" i="22"/>
  <c r="CY52" i="22"/>
  <c r="CK53" i="22"/>
  <c r="CH53" i="22"/>
  <c r="CI53" i="22" s="1"/>
  <c r="CT53" i="22"/>
  <c r="CO53" i="22"/>
  <c r="CP53" i="22" s="1"/>
  <c r="CU54" i="22"/>
  <c r="CZ53" i="22"/>
  <c r="CL53" i="22"/>
  <c r="CM53" i="22" s="1"/>
  <c r="CT45" i="22"/>
  <c r="CK45" i="22"/>
  <c r="CH45" i="22"/>
  <c r="CI45" i="22" s="1"/>
  <c r="CY44" i="22"/>
  <c r="CO45" i="22"/>
  <c r="CP45" i="22" s="1"/>
  <c r="CZ45" i="22"/>
  <c r="CL45" i="22"/>
  <c r="CM45" i="22" s="1"/>
  <c r="CU46" i="22"/>
  <c r="CK37" i="22"/>
  <c r="CH37" i="22"/>
  <c r="CI37" i="22" s="1"/>
  <c r="CT37" i="22"/>
  <c r="CY36" i="22"/>
  <c r="CO37" i="22"/>
  <c r="CP37" i="22" s="1"/>
  <c r="CU38" i="22"/>
  <c r="CZ37" i="22"/>
  <c r="CL37" i="22"/>
  <c r="CM37" i="22" s="1"/>
  <c r="CT29" i="22"/>
  <c r="CK29" i="22"/>
  <c r="CH29" i="22"/>
  <c r="CI29" i="22" s="1"/>
  <c r="CY28" i="22"/>
  <c r="CO29" i="22"/>
  <c r="CP29" i="22" s="1"/>
  <c r="CZ29" i="22"/>
  <c r="CL29" i="22"/>
  <c r="CM29" i="22" s="1"/>
  <c r="CU30" i="22"/>
  <c r="CH21" i="22"/>
  <c r="CI21" i="22" s="1"/>
  <c r="CY20" i="22"/>
  <c r="CT21" i="22"/>
  <c r="CK21" i="22"/>
  <c r="CL21" i="22"/>
  <c r="CM21" i="22" s="1"/>
  <c r="CO21" i="22"/>
  <c r="CP21" i="22" s="1"/>
  <c r="CU22" i="22"/>
  <c r="CZ21" i="22"/>
  <c r="CY12" i="22"/>
  <c r="CK13" i="22"/>
  <c r="CH13" i="22"/>
  <c r="CI13" i="22" s="1"/>
  <c r="CT13" i="22"/>
  <c r="CO13" i="22"/>
  <c r="CP13" i="22" s="1"/>
  <c r="CU14" i="22"/>
  <c r="CZ13" i="22"/>
  <c r="CL13" i="22"/>
  <c r="CM13" i="22" s="1"/>
  <c r="CY51" i="21"/>
  <c r="CH52" i="21"/>
  <c r="CI52" i="21" s="1"/>
  <c r="CK52" i="21"/>
  <c r="CT52" i="21"/>
  <c r="CY39" i="21"/>
  <c r="CH40" i="21"/>
  <c r="CI40" i="21" s="1"/>
  <c r="CT40" i="21"/>
  <c r="CK40" i="21"/>
  <c r="CO169" i="19"/>
  <c r="CP169" i="19" s="1"/>
  <c r="CU170" i="19"/>
  <c r="CZ169" i="19"/>
  <c r="CL169" i="19"/>
  <c r="CM169" i="19" s="1"/>
  <c r="CY164" i="19"/>
  <c r="CK165" i="19"/>
  <c r="CH165" i="19"/>
  <c r="CI165" i="19" s="1"/>
  <c r="CT165" i="19"/>
  <c r="CY156" i="19"/>
  <c r="CT157" i="19"/>
  <c r="CH157" i="19"/>
  <c r="CI157" i="19" s="1"/>
  <c r="CK157" i="19"/>
  <c r="CO153" i="19"/>
  <c r="CP153" i="19" s="1"/>
  <c r="CU154" i="19"/>
  <c r="CL153" i="19"/>
  <c r="CM153" i="19" s="1"/>
  <c r="CZ153" i="19"/>
  <c r="CT149" i="19"/>
  <c r="CY148" i="19"/>
  <c r="CK149" i="19"/>
  <c r="CH149" i="19"/>
  <c r="CI149" i="19" s="1"/>
  <c r="CK141" i="19"/>
  <c r="CH141" i="19"/>
  <c r="CI141" i="19" s="1"/>
  <c r="CT141" i="19"/>
  <c r="CY140" i="19"/>
  <c r="CL137" i="19"/>
  <c r="CM137" i="19" s="1"/>
  <c r="CZ137" i="19"/>
  <c r="CU138" i="19"/>
  <c r="CO137" i="19"/>
  <c r="CP137" i="19" s="1"/>
  <c r="CH133" i="19"/>
  <c r="CI133" i="19" s="1"/>
  <c r="CK133" i="19"/>
  <c r="CY132" i="19"/>
  <c r="CT133" i="19"/>
  <c r="CK125" i="19"/>
  <c r="CH125" i="19"/>
  <c r="CI125" i="19" s="1"/>
  <c r="CT125" i="19"/>
  <c r="CY124" i="19"/>
  <c r="CL121" i="19"/>
  <c r="CM121" i="19" s="1"/>
  <c r="CZ121" i="19"/>
  <c r="CU122" i="19"/>
  <c r="CO121" i="19"/>
  <c r="CP121" i="19" s="1"/>
  <c r="CH117" i="19"/>
  <c r="CI117" i="19" s="1"/>
  <c r="CK117" i="19"/>
  <c r="CY116" i="19"/>
  <c r="CT117" i="19"/>
  <c r="CK109" i="19"/>
  <c r="CH109" i="19"/>
  <c r="CI109" i="19" s="1"/>
  <c r="CT109" i="19"/>
  <c r="CY108" i="19"/>
  <c r="CL105" i="19"/>
  <c r="CM105" i="19" s="1"/>
  <c r="CZ105" i="19"/>
  <c r="CU106" i="19"/>
  <c r="CO105" i="19"/>
  <c r="CP105" i="19" s="1"/>
  <c r="CH101" i="19"/>
  <c r="CI101" i="19" s="1"/>
  <c r="CK101" i="19"/>
  <c r="CY100" i="19"/>
  <c r="CT101" i="19"/>
  <c r="CK93" i="19"/>
  <c r="CH93" i="19"/>
  <c r="CI93" i="19" s="1"/>
  <c r="CT93" i="19"/>
  <c r="CY92" i="19"/>
  <c r="CL89" i="19"/>
  <c r="CM89" i="19" s="1"/>
  <c r="CZ89" i="19"/>
  <c r="CU90" i="19"/>
  <c r="CO89" i="19"/>
  <c r="CP89" i="19" s="1"/>
  <c r="CH85" i="19"/>
  <c r="CI85" i="19" s="1"/>
  <c r="CY84" i="19"/>
  <c r="CK85" i="19"/>
  <c r="CT85" i="19"/>
  <c r="CY76" i="19"/>
  <c r="CH77" i="19"/>
  <c r="CI77" i="19" s="1"/>
  <c r="CK77" i="19"/>
  <c r="CT77" i="19"/>
  <c r="CZ73" i="19"/>
  <c r="CO73" i="19"/>
  <c r="CP73" i="19" s="1"/>
  <c r="CU74" i="19"/>
  <c r="CL73" i="19"/>
  <c r="CM73" i="19" s="1"/>
  <c r="CH69" i="19"/>
  <c r="CI69" i="19" s="1"/>
  <c r="CY68" i="19"/>
  <c r="CK69" i="19"/>
  <c r="CT69" i="19"/>
  <c r="CY60" i="19"/>
  <c r="CK61" i="19"/>
  <c r="CT61" i="19"/>
  <c r="CH61" i="19"/>
  <c r="CI61" i="19" s="1"/>
  <c r="CT49" i="19"/>
  <c r="CK49" i="19"/>
  <c r="CY48" i="19"/>
  <c r="CH49" i="19"/>
  <c r="CI49" i="19" s="1"/>
  <c r="CO45" i="19"/>
  <c r="CP45" i="19" s="1"/>
  <c r="CZ45" i="19"/>
  <c r="CL45" i="19"/>
  <c r="CM45" i="19" s="1"/>
  <c r="CU46" i="19"/>
  <c r="CH41" i="19"/>
  <c r="CI41" i="19" s="1"/>
  <c r="CT41" i="19"/>
  <c r="CK41" i="19"/>
  <c r="CY40" i="19"/>
  <c r="CY32" i="19"/>
  <c r="CH33" i="19"/>
  <c r="CI33" i="19" s="1"/>
  <c r="CT33" i="19"/>
  <c r="CK33" i="19"/>
  <c r="CU30" i="19"/>
  <c r="CL29" i="19"/>
  <c r="CM29" i="19" s="1"/>
  <c r="CO29" i="19"/>
  <c r="CP29" i="19" s="1"/>
  <c r="CZ29" i="19"/>
  <c r="CY24" i="19"/>
  <c r="CK25" i="19"/>
  <c r="CT25" i="19"/>
  <c r="CH25" i="19"/>
  <c r="CI25" i="19" s="1"/>
  <c r="CY16" i="19"/>
  <c r="CK17" i="19"/>
  <c r="CT17" i="19"/>
  <c r="CH17" i="19"/>
  <c r="CI17" i="19" s="1"/>
  <c r="CU14" i="19"/>
  <c r="CL13" i="19"/>
  <c r="CM13" i="19" s="1"/>
  <c r="CO13" i="19"/>
  <c r="CP13" i="19" s="1"/>
  <c r="CZ13" i="19"/>
  <c r="CY8" i="19"/>
  <c r="CK9" i="19"/>
  <c r="CT9" i="19"/>
  <c r="CH9" i="19"/>
  <c r="CI9" i="19" s="1"/>
  <c r="CL149" i="18"/>
  <c r="CM149" i="18" s="1"/>
  <c r="CZ149" i="18"/>
  <c r="CU150" i="18"/>
  <c r="CO149" i="18"/>
  <c r="CP149" i="18" s="1"/>
  <c r="CY144" i="18"/>
  <c r="CK145" i="18"/>
  <c r="CH145" i="18"/>
  <c r="CI145" i="18" s="1"/>
  <c r="CT145" i="18"/>
  <c r="CO141" i="18"/>
  <c r="CP141" i="18" s="1"/>
  <c r="CZ141" i="18"/>
  <c r="CU142" i="18"/>
  <c r="CL141" i="18"/>
  <c r="CM141" i="18" s="1"/>
  <c r="CT137" i="18"/>
  <c r="CK137" i="18"/>
  <c r="CH137" i="18"/>
  <c r="CI137" i="18" s="1"/>
  <c r="CY136" i="18"/>
  <c r="CL133" i="18"/>
  <c r="CM133" i="18" s="1"/>
  <c r="CZ133" i="18"/>
  <c r="CO133" i="18"/>
  <c r="CP133" i="18" s="1"/>
  <c r="CU134" i="18"/>
  <c r="CY128" i="18"/>
  <c r="CK129" i="18"/>
  <c r="CT129" i="18"/>
  <c r="CH129" i="18"/>
  <c r="CI129" i="18" s="1"/>
  <c r="CU126" i="18"/>
  <c r="CL125" i="18"/>
  <c r="CM125" i="18" s="1"/>
  <c r="CZ125" i="18"/>
  <c r="CO125" i="18"/>
  <c r="CP125" i="18" s="1"/>
  <c r="CY120" i="18"/>
  <c r="CK121" i="18"/>
  <c r="CT121" i="18"/>
  <c r="CH121" i="18"/>
  <c r="CI121" i="18" s="1"/>
  <c r="CZ117" i="18"/>
  <c r="CO117" i="18"/>
  <c r="CP117" i="18" s="1"/>
  <c r="CL117" i="18"/>
  <c r="CM117" i="18" s="1"/>
  <c r="CU118" i="18"/>
  <c r="CY112" i="18"/>
  <c r="CK113" i="18"/>
  <c r="CT113" i="18"/>
  <c r="CH113" i="18"/>
  <c r="CI113" i="18" s="1"/>
  <c r="CZ109" i="18"/>
  <c r="CO109" i="18"/>
  <c r="CP109" i="18" s="1"/>
  <c r="CL109" i="18"/>
  <c r="CM109" i="18" s="1"/>
  <c r="CU110" i="18"/>
  <c r="CH105" i="18"/>
  <c r="CI105" i="18" s="1"/>
  <c r="CT105" i="18"/>
  <c r="CK105" i="18"/>
  <c r="CY104" i="18"/>
  <c r="CO101" i="18"/>
  <c r="CP101" i="18" s="1"/>
  <c r="CZ101" i="18"/>
  <c r="CL101" i="18"/>
  <c r="CM101" i="18" s="1"/>
  <c r="CU102" i="18"/>
  <c r="CY96" i="18"/>
  <c r="CK97" i="18"/>
  <c r="CH97" i="18"/>
  <c r="CI97" i="18" s="1"/>
  <c r="CT97" i="18"/>
  <c r="CL93" i="18"/>
  <c r="CM93" i="18" s="1"/>
  <c r="CU94" i="18"/>
  <c r="CO93" i="18"/>
  <c r="CP93" i="18" s="1"/>
  <c r="CZ93" i="18"/>
  <c r="CY88" i="18"/>
  <c r="CK89" i="18"/>
  <c r="CH89" i="18"/>
  <c r="CI89" i="18" s="1"/>
  <c r="CT89" i="18"/>
  <c r="CZ85" i="18"/>
  <c r="CU86" i="18"/>
  <c r="CL85" i="18"/>
  <c r="CM85" i="18" s="1"/>
  <c r="CO85" i="18"/>
  <c r="CP85" i="18" s="1"/>
  <c r="CT81" i="18"/>
  <c r="CH81" i="18"/>
  <c r="CI81" i="18" s="1"/>
  <c r="CY80" i="18"/>
  <c r="CK81" i="18"/>
  <c r="CL77" i="18"/>
  <c r="CM77" i="18" s="1"/>
  <c r="CZ77" i="18"/>
  <c r="CO77" i="18"/>
  <c r="CP77" i="18" s="1"/>
  <c r="CU78" i="18"/>
  <c r="CY72" i="18"/>
  <c r="CK73" i="18"/>
  <c r="CH73" i="18"/>
  <c r="CI73" i="18" s="1"/>
  <c r="CT73" i="18"/>
  <c r="CL69" i="18"/>
  <c r="CM69" i="18" s="1"/>
  <c r="CZ69" i="18"/>
  <c r="CO69" i="18"/>
  <c r="CP69" i="18" s="1"/>
  <c r="CU70" i="18"/>
  <c r="CY64" i="18"/>
  <c r="CT65" i="18"/>
  <c r="CH65" i="18"/>
  <c r="CI65" i="18" s="1"/>
  <c r="CK65" i="18"/>
  <c r="CO61" i="18"/>
  <c r="CP61" i="18" s="1"/>
  <c r="CL61" i="18"/>
  <c r="CM61" i="18" s="1"/>
  <c r="CZ61" i="18"/>
  <c r="CU62" i="18"/>
  <c r="CY56" i="18"/>
  <c r="CT57" i="18"/>
  <c r="CH57" i="18"/>
  <c r="CI57" i="18" s="1"/>
  <c r="CK57" i="18"/>
  <c r="CL53" i="18"/>
  <c r="CM53" i="18" s="1"/>
  <c r="CZ53" i="18"/>
  <c r="CO53" i="18"/>
  <c r="CP53" i="18" s="1"/>
  <c r="CU54" i="18"/>
  <c r="CH49" i="18"/>
  <c r="CI49" i="18" s="1"/>
  <c r="CK49" i="18"/>
  <c r="CT49" i="18"/>
  <c r="CY48" i="18"/>
  <c r="CU46" i="18"/>
  <c r="CO45" i="18"/>
  <c r="CP45" i="18" s="1"/>
  <c r="CL45" i="18"/>
  <c r="CM45" i="18" s="1"/>
  <c r="CZ45" i="18"/>
  <c r="CT41" i="18"/>
  <c r="CK41" i="18"/>
  <c r="CH41" i="18"/>
  <c r="CI41" i="18" s="1"/>
  <c r="CY40" i="18"/>
  <c r="CL37" i="18"/>
  <c r="CM37" i="18" s="1"/>
  <c r="CZ37" i="18"/>
  <c r="CO37" i="18"/>
  <c r="CP37" i="18" s="1"/>
  <c r="CU38" i="18"/>
  <c r="CY32" i="18"/>
  <c r="CK33" i="18"/>
  <c r="CT33" i="18"/>
  <c r="CH33" i="18"/>
  <c r="CI33" i="18" s="1"/>
  <c r="CZ29" i="18"/>
  <c r="CO29" i="18"/>
  <c r="CP29" i="18" s="1"/>
  <c r="CL29" i="18"/>
  <c r="CM29" i="18" s="1"/>
  <c r="CU30" i="18"/>
  <c r="CK25" i="18"/>
  <c r="CT25" i="18"/>
  <c r="CY24" i="18"/>
  <c r="CH25" i="18"/>
  <c r="CI25" i="18" s="1"/>
  <c r="CL21" i="18"/>
  <c r="CM21" i="18" s="1"/>
  <c r="CZ21" i="18"/>
  <c r="CU22" i="18"/>
  <c r="CO21" i="18"/>
  <c r="CP21" i="18" s="1"/>
  <c r="CY16" i="18"/>
  <c r="CK17" i="18"/>
  <c r="CH17" i="18"/>
  <c r="CI17" i="18" s="1"/>
  <c r="CT17" i="18"/>
  <c r="CO13" i="18"/>
  <c r="CP13" i="18" s="1"/>
  <c r="CU14" i="18"/>
  <c r="CL13" i="18"/>
  <c r="CM13" i="18" s="1"/>
  <c r="CZ13" i="18"/>
  <c r="CK9" i="18"/>
  <c r="CT9" i="18"/>
  <c r="CY8" i="18"/>
  <c r="CH9" i="18"/>
  <c r="CI9" i="18" s="1"/>
  <c r="CO5" i="18"/>
  <c r="CP5" i="18" s="1"/>
  <c r="CL5" i="18"/>
  <c r="CM5" i="18" s="1"/>
  <c r="CU6" i="18"/>
  <c r="CZ5" i="18"/>
  <c r="CY130" i="14"/>
  <c r="CH131" i="14"/>
  <c r="CI131" i="14" s="1"/>
  <c r="CT131" i="14"/>
  <c r="CK131" i="14"/>
  <c r="CT123" i="14"/>
  <c r="CK123" i="14"/>
  <c r="CY122" i="14"/>
  <c r="CH123" i="14"/>
  <c r="CI123" i="14" s="1"/>
  <c r="CK115" i="14"/>
  <c r="CT115" i="14"/>
  <c r="CH115" i="14"/>
  <c r="CI115" i="14" s="1"/>
  <c r="CY114" i="14"/>
  <c r="CK107" i="14"/>
  <c r="CT107" i="14"/>
  <c r="CH107" i="14"/>
  <c r="CI107" i="14" s="1"/>
  <c r="CY106" i="14"/>
  <c r="CK99" i="14"/>
  <c r="CT99" i="14"/>
  <c r="CH99" i="14"/>
  <c r="CI99" i="14" s="1"/>
  <c r="CY98" i="14"/>
  <c r="CY90" i="14"/>
  <c r="CK91" i="14"/>
  <c r="CH91" i="14"/>
  <c r="CI91" i="14" s="1"/>
  <c r="CT91" i="14"/>
  <c r="CY82" i="14"/>
  <c r="CK83" i="14"/>
  <c r="CH83" i="14"/>
  <c r="CI83" i="14" s="1"/>
  <c r="CT83" i="14"/>
  <c r="CY74" i="14"/>
  <c r="CK75" i="14"/>
  <c r="CH75" i="14"/>
  <c r="CI75" i="14" s="1"/>
  <c r="CT75" i="14"/>
  <c r="CY66" i="14"/>
  <c r="CK67" i="14"/>
  <c r="CT67" i="14"/>
  <c r="CH67" i="14"/>
  <c r="CI67" i="14" s="1"/>
  <c r="CK59" i="14"/>
  <c r="CT59" i="14"/>
  <c r="CH59" i="14"/>
  <c r="CI59" i="14" s="1"/>
  <c r="CY58" i="14"/>
  <c r="CY50" i="14"/>
  <c r="CK51" i="14"/>
  <c r="CT51" i="14"/>
  <c r="CH51" i="14"/>
  <c r="CI51" i="14" s="1"/>
  <c r="CT43" i="14"/>
  <c r="CH43" i="14"/>
  <c r="CI43" i="14" s="1"/>
  <c r="CY42" i="14"/>
  <c r="CK43" i="14"/>
  <c r="CH35" i="14"/>
  <c r="CI35" i="14" s="1"/>
  <c r="CY34" i="14"/>
  <c r="CK35" i="14"/>
  <c r="CT35" i="14"/>
  <c r="CK27" i="14"/>
  <c r="CT27" i="14"/>
  <c r="CH27" i="14"/>
  <c r="CI27" i="14" s="1"/>
  <c r="CY26" i="14"/>
  <c r="CH19" i="14"/>
  <c r="CI19" i="14" s="1"/>
  <c r="CY18" i="14"/>
  <c r="CK19" i="14"/>
  <c r="CT19" i="14"/>
  <c r="CT11" i="14"/>
  <c r="CK11" i="14"/>
  <c r="CY10" i="14"/>
  <c r="CH11" i="14"/>
  <c r="CI11" i="14" s="1"/>
  <c r="CH3" i="14"/>
  <c r="CI3" i="14" s="1"/>
  <c r="CK3" i="14"/>
  <c r="CO175" i="13"/>
  <c r="CP175" i="13" s="1"/>
  <c r="CL175" i="13"/>
  <c r="CM175" i="13" s="1"/>
  <c r="CZ175" i="13"/>
  <c r="CU176" i="13"/>
  <c r="CY174" i="13"/>
  <c r="CH175" i="13"/>
  <c r="CI175" i="13" s="1"/>
  <c r="CT175" i="13"/>
  <c r="CK175" i="13"/>
  <c r="CK167" i="13"/>
  <c r="CH167" i="13"/>
  <c r="CI167" i="13" s="1"/>
  <c r="CT167" i="13"/>
  <c r="CY166" i="13"/>
  <c r="CZ159" i="13"/>
  <c r="CL159" i="13"/>
  <c r="CM159" i="13" s="1"/>
  <c r="CU160" i="13"/>
  <c r="CO159" i="13"/>
  <c r="CP159" i="13" s="1"/>
  <c r="CH159" i="13"/>
  <c r="CI159" i="13" s="1"/>
  <c r="CY158" i="13"/>
  <c r="CK159" i="13"/>
  <c r="CT159" i="13"/>
  <c r="CY150" i="13"/>
  <c r="CK151" i="13"/>
  <c r="CH151" i="13"/>
  <c r="CI151" i="13" s="1"/>
  <c r="CT151" i="13"/>
  <c r="CH143" i="13"/>
  <c r="CI143" i="13" s="1"/>
  <c r="CY142" i="13"/>
  <c r="CK143" i="13"/>
  <c r="CT143" i="13"/>
  <c r="CK135" i="13"/>
  <c r="CT135" i="13"/>
  <c r="CH135" i="13"/>
  <c r="CI135" i="13" s="1"/>
  <c r="CY134" i="13"/>
  <c r="CH127" i="13"/>
  <c r="CI127" i="13" s="1"/>
  <c r="CT127" i="13"/>
  <c r="CY126" i="13"/>
  <c r="CK127" i="13"/>
  <c r="CO119" i="13"/>
  <c r="CP119" i="13" s="1"/>
  <c r="CL119" i="13"/>
  <c r="CM119" i="13" s="1"/>
  <c r="CZ119" i="13"/>
  <c r="CU120" i="13"/>
  <c r="CY118" i="13"/>
  <c r="CK119" i="13"/>
  <c r="CH119" i="13"/>
  <c r="CI119" i="13" s="1"/>
  <c r="CT119" i="13"/>
  <c r="CY110" i="13"/>
  <c r="CK111" i="13"/>
  <c r="CT111" i="13"/>
  <c r="CH111" i="13"/>
  <c r="CI111" i="13" s="1"/>
  <c r="CU104" i="13"/>
  <c r="CO103" i="13"/>
  <c r="CP103" i="13" s="1"/>
  <c r="CZ103" i="13"/>
  <c r="CL103" i="13"/>
  <c r="CM103" i="13" s="1"/>
  <c r="CY94" i="13"/>
  <c r="CK95" i="13"/>
  <c r="CH95" i="13"/>
  <c r="CI95" i="13" s="1"/>
  <c r="CT95" i="13"/>
  <c r="CY86" i="13"/>
  <c r="CH87" i="13"/>
  <c r="CI87" i="13" s="1"/>
  <c r="CT87" i="13"/>
  <c r="CK87" i="13"/>
  <c r="CL79" i="13"/>
  <c r="CM79" i="13" s="1"/>
  <c r="CZ79" i="13"/>
  <c r="CU80" i="13"/>
  <c r="CO79" i="13"/>
  <c r="CP79" i="13" s="1"/>
  <c r="CK67" i="13"/>
  <c r="CY66" i="13"/>
  <c r="CH67" i="13"/>
  <c r="CI67" i="13" s="1"/>
  <c r="CT67" i="13"/>
  <c r="CO55" i="13"/>
  <c r="CP55" i="13" s="1"/>
  <c r="CL55" i="13"/>
  <c r="CM55" i="13" s="1"/>
  <c r="CZ55" i="13"/>
  <c r="CU56" i="13"/>
  <c r="CZ47" i="13"/>
  <c r="CO47" i="13"/>
  <c r="CP47" i="13" s="1"/>
  <c r="CU48" i="13"/>
  <c r="CL47" i="13"/>
  <c r="CM47" i="13" s="1"/>
  <c r="CO39" i="13"/>
  <c r="CP39" i="13" s="1"/>
  <c r="CL39" i="13"/>
  <c r="CM39" i="13" s="1"/>
  <c r="CZ39" i="13"/>
  <c r="CU40" i="13"/>
  <c r="CK31" i="13"/>
  <c r="CH31" i="13"/>
  <c r="CI31" i="13" s="1"/>
  <c r="CY30" i="13"/>
  <c r="CT31" i="13"/>
  <c r="CH23" i="13"/>
  <c r="CI23" i="13" s="1"/>
  <c r="CY22" i="13"/>
  <c r="CT23" i="13"/>
  <c r="CK23" i="13"/>
  <c r="CY6" i="13"/>
  <c r="CK7" i="13"/>
  <c r="CH7" i="13"/>
  <c r="CI7" i="13" s="1"/>
  <c r="CT7" i="13"/>
  <c r="CU8" i="19"/>
  <c r="CZ7" i="19"/>
  <c r="CL7" i="19"/>
  <c r="CM7" i="19" s="1"/>
  <c r="CO7" i="19"/>
  <c r="CP7" i="19" s="1"/>
  <c r="CH3" i="19"/>
  <c r="CI3" i="19" s="1"/>
  <c r="CK3" i="19"/>
  <c r="CY93" i="14"/>
  <c r="CK94" i="14"/>
  <c r="CT94" i="14"/>
  <c r="CH94" i="14"/>
  <c r="CI94" i="14" s="1"/>
  <c r="CH78" i="14"/>
  <c r="CI78" i="14" s="1"/>
  <c r="CT78" i="14"/>
  <c r="CY77" i="14"/>
  <c r="CK78" i="14"/>
  <c r="CH62" i="14"/>
  <c r="CI62" i="14" s="1"/>
  <c r="CT62" i="14"/>
  <c r="CY61" i="14"/>
  <c r="CK62" i="14"/>
  <c r="CY45" i="14"/>
  <c r="CK46" i="14"/>
  <c r="CH46" i="14"/>
  <c r="CI46" i="14" s="1"/>
  <c r="CT46" i="14"/>
  <c r="CY29" i="14"/>
  <c r="CK30" i="14"/>
  <c r="CH30" i="14"/>
  <c r="CI30" i="14" s="1"/>
  <c r="CT30" i="14"/>
  <c r="CK14" i="14"/>
  <c r="CH14" i="14"/>
  <c r="CI14" i="14" s="1"/>
  <c r="CT14" i="14"/>
  <c r="CY13" i="14"/>
  <c r="CO174" i="13"/>
  <c r="CP174" i="13" s="1"/>
  <c r="CL174" i="13"/>
  <c r="CM174" i="13" s="1"/>
  <c r="CZ174" i="13"/>
  <c r="CU175" i="13"/>
  <c r="CZ110" i="13"/>
  <c r="CU111" i="13"/>
  <c r="CO110" i="13"/>
  <c r="CP110" i="13" s="1"/>
  <c r="CL110" i="13"/>
  <c r="CM110" i="13" s="1"/>
  <c r="CO102" i="13"/>
  <c r="CP102" i="13" s="1"/>
  <c r="CL102" i="13"/>
  <c r="CM102" i="13" s="1"/>
  <c r="CZ102" i="13"/>
  <c r="CU103" i="13"/>
  <c r="CL98" i="13"/>
  <c r="CM98" i="13" s="1"/>
  <c r="CZ98" i="13"/>
  <c r="CU99" i="13"/>
  <c r="CO98" i="13"/>
  <c r="CP98" i="13" s="1"/>
  <c r="CL94" i="13"/>
  <c r="CM94" i="13" s="1"/>
  <c r="CZ94" i="13"/>
  <c r="CO94" i="13"/>
  <c r="CP94" i="13" s="1"/>
  <c r="CU95" i="13"/>
  <c r="CO86" i="13"/>
  <c r="CP86" i="13" s="1"/>
  <c r="CL86" i="13"/>
  <c r="CM86" i="13" s="1"/>
  <c r="CZ86" i="13"/>
  <c r="CU87" i="13"/>
  <c r="CL82" i="13"/>
  <c r="CM82" i="13" s="1"/>
  <c r="CZ82" i="13"/>
  <c r="CU83" i="13"/>
  <c r="CO82" i="13"/>
  <c r="CP82" i="13" s="1"/>
  <c r="CL78" i="13"/>
  <c r="CM78" i="13" s="1"/>
  <c r="CZ78" i="13"/>
  <c r="CU79" i="13"/>
  <c r="CO78" i="13"/>
  <c r="CP78" i="13" s="1"/>
  <c r="CK66" i="13"/>
  <c r="CY65" i="13"/>
  <c r="CH66" i="13"/>
  <c r="CI66" i="13" s="1"/>
  <c r="CT66" i="13"/>
  <c r="CO54" i="13"/>
  <c r="CP54" i="13" s="1"/>
  <c r="CL54" i="13"/>
  <c r="CM54" i="13" s="1"/>
  <c r="CZ54" i="13"/>
  <c r="CU55" i="13"/>
  <c r="CY49" i="13"/>
  <c r="CK50" i="13"/>
  <c r="CT50" i="13"/>
  <c r="CH50" i="13"/>
  <c r="CI50" i="13" s="1"/>
  <c r="CH46" i="13"/>
  <c r="CI46" i="13" s="1"/>
  <c r="CK46" i="13"/>
  <c r="CY45" i="13"/>
  <c r="CT46" i="13"/>
  <c r="CO34" i="13"/>
  <c r="CP34" i="13" s="1"/>
  <c r="CL34" i="13"/>
  <c r="CM34" i="13" s="1"/>
  <c r="CZ34" i="13"/>
  <c r="CU35" i="13"/>
  <c r="CL26" i="13"/>
  <c r="CM26" i="13" s="1"/>
  <c r="CU27" i="13"/>
  <c r="CZ26" i="13"/>
  <c r="CO26" i="13"/>
  <c r="CP26" i="13" s="1"/>
  <c r="CK18" i="13"/>
  <c r="CY17" i="13"/>
  <c r="CT18" i="13"/>
  <c r="CH18" i="13"/>
  <c r="CI18" i="13" s="1"/>
  <c r="CO10" i="13"/>
  <c r="CP10" i="13" s="1"/>
  <c r="CL10" i="13"/>
  <c r="CM10" i="13" s="1"/>
  <c r="CZ10" i="13"/>
  <c r="CU11" i="13"/>
  <c r="CH6" i="13"/>
  <c r="CI6" i="13" s="1"/>
  <c r="CT6" i="13"/>
  <c r="CK6" i="13"/>
  <c r="CY5" i="13"/>
  <c r="CL71" i="18"/>
  <c r="CM71" i="18" s="1"/>
  <c r="CZ71" i="18"/>
  <c r="CU72" i="18"/>
  <c r="CO71" i="18"/>
  <c r="CP71" i="18" s="1"/>
  <c r="CL23" i="18"/>
  <c r="CM23" i="18" s="1"/>
  <c r="CZ23" i="18"/>
  <c r="CO23" i="18"/>
  <c r="CP23" i="18" s="1"/>
  <c r="CU24" i="18"/>
  <c r="CL7" i="18"/>
  <c r="CM7" i="18" s="1"/>
  <c r="CZ7" i="18"/>
  <c r="CO7" i="18"/>
  <c r="CP7" i="18" s="1"/>
  <c r="CU8" i="18"/>
  <c r="CY132" i="14"/>
  <c r="CK133" i="14"/>
  <c r="CH133" i="14"/>
  <c r="CI133" i="14" s="1"/>
  <c r="CT133" i="14"/>
  <c r="CY124" i="14"/>
  <c r="CK125" i="14"/>
  <c r="CH125" i="14"/>
  <c r="CI125" i="14" s="1"/>
  <c r="CT125" i="14"/>
  <c r="CY116" i="14"/>
  <c r="CK117" i="14"/>
  <c r="CH117" i="14"/>
  <c r="CI117" i="14" s="1"/>
  <c r="CT117" i="14"/>
  <c r="CY108" i="14"/>
  <c r="CK109" i="14"/>
  <c r="CT109" i="14"/>
  <c r="CH109" i="14"/>
  <c r="CI109" i="14" s="1"/>
  <c r="CY100" i="14"/>
  <c r="CK101" i="14"/>
  <c r="CH101" i="14"/>
  <c r="CI101" i="14" s="1"/>
  <c r="CT101" i="14"/>
  <c r="CK93" i="14"/>
  <c r="CY92" i="14"/>
  <c r="CH93" i="14"/>
  <c r="CI93" i="14" s="1"/>
  <c r="CT93" i="14"/>
  <c r="CY84" i="14"/>
  <c r="CH85" i="14"/>
  <c r="CI85" i="14" s="1"/>
  <c r="CT85" i="14"/>
  <c r="CK85" i="14"/>
  <c r="CK77" i="14"/>
  <c r="CY76" i="14"/>
  <c r="CH77" i="14"/>
  <c r="CI77" i="14" s="1"/>
  <c r="CT77" i="14"/>
  <c r="CK69" i="14"/>
  <c r="CY68" i="14"/>
  <c r="CH69" i="14"/>
  <c r="CI69" i="14" s="1"/>
  <c r="CT69" i="14"/>
  <c r="CY60" i="14"/>
  <c r="CT61" i="14"/>
  <c r="CH61" i="14"/>
  <c r="CI61" i="14" s="1"/>
  <c r="CK61" i="14"/>
  <c r="CK53" i="14"/>
  <c r="CY52" i="14"/>
  <c r="CT53" i="14"/>
  <c r="CH53" i="14"/>
  <c r="CI53" i="14" s="1"/>
  <c r="CH45" i="14"/>
  <c r="CI45" i="14" s="1"/>
  <c r="CK45" i="14"/>
  <c r="CY44" i="14"/>
  <c r="CT45" i="14"/>
  <c r="CK37" i="14"/>
  <c r="CT37" i="14"/>
  <c r="CY36" i="14"/>
  <c r="CH37" i="14"/>
  <c r="CI37" i="14" s="1"/>
  <c r="CK29" i="14"/>
  <c r="CY28" i="14"/>
  <c r="CH29" i="14"/>
  <c r="CI29" i="14" s="1"/>
  <c r="CT29" i="14"/>
  <c r="CK21" i="14"/>
  <c r="CY20" i="14"/>
  <c r="CH21" i="14"/>
  <c r="CI21" i="14" s="1"/>
  <c r="CT21" i="14"/>
  <c r="CH13" i="14"/>
  <c r="CI13" i="14" s="1"/>
  <c r="CY12" i="14"/>
  <c r="CK13" i="14"/>
  <c r="CT13" i="14"/>
  <c r="CK5" i="14"/>
  <c r="CY4" i="14"/>
  <c r="CT5" i="14"/>
  <c r="CH5" i="14"/>
  <c r="CI5" i="14" s="1"/>
  <c r="CH177" i="13"/>
  <c r="CI177" i="13" s="1"/>
  <c r="CT177" i="13"/>
  <c r="CY176" i="13"/>
  <c r="CK177" i="13"/>
  <c r="CU170" i="13"/>
  <c r="CL169" i="13"/>
  <c r="CM169" i="13" s="1"/>
  <c r="CZ169" i="13"/>
  <c r="CO169" i="13"/>
  <c r="CP169" i="13" s="1"/>
  <c r="CY164" i="13"/>
  <c r="CK165" i="13"/>
  <c r="CH165" i="13"/>
  <c r="CI165" i="13" s="1"/>
  <c r="CT165" i="13"/>
  <c r="CY160" i="13"/>
  <c r="CH161" i="13"/>
  <c r="CI161" i="13" s="1"/>
  <c r="CK161" i="13"/>
  <c r="CT161" i="13"/>
  <c r="CU154" i="13"/>
  <c r="CO153" i="13"/>
  <c r="CP153" i="13" s="1"/>
  <c r="CZ153" i="13"/>
  <c r="CL153" i="13"/>
  <c r="CM153" i="13" s="1"/>
  <c r="CK145" i="13"/>
  <c r="CY144" i="13"/>
  <c r="CH145" i="13"/>
  <c r="CI145" i="13" s="1"/>
  <c r="CT145" i="13"/>
  <c r="CL137" i="13"/>
  <c r="CM137" i="13" s="1"/>
  <c r="CZ137" i="13"/>
  <c r="CO137" i="13"/>
  <c r="CP137" i="13" s="1"/>
  <c r="CU138" i="13"/>
  <c r="CH129" i="13"/>
  <c r="CI129" i="13" s="1"/>
  <c r="CT129" i="13"/>
  <c r="CY128" i="13"/>
  <c r="CK129" i="13"/>
  <c r="CL121" i="13"/>
  <c r="CM121" i="13" s="1"/>
  <c r="CZ121" i="13"/>
  <c r="CU122" i="13"/>
  <c r="CO121" i="13"/>
  <c r="CP121" i="13" s="1"/>
  <c r="CY112" i="13"/>
  <c r="CH113" i="13"/>
  <c r="CI113" i="13" s="1"/>
  <c r="CT113" i="13"/>
  <c r="CK113" i="13"/>
  <c r="CY108" i="13"/>
  <c r="CH109" i="13"/>
  <c r="CI109" i="13" s="1"/>
  <c r="CT109" i="13"/>
  <c r="CK109" i="13"/>
  <c r="CT101" i="13"/>
  <c r="CK101" i="13"/>
  <c r="CY100" i="13"/>
  <c r="CH101" i="13"/>
  <c r="CI101" i="13" s="1"/>
  <c r="CY92" i="13"/>
  <c r="CH93" i="13"/>
  <c r="CI93" i="13" s="1"/>
  <c r="CT93" i="13"/>
  <c r="CK93" i="13"/>
  <c r="CK85" i="13"/>
  <c r="CT85" i="13"/>
  <c r="CH85" i="13"/>
  <c r="CI85" i="13" s="1"/>
  <c r="CY84" i="13"/>
  <c r="CH77" i="13"/>
  <c r="CI77" i="13" s="1"/>
  <c r="CY76" i="13"/>
  <c r="CK77" i="13"/>
  <c r="CT77" i="13"/>
  <c r="CH69" i="13"/>
  <c r="CI69" i="13" s="1"/>
  <c r="CY68" i="13"/>
  <c r="CK69" i="13"/>
  <c r="CT69" i="13"/>
  <c r="CK61" i="13"/>
  <c r="CH61" i="13"/>
  <c r="CI61" i="13" s="1"/>
  <c r="CT61" i="13"/>
  <c r="CY60" i="13"/>
  <c r="CK53" i="13"/>
  <c r="CH53" i="13"/>
  <c r="CI53" i="13" s="1"/>
  <c r="CT53" i="13"/>
  <c r="CY52" i="13"/>
  <c r="CK45" i="13"/>
  <c r="CT45" i="13"/>
  <c r="CH45" i="13"/>
  <c r="CI45" i="13" s="1"/>
  <c r="CY44" i="13"/>
  <c r="CH37" i="13"/>
  <c r="CI37" i="13" s="1"/>
  <c r="CY36" i="13"/>
  <c r="CK37" i="13"/>
  <c r="CT37" i="13"/>
  <c r="CK29" i="13"/>
  <c r="CT29" i="13"/>
  <c r="CH29" i="13"/>
  <c r="CI29" i="13" s="1"/>
  <c r="CY28" i="13"/>
  <c r="CH21" i="13"/>
  <c r="CI21" i="13" s="1"/>
  <c r="CY20" i="13"/>
  <c r="CK21" i="13"/>
  <c r="CT21" i="13"/>
  <c r="CH13" i="13"/>
  <c r="CI13" i="13" s="1"/>
  <c r="CY12" i="13"/>
  <c r="CK13" i="13"/>
  <c r="CT13" i="13"/>
  <c r="CT5" i="13"/>
  <c r="CK5" i="13"/>
  <c r="CY4" i="13"/>
  <c r="CH5" i="13"/>
  <c r="CI5" i="13" s="1"/>
  <c r="CL136" i="14"/>
  <c r="CM136" i="14" s="1"/>
  <c r="CZ136" i="14"/>
  <c r="CU137" i="14"/>
  <c r="CO136" i="14"/>
  <c r="CP136" i="14" s="1"/>
  <c r="CO128" i="14"/>
  <c r="CP128" i="14" s="1"/>
  <c r="CL128" i="14"/>
  <c r="CM128" i="14" s="1"/>
  <c r="CZ128" i="14"/>
  <c r="CU129" i="14"/>
  <c r="CL120" i="14"/>
  <c r="CM120" i="14" s="1"/>
  <c r="CZ120" i="14"/>
  <c r="CU121" i="14"/>
  <c r="CO120" i="14"/>
  <c r="CP120" i="14" s="1"/>
  <c r="CO112" i="14"/>
  <c r="CP112" i="14" s="1"/>
  <c r="CU113" i="14"/>
  <c r="CL112" i="14"/>
  <c r="CM112" i="14" s="1"/>
  <c r="CZ112" i="14"/>
  <c r="CO104" i="14"/>
  <c r="CP104" i="14" s="1"/>
  <c r="CU105" i="14"/>
  <c r="CL104" i="14"/>
  <c r="CM104" i="14" s="1"/>
  <c r="CZ104" i="14"/>
  <c r="CO96" i="14"/>
  <c r="CP96" i="14" s="1"/>
  <c r="CU97" i="14"/>
  <c r="CL96" i="14"/>
  <c r="CM96" i="14" s="1"/>
  <c r="CZ96" i="14"/>
  <c r="CO88" i="14"/>
  <c r="CP88" i="14" s="1"/>
  <c r="CL88" i="14"/>
  <c r="CM88" i="14" s="1"/>
  <c r="CZ88" i="14"/>
  <c r="CU89" i="14"/>
  <c r="CO80" i="14"/>
  <c r="CP80" i="14" s="1"/>
  <c r="CL80" i="14"/>
  <c r="CM80" i="14" s="1"/>
  <c r="CZ80" i="14"/>
  <c r="CU81" i="14"/>
  <c r="CO72" i="14"/>
  <c r="CP72" i="14" s="1"/>
  <c r="CL72" i="14"/>
  <c r="CM72" i="14" s="1"/>
  <c r="CZ72" i="14"/>
  <c r="CU73" i="14"/>
  <c r="CO64" i="14"/>
  <c r="CP64" i="14" s="1"/>
  <c r="CL64" i="14"/>
  <c r="CM64" i="14" s="1"/>
  <c r="CZ64" i="14"/>
  <c r="CU65" i="14"/>
  <c r="CU57" i="14"/>
  <c r="CO56" i="14"/>
  <c r="CP56" i="14" s="1"/>
  <c r="CL56" i="14"/>
  <c r="CM56" i="14" s="1"/>
  <c r="CZ56" i="14"/>
  <c r="CU49" i="14"/>
  <c r="CL48" i="14"/>
  <c r="CM48" i="14" s="1"/>
  <c r="CZ48" i="14"/>
  <c r="CO48" i="14"/>
  <c r="CP48" i="14" s="1"/>
  <c r="CL40" i="14"/>
  <c r="CM40" i="14" s="1"/>
  <c r="CZ40" i="14"/>
  <c r="CO40" i="14"/>
  <c r="CP40" i="14" s="1"/>
  <c r="CU41" i="14"/>
  <c r="CL32" i="14"/>
  <c r="CM32" i="14" s="1"/>
  <c r="CZ32" i="14"/>
  <c r="CU33" i="14"/>
  <c r="CO32" i="14"/>
  <c r="CP32" i="14" s="1"/>
  <c r="CL24" i="14"/>
  <c r="CM24" i="14" s="1"/>
  <c r="CZ24" i="14"/>
  <c r="CU25" i="14"/>
  <c r="CO24" i="14"/>
  <c r="CP24" i="14" s="1"/>
  <c r="CL16" i="14"/>
  <c r="CM16" i="14" s="1"/>
  <c r="CZ16" i="14"/>
  <c r="CU17" i="14"/>
  <c r="CO16" i="14"/>
  <c r="CP16" i="14" s="1"/>
  <c r="CO8" i="14"/>
  <c r="CP8" i="14" s="1"/>
  <c r="CZ8" i="14"/>
  <c r="CL8" i="14"/>
  <c r="CM8" i="14" s="1"/>
  <c r="CU9" i="14"/>
  <c r="CL156" i="13"/>
  <c r="CM156" i="13" s="1"/>
  <c r="CZ156" i="13"/>
  <c r="CU157" i="13"/>
  <c r="CO156" i="13"/>
  <c r="CP156" i="13" s="1"/>
  <c r="CU141" i="13"/>
  <c r="CO140" i="13"/>
  <c r="CP140" i="13" s="1"/>
  <c r="CL140" i="13"/>
  <c r="CM140" i="13" s="1"/>
  <c r="CZ140" i="13"/>
  <c r="CU133" i="13"/>
  <c r="CO132" i="13"/>
  <c r="CP132" i="13" s="1"/>
  <c r="CL132" i="13"/>
  <c r="CM132" i="13" s="1"/>
  <c r="CZ132" i="13"/>
  <c r="CU113" i="13"/>
  <c r="CO112" i="13"/>
  <c r="CP112" i="13" s="1"/>
  <c r="CL112" i="13"/>
  <c r="CM112" i="13" s="1"/>
  <c r="CZ112" i="13"/>
  <c r="CO100" i="13"/>
  <c r="CP100" i="13" s="1"/>
  <c r="CL100" i="13"/>
  <c r="CM100" i="13" s="1"/>
  <c r="CZ100" i="13"/>
  <c r="CU101" i="13"/>
  <c r="CH96" i="13"/>
  <c r="CI96" i="13" s="1"/>
  <c r="CY95" i="13"/>
  <c r="CK96" i="13"/>
  <c r="CT96" i="13"/>
  <c r="CH88" i="13"/>
  <c r="CI88" i="13" s="1"/>
  <c r="CT88" i="13"/>
  <c r="CY87" i="13"/>
  <c r="CK88" i="13"/>
  <c r="CU85" i="13"/>
  <c r="CO84" i="13"/>
  <c r="CP84" i="13" s="1"/>
  <c r="CZ84" i="13"/>
  <c r="CL84" i="13"/>
  <c r="CM84" i="13" s="1"/>
  <c r="CO80" i="13"/>
  <c r="CP80" i="13" s="1"/>
  <c r="CZ80" i="13"/>
  <c r="CL80" i="13"/>
  <c r="CM80" i="13" s="1"/>
  <c r="CU81" i="13"/>
  <c r="CQ5" i="25"/>
  <c r="CV4" i="25"/>
  <c r="CY59" i="24"/>
  <c r="CH60" i="24"/>
  <c r="CI60" i="24" s="1"/>
  <c r="CK60" i="24"/>
  <c r="CT60" i="24"/>
  <c r="CH52" i="24"/>
  <c r="CI52" i="24" s="1"/>
  <c r="CY51" i="24"/>
  <c r="CT52" i="24"/>
  <c r="CK52" i="24"/>
  <c r="CY43" i="24"/>
  <c r="CH44" i="24"/>
  <c r="CI44" i="24" s="1"/>
  <c r="CT44" i="24"/>
  <c r="CK44" i="24"/>
  <c r="CK36" i="24"/>
  <c r="CT36" i="24"/>
  <c r="CY35" i="24"/>
  <c r="CH36" i="24"/>
  <c r="CI36" i="24" s="1"/>
  <c r="CT28" i="24"/>
  <c r="CK28" i="24"/>
  <c r="CH28" i="24"/>
  <c r="CI28" i="24" s="1"/>
  <c r="CY27" i="24"/>
  <c r="CY19" i="24"/>
  <c r="CH20" i="24"/>
  <c r="CI20" i="24" s="1"/>
  <c r="CT20" i="24"/>
  <c r="CK20" i="24"/>
  <c r="CY11" i="24"/>
  <c r="CH12" i="24"/>
  <c r="CI12" i="24" s="1"/>
  <c r="CK12" i="24"/>
  <c r="CT12" i="24"/>
  <c r="CH4" i="24"/>
  <c r="CI4" i="24" s="1"/>
  <c r="CT4" i="24"/>
  <c r="CY3" i="24"/>
  <c r="CK4" i="24"/>
  <c r="CH4" i="22"/>
  <c r="CI4" i="22" s="1"/>
  <c r="CT4" i="22"/>
  <c r="CK4" i="22"/>
  <c r="CY3" i="22"/>
  <c r="CO49" i="21"/>
  <c r="CP49" i="21" s="1"/>
  <c r="CU50" i="21"/>
  <c r="CL49" i="21"/>
  <c r="CM49" i="21" s="1"/>
  <c r="CZ49" i="21"/>
  <c r="CH45" i="21"/>
  <c r="CI45" i="21" s="1"/>
  <c r="CT45" i="21"/>
  <c r="CK45" i="21"/>
  <c r="CY44" i="21"/>
  <c r="CY36" i="21"/>
  <c r="CK37" i="21"/>
  <c r="CH37" i="21"/>
  <c r="CI37" i="21" s="1"/>
  <c r="CT37" i="21"/>
  <c r="CH21" i="21"/>
  <c r="CI21" i="21" s="1"/>
  <c r="CK21" i="21"/>
  <c r="CY20" i="21"/>
  <c r="CT21" i="21"/>
  <c r="CY4" i="21"/>
  <c r="CH5" i="21"/>
  <c r="CI5" i="21" s="1"/>
  <c r="CK5" i="21"/>
  <c r="CT5" i="21"/>
  <c r="CL170" i="19"/>
  <c r="CM170" i="19" s="1"/>
  <c r="CZ170" i="19"/>
  <c r="CO170" i="19"/>
  <c r="CP170" i="19" s="1"/>
  <c r="CU171" i="19"/>
  <c r="CY165" i="19"/>
  <c r="CH166" i="19"/>
  <c r="CI166" i="19" s="1"/>
  <c r="CT166" i="19"/>
  <c r="CK166" i="19"/>
  <c r="CL162" i="19"/>
  <c r="CM162" i="19" s="1"/>
  <c r="CZ162" i="19"/>
  <c r="CU163" i="19"/>
  <c r="CO162" i="19"/>
  <c r="CP162" i="19" s="1"/>
  <c r="CK158" i="19"/>
  <c r="CH158" i="19"/>
  <c r="CI158" i="19" s="1"/>
  <c r="CT158" i="19"/>
  <c r="CY157" i="19"/>
  <c r="CU155" i="19"/>
  <c r="CL154" i="19"/>
  <c r="CM154" i="19" s="1"/>
  <c r="CZ154" i="19"/>
  <c r="CO154" i="19"/>
  <c r="CP154" i="19" s="1"/>
  <c r="CK150" i="19"/>
  <c r="CY149" i="19"/>
  <c r="CT150" i="19"/>
  <c r="CH150" i="19"/>
  <c r="CI150" i="19" s="1"/>
  <c r="CO146" i="19"/>
  <c r="CP146" i="19" s="1"/>
  <c r="CL146" i="19"/>
  <c r="CM146" i="19" s="1"/>
  <c r="CZ146" i="19"/>
  <c r="CU147" i="19"/>
  <c r="CY141" i="19"/>
  <c r="CH142" i="19"/>
  <c r="CI142" i="19" s="1"/>
  <c r="CT142" i="19"/>
  <c r="CK142" i="19"/>
  <c r="CO138" i="19"/>
  <c r="CP138" i="19" s="1"/>
  <c r="CL138" i="19"/>
  <c r="CM138" i="19" s="1"/>
  <c r="CU139" i="19"/>
  <c r="CZ138" i="19"/>
  <c r="CY133" i="19"/>
  <c r="CH134" i="19"/>
  <c r="CI134" i="19" s="1"/>
  <c r="CT134" i="19"/>
  <c r="CK134" i="19"/>
  <c r="CO130" i="19"/>
  <c r="CP130" i="19" s="1"/>
  <c r="CU131" i="19"/>
  <c r="CL130" i="19"/>
  <c r="CM130" i="19" s="1"/>
  <c r="CZ130" i="19"/>
  <c r="CY125" i="19"/>
  <c r="CH126" i="19"/>
  <c r="CI126" i="19" s="1"/>
  <c r="CT126" i="19"/>
  <c r="CK126" i="19"/>
  <c r="CO122" i="19"/>
  <c r="CP122" i="19" s="1"/>
  <c r="CZ122" i="19"/>
  <c r="CL122" i="19"/>
  <c r="CM122" i="19" s="1"/>
  <c r="CU123" i="19"/>
  <c r="CY117" i="19"/>
  <c r="CH118" i="19"/>
  <c r="CI118" i="19" s="1"/>
  <c r="CT118" i="19"/>
  <c r="CK118" i="19"/>
  <c r="CO114" i="19"/>
  <c r="CP114" i="19" s="1"/>
  <c r="CZ114" i="19"/>
  <c r="CU115" i="19"/>
  <c r="CL114" i="19"/>
  <c r="CM114" i="19" s="1"/>
  <c r="CY109" i="19"/>
  <c r="CH110" i="19"/>
  <c r="CI110" i="19" s="1"/>
  <c r="CT110" i="19"/>
  <c r="CK110" i="19"/>
  <c r="CO106" i="19"/>
  <c r="CP106" i="19" s="1"/>
  <c r="CL106" i="19"/>
  <c r="CM106" i="19" s="1"/>
  <c r="CU107" i="19"/>
  <c r="CZ106" i="19"/>
  <c r="CY101" i="19"/>
  <c r="CH102" i="19"/>
  <c r="CI102" i="19" s="1"/>
  <c r="CT102" i="19"/>
  <c r="CK102" i="19"/>
  <c r="CO98" i="19"/>
  <c r="CP98" i="19" s="1"/>
  <c r="CZ98" i="19"/>
  <c r="CL98" i="19"/>
  <c r="CM98" i="19" s="1"/>
  <c r="CU99" i="19"/>
  <c r="CY93" i="19"/>
  <c r="CT94" i="19"/>
  <c r="CK94" i="19"/>
  <c r="CH94" i="19"/>
  <c r="CI94" i="19" s="1"/>
  <c r="CZ90" i="19"/>
  <c r="CU91" i="19"/>
  <c r="CL90" i="19"/>
  <c r="CM90" i="19" s="1"/>
  <c r="CO90" i="19"/>
  <c r="CP90" i="19" s="1"/>
  <c r="CH86" i="19"/>
  <c r="CI86" i="19" s="1"/>
  <c r="CK86" i="19"/>
  <c r="CT86" i="19"/>
  <c r="CY85" i="19"/>
  <c r="CZ82" i="19"/>
  <c r="CU83" i="19"/>
  <c r="CO82" i="19"/>
  <c r="CP82" i="19" s="1"/>
  <c r="CL82" i="19"/>
  <c r="CM82" i="19" s="1"/>
  <c r="CY77" i="19"/>
  <c r="CH78" i="19"/>
  <c r="CI78" i="19" s="1"/>
  <c r="CK78" i="19"/>
  <c r="CT78" i="19"/>
  <c r="CZ74" i="19"/>
  <c r="CU75" i="19"/>
  <c r="CL74" i="19"/>
  <c r="CM74" i="19" s="1"/>
  <c r="CO74" i="19"/>
  <c r="CP74" i="19" s="1"/>
  <c r="CY69" i="19"/>
  <c r="CK70" i="19"/>
  <c r="CT70" i="19"/>
  <c r="CH70" i="19"/>
  <c r="CI70" i="19" s="1"/>
  <c r="CO66" i="19"/>
  <c r="CP66" i="19" s="1"/>
  <c r="CL66" i="19"/>
  <c r="CM66" i="19" s="1"/>
  <c r="CU67" i="19"/>
  <c r="CZ66" i="19"/>
  <c r="CH62" i="19"/>
  <c r="CI62" i="19" s="1"/>
  <c r="CK62" i="19"/>
  <c r="CT62" i="19"/>
  <c r="CY61" i="19"/>
  <c r="CO58" i="19"/>
  <c r="CP58" i="19" s="1"/>
  <c r="CL58" i="19"/>
  <c r="CM58" i="19" s="1"/>
  <c r="CU59" i="19"/>
  <c r="CZ58" i="19"/>
  <c r="CK54" i="19"/>
  <c r="CT54" i="19"/>
  <c r="CY53" i="19"/>
  <c r="CH54" i="19"/>
  <c r="CI54" i="19" s="1"/>
  <c r="CZ50" i="19"/>
  <c r="CU51" i="19"/>
  <c r="CO50" i="19"/>
  <c r="CP50" i="19" s="1"/>
  <c r="CL50" i="19"/>
  <c r="CM50" i="19" s="1"/>
  <c r="CT46" i="19"/>
  <c r="CK46" i="19"/>
  <c r="CH46" i="19"/>
  <c r="CI46" i="19" s="1"/>
  <c r="CY45" i="19"/>
  <c r="CL42" i="19"/>
  <c r="CM42" i="19" s="1"/>
  <c r="CZ42" i="19"/>
  <c r="CO42" i="19"/>
  <c r="CP42" i="19" s="1"/>
  <c r="CU43" i="19"/>
  <c r="CH38" i="19"/>
  <c r="CI38" i="19" s="1"/>
  <c r="CK38" i="19"/>
  <c r="CY37" i="19"/>
  <c r="CT38" i="19"/>
  <c r="CO34" i="19"/>
  <c r="CP34" i="19" s="1"/>
  <c r="CL34" i="19"/>
  <c r="CM34" i="19" s="1"/>
  <c r="CZ34" i="19"/>
  <c r="CU35" i="19"/>
  <c r="CY29" i="19"/>
  <c r="CK30" i="19"/>
  <c r="CH30" i="19"/>
  <c r="CI30" i="19" s="1"/>
  <c r="CT30" i="19"/>
  <c r="CU27" i="19"/>
  <c r="CO26" i="19"/>
  <c r="CP26" i="19" s="1"/>
  <c r="CZ26" i="19"/>
  <c r="CL26" i="19"/>
  <c r="CM26" i="19" s="1"/>
  <c r="CY21" i="19"/>
  <c r="CK22" i="19"/>
  <c r="CT22" i="19"/>
  <c r="CH22" i="19"/>
  <c r="CI22" i="19" s="1"/>
  <c r="CU19" i="19"/>
  <c r="CZ18" i="19"/>
  <c r="CL18" i="19"/>
  <c r="CM18" i="19" s="1"/>
  <c r="CO18" i="19"/>
  <c r="CP18" i="19" s="1"/>
  <c r="CY13" i="19"/>
  <c r="CK14" i="19"/>
  <c r="CH14" i="19"/>
  <c r="CI14" i="19" s="1"/>
  <c r="CT14" i="19"/>
  <c r="CU11" i="19"/>
  <c r="CO10" i="19"/>
  <c r="CP10" i="19" s="1"/>
  <c r="CL10" i="19"/>
  <c r="CM10" i="19" s="1"/>
  <c r="CZ10" i="19"/>
  <c r="CH6" i="19"/>
  <c r="CI6" i="19" s="1"/>
  <c r="CT6" i="19"/>
  <c r="CK6" i="19"/>
  <c r="CY5" i="19"/>
  <c r="CY182" i="18"/>
  <c r="CT183" i="18"/>
  <c r="CK183" i="18"/>
  <c r="CH183" i="18"/>
  <c r="CI183" i="18" s="1"/>
  <c r="CL179" i="18"/>
  <c r="CM179" i="18" s="1"/>
  <c r="CZ179" i="18"/>
  <c r="CO179" i="18"/>
  <c r="CP179" i="18" s="1"/>
  <c r="CU180" i="18"/>
  <c r="CK175" i="18"/>
  <c r="CT175" i="18"/>
  <c r="CY174" i="18"/>
  <c r="CH175" i="18"/>
  <c r="CI175" i="18" s="1"/>
  <c r="CT167" i="18"/>
  <c r="CY166" i="18"/>
  <c r="CK167" i="18"/>
  <c r="CH167" i="18"/>
  <c r="CI167" i="18" s="1"/>
  <c r="CL163" i="18"/>
  <c r="CM163" i="18" s="1"/>
  <c r="CZ163" i="18"/>
  <c r="CO163" i="18"/>
  <c r="CP163" i="18" s="1"/>
  <c r="CU164" i="18"/>
  <c r="CK159" i="18"/>
  <c r="CH159" i="18"/>
  <c r="CI159" i="18" s="1"/>
  <c r="CT159" i="18"/>
  <c r="CY158" i="18"/>
  <c r="CT151" i="18"/>
  <c r="CH151" i="18"/>
  <c r="CI151" i="18" s="1"/>
  <c r="CY150" i="18"/>
  <c r="CK151" i="18"/>
  <c r="CO147" i="18"/>
  <c r="CP147" i="18" s="1"/>
  <c r="CL147" i="18"/>
  <c r="CM147" i="18" s="1"/>
  <c r="CZ147" i="18"/>
  <c r="CU148" i="18"/>
  <c r="CH143" i="18"/>
  <c r="CI143" i="18" s="1"/>
  <c r="CK143" i="18"/>
  <c r="CY142" i="18"/>
  <c r="CT143" i="18"/>
  <c r="CT135" i="18"/>
  <c r="CK135" i="18"/>
  <c r="CH135" i="18"/>
  <c r="CI135" i="18" s="1"/>
  <c r="CY134" i="18"/>
  <c r="CL131" i="18"/>
  <c r="CM131" i="18" s="1"/>
  <c r="CZ131" i="18"/>
  <c r="CO131" i="18"/>
  <c r="CP131" i="18" s="1"/>
  <c r="CU132" i="18"/>
  <c r="CY126" i="18"/>
  <c r="CT127" i="18"/>
  <c r="CH127" i="18"/>
  <c r="CI127" i="18" s="1"/>
  <c r="CK127" i="18"/>
  <c r="CT119" i="18"/>
  <c r="CY118" i="18"/>
  <c r="CH119" i="18"/>
  <c r="CI119" i="18" s="1"/>
  <c r="CK119" i="18"/>
  <c r="CO115" i="18"/>
  <c r="CP115" i="18" s="1"/>
  <c r="CU116" i="18"/>
  <c r="CL115" i="18"/>
  <c r="CM115" i="18" s="1"/>
  <c r="CZ115" i="18"/>
  <c r="CT111" i="18"/>
  <c r="CY110" i="18"/>
  <c r="CH111" i="18"/>
  <c r="CI111" i="18" s="1"/>
  <c r="CK111" i="18"/>
  <c r="CK103" i="18"/>
  <c r="CH103" i="18"/>
  <c r="CI103" i="18" s="1"/>
  <c r="CY102" i="18"/>
  <c r="CT103" i="18"/>
  <c r="CL99" i="18"/>
  <c r="CM99" i="18" s="1"/>
  <c r="CZ99" i="18"/>
  <c r="CO99" i="18"/>
  <c r="CP99" i="18" s="1"/>
  <c r="CU100" i="18"/>
  <c r="CT95" i="18"/>
  <c r="CY94" i="18"/>
  <c r="CK95" i="18"/>
  <c r="CH95" i="18"/>
  <c r="CI95" i="18" s="1"/>
  <c r="CH87" i="18"/>
  <c r="CI87" i="18" s="1"/>
  <c r="CK87" i="18"/>
  <c r="CT87" i="18"/>
  <c r="CY86" i="18"/>
  <c r="CZ24" i="25"/>
  <c r="CU25" i="25"/>
  <c r="CL24" i="25"/>
  <c r="CM24" i="25" s="1"/>
  <c r="CO24" i="25"/>
  <c r="CP24" i="25" s="1"/>
  <c r="CK24" i="25"/>
  <c r="CT24" i="25"/>
  <c r="CH24" i="25"/>
  <c r="CI24" i="25" s="1"/>
  <c r="CY23" i="25"/>
  <c r="CZ16" i="25"/>
  <c r="CU17" i="25"/>
  <c r="CO16" i="25"/>
  <c r="CP16" i="25" s="1"/>
  <c r="CL16" i="25"/>
  <c r="CM16" i="25" s="1"/>
  <c r="CH16" i="25"/>
  <c r="CI16" i="25" s="1"/>
  <c r="CK16" i="25"/>
  <c r="CT16" i="25"/>
  <c r="CY15" i="25"/>
  <c r="CZ8" i="25"/>
  <c r="CU9" i="25"/>
  <c r="CL8" i="25"/>
  <c r="CM8" i="25" s="1"/>
  <c r="CO8" i="25"/>
  <c r="CP8" i="25" s="1"/>
  <c r="CK8" i="25"/>
  <c r="CT8" i="25"/>
  <c r="CH8" i="25"/>
  <c r="CI8" i="25" s="1"/>
  <c r="CY7" i="25"/>
  <c r="BQ4" i="25"/>
  <c r="BR4" i="25"/>
  <c r="CY54" i="24"/>
  <c r="CH55" i="24"/>
  <c r="CI55" i="24" s="1"/>
  <c r="CK55" i="24"/>
  <c r="CT55" i="24"/>
  <c r="CY46" i="24"/>
  <c r="CH47" i="24"/>
  <c r="CI47" i="24" s="1"/>
  <c r="CK47" i="24"/>
  <c r="CT47" i="24"/>
  <c r="CH39" i="24"/>
  <c r="CI39" i="24" s="1"/>
  <c r="CY38" i="24"/>
  <c r="CT39" i="24"/>
  <c r="CK39" i="24"/>
  <c r="CK31" i="24"/>
  <c r="CH31" i="24"/>
  <c r="CI31" i="24" s="1"/>
  <c r="CT31" i="24"/>
  <c r="CY30" i="24"/>
  <c r="CY22" i="24"/>
  <c r="CT23" i="24"/>
  <c r="CK23" i="24"/>
  <c r="CH23" i="24"/>
  <c r="CI23" i="24" s="1"/>
  <c r="CY14" i="24"/>
  <c r="CT15" i="24"/>
  <c r="CK15" i="24"/>
  <c r="CH15" i="24"/>
  <c r="CI15" i="24" s="1"/>
  <c r="CH7" i="24"/>
  <c r="CI7" i="24" s="1"/>
  <c r="CK7" i="24"/>
  <c r="CT7" i="24"/>
  <c r="CY6" i="24"/>
  <c r="CL48" i="21"/>
  <c r="CM48" i="21" s="1"/>
  <c r="CU49" i="21"/>
  <c r="CO48" i="21"/>
  <c r="CP48" i="21" s="1"/>
  <c r="CZ48" i="21"/>
  <c r="CL40" i="21"/>
  <c r="CM40" i="21" s="1"/>
  <c r="CU41" i="21"/>
  <c r="CO40" i="21"/>
  <c r="CP40" i="21" s="1"/>
  <c r="CZ40" i="21"/>
  <c r="CO32" i="21"/>
  <c r="CP32" i="21" s="1"/>
  <c r="CZ32" i="21"/>
  <c r="CL32" i="21"/>
  <c r="CM32" i="21" s="1"/>
  <c r="CU33" i="21"/>
  <c r="CT32" i="21"/>
  <c r="CK32" i="21"/>
  <c r="CH32" i="21"/>
  <c r="CI32" i="21" s="1"/>
  <c r="CY31" i="21"/>
  <c r="CO24" i="21"/>
  <c r="CP24" i="21" s="1"/>
  <c r="CU25" i="21"/>
  <c r="CZ24" i="21"/>
  <c r="CL24" i="21"/>
  <c r="CM24" i="21" s="1"/>
  <c r="CT24" i="21"/>
  <c r="CK24" i="21"/>
  <c r="CH24" i="21"/>
  <c r="CI24" i="21" s="1"/>
  <c r="CY23" i="21"/>
  <c r="CO16" i="21"/>
  <c r="CP16" i="21" s="1"/>
  <c r="CU17" i="21"/>
  <c r="CZ16" i="21"/>
  <c r="CL16" i="21"/>
  <c r="CM16" i="21" s="1"/>
  <c r="CT16" i="21"/>
  <c r="CK16" i="21"/>
  <c r="CH16" i="21"/>
  <c r="CI16" i="21" s="1"/>
  <c r="CY15" i="21"/>
  <c r="CO8" i="21"/>
  <c r="CP8" i="21" s="1"/>
  <c r="CU9" i="21"/>
  <c r="CZ8" i="21"/>
  <c r="CL8" i="21"/>
  <c r="CM8" i="21" s="1"/>
  <c r="CT8" i="21"/>
  <c r="CK8" i="21"/>
  <c r="CH8" i="21"/>
  <c r="CI8" i="21" s="1"/>
  <c r="CY7" i="21"/>
  <c r="CO165" i="19"/>
  <c r="CP165" i="19" s="1"/>
  <c r="CU166" i="19"/>
  <c r="CZ165" i="19"/>
  <c r="CL165" i="19"/>
  <c r="CM165" i="19" s="1"/>
  <c r="CL149" i="19"/>
  <c r="CM149" i="19" s="1"/>
  <c r="CZ149" i="19"/>
  <c r="CU150" i="19"/>
  <c r="CO149" i="19"/>
  <c r="CP149" i="19" s="1"/>
  <c r="CZ133" i="19"/>
  <c r="CL133" i="19"/>
  <c r="CM133" i="19" s="1"/>
  <c r="CO133" i="19"/>
  <c r="CP133" i="19" s="1"/>
  <c r="CU134" i="19"/>
  <c r="CL117" i="19"/>
  <c r="CM117" i="19" s="1"/>
  <c r="CZ117" i="19"/>
  <c r="CO117" i="19"/>
  <c r="CP117" i="19" s="1"/>
  <c r="CU118" i="19"/>
  <c r="CZ101" i="19"/>
  <c r="CL101" i="19"/>
  <c r="CM101" i="19" s="1"/>
  <c r="CO101" i="19"/>
  <c r="CP101" i="19" s="1"/>
  <c r="CU102" i="19"/>
  <c r="CZ85" i="19"/>
  <c r="CL85" i="19"/>
  <c r="CM85" i="19" s="1"/>
  <c r="CO85" i="19"/>
  <c r="CP85" i="19" s="1"/>
  <c r="CU86" i="19"/>
  <c r="CO69" i="19"/>
  <c r="CP69" i="19" s="1"/>
  <c r="CL69" i="19"/>
  <c r="CM69" i="19" s="1"/>
  <c r="CU70" i="19"/>
  <c r="CZ69" i="19"/>
  <c r="CO49" i="19"/>
  <c r="CP49" i="19" s="1"/>
  <c r="CZ49" i="19"/>
  <c r="CL49" i="19"/>
  <c r="CM49" i="19" s="1"/>
  <c r="CU50" i="19"/>
  <c r="CL33" i="19"/>
  <c r="CM33" i="19" s="1"/>
  <c r="CU34" i="19"/>
  <c r="CO33" i="19"/>
  <c r="CP33" i="19" s="1"/>
  <c r="CZ33" i="19"/>
  <c r="CZ17" i="19"/>
  <c r="CO17" i="19"/>
  <c r="CP17" i="19" s="1"/>
  <c r="CU18" i="19"/>
  <c r="CL17" i="19"/>
  <c r="CM17" i="19" s="1"/>
  <c r="CY189" i="18"/>
  <c r="CZ135" i="14"/>
  <c r="CO135" i="14"/>
  <c r="CP135" i="14" s="1"/>
  <c r="CU136" i="14"/>
  <c r="CL135" i="14"/>
  <c r="CM135" i="14" s="1"/>
  <c r="CL127" i="14"/>
  <c r="CM127" i="14" s="1"/>
  <c r="CZ127" i="14"/>
  <c r="CO127" i="14"/>
  <c r="CP127" i="14" s="1"/>
  <c r="CU128" i="14"/>
  <c r="CZ119" i="14"/>
  <c r="CO119" i="14"/>
  <c r="CP119" i="14" s="1"/>
  <c r="CU120" i="14"/>
  <c r="CL119" i="14"/>
  <c r="CM119" i="14" s="1"/>
  <c r="CL111" i="14"/>
  <c r="CM111" i="14" s="1"/>
  <c r="CZ111" i="14"/>
  <c r="CU112" i="14"/>
  <c r="CO111" i="14"/>
  <c r="CP111" i="14" s="1"/>
  <c r="CL103" i="14"/>
  <c r="CM103" i="14" s="1"/>
  <c r="CZ103" i="14"/>
  <c r="CU104" i="14"/>
  <c r="CO103" i="14"/>
  <c r="CP103" i="14" s="1"/>
  <c r="CZ95" i="14"/>
  <c r="CU96" i="14"/>
  <c r="CL95" i="14"/>
  <c r="CM95" i="14" s="1"/>
  <c r="CO95" i="14"/>
  <c r="CP95" i="14" s="1"/>
  <c r="CU88" i="14"/>
  <c r="CL87" i="14"/>
  <c r="CM87" i="14" s="1"/>
  <c r="CO87" i="14"/>
  <c r="CP87" i="14" s="1"/>
  <c r="CZ87" i="14"/>
  <c r="CL79" i="14"/>
  <c r="CM79" i="14" s="1"/>
  <c r="CZ79" i="14"/>
  <c r="CO79" i="14"/>
  <c r="CP79" i="14" s="1"/>
  <c r="CU80" i="14"/>
  <c r="CL71" i="14"/>
  <c r="CM71" i="14" s="1"/>
  <c r="CZ71" i="14"/>
  <c r="CO71" i="14"/>
  <c r="CP71" i="14" s="1"/>
  <c r="CU72" i="14"/>
  <c r="CO63" i="14"/>
  <c r="CP63" i="14" s="1"/>
  <c r="CZ63" i="14"/>
  <c r="CL63" i="14"/>
  <c r="CM63" i="14" s="1"/>
  <c r="CU64" i="14"/>
  <c r="CU56" i="14"/>
  <c r="CO55" i="14"/>
  <c r="CP55" i="14" s="1"/>
  <c r="CZ55" i="14"/>
  <c r="CL55" i="14"/>
  <c r="CM55" i="14" s="1"/>
  <c r="CZ47" i="14"/>
  <c r="CL47" i="14"/>
  <c r="CM47" i="14" s="1"/>
  <c r="CU48" i="14"/>
  <c r="CO47" i="14"/>
  <c r="CP47" i="14" s="1"/>
  <c r="CL39" i="14"/>
  <c r="CM39" i="14" s="1"/>
  <c r="CU40" i="14"/>
  <c r="CO39" i="14"/>
  <c r="CP39" i="14" s="1"/>
  <c r="CZ39" i="14"/>
  <c r="CO31" i="14"/>
  <c r="CP31" i="14" s="1"/>
  <c r="CZ31" i="14"/>
  <c r="CL31" i="14"/>
  <c r="CM31" i="14" s="1"/>
  <c r="CU32" i="14"/>
  <c r="CL23" i="14"/>
  <c r="CM23" i="14" s="1"/>
  <c r="CU24" i="14"/>
  <c r="CO23" i="14"/>
  <c r="CP23" i="14" s="1"/>
  <c r="CZ23" i="14"/>
  <c r="CO15" i="14"/>
  <c r="CP15" i="14" s="1"/>
  <c r="CZ15" i="14"/>
  <c r="CL15" i="14"/>
  <c r="CM15" i="14" s="1"/>
  <c r="CU16" i="14"/>
  <c r="CU8" i="14"/>
  <c r="CO7" i="14"/>
  <c r="CP7" i="14" s="1"/>
  <c r="CZ7" i="14"/>
  <c r="CL7" i="14"/>
  <c r="CM7" i="14" s="1"/>
  <c r="CU168" i="13"/>
  <c r="CO167" i="13"/>
  <c r="CP167" i="13" s="1"/>
  <c r="CL167" i="13"/>
  <c r="CM167" i="13" s="1"/>
  <c r="CZ167" i="13"/>
  <c r="CL151" i="13"/>
  <c r="CM151" i="13" s="1"/>
  <c r="CZ151" i="13"/>
  <c r="CU152" i="13"/>
  <c r="CO151" i="13"/>
  <c r="CP151" i="13" s="1"/>
  <c r="CO143" i="13"/>
  <c r="CP143" i="13" s="1"/>
  <c r="CZ143" i="13"/>
  <c r="CU144" i="13"/>
  <c r="CL143" i="13"/>
  <c r="CM143" i="13" s="1"/>
  <c r="CL135" i="13"/>
  <c r="CM135" i="13" s="1"/>
  <c r="CO135" i="13"/>
  <c r="CP135" i="13" s="1"/>
  <c r="CZ135" i="13"/>
  <c r="CU136" i="13"/>
  <c r="CO127" i="13"/>
  <c r="CP127" i="13" s="1"/>
  <c r="CL127" i="13"/>
  <c r="CM127" i="13" s="1"/>
  <c r="CZ127" i="13"/>
  <c r="CU128" i="13"/>
  <c r="CL111" i="13"/>
  <c r="CM111" i="13" s="1"/>
  <c r="CU112" i="13"/>
  <c r="CO111" i="13"/>
  <c r="CP111" i="13" s="1"/>
  <c r="CZ111" i="13"/>
  <c r="CH107" i="13"/>
  <c r="CI107" i="13" s="1"/>
  <c r="CT107" i="13"/>
  <c r="CY106" i="13"/>
  <c r="CK107" i="13"/>
  <c r="CH99" i="13"/>
  <c r="CI99" i="13" s="1"/>
  <c r="CY98" i="13"/>
  <c r="CK99" i="13"/>
  <c r="CT99" i="13"/>
  <c r="CO95" i="13"/>
  <c r="CP95" i="13" s="1"/>
  <c r="CL95" i="13"/>
  <c r="CM95" i="13" s="1"/>
  <c r="CZ95" i="13"/>
  <c r="CU96" i="13"/>
  <c r="CO87" i="13"/>
  <c r="CP87" i="13" s="1"/>
  <c r="CL87" i="13"/>
  <c r="CM87" i="13" s="1"/>
  <c r="CZ87" i="13"/>
  <c r="CU88" i="13"/>
  <c r="CY82" i="13"/>
  <c r="CK83" i="13"/>
  <c r="CH83" i="13"/>
  <c r="CI83" i="13" s="1"/>
  <c r="CT83" i="13"/>
  <c r="CY74" i="13"/>
  <c r="CK75" i="13"/>
  <c r="CH75" i="13"/>
  <c r="CI75" i="13" s="1"/>
  <c r="CT75" i="13"/>
  <c r="CL67" i="13"/>
  <c r="CM67" i="13" s="1"/>
  <c r="CZ67" i="13"/>
  <c r="CU68" i="13"/>
  <c r="CO67" i="13"/>
  <c r="CP67" i="13" s="1"/>
  <c r="CY50" i="13"/>
  <c r="CT51" i="13"/>
  <c r="CK51" i="13"/>
  <c r="CH51" i="13"/>
  <c r="CI51" i="13" s="1"/>
  <c r="CH43" i="13"/>
  <c r="CI43" i="13" s="1"/>
  <c r="CY42" i="13"/>
  <c r="CT43" i="13"/>
  <c r="CK43" i="13"/>
  <c r="CZ31" i="13"/>
  <c r="CU32" i="13"/>
  <c r="CO31" i="13"/>
  <c r="CP31" i="13" s="1"/>
  <c r="CL31" i="13"/>
  <c r="CM31" i="13" s="1"/>
  <c r="CO23" i="13"/>
  <c r="CP23" i="13" s="1"/>
  <c r="CL23" i="13"/>
  <c r="CM23" i="13" s="1"/>
  <c r="CZ23" i="13"/>
  <c r="CU24" i="13"/>
  <c r="CK11" i="13"/>
  <c r="CH11" i="13"/>
  <c r="CI11" i="13" s="1"/>
  <c r="CY10" i="13"/>
  <c r="CT11" i="13"/>
  <c r="CO7" i="13"/>
  <c r="CP7" i="13" s="1"/>
  <c r="CL7" i="13"/>
  <c r="CM7" i="13" s="1"/>
  <c r="CZ7" i="13"/>
  <c r="CU8" i="13"/>
  <c r="CL188" i="18"/>
  <c r="CM188" i="18" s="1"/>
  <c r="CZ188" i="18"/>
  <c r="CO188" i="18"/>
  <c r="CP188" i="18" s="1"/>
  <c r="CU189" i="18"/>
  <c r="CH184" i="18"/>
  <c r="CI184" i="18" s="1"/>
  <c r="CT184" i="18"/>
  <c r="CY183" i="18"/>
  <c r="CK184" i="18"/>
  <c r="CZ180" i="18"/>
  <c r="CL180" i="18"/>
  <c r="CM180" i="18" s="1"/>
  <c r="CU181" i="18"/>
  <c r="CO180" i="18"/>
  <c r="CP180" i="18" s="1"/>
  <c r="CY175" i="18"/>
  <c r="CH176" i="18"/>
  <c r="CI176" i="18" s="1"/>
  <c r="CT176" i="18"/>
  <c r="CK176" i="18"/>
  <c r="CZ172" i="18"/>
  <c r="CU173" i="18"/>
  <c r="CO172" i="18"/>
  <c r="CP172" i="18" s="1"/>
  <c r="CL172" i="18"/>
  <c r="CM172" i="18" s="1"/>
  <c r="CK168" i="18"/>
  <c r="CY167" i="18"/>
  <c r="CH168" i="18"/>
  <c r="CI168" i="18" s="1"/>
  <c r="CT168" i="18"/>
  <c r="CZ164" i="18"/>
  <c r="CO164" i="18"/>
  <c r="CP164" i="18" s="1"/>
  <c r="CL164" i="18"/>
  <c r="CM164" i="18" s="1"/>
  <c r="CU165" i="18"/>
  <c r="CY159" i="18"/>
  <c r="CH160" i="18"/>
  <c r="CI160" i="18" s="1"/>
  <c r="CT160" i="18"/>
  <c r="CK160" i="18"/>
  <c r="CZ156" i="18"/>
  <c r="CO156" i="18"/>
  <c r="CP156" i="18" s="1"/>
  <c r="CL156" i="18"/>
  <c r="CM156" i="18" s="1"/>
  <c r="CU157" i="18"/>
  <c r="CK152" i="18"/>
  <c r="CT152" i="18"/>
  <c r="CH152" i="18"/>
  <c r="CI152" i="18" s="1"/>
  <c r="CY151" i="18"/>
  <c r="CO148" i="18"/>
  <c r="CP148" i="18" s="1"/>
  <c r="CZ148" i="18"/>
  <c r="CL148" i="18"/>
  <c r="CM148" i="18" s="1"/>
  <c r="CU149" i="18"/>
  <c r="CY143" i="18"/>
  <c r="CH144" i="18"/>
  <c r="CI144" i="18" s="1"/>
  <c r="CK144" i="18"/>
  <c r="CT144" i="18"/>
  <c r="CO140" i="18"/>
  <c r="CP140" i="18" s="1"/>
  <c r="CZ140" i="18"/>
  <c r="CL140" i="18"/>
  <c r="CM140" i="18" s="1"/>
  <c r="CU141" i="18"/>
  <c r="CT136" i="18"/>
  <c r="CK136" i="18"/>
  <c r="CY135" i="18"/>
  <c r="CH136" i="18"/>
  <c r="CI136" i="18" s="1"/>
  <c r="CZ132" i="18"/>
  <c r="CO132" i="18"/>
  <c r="CP132" i="18" s="1"/>
  <c r="CL132" i="18"/>
  <c r="CM132" i="18" s="1"/>
  <c r="CU133" i="18"/>
  <c r="CK128" i="18"/>
  <c r="CH128" i="18"/>
  <c r="CI128" i="18" s="1"/>
  <c r="CT128" i="18"/>
  <c r="CY127" i="18"/>
  <c r="CU125" i="18"/>
  <c r="CO124" i="18"/>
  <c r="CP124" i="18" s="1"/>
  <c r="CL124" i="18"/>
  <c r="CM124" i="18" s="1"/>
  <c r="CZ124" i="18"/>
  <c r="CK120" i="18"/>
  <c r="CH120" i="18"/>
  <c r="CI120" i="18" s="1"/>
  <c r="CT120" i="18"/>
  <c r="CY119" i="18"/>
  <c r="CL116" i="18"/>
  <c r="CM116" i="18" s="1"/>
  <c r="CZ116" i="18"/>
  <c r="CO116" i="18"/>
  <c r="CP116" i="18" s="1"/>
  <c r="CU117" i="18"/>
  <c r="CK112" i="18"/>
  <c r="CH112" i="18"/>
  <c r="CI112" i="18" s="1"/>
  <c r="CT112" i="18"/>
  <c r="CY111" i="18"/>
  <c r="CL108" i="18"/>
  <c r="CM108" i="18" s="1"/>
  <c r="CZ108" i="18"/>
  <c r="CO108" i="18"/>
  <c r="CP108" i="18" s="1"/>
  <c r="CU109" i="18"/>
  <c r="CY103" i="18"/>
  <c r="CT104" i="18"/>
  <c r="CH104" i="18"/>
  <c r="CI104" i="18" s="1"/>
  <c r="CK104" i="18"/>
  <c r="CO100" i="18"/>
  <c r="CP100" i="18" s="1"/>
  <c r="CL100" i="18"/>
  <c r="CM100" i="18" s="1"/>
  <c r="CZ100" i="18"/>
  <c r="CU101" i="18"/>
  <c r="CH96" i="18"/>
  <c r="CI96" i="18" s="1"/>
  <c r="CK96" i="18"/>
  <c r="CY95" i="18"/>
  <c r="CT96" i="18"/>
  <c r="CU93" i="18"/>
  <c r="CZ92" i="18"/>
  <c r="CL92" i="18"/>
  <c r="CM92" i="18" s="1"/>
  <c r="CO92" i="18"/>
  <c r="CP92" i="18" s="1"/>
  <c r="CY87" i="18"/>
  <c r="CH88" i="18"/>
  <c r="CI88" i="18" s="1"/>
  <c r="CK88" i="18"/>
  <c r="CT88" i="18"/>
  <c r="CU85" i="18"/>
  <c r="CL84" i="18"/>
  <c r="CM84" i="18" s="1"/>
  <c r="CZ84" i="18"/>
  <c r="CO84" i="18"/>
  <c r="CP84" i="18" s="1"/>
  <c r="CT80" i="18"/>
  <c r="CK80" i="18"/>
  <c r="CY79" i="18"/>
  <c r="CH80" i="18"/>
  <c r="CI80" i="18" s="1"/>
  <c r="CL76" i="18"/>
  <c r="CM76" i="18" s="1"/>
  <c r="CZ76" i="18"/>
  <c r="CO76" i="18"/>
  <c r="CP76" i="18" s="1"/>
  <c r="CU77" i="18"/>
  <c r="CK72" i="18"/>
  <c r="CH72" i="18"/>
  <c r="CI72" i="18" s="1"/>
  <c r="CT72" i="18"/>
  <c r="CY71" i="18"/>
  <c r="CL68" i="18"/>
  <c r="CM68" i="18" s="1"/>
  <c r="CZ68" i="18"/>
  <c r="CO68" i="18"/>
  <c r="CP68" i="18" s="1"/>
  <c r="CU69" i="18"/>
  <c r="CK64" i="18"/>
  <c r="CY63" i="18"/>
  <c r="CH64" i="18"/>
  <c r="CI64" i="18" s="1"/>
  <c r="CT64" i="18"/>
  <c r="CO60" i="18"/>
  <c r="CP60" i="18" s="1"/>
  <c r="CL60" i="18"/>
  <c r="CM60" i="18" s="1"/>
  <c r="CU61" i="18"/>
  <c r="CZ60" i="18"/>
  <c r="CH56" i="18"/>
  <c r="CI56" i="18" s="1"/>
  <c r="CY55" i="18"/>
  <c r="CK56" i="18"/>
  <c r="CT56" i="18"/>
  <c r="CL52" i="18"/>
  <c r="CM52" i="18" s="1"/>
  <c r="CZ52" i="18"/>
  <c r="CO52" i="18"/>
  <c r="CP52" i="18" s="1"/>
  <c r="CU53" i="18"/>
  <c r="CY47" i="18"/>
  <c r="CT48" i="18"/>
  <c r="CK48" i="18"/>
  <c r="CH48" i="18"/>
  <c r="CI48" i="18" s="1"/>
  <c r="CO44" i="18"/>
  <c r="CP44" i="18" s="1"/>
  <c r="CZ44" i="18"/>
  <c r="CU45" i="18"/>
  <c r="CL44" i="18"/>
  <c r="CM44" i="18" s="1"/>
  <c r="CT40" i="18"/>
  <c r="CK40" i="18"/>
  <c r="CY39" i="18"/>
  <c r="CH40" i="18"/>
  <c r="CI40" i="18" s="1"/>
  <c r="CZ36" i="18"/>
  <c r="CO36" i="18"/>
  <c r="CP36" i="18" s="1"/>
  <c r="CL36" i="18"/>
  <c r="CM36" i="18" s="1"/>
  <c r="CU37" i="18"/>
  <c r="CY31" i="18"/>
  <c r="CH32" i="18"/>
  <c r="CI32" i="18" s="1"/>
  <c r="CT32" i="18"/>
  <c r="CK32" i="18"/>
  <c r="CZ28" i="18"/>
  <c r="CO28" i="18"/>
  <c r="CP28" i="18" s="1"/>
  <c r="CL28" i="18"/>
  <c r="CM28" i="18" s="1"/>
  <c r="CU29" i="18"/>
  <c r="CK24" i="18"/>
  <c r="CT24" i="18"/>
  <c r="CH24" i="18"/>
  <c r="CI24" i="18" s="1"/>
  <c r="CY23" i="18"/>
  <c r="CO20" i="18"/>
  <c r="CP20" i="18" s="1"/>
  <c r="CZ20" i="18"/>
  <c r="CL20" i="18"/>
  <c r="CM20" i="18" s="1"/>
  <c r="CU21" i="18"/>
  <c r="CY15" i="18"/>
  <c r="CH16" i="18"/>
  <c r="CI16" i="18" s="1"/>
  <c r="CK16" i="18"/>
  <c r="CT16" i="18"/>
  <c r="CO12" i="18"/>
  <c r="CP12" i="18" s="1"/>
  <c r="CZ12" i="18"/>
  <c r="CU13" i="18"/>
  <c r="CL12" i="18"/>
  <c r="CM12" i="18" s="1"/>
  <c r="CK8" i="18"/>
  <c r="CT8" i="18"/>
  <c r="CH8" i="18"/>
  <c r="CI8" i="18" s="1"/>
  <c r="CY7" i="18"/>
  <c r="CU5" i="18"/>
  <c r="CL4" i="18"/>
  <c r="CM4" i="18" s="1"/>
  <c r="CO4" i="18"/>
  <c r="CP4" i="18" s="1"/>
  <c r="CZ4" i="18"/>
  <c r="BQ4" i="18"/>
  <c r="BR4" i="18"/>
  <c r="CY133" i="14"/>
  <c r="CK134" i="14"/>
  <c r="CT134" i="14"/>
  <c r="CH134" i="14"/>
  <c r="CI134" i="14" s="1"/>
  <c r="CU131" i="14"/>
  <c r="CO130" i="14"/>
  <c r="CP130" i="14" s="1"/>
  <c r="CL130" i="14"/>
  <c r="CM130" i="14" s="1"/>
  <c r="CZ130" i="14"/>
  <c r="CH126" i="14"/>
  <c r="CI126" i="14" s="1"/>
  <c r="CY125" i="14"/>
  <c r="CK126" i="14"/>
  <c r="CT126" i="14"/>
  <c r="CO122" i="14"/>
  <c r="CP122" i="14" s="1"/>
  <c r="CL122" i="14"/>
  <c r="CM122" i="14" s="1"/>
  <c r="CZ122" i="14"/>
  <c r="CU123" i="14"/>
  <c r="CY117" i="14"/>
  <c r="CK118" i="14"/>
  <c r="CT118" i="14"/>
  <c r="CH118" i="14"/>
  <c r="CI118" i="14" s="1"/>
  <c r="CU115" i="14"/>
  <c r="CO114" i="14"/>
  <c r="CP114" i="14" s="1"/>
  <c r="CL114" i="14"/>
  <c r="CM114" i="14" s="1"/>
  <c r="CZ114" i="14"/>
  <c r="CY109" i="14"/>
  <c r="CK110" i="14"/>
  <c r="CH110" i="14"/>
  <c r="CI110" i="14" s="1"/>
  <c r="CT110" i="14"/>
  <c r="CU107" i="14"/>
  <c r="CO106" i="14"/>
  <c r="CP106" i="14" s="1"/>
  <c r="CL106" i="14"/>
  <c r="CM106" i="14" s="1"/>
  <c r="CZ106" i="14"/>
  <c r="CY101" i="14"/>
  <c r="CK102" i="14"/>
  <c r="CH102" i="14"/>
  <c r="CI102" i="14" s="1"/>
  <c r="CT102" i="14"/>
  <c r="CU99" i="14"/>
  <c r="CO98" i="14"/>
  <c r="CP98" i="14" s="1"/>
  <c r="CL98" i="14"/>
  <c r="CM98" i="14" s="1"/>
  <c r="CZ98" i="14"/>
  <c r="CO90" i="14"/>
  <c r="CP90" i="14" s="1"/>
  <c r="CU91" i="14"/>
  <c r="CL90" i="14"/>
  <c r="CM90" i="14" s="1"/>
  <c r="CZ90" i="14"/>
  <c r="CY85" i="14"/>
  <c r="CK86" i="14"/>
  <c r="CT86" i="14"/>
  <c r="CH86" i="14"/>
  <c r="CI86" i="14" s="1"/>
  <c r="CU83" i="14"/>
  <c r="CO82" i="14"/>
  <c r="CP82" i="14" s="1"/>
  <c r="CL82" i="14"/>
  <c r="CM82" i="14" s="1"/>
  <c r="CZ82" i="14"/>
  <c r="CU75" i="14"/>
  <c r="CO74" i="14"/>
  <c r="CP74" i="14" s="1"/>
  <c r="CL74" i="14"/>
  <c r="CM74" i="14" s="1"/>
  <c r="CZ74" i="14"/>
  <c r="CH70" i="14"/>
  <c r="CI70" i="14" s="1"/>
  <c r="CT70" i="14"/>
  <c r="CY69" i="14"/>
  <c r="CK70" i="14"/>
  <c r="CO66" i="14"/>
  <c r="CP66" i="14" s="1"/>
  <c r="CL66" i="14"/>
  <c r="CM66" i="14" s="1"/>
  <c r="CZ66" i="14"/>
  <c r="CU67" i="14"/>
  <c r="CU59" i="14"/>
  <c r="CO58" i="14"/>
  <c r="CP58" i="14" s="1"/>
  <c r="CL58" i="14"/>
  <c r="CM58" i="14" s="1"/>
  <c r="CZ58" i="14"/>
  <c r="CY53" i="14"/>
  <c r="CH54" i="14"/>
  <c r="CI54" i="14" s="1"/>
  <c r="CT54" i="14"/>
  <c r="CK54" i="14"/>
  <c r="CL50" i="14"/>
  <c r="CM50" i="14" s="1"/>
  <c r="CZ50" i="14"/>
  <c r="CU51" i="14"/>
  <c r="CO50" i="14"/>
  <c r="CP50" i="14" s="1"/>
  <c r="CO42" i="14"/>
  <c r="CP42" i="14" s="1"/>
  <c r="CL42" i="14"/>
  <c r="CM42" i="14" s="1"/>
  <c r="CZ42" i="14"/>
  <c r="CU43" i="14"/>
  <c r="CK38" i="14"/>
  <c r="CY37" i="14"/>
  <c r="CH38" i="14"/>
  <c r="CI38" i="14" s="1"/>
  <c r="CT38" i="14"/>
  <c r="CZ34" i="14"/>
  <c r="CU35" i="14"/>
  <c r="CO34" i="14"/>
  <c r="CP34" i="14" s="1"/>
  <c r="CL34" i="14"/>
  <c r="CM34" i="14" s="1"/>
  <c r="CO26" i="14"/>
  <c r="CP26" i="14" s="1"/>
  <c r="CL26" i="14"/>
  <c r="CM26" i="14" s="1"/>
  <c r="CZ26" i="14"/>
  <c r="CU27" i="14"/>
  <c r="CK22" i="14"/>
  <c r="CY21" i="14"/>
  <c r="CH22" i="14"/>
  <c r="CI22" i="14" s="1"/>
  <c r="CT22" i="14"/>
  <c r="CZ18" i="14"/>
  <c r="CU19" i="14"/>
  <c r="CO18" i="14"/>
  <c r="CP18" i="14" s="1"/>
  <c r="CL18" i="14"/>
  <c r="CM18" i="14" s="1"/>
  <c r="CL10" i="14"/>
  <c r="CM10" i="14" s="1"/>
  <c r="CZ10" i="14"/>
  <c r="CO10" i="14"/>
  <c r="CP10" i="14" s="1"/>
  <c r="CU11" i="14"/>
  <c r="CT6" i="14"/>
  <c r="CK6" i="14"/>
  <c r="CH6" i="14"/>
  <c r="CI6" i="14" s="1"/>
  <c r="CY5" i="14"/>
  <c r="CK174" i="13"/>
  <c r="CT174" i="13"/>
  <c r="CY173" i="13"/>
  <c r="CH174" i="13"/>
  <c r="CI174" i="13" s="1"/>
  <c r="CU167" i="13"/>
  <c r="CL166" i="13"/>
  <c r="CM166" i="13" s="1"/>
  <c r="CZ166" i="13"/>
  <c r="CO166" i="13"/>
  <c r="CP166" i="13" s="1"/>
  <c r="CY165" i="13"/>
  <c r="CK166" i="13"/>
  <c r="CH166" i="13"/>
  <c r="CI166" i="13" s="1"/>
  <c r="CT166" i="13"/>
  <c r="CU159" i="13"/>
  <c r="CL158" i="13"/>
  <c r="CM158" i="13" s="1"/>
  <c r="CZ158" i="13"/>
  <c r="CO158" i="13"/>
  <c r="CP158" i="13" s="1"/>
  <c r="CK158" i="13"/>
  <c r="CY157" i="13"/>
  <c r="CT158" i="13"/>
  <c r="CH158" i="13"/>
  <c r="CI158" i="13" s="1"/>
  <c r="CL150" i="13"/>
  <c r="CM150" i="13" s="1"/>
  <c r="CZ150" i="13"/>
  <c r="CU151" i="13"/>
  <c r="CO150" i="13"/>
  <c r="CP150" i="13" s="1"/>
  <c r="CK150" i="13"/>
  <c r="CH150" i="13"/>
  <c r="CI150" i="13" s="1"/>
  <c r="CY149" i="13"/>
  <c r="CT150" i="13"/>
  <c r="CO142" i="13"/>
  <c r="CP142" i="13" s="1"/>
  <c r="CL142" i="13"/>
  <c r="CM142" i="13" s="1"/>
  <c r="CZ142" i="13"/>
  <c r="CU143" i="13"/>
  <c r="CY141" i="13"/>
  <c r="CT142" i="13"/>
  <c r="CK142" i="13"/>
  <c r="CH142" i="13"/>
  <c r="CI142" i="13" s="1"/>
  <c r="CU135" i="13"/>
  <c r="CO134" i="13"/>
  <c r="CP134" i="13" s="1"/>
  <c r="CL134" i="13"/>
  <c r="CM134" i="13" s="1"/>
  <c r="CZ134" i="13"/>
  <c r="CY133" i="13"/>
  <c r="CT134" i="13"/>
  <c r="CH134" i="13"/>
  <c r="CI134" i="13" s="1"/>
  <c r="CK134" i="13"/>
  <c r="CO126" i="13"/>
  <c r="CP126" i="13" s="1"/>
  <c r="CU127" i="13"/>
  <c r="CL126" i="13"/>
  <c r="CM126" i="13" s="1"/>
  <c r="CZ126" i="13"/>
  <c r="CK126" i="13"/>
  <c r="CT126" i="13"/>
  <c r="CY125" i="13"/>
  <c r="CH126" i="13"/>
  <c r="CI126" i="13" s="1"/>
  <c r="CL118" i="13"/>
  <c r="CM118" i="13" s="1"/>
  <c r="CZ118" i="13"/>
  <c r="CO118" i="13"/>
  <c r="CP118" i="13" s="1"/>
  <c r="CU119" i="13"/>
  <c r="CY117" i="13"/>
  <c r="CK118" i="13"/>
  <c r="CH118" i="13"/>
  <c r="CI118" i="13" s="1"/>
  <c r="CT118" i="13"/>
  <c r="CY109" i="13"/>
  <c r="CK110" i="13"/>
  <c r="CH110" i="13"/>
  <c r="CI110" i="13" s="1"/>
  <c r="CT110" i="13"/>
  <c r="CH102" i="13"/>
  <c r="CI102" i="13" s="1"/>
  <c r="CT102" i="13"/>
  <c r="CY101" i="13"/>
  <c r="CK102" i="13"/>
  <c r="CY93" i="13"/>
  <c r="CK94" i="13"/>
  <c r="CH94" i="13"/>
  <c r="CI94" i="13" s="1"/>
  <c r="CT94" i="13"/>
  <c r="CK86" i="13"/>
  <c r="CY85" i="13"/>
  <c r="CT86" i="13"/>
  <c r="CH86" i="13"/>
  <c r="CI86" i="13" s="1"/>
  <c r="CK78" i="13"/>
  <c r="CY77" i="13"/>
  <c r="CH78" i="13"/>
  <c r="CI78" i="13" s="1"/>
  <c r="CT78" i="13"/>
  <c r="CL70" i="13"/>
  <c r="CM70" i="13" s="1"/>
  <c r="CZ70" i="13"/>
  <c r="CU71" i="13"/>
  <c r="CO70" i="13"/>
  <c r="CP70" i="13" s="1"/>
  <c r="CL62" i="13"/>
  <c r="CM62" i="13" s="1"/>
  <c r="CZ62" i="13"/>
  <c r="CU63" i="13"/>
  <c r="CO62" i="13"/>
  <c r="CP62" i="13" s="1"/>
  <c r="CY53" i="13"/>
  <c r="CK54" i="13"/>
  <c r="CT54" i="13"/>
  <c r="CH54" i="13"/>
  <c r="CI54" i="13" s="1"/>
  <c r="CL46" i="13"/>
  <c r="CM46" i="13" s="1"/>
  <c r="CU47" i="13"/>
  <c r="CZ46" i="13"/>
  <c r="CO46" i="13"/>
  <c r="CP46" i="13" s="1"/>
  <c r="CK38" i="13"/>
  <c r="CY37" i="13"/>
  <c r="CT38" i="13"/>
  <c r="CH38" i="13"/>
  <c r="CI38" i="13" s="1"/>
  <c r="CH30" i="13"/>
  <c r="CI30" i="13" s="1"/>
  <c r="CK30" i="13"/>
  <c r="CY29" i="13"/>
  <c r="CT30" i="13"/>
  <c r="CL22" i="13"/>
  <c r="CM22" i="13" s="1"/>
  <c r="CZ22" i="13"/>
  <c r="CU23" i="13"/>
  <c r="CO22" i="13"/>
  <c r="CP22" i="13" s="1"/>
  <c r="CL18" i="13"/>
  <c r="CM18" i="13" s="1"/>
  <c r="CZ18" i="13"/>
  <c r="CU19" i="13"/>
  <c r="CO18" i="13"/>
  <c r="CP18" i="13" s="1"/>
  <c r="CO6" i="13"/>
  <c r="CP6" i="13" s="1"/>
  <c r="CZ6" i="13"/>
  <c r="CU7" i="13"/>
  <c r="CL6" i="13"/>
  <c r="CM6" i="13" s="1"/>
  <c r="CK83" i="18"/>
  <c r="CH83" i="18"/>
  <c r="CI83" i="18" s="1"/>
  <c r="CY82" i="18"/>
  <c r="CT83" i="18"/>
  <c r="CO79" i="18"/>
  <c r="CP79" i="18" s="1"/>
  <c r="CL79" i="18"/>
  <c r="CM79" i="18" s="1"/>
  <c r="CZ79" i="18"/>
  <c r="CU80" i="18"/>
  <c r="CY74" i="18"/>
  <c r="CT75" i="18"/>
  <c r="CH75" i="18"/>
  <c r="CI75" i="18" s="1"/>
  <c r="CK75" i="18"/>
  <c r="CH67" i="18"/>
  <c r="CI67" i="18" s="1"/>
  <c r="CK67" i="18"/>
  <c r="CY66" i="18"/>
  <c r="CT67" i="18"/>
  <c r="CU64" i="18"/>
  <c r="CO63" i="18"/>
  <c r="CP63" i="18" s="1"/>
  <c r="CZ63" i="18"/>
  <c r="CL63" i="18"/>
  <c r="CM63" i="18" s="1"/>
  <c r="CT59" i="18"/>
  <c r="CK59" i="18"/>
  <c r="CH59" i="18"/>
  <c r="CI59" i="18" s="1"/>
  <c r="CY58" i="18"/>
  <c r="CO55" i="18"/>
  <c r="CP55" i="18" s="1"/>
  <c r="CL55" i="18"/>
  <c r="CM55" i="18" s="1"/>
  <c r="CZ55" i="18"/>
  <c r="CU56" i="18"/>
  <c r="CY50" i="18"/>
  <c r="CK51" i="18"/>
  <c r="CH51" i="18"/>
  <c r="CI51" i="18" s="1"/>
  <c r="CT51" i="18"/>
  <c r="CZ47" i="18"/>
  <c r="CL47" i="18"/>
  <c r="CM47" i="18" s="1"/>
  <c r="CO47" i="18"/>
  <c r="CP47" i="18" s="1"/>
  <c r="CU48" i="18"/>
  <c r="CT43" i="18"/>
  <c r="CK43" i="18"/>
  <c r="CY42" i="18"/>
  <c r="CH43" i="18"/>
  <c r="CI43" i="18" s="1"/>
  <c r="CO39" i="18"/>
  <c r="CP39" i="18" s="1"/>
  <c r="CL39" i="18"/>
  <c r="CM39" i="18" s="1"/>
  <c r="CZ39" i="18"/>
  <c r="CU40" i="18"/>
  <c r="CY34" i="18"/>
  <c r="CT35" i="18"/>
  <c r="CH35" i="18"/>
  <c r="CI35" i="18" s="1"/>
  <c r="CK35" i="18"/>
  <c r="CU32" i="18"/>
  <c r="CZ31" i="18"/>
  <c r="CL31" i="18"/>
  <c r="CM31" i="18" s="1"/>
  <c r="CO31" i="18"/>
  <c r="CP31" i="18" s="1"/>
  <c r="CT27" i="18"/>
  <c r="CH27" i="18"/>
  <c r="CI27" i="18" s="1"/>
  <c r="CY26" i="18"/>
  <c r="CK27" i="18"/>
  <c r="CT19" i="18"/>
  <c r="CY18" i="18"/>
  <c r="CK19" i="18"/>
  <c r="CH19" i="18"/>
  <c r="CI19" i="18" s="1"/>
  <c r="CU16" i="18"/>
  <c r="CO15" i="18"/>
  <c r="CP15" i="18" s="1"/>
  <c r="CL15" i="18"/>
  <c r="CM15" i="18" s="1"/>
  <c r="CZ15" i="18"/>
  <c r="CT11" i="18"/>
  <c r="CK11" i="18"/>
  <c r="CH11" i="18"/>
  <c r="CI11" i="18" s="1"/>
  <c r="CY10" i="18"/>
  <c r="CH3" i="18"/>
  <c r="CI3" i="18" s="1"/>
  <c r="CK3" i="18"/>
  <c r="CL133" i="14"/>
  <c r="CM133" i="14" s="1"/>
  <c r="CZ133" i="14"/>
  <c r="CU134" i="14"/>
  <c r="CO133" i="14"/>
  <c r="CP133" i="14" s="1"/>
  <c r="CU126" i="14"/>
  <c r="CO125" i="14"/>
  <c r="CP125" i="14" s="1"/>
  <c r="CL125" i="14"/>
  <c r="CM125" i="14" s="1"/>
  <c r="CZ125" i="14"/>
  <c r="CL117" i="14"/>
  <c r="CM117" i="14" s="1"/>
  <c r="CZ117" i="14"/>
  <c r="CU118" i="14"/>
  <c r="CO117" i="14"/>
  <c r="CP117" i="14" s="1"/>
  <c r="CL109" i="14"/>
  <c r="CM109" i="14" s="1"/>
  <c r="CZ109" i="14"/>
  <c r="CO109" i="14"/>
  <c r="CP109" i="14" s="1"/>
  <c r="CU110" i="14"/>
  <c r="CL101" i="14"/>
  <c r="CM101" i="14" s="1"/>
  <c r="CZ101" i="14"/>
  <c r="CO101" i="14"/>
  <c r="CP101" i="14" s="1"/>
  <c r="CU102" i="14"/>
  <c r="CZ93" i="14"/>
  <c r="CU94" i="14"/>
  <c r="CO93" i="14"/>
  <c r="CP93" i="14" s="1"/>
  <c r="CL93" i="14"/>
  <c r="CM93" i="14" s="1"/>
  <c r="CU86" i="14"/>
  <c r="CO85" i="14"/>
  <c r="CP85" i="14" s="1"/>
  <c r="CL85" i="14"/>
  <c r="CM85" i="14" s="1"/>
  <c r="CZ85" i="14"/>
  <c r="CL77" i="14"/>
  <c r="CM77" i="14" s="1"/>
  <c r="CZ77" i="14"/>
  <c r="CO77" i="14"/>
  <c r="CP77" i="14" s="1"/>
  <c r="CU78" i="14"/>
  <c r="CL69" i="14"/>
  <c r="CM69" i="14" s="1"/>
  <c r="CZ69" i="14"/>
  <c r="CO69" i="14"/>
  <c r="CP69" i="14" s="1"/>
  <c r="CU70" i="14"/>
  <c r="CO61" i="14"/>
  <c r="CP61" i="14" s="1"/>
  <c r="CL61" i="14"/>
  <c r="CM61" i="14" s="1"/>
  <c r="CZ61" i="14"/>
  <c r="CU62" i="14"/>
  <c r="CO53" i="14"/>
  <c r="CP53" i="14" s="1"/>
  <c r="CL53" i="14"/>
  <c r="CM53" i="14" s="1"/>
  <c r="CZ53" i="14"/>
  <c r="CU54" i="14"/>
  <c r="CL45" i="14"/>
  <c r="CM45" i="14" s="1"/>
  <c r="CZ45" i="14"/>
  <c r="CU46" i="14"/>
  <c r="CO45" i="14"/>
  <c r="CP45" i="14" s="1"/>
  <c r="CL37" i="14"/>
  <c r="CM37" i="14" s="1"/>
  <c r="CZ37" i="14"/>
  <c r="CU38" i="14"/>
  <c r="CO37" i="14"/>
  <c r="CP37" i="14" s="1"/>
  <c r="CZ29" i="14"/>
  <c r="CU30" i="14"/>
  <c r="CO29" i="14"/>
  <c r="CP29" i="14" s="1"/>
  <c r="CL29" i="14"/>
  <c r="CM29" i="14" s="1"/>
  <c r="CL21" i="14"/>
  <c r="CM21" i="14" s="1"/>
  <c r="CZ21" i="14"/>
  <c r="CU22" i="14"/>
  <c r="CO21" i="14"/>
  <c r="CP21" i="14" s="1"/>
  <c r="CL13" i="14"/>
  <c r="CM13" i="14" s="1"/>
  <c r="CU14" i="14"/>
  <c r="CO13" i="14"/>
  <c r="CP13" i="14" s="1"/>
  <c r="CZ13" i="14"/>
  <c r="CZ5" i="14"/>
  <c r="CU6" i="14"/>
  <c r="CL5" i="14"/>
  <c r="CM5" i="14" s="1"/>
  <c r="CO5" i="14"/>
  <c r="CP5" i="14" s="1"/>
  <c r="CU178" i="13"/>
  <c r="CO177" i="13"/>
  <c r="CP177" i="13" s="1"/>
  <c r="CL177" i="13"/>
  <c r="CM177" i="13" s="1"/>
  <c r="CZ177" i="13"/>
  <c r="CZ161" i="13"/>
  <c r="CL161" i="13"/>
  <c r="CM161" i="13" s="1"/>
  <c r="CO161" i="13"/>
  <c r="CP161" i="13" s="1"/>
  <c r="CU162" i="13"/>
  <c r="CU146" i="13"/>
  <c r="CL145" i="13"/>
  <c r="CM145" i="13" s="1"/>
  <c r="CZ145" i="13"/>
  <c r="CO145" i="13"/>
  <c r="CP145" i="13" s="1"/>
  <c r="CO129" i="13"/>
  <c r="CP129" i="13" s="1"/>
  <c r="CU130" i="13"/>
  <c r="CL129" i="13"/>
  <c r="CM129" i="13" s="1"/>
  <c r="CZ129" i="13"/>
  <c r="CY116" i="13"/>
  <c r="CH117" i="13"/>
  <c r="CI117" i="13" s="1"/>
  <c r="CT117" i="13"/>
  <c r="CK117" i="13"/>
  <c r="CO113" i="13"/>
  <c r="CP113" i="13" s="1"/>
  <c r="CL113" i="13"/>
  <c r="CM113" i="13" s="1"/>
  <c r="CZ113" i="13"/>
  <c r="CU114" i="13"/>
  <c r="CO109" i="13"/>
  <c r="CP109" i="13" s="1"/>
  <c r="CU110" i="13"/>
  <c r="CL109" i="13"/>
  <c r="CM109" i="13" s="1"/>
  <c r="CZ109" i="13"/>
  <c r="CO101" i="13"/>
  <c r="CP101" i="13" s="1"/>
  <c r="CU102" i="13"/>
  <c r="CL101" i="13"/>
  <c r="CM101" i="13" s="1"/>
  <c r="CZ101" i="13"/>
  <c r="CO93" i="13"/>
  <c r="CP93" i="13" s="1"/>
  <c r="CU94" i="13"/>
  <c r="CL93" i="13"/>
  <c r="CM93" i="13" s="1"/>
  <c r="CZ93" i="13"/>
  <c r="CU86" i="13"/>
  <c r="CO85" i="13"/>
  <c r="CP85" i="13" s="1"/>
  <c r="CL85" i="13"/>
  <c r="CM85" i="13" s="1"/>
  <c r="CZ85" i="13"/>
  <c r="CL77" i="13"/>
  <c r="CM77" i="13" s="1"/>
  <c r="CZ77" i="13"/>
  <c r="CU78" i="13"/>
  <c r="CO77" i="13"/>
  <c r="CP77" i="13" s="1"/>
  <c r="CL69" i="13"/>
  <c r="CM69" i="13" s="1"/>
  <c r="CZ69" i="13"/>
  <c r="CU70" i="13"/>
  <c r="CO69" i="13"/>
  <c r="CP69" i="13" s="1"/>
  <c r="CU62" i="13"/>
  <c r="CO61" i="13"/>
  <c r="CP61" i="13" s="1"/>
  <c r="CL61" i="13"/>
  <c r="CM61" i="13" s="1"/>
  <c r="CZ61" i="13"/>
  <c r="CU54" i="13"/>
  <c r="CO53" i="13"/>
  <c r="CP53" i="13" s="1"/>
  <c r="CL53" i="13"/>
  <c r="CM53" i="13" s="1"/>
  <c r="CZ53" i="13"/>
  <c r="CO45" i="13"/>
  <c r="CP45" i="13" s="1"/>
  <c r="CZ45" i="13"/>
  <c r="CU46" i="13"/>
  <c r="CL45" i="13"/>
  <c r="CM45" i="13" s="1"/>
  <c r="CZ37" i="13"/>
  <c r="CU38" i="13"/>
  <c r="CL37" i="13"/>
  <c r="CM37" i="13" s="1"/>
  <c r="CO37" i="13"/>
  <c r="CP37" i="13" s="1"/>
  <c r="CO29" i="13"/>
  <c r="CP29" i="13" s="1"/>
  <c r="CZ29" i="13"/>
  <c r="CU30" i="13"/>
  <c r="CL29" i="13"/>
  <c r="CM29" i="13" s="1"/>
  <c r="CO21" i="13"/>
  <c r="CP21" i="13" s="1"/>
  <c r="CU22" i="13"/>
  <c r="CZ21" i="13"/>
  <c r="CL21" i="13"/>
  <c r="CM21" i="13" s="1"/>
  <c r="CZ13" i="13"/>
  <c r="CU14" i="13"/>
  <c r="CL13" i="13"/>
  <c r="CM13" i="13" s="1"/>
  <c r="CO13" i="13"/>
  <c r="CP13" i="13" s="1"/>
  <c r="CU6" i="13"/>
  <c r="CO5" i="13"/>
  <c r="CP5" i="13" s="1"/>
  <c r="CL5" i="13"/>
  <c r="CM5" i="13" s="1"/>
  <c r="CZ5" i="13"/>
  <c r="CY185" i="18"/>
  <c r="CH186" i="18"/>
  <c r="CI186" i="18" s="1"/>
  <c r="CT186" i="18"/>
  <c r="CK186" i="18"/>
  <c r="CL186" i="18"/>
  <c r="CM186" i="18" s="1"/>
  <c r="CZ186" i="18"/>
  <c r="CU187" i="18"/>
  <c r="CO186" i="18"/>
  <c r="CP186" i="18" s="1"/>
  <c r="CY177" i="18"/>
  <c r="CK178" i="18"/>
  <c r="CT178" i="18"/>
  <c r="CH178" i="18"/>
  <c r="CI178" i="18" s="1"/>
  <c r="CL178" i="18"/>
  <c r="CM178" i="18" s="1"/>
  <c r="CU179" i="18"/>
  <c r="CO178" i="18"/>
  <c r="CP178" i="18" s="1"/>
  <c r="CZ178" i="18"/>
  <c r="CH170" i="18"/>
  <c r="CI170" i="18" s="1"/>
  <c r="CK170" i="18"/>
  <c r="CY169" i="18"/>
  <c r="CT170" i="18"/>
  <c r="CL170" i="18"/>
  <c r="CM170" i="18" s="1"/>
  <c r="CZ170" i="18"/>
  <c r="CU171" i="18"/>
  <c r="CO170" i="18"/>
  <c r="CP170" i="18" s="1"/>
  <c r="CY161" i="18"/>
  <c r="CH162" i="18"/>
  <c r="CI162" i="18" s="1"/>
  <c r="CK162" i="18"/>
  <c r="CT162" i="18"/>
  <c r="CL162" i="18"/>
  <c r="CM162" i="18" s="1"/>
  <c r="CO162" i="18"/>
  <c r="CP162" i="18" s="1"/>
  <c r="CZ162" i="18"/>
  <c r="CU163" i="18"/>
  <c r="CT154" i="18"/>
  <c r="CK154" i="18"/>
  <c r="CY153" i="18"/>
  <c r="CH154" i="18"/>
  <c r="CI154" i="18" s="1"/>
  <c r="CL154" i="18"/>
  <c r="CM154" i="18" s="1"/>
  <c r="CZ154" i="18"/>
  <c r="CO154" i="18"/>
  <c r="CP154" i="18" s="1"/>
  <c r="CU155" i="18"/>
  <c r="CH146" i="18"/>
  <c r="CI146" i="18" s="1"/>
  <c r="CY145" i="18"/>
  <c r="CT146" i="18"/>
  <c r="CK146" i="18"/>
  <c r="CO146" i="18"/>
  <c r="CP146" i="18" s="1"/>
  <c r="CL146" i="18"/>
  <c r="CM146" i="18" s="1"/>
  <c r="CZ146" i="18"/>
  <c r="CU147" i="18"/>
  <c r="CT138" i="18"/>
  <c r="CH138" i="18"/>
  <c r="CI138" i="18" s="1"/>
  <c r="CY137" i="18"/>
  <c r="CK138" i="18"/>
  <c r="CL138" i="18"/>
  <c r="CM138" i="18" s="1"/>
  <c r="CZ138" i="18"/>
  <c r="CO138" i="18"/>
  <c r="CP138" i="18" s="1"/>
  <c r="CU139" i="18"/>
  <c r="CY129" i="18"/>
  <c r="CH130" i="18"/>
  <c r="CI130" i="18" s="1"/>
  <c r="CK130" i="18"/>
  <c r="CT130" i="18"/>
  <c r="CL130" i="18"/>
  <c r="CM130" i="18" s="1"/>
  <c r="CO130" i="18"/>
  <c r="CP130" i="18" s="1"/>
  <c r="CZ130" i="18"/>
  <c r="CU131" i="18"/>
  <c r="CY121" i="18"/>
  <c r="CH122" i="18"/>
  <c r="CI122" i="18" s="1"/>
  <c r="CK122" i="18"/>
  <c r="CT122" i="18"/>
  <c r="CL122" i="18"/>
  <c r="CM122" i="18" s="1"/>
  <c r="CO122" i="18"/>
  <c r="CP122" i="18" s="1"/>
  <c r="CZ122" i="18"/>
  <c r="CU123" i="18"/>
  <c r="CY113" i="18"/>
  <c r="CH114" i="18"/>
  <c r="CI114" i="18" s="1"/>
  <c r="CT114" i="18"/>
  <c r="CK114" i="18"/>
  <c r="CL114" i="18"/>
  <c r="CM114" i="18" s="1"/>
  <c r="CZ114" i="18"/>
  <c r="CU115" i="18"/>
  <c r="CO114" i="18"/>
  <c r="CP114" i="18" s="1"/>
  <c r="CH106" i="18"/>
  <c r="CI106" i="18" s="1"/>
  <c r="CT106" i="18"/>
  <c r="CY105" i="18"/>
  <c r="CK106" i="18"/>
  <c r="CL106" i="18"/>
  <c r="CM106" i="18" s="1"/>
  <c r="CZ106" i="18"/>
  <c r="CU107" i="18"/>
  <c r="CO106" i="18"/>
  <c r="CP106" i="18" s="1"/>
  <c r="CK98" i="18"/>
  <c r="CT98" i="18"/>
  <c r="CY97" i="18"/>
  <c r="CH98" i="18"/>
  <c r="CI98" i="18" s="1"/>
  <c r="CU99" i="18"/>
  <c r="CZ98" i="18"/>
  <c r="CO98" i="18"/>
  <c r="CP98" i="18" s="1"/>
  <c r="CL98" i="18"/>
  <c r="CM98" i="18" s="1"/>
  <c r="CH90" i="18"/>
  <c r="CI90" i="18" s="1"/>
  <c r="CY89" i="18"/>
  <c r="CT90" i="18"/>
  <c r="CK90" i="18"/>
  <c r="CO90" i="18"/>
  <c r="CP90" i="18" s="1"/>
  <c r="CL90" i="18"/>
  <c r="CM90" i="18" s="1"/>
  <c r="CU91" i="18"/>
  <c r="CZ90" i="18"/>
  <c r="CK82" i="18"/>
  <c r="CT82" i="18"/>
  <c r="CH82" i="18"/>
  <c r="CI82" i="18" s="1"/>
  <c r="CY81" i="18"/>
  <c r="CZ82" i="18"/>
  <c r="CU83" i="18"/>
  <c r="CL82" i="18"/>
  <c r="CM82" i="18" s="1"/>
  <c r="CO82" i="18"/>
  <c r="CP82" i="18" s="1"/>
  <c r="CY73" i="18"/>
  <c r="CH74" i="18"/>
  <c r="CI74" i="18" s="1"/>
  <c r="CK74" i="18"/>
  <c r="CT74" i="18"/>
  <c r="CO74" i="18"/>
  <c r="CP74" i="18" s="1"/>
  <c r="CL74" i="18"/>
  <c r="CM74" i="18" s="1"/>
  <c r="CZ74" i="18"/>
  <c r="CU75" i="18"/>
  <c r="CH66" i="18"/>
  <c r="CI66" i="18" s="1"/>
  <c r="CT66" i="18"/>
  <c r="CK66" i="18"/>
  <c r="CY65" i="18"/>
  <c r="CL66" i="18"/>
  <c r="CM66" i="18" s="1"/>
  <c r="CZ66" i="18"/>
  <c r="CU67" i="18"/>
  <c r="CO66" i="18"/>
  <c r="CP66" i="18" s="1"/>
  <c r="CH58" i="18"/>
  <c r="CI58" i="18" s="1"/>
  <c r="CT58" i="18"/>
  <c r="CK58" i="18"/>
  <c r="CY57" i="18"/>
  <c r="CL58" i="18"/>
  <c r="CM58" i="18" s="1"/>
  <c r="CZ58" i="18"/>
  <c r="CO58" i="18"/>
  <c r="CP58" i="18" s="1"/>
  <c r="CU59" i="18"/>
  <c r="CK50" i="18"/>
  <c r="CY49" i="18"/>
  <c r="CH50" i="18"/>
  <c r="CI50" i="18" s="1"/>
  <c r="CT50" i="18"/>
  <c r="CU51" i="18"/>
  <c r="CO50" i="18"/>
  <c r="CP50" i="18" s="1"/>
  <c r="CL50" i="18"/>
  <c r="CM50" i="18" s="1"/>
  <c r="CZ50" i="18"/>
  <c r="CT42" i="18"/>
  <c r="CY41" i="18"/>
  <c r="CH42" i="18"/>
  <c r="CI42" i="18" s="1"/>
  <c r="CK42" i="18"/>
  <c r="CL42" i="18"/>
  <c r="CM42" i="18" s="1"/>
  <c r="CZ42" i="18"/>
  <c r="CO42" i="18"/>
  <c r="CP42" i="18" s="1"/>
  <c r="CU43" i="18"/>
  <c r="CY33" i="18"/>
  <c r="CH34" i="18"/>
  <c r="CI34" i="18" s="1"/>
  <c r="CK34" i="18"/>
  <c r="CT34" i="18"/>
  <c r="CL34" i="18"/>
  <c r="CM34" i="18" s="1"/>
  <c r="CO34" i="18"/>
  <c r="CP34" i="18" s="1"/>
  <c r="CZ34" i="18"/>
  <c r="CU35" i="18"/>
  <c r="CT26" i="18"/>
  <c r="CK26" i="18"/>
  <c r="CY25" i="18"/>
  <c r="CH26" i="18"/>
  <c r="CI26" i="18" s="1"/>
  <c r="CL26" i="18"/>
  <c r="CM26" i="18" s="1"/>
  <c r="CZ26" i="18"/>
  <c r="CO26" i="18"/>
  <c r="CP26" i="18" s="1"/>
  <c r="CU27" i="18"/>
  <c r="CH18" i="18"/>
  <c r="CI18" i="18" s="1"/>
  <c r="CY17" i="18"/>
  <c r="CT18" i="18"/>
  <c r="CK18" i="18"/>
  <c r="CO18" i="18"/>
  <c r="CP18" i="18" s="1"/>
  <c r="CL18" i="18"/>
  <c r="CM18" i="18" s="1"/>
  <c r="CZ18" i="18"/>
  <c r="CU19" i="18"/>
  <c r="CK10" i="18"/>
  <c r="CT10" i="18"/>
  <c r="CH10" i="18"/>
  <c r="CI10" i="18" s="1"/>
  <c r="CY9" i="18"/>
  <c r="CZ10" i="18"/>
  <c r="CO10" i="18"/>
  <c r="CP10" i="18" s="1"/>
  <c r="CU11" i="18"/>
  <c r="CL10" i="18"/>
  <c r="CM10" i="18" s="1"/>
  <c r="CY135" i="14"/>
  <c r="CK136" i="14"/>
  <c r="CH136" i="14"/>
  <c r="CI136" i="14" s="1"/>
  <c r="CT136" i="14"/>
  <c r="CT128" i="14"/>
  <c r="CY127" i="14"/>
  <c r="CK128" i="14"/>
  <c r="CH128" i="14"/>
  <c r="CI128" i="14" s="1"/>
  <c r="CY119" i="14"/>
  <c r="CK120" i="14"/>
  <c r="CH120" i="14"/>
  <c r="CI120" i="14" s="1"/>
  <c r="CT120" i="14"/>
  <c r="CK112" i="14"/>
  <c r="CY111" i="14"/>
  <c r="CH112" i="14"/>
  <c r="CI112" i="14" s="1"/>
  <c r="CT112" i="14"/>
  <c r="CK104" i="14"/>
  <c r="CY103" i="14"/>
  <c r="CH104" i="14"/>
  <c r="CI104" i="14" s="1"/>
  <c r="CT104" i="14"/>
  <c r="CK96" i="14"/>
  <c r="CY95" i="14"/>
  <c r="CH96" i="14"/>
  <c r="CI96" i="14" s="1"/>
  <c r="CT96" i="14"/>
  <c r="CK88" i="14"/>
  <c r="CY87" i="14"/>
  <c r="CT88" i="14"/>
  <c r="CH88" i="14"/>
  <c r="CI88" i="14" s="1"/>
  <c r="CY79" i="14"/>
  <c r="CT80" i="14"/>
  <c r="CH80" i="14"/>
  <c r="CI80" i="14" s="1"/>
  <c r="CK80" i="14"/>
  <c r="CY71" i="14"/>
  <c r="CT72" i="14"/>
  <c r="CH72" i="14"/>
  <c r="CI72" i="14" s="1"/>
  <c r="CK72" i="14"/>
  <c r="CT64" i="14"/>
  <c r="CH64" i="14"/>
  <c r="CI64" i="14" s="1"/>
  <c r="CY63" i="14"/>
  <c r="CK64" i="14"/>
  <c r="CK56" i="14"/>
  <c r="CT56" i="14"/>
  <c r="CH56" i="14"/>
  <c r="CI56" i="14" s="1"/>
  <c r="CY55" i="14"/>
  <c r="CH48" i="14"/>
  <c r="CI48" i="14" s="1"/>
  <c r="CY47" i="14"/>
  <c r="CK48" i="14"/>
  <c r="CT48" i="14"/>
  <c r="CY39" i="14"/>
  <c r="CK40" i="14"/>
  <c r="CT40" i="14"/>
  <c r="CH40" i="14"/>
  <c r="CI40" i="14" s="1"/>
  <c r="CH32" i="14"/>
  <c r="CI32" i="14" s="1"/>
  <c r="CY31" i="14"/>
  <c r="CK32" i="14"/>
  <c r="CT32" i="14"/>
  <c r="CY23" i="14"/>
  <c r="CK24" i="14"/>
  <c r="CT24" i="14"/>
  <c r="CH24" i="14"/>
  <c r="CI24" i="14" s="1"/>
  <c r="CH16" i="14"/>
  <c r="CI16" i="14" s="1"/>
  <c r="CY15" i="14"/>
  <c r="CK16" i="14"/>
  <c r="CT16" i="14"/>
  <c r="CT8" i="14"/>
  <c r="CH8" i="14"/>
  <c r="CI8" i="14" s="1"/>
  <c r="CK8" i="14"/>
  <c r="CY7" i="14"/>
  <c r="CO172" i="13"/>
  <c r="CP172" i="13" s="1"/>
  <c r="CU173" i="13"/>
  <c r="CL172" i="13"/>
  <c r="CM172" i="13" s="1"/>
  <c r="CZ172" i="13"/>
  <c r="CT172" i="13"/>
  <c r="CH172" i="13"/>
  <c r="CI172" i="13" s="1"/>
  <c r="CK172" i="13"/>
  <c r="CY171" i="13"/>
  <c r="CU165" i="13"/>
  <c r="CL164" i="13"/>
  <c r="CM164" i="13" s="1"/>
  <c r="CZ164" i="13"/>
  <c r="CO164" i="13"/>
  <c r="CP164" i="13" s="1"/>
  <c r="CK164" i="13"/>
  <c r="CT164" i="13"/>
  <c r="CH164" i="13"/>
  <c r="CI164" i="13" s="1"/>
  <c r="CY163" i="13"/>
  <c r="CY155" i="13"/>
  <c r="CK156" i="13"/>
  <c r="CH156" i="13"/>
  <c r="CI156" i="13" s="1"/>
  <c r="CT156" i="13"/>
  <c r="CL148" i="13"/>
  <c r="CM148" i="13" s="1"/>
  <c r="CZ148" i="13"/>
  <c r="CO148" i="13"/>
  <c r="CP148" i="13" s="1"/>
  <c r="CU149" i="13"/>
  <c r="CH148" i="13"/>
  <c r="CI148" i="13" s="1"/>
  <c r="CT148" i="13"/>
  <c r="CY147" i="13"/>
  <c r="CK148" i="13"/>
  <c r="CK140" i="13"/>
  <c r="CT140" i="13"/>
  <c r="CH140" i="13"/>
  <c r="CI140" i="13" s="1"/>
  <c r="CY139" i="13"/>
  <c r="CK132" i="13"/>
  <c r="CT132" i="13"/>
  <c r="CH132" i="13"/>
  <c r="CI132" i="13" s="1"/>
  <c r="CY131" i="13"/>
  <c r="CZ124" i="13"/>
  <c r="CL124" i="13"/>
  <c r="CM124" i="13" s="1"/>
  <c r="CU125" i="13"/>
  <c r="CO124" i="13"/>
  <c r="CP124" i="13" s="1"/>
  <c r="CH124" i="13"/>
  <c r="CI124" i="13" s="1"/>
  <c r="CY123" i="13"/>
  <c r="CK124" i="13"/>
  <c r="CT124" i="13"/>
  <c r="CL116" i="13"/>
  <c r="CM116" i="13" s="1"/>
  <c r="CZ116" i="13"/>
  <c r="CU117" i="13"/>
  <c r="CO116" i="13"/>
  <c r="CP116" i="13" s="1"/>
  <c r="CY115" i="13"/>
  <c r="CK116" i="13"/>
  <c r="CT116" i="13"/>
  <c r="CH116" i="13"/>
  <c r="CI116" i="13" s="1"/>
  <c r="CK104" i="13"/>
  <c r="CT104" i="13"/>
  <c r="CH104" i="13"/>
  <c r="CI104" i="13" s="1"/>
  <c r="CY103" i="13"/>
  <c r="CL96" i="13"/>
  <c r="CM96" i="13" s="1"/>
  <c r="CZ96" i="13"/>
  <c r="CU97" i="13"/>
  <c r="CO96" i="13"/>
  <c r="CP96" i="13" s="1"/>
  <c r="CY91" i="13"/>
  <c r="CK92" i="13"/>
  <c r="CT92" i="13"/>
  <c r="CH92" i="13"/>
  <c r="CI92" i="13" s="1"/>
  <c r="CO88" i="13"/>
  <c r="CP88" i="13" s="1"/>
  <c r="CU89" i="13"/>
  <c r="CL88" i="13"/>
  <c r="CM88" i="13" s="1"/>
  <c r="CZ88" i="13"/>
  <c r="CH72" i="13"/>
  <c r="CI72" i="13" s="1"/>
  <c r="CT72" i="13"/>
  <c r="CY71" i="13"/>
  <c r="CK72" i="13"/>
  <c r="BX13" i="12"/>
  <c r="CC13" i="12"/>
  <c r="CU10" i="12"/>
  <c r="BX50" i="21"/>
  <c r="BW50" i="21"/>
  <c r="CB40" i="21"/>
  <c r="BW40" i="21"/>
  <c r="BX22" i="21"/>
  <c r="BW22" i="21"/>
  <c r="CC52" i="21"/>
  <c r="BX52" i="21"/>
  <c r="CC44" i="21"/>
  <c r="BX44" i="21"/>
  <c r="CC32" i="21"/>
  <c r="BX32" i="21"/>
  <c r="CC21" i="21"/>
  <c r="BX21" i="21"/>
  <c r="CC5" i="21"/>
  <c r="BX5" i="21"/>
  <c r="BZ5" i="21" s="1"/>
  <c r="CC21" i="25"/>
  <c r="BX21" i="25"/>
  <c r="CC5" i="25"/>
  <c r="BX5" i="25"/>
  <c r="BZ5" i="25" s="1"/>
  <c r="BX81" i="19"/>
  <c r="BW81" i="19"/>
  <c r="BX85" i="19"/>
  <c r="BW85" i="19"/>
  <c r="BX95" i="19"/>
  <c r="BW95" i="19"/>
  <c r="CB48" i="19"/>
  <c r="BW48" i="19"/>
  <c r="CB157" i="19"/>
  <c r="BW157" i="19"/>
  <c r="CC13" i="19"/>
  <c r="BX13" i="19"/>
  <c r="CB44" i="19"/>
  <c r="BW44" i="19"/>
  <c r="CB79" i="19"/>
  <c r="BW79" i="19"/>
  <c r="CB24" i="19"/>
  <c r="BW24" i="19"/>
  <c r="CB113" i="19"/>
  <c r="BW113" i="19"/>
  <c r="CB125" i="19"/>
  <c r="BW125" i="19"/>
  <c r="CB141" i="19"/>
  <c r="BW141" i="19"/>
  <c r="CB121" i="19"/>
  <c r="BW121" i="19"/>
  <c r="CC45" i="19"/>
  <c r="BX45" i="19"/>
  <c r="CB170" i="19"/>
  <c r="BW170" i="19"/>
  <c r="CC94" i="19"/>
  <c r="BX94" i="19"/>
  <c r="CC36" i="19"/>
  <c r="BX36" i="19"/>
  <c r="CB87" i="19"/>
  <c r="BW87" i="19"/>
  <c r="CB161" i="19"/>
  <c r="BW161" i="19"/>
  <c r="CB133" i="19"/>
  <c r="BW133" i="19"/>
  <c r="BX18" i="34"/>
  <c r="BW18" i="34"/>
  <c r="BX309" i="34"/>
  <c r="BW309" i="34"/>
  <c r="CC85" i="34"/>
  <c r="BX85" i="34"/>
  <c r="CC186" i="34"/>
  <c r="BX186" i="34"/>
  <c r="CC57" i="34"/>
  <c r="BX57" i="34"/>
  <c r="CC140" i="34"/>
  <c r="BX140" i="34"/>
  <c r="CC281" i="34"/>
  <c r="BX281" i="34"/>
  <c r="CC244" i="34"/>
  <c r="BX244" i="34"/>
  <c r="CC272" i="34"/>
  <c r="BX272" i="34"/>
  <c r="BX30" i="34"/>
  <c r="BW30" i="34"/>
  <c r="CB53" i="34"/>
  <c r="BW53" i="34"/>
  <c r="CB102" i="34"/>
  <c r="BW102" i="34"/>
  <c r="CC152" i="34"/>
  <c r="BX152" i="34"/>
  <c r="CB242" i="34"/>
  <c r="BW242" i="34"/>
  <c r="CC316" i="34"/>
  <c r="BX316" i="34"/>
  <c r="BX224" i="34"/>
  <c r="BW224" i="34"/>
  <c r="CB177" i="34"/>
  <c r="BW177" i="34"/>
  <c r="CB158" i="34"/>
  <c r="BW158" i="34"/>
  <c r="CB235" i="34"/>
  <c r="BW235" i="34"/>
  <c r="BX249" i="34"/>
  <c r="BW249" i="34"/>
  <c r="CC32" i="34"/>
  <c r="BX32" i="34"/>
  <c r="CB148" i="34"/>
  <c r="BW148" i="34"/>
  <c r="CC190" i="34"/>
  <c r="BX190" i="34"/>
  <c r="CB195" i="34"/>
  <c r="BW195" i="34"/>
  <c r="CC202" i="34"/>
  <c r="BX202" i="34"/>
  <c r="CB234" i="34"/>
  <c r="BW234" i="34"/>
  <c r="CB283" i="34"/>
  <c r="BW283" i="34"/>
  <c r="CB134" i="34"/>
  <c r="BW134" i="34"/>
  <c r="CC230" i="34"/>
  <c r="BX230" i="34"/>
  <c r="CC296" i="34"/>
  <c r="BX296" i="34"/>
  <c r="CC300" i="34"/>
  <c r="BX300" i="34"/>
  <c r="CB227" i="34"/>
  <c r="BW227" i="34"/>
  <c r="CB269" i="34"/>
  <c r="BW269" i="34"/>
  <c r="CB243" i="34"/>
  <c r="BW243" i="34"/>
  <c r="CC282" i="34"/>
  <c r="BX282" i="34"/>
  <c r="CB247" i="34"/>
  <c r="BW247" i="34"/>
  <c r="CC189" i="34"/>
  <c r="BX189" i="34"/>
  <c r="CC171" i="34"/>
  <c r="BX171" i="34"/>
  <c r="CC288" i="34"/>
  <c r="BX288" i="34"/>
  <c r="CC276" i="34"/>
  <c r="BX276" i="34"/>
  <c r="CC266" i="34"/>
  <c r="BX266" i="34"/>
  <c r="CC221" i="34"/>
  <c r="BX221" i="34"/>
  <c r="CC147" i="34"/>
  <c r="BX147" i="34"/>
  <c r="CB142" i="34"/>
  <c r="BW142" i="34"/>
  <c r="CB114" i="34"/>
  <c r="BW114" i="34"/>
  <c r="CC82" i="34"/>
  <c r="BX82" i="34"/>
  <c r="CC29" i="34"/>
  <c r="BX29" i="34"/>
  <c r="CB151" i="34"/>
  <c r="BW151" i="34"/>
  <c r="CC47" i="34"/>
  <c r="BX47" i="34"/>
  <c r="CC49" i="34"/>
  <c r="BX49" i="34"/>
  <c r="BX122" i="18"/>
  <c r="BW122" i="18"/>
  <c r="BX18" i="18"/>
  <c r="BW18" i="18"/>
  <c r="CC96" i="18"/>
  <c r="BX96" i="18"/>
  <c r="CC104" i="18"/>
  <c r="BX104" i="18"/>
  <c r="CB60" i="18"/>
  <c r="BW60" i="18"/>
  <c r="CC83" i="18"/>
  <c r="BX83" i="18"/>
  <c r="CC16" i="18"/>
  <c r="BX16" i="18"/>
  <c r="CB28" i="18"/>
  <c r="BW28" i="18"/>
  <c r="CB76" i="18"/>
  <c r="BW76" i="18"/>
  <c r="CB186" i="18"/>
  <c r="BW186" i="18"/>
  <c r="CC183" i="18"/>
  <c r="BX183" i="18"/>
  <c r="CC160" i="18"/>
  <c r="BX160" i="18"/>
  <c r="CC101" i="18"/>
  <c r="BX101" i="18"/>
  <c r="CC62" i="18"/>
  <c r="BX62" i="18"/>
  <c r="CC157" i="18"/>
  <c r="BX157" i="18"/>
  <c r="CC136" i="18"/>
  <c r="BX136" i="18"/>
  <c r="CC20" i="18"/>
  <c r="BX20" i="18"/>
  <c r="CC109" i="18"/>
  <c r="BX109" i="18"/>
  <c r="CC44" i="18"/>
  <c r="BX44" i="18"/>
  <c r="CC153" i="18"/>
  <c r="BX153" i="18"/>
  <c r="CC80" i="18"/>
  <c r="BX80" i="18"/>
  <c r="CC64" i="18"/>
  <c r="BX64" i="18"/>
  <c r="CC164" i="18"/>
  <c r="BX164" i="18"/>
  <c r="CB148" i="18"/>
  <c r="BW148" i="18"/>
  <c r="CB20" i="18"/>
  <c r="BW20" i="18"/>
  <c r="BX50" i="24"/>
  <c r="BW50" i="24"/>
  <c r="CC32" i="24"/>
  <c r="BX32" i="24"/>
  <c r="CB36" i="24"/>
  <c r="BW36" i="24"/>
  <c r="CC33" i="24"/>
  <c r="BX33" i="24"/>
  <c r="CC25" i="24"/>
  <c r="BX25" i="24"/>
  <c r="BX34" i="24"/>
  <c r="BW34" i="24"/>
  <c r="CB20" i="24"/>
  <c r="BW20" i="24"/>
  <c r="CB8" i="24"/>
  <c r="BW8" i="24"/>
  <c r="CC52" i="24"/>
  <c r="BX52" i="24"/>
  <c r="CB12" i="24"/>
  <c r="BW12" i="24"/>
  <c r="CC58" i="24"/>
  <c r="BX58" i="24"/>
  <c r="CC49" i="24"/>
  <c r="BX49" i="24"/>
  <c r="BX26" i="23"/>
  <c r="BW26" i="23"/>
  <c r="BX22" i="23"/>
  <c r="BW22" i="23"/>
  <c r="CB16" i="23"/>
  <c r="BW16" i="23"/>
  <c r="CC8" i="23"/>
  <c r="BX8" i="23"/>
  <c r="BX42" i="23"/>
  <c r="BW42" i="23"/>
  <c r="CC24" i="23"/>
  <c r="BX24" i="23"/>
  <c r="BX59" i="23"/>
  <c r="BW59" i="23"/>
  <c r="CC21" i="23"/>
  <c r="BX21" i="23"/>
  <c r="CB24" i="23"/>
  <c r="BW24" i="23"/>
  <c r="CC36" i="23"/>
  <c r="BX36" i="23"/>
  <c r="BX40" i="13"/>
  <c r="BW40" i="13"/>
  <c r="BX111" i="13"/>
  <c r="BW111" i="13"/>
  <c r="BX20" i="13"/>
  <c r="BW20" i="13"/>
  <c r="BX103" i="13"/>
  <c r="BW103" i="13"/>
  <c r="CC35" i="13"/>
  <c r="BX35" i="13"/>
  <c r="CB147" i="13"/>
  <c r="BW147" i="13"/>
  <c r="CC58" i="13"/>
  <c r="BX58" i="13"/>
  <c r="CC74" i="13"/>
  <c r="BX74" i="13"/>
  <c r="CC153" i="13"/>
  <c r="BX153" i="13"/>
  <c r="CC67" i="13"/>
  <c r="BX67" i="13"/>
  <c r="CC173" i="13"/>
  <c r="BX173" i="13"/>
  <c r="CC128" i="13"/>
  <c r="BX128" i="13"/>
  <c r="CB57" i="13"/>
  <c r="BW57" i="13"/>
  <c r="CC50" i="13"/>
  <c r="BX50" i="13"/>
  <c r="CC94" i="13"/>
  <c r="BX94" i="13"/>
  <c r="CC11" i="13"/>
  <c r="BX11" i="13"/>
  <c r="CB38" i="13"/>
  <c r="BW38" i="13"/>
  <c r="CB170" i="13"/>
  <c r="BW170" i="13"/>
  <c r="CC43" i="13"/>
  <c r="BX43" i="13"/>
  <c r="CC141" i="13"/>
  <c r="BX141" i="13"/>
  <c r="CB139" i="13"/>
  <c r="BW139" i="13"/>
  <c r="CC149" i="13"/>
  <c r="BX149" i="13"/>
  <c r="CC93" i="13"/>
  <c r="BX93" i="13"/>
  <c r="CB171" i="13"/>
  <c r="BW171" i="13"/>
  <c r="CB121" i="13"/>
  <c r="BW121" i="13"/>
  <c r="CB70" i="13"/>
  <c r="BW70" i="13"/>
  <c r="CB164" i="13"/>
  <c r="BW164" i="13"/>
  <c r="CC145" i="13"/>
  <c r="BX145" i="13"/>
  <c r="CC171" i="13"/>
  <c r="BX171" i="13"/>
  <c r="CB156" i="13"/>
  <c r="BW156" i="13"/>
  <c r="CC164" i="13"/>
  <c r="BX164" i="13"/>
  <c r="CC47" i="13"/>
  <c r="BX47" i="13"/>
  <c r="CC27" i="13"/>
  <c r="BX27" i="13"/>
  <c r="CC102" i="13"/>
  <c r="BX102" i="13"/>
  <c r="CB59" i="13"/>
  <c r="BW59" i="13"/>
  <c r="BX94" i="14"/>
  <c r="BW94" i="14"/>
  <c r="BX101" i="14"/>
  <c r="BW101" i="14"/>
  <c r="CC88" i="14"/>
  <c r="BX88" i="14"/>
  <c r="CB81" i="14"/>
  <c r="BW81" i="14"/>
  <c r="CC72" i="14"/>
  <c r="BX72" i="14"/>
  <c r="CC53" i="14"/>
  <c r="BX53" i="14"/>
  <c r="CC84" i="14"/>
  <c r="BX84" i="14"/>
  <c r="CB88" i="14"/>
  <c r="BW88" i="14"/>
  <c r="CC25" i="14"/>
  <c r="BX25" i="14"/>
  <c r="CC103" i="14"/>
  <c r="BX103" i="14"/>
  <c r="CC135" i="14"/>
  <c r="BX135" i="14"/>
  <c r="CB123" i="14"/>
  <c r="BW123" i="14"/>
  <c r="CC131" i="14"/>
  <c r="BX131" i="14"/>
  <c r="CC8" i="25"/>
  <c r="BW4" i="21"/>
  <c r="BY4" i="21" s="1"/>
  <c r="BW34" i="21"/>
  <c r="BW5" i="21"/>
  <c r="BY5" i="21" s="1"/>
  <c r="BW44" i="21"/>
  <c r="CB108" i="19"/>
  <c r="CC100" i="19"/>
  <c r="CB84" i="19"/>
  <c r="CB15" i="25"/>
  <c r="BX13" i="25"/>
  <c r="BX19" i="25"/>
  <c r="BW26" i="25"/>
  <c r="BX14" i="25"/>
  <c r="BW4" i="25"/>
  <c r="BY4" i="25" s="1"/>
  <c r="BW6" i="25"/>
  <c r="CC34" i="21"/>
  <c r="CC26" i="21"/>
  <c r="CC164" i="19"/>
  <c r="CC131" i="19"/>
  <c r="CB99" i="19"/>
  <c r="CB11" i="19"/>
  <c r="BW107" i="19"/>
  <c r="BW26" i="19"/>
  <c r="BW51" i="19"/>
  <c r="BW89" i="19"/>
  <c r="BW62" i="19"/>
  <c r="BX92" i="19"/>
  <c r="BX160" i="19"/>
  <c r="BW140" i="19"/>
  <c r="BX63" i="19"/>
  <c r="BW52" i="19"/>
  <c r="BX46" i="19"/>
  <c r="BX50" i="19"/>
  <c r="BX30" i="19"/>
  <c r="BX65" i="19"/>
  <c r="BW49" i="19"/>
  <c r="BW138" i="19"/>
  <c r="BW102" i="19"/>
  <c r="BX162" i="19"/>
  <c r="BW72" i="19"/>
  <c r="BW41" i="19"/>
  <c r="BX171" i="19"/>
  <c r="BX64" i="19"/>
  <c r="BW13" i="19"/>
  <c r="BW60" i="19"/>
  <c r="CC167" i="18"/>
  <c r="CC119" i="18"/>
  <c r="CB95" i="18"/>
  <c r="CB324" i="34"/>
  <c r="CB248" i="34"/>
  <c r="CC64" i="34"/>
  <c r="CB32" i="34"/>
  <c r="CB284" i="34"/>
  <c r="CC172" i="34"/>
  <c r="CC124" i="34"/>
  <c r="CB52" i="34"/>
  <c r="CC315" i="34"/>
  <c r="CC203" i="34"/>
  <c r="CB36" i="23"/>
  <c r="CC83" i="34"/>
  <c r="CB75" i="34"/>
  <c r="CB31" i="34"/>
  <c r="CB15" i="34"/>
  <c r="BX166" i="34"/>
  <c r="BW289" i="34"/>
  <c r="BW325" i="34"/>
  <c r="BW302" i="34"/>
  <c r="BX58" i="34"/>
  <c r="BX250" i="34"/>
  <c r="BX321" i="34"/>
  <c r="BX31" i="34"/>
  <c r="BW123" i="34"/>
  <c r="BW145" i="34"/>
  <c r="BX217" i="34"/>
  <c r="BX70" i="34"/>
  <c r="BX302" i="34"/>
  <c r="BW328" i="34"/>
  <c r="BW128" i="34"/>
  <c r="BX193" i="34"/>
  <c r="BX88" i="34"/>
  <c r="BW212" i="34"/>
  <c r="BW228" i="34"/>
  <c r="BX160" i="34"/>
  <c r="BW24" i="34"/>
  <c r="BW185" i="34"/>
  <c r="BX187" i="34"/>
  <c r="BW22" i="34"/>
  <c r="BX23" i="34"/>
  <c r="BW7" i="34"/>
  <c r="BW96" i="34"/>
  <c r="BW87" i="34"/>
  <c r="BX275" i="34"/>
  <c r="BX267" i="34"/>
  <c r="BW65" i="34"/>
  <c r="BW181" i="34"/>
  <c r="BX328" i="34"/>
  <c r="BX256" i="34"/>
  <c r="BX177" i="34"/>
  <c r="BX227" i="34"/>
  <c r="BW106" i="34"/>
  <c r="BW73" i="34"/>
  <c r="BX50" i="34"/>
  <c r="CC11" i="24"/>
  <c r="CC24" i="18"/>
  <c r="CC51" i="13"/>
  <c r="CC150" i="13"/>
  <c r="CB124" i="13"/>
  <c r="CC104" i="14"/>
  <c r="CB8" i="18"/>
  <c r="CB63" i="14"/>
  <c r="CB73" i="13"/>
  <c r="CC135" i="13"/>
  <c r="CC59" i="14"/>
  <c r="CB44" i="14"/>
  <c r="CC6" i="13"/>
  <c r="CB29" i="13"/>
  <c r="CC14" i="25"/>
  <c r="CC33" i="21"/>
  <c r="CB4" i="21"/>
  <c r="CB154" i="19"/>
  <c r="CB146" i="19"/>
  <c r="CB138" i="19"/>
  <c r="CB122" i="19"/>
  <c r="CB114" i="19"/>
  <c r="CB90" i="19"/>
  <c r="CB74" i="19"/>
  <c r="CC125" i="14"/>
  <c r="CC12" i="24"/>
  <c r="CC23" i="18"/>
  <c r="CC15" i="18"/>
  <c r="BX35" i="18"/>
  <c r="BW77" i="18"/>
  <c r="BX58" i="18"/>
  <c r="BX126" i="18"/>
  <c r="BW167" i="18"/>
  <c r="BX189" i="18"/>
  <c r="BW107" i="18"/>
  <c r="BX151" i="18"/>
  <c r="BX82" i="18"/>
  <c r="BX42" i="18"/>
  <c r="BW15" i="18"/>
  <c r="BW102" i="18"/>
  <c r="BX85" i="18"/>
  <c r="BX77" i="18"/>
  <c r="BX127" i="18"/>
  <c r="BX187" i="18"/>
  <c r="BX10" i="18"/>
  <c r="BW78" i="18"/>
  <c r="BW75" i="18"/>
  <c r="BX84" i="18"/>
  <c r="BX134" i="18"/>
  <c r="BX177" i="18"/>
  <c r="BX129" i="18"/>
  <c r="BW105" i="18"/>
  <c r="BX60" i="18"/>
  <c r="BX46" i="18"/>
  <c r="BX5" i="18"/>
  <c r="BW93" i="18"/>
  <c r="BW37" i="18"/>
  <c r="BX105" i="18"/>
  <c r="BX81" i="18"/>
  <c r="BW48" i="18"/>
  <c r="CC48" i="14"/>
  <c r="CC130" i="14"/>
  <c r="CB54" i="13"/>
  <c r="BW10" i="24"/>
  <c r="BX40" i="24"/>
  <c r="BX42" i="24"/>
  <c r="BW46" i="24"/>
  <c r="BW57" i="24"/>
  <c r="BW19" i="24"/>
  <c r="BW7" i="24"/>
  <c r="BW35" i="24"/>
  <c r="BW38" i="24"/>
  <c r="BW49" i="24"/>
  <c r="CC51" i="24"/>
  <c r="CC22" i="24"/>
  <c r="CB31" i="23"/>
  <c r="BX34" i="23"/>
  <c r="BW11" i="23"/>
  <c r="BX10" i="23"/>
  <c r="BX11" i="23"/>
  <c r="BW43" i="23"/>
  <c r="BX17" i="23"/>
  <c r="BX30" i="23"/>
  <c r="BW25" i="23"/>
  <c r="BW40" i="23"/>
  <c r="CB102" i="19"/>
  <c r="CB43" i="19"/>
  <c r="CB35" i="19"/>
  <c r="CB27" i="19"/>
  <c r="CB189" i="18"/>
  <c r="CC82" i="18"/>
  <c r="CB64" i="13"/>
  <c r="CB108" i="13"/>
  <c r="CC16" i="21"/>
  <c r="CB15" i="13"/>
  <c r="CB26" i="25"/>
  <c r="CC10" i="25"/>
  <c r="CC53" i="19"/>
  <c r="CB60" i="19"/>
  <c r="CC126" i="18"/>
  <c r="CC26" i="18"/>
  <c r="CB18" i="18"/>
  <c r="CB10" i="14"/>
  <c r="CC65" i="14"/>
  <c r="CB68" i="13"/>
  <c r="BX9" i="13"/>
  <c r="BX37" i="13"/>
  <c r="BW123" i="13"/>
  <c r="BX108" i="13"/>
  <c r="BW168" i="13"/>
  <c r="BX140" i="13"/>
  <c r="BX29" i="13"/>
  <c r="BX64" i="13"/>
  <c r="BW8" i="13"/>
  <c r="BW69" i="13"/>
  <c r="BW115" i="13"/>
  <c r="BX76" i="13"/>
  <c r="BX104" i="13"/>
  <c r="BW100" i="13"/>
  <c r="BX159" i="13"/>
  <c r="BW72" i="13"/>
  <c r="BW24" i="13"/>
  <c r="BX69" i="13"/>
  <c r="BX81" i="13"/>
  <c r="BW116" i="13"/>
  <c r="BW130" i="13"/>
  <c r="BW23" i="13"/>
  <c r="BW94" i="13"/>
  <c r="BW142" i="13"/>
  <c r="BX72" i="13"/>
  <c r="BW71" i="13"/>
  <c r="BW55" i="13"/>
  <c r="BW177" i="13"/>
  <c r="BW4" i="13"/>
  <c r="BY4" i="13" s="1"/>
  <c r="BW141" i="13"/>
  <c r="BX97" i="13"/>
  <c r="BX83" i="13"/>
  <c r="BX49" i="13"/>
  <c r="BW152" i="13"/>
  <c r="BX126" i="13"/>
  <c r="BX161" i="13"/>
  <c r="BW60" i="13"/>
  <c r="BW39" i="13"/>
  <c r="BX113" i="13"/>
  <c r="BX87" i="13"/>
  <c r="CB13" i="21"/>
  <c r="CC153" i="19"/>
  <c r="CC133" i="19"/>
  <c r="CC117" i="19"/>
  <c r="CB17" i="19"/>
  <c r="CB157" i="18"/>
  <c r="CB93" i="18"/>
  <c r="CB9" i="18"/>
  <c r="CB53" i="14"/>
  <c r="CB23" i="13"/>
  <c r="CB22" i="21"/>
  <c r="CC89" i="19"/>
  <c r="CB81" i="19"/>
  <c r="CB156" i="19"/>
  <c r="CB165" i="18"/>
  <c r="CC149" i="18"/>
  <c r="CC133" i="18"/>
  <c r="CB121" i="18"/>
  <c r="CB105" i="18"/>
  <c r="CC81" i="18"/>
  <c r="CC37" i="18"/>
  <c r="CB21" i="18"/>
  <c r="CB13" i="18"/>
  <c r="CC64" i="14"/>
  <c r="BX7" i="14"/>
  <c r="BX126" i="14"/>
  <c r="BW39" i="14"/>
  <c r="BX12" i="14"/>
  <c r="BW122" i="14"/>
  <c r="BX20" i="14"/>
  <c r="BX56" i="14"/>
  <c r="BX3" i="14"/>
  <c r="BZ3" i="14" s="1"/>
  <c r="BX44" i="14"/>
  <c r="BW51" i="14"/>
  <c r="BX66" i="14"/>
  <c r="BX87" i="14"/>
  <c r="BW117" i="14"/>
  <c r="BW118" i="14"/>
  <c r="BW58" i="14"/>
  <c r="BX99" i="14"/>
  <c r="BW22" i="14"/>
  <c r="BX47" i="14"/>
  <c r="BX41" i="14"/>
  <c r="BX15" i="14"/>
  <c r="BW72" i="14"/>
  <c r="BW46" i="14"/>
  <c r="BW83" i="14"/>
  <c r="BX85" i="14"/>
  <c r="BX34" i="14"/>
  <c r="BW136" i="14"/>
  <c r="BW120" i="14"/>
  <c r="BW93" i="14"/>
  <c r="BX119" i="14"/>
  <c r="BW124" i="14"/>
  <c r="BX93" i="14"/>
  <c r="BX75" i="14"/>
  <c r="BX55" i="14"/>
  <c r="BX27" i="14"/>
  <c r="BX11" i="14"/>
  <c r="BX54" i="14"/>
  <c r="BX116" i="14"/>
  <c r="BX100" i="14"/>
  <c r="BW65" i="14"/>
  <c r="BX10" i="14"/>
  <c r="CB113" i="14"/>
  <c r="CB102" i="14"/>
  <c r="CB96" i="13"/>
  <c r="CB60" i="13"/>
  <c r="CC52" i="13"/>
  <c r="CB4" i="13"/>
  <c r="CC154" i="13"/>
  <c r="CB143" i="13"/>
  <c r="CB48" i="21"/>
  <c r="BW48" i="21"/>
  <c r="BX6" i="21"/>
  <c r="BW6" i="21"/>
  <c r="CB32" i="21"/>
  <c r="BW32" i="21"/>
  <c r="CB24" i="21"/>
  <c r="BW24" i="21"/>
  <c r="CB28" i="21"/>
  <c r="BW28" i="21"/>
  <c r="CB12" i="21"/>
  <c r="BW12" i="21"/>
  <c r="CC25" i="25"/>
  <c r="BX25" i="25"/>
  <c r="CC9" i="25"/>
  <c r="BX9" i="25"/>
  <c r="CB13" i="25"/>
  <c r="BW13" i="25"/>
  <c r="CC6" i="25"/>
  <c r="BX6" i="25"/>
  <c r="CB5" i="25"/>
  <c r="BW5" i="25"/>
  <c r="BY5" i="25" s="1"/>
  <c r="CB9" i="25"/>
  <c r="BW9" i="25"/>
  <c r="BX73" i="19"/>
  <c r="BW73" i="19"/>
  <c r="BX34" i="19"/>
  <c r="BW34" i="19"/>
  <c r="BX18" i="19"/>
  <c r="BW18" i="19"/>
  <c r="BX168" i="19"/>
  <c r="BW168" i="19"/>
  <c r="CC29" i="19"/>
  <c r="BX29" i="19"/>
  <c r="CB145" i="19"/>
  <c r="BW145" i="19"/>
  <c r="CC32" i="19"/>
  <c r="BX32" i="19"/>
  <c r="CC17" i="19"/>
  <c r="BX17" i="19"/>
  <c r="CC93" i="19"/>
  <c r="BX93" i="19"/>
  <c r="CB75" i="19"/>
  <c r="BW75" i="19"/>
  <c r="CB36" i="19"/>
  <c r="BW36" i="19"/>
  <c r="CB56" i="19"/>
  <c r="BW56" i="19"/>
  <c r="CB12" i="19"/>
  <c r="BW12" i="19"/>
  <c r="CC49" i="19"/>
  <c r="BX49" i="19"/>
  <c r="CB32" i="19"/>
  <c r="BW32" i="19"/>
  <c r="CB105" i="19"/>
  <c r="BW105" i="19"/>
  <c r="CB16" i="19"/>
  <c r="BW16" i="19"/>
  <c r="CC98" i="19"/>
  <c r="BX98" i="19"/>
  <c r="CB63" i="19"/>
  <c r="BW63" i="19"/>
  <c r="CB58" i="34"/>
  <c r="BW58" i="34"/>
  <c r="CC8" i="34"/>
  <c r="BX8" i="34"/>
  <c r="CC101" i="34"/>
  <c r="BX101" i="34"/>
  <c r="CC182" i="34"/>
  <c r="BX182" i="34"/>
  <c r="CB187" i="34"/>
  <c r="BW187" i="34"/>
  <c r="CC167" i="34"/>
  <c r="BX167" i="34"/>
  <c r="BX14" i="34"/>
  <c r="BW14" i="34"/>
  <c r="BX34" i="34"/>
  <c r="BW34" i="34"/>
  <c r="BX107" i="34"/>
  <c r="BW107" i="34"/>
  <c r="CB50" i="34"/>
  <c r="BW50" i="34"/>
  <c r="CC36" i="34"/>
  <c r="BX36" i="34"/>
  <c r="CB55" i="34"/>
  <c r="BW55" i="34"/>
  <c r="CC133" i="34"/>
  <c r="BX133" i="34"/>
  <c r="CC206" i="34"/>
  <c r="BX206" i="34"/>
  <c r="CB295" i="34"/>
  <c r="BW295" i="34"/>
  <c r="CC320" i="34"/>
  <c r="BX320" i="34"/>
  <c r="BX245" i="34"/>
  <c r="BW245" i="34"/>
  <c r="CC17" i="34"/>
  <c r="BX17" i="34"/>
  <c r="CC98" i="34"/>
  <c r="BX98" i="34"/>
  <c r="CC97" i="34"/>
  <c r="BX97" i="34"/>
  <c r="BX6" i="34"/>
  <c r="BW6" i="34"/>
  <c r="BX131" i="34"/>
  <c r="BW131" i="34"/>
  <c r="BX233" i="34"/>
  <c r="BW233" i="34"/>
  <c r="CC141" i="34"/>
  <c r="BX141" i="34"/>
  <c r="CB163" i="34"/>
  <c r="BW163" i="34"/>
  <c r="CC41" i="34"/>
  <c r="BX41" i="34"/>
  <c r="CB125" i="34"/>
  <c r="BW125" i="34"/>
  <c r="CB260" i="34"/>
  <c r="BW260" i="34"/>
  <c r="CB161" i="34"/>
  <c r="BW161" i="34"/>
  <c r="CC210" i="34"/>
  <c r="BX210" i="34"/>
  <c r="CC238" i="34"/>
  <c r="BX238" i="34"/>
  <c r="CC258" i="34"/>
  <c r="BX258" i="34"/>
  <c r="CB303" i="34"/>
  <c r="BW303" i="34"/>
  <c r="CC280" i="34"/>
  <c r="BX280" i="34"/>
  <c r="CC308" i="34"/>
  <c r="BX308" i="34"/>
  <c r="CB250" i="34"/>
  <c r="BW250" i="34"/>
  <c r="CB294" i="34"/>
  <c r="BW294" i="34"/>
  <c r="CB267" i="34"/>
  <c r="BW267" i="34"/>
  <c r="CC236" i="34"/>
  <c r="BX236" i="34"/>
  <c r="CC163" i="34"/>
  <c r="BX163" i="34"/>
  <c r="CB172" i="34"/>
  <c r="BW172" i="34"/>
  <c r="CB118" i="34"/>
  <c r="BW118" i="34"/>
  <c r="CB85" i="34"/>
  <c r="BW85" i="34"/>
  <c r="CB141" i="34"/>
  <c r="BW141" i="34"/>
  <c r="CB110" i="34"/>
  <c r="BW110" i="34"/>
  <c r="CB156" i="34"/>
  <c r="BW156" i="34"/>
  <c r="CB16" i="34"/>
  <c r="BW16" i="34"/>
  <c r="CC33" i="34"/>
  <c r="BX33" i="34"/>
  <c r="BX146" i="18"/>
  <c r="BW146" i="18"/>
  <c r="BX3" i="18"/>
  <c r="BZ3" i="18" s="1"/>
  <c r="BW3" i="18"/>
  <c r="BY3" i="18" s="1"/>
  <c r="BX142" i="18"/>
  <c r="BW142" i="18"/>
  <c r="BX162" i="18"/>
  <c r="BW162" i="18"/>
  <c r="CB66" i="18"/>
  <c r="BW66" i="18"/>
  <c r="CC144" i="18"/>
  <c r="BX144" i="18"/>
  <c r="CC88" i="18"/>
  <c r="BX88" i="18"/>
  <c r="CB176" i="18"/>
  <c r="BW176" i="18"/>
  <c r="CB45" i="18"/>
  <c r="BW45" i="18"/>
  <c r="CB54" i="18"/>
  <c r="BW54" i="18"/>
  <c r="CC59" i="18"/>
  <c r="BX59" i="18"/>
  <c r="CB124" i="18"/>
  <c r="BW124" i="18"/>
  <c r="CB36" i="18"/>
  <c r="BW36" i="18"/>
  <c r="CC47" i="18"/>
  <c r="BX47" i="18"/>
  <c r="CC41" i="18"/>
  <c r="BX41" i="18"/>
  <c r="CB57" i="18"/>
  <c r="BW57" i="18"/>
  <c r="CC184" i="18"/>
  <c r="BX184" i="18"/>
  <c r="CC55" i="18"/>
  <c r="BX55" i="18"/>
  <c r="CB64" i="18"/>
  <c r="BW64" i="18"/>
  <c r="CC32" i="18"/>
  <c r="BX32" i="18"/>
  <c r="CB132" i="18"/>
  <c r="BW132" i="18"/>
  <c r="CB152" i="18"/>
  <c r="BW152" i="18"/>
  <c r="CB180" i="18"/>
  <c r="BW180" i="18"/>
  <c r="CC48" i="18"/>
  <c r="BX48" i="18"/>
  <c r="CC168" i="18"/>
  <c r="BX168" i="18"/>
  <c r="CC117" i="18"/>
  <c r="BX117" i="18"/>
  <c r="CB55" i="18"/>
  <c r="BW55" i="18"/>
  <c r="CB81" i="18"/>
  <c r="BW81" i="18"/>
  <c r="CC12" i="18"/>
  <c r="BX12" i="18"/>
  <c r="CC132" i="18"/>
  <c r="BX132" i="18"/>
  <c r="CB69" i="18"/>
  <c r="BW69" i="18"/>
  <c r="CC125" i="18"/>
  <c r="BX125" i="18"/>
  <c r="CB44" i="24"/>
  <c r="BW44" i="24"/>
  <c r="CC20" i="24"/>
  <c r="BX20" i="24"/>
  <c r="CB24" i="24"/>
  <c r="BW24" i="24"/>
  <c r="CB40" i="24"/>
  <c r="BW40" i="24"/>
  <c r="CC16" i="24"/>
  <c r="BX16" i="24"/>
  <c r="CC9" i="24"/>
  <c r="BX9" i="24"/>
  <c r="CC13" i="24"/>
  <c r="BX13" i="24"/>
  <c r="CC52" i="23"/>
  <c r="BX52" i="23"/>
  <c r="CC53" i="23"/>
  <c r="BX53" i="23"/>
  <c r="CB32" i="23"/>
  <c r="BW32" i="23"/>
  <c r="CC56" i="23"/>
  <c r="BX56" i="23"/>
  <c r="CC37" i="23"/>
  <c r="BX37" i="23"/>
  <c r="CB20" i="23"/>
  <c r="BW20" i="23"/>
  <c r="CC28" i="23"/>
  <c r="BX28" i="23"/>
  <c r="CC12" i="23"/>
  <c r="BX12" i="23"/>
  <c r="BX44" i="13"/>
  <c r="BW44" i="13"/>
  <c r="BX16" i="13"/>
  <c r="BW16" i="13"/>
  <c r="CC124" i="13"/>
  <c r="BX124" i="13"/>
  <c r="CC177" i="13"/>
  <c r="BX177" i="13"/>
  <c r="CC144" i="13"/>
  <c r="BX144" i="13"/>
  <c r="CC79" i="13"/>
  <c r="BX79" i="13"/>
  <c r="CB105" i="13"/>
  <c r="BW105" i="13"/>
  <c r="CB34" i="13"/>
  <c r="BW34" i="13"/>
  <c r="CC117" i="13"/>
  <c r="BX117" i="13"/>
  <c r="CB14" i="13"/>
  <c r="BW14" i="13"/>
  <c r="CC169" i="13"/>
  <c r="BX169" i="13"/>
  <c r="CC105" i="13"/>
  <c r="BX105" i="13"/>
  <c r="CB74" i="13"/>
  <c r="BW74" i="13"/>
  <c r="CC82" i="13"/>
  <c r="BX82" i="13"/>
  <c r="CC136" i="13"/>
  <c r="BX136" i="13"/>
  <c r="CC19" i="13"/>
  <c r="BX19" i="13"/>
  <c r="CB97" i="13"/>
  <c r="BW97" i="13"/>
  <c r="CC39" i="13"/>
  <c r="BX39" i="13"/>
  <c r="CC15" i="13"/>
  <c r="BX15" i="13"/>
  <c r="CC175" i="13"/>
  <c r="BX175" i="13"/>
  <c r="CC157" i="13"/>
  <c r="BX157" i="13"/>
  <c r="CC137" i="13"/>
  <c r="BX137" i="13"/>
  <c r="CB46" i="13"/>
  <c r="BW46" i="13"/>
  <c r="BX31" i="14"/>
  <c r="BW31" i="14"/>
  <c r="BX121" i="14"/>
  <c r="BW121" i="14"/>
  <c r="CB114" i="14"/>
  <c r="BW114" i="14"/>
  <c r="CC61" i="14"/>
  <c r="BX61" i="14"/>
  <c r="CB75" i="14"/>
  <c r="BW75" i="14"/>
  <c r="CC29" i="14"/>
  <c r="BX29" i="14"/>
  <c r="CB106" i="14"/>
  <c r="BW106" i="14"/>
  <c r="CB57" i="14"/>
  <c r="BW57" i="14"/>
  <c r="CC68" i="14"/>
  <c r="BX68" i="14"/>
  <c r="CC13" i="14"/>
  <c r="BX13" i="14"/>
  <c r="CB89" i="14"/>
  <c r="BW89" i="14"/>
  <c r="CC111" i="14"/>
  <c r="BX111" i="14"/>
  <c r="CC57" i="14"/>
  <c r="BX57" i="14"/>
  <c r="CC42" i="14"/>
  <c r="BX42" i="14"/>
  <c r="CC33" i="14"/>
  <c r="BX33" i="14"/>
  <c r="CC124" i="14"/>
  <c r="BX124" i="14"/>
  <c r="CC106" i="14"/>
  <c r="BX106" i="14"/>
  <c r="CB13" i="14"/>
  <c r="BW13" i="14"/>
  <c r="BX31" i="21"/>
  <c r="BX37" i="21"/>
  <c r="BW23" i="21"/>
  <c r="BX19" i="21"/>
  <c r="BW45" i="21"/>
  <c r="BW17" i="21"/>
  <c r="BX45" i="21"/>
  <c r="CB6" i="21"/>
  <c r="BW77" i="19"/>
  <c r="BW25" i="19"/>
  <c r="BW80" i="19"/>
  <c r="BX150" i="19"/>
  <c r="BW5" i="19"/>
  <c r="BY5" i="19" s="1"/>
  <c r="BX178" i="34"/>
  <c r="BX75" i="34"/>
  <c r="BW91" i="34"/>
  <c r="BX52" i="34"/>
  <c r="BX237" i="34"/>
  <c r="BW278" i="34"/>
  <c r="BW254" i="34"/>
  <c r="BW202" i="34"/>
  <c r="CB30" i="25"/>
  <c r="CB33" i="21"/>
  <c r="CB19" i="21"/>
  <c r="CC146" i="19"/>
  <c r="CC90" i="19"/>
  <c r="CB82" i="19"/>
  <c r="BW187" i="18"/>
  <c r="BW35" i="18"/>
  <c r="BW50" i="18"/>
  <c r="BW94" i="18"/>
  <c r="BW126" i="18"/>
  <c r="BW98" i="18"/>
  <c r="BW63" i="18"/>
  <c r="BW169" i="18"/>
  <c r="BW188" i="18"/>
  <c r="BW144" i="18"/>
  <c r="BX21" i="18"/>
  <c r="BX27" i="24"/>
  <c r="BX15" i="24"/>
  <c r="BX23" i="24"/>
  <c r="BX24" i="24"/>
  <c r="CB43" i="24"/>
  <c r="BX55" i="23"/>
  <c r="BX47" i="23"/>
  <c r="BW37" i="23"/>
  <c r="BX33" i="23"/>
  <c r="BX57" i="23"/>
  <c r="CC66" i="19"/>
  <c r="CB94" i="18"/>
  <c r="CC49" i="21"/>
  <c r="CC25" i="21"/>
  <c r="CC26" i="19"/>
  <c r="CC138" i="18"/>
  <c r="BW76" i="13"/>
  <c r="BX73" i="13"/>
  <c r="BW104" i="13"/>
  <c r="BX165" i="13"/>
  <c r="BX160" i="13"/>
  <c r="BW66" i="13"/>
  <c r="CB148" i="13"/>
  <c r="CB44" i="21"/>
  <c r="CC166" i="19"/>
  <c r="CC121" i="19"/>
  <c r="CB101" i="18"/>
  <c r="CC49" i="18"/>
  <c r="CB25" i="18"/>
  <c r="CB15" i="21"/>
  <c r="CC18" i="21"/>
  <c r="CB162" i="19"/>
  <c r="CC69" i="19"/>
  <c r="CB25" i="19"/>
  <c r="CB188" i="18"/>
  <c r="CC113" i="18"/>
  <c r="CB97" i="18"/>
  <c r="BX40" i="14"/>
  <c r="BW59" i="14"/>
  <c r="BX63" i="14"/>
  <c r="BW111" i="14"/>
  <c r="CC60" i="13"/>
  <c r="CB165" i="13"/>
  <c r="CY63" i="13"/>
  <c r="CK64" i="13"/>
  <c r="CT64" i="13"/>
  <c r="CH64" i="13"/>
  <c r="CI64" i="13" s="1"/>
  <c r="CY47" i="13"/>
  <c r="CK48" i="13"/>
  <c r="CH48" i="13"/>
  <c r="CI48" i="13" s="1"/>
  <c r="CT48" i="13"/>
  <c r="CH40" i="13"/>
  <c r="CI40" i="13" s="1"/>
  <c r="CY39" i="13"/>
  <c r="CK40" i="13"/>
  <c r="CT40" i="13"/>
  <c r="CL32" i="13"/>
  <c r="CM32" i="13" s="1"/>
  <c r="CU33" i="13"/>
  <c r="CO32" i="13"/>
  <c r="CP32" i="13" s="1"/>
  <c r="CZ32" i="13"/>
  <c r="CO24" i="13"/>
  <c r="CP24" i="13" s="1"/>
  <c r="CZ24" i="13"/>
  <c r="CL24" i="13"/>
  <c r="CM24" i="13" s="1"/>
  <c r="CU25" i="13"/>
  <c r="CO16" i="13"/>
  <c r="CP16" i="13" s="1"/>
  <c r="CZ16" i="13"/>
  <c r="CL16" i="13"/>
  <c r="CM16" i="13" s="1"/>
  <c r="CU17" i="13"/>
  <c r="CU9" i="13"/>
  <c r="CO8" i="13"/>
  <c r="CP8" i="13" s="1"/>
  <c r="CZ8" i="13"/>
  <c r="CL8" i="13"/>
  <c r="CM8" i="13" s="1"/>
  <c r="BX30" i="21"/>
  <c r="BW30" i="21"/>
  <c r="BX46" i="21"/>
  <c r="BW46" i="21"/>
  <c r="CB8" i="21"/>
  <c r="BW8" i="21"/>
  <c r="CC3" i="21"/>
  <c r="BX3" i="21"/>
  <c r="BZ3" i="21" s="1"/>
  <c r="CC36" i="21"/>
  <c r="BX36" i="21"/>
  <c r="CC48" i="21"/>
  <c r="BX48" i="21"/>
  <c r="CC29" i="21"/>
  <c r="BX29" i="21"/>
  <c r="CC13" i="21"/>
  <c r="BX13" i="21"/>
  <c r="BX3" i="25"/>
  <c r="BZ3" i="25" s="1"/>
  <c r="BW3" i="25"/>
  <c r="BY3" i="25" s="1"/>
  <c r="BX14" i="19"/>
  <c r="BW14" i="19"/>
  <c r="CB101" i="19"/>
  <c r="BW101" i="19"/>
  <c r="CC91" i="19"/>
  <c r="BX91" i="19"/>
  <c r="CB109" i="19"/>
  <c r="BW109" i="19"/>
  <c r="CB129" i="19"/>
  <c r="BW129" i="19"/>
  <c r="CC113" i="19"/>
  <c r="BX113" i="19"/>
  <c r="CC16" i="19"/>
  <c r="BX16" i="19"/>
  <c r="CC33" i="19"/>
  <c r="BX33" i="19"/>
  <c r="CC169" i="19"/>
  <c r="BX169" i="19"/>
  <c r="CC20" i="19"/>
  <c r="BX20" i="19"/>
  <c r="CC52" i="19"/>
  <c r="BX52" i="19"/>
  <c r="CB20" i="19"/>
  <c r="BW20" i="19"/>
  <c r="CC44" i="19"/>
  <c r="BX44" i="19"/>
  <c r="CB93" i="19"/>
  <c r="BW93" i="19"/>
  <c r="CB40" i="19"/>
  <c r="BW40" i="19"/>
  <c r="CB117" i="19"/>
  <c r="BW117" i="19"/>
  <c r="BX3" i="34"/>
  <c r="BZ3" i="34" s="1"/>
  <c r="BW3" i="34"/>
  <c r="BY3" i="34" s="1"/>
  <c r="CC37" i="34"/>
  <c r="BX37" i="34"/>
  <c r="CC73" i="34"/>
  <c r="BX73" i="34"/>
  <c r="CB130" i="34"/>
  <c r="BW130" i="34"/>
  <c r="CB155" i="34"/>
  <c r="BW155" i="34"/>
  <c r="CB239" i="34"/>
  <c r="BW239" i="34"/>
  <c r="CC150" i="34"/>
  <c r="BX150" i="34"/>
  <c r="CB307" i="34"/>
  <c r="BW307" i="34"/>
  <c r="BX111" i="34"/>
  <c r="BW111" i="34"/>
  <c r="CC28" i="34"/>
  <c r="BX28" i="34"/>
  <c r="CC20" i="34"/>
  <c r="BX20" i="34"/>
  <c r="CC169" i="34"/>
  <c r="BX169" i="34"/>
  <c r="CB219" i="34"/>
  <c r="BW219" i="34"/>
  <c r="CB276" i="34"/>
  <c r="BW276" i="34"/>
  <c r="CB171" i="34"/>
  <c r="BW171" i="34"/>
  <c r="CC222" i="34"/>
  <c r="BX222" i="34"/>
  <c r="BX310" i="34"/>
  <c r="BW310" i="34"/>
  <c r="CC65" i="34"/>
  <c r="BX65" i="34"/>
  <c r="CC86" i="34"/>
  <c r="BX86" i="34"/>
  <c r="CC55" i="34"/>
  <c r="BX55" i="34"/>
  <c r="CB93" i="34"/>
  <c r="BW93" i="34"/>
  <c r="CC197" i="34"/>
  <c r="BX197" i="34"/>
  <c r="CB203" i="34"/>
  <c r="BW203" i="34"/>
  <c r="CC248" i="34"/>
  <c r="BX248" i="34"/>
  <c r="CC229" i="34"/>
  <c r="BX229" i="34"/>
  <c r="CB315" i="34"/>
  <c r="BW315" i="34"/>
  <c r="CC81" i="34"/>
  <c r="BX81" i="34"/>
  <c r="CC69" i="34"/>
  <c r="BX69" i="34"/>
  <c r="CB179" i="34"/>
  <c r="BW179" i="34"/>
  <c r="CC155" i="34"/>
  <c r="BX155" i="34"/>
  <c r="CB207" i="34"/>
  <c r="BW207" i="34"/>
  <c r="CB258" i="34"/>
  <c r="BW258" i="34"/>
  <c r="CC179" i="34"/>
  <c r="BX179" i="34"/>
  <c r="CC312" i="34"/>
  <c r="BX312" i="34"/>
  <c r="CC194" i="34"/>
  <c r="BX194" i="34"/>
  <c r="CB323" i="34"/>
  <c r="BW323" i="34"/>
  <c r="CB311" i="34"/>
  <c r="BW311" i="34"/>
  <c r="CB266" i="34"/>
  <c r="BW266" i="34"/>
  <c r="CB281" i="34"/>
  <c r="BW281" i="34"/>
  <c r="CC264" i="34"/>
  <c r="BX264" i="34"/>
  <c r="CB223" i="34"/>
  <c r="BW223" i="34"/>
  <c r="CC270" i="34"/>
  <c r="BX270" i="34"/>
  <c r="CB89" i="34"/>
  <c r="BW89" i="34"/>
  <c r="CB138" i="34"/>
  <c r="BW138" i="34"/>
  <c r="CB109" i="34"/>
  <c r="BW109" i="34"/>
  <c r="CC157" i="34"/>
  <c r="BX157" i="34"/>
  <c r="CC39" i="34"/>
  <c r="BX39" i="34"/>
  <c r="CB12" i="34"/>
  <c r="BW12" i="34"/>
  <c r="CC25" i="34"/>
  <c r="BX25" i="34"/>
  <c r="CD3" i="22"/>
  <c r="BX90" i="18"/>
  <c r="BW90" i="18"/>
  <c r="BX158" i="18"/>
  <c r="BW158" i="18"/>
  <c r="BX166" i="18"/>
  <c r="BW166" i="18"/>
  <c r="BX182" i="18"/>
  <c r="BW182" i="18"/>
  <c r="BX114" i="18"/>
  <c r="BW114" i="18"/>
  <c r="CC137" i="18"/>
  <c r="BX137" i="18"/>
  <c r="CB84" i="18"/>
  <c r="BW84" i="18"/>
  <c r="CB72" i="18"/>
  <c r="BW72" i="18"/>
  <c r="CC45" i="18"/>
  <c r="BX45" i="18"/>
  <c r="CB156" i="18"/>
  <c r="BW156" i="18"/>
  <c r="CB70" i="18"/>
  <c r="BW70" i="18"/>
  <c r="CC51" i="18"/>
  <c r="BX51" i="18"/>
  <c r="CC173" i="18"/>
  <c r="BX173" i="18"/>
  <c r="CC172" i="18"/>
  <c r="BX172" i="18"/>
  <c r="CC148" i="18"/>
  <c r="BX148" i="18"/>
  <c r="CB108" i="18"/>
  <c r="BW108" i="18"/>
  <c r="CB49" i="18"/>
  <c r="BW49" i="18"/>
  <c r="CC29" i="18"/>
  <c r="BX29" i="18"/>
  <c r="CC9" i="18"/>
  <c r="BX9" i="18"/>
  <c r="CB185" i="18"/>
  <c r="BW185" i="18"/>
  <c r="CC25" i="18"/>
  <c r="BX25" i="18"/>
  <c r="CB168" i="18"/>
  <c r="BW168" i="18"/>
  <c r="CC152" i="18"/>
  <c r="BX152" i="18"/>
  <c r="CC28" i="18"/>
  <c r="BX28" i="18"/>
  <c r="CB136" i="18"/>
  <c r="BW136" i="18"/>
  <c r="CB92" i="18"/>
  <c r="BW92" i="18"/>
  <c r="CC74" i="18"/>
  <c r="BX74" i="18"/>
  <c r="CB40" i="18"/>
  <c r="BW40" i="18"/>
  <c r="BX18" i="24"/>
  <c r="BW18" i="24"/>
  <c r="BX14" i="24"/>
  <c r="BW14" i="24"/>
  <c r="CC17" i="24"/>
  <c r="BX17" i="24"/>
  <c r="CC36" i="24"/>
  <c r="BX36" i="24"/>
  <c r="CC29" i="24"/>
  <c r="BX29" i="24"/>
  <c r="CC48" i="24"/>
  <c r="BX48" i="24"/>
  <c r="CB28" i="24"/>
  <c r="BW28" i="24"/>
  <c r="BX54" i="23"/>
  <c r="BW54" i="23"/>
  <c r="CC44" i="23"/>
  <c r="BX44" i="23"/>
  <c r="BX3" i="23"/>
  <c r="BZ3" i="23" s="1"/>
  <c r="BW3" i="23"/>
  <c r="BY3" i="23" s="1"/>
  <c r="BX46" i="23"/>
  <c r="BW46" i="23"/>
  <c r="CC13" i="23"/>
  <c r="BX13" i="23"/>
  <c r="CB12" i="23"/>
  <c r="BW12" i="23"/>
  <c r="BX14" i="23"/>
  <c r="BW14" i="23"/>
  <c r="BX50" i="23"/>
  <c r="BW50" i="23"/>
  <c r="CC40" i="23"/>
  <c r="BX40" i="23"/>
  <c r="BX36" i="13"/>
  <c r="BW36" i="13"/>
  <c r="BX5" i="13"/>
  <c r="BW5" i="13"/>
  <c r="BX172" i="13"/>
  <c r="BW172" i="13"/>
  <c r="CC66" i="13"/>
  <c r="BX66" i="13"/>
  <c r="CC121" i="13"/>
  <c r="BX121" i="13"/>
  <c r="CB63" i="13"/>
  <c r="BW63" i="13"/>
  <c r="CC167" i="13"/>
  <c r="BX167" i="13"/>
  <c r="CB86" i="13"/>
  <c r="BW86" i="13"/>
  <c r="CB113" i="13"/>
  <c r="BW113" i="13"/>
  <c r="CB3" i="13"/>
  <c r="BW3" i="13"/>
  <c r="BY3" i="13" s="1"/>
  <c r="CC110" i="13"/>
  <c r="BX110" i="13"/>
  <c r="CB163" i="13"/>
  <c r="BW163" i="13"/>
  <c r="CB49" i="13"/>
  <c r="BW49" i="13"/>
  <c r="CC70" i="13"/>
  <c r="BX70" i="13"/>
  <c r="CC125" i="13"/>
  <c r="BX125" i="13"/>
  <c r="CB78" i="13"/>
  <c r="BW78" i="13"/>
  <c r="CB42" i="13"/>
  <c r="BW42" i="13"/>
  <c r="CB18" i="13"/>
  <c r="BW18" i="13"/>
  <c r="CC158" i="13"/>
  <c r="BX158" i="13"/>
  <c r="CC31" i="13"/>
  <c r="BX31" i="13"/>
  <c r="CB158" i="13"/>
  <c r="BW158" i="13"/>
  <c r="CB51" i="13"/>
  <c r="BW51" i="13"/>
  <c r="CB26" i="13"/>
  <c r="BW26" i="13"/>
  <c r="BX23" i="14"/>
  <c r="BW23" i="14"/>
  <c r="BX109" i="14"/>
  <c r="BW109" i="14"/>
  <c r="BX86" i="14"/>
  <c r="BW86" i="14"/>
  <c r="CB98" i="14"/>
  <c r="BW98" i="14"/>
  <c r="CC45" i="14"/>
  <c r="BX45" i="14"/>
  <c r="CB33" i="14"/>
  <c r="BW33" i="14"/>
  <c r="CB112" i="14"/>
  <c r="BW112" i="14"/>
  <c r="CB29" i="14"/>
  <c r="BW29" i="14"/>
  <c r="CB17" i="14"/>
  <c r="BW17" i="14"/>
  <c r="CB119" i="14"/>
  <c r="BW119" i="14"/>
  <c r="CB25" i="14"/>
  <c r="BW25" i="14"/>
  <c r="CB96" i="14"/>
  <c r="BW96" i="14"/>
  <c r="CC49" i="14"/>
  <c r="BX49" i="14"/>
  <c r="CC123" i="14"/>
  <c r="BX123" i="14"/>
  <c r="CC127" i="14"/>
  <c r="BX127" i="14"/>
  <c r="CC83" i="14"/>
  <c r="BX83" i="14"/>
  <c r="CB131" i="14"/>
  <c r="BW131" i="14"/>
  <c r="CC58" i="14"/>
  <c r="BX58" i="14"/>
  <c r="BW12" i="12"/>
  <c r="CB214" i="34"/>
  <c r="CB290" i="34"/>
  <c r="CB218" i="34"/>
  <c r="CB202" i="34"/>
  <c r="CC178" i="34"/>
  <c r="CB166" i="34"/>
  <c r="CB70" i="34"/>
  <c r="CB12" i="25"/>
  <c r="CC4" i="25"/>
  <c r="CC27" i="24"/>
  <c r="CB31" i="21"/>
  <c r="BX23" i="21"/>
  <c r="BW10" i="21"/>
  <c r="BX35" i="21"/>
  <c r="BX4" i="21"/>
  <c r="BZ4" i="21" s="1"/>
  <c r="BX38" i="21"/>
  <c r="BX51" i="21"/>
  <c r="BW21" i="21"/>
  <c r="BW52" i="21"/>
  <c r="BX24" i="21"/>
  <c r="BX8" i="21"/>
  <c r="CC11" i="21"/>
  <c r="CB104" i="19"/>
  <c r="CB80" i="19"/>
  <c r="CB58" i="19"/>
  <c r="CB37" i="19"/>
  <c r="CC161" i="34"/>
  <c r="CB117" i="34"/>
  <c r="CC93" i="34"/>
  <c r="CB13" i="34"/>
  <c r="CC20" i="23"/>
  <c r="CB56" i="23"/>
  <c r="CC20" i="21"/>
  <c r="CC56" i="19"/>
  <c r="CC317" i="34"/>
  <c r="CC301" i="34"/>
  <c r="CC293" i="34"/>
  <c r="CC273" i="34"/>
  <c r="CB217" i="34"/>
  <c r="CB137" i="34"/>
  <c r="CB19" i="25"/>
  <c r="BX11" i="25"/>
  <c r="BX23" i="25"/>
  <c r="BX12" i="25"/>
  <c r="BX17" i="25"/>
  <c r="BW7" i="25"/>
  <c r="BW16" i="25"/>
  <c r="BW18" i="25"/>
  <c r="BW22" i="25"/>
  <c r="CC59" i="24"/>
  <c r="CB10" i="23"/>
  <c r="CB38" i="21"/>
  <c r="CB17" i="21"/>
  <c r="CC160" i="19"/>
  <c r="CC135" i="19"/>
  <c r="CB119" i="19"/>
  <c r="CB23" i="19"/>
  <c r="BW6" i="19"/>
  <c r="BY6" i="19" s="1"/>
  <c r="BW65" i="19"/>
  <c r="BX115" i="19"/>
  <c r="BX82" i="19"/>
  <c r="BX62" i="19"/>
  <c r="BX116" i="19"/>
  <c r="BX11" i="19"/>
  <c r="BX10" i="19"/>
  <c r="BX96" i="19"/>
  <c r="BX148" i="19"/>
  <c r="BX104" i="19"/>
  <c r="BW124" i="19"/>
  <c r="BW159" i="19"/>
  <c r="BX15" i="19"/>
  <c r="BW69" i="19"/>
  <c r="BX123" i="19"/>
  <c r="BX54" i="19"/>
  <c r="BX59" i="19"/>
  <c r="BW111" i="19"/>
  <c r="BX51" i="19"/>
  <c r="BW70" i="19"/>
  <c r="BW151" i="19"/>
  <c r="BW163" i="19"/>
  <c r="BW112" i="19"/>
  <c r="BX143" i="19"/>
  <c r="BX39" i="19"/>
  <c r="BX22" i="19"/>
  <c r="BX42" i="19"/>
  <c r="BW61" i="19"/>
  <c r="BX144" i="19"/>
  <c r="BW136" i="19"/>
  <c r="BW147" i="19"/>
  <c r="BX112" i="19"/>
  <c r="BW132" i="19"/>
  <c r="BX5" i="19"/>
  <c r="BZ5" i="19" s="1"/>
  <c r="BX79" i="19"/>
  <c r="BX141" i="19"/>
  <c r="BX57" i="19"/>
  <c r="BX24" i="19"/>
  <c r="BW9" i="19"/>
  <c r="BW21" i="19"/>
  <c r="BX145" i="19"/>
  <c r="BX129" i="19"/>
  <c r="BX154" i="19"/>
  <c r="BW118" i="19"/>
  <c r="BX138" i="19"/>
  <c r="BX9" i="19"/>
  <c r="BW126" i="19"/>
  <c r="BW68" i="19"/>
  <c r="BX25" i="19"/>
  <c r="BX114" i="19"/>
  <c r="BW29" i="19"/>
  <c r="BW76" i="19"/>
  <c r="BW149" i="19"/>
  <c r="CC131" i="18"/>
  <c r="CC99" i="18"/>
  <c r="CB272" i="34"/>
  <c r="CB328" i="34"/>
  <c r="CC256" i="34"/>
  <c r="CC232" i="34"/>
  <c r="CB168" i="34"/>
  <c r="CC160" i="34"/>
  <c r="CB136" i="34"/>
  <c r="CC128" i="34"/>
  <c r="CB112" i="34"/>
  <c r="CC96" i="34"/>
  <c r="CC88" i="34"/>
  <c r="CC72" i="34"/>
  <c r="CC56" i="34"/>
  <c r="CC48" i="34"/>
  <c r="CC323" i="34"/>
  <c r="CC291" i="34"/>
  <c r="CC243" i="34"/>
  <c r="CC227" i="34"/>
  <c r="CB32" i="24"/>
  <c r="CC287" i="34"/>
  <c r="CB275" i="34"/>
  <c r="CC263" i="34"/>
  <c r="CB255" i="34"/>
  <c r="CB191" i="34"/>
  <c r="CC143" i="34"/>
  <c r="CC135" i="34"/>
  <c r="CC119" i="34"/>
  <c r="CC79" i="34"/>
  <c r="CB63" i="34"/>
  <c r="CB51" i="34"/>
  <c r="CB27" i="34"/>
  <c r="CB19" i="34"/>
  <c r="BX27" i="34"/>
  <c r="BX112" i="34"/>
  <c r="BX87" i="34"/>
  <c r="BX145" i="34"/>
  <c r="BW162" i="34"/>
  <c r="BX149" i="34"/>
  <c r="BX261" i="34"/>
  <c r="BW317" i="34"/>
  <c r="BW287" i="34"/>
  <c r="BW17" i="34"/>
  <c r="BW221" i="34"/>
  <c r="BW69" i="34"/>
  <c r="BW152" i="34"/>
  <c r="BW308" i="34"/>
  <c r="BW194" i="34"/>
  <c r="BW320" i="34"/>
  <c r="BW40" i="34"/>
  <c r="BX156" i="34"/>
  <c r="BX185" i="34"/>
  <c r="BX235" i="34"/>
  <c r="BX164" i="34"/>
  <c r="BX162" i="34"/>
  <c r="BW306" i="34"/>
  <c r="BX22" i="34"/>
  <c r="BW116" i="34"/>
  <c r="BW57" i="34"/>
  <c r="BW132" i="34"/>
  <c r="BX134" i="34"/>
  <c r="BX208" i="34"/>
  <c r="BX290" i="34"/>
  <c r="BW26" i="34"/>
  <c r="BX19" i="34"/>
  <c r="BW119" i="34"/>
  <c r="BW67" i="34"/>
  <c r="BX151" i="34"/>
  <c r="BX137" i="34"/>
  <c r="BX225" i="34"/>
  <c r="BX170" i="34"/>
  <c r="BW188" i="34"/>
  <c r="BW220" i="34"/>
  <c r="BW271" i="34"/>
  <c r="BX271" i="34"/>
  <c r="BW285" i="34"/>
  <c r="BX265" i="34"/>
  <c r="BW47" i="34"/>
  <c r="BW36" i="34"/>
  <c r="BW94" i="34"/>
  <c r="BW133" i="34"/>
  <c r="BW292" i="34"/>
  <c r="BX325" i="34"/>
  <c r="BX11" i="34"/>
  <c r="BX35" i="34"/>
  <c r="BW48" i="34"/>
  <c r="BX136" i="34"/>
  <c r="BW115" i="34"/>
  <c r="BX80" i="34"/>
  <c r="BW121" i="34"/>
  <c r="BW200" i="34"/>
  <c r="BX212" i="34"/>
  <c r="BX168" i="34"/>
  <c r="BW257" i="34"/>
  <c r="BX257" i="34"/>
  <c r="BX284" i="34"/>
  <c r="BX319" i="34"/>
  <c r="BW5" i="34"/>
  <c r="BW39" i="34"/>
  <c r="BW74" i="34"/>
  <c r="BW44" i="34"/>
  <c r="BX118" i="34"/>
  <c r="BX241" i="34"/>
  <c r="BX114" i="34"/>
  <c r="BX183" i="34"/>
  <c r="BW262" i="34"/>
  <c r="BW4" i="34"/>
  <c r="BY4" i="34" s="1"/>
  <c r="BX195" i="34"/>
  <c r="BX211" i="34"/>
  <c r="BW282" i="34"/>
  <c r="BX199" i="34"/>
  <c r="BW86" i="34"/>
  <c r="BX42" i="34"/>
  <c r="BW62" i="34"/>
  <c r="BX123" i="34"/>
  <c r="BW33" i="34"/>
  <c r="BW38" i="34"/>
  <c r="CC46" i="24"/>
  <c r="CB21" i="24"/>
  <c r="CC26" i="13"/>
  <c r="CB157" i="13"/>
  <c r="CB58" i="13"/>
  <c r="CB29" i="21"/>
  <c r="CC185" i="18"/>
  <c r="CB75" i="13"/>
  <c r="CB4" i="18"/>
  <c r="CB100" i="14"/>
  <c r="CB85" i="14"/>
  <c r="CB74" i="14"/>
  <c r="CB99" i="13"/>
  <c r="CB91" i="13"/>
  <c r="CC33" i="13"/>
  <c r="CD4" i="22"/>
  <c r="CC51" i="14"/>
  <c r="CC37" i="14"/>
  <c r="CC65" i="13"/>
  <c r="CC22" i="25"/>
  <c r="CC37" i="21"/>
  <c r="CC23" i="21"/>
  <c r="CC171" i="19"/>
  <c r="CB159" i="19"/>
  <c r="CC150" i="19"/>
  <c r="CC142" i="19"/>
  <c r="CC126" i="19"/>
  <c r="CC118" i="19"/>
  <c r="CC110" i="19"/>
  <c r="CC78" i="19"/>
  <c r="CC70" i="19"/>
  <c r="CB10" i="19"/>
  <c r="CB50" i="18"/>
  <c r="CC10" i="13"/>
  <c r="CB122" i="13"/>
  <c r="CB43" i="18"/>
  <c r="CB35" i="18"/>
  <c r="CB11" i="18"/>
  <c r="BX43" i="18"/>
  <c r="BX50" i="18"/>
  <c r="BW14" i="18"/>
  <c r="BW38" i="18"/>
  <c r="BX94" i="18"/>
  <c r="BX95" i="18"/>
  <c r="BX53" i="18"/>
  <c r="BW103" i="18"/>
  <c r="BW139" i="18"/>
  <c r="BW10" i="18"/>
  <c r="BX38" i="18"/>
  <c r="BW91" i="18"/>
  <c r="BW6" i="18"/>
  <c r="BW30" i="18"/>
  <c r="BX31" i="18"/>
  <c r="BW65" i="18"/>
  <c r="BW118" i="18"/>
  <c r="BW138" i="18"/>
  <c r="BW159" i="18"/>
  <c r="BX79" i="18"/>
  <c r="BX179" i="18"/>
  <c r="BX66" i="18"/>
  <c r="BX30" i="18"/>
  <c r="BX130" i="18"/>
  <c r="BX165" i="18"/>
  <c r="BX14" i="18"/>
  <c r="BX17" i="18"/>
  <c r="BW160" i="18"/>
  <c r="BX13" i="18"/>
  <c r="BW141" i="18"/>
  <c r="BW161" i="18"/>
  <c r="BX57" i="18"/>
  <c r="BW52" i="18"/>
  <c r="BX70" i="18"/>
  <c r="BW137" i="18"/>
  <c r="BX89" i="18"/>
  <c r="BW183" i="18"/>
  <c r="BX121" i="18"/>
  <c r="BW181" i="18"/>
  <c r="BW133" i="18"/>
  <c r="BX72" i="18"/>
  <c r="BX8" i="18"/>
  <c r="CC171" i="18"/>
  <c r="CB11" i="14"/>
  <c r="CB76" i="13"/>
  <c r="BW6" i="24"/>
  <c r="BW59" i="24"/>
  <c r="BW22" i="24"/>
  <c r="BW4" i="24"/>
  <c r="BY4" i="24" s="1"/>
  <c r="BW39" i="24"/>
  <c r="BW47" i="24"/>
  <c r="BX19" i="24"/>
  <c r="BW60" i="24"/>
  <c r="BX21" i="24"/>
  <c r="BW17" i="24"/>
  <c r="BW25" i="24"/>
  <c r="BW5" i="24"/>
  <c r="BY5" i="24" s="1"/>
  <c r="CB47" i="24"/>
  <c r="CC6" i="24"/>
  <c r="BW58" i="23"/>
  <c r="BX6" i="23"/>
  <c r="BW19" i="23"/>
  <c r="BW38" i="23"/>
  <c r="BW27" i="23"/>
  <c r="BX45" i="23"/>
  <c r="BW35" i="23"/>
  <c r="BX27" i="23"/>
  <c r="BW17" i="23"/>
  <c r="BW44" i="23"/>
  <c r="BW29" i="23"/>
  <c r="BW13" i="23"/>
  <c r="BW49" i="23"/>
  <c r="BW8" i="23"/>
  <c r="CB7" i="23"/>
  <c r="CC106" i="19"/>
  <c r="CB66" i="19"/>
  <c r="CB47" i="19"/>
  <c r="CB39" i="19"/>
  <c r="CB31" i="19"/>
  <c r="CC102" i="18"/>
  <c r="CC94" i="18"/>
  <c r="CC86" i="18"/>
  <c r="CC18" i="25"/>
  <c r="CB49" i="21"/>
  <c r="CB59" i="19"/>
  <c r="CB26" i="19"/>
  <c r="CB162" i="18"/>
  <c r="CB146" i="18"/>
  <c r="CB138" i="18"/>
  <c r="CB130" i="18"/>
  <c r="CB30" i="18"/>
  <c r="CB22" i="18"/>
  <c r="CB14" i="18"/>
  <c r="CC6" i="18"/>
  <c r="CB170" i="18"/>
  <c r="CB18" i="14"/>
  <c r="CC71" i="13"/>
  <c r="BW119" i="13"/>
  <c r="BX174" i="13"/>
  <c r="BW45" i="13"/>
  <c r="BX80" i="13"/>
  <c r="BX41" i="13"/>
  <c r="BW61" i="13"/>
  <c r="BX45" i="13"/>
  <c r="BX116" i="13"/>
  <c r="BX178" i="13"/>
  <c r="BW135" i="13"/>
  <c r="BW25" i="13"/>
  <c r="BW77" i="13"/>
  <c r="BX95" i="13"/>
  <c r="BX92" i="13"/>
  <c r="BW13" i="13"/>
  <c r="BW56" i="13"/>
  <c r="BW132" i="13"/>
  <c r="BW162" i="13"/>
  <c r="BW173" i="13"/>
  <c r="BW146" i="13"/>
  <c r="BX147" i="13"/>
  <c r="BW118" i="13"/>
  <c r="BX142" i="13"/>
  <c r="BW47" i="13"/>
  <c r="BX14" i="13"/>
  <c r="BW114" i="13"/>
  <c r="BX46" i="13"/>
  <c r="BX86" i="13"/>
  <c r="BW7" i="13"/>
  <c r="BW117" i="13"/>
  <c r="BW31" i="13"/>
  <c r="BW125" i="13"/>
  <c r="BW98" i="13"/>
  <c r="BW67" i="13"/>
  <c r="BX57" i="13"/>
  <c r="BW35" i="13"/>
  <c r="BW11" i="13"/>
  <c r="BX139" i="13"/>
  <c r="BW110" i="13"/>
  <c r="BW52" i="13"/>
  <c r="BX24" i="13"/>
  <c r="BW82" i="13"/>
  <c r="BW128" i="13"/>
  <c r="BW90" i="13"/>
  <c r="CC151" i="13"/>
  <c r="CC130" i="13"/>
  <c r="CC170" i="19"/>
  <c r="CC141" i="19"/>
  <c r="CC125" i="19"/>
  <c r="CB141" i="18"/>
  <c r="CB109" i="18"/>
  <c r="CC57" i="18"/>
  <c r="CC17" i="14"/>
  <c r="CC78" i="13"/>
  <c r="CC147" i="13"/>
  <c r="CC15" i="21"/>
  <c r="CB18" i="21"/>
  <c r="CC162" i="19"/>
  <c r="CC149" i="19"/>
  <c r="CB85" i="19"/>
  <c r="CB77" i="19"/>
  <c r="CB69" i="19"/>
  <c r="CC57" i="19"/>
  <c r="CC25" i="19"/>
  <c r="CC9" i="19"/>
  <c r="CB46" i="19"/>
  <c r="CB38" i="19"/>
  <c r="CC161" i="18"/>
  <c r="CB145" i="18"/>
  <c r="CC129" i="18"/>
  <c r="CB113" i="18"/>
  <c r="CC97" i="18"/>
  <c r="CB77" i="18"/>
  <c r="CB65" i="18"/>
  <c r="CB53" i="18"/>
  <c r="CC17" i="18"/>
  <c r="CB5" i="18"/>
  <c r="CC28" i="14"/>
  <c r="BX35" i="14"/>
  <c r="BW24" i="14"/>
  <c r="BW137" i="14"/>
  <c r="BX113" i="14"/>
  <c r="BW55" i="14"/>
  <c r="BW82" i="14"/>
  <c r="BW126" i="14"/>
  <c r="BW48" i="14"/>
  <c r="BW43" i="14"/>
  <c r="BW27" i="14"/>
  <c r="BX60" i="14"/>
  <c r="BW19" i="14"/>
  <c r="BW28" i="14"/>
  <c r="BW76" i="14"/>
  <c r="BX43" i="14"/>
  <c r="BW79" i="14"/>
  <c r="BW99" i="14"/>
  <c r="BX110" i="14"/>
  <c r="BX122" i="14"/>
  <c r="BX18" i="14"/>
  <c r="BW95" i="14"/>
  <c r="BX91" i="14"/>
  <c r="BW133" i="14"/>
  <c r="BX90" i="14"/>
  <c r="BW14" i="14"/>
  <c r="BW6" i="14"/>
  <c r="BW50" i="14"/>
  <c r="BW125" i="14"/>
  <c r="BW37" i="14"/>
  <c r="BX30" i="14"/>
  <c r="BW5" i="14"/>
  <c r="BY5" i="14" s="1"/>
  <c r="BX73" i="14"/>
  <c r="BX46" i="14"/>
  <c r="BW132" i="14"/>
  <c r="BX112" i="14"/>
  <c r="BW38" i="14"/>
  <c r="BX21" i="14"/>
  <c r="BW108" i="14"/>
  <c r="BX26" i="14"/>
  <c r="BW128" i="14"/>
  <c r="BX108" i="14"/>
  <c r="BX89" i="14"/>
  <c r="CC128" i="14"/>
  <c r="CB100" i="13"/>
  <c r="CB92" i="13"/>
  <c r="CB85" i="13"/>
  <c r="CC8" i="13"/>
  <c r="CB56" i="13"/>
  <c r="CB41" i="13"/>
  <c r="CB161" i="13"/>
  <c r="CC140" i="13"/>
  <c r="CB114" i="13"/>
  <c r="CL64" i="13"/>
  <c r="CM64" i="13" s="1"/>
  <c r="CZ64" i="13"/>
  <c r="CU65" i="13"/>
  <c r="CO64" i="13"/>
  <c r="CP64" i="13" s="1"/>
  <c r="CH60" i="13"/>
  <c r="CI60" i="13" s="1"/>
  <c r="CT60" i="13"/>
  <c r="CK60" i="13"/>
  <c r="CY59" i="13"/>
  <c r="CK56" i="13"/>
  <c r="CH56" i="13"/>
  <c r="CI56" i="13" s="1"/>
  <c r="CY55" i="13"/>
  <c r="CT56" i="13"/>
  <c r="CU49" i="13"/>
  <c r="CZ48" i="13"/>
  <c r="CL48" i="13"/>
  <c r="CM48" i="13" s="1"/>
  <c r="CO48" i="13"/>
  <c r="CP48" i="13" s="1"/>
  <c r="CO40" i="13"/>
  <c r="CP40" i="13" s="1"/>
  <c r="CZ40" i="13"/>
  <c r="CL40" i="13"/>
  <c r="CM40" i="13" s="1"/>
  <c r="CU41" i="13"/>
  <c r="CY35" i="13"/>
  <c r="CK36" i="13"/>
  <c r="CT36" i="13"/>
  <c r="CH36" i="13"/>
  <c r="CI36" i="13" s="1"/>
  <c r="CK28" i="13"/>
  <c r="CT28" i="13"/>
  <c r="CY27" i="13"/>
  <c r="CH28" i="13"/>
  <c r="CI28" i="13" s="1"/>
  <c r="CY19" i="13"/>
  <c r="CH20" i="13"/>
  <c r="CI20" i="13" s="1"/>
  <c r="CK20" i="13"/>
  <c r="CT20" i="13"/>
  <c r="CY11" i="13"/>
  <c r="CK12" i="13"/>
  <c r="CT12" i="13"/>
  <c r="CH12" i="13"/>
  <c r="CI12" i="13" s="1"/>
  <c r="CY3" i="13"/>
  <c r="CH4" i="13"/>
  <c r="CI4" i="13" s="1"/>
  <c r="CT4" i="13"/>
  <c r="CK4" i="13"/>
  <c r="BX14" i="21"/>
  <c r="BW14" i="21"/>
  <c r="BX42" i="21"/>
  <c r="BW42" i="21"/>
  <c r="CB16" i="21"/>
  <c r="BW16" i="21"/>
  <c r="CC41" i="21"/>
  <c r="BX41" i="21"/>
  <c r="CB20" i="21"/>
  <c r="BW20" i="21"/>
  <c r="CB17" i="25"/>
  <c r="BW17" i="25"/>
  <c r="CC29" i="25"/>
  <c r="BX29" i="25"/>
  <c r="CB21" i="25"/>
  <c r="BW21" i="25"/>
  <c r="CB29" i="25"/>
  <c r="BW29" i="25"/>
  <c r="CB25" i="25"/>
  <c r="BW25" i="25"/>
  <c r="CC4" i="19"/>
  <c r="BX4" i="19"/>
  <c r="BZ4" i="19" s="1"/>
  <c r="CC97" i="19"/>
  <c r="BX97" i="19"/>
  <c r="CC105" i="19"/>
  <c r="BX105" i="19"/>
  <c r="CC165" i="19"/>
  <c r="BX165" i="19"/>
  <c r="CB153" i="19"/>
  <c r="BW153" i="19"/>
  <c r="CB8" i="19"/>
  <c r="BW8" i="19"/>
  <c r="CC28" i="19"/>
  <c r="BX28" i="19"/>
  <c r="CC12" i="19"/>
  <c r="BX12" i="19"/>
  <c r="CB71" i="19"/>
  <c r="BW71" i="19"/>
  <c r="CB28" i="19"/>
  <c r="BW28" i="19"/>
  <c r="CB137" i="19"/>
  <c r="BW137" i="19"/>
  <c r="CB67" i="19"/>
  <c r="BW67" i="19"/>
  <c r="CB166" i="19"/>
  <c r="BW166" i="19"/>
  <c r="CC48" i="19"/>
  <c r="BX48" i="19"/>
  <c r="CB97" i="19"/>
  <c r="BW97" i="19"/>
  <c r="CB83" i="19"/>
  <c r="BW83" i="19"/>
  <c r="CC60" i="34"/>
  <c r="BX60" i="34"/>
  <c r="CC198" i="34"/>
  <c r="BX198" i="34"/>
  <c r="CB126" i="34"/>
  <c r="BW126" i="34"/>
  <c r="CB122" i="34"/>
  <c r="BW122" i="34"/>
  <c r="CB174" i="34"/>
  <c r="BW174" i="34"/>
  <c r="CC289" i="34"/>
  <c r="BX289" i="34"/>
  <c r="CB280" i="34"/>
  <c r="BW280" i="34"/>
  <c r="CB291" i="34"/>
  <c r="BW291" i="34"/>
  <c r="BX139" i="34"/>
  <c r="BW139" i="34"/>
  <c r="BX322" i="34"/>
  <c r="BW322" i="34"/>
  <c r="CC12" i="34"/>
  <c r="BX12" i="34"/>
  <c r="CC117" i="34"/>
  <c r="BX117" i="34"/>
  <c r="CC44" i="34"/>
  <c r="BX44" i="34"/>
  <c r="CC21" i="34"/>
  <c r="BX21" i="34"/>
  <c r="CB159" i="34"/>
  <c r="BW159" i="34"/>
  <c r="CC173" i="34"/>
  <c r="BX173" i="34"/>
  <c r="CB270" i="34"/>
  <c r="BW270" i="34"/>
  <c r="CB167" i="34"/>
  <c r="BW167" i="34"/>
  <c r="CC268" i="34"/>
  <c r="BX268" i="34"/>
  <c r="CC181" i="34"/>
  <c r="BX181" i="34"/>
  <c r="BX192" i="34"/>
  <c r="BW192" i="34"/>
  <c r="BX326" i="34"/>
  <c r="BW326" i="34"/>
  <c r="CC77" i="34"/>
  <c r="BX77" i="34"/>
  <c r="CC109" i="34"/>
  <c r="BX109" i="34"/>
  <c r="CC165" i="34"/>
  <c r="BX165" i="34"/>
  <c r="CC125" i="34"/>
  <c r="BX125" i="34"/>
  <c r="CC218" i="34"/>
  <c r="BX218" i="34"/>
  <c r="CB175" i="34"/>
  <c r="BW175" i="34"/>
  <c r="CB264" i="34"/>
  <c r="BW264" i="34"/>
  <c r="CB215" i="34"/>
  <c r="BW215" i="34"/>
  <c r="CC304" i="34"/>
  <c r="BX304" i="34"/>
  <c r="CB231" i="34"/>
  <c r="BW231" i="34"/>
  <c r="BX127" i="34"/>
  <c r="BW127" i="34"/>
  <c r="CC5" i="34"/>
  <c r="BX5" i="34"/>
  <c r="CB64" i="34"/>
  <c r="BW64" i="34"/>
  <c r="CC89" i="34"/>
  <c r="BX89" i="34"/>
  <c r="CB169" i="34"/>
  <c r="BW169" i="34"/>
  <c r="CB146" i="34"/>
  <c r="BW146" i="34"/>
  <c r="CC226" i="34"/>
  <c r="BX226" i="34"/>
  <c r="CC214" i="34"/>
  <c r="BX214" i="34"/>
  <c r="CC285" i="34"/>
  <c r="BX285" i="34"/>
  <c r="CB299" i="34"/>
  <c r="BW299" i="34"/>
  <c r="CB319" i="34"/>
  <c r="BW319" i="34"/>
  <c r="CC175" i="34"/>
  <c r="BX175" i="34"/>
  <c r="CC213" i="34"/>
  <c r="BX213" i="34"/>
  <c r="CC324" i="34"/>
  <c r="BX324" i="34"/>
  <c r="CC260" i="34"/>
  <c r="BX260" i="34"/>
  <c r="CC292" i="34"/>
  <c r="BX292" i="34"/>
  <c r="CB274" i="34"/>
  <c r="BW274" i="34"/>
  <c r="CC242" i="34"/>
  <c r="BX242" i="34"/>
  <c r="CC278" i="34"/>
  <c r="BX278" i="34"/>
  <c r="CC254" i="34"/>
  <c r="BX254" i="34"/>
  <c r="CC240" i="34"/>
  <c r="BX240" i="34"/>
  <c r="CC159" i="34"/>
  <c r="BX159" i="34"/>
  <c r="CB286" i="34"/>
  <c r="BW286" i="34"/>
  <c r="CC274" i="34"/>
  <c r="BX274" i="34"/>
  <c r="CC262" i="34"/>
  <c r="BX262" i="34"/>
  <c r="CC246" i="34"/>
  <c r="BX246" i="34"/>
  <c r="CC205" i="34"/>
  <c r="BX205" i="34"/>
  <c r="CB211" i="34"/>
  <c r="BW211" i="34"/>
  <c r="CB199" i="34"/>
  <c r="BW199" i="34"/>
  <c r="CB42" i="34"/>
  <c r="BW42" i="34"/>
  <c r="CC13" i="34"/>
  <c r="BX13" i="34"/>
  <c r="BX34" i="18"/>
  <c r="BW34" i="18"/>
  <c r="BX174" i="18"/>
  <c r="BW174" i="18"/>
  <c r="BX61" i="18"/>
  <c r="BW61" i="18"/>
  <c r="BX178" i="18"/>
  <c r="BW178" i="18"/>
  <c r="CC75" i="18"/>
  <c r="BX75" i="18"/>
  <c r="CC128" i="18"/>
  <c r="BX128" i="18"/>
  <c r="CB46" i="18"/>
  <c r="BW46" i="18"/>
  <c r="CB164" i="18"/>
  <c r="BW164" i="18"/>
  <c r="CC169" i="18"/>
  <c r="BX169" i="18"/>
  <c r="CB184" i="18"/>
  <c r="BW184" i="18"/>
  <c r="CB100" i="18"/>
  <c r="BW100" i="18"/>
  <c r="CB73" i="18"/>
  <c r="BW73" i="18"/>
  <c r="CB47" i="18"/>
  <c r="BW47" i="18"/>
  <c r="CB129" i="18"/>
  <c r="BW129" i="18"/>
  <c r="CC141" i="18"/>
  <c r="BX141" i="18"/>
  <c r="CB24" i="18"/>
  <c r="BW24" i="18"/>
  <c r="CC93" i="18"/>
  <c r="BX93" i="18"/>
  <c r="CC176" i="18"/>
  <c r="BX176" i="18"/>
  <c r="CC40" i="18"/>
  <c r="BX40" i="18"/>
  <c r="CB116" i="18"/>
  <c r="BW116" i="18"/>
  <c r="CC140" i="18"/>
  <c r="BX140" i="18"/>
  <c r="CC180" i="18"/>
  <c r="BX180" i="18"/>
  <c r="CC156" i="18"/>
  <c r="BX156" i="18"/>
  <c r="CB71" i="18"/>
  <c r="BW71" i="18"/>
  <c r="CB52" i="24"/>
  <c r="BW52" i="24"/>
  <c r="CC45" i="24"/>
  <c r="BX45" i="24"/>
  <c r="CB58" i="24"/>
  <c r="BW58" i="24"/>
  <c r="CC41" i="24"/>
  <c r="BX41" i="24"/>
  <c r="CC5" i="23"/>
  <c r="BX5" i="23"/>
  <c r="BZ5" i="23" s="1"/>
  <c r="CB28" i="23"/>
  <c r="BW28" i="23"/>
  <c r="CB48" i="23"/>
  <c r="BW48" i="23"/>
  <c r="BX12" i="13"/>
  <c r="BW12" i="13"/>
  <c r="BX28" i="13"/>
  <c r="BW28" i="13"/>
  <c r="BX32" i="13"/>
  <c r="BW32" i="13"/>
  <c r="BX176" i="13"/>
  <c r="BW176" i="13"/>
  <c r="CB150" i="13"/>
  <c r="BW150" i="13"/>
  <c r="CB10" i="13"/>
  <c r="BW10" i="13"/>
  <c r="CC163" i="13"/>
  <c r="BX163" i="13"/>
  <c r="CC98" i="13"/>
  <c r="BX98" i="13"/>
  <c r="CC23" i="13"/>
  <c r="BX23" i="13"/>
  <c r="CC134" i="13"/>
  <c r="BX134" i="13"/>
  <c r="CB129" i="13"/>
  <c r="BW129" i="13"/>
  <c r="CB155" i="13"/>
  <c r="BW155" i="13"/>
  <c r="CC129" i="13"/>
  <c r="BX129" i="13"/>
  <c r="CB88" i="13"/>
  <c r="BW88" i="13"/>
  <c r="CC118" i="13"/>
  <c r="BX118" i="13"/>
  <c r="CC75" i="13"/>
  <c r="BX75" i="13"/>
  <c r="CC152" i="13"/>
  <c r="BX152" i="13"/>
  <c r="CB93" i="13"/>
  <c r="BW93" i="13"/>
  <c r="CB131" i="13"/>
  <c r="BW131" i="13"/>
  <c r="CB126" i="13"/>
  <c r="BW126" i="13"/>
  <c r="CC101" i="13"/>
  <c r="BX101" i="13"/>
  <c r="CC59" i="13"/>
  <c r="BX59" i="13"/>
  <c r="CB22" i="13"/>
  <c r="BW22" i="13"/>
  <c r="CC162" i="13"/>
  <c r="BX162" i="13"/>
  <c r="CB145" i="13"/>
  <c r="BW145" i="13"/>
  <c r="CC122" i="13"/>
  <c r="BX122" i="13"/>
  <c r="CB166" i="13"/>
  <c r="BW166" i="13"/>
  <c r="CB154" i="13"/>
  <c r="BW154" i="13"/>
  <c r="CB134" i="13"/>
  <c r="BW134" i="13"/>
  <c r="CB30" i="13"/>
  <c r="BW30" i="13"/>
  <c r="CC133" i="13"/>
  <c r="BX133" i="13"/>
  <c r="CC109" i="13"/>
  <c r="BX109" i="13"/>
  <c r="BX78" i="14"/>
  <c r="BW78" i="14"/>
  <c r="BX70" i="14"/>
  <c r="BW70" i="14"/>
  <c r="CC80" i="14"/>
  <c r="BX80" i="14"/>
  <c r="CB21" i="14"/>
  <c r="BW21" i="14"/>
  <c r="CB127" i="14"/>
  <c r="BW127" i="14"/>
  <c r="CC22" i="14"/>
  <c r="BX22" i="14"/>
  <c r="CB104" i="14"/>
  <c r="BW104" i="14"/>
  <c r="CC115" i="14"/>
  <c r="BX115" i="14"/>
  <c r="CC76" i="14"/>
  <c r="BX76" i="14"/>
  <c r="CB41" i="14"/>
  <c r="BW41" i="14"/>
  <c r="CC136" i="14"/>
  <c r="BX136" i="14"/>
  <c r="CB135" i="14"/>
  <c r="BW135" i="14"/>
  <c r="CC120" i="14"/>
  <c r="BX120" i="14"/>
  <c r="CC117" i="14"/>
  <c r="BX117" i="14"/>
  <c r="CC69" i="14"/>
  <c r="BX69" i="14"/>
  <c r="CC132" i="14"/>
  <c r="BX132" i="14"/>
  <c r="CC114" i="14"/>
  <c r="BX114" i="14"/>
  <c r="CC98" i="14"/>
  <c r="BX98" i="14"/>
  <c r="CB278" i="34"/>
  <c r="CC116" i="18"/>
  <c r="CB318" i="34"/>
  <c r="CB178" i="34"/>
  <c r="CB154" i="34"/>
  <c r="CC94" i="34"/>
  <c r="CC38" i="34"/>
  <c r="CB14" i="34"/>
  <c r="CB6" i="34"/>
  <c r="CB28" i="25"/>
  <c r="CC20" i="25"/>
  <c r="CB4" i="25"/>
  <c r="CC60" i="24"/>
  <c r="CB42" i="24"/>
  <c r="CB27" i="24"/>
  <c r="CB51" i="21"/>
  <c r="BW35" i="21"/>
  <c r="BX40" i="21"/>
  <c r="BW27" i="21"/>
  <c r="BX7" i="21"/>
  <c r="BX43" i="21"/>
  <c r="BW47" i="21"/>
  <c r="BX17" i="21"/>
  <c r="BX28" i="21"/>
  <c r="BW36" i="21"/>
  <c r="BX10" i="21"/>
  <c r="BX12" i="21"/>
  <c r="BW41" i="21"/>
  <c r="BW25" i="21"/>
  <c r="BW9" i="21"/>
  <c r="CB14" i="21"/>
  <c r="CB11" i="21"/>
  <c r="CC152" i="19"/>
  <c r="CB120" i="19"/>
  <c r="CB187" i="18"/>
  <c r="CB56" i="18"/>
  <c r="CB165" i="34"/>
  <c r="CC53" i="34"/>
  <c r="CB5" i="21"/>
  <c r="CC63" i="19"/>
  <c r="CB233" i="34"/>
  <c r="CC19" i="25"/>
  <c r="CB11" i="25"/>
  <c r="BW20" i="25"/>
  <c r="BW8" i="25"/>
  <c r="BX28" i="25"/>
  <c r="BX26" i="25"/>
  <c r="BX15" i="25"/>
  <c r="BW27" i="25"/>
  <c r="BX30" i="25"/>
  <c r="CB46" i="21"/>
  <c r="CC38" i="21"/>
  <c r="CB30" i="21"/>
  <c r="CC17" i="21"/>
  <c r="CB168" i="19"/>
  <c r="CB160" i="19"/>
  <c r="CC151" i="19"/>
  <c r="CB143" i="19"/>
  <c r="CB135" i="19"/>
  <c r="CC127" i="19"/>
  <c r="CC119" i="19"/>
  <c r="CC111" i="19"/>
  <c r="CB95" i="19"/>
  <c r="CC61" i="19"/>
  <c r="CC23" i="19"/>
  <c r="CB15" i="19"/>
  <c r="CC7" i="19"/>
  <c r="BX47" i="19"/>
  <c r="BX99" i="19"/>
  <c r="BW115" i="19"/>
  <c r="BX58" i="19"/>
  <c r="BW86" i="19"/>
  <c r="BX55" i="19"/>
  <c r="BX19" i="19"/>
  <c r="BX86" i="19"/>
  <c r="BX120" i="19"/>
  <c r="BW152" i="19"/>
  <c r="CB3" i="19"/>
  <c r="BW22" i="19"/>
  <c r="BW42" i="19"/>
  <c r="BX107" i="19"/>
  <c r="BX35" i="19"/>
  <c r="BW131" i="19"/>
  <c r="BW103" i="19"/>
  <c r="BX38" i="19"/>
  <c r="BW144" i="19"/>
  <c r="BX108" i="19"/>
  <c r="BW128" i="19"/>
  <c r="BW30" i="19"/>
  <c r="BW50" i="19"/>
  <c r="BX31" i="19"/>
  <c r="BX74" i="19"/>
  <c r="BX163" i="19"/>
  <c r="BW171" i="19"/>
  <c r="BW164" i="19"/>
  <c r="BX128" i="19"/>
  <c r="BW167" i="19"/>
  <c r="BW94" i="19"/>
  <c r="BW53" i="19"/>
  <c r="BW57" i="19"/>
  <c r="BX75" i="19"/>
  <c r="BW98" i="19"/>
  <c r="BX37" i="19"/>
  <c r="BX102" i="19"/>
  <c r="BX80" i="19"/>
  <c r="BX134" i="19"/>
  <c r="BX109" i="19"/>
  <c r="BX101" i="19"/>
  <c r="BX21" i="19"/>
  <c r="BX157" i="19"/>
  <c r="BX77" i="19"/>
  <c r="BW110" i="19"/>
  <c r="BW142" i="19"/>
  <c r="BX122" i="19"/>
  <c r="BW33" i="19"/>
  <c r="BX84" i="19"/>
  <c r="BX41" i="19"/>
  <c r="BW158" i="19"/>
  <c r="BW130" i="19"/>
  <c r="CB151" i="18"/>
  <c r="CC87" i="18"/>
  <c r="CB304" i="34"/>
  <c r="CB288" i="34"/>
  <c r="CB60" i="34"/>
  <c r="CB28" i="34"/>
  <c r="CC328" i="34"/>
  <c r="CB256" i="34"/>
  <c r="CB224" i="34"/>
  <c r="CB216" i="34"/>
  <c r="CB208" i="34"/>
  <c r="CC196" i="34"/>
  <c r="CC188" i="34"/>
  <c r="CC180" i="34"/>
  <c r="CB124" i="34"/>
  <c r="CB108" i="34"/>
  <c r="CB100" i="34"/>
  <c r="CB92" i="34"/>
  <c r="CB84" i="34"/>
  <c r="CC76" i="34"/>
  <c r="CC68" i="34"/>
  <c r="CC52" i="34"/>
  <c r="CC311" i="34"/>
  <c r="CC295" i="34"/>
  <c r="CC247" i="34"/>
  <c r="CC231" i="34"/>
  <c r="CC215" i="34"/>
  <c r="CB147" i="34"/>
  <c r="CC13" i="25"/>
  <c r="CC275" i="34"/>
  <c r="CC255" i="34"/>
  <c r="CB143" i="34"/>
  <c r="CB135" i="34"/>
  <c r="CB87" i="34"/>
  <c r="CB71" i="34"/>
  <c r="CC63" i="34"/>
  <c r="CB11" i="34"/>
  <c r="BW103" i="34"/>
  <c r="BX92" i="34"/>
  <c r="BX84" i="34"/>
  <c r="BX129" i="34"/>
  <c r="BW190" i="34"/>
  <c r="BX158" i="34"/>
  <c r="BW149" i="34"/>
  <c r="BX91" i="34"/>
  <c r="BX269" i="34"/>
  <c r="BX9" i="34"/>
  <c r="BX305" i="34"/>
  <c r="BX51" i="34"/>
  <c r="BX15" i="34"/>
  <c r="BX7" i="34"/>
  <c r="BW72" i="34"/>
  <c r="BX100" i="34"/>
  <c r="BW184" i="34"/>
  <c r="BW230" i="34"/>
  <c r="BX228" i="34"/>
  <c r="BW263" i="34"/>
  <c r="BW8" i="34"/>
  <c r="BW54" i="34"/>
  <c r="BW101" i="34"/>
  <c r="BX24" i="34"/>
  <c r="BW213" i="34"/>
  <c r="BW210" i="34"/>
  <c r="BX318" i="34"/>
  <c r="BW183" i="34"/>
  <c r="BX108" i="34"/>
  <c r="BW79" i="34"/>
  <c r="BW83" i="34"/>
  <c r="BW144" i="34"/>
  <c r="BX154" i="34"/>
  <c r="BX176" i="34"/>
  <c r="BW20" i="34"/>
  <c r="BW157" i="34"/>
  <c r="BW41" i="34"/>
  <c r="BW45" i="34"/>
  <c r="BX216" i="34"/>
  <c r="BW277" i="34"/>
  <c r="BW259" i="34"/>
  <c r="BW244" i="34"/>
  <c r="BX252" i="34"/>
  <c r="BX40" i="34"/>
  <c r="BW95" i="34"/>
  <c r="BX67" i="34"/>
  <c r="BW99" i="34"/>
  <c r="BX148" i="34"/>
  <c r="BW105" i="34"/>
  <c r="BW232" i="34"/>
  <c r="BX201" i="34"/>
  <c r="BX71" i="34"/>
  <c r="BW279" i="34"/>
  <c r="BW61" i="34"/>
  <c r="BW66" i="34"/>
  <c r="BX126" i="34"/>
  <c r="BW97" i="34"/>
  <c r="BW209" i="34"/>
  <c r="BX122" i="34"/>
  <c r="BX191" i="34"/>
  <c r="BX219" i="34"/>
  <c r="BX294" i="34"/>
  <c r="BX283" i="34"/>
  <c r="BW327" i="34"/>
  <c r="BX102" i="34"/>
  <c r="BW226" i="34"/>
  <c r="BX110" i="34"/>
  <c r="BX90" i="34"/>
  <c r="BX61" i="34"/>
  <c r="BX103" i="34"/>
  <c r="BW49" i="34"/>
  <c r="BW46" i="34"/>
  <c r="CC39" i="24"/>
  <c r="CB6" i="25"/>
  <c r="CB94" i="19"/>
  <c r="CB92" i="14"/>
  <c r="CC63" i="14"/>
  <c r="CB56" i="14"/>
  <c r="CC14" i="14"/>
  <c r="CB95" i="13"/>
  <c r="CC88" i="13"/>
  <c r="CC73" i="13"/>
  <c r="CB37" i="13"/>
  <c r="CC168" i="13"/>
  <c r="CB22" i="25"/>
  <c r="CB37" i="21"/>
  <c r="CB7" i="21"/>
  <c r="CB23" i="21"/>
  <c r="CB171" i="19"/>
  <c r="CC159" i="19"/>
  <c r="CB150" i="19"/>
  <c r="CB142" i="19"/>
  <c r="CB134" i="19"/>
  <c r="CB126" i="19"/>
  <c r="CB118" i="19"/>
  <c r="CB110" i="19"/>
  <c r="CB86" i="19"/>
  <c r="CB78" i="19"/>
  <c r="CB70" i="19"/>
  <c r="CB18" i="19"/>
  <c r="CC10" i="19"/>
  <c r="CC181" i="18"/>
  <c r="CB122" i="18"/>
  <c r="CB106" i="18"/>
  <c r="CB121" i="14"/>
  <c r="CB74" i="18"/>
  <c r="CB137" i="13"/>
  <c r="CC35" i="18"/>
  <c r="CB27" i="18"/>
  <c r="CC19" i="18"/>
  <c r="CB3" i="18"/>
  <c r="BW150" i="18"/>
  <c r="BW111" i="18"/>
  <c r="BW147" i="18"/>
  <c r="BX7" i="18"/>
  <c r="BW19" i="18"/>
  <c r="BX69" i="18"/>
  <c r="BX154" i="18"/>
  <c r="BX11" i="18"/>
  <c r="BW31" i="18"/>
  <c r="BW115" i="18"/>
  <c r="BW85" i="18"/>
  <c r="BX27" i="18"/>
  <c r="BX22" i="18"/>
  <c r="BW110" i="18"/>
  <c r="BX170" i="18"/>
  <c r="BX106" i="18"/>
  <c r="BW67" i="18"/>
  <c r="BW134" i="18"/>
  <c r="BX111" i="18"/>
  <c r="BX147" i="18"/>
  <c r="BX56" i="18"/>
  <c r="BX145" i="18"/>
  <c r="BX124" i="18"/>
  <c r="BW29" i="18"/>
  <c r="BW153" i="18"/>
  <c r="BW89" i="18"/>
  <c r="BX54" i="18"/>
  <c r="BX4" i="18"/>
  <c r="BZ4" i="18" s="1"/>
  <c r="BW104" i="18"/>
  <c r="BX78" i="18"/>
  <c r="BX188" i="18"/>
  <c r="BW125" i="18"/>
  <c r="BW88" i="18"/>
  <c r="BW149" i="18"/>
  <c r="BW16" i="18"/>
  <c r="BW68" i="18"/>
  <c r="BX33" i="18"/>
  <c r="BW172" i="18"/>
  <c r="BX36" i="18"/>
  <c r="BW140" i="18"/>
  <c r="BW96" i="18"/>
  <c r="BW80" i="18"/>
  <c r="BW44" i="18"/>
  <c r="BW12" i="18"/>
  <c r="CC77" i="14"/>
  <c r="CC127" i="13"/>
  <c r="BW61" i="24"/>
  <c r="BX54" i="24"/>
  <c r="BX61" i="24"/>
  <c r="BW26" i="24"/>
  <c r="BX26" i="24"/>
  <c r="BX55" i="24"/>
  <c r="BW29" i="24"/>
  <c r="BX10" i="24"/>
  <c r="BW51" i="24"/>
  <c r="BX43" i="24"/>
  <c r="BX44" i="24"/>
  <c r="BX53" i="24"/>
  <c r="BW45" i="24"/>
  <c r="BW37" i="24"/>
  <c r="BW56" i="24"/>
  <c r="BW13" i="24"/>
  <c r="CB54" i="24"/>
  <c r="CC47" i="24"/>
  <c r="CB6" i="24"/>
  <c r="CB18" i="24"/>
  <c r="BX31" i="23"/>
  <c r="BX7" i="23"/>
  <c r="BX51" i="23"/>
  <c r="BW21" i="23"/>
  <c r="BX15" i="23"/>
  <c r="BX38" i="23"/>
  <c r="BW41" i="23"/>
  <c r="BW18" i="23"/>
  <c r="BX41" i="23"/>
  <c r="BW52" i="23"/>
  <c r="BX32" i="23"/>
  <c r="BX16" i="23"/>
  <c r="BW53" i="23"/>
  <c r="BW9" i="23"/>
  <c r="CC167" i="19"/>
  <c r="CC102" i="19"/>
  <c r="CB54" i="19"/>
  <c r="CC43" i="19"/>
  <c r="CC35" i="19"/>
  <c r="CC27" i="19"/>
  <c r="CC189" i="18"/>
  <c r="CC98" i="18"/>
  <c r="CB82" i="18"/>
  <c r="CB40" i="14"/>
  <c r="CC32" i="14"/>
  <c r="CC107" i="14"/>
  <c r="CB80" i="14"/>
  <c r="CC26" i="25"/>
  <c r="CB10" i="25"/>
  <c r="CC45" i="21"/>
  <c r="CB53" i="19"/>
  <c r="CC60" i="19"/>
  <c r="CC150" i="18"/>
  <c r="CC134" i="18"/>
  <c r="CB126" i="18"/>
  <c r="CB26" i="18"/>
  <c r="CC10" i="18"/>
  <c r="BX96" i="13"/>
  <c r="BW178" i="13"/>
  <c r="BX54" i="13"/>
  <c r="BX62" i="13"/>
  <c r="BW120" i="13"/>
  <c r="BW33" i="13"/>
  <c r="BX99" i="13"/>
  <c r="BW81" i="13"/>
  <c r="BX21" i="13"/>
  <c r="BW107" i="13"/>
  <c r="BX148" i="13"/>
  <c r="BX89" i="13"/>
  <c r="BW80" i="13"/>
  <c r="BX123" i="13"/>
  <c r="BW53" i="13"/>
  <c r="BW127" i="13"/>
  <c r="BW83" i="13"/>
  <c r="BW106" i="13"/>
  <c r="BW19" i="13"/>
  <c r="BW50" i="13"/>
  <c r="BX155" i="13"/>
  <c r="BX34" i="13"/>
  <c r="BW109" i="13"/>
  <c r="BX119" i="13"/>
  <c r="BW87" i="13"/>
  <c r="BX106" i="13"/>
  <c r="BX68" i="13"/>
  <c r="BX63" i="13"/>
  <c r="BW149" i="13"/>
  <c r="CB151" i="13"/>
  <c r="CB130" i="13"/>
  <c r="CB36" i="21"/>
  <c r="CC12" i="21"/>
  <c r="CB52" i="19"/>
  <c r="CC145" i="19"/>
  <c r="CC129" i="19"/>
  <c r="CC109" i="19"/>
  <c r="CB13" i="19"/>
  <c r="CB153" i="18"/>
  <c r="CB117" i="18"/>
  <c r="CC73" i="18"/>
  <c r="CB41" i="18"/>
  <c r="CB169" i="18"/>
  <c r="CB42" i="14"/>
  <c r="CC38" i="13"/>
  <c r="CB169" i="13"/>
  <c r="CB118" i="13"/>
  <c r="CC158" i="19"/>
  <c r="CB89" i="19"/>
  <c r="CC65" i="19"/>
  <c r="CC156" i="19"/>
  <c r="CC21" i="19"/>
  <c r="CB5" i="19"/>
  <c r="CC42" i="19"/>
  <c r="CC165" i="18"/>
  <c r="CB149" i="18"/>
  <c r="CB133" i="18"/>
  <c r="CC121" i="18"/>
  <c r="CC105" i="18"/>
  <c r="CC89" i="18"/>
  <c r="CB37" i="18"/>
  <c r="CC21" i="18"/>
  <c r="CC13" i="18"/>
  <c r="BW4" i="14"/>
  <c r="BY4" i="14" s="1"/>
  <c r="BW47" i="14"/>
  <c r="BX92" i="14"/>
  <c r="BW60" i="14"/>
  <c r="BX71" i="14"/>
  <c r="BX134" i="14"/>
  <c r="BW3" i="14"/>
  <c r="BY3" i="14" s="1"/>
  <c r="BW110" i="14"/>
  <c r="BX4" i="14"/>
  <c r="BZ4" i="14" s="1"/>
  <c r="BW62" i="14"/>
  <c r="BW87" i="14"/>
  <c r="BX9" i="14"/>
  <c r="BW103" i="14"/>
  <c r="BW54" i="14"/>
  <c r="BW26" i="14"/>
  <c r="BX62" i="14"/>
  <c r="CC100" i="13"/>
  <c r="CC92" i="13"/>
  <c r="CC85" i="13"/>
  <c r="CB8" i="13"/>
  <c r="CC56" i="13"/>
  <c r="CC49" i="13"/>
  <c r="CC41" i="13"/>
  <c r="CB20" i="13"/>
  <c r="CB172" i="13"/>
  <c r="CC161" i="13"/>
  <c r="CB16" i="13"/>
  <c r="CB140" i="13"/>
  <c r="CC114" i="13"/>
  <c r="CC107" i="13"/>
  <c r="BW11" i="12"/>
  <c r="CB12" i="12"/>
  <c r="BQ4" i="33"/>
  <c r="BR4" i="33"/>
  <c r="BY4" i="33"/>
  <c r="CD4" i="33" s="1"/>
  <c r="CB11" i="12"/>
  <c r="BW17" i="12"/>
  <c r="BW14" i="12"/>
  <c r="BX15" i="12"/>
  <c r="BX4" i="12"/>
  <c r="BZ4" i="12" s="1"/>
  <c r="BW5" i="12"/>
  <c r="CB5" i="12"/>
  <c r="CC4" i="12"/>
  <c r="BW6" i="12"/>
  <c r="BQ4" i="12"/>
  <c r="BR4" i="12"/>
  <c r="CO14" i="12"/>
  <c r="CP14" i="12" s="1"/>
  <c r="CL14" i="12"/>
  <c r="CM14" i="12" s="1"/>
  <c r="CO6" i="12"/>
  <c r="CP6" i="12" s="1"/>
  <c r="CL6" i="12"/>
  <c r="CM6" i="12" s="1"/>
  <c r="CL17" i="12"/>
  <c r="CM17" i="12" s="1"/>
  <c r="CO17" i="12"/>
  <c r="CP17" i="12" s="1"/>
  <c r="CL5" i="12"/>
  <c r="CM5" i="12" s="1"/>
  <c r="CO5" i="12"/>
  <c r="CP5" i="12" s="1"/>
  <c r="CL16" i="12"/>
  <c r="CM16" i="12" s="1"/>
  <c r="CO16" i="12"/>
  <c r="CP16" i="12" s="1"/>
  <c r="CK15" i="12"/>
  <c r="CH15" i="12"/>
  <c r="CI15" i="12" s="1"/>
  <c r="CK7" i="12"/>
  <c r="CH7" i="12"/>
  <c r="CI7" i="12" s="1"/>
  <c r="BX7" i="12"/>
  <c r="BW7" i="12"/>
  <c r="CB13" i="12"/>
  <c r="BW13" i="12"/>
  <c r="CT12" i="12"/>
  <c r="CZ9" i="12"/>
  <c r="CT8" i="12"/>
  <c r="CZ5" i="12"/>
  <c r="CY16" i="12"/>
  <c r="CU15" i="12"/>
  <c r="CY8" i="12"/>
  <c r="CU7" i="12"/>
  <c r="CZ4" i="12"/>
  <c r="CU9" i="12"/>
  <c r="CY6" i="12"/>
  <c r="BW15" i="12"/>
  <c r="BW16" i="12"/>
  <c r="BW3" i="12"/>
  <c r="BY3" i="12" s="1"/>
  <c r="BX6" i="12"/>
  <c r="CZ15" i="12"/>
  <c r="CZ7" i="12"/>
  <c r="CU6" i="12"/>
  <c r="CB14" i="12"/>
  <c r="CB17" i="12"/>
  <c r="CH14" i="12"/>
  <c r="CI14" i="12" s="1"/>
  <c r="CK14" i="12"/>
  <c r="CO10" i="12"/>
  <c r="CP10" i="12" s="1"/>
  <c r="CL10" i="12"/>
  <c r="CM10" i="12" s="1"/>
  <c r="CK6" i="12"/>
  <c r="CH6" i="12"/>
  <c r="CI6" i="12" s="1"/>
  <c r="CL13" i="12"/>
  <c r="CM13" i="12" s="1"/>
  <c r="CO13" i="12"/>
  <c r="CP13" i="12" s="1"/>
  <c r="CK5" i="12"/>
  <c r="CH5" i="12"/>
  <c r="CI5" i="12" s="1"/>
  <c r="CH12" i="12"/>
  <c r="CI12" i="12" s="1"/>
  <c r="CK12" i="12"/>
  <c r="CK4" i="12"/>
  <c r="CH4" i="12"/>
  <c r="CI4" i="12" s="1"/>
  <c r="CO11" i="12"/>
  <c r="CP11" i="12" s="1"/>
  <c r="CL11" i="12"/>
  <c r="CM11" i="12" s="1"/>
  <c r="CO3" i="12"/>
  <c r="CP3" i="12" s="1"/>
  <c r="CL3" i="12"/>
  <c r="CM3" i="12" s="1"/>
  <c r="CT16" i="12"/>
  <c r="CZ13" i="12"/>
  <c r="CY9" i="12"/>
  <c r="CT4" i="12"/>
  <c r="CZ3" i="12"/>
  <c r="CZ10" i="12"/>
  <c r="CY12" i="12"/>
  <c r="CZ6" i="12"/>
  <c r="BX11" i="12"/>
  <c r="CT14" i="12"/>
  <c r="CU17" i="12"/>
  <c r="CZ14" i="12"/>
  <c r="CH13" i="12"/>
  <c r="CI13" i="12" s="1"/>
  <c r="CK13" i="12"/>
  <c r="CO9" i="12"/>
  <c r="CP9" i="12" s="1"/>
  <c r="CL9" i="12"/>
  <c r="CM9" i="12" s="1"/>
  <c r="CK11" i="12"/>
  <c r="CH11" i="12"/>
  <c r="CI11" i="12" s="1"/>
  <c r="CK3" i="12"/>
  <c r="CH3" i="12"/>
  <c r="CI3" i="12" s="1"/>
  <c r="CV3" i="12"/>
  <c r="CY10" i="12"/>
  <c r="CT15" i="12"/>
  <c r="CU11" i="12"/>
  <c r="CY4" i="12"/>
  <c r="CC3" i="12"/>
  <c r="BX12" i="12"/>
  <c r="BX16" i="12"/>
  <c r="BX9" i="12"/>
  <c r="BX5" i="12"/>
  <c r="CB6" i="12"/>
  <c r="CY14" i="12"/>
  <c r="BQ3" i="12"/>
  <c r="BR3" i="12"/>
  <c r="CK10" i="12"/>
  <c r="CH10" i="12"/>
  <c r="CI10" i="12" s="1"/>
  <c r="CH17" i="12"/>
  <c r="CI17" i="12" s="1"/>
  <c r="CK17" i="12"/>
  <c r="CK9" i="12"/>
  <c r="CH9" i="12"/>
  <c r="CI9" i="12" s="1"/>
  <c r="CH16" i="12"/>
  <c r="CI16" i="12" s="1"/>
  <c r="CK16" i="12"/>
  <c r="CO12" i="12"/>
  <c r="CP12" i="12" s="1"/>
  <c r="CL12" i="12"/>
  <c r="CM12" i="12" s="1"/>
  <c r="CL8" i="12"/>
  <c r="CM8" i="12" s="1"/>
  <c r="CO8" i="12"/>
  <c r="CP8" i="12" s="1"/>
  <c r="CK8" i="12"/>
  <c r="CH8" i="12"/>
  <c r="CI8" i="12" s="1"/>
  <c r="CL4" i="12"/>
  <c r="CM4" i="12" s="1"/>
  <c r="CO4" i="12"/>
  <c r="CP4" i="12" s="1"/>
  <c r="CL15" i="12"/>
  <c r="CM15" i="12" s="1"/>
  <c r="CO15" i="12"/>
  <c r="CP15" i="12" s="1"/>
  <c r="CL7" i="12"/>
  <c r="CM7" i="12" s="1"/>
  <c r="CO7" i="12"/>
  <c r="CP7" i="12" s="1"/>
  <c r="BX8" i="12"/>
  <c r="BW8" i="12"/>
  <c r="CC14" i="12"/>
  <c r="BX14" i="12"/>
  <c r="CB9" i="12"/>
  <c r="BW9" i="12"/>
  <c r="CC10" i="12"/>
  <c r="BX10" i="12"/>
  <c r="CB10" i="12"/>
  <c r="BW10" i="12"/>
  <c r="CY13" i="12"/>
  <c r="CU12" i="12"/>
  <c r="CY5" i="12"/>
  <c r="CU4" i="12"/>
  <c r="CZ16" i="12"/>
  <c r="CZ12" i="12"/>
  <c r="CT11" i="12"/>
  <c r="CT7" i="12"/>
  <c r="CT5" i="12"/>
  <c r="BX17" i="12"/>
  <c r="BW4" i="12"/>
  <c r="BY4" i="12" s="1"/>
  <c r="CU14" i="12"/>
  <c r="CZ11" i="12"/>
  <c r="CT6" i="12"/>
  <c r="CC6" i="12"/>
  <c r="CC17" i="12"/>
  <c r="BM3" i="19"/>
  <c r="BM4" i="12"/>
  <c r="BM4" i="14"/>
  <c r="BM5" i="25"/>
  <c r="BM4" i="18"/>
  <c r="BG3" i="19"/>
  <c r="BM4" i="25"/>
  <c r="BG3" i="14"/>
  <c r="BM3" i="14"/>
  <c r="BG3" i="24"/>
  <c r="BM3" i="24"/>
  <c r="BG3" i="12"/>
  <c r="BM3" i="12"/>
  <c r="BG3" i="25"/>
  <c r="BM3" i="25"/>
  <c r="BG3" i="18"/>
  <c r="BM3" i="18"/>
  <c r="BG3" i="23"/>
  <c r="BM3" i="23"/>
  <c r="BG3" i="13"/>
  <c r="BG4" i="19"/>
  <c r="BG4" i="18"/>
  <c r="AB5" i="34"/>
  <c r="AC5" i="34"/>
  <c r="N5" i="34"/>
  <c r="AA5" i="33"/>
  <c r="AC5" i="33"/>
  <c r="BZ5" i="33" s="1"/>
  <c r="N5" i="33"/>
  <c r="AB5" i="33"/>
  <c r="AA6" i="25"/>
  <c r="AC6" i="25"/>
  <c r="N6" i="25"/>
  <c r="BM6" i="25" s="1"/>
  <c r="AB6" i="25"/>
  <c r="BG5" i="25"/>
  <c r="BG4" i="25"/>
  <c r="AA6" i="24"/>
  <c r="AB6" i="24"/>
  <c r="AC6" i="24"/>
  <c r="AB6" i="23"/>
  <c r="AA6" i="23"/>
  <c r="AC6" i="23"/>
  <c r="AB6" i="22"/>
  <c r="AC6" i="22"/>
  <c r="BZ6" i="22" s="1"/>
  <c r="AA6" i="22"/>
  <c r="AB6" i="21"/>
  <c r="AC6" i="21"/>
  <c r="AA6" i="21"/>
  <c r="N7" i="19"/>
  <c r="BM7" i="19" s="1"/>
  <c r="AA7" i="19"/>
  <c r="AB7" i="19"/>
  <c r="AC7" i="19"/>
  <c r="BG5" i="19"/>
  <c r="BG6" i="19"/>
  <c r="N5" i="18"/>
  <c r="BM5" i="18" s="1"/>
  <c r="AA5" i="18"/>
  <c r="AB5" i="18"/>
  <c r="AC5" i="18"/>
  <c r="AC6" i="14"/>
  <c r="AA6" i="14"/>
  <c r="AB6" i="14"/>
  <c r="BG4" i="14"/>
  <c r="AC5" i="13"/>
  <c r="AA5" i="13"/>
  <c r="AB5" i="13"/>
  <c r="BG4" i="12"/>
  <c r="N5" i="12"/>
  <c r="BM5" i="12" s="1"/>
  <c r="AA5" i="12"/>
  <c r="AB5" i="12"/>
  <c r="AC5" i="12"/>
  <c r="J33" i="37"/>
  <c r="J39" i="37"/>
  <c r="K35" i="37"/>
  <c r="J35" i="37"/>
  <c r="K28" i="37"/>
  <c r="J40" i="37"/>
  <c r="J28" i="37"/>
  <c r="K33" i="37"/>
  <c r="J37" i="37"/>
  <c r="J41" i="37"/>
  <c r="K37" i="37"/>
  <c r="K36" i="37"/>
  <c r="K39" i="37"/>
  <c r="K40" i="37"/>
  <c r="K27" i="37"/>
  <c r="K41" i="37"/>
  <c r="J36" i="37"/>
  <c r="J27" i="37"/>
  <c r="L264" i="33" l="1"/>
  <c r="N263" i="33"/>
  <c r="CN46" i="34"/>
  <c r="CN3" i="34"/>
  <c r="DA3" i="34"/>
  <c r="CJ30" i="34"/>
  <c r="CJ46" i="34"/>
  <c r="CJ3" i="34"/>
  <c r="DA4" i="34"/>
  <c r="CN48" i="34"/>
  <c r="CN116" i="34"/>
  <c r="CN292" i="34"/>
  <c r="CN85" i="34"/>
  <c r="CN181" i="34"/>
  <c r="CN164" i="34"/>
  <c r="CN180" i="34"/>
  <c r="CN212" i="34"/>
  <c r="CN228" i="34"/>
  <c r="CN260" i="34"/>
  <c r="CN276" i="34"/>
  <c r="CN53" i="34"/>
  <c r="CN149" i="34"/>
  <c r="CN245" i="34"/>
  <c r="CN277" i="34"/>
  <c r="DA41" i="46"/>
  <c r="N45" i="46"/>
  <c r="L46" i="46"/>
  <c r="BG44" i="46"/>
  <c r="BM44" i="46"/>
  <c r="CX42" i="46"/>
  <c r="CS43" i="46"/>
  <c r="CW42" i="46"/>
  <c r="DA42" i="46" s="1"/>
  <c r="DB42" i="46" s="1"/>
  <c r="CR43" i="46"/>
  <c r="CN138" i="14"/>
  <c r="CJ138" i="14"/>
  <c r="CN179" i="13"/>
  <c r="CJ179" i="13"/>
  <c r="L29" i="40"/>
  <c r="N28" i="40"/>
  <c r="CJ38" i="34"/>
  <c r="CN122" i="34"/>
  <c r="CN130" i="34"/>
  <c r="CN146" i="34"/>
  <c r="CN210" i="34"/>
  <c r="CN226" i="34"/>
  <c r="CN242" i="34"/>
  <c r="CN258" i="34"/>
  <c r="CN266" i="34"/>
  <c r="CN274" i="34"/>
  <c r="CN290" i="34"/>
  <c r="CN298" i="34"/>
  <c r="CN314" i="34"/>
  <c r="CJ19" i="34"/>
  <c r="CJ35" i="34"/>
  <c r="CJ51" i="34"/>
  <c r="CJ147" i="34"/>
  <c r="CJ227" i="34"/>
  <c r="CJ243" i="34"/>
  <c r="CJ275" i="34"/>
  <c r="CN68" i="34"/>
  <c r="CN132" i="34"/>
  <c r="CN148" i="34"/>
  <c r="CN308" i="34"/>
  <c r="CN21" i="34"/>
  <c r="CN117" i="34"/>
  <c r="CN309" i="34"/>
  <c r="CJ102" i="34"/>
  <c r="CJ158" i="34"/>
  <c r="CJ230" i="34"/>
  <c r="CJ246" i="34"/>
  <c r="CJ262" i="34"/>
  <c r="CN74" i="34"/>
  <c r="CN82" i="34"/>
  <c r="CN106" i="34"/>
  <c r="CN138" i="34"/>
  <c r="CN162" i="34"/>
  <c r="CN194" i="34"/>
  <c r="CN202" i="34"/>
  <c r="CN218" i="34"/>
  <c r="CN282" i="34"/>
  <c r="CN306" i="34"/>
  <c r="CJ67" i="34"/>
  <c r="CJ99" i="34"/>
  <c r="CJ131" i="34"/>
  <c r="CJ163" i="34"/>
  <c r="CJ195" i="34"/>
  <c r="CJ211" i="34"/>
  <c r="CN16" i="34"/>
  <c r="CN32" i="34"/>
  <c r="CN84" i="34"/>
  <c r="CN100" i="34"/>
  <c r="CN196" i="34"/>
  <c r="CN244" i="34"/>
  <c r="CN324" i="34"/>
  <c r="CN213" i="34"/>
  <c r="CN66" i="34"/>
  <c r="CN90" i="34"/>
  <c r="CN114" i="34"/>
  <c r="CN154" i="34"/>
  <c r="CN170" i="34"/>
  <c r="CN178" i="34"/>
  <c r="CN186" i="34"/>
  <c r="CN250" i="34"/>
  <c r="CN124" i="34"/>
  <c r="CN172" i="34"/>
  <c r="CN188" i="34"/>
  <c r="CN252" i="34"/>
  <c r="CN5" i="34"/>
  <c r="CN69" i="34"/>
  <c r="CN101" i="34"/>
  <c r="CN133" i="34"/>
  <c r="CN197" i="34"/>
  <c r="CN261" i="34"/>
  <c r="CN22" i="34"/>
  <c r="CJ70" i="34"/>
  <c r="CJ78" i="34"/>
  <c r="CJ94" i="34"/>
  <c r="CJ110" i="34"/>
  <c r="CJ118" i="34"/>
  <c r="CJ142" i="34"/>
  <c r="CJ150" i="34"/>
  <c r="CJ198" i="34"/>
  <c r="CJ270" i="34"/>
  <c r="CJ286" i="34"/>
  <c r="CJ11" i="34"/>
  <c r="CJ91" i="34"/>
  <c r="CJ107" i="34"/>
  <c r="CJ139" i="34"/>
  <c r="CJ40" i="34"/>
  <c r="CN92" i="34"/>
  <c r="CN108" i="34"/>
  <c r="CN284" i="34"/>
  <c r="CN316" i="34"/>
  <c r="CN165" i="34"/>
  <c r="CJ126" i="34"/>
  <c r="CJ166" i="34"/>
  <c r="CJ190" i="34"/>
  <c r="CJ206" i="34"/>
  <c r="CJ222" i="34"/>
  <c r="CJ254" i="34"/>
  <c r="CJ294" i="34"/>
  <c r="CJ203" i="34"/>
  <c r="CJ283" i="34"/>
  <c r="CJ315" i="34"/>
  <c r="CJ56" i="34"/>
  <c r="CN220" i="34"/>
  <c r="CN293" i="34"/>
  <c r="CJ6" i="34"/>
  <c r="CN98" i="34"/>
  <c r="CN234" i="34"/>
  <c r="CJ326" i="34"/>
  <c r="CN76" i="34"/>
  <c r="CN140" i="34"/>
  <c r="CN156" i="34"/>
  <c r="CN204" i="34"/>
  <c r="CN236" i="34"/>
  <c r="CN268" i="34"/>
  <c r="CN300" i="34"/>
  <c r="CN37" i="34"/>
  <c r="CN229" i="34"/>
  <c r="CN177" i="19"/>
  <c r="CJ173" i="19"/>
  <c r="CJ174" i="19"/>
  <c r="CJ175" i="19"/>
  <c r="CJ176" i="19"/>
  <c r="CJ172" i="19"/>
  <c r="CJ177" i="19"/>
  <c r="CN175" i="19"/>
  <c r="CN176" i="19"/>
  <c r="CN173" i="19"/>
  <c r="CN174" i="19"/>
  <c r="CN172" i="19"/>
  <c r="DA23" i="39"/>
  <c r="DB23" i="39" s="1"/>
  <c r="CX24" i="39"/>
  <c r="CS25" i="39"/>
  <c r="BM26" i="39"/>
  <c r="BG26" i="39"/>
  <c r="CW24" i="39"/>
  <c r="CR25" i="39"/>
  <c r="N27" i="39"/>
  <c r="L28" i="39"/>
  <c r="CJ18" i="12"/>
  <c r="CN18" i="12"/>
  <c r="BZ6" i="14"/>
  <c r="BZ7" i="19"/>
  <c r="BZ6" i="24"/>
  <c r="CD5" i="14"/>
  <c r="CD4" i="34"/>
  <c r="CD6" i="19"/>
  <c r="CJ325" i="34"/>
  <c r="CD4" i="24"/>
  <c r="CN40" i="13"/>
  <c r="CJ8" i="21"/>
  <c r="CJ14" i="34"/>
  <c r="CJ22" i="34"/>
  <c r="CJ54" i="34"/>
  <c r="CJ62" i="34"/>
  <c r="CJ86" i="34"/>
  <c r="CJ134" i="34"/>
  <c r="CJ174" i="34"/>
  <c r="CJ182" i="34"/>
  <c r="CJ214" i="34"/>
  <c r="CJ238" i="34"/>
  <c r="CJ278" i="34"/>
  <c r="CJ302" i="34"/>
  <c r="CJ310" i="34"/>
  <c r="CJ318" i="34"/>
  <c r="CJ27" i="34"/>
  <c r="CJ59" i="34"/>
  <c r="CJ75" i="34"/>
  <c r="CJ83" i="34"/>
  <c r="CJ115" i="34"/>
  <c r="CJ235" i="34"/>
  <c r="CJ251" i="34"/>
  <c r="CJ267" i="34"/>
  <c r="CJ291" i="34"/>
  <c r="CJ299" i="34"/>
  <c r="CJ307" i="34"/>
  <c r="CJ323" i="34"/>
  <c r="CJ8" i="34"/>
  <c r="CJ12" i="13"/>
  <c r="CD5" i="24"/>
  <c r="CN8" i="21"/>
  <c r="CJ13" i="22"/>
  <c r="CN29" i="22"/>
  <c r="CJ16" i="23"/>
  <c r="CN36" i="23"/>
  <c r="CN7" i="24"/>
  <c r="CD3" i="34"/>
  <c r="DB3" i="34" s="1"/>
  <c r="CD5" i="25"/>
  <c r="CJ8" i="14"/>
  <c r="CN18" i="18"/>
  <c r="CJ34" i="18"/>
  <c r="CN53" i="14"/>
  <c r="CN69" i="19"/>
  <c r="CJ31" i="24"/>
  <c r="CN16" i="25"/>
  <c r="CJ22" i="19"/>
  <c r="BR5" i="18"/>
  <c r="BQ5" i="18"/>
  <c r="CQ6" i="22"/>
  <c r="CV5" i="22"/>
  <c r="CV5" i="23"/>
  <c r="CQ6" i="23"/>
  <c r="CQ5" i="13"/>
  <c r="CS5" i="18"/>
  <c r="CX4" i="18"/>
  <c r="BQ7" i="19"/>
  <c r="BR7" i="19"/>
  <c r="CQ6" i="21"/>
  <c r="CV5" i="21"/>
  <c r="BQ6" i="22"/>
  <c r="BR6" i="22"/>
  <c r="BY6" i="22"/>
  <c r="BQ6" i="25"/>
  <c r="BR6" i="25"/>
  <c r="BR5" i="34"/>
  <c r="BQ5" i="34"/>
  <c r="CW3" i="19"/>
  <c r="CR4" i="19"/>
  <c r="CD3" i="13"/>
  <c r="CD3" i="23"/>
  <c r="CJ119" i="14"/>
  <c r="CJ102" i="14"/>
  <c r="CN162" i="19"/>
  <c r="CN98" i="19"/>
  <c r="CS5" i="19"/>
  <c r="CX4" i="19"/>
  <c r="CN7" i="12"/>
  <c r="CD4" i="14"/>
  <c r="BZ5" i="34"/>
  <c r="CN48" i="13"/>
  <c r="BY6" i="24"/>
  <c r="BY5" i="34"/>
  <c r="BY5" i="13"/>
  <c r="CN32" i="13"/>
  <c r="CJ40" i="13"/>
  <c r="BY5" i="18"/>
  <c r="CD5" i="19"/>
  <c r="CD4" i="19"/>
  <c r="CD4" i="13"/>
  <c r="BY6" i="25"/>
  <c r="CJ72" i="13"/>
  <c r="CN96" i="13"/>
  <c r="CN116" i="13"/>
  <c r="CJ124" i="13"/>
  <c r="CJ148" i="13"/>
  <c r="CN148" i="13"/>
  <c r="CJ16" i="14"/>
  <c r="CJ32" i="14"/>
  <c r="CJ48" i="14"/>
  <c r="CJ18" i="18"/>
  <c r="CN26" i="18"/>
  <c r="CN34" i="18"/>
  <c r="CN42" i="18"/>
  <c r="CN58" i="18"/>
  <c r="CJ58" i="18"/>
  <c r="CN66" i="18"/>
  <c r="CJ66" i="18"/>
  <c r="CJ90" i="18"/>
  <c r="CN106" i="18"/>
  <c r="CJ106" i="18"/>
  <c r="CN114" i="18"/>
  <c r="CN122" i="18"/>
  <c r="CN130" i="18"/>
  <c r="CN138" i="18"/>
  <c r="CJ146" i="18"/>
  <c r="CN154" i="18"/>
  <c r="CN162" i="18"/>
  <c r="CN170" i="18"/>
  <c r="CJ170" i="18"/>
  <c r="CN178" i="18"/>
  <c r="CN186" i="18"/>
  <c r="CN69" i="13"/>
  <c r="CN77" i="13"/>
  <c r="CN13" i="14"/>
  <c r="CN21" i="14"/>
  <c r="CN37" i="14"/>
  <c r="CN45" i="14"/>
  <c r="CN69" i="14"/>
  <c r="CN77" i="14"/>
  <c r="CN101" i="14"/>
  <c r="CN109" i="14"/>
  <c r="CN117" i="14"/>
  <c r="CN133" i="14"/>
  <c r="CJ11" i="18"/>
  <c r="CN15" i="18"/>
  <c r="CN31" i="18"/>
  <c r="CJ35" i="18"/>
  <c r="CJ51" i="18"/>
  <c r="CJ59" i="18"/>
  <c r="CJ75" i="18"/>
  <c r="CJ78" i="13"/>
  <c r="CJ94" i="13"/>
  <c r="CJ110" i="13"/>
  <c r="CJ118" i="13"/>
  <c r="CN126" i="13"/>
  <c r="CJ134" i="13"/>
  <c r="CN134" i="13"/>
  <c r="CJ166" i="13"/>
  <c r="CJ6" i="14"/>
  <c r="CJ22" i="14"/>
  <c r="CJ38" i="14"/>
  <c r="CN58" i="14"/>
  <c r="CN74" i="14"/>
  <c r="CN82" i="14"/>
  <c r="CN90" i="14"/>
  <c r="CN98" i="14"/>
  <c r="CN106" i="14"/>
  <c r="CJ110" i="14"/>
  <c r="CN114" i="14"/>
  <c r="CN130" i="14"/>
  <c r="CN52" i="18"/>
  <c r="CJ56" i="18"/>
  <c r="CN68" i="18"/>
  <c r="CN76" i="18"/>
  <c r="CJ96" i="18"/>
  <c r="CN108" i="18"/>
  <c r="CN116" i="18"/>
  <c r="CJ184" i="18"/>
  <c r="CN188" i="18"/>
  <c r="CJ43" i="13"/>
  <c r="CN67" i="13"/>
  <c r="CJ99" i="13"/>
  <c r="CJ107" i="13"/>
  <c r="CN111" i="13"/>
  <c r="CN135" i="13"/>
  <c r="CN151" i="13"/>
  <c r="CN23" i="14"/>
  <c r="CN39" i="14"/>
  <c r="CN71" i="14"/>
  <c r="CN79" i="14"/>
  <c r="CN103" i="14"/>
  <c r="CN111" i="14"/>
  <c r="CN127" i="14"/>
  <c r="CN33" i="19"/>
  <c r="CN117" i="19"/>
  <c r="CN149" i="19"/>
  <c r="CN40" i="21"/>
  <c r="CN48" i="21"/>
  <c r="CJ7" i="24"/>
  <c r="CJ39" i="24"/>
  <c r="CJ8" i="25"/>
  <c r="CN8" i="25"/>
  <c r="CJ24" i="25"/>
  <c r="CN24" i="25"/>
  <c r="CJ111" i="18"/>
  <c r="CN115" i="18"/>
  <c r="CJ119" i="18"/>
  <c r="CJ127" i="18"/>
  <c r="CJ135" i="18"/>
  <c r="CN10" i="19"/>
  <c r="CJ14" i="19"/>
  <c r="CN18" i="19"/>
  <c r="CJ30" i="19"/>
  <c r="CJ46" i="19"/>
  <c r="CN74" i="19"/>
  <c r="CN90" i="19"/>
  <c r="CN122" i="19"/>
  <c r="CN130" i="19"/>
  <c r="CJ37" i="21"/>
  <c r="CN49" i="21"/>
  <c r="CJ28" i="24"/>
  <c r="CN100" i="13"/>
  <c r="CN48" i="14"/>
  <c r="CN64" i="14"/>
  <c r="CN72" i="14"/>
  <c r="CN80" i="14"/>
  <c r="CN88" i="14"/>
  <c r="CN128" i="14"/>
  <c r="CJ53" i="13"/>
  <c r="CJ61" i="13"/>
  <c r="CJ93" i="13"/>
  <c r="CJ109" i="13"/>
  <c r="CJ113" i="13"/>
  <c r="CJ161" i="13"/>
  <c r="CN169" i="13"/>
  <c r="CJ85" i="14"/>
  <c r="CN10" i="13"/>
  <c r="CN34" i="13"/>
  <c r="CN54" i="13"/>
  <c r="CN86" i="13"/>
  <c r="CN102" i="13"/>
  <c r="CN174" i="13"/>
  <c r="CJ14" i="14"/>
  <c r="CN47" i="13"/>
  <c r="CN103" i="13"/>
  <c r="CJ111" i="13"/>
  <c r="CJ43" i="14"/>
  <c r="CJ131" i="14"/>
  <c r="CN5" i="18"/>
  <c r="CN61" i="18"/>
  <c r="CJ81" i="18"/>
  <c r="CN125" i="18"/>
  <c r="CN13" i="19"/>
  <c r="CN29" i="19"/>
  <c r="CJ33" i="19"/>
  <c r="CJ77" i="19"/>
  <c r="CJ93" i="19"/>
  <c r="CJ109" i="19"/>
  <c r="CJ125" i="19"/>
  <c r="CJ141" i="19"/>
  <c r="CJ40" i="21"/>
  <c r="CJ52" i="21"/>
  <c r="CJ37" i="22"/>
  <c r="CJ61" i="22"/>
  <c r="CJ85" i="22"/>
  <c r="CN93" i="22"/>
  <c r="CN149" i="22"/>
  <c r="CJ213" i="22"/>
  <c r="CJ221" i="22"/>
  <c r="CN4" i="23"/>
  <c r="CJ24" i="23"/>
  <c r="CJ48" i="23"/>
  <c r="CN52" i="23"/>
  <c r="CJ56" i="23"/>
  <c r="CN91" i="18"/>
  <c r="CN139" i="18"/>
  <c r="CN9" i="21"/>
  <c r="CN17" i="21"/>
  <c r="CN25" i="21"/>
  <c r="CN62" i="22"/>
  <c r="CJ74" i="22"/>
  <c r="CJ98" i="22"/>
  <c r="CJ106" i="22"/>
  <c r="CN110" i="22"/>
  <c r="CJ138" i="22"/>
  <c r="CJ170" i="22"/>
  <c r="CN174" i="22"/>
  <c r="CJ178" i="22"/>
  <c r="CN49" i="23"/>
  <c r="CJ53" i="23"/>
  <c r="CN4" i="24"/>
  <c r="CN12" i="24"/>
  <c r="CN44" i="24"/>
  <c r="CJ17" i="25"/>
  <c r="CN25" i="25"/>
  <c r="CJ16" i="13"/>
  <c r="CJ80" i="13"/>
  <c r="CJ120" i="13"/>
  <c r="CN120" i="13"/>
  <c r="CJ128" i="13"/>
  <c r="CN144" i="13"/>
  <c r="CN168" i="13"/>
  <c r="CJ4" i="14"/>
  <c r="CJ12" i="14"/>
  <c r="CJ20" i="14"/>
  <c r="CJ36" i="14"/>
  <c r="CJ68" i="14"/>
  <c r="CJ76" i="14"/>
  <c r="CJ124" i="14"/>
  <c r="CN6" i="18"/>
  <c r="CJ14" i="18"/>
  <c r="CN22" i="18"/>
  <c r="CJ22" i="18"/>
  <c r="CN38" i="18"/>
  <c r="CJ38" i="18"/>
  <c r="CN46" i="18"/>
  <c r="CN70" i="18"/>
  <c r="CJ70" i="18"/>
  <c r="CJ78" i="18"/>
  <c r="CJ94" i="18"/>
  <c r="CN110" i="18"/>
  <c r="CN118" i="18"/>
  <c r="CN134" i="18"/>
  <c r="CJ134" i="18"/>
  <c r="CJ142" i="18"/>
  <c r="CN150" i="18"/>
  <c r="CJ150" i="18"/>
  <c r="CN166" i="18"/>
  <c r="CJ182" i="18"/>
  <c r="CN33" i="13"/>
  <c r="CN49" i="13"/>
  <c r="CN57" i="13"/>
  <c r="CN65" i="13"/>
  <c r="CN89" i="13"/>
  <c r="CN97" i="13"/>
  <c r="CJ173" i="13"/>
  <c r="CN17" i="14"/>
  <c r="CN33" i="14"/>
  <c r="CN42" i="21"/>
  <c r="CN11" i="22"/>
  <c r="CJ15" i="22"/>
  <c r="CN35" i="22"/>
  <c r="CJ55" i="22"/>
  <c r="CJ79" i="22"/>
  <c r="CJ87" i="22"/>
  <c r="CJ95" i="22"/>
  <c r="CN99" i="22"/>
  <c r="CJ111" i="22"/>
  <c r="CN123" i="22"/>
  <c r="CJ127" i="22"/>
  <c r="CJ151" i="22"/>
  <c r="CN163" i="22"/>
  <c r="CJ175" i="22"/>
  <c r="CJ207" i="22"/>
  <c r="CN211" i="22"/>
  <c r="CJ215" i="22"/>
  <c r="CN219" i="22"/>
  <c r="CN15" i="19"/>
  <c r="CJ71" i="19"/>
  <c r="CN83" i="19"/>
  <c r="CJ151" i="19"/>
  <c r="CN171" i="19"/>
  <c r="CN10" i="23"/>
  <c r="CN18" i="23"/>
  <c r="CN26" i="23"/>
  <c r="CJ46" i="23"/>
  <c r="CN13" i="24"/>
  <c r="CN45" i="24"/>
  <c r="CJ157" i="18"/>
  <c r="CN169" i="18"/>
  <c r="CN177" i="18"/>
  <c r="CJ181" i="18"/>
  <c r="CJ4" i="19"/>
  <c r="CN44" i="19"/>
  <c r="CJ60" i="19"/>
  <c r="CN92" i="19"/>
  <c r="CN108" i="19"/>
  <c r="CN124" i="19"/>
  <c r="CN140" i="19"/>
  <c r="CJ164" i="19"/>
  <c r="CN3" i="21"/>
  <c r="CJ35" i="21"/>
  <c r="CJ8" i="22"/>
  <c r="CJ24" i="22"/>
  <c r="CN28" i="22"/>
  <c r="CJ40" i="22"/>
  <c r="CN44" i="22"/>
  <c r="CJ56" i="22"/>
  <c r="CJ80" i="22"/>
  <c r="CJ88" i="22"/>
  <c r="CN100" i="22"/>
  <c r="CJ104" i="22"/>
  <c r="CJ128" i="22"/>
  <c r="CN132" i="22"/>
  <c r="CJ160" i="22"/>
  <c r="CN164" i="22"/>
  <c r="CJ184" i="22"/>
  <c r="CJ192" i="22"/>
  <c r="CJ200" i="22"/>
  <c r="CN220" i="22"/>
  <c r="CJ14" i="24"/>
  <c r="CJ22" i="24"/>
  <c r="CJ38" i="24"/>
  <c r="CJ54" i="24"/>
  <c r="CN4" i="13"/>
  <c r="CJ52" i="13"/>
  <c r="CN56" i="13"/>
  <c r="CN92" i="13"/>
  <c r="CN128" i="13"/>
  <c r="CN4" i="14"/>
  <c r="CN20" i="14"/>
  <c r="CN36" i="14"/>
  <c r="CN52" i="14"/>
  <c r="CN68" i="14"/>
  <c r="CN76" i="14"/>
  <c r="CN84" i="14"/>
  <c r="CN92" i="14"/>
  <c r="CJ17" i="13"/>
  <c r="CJ41" i="13"/>
  <c r="CJ65" i="13"/>
  <c r="CN125" i="13"/>
  <c r="CN149" i="13"/>
  <c r="CN165" i="13"/>
  <c r="CJ9" i="14"/>
  <c r="CJ97" i="14"/>
  <c r="CJ105" i="14"/>
  <c r="CJ113" i="14"/>
  <c r="CJ129" i="14"/>
  <c r="CN27" i="18"/>
  <c r="CN75" i="18"/>
  <c r="CN30" i="13"/>
  <c r="CJ106" i="14"/>
  <c r="CJ7" i="19"/>
  <c r="CJ63" i="13"/>
  <c r="CJ71" i="13"/>
  <c r="CN107" i="13"/>
  <c r="CJ115" i="13"/>
  <c r="CN115" i="13"/>
  <c r="CJ7" i="14"/>
  <c r="CJ55" i="14"/>
  <c r="CJ127" i="14"/>
  <c r="CJ135" i="14"/>
  <c r="CN9" i="18"/>
  <c r="CN17" i="18"/>
  <c r="CN25" i="18"/>
  <c r="CN33" i="18"/>
  <c r="CN49" i="18"/>
  <c r="CN73" i="18"/>
  <c r="CJ101" i="18"/>
  <c r="CN113" i="18"/>
  <c r="CJ141" i="18"/>
  <c r="CN145" i="18"/>
  <c r="CJ5" i="19"/>
  <c r="CJ37" i="19"/>
  <c r="CN41" i="19"/>
  <c r="CJ65" i="19"/>
  <c r="CN77" i="19"/>
  <c r="CJ89" i="19"/>
  <c r="CJ161" i="19"/>
  <c r="CJ17" i="22"/>
  <c r="CJ25" i="22"/>
  <c r="CJ41" i="22"/>
  <c r="CN89" i="22"/>
  <c r="CJ89" i="22"/>
  <c r="CN105" i="22"/>
  <c r="CJ105" i="22"/>
  <c r="CN113" i="22"/>
  <c r="CN7" i="23"/>
  <c r="CJ15" i="23"/>
  <c r="CJ23" i="23"/>
  <c r="CJ31" i="23"/>
  <c r="CJ47" i="23"/>
  <c r="CN55" i="23"/>
  <c r="CN22" i="24"/>
  <c r="CN3" i="25"/>
  <c r="CN19" i="25"/>
  <c r="CJ23" i="25"/>
  <c r="CN27" i="25"/>
  <c r="CN41" i="14"/>
  <c r="CN57" i="14"/>
  <c r="CN97" i="14"/>
  <c r="CN105" i="14"/>
  <c r="CN113" i="14"/>
  <c r="CN121" i="14"/>
  <c r="CN67" i="18"/>
  <c r="CJ79" i="18"/>
  <c r="CJ58" i="13"/>
  <c r="CJ146" i="13"/>
  <c r="CJ162" i="13"/>
  <c r="CJ170" i="13"/>
  <c r="CJ178" i="13"/>
  <c r="CN6" i="14"/>
  <c r="CN46" i="14"/>
  <c r="CN54" i="14"/>
  <c r="CJ66" i="14"/>
  <c r="CJ82" i="14"/>
  <c r="CN86" i="14"/>
  <c r="CN94" i="14"/>
  <c r="CN102" i="14"/>
  <c r="CN110" i="14"/>
  <c r="CN32" i="18"/>
  <c r="CJ52" i="18"/>
  <c r="CJ68" i="18"/>
  <c r="CJ84" i="18"/>
  <c r="CN104" i="18"/>
  <c r="CJ124" i="18"/>
  <c r="CN160" i="18"/>
  <c r="CJ172" i="18"/>
  <c r="CN176" i="18"/>
  <c r="CJ188" i="18"/>
  <c r="CN15" i="13"/>
  <c r="CN19" i="13"/>
  <c r="CJ47" i="13"/>
  <c r="CJ55" i="13"/>
  <c r="CN59" i="13"/>
  <c r="CN71" i="13"/>
  <c r="CN123" i="13"/>
  <c r="CN155" i="13"/>
  <c r="CN163" i="13"/>
  <c r="CN19" i="14"/>
  <c r="CN35" i="14"/>
  <c r="CN43" i="14"/>
  <c r="CN37" i="19"/>
  <c r="CN53" i="19"/>
  <c r="CN65" i="19"/>
  <c r="CN81" i="19"/>
  <c r="CN113" i="19"/>
  <c r="CN129" i="19"/>
  <c r="CN145" i="19"/>
  <c r="CN161" i="19"/>
  <c r="CJ36" i="21"/>
  <c r="CN36" i="21"/>
  <c r="CJ48" i="21"/>
  <c r="CN44" i="23"/>
  <c r="CJ43" i="24"/>
  <c r="CJ12" i="25"/>
  <c r="CJ28" i="25"/>
  <c r="CJ91" i="18"/>
  <c r="CJ147" i="18"/>
  <c r="CN175" i="18"/>
  <c r="CN22" i="19"/>
  <c r="CN30" i="19"/>
  <c r="CJ34" i="19"/>
  <c r="CN62" i="19"/>
  <c r="CJ66" i="19"/>
  <c r="CN86" i="19"/>
  <c r="CN94" i="19"/>
  <c r="CJ98" i="19"/>
  <c r="CJ122" i="19"/>
  <c r="CJ138" i="19"/>
  <c r="CN214" i="22"/>
  <c r="CJ57" i="19"/>
  <c r="CJ129" i="22"/>
  <c r="CN137" i="22"/>
  <c r="CJ145" i="22"/>
  <c r="CN161" i="22"/>
  <c r="CJ185" i="22"/>
  <c r="CJ193" i="22"/>
  <c r="CJ201" i="22"/>
  <c r="CJ12" i="23"/>
  <c r="CJ28" i="23"/>
  <c r="CJ36" i="23"/>
  <c r="CN11" i="24"/>
  <c r="CN5" i="21"/>
  <c r="CN13" i="21"/>
  <c r="CJ17" i="21"/>
  <c r="CN21" i="21"/>
  <c r="CN29" i="21"/>
  <c r="CJ33" i="21"/>
  <c r="CN45" i="21"/>
  <c r="CN10" i="22"/>
  <c r="CJ54" i="22"/>
  <c r="CJ78" i="22"/>
  <c r="CJ86" i="22"/>
  <c r="CN98" i="22"/>
  <c r="CJ102" i="22"/>
  <c r="CJ110" i="22"/>
  <c r="CN138" i="22"/>
  <c r="CJ142" i="22"/>
  <c r="CJ150" i="22"/>
  <c r="CJ166" i="22"/>
  <c r="CN170" i="22"/>
  <c r="CJ182" i="22"/>
  <c r="CJ190" i="22"/>
  <c r="CJ198" i="22"/>
  <c r="CJ206" i="22"/>
  <c r="CJ9" i="23"/>
  <c r="CN13" i="23"/>
  <c r="CN29" i="23"/>
  <c r="CN53" i="23"/>
  <c r="CN8" i="24"/>
  <c r="CN32" i="24"/>
  <c r="CN40" i="24"/>
  <c r="CN13" i="25"/>
  <c r="CN29" i="25"/>
  <c r="CJ23" i="19"/>
  <c r="CN71" i="19"/>
  <c r="CJ75" i="19"/>
  <c r="CJ91" i="19"/>
  <c r="CN151" i="19"/>
  <c r="CN159" i="19"/>
  <c r="CJ163" i="19"/>
  <c r="CN167" i="19"/>
  <c r="CJ10" i="23"/>
  <c r="CN22" i="23"/>
  <c r="CN46" i="23"/>
  <c r="CJ58" i="23"/>
  <c r="CN17" i="24"/>
  <c r="CN25" i="24"/>
  <c r="CN49" i="24"/>
  <c r="CN57" i="24"/>
  <c r="CN10" i="25"/>
  <c r="CN26" i="25"/>
  <c r="CN165" i="18"/>
  <c r="CN181" i="18"/>
  <c r="CN189" i="18"/>
  <c r="CN40" i="19"/>
  <c r="CN48" i="19"/>
  <c r="CJ48" i="19"/>
  <c r="CN64" i="19"/>
  <c r="CJ64" i="19"/>
  <c r="CN160" i="19"/>
  <c r="CJ160" i="19"/>
  <c r="CJ7" i="21"/>
  <c r="CJ15" i="21"/>
  <c r="CJ23" i="21"/>
  <c r="CJ31" i="21"/>
  <c r="CN39" i="21"/>
  <c r="CN47" i="21"/>
  <c r="CN24" i="22"/>
  <c r="CJ28" i="22"/>
  <c r="CJ36" i="22"/>
  <c r="CN40" i="22"/>
  <c r="CJ44" i="22"/>
  <c r="CJ68" i="22"/>
  <c r="CN30" i="34"/>
  <c r="CN38" i="34"/>
  <c r="CN54" i="34"/>
  <c r="CN11" i="34"/>
  <c r="CN51" i="34"/>
  <c r="CN99" i="34"/>
  <c r="CN131" i="34"/>
  <c r="CN147" i="34"/>
  <c r="CN195" i="34"/>
  <c r="CN235" i="34"/>
  <c r="CN243" i="34"/>
  <c r="CN251" i="34"/>
  <c r="CN259" i="34"/>
  <c r="CN267" i="34"/>
  <c r="CN275" i="34"/>
  <c r="CN307" i="34"/>
  <c r="CN8" i="34"/>
  <c r="CJ72" i="34"/>
  <c r="CN96" i="34"/>
  <c r="CJ104" i="34"/>
  <c r="CJ136" i="34"/>
  <c r="CN144" i="34"/>
  <c r="CJ152" i="34"/>
  <c r="CN160" i="34"/>
  <c r="CJ168" i="34"/>
  <c r="CN176" i="34"/>
  <c r="CJ184" i="34"/>
  <c r="CJ200" i="34"/>
  <c r="CN208" i="34"/>
  <c r="CJ216" i="34"/>
  <c r="CN224" i="34"/>
  <c r="CJ232" i="34"/>
  <c r="CN240" i="34"/>
  <c r="CN256" i="34"/>
  <c r="CN288" i="34"/>
  <c r="CN13" i="34"/>
  <c r="CN29" i="34"/>
  <c r="CJ41" i="34"/>
  <c r="CN61" i="34"/>
  <c r="CJ65" i="34"/>
  <c r="CN93" i="34"/>
  <c r="CJ105" i="34"/>
  <c r="CJ137" i="34"/>
  <c r="CJ153" i="34"/>
  <c r="CN157" i="34"/>
  <c r="CJ169" i="34"/>
  <c r="CN189" i="34"/>
  <c r="CJ193" i="34"/>
  <c r="CJ241" i="34"/>
  <c r="CN253" i="34"/>
  <c r="CJ257" i="34"/>
  <c r="CJ265" i="34"/>
  <c r="CJ289" i="34"/>
  <c r="CJ313" i="34"/>
  <c r="CN317" i="34"/>
  <c r="CN111" i="22"/>
  <c r="CJ187" i="22"/>
  <c r="CJ5" i="22"/>
  <c r="CJ27" i="23"/>
  <c r="CN51" i="23"/>
  <c r="CN10" i="24"/>
  <c r="CN103" i="34"/>
  <c r="CN215" i="34"/>
  <c r="CJ138" i="34"/>
  <c r="CJ154" i="34"/>
  <c r="CN158" i="34"/>
  <c r="CJ306" i="34"/>
  <c r="CJ271" i="34"/>
  <c r="CJ279" i="34"/>
  <c r="CJ295" i="34"/>
  <c r="CN88" i="34"/>
  <c r="CN104" i="34"/>
  <c r="CJ284" i="34"/>
  <c r="CN313" i="34"/>
  <c r="CJ6" i="21"/>
  <c r="CJ14" i="21"/>
  <c r="CN18" i="21"/>
  <c r="CJ22" i="21"/>
  <c r="CJ30" i="21"/>
  <c r="CN34" i="21"/>
  <c r="CJ38" i="21"/>
  <c r="CJ11" i="22"/>
  <c r="CJ83" i="22"/>
  <c r="CN95" i="22"/>
  <c r="CN143" i="22"/>
  <c r="CN151" i="22"/>
  <c r="CJ179" i="22"/>
  <c r="CN3" i="23"/>
  <c r="CJ59" i="23"/>
  <c r="CN182" i="34"/>
  <c r="CN159" i="34"/>
  <c r="CN223" i="34"/>
  <c r="CN271" i="34"/>
  <c r="CJ84" i="34"/>
  <c r="CJ116" i="34"/>
  <c r="CJ304" i="34"/>
  <c r="CJ320" i="34"/>
  <c r="CJ5" i="34"/>
  <c r="CN65" i="34"/>
  <c r="CN113" i="34"/>
  <c r="CN289" i="34"/>
  <c r="CJ18" i="34"/>
  <c r="CN110" i="34"/>
  <c r="CJ210" i="34"/>
  <c r="CJ266" i="34"/>
  <c r="CJ103" i="34"/>
  <c r="CJ20" i="34"/>
  <c r="CJ236" i="34"/>
  <c r="CN80" i="22"/>
  <c r="CJ92" i="22"/>
  <c r="CJ116" i="22"/>
  <c r="CN128" i="22"/>
  <c r="CN160" i="22"/>
  <c r="CJ180" i="22"/>
  <c r="CN208" i="22"/>
  <c r="CN216" i="22"/>
  <c r="CN10" i="34"/>
  <c r="CJ98" i="34"/>
  <c r="CJ114" i="34"/>
  <c r="CJ162" i="34"/>
  <c r="CJ186" i="34"/>
  <c r="CJ167" i="34"/>
  <c r="CJ175" i="34"/>
  <c r="CJ183" i="34"/>
  <c r="CJ311" i="34"/>
  <c r="CJ319" i="34"/>
  <c r="CJ128" i="34"/>
  <c r="CN136" i="34"/>
  <c r="CJ192" i="34"/>
  <c r="CN200" i="34"/>
  <c r="CN216" i="34"/>
  <c r="CN248" i="34"/>
  <c r="CN9" i="34"/>
  <c r="CN169" i="34"/>
  <c r="CN233" i="34"/>
  <c r="CJ321" i="34"/>
  <c r="CJ115" i="22"/>
  <c r="CJ123" i="22"/>
  <c r="CJ139" i="22"/>
  <c r="CJ171" i="22"/>
  <c r="CN175" i="22"/>
  <c r="CN27" i="21"/>
  <c r="CN5" i="22"/>
  <c r="CN50" i="24"/>
  <c r="CN15" i="25"/>
  <c r="CN23" i="25"/>
  <c r="CN50" i="34"/>
  <c r="CN230" i="34"/>
  <c r="CN262" i="34"/>
  <c r="CN294" i="34"/>
  <c r="CN63" i="34"/>
  <c r="CN167" i="34"/>
  <c r="CN207" i="34"/>
  <c r="CN239" i="34"/>
  <c r="CN263" i="34"/>
  <c r="CN327" i="34"/>
  <c r="CN52" i="34"/>
  <c r="CJ148" i="34"/>
  <c r="CJ164" i="34"/>
  <c r="CJ180" i="34"/>
  <c r="CJ308" i="34"/>
  <c r="CJ37" i="34"/>
  <c r="CJ69" i="34"/>
  <c r="CJ93" i="34"/>
  <c r="CJ101" i="34"/>
  <c r="CJ133" i="34"/>
  <c r="CJ149" i="34"/>
  <c r="CJ165" i="34"/>
  <c r="CJ181" i="34"/>
  <c r="CJ197" i="34"/>
  <c r="CJ221" i="34"/>
  <c r="CN241" i="34"/>
  <c r="CN329" i="34"/>
  <c r="CJ146" i="34"/>
  <c r="CN206" i="34"/>
  <c r="CJ55" i="34"/>
  <c r="CJ215" i="34"/>
  <c r="CJ28" i="34"/>
  <c r="CJ52" i="34"/>
  <c r="BR6" i="14"/>
  <c r="BQ6" i="14"/>
  <c r="BR5" i="13"/>
  <c r="BQ5" i="13"/>
  <c r="CR4" i="14"/>
  <c r="CW3" i="14"/>
  <c r="CQ5" i="18"/>
  <c r="CV4" i="18"/>
  <c r="BQ6" i="21"/>
  <c r="BR6" i="21"/>
  <c r="BQ6" i="23"/>
  <c r="BR6" i="23"/>
  <c r="CV5" i="24"/>
  <c r="CQ6" i="24"/>
  <c r="CW4" i="25"/>
  <c r="CR5" i="25"/>
  <c r="CQ6" i="25"/>
  <c r="CV5" i="25"/>
  <c r="CW3" i="18"/>
  <c r="CR4" i="18"/>
  <c r="CX3" i="25"/>
  <c r="CS4" i="25"/>
  <c r="CS4" i="18"/>
  <c r="CX3" i="18"/>
  <c r="CD3" i="25"/>
  <c r="CX5" i="19"/>
  <c r="CS6" i="19"/>
  <c r="CJ8" i="12"/>
  <c r="CJ28" i="13"/>
  <c r="CJ36" i="13"/>
  <c r="BY6" i="14"/>
  <c r="BZ6" i="23"/>
  <c r="CD4" i="18"/>
  <c r="BZ6" i="25"/>
  <c r="BZ5" i="18"/>
  <c r="CD5" i="21"/>
  <c r="CD4" i="21"/>
  <c r="CN124" i="13"/>
  <c r="CN164" i="13"/>
  <c r="CJ172" i="13"/>
  <c r="CJ64" i="14"/>
  <c r="CN74" i="18"/>
  <c r="CJ74" i="18"/>
  <c r="CN90" i="18"/>
  <c r="CJ114" i="18"/>
  <c r="CJ122" i="18"/>
  <c r="CJ130" i="18"/>
  <c r="CJ138" i="18"/>
  <c r="CN146" i="18"/>
  <c r="CJ162" i="18"/>
  <c r="CJ186" i="18"/>
  <c r="CN113" i="13"/>
  <c r="CJ117" i="13"/>
  <c r="CN145" i="13"/>
  <c r="CN161" i="13"/>
  <c r="CN61" i="14"/>
  <c r="CJ19" i="18"/>
  <c r="CJ43" i="18"/>
  <c r="CN63" i="18"/>
  <c r="CN6" i="13"/>
  <c r="CJ38" i="13"/>
  <c r="CJ54" i="13"/>
  <c r="CJ86" i="13"/>
  <c r="CJ126" i="13"/>
  <c r="CJ142" i="13"/>
  <c r="CJ158" i="13"/>
  <c r="CJ174" i="13"/>
  <c r="CN18" i="14"/>
  <c r="CN34" i="14"/>
  <c r="CJ86" i="14"/>
  <c r="CJ118" i="14"/>
  <c r="CJ134" i="14"/>
  <c r="CN4" i="18"/>
  <c r="CJ16" i="18"/>
  <c r="CJ32" i="18"/>
  <c r="CN60" i="18"/>
  <c r="CJ72" i="18"/>
  <c r="CN84" i="18"/>
  <c r="CJ88" i="18"/>
  <c r="CN100" i="18"/>
  <c r="CJ112" i="18"/>
  <c r="CJ120" i="18"/>
  <c r="CJ128" i="18"/>
  <c r="CJ144" i="18"/>
  <c r="CJ160" i="18"/>
  <c r="CJ176" i="18"/>
  <c r="CN180" i="18"/>
  <c r="CN7" i="13"/>
  <c r="CJ11" i="13"/>
  <c r="CN23" i="13"/>
  <c r="CN87" i="13"/>
  <c r="CN95" i="13"/>
  <c r="CN127" i="13"/>
  <c r="CN47" i="14"/>
  <c r="CN87" i="14"/>
  <c r="CN85" i="19"/>
  <c r="CN101" i="19"/>
  <c r="CN133" i="19"/>
  <c r="CJ47" i="24"/>
  <c r="CJ55" i="24"/>
  <c r="CJ95" i="18"/>
  <c r="CJ167" i="18"/>
  <c r="CJ175" i="18"/>
  <c r="CJ183" i="18"/>
  <c r="CN26" i="19"/>
  <c r="CN50" i="19"/>
  <c r="CJ54" i="19"/>
  <c r="CJ70" i="19"/>
  <c r="CN82" i="19"/>
  <c r="CJ94" i="19"/>
  <c r="CN114" i="19"/>
  <c r="CJ150" i="19"/>
  <c r="CJ36" i="24"/>
  <c r="CN80" i="13"/>
  <c r="CN112" i="13"/>
  <c r="CN132" i="13"/>
  <c r="CN140" i="13"/>
  <c r="CN8" i="14"/>
  <c r="CN56" i="14"/>
  <c r="CN96" i="14"/>
  <c r="CN104" i="14"/>
  <c r="CN112" i="14"/>
  <c r="CJ29" i="13"/>
  <c r="CJ45" i="13"/>
  <c r="CJ85" i="13"/>
  <c r="CJ145" i="13"/>
  <c r="CJ165" i="13"/>
  <c r="CJ21" i="14"/>
  <c r="CJ29" i="14"/>
  <c r="CJ61" i="14"/>
  <c r="CJ69" i="14"/>
  <c r="CJ77" i="14"/>
  <c r="CJ93" i="14"/>
  <c r="CJ101" i="14"/>
  <c r="CJ117" i="14"/>
  <c r="CJ125" i="14"/>
  <c r="CJ133" i="14"/>
  <c r="CJ66" i="13"/>
  <c r="CJ30" i="14"/>
  <c r="CJ46" i="14"/>
  <c r="CJ3" i="19"/>
  <c r="CJ23" i="13"/>
  <c r="CN79" i="13"/>
  <c r="CJ127" i="13"/>
  <c r="CJ143" i="13"/>
  <c r="CJ159" i="13"/>
  <c r="CJ27" i="14"/>
  <c r="CJ59" i="14"/>
  <c r="CJ75" i="14"/>
  <c r="CJ83" i="14"/>
  <c r="CJ91" i="14"/>
  <c r="CJ99" i="14"/>
  <c r="CJ107" i="14"/>
  <c r="CJ115" i="14"/>
  <c r="CN13" i="18"/>
  <c r="CJ17" i="18"/>
  <c r="CN29" i="18"/>
  <c r="CJ41" i="18"/>
  <c r="CN45" i="18"/>
  <c r="CJ57" i="18"/>
  <c r="CJ65" i="18"/>
  <c r="CJ73" i="18"/>
  <c r="CN85" i="18"/>
  <c r="CJ89" i="18"/>
  <c r="CJ97" i="18"/>
  <c r="CN101" i="18"/>
  <c r="CN109" i="18"/>
  <c r="CN117" i="18"/>
  <c r="CJ137" i="18"/>
  <c r="CJ145" i="18"/>
  <c r="CN45" i="19"/>
  <c r="CN153" i="19"/>
  <c r="CJ157" i="19"/>
  <c r="CJ165" i="19"/>
  <c r="CJ29" i="22"/>
  <c r="CN45" i="22"/>
  <c r="CJ45" i="22"/>
  <c r="CJ53" i="22"/>
  <c r="CN69" i="22"/>
  <c r="CJ117" i="22"/>
  <c r="CN125" i="22"/>
  <c r="CN157" i="22"/>
  <c r="CJ157" i="22"/>
  <c r="CN165" i="22"/>
  <c r="CJ32" i="23"/>
  <c r="CN31" i="24"/>
  <c r="CN107" i="18"/>
  <c r="CJ18" i="22"/>
  <c r="CJ90" i="22"/>
  <c r="CJ122" i="22"/>
  <c r="CN158" i="22"/>
  <c r="CJ162" i="22"/>
  <c r="CN222" i="22"/>
  <c r="CN17" i="23"/>
  <c r="CN33" i="23"/>
  <c r="CN41" i="23"/>
  <c r="CJ45" i="23"/>
  <c r="CN36" i="24"/>
  <c r="CN68" i="13"/>
  <c r="CJ100" i="13"/>
  <c r="CJ44" i="14"/>
  <c r="CJ100" i="14"/>
  <c r="CJ108" i="14"/>
  <c r="CJ116" i="14"/>
  <c r="CN78" i="18"/>
  <c r="CJ86" i="18"/>
  <c r="CN94" i="18"/>
  <c r="CN102" i="18"/>
  <c r="CJ166" i="18"/>
  <c r="CN182" i="18"/>
  <c r="CN9" i="13"/>
  <c r="CN81" i="13"/>
  <c r="CJ133" i="13"/>
  <c r="CN25" i="14"/>
  <c r="CN6" i="21"/>
  <c r="CN14" i="21"/>
  <c r="CN27" i="22"/>
  <c r="CN43" i="22"/>
  <c r="CN51" i="22"/>
  <c r="CN67" i="22"/>
  <c r="CJ71" i="22"/>
  <c r="CN75" i="22"/>
  <c r="CN139" i="22"/>
  <c r="CJ143" i="22"/>
  <c r="CN147" i="22"/>
  <c r="CN171" i="22"/>
  <c r="CN179" i="22"/>
  <c r="CN187" i="22"/>
  <c r="CN195" i="22"/>
  <c r="CN203" i="22"/>
  <c r="CJ21" i="24"/>
  <c r="CJ29" i="24"/>
  <c r="CN39" i="19"/>
  <c r="CJ51" i="19"/>
  <c r="CN59" i="19"/>
  <c r="CN67" i="19"/>
  <c r="CN91" i="19"/>
  <c r="CJ95" i="19"/>
  <c r="CN99" i="19"/>
  <c r="CJ103" i="19"/>
  <c r="CN107" i="19"/>
  <c r="CN115" i="19"/>
  <c r="CJ119" i="19"/>
  <c r="CN123" i="19"/>
  <c r="CN131" i="19"/>
  <c r="CJ135" i="19"/>
  <c r="CN139" i="19"/>
  <c r="CN147" i="19"/>
  <c r="CJ167" i="19"/>
  <c r="CJ46" i="21"/>
  <c r="CN50" i="21"/>
  <c r="CN42" i="23"/>
  <c r="CN50" i="23"/>
  <c r="CN29" i="24"/>
  <c r="CN53" i="24"/>
  <c r="CJ165" i="18"/>
  <c r="CN185" i="18"/>
  <c r="CJ189" i="18"/>
  <c r="CN52" i="19"/>
  <c r="CN68" i="19"/>
  <c r="CJ68" i="19"/>
  <c r="CJ92" i="19"/>
  <c r="CJ108" i="19"/>
  <c r="CJ124" i="19"/>
  <c r="CJ140" i="19"/>
  <c r="CN156" i="19"/>
  <c r="CN35" i="21"/>
  <c r="CN51" i="21"/>
  <c r="CN12" i="22"/>
  <c r="CJ16" i="22"/>
  <c r="CN20" i="22"/>
  <c r="CJ64" i="22"/>
  <c r="CJ72" i="22"/>
  <c r="CN84" i="22"/>
  <c r="CJ120" i="22"/>
  <c r="CJ144" i="22"/>
  <c r="CN148" i="22"/>
  <c r="CJ176" i="22"/>
  <c r="CN180" i="22"/>
  <c r="CJ30" i="24"/>
  <c r="CJ46" i="24"/>
  <c r="CN12" i="13"/>
  <c r="CN36" i="13"/>
  <c r="CN44" i="14"/>
  <c r="CN60" i="14"/>
  <c r="CJ81" i="13"/>
  <c r="CJ89" i="13"/>
  <c r="CN133" i="13"/>
  <c r="CJ137" i="13"/>
  <c r="CJ153" i="13"/>
  <c r="CJ25" i="14"/>
  <c r="CJ89" i="14"/>
  <c r="CN11" i="18"/>
  <c r="CN43" i="18"/>
  <c r="CN59" i="18"/>
  <c r="CN38" i="13"/>
  <c r="CN58" i="13"/>
  <c r="CJ74" i="13"/>
  <c r="CJ10" i="14"/>
  <c r="CJ26" i="14"/>
  <c r="CJ58" i="14"/>
  <c r="CJ74" i="14"/>
  <c r="CJ90" i="14"/>
  <c r="CJ122" i="14"/>
  <c r="CN3" i="19"/>
  <c r="CJ15" i="13"/>
  <c r="CJ59" i="13"/>
  <c r="CN75" i="13"/>
  <c r="CJ131" i="13"/>
  <c r="CJ139" i="13"/>
  <c r="CJ23" i="14"/>
  <c r="CJ39" i="14"/>
  <c r="CJ87" i="14"/>
  <c r="CJ103" i="14"/>
  <c r="CJ111" i="14"/>
  <c r="CJ5" i="18"/>
  <c r="CJ29" i="18"/>
  <c r="CN41" i="18"/>
  <c r="CN89" i="18"/>
  <c r="CN97" i="18"/>
  <c r="CJ109" i="18"/>
  <c r="CJ117" i="18"/>
  <c r="CN121" i="18"/>
  <c r="CN129" i="18"/>
  <c r="CN137" i="18"/>
  <c r="CJ13" i="19"/>
  <c r="CJ29" i="19"/>
  <c r="CN61" i="19"/>
  <c r="CJ97" i="19"/>
  <c r="CJ153" i="19"/>
  <c r="CN157" i="19"/>
  <c r="CJ169" i="19"/>
  <c r="CN9" i="22"/>
  <c r="CJ9" i="22"/>
  <c r="CN17" i="22"/>
  <c r="CJ65" i="22"/>
  <c r="CJ81" i="22"/>
  <c r="CJ113" i="22"/>
  <c r="CN23" i="23"/>
  <c r="CJ39" i="23"/>
  <c r="CN47" i="23"/>
  <c r="CN46" i="24"/>
  <c r="CN54" i="24"/>
  <c r="CN11" i="25"/>
  <c r="CJ15" i="25"/>
  <c r="CN65" i="14"/>
  <c r="CN73" i="14"/>
  <c r="CN81" i="14"/>
  <c r="CN89" i="14"/>
  <c r="CN129" i="14"/>
  <c r="CJ15" i="18"/>
  <c r="CN35" i="18"/>
  <c r="CJ63" i="18"/>
  <c r="CN83" i="18"/>
  <c r="CJ26" i="13"/>
  <c r="CN42" i="13"/>
  <c r="CN66" i="13"/>
  <c r="CJ82" i="13"/>
  <c r="CN122" i="13"/>
  <c r="CN130" i="13"/>
  <c r="CN138" i="13"/>
  <c r="CN146" i="13"/>
  <c r="CJ18" i="14"/>
  <c r="CN30" i="14"/>
  <c r="CJ34" i="14"/>
  <c r="CN38" i="14"/>
  <c r="CJ50" i="14"/>
  <c r="CN62" i="14"/>
  <c r="CN70" i="14"/>
  <c r="CN78" i="14"/>
  <c r="CJ130" i="14"/>
  <c r="CN8" i="18"/>
  <c r="CJ28" i="18"/>
  <c r="CJ36" i="18"/>
  <c r="CN40" i="18"/>
  <c r="CJ60" i="18"/>
  <c r="CN64" i="18"/>
  <c r="CN72" i="18"/>
  <c r="CN80" i="18"/>
  <c r="CN96" i="18"/>
  <c r="CJ100" i="18"/>
  <c r="CN112" i="18"/>
  <c r="CN120" i="18"/>
  <c r="CN128" i="18"/>
  <c r="CJ132" i="18"/>
  <c r="CN136" i="18"/>
  <c r="CJ156" i="18"/>
  <c r="CJ164" i="18"/>
  <c r="CJ180" i="18"/>
  <c r="CN3" i="13"/>
  <c r="CN27" i="13"/>
  <c r="CJ79" i="13"/>
  <c r="CN91" i="13"/>
  <c r="CN147" i="13"/>
  <c r="CN11" i="14"/>
  <c r="CN59" i="14"/>
  <c r="CN75" i="14"/>
  <c r="CN83" i="14"/>
  <c r="CN99" i="14"/>
  <c r="CN107" i="14"/>
  <c r="CN115" i="14"/>
  <c r="CN123" i="14"/>
  <c r="CN131" i="14"/>
  <c r="CN21" i="19"/>
  <c r="CN97" i="19"/>
  <c r="CN44" i="21"/>
  <c r="CN28" i="23"/>
  <c r="CJ19" i="24"/>
  <c r="CJ51" i="24"/>
  <c r="CJ59" i="24"/>
  <c r="CJ4" i="25"/>
  <c r="CJ107" i="18"/>
  <c r="CN111" i="18"/>
  <c r="CJ115" i="18"/>
  <c r="CN127" i="18"/>
  <c r="CN151" i="18"/>
  <c r="CN167" i="18"/>
  <c r="CJ187" i="18"/>
  <c r="CN6" i="19"/>
  <c r="CN38" i="19"/>
  <c r="CJ42" i="19"/>
  <c r="CN46" i="19"/>
  <c r="CJ50" i="19"/>
  <c r="CN78" i="19"/>
  <c r="CJ82" i="19"/>
  <c r="CN102" i="19"/>
  <c r="CN118" i="19"/>
  <c r="CN134" i="19"/>
  <c r="CJ9" i="21"/>
  <c r="CJ25" i="21"/>
  <c r="CN166" i="22"/>
  <c r="CJ16" i="24"/>
  <c r="CJ24" i="24"/>
  <c r="CJ48" i="24"/>
  <c r="CN153" i="22"/>
  <c r="CJ161" i="22"/>
  <c r="CN177" i="22"/>
  <c r="CN185" i="22"/>
  <c r="CN193" i="22"/>
  <c r="CN201" i="22"/>
  <c r="CN16" i="23"/>
  <c r="CN32" i="23"/>
  <c r="CN40" i="23"/>
  <c r="CN43" i="24"/>
  <c r="CJ6" i="22"/>
  <c r="CJ22" i="22"/>
  <c r="CJ30" i="22"/>
  <c r="CJ46" i="22"/>
  <c r="CN66" i="22"/>
  <c r="CJ70" i="22"/>
  <c r="CN82" i="22"/>
  <c r="CJ94" i="22"/>
  <c r="CN106" i="22"/>
  <c r="CN114" i="22"/>
  <c r="CN154" i="22"/>
  <c r="CN162" i="22"/>
  <c r="CN186" i="22"/>
  <c r="CN194" i="22"/>
  <c r="CN202" i="22"/>
  <c r="CN5" i="23"/>
  <c r="CJ25" i="23"/>
  <c r="CJ41" i="23"/>
  <c r="CJ49" i="23"/>
  <c r="CJ57" i="23"/>
  <c r="CN48" i="24"/>
  <c r="CJ5" i="25"/>
  <c r="CN21" i="25"/>
  <c r="CN35" i="19"/>
  <c r="CN43" i="19"/>
  <c r="CJ47" i="19"/>
  <c r="CJ55" i="19"/>
  <c r="CN79" i="19"/>
  <c r="CJ83" i="19"/>
  <c r="CN95" i="19"/>
  <c r="CJ155" i="19"/>
  <c r="CJ42" i="21"/>
  <c r="CN14" i="23"/>
  <c r="CN30" i="23"/>
  <c r="CJ50" i="23"/>
  <c r="CN54" i="23"/>
  <c r="CN18" i="25"/>
  <c r="CJ22" i="25"/>
  <c r="CJ169" i="18"/>
  <c r="CJ185" i="18"/>
  <c r="CJ40" i="19"/>
  <c r="CN96" i="19"/>
  <c r="CJ104" i="19"/>
  <c r="CJ120" i="19"/>
  <c r="CJ136" i="19"/>
  <c r="CN152" i="19"/>
  <c r="CN168" i="19"/>
  <c r="CJ168" i="19"/>
  <c r="CN8" i="22"/>
  <c r="CJ20" i="22"/>
  <c r="CN64" i="22"/>
  <c r="CN6" i="34"/>
  <c r="CN14" i="34"/>
  <c r="CN27" i="34"/>
  <c r="CN75" i="34"/>
  <c r="CN91" i="34"/>
  <c r="CN107" i="34"/>
  <c r="CN163" i="34"/>
  <c r="CN179" i="34"/>
  <c r="CN187" i="34"/>
  <c r="CN219" i="34"/>
  <c r="CN283" i="34"/>
  <c r="CN291" i="34"/>
  <c r="CN315" i="34"/>
  <c r="CN323" i="34"/>
  <c r="CN24" i="34"/>
  <c r="CN40" i="34"/>
  <c r="CN112" i="34"/>
  <c r="CN128" i="34"/>
  <c r="CJ248" i="34"/>
  <c r="CJ264" i="34"/>
  <c r="CJ312" i="34"/>
  <c r="CJ324" i="34"/>
  <c r="CJ9" i="34"/>
  <c r="CJ57" i="34"/>
  <c r="CJ97" i="34"/>
  <c r="CN125" i="34"/>
  <c r="CJ129" i="34"/>
  <c r="CN173" i="34"/>
  <c r="CJ177" i="34"/>
  <c r="CJ185" i="34"/>
  <c r="CJ209" i="34"/>
  <c r="CJ217" i="34"/>
  <c r="CN221" i="34"/>
  <c r="CN301" i="34"/>
  <c r="CJ75" i="22"/>
  <c r="CN79" i="22"/>
  <c r="CJ30" i="25"/>
  <c r="CN70" i="34"/>
  <c r="CN118" i="34"/>
  <c r="CN319" i="34"/>
  <c r="CJ32" i="34"/>
  <c r="CJ260" i="34"/>
  <c r="CJ82" i="34"/>
  <c r="CN142" i="34"/>
  <c r="CJ178" i="34"/>
  <c r="CN222" i="34"/>
  <c r="CJ234" i="34"/>
  <c r="CJ242" i="34"/>
  <c r="CJ322" i="34"/>
  <c r="CJ31" i="34"/>
  <c r="CJ63" i="34"/>
  <c r="CJ247" i="34"/>
  <c r="CJ256" i="34"/>
  <c r="CJ316" i="34"/>
  <c r="CN103" i="22"/>
  <c r="CN127" i="22"/>
  <c r="CJ9" i="24"/>
  <c r="CJ33" i="24"/>
  <c r="CJ49" i="24"/>
  <c r="CN18" i="24"/>
  <c r="CN42" i="24"/>
  <c r="CN166" i="34"/>
  <c r="CN111" i="34"/>
  <c r="CN287" i="34"/>
  <c r="CJ21" i="34"/>
  <c r="CN33" i="34"/>
  <c r="CN81" i="34"/>
  <c r="CN161" i="34"/>
  <c r="CN177" i="34"/>
  <c r="CN209" i="34"/>
  <c r="CJ245" i="34"/>
  <c r="CJ261" i="34"/>
  <c r="CJ58" i="34"/>
  <c r="CJ66" i="34"/>
  <c r="CJ122" i="34"/>
  <c r="CN254" i="34"/>
  <c r="CJ274" i="34"/>
  <c r="CN47" i="34"/>
  <c r="CJ231" i="34"/>
  <c r="CN296" i="34"/>
  <c r="CJ76" i="22"/>
  <c r="CN88" i="22"/>
  <c r="CJ100" i="22"/>
  <c r="CJ108" i="22"/>
  <c r="CN120" i="22"/>
  <c r="CJ148" i="22"/>
  <c r="CJ164" i="22"/>
  <c r="CN176" i="22"/>
  <c r="CJ188" i="22"/>
  <c r="CJ196" i="22"/>
  <c r="CJ204" i="22"/>
  <c r="CJ10" i="24"/>
  <c r="CJ18" i="24"/>
  <c r="CJ50" i="24"/>
  <c r="CJ50" i="34"/>
  <c r="CJ74" i="34"/>
  <c r="CJ90" i="34"/>
  <c r="CJ106" i="34"/>
  <c r="CN238" i="34"/>
  <c r="CJ258" i="34"/>
  <c r="CJ23" i="34"/>
  <c r="CN31" i="34"/>
  <c r="CJ159" i="34"/>
  <c r="CJ144" i="34"/>
  <c r="CJ300" i="34"/>
  <c r="CN320" i="34"/>
  <c r="CJ328" i="34"/>
  <c r="CN25" i="34"/>
  <c r="CN57" i="34"/>
  <c r="CN265" i="34"/>
  <c r="CJ329" i="34"/>
  <c r="CJ155" i="22"/>
  <c r="CN207" i="22"/>
  <c r="CJ41" i="24"/>
  <c r="CJ3" i="25"/>
  <c r="CN34" i="34"/>
  <c r="CN134" i="34"/>
  <c r="CN150" i="34"/>
  <c r="CN246" i="34"/>
  <c r="CN79" i="34"/>
  <c r="CN127" i="34"/>
  <c r="CN151" i="34"/>
  <c r="CN231" i="34"/>
  <c r="CN17" i="34"/>
  <c r="CJ77" i="34"/>
  <c r="CJ125" i="34"/>
  <c r="CN257" i="34"/>
  <c r="CN94" i="34"/>
  <c r="CJ170" i="34"/>
  <c r="CJ202" i="34"/>
  <c r="CJ36" i="34"/>
  <c r="CJ44" i="34"/>
  <c r="CJ252" i="34"/>
  <c r="CN73" i="34"/>
  <c r="CR5" i="19"/>
  <c r="CW4" i="19"/>
  <c r="BQ6" i="24"/>
  <c r="BR6" i="24"/>
  <c r="CS5" i="25"/>
  <c r="CX4" i="25"/>
  <c r="CD3" i="14"/>
  <c r="CD3" i="19"/>
  <c r="CD3" i="18"/>
  <c r="CD3" i="21"/>
  <c r="CJ4" i="22"/>
  <c r="CJ3" i="22"/>
  <c r="CS4" i="19"/>
  <c r="CX3" i="19"/>
  <c r="CD5" i="22"/>
  <c r="CJ60" i="13"/>
  <c r="CN64" i="13"/>
  <c r="CD4" i="23"/>
  <c r="CD5" i="23"/>
  <c r="CN16" i="13"/>
  <c r="CN24" i="13"/>
  <c r="CJ48" i="13"/>
  <c r="BY6" i="23"/>
  <c r="BZ6" i="21"/>
  <c r="CN88" i="13"/>
  <c r="CJ104" i="13"/>
  <c r="CJ132" i="13"/>
  <c r="CJ140" i="13"/>
  <c r="CJ156" i="13"/>
  <c r="CJ164" i="13"/>
  <c r="CN172" i="13"/>
  <c r="CJ56" i="14"/>
  <c r="CJ72" i="14"/>
  <c r="CJ80" i="14"/>
  <c r="CJ96" i="14"/>
  <c r="CJ104" i="14"/>
  <c r="CJ112" i="14"/>
  <c r="CJ120" i="14"/>
  <c r="CJ136" i="14"/>
  <c r="CJ10" i="18"/>
  <c r="CJ42" i="18"/>
  <c r="CN50" i="18"/>
  <c r="CJ50" i="18"/>
  <c r="CN82" i="18"/>
  <c r="CJ82" i="18"/>
  <c r="CN5" i="13"/>
  <c r="CN13" i="13"/>
  <c r="CN37" i="13"/>
  <c r="CN53" i="13"/>
  <c r="CN61" i="13"/>
  <c r="CN85" i="13"/>
  <c r="CN93" i="13"/>
  <c r="CN101" i="13"/>
  <c r="CN109" i="13"/>
  <c r="CN129" i="13"/>
  <c r="CN177" i="13"/>
  <c r="CN5" i="14"/>
  <c r="CN85" i="14"/>
  <c r="CN125" i="14"/>
  <c r="CJ3" i="18"/>
  <c r="CJ67" i="18"/>
  <c r="CN18" i="13"/>
  <c r="CN22" i="13"/>
  <c r="CJ30" i="13"/>
  <c r="CN46" i="13"/>
  <c r="CN62" i="13"/>
  <c r="CN70" i="13"/>
  <c r="CJ102" i="13"/>
  <c r="CN118" i="13"/>
  <c r="CN150" i="13"/>
  <c r="CN10" i="14"/>
  <c r="CN50" i="14"/>
  <c r="CJ70" i="14"/>
  <c r="CJ126" i="14"/>
  <c r="CJ8" i="18"/>
  <c r="CN20" i="18"/>
  <c r="CJ24" i="18"/>
  <c r="CN28" i="18"/>
  <c r="CN36" i="18"/>
  <c r="CJ64" i="18"/>
  <c r="CN92" i="18"/>
  <c r="CJ104" i="18"/>
  <c r="CN124" i="18"/>
  <c r="CN132" i="18"/>
  <c r="CN140" i="18"/>
  <c r="CN148" i="18"/>
  <c r="CJ152" i="18"/>
  <c r="CN156" i="18"/>
  <c r="CN164" i="18"/>
  <c r="CJ168" i="18"/>
  <c r="CJ75" i="13"/>
  <c r="CJ83" i="13"/>
  <c r="CN167" i="13"/>
  <c r="CN15" i="14"/>
  <c r="CN31" i="14"/>
  <c r="CN63" i="14"/>
  <c r="CN95" i="14"/>
  <c r="CN49" i="19"/>
  <c r="CJ16" i="21"/>
  <c r="CJ24" i="21"/>
  <c r="CJ32" i="21"/>
  <c r="CN32" i="21"/>
  <c r="CJ16" i="25"/>
  <c r="CJ87" i="18"/>
  <c r="CN99" i="18"/>
  <c r="CN131" i="18"/>
  <c r="CJ143" i="18"/>
  <c r="CN163" i="18"/>
  <c r="CN179" i="18"/>
  <c r="CJ6" i="19"/>
  <c r="CJ38" i="19"/>
  <c r="CN42" i="19"/>
  <c r="CJ62" i="19"/>
  <c r="CJ86" i="19"/>
  <c r="CN170" i="19"/>
  <c r="CJ21" i="21"/>
  <c r="CJ45" i="21"/>
  <c r="CJ4" i="24"/>
  <c r="CJ52" i="24"/>
  <c r="CN84" i="13"/>
  <c r="CJ5" i="13"/>
  <c r="CJ101" i="13"/>
  <c r="CN153" i="13"/>
  <c r="CJ5" i="14"/>
  <c r="CJ37" i="14"/>
  <c r="CJ53" i="14"/>
  <c r="CJ109" i="14"/>
  <c r="CJ18" i="13"/>
  <c r="CJ50" i="13"/>
  <c r="CN110" i="13"/>
  <c r="CJ94" i="14"/>
  <c r="CJ31" i="13"/>
  <c r="CN39" i="13"/>
  <c r="CN55" i="13"/>
  <c r="CJ87" i="13"/>
  <c r="CN119" i="13"/>
  <c r="CN159" i="13"/>
  <c r="CJ167" i="13"/>
  <c r="CJ175" i="13"/>
  <c r="CN175" i="13"/>
  <c r="CJ11" i="14"/>
  <c r="CJ51" i="14"/>
  <c r="CJ67" i="14"/>
  <c r="CJ123" i="14"/>
  <c r="CJ9" i="18"/>
  <c r="CJ25" i="18"/>
  <c r="CJ33" i="18"/>
  <c r="CJ113" i="18"/>
  <c r="CJ121" i="18"/>
  <c r="CJ129" i="18"/>
  <c r="CN141" i="18"/>
  <c r="CJ9" i="19"/>
  <c r="CJ17" i="19"/>
  <c r="CJ25" i="19"/>
  <c r="CJ49" i="19"/>
  <c r="CJ61" i="19"/>
  <c r="CN73" i="19"/>
  <c r="CJ149" i="19"/>
  <c r="CN169" i="19"/>
  <c r="CN13" i="22"/>
  <c r="CN37" i="22"/>
  <c r="CN53" i="22"/>
  <c r="CJ69" i="22"/>
  <c r="CJ93" i="22"/>
  <c r="CJ101" i="22"/>
  <c r="CN117" i="22"/>
  <c r="CJ149" i="22"/>
  <c r="CJ165" i="22"/>
  <c r="CN181" i="22"/>
  <c r="CJ181" i="22"/>
  <c r="CN189" i="22"/>
  <c r="CJ189" i="22"/>
  <c r="CN197" i="22"/>
  <c r="CJ197" i="22"/>
  <c r="CN205" i="22"/>
  <c r="CJ205" i="22"/>
  <c r="CJ8" i="23"/>
  <c r="CJ40" i="23"/>
  <c r="CJ35" i="24"/>
  <c r="CN187" i="18"/>
  <c r="CN14" i="22"/>
  <c r="CJ26" i="22"/>
  <c r="CJ34" i="22"/>
  <c r="CJ42" i="22"/>
  <c r="CJ50" i="22"/>
  <c r="CJ82" i="22"/>
  <c r="CN126" i="22"/>
  <c r="CJ130" i="22"/>
  <c r="CN142" i="22"/>
  <c r="CJ146" i="22"/>
  <c r="CJ210" i="22"/>
  <c r="CJ218" i="22"/>
  <c r="CJ21" i="23"/>
  <c r="CJ37" i="23"/>
  <c r="CN28" i="24"/>
  <c r="CN17" i="25"/>
  <c r="CJ8" i="13"/>
  <c r="CN44" i="13"/>
  <c r="CN52" i="13"/>
  <c r="CN76" i="13"/>
  <c r="CJ84" i="13"/>
  <c r="CN108" i="13"/>
  <c r="CJ136" i="13"/>
  <c r="CN160" i="13"/>
  <c r="CJ176" i="13"/>
  <c r="CJ28" i="14"/>
  <c r="CJ132" i="14"/>
  <c r="CN14" i="18"/>
  <c r="CJ30" i="18"/>
  <c r="CJ54" i="18"/>
  <c r="CN86" i="18"/>
  <c r="CJ102" i="18"/>
  <c r="CJ126" i="18"/>
  <c r="CN142" i="18"/>
  <c r="CJ158" i="18"/>
  <c r="CN73" i="13"/>
  <c r="CJ125" i="13"/>
  <c r="CJ141" i="13"/>
  <c r="CJ157" i="13"/>
  <c r="CN57" i="19"/>
  <c r="CJ10" i="21"/>
  <c r="CN22" i="21"/>
  <c r="CJ34" i="21"/>
  <c r="CN38" i="21"/>
  <c r="CJ7" i="22"/>
  <c r="CJ31" i="22"/>
  <c r="CJ47" i="22"/>
  <c r="CJ63" i="22"/>
  <c r="CN107" i="22"/>
  <c r="CJ119" i="22"/>
  <c r="CN155" i="22"/>
  <c r="CJ167" i="22"/>
  <c r="CJ183" i="22"/>
  <c r="CJ191" i="22"/>
  <c r="CJ199" i="22"/>
  <c r="CJ5" i="24"/>
  <c r="CJ37" i="24"/>
  <c r="CJ61" i="24"/>
  <c r="CJ47" i="21"/>
  <c r="CJ19" i="19"/>
  <c r="CN23" i="19"/>
  <c r="CJ43" i="19"/>
  <c r="CN47" i="19"/>
  <c r="CJ63" i="19"/>
  <c r="CJ87" i="19"/>
  <c r="CJ111" i="19"/>
  <c r="CJ127" i="19"/>
  <c r="CJ143" i="19"/>
  <c r="CJ6" i="23"/>
  <c r="CJ14" i="23"/>
  <c r="CJ30" i="23"/>
  <c r="CJ54" i="23"/>
  <c r="CN58" i="23"/>
  <c r="CN21" i="24"/>
  <c r="CN61" i="24"/>
  <c r="CJ18" i="25"/>
  <c r="CN30" i="25"/>
  <c r="CJ173" i="18"/>
  <c r="CN12" i="19"/>
  <c r="CJ12" i="19"/>
  <c r="CN20" i="19"/>
  <c r="CJ20" i="19"/>
  <c r="CN28" i="19"/>
  <c r="CJ28" i="19"/>
  <c r="CJ52" i="19"/>
  <c r="CJ156" i="19"/>
  <c r="CJ11" i="21"/>
  <c r="CJ19" i="21"/>
  <c r="CJ27" i="21"/>
  <c r="CJ112" i="22"/>
  <c r="CN156" i="22"/>
  <c r="CJ168" i="22"/>
  <c r="CN172" i="22"/>
  <c r="CN188" i="22"/>
  <c r="CN196" i="22"/>
  <c r="CN204" i="22"/>
  <c r="CJ6" i="24"/>
  <c r="CN20" i="13"/>
  <c r="CN28" i="13"/>
  <c r="CN60" i="13"/>
  <c r="CN72" i="13"/>
  <c r="CJ76" i="13"/>
  <c r="CN104" i="13"/>
  <c r="CJ108" i="13"/>
  <c r="CN136" i="13"/>
  <c r="CN176" i="13"/>
  <c r="CN12" i="14"/>
  <c r="CN28" i="14"/>
  <c r="CN100" i="14"/>
  <c r="CN108" i="14"/>
  <c r="CN116" i="14"/>
  <c r="CN124" i="14"/>
  <c r="CJ9" i="13"/>
  <c r="CJ25" i="13"/>
  <c r="CJ73" i="13"/>
  <c r="CJ97" i="13"/>
  <c r="CJ105" i="13"/>
  <c r="CN117" i="13"/>
  <c r="CJ121" i="13"/>
  <c r="CN141" i="13"/>
  <c r="CN157" i="13"/>
  <c r="CJ169" i="13"/>
  <c r="CN173" i="13"/>
  <c r="CJ17" i="14"/>
  <c r="CJ33" i="14"/>
  <c r="CJ41" i="14"/>
  <c r="CJ65" i="14"/>
  <c r="CJ73" i="14"/>
  <c r="CJ81" i="14"/>
  <c r="CJ121" i="14"/>
  <c r="CJ137" i="14"/>
  <c r="CJ70" i="13"/>
  <c r="CN90" i="13"/>
  <c r="CN106" i="13"/>
  <c r="CJ42" i="14"/>
  <c r="CN11" i="13"/>
  <c r="CJ19" i="13"/>
  <c r="CJ123" i="13"/>
  <c r="CJ163" i="13"/>
  <c r="CJ15" i="14"/>
  <c r="CJ31" i="14"/>
  <c r="CJ47" i="14"/>
  <c r="CJ63" i="14"/>
  <c r="CJ95" i="14"/>
  <c r="CJ21" i="18"/>
  <c r="CJ37" i="18"/>
  <c r="CJ53" i="18"/>
  <c r="CN57" i="18"/>
  <c r="CJ61" i="18"/>
  <c r="CN65" i="18"/>
  <c r="CJ77" i="18"/>
  <c r="CN81" i="18"/>
  <c r="CN105" i="18"/>
  <c r="CJ133" i="18"/>
  <c r="CJ149" i="18"/>
  <c r="CN9" i="19"/>
  <c r="CJ21" i="19"/>
  <c r="CN93" i="19"/>
  <c r="CN109" i="19"/>
  <c r="CJ113" i="19"/>
  <c r="CN125" i="19"/>
  <c r="CJ129" i="19"/>
  <c r="CN141" i="19"/>
  <c r="CJ145" i="19"/>
  <c r="CN52" i="21"/>
  <c r="CN33" i="22"/>
  <c r="CN49" i="22"/>
  <c r="CN57" i="22"/>
  <c r="CN65" i="22"/>
  <c r="CN73" i="22"/>
  <c r="CJ73" i="22"/>
  <c r="CN97" i="22"/>
  <c r="CJ97" i="22"/>
  <c r="CJ7" i="23"/>
  <c r="CN39" i="23"/>
  <c r="CJ55" i="23"/>
  <c r="CN6" i="24"/>
  <c r="CN38" i="24"/>
  <c r="CN137" i="14"/>
  <c r="CJ7" i="18"/>
  <c r="CN19" i="18"/>
  <c r="CJ23" i="18"/>
  <c r="CJ31" i="18"/>
  <c r="CN51" i="18"/>
  <c r="CN14" i="13"/>
  <c r="CN50" i="13"/>
  <c r="CJ114" i="13"/>
  <c r="CJ130" i="13"/>
  <c r="CN162" i="13"/>
  <c r="CN170" i="13"/>
  <c r="CN22" i="14"/>
  <c r="CJ12" i="18"/>
  <c r="CJ20" i="18"/>
  <c r="CN24" i="18"/>
  <c r="CJ44" i="18"/>
  <c r="CN48" i="18"/>
  <c r="CJ108" i="18"/>
  <c r="CJ116" i="18"/>
  <c r="CJ140" i="18"/>
  <c r="CJ148" i="18"/>
  <c r="CN152" i="18"/>
  <c r="CN168" i="18"/>
  <c r="CJ39" i="13"/>
  <c r="CN63" i="13"/>
  <c r="CJ103" i="13"/>
  <c r="CN131" i="13"/>
  <c r="CN139" i="13"/>
  <c r="CN3" i="14"/>
  <c r="CN27" i="14"/>
  <c r="CN67" i="14"/>
  <c r="CJ4" i="21"/>
  <c r="CN4" i="21"/>
  <c r="CJ12" i="21"/>
  <c r="CN12" i="21"/>
  <c r="CJ20" i="21"/>
  <c r="CN20" i="21"/>
  <c r="CJ28" i="21"/>
  <c r="CN28" i="21"/>
  <c r="CN12" i="23"/>
  <c r="CJ3" i="24"/>
  <c r="CJ27" i="24"/>
  <c r="CN12" i="25"/>
  <c r="CJ20" i="25"/>
  <c r="CN28" i="25"/>
  <c r="CN95" i="18"/>
  <c r="CJ99" i="18"/>
  <c r="CJ155" i="18"/>
  <c r="CJ171" i="18"/>
  <c r="CJ179" i="18"/>
  <c r="CJ58" i="19"/>
  <c r="CN70" i="19"/>
  <c r="CN110" i="19"/>
  <c r="CJ114" i="19"/>
  <c r="CN126" i="19"/>
  <c r="CJ130" i="19"/>
  <c r="CN142" i="19"/>
  <c r="CJ146" i="19"/>
  <c r="CJ154" i="19"/>
  <c r="CJ162" i="19"/>
  <c r="CN166" i="19"/>
  <c r="CJ170" i="19"/>
  <c r="CJ41" i="21"/>
  <c r="CN3" i="22"/>
  <c r="CN6" i="22"/>
  <c r="CN22" i="22"/>
  <c r="CN38" i="22"/>
  <c r="CN70" i="22"/>
  <c r="CN86" i="22"/>
  <c r="CN118" i="22"/>
  <c r="CN134" i="22"/>
  <c r="CN150" i="22"/>
  <c r="CN182" i="22"/>
  <c r="CN198" i="22"/>
  <c r="CJ40" i="24"/>
  <c r="CJ56" i="24"/>
  <c r="CN145" i="22"/>
  <c r="CJ153" i="22"/>
  <c r="CN169" i="22"/>
  <c r="CN209" i="22"/>
  <c r="CN217" i="22"/>
  <c r="CJ4" i="23"/>
  <c r="CN8" i="23"/>
  <c r="CN24" i="23"/>
  <c r="CN48" i="23"/>
  <c r="CN56" i="23"/>
  <c r="CN35" i="24"/>
  <c r="CN51" i="24"/>
  <c r="CN59" i="24"/>
  <c r="CN20" i="25"/>
  <c r="CN103" i="18"/>
  <c r="CN119" i="18"/>
  <c r="CN37" i="21"/>
  <c r="CJ14" i="22"/>
  <c r="CN18" i="22"/>
  <c r="CJ38" i="22"/>
  <c r="CN58" i="22"/>
  <c r="CN90" i="22"/>
  <c r="CN146" i="22"/>
  <c r="CJ158" i="22"/>
  <c r="CN178" i="22"/>
  <c r="CN210" i="22"/>
  <c r="CJ17" i="23"/>
  <c r="CN37" i="23"/>
  <c r="CN5" i="25"/>
  <c r="CJ21" i="25"/>
  <c r="CN11" i="19"/>
  <c r="CJ15" i="19"/>
  <c r="CN19" i="19"/>
  <c r="CN27" i="19"/>
  <c r="CJ31" i="19"/>
  <c r="CN51" i="19"/>
  <c r="CN63" i="19"/>
  <c r="CN87" i="19"/>
  <c r="CJ99" i="19"/>
  <c r="CN103" i="19"/>
  <c r="CJ115" i="19"/>
  <c r="CN127" i="19"/>
  <c r="CJ131" i="19"/>
  <c r="CN135" i="19"/>
  <c r="CN143" i="19"/>
  <c r="CJ147" i="19"/>
  <c r="CN41" i="24"/>
  <c r="CN157" i="18"/>
  <c r="CN173" i="18"/>
  <c r="CN8" i="19"/>
  <c r="CN16" i="19"/>
  <c r="CN24" i="19"/>
  <c r="CN56" i="19"/>
  <c r="CN72" i="19"/>
  <c r="CJ72" i="19"/>
  <c r="CN80" i="19"/>
  <c r="CJ80" i="19"/>
  <c r="CN88" i="19"/>
  <c r="CJ96" i="19"/>
  <c r="CN112" i="19"/>
  <c r="CN128" i="19"/>
  <c r="CN144" i="19"/>
  <c r="CJ152" i="19"/>
  <c r="CN16" i="22"/>
  <c r="CN32" i="22"/>
  <c r="CN48" i="22"/>
  <c r="CN56" i="22"/>
  <c r="CN318" i="34"/>
  <c r="CN326" i="34"/>
  <c r="CN35" i="34"/>
  <c r="CN59" i="34"/>
  <c r="CN123" i="34"/>
  <c r="CN155" i="34"/>
  <c r="CN171" i="34"/>
  <c r="CN203" i="34"/>
  <c r="CN227" i="34"/>
  <c r="CN299" i="34"/>
  <c r="CJ16" i="34"/>
  <c r="CJ88" i="34"/>
  <c r="CN272" i="34"/>
  <c r="CJ280" i="34"/>
  <c r="CJ296" i="34"/>
  <c r="CN304" i="34"/>
  <c r="CJ17" i="34"/>
  <c r="CJ25" i="34"/>
  <c r="CJ33" i="34"/>
  <c r="CN45" i="34"/>
  <c r="CJ49" i="34"/>
  <c r="CJ81" i="34"/>
  <c r="CJ161" i="34"/>
  <c r="CJ201" i="34"/>
  <c r="CJ233" i="34"/>
  <c r="CN237" i="34"/>
  <c r="CJ249" i="34"/>
  <c r="CN269" i="34"/>
  <c r="CN285" i="34"/>
  <c r="CJ305" i="34"/>
  <c r="CJ51" i="22"/>
  <c r="CN71" i="22"/>
  <c r="CJ107" i="22"/>
  <c r="CN119" i="22"/>
  <c r="CN167" i="22"/>
  <c r="CJ211" i="22"/>
  <c r="CJ219" i="22"/>
  <c r="CJ25" i="24"/>
  <c r="CN26" i="24"/>
  <c r="CN58" i="24"/>
  <c r="CN7" i="25"/>
  <c r="CJ11" i="25"/>
  <c r="CN26" i="34"/>
  <c r="CN86" i="34"/>
  <c r="CN119" i="34"/>
  <c r="CN143" i="34"/>
  <c r="CN191" i="34"/>
  <c r="CN255" i="34"/>
  <c r="CN311" i="34"/>
  <c r="CN20" i="34"/>
  <c r="CJ276" i="34"/>
  <c r="CJ288" i="34"/>
  <c r="CN328" i="34"/>
  <c r="CJ298" i="34"/>
  <c r="CJ314" i="34"/>
  <c r="CJ15" i="34"/>
  <c r="CN23" i="34"/>
  <c r="CN39" i="34"/>
  <c r="CJ151" i="34"/>
  <c r="CJ239" i="34"/>
  <c r="CJ255" i="34"/>
  <c r="CJ80" i="34"/>
  <c r="CJ140" i="34"/>
  <c r="CN168" i="34"/>
  <c r="CJ204" i="34"/>
  <c r="CN264" i="34"/>
  <c r="CN41" i="34"/>
  <c r="CN7" i="22"/>
  <c r="CN15" i="22"/>
  <c r="CN23" i="22"/>
  <c r="CJ35" i="22"/>
  <c r="CN39" i="22"/>
  <c r="CJ59" i="22"/>
  <c r="CN87" i="22"/>
  <c r="CJ17" i="24"/>
  <c r="CJ27" i="25"/>
  <c r="CN198" i="34"/>
  <c r="CN214" i="34"/>
  <c r="CN71" i="34"/>
  <c r="CJ160" i="34"/>
  <c r="CN97" i="34"/>
  <c r="CN145" i="34"/>
  <c r="CN193" i="34"/>
  <c r="CJ253" i="34"/>
  <c r="CN305" i="34"/>
  <c r="CJ10" i="34"/>
  <c r="CJ34" i="34"/>
  <c r="CJ42" i="34"/>
  <c r="CJ130" i="34"/>
  <c r="CN15" i="34"/>
  <c r="CJ111" i="34"/>
  <c r="CJ127" i="34"/>
  <c r="CJ199" i="34"/>
  <c r="CJ268" i="34"/>
  <c r="CN153" i="34"/>
  <c r="CN201" i="34"/>
  <c r="CN249" i="34"/>
  <c r="CN281" i="34"/>
  <c r="CJ84" i="22"/>
  <c r="CN96" i="22"/>
  <c r="CN112" i="22"/>
  <c r="CJ124" i="22"/>
  <c r="CN136" i="22"/>
  <c r="CN152" i="22"/>
  <c r="CJ212" i="22"/>
  <c r="CJ220" i="22"/>
  <c r="CJ26" i="24"/>
  <c r="CJ34" i="24"/>
  <c r="CN78" i="34"/>
  <c r="CJ194" i="34"/>
  <c r="CN55" i="34"/>
  <c r="CJ79" i="34"/>
  <c r="CJ87" i="34"/>
  <c r="CJ135" i="34"/>
  <c r="CJ287" i="34"/>
  <c r="CN120" i="34"/>
  <c r="CJ172" i="34"/>
  <c r="CJ163" i="22"/>
  <c r="CJ195" i="22"/>
  <c r="CJ203" i="22"/>
  <c r="CJ14" i="25"/>
  <c r="CJ51" i="21"/>
  <c r="CJ11" i="23"/>
  <c r="CN19" i="23"/>
  <c r="CJ35" i="23"/>
  <c r="CN43" i="23"/>
  <c r="CJ51" i="23"/>
  <c r="CN34" i="24"/>
  <c r="CN278" i="34"/>
  <c r="CN310" i="34"/>
  <c r="CN135" i="34"/>
  <c r="CN199" i="34"/>
  <c r="CN279" i="34"/>
  <c r="CN295" i="34"/>
  <c r="CN303" i="34"/>
  <c r="CN36" i="34"/>
  <c r="CN44" i="34"/>
  <c r="CN60" i="34"/>
  <c r="CJ196" i="34"/>
  <c r="CJ45" i="34"/>
  <c r="CJ53" i="34"/>
  <c r="CJ109" i="34"/>
  <c r="CJ117" i="34"/>
  <c r="CJ141" i="34"/>
  <c r="CJ205" i="34"/>
  <c r="CJ213" i="34"/>
  <c r="CJ229" i="34"/>
  <c r="CJ237" i="34"/>
  <c r="CJ277" i="34"/>
  <c r="CJ285" i="34"/>
  <c r="CJ301" i="34"/>
  <c r="CJ309" i="34"/>
  <c r="CJ317" i="34"/>
  <c r="CJ218" i="34"/>
  <c r="CJ226" i="34"/>
  <c r="CN302" i="34"/>
  <c r="CJ39" i="34"/>
  <c r="CJ47" i="34"/>
  <c r="CJ207" i="34"/>
  <c r="CJ12" i="34"/>
  <c r="CJ188" i="34"/>
  <c r="CQ6" i="14"/>
  <c r="CS7" i="19"/>
  <c r="CX6" i="19"/>
  <c r="CR4" i="25"/>
  <c r="CW3" i="25"/>
  <c r="CS4" i="14"/>
  <c r="CX3" i="14"/>
  <c r="CR6" i="19"/>
  <c r="CW5" i="19"/>
  <c r="CV6" i="19"/>
  <c r="CQ7" i="19"/>
  <c r="CX5" i="25"/>
  <c r="CS6" i="25"/>
  <c r="CD3" i="24"/>
  <c r="CJ4" i="13"/>
  <c r="CJ20" i="13"/>
  <c r="CJ56" i="13"/>
  <c r="BY7" i="19"/>
  <c r="BZ5" i="13"/>
  <c r="CN8" i="13"/>
  <c r="CJ64" i="13"/>
  <c r="BY6" i="21"/>
  <c r="CD4" i="25"/>
  <c r="CJ92" i="13"/>
  <c r="CJ116" i="13"/>
  <c r="CJ24" i="14"/>
  <c r="CJ40" i="14"/>
  <c r="CJ88" i="14"/>
  <c r="CJ128" i="14"/>
  <c r="CN10" i="18"/>
  <c r="CJ26" i="18"/>
  <c r="CN98" i="18"/>
  <c r="CJ98" i="18"/>
  <c r="CJ154" i="18"/>
  <c r="CJ178" i="18"/>
  <c r="CN21" i="13"/>
  <c r="CN29" i="13"/>
  <c r="CN45" i="13"/>
  <c r="CN29" i="14"/>
  <c r="CN93" i="14"/>
  <c r="CJ27" i="18"/>
  <c r="CN39" i="18"/>
  <c r="CN47" i="18"/>
  <c r="CN55" i="18"/>
  <c r="CN79" i="18"/>
  <c r="CJ83" i="18"/>
  <c r="CN142" i="13"/>
  <c r="CJ150" i="13"/>
  <c r="CN158" i="13"/>
  <c r="CN166" i="13"/>
  <c r="CN26" i="14"/>
  <c r="CN42" i="14"/>
  <c r="CJ54" i="14"/>
  <c r="CN66" i="14"/>
  <c r="CN122" i="14"/>
  <c r="CN12" i="18"/>
  <c r="CJ40" i="18"/>
  <c r="CN44" i="18"/>
  <c r="CJ48" i="18"/>
  <c r="CJ80" i="18"/>
  <c r="CJ136" i="18"/>
  <c r="CN172" i="18"/>
  <c r="CN31" i="13"/>
  <c r="CJ51" i="13"/>
  <c r="CN143" i="13"/>
  <c r="CN7" i="14"/>
  <c r="CN55" i="14"/>
  <c r="CN119" i="14"/>
  <c r="CN135" i="14"/>
  <c r="CN17" i="19"/>
  <c r="CN165" i="19"/>
  <c r="CN16" i="21"/>
  <c r="CN24" i="21"/>
  <c r="CJ15" i="24"/>
  <c r="CJ23" i="24"/>
  <c r="CJ103" i="18"/>
  <c r="CN147" i="18"/>
  <c r="CJ151" i="18"/>
  <c r="CJ159" i="18"/>
  <c r="CN34" i="19"/>
  <c r="CN58" i="19"/>
  <c r="CN66" i="19"/>
  <c r="CJ78" i="19"/>
  <c r="CJ102" i="19"/>
  <c r="CN106" i="19"/>
  <c r="CJ110" i="19"/>
  <c r="CJ118" i="19"/>
  <c r="CJ126" i="19"/>
  <c r="CJ134" i="19"/>
  <c r="CN138" i="19"/>
  <c r="CJ142" i="19"/>
  <c r="CN146" i="19"/>
  <c r="CN154" i="19"/>
  <c r="CJ158" i="19"/>
  <c r="CJ166" i="19"/>
  <c r="CJ5" i="21"/>
  <c r="CJ12" i="24"/>
  <c r="CJ20" i="24"/>
  <c r="CJ44" i="24"/>
  <c r="CJ60" i="24"/>
  <c r="CJ88" i="13"/>
  <c r="CJ96" i="13"/>
  <c r="CN156" i="13"/>
  <c r="CN16" i="14"/>
  <c r="CN24" i="14"/>
  <c r="CN32" i="14"/>
  <c r="CN40" i="14"/>
  <c r="CN120" i="14"/>
  <c r="CN136" i="14"/>
  <c r="CJ13" i="13"/>
  <c r="CJ21" i="13"/>
  <c r="CJ37" i="13"/>
  <c r="CJ69" i="13"/>
  <c r="CJ77" i="13"/>
  <c r="CN121" i="13"/>
  <c r="CJ129" i="13"/>
  <c r="CN137" i="13"/>
  <c r="CJ177" i="13"/>
  <c r="CJ13" i="14"/>
  <c r="CJ45" i="14"/>
  <c r="CN7" i="18"/>
  <c r="CN23" i="18"/>
  <c r="CN71" i="18"/>
  <c r="CJ6" i="13"/>
  <c r="CN26" i="13"/>
  <c r="CJ46" i="13"/>
  <c r="CN78" i="13"/>
  <c r="CN82" i="13"/>
  <c r="CN94" i="13"/>
  <c r="CN98" i="13"/>
  <c r="CJ62" i="14"/>
  <c r="CJ78" i="14"/>
  <c r="CN7" i="19"/>
  <c r="CJ7" i="13"/>
  <c r="CJ67" i="13"/>
  <c r="CJ95" i="13"/>
  <c r="CJ119" i="13"/>
  <c r="CJ135" i="13"/>
  <c r="CJ151" i="13"/>
  <c r="CJ3" i="14"/>
  <c r="CJ19" i="14"/>
  <c r="CJ35" i="14"/>
  <c r="CN21" i="18"/>
  <c r="CN37" i="18"/>
  <c r="CJ49" i="18"/>
  <c r="CN53" i="18"/>
  <c r="CN69" i="18"/>
  <c r="CN77" i="18"/>
  <c r="CN93" i="18"/>
  <c r="CJ105" i="18"/>
  <c r="CN133" i="18"/>
  <c r="CN149" i="18"/>
  <c r="CJ41" i="19"/>
  <c r="CJ69" i="19"/>
  <c r="CJ85" i="19"/>
  <c r="CN89" i="19"/>
  <c r="CJ101" i="19"/>
  <c r="CN105" i="19"/>
  <c r="CJ117" i="19"/>
  <c r="CN121" i="19"/>
  <c r="CJ133" i="19"/>
  <c r="CN137" i="19"/>
  <c r="CN21" i="22"/>
  <c r="CJ21" i="22"/>
  <c r="CN61" i="22"/>
  <c r="CN77" i="22"/>
  <c r="CJ77" i="22"/>
  <c r="CN85" i="22"/>
  <c r="CN101" i="22"/>
  <c r="CN109" i="22"/>
  <c r="CJ109" i="22"/>
  <c r="CJ125" i="22"/>
  <c r="CN133" i="22"/>
  <c r="CJ133" i="22"/>
  <c r="CN141" i="22"/>
  <c r="CJ141" i="22"/>
  <c r="CN173" i="22"/>
  <c r="CJ173" i="22"/>
  <c r="CN213" i="22"/>
  <c r="CN221" i="22"/>
  <c r="CN20" i="23"/>
  <c r="CN15" i="24"/>
  <c r="CN23" i="24"/>
  <c r="CN39" i="24"/>
  <c r="CN47" i="24"/>
  <c r="CN55" i="24"/>
  <c r="CN123" i="18"/>
  <c r="CN155" i="18"/>
  <c r="CN171" i="18"/>
  <c r="CJ13" i="21"/>
  <c r="CJ29" i="21"/>
  <c r="CN33" i="21"/>
  <c r="CN41" i="21"/>
  <c r="CJ10" i="22"/>
  <c r="CN30" i="22"/>
  <c r="CN46" i="22"/>
  <c r="CJ58" i="22"/>
  <c r="CJ66" i="22"/>
  <c r="CN78" i="22"/>
  <c r="CN94" i="22"/>
  <c r="CJ114" i="22"/>
  <c r="CJ154" i="22"/>
  <c r="CJ186" i="22"/>
  <c r="CN190" i="22"/>
  <c r="CJ194" i="22"/>
  <c r="CJ202" i="22"/>
  <c r="CN206" i="22"/>
  <c r="CJ5" i="23"/>
  <c r="CN9" i="23"/>
  <c r="CJ13" i="23"/>
  <c r="CN25" i="23"/>
  <c r="CJ29" i="23"/>
  <c r="CN57" i="23"/>
  <c r="CN20" i="24"/>
  <c r="CN52" i="24"/>
  <c r="CN60" i="24"/>
  <c r="CJ9" i="25"/>
  <c r="CN9" i="25"/>
  <c r="CJ25" i="25"/>
  <c r="CJ24" i="13"/>
  <c r="CJ32" i="13"/>
  <c r="CJ112" i="13"/>
  <c r="CJ144" i="13"/>
  <c r="CJ152" i="13"/>
  <c r="CJ160" i="13"/>
  <c r="CJ168" i="13"/>
  <c r="CJ52" i="14"/>
  <c r="CJ60" i="14"/>
  <c r="CJ84" i="14"/>
  <c r="CJ92" i="14"/>
  <c r="CJ6" i="18"/>
  <c r="CN30" i="18"/>
  <c r="CJ46" i="18"/>
  <c r="CN54" i="18"/>
  <c r="CN62" i="18"/>
  <c r="CJ62" i="18"/>
  <c r="CJ110" i="18"/>
  <c r="CJ118" i="18"/>
  <c r="CN126" i="18"/>
  <c r="CN158" i="18"/>
  <c r="CN174" i="18"/>
  <c r="CJ174" i="18"/>
  <c r="CN17" i="13"/>
  <c r="CN25" i="13"/>
  <c r="CN41" i="13"/>
  <c r="CN105" i="13"/>
  <c r="CJ149" i="13"/>
  <c r="CN9" i="14"/>
  <c r="CJ18" i="21"/>
  <c r="CJ26" i="21"/>
  <c r="CN30" i="21"/>
  <c r="CN19" i="22"/>
  <c r="CJ23" i="22"/>
  <c r="CJ39" i="22"/>
  <c r="CN59" i="22"/>
  <c r="CN83" i="22"/>
  <c r="CN91" i="22"/>
  <c r="CJ103" i="22"/>
  <c r="CN115" i="22"/>
  <c r="CN131" i="22"/>
  <c r="CJ135" i="22"/>
  <c r="CJ159" i="22"/>
  <c r="CJ13" i="24"/>
  <c r="CJ45" i="24"/>
  <c r="CJ53" i="24"/>
  <c r="CJ10" i="25"/>
  <c r="CJ26" i="25"/>
  <c r="CN15" i="21"/>
  <c r="CN31" i="21"/>
  <c r="CJ11" i="19"/>
  <c r="CJ27" i="19"/>
  <c r="CN31" i="19"/>
  <c r="CJ35" i="19"/>
  <c r="CN55" i="19"/>
  <c r="CN75" i="19"/>
  <c r="CJ79" i="19"/>
  <c r="CN155" i="19"/>
  <c r="CJ159" i="19"/>
  <c r="CN163" i="19"/>
  <c r="CJ22" i="23"/>
  <c r="CN34" i="23"/>
  <c r="CJ38" i="23"/>
  <c r="CN5" i="24"/>
  <c r="CN37" i="24"/>
  <c r="CN6" i="25"/>
  <c r="CN14" i="25"/>
  <c r="CN22" i="25"/>
  <c r="CN153" i="18"/>
  <c r="CN161" i="18"/>
  <c r="CN4" i="19"/>
  <c r="CN36" i="19"/>
  <c r="CJ36" i="19"/>
  <c r="CJ44" i="19"/>
  <c r="CN60" i="19"/>
  <c r="CN76" i="19"/>
  <c r="CJ76" i="19"/>
  <c r="CN84" i="19"/>
  <c r="CJ84" i="19"/>
  <c r="CN100" i="19"/>
  <c r="CJ100" i="19"/>
  <c r="CN116" i="19"/>
  <c r="CJ116" i="19"/>
  <c r="CN132" i="19"/>
  <c r="CJ132" i="19"/>
  <c r="CN148" i="19"/>
  <c r="CJ148" i="19"/>
  <c r="CN164" i="19"/>
  <c r="CJ3" i="21"/>
  <c r="CN11" i="21"/>
  <c r="CN19" i="21"/>
  <c r="CJ39" i="21"/>
  <c r="CN43" i="21"/>
  <c r="CJ32" i="22"/>
  <c r="CN36" i="22"/>
  <c r="CJ48" i="22"/>
  <c r="CN52" i="22"/>
  <c r="CN60" i="22"/>
  <c r="CN68" i="22"/>
  <c r="CN76" i="22"/>
  <c r="CN92" i="22"/>
  <c r="CJ96" i="22"/>
  <c r="CN108" i="22"/>
  <c r="CN116" i="22"/>
  <c r="CN124" i="22"/>
  <c r="CJ136" i="22"/>
  <c r="CN140" i="22"/>
  <c r="CJ152" i="22"/>
  <c r="CJ208" i="22"/>
  <c r="CN212" i="22"/>
  <c r="CJ216" i="22"/>
  <c r="CJ44" i="13"/>
  <c r="CJ68" i="13"/>
  <c r="CN152" i="13"/>
  <c r="CN132" i="14"/>
  <c r="CJ33" i="13"/>
  <c r="CJ49" i="13"/>
  <c r="CJ57" i="13"/>
  <c r="CJ49" i="14"/>
  <c r="CJ57" i="14"/>
  <c r="CJ14" i="13"/>
  <c r="CJ22" i="13"/>
  <c r="CJ42" i="13"/>
  <c r="CJ62" i="13"/>
  <c r="CJ3" i="13"/>
  <c r="CJ27" i="13"/>
  <c r="CJ35" i="13"/>
  <c r="CN43" i="13"/>
  <c r="CN51" i="13"/>
  <c r="CN83" i="13"/>
  <c r="CJ91" i="13"/>
  <c r="CN99" i="13"/>
  <c r="CJ147" i="13"/>
  <c r="CJ155" i="13"/>
  <c r="CJ171" i="13"/>
  <c r="CN171" i="13"/>
  <c r="CJ71" i="14"/>
  <c r="CJ79" i="14"/>
  <c r="CJ13" i="18"/>
  <c r="CJ45" i="18"/>
  <c r="CJ69" i="18"/>
  <c r="CJ85" i="18"/>
  <c r="CJ93" i="18"/>
  <c r="CJ125" i="18"/>
  <c r="CN25" i="19"/>
  <c r="CJ45" i="19"/>
  <c r="CJ53" i="19"/>
  <c r="CJ73" i="19"/>
  <c r="CJ81" i="19"/>
  <c r="CJ105" i="19"/>
  <c r="CJ121" i="19"/>
  <c r="CJ137" i="19"/>
  <c r="CJ44" i="21"/>
  <c r="CN25" i="22"/>
  <c r="CJ33" i="22"/>
  <c r="CN41" i="22"/>
  <c r="CJ49" i="22"/>
  <c r="CJ57" i="22"/>
  <c r="CN81" i="22"/>
  <c r="CN121" i="22"/>
  <c r="CJ121" i="22"/>
  <c r="CN129" i="22"/>
  <c r="CN15" i="23"/>
  <c r="CN31" i="23"/>
  <c r="CN14" i="24"/>
  <c r="CN30" i="24"/>
  <c r="CJ7" i="25"/>
  <c r="CJ43" i="34"/>
  <c r="CJ123" i="34"/>
  <c r="CJ155" i="34"/>
  <c r="CJ171" i="34"/>
  <c r="CJ179" i="34"/>
  <c r="CJ187" i="34"/>
  <c r="CJ219" i="34"/>
  <c r="CJ259" i="34"/>
  <c r="CJ24" i="34"/>
  <c r="CN49" i="14"/>
  <c r="CN3" i="18"/>
  <c r="CJ39" i="18"/>
  <c r="CJ47" i="18"/>
  <c r="CJ55" i="18"/>
  <c r="CJ71" i="18"/>
  <c r="CJ10" i="13"/>
  <c r="CJ34" i="13"/>
  <c r="CN74" i="13"/>
  <c r="CJ90" i="13"/>
  <c r="CJ98" i="13"/>
  <c r="CJ106" i="13"/>
  <c r="CN114" i="13"/>
  <c r="CJ122" i="13"/>
  <c r="CJ138" i="13"/>
  <c r="CJ154" i="13"/>
  <c r="CN154" i="13"/>
  <c r="CN178" i="13"/>
  <c r="CN14" i="14"/>
  <c r="CJ98" i="14"/>
  <c r="CJ114" i="14"/>
  <c r="CN118" i="14"/>
  <c r="CN126" i="14"/>
  <c r="CN134" i="14"/>
  <c r="CJ4" i="18"/>
  <c r="CN16" i="18"/>
  <c r="CN56" i="18"/>
  <c r="CJ76" i="18"/>
  <c r="CN88" i="18"/>
  <c r="CJ92" i="18"/>
  <c r="CN144" i="18"/>
  <c r="CN184" i="18"/>
  <c r="CN35" i="13"/>
  <c r="CN51" i="14"/>
  <c r="CN91" i="14"/>
  <c r="CN5" i="19"/>
  <c r="CJ11" i="24"/>
  <c r="CN87" i="18"/>
  <c r="CJ123" i="18"/>
  <c r="CJ131" i="18"/>
  <c r="CJ139" i="18"/>
  <c r="CN143" i="18"/>
  <c r="CN159" i="18"/>
  <c r="CJ163" i="18"/>
  <c r="CJ10" i="19"/>
  <c r="CN14" i="19"/>
  <c r="CJ18" i="19"/>
  <c r="CJ26" i="19"/>
  <c r="CN54" i="19"/>
  <c r="CJ74" i="19"/>
  <c r="CJ90" i="19"/>
  <c r="CJ106" i="19"/>
  <c r="CN150" i="19"/>
  <c r="CN158" i="19"/>
  <c r="CJ49" i="21"/>
  <c r="CN4" i="22"/>
  <c r="CN54" i="22"/>
  <c r="CN102" i="22"/>
  <c r="CJ8" i="24"/>
  <c r="CJ32" i="24"/>
  <c r="CJ137" i="22"/>
  <c r="CJ169" i="22"/>
  <c r="CJ177" i="22"/>
  <c r="CJ209" i="22"/>
  <c r="CJ217" i="22"/>
  <c r="CJ20" i="23"/>
  <c r="CJ44" i="23"/>
  <c r="CJ52" i="23"/>
  <c r="CN3" i="24"/>
  <c r="CN19" i="24"/>
  <c r="CN27" i="24"/>
  <c r="CN4" i="25"/>
  <c r="CN135" i="18"/>
  <c r="CN183" i="18"/>
  <c r="CN26" i="22"/>
  <c r="CN34" i="22"/>
  <c r="CN42" i="22"/>
  <c r="CN50" i="22"/>
  <c r="CJ62" i="22"/>
  <c r="CN74" i="22"/>
  <c r="CJ118" i="22"/>
  <c r="CN122" i="22"/>
  <c r="CJ126" i="22"/>
  <c r="CN130" i="22"/>
  <c r="CJ134" i="22"/>
  <c r="CJ174" i="22"/>
  <c r="CJ214" i="22"/>
  <c r="CN218" i="22"/>
  <c r="CJ222" i="22"/>
  <c r="CN21" i="23"/>
  <c r="CJ33" i="23"/>
  <c r="CN45" i="23"/>
  <c r="CN16" i="24"/>
  <c r="CN24" i="24"/>
  <c r="CN56" i="24"/>
  <c r="CJ13" i="25"/>
  <c r="CJ29" i="25"/>
  <c r="CJ39" i="19"/>
  <c r="CJ59" i="19"/>
  <c r="CJ67" i="19"/>
  <c r="CJ107" i="19"/>
  <c r="CN111" i="19"/>
  <c r="CN119" i="19"/>
  <c r="CJ123" i="19"/>
  <c r="CJ139" i="19"/>
  <c r="CJ171" i="19"/>
  <c r="CN46" i="21"/>
  <c r="CJ50" i="21"/>
  <c r="CN6" i="23"/>
  <c r="CJ18" i="23"/>
  <c r="CJ26" i="23"/>
  <c r="CJ34" i="23"/>
  <c r="CN38" i="23"/>
  <c r="CJ42" i="23"/>
  <c r="CN9" i="24"/>
  <c r="CN33" i="24"/>
  <c r="CJ6" i="25"/>
  <c r="CJ153" i="18"/>
  <c r="CJ161" i="18"/>
  <c r="CJ177" i="18"/>
  <c r="CJ8" i="19"/>
  <c r="CJ16" i="19"/>
  <c r="CJ24" i="19"/>
  <c r="CN32" i="19"/>
  <c r="CJ32" i="19"/>
  <c r="CJ56" i="19"/>
  <c r="CJ88" i="19"/>
  <c r="CN104" i="19"/>
  <c r="CJ112" i="19"/>
  <c r="CN120" i="19"/>
  <c r="CJ128" i="19"/>
  <c r="CN136" i="19"/>
  <c r="CJ144" i="19"/>
  <c r="CN7" i="21"/>
  <c r="CN23" i="21"/>
  <c r="CJ12" i="22"/>
  <c r="CJ52" i="22"/>
  <c r="CJ60" i="22"/>
  <c r="CN72" i="22"/>
  <c r="CN19" i="34"/>
  <c r="CN43" i="34"/>
  <c r="CN67" i="34"/>
  <c r="CN83" i="34"/>
  <c r="CN115" i="34"/>
  <c r="CN139" i="34"/>
  <c r="CN211" i="34"/>
  <c r="CN56" i="34"/>
  <c r="CN64" i="34"/>
  <c r="CN80" i="34"/>
  <c r="CJ120" i="34"/>
  <c r="CN192" i="34"/>
  <c r="CJ73" i="34"/>
  <c r="CN77" i="34"/>
  <c r="CJ89" i="34"/>
  <c r="CN109" i="34"/>
  <c r="CJ113" i="34"/>
  <c r="CJ121" i="34"/>
  <c r="CN141" i="34"/>
  <c r="CJ145" i="34"/>
  <c r="CN205" i="34"/>
  <c r="CJ225" i="34"/>
  <c r="CJ273" i="34"/>
  <c r="CJ281" i="34"/>
  <c r="CJ297" i="34"/>
  <c r="CN325" i="34"/>
  <c r="CJ27" i="22"/>
  <c r="CN31" i="22"/>
  <c r="CN55" i="22"/>
  <c r="CJ67" i="22"/>
  <c r="CN135" i="22"/>
  <c r="CN159" i="22"/>
  <c r="CN191" i="22"/>
  <c r="CJ3" i="23"/>
  <c r="CN11" i="23"/>
  <c r="CJ43" i="23"/>
  <c r="CN42" i="34"/>
  <c r="CN58" i="34"/>
  <c r="CN102" i="34"/>
  <c r="CN322" i="34"/>
  <c r="CN4" i="34"/>
  <c r="CN12" i="34"/>
  <c r="CJ176" i="34"/>
  <c r="CJ228" i="34"/>
  <c r="CJ244" i="34"/>
  <c r="CN126" i="34"/>
  <c r="CN286" i="34"/>
  <c r="CJ7" i="34"/>
  <c r="CJ71" i="34"/>
  <c r="CJ263" i="34"/>
  <c r="CJ4" i="34"/>
  <c r="CJ48" i="34"/>
  <c r="CJ60" i="34"/>
  <c r="CN232" i="34"/>
  <c r="CN105" i="34"/>
  <c r="CN121" i="34"/>
  <c r="CN10" i="21"/>
  <c r="CN26" i="21"/>
  <c r="CJ19" i="22"/>
  <c r="CJ43" i="22"/>
  <c r="CN47" i="22"/>
  <c r="CN63" i="22"/>
  <c r="CJ99" i="22"/>
  <c r="CN183" i="22"/>
  <c r="CN199" i="22"/>
  <c r="CN215" i="22"/>
  <c r="CJ57" i="24"/>
  <c r="CJ19" i="23"/>
  <c r="CN27" i="23"/>
  <c r="CN35" i="23"/>
  <c r="CJ19" i="25"/>
  <c r="CN87" i="34"/>
  <c r="CN175" i="34"/>
  <c r="CN247" i="34"/>
  <c r="CJ100" i="34"/>
  <c r="CJ132" i="34"/>
  <c r="CJ224" i="34"/>
  <c r="CJ13" i="34"/>
  <c r="CJ29" i="34"/>
  <c r="CN49" i="34"/>
  <c r="CN129" i="34"/>
  <c r="CJ189" i="34"/>
  <c r="CN225" i="34"/>
  <c r="CJ269" i="34"/>
  <c r="CN273" i="34"/>
  <c r="CJ26" i="34"/>
  <c r="CN174" i="34"/>
  <c r="CN7" i="34"/>
  <c r="CJ95" i="34"/>
  <c r="CJ119" i="34"/>
  <c r="CJ143" i="34"/>
  <c r="CJ191" i="34"/>
  <c r="CJ303" i="34"/>
  <c r="CJ64" i="34"/>
  <c r="CN72" i="34"/>
  <c r="CJ92" i="34"/>
  <c r="CJ124" i="34"/>
  <c r="CN184" i="34"/>
  <c r="CN89" i="34"/>
  <c r="CN104" i="22"/>
  <c r="CJ132" i="22"/>
  <c r="CJ140" i="22"/>
  <c r="CN144" i="22"/>
  <c r="CJ156" i="22"/>
  <c r="CN168" i="22"/>
  <c r="CJ172" i="22"/>
  <c r="CN184" i="22"/>
  <c r="CN192" i="22"/>
  <c r="CN200" i="22"/>
  <c r="CJ42" i="24"/>
  <c r="CJ58" i="24"/>
  <c r="CJ250" i="34"/>
  <c r="CJ282" i="34"/>
  <c r="CJ290" i="34"/>
  <c r="CN152" i="34"/>
  <c r="CJ208" i="34"/>
  <c r="CN137" i="34"/>
  <c r="CJ91" i="22"/>
  <c r="CJ131" i="22"/>
  <c r="CJ147" i="22"/>
  <c r="CJ43" i="21"/>
  <c r="CN59" i="23"/>
  <c r="CN18" i="34"/>
  <c r="CN95" i="34"/>
  <c r="CN183" i="34"/>
  <c r="CN28" i="34"/>
  <c r="CJ68" i="34"/>
  <c r="CJ96" i="34"/>
  <c r="CJ112" i="34"/>
  <c r="CJ212" i="34"/>
  <c r="CJ240" i="34"/>
  <c r="CJ292" i="34"/>
  <c r="CJ61" i="34"/>
  <c r="CJ85" i="34"/>
  <c r="CJ157" i="34"/>
  <c r="CJ173" i="34"/>
  <c r="CJ293" i="34"/>
  <c r="CN321" i="34"/>
  <c r="CN62" i="34"/>
  <c r="CN190" i="34"/>
  <c r="CN270" i="34"/>
  <c r="CJ223" i="34"/>
  <c r="CJ327" i="34"/>
  <c r="CJ76" i="34"/>
  <c r="CJ108" i="34"/>
  <c r="CJ156" i="34"/>
  <c r="CJ220" i="34"/>
  <c r="CJ272" i="34"/>
  <c r="CN280" i="34"/>
  <c r="CN312" i="34"/>
  <c r="CN185" i="34"/>
  <c r="CN217" i="34"/>
  <c r="CN297" i="34"/>
  <c r="J44" i="37"/>
  <c r="K44" i="37"/>
  <c r="I44" i="37"/>
  <c r="BR5" i="33"/>
  <c r="BQ5" i="33"/>
  <c r="BY5" i="33"/>
  <c r="CD5" i="33" s="1"/>
  <c r="CQ5" i="33"/>
  <c r="CV4" i="33"/>
  <c r="DA4" i="33" s="1"/>
  <c r="DB4" i="33" s="1"/>
  <c r="CD4" i="12"/>
  <c r="BR5" i="12"/>
  <c r="BQ5" i="12"/>
  <c r="CN12" i="12"/>
  <c r="CJ10" i="12"/>
  <c r="CN11" i="12"/>
  <c r="CN10" i="12"/>
  <c r="CN16" i="12"/>
  <c r="CN17" i="12"/>
  <c r="CW3" i="12"/>
  <c r="CR4" i="12"/>
  <c r="CD3" i="12"/>
  <c r="CJ9" i="12"/>
  <c r="CJ7" i="12"/>
  <c r="CN4" i="12"/>
  <c r="CN8" i="12"/>
  <c r="CJ16" i="12"/>
  <c r="CJ17" i="12"/>
  <c r="CJ3" i="12"/>
  <c r="CN9" i="12"/>
  <c r="CJ14" i="12"/>
  <c r="CN14" i="12"/>
  <c r="CX4" i="12"/>
  <c r="CS5" i="12"/>
  <c r="CS4" i="12"/>
  <c r="CX3" i="12"/>
  <c r="BZ5" i="12"/>
  <c r="CJ13" i="12"/>
  <c r="BY5" i="12"/>
  <c r="CN3" i="12"/>
  <c r="CJ4" i="12"/>
  <c r="CJ5" i="12"/>
  <c r="CJ6" i="12"/>
  <c r="CN5" i="12"/>
  <c r="CQ5" i="12"/>
  <c r="CV4" i="12"/>
  <c r="CN15" i="12"/>
  <c r="CJ11" i="12"/>
  <c r="CJ12" i="12"/>
  <c r="CN13" i="12"/>
  <c r="CJ15" i="12"/>
  <c r="CN6" i="12"/>
  <c r="AB6" i="34"/>
  <c r="AA6" i="34"/>
  <c r="AC6" i="34"/>
  <c r="BZ6" i="34" s="1"/>
  <c r="N6" i="34"/>
  <c r="AB6" i="33"/>
  <c r="AC6" i="33"/>
  <c r="BZ6" i="33" s="1"/>
  <c r="N6" i="33"/>
  <c r="AA6" i="33"/>
  <c r="N7" i="25"/>
  <c r="BM7" i="25" s="1"/>
  <c r="AA7" i="25"/>
  <c r="AC7" i="25"/>
  <c r="BZ7" i="25" s="1"/>
  <c r="AB7" i="25"/>
  <c r="BG6" i="25"/>
  <c r="AB7" i="24"/>
  <c r="AC7" i="24"/>
  <c r="BZ7" i="24" s="1"/>
  <c r="AA7" i="24"/>
  <c r="AB7" i="23"/>
  <c r="AA7" i="23"/>
  <c r="AC7" i="23"/>
  <c r="BZ7" i="23" s="1"/>
  <c r="AA7" i="22"/>
  <c r="AB7" i="22"/>
  <c r="AC7" i="22"/>
  <c r="BZ7" i="22" s="1"/>
  <c r="AA7" i="21"/>
  <c r="AB7" i="21"/>
  <c r="AC7" i="21"/>
  <c r="BZ7" i="21" s="1"/>
  <c r="N8" i="19"/>
  <c r="BM8" i="19" s="1"/>
  <c r="AA8" i="19"/>
  <c r="AB8" i="19"/>
  <c r="BY8" i="19" s="1"/>
  <c r="AC8" i="19"/>
  <c r="BZ8" i="19" s="1"/>
  <c r="BG7" i="19"/>
  <c r="BG5" i="18"/>
  <c r="AA6" i="18"/>
  <c r="AB6" i="18"/>
  <c r="AC6" i="18"/>
  <c r="BZ6" i="18" s="1"/>
  <c r="N6" i="18"/>
  <c r="BM6" i="18" s="1"/>
  <c r="AB7" i="14"/>
  <c r="AA7" i="14"/>
  <c r="AC7" i="14"/>
  <c r="BZ7" i="14" s="1"/>
  <c r="AA6" i="13"/>
  <c r="AB6" i="13"/>
  <c r="AC6" i="13"/>
  <c r="BZ6" i="13" s="1"/>
  <c r="BG5" i="12"/>
  <c r="AA6" i="12"/>
  <c r="AC6" i="12"/>
  <c r="BZ6" i="12" s="1"/>
  <c r="AB6" i="12"/>
  <c r="N6" i="12"/>
  <c r="BM6" i="12" s="1"/>
  <c r="N264" i="33" l="1"/>
  <c r="L265" i="33"/>
  <c r="DB4" i="34"/>
  <c r="DA3" i="19"/>
  <c r="DB3" i="19" s="1"/>
  <c r="DB41" i="46"/>
  <c r="CS44" i="46"/>
  <c r="CX43" i="46"/>
  <c r="BM45" i="46"/>
  <c r="BG45" i="46"/>
  <c r="CR44" i="46"/>
  <c r="CW43" i="46"/>
  <c r="DA43" i="46" s="1"/>
  <c r="L47" i="46"/>
  <c r="N46" i="46"/>
  <c r="DA3" i="25"/>
  <c r="DB3" i="25" s="1"/>
  <c r="DA24" i="39"/>
  <c r="DB24" i="39" s="1"/>
  <c r="N29" i="40"/>
  <c r="L30" i="40"/>
  <c r="DA3" i="18"/>
  <c r="DB3" i="18" s="1"/>
  <c r="CW25" i="39"/>
  <c r="CR26" i="39"/>
  <c r="CX25" i="39"/>
  <c r="CS26" i="39"/>
  <c r="N28" i="39"/>
  <c r="L29" i="39"/>
  <c r="BG27" i="39"/>
  <c r="CW19" i="39" s="1"/>
  <c r="BM27" i="39"/>
  <c r="CX19" i="39" s="1"/>
  <c r="CD8" i="19"/>
  <c r="DA3" i="12"/>
  <c r="DA3" i="14"/>
  <c r="DB3" i="14" s="1"/>
  <c r="DA4" i="19"/>
  <c r="DB4" i="19" s="1"/>
  <c r="DA5" i="19"/>
  <c r="DB5" i="19" s="1"/>
  <c r="BQ6" i="13"/>
  <c r="BR6" i="13"/>
  <c r="BY6" i="13"/>
  <c r="BR6" i="18"/>
  <c r="BQ6" i="18"/>
  <c r="BQ7" i="22"/>
  <c r="BR7" i="22"/>
  <c r="BY7" i="22"/>
  <c r="CV6" i="23"/>
  <c r="CQ7" i="23"/>
  <c r="BQ7" i="24"/>
  <c r="BR7" i="24"/>
  <c r="CV6" i="25"/>
  <c r="CQ7" i="25"/>
  <c r="BR6" i="34"/>
  <c r="BQ6" i="34"/>
  <c r="CD6" i="14"/>
  <c r="CD6" i="22"/>
  <c r="CD5" i="34"/>
  <c r="CS8" i="19"/>
  <c r="CX7" i="19"/>
  <c r="CV5" i="34"/>
  <c r="DA5" i="34" s="1"/>
  <c r="CQ6" i="34"/>
  <c r="CD6" i="23"/>
  <c r="CD5" i="18"/>
  <c r="CD6" i="24"/>
  <c r="CV6" i="14"/>
  <c r="CQ7" i="14"/>
  <c r="CV5" i="18"/>
  <c r="CQ6" i="18"/>
  <c r="BR7" i="23"/>
  <c r="BQ7" i="23"/>
  <c r="BY7" i="23"/>
  <c r="CX6" i="25"/>
  <c r="CS7" i="25"/>
  <c r="BR7" i="14"/>
  <c r="BQ7" i="14"/>
  <c r="BY7" i="14"/>
  <c r="CR7" i="19"/>
  <c r="CW6" i="19"/>
  <c r="DA6" i="19" s="1"/>
  <c r="CV6" i="21"/>
  <c r="CQ7" i="21"/>
  <c r="CX5" i="18"/>
  <c r="CS6" i="18"/>
  <c r="CW4" i="18"/>
  <c r="DA4" i="18" s="1"/>
  <c r="CR5" i="18"/>
  <c r="CQ8" i="19"/>
  <c r="CV7" i="19"/>
  <c r="BR7" i="21"/>
  <c r="BQ7" i="21"/>
  <c r="BY7" i="21"/>
  <c r="BR7" i="25"/>
  <c r="BQ7" i="25"/>
  <c r="CD7" i="19"/>
  <c r="CD5" i="13"/>
  <c r="BY7" i="24"/>
  <c r="BY6" i="18"/>
  <c r="DA4" i="25"/>
  <c r="DB4" i="25" s="1"/>
  <c r="CQ6" i="13"/>
  <c r="CV5" i="13"/>
  <c r="BR8" i="19"/>
  <c r="BQ8" i="19"/>
  <c r="CV6" i="22"/>
  <c r="CQ7" i="22"/>
  <c r="CV6" i="24"/>
  <c r="CQ7" i="24"/>
  <c r="CW5" i="25"/>
  <c r="DA5" i="25" s="1"/>
  <c r="DB5" i="25" s="1"/>
  <c r="CR6" i="25"/>
  <c r="CD6" i="21"/>
  <c r="CD6" i="25"/>
  <c r="BY6" i="34"/>
  <c r="CD6" i="34" s="1"/>
  <c r="BY7" i="25"/>
  <c r="BR6" i="33"/>
  <c r="BQ6" i="33"/>
  <c r="BY6" i="33"/>
  <c r="CD6" i="33" s="1"/>
  <c r="CV5" i="33"/>
  <c r="DA5" i="33" s="1"/>
  <c r="CQ6" i="33"/>
  <c r="BR6" i="12"/>
  <c r="BQ6" i="12"/>
  <c r="BY6" i="12"/>
  <c r="CX5" i="12"/>
  <c r="CS6" i="12"/>
  <c r="CR5" i="12"/>
  <c r="CW4" i="12"/>
  <c r="DA4" i="12" s="1"/>
  <c r="CD5" i="12"/>
  <c r="CQ6" i="12"/>
  <c r="CV5" i="12"/>
  <c r="AA7" i="34"/>
  <c r="AB7" i="34"/>
  <c r="N7" i="34"/>
  <c r="AC7" i="34"/>
  <c r="BZ7" i="34" s="1"/>
  <c r="AC7" i="33"/>
  <c r="BZ7" i="33" s="1"/>
  <c r="AB7" i="33"/>
  <c r="N7" i="33"/>
  <c r="AA7" i="33"/>
  <c r="BG7" i="25"/>
  <c r="AA8" i="25"/>
  <c r="AC8" i="25"/>
  <c r="BZ8" i="25" s="1"/>
  <c r="AB8" i="25"/>
  <c r="N8" i="25"/>
  <c r="BM8" i="25" s="1"/>
  <c r="AB8" i="24"/>
  <c r="AA8" i="24"/>
  <c r="AC8" i="24"/>
  <c r="BZ8" i="24" s="1"/>
  <c r="AA8" i="23"/>
  <c r="AB8" i="23"/>
  <c r="AC8" i="23"/>
  <c r="BZ8" i="23" s="1"/>
  <c r="AC8" i="22"/>
  <c r="BZ8" i="22" s="1"/>
  <c r="AA8" i="22"/>
  <c r="AB8" i="22"/>
  <c r="AB8" i="21"/>
  <c r="AA8" i="21"/>
  <c r="AC8" i="21"/>
  <c r="BZ8" i="21" s="1"/>
  <c r="BG8" i="19"/>
  <c r="AB9" i="19"/>
  <c r="AA9" i="19"/>
  <c r="AC9" i="19"/>
  <c r="BZ9" i="19" s="1"/>
  <c r="N9" i="19"/>
  <c r="BM9" i="19" s="1"/>
  <c r="BG6" i="18"/>
  <c r="AB7" i="18"/>
  <c r="AC7" i="18"/>
  <c r="BZ7" i="18" s="1"/>
  <c r="N7" i="18"/>
  <c r="BM7" i="18" s="1"/>
  <c r="AA7" i="18"/>
  <c r="AB8" i="14"/>
  <c r="AC8" i="14"/>
  <c r="BZ8" i="14" s="1"/>
  <c r="AA8" i="14"/>
  <c r="AC7" i="13"/>
  <c r="BZ7" i="13" s="1"/>
  <c r="AA7" i="13"/>
  <c r="AB7" i="13"/>
  <c r="AB7" i="12"/>
  <c r="AC7" i="12"/>
  <c r="BZ7" i="12" s="1"/>
  <c r="N7" i="12"/>
  <c r="BM7" i="12" s="1"/>
  <c r="AA7" i="12"/>
  <c r="BG6" i="12"/>
  <c r="L266" i="33" l="1"/>
  <c r="N265" i="33"/>
  <c r="DA19" i="39"/>
  <c r="DB19" i="39" s="1"/>
  <c r="DA25" i="39"/>
  <c r="DB25" i="39" s="1"/>
  <c r="DB43" i="46"/>
  <c r="L48" i="46"/>
  <c r="N47" i="46"/>
  <c r="CS45" i="46"/>
  <c r="CX44" i="46"/>
  <c r="BG46" i="46"/>
  <c r="BM46" i="46"/>
  <c r="CR45" i="46"/>
  <c r="CW44" i="46"/>
  <c r="DA44" i="46" s="1"/>
  <c r="DB3" i="12"/>
  <c r="N30" i="40"/>
  <c r="L31" i="40"/>
  <c r="CW26" i="39"/>
  <c r="CR27" i="39"/>
  <c r="N29" i="39"/>
  <c r="L30" i="39"/>
  <c r="BM28" i="39"/>
  <c r="BG28" i="39"/>
  <c r="CX26" i="39"/>
  <c r="CS27" i="39"/>
  <c r="DB6" i="19"/>
  <c r="DB4" i="18"/>
  <c r="CV6" i="13"/>
  <c r="CQ7" i="13"/>
  <c r="CQ8" i="14"/>
  <c r="CV7" i="14"/>
  <c r="CX6" i="18"/>
  <c r="CS7" i="18"/>
  <c r="CS9" i="19"/>
  <c r="CX8" i="19"/>
  <c r="CW7" i="19"/>
  <c r="DA7" i="19" s="1"/>
  <c r="CR8" i="19"/>
  <c r="BQ8" i="21"/>
  <c r="BR8" i="21"/>
  <c r="BY8" i="21"/>
  <c r="CV7" i="22"/>
  <c r="CQ8" i="22"/>
  <c r="BR8" i="24"/>
  <c r="BQ8" i="24"/>
  <c r="BY8" i="24"/>
  <c r="CD7" i="23"/>
  <c r="CD6" i="13"/>
  <c r="CQ9" i="19"/>
  <c r="CV8" i="19"/>
  <c r="BR7" i="13"/>
  <c r="BQ7" i="13"/>
  <c r="BY7" i="13"/>
  <c r="BQ8" i="14"/>
  <c r="BR8" i="14"/>
  <c r="BY8" i="14"/>
  <c r="CV6" i="18"/>
  <c r="CQ7" i="18"/>
  <c r="CR6" i="18"/>
  <c r="CW5" i="18"/>
  <c r="DA5" i="18" s="1"/>
  <c r="DB5" i="18" s="1"/>
  <c r="BR9" i="19"/>
  <c r="BQ9" i="19"/>
  <c r="BY9" i="19"/>
  <c r="CV7" i="21"/>
  <c r="CQ8" i="21"/>
  <c r="BQ8" i="22"/>
  <c r="BR8" i="22"/>
  <c r="BY8" i="22"/>
  <c r="CQ8" i="23"/>
  <c r="CV7" i="23"/>
  <c r="BQ8" i="25"/>
  <c r="BR8" i="25"/>
  <c r="BY8" i="25"/>
  <c r="CD7" i="25"/>
  <c r="CD7" i="24"/>
  <c r="CD7" i="14"/>
  <c r="BQ8" i="23"/>
  <c r="BR8" i="23"/>
  <c r="BY8" i="23"/>
  <c r="CQ8" i="24"/>
  <c r="CV7" i="24"/>
  <c r="CX7" i="25"/>
  <c r="CS8" i="25"/>
  <c r="CR7" i="25"/>
  <c r="CW6" i="25"/>
  <c r="DA6" i="25" s="1"/>
  <c r="CV6" i="34"/>
  <c r="DA6" i="34" s="1"/>
  <c r="DB6" i="34" s="1"/>
  <c r="CQ7" i="34"/>
  <c r="CD7" i="21"/>
  <c r="CD7" i="22"/>
  <c r="BQ7" i="18"/>
  <c r="BR7" i="18"/>
  <c r="BY7" i="18"/>
  <c r="CV7" i="25"/>
  <c r="CQ8" i="25"/>
  <c r="BQ7" i="34"/>
  <c r="BR7" i="34"/>
  <c r="BY7" i="34"/>
  <c r="CD7" i="34" s="1"/>
  <c r="CD6" i="18"/>
  <c r="DB5" i="34"/>
  <c r="DB5" i="33"/>
  <c r="BR7" i="33"/>
  <c r="BQ7" i="33"/>
  <c r="BY7" i="33"/>
  <c r="CD7" i="33" s="1"/>
  <c r="CQ7" i="33"/>
  <c r="CV6" i="33"/>
  <c r="DA6" i="33" s="1"/>
  <c r="CX6" i="12"/>
  <c r="CS7" i="12"/>
  <c r="DB4" i="12"/>
  <c r="CD6" i="12"/>
  <c r="CQ7" i="12"/>
  <c r="CV6" i="12"/>
  <c r="CR6" i="12"/>
  <c r="CW5" i="12"/>
  <c r="DA5" i="12" s="1"/>
  <c r="BQ7" i="12"/>
  <c r="BR7" i="12"/>
  <c r="BY7" i="12"/>
  <c r="AC8" i="34"/>
  <c r="BZ8" i="34" s="1"/>
  <c r="AB8" i="34"/>
  <c r="N8" i="34"/>
  <c r="AA8" i="34"/>
  <c r="N8" i="33"/>
  <c r="AB8" i="33"/>
  <c r="AC8" i="33"/>
  <c r="BZ8" i="33" s="1"/>
  <c r="AA8" i="33"/>
  <c r="AB9" i="25"/>
  <c r="AC9" i="25"/>
  <c r="BZ9" i="25" s="1"/>
  <c r="AA9" i="25"/>
  <c r="N9" i="25"/>
  <c r="BM9" i="25" s="1"/>
  <c r="BG8" i="25"/>
  <c r="AC9" i="24"/>
  <c r="BZ9" i="24" s="1"/>
  <c r="AA9" i="24"/>
  <c r="AB9" i="24"/>
  <c r="AB9" i="23"/>
  <c r="AC9" i="23"/>
  <c r="BZ9" i="23" s="1"/>
  <c r="AA9" i="23"/>
  <c r="AA9" i="22"/>
  <c r="AB9" i="22"/>
  <c r="AC9" i="22"/>
  <c r="BZ9" i="22" s="1"/>
  <c r="AA9" i="21"/>
  <c r="AC9" i="21"/>
  <c r="BZ9" i="21" s="1"/>
  <c r="AB9" i="21"/>
  <c r="AC10" i="19"/>
  <c r="BZ10" i="19" s="1"/>
  <c r="N10" i="19"/>
  <c r="BM10" i="19" s="1"/>
  <c r="AA10" i="19"/>
  <c r="AB10" i="19"/>
  <c r="BG9" i="19"/>
  <c r="BG7" i="18"/>
  <c r="N8" i="18"/>
  <c r="BM8" i="18" s="1"/>
  <c r="AC8" i="18"/>
  <c r="BZ8" i="18" s="1"/>
  <c r="AA8" i="18"/>
  <c r="AB8" i="18"/>
  <c r="AC9" i="14"/>
  <c r="BZ9" i="14" s="1"/>
  <c r="AA9" i="14"/>
  <c r="AB9" i="14"/>
  <c r="AB8" i="13"/>
  <c r="AA8" i="13"/>
  <c r="AC8" i="13"/>
  <c r="BZ8" i="13" s="1"/>
  <c r="AB8" i="12"/>
  <c r="N8" i="12"/>
  <c r="BM8" i="12" s="1"/>
  <c r="AC8" i="12"/>
  <c r="BZ8" i="12" s="1"/>
  <c r="AA8" i="12"/>
  <c r="BG7" i="12"/>
  <c r="L267" i="33" l="1"/>
  <c r="N266" i="33"/>
  <c r="DA26" i="39"/>
  <c r="DB26" i="39" s="1"/>
  <c r="DB44" i="46"/>
  <c r="CR46" i="46"/>
  <c r="CW45" i="46"/>
  <c r="DA45" i="46" s="1"/>
  <c r="BG47" i="46"/>
  <c r="BM47" i="46"/>
  <c r="CS46" i="46"/>
  <c r="CX45" i="46"/>
  <c r="N48" i="46"/>
  <c r="L49" i="46"/>
  <c r="L32" i="40"/>
  <c r="N31" i="40"/>
  <c r="CX27" i="39"/>
  <c r="CS28" i="39"/>
  <c r="CW27" i="39"/>
  <c r="CR28" i="39"/>
  <c r="N30" i="39"/>
  <c r="L31" i="39"/>
  <c r="BM29" i="39"/>
  <c r="BG29" i="39"/>
  <c r="DB7" i="19"/>
  <c r="DB6" i="25"/>
  <c r="BR8" i="13"/>
  <c r="BQ8" i="13"/>
  <c r="BY8" i="13"/>
  <c r="CV7" i="18"/>
  <c r="CQ8" i="18"/>
  <c r="CW8" i="19"/>
  <c r="DA8" i="19" s="1"/>
  <c r="CR9" i="19"/>
  <c r="BR9" i="23"/>
  <c r="BQ9" i="23"/>
  <c r="BY9" i="23"/>
  <c r="CV8" i="25"/>
  <c r="CQ9" i="25"/>
  <c r="CD7" i="18"/>
  <c r="CD8" i="14"/>
  <c r="BQ8" i="18"/>
  <c r="BR8" i="18"/>
  <c r="BY8" i="18"/>
  <c r="CR7" i="18"/>
  <c r="CW6" i="18"/>
  <c r="DA6" i="18" s="1"/>
  <c r="CS10" i="19"/>
  <c r="CX9" i="19"/>
  <c r="BQ9" i="21"/>
  <c r="BR9" i="21"/>
  <c r="BY9" i="21"/>
  <c r="CV8" i="22"/>
  <c r="CQ9" i="22"/>
  <c r="CX8" i="25"/>
  <c r="CS9" i="25"/>
  <c r="CQ8" i="34"/>
  <c r="CV7" i="34"/>
  <c r="DA7" i="34" s="1"/>
  <c r="CD8" i="23"/>
  <c r="CD9" i="19"/>
  <c r="CV7" i="13"/>
  <c r="CQ8" i="13"/>
  <c r="CV8" i="14"/>
  <c r="CQ9" i="14"/>
  <c r="CX7" i="18"/>
  <c r="CS8" i="18"/>
  <c r="CQ10" i="19"/>
  <c r="CV9" i="19"/>
  <c r="BR9" i="22"/>
  <c r="BQ9" i="22"/>
  <c r="BY9" i="22"/>
  <c r="CQ9" i="24"/>
  <c r="CV8" i="24"/>
  <c r="CR8" i="25"/>
  <c r="CW7" i="25"/>
  <c r="DA7" i="25" s="1"/>
  <c r="BQ9" i="25"/>
  <c r="BR9" i="25"/>
  <c r="BY9" i="25"/>
  <c r="CD8" i="25"/>
  <c r="CD8" i="22"/>
  <c r="CD7" i="13"/>
  <c r="CD8" i="24"/>
  <c r="CD8" i="21"/>
  <c r="BQ9" i="14"/>
  <c r="BR9" i="14"/>
  <c r="BY9" i="14"/>
  <c r="BR10" i="19"/>
  <c r="BQ10" i="19"/>
  <c r="BY10" i="19"/>
  <c r="CQ9" i="21"/>
  <c r="CV8" i="21"/>
  <c r="CV8" i="23"/>
  <c r="CQ9" i="23"/>
  <c r="BR9" i="24"/>
  <c r="BQ9" i="24"/>
  <c r="BY9" i="24"/>
  <c r="BQ8" i="34"/>
  <c r="BR8" i="34"/>
  <c r="BY8" i="34"/>
  <c r="CD8" i="34" s="1"/>
  <c r="DB6" i="33"/>
  <c r="CV7" i="33"/>
  <c r="DA7" i="33" s="1"/>
  <c r="CQ8" i="33"/>
  <c r="BR8" i="33"/>
  <c r="BQ8" i="33"/>
  <c r="BY8" i="33"/>
  <c r="CD8" i="33" s="1"/>
  <c r="BR8" i="12"/>
  <c r="BQ8" i="12"/>
  <c r="BY8" i="12"/>
  <c r="CR7" i="12"/>
  <c r="CW6" i="12"/>
  <c r="DA6" i="12" s="1"/>
  <c r="CX7" i="12"/>
  <c r="CS8" i="12"/>
  <c r="CV7" i="12"/>
  <c r="CQ8" i="12"/>
  <c r="CD7" i="12"/>
  <c r="DB5" i="12"/>
  <c r="N9" i="34"/>
  <c r="AB9" i="34"/>
  <c r="AA9" i="34"/>
  <c r="AC9" i="34"/>
  <c r="BZ9" i="34" s="1"/>
  <c r="AA9" i="33"/>
  <c r="AC9" i="33"/>
  <c r="BZ9" i="33" s="1"/>
  <c r="N9" i="33"/>
  <c r="AB9" i="33"/>
  <c r="BG9" i="25"/>
  <c r="AA10" i="25"/>
  <c r="AB10" i="25"/>
  <c r="AC10" i="25"/>
  <c r="BZ10" i="25" s="1"/>
  <c r="N10" i="25"/>
  <c r="BM10" i="25" s="1"/>
  <c r="AA10" i="24"/>
  <c r="AB10" i="24"/>
  <c r="AC10" i="24"/>
  <c r="BZ10" i="24" s="1"/>
  <c r="AB10" i="23"/>
  <c r="AA10" i="23"/>
  <c r="AC10" i="23"/>
  <c r="BZ10" i="23" s="1"/>
  <c r="AB10" i="22"/>
  <c r="AC10" i="22"/>
  <c r="BZ10" i="22" s="1"/>
  <c r="AA10" i="22"/>
  <c r="AB10" i="21"/>
  <c r="AC10" i="21"/>
  <c r="BZ10" i="21" s="1"/>
  <c r="AA10" i="21"/>
  <c r="BG10" i="19"/>
  <c r="N11" i="19"/>
  <c r="BM11" i="19" s="1"/>
  <c r="AA11" i="19"/>
  <c r="AB11" i="19"/>
  <c r="AC11" i="19"/>
  <c r="BZ11" i="19" s="1"/>
  <c r="BG8" i="18"/>
  <c r="N9" i="18"/>
  <c r="BM9" i="18" s="1"/>
  <c r="AA9" i="18"/>
  <c r="AC9" i="18"/>
  <c r="BZ9" i="18" s="1"/>
  <c r="AB9" i="18"/>
  <c r="AA10" i="14"/>
  <c r="AC10" i="14"/>
  <c r="BZ10" i="14" s="1"/>
  <c r="AB10" i="14"/>
  <c r="AA9" i="13"/>
  <c r="AB9" i="13"/>
  <c r="AC9" i="13"/>
  <c r="BZ9" i="13" s="1"/>
  <c r="N9" i="12"/>
  <c r="BM9" i="12" s="1"/>
  <c r="AA9" i="12"/>
  <c r="AB9" i="12"/>
  <c r="AC9" i="12"/>
  <c r="BZ9" i="12" s="1"/>
  <c r="BG8" i="12"/>
  <c r="N267" i="33" l="1"/>
  <c r="L268" i="33"/>
  <c r="DA27" i="39"/>
  <c r="DB27" i="39" s="1"/>
  <c r="DB45" i="46"/>
  <c r="N49" i="46"/>
  <c r="L50" i="46"/>
  <c r="CS47" i="46"/>
  <c r="CX46" i="46"/>
  <c r="BM48" i="46"/>
  <c r="BG48" i="46"/>
  <c r="CW46" i="46"/>
  <c r="DA46" i="46" s="1"/>
  <c r="CR47" i="46"/>
  <c r="N32" i="40"/>
  <c r="L33" i="40"/>
  <c r="N31" i="39"/>
  <c r="L32" i="39"/>
  <c r="BM30" i="39"/>
  <c r="BG30" i="39"/>
  <c r="CW28" i="39"/>
  <c r="CR29" i="39"/>
  <c r="CX28" i="39"/>
  <c r="CS29" i="39"/>
  <c r="DB7" i="25"/>
  <c r="DB7" i="34"/>
  <c r="BQ10" i="14"/>
  <c r="BR10" i="14"/>
  <c r="BY10" i="14"/>
  <c r="CV8" i="18"/>
  <c r="CQ9" i="18"/>
  <c r="BR11" i="19"/>
  <c r="BQ11" i="19"/>
  <c r="BY11" i="19"/>
  <c r="CV9" i="25"/>
  <c r="CQ10" i="25"/>
  <c r="BR9" i="34"/>
  <c r="BQ9" i="34"/>
  <c r="BY9" i="34"/>
  <c r="CD9" i="34" s="1"/>
  <c r="DB8" i="19"/>
  <c r="DB6" i="18"/>
  <c r="BQ9" i="13"/>
  <c r="BR9" i="13"/>
  <c r="BY9" i="13"/>
  <c r="CW9" i="19"/>
  <c r="DA9" i="19" s="1"/>
  <c r="CR10" i="19"/>
  <c r="CV9" i="22"/>
  <c r="CQ10" i="22"/>
  <c r="BQ10" i="23"/>
  <c r="BR10" i="23"/>
  <c r="BY10" i="23"/>
  <c r="BR10" i="25"/>
  <c r="BQ10" i="25"/>
  <c r="BY10" i="25"/>
  <c r="CQ9" i="34"/>
  <c r="CV8" i="34"/>
  <c r="DA8" i="34" s="1"/>
  <c r="CD10" i="19"/>
  <c r="CD9" i="25"/>
  <c r="CD9" i="22"/>
  <c r="CD9" i="23"/>
  <c r="CV9" i="14"/>
  <c r="CQ10" i="14"/>
  <c r="BR9" i="18"/>
  <c r="BQ9" i="18"/>
  <c r="BY9" i="18"/>
  <c r="CR8" i="18"/>
  <c r="CW7" i="18"/>
  <c r="DA7" i="18" s="1"/>
  <c r="CS11" i="19"/>
  <c r="CX10" i="19"/>
  <c r="CQ10" i="21"/>
  <c r="CV9" i="21"/>
  <c r="BR10" i="22"/>
  <c r="BQ10" i="22"/>
  <c r="BY10" i="22"/>
  <c r="CQ10" i="24"/>
  <c r="CV9" i="24"/>
  <c r="CD8" i="18"/>
  <c r="CQ9" i="13"/>
  <c r="CV8" i="13"/>
  <c r="CX8" i="18"/>
  <c r="CS9" i="18"/>
  <c r="CQ11" i="19"/>
  <c r="CV10" i="19"/>
  <c r="BQ10" i="21"/>
  <c r="BR10" i="21"/>
  <c r="BY10" i="21"/>
  <c r="CV9" i="23"/>
  <c r="CQ10" i="23"/>
  <c r="BR10" i="24"/>
  <c r="BQ10" i="24"/>
  <c r="BY10" i="24"/>
  <c r="CS10" i="25"/>
  <c r="CX9" i="25"/>
  <c r="CR9" i="25"/>
  <c r="CW8" i="25"/>
  <c r="DA8" i="25" s="1"/>
  <c r="CD9" i="24"/>
  <c r="CD9" i="14"/>
  <c r="CD9" i="21"/>
  <c r="CD8" i="13"/>
  <c r="BQ9" i="33"/>
  <c r="BR9" i="33"/>
  <c r="BY9" i="33"/>
  <c r="CD9" i="33" s="1"/>
  <c r="CQ9" i="33"/>
  <c r="CV8" i="33"/>
  <c r="DA8" i="33" s="1"/>
  <c r="DB8" i="33" s="1"/>
  <c r="DB7" i="33"/>
  <c r="DB6" i="12"/>
  <c r="CQ9" i="12"/>
  <c r="CV8" i="12"/>
  <c r="BR9" i="12"/>
  <c r="BQ9" i="12"/>
  <c r="BY9" i="12"/>
  <c r="CD8" i="12"/>
  <c r="CR8" i="12"/>
  <c r="CW7" i="12"/>
  <c r="DA7" i="12" s="1"/>
  <c r="CX8" i="12"/>
  <c r="CS9" i="12"/>
  <c r="AB10" i="34"/>
  <c r="AA10" i="34"/>
  <c r="AC10" i="34"/>
  <c r="BZ10" i="34" s="1"/>
  <c r="N10" i="34"/>
  <c r="AB10" i="33"/>
  <c r="AC10" i="33"/>
  <c r="BZ10" i="33" s="1"/>
  <c r="N10" i="33"/>
  <c r="AA10" i="33"/>
  <c r="BG10" i="25"/>
  <c r="N11" i="25"/>
  <c r="BM11" i="25" s="1"/>
  <c r="AA11" i="25"/>
  <c r="AC11" i="25"/>
  <c r="BZ11" i="25" s="1"/>
  <c r="AB11" i="25"/>
  <c r="AB11" i="24"/>
  <c r="AC11" i="24"/>
  <c r="BZ11" i="24" s="1"/>
  <c r="AA11" i="24"/>
  <c r="AB11" i="23"/>
  <c r="AA11" i="23"/>
  <c r="AC11" i="23"/>
  <c r="BZ11" i="23" s="1"/>
  <c r="AA11" i="22"/>
  <c r="AB11" i="22"/>
  <c r="AC11" i="22"/>
  <c r="BZ11" i="22" s="1"/>
  <c r="AC11" i="21"/>
  <c r="BZ11" i="21" s="1"/>
  <c r="AA11" i="21"/>
  <c r="CV4" i="21" s="1"/>
  <c r="AB11" i="21"/>
  <c r="BG11" i="19"/>
  <c r="AB12" i="19"/>
  <c r="AC12" i="19"/>
  <c r="BZ12" i="19" s="1"/>
  <c r="N12" i="19"/>
  <c r="BM12" i="19" s="1"/>
  <c r="AA12" i="19"/>
  <c r="BG9" i="18"/>
  <c r="AA10" i="18"/>
  <c r="AB10" i="18"/>
  <c r="AC10" i="18"/>
  <c r="BZ10" i="18" s="1"/>
  <c r="N10" i="18"/>
  <c r="BM10" i="18" s="1"/>
  <c r="AB11" i="14"/>
  <c r="AA11" i="14"/>
  <c r="AC11" i="14"/>
  <c r="BZ11" i="14" s="1"/>
  <c r="AA10" i="13"/>
  <c r="AB10" i="13"/>
  <c r="AC10" i="13"/>
  <c r="BZ10" i="13" s="1"/>
  <c r="BG9" i="12"/>
  <c r="AA10" i="12"/>
  <c r="AC10" i="12"/>
  <c r="BZ10" i="12" s="1"/>
  <c r="N10" i="12"/>
  <c r="BM10" i="12" s="1"/>
  <c r="AB10" i="12"/>
  <c r="L269" i="33" l="1"/>
  <c r="N268" i="33"/>
  <c r="DA28" i="39"/>
  <c r="DB28" i="39" s="1"/>
  <c r="DB46" i="46"/>
  <c r="CS48" i="46"/>
  <c r="CX47" i="46"/>
  <c r="L51" i="46"/>
  <c r="N50" i="46"/>
  <c r="BG49" i="46"/>
  <c r="BM49" i="46"/>
  <c r="CW47" i="46"/>
  <c r="DA47" i="46" s="1"/>
  <c r="CR48" i="46"/>
  <c r="DB7" i="12"/>
  <c r="L6" i="43"/>
  <c r="N33" i="40"/>
  <c r="L34" i="40"/>
  <c r="CW29" i="39"/>
  <c r="CR30" i="39"/>
  <c r="CX29" i="39"/>
  <c r="CS30" i="39"/>
  <c r="N32" i="39"/>
  <c r="L33" i="39"/>
  <c r="BG31" i="39"/>
  <c r="BM31" i="39"/>
  <c r="DB9" i="19"/>
  <c r="BR10" i="13"/>
  <c r="BQ10" i="13"/>
  <c r="BY10" i="13"/>
  <c r="BR11" i="14"/>
  <c r="BQ11" i="14"/>
  <c r="BY11" i="14"/>
  <c r="CQ12" i="19"/>
  <c r="CV11" i="19"/>
  <c r="CW10" i="19"/>
  <c r="DA10" i="19" s="1"/>
  <c r="CR11" i="19"/>
  <c r="BR11" i="24"/>
  <c r="BQ11" i="24"/>
  <c r="BY11" i="24"/>
  <c r="CV10" i="25"/>
  <c r="CQ11" i="25"/>
  <c r="CD10" i="21"/>
  <c r="CD9" i="18"/>
  <c r="CD11" i="19"/>
  <c r="CX9" i="18"/>
  <c r="CS10" i="18"/>
  <c r="CR9" i="18"/>
  <c r="CW8" i="18"/>
  <c r="DA8" i="18" s="1"/>
  <c r="BR12" i="19"/>
  <c r="BQ12" i="19"/>
  <c r="BY12" i="19"/>
  <c r="CQ11" i="21"/>
  <c r="CD10" i="23"/>
  <c r="CD9" i="13"/>
  <c r="DB8" i="25"/>
  <c r="CV10" i="14"/>
  <c r="CQ11" i="14"/>
  <c r="CV9" i="18"/>
  <c r="CQ10" i="18"/>
  <c r="BR11" i="21"/>
  <c r="BQ11" i="21"/>
  <c r="BY11" i="21"/>
  <c r="CQ11" i="22"/>
  <c r="CV10" i="22"/>
  <c r="BR11" i="23"/>
  <c r="BQ11" i="23"/>
  <c r="BY11" i="23"/>
  <c r="BQ11" i="25"/>
  <c r="BR11" i="25"/>
  <c r="BY11" i="25"/>
  <c r="CW9" i="25"/>
  <c r="DA9" i="25" s="1"/>
  <c r="CR10" i="25"/>
  <c r="BQ10" i="34"/>
  <c r="BR10" i="34"/>
  <c r="BY10" i="34"/>
  <c r="CD10" i="34" s="1"/>
  <c r="CD10" i="24"/>
  <c r="CD10" i="22"/>
  <c r="CD10" i="14"/>
  <c r="DB8" i="34"/>
  <c r="CV9" i="13"/>
  <c r="CQ10" i="13"/>
  <c r="BR10" i="18"/>
  <c r="BQ10" i="18"/>
  <c r="BY10" i="18"/>
  <c r="CS12" i="19"/>
  <c r="CX11" i="19"/>
  <c r="BR11" i="22"/>
  <c r="BQ11" i="22"/>
  <c r="BY11" i="22"/>
  <c r="CQ11" i="23"/>
  <c r="CV10" i="23"/>
  <c r="CQ11" i="24"/>
  <c r="CV10" i="24"/>
  <c r="CS11" i="25"/>
  <c r="CX10" i="25"/>
  <c r="CQ10" i="34"/>
  <c r="CV9" i="34"/>
  <c r="DA9" i="34" s="1"/>
  <c r="CD10" i="25"/>
  <c r="DB7" i="18"/>
  <c r="BR10" i="33"/>
  <c r="BQ10" i="33"/>
  <c r="BY10" i="33"/>
  <c r="CD10" i="33" s="1"/>
  <c r="CV9" i="33"/>
  <c r="DA9" i="33" s="1"/>
  <c r="CQ10" i="33"/>
  <c r="CQ10" i="12"/>
  <c r="CV9" i="12"/>
  <c r="CS10" i="12"/>
  <c r="CX9" i="12"/>
  <c r="BR10" i="12"/>
  <c r="BQ10" i="12"/>
  <c r="BY10" i="12"/>
  <c r="CR9" i="12"/>
  <c r="CW8" i="12"/>
  <c r="DA8" i="12" s="1"/>
  <c r="CD9" i="12"/>
  <c r="AC11" i="34"/>
  <c r="BZ11" i="34" s="1"/>
  <c r="N11" i="34"/>
  <c r="AA11" i="34"/>
  <c r="AB11" i="34"/>
  <c r="AC11" i="33"/>
  <c r="BZ11" i="33" s="1"/>
  <c r="AB11" i="33"/>
  <c r="N11" i="33"/>
  <c r="AA11" i="33"/>
  <c r="BG11" i="25"/>
  <c r="AA12" i="25"/>
  <c r="AC12" i="25"/>
  <c r="BZ12" i="25" s="1"/>
  <c r="N12" i="25"/>
  <c r="BM12" i="25" s="1"/>
  <c r="AB12" i="25"/>
  <c r="AA12" i="24"/>
  <c r="AB12" i="24"/>
  <c r="AC12" i="24"/>
  <c r="BZ12" i="24" s="1"/>
  <c r="AA12" i="23"/>
  <c r="AB12" i="23"/>
  <c r="AC12" i="23"/>
  <c r="BZ12" i="23" s="1"/>
  <c r="AC12" i="22"/>
  <c r="BZ12" i="22" s="1"/>
  <c r="AA12" i="22"/>
  <c r="AB12" i="22"/>
  <c r="AB12" i="21"/>
  <c r="AA12" i="21"/>
  <c r="AC12" i="21"/>
  <c r="BZ12" i="21" s="1"/>
  <c r="AB13" i="19"/>
  <c r="N13" i="19"/>
  <c r="BM13" i="19" s="1"/>
  <c r="AC13" i="19"/>
  <c r="BZ13" i="19" s="1"/>
  <c r="AA13" i="19"/>
  <c r="BG12" i="19"/>
  <c r="AB11" i="18"/>
  <c r="AC11" i="18"/>
  <c r="BZ11" i="18" s="1"/>
  <c r="AA11" i="18"/>
  <c r="N11" i="18"/>
  <c r="BM11" i="18" s="1"/>
  <c r="BG10" i="18"/>
  <c r="AA12" i="14"/>
  <c r="AB12" i="14"/>
  <c r="AC12" i="14"/>
  <c r="BZ12" i="14" s="1"/>
  <c r="AC11" i="13"/>
  <c r="BZ11" i="13" s="1"/>
  <c r="AA11" i="13"/>
  <c r="AB11" i="13"/>
  <c r="AB11" i="12"/>
  <c r="AC11" i="12"/>
  <c r="BZ11" i="12" s="1"/>
  <c r="N11" i="12"/>
  <c r="BM11" i="12" s="1"/>
  <c r="AA11" i="12"/>
  <c r="BG10" i="12"/>
  <c r="N269" i="33" l="1"/>
  <c r="L270" i="33"/>
  <c r="DA29" i="39"/>
  <c r="DB29" i="39" s="1"/>
  <c r="DB47" i="46"/>
  <c r="BG50" i="46"/>
  <c r="BM50" i="46"/>
  <c r="CS49" i="46"/>
  <c r="CX48" i="46"/>
  <c r="L52" i="46"/>
  <c r="N51" i="46"/>
  <c r="CW48" i="46"/>
  <c r="DA48" i="46" s="1"/>
  <c r="CR49" i="46"/>
  <c r="L35" i="40"/>
  <c r="N34" i="40"/>
  <c r="CW30" i="39"/>
  <c r="CR31" i="39"/>
  <c r="BM32" i="39"/>
  <c r="BG32" i="39"/>
  <c r="N33" i="39"/>
  <c r="L34" i="39"/>
  <c r="CX30" i="39"/>
  <c r="CS31" i="39"/>
  <c r="DB9" i="34"/>
  <c r="DB8" i="18"/>
  <c r="DB10" i="19"/>
  <c r="CV10" i="13"/>
  <c r="CQ11" i="13"/>
  <c r="CX10" i="18"/>
  <c r="CS11" i="18"/>
  <c r="CW11" i="19"/>
  <c r="DA11" i="19" s="1"/>
  <c r="DB11" i="19" s="1"/>
  <c r="CR12" i="19"/>
  <c r="BQ13" i="19"/>
  <c r="BR13" i="19"/>
  <c r="BY13" i="19"/>
  <c r="BQ12" i="21"/>
  <c r="BR12" i="21"/>
  <c r="BY12" i="21"/>
  <c r="CV11" i="22"/>
  <c r="CQ12" i="22"/>
  <c r="BR12" i="24"/>
  <c r="BQ12" i="24"/>
  <c r="BY12" i="24"/>
  <c r="CQ11" i="34"/>
  <c r="CV10" i="34"/>
  <c r="DA10" i="34" s="1"/>
  <c r="DB10" i="34" s="1"/>
  <c r="CD11" i="25"/>
  <c r="CD11" i="24"/>
  <c r="CD10" i="13"/>
  <c r="BR11" i="13"/>
  <c r="BQ11" i="13"/>
  <c r="BY11" i="13"/>
  <c r="CV11" i="14"/>
  <c r="CQ12" i="14"/>
  <c r="CR10" i="18"/>
  <c r="CW9" i="18"/>
  <c r="DA9" i="18" s="1"/>
  <c r="BQ11" i="18"/>
  <c r="BR11" i="18"/>
  <c r="BY11" i="18"/>
  <c r="CS13" i="19"/>
  <c r="CX12" i="19"/>
  <c r="CV11" i="21"/>
  <c r="CQ12" i="21"/>
  <c r="BQ12" i="22"/>
  <c r="BR12" i="22"/>
  <c r="BY12" i="22"/>
  <c r="CS12" i="25"/>
  <c r="CX11" i="25"/>
  <c r="BR11" i="34"/>
  <c r="BQ11" i="34"/>
  <c r="BY11" i="34"/>
  <c r="CD11" i="34" s="1"/>
  <c r="CD11" i="22"/>
  <c r="CD10" i="18"/>
  <c r="CD11" i="21"/>
  <c r="CD12" i="19"/>
  <c r="BR12" i="14"/>
  <c r="BQ12" i="14"/>
  <c r="BY12" i="14"/>
  <c r="CV11" i="23"/>
  <c r="CQ12" i="23"/>
  <c r="BR12" i="25"/>
  <c r="BQ12" i="25"/>
  <c r="BY12" i="25"/>
  <c r="CR11" i="25"/>
  <c r="CW10" i="25"/>
  <c r="DA10" i="25" s="1"/>
  <c r="CD11" i="23"/>
  <c r="CD11" i="14"/>
  <c r="DB9" i="25"/>
  <c r="CV10" i="18"/>
  <c r="CQ11" i="18"/>
  <c r="CQ13" i="19"/>
  <c r="CV12" i="19"/>
  <c r="BQ12" i="23"/>
  <c r="BR12" i="23"/>
  <c r="BY12" i="23"/>
  <c r="CQ12" i="24"/>
  <c r="CV11" i="24"/>
  <c r="CQ12" i="25"/>
  <c r="CV11" i="25"/>
  <c r="BR11" i="33"/>
  <c r="BQ11" i="33"/>
  <c r="BY11" i="33"/>
  <c r="CD11" i="33" s="1"/>
  <c r="DB9" i="33"/>
  <c r="CV10" i="33"/>
  <c r="DA10" i="33" s="1"/>
  <c r="CQ11" i="33"/>
  <c r="DB8" i="12"/>
  <c r="CR10" i="12"/>
  <c r="CW9" i="12"/>
  <c r="DA9" i="12" s="1"/>
  <c r="CQ11" i="12"/>
  <c r="CV10" i="12"/>
  <c r="BQ11" i="12"/>
  <c r="BR11" i="12"/>
  <c r="BY11" i="12"/>
  <c r="CD10" i="12"/>
  <c r="CX10" i="12"/>
  <c r="CS11" i="12"/>
  <c r="AA12" i="34"/>
  <c r="AB12" i="34"/>
  <c r="N12" i="34"/>
  <c r="AC12" i="34"/>
  <c r="BZ12" i="34" s="1"/>
  <c r="N12" i="33"/>
  <c r="AB12" i="33"/>
  <c r="AC12" i="33"/>
  <c r="BZ12" i="33" s="1"/>
  <c r="AA12" i="33"/>
  <c r="BG12" i="25"/>
  <c r="AB13" i="25"/>
  <c r="AC13" i="25"/>
  <c r="BZ13" i="25" s="1"/>
  <c r="N13" i="25"/>
  <c r="BM13" i="25" s="1"/>
  <c r="AA13" i="25"/>
  <c r="AC13" i="24"/>
  <c r="BZ13" i="24" s="1"/>
  <c r="AA13" i="24"/>
  <c r="AB13" i="24"/>
  <c r="AB13" i="23"/>
  <c r="AC13" i="23"/>
  <c r="BZ13" i="23" s="1"/>
  <c r="AA13" i="23"/>
  <c r="AA13" i="22"/>
  <c r="AB13" i="22"/>
  <c r="AC13" i="22"/>
  <c r="BZ13" i="22" s="1"/>
  <c r="AA13" i="21"/>
  <c r="AB13" i="21"/>
  <c r="AC13" i="21"/>
  <c r="BZ13" i="21" s="1"/>
  <c r="AA14" i="19"/>
  <c r="AB14" i="19"/>
  <c r="AC14" i="19"/>
  <c r="BZ14" i="19" s="1"/>
  <c r="N14" i="19"/>
  <c r="BM14" i="19" s="1"/>
  <c r="BG13" i="19"/>
  <c r="BG11" i="18"/>
  <c r="N12" i="18"/>
  <c r="BM12" i="18" s="1"/>
  <c r="AB12" i="18"/>
  <c r="AC12" i="18"/>
  <c r="BZ12" i="18" s="1"/>
  <c r="AA12" i="18"/>
  <c r="AA13" i="14"/>
  <c r="AB13" i="14"/>
  <c r="AC13" i="14"/>
  <c r="BZ13" i="14" s="1"/>
  <c r="AB12" i="13"/>
  <c r="AA12" i="13"/>
  <c r="AC12" i="13"/>
  <c r="BZ12" i="13" s="1"/>
  <c r="AC12" i="12"/>
  <c r="BZ12" i="12" s="1"/>
  <c r="N12" i="12"/>
  <c r="BM12" i="12" s="1"/>
  <c r="AA12" i="12"/>
  <c r="AB12" i="12"/>
  <c r="BG11" i="12"/>
  <c r="N270" i="33" l="1"/>
  <c r="L271" i="33"/>
  <c r="DA30" i="39"/>
  <c r="DB30" i="39" s="1"/>
  <c r="DB48" i="46"/>
  <c r="BG51" i="46"/>
  <c r="BM51" i="46"/>
  <c r="CX49" i="46"/>
  <c r="CS50" i="46"/>
  <c r="N52" i="46"/>
  <c r="L53" i="46"/>
  <c r="CW49" i="46"/>
  <c r="DA49" i="46" s="1"/>
  <c r="CR50" i="46"/>
  <c r="L36" i="40"/>
  <c r="N35" i="40"/>
  <c r="CW31" i="39"/>
  <c r="CR32" i="39"/>
  <c r="CX31" i="39"/>
  <c r="CS32" i="39"/>
  <c r="N34" i="39"/>
  <c r="L35" i="39"/>
  <c r="BM33" i="39"/>
  <c r="BG33" i="39"/>
  <c r="DB9" i="18"/>
  <c r="BR12" i="13"/>
  <c r="BQ12" i="13"/>
  <c r="BY12" i="13"/>
  <c r="CV12" i="14"/>
  <c r="CQ13" i="14"/>
  <c r="CV11" i="18"/>
  <c r="CQ12" i="18"/>
  <c r="CR11" i="18"/>
  <c r="CW10" i="18"/>
  <c r="DA10" i="18" s="1"/>
  <c r="DB10" i="18" s="1"/>
  <c r="BQ14" i="19"/>
  <c r="BR14" i="19"/>
  <c r="BY14" i="19"/>
  <c r="CQ13" i="22"/>
  <c r="CV12" i="22"/>
  <c r="BQ13" i="23"/>
  <c r="BR13" i="23"/>
  <c r="BY13" i="23"/>
  <c r="CQ13" i="24"/>
  <c r="CV12" i="24"/>
  <c r="CX12" i="25"/>
  <c r="CS13" i="25"/>
  <c r="CV11" i="13"/>
  <c r="CQ12" i="13"/>
  <c r="BR13" i="14"/>
  <c r="BQ13" i="14"/>
  <c r="BY13" i="14"/>
  <c r="CX11" i="18"/>
  <c r="CS12" i="18"/>
  <c r="BR13" i="22"/>
  <c r="BQ13" i="22"/>
  <c r="BY13" i="22"/>
  <c r="BQ13" i="24"/>
  <c r="BR13" i="24"/>
  <c r="BY13" i="24"/>
  <c r="CQ13" i="25"/>
  <c r="CV12" i="25"/>
  <c r="CW11" i="25"/>
  <c r="DA11" i="25" s="1"/>
  <c r="CR12" i="25"/>
  <c r="CV11" i="34"/>
  <c r="DA11" i="34" s="1"/>
  <c r="CQ12" i="34"/>
  <c r="CD12" i="25"/>
  <c r="CD12" i="22"/>
  <c r="CD11" i="18"/>
  <c r="CD11" i="13"/>
  <c r="CD12" i="21"/>
  <c r="BQ12" i="18"/>
  <c r="BR12" i="18"/>
  <c r="BY12" i="18"/>
  <c r="CS14" i="19"/>
  <c r="CX13" i="19"/>
  <c r="CV12" i="21"/>
  <c r="CQ13" i="21"/>
  <c r="BR13" i="25"/>
  <c r="BQ13" i="25"/>
  <c r="BY13" i="25"/>
  <c r="BR12" i="34"/>
  <c r="BQ12" i="34"/>
  <c r="BY12" i="34"/>
  <c r="CD12" i="34" s="1"/>
  <c r="CD12" i="14"/>
  <c r="CD12" i="24"/>
  <c r="CD13" i="19"/>
  <c r="CW12" i="19"/>
  <c r="DA12" i="19" s="1"/>
  <c r="CR13" i="19"/>
  <c r="CQ14" i="19"/>
  <c r="CV13" i="19"/>
  <c r="BQ13" i="21"/>
  <c r="BR13" i="21"/>
  <c r="BY13" i="21"/>
  <c r="CQ13" i="23"/>
  <c r="CV12" i="23"/>
  <c r="CD12" i="23"/>
  <c r="DB10" i="25"/>
  <c r="DB10" i="33"/>
  <c r="CQ12" i="33"/>
  <c r="CV11" i="33"/>
  <c r="DA11" i="33" s="1"/>
  <c r="DB11" i="33" s="1"/>
  <c r="BR12" i="33"/>
  <c r="BQ12" i="33"/>
  <c r="BY12" i="33"/>
  <c r="CD12" i="33" s="1"/>
  <c r="DB9" i="12"/>
  <c r="BR12" i="12"/>
  <c r="BQ12" i="12"/>
  <c r="BY12" i="12"/>
  <c r="CW10" i="12"/>
  <c r="DA10" i="12" s="1"/>
  <c r="CR11" i="12"/>
  <c r="CD11" i="12"/>
  <c r="CX11" i="12"/>
  <c r="CS12" i="12"/>
  <c r="CV11" i="12"/>
  <c r="CQ12" i="12"/>
  <c r="N13" i="34"/>
  <c r="AC13" i="34"/>
  <c r="BZ13" i="34" s="1"/>
  <c r="AB13" i="34"/>
  <c r="AA13" i="34"/>
  <c r="AA13" i="33"/>
  <c r="AB13" i="33"/>
  <c r="N13" i="33"/>
  <c r="AC13" i="33"/>
  <c r="BZ13" i="33" s="1"/>
  <c r="BG13" i="25"/>
  <c r="AA14" i="25"/>
  <c r="N14" i="25"/>
  <c r="BM14" i="25" s="1"/>
  <c r="AB14" i="25"/>
  <c r="AC14" i="25"/>
  <c r="BZ14" i="25" s="1"/>
  <c r="AA14" i="24"/>
  <c r="CV3" i="24" s="1"/>
  <c r="AB14" i="24"/>
  <c r="AC14" i="24"/>
  <c r="BZ14" i="24" s="1"/>
  <c r="AA14" i="23"/>
  <c r="CV3" i="23" s="1"/>
  <c r="AB14" i="23"/>
  <c r="AC14" i="23"/>
  <c r="BZ14" i="23" s="1"/>
  <c r="AB14" i="22"/>
  <c r="AC14" i="22"/>
  <c r="BZ14" i="22" s="1"/>
  <c r="AA14" i="22"/>
  <c r="CV3" i="22" s="1"/>
  <c r="AB14" i="21"/>
  <c r="AC14" i="21"/>
  <c r="BZ14" i="21" s="1"/>
  <c r="AA14" i="21"/>
  <c r="BG14" i="19"/>
  <c r="N15" i="19"/>
  <c r="BM15" i="19" s="1"/>
  <c r="AB15" i="19"/>
  <c r="AC15" i="19"/>
  <c r="BZ15" i="19" s="1"/>
  <c r="AA15" i="19"/>
  <c r="N13" i="18"/>
  <c r="BM13" i="18" s="1"/>
  <c r="AA13" i="18"/>
  <c r="AB13" i="18"/>
  <c r="AC13" i="18"/>
  <c r="BZ13" i="18" s="1"/>
  <c r="BG12" i="18"/>
  <c r="AA14" i="14"/>
  <c r="AB14" i="14"/>
  <c r="AC14" i="14"/>
  <c r="BZ14" i="14" s="1"/>
  <c r="AC13" i="13"/>
  <c r="BZ13" i="13" s="1"/>
  <c r="AA13" i="13"/>
  <c r="AB13" i="13"/>
  <c r="BG12" i="12"/>
  <c r="N13" i="12"/>
  <c r="BM13" i="12" s="1"/>
  <c r="AB13" i="12"/>
  <c r="AA13" i="12"/>
  <c r="AC13" i="12"/>
  <c r="BZ13" i="12" s="1"/>
  <c r="N271" i="33" l="1"/>
  <c r="L272" i="33"/>
  <c r="DA31" i="39"/>
  <c r="DB31" i="39" s="1"/>
  <c r="DB49" i="46"/>
  <c r="N53" i="46"/>
  <c r="L54" i="46"/>
  <c r="CS51" i="46"/>
  <c r="CX50" i="46"/>
  <c r="BM52" i="46"/>
  <c r="BG52" i="46"/>
  <c r="CW50" i="46"/>
  <c r="DA50" i="46" s="1"/>
  <c r="CR51" i="46"/>
  <c r="L37" i="40"/>
  <c r="N36" i="40"/>
  <c r="CW32" i="39"/>
  <c r="CR33" i="39"/>
  <c r="CX32" i="39"/>
  <c r="CS33" i="39"/>
  <c r="N35" i="39"/>
  <c r="L36" i="39"/>
  <c r="BM34" i="39"/>
  <c r="BG34" i="39"/>
  <c r="DB11" i="25"/>
  <c r="CV12" i="13"/>
  <c r="CQ13" i="13"/>
  <c r="CQ15" i="19"/>
  <c r="CV14" i="19"/>
  <c r="CW13" i="19"/>
  <c r="DA13" i="19" s="1"/>
  <c r="CR14" i="19"/>
  <c r="CQ14" i="22"/>
  <c r="BQ14" i="24"/>
  <c r="BR14" i="24"/>
  <c r="BY14" i="24"/>
  <c r="CX13" i="25"/>
  <c r="CS14" i="25"/>
  <c r="BR13" i="34"/>
  <c r="BQ13" i="34"/>
  <c r="BY13" i="34"/>
  <c r="CD13" i="34" s="1"/>
  <c r="CD13" i="14"/>
  <c r="CD13" i="23"/>
  <c r="CD14" i="19"/>
  <c r="CD12" i="13"/>
  <c r="BR14" i="14"/>
  <c r="BQ14" i="14"/>
  <c r="BY14" i="14"/>
  <c r="BR13" i="18"/>
  <c r="BQ13" i="18"/>
  <c r="BY13" i="18"/>
  <c r="BQ14" i="23"/>
  <c r="BR14" i="23"/>
  <c r="BY14" i="23"/>
  <c r="CV13" i="25"/>
  <c r="CQ14" i="25"/>
  <c r="CV13" i="14"/>
  <c r="CQ14" i="14"/>
  <c r="CR12" i="18"/>
  <c r="CW11" i="18"/>
  <c r="DA11" i="18" s="1"/>
  <c r="CX12" i="18"/>
  <c r="CS13" i="18"/>
  <c r="CS15" i="19"/>
  <c r="CX14" i="19"/>
  <c r="BR14" i="22"/>
  <c r="BQ14" i="22"/>
  <c r="BY14" i="22"/>
  <c r="CQ14" i="23"/>
  <c r="CV13" i="23"/>
  <c r="BQ14" i="25"/>
  <c r="BR14" i="25"/>
  <c r="BY14" i="25"/>
  <c r="CV12" i="34"/>
  <c r="DA12" i="34" s="1"/>
  <c r="CQ13" i="34"/>
  <c r="CQ14" i="24"/>
  <c r="CV13" i="24"/>
  <c r="BR13" i="13"/>
  <c r="BQ13" i="13"/>
  <c r="BY13" i="13"/>
  <c r="CV12" i="18"/>
  <c r="CQ13" i="18"/>
  <c r="BR15" i="19"/>
  <c r="BQ15" i="19"/>
  <c r="BY15" i="19"/>
  <c r="BQ14" i="21"/>
  <c r="BR14" i="21"/>
  <c r="BY14" i="21"/>
  <c r="CW12" i="25"/>
  <c r="DA12" i="25" s="1"/>
  <c r="CR13" i="25"/>
  <c r="CD13" i="21"/>
  <c r="CD13" i="25"/>
  <c r="CD12" i="18"/>
  <c r="CD13" i="24"/>
  <c r="DB11" i="34"/>
  <c r="DB12" i="19"/>
  <c r="CD13" i="22"/>
  <c r="CQ13" i="33"/>
  <c r="CV12" i="33"/>
  <c r="DA12" i="33" s="1"/>
  <c r="DB12" i="33" s="1"/>
  <c r="BR13" i="33"/>
  <c r="BQ13" i="33"/>
  <c r="BY13" i="33"/>
  <c r="CD13" i="33" s="1"/>
  <c r="DB10" i="12"/>
  <c r="CQ13" i="12"/>
  <c r="CV12" i="12"/>
  <c r="CR12" i="12"/>
  <c r="CW11" i="12"/>
  <c r="DA11" i="12" s="1"/>
  <c r="CS13" i="12"/>
  <c r="CX12" i="12"/>
  <c r="BQ13" i="12"/>
  <c r="BR13" i="12"/>
  <c r="BY13" i="12"/>
  <c r="CD12" i="12"/>
  <c r="AA14" i="34"/>
  <c r="AC14" i="34"/>
  <c r="BZ14" i="34" s="1"/>
  <c r="N14" i="34"/>
  <c r="AB14" i="34"/>
  <c r="AB14" i="33"/>
  <c r="AC14" i="33"/>
  <c r="BZ14" i="33" s="1"/>
  <c r="N14" i="33"/>
  <c r="AA14" i="33"/>
  <c r="BG14" i="25"/>
  <c r="N15" i="25"/>
  <c r="BM15" i="25" s="1"/>
  <c r="AA15" i="25"/>
  <c r="AC15" i="25"/>
  <c r="BZ15" i="25" s="1"/>
  <c r="AB15" i="25"/>
  <c r="AB15" i="24"/>
  <c r="AA15" i="24"/>
  <c r="AC15" i="24"/>
  <c r="BZ15" i="24" s="1"/>
  <c r="AC15" i="23"/>
  <c r="BZ15" i="23" s="1"/>
  <c r="AB15" i="23"/>
  <c r="AA15" i="23"/>
  <c r="AA15" i="22"/>
  <c r="CV13" i="22" s="1"/>
  <c r="AB15" i="22"/>
  <c r="AC15" i="22"/>
  <c r="BZ15" i="22" s="1"/>
  <c r="AC15" i="21"/>
  <c r="BZ15" i="21" s="1"/>
  <c r="AA15" i="21"/>
  <c r="AB15" i="21"/>
  <c r="BG15" i="19"/>
  <c r="AA16" i="19"/>
  <c r="AB16" i="19"/>
  <c r="AC16" i="19"/>
  <c r="BZ16" i="19" s="1"/>
  <c r="N16" i="19"/>
  <c r="BM16" i="19" s="1"/>
  <c r="AA14" i="18"/>
  <c r="AB14" i="18"/>
  <c r="AC14" i="18"/>
  <c r="BZ14" i="18" s="1"/>
  <c r="N14" i="18"/>
  <c r="BM14" i="18" s="1"/>
  <c r="BG13" i="18"/>
  <c r="AB15" i="14"/>
  <c r="AC15" i="14"/>
  <c r="BZ15" i="14" s="1"/>
  <c r="AA15" i="14"/>
  <c r="AC14" i="13"/>
  <c r="BZ14" i="13" s="1"/>
  <c r="AA14" i="13"/>
  <c r="AB14" i="13"/>
  <c r="BG13" i="12"/>
  <c r="AA14" i="12"/>
  <c r="AB14" i="12"/>
  <c r="AC14" i="12"/>
  <c r="BZ14" i="12" s="1"/>
  <c r="N14" i="12"/>
  <c r="BM14" i="12" s="1"/>
  <c r="N272" i="33" l="1"/>
  <c r="L273" i="33"/>
  <c r="DB50" i="46"/>
  <c r="CW51" i="46"/>
  <c r="DA51" i="46" s="1"/>
  <c r="CR52" i="46"/>
  <c r="L55" i="46"/>
  <c r="N54" i="46"/>
  <c r="CX51" i="46"/>
  <c r="CS52" i="46"/>
  <c r="BM53" i="46"/>
  <c r="BG53" i="46"/>
  <c r="DB11" i="12"/>
  <c r="N37" i="40"/>
  <c r="L38" i="40"/>
  <c r="DA32" i="39"/>
  <c r="DB32" i="39" s="1"/>
  <c r="CW33" i="39"/>
  <c r="CR34" i="39"/>
  <c r="CX33" i="39"/>
  <c r="CS34" i="39"/>
  <c r="BM35" i="39"/>
  <c r="BG35" i="39"/>
  <c r="N36" i="39"/>
  <c r="L37" i="39"/>
  <c r="BR15" i="14"/>
  <c r="BQ15" i="14"/>
  <c r="BY15" i="14"/>
  <c r="CW12" i="18"/>
  <c r="DA12" i="18" s="1"/>
  <c r="DB12" i="18" s="1"/>
  <c r="CR13" i="18"/>
  <c r="CV13" i="13"/>
  <c r="CQ14" i="13"/>
  <c r="CV14" i="14"/>
  <c r="CQ15" i="14"/>
  <c r="CX13" i="18"/>
  <c r="CS14" i="18"/>
  <c r="CS16" i="19"/>
  <c r="CX15" i="19"/>
  <c r="CW14" i="19"/>
  <c r="DA14" i="19" s="1"/>
  <c r="DB14" i="19" s="1"/>
  <c r="CR15" i="19"/>
  <c r="CQ15" i="25"/>
  <c r="CV14" i="25"/>
  <c r="CD15" i="19"/>
  <c r="CD13" i="13"/>
  <c r="CD14" i="25"/>
  <c r="CD14" i="23"/>
  <c r="DB12" i="25"/>
  <c r="DB11" i="18"/>
  <c r="BR14" i="13"/>
  <c r="BQ14" i="13"/>
  <c r="BY14" i="13"/>
  <c r="CQ16" i="19"/>
  <c r="CV15" i="19"/>
  <c r="BR14" i="34"/>
  <c r="BQ14" i="34"/>
  <c r="BY14" i="34"/>
  <c r="CD14" i="34" s="1"/>
  <c r="BR14" i="18"/>
  <c r="BQ14" i="18"/>
  <c r="BY14" i="18"/>
  <c r="BR16" i="19"/>
  <c r="BQ16" i="19"/>
  <c r="BY16" i="19"/>
  <c r="BR15" i="21"/>
  <c r="BQ15" i="21"/>
  <c r="BY15" i="21"/>
  <c r="CQ15" i="22"/>
  <c r="BQ15" i="23"/>
  <c r="BR15" i="23"/>
  <c r="BY15" i="23"/>
  <c r="BR15" i="25"/>
  <c r="BQ15" i="25"/>
  <c r="BY15" i="25"/>
  <c r="CR14" i="25"/>
  <c r="CW13" i="25"/>
  <c r="DA13" i="25" s="1"/>
  <c r="CV13" i="34"/>
  <c r="DA13" i="34" s="1"/>
  <c r="CQ14" i="34"/>
  <c r="CD14" i="22"/>
  <c r="CD13" i="18"/>
  <c r="DB13" i="19"/>
  <c r="CQ14" i="18"/>
  <c r="CV13" i="18"/>
  <c r="CQ15" i="21"/>
  <c r="CV14" i="21"/>
  <c r="CQ15" i="24"/>
  <c r="CD14" i="21"/>
  <c r="BR15" i="22"/>
  <c r="BQ15" i="22"/>
  <c r="BY15" i="22"/>
  <c r="CQ15" i="23"/>
  <c r="BR15" i="24"/>
  <c r="BQ15" i="24"/>
  <c r="BY15" i="24"/>
  <c r="CX14" i="25"/>
  <c r="CS15" i="25"/>
  <c r="CD14" i="14"/>
  <c r="CD14" i="24"/>
  <c r="DB12" i="34"/>
  <c r="CV13" i="33"/>
  <c r="DA13" i="33" s="1"/>
  <c r="CQ14" i="33"/>
  <c r="BR14" i="33"/>
  <c r="BQ14" i="33"/>
  <c r="BY14" i="33"/>
  <c r="CD14" i="33" s="1"/>
  <c r="CS14" i="12"/>
  <c r="CX13" i="12"/>
  <c r="CR13" i="12"/>
  <c r="CW12" i="12"/>
  <c r="DA12" i="12" s="1"/>
  <c r="CQ14" i="12"/>
  <c r="CV13" i="12"/>
  <c r="BR14" i="12"/>
  <c r="BQ14" i="12"/>
  <c r="BY14" i="12"/>
  <c r="CD13" i="12"/>
  <c r="AB15" i="34"/>
  <c r="N15" i="34"/>
  <c r="AC15" i="34"/>
  <c r="BZ15" i="34" s="1"/>
  <c r="AA15" i="34"/>
  <c r="AC15" i="33"/>
  <c r="BZ15" i="33" s="1"/>
  <c r="AA15" i="33"/>
  <c r="N15" i="33"/>
  <c r="AB15" i="33"/>
  <c r="BG15" i="25"/>
  <c r="AA16" i="25"/>
  <c r="AC16" i="25"/>
  <c r="BZ16" i="25" s="1"/>
  <c r="N16" i="25"/>
  <c r="BM16" i="25" s="1"/>
  <c r="AB16" i="25"/>
  <c r="AC16" i="24"/>
  <c r="BZ16" i="24" s="1"/>
  <c r="AB16" i="24"/>
  <c r="AA16" i="24"/>
  <c r="AA16" i="23"/>
  <c r="AB16" i="23"/>
  <c r="AC16" i="23"/>
  <c r="BZ16" i="23" s="1"/>
  <c r="AC16" i="22"/>
  <c r="BZ16" i="22" s="1"/>
  <c r="AA16" i="22"/>
  <c r="AB16" i="22"/>
  <c r="AA16" i="21"/>
  <c r="AB16" i="21"/>
  <c r="AC16" i="21"/>
  <c r="BZ16" i="21" s="1"/>
  <c r="AB17" i="19"/>
  <c r="N17" i="19"/>
  <c r="BM17" i="19" s="1"/>
  <c r="AA17" i="19"/>
  <c r="AC17" i="19"/>
  <c r="BZ17" i="19" s="1"/>
  <c r="BG16" i="19"/>
  <c r="BG14" i="18"/>
  <c r="AB15" i="18"/>
  <c r="AC15" i="18"/>
  <c r="BZ15" i="18" s="1"/>
  <c r="N15" i="18"/>
  <c r="BM15" i="18" s="1"/>
  <c r="AA15" i="18"/>
  <c r="AC16" i="14"/>
  <c r="BZ16" i="14" s="1"/>
  <c r="AA16" i="14"/>
  <c r="CV5" i="14" s="1"/>
  <c r="AB16" i="14"/>
  <c r="AB15" i="13"/>
  <c r="AC15" i="13"/>
  <c r="BZ15" i="13" s="1"/>
  <c r="AA15" i="13"/>
  <c r="CV4" i="13" s="1"/>
  <c r="AB15" i="12"/>
  <c r="AC15" i="12"/>
  <c r="BZ15" i="12" s="1"/>
  <c r="N15" i="12"/>
  <c r="BM15" i="12" s="1"/>
  <c r="AA15" i="12"/>
  <c r="BG14" i="12"/>
  <c r="N273" i="33" l="1"/>
  <c r="L274" i="33"/>
  <c r="DA33" i="39"/>
  <c r="DB33" i="39" s="1"/>
  <c r="DB51" i="46"/>
  <c r="CS53" i="46"/>
  <c r="CX52" i="46"/>
  <c r="CR53" i="46"/>
  <c r="CW52" i="46"/>
  <c r="BM54" i="46"/>
  <c r="BG54" i="46"/>
  <c r="L56" i="46"/>
  <c r="N55" i="46"/>
  <c r="DB12" i="12"/>
  <c r="CD14" i="12"/>
  <c r="N38" i="40"/>
  <c r="L39" i="40"/>
  <c r="BG36" i="39"/>
  <c r="BM36" i="39"/>
  <c r="N37" i="39"/>
  <c r="L38" i="39"/>
  <c r="CW34" i="39"/>
  <c r="CR35" i="39"/>
  <c r="CX34" i="39"/>
  <c r="CS35" i="39"/>
  <c r="DB13" i="34"/>
  <c r="BQ15" i="13"/>
  <c r="BR15" i="13"/>
  <c r="BY15" i="13"/>
  <c r="BR16" i="14"/>
  <c r="BQ16" i="14"/>
  <c r="BY16" i="14"/>
  <c r="CV15" i="24"/>
  <c r="CQ16" i="24"/>
  <c r="CV15" i="25"/>
  <c r="CQ16" i="25"/>
  <c r="CD15" i="22"/>
  <c r="CD15" i="23"/>
  <c r="CD14" i="18"/>
  <c r="CD14" i="13"/>
  <c r="DB13" i="25"/>
  <c r="CS15" i="18"/>
  <c r="CX14" i="18"/>
  <c r="CW15" i="19"/>
  <c r="DA15" i="19" s="1"/>
  <c r="DB15" i="19" s="1"/>
  <c r="CR16" i="19"/>
  <c r="BR17" i="19"/>
  <c r="BQ17" i="19"/>
  <c r="BY17" i="19"/>
  <c r="CV15" i="21"/>
  <c r="CQ16" i="21"/>
  <c r="CV15" i="22"/>
  <c r="CQ16" i="22"/>
  <c r="CV15" i="23"/>
  <c r="CQ16" i="23"/>
  <c r="CD15" i="24"/>
  <c r="CV14" i="13"/>
  <c r="CQ15" i="13"/>
  <c r="CV14" i="18"/>
  <c r="CQ15" i="18"/>
  <c r="CW13" i="18"/>
  <c r="DA13" i="18" s="1"/>
  <c r="CR14" i="18"/>
  <c r="CX16" i="19"/>
  <c r="CS17" i="19"/>
  <c r="BQ16" i="21"/>
  <c r="BR16" i="21"/>
  <c r="BY16" i="21"/>
  <c r="BR16" i="22"/>
  <c r="BQ16" i="22"/>
  <c r="BY16" i="22"/>
  <c r="BQ16" i="23"/>
  <c r="BR16" i="23"/>
  <c r="BY16" i="23"/>
  <c r="BQ16" i="24"/>
  <c r="BR16" i="24"/>
  <c r="BY16" i="24"/>
  <c r="CD16" i="24" s="1"/>
  <c r="CX15" i="25"/>
  <c r="CS16" i="25"/>
  <c r="CV14" i="34"/>
  <c r="DA14" i="34" s="1"/>
  <c r="CQ15" i="34"/>
  <c r="CD15" i="21"/>
  <c r="CD15" i="14"/>
  <c r="CQ16" i="14"/>
  <c r="BQ15" i="18"/>
  <c r="BR15" i="18"/>
  <c r="BY15" i="18"/>
  <c r="CQ17" i="19"/>
  <c r="CV16" i="19"/>
  <c r="BQ16" i="25"/>
  <c r="BR16" i="25"/>
  <c r="BY16" i="25"/>
  <c r="CR15" i="25"/>
  <c r="CW14" i="25"/>
  <c r="DA14" i="25" s="1"/>
  <c r="DB14" i="25" s="1"/>
  <c r="BR15" i="34"/>
  <c r="BQ15" i="34"/>
  <c r="BY15" i="34"/>
  <c r="CD15" i="34" s="1"/>
  <c r="CD15" i="25"/>
  <c r="CD16" i="19"/>
  <c r="CV14" i="33"/>
  <c r="DA14" i="33" s="1"/>
  <c r="CQ15" i="33"/>
  <c r="DB13" i="33"/>
  <c r="BR15" i="33"/>
  <c r="BQ15" i="33"/>
  <c r="BY15" i="33"/>
  <c r="CD15" i="33" s="1"/>
  <c r="CS15" i="12"/>
  <c r="CX14" i="12"/>
  <c r="CQ15" i="12"/>
  <c r="CV14" i="12"/>
  <c r="CW13" i="12"/>
  <c r="DA13" i="12" s="1"/>
  <c r="CR14" i="12"/>
  <c r="BQ15" i="12"/>
  <c r="BR15" i="12"/>
  <c r="BY15" i="12"/>
  <c r="N16" i="34"/>
  <c r="AA16" i="34"/>
  <c r="AC16" i="34"/>
  <c r="BZ16" i="34" s="1"/>
  <c r="AB16" i="34"/>
  <c r="N16" i="33"/>
  <c r="AB16" i="33"/>
  <c r="AA16" i="33"/>
  <c r="AC16" i="33"/>
  <c r="BZ16" i="33" s="1"/>
  <c r="BG16" i="25"/>
  <c r="AB17" i="25"/>
  <c r="AC17" i="25"/>
  <c r="BZ17" i="25" s="1"/>
  <c r="N17" i="25"/>
  <c r="BM17" i="25" s="1"/>
  <c r="AA17" i="25"/>
  <c r="AA17" i="24"/>
  <c r="AB17" i="24"/>
  <c r="AC17" i="24"/>
  <c r="BZ17" i="24" s="1"/>
  <c r="AB17" i="23"/>
  <c r="AC17" i="23"/>
  <c r="BZ17" i="23" s="1"/>
  <c r="AA17" i="23"/>
  <c r="AA17" i="22"/>
  <c r="AB17" i="22"/>
  <c r="AC17" i="22"/>
  <c r="BZ17" i="22" s="1"/>
  <c r="AC17" i="21"/>
  <c r="BZ17" i="21" s="1"/>
  <c r="AA17" i="21"/>
  <c r="CV13" i="21" s="1"/>
  <c r="AB17" i="21"/>
  <c r="BG17" i="19"/>
  <c r="AA18" i="19"/>
  <c r="AB18" i="19"/>
  <c r="AC18" i="19"/>
  <c r="BZ18" i="19" s="1"/>
  <c r="N18" i="19"/>
  <c r="BM18" i="19" s="1"/>
  <c r="BG15" i="18"/>
  <c r="N16" i="18"/>
  <c r="BM16" i="18" s="1"/>
  <c r="AA16" i="18"/>
  <c r="AC16" i="18"/>
  <c r="BZ16" i="18" s="1"/>
  <c r="AB16" i="18"/>
  <c r="AB17" i="14"/>
  <c r="AC17" i="14"/>
  <c r="BZ17" i="14" s="1"/>
  <c r="AA17" i="14"/>
  <c r="CV15" i="14" s="1"/>
  <c r="AB16" i="13"/>
  <c r="AA16" i="13"/>
  <c r="AC16" i="13"/>
  <c r="BZ16" i="13" s="1"/>
  <c r="AC16" i="12"/>
  <c r="BZ16" i="12" s="1"/>
  <c r="N16" i="12"/>
  <c r="BM16" i="12" s="1"/>
  <c r="AA16" i="12"/>
  <c r="AB16" i="12"/>
  <c r="BG15" i="12"/>
  <c r="N274" i="33" l="1"/>
  <c r="L275" i="33"/>
  <c r="DA52" i="46"/>
  <c r="CW53" i="46"/>
  <c r="DA53" i="46" s="1"/>
  <c r="DB53" i="46" s="1"/>
  <c r="CR54" i="46"/>
  <c r="N56" i="46"/>
  <c r="L57" i="46"/>
  <c r="CX53" i="46"/>
  <c r="CS54" i="46"/>
  <c r="BG55" i="46"/>
  <c r="BM55" i="46"/>
  <c r="DA34" i="39"/>
  <c r="DB34" i="39" s="1"/>
  <c r="L40" i="40"/>
  <c r="N39" i="40"/>
  <c r="N38" i="39"/>
  <c r="L39" i="39"/>
  <c r="BG37" i="39"/>
  <c r="BM37" i="39"/>
  <c r="CX35" i="39"/>
  <c r="CS36" i="39"/>
  <c r="CW35" i="39"/>
  <c r="CR36" i="39"/>
  <c r="DB14" i="34"/>
  <c r="DB13" i="18"/>
  <c r="CQ17" i="14"/>
  <c r="CX17" i="19"/>
  <c r="CS18" i="19"/>
  <c r="CR17" i="19"/>
  <c r="CW16" i="19"/>
  <c r="DA16" i="19" s="1"/>
  <c r="CQ17" i="21"/>
  <c r="CV16" i="23"/>
  <c r="CQ17" i="23"/>
  <c r="CD15" i="18"/>
  <c r="CD16" i="23"/>
  <c r="BR16" i="18"/>
  <c r="BQ16" i="18"/>
  <c r="BY16" i="18"/>
  <c r="CR15" i="18"/>
  <c r="CW14" i="18"/>
  <c r="DA14" i="18" s="1"/>
  <c r="CV17" i="19"/>
  <c r="CQ18" i="19"/>
  <c r="BQ17" i="21"/>
  <c r="BR17" i="21"/>
  <c r="BY17" i="21"/>
  <c r="CV16" i="22"/>
  <c r="CQ17" i="22"/>
  <c r="BR17" i="23"/>
  <c r="BQ17" i="23"/>
  <c r="BY17" i="23"/>
  <c r="CV16" i="24"/>
  <c r="CQ17" i="24"/>
  <c r="CX16" i="25"/>
  <c r="CS17" i="25"/>
  <c r="BQ16" i="34"/>
  <c r="BR16" i="34"/>
  <c r="BY16" i="34"/>
  <c r="CD16" i="34" s="1"/>
  <c r="CD16" i="25"/>
  <c r="CD17" i="19"/>
  <c r="BR16" i="13"/>
  <c r="BQ16" i="13"/>
  <c r="BY16" i="13"/>
  <c r="BR17" i="14"/>
  <c r="BQ17" i="14"/>
  <c r="BY17" i="14"/>
  <c r="CS16" i="18"/>
  <c r="CX15" i="18"/>
  <c r="BR18" i="19"/>
  <c r="BQ18" i="19"/>
  <c r="BY18" i="19"/>
  <c r="BR17" i="22"/>
  <c r="BQ17" i="22"/>
  <c r="BY17" i="22"/>
  <c r="BQ17" i="24"/>
  <c r="BR17" i="24"/>
  <c r="BY17" i="24"/>
  <c r="CV16" i="25"/>
  <c r="CQ17" i="25"/>
  <c r="CR16" i="25"/>
  <c r="CW15" i="25"/>
  <c r="DA15" i="25" s="1"/>
  <c r="DB15" i="25" s="1"/>
  <c r="CD16" i="22"/>
  <c r="CD16" i="14"/>
  <c r="CD15" i="13"/>
  <c r="CQ16" i="13"/>
  <c r="CQ16" i="18"/>
  <c r="CV15" i="18"/>
  <c r="BQ17" i="25"/>
  <c r="BR17" i="25"/>
  <c r="BY17" i="25"/>
  <c r="CV15" i="34"/>
  <c r="DA15" i="34" s="1"/>
  <c r="CQ16" i="34"/>
  <c r="CD16" i="21"/>
  <c r="BR16" i="33"/>
  <c r="BQ16" i="33"/>
  <c r="BY16" i="33"/>
  <c r="CD16" i="33" s="1"/>
  <c r="DB14" i="33"/>
  <c r="CV15" i="33"/>
  <c r="DA15" i="33" s="1"/>
  <c r="CQ16" i="33"/>
  <c r="DB13" i="12"/>
  <c r="CW14" i="12"/>
  <c r="DA14" i="12" s="1"/>
  <c r="CR15" i="12"/>
  <c r="CD15" i="12"/>
  <c r="CS16" i="12"/>
  <c r="CX15" i="12"/>
  <c r="CV15" i="12"/>
  <c r="CQ16" i="12"/>
  <c r="BR16" i="12"/>
  <c r="BQ16" i="12"/>
  <c r="BY16" i="12"/>
  <c r="AA17" i="34"/>
  <c r="AC17" i="34"/>
  <c r="BZ17" i="34" s="1"/>
  <c r="N17" i="34"/>
  <c r="AB17" i="34"/>
  <c r="AA17" i="33"/>
  <c r="N17" i="33"/>
  <c r="AC17" i="33"/>
  <c r="BZ17" i="33" s="1"/>
  <c r="AB17" i="33"/>
  <c r="AA18" i="25"/>
  <c r="AB18" i="25"/>
  <c r="AC18" i="25"/>
  <c r="BZ18" i="25" s="1"/>
  <c r="N18" i="25"/>
  <c r="BM18" i="25" s="1"/>
  <c r="BG17" i="25"/>
  <c r="AA18" i="24"/>
  <c r="AB18" i="24"/>
  <c r="AC18" i="24"/>
  <c r="BZ18" i="24" s="1"/>
  <c r="AA18" i="23"/>
  <c r="AB18" i="23"/>
  <c r="AC18" i="23"/>
  <c r="BZ18" i="23" s="1"/>
  <c r="AB18" i="22"/>
  <c r="AC18" i="22"/>
  <c r="BZ18" i="22" s="1"/>
  <c r="AA18" i="22"/>
  <c r="AB18" i="21"/>
  <c r="AC18" i="21"/>
  <c r="BZ18" i="21" s="1"/>
  <c r="AA18" i="21"/>
  <c r="CV16" i="21" s="1"/>
  <c r="N19" i="19"/>
  <c r="BM19" i="19" s="1"/>
  <c r="AC19" i="19"/>
  <c r="BZ19" i="19" s="1"/>
  <c r="AA19" i="19"/>
  <c r="AB19" i="19"/>
  <c r="BG18" i="19"/>
  <c r="BG16" i="18"/>
  <c r="N17" i="18"/>
  <c r="BM17" i="18" s="1"/>
  <c r="AA17" i="18"/>
  <c r="AB17" i="18"/>
  <c r="AC17" i="18"/>
  <c r="BZ17" i="18" s="1"/>
  <c r="AB18" i="14"/>
  <c r="AC18" i="14"/>
  <c r="BZ18" i="14" s="1"/>
  <c r="AA18" i="14"/>
  <c r="AA17" i="13"/>
  <c r="AB17" i="13"/>
  <c r="AC17" i="13"/>
  <c r="BZ17" i="13" s="1"/>
  <c r="N17" i="12"/>
  <c r="BM17" i="12" s="1"/>
  <c r="AA17" i="12"/>
  <c r="AB17" i="12"/>
  <c r="AC17" i="12"/>
  <c r="BZ17" i="12" s="1"/>
  <c r="BG16" i="12"/>
  <c r="H27" i="37"/>
  <c r="N275" i="33" l="1"/>
  <c r="L276" i="33"/>
  <c r="DB52" i="46"/>
  <c r="CX54" i="46"/>
  <c r="CS55" i="46"/>
  <c r="N57" i="46"/>
  <c r="L58" i="46"/>
  <c r="CW54" i="46"/>
  <c r="DA54" i="46" s="1"/>
  <c r="CR55" i="46"/>
  <c r="BM56" i="46"/>
  <c r="BG56" i="46"/>
  <c r="N40" i="40"/>
  <c r="L41" i="40"/>
  <c r="DA35" i="39"/>
  <c r="DB35" i="39" s="1"/>
  <c r="CW36" i="39"/>
  <c r="CR37" i="39"/>
  <c r="CX36" i="39"/>
  <c r="CS37" i="39"/>
  <c r="N39" i="39"/>
  <c r="BG38" i="39"/>
  <c r="BM38" i="39"/>
  <c r="CV17" i="12"/>
  <c r="CQ18" i="12"/>
  <c r="CE18" i="12"/>
  <c r="CS18" i="12"/>
  <c r="CG18" i="12"/>
  <c r="CG13" i="12"/>
  <c r="CX17" i="12"/>
  <c r="DB15" i="34"/>
  <c r="DB16" i="19"/>
  <c r="DB14" i="18"/>
  <c r="BR17" i="18"/>
  <c r="BQ17" i="18"/>
  <c r="BY17" i="18"/>
  <c r="CR18" i="19"/>
  <c r="CW17" i="19"/>
  <c r="DA17" i="19" s="1"/>
  <c r="DB17" i="19" s="1"/>
  <c r="CX18" i="19"/>
  <c r="CS19" i="19"/>
  <c r="CV17" i="24"/>
  <c r="CQ18" i="24"/>
  <c r="CD17" i="14"/>
  <c r="CD17" i="23"/>
  <c r="CV16" i="13"/>
  <c r="CQ17" i="13"/>
  <c r="BR18" i="14"/>
  <c r="BQ18" i="14"/>
  <c r="BY18" i="14"/>
  <c r="CW15" i="18"/>
  <c r="DA15" i="18" s="1"/>
  <c r="DB15" i="18" s="1"/>
  <c r="CR16" i="18"/>
  <c r="CQ18" i="21"/>
  <c r="BR18" i="22"/>
  <c r="BQ18" i="22"/>
  <c r="BY18" i="22"/>
  <c r="CQ18" i="23"/>
  <c r="CV17" i="23"/>
  <c r="BQ18" i="24"/>
  <c r="BR18" i="24"/>
  <c r="BY18" i="24"/>
  <c r="CX17" i="25"/>
  <c r="CS18" i="25"/>
  <c r="BQ17" i="34"/>
  <c r="BR17" i="34"/>
  <c r="BY17" i="34"/>
  <c r="CD17" i="34" s="1"/>
  <c r="CD17" i="24"/>
  <c r="CD16" i="13"/>
  <c r="BR17" i="13"/>
  <c r="BQ17" i="13"/>
  <c r="BY17" i="13"/>
  <c r="CS17" i="18"/>
  <c r="CX16" i="18"/>
  <c r="CQ19" i="19"/>
  <c r="CV18" i="19"/>
  <c r="BQ18" i="21"/>
  <c r="BR18" i="21"/>
  <c r="BY18" i="21"/>
  <c r="CW16" i="25"/>
  <c r="DA16" i="25" s="1"/>
  <c r="CR17" i="25"/>
  <c r="CQ18" i="25"/>
  <c r="CV17" i="25"/>
  <c r="CV16" i="34"/>
  <c r="DA16" i="34" s="1"/>
  <c r="DB16" i="34" s="1"/>
  <c r="CQ17" i="34"/>
  <c r="CD17" i="22"/>
  <c r="CD18" i="19"/>
  <c r="CV17" i="14"/>
  <c r="CQ18" i="14"/>
  <c r="CQ17" i="18"/>
  <c r="CV16" i="18"/>
  <c r="BQ19" i="19"/>
  <c r="BR19" i="19"/>
  <c r="BY19" i="19"/>
  <c r="CV17" i="22"/>
  <c r="CQ18" i="22"/>
  <c r="BR18" i="23"/>
  <c r="BQ18" i="23"/>
  <c r="BY18" i="23"/>
  <c r="BR18" i="25"/>
  <c r="BQ18" i="25"/>
  <c r="BY18" i="25"/>
  <c r="CD17" i="25"/>
  <c r="CD17" i="21"/>
  <c r="CD16" i="18"/>
  <c r="DB15" i="33"/>
  <c r="BR17" i="33"/>
  <c r="BQ17" i="33"/>
  <c r="BY17" i="33"/>
  <c r="CD17" i="33" s="1"/>
  <c r="CQ17" i="33"/>
  <c r="CV16" i="33"/>
  <c r="DA16" i="33" s="1"/>
  <c r="DB14" i="12"/>
  <c r="CW15" i="12"/>
  <c r="DA15" i="12" s="1"/>
  <c r="CR16" i="12"/>
  <c r="CE17" i="12"/>
  <c r="CV16" i="12"/>
  <c r="CQ17" i="12"/>
  <c r="CE3" i="12"/>
  <c r="CE4" i="12"/>
  <c r="CE5" i="12"/>
  <c r="CE6" i="12"/>
  <c r="CE7" i="12"/>
  <c r="CE8" i="12"/>
  <c r="CE9" i="12"/>
  <c r="CE11" i="12"/>
  <c r="CE10" i="12"/>
  <c r="CE13" i="12"/>
  <c r="CG15" i="12"/>
  <c r="CE15" i="12"/>
  <c r="CE16" i="12"/>
  <c r="CE14" i="12"/>
  <c r="BR17" i="12"/>
  <c r="BQ17" i="12"/>
  <c r="BY17" i="12"/>
  <c r="CG17" i="12"/>
  <c r="CS17" i="12"/>
  <c r="CX16" i="12"/>
  <c r="CG5" i="12"/>
  <c r="CG3" i="12"/>
  <c r="CG4" i="12"/>
  <c r="CG8" i="12"/>
  <c r="CG6" i="12"/>
  <c r="CG7" i="12"/>
  <c r="CG9" i="12"/>
  <c r="CG10" i="12"/>
  <c r="CG12" i="12"/>
  <c r="CG11" i="12"/>
  <c r="CD16" i="12"/>
  <c r="CE12" i="12"/>
  <c r="CG14" i="12"/>
  <c r="CG16" i="12"/>
  <c r="AB18" i="34"/>
  <c r="AA18" i="34"/>
  <c r="AC18" i="34"/>
  <c r="BZ18" i="34" s="1"/>
  <c r="N18" i="34"/>
  <c r="AB18" i="33"/>
  <c r="AC18" i="33"/>
  <c r="BZ18" i="33" s="1"/>
  <c r="N18" i="33"/>
  <c r="AA18" i="33"/>
  <c r="N19" i="25"/>
  <c r="BM19" i="25" s="1"/>
  <c r="AA19" i="25"/>
  <c r="AC19" i="25"/>
  <c r="BZ19" i="25" s="1"/>
  <c r="AB19" i="25"/>
  <c r="BG18" i="25"/>
  <c r="AB19" i="24"/>
  <c r="AC19" i="24"/>
  <c r="BZ19" i="24" s="1"/>
  <c r="AA19" i="24"/>
  <c r="AC19" i="23"/>
  <c r="BZ19" i="23" s="1"/>
  <c r="AB19" i="23"/>
  <c r="AA19" i="23"/>
  <c r="AA19" i="22"/>
  <c r="AC19" i="22"/>
  <c r="BZ19" i="22" s="1"/>
  <c r="AB19" i="22"/>
  <c r="AA19" i="21"/>
  <c r="CQ4" i="21" s="1"/>
  <c r="AB19" i="21"/>
  <c r="AC19" i="21"/>
  <c r="BZ19" i="21" s="1"/>
  <c r="N20" i="19"/>
  <c r="BM20" i="19" s="1"/>
  <c r="AA20" i="19"/>
  <c r="AC20" i="19"/>
  <c r="BZ20" i="19" s="1"/>
  <c r="AB20" i="19"/>
  <c r="BG19" i="19"/>
  <c r="BG17" i="18"/>
  <c r="AA18" i="18"/>
  <c r="AB18" i="18"/>
  <c r="AC18" i="18"/>
  <c r="BZ18" i="18" s="1"/>
  <c r="N18" i="18"/>
  <c r="BM18" i="18" s="1"/>
  <c r="AB19" i="14"/>
  <c r="AA19" i="14"/>
  <c r="AC19" i="14"/>
  <c r="BZ19" i="14" s="1"/>
  <c r="AA18" i="13"/>
  <c r="AB18" i="13"/>
  <c r="AC18" i="13"/>
  <c r="BZ18" i="13" s="1"/>
  <c r="BG17" i="12"/>
  <c r="F27" i="37"/>
  <c r="G27" i="37"/>
  <c r="E27" i="37"/>
  <c r="L277" i="33" l="1"/>
  <c r="N276" i="33"/>
  <c r="DB54" i="46"/>
  <c r="CR56" i="46"/>
  <c r="CW55" i="46"/>
  <c r="DA55" i="46" s="1"/>
  <c r="BM57" i="46"/>
  <c r="BG57" i="46"/>
  <c r="CS56" i="46"/>
  <c r="CX55" i="46"/>
  <c r="L59" i="46"/>
  <c r="N58" i="46"/>
  <c r="DB15" i="12"/>
  <c r="N41" i="40"/>
  <c r="L42" i="40"/>
  <c r="DA36" i="39"/>
  <c r="DB36" i="39" s="1"/>
  <c r="BM39" i="39"/>
  <c r="BG39" i="39"/>
  <c r="CS38" i="39"/>
  <c r="CX37" i="39"/>
  <c r="CW37" i="39"/>
  <c r="CR38" i="39"/>
  <c r="CW17" i="12"/>
  <c r="CR18" i="12"/>
  <c r="DA18" i="12" s="1"/>
  <c r="DB18" i="12" s="1"/>
  <c r="CF18" i="12"/>
  <c r="BR18" i="13"/>
  <c r="BQ18" i="13"/>
  <c r="BY18" i="13"/>
  <c r="CV18" i="14"/>
  <c r="CQ19" i="14"/>
  <c r="CQ18" i="18"/>
  <c r="CV17" i="18"/>
  <c r="BQ19" i="23"/>
  <c r="BR19" i="23"/>
  <c r="BY19" i="23"/>
  <c r="CV18" i="24"/>
  <c r="CQ19" i="24"/>
  <c r="CW17" i="25"/>
  <c r="DA17" i="25" s="1"/>
  <c r="DB17" i="25" s="1"/>
  <c r="CR18" i="25"/>
  <c r="CX18" i="25"/>
  <c r="CS19" i="25"/>
  <c r="BR18" i="34"/>
  <c r="BQ18" i="34"/>
  <c r="BY18" i="34"/>
  <c r="CD18" i="34" s="1"/>
  <c r="CD18" i="21"/>
  <c r="CD17" i="13"/>
  <c r="CV17" i="13"/>
  <c r="CQ18" i="13"/>
  <c r="BR18" i="18"/>
  <c r="BQ18" i="18"/>
  <c r="BY18" i="18"/>
  <c r="BR20" i="19"/>
  <c r="BQ20" i="19"/>
  <c r="BY20" i="19"/>
  <c r="CQ19" i="22"/>
  <c r="CV18" i="22"/>
  <c r="CQ19" i="23"/>
  <c r="CV18" i="23"/>
  <c r="CQ19" i="25"/>
  <c r="CV18" i="25"/>
  <c r="CQ18" i="34"/>
  <c r="CV17" i="34"/>
  <c r="DA17" i="34" s="1"/>
  <c r="DB17" i="34" s="1"/>
  <c r="CD18" i="23"/>
  <c r="CD18" i="22"/>
  <c r="CR19" i="19"/>
  <c r="CW18" i="19"/>
  <c r="DA18" i="19" s="1"/>
  <c r="CS20" i="19"/>
  <c r="CX19" i="19"/>
  <c r="CQ19" i="21"/>
  <c r="CV18" i="21"/>
  <c r="BQ19" i="24"/>
  <c r="BR19" i="24"/>
  <c r="BY19" i="24"/>
  <c r="CD19" i="19"/>
  <c r="CD18" i="14"/>
  <c r="CD17" i="18"/>
  <c r="BR19" i="14"/>
  <c r="BQ19" i="14"/>
  <c r="BY19" i="14"/>
  <c r="CS18" i="18"/>
  <c r="CX17" i="18"/>
  <c r="CW16" i="18"/>
  <c r="DA16" i="18" s="1"/>
  <c r="CR17" i="18"/>
  <c r="CQ20" i="19"/>
  <c r="CV19" i="19"/>
  <c r="BR19" i="21"/>
  <c r="BQ19" i="21"/>
  <c r="BY19" i="21"/>
  <c r="BQ19" i="22"/>
  <c r="BR19" i="22"/>
  <c r="BY19" i="22"/>
  <c r="BQ19" i="25"/>
  <c r="BR19" i="25"/>
  <c r="BY19" i="25"/>
  <c r="CD18" i="25"/>
  <c r="CD18" i="24"/>
  <c r="DB16" i="25"/>
  <c r="DB16" i="33"/>
  <c r="CQ18" i="33"/>
  <c r="CV17" i="33"/>
  <c r="DA17" i="33" s="1"/>
  <c r="DB17" i="33" s="1"/>
  <c r="BQ18" i="33"/>
  <c r="BR18" i="33"/>
  <c r="BY18" i="33"/>
  <c r="CD18" i="33" s="1"/>
  <c r="CD17" i="12"/>
  <c r="CF17" i="12"/>
  <c r="CR17" i="12"/>
  <c r="CW16" i="12"/>
  <c r="DA16" i="12" s="1"/>
  <c r="CF4" i="12"/>
  <c r="CF3" i="12"/>
  <c r="CF7" i="12"/>
  <c r="CF5" i="12"/>
  <c r="CF6" i="12"/>
  <c r="CF8" i="12"/>
  <c r="CF9" i="12"/>
  <c r="CF10" i="12"/>
  <c r="CF11" i="12"/>
  <c r="CF15" i="12"/>
  <c r="CF14" i="12"/>
  <c r="CF13" i="12"/>
  <c r="CF16" i="12"/>
  <c r="CF12" i="12"/>
  <c r="AC19" i="34"/>
  <c r="BZ19" i="34" s="1"/>
  <c r="AA19" i="34"/>
  <c r="N19" i="34"/>
  <c r="AB19" i="34"/>
  <c r="AC19" i="33"/>
  <c r="BZ19" i="33" s="1"/>
  <c r="N19" i="33"/>
  <c r="AB19" i="33"/>
  <c r="AA19" i="33"/>
  <c r="BG19" i="25"/>
  <c r="AA20" i="25"/>
  <c r="AC20" i="25"/>
  <c r="BZ20" i="25" s="1"/>
  <c r="AB20" i="25"/>
  <c r="N20" i="25"/>
  <c r="BM20" i="25" s="1"/>
  <c r="AA20" i="24"/>
  <c r="AC20" i="24"/>
  <c r="BZ20" i="24" s="1"/>
  <c r="AB20" i="24"/>
  <c r="AA20" i="23"/>
  <c r="AB20" i="23"/>
  <c r="AC20" i="23"/>
  <c r="BZ20" i="23" s="1"/>
  <c r="AC20" i="22"/>
  <c r="BZ20" i="22" s="1"/>
  <c r="AB20" i="22"/>
  <c r="AA20" i="22"/>
  <c r="AB20" i="21"/>
  <c r="AA20" i="21"/>
  <c r="CV17" i="21" s="1"/>
  <c r="AC20" i="21"/>
  <c r="BZ20" i="21" s="1"/>
  <c r="BG20" i="19"/>
  <c r="AB21" i="19"/>
  <c r="AA21" i="19"/>
  <c r="AC21" i="19"/>
  <c r="BZ21" i="19" s="1"/>
  <c r="N21" i="19"/>
  <c r="BM21" i="19" s="1"/>
  <c r="AB19" i="18"/>
  <c r="AC19" i="18"/>
  <c r="BZ19" i="18" s="1"/>
  <c r="N19" i="18"/>
  <c r="BM19" i="18" s="1"/>
  <c r="AA19" i="18"/>
  <c r="BG18" i="18"/>
  <c r="AA20" i="14"/>
  <c r="AB20" i="14"/>
  <c r="AC20" i="14"/>
  <c r="BZ20" i="14" s="1"/>
  <c r="AA19" i="13"/>
  <c r="AC19" i="13"/>
  <c r="BZ19" i="13" s="1"/>
  <c r="AB19" i="13"/>
  <c r="L27" i="37"/>
  <c r="N277" i="33" l="1"/>
  <c r="L278" i="33"/>
  <c r="DB55" i="46"/>
  <c r="CS57" i="46"/>
  <c r="CX56" i="46"/>
  <c r="BM58" i="46"/>
  <c r="BG58" i="46"/>
  <c r="L60" i="46"/>
  <c r="N59" i="46"/>
  <c r="CR57" i="46"/>
  <c r="CW56" i="46"/>
  <c r="DA56" i="46" s="1"/>
  <c r="L43" i="40"/>
  <c r="N42" i="40"/>
  <c r="DA17" i="12"/>
  <c r="DA37" i="39"/>
  <c r="DB37" i="39" s="1"/>
  <c r="CW38" i="39"/>
  <c r="CR39" i="39"/>
  <c r="CX38" i="39"/>
  <c r="CS39" i="39"/>
  <c r="DB16" i="18"/>
  <c r="DB18" i="19"/>
  <c r="CV19" i="14"/>
  <c r="CQ20" i="14"/>
  <c r="CW17" i="18"/>
  <c r="DA17" i="18" s="1"/>
  <c r="CR18" i="18"/>
  <c r="BR19" i="18"/>
  <c r="BQ19" i="18"/>
  <c r="BY19" i="18"/>
  <c r="BR21" i="19"/>
  <c r="BQ21" i="19"/>
  <c r="BY21" i="19"/>
  <c r="CV19" i="21"/>
  <c r="CQ20" i="21"/>
  <c r="CQ20" i="23"/>
  <c r="CV19" i="23"/>
  <c r="BR20" i="25"/>
  <c r="BQ20" i="25"/>
  <c r="BY20" i="25"/>
  <c r="BQ19" i="34"/>
  <c r="BR19" i="34"/>
  <c r="BY19" i="34"/>
  <c r="CD19" i="34" s="1"/>
  <c r="CD19" i="22"/>
  <c r="CD19" i="24"/>
  <c r="CD20" i="19"/>
  <c r="CD19" i="23"/>
  <c r="BR20" i="14"/>
  <c r="BQ20" i="14"/>
  <c r="BY20" i="14"/>
  <c r="CQ21" i="19"/>
  <c r="CV20" i="19"/>
  <c r="BR20" i="24"/>
  <c r="BQ20" i="24"/>
  <c r="BY20" i="24"/>
  <c r="CS20" i="25"/>
  <c r="CX19" i="25"/>
  <c r="CW18" i="25"/>
  <c r="DA18" i="25" s="1"/>
  <c r="CR19" i="25"/>
  <c r="CD19" i="21"/>
  <c r="CD18" i="18"/>
  <c r="BR19" i="13"/>
  <c r="BQ19" i="13"/>
  <c r="BY19" i="13"/>
  <c r="CV18" i="13"/>
  <c r="CQ19" i="13"/>
  <c r="CS19" i="18"/>
  <c r="CX18" i="18"/>
  <c r="BR20" i="22"/>
  <c r="BQ20" i="22"/>
  <c r="BY20" i="22"/>
  <c r="BR20" i="23"/>
  <c r="BQ20" i="23"/>
  <c r="BY20" i="23"/>
  <c r="CQ20" i="24"/>
  <c r="CV19" i="24"/>
  <c r="CQ20" i="25"/>
  <c r="CV19" i="25"/>
  <c r="CQ19" i="34"/>
  <c r="CV18" i="34"/>
  <c r="DA18" i="34" s="1"/>
  <c r="CD19" i="25"/>
  <c r="CD19" i="14"/>
  <c r="CD18" i="13"/>
  <c r="CQ19" i="18"/>
  <c r="CV18" i="18"/>
  <c r="CS21" i="19"/>
  <c r="CX20" i="19"/>
  <c r="CW19" i="19"/>
  <c r="DA19" i="19" s="1"/>
  <c r="CR20" i="19"/>
  <c r="BQ20" i="21"/>
  <c r="BR20" i="21"/>
  <c r="BY20" i="21"/>
  <c r="CQ20" i="22"/>
  <c r="CV19" i="22"/>
  <c r="BR19" i="33"/>
  <c r="BQ19" i="33"/>
  <c r="BY19" i="33"/>
  <c r="CD19" i="33" s="1"/>
  <c r="CV18" i="33"/>
  <c r="DA18" i="33" s="1"/>
  <c r="CQ19" i="33"/>
  <c r="DB16" i="12"/>
  <c r="AA20" i="34"/>
  <c r="AB20" i="34"/>
  <c r="N20" i="34"/>
  <c r="AC20" i="34"/>
  <c r="BZ20" i="34" s="1"/>
  <c r="N20" i="33"/>
  <c r="AB20" i="33"/>
  <c r="AC20" i="33"/>
  <c r="BZ20" i="33" s="1"/>
  <c r="AA20" i="33"/>
  <c r="AB21" i="25"/>
  <c r="AC21" i="25"/>
  <c r="BZ21" i="25" s="1"/>
  <c r="AA21" i="25"/>
  <c r="N21" i="25"/>
  <c r="BM21" i="25" s="1"/>
  <c r="BG20" i="25"/>
  <c r="AC21" i="24"/>
  <c r="BZ21" i="24" s="1"/>
  <c r="AB21" i="24"/>
  <c r="AA21" i="24"/>
  <c r="AB21" i="23"/>
  <c r="AC21" i="23"/>
  <c r="BZ21" i="23" s="1"/>
  <c r="AA21" i="23"/>
  <c r="AA21" i="22"/>
  <c r="AB21" i="22"/>
  <c r="AC21" i="22"/>
  <c r="BZ21" i="22" s="1"/>
  <c r="AA21" i="21"/>
  <c r="AC21" i="21"/>
  <c r="BZ21" i="21" s="1"/>
  <c r="AB21" i="21"/>
  <c r="BG21" i="19"/>
  <c r="N22" i="19"/>
  <c r="BM22" i="19" s="1"/>
  <c r="AB22" i="19"/>
  <c r="AA22" i="19"/>
  <c r="AC22" i="19"/>
  <c r="BZ22" i="19" s="1"/>
  <c r="N20" i="18"/>
  <c r="BM20" i="18" s="1"/>
  <c r="AA20" i="18"/>
  <c r="AB20" i="18"/>
  <c r="AC20" i="18"/>
  <c r="BZ20" i="18" s="1"/>
  <c r="BG19" i="18"/>
  <c r="AB21" i="14"/>
  <c r="AA21" i="14"/>
  <c r="AC21" i="14"/>
  <c r="BZ21" i="14" s="1"/>
  <c r="AB20" i="13"/>
  <c r="AC20" i="13"/>
  <c r="BZ20" i="13" s="1"/>
  <c r="AA20" i="13"/>
  <c r="M27" i="37"/>
  <c r="N27" i="37"/>
  <c r="L279" i="33" l="1"/>
  <c r="N278" i="33"/>
  <c r="DB56" i="46"/>
  <c r="CR58" i="46"/>
  <c r="CW57" i="46"/>
  <c r="DA57" i="46" s="1"/>
  <c r="BG59" i="46"/>
  <c r="BM59" i="46"/>
  <c r="L61" i="46"/>
  <c r="N60" i="46"/>
  <c r="CX57" i="46"/>
  <c r="CS58" i="46"/>
  <c r="DB17" i="12"/>
  <c r="CX41" i="42"/>
  <c r="CW41" i="42"/>
  <c r="L44" i="40"/>
  <c r="N43" i="40"/>
  <c r="DA38" i="39"/>
  <c r="DB38" i="39" s="1"/>
  <c r="CW39" i="39"/>
  <c r="CX39" i="39"/>
  <c r="DB18" i="34"/>
  <c r="DB19" i="19"/>
  <c r="DB17" i="18"/>
  <c r="CQ20" i="13"/>
  <c r="CV19" i="13"/>
  <c r="BQ20" i="18"/>
  <c r="BR20" i="18"/>
  <c r="BY20" i="18"/>
  <c r="CV21" i="19"/>
  <c r="CQ22" i="19"/>
  <c r="CV20" i="21"/>
  <c r="CQ21" i="21"/>
  <c r="BQ21" i="22"/>
  <c r="BR21" i="22"/>
  <c r="BY21" i="22"/>
  <c r="CQ21" i="24"/>
  <c r="CV20" i="24"/>
  <c r="BQ20" i="34"/>
  <c r="BR20" i="34"/>
  <c r="BY20" i="34"/>
  <c r="CD20" i="34" s="1"/>
  <c r="CD19" i="13"/>
  <c r="CD20" i="25"/>
  <c r="CV20" i="14"/>
  <c r="CQ21" i="14"/>
  <c r="CW20" i="19"/>
  <c r="DA20" i="19" s="1"/>
  <c r="CR21" i="19"/>
  <c r="CV20" i="23"/>
  <c r="CQ21" i="23"/>
  <c r="CV20" i="25"/>
  <c r="CQ21" i="25"/>
  <c r="CD20" i="23"/>
  <c r="CD20" i="24"/>
  <c r="BQ20" i="13"/>
  <c r="BR20" i="13"/>
  <c r="BY20" i="13"/>
  <c r="CW18" i="18"/>
  <c r="DA18" i="18" s="1"/>
  <c r="CR19" i="18"/>
  <c r="CX19" i="18"/>
  <c r="CS20" i="18"/>
  <c r="CX21" i="19"/>
  <c r="CS22" i="19"/>
  <c r="BQ21" i="21"/>
  <c r="BR21" i="21"/>
  <c r="BY21" i="21"/>
  <c r="BR21" i="23"/>
  <c r="BQ21" i="23"/>
  <c r="BY21" i="23"/>
  <c r="CS21" i="25"/>
  <c r="CX20" i="25"/>
  <c r="CD20" i="22"/>
  <c r="CD20" i="14"/>
  <c r="CD21" i="19"/>
  <c r="DB18" i="25"/>
  <c r="BR21" i="14"/>
  <c r="BQ21" i="14"/>
  <c r="BY21" i="14"/>
  <c r="CV19" i="18"/>
  <c r="CQ20" i="18"/>
  <c r="BR22" i="19"/>
  <c r="BQ22" i="19"/>
  <c r="BY22" i="19"/>
  <c r="CQ21" i="22"/>
  <c r="CV20" i="22"/>
  <c r="BR21" i="24"/>
  <c r="BQ21" i="24"/>
  <c r="BY21" i="24"/>
  <c r="CW19" i="25"/>
  <c r="DA19" i="25" s="1"/>
  <c r="DB19" i="25" s="1"/>
  <c r="CR20" i="25"/>
  <c r="BR21" i="25"/>
  <c r="BQ21" i="25"/>
  <c r="BY21" i="25"/>
  <c r="CQ20" i="34"/>
  <c r="CV19" i="34"/>
  <c r="DA19" i="34" s="1"/>
  <c r="CD20" i="21"/>
  <c r="CD19" i="18"/>
  <c r="BQ20" i="33"/>
  <c r="BR20" i="33"/>
  <c r="BY20" i="33"/>
  <c r="CD20" i="33" s="1"/>
  <c r="DB18" i="33"/>
  <c r="CQ20" i="33"/>
  <c r="CV19" i="33"/>
  <c r="DA19" i="33" s="1"/>
  <c r="N21" i="34"/>
  <c r="AC21" i="34"/>
  <c r="BZ21" i="34" s="1"/>
  <c r="AB21" i="34"/>
  <c r="AA21" i="34"/>
  <c r="AA21" i="33"/>
  <c r="N21" i="33"/>
  <c r="AB21" i="33"/>
  <c r="AC21" i="33"/>
  <c r="BZ21" i="33" s="1"/>
  <c r="BG21" i="25"/>
  <c r="AA22" i="25"/>
  <c r="N22" i="25"/>
  <c r="BM22" i="25" s="1"/>
  <c r="AB22" i="25"/>
  <c r="AC22" i="25"/>
  <c r="BZ22" i="25" s="1"/>
  <c r="AA22" i="24"/>
  <c r="AB22" i="24"/>
  <c r="AC22" i="24"/>
  <c r="BZ22" i="24" s="1"/>
  <c r="AB22" i="23"/>
  <c r="AA22" i="23"/>
  <c r="AC22" i="23"/>
  <c r="BZ22" i="23" s="1"/>
  <c r="AB22" i="22"/>
  <c r="AC22" i="22"/>
  <c r="BZ22" i="22" s="1"/>
  <c r="AA22" i="22"/>
  <c r="AB22" i="21"/>
  <c r="AC22" i="21"/>
  <c r="BZ22" i="21" s="1"/>
  <c r="AA22" i="21"/>
  <c r="N23" i="19"/>
  <c r="BM23" i="19" s="1"/>
  <c r="AA23" i="19"/>
  <c r="AB23" i="19"/>
  <c r="AC23" i="19"/>
  <c r="BZ23" i="19" s="1"/>
  <c r="BG22" i="19"/>
  <c r="BG20" i="18"/>
  <c r="N21" i="18"/>
  <c r="BM21" i="18" s="1"/>
  <c r="AA21" i="18"/>
  <c r="AB21" i="18"/>
  <c r="AC21" i="18"/>
  <c r="BZ21" i="18" s="1"/>
  <c r="AC22" i="14"/>
  <c r="BZ22" i="14" s="1"/>
  <c r="AA22" i="14"/>
  <c r="AB22" i="14"/>
  <c r="AC21" i="13"/>
  <c r="BZ21" i="13" s="1"/>
  <c r="AA21" i="13"/>
  <c r="AB21" i="13"/>
  <c r="O27" i="37"/>
  <c r="L280" i="33" l="1"/>
  <c r="N279" i="33"/>
  <c r="DA39" i="39"/>
  <c r="DB39" i="39" s="1"/>
  <c r="DB57" i="46"/>
  <c r="CW58" i="46"/>
  <c r="CR59" i="46"/>
  <c r="BG60" i="46"/>
  <c r="BM60" i="46"/>
  <c r="N61" i="46"/>
  <c r="L62" i="46"/>
  <c r="CX58" i="46"/>
  <c r="CS59" i="46"/>
  <c r="L7" i="43"/>
  <c r="L45" i="40"/>
  <c r="N44" i="40"/>
  <c r="DB20" i="19"/>
  <c r="DB18" i="18"/>
  <c r="DB19" i="34"/>
  <c r="CR20" i="18"/>
  <c r="CW19" i="18"/>
  <c r="DA19" i="18" s="1"/>
  <c r="CV22" i="19"/>
  <c r="CQ23" i="19"/>
  <c r="CQ22" i="21"/>
  <c r="CV21" i="21"/>
  <c r="BQ22" i="22"/>
  <c r="BR22" i="22"/>
  <c r="BY22" i="22"/>
  <c r="BR22" i="23"/>
  <c r="BQ22" i="23"/>
  <c r="BY22" i="23"/>
  <c r="BQ22" i="25"/>
  <c r="BR22" i="25"/>
  <c r="BY22" i="25"/>
  <c r="CQ21" i="34"/>
  <c r="CV20" i="34"/>
  <c r="DA20" i="34" s="1"/>
  <c r="DB20" i="34" s="1"/>
  <c r="CD21" i="24"/>
  <c r="CD21" i="14"/>
  <c r="CV20" i="13"/>
  <c r="CQ21" i="13"/>
  <c r="CV21" i="14"/>
  <c r="CQ22" i="14"/>
  <c r="CX20" i="18"/>
  <c r="CS21" i="18"/>
  <c r="BQ23" i="19"/>
  <c r="BR23" i="19"/>
  <c r="BY23" i="19"/>
  <c r="BQ22" i="21"/>
  <c r="BR22" i="21"/>
  <c r="BY22" i="21"/>
  <c r="BR22" i="24"/>
  <c r="BQ22" i="24"/>
  <c r="BY22" i="24"/>
  <c r="CW20" i="25"/>
  <c r="DA20" i="25" s="1"/>
  <c r="CR21" i="25"/>
  <c r="BR22" i="14"/>
  <c r="BQ22" i="14"/>
  <c r="BY22" i="14"/>
  <c r="CV20" i="18"/>
  <c r="CQ21" i="18"/>
  <c r="CV21" i="22"/>
  <c r="CQ22" i="22"/>
  <c r="CV21" i="23"/>
  <c r="CQ22" i="23"/>
  <c r="CV21" i="25"/>
  <c r="CQ22" i="25"/>
  <c r="CD21" i="25"/>
  <c r="CD22" i="19"/>
  <c r="CD21" i="21"/>
  <c r="CD21" i="22"/>
  <c r="CD20" i="18"/>
  <c r="BR21" i="13"/>
  <c r="BQ21" i="13"/>
  <c r="BY21" i="13"/>
  <c r="BQ21" i="18"/>
  <c r="BR21" i="18"/>
  <c r="BY21" i="18"/>
  <c r="CR22" i="19"/>
  <c r="CW21" i="19"/>
  <c r="DA21" i="19" s="1"/>
  <c r="CS23" i="19"/>
  <c r="CX22" i="19"/>
  <c r="CQ22" i="24"/>
  <c r="CV21" i="24"/>
  <c r="CX21" i="25"/>
  <c r="CS22" i="25"/>
  <c r="BR21" i="34"/>
  <c r="BQ21" i="34"/>
  <c r="BY21" i="34"/>
  <c r="CD21" i="34" s="1"/>
  <c r="CD21" i="23"/>
  <c r="CD20" i="13"/>
  <c r="DB19" i="33"/>
  <c r="BR21" i="33"/>
  <c r="BQ21" i="33"/>
  <c r="BY21" i="33"/>
  <c r="CD21" i="33" s="1"/>
  <c r="CQ21" i="33"/>
  <c r="CV20" i="33"/>
  <c r="DA20" i="33" s="1"/>
  <c r="AB22" i="34"/>
  <c r="AA22" i="34"/>
  <c r="AC22" i="34"/>
  <c r="BZ22" i="34" s="1"/>
  <c r="N22" i="34"/>
  <c r="AB22" i="33"/>
  <c r="AC22" i="33"/>
  <c r="BZ22" i="33" s="1"/>
  <c r="N22" i="33"/>
  <c r="AA22" i="33"/>
  <c r="BG22" i="25"/>
  <c r="N23" i="25"/>
  <c r="BM23" i="25" s="1"/>
  <c r="AA23" i="25"/>
  <c r="AC23" i="25"/>
  <c r="BZ23" i="25" s="1"/>
  <c r="AB23" i="25"/>
  <c r="AB23" i="24"/>
  <c r="AC23" i="24"/>
  <c r="BZ23" i="24" s="1"/>
  <c r="AA23" i="24"/>
  <c r="AB23" i="23"/>
  <c r="AC23" i="23"/>
  <c r="BZ23" i="23" s="1"/>
  <c r="AA23" i="23"/>
  <c r="AA23" i="22"/>
  <c r="AB23" i="22"/>
  <c r="AC23" i="22"/>
  <c r="BZ23" i="22" s="1"/>
  <c r="AC23" i="21"/>
  <c r="BZ23" i="21" s="1"/>
  <c r="AA23" i="21"/>
  <c r="CQ5" i="21" s="1"/>
  <c r="AB23" i="21"/>
  <c r="BG23" i="19"/>
  <c r="N24" i="19"/>
  <c r="BM24" i="19" s="1"/>
  <c r="AA24" i="19"/>
  <c r="AC24" i="19"/>
  <c r="BZ24" i="19" s="1"/>
  <c r="AB24" i="19"/>
  <c r="BG21" i="18"/>
  <c r="AA22" i="18"/>
  <c r="AB22" i="18"/>
  <c r="AC22" i="18"/>
  <c r="BZ22" i="18" s="1"/>
  <c r="N22" i="18"/>
  <c r="BM22" i="18" s="1"/>
  <c r="AB23" i="14"/>
  <c r="AC23" i="14"/>
  <c r="BZ23" i="14" s="1"/>
  <c r="AA23" i="14"/>
  <c r="AC22" i="13"/>
  <c r="BZ22" i="13" s="1"/>
  <c r="AA22" i="13"/>
  <c r="AB22" i="13"/>
  <c r="O34" i="37"/>
  <c r="L281" i="33" l="1"/>
  <c r="N280" i="33"/>
  <c r="DA58" i="46"/>
  <c r="CW58" i="47"/>
  <c r="CX58" i="47"/>
  <c r="CS60" i="46"/>
  <c r="CX59" i="46"/>
  <c r="BM61" i="46"/>
  <c r="BG61" i="46"/>
  <c r="CR60" i="46"/>
  <c r="CW59" i="46"/>
  <c r="DA59" i="46" s="1"/>
  <c r="DB59" i="46" s="1"/>
  <c r="N62" i="46"/>
  <c r="L63" i="46"/>
  <c r="L46" i="40"/>
  <c r="N45" i="40"/>
  <c r="DB20" i="25"/>
  <c r="DB19" i="18"/>
  <c r="DB21" i="19"/>
  <c r="BR24" i="19"/>
  <c r="BQ24" i="19"/>
  <c r="BY24" i="19"/>
  <c r="CW22" i="19"/>
  <c r="DA22" i="19" s="1"/>
  <c r="DB22" i="19" s="1"/>
  <c r="CR23" i="19"/>
  <c r="CQ23" i="23"/>
  <c r="CV22" i="23"/>
  <c r="CV22" i="25"/>
  <c r="CQ23" i="25"/>
  <c r="CD22" i="25"/>
  <c r="CX21" i="18"/>
  <c r="CS22" i="18"/>
  <c r="CR21" i="18"/>
  <c r="CW20" i="18"/>
  <c r="DA20" i="18" s="1"/>
  <c r="CS24" i="19"/>
  <c r="CV22" i="21"/>
  <c r="CQ23" i="21"/>
  <c r="CD21" i="18"/>
  <c r="CD21" i="13"/>
  <c r="CD22" i="14"/>
  <c r="CD22" i="24"/>
  <c r="BR22" i="13"/>
  <c r="BQ22" i="13"/>
  <c r="BY22" i="13"/>
  <c r="CV21" i="18"/>
  <c r="CQ22" i="18"/>
  <c r="CQ24" i="19"/>
  <c r="BR23" i="21"/>
  <c r="BQ23" i="21"/>
  <c r="BY23" i="21"/>
  <c r="CV22" i="22"/>
  <c r="CQ23" i="22"/>
  <c r="BR23" i="23"/>
  <c r="BQ23" i="23"/>
  <c r="BY23" i="23"/>
  <c r="CQ23" i="24"/>
  <c r="CV22" i="24"/>
  <c r="BR23" i="25"/>
  <c r="BQ23" i="25"/>
  <c r="BY23" i="25"/>
  <c r="CW21" i="25"/>
  <c r="DA21" i="25" s="1"/>
  <c r="CR22" i="25"/>
  <c r="BQ22" i="34"/>
  <c r="BR22" i="34"/>
  <c r="BY22" i="34"/>
  <c r="CD22" i="34" s="1"/>
  <c r="CD23" i="19"/>
  <c r="CD22" i="23"/>
  <c r="BR23" i="14"/>
  <c r="BQ23" i="14"/>
  <c r="BY23" i="14"/>
  <c r="CQ22" i="13"/>
  <c r="CV21" i="13"/>
  <c r="CQ23" i="14"/>
  <c r="CV22" i="14"/>
  <c r="BQ22" i="18"/>
  <c r="BR22" i="18"/>
  <c r="BY22" i="18"/>
  <c r="BQ23" i="22"/>
  <c r="BR23" i="22"/>
  <c r="BY23" i="22"/>
  <c r="BR23" i="24"/>
  <c r="BQ23" i="24"/>
  <c r="BY23" i="24"/>
  <c r="CX22" i="25"/>
  <c r="CS23" i="25"/>
  <c r="CQ22" i="34"/>
  <c r="CV21" i="34"/>
  <c r="DA21" i="34" s="1"/>
  <c r="CD22" i="21"/>
  <c r="CD22" i="22"/>
  <c r="DB20" i="33"/>
  <c r="CV21" i="33"/>
  <c r="DA21" i="33" s="1"/>
  <c r="DB21" i="33" s="1"/>
  <c r="CQ22" i="33"/>
  <c r="BR22" i="33"/>
  <c r="BQ22" i="33"/>
  <c r="BY22" i="33"/>
  <c r="CD22" i="33" s="1"/>
  <c r="AB23" i="34"/>
  <c r="AA23" i="34"/>
  <c r="N23" i="34"/>
  <c r="AC23" i="34"/>
  <c r="BZ23" i="34" s="1"/>
  <c r="AC23" i="33"/>
  <c r="BZ23" i="33" s="1"/>
  <c r="N23" i="33"/>
  <c r="AA23" i="33"/>
  <c r="AB23" i="33"/>
  <c r="BG23" i="25"/>
  <c r="AA24" i="25"/>
  <c r="AC24" i="25"/>
  <c r="BZ24" i="25" s="1"/>
  <c r="N24" i="25"/>
  <c r="BM24" i="25" s="1"/>
  <c r="AB24" i="25"/>
  <c r="AB24" i="24"/>
  <c r="AA24" i="24"/>
  <c r="AC24" i="24"/>
  <c r="BZ24" i="24" s="1"/>
  <c r="AA24" i="23"/>
  <c r="AB24" i="23"/>
  <c r="AC24" i="23"/>
  <c r="BZ24" i="23" s="1"/>
  <c r="AC24" i="22"/>
  <c r="BZ24" i="22" s="1"/>
  <c r="AA24" i="22"/>
  <c r="AB24" i="22"/>
  <c r="AA24" i="21"/>
  <c r="CQ14" i="21" s="1"/>
  <c r="AB24" i="21"/>
  <c r="AC24" i="21"/>
  <c r="BZ24" i="21" s="1"/>
  <c r="BG24" i="19"/>
  <c r="AB25" i="19"/>
  <c r="AA25" i="19"/>
  <c r="AC25" i="19"/>
  <c r="BZ25" i="19" s="1"/>
  <c r="N25" i="19"/>
  <c r="BM25" i="19" s="1"/>
  <c r="AB23" i="18"/>
  <c r="AC23" i="18"/>
  <c r="BZ23" i="18" s="1"/>
  <c r="N23" i="18"/>
  <c r="BM23" i="18" s="1"/>
  <c r="AA23" i="18"/>
  <c r="BG22" i="18"/>
  <c r="AB24" i="14"/>
  <c r="AC24" i="14"/>
  <c r="BZ24" i="14" s="1"/>
  <c r="AA24" i="14"/>
  <c r="AB23" i="13"/>
  <c r="AC23" i="13"/>
  <c r="BZ23" i="13" s="1"/>
  <c r="AA23" i="13"/>
  <c r="N281" i="33" l="1"/>
  <c r="L282" i="33"/>
  <c r="BL2" i="40"/>
  <c r="BK2" i="40"/>
  <c r="BE2" i="40"/>
  <c r="BD2" i="40"/>
  <c r="BJ2" i="40"/>
  <c r="BF2" i="40"/>
  <c r="DB58" i="46"/>
  <c r="L64" i="46"/>
  <c r="N63" i="46"/>
  <c r="CS61" i="46"/>
  <c r="CX60" i="46"/>
  <c r="BM62" i="46"/>
  <c r="BG62" i="46"/>
  <c r="CR61" i="46"/>
  <c r="CW60" i="46"/>
  <c r="N46" i="40"/>
  <c r="L47" i="40"/>
  <c r="BR23" i="13"/>
  <c r="BQ23" i="13"/>
  <c r="BY23" i="13"/>
  <c r="CQ25" i="19"/>
  <c r="CV24" i="19"/>
  <c r="CQ24" i="23"/>
  <c r="CV23" i="23"/>
  <c r="CV23" i="24"/>
  <c r="CQ24" i="24"/>
  <c r="BQ24" i="25"/>
  <c r="BR24" i="25"/>
  <c r="BY24" i="25"/>
  <c r="CW22" i="25"/>
  <c r="DA22" i="25" s="1"/>
  <c r="DB22" i="25" s="1"/>
  <c r="CR23" i="25"/>
  <c r="BR23" i="34"/>
  <c r="BQ23" i="34"/>
  <c r="BY23" i="34"/>
  <c r="CD23" i="34" s="1"/>
  <c r="CD23" i="24"/>
  <c r="CD22" i="13"/>
  <c r="DB21" i="34"/>
  <c r="CX22" i="18"/>
  <c r="CS23" i="18"/>
  <c r="CV23" i="22"/>
  <c r="CQ24" i="22"/>
  <c r="BR24" i="23"/>
  <c r="BQ24" i="23"/>
  <c r="BY24" i="23"/>
  <c r="CV23" i="25"/>
  <c r="CQ24" i="25"/>
  <c r="CQ23" i="34"/>
  <c r="CV22" i="34"/>
  <c r="DA22" i="34" s="1"/>
  <c r="CD22" i="18"/>
  <c r="CD23" i="14"/>
  <c r="CD23" i="25"/>
  <c r="CD24" i="19"/>
  <c r="CV22" i="13"/>
  <c r="CQ23" i="13"/>
  <c r="CQ24" i="14"/>
  <c r="CV23" i="14"/>
  <c r="CV22" i="18"/>
  <c r="CQ23" i="18"/>
  <c r="CS25" i="19"/>
  <c r="CX24" i="19"/>
  <c r="CR24" i="19"/>
  <c r="CV23" i="21"/>
  <c r="CQ24" i="21"/>
  <c r="BQ24" i="22"/>
  <c r="BR24" i="22"/>
  <c r="BY24" i="22"/>
  <c r="BQ24" i="24"/>
  <c r="BR24" i="24"/>
  <c r="BY24" i="24"/>
  <c r="CD23" i="22"/>
  <c r="CD23" i="21"/>
  <c r="BR24" i="14"/>
  <c r="BQ24" i="14"/>
  <c r="BY24" i="14"/>
  <c r="CR22" i="18"/>
  <c r="CW21" i="18"/>
  <c r="DA21" i="18" s="1"/>
  <c r="BQ23" i="18"/>
  <c r="BR23" i="18"/>
  <c r="BY23" i="18"/>
  <c r="BR25" i="19"/>
  <c r="BQ25" i="19"/>
  <c r="BY25" i="19"/>
  <c r="BQ24" i="21"/>
  <c r="BR24" i="21"/>
  <c r="BY24" i="21"/>
  <c r="CX23" i="25"/>
  <c r="CS24" i="25"/>
  <c r="CD23" i="23"/>
  <c r="DB21" i="25"/>
  <c r="DB20" i="18"/>
  <c r="CQ23" i="33"/>
  <c r="CV22" i="33"/>
  <c r="DA22" i="33" s="1"/>
  <c r="DB22" i="33" s="1"/>
  <c r="BQ23" i="33"/>
  <c r="BR23" i="33"/>
  <c r="BY23" i="33"/>
  <c r="CD23" i="33" s="1"/>
  <c r="N24" i="34"/>
  <c r="AC24" i="34"/>
  <c r="BZ24" i="34" s="1"/>
  <c r="AA24" i="34"/>
  <c r="AB24" i="34"/>
  <c r="N24" i="33"/>
  <c r="AB24" i="33"/>
  <c r="AA24" i="33"/>
  <c r="AC24" i="33"/>
  <c r="BZ24" i="33" s="1"/>
  <c r="AB25" i="25"/>
  <c r="AC25" i="25"/>
  <c r="BZ25" i="25" s="1"/>
  <c r="N25" i="25"/>
  <c r="BM25" i="25" s="1"/>
  <c r="AA25" i="25"/>
  <c r="BG24" i="25"/>
  <c r="AB25" i="24"/>
  <c r="AC25" i="24"/>
  <c r="BZ25" i="24" s="1"/>
  <c r="AA25" i="24"/>
  <c r="CV14" i="24" s="1"/>
  <c r="AB25" i="23"/>
  <c r="AC25" i="23"/>
  <c r="BZ25" i="23" s="1"/>
  <c r="AA25" i="23"/>
  <c r="CV14" i="23" s="1"/>
  <c r="AA25" i="22"/>
  <c r="CV14" i="22" s="1"/>
  <c r="AB25" i="22"/>
  <c r="AC25" i="22"/>
  <c r="BZ25" i="22" s="1"/>
  <c r="AC25" i="21"/>
  <c r="BZ25" i="21" s="1"/>
  <c r="AA25" i="21"/>
  <c r="CV10" i="21" s="1"/>
  <c r="AB25" i="21"/>
  <c r="AC26" i="19"/>
  <c r="BZ26" i="19" s="1"/>
  <c r="N26" i="19"/>
  <c r="BM26" i="19" s="1"/>
  <c r="AA26" i="19"/>
  <c r="AB26" i="19"/>
  <c r="BG25" i="19"/>
  <c r="BG23" i="18"/>
  <c r="N24" i="18"/>
  <c r="BM24" i="18" s="1"/>
  <c r="AC24" i="18"/>
  <c r="BZ24" i="18" s="1"/>
  <c r="AA24" i="18"/>
  <c r="AB24" i="18"/>
  <c r="AC25" i="14"/>
  <c r="BZ25" i="14" s="1"/>
  <c r="AA25" i="14"/>
  <c r="AB25" i="14"/>
  <c r="AB24" i="13"/>
  <c r="AA24" i="13"/>
  <c r="AC24" i="13"/>
  <c r="BZ24" i="13" s="1"/>
  <c r="N282" i="33" l="1"/>
  <c r="L283" i="33"/>
  <c r="BM3" i="40"/>
  <c r="BG3" i="40"/>
  <c r="BG5" i="40"/>
  <c r="BM4" i="40"/>
  <c r="BG4" i="40"/>
  <c r="BM5" i="40"/>
  <c r="BM6" i="40"/>
  <c r="BG6" i="40"/>
  <c r="BG7" i="40"/>
  <c r="BM7" i="40"/>
  <c r="BM8" i="40"/>
  <c r="BG8" i="40"/>
  <c r="BM9" i="40"/>
  <c r="BG9" i="40"/>
  <c r="BG10" i="40"/>
  <c r="BM10" i="40"/>
  <c r="BG11" i="40"/>
  <c r="BM11" i="40"/>
  <c r="BM12" i="40"/>
  <c r="BG12" i="40"/>
  <c r="BM13" i="40"/>
  <c r="BG13" i="40"/>
  <c r="BM14" i="40"/>
  <c r="BG14" i="40"/>
  <c r="BM15" i="40"/>
  <c r="BG15" i="40"/>
  <c r="BM16" i="40"/>
  <c r="BG16" i="40"/>
  <c r="BG17" i="40"/>
  <c r="BM17" i="40"/>
  <c r="BG18" i="40"/>
  <c r="BM18" i="40"/>
  <c r="BM19" i="40"/>
  <c r="BG19" i="40"/>
  <c r="BG20" i="40"/>
  <c r="BM20" i="40"/>
  <c r="BM21" i="40"/>
  <c r="BG21" i="40"/>
  <c r="BG22" i="40"/>
  <c r="BM22" i="40"/>
  <c r="BM23" i="40"/>
  <c r="BG23" i="40"/>
  <c r="BM24" i="40"/>
  <c r="BG24" i="40"/>
  <c r="BG25" i="40"/>
  <c r="BM25" i="40"/>
  <c r="BG26" i="40"/>
  <c r="BM26" i="40"/>
  <c r="BM27" i="40"/>
  <c r="BG27" i="40"/>
  <c r="BG28" i="40"/>
  <c r="BM28" i="40"/>
  <c r="BG29" i="40"/>
  <c r="BM29" i="40"/>
  <c r="BM30" i="40"/>
  <c r="BG30" i="40"/>
  <c r="BG31" i="40"/>
  <c r="BM31" i="40"/>
  <c r="BG32" i="40"/>
  <c r="BM32" i="40"/>
  <c r="BM33" i="40"/>
  <c r="BG33" i="40"/>
  <c r="BM34" i="40"/>
  <c r="BG34" i="40"/>
  <c r="BM35" i="40"/>
  <c r="BG35" i="40"/>
  <c r="BM36" i="40"/>
  <c r="BG36" i="40"/>
  <c r="BM37" i="40"/>
  <c r="BG37" i="40"/>
  <c r="BG38" i="40"/>
  <c r="BM38" i="40"/>
  <c r="BG39" i="40"/>
  <c r="BM39" i="40"/>
  <c r="BM40" i="40"/>
  <c r="BG40" i="40"/>
  <c r="BG41" i="40"/>
  <c r="BM41" i="40"/>
  <c r="BM42" i="40"/>
  <c r="BG42" i="40"/>
  <c r="BM43" i="40"/>
  <c r="BG43" i="40"/>
  <c r="BG44" i="40"/>
  <c r="BM44" i="40"/>
  <c r="BG45" i="40"/>
  <c r="CW44" i="40" s="1"/>
  <c r="BM45" i="40"/>
  <c r="DA60" i="46"/>
  <c r="DB60" i="46" s="1"/>
  <c r="BG63" i="46"/>
  <c r="BM63" i="46"/>
  <c r="CR62" i="46"/>
  <c r="CW61" i="46"/>
  <c r="DA61" i="46" s="1"/>
  <c r="L65" i="46"/>
  <c r="N64" i="46"/>
  <c r="CS62" i="46"/>
  <c r="CX61" i="46"/>
  <c r="BM46" i="40"/>
  <c r="BG46" i="40"/>
  <c r="L48" i="40"/>
  <c r="N47" i="40"/>
  <c r="DB21" i="18"/>
  <c r="DB22" i="34"/>
  <c r="BQ24" i="18"/>
  <c r="BR24" i="18"/>
  <c r="BY24" i="18"/>
  <c r="CR23" i="18"/>
  <c r="CW22" i="18"/>
  <c r="DA22" i="18" s="1"/>
  <c r="CS26" i="19"/>
  <c r="CX25" i="19"/>
  <c r="BQ25" i="21"/>
  <c r="BR25" i="21"/>
  <c r="BY25" i="21"/>
  <c r="CQ25" i="22"/>
  <c r="BQ25" i="23"/>
  <c r="BR25" i="23"/>
  <c r="BY25" i="23"/>
  <c r="BQ25" i="24"/>
  <c r="BR25" i="24"/>
  <c r="BY25" i="24"/>
  <c r="CV24" i="25"/>
  <c r="CQ25" i="25"/>
  <c r="BR24" i="34"/>
  <c r="BQ24" i="34"/>
  <c r="BY24" i="34"/>
  <c r="CD24" i="34" s="1"/>
  <c r="CD25" i="19"/>
  <c r="CD24" i="22"/>
  <c r="CD24" i="25"/>
  <c r="CX23" i="18"/>
  <c r="CS24" i="18"/>
  <c r="CQ26" i="19"/>
  <c r="CV25" i="19"/>
  <c r="BR25" i="22"/>
  <c r="BQ25" i="22"/>
  <c r="BY25" i="22"/>
  <c r="CR24" i="25"/>
  <c r="CW23" i="25"/>
  <c r="DA23" i="25" s="1"/>
  <c r="BQ25" i="25"/>
  <c r="BR25" i="25"/>
  <c r="BY25" i="25"/>
  <c r="CD23" i="18"/>
  <c r="BQ24" i="13"/>
  <c r="BR24" i="13"/>
  <c r="BY24" i="13"/>
  <c r="CV23" i="13"/>
  <c r="CQ24" i="13"/>
  <c r="BR25" i="14"/>
  <c r="BQ25" i="14"/>
  <c r="BY25" i="14"/>
  <c r="BR26" i="19"/>
  <c r="BQ26" i="19"/>
  <c r="BY26" i="19"/>
  <c r="CQ25" i="24"/>
  <c r="CD24" i="21"/>
  <c r="CD24" i="24"/>
  <c r="CD24" i="23"/>
  <c r="CD23" i="13"/>
  <c r="CV24" i="14"/>
  <c r="CQ25" i="14"/>
  <c r="CV23" i="18"/>
  <c r="CQ24" i="18"/>
  <c r="CW24" i="19"/>
  <c r="DA24" i="19" s="1"/>
  <c r="CR25" i="19"/>
  <c r="CQ25" i="21"/>
  <c r="CV24" i="21"/>
  <c r="CV24" i="23"/>
  <c r="CQ25" i="23"/>
  <c r="CX24" i="25"/>
  <c r="CS25" i="25"/>
  <c r="CQ24" i="34"/>
  <c r="CV23" i="34"/>
  <c r="DA23" i="34" s="1"/>
  <c r="CD24" i="14"/>
  <c r="CV23" i="33"/>
  <c r="DA23" i="33" s="1"/>
  <c r="CQ24" i="33"/>
  <c r="BR24" i="33"/>
  <c r="BQ24" i="33"/>
  <c r="BY24" i="33"/>
  <c r="CD24" i="33" s="1"/>
  <c r="AA25" i="34"/>
  <c r="AC25" i="34"/>
  <c r="BZ25" i="34" s="1"/>
  <c r="N25" i="34"/>
  <c r="AB25" i="34"/>
  <c r="AA25" i="33"/>
  <c r="AC25" i="33"/>
  <c r="BZ25" i="33" s="1"/>
  <c r="N25" i="33"/>
  <c r="AB25" i="33"/>
  <c r="AA26" i="25"/>
  <c r="N26" i="25"/>
  <c r="BM26" i="25" s="1"/>
  <c r="AB26" i="25"/>
  <c r="AC26" i="25"/>
  <c r="BZ26" i="25" s="1"/>
  <c r="BG25" i="25"/>
  <c r="AA26" i="24"/>
  <c r="CV24" i="24" s="1"/>
  <c r="AB26" i="24"/>
  <c r="AC26" i="24"/>
  <c r="BZ26" i="24" s="1"/>
  <c r="AA26" i="23"/>
  <c r="AB26" i="23"/>
  <c r="AC26" i="23"/>
  <c r="BZ26" i="23" s="1"/>
  <c r="AB26" i="22"/>
  <c r="AC26" i="22"/>
  <c r="BZ26" i="22" s="1"/>
  <c r="AA26" i="22"/>
  <c r="CV24" i="22" s="1"/>
  <c r="AB26" i="21"/>
  <c r="AC26" i="21"/>
  <c r="BZ26" i="21" s="1"/>
  <c r="AA26" i="21"/>
  <c r="N27" i="19"/>
  <c r="BM27" i="19" s="1"/>
  <c r="AA27" i="19"/>
  <c r="AB27" i="19"/>
  <c r="AC27" i="19"/>
  <c r="BZ27" i="19" s="1"/>
  <c r="BG26" i="19"/>
  <c r="BG24" i="18"/>
  <c r="N25" i="18"/>
  <c r="BM25" i="18" s="1"/>
  <c r="AA25" i="18"/>
  <c r="AC25" i="18"/>
  <c r="BZ25" i="18" s="1"/>
  <c r="AB25" i="18"/>
  <c r="AA26" i="14"/>
  <c r="AC26" i="14"/>
  <c r="BZ26" i="14" s="1"/>
  <c r="AB26" i="14"/>
  <c r="AA25" i="13"/>
  <c r="AB25" i="13"/>
  <c r="AC25" i="13"/>
  <c r="BZ25" i="13" s="1"/>
  <c r="CX44" i="40" l="1"/>
  <c r="CR45" i="40"/>
  <c r="L284" i="33"/>
  <c r="N283" i="33"/>
  <c r="CS45" i="40"/>
  <c r="CS38" i="40"/>
  <c r="CX37" i="40"/>
  <c r="CR30" i="40"/>
  <c r="CW29" i="40"/>
  <c r="CW13" i="40"/>
  <c r="CR14" i="40"/>
  <c r="CW37" i="40"/>
  <c r="CR38" i="40"/>
  <c r="CS30" i="40"/>
  <c r="CX29" i="40"/>
  <c r="CW17" i="40"/>
  <c r="CR18" i="40"/>
  <c r="CS6" i="40"/>
  <c r="CX5" i="40"/>
  <c r="CR33" i="40"/>
  <c r="CW32" i="40"/>
  <c r="CR13" i="40"/>
  <c r="CW12" i="40"/>
  <c r="CS37" i="40"/>
  <c r="CX36" i="40"/>
  <c r="CS33" i="40"/>
  <c r="CX32" i="40"/>
  <c r="CW28" i="40"/>
  <c r="CR29" i="40"/>
  <c r="CR25" i="40"/>
  <c r="CW24" i="40"/>
  <c r="CS21" i="40"/>
  <c r="CX20" i="40"/>
  <c r="CW16" i="40"/>
  <c r="CR17" i="40"/>
  <c r="CS13" i="40"/>
  <c r="CX12" i="40"/>
  <c r="CX8" i="40"/>
  <c r="CS9" i="40"/>
  <c r="CW3" i="40"/>
  <c r="DA3" i="40" s="1"/>
  <c r="DB3" i="40" s="1"/>
  <c r="CR4" i="40"/>
  <c r="CX43" i="40"/>
  <c r="CS44" i="40"/>
  <c r="CR40" i="40"/>
  <c r="CW39" i="40"/>
  <c r="CR36" i="40"/>
  <c r="CW35" i="40"/>
  <c r="CX31" i="40"/>
  <c r="CS32" i="40"/>
  <c r="CS28" i="40"/>
  <c r="CX27" i="40"/>
  <c r="CR24" i="40"/>
  <c r="CW23" i="40"/>
  <c r="CS20" i="40"/>
  <c r="CX19" i="40"/>
  <c r="CW15" i="40"/>
  <c r="CR16" i="40"/>
  <c r="CW11" i="40"/>
  <c r="CR12" i="40"/>
  <c r="CW7" i="40"/>
  <c r="CR8" i="40"/>
  <c r="CS4" i="40"/>
  <c r="CX3" i="40"/>
  <c r="CW33" i="40"/>
  <c r="CR34" i="40"/>
  <c r="CS22" i="40"/>
  <c r="CX21" i="40"/>
  <c r="CS10" i="40"/>
  <c r="CX9" i="40"/>
  <c r="CS34" i="40"/>
  <c r="CX33" i="40"/>
  <c r="CR22" i="40"/>
  <c r="CW21" i="40"/>
  <c r="CW36" i="40"/>
  <c r="CR37" i="40"/>
  <c r="CX24" i="40"/>
  <c r="CS25" i="40"/>
  <c r="CW20" i="40"/>
  <c r="CR21" i="40"/>
  <c r="CS5" i="40"/>
  <c r="CX4" i="40"/>
  <c r="CR41" i="40"/>
  <c r="CW40" i="40"/>
  <c r="CR44" i="40"/>
  <c r="DA44" i="40" s="1"/>
  <c r="DB44" i="40" s="1"/>
  <c r="CW43" i="40"/>
  <c r="CX35" i="40"/>
  <c r="CS36" i="40"/>
  <c r="CW31" i="40"/>
  <c r="CR32" i="40"/>
  <c r="DA32" i="40" s="1"/>
  <c r="DB32" i="40" s="1"/>
  <c r="CX23" i="40"/>
  <c r="CS24" i="40"/>
  <c r="CR20" i="40"/>
  <c r="CW19" i="40"/>
  <c r="CS12" i="40"/>
  <c r="CX11" i="40"/>
  <c r="CX7" i="40"/>
  <c r="CS8" i="40"/>
  <c r="CW42" i="40"/>
  <c r="CR43" i="40"/>
  <c r="CX38" i="40"/>
  <c r="CS39" i="40"/>
  <c r="CR35" i="40"/>
  <c r="CW34" i="40"/>
  <c r="CX30" i="40"/>
  <c r="CS31" i="40"/>
  <c r="CR27" i="40"/>
  <c r="CW26" i="40"/>
  <c r="CR23" i="40"/>
  <c r="CW22" i="40"/>
  <c r="CR19" i="40"/>
  <c r="CW18" i="40"/>
  <c r="CR15" i="40"/>
  <c r="CW14" i="40"/>
  <c r="CS11" i="40"/>
  <c r="CX10" i="40"/>
  <c r="CX6" i="40"/>
  <c r="CS7" i="40"/>
  <c r="CW41" i="40"/>
  <c r="CR42" i="40"/>
  <c r="CS26" i="40"/>
  <c r="CX25" i="40"/>
  <c r="CS18" i="40"/>
  <c r="CX17" i="40"/>
  <c r="CW5" i="40"/>
  <c r="CR6" i="40"/>
  <c r="CX41" i="40"/>
  <c r="CS42" i="40"/>
  <c r="CR26" i="40"/>
  <c r="DA26" i="40" s="1"/>
  <c r="DB26" i="40" s="1"/>
  <c r="CW25" i="40"/>
  <c r="CX13" i="40"/>
  <c r="CS14" i="40"/>
  <c r="CW9" i="40"/>
  <c r="CR10" i="40"/>
  <c r="CX40" i="40"/>
  <c r="CS41" i="40"/>
  <c r="CX28" i="40"/>
  <c r="CS29" i="40"/>
  <c r="CX16" i="40"/>
  <c r="CS17" i="40"/>
  <c r="CR9" i="40"/>
  <c r="DA9" i="40" s="1"/>
  <c r="DB9" i="40" s="1"/>
  <c r="CW8" i="40"/>
  <c r="CX39" i="40"/>
  <c r="CS40" i="40"/>
  <c r="CR28" i="40"/>
  <c r="CW27" i="40"/>
  <c r="CS16" i="40"/>
  <c r="CX15" i="40"/>
  <c r="CR5" i="40"/>
  <c r="CW4" i="40"/>
  <c r="CS43" i="40"/>
  <c r="CX42" i="40"/>
  <c r="CW38" i="40"/>
  <c r="CR39" i="40"/>
  <c r="CX34" i="40"/>
  <c r="CS35" i="40"/>
  <c r="CW30" i="40"/>
  <c r="CR31" i="40"/>
  <c r="CX26" i="40"/>
  <c r="CS27" i="40"/>
  <c r="CX22" i="40"/>
  <c r="CS23" i="40"/>
  <c r="CS19" i="40"/>
  <c r="CX18" i="40"/>
  <c r="CS15" i="40"/>
  <c r="CX14" i="40"/>
  <c r="CR11" i="40"/>
  <c r="CW10" i="40"/>
  <c r="CR7" i="40"/>
  <c r="DA7" i="40" s="1"/>
  <c r="DB7" i="40" s="1"/>
  <c r="CW6" i="40"/>
  <c r="DB61" i="46"/>
  <c r="BM64" i="46"/>
  <c r="BG64" i="46"/>
  <c r="CX62" i="46"/>
  <c r="CS63" i="46"/>
  <c r="L66" i="46"/>
  <c r="N65" i="46"/>
  <c r="CW62" i="46"/>
  <c r="DA62" i="46" s="1"/>
  <c r="CR63" i="46"/>
  <c r="L49" i="40"/>
  <c r="N48" i="40"/>
  <c r="CR46" i="40"/>
  <c r="BG47" i="40"/>
  <c r="BM47" i="40"/>
  <c r="CS46" i="40"/>
  <c r="DB23" i="25"/>
  <c r="DB22" i="18"/>
  <c r="DB23" i="34"/>
  <c r="DB24" i="19"/>
  <c r="BQ26" i="14"/>
  <c r="BR26" i="14"/>
  <c r="BY26" i="14"/>
  <c r="CV24" i="18"/>
  <c r="CQ25" i="18"/>
  <c r="BQ26" i="23"/>
  <c r="BR26" i="23"/>
  <c r="BY26" i="23"/>
  <c r="CS26" i="25"/>
  <c r="CX25" i="25"/>
  <c r="CD24" i="13"/>
  <c r="CD25" i="22"/>
  <c r="CW25" i="19"/>
  <c r="DA25" i="19" s="1"/>
  <c r="CR26" i="19"/>
  <c r="CS27" i="19"/>
  <c r="CX26" i="19"/>
  <c r="CQ26" i="22"/>
  <c r="CQ26" i="24"/>
  <c r="BR26" i="25"/>
  <c r="BQ26" i="25"/>
  <c r="BY26" i="25"/>
  <c r="CD26" i="19"/>
  <c r="CD25" i="24"/>
  <c r="CD25" i="21"/>
  <c r="CD24" i="18"/>
  <c r="CV24" i="13"/>
  <c r="CQ25" i="13"/>
  <c r="CV25" i="14"/>
  <c r="CQ26" i="14"/>
  <c r="BR25" i="18"/>
  <c r="BQ25" i="18"/>
  <c r="BY25" i="18"/>
  <c r="CR24" i="18"/>
  <c r="CW23" i="18"/>
  <c r="DA23" i="18" s="1"/>
  <c r="CQ27" i="19"/>
  <c r="CV26" i="19"/>
  <c r="CQ26" i="21"/>
  <c r="CV25" i="21"/>
  <c r="BR26" i="22"/>
  <c r="BQ26" i="22"/>
  <c r="BY26" i="22"/>
  <c r="CQ26" i="23"/>
  <c r="BQ26" i="24"/>
  <c r="BR26" i="24"/>
  <c r="BY26" i="24"/>
  <c r="BR25" i="34"/>
  <c r="BQ25" i="34"/>
  <c r="BY25" i="34"/>
  <c r="CD25" i="34" s="1"/>
  <c r="CD25" i="14"/>
  <c r="CD25" i="25"/>
  <c r="CD25" i="23"/>
  <c r="BQ25" i="13"/>
  <c r="BR25" i="13"/>
  <c r="BY25" i="13"/>
  <c r="CX24" i="18"/>
  <c r="CS25" i="18"/>
  <c r="BR27" i="19"/>
  <c r="BQ27" i="19"/>
  <c r="BY27" i="19"/>
  <c r="BQ26" i="21"/>
  <c r="BR26" i="21"/>
  <c r="BY26" i="21"/>
  <c r="CR25" i="25"/>
  <c r="CW24" i="25"/>
  <c r="DA24" i="25" s="1"/>
  <c r="CV25" i="25"/>
  <c r="CQ26" i="25"/>
  <c r="CV24" i="34"/>
  <c r="DA24" i="34" s="1"/>
  <c r="CQ25" i="34"/>
  <c r="DB23" i="33"/>
  <c r="BR25" i="33"/>
  <c r="BQ25" i="33"/>
  <c r="BY25" i="33"/>
  <c r="CD25" i="33" s="1"/>
  <c r="CV24" i="33"/>
  <c r="DA24" i="33" s="1"/>
  <c r="CQ25" i="33"/>
  <c r="AB26" i="34"/>
  <c r="AA26" i="34"/>
  <c r="AC26" i="34"/>
  <c r="BZ26" i="34" s="1"/>
  <c r="N26" i="34"/>
  <c r="AB26" i="33"/>
  <c r="AC26" i="33"/>
  <c r="BZ26" i="33" s="1"/>
  <c r="N26" i="33"/>
  <c r="AA26" i="33"/>
  <c r="BG26" i="25"/>
  <c r="N27" i="25"/>
  <c r="BM27" i="25" s="1"/>
  <c r="AA27" i="25"/>
  <c r="AC27" i="25"/>
  <c r="BZ27" i="25" s="1"/>
  <c r="AB27" i="25"/>
  <c r="AB27" i="24"/>
  <c r="AC27" i="24"/>
  <c r="BZ27" i="24" s="1"/>
  <c r="AA27" i="24"/>
  <c r="AC27" i="23"/>
  <c r="BZ27" i="23" s="1"/>
  <c r="AB27" i="23"/>
  <c r="AA27" i="23"/>
  <c r="AA27" i="22"/>
  <c r="AC27" i="22"/>
  <c r="BZ27" i="22" s="1"/>
  <c r="AB27" i="22"/>
  <c r="AC27" i="21"/>
  <c r="BZ27" i="21" s="1"/>
  <c r="AA27" i="21"/>
  <c r="AB27" i="21"/>
  <c r="BG27" i="19"/>
  <c r="AB28" i="19"/>
  <c r="AC28" i="19"/>
  <c r="BZ28" i="19" s="1"/>
  <c r="AA28" i="19"/>
  <c r="N28" i="19"/>
  <c r="BM28" i="19" s="1"/>
  <c r="BG25" i="18"/>
  <c r="AA26" i="18"/>
  <c r="AB26" i="18"/>
  <c r="AC26" i="18"/>
  <c r="BZ26" i="18" s="1"/>
  <c r="N26" i="18"/>
  <c r="BM26" i="18" s="1"/>
  <c r="AB27" i="14"/>
  <c r="AA27" i="14"/>
  <c r="CV16" i="14" s="1"/>
  <c r="AC27" i="14"/>
  <c r="BZ27" i="14" s="1"/>
  <c r="AA26" i="13"/>
  <c r="CV15" i="13" s="1"/>
  <c r="AB26" i="13"/>
  <c r="AC26" i="13"/>
  <c r="BZ26" i="13" s="1"/>
  <c r="DA5" i="40" l="1"/>
  <c r="DB5" i="40" s="1"/>
  <c r="N284" i="33"/>
  <c r="L285" i="33"/>
  <c r="DA27" i="40"/>
  <c r="DB27" i="40" s="1"/>
  <c r="DA41" i="40"/>
  <c r="DB41" i="40" s="1"/>
  <c r="DA39" i="40"/>
  <c r="DB39" i="40" s="1"/>
  <c r="DA37" i="40"/>
  <c r="DB37" i="40" s="1"/>
  <c r="DA12" i="40"/>
  <c r="DB12" i="40" s="1"/>
  <c r="DA4" i="40"/>
  <c r="DB4" i="40" s="1"/>
  <c r="DA30" i="40"/>
  <c r="DB30" i="40" s="1"/>
  <c r="DA34" i="40"/>
  <c r="DB34" i="40" s="1"/>
  <c r="DA18" i="40"/>
  <c r="DB18" i="40" s="1"/>
  <c r="DA22" i="40"/>
  <c r="DB22" i="40" s="1"/>
  <c r="DA35" i="40"/>
  <c r="DB35" i="40" s="1"/>
  <c r="DA28" i="40"/>
  <c r="DB28" i="40" s="1"/>
  <c r="DA15" i="40"/>
  <c r="DB15" i="40" s="1"/>
  <c r="DA31" i="40"/>
  <c r="DB31" i="40" s="1"/>
  <c r="DA10" i="40"/>
  <c r="DB10" i="40" s="1"/>
  <c r="DA6" i="40"/>
  <c r="DB6" i="40" s="1"/>
  <c r="DA38" i="40"/>
  <c r="DB38" i="40" s="1"/>
  <c r="DA23" i="40"/>
  <c r="DB23" i="40" s="1"/>
  <c r="DA20" i="40"/>
  <c r="DB20" i="40" s="1"/>
  <c r="DA24" i="40"/>
  <c r="DB24" i="40" s="1"/>
  <c r="DA40" i="40"/>
  <c r="DB40" i="40" s="1"/>
  <c r="DA33" i="40"/>
  <c r="DB33" i="40" s="1"/>
  <c r="DA8" i="40"/>
  <c r="DB8" i="40" s="1"/>
  <c r="DA29" i="40"/>
  <c r="DB29" i="40" s="1"/>
  <c r="DA43" i="40"/>
  <c r="DB43" i="40" s="1"/>
  <c r="DA17" i="40"/>
  <c r="DB17" i="40" s="1"/>
  <c r="DA14" i="40"/>
  <c r="DB14" i="40" s="1"/>
  <c r="DA16" i="40"/>
  <c r="DB16" i="40" s="1"/>
  <c r="DA42" i="40"/>
  <c r="DB42" i="40" s="1"/>
  <c r="DA21" i="40"/>
  <c r="DB21" i="40" s="1"/>
  <c r="DA11" i="40"/>
  <c r="DB11" i="40" s="1"/>
  <c r="DA19" i="40"/>
  <c r="DB19" i="40" s="1"/>
  <c r="DA36" i="40"/>
  <c r="DB36" i="40" s="1"/>
  <c r="DA25" i="40"/>
  <c r="DB25" i="40" s="1"/>
  <c r="DA13" i="40"/>
  <c r="DB13" i="40" s="1"/>
  <c r="DB62" i="46"/>
  <c r="CX62" i="48"/>
  <c r="CW62" i="48"/>
  <c r="BG65" i="46"/>
  <c r="BM65" i="46"/>
  <c r="CR64" i="46"/>
  <c r="CW63" i="46"/>
  <c r="DA63" i="46" s="1"/>
  <c r="L67" i="46"/>
  <c r="N66" i="46"/>
  <c r="CS64" i="46"/>
  <c r="CX63" i="46"/>
  <c r="BG48" i="40"/>
  <c r="BM48" i="40"/>
  <c r="CX46" i="40"/>
  <c r="CS47" i="40"/>
  <c r="L50" i="40"/>
  <c r="N49" i="40"/>
  <c r="CW46" i="40"/>
  <c r="CR47" i="40"/>
  <c r="DB23" i="18"/>
  <c r="DB25" i="19"/>
  <c r="CV25" i="18"/>
  <c r="CQ26" i="18"/>
  <c r="BR27" i="21"/>
  <c r="BQ27" i="21"/>
  <c r="BY27" i="21"/>
  <c r="CQ27" i="22"/>
  <c r="CV26" i="22"/>
  <c r="CV26" i="24"/>
  <c r="CQ27" i="24"/>
  <c r="BQ27" i="25"/>
  <c r="BR27" i="25"/>
  <c r="BY27" i="25"/>
  <c r="CW25" i="25"/>
  <c r="DA25" i="25" s="1"/>
  <c r="CR26" i="25"/>
  <c r="BR26" i="34"/>
  <c r="BQ26" i="34"/>
  <c r="BY26" i="34"/>
  <c r="CD26" i="34" s="1"/>
  <c r="CD26" i="21"/>
  <c r="CQ26" i="13"/>
  <c r="CQ27" i="14"/>
  <c r="BR26" i="18"/>
  <c r="BQ26" i="18"/>
  <c r="BY26" i="18"/>
  <c r="CQ28" i="19"/>
  <c r="CV27" i="19"/>
  <c r="BR27" i="23"/>
  <c r="BQ27" i="23"/>
  <c r="BY27" i="23"/>
  <c r="BQ27" i="24"/>
  <c r="BR27" i="24"/>
  <c r="BY27" i="24"/>
  <c r="CS27" i="25"/>
  <c r="CX26" i="25"/>
  <c r="CV25" i="34"/>
  <c r="DA25" i="34" s="1"/>
  <c r="DB25" i="34" s="1"/>
  <c r="CQ26" i="34"/>
  <c r="CD25" i="13"/>
  <c r="CD26" i="24"/>
  <c r="CD25" i="18"/>
  <c r="CS28" i="19"/>
  <c r="CX27" i="19"/>
  <c r="CW26" i="19"/>
  <c r="DA26" i="19" s="1"/>
  <c r="DB26" i="19" s="1"/>
  <c r="CR27" i="19"/>
  <c r="BQ27" i="22"/>
  <c r="BR27" i="22"/>
  <c r="BY27" i="22"/>
  <c r="CV26" i="23"/>
  <c r="CQ27" i="23"/>
  <c r="CV26" i="25"/>
  <c r="CQ27" i="25"/>
  <c r="CD26" i="23"/>
  <c r="DB24" i="34"/>
  <c r="DB24" i="25"/>
  <c r="BQ26" i="13"/>
  <c r="BR26" i="13"/>
  <c r="BY26" i="13"/>
  <c r="BQ27" i="14"/>
  <c r="BR27" i="14"/>
  <c r="BY27" i="14"/>
  <c r="CX25" i="18"/>
  <c r="CS26" i="18"/>
  <c r="CR25" i="18"/>
  <c r="CW24" i="18"/>
  <c r="DA24" i="18" s="1"/>
  <c r="BR28" i="19"/>
  <c r="BQ28" i="19"/>
  <c r="BY28" i="19"/>
  <c r="CV26" i="21"/>
  <c r="CQ27" i="21"/>
  <c r="CD27" i="19"/>
  <c r="CD26" i="22"/>
  <c r="CD26" i="25"/>
  <c r="CD26" i="14"/>
  <c r="CV25" i="33"/>
  <c r="DA25" i="33" s="1"/>
  <c r="DB25" i="33" s="1"/>
  <c r="CQ26" i="33"/>
  <c r="BQ26" i="33"/>
  <c r="BR26" i="33"/>
  <c r="BY26" i="33"/>
  <c r="CD26" i="33" s="1"/>
  <c r="DB24" i="33"/>
  <c r="AC27" i="34"/>
  <c r="BZ27" i="34" s="1"/>
  <c r="N27" i="34"/>
  <c r="AA27" i="34"/>
  <c r="AB27" i="34"/>
  <c r="AC27" i="33"/>
  <c r="BZ27" i="33" s="1"/>
  <c r="AB27" i="33"/>
  <c r="N27" i="33"/>
  <c r="AA27" i="33"/>
  <c r="AA28" i="25"/>
  <c r="AC28" i="25"/>
  <c r="BZ28" i="25" s="1"/>
  <c r="AB28" i="25"/>
  <c r="N28" i="25"/>
  <c r="BM28" i="25" s="1"/>
  <c r="BG27" i="25"/>
  <c r="AA28" i="24"/>
  <c r="AB28" i="24"/>
  <c r="AC28" i="24"/>
  <c r="BZ28" i="24" s="1"/>
  <c r="AA28" i="23"/>
  <c r="AB28" i="23"/>
  <c r="AC28" i="23"/>
  <c r="BZ28" i="23" s="1"/>
  <c r="AC28" i="22"/>
  <c r="BZ28" i="22" s="1"/>
  <c r="AA28" i="22"/>
  <c r="AB28" i="22"/>
  <c r="AA28" i="21"/>
  <c r="AB28" i="21"/>
  <c r="AC28" i="21"/>
  <c r="BZ28" i="21" s="1"/>
  <c r="BG28" i="19"/>
  <c r="AB29" i="19"/>
  <c r="N29" i="19"/>
  <c r="BM29" i="19" s="1"/>
  <c r="AC29" i="19"/>
  <c r="BZ29" i="19" s="1"/>
  <c r="AA29" i="19"/>
  <c r="AB27" i="18"/>
  <c r="AC27" i="18"/>
  <c r="BZ27" i="18" s="1"/>
  <c r="AA27" i="18"/>
  <c r="N27" i="18"/>
  <c r="BM27" i="18" s="1"/>
  <c r="BG26" i="18"/>
  <c r="AA28" i="14"/>
  <c r="CV26" i="14" s="1"/>
  <c r="AB28" i="14"/>
  <c r="AC28" i="14"/>
  <c r="BZ28" i="14" s="1"/>
  <c r="AA27" i="13"/>
  <c r="CV25" i="13" s="1"/>
  <c r="AB27" i="13"/>
  <c r="AC27" i="13"/>
  <c r="BZ27" i="13" s="1"/>
  <c r="L286" i="33" l="1"/>
  <c r="N285" i="33"/>
  <c r="DB63" i="46"/>
  <c r="BG66" i="46"/>
  <c r="BM66" i="46"/>
  <c r="CS65" i="46"/>
  <c r="CX64" i="46"/>
  <c r="N67" i="46"/>
  <c r="L68" i="46"/>
  <c r="CW64" i="46"/>
  <c r="DA64" i="46" s="1"/>
  <c r="CR65" i="46"/>
  <c r="DA46" i="40"/>
  <c r="DB46" i="40" s="1"/>
  <c r="BM49" i="40"/>
  <c r="BG49" i="40"/>
  <c r="CX47" i="40"/>
  <c r="CS48" i="40"/>
  <c r="N50" i="40"/>
  <c r="L51" i="40"/>
  <c r="CW47" i="40"/>
  <c r="CR48" i="40"/>
  <c r="DB24" i="18"/>
  <c r="CQ28" i="14"/>
  <c r="CR26" i="18"/>
  <c r="CW25" i="18"/>
  <c r="DA25" i="18" s="1"/>
  <c r="BQ27" i="18"/>
  <c r="BR27" i="18"/>
  <c r="BY27" i="18"/>
  <c r="BQ29" i="19"/>
  <c r="BR29" i="19"/>
  <c r="BY29" i="19"/>
  <c r="BQ28" i="21"/>
  <c r="BR28" i="21"/>
  <c r="BY28" i="21"/>
  <c r="CV27" i="23"/>
  <c r="CQ28" i="23"/>
  <c r="CS28" i="25"/>
  <c r="CX27" i="25"/>
  <c r="BR27" i="34"/>
  <c r="BQ27" i="34"/>
  <c r="BY27" i="34"/>
  <c r="CD27" i="34" s="1"/>
  <c r="CD28" i="19"/>
  <c r="CD27" i="24"/>
  <c r="DB25" i="25"/>
  <c r="BQ28" i="14"/>
  <c r="BR28" i="14"/>
  <c r="BY28" i="14"/>
  <c r="CS29" i="19"/>
  <c r="CX28" i="19"/>
  <c r="BQ28" i="23"/>
  <c r="BR28" i="23"/>
  <c r="BY28" i="23"/>
  <c r="CD28" i="23" s="1"/>
  <c r="BQ28" i="24"/>
  <c r="BR28" i="24"/>
  <c r="BY28" i="24"/>
  <c r="CW26" i="25"/>
  <c r="DA26" i="25" s="1"/>
  <c r="CR27" i="25"/>
  <c r="CQ28" i="25"/>
  <c r="CV27" i="25"/>
  <c r="CD26" i="13"/>
  <c r="CD27" i="22"/>
  <c r="CV26" i="18"/>
  <c r="CQ27" i="18"/>
  <c r="CV27" i="22"/>
  <c r="CQ28" i="22"/>
  <c r="CD27" i="23"/>
  <c r="CD26" i="18"/>
  <c r="CQ27" i="13"/>
  <c r="BR27" i="13"/>
  <c r="BQ27" i="13"/>
  <c r="BY27" i="13"/>
  <c r="CX26" i="18"/>
  <c r="CS27" i="18"/>
  <c r="CQ29" i="19"/>
  <c r="CV28" i="19"/>
  <c r="CW27" i="19"/>
  <c r="DA27" i="19" s="1"/>
  <c r="CR28" i="19"/>
  <c r="CV27" i="21"/>
  <c r="CQ28" i="21"/>
  <c r="BR28" i="22"/>
  <c r="BQ28" i="22"/>
  <c r="BY28" i="22"/>
  <c r="CV27" i="24"/>
  <c r="CQ28" i="24"/>
  <c r="BR28" i="25"/>
  <c r="BQ28" i="25"/>
  <c r="BY28" i="25"/>
  <c r="CV26" i="34"/>
  <c r="DA26" i="34" s="1"/>
  <c r="CQ27" i="34"/>
  <c r="CD27" i="14"/>
  <c r="CD27" i="25"/>
  <c r="CD27" i="21"/>
  <c r="BR27" i="33"/>
  <c r="BQ27" i="33"/>
  <c r="BY27" i="33"/>
  <c r="CD27" i="33" s="1"/>
  <c r="CV26" i="33"/>
  <c r="DA26" i="33" s="1"/>
  <c r="CQ27" i="33"/>
  <c r="AA28" i="34"/>
  <c r="AB28" i="34"/>
  <c r="N28" i="34"/>
  <c r="AC28" i="34"/>
  <c r="BZ28" i="34" s="1"/>
  <c r="N28" i="33"/>
  <c r="AB28" i="33"/>
  <c r="AC28" i="33"/>
  <c r="BZ28" i="33" s="1"/>
  <c r="AA28" i="33"/>
  <c r="AB29" i="25"/>
  <c r="AC29" i="25"/>
  <c r="BZ29" i="25" s="1"/>
  <c r="AA29" i="25"/>
  <c r="N29" i="25"/>
  <c r="BM29" i="25" s="1"/>
  <c r="BG28" i="25"/>
  <c r="AC29" i="24"/>
  <c r="BZ29" i="24" s="1"/>
  <c r="AA29" i="24"/>
  <c r="AB29" i="24"/>
  <c r="AB29" i="23"/>
  <c r="AC29" i="23"/>
  <c r="BZ29" i="23" s="1"/>
  <c r="AA29" i="23"/>
  <c r="AA29" i="22"/>
  <c r="AB29" i="22"/>
  <c r="AC29" i="22"/>
  <c r="BZ29" i="22" s="1"/>
  <c r="AC29" i="21"/>
  <c r="BZ29" i="21" s="1"/>
  <c r="AA29" i="21"/>
  <c r="AB29" i="21"/>
  <c r="BG29" i="19"/>
  <c r="AA30" i="19"/>
  <c r="AB30" i="19"/>
  <c r="AC30" i="19"/>
  <c r="BZ30" i="19" s="1"/>
  <c r="N30" i="19"/>
  <c r="BM30" i="19" s="1"/>
  <c r="N28" i="18"/>
  <c r="BM28" i="18" s="1"/>
  <c r="AB28" i="18"/>
  <c r="AC28" i="18"/>
  <c r="BZ28" i="18" s="1"/>
  <c r="AA28" i="18"/>
  <c r="BG27" i="18"/>
  <c r="AA29" i="14"/>
  <c r="AB29" i="14"/>
  <c r="AC29" i="14"/>
  <c r="BZ29" i="14" s="1"/>
  <c r="AB28" i="13"/>
  <c r="AC28" i="13"/>
  <c r="BZ28" i="13" s="1"/>
  <c r="AA28" i="13"/>
  <c r="N286" i="33" l="1"/>
  <c r="L287" i="33"/>
  <c r="DA47" i="40"/>
  <c r="DB47" i="40" s="1"/>
  <c r="DB64" i="46"/>
  <c r="N68" i="46"/>
  <c r="L69" i="46"/>
  <c r="CS66" i="46"/>
  <c r="CX65" i="46"/>
  <c r="BM67" i="46"/>
  <c r="BG67" i="46"/>
  <c r="CW65" i="46"/>
  <c r="DA65" i="46" s="1"/>
  <c r="CR66" i="46"/>
  <c r="L52" i="40"/>
  <c r="N51" i="40"/>
  <c r="BM50" i="40"/>
  <c r="BG50" i="40"/>
  <c r="CW48" i="40"/>
  <c r="CR49" i="40"/>
  <c r="CS49" i="40"/>
  <c r="CX48" i="40"/>
  <c r="DB27" i="19"/>
  <c r="DB26" i="34"/>
  <c r="DB26" i="25"/>
  <c r="DB25" i="18"/>
  <c r="CV28" i="21"/>
  <c r="CQ29" i="21"/>
  <c r="CV28" i="23"/>
  <c r="CQ29" i="23"/>
  <c r="BR29" i="24"/>
  <c r="BQ29" i="24"/>
  <c r="BY29" i="24"/>
  <c r="BR28" i="34"/>
  <c r="BQ28" i="34"/>
  <c r="BY28" i="34"/>
  <c r="CD28" i="34" s="1"/>
  <c r="CD28" i="21"/>
  <c r="CV27" i="13"/>
  <c r="CQ28" i="13"/>
  <c r="CV27" i="18"/>
  <c r="CQ28" i="18"/>
  <c r="CS30" i="19"/>
  <c r="CX29" i="19"/>
  <c r="CW28" i="19"/>
  <c r="DA28" i="19" s="1"/>
  <c r="CR29" i="19"/>
  <c r="BQ29" i="21"/>
  <c r="BR29" i="21"/>
  <c r="BY29" i="21"/>
  <c r="BQ29" i="23"/>
  <c r="BR29" i="23"/>
  <c r="BY29" i="23"/>
  <c r="CQ29" i="25"/>
  <c r="CV28" i="25"/>
  <c r="CD28" i="22"/>
  <c r="BR28" i="13"/>
  <c r="BQ28" i="13"/>
  <c r="BY28" i="13"/>
  <c r="CQ29" i="14"/>
  <c r="CV28" i="14"/>
  <c r="CR27" i="18"/>
  <c r="CW26" i="18"/>
  <c r="DA26" i="18" s="1"/>
  <c r="CX27" i="18"/>
  <c r="CS28" i="18"/>
  <c r="CQ30" i="19"/>
  <c r="CV29" i="19"/>
  <c r="CV28" i="22"/>
  <c r="CQ29" i="22"/>
  <c r="CX28" i="25"/>
  <c r="CS29" i="25"/>
  <c r="CD28" i="24"/>
  <c r="CD29" i="19"/>
  <c r="BR29" i="14"/>
  <c r="BQ29" i="14"/>
  <c r="BY29" i="14"/>
  <c r="BQ28" i="18"/>
  <c r="BR28" i="18"/>
  <c r="BY28" i="18"/>
  <c r="BQ30" i="19"/>
  <c r="BR30" i="19"/>
  <c r="BY30" i="19"/>
  <c r="BR29" i="22"/>
  <c r="BQ29" i="22"/>
  <c r="BY29" i="22"/>
  <c r="CV28" i="24"/>
  <c r="CQ29" i="24"/>
  <c r="CW27" i="25"/>
  <c r="DA27" i="25" s="1"/>
  <c r="CR28" i="25"/>
  <c r="BR29" i="25"/>
  <c r="BQ29" i="25"/>
  <c r="BY29" i="25"/>
  <c r="CV27" i="34"/>
  <c r="DA27" i="34" s="1"/>
  <c r="CQ28" i="34"/>
  <c r="CD28" i="25"/>
  <c r="CD27" i="13"/>
  <c r="CD28" i="14"/>
  <c r="CD27" i="18"/>
  <c r="BR28" i="33"/>
  <c r="BQ28" i="33"/>
  <c r="BY28" i="33"/>
  <c r="CD28" i="33" s="1"/>
  <c r="CV27" i="33"/>
  <c r="DA27" i="33" s="1"/>
  <c r="CQ28" i="33"/>
  <c r="DB26" i="33"/>
  <c r="N29" i="34"/>
  <c r="AB29" i="34"/>
  <c r="AC29" i="34"/>
  <c r="BZ29" i="34" s="1"/>
  <c r="AA29" i="34"/>
  <c r="AA29" i="33"/>
  <c r="AB29" i="33"/>
  <c r="AC29" i="33"/>
  <c r="BZ29" i="33" s="1"/>
  <c r="N29" i="33"/>
  <c r="BG29" i="25"/>
  <c r="AA30" i="25"/>
  <c r="AB30" i="25"/>
  <c r="AC30" i="25"/>
  <c r="BZ30" i="25" s="1"/>
  <c r="N30" i="25"/>
  <c r="BM30" i="25" s="1"/>
  <c r="AA30" i="24"/>
  <c r="AB30" i="24"/>
  <c r="AC30" i="24"/>
  <c r="BZ30" i="24" s="1"/>
  <c r="AB30" i="23"/>
  <c r="AA30" i="23"/>
  <c r="AC30" i="23"/>
  <c r="BZ30" i="23" s="1"/>
  <c r="AB30" i="22"/>
  <c r="AC30" i="22"/>
  <c r="BZ30" i="22" s="1"/>
  <c r="AA30" i="22"/>
  <c r="AB30" i="21"/>
  <c r="AC30" i="21"/>
  <c r="BZ30" i="21" s="1"/>
  <c r="AA30" i="21"/>
  <c r="BG30" i="19"/>
  <c r="N31" i="19"/>
  <c r="BM31" i="19" s="1"/>
  <c r="AB31" i="19"/>
  <c r="AC31" i="19"/>
  <c r="BZ31" i="19" s="1"/>
  <c r="AA31" i="19"/>
  <c r="BG28" i="18"/>
  <c r="N29" i="18"/>
  <c r="BM29" i="18" s="1"/>
  <c r="AA29" i="18"/>
  <c r="AB29" i="18"/>
  <c r="AC29" i="18"/>
  <c r="BZ29" i="18" s="1"/>
  <c r="AA30" i="14"/>
  <c r="AC30" i="14"/>
  <c r="BZ30" i="14" s="1"/>
  <c r="AB30" i="14"/>
  <c r="AC29" i="13"/>
  <c r="BZ29" i="13" s="1"/>
  <c r="AA29" i="13"/>
  <c r="AB29" i="13"/>
  <c r="L288" i="33" l="1"/>
  <c r="N287" i="33"/>
  <c r="DB65" i="46"/>
  <c r="CS67" i="46"/>
  <c r="CX66" i="46"/>
  <c r="L70" i="46"/>
  <c r="N69" i="46"/>
  <c r="CW66" i="46"/>
  <c r="DA66" i="46" s="1"/>
  <c r="CR67" i="46"/>
  <c r="BM68" i="46"/>
  <c r="BG68" i="46"/>
  <c r="DA48" i="40"/>
  <c r="DB48" i="40" s="1"/>
  <c r="CW49" i="40"/>
  <c r="CR50" i="40"/>
  <c r="CS50" i="40"/>
  <c r="CX49" i="40"/>
  <c r="BM51" i="40"/>
  <c r="BG51" i="40"/>
  <c r="L53" i="40"/>
  <c r="N52" i="40"/>
  <c r="DB26" i="18"/>
  <c r="DB27" i="34"/>
  <c r="CX28" i="18"/>
  <c r="CS29" i="18"/>
  <c r="BR31" i="19"/>
  <c r="BQ31" i="19"/>
  <c r="BY31" i="19"/>
  <c r="BQ30" i="21"/>
  <c r="BR30" i="21"/>
  <c r="BY30" i="21"/>
  <c r="BR30" i="22"/>
  <c r="BQ30" i="22"/>
  <c r="BY30" i="22"/>
  <c r="CV29" i="23"/>
  <c r="CQ30" i="23"/>
  <c r="CX29" i="25"/>
  <c r="CS30" i="25"/>
  <c r="CW28" i="25"/>
  <c r="DA28" i="25" s="1"/>
  <c r="DB28" i="25" s="1"/>
  <c r="CR29" i="25"/>
  <c r="CD29" i="21"/>
  <c r="CV29" i="24"/>
  <c r="CQ30" i="24"/>
  <c r="CD28" i="13"/>
  <c r="BQ29" i="13"/>
  <c r="BR29" i="13"/>
  <c r="BY29" i="13"/>
  <c r="BR30" i="14"/>
  <c r="BQ30" i="14"/>
  <c r="BY30" i="14"/>
  <c r="BR29" i="18"/>
  <c r="BQ29" i="18"/>
  <c r="BY29" i="18"/>
  <c r="CQ31" i="19"/>
  <c r="CV30" i="19"/>
  <c r="CW29" i="19"/>
  <c r="DA29" i="19" s="1"/>
  <c r="CR30" i="19"/>
  <c r="BR30" i="24"/>
  <c r="BQ30" i="24"/>
  <c r="BY30" i="24"/>
  <c r="BQ30" i="25"/>
  <c r="BR30" i="25"/>
  <c r="BY30" i="25"/>
  <c r="CD29" i="25"/>
  <c r="CD29" i="22"/>
  <c r="CD29" i="23"/>
  <c r="CD29" i="24"/>
  <c r="CV28" i="13"/>
  <c r="CQ29" i="13"/>
  <c r="CV28" i="18"/>
  <c r="CQ29" i="18"/>
  <c r="CV29" i="25"/>
  <c r="CQ30" i="25"/>
  <c r="BR29" i="34"/>
  <c r="BQ29" i="34"/>
  <c r="BY29" i="34"/>
  <c r="CD29" i="34" s="1"/>
  <c r="CD30" i="19"/>
  <c r="CV29" i="14"/>
  <c r="CQ30" i="14"/>
  <c r="CR28" i="18"/>
  <c r="CW27" i="18"/>
  <c r="DA27" i="18" s="1"/>
  <c r="CS31" i="19"/>
  <c r="CX30" i="19"/>
  <c r="CQ30" i="21"/>
  <c r="CV29" i="21"/>
  <c r="CV29" i="22"/>
  <c r="CQ30" i="22"/>
  <c r="BQ30" i="23"/>
  <c r="BR30" i="23"/>
  <c r="BY30" i="23"/>
  <c r="CV28" i="34"/>
  <c r="DA28" i="34" s="1"/>
  <c r="DB28" i="34" s="1"/>
  <c r="CQ29" i="34"/>
  <c r="CD29" i="14"/>
  <c r="DB28" i="19"/>
  <c r="DB27" i="25"/>
  <c r="CD28" i="18"/>
  <c r="CQ29" i="33"/>
  <c r="CV28" i="33"/>
  <c r="DA28" i="33" s="1"/>
  <c r="DB28" i="33" s="1"/>
  <c r="BR29" i="33"/>
  <c r="BQ29" i="33"/>
  <c r="BY29" i="33"/>
  <c r="CD29" i="33" s="1"/>
  <c r="DB27" i="33"/>
  <c r="AA30" i="34"/>
  <c r="AC30" i="34"/>
  <c r="BZ30" i="34" s="1"/>
  <c r="N30" i="34"/>
  <c r="AB30" i="34"/>
  <c r="AB30" i="33"/>
  <c r="AC30" i="33"/>
  <c r="BZ30" i="33" s="1"/>
  <c r="N30" i="33"/>
  <c r="AA30" i="33"/>
  <c r="BG30" i="25"/>
  <c r="AB31" i="24"/>
  <c r="AA31" i="24"/>
  <c r="AC31" i="24"/>
  <c r="BZ31" i="24" s="1"/>
  <c r="AC31" i="23"/>
  <c r="BZ31" i="23" s="1"/>
  <c r="AB31" i="23"/>
  <c r="AA31" i="23"/>
  <c r="AA31" i="22"/>
  <c r="AB31" i="22"/>
  <c r="AC31" i="22"/>
  <c r="BZ31" i="22" s="1"/>
  <c r="AA31" i="21"/>
  <c r="AB31" i="21"/>
  <c r="AC31" i="21"/>
  <c r="BZ31" i="21" s="1"/>
  <c r="BG31" i="19"/>
  <c r="AA32" i="19"/>
  <c r="AB32" i="19"/>
  <c r="AC32" i="19"/>
  <c r="BZ32" i="19" s="1"/>
  <c r="N32" i="19"/>
  <c r="BM32" i="19" s="1"/>
  <c r="AA30" i="18"/>
  <c r="AB30" i="18"/>
  <c r="AC30" i="18"/>
  <c r="BZ30" i="18" s="1"/>
  <c r="N30" i="18"/>
  <c r="BM30" i="18" s="1"/>
  <c r="BG29" i="18"/>
  <c r="AB31" i="14"/>
  <c r="AC31" i="14"/>
  <c r="BZ31" i="14" s="1"/>
  <c r="AA31" i="14"/>
  <c r="AC30" i="13"/>
  <c r="BZ30" i="13" s="1"/>
  <c r="AB30" i="13"/>
  <c r="AA30" i="13"/>
  <c r="L289" i="33" l="1"/>
  <c r="N288" i="33"/>
  <c r="DB66" i="46"/>
  <c r="CR68" i="46"/>
  <c r="CW67" i="46"/>
  <c r="DA67" i="46" s="1"/>
  <c r="CS68" i="46"/>
  <c r="CX67" i="46"/>
  <c r="BG69" i="46"/>
  <c r="BM69" i="46"/>
  <c r="L71" i="46"/>
  <c r="N70" i="46"/>
  <c r="L8" i="43"/>
  <c r="DA49" i="40"/>
  <c r="L54" i="40"/>
  <c r="N53" i="40"/>
  <c r="CR51" i="40"/>
  <c r="CW50" i="40"/>
  <c r="CX50" i="40"/>
  <c r="CS51" i="40"/>
  <c r="BG52" i="40"/>
  <c r="BM52" i="40"/>
  <c r="DB27" i="18"/>
  <c r="BR31" i="14"/>
  <c r="BQ31" i="14"/>
  <c r="BY31" i="14"/>
  <c r="BR30" i="18"/>
  <c r="BQ30" i="18"/>
  <c r="BY30" i="18"/>
  <c r="BR32" i="19"/>
  <c r="BQ32" i="19"/>
  <c r="BY32" i="19"/>
  <c r="CV30" i="22"/>
  <c r="CQ31" i="22"/>
  <c r="BQ31" i="23"/>
  <c r="BR31" i="23"/>
  <c r="BY31" i="23"/>
  <c r="CR30" i="25"/>
  <c r="CW29" i="25"/>
  <c r="DA29" i="25" s="1"/>
  <c r="CX30" i="25"/>
  <c r="CQ30" i="34"/>
  <c r="CV29" i="34"/>
  <c r="DA29" i="34" s="1"/>
  <c r="DB29" i="34" s="1"/>
  <c r="CD30" i="25"/>
  <c r="CD30" i="21"/>
  <c r="CQ31" i="14"/>
  <c r="CV30" i="14"/>
  <c r="CV30" i="21"/>
  <c r="CQ31" i="21"/>
  <c r="BQ31" i="22"/>
  <c r="BR31" i="22"/>
  <c r="BY31" i="22"/>
  <c r="CV30" i="23"/>
  <c r="CQ31" i="23"/>
  <c r="BQ31" i="24"/>
  <c r="BR31" i="24"/>
  <c r="BY31" i="24"/>
  <c r="CV30" i="25"/>
  <c r="CD30" i="24"/>
  <c r="CD30" i="14"/>
  <c r="BQ30" i="13"/>
  <c r="BR30" i="13"/>
  <c r="BY30" i="13"/>
  <c r="CX29" i="18"/>
  <c r="CS30" i="18"/>
  <c r="CS32" i="19"/>
  <c r="CX31" i="19"/>
  <c r="CW30" i="19"/>
  <c r="DA30" i="19" s="1"/>
  <c r="DB30" i="19" s="1"/>
  <c r="CR31" i="19"/>
  <c r="BR31" i="21"/>
  <c r="BQ31" i="21"/>
  <c r="BY31" i="21"/>
  <c r="CQ31" i="24"/>
  <c r="CV30" i="24"/>
  <c r="CD29" i="13"/>
  <c r="CV29" i="13"/>
  <c r="CQ30" i="13"/>
  <c r="CR29" i="18"/>
  <c r="CW28" i="18"/>
  <c r="DA28" i="18" s="1"/>
  <c r="CV29" i="18"/>
  <c r="CQ30" i="18"/>
  <c r="CQ32" i="19"/>
  <c r="CV31" i="19"/>
  <c r="BR30" i="34"/>
  <c r="BQ30" i="34"/>
  <c r="BY30" i="34"/>
  <c r="CD30" i="34" s="1"/>
  <c r="CD30" i="23"/>
  <c r="CD29" i="18"/>
  <c r="CD30" i="22"/>
  <c r="CD31" i="19"/>
  <c r="DB29" i="19"/>
  <c r="CQ30" i="33"/>
  <c r="CV29" i="33"/>
  <c r="DA29" i="33" s="1"/>
  <c r="DB29" i="33" s="1"/>
  <c r="BQ30" i="33"/>
  <c r="BR30" i="33"/>
  <c r="BY30" i="33"/>
  <c r="CD30" i="33" s="1"/>
  <c r="AA31" i="34"/>
  <c r="AB31" i="34"/>
  <c r="N31" i="34"/>
  <c r="AC31" i="34"/>
  <c r="BZ31" i="34" s="1"/>
  <c r="AC31" i="33"/>
  <c r="BZ31" i="33" s="1"/>
  <c r="AA31" i="33"/>
  <c r="AB31" i="33"/>
  <c r="N31" i="33"/>
  <c r="AC32" i="24"/>
  <c r="BZ32" i="24" s="1"/>
  <c r="AA32" i="24"/>
  <c r="AB32" i="24"/>
  <c r="AA32" i="23"/>
  <c r="AB32" i="23"/>
  <c r="AC32" i="23"/>
  <c r="BZ32" i="23" s="1"/>
  <c r="AC32" i="22"/>
  <c r="BZ32" i="22" s="1"/>
  <c r="AA32" i="22"/>
  <c r="AB32" i="22"/>
  <c r="AB32" i="21"/>
  <c r="AA32" i="21"/>
  <c r="AC32" i="21"/>
  <c r="BZ32" i="21" s="1"/>
  <c r="AB33" i="19"/>
  <c r="N33" i="19"/>
  <c r="BM33" i="19" s="1"/>
  <c r="AC33" i="19"/>
  <c r="BZ33" i="19" s="1"/>
  <c r="AA33" i="19"/>
  <c r="BG32" i="19"/>
  <c r="AB31" i="18"/>
  <c r="AC31" i="18"/>
  <c r="BZ31" i="18" s="1"/>
  <c r="N31" i="18"/>
  <c r="BM31" i="18" s="1"/>
  <c r="AA31" i="18"/>
  <c r="BG30" i="18"/>
  <c r="AC32" i="14"/>
  <c r="BZ32" i="14" s="1"/>
  <c r="AA32" i="14"/>
  <c r="AB32" i="14"/>
  <c r="AB31" i="13"/>
  <c r="AA31" i="13"/>
  <c r="AC31" i="13"/>
  <c r="BZ31" i="13" s="1"/>
  <c r="N289" i="33" l="1"/>
  <c r="L290" i="33"/>
  <c r="DB67" i="46"/>
  <c r="N71" i="46"/>
  <c r="L72" i="46"/>
  <c r="CR69" i="46"/>
  <c r="CW68" i="46"/>
  <c r="CS69" i="46"/>
  <c r="CX68" i="46"/>
  <c r="BG70" i="46"/>
  <c r="BM70" i="46"/>
  <c r="L9" i="43"/>
  <c r="DA50" i="40"/>
  <c r="DB49" i="40"/>
  <c r="CW51" i="40"/>
  <c r="CR52" i="40"/>
  <c r="BG53" i="40"/>
  <c r="BM53" i="40"/>
  <c r="N54" i="40"/>
  <c r="L55" i="40"/>
  <c r="CX51" i="40"/>
  <c r="CS52" i="40"/>
  <c r="DB28" i="18"/>
  <c r="CX30" i="18"/>
  <c r="CS31" i="18"/>
  <c r="CQ33" i="19"/>
  <c r="CV32" i="19"/>
  <c r="BQ32" i="21"/>
  <c r="BR32" i="21"/>
  <c r="BY32" i="21"/>
  <c r="CD32" i="21" s="1"/>
  <c r="CV31" i="22"/>
  <c r="CQ32" i="22"/>
  <c r="BQ32" i="23"/>
  <c r="BR32" i="23"/>
  <c r="BY32" i="23"/>
  <c r="BR31" i="34"/>
  <c r="BQ31" i="34"/>
  <c r="BY31" i="34"/>
  <c r="CD31" i="34" s="1"/>
  <c r="CD31" i="22"/>
  <c r="CD31" i="23"/>
  <c r="BQ33" i="19"/>
  <c r="BR33" i="19"/>
  <c r="BY33" i="19"/>
  <c r="CV31" i="21"/>
  <c r="CQ32" i="21"/>
  <c r="BQ32" i="22"/>
  <c r="BR32" i="22"/>
  <c r="BY32" i="22"/>
  <c r="CD30" i="13"/>
  <c r="CD31" i="24"/>
  <c r="CD31" i="14"/>
  <c r="CR30" i="18"/>
  <c r="CW29" i="18"/>
  <c r="DA29" i="18" s="1"/>
  <c r="DB29" i="18" s="1"/>
  <c r="BQ31" i="18"/>
  <c r="BR31" i="18"/>
  <c r="BY31" i="18"/>
  <c r="CS33" i="19"/>
  <c r="CX32" i="19"/>
  <c r="CQ32" i="24"/>
  <c r="CV31" i="24"/>
  <c r="DB29" i="25"/>
  <c r="CD32" i="19"/>
  <c r="BR32" i="14"/>
  <c r="BQ32" i="14"/>
  <c r="BY32" i="14"/>
  <c r="CV30" i="13"/>
  <c r="CQ31" i="13"/>
  <c r="CQ31" i="18"/>
  <c r="CV30" i="18"/>
  <c r="CW31" i="19"/>
  <c r="DA31" i="19" s="1"/>
  <c r="CR32" i="19"/>
  <c r="BR31" i="13"/>
  <c r="BQ31" i="13"/>
  <c r="BY31" i="13"/>
  <c r="CV31" i="14"/>
  <c r="CQ32" i="14"/>
  <c r="CV31" i="23"/>
  <c r="CQ32" i="23"/>
  <c r="BR32" i="24"/>
  <c r="BQ32" i="24"/>
  <c r="BY32" i="24"/>
  <c r="CW30" i="25"/>
  <c r="DA30" i="25" s="1"/>
  <c r="CV30" i="34"/>
  <c r="DA30" i="34" s="1"/>
  <c r="CQ31" i="34"/>
  <c r="CD31" i="21"/>
  <c r="CD30" i="18"/>
  <c r="BR31" i="33"/>
  <c r="BQ31" i="33"/>
  <c r="BY31" i="33"/>
  <c r="CD31" i="33" s="1"/>
  <c r="CV30" i="33"/>
  <c r="DA30" i="33" s="1"/>
  <c r="CQ31" i="33"/>
  <c r="AC32" i="34"/>
  <c r="BZ32" i="34" s="1"/>
  <c r="AB32" i="34"/>
  <c r="N32" i="34"/>
  <c r="AA32" i="34"/>
  <c r="N32" i="33"/>
  <c r="AB32" i="33"/>
  <c r="AA32" i="33"/>
  <c r="AC32" i="33"/>
  <c r="BZ32" i="33" s="1"/>
  <c r="AB33" i="24"/>
  <c r="AA33" i="24"/>
  <c r="AC33" i="24"/>
  <c r="BZ33" i="24" s="1"/>
  <c r="AB33" i="23"/>
  <c r="AC33" i="23"/>
  <c r="BZ33" i="23" s="1"/>
  <c r="AA33" i="23"/>
  <c r="AA33" i="22"/>
  <c r="AB33" i="22"/>
  <c r="AC33" i="22"/>
  <c r="BZ33" i="22" s="1"/>
  <c r="AA33" i="21"/>
  <c r="AC33" i="21"/>
  <c r="BZ33" i="21" s="1"/>
  <c r="AB33" i="21"/>
  <c r="BG33" i="19"/>
  <c r="AA34" i="19"/>
  <c r="AB34" i="19"/>
  <c r="N34" i="19"/>
  <c r="BM34" i="19" s="1"/>
  <c r="AC34" i="19"/>
  <c r="BZ34" i="19" s="1"/>
  <c r="BG31" i="18"/>
  <c r="N32" i="18"/>
  <c r="BM32" i="18" s="1"/>
  <c r="AA32" i="18"/>
  <c r="AC32" i="18"/>
  <c r="BZ32" i="18" s="1"/>
  <c r="AB32" i="18"/>
  <c r="AB33" i="14"/>
  <c r="AC33" i="14"/>
  <c r="BZ33" i="14" s="1"/>
  <c r="AA33" i="14"/>
  <c r="AB32" i="13"/>
  <c r="AA32" i="13"/>
  <c r="AC32" i="13"/>
  <c r="BZ32" i="13" s="1"/>
  <c r="N290" i="33" l="1"/>
  <c r="L291" i="33"/>
  <c r="DA68" i="46"/>
  <c r="CX69" i="46"/>
  <c r="CS70" i="46"/>
  <c r="CW69" i="46"/>
  <c r="DA69" i="46" s="1"/>
  <c r="DB69" i="46" s="1"/>
  <c r="CR70" i="46"/>
  <c r="L73" i="46"/>
  <c r="N72" i="46"/>
  <c r="BG71" i="46"/>
  <c r="BM71" i="46"/>
  <c r="L10" i="43"/>
  <c r="DA51" i="40"/>
  <c r="DB51" i="40" s="1"/>
  <c r="DB50" i="40"/>
  <c r="BG54" i="40"/>
  <c r="BM54" i="40"/>
  <c r="L56" i="40"/>
  <c r="N55" i="40"/>
  <c r="CS53" i="40"/>
  <c r="CX52" i="40"/>
  <c r="CW52" i="40"/>
  <c r="CR53" i="40"/>
  <c r="DB30" i="25"/>
  <c r="DB30" i="34"/>
  <c r="DB31" i="19"/>
  <c r="BR32" i="13"/>
  <c r="BQ32" i="13"/>
  <c r="BY32" i="13"/>
  <c r="CV31" i="13"/>
  <c r="CQ32" i="13"/>
  <c r="CQ32" i="18"/>
  <c r="CV31" i="18"/>
  <c r="CS34" i="19"/>
  <c r="CX33" i="19"/>
  <c r="CV32" i="21"/>
  <c r="CQ33" i="21"/>
  <c r="BQ33" i="22"/>
  <c r="BR33" i="22"/>
  <c r="BY33" i="22"/>
  <c r="CV32" i="23"/>
  <c r="CQ33" i="23"/>
  <c r="BR32" i="34"/>
  <c r="BQ32" i="34"/>
  <c r="BY32" i="34"/>
  <c r="CD32" i="34" s="1"/>
  <c r="CW32" i="19"/>
  <c r="DA32" i="19" s="1"/>
  <c r="CR33" i="19"/>
  <c r="BR33" i="23"/>
  <c r="BQ33" i="23"/>
  <c r="BY33" i="23"/>
  <c r="BR33" i="24"/>
  <c r="BQ33" i="24"/>
  <c r="BY33" i="24"/>
  <c r="CD31" i="13"/>
  <c r="CD31" i="18"/>
  <c r="CD33" i="19"/>
  <c r="CV32" i="14"/>
  <c r="CQ33" i="14"/>
  <c r="BR32" i="18"/>
  <c r="BQ32" i="18"/>
  <c r="BY32" i="18"/>
  <c r="CR31" i="18"/>
  <c r="CW30" i="18"/>
  <c r="DA30" i="18" s="1"/>
  <c r="CQ34" i="19"/>
  <c r="CV33" i="19"/>
  <c r="BQ33" i="21"/>
  <c r="BR33" i="21"/>
  <c r="BY33" i="21"/>
  <c r="CQ33" i="24"/>
  <c r="CV32" i="24"/>
  <c r="CV31" i="34"/>
  <c r="DA31" i="34" s="1"/>
  <c r="CQ32" i="34"/>
  <c r="CD32" i="14"/>
  <c r="CD32" i="23"/>
  <c r="BR33" i="14"/>
  <c r="BQ33" i="14"/>
  <c r="BY33" i="14"/>
  <c r="CS32" i="18"/>
  <c r="CX31" i="18"/>
  <c r="BQ34" i="19"/>
  <c r="BR34" i="19"/>
  <c r="BY34" i="19"/>
  <c r="CV32" i="22"/>
  <c r="CQ33" i="22"/>
  <c r="CD32" i="24"/>
  <c r="CD32" i="22"/>
  <c r="BQ32" i="33"/>
  <c r="BR32" i="33"/>
  <c r="BY32" i="33"/>
  <c r="CD32" i="33" s="1"/>
  <c r="CV31" i="33"/>
  <c r="DA31" i="33" s="1"/>
  <c r="CQ32" i="33"/>
  <c r="DB30" i="33"/>
  <c r="AA33" i="34"/>
  <c r="AC33" i="34"/>
  <c r="BZ33" i="34" s="1"/>
  <c r="N33" i="34"/>
  <c r="AB33" i="34"/>
  <c r="AA33" i="33"/>
  <c r="N33" i="33"/>
  <c r="AC33" i="33"/>
  <c r="BZ33" i="33" s="1"/>
  <c r="AB33" i="33"/>
  <c r="AA34" i="24"/>
  <c r="AB34" i="24"/>
  <c r="AC34" i="24"/>
  <c r="BZ34" i="24" s="1"/>
  <c r="AB34" i="23"/>
  <c r="AA34" i="23"/>
  <c r="AC34" i="23"/>
  <c r="BZ34" i="23" s="1"/>
  <c r="AB34" i="22"/>
  <c r="AC34" i="22"/>
  <c r="BZ34" i="22" s="1"/>
  <c r="AA34" i="22"/>
  <c r="AB34" i="21"/>
  <c r="AC34" i="21"/>
  <c r="BZ34" i="21" s="1"/>
  <c r="AA34" i="21"/>
  <c r="BG34" i="19"/>
  <c r="N35" i="19"/>
  <c r="BM35" i="19" s="1"/>
  <c r="AC35" i="19"/>
  <c r="BZ35" i="19" s="1"/>
  <c r="AA35" i="19"/>
  <c r="AB35" i="19"/>
  <c r="BG32" i="18"/>
  <c r="N33" i="18"/>
  <c r="BM33" i="18" s="1"/>
  <c r="AA33" i="18"/>
  <c r="AB33" i="18"/>
  <c r="AC33" i="18"/>
  <c r="BZ33" i="18" s="1"/>
  <c r="AB34" i="14"/>
  <c r="AC34" i="14"/>
  <c r="BZ34" i="14" s="1"/>
  <c r="AA34" i="14"/>
  <c r="AA33" i="13"/>
  <c r="AC33" i="13"/>
  <c r="BZ33" i="13" s="1"/>
  <c r="AB33" i="13"/>
  <c r="N291" i="33" l="1"/>
  <c r="L292" i="33"/>
  <c r="DB68" i="46"/>
  <c r="BM72" i="46"/>
  <c r="BG72" i="46"/>
  <c r="CR71" i="46"/>
  <c r="CW70" i="46"/>
  <c r="DA70" i="46" s="1"/>
  <c r="N73" i="46"/>
  <c r="CS71" i="46"/>
  <c r="CX70" i="46"/>
  <c r="L11" i="43"/>
  <c r="L12" i="43" s="1"/>
  <c r="DA52" i="40"/>
  <c r="DB52" i="40" s="1"/>
  <c r="BG55" i="40"/>
  <c r="BM55" i="40"/>
  <c r="L57" i="40"/>
  <c r="N56" i="40"/>
  <c r="CS54" i="40"/>
  <c r="CX53" i="40"/>
  <c r="CR54" i="40"/>
  <c r="CW53" i="40"/>
  <c r="DB31" i="34"/>
  <c r="DB30" i="18"/>
  <c r="DB32" i="19"/>
  <c r="CW31" i="18"/>
  <c r="DA31" i="18" s="1"/>
  <c r="CR32" i="18"/>
  <c r="CX34" i="19"/>
  <c r="CS35" i="19"/>
  <c r="CV33" i="21"/>
  <c r="CQ34" i="21"/>
  <c r="CV33" i="22"/>
  <c r="CQ34" i="22"/>
  <c r="BR34" i="23"/>
  <c r="BQ34" i="23"/>
  <c r="BY34" i="23"/>
  <c r="BR34" i="24"/>
  <c r="BQ34" i="24"/>
  <c r="BY34" i="24"/>
  <c r="BR33" i="34"/>
  <c r="BQ33" i="34"/>
  <c r="BY33" i="34"/>
  <c r="CD33" i="34" s="1"/>
  <c r="CD33" i="21"/>
  <c r="CD32" i="18"/>
  <c r="CS33" i="18"/>
  <c r="CX32" i="18"/>
  <c r="BQ34" i="21"/>
  <c r="BR34" i="21"/>
  <c r="BY34" i="21"/>
  <c r="BQ34" i="22"/>
  <c r="BR34" i="22"/>
  <c r="BY34" i="22"/>
  <c r="CQ33" i="34"/>
  <c r="CV32" i="34"/>
  <c r="DA32" i="34" s="1"/>
  <c r="CD33" i="14"/>
  <c r="CD33" i="24"/>
  <c r="CD32" i="13"/>
  <c r="CQ33" i="18"/>
  <c r="CV32" i="18"/>
  <c r="CV34" i="19"/>
  <c r="CQ35" i="19"/>
  <c r="CQ34" i="23"/>
  <c r="CV33" i="23"/>
  <c r="CV33" i="24"/>
  <c r="CQ34" i="24"/>
  <c r="CD33" i="23"/>
  <c r="CQ33" i="13"/>
  <c r="CV32" i="13"/>
  <c r="BR34" i="14"/>
  <c r="BQ34" i="14"/>
  <c r="BY34" i="14"/>
  <c r="BR33" i="13"/>
  <c r="BQ33" i="13"/>
  <c r="BY33" i="13"/>
  <c r="CV33" i="14"/>
  <c r="CQ34" i="14"/>
  <c r="BR33" i="18"/>
  <c r="BQ33" i="18"/>
  <c r="BY33" i="18"/>
  <c r="BR35" i="19"/>
  <c r="BQ35" i="19"/>
  <c r="BY35" i="19"/>
  <c r="CW33" i="19"/>
  <c r="DA33" i="19" s="1"/>
  <c r="CR34" i="19"/>
  <c r="CD34" i="19"/>
  <c r="CD33" i="22"/>
  <c r="BR33" i="33"/>
  <c r="BQ33" i="33"/>
  <c r="BY33" i="33"/>
  <c r="CD33" i="33" s="1"/>
  <c r="CQ33" i="33"/>
  <c r="CV32" i="33"/>
  <c r="DA32" i="33" s="1"/>
  <c r="DB31" i="33"/>
  <c r="AB34" i="34"/>
  <c r="AA34" i="34"/>
  <c r="AC34" i="34"/>
  <c r="BZ34" i="34" s="1"/>
  <c r="N34" i="34"/>
  <c r="AB34" i="33"/>
  <c r="AC34" i="33"/>
  <c r="BZ34" i="33" s="1"/>
  <c r="N34" i="33"/>
  <c r="AA34" i="33"/>
  <c r="AB35" i="24"/>
  <c r="AC35" i="24"/>
  <c r="BZ35" i="24" s="1"/>
  <c r="AA35" i="24"/>
  <c r="AC35" i="23"/>
  <c r="BZ35" i="23" s="1"/>
  <c r="AB35" i="23"/>
  <c r="AA35" i="23"/>
  <c r="AA35" i="22"/>
  <c r="AC35" i="22"/>
  <c r="BZ35" i="22" s="1"/>
  <c r="AB35" i="22"/>
  <c r="AC35" i="21"/>
  <c r="BZ35" i="21" s="1"/>
  <c r="AA35" i="21"/>
  <c r="AB35" i="21"/>
  <c r="BG35" i="19"/>
  <c r="N36" i="19"/>
  <c r="BM36" i="19" s="1"/>
  <c r="AA36" i="19"/>
  <c r="AC36" i="19"/>
  <c r="BZ36" i="19" s="1"/>
  <c r="AB36" i="19"/>
  <c r="BG33" i="18"/>
  <c r="AA34" i="18"/>
  <c r="AB34" i="18"/>
  <c r="AC34" i="18"/>
  <c r="BZ34" i="18" s="1"/>
  <c r="N34" i="18"/>
  <c r="BM34" i="18" s="1"/>
  <c r="AB35" i="14"/>
  <c r="AA35" i="14"/>
  <c r="AC35" i="14"/>
  <c r="BZ35" i="14" s="1"/>
  <c r="AA34" i="13"/>
  <c r="AB34" i="13"/>
  <c r="AC34" i="13"/>
  <c r="BZ34" i="13" s="1"/>
  <c r="L293" i="33" l="1"/>
  <c r="N292" i="33"/>
  <c r="L13" i="43"/>
  <c r="DB70" i="46"/>
  <c r="CR72" i="46"/>
  <c r="CW71" i="46"/>
  <c r="DA71" i="46" s="1"/>
  <c r="CS72" i="46"/>
  <c r="CX71" i="46"/>
  <c r="BG73" i="46"/>
  <c r="BM73" i="46"/>
  <c r="DA53" i="40"/>
  <c r="DB53" i="40" s="1"/>
  <c r="BG56" i="40"/>
  <c r="BM56" i="40"/>
  <c r="L58" i="40"/>
  <c r="N57" i="40"/>
  <c r="CX54" i="40"/>
  <c r="CS55" i="40"/>
  <c r="CR55" i="40"/>
  <c r="CW54" i="40"/>
  <c r="DB31" i="18"/>
  <c r="DB33" i="19"/>
  <c r="DB32" i="34"/>
  <c r="CW32" i="18"/>
  <c r="DA32" i="18" s="1"/>
  <c r="CR33" i="18"/>
  <c r="CX35" i="19"/>
  <c r="CS36" i="19"/>
  <c r="BQ35" i="21"/>
  <c r="BR35" i="21"/>
  <c r="BY35" i="21"/>
  <c r="CD33" i="18"/>
  <c r="CD34" i="14"/>
  <c r="BR35" i="14"/>
  <c r="BQ35" i="14"/>
  <c r="BY35" i="14"/>
  <c r="CS34" i="18"/>
  <c r="CX33" i="18"/>
  <c r="CV33" i="13"/>
  <c r="CQ34" i="13"/>
  <c r="CV34" i="14"/>
  <c r="CQ35" i="14"/>
  <c r="CQ34" i="18"/>
  <c r="CV33" i="18"/>
  <c r="CV35" i="19"/>
  <c r="CQ36" i="19"/>
  <c r="CV34" i="22"/>
  <c r="CQ35" i="22"/>
  <c r="CV34" i="24"/>
  <c r="CQ35" i="24"/>
  <c r="BR34" i="34"/>
  <c r="BQ34" i="34"/>
  <c r="BY34" i="34"/>
  <c r="CD34" i="34" s="1"/>
  <c r="BR34" i="18"/>
  <c r="BQ34" i="18"/>
  <c r="BY34" i="18"/>
  <c r="BQ35" i="23"/>
  <c r="BR35" i="23"/>
  <c r="BY35" i="23"/>
  <c r="CV33" i="34"/>
  <c r="DA33" i="34" s="1"/>
  <c r="CQ34" i="34"/>
  <c r="CD34" i="22"/>
  <c r="CD34" i="24"/>
  <c r="BR34" i="13"/>
  <c r="BQ34" i="13"/>
  <c r="BY34" i="13"/>
  <c r="BQ36" i="19"/>
  <c r="BR36" i="19"/>
  <c r="BY36" i="19"/>
  <c r="CW34" i="19"/>
  <c r="DA34" i="19" s="1"/>
  <c r="CR35" i="19"/>
  <c r="CQ35" i="21"/>
  <c r="CV34" i="21"/>
  <c r="BQ35" i="22"/>
  <c r="BR35" i="22"/>
  <c r="BY35" i="22"/>
  <c r="CV34" i="23"/>
  <c r="CQ35" i="23"/>
  <c r="BR35" i="24"/>
  <c r="BQ35" i="24"/>
  <c r="BY35" i="24"/>
  <c r="CD35" i="19"/>
  <c r="CD33" i="13"/>
  <c r="CD34" i="21"/>
  <c r="CD34" i="23"/>
  <c r="DB32" i="33"/>
  <c r="BQ34" i="33"/>
  <c r="BR34" i="33"/>
  <c r="BY34" i="33"/>
  <c r="CD34" i="33" s="1"/>
  <c r="CV33" i="33"/>
  <c r="DA33" i="33" s="1"/>
  <c r="CQ34" i="33"/>
  <c r="AC35" i="34"/>
  <c r="BZ35" i="34" s="1"/>
  <c r="AA35" i="34"/>
  <c r="N35" i="34"/>
  <c r="AB35" i="34"/>
  <c r="AC35" i="33"/>
  <c r="BZ35" i="33" s="1"/>
  <c r="N35" i="33"/>
  <c r="AB35" i="33"/>
  <c r="AA35" i="33"/>
  <c r="AA36" i="24"/>
  <c r="CV25" i="24" s="1"/>
  <c r="AC36" i="24"/>
  <c r="BZ36" i="24" s="1"/>
  <c r="AB36" i="24"/>
  <c r="AA36" i="23"/>
  <c r="CV25" i="23" s="1"/>
  <c r="AB36" i="23"/>
  <c r="AC36" i="23"/>
  <c r="BZ36" i="23" s="1"/>
  <c r="AC36" i="22"/>
  <c r="BZ36" i="22" s="1"/>
  <c r="AB36" i="22"/>
  <c r="AA36" i="22"/>
  <c r="CV25" i="22" s="1"/>
  <c r="AB36" i="21"/>
  <c r="AA36" i="21"/>
  <c r="AC36" i="21"/>
  <c r="BZ36" i="21" s="1"/>
  <c r="BG36" i="19"/>
  <c r="AB37" i="19"/>
  <c r="AA37" i="19"/>
  <c r="AC37" i="19"/>
  <c r="BZ37" i="19" s="1"/>
  <c r="N37" i="19"/>
  <c r="BM37" i="19" s="1"/>
  <c r="AB35" i="18"/>
  <c r="AC35" i="18"/>
  <c r="BZ35" i="18" s="1"/>
  <c r="N35" i="18"/>
  <c r="BM35" i="18" s="1"/>
  <c r="AA35" i="18"/>
  <c r="BG34" i="18"/>
  <c r="AA36" i="14"/>
  <c r="AB36" i="14"/>
  <c r="AC36" i="14"/>
  <c r="BZ36" i="14" s="1"/>
  <c r="AC35" i="13"/>
  <c r="BZ35" i="13" s="1"/>
  <c r="AA35" i="13"/>
  <c r="AB35" i="13"/>
  <c r="L294" i="33" l="1"/>
  <c r="N293" i="33"/>
  <c r="L14" i="43"/>
  <c r="DB71" i="46"/>
  <c r="CW72" i="46"/>
  <c r="CR73" i="46"/>
  <c r="CS73" i="46"/>
  <c r="CX72" i="46"/>
  <c r="DA54" i="40"/>
  <c r="DB54" i="40" s="1"/>
  <c r="BM57" i="40"/>
  <c r="BG57" i="40"/>
  <c r="N58" i="40"/>
  <c r="L59" i="40"/>
  <c r="CX55" i="40"/>
  <c r="CS56" i="40"/>
  <c r="CW55" i="40"/>
  <c r="CR56" i="40"/>
  <c r="DB34" i="19"/>
  <c r="DB33" i="34"/>
  <c r="DB32" i="18"/>
  <c r="CV35" i="14"/>
  <c r="CQ36" i="14"/>
  <c r="CW33" i="18"/>
  <c r="DA33" i="18" s="1"/>
  <c r="CR34" i="18"/>
  <c r="BR35" i="18"/>
  <c r="BQ35" i="18"/>
  <c r="BY35" i="18"/>
  <c r="BQ37" i="19"/>
  <c r="BR37" i="19"/>
  <c r="BY37" i="19"/>
  <c r="CQ36" i="21"/>
  <c r="CV35" i="21"/>
  <c r="CQ36" i="23"/>
  <c r="BQ35" i="34"/>
  <c r="BR35" i="34"/>
  <c r="BY35" i="34"/>
  <c r="CD35" i="34" s="1"/>
  <c r="CD34" i="13"/>
  <c r="BR36" i="14"/>
  <c r="BQ36" i="14"/>
  <c r="BY36" i="14"/>
  <c r="CV36" i="19"/>
  <c r="CQ37" i="19"/>
  <c r="BQ36" i="23"/>
  <c r="BR36" i="23"/>
  <c r="BY36" i="23"/>
  <c r="BQ36" i="24"/>
  <c r="BR36" i="24"/>
  <c r="BY36" i="24"/>
  <c r="CD35" i="22"/>
  <c r="CD36" i="19"/>
  <c r="CD34" i="18"/>
  <c r="CV34" i="13"/>
  <c r="CQ35" i="13"/>
  <c r="CS35" i="18"/>
  <c r="CX34" i="18"/>
  <c r="BR36" i="22"/>
  <c r="BQ36" i="22"/>
  <c r="BY36" i="22"/>
  <c r="CQ36" i="24"/>
  <c r="CQ35" i="34"/>
  <c r="CV34" i="34"/>
  <c r="DA34" i="34" s="1"/>
  <c r="CD35" i="24"/>
  <c r="CD35" i="23"/>
  <c r="CD35" i="14"/>
  <c r="CD35" i="21"/>
  <c r="BR35" i="13"/>
  <c r="BQ35" i="13"/>
  <c r="BY35" i="13"/>
  <c r="CV34" i="18"/>
  <c r="CQ35" i="18"/>
  <c r="CX36" i="19"/>
  <c r="CS37" i="19"/>
  <c r="CR36" i="19"/>
  <c r="CW35" i="19"/>
  <c r="DA35" i="19" s="1"/>
  <c r="BR36" i="21"/>
  <c r="BQ36" i="21"/>
  <c r="BY36" i="21"/>
  <c r="CV35" i="22"/>
  <c r="CQ36" i="22"/>
  <c r="DB33" i="33"/>
  <c r="BQ35" i="33"/>
  <c r="BR35" i="33"/>
  <c r="BY35" i="33"/>
  <c r="CD35" i="33" s="1"/>
  <c r="CQ35" i="33"/>
  <c r="CV34" i="33"/>
  <c r="DA34" i="33" s="1"/>
  <c r="AA36" i="34"/>
  <c r="AB36" i="34"/>
  <c r="N36" i="34"/>
  <c r="AC36" i="34"/>
  <c r="BZ36" i="34" s="1"/>
  <c r="N36" i="33"/>
  <c r="AB36" i="33"/>
  <c r="AC36" i="33"/>
  <c r="BZ36" i="33" s="1"/>
  <c r="AA36" i="33"/>
  <c r="AC37" i="24"/>
  <c r="BZ37" i="24" s="1"/>
  <c r="AB37" i="24"/>
  <c r="AA37" i="24"/>
  <c r="CV35" i="24" s="1"/>
  <c r="AB37" i="23"/>
  <c r="AC37" i="23"/>
  <c r="BZ37" i="23" s="1"/>
  <c r="AA37" i="23"/>
  <c r="CV35" i="23" s="1"/>
  <c r="AA37" i="22"/>
  <c r="AB37" i="22"/>
  <c r="AC37" i="22"/>
  <c r="BZ37" i="22" s="1"/>
  <c r="AA37" i="21"/>
  <c r="AC37" i="21"/>
  <c r="BZ37" i="21" s="1"/>
  <c r="AB37" i="21"/>
  <c r="BG37" i="19"/>
  <c r="N38" i="19"/>
  <c r="BM38" i="19" s="1"/>
  <c r="AB38" i="19"/>
  <c r="AA38" i="19"/>
  <c r="AC38" i="19"/>
  <c r="BZ38" i="19" s="1"/>
  <c r="N36" i="18"/>
  <c r="BM36" i="18" s="1"/>
  <c r="AA36" i="18"/>
  <c r="AB36" i="18"/>
  <c r="AC36" i="18"/>
  <c r="BZ36" i="18" s="1"/>
  <c r="BG35" i="18"/>
  <c r="AB37" i="14"/>
  <c r="AA37" i="14"/>
  <c r="AC37" i="14"/>
  <c r="BZ37" i="14" s="1"/>
  <c r="AB36" i="13"/>
  <c r="AC36" i="13"/>
  <c r="BZ36" i="13" s="1"/>
  <c r="AA36" i="13"/>
  <c r="N294" i="33" l="1"/>
  <c r="L295" i="33"/>
  <c r="L15" i="43"/>
  <c r="DA72" i="46"/>
  <c r="CX73" i="46"/>
  <c r="CW73" i="46"/>
  <c r="DA55" i="40"/>
  <c r="L60" i="40"/>
  <c r="N59" i="40"/>
  <c r="BM58" i="40"/>
  <c r="BG58" i="40"/>
  <c r="CW56" i="40"/>
  <c r="CR57" i="40"/>
  <c r="CX56" i="40"/>
  <c r="CS57" i="40"/>
  <c r="DB35" i="19"/>
  <c r="DB34" i="34"/>
  <c r="DB33" i="18"/>
  <c r="BR37" i="14"/>
  <c r="BQ37" i="14"/>
  <c r="BY37" i="14"/>
  <c r="CV35" i="18"/>
  <c r="CQ36" i="18"/>
  <c r="BQ38" i="19"/>
  <c r="BR38" i="19"/>
  <c r="BY38" i="19"/>
  <c r="CQ37" i="21"/>
  <c r="CV36" i="21"/>
  <c r="CQ37" i="22"/>
  <c r="CQ37" i="24"/>
  <c r="CV35" i="34"/>
  <c r="DA35" i="34" s="1"/>
  <c r="DB35" i="34" s="1"/>
  <c r="CQ36" i="34"/>
  <c r="CD35" i="13"/>
  <c r="CV36" i="14"/>
  <c r="CQ37" i="14"/>
  <c r="BQ36" i="18"/>
  <c r="BR36" i="18"/>
  <c r="BY36" i="18"/>
  <c r="CQ38" i="19"/>
  <c r="CV37" i="19"/>
  <c r="BR37" i="22"/>
  <c r="BQ37" i="22"/>
  <c r="BY37" i="22"/>
  <c r="CQ37" i="23"/>
  <c r="BR36" i="34"/>
  <c r="BQ36" i="34"/>
  <c r="BY36" i="34"/>
  <c r="CD36" i="34" s="1"/>
  <c r="CD36" i="21"/>
  <c r="CD36" i="24"/>
  <c r="CD37" i="19"/>
  <c r="CV35" i="13"/>
  <c r="CQ36" i="13"/>
  <c r="CR37" i="19"/>
  <c r="CW36" i="19"/>
  <c r="DA36" i="19" s="1"/>
  <c r="BR37" i="21"/>
  <c r="BQ37" i="21"/>
  <c r="BY37" i="21"/>
  <c r="BR37" i="23"/>
  <c r="BQ37" i="23"/>
  <c r="BY37" i="23"/>
  <c r="CD36" i="23"/>
  <c r="CD36" i="14"/>
  <c r="CD35" i="18"/>
  <c r="BR36" i="13"/>
  <c r="BQ36" i="13"/>
  <c r="BY36" i="13"/>
  <c r="CR35" i="18"/>
  <c r="CW34" i="18"/>
  <c r="DA34" i="18" s="1"/>
  <c r="CX35" i="18"/>
  <c r="CS36" i="18"/>
  <c r="CX37" i="19"/>
  <c r="CS38" i="19"/>
  <c r="BQ37" i="24"/>
  <c r="BR37" i="24"/>
  <c r="BY37" i="24"/>
  <c r="CD36" i="22"/>
  <c r="DB34" i="33"/>
  <c r="BR36" i="33"/>
  <c r="BQ36" i="33"/>
  <c r="BY36" i="33"/>
  <c r="CD36" i="33" s="1"/>
  <c r="CV35" i="33"/>
  <c r="DA35" i="33" s="1"/>
  <c r="CQ36" i="33"/>
  <c r="N37" i="34"/>
  <c r="AC37" i="34"/>
  <c r="BZ37" i="34" s="1"/>
  <c r="AB37" i="34"/>
  <c r="AA37" i="34"/>
  <c r="AA37" i="33"/>
  <c r="AC37" i="33"/>
  <c r="BZ37" i="33" s="1"/>
  <c r="N37" i="33"/>
  <c r="AB37" i="33"/>
  <c r="AA38" i="24"/>
  <c r="AB38" i="24"/>
  <c r="AC38" i="24"/>
  <c r="BZ38" i="24" s="1"/>
  <c r="AB38" i="23"/>
  <c r="AA38" i="23"/>
  <c r="AC38" i="23"/>
  <c r="BZ38" i="23" s="1"/>
  <c r="AB38" i="22"/>
  <c r="AC38" i="22"/>
  <c r="BZ38" i="22" s="1"/>
  <c r="AA38" i="22"/>
  <c r="AB38" i="21"/>
  <c r="AA38" i="21"/>
  <c r="AC38" i="21"/>
  <c r="BZ38" i="21" s="1"/>
  <c r="N39" i="19"/>
  <c r="BM39" i="19" s="1"/>
  <c r="AA39" i="19"/>
  <c r="AB39" i="19"/>
  <c r="AC39" i="19"/>
  <c r="BZ39" i="19" s="1"/>
  <c r="BG38" i="19"/>
  <c r="BG36" i="18"/>
  <c r="AB37" i="18"/>
  <c r="N37" i="18"/>
  <c r="BM37" i="18" s="1"/>
  <c r="AA37" i="18"/>
  <c r="AC37" i="18"/>
  <c r="BZ37" i="18" s="1"/>
  <c r="AA38" i="14"/>
  <c r="CV27" i="14" s="1"/>
  <c r="AB38" i="14"/>
  <c r="AC38" i="14"/>
  <c r="BZ38" i="14" s="1"/>
  <c r="AC37" i="13"/>
  <c r="BZ37" i="13" s="1"/>
  <c r="AB37" i="13"/>
  <c r="AA37" i="13"/>
  <c r="CV26" i="13" s="1"/>
  <c r="L296" i="33" l="1"/>
  <c r="N295" i="33"/>
  <c r="L16" i="43"/>
  <c r="DA73" i="46"/>
  <c r="DB72" i="46"/>
  <c r="DA56" i="40"/>
  <c r="DB56" i="40" s="1"/>
  <c r="DB55" i="40"/>
  <c r="CX57" i="40"/>
  <c r="CS58" i="40"/>
  <c r="BM59" i="40"/>
  <c r="BG59" i="40"/>
  <c r="L61" i="40"/>
  <c r="N60" i="40"/>
  <c r="CR58" i="40"/>
  <c r="CW57" i="40"/>
  <c r="DB36" i="19"/>
  <c r="DB34" i="18"/>
  <c r="BR37" i="13"/>
  <c r="BQ37" i="13"/>
  <c r="BY37" i="13"/>
  <c r="BR38" i="14"/>
  <c r="BQ38" i="14"/>
  <c r="BY38" i="14"/>
  <c r="BQ37" i="18"/>
  <c r="BR37" i="18"/>
  <c r="BY37" i="18"/>
  <c r="BR39" i="19"/>
  <c r="BQ39" i="19"/>
  <c r="BY39" i="19"/>
  <c r="BR38" i="23"/>
  <c r="BQ38" i="23"/>
  <c r="BY38" i="23"/>
  <c r="CD38" i="19"/>
  <c r="CX36" i="18"/>
  <c r="CS37" i="18"/>
  <c r="BR38" i="21"/>
  <c r="BQ38" i="21"/>
  <c r="BY38" i="21"/>
  <c r="CV37" i="22"/>
  <c r="CQ38" i="22"/>
  <c r="CV37" i="23"/>
  <c r="CQ38" i="23"/>
  <c r="CD37" i="24"/>
  <c r="CD37" i="21"/>
  <c r="CQ37" i="13"/>
  <c r="CV36" i="18"/>
  <c r="CQ37" i="18"/>
  <c r="CR38" i="19"/>
  <c r="CW37" i="19"/>
  <c r="DA37" i="19" s="1"/>
  <c r="CS39" i="19"/>
  <c r="CX38" i="19"/>
  <c r="CV37" i="24"/>
  <c r="CQ38" i="24"/>
  <c r="BR37" i="34"/>
  <c r="BQ37" i="34"/>
  <c r="BY37" i="34"/>
  <c r="CD37" i="34" s="1"/>
  <c r="CD36" i="13"/>
  <c r="CD36" i="18"/>
  <c r="CD37" i="14"/>
  <c r="CQ38" i="14"/>
  <c r="CR36" i="18"/>
  <c r="CW35" i="18"/>
  <c r="DA35" i="18" s="1"/>
  <c r="CQ39" i="19"/>
  <c r="CV38" i="19"/>
  <c r="CQ38" i="21"/>
  <c r="CV37" i="21"/>
  <c r="BR38" i="22"/>
  <c r="BQ38" i="22"/>
  <c r="BY38" i="22"/>
  <c r="BQ38" i="24"/>
  <c r="BR38" i="24"/>
  <c r="BY38" i="24"/>
  <c r="CV36" i="34"/>
  <c r="DA36" i="34" s="1"/>
  <c r="CQ37" i="34"/>
  <c r="CD37" i="23"/>
  <c r="CD37" i="22"/>
  <c r="BR37" i="33"/>
  <c r="BQ37" i="33"/>
  <c r="BY37" i="33"/>
  <c r="CD37" i="33" s="1"/>
  <c r="CV36" i="33"/>
  <c r="DA36" i="33" s="1"/>
  <c r="CQ37" i="33"/>
  <c r="DB35" i="33"/>
  <c r="AA38" i="34"/>
  <c r="AC38" i="34"/>
  <c r="BZ38" i="34" s="1"/>
  <c r="N38" i="34"/>
  <c r="AB38" i="34"/>
  <c r="AB38" i="33"/>
  <c r="AC38" i="33"/>
  <c r="BZ38" i="33" s="1"/>
  <c r="N38" i="33"/>
  <c r="AA38" i="33"/>
  <c r="AB39" i="24"/>
  <c r="AC39" i="24"/>
  <c r="BZ39" i="24" s="1"/>
  <c r="AA39" i="24"/>
  <c r="AB39" i="23"/>
  <c r="AA39" i="23"/>
  <c r="AC39" i="23"/>
  <c r="BZ39" i="23" s="1"/>
  <c r="AA39" i="22"/>
  <c r="AB39" i="22"/>
  <c r="AC39" i="22"/>
  <c r="BZ39" i="22" s="1"/>
  <c r="AC39" i="21"/>
  <c r="BZ39" i="21" s="1"/>
  <c r="AA39" i="21"/>
  <c r="AB39" i="21"/>
  <c r="N40" i="19"/>
  <c r="BM40" i="19" s="1"/>
  <c r="AA40" i="19"/>
  <c r="AB40" i="19"/>
  <c r="AC40" i="19"/>
  <c r="BZ40" i="19" s="1"/>
  <c r="BG39" i="19"/>
  <c r="N38" i="18"/>
  <c r="BM38" i="18" s="1"/>
  <c r="AA38" i="18"/>
  <c r="AB38" i="18"/>
  <c r="AC38" i="18"/>
  <c r="BZ38" i="18" s="1"/>
  <c r="BG37" i="18"/>
  <c r="AB39" i="14"/>
  <c r="AC39" i="14"/>
  <c r="BZ39" i="14" s="1"/>
  <c r="AA39" i="14"/>
  <c r="CV37" i="14" s="1"/>
  <c r="AC38" i="13"/>
  <c r="BZ38" i="13" s="1"/>
  <c r="AA38" i="13"/>
  <c r="CV36" i="13" s="1"/>
  <c r="AB38" i="13"/>
  <c r="M25" i="37"/>
  <c r="N25" i="37"/>
  <c r="N296" i="33" l="1"/>
  <c r="L297" i="33"/>
  <c r="L17" i="43"/>
  <c r="DB73" i="46"/>
  <c r="DA57" i="40"/>
  <c r="DB57" i="40" s="1"/>
  <c r="CR59" i="40"/>
  <c r="CW58" i="40"/>
  <c r="CX58" i="40"/>
  <c r="CS59" i="40"/>
  <c r="BG60" i="40"/>
  <c r="BM60" i="40"/>
  <c r="L62" i="40"/>
  <c r="N61" i="40"/>
  <c r="DB36" i="34"/>
  <c r="DB37" i="19"/>
  <c r="DB35" i="18"/>
  <c r="BR39" i="14"/>
  <c r="BQ39" i="14"/>
  <c r="BY39" i="14"/>
  <c r="CR39" i="19"/>
  <c r="CW38" i="19"/>
  <c r="DA38" i="19" s="1"/>
  <c r="DB38" i="19" s="1"/>
  <c r="CX39" i="19"/>
  <c r="CS40" i="19"/>
  <c r="CD38" i="24"/>
  <c r="CD39" i="19"/>
  <c r="BR38" i="13"/>
  <c r="BQ38" i="13"/>
  <c r="BY38" i="13"/>
  <c r="CR37" i="18"/>
  <c r="CW36" i="18"/>
  <c r="DA36" i="18" s="1"/>
  <c r="DB36" i="18" s="1"/>
  <c r="CX37" i="18"/>
  <c r="CS38" i="18"/>
  <c r="CV39" i="19"/>
  <c r="CQ40" i="19"/>
  <c r="CQ39" i="21"/>
  <c r="CV38" i="21"/>
  <c r="BR38" i="34"/>
  <c r="BQ38" i="34"/>
  <c r="BY38" i="34"/>
  <c r="CD38" i="34" s="1"/>
  <c r="CD38" i="23"/>
  <c r="CD37" i="18"/>
  <c r="CQ39" i="14"/>
  <c r="CV37" i="18"/>
  <c r="CQ38" i="18"/>
  <c r="BQ40" i="19"/>
  <c r="BR40" i="19"/>
  <c r="BY40" i="19"/>
  <c r="BR39" i="21"/>
  <c r="BQ39" i="21"/>
  <c r="BY39" i="21"/>
  <c r="CV38" i="22"/>
  <c r="CQ39" i="22"/>
  <c r="BQ39" i="23"/>
  <c r="BR39" i="23"/>
  <c r="BY39" i="23"/>
  <c r="CV38" i="24"/>
  <c r="CQ39" i="24"/>
  <c r="CV37" i="34"/>
  <c r="DA37" i="34" s="1"/>
  <c r="CQ38" i="34"/>
  <c r="CD38" i="22"/>
  <c r="CD38" i="14"/>
  <c r="CQ38" i="13"/>
  <c r="BQ38" i="18"/>
  <c r="BR38" i="18"/>
  <c r="BY38" i="18"/>
  <c r="BQ39" i="22"/>
  <c r="BR39" i="22"/>
  <c r="BY39" i="22"/>
  <c r="CV38" i="23"/>
  <c r="CQ39" i="23"/>
  <c r="BQ39" i="24"/>
  <c r="BR39" i="24"/>
  <c r="BY39" i="24"/>
  <c r="CD38" i="21"/>
  <c r="CD37" i="13"/>
  <c r="BR38" i="33"/>
  <c r="BQ38" i="33"/>
  <c r="BY38" i="33"/>
  <c r="CD38" i="33" s="1"/>
  <c r="CV37" i="33"/>
  <c r="DA37" i="33" s="1"/>
  <c r="CQ38" i="33"/>
  <c r="DB36" i="33"/>
  <c r="AA39" i="34"/>
  <c r="N39" i="34"/>
  <c r="AC39" i="34"/>
  <c r="BZ39" i="34" s="1"/>
  <c r="AB39" i="34"/>
  <c r="AC39" i="33"/>
  <c r="BZ39" i="33" s="1"/>
  <c r="AB39" i="33"/>
  <c r="N39" i="33"/>
  <c r="AA39" i="33"/>
  <c r="AA40" i="24"/>
  <c r="AB40" i="24"/>
  <c r="AC40" i="24"/>
  <c r="BZ40" i="24" s="1"/>
  <c r="AA40" i="23"/>
  <c r="AB40" i="23"/>
  <c r="AC40" i="23"/>
  <c r="BZ40" i="23" s="1"/>
  <c r="AC40" i="22"/>
  <c r="BZ40" i="22" s="1"/>
  <c r="AA40" i="22"/>
  <c r="AB40" i="22"/>
  <c r="AA40" i="21"/>
  <c r="AB40" i="21"/>
  <c r="AC40" i="21"/>
  <c r="BZ40" i="21" s="1"/>
  <c r="AB41" i="19"/>
  <c r="AA41" i="19"/>
  <c r="AC41" i="19"/>
  <c r="BZ41" i="19" s="1"/>
  <c r="N41" i="19"/>
  <c r="BM41" i="19" s="1"/>
  <c r="BG40" i="19"/>
  <c r="BG38" i="18"/>
  <c r="N39" i="18"/>
  <c r="BM39" i="18" s="1"/>
  <c r="AA39" i="18"/>
  <c r="AB39" i="18"/>
  <c r="AC39" i="18"/>
  <c r="BZ39" i="18" s="1"/>
  <c r="AC40" i="14"/>
  <c r="BZ40" i="14" s="1"/>
  <c r="AB40" i="14"/>
  <c r="AA40" i="14"/>
  <c r="AB39" i="13"/>
  <c r="AA39" i="13"/>
  <c r="AC39" i="13"/>
  <c r="BZ39" i="13" s="1"/>
  <c r="O25" i="37"/>
  <c r="L298" i="33" l="1"/>
  <c r="N297" i="33"/>
  <c r="L18" i="43"/>
  <c r="DA58" i="40"/>
  <c r="N62" i="40"/>
  <c r="L63" i="40"/>
  <c r="BG61" i="40"/>
  <c r="BM61" i="40"/>
  <c r="CW59" i="40"/>
  <c r="CR60" i="40"/>
  <c r="CX59" i="40"/>
  <c r="CS60" i="40"/>
  <c r="DB37" i="34"/>
  <c r="BR40" i="14"/>
  <c r="BQ40" i="14"/>
  <c r="BY40" i="14"/>
  <c r="CV38" i="18"/>
  <c r="CQ39" i="18"/>
  <c r="CX40" i="19"/>
  <c r="CS41" i="19"/>
  <c r="CD39" i="22"/>
  <c r="CV38" i="13"/>
  <c r="CQ39" i="13"/>
  <c r="CQ40" i="14"/>
  <c r="CV39" i="14"/>
  <c r="BQ39" i="18"/>
  <c r="BR39" i="18"/>
  <c r="BY39" i="18"/>
  <c r="CR40" i="19"/>
  <c r="CW39" i="19"/>
  <c r="DA39" i="19" s="1"/>
  <c r="DB39" i="19" s="1"/>
  <c r="BQ41" i="19"/>
  <c r="BR41" i="19"/>
  <c r="BY41" i="19"/>
  <c r="CQ40" i="21"/>
  <c r="CV39" i="21"/>
  <c r="CV39" i="22"/>
  <c r="CQ40" i="22"/>
  <c r="CV39" i="23"/>
  <c r="CQ40" i="23"/>
  <c r="CV39" i="24"/>
  <c r="CQ40" i="24"/>
  <c r="CD39" i="24"/>
  <c r="CD39" i="21"/>
  <c r="CD39" i="14"/>
  <c r="CR38" i="18"/>
  <c r="CW37" i="18"/>
  <c r="DA37" i="18" s="1"/>
  <c r="CV40" i="19"/>
  <c r="CQ41" i="19"/>
  <c r="BR40" i="21"/>
  <c r="BQ40" i="21"/>
  <c r="BY40" i="21"/>
  <c r="BQ40" i="22"/>
  <c r="BR40" i="22"/>
  <c r="BY40" i="22"/>
  <c r="BR39" i="34"/>
  <c r="BQ39" i="34"/>
  <c r="BY39" i="34"/>
  <c r="CD39" i="34" s="1"/>
  <c r="CD39" i="23"/>
  <c r="CD40" i="19"/>
  <c r="BQ39" i="13"/>
  <c r="BR39" i="13"/>
  <c r="BY39" i="13"/>
  <c r="CX38" i="18"/>
  <c r="CS39" i="18"/>
  <c r="BQ40" i="23"/>
  <c r="BR40" i="23"/>
  <c r="BY40" i="23"/>
  <c r="BR40" i="24"/>
  <c r="BQ40" i="24"/>
  <c r="BY40" i="24"/>
  <c r="CV38" i="34"/>
  <c r="DA38" i="34" s="1"/>
  <c r="CQ39" i="34"/>
  <c r="CD38" i="18"/>
  <c r="CD38" i="13"/>
  <c r="DB37" i="33"/>
  <c r="CV38" i="33"/>
  <c r="DA38" i="33" s="1"/>
  <c r="DB38" i="33" s="1"/>
  <c r="CQ39" i="33"/>
  <c r="BQ39" i="33"/>
  <c r="BR39" i="33"/>
  <c r="BY39" i="33"/>
  <c r="CD39" i="33" s="1"/>
  <c r="AA40" i="34"/>
  <c r="AC40" i="34"/>
  <c r="BZ40" i="34" s="1"/>
  <c r="AB40" i="34"/>
  <c r="N40" i="34"/>
  <c r="N40" i="33"/>
  <c r="AB40" i="33"/>
  <c r="AC40" i="33"/>
  <c r="BZ40" i="33" s="1"/>
  <c r="AA40" i="33"/>
  <c r="AC41" i="24"/>
  <c r="BZ41" i="24" s="1"/>
  <c r="AB41" i="24"/>
  <c r="AA41" i="24"/>
  <c r="AB41" i="23"/>
  <c r="AC41" i="23"/>
  <c r="BZ41" i="23" s="1"/>
  <c r="AA41" i="23"/>
  <c r="AA41" i="22"/>
  <c r="AB41" i="22"/>
  <c r="AC41" i="22"/>
  <c r="BZ41" i="22" s="1"/>
  <c r="AC41" i="21"/>
  <c r="BZ41" i="21" s="1"/>
  <c r="AA41" i="21"/>
  <c r="AB41" i="21"/>
  <c r="AC42" i="19"/>
  <c r="BZ42" i="19" s="1"/>
  <c r="N42" i="19"/>
  <c r="BM42" i="19" s="1"/>
  <c r="AB42" i="19"/>
  <c r="AA42" i="19"/>
  <c r="BG41" i="19"/>
  <c r="BG39" i="18"/>
  <c r="AB40" i="18"/>
  <c r="N40" i="18"/>
  <c r="BM40" i="18" s="1"/>
  <c r="AA40" i="18"/>
  <c r="AC40" i="18"/>
  <c r="BZ40" i="18" s="1"/>
  <c r="AC41" i="14"/>
  <c r="BZ41" i="14" s="1"/>
  <c r="AA41" i="14"/>
  <c r="AB41" i="14"/>
  <c r="AB40" i="13"/>
  <c r="AA40" i="13"/>
  <c r="AC40" i="13"/>
  <c r="BZ40" i="13" s="1"/>
  <c r="L299" i="33" l="1"/>
  <c r="N298" i="33"/>
  <c r="L19" i="43"/>
  <c r="DA59" i="40"/>
  <c r="DB59" i="40" s="1"/>
  <c r="DB58" i="40"/>
  <c r="CS61" i="40"/>
  <c r="CX60" i="40"/>
  <c r="CW60" i="40"/>
  <c r="CR61" i="40"/>
  <c r="L64" i="40"/>
  <c r="N63" i="40"/>
  <c r="BG62" i="40"/>
  <c r="BM62" i="40"/>
  <c r="DB38" i="34"/>
  <c r="DB37" i="18"/>
  <c r="BR41" i="14"/>
  <c r="BQ41" i="14"/>
  <c r="BY41" i="14"/>
  <c r="CV39" i="18"/>
  <c r="CQ40" i="18"/>
  <c r="CR41" i="19"/>
  <c r="CW40" i="19"/>
  <c r="DA40" i="19" s="1"/>
  <c r="CQ41" i="21"/>
  <c r="CV40" i="21"/>
  <c r="CV40" i="23"/>
  <c r="CQ41" i="23"/>
  <c r="BR40" i="34"/>
  <c r="BQ40" i="34"/>
  <c r="BY40" i="34"/>
  <c r="CD40" i="34" s="1"/>
  <c r="CD40" i="23"/>
  <c r="CD41" i="19"/>
  <c r="CR39" i="18"/>
  <c r="CW38" i="18"/>
  <c r="DA38" i="18" s="1"/>
  <c r="DB38" i="18" s="1"/>
  <c r="CX41" i="19"/>
  <c r="CS42" i="19"/>
  <c r="BQ41" i="21"/>
  <c r="BR41" i="21"/>
  <c r="BY41" i="21"/>
  <c r="BR41" i="23"/>
  <c r="BQ41" i="23"/>
  <c r="BY41" i="23"/>
  <c r="CD39" i="13"/>
  <c r="CD40" i="22"/>
  <c r="CD40" i="14"/>
  <c r="BR40" i="13"/>
  <c r="BQ40" i="13"/>
  <c r="BY40" i="13"/>
  <c r="BQ40" i="18"/>
  <c r="BR40" i="18"/>
  <c r="BY40" i="18"/>
  <c r="BQ42" i="19"/>
  <c r="BR42" i="19"/>
  <c r="BY42" i="19"/>
  <c r="CQ41" i="22"/>
  <c r="CV40" i="22"/>
  <c r="BQ41" i="24"/>
  <c r="BR41" i="24"/>
  <c r="BY41" i="24"/>
  <c r="CV39" i="34"/>
  <c r="DA39" i="34" s="1"/>
  <c r="CQ40" i="34"/>
  <c r="CD40" i="21"/>
  <c r="CD39" i="18"/>
  <c r="CV39" i="13"/>
  <c r="CQ40" i="13"/>
  <c r="CV40" i="14"/>
  <c r="CQ41" i="14"/>
  <c r="CX39" i="18"/>
  <c r="CS40" i="18"/>
  <c r="CV41" i="19"/>
  <c r="CQ42" i="19"/>
  <c r="BR41" i="22"/>
  <c r="BQ41" i="22"/>
  <c r="BY41" i="22"/>
  <c r="CV40" i="24"/>
  <c r="CQ41" i="24"/>
  <c r="CD40" i="24"/>
  <c r="CV39" i="33"/>
  <c r="DA39" i="33" s="1"/>
  <c r="CQ40" i="33"/>
  <c r="BQ40" i="33"/>
  <c r="BR40" i="33"/>
  <c r="BY40" i="33"/>
  <c r="CD40" i="33" s="1"/>
  <c r="AC41" i="34"/>
  <c r="BZ41" i="34" s="1"/>
  <c r="AB41" i="34"/>
  <c r="AA41" i="34"/>
  <c r="N41" i="34"/>
  <c r="AA41" i="33"/>
  <c r="AC41" i="33"/>
  <c r="BZ41" i="33" s="1"/>
  <c r="N41" i="33"/>
  <c r="AB41" i="33"/>
  <c r="AA42" i="24"/>
  <c r="AB42" i="24"/>
  <c r="AC42" i="24"/>
  <c r="BZ42" i="24" s="1"/>
  <c r="AA42" i="23"/>
  <c r="AB42" i="23"/>
  <c r="AC42" i="23"/>
  <c r="BZ42" i="23" s="1"/>
  <c r="AB42" i="22"/>
  <c r="AC42" i="22"/>
  <c r="BZ42" i="22" s="1"/>
  <c r="AA42" i="22"/>
  <c r="AB42" i="21"/>
  <c r="AA42" i="21"/>
  <c r="AC42" i="21"/>
  <c r="BZ42" i="21" s="1"/>
  <c r="BG42" i="19"/>
  <c r="N43" i="19"/>
  <c r="BM43" i="19" s="1"/>
  <c r="AA43" i="19"/>
  <c r="AB43" i="19"/>
  <c r="AC43" i="19"/>
  <c r="BZ43" i="19" s="1"/>
  <c r="AB41" i="18"/>
  <c r="AC41" i="18"/>
  <c r="BZ41" i="18" s="1"/>
  <c r="N41" i="18"/>
  <c r="BM41" i="18" s="1"/>
  <c r="AA41" i="18"/>
  <c r="BG40" i="18"/>
  <c r="AA42" i="14"/>
  <c r="AC42" i="14"/>
  <c r="BZ42" i="14" s="1"/>
  <c r="AB42" i="14"/>
  <c r="AA41" i="13"/>
  <c r="AB41" i="13"/>
  <c r="AC41" i="13"/>
  <c r="BZ41" i="13" s="1"/>
  <c r="N299" i="33" l="1"/>
  <c r="L300" i="33"/>
  <c r="L20" i="43"/>
  <c r="DA60" i="40"/>
  <c r="CX61" i="40"/>
  <c r="CS62" i="40"/>
  <c r="L65" i="40"/>
  <c r="N64" i="40"/>
  <c r="BG63" i="40"/>
  <c r="BM63" i="40"/>
  <c r="CW61" i="40"/>
  <c r="CR62" i="40"/>
  <c r="BR41" i="13"/>
  <c r="BQ41" i="13"/>
  <c r="BY41" i="13"/>
  <c r="CX40" i="18"/>
  <c r="CS41" i="18"/>
  <c r="BQ43" i="19"/>
  <c r="BR43" i="19"/>
  <c r="BY43" i="19"/>
  <c r="BR42" i="23"/>
  <c r="BQ42" i="23"/>
  <c r="BY42" i="23"/>
  <c r="BQ41" i="34"/>
  <c r="BR41" i="34"/>
  <c r="BY41" i="34"/>
  <c r="CD41" i="34" s="1"/>
  <c r="CD41" i="24"/>
  <c r="CD42" i="19"/>
  <c r="CD41" i="21"/>
  <c r="BR42" i="14"/>
  <c r="BQ42" i="14"/>
  <c r="BY42" i="14"/>
  <c r="CV41" i="14"/>
  <c r="CQ42" i="14"/>
  <c r="CV40" i="18"/>
  <c r="CQ41" i="18"/>
  <c r="CR42" i="19"/>
  <c r="CW41" i="19"/>
  <c r="DA41" i="19" s="1"/>
  <c r="DB41" i="19" s="1"/>
  <c r="CQ42" i="21"/>
  <c r="CV41" i="21"/>
  <c r="CV41" i="22"/>
  <c r="CQ42" i="22"/>
  <c r="CQ42" i="24"/>
  <c r="CV41" i="24"/>
  <c r="CV40" i="34"/>
  <c r="DA40" i="34" s="1"/>
  <c r="DB40" i="34" s="1"/>
  <c r="CQ41" i="34"/>
  <c r="CD40" i="18"/>
  <c r="CV40" i="13"/>
  <c r="CQ41" i="13"/>
  <c r="CR40" i="18"/>
  <c r="CW39" i="18"/>
  <c r="DA39" i="18" s="1"/>
  <c r="BR41" i="18"/>
  <c r="BQ41" i="18"/>
  <c r="BY41" i="18"/>
  <c r="CX42" i="19"/>
  <c r="CS43" i="19"/>
  <c r="BR42" i="22"/>
  <c r="BQ42" i="22"/>
  <c r="BY42" i="22"/>
  <c r="CQ42" i="23"/>
  <c r="CV41" i="23"/>
  <c r="BR42" i="24"/>
  <c r="BQ42" i="24"/>
  <c r="BY42" i="24"/>
  <c r="CD40" i="13"/>
  <c r="CD41" i="23"/>
  <c r="DB40" i="19"/>
  <c r="CV42" i="19"/>
  <c r="CQ43" i="19"/>
  <c r="BQ42" i="21"/>
  <c r="BR42" i="21"/>
  <c r="BY42" i="21"/>
  <c r="DB39" i="34"/>
  <c r="CD41" i="22"/>
  <c r="CD41" i="14"/>
  <c r="BQ41" i="33"/>
  <c r="BR41" i="33"/>
  <c r="BY41" i="33"/>
  <c r="CD41" i="33" s="1"/>
  <c r="CQ41" i="33"/>
  <c r="CV40" i="33"/>
  <c r="DA40" i="33" s="1"/>
  <c r="DB39" i="33"/>
  <c r="AB42" i="34"/>
  <c r="AA42" i="34"/>
  <c r="AC42" i="34"/>
  <c r="BZ42" i="34" s="1"/>
  <c r="N42" i="34"/>
  <c r="AB42" i="33"/>
  <c r="AC42" i="33"/>
  <c r="BZ42" i="33" s="1"/>
  <c r="N42" i="33"/>
  <c r="AA42" i="33"/>
  <c r="AB43" i="24"/>
  <c r="AC43" i="24"/>
  <c r="BZ43" i="24" s="1"/>
  <c r="AA43" i="24"/>
  <c r="AC43" i="23"/>
  <c r="BZ43" i="23" s="1"/>
  <c r="AB43" i="23"/>
  <c r="AA43" i="23"/>
  <c r="AA43" i="22"/>
  <c r="AC43" i="22"/>
  <c r="BZ43" i="22" s="1"/>
  <c r="AB43" i="22"/>
  <c r="AC43" i="21"/>
  <c r="BZ43" i="21" s="1"/>
  <c r="AA43" i="21"/>
  <c r="AB43" i="21"/>
  <c r="AB44" i="19"/>
  <c r="AC44" i="19"/>
  <c r="BZ44" i="19" s="1"/>
  <c r="N44" i="19"/>
  <c r="BM44" i="19" s="1"/>
  <c r="AA44" i="19"/>
  <c r="BG43" i="19"/>
  <c r="BG41" i="18"/>
  <c r="N42" i="18"/>
  <c r="BM42" i="18" s="1"/>
  <c r="AA42" i="18"/>
  <c r="AB42" i="18"/>
  <c r="AC42" i="18"/>
  <c r="BZ42" i="18" s="1"/>
  <c r="AB43" i="14"/>
  <c r="AC43" i="14"/>
  <c r="BZ43" i="14" s="1"/>
  <c r="AA43" i="14"/>
  <c r="AA42" i="13"/>
  <c r="AC42" i="13"/>
  <c r="BZ42" i="13" s="1"/>
  <c r="AB42" i="13"/>
  <c r="L301" i="33" l="1"/>
  <c r="N300" i="33"/>
  <c r="L21" i="43"/>
  <c r="DA61" i="40"/>
  <c r="DB61" i="40" s="1"/>
  <c r="DB60" i="40"/>
  <c r="CS63" i="40"/>
  <c r="CX62" i="40"/>
  <c r="CW62" i="40"/>
  <c r="CR63" i="40"/>
  <c r="L66" i="40"/>
  <c r="N65" i="40"/>
  <c r="BG64" i="40"/>
  <c r="BM64" i="40"/>
  <c r="DB39" i="18"/>
  <c r="CQ43" i="24"/>
  <c r="CV42" i="24"/>
  <c r="BR42" i="34"/>
  <c r="BQ42" i="34"/>
  <c r="BY42" i="34"/>
  <c r="CD42" i="34" s="1"/>
  <c r="CD42" i="24"/>
  <c r="CD41" i="13"/>
  <c r="CX41" i="18"/>
  <c r="CS42" i="18"/>
  <c r="CX43" i="19"/>
  <c r="CS44" i="19"/>
  <c r="CQ42" i="13"/>
  <c r="CV41" i="13"/>
  <c r="CV42" i="14"/>
  <c r="CQ43" i="14"/>
  <c r="CV41" i="18"/>
  <c r="CQ42" i="18"/>
  <c r="CV43" i="19"/>
  <c r="CQ44" i="19"/>
  <c r="CQ43" i="22"/>
  <c r="CV42" i="22"/>
  <c r="BQ43" i="23"/>
  <c r="BR43" i="23"/>
  <c r="BY43" i="23"/>
  <c r="BR43" i="24"/>
  <c r="BQ43" i="24"/>
  <c r="BY43" i="24"/>
  <c r="CV41" i="34"/>
  <c r="DA41" i="34" s="1"/>
  <c r="DB41" i="34" s="1"/>
  <c r="CQ42" i="34"/>
  <c r="BR42" i="18"/>
  <c r="BQ42" i="18"/>
  <c r="BY42" i="18"/>
  <c r="CR43" i="19"/>
  <c r="CW42" i="19"/>
  <c r="DA42" i="19" s="1"/>
  <c r="CQ43" i="21"/>
  <c r="CV42" i="21"/>
  <c r="CQ43" i="23"/>
  <c r="CV42" i="23"/>
  <c r="CD42" i="22"/>
  <c r="CD41" i="18"/>
  <c r="CD42" i="14"/>
  <c r="CD42" i="23"/>
  <c r="CD43" i="19"/>
  <c r="BQ44" i="19"/>
  <c r="BR44" i="19"/>
  <c r="BY44" i="19"/>
  <c r="BR42" i="13"/>
  <c r="BQ42" i="13"/>
  <c r="BY42" i="13"/>
  <c r="BR43" i="14"/>
  <c r="BQ43" i="14"/>
  <c r="BY43" i="14"/>
  <c r="CR41" i="18"/>
  <c r="CW40" i="18"/>
  <c r="DA40" i="18" s="1"/>
  <c r="BR43" i="21"/>
  <c r="BQ43" i="21"/>
  <c r="BY43" i="21"/>
  <c r="BQ43" i="22"/>
  <c r="BR43" i="22"/>
  <c r="BY43" i="22"/>
  <c r="CD42" i="21"/>
  <c r="DB40" i="33"/>
  <c r="CV41" i="33"/>
  <c r="DA41" i="33" s="1"/>
  <c r="CQ42" i="33"/>
  <c r="BR42" i="33"/>
  <c r="BQ42" i="33"/>
  <c r="BY42" i="33"/>
  <c r="CD42" i="33" s="1"/>
  <c r="AC43" i="34"/>
  <c r="BZ43" i="34" s="1"/>
  <c r="N43" i="34"/>
  <c r="AA43" i="34"/>
  <c r="AB43" i="34"/>
  <c r="AC43" i="33"/>
  <c r="BZ43" i="33" s="1"/>
  <c r="AB43" i="33"/>
  <c r="N43" i="33"/>
  <c r="AA43" i="33"/>
  <c r="AB44" i="24"/>
  <c r="AA44" i="24"/>
  <c r="AC44" i="24"/>
  <c r="BZ44" i="24" s="1"/>
  <c r="AA44" i="23"/>
  <c r="AB44" i="23"/>
  <c r="AC44" i="23"/>
  <c r="BZ44" i="23" s="1"/>
  <c r="AC44" i="22"/>
  <c r="BZ44" i="22" s="1"/>
  <c r="AB44" i="22"/>
  <c r="AA44" i="22"/>
  <c r="AB44" i="21"/>
  <c r="AA44" i="21"/>
  <c r="AC44" i="21"/>
  <c r="BZ44" i="21" s="1"/>
  <c r="AB45" i="19"/>
  <c r="N45" i="19"/>
  <c r="BM45" i="19" s="1"/>
  <c r="AC45" i="19"/>
  <c r="BZ45" i="19" s="1"/>
  <c r="AA45" i="19"/>
  <c r="BG44" i="19"/>
  <c r="BG42" i="18"/>
  <c r="N43" i="18"/>
  <c r="BM43" i="18" s="1"/>
  <c r="AA43" i="18"/>
  <c r="AB43" i="18"/>
  <c r="AC43" i="18"/>
  <c r="BZ43" i="18" s="1"/>
  <c r="AA44" i="14"/>
  <c r="AB44" i="14"/>
  <c r="AC44" i="14"/>
  <c r="BZ44" i="14" s="1"/>
  <c r="AA43" i="13"/>
  <c r="AC43" i="13"/>
  <c r="BZ43" i="13" s="1"/>
  <c r="AB43" i="13"/>
  <c r="L302" i="33" l="1"/>
  <c r="N301" i="33"/>
  <c r="L22" i="43"/>
  <c r="DA62" i="40"/>
  <c r="DB62" i="40" s="1"/>
  <c r="N66" i="40"/>
  <c r="L67" i="40"/>
  <c r="CW63" i="40"/>
  <c r="CR64" i="40"/>
  <c r="BM65" i="40"/>
  <c r="BG65" i="40"/>
  <c r="CX63" i="40"/>
  <c r="CS64" i="40"/>
  <c r="DB40" i="18"/>
  <c r="DB42" i="19"/>
  <c r="CV42" i="13"/>
  <c r="CQ43" i="13"/>
  <c r="BQ44" i="14"/>
  <c r="BR44" i="14"/>
  <c r="BY44" i="14"/>
  <c r="CX42" i="18"/>
  <c r="CS43" i="18"/>
  <c r="CQ44" i="24"/>
  <c r="CV43" i="24"/>
  <c r="CD43" i="21"/>
  <c r="CV42" i="18"/>
  <c r="CQ43" i="18"/>
  <c r="CV44" i="19"/>
  <c r="CQ45" i="19"/>
  <c r="BQ44" i="21"/>
  <c r="BR44" i="21"/>
  <c r="BY44" i="21"/>
  <c r="BR44" i="22"/>
  <c r="BQ44" i="22"/>
  <c r="BY44" i="22"/>
  <c r="BR44" i="23"/>
  <c r="BQ44" i="23"/>
  <c r="BY44" i="23"/>
  <c r="CD42" i="13"/>
  <c r="CD43" i="24"/>
  <c r="BQ43" i="18"/>
  <c r="BR43" i="18"/>
  <c r="BY43" i="18"/>
  <c r="CR44" i="19"/>
  <c r="CW43" i="19"/>
  <c r="DA43" i="19" s="1"/>
  <c r="BR45" i="19"/>
  <c r="BQ45" i="19"/>
  <c r="BY45" i="19"/>
  <c r="CV43" i="21"/>
  <c r="CQ44" i="21"/>
  <c r="CV43" i="22"/>
  <c r="CQ44" i="22"/>
  <c r="CQ43" i="34"/>
  <c r="CV42" i="34"/>
  <c r="DA42" i="34" s="1"/>
  <c r="DB42" i="34" s="1"/>
  <c r="CD44" i="19"/>
  <c r="CD42" i="18"/>
  <c r="BR43" i="13"/>
  <c r="BQ43" i="13"/>
  <c r="BY43" i="13"/>
  <c r="CV43" i="14"/>
  <c r="CQ44" i="14"/>
  <c r="CR42" i="18"/>
  <c r="CW41" i="18"/>
  <c r="DA41" i="18" s="1"/>
  <c r="CX44" i="19"/>
  <c r="CS45" i="19"/>
  <c r="CQ44" i="23"/>
  <c r="CV43" i="23"/>
  <c r="BR44" i="24"/>
  <c r="BQ44" i="24"/>
  <c r="BY44" i="24"/>
  <c r="BQ43" i="34"/>
  <c r="BR43" i="34"/>
  <c r="BY43" i="34"/>
  <c r="CD43" i="34" s="1"/>
  <c r="CD43" i="22"/>
  <c r="CD43" i="14"/>
  <c r="CD43" i="23"/>
  <c r="CV42" i="33"/>
  <c r="DA42" i="33" s="1"/>
  <c r="DB42" i="33" s="1"/>
  <c r="CQ43" i="33"/>
  <c r="BR43" i="33"/>
  <c r="BQ43" i="33"/>
  <c r="BY43" i="33"/>
  <c r="CD43" i="33" s="1"/>
  <c r="DB41" i="33"/>
  <c r="AA44" i="34"/>
  <c r="AB44" i="34"/>
  <c r="N44" i="34"/>
  <c r="AC44" i="34"/>
  <c r="BZ44" i="34" s="1"/>
  <c r="N44" i="33"/>
  <c r="AB44" i="33"/>
  <c r="AC44" i="33"/>
  <c r="BZ44" i="33" s="1"/>
  <c r="AA44" i="33"/>
  <c r="AB45" i="24"/>
  <c r="AA45" i="24"/>
  <c r="AC45" i="24"/>
  <c r="BZ45" i="24" s="1"/>
  <c r="AB45" i="23"/>
  <c r="AC45" i="23"/>
  <c r="BZ45" i="23" s="1"/>
  <c r="AA45" i="23"/>
  <c r="AA45" i="22"/>
  <c r="AB45" i="22"/>
  <c r="AC45" i="22"/>
  <c r="BZ45" i="22" s="1"/>
  <c r="AA45" i="21"/>
  <c r="AC45" i="21"/>
  <c r="BZ45" i="21" s="1"/>
  <c r="AB45" i="21"/>
  <c r="AA46" i="19"/>
  <c r="AB46" i="19"/>
  <c r="AC46" i="19"/>
  <c r="BZ46" i="19" s="1"/>
  <c r="N46" i="19"/>
  <c r="BM46" i="19" s="1"/>
  <c r="BG45" i="19"/>
  <c r="AB44" i="18"/>
  <c r="AA44" i="18"/>
  <c r="AC44" i="18"/>
  <c r="BZ44" i="18" s="1"/>
  <c r="N44" i="18"/>
  <c r="BM44" i="18" s="1"/>
  <c r="BG43" i="18"/>
  <c r="AC45" i="14"/>
  <c r="BZ45" i="14" s="1"/>
  <c r="AA45" i="14"/>
  <c r="CV38" i="14" s="1"/>
  <c r="AB45" i="14"/>
  <c r="AB44" i="13"/>
  <c r="AA44" i="13"/>
  <c r="AC44" i="13"/>
  <c r="BZ44" i="13" s="1"/>
  <c r="N302" i="33" l="1"/>
  <c r="L303" i="33"/>
  <c r="L23" i="43"/>
  <c r="DA63" i="40"/>
  <c r="DB63" i="40" s="1"/>
  <c r="CW64" i="40"/>
  <c r="CR65" i="40"/>
  <c r="N67" i="40"/>
  <c r="L68" i="40"/>
  <c r="CS65" i="40"/>
  <c r="CX64" i="40"/>
  <c r="BG66" i="40"/>
  <c r="BM66" i="40"/>
  <c r="CV43" i="13"/>
  <c r="CQ44" i="13"/>
  <c r="CV44" i="22"/>
  <c r="CQ45" i="22"/>
  <c r="CD43" i="13"/>
  <c r="BQ44" i="13"/>
  <c r="BR44" i="13"/>
  <c r="BY44" i="13"/>
  <c r="CR43" i="18"/>
  <c r="CW42" i="18"/>
  <c r="DA42" i="18" s="1"/>
  <c r="BQ44" i="18"/>
  <c r="BR44" i="18"/>
  <c r="BY44" i="18"/>
  <c r="BR46" i="19"/>
  <c r="BQ46" i="19"/>
  <c r="BY46" i="19"/>
  <c r="BQ45" i="21"/>
  <c r="BR45" i="21"/>
  <c r="BY45" i="21"/>
  <c r="BR45" i="23"/>
  <c r="BQ45" i="23"/>
  <c r="BY45" i="23"/>
  <c r="CQ45" i="24"/>
  <c r="CV44" i="24"/>
  <c r="DB43" i="19"/>
  <c r="CV43" i="18"/>
  <c r="CQ44" i="18"/>
  <c r="CV43" i="34"/>
  <c r="DA43" i="34" s="1"/>
  <c r="DB43" i="34" s="1"/>
  <c r="CQ44" i="34"/>
  <c r="CD45" i="19"/>
  <c r="CV44" i="14"/>
  <c r="CQ45" i="14"/>
  <c r="CX45" i="19"/>
  <c r="CS46" i="19"/>
  <c r="CV44" i="21"/>
  <c r="CQ45" i="21"/>
  <c r="BR45" i="22"/>
  <c r="BQ45" i="22"/>
  <c r="BY45" i="22"/>
  <c r="BQ44" i="34"/>
  <c r="BR44" i="34"/>
  <c r="BY44" i="34"/>
  <c r="CD44" i="34" s="1"/>
  <c r="CD44" i="22"/>
  <c r="CD44" i="23"/>
  <c r="BQ45" i="14"/>
  <c r="BR45" i="14"/>
  <c r="BY45" i="14"/>
  <c r="CX43" i="18"/>
  <c r="CS44" i="18"/>
  <c r="CR45" i="19"/>
  <c r="CW44" i="19"/>
  <c r="DA44" i="19" s="1"/>
  <c r="CV45" i="19"/>
  <c r="CQ46" i="19"/>
  <c r="CQ45" i="23"/>
  <c r="CV44" i="23"/>
  <c r="BQ45" i="24"/>
  <c r="BR45" i="24"/>
  <c r="BY45" i="24"/>
  <c r="CD44" i="24"/>
  <c r="CD43" i="18"/>
  <c r="CD44" i="21"/>
  <c r="CD44" i="14"/>
  <c r="DB41" i="18"/>
  <c r="CV43" i="33"/>
  <c r="DA43" i="33" s="1"/>
  <c r="DB43" i="33" s="1"/>
  <c r="CQ44" i="33"/>
  <c r="BQ44" i="33"/>
  <c r="BR44" i="33"/>
  <c r="BY44" i="33"/>
  <c r="CD44" i="33" s="1"/>
  <c r="N45" i="34"/>
  <c r="AB45" i="34"/>
  <c r="AC45" i="34"/>
  <c r="BZ45" i="34" s="1"/>
  <c r="AA45" i="34"/>
  <c r="AA45" i="33"/>
  <c r="AB45" i="33"/>
  <c r="N45" i="33"/>
  <c r="AC45" i="33"/>
  <c r="BZ45" i="33" s="1"/>
  <c r="AA46" i="24"/>
  <c r="AB46" i="24"/>
  <c r="AC46" i="24"/>
  <c r="BZ46" i="24" s="1"/>
  <c r="AB46" i="23"/>
  <c r="AA46" i="23"/>
  <c r="AC46" i="23"/>
  <c r="BZ46" i="23" s="1"/>
  <c r="AB46" i="22"/>
  <c r="AC46" i="22"/>
  <c r="BZ46" i="22" s="1"/>
  <c r="AA46" i="22"/>
  <c r="AB46" i="21"/>
  <c r="AC46" i="21"/>
  <c r="BZ46" i="21" s="1"/>
  <c r="AA46" i="21"/>
  <c r="N47" i="19"/>
  <c r="BM47" i="19" s="1"/>
  <c r="AB47" i="19"/>
  <c r="AC47" i="19"/>
  <c r="BZ47" i="19" s="1"/>
  <c r="AA47" i="19"/>
  <c r="BG46" i="19"/>
  <c r="AB45" i="18"/>
  <c r="N45" i="18"/>
  <c r="BM45" i="18" s="1"/>
  <c r="AC45" i="18"/>
  <c r="BZ45" i="18" s="1"/>
  <c r="AA45" i="18"/>
  <c r="BG44" i="18"/>
  <c r="AA46" i="14"/>
  <c r="AB46" i="14"/>
  <c r="AC46" i="14"/>
  <c r="BZ46" i="14" s="1"/>
  <c r="AC45" i="13"/>
  <c r="BZ45" i="13" s="1"/>
  <c r="AA45" i="13"/>
  <c r="AB45" i="13"/>
  <c r="L304" i="33" l="1"/>
  <c r="N303" i="33"/>
  <c r="L24" i="43"/>
  <c r="DA64" i="40"/>
  <c r="DB64" i="40" s="1"/>
  <c r="L69" i="40"/>
  <c r="N68" i="40"/>
  <c r="BM67" i="40"/>
  <c r="CX45" i="40" s="1"/>
  <c r="BG67" i="40"/>
  <c r="CW45" i="40" s="1"/>
  <c r="CX65" i="40"/>
  <c r="CS66" i="40"/>
  <c r="CW65" i="40"/>
  <c r="CR66" i="40"/>
  <c r="DB44" i="19"/>
  <c r="DB42" i="18"/>
  <c r="BR46" i="14"/>
  <c r="BQ46" i="14"/>
  <c r="BY46" i="14"/>
  <c r="CV44" i="13"/>
  <c r="CQ45" i="13"/>
  <c r="CV46" i="19"/>
  <c r="CQ47" i="19"/>
  <c r="CQ46" i="23"/>
  <c r="CV45" i="23"/>
  <c r="BQ45" i="34"/>
  <c r="BR45" i="34"/>
  <c r="BY45" i="34"/>
  <c r="CD45" i="34" s="1"/>
  <c r="CD45" i="21"/>
  <c r="BQ45" i="13"/>
  <c r="BR45" i="13"/>
  <c r="BY45" i="13"/>
  <c r="CV44" i="18"/>
  <c r="CQ45" i="18"/>
  <c r="CR46" i="19"/>
  <c r="CW45" i="19"/>
  <c r="DA45" i="19" s="1"/>
  <c r="CX46" i="19"/>
  <c r="CS47" i="19"/>
  <c r="CV45" i="22"/>
  <c r="CQ46" i="22"/>
  <c r="CQ46" i="24"/>
  <c r="CV45" i="24"/>
  <c r="CV45" i="14"/>
  <c r="CQ46" i="14"/>
  <c r="CR44" i="18"/>
  <c r="CW43" i="18"/>
  <c r="DA43" i="18" s="1"/>
  <c r="BR45" i="18"/>
  <c r="BQ45" i="18"/>
  <c r="BY45" i="18"/>
  <c r="BQ47" i="19"/>
  <c r="BR47" i="19"/>
  <c r="BY47" i="19"/>
  <c r="CV45" i="21"/>
  <c r="CQ46" i="21"/>
  <c r="BR46" i="22"/>
  <c r="BQ46" i="22"/>
  <c r="BY46" i="22"/>
  <c r="BR46" i="23"/>
  <c r="BQ46" i="23"/>
  <c r="BY46" i="23"/>
  <c r="CQ45" i="34"/>
  <c r="CV44" i="34"/>
  <c r="DA44" i="34" s="1"/>
  <c r="CD45" i="24"/>
  <c r="CD45" i="22"/>
  <c r="CD45" i="23"/>
  <c r="CD46" i="19"/>
  <c r="CD44" i="13"/>
  <c r="CX44" i="18"/>
  <c r="CS45" i="18"/>
  <c r="BQ46" i="21"/>
  <c r="BR46" i="21"/>
  <c r="BY46" i="21"/>
  <c r="BQ46" i="24"/>
  <c r="BR46" i="24"/>
  <c r="BY46" i="24"/>
  <c r="CD45" i="14"/>
  <c r="CD44" i="18"/>
  <c r="CV44" i="33"/>
  <c r="DA44" i="33" s="1"/>
  <c r="DB44" i="33" s="1"/>
  <c r="CQ45" i="33"/>
  <c r="BR45" i="33"/>
  <c r="BQ45" i="33"/>
  <c r="BY45" i="33"/>
  <c r="CD45" i="33" s="1"/>
  <c r="AA46" i="34"/>
  <c r="AC46" i="34"/>
  <c r="BZ46" i="34" s="1"/>
  <c r="N46" i="34"/>
  <c r="AB46" i="34"/>
  <c r="AB46" i="33"/>
  <c r="AC46" i="33"/>
  <c r="BZ46" i="33" s="1"/>
  <c r="N46" i="33"/>
  <c r="AA46" i="33"/>
  <c r="AB47" i="24"/>
  <c r="AA47" i="24"/>
  <c r="CV36" i="24" s="1"/>
  <c r="AC47" i="24"/>
  <c r="BZ47" i="24" s="1"/>
  <c r="AB47" i="23"/>
  <c r="AA47" i="23"/>
  <c r="CV36" i="23" s="1"/>
  <c r="AC47" i="23"/>
  <c r="BZ47" i="23" s="1"/>
  <c r="AA47" i="22"/>
  <c r="CV36" i="22" s="1"/>
  <c r="AB47" i="22"/>
  <c r="AC47" i="22"/>
  <c r="BZ47" i="22" s="1"/>
  <c r="AA47" i="21"/>
  <c r="AB47" i="21"/>
  <c r="AC47" i="21"/>
  <c r="BZ47" i="21" s="1"/>
  <c r="AA48" i="19"/>
  <c r="AB48" i="19"/>
  <c r="AC48" i="19"/>
  <c r="BZ48" i="19" s="1"/>
  <c r="BG47" i="19"/>
  <c r="BG45" i="18"/>
  <c r="N46" i="18"/>
  <c r="BM46" i="18" s="1"/>
  <c r="AC46" i="18"/>
  <c r="BZ46" i="18" s="1"/>
  <c r="AA46" i="18"/>
  <c r="AB46" i="18"/>
  <c r="AB47" i="14"/>
  <c r="AC47" i="14"/>
  <c r="BZ47" i="14" s="1"/>
  <c r="AA47" i="14"/>
  <c r="AC46" i="13"/>
  <c r="BZ46" i="13" s="1"/>
  <c r="AA46" i="13"/>
  <c r="AB46" i="13"/>
  <c r="N304" i="33" l="1"/>
  <c r="L305" i="33"/>
  <c r="DA45" i="40"/>
  <c r="DB45" i="40" s="1"/>
  <c r="L25" i="43"/>
  <c r="CW81" i="44"/>
  <c r="CX81" i="44"/>
  <c r="DA65" i="40"/>
  <c r="CR67" i="40"/>
  <c r="CW66" i="40"/>
  <c r="CX66" i="40"/>
  <c r="CS67" i="40"/>
  <c r="L70" i="40"/>
  <c r="N69" i="40"/>
  <c r="BG68" i="40"/>
  <c r="BM68" i="40"/>
  <c r="DB45" i="19"/>
  <c r="DB44" i="34"/>
  <c r="CS46" i="18"/>
  <c r="CX45" i="18"/>
  <c r="BR47" i="23"/>
  <c r="BQ47" i="23"/>
  <c r="BY47" i="23"/>
  <c r="CD45" i="18"/>
  <c r="CD46" i="14"/>
  <c r="CV45" i="13"/>
  <c r="CQ46" i="13"/>
  <c r="CV46" i="14"/>
  <c r="CQ47" i="14"/>
  <c r="BQ47" i="22"/>
  <c r="BR47" i="22"/>
  <c r="BY47" i="22"/>
  <c r="CQ47" i="23"/>
  <c r="CD46" i="22"/>
  <c r="CQ47" i="22"/>
  <c r="CV45" i="34"/>
  <c r="DA45" i="34" s="1"/>
  <c r="DB45" i="34" s="1"/>
  <c r="CQ46" i="34"/>
  <c r="CD45" i="13"/>
  <c r="BQ46" i="13"/>
  <c r="BR46" i="13"/>
  <c r="BY46" i="13"/>
  <c r="BR47" i="14"/>
  <c r="BQ47" i="14"/>
  <c r="BY47" i="14"/>
  <c r="CQ46" i="18"/>
  <c r="CV45" i="18"/>
  <c r="CR47" i="19"/>
  <c r="CW46" i="19"/>
  <c r="DA46" i="19" s="1"/>
  <c r="CV47" i="19"/>
  <c r="CV46" i="21"/>
  <c r="CQ47" i="21"/>
  <c r="BR47" i="24"/>
  <c r="BQ47" i="24"/>
  <c r="BY47" i="24"/>
  <c r="CD46" i="24"/>
  <c r="CD46" i="23"/>
  <c r="BR46" i="18"/>
  <c r="BQ46" i="18"/>
  <c r="BY46" i="18"/>
  <c r="CW44" i="18"/>
  <c r="DA44" i="18" s="1"/>
  <c r="DB44" i="18" s="1"/>
  <c r="CR45" i="18"/>
  <c r="BQ48" i="19"/>
  <c r="BR48" i="19"/>
  <c r="BY48" i="19"/>
  <c r="BQ47" i="21"/>
  <c r="BR47" i="21"/>
  <c r="BY47" i="21"/>
  <c r="CQ47" i="24"/>
  <c r="BQ46" i="34"/>
  <c r="BR46" i="34"/>
  <c r="BY46" i="34"/>
  <c r="CD46" i="34" s="1"/>
  <c r="CD47" i="19"/>
  <c r="DB43" i="18"/>
  <c r="CD46" i="21"/>
  <c r="CV45" i="33"/>
  <c r="DA45" i="33" s="1"/>
  <c r="DB45" i="33" s="1"/>
  <c r="CQ46" i="33"/>
  <c r="BR46" i="33"/>
  <c r="BQ46" i="33"/>
  <c r="BY46" i="33"/>
  <c r="CD46" i="33" s="1"/>
  <c r="AA47" i="34"/>
  <c r="N47" i="34"/>
  <c r="AC47" i="34"/>
  <c r="BZ47" i="34" s="1"/>
  <c r="AB47" i="34"/>
  <c r="AC47" i="33"/>
  <c r="BZ47" i="33" s="1"/>
  <c r="AA47" i="33"/>
  <c r="N47" i="33"/>
  <c r="AB47" i="33"/>
  <c r="AC48" i="24"/>
  <c r="BZ48" i="24" s="1"/>
  <c r="AA48" i="24"/>
  <c r="CV46" i="24" s="1"/>
  <c r="AB48" i="24"/>
  <c r="AA48" i="23"/>
  <c r="CV46" i="23" s="1"/>
  <c r="AB48" i="23"/>
  <c r="AC48" i="23"/>
  <c r="BZ48" i="23" s="1"/>
  <c r="AC48" i="22"/>
  <c r="BZ48" i="22" s="1"/>
  <c r="AA48" i="22"/>
  <c r="CV46" i="22" s="1"/>
  <c r="AB48" i="22"/>
  <c r="AB48" i="21"/>
  <c r="AA48" i="21"/>
  <c r="AC48" i="21"/>
  <c r="BZ48" i="21" s="1"/>
  <c r="AB49" i="19"/>
  <c r="AC49" i="19"/>
  <c r="BZ49" i="19" s="1"/>
  <c r="AA49" i="19"/>
  <c r="CV173" i="19" s="1"/>
  <c r="BG46" i="18"/>
  <c r="N47" i="18"/>
  <c r="BM47" i="18" s="1"/>
  <c r="AA47" i="18"/>
  <c r="AB47" i="18"/>
  <c r="AC47" i="18"/>
  <c r="BZ47" i="18" s="1"/>
  <c r="AA48" i="14"/>
  <c r="AB48" i="14"/>
  <c r="AC48" i="14"/>
  <c r="BZ48" i="14" s="1"/>
  <c r="AB47" i="13"/>
  <c r="AC47" i="13"/>
  <c r="BZ47" i="13" s="1"/>
  <c r="AA47" i="13"/>
  <c r="N305" i="33" l="1"/>
  <c r="L306" i="33"/>
  <c r="L26" i="43"/>
  <c r="DA66" i="40"/>
  <c r="DB65" i="40"/>
  <c r="CX67" i="40"/>
  <c r="CS68" i="40"/>
  <c r="BG69" i="40"/>
  <c r="BM69" i="40"/>
  <c r="N70" i="40"/>
  <c r="L71" i="40"/>
  <c r="CW67" i="40"/>
  <c r="CR68" i="40"/>
  <c r="DB46" i="19"/>
  <c r="BR47" i="13"/>
  <c r="BQ47" i="13"/>
  <c r="BY47" i="13"/>
  <c r="CV47" i="14"/>
  <c r="CQ48" i="14"/>
  <c r="CS47" i="18"/>
  <c r="CX46" i="18"/>
  <c r="BR48" i="23"/>
  <c r="BQ48" i="23"/>
  <c r="BY48" i="23"/>
  <c r="BR48" i="24"/>
  <c r="BQ48" i="24"/>
  <c r="BY48" i="24"/>
  <c r="CQ47" i="34"/>
  <c r="CV46" i="34"/>
  <c r="DA46" i="34" s="1"/>
  <c r="CD47" i="14"/>
  <c r="BR48" i="14"/>
  <c r="BQ48" i="14"/>
  <c r="BY48" i="14"/>
  <c r="CQ47" i="18"/>
  <c r="CV46" i="18"/>
  <c r="CQ48" i="22"/>
  <c r="CD47" i="21"/>
  <c r="CD46" i="18"/>
  <c r="CD47" i="24"/>
  <c r="CD47" i="23"/>
  <c r="BR47" i="18"/>
  <c r="BQ47" i="18"/>
  <c r="BY47" i="18"/>
  <c r="CQ49" i="19"/>
  <c r="BR48" i="21"/>
  <c r="BQ48" i="21"/>
  <c r="BY48" i="21"/>
  <c r="BQ48" i="22"/>
  <c r="BR48" i="22"/>
  <c r="BY48" i="22"/>
  <c r="CQ48" i="23"/>
  <c r="CQ48" i="24"/>
  <c r="CD46" i="13"/>
  <c r="CV46" i="13"/>
  <c r="CQ47" i="13"/>
  <c r="CW45" i="18"/>
  <c r="DA45" i="18" s="1"/>
  <c r="DB45" i="18" s="1"/>
  <c r="CR46" i="18"/>
  <c r="BR49" i="19"/>
  <c r="BQ49" i="19"/>
  <c r="BY49" i="19"/>
  <c r="CQ48" i="21"/>
  <c r="CV47" i="21"/>
  <c r="BR47" i="34"/>
  <c r="BQ47" i="34"/>
  <c r="BY47" i="34"/>
  <c r="CD47" i="34" s="1"/>
  <c r="CD48" i="19"/>
  <c r="CD47" i="22"/>
  <c r="BR47" i="33"/>
  <c r="BQ47" i="33"/>
  <c r="BY47" i="33"/>
  <c r="CD47" i="33" s="1"/>
  <c r="CQ47" i="33"/>
  <c r="CV46" i="33"/>
  <c r="DA46" i="33" s="1"/>
  <c r="AA48" i="34"/>
  <c r="AB48" i="34"/>
  <c r="N48" i="34"/>
  <c r="AC48" i="34"/>
  <c r="BZ48" i="34" s="1"/>
  <c r="N48" i="33"/>
  <c r="AB48" i="33"/>
  <c r="AA48" i="33"/>
  <c r="AC48" i="33"/>
  <c r="BZ48" i="33" s="1"/>
  <c r="AC49" i="24"/>
  <c r="BZ49" i="24" s="1"/>
  <c r="AA49" i="24"/>
  <c r="AB49" i="24"/>
  <c r="AB49" i="23"/>
  <c r="AC49" i="23"/>
  <c r="BZ49" i="23" s="1"/>
  <c r="AA49" i="23"/>
  <c r="AA49" i="22"/>
  <c r="AB49" i="22"/>
  <c r="AC49" i="22"/>
  <c r="BZ49" i="22" s="1"/>
  <c r="AA49" i="21"/>
  <c r="AC49" i="21"/>
  <c r="BZ49" i="21" s="1"/>
  <c r="AB49" i="21"/>
  <c r="AA50" i="19"/>
  <c r="AB50" i="19"/>
  <c r="AC50" i="19"/>
  <c r="BZ50" i="19" s="1"/>
  <c r="BG47" i="18"/>
  <c r="AB48" i="18"/>
  <c r="N48" i="18"/>
  <c r="BM48" i="18" s="1"/>
  <c r="AA48" i="18"/>
  <c r="AC48" i="18"/>
  <c r="BZ48" i="18" s="1"/>
  <c r="AA49" i="14"/>
  <c r="AB49" i="14"/>
  <c r="AC49" i="14"/>
  <c r="BZ49" i="14" s="1"/>
  <c r="AB48" i="13"/>
  <c r="AA48" i="13"/>
  <c r="CV37" i="13" s="1"/>
  <c r="AC48" i="13"/>
  <c r="BZ48" i="13" s="1"/>
  <c r="L307" i="33" l="1"/>
  <c r="N306" i="33"/>
  <c r="L27" i="43"/>
  <c r="DA67" i="40"/>
  <c r="DB66" i="40"/>
  <c r="BG70" i="40"/>
  <c r="BM70" i="40"/>
  <c r="L72" i="40"/>
  <c r="N71" i="40"/>
  <c r="CS69" i="40"/>
  <c r="CX68" i="40"/>
  <c r="CW68" i="40"/>
  <c r="CR69" i="40"/>
  <c r="CW46" i="18"/>
  <c r="DA46" i="18" s="1"/>
  <c r="CR47" i="18"/>
  <c r="CV49" i="19"/>
  <c r="CQ50" i="19"/>
  <c r="BQ49" i="23"/>
  <c r="BR49" i="23"/>
  <c r="BY49" i="23"/>
  <c r="CD48" i="24"/>
  <c r="DB46" i="34"/>
  <c r="BR48" i="13"/>
  <c r="BQ48" i="13"/>
  <c r="BY48" i="13"/>
  <c r="CQ49" i="14"/>
  <c r="CV48" i="14"/>
  <c r="BQ48" i="18"/>
  <c r="BR48" i="18"/>
  <c r="BY48" i="18"/>
  <c r="BR50" i="19"/>
  <c r="BQ50" i="19"/>
  <c r="BY50" i="19"/>
  <c r="CQ49" i="21"/>
  <c r="CV48" i="21"/>
  <c r="CV48" i="22"/>
  <c r="CQ49" i="22"/>
  <c r="CV48" i="24"/>
  <c r="CQ49" i="24"/>
  <c r="CQ48" i="34"/>
  <c r="CV47" i="34"/>
  <c r="DA47" i="34" s="1"/>
  <c r="CD48" i="22"/>
  <c r="CD48" i="14"/>
  <c r="CD48" i="23"/>
  <c r="CV47" i="13"/>
  <c r="CQ48" i="13"/>
  <c r="BR49" i="14"/>
  <c r="BQ49" i="14"/>
  <c r="BY49" i="14"/>
  <c r="CS48" i="18"/>
  <c r="CX47" i="18"/>
  <c r="BQ49" i="22"/>
  <c r="BR49" i="22"/>
  <c r="BY49" i="22"/>
  <c r="BQ49" i="24"/>
  <c r="BR49" i="24"/>
  <c r="BY49" i="24"/>
  <c r="BR48" i="34"/>
  <c r="BQ48" i="34"/>
  <c r="BY48" i="34"/>
  <c r="CD48" i="34" s="1"/>
  <c r="CD49" i="19"/>
  <c r="CD48" i="21"/>
  <c r="CD47" i="18"/>
  <c r="CV47" i="18"/>
  <c r="CQ48" i="18"/>
  <c r="BR49" i="21"/>
  <c r="BQ49" i="21"/>
  <c r="BY49" i="21"/>
  <c r="CV48" i="23"/>
  <c r="CQ49" i="23"/>
  <c r="CD47" i="13"/>
  <c r="CQ48" i="33"/>
  <c r="CV47" i="33"/>
  <c r="DA47" i="33" s="1"/>
  <c r="DB47" i="33" s="1"/>
  <c r="DB46" i="33"/>
  <c r="BR48" i="33"/>
  <c r="BQ48" i="33"/>
  <c r="BY48" i="33"/>
  <c r="CD48" i="33" s="1"/>
  <c r="AA49" i="34"/>
  <c r="N49" i="34"/>
  <c r="AC49" i="34"/>
  <c r="BZ49" i="34" s="1"/>
  <c r="AB49" i="34"/>
  <c r="AA49" i="33"/>
  <c r="N49" i="33"/>
  <c r="AC49" i="33"/>
  <c r="BZ49" i="33" s="1"/>
  <c r="AB49" i="33"/>
  <c r="AA50" i="24"/>
  <c r="AB50" i="24"/>
  <c r="AC50" i="24"/>
  <c r="BZ50" i="24" s="1"/>
  <c r="AA50" i="23"/>
  <c r="AB50" i="23"/>
  <c r="AC50" i="23"/>
  <c r="BZ50" i="23" s="1"/>
  <c r="AB50" i="22"/>
  <c r="AC50" i="22"/>
  <c r="BZ50" i="22" s="1"/>
  <c r="AA50" i="22"/>
  <c r="AB50" i="21"/>
  <c r="AC50" i="21"/>
  <c r="BZ50" i="21" s="1"/>
  <c r="AA50" i="21"/>
  <c r="AC51" i="19"/>
  <c r="BZ51" i="19" s="1"/>
  <c r="AA51" i="19"/>
  <c r="AB51" i="19"/>
  <c r="BG48" i="18"/>
  <c r="AB49" i="18"/>
  <c r="AC49" i="18"/>
  <c r="BZ49" i="18" s="1"/>
  <c r="N49" i="18"/>
  <c r="BM49" i="18" s="1"/>
  <c r="AA49" i="18"/>
  <c r="AA50" i="14"/>
  <c r="AB50" i="14"/>
  <c r="AC50" i="14"/>
  <c r="BZ50" i="14" s="1"/>
  <c r="AA49" i="13"/>
  <c r="AC49" i="13"/>
  <c r="BZ49" i="13" s="1"/>
  <c r="AB49" i="13"/>
  <c r="N307" i="33" l="1"/>
  <c r="L308" i="33"/>
  <c r="L28" i="43"/>
  <c r="DA68" i="40"/>
  <c r="DB67" i="40"/>
  <c r="BG71" i="40"/>
  <c r="BM71" i="40"/>
  <c r="N72" i="40"/>
  <c r="L73" i="40"/>
  <c r="CX69" i="40"/>
  <c r="CS70" i="40"/>
  <c r="CW69" i="40"/>
  <c r="CR70" i="40"/>
  <c r="DB46" i="18"/>
  <c r="CV49" i="14"/>
  <c r="CQ50" i="14"/>
  <c r="CV48" i="18"/>
  <c r="CQ49" i="18"/>
  <c r="CW47" i="18"/>
  <c r="DA47" i="18" s="1"/>
  <c r="DB47" i="18" s="1"/>
  <c r="CR48" i="18"/>
  <c r="BQ49" i="18"/>
  <c r="BR49" i="18"/>
  <c r="BY49" i="18"/>
  <c r="BR50" i="21"/>
  <c r="BQ50" i="21"/>
  <c r="BY50" i="21"/>
  <c r="BQ50" i="23"/>
  <c r="BR50" i="23"/>
  <c r="BY50" i="23"/>
  <c r="CV48" i="34"/>
  <c r="DA48" i="34" s="1"/>
  <c r="CQ49" i="34"/>
  <c r="CD50" i="19"/>
  <c r="CQ49" i="13"/>
  <c r="BR50" i="14"/>
  <c r="BQ50" i="14"/>
  <c r="BY50" i="14"/>
  <c r="CV50" i="19"/>
  <c r="CQ51" i="19"/>
  <c r="CV49" i="24"/>
  <c r="CQ50" i="24"/>
  <c r="CD49" i="22"/>
  <c r="CD48" i="18"/>
  <c r="CX48" i="18"/>
  <c r="CS49" i="18"/>
  <c r="BQ51" i="19"/>
  <c r="BR51" i="19"/>
  <c r="BY51" i="19"/>
  <c r="CV49" i="22"/>
  <c r="CQ50" i="22"/>
  <c r="BR50" i="24"/>
  <c r="BQ50" i="24"/>
  <c r="BY50" i="24"/>
  <c r="DB47" i="34"/>
  <c r="CD49" i="14"/>
  <c r="BR49" i="13"/>
  <c r="BQ49" i="13"/>
  <c r="BY49" i="13"/>
  <c r="CQ50" i="21"/>
  <c r="CV49" i="21"/>
  <c r="BQ50" i="22"/>
  <c r="BR50" i="22"/>
  <c r="BY50" i="22"/>
  <c r="CQ50" i="23"/>
  <c r="CV49" i="23"/>
  <c r="BR49" i="34"/>
  <c r="BQ49" i="34"/>
  <c r="BY49" i="34"/>
  <c r="CD49" i="34" s="1"/>
  <c r="CD49" i="21"/>
  <c r="CD49" i="24"/>
  <c r="CD48" i="13"/>
  <c r="CD49" i="23"/>
  <c r="BQ49" i="33"/>
  <c r="BR49" i="33"/>
  <c r="BY49" i="33"/>
  <c r="CD49" i="33" s="1"/>
  <c r="CQ49" i="33"/>
  <c r="CV48" i="33"/>
  <c r="DA48" i="33" s="1"/>
  <c r="AB50" i="34"/>
  <c r="AA50" i="34"/>
  <c r="AC50" i="34"/>
  <c r="BZ50" i="34" s="1"/>
  <c r="N50" i="34"/>
  <c r="AB50" i="33"/>
  <c r="AC50" i="33"/>
  <c r="BZ50" i="33" s="1"/>
  <c r="N50" i="33"/>
  <c r="AA50" i="33"/>
  <c r="AB51" i="24"/>
  <c r="AC51" i="24"/>
  <c r="BZ51" i="24" s="1"/>
  <c r="AA51" i="24"/>
  <c r="AC51" i="23"/>
  <c r="BZ51" i="23" s="1"/>
  <c r="AB51" i="23"/>
  <c r="AA51" i="23"/>
  <c r="AA51" i="22"/>
  <c r="AC51" i="22"/>
  <c r="BZ51" i="22" s="1"/>
  <c r="AB51" i="22"/>
  <c r="AC51" i="21"/>
  <c r="BZ51" i="21" s="1"/>
  <c r="AA51" i="21"/>
  <c r="AB51" i="21"/>
  <c r="AA52" i="19"/>
  <c r="AC52" i="19"/>
  <c r="BZ52" i="19" s="1"/>
  <c r="AB52" i="19"/>
  <c r="BG49" i="18"/>
  <c r="N50" i="18"/>
  <c r="BM50" i="18" s="1"/>
  <c r="AA50" i="18"/>
  <c r="AB50" i="18"/>
  <c r="AC50" i="18"/>
  <c r="BZ50" i="18" s="1"/>
  <c r="AB51" i="14"/>
  <c r="AC51" i="14"/>
  <c r="BZ51" i="14" s="1"/>
  <c r="AA51" i="14"/>
  <c r="CV4" i="14" s="1"/>
  <c r="AA50" i="13"/>
  <c r="AC50" i="13"/>
  <c r="BZ50" i="13" s="1"/>
  <c r="AB50" i="13"/>
  <c r="L309" i="33" l="1"/>
  <c r="N308" i="33"/>
  <c r="L29" i="43"/>
  <c r="DA69" i="40"/>
  <c r="DB68" i="40"/>
  <c r="N73" i="40"/>
  <c r="L74" i="40"/>
  <c r="BG72" i="40"/>
  <c r="BM72" i="40"/>
  <c r="CW70" i="40"/>
  <c r="CR71" i="40"/>
  <c r="CS71" i="40"/>
  <c r="CX70" i="40"/>
  <c r="CQ50" i="18"/>
  <c r="CV49" i="18"/>
  <c r="CQ51" i="23"/>
  <c r="CV50" i="23"/>
  <c r="BR50" i="13"/>
  <c r="BQ50" i="13"/>
  <c r="BY50" i="13"/>
  <c r="CQ51" i="14"/>
  <c r="CS50" i="18"/>
  <c r="CX49" i="18"/>
  <c r="BR51" i="21"/>
  <c r="BQ51" i="21"/>
  <c r="BY51" i="21"/>
  <c r="BR51" i="23"/>
  <c r="BQ51" i="23"/>
  <c r="BY51" i="23"/>
  <c r="BR50" i="34"/>
  <c r="BQ50" i="34"/>
  <c r="BY50" i="34"/>
  <c r="CD50" i="34" s="1"/>
  <c r="CD49" i="13"/>
  <c r="CD51" i="19"/>
  <c r="CD50" i="23"/>
  <c r="BQ51" i="24"/>
  <c r="BR51" i="24"/>
  <c r="BY51" i="24"/>
  <c r="CV49" i="34"/>
  <c r="DA49" i="34" s="1"/>
  <c r="CQ50" i="34"/>
  <c r="CD50" i="14"/>
  <c r="CD50" i="21"/>
  <c r="CQ50" i="13"/>
  <c r="CV49" i="13"/>
  <c r="BR52" i="19"/>
  <c r="BQ52" i="19"/>
  <c r="BY52" i="19"/>
  <c r="CV50" i="22"/>
  <c r="CQ51" i="22"/>
  <c r="BR51" i="14"/>
  <c r="BQ51" i="14"/>
  <c r="BY51" i="14"/>
  <c r="BR50" i="18"/>
  <c r="BQ50" i="18"/>
  <c r="BY50" i="18"/>
  <c r="CD50" i="24"/>
  <c r="DB48" i="34"/>
  <c r="CW48" i="18"/>
  <c r="DA48" i="18" s="1"/>
  <c r="CR49" i="18"/>
  <c r="CQ52" i="19"/>
  <c r="CV51" i="19"/>
  <c r="CQ51" i="21"/>
  <c r="CV50" i="21"/>
  <c r="BQ51" i="22"/>
  <c r="BR51" i="22"/>
  <c r="BY51" i="22"/>
  <c r="CV50" i="24"/>
  <c r="CQ51" i="24"/>
  <c r="CD50" i="22"/>
  <c r="CD49" i="18"/>
  <c r="CV49" i="33"/>
  <c r="DA49" i="33" s="1"/>
  <c r="CQ50" i="33"/>
  <c r="BR50" i="33"/>
  <c r="BQ50" i="33"/>
  <c r="BY50" i="33"/>
  <c r="CD50" i="33" s="1"/>
  <c r="DB48" i="33"/>
  <c r="AC51" i="34"/>
  <c r="BZ51" i="34" s="1"/>
  <c r="AA51" i="34"/>
  <c r="N51" i="34"/>
  <c r="AB51" i="34"/>
  <c r="AC51" i="33"/>
  <c r="BZ51" i="33" s="1"/>
  <c r="N51" i="33"/>
  <c r="AB51" i="33"/>
  <c r="AA51" i="33"/>
  <c r="AA52" i="24"/>
  <c r="AC52" i="24"/>
  <c r="BZ52" i="24" s="1"/>
  <c r="AB52" i="24"/>
  <c r="AA52" i="23"/>
  <c r="AB52" i="23"/>
  <c r="AC52" i="23"/>
  <c r="BZ52" i="23" s="1"/>
  <c r="AA52" i="22"/>
  <c r="AC52" i="22"/>
  <c r="BZ52" i="22" s="1"/>
  <c r="AB52" i="22"/>
  <c r="AC52" i="21"/>
  <c r="BZ52" i="21" s="1"/>
  <c r="AA52" i="21"/>
  <c r="AB52" i="21"/>
  <c r="AB53" i="19"/>
  <c r="AA53" i="19"/>
  <c r="AC53" i="19"/>
  <c r="BZ53" i="19" s="1"/>
  <c r="BG50" i="18"/>
  <c r="N51" i="18"/>
  <c r="BM51" i="18" s="1"/>
  <c r="AA51" i="18"/>
  <c r="AC51" i="18"/>
  <c r="BZ51" i="18" s="1"/>
  <c r="AB51" i="18"/>
  <c r="AA52" i="14"/>
  <c r="CV50" i="14" s="1"/>
  <c r="AC52" i="14"/>
  <c r="BZ52" i="14" s="1"/>
  <c r="AB52" i="14"/>
  <c r="AA51" i="13"/>
  <c r="AB51" i="13"/>
  <c r="AC51" i="13"/>
  <c r="BZ51" i="13" s="1"/>
  <c r="H37" i="37"/>
  <c r="L310" i="33" l="1"/>
  <c r="N309" i="33"/>
  <c r="L30" i="43"/>
  <c r="DA70" i="40"/>
  <c r="DB70" i="40" s="1"/>
  <c r="DB69" i="40"/>
  <c r="CR72" i="40"/>
  <c r="CW71" i="40"/>
  <c r="CS72" i="40"/>
  <c r="CX71" i="40"/>
  <c r="N74" i="40"/>
  <c r="L75" i="40"/>
  <c r="BG73" i="40"/>
  <c r="BM73" i="40"/>
  <c r="CQ52" i="21"/>
  <c r="CE52" i="21"/>
  <c r="CV51" i="21"/>
  <c r="CE3" i="21"/>
  <c r="CE5" i="21"/>
  <c r="CE4" i="21"/>
  <c r="CE6" i="21"/>
  <c r="CE7" i="21"/>
  <c r="CE8" i="21"/>
  <c r="CE9" i="21"/>
  <c r="CE10" i="21"/>
  <c r="CE12" i="21"/>
  <c r="CE11" i="21"/>
  <c r="CE14" i="21"/>
  <c r="CE13" i="21"/>
  <c r="CE15" i="21"/>
  <c r="CE16" i="21"/>
  <c r="CE18" i="21"/>
  <c r="CE17" i="21"/>
  <c r="CE19" i="21"/>
  <c r="CE20" i="21"/>
  <c r="CE21" i="21"/>
  <c r="CE23" i="21"/>
  <c r="CE22" i="21"/>
  <c r="CE24" i="21"/>
  <c r="CE25" i="21"/>
  <c r="CE26" i="21"/>
  <c r="CE28" i="21"/>
  <c r="CE27" i="21"/>
  <c r="CE30" i="21"/>
  <c r="CE29" i="21"/>
  <c r="CE31" i="21"/>
  <c r="CE32" i="21"/>
  <c r="CE33" i="21"/>
  <c r="CE35" i="21"/>
  <c r="CE34" i="21"/>
  <c r="CE36" i="21"/>
  <c r="CE37" i="21"/>
  <c r="CE39" i="21"/>
  <c r="CE38" i="21"/>
  <c r="CE41" i="21"/>
  <c r="CE40" i="21"/>
  <c r="CE42" i="21"/>
  <c r="CE43" i="21"/>
  <c r="CE44" i="21"/>
  <c r="CE45" i="21"/>
  <c r="BQ51" i="13"/>
  <c r="BR51" i="13"/>
  <c r="BY51" i="13"/>
  <c r="BR52" i="14"/>
  <c r="BQ52" i="14"/>
  <c r="BY52" i="14"/>
  <c r="CQ51" i="18"/>
  <c r="CV50" i="18"/>
  <c r="BR52" i="21"/>
  <c r="BQ52" i="21"/>
  <c r="BY52" i="21"/>
  <c r="CQ52" i="22"/>
  <c r="CV51" i="22"/>
  <c r="BR52" i="24"/>
  <c r="BQ52" i="24"/>
  <c r="BY52" i="24"/>
  <c r="DB48" i="18"/>
  <c r="CE46" i="21"/>
  <c r="BR51" i="34"/>
  <c r="BQ51" i="34"/>
  <c r="BY51" i="34"/>
  <c r="CD51" i="34" s="1"/>
  <c r="BR52" i="23"/>
  <c r="BQ52" i="23"/>
  <c r="BY52" i="23"/>
  <c r="CV51" i="24"/>
  <c r="CQ52" i="24"/>
  <c r="CV50" i="34"/>
  <c r="DA50" i="34" s="1"/>
  <c r="CQ51" i="34"/>
  <c r="CD50" i="18"/>
  <c r="CD52" i="19"/>
  <c r="CD51" i="21"/>
  <c r="CD50" i="13"/>
  <c r="CE50" i="21"/>
  <c r="CV50" i="13"/>
  <c r="CQ51" i="13"/>
  <c r="CS51" i="18"/>
  <c r="CX50" i="18"/>
  <c r="CQ52" i="23"/>
  <c r="CV51" i="23"/>
  <c r="CQ52" i="14"/>
  <c r="BR51" i="18"/>
  <c r="BQ51" i="18"/>
  <c r="BY51" i="18"/>
  <c r="CW49" i="18"/>
  <c r="DA49" i="18" s="1"/>
  <c r="CR50" i="18"/>
  <c r="BR53" i="19"/>
  <c r="BQ53" i="19"/>
  <c r="BY53" i="19"/>
  <c r="BR52" i="22"/>
  <c r="BQ52" i="22"/>
  <c r="BY52" i="22"/>
  <c r="CD51" i="22"/>
  <c r="CD51" i="14"/>
  <c r="CD51" i="24"/>
  <c r="CD51" i="23"/>
  <c r="DB49" i="34"/>
  <c r="CE48" i="21"/>
  <c r="CQ53" i="19"/>
  <c r="CV52" i="19"/>
  <c r="CE51" i="21"/>
  <c r="CE47" i="21"/>
  <c r="CE49" i="21"/>
  <c r="BQ51" i="33"/>
  <c r="BR51" i="33"/>
  <c r="BY51" i="33"/>
  <c r="CD51" i="33" s="1"/>
  <c r="CV50" i="33"/>
  <c r="DA50" i="33" s="1"/>
  <c r="CQ51" i="33"/>
  <c r="DB49" i="33"/>
  <c r="AA52" i="34"/>
  <c r="AB52" i="34"/>
  <c r="N52" i="34"/>
  <c r="AC52" i="34"/>
  <c r="BZ52" i="34" s="1"/>
  <c r="N52" i="33"/>
  <c r="AB52" i="33"/>
  <c r="AC52" i="33"/>
  <c r="BZ52" i="33" s="1"/>
  <c r="AA52" i="33"/>
  <c r="AC53" i="24"/>
  <c r="BZ53" i="24" s="1"/>
  <c r="AA53" i="24"/>
  <c r="AB53" i="24"/>
  <c r="AB53" i="23"/>
  <c r="AC53" i="23"/>
  <c r="BZ53" i="23" s="1"/>
  <c r="AA53" i="23"/>
  <c r="AC53" i="22"/>
  <c r="BZ53" i="22" s="1"/>
  <c r="AA53" i="22"/>
  <c r="AB53" i="22"/>
  <c r="AB54" i="19"/>
  <c r="AA54" i="19"/>
  <c r="AC54" i="19"/>
  <c r="BZ54" i="19" s="1"/>
  <c r="BG51" i="18"/>
  <c r="AB52" i="18"/>
  <c r="AA52" i="18"/>
  <c r="AC52" i="18"/>
  <c r="BZ52" i="18" s="1"/>
  <c r="N52" i="18"/>
  <c r="BM52" i="18" s="1"/>
  <c r="AA53" i="14"/>
  <c r="AB53" i="14"/>
  <c r="AC53" i="14"/>
  <c r="BZ53" i="14" s="1"/>
  <c r="AB52" i="13"/>
  <c r="AA52" i="13"/>
  <c r="AC52" i="13"/>
  <c r="BZ52" i="13" s="1"/>
  <c r="F37" i="37"/>
  <c r="E37" i="37"/>
  <c r="G37" i="37"/>
  <c r="L311" i="33" l="1"/>
  <c r="N310" i="33"/>
  <c r="L31" i="43"/>
  <c r="DA71" i="40"/>
  <c r="DB71" i="40" s="1"/>
  <c r="CX72" i="40"/>
  <c r="CS73" i="40"/>
  <c r="BG74" i="40"/>
  <c r="BM74" i="40"/>
  <c r="L76" i="40"/>
  <c r="N75" i="40"/>
  <c r="CW72" i="40"/>
  <c r="CR73" i="40"/>
  <c r="DB49" i="18"/>
  <c r="BQ52" i="13"/>
  <c r="BR52" i="13"/>
  <c r="BY52" i="13"/>
  <c r="CV52" i="14"/>
  <c r="CQ53" i="14"/>
  <c r="CS52" i="18"/>
  <c r="CX51" i="18"/>
  <c r="CW50" i="18"/>
  <c r="DA50" i="18" s="1"/>
  <c r="DB50" i="18" s="1"/>
  <c r="CR51" i="18"/>
  <c r="CQ53" i="23"/>
  <c r="CV52" i="23"/>
  <c r="CD53" i="19"/>
  <c r="BR53" i="14"/>
  <c r="BQ53" i="14"/>
  <c r="BY53" i="14"/>
  <c r="BR52" i="18"/>
  <c r="BQ52" i="18"/>
  <c r="BY52" i="18"/>
  <c r="BR54" i="19"/>
  <c r="BQ54" i="19"/>
  <c r="BY54" i="19"/>
  <c r="BQ53" i="23"/>
  <c r="BR53" i="23"/>
  <c r="BY53" i="23"/>
  <c r="CQ53" i="24"/>
  <c r="CV52" i="24"/>
  <c r="CD52" i="14"/>
  <c r="CV51" i="13"/>
  <c r="CQ52" i="13"/>
  <c r="CV51" i="18"/>
  <c r="CQ52" i="18"/>
  <c r="CV53" i="19"/>
  <c r="CQ54" i="19"/>
  <c r="CQ53" i="22"/>
  <c r="CV52" i="22"/>
  <c r="BQ53" i="24"/>
  <c r="BR53" i="24"/>
  <c r="BY53" i="24"/>
  <c r="CQ52" i="34"/>
  <c r="CV51" i="34"/>
  <c r="DA51" i="34" s="1"/>
  <c r="CD51" i="18"/>
  <c r="CD52" i="23"/>
  <c r="CD51" i="13"/>
  <c r="BR53" i="22"/>
  <c r="BQ53" i="22"/>
  <c r="BY53" i="22"/>
  <c r="BR52" i="34"/>
  <c r="BQ52" i="34"/>
  <c r="BY52" i="34"/>
  <c r="CD52" i="34" s="1"/>
  <c r="CD52" i="22"/>
  <c r="CD52" i="24"/>
  <c r="CD52" i="21"/>
  <c r="DB50" i="34"/>
  <c r="BR52" i="33"/>
  <c r="BQ52" i="33"/>
  <c r="BY52" i="33"/>
  <c r="CD52" i="33" s="1"/>
  <c r="DB50" i="33"/>
  <c r="CV51" i="33"/>
  <c r="DA51" i="33" s="1"/>
  <c r="DB51" i="33" s="1"/>
  <c r="CQ52" i="33"/>
  <c r="AC53" i="34"/>
  <c r="BZ53" i="34" s="1"/>
  <c r="AB53" i="34"/>
  <c r="N53" i="34"/>
  <c r="AA53" i="34"/>
  <c r="AA53" i="33"/>
  <c r="N53" i="33"/>
  <c r="AB53" i="33"/>
  <c r="AC53" i="33"/>
  <c r="BZ53" i="33" s="1"/>
  <c r="AA54" i="24"/>
  <c r="AB54" i="24"/>
  <c r="AC54" i="24"/>
  <c r="BZ54" i="24" s="1"/>
  <c r="AA54" i="23"/>
  <c r="AB54" i="23"/>
  <c r="AC54" i="23"/>
  <c r="BZ54" i="23" s="1"/>
  <c r="AB54" i="22"/>
  <c r="AC54" i="22"/>
  <c r="BZ54" i="22" s="1"/>
  <c r="AA54" i="22"/>
  <c r="AA55" i="19"/>
  <c r="AB55" i="19"/>
  <c r="AC55" i="19"/>
  <c r="BZ55" i="19" s="1"/>
  <c r="BG52" i="18"/>
  <c r="AB53" i="18"/>
  <c r="N53" i="18"/>
  <c r="BM53" i="18" s="1"/>
  <c r="AA53" i="18"/>
  <c r="AC53" i="18"/>
  <c r="BZ53" i="18" s="1"/>
  <c r="AA54" i="14"/>
  <c r="AB54" i="14"/>
  <c r="AC54" i="14"/>
  <c r="BZ54" i="14" s="1"/>
  <c r="AC53" i="13"/>
  <c r="BZ53" i="13" s="1"/>
  <c r="AB53" i="13"/>
  <c r="AA53" i="13"/>
  <c r="L37" i="37"/>
  <c r="L312" i="33" l="1"/>
  <c r="N311" i="33"/>
  <c r="L32" i="43"/>
  <c r="DA72" i="40"/>
  <c r="DB72" i="40" s="1"/>
  <c r="BG75" i="40"/>
  <c r="BM75" i="40"/>
  <c r="L77" i="40"/>
  <c r="N76" i="40"/>
  <c r="CS74" i="40"/>
  <c r="CX73" i="40"/>
  <c r="CW73" i="40"/>
  <c r="CR74" i="40"/>
  <c r="DB51" i="34"/>
  <c r="CV52" i="18"/>
  <c r="CQ53" i="18"/>
  <c r="BQ54" i="23"/>
  <c r="BR54" i="23"/>
  <c r="BY54" i="23"/>
  <c r="CD53" i="24"/>
  <c r="CD52" i="18"/>
  <c r="CD52" i="13"/>
  <c r="CQ53" i="13"/>
  <c r="CV52" i="13"/>
  <c r="CV53" i="14"/>
  <c r="CQ54" i="14"/>
  <c r="CW51" i="18"/>
  <c r="DA51" i="18" s="1"/>
  <c r="DB51" i="18" s="1"/>
  <c r="CR52" i="18"/>
  <c r="CQ55" i="19"/>
  <c r="CV54" i="19"/>
  <c r="BQ53" i="34"/>
  <c r="BR53" i="34"/>
  <c r="BY53" i="34"/>
  <c r="CD53" i="34" s="1"/>
  <c r="CD53" i="23"/>
  <c r="CD53" i="14"/>
  <c r="BR53" i="13"/>
  <c r="BQ53" i="13"/>
  <c r="BY53" i="13"/>
  <c r="BQ54" i="14"/>
  <c r="BR54" i="14"/>
  <c r="BY54" i="14"/>
  <c r="BQ53" i="18"/>
  <c r="BR53" i="18"/>
  <c r="BY53" i="18"/>
  <c r="BQ55" i="19"/>
  <c r="BR55" i="19"/>
  <c r="BY55" i="19"/>
  <c r="CQ54" i="22"/>
  <c r="CV53" i="22"/>
  <c r="CQ54" i="24"/>
  <c r="CV53" i="24"/>
  <c r="CX52" i="18"/>
  <c r="CS53" i="18"/>
  <c r="BR54" i="22"/>
  <c r="BQ54" i="22"/>
  <c r="BY54" i="22"/>
  <c r="CQ54" i="23"/>
  <c r="CV53" i="23"/>
  <c r="BR54" i="24"/>
  <c r="BQ54" i="24"/>
  <c r="BY54" i="24"/>
  <c r="CV52" i="34"/>
  <c r="DA52" i="34" s="1"/>
  <c r="DB52" i="34" s="1"/>
  <c r="CQ53" i="34"/>
  <c r="CD53" i="22"/>
  <c r="CD54" i="19"/>
  <c r="BQ53" i="33"/>
  <c r="BR53" i="33"/>
  <c r="BY53" i="33"/>
  <c r="CD53" i="33" s="1"/>
  <c r="CQ53" i="33"/>
  <c r="CV52" i="33"/>
  <c r="DA52" i="33" s="1"/>
  <c r="DB52" i="33" s="1"/>
  <c r="AB54" i="34"/>
  <c r="AA54" i="34"/>
  <c r="N54" i="34"/>
  <c r="AC54" i="34"/>
  <c r="BZ54" i="34" s="1"/>
  <c r="AB54" i="33"/>
  <c r="AC54" i="33"/>
  <c r="BZ54" i="33" s="1"/>
  <c r="N54" i="33"/>
  <c r="AA54" i="33"/>
  <c r="AB55" i="24"/>
  <c r="AC55" i="24"/>
  <c r="BZ55" i="24" s="1"/>
  <c r="AA55" i="24"/>
  <c r="AB55" i="23"/>
  <c r="AC55" i="23"/>
  <c r="BZ55" i="23" s="1"/>
  <c r="AA55" i="23"/>
  <c r="AA55" i="22"/>
  <c r="AB55" i="22"/>
  <c r="AC55" i="22"/>
  <c r="BZ55" i="22" s="1"/>
  <c r="AA56" i="19"/>
  <c r="AB56" i="19"/>
  <c r="AC56" i="19"/>
  <c r="BZ56" i="19" s="1"/>
  <c r="BG53" i="18"/>
  <c r="N54" i="18"/>
  <c r="BM54" i="18" s="1"/>
  <c r="AB54" i="18"/>
  <c r="AA54" i="18"/>
  <c r="AC54" i="18"/>
  <c r="BZ54" i="18" s="1"/>
  <c r="AB55" i="14"/>
  <c r="AC55" i="14"/>
  <c r="BZ55" i="14" s="1"/>
  <c r="AA55" i="14"/>
  <c r="AC54" i="13"/>
  <c r="BZ54" i="13" s="1"/>
  <c r="AB54" i="13"/>
  <c r="AA54" i="13"/>
  <c r="N312" i="33" l="1"/>
  <c r="L313" i="33"/>
  <c r="L33" i="43"/>
  <c r="DA73" i="40"/>
  <c r="BG76" i="40"/>
  <c r="BM76" i="40"/>
  <c r="N77" i="40"/>
  <c r="L78" i="40"/>
  <c r="CX74" i="40"/>
  <c r="CS75" i="40"/>
  <c r="CW74" i="40"/>
  <c r="CR75" i="40"/>
  <c r="CQ54" i="13"/>
  <c r="CV53" i="13"/>
  <c r="CR53" i="18"/>
  <c r="CW52" i="18"/>
  <c r="DA52" i="18" s="1"/>
  <c r="BR55" i="22"/>
  <c r="BQ55" i="22"/>
  <c r="BY55" i="22"/>
  <c r="BR55" i="24"/>
  <c r="BQ55" i="24"/>
  <c r="BY55" i="24"/>
  <c r="CV53" i="34"/>
  <c r="DA53" i="34" s="1"/>
  <c r="DB53" i="34" s="1"/>
  <c r="CQ54" i="34"/>
  <c r="CD54" i="24"/>
  <c r="CD54" i="14"/>
  <c r="CX53" i="18"/>
  <c r="CS54" i="18"/>
  <c r="CQ56" i="19"/>
  <c r="CV55" i="19"/>
  <c r="CQ55" i="23"/>
  <c r="CV54" i="23"/>
  <c r="CD53" i="13"/>
  <c r="CD54" i="23"/>
  <c r="CV54" i="14"/>
  <c r="CQ55" i="14"/>
  <c r="BQ54" i="18"/>
  <c r="BR54" i="18"/>
  <c r="BY54" i="18"/>
  <c r="BR56" i="19"/>
  <c r="BQ56" i="19"/>
  <c r="BY56" i="19"/>
  <c r="CV54" i="24"/>
  <c r="CQ55" i="24"/>
  <c r="CD54" i="22"/>
  <c r="CD55" i="19"/>
  <c r="BR54" i="13"/>
  <c r="BQ54" i="13"/>
  <c r="BY54" i="13"/>
  <c r="BQ55" i="14"/>
  <c r="BR55" i="14"/>
  <c r="BY55" i="14"/>
  <c r="CV53" i="18"/>
  <c r="CQ54" i="18"/>
  <c r="CQ55" i="22"/>
  <c r="CV54" i="22"/>
  <c r="BR55" i="23"/>
  <c r="BQ55" i="23"/>
  <c r="BY55" i="23"/>
  <c r="BR54" i="34"/>
  <c r="BQ54" i="34"/>
  <c r="BY54" i="34"/>
  <c r="CD54" i="34" s="1"/>
  <c r="CD53" i="18"/>
  <c r="CV53" i="33"/>
  <c r="DA53" i="33" s="1"/>
  <c r="CQ54" i="33"/>
  <c r="BR54" i="33"/>
  <c r="BQ54" i="33"/>
  <c r="BY54" i="33"/>
  <c r="CD54" i="33" s="1"/>
  <c r="AC55" i="34"/>
  <c r="BZ55" i="34" s="1"/>
  <c r="AA55" i="34"/>
  <c r="N55" i="34"/>
  <c r="AB55" i="34"/>
  <c r="AC55" i="33"/>
  <c r="BZ55" i="33" s="1"/>
  <c r="N55" i="33"/>
  <c r="AA55" i="33"/>
  <c r="AB55" i="33"/>
  <c r="AB56" i="24"/>
  <c r="AC56" i="24"/>
  <c r="BZ56" i="24" s="1"/>
  <c r="AA56" i="24"/>
  <c r="AA56" i="23"/>
  <c r="CV47" i="23" s="1"/>
  <c r="AB56" i="23"/>
  <c r="AC56" i="23"/>
  <c r="BZ56" i="23" s="1"/>
  <c r="AA56" i="22"/>
  <c r="AC56" i="22"/>
  <c r="BZ56" i="22" s="1"/>
  <c r="AB56" i="22"/>
  <c r="AB57" i="19"/>
  <c r="AA57" i="19"/>
  <c r="CQ174" i="19" s="1"/>
  <c r="AC57" i="19"/>
  <c r="BZ57" i="19" s="1"/>
  <c r="BG54" i="18"/>
  <c r="N55" i="18"/>
  <c r="BM55" i="18" s="1"/>
  <c r="AA55" i="18"/>
  <c r="AB55" i="18"/>
  <c r="AC55" i="18"/>
  <c r="BZ55" i="18" s="1"/>
  <c r="AB56" i="14"/>
  <c r="AC56" i="14"/>
  <c r="BZ56" i="14" s="1"/>
  <c r="AA56" i="14"/>
  <c r="AB55" i="13"/>
  <c r="AA55" i="13"/>
  <c r="AC55" i="13"/>
  <c r="BZ55" i="13" s="1"/>
  <c r="L314" i="33" l="1"/>
  <c r="N313" i="33"/>
  <c r="L34" i="43"/>
  <c r="DA74" i="40"/>
  <c r="DB73" i="40"/>
  <c r="N78" i="40"/>
  <c r="L79" i="40"/>
  <c r="BG77" i="40"/>
  <c r="BM77" i="40"/>
  <c r="CX75" i="40"/>
  <c r="CS76" i="40"/>
  <c r="CW75" i="40"/>
  <c r="CR76" i="40"/>
  <c r="BQ56" i="14"/>
  <c r="BR56" i="14"/>
  <c r="BY56" i="14"/>
  <c r="CR54" i="18"/>
  <c r="CW53" i="18"/>
  <c r="DA53" i="18" s="1"/>
  <c r="DB53" i="18" s="1"/>
  <c r="BR57" i="19"/>
  <c r="BQ57" i="19"/>
  <c r="BY57" i="19"/>
  <c r="CQ56" i="22"/>
  <c r="CV55" i="22"/>
  <c r="BR56" i="23"/>
  <c r="BQ56" i="23"/>
  <c r="BY56" i="23"/>
  <c r="CQ55" i="34"/>
  <c r="CV54" i="34"/>
  <c r="DA54" i="34" s="1"/>
  <c r="CD54" i="18"/>
  <c r="CD55" i="22"/>
  <c r="CV54" i="13"/>
  <c r="CQ55" i="13"/>
  <c r="BQ55" i="18"/>
  <c r="BR55" i="18"/>
  <c r="BY55" i="18"/>
  <c r="CV55" i="24"/>
  <c r="CQ56" i="24"/>
  <c r="CD55" i="23"/>
  <c r="CD55" i="14"/>
  <c r="CV56" i="19"/>
  <c r="CQ57" i="19"/>
  <c r="BR56" i="24"/>
  <c r="BQ56" i="24"/>
  <c r="BY56" i="24"/>
  <c r="CD54" i="13"/>
  <c r="CD56" i="19"/>
  <c r="CX54" i="18"/>
  <c r="CS55" i="18"/>
  <c r="BR55" i="13"/>
  <c r="BQ55" i="13"/>
  <c r="BY55" i="13"/>
  <c r="CQ56" i="14"/>
  <c r="CV55" i="14"/>
  <c r="CV54" i="18"/>
  <c r="CQ55" i="18"/>
  <c r="BR56" i="22"/>
  <c r="BQ56" i="22"/>
  <c r="BY56" i="22"/>
  <c r="CQ56" i="23"/>
  <c r="CV55" i="23"/>
  <c r="BQ55" i="34"/>
  <c r="BR55" i="34"/>
  <c r="BY55" i="34"/>
  <c r="CD55" i="34" s="1"/>
  <c r="CD55" i="24"/>
  <c r="DB52" i="18"/>
  <c r="BQ55" i="33"/>
  <c r="BR55" i="33"/>
  <c r="BY55" i="33"/>
  <c r="CD55" i="33" s="1"/>
  <c r="DB53" i="33"/>
  <c r="CQ55" i="33"/>
  <c r="CV54" i="33"/>
  <c r="DA54" i="33" s="1"/>
  <c r="AC56" i="34"/>
  <c r="BZ56" i="34" s="1"/>
  <c r="AA56" i="34"/>
  <c r="AB56" i="34"/>
  <c r="N56" i="34"/>
  <c r="N56" i="33"/>
  <c r="AA56" i="33"/>
  <c r="AB56" i="33"/>
  <c r="AC56" i="33"/>
  <c r="BZ56" i="33" s="1"/>
  <c r="AB57" i="24"/>
  <c r="AA57" i="24"/>
  <c r="AC57" i="24"/>
  <c r="BZ57" i="24" s="1"/>
  <c r="AB57" i="23"/>
  <c r="AC57" i="23"/>
  <c r="BZ57" i="23" s="1"/>
  <c r="AA57" i="23"/>
  <c r="AB57" i="22"/>
  <c r="AA57" i="22"/>
  <c r="AC57" i="22"/>
  <c r="BZ57" i="22" s="1"/>
  <c r="AC58" i="19"/>
  <c r="BZ58" i="19" s="1"/>
  <c r="AA58" i="19"/>
  <c r="CV48" i="19" s="1"/>
  <c r="AB58" i="19"/>
  <c r="BG55" i="18"/>
  <c r="AB56" i="18"/>
  <c r="N56" i="18"/>
  <c r="BM56" i="18" s="1"/>
  <c r="AA56" i="18"/>
  <c r="AC56" i="18"/>
  <c r="BZ56" i="18" s="1"/>
  <c r="AA57" i="14"/>
  <c r="AB57" i="14"/>
  <c r="AC57" i="14"/>
  <c r="BZ57" i="14" s="1"/>
  <c r="AB56" i="13"/>
  <c r="AA56" i="13"/>
  <c r="AC56" i="13"/>
  <c r="BZ56" i="13" s="1"/>
  <c r="L315" i="33" l="1"/>
  <c r="N314" i="33"/>
  <c r="L35" i="43"/>
  <c r="DA75" i="40"/>
  <c r="DB74" i="40"/>
  <c r="CW76" i="40"/>
  <c r="CR77" i="40"/>
  <c r="CX76" i="40"/>
  <c r="CS77" i="40"/>
  <c r="L80" i="40"/>
  <c r="N79" i="40"/>
  <c r="BG78" i="40"/>
  <c r="BM78" i="40"/>
  <c r="CQ58" i="19"/>
  <c r="CV57" i="19"/>
  <c r="CV55" i="13"/>
  <c r="CQ56" i="13"/>
  <c r="CQ57" i="14"/>
  <c r="CV56" i="14"/>
  <c r="CR55" i="18"/>
  <c r="CW54" i="18"/>
  <c r="DA54" i="18" s="1"/>
  <c r="CQ57" i="23"/>
  <c r="CV56" i="23"/>
  <c r="CV55" i="34"/>
  <c r="DA55" i="34" s="1"/>
  <c r="CQ56" i="34"/>
  <c r="BQ56" i="13"/>
  <c r="BR56" i="13"/>
  <c r="BY56" i="13"/>
  <c r="CD55" i="13"/>
  <c r="CD57" i="19"/>
  <c r="BR56" i="18"/>
  <c r="BQ56" i="18"/>
  <c r="BY56" i="18"/>
  <c r="BQ56" i="34"/>
  <c r="BR56" i="34"/>
  <c r="BY56" i="34"/>
  <c r="CD56" i="34" s="1"/>
  <c r="BR58" i="19"/>
  <c r="BQ58" i="19"/>
  <c r="BY58" i="19"/>
  <c r="BQ57" i="22"/>
  <c r="BR57" i="22"/>
  <c r="BY57" i="22"/>
  <c r="BQ57" i="23"/>
  <c r="BR57" i="23"/>
  <c r="BY57" i="23"/>
  <c r="BQ57" i="24"/>
  <c r="BR57" i="24"/>
  <c r="BY57" i="24"/>
  <c r="CD56" i="22"/>
  <c r="CD55" i="18"/>
  <c r="DB54" i="34"/>
  <c r="BR57" i="14"/>
  <c r="BQ57" i="14"/>
  <c r="BY57" i="14"/>
  <c r="CX55" i="18"/>
  <c r="CS56" i="18"/>
  <c r="CV55" i="18"/>
  <c r="CQ56" i="18"/>
  <c r="CQ57" i="22"/>
  <c r="CV56" i="22"/>
  <c r="CQ57" i="24"/>
  <c r="CV56" i="24"/>
  <c r="CD56" i="24"/>
  <c r="CD56" i="23"/>
  <c r="CD56" i="14"/>
  <c r="DB54" i="33"/>
  <c r="BR56" i="33"/>
  <c r="BQ56" i="33"/>
  <c r="BY56" i="33"/>
  <c r="CD56" i="33" s="1"/>
  <c r="CV55" i="33"/>
  <c r="DA55" i="33" s="1"/>
  <c r="CQ56" i="33"/>
  <c r="AB57" i="34"/>
  <c r="AC57" i="34"/>
  <c r="BZ57" i="34" s="1"/>
  <c r="N57" i="34"/>
  <c r="AA57" i="34"/>
  <c r="AC57" i="33"/>
  <c r="BZ57" i="33" s="1"/>
  <c r="AB57" i="33"/>
  <c r="N57" i="33"/>
  <c r="AA57" i="33"/>
  <c r="AA58" i="24"/>
  <c r="CV47" i="24" s="1"/>
  <c r="AB58" i="24"/>
  <c r="AC58" i="24"/>
  <c r="BZ58" i="24" s="1"/>
  <c r="AB58" i="23"/>
  <c r="AA58" i="23"/>
  <c r="AC58" i="23"/>
  <c r="BZ58" i="23" s="1"/>
  <c r="AA58" i="22"/>
  <c r="CV47" i="22" s="1"/>
  <c r="AC58" i="22"/>
  <c r="BZ58" i="22" s="1"/>
  <c r="AB58" i="22"/>
  <c r="AA59" i="19"/>
  <c r="AB59" i="19"/>
  <c r="AC59" i="19"/>
  <c r="BZ59" i="19" s="1"/>
  <c r="BG56" i="18"/>
  <c r="AB57" i="18"/>
  <c r="AC57" i="18"/>
  <c r="BZ57" i="18" s="1"/>
  <c r="N57" i="18"/>
  <c r="BM57" i="18" s="1"/>
  <c r="AA57" i="18"/>
  <c r="AA58" i="14"/>
  <c r="AC58" i="14"/>
  <c r="BZ58" i="14" s="1"/>
  <c r="AB58" i="14"/>
  <c r="AA57" i="13"/>
  <c r="AB57" i="13"/>
  <c r="AC57" i="13"/>
  <c r="BZ57" i="13" s="1"/>
  <c r="N315" i="33" l="1"/>
  <c r="L316" i="33"/>
  <c r="L36" i="43"/>
  <c r="DA76" i="40"/>
  <c r="DB76" i="40" s="1"/>
  <c r="DB75" i="40"/>
  <c r="BG79" i="40"/>
  <c r="BM79" i="40"/>
  <c r="L81" i="40"/>
  <c r="N80" i="40"/>
  <c r="CS78" i="40"/>
  <c r="CX77" i="40"/>
  <c r="CR78" i="40"/>
  <c r="CW77" i="40"/>
  <c r="DB54" i="18"/>
  <c r="BR57" i="18"/>
  <c r="BQ57" i="18"/>
  <c r="BY57" i="18"/>
  <c r="BR58" i="24"/>
  <c r="BQ58" i="24"/>
  <c r="BY58" i="24"/>
  <c r="CV57" i="14"/>
  <c r="CQ58" i="14"/>
  <c r="CS57" i="18"/>
  <c r="CX56" i="18"/>
  <c r="CV57" i="23"/>
  <c r="CQ58" i="23"/>
  <c r="BQ57" i="34"/>
  <c r="BR57" i="34"/>
  <c r="BY57" i="34"/>
  <c r="CD57" i="34" s="1"/>
  <c r="CD58" i="19"/>
  <c r="CD56" i="18"/>
  <c r="CV58" i="19"/>
  <c r="CQ59" i="19"/>
  <c r="CQ57" i="13"/>
  <c r="CV56" i="13"/>
  <c r="CV56" i="18"/>
  <c r="CQ57" i="18"/>
  <c r="CR56" i="18"/>
  <c r="CW55" i="18"/>
  <c r="DA55" i="18" s="1"/>
  <c r="CQ58" i="22"/>
  <c r="CV57" i="22"/>
  <c r="CV57" i="24"/>
  <c r="CQ58" i="24"/>
  <c r="CD57" i="24"/>
  <c r="CD57" i="14"/>
  <c r="CD57" i="23"/>
  <c r="BR57" i="13"/>
  <c r="BQ57" i="13"/>
  <c r="BY57" i="13"/>
  <c r="BQ58" i="14"/>
  <c r="BR58" i="14"/>
  <c r="BY58" i="14"/>
  <c r="BR59" i="19"/>
  <c r="BQ59" i="19"/>
  <c r="BY59" i="19"/>
  <c r="BQ58" i="22"/>
  <c r="BR58" i="22"/>
  <c r="BY58" i="22"/>
  <c r="BQ58" i="23"/>
  <c r="BR58" i="23"/>
  <c r="BY58" i="23"/>
  <c r="CQ57" i="34"/>
  <c r="CV56" i="34"/>
  <c r="DA56" i="34" s="1"/>
  <c r="CD57" i="22"/>
  <c r="CD56" i="13"/>
  <c r="DB55" i="34"/>
  <c r="DB55" i="33"/>
  <c r="CV56" i="33"/>
  <c r="DA56" i="33" s="1"/>
  <c r="CQ57" i="33"/>
  <c r="BR57" i="33"/>
  <c r="BQ57" i="33"/>
  <c r="BY57" i="33"/>
  <c r="CD57" i="33" s="1"/>
  <c r="AB58" i="34"/>
  <c r="AA58" i="34"/>
  <c r="N58" i="34"/>
  <c r="AC58" i="34"/>
  <c r="BZ58" i="34" s="1"/>
  <c r="AB58" i="33"/>
  <c r="N58" i="33"/>
  <c r="AC58" i="33"/>
  <c r="BZ58" i="33" s="1"/>
  <c r="AA58" i="33"/>
  <c r="AB59" i="24"/>
  <c r="AC59" i="24"/>
  <c r="BZ59" i="24" s="1"/>
  <c r="AA59" i="24"/>
  <c r="AA59" i="23"/>
  <c r="CQ4" i="23" s="1"/>
  <c r="AB59" i="23"/>
  <c r="AC59" i="23"/>
  <c r="BZ59" i="23" s="1"/>
  <c r="AC59" i="22"/>
  <c r="BZ59" i="22" s="1"/>
  <c r="AB59" i="22"/>
  <c r="AA59" i="22"/>
  <c r="AB60" i="19"/>
  <c r="AC60" i="19"/>
  <c r="BZ60" i="19" s="1"/>
  <c r="AA60" i="19"/>
  <c r="BG57" i="18"/>
  <c r="N58" i="18"/>
  <c r="BM58" i="18" s="1"/>
  <c r="AA58" i="18"/>
  <c r="AB58" i="18"/>
  <c r="AC58" i="18"/>
  <c r="BZ58" i="18" s="1"/>
  <c r="AB59" i="14"/>
  <c r="AC59" i="14"/>
  <c r="BZ59" i="14" s="1"/>
  <c r="AA59" i="14"/>
  <c r="AA58" i="13"/>
  <c r="AB58" i="13"/>
  <c r="AC58" i="13"/>
  <c r="BZ58" i="13" s="1"/>
  <c r="H39" i="37"/>
  <c r="L317" i="33" l="1"/>
  <c r="N316" i="33"/>
  <c r="L37" i="43"/>
  <c r="DA77" i="40"/>
  <c r="DB77" i="40" s="1"/>
  <c r="N81" i="40"/>
  <c r="L82" i="40"/>
  <c r="CX78" i="40"/>
  <c r="CS79" i="40"/>
  <c r="CW78" i="40"/>
  <c r="CR79" i="40"/>
  <c r="BM80" i="40"/>
  <c r="BG80" i="40"/>
  <c r="DB56" i="34"/>
  <c r="DB55" i="18"/>
  <c r="CQ59" i="14"/>
  <c r="CV58" i="14"/>
  <c r="CX57" i="18"/>
  <c r="CS58" i="18"/>
  <c r="CQ59" i="22"/>
  <c r="BQ59" i="24"/>
  <c r="BR59" i="24"/>
  <c r="BY59" i="24"/>
  <c r="CD57" i="13"/>
  <c r="CQ58" i="13"/>
  <c r="CV57" i="13"/>
  <c r="CV57" i="18"/>
  <c r="CQ58" i="18"/>
  <c r="CV59" i="19"/>
  <c r="CQ60" i="19"/>
  <c r="CE59" i="23"/>
  <c r="CV58" i="23"/>
  <c r="CQ59" i="23"/>
  <c r="CE3" i="23"/>
  <c r="CE5" i="23"/>
  <c r="CE7" i="23"/>
  <c r="CE4" i="23"/>
  <c r="CE6" i="23"/>
  <c r="CE8" i="23"/>
  <c r="CE9" i="23"/>
  <c r="CE10" i="23"/>
  <c r="CE11" i="23"/>
  <c r="CE13" i="23"/>
  <c r="CE12" i="23"/>
  <c r="CE14" i="23"/>
  <c r="CE15" i="23"/>
  <c r="CE17" i="23"/>
  <c r="CE16" i="23"/>
  <c r="CE18" i="23"/>
  <c r="CE19" i="23"/>
  <c r="CE20" i="23"/>
  <c r="CE21" i="23"/>
  <c r="CE22" i="23"/>
  <c r="CE23" i="23"/>
  <c r="CE25" i="23"/>
  <c r="CE24" i="23"/>
  <c r="CE26" i="23"/>
  <c r="CE27" i="23"/>
  <c r="CE28" i="23"/>
  <c r="CE29" i="23"/>
  <c r="CE30" i="23"/>
  <c r="CE31" i="23"/>
  <c r="CE33" i="23"/>
  <c r="CE32" i="23"/>
  <c r="CE34" i="23"/>
  <c r="CE35" i="23"/>
  <c r="CE36" i="23"/>
  <c r="CE37" i="23"/>
  <c r="CE38" i="23"/>
  <c r="CE39" i="23"/>
  <c r="CE40" i="23"/>
  <c r="CE42" i="23"/>
  <c r="CE43" i="23"/>
  <c r="CE41" i="23"/>
  <c r="CE45" i="23"/>
  <c r="CE44" i="23"/>
  <c r="CE46" i="23"/>
  <c r="CE47" i="23"/>
  <c r="CE48" i="23"/>
  <c r="CE49" i="23"/>
  <c r="CE50" i="23"/>
  <c r="CE51" i="23"/>
  <c r="CE53" i="23"/>
  <c r="CE52" i="23"/>
  <c r="CD58" i="22"/>
  <c r="CD58" i="24"/>
  <c r="CE55" i="23"/>
  <c r="CE58" i="23"/>
  <c r="BR58" i="13"/>
  <c r="BQ58" i="13"/>
  <c r="BY58" i="13"/>
  <c r="BQ59" i="14"/>
  <c r="BR59" i="14"/>
  <c r="BY59" i="14"/>
  <c r="BQ58" i="18"/>
  <c r="BR58" i="18"/>
  <c r="BY58" i="18"/>
  <c r="BR59" i="23"/>
  <c r="BQ59" i="23"/>
  <c r="BY59" i="23"/>
  <c r="BQ58" i="34"/>
  <c r="BR58" i="34"/>
  <c r="BY58" i="34"/>
  <c r="CD58" i="34" s="1"/>
  <c r="CD59" i="19"/>
  <c r="CD57" i="18"/>
  <c r="CE56" i="23"/>
  <c r="CE57" i="23"/>
  <c r="CW56" i="18"/>
  <c r="DA56" i="18" s="1"/>
  <c r="CR57" i="18"/>
  <c r="BQ60" i="19"/>
  <c r="BR60" i="19"/>
  <c r="BY60" i="19"/>
  <c r="BR59" i="22"/>
  <c r="BQ59" i="22"/>
  <c r="BY59" i="22"/>
  <c r="CV58" i="24"/>
  <c r="CQ59" i="24"/>
  <c r="CV57" i="34"/>
  <c r="DA57" i="34" s="1"/>
  <c r="CQ58" i="34"/>
  <c r="CD58" i="23"/>
  <c r="CD58" i="14"/>
  <c r="CE54" i="23"/>
  <c r="CV57" i="33"/>
  <c r="DA57" i="33" s="1"/>
  <c r="CQ58" i="33"/>
  <c r="BR58" i="33"/>
  <c r="BQ58" i="33"/>
  <c r="BY58" i="33"/>
  <c r="CD58" i="33" s="1"/>
  <c r="DB56" i="33"/>
  <c r="AB59" i="34"/>
  <c r="AA59" i="34"/>
  <c r="AC59" i="34"/>
  <c r="BZ59" i="34" s="1"/>
  <c r="N59" i="34"/>
  <c r="AB59" i="33"/>
  <c r="AC59" i="33"/>
  <c r="BZ59" i="33" s="1"/>
  <c r="N59" i="33"/>
  <c r="AA59" i="33"/>
  <c r="AC60" i="24"/>
  <c r="BZ60" i="24" s="1"/>
  <c r="AA60" i="24"/>
  <c r="AB60" i="24"/>
  <c r="AB60" i="22"/>
  <c r="AC60" i="22"/>
  <c r="BZ60" i="22" s="1"/>
  <c r="AA60" i="22"/>
  <c r="AB61" i="19"/>
  <c r="AC61" i="19"/>
  <c r="BZ61" i="19" s="1"/>
  <c r="AA61" i="19"/>
  <c r="BG58" i="18"/>
  <c r="N59" i="18"/>
  <c r="BM59" i="18" s="1"/>
  <c r="AA59" i="18"/>
  <c r="AB59" i="18"/>
  <c r="AC59" i="18"/>
  <c r="BZ59" i="18" s="1"/>
  <c r="AB60" i="14"/>
  <c r="AC60" i="14"/>
  <c r="BZ60" i="14" s="1"/>
  <c r="AA60" i="14"/>
  <c r="AB59" i="13"/>
  <c r="AC59" i="13"/>
  <c r="BZ59" i="13" s="1"/>
  <c r="AA59" i="13"/>
  <c r="CV48" i="13" s="1"/>
  <c r="E39" i="37"/>
  <c r="F39" i="37"/>
  <c r="G39" i="37"/>
  <c r="L318" i="33" l="1"/>
  <c r="N317" i="33"/>
  <c r="L38" i="43"/>
  <c r="DA78" i="40"/>
  <c r="DB78" i="40" s="1"/>
  <c r="N82" i="40"/>
  <c r="L83" i="40"/>
  <c r="BG81" i="40"/>
  <c r="BM81" i="40"/>
  <c r="CW79" i="40"/>
  <c r="CR80" i="40"/>
  <c r="CX79" i="40"/>
  <c r="CS80" i="40"/>
  <c r="DB57" i="34"/>
  <c r="BQ59" i="13"/>
  <c r="BR59" i="13"/>
  <c r="BY59" i="13"/>
  <c r="CX58" i="18"/>
  <c r="CS59" i="18"/>
  <c r="CQ60" i="22"/>
  <c r="CV59" i="22"/>
  <c r="CV59" i="24"/>
  <c r="CQ60" i="24"/>
  <c r="CD60" i="19"/>
  <c r="CQ60" i="14"/>
  <c r="CV59" i="14"/>
  <c r="CV58" i="18"/>
  <c r="CQ59" i="18"/>
  <c r="CQ61" i="19"/>
  <c r="CV60" i="19"/>
  <c r="BR60" i="24"/>
  <c r="BQ60" i="24"/>
  <c r="BY60" i="24"/>
  <c r="CD58" i="13"/>
  <c r="BQ59" i="18"/>
  <c r="BR59" i="18"/>
  <c r="BY59" i="18"/>
  <c r="BR61" i="19"/>
  <c r="BQ61" i="19"/>
  <c r="BY61" i="19"/>
  <c r="BR60" i="22"/>
  <c r="BQ60" i="22"/>
  <c r="BY60" i="22"/>
  <c r="BR59" i="34"/>
  <c r="BQ59" i="34"/>
  <c r="BY59" i="34"/>
  <c r="CD59" i="34" s="1"/>
  <c r="CD58" i="18"/>
  <c r="CQ59" i="13"/>
  <c r="BR60" i="14"/>
  <c r="BQ60" i="14"/>
  <c r="BY60" i="14"/>
  <c r="CR58" i="18"/>
  <c r="CW57" i="18"/>
  <c r="DA57" i="18" s="1"/>
  <c r="CQ59" i="34"/>
  <c r="CV58" i="34"/>
  <c r="DA58" i="34" s="1"/>
  <c r="CD59" i="22"/>
  <c r="CD59" i="23"/>
  <c r="CD59" i="14"/>
  <c r="CD59" i="24"/>
  <c r="DB56" i="18"/>
  <c r="DB57" i="33"/>
  <c r="CV58" i="33"/>
  <c r="DA58" i="33" s="1"/>
  <c r="DB58" i="33" s="1"/>
  <c r="CQ59" i="33"/>
  <c r="BR59" i="33"/>
  <c r="BQ59" i="33"/>
  <c r="BY59" i="33"/>
  <c r="CD59" i="33" s="1"/>
  <c r="N60" i="34"/>
  <c r="AA60" i="34"/>
  <c r="AC60" i="34"/>
  <c r="BZ60" i="34" s="1"/>
  <c r="AB60" i="34"/>
  <c r="N60" i="33"/>
  <c r="AB60" i="33"/>
  <c r="AA60" i="33"/>
  <c r="AC60" i="33"/>
  <c r="BZ60" i="33" s="1"/>
  <c r="AA61" i="24"/>
  <c r="CQ4" i="24" s="1"/>
  <c r="AC61" i="24"/>
  <c r="BZ61" i="24" s="1"/>
  <c r="AB61" i="24"/>
  <c r="AB61" i="22"/>
  <c r="AA61" i="22"/>
  <c r="AC61" i="22"/>
  <c r="BZ61" i="22" s="1"/>
  <c r="AA62" i="19"/>
  <c r="AB62" i="19"/>
  <c r="AC62" i="19"/>
  <c r="BZ62" i="19" s="1"/>
  <c r="BG59" i="18"/>
  <c r="AB60" i="18"/>
  <c r="AA60" i="18"/>
  <c r="AC60" i="18"/>
  <c r="BZ60" i="18" s="1"/>
  <c r="N60" i="18"/>
  <c r="BM60" i="18" s="1"/>
  <c r="AB61" i="14"/>
  <c r="AC61" i="14"/>
  <c r="BZ61" i="14" s="1"/>
  <c r="AA61" i="14"/>
  <c r="AB60" i="13"/>
  <c r="AC60" i="13"/>
  <c r="BZ60" i="13" s="1"/>
  <c r="AA60" i="13"/>
  <c r="CV58" i="13" s="1"/>
  <c r="L39" i="37"/>
  <c r="H40" i="37"/>
  <c r="N318" i="33" l="1"/>
  <c r="L319" i="33"/>
  <c r="L39" i="43"/>
  <c r="DA79" i="40"/>
  <c r="DB79" i="40" s="1"/>
  <c r="CX80" i="40"/>
  <c r="CS81" i="40"/>
  <c r="CW80" i="40"/>
  <c r="CR81" i="40"/>
  <c r="L84" i="40"/>
  <c r="N83" i="40"/>
  <c r="BG82" i="40"/>
  <c r="BM82" i="40"/>
  <c r="DB58" i="34"/>
  <c r="CQ60" i="13"/>
  <c r="CV60" i="14"/>
  <c r="CQ61" i="14"/>
  <c r="CV59" i="18"/>
  <c r="CQ60" i="18"/>
  <c r="BQ61" i="22"/>
  <c r="BR61" i="22"/>
  <c r="BY61" i="22"/>
  <c r="DB57" i="18"/>
  <c r="CD60" i="22"/>
  <c r="CQ61" i="24"/>
  <c r="CV60" i="24"/>
  <c r="CE61" i="24"/>
  <c r="CE3" i="24"/>
  <c r="CE6" i="24"/>
  <c r="CE4" i="24"/>
  <c r="CE5" i="24"/>
  <c r="CE7" i="24"/>
  <c r="CE8" i="24"/>
  <c r="CE9" i="24"/>
  <c r="CE10" i="24"/>
  <c r="CE11" i="24"/>
  <c r="CE12" i="24"/>
  <c r="CE13" i="24"/>
  <c r="CE14" i="24"/>
  <c r="CE15" i="24"/>
  <c r="CE16" i="24"/>
  <c r="CE17" i="24"/>
  <c r="CE18" i="24"/>
  <c r="CE19" i="24"/>
  <c r="CE20" i="24"/>
  <c r="CE22" i="24"/>
  <c r="CE21" i="24"/>
  <c r="CE24" i="24"/>
  <c r="CE23" i="24"/>
  <c r="CE25" i="24"/>
  <c r="CE27" i="24"/>
  <c r="CE26" i="24"/>
  <c r="CE28" i="24"/>
  <c r="CE30" i="24"/>
  <c r="CE29" i="24"/>
  <c r="CE31" i="24"/>
  <c r="CE32" i="24"/>
  <c r="CE33" i="24"/>
  <c r="CE34" i="24"/>
  <c r="CE37" i="24"/>
  <c r="CE35" i="24"/>
  <c r="CE36" i="24"/>
  <c r="CE38" i="24"/>
  <c r="CE40" i="24"/>
  <c r="CE39" i="24"/>
  <c r="CE41" i="24"/>
  <c r="CE42" i="24"/>
  <c r="CE43" i="24"/>
  <c r="CE44" i="24"/>
  <c r="CE45" i="24"/>
  <c r="CE46" i="24"/>
  <c r="CE47" i="24"/>
  <c r="CE49" i="24"/>
  <c r="CE48" i="24"/>
  <c r="CE50" i="24"/>
  <c r="CE51" i="24"/>
  <c r="CE52" i="24"/>
  <c r="CE54" i="24"/>
  <c r="CE53" i="24"/>
  <c r="CE56" i="24"/>
  <c r="CE55" i="24"/>
  <c r="BR60" i="34"/>
  <c r="BQ60" i="34"/>
  <c r="BY60" i="34"/>
  <c r="CD60" i="34" s="1"/>
  <c r="CD60" i="14"/>
  <c r="CD61" i="19"/>
  <c r="CD60" i="24"/>
  <c r="CE58" i="24"/>
  <c r="BQ60" i="13"/>
  <c r="BR60" i="13"/>
  <c r="BY60" i="13"/>
  <c r="BR61" i="14"/>
  <c r="BQ61" i="14"/>
  <c r="BY61" i="14"/>
  <c r="CX59" i="18"/>
  <c r="CS60" i="18"/>
  <c r="CR59" i="18"/>
  <c r="CW58" i="18"/>
  <c r="DA58" i="18" s="1"/>
  <c r="CV61" i="19"/>
  <c r="CQ62" i="19"/>
  <c r="CV60" i="22"/>
  <c r="CQ61" i="22"/>
  <c r="CD59" i="13"/>
  <c r="CE59" i="24"/>
  <c r="CE57" i="24"/>
  <c r="CE60" i="24"/>
  <c r="BQ60" i="18"/>
  <c r="BR60" i="18"/>
  <c r="BY60" i="18"/>
  <c r="BQ62" i="19"/>
  <c r="BR62" i="19"/>
  <c r="BY62" i="19"/>
  <c r="BQ61" i="24"/>
  <c r="BR61" i="24"/>
  <c r="BY61" i="24"/>
  <c r="CV59" i="34"/>
  <c r="DA59" i="34" s="1"/>
  <c r="CQ60" i="34"/>
  <c r="CD59" i="18"/>
  <c r="BR60" i="33"/>
  <c r="BQ60" i="33"/>
  <c r="BY60" i="33"/>
  <c r="CD60" i="33" s="1"/>
  <c r="CV59" i="33"/>
  <c r="DA59" i="33" s="1"/>
  <c r="CQ60" i="33"/>
  <c r="AB61" i="34"/>
  <c r="N61" i="34"/>
  <c r="AC61" i="34"/>
  <c r="BZ61" i="34" s="1"/>
  <c r="AA61" i="34"/>
  <c r="AA61" i="33"/>
  <c r="AB61" i="33"/>
  <c r="N61" i="33"/>
  <c r="AC61" i="33"/>
  <c r="BZ61" i="33" s="1"/>
  <c r="AB62" i="22"/>
  <c r="AC62" i="22"/>
  <c r="BZ62" i="22" s="1"/>
  <c r="AA62" i="22"/>
  <c r="AB63" i="19"/>
  <c r="AA63" i="19"/>
  <c r="AC63" i="19"/>
  <c r="BZ63" i="19" s="1"/>
  <c r="BG60" i="18"/>
  <c r="AB61" i="18"/>
  <c r="N61" i="18"/>
  <c r="BM61" i="18" s="1"/>
  <c r="AC61" i="18"/>
  <c r="BZ61" i="18" s="1"/>
  <c r="AA61" i="18"/>
  <c r="AA62" i="14"/>
  <c r="CV51" i="14" s="1"/>
  <c r="AC62" i="14"/>
  <c r="BZ62" i="14" s="1"/>
  <c r="AB62" i="14"/>
  <c r="AC61" i="13"/>
  <c r="BZ61" i="13" s="1"/>
  <c r="AA61" i="13"/>
  <c r="AB61" i="13"/>
  <c r="F40" i="37"/>
  <c r="G40" i="37"/>
  <c r="E40" i="37"/>
  <c r="L320" i="33" l="1"/>
  <c r="N319" i="33"/>
  <c r="L40" i="43"/>
  <c r="DA80" i="40"/>
  <c r="DB80" i="40" s="1"/>
  <c r="CW81" i="40"/>
  <c r="CR82" i="40"/>
  <c r="CS82" i="40"/>
  <c r="CX81" i="40"/>
  <c r="BG83" i="40"/>
  <c r="BM83" i="40"/>
  <c r="L85" i="40"/>
  <c r="N84" i="40"/>
  <c r="DB59" i="34"/>
  <c r="DB58" i="18"/>
  <c r="BQ62" i="14"/>
  <c r="BR62" i="14"/>
  <c r="BY62" i="14"/>
  <c r="CQ61" i="34"/>
  <c r="CV60" i="34"/>
  <c r="DA60" i="34" s="1"/>
  <c r="DB60" i="34" s="1"/>
  <c r="CD61" i="24"/>
  <c r="CD61" i="14"/>
  <c r="BR61" i="13"/>
  <c r="BQ61" i="13"/>
  <c r="BY61" i="13"/>
  <c r="CQ62" i="14"/>
  <c r="CV60" i="18"/>
  <c r="CQ61" i="18"/>
  <c r="CR60" i="18"/>
  <c r="CW59" i="18"/>
  <c r="DA59" i="18" s="1"/>
  <c r="BR62" i="22"/>
  <c r="BQ62" i="22"/>
  <c r="BY62" i="22"/>
  <c r="BQ61" i="34"/>
  <c r="BR61" i="34"/>
  <c r="BY61" i="34"/>
  <c r="CD61" i="34" s="1"/>
  <c r="CD62" i="19"/>
  <c r="CD60" i="13"/>
  <c r="BR61" i="18"/>
  <c r="BQ61" i="18"/>
  <c r="BY61" i="18"/>
  <c r="BQ63" i="19"/>
  <c r="BR63" i="19"/>
  <c r="BY63" i="19"/>
  <c r="CD60" i="18"/>
  <c r="CQ61" i="13"/>
  <c r="CV60" i="13"/>
  <c r="CS61" i="18"/>
  <c r="CX60" i="18"/>
  <c r="CV62" i="19"/>
  <c r="CQ63" i="19"/>
  <c r="CV61" i="22"/>
  <c r="CQ62" i="22"/>
  <c r="CD61" i="22"/>
  <c r="DB59" i="33"/>
  <c r="CV60" i="33"/>
  <c r="DA60" i="33" s="1"/>
  <c r="CQ61" i="33"/>
  <c r="BR61" i="33"/>
  <c r="BQ61" i="33"/>
  <c r="BY61" i="33"/>
  <c r="CD61" i="33" s="1"/>
  <c r="N62" i="34"/>
  <c r="AC62" i="34"/>
  <c r="BZ62" i="34" s="1"/>
  <c r="AB62" i="34"/>
  <c r="AA62" i="34"/>
  <c r="AB62" i="33"/>
  <c r="N62" i="33"/>
  <c r="AA62" i="33"/>
  <c r="AC62" i="33"/>
  <c r="BZ62" i="33" s="1"/>
  <c r="AB63" i="22"/>
  <c r="AA63" i="22"/>
  <c r="AC63" i="22"/>
  <c r="BZ63" i="22" s="1"/>
  <c r="AA64" i="19"/>
  <c r="AB64" i="19"/>
  <c r="AC64" i="19"/>
  <c r="BZ64" i="19" s="1"/>
  <c r="BG61" i="18"/>
  <c r="N62" i="18"/>
  <c r="BM62" i="18" s="1"/>
  <c r="AA62" i="18"/>
  <c r="AB62" i="18"/>
  <c r="AC62" i="18"/>
  <c r="BZ62" i="18" s="1"/>
  <c r="AB63" i="14"/>
  <c r="AC63" i="14"/>
  <c r="BZ63" i="14" s="1"/>
  <c r="AA63" i="14"/>
  <c r="CV61" i="14" s="1"/>
  <c r="AC62" i="13"/>
  <c r="BZ62" i="13" s="1"/>
  <c r="AA62" i="13"/>
  <c r="AB62" i="13"/>
  <c r="L40" i="37"/>
  <c r="N320" i="33" l="1"/>
  <c r="L321" i="33"/>
  <c r="L41" i="43"/>
  <c r="DA81" i="40"/>
  <c r="DB81" i="40" s="1"/>
  <c r="L86" i="40"/>
  <c r="N85" i="40"/>
  <c r="CR83" i="40"/>
  <c r="CW82" i="40"/>
  <c r="BM84" i="40"/>
  <c r="BG84" i="40"/>
  <c r="CX82" i="40"/>
  <c r="CS83" i="40"/>
  <c r="DB59" i="18"/>
  <c r="CW60" i="18"/>
  <c r="DA60" i="18" s="1"/>
  <c r="CR61" i="18"/>
  <c r="CQ64" i="19"/>
  <c r="CV63" i="19"/>
  <c r="BR63" i="22"/>
  <c r="BQ63" i="22"/>
  <c r="BY63" i="22"/>
  <c r="CV61" i="34"/>
  <c r="DA61" i="34" s="1"/>
  <c r="CQ62" i="34"/>
  <c r="CD61" i="18"/>
  <c r="CD61" i="13"/>
  <c r="CX61" i="18"/>
  <c r="CS62" i="18"/>
  <c r="BQ64" i="19"/>
  <c r="BR64" i="19"/>
  <c r="BY64" i="19"/>
  <c r="CQ63" i="22"/>
  <c r="CV62" i="22"/>
  <c r="BQ63" i="14"/>
  <c r="BR63" i="14"/>
  <c r="BY63" i="14"/>
  <c r="CQ62" i="13"/>
  <c r="CV61" i="13"/>
  <c r="CV61" i="18"/>
  <c r="CQ62" i="18"/>
  <c r="CD62" i="22"/>
  <c r="BR62" i="13"/>
  <c r="BQ62" i="13"/>
  <c r="BY62" i="13"/>
  <c r="CQ63" i="14"/>
  <c r="BR62" i="18"/>
  <c r="BQ62" i="18"/>
  <c r="BY62" i="18"/>
  <c r="BR62" i="34"/>
  <c r="BQ62" i="34"/>
  <c r="BY62" i="34"/>
  <c r="CD62" i="34" s="1"/>
  <c r="CD63" i="19"/>
  <c r="CD62" i="14"/>
  <c r="CQ62" i="33"/>
  <c r="CV61" i="33"/>
  <c r="DA61" i="33" s="1"/>
  <c r="BQ62" i="33"/>
  <c r="BR62" i="33"/>
  <c r="BY62" i="33"/>
  <c r="CD62" i="33" s="1"/>
  <c r="DB60" i="33"/>
  <c r="N63" i="34"/>
  <c r="AC63" i="34"/>
  <c r="BZ63" i="34" s="1"/>
  <c r="AB63" i="34"/>
  <c r="AA63" i="34"/>
  <c r="AA63" i="33"/>
  <c r="N63" i="33"/>
  <c r="AB63" i="33"/>
  <c r="AC63" i="33"/>
  <c r="BZ63" i="33" s="1"/>
  <c r="AB64" i="22"/>
  <c r="AC64" i="22"/>
  <c r="BZ64" i="22" s="1"/>
  <c r="AA64" i="22"/>
  <c r="AB65" i="19"/>
  <c r="AC65" i="19"/>
  <c r="BZ65" i="19" s="1"/>
  <c r="AA65" i="19"/>
  <c r="BG62" i="18"/>
  <c r="N63" i="18"/>
  <c r="BM63" i="18" s="1"/>
  <c r="AA63" i="18"/>
  <c r="AB63" i="18"/>
  <c r="AC63" i="18"/>
  <c r="BZ63" i="18" s="1"/>
  <c r="AC64" i="14"/>
  <c r="BZ64" i="14" s="1"/>
  <c r="AA64" i="14"/>
  <c r="AB64" i="14"/>
  <c r="AB63" i="13"/>
  <c r="AA63" i="13"/>
  <c r="AC63" i="13"/>
  <c r="BZ63" i="13" s="1"/>
  <c r="L322" i="33" l="1"/>
  <c r="N321" i="33"/>
  <c r="CV23" i="19"/>
  <c r="CQ48" i="19"/>
  <c r="L42" i="43"/>
  <c r="DA82" i="40"/>
  <c r="DB82" i="40" s="1"/>
  <c r="CW83" i="40"/>
  <c r="CR84" i="40"/>
  <c r="CS84" i="40"/>
  <c r="CX83" i="40"/>
  <c r="BG85" i="40"/>
  <c r="BM85" i="40"/>
  <c r="N86" i="40"/>
  <c r="L87" i="40"/>
  <c r="BR64" i="14"/>
  <c r="BQ64" i="14"/>
  <c r="BY64" i="14"/>
  <c r="CQ63" i="18"/>
  <c r="CV62" i="18"/>
  <c r="CQ65" i="19"/>
  <c r="CV63" i="22"/>
  <c r="CQ64" i="22"/>
  <c r="BR63" i="18"/>
  <c r="BQ63" i="18"/>
  <c r="BY63" i="18"/>
  <c r="BR65" i="19"/>
  <c r="BQ65" i="19"/>
  <c r="BY65" i="19"/>
  <c r="BQ64" i="22"/>
  <c r="BR64" i="22"/>
  <c r="BY64" i="22"/>
  <c r="BR63" i="34"/>
  <c r="BQ63" i="34"/>
  <c r="BY63" i="34"/>
  <c r="CD63" i="34" s="1"/>
  <c r="CD63" i="22"/>
  <c r="DB60" i="18"/>
  <c r="CV62" i="13"/>
  <c r="CQ63" i="13"/>
  <c r="CV63" i="14"/>
  <c r="CQ64" i="14"/>
  <c r="CR62" i="18"/>
  <c r="CW61" i="18"/>
  <c r="DA61" i="18" s="1"/>
  <c r="CV62" i="34"/>
  <c r="DA62" i="34" s="1"/>
  <c r="CQ63" i="34"/>
  <c r="CD62" i="13"/>
  <c r="CD64" i="19"/>
  <c r="BR63" i="13"/>
  <c r="BQ63" i="13"/>
  <c r="BY63" i="13"/>
  <c r="CS63" i="18"/>
  <c r="CX62" i="18"/>
  <c r="CD62" i="18"/>
  <c r="CD63" i="14"/>
  <c r="DB61" i="34"/>
  <c r="CQ63" i="33"/>
  <c r="CV62" i="33"/>
  <c r="DA62" i="33" s="1"/>
  <c r="BR63" i="33"/>
  <c r="BQ63" i="33"/>
  <c r="BY63" i="33"/>
  <c r="CD63" i="33" s="1"/>
  <c r="DB61" i="33"/>
  <c r="AA64" i="34"/>
  <c r="AC64" i="34"/>
  <c r="BZ64" i="34" s="1"/>
  <c r="AB64" i="34"/>
  <c r="N64" i="34"/>
  <c r="N64" i="33"/>
  <c r="AC64" i="33"/>
  <c r="BZ64" i="33" s="1"/>
  <c r="AB64" i="33"/>
  <c r="AA64" i="33"/>
  <c r="AB65" i="22"/>
  <c r="AA65" i="22"/>
  <c r="AC65" i="22"/>
  <c r="BZ65" i="22" s="1"/>
  <c r="AA66" i="19"/>
  <c r="CV64" i="19" s="1"/>
  <c r="AB66" i="19"/>
  <c r="AC66" i="19"/>
  <c r="BZ66" i="19" s="1"/>
  <c r="BG63" i="18"/>
  <c r="AB64" i="18"/>
  <c r="N64" i="18"/>
  <c r="BM64" i="18" s="1"/>
  <c r="AA64" i="18"/>
  <c r="AC64" i="18"/>
  <c r="BZ64" i="18" s="1"/>
  <c r="AB65" i="14"/>
  <c r="AC65" i="14"/>
  <c r="BZ65" i="14" s="1"/>
  <c r="AA65" i="14"/>
  <c r="AB64" i="13"/>
  <c r="AA64" i="13"/>
  <c r="AC64" i="13"/>
  <c r="BZ64" i="13" s="1"/>
  <c r="L323" i="33" l="1"/>
  <c r="N322" i="33"/>
  <c r="L43" i="43"/>
  <c r="DA83" i="40"/>
  <c r="DB83" i="40" s="1"/>
  <c r="L88" i="40"/>
  <c r="N87" i="40"/>
  <c r="CW84" i="40"/>
  <c r="CR85" i="40"/>
  <c r="BM86" i="40"/>
  <c r="BG86" i="40"/>
  <c r="CX84" i="40"/>
  <c r="CS85" i="40"/>
  <c r="DB62" i="34"/>
  <c r="DB61" i="18"/>
  <c r="CV64" i="14"/>
  <c r="CQ65" i="14"/>
  <c r="CQ64" i="18"/>
  <c r="CV63" i="18"/>
  <c r="BR65" i="22"/>
  <c r="BQ65" i="22"/>
  <c r="BY65" i="22"/>
  <c r="BR64" i="34"/>
  <c r="BQ64" i="34"/>
  <c r="BY64" i="34"/>
  <c r="CD64" i="34" s="1"/>
  <c r="CD64" i="22"/>
  <c r="CW62" i="18"/>
  <c r="DA62" i="18" s="1"/>
  <c r="CR63" i="18"/>
  <c r="CQ66" i="19"/>
  <c r="CV65" i="19"/>
  <c r="CV64" i="22"/>
  <c r="CQ65" i="22"/>
  <c r="CD63" i="13"/>
  <c r="CD65" i="19"/>
  <c r="CD64" i="14"/>
  <c r="BR64" i="13"/>
  <c r="BQ64" i="13"/>
  <c r="BY64" i="13"/>
  <c r="BQ65" i="14"/>
  <c r="BR65" i="14"/>
  <c r="BY65" i="14"/>
  <c r="BQ64" i="18"/>
  <c r="BR64" i="18"/>
  <c r="BY64" i="18"/>
  <c r="BR66" i="19"/>
  <c r="BQ66" i="19"/>
  <c r="BY66" i="19"/>
  <c r="CV63" i="34"/>
  <c r="DA63" i="34" s="1"/>
  <c r="CQ64" i="34"/>
  <c r="CV63" i="13"/>
  <c r="CQ64" i="13"/>
  <c r="CS64" i="18"/>
  <c r="CX63" i="18"/>
  <c r="CD63" i="18"/>
  <c r="DB62" i="33"/>
  <c r="BR64" i="33"/>
  <c r="BQ64" i="33"/>
  <c r="BY64" i="33"/>
  <c r="CD64" i="33" s="1"/>
  <c r="CV63" i="33"/>
  <c r="DA63" i="33" s="1"/>
  <c r="CQ64" i="33"/>
  <c r="AB65" i="34"/>
  <c r="AC65" i="34"/>
  <c r="BZ65" i="34" s="1"/>
  <c r="AA65" i="34"/>
  <c r="N65" i="34"/>
  <c r="AC65" i="33"/>
  <c r="BZ65" i="33" s="1"/>
  <c r="N65" i="33"/>
  <c r="AB65" i="33"/>
  <c r="AA65" i="33"/>
  <c r="AA66" i="22"/>
  <c r="AC66" i="22"/>
  <c r="BZ66" i="22" s="1"/>
  <c r="AB66" i="22"/>
  <c r="AC67" i="19"/>
  <c r="BZ67" i="19" s="1"/>
  <c r="AB67" i="19"/>
  <c r="AA67" i="19"/>
  <c r="AB65" i="18"/>
  <c r="AC65" i="18"/>
  <c r="BZ65" i="18" s="1"/>
  <c r="N65" i="18"/>
  <c r="BM65" i="18" s="1"/>
  <c r="AA65" i="18"/>
  <c r="BG64" i="18"/>
  <c r="AA66" i="14"/>
  <c r="AB66" i="14"/>
  <c r="AC66" i="14"/>
  <c r="BZ66" i="14" s="1"/>
  <c r="AA65" i="13"/>
  <c r="AC65" i="13"/>
  <c r="BZ65" i="13" s="1"/>
  <c r="AB65" i="13"/>
  <c r="N323" i="33" l="1"/>
  <c r="L324" i="33"/>
  <c r="L44" i="43"/>
  <c r="DA84" i="40"/>
  <c r="DB84" i="40" s="1"/>
  <c r="BM87" i="40"/>
  <c r="BG87" i="40"/>
  <c r="CX85" i="40"/>
  <c r="CS86" i="40"/>
  <c r="L89" i="40"/>
  <c r="N88" i="40"/>
  <c r="CR86" i="40"/>
  <c r="CW85" i="40"/>
  <c r="DB62" i="18"/>
  <c r="DB63" i="34"/>
  <c r="BR65" i="13"/>
  <c r="BQ65" i="13"/>
  <c r="BY65" i="13"/>
  <c r="CV65" i="22"/>
  <c r="CQ66" i="22"/>
  <c r="CQ65" i="34"/>
  <c r="CV64" i="34"/>
  <c r="DA64" i="34" s="1"/>
  <c r="DB64" i="34" s="1"/>
  <c r="CD66" i="19"/>
  <c r="CD65" i="22"/>
  <c r="CV64" i="18"/>
  <c r="CQ65" i="18"/>
  <c r="CV64" i="13"/>
  <c r="CQ65" i="13"/>
  <c r="CQ66" i="14"/>
  <c r="CV65" i="14"/>
  <c r="CW63" i="18"/>
  <c r="DA63" i="18" s="1"/>
  <c r="CR64" i="18"/>
  <c r="BR65" i="18"/>
  <c r="BQ65" i="18"/>
  <c r="BY65" i="18"/>
  <c r="BR67" i="19"/>
  <c r="BQ67" i="19"/>
  <c r="BY67" i="19"/>
  <c r="BQ66" i="22"/>
  <c r="BR66" i="22"/>
  <c r="BY66" i="22"/>
  <c r="BQ65" i="34"/>
  <c r="BR65" i="34"/>
  <c r="BY65" i="34"/>
  <c r="CD65" i="34" s="1"/>
  <c r="CD65" i="14"/>
  <c r="CD64" i="18"/>
  <c r="BR66" i="14"/>
  <c r="BQ66" i="14"/>
  <c r="BY66" i="14"/>
  <c r="CS65" i="18"/>
  <c r="CX64" i="18"/>
  <c r="CQ67" i="19"/>
  <c r="CV66" i="19"/>
  <c r="CD64" i="13"/>
  <c r="DB63" i="33"/>
  <c r="CV64" i="33"/>
  <c r="DA64" i="33" s="1"/>
  <c r="CQ65" i="33"/>
  <c r="BR65" i="33"/>
  <c r="BQ65" i="33"/>
  <c r="BY65" i="33"/>
  <c r="CD65" i="33" s="1"/>
  <c r="AA66" i="34"/>
  <c r="N66" i="34"/>
  <c r="AC66" i="34"/>
  <c r="BZ66" i="34" s="1"/>
  <c r="AB66" i="34"/>
  <c r="AB66" i="33"/>
  <c r="AC66" i="33"/>
  <c r="BZ66" i="33" s="1"/>
  <c r="N66" i="33"/>
  <c r="AA66" i="33"/>
  <c r="AC67" i="22"/>
  <c r="BZ67" i="22" s="1"/>
  <c r="AA67" i="22"/>
  <c r="AB67" i="22"/>
  <c r="AA68" i="19"/>
  <c r="AB68" i="19"/>
  <c r="AC68" i="19"/>
  <c r="BZ68" i="19" s="1"/>
  <c r="BG65" i="18"/>
  <c r="N66" i="18"/>
  <c r="BM66" i="18" s="1"/>
  <c r="AA66" i="18"/>
  <c r="AB66" i="18"/>
  <c r="AC66" i="18"/>
  <c r="BZ66" i="18" s="1"/>
  <c r="AB67" i="14"/>
  <c r="AC67" i="14"/>
  <c r="BZ67" i="14" s="1"/>
  <c r="AA67" i="14"/>
  <c r="AA66" i="13"/>
  <c r="AB66" i="13"/>
  <c r="AC66" i="13"/>
  <c r="BZ66" i="13" s="1"/>
  <c r="L325" i="33" l="1"/>
  <c r="N324" i="33"/>
  <c r="L45" i="43"/>
  <c r="DA85" i="40"/>
  <c r="L90" i="40"/>
  <c r="N89" i="40"/>
  <c r="CW86" i="40"/>
  <c r="CR87" i="40"/>
  <c r="CX86" i="40"/>
  <c r="CS87" i="40"/>
  <c r="BG88" i="40"/>
  <c r="BM88" i="40"/>
  <c r="DB63" i="18"/>
  <c r="BR67" i="14"/>
  <c r="BQ67" i="14"/>
  <c r="BY67" i="14"/>
  <c r="BQ66" i="18"/>
  <c r="BR66" i="18"/>
  <c r="BY66" i="18"/>
  <c r="CD67" i="19"/>
  <c r="CR65" i="18"/>
  <c r="CW64" i="18"/>
  <c r="DA64" i="18" s="1"/>
  <c r="CV67" i="19"/>
  <c r="CQ68" i="19"/>
  <c r="CQ67" i="22"/>
  <c r="CV66" i="22"/>
  <c r="BR66" i="34"/>
  <c r="BQ66" i="34"/>
  <c r="BY66" i="34"/>
  <c r="CD66" i="34" s="1"/>
  <c r="CD66" i="14"/>
  <c r="CV65" i="13"/>
  <c r="CQ66" i="13"/>
  <c r="CX65" i="18"/>
  <c r="CS66" i="18"/>
  <c r="BR68" i="19"/>
  <c r="BQ68" i="19"/>
  <c r="BY68" i="19"/>
  <c r="BR67" i="22"/>
  <c r="BQ67" i="22"/>
  <c r="BY67" i="22"/>
  <c r="CQ66" i="34"/>
  <c r="CV65" i="34"/>
  <c r="DA65" i="34" s="1"/>
  <c r="DB65" i="34" s="1"/>
  <c r="CD65" i="18"/>
  <c r="BR66" i="13"/>
  <c r="BQ66" i="13"/>
  <c r="BY66" i="13"/>
  <c r="CV66" i="14"/>
  <c r="CQ67" i="14"/>
  <c r="CV65" i="18"/>
  <c r="CQ66" i="18"/>
  <c r="CD66" i="22"/>
  <c r="CD65" i="13"/>
  <c r="CQ66" i="33"/>
  <c r="CV65" i="33"/>
  <c r="DA65" i="33" s="1"/>
  <c r="DB65" i="33" s="1"/>
  <c r="BQ66" i="33"/>
  <c r="BR66" i="33"/>
  <c r="BY66" i="33"/>
  <c r="CD66" i="33" s="1"/>
  <c r="DB64" i="33"/>
  <c r="AC67" i="34"/>
  <c r="BZ67" i="34" s="1"/>
  <c r="N67" i="34"/>
  <c r="AB67" i="34"/>
  <c r="AA67" i="34"/>
  <c r="N67" i="33"/>
  <c r="AB67" i="33"/>
  <c r="AC67" i="33"/>
  <c r="BZ67" i="33" s="1"/>
  <c r="AA67" i="33"/>
  <c r="AB68" i="22"/>
  <c r="AC68" i="22"/>
  <c r="BZ68" i="22" s="1"/>
  <c r="AA68" i="22"/>
  <c r="AB69" i="19"/>
  <c r="AA69" i="19"/>
  <c r="AC69" i="19"/>
  <c r="BZ69" i="19" s="1"/>
  <c r="BG66" i="18"/>
  <c r="N67" i="18"/>
  <c r="BM67" i="18" s="1"/>
  <c r="AA67" i="18"/>
  <c r="AB67" i="18"/>
  <c r="AC67" i="18"/>
  <c r="BZ67" i="18" s="1"/>
  <c r="AC68" i="14"/>
  <c r="BZ68" i="14" s="1"/>
  <c r="AA68" i="14"/>
  <c r="AB68" i="14"/>
  <c r="AC67" i="13"/>
  <c r="BZ67" i="13" s="1"/>
  <c r="AA67" i="13"/>
  <c r="AB67" i="13"/>
  <c r="L326" i="33" l="1"/>
  <c r="N325" i="33"/>
  <c r="L46" i="43"/>
  <c r="DA86" i="40"/>
  <c r="DB85" i="40"/>
  <c r="CS88" i="40"/>
  <c r="CX87" i="40"/>
  <c r="BM89" i="40"/>
  <c r="BG89" i="40"/>
  <c r="CW87" i="40"/>
  <c r="CR88" i="40"/>
  <c r="N90" i="40"/>
  <c r="L91" i="40"/>
  <c r="CV67" i="14"/>
  <c r="CQ68" i="14"/>
  <c r="CD66" i="13"/>
  <c r="CV66" i="13"/>
  <c r="CQ67" i="13"/>
  <c r="BQ67" i="18"/>
  <c r="BR67" i="18"/>
  <c r="BY67" i="18"/>
  <c r="CS67" i="18"/>
  <c r="CX66" i="18"/>
  <c r="CV68" i="19"/>
  <c r="CQ69" i="19"/>
  <c r="CV67" i="22"/>
  <c r="CQ68" i="22"/>
  <c r="CD68" i="19"/>
  <c r="CD66" i="18"/>
  <c r="DB64" i="18"/>
  <c r="CD67" i="14"/>
  <c r="BQ68" i="14"/>
  <c r="BR68" i="14"/>
  <c r="BY68" i="14"/>
  <c r="BR68" i="22"/>
  <c r="BQ68" i="22"/>
  <c r="BY68" i="22"/>
  <c r="BQ67" i="34"/>
  <c r="BR67" i="34"/>
  <c r="BY67" i="34"/>
  <c r="CD67" i="34" s="1"/>
  <c r="CV66" i="18"/>
  <c r="CQ67" i="18"/>
  <c r="BR67" i="13"/>
  <c r="BQ67" i="13"/>
  <c r="BY67" i="13"/>
  <c r="CR66" i="18"/>
  <c r="CW65" i="18"/>
  <c r="DA65" i="18" s="1"/>
  <c r="BQ69" i="19"/>
  <c r="BR69" i="19"/>
  <c r="BY69" i="19"/>
  <c r="CQ67" i="34"/>
  <c r="CV66" i="34"/>
  <c r="DA66" i="34" s="1"/>
  <c r="DB66" i="34" s="1"/>
  <c r="CD67" i="22"/>
  <c r="BR67" i="33"/>
  <c r="BQ67" i="33"/>
  <c r="BY67" i="33"/>
  <c r="CD67" i="33" s="1"/>
  <c r="CQ67" i="33"/>
  <c r="CV66" i="33"/>
  <c r="DA66" i="33" s="1"/>
  <c r="AA68" i="34"/>
  <c r="AC68" i="34"/>
  <c r="BZ68" i="34" s="1"/>
  <c r="AB68" i="34"/>
  <c r="N68" i="34"/>
  <c r="N68" i="33"/>
  <c r="AB68" i="33"/>
  <c r="AC68" i="33"/>
  <c r="BZ68" i="33" s="1"/>
  <c r="AA68" i="33"/>
  <c r="AB69" i="22"/>
  <c r="AA69" i="22"/>
  <c r="CV58" i="22" s="1"/>
  <c r="AC69" i="22"/>
  <c r="BZ69" i="22" s="1"/>
  <c r="AA70" i="19"/>
  <c r="AB70" i="19"/>
  <c r="AC70" i="19"/>
  <c r="BZ70" i="19" s="1"/>
  <c r="AB68" i="18"/>
  <c r="AA68" i="18"/>
  <c r="AC68" i="18"/>
  <c r="BZ68" i="18" s="1"/>
  <c r="N68" i="18"/>
  <c r="BM68" i="18" s="1"/>
  <c r="BG67" i="18"/>
  <c r="AC69" i="14"/>
  <c r="BZ69" i="14" s="1"/>
  <c r="AA69" i="14"/>
  <c r="AB69" i="14"/>
  <c r="AB68" i="13"/>
  <c r="AA68" i="13"/>
  <c r="AC68" i="13"/>
  <c r="BZ68" i="13" s="1"/>
  <c r="L327" i="33" l="1"/>
  <c r="N326" i="33"/>
  <c r="L47" i="43"/>
  <c r="DA87" i="40"/>
  <c r="DB86" i="40"/>
  <c r="L92" i="40"/>
  <c r="N91" i="40"/>
  <c r="CW88" i="40"/>
  <c r="CR89" i="40"/>
  <c r="BG90" i="40"/>
  <c r="BM90" i="40"/>
  <c r="CS89" i="40"/>
  <c r="CX88" i="40"/>
  <c r="DB65" i="18"/>
  <c r="BQ69" i="22"/>
  <c r="BR69" i="22"/>
  <c r="BY69" i="22"/>
  <c r="BR68" i="13"/>
  <c r="BQ68" i="13"/>
  <c r="BY68" i="13"/>
  <c r="CQ68" i="18"/>
  <c r="CV67" i="18"/>
  <c r="CQ70" i="19"/>
  <c r="CV69" i="19"/>
  <c r="CV67" i="34"/>
  <c r="DA67" i="34" s="1"/>
  <c r="DB67" i="34" s="1"/>
  <c r="CQ68" i="34"/>
  <c r="CV68" i="14"/>
  <c r="CQ69" i="14"/>
  <c r="BR70" i="19"/>
  <c r="BQ70" i="19"/>
  <c r="BY70" i="19"/>
  <c r="CD67" i="13"/>
  <c r="BR69" i="14"/>
  <c r="BQ69" i="14"/>
  <c r="BY69" i="14"/>
  <c r="CX67" i="18"/>
  <c r="CS68" i="18"/>
  <c r="BR68" i="34"/>
  <c r="BQ68" i="34"/>
  <c r="BY68" i="34"/>
  <c r="CD68" i="34" s="1"/>
  <c r="CD69" i="19"/>
  <c r="CD68" i="22"/>
  <c r="CV67" i="13"/>
  <c r="CQ68" i="13"/>
  <c r="CD67" i="18"/>
  <c r="CR67" i="18"/>
  <c r="CW66" i="18"/>
  <c r="DA66" i="18" s="1"/>
  <c r="BR68" i="18"/>
  <c r="BQ68" i="18"/>
  <c r="BY68" i="18"/>
  <c r="CV68" i="22"/>
  <c r="CQ69" i="22"/>
  <c r="CD68" i="14"/>
  <c r="DB66" i="33"/>
  <c r="CV67" i="33"/>
  <c r="DA67" i="33" s="1"/>
  <c r="CQ68" i="33"/>
  <c r="BR68" i="33"/>
  <c r="BQ68" i="33"/>
  <c r="BY68" i="33"/>
  <c r="CD68" i="33" s="1"/>
  <c r="AB69" i="34"/>
  <c r="AC69" i="34"/>
  <c r="BZ69" i="34" s="1"/>
  <c r="N69" i="34"/>
  <c r="AA69" i="34"/>
  <c r="N69" i="33"/>
  <c r="AA69" i="33"/>
  <c r="AB69" i="33"/>
  <c r="AC69" i="33"/>
  <c r="BZ69" i="33" s="1"/>
  <c r="AB70" i="22"/>
  <c r="AC70" i="22"/>
  <c r="BZ70" i="22" s="1"/>
  <c r="AA70" i="22"/>
  <c r="AA71" i="19"/>
  <c r="AB71" i="19"/>
  <c r="AC71" i="19"/>
  <c r="BZ71" i="19" s="1"/>
  <c r="AB69" i="18"/>
  <c r="N69" i="18"/>
  <c r="BM69" i="18" s="1"/>
  <c r="AC69" i="18"/>
  <c r="BZ69" i="18" s="1"/>
  <c r="AA69" i="18"/>
  <c r="BG68" i="18"/>
  <c r="AA70" i="14"/>
  <c r="AB70" i="14"/>
  <c r="AC70" i="14"/>
  <c r="BZ70" i="14" s="1"/>
  <c r="AC69" i="13"/>
  <c r="BZ69" i="13" s="1"/>
  <c r="AA69" i="13"/>
  <c r="AB69" i="13"/>
  <c r="L328" i="33" l="1"/>
  <c r="N327" i="33"/>
  <c r="L48" i="43"/>
  <c r="DA88" i="40"/>
  <c r="DB88" i="40" s="1"/>
  <c r="DB87" i="40"/>
  <c r="BG91" i="40"/>
  <c r="BM91" i="40"/>
  <c r="CS90" i="40"/>
  <c r="CX89" i="40"/>
  <c r="L93" i="40"/>
  <c r="N92" i="40"/>
  <c r="CR90" i="40"/>
  <c r="CW89" i="40"/>
  <c r="BR69" i="13"/>
  <c r="BQ69" i="13"/>
  <c r="BY69" i="13"/>
  <c r="CV69" i="14"/>
  <c r="CQ70" i="14"/>
  <c r="CW67" i="18"/>
  <c r="DA67" i="18" s="1"/>
  <c r="CR68" i="18"/>
  <c r="CQ71" i="19"/>
  <c r="CV70" i="19"/>
  <c r="CX68" i="18"/>
  <c r="CS69" i="18"/>
  <c r="BR71" i="19"/>
  <c r="BQ71" i="19"/>
  <c r="BY71" i="19"/>
  <c r="BQ69" i="34"/>
  <c r="BR69" i="34"/>
  <c r="BY69" i="34"/>
  <c r="CD69" i="34" s="1"/>
  <c r="CD68" i="13"/>
  <c r="BR70" i="22"/>
  <c r="BQ70" i="22"/>
  <c r="BY70" i="22"/>
  <c r="CV68" i="13"/>
  <c r="CQ69" i="13"/>
  <c r="BR70" i="14"/>
  <c r="BQ70" i="14"/>
  <c r="BY70" i="14"/>
  <c r="CQ70" i="22"/>
  <c r="CD69" i="22"/>
  <c r="CV68" i="18"/>
  <c r="CQ69" i="18"/>
  <c r="CD69" i="14"/>
  <c r="CD70" i="19"/>
  <c r="BQ69" i="18"/>
  <c r="BR69" i="18"/>
  <c r="BY69" i="18"/>
  <c r="CQ69" i="34"/>
  <c r="CV68" i="34"/>
  <c r="DA68" i="34" s="1"/>
  <c r="CD68" i="18"/>
  <c r="DB66" i="18"/>
  <c r="CV68" i="33"/>
  <c r="DA68" i="33" s="1"/>
  <c r="CQ69" i="33"/>
  <c r="BQ69" i="33"/>
  <c r="BR69" i="33"/>
  <c r="BY69" i="33"/>
  <c r="CD69" i="33" s="1"/>
  <c r="DB67" i="33"/>
  <c r="AB70" i="34"/>
  <c r="AA70" i="34"/>
  <c r="N70" i="34"/>
  <c r="AC70" i="34"/>
  <c r="BZ70" i="34" s="1"/>
  <c r="AB70" i="33"/>
  <c r="AA70" i="33"/>
  <c r="N70" i="33"/>
  <c r="AC70" i="33"/>
  <c r="BZ70" i="33" s="1"/>
  <c r="AB71" i="22"/>
  <c r="AA71" i="22"/>
  <c r="AC71" i="22"/>
  <c r="BZ71" i="22" s="1"/>
  <c r="AA72" i="19"/>
  <c r="AB72" i="19"/>
  <c r="AC72" i="19"/>
  <c r="BZ72" i="19" s="1"/>
  <c r="BG69" i="18"/>
  <c r="N70" i="18"/>
  <c r="BM70" i="18" s="1"/>
  <c r="AB70" i="18"/>
  <c r="AA70" i="18"/>
  <c r="AC70" i="18"/>
  <c r="BZ70" i="18" s="1"/>
  <c r="AB71" i="14"/>
  <c r="AC71" i="14"/>
  <c r="BZ71" i="14" s="1"/>
  <c r="AA71" i="14"/>
  <c r="AC70" i="13"/>
  <c r="BZ70" i="13" s="1"/>
  <c r="AA70" i="13"/>
  <c r="CV59" i="13" s="1"/>
  <c r="AB70" i="13"/>
  <c r="N328" i="33" l="1"/>
  <c r="L329" i="33"/>
  <c r="L49" i="43"/>
  <c r="DA89" i="40"/>
  <c r="BG92" i="40"/>
  <c r="BM92" i="40"/>
  <c r="CX90" i="40"/>
  <c r="CS91" i="40"/>
  <c r="L94" i="40"/>
  <c r="N93" i="40"/>
  <c r="CW90" i="40"/>
  <c r="CR91" i="40"/>
  <c r="DB68" i="34"/>
  <c r="DB67" i="18"/>
  <c r="CQ71" i="14"/>
  <c r="CV70" i="14"/>
  <c r="BQ70" i="18"/>
  <c r="BR70" i="18"/>
  <c r="BY70" i="18"/>
  <c r="BR72" i="19"/>
  <c r="BQ72" i="19"/>
  <c r="BY72" i="19"/>
  <c r="CV69" i="34"/>
  <c r="DA69" i="34" s="1"/>
  <c r="DB69" i="34" s="1"/>
  <c r="CQ70" i="34"/>
  <c r="CD70" i="22"/>
  <c r="CD71" i="19"/>
  <c r="CQ70" i="13"/>
  <c r="BR70" i="13"/>
  <c r="BQ70" i="13"/>
  <c r="BY70" i="13"/>
  <c r="CV69" i="18"/>
  <c r="CQ70" i="18"/>
  <c r="BQ71" i="14"/>
  <c r="BR71" i="14"/>
  <c r="BY71" i="14"/>
  <c r="BR71" i="22"/>
  <c r="BQ71" i="22"/>
  <c r="BY71" i="22"/>
  <c r="CD70" i="14"/>
  <c r="CR69" i="18"/>
  <c r="CW68" i="18"/>
  <c r="DA68" i="18" s="1"/>
  <c r="CX69" i="18"/>
  <c r="CS70" i="18"/>
  <c r="CV71" i="19"/>
  <c r="CQ72" i="19"/>
  <c r="CQ71" i="22"/>
  <c r="CV70" i="22"/>
  <c r="BR70" i="34"/>
  <c r="BQ70" i="34"/>
  <c r="BY70" i="34"/>
  <c r="CD70" i="34" s="1"/>
  <c r="CD69" i="18"/>
  <c r="CD69" i="13"/>
  <c r="DB68" i="33"/>
  <c r="BQ70" i="33"/>
  <c r="BR70" i="33"/>
  <c r="BY70" i="33"/>
  <c r="CD70" i="33" s="1"/>
  <c r="CQ70" i="33"/>
  <c r="CV69" i="33"/>
  <c r="DA69" i="33" s="1"/>
  <c r="AC71" i="34"/>
  <c r="BZ71" i="34" s="1"/>
  <c r="AB71" i="34"/>
  <c r="N71" i="34"/>
  <c r="AA71" i="34"/>
  <c r="AC71" i="33"/>
  <c r="BZ71" i="33" s="1"/>
  <c r="N71" i="33"/>
  <c r="AA71" i="33"/>
  <c r="AB71" i="33"/>
  <c r="AB72" i="22"/>
  <c r="AC72" i="22"/>
  <c r="BZ72" i="22" s="1"/>
  <c r="AA72" i="22"/>
  <c r="AB73" i="19"/>
  <c r="AA73" i="19"/>
  <c r="AC73" i="19"/>
  <c r="BZ73" i="19" s="1"/>
  <c r="N71" i="18"/>
  <c r="BM71" i="18" s="1"/>
  <c r="AA71" i="18"/>
  <c r="AB71" i="18"/>
  <c r="AC71" i="18"/>
  <c r="BZ71" i="18" s="1"/>
  <c r="BG70" i="18"/>
  <c r="AA72" i="14"/>
  <c r="AC72" i="14"/>
  <c r="BZ72" i="14" s="1"/>
  <c r="AB72" i="14"/>
  <c r="AB71" i="13"/>
  <c r="AC71" i="13"/>
  <c r="BZ71" i="13" s="1"/>
  <c r="AA71" i="13"/>
  <c r="CV69" i="13" s="1"/>
  <c r="L330" i="33" l="1"/>
  <c r="N329" i="33"/>
  <c r="L50" i="43"/>
  <c r="DA90" i="40"/>
  <c r="DB90" i="40" s="1"/>
  <c r="DB89" i="40"/>
  <c r="BG93" i="40"/>
  <c r="BM93" i="40"/>
  <c r="N94" i="40"/>
  <c r="L95" i="40"/>
  <c r="CW91" i="40"/>
  <c r="CR92" i="40"/>
  <c r="CX91" i="40"/>
  <c r="CS92" i="40"/>
  <c r="BR72" i="14"/>
  <c r="BQ72" i="14"/>
  <c r="BY72" i="14"/>
  <c r="CD71" i="14"/>
  <c r="BQ73" i="19"/>
  <c r="BR73" i="19"/>
  <c r="BY73" i="19"/>
  <c r="CQ71" i="13"/>
  <c r="CR70" i="18"/>
  <c r="CW69" i="18"/>
  <c r="DA69" i="18" s="1"/>
  <c r="CX70" i="18"/>
  <c r="CS71" i="18"/>
  <c r="CV72" i="19"/>
  <c r="CQ73" i="19"/>
  <c r="CQ71" i="34"/>
  <c r="CV70" i="34"/>
  <c r="DA70" i="34" s="1"/>
  <c r="CV70" i="18"/>
  <c r="CQ71" i="18"/>
  <c r="CD71" i="22"/>
  <c r="CD72" i="19"/>
  <c r="CV71" i="14"/>
  <c r="CQ72" i="14"/>
  <c r="CV71" i="22"/>
  <c r="CQ72" i="22"/>
  <c r="BR71" i="13"/>
  <c r="BQ71" i="13"/>
  <c r="BY71" i="13"/>
  <c r="BQ71" i="18"/>
  <c r="BR71" i="18"/>
  <c r="BY71" i="18"/>
  <c r="BR72" i="22"/>
  <c r="BQ72" i="22"/>
  <c r="BY72" i="22"/>
  <c r="BR71" i="34"/>
  <c r="BQ71" i="34"/>
  <c r="BY71" i="34"/>
  <c r="CD71" i="34" s="1"/>
  <c r="DB68" i="18"/>
  <c r="CD70" i="13"/>
  <c r="CD70" i="18"/>
  <c r="DB69" i="33"/>
  <c r="BQ71" i="33"/>
  <c r="BR71" i="33"/>
  <c r="BY71" i="33"/>
  <c r="CD71" i="33" s="1"/>
  <c r="CQ71" i="33"/>
  <c r="CV70" i="33"/>
  <c r="DA70" i="33" s="1"/>
  <c r="AC72" i="34"/>
  <c r="BZ72" i="34" s="1"/>
  <c r="AB72" i="34"/>
  <c r="N72" i="34"/>
  <c r="AA72" i="34"/>
  <c r="N72" i="33"/>
  <c r="AA72" i="33"/>
  <c r="AB72" i="33"/>
  <c r="AC72" i="33"/>
  <c r="BZ72" i="33" s="1"/>
  <c r="AB73" i="22"/>
  <c r="AA73" i="22"/>
  <c r="AC73" i="22"/>
  <c r="BZ73" i="22" s="1"/>
  <c r="AC74" i="19"/>
  <c r="BZ74" i="19" s="1"/>
  <c r="AA74" i="19"/>
  <c r="AB74" i="19"/>
  <c r="BG71" i="18"/>
  <c r="AB72" i="18"/>
  <c r="N72" i="18"/>
  <c r="BM72" i="18" s="1"/>
  <c r="AA72" i="18"/>
  <c r="AC72" i="18"/>
  <c r="BZ72" i="18" s="1"/>
  <c r="AC73" i="14"/>
  <c r="BZ73" i="14" s="1"/>
  <c r="AA73" i="14"/>
  <c r="CV62" i="14" s="1"/>
  <c r="AB73" i="14"/>
  <c r="AB72" i="13"/>
  <c r="AA72" i="13"/>
  <c r="AC72" i="13"/>
  <c r="BZ72" i="13" s="1"/>
  <c r="L331" i="33" l="1"/>
  <c r="N330" i="33"/>
  <c r="L51" i="43"/>
  <c r="DA91" i="40"/>
  <c r="CX92" i="40"/>
  <c r="CS93" i="40"/>
  <c r="CW92" i="40"/>
  <c r="CR93" i="40"/>
  <c r="N95" i="40"/>
  <c r="L96" i="40"/>
  <c r="BM94" i="40"/>
  <c r="BG94" i="40"/>
  <c r="DB69" i="18"/>
  <c r="CV72" i="22"/>
  <c r="CQ73" i="22"/>
  <c r="BQ72" i="18"/>
  <c r="BR72" i="18"/>
  <c r="BY72" i="18"/>
  <c r="CV71" i="13"/>
  <c r="CQ72" i="13"/>
  <c r="CV72" i="14"/>
  <c r="CQ73" i="14"/>
  <c r="CX71" i="18"/>
  <c r="CS72" i="18"/>
  <c r="BQ74" i="19"/>
  <c r="BR74" i="19"/>
  <c r="BY74" i="19"/>
  <c r="BQ72" i="34"/>
  <c r="BR72" i="34"/>
  <c r="BY72" i="34"/>
  <c r="CD72" i="34" s="1"/>
  <c r="CD71" i="18"/>
  <c r="CD72" i="14"/>
  <c r="CR71" i="18"/>
  <c r="CW70" i="18"/>
  <c r="DA70" i="18" s="1"/>
  <c r="CV73" i="19"/>
  <c r="CQ74" i="19"/>
  <c r="BQ73" i="14"/>
  <c r="BR73" i="14"/>
  <c r="BY73" i="14"/>
  <c r="CV71" i="18"/>
  <c r="CQ72" i="18"/>
  <c r="BR73" i="22"/>
  <c r="BQ73" i="22"/>
  <c r="BY73" i="22"/>
  <c r="CD72" i="22"/>
  <c r="CD71" i="13"/>
  <c r="CD73" i="19"/>
  <c r="CV71" i="34"/>
  <c r="DA71" i="34" s="1"/>
  <c r="CQ72" i="34"/>
  <c r="BR72" i="13"/>
  <c r="BQ72" i="13"/>
  <c r="BY72" i="13"/>
  <c r="DB70" i="34"/>
  <c r="DB70" i="33"/>
  <c r="CV71" i="33"/>
  <c r="DA71" i="33" s="1"/>
  <c r="CQ72" i="33"/>
  <c r="BR72" i="33"/>
  <c r="BQ72" i="33"/>
  <c r="BY72" i="33"/>
  <c r="CD72" i="33" s="1"/>
  <c r="AB73" i="34"/>
  <c r="AC73" i="34"/>
  <c r="BZ73" i="34" s="1"/>
  <c r="N73" i="34"/>
  <c r="AA73" i="34"/>
  <c r="AC73" i="33"/>
  <c r="BZ73" i="33" s="1"/>
  <c r="AB73" i="33"/>
  <c r="AA73" i="33"/>
  <c r="N73" i="33"/>
  <c r="AA74" i="22"/>
  <c r="AC74" i="22"/>
  <c r="BZ74" i="22" s="1"/>
  <c r="AB74" i="22"/>
  <c r="AA75" i="19"/>
  <c r="AB75" i="19"/>
  <c r="AC75" i="19"/>
  <c r="BZ75" i="19" s="1"/>
  <c r="AB73" i="18"/>
  <c r="AC73" i="18"/>
  <c r="BZ73" i="18" s="1"/>
  <c r="N73" i="18"/>
  <c r="BM73" i="18" s="1"/>
  <c r="AA73" i="18"/>
  <c r="BG72" i="18"/>
  <c r="AA74" i="14"/>
  <c r="AB74" i="14"/>
  <c r="AC74" i="14"/>
  <c r="BZ74" i="14" s="1"/>
  <c r="AA73" i="13"/>
  <c r="AB73" i="13"/>
  <c r="AC73" i="13"/>
  <c r="BZ73" i="13" s="1"/>
  <c r="N331" i="33" l="1"/>
  <c r="L332" i="33"/>
  <c r="L52" i="43"/>
  <c r="DA92" i="40"/>
  <c r="DB92" i="40" s="1"/>
  <c r="DB91" i="40"/>
  <c r="CW93" i="40"/>
  <c r="CR94" i="40"/>
  <c r="L97" i="40"/>
  <c r="N96" i="40"/>
  <c r="BG95" i="40"/>
  <c r="BM95" i="40"/>
  <c r="CX93" i="40"/>
  <c r="CS94" i="40"/>
  <c r="DB70" i="18"/>
  <c r="CS73" i="18"/>
  <c r="CX72" i="18"/>
  <c r="CQ73" i="18"/>
  <c r="CV72" i="18"/>
  <c r="CQ73" i="13"/>
  <c r="CV72" i="13"/>
  <c r="CW71" i="18"/>
  <c r="DA71" i="18" s="1"/>
  <c r="DB71" i="18" s="1"/>
  <c r="CR72" i="18"/>
  <c r="BR73" i="18"/>
  <c r="BQ73" i="18"/>
  <c r="BY73" i="18"/>
  <c r="CV73" i="22"/>
  <c r="CQ74" i="22"/>
  <c r="CV72" i="34"/>
  <c r="DA72" i="34" s="1"/>
  <c r="CQ73" i="34"/>
  <c r="CD73" i="22"/>
  <c r="CD73" i="14"/>
  <c r="CD74" i="19"/>
  <c r="CD72" i="18"/>
  <c r="CQ74" i="14"/>
  <c r="BQ73" i="13"/>
  <c r="BR73" i="13"/>
  <c r="BY73" i="13"/>
  <c r="BR74" i="14"/>
  <c r="BQ74" i="14"/>
  <c r="BY74" i="14"/>
  <c r="CV74" i="19"/>
  <c r="CQ75" i="19"/>
  <c r="BR73" i="34"/>
  <c r="BQ73" i="34"/>
  <c r="BY73" i="34"/>
  <c r="CD73" i="34" s="1"/>
  <c r="BQ75" i="19"/>
  <c r="BR75" i="19"/>
  <c r="BY75" i="19"/>
  <c r="BQ74" i="22"/>
  <c r="BR74" i="22"/>
  <c r="BY74" i="22"/>
  <c r="CD72" i="13"/>
  <c r="DB71" i="34"/>
  <c r="DB71" i="33"/>
  <c r="BR73" i="33"/>
  <c r="BQ73" i="33"/>
  <c r="BY73" i="33"/>
  <c r="CD73" i="33" s="1"/>
  <c r="CV72" i="33"/>
  <c r="DA72" i="33" s="1"/>
  <c r="CQ73" i="33"/>
  <c r="AB74" i="34"/>
  <c r="AA74" i="34"/>
  <c r="N74" i="34"/>
  <c r="AC74" i="34"/>
  <c r="BZ74" i="34" s="1"/>
  <c r="AB74" i="33"/>
  <c r="N74" i="33"/>
  <c r="AC74" i="33"/>
  <c r="BZ74" i="33" s="1"/>
  <c r="AA74" i="33"/>
  <c r="AC75" i="22"/>
  <c r="BZ75" i="22" s="1"/>
  <c r="AA75" i="22"/>
  <c r="AB75" i="22"/>
  <c r="AB76" i="19"/>
  <c r="AC76" i="19"/>
  <c r="BZ76" i="19" s="1"/>
  <c r="AA76" i="19"/>
  <c r="BG73" i="18"/>
  <c r="N74" i="18"/>
  <c r="BM74" i="18" s="1"/>
  <c r="AA74" i="18"/>
  <c r="AB74" i="18"/>
  <c r="AC74" i="18"/>
  <c r="BZ74" i="18" s="1"/>
  <c r="AB75" i="14"/>
  <c r="AC75" i="14"/>
  <c r="BZ75" i="14" s="1"/>
  <c r="AA75" i="14"/>
  <c r="AA74" i="13"/>
  <c r="AB74" i="13"/>
  <c r="AC74" i="13"/>
  <c r="BZ74" i="13" s="1"/>
  <c r="L333" i="33" l="1"/>
  <c r="N332" i="33"/>
  <c r="L53" i="43"/>
  <c r="DA93" i="40"/>
  <c r="N97" i="40"/>
  <c r="L98" i="40"/>
  <c r="CX94" i="40"/>
  <c r="CS95" i="40"/>
  <c r="BG96" i="40"/>
  <c r="BM96" i="40"/>
  <c r="CR95" i="40"/>
  <c r="CW94" i="40"/>
  <c r="BR74" i="13"/>
  <c r="BQ74" i="13"/>
  <c r="BY74" i="13"/>
  <c r="BQ76" i="19"/>
  <c r="BR76" i="19"/>
  <c r="BY76" i="19"/>
  <c r="CS74" i="18"/>
  <c r="CX73" i="18"/>
  <c r="BR75" i="22"/>
  <c r="BQ75" i="22"/>
  <c r="BY75" i="22"/>
  <c r="BQ74" i="34"/>
  <c r="BR74" i="34"/>
  <c r="BY74" i="34"/>
  <c r="CD74" i="34" s="1"/>
  <c r="CQ75" i="14"/>
  <c r="CV74" i="14"/>
  <c r="BQ74" i="18"/>
  <c r="BR74" i="18"/>
  <c r="BY74" i="18"/>
  <c r="BQ75" i="14"/>
  <c r="BR75" i="14"/>
  <c r="BY75" i="14"/>
  <c r="CW72" i="18"/>
  <c r="DA72" i="18" s="1"/>
  <c r="CR73" i="18"/>
  <c r="CQ75" i="22"/>
  <c r="CV74" i="22"/>
  <c r="CQ74" i="13"/>
  <c r="CV73" i="13"/>
  <c r="CQ74" i="18"/>
  <c r="CV73" i="18"/>
  <c r="CQ74" i="34"/>
  <c r="CV73" i="34"/>
  <c r="DA73" i="34" s="1"/>
  <c r="CD74" i="22"/>
  <c r="CD74" i="14"/>
  <c r="CD73" i="18"/>
  <c r="CQ76" i="19"/>
  <c r="CV75" i="19"/>
  <c r="CD75" i="19"/>
  <c r="CD73" i="13"/>
  <c r="DB72" i="34"/>
  <c r="DB72" i="33"/>
  <c r="BR74" i="33"/>
  <c r="BQ74" i="33"/>
  <c r="BY74" i="33"/>
  <c r="CD74" i="33" s="1"/>
  <c r="CV73" i="33"/>
  <c r="DA73" i="33" s="1"/>
  <c r="DB73" i="33" s="1"/>
  <c r="CQ74" i="33"/>
  <c r="N75" i="34"/>
  <c r="AB75" i="34"/>
  <c r="AC75" i="34"/>
  <c r="BZ75" i="34" s="1"/>
  <c r="AA75" i="34"/>
  <c r="AB75" i="33"/>
  <c r="AC75" i="33"/>
  <c r="BZ75" i="33" s="1"/>
  <c r="N75" i="33"/>
  <c r="AA75" i="33"/>
  <c r="AB76" i="22"/>
  <c r="AC76" i="22"/>
  <c r="BZ76" i="22" s="1"/>
  <c r="AA76" i="22"/>
  <c r="AB77" i="19"/>
  <c r="AA77" i="19"/>
  <c r="AC77" i="19"/>
  <c r="BZ77" i="19" s="1"/>
  <c r="BG74" i="18"/>
  <c r="N75" i="18"/>
  <c r="BM75" i="18" s="1"/>
  <c r="AA75" i="18"/>
  <c r="AB75" i="18"/>
  <c r="AC75" i="18"/>
  <c r="BZ75" i="18" s="1"/>
  <c r="AA76" i="14"/>
  <c r="AB76" i="14"/>
  <c r="AC76" i="14"/>
  <c r="BZ76" i="14" s="1"/>
  <c r="AA75" i="13"/>
  <c r="AB75" i="13"/>
  <c r="AC75" i="13"/>
  <c r="BZ75" i="13" s="1"/>
  <c r="L334" i="33" l="1"/>
  <c r="N333" i="33"/>
  <c r="L54" i="43"/>
  <c r="DA94" i="40"/>
  <c r="DB93" i="40"/>
  <c r="CX95" i="40"/>
  <c r="CS96" i="40"/>
  <c r="CW95" i="40"/>
  <c r="CR96" i="40"/>
  <c r="BG97" i="40"/>
  <c r="BM97" i="40"/>
  <c r="N98" i="40"/>
  <c r="L99" i="40"/>
  <c r="BR76" i="14"/>
  <c r="BQ76" i="14"/>
  <c r="BY76" i="14"/>
  <c r="CS75" i="18"/>
  <c r="CX74" i="18"/>
  <c r="CQ76" i="22"/>
  <c r="CV75" i="22"/>
  <c r="CD76" i="19"/>
  <c r="BR75" i="13"/>
  <c r="BQ75" i="13"/>
  <c r="BY75" i="13"/>
  <c r="CQ75" i="13"/>
  <c r="CV74" i="13"/>
  <c r="CV74" i="18"/>
  <c r="CQ75" i="18"/>
  <c r="CQ77" i="19"/>
  <c r="CV76" i="19"/>
  <c r="BR75" i="34"/>
  <c r="BQ75" i="34"/>
  <c r="BY75" i="34"/>
  <c r="CD75" i="34" s="1"/>
  <c r="CD75" i="14"/>
  <c r="CD75" i="22"/>
  <c r="CD74" i="13"/>
  <c r="BR75" i="18"/>
  <c r="BQ75" i="18"/>
  <c r="BY75" i="18"/>
  <c r="CD74" i="18"/>
  <c r="BR76" i="22"/>
  <c r="BQ76" i="22"/>
  <c r="BY76" i="22"/>
  <c r="CQ76" i="14"/>
  <c r="CV75" i="14"/>
  <c r="CW73" i="18"/>
  <c r="DA73" i="18" s="1"/>
  <c r="CR74" i="18"/>
  <c r="BR77" i="19"/>
  <c r="BQ77" i="19"/>
  <c r="BY77" i="19"/>
  <c r="CV74" i="34"/>
  <c r="DA74" i="34" s="1"/>
  <c r="CQ75" i="34"/>
  <c r="DB72" i="18"/>
  <c r="DB73" i="34"/>
  <c r="BR75" i="33"/>
  <c r="BQ75" i="33"/>
  <c r="BY75" i="33"/>
  <c r="CD75" i="33" s="1"/>
  <c r="CV74" i="33"/>
  <c r="DA74" i="33" s="1"/>
  <c r="CQ75" i="33"/>
  <c r="AA76" i="34"/>
  <c r="AC76" i="34"/>
  <c r="BZ76" i="34" s="1"/>
  <c r="AB76" i="34"/>
  <c r="N76" i="34"/>
  <c r="N76" i="33"/>
  <c r="AB76" i="33"/>
  <c r="AA76" i="33"/>
  <c r="AC76" i="33"/>
  <c r="BZ76" i="33" s="1"/>
  <c r="AB77" i="22"/>
  <c r="AA77" i="22"/>
  <c r="AC77" i="22"/>
  <c r="BZ77" i="22" s="1"/>
  <c r="AA78" i="19"/>
  <c r="AB78" i="19"/>
  <c r="AC78" i="19"/>
  <c r="BZ78" i="19" s="1"/>
  <c r="AB76" i="18"/>
  <c r="AA76" i="18"/>
  <c r="AC76" i="18"/>
  <c r="BZ76" i="18" s="1"/>
  <c r="N76" i="18"/>
  <c r="BM76" i="18" s="1"/>
  <c r="BG75" i="18"/>
  <c r="AA77" i="14"/>
  <c r="AC77" i="14"/>
  <c r="BZ77" i="14" s="1"/>
  <c r="AB77" i="14"/>
  <c r="AB76" i="13"/>
  <c r="AA76" i="13"/>
  <c r="AC76" i="13"/>
  <c r="BZ76" i="13" s="1"/>
  <c r="L335" i="33" l="1"/>
  <c r="N334" i="33"/>
  <c r="L55" i="43"/>
  <c r="DA95" i="40"/>
  <c r="DB95" i="40" s="1"/>
  <c r="DB94" i="40"/>
  <c r="BG98" i="40"/>
  <c r="BM98" i="40"/>
  <c r="CX96" i="40"/>
  <c r="CS97" i="40"/>
  <c r="CW96" i="40"/>
  <c r="CR97" i="40"/>
  <c r="N99" i="40"/>
  <c r="L100" i="40"/>
  <c r="DB73" i="18"/>
  <c r="DB74" i="34"/>
  <c r="CX75" i="18"/>
  <c r="CS76" i="18"/>
  <c r="CQ78" i="19"/>
  <c r="CV77" i="19"/>
  <c r="BR76" i="34"/>
  <c r="BQ76" i="34"/>
  <c r="BY76" i="34"/>
  <c r="CD76" i="34" s="1"/>
  <c r="CD76" i="22"/>
  <c r="CD75" i="18"/>
  <c r="CD75" i="13"/>
  <c r="BR76" i="13"/>
  <c r="BQ76" i="13"/>
  <c r="BY76" i="13"/>
  <c r="CW74" i="18"/>
  <c r="DA74" i="18" s="1"/>
  <c r="CR75" i="18"/>
  <c r="BR76" i="18"/>
  <c r="BQ76" i="18"/>
  <c r="BY76" i="18"/>
  <c r="BR78" i="19"/>
  <c r="BQ78" i="19"/>
  <c r="BY78" i="19"/>
  <c r="CV76" i="22"/>
  <c r="CQ77" i="22"/>
  <c r="CD77" i="19"/>
  <c r="BR77" i="14"/>
  <c r="BQ77" i="14"/>
  <c r="BY77" i="14"/>
  <c r="CV75" i="13"/>
  <c r="CQ76" i="13"/>
  <c r="CV76" i="14"/>
  <c r="CQ77" i="14"/>
  <c r="CV75" i="18"/>
  <c r="CQ76" i="18"/>
  <c r="CV75" i="34"/>
  <c r="DA75" i="34" s="1"/>
  <c r="CQ76" i="34"/>
  <c r="BR77" i="22"/>
  <c r="BQ77" i="22"/>
  <c r="BY77" i="22"/>
  <c r="CD76" i="14"/>
  <c r="CV75" i="33"/>
  <c r="DA75" i="33" s="1"/>
  <c r="DB75" i="33" s="1"/>
  <c r="CQ76" i="33"/>
  <c r="DB74" i="33"/>
  <c r="BR76" i="33"/>
  <c r="BQ76" i="33"/>
  <c r="BY76" i="33"/>
  <c r="CD76" i="33" s="1"/>
  <c r="AB77" i="34"/>
  <c r="N77" i="34"/>
  <c r="AC77" i="34"/>
  <c r="BZ77" i="34" s="1"/>
  <c r="AA77" i="34"/>
  <c r="AA77" i="33"/>
  <c r="AB77" i="33"/>
  <c r="N77" i="33"/>
  <c r="AC77" i="33"/>
  <c r="BZ77" i="33" s="1"/>
  <c r="AB78" i="22"/>
  <c r="AC78" i="22"/>
  <c r="BZ78" i="22" s="1"/>
  <c r="AA78" i="22"/>
  <c r="AA79" i="19"/>
  <c r="AB79" i="19"/>
  <c r="AC79" i="19"/>
  <c r="BZ79" i="19" s="1"/>
  <c r="AB77" i="18"/>
  <c r="N77" i="18"/>
  <c r="BM77" i="18" s="1"/>
  <c r="AA77" i="18"/>
  <c r="AC77" i="18"/>
  <c r="BZ77" i="18" s="1"/>
  <c r="BG76" i="18"/>
  <c r="AA78" i="14"/>
  <c r="AB78" i="14"/>
  <c r="AC78" i="14"/>
  <c r="BZ78" i="14" s="1"/>
  <c r="AC77" i="13"/>
  <c r="BZ77" i="13" s="1"/>
  <c r="AA77" i="13"/>
  <c r="AB77" i="13"/>
  <c r="L336" i="33" l="1"/>
  <c r="N335" i="33"/>
  <c r="L56" i="43"/>
  <c r="DA96" i="40"/>
  <c r="L101" i="40"/>
  <c r="N100" i="40"/>
  <c r="CX97" i="40"/>
  <c r="CS98" i="40"/>
  <c r="CR98" i="40"/>
  <c r="CW97" i="40"/>
  <c r="BM99" i="40"/>
  <c r="BG99" i="40"/>
  <c r="DB74" i="18"/>
  <c r="BR78" i="14"/>
  <c r="BQ78" i="14"/>
  <c r="BY78" i="14"/>
  <c r="CX76" i="18"/>
  <c r="CS77" i="18"/>
  <c r="CD77" i="14"/>
  <c r="CD78" i="19"/>
  <c r="CD76" i="13"/>
  <c r="BR77" i="13"/>
  <c r="BQ77" i="13"/>
  <c r="BY77" i="13"/>
  <c r="CV76" i="18"/>
  <c r="CQ77" i="18"/>
  <c r="BR79" i="19"/>
  <c r="BQ79" i="19"/>
  <c r="BY79" i="19"/>
  <c r="CV77" i="22"/>
  <c r="CQ78" i="22"/>
  <c r="CD76" i="18"/>
  <c r="CV76" i="13"/>
  <c r="CQ77" i="13"/>
  <c r="DB75" i="34"/>
  <c r="CV78" i="19"/>
  <c r="CQ79" i="19"/>
  <c r="BR77" i="34"/>
  <c r="BQ77" i="34"/>
  <c r="BY77" i="34"/>
  <c r="CD77" i="34" s="1"/>
  <c r="CV77" i="14"/>
  <c r="CQ78" i="14"/>
  <c r="CR76" i="18"/>
  <c r="CW75" i="18"/>
  <c r="DA75" i="18" s="1"/>
  <c r="BQ77" i="18"/>
  <c r="BR77" i="18"/>
  <c r="BY77" i="18"/>
  <c r="BQ78" i="22"/>
  <c r="BR78" i="22"/>
  <c r="BY78" i="22"/>
  <c r="CV76" i="34"/>
  <c r="DA76" i="34" s="1"/>
  <c r="CQ77" i="34"/>
  <c r="CD77" i="22"/>
  <c r="CV76" i="33"/>
  <c r="DA76" i="33" s="1"/>
  <c r="CQ77" i="33"/>
  <c r="BR77" i="33"/>
  <c r="BQ77" i="33"/>
  <c r="BY77" i="33"/>
  <c r="CD77" i="33" s="1"/>
  <c r="N78" i="34"/>
  <c r="AC78" i="34"/>
  <c r="BZ78" i="34" s="1"/>
  <c r="AB78" i="34"/>
  <c r="AA78" i="34"/>
  <c r="AB78" i="33"/>
  <c r="AA78" i="33"/>
  <c r="AC78" i="33"/>
  <c r="BZ78" i="33" s="1"/>
  <c r="N78" i="33"/>
  <c r="AB79" i="22"/>
  <c r="AA79" i="22"/>
  <c r="AC79" i="22"/>
  <c r="BZ79" i="22" s="1"/>
  <c r="AA80" i="19"/>
  <c r="AB80" i="19"/>
  <c r="AC80" i="19"/>
  <c r="BZ80" i="19" s="1"/>
  <c r="N78" i="18"/>
  <c r="BM78" i="18" s="1"/>
  <c r="AA78" i="18"/>
  <c r="AC78" i="18"/>
  <c r="BZ78" i="18" s="1"/>
  <c r="AB78" i="18"/>
  <c r="BG77" i="18"/>
  <c r="AB79" i="14"/>
  <c r="AC79" i="14"/>
  <c r="BZ79" i="14" s="1"/>
  <c r="AA79" i="14"/>
  <c r="AC78" i="13"/>
  <c r="BZ78" i="13" s="1"/>
  <c r="AA78" i="13"/>
  <c r="AB78" i="13"/>
  <c r="N336" i="33" l="1"/>
  <c r="L337" i="33"/>
  <c r="L57" i="43"/>
  <c r="DA97" i="40"/>
  <c r="DB97" i="40" s="1"/>
  <c r="DB96" i="40"/>
  <c r="CW98" i="40"/>
  <c r="CR99" i="40"/>
  <c r="CX98" i="40"/>
  <c r="CS99" i="40"/>
  <c r="BG100" i="40"/>
  <c r="BM100" i="40"/>
  <c r="N101" i="40"/>
  <c r="L102" i="40"/>
  <c r="DB76" i="34"/>
  <c r="DB75" i="18"/>
  <c r="CV78" i="22"/>
  <c r="CQ79" i="22"/>
  <c r="CD78" i="22"/>
  <c r="CD78" i="14"/>
  <c r="CV77" i="13"/>
  <c r="CQ78" i="13"/>
  <c r="CQ79" i="14"/>
  <c r="CV78" i="14"/>
  <c r="CD77" i="13"/>
  <c r="CV77" i="18"/>
  <c r="CQ78" i="18"/>
  <c r="BR78" i="13"/>
  <c r="BQ78" i="13"/>
  <c r="BY78" i="13"/>
  <c r="BQ79" i="14"/>
  <c r="BR79" i="14"/>
  <c r="BY79" i="14"/>
  <c r="BR78" i="18"/>
  <c r="BQ78" i="18"/>
  <c r="BY78" i="18"/>
  <c r="BR78" i="34"/>
  <c r="BQ78" i="34"/>
  <c r="BY78" i="34"/>
  <c r="CD78" i="34" s="1"/>
  <c r="CD77" i="18"/>
  <c r="BR80" i="19"/>
  <c r="BQ80" i="19"/>
  <c r="BY80" i="19"/>
  <c r="CR77" i="18"/>
  <c r="CW76" i="18"/>
  <c r="DA76" i="18" s="1"/>
  <c r="CS78" i="18"/>
  <c r="CX77" i="18"/>
  <c r="CV79" i="19"/>
  <c r="CQ80" i="19"/>
  <c r="BQ79" i="22"/>
  <c r="BR79" i="22"/>
  <c r="BY79" i="22"/>
  <c r="CV77" i="34"/>
  <c r="DA77" i="34" s="1"/>
  <c r="CQ78" i="34"/>
  <c r="CD79" i="19"/>
  <c r="DB76" i="33"/>
  <c r="BQ78" i="33"/>
  <c r="BR78" i="33"/>
  <c r="BY78" i="33"/>
  <c r="CD78" i="33" s="1"/>
  <c r="CQ78" i="33"/>
  <c r="CV77" i="33"/>
  <c r="DA77" i="33" s="1"/>
  <c r="N79" i="34"/>
  <c r="AC79" i="34"/>
  <c r="BZ79" i="34" s="1"/>
  <c r="AB79" i="34"/>
  <c r="AA79" i="34"/>
  <c r="AA79" i="33"/>
  <c r="AB79" i="33"/>
  <c r="AC79" i="33"/>
  <c r="BZ79" i="33" s="1"/>
  <c r="N79" i="33"/>
  <c r="AB80" i="22"/>
  <c r="AA80" i="22"/>
  <c r="CV69" i="22" s="1"/>
  <c r="AC80" i="22"/>
  <c r="BZ80" i="22" s="1"/>
  <c r="AB81" i="19"/>
  <c r="AA81" i="19"/>
  <c r="AC81" i="19"/>
  <c r="BZ81" i="19" s="1"/>
  <c r="BG78" i="18"/>
  <c r="N79" i="18"/>
  <c r="BM79" i="18" s="1"/>
  <c r="AA79" i="18"/>
  <c r="AB79" i="18"/>
  <c r="AC79" i="18"/>
  <c r="BZ79" i="18" s="1"/>
  <c r="AA80" i="14"/>
  <c r="AB80" i="14"/>
  <c r="AC80" i="14"/>
  <c r="BZ80" i="14" s="1"/>
  <c r="AB79" i="13"/>
  <c r="AA79" i="13"/>
  <c r="AC79" i="13"/>
  <c r="BZ79" i="13" s="1"/>
  <c r="L338" i="33" l="1"/>
  <c r="N337" i="33"/>
  <c r="L58" i="43"/>
  <c r="DA98" i="40"/>
  <c r="DB98" i="40" s="1"/>
  <c r="CS100" i="40"/>
  <c r="CX99" i="40"/>
  <c r="BG101" i="40"/>
  <c r="BM101" i="40"/>
  <c r="CW99" i="40"/>
  <c r="CR100" i="40"/>
  <c r="N102" i="40"/>
  <c r="L103" i="40"/>
  <c r="CV78" i="34"/>
  <c r="DA78" i="34" s="1"/>
  <c r="CQ79" i="34"/>
  <c r="BR79" i="13"/>
  <c r="BQ79" i="13"/>
  <c r="BY79" i="13"/>
  <c r="CV79" i="14"/>
  <c r="CQ80" i="14"/>
  <c r="CS79" i="18"/>
  <c r="CX78" i="18"/>
  <c r="CV80" i="19"/>
  <c r="CQ81" i="19"/>
  <c r="CD79" i="22"/>
  <c r="CD78" i="13"/>
  <c r="BR80" i="14"/>
  <c r="BQ80" i="14"/>
  <c r="BY80" i="14"/>
  <c r="CQ79" i="18"/>
  <c r="CV78" i="18"/>
  <c r="BQ80" i="22"/>
  <c r="BR80" i="22"/>
  <c r="BY80" i="22"/>
  <c r="CD78" i="18"/>
  <c r="CW77" i="18"/>
  <c r="DA77" i="18" s="1"/>
  <c r="CR78" i="18"/>
  <c r="CV79" i="22"/>
  <c r="CQ80" i="22"/>
  <c r="DB76" i="18"/>
  <c r="CV78" i="13"/>
  <c r="CQ79" i="13"/>
  <c r="BR79" i="18"/>
  <c r="BQ79" i="18"/>
  <c r="BY79" i="18"/>
  <c r="BQ81" i="19"/>
  <c r="BR81" i="19"/>
  <c r="BY81" i="19"/>
  <c r="BR79" i="34"/>
  <c r="BQ79" i="34"/>
  <c r="BY79" i="34"/>
  <c r="CD79" i="34" s="1"/>
  <c r="CD80" i="19"/>
  <c r="CD79" i="14"/>
  <c r="DB77" i="34"/>
  <c r="BR79" i="33"/>
  <c r="BQ79" i="33"/>
  <c r="BY79" i="33"/>
  <c r="CD79" i="33" s="1"/>
  <c r="DB77" i="33"/>
  <c r="CQ79" i="33"/>
  <c r="CV78" i="33"/>
  <c r="DA78" i="33" s="1"/>
  <c r="AA80" i="34"/>
  <c r="AC80" i="34"/>
  <c r="BZ80" i="34" s="1"/>
  <c r="AB80" i="34"/>
  <c r="N80" i="34"/>
  <c r="N80" i="33"/>
  <c r="AC80" i="33"/>
  <c r="BZ80" i="33" s="1"/>
  <c r="AB80" i="33"/>
  <c r="AA80" i="33"/>
  <c r="AB81" i="22"/>
  <c r="AA81" i="22"/>
  <c r="AC81" i="22"/>
  <c r="BZ81" i="22" s="1"/>
  <c r="AA82" i="19"/>
  <c r="AB82" i="19"/>
  <c r="AC82" i="19"/>
  <c r="BZ82" i="19" s="1"/>
  <c r="BG79" i="18"/>
  <c r="AB80" i="18"/>
  <c r="N80" i="18"/>
  <c r="BM80" i="18" s="1"/>
  <c r="AA80" i="18"/>
  <c r="AC80" i="18"/>
  <c r="BZ80" i="18" s="1"/>
  <c r="AA81" i="14"/>
  <c r="AB81" i="14"/>
  <c r="AC81" i="14"/>
  <c r="BZ81" i="14" s="1"/>
  <c r="AB80" i="13"/>
  <c r="AA80" i="13"/>
  <c r="AC80" i="13"/>
  <c r="BZ80" i="13" s="1"/>
  <c r="L339" i="33" l="1"/>
  <c r="N338" i="33"/>
  <c r="L59" i="43"/>
  <c r="DA99" i="40"/>
  <c r="DB99" i="40" s="1"/>
  <c r="L104" i="40"/>
  <c r="N103" i="40"/>
  <c r="CS101" i="40"/>
  <c r="CX100" i="40"/>
  <c r="BG102" i="40"/>
  <c r="BM102" i="40"/>
  <c r="CW100" i="40"/>
  <c r="CR101" i="40"/>
  <c r="DB77" i="18"/>
  <c r="DB78" i="34"/>
  <c r="CV79" i="18"/>
  <c r="CQ80" i="18"/>
  <c r="BQ81" i="22"/>
  <c r="BR81" i="22"/>
  <c r="BY81" i="22"/>
  <c r="BR80" i="13"/>
  <c r="BQ80" i="13"/>
  <c r="BY80" i="13"/>
  <c r="CW78" i="18"/>
  <c r="DA78" i="18" s="1"/>
  <c r="CR79" i="18"/>
  <c r="BQ82" i="19"/>
  <c r="BR82" i="19"/>
  <c r="BY82" i="19"/>
  <c r="CQ81" i="22"/>
  <c r="CD81" i="19"/>
  <c r="CD79" i="13"/>
  <c r="CV79" i="13"/>
  <c r="CQ80" i="13"/>
  <c r="CV80" i="14"/>
  <c r="CQ81" i="14"/>
  <c r="BQ80" i="18"/>
  <c r="BR80" i="18"/>
  <c r="BY80" i="18"/>
  <c r="CV79" i="34"/>
  <c r="DA79" i="34" s="1"/>
  <c r="CQ80" i="34"/>
  <c r="CD80" i="14"/>
  <c r="CV81" i="19"/>
  <c r="CQ82" i="19"/>
  <c r="BQ80" i="34"/>
  <c r="BR80" i="34"/>
  <c r="BY80" i="34"/>
  <c r="CD80" i="34" s="1"/>
  <c r="BQ81" i="14"/>
  <c r="BR81" i="14"/>
  <c r="BY81" i="14"/>
  <c r="CX79" i="18"/>
  <c r="CS80" i="18"/>
  <c r="CD79" i="18"/>
  <c r="CD80" i="22"/>
  <c r="BR80" i="33"/>
  <c r="BQ80" i="33"/>
  <c r="BY80" i="33"/>
  <c r="CD80" i="33" s="1"/>
  <c r="DB78" i="33"/>
  <c r="CV79" i="33"/>
  <c r="DA79" i="33" s="1"/>
  <c r="CQ80" i="33"/>
  <c r="AC81" i="34"/>
  <c r="BZ81" i="34" s="1"/>
  <c r="AB81" i="34"/>
  <c r="AA81" i="34"/>
  <c r="N81" i="34"/>
  <c r="AC81" i="33"/>
  <c r="BZ81" i="33" s="1"/>
  <c r="N81" i="33"/>
  <c r="AB81" i="33"/>
  <c r="AA81" i="33"/>
  <c r="AA82" i="22"/>
  <c r="AC82" i="22"/>
  <c r="BZ82" i="22" s="1"/>
  <c r="AB82" i="22"/>
  <c r="AC83" i="19"/>
  <c r="BZ83" i="19" s="1"/>
  <c r="AA83" i="19"/>
  <c r="AB83" i="19"/>
  <c r="BG80" i="18"/>
  <c r="AB81" i="18"/>
  <c r="AC81" i="18"/>
  <c r="BZ81" i="18" s="1"/>
  <c r="N81" i="18"/>
  <c r="BM81" i="18" s="1"/>
  <c r="AA81" i="18"/>
  <c r="AA82" i="14"/>
  <c r="AB82" i="14"/>
  <c r="AC82" i="14"/>
  <c r="BZ82" i="14" s="1"/>
  <c r="AA81" i="13"/>
  <c r="CV70" i="13" s="1"/>
  <c r="AB81" i="13"/>
  <c r="AC81" i="13"/>
  <c r="BZ81" i="13" s="1"/>
  <c r="N339" i="33" l="1"/>
  <c r="L340" i="33"/>
  <c r="L60" i="43"/>
  <c r="DA100" i="40"/>
  <c r="CR102" i="40"/>
  <c r="CW101" i="40"/>
  <c r="BG103" i="40"/>
  <c r="BM103" i="40"/>
  <c r="CX101" i="40"/>
  <c r="CS102" i="40"/>
  <c r="N104" i="40"/>
  <c r="L105" i="40"/>
  <c r="DB79" i="34"/>
  <c r="CQ81" i="13"/>
  <c r="BQ81" i="18"/>
  <c r="BR81" i="18"/>
  <c r="BY81" i="18"/>
  <c r="BR81" i="13"/>
  <c r="BQ81" i="13"/>
  <c r="BY81" i="13"/>
  <c r="BQ83" i="19"/>
  <c r="BR83" i="19"/>
  <c r="BY83" i="19"/>
  <c r="BR82" i="22"/>
  <c r="BQ82" i="22"/>
  <c r="BY82" i="22"/>
  <c r="BR81" i="34"/>
  <c r="BQ81" i="34"/>
  <c r="BY81" i="34"/>
  <c r="CD81" i="34" s="1"/>
  <c r="CD81" i="22"/>
  <c r="CV80" i="34"/>
  <c r="DA80" i="34" s="1"/>
  <c r="CQ81" i="34"/>
  <c r="CD80" i="13"/>
  <c r="CV82" i="19"/>
  <c r="CQ83" i="19"/>
  <c r="DB78" i="18"/>
  <c r="BR82" i="14"/>
  <c r="BQ82" i="14"/>
  <c r="BY82" i="14"/>
  <c r="CX80" i="18"/>
  <c r="CS81" i="18"/>
  <c r="CQ82" i="14"/>
  <c r="CV81" i="14"/>
  <c r="CV80" i="18"/>
  <c r="CQ81" i="18"/>
  <c r="CR80" i="18"/>
  <c r="CW79" i="18"/>
  <c r="DA79" i="18" s="1"/>
  <c r="CV81" i="22"/>
  <c r="CQ82" i="22"/>
  <c r="CD81" i="14"/>
  <c r="CD80" i="18"/>
  <c r="CD82" i="19"/>
  <c r="DB79" i="33"/>
  <c r="BR81" i="33"/>
  <c r="BQ81" i="33"/>
  <c r="BY81" i="33"/>
  <c r="CD81" i="33" s="1"/>
  <c r="CV80" i="33"/>
  <c r="DA80" i="33" s="1"/>
  <c r="CQ81" i="33"/>
  <c r="AB82" i="34"/>
  <c r="AA82" i="34"/>
  <c r="N82" i="34"/>
  <c r="AC82" i="34"/>
  <c r="BZ82" i="34" s="1"/>
  <c r="AB82" i="33"/>
  <c r="AC82" i="33"/>
  <c r="BZ82" i="33" s="1"/>
  <c r="N82" i="33"/>
  <c r="AA82" i="33"/>
  <c r="AC83" i="22"/>
  <c r="BZ83" i="22" s="1"/>
  <c r="AA83" i="22"/>
  <c r="AB83" i="22"/>
  <c r="AA84" i="19"/>
  <c r="AB84" i="19"/>
  <c r="AC84" i="19"/>
  <c r="BZ84" i="19" s="1"/>
  <c r="BG81" i="18"/>
  <c r="N82" i="18"/>
  <c r="BM82" i="18" s="1"/>
  <c r="AA82" i="18"/>
  <c r="AB82" i="18"/>
  <c r="AC82" i="18"/>
  <c r="BZ82" i="18" s="1"/>
  <c r="AB83" i="14"/>
  <c r="AC83" i="14"/>
  <c r="BZ83" i="14" s="1"/>
  <c r="AA83" i="14"/>
  <c r="AA82" i="13"/>
  <c r="CV80" i="13" s="1"/>
  <c r="AC82" i="13"/>
  <c r="BZ82" i="13" s="1"/>
  <c r="AB82" i="13"/>
  <c r="L341" i="33" l="1"/>
  <c r="N340" i="33"/>
  <c r="L61" i="43"/>
  <c r="DA101" i="40"/>
  <c r="DB101" i="40" s="1"/>
  <c r="DB100" i="40"/>
  <c r="CW102" i="40"/>
  <c r="CR103" i="40"/>
  <c r="N105" i="40"/>
  <c r="L106" i="40"/>
  <c r="BG104" i="40"/>
  <c r="BM104" i="40"/>
  <c r="CX102" i="40"/>
  <c r="CS103" i="40"/>
  <c r="DB79" i="18"/>
  <c r="CV81" i="18"/>
  <c r="CQ82" i="18"/>
  <c r="CD83" i="19"/>
  <c r="CD81" i="13"/>
  <c r="CQ82" i="13"/>
  <c r="CV81" i="34"/>
  <c r="DA81" i="34" s="1"/>
  <c r="DB81" i="34" s="1"/>
  <c r="CQ82" i="34"/>
  <c r="CD82" i="22"/>
  <c r="BQ83" i="14"/>
  <c r="BR83" i="14"/>
  <c r="BY83" i="14"/>
  <c r="BQ82" i="18"/>
  <c r="BR82" i="18"/>
  <c r="BY82" i="18"/>
  <c r="BQ82" i="13"/>
  <c r="BR82" i="13"/>
  <c r="BY82" i="13"/>
  <c r="CR81" i="18"/>
  <c r="CW80" i="18"/>
  <c r="DA80" i="18" s="1"/>
  <c r="DB80" i="18" s="1"/>
  <c r="CQ84" i="19"/>
  <c r="CV83" i="19"/>
  <c r="CV82" i="22"/>
  <c r="CQ83" i="22"/>
  <c r="CQ83" i="14"/>
  <c r="CV82" i="14"/>
  <c r="CX81" i="18"/>
  <c r="CS82" i="18"/>
  <c r="BQ84" i="19"/>
  <c r="BR84" i="19"/>
  <c r="BY84" i="19"/>
  <c r="BQ83" i="22"/>
  <c r="BR83" i="22"/>
  <c r="BY83" i="22"/>
  <c r="BQ82" i="34"/>
  <c r="BR82" i="34"/>
  <c r="BY82" i="34"/>
  <c r="CD82" i="34" s="1"/>
  <c r="CD82" i="14"/>
  <c r="CD81" i="18"/>
  <c r="DB80" i="34"/>
  <c r="DB80" i="33"/>
  <c r="CV81" i="33"/>
  <c r="DA81" i="33" s="1"/>
  <c r="DB81" i="33" s="1"/>
  <c r="CQ82" i="33"/>
  <c r="BR82" i="33"/>
  <c r="BQ82" i="33"/>
  <c r="BY82" i="33"/>
  <c r="CD82" i="33" s="1"/>
  <c r="AC83" i="34"/>
  <c r="BZ83" i="34" s="1"/>
  <c r="N83" i="34"/>
  <c r="AA83" i="34"/>
  <c r="AB83" i="34"/>
  <c r="N83" i="33"/>
  <c r="AB83" i="33"/>
  <c r="AC83" i="33"/>
  <c r="BZ83" i="33" s="1"/>
  <c r="AA83" i="33"/>
  <c r="AB84" i="22"/>
  <c r="AC84" i="22"/>
  <c r="BZ84" i="22" s="1"/>
  <c r="AA84" i="22"/>
  <c r="AB85" i="19"/>
  <c r="AA85" i="19"/>
  <c r="AC85" i="19"/>
  <c r="BZ85" i="19" s="1"/>
  <c r="BG82" i="18"/>
  <c r="N83" i="18"/>
  <c r="BM83" i="18" s="1"/>
  <c r="AA83" i="18"/>
  <c r="AB83" i="18"/>
  <c r="AC83" i="18"/>
  <c r="BZ83" i="18" s="1"/>
  <c r="AA84" i="14"/>
  <c r="CV73" i="14" s="1"/>
  <c r="AB84" i="14"/>
  <c r="AC84" i="14"/>
  <c r="BZ84" i="14" s="1"/>
  <c r="AA83" i="13"/>
  <c r="AB83" i="13"/>
  <c r="AC83" i="13"/>
  <c r="BZ83" i="13" s="1"/>
  <c r="L342" i="33" l="1"/>
  <c r="N341" i="33"/>
  <c r="L62" i="43"/>
  <c r="DA102" i="40"/>
  <c r="CX103" i="40"/>
  <c r="CS104" i="40"/>
  <c r="CW103" i="40"/>
  <c r="CR104" i="40"/>
  <c r="N106" i="40"/>
  <c r="L107" i="40"/>
  <c r="BG105" i="40"/>
  <c r="BM105" i="40"/>
  <c r="BR83" i="13"/>
  <c r="BQ83" i="13"/>
  <c r="BY83" i="13"/>
  <c r="BQ83" i="18"/>
  <c r="BR83" i="18"/>
  <c r="BY83" i="18"/>
  <c r="CV82" i="34"/>
  <c r="DA82" i="34" s="1"/>
  <c r="CQ83" i="34"/>
  <c r="CD82" i="13"/>
  <c r="CD82" i="18"/>
  <c r="BQ84" i="22"/>
  <c r="BR84" i="22"/>
  <c r="BY84" i="22"/>
  <c r="CR82" i="18"/>
  <c r="CW81" i="18"/>
  <c r="DA81" i="18" s="1"/>
  <c r="CV83" i="22"/>
  <c r="CQ84" i="22"/>
  <c r="BR83" i="34"/>
  <c r="BQ83" i="34"/>
  <c r="BY83" i="34"/>
  <c r="CD83" i="34" s="1"/>
  <c r="CD83" i="22"/>
  <c r="CD83" i="14"/>
  <c r="CV82" i="18"/>
  <c r="CQ83" i="18"/>
  <c r="CQ84" i="14"/>
  <c r="BR84" i="14"/>
  <c r="BQ84" i="14"/>
  <c r="BY84" i="14"/>
  <c r="BR85" i="19"/>
  <c r="BQ85" i="19"/>
  <c r="BY85" i="19"/>
  <c r="CV82" i="13"/>
  <c r="CQ83" i="13"/>
  <c r="CX82" i="18"/>
  <c r="CS83" i="18"/>
  <c r="CQ85" i="19"/>
  <c r="CV84" i="19"/>
  <c r="CD84" i="19"/>
  <c r="CQ83" i="33"/>
  <c r="CV82" i="33"/>
  <c r="DA82" i="33" s="1"/>
  <c r="DB82" i="33" s="1"/>
  <c r="BR83" i="33"/>
  <c r="BQ83" i="33"/>
  <c r="BY83" i="33"/>
  <c r="CD83" i="33" s="1"/>
  <c r="AB84" i="34"/>
  <c r="AC84" i="34"/>
  <c r="BZ84" i="34" s="1"/>
  <c r="N84" i="34"/>
  <c r="AA84" i="34"/>
  <c r="N84" i="33"/>
  <c r="AB84" i="33"/>
  <c r="AC84" i="33"/>
  <c r="BZ84" i="33" s="1"/>
  <c r="AA84" i="33"/>
  <c r="AB85" i="22"/>
  <c r="AA85" i="22"/>
  <c r="AC85" i="22"/>
  <c r="BZ85" i="22" s="1"/>
  <c r="AA86" i="19"/>
  <c r="AB86" i="19"/>
  <c r="AC86" i="19"/>
  <c r="BZ86" i="19" s="1"/>
  <c r="AB84" i="18"/>
  <c r="AA84" i="18"/>
  <c r="AC84" i="18"/>
  <c r="BZ84" i="18" s="1"/>
  <c r="N84" i="18"/>
  <c r="BM84" i="18" s="1"/>
  <c r="BG83" i="18"/>
  <c r="AA85" i="14"/>
  <c r="CV83" i="14" s="1"/>
  <c r="AB85" i="14"/>
  <c r="AC85" i="14"/>
  <c r="BZ85" i="14" s="1"/>
  <c r="AB84" i="13"/>
  <c r="AC84" i="13"/>
  <c r="BZ84" i="13" s="1"/>
  <c r="AA84" i="13"/>
  <c r="L343" i="33" l="1"/>
  <c r="N342" i="33"/>
  <c r="L63" i="43"/>
  <c r="DA103" i="40"/>
  <c r="DB103" i="40" s="1"/>
  <c r="DB102" i="40"/>
  <c r="CX105" i="41"/>
  <c r="CW105" i="41"/>
  <c r="N107" i="40"/>
  <c r="L108" i="40"/>
  <c r="CW104" i="40"/>
  <c r="CR105" i="40"/>
  <c r="BM106" i="40"/>
  <c r="BG106" i="40"/>
  <c r="CS105" i="40"/>
  <c r="CX104" i="40"/>
  <c r="DB81" i="18"/>
  <c r="BR84" i="34"/>
  <c r="BQ84" i="34"/>
  <c r="BY84" i="34"/>
  <c r="CD84" i="34" s="1"/>
  <c r="BR85" i="14"/>
  <c r="BQ85" i="14"/>
  <c r="BY85" i="14"/>
  <c r="BQ86" i="19"/>
  <c r="BR86" i="19"/>
  <c r="BY86" i="19"/>
  <c r="BR85" i="22"/>
  <c r="BQ85" i="22"/>
  <c r="BY85" i="22"/>
  <c r="CD85" i="19"/>
  <c r="CD84" i="22"/>
  <c r="CD83" i="18"/>
  <c r="CQ85" i="14"/>
  <c r="CV83" i="18"/>
  <c r="CQ84" i="18"/>
  <c r="CS84" i="18"/>
  <c r="CX83" i="18"/>
  <c r="CD84" i="14"/>
  <c r="CD83" i="13"/>
  <c r="CV85" i="19"/>
  <c r="CQ86" i="19"/>
  <c r="CV83" i="13"/>
  <c r="CQ84" i="13"/>
  <c r="BR84" i="13"/>
  <c r="BQ84" i="13"/>
  <c r="BY84" i="13"/>
  <c r="CR83" i="18"/>
  <c r="CW82" i="18"/>
  <c r="DA82" i="18" s="1"/>
  <c r="BR84" i="18"/>
  <c r="BQ84" i="18"/>
  <c r="BY84" i="18"/>
  <c r="CQ85" i="22"/>
  <c r="CV84" i="22"/>
  <c r="CV83" i="34"/>
  <c r="DA83" i="34" s="1"/>
  <c r="DB83" i="34" s="1"/>
  <c r="CQ84" i="34"/>
  <c r="DB82" i="34"/>
  <c r="BQ84" i="33"/>
  <c r="BR84" i="33"/>
  <c r="BY84" i="33"/>
  <c r="CD84" i="33" s="1"/>
  <c r="CQ84" i="33"/>
  <c r="CV83" i="33"/>
  <c r="DA83" i="33" s="1"/>
  <c r="AC85" i="34"/>
  <c r="BZ85" i="34" s="1"/>
  <c r="N85" i="34"/>
  <c r="AB85" i="34"/>
  <c r="AA85" i="34"/>
  <c r="N85" i="33"/>
  <c r="AA85" i="33"/>
  <c r="AB85" i="33"/>
  <c r="AC85" i="33"/>
  <c r="BZ85" i="33" s="1"/>
  <c r="AB86" i="22"/>
  <c r="AC86" i="22"/>
  <c r="BZ86" i="22" s="1"/>
  <c r="AA86" i="22"/>
  <c r="AA87" i="19"/>
  <c r="AB87" i="19"/>
  <c r="AC87" i="19"/>
  <c r="BZ87" i="19" s="1"/>
  <c r="BG84" i="18"/>
  <c r="AB85" i="18"/>
  <c r="N85" i="18"/>
  <c r="BM85" i="18" s="1"/>
  <c r="AC85" i="18"/>
  <c r="BZ85" i="18" s="1"/>
  <c r="AA85" i="18"/>
  <c r="AA86" i="14"/>
  <c r="AC86" i="14"/>
  <c r="BZ86" i="14" s="1"/>
  <c r="AB86" i="14"/>
  <c r="AC85" i="13"/>
  <c r="BZ85" i="13" s="1"/>
  <c r="AA85" i="13"/>
  <c r="AB85" i="13"/>
  <c r="N343" i="33" l="1"/>
  <c r="L344" i="33"/>
  <c r="L64" i="43"/>
  <c r="DA104" i="40"/>
  <c r="DB104" i="40" s="1"/>
  <c r="CR106" i="40"/>
  <c r="CW105" i="40"/>
  <c r="CX105" i="40"/>
  <c r="CS106" i="40"/>
  <c r="BM107" i="40"/>
  <c r="BG107" i="40"/>
  <c r="N108" i="40"/>
  <c r="L109" i="40"/>
  <c r="DB82" i="18"/>
  <c r="CV86" i="19"/>
  <c r="CQ87" i="19"/>
  <c r="CD84" i="18"/>
  <c r="CD84" i="13"/>
  <c r="CD86" i="19"/>
  <c r="BQ85" i="13"/>
  <c r="BR85" i="13"/>
  <c r="BY85" i="13"/>
  <c r="CX84" i="18"/>
  <c r="CS85" i="18"/>
  <c r="BQ87" i="19"/>
  <c r="BR87" i="19"/>
  <c r="BY87" i="19"/>
  <c r="CD85" i="14"/>
  <c r="BQ85" i="18"/>
  <c r="BR85" i="18"/>
  <c r="BY85" i="18"/>
  <c r="BR86" i="22"/>
  <c r="BQ86" i="22"/>
  <c r="BY86" i="22"/>
  <c r="BR85" i="34"/>
  <c r="BQ85" i="34"/>
  <c r="BY85" i="34"/>
  <c r="CD85" i="34" s="1"/>
  <c r="CD85" i="22"/>
  <c r="CQ85" i="13"/>
  <c r="CV84" i="13"/>
  <c r="CV85" i="22"/>
  <c r="CQ86" i="22"/>
  <c r="BR86" i="14"/>
  <c r="BQ86" i="14"/>
  <c r="BY86" i="14"/>
  <c r="CQ86" i="14"/>
  <c r="CV85" i="14"/>
  <c r="CQ85" i="18"/>
  <c r="CV84" i="18"/>
  <c r="CW83" i="18"/>
  <c r="DA83" i="18" s="1"/>
  <c r="CR84" i="18"/>
  <c r="CV84" i="34"/>
  <c r="DA84" i="34" s="1"/>
  <c r="CQ85" i="34"/>
  <c r="DB83" i="33"/>
  <c r="CV84" i="33"/>
  <c r="DA84" i="33" s="1"/>
  <c r="CQ85" i="33"/>
  <c r="BR85" i="33"/>
  <c r="BQ85" i="33"/>
  <c r="BY85" i="33"/>
  <c r="CD85" i="33" s="1"/>
  <c r="AB86" i="34"/>
  <c r="N86" i="34"/>
  <c r="AC86" i="34"/>
  <c r="BZ86" i="34" s="1"/>
  <c r="AA86" i="34"/>
  <c r="AB86" i="33"/>
  <c r="AA86" i="33"/>
  <c r="AC86" i="33"/>
  <c r="BZ86" i="33" s="1"/>
  <c r="N86" i="33"/>
  <c r="AB87" i="22"/>
  <c r="AA87" i="22"/>
  <c r="AC87" i="22"/>
  <c r="BZ87" i="22" s="1"/>
  <c r="AA88" i="19"/>
  <c r="AB88" i="19"/>
  <c r="AC88" i="19"/>
  <c r="BZ88" i="19" s="1"/>
  <c r="BG85" i="18"/>
  <c r="N86" i="18"/>
  <c r="BM86" i="18" s="1"/>
  <c r="AA86" i="18"/>
  <c r="AB86" i="18"/>
  <c r="AC86" i="18"/>
  <c r="BZ86" i="18" s="1"/>
  <c r="AB87" i="14"/>
  <c r="AC87" i="14"/>
  <c r="BZ87" i="14" s="1"/>
  <c r="AA87" i="14"/>
  <c r="AC86" i="13"/>
  <c r="BZ86" i="13" s="1"/>
  <c r="AB86" i="13"/>
  <c r="AA86" i="13"/>
  <c r="N344" i="33" l="1"/>
  <c r="L345" i="33"/>
  <c r="L65" i="43"/>
  <c r="DA105" i="40"/>
  <c r="CR107" i="40"/>
  <c r="CW106" i="40"/>
  <c r="CS107" i="40"/>
  <c r="CX106" i="40"/>
  <c r="BG108" i="40"/>
  <c r="BM108" i="40"/>
  <c r="L110" i="40"/>
  <c r="N109" i="40"/>
  <c r="CV85" i="18"/>
  <c r="CQ86" i="18"/>
  <c r="CD85" i="13"/>
  <c r="BQ86" i="18"/>
  <c r="BR86" i="18"/>
  <c r="BY86" i="18"/>
  <c r="BQ87" i="22"/>
  <c r="BR87" i="22"/>
  <c r="BY87" i="22"/>
  <c r="CD85" i="18"/>
  <c r="DB83" i="18"/>
  <c r="BR88" i="19"/>
  <c r="BQ88" i="19"/>
  <c r="BY88" i="19"/>
  <c r="BR87" i="14"/>
  <c r="BQ87" i="14"/>
  <c r="BY87" i="14"/>
  <c r="CR85" i="18"/>
  <c r="CW84" i="18"/>
  <c r="DA84" i="18" s="1"/>
  <c r="CV86" i="22"/>
  <c r="CQ87" i="22"/>
  <c r="CV85" i="34"/>
  <c r="DA85" i="34" s="1"/>
  <c r="DB85" i="34" s="1"/>
  <c r="CQ86" i="34"/>
  <c r="CD86" i="14"/>
  <c r="BR86" i="13"/>
  <c r="BQ86" i="13"/>
  <c r="BY86" i="13"/>
  <c r="CQ86" i="13"/>
  <c r="CV85" i="13"/>
  <c r="CV86" i="14"/>
  <c r="CQ87" i="14"/>
  <c r="CX85" i="18"/>
  <c r="CS86" i="18"/>
  <c r="CQ88" i="19"/>
  <c r="CV87" i="19"/>
  <c r="BR86" i="34"/>
  <c r="BQ86" i="34"/>
  <c r="BY86" i="34"/>
  <c r="CD86" i="34" s="1"/>
  <c r="CD86" i="22"/>
  <c r="CD87" i="19"/>
  <c r="DB84" i="34"/>
  <c r="BR86" i="33"/>
  <c r="BQ86" i="33"/>
  <c r="BY86" i="33"/>
  <c r="CD86" i="33" s="1"/>
  <c r="CV85" i="33"/>
  <c r="DA85" i="33" s="1"/>
  <c r="CQ86" i="33"/>
  <c r="DB84" i="33"/>
  <c r="AB87" i="34"/>
  <c r="N87" i="34"/>
  <c r="AA87" i="34"/>
  <c r="AC87" i="34"/>
  <c r="BZ87" i="34" s="1"/>
  <c r="AC87" i="33"/>
  <c r="BZ87" i="33" s="1"/>
  <c r="N87" i="33"/>
  <c r="AB87" i="33"/>
  <c r="AA87" i="33"/>
  <c r="AB88" i="22"/>
  <c r="AA88" i="22"/>
  <c r="AC88" i="22"/>
  <c r="BZ88" i="22" s="1"/>
  <c r="AB89" i="19"/>
  <c r="AC89" i="19"/>
  <c r="BZ89" i="19" s="1"/>
  <c r="AA89" i="19"/>
  <c r="BG86" i="18"/>
  <c r="N87" i="18"/>
  <c r="BM87" i="18" s="1"/>
  <c r="AA87" i="18"/>
  <c r="AB87" i="18"/>
  <c r="AC87" i="18"/>
  <c r="BZ87" i="18" s="1"/>
  <c r="AC88" i="14"/>
  <c r="BZ88" i="14" s="1"/>
  <c r="AA88" i="14"/>
  <c r="AB88" i="14"/>
  <c r="AB87" i="13"/>
  <c r="AA87" i="13"/>
  <c r="AC87" i="13"/>
  <c r="BZ87" i="13" s="1"/>
  <c r="L346" i="33" l="1"/>
  <c r="N345" i="33"/>
  <c r="L66" i="43"/>
  <c r="DA106" i="40"/>
  <c r="DB106" i="40" s="1"/>
  <c r="DB105" i="40"/>
  <c r="BM109" i="40"/>
  <c r="BG109" i="40"/>
  <c r="CR108" i="40"/>
  <c r="CW107" i="40"/>
  <c r="L111" i="40"/>
  <c r="N110" i="40"/>
  <c r="CS108" i="40"/>
  <c r="CX107" i="40"/>
  <c r="DB84" i="18"/>
  <c r="BQ87" i="18"/>
  <c r="BR87" i="18"/>
  <c r="BY87" i="18"/>
  <c r="BQ89" i="19"/>
  <c r="BR89" i="19"/>
  <c r="BY89" i="19"/>
  <c r="CV86" i="34"/>
  <c r="DA86" i="34" s="1"/>
  <c r="CQ87" i="34"/>
  <c r="CD87" i="14"/>
  <c r="CV86" i="13"/>
  <c r="CQ87" i="13"/>
  <c r="CV86" i="18"/>
  <c r="CQ87" i="18"/>
  <c r="CQ88" i="14"/>
  <c r="CV87" i="14"/>
  <c r="CR86" i="18"/>
  <c r="CW85" i="18"/>
  <c r="DA85" i="18" s="1"/>
  <c r="DB85" i="18" s="1"/>
  <c r="CV87" i="22"/>
  <c r="CQ88" i="22"/>
  <c r="BQ88" i="22"/>
  <c r="BR88" i="22"/>
  <c r="BY88" i="22"/>
  <c r="CD86" i="18"/>
  <c r="BQ87" i="13"/>
  <c r="BR87" i="13"/>
  <c r="BY87" i="13"/>
  <c r="BR88" i="14"/>
  <c r="BQ88" i="14"/>
  <c r="BY88" i="14"/>
  <c r="CS87" i="18"/>
  <c r="CX86" i="18"/>
  <c r="CV88" i="19"/>
  <c r="CQ89" i="19"/>
  <c r="BR87" i="34"/>
  <c r="BQ87" i="34"/>
  <c r="BY87" i="34"/>
  <c r="CD87" i="34" s="1"/>
  <c r="CD86" i="13"/>
  <c r="CD88" i="19"/>
  <c r="CD87" i="22"/>
  <c r="DB85" i="33"/>
  <c r="BR87" i="33"/>
  <c r="BQ87" i="33"/>
  <c r="BY87" i="33"/>
  <c r="CD87" i="33" s="1"/>
  <c r="CV86" i="33"/>
  <c r="DA86" i="33" s="1"/>
  <c r="CQ87" i="33"/>
  <c r="N88" i="34"/>
  <c r="AA88" i="34"/>
  <c r="AC88" i="34"/>
  <c r="BZ88" i="34" s="1"/>
  <c r="AB88" i="34"/>
  <c r="N88" i="33"/>
  <c r="AB88" i="33"/>
  <c r="AA88" i="33"/>
  <c r="AC88" i="33"/>
  <c r="BZ88" i="33" s="1"/>
  <c r="AB89" i="22"/>
  <c r="AA89" i="22"/>
  <c r="AC89" i="22"/>
  <c r="BZ89" i="22" s="1"/>
  <c r="AA90" i="19"/>
  <c r="AB90" i="19"/>
  <c r="AC90" i="19"/>
  <c r="BZ90" i="19" s="1"/>
  <c r="BG87" i="18"/>
  <c r="AB88" i="18"/>
  <c r="N88" i="18"/>
  <c r="BM88" i="18" s="1"/>
  <c r="AA88" i="18"/>
  <c r="AC88" i="18"/>
  <c r="BZ88" i="18" s="1"/>
  <c r="AA89" i="14"/>
  <c r="AB89" i="14"/>
  <c r="AC89" i="14"/>
  <c r="BZ89" i="14" s="1"/>
  <c r="AB88" i="13"/>
  <c r="AA88" i="13"/>
  <c r="AC88" i="13"/>
  <c r="BZ88" i="13" s="1"/>
  <c r="N346" i="33" l="1"/>
  <c r="L347" i="33"/>
  <c r="L67" i="43"/>
  <c r="DA107" i="40"/>
  <c r="DB107" i="40" s="1"/>
  <c r="CR109" i="40"/>
  <c r="CW108" i="40"/>
  <c r="BG110" i="40"/>
  <c r="BM110" i="40"/>
  <c r="CX108" i="40"/>
  <c r="CS109" i="40"/>
  <c r="N111" i="40"/>
  <c r="L112" i="40"/>
  <c r="DB86" i="34"/>
  <c r="CS88" i="18"/>
  <c r="CX87" i="18"/>
  <c r="BQ89" i="22"/>
  <c r="BR89" i="22"/>
  <c r="BY89" i="22"/>
  <c r="CV87" i="34"/>
  <c r="DA87" i="34" s="1"/>
  <c r="DB87" i="34" s="1"/>
  <c r="CQ88" i="34"/>
  <c r="CD88" i="14"/>
  <c r="BR88" i="13"/>
  <c r="BQ88" i="13"/>
  <c r="BY88" i="13"/>
  <c r="BQ90" i="19"/>
  <c r="BR90" i="19"/>
  <c r="BY90" i="19"/>
  <c r="CQ88" i="18"/>
  <c r="CV87" i="18"/>
  <c r="CQ89" i="22"/>
  <c r="CV88" i="22"/>
  <c r="CD87" i="13"/>
  <c r="CD88" i="22"/>
  <c r="CD89" i="19"/>
  <c r="BR89" i="14"/>
  <c r="BQ89" i="14"/>
  <c r="BY89" i="14"/>
  <c r="BR88" i="18"/>
  <c r="BQ88" i="18"/>
  <c r="BY88" i="18"/>
  <c r="CV87" i="13"/>
  <c r="CQ88" i="13"/>
  <c r="CV88" i="14"/>
  <c r="CQ89" i="14"/>
  <c r="CR87" i="18"/>
  <c r="CW86" i="18"/>
  <c r="DA86" i="18" s="1"/>
  <c r="CV89" i="19"/>
  <c r="CQ90" i="19"/>
  <c r="BR88" i="34"/>
  <c r="BQ88" i="34"/>
  <c r="BY88" i="34"/>
  <c r="CD88" i="34" s="1"/>
  <c r="CD87" i="18"/>
  <c r="BR88" i="33"/>
  <c r="BQ88" i="33"/>
  <c r="BY88" i="33"/>
  <c r="CD88" i="33" s="1"/>
  <c r="CV87" i="33"/>
  <c r="DA87" i="33" s="1"/>
  <c r="CQ88" i="33"/>
  <c r="DB86" i="33"/>
  <c r="AC89" i="34"/>
  <c r="BZ89" i="34" s="1"/>
  <c r="AA89" i="34"/>
  <c r="AB89" i="34"/>
  <c r="N89" i="34"/>
  <c r="AC89" i="33"/>
  <c r="BZ89" i="33" s="1"/>
  <c r="AB89" i="33"/>
  <c r="AA89" i="33"/>
  <c r="N89" i="33"/>
  <c r="AA90" i="22"/>
  <c r="AC90" i="22"/>
  <c r="BZ90" i="22" s="1"/>
  <c r="AB90" i="22"/>
  <c r="AC91" i="19"/>
  <c r="BZ91" i="19" s="1"/>
  <c r="AB91" i="19"/>
  <c r="AA91" i="19"/>
  <c r="BG88" i="18"/>
  <c r="AB89" i="18"/>
  <c r="AC89" i="18"/>
  <c r="BZ89" i="18" s="1"/>
  <c r="N89" i="18"/>
  <c r="BM89" i="18" s="1"/>
  <c r="AA89" i="18"/>
  <c r="AA90" i="14"/>
  <c r="AC90" i="14"/>
  <c r="BZ90" i="14" s="1"/>
  <c r="AB90" i="14"/>
  <c r="AA89" i="13"/>
  <c r="AB89" i="13"/>
  <c r="AC89" i="13"/>
  <c r="BZ89" i="13" s="1"/>
  <c r="N347" i="33" l="1"/>
  <c r="L348" i="33"/>
  <c r="L68" i="43"/>
  <c r="DA108" i="40"/>
  <c r="N112" i="40"/>
  <c r="L113" i="40"/>
  <c r="CS110" i="40"/>
  <c r="CX109" i="40"/>
  <c r="BM111" i="40"/>
  <c r="BG111" i="40"/>
  <c r="CR110" i="40"/>
  <c r="CW109" i="40"/>
  <c r="CD88" i="13"/>
  <c r="BQ90" i="14"/>
  <c r="BR90" i="14"/>
  <c r="BY90" i="14"/>
  <c r="CS89" i="18"/>
  <c r="CX88" i="18"/>
  <c r="BR89" i="34"/>
  <c r="BQ89" i="34"/>
  <c r="BY89" i="34"/>
  <c r="CD89" i="34" s="1"/>
  <c r="BQ89" i="13"/>
  <c r="BR89" i="13"/>
  <c r="BY89" i="13"/>
  <c r="CV90" i="19"/>
  <c r="CQ91" i="19"/>
  <c r="CQ89" i="34"/>
  <c r="CV88" i="34"/>
  <c r="DA88" i="34" s="1"/>
  <c r="DB88" i="34" s="1"/>
  <c r="DB86" i="18"/>
  <c r="CQ90" i="14"/>
  <c r="CV89" i="14"/>
  <c r="CQ89" i="18"/>
  <c r="CV88" i="18"/>
  <c r="CW87" i="18"/>
  <c r="DA87" i="18" s="1"/>
  <c r="CR88" i="18"/>
  <c r="CQ90" i="22"/>
  <c r="CV89" i="22"/>
  <c r="BR90" i="22"/>
  <c r="BQ90" i="22"/>
  <c r="BY90" i="22"/>
  <c r="CD89" i="14"/>
  <c r="CQ89" i="13"/>
  <c r="CV88" i="13"/>
  <c r="BR89" i="18"/>
  <c r="BQ89" i="18"/>
  <c r="BY89" i="18"/>
  <c r="BQ91" i="19"/>
  <c r="BR91" i="19"/>
  <c r="BY91" i="19"/>
  <c r="CD88" i="18"/>
  <c r="CD90" i="19"/>
  <c r="CD89" i="22"/>
  <c r="CV88" i="33"/>
  <c r="DA88" i="33" s="1"/>
  <c r="CQ89" i="33"/>
  <c r="BR89" i="33"/>
  <c r="BQ89" i="33"/>
  <c r="BY89" i="33"/>
  <c r="CD89" i="33" s="1"/>
  <c r="DB87" i="33"/>
  <c r="AC90" i="34"/>
  <c r="BZ90" i="34" s="1"/>
  <c r="N90" i="34"/>
  <c r="AB90" i="34"/>
  <c r="AA90" i="34"/>
  <c r="AB90" i="33"/>
  <c r="AC90" i="33"/>
  <c r="BZ90" i="33" s="1"/>
  <c r="N90" i="33"/>
  <c r="AA90" i="33"/>
  <c r="AC91" i="22"/>
  <c r="BZ91" i="22" s="1"/>
  <c r="AB91" i="22"/>
  <c r="AA91" i="22"/>
  <c r="CV80" i="22" s="1"/>
  <c r="AA92" i="19"/>
  <c r="AB92" i="19"/>
  <c r="AC92" i="19"/>
  <c r="BZ92" i="19" s="1"/>
  <c r="BG89" i="18"/>
  <c r="N90" i="18"/>
  <c r="BM90" i="18" s="1"/>
  <c r="AA90" i="18"/>
  <c r="AB90" i="18"/>
  <c r="AC90" i="18"/>
  <c r="BZ90" i="18" s="1"/>
  <c r="AB91" i="14"/>
  <c r="AC91" i="14"/>
  <c r="BZ91" i="14" s="1"/>
  <c r="AA91" i="14"/>
  <c r="AA90" i="13"/>
  <c r="CV81" i="13" s="1"/>
  <c r="AB90" i="13"/>
  <c r="AC90" i="13"/>
  <c r="BZ90" i="13" s="1"/>
  <c r="L349" i="33" l="1"/>
  <c r="N348" i="33"/>
  <c r="L69" i="43"/>
  <c r="DA109" i="40"/>
  <c r="DB108" i="40"/>
  <c r="L114" i="40"/>
  <c r="N113" i="40"/>
  <c r="CW110" i="40"/>
  <c r="CR111" i="40"/>
  <c r="BM112" i="40"/>
  <c r="BG112" i="40"/>
  <c r="CX110" i="40"/>
  <c r="CS111" i="40"/>
  <c r="DB87" i="18"/>
  <c r="BR90" i="18"/>
  <c r="BQ90" i="18"/>
  <c r="BY90" i="18"/>
  <c r="CV91" i="19"/>
  <c r="CQ92" i="19"/>
  <c r="BQ90" i="34"/>
  <c r="BR90" i="34"/>
  <c r="BY90" i="34"/>
  <c r="CD90" i="34" s="1"/>
  <c r="CD90" i="22"/>
  <c r="CW88" i="18"/>
  <c r="DA88" i="18" s="1"/>
  <c r="CR89" i="18"/>
  <c r="CV89" i="34"/>
  <c r="DA89" i="34" s="1"/>
  <c r="DB89" i="34" s="1"/>
  <c r="CQ90" i="34"/>
  <c r="CD90" i="14"/>
  <c r="BQ91" i="14"/>
  <c r="BR91" i="14"/>
  <c r="BY91" i="14"/>
  <c r="CV89" i="13"/>
  <c r="CQ90" i="13"/>
  <c r="BQ92" i="19"/>
  <c r="BR92" i="19"/>
  <c r="BY92" i="19"/>
  <c r="CD91" i="19"/>
  <c r="CQ91" i="14"/>
  <c r="CV90" i="14"/>
  <c r="CS90" i="18"/>
  <c r="CX89" i="18"/>
  <c r="BQ91" i="22"/>
  <c r="BR91" i="22"/>
  <c r="BY91" i="22"/>
  <c r="BR90" i="13"/>
  <c r="BQ90" i="13"/>
  <c r="BY90" i="13"/>
  <c r="CQ90" i="18"/>
  <c r="CV89" i="18"/>
  <c r="CQ91" i="22"/>
  <c r="CV90" i="22"/>
  <c r="CD89" i="18"/>
  <c r="CD89" i="13"/>
  <c r="DB88" i="33"/>
  <c r="CV89" i="33"/>
  <c r="DA89" i="33" s="1"/>
  <c r="CQ90" i="33"/>
  <c r="BQ90" i="33"/>
  <c r="BR90" i="33"/>
  <c r="BY90" i="33"/>
  <c r="CD90" i="33" s="1"/>
  <c r="N91" i="34"/>
  <c r="AC91" i="34"/>
  <c r="BZ91" i="34" s="1"/>
  <c r="AB91" i="34"/>
  <c r="AA91" i="34"/>
  <c r="N91" i="33"/>
  <c r="AA91" i="33"/>
  <c r="AB91" i="33"/>
  <c r="AC91" i="33"/>
  <c r="BZ91" i="33" s="1"/>
  <c r="AB92" i="22"/>
  <c r="AC92" i="22"/>
  <c r="BZ92" i="22" s="1"/>
  <c r="AA92" i="22"/>
  <c r="AB93" i="19"/>
  <c r="AC93" i="19"/>
  <c r="BZ93" i="19" s="1"/>
  <c r="AA93" i="19"/>
  <c r="BG90" i="18"/>
  <c r="N91" i="18"/>
  <c r="BM91" i="18" s="1"/>
  <c r="AA91" i="18"/>
  <c r="AB91" i="18"/>
  <c r="AC91" i="18"/>
  <c r="BZ91" i="18" s="1"/>
  <c r="AC92" i="14"/>
  <c r="BZ92" i="14" s="1"/>
  <c r="AA92" i="14"/>
  <c r="AB92" i="14"/>
  <c r="AA91" i="13"/>
  <c r="AB91" i="13"/>
  <c r="AC91" i="13"/>
  <c r="BZ91" i="13" s="1"/>
  <c r="L350" i="33" l="1"/>
  <c r="N349" i="33"/>
  <c r="L70" i="43"/>
  <c r="DA110" i="40"/>
  <c r="DB110" i="40" s="1"/>
  <c r="DB109" i="40"/>
  <c r="BG113" i="40"/>
  <c r="BM113" i="40"/>
  <c r="CX111" i="40"/>
  <c r="CS112" i="40"/>
  <c r="L115" i="40"/>
  <c r="N114" i="40"/>
  <c r="CR112" i="40"/>
  <c r="CW111" i="40"/>
  <c r="CW89" i="18"/>
  <c r="DA89" i="18" s="1"/>
  <c r="DB89" i="18" s="1"/>
  <c r="CR90" i="18"/>
  <c r="CX90" i="18"/>
  <c r="CS91" i="18"/>
  <c r="CQ92" i="22"/>
  <c r="CQ91" i="34"/>
  <c r="CV90" i="34"/>
  <c r="DA90" i="34" s="1"/>
  <c r="CV91" i="14"/>
  <c r="CQ92" i="14"/>
  <c r="CV90" i="18"/>
  <c r="CQ91" i="18"/>
  <c r="CD90" i="13"/>
  <c r="CD92" i="19"/>
  <c r="DB88" i="18"/>
  <c r="BQ93" i="19"/>
  <c r="BR93" i="19"/>
  <c r="BY93" i="19"/>
  <c r="CD91" i="22"/>
  <c r="CD91" i="14"/>
  <c r="CQ91" i="13"/>
  <c r="CV90" i="13"/>
  <c r="BR91" i="13"/>
  <c r="BQ91" i="13"/>
  <c r="BY91" i="13"/>
  <c r="BR92" i="14"/>
  <c r="BQ92" i="14"/>
  <c r="BY92" i="14"/>
  <c r="BR91" i="18"/>
  <c r="BQ91" i="18"/>
  <c r="BY91" i="18"/>
  <c r="CV92" i="19"/>
  <c r="CQ93" i="19"/>
  <c r="BR92" i="22"/>
  <c r="BQ92" i="22"/>
  <c r="BY92" i="22"/>
  <c r="BQ91" i="34"/>
  <c r="BR91" i="34"/>
  <c r="BY91" i="34"/>
  <c r="CD91" i="34" s="1"/>
  <c r="CD90" i="18"/>
  <c r="BR91" i="33"/>
  <c r="BQ91" i="33"/>
  <c r="BY91" i="33"/>
  <c r="CD91" i="33" s="1"/>
  <c r="DB89" i="33"/>
  <c r="CQ91" i="33"/>
  <c r="CV90" i="33"/>
  <c r="DA90" i="33" s="1"/>
  <c r="AA92" i="34"/>
  <c r="AC92" i="34"/>
  <c r="BZ92" i="34" s="1"/>
  <c r="AB92" i="34"/>
  <c r="N92" i="34"/>
  <c r="N92" i="33"/>
  <c r="AC92" i="33"/>
  <c r="BZ92" i="33" s="1"/>
  <c r="AB92" i="33"/>
  <c r="AA92" i="33"/>
  <c r="AB93" i="22"/>
  <c r="AA93" i="22"/>
  <c r="AC93" i="22"/>
  <c r="BZ93" i="22" s="1"/>
  <c r="AA94" i="19"/>
  <c r="AC94" i="19"/>
  <c r="BZ94" i="19" s="1"/>
  <c r="AB94" i="19"/>
  <c r="BG91" i="18"/>
  <c r="AB92" i="18"/>
  <c r="AA92" i="18"/>
  <c r="AC92" i="18"/>
  <c r="BZ92" i="18" s="1"/>
  <c r="N92" i="18"/>
  <c r="BM92" i="18" s="1"/>
  <c r="AA93" i="14"/>
  <c r="AC93" i="14"/>
  <c r="BZ93" i="14" s="1"/>
  <c r="AB93" i="14"/>
  <c r="AB92" i="13"/>
  <c r="AA92" i="13"/>
  <c r="CV3" i="13" s="1"/>
  <c r="AC92" i="13"/>
  <c r="BZ92" i="13" s="1"/>
  <c r="N350" i="33" l="1"/>
  <c r="L351" i="33"/>
  <c r="L71" i="43"/>
  <c r="DA111" i="40"/>
  <c r="BM114" i="40"/>
  <c r="BG114" i="40"/>
  <c r="N115" i="40"/>
  <c r="L116" i="40"/>
  <c r="CX112" i="40"/>
  <c r="CS113" i="40"/>
  <c r="CR113" i="40"/>
  <c r="CW112" i="40"/>
  <c r="DB90" i="34"/>
  <c r="CV91" i="18"/>
  <c r="CQ92" i="18"/>
  <c r="CD91" i="18"/>
  <c r="CQ92" i="13"/>
  <c r="CQ94" i="19"/>
  <c r="CV93" i="19"/>
  <c r="CD92" i="14"/>
  <c r="BQ94" i="19"/>
  <c r="BR94" i="19"/>
  <c r="BY94" i="19"/>
  <c r="BR93" i="22"/>
  <c r="BQ93" i="22"/>
  <c r="BY93" i="22"/>
  <c r="BR93" i="14"/>
  <c r="BQ93" i="14"/>
  <c r="BY93" i="14"/>
  <c r="BR92" i="34"/>
  <c r="BQ92" i="34"/>
  <c r="BY92" i="34"/>
  <c r="CD92" i="34" s="1"/>
  <c r="CD92" i="22"/>
  <c r="CX91" i="18"/>
  <c r="CS92" i="18"/>
  <c r="CW90" i="18"/>
  <c r="DA90" i="18" s="1"/>
  <c r="CR91" i="18"/>
  <c r="CV92" i="22"/>
  <c r="CQ93" i="22"/>
  <c r="BR92" i="13"/>
  <c r="BQ92" i="13"/>
  <c r="BY92" i="13"/>
  <c r="CV92" i="14"/>
  <c r="CQ93" i="14"/>
  <c r="BQ92" i="18"/>
  <c r="BR92" i="18"/>
  <c r="BY92" i="18"/>
  <c r="CV91" i="34"/>
  <c r="DA91" i="34" s="1"/>
  <c r="CQ92" i="34"/>
  <c r="CD91" i="13"/>
  <c r="CD93" i="19"/>
  <c r="DB90" i="33"/>
  <c r="BR92" i="33"/>
  <c r="BQ92" i="33"/>
  <c r="BY92" i="33"/>
  <c r="CD92" i="33" s="1"/>
  <c r="CV91" i="33"/>
  <c r="DA91" i="33" s="1"/>
  <c r="CQ92" i="33"/>
  <c r="N93" i="34"/>
  <c r="AC93" i="34"/>
  <c r="BZ93" i="34" s="1"/>
  <c r="AA93" i="34"/>
  <c r="AB93" i="34"/>
  <c r="AB93" i="33"/>
  <c r="AA93" i="33"/>
  <c r="AC93" i="33"/>
  <c r="BZ93" i="33" s="1"/>
  <c r="N93" i="33"/>
  <c r="AB94" i="22"/>
  <c r="AC94" i="22"/>
  <c r="BZ94" i="22" s="1"/>
  <c r="AA94" i="22"/>
  <c r="AA95" i="19"/>
  <c r="AB95" i="19"/>
  <c r="AC95" i="19"/>
  <c r="BZ95" i="19" s="1"/>
  <c r="BG92" i="18"/>
  <c r="AB93" i="18"/>
  <c r="N93" i="18"/>
  <c r="BM93" i="18" s="1"/>
  <c r="AC93" i="18"/>
  <c r="BZ93" i="18" s="1"/>
  <c r="AA93" i="18"/>
  <c r="AA94" i="14"/>
  <c r="AC94" i="14"/>
  <c r="BZ94" i="14" s="1"/>
  <c r="AB94" i="14"/>
  <c r="AC93" i="13"/>
  <c r="BZ93" i="13" s="1"/>
  <c r="AA93" i="13"/>
  <c r="CV91" i="13" s="1"/>
  <c r="AB93" i="13"/>
  <c r="L352" i="33" l="1"/>
  <c r="N351" i="33"/>
  <c r="L72" i="43"/>
  <c r="DA112" i="40"/>
  <c r="DB111" i="40"/>
  <c r="BM115" i="40"/>
  <c r="BG115" i="40"/>
  <c r="N116" i="40"/>
  <c r="L117" i="40"/>
  <c r="CR114" i="40"/>
  <c r="CW113" i="40"/>
  <c r="CX113" i="40"/>
  <c r="CS114" i="40"/>
  <c r="CD93" i="14"/>
  <c r="CD94" i="19"/>
  <c r="BR93" i="13"/>
  <c r="BQ93" i="13"/>
  <c r="BY93" i="13"/>
  <c r="CS93" i="18"/>
  <c r="CX92" i="18"/>
  <c r="BR95" i="19"/>
  <c r="BQ95" i="19"/>
  <c r="BY95" i="19"/>
  <c r="CV93" i="22"/>
  <c r="CQ94" i="22"/>
  <c r="CD92" i="18"/>
  <c r="CQ93" i="13"/>
  <c r="BQ93" i="18"/>
  <c r="BR93" i="18"/>
  <c r="BY93" i="18"/>
  <c r="CV94" i="19"/>
  <c r="CQ95" i="19"/>
  <c r="BR94" i="14"/>
  <c r="BQ94" i="14"/>
  <c r="BY94" i="14"/>
  <c r="CQ93" i="34"/>
  <c r="CV92" i="34"/>
  <c r="DA92" i="34" s="1"/>
  <c r="DB92" i="34" s="1"/>
  <c r="CV93" i="14"/>
  <c r="CQ94" i="14"/>
  <c r="CQ93" i="18"/>
  <c r="CV92" i="18"/>
  <c r="CR92" i="18"/>
  <c r="CW91" i="18"/>
  <c r="DA91" i="18" s="1"/>
  <c r="DB91" i="18" s="1"/>
  <c r="BR94" i="22"/>
  <c r="BQ94" i="22"/>
  <c r="BY94" i="22"/>
  <c r="BQ93" i="34"/>
  <c r="BR93" i="34"/>
  <c r="BY93" i="34"/>
  <c r="CD93" i="34" s="1"/>
  <c r="CD92" i="13"/>
  <c r="CD93" i="22"/>
  <c r="DB90" i="18"/>
  <c r="DB91" i="34"/>
  <c r="DB91" i="33"/>
  <c r="BQ93" i="33"/>
  <c r="BR93" i="33"/>
  <c r="BY93" i="33"/>
  <c r="CD93" i="33" s="1"/>
  <c r="CQ93" i="33"/>
  <c r="CV92" i="33"/>
  <c r="DA92" i="33" s="1"/>
  <c r="AB94" i="34"/>
  <c r="AA94" i="34"/>
  <c r="AC94" i="34"/>
  <c r="BZ94" i="34" s="1"/>
  <c r="N94" i="34"/>
  <c r="AB94" i="33"/>
  <c r="N94" i="33"/>
  <c r="AA94" i="33"/>
  <c r="AC94" i="33"/>
  <c r="BZ94" i="33" s="1"/>
  <c r="AB95" i="22"/>
  <c r="AA95" i="22"/>
  <c r="AC95" i="22"/>
  <c r="BZ95" i="22" s="1"/>
  <c r="AA96" i="19"/>
  <c r="AC96" i="19"/>
  <c r="BZ96" i="19" s="1"/>
  <c r="AB96" i="19"/>
  <c r="N94" i="18"/>
  <c r="BM94" i="18" s="1"/>
  <c r="AA94" i="18"/>
  <c r="AC94" i="18"/>
  <c r="BZ94" i="18" s="1"/>
  <c r="AB94" i="18"/>
  <c r="BG93" i="18"/>
  <c r="AB95" i="14"/>
  <c r="AC95" i="14"/>
  <c r="BZ95" i="14" s="1"/>
  <c r="AA95" i="14"/>
  <c r="CV84" i="14" s="1"/>
  <c r="AC94" i="13"/>
  <c r="BZ94" i="13" s="1"/>
  <c r="AB94" i="13"/>
  <c r="AA94" i="13"/>
  <c r="N352" i="33" l="1"/>
  <c r="L353" i="33"/>
  <c r="L73" i="43"/>
  <c r="DA113" i="40"/>
  <c r="DB112" i="40"/>
  <c r="N117" i="40"/>
  <c r="L118" i="40"/>
  <c r="BM116" i="40"/>
  <c r="BG116" i="40"/>
  <c r="CR115" i="40"/>
  <c r="CW114" i="40"/>
  <c r="CS115" i="40"/>
  <c r="CX114" i="40"/>
  <c r="CQ94" i="18"/>
  <c r="CV93" i="18"/>
  <c r="CD95" i="19"/>
  <c r="CQ95" i="14"/>
  <c r="BQ96" i="19"/>
  <c r="BR96" i="19"/>
  <c r="BY96" i="19"/>
  <c r="CQ94" i="34"/>
  <c r="CV93" i="34"/>
  <c r="DA93" i="34" s="1"/>
  <c r="DB93" i="34" s="1"/>
  <c r="CD94" i="22"/>
  <c r="BR94" i="34"/>
  <c r="BQ94" i="34"/>
  <c r="BY94" i="34"/>
  <c r="CD94" i="34" s="1"/>
  <c r="BR94" i="13"/>
  <c r="BQ94" i="13"/>
  <c r="BY94" i="13"/>
  <c r="CV95" i="19"/>
  <c r="CQ96" i="19"/>
  <c r="CD93" i="18"/>
  <c r="CD93" i="13"/>
  <c r="BQ94" i="18"/>
  <c r="BR94" i="18"/>
  <c r="BY94" i="18"/>
  <c r="BQ95" i="22"/>
  <c r="BR95" i="22"/>
  <c r="BY95" i="22"/>
  <c r="CQ94" i="13"/>
  <c r="CV93" i="13"/>
  <c r="BR95" i="14"/>
  <c r="BQ95" i="14"/>
  <c r="BY95" i="14"/>
  <c r="CW92" i="18"/>
  <c r="DA92" i="18" s="1"/>
  <c r="CR93" i="18"/>
  <c r="CS94" i="18"/>
  <c r="CX93" i="18"/>
  <c r="CV94" i="22"/>
  <c r="CQ95" i="22"/>
  <c r="CD94" i="14"/>
  <c r="BR94" i="33"/>
  <c r="BQ94" i="33"/>
  <c r="BY94" i="33"/>
  <c r="CD94" i="33" s="1"/>
  <c r="DB92" i="33"/>
  <c r="CV93" i="33"/>
  <c r="DA93" i="33" s="1"/>
  <c r="CQ94" i="33"/>
  <c r="N95" i="34"/>
  <c r="AC95" i="34"/>
  <c r="BZ95" i="34" s="1"/>
  <c r="AA95" i="34"/>
  <c r="AB95" i="34"/>
  <c r="N95" i="33"/>
  <c r="AB95" i="33"/>
  <c r="AA95" i="33"/>
  <c r="AC95" i="33"/>
  <c r="BZ95" i="33" s="1"/>
  <c r="AB96" i="22"/>
  <c r="AC96" i="22"/>
  <c r="BZ96" i="22" s="1"/>
  <c r="AA96" i="22"/>
  <c r="AB97" i="19"/>
  <c r="AC97" i="19"/>
  <c r="BZ97" i="19" s="1"/>
  <c r="AA97" i="19"/>
  <c r="N95" i="18"/>
  <c r="BM95" i="18" s="1"/>
  <c r="AA95" i="18"/>
  <c r="AB95" i="18"/>
  <c r="AC95" i="18"/>
  <c r="BZ95" i="18" s="1"/>
  <c r="BG94" i="18"/>
  <c r="AC96" i="14"/>
  <c r="BZ96" i="14" s="1"/>
  <c r="AA96" i="14"/>
  <c r="CV94" i="14" s="1"/>
  <c r="AB96" i="14"/>
  <c r="AB95" i="13"/>
  <c r="AA95" i="13"/>
  <c r="AC95" i="13"/>
  <c r="BZ95" i="13" s="1"/>
  <c r="L354" i="33" l="1"/>
  <c r="N353" i="33"/>
  <c r="L74" i="43"/>
  <c r="DA114" i="40"/>
  <c r="DB114" i="40" s="1"/>
  <c r="DB113" i="40"/>
  <c r="CR116" i="40"/>
  <c r="CW115" i="40"/>
  <c r="CX115" i="40"/>
  <c r="CS116" i="40"/>
  <c r="N118" i="40"/>
  <c r="L119" i="40"/>
  <c r="BG117" i="40"/>
  <c r="BM117" i="40"/>
  <c r="DB92" i="18"/>
  <c r="CX94" i="18"/>
  <c r="CS95" i="18"/>
  <c r="BQ95" i="34"/>
  <c r="BR95" i="34"/>
  <c r="BY95" i="34"/>
  <c r="CD95" i="34" s="1"/>
  <c r="CD94" i="13"/>
  <c r="BR95" i="13"/>
  <c r="BQ95" i="13"/>
  <c r="BY95" i="13"/>
  <c r="CQ96" i="14"/>
  <c r="CV94" i="18"/>
  <c r="CQ95" i="18"/>
  <c r="CD95" i="14"/>
  <c r="CD95" i="22"/>
  <c r="CW93" i="18"/>
  <c r="DA93" i="18" s="1"/>
  <c r="CR94" i="18"/>
  <c r="BR96" i="14"/>
  <c r="BQ96" i="14"/>
  <c r="BY96" i="14"/>
  <c r="BR95" i="18"/>
  <c r="BQ95" i="18"/>
  <c r="BY95" i="18"/>
  <c r="CQ96" i="22"/>
  <c r="CV95" i="22"/>
  <c r="CD94" i="18"/>
  <c r="CD96" i="19"/>
  <c r="BQ97" i="19"/>
  <c r="BR97" i="19"/>
  <c r="BY97" i="19"/>
  <c r="CV94" i="13"/>
  <c r="CQ95" i="13"/>
  <c r="CV96" i="19"/>
  <c r="CQ97" i="19"/>
  <c r="BQ96" i="22"/>
  <c r="BR96" i="22"/>
  <c r="BY96" i="22"/>
  <c r="CQ95" i="34"/>
  <c r="CV94" i="34"/>
  <c r="DA94" i="34" s="1"/>
  <c r="BR95" i="33"/>
  <c r="BQ95" i="33"/>
  <c r="BY95" i="33"/>
  <c r="CD95" i="33" s="1"/>
  <c r="DB93" i="33"/>
  <c r="CV94" i="33"/>
  <c r="DA94" i="33" s="1"/>
  <c r="CQ95" i="33"/>
  <c r="AA96" i="34"/>
  <c r="AC96" i="34"/>
  <c r="BZ96" i="34" s="1"/>
  <c r="AB96" i="34"/>
  <c r="N96" i="34"/>
  <c r="N96" i="33"/>
  <c r="AA96" i="33"/>
  <c r="AC96" i="33"/>
  <c r="BZ96" i="33" s="1"/>
  <c r="AB96" i="33"/>
  <c r="AB97" i="22"/>
  <c r="AA97" i="22"/>
  <c r="AC97" i="22"/>
  <c r="BZ97" i="22" s="1"/>
  <c r="AA98" i="19"/>
  <c r="AB98" i="19"/>
  <c r="AC98" i="19"/>
  <c r="BZ98" i="19" s="1"/>
  <c r="BG95" i="18"/>
  <c r="AB96" i="18"/>
  <c r="N96" i="18"/>
  <c r="BM96" i="18" s="1"/>
  <c r="AA96" i="18"/>
  <c r="AC96" i="18"/>
  <c r="BZ96" i="18" s="1"/>
  <c r="AA97" i="14"/>
  <c r="AC97" i="14"/>
  <c r="BZ97" i="14" s="1"/>
  <c r="AB97" i="14"/>
  <c r="AB96" i="13"/>
  <c r="AA96" i="13"/>
  <c r="AC96" i="13"/>
  <c r="BZ96" i="13" s="1"/>
  <c r="L355" i="33" l="1"/>
  <c r="N354" i="33"/>
  <c r="L75" i="43"/>
  <c r="DA115" i="40"/>
  <c r="DB115" i="40" s="1"/>
  <c r="CX116" i="40"/>
  <c r="CS117" i="40"/>
  <c r="CR117" i="40"/>
  <c r="CW116" i="40"/>
  <c r="N119" i="40"/>
  <c r="L120" i="40"/>
  <c r="BM118" i="40"/>
  <c r="BG118" i="40"/>
  <c r="DB93" i="18"/>
  <c r="DB94" i="34"/>
  <c r="CV95" i="13"/>
  <c r="CQ96" i="13"/>
  <c r="CD97" i="19"/>
  <c r="CD95" i="18"/>
  <c r="CX95" i="18"/>
  <c r="CS96" i="18"/>
  <c r="CD96" i="14"/>
  <c r="BQ96" i="18"/>
  <c r="BR96" i="18"/>
  <c r="BY96" i="18"/>
  <c r="BR97" i="14"/>
  <c r="BQ97" i="14"/>
  <c r="BY97" i="14"/>
  <c r="CV95" i="18"/>
  <c r="CQ96" i="18"/>
  <c r="CQ98" i="19"/>
  <c r="CV97" i="19"/>
  <c r="BR97" i="22"/>
  <c r="BQ97" i="22"/>
  <c r="BY97" i="22"/>
  <c r="BR96" i="34"/>
  <c r="BQ96" i="34"/>
  <c r="BY96" i="34"/>
  <c r="CD96" i="34" s="1"/>
  <c r="CQ97" i="14"/>
  <c r="CV96" i="14"/>
  <c r="CQ96" i="34"/>
  <c r="CV95" i="34"/>
  <c r="DA95" i="34" s="1"/>
  <c r="BR96" i="13"/>
  <c r="BQ96" i="13"/>
  <c r="BY96" i="13"/>
  <c r="CW94" i="18"/>
  <c r="DA94" i="18" s="1"/>
  <c r="DB94" i="18" s="1"/>
  <c r="CR95" i="18"/>
  <c r="BQ98" i="19"/>
  <c r="BR98" i="19"/>
  <c r="BY98" i="19"/>
  <c r="CV96" i="22"/>
  <c r="CQ97" i="22"/>
  <c r="CD96" i="22"/>
  <c r="CD95" i="13"/>
  <c r="BR96" i="33"/>
  <c r="BQ96" i="33"/>
  <c r="BY96" i="33"/>
  <c r="CD96" i="33" s="1"/>
  <c r="CQ96" i="33"/>
  <c r="CV95" i="33"/>
  <c r="DA95" i="33" s="1"/>
  <c r="DB94" i="33"/>
  <c r="AC97" i="34"/>
  <c r="BZ97" i="34" s="1"/>
  <c r="AB97" i="34"/>
  <c r="AA97" i="34"/>
  <c r="N97" i="34"/>
  <c r="AB97" i="33"/>
  <c r="AC97" i="33"/>
  <c r="BZ97" i="33" s="1"/>
  <c r="N97" i="33"/>
  <c r="AA97" i="33"/>
  <c r="AA98" i="22"/>
  <c r="AC98" i="22"/>
  <c r="BZ98" i="22" s="1"/>
  <c r="AB98" i="22"/>
  <c r="AA99" i="19"/>
  <c r="AB99" i="19"/>
  <c r="AC99" i="19"/>
  <c r="BZ99" i="19" s="1"/>
  <c r="AB97" i="18"/>
  <c r="AC97" i="18"/>
  <c r="BZ97" i="18" s="1"/>
  <c r="N97" i="18"/>
  <c r="BM97" i="18" s="1"/>
  <c r="AA97" i="18"/>
  <c r="BG96" i="18"/>
  <c r="AA98" i="14"/>
  <c r="AC98" i="14"/>
  <c r="BZ98" i="14" s="1"/>
  <c r="AB98" i="14"/>
  <c r="AA97" i="13"/>
  <c r="AC97" i="13"/>
  <c r="BZ97" i="13" s="1"/>
  <c r="AB97" i="13"/>
  <c r="N355" i="33" l="1"/>
  <c r="L356" i="33"/>
  <c r="L76" i="43"/>
  <c r="DA116" i="40"/>
  <c r="DB116" i="40" s="1"/>
  <c r="N120" i="40"/>
  <c r="L121" i="40"/>
  <c r="CS118" i="40"/>
  <c r="CX117" i="40"/>
  <c r="BG119" i="40"/>
  <c r="BM119" i="40"/>
  <c r="CR118" i="40"/>
  <c r="CW117" i="40"/>
  <c r="DB95" i="34"/>
  <c r="CV96" i="13"/>
  <c r="CQ97" i="13"/>
  <c r="BR97" i="18"/>
  <c r="BQ97" i="18"/>
  <c r="BY97" i="18"/>
  <c r="CD98" i="19"/>
  <c r="CD96" i="18"/>
  <c r="CV98" i="19"/>
  <c r="CQ99" i="19"/>
  <c r="BQ98" i="22"/>
  <c r="BR98" i="22"/>
  <c r="BY98" i="22"/>
  <c r="CV97" i="14"/>
  <c r="CQ98" i="14"/>
  <c r="BR98" i="14"/>
  <c r="BQ98" i="14"/>
  <c r="BY98" i="14"/>
  <c r="CS97" i="18"/>
  <c r="CX96" i="18"/>
  <c r="BR99" i="19"/>
  <c r="BQ99" i="19"/>
  <c r="BY99" i="19"/>
  <c r="BR97" i="34"/>
  <c r="BQ97" i="34"/>
  <c r="BY97" i="34"/>
  <c r="CD97" i="34" s="1"/>
  <c r="CD97" i="22"/>
  <c r="CR96" i="18"/>
  <c r="CW95" i="18"/>
  <c r="DA95" i="18" s="1"/>
  <c r="DB95" i="18" s="1"/>
  <c r="BR97" i="13"/>
  <c r="BQ97" i="13"/>
  <c r="BY97" i="13"/>
  <c r="CQ97" i="18"/>
  <c r="CV96" i="18"/>
  <c r="CQ98" i="22"/>
  <c r="CV97" i="22"/>
  <c r="CQ97" i="34"/>
  <c r="CV96" i="34"/>
  <c r="DA96" i="34" s="1"/>
  <c r="CD96" i="13"/>
  <c r="CD97" i="14"/>
  <c r="DB95" i="33"/>
  <c r="CV96" i="33"/>
  <c r="DA96" i="33" s="1"/>
  <c r="DB96" i="33" s="1"/>
  <c r="CQ97" i="33"/>
  <c r="BR97" i="33"/>
  <c r="BQ97" i="33"/>
  <c r="BY97" i="33"/>
  <c r="CD97" i="33" s="1"/>
  <c r="AA98" i="34"/>
  <c r="N98" i="34"/>
  <c r="AC98" i="34"/>
  <c r="BZ98" i="34" s="1"/>
  <c r="AB98" i="34"/>
  <c r="AB98" i="33"/>
  <c r="AC98" i="33"/>
  <c r="BZ98" i="33" s="1"/>
  <c r="AA98" i="33"/>
  <c r="N98" i="33"/>
  <c r="AC99" i="22"/>
  <c r="BZ99" i="22" s="1"/>
  <c r="AA99" i="22"/>
  <c r="AB99" i="22"/>
  <c r="AA100" i="19"/>
  <c r="AC100" i="19"/>
  <c r="BZ100" i="19" s="1"/>
  <c r="AB100" i="19"/>
  <c r="BG97" i="18"/>
  <c r="N98" i="18"/>
  <c r="BM98" i="18" s="1"/>
  <c r="AA98" i="18"/>
  <c r="AB98" i="18"/>
  <c r="AC98" i="18"/>
  <c r="BZ98" i="18" s="1"/>
  <c r="AB99" i="14"/>
  <c r="AC99" i="14"/>
  <c r="BZ99" i="14" s="1"/>
  <c r="AA99" i="14"/>
  <c r="AA98" i="13"/>
  <c r="AB98" i="13"/>
  <c r="AC98" i="13"/>
  <c r="BZ98" i="13" s="1"/>
  <c r="L357" i="33" l="1"/>
  <c r="N356" i="33"/>
  <c r="L77" i="43"/>
  <c r="DA117" i="40"/>
  <c r="CS119" i="40"/>
  <c r="CX118" i="40"/>
  <c r="CR119" i="40"/>
  <c r="CW118" i="40"/>
  <c r="N121" i="40"/>
  <c r="L122" i="40"/>
  <c r="BM120" i="40"/>
  <c r="BG120" i="40"/>
  <c r="CD99" i="19"/>
  <c r="CD98" i="14"/>
  <c r="CV99" i="19"/>
  <c r="CQ100" i="19"/>
  <c r="BR98" i="34"/>
  <c r="BQ98" i="34"/>
  <c r="BY98" i="34"/>
  <c r="CD98" i="34" s="1"/>
  <c r="BQ100" i="19"/>
  <c r="BR100" i="19"/>
  <c r="BY100" i="19"/>
  <c r="CW96" i="18"/>
  <c r="DA96" i="18" s="1"/>
  <c r="CR97" i="18"/>
  <c r="CX97" i="18"/>
  <c r="CS98" i="18"/>
  <c r="CV97" i="34"/>
  <c r="DA97" i="34" s="1"/>
  <c r="DB97" i="34" s="1"/>
  <c r="CQ98" i="34"/>
  <c r="CD97" i="13"/>
  <c r="CD98" i="22"/>
  <c r="CD97" i="18"/>
  <c r="DB96" i="34"/>
  <c r="BQ99" i="14"/>
  <c r="BR99" i="14"/>
  <c r="BY99" i="14"/>
  <c r="BR98" i="18"/>
  <c r="BQ98" i="18"/>
  <c r="BY98" i="18"/>
  <c r="CV97" i="13"/>
  <c r="CQ98" i="13"/>
  <c r="CQ99" i="14"/>
  <c r="CV98" i="14"/>
  <c r="CV98" i="22"/>
  <c r="CQ99" i="22"/>
  <c r="BR98" i="13"/>
  <c r="BQ98" i="13"/>
  <c r="BY98" i="13"/>
  <c r="CV97" i="18"/>
  <c r="CQ98" i="18"/>
  <c r="BR99" i="22"/>
  <c r="BQ99" i="22"/>
  <c r="BY99" i="22"/>
  <c r="CV97" i="33"/>
  <c r="DA97" i="33" s="1"/>
  <c r="CQ98" i="33"/>
  <c r="BR98" i="33"/>
  <c r="BQ98" i="33"/>
  <c r="BY98" i="33"/>
  <c r="CD98" i="33" s="1"/>
  <c r="N99" i="34"/>
  <c r="AB99" i="34"/>
  <c r="AA99" i="34"/>
  <c r="AC99" i="34"/>
  <c r="BZ99" i="34" s="1"/>
  <c r="N99" i="33"/>
  <c r="AA99" i="33"/>
  <c r="AC99" i="33"/>
  <c r="BZ99" i="33" s="1"/>
  <c r="AB99" i="33"/>
  <c r="AB100" i="22"/>
  <c r="AC100" i="22"/>
  <c r="BZ100" i="22" s="1"/>
  <c r="AA100" i="22"/>
  <c r="AB101" i="19"/>
  <c r="AC101" i="19"/>
  <c r="BZ101" i="19" s="1"/>
  <c r="AA101" i="19"/>
  <c r="BG98" i="18"/>
  <c r="N99" i="18"/>
  <c r="BM99" i="18" s="1"/>
  <c r="AA99" i="18"/>
  <c r="AB99" i="18"/>
  <c r="AC99" i="18"/>
  <c r="BZ99" i="18" s="1"/>
  <c r="AC100" i="14"/>
  <c r="BZ100" i="14" s="1"/>
  <c r="AA100" i="14"/>
  <c r="AB100" i="14"/>
  <c r="AC99" i="13"/>
  <c r="BZ99" i="13" s="1"/>
  <c r="AA99" i="13"/>
  <c r="AB99" i="13"/>
  <c r="L358" i="33" l="1"/>
  <c r="N357" i="33"/>
  <c r="L78" i="43"/>
  <c r="CF3" i="46"/>
  <c r="CF4" i="46"/>
  <c r="CF6" i="46"/>
  <c r="CF5" i="46"/>
  <c r="CF7" i="46"/>
  <c r="CF8" i="46"/>
  <c r="CF9" i="46"/>
  <c r="CF11" i="46"/>
  <c r="CF10" i="46"/>
  <c r="CF15" i="46"/>
  <c r="CF12" i="46"/>
  <c r="CF13" i="46"/>
  <c r="CF14" i="46"/>
  <c r="CF16" i="46"/>
  <c r="CF17" i="46"/>
  <c r="CF19" i="46"/>
  <c r="CF20" i="46"/>
  <c r="CF18" i="46"/>
  <c r="CF22" i="46"/>
  <c r="CF21" i="46"/>
  <c r="CF23" i="46"/>
  <c r="CF24" i="46"/>
  <c r="CF25" i="46"/>
  <c r="CF27" i="46"/>
  <c r="CF26" i="46"/>
  <c r="CF28" i="46"/>
  <c r="CF29" i="46"/>
  <c r="CF31" i="46"/>
  <c r="CF30" i="46"/>
  <c r="CF33" i="46"/>
  <c r="CF32" i="46"/>
  <c r="CF34" i="46"/>
  <c r="CF35" i="46"/>
  <c r="CF36" i="46"/>
  <c r="CF40" i="46"/>
  <c r="CF39" i="46"/>
  <c r="CF38" i="46"/>
  <c r="CF37" i="46"/>
  <c r="CF41" i="46"/>
  <c r="CF42" i="46"/>
  <c r="CF43" i="46"/>
  <c r="CF46" i="46"/>
  <c r="CF44" i="46"/>
  <c r="CF45" i="46"/>
  <c r="CF49" i="46"/>
  <c r="CF47" i="46"/>
  <c r="CF48" i="46"/>
  <c r="CF50" i="46"/>
  <c r="CF51" i="46"/>
  <c r="CF52" i="46"/>
  <c r="CF54" i="46"/>
  <c r="CF53" i="46"/>
  <c r="CF55" i="46"/>
  <c r="CF59" i="46"/>
  <c r="CF57" i="46"/>
  <c r="CF56" i="46"/>
  <c r="CF58" i="46"/>
  <c r="CF60" i="46"/>
  <c r="CF64" i="46"/>
  <c r="CF62" i="46"/>
  <c r="CF65" i="46"/>
  <c r="CF61" i="46"/>
  <c r="CF63" i="46"/>
  <c r="CF66" i="46"/>
  <c r="CF67" i="46"/>
  <c r="CF69" i="46"/>
  <c r="CF68" i="46"/>
  <c r="CF70" i="46"/>
  <c r="CF72" i="46"/>
  <c r="CF73" i="46"/>
  <c r="CF71" i="46"/>
  <c r="CG4" i="46"/>
  <c r="CG3" i="46"/>
  <c r="CG8" i="46"/>
  <c r="CG5" i="46"/>
  <c r="CG7" i="46"/>
  <c r="CG6" i="46"/>
  <c r="CG10" i="46"/>
  <c r="CG9" i="46"/>
  <c r="CG11" i="46"/>
  <c r="CG13" i="46"/>
  <c r="CG14" i="46"/>
  <c r="CG12" i="46"/>
  <c r="CG15" i="46"/>
  <c r="CG16" i="46"/>
  <c r="CG19" i="46"/>
  <c r="CG17" i="46"/>
  <c r="CG18" i="46"/>
  <c r="CG22" i="46"/>
  <c r="CG20" i="46"/>
  <c r="CG21" i="46"/>
  <c r="CG24" i="46"/>
  <c r="CG23" i="46"/>
  <c r="CG25" i="46"/>
  <c r="CG26" i="46"/>
  <c r="CG27" i="46"/>
  <c r="CG28" i="46"/>
  <c r="CG30" i="46"/>
  <c r="CG32" i="46"/>
  <c r="CG33" i="46"/>
  <c r="CG29" i="46"/>
  <c r="CG34" i="46"/>
  <c r="CG31" i="46"/>
  <c r="CG36" i="46"/>
  <c r="CG35" i="46"/>
  <c r="CG39" i="46"/>
  <c r="CG37" i="46"/>
  <c r="CG40" i="46"/>
  <c r="CG38" i="46"/>
  <c r="CG41" i="46"/>
  <c r="CG45" i="46"/>
  <c r="CG42" i="46"/>
  <c r="CG43" i="46"/>
  <c r="CG44" i="46"/>
  <c r="CG46" i="46"/>
  <c r="CG47" i="46"/>
  <c r="CG49" i="46"/>
  <c r="CG51" i="46"/>
  <c r="CG48" i="46"/>
  <c r="CG50" i="46"/>
  <c r="CG52" i="46"/>
  <c r="CG55" i="46"/>
  <c r="CG53" i="46"/>
  <c r="CG54" i="46"/>
  <c r="CG57" i="46"/>
  <c r="CG56" i="46"/>
  <c r="CG58" i="46"/>
  <c r="CG59" i="46"/>
  <c r="CG60" i="46"/>
  <c r="CG62" i="46"/>
  <c r="CG61" i="46"/>
  <c r="CG66" i="46"/>
  <c r="CG64" i="46"/>
  <c r="CG63" i="46"/>
  <c r="CG67" i="46"/>
  <c r="CG65" i="46"/>
  <c r="CG70" i="46"/>
  <c r="CG68" i="46"/>
  <c r="CG69" i="46"/>
  <c r="CG71" i="46"/>
  <c r="CG72" i="46"/>
  <c r="CG73" i="46"/>
  <c r="CF3" i="45"/>
  <c r="CG3" i="45"/>
  <c r="DA118" i="40"/>
  <c r="DB118" i="40" s="1"/>
  <c r="DB117" i="40"/>
  <c r="CX119" i="40"/>
  <c r="CS120" i="40"/>
  <c r="L123" i="40"/>
  <c r="N122" i="40"/>
  <c r="BM121" i="40"/>
  <c r="BG121" i="40"/>
  <c r="CR120" i="40"/>
  <c r="CW119" i="40"/>
  <c r="DB96" i="18"/>
  <c r="BR100" i="14"/>
  <c r="BQ100" i="14"/>
  <c r="BY100" i="14"/>
  <c r="CX98" i="18"/>
  <c r="CS99" i="18"/>
  <c r="CD98" i="18"/>
  <c r="CV98" i="13"/>
  <c r="CQ99" i="13"/>
  <c r="CQ99" i="18"/>
  <c r="CV98" i="18"/>
  <c r="BQ99" i="34"/>
  <c r="BR99" i="34"/>
  <c r="BY99" i="34"/>
  <c r="CD99" i="34" s="1"/>
  <c r="CD98" i="13"/>
  <c r="CD99" i="14"/>
  <c r="CV100" i="19"/>
  <c r="CQ101" i="19"/>
  <c r="BR100" i="22"/>
  <c r="BQ100" i="22"/>
  <c r="BY100" i="22"/>
  <c r="CQ99" i="34"/>
  <c r="CV98" i="34"/>
  <c r="DA98" i="34" s="1"/>
  <c r="CD99" i="22"/>
  <c r="CV99" i="22"/>
  <c r="CQ100" i="22"/>
  <c r="BR99" i="13"/>
  <c r="BQ99" i="13"/>
  <c r="BY99" i="13"/>
  <c r="BQ99" i="18"/>
  <c r="BR99" i="18"/>
  <c r="BY99" i="18"/>
  <c r="CQ100" i="14"/>
  <c r="CV99" i="14"/>
  <c r="CW97" i="18"/>
  <c r="DA97" i="18" s="1"/>
  <c r="DB97" i="18" s="1"/>
  <c r="CR98" i="18"/>
  <c r="BQ101" i="19"/>
  <c r="BR101" i="19"/>
  <c r="BY101" i="19"/>
  <c r="CD100" i="19"/>
  <c r="DB97" i="33"/>
  <c r="CV98" i="33"/>
  <c r="DA98" i="33" s="1"/>
  <c r="CQ99" i="33"/>
  <c r="BR99" i="33"/>
  <c r="BQ99" i="33"/>
  <c r="BY99" i="33"/>
  <c r="CD99" i="33" s="1"/>
  <c r="N100" i="34"/>
  <c r="AA100" i="34"/>
  <c r="AC100" i="34"/>
  <c r="BZ100" i="34" s="1"/>
  <c r="AB100" i="34"/>
  <c r="N100" i="33"/>
  <c r="AA100" i="33"/>
  <c r="AB100" i="33"/>
  <c r="AC100" i="33"/>
  <c r="BZ100" i="33" s="1"/>
  <c r="AB101" i="22"/>
  <c r="AA101" i="22"/>
  <c r="AC101" i="22"/>
  <c r="BZ101" i="22" s="1"/>
  <c r="AA102" i="19"/>
  <c r="AC102" i="19"/>
  <c r="BZ102" i="19" s="1"/>
  <c r="AB102" i="19"/>
  <c r="AB100" i="18"/>
  <c r="AA100" i="18"/>
  <c r="AC100" i="18"/>
  <c r="BZ100" i="18" s="1"/>
  <c r="N100" i="18"/>
  <c r="BM100" i="18" s="1"/>
  <c r="BG99" i="18"/>
  <c r="AA101" i="14"/>
  <c r="AC101" i="14"/>
  <c r="BZ101" i="14" s="1"/>
  <c r="AB101" i="14"/>
  <c r="AB100" i="13"/>
  <c r="AC100" i="13"/>
  <c r="BZ100" i="13" s="1"/>
  <c r="AA100" i="13"/>
  <c r="L359" i="33" l="1"/>
  <c r="N358" i="33"/>
  <c r="L79" i="43"/>
  <c r="CW120" i="43"/>
  <c r="CX120" i="43"/>
  <c r="DA119" i="40"/>
  <c r="L124" i="40"/>
  <c r="N123" i="40"/>
  <c r="CR121" i="40"/>
  <c r="CW120" i="40"/>
  <c r="CX120" i="40"/>
  <c r="CS121" i="40"/>
  <c r="BG122" i="40"/>
  <c r="BM122" i="40"/>
  <c r="DB98" i="34"/>
  <c r="CV99" i="13"/>
  <c r="CQ100" i="13"/>
  <c r="CD99" i="13"/>
  <c r="BR100" i="13"/>
  <c r="BQ100" i="13"/>
  <c r="BY100" i="13"/>
  <c r="CQ101" i="14"/>
  <c r="CV100" i="14"/>
  <c r="CW98" i="18"/>
  <c r="DA98" i="18" s="1"/>
  <c r="CR99" i="18"/>
  <c r="BR100" i="18"/>
  <c r="BQ100" i="18"/>
  <c r="BY100" i="18"/>
  <c r="CV100" i="22"/>
  <c r="CQ101" i="22"/>
  <c r="BR100" i="34"/>
  <c r="BQ100" i="34"/>
  <c r="BY100" i="34"/>
  <c r="CD100" i="34" s="1"/>
  <c r="CD101" i="19"/>
  <c r="CD100" i="22"/>
  <c r="CV99" i="18"/>
  <c r="CQ100" i="18"/>
  <c r="BR102" i="19"/>
  <c r="BQ102" i="19"/>
  <c r="BY102" i="19"/>
  <c r="CD99" i="18"/>
  <c r="CS100" i="18"/>
  <c r="CX99" i="18"/>
  <c r="CV101" i="19"/>
  <c r="CQ102" i="19"/>
  <c r="BR101" i="14"/>
  <c r="BQ101" i="14"/>
  <c r="BY101" i="14"/>
  <c r="BQ101" i="22"/>
  <c r="BR101" i="22"/>
  <c r="BY101" i="22"/>
  <c r="CV99" i="34"/>
  <c r="DA99" i="34" s="1"/>
  <c r="CQ100" i="34"/>
  <c r="CD100" i="14"/>
  <c r="DB98" i="33"/>
  <c r="CV99" i="33"/>
  <c r="DA99" i="33" s="1"/>
  <c r="CQ100" i="33"/>
  <c r="BR100" i="33"/>
  <c r="BQ100" i="33"/>
  <c r="BY100" i="33"/>
  <c r="CD100" i="33" s="1"/>
  <c r="AB101" i="34"/>
  <c r="AC101" i="34"/>
  <c r="BZ101" i="34" s="1"/>
  <c r="N101" i="34"/>
  <c r="AA101" i="34"/>
  <c r="AB101" i="33"/>
  <c r="AA101" i="33"/>
  <c r="N101" i="33"/>
  <c r="AC101" i="33"/>
  <c r="BZ101" i="33" s="1"/>
  <c r="AB102" i="22"/>
  <c r="AC102" i="22"/>
  <c r="BZ102" i="22" s="1"/>
  <c r="AA102" i="22"/>
  <c r="CV91" i="22" s="1"/>
  <c r="AA103" i="19"/>
  <c r="AB103" i="19"/>
  <c r="AC103" i="19"/>
  <c r="BZ103" i="19" s="1"/>
  <c r="BG100" i="18"/>
  <c r="AB101" i="18"/>
  <c r="N101" i="18"/>
  <c r="BM101" i="18" s="1"/>
  <c r="AA101" i="18"/>
  <c r="AC101" i="18"/>
  <c r="BZ101" i="18" s="1"/>
  <c r="AA102" i="14"/>
  <c r="AC102" i="14"/>
  <c r="BZ102" i="14" s="1"/>
  <c r="AB102" i="14"/>
  <c r="AC101" i="13"/>
  <c r="BZ101" i="13" s="1"/>
  <c r="AB101" i="13"/>
  <c r="AA101" i="13"/>
  <c r="N359" i="33" l="1"/>
  <c r="L360" i="33"/>
  <c r="L80" i="43"/>
  <c r="DA120" i="40"/>
  <c r="DB120" i="40" s="1"/>
  <c r="DB119" i="40"/>
  <c r="BG123" i="40"/>
  <c r="BM123" i="40"/>
  <c r="CS122" i="40"/>
  <c r="CX121" i="40"/>
  <c r="L125" i="40"/>
  <c r="N124" i="40"/>
  <c r="CW121" i="40"/>
  <c r="CR122" i="40"/>
  <c r="DB99" i="34"/>
  <c r="DB98" i="18"/>
  <c r="BQ103" i="19"/>
  <c r="BR103" i="19"/>
  <c r="BY103" i="19"/>
  <c r="CV100" i="18"/>
  <c r="CQ101" i="18"/>
  <c r="BR102" i="22"/>
  <c r="BQ102" i="22"/>
  <c r="BY102" i="22"/>
  <c r="CQ101" i="34"/>
  <c r="CV100" i="34"/>
  <c r="DA100" i="34" s="1"/>
  <c r="DB100" i="34" s="1"/>
  <c r="CD102" i="19"/>
  <c r="CD100" i="18"/>
  <c r="CD100" i="13"/>
  <c r="BR102" i="14"/>
  <c r="BQ102" i="14"/>
  <c r="BY102" i="14"/>
  <c r="CX100" i="18"/>
  <c r="CS101" i="18"/>
  <c r="CQ102" i="22"/>
  <c r="CV100" i="13"/>
  <c r="CQ101" i="13"/>
  <c r="CV101" i="14"/>
  <c r="CQ102" i="14"/>
  <c r="CW99" i="18"/>
  <c r="DA99" i="18" s="1"/>
  <c r="CR100" i="18"/>
  <c r="BQ101" i="13"/>
  <c r="BR101" i="13"/>
  <c r="BY101" i="13"/>
  <c r="CD101" i="13" s="1"/>
  <c r="BR101" i="18"/>
  <c r="BQ101" i="18"/>
  <c r="BY101" i="18"/>
  <c r="CV102" i="19"/>
  <c r="CQ103" i="19"/>
  <c r="BQ101" i="34"/>
  <c r="BR101" i="34"/>
  <c r="BY101" i="34"/>
  <c r="CD101" i="34" s="1"/>
  <c r="CD101" i="22"/>
  <c r="CD101" i="14"/>
  <c r="BR101" i="33"/>
  <c r="BQ101" i="33"/>
  <c r="BY101" i="33"/>
  <c r="CD101" i="33" s="1"/>
  <c r="DB99" i="33"/>
  <c r="CV100" i="33"/>
  <c r="DA100" i="33" s="1"/>
  <c r="CQ101" i="33"/>
  <c r="N102" i="34"/>
  <c r="AC102" i="34"/>
  <c r="BZ102" i="34" s="1"/>
  <c r="AB102" i="34"/>
  <c r="AA102" i="34"/>
  <c r="AB102" i="33"/>
  <c r="N102" i="33"/>
  <c r="AA102" i="33"/>
  <c r="AC102" i="33"/>
  <c r="BZ102" i="33" s="1"/>
  <c r="AB103" i="22"/>
  <c r="AA103" i="22"/>
  <c r="CV101" i="22" s="1"/>
  <c r="AC103" i="22"/>
  <c r="BZ103" i="22" s="1"/>
  <c r="AA104" i="19"/>
  <c r="AC104" i="19"/>
  <c r="BZ104" i="19" s="1"/>
  <c r="AB104" i="19"/>
  <c r="N102" i="18"/>
  <c r="BM102" i="18" s="1"/>
  <c r="AA102" i="18"/>
  <c r="AC102" i="18"/>
  <c r="BZ102" i="18" s="1"/>
  <c r="AB102" i="18"/>
  <c r="BG101" i="18"/>
  <c r="AB103" i="14"/>
  <c r="AC103" i="14"/>
  <c r="BZ103" i="14" s="1"/>
  <c r="AA103" i="14"/>
  <c r="AC102" i="13"/>
  <c r="BZ102" i="13" s="1"/>
  <c r="AA102" i="13"/>
  <c r="AB102" i="13"/>
  <c r="L361" i="33" l="1"/>
  <c r="N360" i="33"/>
  <c r="L81" i="43"/>
  <c r="DA121" i="40"/>
  <c r="CW122" i="40"/>
  <c r="CR123" i="40"/>
  <c r="BG124" i="40"/>
  <c r="BM124" i="40"/>
  <c r="CS123" i="40"/>
  <c r="CX122" i="40"/>
  <c r="L126" i="40"/>
  <c r="N125" i="40"/>
  <c r="DB99" i="18"/>
  <c r="CR101" i="18"/>
  <c r="CW100" i="18"/>
  <c r="DA100" i="18" s="1"/>
  <c r="DB100" i="18" s="1"/>
  <c r="BQ103" i="22"/>
  <c r="BR103" i="22"/>
  <c r="BY103" i="22"/>
  <c r="CQ102" i="34"/>
  <c r="CV101" i="34"/>
  <c r="DA101" i="34" s="1"/>
  <c r="CD101" i="18"/>
  <c r="CD102" i="14"/>
  <c r="CV101" i="18"/>
  <c r="CQ102" i="18"/>
  <c r="CQ103" i="22"/>
  <c r="BR103" i="14"/>
  <c r="BQ103" i="14"/>
  <c r="BY103" i="14"/>
  <c r="CQ102" i="13"/>
  <c r="CV101" i="13"/>
  <c r="CV102" i="14"/>
  <c r="CQ103" i="14"/>
  <c r="BR104" i="19"/>
  <c r="BQ104" i="19"/>
  <c r="BY104" i="19"/>
  <c r="CX101" i="18"/>
  <c r="CS102" i="18"/>
  <c r="BQ102" i="13"/>
  <c r="BR102" i="13"/>
  <c r="BY102" i="13"/>
  <c r="BR102" i="18"/>
  <c r="BQ102" i="18"/>
  <c r="BY102" i="18"/>
  <c r="CQ104" i="19"/>
  <c r="CV103" i="19"/>
  <c r="BQ102" i="34"/>
  <c r="BR102" i="34"/>
  <c r="BY102" i="34"/>
  <c r="CD102" i="34" s="1"/>
  <c r="CD102" i="22"/>
  <c r="CD103" i="19"/>
  <c r="DB100" i="33"/>
  <c r="CV101" i="33"/>
  <c r="DA101" i="33" s="1"/>
  <c r="CQ102" i="33"/>
  <c r="BR102" i="33"/>
  <c r="BQ102" i="33"/>
  <c r="BY102" i="33"/>
  <c r="CD102" i="33" s="1"/>
  <c r="AB103" i="34"/>
  <c r="N103" i="34"/>
  <c r="AA103" i="34"/>
  <c r="AC103" i="34"/>
  <c r="BZ103" i="34" s="1"/>
  <c r="N103" i="33"/>
  <c r="AA103" i="33"/>
  <c r="AB103" i="33"/>
  <c r="AC103" i="33"/>
  <c r="BZ103" i="33" s="1"/>
  <c r="AB104" i="22"/>
  <c r="AA104" i="22"/>
  <c r="AC104" i="22"/>
  <c r="BZ104" i="22" s="1"/>
  <c r="AB105" i="19"/>
  <c r="AC105" i="19"/>
  <c r="BZ105" i="19" s="1"/>
  <c r="AA105" i="19"/>
  <c r="BG102" i="18"/>
  <c r="N103" i="18"/>
  <c r="BM103" i="18" s="1"/>
  <c r="AA103" i="18"/>
  <c r="AB103" i="18"/>
  <c r="AC103" i="18"/>
  <c r="BZ103" i="18" s="1"/>
  <c r="AC104" i="14"/>
  <c r="BZ104" i="14" s="1"/>
  <c r="AB104" i="14"/>
  <c r="AA104" i="14"/>
  <c r="AB103" i="13"/>
  <c r="AA103" i="13"/>
  <c r="CV92" i="13" s="1"/>
  <c r="AC103" i="13"/>
  <c r="BZ103" i="13" s="1"/>
  <c r="L362" i="33" l="1"/>
  <c r="N361" i="33"/>
  <c r="L82" i="43"/>
  <c r="DA122" i="40"/>
  <c r="DB121" i="40"/>
  <c r="CW123" i="40"/>
  <c r="CR124" i="40"/>
  <c r="BG125" i="40"/>
  <c r="BM125" i="40"/>
  <c r="L127" i="40"/>
  <c r="N126" i="40"/>
  <c r="CS124" i="40"/>
  <c r="CX123" i="40"/>
  <c r="DB101" i="34"/>
  <c r="CQ103" i="18"/>
  <c r="CV102" i="18"/>
  <c r="CD102" i="18"/>
  <c r="CQ103" i="13"/>
  <c r="BQ103" i="18"/>
  <c r="BR103" i="18"/>
  <c r="BY103" i="18"/>
  <c r="CQ105" i="19"/>
  <c r="CV104" i="19"/>
  <c r="BR104" i="22"/>
  <c r="BQ104" i="22"/>
  <c r="BY104" i="22"/>
  <c r="CV102" i="34"/>
  <c r="DA102" i="34" s="1"/>
  <c r="DB102" i="34" s="1"/>
  <c r="CQ103" i="34"/>
  <c r="CD103" i="14"/>
  <c r="CD103" i="22"/>
  <c r="CV103" i="14"/>
  <c r="CQ104" i="14"/>
  <c r="CR102" i="18"/>
  <c r="CW101" i="18"/>
  <c r="DA101" i="18" s="1"/>
  <c r="DB101" i="18" s="1"/>
  <c r="BQ103" i="13"/>
  <c r="BR103" i="13"/>
  <c r="BY103" i="13"/>
  <c r="CD102" i="13"/>
  <c r="BR105" i="19"/>
  <c r="BQ105" i="19"/>
  <c r="BY105" i="19"/>
  <c r="BR104" i="14"/>
  <c r="BQ104" i="14"/>
  <c r="BY104" i="14"/>
  <c r="CX102" i="18"/>
  <c r="CS103" i="18"/>
  <c r="CQ104" i="22"/>
  <c r="CV103" i="22"/>
  <c r="BR103" i="34"/>
  <c r="BQ103" i="34"/>
  <c r="BY103" i="34"/>
  <c r="CD103" i="34" s="1"/>
  <c r="CD104" i="19"/>
  <c r="BR103" i="33"/>
  <c r="BQ103" i="33"/>
  <c r="BY103" i="33"/>
  <c r="CD103" i="33" s="1"/>
  <c r="CV102" i="33"/>
  <c r="DA102" i="33" s="1"/>
  <c r="CQ103" i="33"/>
  <c r="DB101" i="33"/>
  <c r="AC104" i="34"/>
  <c r="BZ104" i="34" s="1"/>
  <c r="AB104" i="34"/>
  <c r="N104" i="34"/>
  <c r="AA104" i="34"/>
  <c r="N104" i="33"/>
  <c r="AA104" i="33"/>
  <c r="AC104" i="33"/>
  <c r="BZ104" i="33" s="1"/>
  <c r="AB104" i="33"/>
  <c r="AB105" i="22"/>
  <c r="AA105" i="22"/>
  <c r="AC105" i="22"/>
  <c r="BZ105" i="22" s="1"/>
  <c r="AA106" i="19"/>
  <c r="AB106" i="19"/>
  <c r="AC106" i="19"/>
  <c r="BZ106" i="19" s="1"/>
  <c r="BG103" i="18"/>
  <c r="AB104" i="18"/>
  <c r="N104" i="18"/>
  <c r="BM104" i="18" s="1"/>
  <c r="AA104" i="18"/>
  <c r="AC104" i="18"/>
  <c r="BZ104" i="18" s="1"/>
  <c r="AA105" i="14"/>
  <c r="AB105" i="14"/>
  <c r="AC105" i="14"/>
  <c r="BZ105" i="14" s="1"/>
  <c r="AB104" i="13"/>
  <c r="AA104" i="13"/>
  <c r="CV102" i="13" s="1"/>
  <c r="AC104" i="13"/>
  <c r="BZ104" i="13" s="1"/>
  <c r="L363" i="33" l="1"/>
  <c r="N362" i="33"/>
  <c r="L83" i="43"/>
  <c r="DA123" i="40"/>
  <c r="DB123" i="40" s="1"/>
  <c r="DB122" i="40"/>
  <c r="BG126" i="40"/>
  <c r="BM126" i="40"/>
  <c r="N127" i="40"/>
  <c r="L128" i="40"/>
  <c r="CR125" i="40"/>
  <c r="CW124" i="40"/>
  <c r="CX124" i="40"/>
  <c r="CS125" i="40"/>
  <c r="CV103" i="18"/>
  <c r="CQ104" i="18"/>
  <c r="CV105" i="19"/>
  <c r="CQ106" i="19"/>
  <c r="BR105" i="22"/>
  <c r="BQ105" i="22"/>
  <c r="BY105" i="22"/>
  <c r="CD104" i="22"/>
  <c r="CQ104" i="13"/>
  <c r="CS104" i="18"/>
  <c r="CX103" i="18"/>
  <c r="CQ105" i="14"/>
  <c r="CV104" i="14"/>
  <c r="CW102" i="18"/>
  <c r="DA102" i="18" s="1"/>
  <c r="DB102" i="18" s="1"/>
  <c r="CR103" i="18"/>
  <c r="BQ106" i="19"/>
  <c r="BR106" i="19"/>
  <c r="BY106" i="19"/>
  <c r="CQ105" i="22"/>
  <c r="CV104" i="22"/>
  <c r="CV103" i="34"/>
  <c r="DA103" i="34" s="1"/>
  <c r="CQ104" i="34"/>
  <c r="CD105" i="19"/>
  <c r="BR104" i="34"/>
  <c r="BQ104" i="34"/>
  <c r="BY104" i="34"/>
  <c r="CD104" i="34" s="1"/>
  <c r="CD104" i="14"/>
  <c r="CD103" i="18"/>
  <c r="BQ104" i="13"/>
  <c r="BR104" i="13"/>
  <c r="BY104" i="13"/>
  <c r="BR105" i="14"/>
  <c r="BQ105" i="14"/>
  <c r="BY105" i="14"/>
  <c r="BR104" i="18"/>
  <c r="BQ104" i="18"/>
  <c r="BY104" i="18"/>
  <c r="CD103" i="13"/>
  <c r="DB102" i="33"/>
  <c r="CV103" i="33"/>
  <c r="DA103" i="33" s="1"/>
  <c r="CQ104" i="33"/>
  <c r="BR104" i="33"/>
  <c r="BQ104" i="33"/>
  <c r="BY104" i="33"/>
  <c r="CD104" i="33" s="1"/>
  <c r="N105" i="34"/>
  <c r="AA105" i="34"/>
  <c r="AC105" i="34"/>
  <c r="BZ105" i="34" s="1"/>
  <c r="AB105" i="34"/>
  <c r="AB105" i="33"/>
  <c r="N105" i="33"/>
  <c r="AC105" i="33"/>
  <c r="BZ105" i="33" s="1"/>
  <c r="AA105" i="33"/>
  <c r="AA106" i="22"/>
  <c r="AC106" i="22"/>
  <c r="BZ106" i="22" s="1"/>
  <c r="AB106" i="22"/>
  <c r="AA107" i="19"/>
  <c r="AB107" i="19"/>
  <c r="AC107" i="19"/>
  <c r="BZ107" i="19" s="1"/>
  <c r="AB105" i="18"/>
  <c r="AC105" i="18"/>
  <c r="BZ105" i="18" s="1"/>
  <c r="N105" i="18"/>
  <c r="BM105" i="18" s="1"/>
  <c r="AA105" i="18"/>
  <c r="BG104" i="18"/>
  <c r="AA106" i="14"/>
  <c r="CV95" i="14" s="1"/>
  <c r="AC106" i="14"/>
  <c r="BZ106" i="14" s="1"/>
  <c r="AB106" i="14"/>
  <c r="AA105" i="13"/>
  <c r="AB105" i="13"/>
  <c r="AC105" i="13"/>
  <c r="BZ105" i="13" s="1"/>
  <c r="N363" i="33" l="1"/>
  <c r="L364" i="33"/>
  <c r="L84" i="43"/>
  <c r="DA124" i="40"/>
  <c r="N128" i="40"/>
  <c r="L129" i="40"/>
  <c r="BM127" i="40"/>
  <c r="BG127" i="40"/>
  <c r="CS126" i="40"/>
  <c r="CX125" i="40"/>
  <c r="CR126" i="40"/>
  <c r="CW125" i="40"/>
  <c r="DB103" i="34"/>
  <c r="CV105" i="14"/>
  <c r="CQ106" i="14"/>
  <c r="CW103" i="18"/>
  <c r="DA103" i="18" s="1"/>
  <c r="CR104" i="18"/>
  <c r="CV105" i="22"/>
  <c r="CQ106" i="22"/>
  <c r="CD105" i="14"/>
  <c r="CD106" i="19"/>
  <c r="CQ105" i="13"/>
  <c r="CV104" i="13"/>
  <c r="BQ105" i="34"/>
  <c r="BR105" i="34"/>
  <c r="BY105" i="34"/>
  <c r="CD105" i="34" s="1"/>
  <c r="BR105" i="13"/>
  <c r="BQ105" i="13"/>
  <c r="BY105" i="13"/>
  <c r="BR107" i="19"/>
  <c r="BQ107" i="19"/>
  <c r="BY107" i="19"/>
  <c r="CV104" i="34"/>
  <c r="DA104" i="34" s="1"/>
  <c r="CQ105" i="34"/>
  <c r="CD104" i="13"/>
  <c r="CD105" i="22"/>
  <c r="BQ105" i="18"/>
  <c r="BR105" i="18"/>
  <c r="BY105" i="18"/>
  <c r="CD104" i="18"/>
  <c r="CV106" i="19"/>
  <c r="CQ107" i="19"/>
  <c r="CX104" i="18"/>
  <c r="CS105" i="18"/>
  <c r="BR106" i="22"/>
  <c r="BQ106" i="22"/>
  <c r="BY106" i="22"/>
  <c r="BR106" i="14"/>
  <c r="BQ106" i="14"/>
  <c r="BY106" i="14"/>
  <c r="CV104" i="18"/>
  <c r="CQ105" i="18"/>
  <c r="BQ105" i="33"/>
  <c r="BR105" i="33"/>
  <c r="BY105" i="33"/>
  <c r="CD105" i="33" s="1"/>
  <c r="CQ105" i="33"/>
  <c r="CV104" i="33"/>
  <c r="DA104" i="33" s="1"/>
  <c r="DB103" i="33"/>
  <c r="AC106" i="34"/>
  <c r="BZ106" i="34" s="1"/>
  <c r="AB106" i="34"/>
  <c r="N106" i="34"/>
  <c r="AA106" i="34"/>
  <c r="AB106" i="33"/>
  <c r="AC106" i="33"/>
  <c r="BZ106" i="33" s="1"/>
  <c r="N106" i="33"/>
  <c r="AA106" i="33"/>
  <c r="AC107" i="22"/>
  <c r="BZ107" i="22" s="1"/>
  <c r="AA107" i="22"/>
  <c r="AB107" i="22"/>
  <c r="AA108" i="19"/>
  <c r="AC108" i="19"/>
  <c r="BZ108" i="19" s="1"/>
  <c r="AB108" i="19"/>
  <c r="BG105" i="18"/>
  <c r="N106" i="18"/>
  <c r="BM106" i="18" s="1"/>
  <c r="AA106" i="18"/>
  <c r="AB106" i="18"/>
  <c r="AC106" i="18"/>
  <c r="BZ106" i="18" s="1"/>
  <c r="AB107" i="14"/>
  <c r="AC107" i="14"/>
  <c r="BZ107" i="14" s="1"/>
  <c r="AA107" i="14"/>
  <c r="AA106" i="13"/>
  <c r="AC106" i="13"/>
  <c r="BZ106" i="13" s="1"/>
  <c r="AB106" i="13"/>
  <c r="L365" i="33" l="1"/>
  <c r="N364" i="33"/>
  <c r="L85" i="43"/>
  <c r="DA125" i="40"/>
  <c r="DB124" i="40"/>
  <c r="CW126" i="40"/>
  <c r="CR127" i="40"/>
  <c r="CS127" i="40"/>
  <c r="CX126" i="40"/>
  <c r="L130" i="40"/>
  <c r="N129" i="40"/>
  <c r="BG128" i="40"/>
  <c r="BM128" i="40"/>
  <c r="DB104" i="34"/>
  <c r="DB103" i="18"/>
  <c r="CV106" i="22"/>
  <c r="CQ107" i="22"/>
  <c r="BR107" i="22"/>
  <c r="BQ107" i="22"/>
  <c r="BY107" i="22"/>
  <c r="BR106" i="34"/>
  <c r="BQ106" i="34"/>
  <c r="BY106" i="34"/>
  <c r="CD106" i="34" s="1"/>
  <c r="CD106" i="14"/>
  <c r="CD105" i="18"/>
  <c r="CV105" i="13"/>
  <c r="CQ106" i="13"/>
  <c r="CX105" i="18"/>
  <c r="CS106" i="18"/>
  <c r="BR106" i="13"/>
  <c r="BQ106" i="13"/>
  <c r="BY106" i="13"/>
  <c r="BQ106" i="18"/>
  <c r="BR106" i="18"/>
  <c r="BY106" i="18"/>
  <c r="CD107" i="19"/>
  <c r="CQ107" i="14"/>
  <c r="CV105" i="18"/>
  <c r="CQ106" i="18"/>
  <c r="BQ108" i="19"/>
  <c r="BR108" i="19"/>
  <c r="BY108" i="19"/>
  <c r="BQ107" i="14"/>
  <c r="BR107" i="14"/>
  <c r="BY107" i="14"/>
  <c r="CR105" i="18"/>
  <c r="CW104" i="18"/>
  <c r="DA104" i="18" s="1"/>
  <c r="DB104" i="18" s="1"/>
  <c r="CV107" i="19"/>
  <c r="CQ108" i="19"/>
  <c r="CQ106" i="34"/>
  <c r="CV105" i="34"/>
  <c r="DA105" i="34" s="1"/>
  <c r="DB105" i="34" s="1"/>
  <c r="CD106" i="22"/>
  <c r="CD105" i="13"/>
  <c r="CV105" i="33"/>
  <c r="DA105" i="33" s="1"/>
  <c r="DB105" i="33" s="1"/>
  <c r="CQ106" i="33"/>
  <c r="BR106" i="33"/>
  <c r="BQ106" i="33"/>
  <c r="BY106" i="33"/>
  <c r="CD106" i="33" s="1"/>
  <c r="DB104" i="33"/>
  <c r="AA107" i="34"/>
  <c r="N107" i="34"/>
  <c r="AC107" i="34"/>
  <c r="BZ107" i="34" s="1"/>
  <c r="AB107" i="34"/>
  <c r="N107" i="33"/>
  <c r="AA107" i="33"/>
  <c r="AB107" i="33"/>
  <c r="AC107" i="33"/>
  <c r="BZ107" i="33" s="1"/>
  <c r="AB108" i="22"/>
  <c r="AC108" i="22"/>
  <c r="BZ108" i="22" s="1"/>
  <c r="AA108" i="22"/>
  <c r="AB109" i="19"/>
  <c r="AC109" i="19"/>
  <c r="BZ109" i="19" s="1"/>
  <c r="AA109" i="19"/>
  <c r="BG106" i="18"/>
  <c r="N107" i="18"/>
  <c r="BM107" i="18" s="1"/>
  <c r="AA107" i="18"/>
  <c r="AB107" i="18"/>
  <c r="AC107" i="18"/>
  <c r="BZ107" i="18" s="1"/>
  <c r="AC108" i="14"/>
  <c r="BZ108" i="14" s="1"/>
  <c r="AB108" i="14"/>
  <c r="AA108" i="14"/>
  <c r="AA107" i="13"/>
  <c r="AC107" i="13"/>
  <c r="BZ107" i="13" s="1"/>
  <c r="AB107" i="13"/>
  <c r="L366" i="33" l="1"/>
  <c r="N365" i="33"/>
  <c r="L86" i="43"/>
  <c r="DA126" i="40"/>
  <c r="DB126" i="40" s="1"/>
  <c r="DB125" i="40"/>
  <c r="CS128" i="40"/>
  <c r="CX127" i="40"/>
  <c r="CR128" i="40"/>
  <c r="CW127" i="40"/>
  <c r="BG129" i="40"/>
  <c r="BM129" i="40"/>
  <c r="L131" i="40"/>
  <c r="N130" i="40"/>
  <c r="CR106" i="18"/>
  <c r="CW105" i="18"/>
  <c r="DA105" i="18" s="1"/>
  <c r="CQ108" i="22"/>
  <c r="CV107" i="22"/>
  <c r="BQ107" i="34"/>
  <c r="BR107" i="34"/>
  <c r="BY107" i="34"/>
  <c r="CD107" i="34" s="1"/>
  <c r="CD106" i="13"/>
  <c r="CQ107" i="13"/>
  <c r="CV106" i="13"/>
  <c r="CS107" i="18"/>
  <c r="CX106" i="18"/>
  <c r="CV106" i="34"/>
  <c r="DA106" i="34" s="1"/>
  <c r="CQ107" i="34"/>
  <c r="CD108" i="19"/>
  <c r="CQ108" i="14"/>
  <c r="CV107" i="14"/>
  <c r="CV106" i="18"/>
  <c r="CQ107" i="18"/>
  <c r="BQ108" i="22"/>
  <c r="BR108" i="22"/>
  <c r="BY108" i="22"/>
  <c r="CD107" i="14"/>
  <c r="BR108" i="14"/>
  <c r="BQ108" i="14"/>
  <c r="BY108" i="14"/>
  <c r="BQ109" i="19"/>
  <c r="BR109" i="19"/>
  <c r="BY109" i="19"/>
  <c r="BR107" i="13"/>
  <c r="BQ107" i="13"/>
  <c r="BY107" i="13"/>
  <c r="BQ107" i="18"/>
  <c r="BR107" i="18"/>
  <c r="BY107" i="18"/>
  <c r="CV108" i="19"/>
  <c r="CQ109" i="19"/>
  <c r="CD106" i="18"/>
  <c r="CD107" i="22"/>
  <c r="CQ107" i="33"/>
  <c r="CV106" i="33"/>
  <c r="DA106" i="33" s="1"/>
  <c r="BR107" i="33"/>
  <c r="BQ107" i="33"/>
  <c r="BY107" i="33"/>
  <c r="CD107" i="33" s="1"/>
  <c r="AC108" i="34"/>
  <c r="BZ108" i="34" s="1"/>
  <c r="AB108" i="34"/>
  <c r="AA108" i="34"/>
  <c r="N108" i="34"/>
  <c r="N108" i="33"/>
  <c r="AC108" i="33"/>
  <c r="BZ108" i="33" s="1"/>
  <c r="AA108" i="33"/>
  <c r="AB108" i="33"/>
  <c r="AB109" i="22"/>
  <c r="AA109" i="22"/>
  <c r="AC109" i="22"/>
  <c r="BZ109" i="22" s="1"/>
  <c r="AA110" i="19"/>
  <c r="AC110" i="19"/>
  <c r="BZ110" i="19" s="1"/>
  <c r="AB110" i="19"/>
  <c r="BG107" i="18"/>
  <c r="AB108" i="18"/>
  <c r="AA108" i="18"/>
  <c r="AC108" i="18"/>
  <c r="BZ108" i="18" s="1"/>
  <c r="N108" i="18"/>
  <c r="BM108" i="18" s="1"/>
  <c r="AA109" i="14"/>
  <c r="AB109" i="14"/>
  <c r="AC109" i="14"/>
  <c r="BZ109" i="14" s="1"/>
  <c r="AB108" i="13"/>
  <c r="AA108" i="13"/>
  <c r="AC108" i="13"/>
  <c r="BZ108" i="13" s="1"/>
  <c r="N366" i="33" l="1"/>
  <c r="L367" i="33"/>
  <c r="L87" i="43"/>
  <c r="DA127" i="40"/>
  <c r="DB127" i="40" s="1"/>
  <c r="CX128" i="40"/>
  <c r="CS129" i="40"/>
  <c r="CW128" i="40"/>
  <c r="CR129" i="40"/>
  <c r="BG130" i="40"/>
  <c r="BM130" i="40"/>
  <c r="N131" i="40"/>
  <c r="L132" i="40"/>
  <c r="CQ109" i="14"/>
  <c r="CV108" i="14"/>
  <c r="CV108" i="22"/>
  <c r="CQ109" i="22"/>
  <c r="DB105" i="18"/>
  <c r="BR109" i="14"/>
  <c r="BQ109" i="14"/>
  <c r="BY109" i="14"/>
  <c r="BR108" i="18"/>
  <c r="BQ108" i="18"/>
  <c r="BY108" i="18"/>
  <c r="BR110" i="19"/>
  <c r="BQ110" i="19"/>
  <c r="BY110" i="19"/>
  <c r="CD107" i="13"/>
  <c r="CX107" i="18"/>
  <c r="CS108" i="18"/>
  <c r="CQ108" i="18"/>
  <c r="CV107" i="18"/>
  <c r="BR109" i="22"/>
  <c r="BQ109" i="22"/>
  <c r="BY109" i="22"/>
  <c r="BQ108" i="34"/>
  <c r="BR108" i="34"/>
  <c r="BY108" i="34"/>
  <c r="CD108" i="34" s="1"/>
  <c r="BQ108" i="13"/>
  <c r="BR108" i="13"/>
  <c r="BY108" i="13"/>
  <c r="CR107" i="18"/>
  <c r="CW106" i="18"/>
  <c r="DA106" i="18" s="1"/>
  <c r="DB106" i="18" s="1"/>
  <c r="CD108" i="14"/>
  <c r="CQ108" i="13"/>
  <c r="CV107" i="13"/>
  <c r="CQ110" i="19"/>
  <c r="CV109" i="19"/>
  <c r="CQ108" i="34"/>
  <c r="CV107" i="34"/>
  <c r="DA107" i="34" s="1"/>
  <c r="CD107" i="18"/>
  <c r="CD109" i="19"/>
  <c r="CD108" i="22"/>
  <c r="DB106" i="34"/>
  <c r="BR108" i="33"/>
  <c r="BQ108" i="33"/>
  <c r="BY108" i="33"/>
  <c r="CD108" i="33" s="1"/>
  <c r="DB106" i="33"/>
  <c r="CQ108" i="33"/>
  <c r="CV107" i="33"/>
  <c r="DA107" i="33" s="1"/>
  <c r="AB109" i="34"/>
  <c r="AA109" i="34"/>
  <c r="N109" i="34"/>
  <c r="AC109" i="34"/>
  <c r="BZ109" i="34" s="1"/>
  <c r="AB109" i="33"/>
  <c r="AA109" i="33"/>
  <c r="N109" i="33"/>
  <c r="AC109" i="33"/>
  <c r="BZ109" i="33" s="1"/>
  <c r="AB110" i="22"/>
  <c r="AC110" i="22"/>
  <c r="BZ110" i="22" s="1"/>
  <c r="AA110" i="22"/>
  <c r="AA111" i="19"/>
  <c r="AB111" i="19"/>
  <c r="AC111" i="19"/>
  <c r="BZ111" i="19" s="1"/>
  <c r="BG108" i="18"/>
  <c r="AB109" i="18"/>
  <c r="N109" i="18"/>
  <c r="BM109" i="18" s="1"/>
  <c r="AC109" i="18"/>
  <c r="BZ109" i="18" s="1"/>
  <c r="AA109" i="18"/>
  <c r="AA110" i="14"/>
  <c r="AC110" i="14"/>
  <c r="BZ110" i="14" s="1"/>
  <c r="AB110" i="14"/>
  <c r="AC109" i="13"/>
  <c r="BZ109" i="13" s="1"/>
  <c r="AA109" i="13"/>
  <c r="AB109" i="13"/>
  <c r="L368" i="33" l="1"/>
  <c r="N367" i="33"/>
  <c r="L88" i="43"/>
  <c r="DA128" i="40"/>
  <c r="DB128" i="40" s="1"/>
  <c r="N132" i="40"/>
  <c r="L133" i="40"/>
  <c r="BM131" i="40"/>
  <c r="BG131" i="40"/>
  <c r="CX129" i="40"/>
  <c r="CS130" i="40"/>
  <c r="CW129" i="40"/>
  <c r="CR130" i="40"/>
  <c r="CW107" i="18"/>
  <c r="DA107" i="18" s="1"/>
  <c r="DB107" i="18" s="1"/>
  <c r="CR108" i="18"/>
  <c r="CD108" i="13"/>
  <c r="CD109" i="22"/>
  <c r="CD108" i="18"/>
  <c r="BR110" i="14"/>
  <c r="BQ110" i="14"/>
  <c r="BY110" i="14"/>
  <c r="BR109" i="18"/>
  <c r="BQ109" i="18"/>
  <c r="BY109" i="18"/>
  <c r="CQ111" i="19"/>
  <c r="CV110" i="19"/>
  <c r="BQ109" i="34"/>
  <c r="BR109" i="34"/>
  <c r="BY109" i="34"/>
  <c r="CD109" i="34" s="1"/>
  <c r="CD109" i="14"/>
  <c r="BQ110" i="22"/>
  <c r="BR110" i="22"/>
  <c r="BY110" i="22"/>
  <c r="CX108" i="18"/>
  <c r="CS109" i="18"/>
  <c r="BQ111" i="19"/>
  <c r="BR111" i="19"/>
  <c r="BY111" i="19"/>
  <c r="CQ110" i="22"/>
  <c r="CV109" i="22"/>
  <c r="CV108" i="34"/>
  <c r="DA108" i="34" s="1"/>
  <c r="CQ109" i="34"/>
  <c r="BR109" i="13"/>
  <c r="BQ109" i="13"/>
  <c r="BY109" i="13"/>
  <c r="CV108" i="18"/>
  <c r="CQ109" i="18"/>
  <c r="CQ109" i="13"/>
  <c r="CV108" i="13"/>
  <c r="CV109" i="14"/>
  <c r="CQ110" i="14"/>
  <c r="CD110" i="19"/>
  <c r="DB107" i="34"/>
  <c r="DB107" i="33"/>
  <c r="BR109" i="33"/>
  <c r="BQ109" i="33"/>
  <c r="BY109" i="33"/>
  <c r="CD109" i="33" s="1"/>
  <c r="CQ109" i="33"/>
  <c r="CV108" i="33"/>
  <c r="DA108" i="33" s="1"/>
  <c r="AA110" i="34"/>
  <c r="AC110" i="34"/>
  <c r="BZ110" i="34" s="1"/>
  <c r="N110" i="34"/>
  <c r="AB110" i="34"/>
  <c r="AB110" i="33"/>
  <c r="N110" i="33"/>
  <c r="AC110" i="33"/>
  <c r="BZ110" i="33" s="1"/>
  <c r="AA110" i="33"/>
  <c r="AB111" i="22"/>
  <c r="AA111" i="22"/>
  <c r="AC111" i="22"/>
  <c r="BZ111" i="22" s="1"/>
  <c r="AA112" i="19"/>
  <c r="AC112" i="19"/>
  <c r="BZ112" i="19" s="1"/>
  <c r="AB112" i="19"/>
  <c r="N110" i="18"/>
  <c r="BM110" i="18" s="1"/>
  <c r="AA110" i="18"/>
  <c r="AB110" i="18"/>
  <c r="AC110" i="18"/>
  <c r="BZ110" i="18" s="1"/>
  <c r="BG109" i="18"/>
  <c r="AB111" i="14"/>
  <c r="AC111" i="14"/>
  <c r="BZ111" i="14" s="1"/>
  <c r="AA111" i="14"/>
  <c r="AC110" i="13"/>
  <c r="BZ110" i="13" s="1"/>
  <c r="AA110" i="13"/>
  <c r="AB110" i="13"/>
  <c r="N368" i="33" l="1"/>
  <c r="L369" i="33"/>
  <c r="L89" i="43"/>
  <c r="DA129" i="40"/>
  <c r="CX130" i="40"/>
  <c r="CS131" i="40"/>
  <c r="N133" i="40"/>
  <c r="BM132" i="40"/>
  <c r="BG132" i="40"/>
  <c r="CW130" i="40"/>
  <c r="CR131" i="40"/>
  <c r="DB108" i="34"/>
  <c r="BR110" i="13"/>
  <c r="BQ110" i="13"/>
  <c r="BY110" i="13"/>
  <c r="CX109" i="18"/>
  <c r="CS110" i="18"/>
  <c r="BR110" i="34"/>
  <c r="BQ110" i="34"/>
  <c r="BY110" i="34"/>
  <c r="CD110" i="34" s="1"/>
  <c r="CD111" i="19"/>
  <c r="CD109" i="18"/>
  <c r="CQ111" i="14"/>
  <c r="CV110" i="14"/>
  <c r="CV109" i="18"/>
  <c r="CQ110" i="18"/>
  <c r="CQ110" i="34"/>
  <c r="CV109" i="34"/>
  <c r="DA109" i="34" s="1"/>
  <c r="CD110" i="14"/>
  <c r="CQ112" i="19"/>
  <c r="CV111" i="19"/>
  <c r="BR110" i="18"/>
  <c r="BQ110" i="18"/>
  <c r="BY110" i="18"/>
  <c r="CD109" i="13"/>
  <c r="CD110" i="22"/>
  <c r="CR109" i="18"/>
  <c r="CW108" i="18"/>
  <c r="DA108" i="18" s="1"/>
  <c r="CV110" i="22"/>
  <c r="CQ111" i="22"/>
  <c r="CQ110" i="13"/>
  <c r="CV109" i="13"/>
  <c r="BR111" i="14"/>
  <c r="BQ111" i="14"/>
  <c r="BY111" i="14"/>
  <c r="BR112" i="19"/>
  <c r="BQ112" i="19"/>
  <c r="BY112" i="19"/>
  <c r="BR111" i="22"/>
  <c r="BQ111" i="22"/>
  <c r="BY111" i="22"/>
  <c r="DB108" i="33"/>
  <c r="CV109" i="33"/>
  <c r="DA109" i="33" s="1"/>
  <c r="CQ110" i="33"/>
  <c r="BQ110" i="33"/>
  <c r="BR110" i="33"/>
  <c r="BY110" i="33"/>
  <c r="CD110" i="33" s="1"/>
  <c r="AB111" i="34"/>
  <c r="AC111" i="34"/>
  <c r="BZ111" i="34" s="1"/>
  <c r="N111" i="34"/>
  <c r="AA111" i="34"/>
  <c r="N111" i="33"/>
  <c r="AB111" i="33"/>
  <c r="AC111" i="33"/>
  <c r="BZ111" i="33" s="1"/>
  <c r="AA111" i="33"/>
  <c r="AB112" i="22"/>
  <c r="AA112" i="22"/>
  <c r="AC112" i="22"/>
  <c r="BZ112" i="22" s="1"/>
  <c r="AB113" i="19"/>
  <c r="AC113" i="19"/>
  <c r="BZ113" i="19" s="1"/>
  <c r="AA113" i="19"/>
  <c r="BG110" i="18"/>
  <c r="N111" i="18"/>
  <c r="BM111" i="18" s="1"/>
  <c r="AA111" i="18"/>
  <c r="AB111" i="18"/>
  <c r="AC111" i="18"/>
  <c r="BZ111" i="18" s="1"/>
  <c r="AC112" i="14"/>
  <c r="BZ112" i="14" s="1"/>
  <c r="AB112" i="14"/>
  <c r="AA112" i="14"/>
  <c r="AB111" i="13"/>
  <c r="AC111" i="13"/>
  <c r="BZ111" i="13" s="1"/>
  <c r="AA111" i="13"/>
  <c r="L370" i="33" l="1"/>
  <c r="N369" i="33"/>
  <c r="L90" i="43"/>
  <c r="DA130" i="40"/>
  <c r="DB130" i="40" s="1"/>
  <c r="DB129" i="40"/>
  <c r="CR132" i="40"/>
  <c r="CW131" i="40"/>
  <c r="CX131" i="40"/>
  <c r="CS132" i="40"/>
  <c r="BG133" i="40"/>
  <c r="BM133" i="40"/>
  <c r="CV112" i="19"/>
  <c r="CQ113" i="19"/>
  <c r="BQ111" i="18"/>
  <c r="BR111" i="18"/>
  <c r="BY111" i="18"/>
  <c r="BR113" i="19"/>
  <c r="BQ113" i="19"/>
  <c r="BY113" i="19"/>
  <c r="CD111" i="14"/>
  <c r="CV110" i="18"/>
  <c r="CQ111" i="18"/>
  <c r="CQ112" i="22"/>
  <c r="CV111" i="22"/>
  <c r="CV110" i="34"/>
  <c r="DA110" i="34" s="1"/>
  <c r="CQ111" i="34"/>
  <c r="CD111" i="22"/>
  <c r="CD110" i="18"/>
  <c r="DB109" i="34"/>
  <c r="BQ112" i="22"/>
  <c r="BR112" i="22"/>
  <c r="BY112" i="22"/>
  <c r="CD112" i="19"/>
  <c r="CV110" i="13"/>
  <c r="CQ111" i="13"/>
  <c r="BR112" i="14"/>
  <c r="BQ112" i="14"/>
  <c r="BY112" i="14"/>
  <c r="CR110" i="18"/>
  <c r="CW109" i="18"/>
  <c r="DA109" i="18" s="1"/>
  <c r="BR111" i="13"/>
  <c r="BQ111" i="13"/>
  <c r="BY111" i="13"/>
  <c r="CV111" i="14"/>
  <c r="CQ112" i="14"/>
  <c r="CX110" i="18"/>
  <c r="CS111" i="18"/>
  <c r="BR111" i="34"/>
  <c r="BQ111" i="34"/>
  <c r="BY111" i="34"/>
  <c r="CD111" i="34" s="1"/>
  <c r="CD110" i="13"/>
  <c r="DB108" i="18"/>
  <c r="CV110" i="33"/>
  <c r="DA110" i="33" s="1"/>
  <c r="CQ111" i="33"/>
  <c r="DB109" i="33"/>
  <c r="BQ111" i="33"/>
  <c r="BR111" i="33"/>
  <c r="BY111" i="33"/>
  <c r="CD111" i="33" s="1"/>
  <c r="AC112" i="34"/>
  <c r="BZ112" i="34" s="1"/>
  <c r="N112" i="34"/>
  <c r="AA112" i="34"/>
  <c r="AB112" i="34"/>
  <c r="N112" i="33"/>
  <c r="AA112" i="33"/>
  <c r="AB112" i="33"/>
  <c r="AC112" i="33"/>
  <c r="BZ112" i="33" s="1"/>
  <c r="AB113" i="22"/>
  <c r="AA113" i="22"/>
  <c r="AC113" i="22"/>
  <c r="BZ113" i="22" s="1"/>
  <c r="AA114" i="19"/>
  <c r="AB114" i="19"/>
  <c r="AC114" i="19"/>
  <c r="BZ114" i="19" s="1"/>
  <c r="BG111" i="18"/>
  <c r="AB112" i="18"/>
  <c r="N112" i="18"/>
  <c r="BM112" i="18" s="1"/>
  <c r="AA112" i="18"/>
  <c r="AC112" i="18"/>
  <c r="BZ112" i="18" s="1"/>
  <c r="AA113" i="14"/>
  <c r="AB113" i="14"/>
  <c r="AC113" i="14"/>
  <c r="BZ113" i="14" s="1"/>
  <c r="AB112" i="13"/>
  <c r="AA112" i="13"/>
  <c r="AC112" i="13"/>
  <c r="BZ112" i="13" s="1"/>
  <c r="L371" i="33" l="1"/>
  <c r="N370" i="33"/>
  <c r="L91" i="43"/>
  <c r="DA131" i="40"/>
  <c r="CX132" i="40"/>
  <c r="CS133" i="40"/>
  <c r="CW132" i="40"/>
  <c r="CR133" i="40"/>
  <c r="DB109" i="18"/>
  <c r="CD111" i="13"/>
  <c r="CQ112" i="13"/>
  <c r="CV111" i="13"/>
  <c r="BR113" i="14"/>
  <c r="BQ113" i="14"/>
  <c r="BY113" i="14"/>
  <c r="CX111" i="18"/>
  <c r="CS112" i="18"/>
  <c r="CQ113" i="14"/>
  <c r="CV112" i="14"/>
  <c r="CV111" i="18"/>
  <c r="CQ112" i="18"/>
  <c r="BR113" i="22"/>
  <c r="BQ113" i="22"/>
  <c r="BY113" i="22"/>
  <c r="CV111" i="34"/>
  <c r="DA111" i="34" s="1"/>
  <c r="CQ112" i="34"/>
  <c r="CD112" i="14"/>
  <c r="CD113" i="19"/>
  <c r="DB110" i="34"/>
  <c r="BR112" i="13"/>
  <c r="BQ112" i="13"/>
  <c r="BY112" i="13"/>
  <c r="BQ112" i="18"/>
  <c r="BR112" i="18"/>
  <c r="BY112" i="18"/>
  <c r="CD111" i="18"/>
  <c r="CV113" i="19"/>
  <c r="CQ114" i="19"/>
  <c r="CR111" i="18"/>
  <c r="CW110" i="18"/>
  <c r="DA110" i="18" s="1"/>
  <c r="BQ114" i="19"/>
  <c r="BR114" i="19"/>
  <c r="BY114" i="19"/>
  <c r="CQ113" i="22"/>
  <c r="BR112" i="34"/>
  <c r="BQ112" i="34"/>
  <c r="BY112" i="34"/>
  <c r="CD112" i="34" s="1"/>
  <c r="CD112" i="22"/>
  <c r="DB110" i="33"/>
  <c r="BQ112" i="33"/>
  <c r="BR112" i="33"/>
  <c r="BY112" i="33"/>
  <c r="CD112" i="33" s="1"/>
  <c r="CV111" i="33"/>
  <c r="DA111" i="33" s="1"/>
  <c r="CQ112" i="33"/>
  <c r="N113" i="34"/>
  <c r="AB113" i="34"/>
  <c r="AC113" i="34"/>
  <c r="BZ113" i="34" s="1"/>
  <c r="AA113" i="34"/>
  <c r="AB113" i="33"/>
  <c r="N113" i="33"/>
  <c r="AC113" i="33"/>
  <c r="BZ113" i="33" s="1"/>
  <c r="AA113" i="33"/>
  <c r="AA114" i="22"/>
  <c r="CV102" i="22" s="1"/>
  <c r="AC114" i="22"/>
  <c r="BZ114" i="22" s="1"/>
  <c r="AB114" i="22"/>
  <c r="AA115" i="19"/>
  <c r="AB115" i="19"/>
  <c r="AC115" i="19"/>
  <c r="BZ115" i="19" s="1"/>
  <c r="AB113" i="18"/>
  <c r="AC113" i="18"/>
  <c r="BZ113" i="18" s="1"/>
  <c r="N113" i="18"/>
  <c r="BM113" i="18" s="1"/>
  <c r="AA113" i="18"/>
  <c r="BG112" i="18"/>
  <c r="AA114" i="14"/>
  <c r="AC114" i="14"/>
  <c r="BZ114" i="14" s="1"/>
  <c r="AB114" i="14"/>
  <c r="AA113" i="13"/>
  <c r="AB113" i="13"/>
  <c r="AC113" i="13"/>
  <c r="BZ113" i="13" s="1"/>
  <c r="N371" i="33" l="1"/>
  <c r="L372" i="33"/>
  <c r="L92" i="43"/>
  <c r="DA132" i="40"/>
  <c r="DB131" i="40"/>
  <c r="CX133" i="40"/>
  <c r="CW133" i="40"/>
  <c r="DB110" i="18"/>
  <c r="CQ113" i="18"/>
  <c r="CV112" i="18"/>
  <c r="CQ113" i="13"/>
  <c r="CV112" i="13"/>
  <c r="CV113" i="14"/>
  <c r="CQ114" i="14"/>
  <c r="CW111" i="18"/>
  <c r="DA111" i="18" s="1"/>
  <c r="CR112" i="18"/>
  <c r="BR113" i="18"/>
  <c r="BQ113" i="18"/>
  <c r="BY113" i="18"/>
  <c r="CV114" i="19"/>
  <c r="CQ115" i="19"/>
  <c r="CQ114" i="22"/>
  <c r="CV112" i="34"/>
  <c r="DA112" i="34" s="1"/>
  <c r="CQ113" i="34"/>
  <c r="CD113" i="22"/>
  <c r="CD113" i="14"/>
  <c r="DB111" i="34"/>
  <c r="BR115" i="19"/>
  <c r="BQ115" i="19"/>
  <c r="BY115" i="19"/>
  <c r="CD114" i="19"/>
  <c r="CD112" i="18"/>
  <c r="BR114" i="14"/>
  <c r="BQ114" i="14"/>
  <c r="BY114" i="14"/>
  <c r="BR113" i="13"/>
  <c r="BQ113" i="13"/>
  <c r="BY113" i="13"/>
  <c r="CS113" i="18"/>
  <c r="CX112" i="18"/>
  <c r="BQ114" i="22"/>
  <c r="BR114" i="22"/>
  <c r="BY114" i="22"/>
  <c r="BR113" i="34"/>
  <c r="BQ113" i="34"/>
  <c r="BY113" i="34"/>
  <c r="CD113" i="34" s="1"/>
  <c r="CD112" i="13"/>
  <c r="DB111" i="33"/>
  <c r="BQ113" i="33"/>
  <c r="BR113" i="33"/>
  <c r="BY113" i="33"/>
  <c r="CD113" i="33" s="1"/>
  <c r="CV112" i="33"/>
  <c r="DA112" i="33" s="1"/>
  <c r="CQ113" i="33"/>
  <c r="AC114" i="34"/>
  <c r="BZ114" i="34" s="1"/>
  <c r="AB114" i="34"/>
  <c r="N114" i="34"/>
  <c r="AA114" i="34"/>
  <c r="AB114" i="33"/>
  <c r="AC114" i="33"/>
  <c r="BZ114" i="33" s="1"/>
  <c r="N114" i="33"/>
  <c r="AA114" i="33"/>
  <c r="AC115" i="22"/>
  <c r="BZ115" i="22" s="1"/>
  <c r="AA115" i="22"/>
  <c r="CV112" i="22" s="1"/>
  <c r="AB115" i="22"/>
  <c r="AA116" i="19"/>
  <c r="AC116" i="19"/>
  <c r="BZ116" i="19" s="1"/>
  <c r="AB116" i="19"/>
  <c r="BG113" i="18"/>
  <c r="N114" i="18"/>
  <c r="BM114" i="18" s="1"/>
  <c r="AA114" i="18"/>
  <c r="AB114" i="18"/>
  <c r="AC114" i="18"/>
  <c r="BZ114" i="18" s="1"/>
  <c r="AB115" i="14"/>
  <c r="AC115" i="14"/>
  <c r="BZ115" i="14" s="1"/>
  <c r="AA115" i="14"/>
  <c r="AA114" i="13"/>
  <c r="CV103" i="13" s="1"/>
  <c r="AC114" i="13"/>
  <c r="BZ114" i="13" s="1"/>
  <c r="AB114" i="13"/>
  <c r="L373" i="33" l="1"/>
  <c r="N372" i="33"/>
  <c r="L93" i="43"/>
  <c r="DA133" i="40"/>
  <c r="DB133" i="40" s="1"/>
  <c r="DB132" i="40"/>
  <c r="DB111" i="18"/>
  <c r="BR114" i="18"/>
  <c r="BQ114" i="18"/>
  <c r="BY114" i="18"/>
  <c r="DB112" i="34"/>
  <c r="BQ114" i="13"/>
  <c r="BR114" i="13"/>
  <c r="BY114" i="13"/>
  <c r="CW112" i="18"/>
  <c r="DA112" i="18" s="1"/>
  <c r="CR113" i="18"/>
  <c r="CV113" i="34"/>
  <c r="DA113" i="34" s="1"/>
  <c r="DB113" i="34" s="1"/>
  <c r="CQ114" i="34"/>
  <c r="CV115" i="19"/>
  <c r="CQ116" i="19"/>
  <c r="CD114" i="22"/>
  <c r="CD114" i="14"/>
  <c r="CQ115" i="14"/>
  <c r="CV114" i="14"/>
  <c r="CS114" i="18"/>
  <c r="CX113" i="18"/>
  <c r="CQ115" i="22"/>
  <c r="CD113" i="13"/>
  <c r="BQ115" i="14"/>
  <c r="BR115" i="14"/>
  <c r="BY115" i="14"/>
  <c r="CQ114" i="13"/>
  <c r="CQ114" i="18"/>
  <c r="CV113" i="18"/>
  <c r="BQ116" i="19"/>
  <c r="BR116" i="19"/>
  <c r="BY116" i="19"/>
  <c r="BR115" i="22"/>
  <c r="BQ115" i="22"/>
  <c r="BY115" i="22"/>
  <c r="BR114" i="34"/>
  <c r="BQ114" i="34"/>
  <c r="BY114" i="34"/>
  <c r="CD114" i="34" s="1"/>
  <c r="CD115" i="19"/>
  <c r="CD113" i="18"/>
  <c r="DB112" i="33"/>
  <c r="CV113" i="33"/>
  <c r="DA113" i="33" s="1"/>
  <c r="DB113" i="33" s="1"/>
  <c r="CQ114" i="33"/>
  <c r="BQ114" i="33"/>
  <c r="BR114" i="33"/>
  <c r="BY114" i="33"/>
  <c r="CD114" i="33" s="1"/>
  <c r="N115" i="34"/>
  <c r="AB115" i="34"/>
  <c r="AA115" i="34"/>
  <c r="AC115" i="34"/>
  <c r="BZ115" i="34" s="1"/>
  <c r="N115" i="33"/>
  <c r="AC115" i="33"/>
  <c r="BZ115" i="33" s="1"/>
  <c r="AB115" i="33"/>
  <c r="AA115" i="33"/>
  <c r="AB116" i="22"/>
  <c r="AC116" i="22"/>
  <c r="BZ116" i="22" s="1"/>
  <c r="AA116" i="22"/>
  <c r="AB117" i="19"/>
  <c r="AC117" i="19"/>
  <c r="BZ117" i="19" s="1"/>
  <c r="AA117" i="19"/>
  <c r="BG114" i="18"/>
  <c r="N115" i="18"/>
  <c r="BM115" i="18" s="1"/>
  <c r="AA115" i="18"/>
  <c r="AB115" i="18"/>
  <c r="AC115" i="18"/>
  <c r="BZ115" i="18" s="1"/>
  <c r="AC116" i="14"/>
  <c r="BZ116" i="14" s="1"/>
  <c r="AA116" i="14"/>
  <c r="AB116" i="14"/>
  <c r="AA115" i="13"/>
  <c r="CV113" i="13" s="1"/>
  <c r="AB115" i="13"/>
  <c r="AC115" i="13"/>
  <c r="BZ115" i="13" s="1"/>
  <c r="L374" i="33" l="1"/>
  <c r="N373" i="33"/>
  <c r="L94" i="43"/>
  <c r="CF129" i="40"/>
  <c r="DB112" i="18"/>
  <c r="CQ116" i="14"/>
  <c r="CV115" i="14"/>
  <c r="CV114" i="18"/>
  <c r="CQ115" i="18"/>
  <c r="BQ116" i="22"/>
  <c r="BR116" i="22"/>
  <c r="BY116" i="22"/>
  <c r="BR115" i="34"/>
  <c r="BQ115" i="34"/>
  <c r="BY115" i="34"/>
  <c r="CD115" i="34" s="1"/>
  <c r="CD115" i="22"/>
  <c r="BQ115" i="13"/>
  <c r="BR115" i="13"/>
  <c r="BY115" i="13"/>
  <c r="CS115" i="18"/>
  <c r="CX114" i="18"/>
  <c r="CD115" i="14"/>
  <c r="CD114" i="18"/>
  <c r="CV114" i="34"/>
  <c r="DA114" i="34" s="1"/>
  <c r="DB114" i="34" s="1"/>
  <c r="CQ115" i="34"/>
  <c r="CD116" i="19"/>
  <c r="BR116" i="14"/>
  <c r="BQ116" i="14"/>
  <c r="BY116" i="14"/>
  <c r="CV116" i="19"/>
  <c r="CQ117" i="19"/>
  <c r="BQ115" i="18"/>
  <c r="BR115" i="18"/>
  <c r="BY115" i="18"/>
  <c r="BQ117" i="19"/>
  <c r="BR117" i="19"/>
  <c r="BY117" i="19"/>
  <c r="CQ115" i="13"/>
  <c r="CR114" i="18"/>
  <c r="CW113" i="18"/>
  <c r="DA113" i="18" s="1"/>
  <c r="DB113" i="18" s="1"/>
  <c r="CQ116" i="22"/>
  <c r="CV115" i="22"/>
  <c r="CD114" i="13"/>
  <c r="CV114" i="33"/>
  <c r="DA114" i="33" s="1"/>
  <c r="CQ115" i="33"/>
  <c r="BQ115" i="33"/>
  <c r="BR115" i="33"/>
  <c r="BY115" i="33"/>
  <c r="CD115" i="33" s="1"/>
  <c r="AB116" i="34"/>
  <c r="AC116" i="34"/>
  <c r="BZ116" i="34" s="1"/>
  <c r="N116" i="34"/>
  <c r="AA116" i="34"/>
  <c r="N116" i="33"/>
  <c r="AA116" i="33"/>
  <c r="AB116" i="33"/>
  <c r="AC116" i="33"/>
  <c r="BZ116" i="33" s="1"/>
  <c r="AB117" i="22"/>
  <c r="AA117" i="22"/>
  <c r="AC117" i="22"/>
  <c r="BZ117" i="22" s="1"/>
  <c r="AA118" i="19"/>
  <c r="AC118" i="19"/>
  <c r="BZ118" i="19" s="1"/>
  <c r="AB118" i="19"/>
  <c r="AB116" i="18"/>
  <c r="AA116" i="18"/>
  <c r="AC116" i="18"/>
  <c r="BZ116" i="18" s="1"/>
  <c r="N116" i="18"/>
  <c r="BM116" i="18" s="1"/>
  <c r="BG115" i="18"/>
  <c r="AA117" i="14"/>
  <c r="CV106" i="14" s="1"/>
  <c r="AB117" i="14"/>
  <c r="AC117" i="14"/>
  <c r="BZ117" i="14" s="1"/>
  <c r="AB116" i="13"/>
  <c r="AC116" i="13"/>
  <c r="BZ116" i="13" s="1"/>
  <c r="AA116" i="13"/>
  <c r="L375" i="33" l="1"/>
  <c r="N374" i="33"/>
  <c r="L95" i="43"/>
  <c r="CF130" i="40"/>
  <c r="CF4" i="40"/>
  <c r="CF3" i="40"/>
  <c r="CF5" i="40"/>
  <c r="CF6" i="40"/>
  <c r="CF9" i="40"/>
  <c r="CF7" i="40"/>
  <c r="CF11" i="40"/>
  <c r="CF8" i="40"/>
  <c r="CF10" i="40"/>
  <c r="CF12" i="40"/>
  <c r="CF13" i="40"/>
  <c r="CF16" i="40"/>
  <c r="CF14" i="40"/>
  <c r="CF17" i="40"/>
  <c r="CF15" i="40"/>
  <c r="CF18" i="40"/>
  <c r="CF20" i="40"/>
  <c r="CF21" i="40"/>
  <c r="CF19" i="40"/>
  <c r="CF22" i="40"/>
  <c r="CF23" i="40"/>
  <c r="CF24" i="40"/>
  <c r="CF25" i="40"/>
  <c r="CF26" i="40"/>
  <c r="CF27" i="40"/>
  <c r="CF28" i="40"/>
  <c r="CF29" i="40"/>
  <c r="CF31" i="40"/>
  <c r="CF33" i="40"/>
  <c r="CF30" i="40"/>
  <c r="CF32" i="40"/>
  <c r="CF34" i="40"/>
  <c r="CF38" i="40"/>
  <c r="CF37" i="40"/>
  <c r="CF36" i="40"/>
  <c r="CF35" i="40"/>
  <c r="CF40" i="40"/>
  <c r="CF39" i="40"/>
  <c r="CF42" i="40"/>
  <c r="CF41" i="40"/>
  <c r="CF44" i="40"/>
  <c r="CF45" i="40"/>
  <c r="CF43" i="40"/>
  <c r="CF47" i="40"/>
  <c r="CF46" i="40"/>
  <c r="CF48" i="40"/>
  <c r="CF49" i="40"/>
  <c r="CF50" i="40"/>
  <c r="CF51" i="40"/>
  <c r="CF53" i="40"/>
  <c r="CF55" i="40"/>
  <c r="CF52" i="40"/>
  <c r="CF58" i="40"/>
  <c r="CF54" i="40"/>
  <c r="CF56" i="40"/>
  <c r="CF57" i="40"/>
  <c r="CF59" i="40"/>
  <c r="CF61" i="40"/>
  <c r="CF60" i="40"/>
  <c r="CF63" i="40"/>
  <c r="CF62" i="40"/>
  <c r="CF64" i="40"/>
  <c r="CF65" i="40"/>
  <c r="CF66" i="40"/>
  <c r="CF67" i="40"/>
  <c r="CF69" i="40"/>
  <c r="CF72" i="40"/>
  <c r="CF68" i="40"/>
  <c r="CF71" i="40"/>
  <c r="CF70" i="40"/>
  <c r="CF73" i="40"/>
  <c r="CF75" i="40"/>
  <c r="CF74" i="40"/>
  <c r="CF76" i="40"/>
  <c r="CF77" i="40"/>
  <c r="CF78" i="40"/>
  <c r="CF79" i="40"/>
  <c r="CF81" i="40"/>
  <c r="CF84" i="40"/>
  <c r="CF80" i="40"/>
  <c r="CF82" i="40"/>
  <c r="CF83" i="40"/>
  <c r="CF86" i="40"/>
  <c r="CF87" i="40"/>
  <c r="CF85" i="40"/>
  <c r="CF89" i="40"/>
  <c r="CF88" i="40"/>
  <c r="CF91" i="40"/>
  <c r="CF90" i="40"/>
  <c r="CF94" i="40"/>
  <c r="CF92" i="40"/>
  <c r="CF96" i="40"/>
  <c r="CF93" i="40"/>
  <c r="CF95" i="40"/>
  <c r="CF99" i="40"/>
  <c r="CF97" i="40"/>
  <c r="CF98" i="40"/>
  <c r="CF101" i="40"/>
  <c r="CF100" i="40"/>
  <c r="CF102" i="40"/>
  <c r="CF104" i="40"/>
  <c r="CF103" i="40"/>
  <c r="CF106" i="40"/>
  <c r="CF105" i="40"/>
  <c r="CF107" i="40"/>
  <c r="CF108" i="40"/>
  <c r="CF109" i="40"/>
  <c r="CF110" i="40"/>
  <c r="CF111" i="40"/>
  <c r="CF115" i="40"/>
  <c r="CF112" i="40"/>
  <c r="CF113" i="40"/>
  <c r="CF117" i="40"/>
  <c r="CF116" i="40"/>
  <c r="CF114" i="40"/>
  <c r="CF119" i="40"/>
  <c r="CF118" i="40"/>
  <c r="CF120" i="40"/>
  <c r="CF123" i="40"/>
  <c r="CF122" i="40"/>
  <c r="CF121" i="40"/>
  <c r="CF124" i="40"/>
  <c r="CF128" i="40"/>
  <c r="CF126" i="40"/>
  <c r="CF127" i="40"/>
  <c r="CF125" i="40"/>
  <c r="CF133" i="40"/>
  <c r="CF132" i="40"/>
  <c r="CG131" i="40"/>
  <c r="CG133" i="40"/>
  <c r="CG130" i="40"/>
  <c r="CG5" i="40"/>
  <c r="CG3" i="40"/>
  <c r="CG4" i="40"/>
  <c r="CG7" i="40"/>
  <c r="CG8" i="40"/>
  <c r="CG6" i="40"/>
  <c r="CG9" i="40"/>
  <c r="CG10" i="40"/>
  <c r="CG11" i="40"/>
  <c r="CG12" i="40"/>
  <c r="CG14" i="40"/>
  <c r="CG15" i="40"/>
  <c r="CG13" i="40"/>
  <c r="CG18" i="40"/>
  <c r="CG16" i="40"/>
  <c r="CG17" i="40"/>
  <c r="CG19" i="40"/>
  <c r="CG22" i="40"/>
  <c r="CG20" i="40"/>
  <c r="CG21" i="40"/>
  <c r="CG24" i="40"/>
  <c r="CG25" i="40"/>
  <c r="CG23" i="40"/>
  <c r="CG26" i="40"/>
  <c r="CG27" i="40"/>
  <c r="CG28" i="40"/>
  <c r="CG29" i="40"/>
  <c r="CG32" i="40"/>
  <c r="CG30" i="40"/>
  <c r="CG36" i="40"/>
  <c r="CG31" i="40"/>
  <c r="CG37" i="40"/>
  <c r="CG33" i="40"/>
  <c r="CG35" i="40"/>
  <c r="CG34" i="40"/>
  <c r="CG40" i="40"/>
  <c r="CG39" i="40"/>
  <c r="CG38" i="40"/>
  <c r="CG43" i="40"/>
  <c r="CG41" i="40"/>
  <c r="CG45" i="40"/>
  <c r="CG44" i="40"/>
  <c r="CG42" i="40"/>
  <c r="CG47" i="40"/>
  <c r="CG48" i="40"/>
  <c r="CG46" i="40"/>
  <c r="CG49" i="40"/>
  <c r="CG50" i="40"/>
  <c r="CG51" i="40"/>
  <c r="CG54" i="40"/>
  <c r="CG53" i="40"/>
  <c r="CG52" i="40"/>
  <c r="CG55" i="40"/>
  <c r="CG56" i="40"/>
  <c r="CG57" i="40"/>
  <c r="CG59" i="40"/>
  <c r="CG58" i="40"/>
  <c r="CG63" i="40"/>
  <c r="CG61" i="40"/>
  <c r="CG62" i="40"/>
  <c r="CG60" i="40"/>
  <c r="CG64" i="40"/>
  <c r="CG65" i="40"/>
  <c r="CG66" i="40"/>
  <c r="CG68" i="40"/>
  <c r="CG67" i="40"/>
  <c r="CG70" i="40"/>
  <c r="CG71" i="40"/>
  <c r="CG69" i="40"/>
  <c r="CG73" i="40"/>
  <c r="CG72" i="40"/>
  <c r="CG75" i="40"/>
  <c r="CG74" i="40"/>
  <c r="CG78" i="40"/>
  <c r="CG77" i="40"/>
  <c r="CG76" i="40"/>
  <c r="CG79" i="40"/>
  <c r="CG82" i="40"/>
  <c r="CG81" i="40"/>
  <c r="CG80" i="40"/>
  <c r="CG84" i="40"/>
  <c r="CG83" i="40"/>
  <c r="CG85" i="40"/>
  <c r="CG88" i="40"/>
  <c r="CG87" i="40"/>
  <c r="CG86" i="40"/>
  <c r="CG89" i="40"/>
  <c r="CG91" i="40"/>
  <c r="CG90" i="40"/>
  <c r="CG92" i="40"/>
  <c r="CG93" i="40"/>
  <c r="CG94" i="40"/>
  <c r="CG95" i="40"/>
  <c r="CG97" i="40"/>
  <c r="CG96" i="40"/>
  <c r="CG100" i="40"/>
  <c r="CG98" i="40"/>
  <c r="CG102" i="40"/>
  <c r="CG99" i="40"/>
  <c r="CG101" i="40"/>
  <c r="CG103" i="40"/>
  <c r="CG104" i="40"/>
  <c r="CG106" i="40"/>
  <c r="CG105" i="40"/>
  <c r="CG107" i="40"/>
  <c r="CG109" i="40"/>
  <c r="CG108" i="40"/>
  <c r="CG113" i="40"/>
  <c r="CG111" i="40"/>
  <c r="CG110" i="40"/>
  <c r="CG112" i="40"/>
  <c r="CG115" i="40"/>
  <c r="CG114" i="40"/>
  <c r="CG116" i="40"/>
  <c r="CG119" i="40"/>
  <c r="CG121" i="40"/>
  <c r="CG117" i="40"/>
  <c r="CG120" i="40"/>
  <c r="CG118" i="40"/>
  <c r="CG122" i="40"/>
  <c r="CG123" i="40"/>
  <c r="CG124" i="40"/>
  <c r="CG126" i="40"/>
  <c r="CG125" i="40"/>
  <c r="CG129" i="40"/>
  <c r="CG128" i="40"/>
  <c r="CG127" i="40"/>
  <c r="CG132" i="40"/>
  <c r="CF131" i="40"/>
  <c r="CX115" i="18"/>
  <c r="CS116" i="18"/>
  <c r="CV117" i="19"/>
  <c r="CQ118" i="19"/>
  <c r="CD117" i="19"/>
  <c r="CD115" i="13"/>
  <c r="CD116" i="22"/>
  <c r="CQ116" i="13"/>
  <c r="CV115" i="13"/>
  <c r="CR115" i="18"/>
  <c r="CW114" i="18"/>
  <c r="DA114" i="18" s="1"/>
  <c r="BR116" i="18"/>
  <c r="BQ116" i="18"/>
  <c r="BY116" i="18"/>
  <c r="CV116" i="22"/>
  <c r="CQ117" i="22"/>
  <c r="CV115" i="34"/>
  <c r="DA115" i="34" s="1"/>
  <c r="DB115" i="34" s="1"/>
  <c r="CQ116" i="34"/>
  <c r="CD115" i="18"/>
  <c r="CD116" i="14"/>
  <c r="BR116" i="13"/>
  <c r="BQ116" i="13"/>
  <c r="BY116" i="13"/>
  <c r="CQ117" i="14"/>
  <c r="CQ116" i="18"/>
  <c r="CV115" i="18"/>
  <c r="BR118" i="19"/>
  <c r="BQ118" i="19"/>
  <c r="BY118" i="19"/>
  <c r="BQ116" i="34"/>
  <c r="BR116" i="34"/>
  <c r="BY116" i="34"/>
  <c r="CD116" i="34" s="1"/>
  <c r="BR117" i="14"/>
  <c r="BQ117" i="14"/>
  <c r="BY117" i="14"/>
  <c r="BR117" i="22"/>
  <c r="BQ117" i="22"/>
  <c r="BY117" i="22"/>
  <c r="DB114" i="33"/>
  <c r="CV115" i="33"/>
  <c r="DA115" i="33" s="1"/>
  <c r="DB115" i="33" s="1"/>
  <c r="CQ116" i="33"/>
  <c r="BQ116" i="33"/>
  <c r="BR116" i="33"/>
  <c r="BY116" i="33"/>
  <c r="CD116" i="33" s="1"/>
  <c r="AB117" i="34"/>
  <c r="N117" i="34"/>
  <c r="AC117" i="34"/>
  <c r="BZ117" i="34" s="1"/>
  <c r="AA117" i="34"/>
  <c r="AB117" i="33"/>
  <c r="AA117" i="33"/>
  <c r="N117" i="33"/>
  <c r="AC117" i="33"/>
  <c r="BZ117" i="33" s="1"/>
  <c r="AB118" i="22"/>
  <c r="AC118" i="22"/>
  <c r="BZ118" i="22" s="1"/>
  <c r="AA118" i="22"/>
  <c r="AA119" i="19"/>
  <c r="AB119" i="19"/>
  <c r="AC119" i="19"/>
  <c r="BZ119" i="19" s="1"/>
  <c r="BG116" i="18"/>
  <c r="AB117" i="18"/>
  <c r="N117" i="18"/>
  <c r="BM117" i="18" s="1"/>
  <c r="AC117" i="18"/>
  <c r="BZ117" i="18" s="1"/>
  <c r="AA117" i="18"/>
  <c r="AA118" i="14"/>
  <c r="CV116" i="14" s="1"/>
  <c r="AC118" i="14"/>
  <c r="BZ118" i="14" s="1"/>
  <c r="AB118" i="14"/>
  <c r="AC117" i="13"/>
  <c r="BZ117" i="13" s="1"/>
  <c r="AB117" i="13"/>
  <c r="AA117" i="13"/>
  <c r="L376" i="33" l="1"/>
  <c r="N375" i="33"/>
  <c r="L96" i="43"/>
  <c r="BR117" i="18"/>
  <c r="BQ117" i="18"/>
  <c r="BY117" i="18"/>
  <c r="CV118" i="19"/>
  <c r="CQ119" i="19"/>
  <c r="BR117" i="34"/>
  <c r="BQ117" i="34"/>
  <c r="BY117" i="34"/>
  <c r="CD117" i="34" s="1"/>
  <c r="CD117" i="14"/>
  <c r="CD118" i="19"/>
  <c r="BR117" i="13"/>
  <c r="BQ117" i="13"/>
  <c r="BY117" i="13"/>
  <c r="CD117" i="13" s="1"/>
  <c r="BR118" i="14"/>
  <c r="BQ118" i="14"/>
  <c r="BY118" i="14"/>
  <c r="CX116" i="18"/>
  <c r="CS117" i="18"/>
  <c r="BQ119" i="19"/>
  <c r="BR119" i="19"/>
  <c r="BY119" i="19"/>
  <c r="CQ118" i="22"/>
  <c r="CV117" i="22"/>
  <c r="CD117" i="22"/>
  <c r="CD116" i="18"/>
  <c r="CD116" i="13"/>
  <c r="CV116" i="13"/>
  <c r="CQ117" i="13"/>
  <c r="CQ118" i="14"/>
  <c r="CV116" i="18"/>
  <c r="CQ117" i="18"/>
  <c r="CW115" i="18"/>
  <c r="DA115" i="18" s="1"/>
  <c r="CR116" i="18"/>
  <c r="BQ118" i="22"/>
  <c r="BR118" i="22"/>
  <c r="BY118" i="22"/>
  <c r="CV116" i="34"/>
  <c r="DA116" i="34" s="1"/>
  <c r="CQ117" i="34"/>
  <c r="DB114" i="18"/>
  <c r="BQ117" i="33"/>
  <c r="BR117" i="33"/>
  <c r="BY117" i="33"/>
  <c r="CD117" i="33" s="1"/>
  <c r="CV116" i="33"/>
  <c r="DA116" i="33" s="1"/>
  <c r="DB116" i="33" s="1"/>
  <c r="CQ117" i="33"/>
  <c r="AB118" i="34"/>
  <c r="N118" i="34"/>
  <c r="AC118" i="34"/>
  <c r="BZ118" i="34" s="1"/>
  <c r="AA118" i="34"/>
  <c r="AB118" i="33"/>
  <c r="N118" i="33"/>
  <c r="AA118" i="33"/>
  <c r="AC118" i="33"/>
  <c r="BZ118" i="33" s="1"/>
  <c r="AB119" i="22"/>
  <c r="AA119" i="22"/>
  <c r="AC119" i="22"/>
  <c r="BZ119" i="22" s="1"/>
  <c r="AA120" i="19"/>
  <c r="AC120" i="19"/>
  <c r="BZ120" i="19" s="1"/>
  <c r="AB120" i="19"/>
  <c r="N118" i="18"/>
  <c r="BM118" i="18" s="1"/>
  <c r="AA118" i="18"/>
  <c r="AB118" i="18"/>
  <c r="AC118" i="18"/>
  <c r="BZ118" i="18" s="1"/>
  <c r="BG117" i="18"/>
  <c r="AB119" i="14"/>
  <c r="AC119" i="14"/>
  <c r="BZ119" i="14" s="1"/>
  <c r="AA119" i="14"/>
  <c r="AC118" i="13"/>
  <c r="BZ118" i="13" s="1"/>
  <c r="AB118" i="13"/>
  <c r="AA118" i="13"/>
  <c r="M29" i="37"/>
  <c r="N29" i="37"/>
  <c r="N376" i="33" l="1"/>
  <c r="L377" i="33"/>
  <c r="L97" i="43"/>
  <c r="DB116" i="34"/>
  <c r="DB115" i="18"/>
  <c r="CD119" i="19"/>
  <c r="BR118" i="13"/>
  <c r="BQ118" i="13"/>
  <c r="BY118" i="13"/>
  <c r="BR118" i="18"/>
  <c r="BQ118" i="18"/>
  <c r="BY118" i="18"/>
  <c r="BR120" i="19"/>
  <c r="BQ120" i="19"/>
  <c r="BY120" i="19"/>
  <c r="CV118" i="14"/>
  <c r="CQ119" i="14"/>
  <c r="CV117" i="18"/>
  <c r="CQ118" i="18"/>
  <c r="CQ118" i="13"/>
  <c r="CV117" i="13"/>
  <c r="BR119" i="14"/>
  <c r="BQ119" i="14"/>
  <c r="BY119" i="14"/>
  <c r="CQ120" i="19"/>
  <c r="CV119" i="19"/>
  <c r="CD118" i="22"/>
  <c r="CD118" i="14"/>
  <c r="CV118" i="22"/>
  <c r="CQ119" i="22"/>
  <c r="BR118" i="34"/>
  <c r="BQ118" i="34"/>
  <c r="BY118" i="34"/>
  <c r="CD118" i="34" s="1"/>
  <c r="CR117" i="18"/>
  <c r="CW116" i="18"/>
  <c r="DA116" i="18" s="1"/>
  <c r="DB116" i="18" s="1"/>
  <c r="CX117" i="18"/>
  <c r="CS118" i="18"/>
  <c r="BR119" i="22"/>
  <c r="BQ119" i="22"/>
  <c r="BY119" i="22"/>
  <c r="CQ118" i="34"/>
  <c r="CV117" i="34"/>
  <c r="DA117" i="34" s="1"/>
  <c r="CD117" i="18"/>
  <c r="CQ118" i="33"/>
  <c r="CV117" i="33"/>
  <c r="DA117" i="33" s="1"/>
  <c r="BR118" i="33"/>
  <c r="BQ118" i="33"/>
  <c r="BY118" i="33"/>
  <c r="CD118" i="33" s="1"/>
  <c r="N119" i="34"/>
  <c r="AA119" i="34"/>
  <c r="AC119" i="34"/>
  <c r="BZ119" i="34" s="1"/>
  <c r="AB119" i="34"/>
  <c r="N119" i="33"/>
  <c r="AC119" i="33"/>
  <c r="BZ119" i="33" s="1"/>
  <c r="AA119" i="33"/>
  <c r="AB119" i="33"/>
  <c r="AB120" i="22"/>
  <c r="AA120" i="22"/>
  <c r="CV114" i="22" s="1"/>
  <c r="AC120" i="22"/>
  <c r="BZ120" i="22" s="1"/>
  <c r="AB121" i="19"/>
  <c r="AC121" i="19"/>
  <c r="BZ121" i="19" s="1"/>
  <c r="AA121" i="19"/>
  <c r="BG118" i="18"/>
  <c r="N119" i="18"/>
  <c r="BM119" i="18" s="1"/>
  <c r="AA119" i="18"/>
  <c r="AB119" i="18"/>
  <c r="AC119" i="18"/>
  <c r="BZ119" i="18" s="1"/>
  <c r="AC120" i="14"/>
  <c r="BZ120" i="14" s="1"/>
  <c r="AA120" i="14"/>
  <c r="AB120" i="14"/>
  <c r="AB119" i="13"/>
  <c r="AA119" i="13"/>
  <c r="AC119" i="13"/>
  <c r="BZ119" i="13" s="1"/>
  <c r="O29" i="37"/>
  <c r="L378" i="33" l="1"/>
  <c r="N377" i="33"/>
  <c r="L98" i="43"/>
  <c r="BQ119" i="18"/>
  <c r="BR119" i="18"/>
  <c r="BY119" i="18"/>
  <c r="BQ120" i="22"/>
  <c r="BR120" i="22"/>
  <c r="BY120" i="22"/>
  <c r="CD118" i="13"/>
  <c r="CR118" i="18"/>
  <c r="CW117" i="18"/>
  <c r="DA117" i="18" s="1"/>
  <c r="BR119" i="34"/>
  <c r="BQ119" i="34"/>
  <c r="BY119" i="34"/>
  <c r="CD119" i="34" s="1"/>
  <c r="CD119" i="22"/>
  <c r="CD120" i="19"/>
  <c r="BR121" i="19"/>
  <c r="BQ121" i="19"/>
  <c r="BY121" i="19"/>
  <c r="CV119" i="14"/>
  <c r="CQ120" i="14"/>
  <c r="CX118" i="18"/>
  <c r="CS119" i="18"/>
  <c r="CQ120" i="22"/>
  <c r="CD119" i="14"/>
  <c r="CD118" i="18"/>
  <c r="DB117" i="34"/>
  <c r="CV118" i="13"/>
  <c r="CQ119" i="13"/>
  <c r="BR119" i="13"/>
  <c r="BQ119" i="13"/>
  <c r="BY119" i="13"/>
  <c r="BR120" i="14"/>
  <c r="BQ120" i="14"/>
  <c r="BY120" i="14"/>
  <c r="CV118" i="18"/>
  <c r="CQ119" i="18"/>
  <c r="CQ121" i="19"/>
  <c r="CV120" i="19"/>
  <c r="CQ119" i="34"/>
  <c r="CV118" i="34"/>
  <c r="DA118" i="34" s="1"/>
  <c r="CQ119" i="33"/>
  <c r="CV118" i="33"/>
  <c r="DA118" i="33" s="1"/>
  <c r="BR119" i="33"/>
  <c r="BQ119" i="33"/>
  <c r="BY119" i="33"/>
  <c r="CD119" i="33" s="1"/>
  <c r="DB117" i="33"/>
  <c r="AC120" i="34"/>
  <c r="BZ120" i="34" s="1"/>
  <c r="N120" i="34"/>
  <c r="AB120" i="34"/>
  <c r="AA120" i="34"/>
  <c r="N120" i="33"/>
  <c r="AA120" i="33"/>
  <c r="AC120" i="33"/>
  <c r="BZ120" i="33" s="1"/>
  <c r="AB120" i="33"/>
  <c r="AB121" i="22"/>
  <c r="AA121" i="22"/>
  <c r="AC121" i="22"/>
  <c r="BZ121" i="22" s="1"/>
  <c r="AA122" i="19"/>
  <c r="AB122" i="19"/>
  <c r="AC122" i="19"/>
  <c r="BZ122" i="19" s="1"/>
  <c r="BG119" i="18"/>
  <c r="AB120" i="18"/>
  <c r="AA120" i="18"/>
  <c r="N120" i="18"/>
  <c r="BM120" i="18" s="1"/>
  <c r="AC120" i="18"/>
  <c r="BZ120" i="18" s="1"/>
  <c r="AA121" i="14"/>
  <c r="AB121" i="14"/>
  <c r="AC121" i="14"/>
  <c r="BZ121" i="14" s="1"/>
  <c r="AB120" i="13"/>
  <c r="AA120" i="13"/>
  <c r="AC120" i="13"/>
  <c r="BZ120" i="13" s="1"/>
  <c r="L379" i="33" l="1"/>
  <c r="N378" i="33"/>
  <c r="L99" i="43"/>
  <c r="DB117" i="18"/>
  <c r="CV121" i="19"/>
  <c r="CQ122" i="19"/>
  <c r="BQ120" i="34"/>
  <c r="BR120" i="34"/>
  <c r="BY120" i="34"/>
  <c r="CD120" i="34" s="1"/>
  <c r="CD121" i="19"/>
  <c r="CV120" i="14"/>
  <c r="CQ121" i="14"/>
  <c r="BQ122" i="19"/>
  <c r="BR122" i="19"/>
  <c r="BY122" i="19"/>
  <c r="CV120" i="22"/>
  <c r="CQ121" i="22"/>
  <c r="BR120" i="13"/>
  <c r="BQ120" i="13"/>
  <c r="BY120" i="13"/>
  <c r="BR121" i="14"/>
  <c r="BQ121" i="14"/>
  <c r="BY121" i="14"/>
  <c r="BQ120" i="18"/>
  <c r="BR120" i="18"/>
  <c r="BY120" i="18"/>
  <c r="CD120" i="14"/>
  <c r="DB118" i="34"/>
  <c r="CX119" i="18"/>
  <c r="CS120" i="18"/>
  <c r="BR121" i="22"/>
  <c r="BQ121" i="22"/>
  <c r="BY121" i="22"/>
  <c r="CD119" i="18"/>
  <c r="CR119" i="18"/>
  <c r="CW118" i="18"/>
  <c r="DA118" i="18" s="1"/>
  <c r="DB118" i="18" s="1"/>
  <c r="CQ120" i="34"/>
  <c r="CV119" i="34"/>
  <c r="DA119" i="34" s="1"/>
  <c r="DB119" i="34" s="1"/>
  <c r="CV119" i="13"/>
  <c r="CQ120" i="13"/>
  <c r="CV119" i="18"/>
  <c r="CQ120" i="18"/>
  <c r="CD119" i="13"/>
  <c r="CD120" i="22"/>
  <c r="BR120" i="33"/>
  <c r="BQ120" i="33"/>
  <c r="BY120" i="33"/>
  <c r="CD120" i="33" s="1"/>
  <c r="DB118" i="33"/>
  <c r="CV119" i="33"/>
  <c r="DA119" i="33" s="1"/>
  <c r="CQ120" i="33"/>
  <c r="N121" i="34"/>
  <c r="AA121" i="34"/>
  <c r="AC121" i="34"/>
  <c r="BZ121" i="34" s="1"/>
  <c r="AB121" i="34"/>
  <c r="AB121" i="33"/>
  <c r="AA121" i="33"/>
  <c r="AC121" i="33"/>
  <c r="BZ121" i="33" s="1"/>
  <c r="N121" i="33"/>
  <c r="AA122" i="22"/>
  <c r="AC122" i="22"/>
  <c r="BZ122" i="22" s="1"/>
  <c r="AB122" i="22"/>
  <c r="AA123" i="19"/>
  <c r="AC123" i="19"/>
  <c r="BZ123" i="19" s="1"/>
  <c r="AB123" i="19"/>
  <c r="BG120" i="18"/>
  <c r="AB121" i="18"/>
  <c r="AC121" i="18"/>
  <c r="BZ121" i="18" s="1"/>
  <c r="N121" i="18"/>
  <c r="BM121" i="18" s="1"/>
  <c r="AA121" i="18"/>
  <c r="AA122" i="14"/>
  <c r="AC122" i="14"/>
  <c r="BZ122" i="14" s="1"/>
  <c r="AB122" i="14"/>
  <c r="AA121" i="13"/>
  <c r="AB121" i="13"/>
  <c r="AC121" i="13"/>
  <c r="BZ121" i="13" s="1"/>
  <c r="N379" i="33" l="1"/>
  <c r="L380" i="33"/>
  <c r="L100" i="43"/>
  <c r="CV121" i="14"/>
  <c r="CQ122" i="14"/>
  <c r="CS121" i="18"/>
  <c r="CX120" i="18"/>
  <c r="CD121" i="14"/>
  <c r="CV120" i="13"/>
  <c r="CQ121" i="13"/>
  <c r="CQ121" i="18"/>
  <c r="CV120" i="18"/>
  <c r="CW119" i="18"/>
  <c r="DA119" i="18" s="1"/>
  <c r="CR120" i="18"/>
  <c r="CV121" i="22"/>
  <c r="CQ122" i="22"/>
  <c r="CD120" i="13"/>
  <c r="CD122" i="19"/>
  <c r="BR123" i="19"/>
  <c r="BQ123" i="19"/>
  <c r="BY123" i="19"/>
  <c r="CQ121" i="34"/>
  <c r="CV120" i="34"/>
  <c r="DA120" i="34" s="1"/>
  <c r="BR121" i="13"/>
  <c r="BQ121" i="13"/>
  <c r="BY121" i="13"/>
  <c r="BR121" i="18"/>
  <c r="BQ121" i="18"/>
  <c r="BY121" i="18"/>
  <c r="CQ123" i="19"/>
  <c r="CV122" i="19"/>
  <c r="BR121" i="34"/>
  <c r="BQ121" i="34"/>
  <c r="BY121" i="34"/>
  <c r="CD121" i="34" s="1"/>
  <c r="CD121" i="22"/>
  <c r="BR122" i="14"/>
  <c r="BQ122" i="14"/>
  <c r="BY122" i="14"/>
  <c r="BR122" i="22"/>
  <c r="BQ122" i="22"/>
  <c r="BY122" i="22"/>
  <c r="CD120" i="18"/>
  <c r="DB119" i="33"/>
  <c r="BQ121" i="33"/>
  <c r="BR121" i="33"/>
  <c r="BY121" i="33"/>
  <c r="CD121" i="33" s="1"/>
  <c r="CV120" i="33"/>
  <c r="DA120" i="33" s="1"/>
  <c r="CQ121" i="33"/>
  <c r="AC122" i="34"/>
  <c r="BZ122" i="34" s="1"/>
  <c r="N122" i="34"/>
  <c r="AB122" i="34"/>
  <c r="AA122" i="34"/>
  <c r="AB122" i="33"/>
  <c r="AC122" i="33"/>
  <c r="BZ122" i="33" s="1"/>
  <c r="N122" i="33"/>
  <c r="AA122" i="33"/>
  <c r="AC123" i="22"/>
  <c r="BZ123" i="22" s="1"/>
  <c r="AB123" i="22"/>
  <c r="AA123" i="22"/>
  <c r="AA124" i="19"/>
  <c r="AC124" i="19"/>
  <c r="BZ124" i="19" s="1"/>
  <c r="AB124" i="19"/>
  <c r="BG121" i="18"/>
  <c r="N122" i="18"/>
  <c r="BM122" i="18" s="1"/>
  <c r="AA122" i="18"/>
  <c r="AB122" i="18"/>
  <c r="AC122" i="18"/>
  <c r="BZ122" i="18" s="1"/>
  <c r="AB123" i="14"/>
  <c r="AC123" i="14"/>
  <c r="BZ123" i="14" s="1"/>
  <c r="AA123" i="14"/>
  <c r="AA122" i="13"/>
  <c r="AC122" i="13"/>
  <c r="BZ122" i="13" s="1"/>
  <c r="AB122" i="13"/>
  <c r="L381" i="33" l="1"/>
  <c r="N380" i="33"/>
  <c r="L101" i="43"/>
  <c r="DB119" i="18"/>
  <c r="DB120" i="34"/>
  <c r="CW120" i="18"/>
  <c r="DA120" i="18" s="1"/>
  <c r="DB120" i="18" s="1"/>
  <c r="CR121" i="18"/>
  <c r="BR122" i="34"/>
  <c r="BQ122" i="34"/>
  <c r="BY122" i="34"/>
  <c r="CD122" i="34" s="1"/>
  <c r="CV121" i="13"/>
  <c r="CQ122" i="13"/>
  <c r="CS122" i="18"/>
  <c r="CX121" i="18"/>
  <c r="BQ124" i="19"/>
  <c r="BR124" i="19"/>
  <c r="BY124" i="19"/>
  <c r="BQ123" i="22"/>
  <c r="BR123" i="22"/>
  <c r="BY123" i="22"/>
  <c r="CV121" i="34"/>
  <c r="DA121" i="34" s="1"/>
  <c r="CQ122" i="34"/>
  <c r="CD121" i="18"/>
  <c r="BQ123" i="14"/>
  <c r="BR123" i="14"/>
  <c r="BY123" i="14"/>
  <c r="CV122" i="14"/>
  <c r="CQ123" i="14"/>
  <c r="CQ122" i="18"/>
  <c r="CV121" i="18"/>
  <c r="CQ123" i="22"/>
  <c r="CV122" i="22"/>
  <c r="CD123" i="19"/>
  <c r="CD122" i="14"/>
  <c r="BR122" i="13"/>
  <c r="BQ122" i="13"/>
  <c r="BY122" i="13"/>
  <c r="BR122" i="18"/>
  <c r="BQ122" i="18"/>
  <c r="BY122" i="18"/>
  <c r="CV123" i="19"/>
  <c r="CQ124" i="19"/>
  <c r="CD122" i="22"/>
  <c r="CD121" i="13"/>
  <c r="DB120" i="33"/>
  <c r="CV121" i="33"/>
  <c r="DA121" i="33" s="1"/>
  <c r="DB121" i="33" s="1"/>
  <c r="CQ122" i="33"/>
  <c r="BR122" i="33"/>
  <c r="BQ122" i="33"/>
  <c r="BY122" i="33"/>
  <c r="CD122" i="33" s="1"/>
  <c r="N123" i="34"/>
  <c r="AA123" i="34"/>
  <c r="AC123" i="34"/>
  <c r="BZ123" i="34" s="1"/>
  <c r="AB123" i="34"/>
  <c r="N123" i="33"/>
  <c r="AA123" i="33"/>
  <c r="AB123" i="33"/>
  <c r="AC123" i="33"/>
  <c r="BZ123" i="33" s="1"/>
  <c r="AB124" i="22"/>
  <c r="AC124" i="22"/>
  <c r="BZ124" i="22" s="1"/>
  <c r="AA124" i="22"/>
  <c r="AB125" i="19"/>
  <c r="AC125" i="19"/>
  <c r="BZ125" i="19" s="1"/>
  <c r="AA125" i="19"/>
  <c r="BG122" i="18"/>
  <c r="N123" i="18"/>
  <c r="BM123" i="18" s="1"/>
  <c r="AA123" i="18"/>
  <c r="AB123" i="18"/>
  <c r="AC123" i="18"/>
  <c r="BZ123" i="18" s="1"/>
  <c r="AC124" i="14"/>
  <c r="BZ124" i="14" s="1"/>
  <c r="AA124" i="14"/>
  <c r="AB124" i="14"/>
  <c r="AB123" i="13"/>
  <c r="AC123" i="13"/>
  <c r="BZ123" i="13" s="1"/>
  <c r="AA123" i="13"/>
  <c r="L382" i="33" l="1"/>
  <c r="N381" i="33"/>
  <c r="L102" i="43"/>
  <c r="CQ124" i="14"/>
  <c r="CV123" i="14"/>
  <c r="CD122" i="18"/>
  <c r="CD124" i="19"/>
  <c r="BQ124" i="14"/>
  <c r="BR124" i="14"/>
  <c r="BY124" i="14"/>
  <c r="CV122" i="18"/>
  <c r="CQ123" i="18"/>
  <c r="CV124" i="19"/>
  <c r="CQ125" i="19"/>
  <c r="CX122" i="18"/>
  <c r="CS123" i="18"/>
  <c r="CV123" i="22"/>
  <c r="CQ124" i="22"/>
  <c r="BR123" i="34"/>
  <c r="BQ123" i="34"/>
  <c r="BY123" i="34"/>
  <c r="CD123" i="34" s="1"/>
  <c r="BR123" i="18"/>
  <c r="BQ123" i="18"/>
  <c r="BY123" i="18"/>
  <c r="BR124" i="22"/>
  <c r="BQ124" i="22"/>
  <c r="BY124" i="22"/>
  <c r="CV122" i="34"/>
  <c r="DA122" i="34" s="1"/>
  <c r="CQ123" i="34"/>
  <c r="CD122" i="13"/>
  <c r="CD123" i="14"/>
  <c r="DB121" i="34"/>
  <c r="BR123" i="13"/>
  <c r="BQ123" i="13"/>
  <c r="BY123" i="13"/>
  <c r="CV122" i="13"/>
  <c r="CQ123" i="13"/>
  <c r="CW121" i="18"/>
  <c r="DA121" i="18" s="1"/>
  <c r="CR122" i="18"/>
  <c r="BQ125" i="19"/>
  <c r="BR125" i="19"/>
  <c r="BY125" i="19"/>
  <c r="CD123" i="22"/>
  <c r="BR123" i="33"/>
  <c r="BQ123" i="33"/>
  <c r="BY123" i="33"/>
  <c r="CD123" i="33" s="1"/>
  <c r="CQ123" i="33"/>
  <c r="CV122" i="33"/>
  <c r="DA122" i="33" s="1"/>
  <c r="AC124" i="34"/>
  <c r="BZ124" i="34" s="1"/>
  <c r="AB124" i="34"/>
  <c r="N124" i="34"/>
  <c r="AA124" i="34"/>
  <c r="N124" i="33"/>
  <c r="AC124" i="33"/>
  <c r="BZ124" i="33" s="1"/>
  <c r="AB124" i="33"/>
  <c r="AA124" i="33"/>
  <c r="AB125" i="22"/>
  <c r="AA125" i="22"/>
  <c r="AC125" i="22"/>
  <c r="BZ125" i="22" s="1"/>
  <c r="AA126" i="19"/>
  <c r="AB126" i="19"/>
  <c r="AC126" i="19"/>
  <c r="BZ126" i="19" s="1"/>
  <c r="AB124" i="18"/>
  <c r="AA124" i="18"/>
  <c r="AC124" i="18"/>
  <c r="BZ124" i="18" s="1"/>
  <c r="N124" i="18"/>
  <c r="BM124" i="18" s="1"/>
  <c r="BG123" i="18"/>
  <c r="AA125" i="14"/>
  <c r="AC125" i="14"/>
  <c r="BZ125" i="14" s="1"/>
  <c r="AB125" i="14"/>
  <c r="AB124" i="13"/>
  <c r="AC124" i="13"/>
  <c r="BZ124" i="13" s="1"/>
  <c r="AA124" i="13"/>
  <c r="N382" i="33" l="1"/>
  <c r="L383" i="33"/>
  <c r="L103" i="43"/>
  <c r="BQ124" i="18"/>
  <c r="BR124" i="18"/>
  <c r="BY124" i="18"/>
  <c r="CD125" i="19"/>
  <c r="CD123" i="13"/>
  <c r="CQ125" i="14"/>
  <c r="CV124" i="14"/>
  <c r="CV123" i="18"/>
  <c r="CQ124" i="18"/>
  <c r="CV123" i="34"/>
  <c r="DA123" i="34" s="1"/>
  <c r="DB123" i="34" s="1"/>
  <c r="CQ124" i="34"/>
  <c r="CD123" i="18"/>
  <c r="DB122" i="34"/>
  <c r="CQ126" i="19"/>
  <c r="CV125" i="19"/>
  <c r="CV123" i="13"/>
  <c r="CQ124" i="13"/>
  <c r="BR126" i="19"/>
  <c r="BQ126" i="19"/>
  <c r="BY126" i="19"/>
  <c r="BQ125" i="22"/>
  <c r="BR125" i="22"/>
  <c r="BY125" i="22"/>
  <c r="CD124" i="14"/>
  <c r="BR124" i="13"/>
  <c r="BQ124" i="13"/>
  <c r="BY124" i="13"/>
  <c r="CR123" i="18"/>
  <c r="CW122" i="18"/>
  <c r="DA122" i="18" s="1"/>
  <c r="DB122" i="18" s="1"/>
  <c r="CV124" i="22"/>
  <c r="CQ125" i="22"/>
  <c r="BQ125" i="14"/>
  <c r="BR125" i="14"/>
  <c r="BY125" i="14"/>
  <c r="CX123" i="18"/>
  <c r="CS124" i="18"/>
  <c r="BR124" i="34"/>
  <c r="BQ124" i="34"/>
  <c r="BY124" i="34"/>
  <c r="CD124" i="34" s="1"/>
  <c r="CD124" i="22"/>
  <c r="DB121" i="18"/>
  <c r="CV123" i="33"/>
  <c r="DA123" i="33" s="1"/>
  <c r="CQ124" i="33"/>
  <c r="DB122" i="33"/>
  <c r="BQ124" i="33"/>
  <c r="BR124" i="33"/>
  <c r="BY124" i="33"/>
  <c r="CD124" i="33" s="1"/>
  <c r="N125" i="34"/>
  <c r="AB125" i="34"/>
  <c r="AA125" i="34"/>
  <c r="AC125" i="34"/>
  <c r="BZ125" i="34" s="1"/>
  <c r="AB125" i="33"/>
  <c r="AA125" i="33"/>
  <c r="AC125" i="33"/>
  <c r="BZ125" i="33" s="1"/>
  <c r="N125" i="33"/>
  <c r="AB126" i="22"/>
  <c r="AC126" i="22"/>
  <c r="BZ126" i="22" s="1"/>
  <c r="AA126" i="22"/>
  <c r="AA127" i="19"/>
  <c r="AC127" i="19"/>
  <c r="BZ127" i="19" s="1"/>
  <c r="AB127" i="19"/>
  <c r="BG124" i="18"/>
  <c r="AB125" i="18"/>
  <c r="N125" i="18"/>
  <c r="BM125" i="18" s="1"/>
  <c r="AC125" i="18"/>
  <c r="BZ125" i="18" s="1"/>
  <c r="AA125" i="18"/>
  <c r="AA126" i="14"/>
  <c r="AC126" i="14"/>
  <c r="BZ126" i="14" s="1"/>
  <c r="AB126" i="14"/>
  <c r="AC125" i="13"/>
  <c r="BZ125" i="13" s="1"/>
  <c r="AA125" i="13"/>
  <c r="CV114" i="13" s="1"/>
  <c r="AB125" i="13"/>
  <c r="L384" i="33" l="1"/>
  <c r="N383" i="33"/>
  <c r="L104" i="43"/>
  <c r="BR126" i="14"/>
  <c r="BQ126" i="14"/>
  <c r="BY126" i="14"/>
  <c r="BR125" i="13"/>
  <c r="BQ125" i="13"/>
  <c r="BY125" i="13"/>
  <c r="CQ126" i="14"/>
  <c r="CV125" i="14"/>
  <c r="CW123" i="18"/>
  <c r="DA123" i="18" s="1"/>
  <c r="CR124" i="18"/>
  <c r="CQ127" i="19"/>
  <c r="CV126" i="19"/>
  <c r="CQ125" i="34"/>
  <c r="CV124" i="34"/>
  <c r="DA124" i="34" s="1"/>
  <c r="CD126" i="19"/>
  <c r="BQ125" i="18"/>
  <c r="BR125" i="18"/>
  <c r="BY125" i="18"/>
  <c r="CD125" i="14"/>
  <c r="CD124" i="13"/>
  <c r="CD125" i="22"/>
  <c r="CD124" i="18"/>
  <c r="BR125" i="34"/>
  <c r="BQ125" i="34"/>
  <c r="BY125" i="34"/>
  <c r="CD125" i="34" s="1"/>
  <c r="CQ125" i="18"/>
  <c r="CV124" i="18"/>
  <c r="BR126" i="22"/>
  <c r="BQ126" i="22"/>
  <c r="BY126" i="22"/>
  <c r="CS125" i="18"/>
  <c r="CX124" i="18"/>
  <c r="BQ127" i="19"/>
  <c r="BR127" i="19"/>
  <c r="BY127" i="19"/>
  <c r="CV125" i="22"/>
  <c r="CQ126" i="22"/>
  <c r="CQ125" i="13"/>
  <c r="CV124" i="33"/>
  <c r="DA124" i="33" s="1"/>
  <c r="CQ125" i="33"/>
  <c r="BQ125" i="33"/>
  <c r="BR125" i="33"/>
  <c r="BY125" i="33"/>
  <c r="CD125" i="33" s="1"/>
  <c r="DB123" i="33"/>
  <c r="N126" i="34"/>
  <c r="AC126" i="34"/>
  <c r="BZ126" i="34" s="1"/>
  <c r="AB126" i="34"/>
  <c r="AA126" i="34"/>
  <c r="AB126" i="33"/>
  <c r="N126" i="33"/>
  <c r="AA126" i="33"/>
  <c r="AC126" i="33"/>
  <c r="BZ126" i="33" s="1"/>
  <c r="AB127" i="22"/>
  <c r="AA127" i="22"/>
  <c r="CV113" i="22" s="1"/>
  <c r="AC127" i="22"/>
  <c r="BZ127" i="22" s="1"/>
  <c r="AA128" i="19"/>
  <c r="AC128" i="19"/>
  <c r="BZ128" i="19" s="1"/>
  <c r="AB128" i="19"/>
  <c r="N126" i="18"/>
  <c r="BM126" i="18" s="1"/>
  <c r="AA126" i="18"/>
  <c r="AC126" i="18"/>
  <c r="BZ126" i="18" s="1"/>
  <c r="AB126" i="18"/>
  <c r="BG125" i="18"/>
  <c r="AB127" i="14"/>
  <c r="AC127" i="14"/>
  <c r="BZ127" i="14" s="1"/>
  <c r="AA127" i="14"/>
  <c r="AC126" i="13"/>
  <c r="BZ126" i="13" s="1"/>
  <c r="AB126" i="13"/>
  <c r="AA126" i="13"/>
  <c r="CV124" i="13" s="1"/>
  <c r="N384" i="33" l="1"/>
  <c r="L385" i="33"/>
  <c r="L105" i="43"/>
  <c r="DB123" i="18"/>
  <c r="BR128" i="19"/>
  <c r="BQ128" i="19"/>
  <c r="BY128" i="19"/>
  <c r="CQ126" i="18"/>
  <c r="CV125" i="18"/>
  <c r="CQ127" i="22"/>
  <c r="CV125" i="34"/>
  <c r="DA125" i="34" s="1"/>
  <c r="DB125" i="34" s="1"/>
  <c r="CQ126" i="34"/>
  <c r="CD125" i="13"/>
  <c r="BR126" i="13"/>
  <c r="BQ126" i="13"/>
  <c r="BY126" i="13"/>
  <c r="BQ126" i="18"/>
  <c r="BR126" i="18"/>
  <c r="BY126" i="18"/>
  <c r="CQ128" i="19"/>
  <c r="CV127" i="19"/>
  <c r="CD126" i="22"/>
  <c r="CD125" i="18"/>
  <c r="CV126" i="14"/>
  <c r="CQ127" i="14"/>
  <c r="CQ126" i="13"/>
  <c r="BR127" i="14"/>
  <c r="BQ127" i="14"/>
  <c r="BY127" i="14"/>
  <c r="CW124" i="18"/>
  <c r="DA124" i="18" s="1"/>
  <c r="CR125" i="18"/>
  <c r="CS126" i="18"/>
  <c r="CX125" i="18"/>
  <c r="BR127" i="22"/>
  <c r="BQ127" i="22"/>
  <c r="BY127" i="22"/>
  <c r="BR126" i="34"/>
  <c r="BQ126" i="34"/>
  <c r="BY126" i="34"/>
  <c r="CD126" i="34" s="1"/>
  <c r="CD127" i="19"/>
  <c r="CD126" i="14"/>
  <c r="DB124" i="34"/>
  <c r="BQ126" i="33"/>
  <c r="BR126" i="33"/>
  <c r="BY126" i="33"/>
  <c r="CD126" i="33" s="1"/>
  <c r="DB124" i="33"/>
  <c r="CQ126" i="33"/>
  <c r="CV125" i="33"/>
  <c r="DA125" i="33" s="1"/>
  <c r="N127" i="34"/>
  <c r="AC127" i="34"/>
  <c r="BZ127" i="34" s="1"/>
  <c r="AB127" i="34"/>
  <c r="AA127" i="34"/>
  <c r="N127" i="33"/>
  <c r="AB127" i="33"/>
  <c r="AA127" i="33"/>
  <c r="AC127" i="33"/>
  <c r="BZ127" i="33" s="1"/>
  <c r="AB128" i="22"/>
  <c r="AA128" i="22"/>
  <c r="CV126" i="22" s="1"/>
  <c r="AC128" i="22"/>
  <c r="BZ128" i="22" s="1"/>
  <c r="AB129" i="19"/>
  <c r="AC129" i="19"/>
  <c r="BZ129" i="19" s="1"/>
  <c r="AA129" i="19"/>
  <c r="BG126" i="18"/>
  <c r="N127" i="18"/>
  <c r="BM127" i="18" s="1"/>
  <c r="AA127" i="18"/>
  <c r="AB127" i="18"/>
  <c r="AC127" i="18"/>
  <c r="BZ127" i="18" s="1"/>
  <c r="AC128" i="14"/>
  <c r="BZ128" i="14" s="1"/>
  <c r="AA128" i="14"/>
  <c r="AB128" i="14"/>
  <c r="AB127" i="13"/>
  <c r="AA127" i="13"/>
  <c r="AC127" i="13"/>
  <c r="BZ127" i="13" s="1"/>
  <c r="L386" i="33" l="1"/>
  <c r="N385" i="33"/>
  <c r="CQ5" i="14"/>
  <c r="CV117" i="14"/>
  <c r="L106" i="43"/>
  <c r="CV127" i="14"/>
  <c r="CQ128" i="14"/>
  <c r="CV126" i="34"/>
  <c r="DA126" i="34" s="1"/>
  <c r="CQ127" i="34"/>
  <c r="CD126" i="13"/>
  <c r="BR128" i="14"/>
  <c r="BQ128" i="14"/>
  <c r="BY128" i="14"/>
  <c r="CV126" i="18"/>
  <c r="CQ127" i="18"/>
  <c r="CV128" i="19"/>
  <c r="CQ129" i="19"/>
  <c r="CD127" i="22"/>
  <c r="BR127" i="13"/>
  <c r="BQ127" i="13"/>
  <c r="BY127" i="13"/>
  <c r="CX126" i="18"/>
  <c r="CS127" i="18"/>
  <c r="BR127" i="18"/>
  <c r="BQ127" i="18"/>
  <c r="BY127" i="18"/>
  <c r="BR129" i="19"/>
  <c r="BQ129" i="19"/>
  <c r="BY129" i="19"/>
  <c r="BQ128" i="22"/>
  <c r="BR128" i="22"/>
  <c r="BY128" i="22"/>
  <c r="CD126" i="18"/>
  <c r="DB124" i="18"/>
  <c r="CQ128" i="22"/>
  <c r="CQ127" i="13"/>
  <c r="CV126" i="13"/>
  <c r="CW125" i="18"/>
  <c r="DA125" i="18" s="1"/>
  <c r="CR126" i="18"/>
  <c r="BQ127" i="34"/>
  <c r="BR127" i="34"/>
  <c r="BY127" i="34"/>
  <c r="CD127" i="34" s="1"/>
  <c r="CD127" i="14"/>
  <c r="CD128" i="19"/>
  <c r="DB125" i="33"/>
  <c r="BR127" i="33"/>
  <c r="BQ127" i="33"/>
  <c r="BY127" i="33"/>
  <c r="CD127" i="33" s="1"/>
  <c r="CQ127" i="33"/>
  <c r="CV126" i="33"/>
  <c r="DA126" i="33" s="1"/>
  <c r="N128" i="34"/>
  <c r="AC128" i="34"/>
  <c r="BZ128" i="34" s="1"/>
  <c r="AA128" i="34"/>
  <c r="AB128" i="34"/>
  <c r="N128" i="33"/>
  <c r="AA128" i="33"/>
  <c r="AC128" i="33"/>
  <c r="BZ128" i="33" s="1"/>
  <c r="AB128" i="33"/>
  <c r="AB129" i="22"/>
  <c r="AA129" i="22"/>
  <c r="AC129" i="22"/>
  <c r="BZ129" i="22" s="1"/>
  <c r="AA130" i="19"/>
  <c r="AB130" i="19"/>
  <c r="AC130" i="19"/>
  <c r="BZ130" i="19" s="1"/>
  <c r="BG127" i="18"/>
  <c r="AB128" i="18"/>
  <c r="N128" i="18"/>
  <c r="BM128" i="18" s="1"/>
  <c r="AA128" i="18"/>
  <c r="AC128" i="18"/>
  <c r="BZ128" i="18" s="1"/>
  <c r="AA129" i="14"/>
  <c r="AC129" i="14"/>
  <c r="BZ129" i="14" s="1"/>
  <c r="AB129" i="14"/>
  <c r="AB128" i="13"/>
  <c r="AA128" i="13"/>
  <c r="AC128" i="13"/>
  <c r="BZ128" i="13" s="1"/>
  <c r="L387" i="33" l="1"/>
  <c r="N386" i="33"/>
  <c r="L107" i="43"/>
  <c r="BQ130" i="19"/>
  <c r="BR130" i="19"/>
  <c r="BY130" i="19"/>
  <c r="BR128" i="34"/>
  <c r="BQ128" i="34"/>
  <c r="BY128" i="34"/>
  <c r="CD128" i="34" s="1"/>
  <c r="CD129" i="19"/>
  <c r="CD127" i="13"/>
  <c r="CV127" i="13"/>
  <c r="CQ128" i="13"/>
  <c r="CX127" i="18"/>
  <c r="CS128" i="18"/>
  <c r="CD127" i="18"/>
  <c r="DB125" i="18"/>
  <c r="CV128" i="14"/>
  <c r="CQ129" i="14"/>
  <c r="BR129" i="14"/>
  <c r="BQ129" i="14"/>
  <c r="BY129" i="14"/>
  <c r="CV127" i="18"/>
  <c r="CQ128" i="18"/>
  <c r="CV129" i="19"/>
  <c r="CQ130" i="19"/>
  <c r="BR129" i="22"/>
  <c r="BQ129" i="22"/>
  <c r="BY129" i="22"/>
  <c r="DB126" i="34"/>
  <c r="BQ128" i="13"/>
  <c r="BR128" i="13"/>
  <c r="BY128" i="13"/>
  <c r="BQ128" i="18"/>
  <c r="BR128" i="18"/>
  <c r="BY128" i="18"/>
  <c r="CR127" i="18"/>
  <c r="CW126" i="18"/>
  <c r="DA126" i="18" s="1"/>
  <c r="CV128" i="22"/>
  <c r="CQ129" i="22"/>
  <c r="CQ128" i="34"/>
  <c r="CV127" i="34"/>
  <c r="DA127" i="34" s="1"/>
  <c r="CD128" i="22"/>
  <c r="CD128" i="14"/>
  <c r="DB126" i="33"/>
  <c r="BR128" i="33"/>
  <c r="BQ128" i="33"/>
  <c r="BY128" i="33"/>
  <c r="CD128" i="33" s="1"/>
  <c r="CQ128" i="33"/>
  <c r="CV127" i="33"/>
  <c r="DA127" i="33" s="1"/>
  <c r="AC129" i="34"/>
  <c r="BZ129" i="34" s="1"/>
  <c r="AA129" i="34"/>
  <c r="AB129" i="34"/>
  <c r="N129" i="34"/>
  <c r="AB129" i="33"/>
  <c r="AC129" i="33"/>
  <c r="BZ129" i="33" s="1"/>
  <c r="N129" i="33"/>
  <c r="AA129" i="33"/>
  <c r="AA130" i="22"/>
  <c r="AC130" i="22"/>
  <c r="BZ130" i="22" s="1"/>
  <c r="AB130" i="22"/>
  <c r="AA131" i="19"/>
  <c r="AC131" i="19"/>
  <c r="BZ131" i="19" s="1"/>
  <c r="AB131" i="19"/>
  <c r="AB129" i="18"/>
  <c r="AC129" i="18"/>
  <c r="BZ129" i="18" s="1"/>
  <c r="N129" i="18"/>
  <c r="BM129" i="18" s="1"/>
  <c r="AA129" i="18"/>
  <c r="BG128" i="18"/>
  <c r="AA130" i="14"/>
  <c r="AC130" i="14"/>
  <c r="BZ130" i="14" s="1"/>
  <c r="AB130" i="14"/>
  <c r="AA129" i="13"/>
  <c r="AC129" i="13"/>
  <c r="BZ129" i="13" s="1"/>
  <c r="AB129" i="13"/>
  <c r="N387" i="33" l="1"/>
  <c r="L388" i="33"/>
  <c r="L108" i="43"/>
  <c r="BR130" i="22"/>
  <c r="BQ130" i="22"/>
  <c r="BY130" i="22"/>
  <c r="CD129" i="14"/>
  <c r="CD130" i="19"/>
  <c r="BQ130" i="14"/>
  <c r="BR130" i="14"/>
  <c r="BY130" i="14"/>
  <c r="CS129" i="18"/>
  <c r="CX128" i="18"/>
  <c r="CD129" i="22"/>
  <c r="DB127" i="34"/>
  <c r="DB126" i="18"/>
  <c r="CV128" i="13"/>
  <c r="CQ129" i="13"/>
  <c r="CQ129" i="18"/>
  <c r="CV128" i="18"/>
  <c r="BR131" i="19"/>
  <c r="BQ131" i="19"/>
  <c r="BY131" i="19"/>
  <c r="CV129" i="22"/>
  <c r="CQ130" i="22"/>
  <c r="CV128" i="34"/>
  <c r="DA128" i="34" s="1"/>
  <c r="CQ129" i="34"/>
  <c r="CD128" i="18"/>
  <c r="CV130" i="19"/>
  <c r="CQ131" i="19"/>
  <c r="BR129" i="13"/>
  <c r="BQ129" i="13"/>
  <c r="BY129" i="13"/>
  <c r="CQ130" i="14"/>
  <c r="CV129" i="14"/>
  <c r="CW127" i="18"/>
  <c r="DA127" i="18" s="1"/>
  <c r="CR128" i="18"/>
  <c r="BR129" i="18"/>
  <c r="BQ129" i="18"/>
  <c r="BY129" i="18"/>
  <c r="BQ129" i="34"/>
  <c r="BR129" i="34"/>
  <c r="BY129" i="34"/>
  <c r="CD129" i="34" s="1"/>
  <c r="CD128" i="13"/>
  <c r="BR129" i="33"/>
  <c r="BQ129" i="33"/>
  <c r="BY129" i="33"/>
  <c r="CD129" i="33" s="1"/>
  <c r="DB127" i="33"/>
  <c r="CV128" i="33"/>
  <c r="DA128" i="33" s="1"/>
  <c r="CQ129" i="33"/>
  <c r="AB130" i="34"/>
  <c r="AA130" i="34"/>
  <c r="N130" i="34"/>
  <c r="AC130" i="34"/>
  <c r="BZ130" i="34" s="1"/>
  <c r="AB130" i="33"/>
  <c r="AC130" i="33"/>
  <c r="BZ130" i="33" s="1"/>
  <c r="AA130" i="33"/>
  <c r="N130" i="33"/>
  <c r="AC131" i="22"/>
  <c r="BZ131" i="22" s="1"/>
  <c r="AA131" i="22"/>
  <c r="AB131" i="22"/>
  <c r="AA132" i="19"/>
  <c r="AC132" i="19"/>
  <c r="BZ132" i="19" s="1"/>
  <c r="AB132" i="19"/>
  <c r="N130" i="18"/>
  <c r="BM130" i="18" s="1"/>
  <c r="AA130" i="18"/>
  <c r="AB130" i="18"/>
  <c r="AC130" i="18"/>
  <c r="BZ130" i="18" s="1"/>
  <c r="BG129" i="18"/>
  <c r="AB131" i="14"/>
  <c r="AC131" i="14"/>
  <c r="BZ131" i="14" s="1"/>
  <c r="AA131" i="14"/>
  <c r="AA130" i="13"/>
  <c r="AB130" i="13"/>
  <c r="AC130" i="13"/>
  <c r="BZ130" i="13" s="1"/>
  <c r="L389" i="33" l="1"/>
  <c r="N388" i="33"/>
  <c r="L109" i="43"/>
  <c r="DB127" i="18"/>
  <c r="DB128" i="34"/>
  <c r="CQ130" i="13"/>
  <c r="CV129" i="13"/>
  <c r="BR130" i="18"/>
  <c r="BQ130" i="18"/>
  <c r="BY130" i="18"/>
  <c r="CQ130" i="34"/>
  <c r="CV129" i="34"/>
  <c r="DA129" i="34" s="1"/>
  <c r="CD129" i="13"/>
  <c r="CD130" i="22"/>
  <c r="BR131" i="14"/>
  <c r="BQ131" i="14"/>
  <c r="BY131" i="14"/>
  <c r="CW128" i="18"/>
  <c r="DA128" i="18" s="1"/>
  <c r="CR129" i="18"/>
  <c r="CV131" i="19"/>
  <c r="CQ132" i="19"/>
  <c r="CD131" i="19"/>
  <c r="CD130" i="14"/>
  <c r="BQ132" i="19"/>
  <c r="BR132" i="19"/>
  <c r="BY132" i="19"/>
  <c r="BQ130" i="34"/>
  <c r="BR130" i="34"/>
  <c r="BY130" i="34"/>
  <c r="CD130" i="34" s="1"/>
  <c r="BQ130" i="13"/>
  <c r="BR130" i="13"/>
  <c r="BY130" i="13"/>
  <c r="CS130" i="18"/>
  <c r="CX129" i="18"/>
  <c r="CV130" i="22"/>
  <c r="CQ131" i="22"/>
  <c r="CQ131" i="14"/>
  <c r="CV130" i="14"/>
  <c r="CQ130" i="18"/>
  <c r="CV129" i="18"/>
  <c r="BQ131" i="22"/>
  <c r="BR131" i="22"/>
  <c r="BY131" i="22"/>
  <c r="CD129" i="18"/>
  <c r="CQ130" i="33"/>
  <c r="CV129" i="33"/>
  <c r="DA129" i="33" s="1"/>
  <c r="DB129" i="33" s="1"/>
  <c r="DB128" i="33"/>
  <c r="BQ130" i="33"/>
  <c r="BR130" i="33"/>
  <c r="BY130" i="33"/>
  <c r="CD130" i="33" s="1"/>
  <c r="N131" i="34"/>
  <c r="AC131" i="34"/>
  <c r="BZ131" i="34" s="1"/>
  <c r="AB131" i="34"/>
  <c r="AA131" i="34"/>
  <c r="N131" i="33"/>
  <c r="AA131" i="33"/>
  <c r="AC131" i="33"/>
  <c r="BZ131" i="33" s="1"/>
  <c r="AB131" i="33"/>
  <c r="AB132" i="22"/>
  <c r="AC132" i="22"/>
  <c r="BZ132" i="22" s="1"/>
  <c r="AA132" i="22"/>
  <c r="AB133" i="19"/>
  <c r="AC133" i="19"/>
  <c r="BZ133" i="19" s="1"/>
  <c r="AA133" i="19"/>
  <c r="BG130" i="18"/>
  <c r="N131" i="18"/>
  <c r="BM131" i="18" s="1"/>
  <c r="AA131" i="18"/>
  <c r="AB131" i="18"/>
  <c r="AC131" i="18"/>
  <c r="BZ131" i="18" s="1"/>
  <c r="AC132" i="14"/>
  <c r="BZ132" i="14" s="1"/>
  <c r="AA132" i="14"/>
  <c r="AB132" i="14"/>
  <c r="AC131" i="13"/>
  <c r="BZ131" i="13" s="1"/>
  <c r="AA131" i="13"/>
  <c r="AB131" i="13"/>
  <c r="L390" i="33" l="1"/>
  <c r="N389" i="33"/>
  <c r="L110" i="43"/>
  <c r="DB128" i="18"/>
  <c r="BR131" i="13"/>
  <c r="BQ131" i="13"/>
  <c r="BY131" i="13"/>
  <c r="BR131" i="34"/>
  <c r="BQ131" i="34"/>
  <c r="BY131" i="34"/>
  <c r="CD131" i="34" s="1"/>
  <c r="CD131" i="22"/>
  <c r="CD130" i="18"/>
  <c r="BR132" i="14"/>
  <c r="BQ132" i="14"/>
  <c r="BY132" i="14"/>
  <c r="CX130" i="18"/>
  <c r="CS131" i="18"/>
  <c r="CV132" i="19"/>
  <c r="CQ133" i="19"/>
  <c r="CQ132" i="22"/>
  <c r="CV131" i="22"/>
  <c r="CV130" i="34"/>
  <c r="DA130" i="34" s="1"/>
  <c r="CQ131" i="34"/>
  <c r="CD130" i="13"/>
  <c r="CD131" i="14"/>
  <c r="DB129" i="34"/>
  <c r="CV130" i="18"/>
  <c r="CQ131" i="18"/>
  <c r="CD132" i="19"/>
  <c r="CQ132" i="14"/>
  <c r="CV131" i="14"/>
  <c r="CW129" i="18"/>
  <c r="DA129" i="18" s="1"/>
  <c r="CR130" i="18"/>
  <c r="CV130" i="13"/>
  <c r="CQ131" i="13"/>
  <c r="BR131" i="18"/>
  <c r="BQ131" i="18"/>
  <c r="BY131" i="18"/>
  <c r="BQ133" i="19"/>
  <c r="BR133" i="19"/>
  <c r="BY133" i="19"/>
  <c r="BQ132" i="22"/>
  <c r="BR132" i="22"/>
  <c r="BY132" i="22"/>
  <c r="CQ131" i="33"/>
  <c r="CV130" i="33"/>
  <c r="DA130" i="33" s="1"/>
  <c r="BR131" i="33"/>
  <c r="BQ131" i="33"/>
  <c r="BY131" i="33"/>
  <c r="CD131" i="33" s="1"/>
  <c r="AC132" i="34"/>
  <c r="BZ132" i="34" s="1"/>
  <c r="AB132" i="34"/>
  <c r="AA132" i="34"/>
  <c r="N132" i="34"/>
  <c r="N132" i="33"/>
  <c r="AA132" i="33"/>
  <c r="AC132" i="33"/>
  <c r="BZ132" i="33" s="1"/>
  <c r="AB132" i="33"/>
  <c r="AB133" i="22"/>
  <c r="AA133" i="22"/>
  <c r="AC133" i="22"/>
  <c r="BZ133" i="22" s="1"/>
  <c r="AA134" i="19"/>
  <c r="AC134" i="19"/>
  <c r="BZ134" i="19" s="1"/>
  <c r="AB134" i="19"/>
  <c r="BG131" i="18"/>
  <c r="AB132" i="18"/>
  <c r="AA132" i="18"/>
  <c r="AC132" i="18"/>
  <c r="BZ132" i="18" s="1"/>
  <c r="N132" i="18"/>
  <c r="BM132" i="18" s="1"/>
  <c r="AA133" i="14"/>
  <c r="AB133" i="14"/>
  <c r="AC133" i="14"/>
  <c r="BZ133" i="14" s="1"/>
  <c r="AB132" i="13"/>
  <c r="AA132" i="13"/>
  <c r="AC132" i="13"/>
  <c r="BZ132" i="13" s="1"/>
  <c r="L391" i="33" l="1"/>
  <c r="N390" i="33"/>
  <c r="L111" i="43"/>
  <c r="DB129" i="18"/>
  <c r="DB130" i="34"/>
  <c r="BR133" i="14"/>
  <c r="BQ133" i="14"/>
  <c r="BY133" i="14"/>
  <c r="BQ132" i="18"/>
  <c r="BR132" i="18"/>
  <c r="BY132" i="18"/>
  <c r="CD131" i="13"/>
  <c r="CQ132" i="13"/>
  <c r="CV131" i="13"/>
  <c r="CV131" i="18"/>
  <c r="CQ132" i="18"/>
  <c r="BR134" i="19"/>
  <c r="BQ134" i="19"/>
  <c r="BY134" i="19"/>
  <c r="BR133" i="22"/>
  <c r="BQ133" i="22"/>
  <c r="BY133" i="22"/>
  <c r="CD132" i="22"/>
  <c r="BQ132" i="13"/>
  <c r="BR132" i="13"/>
  <c r="BY132" i="13"/>
  <c r="BR132" i="34"/>
  <c r="BQ132" i="34"/>
  <c r="BY132" i="34"/>
  <c r="CD132" i="34" s="1"/>
  <c r="CD133" i="19"/>
  <c r="CD131" i="18"/>
  <c r="CD132" i="14"/>
  <c r="CV132" i="14"/>
  <c r="CQ133" i="14"/>
  <c r="CX131" i="18"/>
  <c r="CS132" i="18"/>
  <c r="CR131" i="18"/>
  <c r="CW130" i="18"/>
  <c r="DA130" i="18" s="1"/>
  <c r="CV133" i="19"/>
  <c r="CQ134" i="19"/>
  <c r="CQ133" i="22"/>
  <c r="CV132" i="22"/>
  <c r="CQ132" i="34"/>
  <c r="CV131" i="34"/>
  <c r="DA131" i="34" s="1"/>
  <c r="BR132" i="33"/>
  <c r="BQ132" i="33"/>
  <c r="BY132" i="33"/>
  <c r="CD132" i="33" s="1"/>
  <c r="DB130" i="33"/>
  <c r="CQ132" i="33"/>
  <c r="CV131" i="33"/>
  <c r="DA131" i="33" s="1"/>
  <c r="AC133" i="34"/>
  <c r="BZ133" i="34" s="1"/>
  <c r="N133" i="34"/>
  <c r="AB133" i="34"/>
  <c r="AA133" i="34"/>
  <c r="AB133" i="33"/>
  <c r="AA133" i="33"/>
  <c r="N133" i="33"/>
  <c r="AC133" i="33"/>
  <c r="BZ133" i="33" s="1"/>
  <c r="AB134" i="22"/>
  <c r="AC134" i="22"/>
  <c r="BZ134" i="22" s="1"/>
  <c r="AA134" i="22"/>
  <c r="AA135" i="19"/>
  <c r="AC135" i="19"/>
  <c r="BZ135" i="19" s="1"/>
  <c r="AB135" i="19"/>
  <c r="BG132" i="18"/>
  <c r="AB133" i="18"/>
  <c r="N133" i="18"/>
  <c r="BM133" i="18" s="1"/>
  <c r="AC133" i="18"/>
  <c r="BZ133" i="18" s="1"/>
  <c r="AA133" i="18"/>
  <c r="AA134" i="14"/>
  <c r="AC134" i="14"/>
  <c r="BZ134" i="14" s="1"/>
  <c r="AB134" i="14"/>
  <c r="AC133" i="13"/>
  <c r="BZ133" i="13" s="1"/>
  <c r="AA133" i="13"/>
  <c r="AB133" i="13"/>
  <c r="L392" i="33" l="1"/>
  <c r="N391" i="33"/>
  <c r="L112" i="43"/>
  <c r="DB130" i="18"/>
  <c r="BR134" i="14"/>
  <c r="BQ134" i="14"/>
  <c r="BY134" i="14"/>
  <c r="CD134" i="19"/>
  <c r="CV133" i="14"/>
  <c r="CQ134" i="14"/>
  <c r="CV132" i="18"/>
  <c r="CQ133" i="18"/>
  <c r="CR132" i="18"/>
  <c r="CW131" i="18"/>
  <c r="DA131" i="18" s="1"/>
  <c r="CV134" i="19"/>
  <c r="CQ135" i="19"/>
  <c r="BR134" i="22"/>
  <c r="BQ134" i="22"/>
  <c r="BY134" i="22"/>
  <c r="BQ133" i="34"/>
  <c r="BR133" i="34"/>
  <c r="BY133" i="34"/>
  <c r="CD133" i="34" s="1"/>
  <c r="BR133" i="13"/>
  <c r="BQ133" i="13"/>
  <c r="BY133" i="13"/>
  <c r="BQ133" i="18"/>
  <c r="BR133" i="18"/>
  <c r="BY133" i="18"/>
  <c r="CQ133" i="34"/>
  <c r="CV132" i="34"/>
  <c r="DA132" i="34" s="1"/>
  <c r="CD132" i="13"/>
  <c r="CD133" i="22"/>
  <c r="CD132" i="18"/>
  <c r="DB131" i="34"/>
  <c r="CQ133" i="13"/>
  <c r="CV132" i="13"/>
  <c r="CX132" i="18"/>
  <c r="CS133" i="18"/>
  <c r="BQ135" i="19"/>
  <c r="BR135" i="19"/>
  <c r="BY135" i="19"/>
  <c r="CQ134" i="22"/>
  <c r="CV133" i="22"/>
  <c r="CD133" i="14"/>
  <c r="CV132" i="33"/>
  <c r="DA132" i="33" s="1"/>
  <c r="DB132" i="33" s="1"/>
  <c r="CQ133" i="33"/>
  <c r="DB131" i="33"/>
  <c r="BR133" i="33"/>
  <c r="BQ133" i="33"/>
  <c r="BY133" i="33"/>
  <c r="CD133" i="33" s="1"/>
  <c r="AB134" i="34"/>
  <c r="AA134" i="34"/>
  <c r="AC134" i="34"/>
  <c r="BZ134" i="34" s="1"/>
  <c r="N134" i="34"/>
  <c r="AB134" i="33"/>
  <c r="N134" i="33"/>
  <c r="AA134" i="33"/>
  <c r="AC134" i="33"/>
  <c r="BZ134" i="33" s="1"/>
  <c r="AA135" i="22"/>
  <c r="AB135" i="22"/>
  <c r="AC135" i="22"/>
  <c r="BZ135" i="22" s="1"/>
  <c r="AA136" i="19"/>
  <c r="AC136" i="19"/>
  <c r="BZ136" i="19" s="1"/>
  <c r="AB136" i="19"/>
  <c r="N134" i="18"/>
  <c r="BM134" i="18" s="1"/>
  <c r="AA134" i="18"/>
  <c r="AC134" i="18"/>
  <c r="BZ134" i="18" s="1"/>
  <c r="AB134" i="18"/>
  <c r="BG133" i="18"/>
  <c r="AB135" i="14"/>
  <c r="AC135" i="14"/>
  <c r="BZ135" i="14" s="1"/>
  <c r="AA135" i="14"/>
  <c r="AB134" i="13"/>
  <c r="AC134" i="13"/>
  <c r="BZ134" i="13" s="1"/>
  <c r="AA134" i="13"/>
  <c r="N392" i="33" l="1"/>
  <c r="L393" i="33"/>
  <c r="L113" i="43"/>
  <c r="DB132" i="34"/>
  <c r="CX133" i="18"/>
  <c r="CS134" i="18"/>
  <c r="CQ136" i="19"/>
  <c r="CV135" i="19"/>
  <c r="BR134" i="13"/>
  <c r="BQ134" i="13"/>
  <c r="BY134" i="13"/>
  <c r="CV133" i="18"/>
  <c r="CQ134" i="18"/>
  <c r="BR135" i="14"/>
  <c r="BQ135" i="14"/>
  <c r="BY135" i="14"/>
  <c r="BR135" i="22"/>
  <c r="BQ135" i="22"/>
  <c r="BY135" i="22"/>
  <c r="CV134" i="14"/>
  <c r="CQ135" i="14"/>
  <c r="BQ134" i="34"/>
  <c r="BR134" i="34"/>
  <c r="BY134" i="34"/>
  <c r="CD134" i="34" s="1"/>
  <c r="CD133" i="18"/>
  <c r="DB131" i="18"/>
  <c r="CR133" i="18"/>
  <c r="CW132" i="18"/>
  <c r="DA132" i="18" s="1"/>
  <c r="DB132" i="18" s="1"/>
  <c r="CV133" i="13"/>
  <c r="CQ134" i="13"/>
  <c r="BQ134" i="18"/>
  <c r="BR134" i="18"/>
  <c r="BY134" i="18"/>
  <c r="BR136" i="19"/>
  <c r="BQ136" i="19"/>
  <c r="BY136" i="19"/>
  <c r="CQ135" i="22"/>
  <c r="CV134" i="22"/>
  <c r="CV133" i="34"/>
  <c r="DA133" i="34" s="1"/>
  <c r="CQ134" i="34"/>
  <c r="CD135" i="19"/>
  <c r="CD133" i="13"/>
  <c r="CD134" i="22"/>
  <c r="CD134" i="14"/>
  <c r="BQ134" i="33"/>
  <c r="BR134" i="33"/>
  <c r="BY134" i="33"/>
  <c r="CD134" i="33" s="1"/>
  <c r="CQ134" i="33"/>
  <c r="CV133" i="33"/>
  <c r="DA133" i="33" s="1"/>
  <c r="AB135" i="34"/>
  <c r="AA135" i="34"/>
  <c r="N135" i="34"/>
  <c r="AC135" i="34"/>
  <c r="BZ135" i="34" s="1"/>
  <c r="N135" i="33"/>
  <c r="AB135" i="33"/>
  <c r="AA135" i="33"/>
  <c r="AC135" i="33"/>
  <c r="BZ135" i="33" s="1"/>
  <c r="AB136" i="22"/>
  <c r="AC136" i="22"/>
  <c r="BZ136" i="22" s="1"/>
  <c r="AA136" i="22"/>
  <c r="CV119" i="22" s="1"/>
  <c r="AB137" i="19"/>
  <c r="AC137" i="19"/>
  <c r="BZ137" i="19" s="1"/>
  <c r="AA137" i="19"/>
  <c r="BG134" i="18"/>
  <c r="N135" i="18"/>
  <c r="BM135" i="18" s="1"/>
  <c r="AA135" i="18"/>
  <c r="AB135" i="18"/>
  <c r="AC135" i="18"/>
  <c r="BZ135" i="18" s="1"/>
  <c r="AC136" i="14"/>
  <c r="BZ136" i="14" s="1"/>
  <c r="AB136" i="14"/>
  <c r="AA136" i="14"/>
  <c r="AB135" i="13"/>
  <c r="AA135" i="13"/>
  <c r="AC135" i="13"/>
  <c r="BZ135" i="13" s="1"/>
  <c r="L394" i="33" l="1"/>
  <c r="N393" i="33"/>
  <c r="L114" i="43"/>
  <c r="DB133" i="34"/>
  <c r="CV135" i="14"/>
  <c r="CQ136" i="14"/>
  <c r="CQ136" i="22"/>
  <c r="CD136" i="19"/>
  <c r="CQ135" i="13"/>
  <c r="CV134" i="13"/>
  <c r="BQ135" i="18"/>
  <c r="BR135" i="18"/>
  <c r="BY135" i="18"/>
  <c r="CQ137" i="19"/>
  <c r="CV136" i="19"/>
  <c r="BR136" i="22"/>
  <c r="BQ136" i="22"/>
  <c r="BY136" i="22"/>
  <c r="CV134" i="34"/>
  <c r="DA134" i="34" s="1"/>
  <c r="CQ135" i="34"/>
  <c r="CD134" i="18"/>
  <c r="BR135" i="34"/>
  <c r="BQ135" i="34"/>
  <c r="BY135" i="34"/>
  <c r="CD135" i="34" s="1"/>
  <c r="BR137" i="19"/>
  <c r="BQ137" i="19"/>
  <c r="BY137" i="19"/>
  <c r="CD135" i="22"/>
  <c r="CD134" i="13"/>
  <c r="BQ135" i="13"/>
  <c r="BR135" i="13"/>
  <c r="BY135" i="13"/>
  <c r="CV134" i="18"/>
  <c r="CQ135" i="18"/>
  <c r="CR134" i="18"/>
  <c r="CW133" i="18"/>
  <c r="DA133" i="18" s="1"/>
  <c r="BR136" i="14"/>
  <c r="BQ136" i="14"/>
  <c r="BY136" i="14"/>
  <c r="CX134" i="18"/>
  <c r="CS135" i="18"/>
  <c r="CD135" i="14"/>
  <c r="CV134" i="33"/>
  <c r="DA134" i="33" s="1"/>
  <c r="DB134" i="33" s="1"/>
  <c r="CQ135" i="33"/>
  <c r="DB133" i="33"/>
  <c r="BR135" i="33"/>
  <c r="BQ135" i="33"/>
  <c r="BY135" i="33"/>
  <c r="CD135" i="33" s="1"/>
  <c r="N136" i="34"/>
  <c r="AC136" i="34"/>
  <c r="BZ136" i="34" s="1"/>
  <c r="AB136" i="34"/>
  <c r="AA136" i="34"/>
  <c r="N136" i="33"/>
  <c r="AA136" i="33"/>
  <c r="AC136" i="33"/>
  <c r="BZ136" i="33" s="1"/>
  <c r="AB136" i="33"/>
  <c r="AB137" i="22"/>
  <c r="AA137" i="22"/>
  <c r="AC137" i="22"/>
  <c r="BZ137" i="22" s="1"/>
  <c r="AA138" i="19"/>
  <c r="AB138" i="19"/>
  <c r="AC138" i="19"/>
  <c r="BZ138" i="19" s="1"/>
  <c r="BG135" i="18"/>
  <c r="AB136" i="18"/>
  <c r="AA136" i="18"/>
  <c r="N136" i="18"/>
  <c r="BM136" i="18" s="1"/>
  <c r="AC136" i="18"/>
  <c r="BZ136" i="18" s="1"/>
  <c r="AB137" i="14"/>
  <c r="AC137" i="14"/>
  <c r="BZ137" i="14" s="1"/>
  <c r="AA137" i="14"/>
  <c r="AB136" i="13"/>
  <c r="AA136" i="13"/>
  <c r="CV125" i="13" s="1"/>
  <c r="AC136" i="13"/>
  <c r="BZ136" i="13" s="1"/>
  <c r="H33" i="37"/>
  <c r="L395" i="33" l="1"/>
  <c r="N394" i="33"/>
  <c r="L115" i="43"/>
  <c r="CE132" i="14"/>
  <c r="CQ138" i="14"/>
  <c r="CV137" i="14"/>
  <c r="CE138" i="14"/>
  <c r="DB133" i="18"/>
  <c r="BR136" i="13"/>
  <c r="BQ136" i="13"/>
  <c r="BY136" i="13"/>
  <c r="CR135" i="18"/>
  <c r="CW134" i="18"/>
  <c r="DA134" i="18" s="1"/>
  <c r="DB134" i="18" s="1"/>
  <c r="BR136" i="34"/>
  <c r="BQ136" i="34"/>
  <c r="BY136" i="34"/>
  <c r="CD136" i="34" s="1"/>
  <c r="CD136" i="14"/>
  <c r="CD136" i="22"/>
  <c r="CQ136" i="13"/>
  <c r="BR137" i="14"/>
  <c r="BQ137" i="14"/>
  <c r="BY137" i="14"/>
  <c r="BQ136" i="18"/>
  <c r="BR136" i="18"/>
  <c r="BY136" i="18"/>
  <c r="BQ138" i="19"/>
  <c r="BR138" i="19"/>
  <c r="BY138" i="19"/>
  <c r="CV135" i="34"/>
  <c r="DA135" i="34" s="1"/>
  <c r="CQ136" i="34"/>
  <c r="CD135" i="13"/>
  <c r="CD137" i="19"/>
  <c r="CE134" i="14"/>
  <c r="CE135" i="14"/>
  <c r="CV135" i="18"/>
  <c r="CQ136" i="18"/>
  <c r="BQ137" i="22"/>
  <c r="BR137" i="22"/>
  <c r="BY137" i="22"/>
  <c r="CE133" i="14"/>
  <c r="CV136" i="14"/>
  <c r="CE137" i="14"/>
  <c r="CQ137" i="14"/>
  <c r="CE3" i="14"/>
  <c r="CE5" i="14"/>
  <c r="CE4" i="14"/>
  <c r="CE6" i="14"/>
  <c r="CE8" i="14"/>
  <c r="CE7" i="14"/>
  <c r="CE9" i="14"/>
  <c r="CE10" i="14"/>
  <c r="CE11" i="14"/>
  <c r="CE13" i="14"/>
  <c r="CE12" i="14"/>
  <c r="CE14" i="14"/>
  <c r="CE15" i="14"/>
  <c r="CE16" i="14"/>
  <c r="CE17" i="14"/>
  <c r="CE18" i="14"/>
  <c r="CE19" i="14"/>
  <c r="CE20" i="14"/>
  <c r="CE21" i="14"/>
  <c r="CE22" i="14"/>
  <c r="CE23" i="14"/>
  <c r="CE24" i="14"/>
  <c r="CE25" i="14"/>
  <c r="CE26" i="14"/>
  <c r="CE27" i="14"/>
  <c r="CE28" i="14"/>
  <c r="CE30" i="14"/>
  <c r="CE29" i="14"/>
  <c r="CE31" i="14"/>
  <c r="CE32" i="14"/>
  <c r="CE33" i="14"/>
  <c r="CE34" i="14"/>
  <c r="CE35" i="14"/>
  <c r="CE36" i="14"/>
  <c r="CE37" i="14"/>
  <c r="CE38" i="14"/>
  <c r="CE39" i="14"/>
  <c r="CE40" i="14"/>
  <c r="CE41" i="14"/>
  <c r="CE44" i="14"/>
  <c r="CE42" i="14"/>
  <c r="CE43" i="14"/>
  <c r="CE45" i="14"/>
  <c r="CE47" i="14"/>
  <c r="CE46" i="14"/>
  <c r="CE48" i="14"/>
  <c r="CE49" i="14"/>
  <c r="CE50" i="14"/>
  <c r="CE51" i="14"/>
  <c r="CE52" i="14"/>
  <c r="CE53" i="14"/>
  <c r="CE54" i="14"/>
  <c r="CE56" i="14"/>
  <c r="CE55" i="14"/>
  <c r="CE57" i="14"/>
  <c r="CE58" i="14"/>
  <c r="CE59" i="14"/>
  <c r="CE60" i="14"/>
  <c r="CE61" i="14"/>
  <c r="CE62" i="14"/>
  <c r="CE63" i="14"/>
  <c r="CE64" i="14"/>
  <c r="CE65" i="14"/>
  <c r="CE66" i="14"/>
  <c r="CE67" i="14"/>
  <c r="CE68" i="14"/>
  <c r="CE69" i="14"/>
  <c r="CE70" i="14"/>
  <c r="CE71" i="14"/>
  <c r="CE72" i="14"/>
  <c r="CE73" i="14"/>
  <c r="CE75" i="14"/>
  <c r="CE74" i="14"/>
  <c r="CE77" i="14"/>
  <c r="CE76" i="14"/>
  <c r="CE79" i="14"/>
  <c r="CE78" i="14"/>
  <c r="CE81" i="14"/>
  <c r="CE80" i="14"/>
  <c r="CE83" i="14"/>
  <c r="CE82" i="14"/>
  <c r="CE84" i="14"/>
  <c r="CE87" i="14"/>
  <c r="CE88" i="14"/>
  <c r="CE86" i="14"/>
  <c r="CE85" i="14"/>
  <c r="CE90" i="14"/>
  <c r="CE91" i="14"/>
  <c r="CE89" i="14"/>
  <c r="CE92" i="14"/>
  <c r="CE93" i="14"/>
  <c r="CE97" i="14"/>
  <c r="CE95" i="14"/>
  <c r="CE94" i="14"/>
  <c r="CE96" i="14"/>
  <c r="CE98" i="14"/>
  <c r="CE99" i="14"/>
  <c r="CE101" i="14"/>
  <c r="CE100" i="14"/>
  <c r="CE102" i="14"/>
  <c r="CE103" i="14"/>
  <c r="CE104" i="14"/>
  <c r="CE106" i="14"/>
  <c r="CE105" i="14"/>
  <c r="CE107" i="14"/>
  <c r="CE109" i="14"/>
  <c r="CE108" i="14"/>
  <c r="CE111" i="14"/>
  <c r="CE110" i="14"/>
  <c r="CE112" i="14"/>
  <c r="CE114" i="14"/>
  <c r="CE113" i="14"/>
  <c r="CE115" i="14"/>
  <c r="CE118" i="14"/>
  <c r="CE117" i="14"/>
  <c r="CE116" i="14"/>
  <c r="CE121" i="14"/>
  <c r="CE119" i="14"/>
  <c r="CE120" i="14"/>
  <c r="CE123" i="14"/>
  <c r="CE124" i="14"/>
  <c r="CE122" i="14"/>
  <c r="CE125" i="14"/>
  <c r="CE126" i="14"/>
  <c r="CE127" i="14"/>
  <c r="CE128" i="14"/>
  <c r="CE131" i="14"/>
  <c r="CE129" i="14"/>
  <c r="CE130" i="14"/>
  <c r="CX135" i="18"/>
  <c r="CS136" i="18"/>
  <c r="CV137" i="19"/>
  <c r="CQ138" i="19"/>
  <c r="CV136" i="22"/>
  <c r="CQ137" i="22"/>
  <c r="CD135" i="18"/>
  <c r="DB134" i="34"/>
  <c r="CE136" i="14"/>
  <c r="BR136" i="33"/>
  <c r="BQ136" i="33"/>
  <c r="BY136" i="33"/>
  <c r="CD136" i="33" s="1"/>
  <c r="CQ136" i="33"/>
  <c r="CV135" i="33"/>
  <c r="DA135" i="33" s="1"/>
  <c r="AB137" i="34"/>
  <c r="AA137" i="34"/>
  <c r="AC137" i="34"/>
  <c r="BZ137" i="34" s="1"/>
  <c r="N137" i="34"/>
  <c r="AB137" i="33"/>
  <c r="N137" i="33"/>
  <c r="AA137" i="33"/>
  <c r="AC137" i="33"/>
  <c r="BZ137" i="33" s="1"/>
  <c r="AA138" i="22"/>
  <c r="AC138" i="22"/>
  <c r="BZ138" i="22" s="1"/>
  <c r="AB138" i="22"/>
  <c r="AA139" i="19"/>
  <c r="AC139" i="19"/>
  <c r="BZ139" i="19" s="1"/>
  <c r="AB139" i="19"/>
  <c r="BG136" i="18"/>
  <c r="AB137" i="18"/>
  <c r="AC137" i="18"/>
  <c r="BZ137" i="18" s="1"/>
  <c r="N137" i="18"/>
  <c r="BM137" i="18" s="1"/>
  <c r="AA137" i="18"/>
  <c r="AA137" i="13"/>
  <c r="CV135" i="13" s="1"/>
  <c r="AB137" i="13"/>
  <c r="AC137" i="13"/>
  <c r="BZ137" i="13" s="1"/>
  <c r="G33" i="37"/>
  <c r="F33" i="37"/>
  <c r="E33" i="37"/>
  <c r="N395" i="33" l="1"/>
  <c r="L396" i="33"/>
  <c r="L116" i="43"/>
  <c r="DB135" i="34"/>
  <c r="CV136" i="18"/>
  <c r="CQ137" i="18"/>
  <c r="CD137" i="22"/>
  <c r="BR137" i="18"/>
  <c r="BQ137" i="18"/>
  <c r="BY137" i="18"/>
  <c r="CD138" i="19"/>
  <c r="CV138" i="19"/>
  <c r="CQ139" i="19"/>
  <c r="BR137" i="13"/>
  <c r="BQ137" i="13"/>
  <c r="BY137" i="13"/>
  <c r="BQ138" i="22"/>
  <c r="BR138" i="22"/>
  <c r="BY138" i="22"/>
  <c r="BR137" i="34"/>
  <c r="BQ137" i="34"/>
  <c r="BY137" i="34"/>
  <c r="CD137" i="34" s="1"/>
  <c r="CD136" i="18"/>
  <c r="CQ137" i="13"/>
  <c r="CR136" i="18"/>
  <c r="CW135" i="18"/>
  <c r="DA135" i="18" s="1"/>
  <c r="CV137" i="22"/>
  <c r="CQ138" i="22"/>
  <c r="CX136" i="18"/>
  <c r="CS137" i="18"/>
  <c r="BR139" i="19"/>
  <c r="BQ139" i="19"/>
  <c r="BY139" i="19"/>
  <c r="CV136" i="34"/>
  <c r="DA136" i="34" s="1"/>
  <c r="CQ137" i="34"/>
  <c r="CD137" i="14"/>
  <c r="CD136" i="13"/>
  <c r="DB135" i="33"/>
  <c r="CV136" i="33"/>
  <c r="DA136" i="33" s="1"/>
  <c r="CQ137" i="33"/>
  <c r="BR137" i="33"/>
  <c r="BQ137" i="33"/>
  <c r="BY137" i="33"/>
  <c r="CD137" i="33" s="1"/>
  <c r="N138" i="34"/>
  <c r="AC138" i="34"/>
  <c r="BZ138" i="34" s="1"/>
  <c r="AB138" i="34"/>
  <c r="AA138" i="34"/>
  <c r="AB138" i="33"/>
  <c r="AC138" i="33"/>
  <c r="BZ138" i="33" s="1"/>
  <c r="N138" i="33"/>
  <c r="AA138" i="33"/>
  <c r="AC139" i="22"/>
  <c r="BZ139" i="22" s="1"/>
  <c r="AA139" i="22"/>
  <c r="AB139" i="22"/>
  <c r="AA140" i="19"/>
  <c r="AC140" i="19"/>
  <c r="BZ140" i="19" s="1"/>
  <c r="AB140" i="19"/>
  <c r="BG137" i="18"/>
  <c r="N138" i="18"/>
  <c r="BM138" i="18" s="1"/>
  <c r="AA138" i="18"/>
  <c r="AB138" i="18"/>
  <c r="AC138" i="18"/>
  <c r="BZ138" i="18" s="1"/>
  <c r="AA138" i="13"/>
  <c r="AB138" i="13"/>
  <c r="AC138" i="13"/>
  <c r="BZ138" i="13" s="1"/>
  <c r="L33" i="37"/>
  <c r="L397" i="33" l="1"/>
  <c r="N396" i="33"/>
  <c r="L117" i="43"/>
  <c r="DB136" i="34"/>
  <c r="DB135" i="18"/>
  <c r="BR138" i="18"/>
  <c r="BQ138" i="18"/>
  <c r="BY138" i="18"/>
  <c r="CV139" i="19"/>
  <c r="CQ140" i="19"/>
  <c r="CR137" i="18"/>
  <c r="CW136" i="18"/>
  <c r="DA136" i="18" s="1"/>
  <c r="BQ138" i="34"/>
  <c r="BR138" i="34"/>
  <c r="BY138" i="34"/>
  <c r="CD138" i="34" s="1"/>
  <c r="CD137" i="18"/>
  <c r="CV137" i="13"/>
  <c r="CQ138" i="13"/>
  <c r="CX137" i="18"/>
  <c r="CS138" i="18"/>
  <c r="CV138" i="22"/>
  <c r="CQ139" i="22"/>
  <c r="CQ138" i="34"/>
  <c r="CV137" i="34"/>
  <c r="DA137" i="34" s="1"/>
  <c r="DB137" i="34" s="1"/>
  <c r="CD138" i="22"/>
  <c r="BR138" i="13"/>
  <c r="BQ138" i="13"/>
  <c r="BY138" i="13"/>
  <c r="CV137" i="18"/>
  <c r="CQ138" i="18"/>
  <c r="BQ140" i="19"/>
  <c r="BR140" i="19"/>
  <c r="BY140" i="19"/>
  <c r="BQ139" i="22"/>
  <c r="BR139" i="22"/>
  <c r="BY139" i="22"/>
  <c r="CD139" i="19"/>
  <c r="CD137" i="13"/>
  <c r="BQ138" i="33"/>
  <c r="BR138" i="33"/>
  <c r="BY138" i="33"/>
  <c r="CD138" i="33" s="1"/>
  <c r="CQ138" i="33"/>
  <c r="CV137" i="33"/>
  <c r="DA137" i="33" s="1"/>
  <c r="DB136" i="33"/>
  <c r="N139" i="34"/>
  <c r="AB139" i="34"/>
  <c r="AA139" i="34"/>
  <c r="AC139" i="34"/>
  <c r="BZ139" i="34" s="1"/>
  <c r="N139" i="33"/>
  <c r="AB139" i="33"/>
  <c r="AC139" i="33"/>
  <c r="BZ139" i="33" s="1"/>
  <c r="AA139" i="33"/>
  <c r="AB140" i="22"/>
  <c r="AC140" i="22"/>
  <c r="BZ140" i="22" s="1"/>
  <c r="AA140" i="22"/>
  <c r="AB141" i="19"/>
  <c r="AC141" i="19"/>
  <c r="BZ141" i="19" s="1"/>
  <c r="AA141" i="19"/>
  <c r="BG138" i="18"/>
  <c r="N139" i="18"/>
  <c r="BM139" i="18" s="1"/>
  <c r="AA139" i="18"/>
  <c r="AB139" i="18"/>
  <c r="AC139" i="18"/>
  <c r="BZ139" i="18" s="1"/>
  <c r="AC139" i="13"/>
  <c r="BZ139" i="13" s="1"/>
  <c r="AB139" i="13"/>
  <c r="AA139" i="13"/>
  <c r="L398" i="33" l="1"/>
  <c r="N397" i="33"/>
  <c r="L118" i="43"/>
  <c r="DB136" i="18"/>
  <c r="CV138" i="13"/>
  <c r="CQ139" i="13"/>
  <c r="BQ139" i="18"/>
  <c r="BR139" i="18"/>
  <c r="BY139" i="18"/>
  <c r="BQ141" i="19"/>
  <c r="BR141" i="19"/>
  <c r="BY141" i="19"/>
  <c r="CR138" i="18"/>
  <c r="CW137" i="18"/>
  <c r="DA137" i="18" s="1"/>
  <c r="DB137" i="18" s="1"/>
  <c r="CQ140" i="22"/>
  <c r="CV139" i="22"/>
  <c r="CV138" i="34"/>
  <c r="DA138" i="34" s="1"/>
  <c r="CQ139" i="34"/>
  <c r="CD138" i="13"/>
  <c r="CD138" i="18"/>
  <c r="BQ139" i="34"/>
  <c r="BR139" i="34"/>
  <c r="BY139" i="34"/>
  <c r="CD139" i="34" s="1"/>
  <c r="BR139" i="13"/>
  <c r="BQ139" i="13"/>
  <c r="BY139" i="13"/>
  <c r="CX138" i="18"/>
  <c r="CS139" i="18"/>
  <c r="CD139" i="22"/>
  <c r="CV138" i="18"/>
  <c r="CQ139" i="18"/>
  <c r="CV140" i="19"/>
  <c r="CQ141" i="19"/>
  <c r="BR140" i="22"/>
  <c r="BQ140" i="22"/>
  <c r="BY140" i="22"/>
  <c r="CD140" i="19"/>
  <c r="CQ139" i="33"/>
  <c r="CV138" i="33"/>
  <c r="DA138" i="33" s="1"/>
  <c r="DB137" i="33"/>
  <c r="BQ139" i="33"/>
  <c r="BR139" i="33"/>
  <c r="BY139" i="33"/>
  <c r="CD139" i="33" s="1"/>
  <c r="AC140" i="34"/>
  <c r="BZ140" i="34" s="1"/>
  <c r="AB140" i="34"/>
  <c r="AA140" i="34"/>
  <c r="N140" i="34"/>
  <c r="N140" i="33"/>
  <c r="AC140" i="33"/>
  <c r="BZ140" i="33" s="1"/>
  <c r="AA140" i="33"/>
  <c r="AB140" i="33"/>
  <c r="AB141" i="22"/>
  <c r="AA141" i="22"/>
  <c r="AC141" i="22"/>
  <c r="BZ141" i="22" s="1"/>
  <c r="AA142" i="19"/>
  <c r="AC142" i="19"/>
  <c r="BZ142" i="19" s="1"/>
  <c r="AB142" i="19"/>
  <c r="BG139" i="18"/>
  <c r="AB140" i="18"/>
  <c r="AA140" i="18"/>
  <c r="AC140" i="18"/>
  <c r="BZ140" i="18" s="1"/>
  <c r="N140" i="18"/>
  <c r="BM140" i="18" s="1"/>
  <c r="AB140" i="13"/>
  <c r="AA140" i="13"/>
  <c r="AC140" i="13"/>
  <c r="BZ140" i="13" s="1"/>
  <c r="N398" i="33" l="1"/>
  <c r="L399" i="33"/>
  <c r="L119" i="43"/>
  <c r="DB138" i="34"/>
  <c r="CD141" i="19"/>
  <c r="CQ140" i="13"/>
  <c r="CV139" i="13"/>
  <c r="CV139" i="18"/>
  <c r="CQ140" i="18"/>
  <c r="BQ141" i="22"/>
  <c r="BR141" i="22"/>
  <c r="BY141" i="22"/>
  <c r="CD139" i="18"/>
  <c r="BR142" i="19"/>
  <c r="BQ142" i="19"/>
  <c r="BY142" i="19"/>
  <c r="BQ140" i="34"/>
  <c r="BR140" i="34"/>
  <c r="BY140" i="34"/>
  <c r="CD140" i="34" s="1"/>
  <c r="CD140" i="22"/>
  <c r="BQ140" i="18"/>
  <c r="BR140" i="18"/>
  <c r="BY140" i="18"/>
  <c r="BQ140" i="13"/>
  <c r="BR140" i="13"/>
  <c r="BY140" i="13"/>
  <c r="CX139" i="18"/>
  <c r="CS140" i="18"/>
  <c r="CR139" i="18"/>
  <c r="CW138" i="18"/>
  <c r="DA138" i="18" s="1"/>
  <c r="CQ142" i="19"/>
  <c r="CV141" i="19"/>
  <c r="CV140" i="22"/>
  <c r="CQ141" i="22"/>
  <c r="CQ140" i="34"/>
  <c r="CV139" i="34"/>
  <c r="DA139" i="34" s="1"/>
  <c r="CD139" i="13"/>
  <c r="DB138" i="33"/>
  <c r="CQ140" i="33"/>
  <c r="CV139" i="33"/>
  <c r="DA139" i="33" s="1"/>
  <c r="BQ140" i="33"/>
  <c r="BR140" i="33"/>
  <c r="BY140" i="33"/>
  <c r="CD140" i="33" s="1"/>
  <c r="AC141" i="34"/>
  <c r="BZ141" i="34" s="1"/>
  <c r="AB141" i="34"/>
  <c r="AA141" i="34"/>
  <c r="N141" i="34"/>
  <c r="AB141" i="33"/>
  <c r="AA141" i="33"/>
  <c r="AC141" i="33"/>
  <c r="BZ141" i="33" s="1"/>
  <c r="N141" i="33"/>
  <c r="AB142" i="22"/>
  <c r="AC142" i="22"/>
  <c r="BZ142" i="22" s="1"/>
  <c r="AA142" i="22"/>
  <c r="CV135" i="22" s="1"/>
  <c r="AA143" i="19"/>
  <c r="AC143" i="19"/>
  <c r="BZ143" i="19" s="1"/>
  <c r="AB143" i="19"/>
  <c r="BG140" i="18"/>
  <c r="AB141" i="18"/>
  <c r="N141" i="18"/>
  <c r="BM141" i="18" s="1"/>
  <c r="AC141" i="18"/>
  <c r="BZ141" i="18" s="1"/>
  <c r="AA141" i="18"/>
  <c r="AB141" i="13"/>
  <c r="AC141" i="13"/>
  <c r="BZ141" i="13" s="1"/>
  <c r="AA141" i="13"/>
  <c r="L400" i="33" l="1"/>
  <c r="N399" i="33"/>
  <c r="L120" i="43"/>
  <c r="DB139" i="34"/>
  <c r="DB138" i="18"/>
  <c r="CD141" i="22"/>
  <c r="BQ143" i="19"/>
  <c r="BR143" i="19"/>
  <c r="BY143" i="19"/>
  <c r="BR141" i="34"/>
  <c r="BQ141" i="34"/>
  <c r="BY141" i="34"/>
  <c r="CD141" i="34" s="1"/>
  <c r="BR141" i="13"/>
  <c r="BQ141" i="13"/>
  <c r="BY141" i="13"/>
  <c r="CV140" i="18"/>
  <c r="CQ141" i="18"/>
  <c r="BQ142" i="22"/>
  <c r="BR142" i="22"/>
  <c r="BY142" i="22"/>
  <c r="CV140" i="34"/>
  <c r="DA140" i="34" s="1"/>
  <c r="CQ141" i="34"/>
  <c r="CD140" i="13"/>
  <c r="CQ141" i="13"/>
  <c r="CV140" i="13"/>
  <c r="CX140" i="18"/>
  <c r="CS141" i="18"/>
  <c r="CV141" i="22"/>
  <c r="CQ142" i="22"/>
  <c r="CD140" i="18"/>
  <c r="CR140" i="18"/>
  <c r="CW139" i="18"/>
  <c r="DA139" i="18" s="1"/>
  <c r="BR141" i="18"/>
  <c r="BQ141" i="18"/>
  <c r="BY141" i="18"/>
  <c r="CQ143" i="19"/>
  <c r="CV142" i="19"/>
  <c r="CD142" i="19"/>
  <c r="DB139" i="33"/>
  <c r="BR141" i="33"/>
  <c r="BQ141" i="33"/>
  <c r="BY141" i="33"/>
  <c r="CD141" i="33" s="1"/>
  <c r="CQ141" i="33"/>
  <c r="CV140" i="33"/>
  <c r="DA140" i="33" s="1"/>
  <c r="AA142" i="34"/>
  <c r="AC142" i="34"/>
  <c r="BZ142" i="34" s="1"/>
  <c r="N142" i="34"/>
  <c r="AB142" i="34"/>
  <c r="AB142" i="33"/>
  <c r="AC142" i="33"/>
  <c r="BZ142" i="33" s="1"/>
  <c r="N142" i="33"/>
  <c r="AA142" i="33"/>
  <c r="AA143" i="22"/>
  <c r="AB143" i="22"/>
  <c r="AC143" i="22"/>
  <c r="BZ143" i="22" s="1"/>
  <c r="AA144" i="19"/>
  <c r="AC144" i="19"/>
  <c r="BZ144" i="19" s="1"/>
  <c r="AB144" i="19"/>
  <c r="BG141" i="18"/>
  <c r="N142" i="18"/>
  <c r="BM142" i="18" s="1"/>
  <c r="AA142" i="18"/>
  <c r="AB142" i="18"/>
  <c r="AC142" i="18"/>
  <c r="BZ142" i="18" s="1"/>
  <c r="AC142" i="13"/>
  <c r="BZ142" i="13" s="1"/>
  <c r="AB142" i="13"/>
  <c r="AA142" i="13"/>
  <c r="N400" i="33" l="1"/>
  <c r="L401" i="33"/>
  <c r="DB140" i="34"/>
  <c r="CR141" i="18"/>
  <c r="CW140" i="18"/>
  <c r="DA140" i="18" s="1"/>
  <c r="DB140" i="18" s="1"/>
  <c r="CD142" i="22"/>
  <c r="BR142" i="13"/>
  <c r="BQ142" i="13"/>
  <c r="BY142" i="13"/>
  <c r="CX141" i="18"/>
  <c r="CS142" i="18"/>
  <c r="BR142" i="34"/>
  <c r="BQ142" i="34"/>
  <c r="BY142" i="34"/>
  <c r="CD142" i="34" s="1"/>
  <c r="CD143" i="19"/>
  <c r="BQ143" i="22"/>
  <c r="BR143" i="22"/>
  <c r="BY143" i="22"/>
  <c r="CV141" i="13"/>
  <c r="CQ142" i="13"/>
  <c r="CV141" i="18"/>
  <c r="CQ142" i="18"/>
  <c r="CQ142" i="34"/>
  <c r="CV141" i="34"/>
  <c r="DA141" i="34" s="1"/>
  <c r="CD141" i="18"/>
  <c r="CD141" i="13"/>
  <c r="CQ144" i="19"/>
  <c r="CV143" i="19"/>
  <c r="BR144" i="19"/>
  <c r="BQ144" i="19"/>
  <c r="BY144" i="19"/>
  <c r="BR142" i="18"/>
  <c r="BQ142" i="18"/>
  <c r="BY142" i="18"/>
  <c r="CQ143" i="22"/>
  <c r="DB139" i="18"/>
  <c r="CV141" i="33"/>
  <c r="DA141" i="33" s="1"/>
  <c r="DB141" i="33" s="1"/>
  <c r="CQ142" i="33"/>
  <c r="BR142" i="33"/>
  <c r="BQ142" i="33"/>
  <c r="BY142" i="33"/>
  <c r="CD142" i="33" s="1"/>
  <c r="DB140" i="33"/>
  <c r="AB143" i="34"/>
  <c r="N143" i="34"/>
  <c r="AC143" i="34"/>
  <c r="BZ143" i="34" s="1"/>
  <c r="AA143" i="34"/>
  <c r="N143" i="33"/>
  <c r="AB143" i="33"/>
  <c r="AC143" i="33"/>
  <c r="BZ143" i="33" s="1"/>
  <c r="AA143" i="33"/>
  <c r="AB144" i="22"/>
  <c r="AA144" i="22"/>
  <c r="AC144" i="22"/>
  <c r="BZ144" i="22" s="1"/>
  <c r="AB145" i="19"/>
  <c r="AC145" i="19"/>
  <c r="BZ145" i="19" s="1"/>
  <c r="AA145" i="19"/>
  <c r="BG142" i="18"/>
  <c r="N143" i="18"/>
  <c r="BM143" i="18" s="1"/>
  <c r="AA143" i="18"/>
  <c r="AB143" i="18"/>
  <c r="AC143" i="18"/>
  <c r="BZ143" i="18" s="1"/>
  <c r="AA143" i="13"/>
  <c r="AB143" i="13"/>
  <c r="AC143" i="13"/>
  <c r="BZ143" i="13" s="1"/>
  <c r="L402" i="33" l="1"/>
  <c r="N401" i="33"/>
  <c r="DB141" i="34"/>
  <c r="CV142" i="13"/>
  <c r="CQ143" i="13"/>
  <c r="CR142" i="18"/>
  <c r="CW141" i="18"/>
  <c r="DA141" i="18" s="1"/>
  <c r="CD144" i="19"/>
  <c r="CD143" i="22"/>
  <c r="BQ143" i="13"/>
  <c r="BR143" i="13"/>
  <c r="BY143" i="13"/>
  <c r="CS143" i="18"/>
  <c r="CX142" i="18"/>
  <c r="CV144" i="19"/>
  <c r="CQ145" i="19"/>
  <c r="CQ144" i="22"/>
  <c r="CV143" i="22"/>
  <c r="CQ143" i="34"/>
  <c r="CV142" i="34"/>
  <c r="DA142" i="34" s="1"/>
  <c r="DB142" i="34" s="1"/>
  <c r="CD142" i="13"/>
  <c r="CV142" i="18"/>
  <c r="CQ143" i="18"/>
  <c r="BR143" i="34"/>
  <c r="BQ143" i="34"/>
  <c r="BY143" i="34"/>
  <c r="CD143" i="34" s="1"/>
  <c r="BQ143" i="18"/>
  <c r="BR143" i="18"/>
  <c r="BY143" i="18"/>
  <c r="BR145" i="19"/>
  <c r="BQ145" i="19"/>
  <c r="BY145" i="19"/>
  <c r="BQ144" i="22"/>
  <c r="BR144" i="22"/>
  <c r="BY144" i="22"/>
  <c r="CD142" i="18"/>
  <c r="CQ143" i="33"/>
  <c r="CV142" i="33"/>
  <c r="DA142" i="33" s="1"/>
  <c r="BQ143" i="33"/>
  <c r="BR143" i="33"/>
  <c r="BY143" i="33"/>
  <c r="CD143" i="33" s="1"/>
  <c r="AC144" i="34"/>
  <c r="BZ144" i="34" s="1"/>
  <c r="N144" i="34"/>
  <c r="AA144" i="34"/>
  <c r="AB144" i="34"/>
  <c r="N144" i="33"/>
  <c r="AA144" i="33"/>
  <c r="AC144" i="33"/>
  <c r="BZ144" i="33" s="1"/>
  <c r="AB144" i="33"/>
  <c r="AB145" i="22"/>
  <c r="AA145" i="22"/>
  <c r="AC145" i="22"/>
  <c r="BZ145" i="22" s="1"/>
  <c r="AA146" i="19"/>
  <c r="AB146" i="19"/>
  <c r="AC146" i="19"/>
  <c r="BZ146" i="19" s="1"/>
  <c r="BG143" i="18"/>
  <c r="AB144" i="18"/>
  <c r="N144" i="18"/>
  <c r="BM144" i="18" s="1"/>
  <c r="AA144" i="18"/>
  <c r="AC144" i="18"/>
  <c r="BZ144" i="18" s="1"/>
  <c r="AB144" i="13"/>
  <c r="AA144" i="13"/>
  <c r="AC144" i="13"/>
  <c r="BZ144" i="13" s="1"/>
  <c r="L403" i="33" l="1"/>
  <c r="N402" i="33"/>
  <c r="DB141" i="18"/>
  <c r="BR144" i="18"/>
  <c r="BQ144" i="18"/>
  <c r="BY144" i="18"/>
  <c r="CD143" i="18"/>
  <c r="CQ144" i="18"/>
  <c r="CV143" i="18"/>
  <c r="CD145" i="19"/>
  <c r="CD143" i="13"/>
  <c r="CV143" i="13"/>
  <c r="CQ144" i="13"/>
  <c r="BQ146" i="19"/>
  <c r="BR146" i="19"/>
  <c r="BY146" i="19"/>
  <c r="BQ144" i="34"/>
  <c r="BR144" i="34"/>
  <c r="BY144" i="34"/>
  <c r="CD144" i="34" s="1"/>
  <c r="BR145" i="22"/>
  <c r="BQ145" i="22"/>
  <c r="BY145" i="22"/>
  <c r="BR144" i="13"/>
  <c r="BQ144" i="13"/>
  <c r="BY144" i="13"/>
  <c r="CR143" i="18"/>
  <c r="CW142" i="18"/>
  <c r="DA142" i="18" s="1"/>
  <c r="DB142" i="18" s="1"/>
  <c r="CV145" i="19"/>
  <c r="CQ146" i="19"/>
  <c r="CV144" i="22"/>
  <c r="CQ145" i="22"/>
  <c r="CQ144" i="34"/>
  <c r="CV143" i="34"/>
  <c r="DA143" i="34" s="1"/>
  <c r="CS144" i="18"/>
  <c r="CX143" i="18"/>
  <c r="CD144" i="22"/>
  <c r="BR144" i="33"/>
  <c r="BQ144" i="33"/>
  <c r="BY144" i="33"/>
  <c r="CD144" i="33" s="1"/>
  <c r="CV143" i="33"/>
  <c r="DA143" i="33" s="1"/>
  <c r="DB143" i="33" s="1"/>
  <c r="CQ144" i="33"/>
  <c r="DB142" i="33"/>
  <c r="AA145" i="34"/>
  <c r="N145" i="34"/>
  <c r="AC145" i="34"/>
  <c r="BZ145" i="34" s="1"/>
  <c r="AB145" i="34"/>
  <c r="AB145" i="33"/>
  <c r="AA145" i="33"/>
  <c r="N145" i="33"/>
  <c r="AC145" i="33"/>
  <c r="BZ145" i="33" s="1"/>
  <c r="AA146" i="22"/>
  <c r="AC146" i="22"/>
  <c r="BZ146" i="22" s="1"/>
  <c r="AB146" i="22"/>
  <c r="AA147" i="19"/>
  <c r="AC147" i="19"/>
  <c r="BZ147" i="19" s="1"/>
  <c r="AB147" i="19"/>
  <c r="AB145" i="18"/>
  <c r="AC145" i="18"/>
  <c r="BZ145" i="18" s="1"/>
  <c r="N145" i="18"/>
  <c r="BM145" i="18" s="1"/>
  <c r="AA145" i="18"/>
  <c r="BG144" i="18"/>
  <c r="AA145" i="13"/>
  <c r="AB145" i="13"/>
  <c r="AC145" i="13"/>
  <c r="BZ145" i="13" s="1"/>
  <c r="N403" i="33" l="1"/>
  <c r="L404" i="33"/>
  <c r="DB143" i="34"/>
  <c r="CQ147" i="19"/>
  <c r="CV146" i="19"/>
  <c r="CD145" i="22"/>
  <c r="BR145" i="13"/>
  <c r="BQ145" i="13"/>
  <c r="BY145" i="13"/>
  <c r="BR145" i="34"/>
  <c r="BQ145" i="34"/>
  <c r="BY145" i="34"/>
  <c r="CD145" i="34" s="1"/>
  <c r="CD146" i="19"/>
  <c r="BR145" i="18"/>
  <c r="BQ145" i="18"/>
  <c r="BY145" i="18"/>
  <c r="CS145" i="18"/>
  <c r="CX144" i="18"/>
  <c r="BR147" i="19"/>
  <c r="BQ147" i="19"/>
  <c r="BY147" i="19"/>
  <c r="BR146" i="22"/>
  <c r="BQ146" i="22"/>
  <c r="BY146" i="22"/>
  <c r="CQ145" i="34"/>
  <c r="CV144" i="34"/>
  <c r="DA144" i="34" s="1"/>
  <c r="CD144" i="13"/>
  <c r="CD144" i="18"/>
  <c r="CW143" i="18"/>
  <c r="DA143" i="18" s="1"/>
  <c r="CR144" i="18"/>
  <c r="CV145" i="22"/>
  <c r="CQ146" i="22"/>
  <c r="CV144" i="13"/>
  <c r="CQ145" i="13"/>
  <c r="CQ145" i="18"/>
  <c r="CV144" i="18"/>
  <c r="BQ145" i="33"/>
  <c r="BR145" i="33"/>
  <c r="BY145" i="33"/>
  <c r="CD145" i="33" s="1"/>
  <c r="CV144" i="33"/>
  <c r="DA144" i="33" s="1"/>
  <c r="CQ145" i="33"/>
  <c r="N146" i="34"/>
  <c r="AA146" i="34"/>
  <c r="AB146" i="34"/>
  <c r="AC146" i="34"/>
  <c r="BZ146" i="34" s="1"/>
  <c r="AB146" i="33"/>
  <c r="N146" i="33"/>
  <c r="AC146" i="33"/>
  <c r="BZ146" i="33" s="1"/>
  <c r="AA146" i="33"/>
  <c r="AC147" i="22"/>
  <c r="BZ147" i="22" s="1"/>
  <c r="AA147" i="22"/>
  <c r="AB147" i="22"/>
  <c r="AA148" i="19"/>
  <c r="AC148" i="19"/>
  <c r="BZ148" i="19" s="1"/>
  <c r="AB148" i="19"/>
  <c r="BG145" i="18"/>
  <c r="N146" i="18"/>
  <c r="BM146" i="18" s="1"/>
  <c r="AA146" i="18"/>
  <c r="AB146" i="18"/>
  <c r="AC146" i="18"/>
  <c r="BZ146" i="18" s="1"/>
  <c r="AA146" i="13"/>
  <c r="AB146" i="13"/>
  <c r="AC146" i="13"/>
  <c r="BZ146" i="13" s="1"/>
  <c r="L405" i="33" l="1"/>
  <c r="N404" i="33"/>
  <c r="DB143" i="18"/>
  <c r="BR147" i="22"/>
  <c r="BQ147" i="22"/>
  <c r="BY147" i="22"/>
  <c r="CQ146" i="18"/>
  <c r="CV145" i="18"/>
  <c r="CD147" i="19"/>
  <c r="CD145" i="18"/>
  <c r="CS146" i="18"/>
  <c r="CX145" i="18"/>
  <c r="CV145" i="34"/>
  <c r="DA145" i="34" s="1"/>
  <c r="CQ146" i="34"/>
  <c r="CD145" i="13"/>
  <c r="BR146" i="13"/>
  <c r="BQ146" i="13"/>
  <c r="BY146" i="13"/>
  <c r="CD146" i="22"/>
  <c r="DB144" i="34"/>
  <c r="BR146" i="18"/>
  <c r="BQ146" i="18"/>
  <c r="BY146" i="18"/>
  <c r="BQ148" i="19"/>
  <c r="BR148" i="19"/>
  <c r="BY148" i="19"/>
  <c r="CQ146" i="13"/>
  <c r="CV145" i="13"/>
  <c r="CW144" i="18"/>
  <c r="DA144" i="18" s="1"/>
  <c r="CR145" i="18"/>
  <c r="CV147" i="19"/>
  <c r="CQ148" i="19"/>
  <c r="CQ147" i="22"/>
  <c r="CV146" i="22"/>
  <c r="BR146" i="34"/>
  <c r="BQ146" i="34"/>
  <c r="BY146" i="34"/>
  <c r="CD146" i="34" s="1"/>
  <c r="DB144" i="33"/>
  <c r="CV145" i="33"/>
  <c r="DA145" i="33" s="1"/>
  <c r="DB145" i="33" s="1"/>
  <c r="CQ146" i="33"/>
  <c r="BQ146" i="33"/>
  <c r="BR146" i="33"/>
  <c r="BY146" i="33"/>
  <c r="CD146" i="33" s="1"/>
  <c r="AC147" i="34"/>
  <c r="BZ147" i="34" s="1"/>
  <c r="N147" i="34"/>
  <c r="AB147" i="34"/>
  <c r="AA147" i="34"/>
  <c r="N147" i="33"/>
  <c r="AC147" i="33"/>
  <c r="BZ147" i="33" s="1"/>
  <c r="AB147" i="33"/>
  <c r="AA147" i="33"/>
  <c r="AB148" i="22"/>
  <c r="AC148" i="22"/>
  <c r="BZ148" i="22" s="1"/>
  <c r="AA148" i="22"/>
  <c r="AB149" i="19"/>
  <c r="AC149" i="19"/>
  <c r="BZ149" i="19" s="1"/>
  <c r="AA149" i="19"/>
  <c r="BG146" i="18"/>
  <c r="N147" i="18"/>
  <c r="BM147" i="18" s="1"/>
  <c r="AA147" i="18"/>
  <c r="AB147" i="18"/>
  <c r="AC147" i="18"/>
  <c r="BZ147" i="18" s="1"/>
  <c r="AB147" i="13"/>
  <c r="AC147" i="13"/>
  <c r="BZ147" i="13" s="1"/>
  <c r="AA147" i="13"/>
  <c r="CV136" i="13" s="1"/>
  <c r="L406" i="33" l="1"/>
  <c r="N405" i="33"/>
  <c r="DB145" i="34"/>
  <c r="DB144" i="18"/>
  <c r="CQ147" i="13"/>
  <c r="BQ148" i="22"/>
  <c r="BR148" i="22"/>
  <c r="BY148" i="22"/>
  <c r="CD146" i="13"/>
  <c r="BR147" i="18"/>
  <c r="BQ147" i="18"/>
  <c r="BY147" i="18"/>
  <c r="CV148" i="19"/>
  <c r="CQ149" i="19"/>
  <c r="BR147" i="34"/>
  <c r="BQ147" i="34"/>
  <c r="BY147" i="34"/>
  <c r="CD147" i="34" s="1"/>
  <c r="CD148" i="19"/>
  <c r="BQ147" i="13"/>
  <c r="BR147" i="13"/>
  <c r="BY147" i="13"/>
  <c r="CW145" i="18"/>
  <c r="DA145" i="18" s="1"/>
  <c r="CR146" i="18"/>
  <c r="BQ149" i="19"/>
  <c r="BR149" i="19"/>
  <c r="BY149" i="19"/>
  <c r="CV147" i="22"/>
  <c r="CQ148" i="22"/>
  <c r="CV146" i="34"/>
  <c r="DA146" i="34" s="1"/>
  <c r="CQ147" i="34"/>
  <c r="CD146" i="18"/>
  <c r="CQ147" i="18"/>
  <c r="CV146" i="18"/>
  <c r="CS147" i="18"/>
  <c r="CX146" i="18"/>
  <c r="CD147" i="22"/>
  <c r="BR147" i="33"/>
  <c r="BQ147" i="33"/>
  <c r="BY147" i="33"/>
  <c r="CD147" i="33" s="1"/>
  <c r="CV146" i="33"/>
  <c r="DA146" i="33" s="1"/>
  <c r="CQ147" i="33"/>
  <c r="AB148" i="34"/>
  <c r="N148" i="34"/>
  <c r="AC148" i="34"/>
  <c r="BZ148" i="34" s="1"/>
  <c r="AA148" i="34"/>
  <c r="N148" i="33"/>
  <c r="AA148" i="33"/>
  <c r="AC148" i="33"/>
  <c r="BZ148" i="33" s="1"/>
  <c r="AB148" i="33"/>
  <c r="AB149" i="22"/>
  <c r="AA149" i="22"/>
  <c r="AC149" i="22"/>
  <c r="BZ149" i="22" s="1"/>
  <c r="AA150" i="19"/>
  <c r="AB150" i="19"/>
  <c r="AC150" i="19"/>
  <c r="BZ150" i="19" s="1"/>
  <c r="BG147" i="18"/>
  <c r="AB148" i="18"/>
  <c r="AA148" i="18"/>
  <c r="AC148" i="18"/>
  <c r="BZ148" i="18" s="1"/>
  <c r="N148" i="18"/>
  <c r="BM148" i="18" s="1"/>
  <c r="AB148" i="13"/>
  <c r="AC148" i="13"/>
  <c r="BZ148" i="13" s="1"/>
  <c r="AA148" i="13"/>
  <c r="CV146" i="13" s="1"/>
  <c r="L407" i="33" l="1"/>
  <c r="N406" i="33"/>
  <c r="DB146" i="34"/>
  <c r="CD149" i="19"/>
  <c r="CD148" i="22"/>
  <c r="BR148" i="13"/>
  <c r="BQ148" i="13"/>
  <c r="BY148" i="13"/>
  <c r="CV149" i="19"/>
  <c r="CQ150" i="19"/>
  <c r="CD147" i="13"/>
  <c r="CQ148" i="13"/>
  <c r="CV147" i="18"/>
  <c r="CQ148" i="18"/>
  <c r="BR149" i="22"/>
  <c r="BQ149" i="22"/>
  <c r="BY149" i="22"/>
  <c r="CV148" i="22"/>
  <c r="CQ149" i="22"/>
  <c r="CV147" i="34"/>
  <c r="DA147" i="34" s="1"/>
  <c r="CQ148" i="34"/>
  <c r="CX147" i="18"/>
  <c r="CS148" i="18"/>
  <c r="CW146" i="18"/>
  <c r="DA146" i="18" s="1"/>
  <c r="CR147" i="18"/>
  <c r="BQ148" i="18"/>
  <c r="BR148" i="18"/>
  <c r="BY148" i="18"/>
  <c r="BQ150" i="19"/>
  <c r="BR150" i="19"/>
  <c r="BY150" i="19"/>
  <c r="BR148" i="34"/>
  <c r="BQ148" i="34"/>
  <c r="BY148" i="34"/>
  <c r="CD148" i="34" s="1"/>
  <c r="CD147" i="18"/>
  <c r="DB145" i="18"/>
  <c r="CV147" i="33"/>
  <c r="DA147" i="33" s="1"/>
  <c r="CQ148" i="33"/>
  <c r="BR148" i="33"/>
  <c r="BQ148" i="33"/>
  <c r="BY148" i="33"/>
  <c r="CD148" i="33" s="1"/>
  <c r="DB146" i="33"/>
  <c r="N149" i="34"/>
  <c r="AB149" i="34"/>
  <c r="AC149" i="34"/>
  <c r="BZ149" i="34" s="1"/>
  <c r="AA149" i="34"/>
  <c r="AB149" i="33"/>
  <c r="AA149" i="33"/>
  <c r="N149" i="33"/>
  <c r="AC149" i="33"/>
  <c r="BZ149" i="33" s="1"/>
  <c r="AB150" i="22"/>
  <c r="AC150" i="22"/>
  <c r="BZ150" i="22" s="1"/>
  <c r="AA150" i="22"/>
  <c r="AA151" i="19"/>
  <c r="AC151" i="19"/>
  <c r="BZ151" i="19" s="1"/>
  <c r="AB151" i="19"/>
  <c r="BG148" i="18"/>
  <c r="AB149" i="18"/>
  <c r="N149" i="18"/>
  <c r="BM149" i="18" s="1"/>
  <c r="AA149" i="18"/>
  <c r="AC149" i="18"/>
  <c r="BZ149" i="18" s="1"/>
  <c r="AC149" i="13"/>
  <c r="BZ149" i="13" s="1"/>
  <c r="AB149" i="13"/>
  <c r="AA149" i="13"/>
  <c r="N407" i="33" l="1"/>
  <c r="L408" i="33"/>
  <c r="DB146" i="18"/>
  <c r="BR151" i="19"/>
  <c r="BQ151" i="19"/>
  <c r="BY151" i="19"/>
  <c r="CR148" i="18"/>
  <c r="CW147" i="18"/>
  <c r="DA147" i="18" s="1"/>
  <c r="DB147" i="18" s="1"/>
  <c r="CV148" i="34"/>
  <c r="DA148" i="34" s="1"/>
  <c r="CQ149" i="34"/>
  <c r="BQ150" i="22"/>
  <c r="BR150" i="22"/>
  <c r="BY150" i="22"/>
  <c r="CD148" i="18"/>
  <c r="BQ149" i="18"/>
  <c r="BR149" i="18"/>
  <c r="BY149" i="18"/>
  <c r="CQ151" i="19"/>
  <c r="CV150" i="19"/>
  <c r="CV149" i="22"/>
  <c r="CQ150" i="22"/>
  <c r="CD149" i="22"/>
  <c r="CD148" i="13"/>
  <c r="CV148" i="13"/>
  <c r="CQ149" i="13"/>
  <c r="CV148" i="18"/>
  <c r="CQ149" i="18"/>
  <c r="BQ149" i="13"/>
  <c r="BR149" i="13"/>
  <c r="BY149" i="13"/>
  <c r="CX148" i="18"/>
  <c r="CS149" i="18"/>
  <c r="BR149" i="34"/>
  <c r="BQ149" i="34"/>
  <c r="BY149" i="34"/>
  <c r="CD149" i="34" s="1"/>
  <c r="CD150" i="19"/>
  <c r="DB147" i="34"/>
  <c r="DB147" i="33"/>
  <c r="BR149" i="33"/>
  <c r="BQ149" i="33"/>
  <c r="BY149" i="33"/>
  <c r="CD149" i="33" s="1"/>
  <c r="CV148" i="33"/>
  <c r="DA148" i="33" s="1"/>
  <c r="CQ149" i="33"/>
  <c r="AC150" i="34"/>
  <c r="BZ150" i="34" s="1"/>
  <c r="AA150" i="34"/>
  <c r="N150" i="34"/>
  <c r="AB150" i="34"/>
  <c r="AB150" i="33"/>
  <c r="AC150" i="33"/>
  <c r="BZ150" i="33" s="1"/>
  <c r="N150" i="33"/>
  <c r="AA150" i="33"/>
  <c r="AA151" i="22"/>
  <c r="AB151" i="22"/>
  <c r="AC151" i="22"/>
  <c r="BZ151" i="22" s="1"/>
  <c r="AA152" i="19"/>
  <c r="AC152" i="19"/>
  <c r="BZ152" i="19" s="1"/>
  <c r="AB152" i="19"/>
  <c r="BG149" i="18"/>
  <c r="N150" i="18"/>
  <c r="BM150" i="18" s="1"/>
  <c r="AA150" i="18"/>
  <c r="AB150" i="18"/>
  <c r="AC150" i="18"/>
  <c r="BZ150" i="18" s="1"/>
  <c r="AB150" i="13"/>
  <c r="AC150" i="13"/>
  <c r="BZ150" i="13" s="1"/>
  <c r="AA150" i="13"/>
  <c r="N408" i="33" l="1"/>
  <c r="L409" i="33"/>
  <c r="DB148" i="34"/>
  <c r="CV149" i="18"/>
  <c r="CQ150" i="18"/>
  <c r="CV149" i="13"/>
  <c r="CQ150" i="13"/>
  <c r="BQ150" i="18"/>
  <c r="BR150" i="18"/>
  <c r="BY150" i="18"/>
  <c r="BQ152" i="19"/>
  <c r="BR152" i="19"/>
  <c r="BY152" i="19"/>
  <c r="CV150" i="22"/>
  <c r="CQ151" i="22"/>
  <c r="CV149" i="34"/>
  <c r="DA149" i="34" s="1"/>
  <c r="CQ150" i="34"/>
  <c r="CR149" i="18"/>
  <c r="CW148" i="18"/>
  <c r="DA148" i="18" s="1"/>
  <c r="CV151" i="19"/>
  <c r="CQ152" i="19"/>
  <c r="BQ151" i="22"/>
  <c r="BR151" i="22"/>
  <c r="BY151" i="22"/>
  <c r="BR150" i="34"/>
  <c r="BQ150" i="34"/>
  <c r="BY150" i="34"/>
  <c r="CD150" i="34" s="1"/>
  <c r="BQ150" i="13"/>
  <c r="BR150" i="13"/>
  <c r="BY150" i="13"/>
  <c r="CX149" i="18"/>
  <c r="CS150" i="18"/>
  <c r="CD149" i="13"/>
  <c r="CD149" i="18"/>
  <c r="CD150" i="22"/>
  <c r="CD151" i="19"/>
  <c r="DB148" i="33"/>
  <c r="CV149" i="33"/>
  <c r="DA149" i="33" s="1"/>
  <c r="CQ150" i="33"/>
  <c r="BR150" i="33"/>
  <c r="BQ150" i="33"/>
  <c r="BY150" i="33"/>
  <c r="CD150" i="33" s="1"/>
  <c r="AB151" i="34"/>
  <c r="AC151" i="34"/>
  <c r="BZ151" i="34" s="1"/>
  <c r="N151" i="34"/>
  <c r="AA151" i="34"/>
  <c r="N151" i="33"/>
  <c r="AB151" i="33"/>
  <c r="AC151" i="33"/>
  <c r="BZ151" i="33" s="1"/>
  <c r="AA151" i="33"/>
  <c r="AB152" i="22"/>
  <c r="AA152" i="22"/>
  <c r="AC152" i="22"/>
  <c r="BZ152" i="22" s="1"/>
  <c r="AB153" i="19"/>
  <c r="AC153" i="19"/>
  <c r="BZ153" i="19" s="1"/>
  <c r="AA153" i="19"/>
  <c r="BG150" i="18"/>
  <c r="N151" i="18"/>
  <c r="BM151" i="18" s="1"/>
  <c r="AA151" i="18"/>
  <c r="AB151" i="18"/>
  <c r="AC151" i="18"/>
  <c r="BZ151" i="18" s="1"/>
  <c r="AB151" i="13"/>
  <c r="AC151" i="13"/>
  <c r="BZ151" i="13" s="1"/>
  <c r="AA151" i="13"/>
  <c r="L410" i="33" l="1"/>
  <c r="N409" i="33"/>
  <c r="DB149" i="34"/>
  <c r="BQ153" i="19"/>
  <c r="BR153" i="19"/>
  <c r="BY153" i="19"/>
  <c r="CQ152" i="22"/>
  <c r="CV151" i="22"/>
  <c r="BR151" i="34"/>
  <c r="BQ151" i="34"/>
  <c r="BY151" i="34"/>
  <c r="CD151" i="34" s="1"/>
  <c r="CV150" i="34"/>
  <c r="DA150" i="34" s="1"/>
  <c r="DB150" i="34" s="1"/>
  <c r="CQ151" i="34"/>
  <c r="CV150" i="13"/>
  <c r="CQ151" i="13"/>
  <c r="CD151" i="22"/>
  <c r="DB148" i="18"/>
  <c r="BR151" i="13"/>
  <c r="BQ151" i="13"/>
  <c r="BY151" i="13"/>
  <c r="CR150" i="18"/>
  <c r="CW149" i="18"/>
  <c r="DA149" i="18" s="1"/>
  <c r="CD150" i="18"/>
  <c r="CX150" i="18"/>
  <c r="CS151" i="18"/>
  <c r="CV150" i="18"/>
  <c r="CQ151" i="18"/>
  <c r="BQ151" i="18"/>
  <c r="BR151" i="18"/>
  <c r="BY151" i="18"/>
  <c r="CV152" i="19"/>
  <c r="CQ153" i="19"/>
  <c r="BR152" i="22"/>
  <c r="BQ152" i="22"/>
  <c r="BY152" i="22"/>
  <c r="CD150" i="13"/>
  <c r="CD152" i="19"/>
  <c r="CQ151" i="33"/>
  <c r="CV150" i="33"/>
  <c r="DA150" i="33" s="1"/>
  <c r="DB150" i="33" s="1"/>
  <c r="BQ151" i="33"/>
  <c r="BR151" i="33"/>
  <c r="BY151" i="33"/>
  <c r="CD151" i="33" s="1"/>
  <c r="DB149" i="33"/>
  <c r="N152" i="34"/>
  <c r="AA152" i="34"/>
  <c r="AC152" i="34"/>
  <c r="BZ152" i="34" s="1"/>
  <c r="AB152" i="34"/>
  <c r="N152" i="33"/>
  <c r="AA152" i="33"/>
  <c r="AC152" i="33"/>
  <c r="BZ152" i="33" s="1"/>
  <c r="AB152" i="33"/>
  <c r="AB153" i="22"/>
  <c r="AA153" i="22"/>
  <c r="CV142" i="22" s="1"/>
  <c r="AC153" i="22"/>
  <c r="BZ153" i="22" s="1"/>
  <c r="AA154" i="19"/>
  <c r="AB154" i="19"/>
  <c r="AC154" i="19"/>
  <c r="BZ154" i="19" s="1"/>
  <c r="BG151" i="18"/>
  <c r="AB152" i="18"/>
  <c r="N152" i="18"/>
  <c r="BM152" i="18" s="1"/>
  <c r="AA152" i="18"/>
  <c r="AC152" i="18"/>
  <c r="BZ152" i="18" s="1"/>
  <c r="AB152" i="13"/>
  <c r="AA152" i="13"/>
  <c r="AC152" i="13"/>
  <c r="BZ152" i="13" s="1"/>
  <c r="L411" i="33" l="1"/>
  <c r="N410" i="33"/>
  <c r="DB149" i="18"/>
  <c r="CV151" i="18"/>
  <c r="CQ152" i="18"/>
  <c r="CQ154" i="19"/>
  <c r="CV153" i="19"/>
  <c r="BR152" i="13"/>
  <c r="BQ152" i="13"/>
  <c r="BY152" i="13"/>
  <c r="CR151" i="18"/>
  <c r="CW150" i="18"/>
  <c r="DA150" i="18" s="1"/>
  <c r="BR154" i="19"/>
  <c r="BQ154" i="19"/>
  <c r="BY154" i="19"/>
  <c r="BQ152" i="34"/>
  <c r="BR152" i="34"/>
  <c r="BY152" i="34"/>
  <c r="CD152" i="34" s="1"/>
  <c r="CD152" i="22"/>
  <c r="CV151" i="13"/>
  <c r="CQ152" i="13"/>
  <c r="BQ152" i="18"/>
  <c r="BR152" i="18"/>
  <c r="BY152" i="18"/>
  <c r="CD151" i="13"/>
  <c r="CV152" i="22"/>
  <c r="CQ153" i="22"/>
  <c r="CX151" i="18"/>
  <c r="CS152" i="18"/>
  <c r="BQ153" i="22"/>
  <c r="BR153" i="22"/>
  <c r="BY153" i="22"/>
  <c r="CQ152" i="34"/>
  <c r="CV151" i="34"/>
  <c r="DA151" i="34" s="1"/>
  <c r="CD151" i="18"/>
  <c r="CD153" i="19"/>
  <c r="BR152" i="33"/>
  <c r="BQ152" i="33"/>
  <c r="BY152" i="33"/>
  <c r="CD152" i="33" s="1"/>
  <c r="CV151" i="33"/>
  <c r="DA151" i="33" s="1"/>
  <c r="CQ152" i="33"/>
  <c r="N153" i="34"/>
  <c r="AC153" i="34"/>
  <c r="BZ153" i="34" s="1"/>
  <c r="AA153" i="34"/>
  <c r="AB153" i="34"/>
  <c r="AB153" i="33"/>
  <c r="AA153" i="33"/>
  <c r="N153" i="33"/>
  <c r="AC153" i="33"/>
  <c r="BZ153" i="33" s="1"/>
  <c r="AA154" i="22"/>
  <c r="AC154" i="22"/>
  <c r="BZ154" i="22" s="1"/>
  <c r="AB154" i="22"/>
  <c r="AA155" i="19"/>
  <c r="AC155" i="19"/>
  <c r="BZ155" i="19" s="1"/>
  <c r="AB155" i="19"/>
  <c r="AB153" i="18"/>
  <c r="AC153" i="18"/>
  <c r="BZ153" i="18" s="1"/>
  <c r="N153" i="18"/>
  <c r="BM153" i="18" s="1"/>
  <c r="AA153" i="18"/>
  <c r="BG152" i="18"/>
  <c r="AA153" i="13"/>
  <c r="AB153" i="13"/>
  <c r="AC153" i="13"/>
  <c r="BZ153" i="13" s="1"/>
  <c r="N411" i="33" l="1"/>
  <c r="L412" i="33"/>
  <c r="DB150" i="18"/>
  <c r="BQ155" i="19"/>
  <c r="BR155" i="19"/>
  <c r="BY155" i="19"/>
  <c r="CV152" i="34"/>
  <c r="DA152" i="34" s="1"/>
  <c r="CQ153" i="34"/>
  <c r="CD154" i="19"/>
  <c r="CX152" i="18"/>
  <c r="CS153" i="18"/>
  <c r="CQ153" i="13"/>
  <c r="CV152" i="13"/>
  <c r="BQ154" i="22"/>
  <c r="BR154" i="22"/>
  <c r="BY154" i="22"/>
  <c r="CV152" i="18"/>
  <c r="CQ153" i="18"/>
  <c r="CR152" i="18"/>
  <c r="CW151" i="18"/>
  <c r="DA151" i="18" s="1"/>
  <c r="BR153" i="18"/>
  <c r="BQ153" i="18"/>
  <c r="BY153" i="18"/>
  <c r="CQ155" i="19"/>
  <c r="CV154" i="19"/>
  <c r="CQ154" i="22"/>
  <c r="BR153" i="34"/>
  <c r="BQ153" i="34"/>
  <c r="BY153" i="34"/>
  <c r="CD153" i="34" s="1"/>
  <c r="BR153" i="13"/>
  <c r="BQ153" i="13"/>
  <c r="BY153" i="13"/>
  <c r="CD153" i="22"/>
  <c r="CD152" i="18"/>
  <c r="CD152" i="13"/>
  <c r="DB151" i="34"/>
  <c r="DB151" i="33"/>
  <c r="BQ153" i="33"/>
  <c r="BR153" i="33"/>
  <c r="BY153" i="33"/>
  <c r="CD153" i="33" s="1"/>
  <c r="CQ153" i="33"/>
  <c r="CV152" i="33"/>
  <c r="DA152" i="33" s="1"/>
  <c r="N154" i="34"/>
  <c r="AB154" i="34"/>
  <c r="AC154" i="34"/>
  <c r="BZ154" i="34" s="1"/>
  <c r="AA154" i="34"/>
  <c r="AB154" i="33"/>
  <c r="N154" i="33"/>
  <c r="AC154" i="33"/>
  <c r="BZ154" i="33" s="1"/>
  <c r="AA154" i="33"/>
  <c r="AC155" i="22"/>
  <c r="BZ155" i="22" s="1"/>
  <c r="AB155" i="22"/>
  <c r="AA155" i="22"/>
  <c r="AA156" i="19"/>
  <c r="AC156" i="19"/>
  <c r="BZ156" i="19" s="1"/>
  <c r="AB156" i="19"/>
  <c r="BG153" i="18"/>
  <c r="N154" i="18"/>
  <c r="BM154" i="18" s="1"/>
  <c r="AA154" i="18"/>
  <c r="AB154" i="18"/>
  <c r="AC154" i="18"/>
  <c r="BZ154" i="18" s="1"/>
  <c r="AA154" i="13"/>
  <c r="AB154" i="13"/>
  <c r="AC154" i="13"/>
  <c r="BZ154" i="13" s="1"/>
  <c r="L413" i="33" l="1"/>
  <c r="N412" i="33"/>
  <c r="DB152" i="34"/>
  <c r="DB151" i="18"/>
  <c r="CD153" i="18"/>
  <c r="BQ154" i="13"/>
  <c r="BR154" i="13"/>
  <c r="BY154" i="13"/>
  <c r="BR156" i="19"/>
  <c r="BQ156" i="19"/>
  <c r="BY156" i="19"/>
  <c r="BQ154" i="34"/>
  <c r="BR154" i="34"/>
  <c r="BY154" i="34"/>
  <c r="CD154" i="34" s="1"/>
  <c r="BR154" i="18"/>
  <c r="BQ154" i="18"/>
  <c r="BY154" i="18"/>
  <c r="CQ154" i="13"/>
  <c r="CV153" i="13"/>
  <c r="CX153" i="18"/>
  <c r="CS154" i="18"/>
  <c r="CQ155" i="22"/>
  <c r="CV154" i="22"/>
  <c r="CV153" i="18"/>
  <c r="CQ154" i="18"/>
  <c r="CR153" i="18"/>
  <c r="CW152" i="18"/>
  <c r="DA152" i="18" s="1"/>
  <c r="CQ156" i="19"/>
  <c r="CV155" i="19"/>
  <c r="BQ155" i="22"/>
  <c r="BR155" i="22"/>
  <c r="BY155" i="22"/>
  <c r="CQ154" i="34"/>
  <c r="CV153" i="34"/>
  <c r="DA153" i="34" s="1"/>
  <c r="DB153" i="34" s="1"/>
  <c r="CD153" i="13"/>
  <c r="CD154" i="22"/>
  <c r="CD155" i="19"/>
  <c r="DB152" i="33"/>
  <c r="BR154" i="33"/>
  <c r="BQ154" i="33"/>
  <c r="BY154" i="33"/>
  <c r="CD154" i="33" s="1"/>
  <c r="CQ154" i="33"/>
  <c r="CV153" i="33"/>
  <c r="DA153" i="33" s="1"/>
  <c r="N155" i="34"/>
  <c r="AC155" i="34"/>
  <c r="BZ155" i="34" s="1"/>
  <c r="AA155" i="34"/>
  <c r="AB155" i="34"/>
  <c r="N155" i="33"/>
  <c r="AB155" i="33"/>
  <c r="AA155" i="33"/>
  <c r="AC155" i="33"/>
  <c r="BZ155" i="33" s="1"/>
  <c r="AB156" i="22"/>
  <c r="AC156" i="22"/>
  <c r="BZ156" i="22" s="1"/>
  <c r="AA156" i="22"/>
  <c r="AB157" i="19"/>
  <c r="AC157" i="19"/>
  <c r="BZ157" i="19" s="1"/>
  <c r="AA157" i="19"/>
  <c r="BG154" i="18"/>
  <c r="N155" i="18"/>
  <c r="BM155" i="18" s="1"/>
  <c r="AA155" i="18"/>
  <c r="AB155" i="18"/>
  <c r="AC155" i="18"/>
  <c r="BZ155" i="18" s="1"/>
  <c r="AC155" i="13"/>
  <c r="BZ155" i="13" s="1"/>
  <c r="AA155" i="13"/>
  <c r="AB155" i="13"/>
  <c r="L414" i="33" l="1"/>
  <c r="N413" i="33"/>
  <c r="DB152" i="18"/>
  <c r="CR154" i="18"/>
  <c r="CW153" i="18"/>
  <c r="DA153" i="18" s="1"/>
  <c r="DB153" i="18" s="1"/>
  <c r="BR155" i="34"/>
  <c r="BQ155" i="34"/>
  <c r="BY155" i="34"/>
  <c r="CD155" i="34" s="1"/>
  <c r="CQ155" i="13"/>
  <c r="CV154" i="13"/>
  <c r="CX154" i="18"/>
  <c r="CS155" i="18"/>
  <c r="CV156" i="19"/>
  <c r="CQ157" i="19"/>
  <c r="CQ156" i="22"/>
  <c r="CV155" i="22"/>
  <c r="CD155" i="22"/>
  <c r="CD156" i="19"/>
  <c r="CV154" i="18"/>
  <c r="CQ155" i="18"/>
  <c r="CD154" i="13"/>
  <c r="BQ155" i="13"/>
  <c r="BR155" i="13"/>
  <c r="BY155" i="13"/>
  <c r="BQ155" i="18"/>
  <c r="BR155" i="18"/>
  <c r="BY155" i="18"/>
  <c r="BR157" i="19"/>
  <c r="BQ157" i="19"/>
  <c r="BY157" i="19"/>
  <c r="BR156" i="22"/>
  <c r="BQ156" i="22"/>
  <c r="BY156" i="22"/>
  <c r="CV154" i="34"/>
  <c r="DA154" i="34" s="1"/>
  <c r="CQ155" i="34"/>
  <c r="CD154" i="18"/>
  <c r="CV154" i="33"/>
  <c r="DA154" i="33" s="1"/>
  <c r="DB154" i="33" s="1"/>
  <c r="CQ155" i="33"/>
  <c r="DB153" i="33"/>
  <c r="BR155" i="33"/>
  <c r="BQ155" i="33"/>
  <c r="BY155" i="33"/>
  <c r="CD155" i="33" s="1"/>
  <c r="AC156" i="34"/>
  <c r="BZ156" i="34" s="1"/>
  <c r="AB156" i="34"/>
  <c r="AA156" i="34"/>
  <c r="N156" i="34"/>
  <c r="N156" i="33"/>
  <c r="AA156" i="33"/>
  <c r="AC156" i="33"/>
  <c r="BZ156" i="33" s="1"/>
  <c r="AB156" i="33"/>
  <c r="AB157" i="22"/>
  <c r="AA157" i="22"/>
  <c r="AC157" i="22"/>
  <c r="BZ157" i="22" s="1"/>
  <c r="AA158" i="19"/>
  <c r="AB158" i="19"/>
  <c r="AC158" i="19"/>
  <c r="BZ158" i="19" s="1"/>
  <c r="BG155" i="18"/>
  <c r="AB156" i="18"/>
  <c r="AA156" i="18"/>
  <c r="AC156" i="18"/>
  <c r="BZ156" i="18" s="1"/>
  <c r="N156" i="18"/>
  <c r="BM156" i="18" s="1"/>
  <c r="AB156" i="13"/>
  <c r="AA156" i="13"/>
  <c r="AC156" i="13"/>
  <c r="BZ156" i="13" s="1"/>
  <c r="N414" i="33" l="1"/>
  <c r="L415" i="33"/>
  <c r="DB154" i="34"/>
  <c r="CX155" i="18"/>
  <c r="CS156" i="18"/>
  <c r="BQ156" i="18"/>
  <c r="BR156" i="18"/>
  <c r="BY156" i="18"/>
  <c r="CD156" i="22"/>
  <c r="BR156" i="13"/>
  <c r="BQ156" i="13"/>
  <c r="BY156" i="13"/>
  <c r="CR155" i="18"/>
  <c r="CW154" i="18"/>
  <c r="DA154" i="18" s="1"/>
  <c r="DB154" i="18" s="1"/>
  <c r="CQ157" i="22"/>
  <c r="CV156" i="22"/>
  <c r="CV155" i="13"/>
  <c r="CQ156" i="13"/>
  <c r="CV155" i="18"/>
  <c r="CQ156" i="18"/>
  <c r="BQ158" i="19"/>
  <c r="BR158" i="19"/>
  <c r="BY158" i="19"/>
  <c r="BR157" i="22"/>
  <c r="BQ157" i="22"/>
  <c r="BY157" i="22"/>
  <c r="BR156" i="34"/>
  <c r="BQ156" i="34"/>
  <c r="BY156" i="34"/>
  <c r="CD156" i="34" s="1"/>
  <c r="CD157" i="19"/>
  <c r="CD155" i="18"/>
  <c r="CD155" i="13"/>
  <c r="CV157" i="19"/>
  <c r="CQ158" i="19"/>
  <c r="CV155" i="34"/>
  <c r="DA155" i="34" s="1"/>
  <c r="DB155" i="34" s="1"/>
  <c r="CQ156" i="34"/>
  <c r="CV155" i="33"/>
  <c r="DA155" i="33" s="1"/>
  <c r="DB155" i="33" s="1"/>
  <c r="CQ156" i="33"/>
  <c r="BR156" i="33"/>
  <c r="BQ156" i="33"/>
  <c r="BY156" i="33"/>
  <c r="CD156" i="33" s="1"/>
  <c r="N157" i="34"/>
  <c r="AB157" i="34"/>
  <c r="AA157" i="34"/>
  <c r="AC157" i="34"/>
  <c r="BZ157" i="34" s="1"/>
  <c r="AB157" i="33"/>
  <c r="AA157" i="33"/>
  <c r="AC157" i="33"/>
  <c r="BZ157" i="33" s="1"/>
  <c r="N157" i="33"/>
  <c r="AB158" i="22"/>
  <c r="AC158" i="22"/>
  <c r="BZ158" i="22" s="1"/>
  <c r="AA158" i="22"/>
  <c r="CV127" i="22" s="1"/>
  <c r="AA159" i="19"/>
  <c r="AC159" i="19"/>
  <c r="BZ159" i="19" s="1"/>
  <c r="AB159" i="19"/>
  <c r="BG156" i="18"/>
  <c r="AB157" i="18"/>
  <c r="N157" i="18"/>
  <c r="BM157" i="18" s="1"/>
  <c r="AC157" i="18"/>
  <c r="BZ157" i="18" s="1"/>
  <c r="AA157" i="18"/>
  <c r="AB157" i="13"/>
  <c r="AC157" i="13"/>
  <c r="BZ157" i="13" s="1"/>
  <c r="AA157" i="13"/>
  <c r="L416" i="33" l="1"/>
  <c r="N415" i="33"/>
  <c r="CV156" i="18"/>
  <c r="CQ157" i="18"/>
  <c r="CD157" i="22"/>
  <c r="CD156" i="13"/>
  <c r="CD156" i="18"/>
  <c r="CV156" i="13"/>
  <c r="CQ157" i="13"/>
  <c r="CX156" i="18"/>
  <c r="CS157" i="18"/>
  <c r="BR159" i="19"/>
  <c r="BQ159" i="19"/>
  <c r="BY159" i="19"/>
  <c r="CQ158" i="22"/>
  <c r="CV157" i="22"/>
  <c r="BR157" i="34"/>
  <c r="BQ157" i="34"/>
  <c r="BY157" i="34"/>
  <c r="CD157" i="34" s="1"/>
  <c r="CR156" i="18"/>
  <c r="CW155" i="18"/>
  <c r="DA155" i="18" s="1"/>
  <c r="BR157" i="18"/>
  <c r="BQ157" i="18"/>
  <c r="BY157" i="18"/>
  <c r="BR157" i="13"/>
  <c r="BQ157" i="13"/>
  <c r="BY157" i="13"/>
  <c r="CQ157" i="34"/>
  <c r="CV156" i="34"/>
  <c r="DA156" i="34" s="1"/>
  <c r="CD158" i="19"/>
  <c r="CV158" i="19"/>
  <c r="CQ159" i="19"/>
  <c r="BR158" i="22"/>
  <c r="BQ158" i="22"/>
  <c r="BY158" i="22"/>
  <c r="BQ157" i="33"/>
  <c r="BR157" i="33"/>
  <c r="BY157" i="33"/>
  <c r="CD157" i="33" s="1"/>
  <c r="CV156" i="33"/>
  <c r="DA156" i="33" s="1"/>
  <c r="CQ157" i="33"/>
  <c r="N158" i="34"/>
  <c r="AC158" i="34"/>
  <c r="BZ158" i="34" s="1"/>
  <c r="AA158" i="34"/>
  <c r="AB158" i="34"/>
  <c r="AB158" i="33"/>
  <c r="AC158" i="33"/>
  <c r="BZ158" i="33" s="1"/>
  <c r="N158" i="33"/>
  <c r="AA158" i="33"/>
  <c r="AA159" i="22"/>
  <c r="CV153" i="22" s="1"/>
  <c r="AB159" i="22"/>
  <c r="AC159" i="22"/>
  <c r="BZ159" i="22" s="1"/>
  <c r="AA160" i="19"/>
  <c r="AC160" i="19"/>
  <c r="BZ160" i="19" s="1"/>
  <c r="AB160" i="19"/>
  <c r="N158" i="18"/>
  <c r="BM158" i="18" s="1"/>
  <c r="AA158" i="18"/>
  <c r="AC158" i="18"/>
  <c r="BZ158" i="18" s="1"/>
  <c r="AB158" i="18"/>
  <c r="BG157" i="18"/>
  <c r="AC158" i="13"/>
  <c r="BZ158" i="13" s="1"/>
  <c r="AA158" i="13"/>
  <c r="CV147" i="13" s="1"/>
  <c r="AB158" i="13"/>
  <c r="N416" i="33" l="1"/>
  <c r="L417" i="33"/>
  <c r="CR157" i="18"/>
  <c r="CW156" i="18"/>
  <c r="DA156" i="18" s="1"/>
  <c r="DB156" i="18" s="1"/>
  <c r="CV159" i="19"/>
  <c r="CQ160" i="19"/>
  <c r="CQ159" i="22"/>
  <c r="BR158" i="34"/>
  <c r="BQ158" i="34"/>
  <c r="BY158" i="34"/>
  <c r="CD158" i="34" s="1"/>
  <c r="CQ158" i="13"/>
  <c r="CV157" i="18"/>
  <c r="CQ158" i="18"/>
  <c r="BR159" i="22"/>
  <c r="BQ159" i="22"/>
  <c r="BY159" i="22"/>
  <c r="CD157" i="18"/>
  <c r="CD158" i="22"/>
  <c r="BR158" i="13"/>
  <c r="BQ158" i="13"/>
  <c r="BY158" i="13"/>
  <c r="CD157" i="13"/>
  <c r="DB155" i="18"/>
  <c r="CX157" i="18"/>
  <c r="CS158" i="18"/>
  <c r="BR158" i="18"/>
  <c r="BQ158" i="18"/>
  <c r="BY158" i="18"/>
  <c r="BQ160" i="19"/>
  <c r="BR160" i="19"/>
  <c r="BY160" i="19"/>
  <c r="CQ158" i="34"/>
  <c r="CV157" i="34"/>
  <c r="DA157" i="34" s="1"/>
  <c r="CD159" i="19"/>
  <c r="DB156" i="34"/>
  <c r="DB156" i="33"/>
  <c r="CV157" i="33"/>
  <c r="DA157" i="33" s="1"/>
  <c r="DB157" i="33" s="1"/>
  <c r="CQ158" i="33"/>
  <c r="BR158" i="33"/>
  <c r="BQ158" i="33"/>
  <c r="BY158" i="33"/>
  <c r="CD158" i="33" s="1"/>
  <c r="AC159" i="34"/>
  <c r="BZ159" i="34" s="1"/>
  <c r="AB159" i="34"/>
  <c r="AA159" i="34"/>
  <c r="N159" i="34"/>
  <c r="N159" i="33"/>
  <c r="AB159" i="33"/>
  <c r="AC159" i="33"/>
  <c r="BZ159" i="33" s="1"/>
  <c r="AA159" i="33"/>
  <c r="AB160" i="22"/>
  <c r="AA160" i="22"/>
  <c r="AC160" i="22"/>
  <c r="BZ160" i="22" s="1"/>
  <c r="AB161" i="19"/>
  <c r="AC161" i="19"/>
  <c r="BZ161" i="19" s="1"/>
  <c r="AA161" i="19"/>
  <c r="BG158" i="18"/>
  <c r="N159" i="18"/>
  <c r="BM159" i="18" s="1"/>
  <c r="AA159" i="18"/>
  <c r="AB159" i="18"/>
  <c r="AC159" i="18"/>
  <c r="BZ159" i="18" s="1"/>
  <c r="AA159" i="13"/>
  <c r="CV157" i="13" s="1"/>
  <c r="AB159" i="13"/>
  <c r="AC159" i="13"/>
  <c r="BZ159" i="13" s="1"/>
  <c r="L418" i="33" l="1"/>
  <c r="N417" i="33"/>
  <c r="DB157" i="34"/>
  <c r="BQ161" i="19"/>
  <c r="BR161" i="19"/>
  <c r="BY161" i="19"/>
  <c r="CD160" i="19"/>
  <c r="CD158" i="13"/>
  <c r="BR159" i="13"/>
  <c r="BQ159" i="13"/>
  <c r="BY159" i="13"/>
  <c r="CX158" i="18"/>
  <c r="CS159" i="18"/>
  <c r="CV159" i="22"/>
  <c r="CQ160" i="22"/>
  <c r="CD158" i="18"/>
  <c r="CR158" i="18"/>
  <c r="CW157" i="18"/>
  <c r="DA157" i="18" s="1"/>
  <c r="CQ159" i="18"/>
  <c r="CV158" i="18"/>
  <c r="BQ159" i="34"/>
  <c r="BR159" i="34"/>
  <c r="BY159" i="34"/>
  <c r="CD159" i="34" s="1"/>
  <c r="CD159" i="22"/>
  <c r="CQ159" i="13"/>
  <c r="BQ159" i="18"/>
  <c r="BR159" i="18"/>
  <c r="BY159" i="18"/>
  <c r="CV160" i="19"/>
  <c r="CQ161" i="19"/>
  <c r="BQ160" i="22"/>
  <c r="BR160" i="22"/>
  <c r="BY160" i="22"/>
  <c r="CQ159" i="34"/>
  <c r="CV158" i="34"/>
  <c r="DA158" i="34" s="1"/>
  <c r="CV158" i="33"/>
  <c r="DA158" i="33" s="1"/>
  <c r="CQ159" i="33"/>
  <c r="BR159" i="33"/>
  <c r="BQ159" i="33"/>
  <c r="BY159" i="33"/>
  <c r="CD159" i="33" s="1"/>
  <c r="AC160" i="34"/>
  <c r="BZ160" i="34" s="1"/>
  <c r="AB160" i="34"/>
  <c r="N160" i="34"/>
  <c r="AA160" i="34"/>
  <c r="N160" i="33"/>
  <c r="AA160" i="33"/>
  <c r="AC160" i="33"/>
  <c r="BZ160" i="33" s="1"/>
  <c r="AB160" i="33"/>
  <c r="AB161" i="22"/>
  <c r="AA161" i="22"/>
  <c r="AC161" i="22"/>
  <c r="BZ161" i="22" s="1"/>
  <c r="AA162" i="19"/>
  <c r="AB162" i="19"/>
  <c r="AC162" i="19"/>
  <c r="BZ162" i="19" s="1"/>
  <c r="BG159" i="18"/>
  <c r="AB160" i="18"/>
  <c r="N160" i="18"/>
  <c r="BM160" i="18" s="1"/>
  <c r="AA160" i="18"/>
  <c r="AC160" i="18"/>
  <c r="BZ160" i="18" s="1"/>
  <c r="AB160" i="13"/>
  <c r="AA160" i="13"/>
  <c r="AC160" i="13"/>
  <c r="BZ160" i="13" s="1"/>
  <c r="L419" i="33" l="1"/>
  <c r="N418" i="33"/>
  <c r="DB158" i="34"/>
  <c r="CD159" i="13"/>
  <c r="CQ160" i="18"/>
  <c r="CV159" i="18"/>
  <c r="CV161" i="19"/>
  <c r="CQ162" i="19"/>
  <c r="BR161" i="22"/>
  <c r="BQ161" i="22"/>
  <c r="BY161" i="22"/>
  <c r="CD159" i="18"/>
  <c r="CD161" i="19"/>
  <c r="DB157" i="18"/>
  <c r="CV159" i="13"/>
  <c r="CQ160" i="13"/>
  <c r="CS160" i="18"/>
  <c r="CX159" i="18"/>
  <c r="BR160" i="13"/>
  <c r="BQ160" i="13"/>
  <c r="BY160" i="13"/>
  <c r="CR159" i="18"/>
  <c r="CW158" i="18"/>
  <c r="DA158" i="18" s="1"/>
  <c r="CQ161" i="22"/>
  <c r="CV160" i="22"/>
  <c r="CV159" i="34"/>
  <c r="DA159" i="34" s="1"/>
  <c r="CQ160" i="34"/>
  <c r="CD160" i="22"/>
  <c r="BR160" i="34"/>
  <c r="BQ160" i="34"/>
  <c r="BY160" i="34"/>
  <c r="CD160" i="34" s="1"/>
  <c r="BR160" i="18"/>
  <c r="BQ160" i="18"/>
  <c r="BY160" i="18"/>
  <c r="BR162" i="19"/>
  <c r="BQ162" i="19"/>
  <c r="BY162" i="19"/>
  <c r="CQ160" i="33"/>
  <c r="CV159" i="33"/>
  <c r="DA159" i="33" s="1"/>
  <c r="DB158" i="33"/>
  <c r="BR160" i="33"/>
  <c r="BQ160" i="33"/>
  <c r="BY160" i="33"/>
  <c r="CD160" i="33" s="1"/>
  <c r="AC161" i="34"/>
  <c r="BZ161" i="34" s="1"/>
  <c r="N161" i="34"/>
  <c r="AB161" i="34"/>
  <c r="AA161" i="34"/>
  <c r="AB161" i="33"/>
  <c r="AA161" i="33"/>
  <c r="N161" i="33"/>
  <c r="AC161" i="33"/>
  <c r="BZ161" i="33" s="1"/>
  <c r="AA162" i="22"/>
  <c r="AC162" i="22"/>
  <c r="BZ162" i="22" s="1"/>
  <c r="AB162" i="22"/>
  <c r="AA163" i="19"/>
  <c r="AC163" i="19"/>
  <c r="BZ163" i="19" s="1"/>
  <c r="AB163" i="19"/>
  <c r="AB161" i="18"/>
  <c r="AC161" i="18"/>
  <c r="BZ161" i="18" s="1"/>
  <c r="N161" i="18"/>
  <c r="BM161" i="18" s="1"/>
  <c r="AA161" i="18"/>
  <c r="BG160" i="18"/>
  <c r="AA161" i="13"/>
  <c r="AB161" i="13"/>
  <c r="AC161" i="13"/>
  <c r="BZ161" i="13" s="1"/>
  <c r="N419" i="33" l="1"/>
  <c r="L420" i="33"/>
  <c r="DB158" i="18"/>
  <c r="CD161" i="22"/>
  <c r="CS161" i="18"/>
  <c r="CX160" i="18"/>
  <c r="BQ163" i="19"/>
  <c r="BR163" i="19"/>
  <c r="BY163" i="19"/>
  <c r="BQ161" i="13"/>
  <c r="BR161" i="13"/>
  <c r="BY161" i="13"/>
  <c r="CQ161" i="18"/>
  <c r="CV160" i="18"/>
  <c r="CQ162" i="22"/>
  <c r="CV161" i="22"/>
  <c r="BR161" i="34"/>
  <c r="BQ161" i="34"/>
  <c r="BY161" i="34"/>
  <c r="CD161" i="34" s="1"/>
  <c r="CD160" i="13"/>
  <c r="DB159" i="34"/>
  <c r="BR162" i="22"/>
  <c r="BQ162" i="22"/>
  <c r="BY162" i="22"/>
  <c r="CQ161" i="13"/>
  <c r="CV160" i="13"/>
  <c r="CW159" i="18"/>
  <c r="DA159" i="18" s="1"/>
  <c r="CR160" i="18"/>
  <c r="BR161" i="18"/>
  <c r="BQ161" i="18"/>
  <c r="BY161" i="18"/>
  <c r="CV162" i="19"/>
  <c r="CQ163" i="19"/>
  <c r="CV160" i="34"/>
  <c r="DA160" i="34" s="1"/>
  <c r="CQ161" i="34"/>
  <c r="CD162" i="19"/>
  <c r="CD160" i="18"/>
  <c r="CQ161" i="33"/>
  <c r="CV160" i="33"/>
  <c r="DA160" i="33" s="1"/>
  <c r="DB159" i="33"/>
  <c r="BR161" i="33"/>
  <c r="BQ161" i="33"/>
  <c r="BY161" i="33"/>
  <c r="CD161" i="33" s="1"/>
  <c r="AC162" i="34"/>
  <c r="BZ162" i="34" s="1"/>
  <c r="AA162" i="34"/>
  <c r="AB162" i="34"/>
  <c r="N162" i="34"/>
  <c r="AB162" i="33"/>
  <c r="N162" i="33"/>
  <c r="AC162" i="33"/>
  <c r="BZ162" i="33" s="1"/>
  <c r="AA162" i="33"/>
  <c r="AC163" i="22"/>
  <c r="BZ163" i="22" s="1"/>
  <c r="AA163" i="22"/>
  <c r="AB163" i="22"/>
  <c r="AA164" i="19"/>
  <c r="AC164" i="19"/>
  <c r="BZ164" i="19" s="1"/>
  <c r="AB164" i="19"/>
  <c r="BG161" i="18"/>
  <c r="N162" i="18"/>
  <c r="BM162" i="18" s="1"/>
  <c r="AA162" i="18"/>
  <c r="AB162" i="18"/>
  <c r="AC162" i="18"/>
  <c r="BZ162" i="18" s="1"/>
  <c r="AA162" i="13"/>
  <c r="AB162" i="13"/>
  <c r="AC162" i="13"/>
  <c r="BZ162" i="13" s="1"/>
  <c r="L421" i="33" l="1"/>
  <c r="N420" i="33"/>
  <c r="DB160" i="34"/>
  <c r="DB159" i="18"/>
  <c r="CQ162" i="18"/>
  <c r="CV161" i="18"/>
  <c r="CQ162" i="34"/>
  <c r="CV161" i="34"/>
  <c r="DA161" i="34" s="1"/>
  <c r="DB161" i="34" s="1"/>
  <c r="BR162" i="18"/>
  <c r="BQ162" i="18"/>
  <c r="BY162" i="18"/>
  <c r="BQ162" i="34"/>
  <c r="BR162" i="34"/>
  <c r="BY162" i="34"/>
  <c r="CD162" i="34" s="1"/>
  <c r="CD162" i="22"/>
  <c r="BR164" i="19"/>
  <c r="BQ164" i="19"/>
  <c r="BY164" i="19"/>
  <c r="CV161" i="13"/>
  <c r="CQ162" i="13"/>
  <c r="CD161" i="18"/>
  <c r="CD163" i="19"/>
  <c r="BR163" i="22"/>
  <c r="BQ163" i="22"/>
  <c r="BY163" i="22"/>
  <c r="CW160" i="18"/>
  <c r="DA160" i="18" s="1"/>
  <c r="CR161" i="18"/>
  <c r="CQ164" i="19"/>
  <c r="CV163" i="19"/>
  <c r="BR162" i="13"/>
  <c r="BQ162" i="13"/>
  <c r="BY162" i="13"/>
  <c r="CS162" i="18"/>
  <c r="CX161" i="18"/>
  <c r="CQ163" i="22"/>
  <c r="CV162" i="22"/>
  <c r="CD161" i="13"/>
  <c r="CQ162" i="33"/>
  <c r="CV161" i="33"/>
  <c r="DA161" i="33" s="1"/>
  <c r="DB161" i="33" s="1"/>
  <c r="BR162" i="33"/>
  <c r="BQ162" i="33"/>
  <c r="BY162" i="33"/>
  <c r="CD162" i="33" s="1"/>
  <c r="DB160" i="33"/>
  <c r="AB163" i="34"/>
  <c r="AC163" i="34"/>
  <c r="BZ163" i="34" s="1"/>
  <c r="N163" i="34"/>
  <c r="AA163" i="34"/>
  <c r="N163" i="33"/>
  <c r="AC163" i="33"/>
  <c r="BZ163" i="33" s="1"/>
  <c r="AA163" i="33"/>
  <c r="AB163" i="33"/>
  <c r="AB164" i="22"/>
  <c r="AA164" i="22"/>
  <c r="AC164" i="22"/>
  <c r="BZ164" i="22" s="1"/>
  <c r="AB165" i="19"/>
  <c r="AC165" i="19"/>
  <c r="BZ165" i="19" s="1"/>
  <c r="AA165" i="19"/>
  <c r="BG162" i="18"/>
  <c r="N163" i="18"/>
  <c r="BM163" i="18" s="1"/>
  <c r="AA163" i="18"/>
  <c r="AB163" i="18"/>
  <c r="AC163" i="18"/>
  <c r="BZ163" i="18" s="1"/>
  <c r="AA163" i="13"/>
  <c r="AB163" i="13"/>
  <c r="AC163" i="13"/>
  <c r="BZ163" i="13" s="1"/>
  <c r="L422" i="33" l="1"/>
  <c r="N421" i="33"/>
  <c r="CD163" i="22"/>
  <c r="CD164" i="19"/>
  <c r="BQ163" i="13"/>
  <c r="BR163" i="13"/>
  <c r="BY163" i="13"/>
  <c r="CD162" i="13"/>
  <c r="CQ165" i="19"/>
  <c r="CV164" i="19"/>
  <c r="BQ163" i="34"/>
  <c r="BR163" i="34"/>
  <c r="BY163" i="34"/>
  <c r="CD163" i="34" s="1"/>
  <c r="CV162" i="18"/>
  <c r="CQ163" i="18"/>
  <c r="BQ164" i="22"/>
  <c r="BR164" i="22"/>
  <c r="BY164" i="22"/>
  <c r="BR163" i="18"/>
  <c r="BQ163" i="18"/>
  <c r="BY163" i="18"/>
  <c r="CV163" i="22"/>
  <c r="CQ164" i="22"/>
  <c r="CS163" i="18"/>
  <c r="CX162" i="18"/>
  <c r="CD162" i="18"/>
  <c r="BR165" i="19"/>
  <c r="BQ165" i="19"/>
  <c r="BY165" i="19"/>
  <c r="CV162" i="13"/>
  <c r="CQ163" i="13"/>
  <c r="CW161" i="18"/>
  <c r="DA161" i="18" s="1"/>
  <c r="DB161" i="18" s="1"/>
  <c r="CR162" i="18"/>
  <c r="CQ163" i="34"/>
  <c r="CV162" i="34"/>
  <c r="DA162" i="34" s="1"/>
  <c r="DB160" i="18"/>
  <c r="CQ163" i="33"/>
  <c r="CV162" i="33"/>
  <c r="DA162" i="33" s="1"/>
  <c r="BQ163" i="33"/>
  <c r="BR163" i="33"/>
  <c r="BY163" i="33"/>
  <c r="CD163" i="33" s="1"/>
  <c r="AC164" i="34"/>
  <c r="BZ164" i="34" s="1"/>
  <c r="AA164" i="34"/>
  <c r="N164" i="34"/>
  <c r="AB164" i="34"/>
  <c r="N164" i="33"/>
  <c r="AA164" i="33"/>
  <c r="AC164" i="33"/>
  <c r="BZ164" i="33" s="1"/>
  <c r="AB164" i="33"/>
  <c r="AB165" i="22"/>
  <c r="AA165" i="22"/>
  <c r="AC165" i="22"/>
  <c r="BZ165" i="22" s="1"/>
  <c r="AA166" i="19"/>
  <c r="AC166" i="19"/>
  <c r="BZ166" i="19" s="1"/>
  <c r="AB166" i="19"/>
  <c r="BG163" i="18"/>
  <c r="AB164" i="18"/>
  <c r="AA164" i="18"/>
  <c r="AC164" i="18"/>
  <c r="BZ164" i="18" s="1"/>
  <c r="N164" i="18"/>
  <c r="BM164" i="18" s="1"/>
  <c r="AB164" i="13"/>
  <c r="AC164" i="13"/>
  <c r="BZ164" i="13" s="1"/>
  <c r="AA164" i="13"/>
  <c r="L423" i="33" l="1"/>
  <c r="N422" i="33"/>
  <c r="DB162" i="34"/>
  <c r="CV163" i="34"/>
  <c r="DA163" i="34" s="1"/>
  <c r="DB163" i="34" s="1"/>
  <c r="CQ164" i="34"/>
  <c r="CQ164" i="13"/>
  <c r="CV163" i="13"/>
  <c r="CQ166" i="19"/>
  <c r="CV165" i="19"/>
  <c r="CD164" i="22"/>
  <c r="BR165" i="22"/>
  <c r="BQ165" i="22"/>
  <c r="BY165" i="22"/>
  <c r="BR164" i="13"/>
  <c r="BQ164" i="13"/>
  <c r="BY164" i="13"/>
  <c r="CX163" i="18"/>
  <c r="CS164" i="18"/>
  <c r="CR163" i="18"/>
  <c r="CW162" i="18"/>
  <c r="DA162" i="18" s="1"/>
  <c r="DB162" i="18" s="1"/>
  <c r="CV164" i="22"/>
  <c r="CQ165" i="22"/>
  <c r="CV163" i="18"/>
  <c r="CQ164" i="18"/>
  <c r="BQ164" i="34"/>
  <c r="BR164" i="34"/>
  <c r="BY164" i="34"/>
  <c r="CD164" i="34" s="1"/>
  <c r="BQ164" i="18"/>
  <c r="BR164" i="18"/>
  <c r="BY164" i="18"/>
  <c r="BR166" i="19"/>
  <c r="BQ166" i="19"/>
  <c r="BY166" i="19"/>
  <c r="CD165" i="19"/>
  <c r="CD163" i="18"/>
  <c r="CD163" i="13"/>
  <c r="DB162" i="33"/>
  <c r="CQ164" i="33"/>
  <c r="CV163" i="33"/>
  <c r="DA163" i="33" s="1"/>
  <c r="DB163" i="33" s="1"/>
  <c r="BQ164" i="33"/>
  <c r="BR164" i="33"/>
  <c r="BY164" i="33"/>
  <c r="CD164" i="33" s="1"/>
  <c r="N165" i="34"/>
  <c r="AA165" i="34"/>
  <c r="AB165" i="34"/>
  <c r="AC165" i="34"/>
  <c r="BZ165" i="34" s="1"/>
  <c r="AB165" i="33"/>
  <c r="AA165" i="33"/>
  <c r="N165" i="33"/>
  <c r="AC165" i="33"/>
  <c r="BZ165" i="33" s="1"/>
  <c r="AB166" i="22"/>
  <c r="AC166" i="22"/>
  <c r="BZ166" i="22" s="1"/>
  <c r="AA166" i="22"/>
  <c r="AA167" i="19"/>
  <c r="AC167" i="19"/>
  <c r="BZ167" i="19" s="1"/>
  <c r="AB167" i="19"/>
  <c r="BG164" i="18"/>
  <c r="AB165" i="18"/>
  <c r="N165" i="18"/>
  <c r="BM165" i="18" s="1"/>
  <c r="AA165" i="18"/>
  <c r="AC165" i="18"/>
  <c r="BZ165" i="18" s="1"/>
  <c r="AC165" i="13"/>
  <c r="BZ165" i="13" s="1"/>
  <c r="AA165" i="13"/>
  <c r="AB165" i="13"/>
  <c r="L424" i="33" l="1"/>
  <c r="N423" i="33"/>
  <c r="CV164" i="18"/>
  <c r="CQ165" i="18"/>
  <c r="BQ166" i="22"/>
  <c r="BR166" i="22"/>
  <c r="BY166" i="22"/>
  <c r="BQ165" i="34"/>
  <c r="BR165" i="34"/>
  <c r="BY165" i="34"/>
  <c r="CD165" i="34" s="1"/>
  <c r="CD164" i="13"/>
  <c r="CQ167" i="19"/>
  <c r="CV166" i="19"/>
  <c r="CQ165" i="13"/>
  <c r="CV164" i="13"/>
  <c r="CD166" i="19"/>
  <c r="CD165" i="22"/>
  <c r="CR164" i="18"/>
  <c r="CW163" i="18"/>
  <c r="DA163" i="18" s="1"/>
  <c r="BQ165" i="18"/>
  <c r="BR165" i="18"/>
  <c r="BY165" i="18"/>
  <c r="CV165" i="22"/>
  <c r="CQ166" i="22"/>
  <c r="BR165" i="13"/>
  <c r="BQ165" i="13"/>
  <c r="BY165" i="13"/>
  <c r="CX164" i="18"/>
  <c r="CS165" i="18"/>
  <c r="BQ167" i="19"/>
  <c r="BR167" i="19"/>
  <c r="BY167" i="19"/>
  <c r="CV164" i="34"/>
  <c r="DA164" i="34" s="1"/>
  <c r="CQ165" i="34"/>
  <c r="CD164" i="18"/>
  <c r="BQ165" i="33"/>
  <c r="BR165" i="33"/>
  <c r="BY165" i="33"/>
  <c r="CD165" i="33" s="1"/>
  <c r="CQ165" i="33"/>
  <c r="CV164" i="33"/>
  <c r="DA164" i="33" s="1"/>
  <c r="N166" i="34"/>
  <c r="AC166" i="34"/>
  <c r="BZ166" i="34" s="1"/>
  <c r="AB166" i="34"/>
  <c r="AA166" i="34"/>
  <c r="AB166" i="33"/>
  <c r="AC166" i="33"/>
  <c r="BZ166" i="33" s="1"/>
  <c r="N166" i="33"/>
  <c r="AA166" i="33"/>
  <c r="AB167" i="22"/>
  <c r="AA167" i="22"/>
  <c r="AC167" i="22"/>
  <c r="BZ167" i="22" s="1"/>
  <c r="AA168" i="19"/>
  <c r="AC168" i="19"/>
  <c r="BZ168" i="19" s="1"/>
  <c r="AB168" i="19"/>
  <c r="BG165" i="18"/>
  <c r="N166" i="18"/>
  <c r="BM166" i="18" s="1"/>
  <c r="AA166" i="18"/>
  <c r="AB166" i="18"/>
  <c r="AC166" i="18"/>
  <c r="BZ166" i="18" s="1"/>
  <c r="AB166" i="13"/>
  <c r="AC166" i="13"/>
  <c r="BZ166" i="13" s="1"/>
  <c r="AA166" i="13"/>
  <c r="L425" i="33" l="1"/>
  <c r="N424" i="33"/>
  <c r="DB163" i="18"/>
  <c r="CD165" i="13"/>
  <c r="CD166" i="22"/>
  <c r="BR166" i="13"/>
  <c r="BQ166" i="13"/>
  <c r="BY166" i="13"/>
  <c r="CX165" i="18"/>
  <c r="CS166" i="18"/>
  <c r="CV166" i="22"/>
  <c r="CQ167" i="22"/>
  <c r="BQ167" i="22"/>
  <c r="BR167" i="22"/>
  <c r="BY167" i="22"/>
  <c r="CV165" i="34"/>
  <c r="DA165" i="34" s="1"/>
  <c r="CQ166" i="34"/>
  <c r="CV165" i="18"/>
  <c r="CQ166" i="18"/>
  <c r="BR168" i="19"/>
  <c r="BQ168" i="19"/>
  <c r="BY168" i="19"/>
  <c r="CD167" i="19"/>
  <c r="DB164" i="34"/>
  <c r="CR165" i="18"/>
  <c r="CW164" i="18"/>
  <c r="DA164" i="18" s="1"/>
  <c r="CV165" i="13"/>
  <c r="CQ166" i="13"/>
  <c r="BQ166" i="18"/>
  <c r="BR166" i="18"/>
  <c r="BY166" i="18"/>
  <c r="CV167" i="19"/>
  <c r="CQ168" i="19"/>
  <c r="BR166" i="34"/>
  <c r="BQ166" i="34"/>
  <c r="BY166" i="34"/>
  <c r="CD166" i="34" s="1"/>
  <c r="CD165" i="18"/>
  <c r="CQ166" i="33"/>
  <c r="CV165" i="33"/>
  <c r="DA165" i="33" s="1"/>
  <c r="DB164" i="33"/>
  <c r="BQ166" i="33"/>
  <c r="BR166" i="33"/>
  <c r="BY166" i="33"/>
  <c r="CD166" i="33" s="1"/>
  <c r="AA167" i="34"/>
  <c r="AC167" i="34"/>
  <c r="BZ167" i="34" s="1"/>
  <c r="N167" i="34"/>
  <c r="AB167" i="34"/>
  <c r="N167" i="33"/>
  <c r="AB167" i="33"/>
  <c r="AC167" i="33"/>
  <c r="BZ167" i="33" s="1"/>
  <c r="AA167" i="33"/>
  <c r="AB168" i="22"/>
  <c r="AC168" i="22"/>
  <c r="BZ168" i="22" s="1"/>
  <c r="AA168" i="22"/>
  <c r="AB169" i="19"/>
  <c r="AC169" i="19"/>
  <c r="BZ169" i="19" s="1"/>
  <c r="AA169" i="19"/>
  <c r="BG166" i="18"/>
  <c r="N167" i="18"/>
  <c r="BM167" i="18" s="1"/>
  <c r="AA167" i="18"/>
  <c r="AB167" i="18"/>
  <c r="AC167" i="18"/>
  <c r="BZ167" i="18" s="1"/>
  <c r="AA167" i="13"/>
  <c r="AC167" i="13"/>
  <c r="BZ167" i="13" s="1"/>
  <c r="AB167" i="13"/>
  <c r="L426" i="33" l="1"/>
  <c r="N425" i="33"/>
  <c r="DB165" i="34"/>
  <c r="CD168" i="19"/>
  <c r="CD166" i="13"/>
  <c r="CR166" i="18"/>
  <c r="CW165" i="18"/>
  <c r="DA165" i="18" s="1"/>
  <c r="BR167" i="34"/>
  <c r="BQ167" i="34"/>
  <c r="BY167" i="34"/>
  <c r="CD167" i="34" s="1"/>
  <c r="BR167" i="13"/>
  <c r="BQ167" i="13"/>
  <c r="BY167" i="13"/>
  <c r="CD167" i="13" s="1"/>
  <c r="CV166" i="18"/>
  <c r="CQ167" i="18"/>
  <c r="CD166" i="18"/>
  <c r="DB164" i="18"/>
  <c r="CX166" i="18"/>
  <c r="CS167" i="18"/>
  <c r="CQ167" i="34"/>
  <c r="CV166" i="34"/>
  <c r="DA166" i="34" s="1"/>
  <c r="CV168" i="19"/>
  <c r="CQ169" i="19"/>
  <c r="CV167" i="22"/>
  <c r="CQ168" i="22"/>
  <c r="CQ167" i="13"/>
  <c r="CV166" i="13"/>
  <c r="BR167" i="18"/>
  <c r="BQ167" i="18"/>
  <c r="BY167" i="18"/>
  <c r="BQ169" i="19"/>
  <c r="BR169" i="19"/>
  <c r="BY169" i="19"/>
  <c r="BR168" i="22"/>
  <c r="BQ168" i="22"/>
  <c r="BY168" i="22"/>
  <c r="CD167" i="22"/>
  <c r="DB165" i="33"/>
  <c r="BQ167" i="33"/>
  <c r="BR167" i="33"/>
  <c r="BY167" i="33"/>
  <c r="CD167" i="33" s="1"/>
  <c r="CV166" i="33"/>
  <c r="DA166" i="33" s="1"/>
  <c r="CQ167" i="33"/>
  <c r="AA168" i="34"/>
  <c r="AC168" i="34"/>
  <c r="BZ168" i="34" s="1"/>
  <c r="N168" i="34"/>
  <c r="AB168" i="34"/>
  <c r="N168" i="33"/>
  <c r="AA168" i="33"/>
  <c r="AC168" i="33"/>
  <c r="BZ168" i="33" s="1"/>
  <c r="AB168" i="33"/>
  <c r="AB169" i="22"/>
  <c r="AA169" i="22"/>
  <c r="CV158" i="22" s="1"/>
  <c r="AC169" i="22"/>
  <c r="BZ169" i="22" s="1"/>
  <c r="AA170" i="19"/>
  <c r="AB170" i="19"/>
  <c r="AC170" i="19"/>
  <c r="BZ170" i="19" s="1"/>
  <c r="BG167" i="18"/>
  <c r="AB168" i="18"/>
  <c r="N168" i="18"/>
  <c r="BM168" i="18" s="1"/>
  <c r="AA168" i="18"/>
  <c r="AC168" i="18"/>
  <c r="BZ168" i="18" s="1"/>
  <c r="AB168" i="13"/>
  <c r="AC168" i="13"/>
  <c r="BZ168" i="13" s="1"/>
  <c r="AA168" i="13"/>
  <c r="L427" i="33" l="1"/>
  <c r="N426" i="33"/>
  <c r="DB166" i="34"/>
  <c r="DB165" i="18"/>
  <c r="CQ168" i="13"/>
  <c r="CV167" i="13"/>
  <c r="CS168" i="18"/>
  <c r="CX167" i="18"/>
  <c r="CD167" i="18"/>
  <c r="BQ168" i="18"/>
  <c r="BR168" i="18"/>
  <c r="BY168" i="18"/>
  <c r="BR168" i="13"/>
  <c r="BQ168" i="13"/>
  <c r="BY168" i="13"/>
  <c r="CV167" i="18"/>
  <c r="CQ168" i="18"/>
  <c r="CQ170" i="19"/>
  <c r="CV169" i="19"/>
  <c r="BR169" i="22"/>
  <c r="BQ169" i="22"/>
  <c r="BY169" i="22"/>
  <c r="CD168" i="22"/>
  <c r="BR170" i="19"/>
  <c r="BQ170" i="19"/>
  <c r="BY170" i="19"/>
  <c r="CV167" i="34"/>
  <c r="DA167" i="34" s="1"/>
  <c r="DB167" i="34" s="1"/>
  <c r="CQ168" i="34"/>
  <c r="CR167" i="18"/>
  <c r="CW166" i="18"/>
  <c r="DA166" i="18" s="1"/>
  <c r="CQ169" i="22"/>
  <c r="CV168" i="22"/>
  <c r="BQ168" i="34"/>
  <c r="BR168" i="34"/>
  <c r="BY168" i="34"/>
  <c r="CD168" i="34" s="1"/>
  <c r="CD169" i="19"/>
  <c r="DB166" i="33"/>
  <c r="BR168" i="33"/>
  <c r="BQ168" i="33"/>
  <c r="BY168" i="33"/>
  <c r="CD168" i="33" s="1"/>
  <c r="CV167" i="33"/>
  <c r="DA167" i="33" s="1"/>
  <c r="CQ168" i="33"/>
  <c r="AA169" i="34"/>
  <c r="N169" i="34"/>
  <c r="AB169" i="34"/>
  <c r="AC169" i="34"/>
  <c r="BZ169" i="34" s="1"/>
  <c r="AB169" i="33"/>
  <c r="AA169" i="33"/>
  <c r="N169" i="33"/>
  <c r="AC169" i="33"/>
  <c r="BZ169" i="33" s="1"/>
  <c r="AA170" i="22"/>
  <c r="AC170" i="22"/>
  <c r="BZ170" i="22" s="1"/>
  <c r="AB170" i="22"/>
  <c r="AB171" i="19"/>
  <c r="AA171" i="19"/>
  <c r="AC171" i="19"/>
  <c r="BZ171" i="19" s="1"/>
  <c r="BG168" i="18"/>
  <c r="AB169" i="18"/>
  <c r="AC169" i="18"/>
  <c r="BZ169" i="18" s="1"/>
  <c r="N169" i="18"/>
  <c r="BM169" i="18" s="1"/>
  <c r="AA169" i="18"/>
  <c r="AA169" i="13"/>
  <c r="AB169" i="13"/>
  <c r="AC169" i="13"/>
  <c r="BZ169" i="13" s="1"/>
  <c r="H36" i="37"/>
  <c r="N427" i="33" l="1"/>
  <c r="L428" i="33"/>
  <c r="CQ4" i="13"/>
  <c r="CV158" i="13"/>
  <c r="CE169" i="19"/>
  <c r="CQ172" i="19"/>
  <c r="CV171" i="19"/>
  <c r="CE176" i="19"/>
  <c r="CE172" i="19"/>
  <c r="CE173" i="19"/>
  <c r="CE177" i="19"/>
  <c r="CE174" i="19"/>
  <c r="CE175" i="19"/>
  <c r="BR169" i="18"/>
  <c r="BQ169" i="18"/>
  <c r="BY169" i="18"/>
  <c r="BR169" i="13"/>
  <c r="BQ169" i="13"/>
  <c r="BY169" i="13"/>
  <c r="CE171" i="19"/>
  <c r="CV170" i="19"/>
  <c r="CQ171" i="19"/>
  <c r="CE6" i="19"/>
  <c r="CE4" i="19"/>
  <c r="CE3" i="19"/>
  <c r="CE5" i="19"/>
  <c r="CE7" i="19"/>
  <c r="CE9" i="19"/>
  <c r="CE8" i="19"/>
  <c r="CE11" i="19"/>
  <c r="CE10" i="19"/>
  <c r="CE12" i="19"/>
  <c r="CE15" i="19"/>
  <c r="CE13" i="19"/>
  <c r="CE14" i="19"/>
  <c r="CE16" i="19"/>
  <c r="CE18" i="19"/>
  <c r="CE17" i="19"/>
  <c r="CE19" i="19"/>
  <c r="CE21" i="19"/>
  <c r="CE20" i="19"/>
  <c r="CE22" i="19"/>
  <c r="CE24" i="19"/>
  <c r="CE23" i="19"/>
  <c r="CE25" i="19"/>
  <c r="CE26" i="19"/>
  <c r="CE27" i="19"/>
  <c r="CE29" i="19"/>
  <c r="CE28" i="19"/>
  <c r="CE30" i="19"/>
  <c r="CE31" i="19"/>
  <c r="CE33" i="19"/>
  <c r="CE32" i="19"/>
  <c r="CE36" i="19"/>
  <c r="CE34" i="19"/>
  <c r="CE35" i="19"/>
  <c r="CE39" i="19"/>
  <c r="CE37" i="19"/>
  <c r="CE38" i="19"/>
  <c r="CE40" i="19"/>
  <c r="CE41" i="19"/>
  <c r="CE42" i="19"/>
  <c r="CE43" i="19"/>
  <c r="CE45" i="19"/>
  <c r="CE44" i="19"/>
  <c r="CE46" i="19"/>
  <c r="CE48" i="19"/>
  <c r="CE49" i="19"/>
  <c r="CE47" i="19"/>
  <c r="CE50" i="19"/>
  <c r="CE51" i="19"/>
  <c r="CE52" i="19"/>
  <c r="CE53" i="19"/>
  <c r="CE54" i="19"/>
  <c r="CE55" i="19"/>
  <c r="CE56" i="19"/>
  <c r="CE57" i="19"/>
  <c r="CE59" i="19"/>
  <c r="CE58" i="19"/>
  <c r="CE61" i="19"/>
  <c r="CE60" i="19"/>
  <c r="CE62" i="19"/>
  <c r="CE63" i="19"/>
  <c r="CE65" i="19"/>
  <c r="CE64" i="19"/>
  <c r="CE66" i="19"/>
  <c r="CE68" i="19"/>
  <c r="CE67" i="19"/>
  <c r="CE69" i="19"/>
  <c r="CE70" i="19"/>
  <c r="CE71" i="19"/>
  <c r="CE73" i="19"/>
  <c r="CE72" i="19"/>
  <c r="CE74" i="19"/>
  <c r="CE75" i="19"/>
  <c r="CE76" i="19"/>
  <c r="CE78" i="19"/>
  <c r="CE77" i="19"/>
  <c r="CE79" i="19"/>
  <c r="CE81" i="19"/>
  <c r="CE80" i="19"/>
  <c r="CE82" i="19"/>
  <c r="CE84" i="19"/>
  <c r="CE86" i="19"/>
  <c r="CE85" i="19"/>
  <c r="CE83" i="19"/>
  <c r="CE88" i="19"/>
  <c r="CE87" i="19"/>
  <c r="CE89" i="19"/>
  <c r="CE90" i="19"/>
  <c r="CE91" i="19"/>
  <c r="CE93" i="19"/>
  <c r="CE94" i="19"/>
  <c r="CE92" i="19"/>
  <c r="CE96" i="19"/>
  <c r="CE95" i="19"/>
  <c r="CE97" i="19"/>
  <c r="CE98" i="19"/>
  <c r="CE101" i="19"/>
  <c r="CE99" i="19"/>
  <c r="CE100" i="19"/>
  <c r="CE102" i="19"/>
  <c r="CE106" i="19"/>
  <c r="CE103" i="19"/>
  <c r="CE105" i="19"/>
  <c r="CE104" i="19"/>
  <c r="CE107" i="19"/>
  <c r="CE108" i="19"/>
  <c r="CE109" i="19"/>
  <c r="CE111" i="19"/>
  <c r="CE110" i="19"/>
  <c r="CE112" i="19"/>
  <c r="CE113" i="19"/>
  <c r="CE115" i="19"/>
  <c r="CE114" i="19"/>
  <c r="CE117" i="19"/>
  <c r="CE116" i="19"/>
  <c r="CE119" i="19"/>
  <c r="CE118" i="19"/>
  <c r="CE120" i="19"/>
  <c r="CE123" i="19"/>
  <c r="CE121" i="19"/>
  <c r="CE122" i="19"/>
  <c r="CE125" i="19"/>
  <c r="CE124" i="19"/>
  <c r="CE126" i="19"/>
  <c r="CE127" i="19"/>
  <c r="CE128" i="19"/>
  <c r="CE129" i="19"/>
  <c r="CE130" i="19"/>
  <c r="CE131" i="19"/>
  <c r="CE133" i="19"/>
  <c r="CE132" i="19"/>
  <c r="CE134" i="19"/>
  <c r="CE136" i="19"/>
  <c r="CE135" i="19"/>
  <c r="CE137" i="19"/>
  <c r="CE138" i="19"/>
  <c r="CE140" i="19"/>
  <c r="CE139" i="19"/>
  <c r="CE141" i="19"/>
  <c r="CE142" i="19"/>
  <c r="CE143" i="19"/>
  <c r="CE144" i="19"/>
  <c r="CE146" i="19"/>
  <c r="CE145" i="19"/>
  <c r="CE149" i="19"/>
  <c r="CE147" i="19"/>
  <c r="CE148" i="19"/>
  <c r="CE150" i="19"/>
  <c r="CE153" i="19"/>
  <c r="CE152" i="19"/>
  <c r="CE151" i="19"/>
  <c r="CE154" i="19"/>
  <c r="CE156" i="19"/>
  <c r="CE157" i="19"/>
  <c r="CE155" i="19"/>
  <c r="CE158" i="19"/>
  <c r="CE159" i="19"/>
  <c r="CE161" i="19"/>
  <c r="CE160" i="19"/>
  <c r="CE162" i="19"/>
  <c r="CE164" i="19"/>
  <c r="CE163" i="19"/>
  <c r="CD170" i="19"/>
  <c r="CD169" i="22"/>
  <c r="CD168" i="18"/>
  <c r="CE166" i="19"/>
  <c r="CE165" i="19"/>
  <c r="CQ169" i="34"/>
  <c r="CV168" i="34"/>
  <c r="DA168" i="34" s="1"/>
  <c r="BQ170" i="22"/>
  <c r="BR170" i="22"/>
  <c r="BY170" i="22"/>
  <c r="CS169" i="18"/>
  <c r="CX168" i="18"/>
  <c r="BR169" i="34"/>
  <c r="BQ169" i="34"/>
  <c r="BY169" i="34"/>
  <c r="CD169" i="34" s="1"/>
  <c r="CQ169" i="13"/>
  <c r="CV168" i="18"/>
  <c r="CQ169" i="18"/>
  <c r="CR168" i="18"/>
  <c r="CW167" i="18"/>
  <c r="DA167" i="18" s="1"/>
  <c r="BQ171" i="19"/>
  <c r="BR171" i="19"/>
  <c r="BY171" i="19"/>
  <c r="CQ170" i="22"/>
  <c r="CD168" i="13"/>
  <c r="DB166" i="18"/>
  <c r="CE168" i="19"/>
  <c r="CE167" i="19"/>
  <c r="CE170" i="19"/>
  <c r="DB167" i="33"/>
  <c r="CV168" i="33"/>
  <c r="DA168" i="33" s="1"/>
  <c r="CQ169" i="33"/>
  <c r="BQ169" i="33"/>
  <c r="BR169" i="33"/>
  <c r="BY169" i="33"/>
  <c r="CD169" i="33" s="1"/>
  <c r="AC170" i="34"/>
  <c r="BZ170" i="34" s="1"/>
  <c r="AA170" i="34"/>
  <c r="AB170" i="34"/>
  <c r="N170" i="34"/>
  <c r="AB170" i="33"/>
  <c r="N170" i="33"/>
  <c r="AC170" i="33"/>
  <c r="BZ170" i="33" s="1"/>
  <c r="AA170" i="33"/>
  <c r="AC171" i="22"/>
  <c r="BZ171" i="22" s="1"/>
  <c r="AA171" i="22"/>
  <c r="AB171" i="22"/>
  <c r="BG169" i="18"/>
  <c r="N170" i="18"/>
  <c r="BM170" i="18" s="1"/>
  <c r="AA170" i="18"/>
  <c r="AB170" i="18"/>
  <c r="AC170" i="18"/>
  <c r="BZ170" i="18" s="1"/>
  <c r="AA170" i="13"/>
  <c r="CV168" i="13" s="1"/>
  <c r="AC170" i="13"/>
  <c r="BZ170" i="13" s="1"/>
  <c r="AB170" i="13"/>
  <c r="F36" i="37"/>
  <c r="E36" i="37"/>
  <c r="G36" i="37"/>
  <c r="L429" i="33" l="1"/>
  <c r="N428" i="33"/>
  <c r="DB168" i="34"/>
  <c r="DB167" i="18"/>
  <c r="BR170" i="13"/>
  <c r="BQ170" i="13"/>
  <c r="BY170" i="13"/>
  <c r="CD170" i="13" s="1"/>
  <c r="BR170" i="18"/>
  <c r="BQ170" i="18"/>
  <c r="BY170" i="18"/>
  <c r="CQ170" i="13"/>
  <c r="CV169" i="13"/>
  <c r="CX169" i="18"/>
  <c r="CS170" i="18"/>
  <c r="CD171" i="19"/>
  <c r="CD170" i="22"/>
  <c r="CQ170" i="34"/>
  <c r="CV169" i="34"/>
  <c r="DA169" i="34" s="1"/>
  <c r="CD169" i="13"/>
  <c r="CD169" i="18"/>
  <c r="CR169" i="18"/>
  <c r="CW168" i="18"/>
  <c r="DA168" i="18" s="1"/>
  <c r="CV170" i="22"/>
  <c r="CQ171" i="22"/>
  <c r="BR170" i="34"/>
  <c r="BQ170" i="34"/>
  <c r="BY170" i="34"/>
  <c r="CD170" i="34" s="1"/>
  <c r="BQ171" i="22"/>
  <c r="BR171" i="22"/>
  <c r="BY171" i="22"/>
  <c r="CV169" i="18"/>
  <c r="CQ170" i="18"/>
  <c r="DB168" i="33"/>
  <c r="CV169" i="33"/>
  <c r="DA169" i="33" s="1"/>
  <c r="DB169" i="33" s="1"/>
  <c r="CQ170" i="33"/>
  <c r="BR170" i="33"/>
  <c r="BQ170" i="33"/>
  <c r="BY170" i="33"/>
  <c r="CD170" i="33" s="1"/>
  <c r="AC171" i="34"/>
  <c r="BZ171" i="34" s="1"/>
  <c r="N171" i="34"/>
  <c r="AA171" i="34"/>
  <c r="AB171" i="34"/>
  <c r="N171" i="33"/>
  <c r="AA171" i="33"/>
  <c r="AB171" i="33"/>
  <c r="AC171" i="33"/>
  <c r="BZ171" i="33" s="1"/>
  <c r="AB172" i="22"/>
  <c r="AA172" i="22"/>
  <c r="AC172" i="22"/>
  <c r="BZ172" i="22" s="1"/>
  <c r="BG170" i="18"/>
  <c r="N171" i="18"/>
  <c r="BM171" i="18" s="1"/>
  <c r="AA171" i="18"/>
  <c r="AB171" i="18"/>
  <c r="AC171" i="18"/>
  <c r="BZ171" i="18" s="1"/>
  <c r="AA171" i="13"/>
  <c r="AC171" i="13"/>
  <c r="BZ171" i="13" s="1"/>
  <c r="AB171" i="13"/>
  <c r="L36" i="37"/>
  <c r="L430" i="33" l="1"/>
  <c r="N429" i="33"/>
  <c r="DB168" i="18"/>
  <c r="DB169" i="34"/>
  <c r="CD171" i="22"/>
  <c r="BR172" i="22"/>
  <c r="BQ172" i="22"/>
  <c r="BY172" i="22"/>
  <c r="CR170" i="18"/>
  <c r="CW169" i="18"/>
  <c r="DA169" i="18" s="1"/>
  <c r="CX170" i="18"/>
  <c r="CS171" i="18"/>
  <c r="CD170" i="18"/>
  <c r="BR171" i="18"/>
  <c r="BQ171" i="18"/>
  <c r="BY171" i="18"/>
  <c r="CV170" i="13"/>
  <c r="CQ171" i="13"/>
  <c r="CQ172" i="22"/>
  <c r="CV171" i="22"/>
  <c r="CV170" i="34"/>
  <c r="DA170" i="34" s="1"/>
  <c r="CQ171" i="34"/>
  <c r="BQ171" i="34"/>
  <c r="BR171" i="34"/>
  <c r="BY171" i="34"/>
  <c r="CD171" i="34" s="1"/>
  <c r="BQ171" i="13"/>
  <c r="BR171" i="13"/>
  <c r="BY171" i="13"/>
  <c r="CD171" i="13" s="1"/>
  <c r="CV170" i="18"/>
  <c r="CQ171" i="18"/>
  <c r="CV170" i="33"/>
  <c r="DA170" i="33" s="1"/>
  <c r="DB170" i="33" s="1"/>
  <c r="CQ171" i="33"/>
  <c r="BR171" i="33"/>
  <c r="BQ171" i="33"/>
  <c r="BY171" i="33"/>
  <c r="CD171" i="33" s="1"/>
  <c r="AA172" i="34"/>
  <c r="N172" i="34"/>
  <c r="AB172" i="34"/>
  <c r="AC172" i="34"/>
  <c r="BZ172" i="34" s="1"/>
  <c r="N172" i="33"/>
  <c r="AA172" i="33"/>
  <c r="AC172" i="33"/>
  <c r="BZ172" i="33" s="1"/>
  <c r="AB172" i="33"/>
  <c r="AB173" i="22"/>
  <c r="AA173" i="22"/>
  <c r="AC173" i="22"/>
  <c r="BZ173" i="22" s="1"/>
  <c r="BG171" i="18"/>
  <c r="AB172" i="18"/>
  <c r="AA172" i="18"/>
  <c r="AC172" i="18"/>
  <c r="BZ172" i="18" s="1"/>
  <c r="N172" i="18"/>
  <c r="BM172" i="18" s="1"/>
  <c r="AB172" i="13"/>
  <c r="AC172" i="13"/>
  <c r="BZ172" i="13" s="1"/>
  <c r="AA172" i="13"/>
  <c r="N430" i="33" l="1"/>
  <c r="L431" i="33"/>
  <c r="DB169" i="18"/>
  <c r="CQ172" i="13"/>
  <c r="CV171" i="13"/>
  <c r="CQ173" i="22"/>
  <c r="CV172" i="22"/>
  <c r="CV171" i="18"/>
  <c r="CQ172" i="18"/>
  <c r="BQ172" i="13"/>
  <c r="BR172" i="13"/>
  <c r="BY172" i="13"/>
  <c r="BQ173" i="22"/>
  <c r="BR173" i="22"/>
  <c r="BY173" i="22"/>
  <c r="CV171" i="34"/>
  <c r="DA171" i="34" s="1"/>
  <c r="DB171" i="34" s="1"/>
  <c r="CQ172" i="34"/>
  <c r="BQ172" i="18"/>
  <c r="BR172" i="18"/>
  <c r="BY172" i="18"/>
  <c r="BR172" i="34"/>
  <c r="BQ172" i="34"/>
  <c r="BY172" i="34"/>
  <c r="CD172" i="34" s="1"/>
  <c r="CS172" i="18"/>
  <c r="CX171" i="18"/>
  <c r="CR171" i="18"/>
  <c r="CW170" i="18"/>
  <c r="DA170" i="18" s="1"/>
  <c r="CD171" i="18"/>
  <c r="CD172" i="22"/>
  <c r="DB170" i="34"/>
  <c r="CV171" i="33"/>
  <c r="DA171" i="33" s="1"/>
  <c r="CQ172" i="33"/>
  <c r="BR172" i="33"/>
  <c r="BQ172" i="33"/>
  <c r="BY172" i="33"/>
  <c r="CD172" i="33" s="1"/>
  <c r="AC173" i="34"/>
  <c r="BZ173" i="34" s="1"/>
  <c r="AA173" i="34"/>
  <c r="AB173" i="34"/>
  <c r="N173" i="34"/>
  <c r="AB173" i="33"/>
  <c r="AA173" i="33"/>
  <c r="AC173" i="33"/>
  <c r="BZ173" i="33" s="1"/>
  <c r="N173" i="33"/>
  <c r="AB174" i="22"/>
  <c r="AC174" i="22"/>
  <c r="BZ174" i="22" s="1"/>
  <c r="AA174" i="22"/>
  <c r="BG172" i="18"/>
  <c r="AB173" i="18"/>
  <c r="N173" i="18"/>
  <c r="BM173" i="18" s="1"/>
  <c r="AA173" i="18"/>
  <c r="AC173" i="18"/>
  <c r="BZ173" i="18" s="1"/>
  <c r="AA173" i="13"/>
  <c r="AB173" i="13"/>
  <c r="AC173" i="13"/>
  <c r="BZ173" i="13" s="1"/>
  <c r="L432" i="33" l="1"/>
  <c r="N431" i="33"/>
  <c r="DB170" i="18"/>
  <c r="CQ173" i="13"/>
  <c r="CV172" i="13"/>
  <c r="CR172" i="18"/>
  <c r="CW171" i="18"/>
  <c r="DA171" i="18" s="1"/>
  <c r="DB171" i="18" s="1"/>
  <c r="BR174" i="22"/>
  <c r="BQ174" i="22"/>
  <c r="BY174" i="22"/>
  <c r="BR173" i="34"/>
  <c r="BQ173" i="34"/>
  <c r="BY173" i="34"/>
  <c r="CD173" i="34" s="1"/>
  <c r="CD173" i="22"/>
  <c r="BR173" i="18"/>
  <c r="BQ173" i="18"/>
  <c r="BY173" i="18"/>
  <c r="CD172" i="18"/>
  <c r="CV172" i="18"/>
  <c r="CQ173" i="18"/>
  <c r="CV172" i="34"/>
  <c r="DA172" i="34" s="1"/>
  <c r="CQ173" i="34"/>
  <c r="BQ173" i="13"/>
  <c r="BR173" i="13"/>
  <c r="BY173" i="13"/>
  <c r="CX172" i="18"/>
  <c r="CS173" i="18"/>
  <c r="CQ174" i="22"/>
  <c r="CV173" i="22"/>
  <c r="CD172" i="13"/>
  <c r="DB171" i="33"/>
  <c r="CV172" i="33"/>
  <c r="DA172" i="33" s="1"/>
  <c r="DB172" i="33" s="1"/>
  <c r="CQ173" i="33"/>
  <c r="BR173" i="33"/>
  <c r="BQ173" i="33"/>
  <c r="BY173" i="33"/>
  <c r="CD173" i="33" s="1"/>
  <c r="N174" i="34"/>
  <c r="AC174" i="34"/>
  <c r="BZ174" i="34" s="1"/>
  <c r="AA174" i="34"/>
  <c r="AB174" i="34"/>
  <c r="AB174" i="33"/>
  <c r="AC174" i="33"/>
  <c r="BZ174" i="33" s="1"/>
  <c r="N174" i="33"/>
  <c r="AA174" i="33"/>
  <c r="AA175" i="22"/>
  <c r="AB175" i="22"/>
  <c r="AC175" i="22"/>
  <c r="BZ175" i="22" s="1"/>
  <c r="N174" i="18"/>
  <c r="BM174" i="18" s="1"/>
  <c r="AA174" i="18"/>
  <c r="AB174" i="18"/>
  <c r="AC174" i="18"/>
  <c r="BZ174" i="18" s="1"/>
  <c r="BG173" i="18"/>
  <c r="AA174" i="13"/>
  <c r="AC174" i="13"/>
  <c r="BZ174" i="13" s="1"/>
  <c r="AB174" i="13"/>
  <c r="N432" i="33" l="1"/>
  <c r="L433" i="33"/>
  <c r="DB172" i="34"/>
  <c r="CX173" i="18"/>
  <c r="CS174" i="18"/>
  <c r="CQ174" i="13"/>
  <c r="CV173" i="13"/>
  <c r="CV173" i="18"/>
  <c r="CQ174" i="18"/>
  <c r="CQ175" i="22"/>
  <c r="CV174" i="22"/>
  <c r="BQ174" i="34"/>
  <c r="BR174" i="34"/>
  <c r="BY174" i="34"/>
  <c r="CD174" i="34" s="1"/>
  <c r="CD173" i="13"/>
  <c r="CD173" i="18"/>
  <c r="CQ174" i="34"/>
  <c r="CV173" i="34"/>
  <c r="DA173" i="34" s="1"/>
  <c r="BR174" i="18"/>
  <c r="BQ174" i="18"/>
  <c r="BY174" i="18"/>
  <c r="BR175" i="22"/>
  <c r="BQ175" i="22"/>
  <c r="BY175" i="22"/>
  <c r="CR173" i="18"/>
  <c r="CW172" i="18"/>
  <c r="DA172" i="18" s="1"/>
  <c r="BQ174" i="13"/>
  <c r="BR174" i="13"/>
  <c r="BY174" i="13"/>
  <c r="CD174" i="22"/>
  <c r="CV173" i="33"/>
  <c r="DA173" i="33" s="1"/>
  <c r="DB173" i="33" s="1"/>
  <c r="CQ174" i="33"/>
  <c r="BR174" i="33"/>
  <c r="BQ174" i="33"/>
  <c r="BY174" i="33"/>
  <c r="CD174" i="33" s="1"/>
  <c r="AC175" i="34"/>
  <c r="BZ175" i="34" s="1"/>
  <c r="N175" i="34"/>
  <c r="AB175" i="34"/>
  <c r="AA175" i="34"/>
  <c r="N175" i="33"/>
  <c r="AB175" i="33"/>
  <c r="AC175" i="33"/>
  <c r="BZ175" i="33" s="1"/>
  <c r="AA175" i="33"/>
  <c r="AB176" i="22"/>
  <c r="AA176" i="22"/>
  <c r="AC176" i="22"/>
  <c r="BZ176" i="22" s="1"/>
  <c r="BG174" i="18"/>
  <c r="N175" i="18"/>
  <c r="BM175" i="18" s="1"/>
  <c r="AA175" i="18"/>
  <c r="AB175" i="18"/>
  <c r="AC175" i="18"/>
  <c r="BZ175" i="18" s="1"/>
  <c r="AA175" i="13"/>
  <c r="AC175" i="13"/>
  <c r="BZ175" i="13" s="1"/>
  <c r="AB175" i="13"/>
  <c r="L434" i="33" l="1"/>
  <c r="N433" i="33"/>
  <c r="DB173" i="34"/>
  <c r="DB172" i="18"/>
  <c r="BQ175" i="13"/>
  <c r="BR175" i="13"/>
  <c r="BY175" i="13"/>
  <c r="CD174" i="18"/>
  <c r="CV174" i="13"/>
  <c r="CQ175" i="13"/>
  <c r="CD174" i="13"/>
  <c r="BQ175" i="18"/>
  <c r="BR175" i="18"/>
  <c r="BY175" i="18"/>
  <c r="BQ176" i="22"/>
  <c r="BR176" i="22"/>
  <c r="BY176" i="22"/>
  <c r="CW173" i="18"/>
  <c r="DA173" i="18" s="1"/>
  <c r="CR174" i="18"/>
  <c r="CX174" i="18"/>
  <c r="CS175" i="18"/>
  <c r="CV175" i="22"/>
  <c r="CQ176" i="22"/>
  <c r="BR175" i="34"/>
  <c r="BQ175" i="34"/>
  <c r="BY175" i="34"/>
  <c r="CD175" i="34" s="1"/>
  <c r="CQ175" i="18"/>
  <c r="CV174" i="18"/>
  <c r="CQ175" i="34"/>
  <c r="CV174" i="34"/>
  <c r="DA174" i="34" s="1"/>
  <c r="CD175" i="22"/>
  <c r="BQ175" i="33"/>
  <c r="BR175" i="33"/>
  <c r="BY175" i="33"/>
  <c r="CD175" i="33" s="1"/>
  <c r="CQ175" i="33"/>
  <c r="CV174" i="33"/>
  <c r="DA174" i="33" s="1"/>
  <c r="AB176" i="34"/>
  <c r="AA176" i="34"/>
  <c r="AC176" i="34"/>
  <c r="BZ176" i="34" s="1"/>
  <c r="N176" i="34"/>
  <c r="N176" i="33"/>
  <c r="AA176" i="33"/>
  <c r="AC176" i="33"/>
  <c r="BZ176" i="33" s="1"/>
  <c r="AB176" i="33"/>
  <c r="AB177" i="22"/>
  <c r="AA177" i="22"/>
  <c r="AC177" i="22"/>
  <c r="BZ177" i="22" s="1"/>
  <c r="BG175" i="18"/>
  <c r="AB176" i="18"/>
  <c r="N176" i="18"/>
  <c r="BM176" i="18" s="1"/>
  <c r="AA176" i="18"/>
  <c r="AC176" i="18"/>
  <c r="BZ176" i="18" s="1"/>
  <c r="AB176" i="13"/>
  <c r="AC176" i="13"/>
  <c r="BZ176" i="13" s="1"/>
  <c r="AA176" i="13"/>
  <c r="L435" i="33" l="1"/>
  <c r="N434" i="33"/>
  <c r="DB174" i="34"/>
  <c r="DB173" i="18"/>
  <c r="CD175" i="13"/>
  <c r="CQ176" i="18"/>
  <c r="CV175" i="18"/>
  <c r="CQ176" i="34"/>
  <c r="CV175" i="34"/>
  <c r="DA175" i="34" s="1"/>
  <c r="DB175" i="34" s="1"/>
  <c r="CD176" i="22"/>
  <c r="CV175" i="13"/>
  <c r="CQ176" i="13"/>
  <c r="CS176" i="18"/>
  <c r="CX175" i="18"/>
  <c r="BR176" i="34"/>
  <c r="BQ176" i="34"/>
  <c r="BY176" i="34"/>
  <c r="CD176" i="34" s="1"/>
  <c r="CR175" i="18"/>
  <c r="CW174" i="18"/>
  <c r="DA174" i="18" s="1"/>
  <c r="CD175" i="18"/>
  <c r="BQ176" i="13"/>
  <c r="BR176" i="13"/>
  <c r="BY176" i="13"/>
  <c r="BQ177" i="22"/>
  <c r="BR177" i="22"/>
  <c r="BY177" i="22"/>
  <c r="BR176" i="18"/>
  <c r="BQ176" i="18"/>
  <c r="BY176" i="18"/>
  <c r="CV176" i="22"/>
  <c r="CQ177" i="22"/>
  <c r="DB174" i="33"/>
  <c r="BQ176" i="33"/>
  <c r="BR176" i="33"/>
  <c r="BY176" i="33"/>
  <c r="CD176" i="33" s="1"/>
  <c r="CQ176" i="33"/>
  <c r="CV175" i="33"/>
  <c r="DA175" i="33" s="1"/>
  <c r="DB175" i="33" s="1"/>
  <c r="AB177" i="34"/>
  <c r="AA177" i="34"/>
  <c r="N177" i="34"/>
  <c r="AC177" i="34"/>
  <c r="BZ177" i="34" s="1"/>
  <c r="AB177" i="33"/>
  <c r="AA177" i="33"/>
  <c r="N177" i="33"/>
  <c r="AC177" i="33"/>
  <c r="BZ177" i="33" s="1"/>
  <c r="AA178" i="22"/>
  <c r="AC178" i="22"/>
  <c r="BZ178" i="22" s="1"/>
  <c r="AB178" i="22"/>
  <c r="AB177" i="18"/>
  <c r="AC177" i="18"/>
  <c r="BZ177" i="18" s="1"/>
  <c r="N177" i="18"/>
  <c r="BM177" i="18" s="1"/>
  <c r="AA177" i="18"/>
  <c r="BG176" i="18"/>
  <c r="AA177" i="13"/>
  <c r="AB177" i="13"/>
  <c r="AC177" i="13"/>
  <c r="BZ177" i="13" s="1"/>
  <c r="N435" i="33" l="1"/>
  <c r="L436" i="33"/>
  <c r="CD176" i="13"/>
  <c r="CX176" i="18"/>
  <c r="CS177" i="18"/>
  <c r="CD176" i="18"/>
  <c r="CV177" i="22"/>
  <c r="CQ178" i="22"/>
  <c r="CQ177" i="13"/>
  <c r="CV176" i="13"/>
  <c r="CQ177" i="18"/>
  <c r="CV176" i="18"/>
  <c r="BR178" i="22"/>
  <c r="BQ178" i="22"/>
  <c r="BY178" i="22"/>
  <c r="BR177" i="34"/>
  <c r="BQ177" i="34"/>
  <c r="BY177" i="34"/>
  <c r="CD177" i="34" s="1"/>
  <c r="DB174" i="18"/>
  <c r="BQ177" i="13"/>
  <c r="BR177" i="13"/>
  <c r="BY177" i="13"/>
  <c r="CR176" i="18"/>
  <c r="CW175" i="18"/>
  <c r="DA175" i="18" s="1"/>
  <c r="DB175" i="18" s="1"/>
  <c r="BR177" i="18"/>
  <c r="BQ177" i="18"/>
  <c r="BY177" i="18"/>
  <c r="CV176" i="34"/>
  <c r="DA176" i="34" s="1"/>
  <c r="CQ177" i="34"/>
  <c r="CD177" i="22"/>
  <c r="CV176" i="33"/>
  <c r="DA176" i="33" s="1"/>
  <c r="CQ177" i="33"/>
  <c r="BR177" i="33"/>
  <c r="BQ177" i="33"/>
  <c r="BY177" i="33"/>
  <c r="CD177" i="33" s="1"/>
  <c r="AC178" i="34"/>
  <c r="BZ178" i="34" s="1"/>
  <c r="AA178" i="34"/>
  <c r="AB178" i="34"/>
  <c r="N178" i="34"/>
  <c r="AB178" i="33"/>
  <c r="N178" i="33"/>
  <c r="AC178" i="33"/>
  <c r="BZ178" i="33" s="1"/>
  <c r="AA178" i="33"/>
  <c r="AC179" i="22"/>
  <c r="BZ179" i="22" s="1"/>
  <c r="AB179" i="22"/>
  <c r="AA179" i="22"/>
  <c r="N178" i="18"/>
  <c r="BM178" i="18" s="1"/>
  <c r="AA178" i="18"/>
  <c r="AB178" i="18"/>
  <c r="AC178" i="18"/>
  <c r="BZ178" i="18" s="1"/>
  <c r="BG177" i="18"/>
  <c r="AB178" i="13"/>
  <c r="AA178" i="13"/>
  <c r="AC178" i="13"/>
  <c r="BZ178" i="13" s="1"/>
  <c r="H28" i="37"/>
  <c r="L437" i="33" l="1"/>
  <c r="N436" i="33"/>
  <c r="CE174" i="13"/>
  <c r="CQ179" i="13"/>
  <c r="CV178" i="13"/>
  <c r="CE179" i="13"/>
  <c r="DB176" i="34"/>
  <c r="CW176" i="18"/>
  <c r="CR177" i="18"/>
  <c r="CX177" i="18"/>
  <c r="CS178" i="18"/>
  <c r="CQ178" i="34"/>
  <c r="CV177" i="34"/>
  <c r="DA177" i="34" s="1"/>
  <c r="DB177" i="34" s="1"/>
  <c r="CD177" i="13"/>
  <c r="CE177" i="13"/>
  <c r="CE176" i="13"/>
  <c r="BQ178" i="13"/>
  <c r="BR178" i="13"/>
  <c r="BY178" i="13"/>
  <c r="CQ178" i="18"/>
  <c r="CV177" i="18"/>
  <c r="BQ178" i="34"/>
  <c r="BR178" i="34"/>
  <c r="BY178" i="34"/>
  <c r="CD178" i="34" s="1"/>
  <c r="CD178" i="22"/>
  <c r="CE173" i="13"/>
  <c r="DA176" i="18"/>
  <c r="DB176" i="18" s="1"/>
  <c r="CV178" i="22"/>
  <c r="CQ179" i="22"/>
  <c r="CQ178" i="13"/>
  <c r="CE178" i="13"/>
  <c r="CV177" i="13"/>
  <c r="CE3" i="13"/>
  <c r="CE4" i="13"/>
  <c r="CE5" i="13"/>
  <c r="CE6" i="13"/>
  <c r="CE7" i="13"/>
  <c r="CE8" i="13"/>
  <c r="CE9" i="13"/>
  <c r="CE11" i="13"/>
  <c r="CE10" i="13"/>
  <c r="CE14" i="13"/>
  <c r="CE12" i="13"/>
  <c r="CE13" i="13"/>
  <c r="CE15" i="13"/>
  <c r="CE16" i="13"/>
  <c r="CE17" i="13"/>
  <c r="CE18" i="13"/>
  <c r="CE20" i="13"/>
  <c r="CE19" i="13"/>
  <c r="CE21" i="13"/>
  <c r="CE23" i="13"/>
  <c r="CE22" i="13"/>
  <c r="CE24" i="13"/>
  <c r="CE25" i="13"/>
  <c r="CE26" i="13"/>
  <c r="CE28" i="13"/>
  <c r="CE27" i="13"/>
  <c r="CE29" i="13"/>
  <c r="CE32" i="13"/>
  <c r="CE30" i="13"/>
  <c r="CE31" i="13"/>
  <c r="CE33" i="13"/>
  <c r="CE35" i="13"/>
  <c r="CE34" i="13"/>
  <c r="CE36" i="13"/>
  <c r="CE37" i="13"/>
  <c r="CE38" i="13"/>
  <c r="CE39" i="13"/>
  <c r="CE40" i="13"/>
  <c r="CE41" i="13"/>
  <c r="CE42" i="13"/>
  <c r="CE43" i="13"/>
  <c r="CE44" i="13"/>
  <c r="CE45" i="13"/>
  <c r="CE46" i="13"/>
  <c r="CE47" i="13"/>
  <c r="CE48" i="13"/>
  <c r="CE49" i="13"/>
  <c r="CE50" i="13"/>
  <c r="CE51" i="13"/>
  <c r="CE52" i="13"/>
  <c r="CE53" i="13"/>
  <c r="CE54" i="13"/>
  <c r="CE55" i="13"/>
  <c r="CE56" i="13"/>
  <c r="CE57" i="13"/>
  <c r="CE58" i="13"/>
  <c r="CE59" i="13"/>
  <c r="CE60" i="13"/>
  <c r="CE61" i="13"/>
  <c r="CE63" i="13"/>
  <c r="CE62" i="13"/>
  <c r="CE64" i="13"/>
  <c r="CE65" i="13"/>
  <c r="CE66" i="13"/>
  <c r="CE67" i="13"/>
  <c r="CE68" i="13"/>
  <c r="CE69" i="13"/>
  <c r="CE70" i="13"/>
  <c r="CE72" i="13"/>
  <c r="CE71" i="13"/>
  <c r="CE73" i="13"/>
  <c r="CE74" i="13"/>
  <c r="CE75" i="13"/>
  <c r="CE76" i="13"/>
  <c r="CE77" i="13"/>
  <c r="CE78" i="13"/>
  <c r="CE79" i="13"/>
  <c r="CE82" i="13"/>
  <c r="CE80" i="13"/>
  <c r="CE81" i="13"/>
  <c r="CE85" i="13"/>
  <c r="CE87" i="13"/>
  <c r="CE84" i="13"/>
  <c r="CE83" i="13"/>
  <c r="CE86" i="13"/>
  <c r="CE88" i="13"/>
  <c r="CE90" i="13"/>
  <c r="CE89" i="13"/>
  <c r="CE92" i="13"/>
  <c r="CE91" i="13"/>
  <c r="CE93" i="13"/>
  <c r="CE94" i="13"/>
  <c r="CE95" i="13"/>
  <c r="CE97" i="13"/>
  <c r="CE96" i="13"/>
  <c r="CE99" i="13"/>
  <c r="CE98" i="13"/>
  <c r="CE101" i="13"/>
  <c r="CE100" i="13"/>
  <c r="CE105" i="13"/>
  <c r="CE102" i="13"/>
  <c r="CE104" i="13"/>
  <c r="CE103" i="13"/>
  <c r="CE108" i="13"/>
  <c r="CE106" i="13"/>
  <c r="CE107" i="13"/>
  <c r="CE109" i="13"/>
  <c r="CE110" i="13"/>
  <c r="CE114" i="13"/>
  <c r="CE111" i="13"/>
  <c r="CE113" i="13"/>
  <c r="CE115" i="13"/>
  <c r="CE112" i="13"/>
  <c r="CE117" i="13"/>
  <c r="CE116" i="13"/>
  <c r="CE118" i="13"/>
  <c r="CE119" i="13"/>
  <c r="CE120" i="13"/>
  <c r="CE121" i="13"/>
  <c r="CE124" i="13"/>
  <c r="CE122" i="13"/>
  <c r="CE125" i="13"/>
  <c r="CE123" i="13"/>
  <c r="CE126" i="13"/>
  <c r="CE128" i="13"/>
  <c r="CE127" i="13"/>
  <c r="CE129" i="13"/>
  <c r="CE132" i="13"/>
  <c r="CE130" i="13"/>
  <c r="CE131" i="13"/>
  <c r="CE134" i="13"/>
  <c r="CE133" i="13"/>
  <c r="CE135" i="13"/>
  <c r="CE138" i="13"/>
  <c r="CE136" i="13"/>
  <c r="CE137" i="13"/>
  <c r="CE139" i="13"/>
  <c r="CE141" i="13"/>
  <c r="CE140" i="13"/>
  <c r="CE142" i="13"/>
  <c r="CE143" i="13"/>
  <c r="CE144" i="13"/>
  <c r="CE145" i="13"/>
  <c r="CE147" i="13"/>
  <c r="CE146" i="13"/>
  <c r="CE148" i="13"/>
  <c r="CE149" i="13"/>
  <c r="CE151" i="13"/>
  <c r="CE150" i="13"/>
  <c r="CE153" i="13"/>
  <c r="CE152" i="13"/>
  <c r="CE154" i="13"/>
  <c r="CE157" i="13"/>
  <c r="CE155" i="13"/>
  <c r="CE156" i="13"/>
  <c r="CE158" i="13"/>
  <c r="CE161" i="13"/>
  <c r="CE159" i="13"/>
  <c r="CE160" i="13"/>
  <c r="CE163" i="13"/>
  <c r="CE162" i="13"/>
  <c r="CE164" i="13"/>
  <c r="CE166" i="13"/>
  <c r="CE165" i="13"/>
  <c r="CE169" i="13"/>
  <c r="CE168" i="13"/>
  <c r="CE167" i="13"/>
  <c r="CE171" i="13"/>
  <c r="CE170" i="13"/>
  <c r="CE172" i="13"/>
  <c r="BR178" i="18"/>
  <c r="BQ178" i="18"/>
  <c r="BY178" i="18"/>
  <c r="BR179" i="22"/>
  <c r="BQ179" i="22"/>
  <c r="BY179" i="22"/>
  <c r="CD177" i="18"/>
  <c r="CE175" i="13"/>
  <c r="BR178" i="33"/>
  <c r="BQ178" i="33"/>
  <c r="BY178" i="33"/>
  <c r="CD178" i="33" s="1"/>
  <c r="DB176" i="33"/>
  <c r="CV177" i="33"/>
  <c r="DA177" i="33" s="1"/>
  <c r="CQ178" i="33"/>
  <c r="AA179" i="34"/>
  <c r="N179" i="34"/>
  <c r="AC179" i="34"/>
  <c r="BZ179" i="34" s="1"/>
  <c r="AB179" i="34"/>
  <c r="N179" i="33"/>
  <c r="AC179" i="33"/>
  <c r="BZ179" i="33" s="1"/>
  <c r="AA179" i="33"/>
  <c r="AB179" i="33"/>
  <c r="AB180" i="22"/>
  <c r="AA180" i="22"/>
  <c r="AC180" i="22"/>
  <c r="BZ180" i="22" s="1"/>
  <c r="N179" i="18"/>
  <c r="BM179" i="18" s="1"/>
  <c r="AA179" i="18"/>
  <c r="AB179" i="18"/>
  <c r="AC179" i="18"/>
  <c r="BZ179" i="18" s="1"/>
  <c r="BG178" i="18"/>
  <c r="E28" i="37"/>
  <c r="F28" i="37"/>
  <c r="G28" i="37"/>
  <c r="L438" i="33" l="1"/>
  <c r="N437" i="33"/>
  <c r="CD178" i="13"/>
  <c r="BR179" i="18"/>
  <c r="BQ179" i="18"/>
  <c r="BY179" i="18"/>
  <c r="BQ179" i="34"/>
  <c r="BR179" i="34"/>
  <c r="BY179" i="34"/>
  <c r="CD179" i="34" s="1"/>
  <c r="CV178" i="18"/>
  <c r="CQ179" i="18"/>
  <c r="BQ180" i="22"/>
  <c r="BR180" i="22"/>
  <c r="BY180" i="22"/>
  <c r="CV178" i="34"/>
  <c r="DA178" i="34" s="1"/>
  <c r="CQ179" i="34"/>
  <c r="CD179" i="22"/>
  <c r="CR178" i="18"/>
  <c r="CW177" i="18"/>
  <c r="DA177" i="18" s="1"/>
  <c r="DB177" i="18" s="1"/>
  <c r="CS179" i="18"/>
  <c r="CX178" i="18"/>
  <c r="CV179" i="22"/>
  <c r="CQ180" i="22"/>
  <c r="CD178" i="18"/>
  <c r="DB177" i="33"/>
  <c r="CQ179" i="33"/>
  <c r="CV178" i="33"/>
  <c r="DA178" i="33" s="1"/>
  <c r="BR179" i="33"/>
  <c r="BQ179" i="33"/>
  <c r="BY179" i="33"/>
  <c r="CD179" i="33" s="1"/>
  <c r="AB180" i="34"/>
  <c r="AA180" i="34"/>
  <c r="AC180" i="34"/>
  <c r="BZ180" i="34" s="1"/>
  <c r="N180" i="34"/>
  <c r="N180" i="33"/>
  <c r="AA180" i="33"/>
  <c r="AC180" i="33"/>
  <c r="BZ180" i="33" s="1"/>
  <c r="AB180" i="33"/>
  <c r="AB181" i="22"/>
  <c r="AA181" i="22"/>
  <c r="AC181" i="22"/>
  <c r="BZ181" i="22" s="1"/>
  <c r="BG179" i="18"/>
  <c r="AB180" i="18"/>
  <c r="AA180" i="18"/>
  <c r="AC180" i="18"/>
  <c r="BZ180" i="18" s="1"/>
  <c r="N180" i="18"/>
  <c r="BM180" i="18" s="1"/>
  <c r="L28" i="37"/>
  <c r="L439" i="33" l="1"/>
  <c r="N438" i="33"/>
  <c r="DB178" i="34"/>
  <c r="CR179" i="18"/>
  <c r="CW178" i="18"/>
  <c r="DA178" i="18" s="1"/>
  <c r="BR180" i="18"/>
  <c r="BQ180" i="18"/>
  <c r="BY180" i="18"/>
  <c r="CV180" i="22"/>
  <c r="CQ181" i="22"/>
  <c r="CV179" i="18"/>
  <c r="CQ180" i="18"/>
  <c r="BQ180" i="34"/>
  <c r="BR180" i="34"/>
  <c r="BY180" i="34"/>
  <c r="CD180" i="34" s="1"/>
  <c r="CD180" i="22"/>
  <c r="CD179" i="18"/>
  <c r="CX179" i="18"/>
  <c r="CS180" i="18"/>
  <c r="BR181" i="22"/>
  <c r="BQ181" i="22"/>
  <c r="BY181" i="22"/>
  <c r="CV179" i="34"/>
  <c r="DA179" i="34" s="1"/>
  <c r="DB179" i="34" s="1"/>
  <c r="CQ180" i="34"/>
  <c r="DB178" i="33"/>
  <c r="BR180" i="33"/>
  <c r="BQ180" i="33"/>
  <c r="BY180" i="33"/>
  <c r="CD180" i="33" s="1"/>
  <c r="CQ180" i="33"/>
  <c r="CV179" i="33"/>
  <c r="DA179" i="33" s="1"/>
  <c r="AC181" i="34"/>
  <c r="BZ181" i="34" s="1"/>
  <c r="AB181" i="34"/>
  <c r="N181" i="34"/>
  <c r="AA181" i="34"/>
  <c r="AB181" i="33"/>
  <c r="AA181" i="33"/>
  <c r="N181" i="33"/>
  <c r="AC181" i="33"/>
  <c r="BZ181" i="33" s="1"/>
  <c r="AB182" i="22"/>
  <c r="AC182" i="22"/>
  <c r="BZ182" i="22" s="1"/>
  <c r="AA182" i="22"/>
  <c r="BG180" i="18"/>
  <c r="AB181" i="18"/>
  <c r="N181" i="18"/>
  <c r="BM181" i="18" s="1"/>
  <c r="AA181" i="18"/>
  <c r="AC181" i="18"/>
  <c r="BZ181" i="18" s="1"/>
  <c r="L440" i="33" l="1"/>
  <c r="N439" i="33"/>
  <c r="DB178" i="18"/>
  <c r="CV181" i="22"/>
  <c r="CQ182" i="22"/>
  <c r="CS181" i="18"/>
  <c r="CX180" i="18"/>
  <c r="CD181" i="22"/>
  <c r="CD180" i="18"/>
  <c r="CQ181" i="34"/>
  <c r="CV180" i="34"/>
  <c r="DA180" i="34" s="1"/>
  <c r="DB180" i="34" s="1"/>
  <c r="CV180" i="18"/>
  <c r="CQ181" i="18"/>
  <c r="CR180" i="18"/>
  <c r="CW179" i="18"/>
  <c r="DA179" i="18" s="1"/>
  <c r="DB179" i="18" s="1"/>
  <c r="BQ182" i="22"/>
  <c r="BR182" i="22"/>
  <c r="BY182" i="22"/>
  <c r="BR181" i="34"/>
  <c r="BQ181" i="34"/>
  <c r="BY181" i="34"/>
  <c r="CD181" i="34" s="1"/>
  <c r="BQ181" i="18"/>
  <c r="BR181" i="18"/>
  <c r="BY181" i="18"/>
  <c r="DB179" i="33"/>
  <c r="BQ181" i="33"/>
  <c r="BR181" i="33"/>
  <c r="BY181" i="33"/>
  <c r="CD181" i="33" s="1"/>
  <c r="CV180" i="33"/>
  <c r="DA180" i="33" s="1"/>
  <c r="CQ181" i="33"/>
  <c r="N182" i="34"/>
  <c r="AA182" i="34"/>
  <c r="AC182" i="34"/>
  <c r="BZ182" i="34" s="1"/>
  <c r="AB182" i="34"/>
  <c r="AB182" i="33"/>
  <c r="AC182" i="33"/>
  <c r="BZ182" i="33" s="1"/>
  <c r="N182" i="33"/>
  <c r="AA182" i="33"/>
  <c r="AA183" i="22"/>
  <c r="AB183" i="22"/>
  <c r="AC183" i="22"/>
  <c r="BZ183" i="22" s="1"/>
  <c r="N182" i="18"/>
  <c r="BM182" i="18" s="1"/>
  <c r="AA182" i="18"/>
  <c r="AB182" i="18"/>
  <c r="AC182" i="18"/>
  <c r="BZ182" i="18" s="1"/>
  <c r="BG181" i="18"/>
  <c r="N440" i="33" l="1"/>
  <c r="L441" i="33"/>
  <c r="CX181" i="18"/>
  <c r="CS182" i="18"/>
  <c r="CD181" i="18"/>
  <c r="CV181" i="18"/>
  <c r="CQ182" i="18"/>
  <c r="CQ183" i="22"/>
  <c r="CV182" i="22"/>
  <c r="BR182" i="34"/>
  <c r="BQ182" i="34"/>
  <c r="BY182" i="34"/>
  <c r="CD182" i="34" s="1"/>
  <c r="BR182" i="18"/>
  <c r="BQ182" i="18"/>
  <c r="BY182" i="18"/>
  <c r="BQ183" i="22"/>
  <c r="BR183" i="22"/>
  <c r="BY183" i="22"/>
  <c r="CD182" i="22"/>
  <c r="CR181" i="18"/>
  <c r="CW180" i="18"/>
  <c r="DA180" i="18" s="1"/>
  <c r="CQ182" i="34"/>
  <c r="CV181" i="34"/>
  <c r="DA181" i="34" s="1"/>
  <c r="BR182" i="33"/>
  <c r="BQ182" i="33"/>
  <c r="BY182" i="33"/>
  <c r="CD182" i="33" s="1"/>
  <c r="CQ182" i="33"/>
  <c r="CV181" i="33"/>
  <c r="DA181" i="33" s="1"/>
  <c r="DB180" i="33"/>
  <c r="AA183" i="34"/>
  <c r="N183" i="34"/>
  <c r="AC183" i="34"/>
  <c r="BZ183" i="34" s="1"/>
  <c r="AB183" i="34"/>
  <c r="N183" i="33"/>
  <c r="AB183" i="33"/>
  <c r="AC183" i="33"/>
  <c r="BZ183" i="33" s="1"/>
  <c r="AA183" i="33"/>
  <c r="AB184" i="22"/>
  <c r="AA184" i="22"/>
  <c r="AC184" i="22"/>
  <c r="BZ184" i="22" s="1"/>
  <c r="BG182" i="18"/>
  <c r="N183" i="18"/>
  <c r="BM183" i="18" s="1"/>
  <c r="AA183" i="18"/>
  <c r="AB183" i="18"/>
  <c r="AC183" i="18"/>
  <c r="BZ183" i="18" s="1"/>
  <c r="L442" i="33" l="1"/>
  <c r="N441" i="33"/>
  <c r="DB180" i="18"/>
  <c r="CV182" i="18"/>
  <c r="CQ183" i="18"/>
  <c r="CV182" i="34"/>
  <c r="DA182" i="34" s="1"/>
  <c r="CQ183" i="34"/>
  <c r="CD182" i="18"/>
  <c r="BR183" i="18"/>
  <c r="BQ183" i="18"/>
  <c r="BY183" i="18"/>
  <c r="BR184" i="22"/>
  <c r="BQ184" i="22"/>
  <c r="BY184" i="22"/>
  <c r="DB181" i="34"/>
  <c r="CR182" i="18"/>
  <c r="CW181" i="18"/>
  <c r="DA181" i="18" s="1"/>
  <c r="CX182" i="18"/>
  <c r="CS183" i="18"/>
  <c r="CQ184" i="22"/>
  <c r="CV183" i="22"/>
  <c r="BQ183" i="34"/>
  <c r="BR183" i="34"/>
  <c r="BY183" i="34"/>
  <c r="CD183" i="34" s="1"/>
  <c r="CD183" i="22"/>
  <c r="CV182" i="33"/>
  <c r="DA182" i="33" s="1"/>
  <c r="CQ183" i="33"/>
  <c r="DB181" i="33"/>
  <c r="BR183" i="33"/>
  <c r="BQ183" i="33"/>
  <c r="BY183" i="33"/>
  <c r="CD183" i="33" s="1"/>
  <c r="AC184" i="34"/>
  <c r="BZ184" i="34" s="1"/>
  <c r="N184" i="34"/>
  <c r="AB184" i="34"/>
  <c r="AA184" i="34"/>
  <c r="N184" i="33"/>
  <c r="AA184" i="33"/>
  <c r="AC184" i="33"/>
  <c r="BZ184" i="33" s="1"/>
  <c r="AB184" i="33"/>
  <c r="AB185" i="22"/>
  <c r="AA185" i="22"/>
  <c r="AC185" i="22"/>
  <c r="BZ185" i="22" s="1"/>
  <c r="BG183" i="18"/>
  <c r="AB184" i="18"/>
  <c r="N184" i="18"/>
  <c r="BM184" i="18" s="1"/>
  <c r="AA184" i="18"/>
  <c r="AC184" i="18"/>
  <c r="BZ184" i="18" s="1"/>
  <c r="L443" i="33" l="1"/>
  <c r="N442" i="33"/>
  <c r="CW182" i="18"/>
  <c r="DA182" i="18" s="1"/>
  <c r="DB182" i="18" s="1"/>
  <c r="CR183" i="18"/>
  <c r="BQ184" i="34"/>
  <c r="BR184" i="34"/>
  <c r="BY184" i="34"/>
  <c r="CD184" i="34" s="1"/>
  <c r="CV183" i="18"/>
  <c r="CQ184" i="18"/>
  <c r="CD184" i="22"/>
  <c r="CV184" i="22"/>
  <c r="CQ185" i="22"/>
  <c r="CD183" i="18"/>
  <c r="DB182" i="34"/>
  <c r="BQ185" i="22"/>
  <c r="BR185" i="22"/>
  <c r="BY185" i="22"/>
  <c r="BR184" i="18"/>
  <c r="BQ184" i="18"/>
  <c r="BY184" i="18"/>
  <c r="CV183" i="34"/>
  <c r="DA183" i="34" s="1"/>
  <c r="CQ184" i="34"/>
  <c r="CX183" i="18"/>
  <c r="CS184" i="18"/>
  <c r="DB181" i="18"/>
  <c r="DB182" i="33"/>
  <c r="BR184" i="33"/>
  <c r="BQ184" i="33"/>
  <c r="BY184" i="33"/>
  <c r="CD184" i="33" s="1"/>
  <c r="CQ184" i="33"/>
  <c r="CV183" i="33"/>
  <c r="DA183" i="33" s="1"/>
  <c r="DB183" i="33" s="1"/>
  <c r="N185" i="34"/>
  <c r="AC185" i="34"/>
  <c r="BZ185" i="34" s="1"/>
  <c r="AA185" i="34"/>
  <c r="AB185" i="34"/>
  <c r="AB185" i="33"/>
  <c r="AA185" i="33"/>
  <c r="N185" i="33"/>
  <c r="AC185" i="33"/>
  <c r="BZ185" i="33" s="1"/>
  <c r="AA186" i="22"/>
  <c r="AC186" i="22"/>
  <c r="BZ186" i="22" s="1"/>
  <c r="AB186" i="22"/>
  <c r="AB185" i="18"/>
  <c r="AC185" i="18"/>
  <c r="BZ185" i="18" s="1"/>
  <c r="N185" i="18"/>
  <c r="BM185" i="18" s="1"/>
  <c r="AA185" i="18"/>
  <c r="BG184" i="18"/>
  <c r="N443" i="33" l="1"/>
  <c r="L444" i="33"/>
  <c r="BQ185" i="34"/>
  <c r="BR185" i="34"/>
  <c r="BY185" i="34"/>
  <c r="CD185" i="34" s="1"/>
  <c r="CR184" i="18"/>
  <c r="CW183" i="18"/>
  <c r="DA183" i="18" s="1"/>
  <c r="BQ185" i="18"/>
  <c r="BR185" i="18"/>
  <c r="BY185" i="18"/>
  <c r="CQ185" i="34"/>
  <c r="CV184" i="34"/>
  <c r="DA184" i="34" s="1"/>
  <c r="CD184" i="18"/>
  <c r="DB183" i="34"/>
  <c r="CX184" i="18"/>
  <c r="CS185" i="18"/>
  <c r="CQ186" i="22"/>
  <c r="CV185" i="22"/>
  <c r="CD185" i="22"/>
  <c r="CV184" i="18"/>
  <c r="CQ185" i="18"/>
  <c r="BQ186" i="22"/>
  <c r="BR186" i="22"/>
  <c r="BY186" i="22"/>
  <c r="CV184" i="33"/>
  <c r="DA184" i="33" s="1"/>
  <c r="CQ185" i="33"/>
  <c r="BR185" i="33"/>
  <c r="BQ185" i="33"/>
  <c r="BY185" i="33"/>
  <c r="CD185" i="33" s="1"/>
  <c r="AC186" i="34"/>
  <c r="BZ186" i="34" s="1"/>
  <c r="AB186" i="34"/>
  <c r="N186" i="34"/>
  <c r="AA186" i="34"/>
  <c r="AB186" i="33"/>
  <c r="N186" i="33"/>
  <c r="AC186" i="33"/>
  <c r="BZ186" i="33" s="1"/>
  <c r="AA186" i="33"/>
  <c r="AC187" i="22"/>
  <c r="BZ187" i="22" s="1"/>
  <c r="AB187" i="22"/>
  <c r="AA187" i="22"/>
  <c r="BG185" i="18"/>
  <c r="N186" i="18"/>
  <c r="BM186" i="18" s="1"/>
  <c r="AA186" i="18"/>
  <c r="AB186" i="18"/>
  <c r="AC186" i="18"/>
  <c r="BZ186" i="18" s="1"/>
  <c r="L445" i="33" l="1"/>
  <c r="N444" i="33"/>
  <c r="DB183" i="18"/>
  <c r="DB184" i="34"/>
  <c r="CV185" i="18"/>
  <c r="CQ186" i="18"/>
  <c r="BQ186" i="18"/>
  <c r="BR186" i="18"/>
  <c r="BY186" i="18"/>
  <c r="CQ187" i="22"/>
  <c r="CV186" i="22"/>
  <c r="CW184" i="18"/>
  <c r="DA184" i="18" s="1"/>
  <c r="DB184" i="18" s="1"/>
  <c r="CR185" i="18"/>
  <c r="BR186" i="34"/>
  <c r="BQ186" i="34"/>
  <c r="BY186" i="34"/>
  <c r="CD186" i="34" s="1"/>
  <c r="BQ187" i="22"/>
  <c r="BR187" i="22"/>
  <c r="BY187" i="22"/>
  <c r="CV185" i="34"/>
  <c r="DA185" i="34" s="1"/>
  <c r="CQ186" i="34"/>
  <c r="CS186" i="18"/>
  <c r="CX185" i="18"/>
  <c r="CD186" i="22"/>
  <c r="CD185" i="18"/>
  <c r="CV185" i="33"/>
  <c r="DA185" i="33" s="1"/>
  <c r="DB185" i="33" s="1"/>
  <c r="CQ186" i="33"/>
  <c r="BQ186" i="33"/>
  <c r="BR186" i="33"/>
  <c r="BY186" i="33"/>
  <c r="CD186" i="33" s="1"/>
  <c r="DB184" i="33"/>
  <c r="AC187" i="34"/>
  <c r="BZ187" i="34" s="1"/>
  <c r="N187" i="34"/>
  <c r="AB187" i="34"/>
  <c r="AA187" i="34"/>
  <c r="N187" i="33"/>
  <c r="AB187" i="33"/>
  <c r="AA187" i="33"/>
  <c r="AC187" i="33"/>
  <c r="BZ187" i="33" s="1"/>
  <c r="AB188" i="22"/>
  <c r="AA188" i="22"/>
  <c r="AC188" i="22"/>
  <c r="BZ188" i="22" s="1"/>
  <c r="BG186" i="18"/>
  <c r="N187" i="18"/>
  <c r="BM187" i="18" s="1"/>
  <c r="AA187" i="18"/>
  <c r="AB187" i="18"/>
  <c r="AC187" i="18"/>
  <c r="BZ187" i="18" s="1"/>
  <c r="L446" i="33" l="1"/>
  <c r="N445" i="33"/>
  <c r="DB185" i="34"/>
  <c r="BR188" i="22"/>
  <c r="BQ188" i="22"/>
  <c r="BY188" i="22"/>
  <c r="CV187" i="22"/>
  <c r="CQ188" i="22"/>
  <c r="BR187" i="34"/>
  <c r="BQ187" i="34"/>
  <c r="BY187" i="34"/>
  <c r="CD187" i="34" s="1"/>
  <c r="BQ187" i="18"/>
  <c r="BR187" i="18"/>
  <c r="BY187" i="18"/>
  <c r="CR186" i="18"/>
  <c r="CW185" i="18"/>
  <c r="DA185" i="18" s="1"/>
  <c r="DB185" i="18" s="1"/>
  <c r="CD187" i="22"/>
  <c r="CS187" i="18"/>
  <c r="CX186" i="18"/>
  <c r="CV186" i="18"/>
  <c r="CQ187" i="18"/>
  <c r="CQ187" i="34"/>
  <c r="CV186" i="34"/>
  <c r="DA186" i="34" s="1"/>
  <c r="DB186" i="34" s="1"/>
  <c r="CD186" i="18"/>
  <c r="BR187" i="33"/>
  <c r="BQ187" i="33"/>
  <c r="BY187" i="33"/>
  <c r="CD187" i="33" s="1"/>
  <c r="CV186" i="33"/>
  <c r="DA186" i="33" s="1"/>
  <c r="CQ187" i="33"/>
  <c r="AA188" i="34"/>
  <c r="N188" i="34"/>
  <c r="AB188" i="34"/>
  <c r="AC188" i="34"/>
  <c r="BZ188" i="34" s="1"/>
  <c r="N188" i="33"/>
  <c r="AA188" i="33"/>
  <c r="AC188" i="33"/>
  <c r="BZ188" i="33" s="1"/>
  <c r="AB188" i="33"/>
  <c r="AB189" i="22"/>
  <c r="AA189" i="22"/>
  <c r="AC189" i="22"/>
  <c r="BZ189" i="22" s="1"/>
  <c r="BG187" i="18"/>
  <c r="AB188" i="18"/>
  <c r="AA188" i="18"/>
  <c r="AC188" i="18"/>
  <c r="BZ188" i="18" s="1"/>
  <c r="N188" i="18"/>
  <c r="BM188" i="18" s="1"/>
  <c r="N446" i="33" l="1"/>
  <c r="L447" i="33"/>
  <c r="CS188" i="18"/>
  <c r="CX187" i="18"/>
  <c r="CV188" i="22"/>
  <c r="CQ189" i="22"/>
  <c r="BQ189" i="22"/>
  <c r="BR189" i="22"/>
  <c r="BY189" i="22"/>
  <c r="CV187" i="34"/>
  <c r="DA187" i="34" s="1"/>
  <c r="DB187" i="34" s="1"/>
  <c r="CQ188" i="34"/>
  <c r="CD188" i="22"/>
  <c r="CR187" i="18"/>
  <c r="CW186" i="18"/>
  <c r="DA186" i="18" s="1"/>
  <c r="DB186" i="18" s="1"/>
  <c r="BR188" i="18"/>
  <c r="BQ188" i="18"/>
  <c r="BY188" i="18"/>
  <c r="BQ188" i="34"/>
  <c r="BR188" i="34"/>
  <c r="BY188" i="34"/>
  <c r="CD188" i="34" s="1"/>
  <c r="CQ188" i="18"/>
  <c r="CV187" i="18"/>
  <c r="CD187" i="18"/>
  <c r="BR188" i="33"/>
  <c r="BQ188" i="33"/>
  <c r="BY188" i="33"/>
  <c r="CD188" i="33" s="1"/>
  <c r="DB186" i="33"/>
  <c r="CQ188" i="33"/>
  <c r="CV187" i="33"/>
  <c r="DA187" i="33" s="1"/>
  <c r="DB187" i="33" s="1"/>
  <c r="AA189" i="34"/>
  <c r="N189" i="34"/>
  <c r="AC189" i="34"/>
  <c r="BZ189" i="34" s="1"/>
  <c r="AB189" i="34"/>
  <c r="AB189" i="33"/>
  <c r="AA189" i="33"/>
  <c r="AC189" i="33"/>
  <c r="BZ189" i="33" s="1"/>
  <c r="N189" i="33"/>
  <c r="AB190" i="22"/>
  <c r="AC190" i="22"/>
  <c r="BZ190" i="22" s="1"/>
  <c r="AA190" i="22"/>
  <c r="CV169" i="22" s="1"/>
  <c r="BG188" i="18"/>
  <c r="AB189" i="18"/>
  <c r="N189" i="18"/>
  <c r="BM189" i="18" s="1"/>
  <c r="AA189" i="18"/>
  <c r="AC189" i="18"/>
  <c r="BZ189" i="18" s="1"/>
  <c r="N447" i="33" l="1"/>
  <c r="L448" i="33"/>
  <c r="BQ190" i="22"/>
  <c r="BR190" i="22"/>
  <c r="BY190" i="22"/>
  <c r="BR189" i="34"/>
  <c r="BQ189" i="34"/>
  <c r="BY189" i="34"/>
  <c r="CD189" i="34" s="1"/>
  <c r="CQ189" i="18"/>
  <c r="CV188" i="18"/>
  <c r="BQ189" i="18"/>
  <c r="BR189" i="18"/>
  <c r="BY189" i="18"/>
  <c r="CD189" i="22"/>
  <c r="CX188" i="18"/>
  <c r="CS189" i="18"/>
  <c r="CV189" i="22"/>
  <c r="CQ190" i="22"/>
  <c r="CV188" i="34"/>
  <c r="DA188" i="34" s="1"/>
  <c r="CQ189" i="34"/>
  <c r="CW187" i="18"/>
  <c r="DA187" i="18" s="1"/>
  <c r="CR188" i="18"/>
  <c r="CD188" i="18"/>
  <c r="BR189" i="33"/>
  <c r="BQ189" i="33"/>
  <c r="BY189" i="33"/>
  <c r="CD189" i="33" s="1"/>
  <c r="CQ189" i="33"/>
  <c r="CV188" i="33"/>
  <c r="DA188" i="33" s="1"/>
  <c r="DB188" i="33" s="1"/>
  <c r="AC190" i="34"/>
  <c r="BZ190" i="34" s="1"/>
  <c r="AB190" i="34"/>
  <c r="N190" i="34"/>
  <c r="AA190" i="34"/>
  <c r="AB190" i="33"/>
  <c r="AC190" i="33"/>
  <c r="BZ190" i="33" s="1"/>
  <c r="N190" i="33"/>
  <c r="AA190" i="33"/>
  <c r="AA191" i="22"/>
  <c r="AB191" i="22"/>
  <c r="AC191" i="22"/>
  <c r="BZ191" i="22" s="1"/>
  <c r="BG189" i="18"/>
  <c r="F35" i="37"/>
  <c r="N448" i="33" l="1"/>
  <c r="L449" i="33"/>
  <c r="DB188" i="34"/>
  <c r="CW188" i="18"/>
  <c r="DA188" i="18" s="1"/>
  <c r="CR189" i="18"/>
  <c r="CX189" i="18"/>
  <c r="BQ190" i="34"/>
  <c r="BR190" i="34"/>
  <c r="BY190" i="34"/>
  <c r="CD190" i="34" s="1"/>
  <c r="CV189" i="18"/>
  <c r="CQ191" i="22"/>
  <c r="CD190" i="22"/>
  <c r="BQ191" i="22"/>
  <c r="BR191" i="22"/>
  <c r="BY191" i="22"/>
  <c r="CV189" i="34"/>
  <c r="DA189" i="34" s="1"/>
  <c r="CQ190" i="34"/>
  <c r="CD189" i="18"/>
  <c r="DB187" i="18"/>
  <c r="CV189" i="33"/>
  <c r="DA189" i="33" s="1"/>
  <c r="DB189" i="33" s="1"/>
  <c r="CQ190" i="33"/>
  <c r="BR190" i="33"/>
  <c r="BQ190" i="33"/>
  <c r="BY190" i="33"/>
  <c r="CD190" i="33" s="1"/>
  <c r="AA191" i="34"/>
  <c r="AC191" i="34"/>
  <c r="BZ191" i="34" s="1"/>
  <c r="N191" i="34"/>
  <c r="AB191" i="34"/>
  <c r="N191" i="33"/>
  <c r="AB191" i="33"/>
  <c r="AC191" i="33"/>
  <c r="BZ191" i="33" s="1"/>
  <c r="AA191" i="33"/>
  <c r="AB192" i="22"/>
  <c r="AC192" i="22"/>
  <c r="BZ192" i="22" s="1"/>
  <c r="AA192" i="22"/>
  <c r="L35" i="37"/>
  <c r="L450" i="33" l="1"/>
  <c r="N449" i="33"/>
  <c r="DB188" i="18"/>
  <c r="DB189" i="34"/>
  <c r="CQ191" i="34"/>
  <c r="CV190" i="34"/>
  <c r="DA190" i="34" s="1"/>
  <c r="DB190" i="34" s="1"/>
  <c r="CW189" i="18"/>
  <c r="DA189" i="18" s="1"/>
  <c r="BR192" i="22"/>
  <c r="BQ192" i="22"/>
  <c r="BY192" i="22"/>
  <c r="CQ192" i="22"/>
  <c r="CV191" i="22"/>
  <c r="BR191" i="34"/>
  <c r="BQ191" i="34"/>
  <c r="BY191" i="34"/>
  <c r="CD191" i="34" s="1"/>
  <c r="CD191" i="22"/>
  <c r="CV190" i="33"/>
  <c r="DA190" i="33" s="1"/>
  <c r="CQ191" i="33"/>
  <c r="BR191" i="33"/>
  <c r="BQ191" i="33"/>
  <c r="BY191" i="33"/>
  <c r="CD191" i="33" s="1"/>
  <c r="AC192" i="34"/>
  <c r="BZ192" i="34" s="1"/>
  <c r="N192" i="34"/>
  <c r="AB192" i="34"/>
  <c r="AA192" i="34"/>
  <c r="N192" i="33"/>
  <c r="AA192" i="33"/>
  <c r="AC192" i="33"/>
  <c r="BZ192" i="33" s="1"/>
  <c r="AB192" i="33"/>
  <c r="AB193" i="22"/>
  <c r="AA193" i="22"/>
  <c r="AC193" i="22"/>
  <c r="BZ193" i="22" s="1"/>
  <c r="L451" i="33" l="1"/>
  <c r="N450" i="33"/>
  <c r="DB189" i="18"/>
  <c r="BQ193" i="22"/>
  <c r="BR193" i="22"/>
  <c r="BY193" i="22"/>
  <c r="BQ192" i="34"/>
  <c r="BR192" i="34"/>
  <c r="BY192" i="34"/>
  <c r="CD192" i="34" s="1"/>
  <c r="CV191" i="34"/>
  <c r="DA191" i="34" s="1"/>
  <c r="DB191" i="34" s="1"/>
  <c r="CQ192" i="34"/>
  <c r="CD192" i="22"/>
  <c r="CV192" i="22"/>
  <c r="CQ193" i="22"/>
  <c r="DB190" i="33"/>
  <c r="BQ192" i="33"/>
  <c r="BR192" i="33"/>
  <c r="BY192" i="33"/>
  <c r="CD192" i="33" s="1"/>
  <c r="CQ192" i="33"/>
  <c r="CV191" i="33"/>
  <c r="DA191" i="33" s="1"/>
  <c r="DB191" i="33" s="1"/>
  <c r="AC193" i="34"/>
  <c r="BZ193" i="34" s="1"/>
  <c r="AB193" i="34"/>
  <c r="AA193" i="34"/>
  <c r="N193" i="34"/>
  <c r="AB193" i="33"/>
  <c r="AA193" i="33"/>
  <c r="N193" i="33"/>
  <c r="AC193" i="33"/>
  <c r="BZ193" i="33" s="1"/>
  <c r="AA194" i="22"/>
  <c r="AC194" i="22"/>
  <c r="BZ194" i="22" s="1"/>
  <c r="AB194" i="22"/>
  <c r="O35" i="37"/>
  <c r="N451" i="33" l="1"/>
  <c r="L452" i="33"/>
  <c r="CV192" i="34"/>
  <c r="DA192" i="34" s="1"/>
  <c r="CQ193" i="34"/>
  <c r="BR193" i="34"/>
  <c r="BQ193" i="34"/>
  <c r="BY193" i="34"/>
  <c r="CD193" i="34" s="1"/>
  <c r="CQ194" i="22"/>
  <c r="CV193" i="22"/>
  <c r="BQ194" i="22"/>
  <c r="BR194" i="22"/>
  <c r="BY194" i="22"/>
  <c r="CD193" i="22"/>
  <c r="BR193" i="33"/>
  <c r="BQ193" i="33"/>
  <c r="BY193" i="33"/>
  <c r="CD193" i="33" s="1"/>
  <c r="CQ193" i="33"/>
  <c r="CV192" i="33"/>
  <c r="DA192" i="33" s="1"/>
  <c r="N194" i="34"/>
  <c r="AC194" i="34"/>
  <c r="BZ194" i="34" s="1"/>
  <c r="AA194" i="34"/>
  <c r="AB194" i="34"/>
  <c r="AB194" i="33"/>
  <c r="N194" i="33"/>
  <c r="AC194" i="33"/>
  <c r="BZ194" i="33" s="1"/>
  <c r="AA194" i="33"/>
  <c r="AC195" i="22"/>
  <c r="BZ195" i="22" s="1"/>
  <c r="AA195" i="22"/>
  <c r="AB195" i="22"/>
  <c r="L453" i="33" l="1"/>
  <c r="N452" i="33"/>
  <c r="DB192" i="34"/>
  <c r="CV193" i="34"/>
  <c r="DA193" i="34" s="1"/>
  <c r="CQ194" i="34"/>
  <c r="CQ195" i="22"/>
  <c r="CV194" i="22"/>
  <c r="BQ194" i="34"/>
  <c r="BR194" i="34"/>
  <c r="BY194" i="34"/>
  <c r="CD194" i="34" s="1"/>
  <c r="BQ195" i="22"/>
  <c r="BR195" i="22"/>
  <c r="BY195" i="22"/>
  <c r="CD194" i="22"/>
  <c r="DB192" i="33"/>
  <c r="CV193" i="33"/>
  <c r="DA193" i="33" s="1"/>
  <c r="DB193" i="33" s="1"/>
  <c r="CQ194" i="33"/>
  <c r="BR194" i="33"/>
  <c r="BQ194" i="33"/>
  <c r="BY194" i="33"/>
  <c r="CD194" i="33" s="1"/>
  <c r="AA195" i="34"/>
  <c r="N195" i="34"/>
  <c r="AC195" i="34"/>
  <c r="BZ195" i="34" s="1"/>
  <c r="AB195" i="34"/>
  <c r="N195" i="33"/>
  <c r="AC195" i="33"/>
  <c r="BZ195" i="33" s="1"/>
  <c r="AA195" i="33"/>
  <c r="AB195" i="33"/>
  <c r="AB196" i="22"/>
  <c r="AA196" i="22"/>
  <c r="AC196" i="22"/>
  <c r="BZ196" i="22" s="1"/>
  <c r="L454" i="33" l="1"/>
  <c r="N453" i="33"/>
  <c r="CD195" i="22"/>
  <c r="BR196" i="22"/>
  <c r="BQ196" i="22"/>
  <c r="BY196" i="22"/>
  <c r="CQ195" i="34"/>
  <c r="CV194" i="34"/>
  <c r="DA194" i="34" s="1"/>
  <c r="CV195" i="22"/>
  <c r="CQ196" i="22"/>
  <c r="BR195" i="34"/>
  <c r="BQ195" i="34"/>
  <c r="BY195" i="34"/>
  <c r="CD195" i="34" s="1"/>
  <c r="DB193" i="34"/>
  <c r="BR195" i="33"/>
  <c r="BQ195" i="33"/>
  <c r="BY195" i="33"/>
  <c r="CD195" i="33" s="1"/>
  <c r="CV194" i="33"/>
  <c r="DA194" i="33" s="1"/>
  <c r="CQ195" i="33"/>
  <c r="AA196" i="34"/>
  <c r="N196" i="34"/>
  <c r="AB196" i="34"/>
  <c r="AC196" i="34"/>
  <c r="BZ196" i="34" s="1"/>
  <c r="N196" i="33"/>
  <c r="AA196" i="33"/>
  <c r="AC196" i="33"/>
  <c r="BZ196" i="33" s="1"/>
  <c r="AB196" i="33"/>
  <c r="AB197" i="22"/>
  <c r="AA197" i="22"/>
  <c r="AC197" i="22"/>
  <c r="BZ197" i="22" s="1"/>
  <c r="L455" i="33" l="1"/>
  <c r="N454" i="33"/>
  <c r="CV196" i="22"/>
  <c r="CQ197" i="22"/>
  <c r="CD196" i="22"/>
  <c r="DB194" i="34"/>
  <c r="CQ196" i="34"/>
  <c r="CV195" i="34"/>
  <c r="DA195" i="34" s="1"/>
  <c r="DB195" i="34" s="1"/>
  <c r="BR196" i="34"/>
  <c r="BQ196" i="34"/>
  <c r="BY196" i="34"/>
  <c r="CD196" i="34" s="1"/>
  <c r="BQ197" i="22"/>
  <c r="BR197" i="22"/>
  <c r="BY197" i="22"/>
  <c r="DB194" i="33"/>
  <c r="CV195" i="33"/>
  <c r="DA195" i="33" s="1"/>
  <c r="DB195" i="33" s="1"/>
  <c r="CQ196" i="33"/>
  <c r="BR196" i="33"/>
  <c r="BQ196" i="33"/>
  <c r="BY196" i="33"/>
  <c r="CD196" i="33" s="1"/>
  <c r="AB197" i="34"/>
  <c r="N197" i="34"/>
  <c r="AC197" i="34"/>
  <c r="BZ197" i="34" s="1"/>
  <c r="AA197" i="34"/>
  <c r="AB197" i="33"/>
  <c r="AA197" i="33"/>
  <c r="N197" i="33"/>
  <c r="AC197" i="33"/>
  <c r="BZ197" i="33" s="1"/>
  <c r="AB198" i="22"/>
  <c r="AC198" i="22"/>
  <c r="BZ198" i="22" s="1"/>
  <c r="AA198" i="22"/>
  <c r="L456" i="33" l="1"/>
  <c r="N455" i="33"/>
  <c r="CV197" i="22"/>
  <c r="CQ198" i="22"/>
  <c r="CV196" i="34"/>
  <c r="DA196" i="34" s="1"/>
  <c r="CQ197" i="34"/>
  <c r="BR197" i="34"/>
  <c r="BQ197" i="34"/>
  <c r="BY197" i="34"/>
  <c r="CD197" i="34" s="1"/>
  <c r="BQ198" i="22"/>
  <c r="BR198" i="22"/>
  <c r="BY198" i="22"/>
  <c r="CD197" i="22"/>
  <c r="BR197" i="33"/>
  <c r="BQ197" i="33"/>
  <c r="BY197" i="33"/>
  <c r="CD197" i="33" s="1"/>
  <c r="CQ197" i="33"/>
  <c r="CV196" i="33"/>
  <c r="DA196" i="33"/>
  <c r="DB196" i="33" s="1"/>
  <c r="AA198" i="34"/>
  <c r="AB198" i="34"/>
  <c r="N198" i="34"/>
  <c r="AC198" i="34"/>
  <c r="BZ198" i="34" s="1"/>
  <c r="AB198" i="33"/>
  <c r="AC198" i="33"/>
  <c r="BZ198" i="33" s="1"/>
  <c r="N198" i="33"/>
  <c r="AA198" i="33"/>
  <c r="AA199" i="22"/>
  <c r="AB199" i="22"/>
  <c r="AC199" i="22"/>
  <c r="BZ199" i="22" s="1"/>
  <c r="N456" i="33" l="1"/>
  <c r="L457" i="33"/>
  <c r="DB196" i="34"/>
  <c r="BR198" i="34"/>
  <c r="BQ198" i="34"/>
  <c r="BY198" i="34"/>
  <c r="CD198" i="34" s="1"/>
  <c r="CQ199" i="22"/>
  <c r="CV198" i="22"/>
  <c r="CD198" i="22"/>
  <c r="BQ199" i="22"/>
  <c r="BR199" i="22"/>
  <c r="BY199" i="22"/>
  <c r="CV197" i="34"/>
  <c r="DA197" i="34" s="1"/>
  <c r="CQ198" i="34"/>
  <c r="CV197" i="33"/>
  <c r="DA197" i="33" s="1"/>
  <c r="DB197" i="33" s="1"/>
  <c r="CQ198" i="33"/>
  <c r="BQ198" i="33"/>
  <c r="BR198" i="33"/>
  <c r="BY198" i="33"/>
  <c r="CD198" i="33" s="1"/>
  <c r="N199" i="34"/>
  <c r="AC199" i="34"/>
  <c r="BZ199" i="34" s="1"/>
  <c r="AB199" i="34"/>
  <c r="AA199" i="34"/>
  <c r="N199" i="33"/>
  <c r="AB199" i="33"/>
  <c r="AC199" i="33"/>
  <c r="BZ199" i="33" s="1"/>
  <c r="AA199" i="33"/>
  <c r="AB200" i="22"/>
  <c r="AA200" i="22"/>
  <c r="AC200" i="22"/>
  <c r="BZ200" i="22" s="1"/>
  <c r="L458" i="33" l="1"/>
  <c r="N457" i="33"/>
  <c r="DB197" i="34"/>
  <c r="BR200" i="22"/>
  <c r="BQ200" i="22"/>
  <c r="BY200" i="22"/>
  <c r="BQ199" i="34"/>
  <c r="BR199" i="34"/>
  <c r="BY199" i="34"/>
  <c r="CD199" i="34" s="1"/>
  <c r="CQ200" i="22"/>
  <c r="CV199" i="22"/>
  <c r="CV198" i="34"/>
  <c r="DA198" i="34" s="1"/>
  <c r="CQ199" i="34"/>
  <c r="CD199" i="22"/>
  <c r="BR199" i="33"/>
  <c r="BQ199" i="33"/>
  <c r="BY199" i="33"/>
  <c r="CD199" i="33" s="1"/>
  <c r="CV198" i="33"/>
  <c r="DA198" i="33" s="1"/>
  <c r="CQ199" i="33"/>
  <c r="AA200" i="34"/>
  <c r="AC200" i="34"/>
  <c r="BZ200" i="34" s="1"/>
  <c r="N200" i="34"/>
  <c r="AB200" i="34"/>
  <c r="N200" i="33"/>
  <c r="AA200" i="33"/>
  <c r="AC200" i="33"/>
  <c r="BZ200" i="33" s="1"/>
  <c r="AB200" i="33"/>
  <c r="AB201" i="22"/>
  <c r="AA201" i="22"/>
  <c r="CV190" i="22" s="1"/>
  <c r="AC201" i="22"/>
  <c r="BZ201" i="22" s="1"/>
  <c r="L459" i="33" l="1"/>
  <c r="N458" i="33"/>
  <c r="CQ201" i="22"/>
  <c r="BQ200" i="34"/>
  <c r="BR200" i="34"/>
  <c r="BY200" i="34"/>
  <c r="CD200" i="34" s="1"/>
  <c r="DB198" i="34"/>
  <c r="BQ201" i="22"/>
  <c r="BR201" i="22"/>
  <c r="BY201" i="22"/>
  <c r="CV199" i="34"/>
  <c r="DA199" i="34" s="1"/>
  <c r="DB199" i="34" s="1"/>
  <c r="CQ200" i="34"/>
  <c r="CD200" i="22"/>
  <c r="DB198" i="33"/>
  <c r="BR200" i="33"/>
  <c r="BQ200" i="33"/>
  <c r="BY200" i="33"/>
  <c r="CD200" i="33" s="1"/>
  <c r="CV199" i="33"/>
  <c r="DA199" i="33" s="1"/>
  <c r="CQ200" i="33"/>
  <c r="AC201" i="34"/>
  <c r="BZ201" i="34" s="1"/>
  <c r="AB201" i="34"/>
  <c r="N201" i="34"/>
  <c r="AA201" i="34"/>
  <c r="AB201" i="33"/>
  <c r="AA201" i="33"/>
  <c r="N201" i="33"/>
  <c r="AC201" i="33"/>
  <c r="BZ201" i="33" s="1"/>
  <c r="AA202" i="22"/>
  <c r="CV200" i="22" s="1"/>
  <c r="AC202" i="22"/>
  <c r="BZ202" i="22" s="1"/>
  <c r="AB202" i="22"/>
  <c r="N459" i="33" l="1"/>
  <c r="L460" i="33"/>
  <c r="CQ202" i="22"/>
  <c r="BQ202" i="22"/>
  <c r="BR202" i="22"/>
  <c r="BY202" i="22"/>
  <c r="CQ201" i="34"/>
  <c r="CV200" i="34"/>
  <c r="DA200" i="34" s="1"/>
  <c r="CD201" i="22"/>
  <c r="BR201" i="34"/>
  <c r="BQ201" i="34"/>
  <c r="BY201" i="34"/>
  <c r="CD201" i="34" s="1"/>
  <c r="DB199" i="33"/>
  <c r="BR201" i="33"/>
  <c r="BQ201" i="33"/>
  <c r="BY201" i="33"/>
  <c r="CD201" i="33" s="1"/>
  <c r="CV200" i="33"/>
  <c r="DA200" i="33" s="1"/>
  <c r="CQ201" i="33"/>
  <c r="N202" i="34"/>
  <c r="AC202" i="34"/>
  <c r="BZ202" i="34" s="1"/>
  <c r="AA202" i="34"/>
  <c r="AB202" i="34"/>
  <c r="AB202" i="33"/>
  <c r="N202" i="33"/>
  <c r="AC202" i="33"/>
  <c r="BZ202" i="33" s="1"/>
  <c r="AA202" i="33"/>
  <c r="AC203" i="22"/>
  <c r="BZ203" i="22" s="1"/>
  <c r="AA203" i="22"/>
  <c r="AB203" i="22"/>
  <c r="L461" i="33" l="1"/>
  <c r="N460" i="33"/>
  <c r="DB200" i="34"/>
  <c r="CD202" i="22"/>
  <c r="BQ203" i="22"/>
  <c r="BR203" i="22"/>
  <c r="BY203" i="22"/>
  <c r="BR202" i="34"/>
  <c r="BQ202" i="34"/>
  <c r="BY202" i="34"/>
  <c r="CD202" i="34" s="1"/>
  <c r="CQ203" i="22"/>
  <c r="CV202" i="22"/>
  <c r="CQ202" i="34"/>
  <c r="CV201" i="34"/>
  <c r="DA201" i="34" s="1"/>
  <c r="DB200" i="33"/>
  <c r="CQ202" i="33"/>
  <c r="CV201" i="33"/>
  <c r="DA201" i="33" s="1"/>
  <c r="DB201" i="33" s="1"/>
  <c r="BR202" i="33"/>
  <c r="BQ202" i="33"/>
  <c r="BY202" i="33"/>
  <c r="CD202" i="33" s="1"/>
  <c r="AA203" i="34"/>
  <c r="AB203" i="34"/>
  <c r="N203" i="34"/>
  <c r="AC203" i="34"/>
  <c r="BZ203" i="34" s="1"/>
  <c r="N203" i="33"/>
  <c r="AA203" i="33"/>
  <c r="AB203" i="33"/>
  <c r="AC203" i="33"/>
  <c r="BZ203" i="33" s="1"/>
  <c r="AB204" i="22"/>
  <c r="AA204" i="22"/>
  <c r="AC204" i="22"/>
  <c r="BZ204" i="22" s="1"/>
  <c r="L462" i="33" l="1"/>
  <c r="N461" i="33"/>
  <c r="DB201" i="34"/>
  <c r="CV203" i="22"/>
  <c r="CQ204" i="22"/>
  <c r="CQ203" i="34"/>
  <c r="CV202" i="34"/>
  <c r="DA202" i="34" s="1"/>
  <c r="DB202" i="34" s="1"/>
  <c r="BR204" i="22"/>
  <c r="BQ204" i="22"/>
  <c r="BY204" i="22"/>
  <c r="BQ203" i="34"/>
  <c r="BR203" i="34"/>
  <c r="BY203" i="34"/>
  <c r="CD203" i="34" s="1"/>
  <c r="CD203" i="22"/>
  <c r="CQ203" i="33"/>
  <c r="CV202" i="33"/>
  <c r="DA202" i="33" s="1"/>
  <c r="BQ203" i="33"/>
  <c r="BR203" i="33"/>
  <c r="BY203" i="33"/>
  <c r="CD203" i="33" s="1"/>
  <c r="AC204" i="34"/>
  <c r="BZ204" i="34" s="1"/>
  <c r="AA204" i="34"/>
  <c r="N204" i="34"/>
  <c r="AB204" i="34"/>
  <c r="N204" i="33"/>
  <c r="AA204" i="33"/>
  <c r="AC204" i="33"/>
  <c r="BZ204" i="33" s="1"/>
  <c r="AB204" i="33"/>
  <c r="AB205" i="22"/>
  <c r="AA205" i="22"/>
  <c r="AC205" i="22"/>
  <c r="BZ205" i="22" s="1"/>
  <c r="N462" i="33" l="1"/>
  <c r="L463" i="33"/>
  <c r="BQ205" i="22"/>
  <c r="BR205" i="22"/>
  <c r="BY205" i="22"/>
  <c r="BR204" i="34"/>
  <c r="BQ204" i="34"/>
  <c r="BY204" i="34"/>
  <c r="CD204" i="34" s="1"/>
  <c r="CV203" i="34"/>
  <c r="DA203" i="34" s="1"/>
  <c r="CQ204" i="34"/>
  <c r="CV204" i="22"/>
  <c r="CQ205" i="22"/>
  <c r="CD204" i="22"/>
  <c r="CQ204" i="33"/>
  <c r="CV203" i="33"/>
  <c r="DA203" i="33" s="1"/>
  <c r="BQ204" i="33"/>
  <c r="BR204" i="33"/>
  <c r="BY204" i="33"/>
  <c r="CD204" i="33" s="1"/>
  <c r="DB202" i="33"/>
  <c r="AC205" i="34"/>
  <c r="BZ205" i="34" s="1"/>
  <c r="N205" i="34"/>
  <c r="AB205" i="34"/>
  <c r="AA205" i="34"/>
  <c r="AB205" i="33"/>
  <c r="AA205" i="33"/>
  <c r="AC205" i="33"/>
  <c r="BZ205" i="33" s="1"/>
  <c r="N205" i="33"/>
  <c r="AB206" i="22"/>
  <c r="AC206" i="22"/>
  <c r="BZ206" i="22" s="1"/>
  <c r="AA206" i="22"/>
  <c r="L464" i="33" l="1"/>
  <c r="N463" i="33"/>
  <c r="CV205" i="22"/>
  <c r="CQ206" i="22"/>
  <c r="BQ205" i="34"/>
  <c r="BR205" i="34"/>
  <c r="BY205" i="34"/>
  <c r="CD205" i="34" s="1"/>
  <c r="CD205" i="22"/>
  <c r="CV204" i="34"/>
  <c r="DA204" i="34" s="1"/>
  <c r="CQ205" i="34"/>
  <c r="BQ206" i="22"/>
  <c r="BR206" i="22"/>
  <c r="BY206" i="22"/>
  <c r="DB203" i="34"/>
  <c r="DB203" i="33"/>
  <c r="BR205" i="33"/>
  <c r="BQ205" i="33"/>
  <c r="BY205" i="33"/>
  <c r="CD205" i="33" s="1"/>
  <c r="CV204" i="33"/>
  <c r="DA204" i="33" s="1"/>
  <c r="CQ205" i="33"/>
  <c r="AC206" i="34"/>
  <c r="BZ206" i="34" s="1"/>
  <c r="AA206" i="34"/>
  <c r="AB206" i="34"/>
  <c r="N206" i="34"/>
  <c r="AB206" i="33"/>
  <c r="AC206" i="33"/>
  <c r="BZ206" i="33" s="1"/>
  <c r="N206" i="33"/>
  <c r="AA206" i="33"/>
  <c r="AA207" i="22"/>
  <c r="AB207" i="22"/>
  <c r="AC207" i="22"/>
  <c r="BZ207" i="22" s="1"/>
  <c r="N464" i="33" l="1"/>
  <c r="L465" i="33"/>
  <c r="DB204" i="34"/>
  <c r="BQ206" i="34"/>
  <c r="BR206" i="34"/>
  <c r="BY206" i="34"/>
  <c r="CD206" i="34" s="1"/>
  <c r="CV206" i="22"/>
  <c r="CQ207" i="22"/>
  <c r="BQ207" i="22"/>
  <c r="BR207" i="22"/>
  <c r="BY207" i="22"/>
  <c r="CV205" i="34"/>
  <c r="DA205" i="34" s="1"/>
  <c r="CQ206" i="34"/>
  <c r="CD206" i="22"/>
  <c r="DB204" i="33"/>
  <c r="CV205" i="33"/>
  <c r="DA205" i="33" s="1"/>
  <c r="CQ206" i="33"/>
  <c r="BQ206" i="33"/>
  <c r="BR206" i="33"/>
  <c r="BY206" i="33"/>
  <c r="CD206" i="33" s="1"/>
  <c r="AC207" i="34"/>
  <c r="BZ207" i="34" s="1"/>
  <c r="N207" i="34"/>
  <c r="AA207" i="34"/>
  <c r="AB207" i="34"/>
  <c r="N207" i="33"/>
  <c r="AB207" i="33"/>
  <c r="AC207" i="33"/>
  <c r="BZ207" i="33" s="1"/>
  <c r="AA207" i="33"/>
  <c r="AB208" i="22"/>
  <c r="AA208" i="22"/>
  <c r="AC208" i="22"/>
  <c r="BZ208" i="22" s="1"/>
  <c r="H35" i="37"/>
  <c r="L466" i="33" l="1"/>
  <c r="N465" i="33"/>
  <c r="DB205" i="34"/>
  <c r="CD207" i="22"/>
  <c r="CE3" i="18"/>
  <c r="CE4" i="18"/>
  <c r="CE6" i="18"/>
  <c r="CE5" i="18"/>
  <c r="CE7" i="18"/>
  <c r="CE8" i="18"/>
  <c r="CE9" i="18"/>
  <c r="CE10" i="18"/>
  <c r="CE11" i="18"/>
  <c r="CE12" i="18"/>
  <c r="CE13" i="18"/>
  <c r="CE14" i="18"/>
  <c r="CE16" i="18"/>
  <c r="CE15" i="18"/>
  <c r="CE17" i="18"/>
  <c r="CE18" i="18"/>
  <c r="CE19" i="18"/>
  <c r="CE21" i="18"/>
  <c r="CE20" i="18"/>
  <c r="CE22" i="18"/>
  <c r="CE23" i="18"/>
  <c r="CE24" i="18"/>
  <c r="CE25" i="18"/>
  <c r="CE26" i="18"/>
  <c r="CE29" i="18"/>
  <c r="CE27" i="18"/>
  <c r="CE28" i="18"/>
  <c r="CE30" i="18"/>
  <c r="CE31" i="18"/>
  <c r="CE32" i="18"/>
  <c r="CE34" i="18"/>
  <c r="CE33" i="18"/>
  <c r="CE35" i="18"/>
  <c r="CE36" i="18"/>
  <c r="CE37" i="18"/>
  <c r="CE38" i="18"/>
  <c r="CE39" i="18"/>
  <c r="CE40" i="18"/>
  <c r="CE41" i="18"/>
  <c r="CE42" i="18"/>
  <c r="CE43" i="18"/>
  <c r="CE44" i="18"/>
  <c r="CE45" i="18"/>
  <c r="CE46" i="18"/>
  <c r="CE47" i="18"/>
  <c r="CE48" i="18"/>
  <c r="CE49" i="18"/>
  <c r="CE50" i="18"/>
  <c r="CE51" i="18"/>
  <c r="CE54" i="18"/>
  <c r="CE52" i="18"/>
  <c r="CE53" i="18"/>
  <c r="CE56" i="18"/>
  <c r="CE55" i="18"/>
  <c r="CE57" i="18"/>
  <c r="CE58" i="18"/>
  <c r="CE60" i="18"/>
  <c r="CE59" i="18"/>
  <c r="CE61" i="18"/>
  <c r="CE62" i="18"/>
  <c r="CE63" i="18"/>
  <c r="CE65" i="18"/>
  <c r="CE64" i="18"/>
  <c r="CE66" i="18"/>
  <c r="CE68" i="18"/>
  <c r="CE67" i="18"/>
  <c r="CE69" i="18"/>
  <c r="CE70" i="18"/>
  <c r="CE71" i="18"/>
  <c r="CE73" i="18"/>
  <c r="CE72" i="18"/>
  <c r="CE74" i="18"/>
  <c r="CE76" i="18"/>
  <c r="CE75" i="18"/>
  <c r="CE78" i="18"/>
  <c r="CE77" i="18"/>
  <c r="CE79" i="18"/>
  <c r="CE80" i="18"/>
  <c r="CE81" i="18"/>
  <c r="CE82" i="18"/>
  <c r="CE83" i="18"/>
  <c r="CE84" i="18"/>
  <c r="CE85" i="18"/>
  <c r="CE86" i="18"/>
  <c r="CE87" i="18"/>
  <c r="CE89" i="18"/>
  <c r="CE88" i="18"/>
  <c r="CE90" i="18"/>
  <c r="CE91" i="18"/>
  <c r="CE92" i="18"/>
  <c r="CE95" i="18"/>
  <c r="CE93" i="18"/>
  <c r="CE96" i="18"/>
  <c r="CE94" i="18"/>
  <c r="CE99" i="18"/>
  <c r="CE97" i="18"/>
  <c r="CE98" i="18"/>
  <c r="CE101" i="18"/>
  <c r="CE102" i="18"/>
  <c r="CE100" i="18"/>
  <c r="CE104" i="18"/>
  <c r="CE103" i="18"/>
  <c r="CE105" i="18"/>
  <c r="CE106" i="18"/>
  <c r="CE108" i="18"/>
  <c r="CE107" i="18"/>
  <c r="CE110" i="18"/>
  <c r="CE109" i="18"/>
  <c r="CE111" i="18"/>
  <c r="CE112" i="18"/>
  <c r="CE113" i="18"/>
  <c r="CE114" i="18"/>
  <c r="CE116" i="18"/>
  <c r="CE115" i="18"/>
  <c r="CE117" i="18"/>
  <c r="CE119" i="18"/>
  <c r="CE118" i="18"/>
  <c r="CE120" i="18"/>
  <c r="CE121" i="18"/>
  <c r="CE122" i="18"/>
  <c r="CE123" i="18"/>
  <c r="CE127" i="18"/>
  <c r="CE124" i="18"/>
  <c r="CE125" i="18"/>
  <c r="CE126" i="18"/>
  <c r="CE128" i="18"/>
  <c r="CE131" i="18"/>
  <c r="CE129" i="18"/>
  <c r="CE130" i="18"/>
  <c r="CE132" i="18"/>
  <c r="CE133" i="18"/>
  <c r="CE135" i="18"/>
  <c r="CE134" i="18"/>
  <c r="CE137" i="18"/>
  <c r="CE136" i="18"/>
  <c r="CE138" i="18"/>
  <c r="CE139" i="18"/>
  <c r="CE141" i="18"/>
  <c r="CE140" i="18"/>
  <c r="CE142" i="18"/>
  <c r="CE144" i="18"/>
  <c r="CE143" i="18"/>
  <c r="CE145" i="18"/>
  <c r="CE146" i="18"/>
  <c r="CE147" i="18"/>
  <c r="CE149" i="18"/>
  <c r="CE148" i="18"/>
  <c r="CE150" i="18"/>
  <c r="CE151" i="18"/>
  <c r="CE152" i="18"/>
  <c r="CE153" i="18"/>
  <c r="CE154" i="18"/>
  <c r="CE156" i="18"/>
  <c r="CE155" i="18"/>
  <c r="CE157" i="18"/>
  <c r="CE159" i="18"/>
  <c r="CE158" i="18"/>
  <c r="CE161" i="18"/>
  <c r="CE160" i="18"/>
  <c r="CE162" i="18"/>
  <c r="CE165" i="18"/>
  <c r="CE163" i="18"/>
  <c r="CE164" i="18"/>
  <c r="CE168" i="18"/>
  <c r="CE167" i="18"/>
  <c r="CE166" i="18"/>
  <c r="CE171" i="18"/>
  <c r="CE169" i="18"/>
  <c r="CE170" i="18"/>
  <c r="CE174" i="18"/>
  <c r="CE173" i="18"/>
  <c r="CE172" i="18"/>
  <c r="CE177" i="18"/>
  <c r="CE175" i="18"/>
  <c r="CE176" i="18"/>
  <c r="CE179" i="18"/>
  <c r="CE178" i="18"/>
  <c r="CE180" i="18"/>
  <c r="CE181" i="18"/>
  <c r="CE183" i="18"/>
  <c r="CE184" i="18"/>
  <c r="CE182" i="18"/>
  <c r="CE186" i="18"/>
  <c r="CE185" i="18"/>
  <c r="CE187" i="18"/>
  <c r="CE188" i="18"/>
  <c r="CE189" i="18"/>
  <c r="CQ207" i="34"/>
  <c r="CV206" i="34"/>
  <c r="DA206" i="34" s="1"/>
  <c r="DB206" i="34" s="1"/>
  <c r="CG5" i="18"/>
  <c r="CG3" i="18"/>
  <c r="CG4" i="18"/>
  <c r="CG6" i="18"/>
  <c r="CG8" i="18"/>
  <c r="CG7" i="18"/>
  <c r="CG9" i="18"/>
  <c r="CG10" i="18"/>
  <c r="CG11" i="18"/>
  <c r="CG12" i="18"/>
  <c r="CG13" i="18"/>
  <c r="CG14" i="18"/>
  <c r="CG15" i="18"/>
  <c r="CG16" i="18"/>
  <c r="CG17" i="18"/>
  <c r="CG19" i="18"/>
  <c r="CG18" i="18"/>
  <c r="CG20" i="18"/>
  <c r="CG21" i="18"/>
  <c r="CG22" i="18"/>
  <c r="CG23" i="18"/>
  <c r="CG24" i="18"/>
  <c r="CG25" i="18"/>
  <c r="CG27" i="18"/>
  <c r="CG26" i="18"/>
  <c r="CG28" i="18"/>
  <c r="CG30" i="18"/>
  <c r="CG29" i="18"/>
  <c r="CG31" i="18"/>
  <c r="CG32" i="18"/>
  <c r="CG33" i="18"/>
  <c r="CG34" i="18"/>
  <c r="CG35" i="18"/>
  <c r="CG37" i="18"/>
  <c r="CG36" i="18"/>
  <c r="CG38" i="18"/>
  <c r="CG39" i="18"/>
  <c r="CG40" i="18"/>
  <c r="CG41" i="18"/>
  <c r="CG44" i="18"/>
  <c r="CG42" i="18"/>
  <c r="CG43" i="18"/>
  <c r="CG45" i="18"/>
  <c r="CG46" i="18"/>
  <c r="CG47" i="18"/>
  <c r="CG49" i="18"/>
  <c r="CG48" i="18"/>
  <c r="CG51" i="18"/>
  <c r="CG50" i="18"/>
  <c r="CG54" i="18"/>
  <c r="CG52" i="18"/>
  <c r="CG53" i="18"/>
  <c r="CG56" i="18"/>
  <c r="CG55" i="18"/>
  <c r="CG59" i="18"/>
  <c r="CG57" i="18"/>
  <c r="CG58" i="18"/>
  <c r="CG60" i="18"/>
  <c r="CG61" i="18"/>
  <c r="CG62" i="18"/>
  <c r="CG63" i="18"/>
  <c r="CG65" i="18"/>
  <c r="CG64" i="18"/>
  <c r="CG66" i="18"/>
  <c r="CG67" i="18"/>
  <c r="CG68" i="18"/>
  <c r="CG69" i="18"/>
  <c r="CG70" i="18"/>
  <c r="CG71" i="18"/>
  <c r="CG72" i="18"/>
  <c r="CG73" i="18"/>
  <c r="CG74" i="18"/>
  <c r="CG75" i="18"/>
  <c r="CG76" i="18"/>
  <c r="CG77" i="18"/>
  <c r="CG79" i="18"/>
  <c r="CG80" i="18"/>
  <c r="CG78" i="18"/>
  <c r="CG82" i="18"/>
  <c r="CG84" i="18"/>
  <c r="CG83" i="18"/>
  <c r="CG81" i="18"/>
  <c r="CG85" i="18"/>
  <c r="CG86" i="18"/>
  <c r="CG88" i="18"/>
  <c r="CG89" i="18"/>
  <c r="CG87" i="18"/>
  <c r="CG91" i="18"/>
  <c r="CG92" i="18"/>
  <c r="CG90" i="18"/>
  <c r="CG93" i="18"/>
  <c r="CG96" i="18"/>
  <c r="CG95" i="18"/>
  <c r="CG97" i="18"/>
  <c r="CG94" i="18"/>
  <c r="CG98" i="18"/>
  <c r="CG99" i="18"/>
  <c r="CG101" i="18"/>
  <c r="CG100" i="18"/>
  <c r="CG102" i="18"/>
  <c r="CG103" i="18"/>
  <c r="CG105" i="18"/>
  <c r="CG106" i="18"/>
  <c r="CG104" i="18"/>
  <c r="CG107" i="18"/>
  <c r="CG108" i="18"/>
  <c r="CG109" i="18"/>
  <c r="CG111" i="18"/>
  <c r="CG110" i="18"/>
  <c r="CG112" i="18"/>
  <c r="CG114" i="18"/>
  <c r="CG113" i="18"/>
  <c r="CG117" i="18"/>
  <c r="CG115" i="18"/>
  <c r="CG116" i="18"/>
  <c r="CG119" i="18"/>
  <c r="CG118" i="18"/>
  <c r="CG120" i="18"/>
  <c r="CG122" i="18"/>
  <c r="CG121" i="18"/>
  <c r="CG123" i="18"/>
  <c r="CG126" i="18"/>
  <c r="CG125" i="18"/>
  <c r="CG124" i="18"/>
  <c r="CG128" i="18"/>
  <c r="CG127" i="18"/>
  <c r="CG129" i="18"/>
  <c r="CG130" i="18"/>
  <c r="CG131" i="18"/>
  <c r="CG133" i="18"/>
  <c r="CG134" i="18"/>
  <c r="CG132" i="18"/>
  <c r="CG135" i="18"/>
  <c r="CG136" i="18"/>
  <c r="CG138" i="18"/>
  <c r="CG137" i="18"/>
  <c r="CG139" i="18"/>
  <c r="CG140" i="18"/>
  <c r="CG141" i="18"/>
  <c r="CG144" i="18"/>
  <c r="CG142" i="18"/>
  <c r="CG143" i="18"/>
  <c r="CG145" i="18"/>
  <c r="CG148" i="18"/>
  <c r="CG146" i="18"/>
  <c r="CG147" i="18"/>
  <c r="CG151" i="18"/>
  <c r="CG149" i="18"/>
  <c r="CG150" i="18"/>
  <c r="CG152" i="18"/>
  <c r="CG153" i="18"/>
  <c r="CG154" i="18"/>
  <c r="CG155" i="18"/>
  <c r="CG156" i="18"/>
  <c r="CG159" i="18"/>
  <c r="CG158" i="18"/>
  <c r="CG157" i="18"/>
  <c r="CG161" i="18"/>
  <c r="CG160" i="18"/>
  <c r="CG162" i="18"/>
  <c r="CG163" i="18"/>
  <c r="CG164" i="18"/>
  <c r="CG165" i="18"/>
  <c r="CG166" i="18"/>
  <c r="CG168" i="18"/>
  <c r="CG169" i="18"/>
  <c r="CG167" i="18"/>
  <c r="CG170" i="18"/>
  <c r="CG171" i="18"/>
  <c r="CG172" i="18"/>
  <c r="CG175" i="18"/>
  <c r="CG174" i="18"/>
  <c r="CG173" i="18"/>
  <c r="CG178" i="18"/>
  <c r="CG176" i="18"/>
  <c r="CG177" i="18"/>
  <c r="CG179" i="18"/>
  <c r="CG182" i="18"/>
  <c r="CG180" i="18"/>
  <c r="CG181" i="18"/>
  <c r="CG184" i="18"/>
  <c r="CG183" i="18"/>
  <c r="CG185" i="18"/>
  <c r="CG186" i="18"/>
  <c r="CG187" i="18"/>
  <c r="CG189" i="18"/>
  <c r="CG188" i="18"/>
  <c r="CQ208" i="22"/>
  <c r="CV207" i="22"/>
  <c r="BR207" i="34"/>
  <c r="BQ207" i="34"/>
  <c r="BY207" i="34"/>
  <c r="CD207" i="34" s="1"/>
  <c r="BQ208" i="22"/>
  <c r="BR208" i="22"/>
  <c r="BY208" i="22"/>
  <c r="BR207" i="33"/>
  <c r="BQ207" i="33"/>
  <c r="BY207" i="33"/>
  <c r="CD207" i="33" s="1"/>
  <c r="CQ207" i="33"/>
  <c r="CV206" i="33"/>
  <c r="DA206" i="33" s="1"/>
  <c r="DB206" i="33" s="1"/>
  <c r="DB205" i="33"/>
  <c r="AA208" i="34"/>
  <c r="AC208" i="34"/>
  <c r="BZ208" i="34" s="1"/>
  <c r="N208" i="34"/>
  <c r="AB208" i="34"/>
  <c r="N208" i="33"/>
  <c r="AA208" i="33"/>
  <c r="AC208" i="33"/>
  <c r="BZ208" i="33" s="1"/>
  <c r="AB208" i="33"/>
  <c r="AB209" i="22"/>
  <c r="AA209" i="22"/>
  <c r="AC209" i="22"/>
  <c r="BZ209" i="22" s="1"/>
  <c r="G35" i="37"/>
  <c r="E35" i="37"/>
  <c r="L467" i="33" l="1"/>
  <c r="N466" i="33"/>
  <c r="BR208" i="34"/>
  <c r="BQ208" i="34"/>
  <c r="BY208" i="34"/>
  <c r="CD208" i="34" s="1"/>
  <c r="CF3" i="18"/>
  <c r="CF4" i="18"/>
  <c r="CF5" i="18"/>
  <c r="CF6" i="18"/>
  <c r="CF7" i="18"/>
  <c r="CF8" i="18"/>
  <c r="CF9" i="18"/>
  <c r="CF10" i="18"/>
  <c r="CF11" i="18"/>
  <c r="CF12" i="18"/>
  <c r="CF14" i="18"/>
  <c r="CF13" i="18"/>
  <c r="CF15" i="18"/>
  <c r="CF16" i="18"/>
  <c r="CF17" i="18"/>
  <c r="CF18" i="18"/>
  <c r="CF19" i="18"/>
  <c r="CF20" i="18"/>
  <c r="CF21" i="18"/>
  <c r="CF23" i="18"/>
  <c r="CF22" i="18"/>
  <c r="CF26" i="18"/>
  <c r="CF24" i="18"/>
  <c r="CF25" i="18"/>
  <c r="CF27" i="18"/>
  <c r="CF28" i="18"/>
  <c r="CF29" i="18"/>
  <c r="CF30" i="18"/>
  <c r="CF31" i="18"/>
  <c r="CF32" i="18"/>
  <c r="CF33" i="18"/>
  <c r="CF34" i="18"/>
  <c r="CF35" i="18"/>
  <c r="CF36" i="18"/>
  <c r="CF37" i="18"/>
  <c r="CF38" i="18"/>
  <c r="CF40" i="18"/>
  <c r="CF41" i="18"/>
  <c r="CF39" i="18"/>
  <c r="CF42" i="18"/>
  <c r="CF43" i="18"/>
  <c r="CF44" i="18"/>
  <c r="CF45" i="18"/>
  <c r="CF46" i="18"/>
  <c r="CF48" i="18"/>
  <c r="CF47" i="18"/>
  <c r="CF49" i="18"/>
  <c r="CF50" i="18"/>
  <c r="CF52" i="18"/>
  <c r="CF51" i="18"/>
  <c r="CF53" i="18"/>
  <c r="CF55" i="18"/>
  <c r="CF54" i="18"/>
  <c r="CF57" i="18"/>
  <c r="CF56" i="18"/>
  <c r="CF58" i="18"/>
  <c r="CF59" i="18"/>
  <c r="CF60" i="18"/>
  <c r="CF61" i="18"/>
  <c r="CF62" i="18"/>
  <c r="CF63" i="18"/>
  <c r="CF65" i="18"/>
  <c r="CF64" i="18"/>
  <c r="CF66" i="18"/>
  <c r="CF67" i="18"/>
  <c r="CF68" i="18"/>
  <c r="CF69" i="18"/>
  <c r="CF70" i="18"/>
  <c r="CF72" i="18"/>
  <c r="CF71" i="18"/>
  <c r="CF73" i="18"/>
  <c r="CF74" i="18"/>
  <c r="CF75" i="18"/>
  <c r="CF77" i="18"/>
  <c r="CF76" i="18"/>
  <c r="CF79" i="18"/>
  <c r="CF78" i="18"/>
  <c r="CF82" i="18"/>
  <c r="CF83" i="18"/>
  <c r="CF81" i="18"/>
  <c r="CF85" i="18"/>
  <c r="CF80" i="18"/>
  <c r="CF84" i="18"/>
  <c r="CF86" i="18"/>
  <c r="CF90" i="18"/>
  <c r="CF87" i="18"/>
  <c r="CF89" i="18"/>
  <c r="CF88" i="18"/>
  <c r="CF92" i="18"/>
  <c r="CF91" i="18"/>
  <c r="CF93" i="18"/>
  <c r="CF95" i="18"/>
  <c r="CF94" i="18"/>
  <c r="CF96" i="18"/>
  <c r="CF98" i="18"/>
  <c r="CF97" i="18"/>
  <c r="CF99" i="18"/>
  <c r="CF100" i="18"/>
  <c r="CF101" i="18"/>
  <c r="CF104" i="18"/>
  <c r="CF103" i="18"/>
  <c r="CF102" i="18"/>
  <c r="CF105" i="18"/>
  <c r="CF106" i="18"/>
  <c r="CF107" i="18"/>
  <c r="CF108" i="18"/>
  <c r="CF109" i="18"/>
  <c r="CF111" i="18"/>
  <c r="CF112" i="18"/>
  <c r="CF115" i="18"/>
  <c r="CF110" i="18"/>
  <c r="CF113" i="18"/>
  <c r="CF114" i="18"/>
  <c r="CF116" i="18"/>
  <c r="CF117" i="18"/>
  <c r="CF119" i="18"/>
  <c r="CF118" i="18"/>
  <c r="CF120" i="18"/>
  <c r="CF121" i="18"/>
  <c r="CF123" i="18"/>
  <c r="CF125" i="18"/>
  <c r="CF122" i="18"/>
  <c r="CF124" i="18"/>
  <c r="CF128" i="18"/>
  <c r="CF126" i="18"/>
  <c r="CF127" i="18"/>
  <c r="CF130" i="18"/>
  <c r="CF129" i="18"/>
  <c r="CF131" i="18"/>
  <c r="CF132" i="18"/>
  <c r="CF133" i="18"/>
  <c r="CF135" i="18"/>
  <c r="CF134" i="18"/>
  <c r="CF136" i="18"/>
  <c r="CF138" i="18"/>
  <c r="CF137" i="18"/>
  <c r="CF139" i="18"/>
  <c r="CF140" i="18"/>
  <c r="CF142" i="18"/>
  <c r="CF141" i="18"/>
  <c r="CF143" i="18"/>
  <c r="CF144" i="18"/>
  <c r="CF146" i="18"/>
  <c r="CF145" i="18"/>
  <c r="CF148" i="18"/>
  <c r="CF147" i="18"/>
  <c r="CF149" i="18"/>
  <c r="CF151" i="18"/>
  <c r="CF150" i="18"/>
  <c r="CF153" i="18"/>
  <c r="CF152" i="18"/>
  <c r="CF154" i="18"/>
  <c r="CF155" i="18"/>
  <c r="CF157" i="18"/>
  <c r="CF156" i="18"/>
  <c r="CF158" i="18"/>
  <c r="CF160" i="18"/>
  <c r="CF161" i="18"/>
  <c r="CF159" i="18"/>
  <c r="CF162" i="18"/>
  <c r="CF164" i="18"/>
  <c r="CF163" i="18"/>
  <c r="CF166" i="18"/>
  <c r="CF169" i="18"/>
  <c r="CF167" i="18"/>
  <c r="CF165" i="18"/>
  <c r="CF168" i="18"/>
  <c r="CF171" i="18"/>
  <c r="CF170" i="18"/>
  <c r="CF172" i="18"/>
  <c r="CF174" i="18"/>
  <c r="CF173" i="18"/>
  <c r="CF175" i="18"/>
  <c r="CF176" i="18"/>
  <c r="CF178" i="18"/>
  <c r="CF177" i="18"/>
  <c r="CF181" i="18"/>
  <c r="CF179" i="18"/>
  <c r="CF180" i="18"/>
  <c r="CF183" i="18"/>
  <c r="CF182" i="18"/>
  <c r="CF184" i="18"/>
  <c r="CF185" i="18"/>
  <c r="CF186" i="18"/>
  <c r="CF187" i="18"/>
  <c r="CF188" i="18"/>
  <c r="CF189" i="18"/>
  <c r="CQ209" i="22"/>
  <c r="CV208" i="22"/>
  <c r="CQ208" i="34"/>
  <c r="CV207" i="34"/>
  <c r="DA207" i="34" s="1"/>
  <c r="DB207" i="34" s="1"/>
  <c r="CD208" i="22"/>
  <c r="BR209" i="22"/>
  <c r="BQ209" i="22"/>
  <c r="BY209" i="22"/>
  <c r="CV207" i="33"/>
  <c r="DA207" i="33" s="1"/>
  <c r="CQ208" i="33"/>
  <c r="BQ208" i="33"/>
  <c r="BR208" i="33"/>
  <c r="BY208" i="33"/>
  <c r="CD208" i="33" s="1"/>
  <c r="AA209" i="34"/>
  <c r="N209" i="34"/>
  <c r="AC209" i="34"/>
  <c r="BZ209" i="34" s="1"/>
  <c r="AB209" i="34"/>
  <c r="AB209" i="33"/>
  <c r="AA209" i="33"/>
  <c r="N209" i="33"/>
  <c r="AC209" i="33"/>
  <c r="BZ209" i="33" s="1"/>
  <c r="AA210" i="22"/>
  <c r="AC210" i="22"/>
  <c r="BZ210" i="22" s="1"/>
  <c r="AB210" i="22"/>
  <c r="M35" i="37"/>
  <c r="N35" i="37"/>
  <c r="N467" i="33" l="1"/>
  <c r="L468" i="33"/>
  <c r="BR210" i="22"/>
  <c r="BQ210" i="22"/>
  <c r="BY210" i="22"/>
  <c r="CD209" i="22"/>
  <c r="CQ210" i="22"/>
  <c r="CV209" i="22"/>
  <c r="BR209" i="34"/>
  <c r="BQ209" i="34"/>
  <c r="BY209" i="34"/>
  <c r="CD209" i="34" s="1"/>
  <c r="CV208" i="34"/>
  <c r="DA208" i="34" s="1"/>
  <c r="CQ209" i="34"/>
  <c r="BR209" i="33"/>
  <c r="BQ209" i="33"/>
  <c r="BY209" i="33"/>
  <c r="CD209" i="33" s="1"/>
  <c r="DB207" i="33"/>
  <c r="CV208" i="33"/>
  <c r="CQ209" i="33"/>
  <c r="DA208" i="33"/>
  <c r="AA210" i="34"/>
  <c r="AB210" i="34"/>
  <c r="N210" i="34"/>
  <c r="AC210" i="34"/>
  <c r="BZ210" i="34" s="1"/>
  <c r="AB210" i="33"/>
  <c r="N210" i="33"/>
  <c r="AC210" i="33"/>
  <c r="BZ210" i="33" s="1"/>
  <c r="AA210" i="33"/>
  <c r="AC211" i="22"/>
  <c r="BZ211" i="22" s="1"/>
  <c r="AA211" i="22"/>
  <c r="AB211" i="22"/>
  <c r="L469" i="33" l="1"/>
  <c r="N469" i="33" s="1"/>
  <c r="N468" i="33"/>
  <c r="DB208" i="34"/>
  <c r="CQ210" i="34"/>
  <c r="CV209" i="34"/>
  <c r="DA209" i="34" s="1"/>
  <c r="CD210" i="22"/>
  <c r="BR211" i="22"/>
  <c r="BQ211" i="22"/>
  <c r="BY211" i="22"/>
  <c r="CV210" i="22"/>
  <c r="CQ211" i="22"/>
  <c r="BR210" i="34"/>
  <c r="BQ210" i="34"/>
  <c r="BY210" i="34"/>
  <c r="CD210" i="34" s="1"/>
  <c r="CV209" i="33"/>
  <c r="DA209" i="33" s="1"/>
  <c r="DB209" i="33" s="1"/>
  <c r="CQ210" i="33"/>
  <c r="DB208" i="33"/>
  <c r="BR210" i="33"/>
  <c r="BQ210" i="33"/>
  <c r="BY210" i="33"/>
  <c r="CD210" i="33" s="1"/>
  <c r="AA211" i="34"/>
  <c r="N211" i="34"/>
  <c r="AB211" i="34"/>
  <c r="AC211" i="34"/>
  <c r="BZ211" i="34" s="1"/>
  <c r="N211" i="33"/>
  <c r="AA211" i="33"/>
  <c r="AC211" i="33"/>
  <c r="BZ211" i="33" s="1"/>
  <c r="AB211" i="33"/>
  <c r="AB212" i="22"/>
  <c r="AA212" i="22"/>
  <c r="CV201" i="22" s="1"/>
  <c r="AC212" i="22"/>
  <c r="BZ212" i="22" s="1"/>
  <c r="DB209" i="34" l="1"/>
  <c r="CQ212" i="22"/>
  <c r="CV210" i="34"/>
  <c r="DA210" i="34" s="1"/>
  <c r="DB210" i="34" s="1"/>
  <c r="CQ211" i="34"/>
  <c r="CD211" i="22"/>
  <c r="BQ211" i="34"/>
  <c r="BR211" i="34"/>
  <c r="BY211" i="34"/>
  <c r="CD211" i="34" s="1"/>
  <c r="BQ212" i="22"/>
  <c r="BR212" i="22"/>
  <c r="BY212" i="22"/>
  <c r="CQ211" i="33"/>
  <c r="CV210" i="33"/>
  <c r="DA210" i="33" s="1"/>
  <c r="DB210" i="33" s="1"/>
  <c r="BR211" i="33"/>
  <c r="BQ211" i="33"/>
  <c r="BY211" i="33"/>
  <c r="CD211" i="33" s="1"/>
  <c r="AC212" i="34"/>
  <c r="BZ212" i="34" s="1"/>
  <c r="N212" i="34"/>
  <c r="AB212" i="34"/>
  <c r="AA212" i="34"/>
  <c r="N212" i="33"/>
  <c r="AA212" i="33"/>
  <c r="AC212" i="33"/>
  <c r="BZ212" i="33" s="1"/>
  <c r="AB212" i="33"/>
  <c r="AB213" i="22"/>
  <c r="AA213" i="22"/>
  <c r="CV211" i="22" s="1"/>
  <c r="AC213" i="22"/>
  <c r="BZ213" i="22" s="1"/>
  <c r="CQ213" i="22" l="1"/>
  <c r="CV212" i="22"/>
  <c r="BQ212" i="34"/>
  <c r="BR212" i="34"/>
  <c r="BY212" i="34"/>
  <c r="CD212" i="34" s="1"/>
  <c r="BR213" i="22"/>
  <c r="BQ213" i="22"/>
  <c r="BY213" i="22"/>
  <c r="CQ212" i="34"/>
  <c r="CV211" i="34"/>
  <c r="DA211" i="34" s="1"/>
  <c r="CD212" i="22"/>
  <c r="CQ212" i="33"/>
  <c r="CV211" i="33"/>
  <c r="DA211" i="33" s="1"/>
  <c r="BQ212" i="33"/>
  <c r="BR212" i="33"/>
  <c r="BY212" i="33"/>
  <c r="CD212" i="33" s="1"/>
  <c r="AC213" i="34"/>
  <c r="BZ213" i="34" s="1"/>
  <c r="AB213" i="34"/>
  <c r="N213" i="34"/>
  <c r="AA213" i="34"/>
  <c r="AB213" i="33"/>
  <c r="AA213" i="33"/>
  <c r="AC213" i="33"/>
  <c r="BZ213" i="33" s="1"/>
  <c r="N213" i="33"/>
  <c r="AB214" i="22"/>
  <c r="AC214" i="22"/>
  <c r="BZ214" i="22" s="1"/>
  <c r="AA214" i="22"/>
  <c r="BR214" i="22" l="1"/>
  <c r="BQ214" i="22"/>
  <c r="BY214" i="22"/>
  <c r="CV213" i="22"/>
  <c r="CQ214" i="22"/>
  <c r="CQ213" i="34"/>
  <c r="CV212" i="34"/>
  <c r="DA212" i="34" s="1"/>
  <c r="BQ213" i="34"/>
  <c r="BR213" i="34"/>
  <c r="BY213" i="34"/>
  <c r="CD213" i="34" s="1"/>
  <c r="CD213" i="22"/>
  <c r="DB211" i="34"/>
  <c r="BR213" i="33"/>
  <c r="BQ213" i="33"/>
  <c r="BY213" i="33"/>
  <c r="CD213" i="33" s="1"/>
  <c r="CV212" i="33"/>
  <c r="DA212" i="33" s="1"/>
  <c r="CQ213" i="33"/>
  <c r="DB211" i="33"/>
  <c r="N214" i="34"/>
  <c r="AA214" i="34"/>
  <c r="AC214" i="34"/>
  <c r="BZ214" i="34" s="1"/>
  <c r="AB214" i="34"/>
  <c r="AB214" i="33"/>
  <c r="AC214" i="33"/>
  <c r="BZ214" i="33" s="1"/>
  <c r="N214" i="33"/>
  <c r="AA214" i="33"/>
  <c r="AA215" i="22"/>
  <c r="AB215" i="22"/>
  <c r="AC215" i="22"/>
  <c r="BZ215" i="22" s="1"/>
  <c r="DB212" i="34" l="1"/>
  <c r="CV214" i="22"/>
  <c r="CQ215" i="22"/>
  <c r="CQ214" i="34"/>
  <c r="CV213" i="34"/>
  <c r="DA213" i="34" s="1"/>
  <c r="BR215" i="22"/>
  <c r="BQ215" i="22"/>
  <c r="BY215" i="22"/>
  <c r="CD214" i="22"/>
  <c r="BR214" i="34"/>
  <c r="BQ214" i="34"/>
  <c r="BY214" i="34"/>
  <c r="CD214" i="34" s="1"/>
  <c r="DB212" i="33"/>
  <c r="CQ214" i="33"/>
  <c r="CV213" i="33"/>
  <c r="DA213" i="33" s="1"/>
  <c r="DB213" i="33" s="1"/>
  <c r="BR214" i="33"/>
  <c r="BQ214" i="33"/>
  <c r="BY214" i="33"/>
  <c r="CD214" i="33" s="1"/>
  <c r="AA215" i="34"/>
  <c r="AB215" i="34"/>
  <c r="N215" i="34"/>
  <c r="AC215" i="34"/>
  <c r="BZ215" i="34" s="1"/>
  <c r="N215" i="33"/>
  <c r="AB215" i="33"/>
  <c r="AC215" i="33"/>
  <c r="BZ215" i="33" s="1"/>
  <c r="AA215" i="33"/>
  <c r="AB216" i="22"/>
  <c r="AA216" i="22"/>
  <c r="AC216" i="22"/>
  <c r="BZ216" i="22" s="1"/>
  <c r="CD215" i="22" l="1"/>
  <c r="BR215" i="34"/>
  <c r="BQ215" i="34"/>
  <c r="BY215" i="34"/>
  <c r="CD215" i="34" s="1"/>
  <c r="CQ216" i="22"/>
  <c r="CV215" i="22"/>
  <c r="BQ216" i="22"/>
  <c r="BR216" i="22"/>
  <c r="BY216" i="22"/>
  <c r="CV214" i="34"/>
  <c r="DA214" i="34" s="1"/>
  <c r="CQ215" i="34"/>
  <c r="DB213" i="34"/>
  <c r="CV214" i="33"/>
  <c r="DA214" i="33" s="1"/>
  <c r="DB214" i="33" s="1"/>
  <c r="CQ215" i="33"/>
  <c r="BR215" i="33"/>
  <c r="BQ215" i="33"/>
  <c r="BY215" i="33"/>
  <c r="CD215" i="33" s="1"/>
  <c r="AB216" i="34"/>
  <c r="AA216" i="34"/>
  <c r="AC216" i="34"/>
  <c r="BZ216" i="34" s="1"/>
  <c r="N216" i="34"/>
  <c r="N216" i="33"/>
  <c r="AA216" i="33"/>
  <c r="AC216" i="33"/>
  <c r="BZ216" i="33" s="1"/>
  <c r="AB216" i="33"/>
  <c r="AB217" i="22"/>
  <c r="AA217" i="22"/>
  <c r="AC217" i="22"/>
  <c r="BZ217" i="22" s="1"/>
  <c r="CD216" i="22" l="1"/>
  <c r="BR217" i="22"/>
  <c r="BQ217" i="22"/>
  <c r="BY217" i="22"/>
  <c r="BR216" i="34"/>
  <c r="BQ216" i="34"/>
  <c r="BY216" i="34"/>
  <c r="CD216" i="34" s="1"/>
  <c r="DB214" i="34"/>
  <c r="CQ217" i="22"/>
  <c r="CV216" i="22"/>
  <c r="CV215" i="34"/>
  <c r="DA215" i="34" s="1"/>
  <c r="DB215" i="34" s="1"/>
  <c r="CQ216" i="34"/>
  <c r="CV215" i="33"/>
  <c r="DA215" i="33" s="1"/>
  <c r="CQ216" i="33"/>
  <c r="BR216" i="33"/>
  <c r="BQ216" i="33"/>
  <c r="BY216" i="33"/>
  <c r="CD216" i="33" s="1"/>
  <c r="AC217" i="34"/>
  <c r="BZ217" i="34" s="1"/>
  <c r="AB217" i="34"/>
  <c r="N217" i="34"/>
  <c r="AA217" i="34"/>
  <c r="AB217" i="33"/>
  <c r="AA217" i="33"/>
  <c r="N217" i="33"/>
  <c r="AC217" i="33"/>
  <c r="BZ217" i="33" s="1"/>
  <c r="AA218" i="22"/>
  <c r="AC218" i="22"/>
  <c r="BZ218" i="22" s="1"/>
  <c r="AB218" i="22"/>
  <c r="BQ217" i="34" l="1"/>
  <c r="BR217" i="34"/>
  <c r="BY217" i="34"/>
  <c r="CD217" i="34" s="1"/>
  <c r="BR218" i="22"/>
  <c r="BQ218" i="22"/>
  <c r="BY218" i="22"/>
  <c r="CD217" i="22"/>
  <c r="CQ217" i="34"/>
  <c r="CV216" i="34"/>
  <c r="DA216" i="34" s="1"/>
  <c r="CV217" i="22"/>
  <c r="CQ218" i="22"/>
  <c r="CQ217" i="33"/>
  <c r="CV216" i="33"/>
  <c r="DA216" i="33"/>
  <c r="BR217" i="33"/>
  <c r="BQ217" i="33"/>
  <c r="BY217" i="33"/>
  <c r="CD217" i="33" s="1"/>
  <c r="DB215" i="33"/>
  <c r="AC218" i="34"/>
  <c r="BZ218" i="34" s="1"/>
  <c r="AB218" i="34"/>
  <c r="N218" i="34"/>
  <c r="AA218" i="34"/>
  <c r="AB218" i="33"/>
  <c r="N218" i="33"/>
  <c r="AC218" i="33"/>
  <c r="BZ218" i="33" s="1"/>
  <c r="AA218" i="33"/>
  <c r="AC219" i="22"/>
  <c r="BZ219" i="22" s="1"/>
  <c r="AA219" i="22"/>
  <c r="AB219" i="22"/>
  <c r="CD218" i="22" l="1"/>
  <c r="BR219" i="22"/>
  <c r="BQ219" i="22"/>
  <c r="BY219" i="22"/>
  <c r="CV217" i="34"/>
  <c r="DA217" i="34" s="1"/>
  <c r="CQ218" i="34"/>
  <c r="DB216" i="34"/>
  <c r="CV218" i="22"/>
  <c r="CQ219" i="22"/>
  <c r="BR218" i="34"/>
  <c r="BQ218" i="34"/>
  <c r="BY218" i="34"/>
  <c r="CD218" i="34" s="1"/>
  <c r="CQ218" i="33"/>
  <c r="CV217" i="33"/>
  <c r="DA217" i="33" s="1"/>
  <c r="BR218" i="33"/>
  <c r="BQ218" i="33"/>
  <c r="BY218" i="33"/>
  <c r="CD218" i="33" s="1"/>
  <c r="DB216" i="33"/>
  <c r="AA219" i="34"/>
  <c r="N219" i="34"/>
  <c r="AC219" i="34"/>
  <c r="BZ219" i="34" s="1"/>
  <c r="AB219" i="34"/>
  <c r="N219" i="33"/>
  <c r="AA219" i="33"/>
  <c r="AB219" i="33"/>
  <c r="AC219" i="33"/>
  <c r="BZ219" i="33" s="1"/>
  <c r="AA220" i="22"/>
  <c r="AB220" i="22"/>
  <c r="AC220" i="22"/>
  <c r="BZ220" i="22" s="1"/>
  <c r="DB217" i="34" l="1"/>
  <c r="BQ220" i="22"/>
  <c r="BR220" i="22"/>
  <c r="BY220" i="22"/>
  <c r="CD220" i="22" s="1"/>
  <c r="CV219" i="22"/>
  <c r="CQ220" i="22"/>
  <c r="BQ219" i="34"/>
  <c r="BR219" i="34"/>
  <c r="BY219" i="34"/>
  <c r="CD219" i="34" s="1"/>
  <c r="CV218" i="34"/>
  <c r="DA218" i="34" s="1"/>
  <c r="CQ219" i="34"/>
  <c r="CD219" i="22"/>
  <c r="DB217" i="33"/>
  <c r="CQ219" i="33"/>
  <c r="CV218" i="33"/>
  <c r="DA218" i="33" s="1"/>
  <c r="DB218" i="33" s="1"/>
  <c r="BR219" i="33"/>
  <c r="BQ219" i="33"/>
  <c r="BY219" i="33"/>
  <c r="CD219" i="33" s="1"/>
  <c r="AB220" i="34"/>
  <c r="AA220" i="34"/>
  <c r="AC220" i="34"/>
  <c r="BZ220" i="34" s="1"/>
  <c r="N220" i="34"/>
  <c r="N220" i="33"/>
  <c r="AA220" i="33"/>
  <c r="AC220" i="33"/>
  <c r="BZ220" i="33" s="1"/>
  <c r="AB220" i="33"/>
  <c r="AB221" i="22"/>
  <c r="AC221" i="22"/>
  <c r="BZ221" i="22" s="1"/>
  <c r="AA221" i="22"/>
  <c r="BR221" i="22" l="1"/>
  <c r="BQ221" i="22"/>
  <c r="BY221" i="22"/>
  <c r="CQ221" i="22"/>
  <c r="CV220" i="22"/>
  <c r="CV219" i="34"/>
  <c r="DA219" i="34" s="1"/>
  <c r="CQ220" i="34"/>
  <c r="DB218" i="34"/>
  <c r="BQ220" i="34"/>
  <c r="BR220" i="34"/>
  <c r="BY220" i="34"/>
  <c r="CD220" i="34" s="1"/>
  <c r="CQ220" i="33"/>
  <c r="CV219" i="33"/>
  <c r="DA219" i="33" s="1"/>
  <c r="DB219" i="33" s="1"/>
  <c r="BR220" i="33"/>
  <c r="BQ220" i="33"/>
  <c r="BY220" i="33"/>
  <c r="CD220" i="33" s="1"/>
  <c r="AC221" i="34"/>
  <c r="BZ221" i="34" s="1"/>
  <c r="N221" i="34"/>
  <c r="AB221" i="34"/>
  <c r="AA221" i="34"/>
  <c r="AB221" i="33"/>
  <c r="AA221" i="33"/>
  <c r="AC221" i="33"/>
  <c r="BZ221" i="33" s="1"/>
  <c r="N221" i="33"/>
  <c r="AA222" i="22"/>
  <c r="CQ4" i="22" s="1"/>
  <c r="AB222" i="22"/>
  <c r="AC222" i="22"/>
  <c r="BZ222" i="22" s="1"/>
  <c r="BR222" i="22" l="1"/>
  <c r="BQ222" i="22"/>
  <c r="BY222" i="22"/>
  <c r="BR221" i="34"/>
  <c r="BQ221" i="34"/>
  <c r="BY221" i="34"/>
  <c r="CD221" i="34" s="1"/>
  <c r="CQ221" i="34"/>
  <c r="CV220" i="34"/>
  <c r="DA220" i="34" s="1"/>
  <c r="DB220" i="34" s="1"/>
  <c r="CD221" i="22"/>
  <c r="DB219" i="34"/>
  <c r="CV221" i="22"/>
  <c r="CQ222" i="22"/>
  <c r="BR221" i="33"/>
  <c r="BQ221" i="33"/>
  <c r="BY221" i="33"/>
  <c r="CD221" i="33" s="1"/>
  <c r="CV220" i="33"/>
  <c r="DA220" i="33" s="1"/>
  <c r="DB220" i="33" s="1"/>
  <c r="CQ221" i="33"/>
  <c r="AA222" i="34"/>
  <c r="AB222" i="34"/>
  <c r="N222" i="34"/>
  <c r="AC222" i="34"/>
  <c r="BZ222" i="34" s="1"/>
  <c r="AB222" i="33"/>
  <c r="AC222" i="33"/>
  <c r="BZ222" i="33" s="1"/>
  <c r="N222" i="33"/>
  <c r="AA222" i="33"/>
  <c r="F38" i="37"/>
  <c r="CX222" i="22" l="1"/>
  <c r="CQ222" i="34"/>
  <c r="CV221" i="34"/>
  <c r="DA221" i="34" s="1"/>
  <c r="CV222" i="22"/>
  <c r="BR222" i="34"/>
  <c r="BQ222" i="34"/>
  <c r="BY222" i="34"/>
  <c r="CD222" i="34" s="1"/>
  <c r="CD222" i="22"/>
  <c r="DA221" i="33"/>
  <c r="DB221" i="33" s="1"/>
  <c r="CV221" i="33"/>
  <c r="CQ222" i="33"/>
  <c r="BR222" i="33"/>
  <c r="BQ222" i="33"/>
  <c r="BY222" i="33"/>
  <c r="CD222" i="33" s="1"/>
  <c r="AB223" i="34"/>
  <c r="AA223" i="34"/>
  <c r="N223" i="34"/>
  <c r="AC223" i="34"/>
  <c r="BZ223" i="34" s="1"/>
  <c r="N223" i="33"/>
  <c r="AB223" i="33"/>
  <c r="AC223" i="33"/>
  <c r="BZ223" i="33" s="1"/>
  <c r="AA223" i="33"/>
  <c r="L38" i="37"/>
  <c r="CQ223" i="34" l="1"/>
  <c r="CV222" i="34"/>
  <c r="DA222" i="34" s="1"/>
  <c r="DB222" i="34" s="1"/>
  <c r="CW222" i="22"/>
  <c r="DB221" i="34"/>
  <c r="BQ223" i="34"/>
  <c r="BR223" i="34"/>
  <c r="BY223" i="34"/>
  <c r="CD223" i="34" s="1"/>
  <c r="BR223" i="33"/>
  <c r="BQ223" i="33"/>
  <c r="BY223" i="33"/>
  <c r="CD223" i="33" s="1"/>
  <c r="CV222" i="33"/>
  <c r="DA222" i="33" s="1"/>
  <c r="DB222" i="33" s="1"/>
  <c r="CQ223" i="33"/>
  <c r="AB224" i="34"/>
  <c r="AA224" i="34"/>
  <c r="AC224" i="34"/>
  <c r="BZ224" i="34" s="1"/>
  <c r="N224" i="34"/>
  <c r="N224" i="33"/>
  <c r="AA224" i="33"/>
  <c r="AC224" i="33"/>
  <c r="BZ224" i="33" s="1"/>
  <c r="AB224" i="33"/>
  <c r="CQ224" i="34" l="1"/>
  <c r="CV223" i="34"/>
  <c r="DA223" i="34" s="1"/>
  <c r="DB223" i="34" s="1"/>
  <c r="BR224" i="34"/>
  <c r="BQ224" i="34"/>
  <c r="BY224" i="34"/>
  <c r="CD224" i="34" s="1"/>
  <c r="CV223" i="33"/>
  <c r="DA223" i="33" s="1"/>
  <c r="DB223" i="33" s="1"/>
  <c r="CQ224" i="33"/>
  <c r="BR224" i="33"/>
  <c r="BQ224" i="33"/>
  <c r="BY224" i="33"/>
  <c r="CD224" i="33" s="1"/>
  <c r="AC225" i="34"/>
  <c r="BZ225" i="34" s="1"/>
  <c r="N225" i="34"/>
  <c r="AB225" i="34"/>
  <c r="AA225" i="34"/>
  <c r="AB225" i="33"/>
  <c r="AA225" i="33"/>
  <c r="N225" i="33"/>
  <c r="AC225" i="33"/>
  <c r="BZ225" i="33" s="1"/>
  <c r="BR225" i="34" l="1"/>
  <c r="BQ225" i="34"/>
  <c r="BY225" i="34"/>
  <c r="CD225" i="34" s="1"/>
  <c r="CQ225" i="34"/>
  <c r="CV224" i="34"/>
  <c r="DA224" i="34" s="1"/>
  <c r="BQ225" i="33"/>
  <c r="BR225" i="33"/>
  <c r="BY225" i="33"/>
  <c r="CD225" i="33" s="1"/>
  <c r="CQ225" i="33"/>
  <c r="CV224" i="33"/>
  <c r="DA224" i="33" s="1"/>
  <c r="AA226" i="34"/>
  <c r="AC226" i="34"/>
  <c r="BZ226" i="34" s="1"/>
  <c r="AB226" i="34"/>
  <c r="N226" i="34"/>
  <c r="AB226" i="33"/>
  <c r="N226" i="33"/>
  <c r="AC226" i="33"/>
  <c r="BZ226" i="33" s="1"/>
  <c r="AA226" i="33"/>
  <c r="H38" i="37"/>
  <c r="DB224" i="34" l="1"/>
  <c r="CE3" i="22"/>
  <c r="CE4" i="22"/>
  <c r="CE5" i="22"/>
  <c r="CE6" i="22"/>
  <c r="CE7" i="22"/>
  <c r="CE8" i="22"/>
  <c r="CE9" i="22"/>
  <c r="CE10" i="22"/>
  <c r="CE11" i="22"/>
  <c r="CE13" i="22"/>
  <c r="CE12" i="22"/>
  <c r="CE14" i="22"/>
  <c r="CE15" i="22"/>
  <c r="CE17" i="22"/>
  <c r="CE16" i="22"/>
  <c r="CE19" i="22"/>
  <c r="CE18" i="22"/>
  <c r="CE22" i="22"/>
  <c r="CE20" i="22"/>
  <c r="CE21" i="22"/>
  <c r="CE24" i="22"/>
  <c r="CE23" i="22"/>
  <c r="CE25" i="22"/>
  <c r="CE26" i="22"/>
  <c r="CE27" i="22"/>
  <c r="CE28" i="22"/>
  <c r="CE29" i="22"/>
  <c r="CE30" i="22"/>
  <c r="CE31" i="22"/>
  <c r="CE32" i="22"/>
  <c r="CE33" i="22"/>
  <c r="CE34" i="22"/>
  <c r="CE35" i="22"/>
  <c r="CE36" i="22"/>
  <c r="CE38" i="22"/>
  <c r="CE37" i="22"/>
  <c r="CE39" i="22"/>
  <c r="CE40" i="22"/>
  <c r="CE41" i="22"/>
  <c r="CE42" i="22"/>
  <c r="CE43" i="22"/>
  <c r="CE45" i="22"/>
  <c r="CE44" i="22"/>
  <c r="CE46" i="22"/>
  <c r="CE48" i="22"/>
  <c r="CE47" i="22"/>
  <c r="CE49" i="22"/>
  <c r="CE50" i="22"/>
  <c r="CE52" i="22"/>
  <c r="CE51" i="22"/>
  <c r="CE53" i="22"/>
  <c r="CE54" i="22"/>
  <c r="CE56" i="22"/>
  <c r="CE55" i="22"/>
  <c r="CE58" i="22"/>
  <c r="CE57" i="22"/>
  <c r="CE59" i="22"/>
  <c r="CE60" i="22"/>
  <c r="CE61" i="22"/>
  <c r="CE62" i="22"/>
  <c r="CE63" i="22"/>
  <c r="CE64" i="22"/>
  <c r="CE66" i="22"/>
  <c r="CE65" i="22"/>
  <c r="CE67" i="22"/>
  <c r="CE70" i="22"/>
  <c r="CE68" i="22"/>
  <c r="CE69" i="22"/>
  <c r="CE72" i="22"/>
  <c r="CE71" i="22"/>
  <c r="CE74" i="22"/>
  <c r="CE73" i="22"/>
  <c r="CE75" i="22"/>
  <c r="CE76" i="22"/>
  <c r="CE77" i="22"/>
  <c r="CE79" i="22"/>
  <c r="CE78" i="22"/>
  <c r="CE80" i="22"/>
  <c r="CE81" i="22"/>
  <c r="CE82" i="22"/>
  <c r="CE85" i="22"/>
  <c r="CE83" i="22"/>
  <c r="CE84" i="22"/>
  <c r="CE86" i="22"/>
  <c r="CE87" i="22"/>
  <c r="CE88" i="22"/>
  <c r="CE89" i="22"/>
  <c r="CE90" i="22"/>
  <c r="CE91" i="22"/>
  <c r="CE92" i="22"/>
  <c r="CE93" i="22"/>
  <c r="CE95" i="22"/>
  <c r="CE96" i="22"/>
  <c r="CE94" i="22"/>
  <c r="CE97" i="22"/>
  <c r="CE99" i="22"/>
  <c r="CE98" i="22"/>
  <c r="CE100" i="22"/>
  <c r="CE103" i="22"/>
  <c r="CE101" i="22"/>
  <c r="CE102" i="22"/>
  <c r="CE104" i="22"/>
  <c r="CE105" i="22"/>
  <c r="CE106" i="22"/>
  <c r="CE107" i="22"/>
  <c r="CE108" i="22"/>
  <c r="CE109" i="22"/>
  <c r="CE110" i="22"/>
  <c r="CE114" i="22"/>
  <c r="CE111" i="22"/>
  <c r="CE113" i="22"/>
  <c r="CE112" i="22"/>
  <c r="CE115" i="22"/>
  <c r="CE118" i="22"/>
  <c r="CE116" i="22"/>
  <c r="CE117" i="22"/>
  <c r="CE120" i="22"/>
  <c r="CE119" i="22"/>
  <c r="CE122" i="22"/>
  <c r="CE121" i="22"/>
  <c r="CE124" i="22"/>
  <c r="CE123" i="22"/>
  <c r="CE127" i="22"/>
  <c r="CE126" i="22"/>
  <c r="CE125" i="22"/>
  <c r="CE128" i="22"/>
  <c r="CE129" i="22"/>
  <c r="CE130" i="22"/>
  <c r="CE131" i="22"/>
  <c r="CE134" i="22"/>
  <c r="CE133" i="22"/>
  <c r="CE132" i="22"/>
  <c r="CE136" i="22"/>
  <c r="CE135" i="22"/>
  <c r="CE137" i="22"/>
  <c r="CE140" i="22"/>
  <c r="CE139" i="22"/>
  <c r="CE141" i="22"/>
  <c r="CE138" i="22"/>
  <c r="CE144" i="22"/>
  <c r="CE142" i="22"/>
  <c r="CE143" i="22"/>
  <c r="CE145" i="22"/>
  <c r="CE146" i="22"/>
  <c r="CE147" i="22"/>
  <c r="CE149" i="22"/>
  <c r="CE148" i="22"/>
  <c r="CE150" i="22"/>
  <c r="CE151" i="22"/>
  <c r="CE153" i="22"/>
  <c r="CE152" i="22"/>
  <c r="CE154" i="22"/>
  <c r="CE155" i="22"/>
  <c r="CE156" i="22"/>
  <c r="CE158" i="22"/>
  <c r="CE159" i="22"/>
  <c r="CE157" i="22"/>
  <c r="CE160" i="22"/>
  <c r="CE161" i="22"/>
  <c r="CE164" i="22"/>
  <c r="CE162" i="22"/>
  <c r="CE163" i="22"/>
  <c r="CE165" i="22"/>
  <c r="CE166" i="22"/>
  <c r="CE168" i="22"/>
  <c r="CE169" i="22"/>
  <c r="CE167" i="22"/>
  <c r="CE171" i="22"/>
  <c r="CE170" i="22"/>
  <c r="CE172" i="22"/>
  <c r="CE174" i="22"/>
  <c r="CE173" i="22"/>
  <c r="CE176" i="22"/>
  <c r="CE175" i="22"/>
  <c r="CE177" i="22"/>
  <c r="CE179" i="22"/>
  <c r="CE178" i="22"/>
  <c r="CE181" i="22"/>
  <c r="CE183" i="22"/>
  <c r="CE180" i="22"/>
  <c r="CE182" i="22"/>
  <c r="CE184" i="22"/>
  <c r="CE185" i="22"/>
  <c r="CE186" i="22"/>
  <c r="CE187" i="22"/>
  <c r="CE189" i="22"/>
  <c r="CE190" i="22"/>
  <c r="CE188" i="22"/>
  <c r="CE191" i="22"/>
  <c r="CE192" i="22"/>
  <c r="CE193" i="22"/>
  <c r="CE195" i="22"/>
  <c r="CE194" i="22"/>
  <c r="CE197" i="22"/>
  <c r="CE196" i="22"/>
  <c r="CE199" i="22"/>
  <c r="CE198" i="22"/>
  <c r="CE200" i="22"/>
  <c r="CE201" i="22"/>
  <c r="CE203" i="22"/>
  <c r="CE202" i="22"/>
  <c r="CE204" i="22"/>
  <c r="CE205" i="22"/>
  <c r="CE206" i="22"/>
  <c r="CE209" i="22"/>
  <c r="CE207" i="22"/>
  <c r="CE208" i="22"/>
  <c r="CE210" i="22"/>
  <c r="CE211" i="22"/>
  <c r="CE212" i="22"/>
  <c r="CE213" i="22"/>
  <c r="CE215" i="22"/>
  <c r="CE214" i="22"/>
  <c r="CE218" i="22"/>
  <c r="CE216" i="22"/>
  <c r="CE217" i="22"/>
  <c r="CE219" i="22"/>
  <c r="CE220" i="22"/>
  <c r="CE221" i="22"/>
  <c r="CE222" i="22"/>
  <c r="CQ226" i="34"/>
  <c r="CV225" i="34"/>
  <c r="DA225" i="34" s="1"/>
  <c r="BQ226" i="34"/>
  <c r="BR226" i="34"/>
  <c r="BY226" i="34"/>
  <c r="CD226" i="34" s="1"/>
  <c r="DB224" i="33"/>
  <c r="CV225" i="33"/>
  <c r="DA225" i="33" s="1"/>
  <c r="CQ226" i="33"/>
  <c r="BR226" i="33"/>
  <c r="BQ226" i="33"/>
  <c r="BY226" i="33"/>
  <c r="CD226" i="33" s="1"/>
  <c r="AA227" i="34"/>
  <c r="AC227" i="34"/>
  <c r="BZ227" i="34" s="1"/>
  <c r="AB227" i="34"/>
  <c r="N227" i="34"/>
  <c r="N227" i="33"/>
  <c r="AA227" i="33"/>
  <c r="AC227" i="33"/>
  <c r="BZ227" i="33" s="1"/>
  <c r="AB227" i="33"/>
  <c r="E38" i="37"/>
  <c r="G38" i="37"/>
  <c r="BR227" i="34" l="1"/>
  <c r="BQ227" i="34"/>
  <c r="BY227" i="34"/>
  <c r="CD227" i="34" s="1"/>
  <c r="CV226" i="34"/>
  <c r="DA226" i="34" s="1"/>
  <c r="DB226" i="34" s="1"/>
  <c r="CQ227" i="34"/>
  <c r="DB225" i="34"/>
  <c r="CV226" i="33"/>
  <c r="DA226" i="33" s="1"/>
  <c r="CQ227" i="33"/>
  <c r="BR227" i="33"/>
  <c r="BQ227" i="33"/>
  <c r="BY227" i="33"/>
  <c r="CD227" i="33" s="1"/>
  <c r="DB225" i="33"/>
  <c r="AC228" i="34"/>
  <c r="BZ228" i="34" s="1"/>
  <c r="AA228" i="34"/>
  <c r="N228" i="34"/>
  <c r="AB228" i="34"/>
  <c r="N228" i="33"/>
  <c r="AA228" i="33"/>
  <c r="AC228" i="33"/>
  <c r="BZ228" i="33" s="1"/>
  <c r="AB228" i="33"/>
  <c r="BQ228" i="34" l="1"/>
  <c r="BR228" i="34"/>
  <c r="BY228" i="34"/>
  <c r="CD228" i="34" s="1"/>
  <c r="CQ228" i="34"/>
  <c r="CV227" i="34"/>
  <c r="DA227" i="34" s="1"/>
  <c r="DB227" i="34" s="1"/>
  <c r="BR228" i="33"/>
  <c r="BQ228" i="33"/>
  <c r="BY228" i="33"/>
  <c r="CD228" i="33" s="1"/>
  <c r="DB226" i="33"/>
  <c r="CQ228" i="33"/>
  <c r="CV227" i="33"/>
  <c r="DA227" i="33" s="1"/>
  <c r="DB227" i="33" s="1"/>
  <c r="N229" i="34"/>
  <c r="AB229" i="34"/>
  <c r="AC229" i="34"/>
  <c r="BZ229" i="34" s="1"/>
  <c r="AA229" i="34"/>
  <c r="AB229" i="33"/>
  <c r="AA229" i="33"/>
  <c r="N229" i="33"/>
  <c r="AC229" i="33"/>
  <c r="BZ229" i="33" s="1"/>
  <c r="BQ229" i="34" l="1"/>
  <c r="BR229" i="34"/>
  <c r="BY229" i="34"/>
  <c r="CD229" i="34" s="1"/>
  <c r="CQ229" i="34"/>
  <c r="CV228" i="34"/>
  <c r="DA228" i="34" s="1"/>
  <c r="CQ229" i="33"/>
  <c r="CV228" i="33"/>
  <c r="DA228" i="33" s="1"/>
  <c r="DB228" i="33" s="1"/>
  <c r="BQ229" i="33"/>
  <c r="BR229" i="33"/>
  <c r="BY229" i="33"/>
  <c r="CD229" i="33" s="1"/>
  <c r="AC230" i="34"/>
  <c r="BZ230" i="34" s="1"/>
  <c r="AA230" i="34"/>
  <c r="AB230" i="34"/>
  <c r="N230" i="34"/>
  <c r="AB230" i="33"/>
  <c r="AC230" i="33"/>
  <c r="BZ230" i="33" s="1"/>
  <c r="N230" i="33"/>
  <c r="AA230" i="33"/>
  <c r="BR230" i="34" l="1"/>
  <c r="BQ230" i="34"/>
  <c r="BY230" i="34"/>
  <c r="CD230" i="34" s="1"/>
  <c r="CQ230" i="34"/>
  <c r="CV229" i="34"/>
  <c r="DA229" i="34" s="1"/>
  <c r="DB228" i="34"/>
  <c r="CV229" i="33"/>
  <c r="DA229" i="33" s="1"/>
  <c r="CQ230" i="33"/>
  <c r="BR230" i="33"/>
  <c r="BQ230" i="33"/>
  <c r="BY230" i="33"/>
  <c r="CD230" i="33" s="1"/>
  <c r="AC231" i="34"/>
  <c r="BZ231" i="34" s="1"/>
  <c r="AB231" i="34"/>
  <c r="N231" i="34"/>
  <c r="AA231" i="34"/>
  <c r="N231" i="33"/>
  <c r="AB231" i="33"/>
  <c r="AC231" i="33"/>
  <c r="BZ231" i="33" s="1"/>
  <c r="AA231" i="33"/>
  <c r="DB229" i="34" l="1"/>
  <c r="BR231" i="34"/>
  <c r="BQ231" i="34"/>
  <c r="BY231" i="34"/>
  <c r="CD231" i="34" s="1"/>
  <c r="CV230" i="34"/>
  <c r="DA230" i="34" s="1"/>
  <c r="DB230" i="34" s="1"/>
  <c r="CQ231" i="34"/>
  <c r="DB229" i="33"/>
  <c r="BR231" i="33"/>
  <c r="BQ231" i="33"/>
  <c r="BY231" i="33"/>
  <c r="CD231" i="33" s="1"/>
  <c r="CV230" i="33"/>
  <c r="DA230" i="33" s="1"/>
  <c r="CQ231" i="33"/>
  <c r="AA232" i="34"/>
  <c r="AC232" i="34"/>
  <c r="BZ232" i="34" s="1"/>
  <c r="N232" i="34"/>
  <c r="AB232" i="34"/>
  <c r="N232" i="33"/>
  <c r="AA232" i="33"/>
  <c r="AC232" i="33"/>
  <c r="BZ232" i="33" s="1"/>
  <c r="AB232" i="33"/>
  <c r="BQ232" i="34" l="1"/>
  <c r="BR232" i="34"/>
  <c r="BY232" i="34"/>
  <c r="CD232" i="34" s="1"/>
  <c r="CV231" i="34"/>
  <c r="DA231" i="34" s="1"/>
  <c r="DB231" i="34" s="1"/>
  <c r="CQ232" i="34"/>
  <c r="DB230" i="33"/>
  <c r="CQ232" i="33"/>
  <c r="CV231" i="33"/>
  <c r="DA231" i="33" s="1"/>
  <c r="DB231" i="33" s="1"/>
  <c r="BR232" i="33"/>
  <c r="BQ232" i="33"/>
  <c r="BY232" i="33"/>
  <c r="CD232" i="33" s="1"/>
  <c r="N233" i="34"/>
  <c r="AC233" i="34"/>
  <c r="BZ233" i="34" s="1"/>
  <c r="AB233" i="34"/>
  <c r="AA233" i="34"/>
  <c r="AB233" i="33"/>
  <c r="AA233" i="33"/>
  <c r="N233" i="33"/>
  <c r="AC233" i="33"/>
  <c r="BZ233" i="33" s="1"/>
  <c r="BR233" i="34" l="1"/>
  <c r="BQ233" i="34"/>
  <c r="BY233" i="34"/>
  <c r="CD233" i="34" s="1"/>
  <c r="CQ233" i="34"/>
  <c r="CV232" i="34"/>
  <c r="DA232" i="34" s="1"/>
  <c r="BR233" i="33"/>
  <c r="BQ233" i="33"/>
  <c r="BY233" i="33"/>
  <c r="CD233" i="33" s="1"/>
  <c r="CQ233" i="33"/>
  <c r="CV232" i="33"/>
  <c r="DA232" i="33" s="1"/>
  <c r="N234" i="34"/>
  <c r="AC234" i="34"/>
  <c r="BZ234" i="34" s="1"/>
  <c r="AA234" i="34"/>
  <c r="AB234" i="34"/>
  <c r="AB234" i="33"/>
  <c r="N234" i="33"/>
  <c r="AC234" i="33"/>
  <c r="BZ234" i="33" s="1"/>
  <c r="AA234" i="33"/>
  <c r="CV233" i="34" l="1"/>
  <c r="DA233" i="34" s="1"/>
  <c r="CQ234" i="34"/>
  <c r="DB232" i="34"/>
  <c r="BQ234" i="34"/>
  <c r="BR234" i="34"/>
  <c r="BY234" i="34"/>
  <c r="CD234" i="34" s="1"/>
  <c r="DB232" i="33"/>
  <c r="CQ234" i="33"/>
  <c r="CV233" i="33"/>
  <c r="BQ234" i="33"/>
  <c r="BR234" i="33"/>
  <c r="BY234" i="33"/>
  <c r="CD234" i="33" s="1"/>
  <c r="DA233" i="33"/>
  <c r="AA235" i="34"/>
  <c r="AB235" i="34"/>
  <c r="AC235" i="34"/>
  <c r="BZ235" i="34" s="1"/>
  <c r="N235" i="34"/>
  <c r="N235" i="33"/>
  <c r="AB235" i="33"/>
  <c r="AA235" i="33"/>
  <c r="AC235" i="33"/>
  <c r="BZ235" i="33" s="1"/>
  <c r="DB233" i="34" l="1"/>
  <c r="BQ235" i="34"/>
  <c r="BR235" i="34"/>
  <c r="BY235" i="34"/>
  <c r="CD235" i="34" s="1"/>
  <c r="CV234" i="34"/>
  <c r="DA234" i="34" s="1"/>
  <c r="DB234" i="34" s="1"/>
  <c r="CQ235" i="34"/>
  <c r="BR235" i="33"/>
  <c r="BQ235" i="33"/>
  <c r="BY235" i="33"/>
  <c r="CD235" i="33" s="1"/>
  <c r="DB233" i="33"/>
  <c r="CV234" i="33"/>
  <c r="DA234" i="33" s="1"/>
  <c r="DB234" i="33" s="1"/>
  <c r="CQ235" i="33"/>
  <c r="AA236" i="34"/>
  <c r="N236" i="34"/>
  <c r="AB236" i="34"/>
  <c r="AC236" i="34"/>
  <c r="BZ236" i="34" s="1"/>
  <c r="N236" i="33"/>
  <c r="AA236" i="33"/>
  <c r="AC236" i="33"/>
  <c r="BZ236" i="33" s="1"/>
  <c r="AB236" i="33"/>
  <c r="BR236" i="34" l="1"/>
  <c r="BQ236" i="34"/>
  <c r="BY236" i="34"/>
  <c r="CD236" i="34" s="1"/>
  <c r="CQ236" i="34"/>
  <c r="CV235" i="34"/>
  <c r="DA235" i="34" s="1"/>
  <c r="DB235" i="34" s="1"/>
  <c r="BR236" i="33"/>
  <c r="BQ236" i="33"/>
  <c r="BY236" i="33"/>
  <c r="CD236" i="33" s="1"/>
  <c r="CV235" i="33"/>
  <c r="DA235" i="33" s="1"/>
  <c r="CQ236" i="33"/>
  <c r="AC237" i="34"/>
  <c r="BZ237" i="34" s="1"/>
  <c r="AA237" i="34"/>
  <c r="N237" i="34"/>
  <c r="AB237" i="34"/>
  <c r="AB237" i="33"/>
  <c r="N237" i="33"/>
  <c r="AA237" i="33"/>
  <c r="AC237" i="33"/>
  <c r="BZ237" i="33" s="1"/>
  <c r="BR237" i="34" l="1"/>
  <c r="BQ237" i="34"/>
  <c r="BY237" i="34"/>
  <c r="CD237" i="34" s="1"/>
  <c r="CQ237" i="34"/>
  <c r="CV236" i="34"/>
  <c r="DA236" i="34" s="1"/>
  <c r="DB236" i="34" s="1"/>
  <c r="BR237" i="33"/>
  <c r="BQ237" i="33"/>
  <c r="BY237" i="33"/>
  <c r="CD237" i="33" s="1"/>
  <c r="CV236" i="33"/>
  <c r="DA236" i="33" s="1"/>
  <c r="CQ237" i="33"/>
  <c r="DB235" i="33"/>
  <c r="AC238" i="34"/>
  <c r="BZ238" i="34" s="1"/>
  <c r="AA238" i="34"/>
  <c r="AB238" i="34"/>
  <c r="N238" i="34"/>
  <c r="AB238" i="33"/>
  <c r="AC238" i="33"/>
  <c r="BZ238" i="33" s="1"/>
  <c r="N238" i="33"/>
  <c r="AA238" i="33"/>
  <c r="BQ238" i="34" l="1"/>
  <c r="BR238" i="34"/>
  <c r="BY238" i="34"/>
  <c r="CD238" i="34" s="1"/>
  <c r="CV237" i="34"/>
  <c r="DA237" i="34" s="1"/>
  <c r="CQ238" i="34"/>
  <c r="BR238" i="33"/>
  <c r="BQ238" i="33"/>
  <c r="BY238" i="33"/>
  <c r="CD238" i="33" s="1"/>
  <c r="DB236" i="33"/>
  <c r="CQ238" i="33"/>
  <c r="CV237" i="33"/>
  <c r="DA237" i="33"/>
  <c r="AC239" i="34"/>
  <c r="BZ239" i="34" s="1"/>
  <c r="AB239" i="34"/>
  <c r="AA239" i="34"/>
  <c r="N239" i="34"/>
  <c r="N239" i="33"/>
  <c r="AA239" i="33"/>
  <c r="AB239" i="33"/>
  <c r="AC239" i="33"/>
  <c r="BZ239" i="33" s="1"/>
  <c r="DB237" i="34" l="1"/>
  <c r="BQ239" i="34"/>
  <c r="BR239" i="34"/>
  <c r="BY239" i="34"/>
  <c r="CD239" i="34" s="1"/>
  <c r="CV238" i="34"/>
  <c r="DA238" i="34" s="1"/>
  <c r="DB238" i="34" s="1"/>
  <c r="CQ239" i="34"/>
  <c r="CQ239" i="33"/>
  <c r="CV238" i="33"/>
  <c r="DA238" i="33" s="1"/>
  <c r="BR239" i="33"/>
  <c r="BQ239" i="33"/>
  <c r="BY239" i="33"/>
  <c r="CD239" i="33" s="1"/>
  <c r="DB237" i="33"/>
  <c r="AB240" i="34"/>
  <c r="AA240" i="34"/>
  <c r="AC240" i="34"/>
  <c r="BZ240" i="34" s="1"/>
  <c r="N240" i="34"/>
  <c r="N240" i="33"/>
  <c r="AA240" i="33"/>
  <c r="AC240" i="33"/>
  <c r="BZ240" i="33" s="1"/>
  <c r="AB240" i="33"/>
  <c r="BR240" i="34" l="1"/>
  <c r="BQ240" i="34"/>
  <c r="BY240" i="34"/>
  <c r="CD240" i="34" s="1"/>
  <c r="CQ240" i="34"/>
  <c r="CV239" i="34"/>
  <c r="DA239" i="34" s="1"/>
  <c r="DB238" i="33"/>
  <c r="BR240" i="33"/>
  <c r="BQ240" i="33"/>
  <c r="BY240" i="33"/>
  <c r="CD240" i="33" s="1"/>
  <c r="CQ240" i="33"/>
  <c r="CV239" i="33"/>
  <c r="DA239" i="33" s="1"/>
  <c r="DB239" i="33" s="1"/>
  <c r="N241" i="34"/>
  <c r="AB241" i="34"/>
  <c r="AA241" i="34"/>
  <c r="AC241" i="34"/>
  <c r="BZ241" i="34" s="1"/>
  <c r="AB241" i="33"/>
  <c r="AA241" i="33"/>
  <c r="AC241" i="33"/>
  <c r="BZ241" i="33" s="1"/>
  <c r="N241" i="33"/>
  <c r="DB239" i="34" l="1"/>
  <c r="CV240" i="34"/>
  <c r="DA240" i="34" s="1"/>
  <c r="DB240" i="34" s="1"/>
  <c r="CQ241" i="34"/>
  <c r="BQ241" i="34"/>
  <c r="BR241" i="34"/>
  <c r="BY241" i="34"/>
  <c r="CD241" i="34" s="1"/>
  <c r="BR241" i="33"/>
  <c r="BQ241" i="33"/>
  <c r="BY241" i="33"/>
  <c r="CD241" i="33" s="1"/>
  <c r="CV240" i="33"/>
  <c r="DA240" i="33" s="1"/>
  <c r="CQ241" i="33"/>
  <c r="AC242" i="34"/>
  <c r="BZ242" i="34" s="1"/>
  <c r="AA242" i="34"/>
  <c r="AB242" i="34"/>
  <c r="N242" i="34"/>
  <c r="AB242" i="33"/>
  <c r="N242" i="33"/>
  <c r="AC242" i="33"/>
  <c r="BZ242" i="33" s="1"/>
  <c r="AA242" i="33"/>
  <c r="CV241" i="34" l="1"/>
  <c r="DA241" i="34" s="1"/>
  <c r="CQ242" i="34"/>
  <c r="BR242" i="34"/>
  <c r="BQ242" i="34"/>
  <c r="BY242" i="34"/>
  <c r="CD242" i="34" s="1"/>
  <c r="CV241" i="33"/>
  <c r="DA241" i="33" s="1"/>
  <c r="DB241" i="33" s="1"/>
  <c r="CQ242" i="33"/>
  <c r="BR242" i="33"/>
  <c r="BQ242" i="33"/>
  <c r="BY242" i="33"/>
  <c r="CD242" i="33" s="1"/>
  <c r="DB240" i="33"/>
  <c r="AC243" i="34"/>
  <c r="BZ243" i="34" s="1"/>
  <c r="AB243" i="34"/>
  <c r="N243" i="34"/>
  <c r="AA243" i="34"/>
  <c r="N243" i="33"/>
  <c r="AB243" i="33"/>
  <c r="AC243" i="33"/>
  <c r="BZ243" i="33" s="1"/>
  <c r="AA243" i="33"/>
  <c r="BQ243" i="34" l="1"/>
  <c r="BR243" i="34"/>
  <c r="BY243" i="34"/>
  <c r="CD243" i="34" s="1"/>
  <c r="CV242" i="34"/>
  <c r="DA242" i="34" s="1"/>
  <c r="CQ243" i="34"/>
  <c r="DB241" i="34"/>
  <c r="CV242" i="33"/>
  <c r="DA242" i="33" s="1"/>
  <c r="DB242" i="33" s="1"/>
  <c r="CQ243" i="33"/>
  <c r="BR243" i="33"/>
  <c r="BQ243" i="33"/>
  <c r="BY243" i="33"/>
  <c r="CD243" i="33" s="1"/>
  <c r="AC244" i="34"/>
  <c r="BZ244" i="34" s="1"/>
  <c r="N244" i="34"/>
  <c r="AB244" i="34"/>
  <c r="AA244" i="34"/>
  <c r="N244" i="33"/>
  <c r="AA244" i="33"/>
  <c r="AB244" i="33"/>
  <c r="AC244" i="33"/>
  <c r="BZ244" i="33" s="1"/>
  <c r="DB242" i="34" l="1"/>
  <c r="BR244" i="34"/>
  <c r="BQ244" i="34"/>
  <c r="BY244" i="34"/>
  <c r="CD244" i="34" s="1"/>
  <c r="CV243" i="34"/>
  <c r="DA243" i="34" s="1"/>
  <c r="CQ244" i="34"/>
  <c r="CQ244" i="33"/>
  <c r="CV243" i="33"/>
  <c r="DA243" i="33" s="1"/>
  <c r="BR244" i="33"/>
  <c r="BQ244" i="33"/>
  <c r="BY244" i="33"/>
  <c r="CD244" i="33" s="1"/>
  <c r="N245" i="34"/>
  <c r="AB245" i="34"/>
  <c r="AA245" i="34"/>
  <c r="AC245" i="34"/>
  <c r="BZ245" i="34" s="1"/>
  <c r="AA245" i="33"/>
  <c r="AB245" i="33"/>
  <c r="N245" i="33"/>
  <c r="AC245" i="33"/>
  <c r="BZ245" i="33" s="1"/>
  <c r="DB243" i="34" l="1"/>
  <c r="BR245" i="34"/>
  <c r="BQ245" i="34"/>
  <c r="BY245" i="34"/>
  <c r="CD245" i="34" s="1"/>
  <c r="CQ245" i="34"/>
  <c r="CV244" i="34"/>
  <c r="DA244" i="34" s="1"/>
  <c r="CQ245" i="33"/>
  <c r="CV244" i="33"/>
  <c r="DA244" i="33" s="1"/>
  <c r="BQ245" i="33"/>
  <c r="BR245" i="33"/>
  <c r="BY245" i="33"/>
  <c r="CD245" i="33" s="1"/>
  <c r="DB243" i="33"/>
  <c r="N246" i="34"/>
  <c r="AA246" i="34"/>
  <c r="AC246" i="34"/>
  <c r="BZ246" i="34" s="1"/>
  <c r="AB246" i="34"/>
  <c r="AB246" i="33"/>
  <c r="AC246" i="33"/>
  <c r="BZ246" i="33" s="1"/>
  <c r="N246" i="33"/>
  <c r="AA246" i="33"/>
  <c r="DB244" i="34" l="1"/>
  <c r="CV245" i="34"/>
  <c r="DA245" i="34" s="1"/>
  <c r="DB245" i="34" s="1"/>
  <c r="CQ246" i="34"/>
  <c r="BR246" i="34"/>
  <c r="BQ246" i="34"/>
  <c r="BY246" i="34"/>
  <c r="CD246" i="34" s="1"/>
  <c r="DB244" i="33"/>
  <c r="BR246" i="33"/>
  <c r="BQ246" i="33"/>
  <c r="BY246" i="33"/>
  <c r="CD246" i="33" s="1"/>
  <c r="CV245" i="33"/>
  <c r="DA245" i="33" s="1"/>
  <c r="DB245" i="33" s="1"/>
  <c r="CQ246" i="33"/>
  <c r="AA247" i="34"/>
  <c r="AC247" i="34"/>
  <c r="BZ247" i="34" s="1"/>
  <c r="AB247" i="34"/>
  <c r="N247" i="34"/>
  <c r="N247" i="33"/>
  <c r="AB247" i="33"/>
  <c r="AA247" i="33"/>
  <c r="AC247" i="33"/>
  <c r="BZ247" i="33" s="1"/>
  <c r="CF3" i="39" l="1"/>
  <c r="CF5" i="39"/>
  <c r="CF6" i="39"/>
  <c r="CF4" i="39"/>
  <c r="CF7" i="39"/>
  <c r="CF9" i="39"/>
  <c r="CF8" i="39"/>
  <c r="CF10" i="39"/>
  <c r="CF12" i="39"/>
  <c r="CF11" i="39"/>
  <c r="CF14" i="39"/>
  <c r="CF13" i="39"/>
  <c r="CF15" i="39"/>
  <c r="CF16" i="39"/>
  <c r="CF18" i="39"/>
  <c r="CF20" i="39"/>
  <c r="CF19" i="39"/>
  <c r="CF17" i="39"/>
  <c r="CF25" i="39"/>
  <c r="CF24" i="39"/>
  <c r="CF21" i="39"/>
  <c r="CF23" i="39"/>
  <c r="CF26" i="39"/>
  <c r="CF22" i="39"/>
  <c r="CF28" i="39"/>
  <c r="CF27" i="39"/>
  <c r="CF29" i="39"/>
  <c r="CF30" i="39"/>
  <c r="CF31" i="39"/>
  <c r="CF32" i="39"/>
  <c r="CF33" i="39"/>
  <c r="CF34" i="39"/>
  <c r="CF37" i="39"/>
  <c r="CF38" i="39"/>
  <c r="CF39" i="39"/>
  <c r="CF35" i="39"/>
  <c r="CF36" i="39"/>
  <c r="CG5" i="39"/>
  <c r="CG3" i="39"/>
  <c r="CG4" i="39"/>
  <c r="CG6" i="39"/>
  <c r="CG7" i="39"/>
  <c r="CG8" i="39"/>
  <c r="CG11" i="39"/>
  <c r="CG13" i="39"/>
  <c r="CG9" i="39"/>
  <c r="CG10" i="39"/>
  <c r="CG16" i="39"/>
  <c r="CG12" i="39"/>
  <c r="CG14" i="39"/>
  <c r="CG15" i="39"/>
  <c r="CG17" i="39"/>
  <c r="CG18" i="39"/>
  <c r="CG21" i="39"/>
  <c r="CG19" i="39"/>
  <c r="CG20" i="39"/>
  <c r="CG22" i="39"/>
  <c r="CG23" i="39"/>
  <c r="CG24" i="39"/>
  <c r="CG26" i="39"/>
  <c r="CG25" i="39"/>
  <c r="CG30" i="39"/>
  <c r="CG28" i="39"/>
  <c r="CG27" i="39"/>
  <c r="CG29" i="39"/>
  <c r="CG31" i="39"/>
  <c r="CG32" i="39"/>
  <c r="CG33" i="39"/>
  <c r="CG34" i="39"/>
  <c r="CG35" i="39"/>
  <c r="CG36" i="39"/>
  <c r="CG39" i="39"/>
  <c r="CG37" i="39"/>
  <c r="CG38" i="39"/>
  <c r="CQ247" i="34"/>
  <c r="CV246" i="34"/>
  <c r="DA246" i="34" s="1"/>
  <c r="DB246" i="34" s="1"/>
  <c r="BR247" i="34"/>
  <c r="BQ247" i="34"/>
  <c r="BY247" i="34"/>
  <c r="CD247" i="34" s="1"/>
  <c r="BQ247" i="33"/>
  <c r="BR247" i="33"/>
  <c r="BY247" i="33"/>
  <c r="CD247" i="33" s="1"/>
  <c r="CV246" i="33"/>
  <c r="DA246" i="33" s="1"/>
  <c r="CQ247" i="33"/>
  <c r="AC248" i="34"/>
  <c r="BZ248" i="34" s="1"/>
  <c r="N248" i="34"/>
  <c r="AB248" i="34"/>
  <c r="AA248" i="34"/>
  <c r="N248" i="33"/>
  <c r="AA248" i="33"/>
  <c r="AC248" i="33"/>
  <c r="BZ248" i="33" s="1"/>
  <c r="AB248" i="33"/>
  <c r="BQ248" i="34" l="1"/>
  <c r="BR248" i="34"/>
  <c r="BY248" i="34"/>
  <c r="CD248" i="34" s="1"/>
  <c r="CQ248" i="34"/>
  <c r="CV247" i="34"/>
  <c r="DA247" i="34" s="1"/>
  <c r="BQ248" i="33"/>
  <c r="BR248" i="33"/>
  <c r="BY248" i="33"/>
  <c r="CD248" i="33" s="1"/>
  <c r="CQ248" i="33"/>
  <c r="CV247" i="33"/>
  <c r="DA247" i="33" s="1"/>
  <c r="DB247" i="33" s="1"/>
  <c r="DB246" i="33"/>
  <c r="AC249" i="34"/>
  <c r="BZ249" i="34" s="1"/>
  <c r="AB249" i="34"/>
  <c r="N249" i="34"/>
  <c r="AA249" i="34"/>
  <c r="AA249" i="33"/>
  <c r="AB249" i="33"/>
  <c r="AC249" i="33"/>
  <c r="BZ249" i="33" s="1"/>
  <c r="N249" i="33"/>
  <c r="DB247" i="34" l="1"/>
  <c r="BQ249" i="34"/>
  <c r="BR249" i="34"/>
  <c r="BY249" i="34"/>
  <c r="CD249" i="34" s="1"/>
  <c r="CQ249" i="34"/>
  <c r="CV248" i="34"/>
  <c r="DA248" i="34" s="1"/>
  <c r="CV248" i="33"/>
  <c r="DA248" i="33" s="1"/>
  <c r="DB248" i="33" s="1"/>
  <c r="CQ249" i="33"/>
  <c r="BR249" i="33"/>
  <c r="BQ249" i="33"/>
  <c r="BY249" i="33"/>
  <c r="CD249" i="33" s="1"/>
  <c r="AC250" i="34"/>
  <c r="BZ250" i="34" s="1"/>
  <c r="AB250" i="34"/>
  <c r="N250" i="34"/>
  <c r="AA250" i="34"/>
  <c r="AB250" i="33"/>
  <c r="AC250" i="33"/>
  <c r="BZ250" i="33" s="1"/>
  <c r="AA250" i="33"/>
  <c r="N250" i="33"/>
  <c r="BR250" i="34" l="1"/>
  <c r="BQ250" i="34"/>
  <c r="BY250" i="34"/>
  <c r="CD250" i="34" s="1"/>
  <c r="DB248" i="34"/>
  <c r="CQ250" i="34"/>
  <c r="CV249" i="34"/>
  <c r="DA249" i="34" s="1"/>
  <c r="DB249" i="34" s="1"/>
  <c r="CV249" i="33"/>
  <c r="DA249" i="33" s="1"/>
  <c r="CQ250" i="33"/>
  <c r="BR250" i="33"/>
  <c r="BQ250" i="33"/>
  <c r="BY250" i="33"/>
  <c r="CD250" i="33" s="1"/>
  <c r="AA251" i="34"/>
  <c r="N251" i="34"/>
  <c r="AC251" i="34"/>
  <c r="BZ251" i="34" s="1"/>
  <c r="AB251" i="34"/>
  <c r="N251" i="33"/>
  <c r="AB251" i="33"/>
  <c r="AC251" i="33"/>
  <c r="BZ251" i="33" s="1"/>
  <c r="AA251" i="33"/>
  <c r="BR251" i="34" l="1"/>
  <c r="BQ251" i="34"/>
  <c r="BY251" i="34"/>
  <c r="CD251" i="34" s="1"/>
  <c r="CV250" i="34"/>
  <c r="DA250" i="34" s="1"/>
  <c r="DB250" i="34" s="1"/>
  <c r="CQ251" i="34"/>
  <c r="DB249" i="33"/>
  <c r="BQ251" i="33"/>
  <c r="BR251" i="33"/>
  <c r="BY251" i="33"/>
  <c r="CD251" i="33" s="1"/>
  <c r="CV250" i="33"/>
  <c r="DA250" i="33" s="1"/>
  <c r="DB250" i="33" s="1"/>
  <c r="CQ251" i="33"/>
  <c r="AA252" i="34"/>
  <c r="N252" i="34"/>
  <c r="AB252" i="34"/>
  <c r="AC252" i="34"/>
  <c r="BZ252" i="34" s="1"/>
  <c r="N252" i="33"/>
  <c r="AA252" i="33"/>
  <c r="AB252" i="33"/>
  <c r="AC252" i="33"/>
  <c r="BZ252" i="33" s="1"/>
  <c r="CV251" i="34" l="1"/>
  <c r="DA251" i="34" s="1"/>
  <c r="CQ252" i="34"/>
  <c r="BR252" i="34"/>
  <c r="BQ252" i="34"/>
  <c r="BY252" i="34"/>
  <c r="CD252" i="34" s="1"/>
  <c r="CQ252" i="33"/>
  <c r="CV251" i="33"/>
  <c r="DA251" i="33" s="1"/>
  <c r="DB251" i="33" s="1"/>
  <c r="BQ252" i="33"/>
  <c r="BR252" i="33"/>
  <c r="BY252" i="33"/>
  <c r="CD252" i="33" s="1"/>
  <c r="AC253" i="34"/>
  <c r="BZ253" i="34" s="1"/>
  <c r="AA253" i="34"/>
  <c r="AB253" i="34"/>
  <c r="N253" i="34"/>
  <c r="AA253" i="33"/>
  <c r="AB253" i="33"/>
  <c r="AC253" i="33"/>
  <c r="BZ253" i="33" s="1"/>
  <c r="N253" i="33"/>
  <c r="DB251" i="34" l="1"/>
  <c r="CV252" i="34"/>
  <c r="DA252" i="34" s="1"/>
  <c r="CQ253" i="34"/>
  <c r="BR253" i="34"/>
  <c r="BQ253" i="34"/>
  <c r="BY253" i="34"/>
  <c r="CD253" i="34" s="1"/>
  <c r="CV252" i="33"/>
  <c r="DA252" i="33" s="1"/>
  <c r="DB252" i="33" s="1"/>
  <c r="CQ253" i="33"/>
  <c r="BR253" i="33"/>
  <c r="BQ253" i="33"/>
  <c r="BY253" i="33"/>
  <c r="CD253" i="33" s="1"/>
  <c r="N254" i="34"/>
  <c r="AC254" i="34"/>
  <c r="BZ254" i="34" s="1"/>
  <c r="AA254" i="34"/>
  <c r="AB254" i="34"/>
  <c r="AB254" i="33"/>
  <c r="AC254" i="33"/>
  <c r="BZ254" i="33" s="1"/>
  <c r="AA254" i="33"/>
  <c r="N254" i="33"/>
  <c r="DB252" i="34" l="1"/>
  <c r="CV253" i="34"/>
  <c r="DA253" i="34" s="1"/>
  <c r="DB253" i="34" s="1"/>
  <c r="CQ254" i="34"/>
  <c r="BQ254" i="34"/>
  <c r="BR254" i="34"/>
  <c r="BY254" i="34"/>
  <c r="CD254" i="34" s="1"/>
  <c r="BR254" i="33"/>
  <c r="BQ254" i="33"/>
  <c r="BY254" i="33"/>
  <c r="CD254" i="33" s="1"/>
  <c r="CQ254" i="33"/>
  <c r="CV253" i="33"/>
  <c r="DA253" i="33" s="1"/>
  <c r="N255" i="34"/>
  <c r="AA255" i="34"/>
  <c r="AC255" i="34"/>
  <c r="BZ255" i="34" s="1"/>
  <c r="AB255" i="34"/>
  <c r="N255" i="33"/>
  <c r="AA255" i="33"/>
  <c r="AB255" i="33"/>
  <c r="AC255" i="33"/>
  <c r="BZ255" i="33" s="1"/>
  <c r="BQ255" i="34" l="1"/>
  <c r="BR255" i="34"/>
  <c r="BY255" i="34"/>
  <c r="CD255" i="34" s="1"/>
  <c r="CV254" i="34"/>
  <c r="DA254" i="34" s="1"/>
  <c r="CQ255" i="34"/>
  <c r="DB253" i="33"/>
  <c r="CV254" i="33"/>
  <c r="DA254" i="33" s="1"/>
  <c r="CQ255" i="33"/>
  <c r="BR255" i="33"/>
  <c r="BQ255" i="33"/>
  <c r="BY255" i="33"/>
  <c r="CD255" i="33" s="1"/>
  <c r="N256" i="34"/>
  <c r="AB256" i="34"/>
  <c r="AA256" i="34"/>
  <c r="AC256" i="34"/>
  <c r="BZ256" i="34" s="1"/>
  <c r="N256" i="33"/>
  <c r="AA256" i="33"/>
  <c r="AC256" i="33"/>
  <c r="BZ256" i="33" s="1"/>
  <c r="AB256" i="33"/>
  <c r="DB254" i="34" l="1"/>
  <c r="BR256" i="34"/>
  <c r="BQ256" i="34"/>
  <c r="BY256" i="34"/>
  <c r="CD256" i="34" s="1"/>
  <c r="CQ256" i="34"/>
  <c r="CV255" i="34"/>
  <c r="DA255" i="34" s="1"/>
  <c r="BR256" i="33"/>
  <c r="BQ256" i="33"/>
  <c r="BY256" i="33"/>
  <c r="CD256" i="33" s="1"/>
  <c r="CQ256" i="33"/>
  <c r="CV255" i="33"/>
  <c r="DA255" i="33" s="1"/>
  <c r="DB254" i="33"/>
  <c r="AA257" i="34"/>
  <c r="AB257" i="34"/>
  <c r="N257" i="34"/>
  <c r="AC257" i="34"/>
  <c r="BZ257" i="34" s="1"/>
  <c r="AA257" i="33"/>
  <c r="AB257" i="33"/>
  <c r="AC257" i="33"/>
  <c r="BZ257" i="33" s="1"/>
  <c r="N257" i="33"/>
  <c r="DB255" i="34" l="1"/>
  <c r="BQ257" i="34"/>
  <c r="BR257" i="34"/>
  <c r="BY257" i="34"/>
  <c r="CD257" i="34" s="1"/>
  <c r="CV256" i="34"/>
  <c r="DA256" i="34" s="1"/>
  <c r="CQ257" i="34"/>
  <c r="BR257" i="33"/>
  <c r="BQ257" i="33"/>
  <c r="BY257" i="33"/>
  <c r="CD257" i="33" s="1"/>
  <c r="CQ257" i="33"/>
  <c r="CV256" i="33"/>
  <c r="DA256" i="33" s="1"/>
  <c r="DB255" i="33"/>
  <c r="AC258" i="34"/>
  <c r="BZ258" i="34" s="1"/>
  <c r="AB258" i="34"/>
  <c r="N258" i="34"/>
  <c r="AA258" i="34"/>
  <c r="AB258" i="33"/>
  <c r="AC258" i="33"/>
  <c r="BZ258" i="33" s="1"/>
  <c r="N258" i="33"/>
  <c r="AA258" i="33"/>
  <c r="BR258" i="34" l="1"/>
  <c r="BQ258" i="34"/>
  <c r="BY258" i="34"/>
  <c r="CD258" i="34" s="1"/>
  <c r="DB256" i="34"/>
  <c r="CQ258" i="34"/>
  <c r="CV257" i="34"/>
  <c r="DA257" i="34" s="1"/>
  <c r="CV257" i="33"/>
  <c r="DA257" i="33" s="1"/>
  <c r="CQ258" i="33"/>
  <c r="DB256" i="33"/>
  <c r="BQ258" i="33"/>
  <c r="BR258" i="33"/>
  <c r="BY258" i="33"/>
  <c r="CD258" i="33" s="1"/>
  <c r="AC259" i="34"/>
  <c r="BZ259" i="34" s="1"/>
  <c r="AB259" i="34"/>
  <c r="AA259" i="34"/>
  <c r="N259" i="34"/>
  <c r="N259" i="33"/>
  <c r="AB259" i="33"/>
  <c r="AA259" i="33"/>
  <c r="AC259" i="33"/>
  <c r="BZ259" i="33" s="1"/>
  <c r="CQ259" i="34" l="1"/>
  <c r="CV258" i="34"/>
  <c r="DA258" i="34" s="1"/>
  <c r="BR259" i="34"/>
  <c r="BQ259" i="34"/>
  <c r="BY259" i="34"/>
  <c r="CD259" i="34" s="1"/>
  <c r="DB257" i="34"/>
  <c r="BQ259" i="33"/>
  <c r="BR259" i="33"/>
  <c r="BY259" i="33"/>
  <c r="CD259" i="33" s="1"/>
  <c r="CV258" i="33"/>
  <c r="DA258" i="33" s="1"/>
  <c r="CQ259" i="33"/>
  <c r="CE257" i="33"/>
  <c r="DB257" i="33"/>
  <c r="AA260" i="34"/>
  <c r="N260" i="34"/>
  <c r="AB260" i="34"/>
  <c r="AC260" i="34"/>
  <c r="BZ260" i="34" s="1"/>
  <c r="N260" i="33"/>
  <c r="AA260" i="33"/>
  <c r="AB260" i="33"/>
  <c r="AC260" i="33"/>
  <c r="BZ260" i="33" s="1"/>
  <c r="CE255" i="33" l="1"/>
  <c r="CQ261" i="33"/>
  <c r="DA261" i="33" s="1"/>
  <c r="DB261" i="33" s="1"/>
  <c r="CV260" i="33"/>
  <c r="CE437" i="33"/>
  <c r="CE412" i="33"/>
  <c r="CE451" i="33"/>
  <c r="CE277" i="33"/>
  <c r="CE452" i="33"/>
  <c r="CE290" i="33"/>
  <c r="CE334" i="33"/>
  <c r="CE263" i="33"/>
  <c r="CE318" i="33"/>
  <c r="CE312" i="33"/>
  <c r="CE272" i="33"/>
  <c r="CE388" i="33"/>
  <c r="CE453" i="33"/>
  <c r="CE311" i="33"/>
  <c r="CE393" i="33"/>
  <c r="CE381" i="33"/>
  <c r="CE361" i="33"/>
  <c r="CE317" i="33"/>
  <c r="CE267" i="33"/>
  <c r="CE283" i="33"/>
  <c r="CE335" i="33"/>
  <c r="CE326" i="33"/>
  <c r="CE387" i="33"/>
  <c r="CE355" i="33"/>
  <c r="CE302" i="33"/>
  <c r="CE438" i="33"/>
  <c r="CE288" i="33"/>
  <c r="CE262" i="33"/>
  <c r="CE448" i="33"/>
  <c r="CE319" i="33"/>
  <c r="CE325" i="33"/>
  <c r="CE307" i="33"/>
  <c r="CE366" i="33"/>
  <c r="CE378" i="33"/>
  <c r="CE416" i="33"/>
  <c r="CE426" i="33"/>
  <c r="CE401" i="33"/>
  <c r="CE356" i="33"/>
  <c r="CE379" i="33"/>
  <c r="CE456" i="33"/>
  <c r="CE390" i="33"/>
  <c r="CE271" i="33"/>
  <c r="CE447" i="33"/>
  <c r="CE369" i="33"/>
  <c r="CE468" i="33"/>
  <c r="CE320" i="33"/>
  <c r="CE397" i="33"/>
  <c r="CE357" i="33"/>
  <c r="CE386" i="33"/>
  <c r="CE460" i="33"/>
  <c r="CE329" i="33"/>
  <c r="CE261" i="33"/>
  <c r="CE425" i="33"/>
  <c r="CE347" i="33"/>
  <c r="CE431" i="33"/>
  <c r="CE281" i="33"/>
  <c r="CE403" i="33"/>
  <c r="CE333" i="33"/>
  <c r="CE313" i="33"/>
  <c r="CE270" i="33"/>
  <c r="CE368" i="33"/>
  <c r="CE389" i="33"/>
  <c r="CE373" i="33"/>
  <c r="CE377" i="33"/>
  <c r="CE436" i="33"/>
  <c r="CE427" i="33"/>
  <c r="CE462" i="33"/>
  <c r="CE380" i="33"/>
  <c r="CE410" i="33"/>
  <c r="CE328" i="33"/>
  <c r="CE394" i="33"/>
  <c r="CE336" i="33"/>
  <c r="CE297" i="33"/>
  <c r="CE435" i="33"/>
  <c r="CE282" i="33"/>
  <c r="CE450" i="33"/>
  <c r="CE464" i="33"/>
  <c r="CE454" i="33"/>
  <c r="CE428" i="33"/>
  <c r="CE421" i="33"/>
  <c r="CE304" i="33"/>
  <c r="CE391" i="33"/>
  <c r="CE395" i="33"/>
  <c r="CE400" i="33"/>
  <c r="CE287" i="33"/>
  <c r="CE364" i="33"/>
  <c r="CE351" i="33"/>
  <c r="CE292" i="33"/>
  <c r="CE396" i="33"/>
  <c r="CE314" i="33"/>
  <c r="CE372" i="33"/>
  <c r="CE385" i="33"/>
  <c r="CE291" i="33"/>
  <c r="CE457" i="33"/>
  <c r="CE415" i="33"/>
  <c r="CE402" i="33"/>
  <c r="CE327" i="33"/>
  <c r="CE310" i="33"/>
  <c r="CE463" i="33"/>
  <c r="CE306" i="33"/>
  <c r="CE465" i="33"/>
  <c r="CE417" i="33"/>
  <c r="CE337" i="33"/>
  <c r="CE375" i="33"/>
  <c r="CE420" i="33"/>
  <c r="CE376" i="33"/>
  <c r="CE284" i="33"/>
  <c r="CE342" i="33"/>
  <c r="CE303" i="33"/>
  <c r="CE404" i="33"/>
  <c r="CE449" i="33"/>
  <c r="CE266" i="33"/>
  <c r="CE344" i="33"/>
  <c r="CE273" i="33"/>
  <c r="CE300" i="33"/>
  <c r="CE286" i="33"/>
  <c r="CE414" i="33"/>
  <c r="CE455" i="33"/>
  <c r="CE309" i="33"/>
  <c r="CE444" i="33"/>
  <c r="CE362" i="33"/>
  <c r="CE467" i="33"/>
  <c r="CE432" i="33"/>
  <c r="CE359" i="33"/>
  <c r="CE295" i="33"/>
  <c r="CE367" i="33"/>
  <c r="CE293" i="33"/>
  <c r="CE469" i="33"/>
  <c r="CE365" i="33"/>
  <c r="CE308" i="33"/>
  <c r="CE424" i="33"/>
  <c r="CE459" i="33"/>
  <c r="CE408" i="33"/>
  <c r="CE442" i="33"/>
  <c r="CE413" i="33"/>
  <c r="CE268" i="33"/>
  <c r="CE350" i="33"/>
  <c r="CE360" i="33"/>
  <c r="CE445" i="33"/>
  <c r="CE411" i="33"/>
  <c r="CE363" i="33"/>
  <c r="CE343" i="33"/>
  <c r="CE439" i="33"/>
  <c r="CE348" i="33"/>
  <c r="CE433" i="33"/>
  <c r="CE409" i="33"/>
  <c r="CE352" i="33"/>
  <c r="CE461" i="33"/>
  <c r="CE265" i="33"/>
  <c r="CE301" i="33"/>
  <c r="CE371" i="33"/>
  <c r="CE370" i="33"/>
  <c r="CE423" i="33"/>
  <c r="CE392" i="33"/>
  <c r="CE382" i="33"/>
  <c r="CE264" i="33"/>
  <c r="CE285" i="33"/>
  <c r="CE405" i="33"/>
  <c r="CE383" i="33"/>
  <c r="CE446" i="33"/>
  <c r="CE419" i="33"/>
  <c r="CE345" i="33"/>
  <c r="CE339" i="33"/>
  <c r="CE399" i="33"/>
  <c r="CE331" i="33"/>
  <c r="CE315" i="33"/>
  <c r="CE440" i="33"/>
  <c r="CE398" i="33"/>
  <c r="CE358" i="33"/>
  <c r="CE324" i="33"/>
  <c r="CE346" i="33"/>
  <c r="CE406" i="33"/>
  <c r="CE340" i="33"/>
  <c r="CE332" i="33"/>
  <c r="CE407" i="33"/>
  <c r="CE374" i="33"/>
  <c r="CE341" i="33"/>
  <c r="CE289" i="33"/>
  <c r="CE305" i="33"/>
  <c r="CE274" i="33"/>
  <c r="CE443" i="33"/>
  <c r="CE338" i="33"/>
  <c r="CE296" i="33"/>
  <c r="CE279" i="33"/>
  <c r="CE321" i="33"/>
  <c r="CE349" i="33"/>
  <c r="CE316" i="33"/>
  <c r="CE280" i="33"/>
  <c r="CE422" i="33"/>
  <c r="CE294" i="33"/>
  <c r="CE429" i="33"/>
  <c r="CE278" i="33"/>
  <c r="CE275" i="33"/>
  <c r="CE441" i="33"/>
  <c r="CE353" i="33"/>
  <c r="CE354" i="33"/>
  <c r="CE299" i="33"/>
  <c r="CE298" i="33"/>
  <c r="CE458" i="33"/>
  <c r="CE276" i="33"/>
  <c r="CE322" i="33"/>
  <c r="CE430" i="33"/>
  <c r="CE434" i="33"/>
  <c r="CE330" i="33"/>
  <c r="CE466" i="33"/>
  <c r="CE418" i="33"/>
  <c r="CE323" i="33"/>
  <c r="CE269" i="33"/>
  <c r="CE384" i="33"/>
  <c r="BR260" i="34"/>
  <c r="BQ260" i="34"/>
  <c r="BY260" i="34"/>
  <c r="CD260" i="34" s="1"/>
  <c r="DB258" i="34"/>
  <c r="CV259" i="34"/>
  <c r="DA259" i="34" s="1"/>
  <c r="DB259" i="34" s="1"/>
  <c r="CQ260" i="34"/>
  <c r="CE254" i="33"/>
  <c r="DB258" i="33"/>
  <c r="CQ260" i="33"/>
  <c r="DA260" i="33" s="1"/>
  <c r="CV259" i="33"/>
  <c r="DA259" i="33" s="1"/>
  <c r="CE260" i="33"/>
  <c r="CE3" i="33"/>
  <c r="CE5" i="33"/>
  <c r="CE4" i="33"/>
  <c r="CE6" i="33"/>
  <c r="CE7" i="33"/>
  <c r="CE8" i="33"/>
  <c r="CE10" i="33"/>
  <c r="CE9" i="33"/>
  <c r="CE11" i="33"/>
  <c r="CE12" i="33"/>
  <c r="CE13" i="33"/>
  <c r="CE15" i="33"/>
  <c r="CE14" i="33"/>
  <c r="CE16" i="33"/>
  <c r="CE17" i="33"/>
  <c r="CE18" i="33"/>
  <c r="CE19" i="33"/>
  <c r="CE20" i="33"/>
  <c r="CE21" i="33"/>
  <c r="CE22" i="33"/>
  <c r="CE23" i="33"/>
  <c r="CE24" i="33"/>
  <c r="CE25" i="33"/>
  <c r="CE26" i="33"/>
  <c r="CE27" i="33"/>
  <c r="CE28" i="33"/>
  <c r="CE29" i="33"/>
  <c r="CE30" i="33"/>
  <c r="CE31" i="33"/>
  <c r="CE32" i="33"/>
  <c r="CE33" i="33"/>
  <c r="CE34" i="33"/>
  <c r="CE35" i="33"/>
  <c r="CE37" i="33"/>
  <c r="CE36" i="33"/>
  <c r="CE38" i="33"/>
  <c r="CE39" i="33"/>
  <c r="CE40" i="33"/>
  <c r="CE41" i="33"/>
  <c r="CE42" i="33"/>
  <c r="CE43" i="33"/>
  <c r="CE44" i="33"/>
  <c r="CE45" i="33"/>
  <c r="CE46" i="33"/>
  <c r="CE47" i="33"/>
  <c r="CE49" i="33"/>
  <c r="CE48" i="33"/>
  <c r="CE50" i="33"/>
  <c r="CE51" i="33"/>
  <c r="CE52" i="33"/>
  <c r="CE55" i="33"/>
  <c r="CE54" i="33"/>
  <c r="CE53" i="33"/>
  <c r="CE56" i="33"/>
  <c r="CE58" i="33"/>
  <c r="CE57" i="33"/>
  <c r="CE59" i="33"/>
  <c r="CE60" i="33"/>
  <c r="CE61" i="33"/>
  <c r="CE62" i="33"/>
  <c r="CE63" i="33"/>
  <c r="CE66" i="33"/>
  <c r="CE64" i="33"/>
  <c r="CE65" i="33"/>
  <c r="CE68" i="33"/>
  <c r="CE67" i="33"/>
  <c r="CE69" i="33"/>
  <c r="CE70" i="33"/>
  <c r="CE71" i="33"/>
  <c r="CE74" i="33"/>
  <c r="CE72" i="33"/>
  <c r="CE73" i="33"/>
  <c r="CE75" i="33"/>
  <c r="CE78" i="33"/>
  <c r="CE76" i="33"/>
  <c r="CE77" i="33"/>
  <c r="CE80" i="33"/>
  <c r="CE79" i="33"/>
  <c r="CE81" i="33"/>
  <c r="CE82" i="33"/>
  <c r="CE83" i="33"/>
  <c r="CE85" i="33"/>
  <c r="CE84" i="33"/>
  <c r="CE86" i="33"/>
  <c r="CE89" i="33"/>
  <c r="CE87" i="33"/>
  <c r="CE88" i="33"/>
  <c r="CE90" i="33"/>
  <c r="CE91" i="33"/>
  <c r="CE92" i="33"/>
  <c r="CE93" i="33"/>
  <c r="CE94" i="33"/>
  <c r="CE95" i="33"/>
  <c r="CE96" i="33"/>
  <c r="CE97" i="33"/>
  <c r="CE98" i="33"/>
  <c r="CE100" i="33"/>
  <c r="CE99" i="33"/>
  <c r="CE101" i="33"/>
  <c r="CE102" i="33"/>
  <c r="CE103" i="33"/>
  <c r="CE104" i="33"/>
  <c r="CE105" i="33"/>
  <c r="CE106" i="33"/>
  <c r="CE107" i="33"/>
  <c r="CE108" i="33"/>
  <c r="CE110" i="33"/>
  <c r="CE109" i="33"/>
  <c r="CE111" i="33"/>
  <c r="CE113" i="33"/>
  <c r="CE112" i="33"/>
  <c r="CE114" i="33"/>
  <c r="CE115" i="33"/>
  <c r="CE116" i="33"/>
  <c r="CE118" i="33"/>
  <c r="CE117" i="33"/>
  <c r="CE119" i="33"/>
  <c r="CE120" i="33"/>
  <c r="CE121" i="33"/>
  <c r="CE122" i="33"/>
  <c r="CE123" i="33"/>
  <c r="CE125" i="33"/>
  <c r="CE124" i="33"/>
  <c r="CE126" i="33"/>
  <c r="CE127" i="33"/>
  <c r="CE128" i="33"/>
  <c r="CE129" i="33"/>
  <c r="CE130" i="33"/>
  <c r="CE131" i="33"/>
  <c r="CE132" i="33"/>
  <c r="CE133" i="33"/>
  <c r="CE135" i="33"/>
  <c r="CE134" i="33"/>
  <c r="CE137" i="33"/>
  <c r="CE136" i="33"/>
  <c r="CE139" i="33"/>
  <c r="CE138" i="33"/>
  <c r="CE140" i="33"/>
  <c r="CE141" i="33"/>
  <c r="CE143" i="33"/>
  <c r="CE142" i="33"/>
  <c r="CE144" i="33"/>
  <c r="CE145" i="33"/>
  <c r="CE146" i="33"/>
  <c r="CE148" i="33"/>
  <c r="CE147" i="33"/>
  <c r="CE150" i="33"/>
  <c r="CE149" i="33"/>
  <c r="CE152" i="33"/>
  <c r="CE151" i="33"/>
  <c r="CE153" i="33"/>
  <c r="CE154" i="33"/>
  <c r="CE155" i="33"/>
  <c r="CE156" i="33"/>
  <c r="CE157" i="33"/>
  <c r="CE158" i="33"/>
  <c r="CE159" i="33"/>
  <c r="CE160" i="33"/>
  <c r="CE161" i="33"/>
  <c r="CE162" i="33"/>
  <c r="CE164" i="33"/>
  <c r="CE163" i="33"/>
  <c r="CE165" i="33"/>
  <c r="CE166" i="33"/>
  <c r="CE167" i="33"/>
  <c r="CE168" i="33"/>
  <c r="CE169" i="33"/>
  <c r="CE170" i="33"/>
  <c r="CE171" i="33"/>
  <c r="CE173" i="33"/>
  <c r="CE172" i="33"/>
  <c r="CE174" i="33"/>
  <c r="CE175" i="33"/>
  <c r="CE177" i="33"/>
  <c r="CE176" i="33"/>
  <c r="CE179" i="33"/>
  <c r="CE178" i="33"/>
  <c r="CE180" i="33"/>
  <c r="CE181" i="33"/>
  <c r="CE182" i="33"/>
  <c r="CE184" i="33"/>
  <c r="CE183" i="33"/>
  <c r="CE187" i="33"/>
  <c r="CE185" i="33"/>
  <c r="CE186" i="33"/>
  <c r="CE188" i="33"/>
  <c r="CE190" i="33"/>
  <c r="CE189" i="33"/>
  <c r="CE191" i="33"/>
  <c r="CE192" i="33"/>
  <c r="CE193" i="33"/>
  <c r="CE195" i="33"/>
  <c r="CE196" i="33"/>
  <c r="CE194" i="33"/>
  <c r="CE197" i="33"/>
  <c r="CE198" i="33"/>
  <c r="CE200" i="33"/>
  <c r="CE199" i="33"/>
  <c r="CE201" i="33"/>
  <c r="CE202" i="33"/>
  <c r="CE204" i="33"/>
  <c r="CE203" i="33"/>
  <c r="CE205" i="33"/>
  <c r="CE207" i="33"/>
  <c r="CE206" i="33"/>
  <c r="CE208" i="33"/>
  <c r="CE209" i="33"/>
  <c r="CE210" i="33"/>
  <c r="CE212" i="33"/>
  <c r="CE211" i="33"/>
  <c r="CE213" i="33"/>
  <c r="CE214" i="33"/>
  <c r="CE215" i="33"/>
  <c r="CE216" i="33"/>
  <c r="CE217" i="33"/>
  <c r="CE218" i="33"/>
  <c r="CE219" i="33"/>
  <c r="CE222" i="33"/>
  <c r="CE220" i="33"/>
  <c r="CE221" i="33"/>
  <c r="CE223" i="33"/>
  <c r="CE224" i="33"/>
  <c r="CE225" i="33"/>
  <c r="CE226" i="33"/>
  <c r="CE227" i="33"/>
  <c r="CE228" i="33"/>
  <c r="CE229" i="33"/>
  <c r="CE230" i="33"/>
  <c r="CE231" i="33"/>
  <c r="CE233" i="33"/>
  <c r="CE232" i="33"/>
  <c r="CE234" i="33"/>
  <c r="CE236" i="33"/>
  <c r="CE235" i="33"/>
  <c r="CE237" i="33"/>
  <c r="CE238" i="33"/>
  <c r="CE239" i="33"/>
  <c r="CE240" i="33"/>
  <c r="CE241" i="33"/>
  <c r="CE243" i="33"/>
  <c r="CE242" i="33"/>
  <c r="CE245" i="33"/>
  <c r="CE244" i="33"/>
  <c r="CE247" i="33"/>
  <c r="CE248" i="33"/>
  <c r="CE246" i="33"/>
  <c r="CE250" i="33"/>
  <c r="CE249" i="33"/>
  <c r="CE251" i="33"/>
  <c r="CE253" i="33"/>
  <c r="CE252" i="33"/>
  <c r="CE256" i="33"/>
  <c r="CE258" i="33"/>
  <c r="BQ260" i="33"/>
  <c r="BR260" i="33"/>
  <c r="BY260" i="33"/>
  <c r="CD260" i="33" s="1"/>
  <c r="CE259" i="33"/>
  <c r="N261" i="34"/>
  <c r="AC261" i="34"/>
  <c r="BZ261" i="34" s="1"/>
  <c r="AB261" i="34"/>
  <c r="AA261" i="34"/>
  <c r="M42" i="37"/>
  <c r="N42" i="37"/>
  <c r="DB260" i="33" l="1"/>
  <c r="CQ261" i="34"/>
  <c r="CV260" i="34"/>
  <c r="DA260" i="34" s="1"/>
  <c r="DB260" i="34" s="1"/>
  <c r="BR261" i="34"/>
  <c r="BQ261" i="34"/>
  <c r="BY261" i="34"/>
  <c r="CD261" i="34" s="1"/>
  <c r="DB259" i="33"/>
  <c r="AA262" i="34"/>
  <c r="AB262" i="34"/>
  <c r="N262" i="34"/>
  <c r="AC262" i="34"/>
  <c r="BZ262" i="34" s="1"/>
  <c r="O42" i="37"/>
  <c r="BR262" i="34" l="1"/>
  <c r="BQ262" i="34"/>
  <c r="BY262" i="34"/>
  <c r="CD262" i="34" s="1"/>
  <c r="CV261" i="34"/>
  <c r="DA261" i="34" s="1"/>
  <c r="CQ262" i="34"/>
  <c r="N263" i="34"/>
  <c r="AC263" i="34"/>
  <c r="BZ263" i="34" s="1"/>
  <c r="AB263" i="34"/>
  <c r="AA263" i="34"/>
  <c r="DB261" i="34" l="1"/>
  <c r="BR263" i="34"/>
  <c r="BQ263" i="34"/>
  <c r="BY263" i="34"/>
  <c r="CD263" i="34" s="1"/>
  <c r="CV262" i="34"/>
  <c r="DA262" i="34" s="1"/>
  <c r="CQ263" i="34"/>
  <c r="AB264" i="34"/>
  <c r="AC264" i="34"/>
  <c r="BZ264" i="34" s="1"/>
  <c r="AA264" i="34"/>
  <c r="N264" i="34"/>
  <c r="DB262" i="34" l="1"/>
  <c r="BQ264" i="34"/>
  <c r="BR264" i="34"/>
  <c r="BY264" i="34"/>
  <c r="CD264" i="34" s="1"/>
  <c r="CV263" i="34"/>
  <c r="DA263" i="34" s="1"/>
  <c r="DB263" i="34" s="1"/>
  <c r="CQ264" i="34"/>
  <c r="N265" i="34"/>
  <c r="AC265" i="34"/>
  <c r="BZ265" i="34" s="1"/>
  <c r="AB265" i="34"/>
  <c r="AA265" i="34"/>
  <c r="CV264" i="34" l="1"/>
  <c r="DA264" i="34" s="1"/>
  <c r="DB264" i="34" s="1"/>
  <c r="CQ265" i="34"/>
  <c r="BR265" i="34"/>
  <c r="BQ265" i="34"/>
  <c r="BY265" i="34"/>
  <c r="CD265" i="34" s="1"/>
  <c r="N266" i="34"/>
  <c r="AA266" i="34"/>
  <c r="AC266" i="34"/>
  <c r="BZ266" i="34" s="1"/>
  <c r="AB266" i="34"/>
  <c r="BQ266" i="34" l="1"/>
  <c r="BR266" i="34"/>
  <c r="BY266" i="34"/>
  <c r="CD266" i="34" s="1"/>
  <c r="CQ266" i="34"/>
  <c r="CV265" i="34"/>
  <c r="DA265" i="34" s="1"/>
  <c r="AA267" i="34"/>
  <c r="AC267" i="34"/>
  <c r="BZ267" i="34" s="1"/>
  <c r="N267" i="34"/>
  <c r="AB267" i="34"/>
  <c r="H34" i="37"/>
  <c r="DB265" i="34" l="1"/>
  <c r="BR267" i="34"/>
  <c r="BQ267" i="34"/>
  <c r="BY267" i="34"/>
  <c r="CD267" i="34" s="1"/>
  <c r="CV266" i="34"/>
  <c r="DA266" i="34" s="1"/>
  <c r="CQ267" i="34"/>
  <c r="AB268" i="34"/>
  <c r="AA268" i="34"/>
  <c r="AC268" i="34"/>
  <c r="BZ268" i="34" s="1"/>
  <c r="N268" i="34"/>
  <c r="G34" i="37"/>
  <c r="E34" i="37"/>
  <c r="BR268" i="34" l="1"/>
  <c r="BQ268" i="34"/>
  <c r="BY268" i="34"/>
  <c r="CD268" i="34" s="1"/>
  <c r="CV267" i="34"/>
  <c r="DA267" i="34" s="1"/>
  <c r="CQ268" i="34"/>
  <c r="DB266" i="34"/>
  <c r="AB269" i="34"/>
  <c r="AA269" i="34"/>
  <c r="N269" i="34"/>
  <c r="AC269" i="34"/>
  <c r="BZ269" i="34" s="1"/>
  <c r="M34" i="37"/>
  <c r="N34" i="37"/>
  <c r="DB267" i="34" l="1"/>
  <c r="BR269" i="34"/>
  <c r="BQ269" i="34"/>
  <c r="BY269" i="34"/>
  <c r="CD269" i="34" s="1"/>
  <c r="CQ269" i="34"/>
  <c r="CV268" i="34"/>
  <c r="DA268" i="34" s="1"/>
  <c r="N270" i="34"/>
  <c r="AC270" i="34"/>
  <c r="BZ270" i="34" s="1"/>
  <c r="AA270" i="34"/>
  <c r="AB270" i="34"/>
  <c r="DB268" i="34" l="1"/>
  <c r="CQ270" i="34"/>
  <c r="CV269" i="34"/>
  <c r="DA269" i="34" s="1"/>
  <c r="BQ270" i="34"/>
  <c r="BR270" i="34"/>
  <c r="BY270" i="34"/>
  <c r="CD270" i="34" s="1"/>
  <c r="N271" i="34"/>
  <c r="AB271" i="34"/>
  <c r="AA271" i="34"/>
  <c r="AC271" i="34"/>
  <c r="BZ271" i="34" s="1"/>
  <c r="H41" i="37"/>
  <c r="DB269" i="34" l="1"/>
  <c r="CG3" i="25"/>
  <c r="CG5" i="25"/>
  <c r="CG6" i="25"/>
  <c r="CG4" i="25"/>
  <c r="CG8" i="25"/>
  <c r="CG7" i="25"/>
  <c r="CG9" i="25"/>
  <c r="CG10" i="25"/>
  <c r="CG11" i="25"/>
  <c r="CG12" i="25"/>
  <c r="CG13" i="25"/>
  <c r="CG15" i="25"/>
  <c r="CG14" i="25"/>
  <c r="CG16" i="25"/>
  <c r="CG17" i="25"/>
  <c r="CG18" i="25"/>
  <c r="CG19" i="25"/>
  <c r="CG20" i="25"/>
  <c r="CG21" i="25"/>
  <c r="CG22" i="25"/>
  <c r="CG23" i="25"/>
  <c r="CG24" i="25"/>
  <c r="CG25" i="25"/>
  <c r="CG26" i="25"/>
  <c r="CG27" i="25"/>
  <c r="CG29" i="25"/>
  <c r="CG28" i="25"/>
  <c r="CG30" i="25"/>
  <c r="CQ271" i="34"/>
  <c r="CV270" i="34"/>
  <c r="DA270" i="34" s="1"/>
  <c r="BR271" i="34"/>
  <c r="BQ271" i="34"/>
  <c r="BY271" i="34"/>
  <c r="CD271" i="34" s="1"/>
  <c r="CE3" i="25"/>
  <c r="CE4" i="25"/>
  <c r="CE5" i="25"/>
  <c r="CE6" i="25"/>
  <c r="CE7" i="25"/>
  <c r="CE9" i="25"/>
  <c r="CE8" i="25"/>
  <c r="CE10" i="25"/>
  <c r="CE12" i="25"/>
  <c r="CE11" i="25"/>
  <c r="CE13" i="25"/>
  <c r="CE14" i="25"/>
  <c r="CE15" i="25"/>
  <c r="CE16" i="25"/>
  <c r="CE17" i="25"/>
  <c r="CE18" i="25"/>
  <c r="CE19" i="25"/>
  <c r="CE20" i="25"/>
  <c r="CE21" i="25"/>
  <c r="CE22" i="25"/>
  <c r="CE24" i="25"/>
  <c r="CE23" i="25"/>
  <c r="CE25" i="25"/>
  <c r="CE26" i="25"/>
  <c r="CE27" i="25"/>
  <c r="CE29" i="25"/>
  <c r="CE28" i="25"/>
  <c r="CE30" i="25"/>
  <c r="AB272" i="34"/>
  <c r="AC272" i="34"/>
  <c r="BZ272" i="34" s="1"/>
  <c r="AA272" i="34"/>
  <c r="N272" i="34"/>
  <c r="F41" i="37"/>
  <c r="E41" i="37"/>
  <c r="G41" i="37"/>
  <c r="DB270" i="34" l="1"/>
  <c r="CF5" i="25"/>
  <c r="CF3" i="25"/>
  <c r="CF4" i="25"/>
  <c r="CF7" i="25"/>
  <c r="CF6" i="25"/>
  <c r="CF8" i="25"/>
  <c r="CF9" i="25"/>
  <c r="CF11" i="25"/>
  <c r="CF10" i="25"/>
  <c r="CF13" i="25"/>
  <c r="CF12" i="25"/>
  <c r="CF14" i="25"/>
  <c r="CF15" i="25"/>
  <c r="CF16" i="25"/>
  <c r="CF17" i="25"/>
  <c r="CF18" i="25"/>
  <c r="CF19" i="25"/>
  <c r="CF20" i="25"/>
  <c r="CF21" i="25"/>
  <c r="CF22" i="25"/>
  <c r="CF24" i="25"/>
  <c r="CF23" i="25"/>
  <c r="CF26" i="25"/>
  <c r="CF25" i="25"/>
  <c r="CF27" i="25"/>
  <c r="CF29" i="25"/>
  <c r="CF28" i="25"/>
  <c r="CF30" i="25"/>
  <c r="CV271" i="34"/>
  <c r="DA271" i="34" s="1"/>
  <c r="CQ272" i="34"/>
  <c r="BR272" i="34"/>
  <c r="BQ272" i="34"/>
  <c r="BY272" i="34"/>
  <c r="CD272" i="34" s="1"/>
  <c r="N273" i="34"/>
  <c r="AB273" i="34"/>
  <c r="AA273" i="34"/>
  <c r="AC273" i="34"/>
  <c r="BZ273" i="34" s="1"/>
  <c r="L41" i="37"/>
  <c r="N41" i="37"/>
  <c r="M41" i="37"/>
  <c r="BQ273" i="34" l="1"/>
  <c r="BR273" i="34"/>
  <c r="BY273" i="34"/>
  <c r="CD273" i="34" s="1"/>
  <c r="CV272" i="34"/>
  <c r="DA272" i="34" s="1"/>
  <c r="CQ273" i="34"/>
  <c r="DB271" i="34"/>
  <c r="N274" i="34"/>
  <c r="AA274" i="34"/>
  <c r="AC274" i="34"/>
  <c r="BZ274" i="34" s="1"/>
  <c r="AB274" i="34"/>
  <c r="O41" i="37"/>
  <c r="BQ274" i="34" l="1"/>
  <c r="BR274" i="34"/>
  <c r="BY274" i="34"/>
  <c r="CD274" i="34" s="1"/>
  <c r="DB272" i="34"/>
  <c r="CQ274" i="34"/>
  <c r="CV273" i="34"/>
  <c r="DA273" i="34" s="1"/>
  <c r="AA275" i="34"/>
  <c r="AC275" i="34"/>
  <c r="BZ275" i="34" s="1"/>
  <c r="N275" i="34"/>
  <c r="AB275" i="34"/>
  <c r="CV274" i="34" l="1"/>
  <c r="DA274" i="34" s="1"/>
  <c r="CQ275" i="34"/>
  <c r="DB273" i="34"/>
  <c r="BR275" i="34"/>
  <c r="BQ275" i="34"/>
  <c r="BY275" i="34"/>
  <c r="CD275" i="34" s="1"/>
  <c r="AC276" i="34"/>
  <c r="BZ276" i="34" s="1"/>
  <c r="N276" i="34"/>
  <c r="AB276" i="34"/>
  <c r="AA276" i="34"/>
  <c r="BQ276" i="34" l="1"/>
  <c r="BR276" i="34"/>
  <c r="BY276" i="34"/>
  <c r="CD276" i="34" s="1"/>
  <c r="CV275" i="34"/>
  <c r="DA275" i="34" s="1"/>
  <c r="CQ276" i="34"/>
  <c r="DB274" i="34"/>
  <c r="AA277" i="34"/>
  <c r="N277" i="34"/>
  <c r="AC277" i="34"/>
  <c r="BZ277" i="34" s="1"/>
  <c r="AB277" i="34"/>
  <c r="CV276" i="34" l="1"/>
  <c r="DA276" i="34" s="1"/>
  <c r="CQ277" i="34"/>
  <c r="BR277" i="34"/>
  <c r="BQ277" i="34"/>
  <c r="BY277" i="34"/>
  <c r="CD277" i="34" s="1"/>
  <c r="DB275" i="34"/>
  <c r="AA278" i="34"/>
  <c r="AB278" i="34"/>
  <c r="N278" i="34"/>
  <c r="AC278" i="34"/>
  <c r="BZ278" i="34" s="1"/>
  <c r="CV277" i="34" l="1"/>
  <c r="DA277" i="34" s="1"/>
  <c r="CQ278" i="34"/>
  <c r="BQ278" i="34"/>
  <c r="BR278" i="34"/>
  <c r="BY278" i="34"/>
  <c r="CD278" i="34" s="1"/>
  <c r="DB276" i="34"/>
  <c r="AC279" i="34"/>
  <c r="BZ279" i="34" s="1"/>
  <c r="AB279" i="34"/>
  <c r="N279" i="34"/>
  <c r="AA279" i="34"/>
  <c r="DB277" i="34" l="1"/>
  <c r="BQ279" i="34"/>
  <c r="BR279" i="34"/>
  <c r="BY279" i="34"/>
  <c r="CD279" i="34" s="1"/>
  <c r="CQ279" i="34"/>
  <c r="CV278" i="34"/>
  <c r="DA278" i="34" s="1"/>
  <c r="DB278" i="34" s="1"/>
  <c r="AB280" i="34"/>
  <c r="AC280" i="34"/>
  <c r="BZ280" i="34" s="1"/>
  <c r="AA280" i="34"/>
  <c r="N280" i="34"/>
  <c r="CQ280" i="34" l="1"/>
  <c r="CV279" i="34"/>
  <c r="DA279" i="34" s="1"/>
  <c r="BR280" i="34"/>
  <c r="BQ280" i="34"/>
  <c r="BY280" i="34"/>
  <c r="CD280" i="34" s="1"/>
  <c r="N281" i="34"/>
  <c r="AA281" i="34"/>
  <c r="AC281" i="34"/>
  <c r="BZ281" i="34" s="1"/>
  <c r="AB281" i="34"/>
  <c r="CV280" i="34" l="1"/>
  <c r="DA280" i="34" s="1"/>
  <c r="CQ281" i="34"/>
  <c r="BR281" i="34"/>
  <c r="BQ281" i="34"/>
  <c r="BY281" i="34"/>
  <c r="CD281" i="34" s="1"/>
  <c r="DB279" i="34"/>
  <c r="N282" i="34"/>
  <c r="AC282" i="34"/>
  <c r="BZ282" i="34" s="1"/>
  <c r="AA282" i="34"/>
  <c r="AB282" i="34"/>
  <c r="BQ282" i="34" l="1"/>
  <c r="BR282" i="34"/>
  <c r="BY282" i="34"/>
  <c r="CD282" i="34" s="1"/>
  <c r="DB280" i="34"/>
  <c r="CQ282" i="34"/>
  <c r="CV281" i="34"/>
  <c r="DA281" i="34" s="1"/>
  <c r="AA283" i="34"/>
  <c r="N283" i="34"/>
  <c r="AC283" i="34"/>
  <c r="BZ283" i="34" s="1"/>
  <c r="AB283" i="34"/>
  <c r="BR283" i="34" l="1"/>
  <c r="BQ283" i="34"/>
  <c r="BY283" i="34"/>
  <c r="CD283" i="34" s="1"/>
  <c r="CQ283" i="34"/>
  <c r="CV282" i="34"/>
  <c r="DA282" i="34" s="1"/>
  <c r="DB282" i="34" s="1"/>
  <c r="DB281" i="34"/>
  <c r="AA284" i="34"/>
  <c r="N284" i="34"/>
  <c r="AB284" i="34"/>
  <c r="AC284" i="34"/>
  <c r="BZ284" i="34" s="1"/>
  <c r="BR284" i="34" l="1"/>
  <c r="BQ284" i="34"/>
  <c r="BY284" i="34"/>
  <c r="CD284" i="34" s="1"/>
  <c r="CQ284" i="34"/>
  <c r="CV283" i="34"/>
  <c r="DA283" i="34" s="1"/>
  <c r="AA285" i="34"/>
  <c r="AC285" i="34"/>
  <c r="BZ285" i="34" s="1"/>
  <c r="AB285" i="34"/>
  <c r="N285" i="34"/>
  <c r="DB283" i="34" l="1"/>
  <c r="BR285" i="34"/>
  <c r="BQ285" i="34"/>
  <c r="BY285" i="34"/>
  <c r="CD285" i="34" s="1"/>
  <c r="CQ285" i="34"/>
  <c r="CV284" i="34"/>
  <c r="DA284" i="34" s="1"/>
  <c r="N286" i="34"/>
  <c r="AC286" i="34"/>
  <c r="BZ286" i="34" s="1"/>
  <c r="AA286" i="34"/>
  <c r="AB286" i="34"/>
  <c r="DB284" i="34" l="1"/>
  <c r="CV285" i="34"/>
  <c r="DA285" i="34" s="1"/>
  <c r="CQ286" i="34"/>
  <c r="BR286" i="34"/>
  <c r="BQ286" i="34"/>
  <c r="BY286" i="34"/>
  <c r="CD286" i="34" s="1"/>
  <c r="N287" i="34"/>
  <c r="AC287" i="34"/>
  <c r="BZ287" i="34" s="1"/>
  <c r="AB287" i="34"/>
  <c r="AA287" i="34"/>
  <c r="CV286" i="34" l="1"/>
  <c r="DA286" i="34" s="1"/>
  <c r="DB286" i="34" s="1"/>
  <c r="CQ287" i="34"/>
  <c r="BR287" i="34"/>
  <c r="BQ287" i="34"/>
  <c r="BY287" i="34"/>
  <c r="CD287" i="34" s="1"/>
  <c r="DB285" i="34"/>
  <c r="AB288" i="34"/>
  <c r="AC288" i="34"/>
  <c r="BZ288" i="34" s="1"/>
  <c r="AA288" i="34"/>
  <c r="N288" i="34"/>
  <c r="BQ288" i="34" l="1"/>
  <c r="BR288" i="34"/>
  <c r="BY288" i="34"/>
  <c r="CD288" i="34" s="1"/>
  <c r="CV287" i="34"/>
  <c r="DA287" i="34" s="1"/>
  <c r="CQ288" i="34"/>
  <c r="N289" i="34"/>
  <c r="AC289" i="34"/>
  <c r="BZ289" i="34" s="1"/>
  <c r="AB289" i="34"/>
  <c r="AA289" i="34"/>
  <c r="CV288" i="34" l="1"/>
  <c r="DA288" i="34" s="1"/>
  <c r="CQ289" i="34"/>
  <c r="BQ289" i="34"/>
  <c r="BR289" i="34"/>
  <c r="BY289" i="34"/>
  <c r="CD289" i="34" s="1"/>
  <c r="DB287" i="34"/>
  <c r="N290" i="34"/>
  <c r="AC290" i="34"/>
  <c r="BZ290" i="34" s="1"/>
  <c r="AA290" i="34"/>
  <c r="AB290" i="34"/>
  <c r="DB288" i="34" l="1"/>
  <c r="CQ290" i="34"/>
  <c r="CV289" i="34"/>
  <c r="DA289" i="34" s="1"/>
  <c r="BR290" i="34"/>
  <c r="BQ290" i="34"/>
  <c r="BY290" i="34"/>
  <c r="CD290" i="34" s="1"/>
  <c r="AA291" i="34"/>
  <c r="N291" i="34"/>
  <c r="AC291" i="34"/>
  <c r="BZ291" i="34" s="1"/>
  <c r="AB291" i="34"/>
  <c r="DB289" i="34" l="1"/>
  <c r="CQ291" i="34"/>
  <c r="CV290" i="34"/>
  <c r="DA290" i="34" s="1"/>
  <c r="DB290" i="34" s="1"/>
  <c r="BR291" i="34"/>
  <c r="BQ291" i="34"/>
  <c r="BY291" i="34"/>
  <c r="CD291" i="34" s="1"/>
  <c r="AA292" i="34"/>
  <c r="AB292" i="34"/>
  <c r="N292" i="34"/>
  <c r="AC292" i="34"/>
  <c r="BZ292" i="34" s="1"/>
  <c r="CQ292" i="34" l="1"/>
  <c r="CV291" i="34"/>
  <c r="DA291" i="34" s="1"/>
  <c r="DB291" i="34" s="1"/>
  <c r="BQ292" i="34"/>
  <c r="BR292" i="34"/>
  <c r="BY292" i="34"/>
  <c r="CD292" i="34" s="1"/>
  <c r="AB293" i="34"/>
  <c r="AA293" i="34"/>
  <c r="N293" i="34"/>
  <c r="AC293" i="34"/>
  <c r="BZ293" i="34" s="1"/>
  <c r="BR293" i="34" l="1"/>
  <c r="BQ293" i="34"/>
  <c r="BY293" i="34"/>
  <c r="CD293" i="34" s="1"/>
  <c r="CV292" i="34"/>
  <c r="DA292" i="34" s="1"/>
  <c r="CQ293" i="34"/>
  <c r="AA294" i="34"/>
  <c r="AB294" i="34"/>
  <c r="N294" i="34"/>
  <c r="AC294" i="34"/>
  <c r="BZ294" i="34" s="1"/>
  <c r="BQ294" i="34" l="1"/>
  <c r="BR294" i="34"/>
  <c r="BY294" i="34"/>
  <c r="CD294" i="34" s="1"/>
  <c r="CQ294" i="34"/>
  <c r="CV293" i="34"/>
  <c r="DA293" i="34" s="1"/>
  <c r="DB292" i="34"/>
  <c r="N295" i="34"/>
  <c r="AB295" i="34"/>
  <c r="AC295" i="34"/>
  <c r="BZ295" i="34" s="1"/>
  <c r="AA295" i="34"/>
  <c r="DB293" i="34" l="1"/>
  <c r="CQ295" i="34"/>
  <c r="CV294" i="34"/>
  <c r="DA294" i="34" s="1"/>
  <c r="BR295" i="34"/>
  <c r="BQ295" i="34"/>
  <c r="BY295" i="34"/>
  <c r="CD295" i="34" s="1"/>
  <c r="AB296" i="34"/>
  <c r="AC296" i="34"/>
  <c r="BZ296" i="34" s="1"/>
  <c r="AA296" i="34"/>
  <c r="N296" i="34"/>
  <c r="CQ296" i="34" l="1"/>
  <c r="CV295" i="34"/>
  <c r="DA295" i="34" s="1"/>
  <c r="BQ296" i="34"/>
  <c r="BR296" i="34"/>
  <c r="BY296" i="34"/>
  <c r="CD296" i="34" s="1"/>
  <c r="DB294" i="34"/>
  <c r="N297" i="34"/>
  <c r="AB297" i="34"/>
  <c r="AC297" i="34"/>
  <c r="BZ297" i="34" s="1"/>
  <c r="AA297" i="34"/>
  <c r="DB295" i="34" l="1"/>
  <c r="CV296" i="34"/>
  <c r="DA296" i="34" s="1"/>
  <c r="DB296" i="34" s="1"/>
  <c r="CQ297" i="34"/>
  <c r="BR297" i="34"/>
  <c r="BQ297" i="34"/>
  <c r="BY297" i="34"/>
  <c r="CD297" i="34" s="1"/>
  <c r="AA298" i="34"/>
  <c r="AB298" i="34"/>
  <c r="N298" i="34"/>
  <c r="AC298" i="34"/>
  <c r="BZ298" i="34" s="1"/>
  <c r="CV297" i="34" l="1"/>
  <c r="DA297" i="34" s="1"/>
  <c r="CQ298" i="34"/>
  <c r="BQ298" i="34"/>
  <c r="BR298" i="34"/>
  <c r="BY298" i="34"/>
  <c r="CD298" i="34" s="1"/>
  <c r="AA299" i="34"/>
  <c r="AC299" i="34"/>
  <c r="BZ299" i="34" s="1"/>
  <c r="N299" i="34"/>
  <c r="AB299" i="34"/>
  <c r="DB297" i="34" l="1"/>
  <c r="BR299" i="34"/>
  <c r="BQ299" i="34"/>
  <c r="BY299" i="34"/>
  <c r="CD299" i="34" s="1"/>
  <c r="CQ299" i="34"/>
  <c r="CV298" i="34"/>
  <c r="DA298" i="34" s="1"/>
  <c r="DB298" i="34" s="1"/>
  <c r="AB300" i="34"/>
  <c r="AC300" i="34"/>
  <c r="BZ300" i="34" s="1"/>
  <c r="AA300" i="34"/>
  <c r="N300" i="34"/>
  <c r="CQ300" i="34" l="1"/>
  <c r="CV299" i="34"/>
  <c r="DA299" i="34" s="1"/>
  <c r="BQ300" i="34"/>
  <c r="BR300" i="34"/>
  <c r="BY300" i="34"/>
  <c r="CD300" i="34" s="1"/>
  <c r="AB301" i="34"/>
  <c r="AA301" i="34"/>
  <c r="N301" i="34"/>
  <c r="AC301" i="34"/>
  <c r="BZ301" i="34" s="1"/>
  <c r="DB299" i="34" l="1"/>
  <c r="CV300" i="34"/>
  <c r="DA300" i="34" s="1"/>
  <c r="CQ301" i="34"/>
  <c r="BR301" i="34"/>
  <c r="BQ301" i="34"/>
  <c r="BY301" i="34"/>
  <c r="CD301" i="34" s="1"/>
  <c r="N302" i="34"/>
  <c r="AC302" i="34"/>
  <c r="BZ302" i="34" s="1"/>
  <c r="AA302" i="34"/>
  <c r="AB302" i="34"/>
  <c r="CV301" i="34" l="1"/>
  <c r="DA301" i="34" s="1"/>
  <c r="CQ302" i="34"/>
  <c r="BQ302" i="34"/>
  <c r="BR302" i="34"/>
  <c r="BY302" i="34"/>
  <c r="CD302" i="34" s="1"/>
  <c r="DB300" i="34"/>
  <c r="N303" i="34"/>
  <c r="AB303" i="34"/>
  <c r="AA303" i="34"/>
  <c r="AC303" i="34"/>
  <c r="BZ303" i="34" s="1"/>
  <c r="CV302" i="34" l="1"/>
  <c r="DA302" i="34" s="1"/>
  <c r="CQ303" i="34"/>
  <c r="BQ303" i="34"/>
  <c r="BR303" i="34"/>
  <c r="BY303" i="34"/>
  <c r="CD303" i="34" s="1"/>
  <c r="DB301" i="34"/>
  <c r="AB304" i="34"/>
  <c r="AC304" i="34"/>
  <c r="BZ304" i="34" s="1"/>
  <c r="AA304" i="34"/>
  <c r="N304" i="34"/>
  <c r="CV303" i="34" l="1"/>
  <c r="DA303" i="34" s="1"/>
  <c r="CQ304" i="34"/>
  <c r="BQ304" i="34"/>
  <c r="BR304" i="34"/>
  <c r="BY304" i="34"/>
  <c r="CD304" i="34" s="1"/>
  <c r="DB302" i="34"/>
  <c r="N305" i="34"/>
  <c r="AA305" i="34"/>
  <c r="AB305" i="34"/>
  <c r="AC305" i="34"/>
  <c r="BZ305" i="34" s="1"/>
  <c r="CQ305" i="34" l="1"/>
  <c r="CV304" i="34"/>
  <c r="DA304" i="34" s="1"/>
  <c r="BQ305" i="34"/>
  <c r="BR305" i="34"/>
  <c r="BY305" i="34"/>
  <c r="CD305" i="34" s="1"/>
  <c r="DB303" i="34"/>
  <c r="N306" i="34"/>
  <c r="AA306" i="34"/>
  <c r="AC306" i="34"/>
  <c r="BZ306" i="34" s="1"/>
  <c r="AB306" i="34"/>
  <c r="DB304" i="34" l="1"/>
  <c r="CV305" i="34"/>
  <c r="DA305" i="34" s="1"/>
  <c r="DB305" i="34" s="1"/>
  <c r="CQ306" i="34"/>
  <c r="BR306" i="34"/>
  <c r="BQ306" i="34"/>
  <c r="BY306" i="34"/>
  <c r="CD306" i="34" s="1"/>
  <c r="AA307" i="34"/>
  <c r="N307" i="34"/>
  <c r="AC307" i="34"/>
  <c r="BZ307" i="34" s="1"/>
  <c r="AB307" i="34"/>
  <c r="CV306" i="34" l="1"/>
  <c r="DA306" i="34" s="1"/>
  <c r="CQ307" i="34"/>
  <c r="BQ307" i="34"/>
  <c r="BR307" i="34"/>
  <c r="BY307" i="34"/>
  <c r="CD307" i="34" s="1"/>
  <c r="AC308" i="34"/>
  <c r="BZ308" i="34" s="1"/>
  <c r="N308" i="34"/>
  <c r="AB308" i="34"/>
  <c r="AA308" i="34"/>
  <c r="DB306" i="34" l="1"/>
  <c r="BR308" i="34"/>
  <c r="BQ308" i="34"/>
  <c r="BY308" i="34"/>
  <c r="CD308" i="34" s="1"/>
  <c r="CQ308" i="34"/>
  <c r="CV307" i="34"/>
  <c r="DA307" i="34" s="1"/>
  <c r="AB309" i="34"/>
  <c r="N309" i="34"/>
  <c r="AA309" i="34"/>
  <c r="AC309" i="34"/>
  <c r="BZ309" i="34" s="1"/>
  <c r="DB307" i="34" l="1"/>
  <c r="BR309" i="34"/>
  <c r="BQ309" i="34"/>
  <c r="BY309" i="34"/>
  <c r="CD309" i="34" s="1"/>
  <c r="CQ309" i="34"/>
  <c r="CV308" i="34"/>
  <c r="DA308" i="34" s="1"/>
  <c r="N310" i="34"/>
  <c r="AC310" i="34"/>
  <c r="BZ310" i="34" s="1"/>
  <c r="AA310" i="34"/>
  <c r="AB310" i="34"/>
  <c r="DB308" i="34" l="1"/>
  <c r="CV309" i="34"/>
  <c r="CQ310" i="34"/>
  <c r="BQ310" i="34"/>
  <c r="BR310" i="34"/>
  <c r="BY310" i="34"/>
  <c r="CD310" i="34" s="1"/>
  <c r="DA309" i="34"/>
  <c r="AA311" i="34"/>
  <c r="AC311" i="34"/>
  <c r="BZ311" i="34" s="1"/>
  <c r="AB311" i="34"/>
  <c r="N311" i="34"/>
  <c r="DB309" i="34" l="1"/>
  <c r="CV310" i="34"/>
  <c r="DA310" i="34" s="1"/>
  <c r="DB310" i="34" s="1"/>
  <c r="CQ311" i="34"/>
  <c r="BR311" i="34"/>
  <c r="BQ311" i="34"/>
  <c r="BY311" i="34"/>
  <c r="CD311" i="34" s="1"/>
  <c r="AB312" i="34"/>
  <c r="AC312" i="34"/>
  <c r="BZ312" i="34" s="1"/>
  <c r="AA312" i="34"/>
  <c r="N312" i="34"/>
  <c r="CV311" i="34" l="1"/>
  <c r="DA311" i="34" s="1"/>
  <c r="CQ312" i="34"/>
  <c r="BR312" i="34"/>
  <c r="BQ312" i="34"/>
  <c r="BY312" i="34"/>
  <c r="CD312" i="34" s="1"/>
  <c r="N313" i="34"/>
  <c r="AA313" i="34"/>
  <c r="AC313" i="34"/>
  <c r="BZ313" i="34" s="1"/>
  <c r="AB313" i="34"/>
  <c r="DB311" i="34" l="1"/>
  <c r="BR313" i="34"/>
  <c r="BQ313" i="34"/>
  <c r="BY313" i="34"/>
  <c r="CD313" i="34" s="1"/>
  <c r="CV312" i="34"/>
  <c r="DA312" i="34" s="1"/>
  <c r="DB312" i="34" s="1"/>
  <c r="CQ313" i="34"/>
  <c r="N314" i="34"/>
  <c r="AC314" i="34"/>
  <c r="BZ314" i="34" s="1"/>
  <c r="AA314" i="34"/>
  <c r="AB314" i="34"/>
  <c r="BQ314" i="34" l="1"/>
  <c r="BR314" i="34"/>
  <c r="BY314" i="34"/>
  <c r="CD314" i="34" s="1"/>
  <c r="CQ314" i="34"/>
  <c r="CV313" i="34"/>
  <c r="DA313" i="34" s="1"/>
  <c r="AA315" i="34"/>
  <c r="N315" i="34"/>
  <c r="AC315" i="34"/>
  <c r="BZ315" i="34" s="1"/>
  <c r="AB315" i="34"/>
  <c r="DB313" i="34" l="1"/>
  <c r="CQ315" i="34"/>
  <c r="CV314" i="34"/>
  <c r="DA314" i="34" s="1"/>
  <c r="BR315" i="34"/>
  <c r="BQ315" i="34"/>
  <c r="BY315" i="34"/>
  <c r="CD315" i="34" s="1"/>
  <c r="AA316" i="34"/>
  <c r="N316" i="34"/>
  <c r="AB316" i="34"/>
  <c r="AC316" i="34"/>
  <c r="BZ316" i="34" s="1"/>
  <c r="DB314" i="34" l="1"/>
  <c r="BQ316" i="34"/>
  <c r="BR316" i="34"/>
  <c r="BY316" i="34"/>
  <c r="CD316" i="34" s="1"/>
  <c r="CQ316" i="34"/>
  <c r="CV315" i="34"/>
  <c r="DA315" i="34" s="1"/>
  <c r="DB315" i="34" s="1"/>
  <c r="AB317" i="34"/>
  <c r="N317" i="34"/>
  <c r="AA317" i="34"/>
  <c r="AC317" i="34"/>
  <c r="BZ317" i="34" s="1"/>
  <c r="CV316" i="34" l="1"/>
  <c r="DA316" i="34" s="1"/>
  <c r="CQ317" i="34"/>
  <c r="BR317" i="34"/>
  <c r="BQ317" i="34"/>
  <c r="BY317" i="34"/>
  <c r="CD317" i="34" s="1"/>
  <c r="AA318" i="34"/>
  <c r="AB318" i="34"/>
  <c r="N318" i="34"/>
  <c r="AC318" i="34"/>
  <c r="BZ318" i="34" s="1"/>
  <c r="CV317" i="34" l="1"/>
  <c r="DA317" i="34" s="1"/>
  <c r="CQ318" i="34"/>
  <c r="BQ318" i="34"/>
  <c r="BR318" i="34"/>
  <c r="BY318" i="34"/>
  <c r="CD318" i="34" s="1"/>
  <c r="DB316" i="34"/>
  <c r="N319" i="34"/>
  <c r="AC319" i="34"/>
  <c r="BZ319" i="34" s="1"/>
  <c r="AB319" i="34"/>
  <c r="AA319" i="34"/>
  <c r="DB317" i="34" l="1"/>
  <c r="BQ319" i="34"/>
  <c r="BR319" i="34"/>
  <c r="BY319" i="34"/>
  <c r="CD319" i="34" s="1"/>
  <c r="CQ319" i="34"/>
  <c r="CV318" i="34"/>
  <c r="DA318" i="34" s="1"/>
  <c r="DB318" i="34" s="1"/>
  <c r="AC320" i="34"/>
  <c r="BZ320" i="34" s="1"/>
  <c r="AA320" i="34"/>
  <c r="N320" i="34"/>
  <c r="AB320" i="34"/>
  <c r="CV319" i="34" l="1"/>
  <c r="DA319" i="34" s="1"/>
  <c r="CQ320" i="34"/>
  <c r="BR320" i="34"/>
  <c r="BQ320" i="34"/>
  <c r="BY320" i="34"/>
  <c r="CD320" i="34" s="1"/>
  <c r="N321" i="34"/>
  <c r="AC321" i="34"/>
  <c r="BZ321" i="34" s="1"/>
  <c r="AB321" i="34"/>
  <c r="AA321" i="34"/>
  <c r="DB319" i="34" l="1"/>
  <c r="BQ321" i="34"/>
  <c r="BR321" i="34"/>
  <c r="BY321" i="34"/>
  <c r="CD321" i="34" s="1"/>
  <c r="CQ321" i="34"/>
  <c r="CV320" i="34"/>
  <c r="DA320" i="34" s="1"/>
  <c r="DB320" i="34" s="1"/>
  <c r="N322" i="34"/>
  <c r="AC322" i="34"/>
  <c r="BZ322" i="34" s="1"/>
  <c r="AA322" i="34"/>
  <c r="AB322" i="34"/>
  <c r="BR322" i="34" l="1"/>
  <c r="BQ322" i="34"/>
  <c r="BY322" i="34"/>
  <c r="CD322" i="34" s="1"/>
  <c r="CQ322" i="34"/>
  <c r="CV321" i="34"/>
  <c r="DA321" i="34" s="1"/>
  <c r="DB321" i="34" s="1"/>
  <c r="AC323" i="34"/>
  <c r="BZ323" i="34" s="1"/>
  <c r="AB323" i="34"/>
  <c r="AA323" i="34"/>
  <c r="N323" i="34"/>
  <c r="BR323" i="34" l="1"/>
  <c r="BQ323" i="34"/>
  <c r="BY323" i="34"/>
  <c r="CD323" i="34" s="1"/>
  <c r="CV322" i="34"/>
  <c r="DA322" i="34" s="1"/>
  <c r="CQ323" i="34"/>
  <c r="AB324" i="34"/>
  <c r="AA324" i="34"/>
  <c r="N324" i="34"/>
  <c r="AC324" i="34"/>
  <c r="BZ324" i="34" s="1"/>
  <c r="AA327" i="34"/>
  <c r="AB327" i="34"/>
  <c r="AC327" i="34"/>
  <c r="BZ327" i="34" s="1"/>
  <c r="N327" i="34"/>
  <c r="DB322" i="34" l="1"/>
  <c r="BQ324" i="34"/>
  <c r="BR324" i="34"/>
  <c r="BY324" i="34"/>
  <c r="CD324" i="34" s="1"/>
  <c r="BR327" i="34"/>
  <c r="BQ327" i="34"/>
  <c r="BY327" i="34"/>
  <c r="CD327" i="34" s="1"/>
  <c r="CQ324" i="34"/>
  <c r="CV323" i="34"/>
  <c r="DA323" i="34" s="1"/>
  <c r="AC325" i="34"/>
  <c r="BZ325" i="34" s="1"/>
  <c r="AB325" i="34"/>
  <c r="AA325" i="34"/>
  <c r="N325" i="34"/>
  <c r="AB328" i="34"/>
  <c r="AC328" i="34"/>
  <c r="BZ328" i="34" s="1"/>
  <c r="N328" i="34"/>
  <c r="AA328" i="34"/>
  <c r="CE318" i="34" l="1"/>
  <c r="DB323" i="34"/>
  <c r="BR328" i="34"/>
  <c r="BQ328" i="34"/>
  <c r="BY328" i="34"/>
  <c r="CD328" i="34" s="1"/>
  <c r="BR325" i="34"/>
  <c r="BQ325" i="34"/>
  <c r="BY325" i="34"/>
  <c r="CD325" i="34" s="1"/>
  <c r="CE325" i="34"/>
  <c r="CV324" i="34"/>
  <c r="DA324" i="34" s="1"/>
  <c r="CQ325" i="34"/>
  <c r="CV327" i="34"/>
  <c r="CQ328" i="34"/>
  <c r="N326" i="34"/>
  <c r="AA326" i="34"/>
  <c r="CE323" i="34" s="1"/>
  <c r="AC326" i="34"/>
  <c r="BZ326" i="34" s="1"/>
  <c r="AB326" i="34"/>
  <c r="AA329" i="34"/>
  <c r="CE328" i="34" s="1"/>
  <c r="AB329" i="34"/>
  <c r="AC329" i="34"/>
  <c r="BZ329" i="34" s="1"/>
  <c r="N329" i="34"/>
  <c r="CE3" i="34" l="1"/>
  <c r="CE4" i="34"/>
  <c r="CE6" i="34"/>
  <c r="CE7" i="34"/>
  <c r="CE5" i="34"/>
  <c r="CE9" i="34"/>
  <c r="CE11" i="34"/>
  <c r="CE8" i="34"/>
  <c r="CE10" i="34"/>
  <c r="CE15" i="34"/>
  <c r="CE12" i="34"/>
  <c r="CE13" i="34"/>
  <c r="CE14" i="34"/>
  <c r="CE16" i="34"/>
  <c r="CE18" i="34"/>
  <c r="CE17" i="34"/>
  <c r="CE21" i="34"/>
  <c r="CE19" i="34"/>
  <c r="CE20" i="34"/>
  <c r="CE22" i="34"/>
  <c r="CE24" i="34"/>
  <c r="CE23" i="34"/>
  <c r="CE25" i="34"/>
  <c r="CE26" i="34"/>
  <c r="CE28" i="34"/>
  <c r="CE30" i="34"/>
  <c r="CE27" i="34"/>
  <c r="CE29" i="34"/>
  <c r="CE31" i="34"/>
  <c r="CE33" i="34"/>
  <c r="CE32" i="34"/>
  <c r="CE36" i="34"/>
  <c r="CE35" i="34"/>
  <c r="CE37" i="34"/>
  <c r="CE34" i="34"/>
  <c r="CE40" i="34"/>
  <c r="CE38" i="34"/>
  <c r="CE39" i="34"/>
  <c r="CE41" i="34"/>
  <c r="CE42" i="34"/>
  <c r="CE43" i="34"/>
  <c r="CE46" i="34"/>
  <c r="CE45" i="34"/>
  <c r="CE44" i="34"/>
  <c r="CE51" i="34"/>
  <c r="CE49" i="34"/>
  <c r="CE48" i="34"/>
  <c r="CE52" i="34"/>
  <c r="CE47" i="34"/>
  <c r="CE53" i="34"/>
  <c r="CE50" i="34"/>
  <c r="CE55" i="34"/>
  <c r="CE54" i="34"/>
  <c r="CE56" i="34"/>
  <c r="CE57" i="34"/>
  <c r="CE59" i="34"/>
  <c r="CE60" i="34"/>
  <c r="CE58" i="34"/>
  <c r="CE61" i="34"/>
  <c r="CE62" i="34"/>
  <c r="CE63" i="34"/>
  <c r="CE65" i="34"/>
  <c r="CE66" i="34"/>
  <c r="CE64" i="34"/>
  <c r="CE67" i="34"/>
  <c r="CE68" i="34"/>
  <c r="CE69" i="34"/>
  <c r="CE70" i="34"/>
  <c r="CE71" i="34"/>
  <c r="CE73" i="34"/>
  <c r="CE74" i="34"/>
  <c r="CE72" i="34"/>
  <c r="CE75" i="34"/>
  <c r="CE76" i="34"/>
  <c r="CE77" i="34"/>
  <c r="CE80" i="34"/>
  <c r="CE78" i="34"/>
  <c r="CE81" i="34"/>
  <c r="CE79" i="34"/>
  <c r="CE83" i="34"/>
  <c r="CE82" i="34"/>
  <c r="CE85" i="34"/>
  <c r="CE84" i="34"/>
  <c r="CE87" i="34"/>
  <c r="CE86" i="34"/>
  <c r="CE90" i="34"/>
  <c r="CE89" i="34"/>
  <c r="CE88" i="34"/>
  <c r="CE91" i="34"/>
  <c r="CE93" i="34"/>
  <c r="CE94" i="34"/>
  <c r="CE92" i="34"/>
  <c r="CE97" i="34"/>
  <c r="CE96" i="34"/>
  <c r="CE98" i="34"/>
  <c r="CE95" i="34"/>
  <c r="CE99" i="34"/>
  <c r="CE101" i="34"/>
  <c r="CE100" i="34"/>
  <c r="CE104" i="34"/>
  <c r="CE102" i="34"/>
  <c r="CE103" i="34"/>
  <c r="CE105" i="34"/>
  <c r="CE106" i="34"/>
  <c r="CE107" i="34"/>
  <c r="CE109" i="34"/>
  <c r="CE108" i="34"/>
  <c r="CE112" i="34"/>
  <c r="CE110" i="34"/>
  <c r="CE111" i="34"/>
  <c r="CE113" i="34"/>
  <c r="CE114" i="34"/>
  <c r="CE116" i="34"/>
  <c r="CE115" i="34"/>
  <c r="CE120" i="34"/>
  <c r="CE117" i="34"/>
  <c r="CE119" i="34"/>
  <c r="CE121" i="34"/>
  <c r="CE118" i="34"/>
  <c r="CE122" i="34"/>
  <c r="CE123" i="34"/>
  <c r="CE124" i="34"/>
  <c r="CE126" i="34"/>
  <c r="CE125" i="34"/>
  <c r="CE128" i="34"/>
  <c r="CE127" i="34"/>
  <c r="CE129" i="34"/>
  <c r="CE134" i="34"/>
  <c r="CE131" i="34"/>
  <c r="CE130" i="34"/>
  <c r="CE132" i="34"/>
  <c r="CE135" i="34"/>
  <c r="CE133" i="34"/>
  <c r="CE136" i="34"/>
  <c r="CE138" i="34"/>
  <c r="CE137" i="34"/>
  <c r="CE140" i="34"/>
  <c r="CE139" i="34"/>
  <c r="CE141" i="34"/>
  <c r="CE144" i="34"/>
  <c r="CE143" i="34"/>
  <c r="CE142" i="34"/>
  <c r="CE147" i="34"/>
  <c r="CE146" i="34"/>
  <c r="CE145" i="34"/>
  <c r="CE149" i="34"/>
  <c r="CE148" i="34"/>
  <c r="CE151" i="34"/>
  <c r="CE153" i="34"/>
  <c r="CE150" i="34"/>
  <c r="CE155" i="34"/>
  <c r="CE152" i="34"/>
  <c r="CE156" i="34"/>
  <c r="CE154" i="34"/>
  <c r="CE157" i="34"/>
  <c r="CE159" i="34"/>
  <c r="CE158" i="34"/>
  <c r="CE161" i="34"/>
  <c r="CE163" i="34"/>
  <c r="CE160" i="34"/>
  <c r="CE162" i="34"/>
  <c r="CE166" i="34"/>
  <c r="CE164" i="34"/>
  <c r="CE165" i="34"/>
  <c r="CE169" i="34"/>
  <c r="CE167" i="34"/>
  <c r="CE168" i="34"/>
  <c r="CE171" i="34"/>
  <c r="CE170" i="34"/>
  <c r="CE175" i="34"/>
  <c r="CE172" i="34"/>
  <c r="CE173" i="34"/>
  <c r="CE174" i="34"/>
  <c r="CE176" i="34"/>
  <c r="CE177" i="34"/>
  <c r="CE178" i="34"/>
  <c r="CE179" i="34"/>
  <c r="CE180" i="34"/>
  <c r="CE183" i="34"/>
  <c r="CE181" i="34"/>
  <c r="CE184" i="34"/>
  <c r="CE182" i="34"/>
  <c r="CE185" i="34"/>
  <c r="CE186" i="34"/>
  <c r="CE187" i="34"/>
  <c r="CE190" i="34"/>
  <c r="CE188" i="34"/>
  <c r="CE189" i="34"/>
  <c r="CE191" i="34"/>
  <c r="CE194" i="34"/>
  <c r="CE192" i="34"/>
  <c r="CE193" i="34"/>
  <c r="CE198" i="34"/>
  <c r="CE195" i="34"/>
  <c r="CE196" i="34"/>
  <c r="CE199" i="34"/>
  <c r="CE197" i="34"/>
  <c r="CE200" i="34"/>
  <c r="CE202" i="34"/>
  <c r="CE203" i="34"/>
  <c r="CE201" i="34"/>
  <c r="CE205" i="34"/>
  <c r="CE206" i="34"/>
  <c r="CE208" i="34"/>
  <c r="CE204" i="34"/>
  <c r="CE207" i="34"/>
  <c r="CE210" i="34"/>
  <c r="CE209" i="34"/>
  <c r="CE213" i="34"/>
  <c r="CE211" i="34"/>
  <c r="CE212" i="34"/>
  <c r="CE216" i="34"/>
  <c r="CE218" i="34"/>
  <c r="CE217" i="34"/>
  <c r="CE214" i="34"/>
  <c r="CE215" i="34"/>
  <c r="CE220" i="34"/>
  <c r="CE222" i="34"/>
  <c r="CE221" i="34"/>
  <c r="CE219" i="34"/>
  <c r="CE224" i="34"/>
  <c r="CE223" i="34"/>
  <c r="CE225" i="34"/>
  <c r="CE227" i="34"/>
  <c r="CE226" i="34"/>
  <c r="CE229" i="34"/>
  <c r="CE228" i="34"/>
  <c r="CE234" i="34"/>
  <c r="CE230" i="34"/>
  <c r="CE231" i="34"/>
  <c r="CE232" i="34"/>
  <c r="CE233" i="34"/>
  <c r="CE237" i="34"/>
  <c r="CE238" i="34"/>
  <c r="CE235" i="34"/>
  <c r="CE236" i="34"/>
  <c r="CE241" i="34"/>
  <c r="CE240" i="34"/>
  <c r="CE242" i="34"/>
  <c r="CE239" i="34"/>
  <c r="CE243" i="34"/>
  <c r="CE247" i="34"/>
  <c r="CE244" i="34"/>
  <c r="CE246" i="34"/>
  <c r="CE245" i="34"/>
  <c r="CE248" i="34"/>
  <c r="CE249" i="34"/>
  <c r="CE250" i="34"/>
  <c r="CE251" i="34"/>
  <c r="CE254" i="34"/>
  <c r="CE253" i="34"/>
  <c r="CE252" i="34"/>
  <c r="CE256" i="34"/>
  <c r="CE255" i="34"/>
  <c r="CE258" i="34"/>
  <c r="CE257" i="34"/>
  <c r="CE261" i="34"/>
  <c r="CE260" i="34"/>
  <c r="CE262" i="34"/>
  <c r="CE259" i="34"/>
  <c r="CE263" i="34"/>
  <c r="CE264" i="34"/>
  <c r="CE268" i="34"/>
  <c r="CE265" i="34"/>
  <c r="CE269" i="34"/>
  <c r="CE266" i="34"/>
  <c r="CE270" i="34"/>
  <c r="CE267" i="34"/>
  <c r="CE272" i="34"/>
  <c r="CE271" i="34"/>
  <c r="CE273" i="34"/>
  <c r="CE274" i="34"/>
  <c r="CE275" i="34"/>
  <c r="CE276" i="34"/>
  <c r="CE279" i="34"/>
  <c r="CE277" i="34"/>
  <c r="CE278" i="34"/>
  <c r="CE282" i="34"/>
  <c r="CE281" i="34"/>
  <c r="CE280" i="34"/>
  <c r="CE283" i="34"/>
  <c r="CE284" i="34"/>
  <c r="CE286" i="34"/>
  <c r="CE285" i="34"/>
  <c r="CE287" i="34"/>
  <c r="CE288" i="34"/>
  <c r="CE291" i="34"/>
  <c r="CE289" i="34"/>
  <c r="CE290" i="34"/>
  <c r="CE292" i="34"/>
  <c r="CE294" i="34"/>
  <c r="CE295" i="34"/>
  <c r="CE293" i="34"/>
  <c r="CE297" i="34"/>
  <c r="CE296" i="34"/>
  <c r="CE300" i="34"/>
  <c r="CE299" i="34"/>
  <c r="CE302" i="34"/>
  <c r="CE298" i="34"/>
  <c r="CE301" i="34"/>
  <c r="CE303" i="34"/>
  <c r="CE304" i="34"/>
  <c r="CE307" i="34"/>
  <c r="CE305" i="34"/>
  <c r="CE306" i="34"/>
  <c r="CE308" i="34"/>
  <c r="CE309" i="34"/>
  <c r="CE312" i="34"/>
  <c r="CE310" i="34"/>
  <c r="CE313" i="34"/>
  <c r="CE314" i="34"/>
  <c r="CE311" i="34"/>
  <c r="CE315" i="34"/>
  <c r="CE316" i="34"/>
  <c r="CE317" i="34"/>
  <c r="CE320" i="34"/>
  <c r="CE327" i="34"/>
  <c r="CE321" i="34"/>
  <c r="CE319" i="34"/>
  <c r="CE324" i="34"/>
  <c r="CE322" i="34"/>
  <c r="DB324" i="34"/>
  <c r="CQ329" i="34"/>
  <c r="CV328" i="34"/>
  <c r="DA328" i="34" s="1"/>
  <c r="DB328" i="34" s="1"/>
  <c r="CE329" i="34"/>
  <c r="BQ329" i="34"/>
  <c r="BR329" i="34"/>
  <c r="BY329" i="34"/>
  <c r="CD329" i="34" s="1"/>
  <c r="CE326" i="34"/>
  <c r="CQ326" i="34"/>
  <c r="CV325" i="34"/>
  <c r="DA325" i="34" s="1"/>
  <c r="DB325" i="34" s="1"/>
  <c r="CQ327" i="34"/>
  <c r="DA327" i="34" s="1"/>
  <c r="DB327" i="34" s="1"/>
  <c r="CV326" i="34"/>
  <c r="BQ326" i="34"/>
  <c r="BR326" i="34"/>
  <c r="BY326" i="34"/>
  <c r="CD326" i="34" s="1"/>
  <c r="CV329" i="34" l="1"/>
  <c r="DA329" i="34" s="1"/>
  <c r="DB329" i="34" s="1"/>
  <c r="DA326" i="34"/>
  <c r="DB326" i="34" s="1"/>
  <c r="M43" i="37"/>
  <c r="O43" i="37"/>
  <c r="N43" i="37"/>
  <c r="H44" i="37" l="1"/>
  <c r="G44" i="37" l="1"/>
  <c r="F44" i="37"/>
  <c r="E44" i="37"/>
  <c r="L44" i="37" l="1"/>
  <c r="M4" i="43" l="1"/>
  <c r="N4" i="43"/>
  <c r="BG4" i="43"/>
  <c r="CW3" i="43" s="1"/>
  <c r="DA3" i="43" s="1"/>
  <c r="DB3" i="43" s="1"/>
  <c r="CR4" i="43"/>
  <c r="M5" i="43"/>
  <c r="M6" i="43" s="1"/>
  <c r="N5" i="43"/>
  <c r="BG5" i="43" s="1"/>
  <c r="CW4" i="43" l="1"/>
  <c r="CR5" i="43"/>
  <c r="M7" i="43"/>
  <c r="N6" i="43"/>
  <c r="BG6" i="43" s="1"/>
  <c r="DA4" i="43"/>
  <c r="BM4" i="43"/>
  <c r="BM5" i="43"/>
  <c r="CS5" i="43"/>
  <c r="CX4" i="43"/>
  <c r="CS4" i="43"/>
  <c r="CX3" i="43"/>
  <c r="M4" i="44"/>
  <c r="M5" i="44"/>
  <c r="L4" i="44"/>
  <c r="L5" i="44" s="1"/>
  <c r="L6" i="44" s="1"/>
  <c r="DB4" i="43" l="1"/>
  <c r="CR6" i="43"/>
  <c r="CW5" i="43"/>
  <c r="DA5" i="43" s="1"/>
  <c r="M8" i="43"/>
  <c r="N7" i="43"/>
  <c r="BM6" i="43"/>
  <c r="N4" i="44"/>
  <c r="M6" i="44"/>
  <c r="M7" i="44" s="1"/>
  <c r="M8" i="44" s="1"/>
  <c r="M9" i="44" s="1"/>
  <c r="M10" i="44" s="1"/>
  <c r="M11" i="44" s="1"/>
  <c r="M12" i="44" s="1"/>
  <c r="M13" i="44" s="1"/>
  <c r="M14" i="44" s="1"/>
  <c r="M15" i="44" s="1"/>
  <c r="M16" i="44" s="1"/>
  <c r="M17" i="44" s="1"/>
  <c r="M18" i="44" s="1"/>
  <c r="M19" i="44" s="1"/>
  <c r="M20" i="44" s="1"/>
  <c r="M21" i="44" s="1"/>
  <c r="M22" i="44" s="1"/>
  <c r="M23" i="44" s="1"/>
  <c r="M24" i="44" s="1"/>
  <c r="M25" i="44" s="1"/>
  <c r="M26" i="44" s="1"/>
  <c r="M27" i="44" s="1"/>
  <c r="M28" i="44" s="1"/>
  <c r="M29" i="44" s="1"/>
  <c r="M30" i="44" s="1"/>
  <c r="M31" i="44" s="1"/>
  <c r="M32" i="44" s="1"/>
  <c r="M33" i="44" s="1"/>
  <c r="M34" i="44" s="1"/>
  <c r="M35" i="44" s="1"/>
  <c r="M36" i="44" s="1"/>
  <c r="M37" i="44" s="1"/>
  <c r="M38" i="44" s="1"/>
  <c r="M39" i="44" s="1"/>
  <c r="M40" i="44" s="1"/>
  <c r="M41" i="44" s="1"/>
  <c r="N5" i="44"/>
  <c r="L7" i="44"/>
  <c r="N6" i="44"/>
  <c r="DB5" i="43" l="1"/>
  <c r="BG7" i="43"/>
  <c r="BM7" i="43"/>
  <c r="CS6" i="43"/>
  <c r="CX5" i="43"/>
  <c r="N8" i="43"/>
  <c r="M9" i="43"/>
  <c r="L8" i="44"/>
  <c r="N7" i="44"/>
  <c r="M42" i="44"/>
  <c r="CX6" i="43" l="1"/>
  <c r="CS7" i="43"/>
  <c r="CW6" i="43"/>
  <c r="DA6" i="43" s="1"/>
  <c r="CR7" i="43"/>
  <c r="M10" i="43"/>
  <c r="N9" i="43"/>
  <c r="BG8" i="43"/>
  <c r="BM8" i="43"/>
  <c r="N8" i="44"/>
  <c r="L9" i="44"/>
  <c r="M43" i="44"/>
  <c r="BG9" i="43" l="1"/>
  <c r="BM9" i="43"/>
  <c r="CW7" i="43"/>
  <c r="DA7" i="43" s="1"/>
  <c r="CR8" i="43"/>
  <c r="CS8" i="43"/>
  <c r="CX7" i="43"/>
  <c r="DB6" i="43"/>
  <c r="M11" i="43"/>
  <c r="N10" i="43"/>
  <c r="M44" i="44"/>
  <c r="N9" i="44"/>
  <c r="L10" i="44"/>
  <c r="DB7" i="43" l="1"/>
  <c r="M12" i="43"/>
  <c r="N11" i="43"/>
  <c r="BG10" i="43"/>
  <c r="BM10" i="43"/>
  <c r="CS9" i="43"/>
  <c r="CX8" i="43"/>
  <c r="CW8" i="43"/>
  <c r="DA8" i="43" s="1"/>
  <c r="CR9" i="43"/>
  <c r="M45" i="44"/>
  <c r="L11" i="44"/>
  <c r="N10" i="44"/>
  <c r="DB8" i="43" l="1"/>
  <c r="CX9" i="43"/>
  <c r="CS10" i="43"/>
  <c r="CR10" i="43"/>
  <c r="CW9" i="43"/>
  <c r="DA9" i="43"/>
  <c r="BG11" i="43"/>
  <c r="BM11" i="43"/>
  <c r="N12" i="43"/>
  <c r="M13" i="43"/>
  <c r="M46" i="44"/>
  <c r="L12" i="44"/>
  <c r="N11" i="44"/>
  <c r="DB9" i="43" l="1"/>
  <c r="M14" i="43"/>
  <c r="N13" i="43"/>
  <c r="BG12" i="43"/>
  <c r="BM12" i="43"/>
  <c r="CX10" i="43"/>
  <c r="CS11" i="43"/>
  <c r="CW10" i="43"/>
  <c r="DA10" i="43" s="1"/>
  <c r="CR11" i="43"/>
  <c r="M47" i="44"/>
  <c r="N12" i="44"/>
  <c r="L13" i="44"/>
  <c r="DB10" i="43" l="1"/>
  <c r="BG13" i="43"/>
  <c r="BM13" i="43"/>
  <c r="M15" i="43"/>
  <c r="N14" i="43"/>
  <c r="CX11" i="43"/>
  <c r="CS12" i="43"/>
  <c r="CW11" i="43"/>
  <c r="DA11" i="43" s="1"/>
  <c r="CR12" i="43"/>
  <c r="M48" i="44"/>
  <c r="N13" i="44"/>
  <c r="L14" i="44"/>
  <c r="DB11" i="43" l="1"/>
  <c r="BG14" i="43"/>
  <c r="BM14" i="43"/>
  <c r="M16" i="43"/>
  <c r="N15" i="43"/>
  <c r="CS13" i="43"/>
  <c r="CX12" i="43"/>
  <c r="CW12" i="43"/>
  <c r="CR13" i="43"/>
  <c r="DA12" i="43"/>
  <c r="M49" i="44"/>
  <c r="L15" i="44"/>
  <c r="N14" i="44"/>
  <c r="BG15" i="43" l="1"/>
  <c r="BM15" i="43"/>
  <c r="N16" i="43"/>
  <c r="M17" i="43"/>
  <c r="DB12" i="43"/>
  <c r="CS14" i="43"/>
  <c r="CX13" i="43"/>
  <c r="CR14" i="43"/>
  <c r="CW13" i="43"/>
  <c r="DA13" i="43" s="1"/>
  <c r="L16" i="44"/>
  <c r="N15" i="44"/>
  <c r="M50" i="44"/>
  <c r="DB13" i="43" l="1"/>
  <c r="M18" i="43"/>
  <c r="N17" i="43"/>
  <c r="BG16" i="43"/>
  <c r="BM16" i="43"/>
  <c r="CS15" i="43"/>
  <c r="CX14" i="43"/>
  <c r="CW14" i="43"/>
  <c r="DA14" i="43" s="1"/>
  <c r="CR15" i="43"/>
  <c r="M51" i="44"/>
  <c r="N16" i="44"/>
  <c r="L17" i="44"/>
  <c r="DB14" i="43" l="1"/>
  <c r="CS16" i="43"/>
  <c r="CX15" i="43"/>
  <c r="CW15" i="43"/>
  <c r="DA15" i="43" s="1"/>
  <c r="CR16" i="43"/>
  <c r="BG17" i="43"/>
  <c r="BM17" i="43"/>
  <c r="M19" i="43"/>
  <c r="N18" i="43"/>
  <c r="N17" i="44"/>
  <c r="L18" i="44"/>
  <c r="M52" i="44"/>
  <c r="DB15" i="43" l="1"/>
  <c r="CX16" i="43"/>
  <c r="CS17" i="43"/>
  <c r="CW16" i="43"/>
  <c r="DA16" i="43" s="1"/>
  <c r="CR17" i="43"/>
  <c r="BG18" i="43"/>
  <c r="BM18" i="43"/>
  <c r="M20" i="43"/>
  <c r="N19" i="43"/>
  <c r="L19" i="44"/>
  <c r="N18" i="44"/>
  <c r="M53" i="44"/>
  <c r="DB16" i="43" l="1"/>
  <c r="BG19" i="43"/>
  <c r="BM19" i="43"/>
  <c r="CS18" i="43"/>
  <c r="CX17" i="43"/>
  <c r="N20" i="43"/>
  <c r="M21" i="43"/>
  <c r="CR18" i="43"/>
  <c r="CW17" i="43"/>
  <c r="DA17" i="43" s="1"/>
  <c r="M54" i="44"/>
  <c r="L20" i="44"/>
  <c r="N19" i="44"/>
  <c r="DB17" i="43" l="1"/>
  <c r="CS19" i="43"/>
  <c r="CX18" i="43"/>
  <c r="CW18" i="43"/>
  <c r="DA18" i="43" s="1"/>
  <c r="CR19" i="43"/>
  <c r="M22" i="43"/>
  <c r="N21" i="43"/>
  <c r="BG20" i="43"/>
  <c r="BM20" i="43"/>
  <c r="N20" i="44"/>
  <c r="L21" i="44"/>
  <c r="M55" i="44"/>
  <c r="DB18" i="43" l="1"/>
  <c r="CW19" i="43"/>
  <c r="DA19" i="43" s="1"/>
  <c r="CR20" i="43"/>
  <c r="BG21" i="43"/>
  <c r="BM21" i="43"/>
  <c r="M23" i="43"/>
  <c r="N22" i="43"/>
  <c r="CS20" i="43"/>
  <c r="CX19" i="43"/>
  <c r="M56" i="44"/>
  <c r="N21" i="44"/>
  <c r="L22" i="44"/>
  <c r="DB19" i="43" l="1"/>
  <c r="M24" i="43"/>
  <c r="N23" i="43"/>
  <c r="CX20" i="43"/>
  <c r="CS21" i="43"/>
  <c r="BG22" i="43"/>
  <c r="BM22" i="43"/>
  <c r="CW20" i="43"/>
  <c r="DA20" i="43" s="1"/>
  <c r="CR21" i="43"/>
  <c r="L23" i="44"/>
  <c r="N22" i="44"/>
  <c r="M57" i="44"/>
  <c r="DB20" i="43" l="1"/>
  <c r="BG23" i="43"/>
  <c r="BM23" i="43"/>
  <c r="N24" i="43"/>
  <c r="M25" i="43"/>
  <c r="CX21" i="43"/>
  <c r="CS22" i="43"/>
  <c r="CR22" i="43"/>
  <c r="CW21" i="43"/>
  <c r="DA21" i="43" s="1"/>
  <c r="M58" i="44"/>
  <c r="L24" i="44"/>
  <c r="N23" i="44"/>
  <c r="DB21" i="43" l="1"/>
  <c r="M26" i="43"/>
  <c r="N25" i="43"/>
  <c r="BG24" i="43"/>
  <c r="BM24" i="43"/>
  <c r="CX22" i="43"/>
  <c r="CS23" i="43"/>
  <c r="CW22" i="43"/>
  <c r="DA22" i="43" s="1"/>
  <c r="CR23" i="43"/>
  <c r="M59" i="44"/>
  <c r="N24" i="44"/>
  <c r="L25" i="44"/>
  <c r="DB22" i="43" l="1"/>
  <c r="CS24" i="43"/>
  <c r="CX23" i="43"/>
  <c r="CW23" i="43"/>
  <c r="DA23" i="43" s="1"/>
  <c r="CR24" i="43"/>
  <c r="BG25" i="43"/>
  <c r="BM25" i="43"/>
  <c r="M27" i="43"/>
  <c r="N26" i="43"/>
  <c r="N25" i="44"/>
  <c r="L26" i="44"/>
  <c r="M60" i="44"/>
  <c r="DB23" i="43" l="1"/>
  <c r="CW24" i="43"/>
  <c r="CR25" i="43"/>
  <c r="BG26" i="43"/>
  <c r="BM26" i="43"/>
  <c r="CX24" i="43"/>
  <c r="CS25" i="43"/>
  <c r="M28" i="43"/>
  <c r="N27" i="43"/>
  <c r="DA24" i="43"/>
  <c r="L27" i="44"/>
  <c r="N26" i="44"/>
  <c r="M61" i="44"/>
  <c r="CX25" i="43" l="1"/>
  <c r="CS26" i="43"/>
  <c r="CR26" i="43"/>
  <c r="CW25" i="43"/>
  <c r="DA25" i="43" s="1"/>
  <c r="N28" i="43"/>
  <c r="M29" i="43"/>
  <c r="DB24" i="43"/>
  <c r="BG27" i="43"/>
  <c r="BM27" i="43"/>
  <c r="M62" i="44"/>
  <c r="L28" i="44"/>
  <c r="N27" i="44"/>
  <c r="DB25" i="43" l="1"/>
  <c r="M30" i="43"/>
  <c r="N29" i="43"/>
  <c r="BG28" i="43"/>
  <c r="BM28" i="43"/>
  <c r="CW26" i="43"/>
  <c r="CR27" i="43"/>
  <c r="CX26" i="43"/>
  <c r="CS27" i="43"/>
  <c r="DA26" i="43"/>
  <c r="N28" i="44"/>
  <c r="L29" i="44"/>
  <c r="M63" i="44"/>
  <c r="M31" i="43" l="1"/>
  <c r="N30" i="43"/>
  <c r="DB26" i="43"/>
  <c r="BG29" i="43"/>
  <c r="BM29" i="43"/>
  <c r="CX27" i="43"/>
  <c r="CS28" i="43"/>
  <c r="CW27" i="43"/>
  <c r="DA27" i="43" s="1"/>
  <c r="CR28" i="43"/>
  <c r="N29" i="44"/>
  <c r="L30" i="44"/>
  <c r="M64" i="44"/>
  <c r="DB27" i="43" l="1"/>
  <c r="CS29" i="43"/>
  <c r="CX28" i="43"/>
  <c r="DA28" i="43"/>
  <c r="BG30" i="43"/>
  <c r="BM30" i="43"/>
  <c r="CW28" i="43"/>
  <c r="CR29" i="43"/>
  <c r="M32" i="43"/>
  <c r="N31" i="43"/>
  <c r="M65" i="44"/>
  <c r="L31" i="44"/>
  <c r="N30" i="44"/>
  <c r="DB28" i="43" l="1"/>
  <c r="BG31" i="43"/>
  <c r="BM31" i="43"/>
  <c r="CS30" i="43"/>
  <c r="CX29" i="43"/>
  <c r="N32" i="43"/>
  <c r="M33" i="43"/>
  <c r="CW29" i="43"/>
  <c r="DA29" i="43" s="1"/>
  <c r="CR30" i="43"/>
  <c r="L32" i="44"/>
  <c r="N31" i="44"/>
  <c r="M66" i="44"/>
  <c r="DB29" i="43" l="1"/>
  <c r="CS31" i="43"/>
  <c r="CX30" i="43"/>
  <c r="N33" i="43"/>
  <c r="M34" i="43"/>
  <c r="BG32" i="43"/>
  <c r="BM32" i="43"/>
  <c r="CR31" i="43"/>
  <c r="CW30" i="43"/>
  <c r="DA30" i="43" s="1"/>
  <c r="N32" i="44"/>
  <c r="L33" i="44"/>
  <c r="M67" i="44"/>
  <c r="DB30" i="43" l="1"/>
  <c r="BG33" i="43"/>
  <c r="BM33" i="43"/>
  <c r="DA31" i="43"/>
  <c r="CW31" i="43"/>
  <c r="CR32" i="43"/>
  <c r="CX31" i="43"/>
  <c r="CS32" i="43"/>
  <c r="M35" i="43"/>
  <c r="N34" i="43"/>
  <c r="N33" i="44"/>
  <c r="L34" i="44"/>
  <c r="M68" i="44"/>
  <c r="DB31" i="43" l="1"/>
  <c r="CX32" i="43"/>
  <c r="CS33" i="43"/>
  <c r="CW32" i="43"/>
  <c r="DA32" i="43" s="1"/>
  <c r="CR33" i="43"/>
  <c r="BG34" i="43"/>
  <c r="BM34" i="43"/>
  <c r="M36" i="43"/>
  <c r="N35" i="43"/>
  <c r="L35" i="44"/>
  <c r="N34" i="44"/>
  <c r="M69" i="44"/>
  <c r="DB32" i="43" l="1"/>
  <c r="BG35" i="43"/>
  <c r="BM35" i="43"/>
  <c r="CS34" i="43"/>
  <c r="CX33" i="43"/>
  <c r="CW33" i="43"/>
  <c r="CR34" i="43"/>
  <c r="N36" i="43"/>
  <c r="M37" i="43"/>
  <c r="DA33" i="43"/>
  <c r="L36" i="44"/>
  <c r="N35" i="44"/>
  <c r="M70" i="44"/>
  <c r="N37" i="43" l="1"/>
  <c r="M38" i="43"/>
  <c r="BG36" i="43"/>
  <c r="BM36" i="43"/>
  <c r="DB33" i="43"/>
  <c r="CX34" i="43"/>
  <c r="CS35" i="43"/>
  <c r="CR35" i="43"/>
  <c r="CW34" i="43"/>
  <c r="DA34" i="43"/>
  <c r="N36" i="44"/>
  <c r="L37" i="44"/>
  <c r="M71" i="44"/>
  <c r="DB34" i="43" l="1"/>
  <c r="CS36" i="43"/>
  <c r="CX35" i="43"/>
  <c r="CW35" i="43"/>
  <c r="DA35" i="43" s="1"/>
  <c r="CR36" i="43"/>
  <c r="M39" i="43"/>
  <c r="N38" i="43"/>
  <c r="BG37" i="43"/>
  <c r="BM37" i="43"/>
  <c r="M72" i="44"/>
  <c r="N37" i="44"/>
  <c r="L38" i="44"/>
  <c r="DB35" i="43" l="1"/>
  <c r="CX36" i="43"/>
  <c r="CS37" i="43"/>
  <c r="CW36" i="43"/>
  <c r="CR37" i="43"/>
  <c r="BG38" i="43"/>
  <c r="BM38" i="43"/>
  <c r="M40" i="43"/>
  <c r="N39" i="43"/>
  <c r="DA36" i="43"/>
  <c r="M73" i="44"/>
  <c r="L39" i="44"/>
  <c r="N38" i="44"/>
  <c r="CX37" i="43" l="1"/>
  <c r="CS38" i="43"/>
  <c r="DB36" i="43"/>
  <c r="BG39" i="43"/>
  <c r="BM39" i="43"/>
  <c r="CW37" i="43"/>
  <c r="DA37" i="43" s="1"/>
  <c r="CR38" i="43"/>
  <c r="N40" i="43"/>
  <c r="M41" i="43"/>
  <c r="L40" i="44"/>
  <c r="N39" i="44"/>
  <c r="M74" i="44"/>
  <c r="DB37" i="43" l="1"/>
  <c r="CS39" i="43"/>
  <c r="CX38" i="43"/>
  <c r="CR39" i="43"/>
  <c r="CW38" i="43"/>
  <c r="DA38" i="43" s="1"/>
  <c r="N41" i="43"/>
  <c r="M42" i="43"/>
  <c r="BG40" i="43"/>
  <c r="BM40" i="43"/>
  <c r="N40" i="44"/>
  <c r="L41" i="44"/>
  <c r="M75" i="44"/>
  <c r="DB38" i="43" l="1"/>
  <c r="M43" i="43"/>
  <c r="N42" i="43"/>
  <c r="BG41" i="43"/>
  <c r="BM41" i="43"/>
  <c r="CS40" i="43"/>
  <c r="CX39" i="43"/>
  <c r="CW39" i="43"/>
  <c r="DA39" i="43" s="1"/>
  <c r="CR40" i="43"/>
  <c r="BJ2" i="44"/>
  <c r="BF2" i="44"/>
  <c r="BE2" i="44"/>
  <c r="BL2" i="44"/>
  <c r="BD2" i="44"/>
  <c r="BK2" i="44"/>
  <c r="L42" i="44"/>
  <c r="N41" i="44"/>
  <c r="M76" i="44"/>
  <c r="DB39" i="43" l="1"/>
  <c r="CX40" i="43"/>
  <c r="CS41" i="43"/>
  <c r="CW40" i="43"/>
  <c r="DA40" i="43" s="1"/>
  <c r="CR41" i="43"/>
  <c r="BG42" i="43"/>
  <c r="BM42" i="43"/>
  <c r="M44" i="43"/>
  <c r="N43" i="43"/>
  <c r="BM3" i="44"/>
  <c r="BG3" i="44"/>
  <c r="BG5" i="44"/>
  <c r="BG6" i="44"/>
  <c r="BG4" i="44"/>
  <c r="BG7" i="44"/>
  <c r="BM4" i="44"/>
  <c r="BM5" i="44"/>
  <c r="BM7" i="44"/>
  <c r="BM6" i="44"/>
  <c r="BG8" i="44"/>
  <c r="BM8" i="44"/>
  <c r="BM9" i="44"/>
  <c r="BG9" i="44"/>
  <c r="BM10" i="44"/>
  <c r="BG10" i="44"/>
  <c r="BM11" i="44"/>
  <c r="BG11" i="44"/>
  <c r="BM12" i="44"/>
  <c r="BG12" i="44"/>
  <c r="BG13" i="44"/>
  <c r="BM13" i="44"/>
  <c r="BG14" i="44"/>
  <c r="BM14" i="44"/>
  <c r="BM15" i="44"/>
  <c r="BG15" i="44"/>
  <c r="BM16" i="44"/>
  <c r="BG16" i="44"/>
  <c r="BM17" i="44"/>
  <c r="BG17" i="44"/>
  <c r="BM18" i="44"/>
  <c r="BG18" i="44"/>
  <c r="BG19" i="44"/>
  <c r="BM19" i="44"/>
  <c r="BG20" i="44"/>
  <c r="BM20" i="44"/>
  <c r="BM21" i="44"/>
  <c r="BG21" i="44"/>
  <c r="BM22" i="44"/>
  <c r="BG22" i="44"/>
  <c r="BM23" i="44"/>
  <c r="BG23" i="44"/>
  <c r="BG24" i="44"/>
  <c r="BM24" i="44"/>
  <c r="BG25" i="44"/>
  <c r="BM25" i="44"/>
  <c r="BM26" i="44"/>
  <c r="BG26" i="44"/>
  <c r="BG27" i="44"/>
  <c r="BM27" i="44"/>
  <c r="BG28" i="44"/>
  <c r="BM28" i="44"/>
  <c r="BG29" i="44"/>
  <c r="BM29" i="44"/>
  <c r="BM30" i="44"/>
  <c r="BG30" i="44"/>
  <c r="BM31" i="44"/>
  <c r="BG31" i="44"/>
  <c r="BM32" i="44"/>
  <c r="BG32" i="44"/>
  <c r="BG33" i="44"/>
  <c r="BM33" i="44"/>
  <c r="BM34" i="44"/>
  <c r="BG34" i="44"/>
  <c r="BM35" i="44"/>
  <c r="BG35" i="44"/>
  <c r="BM36" i="44"/>
  <c r="BG36" i="44"/>
  <c r="BM37" i="44"/>
  <c r="BG37" i="44"/>
  <c r="BM38" i="44"/>
  <c r="BG38" i="44"/>
  <c r="BM39" i="44"/>
  <c r="BG40" i="44"/>
  <c r="BM40" i="44"/>
  <c r="BG39" i="44"/>
  <c r="BG41" i="44"/>
  <c r="BM41" i="44"/>
  <c r="L43" i="44"/>
  <c r="N42" i="44"/>
  <c r="M77" i="44"/>
  <c r="DB40" i="43" l="1"/>
  <c r="N44" i="43"/>
  <c r="M45" i="43"/>
  <c r="CS42" i="43"/>
  <c r="CX41" i="43"/>
  <c r="CW41" i="43"/>
  <c r="CR42" i="43"/>
  <c r="BG43" i="43"/>
  <c r="BM43" i="43"/>
  <c r="DA41" i="43"/>
  <c r="CR34" i="44"/>
  <c r="CW33" i="44"/>
  <c r="CR26" i="44"/>
  <c r="CW25" i="44"/>
  <c r="CR10" i="44"/>
  <c r="CW9" i="44"/>
  <c r="CS34" i="44"/>
  <c r="CX33" i="44"/>
  <c r="CX25" i="44"/>
  <c r="CS26" i="44"/>
  <c r="CS22" i="44"/>
  <c r="CX21" i="44"/>
  <c r="CX17" i="44"/>
  <c r="CS18" i="44"/>
  <c r="CW13" i="44"/>
  <c r="CR14" i="44"/>
  <c r="CS10" i="44"/>
  <c r="CX9" i="44"/>
  <c r="CX3" i="44"/>
  <c r="CS4" i="44"/>
  <c r="CS37" i="44"/>
  <c r="CX36" i="44"/>
  <c r="CS21" i="44"/>
  <c r="CX20" i="44"/>
  <c r="CR4" i="44"/>
  <c r="CW3" i="44"/>
  <c r="DA3" i="44" s="1"/>
  <c r="DB3" i="44" s="1"/>
  <c r="CR38" i="44"/>
  <c r="CW37" i="44"/>
  <c r="CR30" i="44"/>
  <c r="CW29" i="44"/>
  <c r="CR22" i="44"/>
  <c r="CW21" i="44"/>
  <c r="CR18" i="44"/>
  <c r="CW17" i="44"/>
  <c r="CX13" i="44"/>
  <c r="CS14" i="44"/>
  <c r="CS5" i="44"/>
  <c r="CX4" i="44"/>
  <c r="CS38" i="44"/>
  <c r="CX37" i="44"/>
  <c r="CS30" i="44"/>
  <c r="CX29" i="44"/>
  <c r="CW36" i="44"/>
  <c r="CR37" i="44"/>
  <c r="CX32" i="44"/>
  <c r="CS33" i="44"/>
  <c r="CX28" i="44"/>
  <c r="CS29" i="44"/>
  <c r="CS25" i="44"/>
  <c r="CX24" i="44"/>
  <c r="CR21" i="44"/>
  <c r="CW20" i="44"/>
  <c r="CR17" i="44"/>
  <c r="CW16" i="44"/>
  <c r="CX12" i="44"/>
  <c r="CS13" i="44"/>
  <c r="CW8" i="44"/>
  <c r="CR9" i="44"/>
  <c r="CW6" i="44"/>
  <c r="CR7" i="44"/>
  <c r="CR33" i="44"/>
  <c r="DA33" i="44" s="1"/>
  <c r="DB33" i="44" s="1"/>
  <c r="CW32" i="44"/>
  <c r="CW24" i="44"/>
  <c r="CR25" i="44"/>
  <c r="CW12" i="44"/>
  <c r="CR13" i="44"/>
  <c r="CW38" i="44"/>
  <c r="DA38" i="44" s="1"/>
  <c r="DB38" i="44" s="1"/>
  <c r="CR39" i="44"/>
  <c r="CS28" i="44"/>
  <c r="CX27" i="44"/>
  <c r="CX19" i="44"/>
  <c r="CS20" i="44"/>
  <c r="CR12" i="44"/>
  <c r="CW11" i="44"/>
  <c r="CR6" i="44"/>
  <c r="DA6" i="44" s="1"/>
  <c r="DB6" i="44" s="1"/>
  <c r="CW5" i="44"/>
  <c r="CS40" i="44"/>
  <c r="CX39" i="44"/>
  <c r="CX31" i="44"/>
  <c r="CS32" i="44"/>
  <c r="CR24" i="44"/>
  <c r="CW23" i="44"/>
  <c r="CX15" i="44"/>
  <c r="CS16" i="44"/>
  <c r="CR5" i="44"/>
  <c r="DA5" i="44" s="1"/>
  <c r="DB5" i="44" s="1"/>
  <c r="CW4" i="44"/>
  <c r="CR40" i="44"/>
  <c r="CW39" i="44"/>
  <c r="CW34" i="44"/>
  <c r="DA34" i="44" s="1"/>
  <c r="DB34" i="44" s="1"/>
  <c r="CR35" i="44"/>
  <c r="CW30" i="44"/>
  <c r="CR31" i="44"/>
  <c r="CS27" i="44"/>
  <c r="CX26" i="44"/>
  <c r="CR23" i="44"/>
  <c r="CW22" i="44"/>
  <c r="DA22" i="44" s="1"/>
  <c r="DB22" i="44" s="1"/>
  <c r="CX18" i="44"/>
  <c r="CS19" i="44"/>
  <c r="CW14" i="44"/>
  <c r="CR15" i="44"/>
  <c r="CW10" i="44"/>
  <c r="DA10" i="44" s="1"/>
  <c r="DB10" i="44" s="1"/>
  <c r="CR11" i="44"/>
  <c r="CS7" i="44"/>
  <c r="CX5" i="44"/>
  <c r="CS6" i="44"/>
  <c r="CW28" i="44"/>
  <c r="CR29" i="44"/>
  <c r="CS17" i="44"/>
  <c r="CX16" i="44"/>
  <c r="CS9" i="44"/>
  <c r="CX8" i="44"/>
  <c r="CR36" i="44"/>
  <c r="CW35" i="44"/>
  <c r="CW31" i="44"/>
  <c r="CR32" i="44"/>
  <c r="CS24" i="44"/>
  <c r="CX23" i="44"/>
  <c r="CR16" i="44"/>
  <c r="DA16" i="44" s="1"/>
  <c r="DB16" i="44" s="1"/>
  <c r="CW15" i="44"/>
  <c r="CS8" i="44"/>
  <c r="CX7" i="44"/>
  <c r="CS36" i="44"/>
  <c r="CX35" i="44"/>
  <c r="CR28" i="44"/>
  <c r="DA28" i="44" s="1"/>
  <c r="DB28" i="44" s="1"/>
  <c r="CW27" i="44"/>
  <c r="CR20" i="44"/>
  <c r="CW19" i="44"/>
  <c r="CX11" i="44"/>
  <c r="CS12" i="44"/>
  <c r="CR8" i="44"/>
  <c r="CW7" i="44"/>
  <c r="CS39" i="44"/>
  <c r="CX38" i="44"/>
  <c r="CX34" i="44"/>
  <c r="CS35" i="44"/>
  <c r="CX30" i="44"/>
  <c r="CS31" i="44"/>
  <c r="CW26" i="44"/>
  <c r="CR27" i="44"/>
  <c r="CS23" i="44"/>
  <c r="CX22" i="44"/>
  <c r="CR19" i="44"/>
  <c r="CW18" i="44"/>
  <c r="CX14" i="44"/>
  <c r="CS15" i="44"/>
  <c r="CS11" i="44"/>
  <c r="CX10" i="44"/>
  <c r="CX6" i="44"/>
  <c r="L44" i="44"/>
  <c r="N43" i="44"/>
  <c r="BG42" i="44"/>
  <c r="BM42" i="44"/>
  <c r="CS41" i="44"/>
  <c r="CX40" i="44"/>
  <c r="CR41" i="44"/>
  <c r="CW40" i="44"/>
  <c r="M78" i="44"/>
  <c r="DB41" i="43" l="1"/>
  <c r="CS43" i="43"/>
  <c r="CX42" i="43"/>
  <c r="CR43" i="43"/>
  <c r="CW42" i="43"/>
  <c r="N45" i="43"/>
  <c r="M46" i="43"/>
  <c r="DA27" i="44"/>
  <c r="DB27" i="44" s="1"/>
  <c r="BG44" i="43"/>
  <c r="BM44" i="43"/>
  <c r="DA31" i="44"/>
  <c r="DB31" i="44" s="1"/>
  <c r="DA42" i="43"/>
  <c r="DA40" i="44"/>
  <c r="DB40" i="44" s="1"/>
  <c r="DA39" i="44"/>
  <c r="DB39" i="44" s="1"/>
  <c r="DA25" i="44"/>
  <c r="DB25" i="44" s="1"/>
  <c r="DA32" i="44"/>
  <c r="DB32" i="44" s="1"/>
  <c r="DA29" i="44"/>
  <c r="DB29" i="44" s="1"/>
  <c r="DA14" i="44"/>
  <c r="DB14" i="44" s="1"/>
  <c r="DA9" i="44"/>
  <c r="DB9" i="44" s="1"/>
  <c r="DA20" i="44"/>
  <c r="DB20" i="44" s="1"/>
  <c r="DA36" i="44"/>
  <c r="DB36" i="44" s="1"/>
  <c r="DA19" i="44"/>
  <c r="DB19" i="44" s="1"/>
  <c r="DA23" i="44"/>
  <c r="DB23" i="44" s="1"/>
  <c r="DA24" i="44"/>
  <c r="DB24" i="44" s="1"/>
  <c r="DA21" i="44"/>
  <c r="DB21" i="44" s="1"/>
  <c r="DA35" i="44"/>
  <c r="DB35" i="44" s="1"/>
  <c r="DA15" i="44"/>
  <c r="DB15" i="44" s="1"/>
  <c r="DA13" i="44"/>
  <c r="DB13" i="44" s="1"/>
  <c r="DA37" i="44"/>
  <c r="DB37" i="44" s="1"/>
  <c r="DA7" i="44"/>
  <c r="DB7" i="44" s="1"/>
  <c r="DA30" i="44"/>
  <c r="DB30" i="44" s="1"/>
  <c r="DA26" i="44"/>
  <c r="DB26" i="44" s="1"/>
  <c r="DA11" i="44"/>
  <c r="DB11" i="44" s="1"/>
  <c r="DA17" i="44"/>
  <c r="DB17" i="44" s="1"/>
  <c r="DA12" i="44"/>
  <c r="DB12" i="44" s="1"/>
  <c r="DA8" i="44"/>
  <c r="DB8" i="44" s="1"/>
  <c r="DA18" i="44"/>
  <c r="DB18" i="44" s="1"/>
  <c r="DA4" i="44"/>
  <c r="DB4" i="44" s="1"/>
  <c r="CS42" i="44"/>
  <c r="CX41" i="44"/>
  <c r="BM43" i="44"/>
  <c r="BG43" i="44"/>
  <c r="CR42" i="44"/>
  <c r="CW41" i="44"/>
  <c r="DA41" i="44" s="1"/>
  <c r="DB41" i="44" s="1"/>
  <c r="L45" i="44"/>
  <c r="N44" i="44"/>
  <c r="M79" i="44"/>
  <c r="CW43" i="43" l="1"/>
  <c r="CR44" i="43"/>
  <c r="DA43" i="43"/>
  <c r="DB42" i="43"/>
  <c r="M47" i="43"/>
  <c r="N46" i="43"/>
  <c r="BG45" i="43"/>
  <c r="BM45" i="43"/>
  <c r="CS44" i="43"/>
  <c r="CX43" i="43"/>
  <c r="CW42" i="44"/>
  <c r="DA42" i="44" s="1"/>
  <c r="DB42" i="44" s="1"/>
  <c r="CR43" i="44"/>
  <c r="BG44" i="44"/>
  <c r="BM44" i="44"/>
  <c r="L46" i="44"/>
  <c r="N45" i="44"/>
  <c r="CX42" i="44"/>
  <c r="CS43" i="44"/>
  <c r="M80" i="44"/>
  <c r="CS45" i="43" l="1"/>
  <c r="CX44" i="43"/>
  <c r="CW44" i="43"/>
  <c r="DA44" i="43" s="1"/>
  <c r="CR45" i="43"/>
  <c r="DB43" i="43"/>
  <c r="BG46" i="43"/>
  <c r="BM46" i="43"/>
  <c r="M48" i="43"/>
  <c r="N47" i="43"/>
  <c r="CW43" i="44"/>
  <c r="DA43" i="44" s="1"/>
  <c r="DB43" i="44" s="1"/>
  <c r="CR44" i="44"/>
  <c r="BM45" i="44"/>
  <c r="BG45" i="44"/>
  <c r="L47" i="44"/>
  <c r="N46" i="44"/>
  <c r="CX43" i="44"/>
  <c r="CS44" i="44"/>
  <c r="M81" i="44"/>
  <c r="DB44" i="43" l="1"/>
  <c r="CX45" i="43"/>
  <c r="CS46" i="43"/>
  <c r="CW45" i="43"/>
  <c r="DA45" i="43" s="1"/>
  <c r="CR46" i="43"/>
  <c r="N48" i="43"/>
  <c r="M49" i="43"/>
  <c r="BG47" i="43"/>
  <c r="BM47" i="43"/>
  <c r="BG46" i="44"/>
  <c r="BM46" i="44"/>
  <c r="L48" i="44"/>
  <c r="N47" i="44"/>
  <c r="CX44" i="44"/>
  <c r="CS45" i="44"/>
  <c r="CR45" i="44"/>
  <c r="CW44" i="44"/>
  <c r="DA44" i="44" s="1"/>
  <c r="DB44" i="44" s="1"/>
  <c r="DB45" i="43" l="1"/>
  <c r="CS47" i="43"/>
  <c r="CX46" i="43"/>
  <c r="N49" i="43"/>
  <c r="M50" i="43"/>
  <c r="CR47" i="43"/>
  <c r="CW46" i="43"/>
  <c r="DA46" i="43" s="1"/>
  <c r="BG48" i="43"/>
  <c r="BM48" i="43"/>
  <c r="BG47" i="44"/>
  <c r="BM47" i="44"/>
  <c r="L49" i="44"/>
  <c r="N48" i="44"/>
  <c r="CW45" i="44"/>
  <c r="DA45" i="44" s="1"/>
  <c r="DB45" i="44" s="1"/>
  <c r="CR46" i="44"/>
  <c r="CX45" i="44"/>
  <c r="CS46" i="44"/>
  <c r="DB46" i="43" l="1"/>
  <c r="CX47" i="43"/>
  <c r="CS48" i="43"/>
  <c r="BG49" i="43"/>
  <c r="BM49" i="43"/>
  <c r="CW47" i="43"/>
  <c r="DA47" i="43" s="1"/>
  <c r="CR48" i="43"/>
  <c r="M51" i="43"/>
  <c r="N50" i="43"/>
  <c r="L50" i="44"/>
  <c r="N49" i="44"/>
  <c r="CX46" i="44"/>
  <c r="CS47" i="44"/>
  <c r="CR47" i="44"/>
  <c r="CW46" i="44"/>
  <c r="DA46" i="44" s="1"/>
  <c r="DB46" i="44" s="1"/>
  <c r="BG48" i="44"/>
  <c r="BM48" i="44"/>
  <c r="DB47" i="43" l="1"/>
  <c r="CW48" i="43"/>
  <c r="CR49" i="43"/>
  <c r="DA48" i="43"/>
  <c r="BG50" i="43"/>
  <c r="BM50" i="43"/>
  <c r="M52" i="43"/>
  <c r="N51" i="43"/>
  <c r="CS49" i="43"/>
  <c r="CX48" i="43"/>
  <c r="BG49" i="44"/>
  <c r="BM49" i="44"/>
  <c r="CX47" i="44"/>
  <c r="CS48" i="44"/>
  <c r="CR48" i="44"/>
  <c r="CW47" i="44"/>
  <c r="DA47" i="44" s="1"/>
  <c r="L51" i="44"/>
  <c r="N50" i="44"/>
  <c r="CW49" i="43" l="1"/>
  <c r="CR50" i="43"/>
  <c r="DB48" i="43"/>
  <c r="DA49" i="43"/>
  <c r="BG51" i="43"/>
  <c r="BM51" i="43"/>
  <c r="N52" i="43"/>
  <c r="M53" i="43"/>
  <c r="CS50" i="43"/>
  <c r="CX49" i="43"/>
  <c r="L52" i="44"/>
  <c r="N51" i="44"/>
  <c r="BM50" i="44"/>
  <c r="BG50" i="44"/>
  <c r="DB47" i="44"/>
  <c r="CW48" i="44"/>
  <c r="DA48" i="44" s="1"/>
  <c r="CR49" i="44"/>
  <c r="CS49" i="44"/>
  <c r="CX48" i="44"/>
  <c r="N53" i="43" l="1"/>
  <c r="M54" i="43"/>
  <c r="BG52" i="43"/>
  <c r="BM52" i="43"/>
  <c r="CX50" i="43"/>
  <c r="CS51" i="43"/>
  <c r="CR51" i="43"/>
  <c r="CW50" i="43"/>
  <c r="DA50" i="43" s="1"/>
  <c r="DB49" i="43"/>
  <c r="CS50" i="44"/>
  <c r="CX49" i="44"/>
  <c r="CW49" i="44"/>
  <c r="DA49" i="44" s="1"/>
  <c r="CR50" i="44"/>
  <c r="BG51" i="44"/>
  <c r="BM51" i="44"/>
  <c r="L53" i="44"/>
  <c r="N52" i="44"/>
  <c r="DB48" i="44"/>
  <c r="DB50" i="43" l="1"/>
  <c r="CS52" i="43"/>
  <c r="CX51" i="43"/>
  <c r="CW51" i="43"/>
  <c r="DA51" i="43" s="1"/>
  <c r="CR52" i="43"/>
  <c r="M55" i="43"/>
  <c r="N54" i="43"/>
  <c r="BG53" i="43"/>
  <c r="BM53" i="43"/>
  <c r="DB49" i="44"/>
  <c r="BG52" i="44"/>
  <c r="BM52" i="44"/>
  <c r="L54" i="44"/>
  <c r="N53" i="44"/>
  <c r="CR51" i="44"/>
  <c r="CW50" i="44"/>
  <c r="DA50" i="44" s="1"/>
  <c r="CX50" i="44"/>
  <c r="CS51" i="44"/>
  <c r="DB51" i="43" l="1"/>
  <c r="BG54" i="43"/>
  <c r="BM54" i="43"/>
  <c r="M56" i="43"/>
  <c r="N55" i="43"/>
  <c r="CX52" i="43"/>
  <c r="CS53" i="43"/>
  <c r="CW52" i="43"/>
  <c r="DA52" i="43" s="1"/>
  <c r="CR53" i="43"/>
  <c r="L55" i="44"/>
  <c r="N54" i="44"/>
  <c r="CX51" i="44"/>
  <c r="CS52" i="44"/>
  <c r="CW51" i="44"/>
  <c r="DA51" i="44" s="1"/>
  <c r="CR52" i="44"/>
  <c r="DB50" i="44"/>
  <c r="BG53" i="44"/>
  <c r="BM53" i="44"/>
  <c r="DB52" i="43" l="1"/>
  <c r="CX53" i="43"/>
  <c r="CS54" i="43"/>
  <c r="CW53" i="43"/>
  <c r="DA53" i="43" s="1"/>
  <c r="CR54" i="43"/>
  <c r="BG55" i="43"/>
  <c r="BM55" i="43"/>
  <c r="N56" i="43"/>
  <c r="M57" i="43"/>
  <c r="CS53" i="44"/>
  <c r="CX52" i="44"/>
  <c r="CW52" i="44"/>
  <c r="DA52" i="44" s="1"/>
  <c r="CR53" i="44"/>
  <c r="BG54" i="44"/>
  <c r="BM54" i="44"/>
  <c r="DB51" i="44"/>
  <c r="L56" i="44"/>
  <c r="N55" i="44"/>
  <c r="DB53" i="43" l="1"/>
  <c r="N57" i="43"/>
  <c r="M58" i="43"/>
  <c r="BG56" i="43"/>
  <c r="BM56" i="43"/>
  <c r="CX54" i="43"/>
  <c r="CS55" i="43"/>
  <c r="CR55" i="43"/>
  <c r="CW54" i="43"/>
  <c r="DA54" i="43" s="1"/>
  <c r="BG55" i="44"/>
  <c r="BM55" i="44"/>
  <c r="DB52" i="44"/>
  <c r="CX53" i="44"/>
  <c r="CS54" i="44"/>
  <c r="L57" i="44"/>
  <c r="N56" i="44"/>
  <c r="CR54" i="44"/>
  <c r="CW53" i="44"/>
  <c r="DA53" i="44" s="1"/>
  <c r="DB54" i="43" l="1"/>
  <c r="CX55" i="43"/>
  <c r="CS56" i="43"/>
  <c r="CW55" i="43"/>
  <c r="DA55" i="43" s="1"/>
  <c r="CR56" i="43"/>
  <c r="M59" i="43"/>
  <c r="N58" i="43"/>
  <c r="BG57" i="43"/>
  <c r="BM57" i="43"/>
  <c r="DB53" i="44"/>
  <c r="L58" i="44"/>
  <c r="N57" i="44"/>
  <c r="CR55" i="44"/>
  <c r="CW54" i="44"/>
  <c r="DA54" i="44" s="1"/>
  <c r="BG56" i="44"/>
  <c r="BM56" i="44"/>
  <c r="CX54" i="44"/>
  <c r="CS55" i="44"/>
  <c r="DB55" i="43" l="1"/>
  <c r="CW56" i="43"/>
  <c r="CR57" i="43"/>
  <c r="BG58" i="43"/>
  <c r="BM58" i="43"/>
  <c r="M60" i="43"/>
  <c r="N59" i="43"/>
  <c r="CX56" i="43"/>
  <c r="CS57" i="43"/>
  <c r="DA56" i="43"/>
  <c r="DB54" i="44"/>
  <c r="CS56" i="44"/>
  <c r="CX55" i="44"/>
  <c r="L59" i="44"/>
  <c r="N58" i="44"/>
  <c r="BM57" i="44"/>
  <c r="BG57" i="44"/>
  <c r="CR56" i="44"/>
  <c r="CW55" i="44"/>
  <c r="DA55" i="44" s="1"/>
  <c r="BG59" i="43" l="1"/>
  <c r="BM59" i="43"/>
  <c r="DB56" i="43"/>
  <c r="N60" i="43"/>
  <c r="M61" i="43"/>
  <c r="CX57" i="43"/>
  <c r="CS58" i="43"/>
  <c r="CW57" i="43"/>
  <c r="DA57" i="43" s="1"/>
  <c r="CR58" i="43"/>
  <c r="BG58" i="44"/>
  <c r="BM58" i="44"/>
  <c r="DB55" i="44"/>
  <c r="L60" i="44"/>
  <c r="N59" i="44"/>
  <c r="CS57" i="44"/>
  <c r="CX56" i="44"/>
  <c r="CR57" i="44"/>
  <c r="CW56" i="44"/>
  <c r="DA56" i="44" s="1"/>
  <c r="DB57" i="43" l="1"/>
  <c r="N61" i="43"/>
  <c r="M62" i="43"/>
  <c r="BG60" i="43"/>
  <c r="BM60" i="43"/>
  <c r="CX58" i="43"/>
  <c r="CS59" i="43"/>
  <c r="CR59" i="43"/>
  <c r="CW58" i="43"/>
  <c r="DA58" i="43" s="1"/>
  <c r="DB56" i="44"/>
  <c r="BM59" i="44"/>
  <c r="BG59" i="44"/>
  <c r="CS58" i="44"/>
  <c r="CX57" i="44"/>
  <c r="CR58" i="44"/>
  <c r="CW57" i="44"/>
  <c r="DA57" i="44" s="1"/>
  <c r="L61" i="44"/>
  <c r="N60" i="44"/>
  <c r="DB58" i="43" l="1"/>
  <c r="CS60" i="43"/>
  <c r="CX59" i="43"/>
  <c r="CW59" i="43"/>
  <c r="DA59" i="43" s="1"/>
  <c r="CR60" i="43"/>
  <c r="M63" i="43"/>
  <c r="N62" i="43"/>
  <c r="BG61" i="43"/>
  <c r="BM61" i="43"/>
  <c r="DB57" i="44"/>
  <c r="CW58" i="44"/>
  <c r="DA58" i="44" s="1"/>
  <c r="CR59" i="44"/>
  <c r="CS59" i="44"/>
  <c r="CX58" i="44"/>
  <c r="BG60" i="44"/>
  <c r="BM60" i="44"/>
  <c r="L62" i="44"/>
  <c r="N61" i="44"/>
  <c r="DB59" i="43" l="1"/>
  <c r="BG62" i="43"/>
  <c r="BM62" i="43"/>
  <c r="M64" i="43"/>
  <c r="N63" i="43"/>
  <c r="CS61" i="43"/>
  <c r="CX60" i="43"/>
  <c r="CW60" i="43"/>
  <c r="DA60" i="43" s="1"/>
  <c r="CR61" i="43"/>
  <c r="BG61" i="44"/>
  <c r="BM61" i="44"/>
  <c r="L63" i="44"/>
  <c r="N62" i="44"/>
  <c r="CX59" i="44"/>
  <c r="CS60" i="44"/>
  <c r="CW59" i="44"/>
  <c r="DA59" i="44" s="1"/>
  <c r="CR60" i="44"/>
  <c r="DB58" i="44"/>
  <c r="DB60" i="43" l="1"/>
  <c r="BG63" i="43"/>
  <c r="BM63" i="43"/>
  <c r="N64" i="43"/>
  <c r="M65" i="43"/>
  <c r="CX61" i="43"/>
  <c r="CS62" i="43"/>
  <c r="CW61" i="43"/>
  <c r="DA61" i="43" s="1"/>
  <c r="CR62" i="43"/>
  <c r="L64" i="44"/>
  <c r="N63" i="44"/>
  <c r="CS61" i="44"/>
  <c r="CX60" i="44"/>
  <c r="CW60" i="44"/>
  <c r="DA60" i="44" s="1"/>
  <c r="CR61" i="44"/>
  <c r="DB59" i="44"/>
  <c r="BG62" i="44"/>
  <c r="BM62" i="44"/>
  <c r="DB61" i="43" l="1"/>
  <c r="N65" i="43"/>
  <c r="M66" i="43"/>
  <c r="BG64" i="43"/>
  <c r="BM64" i="43"/>
  <c r="CX62" i="43"/>
  <c r="CS63" i="43"/>
  <c r="CR63" i="43"/>
  <c r="CW62" i="43"/>
  <c r="DA62" i="43" s="1"/>
  <c r="DB60" i="44"/>
  <c r="CS62" i="44"/>
  <c r="CX61" i="44"/>
  <c r="BG63" i="44"/>
  <c r="BM63" i="44"/>
  <c r="CR62" i="44"/>
  <c r="CW61" i="44"/>
  <c r="DA61" i="44" s="1"/>
  <c r="L65" i="44"/>
  <c r="N64" i="44"/>
  <c r="DB62" i="43" l="1"/>
  <c r="CS64" i="43"/>
  <c r="CX63" i="43"/>
  <c r="CW63" i="43"/>
  <c r="CR64" i="43"/>
  <c r="M67" i="43"/>
  <c r="N66" i="43"/>
  <c r="DA63" i="43"/>
  <c r="BG65" i="43"/>
  <c r="BM65" i="43"/>
  <c r="DB61" i="44"/>
  <c r="CX62" i="44"/>
  <c r="CS63" i="44"/>
  <c r="CW62" i="44"/>
  <c r="DA62" i="44" s="1"/>
  <c r="CR63" i="44"/>
  <c r="L66" i="44"/>
  <c r="N65" i="44"/>
  <c r="BG64" i="44"/>
  <c r="BM64" i="44"/>
  <c r="M68" i="43" l="1"/>
  <c r="N67" i="43"/>
  <c r="CS65" i="43"/>
  <c r="CX64" i="43"/>
  <c r="CW64" i="43"/>
  <c r="CR65" i="43"/>
  <c r="DB63" i="43"/>
  <c r="DA64" i="43"/>
  <c r="BG66" i="43"/>
  <c r="BM66" i="43"/>
  <c r="DB62" i="44"/>
  <c r="CX63" i="44"/>
  <c r="CS64" i="44"/>
  <c r="L67" i="44"/>
  <c r="N66" i="44"/>
  <c r="CR64" i="44"/>
  <c r="CW63" i="44"/>
  <c r="DA63" i="44" s="1"/>
  <c r="BG65" i="44"/>
  <c r="BM65" i="44"/>
  <c r="CW65" i="43" l="1"/>
  <c r="CR66" i="43"/>
  <c r="DA65" i="43"/>
  <c r="DB64" i="43"/>
  <c r="BG67" i="43"/>
  <c r="BM67" i="43"/>
  <c r="N68" i="43"/>
  <c r="M69" i="43"/>
  <c r="CS66" i="43"/>
  <c r="CX65" i="43"/>
  <c r="CR65" i="44"/>
  <c r="CW64" i="44"/>
  <c r="DA64" i="44" s="1"/>
  <c r="DB63" i="44"/>
  <c r="BG66" i="44"/>
  <c r="BM66" i="44"/>
  <c r="L68" i="44"/>
  <c r="N67" i="44"/>
  <c r="CS65" i="44"/>
  <c r="CX64" i="44"/>
  <c r="DB65" i="43" l="1"/>
  <c r="N69" i="43"/>
  <c r="M70" i="43"/>
  <c r="BG68" i="43"/>
  <c r="BM68" i="43"/>
  <c r="CS67" i="43"/>
  <c r="CX66" i="43"/>
  <c r="DA66" i="43"/>
  <c r="CR67" i="43"/>
  <c r="CW66" i="43"/>
  <c r="BG67" i="44"/>
  <c r="BM67" i="44"/>
  <c r="CR66" i="44"/>
  <c r="CW65" i="44"/>
  <c r="DA65" i="44" s="1"/>
  <c r="L69" i="44"/>
  <c r="N68" i="44"/>
  <c r="CX65" i="44"/>
  <c r="CS66" i="44"/>
  <c r="DB64" i="44"/>
  <c r="CS68" i="43" l="1"/>
  <c r="CX67" i="43"/>
  <c r="DB66" i="43"/>
  <c r="CW67" i="43"/>
  <c r="DA67" i="43" s="1"/>
  <c r="CR68" i="43"/>
  <c r="M71" i="43"/>
  <c r="N70" i="43"/>
  <c r="BG69" i="43"/>
  <c r="BM69" i="43"/>
  <c r="L70" i="44"/>
  <c r="N69" i="44"/>
  <c r="CS67" i="44"/>
  <c r="CX66" i="44"/>
  <c r="BM68" i="44"/>
  <c r="BG68" i="44"/>
  <c r="CW66" i="44"/>
  <c r="DA66" i="44" s="1"/>
  <c r="CR67" i="44"/>
  <c r="DB65" i="44"/>
  <c r="DB67" i="43" l="1"/>
  <c r="M72" i="43"/>
  <c r="N71" i="43"/>
  <c r="CS69" i="43"/>
  <c r="CX68" i="43"/>
  <c r="BG70" i="43"/>
  <c r="BM70" i="43"/>
  <c r="CW68" i="43"/>
  <c r="DA68" i="43" s="1"/>
  <c r="CR69" i="43"/>
  <c r="DB66" i="44"/>
  <c r="CR68" i="44"/>
  <c r="CW67" i="44"/>
  <c r="DA67" i="44" s="1"/>
  <c r="BG69" i="44"/>
  <c r="BM69" i="44"/>
  <c r="CX67" i="44"/>
  <c r="CS68" i="44"/>
  <c r="L71" i="44"/>
  <c r="N70" i="44"/>
  <c r="DB68" i="43" l="1"/>
  <c r="CS70" i="43"/>
  <c r="CX69" i="43"/>
  <c r="CW69" i="43"/>
  <c r="DA69" i="43" s="1"/>
  <c r="CR70" i="43"/>
  <c r="BG71" i="43"/>
  <c r="BM71" i="43"/>
  <c r="N72" i="43"/>
  <c r="M73" i="43"/>
  <c r="BG70" i="44"/>
  <c r="BM70" i="44"/>
  <c r="CR69" i="44"/>
  <c r="CW68" i="44"/>
  <c r="DA68" i="44" s="1"/>
  <c r="L72" i="44"/>
  <c r="N71" i="44"/>
  <c r="DB67" i="44"/>
  <c r="CS69" i="44"/>
  <c r="CX68" i="44"/>
  <c r="DB69" i="43" l="1"/>
  <c r="BG72" i="43"/>
  <c r="BM72" i="43"/>
  <c r="N73" i="43"/>
  <c r="M74" i="43"/>
  <c r="CS71" i="43"/>
  <c r="CX70" i="43"/>
  <c r="CR71" i="43"/>
  <c r="CW70" i="43"/>
  <c r="DA70" i="43" s="1"/>
  <c r="DB68" i="44"/>
  <c r="BG71" i="44"/>
  <c r="BM71" i="44"/>
  <c r="L73" i="44"/>
  <c r="N72" i="44"/>
  <c r="CS70" i="44"/>
  <c r="CX69" i="44"/>
  <c r="CR70" i="44"/>
  <c r="CW69" i="44"/>
  <c r="DA69" i="44" s="1"/>
  <c r="DB70" i="43" l="1"/>
  <c r="M75" i="43"/>
  <c r="N74" i="43"/>
  <c r="BG73" i="43"/>
  <c r="BM73" i="43"/>
  <c r="CX71" i="43"/>
  <c r="CS72" i="43"/>
  <c r="CW71" i="43"/>
  <c r="DA71" i="43" s="1"/>
  <c r="CR72" i="43"/>
  <c r="DB69" i="44"/>
  <c r="BG72" i="44"/>
  <c r="BM72" i="44"/>
  <c r="CW70" i="44"/>
  <c r="DA70" i="44" s="1"/>
  <c r="CR71" i="44"/>
  <c r="L74" i="44"/>
  <c r="N73" i="44"/>
  <c r="CS71" i="44"/>
  <c r="CX70" i="44"/>
  <c r="DB71" i="43" l="1"/>
  <c r="CX72" i="43"/>
  <c r="CS73" i="43"/>
  <c r="CW72" i="43"/>
  <c r="DA72" i="43" s="1"/>
  <c r="CR73" i="43"/>
  <c r="BG74" i="43"/>
  <c r="BM74" i="43"/>
  <c r="M76" i="43"/>
  <c r="N75" i="43"/>
  <c r="CX71" i="44"/>
  <c r="CS72" i="44"/>
  <c r="BM73" i="44"/>
  <c r="BG73" i="44"/>
  <c r="CW71" i="44"/>
  <c r="DA71" i="44" s="1"/>
  <c r="CR72" i="44"/>
  <c r="DB70" i="44"/>
  <c r="L75" i="44"/>
  <c r="N74" i="44"/>
  <c r="DB72" i="43" l="1"/>
  <c r="N76" i="43"/>
  <c r="M77" i="43"/>
  <c r="CS74" i="43"/>
  <c r="CX73" i="43"/>
  <c r="CW73" i="43"/>
  <c r="DA73" i="43" s="1"/>
  <c r="CR74" i="43"/>
  <c r="BG75" i="43"/>
  <c r="BM75" i="43"/>
  <c r="BG74" i="44"/>
  <c r="BM74" i="44"/>
  <c r="L76" i="44"/>
  <c r="N75" i="44"/>
  <c r="DB71" i="44"/>
  <c r="CR73" i="44"/>
  <c r="CW72" i="44"/>
  <c r="DA72" i="44" s="1"/>
  <c r="CS73" i="44"/>
  <c r="CX72" i="44"/>
  <c r="DB73" i="43" l="1"/>
  <c r="CX74" i="43"/>
  <c r="CS75" i="43"/>
  <c r="N77" i="43"/>
  <c r="M78" i="43"/>
  <c r="BG76" i="43"/>
  <c r="BM76" i="43"/>
  <c r="CR75" i="43"/>
  <c r="CW74" i="43"/>
  <c r="DA74" i="43" s="1"/>
  <c r="CS74" i="44"/>
  <c r="CX73" i="44"/>
  <c r="CW73" i="44"/>
  <c r="DA73" i="44" s="1"/>
  <c r="CR74" i="44"/>
  <c r="BM75" i="44"/>
  <c r="BG75" i="44"/>
  <c r="DB72" i="44"/>
  <c r="L77" i="44"/>
  <c r="N76" i="44"/>
  <c r="DB74" i="43" l="1"/>
  <c r="CX75" i="43"/>
  <c r="CS76" i="43"/>
  <c r="CW75" i="43"/>
  <c r="CR76" i="43"/>
  <c r="DA75" i="43"/>
  <c r="M79" i="43"/>
  <c r="N78" i="43"/>
  <c r="BG77" i="43"/>
  <c r="BM77" i="43"/>
  <c r="DB73" i="44"/>
  <c r="CW74" i="44"/>
  <c r="DA74" i="44" s="1"/>
  <c r="CR75" i="44"/>
  <c r="CX74" i="44"/>
  <c r="CS75" i="44"/>
  <c r="BG76" i="44"/>
  <c r="BM76" i="44"/>
  <c r="L78" i="44"/>
  <c r="N77" i="44"/>
  <c r="DB75" i="43" l="1"/>
  <c r="CX76" i="43"/>
  <c r="CS77" i="43"/>
  <c r="CW76" i="43"/>
  <c r="DA76" i="43" s="1"/>
  <c r="CR77" i="43"/>
  <c r="BG78" i="43"/>
  <c r="BM78" i="43"/>
  <c r="M80" i="43"/>
  <c r="N79" i="43"/>
  <c r="L79" i="44"/>
  <c r="N78" i="44"/>
  <c r="CS76" i="44"/>
  <c r="CX75" i="44"/>
  <c r="DB74" i="44"/>
  <c r="BG77" i="44"/>
  <c r="BM77" i="44"/>
  <c r="CW75" i="44"/>
  <c r="DA75" i="44" s="1"/>
  <c r="CR76" i="44"/>
  <c r="DB76" i="43" l="1"/>
  <c r="CW77" i="43"/>
  <c r="DA77" i="43" s="1"/>
  <c r="CR78" i="43"/>
  <c r="CS78" i="43"/>
  <c r="CX77" i="43"/>
  <c r="BG79" i="43"/>
  <c r="BM79" i="43"/>
  <c r="N80" i="43"/>
  <c r="M81" i="43"/>
  <c r="DB75" i="44"/>
  <c r="L80" i="44"/>
  <c r="N79" i="44"/>
  <c r="BM78" i="44"/>
  <c r="BG78" i="44"/>
  <c r="CS77" i="44"/>
  <c r="CX76" i="44"/>
  <c r="CR77" i="44"/>
  <c r="CW76" i="44"/>
  <c r="DA76" i="44" s="1"/>
  <c r="DB77" i="43" l="1"/>
  <c r="BG80" i="43"/>
  <c r="BM80" i="43"/>
  <c r="CS79" i="43"/>
  <c r="CX78" i="43"/>
  <c r="N81" i="43"/>
  <c r="M82" i="43"/>
  <c r="CR79" i="43"/>
  <c r="CW78" i="43"/>
  <c r="DA78" i="43" s="1"/>
  <c r="DB76" i="44"/>
  <c r="CS78" i="44"/>
  <c r="CX77" i="44"/>
  <c r="CR78" i="44"/>
  <c r="CW77" i="44"/>
  <c r="DA77" i="44" s="1"/>
  <c r="L81" i="44"/>
  <c r="N81" i="44" s="1"/>
  <c r="N80" i="44"/>
  <c r="BG79" i="44"/>
  <c r="BM79" i="44"/>
  <c r="DB78" i="43" l="1"/>
  <c r="CX79" i="43"/>
  <c r="CS80" i="43"/>
  <c r="CW79" i="43"/>
  <c r="DA79" i="43" s="1"/>
  <c r="CR80" i="43"/>
  <c r="M83" i="43"/>
  <c r="N82" i="43"/>
  <c r="BG81" i="43"/>
  <c r="BM81" i="43"/>
  <c r="DB77" i="44"/>
  <c r="BG80" i="44"/>
  <c r="CF76" i="44" s="1"/>
  <c r="BM80" i="44"/>
  <c r="CW78" i="44"/>
  <c r="DA78" i="44" s="1"/>
  <c r="CR79" i="44"/>
  <c r="CS79" i="44"/>
  <c r="CX78" i="44"/>
  <c r="BM81" i="44"/>
  <c r="CG75" i="44" s="1"/>
  <c r="BG81" i="44"/>
  <c r="CF77" i="44" s="1"/>
  <c r="CF74" i="44"/>
  <c r="CF78" i="44"/>
  <c r="CF75" i="44"/>
  <c r="DB79" i="43" l="1"/>
  <c r="CW80" i="43"/>
  <c r="DA80" i="43" s="1"/>
  <c r="CR81" i="43"/>
  <c r="BG82" i="43"/>
  <c r="BM82" i="43"/>
  <c r="CF79" i="44"/>
  <c r="M84" i="43"/>
  <c r="N83" i="43"/>
  <c r="CG73" i="44"/>
  <c r="CX80" i="43"/>
  <c r="CS81" i="43"/>
  <c r="CF72" i="44"/>
  <c r="CG79" i="44"/>
  <c r="DB78" i="44"/>
  <c r="CX79" i="44"/>
  <c r="CG80" i="44"/>
  <c r="CS80" i="44"/>
  <c r="CF8" i="44"/>
  <c r="CF7" i="44"/>
  <c r="CF6" i="44"/>
  <c r="CF9" i="44"/>
  <c r="CF4" i="44"/>
  <c r="CF12" i="44"/>
  <c r="CF10" i="44"/>
  <c r="CF5" i="44"/>
  <c r="CF3" i="44"/>
  <c r="CF13" i="44"/>
  <c r="CF11" i="44"/>
  <c r="CF15" i="44"/>
  <c r="CF16" i="44"/>
  <c r="CF14" i="44"/>
  <c r="CF17" i="44"/>
  <c r="CF20" i="44"/>
  <c r="CF21" i="44"/>
  <c r="CF18" i="44"/>
  <c r="CF19" i="44"/>
  <c r="CF23" i="44"/>
  <c r="CF22" i="44"/>
  <c r="CF26" i="44"/>
  <c r="CF25" i="44"/>
  <c r="CF27" i="44"/>
  <c r="CF24" i="44"/>
  <c r="CF28" i="44"/>
  <c r="CF31" i="44"/>
  <c r="CF29" i="44"/>
  <c r="CF32" i="44"/>
  <c r="CF33" i="44"/>
  <c r="CF30" i="44"/>
  <c r="CF35" i="44"/>
  <c r="CF34" i="44"/>
  <c r="CF37" i="44"/>
  <c r="CF36" i="44"/>
  <c r="CF81" i="44"/>
  <c r="CW80" i="44"/>
  <c r="CF38" i="44"/>
  <c r="CR81" i="44"/>
  <c r="DA81" i="44" s="1"/>
  <c r="DB81" i="44" s="1"/>
  <c r="CF39" i="44"/>
  <c r="CF41" i="44"/>
  <c r="CF40" i="44"/>
  <c r="CF43" i="44"/>
  <c r="CF45" i="44"/>
  <c r="CF42" i="44"/>
  <c r="CF46" i="44"/>
  <c r="CF44" i="44"/>
  <c r="CF48" i="44"/>
  <c r="CF47" i="44"/>
  <c r="CF49" i="44"/>
  <c r="CF52" i="44"/>
  <c r="CF50" i="44"/>
  <c r="CF51" i="44"/>
  <c r="CF53" i="44"/>
  <c r="CF54" i="44"/>
  <c r="CF55" i="44"/>
  <c r="CF59" i="44"/>
  <c r="CF56" i="44"/>
  <c r="CF57" i="44"/>
  <c r="CF60" i="44"/>
  <c r="CF58" i="44"/>
  <c r="CF61" i="44"/>
  <c r="CF62" i="44"/>
  <c r="CF64" i="44"/>
  <c r="CF66" i="44"/>
  <c r="CF63" i="44"/>
  <c r="CF68" i="44"/>
  <c r="CF65" i="44"/>
  <c r="CF67" i="44"/>
  <c r="CF70" i="44"/>
  <c r="CF71" i="44"/>
  <c r="CF69" i="44"/>
  <c r="CG76" i="44"/>
  <c r="CR80" i="44"/>
  <c r="DA80" i="44" s="1"/>
  <c r="DB80" i="44" s="1"/>
  <c r="CW79" i="44"/>
  <c r="DA79" i="44" s="1"/>
  <c r="CF80" i="44"/>
  <c r="CG7" i="44"/>
  <c r="CG8" i="44"/>
  <c r="CG4" i="44"/>
  <c r="CG9" i="44"/>
  <c r="CG6" i="44"/>
  <c r="CG3" i="44"/>
  <c r="CG11" i="44"/>
  <c r="CG13" i="44"/>
  <c r="CG10" i="44"/>
  <c r="CG12" i="44"/>
  <c r="CG14" i="44"/>
  <c r="CG17" i="44"/>
  <c r="CG16" i="44"/>
  <c r="CG15" i="44"/>
  <c r="CG20" i="44"/>
  <c r="CG18" i="44"/>
  <c r="CG19" i="44"/>
  <c r="CG21" i="44"/>
  <c r="CG22" i="44"/>
  <c r="CG25" i="44"/>
  <c r="CG26" i="44"/>
  <c r="CG23" i="44"/>
  <c r="CG24" i="44"/>
  <c r="CG31" i="44"/>
  <c r="CG27" i="44"/>
  <c r="CG30" i="44"/>
  <c r="CG28" i="44"/>
  <c r="CG33" i="44"/>
  <c r="CG29" i="44"/>
  <c r="CG32" i="44"/>
  <c r="CG34" i="44"/>
  <c r="CG35" i="44"/>
  <c r="CG36" i="44"/>
  <c r="CG38" i="44"/>
  <c r="CG41" i="44"/>
  <c r="CG37" i="44"/>
  <c r="CG42" i="44"/>
  <c r="CG81" i="44"/>
  <c r="CX80" i="44"/>
  <c r="CS81" i="44"/>
  <c r="CG40" i="44"/>
  <c r="CG44" i="44"/>
  <c r="CG5" i="44"/>
  <c r="CG39" i="44"/>
  <c r="CG45" i="44"/>
  <c r="CG47" i="44"/>
  <c r="CG43" i="44"/>
  <c r="CG46" i="44"/>
  <c r="CG48" i="44"/>
  <c r="CG52" i="44"/>
  <c r="CG49" i="44"/>
  <c r="CG53" i="44"/>
  <c r="CG50" i="44"/>
  <c r="CG51" i="44"/>
  <c r="CG54" i="44"/>
  <c r="CG55" i="44"/>
  <c r="CG56" i="44"/>
  <c r="CG57" i="44"/>
  <c r="CG59" i="44"/>
  <c r="CG58" i="44"/>
  <c r="CG63" i="44"/>
  <c r="CG60" i="44"/>
  <c r="CG61" i="44"/>
  <c r="CG62" i="44"/>
  <c r="CG64" i="44"/>
  <c r="CG65" i="44"/>
  <c r="CG67" i="44"/>
  <c r="CG66" i="44"/>
  <c r="CG68" i="44"/>
  <c r="CG70" i="44"/>
  <c r="CG72" i="44"/>
  <c r="CG71" i="44"/>
  <c r="CG69" i="44"/>
  <c r="CG74" i="44"/>
  <c r="CG77" i="44"/>
  <c r="CF73" i="44"/>
  <c r="CG78" i="44"/>
  <c r="M23" i="37"/>
  <c r="N23" i="37"/>
  <c r="DB80" i="43" l="1"/>
  <c r="CW81" i="43"/>
  <c r="CR82" i="43"/>
  <c r="BG83" i="43"/>
  <c r="BM83" i="43"/>
  <c r="N84" i="43"/>
  <c r="M85" i="43"/>
  <c r="DA81" i="43"/>
  <c r="CS82" i="43"/>
  <c r="CX81" i="43"/>
  <c r="DB79" i="44"/>
  <c r="O23" i="37"/>
  <c r="CX82" i="43" l="1"/>
  <c r="CS83" i="43"/>
  <c r="CR83" i="43"/>
  <c r="CW82" i="43"/>
  <c r="DA82" i="43"/>
  <c r="DB81" i="43"/>
  <c r="N85" i="43"/>
  <c r="M86" i="43"/>
  <c r="BG84" i="43"/>
  <c r="BM84" i="43"/>
  <c r="M4" i="47"/>
  <c r="M5" i="47"/>
  <c r="M6" i="47" s="1"/>
  <c r="M7" i="47" s="1"/>
  <c r="M8" i="47" s="1"/>
  <c r="M9" i="47" s="1"/>
  <c r="M10" i="47" s="1"/>
  <c r="M11" i="47" s="1"/>
  <c r="M12" i="47" s="1"/>
  <c r="M13" i="47" s="1"/>
  <c r="M14" i="47" s="1"/>
  <c r="M15" i="47" s="1"/>
  <c r="M16" i="47" s="1"/>
  <c r="M17" i="47" s="1"/>
  <c r="M18" i="47" s="1"/>
  <c r="M19" i="47" s="1"/>
  <c r="M20" i="47" s="1"/>
  <c r="M21" i="47" s="1"/>
  <c r="M22" i="47" s="1"/>
  <c r="M23" i="47" s="1"/>
  <c r="M24" i="47" s="1"/>
  <c r="M25" i="47" s="1"/>
  <c r="M26" i="47" s="1"/>
  <c r="M27" i="47" s="1"/>
  <c r="M28" i="47" s="1"/>
  <c r="M29" i="47" s="1"/>
  <c r="M30" i="47" s="1"/>
  <c r="M31" i="47" s="1"/>
  <c r="M32" i="47" s="1"/>
  <c r="M33" i="47" s="1"/>
  <c r="M34" i="47" s="1"/>
  <c r="M35" i="47" s="1"/>
  <c r="M36" i="47" s="1"/>
  <c r="M37" i="47" s="1"/>
  <c r="M38" i="47" s="1"/>
  <c r="M39" i="47" s="1"/>
  <c r="M40" i="47" s="1"/>
  <c r="M41" i="47" s="1"/>
  <c r="M42" i="47" s="1"/>
  <c r="M43" i="47" s="1"/>
  <c r="M44" i="47" s="1"/>
  <c r="M45" i="47" s="1"/>
  <c r="M46" i="47" s="1"/>
  <c r="M47" i="47" s="1"/>
  <c r="M48" i="47" s="1"/>
  <c r="M49" i="47" s="1"/>
  <c r="M50" i="47" s="1"/>
  <c r="M51" i="47" s="1"/>
  <c r="M52" i="47" s="1"/>
  <c r="M53" i="47" s="1"/>
  <c r="M54" i="47" s="1"/>
  <c r="M55" i="47" s="1"/>
  <c r="M56" i="47" s="1"/>
  <c r="M57" i="47" s="1"/>
  <c r="M58" i="47" s="1"/>
  <c r="L4" i="47"/>
  <c r="L5" i="47" s="1"/>
  <c r="N4" i="47"/>
  <c r="BM4" i="47" s="1"/>
  <c r="BG4" i="47"/>
  <c r="CW3" i="47" s="1"/>
  <c r="DA3" i="47" s="1"/>
  <c r="CS4" i="47" l="1"/>
  <c r="CX3" i="47"/>
  <c r="L6" i="47"/>
  <c r="N5" i="47"/>
  <c r="CR4" i="47"/>
  <c r="DB82" i="43"/>
  <c r="DA83" i="43"/>
  <c r="CX83" i="43"/>
  <c r="CS84" i="43"/>
  <c r="CW83" i="43"/>
  <c r="CR84" i="43"/>
  <c r="M87" i="43"/>
  <c r="N86" i="43"/>
  <c r="BG85" i="43"/>
  <c r="BM85" i="43"/>
  <c r="DB3" i="47"/>
  <c r="BG86" i="43" l="1"/>
  <c r="BM86" i="43"/>
  <c r="M88" i="43"/>
  <c r="N87" i="43"/>
  <c r="BM5" i="47"/>
  <c r="BG5" i="47"/>
  <c r="L7" i="47"/>
  <c r="N6" i="47"/>
  <c r="CS85" i="43"/>
  <c r="CX84" i="43"/>
  <c r="CW84" i="43"/>
  <c r="DA84" i="43" s="1"/>
  <c r="CR85" i="43"/>
  <c r="DB83" i="43"/>
  <c r="DB84" i="43" l="1"/>
  <c r="CX4" i="47"/>
  <c r="CS5" i="47"/>
  <c r="BG87" i="43"/>
  <c r="BM87" i="43"/>
  <c r="BG6" i="47"/>
  <c r="BM6" i="47"/>
  <c r="N88" i="43"/>
  <c r="M89" i="43"/>
  <c r="N7" i="47"/>
  <c r="L8" i="47"/>
  <c r="CS86" i="43"/>
  <c r="CX85" i="43"/>
  <c r="CW85" i="43"/>
  <c r="CR86" i="43"/>
  <c r="DA85" i="43"/>
  <c r="CW4" i="47"/>
  <c r="DA4" i="47" s="1"/>
  <c r="CR5" i="47"/>
  <c r="M4" i="13"/>
  <c r="M5" i="13"/>
  <c r="M6" i="13"/>
  <c r="M7" i="13" s="1"/>
  <c r="M8" i="13" s="1"/>
  <c r="M9" i="13"/>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L4" i="13"/>
  <c r="N4" i="13"/>
  <c r="BG4" i="13" s="1"/>
  <c r="BM4" i="13"/>
  <c r="CS4" i="13" s="1"/>
  <c r="L5" i="13"/>
  <c r="N5" i="13" s="1"/>
  <c r="BG5" i="13" l="1"/>
  <c r="BM5" i="13"/>
  <c r="CR87" i="43"/>
  <c r="CW86" i="43"/>
  <c r="CW3" i="13"/>
  <c r="CR4" i="13"/>
  <c r="DB85" i="43"/>
  <c r="CS87" i="43"/>
  <c r="CX86" i="43"/>
  <c r="CX3" i="13"/>
  <c r="N8" i="47"/>
  <c r="L9" i="47"/>
  <c r="DA86" i="43"/>
  <c r="BM7" i="47"/>
  <c r="BG7" i="47"/>
  <c r="N89" i="43"/>
  <c r="M90" i="43"/>
  <c r="L6" i="13"/>
  <c r="BG88" i="43"/>
  <c r="BM88" i="43"/>
  <c r="CX5" i="47"/>
  <c r="CS6" i="47"/>
  <c r="DB4" i="47"/>
  <c r="CW5" i="47"/>
  <c r="DA5" i="47" s="1"/>
  <c r="CR6" i="47"/>
  <c r="M4" i="48"/>
  <c r="DB5" i="47" l="1"/>
  <c r="CS7" i="47"/>
  <c r="CX6" i="47"/>
  <c r="CS88" i="43"/>
  <c r="CX87" i="43"/>
  <c r="DB86" i="43"/>
  <c r="CW87" i="43"/>
  <c r="CR88" i="43"/>
  <c r="N9" i="47"/>
  <c r="L10" i="47"/>
  <c r="BM8" i="47"/>
  <c r="BG8" i="47"/>
  <c r="L7" i="13"/>
  <c r="N6" i="13"/>
  <c r="DA87" i="43"/>
  <c r="M91" i="43"/>
  <c r="N90" i="43"/>
  <c r="CS5" i="13"/>
  <c r="CX4" i="13"/>
  <c r="CW6" i="47"/>
  <c r="DA6" i="47" s="1"/>
  <c r="CR7" i="47"/>
  <c r="BG89" i="43"/>
  <c r="BM89" i="43"/>
  <c r="DA3" i="13"/>
  <c r="CR5" i="13"/>
  <c r="CW4" i="13"/>
  <c r="DA4" i="13" s="1"/>
  <c r="DB4" i="13" s="1"/>
  <c r="M5" i="48"/>
  <c r="DB6" i="47" l="1"/>
  <c r="DB87" i="43"/>
  <c r="BG6" i="13"/>
  <c r="BM6" i="13"/>
  <c r="N10" i="47"/>
  <c r="L11" i="47"/>
  <c r="CS89" i="43"/>
  <c r="CX88" i="43"/>
  <c r="L8" i="13"/>
  <c r="N7" i="13"/>
  <c r="BM9" i="47"/>
  <c r="BG9" i="47"/>
  <c r="CW7" i="47"/>
  <c r="DA7" i="47" s="1"/>
  <c r="CR8" i="47"/>
  <c r="BG90" i="43"/>
  <c r="BM90" i="43"/>
  <c r="CX7" i="47"/>
  <c r="CS8" i="47"/>
  <c r="CW88" i="43"/>
  <c r="DA88" i="43" s="1"/>
  <c r="CR89" i="43"/>
  <c r="DB3" i="13"/>
  <c r="M92" i="43"/>
  <c r="N91" i="43"/>
  <c r="M6" i="48"/>
  <c r="DB7" i="47" l="1"/>
  <c r="DB88" i="43"/>
  <c r="CW8" i="47"/>
  <c r="DA8" i="47" s="1"/>
  <c r="CR9" i="47"/>
  <c r="CX8" i="47"/>
  <c r="CS9" i="47"/>
  <c r="BG7" i="13"/>
  <c r="BM7" i="13"/>
  <c r="L12" i="47"/>
  <c r="N11" i="47"/>
  <c r="CW89" i="43"/>
  <c r="DA89" i="43" s="1"/>
  <c r="CR90" i="43"/>
  <c r="BG91" i="43"/>
  <c r="BM91" i="43"/>
  <c r="N92" i="43"/>
  <c r="M93" i="43"/>
  <c r="L9" i="13"/>
  <c r="N8" i="13"/>
  <c r="BG10" i="47"/>
  <c r="BM10" i="47"/>
  <c r="CS6" i="13"/>
  <c r="CX5" i="13"/>
  <c r="CX89" i="43"/>
  <c r="CS90" i="43"/>
  <c r="CR6" i="13"/>
  <c r="CW5" i="13"/>
  <c r="DA5" i="13" s="1"/>
  <c r="M7" i="48"/>
  <c r="M8" i="48" s="1"/>
  <c r="M9" i="48" s="1"/>
  <c r="M10" i="48" s="1"/>
  <c r="M11" i="48" s="1"/>
  <c r="M12" i="48" s="1"/>
  <c r="M13" i="48" s="1"/>
  <c r="M14" i="48" s="1"/>
  <c r="DB89" i="43" l="1"/>
  <c r="DB8" i="47"/>
  <c r="N93" i="43"/>
  <c r="M94" i="43"/>
  <c r="BG92" i="43"/>
  <c r="BM92" i="43"/>
  <c r="BM11" i="47"/>
  <c r="BG11" i="47"/>
  <c r="DB5" i="13"/>
  <c r="CX9" i="47"/>
  <c r="CS10" i="47"/>
  <c r="CS91" i="43"/>
  <c r="CX90" i="43"/>
  <c r="L13" i="47"/>
  <c r="N12" i="47"/>
  <c r="CW9" i="47"/>
  <c r="DA9" i="47" s="1"/>
  <c r="CR10" i="47"/>
  <c r="CR91" i="43"/>
  <c r="CW90" i="43"/>
  <c r="DA90" i="43" s="1"/>
  <c r="CS7" i="13"/>
  <c r="CX6" i="13"/>
  <c r="BG8" i="13"/>
  <c r="BM8" i="13"/>
  <c r="CR7" i="13"/>
  <c r="CW6" i="13"/>
  <c r="DA6" i="13" s="1"/>
  <c r="L10" i="13"/>
  <c r="N9" i="13"/>
  <c r="M15" i="48"/>
  <c r="DB9" i="47" l="1"/>
  <c r="DB90" i="43"/>
  <c r="DB6" i="13"/>
  <c r="BG93" i="43"/>
  <c r="BM93" i="43"/>
  <c r="BM12" i="47"/>
  <c r="BG12" i="47"/>
  <c r="L11" i="13"/>
  <c r="N10" i="13"/>
  <c r="L14" i="47"/>
  <c r="N13" i="47"/>
  <c r="CW10" i="47"/>
  <c r="CR11" i="47"/>
  <c r="BG9" i="13"/>
  <c r="BM9" i="13"/>
  <c r="CS8" i="13"/>
  <c r="CX7" i="13"/>
  <c r="CR8" i="13"/>
  <c r="CW7" i="13"/>
  <c r="DA91" i="43"/>
  <c r="CX10" i="47"/>
  <c r="CS11" i="47"/>
  <c r="CX91" i="43"/>
  <c r="CS92" i="43"/>
  <c r="CW91" i="43"/>
  <c r="CR92" i="43"/>
  <c r="DA10" i="47"/>
  <c r="M95" i="43"/>
  <c r="N94" i="43"/>
  <c r="M16" i="48"/>
  <c r="CS9" i="13" l="1"/>
  <c r="CX8" i="13"/>
  <c r="L12" i="13"/>
  <c r="N11" i="13"/>
  <c r="DB91" i="43"/>
  <c r="CR9" i="13"/>
  <c r="CW8" i="13"/>
  <c r="DA8" i="13" s="1"/>
  <c r="DB8" i="13" s="1"/>
  <c r="CW11" i="47"/>
  <c r="CR12" i="47"/>
  <c r="BG94" i="43"/>
  <c r="BM94" i="43"/>
  <c r="CS12" i="47"/>
  <c r="CX11" i="47"/>
  <c r="DA11" i="47"/>
  <c r="CX92" i="43"/>
  <c r="CS93" i="43"/>
  <c r="CW92" i="43"/>
  <c r="CR93" i="43"/>
  <c r="M96" i="43"/>
  <c r="N95" i="43"/>
  <c r="DA92" i="43"/>
  <c r="BM13" i="47"/>
  <c r="BG13" i="47"/>
  <c r="L15" i="47"/>
  <c r="N14" i="47"/>
  <c r="DB10" i="47"/>
  <c r="DA7" i="13"/>
  <c r="BG10" i="13"/>
  <c r="BM10" i="13"/>
  <c r="M17" i="48"/>
  <c r="DB11" i="47" l="1"/>
  <c r="DB7" i="13"/>
  <c r="BG14" i="47"/>
  <c r="BM14" i="47"/>
  <c r="DB92" i="43"/>
  <c r="N15" i="47"/>
  <c r="L16" i="47"/>
  <c r="BG95" i="43"/>
  <c r="BM95" i="43"/>
  <c r="BG11" i="13"/>
  <c r="BM11" i="13"/>
  <c r="N96" i="43"/>
  <c r="M97" i="43"/>
  <c r="N12" i="13"/>
  <c r="L13" i="13"/>
  <c r="CS13" i="47"/>
  <c r="CX12" i="47"/>
  <c r="CX93" i="43"/>
  <c r="CS94" i="43"/>
  <c r="CW12" i="47"/>
  <c r="DA12" i="47" s="1"/>
  <c r="CR13" i="47"/>
  <c r="CS10" i="13"/>
  <c r="CX9" i="13"/>
  <c r="CR10" i="13"/>
  <c r="CW9" i="13"/>
  <c r="DA9" i="13" s="1"/>
  <c r="CW93" i="43"/>
  <c r="DA93" i="43" s="1"/>
  <c r="CR94" i="43"/>
  <c r="M18" i="48"/>
  <c r="DB93" i="43" l="1"/>
  <c r="DB12" i="47"/>
  <c r="BG12" i="13"/>
  <c r="BM12" i="13"/>
  <c r="CX94" i="43"/>
  <c r="CS95" i="43"/>
  <c r="CR95" i="43"/>
  <c r="CW94" i="43"/>
  <c r="N97" i="43"/>
  <c r="M98" i="43"/>
  <c r="N16" i="47"/>
  <c r="L17" i="47"/>
  <c r="BG96" i="43"/>
  <c r="BM96" i="43"/>
  <c r="BM15" i="47"/>
  <c r="BG15" i="47"/>
  <c r="DA94" i="43"/>
  <c r="DB9" i="13"/>
  <c r="CS11" i="13"/>
  <c r="CX10" i="13"/>
  <c r="CS14" i="47"/>
  <c r="CX13" i="47"/>
  <c r="CR11" i="13"/>
  <c r="CW10" i="13"/>
  <c r="DA10" i="13" s="1"/>
  <c r="CW13" i="47"/>
  <c r="DA13" i="47" s="1"/>
  <c r="CR14" i="47"/>
  <c r="L14" i="13"/>
  <c r="N13" i="13"/>
  <c r="M19" i="48"/>
  <c r="DB13" i="47" l="1"/>
  <c r="BG97" i="43"/>
  <c r="BM97" i="43"/>
  <c r="CX14" i="47"/>
  <c r="CS15" i="47"/>
  <c r="BG13" i="13"/>
  <c r="BM13" i="13"/>
  <c r="CS96" i="43"/>
  <c r="CX95" i="43"/>
  <c r="L15" i="13"/>
  <c r="N14" i="13"/>
  <c r="CW95" i="43"/>
  <c r="DA95" i="43" s="1"/>
  <c r="CR96" i="43"/>
  <c r="CS12" i="13"/>
  <c r="CX11" i="13"/>
  <c r="N17" i="47"/>
  <c r="L18" i="47"/>
  <c r="CR12" i="13"/>
  <c r="CW11" i="13"/>
  <c r="DB94" i="43"/>
  <c r="CW14" i="47"/>
  <c r="DA14" i="47" s="1"/>
  <c r="CR15" i="47"/>
  <c r="DA11" i="13"/>
  <c r="BM16" i="47"/>
  <c r="BG16" i="47"/>
  <c r="DB10" i="13"/>
  <c r="M99" i="43"/>
  <c r="N98" i="43"/>
  <c r="M20" i="48"/>
  <c r="DB95" i="43" l="1"/>
  <c r="DB14" i="47"/>
  <c r="CX12" i="13"/>
  <c r="DA12" i="13" s="1"/>
  <c r="CS13" i="13"/>
  <c r="CS97" i="43"/>
  <c r="CX96" i="43"/>
  <c r="CR13" i="13"/>
  <c r="CW12" i="13"/>
  <c r="CW96" i="43"/>
  <c r="DA96" i="43" s="1"/>
  <c r="CR97" i="43"/>
  <c r="N18" i="47"/>
  <c r="L19" i="47"/>
  <c r="BG14" i="13"/>
  <c r="BM14" i="13"/>
  <c r="BM17" i="47"/>
  <c r="BG17" i="47"/>
  <c r="L16" i="13"/>
  <c r="N15" i="13"/>
  <c r="DB11" i="13"/>
  <c r="CW15" i="47"/>
  <c r="CR16" i="47"/>
  <c r="DA15" i="47"/>
  <c r="BG98" i="43"/>
  <c r="BM98" i="43"/>
  <c r="M100" i="43"/>
  <c r="N99" i="43"/>
  <c r="CS16" i="47"/>
  <c r="CX15" i="47"/>
  <c r="M21" i="48"/>
  <c r="DB96" i="43" l="1"/>
  <c r="CX13" i="13"/>
  <c r="CS14" i="13"/>
  <c r="BG15" i="13"/>
  <c r="BM15" i="13"/>
  <c r="CR14" i="13"/>
  <c r="CW13" i="13"/>
  <c r="DB12" i="13"/>
  <c r="N19" i="47"/>
  <c r="L20" i="47"/>
  <c r="BG18" i="47"/>
  <c r="BM18" i="47"/>
  <c r="BG99" i="43"/>
  <c r="BM99" i="43"/>
  <c r="CX97" i="43"/>
  <c r="CS98" i="43"/>
  <c r="CW16" i="47"/>
  <c r="DA16" i="47" s="1"/>
  <c r="CR17" i="47"/>
  <c r="CW97" i="43"/>
  <c r="DA97" i="43" s="1"/>
  <c r="CR98" i="43"/>
  <c r="CX16" i="47"/>
  <c r="CS17" i="47"/>
  <c r="DB15" i="47"/>
  <c r="L17" i="13"/>
  <c r="N16" i="13"/>
  <c r="N100" i="43"/>
  <c r="M101" i="43"/>
  <c r="M22" i="48"/>
  <c r="DB97" i="43" l="1"/>
  <c r="DB16" i="47"/>
  <c r="BG16" i="13"/>
  <c r="BM16" i="13"/>
  <c r="CS99" i="43"/>
  <c r="CX98" i="43"/>
  <c r="CR99" i="43"/>
  <c r="CW98" i="43"/>
  <c r="CX17" i="47"/>
  <c r="CS18" i="47"/>
  <c r="CW17" i="47"/>
  <c r="DA17" i="47" s="1"/>
  <c r="CR18" i="47"/>
  <c r="CX14" i="13"/>
  <c r="DA14" i="13" s="1"/>
  <c r="DB14" i="13" s="1"/>
  <c r="CS15" i="13"/>
  <c r="DA13" i="13"/>
  <c r="DA98" i="43"/>
  <c r="CR15" i="13"/>
  <c r="CW14" i="13"/>
  <c r="L18" i="13"/>
  <c r="N17" i="13"/>
  <c r="N101" i="43"/>
  <c r="M102" i="43"/>
  <c r="BG100" i="43"/>
  <c r="BM100" i="43"/>
  <c r="N20" i="47"/>
  <c r="L21" i="47"/>
  <c r="BM19" i="47"/>
  <c r="BG19" i="47"/>
  <c r="M23" i="48"/>
  <c r="DB17" i="47" l="1"/>
  <c r="L19" i="13"/>
  <c r="N18" i="13"/>
  <c r="N21" i="47"/>
  <c r="L22" i="47"/>
  <c r="BM20" i="47"/>
  <c r="BG20" i="47"/>
  <c r="CX15" i="13"/>
  <c r="CS16" i="13"/>
  <c r="CX99" i="43"/>
  <c r="CS100" i="43"/>
  <c r="DA15" i="13"/>
  <c r="CR16" i="13"/>
  <c r="CW15" i="13"/>
  <c r="CS19" i="47"/>
  <c r="CX18" i="47"/>
  <c r="CW99" i="43"/>
  <c r="DA99" i="43" s="1"/>
  <c r="CR100" i="43"/>
  <c r="DB98" i="43"/>
  <c r="M103" i="43"/>
  <c r="N102" i="43"/>
  <c r="DB13" i="13"/>
  <c r="CW18" i="47"/>
  <c r="DA18" i="47" s="1"/>
  <c r="CR19" i="47"/>
  <c r="BG101" i="43"/>
  <c r="BM101" i="43"/>
  <c r="BG17" i="13"/>
  <c r="BM17" i="13"/>
  <c r="M24" i="48"/>
  <c r="DB18" i="47" l="1"/>
  <c r="DB99" i="43"/>
  <c r="CW100" i="43"/>
  <c r="CR101" i="43"/>
  <c r="DB15" i="13"/>
  <c r="BM21" i="47"/>
  <c r="BG21" i="47"/>
  <c r="BG102" i="43"/>
  <c r="BM102" i="43"/>
  <c r="M104" i="43"/>
  <c r="N103" i="43"/>
  <c r="BG18" i="13"/>
  <c r="BM18" i="13"/>
  <c r="CX16" i="13"/>
  <c r="CS17" i="13"/>
  <c r="DA100" i="43"/>
  <c r="L20" i="13"/>
  <c r="N19" i="13"/>
  <c r="CR17" i="13"/>
  <c r="CW16" i="13"/>
  <c r="CW19" i="47"/>
  <c r="DA19" i="47" s="1"/>
  <c r="CR20" i="47"/>
  <c r="CX19" i="47"/>
  <c r="CS20" i="47"/>
  <c r="DA16" i="13"/>
  <c r="CX100" i="43"/>
  <c r="CS101" i="43"/>
  <c r="L23" i="47"/>
  <c r="N22" i="47"/>
  <c r="M25" i="48"/>
  <c r="DB19" i="47" l="1"/>
  <c r="L21" i="13"/>
  <c r="N20" i="13"/>
  <c r="CX17" i="13"/>
  <c r="CS18" i="13"/>
  <c r="BM22" i="47"/>
  <c r="BG22" i="47"/>
  <c r="DB100" i="43"/>
  <c r="CR18" i="13"/>
  <c r="CW17" i="13"/>
  <c r="CW20" i="47"/>
  <c r="CR21" i="47"/>
  <c r="N23" i="47"/>
  <c r="L24" i="47"/>
  <c r="CS21" i="47"/>
  <c r="CX20" i="47"/>
  <c r="BG103" i="43"/>
  <c r="BM103" i="43"/>
  <c r="DB16" i="13"/>
  <c r="N104" i="43"/>
  <c r="M105" i="43"/>
  <c r="DA17" i="13"/>
  <c r="CX101" i="43"/>
  <c r="CS102" i="43"/>
  <c r="DA20" i="47"/>
  <c r="BG19" i="13"/>
  <c r="BM19" i="13"/>
  <c r="CW101" i="43"/>
  <c r="DA101" i="43" s="1"/>
  <c r="CR102" i="43"/>
  <c r="M26" i="48"/>
  <c r="DB101" i="43" l="1"/>
  <c r="CR19" i="13"/>
  <c r="CW18" i="13"/>
  <c r="N105" i="43"/>
  <c r="M106" i="43"/>
  <c r="BG104" i="43"/>
  <c r="BM104" i="43"/>
  <c r="N24" i="47"/>
  <c r="L25" i="47"/>
  <c r="DB20" i="47"/>
  <c r="BM23" i="47"/>
  <c r="BG23" i="47"/>
  <c r="BG20" i="13"/>
  <c r="BM20" i="13"/>
  <c r="CX102" i="43"/>
  <c r="CS103" i="43"/>
  <c r="L22" i="13"/>
  <c r="N21" i="13"/>
  <c r="CR103" i="43"/>
  <c r="CW102" i="43"/>
  <c r="DA102" i="43" s="1"/>
  <c r="DB17" i="13"/>
  <c r="CW21" i="47"/>
  <c r="DA21" i="47" s="1"/>
  <c r="CR22" i="47"/>
  <c r="CX18" i="13"/>
  <c r="DA18" i="13" s="1"/>
  <c r="CS19" i="13"/>
  <c r="CX21" i="47"/>
  <c r="CS22" i="47"/>
  <c r="M27" i="48"/>
  <c r="DB18" i="13" l="1"/>
  <c r="DB21" i="47"/>
  <c r="DB102" i="43"/>
  <c r="BG21" i="13"/>
  <c r="BM21" i="13"/>
  <c r="M107" i="43"/>
  <c r="N106" i="43"/>
  <c r="L23" i="13"/>
  <c r="N22" i="13"/>
  <c r="N25" i="47"/>
  <c r="L26" i="47"/>
  <c r="BG105" i="43"/>
  <c r="BM105" i="43"/>
  <c r="CX19" i="13"/>
  <c r="CS20" i="13"/>
  <c r="BG24" i="47"/>
  <c r="BM24" i="47"/>
  <c r="CR20" i="13"/>
  <c r="CW19" i="13"/>
  <c r="CX103" i="43"/>
  <c r="CS104" i="43"/>
  <c r="CW103" i="43"/>
  <c r="CR104" i="43"/>
  <c r="CW22" i="47"/>
  <c r="DA22" i="47" s="1"/>
  <c r="CR23" i="47"/>
  <c r="CS23" i="47"/>
  <c r="CX22" i="47"/>
  <c r="DA19" i="13"/>
  <c r="DA103" i="43"/>
  <c r="M28" i="48"/>
  <c r="DB22" i="47" l="1"/>
  <c r="BG106" i="43"/>
  <c r="BM106" i="43"/>
  <c r="M108" i="43"/>
  <c r="N107" i="43"/>
  <c r="CX104" i="43"/>
  <c r="CS105" i="43"/>
  <c r="CX20" i="13"/>
  <c r="CS21" i="13"/>
  <c r="CW104" i="43"/>
  <c r="DA104" i="43" s="1"/>
  <c r="CR105" i="43"/>
  <c r="CR21" i="13"/>
  <c r="CW20" i="13"/>
  <c r="DA20" i="13" s="1"/>
  <c r="N26" i="47"/>
  <c r="L27" i="47"/>
  <c r="CX23" i="47"/>
  <c r="CS24" i="47"/>
  <c r="BM25" i="47"/>
  <c r="BG25" i="47"/>
  <c r="CW23" i="47"/>
  <c r="DA23" i="47" s="1"/>
  <c r="CR24" i="47"/>
  <c r="BG22" i="13"/>
  <c r="BM22" i="13"/>
  <c r="DB103" i="43"/>
  <c r="DB19" i="13"/>
  <c r="N23" i="13"/>
  <c r="L24" i="13"/>
  <c r="M29" i="48"/>
  <c r="DB20" i="13" l="1"/>
  <c r="DB23" i="47"/>
  <c r="DB104" i="43"/>
  <c r="CW24" i="47"/>
  <c r="CR25" i="47"/>
  <c r="L28" i="47"/>
  <c r="N27" i="47"/>
  <c r="CS25" i="47"/>
  <c r="CX24" i="47"/>
  <c r="BG26" i="47"/>
  <c r="BM26" i="47"/>
  <c r="BG107" i="43"/>
  <c r="BM107" i="43"/>
  <c r="CX21" i="13"/>
  <c r="CS22" i="13"/>
  <c r="CR22" i="13"/>
  <c r="CW21" i="13"/>
  <c r="DA105" i="43"/>
  <c r="N108" i="43"/>
  <c r="M109" i="43"/>
  <c r="CX105" i="43"/>
  <c r="CS106" i="43"/>
  <c r="CW105" i="43"/>
  <c r="CR106" i="43"/>
  <c r="L25" i="13"/>
  <c r="N24" i="13"/>
  <c r="DA24" i="47"/>
  <c r="DA21" i="13"/>
  <c r="BG23" i="13"/>
  <c r="BM23" i="13"/>
  <c r="M30" i="48"/>
  <c r="BG108" i="43" l="1"/>
  <c r="BM108" i="43"/>
  <c r="DB105" i="43"/>
  <c r="CX25" i="47"/>
  <c r="CS26" i="47"/>
  <c r="BM27" i="47"/>
  <c r="BG27" i="47"/>
  <c r="CW25" i="47"/>
  <c r="DA25" i="47" s="1"/>
  <c r="CR26" i="47"/>
  <c r="N28" i="47"/>
  <c r="L29" i="47"/>
  <c r="CX22" i="13"/>
  <c r="CS23" i="13"/>
  <c r="DB21" i="13"/>
  <c r="L26" i="13"/>
  <c r="N25" i="13"/>
  <c r="CS107" i="43"/>
  <c r="CX106" i="43"/>
  <c r="BM24" i="13"/>
  <c r="BG24" i="13"/>
  <c r="CR23" i="13"/>
  <c r="CW22" i="13"/>
  <c r="DA22" i="13" s="1"/>
  <c r="DB24" i="47"/>
  <c r="N109" i="43"/>
  <c r="M110" i="43"/>
  <c r="CR107" i="43"/>
  <c r="CW106" i="43"/>
  <c r="DA106" i="43" s="1"/>
  <c r="M31" i="48"/>
  <c r="DB25" i="47" l="1"/>
  <c r="DB22" i="13"/>
  <c r="DB106" i="43"/>
  <c r="CW26" i="47"/>
  <c r="CR27" i="47"/>
  <c r="CS27" i="47"/>
  <c r="CX26" i="47"/>
  <c r="CS108" i="43"/>
  <c r="CX107" i="43"/>
  <c r="CR24" i="13"/>
  <c r="CW23" i="13"/>
  <c r="DA23" i="13" s="1"/>
  <c r="BM25" i="13"/>
  <c r="BG25" i="13"/>
  <c r="N29" i="47"/>
  <c r="L30" i="47"/>
  <c r="CW107" i="43"/>
  <c r="DA107" i="43" s="1"/>
  <c r="CR108" i="43"/>
  <c r="M111" i="43"/>
  <c r="N110" i="43"/>
  <c r="CX23" i="13"/>
  <c r="CS24" i="13"/>
  <c r="L27" i="13"/>
  <c r="N26" i="13"/>
  <c r="BM28" i="47"/>
  <c r="BG28" i="47"/>
  <c r="BG109" i="43"/>
  <c r="BM109" i="43"/>
  <c r="DA26" i="47"/>
  <c r="M32" i="48"/>
  <c r="DB107" i="43" l="1"/>
  <c r="DB23" i="13"/>
  <c r="CS28" i="47"/>
  <c r="CX27" i="47"/>
  <c r="M112" i="43"/>
  <c r="N111" i="43"/>
  <c r="L31" i="47"/>
  <c r="N30" i="47"/>
  <c r="CR25" i="13"/>
  <c r="CW24" i="13"/>
  <c r="CX24" i="13"/>
  <c r="CS25" i="13"/>
  <c r="BM26" i="13"/>
  <c r="BG26" i="13"/>
  <c r="BM29" i="47"/>
  <c r="BG29" i="47"/>
  <c r="L28" i="13"/>
  <c r="N27" i="13"/>
  <c r="CW108" i="43"/>
  <c r="DA108" i="43" s="1"/>
  <c r="CR109" i="43"/>
  <c r="DA24" i="13"/>
  <c r="DB26" i="47"/>
  <c r="CS109" i="43"/>
  <c r="CX108" i="43"/>
  <c r="CW27" i="47"/>
  <c r="DA27" i="47" s="1"/>
  <c r="CR28" i="47"/>
  <c r="BG110" i="43"/>
  <c r="BM110" i="43"/>
  <c r="M33" i="48"/>
  <c r="DB108" i="43" l="1"/>
  <c r="DB27" i="47"/>
  <c r="CS29" i="47"/>
  <c r="CX28" i="47"/>
  <c r="BM30" i="47"/>
  <c r="BG30" i="47"/>
  <c r="N31" i="47"/>
  <c r="L32" i="47"/>
  <c r="CW109" i="43"/>
  <c r="CR110" i="43"/>
  <c r="BG111" i="43"/>
  <c r="BM111" i="43"/>
  <c r="DA109" i="43"/>
  <c r="N112" i="43"/>
  <c r="M113" i="43"/>
  <c r="CR26" i="13"/>
  <c r="CW25" i="13"/>
  <c r="DA25" i="13" s="1"/>
  <c r="DB24" i="13"/>
  <c r="BM27" i="13"/>
  <c r="BG27" i="13"/>
  <c r="CX25" i="13"/>
  <c r="CS26" i="13"/>
  <c r="DA28" i="47"/>
  <c r="L29" i="13"/>
  <c r="N28" i="13"/>
  <c r="CS110" i="43"/>
  <c r="CX109" i="43"/>
  <c r="CW28" i="47"/>
  <c r="CR29" i="47"/>
  <c r="M34" i="48"/>
  <c r="DB25" i="13" l="1"/>
  <c r="L30" i="13"/>
  <c r="N29" i="13"/>
  <c r="CR111" i="43"/>
  <c r="CW110" i="43"/>
  <c r="BM31" i="47"/>
  <c r="BG31" i="47"/>
  <c r="CW29" i="47"/>
  <c r="CR30" i="47"/>
  <c r="DB28" i="47"/>
  <c r="N113" i="43"/>
  <c r="M114" i="43"/>
  <c r="CS30" i="47"/>
  <c r="CX29" i="47"/>
  <c r="CR27" i="13"/>
  <c r="CW26" i="13"/>
  <c r="DA26" i="13" s="1"/>
  <c r="BG112" i="43"/>
  <c r="BM112" i="43"/>
  <c r="DA29" i="47"/>
  <c r="CX26" i="13"/>
  <c r="CS27" i="13"/>
  <c r="DA110" i="43"/>
  <c r="DB109" i="43"/>
  <c r="BM28" i="13"/>
  <c r="BG28" i="13"/>
  <c r="CS111" i="43"/>
  <c r="CX110" i="43"/>
  <c r="N32" i="47"/>
  <c r="L33" i="47"/>
  <c r="M35" i="48"/>
  <c r="DB26" i="13" l="1"/>
  <c r="DB29" i="47"/>
  <c r="CX27" i="13"/>
  <c r="CS28" i="13"/>
  <c r="CX30" i="47"/>
  <c r="CS31" i="47"/>
  <c r="M115" i="43"/>
  <c r="N114" i="43"/>
  <c r="CS112" i="43"/>
  <c r="CX111" i="43"/>
  <c r="DB110" i="43"/>
  <c r="CW111" i="43"/>
  <c r="CR112" i="43"/>
  <c r="BG113" i="43"/>
  <c r="BM113" i="43"/>
  <c r="DA111" i="43"/>
  <c r="CR28" i="13"/>
  <c r="CW27" i="13"/>
  <c r="BM29" i="13"/>
  <c r="BG29" i="13"/>
  <c r="N33" i="47"/>
  <c r="L34" i="47"/>
  <c r="L31" i="13"/>
  <c r="N30" i="13"/>
  <c r="CW30" i="47"/>
  <c r="DA30" i="47" s="1"/>
  <c r="CR31" i="47"/>
  <c r="BG32" i="47"/>
  <c r="BM32" i="47"/>
  <c r="DA27" i="13"/>
  <c r="M36" i="48"/>
  <c r="DB30" i="47" l="1"/>
  <c r="BM33" i="47"/>
  <c r="BG33" i="47"/>
  <c r="CR29" i="13"/>
  <c r="CW28" i="13"/>
  <c r="CX28" i="13"/>
  <c r="DA28" i="13" s="1"/>
  <c r="CS29" i="13"/>
  <c r="N34" i="47"/>
  <c r="L35" i="47"/>
  <c r="BG114" i="43"/>
  <c r="BM114" i="43"/>
  <c r="DB111" i="43"/>
  <c r="M116" i="43"/>
  <c r="N115" i="43"/>
  <c r="DB27" i="13"/>
  <c r="BM30" i="13"/>
  <c r="BG30" i="13"/>
  <c r="CX112" i="43"/>
  <c r="CS113" i="43"/>
  <c r="CW31" i="47"/>
  <c r="DA31" i="47" s="1"/>
  <c r="CR32" i="47"/>
  <c r="CS32" i="47"/>
  <c r="CX31" i="47"/>
  <c r="N31" i="13"/>
  <c r="L32" i="13"/>
  <c r="CW112" i="43"/>
  <c r="DA112" i="43" s="1"/>
  <c r="CR113" i="43"/>
  <c r="M37" i="48"/>
  <c r="DB31" i="47" l="1"/>
  <c r="DB28" i="13"/>
  <c r="DB112" i="43"/>
  <c r="CX113" i="43"/>
  <c r="CS114" i="43"/>
  <c r="CS33" i="47"/>
  <c r="CX32" i="47"/>
  <c r="CW113" i="43"/>
  <c r="CR114" i="43"/>
  <c r="L33" i="13"/>
  <c r="N32" i="13"/>
  <c r="BM31" i="13"/>
  <c r="BG31" i="13"/>
  <c r="BG115" i="43"/>
  <c r="BM115" i="43"/>
  <c r="N116" i="43"/>
  <c r="M117" i="43"/>
  <c r="L36" i="47"/>
  <c r="N35" i="47"/>
  <c r="BG34" i="47"/>
  <c r="BM34" i="47"/>
  <c r="CR30" i="13"/>
  <c r="CW29" i="13"/>
  <c r="DA113" i="43"/>
  <c r="CX29" i="13"/>
  <c r="CS30" i="13"/>
  <c r="DA29" i="13"/>
  <c r="CW32" i="47"/>
  <c r="DA32" i="47" s="1"/>
  <c r="CR33" i="47"/>
  <c r="M38" i="48"/>
  <c r="DB32" i="47" l="1"/>
  <c r="CR115" i="43"/>
  <c r="CW114" i="43"/>
  <c r="DA114" i="43" s="1"/>
  <c r="CR31" i="13"/>
  <c r="CW30" i="13"/>
  <c r="N36" i="47"/>
  <c r="L37" i="47"/>
  <c r="N117" i="43"/>
  <c r="M118" i="43"/>
  <c r="DB29" i="13"/>
  <c r="CX30" i="13"/>
  <c r="DA30" i="13" s="1"/>
  <c r="CS31" i="13"/>
  <c r="BM32" i="13"/>
  <c r="BG32" i="13"/>
  <c r="DA33" i="47"/>
  <c r="BG116" i="43"/>
  <c r="BM116" i="43"/>
  <c r="L34" i="13"/>
  <c r="N33" i="13"/>
  <c r="BM35" i="47"/>
  <c r="BG35" i="47"/>
  <c r="DB113" i="43"/>
  <c r="CW33" i="47"/>
  <c r="CR34" i="47"/>
  <c r="CX33" i="47"/>
  <c r="CS34" i="47"/>
  <c r="CS115" i="43"/>
  <c r="CX114" i="43"/>
  <c r="M39" i="48"/>
  <c r="DB30" i="13" l="1"/>
  <c r="DB114" i="43"/>
  <c r="CW115" i="43"/>
  <c r="CR116" i="43"/>
  <c r="CW34" i="47"/>
  <c r="CR35" i="47"/>
  <c r="DB33" i="47"/>
  <c r="CX34" i="47"/>
  <c r="CS35" i="47"/>
  <c r="CW31" i="13"/>
  <c r="CR32" i="13"/>
  <c r="N118" i="43"/>
  <c r="M119" i="43"/>
  <c r="DA34" i="47"/>
  <c r="BM33" i="13"/>
  <c r="BG33" i="13"/>
  <c r="CX31" i="13"/>
  <c r="CS32" i="13"/>
  <c r="BG117" i="43"/>
  <c r="BM117" i="43"/>
  <c r="DA115" i="43"/>
  <c r="L35" i="13"/>
  <c r="N34" i="13"/>
  <c r="N37" i="47"/>
  <c r="L38" i="47"/>
  <c r="CX115" i="43"/>
  <c r="CS116" i="43"/>
  <c r="BM36" i="47"/>
  <c r="BG36" i="47"/>
  <c r="M40" i="48"/>
  <c r="CW35" i="47" l="1"/>
  <c r="CR36" i="47"/>
  <c r="L39" i="47"/>
  <c r="N38" i="47"/>
  <c r="DB115" i="43"/>
  <c r="CX32" i="13"/>
  <c r="CS33" i="13"/>
  <c r="CS117" i="43"/>
  <c r="CX116" i="43"/>
  <c r="DB34" i="47"/>
  <c r="BM37" i="47"/>
  <c r="BG37" i="47"/>
  <c r="CW116" i="43"/>
  <c r="CR117" i="43"/>
  <c r="M120" i="43"/>
  <c r="N120" i="43" s="1"/>
  <c r="N119" i="43"/>
  <c r="BG118" i="43"/>
  <c r="BM118" i="43"/>
  <c r="DA116" i="43"/>
  <c r="CX35" i="47"/>
  <c r="CS36" i="47"/>
  <c r="BM34" i="13"/>
  <c r="BG34" i="13"/>
  <c r="DA31" i="13"/>
  <c r="L36" i="13"/>
  <c r="N35" i="13"/>
  <c r="CW32" i="13"/>
  <c r="DA32" i="13" s="1"/>
  <c r="DB32" i="13" s="1"/>
  <c r="CR33" i="13"/>
  <c r="DA35" i="47"/>
  <c r="M41" i="48"/>
  <c r="BG119" i="43" l="1"/>
  <c r="BM119" i="43"/>
  <c r="CG113" i="43"/>
  <c r="N39" i="47"/>
  <c r="L40" i="47"/>
  <c r="BM35" i="13"/>
  <c r="BG35" i="13"/>
  <c r="DB116" i="43"/>
  <c r="BG120" i="43"/>
  <c r="BM120" i="43"/>
  <c r="L37" i="13"/>
  <c r="N36" i="13"/>
  <c r="CG115" i="43"/>
  <c r="DB31" i="13"/>
  <c r="CW33" i="13"/>
  <c r="DA33" i="13" s="1"/>
  <c r="CR34" i="13"/>
  <c r="CG118" i="43"/>
  <c r="CS118" i="43"/>
  <c r="CX117" i="43"/>
  <c r="CG116" i="43"/>
  <c r="CW36" i="47"/>
  <c r="DA36" i="47" s="1"/>
  <c r="CR37" i="47"/>
  <c r="CG111" i="43"/>
  <c r="DB35" i="47"/>
  <c r="CX33" i="13"/>
  <c r="CS34" i="13"/>
  <c r="CW117" i="43"/>
  <c r="DA117" i="43" s="1"/>
  <c r="CR118" i="43"/>
  <c r="CF118" i="43"/>
  <c r="CF114" i="43"/>
  <c r="CF112" i="43"/>
  <c r="CS37" i="47"/>
  <c r="CX36" i="47"/>
  <c r="CG117" i="43"/>
  <c r="BM38" i="47"/>
  <c r="BG38" i="47"/>
  <c r="M42" i="48"/>
  <c r="DB36" i="47" l="1"/>
  <c r="DB117" i="43"/>
  <c r="CX37" i="47"/>
  <c r="CS38" i="47"/>
  <c r="BM36" i="13"/>
  <c r="BG36" i="13"/>
  <c r="N40" i="47"/>
  <c r="L41" i="47"/>
  <c r="CW37" i="47"/>
  <c r="DA37" i="47" s="1"/>
  <c r="CR38" i="47"/>
  <c r="N37" i="13"/>
  <c r="L38" i="13"/>
  <c r="BM39" i="47"/>
  <c r="BG39" i="47"/>
  <c r="DB33" i="13"/>
  <c r="CG120" i="43"/>
  <c r="CX119" i="43"/>
  <c r="CS120" i="43"/>
  <c r="CG6" i="43"/>
  <c r="CG4" i="43"/>
  <c r="CG3" i="43"/>
  <c r="CG7" i="43"/>
  <c r="CG5" i="43"/>
  <c r="CG10" i="43"/>
  <c r="CG8" i="43"/>
  <c r="CG9" i="43"/>
  <c r="CG11" i="43"/>
  <c r="CG13" i="43"/>
  <c r="CG12" i="43"/>
  <c r="CG15" i="43"/>
  <c r="CG14" i="43"/>
  <c r="CG16" i="43"/>
  <c r="CG17" i="43"/>
  <c r="CG19" i="43"/>
  <c r="CG18" i="43"/>
  <c r="CG23" i="43"/>
  <c r="CG21" i="43"/>
  <c r="CG20" i="43"/>
  <c r="CG24" i="43"/>
  <c r="CG26" i="43"/>
  <c r="CG22" i="43"/>
  <c r="CG27" i="43"/>
  <c r="CG25" i="43"/>
  <c r="CG29" i="43"/>
  <c r="CG28" i="43"/>
  <c r="CG31" i="43"/>
  <c r="CG30" i="43"/>
  <c r="CG32" i="43"/>
  <c r="CG33" i="43"/>
  <c r="CG34" i="43"/>
  <c r="CG36" i="43"/>
  <c r="CG35" i="43"/>
  <c r="CG38" i="43"/>
  <c r="CG37" i="43"/>
  <c r="CG39" i="43"/>
  <c r="CG40" i="43"/>
  <c r="CG41" i="43"/>
  <c r="CG42" i="43"/>
  <c r="CG45" i="43"/>
  <c r="CG43" i="43"/>
  <c r="CG47" i="43"/>
  <c r="CG44" i="43"/>
  <c r="CG46" i="43"/>
  <c r="CG50" i="43"/>
  <c r="CG48" i="43"/>
  <c r="CG49" i="43"/>
  <c r="CG51" i="43"/>
  <c r="CG52" i="43"/>
  <c r="CG53" i="43"/>
  <c r="CG54" i="43"/>
  <c r="CG55" i="43"/>
  <c r="CG56" i="43"/>
  <c r="CG58" i="43"/>
  <c r="CG57" i="43"/>
  <c r="CG59" i="43"/>
  <c r="CG60" i="43"/>
  <c r="CG62" i="43"/>
  <c r="CG61" i="43"/>
  <c r="CG65" i="43"/>
  <c r="CG63" i="43"/>
  <c r="CG64" i="43"/>
  <c r="CG66" i="43"/>
  <c r="CG67" i="43"/>
  <c r="CG68" i="43"/>
  <c r="CG69" i="43"/>
  <c r="CG71" i="43"/>
  <c r="CG70" i="43"/>
  <c r="CG73" i="43"/>
  <c r="CG72" i="43"/>
  <c r="CG74" i="43"/>
  <c r="CG75" i="43"/>
  <c r="CG76" i="43"/>
  <c r="CG77" i="43"/>
  <c r="CG80" i="43"/>
  <c r="CG78" i="43"/>
  <c r="CG79" i="43"/>
  <c r="CG81" i="43"/>
  <c r="CG82" i="43"/>
  <c r="CG84" i="43"/>
  <c r="CG83" i="43"/>
  <c r="CG87" i="43"/>
  <c r="CG85" i="43"/>
  <c r="CG86" i="43"/>
  <c r="CG89" i="43"/>
  <c r="CG88" i="43"/>
  <c r="CG90" i="43"/>
  <c r="CG95" i="43"/>
  <c r="CG91" i="43"/>
  <c r="CG92" i="43"/>
  <c r="CG94" i="43"/>
  <c r="CG97" i="43"/>
  <c r="CG93" i="43"/>
  <c r="CG100" i="43"/>
  <c r="CG96" i="43"/>
  <c r="CG98" i="43"/>
  <c r="CG99" i="43"/>
  <c r="CG101" i="43"/>
  <c r="CG103" i="43"/>
  <c r="CG105" i="43"/>
  <c r="CG102" i="43"/>
  <c r="CG106" i="43"/>
  <c r="CG104" i="43"/>
  <c r="CG108" i="43"/>
  <c r="CG107" i="43"/>
  <c r="CG109" i="43"/>
  <c r="CG110" i="43"/>
  <c r="CG114" i="43"/>
  <c r="CX118" i="43"/>
  <c r="CS119" i="43"/>
  <c r="CG119" i="43"/>
  <c r="CR120" i="43"/>
  <c r="DA120" i="43" s="1"/>
  <c r="DB120" i="43" s="1"/>
  <c r="CW119" i="43"/>
  <c r="CF120" i="43"/>
  <c r="CF7" i="43"/>
  <c r="CF5" i="43"/>
  <c r="CF4" i="43"/>
  <c r="CF6" i="43"/>
  <c r="CF3" i="43"/>
  <c r="CF10" i="43"/>
  <c r="CF8" i="43"/>
  <c r="CF9" i="43"/>
  <c r="CF11" i="43"/>
  <c r="CF14" i="43"/>
  <c r="CF12" i="43"/>
  <c r="CF13" i="43"/>
  <c r="CF15" i="43"/>
  <c r="CF16" i="43"/>
  <c r="CF17" i="43"/>
  <c r="CF18" i="43"/>
  <c r="CF19" i="43"/>
  <c r="CF20" i="43"/>
  <c r="CF22" i="43"/>
  <c r="CF26" i="43"/>
  <c r="CF25" i="43"/>
  <c r="CF24" i="43"/>
  <c r="CF21" i="43"/>
  <c r="CF23" i="43"/>
  <c r="CF27" i="43"/>
  <c r="CF29" i="43"/>
  <c r="CF28" i="43"/>
  <c r="CF32" i="43"/>
  <c r="CF31" i="43"/>
  <c r="CF30" i="43"/>
  <c r="CF33" i="43"/>
  <c r="CF36" i="43"/>
  <c r="CF35" i="43"/>
  <c r="CF34" i="43"/>
  <c r="CF37" i="43"/>
  <c r="CF38" i="43"/>
  <c r="CF39" i="43"/>
  <c r="CF42" i="43"/>
  <c r="CF41" i="43"/>
  <c r="CF40" i="43"/>
  <c r="CF43" i="43"/>
  <c r="CF45" i="43"/>
  <c r="CF44" i="43"/>
  <c r="CF46" i="43"/>
  <c r="CF47" i="43"/>
  <c r="CF50" i="43"/>
  <c r="CF48" i="43"/>
  <c r="CF49" i="43"/>
  <c r="CF52" i="43"/>
  <c r="CF51" i="43"/>
  <c r="CF54" i="43"/>
  <c r="CF53" i="43"/>
  <c r="CF55" i="43"/>
  <c r="CF56" i="43"/>
  <c r="CF60" i="43"/>
  <c r="CF59" i="43"/>
  <c r="CF57" i="43"/>
  <c r="CF58" i="43"/>
  <c r="CF62" i="43"/>
  <c r="CF61" i="43"/>
  <c r="CF64" i="43"/>
  <c r="CF63" i="43"/>
  <c r="CF65" i="43"/>
  <c r="CF66" i="43"/>
  <c r="CF67" i="43"/>
  <c r="CF68" i="43"/>
  <c r="CF69" i="43"/>
  <c r="CF70" i="43"/>
  <c r="CF71" i="43"/>
  <c r="CF72" i="43"/>
  <c r="CF74" i="43"/>
  <c r="CF73" i="43"/>
  <c r="CF76" i="43"/>
  <c r="CF75" i="43"/>
  <c r="CF77" i="43"/>
  <c r="CF78" i="43"/>
  <c r="CF79" i="43"/>
  <c r="CF82" i="43"/>
  <c r="CF80" i="43"/>
  <c r="CF81" i="43"/>
  <c r="CF83" i="43"/>
  <c r="CF84" i="43"/>
  <c r="CF85" i="43"/>
  <c r="CF88" i="43"/>
  <c r="CF87" i="43"/>
  <c r="CF86" i="43"/>
  <c r="CF89" i="43"/>
  <c r="CF90" i="43"/>
  <c r="CF91" i="43"/>
  <c r="CF92" i="43"/>
  <c r="CF93" i="43"/>
  <c r="CF94" i="43"/>
  <c r="CF95" i="43"/>
  <c r="CF98" i="43"/>
  <c r="CF96" i="43"/>
  <c r="CF99" i="43"/>
  <c r="CF97" i="43"/>
  <c r="CF100" i="43"/>
  <c r="CF101" i="43"/>
  <c r="CF103" i="43"/>
  <c r="CF102" i="43"/>
  <c r="CF105" i="43"/>
  <c r="CF106" i="43"/>
  <c r="CF104" i="43"/>
  <c r="CF108" i="43"/>
  <c r="CF111" i="43"/>
  <c r="CF107" i="43"/>
  <c r="CF109" i="43"/>
  <c r="CF110" i="43"/>
  <c r="CF113" i="43"/>
  <c r="CW118" i="43"/>
  <c r="CR119" i="43"/>
  <c r="DA119" i="43" s="1"/>
  <c r="DB119" i="43" s="1"/>
  <c r="CF119" i="43"/>
  <c r="CF116" i="43"/>
  <c r="CF117" i="43"/>
  <c r="CF115" i="43"/>
  <c r="CG112" i="43"/>
  <c r="DA118" i="43"/>
  <c r="CW34" i="13"/>
  <c r="DA34" i="13" s="1"/>
  <c r="CR35" i="13"/>
  <c r="CX34" i="13"/>
  <c r="CS35" i="13"/>
  <c r="M43" i="48"/>
  <c r="M22" i="37"/>
  <c r="N22" i="37"/>
  <c r="DB37" i="47" l="1"/>
  <c r="CW38" i="47"/>
  <c r="CR39" i="47"/>
  <c r="CS39" i="47"/>
  <c r="CX38" i="47"/>
  <c r="N41" i="47"/>
  <c r="L42" i="47"/>
  <c r="DB34" i="13"/>
  <c r="N38" i="13"/>
  <c r="L39" i="13"/>
  <c r="BG40" i="47"/>
  <c r="BM40" i="47"/>
  <c r="DB118" i="43"/>
  <c r="BM37" i="13"/>
  <c r="BG37" i="13"/>
  <c r="CW35" i="13"/>
  <c r="DA35" i="13" s="1"/>
  <c r="CR36" i="13"/>
  <c r="CX35" i="13"/>
  <c r="CS36" i="13"/>
  <c r="DA38" i="47"/>
  <c r="M44" i="48"/>
  <c r="O22" i="37"/>
  <c r="DB35" i="13" l="1"/>
  <c r="N39" i="13"/>
  <c r="L40" i="13"/>
  <c r="BG38" i="13"/>
  <c r="BM38" i="13"/>
  <c r="CW36" i="13"/>
  <c r="DA36" i="13" s="1"/>
  <c r="CR37" i="13"/>
  <c r="CX36" i="13"/>
  <c r="CS37" i="13"/>
  <c r="N42" i="47"/>
  <c r="L43" i="47"/>
  <c r="DB38" i="47"/>
  <c r="CS40" i="47"/>
  <c r="CX39" i="47"/>
  <c r="BM41" i="47"/>
  <c r="BG41" i="47"/>
  <c r="CW39" i="47"/>
  <c r="DA39" i="47" s="1"/>
  <c r="CR40" i="47"/>
  <c r="M45" i="48"/>
  <c r="DB36" i="13" l="1"/>
  <c r="DB39" i="47"/>
  <c r="CX37" i="13"/>
  <c r="CS38" i="13"/>
  <c r="L44" i="47"/>
  <c r="N43" i="47"/>
  <c r="CW37" i="13"/>
  <c r="CR38" i="13"/>
  <c r="BG42" i="47"/>
  <c r="BM42" i="47"/>
  <c r="N40" i="13"/>
  <c r="L41" i="13"/>
  <c r="CW40" i="47"/>
  <c r="DA40" i="47" s="1"/>
  <c r="CR41" i="47"/>
  <c r="BG39" i="13"/>
  <c r="BM39" i="13"/>
  <c r="CS41" i="47"/>
  <c r="CX40" i="47"/>
  <c r="M46" i="48"/>
  <c r="DB40" i="47" l="1"/>
  <c r="N41" i="13"/>
  <c r="L42" i="13"/>
  <c r="CX38" i="13"/>
  <c r="CS39" i="13"/>
  <c r="BG40" i="13"/>
  <c r="BM40" i="13"/>
  <c r="CW38" i="13"/>
  <c r="DA38" i="13" s="1"/>
  <c r="DB38" i="13" s="1"/>
  <c r="CR39" i="13"/>
  <c r="BM43" i="47"/>
  <c r="BG43" i="47"/>
  <c r="DA37" i="13"/>
  <c r="CX41" i="47"/>
  <c r="CS42" i="47"/>
  <c r="N44" i="47"/>
  <c r="L45" i="47"/>
  <c r="CW41" i="47"/>
  <c r="DA41" i="47" s="1"/>
  <c r="CR42" i="47"/>
  <c r="M47" i="48"/>
  <c r="DB41" i="47" l="1"/>
  <c r="DB37" i="13"/>
  <c r="N42" i="13"/>
  <c r="L43" i="13"/>
  <c r="CS43" i="47"/>
  <c r="CX42" i="47"/>
  <c r="CX39" i="13"/>
  <c r="CS40" i="13"/>
  <c r="BG41" i="13"/>
  <c r="BM41" i="13"/>
  <c r="N45" i="47"/>
  <c r="L46" i="47"/>
  <c r="CW39" i="13"/>
  <c r="DA39" i="13" s="1"/>
  <c r="CR40" i="13"/>
  <c r="CR43" i="47"/>
  <c r="CW42" i="47"/>
  <c r="DA42" i="47"/>
  <c r="BM44" i="47"/>
  <c r="BG44" i="47"/>
  <c r="M48" i="48"/>
  <c r="DB39" i="13" l="1"/>
  <c r="L47" i="47"/>
  <c r="N46" i="47"/>
  <c r="BM45" i="47"/>
  <c r="BG45" i="47"/>
  <c r="CX40" i="13"/>
  <c r="CS41" i="13"/>
  <c r="CW40" i="13"/>
  <c r="CR41" i="13"/>
  <c r="N43" i="13"/>
  <c r="L44" i="13"/>
  <c r="BG42" i="13"/>
  <c r="BM42" i="13"/>
  <c r="CW43" i="47"/>
  <c r="DA43" i="47" s="1"/>
  <c r="CR44" i="47"/>
  <c r="CX43" i="47"/>
  <c r="CS44" i="47"/>
  <c r="DA40" i="13"/>
  <c r="DB42" i="47"/>
  <c r="M49" i="48"/>
  <c r="DB43" i="47" l="1"/>
  <c r="CS45" i="47"/>
  <c r="CX44" i="47"/>
  <c r="CX41" i="13"/>
  <c r="CS42" i="13"/>
  <c r="BM46" i="47"/>
  <c r="BG46" i="47"/>
  <c r="CW41" i="13"/>
  <c r="DA41" i="13" s="1"/>
  <c r="CR42" i="13"/>
  <c r="N47" i="47"/>
  <c r="L48" i="47"/>
  <c r="N44" i="13"/>
  <c r="L45" i="13"/>
  <c r="BG43" i="13"/>
  <c r="BM43" i="13"/>
  <c r="DB40" i="13"/>
  <c r="CW44" i="47"/>
  <c r="DA44" i="47" s="1"/>
  <c r="CR45" i="47"/>
  <c r="M50" i="48"/>
  <c r="DB41" i="13" l="1"/>
  <c r="DB44" i="47"/>
  <c r="BG44" i="13"/>
  <c r="BM44" i="13"/>
  <c r="N45" i="13"/>
  <c r="L46" i="13"/>
  <c r="N48" i="47"/>
  <c r="L49" i="47"/>
  <c r="BM47" i="47"/>
  <c r="BG47" i="47"/>
  <c r="CX42" i="13"/>
  <c r="DA42" i="13" s="1"/>
  <c r="CS43" i="13"/>
  <c r="CW42" i="13"/>
  <c r="CR43" i="13"/>
  <c r="CW45" i="47"/>
  <c r="DA45" i="47" s="1"/>
  <c r="CR46" i="47"/>
  <c r="CS46" i="47"/>
  <c r="CX45" i="47"/>
  <c r="M51" i="48"/>
  <c r="DB45" i="47" l="1"/>
  <c r="DB42" i="13"/>
  <c r="N46" i="13"/>
  <c r="L47" i="13"/>
  <c r="BG45" i="13"/>
  <c r="BM45" i="13"/>
  <c r="CR47" i="47"/>
  <c r="CW46" i="47"/>
  <c r="CX43" i="13"/>
  <c r="CS44" i="13"/>
  <c r="CX46" i="47"/>
  <c r="CS47" i="47"/>
  <c r="CW43" i="13"/>
  <c r="DA43" i="13" s="1"/>
  <c r="CR44" i="13"/>
  <c r="DA46" i="47"/>
  <c r="N49" i="47"/>
  <c r="L50" i="47"/>
  <c r="BG48" i="47"/>
  <c r="BM48" i="47"/>
  <c r="M52" i="48"/>
  <c r="DB43" i="13" l="1"/>
  <c r="CX44" i="13"/>
  <c r="CS45" i="13"/>
  <c r="CW47" i="47"/>
  <c r="DA47" i="47" s="1"/>
  <c r="CR48" i="47"/>
  <c r="CW44" i="13"/>
  <c r="DA44" i="13" s="1"/>
  <c r="CR45" i="13"/>
  <c r="N47" i="13"/>
  <c r="L48" i="13"/>
  <c r="CS48" i="47"/>
  <c r="CX47" i="47"/>
  <c r="BG46" i="13"/>
  <c r="BM46" i="13"/>
  <c r="N50" i="47"/>
  <c r="L51" i="47"/>
  <c r="BM49" i="47"/>
  <c r="BG49" i="47"/>
  <c r="DB46" i="47"/>
  <c r="M53" i="48"/>
  <c r="DB47" i="47" l="1"/>
  <c r="DB44" i="13"/>
  <c r="CW45" i="13"/>
  <c r="CR46" i="13"/>
  <c r="N48" i="13"/>
  <c r="L49" i="13"/>
  <c r="BG47" i="13"/>
  <c r="BM47" i="13"/>
  <c r="CW48" i="47"/>
  <c r="DA48" i="47" s="1"/>
  <c r="CR49" i="47"/>
  <c r="CX45" i="13"/>
  <c r="CS46" i="13"/>
  <c r="CX48" i="47"/>
  <c r="CS49" i="47"/>
  <c r="L52" i="47"/>
  <c r="N51" i="47"/>
  <c r="BG50" i="47"/>
  <c r="BM50" i="47"/>
  <c r="DA45" i="13"/>
  <c r="M54" i="48"/>
  <c r="DB48" i="47" l="1"/>
  <c r="N49" i="13"/>
  <c r="L50" i="13"/>
  <c r="BM51" i="47"/>
  <c r="BG51" i="47"/>
  <c r="N52" i="47"/>
  <c r="L53" i="47"/>
  <c r="CS50" i="47"/>
  <c r="CX49" i="47"/>
  <c r="BG48" i="13"/>
  <c r="BM48" i="13"/>
  <c r="CW49" i="47"/>
  <c r="DA49" i="47" s="1"/>
  <c r="CR50" i="47"/>
  <c r="DB45" i="13"/>
  <c r="CX46" i="13"/>
  <c r="CS47" i="13"/>
  <c r="CW46" i="13"/>
  <c r="DA46" i="13" s="1"/>
  <c r="CR47" i="13"/>
  <c r="M55" i="48"/>
  <c r="DB49" i="47" l="1"/>
  <c r="DB46" i="13"/>
  <c r="N53" i="47"/>
  <c r="L54" i="47"/>
  <c r="CX47" i="13"/>
  <c r="CS48" i="13"/>
  <c r="BM52" i="47"/>
  <c r="BG52" i="47"/>
  <c r="CW47" i="13"/>
  <c r="DA47" i="13" s="1"/>
  <c r="CR48" i="13"/>
  <c r="CR51" i="47"/>
  <c r="CW50" i="47"/>
  <c r="DA50" i="47" s="1"/>
  <c r="CX50" i="47"/>
  <c r="CS51" i="47"/>
  <c r="N50" i="13"/>
  <c r="L51" i="13"/>
  <c r="BG49" i="13"/>
  <c r="BM49" i="13"/>
  <c r="M56" i="48"/>
  <c r="DB50" i="47" l="1"/>
  <c r="DB47" i="13"/>
  <c r="CW48" i="13"/>
  <c r="CR49" i="13"/>
  <c r="BG50" i="13"/>
  <c r="BM50" i="13"/>
  <c r="CW51" i="47"/>
  <c r="DA51" i="47" s="1"/>
  <c r="CR52" i="47"/>
  <c r="L55" i="47"/>
  <c r="N54" i="47"/>
  <c r="CS52" i="47"/>
  <c r="CX51" i="47"/>
  <c r="BM53" i="47"/>
  <c r="BG53" i="47"/>
  <c r="N51" i="13"/>
  <c r="L52" i="13"/>
  <c r="CX48" i="13"/>
  <c r="CS49" i="13"/>
  <c r="M57" i="48"/>
  <c r="M58" i="48" s="1"/>
  <c r="M59" i="48" s="1"/>
  <c r="M60" i="48" s="1"/>
  <c r="M61" i="48" s="1"/>
  <c r="M62" i="48" s="1"/>
  <c r="L4" i="48"/>
  <c r="N4" i="48"/>
  <c r="BG4" i="48" s="1"/>
  <c r="L5" i="48"/>
  <c r="N5" i="48"/>
  <c r="BG5" i="48" s="1"/>
  <c r="L6" i="48"/>
  <c r="N6" i="48" s="1"/>
  <c r="L7" i="48"/>
  <c r="L8" i="48" s="1"/>
  <c r="BM4" i="48"/>
  <c r="BM5" i="48"/>
  <c r="CS5" i="48"/>
  <c r="CX4" i="48"/>
  <c r="CS4" i="48"/>
  <c r="CX3" i="48"/>
  <c r="CW4" i="48" l="1"/>
  <c r="CR5" i="48"/>
  <c r="BG6" i="48"/>
  <c r="BM6" i="48"/>
  <c r="CW3" i="48"/>
  <c r="DA3" i="48" s="1"/>
  <c r="CR4" i="48"/>
  <c r="DA4" i="48" s="1"/>
  <c r="DB4" i="48" s="1"/>
  <c r="DB51" i="47"/>
  <c r="L9" i="48"/>
  <c r="N8" i="48"/>
  <c r="N7" i="48"/>
  <c r="BG51" i="13"/>
  <c r="BM51" i="13"/>
  <c r="DA52" i="47"/>
  <c r="DA48" i="13"/>
  <c r="CW52" i="47"/>
  <c r="CR53" i="47"/>
  <c r="BM54" i="47"/>
  <c r="BG54" i="47"/>
  <c r="CX49" i="13"/>
  <c r="CS50" i="13"/>
  <c r="CS53" i="47"/>
  <c r="CX52" i="47"/>
  <c r="N55" i="47"/>
  <c r="L56" i="47"/>
  <c r="CW49" i="13"/>
  <c r="CR50" i="13"/>
  <c r="N52" i="13"/>
  <c r="L53" i="13"/>
  <c r="L8" i="41"/>
  <c r="BM55" i="47" l="1"/>
  <c r="BG55" i="47"/>
  <c r="CW53" i="47"/>
  <c r="CR54" i="47"/>
  <c r="CX50" i="13"/>
  <c r="CS51" i="13"/>
  <c r="CW50" i="13"/>
  <c r="DA50" i="13" s="1"/>
  <c r="DB50" i="13" s="1"/>
  <c r="CR51" i="13"/>
  <c r="DB3" i="48"/>
  <c r="CS54" i="47"/>
  <c r="CX53" i="47"/>
  <c r="BG52" i="13"/>
  <c r="BM52" i="13"/>
  <c r="BG7" i="48"/>
  <c r="BM7" i="48"/>
  <c r="CX5" i="48"/>
  <c r="CS6" i="48"/>
  <c r="BM8" i="48"/>
  <c r="BG8" i="48"/>
  <c r="CW5" i="48"/>
  <c r="CR6" i="48"/>
  <c r="DB52" i="47"/>
  <c r="L54" i="13"/>
  <c r="N53" i="13"/>
  <c r="DA53" i="47"/>
  <c r="L10" i="48"/>
  <c r="N9" i="48"/>
  <c r="DA49" i="13"/>
  <c r="DA5" i="48"/>
  <c r="N56" i="47"/>
  <c r="L57" i="47"/>
  <c r="DB48" i="13"/>
  <c r="L9" i="41"/>
  <c r="DB49" i="13" l="1"/>
  <c r="CX51" i="13"/>
  <c r="DA51" i="13" s="1"/>
  <c r="CS52" i="13"/>
  <c r="CW51" i="13"/>
  <c r="CR52" i="13"/>
  <c r="BM9" i="48"/>
  <c r="BG9" i="48"/>
  <c r="DB5" i="48"/>
  <c r="L11" i="48"/>
  <c r="N10" i="48"/>
  <c r="CW7" i="48"/>
  <c r="CR8" i="48"/>
  <c r="DB53" i="47"/>
  <c r="CX6" i="48"/>
  <c r="CS7" i="48"/>
  <c r="CS8" i="48"/>
  <c r="CX7" i="48"/>
  <c r="N57" i="47"/>
  <c r="L58" i="47"/>
  <c r="N58" i="47" s="1"/>
  <c r="BG53" i="13"/>
  <c r="BM53" i="13"/>
  <c r="CW6" i="48"/>
  <c r="DA6" i="48" s="1"/>
  <c r="CR7" i="48"/>
  <c r="DA7" i="48" s="1"/>
  <c r="DB7" i="48" s="1"/>
  <c r="CR55" i="47"/>
  <c r="CW54" i="47"/>
  <c r="DA54" i="47" s="1"/>
  <c r="BG56" i="47"/>
  <c r="BM56" i="47"/>
  <c r="L55" i="13"/>
  <c r="N54" i="13"/>
  <c r="CX54" i="47"/>
  <c r="CS55" i="47"/>
  <c r="L10" i="41"/>
  <c r="L11" i="41" s="1"/>
  <c r="L12" i="41" s="1"/>
  <c r="L13" i="41" s="1"/>
  <c r="L14" i="41" s="1"/>
  <c r="L15" i="41" s="1"/>
  <c r="L16" i="41" s="1"/>
  <c r="L17" i="41" s="1"/>
  <c r="L18" i="41" s="1"/>
  <c r="L19" i="41" s="1"/>
  <c r="L20" i="41" s="1"/>
  <c r="L21" i="41" s="1"/>
  <c r="L22" i="41" s="1"/>
  <c r="L23" i="41" s="1"/>
  <c r="L24" i="41" s="1"/>
  <c r="L25" i="41" s="1"/>
  <c r="L26" i="41" s="1"/>
  <c r="L27" i="41" s="1"/>
  <c r="L28" i="41" s="1"/>
  <c r="L29" i="41" s="1"/>
  <c r="L30" i="41" s="1"/>
  <c r="L31" i="41" s="1"/>
  <c r="L32" i="41" s="1"/>
  <c r="L33" i="41" s="1"/>
  <c r="L34" i="41" s="1"/>
  <c r="L35" i="41" s="1"/>
  <c r="L36" i="41" s="1"/>
  <c r="L37" i="41" s="1"/>
  <c r="L38" i="41" s="1"/>
  <c r="L39" i="41" s="1"/>
  <c r="L40" i="41" s="1"/>
  <c r="L41" i="41" s="1"/>
  <c r="L42" i="41" s="1"/>
  <c r="L43" i="41" s="1"/>
  <c r="L44" i="41" s="1"/>
  <c r="L45" i="41" s="1"/>
  <c r="L46" i="41" s="1"/>
  <c r="L47" i="41" s="1"/>
  <c r="L48" i="41" s="1"/>
  <c r="L49" i="41" s="1"/>
  <c r="L50" i="41" s="1"/>
  <c r="L51" i="41" s="1"/>
  <c r="L52" i="41" s="1"/>
  <c r="L53" i="41" s="1"/>
  <c r="L54" i="41" s="1"/>
  <c r="L55" i="41" s="1"/>
  <c r="L56" i="41" s="1"/>
  <c r="L57" i="41" s="1"/>
  <c r="L58" i="41" s="1"/>
  <c r="L59" i="41" s="1"/>
  <c r="L60" i="41" s="1"/>
  <c r="L61" i="41" s="1"/>
  <c r="L62" i="41" s="1"/>
  <c r="L63" i="41" s="1"/>
  <c r="L64" i="41" s="1"/>
  <c r="L65" i="41" s="1"/>
  <c r="L66" i="41" s="1"/>
  <c r="L67" i="41" s="1"/>
  <c r="L68" i="41" s="1"/>
  <c r="L69" i="41" s="1"/>
  <c r="L70" i="41" s="1"/>
  <c r="L71" i="41" s="1"/>
  <c r="L72" i="41" s="1"/>
  <c r="L73" i="41" s="1"/>
  <c r="L74" i="41" s="1"/>
  <c r="L75" i="41" s="1"/>
  <c r="L76" i="41" s="1"/>
  <c r="L77" i="41" s="1"/>
  <c r="L78" i="41" s="1"/>
  <c r="L79" i="41" s="1"/>
  <c r="L80" i="41" s="1"/>
  <c r="L81" i="41" s="1"/>
  <c r="L82" i="41" s="1"/>
  <c r="L83" i="41" s="1"/>
  <c r="L84" i="41" s="1"/>
  <c r="L85" i="41" s="1"/>
  <c r="L86" i="41" s="1"/>
  <c r="L87" i="41" s="1"/>
  <c r="L88" i="41" s="1"/>
  <c r="L89" i="41" s="1"/>
  <c r="L90" i="41" s="1"/>
  <c r="L91" i="41" s="1"/>
  <c r="L92" i="41" s="1"/>
  <c r="L93" i="41" s="1"/>
  <c r="L94" i="41" s="1"/>
  <c r="L95" i="41" s="1"/>
  <c r="L96" i="41" s="1"/>
  <c r="L97" i="41" s="1"/>
  <c r="L98" i="41" s="1"/>
  <c r="L99" i="41" s="1"/>
  <c r="L100" i="41" s="1"/>
  <c r="L101" i="41" s="1"/>
  <c r="L102" i="41" s="1"/>
  <c r="L103" i="41" s="1"/>
  <c r="L104" i="41" s="1"/>
  <c r="L105" i="41" s="1"/>
  <c r="M8" i="41"/>
  <c r="M9" i="41"/>
  <c r="M10" i="41" s="1"/>
  <c r="N8" i="41"/>
  <c r="BG8" i="41" s="1"/>
  <c r="DB51" i="13" l="1"/>
  <c r="DB6" i="48"/>
  <c r="DB54" i="47"/>
  <c r="CX8" i="48"/>
  <c r="CS9" i="48"/>
  <c r="CW52" i="13"/>
  <c r="CR53" i="13"/>
  <c r="BG58" i="47"/>
  <c r="BM58" i="47"/>
  <c r="BG10" i="48"/>
  <c r="BM10" i="48"/>
  <c r="CX52" i="13"/>
  <c r="CS53" i="13"/>
  <c r="BM57" i="47"/>
  <c r="BG57" i="47"/>
  <c r="L12" i="48"/>
  <c r="N11" i="48"/>
  <c r="BG54" i="13"/>
  <c r="BM54" i="13"/>
  <c r="DA52" i="13"/>
  <c r="L56" i="13"/>
  <c r="N55" i="13"/>
  <c r="CX55" i="47"/>
  <c r="CS56" i="47"/>
  <c r="N9" i="41"/>
  <c r="BG9" i="41" s="1"/>
  <c r="CR9" i="41" s="1"/>
  <c r="CW55" i="47"/>
  <c r="DA55" i="47" s="1"/>
  <c r="CR56" i="47"/>
  <c r="CF56" i="47"/>
  <c r="CF51" i="47"/>
  <c r="CF53" i="47"/>
  <c r="CF54" i="47"/>
  <c r="CF52" i="47"/>
  <c r="CF50" i="47"/>
  <c r="CR9" i="48"/>
  <c r="CW8" i="48"/>
  <c r="DA8" i="48" s="1"/>
  <c r="CR8" i="41"/>
  <c r="CW7" i="41"/>
  <c r="N10" i="41"/>
  <c r="BG10" i="41" s="1"/>
  <c r="M11" i="41"/>
  <c r="CW8" i="41"/>
  <c r="DB8" i="48" l="1"/>
  <c r="DB55" i="47"/>
  <c r="CX53" i="13"/>
  <c r="CS54" i="13"/>
  <c r="CS58" i="47"/>
  <c r="CX57" i="47"/>
  <c r="CG58" i="47"/>
  <c r="CG3" i="47"/>
  <c r="CG7" i="47"/>
  <c r="CG5" i="47"/>
  <c r="CG6" i="47"/>
  <c r="CG4" i="47"/>
  <c r="CG8" i="47"/>
  <c r="CG9" i="47"/>
  <c r="CG12" i="47"/>
  <c r="CG10" i="47"/>
  <c r="CG11" i="47"/>
  <c r="CG13" i="47"/>
  <c r="CG14" i="47"/>
  <c r="CG15" i="47"/>
  <c r="CG18" i="47"/>
  <c r="CG16" i="47"/>
  <c r="CG17" i="47"/>
  <c r="CG20" i="47"/>
  <c r="CG19" i="47"/>
  <c r="CG21" i="47"/>
  <c r="CG22" i="47"/>
  <c r="CG23" i="47"/>
  <c r="CG24" i="47"/>
  <c r="CG25" i="47"/>
  <c r="CG26" i="47"/>
  <c r="CG27" i="47"/>
  <c r="CG28" i="47"/>
  <c r="CG31" i="47"/>
  <c r="CG33" i="47"/>
  <c r="CG29" i="47"/>
  <c r="CG30" i="47"/>
  <c r="CG32" i="47"/>
  <c r="CG35" i="47"/>
  <c r="CG34" i="47"/>
  <c r="CG36" i="47"/>
  <c r="CG37" i="47"/>
  <c r="CG38" i="47"/>
  <c r="CG40" i="47"/>
  <c r="CG39" i="47"/>
  <c r="CG41" i="47"/>
  <c r="CG43" i="47"/>
  <c r="CG42" i="47"/>
  <c r="CG44" i="47"/>
  <c r="CG45" i="47"/>
  <c r="CG46" i="47"/>
  <c r="CG47" i="47"/>
  <c r="CG48" i="47"/>
  <c r="CW53" i="13"/>
  <c r="CR54" i="13"/>
  <c r="CW57" i="47"/>
  <c r="CR58" i="47"/>
  <c r="DA58" i="47" s="1"/>
  <c r="DB58" i="47" s="1"/>
  <c r="CF58" i="47"/>
  <c r="CF4" i="47"/>
  <c r="CF7" i="47"/>
  <c r="CF3" i="47"/>
  <c r="CF5" i="47"/>
  <c r="CF6" i="47"/>
  <c r="CF8" i="47"/>
  <c r="CF12" i="47"/>
  <c r="CF9" i="47"/>
  <c r="CF10" i="47"/>
  <c r="CF15" i="47"/>
  <c r="CF11" i="47"/>
  <c r="CF13" i="47"/>
  <c r="CF14" i="47"/>
  <c r="CF18" i="47"/>
  <c r="CF16" i="47"/>
  <c r="CF17" i="47"/>
  <c r="CF19" i="47"/>
  <c r="CF20" i="47"/>
  <c r="CF22" i="47"/>
  <c r="CF21" i="47"/>
  <c r="CF24" i="47"/>
  <c r="CF23" i="47"/>
  <c r="CF27" i="47"/>
  <c r="CF25" i="47"/>
  <c r="CF30" i="47"/>
  <c r="CF26" i="47"/>
  <c r="CF28" i="47"/>
  <c r="CF29" i="47"/>
  <c r="CF31" i="47"/>
  <c r="CF33" i="47"/>
  <c r="CF32" i="47"/>
  <c r="CF34" i="47"/>
  <c r="CF36" i="47"/>
  <c r="CF35" i="47"/>
  <c r="CF39" i="47"/>
  <c r="CF37" i="47"/>
  <c r="CF38" i="47"/>
  <c r="CF41" i="47"/>
  <c r="CF40" i="47"/>
  <c r="CF42" i="47"/>
  <c r="CF43" i="47"/>
  <c r="CF44" i="47"/>
  <c r="CF46" i="47"/>
  <c r="CF47" i="47"/>
  <c r="CF45" i="47"/>
  <c r="CF48" i="47"/>
  <c r="CF49" i="47"/>
  <c r="CG53" i="47"/>
  <c r="DA56" i="47"/>
  <c r="CG49" i="47"/>
  <c r="BG11" i="48"/>
  <c r="BM11" i="48"/>
  <c r="CG52" i="47"/>
  <c r="BG55" i="13"/>
  <c r="BM55" i="13"/>
  <c r="N12" i="48"/>
  <c r="L13" i="48"/>
  <c r="CG55" i="47"/>
  <c r="CG54" i="47"/>
  <c r="L57" i="13"/>
  <c r="N56" i="13"/>
  <c r="CW56" i="47"/>
  <c r="CR57" i="47"/>
  <c r="DA57" i="47" s="1"/>
  <c r="DB57" i="47" s="1"/>
  <c r="CF57" i="47"/>
  <c r="CF55" i="47"/>
  <c r="CX9" i="48"/>
  <c r="CS10" i="48"/>
  <c r="CG56" i="47"/>
  <c r="DB52" i="13"/>
  <c r="CS57" i="47"/>
  <c r="CX56" i="47"/>
  <c r="CG57" i="47"/>
  <c r="CG51" i="47"/>
  <c r="CG50" i="47"/>
  <c r="CR10" i="48"/>
  <c r="CW9" i="48"/>
  <c r="DA9" i="48" s="1"/>
  <c r="N11" i="41"/>
  <c r="BG11" i="41" s="1"/>
  <c r="M12" i="41"/>
  <c r="CW9" i="41"/>
  <c r="CR10" i="41"/>
  <c r="N26" i="37"/>
  <c r="M26" i="37"/>
  <c r="DB9" i="48" l="1"/>
  <c r="L58" i="13"/>
  <c r="N57" i="13"/>
  <c r="CX10" i="48"/>
  <c r="CS11" i="48"/>
  <c r="CW10" i="48"/>
  <c r="CR11" i="48"/>
  <c r="L14" i="48"/>
  <c r="N13" i="48"/>
  <c r="DB56" i="47"/>
  <c r="DA53" i="13"/>
  <c r="BM12" i="48"/>
  <c r="BG12" i="48"/>
  <c r="CX54" i="13"/>
  <c r="DA54" i="13" s="1"/>
  <c r="DB54" i="13" s="1"/>
  <c r="CS55" i="13"/>
  <c r="DA10" i="48"/>
  <c r="BG56" i="13"/>
  <c r="BM56" i="13"/>
  <c r="CW54" i="13"/>
  <c r="CR55" i="13"/>
  <c r="CR11" i="41"/>
  <c r="CW10" i="41"/>
  <c r="N12" i="41"/>
  <c r="BG12" i="41" s="1"/>
  <c r="M13" i="41"/>
  <c r="BM11" i="41"/>
  <c r="BM8" i="41"/>
  <c r="BM9" i="41"/>
  <c r="CX9" i="41" s="1"/>
  <c r="BM10" i="41"/>
  <c r="CS10" i="41"/>
  <c r="O26" i="37"/>
  <c r="L15" i="48" l="1"/>
  <c r="N14" i="48"/>
  <c r="CW11" i="48"/>
  <c r="DA11" i="48" s="1"/>
  <c r="CR12" i="48"/>
  <c r="CS12" i="48"/>
  <c r="CX11" i="48"/>
  <c r="BG57" i="13"/>
  <c r="BM57" i="13"/>
  <c r="DB53" i="13"/>
  <c r="L59" i="13"/>
  <c r="N58" i="13"/>
  <c r="DB10" i="48"/>
  <c r="CX55" i="13"/>
  <c r="CS56" i="13"/>
  <c r="CW55" i="13"/>
  <c r="DA55" i="13" s="1"/>
  <c r="CR56" i="13"/>
  <c r="BG13" i="48"/>
  <c r="BM13" i="48"/>
  <c r="CX7" i="41"/>
  <c r="DA7" i="41" s="1"/>
  <c r="CS11" i="41"/>
  <c r="CS8" i="41"/>
  <c r="CX8" i="41"/>
  <c r="CS9" i="41"/>
  <c r="DA9" i="41" s="1"/>
  <c r="DB9" i="41" s="1"/>
  <c r="CX10" i="41"/>
  <c r="DA10" i="41" s="1"/>
  <c r="DB10" i="41" s="1"/>
  <c r="CR12" i="41"/>
  <c r="CW11" i="41"/>
  <c r="BM12" i="41"/>
  <c r="N13" i="41"/>
  <c r="M14" i="41"/>
  <c r="DB11" i="48" l="1"/>
  <c r="CW12" i="48"/>
  <c r="CR13" i="48"/>
  <c r="CX12" i="48"/>
  <c r="CS13" i="48"/>
  <c r="BM14" i="48"/>
  <c r="BG14" i="48"/>
  <c r="CX56" i="13"/>
  <c r="CS57" i="13"/>
  <c r="L16" i="48"/>
  <c r="N15" i="48"/>
  <c r="CW56" i="13"/>
  <c r="DA56" i="13" s="1"/>
  <c r="CR57" i="13"/>
  <c r="DB55" i="13"/>
  <c r="BG58" i="13"/>
  <c r="BM58" i="13"/>
  <c r="L60" i="13"/>
  <c r="N59" i="13"/>
  <c r="DA12" i="48"/>
  <c r="DB7" i="41"/>
  <c r="M15" i="41"/>
  <c r="N14" i="41"/>
  <c r="DA8" i="41"/>
  <c r="BG13" i="41"/>
  <c r="BM13" i="41"/>
  <c r="CS12" i="41"/>
  <c r="CX11" i="41"/>
  <c r="DA11" i="41" s="1"/>
  <c r="DB11" i="41" s="1"/>
  <c r="L17" i="48" l="1"/>
  <c r="N16" i="48"/>
  <c r="CX13" i="48"/>
  <c r="CS14" i="48"/>
  <c r="CX57" i="13"/>
  <c r="CS58" i="13"/>
  <c r="BG59" i="13"/>
  <c r="BM59" i="13"/>
  <c r="DB56" i="13"/>
  <c r="CW57" i="13"/>
  <c r="DA57" i="13" s="1"/>
  <c r="CR58" i="13"/>
  <c r="DB12" i="48"/>
  <c r="L61" i="13"/>
  <c r="N60" i="13"/>
  <c r="BM15" i="48"/>
  <c r="BG15" i="48"/>
  <c r="CW13" i="48"/>
  <c r="DA13" i="48" s="1"/>
  <c r="CR14" i="48"/>
  <c r="DB8" i="41"/>
  <c r="CW12" i="41"/>
  <c r="CR13" i="41"/>
  <c r="M16" i="41"/>
  <c r="N15" i="41"/>
  <c r="BG14" i="41"/>
  <c r="BM14" i="41"/>
  <c r="CS13" i="41"/>
  <c r="CX12" i="41"/>
  <c r="DB13" i="48" l="1"/>
  <c r="DB57" i="13"/>
  <c r="CR15" i="48"/>
  <c r="CW14" i="48"/>
  <c r="BG60" i="13"/>
  <c r="BM60" i="13"/>
  <c r="CS15" i="48"/>
  <c r="CX14" i="48"/>
  <c r="L62" i="13"/>
  <c r="N61" i="13"/>
  <c r="BM16" i="48"/>
  <c r="BG16" i="48"/>
  <c r="CX58" i="13"/>
  <c r="CS59" i="13"/>
  <c r="N17" i="48"/>
  <c r="L18" i="48"/>
  <c r="CW58" i="13"/>
  <c r="DA58" i="13" s="1"/>
  <c r="CR59" i="13"/>
  <c r="DA14" i="48"/>
  <c r="BG15" i="41"/>
  <c r="BM15" i="41"/>
  <c r="DA12" i="41"/>
  <c r="M17" i="41"/>
  <c r="N16" i="41"/>
  <c r="CX13" i="41"/>
  <c r="CS14" i="41"/>
  <c r="CR14" i="41"/>
  <c r="CW13" i="41"/>
  <c r="DA13" i="41" s="1"/>
  <c r="DB13" i="41" s="1"/>
  <c r="CR16" i="48" l="1"/>
  <c r="CW15" i="48"/>
  <c r="CX59" i="13"/>
  <c r="CS60" i="13"/>
  <c r="BG17" i="48"/>
  <c r="BM17" i="48"/>
  <c r="CW59" i="13"/>
  <c r="CR60" i="13"/>
  <c r="BG61" i="13"/>
  <c r="BM61" i="13"/>
  <c r="DA15" i="48"/>
  <c r="L63" i="13"/>
  <c r="N62" i="13"/>
  <c r="N18" i="48"/>
  <c r="L19" i="48"/>
  <c r="DA59" i="13"/>
  <c r="CX15" i="48"/>
  <c r="CS16" i="48"/>
  <c r="DB14" i="48"/>
  <c r="DB58" i="13"/>
  <c r="DB12" i="41"/>
  <c r="CS15" i="41"/>
  <c r="CX14" i="41"/>
  <c r="DA14" i="41" s="1"/>
  <c r="BG16" i="41"/>
  <c r="BM16" i="41"/>
  <c r="M18" i="41"/>
  <c r="N17" i="41"/>
  <c r="CW14" i="41"/>
  <c r="CR15" i="41"/>
  <c r="DB15" i="48" l="1"/>
  <c r="DB59" i="13"/>
  <c r="CX60" i="13"/>
  <c r="CS61" i="13"/>
  <c r="L20" i="48"/>
  <c r="N19" i="48"/>
  <c r="CW60" i="13"/>
  <c r="DA60" i="13" s="1"/>
  <c r="CR61" i="13"/>
  <c r="CX16" i="48"/>
  <c r="CS17" i="48"/>
  <c r="BG18" i="48"/>
  <c r="BM18" i="48"/>
  <c r="BG62" i="13"/>
  <c r="BM62" i="13"/>
  <c r="CW16" i="48"/>
  <c r="DA16" i="48" s="1"/>
  <c r="CR17" i="48"/>
  <c r="L64" i="13"/>
  <c r="N63" i="13"/>
  <c r="DB14" i="41"/>
  <c r="M19" i="41"/>
  <c r="N18" i="41"/>
  <c r="CX15" i="41"/>
  <c r="CS16" i="41"/>
  <c r="CR16" i="41"/>
  <c r="CW15" i="41"/>
  <c r="DA15" i="41" s="1"/>
  <c r="BG17" i="41"/>
  <c r="BM17" i="41"/>
  <c r="DB16" i="48" l="1"/>
  <c r="DB60" i="13"/>
  <c r="CX61" i="13"/>
  <c r="DA61" i="13" s="1"/>
  <c r="CS62" i="13"/>
  <c r="BG63" i="13"/>
  <c r="BM63" i="13"/>
  <c r="CW61" i="13"/>
  <c r="CR62" i="13"/>
  <c r="L65" i="13"/>
  <c r="N64" i="13"/>
  <c r="CS18" i="48"/>
  <c r="CX17" i="48"/>
  <c r="CW17" i="48"/>
  <c r="CR18" i="48"/>
  <c r="BG19" i="48"/>
  <c r="BM19" i="48"/>
  <c r="DA17" i="48"/>
  <c r="L21" i="48"/>
  <c r="N20" i="48"/>
  <c r="DB15" i="41"/>
  <c r="DA16" i="41"/>
  <c r="BG18" i="41"/>
  <c r="BM18" i="41"/>
  <c r="CW16" i="41"/>
  <c r="CR17" i="41"/>
  <c r="CS17" i="41"/>
  <c r="CX16" i="41"/>
  <c r="M20" i="41"/>
  <c r="N19" i="41"/>
  <c r="DB61" i="13" l="1"/>
  <c r="DB17" i="48"/>
  <c r="CW18" i="48"/>
  <c r="CR19" i="48"/>
  <c r="CS19" i="48"/>
  <c r="CX18" i="48"/>
  <c r="DA18" i="48"/>
  <c r="BG64" i="13"/>
  <c r="BM64" i="13"/>
  <c r="CX62" i="13"/>
  <c r="CS63" i="13"/>
  <c r="BM20" i="48"/>
  <c r="BG20" i="48"/>
  <c r="L22" i="48"/>
  <c r="N21" i="48"/>
  <c r="L66" i="13"/>
  <c r="N65" i="13"/>
  <c r="CW62" i="13"/>
  <c r="DA62" i="13" s="1"/>
  <c r="CR63" i="13"/>
  <c r="CR18" i="41"/>
  <c r="CW17" i="41"/>
  <c r="BG19" i="41"/>
  <c r="BM19" i="41"/>
  <c r="M21" i="41"/>
  <c r="N20" i="41"/>
  <c r="DB16" i="41"/>
  <c r="CX17" i="41"/>
  <c r="CS18" i="41"/>
  <c r="DB62" i="13" l="1"/>
  <c r="BG65" i="13"/>
  <c r="BM65" i="13"/>
  <c r="DB18" i="48"/>
  <c r="L67" i="13"/>
  <c r="N66" i="13"/>
  <c r="BM21" i="48"/>
  <c r="BG21" i="48"/>
  <c r="L23" i="48"/>
  <c r="N22" i="48"/>
  <c r="DA17" i="41"/>
  <c r="CR20" i="48"/>
  <c r="CW19" i="48"/>
  <c r="DA19" i="48" s="1"/>
  <c r="CX63" i="13"/>
  <c r="CS64" i="13"/>
  <c r="CX19" i="48"/>
  <c r="CS20" i="48"/>
  <c r="CW63" i="13"/>
  <c r="DA63" i="13" s="1"/>
  <c r="CR64" i="13"/>
  <c r="DB17" i="41"/>
  <c r="CW18" i="41"/>
  <c r="DA18" i="41" s="1"/>
  <c r="CR19" i="41"/>
  <c r="N21" i="41"/>
  <c r="M22" i="41"/>
  <c r="CX18" i="41"/>
  <c r="CS19" i="41"/>
  <c r="BG20" i="41"/>
  <c r="BM20" i="41"/>
  <c r="DB19" i="48" l="1"/>
  <c r="DB63" i="13"/>
  <c r="BG66" i="13"/>
  <c r="BM66" i="13"/>
  <c r="L68" i="13"/>
  <c r="N67" i="13"/>
  <c r="BM22" i="48"/>
  <c r="BG22" i="48"/>
  <c r="N23" i="48"/>
  <c r="L24" i="48"/>
  <c r="CR21" i="48"/>
  <c r="CW20" i="48"/>
  <c r="DA20" i="48" s="1"/>
  <c r="CX64" i="13"/>
  <c r="CS65" i="13"/>
  <c r="CX20" i="48"/>
  <c r="CS21" i="48"/>
  <c r="CW64" i="13"/>
  <c r="DA64" i="13" s="1"/>
  <c r="CR65" i="13"/>
  <c r="DB18" i="41"/>
  <c r="CR20" i="41"/>
  <c r="CW19" i="41"/>
  <c r="DA19" i="41" s="1"/>
  <c r="CS20" i="41"/>
  <c r="CX19" i="41"/>
  <c r="BG21" i="41"/>
  <c r="BM21" i="41"/>
  <c r="N22" i="41"/>
  <c r="M23" i="41"/>
  <c r="DB20" i="48" l="1"/>
  <c r="DB64" i="13"/>
  <c r="N68" i="13"/>
  <c r="L69" i="13"/>
  <c r="CX65" i="13"/>
  <c r="CS66" i="13"/>
  <c r="N24" i="48"/>
  <c r="L25" i="48"/>
  <c r="CW65" i="13"/>
  <c r="DA65" i="13" s="1"/>
  <c r="CR66" i="13"/>
  <c r="BG23" i="48"/>
  <c r="BM23" i="48"/>
  <c r="CW21" i="48"/>
  <c r="DA21" i="48" s="1"/>
  <c r="CR22" i="48"/>
  <c r="CX21" i="48"/>
  <c r="CS22" i="48"/>
  <c r="BG67" i="13"/>
  <c r="BM67" i="13"/>
  <c r="DB19" i="41"/>
  <c r="M24" i="41"/>
  <c r="N23" i="41"/>
  <c r="BG22" i="41"/>
  <c r="BM22" i="41"/>
  <c r="CS21" i="41"/>
  <c r="CX20" i="41"/>
  <c r="DA20" i="41" s="1"/>
  <c r="CR21" i="41"/>
  <c r="CW20" i="41"/>
  <c r="DB21" i="48" l="1"/>
  <c r="DB65" i="13"/>
  <c r="CW22" i="48"/>
  <c r="CR23" i="48"/>
  <c r="L26" i="48"/>
  <c r="N25" i="48"/>
  <c r="BG24" i="48"/>
  <c r="BM24" i="48"/>
  <c r="CX66" i="13"/>
  <c r="CS67" i="13"/>
  <c r="DA22" i="48"/>
  <c r="L70" i="13"/>
  <c r="N69" i="13"/>
  <c r="BG68" i="13"/>
  <c r="BM68" i="13"/>
  <c r="DA66" i="13"/>
  <c r="CW66" i="13"/>
  <c r="CR67" i="13"/>
  <c r="CX22" i="48"/>
  <c r="CS23" i="48"/>
  <c r="DB20" i="41"/>
  <c r="BG23" i="41"/>
  <c r="BM23" i="41"/>
  <c r="CW21" i="41"/>
  <c r="DA21" i="41" s="1"/>
  <c r="CR22" i="41"/>
  <c r="M25" i="41"/>
  <c r="N24" i="41"/>
  <c r="CX21" i="41"/>
  <c r="CS22" i="41"/>
  <c r="DB66" i="13" l="1"/>
  <c r="CS24" i="48"/>
  <c r="CX23" i="48"/>
  <c r="DB22" i="48"/>
  <c r="CW23" i="48"/>
  <c r="CR24" i="48"/>
  <c r="DA23" i="48"/>
  <c r="CW67" i="13"/>
  <c r="DA67" i="13" s="1"/>
  <c r="CR68" i="13"/>
  <c r="BM25" i="48"/>
  <c r="BG25" i="48"/>
  <c r="CS68" i="13"/>
  <c r="CX67" i="13"/>
  <c r="L27" i="48"/>
  <c r="N26" i="48"/>
  <c r="BG69" i="13"/>
  <c r="BM69" i="13"/>
  <c r="N70" i="13"/>
  <c r="L71" i="13"/>
  <c r="DB21" i="41"/>
  <c r="CX22" i="41"/>
  <c r="CS23" i="41"/>
  <c r="BG24" i="41"/>
  <c r="BM24" i="41"/>
  <c r="CR23" i="41"/>
  <c r="CW22" i="41"/>
  <c r="DA22" i="41"/>
  <c r="M26" i="41"/>
  <c r="N25" i="41"/>
  <c r="DB67" i="13" l="1"/>
  <c r="CS69" i="13"/>
  <c r="CX68" i="13"/>
  <c r="CW68" i="13"/>
  <c r="CR69" i="13"/>
  <c r="DA68" i="13"/>
  <c r="DB23" i="48"/>
  <c r="BG26" i="48"/>
  <c r="BM26" i="48"/>
  <c r="CW24" i="48"/>
  <c r="DA24" i="48" s="1"/>
  <c r="CR25" i="48"/>
  <c r="L72" i="13"/>
  <c r="N71" i="13"/>
  <c r="L28" i="48"/>
  <c r="N27" i="48"/>
  <c r="CX24" i="48"/>
  <c r="CS25" i="48"/>
  <c r="BG70" i="13"/>
  <c r="BM70" i="13"/>
  <c r="CW23" i="41"/>
  <c r="CR24" i="41"/>
  <c r="DB22" i="41"/>
  <c r="CS24" i="41"/>
  <c r="CX23" i="41"/>
  <c r="DA23" i="41" s="1"/>
  <c r="BG25" i="41"/>
  <c r="BM25" i="41"/>
  <c r="N26" i="41"/>
  <c r="M27" i="41"/>
  <c r="DB24" i="48" l="1"/>
  <c r="DB68" i="13"/>
  <c r="CS70" i="13"/>
  <c r="CX69" i="13"/>
  <c r="BG27" i="48"/>
  <c r="BM27" i="48"/>
  <c r="CS26" i="48"/>
  <c r="CX25" i="48"/>
  <c r="CR70" i="13"/>
  <c r="CW69" i="13"/>
  <c r="N28" i="48"/>
  <c r="L29" i="48"/>
  <c r="CR26" i="48"/>
  <c r="CW25" i="48"/>
  <c r="DA25" i="48" s="1"/>
  <c r="BG71" i="13"/>
  <c r="BM71" i="13"/>
  <c r="L73" i="13"/>
  <c r="N72" i="13"/>
  <c r="DA69" i="13"/>
  <c r="DB23" i="41"/>
  <c r="M28" i="41"/>
  <c r="N27" i="41"/>
  <c r="BG26" i="41"/>
  <c r="BM26" i="41"/>
  <c r="CR25" i="41"/>
  <c r="CW24" i="41"/>
  <c r="CS25" i="41"/>
  <c r="CX24" i="41"/>
  <c r="DB25" i="48" l="1"/>
  <c r="CS71" i="13"/>
  <c r="CX70" i="13"/>
  <c r="L30" i="48"/>
  <c r="N29" i="48"/>
  <c r="DA70" i="13"/>
  <c r="BG72" i="13"/>
  <c r="BM72" i="13"/>
  <c r="CR71" i="13"/>
  <c r="CW70" i="13"/>
  <c r="BM28" i="48"/>
  <c r="BG28" i="48"/>
  <c r="CS27" i="48"/>
  <c r="CX26" i="48"/>
  <c r="CW26" i="48"/>
  <c r="DA26" i="48" s="1"/>
  <c r="CR27" i="48"/>
  <c r="L74" i="13"/>
  <c r="N73" i="13"/>
  <c r="DA24" i="41"/>
  <c r="DB69" i="13"/>
  <c r="DB24" i="41"/>
  <c r="CX25" i="41"/>
  <c r="CS26" i="41"/>
  <c r="M29" i="41"/>
  <c r="N28" i="41"/>
  <c r="BG27" i="41"/>
  <c r="BM27" i="41"/>
  <c r="CW25" i="41"/>
  <c r="CR26" i="41"/>
  <c r="DB26" i="48" l="1"/>
  <c r="DB70" i="13"/>
  <c r="CW27" i="48"/>
  <c r="DA27" i="48" s="1"/>
  <c r="CR28" i="48"/>
  <c r="BG29" i="48"/>
  <c r="BM29" i="48"/>
  <c r="CS28" i="48"/>
  <c r="CX27" i="48"/>
  <c r="L31" i="48"/>
  <c r="N30" i="48"/>
  <c r="DA25" i="41"/>
  <c r="BG73" i="13"/>
  <c r="BM73" i="13"/>
  <c r="L75" i="13"/>
  <c r="N74" i="13"/>
  <c r="CS72" i="13"/>
  <c r="CX71" i="13"/>
  <c r="CR72" i="13"/>
  <c r="CW71" i="13"/>
  <c r="DA71" i="13" s="1"/>
  <c r="DB25" i="41"/>
  <c r="BG28" i="41"/>
  <c r="BM28" i="41"/>
  <c r="CS27" i="41"/>
  <c r="CX26" i="41"/>
  <c r="CR27" i="41"/>
  <c r="CW26" i="41"/>
  <c r="DA26" i="41" s="1"/>
  <c r="N29" i="41"/>
  <c r="M30" i="41"/>
  <c r="DB27" i="48" l="1"/>
  <c r="DB71" i="13"/>
  <c r="L32" i="48"/>
  <c r="N31" i="48"/>
  <c r="BG74" i="13"/>
  <c r="BM74" i="13"/>
  <c r="L76" i="13"/>
  <c r="N75" i="13"/>
  <c r="CS73" i="13"/>
  <c r="CX72" i="13"/>
  <c r="CR73" i="13"/>
  <c r="CW72" i="13"/>
  <c r="DA72" i="13" s="1"/>
  <c r="CX28" i="48"/>
  <c r="CS29" i="48"/>
  <c r="CW28" i="48"/>
  <c r="DA28" i="48" s="1"/>
  <c r="CR29" i="48"/>
  <c r="BM30" i="48"/>
  <c r="BG30" i="48"/>
  <c r="DB26" i="41"/>
  <c r="CW27" i="41"/>
  <c r="CR28" i="41"/>
  <c r="BG29" i="41"/>
  <c r="BM29" i="41"/>
  <c r="CS28" i="41"/>
  <c r="CX27" i="41"/>
  <c r="DA27" i="41"/>
  <c r="N30" i="41"/>
  <c r="M31" i="41"/>
  <c r="DB28" i="48" l="1"/>
  <c r="L77" i="13"/>
  <c r="N76" i="13"/>
  <c r="CX29" i="48"/>
  <c r="CS30" i="48"/>
  <c r="CS74" i="13"/>
  <c r="CX73" i="13"/>
  <c r="CR74" i="13"/>
  <c r="CW73" i="13"/>
  <c r="DA73" i="13" s="1"/>
  <c r="BM31" i="48"/>
  <c r="BG31" i="48"/>
  <c r="L33" i="48"/>
  <c r="N32" i="48"/>
  <c r="CW29" i="48"/>
  <c r="DA29" i="48" s="1"/>
  <c r="CR30" i="48"/>
  <c r="DB72" i="13"/>
  <c r="BG75" i="13"/>
  <c r="BM75" i="13"/>
  <c r="BG30" i="41"/>
  <c r="BM30" i="41"/>
  <c r="DB27" i="41"/>
  <c r="CS29" i="41"/>
  <c r="CX28" i="41"/>
  <c r="CR29" i="41"/>
  <c r="CW28" i="41"/>
  <c r="DA28" i="41"/>
  <c r="M32" i="41"/>
  <c r="N31" i="41"/>
  <c r="DB29" i="48" l="1"/>
  <c r="CS31" i="48"/>
  <c r="CX30" i="48"/>
  <c r="CS75" i="13"/>
  <c r="CX74" i="13"/>
  <c r="BG76" i="13"/>
  <c r="BM76" i="13"/>
  <c r="L78" i="13"/>
  <c r="N77" i="13"/>
  <c r="BM32" i="48"/>
  <c r="BG32" i="48"/>
  <c r="CR75" i="13"/>
  <c r="CW74" i="13"/>
  <c r="DA74" i="13" s="1"/>
  <c r="N33" i="48"/>
  <c r="L34" i="48"/>
  <c r="DB73" i="13"/>
  <c r="CR31" i="48"/>
  <c r="CW30" i="48"/>
  <c r="DA30" i="48" s="1"/>
  <c r="BG31" i="41"/>
  <c r="BM31" i="41"/>
  <c r="DB28" i="41"/>
  <c r="CW29" i="41"/>
  <c r="CR30" i="41"/>
  <c r="M33" i="41"/>
  <c r="N32" i="41"/>
  <c r="CX29" i="41"/>
  <c r="CS30" i="41"/>
  <c r="DB30" i="48" l="1"/>
  <c r="N34" i="48"/>
  <c r="L35" i="48"/>
  <c r="CS76" i="13"/>
  <c r="CX75" i="13"/>
  <c r="BG33" i="48"/>
  <c r="BM33" i="48"/>
  <c r="CR76" i="13"/>
  <c r="CW75" i="13"/>
  <c r="DA75" i="13" s="1"/>
  <c r="CR32" i="48"/>
  <c r="CW31" i="48"/>
  <c r="CX31" i="48"/>
  <c r="CS32" i="48"/>
  <c r="DA31" i="48"/>
  <c r="BG77" i="13"/>
  <c r="BM77" i="13"/>
  <c r="DA29" i="41"/>
  <c r="L79" i="13"/>
  <c r="N78" i="13"/>
  <c r="DB74" i="13"/>
  <c r="DB29" i="41"/>
  <c r="M34" i="41"/>
  <c r="N33" i="41"/>
  <c r="CX30" i="41"/>
  <c r="CS31" i="41"/>
  <c r="BG32" i="41"/>
  <c r="BM32" i="41"/>
  <c r="CW30" i="41"/>
  <c r="DA30" i="41" s="1"/>
  <c r="CR31" i="41"/>
  <c r="DB75" i="13" l="1"/>
  <c r="L80" i="13"/>
  <c r="N79" i="13"/>
  <c r="DB31" i="48"/>
  <c r="CS33" i="48"/>
  <c r="CX32" i="48"/>
  <c r="L36" i="48"/>
  <c r="N35" i="48"/>
  <c r="CW32" i="48"/>
  <c r="DA32" i="48" s="1"/>
  <c r="CR33" i="48"/>
  <c r="BG34" i="48"/>
  <c r="BM34" i="48"/>
  <c r="CS77" i="13"/>
  <c r="CX76" i="13"/>
  <c r="CR77" i="13"/>
  <c r="CW76" i="13"/>
  <c r="DA76" i="13" s="1"/>
  <c r="BG78" i="13"/>
  <c r="BM78" i="13"/>
  <c r="DB30" i="41"/>
  <c r="BG33" i="41"/>
  <c r="BM33" i="41"/>
  <c r="CR32" i="41"/>
  <c r="CW31" i="41"/>
  <c r="DA31" i="41" s="1"/>
  <c r="M35" i="41"/>
  <c r="N34" i="41"/>
  <c r="CX31" i="41"/>
  <c r="CS32" i="41"/>
  <c r="DB76" i="13" l="1"/>
  <c r="DB32" i="48"/>
  <c r="BG35" i="48"/>
  <c r="BM35" i="48"/>
  <c r="BG79" i="13"/>
  <c r="BM79" i="13"/>
  <c r="CS78" i="13"/>
  <c r="CX77" i="13"/>
  <c r="CX33" i="48"/>
  <c r="CS34" i="48"/>
  <c r="L37" i="48"/>
  <c r="N36" i="48"/>
  <c r="L81" i="13"/>
  <c r="N80" i="13"/>
  <c r="CR78" i="13"/>
  <c r="CW77" i="13"/>
  <c r="DA77" i="13" s="1"/>
  <c r="CW33" i="48"/>
  <c r="DA33" i="48" s="1"/>
  <c r="CR34" i="48"/>
  <c r="DB31" i="41"/>
  <c r="CW32" i="41"/>
  <c r="CR33" i="41"/>
  <c r="BG34" i="41"/>
  <c r="BM34" i="41"/>
  <c r="M36" i="41"/>
  <c r="N35" i="41"/>
  <c r="CS33" i="41"/>
  <c r="CX32" i="41"/>
  <c r="DB77" i="13" l="1"/>
  <c r="DB33" i="48"/>
  <c r="CR79" i="13"/>
  <c r="CW78" i="13"/>
  <c r="CX34" i="48"/>
  <c r="CS35" i="48"/>
  <c r="CW34" i="48"/>
  <c r="DA34" i="48" s="1"/>
  <c r="CR35" i="48"/>
  <c r="DA32" i="41"/>
  <c r="L82" i="13"/>
  <c r="N81" i="13"/>
  <c r="BM36" i="48"/>
  <c r="BG36" i="48"/>
  <c r="BG80" i="13"/>
  <c r="BM80" i="13"/>
  <c r="L38" i="48"/>
  <c r="N37" i="48"/>
  <c r="DA78" i="13"/>
  <c r="CS79" i="13"/>
  <c r="CX78" i="13"/>
  <c r="DB32" i="41"/>
  <c r="M37" i="41"/>
  <c r="N36" i="41"/>
  <c r="BG35" i="41"/>
  <c r="BM35" i="41"/>
  <c r="CS34" i="41"/>
  <c r="CX33" i="41"/>
  <c r="CR34" i="41"/>
  <c r="CW33" i="41"/>
  <c r="DB34" i="48" l="1"/>
  <c r="DB78" i="13"/>
  <c r="CS36" i="48"/>
  <c r="CX35" i="48"/>
  <c r="BG81" i="13"/>
  <c r="BM81" i="13"/>
  <c r="BM37" i="48"/>
  <c r="BG37" i="48"/>
  <c r="L83" i="13"/>
  <c r="N82" i="13"/>
  <c r="L39" i="48"/>
  <c r="N38" i="48"/>
  <c r="CS80" i="13"/>
  <c r="CX79" i="13"/>
  <c r="DA33" i="41"/>
  <c r="DB33" i="41" s="1"/>
  <c r="CR80" i="13"/>
  <c r="CW79" i="13"/>
  <c r="DA79" i="13" s="1"/>
  <c r="CR36" i="48"/>
  <c r="CW35" i="48"/>
  <c r="DA35" i="48"/>
  <c r="BG36" i="41"/>
  <c r="BM36" i="41"/>
  <c r="M38" i="41"/>
  <c r="N37" i="41"/>
  <c r="CS35" i="41"/>
  <c r="CX34" i="41"/>
  <c r="CW34" i="41"/>
  <c r="DA34" i="41" s="1"/>
  <c r="CR35" i="41"/>
  <c r="DB35" i="48" l="1"/>
  <c r="DB79" i="13"/>
  <c r="BM38" i="48"/>
  <c r="BG38" i="48"/>
  <c r="CS81" i="13"/>
  <c r="CX80" i="13"/>
  <c r="N39" i="48"/>
  <c r="L40" i="48"/>
  <c r="CR81" i="13"/>
  <c r="CW80" i="13"/>
  <c r="DA80" i="13" s="1"/>
  <c r="BG82" i="13"/>
  <c r="BM82" i="13"/>
  <c r="L84" i="13"/>
  <c r="N83" i="13"/>
  <c r="CR37" i="48"/>
  <c r="CW36" i="48"/>
  <c r="DA36" i="48"/>
  <c r="CX36" i="48"/>
  <c r="CS37" i="48"/>
  <c r="DB34" i="41"/>
  <c r="CR36" i="41"/>
  <c r="CW35" i="41"/>
  <c r="DA35" i="41" s="1"/>
  <c r="CS36" i="41"/>
  <c r="CX35" i="41"/>
  <c r="N38" i="41"/>
  <c r="M39" i="41"/>
  <c r="BG37" i="41"/>
  <c r="BM37" i="41"/>
  <c r="BG83" i="13" l="1"/>
  <c r="BM83" i="13"/>
  <c r="L85" i="13"/>
  <c r="N84" i="13"/>
  <c r="DB80" i="13"/>
  <c r="DB36" i="48"/>
  <c r="CS82" i="13"/>
  <c r="CX81" i="13"/>
  <c r="CR82" i="13"/>
  <c r="CW81" i="13"/>
  <c r="N40" i="48"/>
  <c r="L41" i="48"/>
  <c r="CW37" i="48"/>
  <c r="CR38" i="48"/>
  <c r="BG39" i="48"/>
  <c r="BM39" i="48"/>
  <c r="CS38" i="48"/>
  <c r="CX37" i="48"/>
  <c r="DA37" i="48"/>
  <c r="DB35" i="41"/>
  <c r="CX36" i="41"/>
  <c r="CS37" i="41"/>
  <c r="CW36" i="41"/>
  <c r="DA36" i="41" s="1"/>
  <c r="CR37" i="41"/>
  <c r="BG38" i="41"/>
  <c r="BM38" i="41"/>
  <c r="M40" i="41"/>
  <c r="N39" i="41"/>
  <c r="CX38" i="48" l="1"/>
  <c r="CS39" i="48"/>
  <c r="DB37" i="48"/>
  <c r="CW38" i="48"/>
  <c r="CR39" i="48"/>
  <c r="L42" i="48"/>
  <c r="N41" i="48"/>
  <c r="BG40" i="48"/>
  <c r="BM40" i="48"/>
  <c r="BG84" i="13"/>
  <c r="BM84" i="13"/>
  <c r="DA81" i="13"/>
  <c r="L86" i="13"/>
  <c r="N85" i="13"/>
  <c r="DA38" i="48"/>
  <c r="CS83" i="13"/>
  <c r="CX82" i="13"/>
  <c r="CR83" i="13"/>
  <c r="CW82" i="13"/>
  <c r="DA82" i="13" s="1"/>
  <c r="DB82" i="13" s="1"/>
  <c r="DB36" i="41"/>
  <c r="CR38" i="41"/>
  <c r="CW37" i="41"/>
  <c r="DA37" i="41" s="1"/>
  <c r="BG39" i="41"/>
  <c r="BM39" i="41"/>
  <c r="M41" i="41"/>
  <c r="N40" i="41"/>
  <c r="CS38" i="41"/>
  <c r="CX37" i="41"/>
  <c r="DB81" i="13" l="1"/>
  <c r="CW39" i="48"/>
  <c r="CR40" i="48"/>
  <c r="CS84" i="13"/>
  <c r="CX83" i="13"/>
  <c r="DA83" i="13"/>
  <c r="CR84" i="13"/>
  <c r="CW83" i="13"/>
  <c r="BM41" i="48"/>
  <c r="BG41" i="48"/>
  <c r="L43" i="48"/>
  <c r="N42" i="48"/>
  <c r="DB38" i="48"/>
  <c r="BG85" i="13"/>
  <c r="BM85" i="13"/>
  <c r="L87" i="13"/>
  <c r="N86" i="13"/>
  <c r="CX39" i="48"/>
  <c r="CS40" i="48"/>
  <c r="DA39" i="48"/>
  <c r="DB37" i="41"/>
  <c r="CW38" i="41"/>
  <c r="CR39" i="41"/>
  <c r="BG40" i="41"/>
  <c r="BM40" i="41"/>
  <c r="M42" i="41"/>
  <c r="N41" i="41"/>
  <c r="CS39" i="41"/>
  <c r="CX38" i="41"/>
  <c r="DB39" i="48" l="1"/>
  <c r="CS85" i="13"/>
  <c r="CX84" i="13"/>
  <c r="DB83" i="13"/>
  <c r="CR85" i="13"/>
  <c r="CW84" i="13"/>
  <c r="CW40" i="48"/>
  <c r="DA40" i="48" s="1"/>
  <c r="CR41" i="48"/>
  <c r="CS41" i="48"/>
  <c r="CX40" i="48"/>
  <c r="L88" i="13"/>
  <c r="N87" i="13"/>
  <c r="BG42" i="48"/>
  <c r="BM42" i="48"/>
  <c r="BG86" i="13"/>
  <c r="BM86" i="13"/>
  <c r="DA38" i="41"/>
  <c r="L44" i="48"/>
  <c r="N43" i="48"/>
  <c r="DB38" i="41"/>
  <c r="CS40" i="41"/>
  <c r="CX39" i="41"/>
  <c r="CR40" i="41"/>
  <c r="CW39" i="41"/>
  <c r="DA39" i="41" s="1"/>
  <c r="BG41" i="41"/>
  <c r="BM41" i="41"/>
  <c r="M43" i="41"/>
  <c r="N42" i="41"/>
  <c r="DB40" i="48" l="1"/>
  <c r="N44" i="48"/>
  <c r="L45" i="48"/>
  <c r="CX41" i="48"/>
  <c r="CS42" i="48"/>
  <c r="DA84" i="13"/>
  <c r="CR42" i="48"/>
  <c r="CW41" i="48"/>
  <c r="DA41" i="48" s="1"/>
  <c r="BG43" i="48"/>
  <c r="BM43" i="48"/>
  <c r="BG87" i="13"/>
  <c r="BM87" i="13"/>
  <c r="CR86" i="13"/>
  <c r="CW85" i="13"/>
  <c r="DA85" i="13" s="1"/>
  <c r="DB85" i="13" s="1"/>
  <c r="L89" i="13"/>
  <c r="N88" i="13"/>
  <c r="CS86" i="13"/>
  <c r="CX85" i="13"/>
  <c r="DB39" i="41"/>
  <c r="M44" i="41"/>
  <c r="N43" i="41"/>
  <c r="BG42" i="41"/>
  <c r="BM42" i="41"/>
  <c r="CX40" i="41"/>
  <c r="CS41" i="41"/>
  <c r="CW40" i="41"/>
  <c r="CR41" i="41"/>
  <c r="DB41" i="48" l="1"/>
  <c r="L46" i="48"/>
  <c r="N45" i="48"/>
  <c r="CS87" i="13"/>
  <c r="CX86" i="13"/>
  <c r="BM44" i="48"/>
  <c r="BG44" i="48"/>
  <c r="CR87" i="13"/>
  <c r="CW86" i="13"/>
  <c r="DA86" i="13" s="1"/>
  <c r="CS43" i="48"/>
  <c r="CX42" i="48"/>
  <c r="DA40" i="41"/>
  <c r="DB40" i="41" s="1"/>
  <c r="BG88" i="13"/>
  <c r="BM88" i="13"/>
  <c r="CW42" i="48"/>
  <c r="DA42" i="48" s="1"/>
  <c r="CR43" i="48"/>
  <c r="DB84" i="13"/>
  <c r="L90" i="13"/>
  <c r="N89" i="13"/>
  <c r="CS42" i="41"/>
  <c r="CX41" i="41"/>
  <c r="CR42" i="41"/>
  <c r="CW41" i="41"/>
  <c r="DA41" i="41" s="1"/>
  <c r="M45" i="41"/>
  <c r="N44" i="41"/>
  <c r="BG43" i="41"/>
  <c r="BM43" i="41"/>
  <c r="DB42" i="48" l="1"/>
  <c r="DB86" i="13"/>
  <c r="BG45" i="48"/>
  <c r="BM45" i="48"/>
  <c r="DA43" i="48"/>
  <c r="BG89" i="13"/>
  <c r="BM89" i="13"/>
  <c r="CW43" i="48"/>
  <c r="CR44" i="48"/>
  <c r="L47" i="48"/>
  <c r="N46" i="48"/>
  <c r="L91" i="13"/>
  <c r="N90" i="13"/>
  <c r="CS88" i="13"/>
  <c r="CX87" i="13"/>
  <c r="CS44" i="48"/>
  <c r="CX43" i="48"/>
  <c r="CR88" i="13"/>
  <c r="CW87" i="13"/>
  <c r="DA87" i="13" s="1"/>
  <c r="DB41" i="41"/>
  <c r="M46" i="41"/>
  <c r="N45" i="41"/>
  <c r="CR43" i="41"/>
  <c r="CW42" i="41"/>
  <c r="CX42" i="41"/>
  <c r="CS43" i="41"/>
  <c r="BG44" i="41"/>
  <c r="BM44" i="41"/>
  <c r="DB87" i="13" l="1"/>
  <c r="BG90" i="13"/>
  <c r="BM90" i="13"/>
  <c r="CS89" i="13"/>
  <c r="CX88" i="13"/>
  <c r="L92" i="13"/>
  <c r="N91" i="13"/>
  <c r="CR89" i="13"/>
  <c r="CW88" i="13"/>
  <c r="BM46" i="48"/>
  <c r="BG46" i="48"/>
  <c r="DB43" i="48"/>
  <c r="L48" i="48"/>
  <c r="N47" i="48"/>
  <c r="CS45" i="48"/>
  <c r="CX44" i="48"/>
  <c r="DA88" i="13"/>
  <c r="CW44" i="48"/>
  <c r="CR45" i="48"/>
  <c r="DA44" i="48"/>
  <c r="DA42" i="41"/>
  <c r="DB42" i="41"/>
  <c r="CX43" i="41"/>
  <c r="CS44" i="41"/>
  <c r="M47" i="41"/>
  <c r="N46" i="41"/>
  <c r="CW43" i="41"/>
  <c r="DA43" i="41" s="1"/>
  <c r="CR44" i="41"/>
  <c r="BG45" i="41"/>
  <c r="BM45" i="41"/>
  <c r="DB44" i="48" l="1"/>
  <c r="DB88" i="13"/>
  <c r="L93" i="13"/>
  <c r="N92" i="13"/>
  <c r="CW45" i="48"/>
  <c r="CR46" i="48"/>
  <c r="CS46" i="48"/>
  <c r="CX45" i="48"/>
  <c r="CS90" i="13"/>
  <c r="CX89" i="13"/>
  <c r="DA45" i="48"/>
  <c r="BM47" i="48"/>
  <c r="BG47" i="48"/>
  <c r="CR90" i="13"/>
  <c r="CW89" i="13"/>
  <c r="DA89" i="13" s="1"/>
  <c r="L49" i="48"/>
  <c r="N48" i="48"/>
  <c r="BG91" i="13"/>
  <c r="BM91" i="13"/>
  <c r="DB43" i="41"/>
  <c r="CS45" i="41"/>
  <c r="CX44" i="41"/>
  <c r="CR45" i="41"/>
  <c r="CW44" i="41"/>
  <c r="DA44" i="41" s="1"/>
  <c r="BG46" i="41"/>
  <c r="BM46" i="41"/>
  <c r="N47" i="41"/>
  <c r="M48" i="41"/>
  <c r="DB89" i="13" l="1"/>
  <c r="DB45" i="48"/>
  <c r="CR91" i="13"/>
  <c r="CW90" i="13"/>
  <c r="BM48" i="48"/>
  <c r="BG48" i="48"/>
  <c r="N49" i="48"/>
  <c r="L50" i="48"/>
  <c r="BG92" i="13"/>
  <c r="BM92" i="13"/>
  <c r="L94" i="13"/>
  <c r="N93" i="13"/>
  <c r="CS91" i="13"/>
  <c r="CX90" i="13"/>
  <c r="DA90" i="13" s="1"/>
  <c r="CR47" i="48"/>
  <c r="CW46" i="48"/>
  <c r="DA46" i="48" s="1"/>
  <c r="CX46" i="48"/>
  <c r="CS47" i="48"/>
  <c r="DB44" i="41"/>
  <c r="BG47" i="41"/>
  <c r="BM47" i="41"/>
  <c r="CX45" i="41"/>
  <c r="CS46" i="41"/>
  <c r="M49" i="41"/>
  <c r="N48" i="41"/>
  <c r="CW45" i="41"/>
  <c r="CR46" i="41"/>
  <c r="DB46" i="48" l="1"/>
  <c r="DB90" i="13"/>
  <c r="BG49" i="48"/>
  <c r="BM49" i="48"/>
  <c r="BG93" i="13"/>
  <c r="BM93" i="13"/>
  <c r="L95" i="13"/>
  <c r="N94" i="13"/>
  <c r="CR48" i="48"/>
  <c r="CW47" i="48"/>
  <c r="DA47" i="48" s="1"/>
  <c r="CS48" i="48"/>
  <c r="CX47" i="48"/>
  <c r="CS92" i="13"/>
  <c r="CX91" i="13"/>
  <c r="CR92" i="13"/>
  <c r="CW91" i="13"/>
  <c r="DA45" i="41"/>
  <c r="DB45" i="41" s="1"/>
  <c r="N50" i="48"/>
  <c r="L51" i="48"/>
  <c r="DA91" i="13"/>
  <c r="M50" i="41"/>
  <c r="N49" i="41"/>
  <c r="CR47" i="41"/>
  <c r="CW46" i="41"/>
  <c r="BG48" i="41"/>
  <c r="BM48" i="41"/>
  <c r="CX46" i="41"/>
  <c r="CS47" i="41"/>
  <c r="DB47" i="48" l="1"/>
  <c r="N95" i="13"/>
  <c r="L96" i="13"/>
  <c r="CS93" i="13"/>
  <c r="CX92" i="13"/>
  <c r="CR93" i="13"/>
  <c r="CW92" i="13"/>
  <c r="CX48" i="48"/>
  <c r="CS49" i="48"/>
  <c r="DA92" i="13"/>
  <c r="CW48" i="48"/>
  <c r="DA48" i="48" s="1"/>
  <c r="CR49" i="48"/>
  <c r="L52" i="48"/>
  <c r="N51" i="48"/>
  <c r="DB91" i="13"/>
  <c r="DA46" i="41"/>
  <c r="BG50" i="48"/>
  <c r="BM50" i="48"/>
  <c r="BG94" i="13"/>
  <c r="BM94" i="13"/>
  <c r="DB46" i="41"/>
  <c r="CW47" i="41"/>
  <c r="DA47" i="41" s="1"/>
  <c r="CR48" i="41"/>
  <c r="M51" i="41"/>
  <c r="N50" i="41"/>
  <c r="CS48" i="41"/>
  <c r="CX47" i="41"/>
  <c r="BG49" i="41"/>
  <c r="BM49" i="41"/>
  <c r="DB48" i="48" l="1"/>
  <c r="DB92" i="13"/>
  <c r="CS94" i="13"/>
  <c r="CX93" i="13"/>
  <c r="L53" i="48"/>
  <c r="N52" i="48"/>
  <c r="CR94" i="13"/>
  <c r="CW93" i="13"/>
  <c r="BG51" i="48"/>
  <c r="BM51" i="48"/>
  <c r="CX49" i="48"/>
  <c r="CS50" i="48"/>
  <c r="L97" i="13"/>
  <c r="N96" i="13"/>
  <c r="CW49" i="48"/>
  <c r="DA49" i="48" s="1"/>
  <c r="CR50" i="48"/>
  <c r="DA93" i="13"/>
  <c r="BG95" i="13"/>
  <c r="BM95" i="13"/>
  <c r="DB47" i="41"/>
  <c r="CR49" i="41"/>
  <c r="CW48" i="41"/>
  <c r="DA48" i="41" s="1"/>
  <c r="BG50" i="41"/>
  <c r="BM50" i="41"/>
  <c r="M52" i="41"/>
  <c r="N51" i="41"/>
  <c r="CS49" i="41"/>
  <c r="CX48" i="41"/>
  <c r="DB49" i="48" l="1"/>
  <c r="CS95" i="13"/>
  <c r="CX94" i="13"/>
  <c r="L54" i="48"/>
  <c r="N53" i="48"/>
  <c r="BG96" i="13"/>
  <c r="BM96" i="13"/>
  <c r="CR95" i="13"/>
  <c r="CW94" i="13"/>
  <c r="L98" i="13"/>
  <c r="N97" i="13"/>
  <c r="CS51" i="48"/>
  <c r="CX50" i="48"/>
  <c r="DB93" i="13"/>
  <c r="CW50" i="48"/>
  <c r="DA50" i="48" s="1"/>
  <c r="CR51" i="48"/>
  <c r="DA94" i="13"/>
  <c r="BM52" i="48"/>
  <c r="BG52" i="48"/>
  <c r="DB48" i="41"/>
  <c r="BG51" i="41"/>
  <c r="BM51" i="41"/>
  <c r="M53" i="41"/>
  <c r="N52" i="41"/>
  <c r="CW49" i="41"/>
  <c r="DA49" i="41" s="1"/>
  <c r="CR50" i="41"/>
  <c r="CS50" i="41"/>
  <c r="CX49" i="41"/>
  <c r="DB50" i="48" l="1"/>
  <c r="BM53" i="48"/>
  <c r="BG53" i="48"/>
  <c r="DB94" i="13"/>
  <c r="L55" i="48"/>
  <c r="N54" i="48"/>
  <c r="CR52" i="48"/>
  <c r="CW51" i="48"/>
  <c r="CX95" i="13"/>
  <c r="CS96" i="13"/>
  <c r="CR96" i="13"/>
  <c r="CW95" i="13"/>
  <c r="DA95" i="13" s="1"/>
  <c r="CS52" i="48"/>
  <c r="CX51" i="48"/>
  <c r="DA51" i="48"/>
  <c r="BG97" i="13"/>
  <c r="BM97" i="13"/>
  <c r="L99" i="13"/>
  <c r="N98" i="13"/>
  <c r="DB49" i="41"/>
  <c r="N53" i="41"/>
  <c r="M54" i="41"/>
  <c r="CR51" i="41"/>
  <c r="CW50" i="41"/>
  <c r="DA50" i="41" s="1"/>
  <c r="BG52" i="41"/>
  <c r="BM52" i="41"/>
  <c r="CX50" i="41"/>
  <c r="CS51" i="41"/>
  <c r="DB95" i="13" l="1"/>
  <c r="CR97" i="13"/>
  <c r="CW96" i="13"/>
  <c r="N55" i="48"/>
  <c r="L56" i="48"/>
  <c r="DB51" i="48"/>
  <c r="DA96" i="13"/>
  <c r="CR53" i="48"/>
  <c r="CW52" i="48"/>
  <c r="DA52" i="48" s="1"/>
  <c r="CX52" i="48"/>
  <c r="CS53" i="48"/>
  <c r="BG98" i="13"/>
  <c r="BM98" i="13"/>
  <c r="L100" i="13"/>
  <c r="N99" i="13"/>
  <c r="CX96" i="13"/>
  <c r="CS97" i="13"/>
  <c r="BM54" i="48"/>
  <c r="BG54" i="48"/>
  <c r="DB50" i="41"/>
  <c r="CS52" i="41"/>
  <c r="CX51" i="41"/>
  <c r="BG53" i="41"/>
  <c r="BM53" i="41"/>
  <c r="CR52" i="41"/>
  <c r="CW51" i="41"/>
  <c r="DA51" i="41" s="1"/>
  <c r="M55" i="41"/>
  <c r="N54" i="41"/>
  <c r="DB52" i="48" l="1"/>
  <c r="CX53" i="48"/>
  <c r="CS54" i="48"/>
  <c r="CX97" i="13"/>
  <c r="CS98" i="13"/>
  <c r="L101" i="13"/>
  <c r="N100" i="13"/>
  <c r="BG99" i="13"/>
  <c r="BM99" i="13"/>
  <c r="DB96" i="13"/>
  <c r="N56" i="48"/>
  <c r="L57" i="48"/>
  <c r="CR98" i="13"/>
  <c r="CW97" i="13"/>
  <c r="DA97" i="13" s="1"/>
  <c r="CW53" i="48"/>
  <c r="DA53" i="48" s="1"/>
  <c r="CR54" i="48"/>
  <c r="BG55" i="48"/>
  <c r="BM55" i="48"/>
  <c r="DB51" i="41"/>
  <c r="CS53" i="41"/>
  <c r="CX52" i="41"/>
  <c r="CR53" i="41"/>
  <c r="CW52" i="41"/>
  <c r="DA52" i="41" s="1"/>
  <c r="BG54" i="41"/>
  <c r="BM54" i="41"/>
  <c r="N55" i="41"/>
  <c r="M56" i="41"/>
  <c r="DB53" i="48" l="1"/>
  <c r="DB97" i="13"/>
  <c r="CX98" i="13"/>
  <c r="CS99" i="13"/>
  <c r="CX54" i="48"/>
  <c r="CS55" i="48"/>
  <c r="DA98" i="13"/>
  <c r="CR99" i="13"/>
  <c r="CW98" i="13"/>
  <c r="CW54" i="48"/>
  <c r="DA54" i="48" s="1"/>
  <c r="CR55" i="48"/>
  <c r="L58" i="48"/>
  <c r="N57" i="48"/>
  <c r="BG56" i="48"/>
  <c r="BM56" i="48"/>
  <c r="BG100" i="13"/>
  <c r="BM100" i="13"/>
  <c r="L102" i="13"/>
  <c r="N101" i="13"/>
  <c r="DB52" i="41"/>
  <c r="N56" i="41"/>
  <c r="M57" i="41"/>
  <c r="CS54" i="41"/>
  <c r="CX53" i="41"/>
  <c r="BG55" i="41"/>
  <c r="BM55" i="41"/>
  <c r="CR54" i="41"/>
  <c r="CW53" i="41"/>
  <c r="DA53" i="41" s="1"/>
  <c r="DB54" i="48" l="1"/>
  <c r="CW55" i="48"/>
  <c r="CR56" i="48"/>
  <c r="DB98" i="13"/>
  <c r="BG101" i="13"/>
  <c r="BM101" i="13"/>
  <c r="L103" i="13"/>
  <c r="N102" i="13"/>
  <c r="BG57" i="48"/>
  <c r="BM57" i="48"/>
  <c r="L59" i="48"/>
  <c r="N58" i="48"/>
  <c r="CX99" i="13"/>
  <c r="CS100" i="13"/>
  <c r="CR100" i="13"/>
  <c r="CW99" i="13"/>
  <c r="DA99" i="13" s="1"/>
  <c r="CX55" i="48"/>
  <c r="CS56" i="48"/>
  <c r="DA55" i="48"/>
  <c r="N57" i="41"/>
  <c r="M58" i="41"/>
  <c r="CX54" i="41"/>
  <c r="CS55" i="41"/>
  <c r="CW54" i="41"/>
  <c r="DA54" i="41" s="1"/>
  <c r="CR55" i="41"/>
  <c r="BG56" i="41"/>
  <c r="BM56" i="41"/>
  <c r="DB53" i="41"/>
  <c r="DB99" i="13" l="1"/>
  <c r="DB55" i="48"/>
  <c r="BM58" i="48"/>
  <c r="BG58" i="48"/>
  <c r="CX100" i="13"/>
  <c r="CS101" i="13"/>
  <c r="L60" i="48"/>
  <c r="N59" i="48"/>
  <c r="CR101" i="13"/>
  <c r="CW100" i="13"/>
  <c r="CX56" i="48"/>
  <c r="CS57" i="48"/>
  <c r="CW56" i="48"/>
  <c r="DA56" i="48" s="1"/>
  <c r="CR57" i="48"/>
  <c r="BG102" i="13"/>
  <c r="BM102" i="13"/>
  <c r="DA100" i="13"/>
  <c r="N103" i="13"/>
  <c r="L104" i="13"/>
  <c r="DB54" i="41"/>
  <c r="M59" i="41"/>
  <c r="N58" i="41"/>
  <c r="CR56" i="41"/>
  <c r="CW55" i="41"/>
  <c r="DA55" i="41" s="1"/>
  <c r="BG57" i="41"/>
  <c r="BM57" i="41"/>
  <c r="CX55" i="41"/>
  <c r="CS56" i="41"/>
  <c r="DB56" i="48" l="1"/>
  <c r="DB100" i="13"/>
  <c r="CR58" i="48"/>
  <c r="CW57" i="48"/>
  <c r="CX101" i="13"/>
  <c r="CS102" i="13"/>
  <c r="CX57" i="48"/>
  <c r="CS58" i="48"/>
  <c r="CR102" i="13"/>
  <c r="CW101" i="13"/>
  <c r="DA101" i="13" s="1"/>
  <c r="BG59" i="48"/>
  <c r="BM59" i="48"/>
  <c r="N60" i="48"/>
  <c r="L61" i="48"/>
  <c r="BG103" i="13"/>
  <c r="BM103" i="13"/>
  <c r="L105" i="13"/>
  <c r="N104" i="13"/>
  <c r="DA57" i="48"/>
  <c r="DB55" i="41"/>
  <c r="M60" i="41"/>
  <c r="N59" i="41"/>
  <c r="CW56" i="41"/>
  <c r="DA56" i="41" s="1"/>
  <c r="CR57" i="41"/>
  <c r="BG58" i="41"/>
  <c r="BM58" i="41"/>
  <c r="CS57" i="41"/>
  <c r="CX56" i="41"/>
  <c r="DB101" i="13" l="1"/>
  <c r="CX102" i="13"/>
  <c r="CS103" i="13"/>
  <c r="CR103" i="13"/>
  <c r="CW102" i="13"/>
  <c r="N61" i="48"/>
  <c r="L62" i="48"/>
  <c r="N62" i="48" s="1"/>
  <c r="DA102" i="13"/>
  <c r="BG60" i="48"/>
  <c r="BM60" i="48"/>
  <c r="BM104" i="13"/>
  <c r="BG104" i="13"/>
  <c r="CS59" i="48"/>
  <c r="CX58" i="48"/>
  <c r="DB57" i="48"/>
  <c r="L106" i="13"/>
  <c r="N105" i="13"/>
  <c r="CR59" i="48"/>
  <c r="CW58" i="48"/>
  <c r="DA58" i="48" s="1"/>
  <c r="DB56" i="41"/>
  <c r="M61" i="41"/>
  <c r="N60" i="41"/>
  <c r="CX57" i="41"/>
  <c r="CS58" i="41"/>
  <c r="CR58" i="41"/>
  <c r="CW57" i="41"/>
  <c r="DA57" i="41" s="1"/>
  <c r="BG59" i="41"/>
  <c r="BM59" i="41"/>
  <c r="DB58" i="48" l="1"/>
  <c r="DB102" i="13"/>
  <c r="BM105" i="13"/>
  <c r="BG105" i="13"/>
  <c r="L107" i="13"/>
  <c r="N106" i="13"/>
  <c r="BG62" i="48"/>
  <c r="CF58" i="48" s="1"/>
  <c r="BM62" i="48"/>
  <c r="CF57" i="48"/>
  <c r="CR104" i="13"/>
  <c r="CW103" i="13"/>
  <c r="BM61" i="48"/>
  <c r="BG61" i="48"/>
  <c r="CX103" i="13"/>
  <c r="CS104" i="13"/>
  <c r="CS60" i="48"/>
  <c r="CG60" i="48"/>
  <c r="CX59" i="48"/>
  <c r="CG56" i="48"/>
  <c r="CF60" i="48"/>
  <c r="CW59" i="48"/>
  <c r="DA59" i="48" s="1"/>
  <c r="CR60" i="48"/>
  <c r="CF56" i="48"/>
  <c r="DB57" i="41"/>
  <c r="CS59" i="41"/>
  <c r="CX58" i="41"/>
  <c r="CW58" i="41"/>
  <c r="DA58" i="41" s="1"/>
  <c r="CR59" i="41"/>
  <c r="M62" i="41"/>
  <c r="N61" i="41"/>
  <c r="BG60" i="41"/>
  <c r="BM60" i="41"/>
  <c r="DB59" i="48" l="1"/>
  <c r="CX104" i="13"/>
  <c r="CS105" i="13"/>
  <c r="CX61" i="48"/>
  <c r="CS62" i="48"/>
  <c r="CG62" i="48"/>
  <c r="CG6" i="48"/>
  <c r="CG3" i="48"/>
  <c r="CG4" i="48"/>
  <c r="CG8" i="48"/>
  <c r="CG7" i="48"/>
  <c r="CG9" i="48"/>
  <c r="CG5" i="48"/>
  <c r="CG11" i="48"/>
  <c r="CG12" i="48"/>
  <c r="CG10" i="48"/>
  <c r="CG13" i="48"/>
  <c r="CG14" i="48"/>
  <c r="CG15" i="48"/>
  <c r="CG17" i="48"/>
  <c r="CG16" i="48"/>
  <c r="CG18" i="48"/>
  <c r="CG20" i="48"/>
  <c r="CG19" i="48"/>
  <c r="CG24" i="48"/>
  <c r="CG22" i="48"/>
  <c r="CG21" i="48"/>
  <c r="CG23" i="48"/>
  <c r="CG26" i="48"/>
  <c r="CG25" i="48"/>
  <c r="CG29" i="48"/>
  <c r="CG27" i="48"/>
  <c r="CG28" i="48"/>
  <c r="CG30" i="48"/>
  <c r="CG31" i="48"/>
  <c r="CG32" i="48"/>
  <c r="CG33" i="48"/>
  <c r="CG34" i="48"/>
  <c r="CG35" i="48"/>
  <c r="CG36" i="48"/>
  <c r="CG39" i="48"/>
  <c r="CG37" i="48"/>
  <c r="CG38" i="48"/>
  <c r="CG41" i="48"/>
  <c r="CG40" i="48"/>
  <c r="CG43" i="48"/>
  <c r="CG45" i="48"/>
  <c r="CG42" i="48"/>
  <c r="CG44" i="48"/>
  <c r="CG46" i="48"/>
  <c r="CG47" i="48"/>
  <c r="CG48" i="48"/>
  <c r="CG51" i="48"/>
  <c r="CG49" i="48"/>
  <c r="CG50" i="48"/>
  <c r="CG53" i="48"/>
  <c r="CG52" i="48"/>
  <c r="CG54" i="48"/>
  <c r="CW60" i="48"/>
  <c r="CF61" i="48"/>
  <c r="CR61" i="48"/>
  <c r="DA61" i="48" s="1"/>
  <c r="DB61" i="48" s="1"/>
  <c r="CF59" i="48"/>
  <c r="CF55" i="48"/>
  <c r="CW61" i="48"/>
  <c r="CR62" i="48"/>
  <c r="DA62" i="48" s="1"/>
  <c r="DB62" i="48" s="1"/>
  <c r="CF62" i="48"/>
  <c r="CF5" i="48"/>
  <c r="CF3" i="48"/>
  <c r="CF4" i="48"/>
  <c r="CF6" i="48"/>
  <c r="CF9" i="48"/>
  <c r="CF8" i="48"/>
  <c r="CF11" i="48"/>
  <c r="CF7" i="48"/>
  <c r="CF12" i="48"/>
  <c r="CF10" i="48"/>
  <c r="CF13" i="48"/>
  <c r="CF14" i="48"/>
  <c r="CF16" i="48"/>
  <c r="CF15" i="48"/>
  <c r="CF19" i="48"/>
  <c r="CF18" i="48"/>
  <c r="CF17" i="48"/>
  <c r="CF20" i="48"/>
  <c r="CF22" i="48"/>
  <c r="CF23" i="48"/>
  <c r="CF24" i="48"/>
  <c r="CF21" i="48"/>
  <c r="CF26" i="48"/>
  <c r="CF25" i="48"/>
  <c r="CF28" i="48"/>
  <c r="CF29" i="48"/>
  <c r="CF27" i="48"/>
  <c r="CF31" i="48"/>
  <c r="CF33" i="48"/>
  <c r="CF30" i="48"/>
  <c r="CF32" i="48"/>
  <c r="CF34" i="48"/>
  <c r="CF36" i="48"/>
  <c r="CF39" i="48"/>
  <c r="CF35" i="48"/>
  <c r="CF37" i="48"/>
  <c r="CF41" i="48"/>
  <c r="CF38" i="48"/>
  <c r="CF40" i="48"/>
  <c r="CF42" i="48"/>
  <c r="CF46" i="48"/>
  <c r="CF43" i="48"/>
  <c r="CF44" i="48"/>
  <c r="CF45" i="48"/>
  <c r="CF48" i="48"/>
  <c r="CF47" i="48"/>
  <c r="CF49" i="48"/>
  <c r="CF52" i="48"/>
  <c r="CF50" i="48"/>
  <c r="CF51" i="48"/>
  <c r="CF53" i="48"/>
  <c r="CF54" i="48"/>
  <c r="CG61" i="48"/>
  <c r="CX60" i="48"/>
  <c r="CS61" i="48"/>
  <c r="CG59" i="48"/>
  <c r="CG55" i="48"/>
  <c r="CG57" i="48"/>
  <c r="BM106" i="13"/>
  <c r="BG106" i="13"/>
  <c r="CG58" i="48"/>
  <c r="L108" i="13"/>
  <c r="N107" i="13"/>
  <c r="DA60" i="48"/>
  <c r="DA103" i="13"/>
  <c r="CR105" i="13"/>
  <c r="CW104" i="13"/>
  <c r="DA104" i="13" s="1"/>
  <c r="DB104" i="13" s="1"/>
  <c r="DB58" i="41"/>
  <c r="CR60" i="41"/>
  <c r="CW59" i="41"/>
  <c r="DA59" i="41" s="1"/>
  <c r="BG61" i="41"/>
  <c r="BM61" i="41"/>
  <c r="CX59" i="41"/>
  <c r="CS60" i="41"/>
  <c r="N62" i="41"/>
  <c r="M63" i="41"/>
  <c r="N30" i="37"/>
  <c r="M30" i="37"/>
  <c r="CX105" i="13" l="1"/>
  <c r="CS106" i="13"/>
  <c r="DB103" i="13"/>
  <c r="DB60" i="48"/>
  <c r="BM107" i="13"/>
  <c r="BG107" i="13"/>
  <c r="L109" i="13"/>
  <c r="N108" i="13"/>
  <c r="CR106" i="13"/>
  <c r="CW105" i="13"/>
  <c r="DA105" i="13" s="1"/>
  <c r="BG62" i="41"/>
  <c r="BM62" i="41"/>
  <c r="CW60" i="41"/>
  <c r="CR61" i="41"/>
  <c r="DB59" i="41"/>
  <c r="N63" i="41"/>
  <c r="M64" i="41"/>
  <c r="CX60" i="41"/>
  <c r="CS61" i="41"/>
  <c r="O30" i="37"/>
  <c r="DB105" i="13" l="1"/>
  <c r="BM108" i="13"/>
  <c r="BG108" i="13"/>
  <c r="L110" i="13"/>
  <c r="N109" i="13"/>
  <c r="CR107" i="13"/>
  <c r="CW106" i="13"/>
  <c r="DA60" i="41"/>
  <c r="CX106" i="13"/>
  <c r="CS107" i="13"/>
  <c r="DB60" i="41"/>
  <c r="M65" i="41"/>
  <c r="N64" i="41"/>
  <c r="BG63" i="41"/>
  <c r="BM63" i="41"/>
  <c r="CS62" i="41"/>
  <c r="CX61" i="41"/>
  <c r="DA61" i="41"/>
  <c r="CR62" i="41"/>
  <c r="CW61" i="41"/>
  <c r="DA106" i="13" l="1"/>
  <c r="BM109" i="13"/>
  <c r="BG109" i="13"/>
  <c r="L111" i="13"/>
  <c r="N110" i="13"/>
  <c r="CR108" i="13"/>
  <c r="CW107" i="13"/>
  <c r="CX107" i="13"/>
  <c r="CS108" i="13"/>
  <c r="DA107" i="13"/>
  <c r="DB107" i="13" s="1"/>
  <c r="CX62" i="41"/>
  <c r="CS63" i="41"/>
  <c r="BG64" i="41"/>
  <c r="BM64" i="41"/>
  <c r="DB61" i="41"/>
  <c r="N65" i="41"/>
  <c r="M66" i="41"/>
  <c r="CW62" i="41"/>
  <c r="DA62" i="41" s="1"/>
  <c r="CR63" i="41"/>
  <c r="BM110" i="13" l="1"/>
  <c r="BG110" i="13"/>
  <c r="N111" i="13"/>
  <c r="L112" i="13"/>
  <c r="CR109" i="13"/>
  <c r="CW108" i="13"/>
  <c r="DA108" i="13" s="1"/>
  <c r="CX108" i="13"/>
  <c r="CS109" i="13"/>
  <c r="DB106" i="13"/>
  <c r="DB62" i="41"/>
  <c r="CX63" i="41"/>
  <c r="CS64" i="41"/>
  <c r="CR64" i="41"/>
  <c r="CW63" i="41"/>
  <c r="DA63" i="41" s="1"/>
  <c r="BG65" i="41"/>
  <c r="BM65" i="41"/>
  <c r="M67" i="41"/>
  <c r="N66" i="41"/>
  <c r="DB108" i="13" l="1"/>
  <c r="L113" i="13"/>
  <c r="N112" i="13"/>
  <c r="BM111" i="13"/>
  <c r="BG111" i="13"/>
  <c r="CR110" i="13"/>
  <c r="CW109" i="13"/>
  <c r="DA109" i="13" s="1"/>
  <c r="CX109" i="13"/>
  <c r="CS110" i="13"/>
  <c r="DB63" i="41"/>
  <c r="CR65" i="41"/>
  <c r="CW64" i="41"/>
  <c r="M68" i="41"/>
  <c r="N67" i="41"/>
  <c r="CS65" i="41"/>
  <c r="CX64" i="41"/>
  <c r="BG66" i="41"/>
  <c r="BM66" i="41"/>
  <c r="DB109" i="13" l="1"/>
  <c r="CR111" i="13"/>
  <c r="CW110" i="13"/>
  <c r="DA110" i="13" s="1"/>
  <c r="CX110" i="13"/>
  <c r="CS111" i="13"/>
  <c r="DA64" i="41"/>
  <c r="DB64" i="41" s="1"/>
  <c r="BM112" i="13"/>
  <c r="BG112" i="13"/>
  <c r="L114" i="13"/>
  <c r="N113" i="13"/>
  <c r="CW65" i="41"/>
  <c r="CR66" i="41"/>
  <c r="M69" i="41"/>
  <c r="N68" i="41"/>
  <c r="CX65" i="41"/>
  <c r="CS66" i="41"/>
  <c r="BG67" i="41"/>
  <c r="BM67" i="41"/>
  <c r="DB110" i="13" l="1"/>
  <c r="DA65" i="41"/>
  <c r="BM113" i="13"/>
  <c r="BG113" i="13"/>
  <c r="L115" i="13"/>
  <c r="N114" i="13"/>
  <c r="CW111" i="13"/>
  <c r="DA111" i="13" s="1"/>
  <c r="CR112" i="13"/>
  <c r="CX111" i="13"/>
  <c r="CS112" i="13"/>
  <c r="DB65" i="41"/>
  <c r="CR67" i="41"/>
  <c r="CW66" i="41"/>
  <c r="DA66" i="41" s="1"/>
  <c r="M70" i="41"/>
  <c r="N69" i="41"/>
  <c r="CS67" i="41"/>
  <c r="CX66" i="41"/>
  <c r="BG68" i="41"/>
  <c r="BM68" i="41"/>
  <c r="BM114" i="13" l="1"/>
  <c r="BG114" i="13"/>
  <c r="L116" i="13"/>
  <c r="N115" i="13"/>
  <c r="CW112" i="13"/>
  <c r="DA112" i="13" s="1"/>
  <c r="CR113" i="13"/>
  <c r="CX112" i="13"/>
  <c r="CS113" i="13"/>
  <c r="DB111" i="13"/>
  <c r="DB66" i="41"/>
  <c r="CW67" i="41"/>
  <c r="CR68" i="41"/>
  <c r="BG69" i="41"/>
  <c r="BM69" i="41"/>
  <c r="CS68" i="41"/>
  <c r="CX67" i="41"/>
  <c r="M71" i="41"/>
  <c r="N70" i="41"/>
  <c r="DB112" i="13" l="1"/>
  <c r="DA67" i="41"/>
  <c r="BM115" i="13"/>
  <c r="BG115" i="13"/>
  <c r="L117" i="13"/>
  <c r="N116" i="13"/>
  <c r="CW113" i="13"/>
  <c r="DA113" i="13" s="1"/>
  <c r="CR114" i="13"/>
  <c r="CX113" i="13"/>
  <c r="CS114" i="13"/>
  <c r="DB67" i="41"/>
  <c r="CR69" i="41"/>
  <c r="CW68" i="41"/>
  <c r="BG70" i="41"/>
  <c r="BM70" i="41"/>
  <c r="M72" i="41"/>
  <c r="N71" i="41"/>
  <c r="CS69" i="41"/>
  <c r="CX68" i="41"/>
  <c r="DA68" i="41" s="1"/>
  <c r="DB113" i="13" l="1"/>
  <c r="BM116" i="13"/>
  <c r="BG116" i="13"/>
  <c r="L118" i="13"/>
  <c r="N117" i="13"/>
  <c r="CW114" i="13"/>
  <c r="DA114" i="13" s="1"/>
  <c r="CR115" i="13"/>
  <c r="CX114" i="13"/>
  <c r="CS115" i="13"/>
  <c r="DB68" i="41"/>
  <c r="BG71" i="41"/>
  <c r="BM71" i="41"/>
  <c r="M73" i="41"/>
  <c r="N72" i="41"/>
  <c r="CW69" i="41"/>
  <c r="CR70" i="41"/>
  <c r="CS70" i="41"/>
  <c r="CX69" i="41"/>
  <c r="DB114" i="13" l="1"/>
  <c r="DA69" i="41"/>
  <c r="BM117" i="13"/>
  <c r="BG117" i="13"/>
  <c r="L119" i="13"/>
  <c r="N118" i="13"/>
  <c r="CW115" i="13"/>
  <c r="DA115" i="13" s="1"/>
  <c r="CR116" i="13"/>
  <c r="CX115" i="13"/>
  <c r="CS116" i="13"/>
  <c r="DB69" i="41"/>
  <c r="N73" i="41"/>
  <c r="M74" i="41"/>
  <c r="BG72" i="41"/>
  <c r="BM72" i="41"/>
  <c r="CS71" i="41"/>
  <c r="CX70" i="41"/>
  <c r="CR71" i="41"/>
  <c r="CW70" i="41"/>
  <c r="DA70" i="41" s="1"/>
  <c r="DB115" i="13" l="1"/>
  <c r="BM118" i="13"/>
  <c r="BG118" i="13"/>
  <c r="N119" i="13"/>
  <c r="L120" i="13"/>
  <c r="CW116" i="13"/>
  <c r="DA116" i="13" s="1"/>
  <c r="CR117" i="13"/>
  <c r="CX116" i="13"/>
  <c r="CS117" i="13"/>
  <c r="DB70" i="41"/>
  <c r="CS72" i="41"/>
  <c r="CX71" i="41"/>
  <c r="M75" i="41"/>
  <c r="N74" i="41"/>
  <c r="BG73" i="41"/>
  <c r="BM73" i="41"/>
  <c r="CW71" i="41"/>
  <c r="DA71" i="41" s="1"/>
  <c r="CR72" i="41"/>
  <c r="DB116" i="13" l="1"/>
  <c r="N120" i="13"/>
  <c r="L121" i="13"/>
  <c r="BM119" i="13"/>
  <c r="BG119" i="13"/>
  <c r="CW117" i="13"/>
  <c r="DA117" i="13" s="1"/>
  <c r="CR118" i="13"/>
  <c r="CX117" i="13"/>
  <c r="CS118" i="13"/>
  <c r="DB71" i="41"/>
  <c r="CR73" i="41"/>
  <c r="CW72" i="41"/>
  <c r="CS73" i="41"/>
  <c r="CX72" i="41"/>
  <c r="BG74" i="41"/>
  <c r="BM74" i="41"/>
  <c r="M76" i="41"/>
  <c r="N75" i="41"/>
  <c r="DB117" i="13" l="1"/>
  <c r="CW118" i="13"/>
  <c r="DA118" i="13" s="1"/>
  <c r="CR119" i="13"/>
  <c r="DA72" i="41"/>
  <c r="CX118" i="13"/>
  <c r="CS119" i="13"/>
  <c r="N121" i="13"/>
  <c r="L122" i="13"/>
  <c r="BG120" i="13"/>
  <c r="BM120" i="13"/>
  <c r="DB72" i="41"/>
  <c r="CX73" i="41"/>
  <c r="DA73" i="41" s="1"/>
  <c r="CS74" i="41"/>
  <c r="CW73" i="41"/>
  <c r="CR74" i="41"/>
  <c r="BG75" i="41"/>
  <c r="BM75" i="41"/>
  <c r="M77" i="41"/>
  <c r="N76" i="41"/>
  <c r="DB118" i="13" l="1"/>
  <c r="CW119" i="13"/>
  <c r="CR120" i="13"/>
  <c r="DA119" i="13"/>
  <c r="CX119" i="13"/>
  <c r="CS120" i="13"/>
  <c r="N122" i="13"/>
  <c r="L123" i="13"/>
  <c r="BG121" i="13"/>
  <c r="BM121" i="13"/>
  <c r="CR75" i="41"/>
  <c r="CW74" i="41"/>
  <c r="DA74" i="41" s="1"/>
  <c r="BG76" i="41"/>
  <c r="BM76" i="41"/>
  <c r="M78" i="41"/>
  <c r="N77" i="41"/>
  <c r="DB73" i="41"/>
  <c r="CX74" i="41"/>
  <c r="CS75" i="41"/>
  <c r="BG122" i="13" l="1"/>
  <c r="BM122" i="13"/>
  <c r="DB119" i="13"/>
  <c r="CW120" i="13"/>
  <c r="DA120" i="13" s="1"/>
  <c r="CR121" i="13"/>
  <c r="CX120" i="13"/>
  <c r="CS121" i="13"/>
  <c r="N123" i="13"/>
  <c r="L124" i="13"/>
  <c r="DB74" i="41"/>
  <c r="CS76" i="41"/>
  <c r="CX75" i="41"/>
  <c r="CR76" i="41"/>
  <c r="CW75" i="41"/>
  <c r="DA75" i="41"/>
  <c r="BG77" i="41"/>
  <c r="BM77" i="41"/>
  <c r="M79" i="41"/>
  <c r="N78" i="41"/>
  <c r="DB120" i="13" l="1"/>
  <c r="N124" i="13"/>
  <c r="L125" i="13"/>
  <c r="BG123" i="13"/>
  <c r="BM123" i="13"/>
  <c r="CX121" i="13"/>
  <c r="CS122" i="13"/>
  <c r="CW121" i="13"/>
  <c r="DA121" i="13" s="1"/>
  <c r="CR122" i="13"/>
  <c r="DB75" i="41"/>
  <c r="N79" i="41"/>
  <c r="M80" i="41"/>
  <c r="CW76" i="41"/>
  <c r="DA76" i="41" s="1"/>
  <c r="CR77" i="41"/>
  <c r="BG78" i="41"/>
  <c r="BM78" i="41"/>
  <c r="CX76" i="41"/>
  <c r="CS77" i="41"/>
  <c r="DB121" i="13" l="1"/>
  <c r="CX122" i="13"/>
  <c r="CS123" i="13"/>
  <c r="CW122" i="13"/>
  <c r="DA122" i="13" s="1"/>
  <c r="CR123" i="13"/>
  <c r="N125" i="13"/>
  <c r="L126" i="13"/>
  <c r="BG124" i="13"/>
  <c r="BM124" i="13"/>
  <c r="DB76" i="41"/>
  <c r="M81" i="41"/>
  <c r="N80" i="41"/>
  <c r="BG79" i="41"/>
  <c r="BM79" i="41"/>
  <c r="CS78" i="41"/>
  <c r="CX77" i="41"/>
  <c r="CR78" i="41"/>
  <c r="CW77" i="41"/>
  <c r="DA77" i="41" s="1"/>
  <c r="DB122" i="13" l="1"/>
  <c r="BG125" i="13"/>
  <c r="BM125" i="13"/>
  <c r="CX123" i="13"/>
  <c r="CS124" i="13"/>
  <c r="CW123" i="13"/>
  <c r="DA123" i="13" s="1"/>
  <c r="CR124" i="13"/>
  <c r="N126" i="13"/>
  <c r="L127" i="13"/>
  <c r="DB77" i="41"/>
  <c r="CX78" i="41"/>
  <c r="CS79" i="41"/>
  <c r="CW78" i="41"/>
  <c r="DA78" i="41" s="1"/>
  <c r="CR79" i="41"/>
  <c r="M82" i="41"/>
  <c r="N81" i="41"/>
  <c r="BG80" i="41"/>
  <c r="BM80" i="41"/>
  <c r="DB123" i="13" l="1"/>
  <c r="N127" i="13"/>
  <c r="L128" i="13"/>
  <c r="CX124" i="13"/>
  <c r="CS125" i="13"/>
  <c r="BG126" i="13"/>
  <c r="BM126" i="13"/>
  <c r="CW124" i="13"/>
  <c r="DA124" i="13" s="1"/>
  <c r="CR125" i="13"/>
  <c r="DB78" i="41"/>
  <c r="BG81" i="41"/>
  <c r="BM81" i="41"/>
  <c r="N82" i="41"/>
  <c r="M83" i="41"/>
  <c r="CR80" i="41"/>
  <c r="CW79" i="41"/>
  <c r="DA79" i="41" s="1"/>
  <c r="CX79" i="41"/>
  <c r="CS80" i="41"/>
  <c r="DB124" i="13" l="1"/>
  <c r="CX125" i="13"/>
  <c r="DA125" i="13" s="1"/>
  <c r="CS126" i="13"/>
  <c r="CW125" i="13"/>
  <c r="CR126" i="13"/>
  <c r="N128" i="13"/>
  <c r="L129" i="13"/>
  <c r="BG127" i="13"/>
  <c r="BM127" i="13"/>
  <c r="DB79" i="41"/>
  <c r="BG82" i="41"/>
  <c r="BM82" i="41"/>
  <c r="CW80" i="41"/>
  <c r="CR81" i="41"/>
  <c r="CS81" i="41"/>
  <c r="CX80" i="41"/>
  <c r="N83" i="41"/>
  <c r="M84" i="41"/>
  <c r="DB125" i="13" l="1"/>
  <c r="BG128" i="13"/>
  <c r="BM128" i="13"/>
  <c r="N129" i="13"/>
  <c r="L130" i="13"/>
  <c r="DA80" i="41"/>
  <c r="CX126" i="13"/>
  <c r="CS127" i="13"/>
  <c r="CW126" i="13"/>
  <c r="DA126" i="13" s="1"/>
  <c r="CR127" i="13"/>
  <c r="DB80" i="41"/>
  <c r="CS82" i="41"/>
  <c r="CX81" i="41"/>
  <c r="M85" i="41"/>
  <c r="N84" i="41"/>
  <c r="BG83" i="41"/>
  <c r="BM83" i="41"/>
  <c r="CR82" i="41"/>
  <c r="CW81" i="41"/>
  <c r="DA81" i="41" s="1"/>
  <c r="DB126" i="13" l="1"/>
  <c r="N130" i="13"/>
  <c r="L131" i="13"/>
  <c r="BG129" i="13"/>
  <c r="BM129" i="13"/>
  <c r="CX127" i="13"/>
  <c r="CS128" i="13"/>
  <c r="CW127" i="13"/>
  <c r="DA127" i="13" s="1"/>
  <c r="CR128" i="13"/>
  <c r="DB81" i="41"/>
  <c r="N85" i="41"/>
  <c r="M86" i="41"/>
  <c r="BG84" i="41"/>
  <c r="BM84" i="41"/>
  <c r="CS83" i="41"/>
  <c r="CX82" i="41"/>
  <c r="CW82" i="41"/>
  <c r="DA82" i="41" s="1"/>
  <c r="CR83" i="41"/>
  <c r="DB127" i="13" l="1"/>
  <c r="CX128" i="13"/>
  <c r="CS129" i="13"/>
  <c r="CW128" i="13"/>
  <c r="DA128" i="13" s="1"/>
  <c r="CR129" i="13"/>
  <c r="N131" i="13"/>
  <c r="L132" i="13"/>
  <c r="BG130" i="13"/>
  <c r="BM130" i="13"/>
  <c r="DB82" i="41"/>
  <c r="CR84" i="41"/>
  <c r="CW83" i="41"/>
  <c r="DA83" i="41" s="1"/>
  <c r="M87" i="41"/>
  <c r="N86" i="41"/>
  <c r="BG85" i="41"/>
  <c r="BM85" i="41"/>
  <c r="CX83" i="41"/>
  <c r="CS84" i="41"/>
  <c r="BG131" i="13" l="1"/>
  <c r="BM131" i="13"/>
  <c r="CX129" i="13"/>
  <c r="CS130" i="13"/>
  <c r="CW129" i="13"/>
  <c r="DA129" i="13" s="1"/>
  <c r="CR130" i="13"/>
  <c r="N132" i="13"/>
  <c r="L133" i="13"/>
  <c r="DB128" i="13"/>
  <c r="DB83" i="41"/>
  <c r="CW84" i="41"/>
  <c r="CR85" i="41"/>
  <c r="M88" i="41"/>
  <c r="N87" i="41"/>
  <c r="CS85" i="41"/>
  <c r="CX84" i="41"/>
  <c r="BG86" i="41"/>
  <c r="BM86" i="41"/>
  <c r="DA84" i="41" l="1"/>
  <c r="N133" i="13"/>
  <c r="L134" i="13"/>
  <c r="DB129" i="13"/>
  <c r="CX130" i="13"/>
  <c r="CS131" i="13"/>
  <c r="BG132" i="13"/>
  <c r="BM132" i="13"/>
  <c r="CW130" i="13"/>
  <c r="DA130" i="13" s="1"/>
  <c r="CR131" i="13"/>
  <c r="DB84" i="41"/>
  <c r="BG87" i="41"/>
  <c r="BM87" i="41"/>
  <c r="M89" i="41"/>
  <c r="N88" i="41"/>
  <c r="CX85" i="41"/>
  <c r="CS86" i="41"/>
  <c r="CW85" i="41"/>
  <c r="DA85" i="41" s="1"/>
  <c r="CR86" i="41"/>
  <c r="DB130" i="13" l="1"/>
  <c r="CX131" i="13"/>
  <c r="CS132" i="13"/>
  <c r="CW131" i="13"/>
  <c r="DA131" i="13" s="1"/>
  <c r="CR132" i="13"/>
  <c r="N134" i="13"/>
  <c r="L135" i="13"/>
  <c r="BG133" i="13"/>
  <c r="BM133" i="13"/>
  <c r="DB85" i="41"/>
  <c r="BG88" i="41"/>
  <c r="BM88" i="41"/>
  <c r="CX86" i="41"/>
  <c r="CS87" i="41"/>
  <c r="M90" i="41"/>
  <c r="N89" i="41"/>
  <c r="CR87" i="41"/>
  <c r="CW86" i="41"/>
  <c r="DA86" i="41" s="1"/>
  <c r="DB131" i="13" l="1"/>
  <c r="CX132" i="13"/>
  <c r="CS133" i="13"/>
  <c r="CW132" i="13"/>
  <c r="DA132" i="13" s="1"/>
  <c r="CR133" i="13"/>
  <c r="N135" i="13"/>
  <c r="L136" i="13"/>
  <c r="BG134" i="13"/>
  <c r="BM134" i="13"/>
  <c r="DB86" i="41"/>
  <c r="CS88" i="41"/>
  <c r="CX87" i="41"/>
  <c r="DA87" i="41" s="1"/>
  <c r="BG89" i="41"/>
  <c r="BM89" i="41"/>
  <c r="CW87" i="41"/>
  <c r="CR88" i="41"/>
  <c r="M91" i="41"/>
  <c r="N90" i="41"/>
  <c r="DB132" i="13" l="1"/>
  <c r="BG135" i="13"/>
  <c r="BM135" i="13"/>
  <c r="CX133" i="13"/>
  <c r="CS134" i="13"/>
  <c r="CW133" i="13"/>
  <c r="DA133" i="13" s="1"/>
  <c r="CR134" i="13"/>
  <c r="L137" i="13"/>
  <c r="N136" i="13"/>
  <c r="BG90" i="41"/>
  <c r="BM90" i="41"/>
  <c r="DB87" i="41"/>
  <c r="N91" i="41"/>
  <c r="M92" i="41"/>
  <c r="CX88" i="41"/>
  <c r="DA88" i="41" s="1"/>
  <c r="CS89" i="41"/>
  <c r="CR89" i="41"/>
  <c r="CW88" i="41"/>
  <c r="DB133" i="13" l="1"/>
  <c r="BG136" i="13"/>
  <c r="BM136" i="13"/>
  <c r="L138" i="13"/>
  <c r="N137" i="13"/>
  <c r="CX134" i="13"/>
  <c r="CS135" i="13"/>
  <c r="CW134" i="13"/>
  <c r="DA134" i="13" s="1"/>
  <c r="CR135" i="13"/>
  <c r="DB88" i="41"/>
  <c r="N92" i="41"/>
  <c r="M93" i="41"/>
  <c r="BG91" i="41"/>
  <c r="BM91" i="41"/>
  <c r="CS90" i="41"/>
  <c r="CX89" i="41"/>
  <c r="CW89" i="41"/>
  <c r="DA89" i="41" s="1"/>
  <c r="CR90" i="41"/>
  <c r="DB134" i="13" l="1"/>
  <c r="BG137" i="13"/>
  <c r="BM137" i="13"/>
  <c r="L139" i="13"/>
  <c r="N138" i="13"/>
  <c r="CX135" i="13"/>
  <c r="CS136" i="13"/>
  <c r="CW135" i="13"/>
  <c r="CR136" i="13"/>
  <c r="DB89" i="41"/>
  <c r="CS91" i="41"/>
  <c r="CX90" i="41"/>
  <c r="M94" i="41"/>
  <c r="N93" i="41"/>
  <c r="BG92" i="41"/>
  <c r="BM92" i="41"/>
  <c r="CR91" i="41"/>
  <c r="CW90" i="41"/>
  <c r="DA90" i="41" s="1"/>
  <c r="DA135" i="13" l="1"/>
  <c r="BG138" i="13"/>
  <c r="BM138" i="13"/>
  <c r="L140" i="13"/>
  <c r="N139" i="13"/>
  <c r="CX136" i="13"/>
  <c r="CS137" i="13"/>
  <c r="CW136" i="13"/>
  <c r="CR137" i="13"/>
  <c r="DB90" i="41"/>
  <c r="M95" i="41"/>
  <c r="N94" i="41"/>
  <c r="CW91" i="41"/>
  <c r="CR92" i="41"/>
  <c r="CX91" i="41"/>
  <c r="CS92" i="41"/>
  <c r="DA91" i="41"/>
  <c r="BG93" i="41"/>
  <c r="BM93" i="41"/>
  <c r="DA136" i="13" l="1"/>
  <c r="BG139" i="13"/>
  <c r="BM139" i="13"/>
  <c r="L141" i="13"/>
  <c r="N140" i="13"/>
  <c r="CX137" i="13"/>
  <c r="CS138" i="13"/>
  <c r="CW137" i="13"/>
  <c r="CR138" i="13"/>
  <c r="DB135" i="13"/>
  <c r="CX92" i="41"/>
  <c r="CS93" i="41"/>
  <c r="BG94" i="41"/>
  <c r="BM94" i="41"/>
  <c r="DB91" i="41"/>
  <c r="CR93" i="41"/>
  <c r="CW92" i="41"/>
  <c r="DA92" i="41" s="1"/>
  <c r="M96" i="41"/>
  <c r="N95" i="41"/>
  <c r="DA137" i="13" l="1"/>
  <c r="BG140" i="13"/>
  <c r="BM140" i="13"/>
  <c r="L142" i="13"/>
  <c r="N141" i="13"/>
  <c r="CX138" i="13"/>
  <c r="CS139" i="13"/>
  <c r="CW138" i="13"/>
  <c r="DA138" i="13" s="1"/>
  <c r="DB138" i="13" s="1"/>
  <c r="CR139" i="13"/>
  <c r="DB136" i="13"/>
  <c r="DB92" i="41"/>
  <c r="CW93" i="41"/>
  <c r="CR94" i="41"/>
  <c r="M97" i="41"/>
  <c r="N96" i="41"/>
  <c r="CX93" i="41"/>
  <c r="DA93" i="41" s="1"/>
  <c r="CS94" i="41"/>
  <c r="BG95" i="41"/>
  <c r="BM95" i="41"/>
  <c r="BG141" i="13" l="1"/>
  <c r="BM141" i="13"/>
  <c r="L143" i="13"/>
  <c r="N142" i="13"/>
  <c r="CX139" i="13"/>
  <c r="CS140" i="13"/>
  <c r="CW139" i="13"/>
  <c r="DA139" i="13" s="1"/>
  <c r="CR140" i="13"/>
  <c r="DB137" i="13"/>
  <c r="CR95" i="41"/>
  <c r="CW94" i="41"/>
  <c r="DB93" i="41"/>
  <c r="N97" i="41"/>
  <c r="M98" i="41"/>
  <c r="CS95" i="41"/>
  <c r="CX94" i="41"/>
  <c r="BG96" i="41"/>
  <c r="BM96" i="41"/>
  <c r="DB139" i="13" l="1"/>
  <c r="DA94" i="41"/>
  <c r="BG142" i="13"/>
  <c r="BM142" i="13"/>
  <c r="L144" i="13"/>
  <c r="N143" i="13"/>
  <c r="CX140" i="13"/>
  <c r="CS141" i="13"/>
  <c r="CW140" i="13"/>
  <c r="DA140" i="13" s="1"/>
  <c r="CR141" i="13"/>
  <c r="DB94" i="41"/>
  <c r="M99" i="41"/>
  <c r="N98" i="41"/>
  <c r="BG97" i="41"/>
  <c r="BM97" i="41"/>
  <c r="CX95" i="41"/>
  <c r="CS96" i="41"/>
  <c r="CR96" i="41"/>
  <c r="CW95" i="41"/>
  <c r="DA95" i="41" s="1"/>
  <c r="DB140" i="13" l="1"/>
  <c r="BG143" i="13"/>
  <c r="BM143" i="13"/>
  <c r="L145" i="13"/>
  <c r="N144" i="13"/>
  <c r="CX141" i="13"/>
  <c r="CS142" i="13"/>
  <c r="CW141" i="13"/>
  <c r="CR142" i="13"/>
  <c r="DA141" i="13"/>
  <c r="DB95" i="41"/>
  <c r="CX96" i="41"/>
  <c r="CS97" i="41"/>
  <c r="CW96" i="41"/>
  <c r="CR97" i="41"/>
  <c r="BG98" i="41"/>
  <c r="BM98" i="41"/>
  <c r="M100" i="41"/>
  <c r="N99" i="41"/>
  <c r="DA96" i="41" l="1"/>
  <c r="BG144" i="13"/>
  <c r="BM144" i="13"/>
  <c r="DB141" i="13"/>
  <c r="L146" i="13"/>
  <c r="N145" i="13"/>
  <c r="CX142" i="13"/>
  <c r="CS143" i="13"/>
  <c r="CW142" i="13"/>
  <c r="DA142" i="13" s="1"/>
  <c r="CR143" i="13"/>
  <c r="DB96" i="41"/>
  <c r="N100" i="41"/>
  <c r="M101" i="41"/>
  <c r="CS98" i="41"/>
  <c r="CX97" i="41"/>
  <c r="BG99" i="41"/>
  <c r="BM99" i="41"/>
  <c r="CR98" i="41"/>
  <c r="CW97" i="41"/>
  <c r="DA97" i="41" s="1"/>
  <c r="DB142" i="13" l="1"/>
  <c r="BG145" i="13"/>
  <c r="BM145" i="13"/>
  <c r="L147" i="13"/>
  <c r="N146" i="13"/>
  <c r="CX143" i="13"/>
  <c r="CS144" i="13"/>
  <c r="CW143" i="13"/>
  <c r="DA143" i="13" s="1"/>
  <c r="CR144" i="13"/>
  <c r="DB97" i="41"/>
  <c r="CX98" i="41"/>
  <c r="CS99" i="41"/>
  <c r="CW98" i="41"/>
  <c r="DA98" i="41" s="1"/>
  <c r="CR99" i="41"/>
  <c r="N101" i="41"/>
  <c r="M102" i="41"/>
  <c r="BG100" i="41"/>
  <c r="BM100" i="41"/>
  <c r="DB143" i="13" l="1"/>
  <c r="BG146" i="13"/>
  <c r="BM146" i="13"/>
  <c r="L148" i="13"/>
  <c r="N147" i="13"/>
  <c r="CX144" i="13"/>
  <c r="CS145" i="13"/>
  <c r="CW144" i="13"/>
  <c r="DA144" i="13" s="1"/>
  <c r="CR145" i="13"/>
  <c r="DB98" i="41"/>
  <c r="M103" i="41"/>
  <c r="N102" i="41"/>
  <c r="BG101" i="41"/>
  <c r="BM101" i="41"/>
  <c r="CX99" i="41"/>
  <c r="CS100" i="41"/>
  <c r="CR100" i="41"/>
  <c r="CW99" i="41"/>
  <c r="DB144" i="13" l="1"/>
  <c r="BG147" i="13"/>
  <c r="BM147" i="13"/>
  <c r="DA99" i="41"/>
  <c r="L149" i="13"/>
  <c r="N148" i="13"/>
  <c r="CX145" i="13"/>
  <c r="CS146" i="13"/>
  <c r="CW145" i="13"/>
  <c r="DA145" i="13" s="1"/>
  <c r="CR146" i="13"/>
  <c r="DB99" i="41"/>
  <c r="CS101" i="41"/>
  <c r="CX100" i="41"/>
  <c r="CW100" i="41"/>
  <c r="DA100" i="41" s="1"/>
  <c r="CR101" i="41"/>
  <c r="M104" i="41"/>
  <c r="N103" i="41"/>
  <c r="BG102" i="41"/>
  <c r="BM102" i="41"/>
  <c r="DB145" i="13" l="1"/>
  <c r="BG148" i="13"/>
  <c r="BM148" i="13"/>
  <c r="N149" i="13"/>
  <c r="L150" i="13"/>
  <c r="CX146" i="13"/>
  <c r="CS147" i="13"/>
  <c r="CW146" i="13"/>
  <c r="CR147" i="13"/>
  <c r="DA146" i="13"/>
  <c r="DB100" i="41"/>
  <c r="M105" i="41"/>
  <c r="N105" i="41" s="1"/>
  <c r="N104" i="41"/>
  <c r="BG103" i="41"/>
  <c r="BM103" i="41"/>
  <c r="CX101" i="41"/>
  <c r="DA101" i="41" s="1"/>
  <c r="CS102" i="41"/>
  <c r="CR102" i="41"/>
  <c r="CW101" i="41"/>
  <c r="L151" i="13" l="1"/>
  <c r="N150" i="13"/>
  <c r="DB146" i="13"/>
  <c r="BG149" i="13"/>
  <c r="BM149" i="13"/>
  <c r="CX147" i="13"/>
  <c r="CS148" i="13"/>
  <c r="CW147" i="13"/>
  <c r="DA147" i="13" s="1"/>
  <c r="CR148" i="13"/>
  <c r="DB101" i="41"/>
  <c r="CS103" i="41"/>
  <c r="CX102" i="41"/>
  <c r="CG103" i="41"/>
  <c r="CG95" i="41"/>
  <c r="CG97" i="41"/>
  <c r="CW102" i="41"/>
  <c r="CR103" i="41"/>
  <c r="BG104" i="41"/>
  <c r="BM104" i="41"/>
  <c r="CG98" i="41" s="1"/>
  <c r="BG105" i="41"/>
  <c r="BM105" i="41"/>
  <c r="DA102" i="41"/>
  <c r="CG102" i="41"/>
  <c r="DB147" i="13" l="1"/>
  <c r="CF101" i="41"/>
  <c r="CS149" i="13"/>
  <c r="CX148" i="13"/>
  <c r="CG101" i="41"/>
  <c r="CW148" i="13"/>
  <c r="DA148" i="13" s="1"/>
  <c r="CR149" i="13"/>
  <c r="BG150" i="13"/>
  <c r="BM150" i="13"/>
  <c r="CG100" i="41"/>
  <c r="N151" i="13"/>
  <c r="L152" i="13"/>
  <c r="CR104" i="41"/>
  <c r="CW103" i="41"/>
  <c r="CF104" i="41"/>
  <c r="CF100" i="41"/>
  <c r="CF102" i="41"/>
  <c r="CF96" i="41"/>
  <c r="CF98" i="41"/>
  <c r="CF97" i="41"/>
  <c r="CF103" i="41"/>
  <c r="CS105" i="41"/>
  <c r="CG105" i="41"/>
  <c r="CX104" i="41"/>
  <c r="CG5" i="41"/>
  <c r="CG10" i="41"/>
  <c r="CG9" i="41"/>
  <c r="CG6" i="41"/>
  <c r="CG7" i="41"/>
  <c r="CG11" i="41"/>
  <c r="CG12" i="41"/>
  <c r="CG3" i="41"/>
  <c r="CG15" i="41"/>
  <c r="CG4" i="41"/>
  <c r="CG14" i="41"/>
  <c r="CG13" i="41"/>
  <c r="CG8" i="41"/>
  <c r="CG16" i="41"/>
  <c r="CG18" i="41"/>
  <c r="CG17" i="41"/>
  <c r="CG21" i="41"/>
  <c r="CG19" i="41"/>
  <c r="CG20" i="41"/>
  <c r="CG23" i="41"/>
  <c r="CG26" i="41"/>
  <c r="CG22" i="41"/>
  <c r="CG25" i="41"/>
  <c r="CG27" i="41"/>
  <c r="CG24" i="41"/>
  <c r="CG28" i="41"/>
  <c r="CG30" i="41"/>
  <c r="CG29" i="41"/>
  <c r="CG32" i="41"/>
  <c r="CG35" i="41"/>
  <c r="CG31" i="41"/>
  <c r="CG33" i="41"/>
  <c r="CG34" i="41"/>
  <c r="CG36" i="41"/>
  <c r="CG37" i="41"/>
  <c r="CG40" i="41"/>
  <c r="CG41" i="41"/>
  <c r="CG42" i="41"/>
  <c r="CG38" i="41"/>
  <c r="CG39" i="41"/>
  <c r="CG43" i="41"/>
  <c r="CG45" i="41"/>
  <c r="CG44" i="41"/>
  <c r="CG46" i="41"/>
  <c r="CG47" i="41"/>
  <c r="CG49" i="41"/>
  <c r="CG48" i="41"/>
  <c r="CG50" i="41"/>
  <c r="CG53" i="41"/>
  <c r="CG52" i="41"/>
  <c r="CG51" i="41"/>
  <c r="CG54" i="41"/>
  <c r="CG55" i="41"/>
  <c r="CG59" i="41"/>
  <c r="CG56" i="41"/>
  <c r="CG57" i="41"/>
  <c r="CG58" i="41"/>
  <c r="CG60" i="41"/>
  <c r="CG63" i="41"/>
  <c r="CG61" i="41"/>
  <c r="CG62" i="41"/>
  <c r="CG65" i="41"/>
  <c r="CG64" i="41"/>
  <c r="CG66" i="41"/>
  <c r="CG67" i="41"/>
  <c r="CG69" i="41"/>
  <c r="CG68" i="41"/>
  <c r="CG72" i="41"/>
  <c r="CG70" i="41"/>
  <c r="CG71" i="41"/>
  <c r="CG74" i="41"/>
  <c r="CG73" i="41"/>
  <c r="CG75" i="41"/>
  <c r="CG79" i="41"/>
  <c r="CG76" i="41"/>
  <c r="CG77" i="41"/>
  <c r="CG81" i="41"/>
  <c r="CG78" i="41"/>
  <c r="CG83" i="41"/>
  <c r="CG80" i="41"/>
  <c r="CG82" i="41"/>
  <c r="CG86" i="41"/>
  <c r="CG84" i="41"/>
  <c r="CG85" i="41"/>
  <c r="CG88" i="41"/>
  <c r="CG87" i="41"/>
  <c r="CG89" i="41"/>
  <c r="CG91" i="41"/>
  <c r="CG90" i="41"/>
  <c r="CG93" i="41"/>
  <c r="CG94" i="41"/>
  <c r="CG92" i="41"/>
  <c r="CW104" i="41"/>
  <c r="CR105" i="41"/>
  <c r="DA105" i="41" s="1"/>
  <c r="DB105" i="41" s="1"/>
  <c r="CF105" i="41"/>
  <c r="CF5" i="41"/>
  <c r="CF4" i="41"/>
  <c r="CF7" i="41"/>
  <c r="CF10" i="41"/>
  <c r="CF3" i="41"/>
  <c r="CF6" i="41"/>
  <c r="CF8" i="41"/>
  <c r="CF9" i="41"/>
  <c r="CF15" i="41"/>
  <c r="CF12" i="41"/>
  <c r="CF13" i="41"/>
  <c r="CF14" i="41"/>
  <c r="CF11" i="41"/>
  <c r="CF17" i="41"/>
  <c r="CF16" i="41"/>
  <c r="CF19" i="41"/>
  <c r="CF18" i="41"/>
  <c r="CF21" i="41"/>
  <c r="CF20" i="41"/>
  <c r="CF23" i="41"/>
  <c r="CF22" i="41"/>
  <c r="CF25" i="41"/>
  <c r="CF24" i="41"/>
  <c r="CF28" i="41"/>
  <c r="CF26" i="41"/>
  <c r="CF27" i="41"/>
  <c r="CF29" i="41"/>
  <c r="CF30" i="41"/>
  <c r="CF31" i="41"/>
  <c r="CF32" i="41"/>
  <c r="CF34" i="41"/>
  <c r="CF36" i="41"/>
  <c r="CF33" i="41"/>
  <c r="CF38" i="41"/>
  <c r="CF35" i="41"/>
  <c r="CF37" i="41"/>
  <c r="CF39" i="41"/>
  <c r="CF40" i="41"/>
  <c r="CF42" i="41"/>
  <c r="CF41" i="41"/>
  <c r="CF43" i="41"/>
  <c r="CF46" i="41"/>
  <c r="CF44" i="41"/>
  <c r="CF47" i="41"/>
  <c r="CF45" i="41"/>
  <c r="CF49" i="41"/>
  <c r="CF48" i="41"/>
  <c r="CF51" i="41"/>
  <c r="CF50" i="41"/>
  <c r="CF53" i="41"/>
  <c r="CF52" i="41"/>
  <c r="CF55" i="41"/>
  <c r="CF54" i="41"/>
  <c r="CF56" i="41"/>
  <c r="CF59" i="41"/>
  <c r="CF58" i="41"/>
  <c r="CF57" i="41"/>
  <c r="CF62" i="41"/>
  <c r="CF63" i="41"/>
  <c r="CF60" i="41"/>
  <c r="CF64" i="41"/>
  <c r="CF61" i="41"/>
  <c r="CF66" i="41"/>
  <c r="CF65" i="41"/>
  <c r="CF67" i="41"/>
  <c r="CF68" i="41"/>
  <c r="CF70" i="41"/>
  <c r="CF69" i="41"/>
  <c r="CF71" i="41"/>
  <c r="CF72" i="41"/>
  <c r="CF74" i="41"/>
  <c r="CF75" i="41"/>
  <c r="CF73" i="41"/>
  <c r="CF76" i="41"/>
  <c r="CF78" i="41"/>
  <c r="CF77" i="41"/>
  <c r="CF80" i="41"/>
  <c r="CF79" i="41"/>
  <c r="CF83" i="41"/>
  <c r="CF81" i="41"/>
  <c r="CF82" i="41"/>
  <c r="CF87" i="41"/>
  <c r="CF85" i="41"/>
  <c r="CF84" i="41"/>
  <c r="CF86" i="41"/>
  <c r="CF88" i="41"/>
  <c r="CF89" i="41"/>
  <c r="CF92" i="41"/>
  <c r="CF90" i="41"/>
  <c r="CF94" i="41"/>
  <c r="CF91" i="41"/>
  <c r="CF95" i="41"/>
  <c r="CF93" i="41"/>
  <c r="CF99" i="41"/>
  <c r="DB102" i="41"/>
  <c r="CS104" i="41"/>
  <c r="CX103" i="41"/>
  <c r="DA103" i="41" s="1"/>
  <c r="CG104" i="41"/>
  <c r="CG99" i="41"/>
  <c r="CG96" i="41"/>
  <c r="DB148" i="13" l="1"/>
  <c r="BG151" i="13"/>
  <c r="BM151" i="13"/>
  <c r="CS150" i="13"/>
  <c r="CX149" i="13"/>
  <c r="CW149" i="13"/>
  <c r="CR150" i="13"/>
  <c r="DA149" i="13"/>
  <c r="L153" i="13"/>
  <c r="N152" i="13"/>
  <c r="DB103" i="41"/>
  <c r="DA104" i="41"/>
  <c r="M31" i="37"/>
  <c r="N31" i="37"/>
  <c r="CS151" i="13" l="1"/>
  <c r="CX150" i="13"/>
  <c r="CR151" i="13"/>
  <c r="CW150" i="13"/>
  <c r="DB149" i="13"/>
  <c r="BG152" i="13"/>
  <c r="BM152" i="13"/>
  <c r="L154" i="13"/>
  <c r="N153" i="13"/>
  <c r="DA150" i="13"/>
  <c r="DB104" i="41"/>
  <c r="M4" i="42"/>
  <c r="M5" i="42" s="1"/>
  <c r="L4" i="42"/>
  <c r="L5" i="42"/>
  <c r="L6" i="42"/>
  <c r="L7" i="42"/>
  <c r="L8" i="42"/>
  <c r="L9" i="42"/>
  <c r="L10" i="42"/>
  <c r="L5" i="14"/>
  <c r="L6" i="14" s="1"/>
  <c r="M5" i="14"/>
  <c r="M6" i="14" s="1"/>
  <c r="M7" i="14" s="1"/>
  <c r="M8" i="14" s="1"/>
  <c r="M9" i="14" s="1"/>
  <c r="M10" i="14" s="1"/>
  <c r="M11" i="14" s="1"/>
  <c r="M12" i="14" s="1"/>
  <c r="M13" i="14" s="1"/>
  <c r="M14" i="14" s="1"/>
  <c r="M15" i="14" s="1"/>
  <c r="M16" i="14" s="1"/>
  <c r="M17" i="14" s="1"/>
  <c r="M18" i="14" s="1"/>
  <c r="M19" i="14" s="1"/>
  <c r="M20" i="14" s="1"/>
  <c r="M21" i="14" s="1"/>
  <c r="M22" i="14" s="1"/>
  <c r="M23" i="14" s="1"/>
  <c r="M24" i="14" s="1"/>
  <c r="M25" i="14" s="1"/>
  <c r="M26" i="14" s="1"/>
  <c r="M27" i="14" s="1"/>
  <c r="M28" i="14" s="1"/>
  <c r="M29" i="14" s="1"/>
  <c r="M30" i="14" s="1"/>
  <c r="M31" i="14" s="1"/>
  <c r="M32" i="14" s="1"/>
  <c r="M33" i="14" s="1"/>
  <c r="M34" i="14" s="1"/>
  <c r="M35" i="14" s="1"/>
  <c r="M36" i="14" s="1"/>
  <c r="M37" i="14" s="1"/>
  <c r="M38" i="14" s="1"/>
  <c r="M39" i="14" s="1"/>
  <c r="M40" i="14" s="1"/>
  <c r="M41" i="14" s="1"/>
  <c r="M42" i="14" s="1"/>
  <c r="M43" i="14" s="1"/>
  <c r="M44" i="14" s="1"/>
  <c r="M45" i="14" s="1"/>
  <c r="M46" i="14" s="1"/>
  <c r="M47" i="14" s="1"/>
  <c r="M48" i="14" s="1"/>
  <c r="M49" i="14" s="1"/>
  <c r="M50" i="14" s="1"/>
  <c r="M51" i="14" s="1"/>
  <c r="M52" i="14" s="1"/>
  <c r="M53" i="14" s="1"/>
  <c r="M54" i="14" s="1"/>
  <c r="M55" i="14" s="1"/>
  <c r="M56" i="14" s="1"/>
  <c r="M57" i="14" s="1"/>
  <c r="M58" i="14" s="1"/>
  <c r="M59" i="14" s="1"/>
  <c r="M60" i="14" s="1"/>
  <c r="M61" i="14" s="1"/>
  <c r="M62" i="14" s="1"/>
  <c r="M63" i="14" s="1"/>
  <c r="M64" i="14" s="1"/>
  <c r="M65" i="14" s="1"/>
  <c r="M66" i="14" s="1"/>
  <c r="M67" i="14" s="1"/>
  <c r="M68" i="14" s="1"/>
  <c r="M69" i="14" s="1"/>
  <c r="M70" i="14" s="1"/>
  <c r="M71" i="14" s="1"/>
  <c r="M72" i="14" s="1"/>
  <c r="M73" i="14" s="1"/>
  <c r="M74" i="14" s="1"/>
  <c r="M75" i="14" s="1"/>
  <c r="M76" i="14" s="1"/>
  <c r="M77" i="14" s="1"/>
  <c r="M78" i="14" s="1"/>
  <c r="M79" i="14" s="1"/>
  <c r="M80" i="14" s="1"/>
  <c r="M81" i="14" s="1"/>
  <c r="M82" i="14" s="1"/>
  <c r="M83" i="14" s="1"/>
  <c r="M84" i="14" s="1"/>
  <c r="M85" i="14" s="1"/>
  <c r="M86" i="14" s="1"/>
  <c r="M87" i="14" s="1"/>
  <c r="M88" i="14" s="1"/>
  <c r="M89" i="14" s="1"/>
  <c r="M90" i="14" s="1"/>
  <c r="M91" i="14" s="1"/>
  <c r="M92" i="14" s="1"/>
  <c r="M93" i="14" s="1"/>
  <c r="M94" i="14" s="1"/>
  <c r="M95" i="14" s="1"/>
  <c r="M96" i="14" s="1"/>
  <c r="M97" i="14" s="1"/>
  <c r="M98" i="14" s="1"/>
  <c r="M99" i="14" s="1"/>
  <c r="M100" i="14" s="1"/>
  <c r="M101" i="14" s="1"/>
  <c r="M102" i="14" s="1"/>
  <c r="M103" i="14" s="1"/>
  <c r="M104" i="14" s="1"/>
  <c r="M105" i="14" s="1"/>
  <c r="M106" i="14" s="1"/>
  <c r="M107" i="14" s="1"/>
  <c r="M108" i="14" s="1"/>
  <c r="M109" i="14" s="1"/>
  <c r="M110" i="14" s="1"/>
  <c r="M111" i="14" s="1"/>
  <c r="M112" i="14" s="1"/>
  <c r="M113" i="14" s="1"/>
  <c r="M114" i="14" s="1"/>
  <c r="M115" i="14" s="1"/>
  <c r="M116" i="14" s="1"/>
  <c r="M117" i="14" s="1"/>
  <c r="M118" i="14" s="1"/>
  <c r="M119" i="14" s="1"/>
  <c r="M120" i="14" s="1"/>
  <c r="M121" i="14" s="1"/>
  <c r="M122" i="14" s="1"/>
  <c r="M123" i="14" s="1"/>
  <c r="M124" i="14" s="1"/>
  <c r="M125" i="14" s="1"/>
  <c r="M126" i="14" s="1"/>
  <c r="M127" i="14" s="1"/>
  <c r="M128" i="14" s="1"/>
  <c r="M129" i="14" s="1"/>
  <c r="M130" i="14" s="1"/>
  <c r="M131" i="14" s="1"/>
  <c r="M132" i="14" s="1"/>
  <c r="M133" i="14" s="1"/>
  <c r="M134" i="14" s="1"/>
  <c r="M135" i="14" s="1"/>
  <c r="M136" i="14" s="1"/>
  <c r="M137" i="14" s="1"/>
  <c r="M138" i="14" s="1"/>
  <c r="O31" i="37"/>
  <c r="M6" i="42" l="1"/>
  <c r="N5" i="42"/>
  <c r="DB150" i="13"/>
  <c r="BG153" i="13"/>
  <c r="BM153" i="13"/>
  <c r="L155" i="13"/>
  <c r="N154" i="13"/>
  <c r="N4" i="42"/>
  <c r="CS152" i="13"/>
  <c r="CX151" i="13"/>
  <c r="CR152" i="13"/>
  <c r="CW151" i="13"/>
  <c r="DA151" i="13"/>
  <c r="L11" i="42"/>
  <c r="N6" i="14"/>
  <c r="L7" i="14"/>
  <c r="N5" i="14"/>
  <c r="CR153" i="13" l="1"/>
  <c r="CW152" i="13"/>
  <c r="BG4" i="42"/>
  <c r="BM4" i="42"/>
  <c r="BG5" i="42"/>
  <c r="BM5" i="42"/>
  <c r="L12" i="42"/>
  <c r="BG154" i="13"/>
  <c r="BM154" i="13"/>
  <c r="M7" i="42"/>
  <c r="N6" i="42"/>
  <c r="DB151" i="13"/>
  <c r="L156" i="13"/>
  <c r="N155" i="13"/>
  <c r="CS153" i="13"/>
  <c r="CX152" i="13"/>
  <c r="DA152" i="13" s="1"/>
  <c r="BG5" i="14"/>
  <c r="BM5" i="14"/>
  <c r="N7" i="14"/>
  <c r="L8" i="14"/>
  <c r="BG6" i="14"/>
  <c r="BM6" i="14"/>
  <c r="DB152" i="13" l="1"/>
  <c r="BG155" i="13"/>
  <c r="BM155" i="13"/>
  <c r="L13" i="42"/>
  <c r="CR154" i="13"/>
  <c r="CW153" i="13"/>
  <c r="L157" i="13"/>
  <c r="N156" i="13"/>
  <c r="CS5" i="42"/>
  <c r="CX4" i="42"/>
  <c r="BG6" i="42"/>
  <c r="BM6" i="42"/>
  <c r="CR5" i="42"/>
  <c r="CW4" i="42"/>
  <c r="M8" i="42"/>
  <c r="N7" i="42"/>
  <c r="CS4" i="42"/>
  <c r="CX3" i="42"/>
  <c r="CS154" i="13"/>
  <c r="CX153" i="13"/>
  <c r="DA153" i="13" s="1"/>
  <c r="CR4" i="42"/>
  <c r="DA4" i="42" s="1"/>
  <c r="DB4" i="42" s="1"/>
  <c r="CW3" i="42"/>
  <c r="DA3" i="42" s="1"/>
  <c r="CW5" i="14"/>
  <c r="CR6" i="14"/>
  <c r="L9" i="14"/>
  <c r="N8" i="14"/>
  <c r="BG7" i="14"/>
  <c r="BM7" i="14"/>
  <c r="CX5" i="14"/>
  <c r="CS6" i="14"/>
  <c r="CS5" i="14"/>
  <c r="CX4" i="14"/>
  <c r="CW4" i="14"/>
  <c r="DA4" i="14" s="1"/>
  <c r="CR5" i="14"/>
  <c r="DA5" i="14" s="1"/>
  <c r="DB5" i="14" s="1"/>
  <c r="DB153" i="13" l="1"/>
  <c r="BG156" i="13"/>
  <c r="BM156" i="13"/>
  <c r="CX5" i="42"/>
  <c r="CS6" i="42"/>
  <c r="N157" i="13"/>
  <c r="L158" i="13"/>
  <c r="L14" i="42"/>
  <c r="CR6" i="42"/>
  <c r="CW5" i="42"/>
  <c r="DA5" i="42" s="1"/>
  <c r="CS155" i="13"/>
  <c r="CX154" i="13"/>
  <c r="BM7" i="42"/>
  <c r="BG7" i="42"/>
  <c r="CR155" i="13"/>
  <c r="CW154" i="13"/>
  <c r="DA154" i="13" s="1"/>
  <c r="M9" i="42"/>
  <c r="N8" i="42"/>
  <c r="DB3" i="42"/>
  <c r="CS7" i="14"/>
  <c r="CX6" i="14"/>
  <c r="BM8" i="14"/>
  <c r="BG8" i="14"/>
  <c r="DB4" i="14"/>
  <c r="N9" i="14"/>
  <c r="L10" i="14"/>
  <c r="CW6" i="14"/>
  <c r="DA6" i="14" s="1"/>
  <c r="CR7" i="14"/>
  <c r="DB154" i="13" l="1"/>
  <c r="DB5" i="42"/>
  <c r="CR7" i="42"/>
  <c r="CW6" i="42"/>
  <c r="DA6" i="42"/>
  <c r="CX6" i="42"/>
  <c r="CS7" i="42"/>
  <c r="L15" i="42"/>
  <c r="CS156" i="13"/>
  <c r="CX155" i="13"/>
  <c r="CR156" i="13"/>
  <c r="CW155" i="13"/>
  <c r="DA155" i="13" s="1"/>
  <c r="L159" i="13"/>
  <c r="N158" i="13"/>
  <c r="BM8" i="42"/>
  <c r="BG8" i="42"/>
  <c r="M10" i="42"/>
  <c r="N9" i="42"/>
  <c r="BG157" i="13"/>
  <c r="BM157" i="13"/>
  <c r="CR8" i="14"/>
  <c r="CW7" i="14"/>
  <c r="N10" i="14"/>
  <c r="L11" i="14"/>
  <c r="DB6" i="14"/>
  <c r="CS8" i="14"/>
  <c r="CX7" i="14"/>
  <c r="BM9" i="14"/>
  <c r="BG9" i="14"/>
  <c r="DB155" i="13" l="1"/>
  <c r="CW7" i="42"/>
  <c r="CR8" i="42"/>
  <c r="CX7" i="42"/>
  <c r="CS8" i="42"/>
  <c r="BG158" i="13"/>
  <c r="BM158" i="13"/>
  <c r="L160" i="13"/>
  <c r="N159" i="13"/>
  <c r="DA7" i="42"/>
  <c r="CS157" i="13"/>
  <c r="CX156" i="13"/>
  <c r="BG9" i="42"/>
  <c r="BM9" i="42"/>
  <c r="DA7" i="14"/>
  <c r="CR157" i="13"/>
  <c r="CW156" i="13"/>
  <c r="DA156" i="13"/>
  <c r="L16" i="42"/>
  <c r="DB6" i="42"/>
  <c r="M11" i="42"/>
  <c r="N10" i="42"/>
  <c r="DB7" i="14"/>
  <c r="BG10" i="14"/>
  <c r="BM10" i="14"/>
  <c r="CW8" i="14"/>
  <c r="CR9" i="14"/>
  <c r="N11" i="14"/>
  <c r="L12" i="14"/>
  <c r="CX8" i="14"/>
  <c r="CS9" i="14"/>
  <c r="L17" i="42" l="1"/>
  <c r="DB7" i="42"/>
  <c r="CX8" i="42"/>
  <c r="DA8" i="42" s="1"/>
  <c r="CS9" i="42"/>
  <c r="DB156" i="13"/>
  <c r="CW8" i="42"/>
  <c r="CR9" i="42"/>
  <c r="BG159" i="13"/>
  <c r="BM159" i="13"/>
  <c r="BG10" i="42"/>
  <c r="BM10" i="42"/>
  <c r="L161" i="13"/>
  <c r="N160" i="13"/>
  <c r="DA8" i="14"/>
  <c r="M12" i="42"/>
  <c r="N11" i="42"/>
  <c r="CX157" i="13"/>
  <c r="CS158" i="13"/>
  <c r="CR158" i="13"/>
  <c r="CW157" i="13"/>
  <c r="DA157" i="13" s="1"/>
  <c r="DB8" i="14"/>
  <c r="CR10" i="14"/>
  <c r="CW9" i="14"/>
  <c r="L13" i="14"/>
  <c r="N12" i="14"/>
  <c r="CS10" i="14"/>
  <c r="CX9" i="14"/>
  <c r="BG11" i="14"/>
  <c r="BM11" i="14"/>
  <c r="DB157" i="13" l="1"/>
  <c r="DB8" i="42"/>
  <c r="BG160" i="13"/>
  <c r="BM160" i="13"/>
  <c r="L162" i="13"/>
  <c r="N161" i="13"/>
  <c r="L18" i="42"/>
  <c r="CX9" i="42"/>
  <c r="CS10" i="42"/>
  <c r="BG11" i="42"/>
  <c r="BM11" i="42"/>
  <c r="CW9" i="42"/>
  <c r="DA9" i="42" s="1"/>
  <c r="CR10" i="42"/>
  <c r="M13" i="42"/>
  <c r="N12" i="42"/>
  <c r="CX158" i="13"/>
  <c r="CS159" i="13"/>
  <c r="CR159" i="13"/>
  <c r="CW158" i="13"/>
  <c r="DA158" i="13" s="1"/>
  <c r="DA9" i="14"/>
  <c r="DB9" i="14" s="1"/>
  <c r="BG12" i="14"/>
  <c r="BM12" i="14"/>
  <c r="CX10" i="14"/>
  <c r="CS11" i="14"/>
  <c r="N13" i="14"/>
  <c r="L14" i="14"/>
  <c r="CW10" i="14"/>
  <c r="DA10" i="14" s="1"/>
  <c r="CR11" i="14"/>
  <c r="DB9" i="42" l="1"/>
  <c r="DB158" i="13"/>
  <c r="CW10" i="42"/>
  <c r="CR11" i="42"/>
  <c r="BG161" i="13"/>
  <c r="BM161" i="13"/>
  <c r="L163" i="13"/>
  <c r="N162" i="13"/>
  <c r="CX159" i="13"/>
  <c r="CS160" i="13"/>
  <c r="CR160" i="13"/>
  <c r="CW159" i="13"/>
  <c r="DA159" i="13"/>
  <c r="BG12" i="42"/>
  <c r="BM12" i="42"/>
  <c r="L19" i="42"/>
  <c r="M14" i="42"/>
  <c r="N13" i="42"/>
  <c r="CS11" i="42"/>
  <c r="CX10" i="42"/>
  <c r="DA10" i="42" s="1"/>
  <c r="DB10" i="14"/>
  <c r="L15" i="14"/>
  <c r="N14" i="14"/>
  <c r="CS12" i="14"/>
  <c r="CX11" i="14"/>
  <c r="DA11" i="14" s="1"/>
  <c r="CW11" i="14"/>
  <c r="CR12" i="14"/>
  <c r="BG13" i="14"/>
  <c r="BM13" i="14"/>
  <c r="DB10" i="42" l="1"/>
  <c r="L20" i="42"/>
  <c r="CS12" i="42"/>
  <c r="CX11" i="42"/>
  <c r="DA11" i="42"/>
  <c r="CR12" i="42"/>
  <c r="CW11" i="42"/>
  <c r="BG162" i="13"/>
  <c r="BM162" i="13"/>
  <c r="DB159" i="13"/>
  <c r="L164" i="13"/>
  <c r="N163" i="13"/>
  <c r="BG13" i="42"/>
  <c r="BM13" i="42"/>
  <c r="CX160" i="13"/>
  <c r="CS161" i="13"/>
  <c r="M15" i="42"/>
  <c r="N14" i="42"/>
  <c r="CR161" i="13"/>
  <c r="CW160" i="13"/>
  <c r="DA160" i="13" s="1"/>
  <c r="DB11" i="14"/>
  <c r="L16" i="14"/>
  <c r="N15" i="14"/>
  <c r="CR13" i="14"/>
  <c r="CW12" i="14"/>
  <c r="DA12" i="14" s="1"/>
  <c r="BM14" i="14"/>
  <c r="BG14" i="14"/>
  <c r="CS13" i="14"/>
  <c r="CX12" i="14"/>
  <c r="DB160" i="13" l="1"/>
  <c r="BG163" i="13"/>
  <c r="BM163" i="13"/>
  <c r="L165" i="13"/>
  <c r="N164" i="13"/>
  <c r="DB11" i="42"/>
  <c r="L21" i="42"/>
  <c r="CX161" i="13"/>
  <c r="CS162" i="13"/>
  <c r="CR162" i="13"/>
  <c r="CW161" i="13"/>
  <c r="DA161" i="13" s="1"/>
  <c r="BG14" i="42"/>
  <c r="BM14" i="42"/>
  <c r="CS13" i="42"/>
  <c r="CX12" i="42"/>
  <c r="M16" i="42"/>
  <c r="N15" i="42"/>
  <c r="CR13" i="42"/>
  <c r="CW12" i="42"/>
  <c r="DA12" i="42" s="1"/>
  <c r="DB12" i="14"/>
  <c r="BG15" i="14"/>
  <c r="BM15" i="14"/>
  <c r="N16" i="14"/>
  <c r="L17" i="14"/>
  <c r="CX13" i="14"/>
  <c r="CS14" i="14"/>
  <c r="CR14" i="14"/>
  <c r="CW13" i="14"/>
  <c r="DB12" i="42" l="1"/>
  <c r="DB161" i="13"/>
  <c r="BG164" i="13"/>
  <c r="BM164" i="13"/>
  <c r="L166" i="13"/>
  <c r="N165" i="13"/>
  <c r="CX162" i="13"/>
  <c r="CS163" i="13"/>
  <c r="L22" i="42"/>
  <c r="CR163" i="13"/>
  <c r="CW162" i="13"/>
  <c r="DA162" i="13"/>
  <c r="DA13" i="14"/>
  <c r="BM15" i="42"/>
  <c r="BG15" i="42"/>
  <c r="CX13" i="42"/>
  <c r="CS14" i="42"/>
  <c r="M17" i="42"/>
  <c r="N16" i="42"/>
  <c r="CR14" i="42"/>
  <c r="CW13" i="42"/>
  <c r="DA13" i="42" s="1"/>
  <c r="DB13" i="14"/>
  <c r="CS15" i="14"/>
  <c r="CX14" i="14"/>
  <c r="L18" i="14"/>
  <c r="N17" i="14"/>
  <c r="CW14" i="14"/>
  <c r="DA14" i="14" s="1"/>
  <c r="CR15" i="14"/>
  <c r="BM16" i="14"/>
  <c r="BG16" i="14"/>
  <c r="DB13" i="42" l="1"/>
  <c r="M18" i="42"/>
  <c r="N17" i="42"/>
  <c r="DB162" i="13"/>
  <c r="L23" i="42"/>
  <c r="BG165" i="13"/>
  <c r="BM165" i="13"/>
  <c r="L167" i="13"/>
  <c r="N166" i="13"/>
  <c r="CX163" i="13"/>
  <c r="DA163" i="13" s="1"/>
  <c r="CS164" i="13"/>
  <c r="CR164" i="13"/>
  <c r="CW163" i="13"/>
  <c r="CR15" i="42"/>
  <c r="CW14" i="42"/>
  <c r="CX14" i="42"/>
  <c r="DA14" i="42" s="1"/>
  <c r="CS15" i="42"/>
  <c r="BM16" i="42"/>
  <c r="BG16" i="42"/>
  <c r="DB14" i="14"/>
  <c r="CS16" i="14"/>
  <c r="CX15" i="14"/>
  <c r="CR16" i="14"/>
  <c r="CW15" i="14"/>
  <c r="DA15" i="14" s="1"/>
  <c r="BM17" i="14"/>
  <c r="BG17" i="14"/>
  <c r="N18" i="14"/>
  <c r="L19" i="14"/>
  <c r="DB14" i="42" l="1"/>
  <c r="DB163" i="13"/>
  <c r="BG166" i="13"/>
  <c r="BM166" i="13"/>
  <c r="CX15" i="42"/>
  <c r="CS16" i="42"/>
  <c r="N167" i="13"/>
  <c r="L168" i="13"/>
  <c r="BG17" i="42"/>
  <c r="BM17" i="42"/>
  <c r="CX164" i="13"/>
  <c r="CS165" i="13"/>
  <c r="M19" i="42"/>
  <c r="N18" i="42"/>
  <c r="CW15" i="42"/>
  <c r="DA15" i="42" s="1"/>
  <c r="CR16" i="42"/>
  <c r="CR165" i="13"/>
  <c r="CW164" i="13"/>
  <c r="DA164" i="13" s="1"/>
  <c r="L24" i="42"/>
  <c r="DB15" i="14"/>
  <c r="CW16" i="14"/>
  <c r="CR17" i="14"/>
  <c r="CX16" i="14"/>
  <c r="CS17" i="14"/>
  <c r="N19" i="14"/>
  <c r="L20" i="14"/>
  <c r="BM18" i="14"/>
  <c r="BG18" i="14"/>
  <c r="DB164" i="13" l="1"/>
  <c r="DB15" i="42"/>
  <c r="L169" i="13"/>
  <c r="N168" i="13"/>
  <c r="CX165" i="13"/>
  <c r="CS166" i="13"/>
  <c r="BG167" i="13"/>
  <c r="BM167" i="13"/>
  <c r="CR166" i="13"/>
  <c r="CW165" i="13"/>
  <c r="DA165" i="13"/>
  <c r="BG18" i="42"/>
  <c r="BM18" i="42"/>
  <c r="M20" i="42"/>
  <c r="N19" i="42"/>
  <c r="L25" i="42"/>
  <c r="CX16" i="42"/>
  <c r="CS17" i="42"/>
  <c r="DA16" i="14"/>
  <c r="CW16" i="42"/>
  <c r="DA16" i="42" s="1"/>
  <c r="CR17" i="42"/>
  <c r="DB16" i="14"/>
  <c r="CW17" i="14"/>
  <c r="CR18" i="14"/>
  <c r="CX17" i="14"/>
  <c r="DA17" i="14" s="1"/>
  <c r="CS18" i="14"/>
  <c r="L21" i="14"/>
  <c r="N20" i="14"/>
  <c r="BG19" i="14"/>
  <c r="BM19" i="14"/>
  <c r="DB16" i="42" l="1"/>
  <c r="CW17" i="42"/>
  <c r="CR18" i="42"/>
  <c r="DB165" i="13"/>
  <c r="CX166" i="13"/>
  <c r="CS167" i="13"/>
  <c r="CW166" i="13"/>
  <c r="DA166" i="13" s="1"/>
  <c r="CR167" i="13"/>
  <c r="L26" i="42"/>
  <c r="BM168" i="13"/>
  <c r="BG168" i="13"/>
  <c r="L170" i="13"/>
  <c r="N169" i="13"/>
  <c r="BG19" i="42"/>
  <c r="BM19" i="42"/>
  <c r="M21" i="42"/>
  <c r="N20" i="42"/>
  <c r="CX17" i="42"/>
  <c r="DA17" i="42" s="1"/>
  <c r="CS18" i="42"/>
  <c r="DB17" i="14"/>
  <c r="L22" i="14"/>
  <c r="N21" i="14"/>
  <c r="CS19" i="14"/>
  <c r="CX18" i="14"/>
  <c r="CR19" i="14"/>
  <c r="CW18" i="14"/>
  <c r="DA18" i="14" s="1"/>
  <c r="BM20" i="14"/>
  <c r="BG20" i="14"/>
  <c r="DB166" i="13" l="1"/>
  <c r="DB17" i="42"/>
  <c r="BG169" i="13"/>
  <c r="BM169" i="13"/>
  <c r="N170" i="13"/>
  <c r="L171" i="13"/>
  <c r="M22" i="42"/>
  <c r="N21" i="42"/>
  <c r="CS19" i="42"/>
  <c r="CX18" i="42"/>
  <c r="CS168" i="13"/>
  <c r="CX167" i="13"/>
  <c r="CW167" i="13"/>
  <c r="DA167" i="13" s="1"/>
  <c r="CR168" i="13"/>
  <c r="CW18" i="42"/>
  <c r="DA18" i="42" s="1"/>
  <c r="CR19" i="42"/>
  <c r="L27" i="42"/>
  <c r="BG20" i="42"/>
  <c r="BM20" i="42"/>
  <c r="CW19" i="14"/>
  <c r="DA19" i="14" s="1"/>
  <c r="CR20" i="14"/>
  <c r="N22" i="14"/>
  <c r="L23" i="14"/>
  <c r="DB18" i="14"/>
  <c r="CX19" i="14"/>
  <c r="CS20" i="14"/>
  <c r="BG21" i="14"/>
  <c r="BM21" i="14"/>
  <c r="DB18" i="42" l="1"/>
  <c r="DB167" i="13"/>
  <c r="BG170" i="13"/>
  <c r="BM170" i="13"/>
  <c r="DA168" i="13"/>
  <c r="CX168" i="13"/>
  <c r="CS169" i="13"/>
  <c r="CW168" i="13"/>
  <c r="CR169" i="13"/>
  <c r="CS20" i="42"/>
  <c r="CX19" i="42"/>
  <c r="BG21" i="42"/>
  <c r="BM21" i="42"/>
  <c r="CR20" i="42"/>
  <c r="CW19" i="42"/>
  <c r="DA19" i="42" s="1"/>
  <c r="L28" i="42"/>
  <c r="M23" i="42"/>
  <c r="N22" i="42"/>
  <c r="N171" i="13"/>
  <c r="L172" i="13"/>
  <c r="L24" i="14"/>
  <c r="N23" i="14"/>
  <c r="BM22" i="14"/>
  <c r="BG22" i="14"/>
  <c r="DB19" i="14"/>
  <c r="CX20" i="14"/>
  <c r="CS21" i="14"/>
  <c r="CW20" i="14"/>
  <c r="DA20" i="14" s="1"/>
  <c r="CR21" i="14"/>
  <c r="DB19" i="42" l="1"/>
  <c r="L29" i="42"/>
  <c r="CR21" i="42"/>
  <c r="CW20" i="42"/>
  <c r="DB168" i="13"/>
  <c r="CX169" i="13"/>
  <c r="CS170" i="13"/>
  <c r="CW169" i="13"/>
  <c r="CR170" i="13"/>
  <c r="N172" i="13"/>
  <c r="L173" i="13"/>
  <c r="DA169" i="13"/>
  <c r="BG171" i="13"/>
  <c r="BM171" i="13"/>
  <c r="BG22" i="42"/>
  <c r="BM22" i="42"/>
  <c r="DA20" i="42"/>
  <c r="M24" i="42"/>
  <c r="N23" i="42"/>
  <c r="CS21" i="42"/>
  <c r="CX20" i="42"/>
  <c r="DB20" i="14"/>
  <c r="CS22" i="14"/>
  <c r="CX21" i="14"/>
  <c r="BM23" i="14"/>
  <c r="BG23" i="14"/>
  <c r="CR22" i="14"/>
  <c r="CW21" i="14"/>
  <c r="DA21" i="14" s="1"/>
  <c r="N24" i="14"/>
  <c r="L25" i="14"/>
  <c r="BG172" i="13" l="1"/>
  <c r="BM172" i="13"/>
  <c r="N173" i="13"/>
  <c r="L174" i="13"/>
  <c r="CR22" i="42"/>
  <c r="CW21" i="42"/>
  <c r="DA21" i="42" s="1"/>
  <c r="L30" i="42"/>
  <c r="CX21" i="42"/>
  <c r="CS22" i="42"/>
  <c r="CX170" i="13"/>
  <c r="CS171" i="13"/>
  <c r="BM23" i="42"/>
  <c r="BG23" i="42"/>
  <c r="CW170" i="13"/>
  <c r="CR171" i="13"/>
  <c r="DA170" i="13"/>
  <c r="DB20" i="42"/>
  <c r="M25" i="42"/>
  <c r="N24" i="42"/>
  <c r="DB169" i="13"/>
  <c r="DB21" i="14"/>
  <c r="CR23" i="14"/>
  <c r="CW22" i="14"/>
  <c r="CX22" i="14"/>
  <c r="CS23" i="14"/>
  <c r="BG24" i="14"/>
  <c r="BM24" i="14"/>
  <c r="N25" i="14"/>
  <c r="L26" i="14"/>
  <c r="DB21" i="42" l="1"/>
  <c r="DB170" i="13"/>
  <c r="CR23" i="42"/>
  <c r="CW22" i="42"/>
  <c r="L175" i="13"/>
  <c r="N174" i="13"/>
  <c r="CX22" i="42"/>
  <c r="CS23" i="42"/>
  <c r="BG173" i="13"/>
  <c r="BM173" i="13"/>
  <c r="CX171" i="13"/>
  <c r="CS172" i="13"/>
  <c r="CW171" i="13"/>
  <c r="CR172" i="13"/>
  <c r="BM24" i="42"/>
  <c r="BG24" i="42"/>
  <c r="DA22" i="42"/>
  <c r="M26" i="42"/>
  <c r="N25" i="42"/>
  <c r="DA171" i="13"/>
  <c r="DA22" i="14"/>
  <c r="DB22" i="14" s="1"/>
  <c r="L31" i="42"/>
  <c r="CW23" i="14"/>
  <c r="CR24" i="14"/>
  <c r="L27" i="14"/>
  <c r="N26" i="14"/>
  <c r="CS24" i="14"/>
  <c r="CX23" i="14"/>
  <c r="BM25" i="14"/>
  <c r="BG25" i="14"/>
  <c r="CX23" i="42" l="1"/>
  <c r="CS24" i="42"/>
  <c r="BG174" i="13"/>
  <c r="BM174" i="13"/>
  <c r="N175" i="13"/>
  <c r="L176" i="13"/>
  <c r="CX172" i="13"/>
  <c r="CS173" i="13"/>
  <c r="CW172" i="13"/>
  <c r="CR173" i="13"/>
  <c r="BG25" i="42"/>
  <c r="BM25" i="42"/>
  <c r="M27" i="42"/>
  <c r="N26" i="42"/>
  <c r="DB22" i="42"/>
  <c r="DA172" i="13"/>
  <c r="DB171" i="13"/>
  <c r="L32" i="42"/>
  <c r="CW23" i="42"/>
  <c r="DA23" i="42" s="1"/>
  <c r="CR24" i="42"/>
  <c r="DA23" i="14"/>
  <c r="DB23" i="14" s="1"/>
  <c r="N27" i="14"/>
  <c r="L28" i="14"/>
  <c r="BM26" i="14"/>
  <c r="BG26" i="14"/>
  <c r="CS25" i="14"/>
  <c r="CX24" i="14"/>
  <c r="DA24" i="14" s="1"/>
  <c r="CR25" i="14"/>
  <c r="CW24" i="14"/>
  <c r="DB23" i="42" l="1"/>
  <c r="DB172" i="13"/>
  <c r="CW24" i="42"/>
  <c r="CR25" i="42"/>
  <c r="BG175" i="13"/>
  <c r="BM175" i="13"/>
  <c r="CX173" i="13"/>
  <c r="CS174" i="13"/>
  <c r="CW173" i="13"/>
  <c r="CR174" i="13"/>
  <c r="L33" i="42"/>
  <c r="BG26" i="42"/>
  <c r="BM26" i="42"/>
  <c r="DA173" i="13"/>
  <c r="DA24" i="42"/>
  <c r="M28" i="42"/>
  <c r="N27" i="42"/>
  <c r="CX24" i="42"/>
  <c r="CS25" i="42"/>
  <c r="N176" i="13"/>
  <c r="L177" i="13"/>
  <c r="DB24" i="14"/>
  <c r="CW25" i="14"/>
  <c r="CR26" i="14"/>
  <c r="DA25" i="14"/>
  <c r="N28" i="14"/>
  <c r="L29" i="14"/>
  <c r="BM27" i="14"/>
  <c r="BG27" i="14"/>
  <c r="CX25" i="14"/>
  <c r="CS26" i="14"/>
  <c r="BG27" i="42" l="1"/>
  <c r="BM27" i="42"/>
  <c r="CW174" i="13"/>
  <c r="CR175" i="13"/>
  <c r="N177" i="13"/>
  <c r="L178" i="13"/>
  <c r="DB173" i="13"/>
  <c r="CX25" i="42"/>
  <c r="CS26" i="42"/>
  <c r="DA174" i="13"/>
  <c r="M29" i="42"/>
  <c r="N28" i="42"/>
  <c r="CW25" i="42"/>
  <c r="DA25" i="42" s="1"/>
  <c r="CR26" i="42"/>
  <c r="BG176" i="13"/>
  <c r="BM176" i="13"/>
  <c r="DB24" i="42"/>
  <c r="L34" i="42"/>
  <c r="CX174" i="13"/>
  <c r="CS175" i="13"/>
  <c r="CR27" i="14"/>
  <c r="CW26" i="14"/>
  <c r="N29" i="14"/>
  <c r="L30" i="14"/>
  <c r="DB25" i="14"/>
  <c r="CS27" i="14"/>
  <c r="CX26" i="14"/>
  <c r="BG28" i="14"/>
  <c r="BM28" i="14"/>
  <c r="DB25" i="42" l="1"/>
  <c r="DB174" i="13"/>
  <c r="M30" i="42"/>
  <c r="N29" i="42"/>
  <c r="CX175" i="13"/>
  <c r="CS176" i="13"/>
  <c r="N178" i="13"/>
  <c r="L179" i="13"/>
  <c r="N179" i="13" s="1"/>
  <c r="CW175" i="13"/>
  <c r="DA175" i="13" s="1"/>
  <c r="CR176" i="13"/>
  <c r="BG177" i="13"/>
  <c r="BM177" i="13"/>
  <c r="CS27" i="42"/>
  <c r="CX26" i="42"/>
  <c r="CW26" i="42"/>
  <c r="DA26" i="42" s="1"/>
  <c r="CR27" i="42"/>
  <c r="L35" i="42"/>
  <c r="BG28" i="42"/>
  <c r="BM28" i="42"/>
  <c r="DA26" i="14"/>
  <c r="DB26" i="14" s="1"/>
  <c r="BG29" i="14"/>
  <c r="BM29" i="14"/>
  <c r="CR28" i="14"/>
  <c r="CW27" i="14"/>
  <c r="L31" i="14"/>
  <c r="N30" i="14"/>
  <c r="CX27" i="14"/>
  <c r="CS28" i="14"/>
  <c r="DB26" i="42" l="1"/>
  <c r="DB175" i="13"/>
  <c r="CS28" i="42"/>
  <c r="CX27" i="42"/>
  <c r="CW176" i="13"/>
  <c r="DA176" i="13" s="1"/>
  <c r="CR177" i="13"/>
  <c r="CF173" i="13"/>
  <c r="BG179" i="13"/>
  <c r="BM179" i="13"/>
  <c r="BG178" i="13"/>
  <c r="CF177" i="13" s="1"/>
  <c r="BM178" i="13"/>
  <c r="CR28" i="42"/>
  <c r="CW27" i="42"/>
  <c r="DA27" i="42" s="1"/>
  <c r="L36" i="42"/>
  <c r="BG29" i="42"/>
  <c r="BM29" i="42"/>
  <c r="M31" i="42"/>
  <c r="N30" i="42"/>
  <c r="CG172" i="13"/>
  <c r="CG174" i="13"/>
  <c r="CX176" i="13"/>
  <c r="CS177" i="13"/>
  <c r="CG177" i="13"/>
  <c r="CG175" i="13"/>
  <c r="CG171" i="13"/>
  <c r="DA27" i="14"/>
  <c r="DB27" i="14" s="1"/>
  <c r="BG30" i="14"/>
  <c r="BM30" i="14"/>
  <c r="CX28" i="14"/>
  <c r="CS29" i="14"/>
  <c r="N31" i="14"/>
  <c r="L32" i="14"/>
  <c r="CW28" i="14"/>
  <c r="CR29" i="14"/>
  <c r="DB27" i="42" l="1"/>
  <c r="DB176" i="13"/>
  <c r="CF179" i="13"/>
  <c r="CW178" i="13"/>
  <c r="CR179" i="13"/>
  <c r="CF6" i="13"/>
  <c r="CF4" i="13"/>
  <c r="CF5" i="13"/>
  <c r="CF3" i="13"/>
  <c r="CF8" i="13"/>
  <c r="CF7" i="13"/>
  <c r="CF9" i="13"/>
  <c r="CF14" i="13"/>
  <c r="CF13" i="13"/>
  <c r="CF10" i="13"/>
  <c r="CF11" i="13"/>
  <c r="CF12" i="13"/>
  <c r="CF16" i="13"/>
  <c r="CF15" i="13"/>
  <c r="CF18" i="13"/>
  <c r="CF17" i="13"/>
  <c r="CF19" i="13"/>
  <c r="CF22" i="13"/>
  <c r="CF20" i="13"/>
  <c r="CF21" i="13"/>
  <c r="CF25" i="13"/>
  <c r="CF24" i="13"/>
  <c r="CF23" i="13"/>
  <c r="CF29" i="13"/>
  <c r="CF28" i="13"/>
  <c r="CF27" i="13"/>
  <c r="CF26" i="13"/>
  <c r="CF30" i="13"/>
  <c r="CF31" i="13"/>
  <c r="CF33" i="13"/>
  <c r="CF34" i="13"/>
  <c r="CF32" i="13"/>
  <c r="CF38" i="13"/>
  <c r="CF36" i="13"/>
  <c r="CF35" i="13"/>
  <c r="CF37" i="13"/>
  <c r="CF39" i="13"/>
  <c r="CF42" i="13"/>
  <c r="CF40" i="13"/>
  <c r="CF41" i="13"/>
  <c r="CF43" i="13"/>
  <c r="CF44" i="13"/>
  <c r="CF45" i="13"/>
  <c r="CF46" i="13"/>
  <c r="CF47" i="13"/>
  <c r="CF48" i="13"/>
  <c r="CF49" i="13"/>
  <c r="CF50" i="13"/>
  <c r="CF54" i="13"/>
  <c r="CF52" i="13"/>
  <c r="CF51" i="13"/>
  <c r="CF55" i="13"/>
  <c r="CF53" i="13"/>
  <c r="CF57" i="13"/>
  <c r="CF56" i="13"/>
  <c r="CF58" i="13"/>
  <c r="CF61" i="13"/>
  <c r="CF59" i="13"/>
  <c r="CF60" i="13"/>
  <c r="CF62" i="13"/>
  <c r="CF64" i="13"/>
  <c r="CF65" i="13"/>
  <c r="CF63" i="13"/>
  <c r="CF66" i="13"/>
  <c r="CF67" i="13"/>
  <c r="CF68" i="13"/>
  <c r="CF69" i="13"/>
  <c r="CF70" i="13"/>
  <c r="CF71" i="13"/>
  <c r="CF74" i="13"/>
  <c r="CF72" i="13"/>
  <c r="CF73" i="13"/>
  <c r="CF75" i="13"/>
  <c r="CF76" i="13"/>
  <c r="CF77" i="13"/>
  <c r="CF78" i="13"/>
  <c r="CF79" i="13"/>
  <c r="CF80" i="13"/>
  <c r="CF82" i="13"/>
  <c r="CF81" i="13"/>
  <c r="CF84" i="13"/>
  <c r="CF83" i="13"/>
  <c r="CF85" i="13"/>
  <c r="CF90" i="13"/>
  <c r="CF86" i="13"/>
  <c r="CF88" i="13"/>
  <c r="CF89" i="13"/>
  <c r="CF87" i="13"/>
  <c r="CF91" i="13"/>
  <c r="CF92" i="13"/>
  <c r="CF94" i="13"/>
  <c r="CF93" i="13"/>
  <c r="CF95" i="13"/>
  <c r="CF97" i="13"/>
  <c r="CF96" i="13"/>
  <c r="CF99" i="13"/>
  <c r="CF98" i="13"/>
  <c r="CF100" i="13"/>
  <c r="CF103" i="13"/>
  <c r="CF102" i="13"/>
  <c r="CF101" i="13"/>
  <c r="CF104" i="13"/>
  <c r="CF105" i="13"/>
  <c r="CF106" i="13"/>
  <c r="CF107" i="13"/>
  <c r="CF108" i="13"/>
  <c r="CF111" i="13"/>
  <c r="CF109" i="13"/>
  <c r="CF110" i="13"/>
  <c r="CF112" i="13"/>
  <c r="CF113" i="13"/>
  <c r="CF114" i="13"/>
  <c r="CF115" i="13"/>
  <c r="CF119" i="13"/>
  <c r="CF116" i="13"/>
  <c r="CF118" i="13"/>
  <c r="CF117" i="13"/>
  <c r="CF120" i="13"/>
  <c r="CF121" i="13"/>
  <c r="CF122" i="13"/>
  <c r="CF123" i="13"/>
  <c r="CF124" i="13"/>
  <c r="CF125" i="13"/>
  <c r="CF126" i="13"/>
  <c r="CF127" i="13"/>
  <c r="CF128" i="13"/>
  <c r="CF129" i="13"/>
  <c r="CF131" i="13"/>
  <c r="CF130" i="13"/>
  <c r="CF132" i="13"/>
  <c r="CF133" i="13"/>
  <c r="CF134" i="13"/>
  <c r="CF135" i="13"/>
  <c r="CF136" i="13"/>
  <c r="CF137" i="13"/>
  <c r="CF138" i="13"/>
  <c r="CF139" i="13"/>
  <c r="CF140" i="13"/>
  <c r="CF141" i="13"/>
  <c r="CF142" i="13"/>
  <c r="CF143" i="13"/>
  <c r="CF144" i="13"/>
  <c r="CF145" i="13"/>
  <c r="CF147" i="13"/>
  <c r="CF146" i="13"/>
  <c r="CF148" i="13"/>
  <c r="CF149" i="13"/>
  <c r="CF150" i="13"/>
  <c r="CF151" i="13"/>
  <c r="CF153" i="13"/>
  <c r="CF152" i="13"/>
  <c r="CF154" i="13"/>
  <c r="CF155" i="13"/>
  <c r="CF156" i="13"/>
  <c r="CF157" i="13"/>
  <c r="CF158" i="13"/>
  <c r="CF159" i="13"/>
  <c r="CF160" i="13"/>
  <c r="CF161" i="13"/>
  <c r="CF162" i="13"/>
  <c r="CF167" i="13"/>
  <c r="CF163" i="13"/>
  <c r="CF164" i="13"/>
  <c r="CF165" i="13"/>
  <c r="CF166" i="13"/>
  <c r="CF169" i="13"/>
  <c r="CF168" i="13"/>
  <c r="BG30" i="42"/>
  <c r="BM30" i="42"/>
  <c r="M32" i="42"/>
  <c r="N31" i="42"/>
  <c r="CS29" i="42"/>
  <c r="CX28" i="42"/>
  <c r="CR29" i="42"/>
  <c r="CW28" i="42"/>
  <c r="DA28" i="42" s="1"/>
  <c r="CG178" i="13"/>
  <c r="CX177" i="13"/>
  <c r="CS178" i="13"/>
  <c r="CG176" i="13"/>
  <c r="CW177" i="13"/>
  <c r="DA177" i="13" s="1"/>
  <c r="CF178" i="13"/>
  <c r="CR178" i="13"/>
  <c r="CF171" i="13"/>
  <c r="CF176" i="13"/>
  <c r="CF174" i="13"/>
  <c r="CF172" i="13"/>
  <c r="CF170" i="13"/>
  <c r="CG173" i="13"/>
  <c r="L37" i="42"/>
  <c r="CF175" i="13"/>
  <c r="CG179" i="13"/>
  <c r="CX178" i="13"/>
  <c r="CS179" i="13"/>
  <c r="DA179" i="13" s="1"/>
  <c r="DB179" i="13" s="1"/>
  <c r="CG3" i="13"/>
  <c r="CG6" i="13"/>
  <c r="CG5" i="13"/>
  <c r="CG4" i="13"/>
  <c r="CG9" i="13"/>
  <c r="CG8" i="13"/>
  <c r="CG7" i="13"/>
  <c r="CG10" i="13"/>
  <c r="CG11" i="13"/>
  <c r="CG14" i="13"/>
  <c r="CG12" i="13"/>
  <c r="CG13" i="13"/>
  <c r="CG16" i="13"/>
  <c r="CG17" i="13"/>
  <c r="CG15" i="13"/>
  <c r="CG18" i="13"/>
  <c r="CG20" i="13"/>
  <c r="CG21" i="13"/>
  <c r="CG19" i="13"/>
  <c r="CG22" i="13"/>
  <c r="CG25" i="13"/>
  <c r="CG23" i="13"/>
  <c r="CG24" i="13"/>
  <c r="CG28" i="13"/>
  <c r="CG26" i="13"/>
  <c r="CG27" i="13"/>
  <c r="CG29" i="13"/>
  <c r="CG30" i="13"/>
  <c r="CG33" i="13"/>
  <c r="CG31" i="13"/>
  <c r="CG32" i="13"/>
  <c r="CG35" i="13"/>
  <c r="CG34" i="13"/>
  <c r="CG38" i="13"/>
  <c r="CG36" i="13"/>
  <c r="CG37" i="13"/>
  <c r="CG39" i="13"/>
  <c r="CG42" i="13"/>
  <c r="CG41" i="13"/>
  <c r="CG40" i="13"/>
  <c r="CG44" i="13"/>
  <c r="CG43" i="13"/>
  <c r="CG45" i="13"/>
  <c r="CG46" i="13"/>
  <c r="CG48" i="13"/>
  <c r="CG47" i="13"/>
  <c r="CG49" i="13"/>
  <c r="CG50" i="13"/>
  <c r="CG53" i="13"/>
  <c r="CG51" i="13"/>
  <c r="CG52" i="13"/>
  <c r="CG54" i="13"/>
  <c r="CG55" i="13"/>
  <c r="CG57" i="13"/>
  <c r="CG56" i="13"/>
  <c r="CG58" i="13"/>
  <c r="CG59" i="13"/>
  <c r="CG61" i="13"/>
  <c r="CG60" i="13"/>
  <c r="CG65" i="13"/>
  <c r="CG62" i="13"/>
  <c r="CG66" i="13"/>
  <c r="CG63" i="13"/>
  <c r="CG64" i="13"/>
  <c r="CG68" i="13"/>
  <c r="CG67" i="13"/>
  <c r="CG69" i="13"/>
  <c r="CG70" i="13"/>
  <c r="CG74" i="13"/>
  <c r="CG71" i="13"/>
  <c r="CG75" i="13"/>
  <c r="CG72" i="13"/>
  <c r="CG73" i="13"/>
  <c r="CG76" i="13"/>
  <c r="CG77" i="13"/>
  <c r="CG78" i="13"/>
  <c r="CG79" i="13"/>
  <c r="CG80" i="13"/>
  <c r="CG83" i="13"/>
  <c r="CG81" i="13"/>
  <c r="CG82" i="13"/>
  <c r="CG85" i="13"/>
  <c r="CG84" i="13"/>
  <c r="CG87" i="13"/>
  <c r="CG88" i="13"/>
  <c r="CG86" i="13"/>
  <c r="CG90" i="13"/>
  <c r="CG89" i="13"/>
  <c r="CG93" i="13"/>
  <c r="CG91" i="13"/>
  <c r="CG92" i="13"/>
  <c r="CG95" i="13"/>
  <c r="CG94" i="13"/>
  <c r="CG96" i="13"/>
  <c r="CG97" i="13"/>
  <c r="CG99" i="13"/>
  <c r="CG98" i="13"/>
  <c r="CG100" i="13"/>
  <c r="CG101" i="13"/>
  <c r="CG103" i="13"/>
  <c r="CG102" i="13"/>
  <c r="CG105" i="13"/>
  <c r="CG104" i="13"/>
  <c r="CG106" i="13"/>
  <c r="CG107" i="13"/>
  <c r="CG108" i="13"/>
  <c r="CG109" i="13"/>
  <c r="CG110" i="13"/>
  <c r="CG111" i="13"/>
  <c r="CG112" i="13"/>
  <c r="CG113" i="13"/>
  <c r="CG114" i="13"/>
  <c r="CG115" i="13"/>
  <c r="CG116" i="13"/>
  <c r="CG117" i="13"/>
  <c r="CG118" i="13"/>
  <c r="CG119" i="13"/>
  <c r="CG120" i="13"/>
  <c r="CG121" i="13"/>
  <c r="CG122" i="13"/>
  <c r="CG123" i="13"/>
  <c r="CG124" i="13"/>
  <c r="CG125" i="13"/>
  <c r="CG126" i="13"/>
  <c r="CG127" i="13"/>
  <c r="CG128" i="13"/>
  <c r="CG129" i="13"/>
  <c r="CG130" i="13"/>
  <c r="CG131" i="13"/>
  <c r="CG132" i="13"/>
  <c r="CG133" i="13"/>
  <c r="CG134" i="13"/>
  <c r="CG135" i="13"/>
  <c r="CG136" i="13"/>
  <c r="CG137" i="13"/>
  <c r="CG138" i="13"/>
  <c r="CG139" i="13"/>
  <c r="CG140" i="13"/>
  <c r="CG141" i="13"/>
  <c r="CG142" i="13"/>
  <c r="CG143" i="13"/>
  <c r="CG144" i="13"/>
  <c r="CG148" i="13"/>
  <c r="CG145" i="13"/>
  <c r="CG146" i="13"/>
  <c r="CG151" i="13"/>
  <c r="CG147" i="13"/>
  <c r="CG149" i="13"/>
  <c r="CG150" i="13"/>
  <c r="CG155" i="13"/>
  <c r="CG152" i="13"/>
  <c r="CG156" i="13"/>
  <c r="CG154" i="13"/>
  <c r="CG153" i="13"/>
  <c r="CG157" i="13"/>
  <c r="CG158" i="13"/>
  <c r="CG160" i="13"/>
  <c r="CG159" i="13"/>
  <c r="CG161" i="13"/>
  <c r="CG162" i="13"/>
  <c r="CG164" i="13"/>
  <c r="CG163" i="13"/>
  <c r="CG165" i="13"/>
  <c r="CG166" i="13"/>
  <c r="CG170" i="13"/>
  <c r="CG167" i="13"/>
  <c r="CG168" i="13"/>
  <c r="CG169" i="13"/>
  <c r="DA28" i="14"/>
  <c r="DB28" i="14"/>
  <c r="L33" i="14"/>
  <c r="N32" i="14"/>
  <c r="BG31" i="14"/>
  <c r="BM31" i="14"/>
  <c r="CW29" i="14"/>
  <c r="CR30" i="14"/>
  <c r="CS30" i="14"/>
  <c r="CX29" i="14"/>
  <c r="DB28" i="42" l="1"/>
  <c r="DB177" i="13"/>
  <c r="DA29" i="14"/>
  <c r="CR30" i="42"/>
  <c r="CW29" i="42"/>
  <c r="DA29" i="42" s="1"/>
  <c r="L38" i="42"/>
  <c r="DA178" i="13"/>
  <c r="BM31" i="42"/>
  <c r="BG31" i="42"/>
  <c r="M33" i="42"/>
  <c r="N32" i="42"/>
  <c r="CX29" i="42"/>
  <c r="CS30" i="42"/>
  <c r="DB29" i="14"/>
  <c r="BM32" i="14"/>
  <c r="BG32" i="14"/>
  <c r="CS31" i="14"/>
  <c r="CX30" i="14"/>
  <c r="CR31" i="14"/>
  <c r="CW30" i="14"/>
  <c r="DA30" i="14" s="1"/>
  <c r="N33" i="14"/>
  <c r="L34" i="14"/>
  <c r="M28" i="37"/>
  <c r="N28" i="37"/>
  <c r="DB29" i="42" l="1"/>
  <c r="L39" i="42"/>
  <c r="BM32" i="42"/>
  <c r="BG32" i="42"/>
  <c r="M34" i="42"/>
  <c r="N33" i="42"/>
  <c r="DB178" i="13"/>
  <c r="CR31" i="42"/>
  <c r="CW30" i="42"/>
  <c r="DA30" i="42" s="1"/>
  <c r="CX30" i="42"/>
  <c r="CS31" i="42"/>
  <c r="DB30" i="14"/>
  <c r="CX31" i="14"/>
  <c r="DA31" i="14" s="1"/>
  <c r="CS32" i="14"/>
  <c r="CW31" i="14"/>
  <c r="CR32" i="14"/>
  <c r="N34" i="14"/>
  <c r="L35" i="14"/>
  <c r="BG33" i="14"/>
  <c r="BM33" i="14"/>
  <c r="O28" i="37"/>
  <c r="DB30" i="42" l="1"/>
  <c r="CW31" i="42"/>
  <c r="CR32" i="42"/>
  <c r="CX31" i="42"/>
  <c r="CS32" i="42"/>
  <c r="DA31" i="42"/>
  <c r="L40" i="42"/>
  <c r="BG33" i="42"/>
  <c r="BM33" i="42"/>
  <c r="M35" i="42"/>
  <c r="N34" i="42"/>
  <c r="CW32" i="14"/>
  <c r="CR33" i="14"/>
  <c r="DB31" i="14"/>
  <c r="BM34" i="14"/>
  <c r="BG34" i="14"/>
  <c r="N35" i="14"/>
  <c r="L36" i="14"/>
  <c r="CX32" i="14"/>
  <c r="DA32" i="14" s="1"/>
  <c r="CS33" i="14"/>
  <c r="BG34" i="42" l="1"/>
  <c r="BM34" i="42"/>
  <c r="DB31" i="42"/>
  <c r="M36" i="42"/>
  <c r="N35" i="42"/>
  <c r="L41" i="42"/>
  <c r="CX32" i="42"/>
  <c r="CS33" i="42"/>
  <c r="CW32" i="42"/>
  <c r="DA32" i="42" s="1"/>
  <c r="CR33" i="42"/>
  <c r="DB32" i="14"/>
  <c r="CX33" i="14"/>
  <c r="CS34" i="14"/>
  <c r="BG35" i="14"/>
  <c r="BM35" i="14"/>
  <c r="L37" i="14"/>
  <c r="N36" i="14"/>
  <c r="CW33" i="14"/>
  <c r="DA33" i="14" s="1"/>
  <c r="CR34" i="14"/>
  <c r="DB32" i="42" l="1"/>
  <c r="BG35" i="42"/>
  <c r="BM35" i="42"/>
  <c r="M37" i="42"/>
  <c r="N36" i="42"/>
  <c r="CX33" i="42"/>
  <c r="CS34" i="42"/>
  <c r="CW33" i="42"/>
  <c r="DA33" i="42" s="1"/>
  <c r="CR34" i="42"/>
  <c r="DB33" i="14"/>
  <c r="BM36" i="14"/>
  <c r="BG36" i="14"/>
  <c r="L38" i="14"/>
  <c r="N37" i="14"/>
  <c r="CS35" i="14"/>
  <c r="CX34" i="14"/>
  <c r="CR35" i="14"/>
  <c r="CW34" i="14"/>
  <c r="DB33" i="42" l="1"/>
  <c r="BG36" i="42"/>
  <c r="BM36" i="42"/>
  <c r="M38" i="42"/>
  <c r="N37" i="42"/>
  <c r="CS35" i="42"/>
  <c r="CX34" i="42"/>
  <c r="CW34" i="42"/>
  <c r="DA34" i="42" s="1"/>
  <c r="CR35" i="42"/>
  <c r="DA34" i="14"/>
  <c r="DB34" i="14" s="1"/>
  <c r="BG37" i="14"/>
  <c r="BM37" i="14"/>
  <c r="CR36" i="14"/>
  <c r="CW35" i="14"/>
  <c r="DA35" i="14" s="1"/>
  <c r="CX35" i="14"/>
  <c r="CS36" i="14"/>
  <c r="N38" i="14"/>
  <c r="L39" i="14"/>
  <c r="DB34" i="42" l="1"/>
  <c r="BG37" i="42"/>
  <c r="BM37" i="42"/>
  <c r="M39" i="42"/>
  <c r="N38" i="42"/>
  <c r="CS36" i="42"/>
  <c r="CX35" i="42"/>
  <c r="CR36" i="42"/>
  <c r="CW35" i="42"/>
  <c r="DA35" i="42" s="1"/>
  <c r="DB35" i="14"/>
  <c r="CX36" i="14"/>
  <c r="CS37" i="14"/>
  <c r="BG38" i="14"/>
  <c r="BM38" i="14"/>
  <c r="CW36" i="14"/>
  <c r="DA36" i="14" s="1"/>
  <c r="CR37" i="14"/>
  <c r="N39" i="14"/>
  <c r="L40" i="14"/>
  <c r="DB35" i="42" l="1"/>
  <c r="BG38" i="42"/>
  <c r="BM38" i="42"/>
  <c r="M40" i="42"/>
  <c r="N39" i="42"/>
  <c r="CS37" i="42"/>
  <c r="CX36" i="42"/>
  <c r="CR37" i="42"/>
  <c r="CW36" i="42"/>
  <c r="DA36" i="42" s="1"/>
  <c r="DB36" i="14"/>
  <c r="CR38" i="14"/>
  <c r="CW37" i="14"/>
  <c r="DA37" i="14" s="1"/>
  <c r="BG39" i="14"/>
  <c r="BM39" i="14"/>
  <c r="L41" i="14"/>
  <c r="N40" i="14"/>
  <c r="CS38" i="14"/>
  <c r="CX37" i="14"/>
  <c r="DB36" i="42" l="1"/>
  <c r="BM39" i="42"/>
  <c r="BG39" i="42"/>
  <c r="M41" i="42"/>
  <c r="N41" i="42" s="1"/>
  <c r="N40" i="42"/>
  <c r="CX37" i="42"/>
  <c r="CS38" i="42"/>
  <c r="CR38" i="42"/>
  <c r="CW37" i="42"/>
  <c r="DA37" i="42" s="1"/>
  <c r="CX38" i="14"/>
  <c r="CS39" i="14"/>
  <c r="DB37" i="14"/>
  <c r="CW38" i="14"/>
  <c r="CR39" i="14"/>
  <c r="BM40" i="14"/>
  <c r="BG40" i="14"/>
  <c r="N41" i="14"/>
  <c r="L42" i="14"/>
  <c r="DB37" i="42" l="1"/>
  <c r="BG41" i="42"/>
  <c r="BM41" i="42"/>
  <c r="CR39" i="42"/>
  <c r="CW38" i="42"/>
  <c r="DA38" i="42" s="1"/>
  <c r="CF37" i="42"/>
  <c r="CF35" i="42"/>
  <c r="CX38" i="42"/>
  <c r="CS39" i="42"/>
  <c r="CG33" i="42"/>
  <c r="CG34" i="42"/>
  <c r="DA38" i="14"/>
  <c r="CG36" i="42"/>
  <c r="BM40" i="42"/>
  <c r="CG35" i="42" s="1"/>
  <c r="BG40" i="42"/>
  <c r="DB38" i="14"/>
  <c r="CX39" i="14"/>
  <c r="CS40" i="14"/>
  <c r="N42" i="14"/>
  <c r="L43" i="14"/>
  <c r="BG41" i="14"/>
  <c r="BM41" i="14"/>
  <c r="CW39" i="14"/>
  <c r="CR40" i="14"/>
  <c r="DB38" i="42" l="1"/>
  <c r="CW39" i="42"/>
  <c r="CR40" i="42"/>
  <c r="CF40" i="42"/>
  <c r="CF38" i="42"/>
  <c r="CF36" i="42"/>
  <c r="CF34" i="42"/>
  <c r="CG40" i="42"/>
  <c r="CX39" i="42"/>
  <c r="CS40" i="42"/>
  <c r="CG38" i="42"/>
  <c r="DA39" i="42"/>
  <c r="CG39" i="42"/>
  <c r="CF39" i="42"/>
  <c r="CG41" i="42"/>
  <c r="CX40" i="42"/>
  <c r="CS41" i="42"/>
  <c r="CG4" i="42"/>
  <c r="CG5" i="42"/>
  <c r="CG3" i="42"/>
  <c r="CG7" i="42"/>
  <c r="CG6" i="42"/>
  <c r="CG9" i="42"/>
  <c r="CG8" i="42"/>
  <c r="CG11" i="42"/>
  <c r="CG10" i="42"/>
  <c r="CG12" i="42"/>
  <c r="CG14" i="42"/>
  <c r="CG13" i="42"/>
  <c r="CG19" i="42"/>
  <c r="CG15" i="42"/>
  <c r="CG16" i="42"/>
  <c r="CG17" i="42"/>
  <c r="CG20" i="42"/>
  <c r="CG21" i="42"/>
  <c r="CG18" i="42"/>
  <c r="CG22" i="42"/>
  <c r="CG23" i="42"/>
  <c r="CG25" i="42"/>
  <c r="CG28" i="42"/>
  <c r="CG24" i="42"/>
  <c r="CG26" i="42"/>
  <c r="CG29" i="42"/>
  <c r="CG27" i="42"/>
  <c r="CG31" i="42"/>
  <c r="CG30" i="42"/>
  <c r="DA39" i="14"/>
  <c r="CG37" i="42"/>
  <c r="CW40" i="42"/>
  <c r="CF41" i="42"/>
  <c r="CR41" i="42"/>
  <c r="DA41" i="42" s="1"/>
  <c r="DB41" i="42" s="1"/>
  <c r="CF3" i="42"/>
  <c r="CF5" i="42"/>
  <c r="CF6" i="42"/>
  <c r="CF4" i="42"/>
  <c r="CF7" i="42"/>
  <c r="CF9" i="42"/>
  <c r="CF8" i="42"/>
  <c r="CF11" i="42"/>
  <c r="CF10" i="42"/>
  <c r="CF15" i="42"/>
  <c r="CF12" i="42"/>
  <c r="CF14" i="42"/>
  <c r="CF13" i="42"/>
  <c r="CF18" i="42"/>
  <c r="CF17" i="42"/>
  <c r="CF16" i="42"/>
  <c r="CF19" i="42"/>
  <c r="CF20" i="42"/>
  <c r="CF21" i="42"/>
  <c r="CF23" i="42"/>
  <c r="CF22" i="42"/>
  <c r="CF25" i="42"/>
  <c r="CF24" i="42"/>
  <c r="CF27" i="42"/>
  <c r="CF26" i="42"/>
  <c r="CF28" i="42"/>
  <c r="CF29" i="42"/>
  <c r="CF32" i="42"/>
  <c r="CF30" i="42"/>
  <c r="CF31" i="42"/>
  <c r="CG32" i="42"/>
  <c r="CF33" i="42"/>
  <c r="DB39" i="14"/>
  <c r="CS41" i="14"/>
  <c r="CX40" i="14"/>
  <c r="CW40" i="14"/>
  <c r="DA40" i="14" s="1"/>
  <c r="CR41" i="14"/>
  <c r="N43" i="14"/>
  <c r="L44" i="14"/>
  <c r="BM42" i="14"/>
  <c r="BG42" i="14"/>
  <c r="DB39" i="42" l="1"/>
  <c r="DA40" i="42"/>
  <c r="DB40" i="14"/>
  <c r="BM43" i="14"/>
  <c r="BG43" i="14"/>
  <c r="CR42" i="14"/>
  <c r="CW41" i="14"/>
  <c r="CS42" i="14"/>
  <c r="CX41" i="14"/>
  <c r="L45" i="14"/>
  <c r="N44" i="14"/>
  <c r="M32" i="37"/>
  <c r="N32" i="37"/>
  <c r="DB40" i="42" l="1"/>
  <c r="DA41" i="14"/>
  <c r="DB41" i="14" s="1"/>
  <c r="CW42" i="14"/>
  <c r="CR43" i="14"/>
  <c r="CX42" i="14"/>
  <c r="CS43" i="14"/>
  <c r="N45" i="14"/>
  <c r="L46" i="14"/>
  <c r="BG44" i="14"/>
  <c r="BM44" i="14"/>
  <c r="O32" i="37"/>
  <c r="DA42" i="14" l="1"/>
  <c r="DB42" i="14" s="1"/>
  <c r="BG45" i="14"/>
  <c r="BM45" i="14"/>
  <c r="L47" i="14"/>
  <c r="N46" i="14"/>
  <c r="CS44" i="14"/>
  <c r="CX43" i="14"/>
  <c r="CR44" i="14"/>
  <c r="CW43" i="14"/>
  <c r="DA43" i="14" l="1"/>
  <c r="DB43" i="14" s="1"/>
  <c r="N47" i="14"/>
  <c r="L48" i="14"/>
  <c r="CS45" i="14"/>
  <c r="CX44" i="14"/>
  <c r="CR45" i="14"/>
  <c r="CW44" i="14"/>
  <c r="DA44" i="14" s="1"/>
  <c r="BG46" i="14"/>
  <c r="BM46" i="14"/>
  <c r="DB44" i="14" l="1"/>
  <c r="L49" i="14"/>
  <c r="N48" i="14"/>
  <c r="CX45" i="14"/>
  <c r="CS46" i="14"/>
  <c r="CW45" i="14"/>
  <c r="DA45" i="14" s="1"/>
  <c r="CR46" i="14"/>
  <c r="BM47" i="14"/>
  <c r="BG47" i="14"/>
  <c r="DB45" i="14" l="1"/>
  <c r="CS47" i="14"/>
  <c r="CX46" i="14"/>
  <c r="BM48" i="14"/>
  <c r="BG48" i="14"/>
  <c r="N49" i="14"/>
  <c r="L50" i="14"/>
  <c r="CR47" i="14"/>
  <c r="CW46" i="14"/>
  <c r="DA46" i="14" l="1"/>
  <c r="DB46" i="14" s="1"/>
  <c r="L51" i="14"/>
  <c r="N50" i="14"/>
  <c r="BG49" i="14"/>
  <c r="BM49" i="14"/>
  <c r="CX47" i="14"/>
  <c r="CS48" i="14"/>
  <c r="CW47" i="14"/>
  <c r="CR48" i="14"/>
  <c r="DA47" i="14" l="1"/>
  <c r="DB47" i="14" s="1"/>
  <c r="BM50" i="14"/>
  <c r="BG50" i="14"/>
  <c r="CW48" i="14"/>
  <c r="DA48" i="14" s="1"/>
  <c r="CR49" i="14"/>
  <c r="N51" i="14"/>
  <c r="L52" i="14"/>
  <c r="CS49" i="14"/>
  <c r="CX48" i="14"/>
  <c r="DB48" i="14" l="1"/>
  <c r="BG51" i="14"/>
  <c r="BM51" i="14"/>
  <c r="N52" i="14"/>
  <c r="L53" i="14"/>
  <c r="CS50" i="14"/>
  <c r="CX49" i="14"/>
  <c r="CR50" i="14"/>
  <c r="CW49" i="14"/>
  <c r="DA49" i="14" l="1"/>
  <c r="DB49" i="14" s="1"/>
  <c r="BM52" i="14"/>
  <c r="BG52" i="14"/>
  <c r="CW50" i="14"/>
  <c r="DA50" i="14" s="1"/>
  <c r="CR51" i="14"/>
  <c r="N53" i="14"/>
  <c r="L54" i="14"/>
  <c r="CS51" i="14"/>
  <c r="CX50" i="14"/>
  <c r="DB50" i="14" l="1"/>
  <c r="BG53" i="14"/>
  <c r="BM53" i="14"/>
  <c r="CR52" i="14"/>
  <c r="CW51" i="14"/>
  <c r="CS52" i="14"/>
  <c r="CX51" i="14"/>
  <c r="L55" i="14"/>
  <c r="N54" i="14"/>
  <c r="DA51" i="14" l="1"/>
  <c r="DB51" i="14"/>
  <c r="CS53" i="14"/>
  <c r="CX52" i="14"/>
  <c r="BG54" i="14"/>
  <c r="BM54" i="14"/>
  <c r="L56" i="14"/>
  <c r="N55" i="14"/>
  <c r="CR53" i="14"/>
  <c r="CW52" i="14"/>
  <c r="DA52" i="14" l="1"/>
  <c r="DB52" i="14" s="1"/>
  <c r="BG55" i="14"/>
  <c r="BM55" i="14"/>
  <c r="N56" i="14"/>
  <c r="L57" i="14"/>
  <c r="CW53" i="14"/>
  <c r="DA53" i="14" s="1"/>
  <c r="CR54" i="14"/>
  <c r="CX53" i="14"/>
  <c r="CS54" i="14"/>
  <c r="DB53" i="14" l="1"/>
  <c r="L58" i="14"/>
  <c r="N57" i="14"/>
  <c r="CW54" i="14"/>
  <c r="CR55" i="14"/>
  <c r="BG56" i="14"/>
  <c r="BM56" i="14"/>
  <c r="CX54" i="14"/>
  <c r="DA54" i="14" s="1"/>
  <c r="CS55" i="14"/>
  <c r="CS56" i="14" l="1"/>
  <c r="CX55" i="14"/>
  <c r="N58" i="14"/>
  <c r="L59" i="14"/>
  <c r="CR56" i="14"/>
  <c r="CW55" i="14"/>
  <c r="DA55" i="14" s="1"/>
  <c r="DB54" i="14"/>
  <c r="BM57" i="14"/>
  <c r="BG57" i="14"/>
  <c r="DB55" i="14" l="1"/>
  <c r="CX56" i="14"/>
  <c r="CS57" i="14"/>
  <c r="N59" i="14"/>
  <c r="L60" i="14"/>
  <c r="CR57" i="14"/>
  <c r="CW56" i="14"/>
  <c r="DA56" i="14" s="1"/>
  <c r="BG58" i="14"/>
  <c r="BM58" i="14"/>
  <c r="DB56" i="14" l="1"/>
  <c r="CW57" i="14"/>
  <c r="DA57" i="14" s="1"/>
  <c r="CR58" i="14"/>
  <c r="N60" i="14"/>
  <c r="L61" i="14"/>
  <c r="BM59" i="14"/>
  <c r="BG59" i="14"/>
  <c r="CS58" i="14"/>
  <c r="CX57" i="14"/>
  <c r="BM60" i="14" l="1"/>
  <c r="BG60" i="14"/>
  <c r="CX58" i="14"/>
  <c r="CS59" i="14"/>
  <c r="CR59" i="14"/>
  <c r="CW58" i="14"/>
  <c r="DA58" i="14" s="1"/>
  <c r="DB57" i="14"/>
  <c r="L62" i="14"/>
  <c r="N61" i="14"/>
  <c r="DB58" i="14" l="1"/>
  <c r="CW59" i="14"/>
  <c r="DA59" i="14" s="1"/>
  <c r="CR60" i="14"/>
  <c r="CX59" i="14"/>
  <c r="CS60" i="14"/>
  <c r="L63" i="14"/>
  <c r="N62" i="14"/>
  <c r="BG61" i="14"/>
  <c r="BM61" i="14"/>
  <c r="DB59" i="14" l="1"/>
  <c r="CS61" i="14"/>
  <c r="CX60" i="14"/>
  <c r="CR61" i="14"/>
  <c r="CW60" i="14"/>
  <c r="DA60" i="14" s="1"/>
  <c r="BM62" i="14"/>
  <c r="BG62" i="14"/>
  <c r="N63" i="14"/>
  <c r="L64" i="14"/>
  <c r="DB60" i="14" l="1"/>
  <c r="CX61" i="14"/>
  <c r="CS62" i="14"/>
  <c r="L65" i="14"/>
  <c r="N64" i="14"/>
  <c r="CR62" i="14"/>
  <c r="CW61" i="14"/>
  <c r="DA61" i="14" s="1"/>
  <c r="BG63" i="14"/>
  <c r="BM63" i="14"/>
  <c r="N65" i="14" l="1"/>
  <c r="L66" i="14"/>
  <c r="DB61" i="14"/>
  <c r="CX62" i="14"/>
  <c r="DA62" i="14" s="1"/>
  <c r="CS63" i="14"/>
  <c r="CW62" i="14"/>
  <c r="CR63" i="14"/>
  <c r="BG64" i="14"/>
  <c r="BM64" i="14"/>
  <c r="DB62" i="14" l="1"/>
  <c r="CX63" i="14"/>
  <c r="CS64" i="14"/>
  <c r="L67" i="14"/>
  <c r="N66" i="14"/>
  <c r="CW63" i="14"/>
  <c r="DA63" i="14" s="1"/>
  <c r="CR64" i="14"/>
  <c r="BM65" i="14"/>
  <c r="BG65" i="14"/>
  <c r="DB63" i="14" l="1"/>
  <c r="CR65" i="14"/>
  <c r="CW64" i="14"/>
  <c r="CS65" i="14"/>
  <c r="CX64" i="14"/>
  <c r="BM66" i="14"/>
  <c r="BG66" i="14"/>
  <c r="N67" i="14"/>
  <c r="L68" i="14"/>
  <c r="DA64" i="14" l="1"/>
  <c r="DB64" i="14"/>
  <c r="CR66" i="14"/>
  <c r="CW65" i="14"/>
  <c r="CX65" i="14"/>
  <c r="CS66" i="14"/>
  <c r="DA65" i="14"/>
  <c r="BG67" i="14"/>
  <c r="BM67" i="14"/>
  <c r="L69" i="14"/>
  <c r="N68" i="14"/>
  <c r="CS67" i="14" l="1"/>
  <c r="CX66" i="14"/>
  <c r="CW66" i="14"/>
  <c r="DA66" i="14" s="1"/>
  <c r="CR67" i="14"/>
  <c r="DB65" i="14"/>
  <c r="N69" i="14"/>
  <c r="L70" i="14"/>
  <c r="BM68" i="14"/>
  <c r="BG68" i="14"/>
  <c r="DB66" i="14" l="1"/>
  <c r="BM69" i="14"/>
  <c r="BG69" i="14"/>
  <c r="CS68" i="14"/>
  <c r="CX67" i="14"/>
  <c r="DA67" i="14" s="1"/>
  <c r="N70" i="14"/>
  <c r="L71" i="14"/>
  <c r="CR68" i="14"/>
  <c r="CW67" i="14"/>
  <c r="DB67" i="14" l="1"/>
  <c r="CW68" i="14"/>
  <c r="CR69" i="14"/>
  <c r="L72" i="14"/>
  <c r="N71" i="14"/>
  <c r="CX68" i="14"/>
  <c r="DA68" i="14" s="1"/>
  <c r="CS69" i="14"/>
  <c r="BG70" i="14"/>
  <c r="BM70" i="14"/>
  <c r="DB68" i="14" l="1"/>
  <c r="L73" i="14"/>
  <c r="N72" i="14"/>
  <c r="CS70" i="14"/>
  <c r="CX69" i="14"/>
  <c r="CR70" i="14"/>
  <c r="CW69" i="14"/>
  <c r="DA69" i="14" s="1"/>
  <c r="BG71" i="14"/>
  <c r="BM71" i="14"/>
  <c r="DB69" i="14" l="1"/>
  <c r="L74" i="14"/>
  <c r="N73" i="14"/>
  <c r="CX70" i="14"/>
  <c r="CS71" i="14"/>
  <c r="CW70" i="14"/>
  <c r="CR71" i="14"/>
  <c r="BG72" i="14"/>
  <c r="BM72" i="14"/>
  <c r="DA70" i="14" l="1"/>
  <c r="DB70" i="14" s="1"/>
  <c r="BM73" i="14"/>
  <c r="BG73" i="14"/>
  <c r="CX71" i="14"/>
  <c r="CS72" i="14"/>
  <c r="N74" i="14"/>
  <c r="L75" i="14"/>
  <c r="CW71" i="14"/>
  <c r="DA71" i="14" s="1"/>
  <c r="CR72" i="14"/>
  <c r="DB71" i="14" l="1"/>
  <c r="CW72" i="14"/>
  <c r="CR73" i="14"/>
  <c r="L76" i="14"/>
  <c r="N75" i="14"/>
  <c r="CS73" i="14"/>
  <c r="CX72" i="14"/>
  <c r="DA72" i="14" s="1"/>
  <c r="BG74" i="14"/>
  <c r="BM74" i="14"/>
  <c r="DB72" i="14" l="1"/>
  <c r="CS74" i="14"/>
  <c r="CX73" i="14"/>
  <c r="CR74" i="14"/>
  <c r="CW73" i="14"/>
  <c r="DA73" i="14"/>
  <c r="BM75" i="14"/>
  <c r="BG75" i="14"/>
  <c r="N76" i="14"/>
  <c r="L77" i="14"/>
  <c r="CR75" i="14" l="1"/>
  <c r="CW74" i="14"/>
  <c r="CX74" i="14"/>
  <c r="DA74" i="14" s="1"/>
  <c r="CS75" i="14"/>
  <c r="N77" i="14"/>
  <c r="L78" i="14"/>
  <c r="DB73" i="14"/>
  <c r="BG76" i="14"/>
  <c r="BM76" i="14"/>
  <c r="CW75" i="14" l="1"/>
  <c r="CR76" i="14"/>
  <c r="DB74" i="14"/>
  <c r="CS76" i="14"/>
  <c r="CX75" i="14"/>
  <c r="N78" i="14"/>
  <c r="L79" i="14"/>
  <c r="DA75" i="14"/>
  <c r="BM77" i="14"/>
  <c r="BG77" i="14"/>
  <c r="DB75" i="14" l="1"/>
  <c r="N79" i="14"/>
  <c r="L80" i="14"/>
  <c r="CR77" i="14"/>
  <c r="CW76" i="14"/>
  <c r="DA76" i="14" s="1"/>
  <c r="CX76" i="14"/>
  <c r="CS77" i="14"/>
  <c r="BM78" i="14"/>
  <c r="BG78" i="14"/>
  <c r="DB76" i="14" l="1"/>
  <c r="N80" i="14"/>
  <c r="L81" i="14"/>
  <c r="CW77" i="14"/>
  <c r="CR78" i="14"/>
  <c r="BG79" i="14"/>
  <c r="BM79" i="14"/>
  <c r="CX77" i="14"/>
  <c r="DA77" i="14" s="1"/>
  <c r="CS78" i="14"/>
  <c r="DB77" i="14" l="1"/>
  <c r="CS79" i="14"/>
  <c r="CX78" i="14"/>
  <c r="L82" i="14"/>
  <c r="N81" i="14"/>
  <c r="CR79" i="14"/>
  <c r="CW78" i="14"/>
  <c r="DA78" i="14" s="1"/>
  <c r="BG80" i="14"/>
  <c r="BM80" i="14"/>
  <c r="DB78" i="14" l="1"/>
  <c r="CX79" i="14"/>
  <c r="CS80" i="14"/>
  <c r="CW79" i="14"/>
  <c r="DA79" i="14" s="1"/>
  <c r="CR80" i="14"/>
  <c r="BG81" i="14"/>
  <c r="BM81" i="14"/>
  <c r="N82" i="14"/>
  <c r="L83" i="14"/>
  <c r="DB79" i="14" l="1"/>
  <c r="N83" i="14"/>
  <c r="L84" i="14"/>
  <c r="CX80" i="14"/>
  <c r="CS81" i="14"/>
  <c r="BM82" i="14"/>
  <c r="BG82" i="14"/>
  <c r="CW80" i="14"/>
  <c r="DA80" i="14" s="1"/>
  <c r="CR81" i="14"/>
  <c r="DB80" i="14" l="1"/>
  <c r="CR82" i="14"/>
  <c r="CW81" i="14"/>
  <c r="CS82" i="14"/>
  <c r="CX81" i="14"/>
  <c r="N84" i="14"/>
  <c r="L85" i="14"/>
  <c r="DA81" i="14"/>
  <c r="BM83" i="14"/>
  <c r="BG83" i="14"/>
  <c r="BG84" i="14" l="1"/>
  <c r="BM84" i="14"/>
  <c r="N85" i="14"/>
  <c r="L86" i="14"/>
  <c r="CW82" i="14"/>
  <c r="CR83" i="14"/>
  <c r="CX82" i="14"/>
  <c r="CS83" i="14"/>
  <c r="DB81" i="14"/>
  <c r="DA82" i="14" l="1"/>
  <c r="DB82" i="14" s="1"/>
  <c r="L87" i="14"/>
  <c r="N86" i="14"/>
  <c r="BG85" i="14"/>
  <c r="BM85" i="14"/>
  <c r="DA83" i="14"/>
  <c r="CS84" i="14"/>
  <c r="CX83" i="14"/>
  <c r="CR84" i="14"/>
  <c r="CW83" i="14"/>
  <c r="CX84" i="14" l="1"/>
  <c r="CS85" i="14"/>
  <c r="BM86" i="14"/>
  <c r="BG86" i="14"/>
  <c r="DB83" i="14"/>
  <c r="N87" i="14"/>
  <c r="L88" i="14"/>
  <c r="CW84" i="14"/>
  <c r="DA84" i="14" s="1"/>
  <c r="CR85" i="14"/>
  <c r="DB84" i="14" l="1"/>
  <c r="N88" i="14"/>
  <c r="L89" i="14"/>
  <c r="BM87" i="14"/>
  <c r="BG87" i="14"/>
  <c r="CR86" i="14"/>
  <c r="CW85" i="14"/>
  <c r="DA85" i="14" s="1"/>
  <c r="CS86" i="14"/>
  <c r="CX85" i="14"/>
  <c r="DB85" i="14" l="1"/>
  <c r="CW86" i="14"/>
  <c r="CR87" i="14"/>
  <c r="CX86" i="14"/>
  <c r="DA86" i="14" s="1"/>
  <c r="CS87" i="14"/>
  <c r="L90" i="14"/>
  <c r="N89" i="14"/>
  <c r="BG88" i="14"/>
  <c r="BM88" i="14"/>
  <c r="CS88" i="14" l="1"/>
  <c r="CX87" i="14"/>
  <c r="CR88" i="14"/>
  <c r="CW87" i="14"/>
  <c r="DA87" i="14" s="1"/>
  <c r="BG89" i="14"/>
  <c r="BM89" i="14"/>
  <c r="L91" i="14"/>
  <c r="N90" i="14"/>
  <c r="DB86" i="14"/>
  <c r="DB87" i="14" l="1"/>
  <c r="N91" i="14"/>
  <c r="L92" i="14"/>
  <c r="CW88" i="14"/>
  <c r="CR89" i="14"/>
  <c r="BG90" i="14"/>
  <c r="BM90" i="14"/>
  <c r="CX88" i="14"/>
  <c r="CS89" i="14"/>
  <c r="DA88" i="14" l="1"/>
  <c r="DB88" i="14"/>
  <c r="CX89" i="14"/>
  <c r="CS90" i="14"/>
  <c r="L93" i="14"/>
  <c r="N92" i="14"/>
  <c r="CW89" i="14"/>
  <c r="DA89" i="14" s="1"/>
  <c r="CR90" i="14"/>
  <c r="BG91" i="14"/>
  <c r="BM91" i="14"/>
  <c r="DB89" i="14" l="1"/>
  <c r="BM92" i="14"/>
  <c r="BG92" i="14"/>
  <c r="CS91" i="14"/>
  <c r="CX90" i="14"/>
  <c r="CR91" i="14"/>
  <c r="CW90" i="14"/>
  <c r="N93" i="14"/>
  <c r="L94" i="14"/>
  <c r="DA90" i="14" l="1"/>
  <c r="DB90" i="14" s="1"/>
  <c r="L95" i="14"/>
  <c r="N94" i="14"/>
  <c r="BG93" i="14"/>
  <c r="BM93" i="14"/>
  <c r="CR92" i="14"/>
  <c r="CW91" i="14"/>
  <c r="DA91" i="14" s="1"/>
  <c r="CX91" i="14"/>
  <c r="CS92" i="14"/>
  <c r="CS93" i="14" l="1"/>
  <c r="CX92" i="14"/>
  <c r="BM94" i="14"/>
  <c r="BG94" i="14"/>
  <c r="DB91" i="14"/>
  <c r="N95" i="14"/>
  <c r="L96" i="14"/>
  <c r="CW92" i="14"/>
  <c r="DA92" i="14" s="1"/>
  <c r="CR93" i="14"/>
  <c r="DB92" i="14" l="1"/>
  <c r="N96" i="14"/>
  <c r="L97" i="14"/>
  <c r="CR94" i="14"/>
  <c r="CW93" i="14"/>
  <c r="DA93" i="14" s="1"/>
  <c r="CX93" i="14"/>
  <c r="CS94" i="14"/>
  <c r="BM95" i="14"/>
  <c r="BG95" i="14"/>
  <c r="N97" i="14" l="1"/>
  <c r="L98" i="14"/>
  <c r="DB93" i="14"/>
  <c r="CW94" i="14"/>
  <c r="CR95" i="14"/>
  <c r="CX94" i="14"/>
  <c r="CS95" i="14"/>
  <c r="BM96" i="14"/>
  <c r="BG96" i="14"/>
  <c r="DA94" i="14" l="1"/>
  <c r="DB94" i="14" s="1"/>
  <c r="CS96" i="14"/>
  <c r="CX95" i="14"/>
  <c r="N98" i="14"/>
  <c r="L99" i="14"/>
  <c r="BG97" i="14"/>
  <c r="BM97" i="14"/>
  <c r="CW95" i="14"/>
  <c r="DA95" i="14" s="1"/>
  <c r="CR96" i="14"/>
  <c r="DB95" i="14" l="1"/>
  <c r="BG98" i="14"/>
  <c r="BM98" i="14"/>
  <c r="CS97" i="14"/>
  <c r="CX96" i="14"/>
  <c r="CR97" i="14"/>
  <c r="CW96" i="14"/>
  <c r="DA96" i="14" s="1"/>
  <c r="L100" i="14"/>
  <c r="N99" i="14"/>
  <c r="DB96" i="14" l="1"/>
  <c r="CX97" i="14"/>
  <c r="CS98" i="14"/>
  <c r="BG99" i="14"/>
  <c r="BM99" i="14"/>
  <c r="CW97" i="14"/>
  <c r="CR98" i="14"/>
  <c r="DA97" i="14"/>
  <c r="N100" i="14"/>
  <c r="L101" i="14"/>
  <c r="CW98" i="14" l="1"/>
  <c r="CR99" i="14"/>
  <c r="DB97" i="14"/>
  <c r="CX98" i="14"/>
  <c r="DA98" i="14" s="1"/>
  <c r="CS99" i="14"/>
  <c r="N101" i="14"/>
  <c r="L102" i="14"/>
  <c r="BM100" i="14"/>
  <c r="BG100" i="14"/>
  <c r="DB98" i="14" l="1"/>
  <c r="CW99" i="14"/>
  <c r="CR100" i="14"/>
  <c r="CX99" i="14"/>
  <c r="CS100" i="14"/>
  <c r="BG101" i="14"/>
  <c r="BM101" i="14"/>
  <c r="DA99" i="14"/>
  <c r="L103" i="14"/>
  <c r="N102" i="14"/>
  <c r="BG102" i="14" l="1"/>
  <c r="BM102" i="14"/>
  <c r="CS101" i="14"/>
  <c r="CX100" i="14"/>
  <c r="L104" i="14"/>
  <c r="N103" i="14"/>
  <c r="CR101" i="14"/>
  <c r="CW100" i="14"/>
  <c r="DA100" i="14" s="1"/>
  <c r="DB99" i="14"/>
  <c r="DB100" i="14" l="1"/>
  <c r="CX101" i="14"/>
  <c r="CS102" i="14"/>
  <c r="CW101" i="14"/>
  <c r="DA101" i="14" s="1"/>
  <c r="CR102" i="14"/>
  <c r="BG103" i="14"/>
  <c r="BM103" i="14"/>
  <c r="N104" i="14"/>
  <c r="L105" i="14"/>
  <c r="DB101" i="14" l="1"/>
  <c r="CW102" i="14"/>
  <c r="CR103" i="14"/>
  <c r="L106" i="14"/>
  <c r="N105" i="14"/>
  <c r="BG104" i="14"/>
  <c r="BM104" i="14"/>
  <c r="CX102" i="14"/>
  <c r="DA102" i="14" s="1"/>
  <c r="CS103" i="14"/>
  <c r="DB102" i="14" l="1"/>
  <c r="CS104" i="14"/>
  <c r="CX103" i="14"/>
  <c r="CR104" i="14"/>
  <c r="CW103" i="14"/>
  <c r="DA103" i="14" s="1"/>
  <c r="N106" i="14"/>
  <c r="L107" i="14"/>
  <c r="BM105" i="14"/>
  <c r="BG105" i="14"/>
  <c r="DB103" i="14" l="1"/>
  <c r="N107" i="14"/>
  <c r="L108" i="14"/>
  <c r="BG106" i="14"/>
  <c r="BM106" i="14"/>
  <c r="CR105" i="14"/>
  <c r="CW104" i="14"/>
  <c r="DA104" i="14" s="1"/>
  <c r="CX104" i="14"/>
  <c r="CS105" i="14"/>
  <c r="CS106" i="14" l="1"/>
  <c r="CX105" i="14"/>
  <c r="BG107" i="14"/>
  <c r="BM107" i="14"/>
  <c r="CR106" i="14"/>
  <c r="CW105" i="14"/>
  <c r="DA105" i="14" s="1"/>
  <c r="N108" i="14"/>
  <c r="L109" i="14"/>
  <c r="DB104" i="14"/>
  <c r="DB105" i="14" l="1"/>
  <c r="CX106" i="14"/>
  <c r="CS107" i="14"/>
  <c r="N109" i="14"/>
  <c r="L110" i="14"/>
  <c r="CW106" i="14"/>
  <c r="DA106" i="14" s="1"/>
  <c r="CR107" i="14"/>
  <c r="BM108" i="14"/>
  <c r="BG108" i="14"/>
  <c r="DB106" i="14" l="1"/>
  <c r="CS108" i="14"/>
  <c r="CX107" i="14"/>
  <c r="CR108" i="14"/>
  <c r="CW107" i="14"/>
  <c r="DA107" i="14" s="1"/>
  <c r="N110" i="14"/>
  <c r="L111" i="14"/>
  <c r="BM109" i="14"/>
  <c r="BG109" i="14"/>
  <c r="DB107" i="14" l="1"/>
  <c r="BG110" i="14"/>
  <c r="BM110" i="14"/>
  <c r="N111" i="14"/>
  <c r="L112" i="14"/>
  <c r="CW108" i="14"/>
  <c r="CR109" i="14"/>
  <c r="CX108" i="14"/>
  <c r="DA108" i="14" s="1"/>
  <c r="CS109" i="14"/>
  <c r="DB108" i="14" l="1"/>
  <c r="CS110" i="14"/>
  <c r="CX109" i="14"/>
  <c r="L113" i="14"/>
  <c r="N112" i="14"/>
  <c r="BG111" i="14"/>
  <c r="BM111" i="14"/>
  <c r="CR110" i="14"/>
  <c r="CW109" i="14"/>
  <c r="DA109" i="14" s="1"/>
  <c r="DB109" i="14" l="1"/>
  <c r="CX110" i="14"/>
  <c r="CS111" i="14"/>
  <c r="N113" i="14"/>
  <c r="L114" i="14"/>
  <c r="CW110" i="14"/>
  <c r="CR111" i="14"/>
  <c r="BG112" i="14"/>
  <c r="BM112" i="14"/>
  <c r="DA110" i="14" l="1"/>
  <c r="DB110" i="14" s="1"/>
  <c r="CX111" i="14"/>
  <c r="CS112" i="14"/>
  <c r="CW111" i="14"/>
  <c r="DA111" i="14" s="1"/>
  <c r="CR112" i="14"/>
  <c r="L115" i="14"/>
  <c r="N114" i="14"/>
  <c r="BM113" i="14"/>
  <c r="BG113" i="14"/>
  <c r="DB111" i="14" l="1"/>
  <c r="CR113" i="14"/>
  <c r="CW112" i="14"/>
  <c r="DA112" i="14" s="1"/>
  <c r="CS113" i="14"/>
  <c r="CX112" i="14"/>
  <c r="N115" i="14"/>
  <c r="L116" i="14"/>
  <c r="BM114" i="14"/>
  <c r="BG114" i="14"/>
  <c r="CR114" i="14" l="1"/>
  <c r="CW113" i="14"/>
  <c r="DB112" i="14"/>
  <c r="BG115" i="14"/>
  <c r="BM115" i="14"/>
  <c r="CX113" i="14"/>
  <c r="DA113" i="14" s="1"/>
  <c r="CS114" i="14"/>
  <c r="L117" i="14"/>
  <c r="N116" i="14"/>
  <c r="BM116" i="14" l="1"/>
  <c r="BG116" i="14"/>
  <c r="CS115" i="14"/>
  <c r="CX114" i="14"/>
  <c r="N117" i="14"/>
  <c r="L118" i="14"/>
  <c r="CW114" i="14"/>
  <c r="DA114" i="14" s="1"/>
  <c r="CR115" i="14"/>
  <c r="DB113" i="14"/>
  <c r="N118" i="14" l="1"/>
  <c r="L119" i="14"/>
  <c r="BM117" i="14"/>
  <c r="BG117" i="14"/>
  <c r="CR116" i="14"/>
  <c r="CW115" i="14"/>
  <c r="DA115" i="14" s="1"/>
  <c r="DB114" i="14"/>
  <c r="CS116" i="14"/>
  <c r="CX115" i="14"/>
  <c r="DB115" i="14" l="1"/>
  <c r="CS117" i="14"/>
  <c r="CX116" i="14"/>
  <c r="DA116" i="14" s="1"/>
  <c r="N119" i="14"/>
  <c r="L120" i="14"/>
  <c r="BM118" i="14"/>
  <c r="BG118" i="14"/>
  <c r="CR117" i="14"/>
  <c r="CW116" i="14"/>
  <c r="DB116" i="14" l="1"/>
  <c r="L121" i="14"/>
  <c r="N120" i="14"/>
  <c r="CX117" i="14"/>
  <c r="CS118" i="14"/>
  <c r="BG119" i="14"/>
  <c r="BM119" i="14"/>
  <c r="CW117" i="14"/>
  <c r="DA117" i="14" s="1"/>
  <c r="CR118" i="14"/>
  <c r="DB117" i="14" l="1"/>
  <c r="CS119" i="14"/>
  <c r="CX118" i="14"/>
  <c r="CR119" i="14"/>
  <c r="CW118" i="14"/>
  <c r="DA118" i="14" s="1"/>
  <c r="L122" i="14"/>
  <c r="N121" i="14"/>
  <c r="BG120" i="14"/>
  <c r="BM120" i="14"/>
  <c r="BG121" i="14" l="1"/>
  <c r="BM121" i="14"/>
  <c r="CW119" i="14"/>
  <c r="CR120" i="14"/>
  <c r="CX119" i="14"/>
  <c r="DA119" i="14" s="1"/>
  <c r="CS120" i="14"/>
  <c r="DB118" i="14"/>
  <c r="N122" i="14"/>
  <c r="L123" i="14"/>
  <c r="DB119" i="14" l="1"/>
  <c r="CX120" i="14"/>
  <c r="CS121" i="14"/>
  <c r="L124" i="14"/>
  <c r="N123" i="14"/>
  <c r="BG122" i="14"/>
  <c r="BM122" i="14"/>
  <c r="CW120" i="14"/>
  <c r="DA120" i="14" s="1"/>
  <c r="CR121" i="14"/>
  <c r="DB120" i="14" l="1"/>
  <c r="BM123" i="14"/>
  <c r="BG123" i="14"/>
  <c r="CR122" i="14"/>
  <c r="CW121" i="14"/>
  <c r="DA121" i="14" s="1"/>
  <c r="N124" i="14"/>
  <c r="L125" i="14"/>
  <c r="CS122" i="14"/>
  <c r="CX121" i="14"/>
  <c r="DB121" i="14" l="1"/>
  <c r="BG124" i="14"/>
  <c r="BM124" i="14"/>
  <c r="CR123" i="14"/>
  <c r="CW122" i="14"/>
  <c r="CX122" i="14"/>
  <c r="CS123" i="14"/>
  <c r="N125" i="14"/>
  <c r="L126" i="14"/>
  <c r="DA122" i="14" l="1"/>
  <c r="DB122" i="14" s="1"/>
  <c r="BM125" i="14"/>
  <c r="BG125" i="14"/>
  <c r="CW123" i="14"/>
  <c r="DA123" i="14" s="1"/>
  <c r="CR124" i="14"/>
  <c r="CS124" i="14"/>
  <c r="CX123" i="14"/>
  <c r="N126" i="14"/>
  <c r="L127" i="14"/>
  <c r="CR125" i="14" l="1"/>
  <c r="CW124" i="14"/>
  <c r="DB123" i="14"/>
  <c r="CX124" i="14"/>
  <c r="DA124" i="14" s="1"/>
  <c r="CS125" i="14"/>
  <c r="N127" i="14"/>
  <c r="L128" i="14"/>
  <c r="BM126" i="14"/>
  <c r="BG126" i="14"/>
  <c r="DB124" i="14" l="1"/>
  <c r="L129" i="14"/>
  <c r="N128" i="14"/>
  <c r="CW125" i="14"/>
  <c r="CR126" i="14"/>
  <c r="CX125" i="14"/>
  <c r="DA125" i="14" s="1"/>
  <c r="CS126" i="14"/>
  <c r="BG127" i="14"/>
  <c r="BM127" i="14"/>
  <c r="CS127" i="14" l="1"/>
  <c r="CX126" i="14"/>
  <c r="CR127" i="14"/>
  <c r="CW126" i="14"/>
  <c r="DA126" i="14" s="1"/>
  <c r="BM128" i="14"/>
  <c r="BG128" i="14"/>
  <c r="N129" i="14"/>
  <c r="L130" i="14"/>
  <c r="DB125" i="14"/>
  <c r="BG129" i="14" l="1"/>
  <c r="BM129" i="14"/>
  <c r="CX127" i="14"/>
  <c r="CS128" i="14"/>
  <c r="L131" i="14"/>
  <c r="N130" i="14"/>
  <c r="DB126" i="14"/>
  <c r="CR128" i="14"/>
  <c r="CW127" i="14"/>
  <c r="DA127" i="14" s="1"/>
  <c r="N131" i="14" l="1"/>
  <c r="L132" i="14"/>
  <c r="CX128" i="14"/>
  <c r="CS129" i="14"/>
  <c r="CW128" i="14"/>
  <c r="DA128" i="14" s="1"/>
  <c r="CR129" i="14"/>
  <c r="BG130" i="14"/>
  <c r="BM130" i="14"/>
  <c r="DB127" i="14"/>
  <c r="CX129" i="14" l="1"/>
  <c r="CS130" i="14"/>
  <c r="CW129" i="14"/>
  <c r="DA129" i="14" s="1"/>
  <c r="CR130" i="14"/>
  <c r="L133" i="14"/>
  <c r="N132" i="14"/>
  <c r="BM131" i="14"/>
  <c r="BG131" i="14"/>
  <c r="DB128" i="14"/>
  <c r="CS131" i="14" l="1"/>
  <c r="CX130" i="14"/>
  <c r="BM132" i="14"/>
  <c r="BG132" i="14"/>
  <c r="DB129" i="14"/>
  <c r="N133" i="14"/>
  <c r="L134" i="14"/>
  <c r="CR131" i="14"/>
  <c r="CW130" i="14"/>
  <c r="DA130" i="14" s="1"/>
  <c r="CX131" i="14" l="1"/>
  <c r="CS132" i="14"/>
  <c r="BG133" i="14"/>
  <c r="BM133" i="14"/>
  <c r="N134" i="14"/>
  <c r="L135" i="14"/>
  <c r="DB130" i="14"/>
  <c r="CW131" i="14"/>
  <c r="DA131" i="14" s="1"/>
  <c r="CR132" i="14"/>
  <c r="DB131" i="14" l="1"/>
  <c r="CX132" i="14"/>
  <c r="CS133" i="14"/>
  <c r="CW132" i="14"/>
  <c r="DA132" i="14" s="1"/>
  <c r="CR133" i="14"/>
  <c r="BG134" i="14"/>
  <c r="BM134" i="14"/>
  <c r="L136" i="14"/>
  <c r="N135" i="14"/>
  <c r="DB132" i="14" l="1"/>
  <c r="CS134" i="14"/>
  <c r="CX133" i="14"/>
  <c r="CW133" i="14"/>
  <c r="DA133" i="14" s="1"/>
  <c r="CR134" i="14"/>
  <c r="BM135" i="14"/>
  <c r="BG135" i="14"/>
  <c r="N136" i="14"/>
  <c r="L137" i="14"/>
  <c r="DB133" i="14" l="1"/>
  <c r="CR135" i="14"/>
  <c r="CW134" i="14"/>
  <c r="DA134" i="14" s="1"/>
  <c r="CS135" i="14"/>
  <c r="CX134" i="14"/>
  <c r="BM136" i="14"/>
  <c r="BG136" i="14"/>
  <c r="N137" i="14"/>
  <c r="L138" i="14"/>
  <c r="N138" i="14" s="1"/>
  <c r="DB134" i="14" l="1"/>
  <c r="CW135" i="14"/>
  <c r="CR136" i="14"/>
  <c r="CF131" i="14"/>
  <c r="CX135" i="14"/>
  <c r="CS136" i="14"/>
  <c r="DA135" i="14"/>
  <c r="BG138" i="14"/>
  <c r="CF135" i="14" s="1"/>
  <c r="BM138" i="14"/>
  <c r="BG137" i="14"/>
  <c r="BM137" i="14"/>
  <c r="CG133" i="14"/>
  <c r="CG132" i="14"/>
  <c r="CG135" i="14"/>
  <c r="CF132" i="14" l="1"/>
  <c r="DB135" i="14"/>
  <c r="CR137" i="14"/>
  <c r="CW136" i="14"/>
  <c r="CF137" i="14"/>
  <c r="CF130" i="14"/>
  <c r="CX137" i="14"/>
  <c r="CS138" i="14"/>
  <c r="CG138" i="14"/>
  <c r="CG4" i="14"/>
  <c r="CG7" i="14"/>
  <c r="CG3" i="14"/>
  <c r="CG8" i="14"/>
  <c r="CG5" i="14"/>
  <c r="CG6" i="14"/>
  <c r="CG9" i="14"/>
  <c r="CG10" i="14"/>
  <c r="CG11" i="14"/>
  <c r="CG12" i="14"/>
  <c r="CG14" i="14"/>
  <c r="CG13" i="14"/>
  <c r="CG18" i="14"/>
  <c r="CG15" i="14"/>
  <c r="CG16" i="14"/>
  <c r="CG17" i="14"/>
  <c r="CG21" i="14"/>
  <c r="CG20" i="14"/>
  <c r="CG19" i="14"/>
  <c r="CG22" i="14"/>
  <c r="CG23" i="14"/>
  <c r="CG24" i="14"/>
  <c r="CG25" i="14"/>
  <c r="CG26" i="14"/>
  <c r="CG28" i="14"/>
  <c r="CG27" i="14"/>
  <c r="CG30" i="14"/>
  <c r="CG29" i="14"/>
  <c r="CG31" i="14"/>
  <c r="CG32" i="14"/>
  <c r="CG34" i="14"/>
  <c r="CG33" i="14"/>
  <c r="CG35" i="14"/>
  <c r="CG39" i="14"/>
  <c r="CG36" i="14"/>
  <c r="CG37" i="14"/>
  <c r="CG38" i="14"/>
  <c r="CG40" i="14"/>
  <c r="CG41" i="14"/>
  <c r="CG42" i="14"/>
  <c r="CG46" i="14"/>
  <c r="CG43" i="14"/>
  <c r="CG44" i="14"/>
  <c r="CG45" i="14"/>
  <c r="CG47" i="14"/>
  <c r="CG48" i="14"/>
  <c r="CG49" i="14"/>
  <c r="CG50" i="14"/>
  <c r="CG52" i="14"/>
  <c r="CG54" i="14"/>
  <c r="CG55" i="14"/>
  <c r="CG51" i="14"/>
  <c r="CG53" i="14"/>
  <c r="CG56" i="14"/>
  <c r="CG58" i="14"/>
  <c r="CG57" i="14"/>
  <c r="CG60" i="14"/>
  <c r="CG59" i="14"/>
  <c r="CG61" i="14"/>
  <c r="CG62" i="14"/>
  <c r="CG63" i="14"/>
  <c r="CG64" i="14"/>
  <c r="CG66" i="14"/>
  <c r="CG65" i="14"/>
  <c r="CG67" i="14"/>
  <c r="CG69" i="14"/>
  <c r="CG68" i="14"/>
  <c r="CG70" i="14"/>
  <c r="CG71" i="14"/>
  <c r="CG72" i="14"/>
  <c r="CG75" i="14"/>
  <c r="CG73" i="14"/>
  <c r="CG74" i="14"/>
  <c r="CG76" i="14"/>
  <c r="CG77" i="14"/>
  <c r="CG78" i="14"/>
  <c r="CG80" i="14"/>
  <c r="CG79" i="14"/>
  <c r="CG82" i="14"/>
  <c r="CG83" i="14"/>
  <c r="CG81" i="14"/>
  <c r="CG84" i="14"/>
  <c r="CG88" i="14"/>
  <c r="CG85" i="14"/>
  <c r="CG87" i="14"/>
  <c r="CG86" i="14"/>
  <c r="CG90" i="14"/>
  <c r="CG89" i="14"/>
  <c r="CG92" i="14"/>
  <c r="CG91" i="14"/>
  <c r="CG93" i="14"/>
  <c r="CG94" i="14"/>
  <c r="CG95" i="14"/>
  <c r="CG96" i="14"/>
  <c r="CG97" i="14"/>
  <c r="CG98" i="14"/>
  <c r="CG99" i="14"/>
  <c r="CG103" i="14"/>
  <c r="CG100" i="14"/>
  <c r="CG102" i="14"/>
  <c r="CG101" i="14"/>
  <c r="CG105" i="14"/>
  <c r="CG104" i="14"/>
  <c r="CG106" i="14"/>
  <c r="CG107" i="14"/>
  <c r="CG108" i="14"/>
  <c r="CG109" i="14"/>
  <c r="CG110" i="14"/>
  <c r="CG113" i="14"/>
  <c r="CG112" i="14"/>
  <c r="CG111" i="14"/>
  <c r="CG115" i="14"/>
  <c r="CG114" i="14"/>
  <c r="CG118" i="14"/>
  <c r="CG116" i="14"/>
  <c r="CG117" i="14"/>
  <c r="CG119" i="14"/>
  <c r="CG120" i="14"/>
  <c r="CG121" i="14"/>
  <c r="CG123" i="14"/>
  <c r="CG124" i="14"/>
  <c r="CG122" i="14"/>
  <c r="CG127" i="14"/>
  <c r="CG126" i="14"/>
  <c r="CG125" i="14"/>
  <c r="CG128" i="14"/>
  <c r="CG131" i="14"/>
  <c r="CG129" i="14"/>
  <c r="CF136" i="14"/>
  <c r="CF133" i="14"/>
  <c r="CW137" i="14"/>
  <c r="CR138" i="14"/>
  <c r="CF138" i="14"/>
  <c r="CF5" i="14"/>
  <c r="CF8" i="14"/>
  <c r="CF4" i="14"/>
  <c r="CF6" i="14"/>
  <c r="CF9" i="14"/>
  <c r="CF10" i="14"/>
  <c r="CF7" i="14"/>
  <c r="CF3" i="14"/>
  <c r="CF11" i="14"/>
  <c r="CF12" i="14"/>
  <c r="CF13" i="14"/>
  <c r="CF14" i="14"/>
  <c r="CF16" i="14"/>
  <c r="CF17" i="14"/>
  <c r="CF15" i="14"/>
  <c r="CF18" i="14"/>
  <c r="CF19" i="14"/>
  <c r="CF23" i="14"/>
  <c r="CF20" i="14"/>
  <c r="CF22" i="14"/>
  <c r="CF21" i="14"/>
  <c r="CF25" i="14"/>
  <c r="CF26" i="14"/>
  <c r="CF27" i="14"/>
  <c r="CF24" i="14"/>
  <c r="CF29" i="14"/>
  <c r="CF32" i="14"/>
  <c r="CF28" i="14"/>
  <c r="CF30" i="14"/>
  <c r="CF31" i="14"/>
  <c r="CF33" i="14"/>
  <c r="CF36" i="14"/>
  <c r="CF35" i="14"/>
  <c r="CF34" i="14"/>
  <c r="CF37" i="14"/>
  <c r="CF39" i="14"/>
  <c r="CF38" i="14"/>
  <c r="CF40" i="14"/>
  <c r="CF41" i="14"/>
  <c r="CF42" i="14"/>
  <c r="CF48" i="14"/>
  <c r="CF44" i="14"/>
  <c r="CF43" i="14"/>
  <c r="CF46" i="14"/>
  <c r="CF45" i="14"/>
  <c r="CF47" i="14"/>
  <c r="CF49" i="14"/>
  <c r="CF50" i="14"/>
  <c r="CF52" i="14"/>
  <c r="CF53" i="14"/>
  <c r="CF51" i="14"/>
  <c r="CF55" i="14"/>
  <c r="CF54" i="14"/>
  <c r="CF57" i="14"/>
  <c r="CF56" i="14"/>
  <c r="CF58" i="14"/>
  <c r="CF59" i="14"/>
  <c r="CF63" i="14"/>
  <c r="CF60" i="14"/>
  <c r="CF62" i="14"/>
  <c r="CF65" i="14"/>
  <c r="CF61" i="14"/>
  <c r="CF64" i="14"/>
  <c r="CF66" i="14"/>
  <c r="CF70" i="14"/>
  <c r="CF67" i="14"/>
  <c r="CF68" i="14"/>
  <c r="CF69" i="14"/>
  <c r="CF72" i="14"/>
  <c r="CF71" i="14"/>
  <c r="CF73" i="14"/>
  <c r="CF74" i="14"/>
  <c r="CF75" i="14"/>
  <c r="CF76" i="14"/>
  <c r="CF77" i="14"/>
  <c r="CF78" i="14"/>
  <c r="CF82" i="14"/>
  <c r="CF80" i="14"/>
  <c r="CF79" i="14"/>
  <c r="CF81" i="14"/>
  <c r="CF83" i="14"/>
  <c r="CF84" i="14"/>
  <c r="CF85" i="14"/>
  <c r="CF86" i="14"/>
  <c r="CF87" i="14"/>
  <c r="CF88" i="14"/>
  <c r="CF89" i="14"/>
  <c r="CF90" i="14"/>
  <c r="CF91" i="14"/>
  <c r="CF93" i="14"/>
  <c r="CF92" i="14"/>
  <c r="CF94" i="14"/>
  <c r="CF95" i="14"/>
  <c r="CF96" i="14"/>
  <c r="CF99" i="14"/>
  <c r="CF98" i="14"/>
  <c r="CF97" i="14"/>
  <c r="CF100" i="14"/>
  <c r="CF103" i="14"/>
  <c r="CF102" i="14"/>
  <c r="CF104" i="14"/>
  <c r="CF101" i="14"/>
  <c r="CF105" i="14"/>
  <c r="CF108" i="14"/>
  <c r="CF107" i="14"/>
  <c r="CF106" i="14"/>
  <c r="CF112" i="14"/>
  <c r="CF109" i="14"/>
  <c r="CF110" i="14"/>
  <c r="CF113" i="14"/>
  <c r="CF111" i="14"/>
  <c r="CF114" i="14"/>
  <c r="CF115" i="14"/>
  <c r="CF116" i="14"/>
  <c r="CF117" i="14"/>
  <c r="CF118" i="14"/>
  <c r="CF119" i="14"/>
  <c r="CF121" i="14"/>
  <c r="CF122" i="14"/>
  <c r="CF120" i="14"/>
  <c r="CF123" i="14"/>
  <c r="CF126" i="14"/>
  <c r="CF124" i="14"/>
  <c r="CF129" i="14"/>
  <c r="CF127" i="14"/>
  <c r="CF125" i="14"/>
  <c r="CF128" i="14"/>
  <c r="CG130" i="14"/>
  <c r="CS137" i="14"/>
  <c r="CX136" i="14"/>
  <c r="CG137" i="14"/>
  <c r="CG134" i="14"/>
  <c r="CG136" i="14"/>
  <c r="CF134" i="14"/>
  <c r="DA136" i="14" l="1"/>
  <c r="DA138" i="14"/>
  <c r="DB138" i="14" s="1"/>
  <c r="DB136" i="14"/>
  <c r="DA137" i="14"/>
  <c r="M33" i="37"/>
  <c r="N33" i="37"/>
  <c r="DB137" i="14" l="1"/>
  <c r="O33" i="37"/>
  <c r="M48" i="19" l="1"/>
  <c r="M49" i="19" s="1"/>
  <c r="M50" i="19"/>
  <c r="M51" i="19" s="1"/>
  <c r="M52" i="19" s="1"/>
  <c r="M53" i="19" s="1"/>
  <c r="M54" i="19" s="1"/>
  <c r="M55" i="19" s="1"/>
  <c r="M56" i="19" s="1"/>
  <c r="M57" i="19" s="1"/>
  <c r="M58" i="19" s="1"/>
  <c r="M59" i="19" s="1"/>
  <c r="M60" i="19" s="1"/>
  <c r="M61" i="19" s="1"/>
  <c r="M62" i="19" s="1"/>
  <c r="M63" i="19" s="1"/>
  <c r="M64" i="19" s="1"/>
  <c r="M65" i="19" s="1"/>
  <c r="M66" i="19" s="1"/>
  <c r="M67" i="19" s="1"/>
  <c r="M68" i="19" s="1"/>
  <c r="M69" i="19" s="1"/>
  <c r="M70" i="19" s="1"/>
  <c r="M71" i="19" s="1"/>
  <c r="M72" i="19" s="1"/>
  <c r="M73" i="19" s="1"/>
  <c r="M74" i="19" s="1"/>
  <c r="M75" i="19" s="1"/>
  <c r="M76" i="19" s="1"/>
  <c r="M77" i="19" s="1"/>
  <c r="M78" i="19" s="1"/>
  <c r="M79" i="19" s="1"/>
  <c r="M80" i="19" s="1"/>
  <c r="M81" i="19" s="1"/>
  <c r="M82" i="19" s="1"/>
  <c r="M83" i="19" s="1"/>
  <c r="M84" i="19" s="1"/>
  <c r="M85" i="19" s="1"/>
  <c r="M86" i="19" s="1"/>
  <c r="M87" i="19" s="1"/>
  <c r="M88" i="19" s="1"/>
  <c r="M89" i="19" s="1"/>
  <c r="M90" i="19" s="1"/>
  <c r="M91" i="19" s="1"/>
  <c r="M92" i="19" s="1"/>
  <c r="M93" i="19" s="1"/>
  <c r="M94" i="19" s="1"/>
  <c r="M95" i="19" s="1"/>
  <c r="M96" i="19" s="1"/>
  <c r="M97" i="19" s="1"/>
  <c r="M98" i="19" s="1"/>
  <c r="M99" i="19" s="1"/>
  <c r="M100" i="19" s="1"/>
  <c r="M101" i="19" s="1"/>
  <c r="M102" i="19" s="1"/>
  <c r="M103" i="19" s="1"/>
  <c r="M104" i="19" s="1"/>
  <c r="M105" i="19" s="1"/>
  <c r="M106" i="19" s="1"/>
  <c r="M107" i="19" s="1"/>
  <c r="M108" i="19" s="1"/>
  <c r="M109" i="19" s="1"/>
  <c r="M110" i="19" s="1"/>
  <c r="M111" i="19" s="1"/>
  <c r="M112" i="19" s="1"/>
  <c r="M113" i="19" s="1"/>
  <c r="M114" i="19" s="1"/>
  <c r="M115" i="19" s="1"/>
  <c r="M116" i="19" s="1"/>
  <c r="M117" i="19" s="1"/>
  <c r="M118" i="19" s="1"/>
  <c r="M119" i="19" s="1"/>
  <c r="M120" i="19" s="1"/>
  <c r="M121" i="19" s="1"/>
  <c r="M122" i="19" s="1"/>
  <c r="M123" i="19" s="1"/>
  <c r="M124" i="19" s="1"/>
  <c r="M125" i="19" s="1"/>
  <c r="M126" i="19" s="1"/>
  <c r="M127" i="19" s="1"/>
  <c r="M128" i="19" s="1"/>
  <c r="M129" i="19" s="1"/>
  <c r="M130" i="19" s="1"/>
  <c r="M131" i="19" s="1"/>
  <c r="M132" i="19" s="1"/>
  <c r="M133" i="19" s="1"/>
  <c r="M134" i="19" s="1"/>
  <c r="M135" i="19" s="1"/>
  <c r="M136" i="19" s="1"/>
  <c r="M137" i="19" s="1"/>
  <c r="M138" i="19" s="1"/>
  <c r="M139" i="19" s="1"/>
  <c r="M140" i="19" s="1"/>
  <c r="M141" i="19" s="1"/>
  <c r="M142" i="19" s="1"/>
  <c r="M143" i="19" s="1"/>
  <c r="M144" i="19" s="1"/>
  <c r="M145" i="19" s="1"/>
  <c r="M146" i="19" s="1"/>
  <c r="M147" i="19" s="1"/>
  <c r="M148" i="19" s="1"/>
  <c r="M149" i="19" s="1"/>
  <c r="M150" i="19" s="1"/>
  <c r="M151" i="19" s="1"/>
  <c r="M152" i="19" s="1"/>
  <c r="M153" i="19" s="1"/>
  <c r="M154" i="19" s="1"/>
  <c r="M155" i="19" s="1"/>
  <c r="M156" i="19" s="1"/>
  <c r="M157" i="19" s="1"/>
  <c r="M158" i="19" s="1"/>
  <c r="M159" i="19" s="1"/>
  <c r="M160" i="19" s="1"/>
  <c r="M161" i="19" s="1"/>
  <c r="M162" i="19" s="1"/>
  <c r="M163" i="19" s="1"/>
  <c r="M164" i="19" s="1"/>
  <c r="M165" i="19" s="1"/>
  <c r="M166" i="19" s="1"/>
  <c r="M167" i="19" s="1"/>
  <c r="M168" i="19" s="1"/>
  <c r="M169" i="19" s="1"/>
  <c r="M170" i="19" s="1"/>
  <c r="M171" i="19" s="1"/>
  <c r="M172" i="19" s="1"/>
  <c r="M173" i="19" s="1"/>
  <c r="M174" i="19" s="1"/>
  <c r="M175" i="19" s="1"/>
  <c r="M176" i="19" s="1"/>
  <c r="M177" i="19" s="1"/>
  <c r="CW23" i="19"/>
  <c r="CX23" i="19"/>
  <c r="DA23" i="19" s="1"/>
  <c r="DB23" i="19" l="1"/>
  <c r="L48" i="19"/>
  <c r="N48" i="19"/>
  <c r="BG48" i="19" s="1"/>
  <c r="BM48" i="19"/>
  <c r="CS48" i="19" s="1"/>
  <c r="CX47" i="19"/>
  <c r="L49" i="19"/>
  <c r="N49" i="19" s="1"/>
  <c r="L50" i="19"/>
  <c r="N50" i="19" s="1"/>
  <c r="L51" i="19"/>
  <c r="N51" i="19" s="1"/>
  <c r="L52" i="19"/>
  <c r="N52" i="19" s="1"/>
  <c r="L53" i="19"/>
  <c r="N53" i="19" s="1"/>
  <c r="L54" i="19"/>
  <c r="N54" i="19" s="1"/>
  <c r="L55" i="19"/>
  <c r="N55" i="19" s="1"/>
  <c r="L56" i="19"/>
  <c r="N56" i="19"/>
  <c r="BG56" i="19"/>
  <c r="BM56" i="19"/>
  <c r="L57" i="19"/>
  <c r="N57" i="19"/>
  <c r="BG57" i="19"/>
  <c r="CR57" i="19" s="1"/>
  <c r="CW56" i="19"/>
  <c r="BM57" i="19"/>
  <c r="CX56" i="19" s="1"/>
  <c r="L58" i="19"/>
  <c r="N58" i="19"/>
  <c r="BM58" i="19" s="1"/>
  <c r="L59" i="19"/>
  <c r="N59" i="19"/>
  <c r="BM59" i="19" s="1"/>
  <c r="L60" i="19"/>
  <c r="N60" i="19"/>
  <c r="BM60" i="19" s="1"/>
  <c r="L61" i="19"/>
  <c r="N61" i="19"/>
  <c r="BM61" i="19" s="1"/>
  <c r="L62" i="19"/>
  <c r="N62" i="19" s="1"/>
  <c r="L63" i="19"/>
  <c r="N63" i="19" s="1"/>
  <c r="L4" i="21"/>
  <c r="M4" i="21"/>
  <c r="N4" i="21"/>
  <c r="BG4" i="21" s="1"/>
  <c r="L5" i="21"/>
  <c r="N5" i="21" s="1"/>
  <c r="BG5" i="21" s="1"/>
  <c r="M5" i="21"/>
  <c r="M6" i="21" s="1"/>
  <c r="M7" i="21" s="1"/>
  <c r="M8" i="21" s="1"/>
  <c r="M9" i="21" s="1"/>
  <c r="M10" i="21" s="1"/>
  <c r="M11" i="21" s="1"/>
  <c r="M12" i="21" s="1"/>
  <c r="M13" i="21" s="1"/>
  <c r="M14" i="21" s="1"/>
  <c r="M15" i="21" s="1"/>
  <c r="M16" i="21" s="1"/>
  <c r="M17" i="21" s="1"/>
  <c r="M18" i="21" s="1"/>
  <c r="M19" i="21" s="1"/>
  <c r="M20" i="21" s="1"/>
  <c r="M21" i="21" s="1"/>
  <c r="M22" i="21" s="1"/>
  <c r="M23" i="21" s="1"/>
  <c r="M24" i="21" s="1"/>
  <c r="M25" i="21" s="1"/>
  <c r="M26" i="21" s="1"/>
  <c r="M27" i="21" s="1"/>
  <c r="M28" i="21" s="1"/>
  <c r="M29" i="21" s="1"/>
  <c r="M30" i="21" s="1"/>
  <c r="M31" i="21" s="1"/>
  <c r="M32" i="21" s="1"/>
  <c r="M33" i="21" s="1"/>
  <c r="M34" i="21" s="1"/>
  <c r="M35" i="21" s="1"/>
  <c r="M36" i="21" s="1"/>
  <c r="M37" i="21" s="1"/>
  <c r="M38" i="21" s="1"/>
  <c r="M39" i="21" s="1"/>
  <c r="M40" i="21" s="1"/>
  <c r="M41" i="21" s="1"/>
  <c r="M42" i="21" s="1"/>
  <c r="M43" i="21" s="1"/>
  <c r="M44" i="21" s="1"/>
  <c r="M45" i="21" s="1"/>
  <c r="M46" i="21" s="1"/>
  <c r="M47" i="21" s="1"/>
  <c r="M48" i="21" s="1"/>
  <c r="M49" i="21" s="1"/>
  <c r="M50" i="21" s="1"/>
  <c r="M51" i="21" s="1"/>
  <c r="M52" i="21" s="1"/>
  <c r="BE2" i="21"/>
  <c r="BG3" i="21" s="1"/>
  <c r="BF2" i="21"/>
  <c r="BD2" i="21"/>
  <c r="BG51" i="19" l="1"/>
  <c r="BM51" i="19"/>
  <c r="BM63" i="19"/>
  <c r="BG63" i="19"/>
  <c r="CX57" i="19"/>
  <c r="CS58" i="19"/>
  <c r="BG50" i="19"/>
  <c r="BM50" i="19"/>
  <c r="BM62" i="19"/>
  <c r="BG62" i="19"/>
  <c r="BG49" i="19"/>
  <c r="BM49" i="19"/>
  <c r="CX60" i="19"/>
  <c r="CS61" i="19"/>
  <c r="CR5" i="21"/>
  <c r="BG55" i="19"/>
  <c r="BM55" i="19"/>
  <c r="CX59" i="19"/>
  <c r="CS60" i="19"/>
  <c r="BG54" i="19"/>
  <c r="BM54" i="19"/>
  <c r="CR48" i="19"/>
  <c r="CW47" i="19"/>
  <c r="DA47" i="19" s="1"/>
  <c r="BM4" i="21"/>
  <c r="BG53" i="19"/>
  <c r="BM53" i="19"/>
  <c r="CX58" i="19"/>
  <c r="CS59" i="19"/>
  <c r="BG52" i="19"/>
  <c r="BM52" i="19"/>
  <c r="L64" i="19"/>
  <c r="BG61" i="19"/>
  <c r="BG60" i="19"/>
  <c r="BG59" i="19"/>
  <c r="BG58" i="19"/>
  <c r="CS57" i="19"/>
  <c r="CS56" i="19"/>
  <c r="L6" i="21"/>
  <c r="CW4" i="21"/>
  <c r="CR4" i="21"/>
  <c r="CW3" i="21"/>
  <c r="CR61" i="19" l="1"/>
  <c r="CW60" i="19"/>
  <c r="CS49" i="19"/>
  <c r="CX48" i="19"/>
  <c r="CS52" i="19"/>
  <c r="CX51" i="19"/>
  <c r="CR49" i="19"/>
  <c r="CW48" i="19"/>
  <c r="DA48" i="19" s="1"/>
  <c r="CR52" i="19"/>
  <c r="CW51" i="19"/>
  <c r="CX54" i="19"/>
  <c r="CS55" i="19"/>
  <c r="CW61" i="19"/>
  <c r="CR62" i="19"/>
  <c r="CW62" i="19"/>
  <c r="CR63" i="19"/>
  <c r="CR53" i="19"/>
  <c r="CW52" i="19"/>
  <c r="DB47" i="19"/>
  <c r="CR55" i="19"/>
  <c r="CW54" i="19"/>
  <c r="CW55" i="19"/>
  <c r="CX61" i="19"/>
  <c r="CS62" i="19"/>
  <c r="CX62" i="19"/>
  <c r="CS63" i="19"/>
  <c r="CR58" i="19"/>
  <c r="CW57" i="19"/>
  <c r="CS50" i="19"/>
  <c r="CX49" i="19"/>
  <c r="CS51" i="19"/>
  <c r="CX50" i="19"/>
  <c r="DA57" i="19"/>
  <c r="DB57" i="19" s="1"/>
  <c r="CX53" i="19"/>
  <c r="CS54" i="19"/>
  <c r="CR50" i="19"/>
  <c r="CW49" i="19"/>
  <c r="CR51" i="19"/>
  <c r="CW50" i="19"/>
  <c r="L65" i="19"/>
  <c r="N64" i="19"/>
  <c r="CR59" i="19"/>
  <c r="DA59" i="19" s="1"/>
  <c r="DB59" i="19" s="1"/>
  <c r="CW58" i="19"/>
  <c r="DA58" i="19" s="1"/>
  <c r="DB58" i="19" s="1"/>
  <c r="CR60" i="19"/>
  <c r="DA60" i="19" s="1"/>
  <c r="DB60" i="19" s="1"/>
  <c r="CW59" i="19"/>
  <c r="CX52" i="19"/>
  <c r="CS53" i="19"/>
  <c r="DA53" i="19" s="1"/>
  <c r="DB53" i="19" s="1"/>
  <c r="CR54" i="19"/>
  <c r="CW53" i="19"/>
  <c r="CR56" i="19"/>
  <c r="DA56" i="19" s="1"/>
  <c r="DB56" i="19" s="1"/>
  <c r="CX55" i="19"/>
  <c r="N6" i="21"/>
  <c r="BG6" i="21" s="1"/>
  <c r="L7" i="21"/>
  <c r="DA54" i="19" l="1"/>
  <c r="DB54" i="19" s="1"/>
  <c r="BG64" i="19"/>
  <c r="BM64" i="19"/>
  <c r="N65" i="19"/>
  <c r="L66" i="19"/>
  <c r="DA62" i="19"/>
  <c r="DB62" i="19" s="1"/>
  <c r="DB48" i="19"/>
  <c r="DA50" i="19"/>
  <c r="DB50" i="19" s="1"/>
  <c r="DA61" i="19"/>
  <c r="DB61" i="19" s="1"/>
  <c r="DA49" i="19"/>
  <c r="DA52" i="19"/>
  <c r="DB52" i="19" s="1"/>
  <c r="DA55" i="19"/>
  <c r="DB55" i="19" s="1"/>
  <c r="DA51" i="19"/>
  <c r="DB51" i="19" s="1"/>
  <c r="CW5" i="21"/>
  <c r="CR6" i="21"/>
  <c r="N7" i="21"/>
  <c r="BG7" i="21" s="1"/>
  <c r="L8" i="21"/>
  <c r="BM6" i="21"/>
  <c r="BM5" i="21"/>
  <c r="CX4" i="21" s="1"/>
  <c r="BM3" i="21"/>
  <c r="CS4" i="21" s="1"/>
  <c r="DA4" i="21" s="1"/>
  <c r="DB4" i="21" s="1"/>
  <c r="BK2" i="21"/>
  <c r="BL2" i="21"/>
  <c r="BJ2" i="21"/>
  <c r="N66" i="19" l="1"/>
  <c r="L67" i="19"/>
  <c r="BG65" i="19"/>
  <c r="BM65" i="19"/>
  <c r="CX63" i="19"/>
  <c r="CS64" i="19"/>
  <c r="BM7" i="21"/>
  <c r="DB49" i="19"/>
  <c r="CW63" i="19"/>
  <c r="DA63" i="19" s="1"/>
  <c r="CR64" i="19"/>
  <c r="CX3" i="21"/>
  <c r="DA3" i="21" s="1"/>
  <c r="CS5" i="21"/>
  <c r="DA5" i="21" s="1"/>
  <c r="DB5" i="21" s="1"/>
  <c r="N8" i="21"/>
  <c r="L9" i="21"/>
  <c r="CX5" i="21"/>
  <c r="CW6" i="21"/>
  <c r="CR7" i="21"/>
  <c r="CS6" i="21"/>
  <c r="DB63" i="19" l="1"/>
  <c r="CX6" i="21"/>
  <c r="DA6" i="21" s="1"/>
  <c r="DB6" i="21" s="1"/>
  <c r="CS7" i="21"/>
  <c r="CX64" i="19"/>
  <c r="CS65" i="19"/>
  <c r="CW64" i="19"/>
  <c r="DA64" i="19" s="1"/>
  <c r="CR65" i="19"/>
  <c r="N67" i="19"/>
  <c r="L68" i="19"/>
  <c r="BG66" i="19"/>
  <c r="BM66" i="19"/>
  <c r="N9" i="21"/>
  <c r="L10" i="21"/>
  <c r="BG8" i="21"/>
  <c r="BM8" i="21"/>
  <c r="DB3" i="21"/>
  <c r="DB64" i="19" l="1"/>
  <c r="BG67" i="19"/>
  <c r="BM67" i="19"/>
  <c r="CX65" i="19"/>
  <c r="CS66" i="19"/>
  <c r="N68" i="19"/>
  <c r="L69" i="19"/>
  <c r="CW65" i="19"/>
  <c r="DA65" i="19" s="1"/>
  <c r="CR66" i="19"/>
  <c r="CX7" i="21"/>
  <c r="CS8" i="21"/>
  <c r="L11" i="21"/>
  <c r="N10" i="21"/>
  <c r="CW7" i="21"/>
  <c r="CR8" i="21"/>
  <c r="BG9" i="21"/>
  <c r="BM9" i="21"/>
  <c r="DB65" i="19" l="1"/>
  <c r="CX66" i="19"/>
  <c r="CS67" i="19"/>
  <c r="N69" i="19"/>
  <c r="L70" i="19"/>
  <c r="CW66" i="19"/>
  <c r="DA66" i="19" s="1"/>
  <c r="CR67" i="19"/>
  <c r="BG68" i="19"/>
  <c r="BM68" i="19"/>
  <c r="CX8" i="21"/>
  <c r="CS9" i="21"/>
  <c r="CW8" i="21"/>
  <c r="DA8" i="21" s="1"/>
  <c r="DB8" i="21" s="1"/>
  <c r="CR9" i="21"/>
  <c r="N11" i="21"/>
  <c r="L12" i="21"/>
  <c r="DA7" i="21"/>
  <c r="BG10" i="21"/>
  <c r="BM10" i="21"/>
  <c r="DB66" i="19" l="1"/>
  <c r="CX67" i="19"/>
  <c r="CS68" i="19"/>
  <c r="N70" i="19"/>
  <c r="L71" i="19"/>
  <c r="BG69" i="19"/>
  <c r="BM69" i="19"/>
  <c r="CW67" i="19"/>
  <c r="CR68" i="19"/>
  <c r="CS10" i="21"/>
  <c r="CX9" i="21"/>
  <c r="DB7" i="21"/>
  <c r="N12" i="21"/>
  <c r="L13" i="21"/>
  <c r="CW9" i="21"/>
  <c r="DA9" i="21" s="1"/>
  <c r="CR10" i="21"/>
  <c r="BM11" i="21"/>
  <c r="BG11" i="21"/>
  <c r="CX68" i="19" l="1"/>
  <c r="CS69" i="19"/>
  <c r="CW68" i="19"/>
  <c r="DA68" i="19" s="1"/>
  <c r="DB68" i="19" s="1"/>
  <c r="CR69" i="19"/>
  <c r="DA67" i="19"/>
  <c r="N71" i="19"/>
  <c r="L72" i="19"/>
  <c r="BG70" i="19"/>
  <c r="BM70" i="19"/>
  <c r="DB9" i="21"/>
  <c r="CX10" i="21"/>
  <c r="CS11" i="21"/>
  <c r="BG12" i="21"/>
  <c r="BM12" i="21"/>
  <c r="L14" i="21"/>
  <c r="N13" i="21"/>
  <c r="CW10" i="21"/>
  <c r="DA10" i="21" s="1"/>
  <c r="CR11" i="21"/>
  <c r="CX69" i="19" l="1"/>
  <c r="CS70" i="19"/>
  <c r="CW69" i="19"/>
  <c r="CR70" i="19"/>
  <c r="DB67" i="19"/>
  <c r="DA69" i="19"/>
  <c r="L73" i="19"/>
  <c r="N72" i="19"/>
  <c r="BG71" i="19"/>
  <c r="BM71" i="19"/>
  <c r="N14" i="21"/>
  <c r="L15" i="21"/>
  <c r="DB10" i="21"/>
  <c r="CW11" i="21"/>
  <c r="CR12" i="21"/>
  <c r="BG13" i="21"/>
  <c r="BM13" i="21"/>
  <c r="CS12" i="21"/>
  <c r="CX11" i="21"/>
  <c r="BG72" i="19" l="1"/>
  <c r="BM72" i="19"/>
  <c r="DB69" i="19"/>
  <c r="CS71" i="19"/>
  <c r="CX70" i="19"/>
  <c r="L74" i="19"/>
  <c r="N73" i="19"/>
  <c r="CW70" i="19"/>
  <c r="DA70" i="19" s="1"/>
  <c r="CR71" i="19"/>
  <c r="DA11" i="21"/>
  <c r="DB11" i="21"/>
  <c r="BG14" i="21"/>
  <c r="BM14" i="21"/>
  <c r="CW12" i="21"/>
  <c r="CR13" i="21"/>
  <c r="L16" i="21"/>
  <c r="N15" i="21"/>
  <c r="CX12" i="21"/>
  <c r="CS13" i="21"/>
  <c r="DB70" i="19" l="1"/>
  <c r="BG73" i="19"/>
  <c r="BM73" i="19"/>
  <c r="N74" i="19"/>
  <c r="L75" i="19"/>
  <c r="CS72" i="19"/>
  <c r="CX71" i="19"/>
  <c r="CW71" i="19"/>
  <c r="CR72" i="19"/>
  <c r="DA12" i="21"/>
  <c r="DB12" i="21" s="1"/>
  <c r="N16" i="21"/>
  <c r="L17" i="21"/>
  <c r="CS14" i="21"/>
  <c r="CX13" i="21"/>
  <c r="CR14" i="21"/>
  <c r="CW13" i="21"/>
  <c r="DA13" i="21" s="1"/>
  <c r="BG15" i="21"/>
  <c r="BM15" i="21"/>
  <c r="L76" i="19" l="1"/>
  <c r="N75" i="19"/>
  <c r="BG74" i="19"/>
  <c r="BM74" i="19"/>
  <c r="DA71" i="19"/>
  <c r="CS73" i="19"/>
  <c r="CX72" i="19"/>
  <c r="CW72" i="19"/>
  <c r="DA72" i="19" s="1"/>
  <c r="DB72" i="19" s="1"/>
  <c r="CR73" i="19"/>
  <c r="DB13" i="21"/>
  <c r="CR15" i="21"/>
  <c r="CW14" i="21"/>
  <c r="L18" i="21"/>
  <c r="N17" i="21"/>
  <c r="CX14" i="21"/>
  <c r="CS15" i="21"/>
  <c r="BG16" i="21"/>
  <c r="BM16" i="21"/>
  <c r="DB71" i="19" l="1"/>
  <c r="CS74" i="19"/>
  <c r="CX73" i="19"/>
  <c r="CR74" i="19"/>
  <c r="CW73" i="19"/>
  <c r="DA73" i="19" s="1"/>
  <c r="BG75" i="19"/>
  <c r="BM75" i="19"/>
  <c r="N76" i="19"/>
  <c r="L77" i="19"/>
  <c r="DA14" i="21"/>
  <c r="N18" i="21"/>
  <c r="L19" i="21"/>
  <c r="CX15" i="21"/>
  <c r="CS16" i="21"/>
  <c r="DA15" i="21"/>
  <c r="BG17" i="21"/>
  <c r="BM17" i="21"/>
  <c r="DB14" i="21"/>
  <c r="CR16" i="21"/>
  <c r="CW15" i="21"/>
  <c r="DB73" i="19" l="1"/>
  <c r="L78" i="19"/>
  <c r="N77" i="19"/>
  <c r="CS75" i="19"/>
  <c r="CX74" i="19"/>
  <c r="DA74" i="19" s="1"/>
  <c r="CR75" i="19"/>
  <c r="CW74" i="19"/>
  <c r="BG76" i="19"/>
  <c r="BM76" i="19"/>
  <c r="DB15" i="21"/>
  <c r="N19" i="21"/>
  <c r="L20" i="21"/>
  <c r="BG18" i="21"/>
  <c r="BM18" i="21"/>
  <c r="CR17" i="21"/>
  <c r="CW16" i="21"/>
  <c r="CX16" i="21"/>
  <c r="DA16" i="21" s="1"/>
  <c r="CS17" i="21"/>
  <c r="DB74" i="19" l="1"/>
  <c r="CS76" i="19"/>
  <c r="CX75" i="19"/>
  <c r="CR76" i="19"/>
  <c r="CW75" i="19"/>
  <c r="BG77" i="19"/>
  <c r="BM77" i="19"/>
  <c r="DA75" i="19"/>
  <c r="N78" i="19"/>
  <c r="L79" i="19"/>
  <c r="DB16" i="21"/>
  <c r="CX17" i="21"/>
  <c r="CS18" i="21"/>
  <c r="CR18" i="21"/>
  <c r="CW17" i="21"/>
  <c r="BG19" i="21"/>
  <c r="BM19" i="21"/>
  <c r="N20" i="21"/>
  <c r="L21" i="21"/>
  <c r="BG78" i="19" l="1"/>
  <c r="BM78" i="19"/>
  <c r="CX76" i="19"/>
  <c r="CS77" i="19"/>
  <c r="DB75" i="19"/>
  <c r="CR77" i="19"/>
  <c r="CW76" i="19"/>
  <c r="DA76" i="19"/>
  <c r="DA17" i="21"/>
  <c r="L80" i="19"/>
  <c r="N79" i="19"/>
  <c r="DB17" i="21"/>
  <c r="CR19" i="21"/>
  <c r="CW18" i="21"/>
  <c r="CX18" i="21"/>
  <c r="CS19" i="21"/>
  <c r="N21" i="21"/>
  <c r="L22" i="21"/>
  <c r="BG20" i="21"/>
  <c r="BM20" i="21"/>
  <c r="DA18" i="21" l="1"/>
  <c r="DB76" i="19"/>
  <c r="CX77" i="19"/>
  <c r="CS78" i="19"/>
  <c r="BM79" i="19"/>
  <c r="BG79" i="19"/>
  <c r="N80" i="19"/>
  <c r="L81" i="19"/>
  <c r="CR78" i="19"/>
  <c r="CW77" i="19"/>
  <c r="DA77" i="19" s="1"/>
  <c r="DB18" i="21"/>
  <c r="CS20" i="21"/>
  <c r="CX19" i="21"/>
  <c r="CR20" i="21"/>
  <c r="CW19" i="21"/>
  <c r="DA19" i="21" s="1"/>
  <c r="BG21" i="21"/>
  <c r="BM21" i="21"/>
  <c r="N22" i="21"/>
  <c r="L23" i="21"/>
  <c r="DB77" i="19" l="1"/>
  <c r="L82" i="19"/>
  <c r="N81" i="19"/>
  <c r="BM80" i="19"/>
  <c r="BG80" i="19"/>
  <c r="CR79" i="19"/>
  <c r="CW78" i="19"/>
  <c r="CX78" i="19"/>
  <c r="DA78" i="19" s="1"/>
  <c r="CS79" i="19"/>
  <c r="DB19" i="21"/>
  <c r="BG22" i="21"/>
  <c r="BM22" i="21"/>
  <c r="CX20" i="21"/>
  <c r="CS21" i="21"/>
  <c r="N23" i="21"/>
  <c r="L24" i="21"/>
  <c r="CW20" i="21"/>
  <c r="DA20" i="21" s="1"/>
  <c r="CR21" i="21"/>
  <c r="DB78" i="19" l="1"/>
  <c r="CR80" i="19"/>
  <c r="CW79" i="19"/>
  <c r="DA79" i="19" s="1"/>
  <c r="CX79" i="19"/>
  <c r="CS80" i="19"/>
  <c r="BM81" i="19"/>
  <c r="BG81" i="19"/>
  <c r="L83" i="19"/>
  <c r="N82" i="19"/>
  <c r="DB20" i="21"/>
  <c r="CW21" i="21"/>
  <c r="CR22" i="21"/>
  <c r="CS22" i="21"/>
  <c r="CX21" i="21"/>
  <c r="N24" i="21"/>
  <c r="L25" i="21"/>
  <c r="BG23" i="21"/>
  <c r="BM23" i="21"/>
  <c r="DB79" i="19" l="1"/>
  <c r="L84" i="19"/>
  <c r="N83" i="19"/>
  <c r="BM82" i="19"/>
  <c r="BG82" i="19"/>
  <c r="CW80" i="19"/>
  <c r="CR81" i="19"/>
  <c r="DA21" i="21"/>
  <c r="CX80" i="19"/>
  <c r="DA80" i="19" s="1"/>
  <c r="CS81" i="19"/>
  <c r="DB21" i="21"/>
  <c r="N25" i="21"/>
  <c r="L26" i="21"/>
  <c r="BG24" i="21"/>
  <c r="BM24" i="21"/>
  <c r="CS23" i="21"/>
  <c r="CX22" i="21"/>
  <c r="CW22" i="21"/>
  <c r="DA22" i="21" s="1"/>
  <c r="CR23" i="21"/>
  <c r="DB80" i="19" l="1"/>
  <c r="CW81" i="19"/>
  <c r="DA81" i="19" s="1"/>
  <c r="CR82" i="19"/>
  <c r="CX81" i="19"/>
  <c r="CS82" i="19"/>
  <c r="BM83" i="19"/>
  <c r="BG83" i="19"/>
  <c r="N84" i="19"/>
  <c r="L85" i="19"/>
  <c r="DB22" i="21"/>
  <c r="CS24" i="21"/>
  <c r="CX23" i="21"/>
  <c r="CR24" i="21"/>
  <c r="CW23" i="21"/>
  <c r="DA23" i="21" s="1"/>
  <c r="BG25" i="21"/>
  <c r="BM25" i="21"/>
  <c r="N26" i="21"/>
  <c r="L27" i="21"/>
  <c r="DB81" i="19" l="1"/>
  <c r="CX82" i="19"/>
  <c r="CS83" i="19"/>
  <c r="DA82" i="19"/>
  <c r="CW82" i="19"/>
  <c r="CR83" i="19"/>
  <c r="BM84" i="19"/>
  <c r="BG84" i="19"/>
  <c r="L86" i="19"/>
  <c r="N85" i="19"/>
  <c r="DB23" i="21"/>
  <c r="CX24" i="21"/>
  <c r="CS25" i="21"/>
  <c r="BG26" i="21"/>
  <c r="BM26" i="21"/>
  <c r="CR25" i="21"/>
  <c r="CW24" i="21"/>
  <c r="DA24" i="21" s="1"/>
  <c r="N27" i="21"/>
  <c r="L28" i="21"/>
  <c r="BG85" i="19" l="1"/>
  <c r="BM85" i="19"/>
  <c r="DB82" i="19"/>
  <c r="CW83" i="19"/>
  <c r="CR84" i="19"/>
  <c r="CX83" i="19"/>
  <c r="CS84" i="19"/>
  <c r="L87" i="19"/>
  <c r="N86" i="19"/>
  <c r="DA83" i="19"/>
  <c r="DB24" i="21"/>
  <c r="BG27" i="21"/>
  <c r="BM27" i="21"/>
  <c r="N28" i="21"/>
  <c r="L29" i="21"/>
  <c r="CS26" i="21"/>
  <c r="CX25" i="21"/>
  <c r="CW25" i="21"/>
  <c r="DA25" i="21" s="1"/>
  <c r="CR26" i="21"/>
  <c r="DB83" i="19" l="1"/>
  <c r="BG86" i="19"/>
  <c r="BM86" i="19"/>
  <c r="CX84" i="19"/>
  <c r="CS85" i="19"/>
  <c r="L88" i="19"/>
  <c r="N87" i="19"/>
  <c r="CW84" i="19"/>
  <c r="CR85" i="19"/>
  <c r="DB25" i="21"/>
  <c r="BG28" i="21"/>
  <c r="BM28" i="21"/>
  <c r="CW26" i="21"/>
  <c r="CR27" i="21"/>
  <c r="CS27" i="21"/>
  <c r="CX26" i="21"/>
  <c r="N29" i="21"/>
  <c r="L30" i="21"/>
  <c r="CX85" i="19" l="1"/>
  <c r="CS86" i="19"/>
  <c r="DA84" i="19"/>
  <c r="CW85" i="19"/>
  <c r="DA85" i="19" s="1"/>
  <c r="DB85" i="19" s="1"/>
  <c r="CR86" i="19"/>
  <c r="BG87" i="19"/>
  <c r="BM87" i="19"/>
  <c r="L89" i="19"/>
  <c r="N88" i="19"/>
  <c r="DA26" i="21"/>
  <c r="DB26" i="21" s="1"/>
  <c r="N30" i="21"/>
  <c r="L31" i="21"/>
  <c r="CW27" i="21"/>
  <c r="CR28" i="21"/>
  <c r="BG29" i="21"/>
  <c r="BM29" i="21"/>
  <c r="CS28" i="21"/>
  <c r="CX27" i="21"/>
  <c r="CW86" i="19" l="1"/>
  <c r="CR87" i="19"/>
  <c r="DB84" i="19"/>
  <c r="L90" i="19"/>
  <c r="N89" i="19"/>
  <c r="BG88" i="19"/>
  <c r="BM88" i="19"/>
  <c r="DA27" i="21"/>
  <c r="CX86" i="19"/>
  <c r="CS87" i="19"/>
  <c r="DB27" i="21"/>
  <c r="BG30" i="21"/>
  <c r="BM30" i="21"/>
  <c r="N31" i="21"/>
  <c r="L32" i="21"/>
  <c r="CW28" i="21"/>
  <c r="CR29" i="21"/>
  <c r="CS29" i="21"/>
  <c r="CX28" i="21"/>
  <c r="L91" i="19" l="1"/>
  <c r="N90" i="19"/>
  <c r="CX87" i="19"/>
  <c r="CS88" i="19"/>
  <c r="CW87" i="19"/>
  <c r="DA87" i="19" s="1"/>
  <c r="DB87" i="19" s="1"/>
  <c r="CR88" i="19"/>
  <c r="DA28" i="21"/>
  <c r="DB28" i="21" s="1"/>
  <c r="BG89" i="19"/>
  <c r="BM89" i="19"/>
  <c r="DA86" i="19"/>
  <c r="CW29" i="21"/>
  <c r="CR30" i="21"/>
  <c r="N32" i="21"/>
  <c r="L33" i="21"/>
  <c r="BG31" i="21"/>
  <c r="BM31" i="21"/>
  <c r="CS30" i="21"/>
  <c r="CX29" i="21"/>
  <c r="DA29" i="21"/>
  <c r="BG90" i="19" l="1"/>
  <c r="BM90" i="19"/>
  <c r="CX88" i="19"/>
  <c r="CS89" i="19"/>
  <c r="L92" i="19"/>
  <c r="N91" i="19"/>
  <c r="DB86" i="19"/>
  <c r="CW88" i="19"/>
  <c r="DA88" i="19" s="1"/>
  <c r="CR89" i="19"/>
  <c r="DB29" i="21"/>
  <c r="N33" i="21"/>
  <c r="L34" i="21"/>
  <c r="CW30" i="21"/>
  <c r="DA30" i="21" s="1"/>
  <c r="CR31" i="21"/>
  <c r="BG32" i="21"/>
  <c r="BM32" i="21"/>
  <c r="CX30" i="21"/>
  <c r="CS31" i="21"/>
  <c r="DB88" i="19" l="1"/>
  <c r="CX89" i="19"/>
  <c r="CS90" i="19"/>
  <c r="CW89" i="19"/>
  <c r="DA89" i="19" s="1"/>
  <c r="CR90" i="19"/>
  <c r="BG91" i="19"/>
  <c r="BM91" i="19"/>
  <c r="L93" i="19"/>
  <c r="N92" i="19"/>
  <c r="DB30" i="21"/>
  <c r="CS32" i="21"/>
  <c r="CX31" i="21"/>
  <c r="N34" i="21"/>
  <c r="L35" i="21"/>
  <c r="CW31" i="21"/>
  <c r="CR32" i="21"/>
  <c r="BG33" i="21"/>
  <c r="BM33" i="21"/>
  <c r="DB89" i="19" l="1"/>
  <c r="BG92" i="19"/>
  <c r="BM92" i="19"/>
  <c r="CW90" i="19"/>
  <c r="DA90" i="19" s="1"/>
  <c r="CR91" i="19"/>
  <c r="DA31" i="21"/>
  <c r="N93" i="19"/>
  <c r="L94" i="19"/>
  <c r="CX90" i="19"/>
  <c r="CS91" i="19"/>
  <c r="DB31" i="21"/>
  <c r="CX32" i="21"/>
  <c r="CS33" i="21"/>
  <c r="BG34" i="21"/>
  <c r="BM34" i="21"/>
  <c r="CW32" i="21"/>
  <c r="DA32" i="21" s="1"/>
  <c r="CR33" i="21"/>
  <c r="N35" i="21"/>
  <c r="L36" i="21"/>
  <c r="DB90" i="19" l="1"/>
  <c r="N94" i="19"/>
  <c r="L95" i="19"/>
  <c r="BG93" i="19"/>
  <c r="BM93" i="19"/>
  <c r="CX91" i="19"/>
  <c r="DA91" i="19" s="1"/>
  <c r="CS92" i="19"/>
  <c r="CW91" i="19"/>
  <c r="CR92" i="19"/>
  <c r="DB32" i="21"/>
  <c r="CS34" i="21"/>
  <c r="CX33" i="21"/>
  <c r="CW33" i="21"/>
  <c r="CR34" i="21"/>
  <c r="N36" i="21"/>
  <c r="L37" i="21"/>
  <c r="BG35" i="21"/>
  <c r="BM35" i="21"/>
  <c r="DB91" i="19" l="1"/>
  <c r="CX92" i="19"/>
  <c r="CS93" i="19"/>
  <c r="CW92" i="19"/>
  <c r="DA92" i="19" s="1"/>
  <c r="CR93" i="19"/>
  <c r="N95" i="19"/>
  <c r="L96" i="19"/>
  <c r="BG94" i="19"/>
  <c r="BM94" i="19"/>
  <c r="DA33" i="21"/>
  <c r="DB33" i="21"/>
  <c r="CS35" i="21"/>
  <c r="CX34" i="21"/>
  <c r="N37" i="21"/>
  <c r="L38" i="21"/>
  <c r="BG36" i="21"/>
  <c r="BM36" i="21"/>
  <c r="CW34" i="21"/>
  <c r="DA34" i="21" s="1"/>
  <c r="CR35" i="21"/>
  <c r="DB92" i="19" l="1"/>
  <c r="BG95" i="19"/>
  <c r="BM95" i="19"/>
  <c r="CW93" i="19"/>
  <c r="CR94" i="19"/>
  <c r="N96" i="19"/>
  <c r="L97" i="19"/>
  <c r="CX93" i="19"/>
  <c r="DA93" i="19" s="1"/>
  <c r="CS94" i="19"/>
  <c r="CW35" i="21"/>
  <c r="CR36" i="21"/>
  <c r="CX35" i="21"/>
  <c r="DA35" i="21" s="1"/>
  <c r="CS36" i="21"/>
  <c r="DB34" i="21"/>
  <c r="N38" i="21"/>
  <c r="L39" i="21"/>
  <c r="BG37" i="21"/>
  <c r="BM37" i="21"/>
  <c r="N97" i="19" l="1"/>
  <c r="L98" i="19"/>
  <c r="BG96" i="19"/>
  <c r="BM96" i="19"/>
  <c r="CX94" i="19"/>
  <c r="CS95" i="19"/>
  <c r="CW94" i="19"/>
  <c r="DA94" i="19" s="1"/>
  <c r="CR95" i="19"/>
  <c r="DB93" i="19"/>
  <c r="DB35" i="21"/>
  <c r="CX36" i="21"/>
  <c r="DA36" i="21" s="1"/>
  <c r="CS37" i="21"/>
  <c r="BG38" i="21"/>
  <c r="BM38" i="21"/>
  <c r="CW36" i="21"/>
  <c r="CR37" i="21"/>
  <c r="N39" i="21"/>
  <c r="L40" i="21"/>
  <c r="DB94" i="19" l="1"/>
  <c r="CX95" i="19"/>
  <c r="CS96" i="19"/>
  <c r="CW95" i="19"/>
  <c r="DA95" i="19" s="1"/>
  <c r="CR96" i="19"/>
  <c r="L99" i="19"/>
  <c r="N98" i="19"/>
  <c r="BG97" i="19"/>
  <c r="BM97" i="19"/>
  <c r="DB36" i="21"/>
  <c r="CW37" i="21"/>
  <c r="DA37" i="21" s="1"/>
  <c r="CR38" i="21"/>
  <c r="N40" i="21"/>
  <c r="L41" i="21"/>
  <c r="CS38" i="21"/>
  <c r="CX37" i="21"/>
  <c r="BG39" i="21"/>
  <c r="BM39" i="21"/>
  <c r="DB95" i="19" l="1"/>
  <c r="L100" i="19"/>
  <c r="N99" i="19"/>
  <c r="CX96" i="19"/>
  <c r="CS97" i="19"/>
  <c r="CW96" i="19"/>
  <c r="DA96" i="19" s="1"/>
  <c r="CR97" i="19"/>
  <c r="BG98" i="19"/>
  <c r="BM98" i="19"/>
  <c r="CX38" i="21"/>
  <c r="CS39" i="21"/>
  <c r="DB37" i="21"/>
  <c r="N41" i="21"/>
  <c r="L42" i="21"/>
  <c r="CW38" i="21"/>
  <c r="DA38" i="21" s="1"/>
  <c r="CR39" i="21"/>
  <c r="BG40" i="21"/>
  <c r="BM40" i="21"/>
  <c r="DB96" i="19" l="1"/>
  <c r="CX97" i="19"/>
  <c r="CS98" i="19"/>
  <c r="BG99" i="19"/>
  <c r="BM99" i="19"/>
  <c r="CW97" i="19"/>
  <c r="DA97" i="19" s="1"/>
  <c r="CR98" i="19"/>
  <c r="L101" i="19"/>
  <c r="N100" i="19"/>
  <c r="CW39" i="21"/>
  <c r="CR40" i="21"/>
  <c r="BG41" i="21"/>
  <c r="BM41" i="21"/>
  <c r="DB38" i="21"/>
  <c r="CS40" i="21"/>
  <c r="CX39" i="21"/>
  <c r="N42" i="21"/>
  <c r="L43" i="21"/>
  <c r="DB97" i="19" l="1"/>
  <c r="L102" i="19"/>
  <c r="N101" i="19"/>
  <c r="CX98" i="19"/>
  <c r="CS99" i="19"/>
  <c r="DA39" i="21"/>
  <c r="BG100" i="19"/>
  <c r="BM100" i="19"/>
  <c r="CW98" i="19"/>
  <c r="DA98" i="19" s="1"/>
  <c r="CR99" i="19"/>
  <c r="DB39" i="21"/>
  <c r="CW40" i="21"/>
  <c r="CR41" i="21"/>
  <c r="BG42" i="21"/>
  <c r="BM42" i="21"/>
  <c r="CX40" i="21"/>
  <c r="DA40" i="21" s="1"/>
  <c r="CS41" i="21"/>
  <c r="N43" i="21"/>
  <c r="L44" i="21"/>
  <c r="DB98" i="19" l="1"/>
  <c r="BG101" i="19"/>
  <c r="BM101" i="19"/>
  <c r="CX99" i="19"/>
  <c r="CS100" i="19"/>
  <c r="N102" i="19"/>
  <c r="L103" i="19"/>
  <c r="CW99" i="19"/>
  <c r="CR100" i="19"/>
  <c r="N44" i="21"/>
  <c r="L45" i="21"/>
  <c r="CW41" i="21"/>
  <c r="CR42" i="21"/>
  <c r="CX41" i="21"/>
  <c r="DA41" i="21" s="1"/>
  <c r="CS42" i="21"/>
  <c r="DB40" i="21"/>
  <c r="BG43" i="21"/>
  <c r="BM43" i="21"/>
  <c r="N103" i="19" l="1"/>
  <c r="L104" i="19"/>
  <c r="BG102" i="19"/>
  <c r="BM102" i="19"/>
  <c r="DA99" i="19"/>
  <c r="CX100" i="19"/>
  <c r="CS101" i="19"/>
  <c r="CW100" i="19"/>
  <c r="DA100" i="19" s="1"/>
  <c r="DB100" i="19" s="1"/>
  <c r="CR101" i="19"/>
  <c r="DB41" i="21"/>
  <c r="N45" i="21"/>
  <c r="L46" i="21"/>
  <c r="CX42" i="21"/>
  <c r="CS43" i="21"/>
  <c r="BG44" i="21"/>
  <c r="BM44" i="21"/>
  <c r="CW42" i="21"/>
  <c r="DA42" i="21" s="1"/>
  <c r="CR43" i="21"/>
  <c r="DB99" i="19" l="1"/>
  <c r="CS102" i="19"/>
  <c r="CX101" i="19"/>
  <c r="CW101" i="19"/>
  <c r="DA101" i="19" s="1"/>
  <c r="CR102" i="19"/>
  <c r="L105" i="19"/>
  <c r="N104" i="19"/>
  <c r="BG103" i="19"/>
  <c r="BM103" i="19"/>
  <c r="DB42" i="21"/>
  <c r="N46" i="21"/>
  <c r="L47" i="21"/>
  <c r="BG45" i="21"/>
  <c r="BM45" i="21"/>
  <c r="CS44" i="21"/>
  <c r="CX43" i="21"/>
  <c r="CW43" i="21"/>
  <c r="DA43" i="21" s="1"/>
  <c r="CR44" i="21"/>
  <c r="DB101" i="19" l="1"/>
  <c r="CS103" i="19"/>
  <c r="CX102" i="19"/>
  <c r="CR103" i="19"/>
  <c r="CW102" i="19"/>
  <c r="DA102" i="19"/>
  <c r="BG104" i="19"/>
  <c r="BM104" i="19"/>
  <c r="L106" i="19"/>
  <c r="N105" i="19"/>
  <c r="DB43" i="21"/>
  <c r="CW44" i="21"/>
  <c r="DA44" i="21" s="1"/>
  <c r="CR45" i="21"/>
  <c r="BG46" i="21"/>
  <c r="BM46" i="21"/>
  <c r="N47" i="21"/>
  <c r="L48" i="21"/>
  <c r="CX44" i="21"/>
  <c r="CS45" i="21"/>
  <c r="CS104" i="19" l="1"/>
  <c r="CX103" i="19"/>
  <c r="CR104" i="19"/>
  <c r="CW103" i="19"/>
  <c r="DA103" i="19" s="1"/>
  <c r="BG105" i="19"/>
  <c r="BM105" i="19"/>
  <c r="DB102" i="19"/>
  <c r="L107" i="19"/>
  <c r="N106" i="19"/>
  <c r="BG47" i="21"/>
  <c r="BM47" i="21"/>
  <c r="CW45" i="21"/>
  <c r="CR46" i="21"/>
  <c r="N48" i="21"/>
  <c r="L49" i="21"/>
  <c r="DB44" i="21"/>
  <c r="CS46" i="21"/>
  <c r="CX45" i="21"/>
  <c r="DB103" i="19" l="1"/>
  <c r="BG106" i="19"/>
  <c r="BM106" i="19"/>
  <c r="L108" i="19"/>
  <c r="N107" i="19"/>
  <c r="CS105" i="19"/>
  <c r="CX104" i="19"/>
  <c r="DA45" i="21"/>
  <c r="DB45" i="21" s="1"/>
  <c r="CR105" i="19"/>
  <c r="CW104" i="19"/>
  <c r="DA104" i="19"/>
  <c r="BG48" i="21"/>
  <c r="BM48" i="21"/>
  <c r="CS47" i="21"/>
  <c r="CX46" i="21"/>
  <c r="DA46" i="21" s="1"/>
  <c r="CW46" i="21"/>
  <c r="CR47" i="21"/>
  <c r="N49" i="21"/>
  <c r="L50" i="21"/>
  <c r="BG107" i="19" l="1"/>
  <c r="BM107" i="19"/>
  <c r="N108" i="19"/>
  <c r="L109" i="19"/>
  <c r="CS106" i="19"/>
  <c r="CX105" i="19"/>
  <c r="CR106" i="19"/>
  <c r="CW105" i="19"/>
  <c r="DA105" i="19" s="1"/>
  <c r="DB104" i="19"/>
  <c r="CS48" i="21"/>
  <c r="CX47" i="21"/>
  <c r="DB46" i="21"/>
  <c r="CW47" i="21"/>
  <c r="DA47" i="21" s="1"/>
  <c r="CR48" i="21"/>
  <c r="N50" i="21"/>
  <c r="L51" i="21"/>
  <c r="BG49" i="21"/>
  <c r="BM49" i="21"/>
  <c r="DB105" i="19" l="1"/>
  <c r="L110" i="19"/>
  <c r="N109" i="19"/>
  <c r="BG108" i="19"/>
  <c r="BM108" i="19"/>
  <c r="CS107" i="19"/>
  <c r="CX106" i="19"/>
  <c r="CR107" i="19"/>
  <c r="CW106" i="19"/>
  <c r="DA106" i="19" s="1"/>
  <c r="DB47" i="21"/>
  <c r="CW48" i="21"/>
  <c r="CR49" i="21"/>
  <c r="CX48" i="21"/>
  <c r="DA48" i="21" s="1"/>
  <c r="CS49" i="21"/>
  <c r="N51" i="21"/>
  <c r="L52" i="21"/>
  <c r="N52" i="21" s="1"/>
  <c r="BG50" i="21"/>
  <c r="BM50" i="21"/>
  <c r="DB106" i="19" l="1"/>
  <c r="CS108" i="19"/>
  <c r="CX107" i="19"/>
  <c r="DA107" i="19"/>
  <c r="CR108" i="19"/>
  <c r="CW107" i="19"/>
  <c r="BG109" i="19"/>
  <c r="BM109" i="19"/>
  <c r="N110" i="19"/>
  <c r="L111" i="19"/>
  <c r="CG48" i="21"/>
  <c r="DB48" i="21"/>
  <c r="BG51" i="21"/>
  <c r="BM51" i="21"/>
  <c r="CG43" i="21" s="1"/>
  <c r="CX49" i="21"/>
  <c r="CG50" i="21"/>
  <c r="CS50" i="21"/>
  <c r="CW49" i="21"/>
  <c r="DA49" i="21" s="1"/>
  <c r="CR50" i="21"/>
  <c r="CF50" i="21"/>
  <c r="BG52" i="21"/>
  <c r="BM52" i="21"/>
  <c r="CG47" i="21" s="1"/>
  <c r="CG49" i="21" l="1"/>
  <c r="DB107" i="19"/>
  <c r="CX108" i="19"/>
  <c r="CS109" i="19"/>
  <c r="CR109" i="19"/>
  <c r="CW108" i="19"/>
  <c r="L112" i="19"/>
  <c r="N111" i="19"/>
  <c r="BG110" i="19"/>
  <c r="BM110" i="19"/>
  <c r="DA108" i="19"/>
  <c r="CF45" i="21"/>
  <c r="DB49" i="21"/>
  <c r="CG52" i="21"/>
  <c r="CS52" i="21"/>
  <c r="CX51" i="21"/>
  <c r="CG7" i="21"/>
  <c r="CG6" i="21"/>
  <c r="CG5" i="21"/>
  <c r="CG3" i="21"/>
  <c r="CG8" i="21"/>
  <c r="CG4" i="21"/>
  <c r="CG9" i="21"/>
  <c r="CG10" i="21"/>
  <c r="CG13" i="21"/>
  <c r="CG12" i="21"/>
  <c r="CG15" i="21"/>
  <c r="CG14" i="21"/>
  <c r="CG11" i="21"/>
  <c r="CG18" i="21"/>
  <c r="CG16" i="21"/>
  <c r="CG19" i="21"/>
  <c r="CG20" i="21"/>
  <c r="CG17" i="21"/>
  <c r="CG22" i="21"/>
  <c r="CG23" i="21"/>
  <c r="CG21" i="21"/>
  <c r="CG24" i="21"/>
  <c r="CG26" i="21"/>
  <c r="CG27" i="21"/>
  <c r="CG25" i="21"/>
  <c r="CG28" i="21"/>
  <c r="CG30" i="21"/>
  <c r="CG29" i="21"/>
  <c r="CG34" i="21"/>
  <c r="CG33" i="21"/>
  <c r="CG31" i="21"/>
  <c r="CG32" i="21"/>
  <c r="CG35" i="21"/>
  <c r="CG38" i="21"/>
  <c r="CG37" i="21"/>
  <c r="CG36" i="21"/>
  <c r="CG39" i="21"/>
  <c r="CG41" i="21"/>
  <c r="CG40" i="21"/>
  <c r="CG42" i="21"/>
  <c r="CS51" i="21"/>
  <c r="CX50" i="21"/>
  <c r="CG51" i="21"/>
  <c r="CG44" i="21"/>
  <c r="CG45" i="21"/>
  <c r="CG46" i="21"/>
  <c r="CW51" i="21"/>
  <c r="CR52" i="21"/>
  <c r="DA52" i="21" s="1"/>
  <c r="DB52" i="21" s="1"/>
  <c r="CF52" i="21"/>
  <c r="CF4" i="21"/>
  <c r="CF10" i="21"/>
  <c r="CF7" i="21"/>
  <c r="CF5" i="21"/>
  <c r="CF11" i="21"/>
  <c r="CF8" i="21"/>
  <c r="CF6" i="21"/>
  <c r="CF9" i="21"/>
  <c r="CF3" i="21"/>
  <c r="CF12" i="21"/>
  <c r="CF13" i="21"/>
  <c r="CF16" i="21"/>
  <c r="CF15" i="21"/>
  <c r="CF14" i="21"/>
  <c r="CF17" i="21"/>
  <c r="CF20" i="21"/>
  <c r="CF18" i="21"/>
  <c r="CF19" i="21"/>
  <c r="CF21" i="21"/>
  <c r="CF22" i="21"/>
  <c r="CF24" i="21"/>
  <c r="CF23" i="21"/>
  <c r="CF25" i="21"/>
  <c r="CF26" i="21"/>
  <c r="CF29" i="21"/>
  <c r="CF28" i="21"/>
  <c r="CF27" i="21"/>
  <c r="CF31" i="21"/>
  <c r="CF32" i="21"/>
  <c r="CF30" i="21"/>
  <c r="CF33" i="21"/>
  <c r="CF37" i="21"/>
  <c r="CF34" i="21"/>
  <c r="CF35" i="21"/>
  <c r="CF36" i="21"/>
  <c r="CF40" i="21"/>
  <c r="CF38" i="21"/>
  <c r="CF39" i="21"/>
  <c r="CF41" i="21"/>
  <c r="CF44" i="21"/>
  <c r="CF42" i="21"/>
  <c r="CW50" i="21"/>
  <c r="DA50" i="21" s="1"/>
  <c r="CR51" i="21"/>
  <c r="CF51" i="21"/>
  <c r="CF49" i="21"/>
  <c r="CF43" i="21"/>
  <c r="CF48" i="21"/>
  <c r="CF47" i="21"/>
  <c r="CF46" i="21"/>
  <c r="DB108" i="19" l="1"/>
  <c r="CX109" i="19"/>
  <c r="CS110" i="19"/>
  <c r="CR110" i="19"/>
  <c r="CW109" i="19"/>
  <c r="DA109" i="19"/>
  <c r="BM111" i="19"/>
  <c r="BG111" i="19"/>
  <c r="N112" i="19"/>
  <c r="L113" i="19"/>
  <c r="DB50" i="21"/>
  <c r="DA51" i="21"/>
  <c r="N37" i="37"/>
  <c r="M37" i="37"/>
  <c r="DB109" i="19" l="1"/>
  <c r="CR111" i="19"/>
  <c r="CW110" i="19"/>
  <c r="DA110" i="19" s="1"/>
  <c r="CX110" i="19"/>
  <c r="CS111" i="19"/>
  <c r="L114" i="19"/>
  <c r="N113" i="19"/>
  <c r="BM112" i="19"/>
  <c r="BG112" i="19"/>
  <c r="DB51" i="21"/>
  <c r="BE2" i="22"/>
  <c r="BF2" i="22"/>
  <c r="BD2" i="22"/>
  <c r="L4" i="22"/>
  <c r="M4" i="22"/>
  <c r="M5" i="22" s="1"/>
  <c r="M6" i="22"/>
  <c r="M7" i="22" s="1"/>
  <c r="M8" i="22" s="1"/>
  <c r="M9" i="22" s="1"/>
  <c r="M10" i="22" s="1"/>
  <c r="M11" i="22" s="1"/>
  <c r="M12" i="22" s="1"/>
  <c r="M13" i="22" s="1"/>
  <c r="M14" i="22" s="1"/>
  <c r="M15" i="22" s="1"/>
  <c r="M16" i="22" s="1"/>
  <c r="M17" i="22" s="1"/>
  <c r="M18" i="22" s="1"/>
  <c r="M19" i="22" s="1"/>
  <c r="M20" i="22" s="1"/>
  <c r="M21" i="22" s="1"/>
  <c r="M22" i="22" s="1"/>
  <c r="M23" i="22" s="1"/>
  <c r="M24" i="22" s="1"/>
  <c r="M25" i="22" s="1"/>
  <c r="M26" i="22" s="1"/>
  <c r="M27" i="22" s="1"/>
  <c r="M28" i="22" s="1"/>
  <c r="M29" i="22" s="1"/>
  <c r="M30" i="22" s="1"/>
  <c r="M31" i="22" s="1"/>
  <c r="M32" i="22" s="1"/>
  <c r="M33" i="22" s="1"/>
  <c r="M34" i="22" s="1"/>
  <c r="M35" i="22" s="1"/>
  <c r="M36" i="22" s="1"/>
  <c r="M37" i="22" s="1"/>
  <c r="M38" i="22" s="1"/>
  <c r="M39" i="22" s="1"/>
  <c r="M40" i="22" s="1"/>
  <c r="M41" i="22" s="1"/>
  <c r="M42" i="22" s="1"/>
  <c r="M43" i="22" s="1"/>
  <c r="M44" i="22" s="1"/>
  <c r="M45" i="22" s="1"/>
  <c r="M46" i="22" s="1"/>
  <c r="M47" i="22" s="1"/>
  <c r="M48" i="22" s="1"/>
  <c r="M49" i="22" s="1"/>
  <c r="M50" i="22" s="1"/>
  <c r="M51" i="22" s="1"/>
  <c r="M52" i="22" s="1"/>
  <c r="M53" i="22" s="1"/>
  <c r="M54" i="22" s="1"/>
  <c r="M55" i="22" s="1"/>
  <c r="M56" i="22" s="1"/>
  <c r="M57" i="22" s="1"/>
  <c r="M58" i="22" s="1"/>
  <c r="M59" i="22" s="1"/>
  <c r="M60" i="22" s="1"/>
  <c r="M61" i="22" s="1"/>
  <c r="M62" i="22" s="1"/>
  <c r="M63" i="22" s="1"/>
  <c r="M64" i="22" s="1"/>
  <c r="M65" i="22" s="1"/>
  <c r="M66" i="22" s="1"/>
  <c r="M67" i="22" s="1"/>
  <c r="M68" i="22" s="1"/>
  <c r="M69" i="22" s="1"/>
  <c r="M70" i="22" s="1"/>
  <c r="M71" i="22" s="1"/>
  <c r="M72" i="22" s="1"/>
  <c r="M73" i="22" s="1"/>
  <c r="M74" i="22" s="1"/>
  <c r="M75" i="22" s="1"/>
  <c r="M76" i="22" s="1"/>
  <c r="M77" i="22" s="1"/>
  <c r="M78" i="22" s="1"/>
  <c r="M79" i="22" s="1"/>
  <c r="M80" i="22" s="1"/>
  <c r="M81" i="22" s="1"/>
  <c r="M82" i="22" s="1"/>
  <c r="M83" i="22" s="1"/>
  <c r="M84" i="22" s="1"/>
  <c r="M85" i="22" s="1"/>
  <c r="M86" i="22" s="1"/>
  <c r="M87" i="22" s="1"/>
  <c r="M88" i="22" s="1"/>
  <c r="M89" i="22" s="1"/>
  <c r="M90" i="22" s="1"/>
  <c r="M91" i="22" s="1"/>
  <c r="M92" i="22" s="1"/>
  <c r="M93" i="22" s="1"/>
  <c r="M94" i="22" s="1"/>
  <c r="M95" i="22" s="1"/>
  <c r="M96" i="22" s="1"/>
  <c r="M97" i="22" s="1"/>
  <c r="M98" i="22" s="1"/>
  <c r="M99" i="22" s="1"/>
  <c r="M100" i="22" s="1"/>
  <c r="M101" i="22" s="1"/>
  <c r="M102" i="22" s="1"/>
  <c r="M103" i="22" s="1"/>
  <c r="M104" i="22" s="1"/>
  <c r="M105" i="22" s="1"/>
  <c r="M106" i="22" s="1"/>
  <c r="M107" i="22" s="1"/>
  <c r="M108" i="22" s="1"/>
  <c r="M109" i="22" s="1"/>
  <c r="M110" i="22" s="1"/>
  <c r="M111" i="22" s="1"/>
  <c r="M112" i="22" s="1"/>
  <c r="M113" i="22" s="1"/>
  <c r="M114" i="22" s="1"/>
  <c r="M115" i="22" s="1"/>
  <c r="M116" i="22" s="1"/>
  <c r="M117" i="22" s="1"/>
  <c r="M118" i="22" s="1"/>
  <c r="M119" i="22" s="1"/>
  <c r="M120" i="22" s="1"/>
  <c r="M121" i="22" s="1"/>
  <c r="M122" i="22" s="1"/>
  <c r="M123" i="22" s="1"/>
  <c r="M124" i="22" s="1"/>
  <c r="M125" i="22" s="1"/>
  <c r="M126" i="22" s="1"/>
  <c r="M127" i="22" s="1"/>
  <c r="M128" i="22" s="1"/>
  <c r="M129" i="22" s="1"/>
  <c r="M130" i="22" s="1"/>
  <c r="M131" i="22" s="1"/>
  <c r="M132" i="22" s="1"/>
  <c r="M133" i="22" s="1"/>
  <c r="M134" i="22" s="1"/>
  <c r="M135" i="22" s="1"/>
  <c r="M136" i="22" s="1"/>
  <c r="M137" i="22" s="1"/>
  <c r="M138" i="22" s="1"/>
  <c r="M139" i="22" s="1"/>
  <c r="M140" i="22" s="1"/>
  <c r="M141" i="22" s="1"/>
  <c r="M142" i="22" s="1"/>
  <c r="M143" i="22" s="1"/>
  <c r="M144" i="22" s="1"/>
  <c r="M145" i="22" s="1"/>
  <c r="M146" i="22" s="1"/>
  <c r="M147" i="22" s="1"/>
  <c r="M148" i="22" s="1"/>
  <c r="M149" i="22" s="1"/>
  <c r="M150" i="22" s="1"/>
  <c r="M151" i="22" s="1"/>
  <c r="M152" i="22" s="1"/>
  <c r="M153" i="22" s="1"/>
  <c r="M154" i="22" s="1"/>
  <c r="M155" i="22" s="1"/>
  <c r="M156" i="22" s="1"/>
  <c r="M157" i="22" s="1"/>
  <c r="M158" i="22" s="1"/>
  <c r="M159" i="22" s="1"/>
  <c r="M160" i="22" s="1"/>
  <c r="M161" i="22" s="1"/>
  <c r="M162" i="22" s="1"/>
  <c r="M163" i="22" s="1"/>
  <c r="M164" i="22" s="1"/>
  <c r="M165" i="22" s="1"/>
  <c r="M166" i="22" s="1"/>
  <c r="M167" i="22" s="1"/>
  <c r="M168" i="22" s="1"/>
  <c r="M169" i="22" s="1"/>
  <c r="M170" i="22" s="1"/>
  <c r="M171" i="22" s="1"/>
  <c r="M172" i="22" s="1"/>
  <c r="M173" i="22" s="1"/>
  <c r="M174" i="22" s="1"/>
  <c r="M175" i="22" s="1"/>
  <c r="M176" i="22" s="1"/>
  <c r="M177" i="22" s="1"/>
  <c r="M178" i="22" s="1"/>
  <c r="M179" i="22" s="1"/>
  <c r="M180" i="22" s="1"/>
  <c r="M181" i="22" s="1"/>
  <c r="M182" i="22" s="1"/>
  <c r="M183" i="22" s="1"/>
  <c r="M184" i="22" s="1"/>
  <c r="M185" i="22" s="1"/>
  <c r="M186" i="22" s="1"/>
  <c r="M187" i="22" s="1"/>
  <c r="M188" i="22" s="1"/>
  <c r="M189" i="22" s="1"/>
  <c r="M190" i="22" s="1"/>
  <c r="M191" i="22" s="1"/>
  <c r="M192" i="22" s="1"/>
  <c r="M193" i="22" s="1"/>
  <c r="M194" i="22" s="1"/>
  <c r="M195" i="22" s="1"/>
  <c r="M196" i="22" s="1"/>
  <c r="M197" i="22" s="1"/>
  <c r="M198" i="22" s="1"/>
  <c r="M199" i="22" s="1"/>
  <c r="M200" i="22" s="1"/>
  <c r="M201" i="22" s="1"/>
  <c r="M202" i="22" s="1"/>
  <c r="M203" i="22" s="1"/>
  <c r="M204" i="22" s="1"/>
  <c r="M205" i="22" s="1"/>
  <c r="M206" i="22" s="1"/>
  <c r="M207" i="22" s="1"/>
  <c r="M208" i="22" s="1"/>
  <c r="M209" i="22" s="1"/>
  <c r="M210" i="22" s="1"/>
  <c r="M211" i="22" s="1"/>
  <c r="M212" i="22" s="1"/>
  <c r="M213" i="22" s="1"/>
  <c r="M214" i="22" s="1"/>
  <c r="M215" i="22" s="1"/>
  <c r="M216" i="22" s="1"/>
  <c r="M217" i="22" s="1"/>
  <c r="M218" i="22" s="1"/>
  <c r="M219" i="22" s="1"/>
  <c r="M220" i="22" s="1"/>
  <c r="M221" i="22" s="1"/>
  <c r="M222" i="22" s="1"/>
  <c r="O37" i="37"/>
  <c r="DB110" i="19" l="1"/>
  <c r="CR112" i="19"/>
  <c r="CW111" i="19"/>
  <c r="DA111" i="19" s="1"/>
  <c r="CX111" i="19"/>
  <c r="CS112" i="19"/>
  <c r="BM113" i="19"/>
  <c r="BG113" i="19"/>
  <c r="L115" i="19"/>
  <c r="N114" i="19"/>
  <c r="BG3" i="22"/>
  <c r="N4" i="22"/>
  <c r="L5" i="22"/>
  <c r="DB111" i="19" l="1"/>
  <c r="CX112" i="19"/>
  <c r="CS113" i="19"/>
  <c r="CW112" i="19"/>
  <c r="CR113" i="19"/>
  <c r="BM114" i="19"/>
  <c r="BG114" i="19"/>
  <c r="L116" i="19"/>
  <c r="N115" i="19"/>
  <c r="N5" i="22"/>
  <c r="L6" i="22"/>
  <c r="BG4" i="22"/>
  <c r="BM4" i="22"/>
  <c r="CW113" i="19" l="1"/>
  <c r="DA113" i="19" s="1"/>
  <c r="DB113" i="19" s="1"/>
  <c r="CR114" i="19"/>
  <c r="DA112" i="19"/>
  <c r="BM115" i="19"/>
  <c r="BG115" i="19"/>
  <c r="N116" i="19"/>
  <c r="L117" i="19"/>
  <c r="CX113" i="19"/>
  <c r="CS114" i="19"/>
  <c r="CR4" i="22"/>
  <c r="CW3" i="22"/>
  <c r="N6" i="22"/>
  <c r="BG6" i="22" s="1"/>
  <c r="L7" i="22"/>
  <c r="BM5" i="22"/>
  <c r="CX4" i="22" s="1"/>
  <c r="BG5" i="22"/>
  <c r="BM3" i="22"/>
  <c r="CX3" i="22" s="1"/>
  <c r="BK2" i="22"/>
  <c r="BL2" i="22"/>
  <c r="BJ2" i="22"/>
  <c r="CW114" i="19" l="1"/>
  <c r="CR115" i="19"/>
  <c r="CX114" i="19"/>
  <c r="DA114" i="19" s="1"/>
  <c r="CS115" i="19"/>
  <c r="DB112" i="19"/>
  <c r="L118" i="19"/>
  <c r="N117" i="19"/>
  <c r="BM116" i="19"/>
  <c r="BG116" i="19"/>
  <c r="BM6" i="22"/>
  <c r="CS5" i="22"/>
  <c r="N7" i="22"/>
  <c r="L8" i="22"/>
  <c r="CR6" i="22"/>
  <c r="CW5" i="22"/>
  <c r="CS4" i="22"/>
  <c r="CR5" i="22"/>
  <c r="CW4" i="22"/>
  <c r="DA3" i="22"/>
  <c r="DA4" i="22"/>
  <c r="DB4" i="22" s="1"/>
  <c r="DB114" i="19" l="1"/>
  <c r="L119" i="19"/>
  <c r="N118" i="19"/>
  <c r="CX115" i="19"/>
  <c r="CS116" i="19"/>
  <c r="CW115" i="19"/>
  <c r="DA115" i="19" s="1"/>
  <c r="CR116" i="19"/>
  <c r="BG117" i="19"/>
  <c r="BM117" i="19"/>
  <c r="DB3" i="22"/>
  <c r="BG7" i="22"/>
  <c r="BM7" i="22"/>
  <c r="CX5" i="22"/>
  <c r="DA5" i="22" s="1"/>
  <c r="CS6" i="22"/>
  <c r="N8" i="22"/>
  <c r="L9" i="22"/>
  <c r="DB115" i="19" l="1"/>
  <c r="BG118" i="19"/>
  <c r="BM118" i="19"/>
  <c r="CX116" i="19"/>
  <c r="CS117" i="19"/>
  <c r="L120" i="19"/>
  <c r="N119" i="19"/>
  <c r="CW116" i="19"/>
  <c r="DA116" i="19" s="1"/>
  <c r="CR117" i="19"/>
  <c r="DB5" i="22"/>
  <c r="CX6" i="22"/>
  <c r="CS7" i="22"/>
  <c r="BG8" i="22"/>
  <c r="BM8" i="22"/>
  <c r="CR7" i="22"/>
  <c r="CW6" i="22"/>
  <c r="N9" i="22"/>
  <c r="L10" i="22"/>
  <c r="DB116" i="19" l="1"/>
  <c r="CX117" i="19"/>
  <c r="CS118" i="19"/>
  <c r="BG119" i="19"/>
  <c r="BM119" i="19"/>
  <c r="CW117" i="19"/>
  <c r="DA117" i="19" s="1"/>
  <c r="CR118" i="19"/>
  <c r="L121" i="19"/>
  <c r="N120" i="19"/>
  <c r="CX7" i="22"/>
  <c r="DA7" i="22" s="1"/>
  <c r="DB7" i="22" s="1"/>
  <c r="CS8" i="22"/>
  <c r="BG9" i="22"/>
  <c r="BM9" i="22"/>
  <c r="CR8" i="22"/>
  <c r="CW7" i="22"/>
  <c r="N10" i="22"/>
  <c r="L11" i="22"/>
  <c r="DA6" i="22"/>
  <c r="DB117" i="19" l="1"/>
  <c r="CX118" i="19"/>
  <c r="CS119" i="19"/>
  <c r="CW118" i="19"/>
  <c r="DA118" i="19" s="1"/>
  <c r="CR119" i="19"/>
  <c r="BG120" i="19"/>
  <c r="BM120" i="19"/>
  <c r="N121" i="19"/>
  <c r="L122" i="19"/>
  <c r="DB6" i="22"/>
  <c r="CR9" i="22"/>
  <c r="CW8" i="22"/>
  <c r="N11" i="22"/>
  <c r="L12" i="22"/>
  <c r="CX8" i="22"/>
  <c r="CS9" i="22"/>
  <c r="BG10" i="22"/>
  <c r="BM10" i="22"/>
  <c r="N122" i="19" l="1"/>
  <c r="L123" i="19"/>
  <c r="CX119" i="19"/>
  <c r="CS120" i="19"/>
  <c r="BG121" i="19"/>
  <c r="BM121" i="19"/>
  <c r="DA8" i="22"/>
  <c r="DB8" i="22" s="1"/>
  <c r="DB118" i="19"/>
  <c r="CW119" i="19"/>
  <c r="DA119" i="19" s="1"/>
  <c r="CR120" i="19"/>
  <c r="BG11" i="22"/>
  <c r="BM11" i="22"/>
  <c r="N12" i="22"/>
  <c r="L13" i="22"/>
  <c r="CS10" i="22"/>
  <c r="CX9" i="22"/>
  <c r="CR10" i="22"/>
  <c r="CW9" i="22"/>
  <c r="DB119" i="19" l="1"/>
  <c r="DA9" i="22"/>
  <c r="N123" i="19"/>
  <c r="L124" i="19"/>
  <c r="BG122" i="19"/>
  <c r="BM122" i="19"/>
  <c r="CX120" i="19"/>
  <c r="CS121" i="19"/>
  <c r="CW120" i="19"/>
  <c r="DA120" i="19" s="1"/>
  <c r="CR121" i="19"/>
  <c r="DB9" i="22"/>
  <c r="BG12" i="22"/>
  <c r="BM12" i="22"/>
  <c r="N13" i="22"/>
  <c r="L14" i="22"/>
  <c r="CR11" i="22"/>
  <c r="CW10" i="22"/>
  <c r="CS11" i="22"/>
  <c r="CX10" i="22"/>
  <c r="DB120" i="19" l="1"/>
  <c r="CX121" i="19"/>
  <c r="CS122" i="19"/>
  <c r="CW121" i="19"/>
  <c r="CR122" i="19"/>
  <c r="N124" i="19"/>
  <c r="L125" i="19"/>
  <c r="BG123" i="19"/>
  <c r="BM123" i="19"/>
  <c r="DA10" i="22"/>
  <c r="DA121" i="19"/>
  <c r="DB10" i="22"/>
  <c r="N14" i="22"/>
  <c r="L15" i="22"/>
  <c r="BG13" i="22"/>
  <c r="BM13" i="22"/>
  <c r="CS12" i="22"/>
  <c r="CX11" i="22"/>
  <c r="CR12" i="22"/>
  <c r="CW11" i="22"/>
  <c r="DA11" i="22" s="1"/>
  <c r="BG124" i="19" l="1"/>
  <c r="BM124" i="19"/>
  <c r="N125" i="19"/>
  <c r="L126" i="19"/>
  <c r="DB121" i="19"/>
  <c r="CX122" i="19"/>
  <c r="CS123" i="19"/>
  <c r="CW122" i="19"/>
  <c r="CR123" i="19"/>
  <c r="DB11" i="22"/>
  <c r="N15" i="22"/>
  <c r="L16" i="22"/>
  <c r="BG14" i="22"/>
  <c r="BM14" i="22"/>
  <c r="CX12" i="22"/>
  <c r="CS13" i="22"/>
  <c r="CR13" i="22"/>
  <c r="CW12" i="22"/>
  <c r="DA12" i="22" s="1"/>
  <c r="N126" i="19" l="1"/>
  <c r="L127" i="19"/>
  <c r="BG125" i="19"/>
  <c r="BM125" i="19"/>
  <c r="DA122" i="19"/>
  <c r="CX123" i="19"/>
  <c r="CS124" i="19"/>
  <c r="CW123" i="19"/>
  <c r="CR124" i="19"/>
  <c r="DA123" i="19"/>
  <c r="DB123" i="19" s="1"/>
  <c r="CS14" i="22"/>
  <c r="CX13" i="22"/>
  <c r="CR14" i="22"/>
  <c r="CW13" i="22"/>
  <c r="DA13" i="22" s="1"/>
  <c r="N16" i="22"/>
  <c r="L17" i="22"/>
  <c r="BG15" i="22"/>
  <c r="BM15" i="22"/>
  <c r="DB12" i="22"/>
  <c r="DB122" i="19" l="1"/>
  <c r="CX124" i="19"/>
  <c r="CS125" i="19"/>
  <c r="CW124" i="19"/>
  <c r="DA124" i="19" s="1"/>
  <c r="CR125" i="19"/>
  <c r="N127" i="19"/>
  <c r="L128" i="19"/>
  <c r="BG126" i="19"/>
  <c r="BM126" i="19"/>
  <c r="DB13" i="22"/>
  <c r="N17" i="22"/>
  <c r="L18" i="22"/>
  <c r="CX14" i="22"/>
  <c r="CS15" i="22"/>
  <c r="CR15" i="22"/>
  <c r="CW14" i="22"/>
  <c r="DA14" i="22" s="1"/>
  <c r="BG16" i="22"/>
  <c r="BM16" i="22"/>
  <c r="DB124" i="19" l="1"/>
  <c r="N128" i="19"/>
  <c r="L129" i="19"/>
  <c r="BG127" i="19"/>
  <c r="BM127" i="19"/>
  <c r="CW125" i="19"/>
  <c r="CR126" i="19"/>
  <c r="CX125" i="19"/>
  <c r="DA125" i="19" s="1"/>
  <c r="CS126" i="19"/>
  <c r="DB14" i="22"/>
  <c r="CX15" i="22"/>
  <c r="DA15" i="22" s="1"/>
  <c r="CS16" i="22"/>
  <c r="CR16" i="22"/>
  <c r="CW15" i="22"/>
  <c r="N18" i="22"/>
  <c r="L19" i="22"/>
  <c r="BG17" i="22"/>
  <c r="BM17" i="22"/>
  <c r="DB125" i="19" l="1"/>
  <c r="CX126" i="19"/>
  <c r="CS127" i="19"/>
  <c r="CW126" i="19"/>
  <c r="DA126" i="19" s="1"/>
  <c r="CR127" i="19"/>
  <c r="N129" i="19"/>
  <c r="L130" i="19"/>
  <c r="BG128" i="19"/>
  <c r="BM128" i="19"/>
  <c r="BG18" i="22"/>
  <c r="BM18" i="22"/>
  <c r="CR17" i="22"/>
  <c r="CW16" i="22"/>
  <c r="DA16" i="22" s="1"/>
  <c r="DB15" i="22"/>
  <c r="N19" i="22"/>
  <c r="L20" i="22"/>
  <c r="CS17" i="22"/>
  <c r="CX16" i="22"/>
  <c r="DB126" i="19" l="1"/>
  <c r="CX127" i="19"/>
  <c r="CS128" i="19"/>
  <c r="CW127" i="19"/>
  <c r="CR128" i="19"/>
  <c r="L131" i="19"/>
  <c r="N130" i="19"/>
  <c r="BG129" i="19"/>
  <c r="BM129" i="19"/>
  <c r="DA127" i="19"/>
  <c r="DB16" i="22"/>
  <c r="CR18" i="22"/>
  <c r="CW17" i="22"/>
  <c r="DA17" i="22" s="1"/>
  <c r="CS18" i="22"/>
  <c r="CX17" i="22"/>
  <c r="N20" i="22"/>
  <c r="L21" i="22"/>
  <c r="BG19" i="22"/>
  <c r="BM19" i="22"/>
  <c r="BG130" i="19" l="1"/>
  <c r="BM130" i="19"/>
  <c r="N131" i="19"/>
  <c r="L132" i="19"/>
  <c r="DB127" i="19"/>
  <c r="CW128" i="19"/>
  <c r="CR129" i="19"/>
  <c r="CX128" i="19"/>
  <c r="DA128" i="19" s="1"/>
  <c r="CS129" i="19"/>
  <c r="DB17" i="22"/>
  <c r="CS19" i="22"/>
  <c r="CX18" i="22"/>
  <c r="CR19" i="22"/>
  <c r="CW18" i="22"/>
  <c r="DA18" i="22" s="1"/>
  <c r="N21" i="22"/>
  <c r="L22" i="22"/>
  <c r="BG20" i="22"/>
  <c r="BM20" i="22"/>
  <c r="DB128" i="19" l="1"/>
  <c r="L133" i="19"/>
  <c r="N132" i="19"/>
  <c r="BG131" i="19"/>
  <c r="BM131" i="19"/>
  <c r="CX129" i="19"/>
  <c r="CS130" i="19"/>
  <c r="CW129" i="19"/>
  <c r="CR130" i="19"/>
  <c r="DB18" i="22"/>
  <c r="CX19" i="22"/>
  <c r="CS20" i="22"/>
  <c r="CR20" i="22"/>
  <c r="CW19" i="22"/>
  <c r="DA19" i="22" s="1"/>
  <c r="N22" i="22"/>
  <c r="L23" i="22"/>
  <c r="BG21" i="22"/>
  <c r="BM21" i="22"/>
  <c r="CS131" i="19" l="1"/>
  <c r="CX130" i="19"/>
  <c r="DA129" i="19"/>
  <c r="CW130" i="19"/>
  <c r="DA130" i="19" s="1"/>
  <c r="DB130" i="19" s="1"/>
  <c r="CR131" i="19"/>
  <c r="BG132" i="19"/>
  <c r="BM132" i="19"/>
  <c r="L134" i="19"/>
  <c r="N133" i="19"/>
  <c r="CR21" i="22"/>
  <c r="CW20" i="22"/>
  <c r="N23" i="22"/>
  <c r="L24" i="22"/>
  <c r="BG22" i="22"/>
  <c r="BM22" i="22"/>
  <c r="CS21" i="22"/>
  <c r="CX20" i="22"/>
  <c r="DB19" i="22"/>
  <c r="DA20" i="22"/>
  <c r="CW131" i="19" l="1"/>
  <c r="CR132" i="19"/>
  <c r="BG133" i="19"/>
  <c r="BM133" i="19"/>
  <c r="N134" i="19"/>
  <c r="L135" i="19"/>
  <c r="CS132" i="19"/>
  <c r="CX131" i="19"/>
  <c r="DA131" i="19" s="1"/>
  <c r="DB129" i="19"/>
  <c r="BG23" i="22"/>
  <c r="BM23" i="22"/>
  <c r="L25" i="22"/>
  <c r="N24" i="22"/>
  <c r="DB20" i="22"/>
  <c r="CS22" i="22"/>
  <c r="CX21" i="22"/>
  <c r="CR22" i="22"/>
  <c r="CW21" i="22"/>
  <c r="CW132" i="19" l="1"/>
  <c r="CR133" i="19"/>
  <c r="DA132" i="19"/>
  <c r="DA21" i="22"/>
  <c r="N135" i="19"/>
  <c r="L136" i="19"/>
  <c r="BG134" i="19"/>
  <c r="BM134" i="19"/>
  <c r="DB131" i="19"/>
  <c r="CS133" i="19"/>
  <c r="CX132" i="19"/>
  <c r="DB21" i="22"/>
  <c r="BG24" i="22"/>
  <c r="BM24" i="22"/>
  <c r="CX22" i="22"/>
  <c r="CS23" i="22"/>
  <c r="N25" i="22"/>
  <c r="L26" i="22"/>
  <c r="CR23" i="22"/>
  <c r="CW22" i="22"/>
  <c r="DA22" i="22" s="1"/>
  <c r="DB132" i="19" l="1"/>
  <c r="CS134" i="19"/>
  <c r="CX133" i="19"/>
  <c r="CR134" i="19"/>
  <c r="CW133" i="19"/>
  <c r="DA133" i="19" s="1"/>
  <c r="L137" i="19"/>
  <c r="N136" i="19"/>
  <c r="BG135" i="19"/>
  <c r="BM135" i="19"/>
  <c r="DB22" i="22"/>
  <c r="BG25" i="22"/>
  <c r="BM25" i="22"/>
  <c r="CX23" i="22"/>
  <c r="CS24" i="22"/>
  <c r="CR24" i="22"/>
  <c r="CW23" i="22"/>
  <c r="DA23" i="22" s="1"/>
  <c r="N26" i="22"/>
  <c r="L27" i="22"/>
  <c r="DB133" i="19" l="1"/>
  <c r="L138" i="19"/>
  <c r="N137" i="19"/>
  <c r="CS135" i="19"/>
  <c r="CX134" i="19"/>
  <c r="CR135" i="19"/>
  <c r="CW134" i="19"/>
  <c r="DA134" i="19"/>
  <c r="BG136" i="19"/>
  <c r="BM136" i="19"/>
  <c r="DB23" i="22"/>
  <c r="CR25" i="22"/>
  <c r="CW24" i="22"/>
  <c r="CX24" i="22"/>
  <c r="DA24" i="22" s="1"/>
  <c r="CS25" i="22"/>
  <c r="N27" i="22"/>
  <c r="L28" i="22"/>
  <c r="BG26" i="22"/>
  <c r="BM26" i="22"/>
  <c r="BG137" i="19" l="1"/>
  <c r="BM137" i="19"/>
  <c r="N138" i="19"/>
  <c r="L139" i="19"/>
  <c r="CX135" i="19"/>
  <c r="CS136" i="19"/>
  <c r="DB134" i="19"/>
  <c r="CR136" i="19"/>
  <c r="CW135" i="19"/>
  <c r="DA135" i="19" s="1"/>
  <c r="DB24" i="22"/>
  <c r="CX25" i="22"/>
  <c r="CS26" i="22"/>
  <c r="BG27" i="22"/>
  <c r="BM27" i="22"/>
  <c r="CW25" i="22"/>
  <c r="DA25" i="22" s="1"/>
  <c r="CR26" i="22"/>
  <c r="N28" i="22"/>
  <c r="L29" i="22"/>
  <c r="DB135" i="19" l="1"/>
  <c r="L140" i="19"/>
  <c r="N139" i="19"/>
  <c r="BG138" i="19"/>
  <c r="BM138" i="19"/>
  <c r="CX136" i="19"/>
  <c r="CS137" i="19"/>
  <c r="CR137" i="19"/>
  <c r="CW136" i="19"/>
  <c r="DA136" i="19" s="1"/>
  <c r="DB25" i="22"/>
  <c r="L30" i="22"/>
  <c r="N29" i="22"/>
  <c r="CS27" i="22"/>
  <c r="CX26" i="22"/>
  <c r="BG28" i="22"/>
  <c r="BM28" i="22"/>
  <c r="CR27" i="22"/>
  <c r="CW26" i="22"/>
  <c r="DB136" i="19" l="1"/>
  <c r="CX137" i="19"/>
  <c r="CS138" i="19"/>
  <c r="CR138" i="19"/>
  <c r="CW137" i="19"/>
  <c r="DA137" i="19" s="1"/>
  <c r="DA26" i="22"/>
  <c r="DB26" i="22" s="1"/>
  <c r="BM139" i="19"/>
  <c r="BG139" i="19"/>
  <c r="N140" i="19"/>
  <c r="L141" i="19"/>
  <c r="BG29" i="22"/>
  <c r="BM29" i="22"/>
  <c r="CR28" i="22"/>
  <c r="CW27" i="22"/>
  <c r="DA27" i="22" s="1"/>
  <c r="L31" i="22"/>
  <c r="N30" i="22"/>
  <c r="CS28" i="22"/>
  <c r="CX27" i="22"/>
  <c r="DB137" i="19" l="1"/>
  <c r="L142" i="19"/>
  <c r="N141" i="19"/>
  <c r="CR139" i="19"/>
  <c r="CW138" i="19"/>
  <c r="DA138" i="19" s="1"/>
  <c r="CX138" i="19"/>
  <c r="CS139" i="19"/>
  <c r="BM140" i="19"/>
  <c r="BG140" i="19"/>
  <c r="DB27" i="22"/>
  <c r="CS29" i="22"/>
  <c r="CX28" i="22"/>
  <c r="CR29" i="22"/>
  <c r="CW28" i="22"/>
  <c r="DA28" i="22" s="1"/>
  <c r="BG30" i="22"/>
  <c r="BM30" i="22"/>
  <c r="L32" i="22"/>
  <c r="N31" i="22"/>
  <c r="DB138" i="19" l="1"/>
  <c r="CX139" i="19"/>
  <c r="CS140" i="19"/>
  <c r="BM141" i="19"/>
  <c r="BG141" i="19"/>
  <c r="N142" i="19"/>
  <c r="L143" i="19"/>
  <c r="CR140" i="19"/>
  <c r="CW139" i="19"/>
  <c r="DA139" i="19" s="1"/>
  <c r="DB28" i="22"/>
  <c r="CS30" i="22"/>
  <c r="CX29" i="22"/>
  <c r="CR30" i="22"/>
  <c r="CW29" i="22"/>
  <c r="DA29" i="22" s="1"/>
  <c r="BG31" i="22"/>
  <c r="BM31" i="22"/>
  <c r="L33" i="22"/>
  <c r="N32" i="22"/>
  <c r="DB139" i="19" l="1"/>
  <c r="CW140" i="19"/>
  <c r="DA140" i="19" s="1"/>
  <c r="CR141" i="19"/>
  <c r="L144" i="19"/>
  <c r="N143" i="19"/>
  <c r="CX140" i="19"/>
  <c r="CS141" i="19"/>
  <c r="BM142" i="19"/>
  <c r="BG142" i="19"/>
  <c r="DB29" i="22"/>
  <c r="BG32" i="22"/>
  <c r="BM32" i="22"/>
  <c r="L34" i="22"/>
  <c r="N33" i="22"/>
  <c r="CX30" i="22"/>
  <c r="CS31" i="22"/>
  <c r="CR31" i="22"/>
  <c r="CW30" i="22"/>
  <c r="DB140" i="19" l="1"/>
  <c r="DA30" i="22"/>
  <c r="BG143" i="19"/>
  <c r="BM143" i="19"/>
  <c r="CW141" i="19"/>
  <c r="DA141" i="19" s="1"/>
  <c r="CR142" i="19"/>
  <c r="L145" i="19"/>
  <c r="N144" i="19"/>
  <c r="CX141" i="19"/>
  <c r="CS142" i="19"/>
  <c r="DB30" i="22"/>
  <c r="L35" i="22"/>
  <c r="N34" i="22"/>
  <c r="CX31" i="22"/>
  <c r="DA31" i="22" s="1"/>
  <c r="CS32" i="22"/>
  <c r="CR32" i="22"/>
  <c r="CW31" i="22"/>
  <c r="BG33" i="22"/>
  <c r="BM33" i="22"/>
  <c r="DB141" i="19" l="1"/>
  <c r="BG144" i="19"/>
  <c r="BM144" i="19"/>
  <c r="L146" i="19"/>
  <c r="N145" i="19"/>
  <c r="CX142" i="19"/>
  <c r="CS143" i="19"/>
  <c r="CW142" i="19"/>
  <c r="DA142" i="19" s="1"/>
  <c r="CR143" i="19"/>
  <c r="L36" i="22"/>
  <c r="N35" i="22"/>
  <c r="BG34" i="22"/>
  <c r="BM34" i="22"/>
  <c r="DB31" i="22"/>
  <c r="CX32" i="22"/>
  <c r="CS33" i="22"/>
  <c r="CR33" i="22"/>
  <c r="CW32" i="22"/>
  <c r="DB142" i="19" l="1"/>
  <c r="BG145" i="19"/>
  <c r="BM145" i="19"/>
  <c r="L147" i="19"/>
  <c r="N146" i="19"/>
  <c r="CX143" i="19"/>
  <c r="CS144" i="19"/>
  <c r="CW143" i="19"/>
  <c r="DA143" i="19" s="1"/>
  <c r="CR144" i="19"/>
  <c r="DA32" i="22"/>
  <c r="DB32" i="22" s="1"/>
  <c r="CX33" i="22"/>
  <c r="CS34" i="22"/>
  <c r="BG35" i="22"/>
  <c r="BM35" i="22"/>
  <c r="CR34" i="22"/>
  <c r="CW33" i="22"/>
  <c r="N36" i="22"/>
  <c r="L37" i="22"/>
  <c r="DA33" i="22"/>
  <c r="DB143" i="19" l="1"/>
  <c r="BG146" i="19"/>
  <c r="BM146" i="19"/>
  <c r="L148" i="19"/>
  <c r="N147" i="19"/>
  <c r="CX144" i="19"/>
  <c r="CS145" i="19"/>
  <c r="CW144" i="19"/>
  <c r="CR145" i="19"/>
  <c r="CR35" i="22"/>
  <c r="CW34" i="22"/>
  <c r="BG36" i="22"/>
  <c r="BM36" i="22"/>
  <c r="DA34" i="22"/>
  <c r="DB33" i="22"/>
  <c r="L38" i="22"/>
  <c r="N37" i="22"/>
  <c r="CX34" i="22"/>
  <c r="CS35" i="22"/>
  <c r="DA144" i="19" l="1"/>
  <c r="BG147" i="19"/>
  <c r="BM147" i="19"/>
  <c r="N148" i="19"/>
  <c r="L149" i="19"/>
  <c r="CX145" i="19"/>
  <c r="CS146" i="19"/>
  <c r="CW145" i="19"/>
  <c r="DA145" i="19" s="1"/>
  <c r="DB145" i="19" s="1"/>
  <c r="CR146" i="19"/>
  <c r="CR36" i="22"/>
  <c r="CW35" i="22"/>
  <c r="BG37" i="22"/>
  <c r="BM37" i="22"/>
  <c r="L39" i="22"/>
  <c r="N38" i="22"/>
  <c r="DB34" i="22"/>
  <c r="CX35" i="22"/>
  <c r="DA35" i="22" s="1"/>
  <c r="CS36" i="22"/>
  <c r="N149" i="19" l="1"/>
  <c r="L150" i="19"/>
  <c r="BG148" i="19"/>
  <c r="BM148" i="19"/>
  <c r="CX146" i="19"/>
  <c r="CS147" i="19"/>
  <c r="CW146" i="19"/>
  <c r="CR147" i="19"/>
  <c r="DB144" i="19"/>
  <c r="DA146" i="19"/>
  <c r="DB35" i="22"/>
  <c r="CX36" i="22"/>
  <c r="CS37" i="22"/>
  <c r="CR37" i="22"/>
  <c r="CW36" i="22"/>
  <c r="BG38" i="22"/>
  <c r="BM38" i="22"/>
  <c r="L40" i="22"/>
  <c r="N39" i="22"/>
  <c r="DA36" i="22" l="1"/>
  <c r="CX147" i="19"/>
  <c r="CS148" i="19"/>
  <c r="CW147" i="19"/>
  <c r="DA147" i="19" s="1"/>
  <c r="CR148" i="19"/>
  <c r="DB146" i="19"/>
  <c r="N150" i="19"/>
  <c r="L151" i="19"/>
  <c r="BG149" i="19"/>
  <c r="BM149" i="19"/>
  <c r="DB36" i="22"/>
  <c r="L41" i="22"/>
  <c r="N40" i="22"/>
  <c r="CS38" i="22"/>
  <c r="CX37" i="22"/>
  <c r="BG39" i="22"/>
  <c r="BM39" i="22"/>
  <c r="CR38" i="22"/>
  <c r="CW37" i="22"/>
  <c r="DA37" i="22"/>
  <c r="DB147" i="19" l="1"/>
  <c r="CX148" i="19"/>
  <c r="CS149" i="19"/>
  <c r="CW148" i="19"/>
  <c r="DA148" i="19" s="1"/>
  <c r="CR149" i="19"/>
  <c r="N151" i="19"/>
  <c r="L152" i="19"/>
  <c r="BG150" i="19"/>
  <c r="BM150" i="19"/>
  <c r="CR39" i="22"/>
  <c r="CW38" i="22"/>
  <c r="L42" i="22"/>
  <c r="N41" i="22"/>
  <c r="DB37" i="22"/>
  <c r="BG40" i="22"/>
  <c r="BM40" i="22"/>
  <c r="CS39" i="22"/>
  <c r="CX38" i="22"/>
  <c r="N152" i="19" l="1"/>
  <c r="L153" i="19"/>
  <c r="CX149" i="19"/>
  <c r="CS150" i="19"/>
  <c r="CW149" i="19"/>
  <c r="DA149" i="19" s="1"/>
  <c r="CR150" i="19"/>
  <c r="BG151" i="19"/>
  <c r="BM151" i="19"/>
  <c r="DB148" i="19"/>
  <c r="DA38" i="22"/>
  <c r="DB38" i="22" s="1"/>
  <c r="BG41" i="22"/>
  <c r="BM41" i="22"/>
  <c r="L43" i="22"/>
  <c r="N42" i="22"/>
  <c r="CS40" i="22"/>
  <c r="CX39" i="22"/>
  <c r="CR40" i="22"/>
  <c r="CW39" i="22"/>
  <c r="DB149" i="19" l="1"/>
  <c r="N153" i="19"/>
  <c r="L154" i="19"/>
  <c r="BG152" i="19"/>
  <c r="BM152" i="19"/>
  <c r="CX150" i="19"/>
  <c r="CS151" i="19"/>
  <c r="DA39" i="22"/>
  <c r="CW150" i="19"/>
  <c r="DA150" i="19" s="1"/>
  <c r="CR151" i="19"/>
  <c r="DB39" i="22"/>
  <c r="CX40" i="22"/>
  <c r="CS41" i="22"/>
  <c r="DA40" i="22"/>
  <c r="BG42" i="22"/>
  <c r="BM42" i="22"/>
  <c r="L44" i="22"/>
  <c r="N43" i="22"/>
  <c r="CR41" i="22"/>
  <c r="CW40" i="22"/>
  <c r="DB150" i="19" l="1"/>
  <c r="CX151" i="19"/>
  <c r="CS152" i="19"/>
  <c r="CW151" i="19"/>
  <c r="DA151" i="19" s="1"/>
  <c r="CR152" i="19"/>
  <c r="L155" i="19"/>
  <c r="N154" i="19"/>
  <c r="BG153" i="19"/>
  <c r="BM153" i="19"/>
  <c r="CR42" i="22"/>
  <c r="CW41" i="22"/>
  <c r="DA41" i="22" s="1"/>
  <c r="DB40" i="22"/>
  <c r="BG43" i="22"/>
  <c r="BM43" i="22"/>
  <c r="L45" i="22"/>
  <c r="N44" i="22"/>
  <c r="CX41" i="22"/>
  <c r="CS42" i="22"/>
  <c r="DB151" i="19" l="1"/>
  <c r="CW152" i="19"/>
  <c r="CR153" i="19"/>
  <c r="L156" i="19"/>
  <c r="N155" i="19"/>
  <c r="BG154" i="19"/>
  <c r="BM154" i="19"/>
  <c r="DA152" i="19"/>
  <c r="CX152" i="19"/>
  <c r="CS153" i="19"/>
  <c r="DB41" i="22"/>
  <c r="CR43" i="22"/>
  <c r="CW42" i="22"/>
  <c r="CS43" i="22"/>
  <c r="CX42" i="22"/>
  <c r="BG44" i="22"/>
  <c r="BM44" i="22"/>
  <c r="DA42" i="22"/>
  <c r="L46" i="22"/>
  <c r="N45" i="22"/>
  <c r="DB152" i="19" l="1"/>
  <c r="CW153" i="19"/>
  <c r="CR154" i="19"/>
  <c r="BG155" i="19"/>
  <c r="BM155" i="19"/>
  <c r="L157" i="19"/>
  <c r="N156" i="19"/>
  <c r="CX153" i="19"/>
  <c r="DA153" i="19" s="1"/>
  <c r="CS154" i="19"/>
  <c r="DB42" i="22"/>
  <c r="CS44" i="22"/>
  <c r="CX43" i="22"/>
  <c r="DA43" i="22"/>
  <c r="L47" i="22"/>
  <c r="N46" i="22"/>
  <c r="CR44" i="22"/>
  <c r="CW43" i="22"/>
  <c r="BG45" i="22"/>
  <c r="BM45" i="22"/>
  <c r="DB153" i="19" l="1"/>
  <c r="BG156" i="19"/>
  <c r="BM156" i="19"/>
  <c r="L158" i="19"/>
  <c r="N157" i="19"/>
  <c r="CX154" i="19"/>
  <c r="CS155" i="19"/>
  <c r="CW154" i="19"/>
  <c r="CR155" i="19"/>
  <c r="CR45" i="22"/>
  <c r="CW44" i="22"/>
  <c r="DA44" i="22" s="1"/>
  <c r="CS45" i="22"/>
  <c r="CX44" i="22"/>
  <c r="BG46" i="22"/>
  <c r="BM46" i="22"/>
  <c r="DB43" i="22"/>
  <c r="L48" i="22"/>
  <c r="N47" i="22"/>
  <c r="BG157" i="19" l="1"/>
  <c r="BM157" i="19"/>
  <c r="L159" i="19"/>
  <c r="N158" i="19"/>
  <c r="CX155" i="19"/>
  <c r="CS156" i="19"/>
  <c r="DA154" i="19"/>
  <c r="CW155" i="19"/>
  <c r="DA155" i="19" s="1"/>
  <c r="DB155" i="19" s="1"/>
  <c r="CR156" i="19"/>
  <c r="DB44" i="22"/>
  <c r="CX45" i="22"/>
  <c r="CS46" i="22"/>
  <c r="CR46" i="22"/>
  <c r="CW45" i="22"/>
  <c r="DA45" i="22" s="1"/>
  <c r="BG47" i="22"/>
  <c r="BM47" i="22"/>
  <c r="L49" i="22"/>
  <c r="N48" i="22"/>
  <c r="DB154" i="19" l="1"/>
  <c r="BG158" i="19"/>
  <c r="BM158" i="19"/>
  <c r="L160" i="19"/>
  <c r="N159" i="19"/>
  <c r="CX156" i="19"/>
  <c r="CS157" i="19"/>
  <c r="CW156" i="19"/>
  <c r="DA156" i="19" s="1"/>
  <c r="CR157" i="19"/>
  <c r="DB45" i="22"/>
  <c r="L50" i="22"/>
  <c r="N49" i="22"/>
  <c r="CS47" i="22"/>
  <c r="CX46" i="22"/>
  <c r="BG48" i="22"/>
  <c r="BM48" i="22"/>
  <c r="CR47" i="22"/>
  <c r="CW46" i="22"/>
  <c r="DB156" i="19" l="1"/>
  <c r="DA46" i="22"/>
  <c r="BG159" i="19"/>
  <c r="BM159" i="19"/>
  <c r="L161" i="19"/>
  <c r="N160" i="19"/>
  <c r="CX157" i="19"/>
  <c r="CS158" i="19"/>
  <c r="CW157" i="19"/>
  <c r="CR158" i="19"/>
  <c r="DB46" i="22"/>
  <c r="CW47" i="22"/>
  <c r="CR48" i="22"/>
  <c r="BG49" i="22"/>
  <c r="BM49" i="22"/>
  <c r="L51" i="22"/>
  <c r="N50" i="22"/>
  <c r="CX47" i="22"/>
  <c r="CS48" i="22"/>
  <c r="DA157" i="19" l="1"/>
  <c r="BG160" i="19"/>
  <c r="BM160" i="19"/>
  <c r="N161" i="19"/>
  <c r="L162" i="19"/>
  <c r="CX158" i="19"/>
  <c r="DA158" i="19" s="1"/>
  <c r="DB158" i="19" s="1"/>
  <c r="CS159" i="19"/>
  <c r="CW158" i="19"/>
  <c r="CR159" i="19"/>
  <c r="DA47" i="22"/>
  <c r="DB47" i="22" s="1"/>
  <c r="BG50" i="22"/>
  <c r="BM50" i="22"/>
  <c r="L52" i="22"/>
  <c r="N51" i="22"/>
  <c r="CX48" i="22"/>
  <c r="CS49" i="22"/>
  <c r="CR49" i="22"/>
  <c r="CW48" i="22"/>
  <c r="L163" i="19" l="1"/>
  <c r="N162" i="19"/>
  <c r="BG161" i="19"/>
  <c r="BM161" i="19"/>
  <c r="DA48" i="22"/>
  <c r="CX159" i="19"/>
  <c r="CS160" i="19"/>
  <c r="CW159" i="19"/>
  <c r="DA159" i="19" s="1"/>
  <c r="CR160" i="19"/>
  <c r="DB157" i="19"/>
  <c r="DB48" i="22"/>
  <c r="L53" i="22"/>
  <c r="N52" i="22"/>
  <c r="CR50" i="22"/>
  <c r="CW49" i="22"/>
  <c r="BG51" i="22"/>
  <c r="BM51" i="22"/>
  <c r="CX49" i="22"/>
  <c r="CS50" i="22"/>
  <c r="DB159" i="19" l="1"/>
  <c r="CS161" i="19"/>
  <c r="CX160" i="19"/>
  <c r="CW160" i="19"/>
  <c r="DA160" i="19" s="1"/>
  <c r="CR161" i="19"/>
  <c r="BG162" i="19"/>
  <c r="BM162" i="19"/>
  <c r="L164" i="19"/>
  <c r="N163" i="19"/>
  <c r="DA49" i="22"/>
  <c r="DB49" i="22"/>
  <c r="CX50" i="22"/>
  <c r="CS51" i="22"/>
  <c r="CR51" i="22"/>
  <c r="CW50" i="22"/>
  <c r="DA50" i="22" s="1"/>
  <c r="BG52" i="22"/>
  <c r="BM52" i="22"/>
  <c r="L54" i="22"/>
  <c r="N53" i="22"/>
  <c r="DB160" i="19" l="1"/>
  <c r="L165" i="19"/>
  <c r="N164" i="19"/>
  <c r="CS162" i="19"/>
  <c r="CX161" i="19"/>
  <c r="CW161" i="19"/>
  <c r="DA161" i="19" s="1"/>
  <c r="CR162" i="19"/>
  <c r="BG163" i="19"/>
  <c r="BM163" i="19"/>
  <c r="DB50" i="22"/>
  <c r="BG53" i="22"/>
  <c r="BM53" i="22"/>
  <c r="L55" i="22"/>
  <c r="N54" i="22"/>
  <c r="CS52" i="22"/>
  <c r="CX51" i="22"/>
  <c r="CR52" i="22"/>
  <c r="CW51" i="22"/>
  <c r="CS163" i="19" l="1"/>
  <c r="CX162" i="19"/>
  <c r="CW162" i="19"/>
  <c r="DA162" i="19" s="1"/>
  <c r="CR163" i="19"/>
  <c r="DB161" i="19"/>
  <c r="BG164" i="19"/>
  <c r="BM164" i="19"/>
  <c r="DA51" i="22"/>
  <c r="L166" i="19"/>
  <c r="N165" i="19"/>
  <c r="DB51" i="22"/>
  <c r="CS53" i="22"/>
  <c r="CX52" i="22"/>
  <c r="CR53" i="22"/>
  <c r="CW52" i="22"/>
  <c r="BG54" i="22"/>
  <c r="BM54" i="22"/>
  <c r="L56" i="22"/>
  <c r="N55" i="22"/>
  <c r="DB162" i="19" l="1"/>
  <c r="BG165" i="19"/>
  <c r="BM165" i="19"/>
  <c r="L167" i="19"/>
  <c r="N166" i="19"/>
  <c r="DA52" i="22"/>
  <c r="CS164" i="19"/>
  <c r="CX163" i="19"/>
  <c r="CW163" i="19"/>
  <c r="CR164" i="19"/>
  <c r="DB52" i="22"/>
  <c r="L57" i="22"/>
  <c r="N56" i="22"/>
  <c r="BG55" i="22"/>
  <c r="BM55" i="22"/>
  <c r="CX53" i="22"/>
  <c r="CS54" i="22"/>
  <c r="CR54" i="22"/>
  <c r="CW53" i="22"/>
  <c r="DA53" i="22" s="1"/>
  <c r="BG166" i="19" l="1"/>
  <c r="BM166" i="19"/>
  <c r="N167" i="19"/>
  <c r="L168" i="19"/>
  <c r="DA163" i="19"/>
  <c r="CS165" i="19"/>
  <c r="CX164" i="19"/>
  <c r="CW164" i="19"/>
  <c r="CR165" i="19"/>
  <c r="DA164" i="19"/>
  <c r="DB164" i="19" s="1"/>
  <c r="DB53" i="22"/>
  <c r="L58" i="22"/>
  <c r="N57" i="22"/>
  <c r="BG56" i="22"/>
  <c r="BM56" i="22"/>
  <c r="CX54" i="22"/>
  <c r="CS55" i="22"/>
  <c r="CR55" i="22"/>
  <c r="CW54" i="22"/>
  <c r="DA54" i="22" s="1"/>
  <c r="DB163" i="19" l="1"/>
  <c r="L169" i="19"/>
  <c r="N168" i="19"/>
  <c r="BG167" i="19"/>
  <c r="BM167" i="19"/>
  <c r="CS166" i="19"/>
  <c r="CX165" i="19"/>
  <c r="CW165" i="19"/>
  <c r="DA165" i="19" s="1"/>
  <c r="CR166" i="19"/>
  <c r="BG57" i="22"/>
  <c r="BM57" i="22"/>
  <c r="N58" i="22"/>
  <c r="L59" i="22"/>
  <c r="DB54" i="22"/>
  <c r="CR56" i="22"/>
  <c r="CW55" i="22"/>
  <c r="DA55" i="22" s="1"/>
  <c r="CS56" i="22"/>
  <c r="CX55" i="22"/>
  <c r="DB165" i="19" l="1"/>
  <c r="CS167" i="19"/>
  <c r="CX166" i="19"/>
  <c r="CR167" i="19"/>
  <c r="CW166" i="19"/>
  <c r="DA166" i="19" s="1"/>
  <c r="BG168" i="19"/>
  <c r="BM168" i="19"/>
  <c r="L170" i="19"/>
  <c r="N169" i="19"/>
  <c r="DB55" i="22"/>
  <c r="BG58" i="22"/>
  <c r="BM58" i="22"/>
  <c r="L60" i="22"/>
  <c r="N59" i="22"/>
  <c r="CS57" i="22"/>
  <c r="CX56" i="22"/>
  <c r="CR57" i="22"/>
  <c r="CW56" i="22"/>
  <c r="DB166" i="19" l="1"/>
  <c r="BG169" i="19"/>
  <c r="BM169" i="19"/>
  <c r="L171" i="19"/>
  <c r="N170" i="19"/>
  <c r="CS168" i="19"/>
  <c r="CX167" i="19"/>
  <c r="CR168" i="19"/>
  <c r="CW167" i="19"/>
  <c r="DA167" i="19" s="1"/>
  <c r="DA56" i="22"/>
  <c r="DB56" i="22" s="1"/>
  <c r="CX57" i="22"/>
  <c r="CS58" i="22"/>
  <c r="L61" i="22"/>
  <c r="N60" i="22"/>
  <c r="CR58" i="22"/>
  <c r="CW57" i="22"/>
  <c r="DA57" i="22" s="1"/>
  <c r="BG59" i="22"/>
  <c r="BM59" i="22"/>
  <c r="BG170" i="19" l="1"/>
  <c r="BM170" i="19"/>
  <c r="L172" i="19"/>
  <c r="N171" i="19"/>
  <c r="CS169" i="19"/>
  <c r="CX168" i="19"/>
  <c r="DA168" i="19" s="1"/>
  <c r="CR169" i="19"/>
  <c r="CW168" i="19"/>
  <c r="DB167" i="19"/>
  <c r="DB57" i="22"/>
  <c r="CS59" i="22"/>
  <c r="CX58" i="22"/>
  <c r="CW58" i="22"/>
  <c r="CR59" i="22"/>
  <c r="BG60" i="22"/>
  <c r="BM60" i="22"/>
  <c r="L62" i="22"/>
  <c r="N61" i="22"/>
  <c r="DB168" i="19" l="1"/>
  <c r="BG171" i="19"/>
  <c r="BM171" i="19"/>
  <c r="L173" i="19"/>
  <c r="N172" i="19"/>
  <c r="CS170" i="19"/>
  <c r="CX169" i="19"/>
  <c r="DA58" i="22"/>
  <c r="CR170" i="19"/>
  <c r="CW169" i="19"/>
  <c r="DA169" i="19" s="1"/>
  <c r="DB58" i="22"/>
  <c r="CS60" i="22"/>
  <c r="CX59" i="22"/>
  <c r="DA59" i="22"/>
  <c r="CR60" i="22"/>
  <c r="CW59" i="22"/>
  <c r="L63" i="22"/>
  <c r="N62" i="22"/>
  <c r="BG61" i="22"/>
  <c r="BM61" i="22"/>
  <c r="DB169" i="19" l="1"/>
  <c r="BG172" i="19"/>
  <c r="BM172" i="19"/>
  <c r="L174" i="19"/>
  <c r="N173" i="19"/>
  <c r="CS171" i="19"/>
  <c r="CX170" i="19"/>
  <c r="CR171" i="19"/>
  <c r="CW170" i="19"/>
  <c r="DA170" i="19" s="1"/>
  <c r="CS61" i="22"/>
  <c r="CX60" i="22"/>
  <c r="CR61" i="22"/>
  <c r="CW60" i="22"/>
  <c r="DA60" i="22" s="1"/>
  <c r="DB59" i="22"/>
  <c r="L64" i="22"/>
  <c r="N63" i="22"/>
  <c r="BG62" i="22"/>
  <c r="BM62" i="22"/>
  <c r="DB170" i="19" l="1"/>
  <c r="BG173" i="19"/>
  <c r="BM173" i="19"/>
  <c r="L175" i="19"/>
  <c r="N174" i="19"/>
  <c r="CS172" i="19"/>
  <c r="CX171" i="19"/>
  <c r="CR172" i="19"/>
  <c r="CW171" i="19"/>
  <c r="DA171" i="19" s="1"/>
  <c r="DB60" i="22"/>
  <c r="CR62" i="22"/>
  <c r="CW61" i="22"/>
  <c r="DA61" i="22" s="1"/>
  <c r="BG63" i="22"/>
  <c r="BM63" i="22"/>
  <c r="L65" i="22"/>
  <c r="N64" i="22"/>
  <c r="CX61" i="22"/>
  <c r="CS62" i="22"/>
  <c r="DB171" i="19" l="1"/>
  <c r="BG174" i="19"/>
  <c r="BM174" i="19"/>
  <c r="L176" i="19"/>
  <c r="N175" i="19"/>
  <c r="CS173" i="19"/>
  <c r="CX172" i="19"/>
  <c r="CR173" i="19"/>
  <c r="CW172" i="19"/>
  <c r="DA172" i="19" s="1"/>
  <c r="DB61" i="22"/>
  <c r="BG64" i="22"/>
  <c r="BM64" i="22"/>
  <c r="CR63" i="22"/>
  <c r="CW62" i="22"/>
  <c r="DA62" i="22" s="1"/>
  <c r="L66" i="22"/>
  <c r="N65" i="22"/>
  <c r="CS63" i="22"/>
  <c r="CX62" i="22"/>
  <c r="DB172" i="19" l="1"/>
  <c r="BG175" i="19"/>
  <c r="BM175" i="19"/>
  <c r="L177" i="19"/>
  <c r="N177" i="19" s="1"/>
  <c r="N176" i="19"/>
  <c r="CS174" i="19"/>
  <c r="CX173" i="19"/>
  <c r="CR174" i="19"/>
  <c r="CW173" i="19"/>
  <c r="DA173" i="19" s="1"/>
  <c r="DB62" i="22"/>
  <c r="CX63" i="22"/>
  <c r="CS64" i="22"/>
  <c r="BG65" i="22"/>
  <c r="BM65" i="22"/>
  <c r="CR64" i="22"/>
  <c r="CW63" i="22"/>
  <c r="DA63" i="22" s="1"/>
  <c r="L67" i="22"/>
  <c r="N66" i="22"/>
  <c r="DB173" i="19" l="1"/>
  <c r="BG176" i="19"/>
  <c r="BM176" i="19"/>
  <c r="BG177" i="19"/>
  <c r="BM177" i="19"/>
  <c r="CS175" i="19"/>
  <c r="CG175" i="19"/>
  <c r="CX174" i="19"/>
  <c r="CG173" i="19"/>
  <c r="CG169" i="19"/>
  <c r="CG171" i="19"/>
  <c r="CR175" i="19"/>
  <c r="CF175" i="19"/>
  <c r="CW174" i="19"/>
  <c r="DA174" i="19" s="1"/>
  <c r="CF171" i="19"/>
  <c r="CF173" i="19"/>
  <c r="CF169" i="19"/>
  <c r="DB63" i="22"/>
  <c r="BG66" i="22"/>
  <c r="BM66" i="22"/>
  <c r="CX64" i="22"/>
  <c r="CS65" i="22"/>
  <c r="CR65" i="22"/>
  <c r="CW64" i="22"/>
  <c r="L68" i="22"/>
  <c r="N67" i="22"/>
  <c r="DA64" i="22"/>
  <c r="DB174" i="19" l="1"/>
  <c r="CG177" i="19"/>
  <c r="CS177" i="19"/>
  <c r="CX176" i="19"/>
  <c r="CG58" i="19"/>
  <c r="CG48" i="19"/>
  <c r="CG61" i="19"/>
  <c r="CG59" i="19"/>
  <c r="CG57" i="19"/>
  <c r="CG26" i="19"/>
  <c r="CG42" i="19"/>
  <c r="CG9" i="19"/>
  <c r="CG19" i="19"/>
  <c r="CG8" i="19"/>
  <c r="CG31" i="19"/>
  <c r="CG28" i="19"/>
  <c r="CG32" i="19"/>
  <c r="CG23" i="19"/>
  <c r="CG40" i="19"/>
  <c r="CG10" i="19"/>
  <c r="CG33" i="19"/>
  <c r="CG47" i="19"/>
  <c r="CG53" i="19"/>
  <c r="CG38" i="19"/>
  <c r="CG46" i="19"/>
  <c r="CG37" i="19"/>
  <c r="CG30" i="19"/>
  <c r="CG15" i="19"/>
  <c r="CG14" i="19"/>
  <c r="CG54" i="19"/>
  <c r="CG34" i="19"/>
  <c r="CG52" i="19"/>
  <c r="CG36" i="19"/>
  <c r="CG49" i="19"/>
  <c r="CG24" i="19"/>
  <c r="CG60" i="19"/>
  <c r="CG7" i="19"/>
  <c r="CG63" i="19"/>
  <c r="CG6" i="19"/>
  <c r="CG5" i="19"/>
  <c r="CG20" i="19"/>
  <c r="CG16" i="19"/>
  <c r="CG43" i="19"/>
  <c r="CG11" i="19"/>
  <c r="CG44" i="19"/>
  <c r="CG51" i="19"/>
  <c r="CG55" i="19"/>
  <c r="CG45" i="19"/>
  <c r="CG13" i="19"/>
  <c r="CG21" i="19"/>
  <c r="CG27" i="19"/>
  <c r="CG3" i="19"/>
  <c r="CG35" i="19"/>
  <c r="CG62" i="19"/>
  <c r="CG50" i="19"/>
  <c r="CG18" i="19"/>
  <c r="CG25" i="19"/>
  <c r="CG22" i="19"/>
  <c r="CG4" i="19"/>
  <c r="CG29" i="19"/>
  <c r="CG17" i="19"/>
  <c r="CG56" i="19"/>
  <c r="CG12" i="19"/>
  <c r="CG39" i="19"/>
  <c r="CG41" i="19"/>
  <c r="CG65" i="19"/>
  <c r="CG66" i="19"/>
  <c r="CG64" i="19"/>
  <c r="CG67" i="19"/>
  <c r="CG68" i="19"/>
  <c r="CG69" i="19"/>
  <c r="CG70" i="19"/>
  <c r="CG71" i="19"/>
  <c r="CG75" i="19"/>
  <c r="CG74" i="19"/>
  <c r="CG73" i="19"/>
  <c r="CG72" i="19"/>
  <c r="CG76" i="19"/>
  <c r="CG78" i="19"/>
  <c r="CG77" i="19"/>
  <c r="CG79" i="19"/>
  <c r="CG83" i="19"/>
  <c r="CG82" i="19"/>
  <c r="CG80" i="19"/>
  <c r="CG81" i="19"/>
  <c r="CG84" i="19"/>
  <c r="CG88" i="19"/>
  <c r="CG85" i="19"/>
  <c r="CG86" i="19"/>
  <c r="CG87" i="19"/>
  <c r="CG89" i="19"/>
  <c r="CG90" i="19"/>
  <c r="CG91" i="19"/>
  <c r="CG94" i="19"/>
  <c r="CG93" i="19"/>
  <c r="CG92" i="19"/>
  <c r="CG97" i="19"/>
  <c r="CG96" i="19"/>
  <c r="CG95" i="19"/>
  <c r="CG100" i="19"/>
  <c r="CG98" i="19"/>
  <c r="CG99" i="19"/>
  <c r="CG102" i="19"/>
  <c r="CG101" i="19"/>
  <c r="CG103" i="19"/>
  <c r="CG104" i="19"/>
  <c r="CG105" i="19"/>
  <c r="CG107" i="19"/>
  <c r="CG106" i="19"/>
  <c r="CG110" i="19"/>
  <c r="CG111" i="19"/>
  <c r="CG108" i="19"/>
  <c r="CG109" i="19"/>
  <c r="CG113" i="19"/>
  <c r="CG112" i="19"/>
  <c r="CG114" i="19"/>
  <c r="CG117" i="19"/>
  <c r="CG116" i="19"/>
  <c r="CG115" i="19"/>
  <c r="CG118" i="19"/>
  <c r="CG119" i="19"/>
  <c r="CG121" i="19"/>
  <c r="CG120" i="19"/>
  <c r="CG122" i="19"/>
  <c r="CG123" i="19"/>
  <c r="CG125" i="19"/>
  <c r="CG124" i="19"/>
  <c r="CG128" i="19"/>
  <c r="CG127" i="19"/>
  <c r="CG126" i="19"/>
  <c r="CG129" i="19"/>
  <c r="CG131" i="19"/>
  <c r="CG130" i="19"/>
  <c r="CG134" i="19"/>
  <c r="CG132" i="19"/>
  <c r="CG133" i="19"/>
  <c r="CG136" i="19"/>
  <c r="CG135" i="19"/>
  <c r="CG137" i="19"/>
  <c r="CG138" i="19"/>
  <c r="CG139" i="19"/>
  <c r="CG140" i="19"/>
  <c r="CG142" i="19"/>
  <c r="CG141" i="19"/>
  <c r="CG143" i="19"/>
  <c r="CG148" i="19"/>
  <c r="CG144" i="19"/>
  <c r="CG145" i="19"/>
  <c r="CG149" i="19"/>
  <c r="CG146" i="19"/>
  <c r="CG152" i="19"/>
  <c r="CG147" i="19"/>
  <c r="CG150" i="19"/>
  <c r="CG151" i="19"/>
  <c r="CG153" i="19"/>
  <c r="CG155" i="19"/>
  <c r="CG154" i="19"/>
  <c r="CG156" i="19"/>
  <c r="CG157" i="19"/>
  <c r="CG160" i="19"/>
  <c r="CG159" i="19"/>
  <c r="CG158" i="19"/>
  <c r="CG163" i="19"/>
  <c r="CG161" i="19"/>
  <c r="CG162" i="19"/>
  <c r="CG167" i="19"/>
  <c r="CG164" i="19"/>
  <c r="CG165" i="19"/>
  <c r="CG166" i="19"/>
  <c r="CR177" i="19"/>
  <c r="DA177" i="19" s="1"/>
  <c r="DB177" i="19" s="1"/>
  <c r="CW176" i="19"/>
  <c r="CF177" i="19"/>
  <c r="CF56" i="19"/>
  <c r="CF65" i="19"/>
  <c r="CF57" i="19"/>
  <c r="CF13" i="19"/>
  <c r="CF15" i="19"/>
  <c r="CF55" i="19"/>
  <c r="CF16" i="19"/>
  <c r="CF4" i="19"/>
  <c r="CF40" i="19"/>
  <c r="CF34" i="19"/>
  <c r="CF22" i="19"/>
  <c r="CF58" i="19"/>
  <c r="CF35" i="19"/>
  <c r="CF26" i="19"/>
  <c r="CF54" i="19"/>
  <c r="CF45" i="19"/>
  <c r="CF36" i="19"/>
  <c r="CF5" i="19"/>
  <c r="CF9" i="19"/>
  <c r="CF20" i="19"/>
  <c r="CF39" i="19"/>
  <c r="CF32" i="19"/>
  <c r="CF43" i="19"/>
  <c r="CF44" i="19"/>
  <c r="CF21" i="19"/>
  <c r="CF47" i="19"/>
  <c r="CF29" i="19"/>
  <c r="CF23" i="19"/>
  <c r="CF31" i="19"/>
  <c r="CF33" i="19"/>
  <c r="CF8" i="19"/>
  <c r="CF52" i="19"/>
  <c r="CF50" i="19"/>
  <c r="CF19" i="19"/>
  <c r="CF61" i="19"/>
  <c r="CF46" i="19"/>
  <c r="CF30" i="19"/>
  <c r="CF14" i="19"/>
  <c r="CF41" i="19"/>
  <c r="CF60" i="19"/>
  <c r="CF51" i="19"/>
  <c r="CF28" i="19"/>
  <c r="CF12" i="19"/>
  <c r="CF25" i="19"/>
  <c r="CF49" i="19"/>
  <c r="CF53" i="19"/>
  <c r="CF6" i="19"/>
  <c r="CF3" i="19"/>
  <c r="CF38" i="19"/>
  <c r="CF63" i="19"/>
  <c r="CF10" i="19"/>
  <c r="CF37" i="19"/>
  <c r="CF17" i="19"/>
  <c r="CF11" i="19"/>
  <c r="CF7" i="19"/>
  <c r="CF48" i="19"/>
  <c r="CF59" i="19"/>
  <c r="CF62" i="19"/>
  <c r="CF27" i="19"/>
  <c r="CF18" i="19"/>
  <c r="CF42" i="19"/>
  <c r="CF24" i="19"/>
  <c r="CF64" i="19"/>
  <c r="CF67" i="19"/>
  <c r="CF66" i="19"/>
  <c r="CF68" i="19"/>
  <c r="CF69" i="19"/>
  <c r="CF70" i="19"/>
  <c r="CF72" i="19"/>
  <c r="CF71" i="19"/>
  <c r="CF73" i="19"/>
  <c r="CF75" i="19"/>
  <c r="CF74" i="19"/>
  <c r="CF76" i="19"/>
  <c r="CF77" i="19"/>
  <c r="CF78" i="19"/>
  <c r="CF79" i="19"/>
  <c r="CF82" i="19"/>
  <c r="CF80" i="19"/>
  <c r="CF83" i="19"/>
  <c r="CF81" i="19"/>
  <c r="CF84" i="19"/>
  <c r="CF86" i="19"/>
  <c r="CF85" i="19"/>
  <c r="CF88" i="19"/>
  <c r="CF90" i="19"/>
  <c r="CF87" i="19"/>
  <c r="CF89" i="19"/>
  <c r="CF91" i="19"/>
  <c r="CF93" i="19"/>
  <c r="CF92" i="19"/>
  <c r="CF95" i="19"/>
  <c r="CF94" i="19"/>
  <c r="CF97" i="19"/>
  <c r="CF96" i="19"/>
  <c r="CF101" i="19"/>
  <c r="CF98" i="19"/>
  <c r="CF99" i="19"/>
  <c r="CF100" i="19"/>
  <c r="CF102" i="19"/>
  <c r="CF103" i="19"/>
  <c r="CF104" i="19"/>
  <c r="CF106" i="19"/>
  <c r="CF105" i="19"/>
  <c r="CF108" i="19"/>
  <c r="CF107" i="19"/>
  <c r="CF109" i="19"/>
  <c r="CF110" i="19"/>
  <c r="CF112" i="19"/>
  <c r="CF113" i="19"/>
  <c r="CF111" i="19"/>
  <c r="CF115" i="19"/>
  <c r="CF116" i="19"/>
  <c r="CF114" i="19"/>
  <c r="CF118" i="19"/>
  <c r="CF117" i="19"/>
  <c r="CF119" i="19"/>
  <c r="CF123" i="19"/>
  <c r="CF121" i="19"/>
  <c r="CF120" i="19"/>
  <c r="CF124" i="19"/>
  <c r="CF122" i="19"/>
  <c r="CF125" i="19"/>
  <c r="CF126" i="19"/>
  <c r="CF127" i="19"/>
  <c r="CF128" i="19"/>
  <c r="CF129" i="19"/>
  <c r="CF130" i="19"/>
  <c r="CF131" i="19"/>
  <c r="CF132" i="19"/>
  <c r="CF135" i="19"/>
  <c r="CF133" i="19"/>
  <c r="CF137" i="19"/>
  <c r="CF134" i="19"/>
  <c r="CF136" i="19"/>
  <c r="CF138" i="19"/>
  <c r="CF139" i="19"/>
  <c r="CF140" i="19"/>
  <c r="CF141" i="19"/>
  <c r="CF142" i="19"/>
  <c r="CF146" i="19"/>
  <c r="CF143" i="19"/>
  <c r="CF144" i="19"/>
  <c r="CF147" i="19"/>
  <c r="CF145" i="19"/>
  <c r="CF148" i="19"/>
  <c r="CF149" i="19"/>
  <c r="CF150" i="19"/>
  <c r="CF151" i="19"/>
  <c r="CF152" i="19"/>
  <c r="CF153" i="19"/>
  <c r="CF155" i="19"/>
  <c r="CF154" i="19"/>
  <c r="CF156" i="19"/>
  <c r="CF157" i="19"/>
  <c r="CF158" i="19"/>
  <c r="CF161" i="19"/>
  <c r="CF159" i="19"/>
  <c r="CF162" i="19"/>
  <c r="CF160" i="19"/>
  <c r="CF163" i="19"/>
  <c r="CF165" i="19"/>
  <c r="CF167" i="19"/>
  <c r="CF164" i="19"/>
  <c r="CF166" i="19"/>
  <c r="CS176" i="19"/>
  <c r="CG176" i="19"/>
  <c r="CX175" i="19"/>
  <c r="CG174" i="19"/>
  <c r="CG172" i="19"/>
  <c r="CG168" i="19"/>
  <c r="CG170" i="19"/>
  <c r="CR176" i="19"/>
  <c r="CF176" i="19"/>
  <c r="CW175" i="19"/>
  <c r="DA175" i="19" s="1"/>
  <c r="CF168" i="19"/>
  <c r="CF170" i="19"/>
  <c r="CF172" i="19"/>
  <c r="CF174" i="19"/>
  <c r="DB64" i="22"/>
  <c r="CS66" i="22"/>
  <c r="CX65" i="22"/>
  <c r="L69" i="22"/>
  <c r="N68" i="22"/>
  <c r="CR66" i="22"/>
  <c r="CW65" i="22"/>
  <c r="BG67" i="22"/>
  <c r="BM67" i="22"/>
  <c r="DB175" i="19" l="1"/>
  <c r="DA65" i="22"/>
  <c r="DA176" i="19"/>
  <c r="DB65" i="22"/>
  <c r="CR67" i="22"/>
  <c r="CW66" i="22"/>
  <c r="N69" i="22"/>
  <c r="L70" i="22"/>
  <c r="CX66" i="22"/>
  <c r="CS67" i="22"/>
  <c r="BG68" i="22"/>
  <c r="BM68" i="22"/>
  <c r="N36" i="37"/>
  <c r="M36" i="37"/>
  <c r="DB176" i="19" l="1"/>
  <c r="DA66" i="22"/>
  <c r="DB66" i="22"/>
  <c r="BG69" i="22"/>
  <c r="BM69" i="22"/>
  <c r="CX67" i="22"/>
  <c r="CS68" i="22"/>
  <c r="CR68" i="22"/>
  <c r="CW67" i="22"/>
  <c r="L71" i="22"/>
  <c r="N70" i="22"/>
  <c r="O36" i="37"/>
  <c r="DA67" i="22" l="1"/>
  <c r="DB67" i="22"/>
  <c r="CR69" i="22"/>
  <c r="CW68" i="22"/>
  <c r="CS69" i="22"/>
  <c r="CX68" i="22"/>
  <c r="BG70" i="22"/>
  <c r="BM70" i="22"/>
  <c r="L72" i="22"/>
  <c r="N71" i="22"/>
  <c r="DA68" i="22" l="1"/>
  <c r="DB68" i="22" s="1"/>
  <c r="CS70" i="22"/>
  <c r="CX69" i="22"/>
  <c r="CW69" i="22"/>
  <c r="DA69" i="22" s="1"/>
  <c r="CR70" i="22"/>
  <c r="BG71" i="22"/>
  <c r="BM71" i="22"/>
  <c r="L73" i="22"/>
  <c r="N72" i="22"/>
  <c r="DB69" i="22" l="1"/>
  <c r="BG72" i="22"/>
  <c r="BM72" i="22"/>
  <c r="CR71" i="22"/>
  <c r="CW70" i="22"/>
  <c r="DA70" i="22" s="1"/>
  <c r="L74" i="22"/>
  <c r="N73" i="22"/>
  <c r="CS71" i="22"/>
  <c r="CX70" i="22"/>
  <c r="DB70" i="22" l="1"/>
  <c r="BG73" i="22"/>
  <c r="BM73" i="22"/>
  <c r="CX71" i="22"/>
  <c r="CS72" i="22"/>
  <c r="L75" i="22"/>
  <c r="N74" i="22"/>
  <c r="CR72" i="22"/>
  <c r="CW71" i="22"/>
  <c r="DA71" i="22" s="1"/>
  <c r="DB71" i="22" l="1"/>
  <c r="CS73" i="22"/>
  <c r="CX72" i="22"/>
  <c r="N75" i="22"/>
  <c r="L76" i="22"/>
  <c r="CR73" i="22"/>
  <c r="CW72" i="22"/>
  <c r="DA72" i="22" s="1"/>
  <c r="BG74" i="22"/>
  <c r="BM74" i="22"/>
  <c r="DB72" i="22" l="1"/>
  <c r="CS74" i="22"/>
  <c r="CX73" i="22"/>
  <c r="CR74" i="22"/>
  <c r="CW73" i="22"/>
  <c r="DA73" i="22" s="1"/>
  <c r="N76" i="22"/>
  <c r="L77" i="22"/>
  <c r="BG75" i="22"/>
  <c r="BM75" i="22"/>
  <c r="DB73" i="22" l="1"/>
  <c r="CX74" i="22"/>
  <c r="CS75" i="22"/>
  <c r="CR75" i="22"/>
  <c r="CW74" i="22"/>
  <c r="DA74" i="22"/>
  <c r="N77" i="22"/>
  <c r="L78" i="22"/>
  <c r="BG76" i="22"/>
  <c r="BM76" i="22"/>
  <c r="DB74" i="22" l="1"/>
  <c r="CX75" i="22"/>
  <c r="CS76" i="22"/>
  <c r="CR76" i="22"/>
  <c r="CW75" i="22"/>
  <c r="DA75" i="22" s="1"/>
  <c r="N78" i="22"/>
  <c r="L79" i="22"/>
  <c r="BG77" i="22"/>
  <c r="BM77" i="22"/>
  <c r="L80" i="22" l="1"/>
  <c r="N79" i="22"/>
  <c r="DB75" i="22"/>
  <c r="CR77" i="22"/>
  <c r="CW76" i="22"/>
  <c r="BG78" i="22"/>
  <c r="BM78" i="22"/>
  <c r="CX76" i="22"/>
  <c r="CS77" i="22"/>
  <c r="DA76" i="22" l="1"/>
  <c r="DB76" i="22"/>
  <c r="CS78" i="22"/>
  <c r="CX77" i="22"/>
  <c r="CR78" i="22"/>
  <c r="CW77" i="22"/>
  <c r="DA77" i="22" s="1"/>
  <c r="BG79" i="22"/>
  <c r="BM79" i="22"/>
  <c r="N80" i="22"/>
  <c r="L81" i="22"/>
  <c r="DB77" i="22" l="1"/>
  <c r="BG80" i="22"/>
  <c r="BM80" i="22"/>
  <c r="CS79" i="22"/>
  <c r="CX78" i="22"/>
  <c r="DA78" i="22" s="1"/>
  <c r="CR79" i="22"/>
  <c r="CW78" i="22"/>
  <c r="N81" i="22"/>
  <c r="L82" i="22"/>
  <c r="DB78" i="22" l="1"/>
  <c r="N82" i="22"/>
  <c r="L83" i="22"/>
  <c r="CR80" i="22"/>
  <c r="CW79" i="22"/>
  <c r="DA79" i="22" s="1"/>
  <c r="BG81" i="22"/>
  <c r="BM81" i="22"/>
  <c r="CX79" i="22"/>
  <c r="CS80" i="22"/>
  <c r="DB79" i="22" l="1"/>
  <c r="CS81" i="22"/>
  <c r="CX80" i="22"/>
  <c r="N83" i="22"/>
  <c r="L84" i="22"/>
  <c r="CW80" i="22"/>
  <c r="DA80" i="22" s="1"/>
  <c r="CR81" i="22"/>
  <c r="BG82" i="22"/>
  <c r="BM82" i="22"/>
  <c r="CS82" i="22" l="1"/>
  <c r="CX81" i="22"/>
  <c r="DB80" i="22"/>
  <c r="CR82" i="22"/>
  <c r="CW81" i="22"/>
  <c r="DA81" i="22" s="1"/>
  <c r="BG83" i="22"/>
  <c r="BM83" i="22"/>
  <c r="N84" i="22"/>
  <c r="L85" i="22"/>
  <c r="CR83" i="22" l="1"/>
  <c r="CW82" i="22"/>
  <c r="CS83" i="22"/>
  <c r="CX82" i="22"/>
  <c r="DB81" i="22"/>
  <c r="N85" i="22"/>
  <c r="L86" i="22"/>
  <c r="BG84" i="22"/>
  <c r="BM84" i="22"/>
  <c r="DA82" i="22" l="1"/>
  <c r="DB82" i="22" s="1"/>
  <c r="N86" i="22"/>
  <c r="L87" i="22"/>
  <c r="CS84" i="22"/>
  <c r="CX83" i="22"/>
  <c r="CR84" i="22"/>
  <c r="CW83" i="22"/>
  <c r="DA83" i="22" s="1"/>
  <c r="BG85" i="22"/>
  <c r="BM85" i="22"/>
  <c r="DB83" i="22" l="1"/>
  <c r="BG86" i="22"/>
  <c r="BM86" i="22"/>
  <c r="CX84" i="22"/>
  <c r="CS85" i="22"/>
  <c r="N87" i="22"/>
  <c r="L88" i="22"/>
  <c r="CR85" i="22"/>
  <c r="CW84" i="22"/>
  <c r="DA84" i="22" s="1"/>
  <c r="DB84" i="22" l="1"/>
  <c r="N88" i="22"/>
  <c r="L89" i="22"/>
  <c r="BG87" i="22"/>
  <c r="BM87" i="22"/>
  <c r="CX85" i="22"/>
  <c r="CS86" i="22"/>
  <c r="CR86" i="22"/>
  <c r="CW85" i="22"/>
  <c r="DA85" i="22" s="1"/>
  <c r="DB85" i="22" l="1"/>
  <c r="N89" i="22"/>
  <c r="L90" i="22"/>
  <c r="BG88" i="22"/>
  <c r="BM88" i="22"/>
  <c r="CS87" i="22"/>
  <c r="CX86" i="22"/>
  <c r="CR87" i="22"/>
  <c r="CW86" i="22"/>
  <c r="DA86" i="22" l="1"/>
  <c r="DB86" i="22" s="1"/>
  <c r="N90" i="22"/>
  <c r="L91" i="22"/>
  <c r="CX87" i="22"/>
  <c r="CS88" i="22"/>
  <c r="CR88" i="22"/>
  <c r="CW87" i="22"/>
  <c r="DA87" i="22" s="1"/>
  <c r="BG89" i="22"/>
  <c r="BM89" i="22"/>
  <c r="BG90" i="22" l="1"/>
  <c r="BM90" i="22"/>
  <c r="N91" i="22"/>
  <c r="L92" i="22"/>
  <c r="CS89" i="22"/>
  <c r="CX88" i="22"/>
  <c r="DA88" i="22"/>
  <c r="DB87" i="22"/>
  <c r="CR89" i="22"/>
  <c r="CW88" i="22"/>
  <c r="BG91" i="22" l="1"/>
  <c r="BM91" i="22"/>
  <c r="DB88" i="22"/>
  <c r="N92" i="22"/>
  <c r="L93" i="22"/>
  <c r="CX89" i="22"/>
  <c r="CS90" i="22"/>
  <c r="CR90" i="22"/>
  <c r="CW89" i="22"/>
  <c r="DA89" i="22" s="1"/>
  <c r="DB89" i="22" l="1"/>
  <c r="N93" i="22"/>
  <c r="L94" i="22"/>
  <c r="BG92" i="22"/>
  <c r="BM92" i="22"/>
  <c r="CS91" i="22"/>
  <c r="CX90" i="22"/>
  <c r="CR91" i="22"/>
  <c r="CW90" i="22"/>
  <c r="DA90" i="22" l="1"/>
  <c r="DB90" i="22" s="1"/>
  <c r="N94" i="22"/>
  <c r="L95" i="22"/>
  <c r="CS92" i="22"/>
  <c r="CX91" i="22"/>
  <c r="CW91" i="22"/>
  <c r="DA91" i="22" s="1"/>
  <c r="CR92" i="22"/>
  <c r="BG93" i="22"/>
  <c r="BM93" i="22"/>
  <c r="DB91" i="22" l="1"/>
  <c r="CS93" i="22"/>
  <c r="CX92" i="22"/>
  <c r="DA92" i="22" s="1"/>
  <c r="CR93" i="22"/>
  <c r="CW92" i="22"/>
  <c r="N95" i="22"/>
  <c r="L96" i="22"/>
  <c r="BG94" i="22"/>
  <c r="BM94" i="22"/>
  <c r="DB92" i="22" l="1"/>
  <c r="N96" i="22"/>
  <c r="L97" i="22"/>
  <c r="BG95" i="22"/>
  <c r="BM95" i="22"/>
  <c r="CX93" i="22"/>
  <c r="DA93" i="22" s="1"/>
  <c r="CS94" i="22"/>
  <c r="CR94" i="22"/>
  <c r="CW93" i="22"/>
  <c r="DB93" i="22" l="1"/>
  <c r="CR95" i="22"/>
  <c r="CW94" i="22"/>
  <c r="DA94" i="22" s="1"/>
  <c r="N97" i="22"/>
  <c r="L98" i="22"/>
  <c r="BG96" i="22"/>
  <c r="BM96" i="22"/>
  <c r="CS95" i="22"/>
  <c r="CX94" i="22"/>
  <c r="DB94" i="22" l="1"/>
  <c r="CR96" i="22"/>
  <c r="CW95" i="22"/>
  <c r="DA95" i="22" s="1"/>
  <c r="BG97" i="22"/>
  <c r="BM97" i="22"/>
  <c r="CX95" i="22"/>
  <c r="CS96" i="22"/>
  <c r="N98" i="22"/>
  <c r="L99" i="22"/>
  <c r="DB95" i="22" l="1"/>
  <c r="N99" i="22"/>
  <c r="L100" i="22"/>
  <c r="BG98" i="22"/>
  <c r="BM98" i="22"/>
  <c r="CX96" i="22"/>
  <c r="CS97" i="22"/>
  <c r="CR97" i="22"/>
  <c r="CW96" i="22"/>
  <c r="DA96" i="22" l="1"/>
  <c r="DB96" i="22"/>
  <c r="BG99" i="22"/>
  <c r="BM99" i="22"/>
  <c r="CR98" i="22"/>
  <c r="CW97" i="22"/>
  <c r="DA97" i="22" s="1"/>
  <c r="N100" i="22"/>
  <c r="L101" i="22"/>
  <c r="CS98" i="22"/>
  <c r="CX97" i="22"/>
  <c r="DB97" i="22" l="1"/>
  <c r="CS99" i="22"/>
  <c r="CX98" i="22"/>
  <c r="CR99" i="22"/>
  <c r="CW98" i="22"/>
  <c r="DA98" i="22" s="1"/>
  <c r="L102" i="22"/>
  <c r="N101" i="22"/>
  <c r="BG100" i="22"/>
  <c r="BM100" i="22"/>
  <c r="DB98" i="22" l="1"/>
  <c r="CR100" i="22"/>
  <c r="CW99" i="22"/>
  <c r="DA99" i="22" s="1"/>
  <c r="BG101" i="22"/>
  <c r="BM101" i="22"/>
  <c r="CS100" i="22"/>
  <c r="CX99" i="22"/>
  <c r="N102" i="22"/>
  <c r="L103" i="22"/>
  <c r="N103" i="22" l="1"/>
  <c r="L104" i="22"/>
  <c r="DB99" i="22"/>
  <c r="CS101" i="22"/>
  <c r="CX100" i="22"/>
  <c r="CR101" i="22"/>
  <c r="CW100" i="22"/>
  <c r="DA100" i="22" s="1"/>
  <c r="BG102" i="22"/>
  <c r="BM102" i="22"/>
  <c r="DB100" i="22" l="1"/>
  <c r="CS102" i="22"/>
  <c r="CX101" i="22"/>
  <c r="CR102" i="22"/>
  <c r="CW101" i="22"/>
  <c r="DA101" i="22" s="1"/>
  <c r="N104" i="22"/>
  <c r="L105" i="22"/>
  <c r="BG103" i="22"/>
  <c r="BM103" i="22"/>
  <c r="CR103" i="22" l="1"/>
  <c r="CW102" i="22"/>
  <c r="N105" i="22"/>
  <c r="L106" i="22"/>
  <c r="DB101" i="22"/>
  <c r="BG104" i="22"/>
  <c r="BM104" i="22"/>
  <c r="CX102" i="22"/>
  <c r="DA102" i="22" s="1"/>
  <c r="CS103" i="22"/>
  <c r="DB102" i="22" l="1"/>
  <c r="CR104" i="22"/>
  <c r="CW103" i="22"/>
  <c r="N106" i="22"/>
  <c r="L107" i="22"/>
  <c r="BG105" i="22"/>
  <c r="BM105" i="22"/>
  <c r="CX103" i="22"/>
  <c r="DA103" i="22" s="1"/>
  <c r="CS104" i="22"/>
  <c r="DB103" i="22" l="1"/>
  <c r="N107" i="22"/>
  <c r="L108" i="22"/>
  <c r="BG106" i="22"/>
  <c r="BM106" i="22"/>
  <c r="CS105" i="22"/>
  <c r="CX104" i="22"/>
  <c r="CR105" i="22"/>
  <c r="CW104" i="22"/>
  <c r="DA104" i="22" l="1"/>
  <c r="DB104" i="22"/>
  <c r="CS106" i="22"/>
  <c r="CX105" i="22"/>
  <c r="N108" i="22"/>
  <c r="L109" i="22"/>
  <c r="CR106" i="22"/>
  <c r="CW105" i="22"/>
  <c r="DA105" i="22" s="1"/>
  <c r="BG107" i="22"/>
  <c r="BM107" i="22"/>
  <c r="DB105" i="22" l="1"/>
  <c r="N109" i="22"/>
  <c r="L110" i="22"/>
  <c r="BG108" i="22"/>
  <c r="BM108" i="22"/>
  <c r="CR107" i="22"/>
  <c r="CW106" i="22"/>
  <c r="DA106" i="22" s="1"/>
  <c r="CS107" i="22"/>
  <c r="CX106" i="22"/>
  <c r="DB106" i="22" l="1"/>
  <c r="CS108" i="22"/>
  <c r="CX107" i="22"/>
  <c r="N110" i="22"/>
  <c r="L111" i="22"/>
  <c r="CR108" i="22"/>
  <c r="CW107" i="22"/>
  <c r="DA107" i="22" s="1"/>
  <c r="BG109" i="22"/>
  <c r="BM109" i="22"/>
  <c r="DB107" i="22" l="1"/>
  <c r="N111" i="22"/>
  <c r="L112" i="22"/>
  <c r="CX108" i="22"/>
  <c r="CS109" i="22"/>
  <c r="BG110" i="22"/>
  <c r="BM110" i="22"/>
  <c r="CR109" i="22"/>
  <c r="CW108" i="22"/>
  <c r="DA108" i="22" s="1"/>
  <c r="DB108" i="22" l="1"/>
  <c r="CR110" i="22"/>
  <c r="CW109" i="22"/>
  <c r="L113" i="22"/>
  <c r="N112" i="22"/>
  <c r="CS110" i="22"/>
  <c r="CX109" i="22"/>
  <c r="BG111" i="22"/>
  <c r="BM111" i="22"/>
  <c r="DA109" i="22" l="1"/>
  <c r="DB109" i="22" s="1"/>
  <c r="CX110" i="22"/>
  <c r="CS111" i="22"/>
  <c r="BG112" i="22"/>
  <c r="BM112" i="22"/>
  <c r="CR111" i="22"/>
  <c r="CW110" i="22"/>
  <c r="DA110" i="22" s="1"/>
  <c r="L114" i="22"/>
  <c r="N113" i="22"/>
  <c r="DB110" i="22" l="1"/>
  <c r="BG113" i="22"/>
  <c r="BM113" i="22"/>
  <c r="CX111" i="22"/>
  <c r="CS112" i="22"/>
  <c r="N114" i="22"/>
  <c r="L115" i="22"/>
  <c r="CR112" i="22"/>
  <c r="CW111" i="22"/>
  <c r="DA111" i="22" s="1"/>
  <c r="DB111" i="22" l="1"/>
  <c r="CS113" i="22"/>
  <c r="CX112" i="22"/>
  <c r="CR113" i="22"/>
  <c r="CW112" i="22"/>
  <c r="DA112" i="22"/>
  <c r="N115" i="22"/>
  <c r="L116" i="22"/>
  <c r="BG114" i="22"/>
  <c r="BM114" i="22"/>
  <c r="CW113" i="22" l="1"/>
  <c r="CR114" i="22"/>
  <c r="DB112" i="22"/>
  <c r="CX113" i="22"/>
  <c r="CS114" i="22"/>
  <c r="N116" i="22"/>
  <c r="L117" i="22"/>
  <c r="BG115" i="22"/>
  <c r="BM115" i="22"/>
  <c r="DA113" i="22" l="1"/>
  <c r="DB113" i="22"/>
  <c r="N117" i="22"/>
  <c r="L118" i="22"/>
  <c r="CW114" i="22"/>
  <c r="DA114" i="22" s="1"/>
  <c r="CR115" i="22"/>
  <c r="BG116" i="22"/>
  <c r="BM116" i="22"/>
  <c r="CS115" i="22"/>
  <c r="CX114" i="22"/>
  <c r="DB114" i="22" l="1"/>
  <c r="BG117" i="22"/>
  <c r="BM117" i="22"/>
  <c r="CS116" i="22"/>
  <c r="CX115" i="22"/>
  <c r="CW115" i="22"/>
  <c r="DA115" i="22" s="1"/>
  <c r="CR116" i="22"/>
  <c r="N118" i="22"/>
  <c r="L119" i="22"/>
  <c r="DB115" i="22" l="1"/>
  <c r="CX116" i="22"/>
  <c r="CS117" i="22"/>
  <c r="CR117" i="22"/>
  <c r="CW116" i="22"/>
  <c r="DA116" i="22" s="1"/>
  <c r="L120" i="22"/>
  <c r="N119" i="22"/>
  <c r="BG118" i="22"/>
  <c r="BM118" i="22"/>
  <c r="DB116" i="22" l="1"/>
  <c r="CW117" i="22"/>
  <c r="CR118" i="22"/>
  <c r="CX117" i="22"/>
  <c r="CS118" i="22"/>
  <c r="BG119" i="22"/>
  <c r="BM119" i="22"/>
  <c r="L121" i="22"/>
  <c r="N120" i="22"/>
  <c r="DA117" i="22" l="1"/>
  <c r="DB117" i="22" s="1"/>
  <c r="L122" i="22"/>
  <c r="N121" i="22"/>
  <c r="CS119" i="22"/>
  <c r="CX118" i="22"/>
  <c r="CR119" i="22"/>
  <c r="CW118" i="22"/>
  <c r="DA118" i="22" s="1"/>
  <c r="BG120" i="22"/>
  <c r="BM120" i="22"/>
  <c r="DB118" i="22" l="1"/>
  <c r="BG121" i="22"/>
  <c r="BM121" i="22"/>
  <c r="N122" i="22"/>
  <c r="L123" i="22"/>
  <c r="CR120" i="22"/>
  <c r="CW119" i="22"/>
  <c r="DA119" i="22" s="1"/>
  <c r="CX119" i="22"/>
  <c r="CS120" i="22"/>
  <c r="L124" i="22" l="1"/>
  <c r="N123" i="22"/>
  <c r="BG122" i="22"/>
  <c r="BM122" i="22"/>
  <c r="CS121" i="22"/>
  <c r="CX120" i="22"/>
  <c r="CR121" i="22"/>
  <c r="CW120" i="22"/>
  <c r="DA120" i="22" s="1"/>
  <c r="DB119" i="22"/>
  <c r="DB120" i="22" l="1"/>
  <c r="BG123" i="22"/>
  <c r="BM123" i="22"/>
  <c r="N124" i="22"/>
  <c r="L125" i="22"/>
  <c r="CX121" i="22"/>
  <c r="CS122" i="22"/>
  <c r="CR122" i="22"/>
  <c r="CW121" i="22"/>
  <c r="DA121" i="22" l="1"/>
  <c r="DB121" i="22" s="1"/>
  <c r="BG124" i="22"/>
  <c r="BM124" i="22"/>
  <c r="DA122" i="22"/>
  <c r="CS123" i="22"/>
  <c r="CX122" i="22"/>
  <c r="CR123" i="22"/>
  <c r="CW122" i="22"/>
  <c r="N125" i="22"/>
  <c r="L126" i="22"/>
  <c r="BG125" i="22" l="1"/>
  <c r="BM125" i="22"/>
  <c r="CR124" i="22"/>
  <c r="CW123" i="22"/>
  <c r="DA123" i="22"/>
  <c r="DB122" i="22"/>
  <c r="CX123" i="22"/>
  <c r="CS124" i="22"/>
  <c r="L127" i="22"/>
  <c r="N126" i="22"/>
  <c r="DB123" i="22" l="1"/>
  <c r="BG126" i="22"/>
  <c r="BM126" i="22"/>
  <c r="CS125" i="22"/>
  <c r="CX124" i="22"/>
  <c r="L128" i="22"/>
  <c r="N127" i="22"/>
  <c r="CR125" i="22"/>
  <c r="CW124" i="22"/>
  <c r="DA124" i="22" s="1"/>
  <c r="DB124" i="22" l="1"/>
  <c r="BG127" i="22"/>
  <c r="BM127" i="22"/>
  <c r="CX125" i="22"/>
  <c r="CS126" i="22"/>
  <c r="CR126" i="22"/>
  <c r="CW125" i="22"/>
  <c r="DA125" i="22" s="1"/>
  <c r="L129" i="22"/>
  <c r="N128" i="22"/>
  <c r="DB125" i="22" l="1"/>
  <c r="CR127" i="22"/>
  <c r="CW126" i="22"/>
  <c r="N129" i="22"/>
  <c r="L130" i="22"/>
  <c r="CX126" i="22"/>
  <c r="CS127" i="22"/>
  <c r="BG128" i="22"/>
  <c r="BM128" i="22"/>
  <c r="DA126" i="22" l="1"/>
  <c r="DB126" i="22" s="1"/>
  <c r="CS128" i="22"/>
  <c r="CX127" i="22"/>
  <c r="BG129" i="22"/>
  <c r="BM129" i="22"/>
  <c r="CW127" i="22"/>
  <c r="DA127" i="22" s="1"/>
  <c r="CR128" i="22"/>
  <c r="L131" i="22"/>
  <c r="N130" i="22"/>
  <c r="DB127" i="22" l="1"/>
  <c r="BG130" i="22"/>
  <c r="BM130" i="22"/>
  <c r="CS129" i="22"/>
  <c r="CX128" i="22"/>
  <c r="N131" i="22"/>
  <c r="L132" i="22"/>
  <c r="CR129" i="22"/>
  <c r="CW128" i="22"/>
  <c r="DA128" i="22" l="1"/>
  <c r="DB128" i="22"/>
  <c r="CX129" i="22"/>
  <c r="CS130" i="22"/>
  <c r="BG131" i="22"/>
  <c r="BM131" i="22"/>
  <c r="CR130" i="22"/>
  <c r="CW129" i="22"/>
  <c r="DA129" i="22" s="1"/>
  <c r="L133" i="22"/>
  <c r="N132" i="22"/>
  <c r="DB129" i="22" l="1"/>
  <c r="CX130" i="22"/>
  <c r="CS131" i="22"/>
  <c r="BG132" i="22"/>
  <c r="BM132" i="22"/>
  <c r="N133" i="22"/>
  <c r="L134" i="22"/>
  <c r="CR131" i="22"/>
  <c r="CW130" i="22"/>
  <c r="DA130" i="22" s="1"/>
  <c r="DB130" i="22" l="1"/>
  <c r="N134" i="22"/>
  <c r="L135" i="22"/>
  <c r="BG133" i="22"/>
  <c r="BM133" i="22"/>
  <c r="CR132" i="22"/>
  <c r="CW131" i="22"/>
  <c r="DA131" i="22" s="1"/>
  <c r="CS132" i="22"/>
  <c r="CX131" i="22"/>
  <c r="CX132" i="22" l="1"/>
  <c r="CS133" i="22"/>
  <c r="DB131" i="22"/>
  <c r="BG134" i="22"/>
  <c r="BM134" i="22"/>
  <c r="N135" i="22"/>
  <c r="L136" i="22"/>
  <c r="CR133" i="22"/>
  <c r="CW132" i="22"/>
  <c r="DA132" i="22" s="1"/>
  <c r="DB132" i="22" l="1"/>
  <c r="N136" i="22"/>
  <c r="L137" i="22"/>
  <c r="BG135" i="22"/>
  <c r="BM135" i="22"/>
  <c r="CS134" i="22"/>
  <c r="CX133" i="22"/>
  <c r="CR134" i="22"/>
  <c r="CW133" i="22"/>
  <c r="DA133" i="22" l="1"/>
  <c r="DB133" i="22"/>
  <c r="CR135" i="22"/>
  <c r="CW134" i="22"/>
  <c r="DA134" i="22" s="1"/>
  <c r="BG136" i="22"/>
  <c r="BM136" i="22"/>
  <c r="CX134" i="22"/>
  <c r="CS135" i="22"/>
  <c r="N137" i="22"/>
  <c r="L138" i="22"/>
  <c r="DB134" i="22" l="1"/>
  <c r="N138" i="22"/>
  <c r="L139" i="22"/>
  <c r="BG137" i="22"/>
  <c r="BM137" i="22"/>
  <c r="CS136" i="22"/>
  <c r="CX135" i="22"/>
  <c r="CW135" i="22"/>
  <c r="DA135" i="22" s="1"/>
  <c r="CR136" i="22"/>
  <c r="DB135" i="22" l="1"/>
  <c r="CX136" i="22"/>
  <c r="CS137" i="22"/>
  <c r="CW136" i="22"/>
  <c r="DA136" i="22" s="1"/>
  <c r="CR137" i="22"/>
  <c r="L140" i="22"/>
  <c r="N139" i="22"/>
  <c r="BG138" i="22"/>
  <c r="BM138" i="22"/>
  <c r="DB136" i="22" l="1"/>
  <c r="BG139" i="22"/>
  <c r="BM139" i="22"/>
  <c r="L141" i="22"/>
  <c r="N140" i="22"/>
  <c r="CS138" i="22"/>
  <c r="CX137" i="22"/>
  <c r="CR138" i="22"/>
  <c r="CW137" i="22"/>
  <c r="DA137" i="22" l="1"/>
  <c r="DB137" i="22"/>
  <c r="CR139" i="22"/>
  <c r="CW138" i="22"/>
  <c r="DA138" i="22" s="1"/>
  <c r="CX138" i="22"/>
  <c r="CS139" i="22"/>
  <c r="BG140" i="22"/>
  <c r="BM140" i="22"/>
  <c r="L142" i="22"/>
  <c r="N141" i="22"/>
  <c r="CR140" i="22" l="1"/>
  <c r="CW139" i="22"/>
  <c r="CS140" i="22"/>
  <c r="CX139" i="22"/>
  <c r="BG141" i="22"/>
  <c r="BM141" i="22"/>
  <c r="N142" i="22"/>
  <c r="L143" i="22"/>
  <c r="DA139" i="22"/>
  <c r="DB138" i="22"/>
  <c r="CR141" i="22" l="1"/>
  <c r="CW140" i="22"/>
  <c r="L144" i="22"/>
  <c r="N143" i="22"/>
  <c r="BG142" i="22"/>
  <c r="BM142" i="22"/>
  <c r="CS141" i="22"/>
  <c r="CX140" i="22"/>
  <c r="DA140" i="22" s="1"/>
  <c r="DB139" i="22"/>
  <c r="DB140" i="22" l="1"/>
  <c r="BG143" i="22"/>
  <c r="BM143" i="22"/>
  <c r="L145" i="22"/>
  <c r="N144" i="22"/>
  <c r="CX141" i="22"/>
  <c r="DA141" i="22" s="1"/>
  <c r="CS142" i="22"/>
  <c r="CR142" i="22"/>
  <c r="CW141" i="22"/>
  <c r="DB141" i="22" l="1"/>
  <c r="BG144" i="22"/>
  <c r="BM144" i="22"/>
  <c r="CX142" i="22"/>
  <c r="CS143" i="22"/>
  <c r="L146" i="22"/>
  <c r="N145" i="22"/>
  <c r="CW142" i="22"/>
  <c r="DA142" i="22" s="1"/>
  <c r="CR143" i="22"/>
  <c r="DB142" i="22" l="1"/>
  <c r="L147" i="22"/>
  <c r="N146" i="22"/>
  <c r="CS144" i="22"/>
  <c r="CX143" i="22"/>
  <c r="BG145" i="22"/>
  <c r="BM145" i="22"/>
  <c r="CR144" i="22"/>
  <c r="CW143" i="22"/>
  <c r="DA143" i="22" s="1"/>
  <c r="DB143" i="22" l="1"/>
  <c r="BG146" i="22"/>
  <c r="BM146" i="22"/>
  <c r="CS145" i="22"/>
  <c r="CX144" i="22"/>
  <c r="L148" i="22"/>
  <c r="N147" i="22"/>
  <c r="CR145" i="22"/>
  <c r="CW144" i="22"/>
  <c r="DA144" i="22" l="1"/>
  <c r="DB144" i="22" s="1"/>
  <c r="L149" i="22"/>
  <c r="N148" i="22"/>
  <c r="CR146" i="22"/>
  <c r="CW145" i="22"/>
  <c r="DA145" i="22"/>
  <c r="BG147" i="22"/>
  <c r="BM147" i="22"/>
  <c r="CX145" i="22"/>
  <c r="CS146" i="22"/>
  <c r="DB145" i="22" l="1"/>
  <c r="CX146" i="22"/>
  <c r="CS147" i="22"/>
  <c r="CR147" i="22"/>
  <c r="CW146" i="22"/>
  <c r="DA146" i="22" s="1"/>
  <c r="L150" i="22"/>
  <c r="N149" i="22"/>
  <c r="BG148" i="22"/>
  <c r="BM148" i="22"/>
  <c r="DB146" i="22" l="1"/>
  <c r="CR148" i="22"/>
  <c r="CW147" i="22"/>
  <c r="BG149" i="22"/>
  <c r="BM149" i="22"/>
  <c r="CX147" i="22"/>
  <c r="CS148" i="22"/>
  <c r="L151" i="22"/>
  <c r="N150" i="22"/>
  <c r="DA147" i="22" l="1"/>
  <c r="DB147" i="22" s="1"/>
  <c r="L152" i="22"/>
  <c r="N151" i="22"/>
  <c r="CX148" i="22"/>
  <c r="CS149" i="22"/>
  <c r="BG150" i="22"/>
  <c r="BM150" i="22"/>
  <c r="CR149" i="22"/>
  <c r="CW148" i="22"/>
  <c r="DA148" i="22" l="1"/>
  <c r="DB148" i="22"/>
  <c r="CX149" i="22"/>
  <c r="CS150" i="22"/>
  <c r="BG151" i="22"/>
  <c r="BM151" i="22"/>
  <c r="CR150" i="22"/>
  <c r="CW149" i="22"/>
  <c r="DA149" i="22" s="1"/>
  <c r="L153" i="22"/>
  <c r="N152" i="22"/>
  <c r="N153" i="22" l="1"/>
  <c r="L154" i="22"/>
  <c r="CS151" i="22"/>
  <c r="CX150" i="22"/>
  <c r="CR151" i="22"/>
  <c r="CW150" i="22"/>
  <c r="DA150" i="22" s="1"/>
  <c r="DB149" i="22"/>
  <c r="BG152" i="22"/>
  <c r="BM152" i="22"/>
  <c r="DB150" i="22" l="1"/>
  <c r="CX151" i="22"/>
  <c r="CS152" i="22"/>
  <c r="CR152" i="22"/>
  <c r="CW151" i="22"/>
  <c r="DA151" i="22"/>
  <c r="BG153" i="22"/>
  <c r="BM153" i="22"/>
  <c r="L155" i="22"/>
  <c r="N154" i="22"/>
  <c r="CX152" i="22" l="1"/>
  <c r="CS153" i="22"/>
  <c r="CR153" i="22"/>
  <c r="CW152" i="22"/>
  <c r="DA152" i="22"/>
  <c r="DB151" i="22"/>
  <c r="BG154" i="22"/>
  <c r="BM154" i="22"/>
  <c r="L156" i="22"/>
  <c r="N155" i="22"/>
  <c r="CX153" i="22" l="1"/>
  <c r="CS154" i="22"/>
  <c r="CW153" i="22"/>
  <c r="DA153" i="22" s="1"/>
  <c r="CR154" i="22"/>
  <c r="DB152" i="22"/>
  <c r="BG155" i="22"/>
  <c r="BM155" i="22"/>
  <c r="L157" i="22"/>
  <c r="N156" i="22"/>
  <c r="DB153" i="22" l="1"/>
  <c r="CR155" i="22"/>
  <c r="CW154" i="22"/>
  <c r="CS155" i="22"/>
  <c r="CX154" i="22"/>
  <c r="DA154" i="22"/>
  <c r="BG156" i="22"/>
  <c r="BM156" i="22"/>
  <c r="L158" i="22"/>
  <c r="N157" i="22"/>
  <c r="DB154" i="22" l="1"/>
  <c r="BG157" i="22"/>
  <c r="BM157" i="22"/>
  <c r="N158" i="22"/>
  <c r="L159" i="22"/>
  <c r="CX155" i="22"/>
  <c r="CS156" i="22"/>
  <c r="CR156" i="22"/>
  <c r="CW155" i="22"/>
  <c r="DA155" i="22" l="1"/>
  <c r="DB155" i="22" s="1"/>
  <c r="L160" i="22"/>
  <c r="N159" i="22"/>
  <c r="CS157" i="22"/>
  <c r="CX156" i="22"/>
  <c r="CR157" i="22"/>
  <c r="CW156" i="22"/>
  <c r="DA156" i="22" s="1"/>
  <c r="BG158" i="22"/>
  <c r="BM158" i="22"/>
  <c r="CS158" i="22" l="1"/>
  <c r="CX157" i="22"/>
  <c r="DB156" i="22"/>
  <c r="BG159" i="22"/>
  <c r="BM159" i="22"/>
  <c r="N160" i="22"/>
  <c r="L161" i="22"/>
  <c r="CR158" i="22"/>
  <c r="CW157" i="22"/>
  <c r="DA157" i="22" s="1"/>
  <c r="DB157" i="22" l="1"/>
  <c r="BG160" i="22"/>
  <c r="BM160" i="22"/>
  <c r="L162" i="22"/>
  <c r="N161" i="22"/>
  <c r="CW158" i="22"/>
  <c r="DA158" i="22" s="1"/>
  <c r="CR159" i="22"/>
  <c r="CS159" i="22"/>
  <c r="CX158" i="22"/>
  <c r="DB158" i="22" l="1"/>
  <c r="N162" i="22"/>
  <c r="L163" i="22"/>
  <c r="CS160" i="22"/>
  <c r="CX159" i="22"/>
  <c r="BG161" i="22"/>
  <c r="BM161" i="22"/>
  <c r="CR160" i="22"/>
  <c r="CW159" i="22"/>
  <c r="DA159" i="22" s="1"/>
  <c r="DB159" i="22" l="1"/>
  <c r="N163" i="22"/>
  <c r="L164" i="22"/>
  <c r="BG162" i="22"/>
  <c r="BM162" i="22"/>
  <c r="CX160" i="22"/>
  <c r="CS161" i="22"/>
  <c r="CR161" i="22"/>
  <c r="CW160" i="22"/>
  <c r="DA160" i="22" s="1"/>
  <c r="DB160" i="22" l="1"/>
  <c r="CS162" i="22"/>
  <c r="CX161" i="22"/>
  <c r="BG163" i="22"/>
  <c r="BM163" i="22"/>
  <c r="CR162" i="22"/>
  <c r="CW161" i="22"/>
  <c r="L165" i="22"/>
  <c r="N164" i="22"/>
  <c r="DA161" i="22" l="1"/>
  <c r="DB161" i="22" s="1"/>
  <c r="L166" i="22"/>
  <c r="N165" i="22"/>
  <c r="CX162" i="22"/>
  <c r="DA162" i="22" s="1"/>
  <c r="CS163" i="22"/>
  <c r="CR163" i="22"/>
  <c r="CW162" i="22"/>
  <c r="BG164" i="22"/>
  <c r="BM164" i="22"/>
  <c r="DB162" i="22" l="1"/>
  <c r="BG165" i="22"/>
  <c r="BM165" i="22"/>
  <c r="N166" i="22"/>
  <c r="L167" i="22"/>
  <c r="CX163" i="22"/>
  <c r="CS164" i="22"/>
  <c r="CR164" i="22"/>
  <c r="CW163" i="22"/>
  <c r="DA163" i="22" s="1"/>
  <c r="DB163" i="22" l="1"/>
  <c r="L168" i="22"/>
  <c r="N167" i="22"/>
  <c r="BG166" i="22"/>
  <c r="BM166" i="22"/>
  <c r="CR165" i="22"/>
  <c r="CW164" i="22"/>
  <c r="DA164" i="22" s="1"/>
  <c r="CS165" i="22"/>
  <c r="CX164" i="22"/>
  <c r="DB164" i="22" l="1"/>
  <c r="CX165" i="22"/>
  <c r="CS166" i="22"/>
  <c r="N168" i="22"/>
  <c r="L169" i="22"/>
  <c r="BG167" i="22"/>
  <c r="BM167" i="22"/>
  <c r="CR166" i="22"/>
  <c r="CW165" i="22"/>
  <c r="DA165" i="22" s="1"/>
  <c r="DB165" i="22" l="1"/>
  <c r="CS167" i="22"/>
  <c r="CX166" i="22"/>
  <c r="CR167" i="22"/>
  <c r="CW166" i="22"/>
  <c r="DA166" i="22" s="1"/>
  <c r="BG168" i="22"/>
  <c r="BM168" i="22"/>
  <c r="N169" i="22"/>
  <c r="L170" i="22"/>
  <c r="BG169" i="22" l="1"/>
  <c r="BM169" i="22"/>
  <c r="DB166" i="22"/>
  <c r="CR168" i="22"/>
  <c r="CW167" i="22"/>
  <c r="CX167" i="22"/>
  <c r="CS168" i="22"/>
  <c r="L171" i="22"/>
  <c r="N170" i="22"/>
  <c r="DA167" i="22" l="1"/>
  <c r="DB167" i="22" s="1"/>
  <c r="CX168" i="22"/>
  <c r="CS169" i="22"/>
  <c r="BG170" i="22"/>
  <c r="BM170" i="22"/>
  <c r="N171" i="22"/>
  <c r="L172" i="22"/>
  <c r="CW168" i="22"/>
  <c r="CR169" i="22"/>
  <c r="DA168" i="22" l="1"/>
  <c r="DB168" i="22" s="1"/>
  <c r="CW169" i="22"/>
  <c r="CR170" i="22"/>
  <c r="CS170" i="22"/>
  <c r="CX169" i="22"/>
  <c r="DA169" i="22" s="1"/>
  <c r="N172" i="22"/>
  <c r="L173" i="22"/>
  <c r="BG171" i="22"/>
  <c r="BM171" i="22"/>
  <c r="DB169" i="22" l="1"/>
  <c r="CX170" i="22"/>
  <c r="CS171" i="22"/>
  <c r="CR171" i="22"/>
  <c r="CW170" i="22"/>
  <c r="DA170" i="22"/>
  <c r="L174" i="22"/>
  <c r="N173" i="22"/>
  <c r="BG172" i="22"/>
  <c r="BM172" i="22"/>
  <c r="DB170" i="22" l="1"/>
  <c r="CX171" i="22"/>
  <c r="CS172" i="22"/>
  <c r="CR172" i="22"/>
  <c r="CW171" i="22"/>
  <c r="DA171" i="22"/>
  <c r="BG173" i="22"/>
  <c r="BM173" i="22"/>
  <c r="L175" i="22"/>
  <c r="N174" i="22"/>
  <c r="CR173" i="22" l="1"/>
  <c r="CW172" i="22"/>
  <c r="DB171" i="22"/>
  <c r="CS173" i="22"/>
  <c r="CX172" i="22"/>
  <c r="BG174" i="22"/>
  <c r="BM174" i="22"/>
  <c r="L176" i="22"/>
  <c r="N175" i="22"/>
  <c r="DA172" i="22" l="1"/>
  <c r="DB172" i="22" s="1"/>
  <c r="L177" i="22"/>
  <c r="N176" i="22"/>
  <c r="BG175" i="22"/>
  <c r="BM175" i="22"/>
  <c r="CX173" i="22"/>
  <c r="DA173" i="22" s="1"/>
  <c r="CS174" i="22"/>
  <c r="CR174" i="22"/>
  <c r="CW173" i="22"/>
  <c r="DB173" i="22" l="1"/>
  <c r="CR175" i="22"/>
  <c r="CW174" i="22"/>
  <c r="BG176" i="22"/>
  <c r="BM176" i="22"/>
  <c r="CX174" i="22"/>
  <c r="CS175" i="22"/>
  <c r="DA174" i="22"/>
  <c r="N177" i="22"/>
  <c r="L178" i="22"/>
  <c r="BG177" i="22" l="1"/>
  <c r="BM177" i="22"/>
  <c r="CX175" i="22"/>
  <c r="CS176" i="22"/>
  <c r="DA175" i="22"/>
  <c r="L179" i="22"/>
  <c r="N178" i="22"/>
  <c r="DB174" i="22"/>
  <c r="CR176" i="22"/>
  <c r="CW175" i="22"/>
  <c r="N179" i="22" l="1"/>
  <c r="L180" i="22"/>
  <c r="DB175" i="22"/>
  <c r="CS177" i="22"/>
  <c r="CX176" i="22"/>
  <c r="DA176" i="22" s="1"/>
  <c r="BG178" i="22"/>
  <c r="BM178" i="22"/>
  <c r="CR177" i="22"/>
  <c r="CW176" i="22"/>
  <c r="CR178" i="22" l="1"/>
  <c r="CW177" i="22"/>
  <c r="CX177" i="22"/>
  <c r="DA177" i="22" s="1"/>
  <c r="CS178" i="22"/>
  <c r="DB176" i="22"/>
  <c r="N180" i="22"/>
  <c r="L181" i="22"/>
  <c r="BG179" i="22"/>
  <c r="BM179" i="22"/>
  <c r="DB177" i="22" l="1"/>
  <c r="CR179" i="22"/>
  <c r="CW178" i="22"/>
  <c r="DA178" i="22" s="1"/>
  <c r="L182" i="22"/>
  <c r="N181" i="22"/>
  <c r="BG180" i="22"/>
  <c r="BM180" i="22"/>
  <c r="CS179" i="22"/>
  <c r="CX178" i="22"/>
  <c r="BG181" i="22" l="1"/>
  <c r="BM181" i="22"/>
  <c r="L183" i="22"/>
  <c r="N182" i="22"/>
  <c r="DB178" i="22"/>
  <c r="CS180" i="22"/>
  <c r="CX179" i="22"/>
  <c r="CR180" i="22"/>
  <c r="CW179" i="22"/>
  <c r="DA179" i="22" l="1"/>
  <c r="DB179" i="22" s="1"/>
  <c r="BG182" i="22"/>
  <c r="BM182" i="22"/>
  <c r="N183" i="22"/>
  <c r="L184" i="22"/>
  <c r="CX180" i="22"/>
  <c r="DA180" i="22" s="1"/>
  <c r="CS181" i="22"/>
  <c r="CR181" i="22"/>
  <c r="CW180" i="22"/>
  <c r="DB180" i="22" l="1"/>
  <c r="BG183" i="22"/>
  <c r="BM183" i="22"/>
  <c r="CX181" i="22"/>
  <c r="CS182" i="22"/>
  <c r="CR182" i="22"/>
  <c r="CW181" i="22"/>
  <c r="DA181" i="22" s="1"/>
  <c r="L185" i="22"/>
  <c r="N184" i="22"/>
  <c r="DB181" i="22" l="1"/>
  <c r="CS183" i="22"/>
  <c r="CX182" i="22"/>
  <c r="BG184" i="22"/>
  <c r="BM184" i="22"/>
  <c r="N185" i="22"/>
  <c r="L186" i="22"/>
  <c r="CR183" i="22"/>
  <c r="CW182" i="22"/>
  <c r="DA182" i="22" s="1"/>
  <c r="DB182" i="22" l="1"/>
  <c r="L187" i="22"/>
  <c r="N186" i="22"/>
  <c r="BG185" i="22"/>
  <c r="BM185" i="22"/>
  <c r="CS184" i="22"/>
  <c r="CX183" i="22"/>
  <c r="CR184" i="22"/>
  <c r="CW183" i="22"/>
  <c r="DA183" i="22" l="1"/>
  <c r="DB183" i="22" s="1"/>
  <c r="BG186" i="22"/>
  <c r="BM186" i="22"/>
  <c r="N187" i="22"/>
  <c r="L188" i="22"/>
  <c r="CX184" i="22"/>
  <c r="CS185" i="22"/>
  <c r="CR185" i="22"/>
  <c r="CW184" i="22"/>
  <c r="DA184" i="22" s="1"/>
  <c r="CX185" i="22" l="1"/>
  <c r="CS186" i="22"/>
  <c r="CR186" i="22"/>
  <c r="CW185" i="22"/>
  <c r="DA185" i="22" s="1"/>
  <c r="DB184" i="22"/>
  <c r="N188" i="22"/>
  <c r="L189" i="22"/>
  <c r="BG187" i="22"/>
  <c r="BM187" i="22"/>
  <c r="DB185" i="22" l="1"/>
  <c r="L190" i="22"/>
  <c r="N189" i="22"/>
  <c r="BG188" i="22"/>
  <c r="BM188" i="22"/>
  <c r="CS187" i="22"/>
  <c r="CX186" i="22"/>
  <c r="CR187" i="22"/>
  <c r="CW186" i="22"/>
  <c r="DA186" i="22" l="1"/>
  <c r="DB186" i="22"/>
  <c r="CX187" i="22"/>
  <c r="CS188" i="22"/>
  <c r="L191" i="22"/>
  <c r="N190" i="22"/>
  <c r="CR188" i="22"/>
  <c r="CW187" i="22"/>
  <c r="DA187" i="22" s="1"/>
  <c r="BG189" i="22"/>
  <c r="BM189" i="22"/>
  <c r="DB187" i="22" l="1"/>
  <c r="CS189" i="22"/>
  <c r="CX188" i="22"/>
  <c r="L192" i="22"/>
  <c r="N191" i="22"/>
  <c r="CR189" i="22"/>
  <c r="CW188" i="22"/>
  <c r="DA188" i="22" s="1"/>
  <c r="BG190" i="22"/>
  <c r="BM190" i="22"/>
  <c r="DB188" i="22" l="1"/>
  <c r="CX189" i="22"/>
  <c r="CS190" i="22"/>
  <c r="DA189" i="22"/>
  <c r="BG191" i="22"/>
  <c r="BM191" i="22"/>
  <c r="CR190" i="22"/>
  <c r="CW189" i="22"/>
  <c r="L193" i="22"/>
  <c r="N192" i="22"/>
  <c r="DB189" i="22" l="1"/>
  <c r="L194" i="22"/>
  <c r="N193" i="22"/>
  <c r="CS191" i="22"/>
  <c r="CX190" i="22"/>
  <c r="BG192" i="22"/>
  <c r="BM192" i="22"/>
  <c r="CW190" i="22"/>
  <c r="DA190" i="22" s="1"/>
  <c r="CR191" i="22"/>
  <c r="DB190" i="22" l="1"/>
  <c r="CX191" i="22"/>
  <c r="CS192" i="22"/>
  <c r="BG193" i="22"/>
  <c r="BM193" i="22"/>
  <c r="CR192" i="22"/>
  <c r="CW191" i="22"/>
  <c r="DA191" i="22" s="1"/>
  <c r="N194" i="22"/>
  <c r="L195" i="22"/>
  <c r="L196" i="22" l="1"/>
  <c r="N195" i="22"/>
  <c r="CX192" i="22"/>
  <c r="CS193" i="22"/>
  <c r="BG194" i="22"/>
  <c r="BM194" i="22"/>
  <c r="DB191" i="22"/>
  <c r="CR193" i="22"/>
  <c r="CW192" i="22"/>
  <c r="DA192" i="22" l="1"/>
  <c r="DB192" i="22" s="1"/>
  <c r="CX193" i="22"/>
  <c r="CS194" i="22"/>
  <c r="CR194" i="22"/>
  <c r="CW193" i="22"/>
  <c r="DA193" i="22" s="1"/>
  <c r="BG195" i="22"/>
  <c r="BM195" i="22"/>
  <c r="N196" i="22"/>
  <c r="L197" i="22"/>
  <c r="DB193" i="22" l="1"/>
  <c r="N197" i="22"/>
  <c r="L198" i="22"/>
  <c r="BG196" i="22"/>
  <c r="BM196" i="22"/>
  <c r="CS195" i="22"/>
  <c r="CX194" i="22"/>
  <c r="DA194" i="22" s="1"/>
  <c r="CR195" i="22"/>
  <c r="CW194" i="22"/>
  <c r="CX195" i="22" l="1"/>
  <c r="CS196" i="22"/>
  <c r="DB194" i="22"/>
  <c r="BG197" i="22"/>
  <c r="BM197" i="22"/>
  <c r="L199" i="22"/>
  <c r="N198" i="22"/>
  <c r="CR196" i="22"/>
  <c r="CW195" i="22"/>
  <c r="DA195" i="22" s="1"/>
  <c r="DB195" i="22" l="1"/>
  <c r="CR197" i="22"/>
  <c r="CW196" i="22"/>
  <c r="BG198" i="22"/>
  <c r="BM198" i="22"/>
  <c r="L200" i="22"/>
  <c r="N199" i="22"/>
  <c r="CX196" i="22"/>
  <c r="DA196" i="22" s="1"/>
  <c r="CS197" i="22"/>
  <c r="DB196" i="22" l="1"/>
  <c r="CR198" i="22"/>
  <c r="CW197" i="22"/>
  <c r="BG199" i="22"/>
  <c r="BM199" i="22"/>
  <c r="L201" i="22"/>
  <c r="N200" i="22"/>
  <c r="CX197" i="22"/>
  <c r="DA197" i="22" s="1"/>
  <c r="CS198" i="22"/>
  <c r="DB197" i="22" l="1"/>
  <c r="CR199" i="22"/>
  <c r="CW198" i="22"/>
  <c r="BG200" i="22"/>
  <c r="BM200" i="22"/>
  <c r="DA198" i="22"/>
  <c r="L202" i="22"/>
  <c r="N201" i="22"/>
  <c r="CX198" i="22"/>
  <c r="CS199" i="22"/>
  <c r="DB198" i="22" l="1"/>
  <c r="CS200" i="22"/>
  <c r="CX199" i="22"/>
  <c r="BG201" i="22"/>
  <c r="BM201" i="22"/>
  <c r="CR200" i="22"/>
  <c r="CW199" i="22"/>
  <c r="DA199" i="22" s="1"/>
  <c r="L203" i="22"/>
  <c r="N202" i="22"/>
  <c r="DB199" i="22" l="1"/>
  <c r="CR201" i="22"/>
  <c r="CW200" i="22"/>
  <c r="N203" i="22"/>
  <c r="L204" i="22"/>
  <c r="BG202" i="22"/>
  <c r="BM202" i="22"/>
  <c r="CX200" i="22"/>
  <c r="DA200" i="22" s="1"/>
  <c r="CS201" i="22"/>
  <c r="DB200" i="22" l="1"/>
  <c r="BG203" i="22"/>
  <c r="BM203" i="22"/>
  <c r="L205" i="22"/>
  <c r="N204" i="22"/>
  <c r="CS202" i="22"/>
  <c r="CX201" i="22"/>
  <c r="CW201" i="22"/>
  <c r="DA201" i="22" s="1"/>
  <c r="CR202" i="22"/>
  <c r="DB201" i="22" l="1"/>
  <c r="CX202" i="22"/>
  <c r="CS203" i="22"/>
  <c r="CR203" i="22"/>
  <c r="CW202" i="22"/>
  <c r="DA202" i="22" s="1"/>
  <c r="BG204" i="22"/>
  <c r="BM204" i="22"/>
  <c r="N205" i="22"/>
  <c r="L206" i="22"/>
  <c r="N206" i="22" l="1"/>
  <c r="L207" i="22"/>
  <c r="BG205" i="22"/>
  <c r="BM205" i="22"/>
  <c r="CR204" i="22"/>
  <c r="CW203" i="22"/>
  <c r="CX203" i="22"/>
  <c r="CS204" i="22"/>
  <c r="DB202" i="22"/>
  <c r="DA203" i="22" l="1"/>
  <c r="DB203" i="22" s="1"/>
  <c r="CR205" i="22"/>
  <c r="CW204" i="22"/>
  <c r="DA204" i="22" s="1"/>
  <c r="CX204" i="22"/>
  <c r="CS205" i="22"/>
  <c r="L208" i="22"/>
  <c r="N207" i="22"/>
  <c r="BG206" i="22"/>
  <c r="BM206" i="22"/>
  <c r="DB204" i="22" l="1"/>
  <c r="CR206" i="22"/>
  <c r="CW205" i="22"/>
  <c r="DA205" i="22" s="1"/>
  <c r="BG207" i="22"/>
  <c r="BM207" i="22"/>
  <c r="L209" i="22"/>
  <c r="N208" i="22"/>
  <c r="CS206" i="22"/>
  <c r="CX205" i="22"/>
  <c r="DB205" i="22" l="1"/>
  <c r="L210" i="22"/>
  <c r="N209" i="22"/>
  <c r="BG208" i="22"/>
  <c r="BM208" i="22"/>
  <c r="CX206" i="22"/>
  <c r="CS207" i="22"/>
  <c r="CR207" i="22"/>
  <c r="CW206" i="22"/>
  <c r="DA206" i="22" l="1"/>
  <c r="DB206" i="22" s="1"/>
  <c r="CR208" i="22"/>
  <c r="CW207" i="22"/>
  <c r="BG209" i="22"/>
  <c r="BM209" i="22"/>
  <c r="CX207" i="22"/>
  <c r="DA207" i="22" s="1"/>
  <c r="CS208" i="22"/>
  <c r="L211" i="22"/>
  <c r="N210" i="22"/>
  <c r="BG210" i="22" l="1"/>
  <c r="BM210" i="22"/>
  <c r="CX208" i="22"/>
  <c r="CS209" i="22"/>
  <c r="DA208" i="22"/>
  <c r="N211" i="22"/>
  <c r="L212" i="22"/>
  <c r="CR209" i="22"/>
  <c r="CW208" i="22"/>
  <c r="DB207" i="22"/>
  <c r="BG211" i="22" l="1"/>
  <c r="BM211" i="22"/>
  <c r="DB208" i="22"/>
  <c r="CX209" i="22"/>
  <c r="DA209" i="22" s="1"/>
  <c r="CS210" i="22"/>
  <c r="N212" i="22"/>
  <c r="L213" i="22"/>
  <c r="CR210" i="22"/>
  <c r="CW209" i="22"/>
  <c r="DB209" i="22" l="1"/>
  <c r="CS211" i="22"/>
  <c r="CX210" i="22"/>
  <c r="L214" i="22"/>
  <c r="N213" i="22"/>
  <c r="BG212" i="22"/>
  <c r="BM212" i="22"/>
  <c r="CR211" i="22"/>
  <c r="CW210" i="22"/>
  <c r="DA210" i="22" s="1"/>
  <c r="DB210" i="22" l="1"/>
  <c r="CX211" i="22"/>
  <c r="CS212" i="22"/>
  <c r="CW211" i="22"/>
  <c r="DA211" i="22" s="1"/>
  <c r="CR212" i="22"/>
  <c r="N214" i="22"/>
  <c r="L215" i="22"/>
  <c r="BG213" i="22"/>
  <c r="BM213" i="22"/>
  <c r="DB211" i="22" l="1"/>
  <c r="CW212" i="22"/>
  <c r="CR213" i="22"/>
  <c r="L216" i="22"/>
  <c r="N215" i="22"/>
  <c r="DA212" i="22"/>
  <c r="BG214" i="22"/>
  <c r="BM214" i="22"/>
  <c r="CS213" i="22"/>
  <c r="CX212" i="22"/>
  <c r="CX213" i="22" l="1"/>
  <c r="CS214" i="22"/>
  <c r="DB212" i="22"/>
  <c r="BG215" i="22"/>
  <c r="BM215" i="22"/>
  <c r="N216" i="22"/>
  <c r="L217" i="22"/>
  <c r="CW213" i="22"/>
  <c r="DA213" i="22" s="1"/>
  <c r="CR214" i="22"/>
  <c r="DB213" i="22" l="1"/>
  <c r="CX214" i="22"/>
  <c r="CS215" i="22"/>
  <c r="CW214" i="22"/>
  <c r="DA214" i="22" s="1"/>
  <c r="CR215" i="22"/>
  <c r="L218" i="22"/>
  <c r="N217" i="22"/>
  <c r="BG216" i="22"/>
  <c r="BM216" i="22"/>
  <c r="DB214" i="22" l="1"/>
  <c r="BG217" i="22"/>
  <c r="BM217" i="22"/>
  <c r="N218" i="22"/>
  <c r="L219" i="22"/>
  <c r="CS216" i="22"/>
  <c r="CX215" i="22"/>
  <c r="DA215" i="22" s="1"/>
  <c r="CW215" i="22"/>
  <c r="CR216" i="22"/>
  <c r="DB215" i="22" l="1"/>
  <c r="L220" i="22"/>
  <c r="N219" i="22"/>
  <c r="CX216" i="22"/>
  <c r="CS217" i="22"/>
  <c r="BG218" i="22"/>
  <c r="BM218" i="22"/>
  <c r="CW216" i="22"/>
  <c r="DA216" i="22" s="1"/>
  <c r="CR217" i="22"/>
  <c r="DB216" i="22" l="1"/>
  <c r="CS218" i="22"/>
  <c r="CX217" i="22"/>
  <c r="BG219" i="22"/>
  <c r="BM219" i="22"/>
  <c r="CW217" i="22"/>
  <c r="DA217" i="22" s="1"/>
  <c r="CR218" i="22"/>
  <c r="N220" i="22"/>
  <c r="L221" i="22"/>
  <c r="DB217" i="22" l="1"/>
  <c r="L222" i="22"/>
  <c r="N222" i="22" s="1"/>
  <c r="N221" i="22"/>
  <c r="CS219" i="22"/>
  <c r="CX218" i="22"/>
  <c r="BG220" i="22"/>
  <c r="BM220" i="22"/>
  <c r="CW218" i="22"/>
  <c r="DA218" i="22" s="1"/>
  <c r="CR219" i="22"/>
  <c r="DB218" i="22" l="1"/>
  <c r="BG221" i="22"/>
  <c r="BM221" i="22"/>
  <c r="CX219" i="22"/>
  <c r="CS220" i="22"/>
  <c r="CG218" i="22"/>
  <c r="CW219" i="22"/>
  <c r="DA219" i="22" s="1"/>
  <c r="CR220" i="22"/>
  <c r="CF220" i="22"/>
  <c r="CF214" i="22"/>
  <c r="CF218" i="22"/>
  <c r="CF216" i="22"/>
  <c r="BG222" i="22"/>
  <c r="BM222" i="22"/>
  <c r="CG220" i="22" s="1"/>
  <c r="DB219" i="22" l="1"/>
  <c r="CX221" i="22"/>
  <c r="CG222" i="22"/>
  <c r="CS222" i="22"/>
  <c r="CG4" i="22"/>
  <c r="CG3" i="22"/>
  <c r="CG5" i="22"/>
  <c r="CG6" i="22"/>
  <c r="CG8" i="22"/>
  <c r="CG7" i="22"/>
  <c r="CG9" i="22"/>
  <c r="CG12" i="22"/>
  <c r="CG10" i="22"/>
  <c r="CG11" i="22"/>
  <c r="CG13" i="22"/>
  <c r="CG14" i="22"/>
  <c r="CG16" i="22"/>
  <c r="CG15" i="22"/>
  <c r="CG19" i="22"/>
  <c r="CG18" i="22"/>
  <c r="CG17" i="22"/>
  <c r="CG22" i="22"/>
  <c r="CG21" i="22"/>
  <c r="CG20" i="22"/>
  <c r="CG26" i="22"/>
  <c r="CG24" i="22"/>
  <c r="CG23" i="22"/>
  <c r="CG27" i="22"/>
  <c r="CG25" i="22"/>
  <c r="CG30" i="22"/>
  <c r="CG28" i="22"/>
  <c r="CG29" i="22"/>
  <c r="CG31" i="22"/>
  <c r="CG32" i="22"/>
  <c r="CG33" i="22"/>
  <c r="CG36" i="22"/>
  <c r="CG34" i="22"/>
  <c r="CG35" i="22"/>
  <c r="CG37" i="22"/>
  <c r="CG39" i="22"/>
  <c r="CG38" i="22"/>
  <c r="CG41" i="22"/>
  <c r="CG42" i="22"/>
  <c r="CG40" i="22"/>
  <c r="CG44" i="22"/>
  <c r="CG43" i="22"/>
  <c r="CG47" i="22"/>
  <c r="CG45" i="22"/>
  <c r="CG46" i="22"/>
  <c r="CG50" i="22"/>
  <c r="CG51" i="22"/>
  <c r="CG48" i="22"/>
  <c r="CG49" i="22"/>
  <c r="CG53" i="22"/>
  <c r="CG52" i="22"/>
  <c r="CG54" i="22"/>
  <c r="CG56" i="22"/>
  <c r="CG55" i="22"/>
  <c r="CG58" i="22"/>
  <c r="CG59" i="22"/>
  <c r="CG57" i="22"/>
  <c r="CG60" i="22"/>
  <c r="CG61" i="22"/>
  <c r="CG62" i="22"/>
  <c r="CG63" i="22"/>
  <c r="CG64" i="22"/>
  <c r="CG65" i="22"/>
  <c r="CG66" i="22"/>
  <c r="CG69" i="22"/>
  <c r="CG67" i="22"/>
  <c r="CG68" i="22"/>
  <c r="CG70" i="22"/>
  <c r="CG71" i="22"/>
  <c r="CG74" i="22"/>
  <c r="CG72" i="22"/>
  <c r="CG73" i="22"/>
  <c r="CG75" i="22"/>
  <c r="CG76" i="22"/>
  <c r="CG77" i="22"/>
  <c r="CG78" i="22"/>
  <c r="CG80" i="22"/>
  <c r="CG79" i="22"/>
  <c r="CG83" i="22"/>
  <c r="CG82" i="22"/>
  <c r="CG81" i="22"/>
  <c r="CG84" i="22"/>
  <c r="CG85" i="22"/>
  <c r="CG87" i="22"/>
  <c r="CG86" i="22"/>
  <c r="CG88" i="22"/>
  <c r="CG92" i="22"/>
  <c r="CG89" i="22"/>
  <c r="CG90" i="22"/>
  <c r="CG93" i="22"/>
  <c r="CG91" i="22"/>
  <c r="CG96" i="22"/>
  <c r="CG94" i="22"/>
  <c r="CG95" i="22"/>
  <c r="CG99" i="22"/>
  <c r="CG97" i="22"/>
  <c r="CG101" i="22"/>
  <c r="CG98" i="22"/>
  <c r="CG100" i="22"/>
  <c r="CG102" i="22"/>
  <c r="CG106" i="22"/>
  <c r="CG103" i="22"/>
  <c r="CG104" i="22"/>
  <c r="CG105" i="22"/>
  <c r="CG107" i="22"/>
  <c r="CG109" i="22"/>
  <c r="CG108" i="22"/>
  <c r="CG113" i="22"/>
  <c r="CG110" i="22"/>
  <c r="CG111" i="22"/>
  <c r="CG115" i="22"/>
  <c r="CG112" i="22"/>
  <c r="CG114" i="22"/>
  <c r="CG116" i="22"/>
  <c r="CG118" i="22"/>
  <c r="CG119" i="22"/>
  <c r="CG117" i="22"/>
  <c r="CG120" i="22"/>
  <c r="CG121" i="22"/>
  <c r="CG122" i="22"/>
  <c r="CG123" i="22"/>
  <c r="CG124" i="22"/>
  <c r="CG125" i="22"/>
  <c r="CG127" i="22"/>
  <c r="CG126" i="22"/>
  <c r="CG129" i="22"/>
  <c r="CG128" i="22"/>
  <c r="CG134" i="22"/>
  <c r="CG132" i="22"/>
  <c r="CG130" i="22"/>
  <c r="CG131" i="22"/>
  <c r="CG135" i="22"/>
  <c r="CG133" i="22"/>
  <c r="CG136" i="22"/>
  <c r="CG138" i="22"/>
  <c r="CG137" i="22"/>
  <c r="CG141" i="22"/>
  <c r="CG139" i="22"/>
  <c r="CG140" i="22"/>
  <c r="CG143" i="22"/>
  <c r="CG142" i="22"/>
  <c r="CG145" i="22"/>
  <c r="CG147" i="22"/>
  <c r="CG146" i="22"/>
  <c r="CG148" i="22"/>
  <c r="CG144" i="22"/>
  <c r="CG149" i="22"/>
  <c r="CG150" i="22"/>
  <c r="CG151" i="22"/>
  <c r="CG152" i="22"/>
  <c r="CG153" i="22"/>
  <c r="CG154" i="22"/>
  <c r="CG156" i="22"/>
  <c r="CG155" i="22"/>
  <c r="CG157" i="22"/>
  <c r="CG158" i="22"/>
  <c r="CG163" i="22"/>
  <c r="CG159" i="22"/>
  <c r="CG161" i="22"/>
  <c r="CG160" i="22"/>
  <c r="CG162" i="22"/>
  <c r="CG167" i="22"/>
  <c r="CG164" i="22"/>
  <c r="CG165" i="22"/>
  <c r="CG166" i="22"/>
  <c r="CG168" i="22"/>
  <c r="CG170" i="22"/>
  <c r="CG169" i="22"/>
  <c r="CG172" i="22"/>
  <c r="CG171" i="22"/>
  <c r="CG176" i="22"/>
  <c r="CG173" i="22"/>
  <c r="CG174" i="22"/>
  <c r="CG175" i="22"/>
  <c r="CG178" i="22"/>
  <c r="CG177" i="22"/>
  <c r="CG179" i="22"/>
  <c r="CG182" i="22"/>
  <c r="CG180" i="22"/>
  <c r="CG183" i="22"/>
  <c r="CG181" i="22"/>
  <c r="CG185" i="22"/>
  <c r="CG184" i="22"/>
  <c r="CG186" i="22"/>
  <c r="CG190" i="22"/>
  <c r="CG187" i="22"/>
  <c r="CG188" i="22"/>
  <c r="CG189" i="22"/>
  <c r="CG191" i="22"/>
  <c r="CG192" i="22"/>
  <c r="CG194" i="22"/>
  <c r="CG193" i="22"/>
  <c r="CG195" i="22"/>
  <c r="CG196" i="22"/>
  <c r="CG197" i="22"/>
  <c r="CG198" i="22"/>
  <c r="CG199" i="22"/>
  <c r="CG201" i="22"/>
  <c r="CG200" i="22"/>
  <c r="CG202" i="22"/>
  <c r="CG203" i="22"/>
  <c r="CG205" i="22"/>
  <c r="CG204" i="22"/>
  <c r="CG207" i="22"/>
  <c r="CG206" i="22"/>
  <c r="CG208" i="22"/>
  <c r="CG212" i="22"/>
  <c r="CG210" i="22"/>
  <c r="CG209" i="22"/>
  <c r="CG211" i="22"/>
  <c r="CG215" i="22"/>
  <c r="CG213" i="22"/>
  <c r="CG221" i="22"/>
  <c r="CS221" i="22"/>
  <c r="CX220" i="22"/>
  <c r="CG217" i="22"/>
  <c r="CG219" i="22"/>
  <c r="CW221" i="22"/>
  <c r="CR222" i="22"/>
  <c r="CF222" i="22"/>
  <c r="CF3" i="22"/>
  <c r="CF6" i="22"/>
  <c r="CF4" i="22"/>
  <c r="CF5" i="22"/>
  <c r="CF9" i="22"/>
  <c r="CF8" i="22"/>
  <c r="CF7" i="22"/>
  <c r="CF11" i="22"/>
  <c r="CF10" i="22"/>
  <c r="CF14" i="22"/>
  <c r="CF12" i="22"/>
  <c r="CF13" i="22"/>
  <c r="CF15" i="22"/>
  <c r="CF16" i="22"/>
  <c r="CF17" i="22"/>
  <c r="CF18" i="22"/>
  <c r="CF19" i="22"/>
  <c r="CF20" i="22"/>
  <c r="CF21" i="22"/>
  <c r="CF22" i="22"/>
  <c r="CF25" i="22"/>
  <c r="CF23" i="22"/>
  <c r="CF27" i="22"/>
  <c r="CF24" i="22"/>
  <c r="CF26" i="22"/>
  <c r="CF30" i="22"/>
  <c r="CF28" i="22"/>
  <c r="CF29" i="22"/>
  <c r="CF31" i="22"/>
  <c r="CF32" i="22"/>
  <c r="CF34" i="22"/>
  <c r="CF36" i="22"/>
  <c r="CF33" i="22"/>
  <c r="CF35" i="22"/>
  <c r="CF37" i="22"/>
  <c r="CF38" i="22"/>
  <c r="CF39" i="22"/>
  <c r="CF40" i="22"/>
  <c r="CF43" i="22"/>
  <c r="CF41" i="22"/>
  <c r="CF42" i="22"/>
  <c r="CF44" i="22"/>
  <c r="CF45" i="22"/>
  <c r="CF48" i="22"/>
  <c r="CF46" i="22"/>
  <c r="CF47" i="22"/>
  <c r="CF49" i="22"/>
  <c r="CF50" i="22"/>
  <c r="CF51" i="22"/>
  <c r="CF52" i="22"/>
  <c r="CF53" i="22"/>
  <c r="CF56" i="22"/>
  <c r="CF55" i="22"/>
  <c r="CF54" i="22"/>
  <c r="CF57" i="22"/>
  <c r="CF59" i="22"/>
  <c r="CF58" i="22"/>
  <c r="CF60" i="22"/>
  <c r="CF61" i="22"/>
  <c r="CF66" i="22"/>
  <c r="CF62" i="22"/>
  <c r="CF63" i="22"/>
  <c r="CF64" i="22"/>
  <c r="CF65" i="22"/>
  <c r="CF67" i="22"/>
  <c r="CF68" i="22"/>
  <c r="CF69" i="22"/>
  <c r="CF70" i="22"/>
  <c r="CF73" i="22"/>
  <c r="CF71" i="22"/>
  <c r="CF72" i="22"/>
  <c r="CF75" i="22"/>
  <c r="CF74" i="22"/>
  <c r="CF76" i="22"/>
  <c r="CF77" i="22"/>
  <c r="CF78" i="22"/>
  <c r="CF80" i="22"/>
  <c r="CF79" i="22"/>
  <c r="CF83" i="22"/>
  <c r="CF81" i="22"/>
  <c r="CF82" i="22"/>
  <c r="CF85" i="22"/>
  <c r="CF84" i="22"/>
  <c r="CF87" i="22"/>
  <c r="CF86" i="22"/>
  <c r="CF88" i="22"/>
  <c r="CF91" i="22"/>
  <c r="CF89" i="22"/>
  <c r="CF90" i="22"/>
  <c r="CF94" i="22"/>
  <c r="CF92" i="22"/>
  <c r="CF93" i="22"/>
  <c r="CF96" i="22"/>
  <c r="CF95" i="22"/>
  <c r="CF98" i="22"/>
  <c r="CF100" i="22"/>
  <c r="CF99" i="22"/>
  <c r="CF97" i="22"/>
  <c r="CF101" i="22"/>
  <c r="CF104" i="22"/>
  <c r="CF102" i="22"/>
  <c r="CF103" i="22"/>
  <c r="CF105" i="22"/>
  <c r="CF107" i="22"/>
  <c r="CF106" i="22"/>
  <c r="CF110" i="22"/>
  <c r="CF108" i="22"/>
  <c r="CF111" i="22"/>
  <c r="CF109" i="22"/>
  <c r="CF112" i="22"/>
  <c r="CF113" i="22"/>
  <c r="CF114" i="22"/>
  <c r="CF115" i="22"/>
  <c r="CF119" i="22"/>
  <c r="CF118" i="22"/>
  <c r="CF116" i="22"/>
  <c r="CF117" i="22"/>
  <c r="CF120" i="22"/>
  <c r="CF123" i="22"/>
  <c r="CF122" i="22"/>
  <c r="CF121" i="22"/>
  <c r="CF125" i="22"/>
  <c r="CF124" i="22"/>
  <c r="CF127" i="22"/>
  <c r="CF128" i="22"/>
  <c r="CF126" i="22"/>
  <c r="CF130" i="22"/>
  <c r="CF132" i="22"/>
  <c r="CF129" i="22"/>
  <c r="CF131" i="22"/>
  <c r="CF134" i="22"/>
  <c r="CF133" i="22"/>
  <c r="CF135" i="22"/>
  <c r="CF136" i="22"/>
  <c r="CF137" i="22"/>
  <c r="CF138" i="22"/>
  <c r="CF139" i="22"/>
  <c r="CF140" i="22"/>
  <c r="CF141" i="22"/>
  <c r="CF142" i="22"/>
  <c r="CF143" i="22"/>
  <c r="CF144" i="22"/>
  <c r="CF145" i="22"/>
  <c r="CF146" i="22"/>
  <c r="CF147" i="22"/>
  <c r="CF148" i="22"/>
  <c r="CF150" i="22"/>
  <c r="CF149" i="22"/>
  <c r="CF151" i="22"/>
  <c r="CF152" i="22"/>
  <c r="CF155" i="22"/>
  <c r="CF153" i="22"/>
  <c r="CF154" i="22"/>
  <c r="CF156" i="22"/>
  <c r="CF159" i="22"/>
  <c r="CF157" i="22"/>
  <c r="CF160" i="22"/>
  <c r="CF162" i="22"/>
  <c r="CF158" i="22"/>
  <c r="CF161" i="22"/>
  <c r="CF163" i="22"/>
  <c r="CF165" i="22"/>
  <c r="CF164" i="22"/>
  <c r="CF166" i="22"/>
  <c r="CF169" i="22"/>
  <c r="CF167" i="22"/>
  <c r="CF168" i="22"/>
  <c r="CF171" i="22"/>
  <c r="CF170" i="22"/>
  <c r="CF173" i="22"/>
  <c r="CF172" i="22"/>
  <c r="CF174" i="22"/>
  <c r="CF175" i="22"/>
  <c r="CF176" i="22"/>
  <c r="CF177" i="22"/>
  <c r="CF178" i="22"/>
  <c r="CF180" i="22"/>
  <c r="CF179" i="22"/>
  <c r="CF181" i="22"/>
  <c r="CF184" i="22"/>
  <c r="CF182" i="22"/>
  <c r="CF183" i="22"/>
  <c r="CF187" i="22"/>
  <c r="CF185" i="22"/>
  <c r="CF186" i="22"/>
  <c r="CF190" i="22"/>
  <c r="CF188" i="22"/>
  <c r="CF192" i="22"/>
  <c r="CF189" i="22"/>
  <c r="CF194" i="22"/>
  <c r="CF191" i="22"/>
  <c r="CF195" i="22"/>
  <c r="CF193" i="22"/>
  <c r="CF197" i="22"/>
  <c r="CF196" i="22"/>
  <c r="CF198" i="22"/>
  <c r="CF199" i="22"/>
  <c r="CF200" i="22"/>
  <c r="CF203" i="22"/>
  <c r="CF201" i="22"/>
  <c r="CF202" i="22"/>
  <c r="CF204" i="22"/>
  <c r="CF207" i="22"/>
  <c r="CF205" i="22"/>
  <c r="CF206" i="22"/>
  <c r="CF209" i="22"/>
  <c r="CF212" i="22"/>
  <c r="CF208" i="22"/>
  <c r="CF211" i="22"/>
  <c r="CF210" i="22"/>
  <c r="CF215" i="22"/>
  <c r="CG216" i="22"/>
  <c r="CW220" i="22"/>
  <c r="DA220" i="22" s="1"/>
  <c r="CR221" i="22"/>
  <c r="DA221" i="22" s="1"/>
  <c r="DB221" i="22" s="1"/>
  <c r="CF221" i="22"/>
  <c r="CF219" i="22"/>
  <c r="CF217" i="22"/>
  <c r="CF213" i="22"/>
  <c r="CG214" i="22"/>
  <c r="DB220" i="22" l="1"/>
  <c r="DA222" i="22"/>
  <c r="M38" i="37"/>
  <c r="N38" i="37"/>
  <c r="DB222" i="22" l="1"/>
  <c r="L4" i="23"/>
  <c r="L5" i="23" s="1"/>
  <c r="M4" i="23"/>
  <c r="M5" i="23" s="1"/>
  <c r="M6" i="23" s="1"/>
  <c r="M7" i="23" s="1"/>
  <c r="M8" i="23" s="1"/>
  <c r="M9" i="23" s="1"/>
  <c r="M10" i="23" s="1"/>
  <c r="M11" i="23" s="1"/>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4" i="23"/>
  <c r="BG4" i="23" s="1"/>
  <c r="O38" i="37"/>
  <c r="N5" i="23" l="1"/>
  <c r="BM5" i="23" s="1"/>
  <c r="CW3" i="23"/>
  <c r="CR4" i="23"/>
  <c r="L6" i="23"/>
  <c r="BG5" i="23"/>
  <c r="BM4" i="23"/>
  <c r="CX4" i="23"/>
  <c r="CS4" i="23" l="1"/>
  <c r="CX3" i="23"/>
  <c r="CS5" i="23"/>
  <c r="N6" i="23"/>
  <c r="L7" i="23"/>
  <c r="CW4" i="23"/>
  <c r="DA4" i="23" s="1"/>
  <c r="DB4" i="23" s="1"/>
  <c r="CR5" i="23"/>
  <c r="DA3" i="23"/>
  <c r="N7" i="23" l="1"/>
  <c r="L8" i="23"/>
  <c r="BM6" i="23"/>
  <c r="BG6" i="23"/>
  <c r="DB3" i="23"/>
  <c r="CS6" i="23" l="1"/>
  <c r="CX5" i="23"/>
  <c r="L9" i="23"/>
  <c r="N8" i="23"/>
  <c r="CW5" i="23"/>
  <c r="DA5" i="23" s="1"/>
  <c r="CR6" i="23"/>
  <c r="BG7" i="23"/>
  <c r="BM7" i="23"/>
  <c r="L10" i="23" l="1"/>
  <c r="N9" i="23"/>
  <c r="BG8" i="23"/>
  <c r="BM8" i="23"/>
  <c r="CS7" i="23"/>
  <c r="CX6" i="23"/>
  <c r="CR7" i="23"/>
  <c r="CW6" i="23"/>
  <c r="DA6" i="23" s="1"/>
  <c r="DB5" i="23"/>
  <c r="DB6" i="23" l="1"/>
  <c r="BG9" i="23"/>
  <c r="BM9" i="23"/>
  <c r="CX7" i="23"/>
  <c r="CS8" i="23"/>
  <c r="CR8" i="23"/>
  <c r="CW7" i="23"/>
  <c r="L11" i="23"/>
  <c r="N10" i="23"/>
  <c r="DA7" i="23" l="1"/>
  <c r="DB7" i="23"/>
  <c r="CX8" i="23"/>
  <c r="CS9" i="23"/>
  <c r="BG10" i="23"/>
  <c r="BM10" i="23"/>
  <c r="CW8" i="23"/>
  <c r="DA8" i="23" s="1"/>
  <c r="CR9" i="23"/>
  <c r="L12" i="23"/>
  <c r="N11" i="23"/>
  <c r="DB8" i="23" l="1"/>
  <c r="N12" i="23"/>
  <c r="L13" i="23"/>
  <c r="CR10" i="23"/>
  <c r="CW9" i="23"/>
  <c r="BM11" i="23"/>
  <c r="BG11" i="23"/>
  <c r="CX9" i="23"/>
  <c r="DA9" i="23" s="1"/>
  <c r="CS10" i="23"/>
  <c r="DB9" i="23" l="1"/>
  <c r="BG12" i="23"/>
  <c r="BM12" i="23"/>
  <c r="CX10" i="23"/>
  <c r="CS11" i="23"/>
  <c r="CR11" i="23"/>
  <c r="CW10" i="23"/>
  <c r="DA10" i="23" s="1"/>
  <c r="L14" i="23"/>
  <c r="N13" i="23"/>
  <c r="DB10" i="23" l="1"/>
  <c r="N14" i="23"/>
  <c r="L15" i="23"/>
  <c r="CW11" i="23"/>
  <c r="DA11" i="23" s="1"/>
  <c r="CR12" i="23"/>
  <c r="CS12" i="23"/>
  <c r="CX11" i="23"/>
  <c r="BM13" i="23"/>
  <c r="BG13" i="23"/>
  <c r="CS13" i="23" l="1"/>
  <c r="CX12" i="23"/>
  <c r="DB11" i="23"/>
  <c r="BG14" i="23"/>
  <c r="BM14" i="23"/>
  <c r="CW12" i="23"/>
  <c r="DA12" i="23" s="1"/>
  <c r="CR13" i="23"/>
  <c r="N15" i="23"/>
  <c r="L16" i="23"/>
  <c r="DB12" i="23" l="1"/>
  <c r="N16" i="23"/>
  <c r="L17" i="23"/>
  <c r="BM15" i="23"/>
  <c r="BG15" i="23"/>
  <c r="CS14" i="23"/>
  <c r="CX13" i="23"/>
  <c r="CW13" i="23"/>
  <c r="DA13" i="23" s="1"/>
  <c r="CR14" i="23"/>
  <c r="DB13" i="23" l="1"/>
  <c r="CW14" i="23"/>
  <c r="CR15" i="23"/>
  <c r="CX14" i="23"/>
  <c r="CS15" i="23"/>
  <c r="DA14" i="23"/>
  <c r="L18" i="23"/>
  <c r="N17" i="23"/>
  <c r="BG16" i="23"/>
  <c r="BM16" i="23"/>
  <c r="CS16" i="23" l="1"/>
  <c r="CX15" i="23"/>
  <c r="DB14" i="23"/>
  <c r="CR16" i="23"/>
  <c r="CW15" i="23"/>
  <c r="DA15" i="23" s="1"/>
  <c r="BG17" i="23"/>
  <c r="BM17" i="23"/>
  <c r="L19" i="23"/>
  <c r="N18" i="23"/>
  <c r="DB15" i="23" l="1"/>
  <c r="BG18" i="23"/>
  <c r="BM18" i="23"/>
  <c r="L20" i="23"/>
  <c r="N19" i="23"/>
  <c r="CX16" i="23"/>
  <c r="CS17" i="23"/>
  <c r="CR17" i="23"/>
  <c r="CW16" i="23"/>
  <c r="DA16" i="23" l="1"/>
  <c r="DB16" i="23"/>
  <c r="L21" i="23"/>
  <c r="N20" i="23"/>
  <c r="CX17" i="23"/>
  <c r="CS18" i="23"/>
  <c r="BG19" i="23"/>
  <c r="BM19" i="23"/>
  <c r="CW17" i="23"/>
  <c r="CR18" i="23"/>
  <c r="DA17" i="23" l="1"/>
  <c r="DB17" i="23"/>
  <c r="BM20" i="23"/>
  <c r="BG20" i="23"/>
  <c r="CX18" i="23"/>
  <c r="CS19" i="23"/>
  <c r="CR19" i="23"/>
  <c r="CW18" i="23"/>
  <c r="DA18" i="23" s="1"/>
  <c r="N21" i="23"/>
  <c r="L22" i="23"/>
  <c r="DB18" i="23" l="1"/>
  <c r="N22" i="23"/>
  <c r="L23" i="23"/>
  <c r="BG21" i="23"/>
  <c r="BM21" i="23"/>
  <c r="CW19" i="23"/>
  <c r="CR20" i="23"/>
  <c r="CX19" i="23"/>
  <c r="DA19" i="23" s="1"/>
  <c r="CS20" i="23"/>
  <c r="DB19" i="23" l="1"/>
  <c r="CR21" i="23"/>
  <c r="CW20" i="23"/>
  <c r="N23" i="23"/>
  <c r="L24" i="23"/>
  <c r="BM22" i="23"/>
  <c r="BG22" i="23"/>
  <c r="CS21" i="23"/>
  <c r="CX20" i="23"/>
  <c r="DA20" i="23" s="1"/>
  <c r="DB20" i="23" l="1"/>
  <c r="BM23" i="23"/>
  <c r="BG23" i="23"/>
  <c r="CW21" i="23"/>
  <c r="CR22" i="23"/>
  <c r="CS22" i="23"/>
  <c r="CX21" i="23"/>
  <c r="N24" i="23"/>
  <c r="L25" i="23"/>
  <c r="DA21" i="23" l="1"/>
  <c r="DB21" i="23"/>
  <c r="BG24" i="23"/>
  <c r="BM24" i="23"/>
  <c r="CS23" i="23"/>
  <c r="CX22" i="23"/>
  <c r="CW22" i="23"/>
  <c r="DA22" i="23" s="1"/>
  <c r="CR23" i="23"/>
  <c r="L26" i="23"/>
  <c r="N25" i="23"/>
  <c r="BM25" i="23" l="1"/>
  <c r="BG25" i="23"/>
  <c r="CS24" i="23"/>
  <c r="CX23" i="23"/>
  <c r="L27" i="23"/>
  <c r="N26" i="23"/>
  <c r="CR24" i="23"/>
  <c r="CW23" i="23"/>
  <c r="DA23" i="23" s="1"/>
  <c r="DB22" i="23"/>
  <c r="DB23" i="23" l="1"/>
  <c r="CR25" i="23"/>
  <c r="CW24" i="23"/>
  <c r="L28" i="23"/>
  <c r="N27" i="23"/>
  <c r="CX24" i="23"/>
  <c r="CS25" i="23"/>
  <c r="DA24" i="23"/>
  <c r="BG26" i="23"/>
  <c r="BM26" i="23"/>
  <c r="CX25" i="23" l="1"/>
  <c r="CS26" i="23"/>
  <c r="BG27" i="23"/>
  <c r="BM27" i="23"/>
  <c r="DB24" i="23"/>
  <c r="CW25" i="23"/>
  <c r="DA25" i="23" s="1"/>
  <c r="CR26" i="23"/>
  <c r="L29" i="23"/>
  <c r="N28" i="23"/>
  <c r="DB25" i="23" l="1"/>
  <c r="CX26" i="23"/>
  <c r="CS27" i="23"/>
  <c r="BG28" i="23"/>
  <c r="BM28" i="23"/>
  <c r="L30" i="23"/>
  <c r="N29" i="23"/>
  <c r="CW26" i="23"/>
  <c r="DA26" i="23" s="1"/>
  <c r="CR27" i="23"/>
  <c r="DB26" i="23" l="1"/>
  <c r="N30" i="23"/>
  <c r="L31" i="23"/>
  <c r="BM29" i="23"/>
  <c r="BG29" i="23"/>
  <c r="CR28" i="23"/>
  <c r="CW27" i="23"/>
  <c r="DA27" i="23" s="1"/>
  <c r="CX27" i="23"/>
  <c r="CS28" i="23"/>
  <c r="DB27" i="23" l="1"/>
  <c r="CW28" i="23"/>
  <c r="CR29" i="23"/>
  <c r="CX28" i="23"/>
  <c r="CS29" i="23"/>
  <c r="BG30" i="23"/>
  <c r="BM30" i="23"/>
  <c r="N31" i="23"/>
  <c r="L32" i="23"/>
  <c r="DA28" i="23" l="1"/>
  <c r="DB28" i="23"/>
  <c r="N32" i="23"/>
  <c r="L33" i="23"/>
  <c r="CW29" i="23"/>
  <c r="CR30" i="23"/>
  <c r="BM31" i="23"/>
  <c r="BG31" i="23"/>
  <c r="CS30" i="23"/>
  <c r="CX29" i="23"/>
  <c r="DA29" i="23"/>
  <c r="DB29" i="23" l="1"/>
  <c r="N33" i="23"/>
  <c r="L34" i="23"/>
  <c r="CW30" i="23"/>
  <c r="DA30" i="23" s="1"/>
  <c r="CR31" i="23"/>
  <c r="CS31" i="23"/>
  <c r="CX30" i="23"/>
  <c r="BM32" i="23"/>
  <c r="BG32" i="23"/>
  <c r="DB30" i="23" l="1"/>
  <c r="BG33" i="23"/>
  <c r="BM33" i="23"/>
  <c r="CS32" i="23"/>
  <c r="CX31" i="23"/>
  <c r="L35" i="23"/>
  <c r="N34" i="23"/>
  <c r="CW31" i="23"/>
  <c r="DA31" i="23" s="1"/>
  <c r="CR32" i="23"/>
  <c r="DB31" i="23" l="1"/>
  <c r="BG34" i="23"/>
  <c r="BM34" i="23"/>
  <c r="CS33" i="23"/>
  <c r="CX32" i="23"/>
  <c r="DA32" i="23" s="1"/>
  <c r="CR33" i="23"/>
  <c r="CW32" i="23"/>
  <c r="L36" i="23"/>
  <c r="N35" i="23"/>
  <c r="DB32" i="23" l="1"/>
  <c r="BG35" i="23"/>
  <c r="BM35" i="23"/>
  <c r="N36" i="23"/>
  <c r="L37" i="23"/>
  <c r="CX33" i="23"/>
  <c r="CS34" i="23"/>
  <c r="CR34" i="23"/>
  <c r="CW33" i="23"/>
  <c r="DA33" i="23" l="1"/>
  <c r="DB33" i="23"/>
  <c r="L38" i="23"/>
  <c r="N37" i="23"/>
  <c r="BG36" i="23"/>
  <c r="BM36" i="23"/>
  <c r="CW34" i="23"/>
  <c r="DA34" i="23" s="1"/>
  <c r="CR35" i="23"/>
  <c r="CX34" i="23"/>
  <c r="CS35" i="23"/>
  <c r="DB34" i="23" l="1"/>
  <c r="CS36" i="23"/>
  <c r="CX35" i="23"/>
  <c r="BG37" i="23"/>
  <c r="BM37" i="23"/>
  <c r="CW35" i="23"/>
  <c r="DA35" i="23" s="1"/>
  <c r="CR36" i="23"/>
  <c r="L39" i="23"/>
  <c r="N38" i="23"/>
  <c r="CX36" i="23" l="1"/>
  <c r="CS37" i="23"/>
  <c r="CR37" i="23"/>
  <c r="CW36" i="23"/>
  <c r="DA36" i="23" s="1"/>
  <c r="DB35" i="23"/>
  <c r="BM38" i="23"/>
  <c r="BG38" i="23"/>
  <c r="N39" i="23"/>
  <c r="L40" i="23"/>
  <c r="DB36" i="23" l="1"/>
  <c r="BG39" i="23"/>
  <c r="BM39" i="23"/>
  <c r="CW37" i="23"/>
  <c r="DA37" i="23" s="1"/>
  <c r="CR38" i="23"/>
  <c r="CX37" i="23"/>
  <c r="CS38" i="23"/>
  <c r="N40" i="23"/>
  <c r="L41" i="23"/>
  <c r="DB37" i="23" l="1"/>
  <c r="N41" i="23"/>
  <c r="L42" i="23"/>
  <c r="CS39" i="23"/>
  <c r="CX38" i="23"/>
  <c r="BM40" i="23"/>
  <c r="BG40" i="23"/>
  <c r="CR39" i="23"/>
  <c r="CW38" i="23"/>
  <c r="DA38" i="23" s="1"/>
  <c r="BM41" i="23" l="1"/>
  <c r="BG41" i="23"/>
  <c r="DB38" i="23"/>
  <c r="N42" i="23"/>
  <c r="L43" i="23"/>
  <c r="CW39" i="23"/>
  <c r="DA39" i="23" s="1"/>
  <c r="CR40" i="23"/>
  <c r="CS40" i="23"/>
  <c r="CX39" i="23"/>
  <c r="DB39" i="23" l="1"/>
  <c r="L44" i="23"/>
  <c r="N43" i="23"/>
  <c r="BG42" i="23"/>
  <c r="BM42" i="23"/>
  <c r="CW40" i="23"/>
  <c r="CR41" i="23"/>
  <c r="CS41" i="23"/>
  <c r="CX40" i="23"/>
  <c r="DA40" i="23" l="1"/>
  <c r="DB40" i="23" s="1"/>
  <c r="CS42" i="23"/>
  <c r="CX41" i="23"/>
  <c r="BG43" i="23"/>
  <c r="BM43" i="23"/>
  <c r="L45" i="23"/>
  <c r="N44" i="23"/>
  <c r="CR42" i="23"/>
  <c r="CW41" i="23"/>
  <c r="DA41" i="23" s="1"/>
  <c r="DB41" i="23" l="1"/>
  <c r="BG44" i="23"/>
  <c r="BM44" i="23"/>
  <c r="CR43" i="23"/>
  <c r="CW42" i="23"/>
  <c r="DA42" i="23" s="1"/>
  <c r="L46" i="23"/>
  <c r="N45" i="23"/>
  <c r="CX42" i="23"/>
  <c r="CS43" i="23"/>
  <c r="DB42" i="23" l="1"/>
  <c r="CW43" i="23"/>
  <c r="CR44" i="23"/>
  <c r="L47" i="23"/>
  <c r="N46" i="23"/>
  <c r="CX43" i="23"/>
  <c r="CS44" i="23"/>
  <c r="BG45" i="23"/>
  <c r="BM45" i="23"/>
  <c r="DA43" i="23" l="1"/>
  <c r="DB43" i="23"/>
  <c r="N47" i="23"/>
  <c r="L48" i="23"/>
  <c r="CR45" i="23"/>
  <c r="CW44" i="23"/>
  <c r="DA44" i="23" s="1"/>
  <c r="BM46" i="23"/>
  <c r="BG46" i="23"/>
  <c r="CX44" i="23"/>
  <c r="CS45" i="23"/>
  <c r="DB44" i="23" l="1"/>
  <c r="CR46" i="23"/>
  <c r="CW45" i="23"/>
  <c r="BG47" i="23"/>
  <c r="BM47" i="23"/>
  <c r="CX45" i="23"/>
  <c r="CS46" i="23"/>
  <c r="DA45" i="23"/>
  <c r="N48" i="23"/>
  <c r="L49" i="23"/>
  <c r="CR47" i="23" l="1"/>
  <c r="CW46" i="23"/>
  <c r="DA46" i="23" s="1"/>
  <c r="DB45" i="23"/>
  <c r="BG48" i="23"/>
  <c r="BM48" i="23"/>
  <c r="N49" i="23"/>
  <c r="L50" i="23"/>
  <c r="CS47" i="23"/>
  <c r="CX46" i="23"/>
  <c r="DB46" i="23" l="1"/>
  <c r="N50" i="23"/>
  <c r="L51" i="23"/>
  <c r="BM49" i="23"/>
  <c r="BG49" i="23"/>
  <c r="CW47" i="23"/>
  <c r="DA47" i="23" s="1"/>
  <c r="CR48" i="23"/>
  <c r="CS48" i="23"/>
  <c r="CX47" i="23"/>
  <c r="DB47" i="23" l="1"/>
  <c r="CW48" i="23"/>
  <c r="CR49" i="23"/>
  <c r="CS49" i="23"/>
  <c r="CX48" i="23"/>
  <c r="DA48" i="23" s="1"/>
  <c r="N51" i="23"/>
  <c r="L52" i="23"/>
  <c r="BM50" i="23"/>
  <c r="BG50" i="23"/>
  <c r="L53" i="23" l="1"/>
  <c r="N52" i="23"/>
  <c r="DB48" i="23"/>
  <c r="CW49" i="23"/>
  <c r="DA49" i="23" s="1"/>
  <c r="CR50" i="23"/>
  <c r="BG51" i="23"/>
  <c r="BM51" i="23"/>
  <c r="CS50" i="23"/>
  <c r="CX49" i="23"/>
  <c r="DB49" i="23" l="1"/>
  <c r="CS51" i="23"/>
  <c r="CX50" i="23"/>
  <c r="CR51" i="23"/>
  <c r="CW50" i="23"/>
  <c r="BG52" i="23"/>
  <c r="BM52" i="23"/>
  <c r="DA50" i="23"/>
  <c r="L54" i="23"/>
  <c r="N53" i="23"/>
  <c r="DB50" i="23" l="1"/>
  <c r="L55" i="23"/>
  <c r="N54" i="23"/>
  <c r="CX51" i="23"/>
  <c r="CS52" i="23"/>
  <c r="CR52" i="23"/>
  <c r="CW51" i="23"/>
  <c r="DA51" i="23" s="1"/>
  <c r="BG53" i="23"/>
  <c r="BM53" i="23"/>
  <c r="DB51" i="23" l="1"/>
  <c r="BG54" i="23"/>
  <c r="BM54" i="23"/>
  <c r="L56" i="23"/>
  <c r="N55" i="23"/>
  <c r="CX52" i="23"/>
  <c r="DA52" i="23" s="1"/>
  <c r="CS53" i="23"/>
  <c r="CW52" i="23"/>
  <c r="CR53" i="23"/>
  <c r="BM55" i="23" l="1"/>
  <c r="BG55" i="23"/>
  <c r="N56" i="23"/>
  <c r="L57" i="23"/>
  <c r="CX53" i="23"/>
  <c r="CS54" i="23"/>
  <c r="CR54" i="23"/>
  <c r="CW53" i="23"/>
  <c r="DA53" i="23" s="1"/>
  <c r="DB52" i="23"/>
  <c r="DB53" i="23" l="1"/>
  <c r="N57" i="23"/>
  <c r="L58" i="23"/>
  <c r="BM56" i="23"/>
  <c r="BG56" i="23"/>
  <c r="CW54" i="23"/>
  <c r="DA54" i="23" s="1"/>
  <c r="CR55" i="23"/>
  <c r="CX54" i="23"/>
  <c r="CS55" i="23"/>
  <c r="DB54" i="23" l="1"/>
  <c r="CW55" i="23"/>
  <c r="CR56" i="23"/>
  <c r="CS56" i="23"/>
  <c r="CX55" i="23"/>
  <c r="N58" i="23"/>
  <c r="L59" i="23"/>
  <c r="N59" i="23" s="1"/>
  <c r="BG57" i="23"/>
  <c r="BM57" i="23"/>
  <c r="DA55" i="23" l="1"/>
  <c r="DB55" i="23" s="1"/>
  <c r="BG59" i="23"/>
  <c r="BM59" i="23"/>
  <c r="BG58" i="23"/>
  <c r="BM58" i="23"/>
  <c r="CS57" i="23"/>
  <c r="CX56" i="23"/>
  <c r="CR57" i="23"/>
  <c r="CW56" i="23"/>
  <c r="CF57" i="23"/>
  <c r="CF53" i="23"/>
  <c r="CF51" i="23"/>
  <c r="CG56" i="23"/>
  <c r="DA56" i="23" l="1"/>
  <c r="DB56" i="23" s="1"/>
  <c r="CX57" i="23"/>
  <c r="CS58" i="23"/>
  <c r="CG58" i="23"/>
  <c r="CG54" i="23"/>
  <c r="CG53" i="23"/>
  <c r="CG52" i="23"/>
  <c r="CG55" i="23"/>
  <c r="CW58" i="23"/>
  <c r="CR59" i="23"/>
  <c r="CF59" i="23"/>
  <c r="CF6" i="23"/>
  <c r="CF3" i="23"/>
  <c r="CF5" i="23"/>
  <c r="CF4" i="23"/>
  <c r="CF9" i="23"/>
  <c r="CF8" i="23"/>
  <c r="CF7" i="23"/>
  <c r="CF12" i="23"/>
  <c r="CF11" i="23"/>
  <c r="CF10" i="23"/>
  <c r="CF16" i="23"/>
  <c r="CF13" i="23"/>
  <c r="CF14" i="23"/>
  <c r="CF15" i="23"/>
  <c r="CF17" i="23"/>
  <c r="CF18" i="23"/>
  <c r="CF19" i="23"/>
  <c r="CF20" i="23"/>
  <c r="CF25" i="23"/>
  <c r="CF21" i="23"/>
  <c r="CF22" i="23"/>
  <c r="CF24" i="23"/>
  <c r="CF23" i="23"/>
  <c r="CF28" i="23"/>
  <c r="CF26" i="23"/>
  <c r="CF27" i="23"/>
  <c r="CF31" i="23"/>
  <c r="CF29" i="23"/>
  <c r="CF30" i="23"/>
  <c r="CF32" i="23"/>
  <c r="CF33" i="23"/>
  <c r="CF36" i="23"/>
  <c r="CF34" i="23"/>
  <c r="CF35" i="23"/>
  <c r="CF39" i="23"/>
  <c r="CF37" i="23"/>
  <c r="CF38" i="23"/>
  <c r="CF42" i="23"/>
  <c r="CF40" i="23"/>
  <c r="CF41" i="23"/>
  <c r="CF44" i="23"/>
  <c r="CF43" i="23"/>
  <c r="CF48" i="23"/>
  <c r="CF45" i="23"/>
  <c r="CF46" i="23"/>
  <c r="CF47" i="23"/>
  <c r="CF50" i="23"/>
  <c r="CF49" i="23"/>
  <c r="CR58" i="23"/>
  <c r="CW57" i="23"/>
  <c r="DA57" i="23" s="1"/>
  <c r="CF58" i="23"/>
  <c r="CF55" i="23"/>
  <c r="CF56" i="23"/>
  <c r="CF54" i="23"/>
  <c r="CF52" i="23"/>
  <c r="CX58" i="23"/>
  <c r="CS59" i="23"/>
  <c r="CG59" i="23"/>
  <c r="CG6" i="23"/>
  <c r="CG5" i="23"/>
  <c r="CG7" i="23"/>
  <c r="CG4" i="23"/>
  <c r="CG3" i="23"/>
  <c r="CG9" i="23"/>
  <c r="CG8" i="23"/>
  <c r="CG10" i="23"/>
  <c r="CG12" i="23"/>
  <c r="CG11" i="23"/>
  <c r="CG14" i="23"/>
  <c r="CG13" i="23"/>
  <c r="CG15" i="23"/>
  <c r="CG17" i="23"/>
  <c r="CG16" i="23"/>
  <c r="CG19" i="23"/>
  <c r="CG18" i="23"/>
  <c r="CG20" i="23"/>
  <c r="CG23" i="23"/>
  <c r="CG22" i="23"/>
  <c r="CG21" i="23"/>
  <c r="CG25" i="23"/>
  <c r="CG24" i="23"/>
  <c r="CG26" i="23"/>
  <c r="CG28" i="23"/>
  <c r="CG27" i="23"/>
  <c r="CG29" i="23"/>
  <c r="CG33" i="23"/>
  <c r="CG31" i="23"/>
  <c r="CG30" i="23"/>
  <c r="CG32" i="23"/>
  <c r="CG34" i="23"/>
  <c r="CG37" i="23"/>
  <c r="CG36" i="23"/>
  <c r="CG35" i="23"/>
  <c r="CG41" i="23"/>
  <c r="CG38" i="23"/>
  <c r="CG39" i="23"/>
  <c r="CG40" i="23"/>
  <c r="CG42" i="23"/>
  <c r="CG47" i="23"/>
  <c r="CG43" i="23"/>
  <c r="CG48" i="23"/>
  <c r="CG44" i="23"/>
  <c r="CG45" i="23"/>
  <c r="CG46" i="23"/>
  <c r="CG49" i="23"/>
  <c r="CG50" i="23"/>
  <c r="CG51" i="23"/>
  <c r="CG57" i="23"/>
  <c r="DB57" i="23" l="1"/>
  <c r="DA58" i="23"/>
  <c r="DA59" i="23"/>
  <c r="DB59" i="23" s="1"/>
  <c r="M39" i="37"/>
  <c r="N39" i="37"/>
  <c r="DB58" i="23" l="1"/>
  <c r="L4" i="24"/>
  <c r="M4" i="24"/>
  <c r="M5" i="24" s="1"/>
  <c r="N5" i="24" s="1"/>
  <c r="BM5" i="24" s="1"/>
  <c r="L5" i="24"/>
  <c r="L6" i="24"/>
  <c r="O39" i="37"/>
  <c r="N4" i="24" l="1"/>
  <c r="BG5" i="24"/>
  <c r="L7"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L8" i="24"/>
  <c r="N7" i="24" l="1"/>
  <c r="BG4" i="24"/>
  <c r="BM4" i="24"/>
  <c r="CW4" i="24"/>
  <c r="N6" i="24"/>
  <c r="BG7" i="24"/>
  <c r="BM7" i="24"/>
  <c r="L9" i="24"/>
  <c r="N8" i="24"/>
  <c r="CX4" i="24" l="1"/>
  <c r="CS4" i="24"/>
  <c r="CX3" i="24"/>
  <c r="CS5" i="24"/>
  <c r="CR5" i="24"/>
  <c r="CR4" i="24"/>
  <c r="DA4" i="24" s="1"/>
  <c r="DB4" i="24" s="1"/>
  <c r="CW3" i="24"/>
  <c r="DA3" i="24" s="1"/>
  <c r="DB3" i="24" s="1"/>
  <c r="BM6" i="24"/>
  <c r="BG6" i="24"/>
  <c r="BG8" i="24"/>
  <c r="BM8" i="24"/>
  <c r="L10" i="24"/>
  <c r="N9" i="24"/>
  <c r="CX6" i="24"/>
  <c r="CR7" i="24"/>
  <c r="CW6" i="24"/>
  <c r="CX5" i="24" l="1"/>
  <c r="CS6" i="24"/>
  <c r="CS7" i="24"/>
  <c r="CW5" i="24"/>
  <c r="DA5" i="24" s="1"/>
  <c r="DB5" i="24" s="1"/>
  <c r="CR6" i="24"/>
  <c r="DA6" i="24" s="1"/>
  <c r="DB6" i="24" s="1"/>
  <c r="N10" i="24"/>
  <c r="L11" i="24"/>
  <c r="BG9" i="24"/>
  <c r="BM9" i="24"/>
  <c r="CX7" i="24"/>
  <c r="CS8" i="24"/>
  <c r="CW7" i="24"/>
  <c r="DA7" i="24" s="1"/>
  <c r="CR8" i="24"/>
  <c r="CW8" i="24" l="1"/>
  <c r="CR9" i="24"/>
  <c r="L12" i="24"/>
  <c r="N11" i="24"/>
  <c r="DB7" i="24"/>
  <c r="CS9" i="24"/>
  <c r="CX8" i="24"/>
  <c r="DA8" i="24" s="1"/>
  <c r="BM10" i="24"/>
  <c r="BG10" i="24"/>
  <c r="CS10" i="24" l="1"/>
  <c r="CX9" i="24"/>
  <c r="BM11" i="24"/>
  <c r="BG11" i="24"/>
  <c r="DB8" i="24"/>
  <c r="CR10" i="24"/>
  <c r="CW9" i="24"/>
  <c r="DA9" i="24" s="1"/>
  <c r="N12" i="24"/>
  <c r="L13" i="24"/>
  <c r="DB9" i="24" l="1"/>
  <c r="L14" i="24"/>
  <c r="N13" i="24"/>
  <c r="CW10" i="24"/>
  <c r="DA10" i="24" s="1"/>
  <c r="CR11" i="24"/>
  <c r="BG12" i="24"/>
  <c r="BM12" i="24"/>
  <c r="CX10" i="24"/>
  <c r="CS11" i="24"/>
  <c r="CW11" i="24" l="1"/>
  <c r="CR12" i="24"/>
  <c r="CS12" i="24"/>
  <c r="CX11" i="24"/>
  <c r="DA11" i="24" s="1"/>
  <c r="BM13" i="24"/>
  <c r="BG13" i="24"/>
  <c r="DB10" i="24"/>
  <c r="N14" i="24"/>
  <c r="L15" i="24"/>
  <c r="DB11" i="24" l="1"/>
  <c r="BG14" i="24"/>
  <c r="BM14" i="24"/>
  <c r="CR13" i="24"/>
  <c r="CW12" i="24"/>
  <c r="DA12" i="24" s="1"/>
  <c r="CX12" i="24"/>
  <c r="CS13" i="24"/>
  <c r="N15" i="24"/>
  <c r="L16" i="24"/>
  <c r="DB12" i="24" l="1"/>
  <c r="BM15" i="24"/>
  <c r="BG15" i="24"/>
  <c r="CS14" i="24"/>
  <c r="CX13" i="24"/>
  <c r="CW13" i="24"/>
  <c r="DA13" i="24" s="1"/>
  <c r="CR14" i="24"/>
  <c r="N16" i="24"/>
  <c r="L17" i="24"/>
  <c r="DB13" i="24" l="1"/>
  <c r="CW14" i="24"/>
  <c r="DA14" i="24" s="1"/>
  <c r="CR15" i="24"/>
  <c r="CX14" i="24"/>
  <c r="CS15" i="24"/>
  <c r="BG16" i="24"/>
  <c r="BM16" i="24"/>
  <c r="L18" i="24"/>
  <c r="N17" i="24"/>
  <c r="DB14" i="24" l="1"/>
  <c r="CR16" i="24"/>
  <c r="CW15" i="24"/>
  <c r="BG17" i="24"/>
  <c r="BM17" i="24"/>
  <c r="L19" i="24"/>
  <c r="N18" i="24"/>
  <c r="CS16" i="24"/>
  <c r="CX15" i="24"/>
  <c r="DA15" i="24"/>
  <c r="DB15" i="24" l="1"/>
  <c r="N19" i="24"/>
  <c r="L20" i="24"/>
  <c r="CX16" i="24"/>
  <c r="CS17" i="24"/>
  <c r="CW16" i="24"/>
  <c r="DA16" i="24" s="1"/>
  <c r="CR17" i="24"/>
  <c r="BG18" i="24"/>
  <c r="BM18" i="24"/>
  <c r="DB16" i="24" l="1"/>
  <c r="L21" i="24"/>
  <c r="N20" i="24"/>
  <c r="CW17" i="24"/>
  <c r="DA17" i="24" s="1"/>
  <c r="CR18" i="24"/>
  <c r="BG19" i="24"/>
  <c r="BM19" i="24"/>
  <c r="CS18" i="24"/>
  <c r="CX17" i="24"/>
  <c r="DB17" i="24" l="1"/>
  <c r="BM20" i="24"/>
  <c r="BG20" i="24"/>
  <c r="CS19" i="24"/>
  <c r="CX18" i="24"/>
  <c r="N21" i="24"/>
  <c r="L22" i="24"/>
  <c r="CR19" i="24"/>
  <c r="CW18" i="24"/>
  <c r="DA18" i="24" l="1"/>
  <c r="DB18" i="24"/>
  <c r="BG21" i="24"/>
  <c r="BM21" i="24"/>
  <c r="CR20" i="24"/>
  <c r="CW19" i="24"/>
  <c r="CX19" i="24"/>
  <c r="DA19" i="24" s="1"/>
  <c r="CS20" i="24"/>
  <c r="N22" i="24"/>
  <c r="L23" i="24"/>
  <c r="DB19" i="24" l="1"/>
  <c r="CS21" i="24"/>
  <c r="CX20" i="24"/>
  <c r="DA20" i="24" s="1"/>
  <c r="CW20" i="24"/>
  <c r="CR21" i="24"/>
  <c r="N23" i="24"/>
  <c r="L24" i="24"/>
  <c r="BM22" i="24"/>
  <c r="BG22" i="24"/>
  <c r="BM23" i="24" l="1"/>
  <c r="BG23" i="24"/>
  <c r="N24" i="24"/>
  <c r="L25" i="24"/>
  <c r="DB20" i="24"/>
  <c r="CR22" i="24"/>
  <c r="CW21" i="24"/>
  <c r="DA21" i="24" s="1"/>
  <c r="CS22" i="24"/>
  <c r="CX21" i="24"/>
  <c r="DB21" i="24" l="1"/>
  <c r="BG24" i="24"/>
  <c r="BM24" i="24"/>
  <c r="CW22" i="24"/>
  <c r="CR23" i="24"/>
  <c r="L26" i="24"/>
  <c r="N25" i="24"/>
  <c r="CX22" i="24"/>
  <c r="CS23" i="24"/>
  <c r="DA22" i="24" l="1"/>
  <c r="DB22" i="24"/>
  <c r="CR24" i="24"/>
  <c r="CW23" i="24"/>
  <c r="DA23" i="24" s="1"/>
  <c r="CS24" i="24"/>
  <c r="CX23" i="24"/>
  <c r="BM25" i="24"/>
  <c r="BG25" i="24"/>
  <c r="L27" i="24"/>
  <c r="N26" i="24"/>
  <c r="CX24" i="24" l="1"/>
  <c r="CS25" i="24"/>
  <c r="BG26" i="24"/>
  <c r="BM26" i="24"/>
  <c r="CW24" i="24"/>
  <c r="DA24" i="24" s="1"/>
  <c r="CR25" i="24"/>
  <c r="DB23" i="24"/>
  <c r="L28" i="24"/>
  <c r="N27" i="24"/>
  <c r="DB24" i="24" l="1"/>
  <c r="BG27" i="24"/>
  <c r="BM27" i="24"/>
  <c r="CX25" i="24"/>
  <c r="DA25" i="24" s="1"/>
  <c r="CS26" i="24"/>
  <c r="N28" i="24"/>
  <c r="L29" i="24"/>
  <c r="CW25" i="24"/>
  <c r="CR26" i="24"/>
  <c r="DB25" i="24" l="1"/>
  <c r="CX26" i="24"/>
  <c r="CS27" i="24"/>
  <c r="CW26" i="24"/>
  <c r="CR27" i="24"/>
  <c r="L30" i="24"/>
  <c r="N29" i="24"/>
  <c r="DA26" i="24"/>
  <c r="BM28" i="24"/>
  <c r="BG28" i="24"/>
  <c r="DB26" i="24" l="1"/>
  <c r="BM29" i="24"/>
  <c r="BG29" i="24"/>
  <c r="CR28" i="24"/>
  <c r="CW27" i="24"/>
  <c r="DA27" i="24" s="1"/>
  <c r="CS28" i="24"/>
  <c r="CX27" i="24"/>
  <c r="N30" i="24"/>
  <c r="L31" i="24"/>
  <c r="DB27" i="24" l="1"/>
  <c r="CR29" i="24"/>
  <c r="CW28" i="24"/>
  <c r="DA28" i="24" s="1"/>
  <c r="CX28" i="24"/>
  <c r="CS29" i="24"/>
  <c r="L32" i="24"/>
  <c r="N31" i="24"/>
  <c r="BG30" i="24"/>
  <c r="BM30" i="24"/>
  <c r="DB28" i="24" l="1"/>
  <c r="CW29" i="24"/>
  <c r="CR30" i="24"/>
  <c r="N32" i="24"/>
  <c r="L33" i="24"/>
  <c r="CS30" i="24"/>
  <c r="CX29" i="24"/>
  <c r="DA29" i="24" s="1"/>
  <c r="BM31" i="24"/>
  <c r="BG31" i="24"/>
  <c r="CR31" i="24" l="1"/>
  <c r="CW30" i="24"/>
  <c r="DB29" i="24"/>
  <c r="CX30" i="24"/>
  <c r="CS31" i="24"/>
  <c r="N33" i="24"/>
  <c r="L34" i="24"/>
  <c r="BM32" i="24"/>
  <c r="BG32" i="24"/>
  <c r="DA30" i="24" l="1"/>
  <c r="DB30" i="24"/>
  <c r="L35" i="24"/>
  <c r="N34" i="24"/>
  <c r="CW31" i="24"/>
  <c r="DA31" i="24" s="1"/>
  <c r="CR32" i="24"/>
  <c r="BG33" i="24"/>
  <c r="BM33" i="24"/>
  <c r="CX31" i="24"/>
  <c r="CS32" i="24"/>
  <c r="DB31" i="24" l="1"/>
  <c r="CR33" i="24"/>
  <c r="CW32" i="24"/>
  <c r="L36" i="24"/>
  <c r="N35" i="24"/>
  <c r="BG34" i="24"/>
  <c r="BM34" i="24"/>
  <c r="CS33" i="24"/>
  <c r="CX32" i="24"/>
  <c r="DA32" i="24" l="1"/>
  <c r="DB32" i="24" s="1"/>
  <c r="CX33" i="24"/>
  <c r="CS34" i="24"/>
  <c r="CW33" i="24"/>
  <c r="DA33" i="24" s="1"/>
  <c r="CR34" i="24"/>
  <c r="BG35" i="24"/>
  <c r="BM35" i="24"/>
  <c r="N36" i="24"/>
  <c r="L37" i="24"/>
  <c r="DB33" i="24" l="1"/>
  <c r="BG36" i="24"/>
  <c r="BM36" i="24"/>
  <c r="CS35" i="24"/>
  <c r="CX34" i="24"/>
  <c r="CW34" i="24"/>
  <c r="CR35" i="24"/>
  <c r="N37" i="24"/>
  <c r="L38" i="24"/>
  <c r="DA34" i="24" l="1"/>
  <c r="DB34" i="24" s="1"/>
  <c r="CS36" i="24"/>
  <c r="CX35" i="24"/>
  <c r="CR36" i="24"/>
  <c r="CW35" i="24"/>
  <c r="DA35" i="24" s="1"/>
  <c r="L39" i="24"/>
  <c r="N38" i="24"/>
  <c r="BM37" i="24"/>
  <c r="BG37" i="24"/>
  <c r="DB35" i="24" l="1"/>
  <c r="BM38" i="24"/>
  <c r="BG38" i="24"/>
  <c r="N39" i="24"/>
  <c r="L40" i="24"/>
  <c r="CR37" i="24"/>
  <c r="CW36" i="24"/>
  <c r="DA36" i="24" s="1"/>
  <c r="CS37" i="24"/>
  <c r="CX36" i="24"/>
  <c r="DB36" i="24" l="1"/>
  <c r="CR38" i="24"/>
  <c r="CW37" i="24"/>
  <c r="CX37" i="24"/>
  <c r="DA37" i="24" s="1"/>
  <c r="CS38" i="24"/>
  <c r="BG39" i="24"/>
  <c r="BM39" i="24"/>
  <c r="N40" i="24"/>
  <c r="L41" i="24"/>
  <c r="DB37" i="24" l="1"/>
  <c r="BM40" i="24"/>
  <c r="BG40" i="24"/>
  <c r="CS39" i="24"/>
  <c r="CX38" i="24"/>
  <c r="N41" i="24"/>
  <c r="L42" i="24"/>
  <c r="CW38" i="24"/>
  <c r="DA38" i="24" s="1"/>
  <c r="CR39" i="24"/>
  <c r="DB38" i="24" l="1"/>
  <c r="CR40" i="24"/>
  <c r="CW39" i="24"/>
  <c r="DA39" i="24" s="1"/>
  <c r="N42" i="24"/>
  <c r="L43" i="24"/>
  <c r="BM41" i="24"/>
  <c r="BG41" i="24"/>
  <c r="CS40" i="24"/>
  <c r="CX39" i="24"/>
  <c r="CX40" i="24" l="1"/>
  <c r="CS41" i="24"/>
  <c r="CW40" i="24"/>
  <c r="DA40" i="24" s="1"/>
  <c r="CR41" i="24"/>
  <c r="DB39" i="24"/>
  <c r="L44" i="24"/>
  <c r="N43" i="24"/>
  <c r="BG42" i="24"/>
  <c r="BM42" i="24"/>
  <c r="DB40" i="24" l="1"/>
  <c r="CS42" i="24"/>
  <c r="CX41" i="24"/>
  <c r="CR42" i="24"/>
  <c r="CW41" i="24"/>
  <c r="DA41" i="24"/>
  <c r="BG43" i="24"/>
  <c r="BM43" i="24"/>
  <c r="L45" i="24"/>
  <c r="N44" i="24"/>
  <c r="DB41" i="24" l="1"/>
  <c r="BG44" i="24"/>
  <c r="BM44" i="24"/>
  <c r="N45" i="24"/>
  <c r="L46" i="24"/>
  <c r="CX42" i="24"/>
  <c r="CS43" i="24"/>
  <c r="CW42" i="24"/>
  <c r="DA42" i="24" s="1"/>
  <c r="CR43" i="24"/>
  <c r="DB42" i="24" l="1"/>
  <c r="CX43" i="24"/>
  <c r="CS44" i="24"/>
  <c r="L47" i="24"/>
  <c r="N46" i="24"/>
  <c r="CW43" i="24"/>
  <c r="DA43" i="24" s="1"/>
  <c r="CR44" i="24"/>
  <c r="BM45" i="24"/>
  <c r="BG45" i="24"/>
  <c r="CR45" i="24" l="1"/>
  <c r="CW44" i="24"/>
  <c r="BM46" i="24"/>
  <c r="BG46" i="24"/>
  <c r="CS45" i="24"/>
  <c r="CX44" i="24"/>
  <c r="DA44" i="24" s="1"/>
  <c r="N47" i="24"/>
  <c r="L48" i="24"/>
  <c r="DB43" i="24"/>
  <c r="DB44" i="24" l="1"/>
  <c r="CX45" i="24"/>
  <c r="CS46" i="24"/>
  <c r="N48" i="24"/>
  <c r="L49" i="24"/>
  <c r="BM47" i="24"/>
  <c r="BG47" i="24"/>
  <c r="CR46" i="24"/>
  <c r="CW45" i="24"/>
  <c r="DA45" i="24" s="1"/>
  <c r="DB45" i="24" l="1"/>
  <c r="L50" i="24"/>
  <c r="N49" i="24"/>
  <c r="CR47" i="24"/>
  <c r="CW46" i="24"/>
  <c r="DA46" i="24" s="1"/>
  <c r="CS47" i="24"/>
  <c r="CX46" i="24"/>
  <c r="BG48" i="24"/>
  <c r="BM48" i="24"/>
  <c r="DB46" i="24" l="1"/>
  <c r="CS48" i="24"/>
  <c r="CX47" i="24"/>
  <c r="CW47" i="24"/>
  <c r="DA47" i="24" s="1"/>
  <c r="CR48" i="24"/>
  <c r="N50" i="24"/>
  <c r="L51" i="24"/>
  <c r="BM49" i="24"/>
  <c r="BG49" i="24"/>
  <c r="DB47" i="24" l="1"/>
  <c r="N51" i="24"/>
  <c r="L52" i="24"/>
  <c r="CR49" i="24"/>
  <c r="CW48" i="24"/>
  <c r="DA48" i="24" s="1"/>
  <c r="BM50" i="24"/>
  <c r="BG50" i="24"/>
  <c r="CX48" i="24"/>
  <c r="CS49" i="24"/>
  <c r="L53" i="24" l="1"/>
  <c r="N52" i="24"/>
  <c r="BG51" i="24"/>
  <c r="BM51" i="24"/>
  <c r="DB48" i="24"/>
  <c r="CW49" i="24"/>
  <c r="CR50" i="24"/>
  <c r="CX49" i="24"/>
  <c r="CS50" i="24"/>
  <c r="DA49" i="24" l="1"/>
  <c r="DB49" i="24"/>
  <c r="CS51" i="24"/>
  <c r="CX50" i="24"/>
  <c r="CR51" i="24"/>
  <c r="CW50" i="24"/>
  <c r="DA50" i="24" s="1"/>
  <c r="BG52" i="24"/>
  <c r="BM52" i="24"/>
  <c r="L54" i="24"/>
  <c r="N53" i="24"/>
  <c r="DB50" i="24" l="1"/>
  <c r="CX51" i="24"/>
  <c r="CS52" i="24"/>
  <c r="CW51" i="24"/>
  <c r="DA51" i="24" s="1"/>
  <c r="CR52" i="24"/>
  <c r="BG53" i="24"/>
  <c r="BM53" i="24"/>
  <c r="N54" i="24"/>
  <c r="L55" i="24"/>
  <c r="DB51" i="24" l="1"/>
  <c r="BG54" i="24"/>
  <c r="BM54" i="24"/>
  <c r="CW52" i="24"/>
  <c r="DA52" i="24" s="1"/>
  <c r="CR53" i="24"/>
  <c r="L56" i="24"/>
  <c r="N55" i="24"/>
  <c r="CS53" i="24"/>
  <c r="CX52" i="24"/>
  <c r="DB52" i="24" l="1"/>
  <c r="CS54" i="24"/>
  <c r="CX53" i="24"/>
  <c r="N56" i="24"/>
  <c r="L57" i="24"/>
  <c r="CR54" i="24"/>
  <c r="CW53" i="24"/>
  <c r="DA53" i="24" s="1"/>
  <c r="BM55" i="24"/>
  <c r="BG55" i="24"/>
  <c r="DB53" i="24" l="1"/>
  <c r="N57" i="24"/>
  <c r="L58" i="24"/>
  <c r="BG56" i="24"/>
  <c r="BM56" i="24"/>
  <c r="CR55" i="24"/>
  <c r="CW54" i="24"/>
  <c r="DA54" i="24" s="1"/>
  <c r="CX54" i="24"/>
  <c r="CS55" i="24"/>
  <c r="DB54" i="24" l="1"/>
  <c r="CW55" i="24"/>
  <c r="DA55" i="24" s="1"/>
  <c r="CR56" i="24"/>
  <c r="N58" i="24"/>
  <c r="L59" i="24"/>
  <c r="CS56" i="24"/>
  <c r="CX55" i="24"/>
  <c r="BM57" i="24"/>
  <c r="BG57" i="24"/>
  <c r="DB55" i="24" l="1"/>
  <c r="CR57" i="24"/>
  <c r="CW56" i="24"/>
  <c r="DA56" i="24" s="1"/>
  <c r="CS57" i="24"/>
  <c r="CX56" i="24"/>
  <c r="N59" i="24"/>
  <c r="L60" i="24"/>
  <c r="BM58" i="24"/>
  <c r="BG58" i="24"/>
  <c r="DB56" i="24" l="1"/>
  <c r="CS58" i="24"/>
  <c r="CX57" i="24"/>
  <c r="L61" i="24"/>
  <c r="N61" i="24" s="1"/>
  <c r="N60" i="24"/>
  <c r="DA57" i="24"/>
  <c r="BG59" i="24"/>
  <c r="BM59" i="24"/>
  <c r="CR58" i="24"/>
  <c r="CW57" i="24"/>
  <c r="CS59" i="24" l="1"/>
  <c r="CX58" i="24"/>
  <c r="BM60" i="24"/>
  <c r="BG60" i="24"/>
  <c r="CF56" i="24" s="1"/>
  <c r="CR59" i="24"/>
  <c r="CW58" i="24"/>
  <c r="CF59" i="24"/>
  <c r="DB57" i="24"/>
  <c r="CF58" i="24"/>
  <c r="BG61" i="24"/>
  <c r="BM61" i="24"/>
  <c r="CG59" i="24" s="1"/>
  <c r="CF55" i="24" l="1"/>
  <c r="DA58" i="24"/>
  <c r="CF57" i="24"/>
  <c r="DB58" i="24"/>
  <c r="CX59" i="24"/>
  <c r="CS60" i="24"/>
  <c r="CG60" i="24"/>
  <c r="CG56" i="24"/>
  <c r="CG57" i="24"/>
  <c r="CG53" i="24"/>
  <c r="CG52" i="24"/>
  <c r="CG58" i="24"/>
  <c r="CG55" i="24"/>
  <c r="CX60" i="24"/>
  <c r="CS61" i="24"/>
  <c r="CG61" i="24"/>
  <c r="CG6" i="24"/>
  <c r="CG9" i="24"/>
  <c r="CG7" i="24"/>
  <c r="CG4" i="24"/>
  <c r="CG8" i="24"/>
  <c r="CG3" i="24"/>
  <c r="CG5" i="24"/>
  <c r="CG10" i="24"/>
  <c r="CG11" i="24"/>
  <c r="CG15" i="24"/>
  <c r="CG12" i="24"/>
  <c r="CG16" i="24"/>
  <c r="CG13" i="24"/>
  <c r="CG14" i="24"/>
  <c r="CG17" i="24"/>
  <c r="CG18" i="24"/>
  <c r="CG19" i="24"/>
  <c r="CG20" i="24"/>
  <c r="CG22" i="24"/>
  <c r="CG24" i="24"/>
  <c r="CG21" i="24"/>
  <c r="CG23" i="24"/>
  <c r="CG25" i="24"/>
  <c r="CG26" i="24"/>
  <c r="CG27" i="24"/>
  <c r="CG29" i="24"/>
  <c r="CG28" i="24"/>
  <c r="CG34" i="24"/>
  <c r="CG30" i="24"/>
  <c r="CG31" i="24"/>
  <c r="CG33" i="24"/>
  <c r="CG32" i="24"/>
  <c r="CG36" i="24"/>
  <c r="CG35" i="24"/>
  <c r="CG38" i="24"/>
  <c r="CG39" i="24"/>
  <c r="CG37" i="24"/>
  <c r="CG40" i="24"/>
  <c r="CG41" i="24"/>
  <c r="CG43" i="24"/>
  <c r="CG44" i="24"/>
  <c r="CG42" i="24"/>
  <c r="CG45" i="24"/>
  <c r="CG46" i="24"/>
  <c r="CG47" i="24"/>
  <c r="CG48" i="24"/>
  <c r="CG49" i="24"/>
  <c r="CG51" i="24"/>
  <c r="CG50" i="24"/>
  <c r="CW60" i="24"/>
  <c r="CR61" i="24"/>
  <c r="CF61" i="24"/>
  <c r="CF9" i="24"/>
  <c r="CF5" i="24"/>
  <c r="CF8" i="24"/>
  <c r="CF6" i="24"/>
  <c r="CF4" i="24"/>
  <c r="CF11" i="24"/>
  <c r="CF10" i="24"/>
  <c r="CF3" i="24"/>
  <c r="CF7" i="24"/>
  <c r="CF12" i="24"/>
  <c r="CF14" i="24"/>
  <c r="CF13" i="24"/>
  <c r="CF16" i="24"/>
  <c r="CF15" i="24"/>
  <c r="CF17" i="24"/>
  <c r="CF18" i="24"/>
  <c r="CF19" i="24"/>
  <c r="CF20" i="24"/>
  <c r="CF23" i="24"/>
  <c r="CF24" i="24"/>
  <c r="CF22" i="24"/>
  <c r="CF21" i="24"/>
  <c r="CF28" i="24"/>
  <c r="CF25" i="24"/>
  <c r="CF26" i="24"/>
  <c r="CF30" i="24"/>
  <c r="CF27" i="24"/>
  <c r="CF29" i="24"/>
  <c r="CF32" i="24"/>
  <c r="CF31" i="24"/>
  <c r="CF36" i="24"/>
  <c r="CF34" i="24"/>
  <c r="CF33" i="24"/>
  <c r="CF35" i="24"/>
  <c r="CF37" i="24"/>
  <c r="CF38" i="24"/>
  <c r="CF41" i="24"/>
  <c r="CF39" i="24"/>
  <c r="CF42" i="24"/>
  <c r="CF40" i="24"/>
  <c r="CF43" i="24"/>
  <c r="CF46" i="24"/>
  <c r="CF44" i="24"/>
  <c r="CF45" i="24"/>
  <c r="CF47" i="24"/>
  <c r="CF48" i="24"/>
  <c r="CF49" i="24"/>
  <c r="CF52" i="24"/>
  <c r="CF51" i="24"/>
  <c r="CF50" i="24"/>
  <c r="CR60" i="24"/>
  <c r="DA60" i="24" s="1"/>
  <c r="DB60" i="24" s="1"/>
  <c r="CW59" i="24"/>
  <c r="DA59" i="24" s="1"/>
  <c r="CF60" i="24"/>
  <c r="CF53" i="24"/>
  <c r="CF54" i="24"/>
  <c r="CG54" i="24"/>
  <c r="DB59" i="24" l="1"/>
  <c r="DA61" i="24"/>
  <c r="N40" i="37"/>
  <c r="M40" i="37"/>
  <c r="N44" i="37" l="1"/>
  <c r="M44" i="37"/>
  <c r="DB61" i="24"/>
  <c r="O40" i="37"/>
  <c r="O44" i="3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1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100-000002000000}">
      <text>
        <r>
          <rPr>
            <b/>
            <sz val="9"/>
            <color indexed="81"/>
            <rFont val="Tahoma"/>
            <family val="2"/>
          </rPr>
          <t>tolp2:</t>
        </r>
        <r>
          <rPr>
            <sz val="9"/>
            <color indexed="81"/>
            <rFont val="Tahoma"/>
            <family val="2"/>
          </rPr>
          <t xml:space="preserve">
Foutmelding bij berekening</t>
        </r>
      </text>
    </comment>
    <comment ref="BQ2" authorId="0" shapeId="0" xr:uid="{00000000-0006-0000-01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1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2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200-000002000000}">
      <text>
        <r>
          <rPr>
            <b/>
            <sz val="9"/>
            <color indexed="81"/>
            <rFont val="Tahoma"/>
            <family val="2"/>
          </rPr>
          <t>tolp2:</t>
        </r>
        <r>
          <rPr>
            <sz val="9"/>
            <color indexed="81"/>
            <rFont val="Tahoma"/>
            <family val="2"/>
          </rPr>
          <t xml:space="preserve">
Foutmelding bij berekening</t>
        </r>
      </text>
    </comment>
    <comment ref="BQ2" authorId="0" shapeId="0" xr:uid="{00000000-0006-0000-02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2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3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300-000002000000}">
      <text>
        <r>
          <rPr>
            <b/>
            <sz val="9"/>
            <color indexed="81"/>
            <rFont val="Tahoma"/>
            <family val="2"/>
          </rPr>
          <t>tolp2:</t>
        </r>
        <r>
          <rPr>
            <sz val="9"/>
            <color indexed="81"/>
            <rFont val="Tahoma"/>
            <family val="2"/>
          </rPr>
          <t xml:space="preserve">
Foutmelding bij berekening</t>
        </r>
      </text>
    </comment>
    <comment ref="BQ2" authorId="0" shapeId="0" xr:uid="{00000000-0006-0000-03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3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4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400-000002000000}">
      <text>
        <r>
          <rPr>
            <b/>
            <sz val="9"/>
            <color indexed="81"/>
            <rFont val="Tahoma"/>
            <family val="2"/>
          </rPr>
          <t>tolp2:</t>
        </r>
        <r>
          <rPr>
            <sz val="9"/>
            <color indexed="81"/>
            <rFont val="Tahoma"/>
            <family val="2"/>
          </rPr>
          <t xml:space="preserve">
Foutmelding bij berekening</t>
        </r>
      </text>
    </comment>
    <comment ref="BQ2" authorId="0" shapeId="0" xr:uid="{00000000-0006-0000-04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4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5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500-000002000000}">
      <text>
        <r>
          <rPr>
            <b/>
            <sz val="9"/>
            <color indexed="81"/>
            <rFont val="Tahoma"/>
            <family val="2"/>
          </rPr>
          <t>tolp2:</t>
        </r>
        <r>
          <rPr>
            <sz val="9"/>
            <color indexed="81"/>
            <rFont val="Tahoma"/>
            <family val="2"/>
          </rPr>
          <t xml:space="preserve">
Foutmelding bij berekening</t>
        </r>
      </text>
    </comment>
    <comment ref="BQ2" authorId="0" shapeId="0" xr:uid="{00000000-0006-0000-05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5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6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600-000002000000}">
      <text>
        <r>
          <rPr>
            <b/>
            <sz val="9"/>
            <color indexed="81"/>
            <rFont val="Tahoma"/>
            <family val="2"/>
          </rPr>
          <t>tolp2:</t>
        </r>
        <r>
          <rPr>
            <sz val="9"/>
            <color indexed="81"/>
            <rFont val="Tahoma"/>
            <family val="2"/>
          </rPr>
          <t xml:space="preserve">
Foutmelding bij berekening</t>
        </r>
      </text>
    </comment>
    <comment ref="BQ2" authorId="0" shapeId="0" xr:uid="{00000000-0006-0000-06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6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7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700-000002000000}">
      <text>
        <r>
          <rPr>
            <b/>
            <sz val="9"/>
            <color indexed="81"/>
            <rFont val="Tahoma"/>
            <family val="2"/>
          </rPr>
          <t>tolp2:</t>
        </r>
        <r>
          <rPr>
            <sz val="9"/>
            <color indexed="81"/>
            <rFont val="Tahoma"/>
            <family val="2"/>
          </rPr>
          <t xml:space="preserve">
Foutmelding bij berekening</t>
        </r>
      </text>
    </comment>
    <comment ref="BQ2" authorId="0" shapeId="0" xr:uid="{00000000-0006-0000-07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7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8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800-000002000000}">
      <text>
        <r>
          <rPr>
            <b/>
            <sz val="9"/>
            <color indexed="81"/>
            <rFont val="Tahoma"/>
            <family val="2"/>
          </rPr>
          <t>tolp2:</t>
        </r>
        <r>
          <rPr>
            <sz val="9"/>
            <color indexed="81"/>
            <rFont val="Tahoma"/>
            <family val="2"/>
          </rPr>
          <t xml:space="preserve">
Foutmelding bij berekening</t>
        </r>
      </text>
    </comment>
    <comment ref="BQ2" authorId="0" shapeId="0" xr:uid="{00000000-0006-0000-08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8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9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900-000002000000}">
      <text>
        <r>
          <rPr>
            <b/>
            <sz val="9"/>
            <color indexed="81"/>
            <rFont val="Tahoma"/>
            <family val="2"/>
          </rPr>
          <t>tolp2:</t>
        </r>
        <r>
          <rPr>
            <sz val="9"/>
            <color indexed="81"/>
            <rFont val="Tahoma"/>
            <family val="2"/>
          </rPr>
          <t xml:space="preserve">
Foutmelding bij berekening</t>
        </r>
      </text>
    </comment>
    <comment ref="BQ2" authorId="0" shapeId="0" xr:uid="{00000000-0006-0000-09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9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A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A00-000002000000}">
      <text>
        <r>
          <rPr>
            <b/>
            <sz val="9"/>
            <color indexed="81"/>
            <rFont val="Tahoma"/>
            <family val="2"/>
          </rPr>
          <t>tolp2:</t>
        </r>
        <r>
          <rPr>
            <sz val="9"/>
            <color indexed="81"/>
            <rFont val="Tahoma"/>
            <family val="2"/>
          </rPr>
          <t xml:space="preserve">
Foutmelding bij berekening</t>
        </r>
      </text>
    </comment>
    <comment ref="BQ2" authorId="0" shapeId="0" xr:uid="{00000000-0006-0000-0A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A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B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B00-000002000000}">
      <text>
        <r>
          <rPr>
            <b/>
            <sz val="9"/>
            <color indexed="81"/>
            <rFont val="Tahoma"/>
            <family val="2"/>
          </rPr>
          <t>tolp2:</t>
        </r>
        <r>
          <rPr>
            <sz val="9"/>
            <color indexed="81"/>
            <rFont val="Tahoma"/>
            <family val="2"/>
          </rPr>
          <t xml:space="preserve">
Foutmelding bij berekening</t>
        </r>
      </text>
    </comment>
    <comment ref="BQ2" authorId="0" shapeId="0" xr:uid="{00000000-0006-0000-0B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B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C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C00-000002000000}">
      <text>
        <r>
          <rPr>
            <b/>
            <sz val="9"/>
            <color indexed="81"/>
            <rFont val="Tahoma"/>
            <family val="2"/>
          </rPr>
          <t>tolp2:</t>
        </r>
        <r>
          <rPr>
            <sz val="9"/>
            <color indexed="81"/>
            <rFont val="Tahoma"/>
            <family val="2"/>
          </rPr>
          <t xml:space="preserve">
Foutmelding bij berekening</t>
        </r>
      </text>
    </comment>
    <comment ref="BQ2" authorId="0" shapeId="0" xr:uid="{00000000-0006-0000-0C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C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D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D00-000002000000}">
      <text>
        <r>
          <rPr>
            <b/>
            <sz val="9"/>
            <color indexed="81"/>
            <rFont val="Tahoma"/>
            <family val="2"/>
          </rPr>
          <t>tolp2:</t>
        </r>
        <r>
          <rPr>
            <sz val="9"/>
            <color indexed="81"/>
            <rFont val="Tahoma"/>
            <family val="2"/>
          </rPr>
          <t xml:space="preserve">
Foutmelding bij berekening</t>
        </r>
      </text>
    </comment>
    <comment ref="BQ2" authorId="0" shapeId="0" xr:uid="{00000000-0006-0000-0D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D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E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E00-000002000000}">
      <text>
        <r>
          <rPr>
            <b/>
            <sz val="9"/>
            <color indexed="81"/>
            <rFont val="Tahoma"/>
            <family val="2"/>
          </rPr>
          <t>tolp2:</t>
        </r>
        <r>
          <rPr>
            <sz val="9"/>
            <color indexed="81"/>
            <rFont val="Tahoma"/>
            <family val="2"/>
          </rPr>
          <t xml:space="preserve">
Foutmelding bij berekening</t>
        </r>
      </text>
    </comment>
    <comment ref="BQ2" authorId="0" shapeId="0" xr:uid="{00000000-0006-0000-0E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E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F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F00-000002000000}">
      <text>
        <r>
          <rPr>
            <b/>
            <sz val="9"/>
            <color indexed="81"/>
            <rFont val="Tahoma"/>
            <family val="2"/>
          </rPr>
          <t>tolp2:</t>
        </r>
        <r>
          <rPr>
            <sz val="9"/>
            <color indexed="81"/>
            <rFont val="Tahoma"/>
            <family val="2"/>
          </rPr>
          <t xml:space="preserve">
Foutmelding bij berekening</t>
        </r>
      </text>
    </comment>
    <comment ref="BQ2" authorId="0" shapeId="0" xr:uid="{00000000-0006-0000-0F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F00-000004000000}">
      <text>
        <r>
          <rPr>
            <b/>
            <sz val="9"/>
            <color indexed="81"/>
            <rFont val="Tahoma"/>
            <family val="2"/>
          </rPr>
          <t>tolp2:</t>
        </r>
        <r>
          <rPr>
            <sz val="9"/>
            <color indexed="81"/>
            <rFont val="Tahoma"/>
            <family val="2"/>
          </rPr>
          <t xml:space="preserve">
Ratio decimeringshoogte waterstand en HBN kunstwerken</t>
        </r>
      </text>
    </comment>
    <comment ref="C48" authorId="0" shapeId="0" xr:uid="{00000000-0006-0000-0F00-000005000000}">
      <text>
        <r>
          <rPr>
            <b/>
            <sz val="9"/>
            <color indexed="81"/>
            <rFont val="Tahoma"/>
            <family val="2"/>
          </rPr>
          <t>tolp2:</t>
        </r>
        <r>
          <rPr>
            <sz val="9"/>
            <color indexed="81"/>
            <rFont val="Tahoma"/>
            <family val="2"/>
          </rPr>
          <t xml:space="preserve">
De uitvoerlocaties gaan om het fort Crevecoeur heen. Deze punten horen eigenlijk in een andere database (voorland of extra) thuis.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0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000-000002000000}">
      <text>
        <r>
          <rPr>
            <b/>
            <sz val="9"/>
            <color indexed="81"/>
            <rFont val="Tahoma"/>
            <family val="2"/>
          </rPr>
          <t>tolp2:</t>
        </r>
        <r>
          <rPr>
            <sz val="9"/>
            <color indexed="81"/>
            <rFont val="Tahoma"/>
            <family val="2"/>
          </rPr>
          <t xml:space="preserve">
Foutmelding bij berekening</t>
        </r>
      </text>
    </comment>
    <comment ref="BQ2" authorId="0" shapeId="0" xr:uid="{00000000-0006-0000-10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0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1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100-000002000000}">
      <text>
        <r>
          <rPr>
            <b/>
            <sz val="9"/>
            <color indexed="81"/>
            <rFont val="Tahoma"/>
            <family val="2"/>
          </rPr>
          <t>tolp2:</t>
        </r>
        <r>
          <rPr>
            <sz val="9"/>
            <color indexed="81"/>
            <rFont val="Tahoma"/>
            <family val="2"/>
          </rPr>
          <t xml:space="preserve">
Foutmelding bij berekening</t>
        </r>
      </text>
    </comment>
    <comment ref="BQ2" authorId="0" shapeId="0" xr:uid="{00000000-0006-0000-11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1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2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200-000002000000}">
      <text>
        <r>
          <rPr>
            <b/>
            <sz val="9"/>
            <color indexed="81"/>
            <rFont val="Tahoma"/>
            <family val="2"/>
          </rPr>
          <t>tolp2:</t>
        </r>
        <r>
          <rPr>
            <sz val="9"/>
            <color indexed="81"/>
            <rFont val="Tahoma"/>
            <family val="2"/>
          </rPr>
          <t xml:space="preserve">
Foutmelding bij berekening</t>
        </r>
      </text>
    </comment>
    <comment ref="BQ2" authorId="0" shapeId="0" xr:uid="{00000000-0006-0000-12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2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3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300-000002000000}">
      <text>
        <r>
          <rPr>
            <b/>
            <sz val="9"/>
            <color indexed="81"/>
            <rFont val="Tahoma"/>
            <family val="2"/>
          </rPr>
          <t>tolp2:</t>
        </r>
        <r>
          <rPr>
            <sz val="9"/>
            <color indexed="81"/>
            <rFont val="Tahoma"/>
            <family val="2"/>
          </rPr>
          <t xml:space="preserve">
Foutmelding bij berekening</t>
        </r>
      </text>
    </comment>
    <comment ref="BQ2" authorId="0" shapeId="0" xr:uid="{00000000-0006-0000-13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3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4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400-000002000000}">
      <text>
        <r>
          <rPr>
            <b/>
            <sz val="9"/>
            <color indexed="81"/>
            <rFont val="Tahoma"/>
            <family val="2"/>
          </rPr>
          <t>tolp2:</t>
        </r>
        <r>
          <rPr>
            <sz val="9"/>
            <color indexed="81"/>
            <rFont val="Tahoma"/>
            <family val="2"/>
          </rPr>
          <t xml:space="preserve">
Foutmelding bij berekening</t>
        </r>
      </text>
    </comment>
    <comment ref="BQ2" authorId="0" shapeId="0" xr:uid="{00000000-0006-0000-14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4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5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500-000002000000}">
      <text>
        <r>
          <rPr>
            <b/>
            <sz val="9"/>
            <color indexed="81"/>
            <rFont val="Tahoma"/>
            <family val="2"/>
          </rPr>
          <t>tolp2:</t>
        </r>
        <r>
          <rPr>
            <sz val="9"/>
            <color indexed="81"/>
            <rFont val="Tahoma"/>
            <family val="2"/>
          </rPr>
          <t xml:space="preserve">
Foutmelding bij berekening</t>
        </r>
      </text>
    </comment>
    <comment ref="BQ2" authorId="0" shapeId="0" xr:uid="{00000000-0006-0000-15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5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6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600-000002000000}">
      <text>
        <r>
          <rPr>
            <b/>
            <sz val="9"/>
            <color indexed="81"/>
            <rFont val="Tahoma"/>
            <family val="2"/>
          </rPr>
          <t>tolp2:</t>
        </r>
        <r>
          <rPr>
            <sz val="9"/>
            <color indexed="81"/>
            <rFont val="Tahoma"/>
            <family val="2"/>
          </rPr>
          <t xml:space="preserve">
Foutmelding bij berekening</t>
        </r>
      </text>
    </comment>
    <comment ref="BQ2" authorId="0" shapeId="0" xr:uid="{00000000-0006-0000-16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6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sharedStrings.xml><?xml version="1.0" encoding="utf-8"?>
<sst xmlns="http://schemas.openxmlformats.org/spreadsheetml/2006/main" count="44131" uniqueCount="2957">
  <si>
    <t>Locatie</t>
  </si>
  <si>
    <t>Naam</t>
  </si>
  <si>
    <t>Traject</t>
  </si>
  <si>
    <t>Id</t>
  </si>
  <si>
    <t>Type</t>
  </si>
  <si>
    <t>Onderlinge afstand</t>
  </si>
  <si>
    <t>Terugkeertijd
waterstand
[jaar]</t>
  </si>
  <si>
    <t>Terugkeertijd
HBN
[jaar]</t>
  </si>
  <si>
    <t>Y
[m RD]</t>
  </si>
  <si>
    <t>X
[m RD]</t>
  </si>
  <si>
    <t>Vorige
[m]</t>
  </si>
  <si>
    <t>Volgende
[m]</t>
  </si>
  <si>
    <t>-</t>
  </si>
  <si>
    <t>Uniek
[ja/nee]</t>
  </si>
  <si>
    <t>Waterstand</t>
  </si>
  <si>
    <t>Decimeringshoogte</t>
  </si>
  <si>
    <t>Laag</t>
  </si>
  <si>
    <t>Hoog</t>
  </si>
  <si>
    <t>Filter</t>
  </si>
  <si>
    <t>Dijknormaal</t>
  </si>
  <si>
    <t>HBN</t>
  </si>
  <si>
    <t>Faalkans-ruimte HT
[-]</t>
  </si>
  <si>
    <t>Lengte-effect factor
[-]</t>
  </si>
  <si>
    <t>bij norm</t>
  </si>
  <si>
    <t>Foutmelding bij berekening</t>
  </si>
  <si>
    <t>Opmerkingen</t>
  </si>
  <si>
    <t>Database</t>
  </si>
  <si>
    <t>Sheet</t>
  </si>
  <si>
    <t>GR2017_Bovenmaas_hoge_kades_aslocaties_v01</t>
  </si>
  <si>
    <t>224_v01</t>
  </si>
  <si>
    <t>24-1_v01</t>
  </si>
  <si>
    <t>35-1_v01</t>
  </si>
  <si>
    <t>36-4_v01</t>
  </si>
  <si>
    <t>36-5_v01</t>
  </si>
  <si>
    <t>37-1_v01</t>
  </si>
  <si>
    <t>38-2_v01</t>
  </si>
  <si>
    <t>39-1_v01</t>
  </si>
  <si>
    <t>40-2_v01</t>
  </si>
  <si>
    <t>41-3_v01</t>
  </si>
  <si>
    <t>aslocaties_v01</t>
  </si>
  <si>
    <t>AF_60m_L_24_178</t>
  </si>
  <si>
    <t>AF_60m_L_24_179</t>
  </si>
  <si>
    <t>AF_60m_L_24_180</t>
  </si>
  <si>
    <t>AF_60m_L_24_181</t>
  </si>
  <si>
    <t>AF_60m_L_24_182</t>
  </si>
  <si>
    <t>AF_60m_L_24_183</t>
  </si>
  <si>
    <t>AF_60m_L_24_184</t>
  </si>
  <si>
    <t>AF_60m_L_24_185</t>
  </si>
  <si>
    <t>AF_60m_L_24_186</t>
  </si>
  <si>
    <t>AF_60m_L_24_187</t>
  </si>
  <si>
    <t>AF_60m_L_24_188</t>
  </si>
  <si>
    <t>AF_60m_L_24_189</t>
  </si>
  <si>
    <t>AF_60m_L_24_190</t>
  </si>
  <si>
    <t>AF_60m_L_24_191</t>
  </si>
  <si>
    <t>AF_60m_L_24_192</t>
  </si>
  <si>
    <t>AF_60m_L_24_193</t>
  </si>
  <si>
    <t>AF_60m_L_24_194</t>
  </si>
  <si>
    <t>AF_60m_L_24_195</t>
  </si>
  <si>
    <t>AF_60m_L_24_196</t>
  </si>
  <si>
    <t>AF_60m_L_24_197</t>
  </si>
  <si>
    <t>AF_60m_L_24_198</t>
  </si>
  <si>
    <t>AF_60m_L_24_199</t>
  </si>
  <si>
    <t>AF_60m_L_24_200</t>
  </si>
  <si>
    <t>AF_60m_L_24_201</t>
  </si>
  <si>
    <t>AF_60m_L_24_202</t>
  </si>
  <si>
    <t>AF_60m_L_24_203</t>
  </si>
  <si>
    <t>AF_60m_L_24_204</t>
  </si>
  <si>
    <t>AF_60m_L_24_205</t>
  </si>
  <si>
    <t>AF_60m_L_24_206</t>
  </si>
  <si>
    <t>AF_60m_L_24_207</t>
  </si>
  <si>
    <t>AF_60m_L_24_208</t>
  </si>
  <si>
    <t>AF_60m_L_24_209</t>
  </si>
  <si>
    <t>AF_60m_L_24_210</t>
  </si>
  <si>
    <t>AF_60m_L_24_211</t>
  </si>
  <si>
    <t>AF_60m_L_24_212</t>
  </si>
  <si>
    <t>AF_60m_L_24_213</t>
  </si>
  <si>
    <t>AF_60m_L_24_214</t>
  </si>
  <si>
    <t>AF_60m_L_24_215</t>
  </si>
  <si>
    <t>AF_60m_L_24_216</t>
  </si>
  <si>
    <t>AF_60m_L_24_217</t>
  </si>
  <si>
    <t>AF_60m_L_24_218</t>
  </si>
  <si>
    <t>AF_60m_L_24_219</t>
  </si>
  <si>
    <t>AF_60m_L_24_220</t>
  </si>
  <si>
    <t>AF_60m_L_24_221</t>
  </si>
  <si>
    <t>AF_60m_L_24_222</t>
  </si>
  <si>
    <t>AF_60m_L_24_223</t>
  </si>
  <si>
    <t>AF_60m_L_24_224</t>
  </si>
  <si>
    <t>AF_60m_L_24_225</t>
  </si>
  <si>
    <t>AF_60m_L_24_226</t>
  </si>
  <si>
    <t>AF_60m_L_24_227</t>
  </si>
  <si>
    <t>AF_60m_L_24_228</t>
  </si>
  <si>
    <t>AF_60m_L_24_229</t>
  </si>
  <si>
    <t>AF_60m_L_24_230</t>
  </si>
  <si>
    <t>AF_60m_L_24_231</t>
  </si>
  <si>
    <t>AF_60m_L_24_232</t>
  </si>
  <si>
    <t>AF_60m_L_24_233</t>
  </si>
  <si>
    <t>AF_60m_L_24_234</t>
  </si>
  <si>
    <t>AF_60m_L_24_235</t>
  </si>
  <si>
    <t>AF_60m_L_24_236</t>
  </si>
  <si>
    <t>AF_60m_L_24_237</t>
  </si>
  <si>
    <t>AF_60m_L_24_238</t>
  </si>
  <si>
    <t>AF_60m_L_24_239</t>
  </si>
  <si>
    <t>AF_60m_L_24_240</t>
  </si>
  <si>
    <t>AF_60m_L_24_241</t>
  </si>
  <si>
    <t>AF_60m_L_24_242</t>
  </si>
  <si>
    <t>AF_60m_L_24_243</t>
  </si>
  <si>
    <t>AF_60m_L_24_244</t>
  </si>
  <si>
    <t>AF_60m_L_24_245</t>
  </si>
  <si>
    <t>AF_60m_L_24_246</t>
  </si>
  <si>
    <t>AF_60m_L_24_247</t>
  </si>
  <si>
    <t>AF_60m_L_24_248</t>
  </si>
  <si>
    <t>AF_60m_L_24_249</t>
  </si>
  <si>
    <t>AF_60m_L_24_250</t>
  </si>
  <si>
    <t>AF_60m_L_24_251</t>
  </si>
  <si>
    <t>AF_60m_L_24_252</t>
  </si>
  <si>
    <t>AF_60m_L_24_253</t>
  </si>
  <si>
    <t>AF_60m_L_24_254</t>
  </si>
  <si>
    <t>AF_60m_L_24_255</t>
  </si>
  <si>
    <t>AF_60m_L_24_256</t>
  </si>
  <si>
    <t>AF_60m_L_24_257</t>
  </si>
  <si>
    <t>AF_60m_L_24_258</t>
  </si>
  <si>
    <t>AF_60m_L_24_259</t>
  </si>
  <si>
    <t>AF_60m_L_24_260</t>
  </si>
  <si>
    <t>AF_60m_L_24_261</t>
  </si>
  <si>
    <t>AF_60m_L_24_262</t>
  </si>
  <si>
    <t>AF_60m_L_24_263</t>
  </si>
  <si>
    <t>AF_60m_L_24_264</t>
  </si>
  <si>
    <t>AF_60m_L_24_265</t>
  </si>
  <si>
    <t>AF_60m_L_24_266</t>
  </si>
  <si>
    <t>AF_60m_L_24_267</t>
  </si>
  <si>
    <t>AF_60m_L_24_268</t>
  </si>
  <si>
    <t>AF_60m_L_24_269</t>
  </si>
  <si>
    <t>AF_60m_L_24_270</t>
  </si>
  <si>
    <t>AF_60m_L_24_271</t>
  </si>
  <si>
    <t>AF_60m_L_24_272</t>
  </si>
  <si>
    <t>AF_60m_L_24_273</t>
  </si>
  <si>
    <t>AF_60m_L_24_274</t>
  </si>
  <si>
    <t>AF_60m_L_24_275</t>
  </si>
  <si>
    <t>AF_60m_L_24_276</t>
  </si>
  <si>
    <t>AF_60m_L_24_277</t>
  </si>
  <si>
    <t>AF_60m_L_24_278</t>
  </si>
  <si>
    <t>AF_60m_L_24_279</t>
  </si>
  <si>
    <t>AF_60m_L_24_280</t>
  </si>
  <si>
    <t>AF_60m_L_24_281</t>
  </si>
  <si>
    <t>AF_60m_L_24_282</t>
  </si>
  <si>
    <t>AF_60m_L_24_283</t>
  </si>
  <si>
    <t>AF_60m_L_24_285</t>
  </si>
  <si>
    <t>AF_60m_L_24_286</t>
  </si>
  <si>
    <t>AF_60m_L_24_287</t>
  </si>
  <si>
    <t>AF_60m_L_24_288</t>
  </si>
  <si>
    <t>AF_60m_L_24_289</t>
  </si>
  <si>
    <t>AF_60m_L_24_290</t>
  </si>
  <si>
    <t>AF_60m_L_24_291</t>
  </si>
  <si>
    <t>AF_60m_L_24_292</t>
  </si>
  <si>
    <t>AF_60m_L_24_293</t>
  </si>
  <si>
    <t>AF_60m_L_24_294</t>
  </si>
  <si>
    <t>AF_60m_L_24_295</t>
  </si>
  <si>
    <t>AF_60m_L_24_296</t>
  </si>
  <si>
    <t>AF_60m_L_24_297</t>
  </si>
  <si>
    <t>AF_60m_L_24_298</t>
  </si>
  <si>
    <t>AF_60m_L_24_299</t>
  </si>
  <si>
    <t>AF_60m_L_24_300</t>
  </si>
  <si>
    <t>AF_60m_L_24_301</t>
  </si>
  <si>
    <t>AF_60m_L_24_302</t>
  </si>
  <si>
    <t>AF_60m_L_24_303</t>
  </si>
  <si>
    <t>AF_60m_L_24_304</t>
  </si>
  <si>
    <t>AF_60m_L_24_305</t>
  </si>
  <si>
    <t>AF_60m_L_24_306</t>
  </si>
  <si>
    <t>AF_60m_L_24_307</t>
  </si>
  <si>
    <t>AF_60m_L_24_308</t>
  </si>
  <si>
    <t>AF_60m_L_24_309</t>
  </si>
  <si>
    <t>AF_60m_L_24_310</t>
  </si>
  <si>
    <t>AF_60m_L_24_311</t>
  </si>
  <si>
    <t>AF_60m_L_24_312</t>
  </si>
  <si>
    <t>AF_60m_L_24_313</t>
  </si>
  <si>
    <t>AF_60m_L_24_314</t>
  </si>
  <si>
    <t>AF_60m_L_24_315</t>
  </si>
  <si>
    <t>AF_60m_L_24_316</t>
  </si>
  <si>
    <t>AF_60m_L_37_16</t>
  </si>
  <si>
    <t>AF_60m_L_37_17</t>
  </si>
  <si>
    <t>AF_60m_L_37_18</t>
  </si>
  <si>
    <t>AF_60m_L_37_19</t>
  </si>
  <si>
    <t>AF_60m_L_37_20</t>
  </si>
  <si>
    <t>AF_60m_L_37_21</t>
  </si>
  <si>
    <t>AF_60m_L_37_22</t>
  </si>
  <si>
    <t>AF_60m_L_37_23</t>
  </si>
  <si>
    <t>AF_60m_L_37_24</t>
  </si>
  <si>
    <t>AF_60m_L_37_25</t>
  </si>
  <si>
    <t>AF_60m_L_37_26</t>
  </si>
  <si>
    <t>AF_60m_L_37_27</t>
  </si>
  <si>
    <t>AF_60m_L_37_28</t>
  </si>
  <si>
    <t>AF_60m_L_37_29</t>
  </si>
  <si>
    <t>AF_60m_L_37_30</t>
  </si>
  <si>
    <t>AF_60m_L_37_31</t>
  </si>
  <si>
    <t>AF_60m_L_37_32</t>
  </si>
  <si>
    <t>AF_60m_L_37_33</t>
  </si>
  <si>
    <t>AF_60m_L_37_34</t>
  </si>
  <si>
    <t>AF_60m_L_37_35</t>
  </si>
  <si>
    <t>AF_60m_L_37_36</t>
  </si>
  <si>
    <t>AF_60m_L_37_37</t>
  </si>
  <si>
    <t>AF_60m_L_37_38</t>
  </si>
  <si>
    <t>AF_60m_L_37_39</t>
  </si>
  <si>
    <t>AF_60m_L_37_40</t>
  </si>
  <si>
    <t>AF_60m_L_37_41</t>
  </si>
  <si>
    <t>AF_60m_L_37_42</t>
  </si>
  <si>
    <t>AF_60m_L_37_43</t>
  </si>
  <si>
    <t>AF_60m_L_37_44</t>
  </si>
  <si>
    <t>AF_60m_L_37_45</t>
  </si>
  <si>
    <t>AF_60m_L_37_46</t>
  </si>
  <si>
    <t>AF_60m_R_37_52</t>
  </si>
  <si>
    <t>AF_60m_R_37_53</t>
  </si>
  <si>
    <t>AF_60m_R_37_54</t>
  </si>
  <si>
    <t>AF_60m_R_37_55</t>
  </si>
  <si>
    <t>AF_60m_R_38_206</t>
  </si>
  <si>
    <t>AF_60m_R_38_207</t>
  </si>
  <si>
    <t>AF_60m_R_38_208</t>
  </si>
  <si>
    <t>AF_60m_R_38_209</t>
  </si>
  <si>
    <t>AF_60m_R_38_210</t>
  </si>
  <si>
    <t>AF_60m_R_38_211</t>
  </si>
  <si>
    <t>AF_60m_R_38_212</t>
  </si>
  <si>
    <t>AF_60m_R_38_213</t>
  </si>
  <si>
    <t>AF_60m_R_38_214</t>
  </si>
  <si>
    <t>AF_60m_R_38_215</t>
  </si>
  <si>
    <t>AF_60m_R_38_216</t>
  </si>
  <si>
    <t>AF_60m_R_38_217</t>
  </si>
  <si>
    <t>AF_60m_R_38_218</t>
  </si>
  <si>
    <t>AF_60m_R_38_219</t>
  </si>
  <si>
    <t>AF_60m_R_38_220</t>
  </si>
  <si>
    <t>AF_60m_R_38_221</t>
  </si>
  <si>
    <t>AF_60m_R_38_222</t>
  </si>
  <si>
    <t>AF_60m_R_38_223</t>
  </si>
  <si>
    <t>AF_60m_R_38_224</t>
  </si>
  <si>
    <t>AF_60m_R_38_225</t>
  </si>
  <si>
    <t>AF_60m_R_38_226</t>
  </si>
  <si>
    <t>AF_60m_R_38_227</t>
  </si>
  <si>
    <t>AF_60m_R_38_228</t>
  </si>
  <si>
    <t>AF_60m_R_38_229</t>
  </si>
  <si>
    <t>AF_60m_R_38_230</t>
  </si>
  <si>
    <t>AF_60m_R_38_231</t>
  </si>
  <si>
    <t>AF_60m_R_38_232</t>
  </si>
  <si>
    <t>AF_60m_R_38_233</t>
  </si>
  <si>
    <t>AF_60m_R_38_234</t>
  </si>
  <si>
    <t>AF_60m_R_38_235</t>
  </si>
  <si>
    <t>AF_60m_R_38_236</t>
  </si>
  <si>
    <t>AF_60m_R_38_237</t>
  </si>
  <si>
    <t>AF_60m_R_38_238</t>
  </si>
  <si>
    <t>AF_60m_R_38_239</t>
  </si>
  <si>
    <t>AF_60m_R_38_240</t>
  </si>
  <si>
    <t>AF_60m_R_38_241</t>
  </si>
  <si>
    <t>AF_60m_R_38_242</t>
  </si>
  <si>
    <t>AF_60m_R_38_243</t>
  </si>
  <si>
    <t>AF_60m_R_38_244</t>
  </si>
  <si>
    <t>AF_60m_R_38_245</t>
  </si>
  <si>
    <t>AF_60m_R_38_246</t>
  </si>
  <si>
    <t>AF_60m_R_38_247</t>
  </si>
  <si>
    <t>AF_60m_R_38_248</t>
  </si>
  <si>
    <t>AF_60m_R_38_249</t>
  </si>
  <si>
    <t>AF_60m_R_38_250</t>
  </si>
  <si>
    <t>AF_60m_R_38_251</t>
  </si>
  <si>
    <t>AF_60m_R_38_252</t>
  </si>
  <si>
    <t>AF_60m_R_38_253</t>
  </si>
  <si>
    <t>AF_60m_R_38_254</t>
  </si>
  <si>
    <t>AF_60m_R_38_255</t>
  </si>
  <si>
    <t>AF_60m_R_38_256</t>
  </si>
  <si>
    <t>AF_60m_R_38_257</t>
  </si>
  <si>
    <t>AF_60m_R_38_258</t>
  </si>
  <si>
    <t>AF_60m_R_38_259</t>
  </si>
  <si>
    <t>AF_60m_R_38_260</t>
  </si>
  <si>
    <t>AF_60m_R_38_261</t>
  </si>
  <si>
    <t>AF_60m_R_38_262</t>
  </si>
  <si>
    <t>AF_60m_R_38_263</t>
  </si>
  <si>
    <t>AF_60m_R_38_264</t>
  </si>
  <si>
    <t>AF_60m_R_38_265</t>
  </si>
  <si>
    <t>AF_60m_R_38_266</t>
  </si>
  <si>
    <t>AF_60m_R_38_267</t>
  </si>
  <si>
    <t>AF_60m_R_38_268</t>
  </si>
  <si>
    <t>AF_60m_R_38_269</t>
  </si>
  <si>
    <t>AF_60m_R_38_270</t>
  </si>
  <si>
    <t>AF_60m_R_38_271</t>
  </si>
  <si>
    <t>AF_60m_R_38_272</t>
  </si>
  <si>
    <t>AF_60m_R_38_273</t>
  </si>
  <si>
    <t>AF_60m_R_38_274</t>
  </si>
  <si>
    <t>AF_60m_R_38_275</t>
  </si>
  <si>
    <t>AF_60m_R_38_276</t>
  </si>
  <si>
    <t>AF_60m_R_38_277</t>
  </si>
  <si>
    <t>AF_60m_R_38_278</t>
  </si>
  <si>
    <t>AF_60m_R_38_279</t>
  </si>
  <si>
    <t>AF_60m_R_38_280</t>
  </si>
  <si>
    <t>AF_60m_R_38_281</t>
  </si>
  <si>
    <t>AF_60m_R_38_282</t>
  </si>
  <si>
    <t>AF_60m_R_38_283</t>
  </si>
  <si>
    <t>AF_60m_R_38_284</t>
  </si>
  <si>
    <t>AF_60m_R_38_285</t>
  </si>
  <si>
    <t>AF_60m_R_38_286</t>
  </si>
  <si>
    <t>AF_60m_R_38_287</t>
  </si>
  <si>
    <t>AF_60m_R_38_288</t>
  </si>
  <si>
    <t>AF_60m_R_38_289</t>
  </si>
  <si>
    <t>AF_60m_R_38_290</t>
  </si>
  <si>
    <t>AF_60m_R_38_291</t>
  </si>
  <si>
    <t>AF_60m_R_38_292</t>
  </si>
  <si>
    <t>AF_60m_R_38_293</t>
  </si>
  <si>
    <t>AF_60m_R_38_294</t>
  </si>
  <si>
    <t>AF_60m_R_38_295</t>
  </si>
  <si>
    <t>AF_60m_R_38_296</t>
  </si>
  <si>
    <t>AF_60m_R_38_297</t>
  </si>
  <si>
    <t>AF_60m_R_38_298</t>
  </si>
  <si>
    <t>AF_60m_R_38_299</t>
  </si>
  <si>
    <t>AF_60m_R_38_300</t>
  </si>
  <si>
    <t>AF_60m_R_38_301</t>
  </si>
  <si>
    <t>AF_60m_R_38_302</t>
  </si>
  <si>
    <t>AF_60m_R_38_303</t>
  </si>
  <si>
    <t>AF_60m_R_38_304</t>
  </si>
  <si>
    <t>AF_60m_R_38_305</t>
  </si>
  <si>
    <t>AF_60m_R_38_306</t>
  </si>
  <si>
    <t>AF_60m_R_38_307</t>
  </si>
  <si>
    <t>AF_60m_R_38_308</t>
  </si>
  <si>
    <t>AF_60m_R_38_309</t>
  </si>
  <si>
    <t>AF_60m_R_38_310</t>
  </si>
  <si>
    <t>AF_60m_R_38_311</t>
  </si>
  <si>
    <t>AF_60m_R_38_312</t>
  </si>
  <si>
    <t>AF_60m_R_38_313</t>
  </si>
  <si>
    <t>AF_60m_R_38_314</t>
  </si>
  <si>
    <t>AF_60m_R_38_315</t>
  </si>
  <si>
    <t>AF_60m_R_38_316</t>
  </si>
  <si>
    <t>AF_60m_R_38_317</t>
  </si>
  <si>
    <t>AF_60m_R_38_318</t>
  </si>
  <si>
    <t>AF_60m_R_38_319</t>
  </si>
  <si>
    <t>AF_60m_R_38_320</t>
  </si>
  <si>
    <t>AF_60m_R_38_321</t>
  </si>
  <si>
    <t>AF_60m_R_38_322</t>
  </si>
  <si>
    <t>AF_60m_R_38_323</t>
  </si>
  <si>
    <t>AF_60m_R_38_324</t>
  </si>
  <si>
    <t>AF_60m_R_38_325</t>
  </si>
  <si>
    <t>AF_60m_R_38_326</t>
  </si>
  <si>
    <t>AF_60m_R_38_327</t>
  </si>
  <si>
    <t>AF_60m_R_38_328</t>
  </si>
  <si>
    <t>AF_60m_R_38_329</t>
  </si>
  <si>
    <t>AF_60m_R_38_330</t>
  </si>
  <si>
    <t>AF_60m_R_38_331</t>
  </si>
  <si>
    <t>AF_60m_R_38_332</t>
  </si>
  <si>
    <t>AF_60m_R_38_333</t>
  </si>
  <si>
    <t>AF_60m_R_38_334</t>
  </si>
  <si>
    <t>AF_60m_R_38_335</t>
  </si>
  <si>
    <t>AF_60m_R_38_336</t>
  </si>
  <si>
    <t>AF_60m_R_38_337</t>
  </si>
  <si>
    <t>AF_60m_R_38_338</t>
  </si>
  <si>
    <t>AF_60m_R_38_339</t>
  </si>
  <si>
    <t>AF_60m_R_38_340</t>
  </si>
  <si>
    <t>AF_60m_R_38_341</t>
  </si>
  <si>
    <t>AF_60m_R_38_342</t>
  </si>
  <si>
    <t>AF_60m_R_38_343</t>
  </si>
  <si>
    <t>AF_60m_R_38_344</t>
  </si>
  <si>
    <t>AF_60m_R_38_345</t>
  </si>
  <si>
    <t>AF_60m_R_38_346</t>
  </si>
  <si>
    <t>AF_60m_R_38_347</t>
  </si>
  <si>
    <t>AF_60m_R_38_348</t>
  </si>
  <si>
    <t>AF_60m_R_38_349</t>
  </si>
  <si>
    <t>AF_60m_R_38_350</t>
  </si>
  <si>
    <t>AF_60m_R_38_351</t>
  </si>
  <si>
    <t>AF_60m_R_38_352</t>
  </si>
  <si>
    <t>AF_60m_R_38_353</t>
  </si>
  <si>
    <t>AF_60m_R_38_354</t>
  </si>
  <si>
    <t>AF_60m_R_38_355</t>
  </si>
  <si>
    <t>AF_60m_R_38_356</t>
  </si>
  <si>
    <t>AF_60m_R_38_357</t>
  </si>
  <si>
    <t>AF_60m_R_38_358</t>
  </si>
  <si>
    <t>AF_60m_R_38_359</t>
  </si>
  <si>
    <t>Loc_Naam</t>
  </si>
  <si>
    <t>Nummer</t>
  </si>
  <si>
    <t>24-1</t>
  </si>
  <si>
    <t>35-1</t>
  </si>
  <si>
    <t>36-4</t>
  </si>
  <si>
    <t>38-2</t>
  </si>
  <si>
    <t>36-5</t>
  </si>
  <si>
    <t>37-1</t>
  </si>
  <si>
    <t>39-1</t>
  </si>
  <si>
    <t>40-2</t>
  </si>
  <si>
    <t>Kunstwerk HBN</t>
  </si>
  <si>
    <t>Golfhoogte</t>
  </si>
  <si>
    <t>Golfperiode</t>
  </si>
  <si>
    <t>Gecorrigeerde naam</t>
  </si>
  <si>
    <t>Volgnummer</t>
  </si>
  <si>
    <t>Controle juistheid</t>
  </si>
  <si>
    <t>omschrijving</t>
  </si>
  <si>
    <t>2a</t>
  </si>
  <si>
    <t>Ratio decimeringshoogte waterstand en HBN dijk is voldoende hoog</t>
  </si>
  <si>
    <t>2b</t>
  </si>
  <si>
    <t>Ratio decimeringshoogte waterstand en HBN kunstwerk is voldoende hoog</t>
  </si>
  <si>
    <t>3a</t>
  </si>
  <si>
    <t>Verschil in lage decimeringshoogte (0,1x -&gt; 1x norm) van de aslocatie komt voldoende overeen met de decimeringshoogte van de oeverlocatie</t>
  </si>
  <si>
    <t>3b</t>
  </si>
  <si>
    <t>Verschil in hoge decimeringshoogte (1x -&gt; 10x norm) van de aslocatie komt voldoende overeen met de decimeringshoogte van de oeverlocatie</t>
  </si>
  <si>
    <t>4a</t>
  </si>
  <si>
    <t>Verschil (absolute waarde) in waterstand tussen aslocatie en oeverlocatie bij 0,1x norm</t>
  </si>
  <si>
    <t>4b</t>
  </si>
  <si>
    <t>Verschil (absolute waarde) in waterstand tussen aslocatie en oeverlocatie bij norm</t>
  </si>
  <si>
    <t>4c</t>
  </si>
  <si>
    <t>Verschil (absolute waarde) in waterstand tussen aslocatie en oeverlocatie bij 10x norm</t>
  </si>
  <si>
    <t>Plausibiliteitstoets</t>
  </si>
  <si>
    <t>Verdacht</t>
  </si>
  <si>
    <t>Eén buurlocatie met afwijkende waarden voor minstens een van de volgende parameters: waterstand, golfhoogte, golfperiode</t>
  </si>
  <si>
    <t>Foutief</t>
  </si>
  <si>
    <t>Twee buurlocaties met afwijkende waarden voor minstens een van de volgende parameters: waterstand, golfhoogte, golfperiode</t>
  </si>
  <si>
    <t>Juistheid</t>
  </si>
  <si>
    <t>Combinatie juistheid en plausibiliteit</t>
  </si>
  <si>
    <t>Totaal</t>
  </si>
  <si>
    <t>Totaal filter 3 en 4</t>
  </si>
  <si>
    <t>Opmerking</t>
  </si>
  <si>
    <t>Aslocatie</t>
  </si>
  <si>
    <t>NEAR_DIST</t>
  </si>
  <si>
    <t>Plausibiliteit op waarden</t>
  </si>
  <si>
    <t>Filter 1</t>
  </si>
  <si>
    <t>Filter 2a</t>
  </si>
  <si>
    <t>Filter 2b</t>
  </si>
  <si>
    <t>D_laag_as</t>
  </si>
  <si>
    <t>D_hoog_as</t>
  </si>
  <si>
    <t>Vergelijking D_laag</t>
  </si>
  <si>
    <t>Vergelijking D_hoog</t>
  </si>
  <si>
    <t>Vergelijking waterstand 10</t>
  </si>
  <si>
    <t>Vergelijking waterstand norm</t>
  </si>
  <si>
    <t>Vergelijking waterstand 0,1</t>
  </si>
  <si>
    <t>Waterstand - max</t>
  </si>
  <si>
    <t>HBN - std</t>
  </si>
  <si>
    <t>HBN - kunstwerk</t>
  </si>
  <si>
    <t>Golfhoogte - min</t>
  </si>
  <si>
    <t>standaard dev als valide</t>
  </si>
  <si>
    <t>Std - grens</t>
  </si>
  <si>
    <t>Harde grens</t>
  </si>
  <si>
    <t>Golfperiode - min</t>
  </si>
  <si>
    <t>Golfperiode - max</t>
  </si>
  <si>
    <t>Stijlheid (hoogte/periode)</t>
  </si>
  <si>
    <t>HBN - kunst</t>
  </si>
  <si>
    <t>H_s</t>
  </si>
  <si>
    <t>T_p</t>
  </si>
  <si>
    <t>Onbetrouwbare buren</t>
  </si>
  <si>
    <t>Aslocaties</t>
  </si>
  <si>
    <t>Database N3 is geheel binnendijks gelegen. Voor deze locaties zijn alleen waterstanden berekend.</t>
  </si>
  <si>
    <t>Controle op juistheid</t>
  </si>
  <si>
    <t>Controle op plausibiliteit</t>
  </si>
  <si>
    <t>MA_1_224_vk_00001</t>
  </si>
  <si>
    <t>MA_1_224_vk_00360</t>
  </si>
  <si>
    <t>MA_1_224_vk_00361</t>
  </si>
  <si>
    <t>MA_1_224_vk_00362</t>
  </si>
  <si>
    <t>MA_1_224_vk_00363</t>
  </si>
  <si>
    <t>MA_1_224_vk_00364</t>
  </si>
  <si>
    <t>MA_1_224_vk_00365</t>
  </si>
  <si>
    <t>MA_1_224_vk_00367</t>
  </si>
  <si>
    <t>MA_1_224_vk_00368</t>
  </si>
  <si>
    <t>MA_1_224_vk_00370</t>
  </si>
  <si>
    <t>MA_1_224_vk_00371</t>
  </si>
  <si>
    <t>MA_1_224_vk_00372</t>
  </si>
  <si>
    <t>MA_1_224_vk_00373</t>
  </si>
  <si>
    <t>WA_1_224_vk_00007</t>
  </si>
  <si>
    <t>WA_1_224_vk_00008</t>
  </si>
  <si>
    <t>WA_1_224_vk_00009</t>
  </si>
  <si>
    <t>AM_EX_L_34-a_1</t>
  </si>
  <si>
    <t>aslocaties</t>
  </si>
  <si>
    <t>AM_EX_L_34-a_19</t>
  </si>
  <si>
    <t>AM_EX_L_34-a_20</t>
  </si>
  <si>
    <t>AM_EX_L_34-a_21</t>
  </si>
  <si>
    <t>AM_EX_L_34-a_22</t>
  </si>
  <si>
    <t>AM_EX_L_34-a_23</t>
  </si>
  <si>
    <t>AM_EX_L_34-a_24</t>
  </si>
  <si>
    <t>AM_EX_L_34-a_25</t>
  </si>
  <si>
    <t>AM_EX_L_34-a_26</t>
  </si>
  <si>
    <t>AM_EX_L_34-a_27</t>
  </si>
  <si>
    <t>AM_EX_L_34-a_28</t>
  </si>
  <si>
    <t>AM_EX_L_34-a_29</t>
  </si>
  <si>
    <t>AM_EX_L_34-a_30</t>
  </si>
  <si>
    <t>AM_EX_L_34-a_31</t>
  </si>
  <si>
    <t>AM_EX_L_34-a_32</t>
  </si>
  <si>
    <t>AM_EX_L_34-a_33</t>
  </si>
  <si>
    <t>AM_EX_L_34_18</t>
  </si>
  <si>
    <t>AM_EX_L_34_19</t>
  </si>
  <si>
    <t>AM_EX_L_34_20</t>
  </si>
  <si>
    <t>AM_EX_L_34_21</t>
  </si>
  <si>
    <t>AM_EX_L_34_22</t>
  </si>
  <si>
    <t>AM_EX_L_34_23</t>
  </si>
  <si>
    <t>AM_EX_L_34_24</t>
  </si>
  <si>
    <t>AM_EX_L_34_25</t>
  </si>
  <si>
    <t>AM_EX_L_35_14</t>
  </si>
  <si>
    <t>AM_EX_L_35_15</t>
  </si>
  <si>
    <t>AM_EX_L_35_16</t>
  </si>
  <si>
    <t>AM_EX_L_35_17</t>
  </si>
  <si>
    <t>AM_EX_R_23_28</t>
  </si>
  <si>
    <t>AM_EX_R_23_29</t>
  </si>
  <si>
    <t>AM_EX_R_23_30</t>
  </si>
  <si>
    <t>AM_EX_R_23_31</t>
  </si>
  <si>
    <t>AM_EX_R_23_32</t>
  </si>
  <si>
    <t>AM_EX_R_23_33</t>
  </si>
  <si>
    <t>AM_EX_R_23_34</t>
  </si>
  <si>
    <t>AM_EX_R_23_35</t>
  </si>
  <si>
    <t>AM_EX_R_23_36</t>
  </si>
  <si>
    <t>AM_EX_R_23_37</t>
  </si>
  <si>
    <t>AM_EX_R_23_38</t>
  </si>
  <si>
    <t>AM_EX_R_23_39</t>
  </si>
  <si>
    <t>AM_EX_R_23_40</t>
  </si>
  <si>
    <t>AM_EX_R_23_41</t>
  </si>
  <si>
    <t>AM_EX_R_23_42</t>
  </si>
  <si>
    <t>AM_EX_R_23_43</t>
  </si>
  <si>
    <t>AM_EX_R_23_44</t>
  </si>
  <si>
    <t>AM_EX_R_23_45</t>
  </si>
  <si>
    <t>AM_EX_R_23_46</t>
  </si>
  <si>
    <t>AM_EX_R_23_47</t>
  </si>
  <si>
    <t>AM_EX_R_23_48</t>
  </si>
  <si>
    <t>AM_EX_R_23_49</t>
  </si>
  <si>
    <t>AM_EX_R_23_50</t>
  </si>
  <si>
    <t>AM_EX_R_23_51</t>
  </si>
  <si>
    <t>AM_EX_R_23_52</t>
  </si>
  <si>
    <t>AM_EX_R_23_53</t>
  </si>
  <si>
    <t>AM_EX_R_23_54</t>
  </si>
  <si>
    <t>AM_EX_R_23_55</t>
  </si>
  <si>
    <t>AM_EX_R_23_56</t>
  </si>
  <si>
    <t>AM_EX_R_23_57</t>
  </si>
  <si>
    <t>AM_EX_R_23_58</t>
  </si>
  <si>
    <t>AM_EX_R_23_59</t>
  </si>
  <si>
    <t>AM_EX_R_23_60</t>
  </si>
  <si>
    <t>AM_EX_R_23_72</t>
  </si>
  <si>
    <t>AM_EX_R_23_73</t>
  </si>
  <si>
    <t>AM_EX_R_23_74</t>
  </si>
  <si>
    <t>AM_EX_R_23_75</t>
  </si>
  <si>
    <t>AM_EX_R_23_76</t>
  </si>
  <si>
    <t>AM_EX_R_24_1</t>
  </si>
  <si>
    <t>AM_EX_R_24_10</t>
  </si>
  <si>
    <t>AM_EX_R_24_11</t>
  </si>
  <si>
    <t>AM_EX_R_24_12</t>
  </si>
  <si>
    <t>AM_EX_R_24_13</t>
  </si>
  <si>
    <t>AM_EX_R_24_14</t>
  </si>
  <si>
    <t>AM_EX_R_24_15</t>
  </si>
  <si>
    <t>AM_EX_R_24_16</t>
  </si>
  <si>
    <t>AM_EX_R_24_17</t>
  </si>
  <si>
    <t>AM_EX_R_24_18</t>
  </si>
  <si>
    <t>AM_EX_R_24_19</t>
  </si>
  <si>
    <t>AM_EX_R_24_2</t>
  </si>
  <si>
    <t>AM_EX_R_24_20</t>
  </si>
  <si>
    <t>AM_EX_R_24_21</t>
  </si>
  <si>
    <t>AM_EX_R_24_22</t>
  </si>
  <si>
    <t>AM_EX_R_24_23</t>
  </si>
  <si>
    <t>AM_EX_R_24_24</t>
  </si>
  <si>
    <t>AM_EX_R_24_3</t>
  </si>
  <si>
    <t>AM_EX_R_24_4</t>
  </si>
  <si>
    <t>AM_EX_R_24_5</t>
  </si>
  <si>
    <t>AM_EX_R_24_6</t>
  </si>
  <si>
    <t>AM_EX_R_24_7</t>
  </si>
  <si>
    <t>AM_EX_R_24_8</t>
  </si>
  <si>
    <t>AM_EX_R_24_9</t>
  </si>
  <si>
    <t>AM_EX_R_34-a_10</t>
  </si>
  <si>
    <t>AM_EX_R_34-a_11</t>
  </si>
  <si>
    <t>AM_EX_R_34-a_12</t>
  </si>
  <si>
    <t>AM_EX_R_34-a_13</t>
  </si>
  <si>
    <t>AM_EX_R_34-a_14</t>
  </si>
  <si>
    <t>AM_EX_R_34-a_15</t>
  </si>
  <si>
    <t>AM_EX_R_34-a_16</t>
  </si>
  <si>
    <t>AM_EX_R_34-a_17</t>
  </si>
  <si>
    <t>AM_EX_R_34-a_18</t>
  </si>
  <si>
    <t>AM_EX_R_34-a_2</t>
  </si>
  <si>
    <t>AM_EX_R_34-a_3</t>
  </si>
  <si>
    <t>AM_EX_R_34-a_4</t>
  </si>
  <si>
    <t>AM_EX_R_34-a_5</t>
  </si>
  <si>
    <t>AM_EX_R_34-a_6</t>
  </si>
  <si>
    <t>AM_EX_R_34-a_7</t>
  </si>
  <si>
    <t>AM_EX_R_34-a_8</t>
  </si>
  <si>
    <t>AM_EX_R_34-a_9</t>
  </si>
  <si>
    <t>AM_EX_R_35_1</t>
  </si>
  <si>
    <t>AM_EX_R_35_10</t>
  </si>
  <si>
    <t>AM_EX_R_35_11</t>
  </si>
  <si>
    <t>AM_EX_R_35_12</t>
  </si>
  <si>
    <t>AM_EX_R_35_13</t>
  </si>
  <si>
    <t>AM_EX_R_35_2</t>
  </si>
  <si>
    <t>AM_EX_R_35_3</t>
  </si>
  <si>
    <t>AM_EX_R_35_4</t>
  </si>
  <si>
    <t>AM_EX_R_35_5</t>
  </si>
  <si>
    <t>AM_EX_R_35_6</t>
  </si>
  <si>
    <t>AM_EX_R_35_7</t>
  </si>
  <si>
    <t>AM_EX_R_35_8</t>
  </si>
  <si>
    <t>AM_EX_R_35_9</t>
  </si>
  <si>
    <t>afma229</t>
  </si>
  <si>
    <t>afma230</t>
  </si>
  <si>
    <t>afma231</t>
  </si>
  <si>
    <t>afma232</t>
  </si>
  <si>
    <t>afma233</t>
  </si>
  <si>
    <t>afma234</t>
  </si>
  <si>
    <t>afma235</t>
  </si>
  <si>
    <t>afma236</t>
  </si>
  <si>
    <t>afma237</t>
  </si>
  <si>
    <t>afma238</t>
  </si>
  <si>
    <t>afma239</t>
  </si>
  <si>
    <t>afma240</t>
  </si>
  <si>
    <t>afma241</t>
  </si>
  <si>
    <t>afma242</t>
  </si>
  <si>
    <t>amer252</t>
  </si>
  <si>
    <t>amer253</t>
  </si>
  <si>
    <t>amer254</t>
  </si>
  <si>
    <t>amer255</t>
  </si>
  <si>
    <t>amer256</t>
  </si>
  <si>
    <t>amer257</t>
  </si>
  <si>
    <t>amer258</t>
  </si>
  <si>
    <t>bema231</t>
  </si>
  <si>
    <t>bema232</t>
  </si>
  <si>
    <t>bema233</t>
  </si>
  <si>
    <t>bema234</t>
  </si>
  <si>
    <t>bema235</t>
  </si>
  <si>
    <t>bema236</t>
  </si>
  <si>
    <t>bema237</t>
  </si>
  <si>
    <t>bema238</t>
  </si>
  <si>
    <t>bema239</t>
  </si>
  <si>
    <t>bema240</t>
  </si>
  <si>
    <t>bema241</t>
  </si>
  <si>
    <t>bema242</t>
  </si>
  <si>
    <t>bema243</t>
  </si>
  <si>
    <t>bema244</t>
  </si>
  <si>
    <t>bema245</t>
  </si>
  <si>
    <t>bema246</t>
  </si>
  <si>
    <t>bema247</t>
  </si>
  <si>
    <t>bema248</t>
  </si>
  <si>
    <t>bema249</t>
  </si>
  <si>
    <t>bema250</t>
  </si>
  <si>
    <t>bema251</t>
  </si>
  <si>
    <t>heka231</t>
  </si>
  <si>
    <t>heka232</t>
  </si>
  <si>
    <t>maas202</t>
  </si>
  <si>
    <t>maas203</t>
  </si>
  <si>
    <t>maas204</t>
  </si>
  <si>
    <t>maas205</t>
  </si>
  <si>
    <t>maas206</t>
  </si>
  <si>
    <t>maas207</t>
  </si>
  <si>
    <t>maas208</t>
  </si>
  <si>
    <t>maas209</t>
  </si>
  <si>
    <t>maas210</t>
  </si>
  <si>
    <t>maas211</t>
  </si>
  <si>
    <t>maas212</t>
  </si>
  <si>
    <t>maas213</t>
  </si>
  <si>
    <t>maas214</t>
  </si>
  <si>
    <t>maas215</t>
  </si>
  <si>
    <t>maas216</t>
  </si>
  <si>
    <t>maas217</t>
  </si>
  <si>
    <t>maas218</t>
  </si>
  <si>
    <t>maas219</t>
  </si>
  <si>
    <t>maas220</t>
  </si>
  <si>
    <t>maas221</t>
  </si>
  <si>
    <t>maas222</t>
  </si>
  <si>
    <t>maas223</t>
  </si>
  <si>
    <t>maas224</t>
  </si>
  <si>
    <t>maas225</t>
  </si>
  <si>
    <t>maas226</t>
  </si>
  <si>
    <t>maas227</t>
  </si>
  <si>
    <t>maas228</t>
  </si>
  <si>
    <t>maas229</t>
  </si>
  <si>
    <t>maas230</t>
  </si>
  <si>
    <t>AM_1_vl01_00001</t>
  </si>
  <si>
    <t>AM_1_vl01_00004</t>
  </si>
  <si>
    <t>AM_1_vl01_00005</t>
  </si>
  <si>
    <t>AM_1_vl01_00006</t>
  </si>
  <si>
    <t>AM_1_vl01_00007</t>
  </si>
  <si>
    <t>AM_1_vl01_00008</t>
  </si>
  <si>
    <t>AM_1_vl01_00009</t>
  </si>
  <si>
    <t>AM_1_vl01_00010</t>
  </si>
  <si>
    <t>AM_1_vl01_00011</t>
  </si>
  <si>
    <t>AM_1_vl01_00012</t>
  </si>
  <si>
    <t>AM_1_vl01_00013</t>
  </si>
  <si>
    <t>AM_1_vl01_00014</t>
  </si>
  <si>
    <t>AM_1_vl01_00015</t>
  </si>
  <si>
    <t>AM_1_vl01_00016</t>
  </si>
  <si>
    <t>AM_1_vl01_00017</t>
  </si>
  <si>
    <t>AM_1_vl01_00018</t>
  </si>
  <si>
    <t>AM_1_vl01_00019</t>
  </si>
  <si>
    <t>AM_1_vl01_00020</t>
  </si>
  <si>
    <t>AM_1_vl01_00021</t>
  </si>
  <si>
    <t>AM_1_vl01_00022</t>
  </si>
  <si>
    <t>AM_1_vl01_00023</t>
  </si>
  <si>
    <t>AM_1_vl01_00024</t>
  </si>
  <si>
    <t>AM_1_vl01_00025</t>
  </si>
  <si>
    <t>AM_1_vl01_00026</t>
  </si>
  <si>
    <t>AM_1_vl01_00027</t>
  </si>
  <si>
    <t>AM_1_vl01_00028</t>
  </si>
  <si>
    <t>AM_1_vl01_00029</t>
  </si>
  <si>
    <t>AM_1_vl01_00030</t>
  </si>
  <si>
    <t>AM_1_vl01_00031</t>
  </si>
  <si>
    <t>AM_1_vl01_00032</t>
  </si>
  <si>
    <t>AM_1_vl01_00033</t>
  </si>
  <si>
    <t>AM_1_vl01_00034</t>
  </si>
  <si>
    <t>AM_1_vl01_00035</t>
  </si>
  <si>
    <t>AM_1_vl01_00036</t>
  </si>
  <si>
    <t>AM_1_24-2_dk_00202</t>
  </si>
  <si>
    <t>AM_1_24-2_dk_00203</t>
  </si>
  <si>
    <t>AM_1_24-2_dk_00204</t>
  </si>
  <si>
    <t>AM_1_24-2_dk_00205</t>
  </si>
  <si>
    <t>AM_1_24-2_dk_00206</t>
  </si>
  <si>
    <t>AM_1_24-2_dk_00207</t>
  </si>
  <si>
    <t>AM_1_22-2_dk_00208</t>
  </si>
  <si>
    <t>AM_1_22-2_dk_00209</t>
  </si>
  <si>
    <t>AM_1_22-2_dk_00210</t>
  </si>
  <si>
    <t>AM_1_22-2_dk_00211</t>
  </si>
  <si>
    <t>AM_1_22-2_dk_00212</t>
  </si>
  <si>
    <t>AM_1_22-2_dk_00213</t>
  </si>
  <si>
    <t>AM_1_22-2_dk_00214</t>
  </si>
  <si>
    <t>NI_1_23-1_dk_00003</t>
  </si>
  <si>
    <t>NI_1_23-1_dk_00012</t>
  </si>
  <si>
    <t>NI_1_vl01_00001</t>
  </si>
  <si>
    <t>NI_1_vl01_00003</t>
  </si>
  <si>
    <t>NI_1_vl01_00004</t>
  </si>
  <si>
    <t>NI_1_vl01_00005</t>
  </si>
  <si>
    <t>NI_1_vl01_00006</t>
  </si>
  <si>
    <t>NI_1_vl01_00007</t>
  </si>
  <si>
    <t>NI_1_vl01_00008</t>
  </si>
  <si>
    <t>NI_1_vl01_00009</t>
  </si>
  <si>
    <t>NI_1_23-1_dk_00004</t>
  </si>
  <si>
    <t>NI_1_vl01_00010</t>
  </si>
  <si>
    <t>NI_1_vl01_00011</t>
  </si>
  <si>
    <t>NI_1_vl01_00012</t>
  </si>
  <si>
    <t>NI_1_vl01_00013</t>
  </si>
  <si>
    <t>NI_1_vl01_00014</t>
  </si>
  <si>
    <t>NI_1_vl01_00015</t>
  </si>
  <si>
    <t>NI_1_vl01_00016</t>
  </si>
  <si>
    <t>NI_1_vl01_00017</t>
  </si>
  <si>
    <t>NI_1_vl01_00018</t>
  </si>
  <si>
    <t>NI_1_vl01_00019</t>
  </si>
  <si>
    <t>NI_1_23-1_dk_00005</t>
  </si>
  <si>
    <t>NI_1_vl01_00020</t>
  </si>
  <si>
    <t>NI_1_vl01_00021</t>
  </si>
  <si>
    <t>NI_1_vl01_00022</t>
  </si>
  <si>
    <t>NI_1_vl01_00024</t>
  </si>
  <si>
    <t>NI_1_vl01_00025</t>
  </si>
  <si>
    <t>NI_1_vl01_00026</t>
  </si>
  <si>
    <t>NI_1_vl01_00027</t>
  </si>
  <si>
    <t>NI_1_vl01_00028</t>
  </si>
  <si>
    <t>NI_1_vl01_00029</t>
  </si>
  <si>
    <t>NI_1_23-1_dk_00006</t>
  </si>
  <si>
    <t>NI_1_vl01_00030</t>
  </si>
  <si>
    <t>NI_1_vl01_00031</t>
  </si>
  <si>
    <t>NI_1_vl01_00032</t>
  </si>
  <si>
    <t>NI_1_vl01_00033</t>
  </si>
  <si>
    <t>NI_1_vl01_00034</t>
  </si>
  <si>
    <t>NI_1_vl01_00036</t>
  </si>
  <si>
    <t>NI_1_vl01_00037</t>
  </si>
  <si>
    <t>NI_1_vl01_00039</t>
  </si>
  <si>
    <t>NI_1_23-1_dk_00007</t>
  </si>
  <si>
    <t>NI_1_vl01_00040</t>
  </si>
  <si>
    <t>NI_1_vl01_00041</t>
  </si>
  <si>
    <t>NI_1_vl01_00042</t>
  </si>
  <si>
    <t>NI_1_vl01_00043</t>
  </si>
  <si>
    <t>NI_1_vl01_00044</t>
  </si>
  <si>
    <t>NI_1_vl01_00045</t>
  </si>
  <si>
    <t>NI_1_vl01_00046</t>
  </si>
  <si>
    <t>NI_1_vl01_00047</t>
  </si>
  <si>
    <t>NI_1_vl01_00048</t>
  </si>
  <si>
    <t>NI_1_vl01_00049</t>
  </si>
  <si>
    <t>NI_1_23-1_dk_00008</t>
  </si>
  <si>
    <t>NI_1_vl01_00050</t>
  </si>
  <si>
    <t>NI_1_vl01_00051</t>
  </si>
  <si>
    <t>NI_1_vl01_00052</t>
  </si>
  <si>
    <t>NI_1_vl01_00053</t>
  </si>
  <si>
    <t>NI_1_vl01_00054</t>
  </si>
  <si>
    <t>NI_1_vl01_00055</t>
  </si>
  <si>
    <t>NI_1_vl01_00056</t>
  </si>
  <si>
    <t>NI_1_vl01_00057</t>
  </si>
  <si>
    <t>NI_1_vl01_00058</t>
  </si>
  <si>
    <t>NI_1_vl01_00059</t>
  </si>
  <si>
    <t>NI_1_23-1_dk_00009</t>
  </si>
  <si>
    <t>NI_1_vl01_00060</t>
  </si>
  <si>
    <t>NI_1_vl01_00061</t>
  </si>
  <si>
    <t>NI_1_vl01_00062</t>
  </si>
  <si>
    <t>NI_1_vl01_00063</t>
  </si>
  <si>
    <t>NI_1_vl01_00064</t>
  </si>
  <si>
    <t>NI_1_vl01_00065</t>
  </si>
  <si>
    <t>NI_1_vl01_00066</t>
  </si>
  <si>
    <t>NI_1_vl01_00067</t>
  </si>
  <si>
    <t>NI_1_vl01_00068</t>
  </si>
  <si>
    <t>NI_1_vl01_00069</t>
  </si>
  <si>
    <t>NI_1_23-1_dk_00010</t>
  </si>
  <si>
    <t>NI_1_vl01_00070</t>
  </si>
  <si>
    <t>NI_1_vl01_00071</t>
  </si>
  <si>
    <t>NI_1_vl01_00072</t>
  </si>
  <si>
    <t>NI_1_vl01_00073</t>
  </si>
  <si>
    <t>NI_1_vl01_00074</t>
  </si>
  <si>
    <t>NI_1_vl01_00075</t>
  </si>
  <si>
    <t>NI_1_vl01_00076</t>
  </si>
  <si>
    <t>NI_1_vl01_00077</t>
  </si>
  <si>
    <t>NI_1_vl01_00078</t>
  </si>
  <si>
    <t>NI_1_vl01_00079</t>
  </si>
  <si>
    <t>NI_1_23-1_dk_00011</t>
  </si>
  <si>
    <t>NI_1_vl01_00080</t>
  </si>
  <si>
    <t>NI_1_vl01_00081</t>
  </si>
  <si>
    <t>NI_1_vl01_00082</t>
  </si>
  <si>
    <t>NI_1_vl01_00083</t>
  </si>
  <si>
    <t>NI_1_vl01_00084</t>
  </si>
  <si>
    <t>NI_1_vl01_00085</t>
  </si>
  <si>
    <t>NI_1_vl01_00086</t>
  </si>
  <si>
    <t>NI_1_vl01_00087</t>
  </si>
  <si>
    <t>NI_1_vl01_00088</t>
  </si>
  <si>
    <t>NI_1_vl01_00089</t>
  </si>
  <si>
    <t>SG_1_23-1_dk_00104</t>
  </si>
  <si>
    <t>SG_1_23-1_dk_00105</t>
  </si>
  <si>
    <t>SG_1_23-1_dk_00106</t>
  </si>
  <si>
    <t>SG_1_23-1_dk_00107</t>
  </si>
  <si>
    <t>SG_1_23-1_dk_00108</t>
  </si>
  <si>
    <t>SG_1_23-1_dk_00109</t>
  </si>
  <si>
    <t>SG_1_23-1_dk_00110</t>
  </si>
  <si>
    <t>SG_1_23-1_dk_00111</t>
  </si>
  <si>
    <t>SG_1_vl01_00001</t>
  </si>
  <si>
    <t>SG_1_vl01_00002</t>
  </si>
  <si>
    <t>SG_1_vl01_00003</t>
  </si>
  <si>
    <t>SG_1_vl01_00004</t>
  </si>
  <si>
    <t>SG_1_vl01_00005</t>
  </si>
  <si>
    <t>SG_1_vl01_00006</t>
  </si>
  <si>
    <t>SG_1_vl01_00007</t>
  </si>
  <si>
    <t>SG_1_vl01_00008</t>
  </si>
  <si>
    <t>SG_1_vl01_00009</t>
  </si>
  <si>
    <t>SG_1_vl01_00010</t>
  </si>
  <si>
    <t>SG_1_vl01_00011</t>
  </si>
  <si>
    <t>SG_1_vl01_00012</t>
  </si>
  <si>
    <t>SG_1_vl01_00013</t>
  </si>
  <si>
    <t>SG_1_vl01_00014</t>
  </si>
  <si>
    <t>SG_1_vl01_00015</t>
  </si>
  <si>
    <t>SG_1_vl01_00016</t>
  </si>
  <si>
    <t>SG_1_vl01_00017</t>
  </si>
  <si>
    <t>SG_1_vl01_00018</t>
  </si>
  <si>
    <t>SG_1_vl01_00019</t>
  </si>
  <si>
    <t>AM_1_vl01_00195</t>
  </si>
  <si>
    <t>SG_1_vl01_00020</t>
  </si>
  <si>
    <t>SG_1_vl01_00021</t>
  </si>
  <si>
    <t>SG_1_vl01_00022</t>
  </si>
  <si>
    <t>SG_1_vl01_00023</t>
  </si>
  <si>
    <t>SG_1_vl01_00030</t>
  </si>
  <si>
    <t>SG_1_vl01_00031</t>
  </si>
  <si>
    <t>SG_1_vl01_00032</t>
  </si>
  <si>
    <t>SG_1_vl01_00033</t>
  </si>
  <si>
    <t>SG_1_vl01_00034</t>
  </si>
  <si>
    <t>SG_1_vl01_00035</t>
  </si>
  <si>
    <t>SG_1_vl01_00036</t>
  </si>
  <si>
    <t>SG_1_vl01_00037</t>
  </si>
  <si>
    <t>SG_1_vl01_00038</t>
  </si>
  <si>
    <t>SG_1_vl01_00039</t>
  </si>
  <si>
    <t>SG_1_vl01_00040</t>
  </si>
  <si>
    <t>SG_1_vl01_00041</t>
  </si>
  <si>
    <t>SG_1_vl01_00042</t>
  </si>
  <si>
    <t>SG_1_vl01_00043</t>
  </si>
  <si>
    <t>SG_1_vl01_00044</t>
  </si>
  <si>
    <t>SG_1_vl01_00045</t>
  </si>
  <si>
    <t>SG_1_vl01_00046</t>
  </si>
  <si>
    <t>SG_1_vl01_00047</t>
  </si>
  <si>
    <t>SG_1_vl01_00048</t>
  </si>
  <si>
    <t>SG_1_vl01_00049</t>
  </si>
  <si>
    <t>SG_1_vl01_00050</t>
  </si>
  <si>
    <t>SG_1_vl01_00051</t>
  </si>
  <si>
    <t>SG_1_vl01_00052</t>
  </si>
  <si>
    <t>AM_1_24-1_dk_00078</t>
  </si>
  <si>
    <t>BM_1_24-1_dk_00010</t>
  </si>
  <si>
    <t>BM_1_24-1_dk_00100</t>
  </si>
  <si>
    <t>BM_1_24-1_dk_00101</t>
  </si>
  <si>
    <t>BM_1_24-1_dk_00102</t>
  </si>
  <si>
    <t>BM_1_24-1_dk_00103</t>
  </si>
  <si>
    <t>BM_1_24-1_dk_00104</t>
  </si>
  <si>
    <t>BM_1_24-1_dk_00105</t>
  </si>
  <si>
    <t>BM_1_24-1_dk_00106</t>
  </si>
  <si>
    <t>BM_1_24-1_dk_00107</t>
  </si>
  <si>
    <t>BM_1_24-1_dk_00108</t>
  </si>
  <si>
    <t>BM_1_24-1_dk_00109</t>
  </si>
  <si>
    <t>BM_1_24-1_dk_00011</t>
  </si>
  <si>
    <t>BM_1_24-1_dk_00110</t>
  </si>
  <si>
    <t>BM_1_24-1_dk_00111</t>
  </si>
  <si>
    <t>BM_1_24-1_dk_00112</t>
  </si>
  <si>
    <t>BM_1_24-1_dk_00113</t>
  </si>
  <si>
    <t>BM_1_24-1_dk_00114</t>
  </si>
  <si>
    <t>BM_1_24-1_dk_00115</t>
  </si>
  <si>
    <t>BM_1_24-1_dk_00116</t>
  </si>
  <si>
    <t>BM_1_24-1_dk_00117</t>
  </si>
  <si>
    <t>BM_1_24-1_dk_00118</t>
  </si>
  <si>
    <t>BM_1_24-1_dk_00119</t>
  </si>
  <si>
    <t>BM_1_24-1_dk_00012</t>
  </si>
  <si>
    <t>BM_1_24-1_dk_00120</t>
  </si>
  <si>
    <t>BM_1_24-1_dk_00121</t>
  </si>
  <si>
    <t>BM_1_24-1_dk_00122</t>
  </si>
  <si>
    <t>BM_1_24-1_dk_00123</t>
  </si>
  <si>
    <t>BM_1_24-1_dk_00124</t>
  </si>
  <si>
    <t>BM_1_24-1_dk_00125</t>
  </si>
  <si>
    <t>BM_1_24-1_dk_00126</t>
  </si>
  <si>
    <t>BM_1_24-1_dk_00127</t>
  </si>
  <si>
    <t>BM_1_24-1_dk_00128</t>
  </si>
  <si>
    <t>BM_1_24-1_dk_00129</t>
  </si>
  <si>
    <t>BM_1_24-1_dk_00013</t>
  </si>
  <si>
    <t>BM_1_24-1_dk_00130</t>
  </si>
  <si>
    <t>BM_1_24-1_dk_00131</t>
  </si>
  <si>
    <t>BM_1_24-1_dk_00132</t>
  </si>
  <si>
    <t>BM_1_24-1_dk_00133</t>
  </si>
  <si>
    <t>BM_1_24-1_dk_00134</t>
  </si>
  <si>
    <t>BM_1_24-1_dk_00135</t>
  </si>
  <si>
    <t>BM_1_24-1_dk_00136</t>
  </si>
  <si>
    <t>BM_1_24-1_dk_00137</t>
  </si>
  <si>
    <t>BM_1_24-1_dk_00138</t>
  </si>
  <si>
    <t>BM_1_24-1_dk_00139</t>
  </si>
  <si>
    <t>BM_1_24-1_dk_00014</t>
  </si>
  <si>
    <t>BM_1_24-1_dk_00140</t>
  </si>
  <si>
    <t>BM_1_24-1_dk_00141</t>
  </si>
  <si>
    <t>BM_1_24-1_dk_00142</t>
  </si>
  <si>
    <t>BM_1_24-1_dk_00143</t>
  </si>
  <si>
    <t>BM_1_24-1_dk_00144</t>
  </si>
  <si>
    <t>BM_1_24-1_dk_00145</t>
  </si>
  <si>
    <t>BM_1_24-1_dk_00146</t>
  </si>
  <si>
    <t>BM_1_24-1_dk_00147</t>
  </si>
  <si>
    <t>BM_1_24-1_dk_00148</t>
  </si>
  <si>
    <t>BM_1_24-1_dk_00149</t>
  </si>
  <si>
    <t>BM_1_24-1_dk_00015</t>
  </si>
  <si>
    <t>BM_1_24-1_dk_00150</t>
  </si>
  <si>
    <t>BM_1_24-1_dk_00151</t>
  </si>
  <si>
    <t>BM_1_24-1_dk_00152</t>
  </si>
  <si>
    <t>BM_1_24-1_dk_00153</t>
  </si>
  <si>
    <t>BM_1_24-1_dk_00154</t>
  </si>
  <si>
    <t>BM_1_24-1_dk_00155</t>
  </si>
  <si>
    <t>BM_1_24-1_dk_00156</t>
  </si>
  <si>
    <t>BM_1_24-1_dk_00157</t>
  </si>
  <si>
    <t>BM_1_24-1_dk_00158</t>
  </si>
  <si>
    <t>BM_1_24-1_dk_00159</t>
  </si>
  <si>
    <t>BM_1_24-1_dk_00016</t>
  </si>
  <si>
    <t>BM_1_24-1_dk_00160</t>
  </si>
  <si>
    <t>BM_1_24-1_dk_00161</t>
  </si>
  <si>
    <t>BM_1_24-1_dk_00162</t>
  </si>
  <si>
    <t>BM_1_24-1_dk_00163</t>
  </si>
  <si>
    <t>BM_1_24-1_dk_00164</t>
  </si>
  <si>
    <t>BM_1_24-1_dk_00165</t>
  </si>
  <si>
    <t>BM_1_24-1_dk_00166</t>
  </si>
  <si>
    <t>BM_1_24-1_dk_00167</t>
  </si>
  <si>
    <t>BM_1_24-1_dk_00168</t>
  </si>
  <si>
    <t>BM_1_24-1_dk_00169</t>
  </si>
  <si>
    <t>BM_1_24-1_dk_00017</t>
  </si>
  <si>
    <t>BM_1_24-1_dk_00170</t>
  </si>
  <si>
    <t>BM_1_24-1_dk_00171</t>
  </si>
  <si>
    <t>BM_1_24-1_dk_00172</t>
  </si>
  <si>
    <t>BM_1_24-1_dk_00173</t>
  </si>
  <si>
    <t>BM_1_24-1_dk_00174</t>
  </si>
  <si>
    <t>BM_1_24-1_dk_00175</t>
  </si>
  <si>
    <t>BM_1_24-1_dk_00176</t>
  </si>
  <si>
    <t>BM_1_24-1_dk_00177</t>
  </si>
  <si>
    <t>BM_1_24-1_dk_00018</t>
  </si>
  <si>
    <t>BM_1_24-1_dk_00019</t>
  </si>
  <si>
    <t>BM_1_24-1_dk_00002</t>
  </si>
  <si>
    <t>BM_1_24-1_dk_00020</t>
  </si>
  <si>
    <t>BM_1_24-1_dk_00021</t>
  </si>
  <si>
    <t>BM_1_24-1_dk_00022</t>
  </si>
  <si>
    <t>BM_1_24-1_dk_00023</t>
  </si>
  <si>
    <t>BM_1_24-1_dk_00024</t>
  </si>
  <si>
    <t>BM_1_24-1_dk_00025</t>
  </si>
  <si>
    <t>BM_1_24-1_dk_00026</t>
  </si>
  <si>
    <t>BM_1_24-1_dk_00027</t>
  </si>
  <si>
    <t>BM_1_24-1_dk_00028</t>
  </si>
  <si>
    <t>BM_1_24-1_dk_00029</t>
  </si>
  <si>
    <t>BM_1_24-1_dk_00003</t>
  </si>
  <si>
    <t>BM_1_24-1_dk_00030</t>
  </si>
  <si>
    <t>BM_1_24-1_dk_00031</t>
  </si>
  <si>
    <t>BM_1_24-1_dk_00032</t>
  </si>
  <si>
    <t>BM_1_24-1_dk_00033</t>
  </si>
  <si>
    <t>BM_1_24-1_dk_00034</t>
  </si>
  <si>
    <t>BM_1_24-1_dk_00035</t>
  </si>
  <si>
    <t>BM_1_24-1_dk_00036</t>
  </si>
  <si>
    <t>BM_1_24-1_dk_00037</t>
  </si>
  <si>
    <t>BM_1_24-1_dk_00038</t>
  </si>
  <si>
    <t>BM_1_24-1_dk_00039</t>
  </si>
  <si>
    <t>BM_1_24-1_dk_00004</t>
  </si>
  <si>
    <t>BM_1_24-1_dk_00040</t>
  </si>
  <si>
    <t>BM_1_24-1_dk_00041</t>
  </si>
  <si>
    <t>BM_1_24-1_dk_00042</t>
  </si>
  <si>
    <t>BM_1_24-1_dk_00043</t>
  </si>
  <si>
    <t>BM_1_24-1_dk_00044</t>
  </si>
  <si>
    <t>BM_1_24-1_dk_00045</t>
  </si>
  <si>
    <t>BM_1_24-1_dk_00046</t>
  </si>
  <si>
    <t>BM_1_24-1_dk_00047</t>
  </si>
  <si>
    <t>BM_1_24-1_dk_00048</t>
  </si>
  <si>
    <t>BM_1_24-1_dk_00049</t>
  </si>
  <si>
    <t>BM_1_24-1_dk_00005</t>
  </si>
  <si>
    <t>BM_1_24-1_dk_00050</t>
  </si>
  <si>
    <t>BM_1_24-1_dk_00051</t>
  </si>
  <si>
    <t>BM_1_24-1_dk_00052</t>
  </si>
  <si>
    <t>BM_1_24-1_dk_00053</t>
  </si>
  <si>
    <t>BM_1_24-1_dk_00054</t>
  </si>
  <si>
    <t>BM_1_24-1_dk_00055</t>
  </si>
  <si>
    <t>BM_1_24-1_dk_00056</t>
  </si>
  <si>
    <t>BM_1_24-1_dk_00057</t>
  </si>
  <si>
    <t>BM_1_24-1_dk_00058</t>
  </si>
  <si>
    <t>BM_1_24-1_dk_00059</t>
  </si>
  <si>
    <t>BM_1_24-1_dk_00006</t>
  </si>
  <si>
    <t>BM_1_24-1_dk_00060</t>
  </si>
  <si>
    <t>BM_1_24-1_dk_00061</t>
  </si>
  <si>
    <t>BM_1_24-1_dk_00062</t>
  </si>
  <si>
    <t>BM_1_24-1_dk_00063</t>
  </si>
  <si>
    <t>BM_1_24-1_dk_00064</t>
  </si>
  <si>
    <t>BM_1_24-1_dk_00065</t>
  </si>
  <si>
    <t>BM_1_24-1_dk_00066</t>
  </si>
  <si>
    <t>BM_1_24-1_dk_00067</t>
  </si>
  <si>
    <t>BM_1_24-1_dk_00068</t>
  </si>
  <si>
    <t>BM_1_24-1_dk_00069</t>
  </si>
  <si>
    <t>BM_1_24-1_dk_00007</t>
  </si>
  <si>
    <t>BM_1_24-1_dk_00070</t>
  </si>
  <si>
    <t>BM_1_24-1_dk_00071</t>
  </si>
  <si>
    <t>BM_1_24-1_dk_00072</t>
  </si>
  <si>
    <t>BM_1_24-1_dk_00073</t>
  </si>
  <si>
    <t>BM_1_24-1_dk_00074</t>
  </si>
  <si>
    <t>BM_1_24-1_dk_00075</t>
  </si>
  <si>
    <t>BM_1_24-1_dk_00076</t>
  </si>
  <si>
    <t>BM_1_24-1_dk_00077</t>
  </si>
  <si>
    <t>BM_1_24-1_dk_00078</t>
  </si>
  <si>
    <t>BM_1_24-1_dk_00079</t>
  </si>
  <si>
    <t>BM_1_24-1_dk_00008</t>
  </si>
  <si>
    <t>BM_1_24-1_dk_00080</t>
  </si>
  <si>
    <t>BM_1_24-1_dk_00081</t>
  </si>
  <si>
    <t>BM_1_24-1_dk_00082</t>
  </si>
  <si>
    <t>BM_1_24-1_dk_00083</t>
  </si>
  <si>
    <t>BM_1_24-1_dk_00084</t>
  </si>
  <si>
    <t>BM_1_24-1_dk_00085</t>
  </si>
  <si>
    <t>BM_1_24-1_dk_00086</t>
  </si>
  <si>
    <t>BM_1_24-1_dk_00087</t>
  </si>
  <si>
    <t>BM_1_24-1_dk_00088</t>
  </si>
  <si>
    <t>BM_1_24-1_dk_00089</t>
  </si>
  <si>
    <t>BM_1_24-1_dk_00009</t>
  </si>
  <si>
    <t>BM_1_24-1_dk_00090</t>
  </si>
  <si>
    <t>BM_1_24-1_dk_00091</t>
  </si>
  <si>
    <t>BM_1_24-1_dk_00092</t>
  </si>
  <si>
    <t>BM_1_24-1_dk_00093</t>
  </si>
  <si>
    <t>BM_1_24-1_dk_00094</t>
  </si>
  <si>
    <t>BM_1_24-1_dk_00095</t>
  </si>
  <si>
    <t>BM_1_24-1_dk_00096</t>
  </si>
  <si>
    <t>BM_1_24-1_dk_00097</t>
  </si>
  <si>
    <t>BM_1_24-1_dk_00098</t>
  </si>
  <si>
    <t>BM_1_24-1_dk_00099</t>
  </si>
  <si>
    <t>AM_1_24-2_dk_00100</t>
  </si>
  <si>
    <t>AM_1_24-2_dk_00101</t>
  </si>
  <si>
    <t>AM_1_24-2_dk_00102</t>
  </si>
  <si>
    <t>AM_1_24-2_dk_00103</t>
  </si>
  <si>
    <t>AM_1_24-2_dk_00104</t>
  </si>
  <si>
    <t>AM_1_24-2_dk_00105</t>
  </si>
  <si>
    <t>AM_1_24-2_dk_00106</t>
  </si>
  <si>
    <t>AM_1_24-2_dk_00107</t>
  </si>
  <si>
    <t>AM_1_24-2_dk_00108</t>
  </si>
  <si>
    <t>AM_1_24-2_dk_00109</t>
  </si>
  <si>
    <t>AM_1_24-2_dk_00110</t>
  </si>
  <si>
    <t>AM_1_24-2_dk_00111</t>
  </si>
  <si>
    <t>AM_1_24-2_dk_00112</t>
  </si>
  <si>
    <t>AM_1_24-2_dk_00113</t>
  </si>
  <si>
    <t>AM_1_24-2_dk_00114</t>
  </si>
  <si>
    <t>AM_1_24-2_dk_00115</t>
  </si>
  <si>
    <t>AM_1_24-2_dk_00116</t>
  </si>
  <si>
    <t>AM_1_24-2_dk_00117</t>
  </si>
  <si>
    <t>AM_1_24-2_dk_00119</t>
  </si>
  <si>
    <t>AM_1_24-2_dk_00120</t>
  </si>
  <si>
    <t>AM_1_24-2_dk_00121</t>
  </si>
  <si>
    <t>AM_1_24-2_dk_00122</t>
  </si>
  <si>
    <t>AM_1_24-2_dk_00123</t>
  </si>
  <si>
    <t>AM_1_24-2_dk_00124</t>
  </si>
  <si>
    <t>AM_1_24-2_dk_00125</t>
  </si>
  <si>
    <t>AM_1_24-2_dk_00126</t>
  </si>
  <si>
    <t>AM_1_24-2_dk_00127</t>
  </si>
  <si>
    <t>AM_1_24-2_dk_00128</t>
  </si>
  <si>
    <t>AM_1_24-2_dk_00129</t>
  </si>
  <si>
    <t>AM_1_24-2_dk_00130</t>
  </si>
  <si>
    <t>AM_1_24-2_dk_00131</t>
  </si>
  <si>
    <t>AM_1_24-2_dk_00134</t>
  </si>
  <si>
    <t>AM_1_24-2_dk_00135</t>
  </si>
  <si>
    <t>AM_1_24-2_dk_00136</t>
  </si>
  <si>
    <t>AM_1_24-2_dk_00137</t>
  </si>
  <si>
    <t>AM_1_24-2_dk_00138</t>
  </si>
  <si>
    <t>AM_1_24-2_dk_00139</t>
  </si>
  <si>
    <t>AM_1_24-2_dk_00140</t>
  </si>
  <si>
    <t>AM_1_24-2_dk_00141</t>
  </si>
  <si>
    <t>AM_1_24-2_dk_00142</t>
  </si>
  <si>
    <t>AM_1_24-2_dk_00143</t>
  </si>
  <si>
    <t>AM_1_24-2_dk_00144</t>
  </si>
  <si>
    <t>AM_1_24-2_dk_00145</t>
  </si>
  <si>
    <t>AM_1_24-2_dk_00079</t>
  </si>
  <si>
    <t>AM_1_24-2_dk_00080</t>
  </si>
  <si>
    <t>AM_1_24-2_dk_00081</t>
  </si>
  <si>
    <t>AM_1_24-2_dk_00082</t>
  </si>
  <si>
    <t>AM_1_24-2_dk_00083</t>
  </si>
  <si>
    <t>AM_1_24-2_dk_00084</t>
  </si>
  <si>
    <t>AM_1_24-2_dk_00085</t>
  </si>
  <si>
    <t>AM_1_24-2_dk_00086</t>
  </si>
  <si>
    <t>AM_1_24-2_dk_00087</t>
  </si>
  <si>
    <t>AM_1_24-2_dk_00088</t>
  </si>
  <si>
    <t>AM_1_24-2_dk_00089</t>
  </si>
  <si>
    <t>AM_1_24-2_dk_00090</t>
  </si>
  <si>
    <t>AM_1_24-2_dk_00091</t>
  </si>
  <si>
    <t>AM_1_24-2_dk_00092</t>
  </si>
  <si>
    <t>AM_1_24-2_dk_00093</t>
  </si>
  <si>
    <t>AM_1_24-2_dk_00094</t>
  </si>
  <si>
    <t>AM_1_24-2_dk_00095</t>
  </si>
  <si>
    <t>AM_1_24-2_dk_00096</t>
  </si>
  <si>
    <t>AM_1_24-2_dk_00097</t>
  </si>
  <si>
    <t>AM_1_24-2_dk_00098</t>
  </si>
  <si>
    <t>AM_1_24-2_dk_00099</t>
  </si>
  <si>
    <t>SG_1_24-2_dk_00014</t>
  </si>
  <si>
    <t>SG_1_24-2_dk_00015</t>
  </si>
  <si>
    <t>SG_1_24-2_dk_00016</t>
  </si>
  <si>
    <t>SG_1_24-2_dk_00017</t>
  </si>
  <si>
    <t>SG_1_24-2_dk_00018</t>
  </si>
  <si>
    <t>SG_1_24-2_dk_00019</t>
  </si>
  <si>
    <t>SG_1_24-2_dk_00020</t>
  </si>
  <si>
    <t>SG_1_24-2_dk_00021</t>
  </si>
  <si>
    <t>SG_1_24-2_dk_00022</t>
  </si>
  <si>
    <t>SG_1_24-2_dk_00023</t>
  </si>
  <si>
    <t>SG_1_24-2_dk_00024</t>
  </si>
  <si>
    <t>SG_1_24-2_dk_00025</t>
  </si>
  <si>
    <t>SG_1_24-2_dk_00026</t>
  </si>
  <si>
    <t>SG_1_24-2_dk_00027</t>
  </si>
  <si>
    <t>SG_1_24-2_dk_00028</t>
  </si>
  <si>
    <t>SG_1_24-2_dk_00029</t>
  </si>
  <si>
    <t>SG_1_24-2_dk_00030</t>
  </si>
  <si>
    <t>SG_1_24-2_dk_00031</t>
  </si>
  <si>
    <t>SG_1_24-2_dk_00032</t>
  </si>
  <si>
    <t>SG_1_24-2_dk_00033</t>
  </si>
  <si>
    <t>SG_1_24-2_dk_00034</t>
  </si>
  <si>
    <t>SG_1_24-2_dk_00035</t>
  </si>
  <si>
    <t>SG_1_24-2_dk_00036</t>
  </si>
  <si>
    <t>SG_1_24-2_dk_00037</t>
  </si>
  <si>
    <t>SG_1_24-2_dk_00038</t>
  </si>
  <si>
    <t>SG_1_24-2_dk_00039</t>
  </si>
  <si>
    <t>SG_1_24-2_dk_00040</t>
  </si>
  <si>
    <t>SG_1_24-2_dk_00041</t>
  </si>
  <si>
    <t>SG_1_24-2_dk_00042</t>
  </si>
  <si>
    <t>SG_1_24-2_dk_00043</t>
  </si>
  <si>
    <t>SG_1_24-2_dk_00044</t>
  </si>
  <si>
    <t>SG_1_24-2_dk_00045</t>
  </si>
  <si>
    <t>SG_1_24-2_dk_00046</t>
  </si>
  <si>
    <t>SG_1_24-2_dk_00047</t>
  </si>
  <si>
    <t>SG_1_24-2_dk_00048</t>
  </si>
  <si>
    <t>SG_1_24-2_dk_00049</t>
  </si>
  <si>
    <t>SG_1_24-2_dk_00050</t>
  </si>
  <si>
    <t>SG_1_24-2_dk_00051</t>
  </si>
  <si>
    <t>SG_1_24-2_dk_00052</t>
  </si>
  <si>
    <t>SG_1_24-2_dk_00053</t>
  </si>
  <si>
    <t>SG_1_24-2_dk_00054</t>
  </si>
  <si>
    <t>SG_1_24-2_dk_00055</t>
  </si>
  <si>
    <t>SG_1_24-2_dk_00056</t>
  </si>
  <si>
    <t>SG_1_24-2_dk_00057</t>
  </si>
  <si>
    <t>SG_1_24-2_dk_00058</t>
  </si>
  <si>
    <t>SG_1_24-2_dk_00059</t>
  </si>
  <si>
    <t>SG_1_24-2_dk_00060</t>
  </si>
  <si>
    <t>SG_1_24-2_dk_00061</t>
  </si>
  <si>
    <t>SG_1_24-2_dk_00062</t>
  </si>
  <si>
    <t>SG_1_24-2_dk_00063</t>
  </si>
  <si>
    <t>SG_1_24-2_dk_00064</t>
  </si>
  <si>
    <t>SG_1_24-2_dk_00065</t>
  </si>
  <si>
    <t>SG_1_24-2_dk_00066</t>
  </si>
  <si>
    <t>SG_1_24-2_dk_00067</t>
  </si>
  <si>
    <t>SG_1_24-2_dk_00068</t>
  </si>
  <si>
    <t>SG_1_24-2_dk_00069</t>
  </si>
  <si>
    <t>SG_1_24-2_dk_00070</t>
  </si>
  <si>
    <t>SG_1_24-2_dk_00071</t>
  </si>
  <si>
    <t>SG_1_24-2_dk_00072</t>
  </si>
  <si>
    <t>SG_1_24-2_dk_00073</t>
  </si>
  <si>
    <t>SG_1_24-2_dk_00074</t>
  </si>
  <si>
    <t>SG_1_24-2_dk_00077</t>
  </si>
  <si>
    <t>SG_1_vl01_00024</t>
  </si>
  <si>
    <t>SG_1_vl01_00025</t>
  </si>
  <si>
    <t>SG_1_vl01_00026</t>
  </si>
  <si>
    <t>SG_1_vl01_00027</t>
  </si>
  <si>
    <t>SG_1_vl01_00028</t>
  </si>
  <si>
    <t>AM_1_34a-1_dk_00048</t>
  </si>
  <si>
    <t>AM_1_34a-1_dk_00049</t>
  </si>
  <si>
    <t>AM_1_34a-1_dk_00050</t>
  </si>
  <si>
    <t>AM_1_34a-1_dk_00051</t>
  </si>
  <si>
    <t>AM_1_34-1_dk_00001</t>
  </si>
  <si>
    <t>AM_1_34-1_dk_00010</t>
  </si>
  <si>
    <t>AM_1_34-1_dk_00101</t>
  </si>
  <si>
    <t>AM_1_34-1_dk_00103</t>
  </si>
  <si>
    <t>AM_1_34-1_dk_00011</t>
  </si>
  <si>
    <t>AM_1_34-1_dk_00012</t>
  </si>
  <si>
    <t>AM_1_34-1_dk_00014</t>
  </si>
  <si>
    <t>AM_1_34-1_dk_00015</t>
  </si>
  <si>
    <t>AM_1_34-1_dk_00016</t>
  </si>
  <si>
    <t>AM_1_34-1_dk_00017</t>
  </si>
  <si>
    <t>AM_1_34-1_dk_00018</t>
  </si>
  <si>
    <t>AM_1_34-1_dk_00019</t>
  </si>
  <si>
    <t>AM_1_34-1_dk_00002</t>
  </si>
  <si>
    <t>AM_1_34-1_dk_00020</t>
  </si>
  <si>
    <t>AM_1_34-1_dk_00021</t>
  </si>
  <si>
    <t>AM_1_34-1_dk_00022</t>
  </si>
  <si>
    <t>AM_1_34-1_dk_00023</t>
  </si>
  <si>
    <t>AM_1_34-1_dk_00024</t>
  </si>
  <si>
    <t>AM_1_34-1_dk_00025</t>
  </si>
  <si>
    <t>AM_1_34-1_dk_00026</t>
  </si>
  <si>
    <t>AM_1_34-1_dk_00027</t>
  </si>
  <si>
    <t>AM_1_34-1_dk_00028</t>
  </si>
  <si>
    <t>AM_1_34-1_dk_00029</t>
  </si>
  <si>
    <t>AM_1_34-1_dk_00003</t>
  </si>
  <si>
    <t>AM_1_34-1_dk_00030</t>
  </si>
  <si>
    <t>AM_1_34-1_dk_00031</t>
  </si>
  <si>
    <t>AM_1_34-1_dk_00032</t>
  </si>
  <si>
    <t>AM_1_34-1_dk_00033</t>
  </si>
  <si>
    <t>AM_1_34-1_dk_00034</t>
  </si>
  <si>
    <t>AM_1_34-1_dk_00035</t>
  </si>
  <si>
    <t>AM_1_34-1_dk_00036</t>
  </si>
  <si>
    <t>AM_1_34-1_dk_00037</t>
  </si>
  <si>
    <t>AM_1_34-1_dk_00038</t>
  </si>
  <si>
    <t>AM_1_34-1_dk_00039</t>
  </si>
  <si>
    <t>AM_1_34-1_dk_00004</t>
  </si>
  <si>
    <t>AM_1_34-1_dk_00040</t>
  </si>
  <si>
    <t>AM_1_34-1_dk_00041</t>
  </si>
  <si>
    <t>AM_1_34-1_dk_00042</t>
  </si>
  <si>
    <t>AM_1_34-1_dk_00043</t>
  </si>
  <si>
    <t>AM_1_34-1_dk_00044</t>
  </si>
  <si>
    <t>AM_1_34-1_dk_00045</t>
  </si>
  <si>
    <t>AM_1_34-1_dk_00046</t>
  </si>
  <si>
    <t>AM_1_34-1_dk_00047</t>
  </si>
  <si>
    <t>AM_1_34-1_dk_00048</t>
  </si>
  <si>
    <t>AM_1_34-1_dk_00049</t>
  </si>
  <si>
    <t>AM_1_34-1_dk_00005</t>
  </si>
  <si>
    <t>AM_1_34-1_dk_00050</t>
  </si>
  <si>
    <t>AM_1_34-1_dk_00051</t>
  </si>
  <si>
    <t>AM_1_34-1_dk_00052</t>
  </si>
  <si>
    <t>AM_1_34-1_dk_00053</t>
  </si>
  <si>
    <t>AM_1_34-1_dk_00054</t>
  </si>
  <si>
    <t>AM_1_34-1_dk_00055</t>
  </si>
  <si>
    <t>AM_1_34-1_dk_00056</t>
  </si>
  <si>
    <t>AM_1_34-1_dk_00057</t>
  </si>
  <si>
    <t>AM_1_34-1_dk_00058</t>
  </si>
  <si>
    <t>AM_1_34-1_dk_00059</t>
  </si>
  <si>
    <t>AM_1_34-1_dk_00006</t>
  </si>
  <si>
    <t>AM_1_34-1_dk_00060</t>
  </si>
  <si>
    <t>AM_1_34-1_dk_00061</t>
  </si>
  <si>
    <t>AM_1_34-1_dk_00062</t>
  </si>
  <si>
    <t>AM_1_34-1_dk_00063</t>
  </si>
  <si>
    <t>AM_1_34-1_dk_00064</t>
  </si>
  <si>
    <t>AM_1_34-1_dk_00065</t>
  </si>
  <si>
    <t>AM_1_34-1_dk_00066</t>
  </si>
  <si>
    <t>AM_1_34-1_dk_00067</t>
  </si>
  <si>
    <t>AM_1_34-1_dk_00068</t>
  </si>
  <si>
    <t>AM_1_34-1_dk_00069</t>
  </si>
  <si>
    <t>AM_1_34-1_dk_00007</t>
  </si>
  <si>
    <t>AM_1_34-1_dk_00070</t>
  </si>
  <si>
    <t>AM_1_34-1_dk_00071</t>
  </si>
  <si>
    <t>AM_1_34-1_dk_00072</t>
  </si>
  <si>
    <t>AM_1_34-1_dk_00073</t>
  </si>
  <si>
    <t>AM_1_34-1_dk_00074</t>
  </si>
  <si>
    <t>AM_1_34-1_dk_00075</t>
  </si>
  <si>
    <t>AM_1_34-1_dk_00076</t>
  </si>
  <si>
    <t>AM_1_34-1_dk_00077</t>
  </si>
  <si>
    <t>AM_1_34-1_dk_00078</t>
  </si>
  <si>
    <t>AM_1_34-1_dk_00079</t>
  </si>
  <si>
    <t>AM_1_34-1_dk_00008</t>
  </si>
  <si>
    <t>AM_1_34-1_dk_00080</t>
  </si>
  <si>
    <t>AM_1_34-1_dk_00081</t>
  </si>
  <si>
    <t>AM_1_34-1_dk_00082</t>
  </si>
  <si>
    <t>AM_1_34-1_dk_00083</t>
  </si>
  <si>
    <t>AM_1_34-1_dk_00084</t>
  </si>
  <si>
    <t>AM_1_34-1_dk_00085</t>
  </si>
  <si>
    <t>AM_1_34-1_dk_00087</t>
  </si>
  <si>
    <t>AM_1_34-1_dk_00088</t>
  </si>
  <si>
    <t>AM_1_34-1_dk_00089</t>
  </si>
  <si>
    <t>AM_1_34-1_dk_00009</t>
  </si>
  <si>
    <t>AM_1_34-1_dk_00090</t>
  </si>
  <si>
    <t>AM_1_34-1_dk_00091</t>
  </si>
  <si>
    <t>AM_1_34-1_dk_00092</t>
  </si>
  <si>
    <t>AM_1_34-1_dk_00093</t>
  </si>
  <si>
    <t>AM_1_34-1_dk_00094</t>
  </si>
  <si>
    <t>AM_1_34-1_dk_00095</t>
  </si>
  <si>
    <t>AM_1_34-1_dk_00096</t>
  </si>
  <si>
    <t>AM_1_34-1_dk_00097</t>
  </si>
  <si>
    <t>AM_1_34-1_dk_00098</t>
  </si>
  <si>
    <t>AM_1_34-1_dk_00099</t>
  </si>
  <si>
    <t>AM_1_34a-1_dk_00001</t>
  </si>
  <si>
    <t>AM_1_34a-1_dk_00010</t>
  </si>
  <si>
    <t>AM_1_34a-1_dk_00014</t>
  </si>
  <si>
    <t>AM_1_34a-1_dk_00015</t>
  </si>
  <si>
    <t>AM_1_34a-1_dk_00016</t>
  </si>
  <si>
    <t>AM_1_34a-1_dk_00017</t>
  </si>
  <si>
    <t>AM_1_34a-1_dk_00018</t>
  </si>
  <si>
    <t>AM_1_34a-1_dk_00019</t>
  </si>
  <si>
    <t>AM_1_34a-1_dk_00002</t>
  </si>
  <si>
    <t>AM_1_34a-1_dk_00020</t>
  </si>
  <si>
    <t>AM_1_34a-1_dk_00021</t>
  </si>
  <si>
    <t>AM_1_34a-1_dk_00022</t>
  </si>
  <si>
    <t>AM_1_34a-1_dk_00023</t>
  </si>
  <si>
    <t>AM_1_34a-1_dk_00024</t>
  </si>
  <si>
    <t>AM_1_34a-1_dk_00025</t>
  </si>
  <si>
    <t>AM_1_34a-1_dk_00026</t>
  </si>
  <si>
    <t>AM_1_34a-1_dk_00027</t>
  </si>
  <si>
    <t>AM_1_34a-1_dk_00028</t>
  </si>
  <si>
    <t>AM_1_34a-1_dk_00029</t>
  </si>
  <si>
    <t>AM_1_34a-1_dk_00003</t>
  </si>
  <si>
    <t>AM_1_34a-1_dk_00030</t>
  </si>
  <si>
    <t>AM_1_34a-1_dk_00031</t>
  </si>
  <si>
    <t>AM_1_34a-1_dk_00033</t>
  </si>
  <si>
    <t>AM_1_34a-1_dk_00034</t>
  </si>
  <si>
    <t>AM_1_34a-1_dk_00035</t>
  </si>
  <si>
    <t>AM_1_34a-1_dk_00036</t>
  </si>
  <si>
    <t>AM_1_34a-1_dk_00037</t>
  </si>
  <si>
    <t>AM_1_34a-1_dk_00038</t>
  </si>
  <si>
    <t>AM_1_34a-1_dk_00041</t>
  </si>
  <si>
    <t>AM_1_34a-1_dk_00042</t>
  </si>
  <si>
    <t>AM_1_34a-1_dk_00043</t>
  </si>
  <si>
    <t>AM_1_34a-1_dk_00044</t>
  </si>
  <si>
    <t>AM_1_34a-1_dk_00045</t>
  </si>
  <si>
    <t>AM_1_34a-1_dk_00046</t>
  </si>
  <si>
    <t>AM_1_34a-1_dk_00047</t>
  </si>
  <si>
    <t>AM_1_34a-1_dk_00005</t>
  </si>
  <si>
    <t>AM_1_34a-1_dk_00006</t>
  </si>
  <si>
    <t>AM_1_34a-1_dk_00008</t>
  </si>
  <si>
    <t>AM_1_34a-1_dk_00009</t>
  </si>
  <si>
    <t>AM_1_35-2_dk_00001</t>
  </si>
  <si>
    <t>BM_1_35-1_dk_00001</t>
  </si>
  <si>
    <t>BM_1_35-1_dk_00010</t>
  </si>
  <si>
    <t>BM_1_35-1_dk_00100</t>
  </si>
  <si>
    <t>BM_1_35-1_dk_00101</t>
  </si>
  <si>
    <t>BM_1_35-1_dk_00102</t>
  </si>
  <si>
    <t>BM_1_35-1_dk_00103</t>
  </si>
  <si>
    <t>BM_1_35-1_dk_00104</t>
  </si>
  <si>
    <t>BM_1_35-1_dk_00105</t>
  </si>
  <si>
    <t>BM_1_35-1_dk_00106</t>
  </si>
  <si>
    <t>BM_1_35-1_dk_00107</t>
  </si>
  <si>
    <t>BM_1_35-1_dk_00108</t>
  </si>
  <si>
    <t>BM_1_35-1_dk_00109</t>
  </si>
  <si>
    <t>BM_1_35-1_dk_00011</t>
  </si>
  <si>
    <t>BM_1_35-1_dk_00110</t>
  </si>
  <si>
    <t>BM_1_35-1_dk_00111</t>
  </si>
  <si>
    <t>BM_1_35-1_dk_00112</t>
  </si>
  <si>
    <t>BM_1_35-1_dk_00113</t>
  </si>
  <si>
    <t>BM_1_35-1_dk_00114</t>
  </si>
  <si>
    <t>BM_1_35-1_dk_00115</t>
  </si>
  <si>
    <t>BM_1_35-1_dk_00116</t>
  </si>
  <si>
    <t>BM_1_35-1_dk_00117</t>
  </si>
  <si>
    <t>BM_1_35-1_dk_00118</t>
  </si>
  <si>
    <t>BM_1_35-1_dk_00119</t>
  </si>
  <si>
    <t>BM_1_35-1_dk_00012</t>
  </si>
  <si>
    <t>BM_1_35-1_dk_00120</t>
  </si>
  <si>
    <t>BM_1_35-1_dk_00121</t>
  </si>
  <si>
    <t>BM_1_35-1_dk_00122</t>
  </si>
  <si>
    <t>BM_1_35-1_dk_00123</t>
  </si>
  <si>
    <t>BM_1_35-1_dk_00124</t>
  </si>
  <si>
    <t>BM_1_35-1_dk_00125</t>
  </si>
  <si>
    <t>BM_1_35-1_dk_00126</t>
  </si>
  <si>
    <t>BM_1_35-1_dk_00127</t>
  </si>
  <si>
    <t>BM_1_35-1_dk_00128</t>
  </si>
  <si>
    <t>BM_1_35-1_dk_00129</t>
  </si>
  <si>
    <t>BM_1_35-1_dk_00013</t>
  </si>
  <si>
    <t>BM_1_35-1_dk_00130</t>
  </si>
  <si>
    <t>BM_1_35-1_dk_00131</t>
  </si>
  <si>
    <t>BM_1_35-1_dk_00132</t>
  </si>
  <si>
    <t>BM_1_35-1_dk_00133</t>
  </si>
  <si>
    <t>BM_1_35-1_dk_00134</t>
  </si>
  <si>
    <t>BM_1_35-1_dk_00135</t>
  </si>
  <si>
    <t>BM_1_35-1_dk_00014</t>
  </si>
  <si>
    <t>BM_1_35-1_dk_00015</t>
  </si>
  <si>
    <t>BM_1_35-1_dk_00016</t>
  </si>
  <si>
    <t>BM_1_35-1_dk_00017</t>
  </si>
  <si>
    <t>BM_1_35-1_dk_00018</t>
  </si>
  <si>
    <t>BM_1_35-1_dk_00019</t>
  </si>
  <si>
    <t>BM_1_35-1_dk_00002</t>
  </si>
  <si>
    <t>BM_1_35-1_dk_00020</t>
  </si>
  <si>
    <t>BM_1_35-1_dk_00021</t>
  </si>
  <si>
    <t>BM_1_35-1_dk_00022</t>
  </si>
  <si>
    <t>BM_1_35-1_dk_00023</t>
  </si>
  <si>
    <t>BM_1_35-1_dk_00024</t>
  </si>
  <si>
    <t>BM_1_35-1_dk_00025</t>
  </si>
  <si>
    <t>BM_1_35-1_dk_00026</t>
  </si>
  <si>
    <t>BM_1_35-1_dk_00027</t>
  </si>
  <si>
    <t>BM_1_35-1_dk_00028</t>
  </si>
  <si>
    <t>BM_1_35-1_dk_00029</t>
  </si>
  <si>
    <t>BM_1_35-1_dk_00003</t>
  </si>
  <si>
    <t>BM_1_35-1_dk_00030</t>
  </si>
  <si>
    <t>BM_1_35-1_dk_00031</t>
  </si>
  <si>
    <t>BM_1_35-1_dk_00032</t>
  </si>
  <si>
    <t>BM_1_35-1_dk_00033</t>
  </si>
  <si>
    <t>BM_1_35-1_dk_00034</t>
  </si>
  <si>
    <t>BM_1_35-1_dk_00035</t>
  </si>
  <si>
    <t>BM_1_35-1_dk_00036</t>
  </si>
  <si>
    <t>BM_1_35-1_dk_00037</t>
  </si>
  <si>
    <t>BM_1_35-1_dk_00038</t>
  </si>
  <si>
    <t>BM_1_35-1_dk_00039</t>
  </si>
  <si>
    <t>BM_1_35-1_dk_00004</t>
  </si>
  <si>
    <t>BM_1_35-1_dk_00040</t>
  </si>
  <si>
    <t>BM_1_35-1_dk_00041</t>
  </si>
  <si>
    <t>BM_1_35-1_dk_00042</t>
  </si>
  <si>
    <t>BM_1_35-1_dk_00043</t>
  </si>
  <si>
    <t>BM_1_35-1_dk_00044</t>
  </si>
  <si>
    <t>BM_1_35-1_dk_00045</t>
  </si>
  <si>
    <t>BM_1_35-1_dk_00046</t>
  </si>
  <si>
    <t>BM_1_35-1_dk_00047</t>
  </si>
  <si>
    <t>BM_1_35-1_dk_00048</t>
  </si>
  <si>
    <t>BM_1_35-1_dk_00049</t>
  </si>
  <si>
    <t>BM_1_35-1_dk_00005</t>
  </si>
  <si>
    <t>BM_1_35-1_dk_00050</t>
  </si>
  <si>
    <t>BM_1_35-1_dk_00051</t>
  </si>
  <si>
    <t>BM_1_35-1_dk_00052</t>
  </si>
  <si>
    <t>BM_1_35-1_dk_00053</t>
  </si>
  <si>
    <t>BM_1_35-1_dk_00054</t>
  </si>
  <si>
    <t>BM_1_35-1_dk_00055</t>
  </si>
  <si>
    <t>BM_1_35-1_dk_00056</t>
  </si>
  <si>
    <t>BM_1_35-1_dk_00057</t>
  </si>
  <si>
    <t>BM_1_35-1_dk_00058</t>
  </si>
  <si>
    <t>BM_1_35-1_dk_00059</t>
  </si>
  <si>
    <t>BM_1_35-1_dk_00006</t>
  </si>
  <si>
    <t>BM_1_35-1_dk_00060</t>
  </si>
  <si>
    <t>BM_1_35-1_dk_00061</t>
  </si>
  <si>
    <t>BM_1_35-1_dk_00062</t>
  </si>
  <si>
    <t>BM_1_35-1_dk_00063</t>
  </si>
  <si>
    <t>BM_1_35-1_dk_00064</t>
  </si>
  <si>
    <t>BM_1_35-1_dk_00065</t>
  </si>
  <si>
    <t>BM_1_35-1_dk_00066</t>
  </si>
  <si>
    <t>BM_1_35-1_dk_00067</t>
  </si>
  <si>
    <t>BM_1_35-1_dk_00068</t>
  </si>
  <si>
    <t>BM_1_35-1_dk_00069</t>
  </si>
  <si>
    <t>BM_1_35-1_dk_00007</t>
  </si>
  <si>
    <t>BM_1_35-1_dk_00070</t>
  </si>
  <si>
    <t>BM_1_35-1_dk_00071</t>
  </si>
  <si>
    <t>BM_1_35-1_dk_00072</t>
  </si>
  <si>
    <t>BM_1_35-1_dk_00073</t>
  </si>
  <si>
    <t>BM_1_35-1_dk_00074</t>
  </si>
  <si>
    <t>BM_1_35-1_dk_00075</t>
  </si>
  <si>
    <t>BM_1_35-1_dk_00076</t>
  </si>
  <si>
    <t>BM_1_35-1_dk_00077</t>
  </si>
  <si>
    <t>BM_1_35-1_dk_00078</t>
  </si>
  <si>
    <t>BM_1_35-1_dk_00079</t>
  </si>
  <si>
    <t>BM_1_35-1_dk_00008</t>
  </si>
  <si>
    <t>BM_1_35-1_dk_00080</t>
  </si>
  <si>
    <t>BM_1_35-1_dk_00081</t>
  </si>
  <si>
    <t>BM_1_35-1_dk_00082</t>
  </si>
  <si>
    <t>BM_1_35-1_dk_00083</t>
  </si>
  <si>
    <t>BM_1_35-1_dk_00084</t>
  </si>
  <si>
    <t>BM_1_35-1_dk_00085</t>
  </si>
  <si>
    <t>BM_1_35-1_dk_00086</t>
  </si>
  <si>
    <t>BM_1_35-1_dk_00087</t>
  </si>
  <si>
    <t>BM_1_35-1_dk_00088</t>
  </si>
  <si>
    <t>BM_1_35-1_dk_00089</t>
  </si>
  <si>
    <t>BM_1_35-1_dk_00009</t>
  </si>
  <si>
    <t>BM_1_35-1_dk_00090</t>
  </si>
  <si>
    <t>BM_1_35-1_dk_00091</t>
  </si>
  <si>
    <t>BM_1_35-1_dk_00092</t>
  </si>
  <si>
    <t>BM_1_35-1_dk_00093</t>
  </si>
  <si>
    <t>BM_1_35-1_dk_00094</t>
  </si>
  <si>
    <t>BM_1_35-1_dk_00095</t>
  </si>
  <si>
    <t>BM_1_35-1_dk_00096</t>
  </si>
  <si>
    <t>BM_1_35-1_dk_00097</t>
  </si>
  <si>
    <t>BM_1_35-1_dk_00098</t>
  </si>
  <si>
    <t>BM_1_35-1_dk_00099</t>
  </si>
  <si>
    <t>AM_1_35-2_dk_00010</t>
  </si>
  <si>
    <t>AM_1_35-2_dk_00011</t>
  </si>
  <si>
    <t>AM_1_35-2_dk_00012</t>
  </si>
  <si>
    <t>AM_1_35-2_dk_00013</t>
  </si>
  <si>
    <t>AM_1_35-2_dk_00014</t>
  </si>
  <si>
    <t>AM_1_35-2_dk_00015</t>
  </si>
  <si>
    <t>AM_1_35-2_dk_00017</t>
  </si>
  <si>
    <t>AM_1_35-2_dk_00018</t>
  </si>
  <si>
    <t>AM_1_35-2_dk_00019</t>
  </si>
  <si>
    <t>AM_1_35-2_dk_00002</t>
  </si>
  <si>
    <t>AM_1_35-2_dk_00020</t>
  </si>
  <si>
    <t>AM_1_35-2_dk_00021</t>
  </si>
  <si>
    <t>AM_1_35-2_dk_00022</t>
  </si>
  <si>
    <t>AM_1_35-2_dk_00023</t>
  </si>
  <si>
    <t>AM_1_35-2_dk_00024</t>
  </si>
  <si>
    <t>AM_1_35-2_dk_00025</t>
  </si>
  <si>
    <t>AM_1_35-2_dk_00026</t>
  </si>
  <si>
    <t>AM_1_35-2_dk_00003</t>
  </si>
  <si>
    <t>AM_1_35-2_dk_00004</t>
  </si>
  <si>
    <t>AM_1_35-2_dk_00005</t>
  </si>
  <si>
    <t>AM_1_35-2_dk_00006</t>
  </si>
  <si>
    <t>AM_1_35-2_dk_00007</t>
  </si>
  <si>
    <t>AM_1_35-2_dk_00008</t>
  </si>
  <si>
    <t>AM_1_35-2_dk_00009</t>
  </si>
  <si>
    <t>AM_1_35-2_dk_00027</t>
  </si>
  <si>
    <t>AM_1_35-2_dk_00028</t>
  </si>
  <si>
    <t>AM_1_35-2_dk_00029</t>
  </si>
  <si>
    <t>AM_1_35-2_dk_00030</t>
  </si>
  <si>
    <t>AM_1_35-2_dk_00031</t>
  </si>
  <si>
    <t>AM_1_35-2_dk_00032</t>
  </si>
  <si>
    <t>AM_1_35-2_dk_00033</t>
  </si>
  <si>
    <t>AM_1_35-2_dk_00034</t>
  </si>
  <si>
    <t>AM_1_35-2_dk_00035</t>
  </si>
  <si>
    <t>AM_1_35-2_dk_00036</t>
  </si>
  <si>
    <t>AM_1_35-2_dk_00037</t>
  </si>
  <si>
    <t>AM_1_35-2_dk_00038</t>
  </si>
  <si>
    <t>AM_1_35-2_dk_00043</t>
  </si>
  <si>
    <t>MA_1_36-4_dk_01064</t>
  </si>
  <si>
    <t>MA_1_36-4_dk_01065</t>
  </si>
  <si>
    <t>MA_1_36-4_dk_01066</t>
  </si>
  <si>
    <t>MA_1_36-4_dk_00681</t>
  </si>
  <si>
    <t>MA_1_36-4_dk_00682</t>
  </si>
  <si>
    <t>MA_1_36-4_dk_00683</t>
  </si>
  <si>
    <t>MA_1_36-4_dk_00684</t>
  </si>
  <si>
    <t>MA_1_36-4_dk_00685</t>
  </si>
  <si>
    <t>MA_1_36-4_dk_00686</t>
  </si>
  <si>
    <t>MA_1_36-4_dk_00687</t>
  </si>
  <si>
    <t>MA_1_36-4_dk_00688</t>
  </si>
  <si>
    <t>MA_1_36-4_dk_00689</t>
  </si>
  <si>
    <t>MA_1_36-4_dk_00690</t>
  </si>
  <si>
    <t>MA_1_36-4_dk_00691</t>
  </si>
  <si>
    <t>MA_1_36-4_dk_00692</t>
  </si>
  <si>
    <t>MA_1_36-4_dk_00693</t>
  </si>
  <si>
    <t>MA_1_36-4_dk_00694</t>
  </si>
  <si>
    <t>MA_1_36-4_dk_00695</t>
  </si>
  <si>
    <t>MA_1_36-4_dk_00696</t>
  </si>
  <si>
    <t>MA_1_36-4_dk_00697</t>
  </si>
  <si>
    <t>MA_1_36-4_dk_00698</t>
  </si>
  <si>
    <t>MA_1_36-4_dk_00699</t>
  </si>
  <si>
    <t>MA_1_36-4_dk_00700</t>
  </si>
  <si>
    <t>MA_1_36-4_dk_00701</t>
  </si>
  <si>
    <t>MA_1_36-4_dk_00702</t>
  </si>
  <si>
    <t>MA_1_36-4_dk_00703</t>
  </si>
  <si>
    <t>MA_1_36-4_dk_00704</t>
  </si>
  <si>
    <t>MA_1_36-4_dk_00705</t>
  </si>
  <si>
    <t>MA_1_36-4_dk_00706</t>
  </si>
  <si>
    <t>MA_1_36-4_dk_00707</t>
  </si>
  <si>
    <t>MA_1_36-4_dk_00708</t>
  </si>
  <si>
    <t>MA_1_36-4_dk_00709</t>
  </si>
  <si>
    <t>MA_1_36-4_dk_00710</t>
  </si>
  <si>
    <t>MA_1_36-4_dk_00711</t>
  </si>
  <si>
    <t>MA_1_36-4_dk_00712</t>
  </si>
  <si>
    <t>MA_1_36-4_dk_00713</t>
  </si>
  <si>
    <t>MA_1_36-4_dk_00714</t>
  </si>
  <si>
    <t>MA_1_36-4_dk_00715</t>
  </si>
  <si>
    <t>MA_1_36-4_dk_00716</t>
  </si>
  <si>
    <t>MA_1_36-4_dk_00717</t>
  </si>
  <si>
    <t>MA_1_36-4_dk_00718</t>
  </si>
  <si>
    <t>MA_1_36-4_dk_00719</t>
  </si>
  <si>
    <t>MA_1_36-4_dk_00720</t>
  </si>
  <si>
    <t>MA_1_36-4_dk_00721</t>
  </si>
  <si>
    <t>MA_1_36-4_dk_00722</t>
  </si>
  <si>
    <t>MA_1_36-4_dk_00723</t>
  </si>
  <si>
    <t>MA_1_36-4_dk_00724</t>
  </si>
  <si>
    <t>MA_1_36-4_dk_00725</t>
  </si>
  <si>
    <t>MA_1_36-4_dk_00726</t>
  </si>
  <si>
    <t>MA_1_36-4_dk_00727</t>
  </si>
  <si>
    <t>MA_1_36-4_dk_00728</t>
  </si>
  <si>
    <t>MA_1_36-4_dk_00729</t>
  </si>
  <si>
    <t>MA_1_36-4_dk_00730</t>
  </si>
  <si>
    <t>MA_1_36-4_dk_00731</t>
  </si>
  <si>
    <t>MA_1_36-4_dk_00732</t>
  </si>
  <si>
    <t>MA_1_36-4_dk_00733</t>
  </si>
  <si>
    <t>MA_1_36-4_dk_00734</t>
  </si>
  <si>
    <t>MA_1_36-4_dk_00735</t>
  </si>
  <si>
    <t>MA_1_36-4_dk_00736</t>
  </si>
  <si>
    <t>MA_1_36-4_dk_00737</t>
  </si>
  <si>
    <t>MA_1_36-4_dk_00738</t>
  </si>
  <si>
    <t>MA_1_36-4_dk_00739</t>
  </si>
  <si>
    <t>MA_1_36-4_dk_00740</t>
  </si>
  <si>
    <t>MA_1_36-4_dk_00741</t>
  </si>
  <si>
    <t>MA_1_36-4_dk_00742</t>
  </si>
  <si>
    <t>MA_1_36-4_dk_00743</t>
  </si>
  <si>
    <t>MA_1_36-4_dk_00744</t>
  </si>
  <si>
    <t>MA_1_36-4_dk_00745</t>
  </si>
  <si>
    <t>MA_1_36-4_dk_00746</t>
  </si>
  <si>
    <t>MA_1_36-4_dk_00747</t>
  </si>
  <si>
    <t>MA_1_36-4_dk_00748</t>
  </si>
  <si>
    <t>MA_1_36-4_dk_00749</t>
  </si>
  <si>
    <t>MA_1_36-4_dk_00750</t>
  </si>
  <si>
    <t>MA_1_36-4_dk_00751</t>
  </si>
  <si>
    <t>MA_1_36-4_dk_00752</t>
  </si>
  <si>
    <t>MA_1_36-4_dk_00753</t>
  </si>
  <si>
    <t>MA_1_36-4_dk_00754</t>
  </si>
  <si>
    <t>MA_1_36-4_dk_00755</t>
  </si>
  <si>
    <t>MA_1_36-4_dk_00756</t>
  </si>
  <si>
    <t>MA_1_36-4_dk_00757</t>
  </si>
  <si>
    <t>MA_1_36-4_dk_00758</t>
  </si>
  <si>
    <t>MA_1_36-4_dk_00759</t>
  </si>
  <si>
    <t>MA_1_36-4_dk_00760</t>
  </si>
  <si>
    <t>MA_1_36-4_dk_00761</t>
  </si>
  <si>
    <t>MA_1_36-4_dk_00762</t>
  </si>
  <si>
    <t>MA_1_36-4_dk_00763</t>
  </si>
  <si>
    <t>MA_1_36-4_dk_00764</t>
  </si>
  <si>
    <t>MA_1_36-4_dk_00765</t>
  </si>
  <si>
    <t>MA_1_36-4_dk_00766</t>
  </si>
  <si>
    <t>MA_1_36-4_dk_00767</t>
  </si>
  <si>
    <t>MA_1_36-4_dk_00768</t>
  </si>
  <si>
    <t>MA_1_36-4_dk_00769</t>
  </si>
  <si>
    <t>MA_1_36-4_dk_00770</t>
  </si>
  <si>
    <t>MA_1_36-4_dk_00771</t>
  </si>
  <si>
    <t>MA_1_36-4_dk_00772</t>
  </si>
  <si>
    <t>MA_1_36-4_dk_00773</t>
  </si>
  <si>
    <t>MA_1_36-4_dk_00774</t>
  </si>
  <si>
    <t>MA_1_36-4_dk_00775</t>
  </si>
  <si>
    <t>MA_1_36-4_dk_00776</t>
  </si>
  <si>
    <t>MA_1_36-4_dk_00777</t>
  </si>
  <si>
    <t>MA_1_36-4_dk_00778</t>
  </si>
  <si>
    <t>MA_1_36-4_dk_00779</t>
  </si>
  <si>
    <t>MA_1_36-4_dk_00780</t>
  </si>
  <si>
    <t>MA_1_36-4_dk_00781</t>
  </si>
  <si>
    <t>MA_1_36-4_dk_00782</t>
  </si>
  <si>
    <t>MA_1_36-4_dk_00783</t>
  </si>
  <si>
    <t>MA_1_36-4_dk_00784</t>
  </si>
  <si>
    <t>MA_1_36-4_dk_00785</t>
  </si>
  <si>
    <t>MA_1_36-4_dk_00786</t>
  </si>
  <si>
    <t>MA_1_36-4_dk_00787</t>
  </si>
  <si>
    <t>MA_1_36-4_dk_00788</t>
  </si>
  <si>
    <t>MA_1_36-4_dk_00789</t>
  </si>
  <si>
    <t>MA_1_36-4_dk_00790</t>
  </si>
  <si>
    <t>MA_1_36-4_dk_00791</t>
  </si>
  <si>
    <t>MA_1_36-4_dk_00792</t>
  </si>
  <si>
    <t>MA_1_36-4_dk_00793</t>
  </si>
  <si>
    <t>MA_1_36-4_dk_00794</t>
  </si>
  <si>
    <t>MA_1_36-4_dk_00795</t>
  </si>
  <si>
    <t>MA_1_36-4_dk_00796</t>
  </si>
  <si>
    <t>MA_1_36-4_dk_00797</t>
  </si>
  <si>
    <t>MA_1_36-4_dk_00798</t>
  </si>
  <si>
    <t>MA_1_36-4_dk_00799</t>
  </si>
  <si>
    <t>MA_1_36-4_dk_00800</t>
  </si>
  <si>
    <t>MA_1_36-4_dk_00801</t>
  </si>
  <si>
    <t>MA_1_36-4_dk_00802</t>
  </si>
  <si>
    <t>MA_1_36-4_dk_00803</t>
  </si>
  <si>
    <t>MA_1_36-4_dk_00804</t>
  </si>
  <si>
    <t>MA_1_36-4_dk_00805</t>
  </si>
  <si>
    <t>MA_1_36-4_dk_00806</t>
  </si>
  <si>
    <t>MA_1_36-4_dk_00807</t>
  </si>
  <si>
    <t>MA_1_36-4_dk_00808</t>
  </si>
  <si>
    <t>MA_1_36-4_dk_00809</t>
  </si>
  <si>
    <t>MA_1_36-4_dk_00810</t>
  </si>
  <si>
    <t>MA_1_36-4_dk_00811</t>
  </si>
  <si>
    <t>MA_1_36-4_dk_00812</t>
  </si>
  <si>
    <t>MA_1_36-4_dk_00813</t>
  </si>
  <si>
    <t>MA_1_36-4_dk_00814</t>
  </si>
  <si>
    <t>MA_1_36-4_dk_00815</t>
  </si>
  <si>
    <t>MA_1_36-4_dk_00816</t>
  </si>
  <si>
    <t>MA_1_36-4_dk_00817</t>
  </si>
  <si>
    <t>MA_1_36-4_dk_00818</t>
  </si>
  <si>
    <t>MA_1_36-4_dk_00819</t>
  </si>
  <si>
    <t>MA_1_36-4_dk_00820</t>
  </si>
  <si>
    <t>MA_1_36-4_dk_00821</t>
  </si>
  <si>
    <t>MA_1_36-4_dk_00822</t>
  </si>
  <si>
    <t>MA_1_36-4_dk_00823</t>
  </si>
  <si>
    <t>MA_1_36-4_dk_00824</t>
  </si>
  <si>
    <t>MA_1_36-4_dk_00825</t>
  </si>
  <si>
    <t>MA_1_36-4_dk_00826</t>
  </si>
  <si>
    <t>MA_1_36-4_dk_00827</t>
  </si>
  <si>
    <t>MA_1_36-4_dk_00828</t>
  </si>
  <si>
    <t>MA_1_36-4_dk_00829</t>
  </si>
  <si>
    <t>MA_1_36-4_dk_00830</t>
  </si>
  <si>
    <t>MA_1_36-4_dk_00831</t>
  </si>
  <si>
    <t>MA_1_36-4_dk_00832</t>
  </si>
  <si>
    <t>MA_1_36-4_dk_00833</t>
  </si>
  <si>
    <t>MA_1_36-4_dk_00834</t>
  </si>
  <si>
    <t>MA_1_36-4_dk_00835</t>
  </si>
  <si>
    <t>MA_1_36-4_dk_00836</t>
  </si>
  <si>
    <t>MA_1_36-4_dk_00837</t>
  </si>
  <si>
    <t>MA_1_36-4_dk_00838</t>
  </si>
  <si>
    <t>MA_1_36-4_dk_00839</t>
  </si>
  <si>
    <t>MA_1_36-4_dk_00840</t>
  </si>
  <si>
    <t>MA_1_36-4_dk_00841</t>
  </si>
  <si>
    <t>MA_1_36-4_dk_00842</t>
  </si>
  <si>
    <t>MA_1_36-4_dk_00843</t>
  </si>
  <si>
    <t>MA_1_36-4_dk_00844</t>
  </si>
  <si>
    <t>MA_1_36-4_dk_00845</t>
  </si>
  <si>
    <t>MA_1_36-4_dk_00846</t>
  </si>
  <si>
    <t>MA_1_36-4_dk_00847</t>
  </si>
  <si>
    <t>MA_1_36-4_dk_00848</t>
  </si>
  <si>
    <t>MA_1_36-4_dk_00849</t>
  </si>
  <si>
    <t>MA_1_36-4_dk_00850</t>
  </si>
  <si>
    <t>MA_1_36-4_dk_00851</t>
  </si>
  <si>
    <t>MA_1_36-4_dk_00852</t>
  </si>
  <si>
    <t>MA_1_36-4_dk_00853</t>
  </si>
  <si>
    <t>MA_1_36-4_dk_00854</t>
  </si>
  <si>
    <t>MA_1_36-4_dk_00855</t>
  </si>
  <si>
    <t>MA_1_36-4_dk_00856</t>
  </si>
  <si>
    <t>MA_1_36-4_dk_00857</t>
  </si>
  <si>
    <t>MA_1_36-4_dk_00858</t>
  </si>
  <si>
    <t>MA_1_36-4_dk_00859</t>
  </si>
  <si>
    <t>MA_1_36-4_dk_00860</t>
  </si>
  <si>
    <t>MA_1_36-4_dk_00861</t>
  </si>
  <si>
    <t>MA_1_36-4_dk_00862</t>
  </si>
  <si>
    <t>MA_1_36-4_dk_00863</t>
  </si>
  <si>
    <t>MA_1_36-4_dk_00864</t>
  </si>
  <si>
    <t>BM_1_36-5_dk_01000</t>
  </si>
  <si>
    <t>BM_1_36-5_dk_01001</t>
  </si>
  <si>
    <t>BM_1_36-5_dk_01002</t>
  </si>
  <si>
    <t>BM_1_36-5_dk_01003</t>
  </si>
  <si>
    <t>BM_1_36-5_dk_01004</t>
  </si>
  <si>
    <t>BM_1_36-5_dk_01005</t>
  </si>
  <si>
    <t>BM_1_36-5_dk_01006</t>
  </si>
  <si>
    <t>BM_1_36-5_dk_01007</t>
  </si>
  <si>
    <t>BM_1_36-5_dk_01008</t>
  </si>
  <si>
    <t>BM_1_36-5_dk_01009</t>
  </si>
  <si>
    <t>BM_1_36-5_dk_01010</t>
  </si>
  <si>
    <t>BM_1_36-5_dk_01011</t>
  </si>
  <si>
    <t>BM_1_36-5_dk_01012</t>
  </si>
  <si>
    <t>BM_1_36-5_dk_01013</t>
  </si>
  <si>
    <t>BM_1_36-5_dk_01014</t>
  </si>
  <si>
    <t>BM_1_36-5_dk_01015</t>
  </si>
  <si>
    <t>BM_1_36-5_dk_01016</t>
  </si>
  <si>
    <t>BM_1_36-5_dk_01017</t>
  </si>
  <si>
    <t>BM_1_36-5_dk_01018</t>
  </si>
  <si>
    <t>BM_1_36-5_dk_01019</t>
  </si>
  <si>
    <t>BM_1_36-5_dk_01020</t>
  </si>
  <si>
    <t>BM_1_36-5_dk_00976</t>
  </si>
  <si>
    <t>BM_1_36-5_dk_00977</t>
  </si>
  <si>
    <t>BM_1_36-5_dk_00978</t>
  </si>
  <si>
    <t>BM_1_36-5_dk_00979</t>
  </si>
  <si>
    <t>BM_1_36-5_dk_00980</t>
  </si>
  <si>
    <t>BM_1_36-5_dk_00981</t>
  </si>
  <si>
    <t>BM_1_36-5_dk_00982</t>
  </si>
  <si>
    <t>BM_1_36-5_dk_00983</t>
  </si>
  <si>
    <t>BM_1_36-5_dk_00984</t>
  </si>
  <si>
    <t>BM_1_36-5_dk_00985</t>
  </si>
  <si>
    <t>BM_1_36-5_dk_00986</t>
  </si>
  <si>
    <t>BM_1_36-5_dk_00987</t>
  </si>
  <si>
    <t>BM_1_36-5_dk_00988</t>
  </si>
  <si>
    <t>BM_1_36-5_dk_00989</t>
  </si>
  <si>
    <t>BM_1_36-5_dk_00990</t>
  </si>
  <si>
    <t>BM_1_36-5_dk_00991</t>
  </si>
  <si>
    <t>BM_1_36-5_dk_00992</t>
  </si>
  <si>
    <t>BM_1_36-5_dk_00993</t>
  </si>
  <si>
    <t>BM_1_36-5_dk_00994</t>
  </si>
  <si>
    <t>BM_1_36-5_dk_00995</t>
  </si>
  <si>
    <t>BM_1_36-5_dk_00996</t>
  </si>
  <si>
    <t>BM_1_36-5_dk_00997</t>
  </si>
  <si>
    <t>BM_1_36-5_dk_00998</t>
  </si>
  <si>
    <t>BM_1_36-5_dk_00999</t>
  </si>
  <si>
    <t>MA_1_36-5_dk_00001</t>
  </si>
  <si>
    <t>MA_1_36-5_dk_01021</t>
  </si>
  <si>
    <t>MA_1_36-5_dk_01067</t>
  </si>
  <si>
    <t>MA_1_36-5_dk_01068</t>
  </si>
  <si>
    <t>MA_1_36-5_dk_01069</t>
  </si>
  <si>
    <t>MA_1_36-5_dk_01070</t>
  </si>
  <si>
    <t>MA_1_36-5_dk_01071</t>
  </si>
  <si>
    <t>MA_1_36-5_dk_01072</t>
  </si>
  <si>
    <t>MA_1_36-5_dk_01073</t>
  </si>
  <si>
    <t>MA_1_36-5_dk_01074</t>
  </si>
  <si>
    <t>MA_1_36-5_dk_00002</t>
  </si>
  <si>
    <t>MA_1_36-5_dk_00003</t>
  </si>
  <si>
    <t>MA_1_36-5_dk_00004</t>
  </si>
  <si>
    <t>MA_1_36-5_dk_00005</t>
  </si>
  <si>
    <t>MA_1_36-5_dk_00006</t>
  </si>
  <si>
    <t>MA_1_36-5_dk_00007</t>
  </si>
  <si>
    <t>MA_1_36-5_dk_00865</t>
  </si>
  <si>
    <t>MA_1_36-4_dk_00866</t>
  </si>
  <si>
    <t>MA_1_36-5_dk_00867</t>
  </si>
  <si>
    <t>MA_1_36-5_dk_00868</t>
  </si>
  <si>
    <t>MA_1_36-5_dk_00869</t>
  </si>
  <si>
    <t>MA_1_36-5_dk_00870</t>
  </si>
  <si>
    <t>MA_1_36-5_dk_00871</t>
  </si>
  <si>
    <t>MA_1_36-5_dk_00872</t>
  </si>
  <si>
    <t>MA_1_36-5_dk_00873</t>
  </si>
  <si>
    <t>MA_1_36-5_dk_00874</t>
  </si>
  <si>
    <t>MA_1_36-5_dk_00875</t>
  </si>
  <si>
    <t>MA_1_36-5_dk_00877</t>
  </si>
  <si>
    <t>MA_1_36-5_dk_00878</t>
  </si>
  <si>
    <t>MA_1_36-5_dk_00879</t>
  </si>
  <si>
    <t>MA_1_36-5_dk_00880</t>
  </si>
  <si>
    <t>MA_1_36-5_dk_00881</t>
  </si>
  <si>
    <t>MA_1_36-5_dk_00882</t>
  </si>
  <si>
    <t>MA_1_36-5_dk_00883</t>
  </si>
  <si>
    <t>MA_1_36-5_dk_00884</t>
  </si>
  <si>
    <t>MA_1_36-5_dk_00885</t>
  </si>
  <si>
    <t>MA_1_36-5_dk_00886</t>
  </si>
  <si>
    <t>MA_1_36-5_dk_00887</t>
  </si>
  <si>
    <t>MA_1_36-5_dk_00888</t>
  </si>
  <si>
    <t>MA_1_36-5_dk_00889</t>
  </si>
  <si>
    <t>MA_1_36-5_dk_00890</t>
  </si>
  <si>
    <t>MA_1_36-5_dk_00891</t>
  </si>
  <si>
    <t>MA_1_36-5_dk_00892</t>
  </si>
  <si>
    <t>MA_1_36-5_dk_00893</t>
  </si>
  <si>
    <t>MA_1_36-5_dk_00894</t>
  </si>
  <si>
    <t>MA_1_36-5_dk_00895</t>
  </si>
  <si>
    <t>MA_1_36-5_dk_00896</t>
  </si>
  <si>
    <t>MA_1_36-5_dk_00897</t>
  </si>
  <si>
    <t>MA_1_36-5_dk_00898</t>
  </si>
  <si>
    <t>MA_1_36-5_dk_00899</t>
  </si>
  <si>
    <t>MA_1_36-5_dk_00900</t>
  </si>
  <si>
    <t>MA_1_36-5_dk_00901</t>
  </si>
  <si>
    <t>MA_1_36-5_dk_00902</t>
  </si>
  <si>
    <t>MA_1_36-5_dk_00903</t>
  </si>
  <si>
    <t>MA_1_36-5_dk_00904</t>
  </si>
  <si>
    <t>MA_1_36-5_dk_00905</t>
  </si>
  <si>
    <t>MA_1_36-5_dk_00906</t>
  </si>
  <si>
    <t>MA_1_36-5_dk_00907</t>
  </si>
  <si>
    <t>MA_1_36-5_dk_00908</t>
  </si>
  <si>
    <t>MA_1_36-5_dk_00909</t>
  </si>
  <si>
    <t>MA_1_36-5_dk_00910</t>
  </si>
  <si>
    <t>MA_1_36-5_dk_00911</t>
  </si>
  <si>
    <t>MA_1_36-5_dk_00912</t>
  </si>
  <si>
    <t>MA_1_36-5_dk_00913</t>
  </si>
  <si>
    <t>MA_1_36-5_dk_00914</t>
  </si>
  <si>
    <t>MA_1_36-5_dk_00915</t>
  </si>
  <si>
    <t>MA_1_36-5_dk_00916</t>
  </si>
  <si>
    <t>MA_1_36-5_dk_00917</t>
  </si>
  <si>
    <t>MA_1_36-5_dk_00918</t>
  </si>
  <si>
    <t>MA_1_36-5_dk_00919</t>
  </si>
  <si>
    <t>MA_1_36-5_dk_00920</t>
  </si>
  <si>
    <t>MA_1_36-5_dk_00921</t>
  </si>
  <si>
    <t>MA_1_36-5_dk_00922</t>
  </si>
  <si>
    <t>MA_1_36-5_dk_00923</t>
  </si>
  <si>
    <t>MA_1_36-5_dk_00924</t>
  </si>
  <si>
    <t>MA_1_36-5_dk_00925</t>
  </si>
  <si>
    <t>MA_1_36-5_dk_00926</t>
  </si>
  <si>
    <t>MA_1_36-5_dk_00927</t>
  </si>
  <si>
    <t>MA_1_36-5_dk_00928</t>
  </si>
  <si>
    <t>MA_1_36-5_dk_00929</t>
  </si>
  <si>
    <t>MA_1_36-5_dk_00930</t>
  </si>
  <si>
    <t>MA_1_36-5_dk_00931</t>
  </si>
  <si>
    <t>MA_1_36-5_dk_00932</t>
  </si>
  <si>
    <t>MA_1_36-5_dk_00933</t>
  </si>
  <si>
    <t>MA_1_36-5_dk_00934</t>
  </si>
  <si>
    <t>MA_1_36-5_dk_00935</t>
  </si>
  <si>
    <t>MA_1_36-5_dk_00936</t>
  </si>
  <si>
    <t>MA_1_36-5_dk_00937</t>
  </si>
  <si>
    <t>MA_1_36-5_dk_00938</t>
  </si>
  <si>
    <t>MA_1_36-5_dk_00939</t>
  </si>
  <si>
    <t>MA_1_36-5_dk_00940</t>
  </si>
  <si>
    <t>MA_1_36-5_dk_00941</t>
  </si>
  <si>
    <t>MA_1_36-5_dk_00942</t>
  </si>
  <si>
    <t>MA_1_36-5_dk_00943</t>
  </si>
  <si>
    <t>MA_1_36-5_dk_00944</t>
  </si>
  <si>
    <t>MA_1_36-5_dk_00945</t>
  </si>
  <si>
    <t>MA_1_36-5_dk_00946</t>
  </si>
  <si>
    <t>MA_1_36-5_dk_00947</t>
  </si>
  <si>
    <t>MA_1_36-5_dk_00948</t>
  </si>
  <si>
    <t>MA_1_36-5_dk_00949</t>
  </si>
  <si>
    <t>MA_1_36-5_dk_00950</t>
  </si>
  <si>
    <t>MA_1_36-5_dk_00951</t>
  </si>
  <si>
    <t>MA_1_36-5_dk_00952</t>
  </si>
  <si>
    <t>MA_1_36-5_dk_00953</t>
  </si>
  <si>
    <t>MA_1_36-5_dk_00954</t>
  </si>
  <si>
    <t>MA_1_36-5_dk_00955</t>
  </si>
  <si>
    <t>MA_1_36-5_dk_00956</t>
  </si>
  <si>
    <t>MA_1_36-5_dk_00957</t>
  </si>
  <si>
    <t>MA_1_36-5_dk_00958</t>
  </si>
  <si>
    <t>MA_1_36-5_dk_00959</t>
  </si>
  <si>
    <t>MA_1_36-5_dk_00960</t>
  </si>
  <si>
    <t>MA_1_36-5_dk_00961</t>
  </si>
  <si>
    <t>MA_1_36-5_dk_00962</t>
  </si>
  <si>
    <t>MA_1_36-5_dk_00963</t>
  </si>
  <si>
    <t>MA_1_36-5_dk_00964</t>
  </si>
  <si>
    <t>MA_1_36-5_dk_00965</t>
  </si>
  <si>
    <t>MA_1_36-5_dk_00966</t>
  </si>
  <si>
    <t>MA_1_36-5_dk_00967</t>
  </si>
  <si>
    <t>MA_1_36-5_dk_00968</t>
  </si>
  <si>
    <t>MA_1_36-5_dk_00969</t>
  </si>
  <si>
    <t>MA_1_36-5_dk_00970</t>
  </si>
  <si>
    <t>MA_1_36-5_dk_00971</t>
  </si>
  <si>
    <t>MA_1_36-5_dk_00972</t>
  </si>
  <si>
    <t>MA_1_36-5_dk_00973</t>
  </si>
  <si>
    <t>MA_1_36-5_dk_00974</t>
  </si>
  <si>
    <t>MA_1_36-5_dk_00975</t>
  </si>
  <si>
    <t>MA_1_36-5_dk_01530</t>
  </si>
  <si>
    <t>MA_1_36-5_dk_01531</t>
  </si>
  <si>
    <t>MA_1_36-5_dk_01532</t>
  </si>
  <si>
    <t>MA_1_36-5_dk_01533</t>
  </si>
  <si>
    <t>MA_1_37-1_dk_00050</t>
  </si>
  <si>
    <t>MA_1_37-1_dk_00007</t>
  </si>
  <si>
    <t>MA_1_37-1_dk_00016</t>
  </si>
  <si>
    <t>MA_1_37-1_dk_00017</t>
  </si>
  <si>
    <t>MA_1_37-1_dk_00018</t>
  </si>
  <si>
    <t>MA_1_37-1_dk_00019</t>
  </si>
  <si>
    <t>MA_1_37-1_dk_00020</t>
  </si>
  <si>
    <t>MA_1_37-1_dk_00021</t>
  </si>
  <si>
    <t>MA_1_37-1_dk_00008</t>
  </si>
  <si>
    <t>MA_1_37-1_dk_00009</t>
  </si>
  <si>
    <t>MA_1_37-1_dk_00010</t>
  </si>
  <si>
    <t>MA_1_37-1_dk_00002</t>
  </si>
  <si>
    <t>MA_1_37-1_dk_00003</t>
  </si>
  <si>
    <t>MA_1_37-1_dk_00004</t>
  </si>
  <si>
    <t>MA_1_37-1_dk_00011</t>
  </si>
  <si>
    <t>MA_1_37-1_dk_00005</t>
  </si>
  <si>
    <t>MA_1_37-1_dk_00006</t>
  </si>
  <si>
    <t>MA_1_37-1_dk_00012</t>
  </si>
  <si>
    <t>MA_1_37-1_dk_00013</t>
  </si>
  <si>
    <t>MA_1_37-1_dk_00014</t>
  </si>
  <si>
    <t>MA_1_37-1_dk_00015</t>
  </si>
  <si>
    <t>MA_1_37-1_dk_00001</t>
  </si>
  <si>
    <t>MA_1_37-1_dk_00022</t>
  </si>
  <si>
    <t>MA_1_37-1_dk_00023</t>
  </si>
  <si>
    <t>MA_1_37-1_dk_00024</t>
  </si>
  <si>
    <t>MA_1_37-1_dk_00025</t>
  </si>
  <si>
    <t>MA_1_37-1_dk_00026</t>
  </si>
  <si>
    <t>MA_1_37-1_dk_00027</t>
  </si>
  <si>
    <t>MA_1_37-1_dk_00028</t>
  </si>
  <si>
    <t>MA_1_37-1_dk_00029</t>
  </si>
  <si>
    <t>MA_1_37-1_dk_00030</t>
  </si>
  <si>
    <t>MA_1_37-1_dk_00031</t>
  </si>
  <si>
    <t>MA_1_37-1_dk_00032</t>
  </si>
  <si>
    <t>MA_1_37-1_dk_00033</t>
  </si>
  <si>
    <t>MA_1_37-1_dk_00034</t>
  </si>
  <si>
    <t>MA_1_37-1_dk_00035</t>
  </si>
  <si>
    <t>MA_1_37-1_dk_00036</t>
  </si>
  <si>
    <t>MA_1_37-1_dk_00037</t>
  </si>
  <si>
    <t>MA_1_37-1_dk_00038</t>
  </si>
  <si>
    <t>MA_1_37-1_dk_00039</t>
  </si>
  <si>
    <t>MA_1_37-1_dk_00040</t>
  </si>
  <si>
    <t>MA_1_37-1_dk_00041</t>
  </si>
  <si>
    <t>MA_1_37-1_dk_00042</t>
  </si>
  <si>
    <t>MA_1_37-1_dk_00043</t>
  </si>
  <si>
    <t>MA_1_37-1_dk_00044</t>
  </si>
  <si>
    <t>MA_1_37-1_dk_00045</t>
  </si>
  <si>
    <t>MA_1_37-1_dk_00046</t>
  </si>
  <si>
    <t>MA_1_37-1_dk_00047</t>
  </si>
  <si>
    <t>MA_1_37-1_dk_00048</t>
  </si>
  <si>
    <t>MA_1_37-1_dk_00049</t>
  </si>
  <si>
    <t>MA_1_38-2_dk_00010</t>
  </si>
  <si>
    <t>MA_1_38-2_dk_00100</t>
  </si>
  <si>
    <t>MA_1_38-2_dk_00101</t>
  </si>
  <si>
    <t>MA_1_38-2_dk_00102</t>
  </si>
  <si>
    <t>MA_1_38-2_dk_00103</t>
  </si>
  <si>
    <t>MA_1_38-2_dk_00104</t>
  </si>
  <si>
    <t>MA_1_38-2_dk_00105</t>
  </si>
  <si>
    <t>MA_1_38-2_dk_00106</t>
  </si>
  <si>
    <t>MA_1_38-2_dk_00107</t>
  </si>
  <si>
    <t>MA_1_38-2_dk_00108</t>
  </si>
  <si>
    <t>MA_1_38-2_dk_00109</t>
  </si>
  <si>
    <t>MA_1_38-2_dk_00011</t>
  </si>
  <si>
    <t>MA_1_38-2_dk_00110</t>
  </si>
  <si>
    <t>MA_1_38-2_dk_00111</t>
  </si>
  <si>
    <t>MA_1_38-2_dk_00112</t>
  </si>
  <si>
    <t>MA_1_38-2_dk_00113</t>
  </si>
  <si>
    <t>MA_1_38-2_dk_00114</t>
  </si>
  <si>
    <t>MA_1_38-2_dk_00115</t>
  </si>
  <si>
    <t>MA_1_38-2_dk_00116</t>
  </si>
  <si>
    <t>MA_1_38-2_dk_00117</t>
  </si>
  <si>
    <t>MA_1_38-2_dk_00118</t>
  </si>
  <si>
    <t>MA_1_38-2_dk_00119</t>
  </si>
  <si>
    <t>MA_1_38-2_dk_00012</t>
  </si>
  <si>
    <t>MA_1_38-2_dk_00120</t>
  </si>
  <si>
    <t>MA_1_38-2_dk_00121</t>
  </si>
  <si>
    <t>MA_1_38-2_dk_00122</t>
  </si>
  <si>
    <t>MA_1_38-2_dk_00123</t>
  </si>
  <si>
    <t>MA_1_38-2_dk_00124</t>
  </si>
  <si>
    <t>MA_1_38-2_dk_00125</t>
  </si>
  <si>
    <t>MA_1_38-2_dk_00126</t>
  </si>
  <si>
    <t>MA_1_38-2_dk_00127</t>
  </si>
  <si>
    <t>MA_1_38-2_dk_00128</t>
  </si>
  <si>
    <t>MA_1_38-2_dk_00129</t>
  </si>
  <si>
    <t>MA_1_38-2_dk_00013</t>
  </si>
  <si>
    <t>MA_1_38-2_dk_00130</t>
  </si>
  <si>
    <t>MA_1_38-2_dk_00131</t>
  </si>
  <si>
    <t>MA_1_38-2_dk_00132</t>
  </si>
  <si>
    <t>MA_1_38-2_dk_00133</t>
  </si>
  <si>
    <t>MA_1_38-2_dk_00134</t>
  </si>
  <si>
    <t>MA_1_38-2_dk_00135</t>
  </si>
  <si>
    <t>MA_1_38-2_dk_00136</t>
  </si>
  <si>
    <t>MA_1_38-2_dk_00137</t>
  </si>
  <si>
    <t>MA_1_38-2_dk_00138</t>
  </si>
  <si>
    <t>MA_1_38-2_dk_00139</t>
  </si>
  <si>
    <t>MA_1_38-2_dk_00014</t>
  </si>
  <si>
    <t>MA_1_38-2_dk_00140</t>
  </si>
  <si>
    <t>MA_1_38-2_dk_00141</t>
  </si>
  <si>
    <t>MA_1_38-2_dk_00142</t>
  </si>
  <si>
    <t>MA_1_38-2_dk_00143</t>
  </si>
  <si>
    <t>MA_1_38-2_dk_00144</t>
  </si>
  <si>
    <t>MA_1_38-2_dk_00145</t>
  </si>
  <si>
    <t>MA_1_38-2_dk_00146</t>
  </si>
  <si>
    <t>MA_1_38-2_dk_00147</t>
  </si>
  <si>
    <t>MA_1_38-2_dk_00148</t>
  </si>
  <si>
    <t>MA_1_38-2_dk_00149</t>
  </si>
  <si>
    <t>MA_1_38-2_dk_00015</t>
  </si>
  <si>
    <t>MA_1_38-2_dk_00150</t>
  </si>
  <si>
    <t>MA_1_38-2_dk_00151</t>
  </si>
  <si>
    <t>MA_1_38-2_dk_00152</t>
  </si>
  <si>
    <t>MA_1_38-2_dk_00153</t>
  </si>
  <si>
    <t>MA_1_38-2_dk_00154</t>
  </si>
  <si>
    <t>MA_1_38-2_dk_00155</t>
  </si>
  <si>
    <t>MA_1_38-2_dk_00156</t>
  </si>
  <si>
    <t>MA_1_38-2_dk_00157</t>
  </si>
  <si>
    <t>MA_1_38-2_dk_00158</t>
  </si>
  <si>
    <t>MA_1_38-2_dk_00159</t>
  </si>
  <si>
    <t>MA_1_38-2_dk_00016</t>
  </si>
  <si>
    <t>MA_1_38-2_dk_00160</t>
  </si>
  <si>
    <t>MA_1_38-2_dk_00161</t>
  </si>
  <si>
    <t>MA_1_38-2_dk_00162</t>
  </si>
  <si>
    <t>MA_1_38-2_dk_00163</t>
  </si>
  <si>
    <t>MA_1_38-2_dk_00164</t>
  </si>
  <si>
    <t>MA_1_38-2_dk_00165</t>
  </si>
  <si>
    <t>MA_1_38-2_dk_00166</t>
  </si>
  <si>
    <t>MA_1_38-2_dk_00167</t>
  </si>
  <si>
    <t>MA_1_38-2_dk_00168</t>
  </si>
  <si>
    <t>MA_1_38-2_dk_00169</t>
  </si>
  <si>
    <t>MA_1_38-2_dk_00017</t>
  </si>
  <si>
    <t>MA_1_38-2_dk_00170</t>
  </si>
  <si>
    <t>MA_1_38-2_dk_00171</t>
  </si>
  <si>
    <t>MA_1_38-2_dk_00172</t>
  </si>
  <si>
    <t>MA_1_38-2_dk_00173</t>
  </si>
  <si>
    <t>MA_1_38-2_dk_00174</t>
  </si>
  <si>
    <t>MA_1_38-2_dk_00175</t>
  </si>
  <si>
    <t>MA_1_38-2_dk_00176</t>
  </si>
  <si>
    <t>MA_1_38-2_dk_00177</t>
  </si>
  <si>
    <t>MA_1_38-2_dk_00178</t>
  </si>
  <si>
    <t>MA_1_38-2_dk_00179</t>
  </si>
  <si>
    <t>MA_1_38-2_dk_00018</t>
  </si>
  <si>
    <t>MA_1_38-2_dk_00180</t>
  </si>
  <si>
    <t>MA_1_38-2_dk_00181</t>
  </si>
  <si>
    <t>MA_1_38-2_dk_00182</t>
  </si>
  <si>
    <t>MA_1_38-2_dk_00183</t>
  </si>
  <si>
    <t>MA_1_38-2_dk_00184</t>
  </si>
  <si>
    <t>MA_1_38-2_dk_00185</t>
  </si>
  <si>
    <t>MA_1_38-2_dk_00186</t>
  </si>
  <si>
    <t>MA_1_38-2_dk_00187</t>
  </si>
  <si>
    <t>MA_1_38-2_dk_00188</t>
  </si>
  <si>
    <t>MA_1_38-2_dk_00189</t>
  </si>
  <si>
    <t>MA_1_38-2_dk_00019</t>
  </si>
  <si>
    <t>MA_1_38-2_dk_00190</t>
  </si>
  <si>
    <t>MA_1_38-2_dk_00191</t>
  </si>
  <si>
    <t>MA_1_38-2_dk_00192</t>
  </si>
  <si>
    <t>MA_1_38-2_dk_00193</t>
  </si>
  <si>
    <t>MA_1_38-2_dk_00194</t>
  </si>
  <si>
    <t>MA_1_38-2_dk_00195</t>
  </si>
  <si>
    <t>MA_1_38-2_dk_00196</t>
  </si>
  <si>
    <t>MA_1_38-2_dk_00197</t>
  </si>
  <si>
    <t>MA_1_38-2_dk_00198</t>
  </si>
  <si>
    <t>MA_1_38-2_dk_00199</t>
  </si>
  <si>
    <t>MA_1_38-2_dk_00002</t>
  </si>
  <si>
    <t>MA_1_38-2_dk_00020</t>
  </si>
  <si>
    <t>MA_1_38-2_dk_00200</t>
  </si>
  <si>
    <t>MA_1_38-2_dk_00201</t>
  </si>
  <si>
    <t>MA_1_38-2_dk_00202</t>
  </si>
  <si>
    <t>MA_1_38-2_dk_00203</t>
  </si>
  <si>
    <t>MA_1_38-2_dk_00204</t>
  </si>
  <si>
    <t>MA_1_38-2_dk_00021</t>
  </si>
  <si>
    <t>MA_1_38-2_dk_00024</t>
  </si>
  <si>
    <t>MA_1_38-2_dk_00025</t>
  </si>
  <si>
    <t>MA_1_38-2_dk_00026</t>
  </si>
  <si>
    <t>MA_1_38-2_dk_00027</t>
  </si>
  <si>
    <t>MA_1_38-2_dk_00028</t>
  </si>
  <si>
    <t>MA_1_38-2_dk_00029</t>
  </si>
  <si>
    <t>MA_1_38-2_dk_00003</t>
  </si>
  <si>
    <t>MA_1_38-2_dk_00030</t>
  </si>
  <si>
    <t>MA_1_38-2_dk_00031</t>
  </si>
  <si>
    <t>MA_1_38-2_dk_00032</t>
  </si>
  <si>
    <t>MA_1_38-2_dk_00033</t>
  </si>
  <si>
    <t>MA_1_38-2_dk_00034</t>
  </si>
  <si>
    <t>MA_1_38-2_dk_00035</t>
  </si>
  <si>
    <t>MA_1_38-2_dk_00036</t>
  </si>
  <si>
    <t>MA_1_38-2_dk_00037</t>
  </si>
  <si>
    <t>MA_1_38-2_dk_00374</t>
  </si>
  <si>
    <t>MA_1_38-2_dk_00375</t>
  </si>
  <si>
    <t>MA_1_38-2_dk_00376</t>
  </si>
  <si>
    <t>MA_1_38-2_dk_00377</t>
  </si>
  <si>
    <t>MA_1_38-2_dk_00378</t>
  </si>
  <si>
    <t>MA_1_38-2_dk_00379</t>
  </si>
  <si>
    <t>MA_1_38-2_dk_00038</t>
  </si>
  <si>
    <t>MA_1_38-2_dk_00380</t>
  </si>
  <si>
    <t>MA_1_38-2_dk_00381</t>
  </si>
  <si>
    <t>MA_1_38-2_dk_00382</t>
  </si>
  <si>
    <t>MA_1_38-2_dk_00383</t>
  </si>
  <si>
    <t>MA_1_38-2_dk_00384</t>
  </si>
  <si>
    <t>MA_1_38-2_dk_00385</t>
  </si>
  <si>
    <t>MA_1_38-2_dk_00386</t>
  </si>
  <si>
    <t>MA_1_38-2_dk_00387</t>
  </si>
  <si>
    <t>MA_1_38-2_dk_00388</t>
  </si>
  <si>
    <t>MA_1_38-2_dk_00389</t>
  </si>
  <si>
    <t>MA_1_38-2_dk_00039</t>
  </si>
  <si>
    <t>MA_1_38-2_dk_00390</t>
  </si>
  <si>
    <t>MA_1_38-2_dk_00391</t>
  </si>
  <si>
    <t>MA_1_38-2_dk_00392</t>
  </si>
  <si>
    <t>MA_1_38-2_dk_00393</t>
  </si>
  <si>
    <t>MA_1_38-2_dk_00004</t>
  </si>
  <si>
    <t>MA_1_38-2_dk_00040</t>
  </si>
  <si>
    <t>MA_1_38-2_dk_00041</t>
  </si>
  <si>
    <t>MA_1_38-2_dk_00042</t>
  </si>
  <si>
    <t>MA_1_38-2_dk_00043</t>
  </si>
  <si>
    <t>MA_1_38-2_dk_00044</t>
  </si>
  <si>
    <t>MA_1_38-2_dk_00045</t>
  </si>
  <si>
    <t>MA_1_38-2_dk_00046</t>
  </si>
  <si>
    <t>MA_1_38-2_dk_00047</t>
  </si>
  <si>
    <t>MA_1_38-2_dk_00048</t>
  </si>
  <si>
    <t>MA_1_38-2_dk_00049</t>
  </si>
  <si>
    <t>MA_1_38-2_dk_00005</t>
  </si>
  <si>
    <t>MA_1_38-2_dk_00050</t>
  </si>
  <si>
    <t>MA_1_38-2_dk_00051</t>
  </si>
  <si>
    <t>MA_1_38-2_dk_00052</t>
  </si>
  <si>
    <t>MA_1_38-2_dk_00053</t>
  </si>
  <si>
    <t>MA_1_38-2_dk_00054</t>
  </si>
  <si>
    <t>MA_1_38-2_dk_00055</t>
  </si>
  <si>
    <t>MA_1_38-2_dk_00056</t>
  </si>
  <si>
    <t>MA_1_38-2_dk_00057</t>
  </si>
  <si>
    <t>MA_1_38-2_dk_00058</t>
  </si>
  <si>
    <t>MA_1_38-2_dk_00059</t>
  </si>
  <si>
    <t>MA_1_38-2_dk_00060</t>
  </si>
  <si>
    <t>MA_1_38-2_dk_00061</t>
  </si>
  <si>
    <t>MA_1_38-2_dk_00062</t>
  </si>
  <si>
    <t>MA_1_38-2_dk_00063</t>
  </si>
  <si>
    <t>MA_1_38-2_dk_00064</t>
  </si>
  <si>
    <t>MA_1_38-2_dk_00065</t>
  </si>
  <si>
    <t>MA_1_38-2_dk_00066</t>
  </si>
  <si>
    <t>MA_1_38-2_dk_00067</t>
  </si>
  <si>
    <t>MA_1_38-2_dk_00068</t>
  </si>
  <si>
    <t>MA_1_38-2_dk_00069</t>
  </si>
  <si>
    <t>MA_1_38-2_dk_00007</t>
  </si>
  <si>
    <t>MA_1_38-2_dk_00070</t>
  </si>
  <si>
    <t>MA_1_38-2_dk_00071</t>
  </si>
  <si>
    <t>MA_1_38-2_dk_00072</t>
  </si>
  <si>
    <t>MA_1_38-2_dk_00073</t>
  </si>
  <si>
    <t>MA_1_38-2_dk_00074</t>
  </si>
  <si>
    <t>MA_1_38-2_dk_00075</t>
  </si>
  <si>
    <t>MA_1_38-2_dk_00076</t>
  </si>
  <si>
    <t>MA_1_38-2_dk_00077</t>
  </si>
  <si>
    <t>MA_1_38-2_dk_00078</t>
  </si>
  <si>
    <t>MA_1_38-2_dk_00079</t>
  </si>
  <si>
    <t>MA_1_38-2_dk_00008</t>
  </si>
  <si>
    <t>MA_1_38-2_dk_00080</t>
  </si>
  <si>
    <t>MA_1_38-2_dk_00081</t>
  </si>
  <si>
    <t>MA_1_38-2_dk_00082</t>
  </si>
  <si>
    <t>MA_1_38-2_dk_00083</t>
  </si>
  <si>
    <t>MA_1_38-2_dk_00084</t>
  </si>
  <si>
    <t>MA_1_38-2_dk_00085</t>
  </si>
  <si>
    <t>MA_1_38-2_dk_00086</t>
  </si>
  <si>
    <t>MA_1_38-2_dk_00087</t>
  </si>
  <si>
    <t>MA_1_38-2_dk_00088</t>
  </si>
  <si>
    <t>MA_1_38-2_dk_00089</t>
  </si>
  <si>
    <t>MA_1_38-2_dk_00009</t>
  </si>
  <si>
    <t>MA_1_38-2_dk_00090</t>
  </si>
  <si>
    <t>MA_1_38-2_dk_00091</t>
  </si>
  <si>
    <t>MA_1_38-2_dk_00092</t>
  </si>
  <si>
    <t>MA_1_38-2_dk_00093</t>
  </si>
  <si>
    <t>MA_1_38-2_dk_00094</t>
  </si>
  <si>
    <t>MA_1_38-2_dk_00095</t>
  </si>
  <si>
    <t>MA_1_38-2_dk_00096</t>
  </si>
  <si>
    <t>MA_1_38-2_dk_00097</t>
  </si>
  <si>
    <t>MA_1_38-2_dk_00098</t>
  </si>
  <si>
    <t>MA_1_38-2_dk_00099</t>
  </si>
  <si>
    <t>MA_1_39-1_dk_00001</t>
  </si>
  <si>
    <t>MA_1_39-1_dk_00010</t>
  </si>
  <si>
    <t>MA_1_39-1_dk_00011</t>
  </si>
  <si>
    <t>MA_1_39-1_dk_00012</t>
  </si>
  <si>
    <t>MA_1_39-1_dk_00013</t>
  </si>
  <si>
    <t>MA_1_39-1_dk_00014</t>
  </si>
  <si>
    <t>MA_1_39-1_dk_00015</t>
  </si>
  <si>
    <t>MA_1_39-1_dk_00016</t>
  </si>
  <si>
    <t>MA_1_39-1_dk_00017</t>
  </si>
  <si>
    <t>MA_1_39-1_dk_00018</t>
  </si>
  <si>
    <t>MA_1_39-1_dk_00019</t>
  </si>
  <si>
    <t>MA_1_39-1_dk_00002</t>
  </si>
  <si>
    <t>MA_1_39-1_dk_00020</t>
  </si>
  <si>
    <t>MA_1_39-1_dk_00021</t>
  </si>
  <si>
    <t>MA_1_39-1_dk_00022</t>
  </si>
  <si>
    <t>MA_1_39-1_dk_00023</t>
  </si>
  <si>
    <t>MA_1_39-1_dk_00024</t>
  </si>
  <si>
    <t>MA_1_39-1_dk_00025</t>
  </si>
  <si>
    <t>MA_1_39-1_dk_00026</t>
  </si>
  <si>
    <t>MA_1_39-1_dk_00027</t>
  </si>
  <si>
    <t>MA_1_39-1_dk_00028</t>
  </si>
  <si>
    <t>MA_1_39-1_dk_00029</t>
  </si>
  <si>
    <t>MA_1_39-1_dk_00003</t>
  </si>
  <si>
    <t>MA_1_39-1_dk_00030</t>
  </si>
  <si>
    <t>MA_1_39-1_dk_00031</t>
  </si>
  <si>
    <t>MA_1_39-1_dk_00032</t>
  </si>
  <si>
    <t>MA_1_39-1_dk_00033</t>
  </si>
  <si>
    <t>MA_1_39-1_dk_00034</t>
  </si>
  <si>
    <t>MA_1_39-1_dk_00035</t>
  </si>
  <si>
    <t>MA_1_39-1_dk_00036</t>
  </si>
  <si>
    <t>MA_1_39-1_dk_00037</t>
  </si>
  <si>
    <t>MA_1_39-1_dk_00038</t>
  </si>
  <si>
    <t>MA_1_39-1_dk_00039</t>
  </si>
  <si>
    <t>MA_1_39-1_dk_00004</t>
  </si>
  <si>
    <t>MA_1_39-1_dk_00040</t>
  </si>
  <si>
    <t>MA_1_39-1_dk_00041</t>
  </si>
  <si>
    <t>MA_1_39-1_dk_00042</t>
  </si>
  <si>
    <t>MA_1_39-1_dk_00043</t>
  </si>
  <si>
    <t>MA_1_39-1_dk_00044</t>
  </si>
  <si>
    <t>MA_1_39-1_dk_00045</t>
  </si>
  <si>
    <t>MA_1_39-1_dk_00046</t>
  </si>
  <si>
    <t>MA_1_39-1_dk_00047</t>
  </si>
  <si>
    <t>MA_1_39-1_dk_00048</t>
  </si>
  <si>
    <t>MA_1_39-1_dk_00049</t>
  </si>
  <si>
    <t>MA_1_39-1_dk_00005</t>
  </si>
  <si>
    <t>MA_1_39-1_dk_00050</t>
  </si>
  <si>
    <t>MA_1_39-1_dk_00051</t>
  </si>
  <si>
    <t>MA_1_39-1_dk_00052</t>
  </si>
  <si>
    <t>MA_1_39-1_dk_00053</t>
  </si>
  <si>
    <t>MA_1_39-1_dk_00054</t>
  </si>
  <si>
    <t>MA_1_39-1_dk_00055</t>
  </si>
  <si>
    <t>MA_1_39-1_dk_00056</t>
  </si>
  <si>
    <t>MA_1_39-1_dk_00057</t>
  </si>
  <si>
    <t>MA_1_39-1_dk_00006</t>
  </si>
  <si>
    <t>MA_1_39-1_dk_00007</t>
  </si>
  <si>
    <t>MA_1_39-1_dk_00008</t>
  </si>
  <si>
    <t>MA_1_39-1_dk_00009</t>
  </si>
  <si>
    <t>MA_1_40-2_dk_00001</t>
  </si>
  <si>
    <t>MA_1_40-2_dk_00010</t>
  </si>
  <si>
    <t>MA_1_40-2_dk_00011</t>
  </si>
  <si>
    <t>MA_1_40-2_dk_00012</t>
  </si>
  <si>
    <t>MA_1_40-2_dk_00013</t>
  </si>
  <si>
    <t>MA_1_40-2_dk_00014</t>
  </si>
  <si>
    <t>MA_1_40-2_dk_00015</t>
  </si>
  <si>
    <t>MA_1_40-2_dk_00016</t>
  </si>
  <si>
    <t>MA_1_40-2_dk_00017</t>
  </si>
  <si>
    <t>MA_1_40-2_dk_00018</t>
  </si>
  <si>
    <t>MA_1_40-2_dk_00019</t>
  </si>
  <si>
    <t>MA_1_40-2_dk_00002</t>
  </si>
  <si>
    <t>MA_1_40-2_dk_00020</t>
  </si>
  <si>
    <t>MA_1_40-2_dk_00021</t>
  </si>
  <si>
    <t>MA_1_40-2_dk_00022</t>
  </si>
  <si>
    <t>MA_1_40-2_dk_00023</t>
  </si>
  <si>
    <t>MA_1_40-2_dk_00024</t>
  </si>
  <si>
    <t>MA_1_40-2_dk_00025</t>
  </si>
  <si>
    <t>MA_1_40-2_dk_00026</t>
  </si>
  <si>
    <t>MA_1_40-2_dk_00027</t>
  </si>
  <si>
    <t>MA_1_40-2_dk_00028</t>
  </si>
  <si>
    <t>MA_1_40-2_dk_00029</t>
  </si>
  <si>
    <t>MA_1_40-2_dk_00003</t>
  </si>
  <si>
    <t>MA_1_40-2_dk_00030</t>
  </si>
  <si>
    <t>MA_1_40-2_dk_00031</t>
  </si>
  <si>
    <t>MA_1_40-2_dk_00032</t>
  </si>
  <si>
    <t>MA_1_40-2_dk_00033</t>
  </si>
  <si>
    <t>MA_1_40-2_dk_00034</t>
  </si>
  <si>
    <t>MA_1_40-2_dk_00035</t>
  </si>
  <si>
    <t>MA_1_40-2_dk_00036</t>
  </si>
  <si>
    <t>MA_1_40-2_dk_00037</t>
  </si>
  <si>
    <t>MA_1_40-2_dk_00038</t>
  </si>
  <si>
    <t>MA_1_40-2_dk_00039</t>
  </si>
  <si>
    <t>MA_1_40-2_dk_00004</t>
  </si>
  <si>
    <t>MA_1_40-2_dk_00040</t>
  </si>
  <si>
    <t>MA_1_40-2_dk_00041</t>
  </si>
  <si>
    <t>MA_1_40-2_dk_00042</t>
  </si>
  <si>
    <t>MA_1_40-2_dk_00043</t>
  </si>
  <si>
    <t>MA_1_40-2_dk_00044</t>
  </si>
  <si>
    <t>MA_1_40-2_dk_00045</t>
  </si>
  <si>
    <t>MA_1_40-2_dk_00046</t>
  </si>
  <si>
    <t>MA_1_40-2_dk_00047</t>
  </si>
  <si>
    <t>MA_1_40-2_dk_00048</t>
  </si>
  <si>
    <t>MA_1_40-2_dk_00049</t>
  </si>
  <si>
    <t>MA_1_40-2_dk_00005</t>
  </si>
  <si>
    <t>MA_1_40-2_dk_00050</t>
  </si>
  <si>
    <t>MA_1_40-2_dk_00051</t>
  </si>
  <si>
    <t>MA_1_40-2_dk_00052</t>
  </si>
  <si>
    <t>MA_1_40-2_dk_00053</t>
  </si>
  <si>
    <t>MA_1_40-2_dk_00054</t>
  </si>
  <si>
    <t>MA_1_40-2_dk_00055</t>
  </si>
  <si>
    <t>MA_1_40-2_dk_00056</t>
  </si>
  <si>
    <t>MA_1_40-2_dk_00057</t>
  </si>
  <si>
    <t>MA_1_40-2_dk_00058</t>
  </si>
  <si>
    <t>MA_1_40-2_dk_00059</t>
  </si>
  <si>
    <t>MA_1_40-2_dk_00006</t>
  </si>
  <si>
    <t>MA_1_40-2_dk_00007</t>
  </si>
  <si>
    <t>MA_1_40-2_dk_00008</t>
  </si>
  <si>
    <t>MA_1_40-2_dk_00009</t>
  </si>
  <si>
    <t>MA_1_41-3_dk_00442</t>
  </si>
  <si>
    <t>MA_1_41-3_dk_00443</t>
  </si>
  <si>
    <t>MA_1_41-3_dk_00444</t>
  </si>
  <si>
    <t>MA_1_41-3_dk_00445</t>
  </si>
  <si>
    <t>MA_1_41-3_dk_00446</t>
  </si>
  <si>
    <t>MA_1_41-3_dk_00447</t>
  </si>
  <si>
    <t>MA_1_41-3_dk_00448</t>
  </si>
  <si>
    <t>MA_1_41-3_dk_00449</t>
  </si>
  <si>
    <t>MA_1_41-3_dk_00450</t>
  </si>
  <si>
    <t>MA_1_41-3_dk_00451</t>
  </si>
  <si>
    <t>MA_1_41-3_dk_00452</t>
  </si>
  <si>
    <t>MA_1_41-3_dk_00453</t>
  </si>
  <si>
    <t>MA_1_41-3_dk_00454</t>
  </si>
  <si>
    <t>MA_1_41-3_dk_00455</t>
  </si>
  <si>
    <t>MA_1_41-3_dk_00456</t>
  </si>
  <si>
    <t>MA_1_41-3_dk_00457</t>
  </si>
  <si>
    <t>MA_1_41-3_dk_00458</t>
  </si>
  <si>
    <t>MA_1_41-3_dk_00459</t>
  </si>
  <si>
    <t>MA_1_41-3_dk_00460</t>
  </si>
  <si>
    <t>MA_1_41-3_dk_00461</t>
  </si>
  <si>
    <t>MA_1_41-3_dk_00462</t>
  </si>
  <si>
    <t>MA_1_41-3_dk_00463</t>
  </si>
  <si>
    <t>MA_1_41-3_dk_00464</t>
  </si>
  <si>
    <t>MA_1_41-3_dk_00465</t>
  </si>
  <si>
    <t>MA_1_41-3_dk_00466</t>
  </si>
  <si>
    <t>MA_1_41-3_dk_00467</t>
  </si>
  <si>
    <t>MA_1_41-3_dk_00468</t>
  </si>
  <si>
    <t>MA_1_41-3_dk_00469</t>
  </si>
  <si>
    <t>NI_EX_L_23_27</t>
  </si>
  <si>
    <t>BB_EX_M_23_15</t>
  </si>
  <si>
    <t>nime964</t>
  </si>
  <si>
    <t>nime965</t>
  </si>
  <si>
    <t>nime966</t>
  </si>
  <si>
    <t>nime963</t>
  </si>
  <si>
    <t>nime967</t>
  </si>
  <si>
    <t>nime968</t>
  </si>
  <si>
    <t>NI_EX_L_23_1</t>
  </si>
  <si>
    <t>NI_EX_L_23_4</t>
  </si>
  <si>
    <t>NI_EX_L_23_6</t>
  </si>
  <si>
    <t>NI_EX_L_22_250</t>
  </si>
  <si>
    <t>NI_EX_L_22_251</t>
  </si>
  <si>
    <t>NI_EX_L_22_252</t>
  </si>
  <si>
    <t>BB_EX_M_23_16</t>
  </si>
  <si>
    <t>amer262</t>
  </si>
  <si>
    <t>amer259</t>
  </si>
  <si>
    <t>amer260</t>
  </si>
  <si>
    <t>amer261</t>
  </si>
  <si>
    <t>AM_EX_L_34_26</t>
  </si>
  <si>
    <t>AM_EX_L_34_28</t>
  </si>
  <si>
    <t>AM_EX_L_34_30</t>
  </si>
  <si>
    <t>AM_EX_L_34_31</t>
  </si>
  <si>
    <t>35-2</t>
  </si>
  <si>
    <t>35-2_v01</t>
  </si>
  <si>
    <t>24-2_v01</t>
  </si>
  <si>
    <t>34-1_v01</t>
  </si>
  <si>
    <t>34a-1_v01</t>
  </si>
  <si>
    <t>Totaal onbetrouwbaar</t>
  </si>
  <si>
    <t>Percentage onbetrouwbaar en niet plausibel</t>
  </si>
  <si>
    <t>Percentage onbetrouwbaar</t>
  </si>
  <si>
    <t>Percentage niet plausibel</t>
  </si>
  <si>
    <t>24-2</t>
  </si>
  <si>
    <t>34-1</t>
  </si>
  <si>
    <t>34a-1</t>
  </si>
  <si>
    <t>224</t>
  </si>
  <si>
    <t>41-3</t>
  </si>
  <si>
    <t>16-1_v01</t>
  </si>
  <si>
    <t>BE_1_16-1_dk_00001</t>
  </si>
  <si>
    <t>16-1</t>
  </si>
  <si>
    <t>BE_1_16-1_dk_00010</t>
  </si>
  <si>
    <t>BE_1_16-1_dk_00011</t>
  </si>
  <si>
    <t>BE_1_16-1_dk_00012</t>
  </si>
  <si>
    <t>BE_1_16-1_dk_00013</t>
  </si>
  <si>
    <t>BE_1_16-1_dk_00014</t>
  </si>
  <si>
    <t>BE_1_16-1_dk_00015</t>
  </si>
  <si>
    <t>BE_1_16-1_dk_00016</t>
  </si>
  <si>
    <t>BE_1_16-1_dk_00017</t>
  </si>
  <si>
    <t>BE_1_16-1_dk_00002</t>
  </si>
  <si>
    <t>BE_1_16-1_dk_00020</t>
  </si>
  <si>
    <t>BE_1_16-1_dk_00021</t>
  </si>
  <si>
    <t>BE_1_16-1_dk_00022</t>
  </si>
  <si>
    <t>BE_1_16-1_dk_00023</t>
  </si>
  <si>
    <t>BE_1_16-1_dk_00024</t>
  </si>
  <si>
    <t>BE_1_16-1_dk_00025</t>
  </si>
  <si>
    <t>BE_1_16-1_dk_00026</t>
  </si>
  <si>
    <t>BE_1_16-1_dk_00027</t>
  </si>
  <si>
    <t>BE_1_16-1_dk_00028</t>
  </si>
  <si>
    <t>BE_1_16-1_dk_00029</t>
  </si>
  <si>
    <t>BE_1_16-1_dk_00003</t>
  </si>
  <si>
    <t>BE_1_16-1_dk_00030</t>
  </si>
  <si>
    <t>BE_1_16-1_dk_00031</t>
  </si>
  <si>
    <t>BE_1_16-1_dk_00032</t>
  </si>
  <si>
    <t>BE_1_16-1_dk_00033</t>
  </si>
  <si>
    <t>BE_1_16-1_dk_00034</t>
  </si>
  <si>
    <t>BE_1_16-1_dk_00035</t>
  </si>
  <si>
    <t>BE_1_16-1_dk_00036</t>
  </si>
  <si>
    <t>BE_1_16-1_dk_00037</t>
  </si>
  <si>
    <t>BE_1_16-1_dk_00038</t>
  </si>
  <si>
    <t>BE_1_16-1_dk_00039</t>
  </si>
  <si>
    <t>BE_1_16-1_dk_00004</t>
  </si>
  <si>
    <t>BE_1_16-1_dk_00040</t>
  </si>
  <si>
    <t>BE_1_16-1_dk_00041</t>
  </si>
  <si>
    <t>BE_1_16-1_dk_00042</t>
  </si>
  <si>
    <t>BE_1_16-1_dk_00043</t>
  </si>
  <si>
    <t>BE_1_16-1_dk_00044</t>
  </si>
  <si>
    <t>BE_1_16-1_dk_00045</t>
  </si>
  <si>
    <t>BE_1_16-1_dk_00046</t>
  </si>
  <si>
    <t>BE_1_16-1_dk_00047</t>
  </si>
  <si>
    <t>BE_1_16-1_dk_00048</t>
  </si>
  <si>
    <t>BE_1_16-1_dk_00049</t>
  </si>
  <si>
    <t>BE_1_16-1_dk_00005</t>
  </si>
  <si>
    <t>BE_1_16-1_dk_00050</t>
  </si>
  <si>
    <t>BE_1_16-1_dk_00051</t>
  </si>
  <si>
    <t>BE_1_16-1_dk_00052</t>
  </si>
  <si>
    <t>BE_1_16-1_dk_00053</t>
  </si>
  <si>
    <t>BE_1_16-1_dk_00054</t>
  </si>
  <si>
    <t>BE_1_16-1_dk_00055</t>
  </si>
  <si>
    <t>BE_1_16-1_dk_00056</t>
  </si>
  <si>
    <t>BE_1_16-1_dk_00057</t>
  </si>
  <si>
    <t>BE_1_16-1_dk_00006</t>
  </si>
  <si>
    <t>BE_1_16-1_dk_00007</t>
  </si>
  <si>
    <t>BE_1_16-1_dk_00008</t>
  </si>
  <si>
    <t>BE_1_16-1_dk_00009</t>
  </si>
  <si>
    <t>WA_1_16-1_dk_00518</t>
  </si>
  <si>
    <t>WA_1_16-1_dk_00519</t>
  </si>
  <si>
    <t>WA_1_16-1_dk_00520</t>
  </si>
  <si>
    <t>WA_1_16-1_dk_00521</t>
  </si>
  <si>
    <t>WA_1_16-1_dk_00522</t>
  </si>
  <si>
    <t>WA_1_16-1_dk_00523</t>
  </si>
  <si>
    <t>WA_1_16-1_dk_00524</t>
  </si>
  <si>
    <t>WA_1_16-1_dk_00525</t>
  </si>
  <si>
    <t>WA_1_16-1_dk_00526</t>
  </si>
  <si>
    <t>WA_1_16-1_dk_00527</t>
  </si>
  <si>
    <t>WA_1_16-1_dk_00528</t>
  </si>
  <si>
    <t>WA_1_16-1_dk_00529</t>
  </si>
  <si>
    <t>WA_1_16-1_dk_00530</t>
  </si>
  <si>
    <t>WA_1_16-1_dk_00531</t>
  </si>
  <si>
    <t>WA_1_16-1_dk_00532</t>
  </si>
  <si>
    <t>WA_1_16-1_dk_00533</t>
  </si>
  <si>
    <t>WA_1_16-1_dk_00534</t>
  </si>
  <si>
    <t>WA_1_16-1_dk_00535</t>
  </si>
  <si>
    <t>WA_1_16-1_dk_00536</t>
  </si>
  <si>
    <t>WA_1_16-1_dk_00538</t>
  </si>
  <si>
    <t>WA_1_16-1_dk_00539</t>
  </si>
  <si>
    <t>WA_1_16-1_dk_00540</t>
  </si>
  <si>
    <t>WA_1_16-1_dk_00541</t>
  </si>
  <si>
    <t>WA_1_16-1_dk_00542</t>
  </si>
  <si>
    <t>WA_1_16-1_dk_00543</t>
  </si>
  <si>
    <t>WA_1_16-1_dk_00544</t>
  </si>
  <si>
    <t>WA_1_16-1_dk_00545</t>
  </si>
  <si>
    <t>WA_1_16-1_dk_00546</t>
  </si>
  <si>
    <t>WA_1_16-1_dk_00547</t>
  </si>
  <si>
    <t>WA_1_16-1_dk_00548</t>
  </si>
  <si>
    <t>WA_1_16-1_dk_00549</t>
  </si>
  <si>
    <t>WA_1_16-1_dk_00550</t>
  </si>
  <si>
    <t>WA_1_16-1_dk_00551</t>
  </si>
  <si>
    <t>WA_1_16-1_dk_00552</t>
  </si>
  <si>
    <t>WA_1_16-1_dk_00553</t>
  </si>
  <si>
    <t>WA_1_16-1_dk_00554</t>
  </si>
  <si>
    <t>WA_1_16-1_dk_00555</t>
  </si>
  <si>
    <t>WA_1_16-1_dk_00556</t>
  </si>
  <si>
    <t>WA_1_16-1_dk_00557</t>
  </si>
  <si>
    <t>WA_1_16-1_dk_00558</t>
  </si>
  <si>
    <t>WA_1_16-1_dk_00559</t>
  </si>
  <si>
    <t>WA_1_16-1_dk_00560</t>
  </si>
  <si>
    <t>WA_1_16-1_dk_00561</t>
  </si>
  <si>
    <t>WA_1_16-1_dk_00562</t>
  </si>
  <si>
    <t>WA_1_16-1_dk_00563</t>
  </si>
  <si>
    <t>WA_1_16-1_dk_00564</t>
  </si>
  <si>
    <t>WA_1_16-1_dk_00565</t>
  </si>
  <si>
    <t>WA_1_16-1_dk_00566</t>
  </si>
  <si>
    <t>WA_1_16-1_dk_00567</t>
  </si>
  <si>
    <t>WA_1_16-1_dk_00568</t>
  </si>
  <si>
    <t>WA_1_16-1_dk_00569</t>
  </si>
  <si>
    <t>WA_1_16-1_dk_00570</t>
  </si>
  <si>
    <t>WA_1_16-1_dk_00571</t>
  </si>
  <si>
    <t>WA_1_16-1_dk_00572</t>
  </si>
  <si>
    <t>WA_1_16-1_dk_00573</t>
  </si>
  <si>
    <t>WA_1_16-1_dk_00574</t>
  </si>
  <si>
    <t>WA_1_16-1_dk_00575</t>
  </si>
  <si>
    <t>WA_1_16-1_dk_00576</t>
  </si>
  <si>
    <t>WA_1_16-1_dk_00577</t>
  </si>
  <si>
    <t>WA_1_16-1_dk_00578</t>
  </si>
  <si>
    <t>WA_1_16-1_dk_00579</t>
  </si>
  <si>
    <t>WA_1_16-1_dk_00580</t>
  </si>
  <si>
    <t>WA_1_16-1_dk_00581</t>
  </si>
  <si>
    <t>Geen dijknormaal</t>
  </si>
  <si>
    <t>Geen berekening</t>
  </si>
  <si>
    <t>16-2_v01</t>
  </si>
  <si>
    <t>212_v01</t>
  </si>
  <si>
    <t>22-1_v01</t>
  </si>
  <si>
    <t>22-2_v01</t>
  </si>
  <si>
    <t>24-3_v01</t>
  </si>
  <si>
    <t>BE_1_16-2_dk_00100</t>
  </si>
  <si>
    <t>16-2</t>
  </si>
  <si>
    <t>BE_1_16-2_dk_00101</t>
  </si>
  <si>
    <t>BE_1_16-2_dk_00102</t>
  </si>
  <si>
    <t>BE_1_16-2_dk_00103</t>
  </si>
  <si>
    <t>BE_1_16-2_dk_00104</t>
  </si>
  <si>
    <t>BE_1_16-2_dk_00105</t>
  </si>
  <si>
    <t>BE_1_16-2_dk_00106</t>
  </si>
  <si>
    <t>BE_1_16-2_dk_00107</t>
  </si>
  <si>
    <t>BE_1_16-2_dk_00108</t>
  </si>
  <si>
    <t>BE_1_16-2_dk_00109</t>
  </si>
  <si>
    <t>BE_1_16-2_dk_00110</t>
  </si>
  <si>
    <t>BE_1_16-2_dk_00111</t>
  </si>
  <si>
    <t>BE_1_16-2_dk_00112</t>
  </si>
  <si>
    <t>BE_1_16-2_dk_00113</t>
  </si>
  <si>
    <t>BE_1_16-2_dk_00114</t>
  </si>
  <si>
    <t>BE_1_16-2_dk_00115</t>
  </si>
  <si>
    <t>BE_1_16-2_dk_00116</t>
  </si>
  <si>
    <t>BE_1_16-2_dk_00117</t>
  </si>
  <si>
    <t>BE_1_16-2_dk_00118</t>
  </si>
  <si>
    <t>BE_1_16-2_dk_00119</t>
  </si>
  <si>
    <t>BE_1_16-2_dk_00121</t>
  </si>
  <si>
    <t>BE_1_16-2_dk_00122</t>
  </si>
  <si>
    <t>BE_1_16-2_dk_00123</t>
  </si>
  <si>
    <t>BE_1_16-2_dk_00124</t>
  </si>
  <si>
    <t>BE_1_16-2_dk_00125</t>
  </si>
  <si>
    <t>BE_1_16-2_dk_00127</t>
  </si>
  <si>
    <t>BE_1_16-2_dk_00128</t>
  </si>
  <si>
    <t>BE_1_16-2_dk_00129</t>
  </si>
  <si>
    <t>BE_1_16-2_dk_00130</t>
  </si>
  <si>
    <t>BE_1_16-2_dk_00131</t>
  </si>
  <si>
    <t>BE_1_16-2_dk_00132</t>
  </si>
  <si>
    <t>BE_1_16-2_dk_00134</t>
  </si>
  <si>
    <t>BE_1_16-2_dk_00135</t>
  </si>
  <si>
    <t>BE_1_16-2_dk_00136</t>
  </si>
  <si>
    <t>BE_1_16-2_dk_00138</t>
  </si>
  <si>
    <t>BE_1_16-2_dk_00140</t>
  </si>
  <si>
    <t>BE_1_16-2_dk_00141</t>
  </si>
  <si>
    <t>BE_1_16-2_dk_00142</t>
  </si>
  <si>
    <t>BE_1_16-2_dk_00058</t>
  </si>
  <si>
    <t>BE_1_16-2_dk_00059</t>
  </si>
  <si>
    <t>BE_1_16-2_dk_00060</t>
  </si>
  <si>
    <t>BE_1_16-2_dk_00061</t>
  </si>
  <si>
    <t>BE_1_16-2_dk_00062</t>
  </si>
  <si>
    <t>BE_1_16-2_dk_00063</t>
  </si>
  <si>
    <t>BE_1_16-2_dk_00064</t>
  </si>
  <si>
    <t>BE_1_16-2_dk_00065</t>
  </si>
  <si>
    <t>BE_1_16-2_dk_00067</t>
  </si>
  <si>
    <t>BE_1_16-2_dk_00068</t>
  </si>
  <si>
    <t>BE_1_16-2_dk_00069</t>
  </si>
  <si>
    <t>BE_1_16-2_dk_00070</t>
  </si>
  <si>
    <t>BE_1_16-2_dk_00071</t>
  </si>
  <si>
    <t>BE_1_16-2_dk_00072</t>
  </si>
  <si>
    <t>BE_1_16-2_dk_00073</t>
  </si>
  <si>
    <t>BE_1_16-2_dk_00074</t>
  </si>
  <si>
    <t>BE_1_16-2_dk_00075</t>
  </si>
  <si>
    <t>BE_1_16-2_dk_00076</t>
  </si>
  <si>
    <t>BE_1_16-2_dk_00077</t>
  </si>
  <si>
    <t>BE_1_16-2_dk_00078</t>
  </si>
  <si>
    <t>BE_1_16-2_dk_00079</t>
  </si>
  <si>
    <t>BE_1_16-2_dk_00080</t>
  </si>
  <si>
    <t>BE_1_16-2_dk_00081</t>
  </si>
  <si>
    <t>BE_1_16-2_dk_00082</t>
  </si>
  <si>
    <t>BE_1_16-2_dk_00083</t>
  </si>
  <si>
    <t>BE_1_16-2_dk_00084</t>
  </si>
  <si>
    <t>BE_1_16-2_dk_00085</t>
  </si>
  <si>
    <t>BE_1_16-2_dk_00086</t>
  </si>
  <si>
    <t>BE_1_16-2_dk_00087</t>
  </si>
  <si>
    <t>BE_1_16-2_dk_00088</t>
  </si>
  <si>
    <t>BE_1_16-2_dk_00089</t>
  </si>
  <si>
    <t>BE_1_16-2_dk_00090</t>
  </si>
  <si>
    <t>BE_1_16-2_dk_00091</t>
  </si>
  <si>
    <t>BE_1_16-2_dk_00092</t>
  </si>
  <si>
    <t>BE_1_16-2_dk_00093</t>
  </si>
  <si>
    <t>BE_1_16-2_dk_00094</t>
  </si>
  <si>
    <t>BE_1_16-2_dk_00095</t>
  </si>
  <si>
    <t>BE_1_16-2_dk_00096</t>
  </si>
  <si>
    <t>BE_1_16-2_dk_00097</t>
  </si>
  <si>
    <t>BE_1_16-2_dk_00098</t>
  </si>
  <si>
    <t>BE_1_16-2_dk_00099</t>
  </si>
  <si>
    <t>NI_1_212_vk_00103</t>
  </si>
  <si>
    <t>NI_1_22-1_dk_00014</t>
  </si>
  <si>
    <t>22-1</t>
  </si>
  <si>
    <t>NI_1_22-1_dk_00015</t>
  </si>
  <si>
    <t>NI_1_22-1_dk_00016</t>
  </si>
  <si>
    <t>NI_1_22-1_dk_00017</t>
  </si>
  <si>
    <t>NI_1_22-1_dk_00018</t>
  </si>
  <si>
    <t>NI_1_22-1_dk_00019</t>
  </si>
  <si>
    <t>NI_1_22-1_dk_00020</t>
  </si>
  <si>
    <t>NI_1_22-1_dk_00021</t>
  </si>
  <si>
    <t>NI_1_22-1_dk_00022</t>
  </si>
  <si>
    <t>NI_1_22-1_dk_00023</t>
  </si>
  <si>
    <t>NI_1_22-1_dk_00024</t>
  </si>
  <si>
    <t>NI_1_22-1_dk_00025</t>
  </si>
  <si>
    <t>NI_1_22-1_dk_00026</t>
  </si>
  <si>
    <t>NI_1_22-1_dk_00027</t>
  </si>
  <si>
    <t>NI_1_22-1_dk_00028</t>
  </si>
  <si>
    <t>NI_1_22-1_dk_00029</t>
  </si>
  <si>
    <t>NI_1_22-1_dk_00030</t>
  </si>
  <si>
    <t>NI_1_22-1_dk_00031</t>
  </si>
  <si>
    <t>NI_1_22-1_dk_00032</t>
  </si>
  <si>
    <t>NI_1_22-1_dk_00033</t>
  </si>
  <si>
    <t>NI_1_22-1_dk_00034</t>
  </si>
  <si>
    <t>NI_1_22-1_dk_00035</t>
  </si>
  <si>
    <t>NI_1_22-1_dk_00036</t>
  </si>
  <si>
    <t>NI_1_22-1_dk_00037</t>
  </si>
  <si>
    <t>NI_1_22-1_dk_00038</t>
  </si>
  <si>
    <t>NI_1_22-1_dk_00039</t>
  </si>
  <si>
    <t>NI_1_22-1_dk_00040</t>
  </si>
  <si>
    <t>NI_1_22-1_dk_00041</t>
  </si>
  <si>
    <t>NI_1_22-1_dk_00042</t>
  </si>
  <si>
    <t>NI_1_22-1_dk_00043</t>
  </si>
  <si>
    <t>NI_1_22-1_dk_00044</t>
  </si>
  <si>
    <t>NI_1_22-1_dk_00045</t>
  </si>
  <si>
    <t>NI_1_22-1_dk_00046</t>
  </si>
  <si>
    <t>NI_1_22-1_dk_00047</t>
  </si>
  <si>
    <t>NI_1_22-1_dk_00048</t>
  </si>
  <si>
    <t>NI_1_22-1_dk_00049</t>
  </si>
  <si>
    <t>NI_1_22-1_dk_00050</t>
  </si>
  <si>
    <t>NI_1_22-1_dk_00051</t>
  </si>
  <si>
    <t>NI_1_22-1_dk_00052</t>
  </si>
  <si>
    <t>NI_1_22-1_dk_00053</t>
  </si>
  <si>
    <t>NI_1_22-1_dk_00054</t>
  </si>
  <si>
    <t>NI_1_22-1_dk_00055</t>
  </si>
  <si>
    <t>NI_1_22-1_dk_00057</t>
  </si>
  <si>
    <t>NI_1_22-1_dk_00058</t>
  </si>
  <si>
    <t>NI_1_22-1_dk_00059</t>
  </si>
  <si>
    <t>NI_1_22-1_dk_00060</t>
  </si>
  <si>
    <t>NI_1_22-1_dk_00061</t>
  </si>
  <si>
    <t>NI_1_22-1_dk_00062</t>
  </si>
  <si>
    <t>NI_1_22-1_dk_00064</t>
  </si>
  <si>
    <t>NI_1_22-1_dk_00065</t>
  </si>
  <si>
    <t>NI_1_22-1_dk_00066</t>
  </si>
  <si>
    <t>NI_1_22-1_dk_00067</t>
  </si>
  <si>
    <t>NI_1_22-1_dk_00068</t>
  </si>
  <si>
    <t>NI_1_22-1_dk_00069</t>
  </si>
  <si>
    <t>NI_1_22-1_dk_00070</t>
  </si>
  <si>
    <t>NI_1_22-1_dk_00071</t>
  </si>
  <si>
    <t>NI_1_22-1_dk_00072</t>
  </si>
  <si>
    <t>NI_1_22-1_dk_00073</t>
  </si>
  <si>
    <t>NI_1_22-1_dk_00074</t>
  </si>
  <si>
    <t>NI_1_22-1_dk_00075</t>
  </si>
  <si>
    <t>NI_1_22-1_dk_00077</t>
  </si>
  <si>
    <t>NI_1_22-1_dk_00078</t>
  </si>
  <si>
    <t>NI_1_22-1_dk_00079</t>
  </si>
  <si>
    <t>NI_1_22-1_dk_00080</t>
  </si>
  <si>
    <t>NI_1_22-1_dk_00081</t>
  </si>
  <si>
    <t>NI_1_22-1_dk_00082</t>
  </si>
  <si>
    <t>NI_1_22-1_dk_00083</t>
  </si>
  <si>
    <t>NI_1_22-1_dk_00084</t>
  </si>
  <si>
    <t>NI_1_22-1_dk_00085</t>
  </si>
  <si>
    <t>NI_1_22-1_dk_00086</t>
  </si>
  <si>
    <t>NI_1_22-1_dk_00087</t>
  </si>
  <si>
    <t>NI_1_22-2_dk_00001</t>
  </si>
  <si>
    <t>22-2</t>
  </si>
  <si>
    <t>NI_1_22-2_dk_00010</t>
  </si>
  <si>
    <t>NI_1_22-2_dk_00011</t>
  </si>
  <si>
    <t>NI_1_22-2_dk_00013</t>
  </si>
  <si>
    <t>NI_1_22-2_dk_00002</t>
  </si>
  <si>
    <t>NI_1_22-2_dk_00003</t>
  </si>
  <si>
    <t>NI_1_22-2_dk_00005</t>
  </si>
  <si>
    <t>NI_1_22-2_dk_00006</t>
  </si>
  <si>
    <t>NI_1_22-2_dk_00007</t>
  </si>
  <si>
    <t>NI_1_22-2_dk_00008</t>
  </si>
  <si>
    <t>NI_1_22-2_dk_00009</t>
  </si>
  <si>
    <t>WT_1_22-2_dk_00146</t>
  </si>
  <si>
    <t>WT_1_22-2_dk_00147</t>
  </si>
  <si>
    <t>WT_1_22-2_dk_00148</t>
  </si>
  <si>
    <t>WT_1_22-2_dk_00149</t>
  </si>
  <si>
    <t>WT_1_22-2_dk_00150</t>
  </si>
  <si>
    <t>WT_1_22-2_dk_00151</t>
  </si>
  <si>
    <t>WT_1_22-2_dk_00152</t>
  </si>
  <si>
    <t>WT_1_22-2_dk_00153</t>
  </si>
  <si>
    <t>WT_1_22-2_dk_00154</t>
  </si>
  <si>
    <t>WT_1_22-2_dk_00155</t>
  </si>
  <si>
    <t>WT_1_22-2_dk_00156</t>
  </si>
  <si>
    <t>WT_1_22-2_dk_00157</t>
  </si>
  <si>
    <t>WT_1_22-2_dk_00158</t>
  </si>
  <si>
    <t>WT_1_22-2_dk_00159</t>
  </si>
  <si>
    <t>WT_1_22-2_dk_00160</t>
  </si>
  <si>
    <t>WT_1_22-2_dk_00161</t>
  </si>
  <si>
    <t>WT_1_22-2_dk_00162</t>
  </si>
  <si>
    <t>WT_1_22-2_dk_00163</t>
  </si>
  <si>
    <t>WT_1_22-2_dk_00164</t>
  </si>
  <si>
    <t>WT_1_22-2_dk_00165</t>
  </si>
  <si>
    <t>WT_1_22-2_dk_00166</t>
  </si>
  <si>
    <t>WT_1_22-2_dk_00167</t>
  </si>
  <si>
    <t>WT_1_22-2_dk_00168</t>
  </si>
  <si>
    <t>WT_1_22-2_dk_00169</t>
  </si>
  <si>
    <t>WT_1_22-2_dk_00170</t>
  </si>
  <si>
    <t>WT_1_22-2_dk_00171</t>
  </si>
  <si>
    <t>WT_1_22-2_dk_00172</t>
  </si>
  <si>
    <t>WT_1_22-2_dk_00173</t>
  </si>
  <si>
    <t>WT_1_22-2_dk_00174</t>
  </si>
  <si>
    <t>WT_1_22-2_dk_00175</t>
  </si>
  <si>
    <t>WT_1_22-2_dk_00176</t>
  </si>
  <si>
    <t>WT_1_22-2_dk_00179</t>
  </si>
  <si>
    <t>WT_1_22-2_dk_00180</t>
  </si>
  <si>
    <t>WT_1_22-2_dk_00183</t>
  </si>
  <si>
    <t>WT_1_22-2_dk_00184</t>
  </si>
  <si>
    <t>WT_1_22-2_dk_00187</t>
  </si>
  <si>
    <t>WT_1_22-2_dk_00188</t>
  </si>
  <si>
    <t>WT_1_22-2_dk_00189</t>
  </si>
  <si>
    <t>WT_1_22-2_dk_00190</t>
  </si>
  <si>
    <t>WT_1_22-2_dk_00191</t>
  </si>
  <si>
    <t>WT_1_22-2_dk_00192</t>
  </si>
  <si>
    <t>WT_1_22-2_dk_00193</t>
  </si>
  <si>
    <t>WT_1_22-2_dk_00194</t>
  </si>
  <si>
    <t>WT_1_22-2_dk_00195</t>
  </si>
  <si>
    <t>WT_1_22-2_dk_00196</t>
  </si>
  <si>
    <t>NI_1_24-3_dk_00001</t>
  </si>
  <si>
    <t>24-3</t>
  </si>
  <si>
    <t>NI_1_24-3_dk_00010</t>
  </si>
  <si>
    <t>NI_1_24-3_dk_00011</t>
  </si>
  <si>
    <t>NI_1_24-3_dk_00012</t>
  </si>
  <si>
    <t>NI_1_24-3_dk_00013</t>
  </si>
  <si>
    <t>NI_1_24-3_dk_00002</t>
  </si>
  <si>
    <t>NI_1_24-3_dk_00003</t>
  </si>
  <si>
    <t>NI_1_24-3_dk_00004</t>
  </si>
  <si>
    <t>NI_1_24-3_dk_00005</t>
  </si>
  <si>
    <t>NI_1_24-3_dk_00006</t>
  </si>
  <si>
    <t>NI_1_24-3_dk_00008</t>
  </si>
  <si>
    <t>NI_1_24-3_dk_00009</t>
  </si>
  <si>
    <t>WA_1_24-3_dk_00100</t>
  </si>
  <si>
    <t>WA_1_24-3_dk_00101</t>
  </si>
  <si>
    <t>WA_1_24-3_dk_00102</t>
  </si>
  <si>
    <t>WA_1_24-3_dk_00103</t>
  </si>
  <si>
    <t>WA_1_24-3_dk_00104</t>
  </si>
  <si>
    <t>WA_1_24-3_dk_00105</t>
  </si>
  <si>
    <t>WA_1_24-3_dk_00106</t>
  </si>
  <si>
    <t>WA_1_24-3_dk_00107</t>
  </si>
  <si>
    <t>WA_1_24-3_dk_00108</t>
  </si>
  <si>
    <t>WA_1_24-3_dk_00109</t>
  </si>
  <si>
    <t>WA_1_24-3_dk_00110</t>
  </si>
  <si>
    <t>WA_1_24-3_dk_00111</t>
  </si>
  <si>
    <t>WA_1_24-3_dk_00112</t>
  </si>
  <si>
    <t>WA_1_24-3_dk_00113</t>
  </si>
  <si>
    <t>WA_1_24-3_dk_00114</t>
  </si>
  <si>
    <t>WA_1_24-3_dk_00115</t>
  </si>
  <si>
    <t>WA_1_24-3_dk_00116</t>
  </si>
  <si>
    <t>WA_1_24-3_dk_00117</t>
  </si>
  <si>
    <t>WA_1_24-3_dk_00118</t>
  </si>
  <si>
    <t>WA_1_24-3_dk_00119</t>
  </si>
  <si>
    <t>WA_1_24-3_dk_00120</t>
  </si>
  <si>
    <t>WA_1_24-3_dk_00121</t>
  </si>
  <si>
    <t>WA_1_24-3_dk_00122</t>
  </si>
  <si>
    <t>WA_1_24-3_dk_00123</t>
  </si>
  <si>
    <t>WA_1_24-3_dk_00124</t>
  </si>
  <si>
    <t>WA_1_24-3_dk_00125</t>
  </si>
  <si>
    <t>WA_1_24-3_dk_00126</t>
  </si>
  <si>
    <t>WA_1_24-3_dk_00127</t>
  </si>
  <si>
    <t>WA_1_24-3_dk_00128</t>
  </si>
  <si>
    <t>WA_1_24-3_dk_00129</t>
  </si>
  <si>
    <t>WA_1_24-3_dk_00130</t>
  </si>
  <si>
    <t>WA_1_24-3_dk_00131</t>
  </si>
  <si>
    <t>WA_1_24-3_dk_00132</t>
  </si>
  <si>
    <t>WA_1_24-3_dk_00133</t>
  </si>
  <si>
    <t>WA_1_24-3_dk_00134</t>
  </si>
  <si>
    <t>WA_1_24-3_dk_00135</t>
  </si>
  <si>
    <t>WA_1_24-3_dk_00136</t>
  </si>
  <si>
    <t>WA_1_24-3_dk_00137</t>
  </si>
  <si>
    <t>WA_1_24-3_dk_00138</t>
  </si>
  <si>
    <t>WA_1_24-3_dk_00139</t>
  </si>
  <si>
    <t>WA_1_24-3_dk_00140</t>
  </si>
  <si>
    <t>WA_1_24-3_dk_00141</t>
  </si>
  <si>
    <t>WA_1_24-3_dk_00094</t>
  </si>
  <si>
    <t>WA_1_24-3_dk_00095</t>
  </si>
  <si>
    <t>WA_1_24-3_dk_00096</t>
  </si>
  <si>
    <t>WA_1_24-3_dk_00097</t>
  </si>
  <si>
    <t>WA_1_24-3_dk_00098</t>
  </si>
  <si>
    <t>WA_1_24-3_dk_00099</t>
  </si>
  <si>
    <t>Geen dijknormalen. Voor deze locaties zijn alleen waterstanden berekend.</t>
  </si>
  <si>
    <t>212</t>
  </si>
  <si>
    <t>AM_EX_L_34_27</t>
  </si>
  <si>
    <t>AM_EX_L_34_29</t>
  </si>
  <si>
    <t>BE_EX_L_16_1</t>
  </si>
  <si>
    <t>BE_EX_L_16_10</t>
  </si>
  <si>
    <t>BE_EX_L_16_11</t>
  </si>
  <si>
    <t>BE_EX_L_16_12</t>
  </si>
  <si>
    <t>BE_EX_L_16_13</t>
  </si>
  <si>
    <t>BE_EX_L_16_14</t>
  </si>
  <si>
    <t>BE_EX_L_16_15</t>
  </si>
  <si>
    <t>BE_EX_L_16_16</t>
  </si>
  <si>
    <t>BE_EX_L_16_17</t>
  </si>
  <si>
    <t>BE_EX_L_16_18</t>
  </si>
  <si>
    <t>BE_EX_L_16_19</t>
  </si>
  <si>
    <t>BE_EX_L_16_2</t>
  </si>
  <si>
    <t>BE_EX_L_16_20</t>
  </si>
  <si>
    <t>BE_EX_L_16_21</t>
  </si>
  <si>
    <t>BE_EX_L_16_22</t>
  </si>
  <si>
    <t>BE_EX_L_16_23</t>
  </si>
  <si>
    <t>BE_EX_L_16_3</t>
  </si>
  <si>
    <t>BE_EX_L_16_4</t>
  </si>
  <si>
    <t>BE_EX_L_16_5</t>
  </si>
  <si>
    <t>BE_EX_L_16_6</t>
  </si>
  <si>
    <t>BE_EX_L_16_7</t>
  </si>
  <si>
    <t>BE_EX_L_16_8</t>
  </si>
  <si>
    <t>BE_EX_L_16_9</t>
  </si>
  <si>
    <t>BE_EX_R_16_108</t>
  </si>
  <si>
    <t>BE_EX_R_16_109</t>
  </si>
  <si>
    <t>BE_EX_R_16_110</t>
  </si>
  <si>
    <t>BE_EX_R_16_111</t>
  </si>
  <si>
    <t>BE_EX_R_16_112</t>
  </si>
  <si>
    <t>BE_EX_R_16_113</t>
  </si>
  <si>
    <t>BE_EX_R_16_114</t>
  </si>
  <si>
    <t>BE_EX_R_16_115</t>
  </si>
  <si>
    <t>BE_EX_R_16_116</t>
  </si>
  <si>
    <t>BE_EX_R_16_117</t>
  </si>
  <si>
    <t>BE_EX_R_16_118</t>
  </si>
  <si>
    <t>BE_EX_R_16_119</t>
  </si>
  <si>
    <t>BE_EX_R_16_120</t>
  </si>
  <si>
    <t>BE_EX_R_16_121</t>
  </si>
  <si>
    <t>BE_EX_R_16_122</t>
  </si>
  <si>
    <t>BE_EX_R_16_123</t>
  </si>
  <si>
    <t>BE_EX_R_16_124</t>
  </si>
  <si>
    <t>BE_EX_R_16_125</t>
  </si>
  <si>
    <t>BE_EX_R_16_126</t>
  </si>
  <si>
    <t>BE_EX_R_16_127</t>
  </si>
  <si>
    <t>BE_EX_R_16_128</t>
  </si>
  <si>
    <t>BE_EX_R_16_129</t>
  </si>
  <si>
    <t>BE_EX_R_16_130</t>
  </si>
  <si>
    <t>BE_EX_R_16_131</t>
  </si>
  <si>
    <t>BE_EX_R_16_132</t>
  </si>
  <si>
    <t>BE_EX_R_16_133</t>
  </si>
  <si>
    <t>BE_EX_R_16_134</t>
  </si>
  <si>
    <t>BE_EX_R_16_135</t>
  </si>
  <si>
    <t>BE_EX_R_16_136</t>
  </si>
  <si>
    <t>BE_EX_R_16_137</t>
  </si>
  <si>
    <t>BE_EX_R_16_138</t>
  </si>
  <si>
    <t>BE_EX_R_16_139</t>
  </si>
  <si>
    <t>BE_EX_R_16_140</t>
  </si>
  <si>
    <t>BE_EX_R_16_141</t>
  </si>
  <si>
    <t>BE_EX_R_16_142</t>
  </si>
  <si>
    <t>BE_EX_R_16_143</t>
  </si>
  <si>
    <t>BE_EX_R_16_144</t>
  </si>
  <si>
    <t>BE_EX_R_16_145</t>
  </si>
  <si>
    <t>BE_EX_R_16_146</t>
  </si>
  <si>
    <t>BE_EX_R_16_147</t>
  </si>
  <si>
    <t>BE_EX_R_16_148</t>
  </si>
  <si>
    <t>BE_EX_R_16_149</t>
  </si>
  <si>
    <t>BE_EX_R_16_150</t>
  </si>
  <si>
    <t>BE_EX_R_16_151</t>
  </si>
  <si>
    <t>NI_EX_L_22_229</t>
  </si>
  <si>
    <t>NI_EX_L_22_230</t>
  </si>
  <si>
    <t>NI_EX_L_22_231</t>
  </si>
  <si>
    <t>NI_EX_L_22_232</t>
  </si>
  <si>
    <t>NI_EX_L_22_233</t>
  </si>
  <si>
    <t>NI_EX_L_22_234</t>
  </si>
  <si>
    <t>NI_EX_L_22_235</t>
  </si>
  <si>
    <t>NI_EX_L_22_236</t>
  </si>
  <si>
    <t>NI_EX_L_22_237</t>
  </si>
  <si>
    <t>NI_EX_L_22_238</t>
  </si>
  <si>
    <t>NI_EX_L_22_239</t>
  </si>
  <si>
    <t>NI_EX_L_22_240</t>
  </si>
  <si>
    <t>NI_EX_L_22_241</t>
  </si>
  <si>
    <t>NI_EX_L_22_242</t>
  </si>
  <si>
    <t>NI_EX_L_22_243</t>
  </si>
  <si>
    <t>NI_EX_L_22_244</t>
  </si>
  <si>
    <t>NI_EX_L_22_245</t>
  </si>
  <si>
    <t>NI_EX_L_22_246</t>
  </si>
  <si>
    <t>NI_EX_L_22_247</t>
  </si>
  <si>
    <t>NI_EX_L_22_248</t>
  </si>
  <si>
    <t>NI_EX_L_22_249</t>
  </si>
  <si>
    <t>NI_EX_L_22_253</t>
  </si>
  <si>
    <t>NI_EX_L_22_254</t>
  </si>
  <si>
    <t>NI_EX_L_22_255</t>
  </si>
  <si>
    <t>NI_EX_L_22_256</t>
  </si>
  <si>
    <t>NI_EX_L_22_257</t>
  </si>
  <si>
    <t>NI_EX_L_22_258</t>
  </si>
  <si>
    <t>NI_EX_L_23_10</t>
  </si>
  <si>
    <t>NI_EX_L_23_11</t>
  </si>
  <si>
    <t>NI_EX_L_23_2</t>
  </si>
  <si>
    <t>NI_EX_L_23_25</t>
  </si>
  <si>
    <t>NI_EX_L_23_26</t>
  </si>
  <si>
    <t>NI_EX_L_23_3</t>
  </si>
  <si>
    <t>NI_EX_L_23_5</t>
  </si>
  <si>
    <t>NI_EX_L_23_61</t>
  </si>
  <si>
    <t>NI_EX_L_23_62</t>
  </si>
  <si>
    <t>NI_EX_L_23_63</t>
  </si>
  <si>
    <t>NI_EX_L_23_64</t>
  </si>
  <si>
    <t>NI_EX_L_23_65</t>
  </si>
  <si>
    <t>NI_EX_L_23_66</t>
  </si>
  <si>
    <t>NI_EX_L_23_67</t>
  </si>
  <si>
    <t>NI_EX_L_23_68</t>
  </si>
  <si>
    <t>NI_EX_L_23_69</t>
  </si>
  <si>
    <t>NI_EX_L_23_7</t>
  </si>
  <si>
    <t>NI_EX_L_23_70</t>
  </si>
  <si>
    <t>NI_EX_L_23_71</t>
  </si>
  <si>
    <t>NI_EX_L_23_77</t>
  </si>
  <si>
    <t>NI_EX_L_23_78</t>
  </si>
  <si>
    <t>NI_EX_L_23_79</t>
  </si>
  <si>
    <t>NI_EX_L_23_8</t>
  </si>
  <si>
    <t>NI_EX_L_23_9</t>
  </si>
  <si>
    <t>NI_EX_L_24_25</t>
  </si>
  <si>
    <t>NI_EX_L_24_26</t>
  </si>
  <si>
    <t>NI_EX_L_24_27</t>
  </si>
  <si>
    <t>NI_EX_L_24_28</t>
  </si>
  <si>
    <t>NI_EX_L_24_29</t>
  </si>
  <si>
    <t>NI_EX_L_24_30</t>
  </si>
  <si>
    <t>NI_EX_L_24_31</t>
  </si>
  <si>
    <t>NI_EX_R_22_157</t>
  </si>
  <si>
    <t>NI_EX_R_22_158</t>
  </si>
  <si>
    <t>NI_EX_R_22_159</t>
  </si>
  <si>
    <t>NI_EX_R_22_160</t>
  </si>
  <si>
    <t>NI_EX_R_22_161</t>
  </si>
  <si>
    <t>NI_EX_R_22_162</t>
  </si>
  <si>
    <t>NI_EX_R_22_163</t>
  </si>
  <si>
    <t>NI_EX_R_22_164</t>
  </si>
  <si>
    <t>NI_EX_R_22_165</t>
  </si>
  <si>
    <t>NI_EX_R_22_166</t>
  </si>
  <si>
    <t>NI_EX_R_22_167</t>
  </si>
  <si>
    <t>NI_EX_R_22_168</t>
  </si>
  <si>
    <t>NI_EX_R_22_169</t>
  </si>
  <si>
    <t>NI_EX_R_22_170</t>
  </si>
  <si>
    <t>NI_EX_R_22_171</t>
  </si>
  <si>
    <t>NI_EX_R_22_172</t>
  </si>
  <si>
    <t>NI_EX_R_22_173</t>
  </si>
  <si>
    <t>NI_EX_R_22_174</t>
  </si>
  <si>
    <t>NI_EX_R_22_175</t>
  </si>
  <si>
    <t>NI_EX_R_22_176</t>
  </si>
  <si>
    <t>NI_EX_R_22_177</t>
  </si>
  <si>
    <t>NI_EX_R_22_178</t>
  </si>
  <si>
    <t>NI_EX_R_22_179</t>
  </si>
  <si>
    <t>NI_EX_R_22_180</t>
  </si>
  <si>
    <t>NI_EX_R_22_181</t>
  </si>
  <si>
    <t>NI_EX_R_22_182</t>
  </si>
  <si>
    <t>NI_EX_R_22_183</t>
  </si>
  <si>
    <t>NI_EX_R_22_184</t>
  </si>
  <si>
    <t>NI_EX_R_22_185</t>
  </si>
  <si>
    <t>NI_EX_R_22_186</t>
  </si>
  <si>
    <t>NI_EX_R_22_187</t>
  </si>
  <si>
    <t>NI_EX_R_22_188</t>
  </si>
  <si>
    <t>NI_EX_R_22_189</t>
  </si>
  <si>
    <t>NI_EX_R_22_190</t>
  </si>
  <si>
    <t>NI_EX_R_22_191</t>
  </si>
  <si>
    <t>NI_EX_R_22_192</t>
  </si>
  <si>
    <t>NI_EX_R_22_193</t>
  </si>
  <si>
    <t>NI_EX_R_22_194</t>
  </si>
  <si>
    <t>NI_EX_R_22_195</t>
  </si>
  <si>
    <t>NI_EX_R_22_196</t>
  </si>
  <si>
    <t>NI_EX_R_22_197</t>
  </si>
  <si>
    <t>NI_EX_R_22_198</t>
  </si>
  <si>
    <t>NI_EX_R_22_199</t>
  </si>
  <si>
    <t>NI_EX_R_22_200</t>
  </si>
  <si>
    <t>NI_EX_R_22_201</t>
  </si>
  <si>
    <t>NI_EX_R_22_202</t>
  </si>
  <si>
    <t>NI_EX_R_22_203</t>
  </si>
  <si>
    <t>NI_EX_R_22_204</t>
  </si>
  <si>
    <t>NI_EX_R_22_205</t>
  </si>
  <si>
    <t>NI_EX_R_22_206</t>
  </si>
  <si>
    <t>NI_EX_R_22_207</t>
  </si>
  <si>
    <t>NI_EX_R_22_208</t>
  </si>
  <si>
    <t>NI_EX_R_22_209</t>
  </si>
  <si>
    <t>NI_EX_R_22_210</t>
  </si>
  <si>
    <t>NI_EX_R_22_211</t>
  </si>
  <si>
    <t>NI_EX_R_22_212</t>
  </si>
  <si>
    <t>NI_EX_R_22_213</t>
  </si>
  <si>
    <t>NI_EX_R_22_214</t>
  </si>
  <si>
    <t>NI_EX_R_22_215</t>
  </si>
  <si>
    <t>NI_EX_R_22_216</t>
  </si>
  <si>
    <t>NI_EX_R_22_217</t>
  </si>
  <si>
    <t>NI_EX_R_22_218</t>
  </si>
  <si>
    <t>NI_EX_R_22_219</t>
  </si>
  <si>
    <t>NI_EX_R_22_220</t>
  </si>
  <si>
    <t>NI_EX_R_22_221</t>
  </si>
  <si>
    <t>NI_EX_R_22_222</t>
  </si>
  <si>
    <t>NI_EX_R_22_223</t>
  </si>
  <si>
    <t>NI_EX_R_22_224</t>
  </si>
  <si>
    <t>NI_EX_R_22_225</t>
  </si>
  <si>
    <t>NI_EX_R_22_226</t>
  </si>
  <si>
    <t>NI_EX_R_22_227</t>
  </si>
  <si>
    <t>NI_EX_R_22_228</t>
  </si>
  <si>
    <t>NI_EX_R_34_17</t>
  </si>
  <si>
    <t>WT_EX_L_22_1</t>
  </si>
  <si>
    <t>WT_EX_L_22_259</t>
  </si>
  <si>
    <t>WT_EX_L_22_260</t>
  </si>
  <si>
    <t>WT_EX_R_22_10</t>
  </si>
  <si>
    <t>WT_EX_R_22_11</t>
  </si>
  <si>
    <t>WT_EX_R_22_12</t>
  </si>
  <si>
    <t>WT_EX_R_22_13</t>
  </si>
  <si>
    <t>WT_EX_R_22_14</t>
  </si>
  <si>
    <t>WT_EX_R_22_15</t>
  </si>
  <si>
    <t>WT_EX_R_22_16</t>
  </si>
  <si>
    <t>WT_EX_R_22_2</t>
  </si>
  <si>
    <t>WT_EX_R_22_3</t>
  </si>
  <si>
    <t>WT_EX_R_22_4</t>
  </si>
  <si>
    <t>WT_EX_R_22_5</t>
  </si>
  <si>
    <t>WT_EX_R_22_6</t>
  </si>
  <si>
    <t>WT_EX_R_22_7</t>
  </si>
  <si>
    <t>WT_EX_R_22_8</t>
  </si>
  <si>
    <t>WT_EX_R_22_9</t>
  </si>
  <si>
    <t>beme962</t>
  </si>
  <si>
    <t>beme963</t>
  </si>
  <si>
    <t>beme964</t>
  </si>
  <si>
    <t>beme965</t>
  </si>
  <si>
    <t>beme966</t>
  </si>
  <si>
    <t>beme967</t>
  </si>
  <si>
    <t>beme968</t>
  </si>
  <si>
    <t>beme969</t>
  </si>
  <si>
    <t>beme970</t>
  </si>
  <si>
    <t>beme971</t>
  </si>
  <si>
    <t>beme972</t>
  </si>
  <si>
    <t>beme973</t>
  </si>
  <si>
    <t>nime962</t>
  </si>
  <si>
    <t>nime969</t>
  </si>
  <si>
    <t>nime970</t>
  </si>
  <si>
    <t>nime971</t>
  </si>
  <si>
    <t>nime972</t>
  </si>
  <si>
    <t>nime973</t>
  </si>
  <si>
    <t>nime974</t>
  </si>
  <si>
    <t>nime975</t>
  </si>
  <si>
    <t>nime976</t>
  </si>
  <si>
    <t>nime977</t>
  </si>
  <si>
    <t>nime978</t>
  </si>
  <si>
    <t>nime979</t>
  </si>
  <si>
    <t>waal957</t>
  </si>
  <si>
    <t>waal958</t>
  </si>
  <si>
    <t>waal959</t>
  </si>
  <si>
    <t>waal960</t>
  </si>
  <si>
    <t>want2</t>
  </si>
  <si>
    <t>want3</t>
  </si>
  <si>
    <t>want4</t>
  </si>
  <si>
    <t>want5</t>
  </si>
  <si>
    <t>want6</t>
  </si>
  <si>
    <t>want7</t>
  </si>
  <si>
    <t>GR2017_Benedenmaas_224_v01</t>
  </si>
  <si>
    <t>GR2017_Benedenmaas_24-1_v01</t>
  </si>
  <si>
    <t>GR2017_Benedenmaas_24-2_v01</t>
  </si>
  <si>
    <t>GR2017_Benedenmaas_24-3_v01</t>
  </si>
  <si>
    <t>GR2017_Benedenmaas_34-1_v01</t>
  </si>
  <si>
    <t>GR2017_Benedenmaas_34a-1_v01</t>
  </si>
  <si>
    <t>GR2017_Benedenmaas_35-1_v01</t>
  </si>
  <si>
    <t>GR2017_Benedenmaas_35-2_v01</t>
  </si>
  <si>
    <t>GR2017_Benedenmaas_36-4_v01</t>
  </si>
  <si>
    <t>GR2017_Benedenmaas_36-5_v01</t>
  </si>
  <si>
    <t>GR2017_Benedenmaas_37-1_v01</t>
  </si>
  <si>
    <t>GR2017_Benedenmaas_38-2_v01</t>
  </si>
  <si>
    <t>GR2017_Benedenmaas_39-1_v01</t>
  </si>
  <si>
    <t>GR2017_Benedenmaas_40-2_v01</t>
  </si>
  <si>
    <t>GR2017_Benedenmaas_41-3_v01</t>
  </si>
  <si>
    <t>GR2017_Benedenmaas_16-1_v01</t>
  </si>
  <si>
    <t>GR2017_Benedenmaas_16-2_v01</t>
  </si>
  <si>
    <t>GR2017_Benedenmaas_212_v01</t>
  </si>
  <si>
    <t>GR2017_Benedenmaas_22-1_v01</t>
  </si>
  <si>
    <t>GR2017_Benedenmaas_22-2_v01</t>
  </si>
  <si>
    <t>GR2017_Benedenmaas_onbekend_v01</t>
  </si>
  <si>
    <t>OB</t>
  </si>
  <si>
    <t>OB_v01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</si>
</sst>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
    <numFmt numFmtId="166" formatCode="0.00000000000"/>
  </numFmts>
  <fonts count="12">
    <font>
      <sz val="10"/>
      <name val="Arial"/>
    </font>
    <font>
      <sz val="11"/>
      <color theme="1"/>
      <name val="Calibri"/>
      <family val="2"/>
      <scheme val="minor"/>
    </font>
    <font>
      <sz val="10"/>
      <name val="Arial"/>
      <family val="2"/>
    </font>
    <font>
      <sz val="9"/>
      <color indexed="81"/>
      <name val="Tahoma"/>
      <family val="2"/>
    </font>
    <font>
      <b/>
      <sz val="9"/>
      <color indexed="81"/>
      <name val="Tahoma"/>
      <family val="2"/>
    </font>
    <font>
      <sz val="10"/>
      <color theme="1"/>
      <name val="Arial"/>
      <family val="2"/>
    </font>
    <font>
      <b/>
      <sz val="9"/>
      <color theme="3" tint="-0.249977111117893"/>
      <name val="Segoe"/>
    </font>
    <font>
      <sz val="9"/>
      <color theme="1"/>
      <name val="Segoe"/>
    </font>
    <font>
      <sz val="9"/>
      <name val="Segoe UI"/>
      <family val="2"/>
    </font>
    <font>
      <b/>
      <sz val="9"/>
      <name val="Segoe UI"/>
      <family val="2"/>
    </font>
    <font>
      <b/>
      <sz val="10"/>
      <name val="Arial"/>
      <family val="2"/>
    </font>
    <font>
      <sz val="10"/>
      <color rgb="FF000000"/>
      <name val="Arial"/>
      <family val="2"/>
    </font>
  </fonts>
  <fills count="9">
    <fill>
      <patternFill patternType="none"/>
    </fill>
    <fill>
      <patternFill patternType="gray125"/>
    </fill>
    <fill>
      <patternFill patternType="solid">
        <fgColor rgb="FF92D050"/>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24994659260841701"/>
        <bgColor indexed="64"/>
      </patternFill>
    </fill>
  </fills>
  <borders count="5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medium">
        <color indexed="64"/>
      </top>
      <bottom/>
      <diagonal/>
    </border>
    <border>
      <left/>
      <right style="thin">
        <color indexed="64"/>
      </right>
      <top/>
      <bottom/>
      <diagonal/>
    </border>
    <border>
      <left/>
      <right/>
      <top style="thin">
        <color indexed="64"/>
      </top>
      <bottom/>
      <diagonal/>
    </border>
    <border>
      <left/>
      <right style="medium">
        <color auto="1"/>
      </right>
      <top/>
      <bottom/>
      <diagonal/>
    </border>
    <border>
      <left/>
      <right style="medium">
        <color auto="1"/>
      </right>
      <top/>
      <bottom style="medium">
        <color auto="1"/>
      </bottom>
      <diagonal/>
    </border>
    <border>
      <left style="medium">
        <color indexed="64"/>
      </left>
      <right style="medium">
        <color indexed="64"/>
      </right>
      <top/>
      <bottom style="thin">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s>
  <cellStyleXfs count="4">
    <xf numFmtId="0" fontId="0" fillId="0" borderId="0"/>
    <xf numFmtId="0" fontId="5" fillId="0" borderId="0"/>
    <xf numFmtId="0" fontId="2" fillId="0" borderId="0"/>
    <xf numFmtId="0" fontId="1" fillId="0" borderId="0"/>
  </cellStyleXfs>
  <cellXfs count="205">
    <xf numFmtId="0" fontId="0" fillId="0" borderId="0" xfId="0"/>
    <xf numFmtId="0" fontId="2" fillId="0" borderId="0" xfId="0" applyFont="1"/>
    <xf numFmtId="0" fontId="2" fillId="0" borderId="0" xfId="0" applyFont="1" applyAlignment="1">
      <alignment wrapText="1"/>
    </xf>
    <xf numFmtId="0" fontId="0" fillId="0" borderId="4" xfId="0" applyBorder="1"/>
    <xf numFmtId="0" fontId="2" fillId="0" borderId="8" xfId="0" applyFont="1" applyBorder="1"/>
    <xf numFmtId="0" fontId="2" fillId="0" borderId="10" xfId="0" applyFont="1"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8" xfId="0" applyBorder="1"/>
    <xf numFmtId="0" fontId="0" fillId="0" borderId="9" xfId="0" applyBorder="1"/>
    <xf numFmtId="0" fontId="0" fillId="0" borderId="10" xfId="0" applyBorder="1"/>
    <xf numFmtId="0" fontId="0" fillId="0" borderId="17" xfId="0" applyBorder="1"/>
    <xf numFmtId="0" fontId="0" fillId="0" borderId="1" xfId="0" applyBorder="1"/>
    <xf numFmtId="0" fontId="0" fillId="0" borderId="16" xfId="0" applyBorder="1"/>
    <xf numFmtId="0" fontId="2" fillId="0" borderId="18" xfId="0" applyFont="1" applyBorder="1"/>
    <xf numFmtId="0" fontId="0" fillId="0" borderId="19" xfId="0" applyBorder="1"/>
    <xf numFmtId="0" fontId="0" fillId="0" borderId="20" xfId="0" applyBorder="1"/>
    <xf numFmtId="0" fontId="0" fillId="0" borderId="14" xfId="0" applyBorder="1" applyAlignment="1">
      <alignment horizontal="left"/>
    </xf>
    <xf numFmtId="0" fontId="0" fillId="0" borderId="4" xfId="0" applyBorder="1" applyAlignment="1">
      <alignment horizontal="left"/>
    </xf>
    <xf numFmtId="0" fontId="2" fillId="0" borderId="8" xfId="0" applyFont="1" applyBorder="1" applyAlignment="1">
      <alignment vertical="top"/>
    </xf>
    <xf numFmtId="0" fontId="2" fillId="0" borderId="9" xfId="0" applyFont="1" applyBorder="1" applyAlignment="1">
      <alignment vertical="top"/>
    </xf>
    <xf numFmtId="0" fontId="2" fillId="0" borderId="8" xfId="0" applyFont="1" applyBorder="1" applyAlignment="1">
      <alignment horizontal="left" vertical="top"/>
    </xf>
    <xf numFmtId="0" fontId="2" fillId="0" borderId="9" xfId="0" applyFont="1" applyBorder="1" applyAlignment="1">
      <alignment horizontal="left" vertical="top" wrapText="1"/>
    </xf>
    <xf numFmtId="0" fontId="2" fillId="0" borderId="16" xfId="0" applyFont="1" applyBorder="1" applyAlignment="1">
      <alignment vertical="top" wrapText="1"/>
    </xf>
    <xf numFmtId="0" fontId="2" fillId="0" borderId="9" xfId="0" applyFont="1" applyBorder="1" applyAlignment="1">
      <alignment vertical="top" wrapText="1"/>
    </xf>
    <xf numFmtId="0" fontId="0" fillId="0" borderId="1" xfId="0" applyBorder="1" applyAlignment="1">
      <alignment horizontal="left"/>
    </xf>
    <xf numFmtId="0" fontId="2" fillId="0" borderId="19" xfId="0" applyFont="1" applyBorder="1" applyAlignment="1">
      <alignment horizontal="left"/>
    </xf>
    <xf numFmtId="0" fontId="2" fillId="0" borderId="16" xfId="0" applyFont="1" applyBorder="1" applyAlignment="1">
      <alignment horizontal="left" vertical="top" wrapText="1"/>
    </xf>
    <xf numFmtId="0" fontId="2" fillId="0" borderId="8" xfId="0" applyFont="1" applyBorder="1" applyAlignment="1">
      <alignment wrapText="1"/>
    </xf>
    <xf numFmtId="164" fontId="2" fillId="2" borderId="22" xfId="0" applyNumberFormat="1" applyFont="1" applyFill="1" applyBorder="1"/>
    <xf numFmtId="164" fontId="0" fillId="2" borderId="14" xfId="0" applyNumberFormat="1" applyFill="1" applyBorder="1"/>
    <xf numFmtId="0" fontId="0" fillId="0" borderId="13" xfId="0" applyFill="1" applyBorder="1"/>
    <xf numFmtId="0" fontId="0" fillId="0" borderId="15" xfId="0" applyFill="1" applyBorder="1"/>
    <xf numFmtId="0" fontId="2" fillId="0" borderId="16" xfId="0" applyFont="1" applyBorder="1" applyAlignment="1">
      <alignment wrapText="1"/>
    </xf>
    <xf numFmtId="164" fontId="0" fillId="2" borderId="23" xfId="0" applyNumberFormat="1" applyFill="1" applyBorder="1"/>
    <xf numFmtId="0" fontId="2" fillId="0" borderId="24" xfId="0" applyFont="1" applyBorder="1"/>
    <xf numFmtId="1" fontId="0" fillId="0" borderId="8" xfId="0" applyNumberFormat="1" applyBorder="1"/>
    <xf numFmtId="1" fontId="0" fillId="0" borderId="9" xfId="0" applyNumberFormat="1" applyBorder="1"/>
    <xf numFmtId="0" fontId="0" fillId="0" borderId="7" xfId="0" applyFill="1" applyBorder="1"/>
    <xf numFmtId="0" fontId="0" fillId="0" borderId="2" xfId="0" applyFill="1" applyBorder="1"/>
    <xf numFmtId="0" fontId="2" fillId="0" borderId="25" xfId="0" applyFont="1" applyBorder="1" applyAlignment="1">
      <alignment horizontal="left"/>
    </xf>
    <xf numFmtId="0" fontId="2" fillId="0" borderId="26" xfId="0" applyFont="1" applyBorder="1" applyAlignment="1">
      <alignment vertical="top" wrapText="1"/>
    </xf>
    <xf numFmtId="0" fontId="2" fillId="0" borderId="17" xfId="0" quotePrefix="1" applyFont="1" applyBorder="1" applyAlignment="1">
      <alignment horizontal="left"/>
    </xf>
    <xf numFmtId="0" fontId="0" fillId="0" borderId="13" xfId="0" applyBorder="1" applyAlignment="1">
      <alignment horizontal="left"/>
    </xf>
    <xf numFmtId="0" fontId="2" fillId="3" borderId="11" xfId="0" quotePrefix="1" applyFont="1" applyFill="1" applyBorder="1" applyAlignment="1">
      <alignment horizontal="left"/>
    </xf>
    <xf numFmtId="0" fontId="2" fillId="3" borderId="12" xfId="0" quotePrefix="1" applyFont="1" applyFill="1" applyBorder="1" applyAlignment="1">
      <alignment horizontal="left"/>
    </xf>
    <xf numFmtId="0" fontId="2" fillId="3" borderId="17" xfId="0" quotePrefix="1" applyFont="1" applyFill="1" applyBorder="1" applyAlignment="1">
      <alignment horizontal="left"/>
    </xf>
    <xf numFmtId="1" fontId="0" fillId="0" borderId="16" xfId="0" applyNumberFormat="1" applyBorder="1"/>
    <xf numFmtId="0" fontId="6" fillId="4" borderId="0" xfId="1" applyFont="1" applyFill="1"/>
    <xf numFmtId="0" fontId="7" fillId="4" borderId="0" xfId="1" applyFont="1" applyFill="1"/>
    <xf numFmtId="0" fontId="9" fillId="0" borderId="29" xfId="0" applyFont="1" applyBorder="1"/>
    <xf numFmtId="0" fontId="0" fillId="0" borderId="30" xfId="0" applyBorder="1"/>
    <xf numFmtId="0" fontId="0" fillId="0" borderId="3" xfId="0" applyBorder="1"/>
    <xf numFmtId="0" fontId="0" fillId="0" borderId="28" xfId="0" applyBorder="1" applyAlignment="1">
      <alignment horizontal="left"/>
    </xf>
    <xf numFmtId="0" fontId="2" fillId="0" borderId="4" xfId="0" applyFont="1" applyBorder="1"/>
    <xf numFmtId="0" fontId="0" fillId="0" borderId="0" xfId="0" applyBorder="1"/>
    <xf numFmtId="1" fontId="0" fillId="0" borderId="0" xfId="0" applyNumberFormat="1"/>
    <xf numFmtId="0" fontId="0" fillId="5" borderId="0" xfId="0" applyFill="1"/>
    <xf numFmtId="0" fontId="2" fillId="6" borderId="4" xfId="0" applyFont="1" applyFill="1" applyBorder="1"/>
    <xf numFmtId="0" fontId="0" fillId="6" borderId="2" xfId="0" applyFill="1" applyBorder="1"/>
    <xf numFmtId="0" fontId="2" fillId="6" borderId="14" xfId="0" applyFont="1" applyFill="1" applyBorder="1" applyAlignment="1">
      <alignment horizontal="left"/>
    </xf>
    <xf numFmtId="0" fontId="0" fillId="6" borderId="4" xfId="0" applyFill="1" applyBorder="1"/>
    <xf numFmtId="0" fontId="2" fillId="0" borderId="12" xfId="0" applyFont="1" applyBorder="1"/>
    <xf numFmtId="0" fontId="0" fillId="6" borderId="7" xfId="0" applyFill="1" applyBorder="1"/>
    <xf numFmtId="0" fontId="2" fillId="6" borderId="11" xfId="0" quotePrefix="1" applyFont="1" applyFill="1" applyBorder="1" applyAlignment="1">
      <alignment horizontal="left"/>
    </xf>
    <xf numFmtId="0" fontId="2" fillId="6" borderId="12" xfId="0" quotePrefix="1" applyFont="1" applyFill="1" applyBorder="1" applyAlignment="1">
      <alignment horizontal="left"/>
    </xf>
    <xf numFmtId="0" fontId="2" fillId="0" borderId="19" xfId="0" applyFont="1" applyBorder="1"/>
    <xf numFmtId="0" fontId="0" fillId="0" borderId="29" xfId="0" applyBorder="1"/>
    <xf numFmtId="0" fontId="2" fillId="3" borderId="14" xfId="0" quotePrefix="1" applyFont="1" applyFill="1" applyBorder="1" applyAlignment="1">
      <alignment horizontal="left"/>
    </xf>
    <xf numFmtId="0" fontId="0" fillId="0" borderId="11" xfId="0" applyBorder="1" applyAlignment="1">
      <alignment horizontal="left"/>
    </xf>
    <xf numFmtId="0" fontId="2" fillId="3" borderId="4" xfId="0" quotePrefix="1" applyFont="1" applyFill="1" applyBorder="1" applyAlignment="1">
      <alignment horizontal="left"/>
    </xf>
    <xf numFmtId="0" fontId="0" fillId="0" borderId="12" xfId="0" applyBorder="1" applyAlignment="1">
      <alignment horizontal="left"/>
    </xf>
    <xf numFmtId="0" fontId="10" fillId="0" borderId="21" xfId="0" applyFont="1" applyBorder="1"/>
    <xf numFmtId="0" fontId="9" fillId="0" borderId="0" xfId="0" applyFont="1" applyBorder="1" applyAlignment="1">
      <alignment horizontal="left" vertical="top"/>
    </xf>
    <xf numFmtId="0" fontId="0" fillId="0" borderId="31" xfId="0" applyBorder="1" applyAlignment="1">
      <alignment horizontal="right"/>
    </xf>
    <xf numFmtId="0" fontId="8" fillId="0" borderId="0" xfId="0" applyFont="1" applyBorder="1" applyAlignment="1">
      <alignment horizontal="left" vertical="top" wrapText="1"/>
    </xf>
    <xf numFmtId="0" fontId="2" fillId="0" borderId="4" xfId="0" applyFont="1" applyBorder="1" applyAlignment="1">
      <alignment horizontal="right"/>
    </xf>
    <xf numFmtId="0" fontId="2" fillId="0" borderId="4" xfId="0" applyFont="1" applyFill="1" applyBorder="1" applyAlignment="1">
      <alignment horizontal="right"/>
    </xf>
    <xf numFmtId="0" fontId="2" fillId="0" borderId="27" xfId="0" applyFont="1" applyBorder="1"/>
    <xf numFmtId="0" fontId="2" fillId="0" borderId="3" xfId="0" applyFont="1" applyBorder="1"/>
    <xf numFmtId="166" fontId="0" fillId="0" borderId="0" xfId="0" applyNumberFormat="1"/>
    <xf numFmtId="0" fontId="0" fillId="0" borderId="37" xfId="0" applyBorder="1"/>
    <xf numFmtId="0" fontId="0" fillId="0" borderId="25" xfId="0" applyBorder="1"/>
    <xf numFmtId="0" fontId="2" fillId="0" borderId="38" xfId="0" applyFont="1" applyBorder="1"/>
    <xf numFmtId="0" fontId="2" fillId="0" borderId="0" xfId="0" applyFont="1" applyFill="1" applyBorder="1"/>
    <xf numFmtId="0" fontId="2" fillId="0" borderId="37" xfId="0" applyFont="1" applyBorder="1"/>
    <xf numFmtId="0" fontId="2" fillId="0" borderId="37" xfId="0" applyFont="1" applyFill="1" applyBorder="1"/>
    <xf numFmtId="0" fontId="2" fillId="0" borderId="39" xfId="0" applyFont="1" applyFill="1" applyBorder="1"/>
    <xf numFmtId="0" fontId="2" fillId="0" borderId="38" xfId="0" applyFont="1" applyFill="1" applyBorder="1"/>
    <xf numFmtId="0" fontId="2" fillId="0" borderId="0" xfId="0" applyFont="1" applyBorder="1"/>
    <xf numFmtId="2" fontId="0" fillId="0" borderId="0" xfId="0" applyNumberFormat="1"/>
    <xf numFmtId="2" fontId="0" fillId="0" borderId="37" xfId="0" applyNumberFormat="1" applyBorder="1"/>
    <xf numFmtId="0" fontId="0" fillId="0" borderId="39" xfId="0" applyBorder="1"/>
    <xf numFmtId="0" fontId="0" fillId="0" borderId="38" xfId="0" applyBorder="1"/>
    <xf numFmtId="0" fontId="0" fillId="5" borderId="4" xfId="0" applyFill="1" applyBorder="1" applyAlignment="1">
      <alignment horizontal="left"/>
    </xf>
    <xf numFmtId="0" fontId="0" fillId="5" borderId="12" xfId="0" applyFill="1" applyBorder="1" applyAlignment="1">
      <alignment horizontal="left"/>
    </xf>
    <xf numFmtId="165" fontId="0" fillId="0" borderId="40" xfId="0" applyNumberFormat="1" applyBorder="1" applyAlignment="1">
      <alignment horizontal="left" vertical="top"/>
    </xf>
    <xf numFmtId="165" fontId="0" fillId="7" borderId="40" xfId="0" applyNumberFormat="1" applyFill="1" applyBorder="1" applyAlignment="1">
      <alignment horizontal="left" vertical="top"/>
    </xf>
    <xf numFmtId="0" fontId="2" fillId="0" borderId="32" xfId="0" applyFont="1" applyBorder="1" applyAlignment="1">
      <alignment horizontal="left" vertical="top" wrapText="1"/>
    </xf>
    <xf numFmtId="0" fontId="10" fillId="0" borderId="12" xfId="0" applyFont="1" applyBorder="1" applyAlignment="1">
      <alignment vertical="top"/>
    </xf>
    <xf numFmtId="0" fontId="0" fillId="0" borderId="12" xfId="0" applyBorder="1" applyAlignment="1">
      <alignment vertical="top"/>
    </xf>
    <xf numFmtId="0" fontId="10" fillId="0" borderId="42" xfId="0" applyFont="1" applyBorder="1" applyAlignment="1">
      <alignment vertical="top"/>
    </xf>
    <xf numFmtId="165" fontId="0" fillId="0" borderId="12" xfId="0" applyNumberFormat="1" applyBorder="1" applyAlignment="1">
      <alignment horizontal="left" vertical="top"/>
    </xf>
    <xf numFmtId="165" fontId="0" fillId="0" borderId="31" xfId="0" applyNumberFormat="1" applyBorder="1" applyAlignment="1">
      <alignment horizontal="left" vertical="top"/>
    </xf>
    <xf numFmtId="165" fontId="0" fillId="7" borderId="31" xfId="0" applyNumberFormat="1" applyFill="1" applyBorder="1" applyAlignment="1">
      <alignment horizontal="left" vertical="top"/>
    </xf>
    <xf numFmtId="0" fontId="0" fillId="0" borderId="12" xfId="0" applyBorder="1" applyAlignment="1">
      <alignment horizontal="left" vertical="top"/>
    </xf>
    <xf numFmtId="0" fontId="0" fillId="0" borderId="14" xfId="0" applyBorder="1" applyAlignment="1">
      <alignment horizontal="left" vertical="top"/>
    </xf>
    <xf numFmtId="0" fontId="0" fillId="0" borderId="4" xfId="0" applyBorder="1" applyAlignment="1">
      <alignment horizontal="left" vertical="top"/>
    </xf>
    <xf numFmtId="0" fontId="0" fillId="0" borderId="31" xfId="0" applyBorder="1" applyAlignment="1">
      <alignment horizontal="left" vertical="top"/>
    </xf>
    <xf numFmtId="0" fontId="2" fillId="0" borderId="36" xfId="0" applyFont="1" applyBorder="1" applyAlignment="1">
      <alignment horizontal="left" vertical="top" wrapText="1"/>
    </xf>
    <xf numFmtId="0" fontId="2" fillId="0" borderId="36" xfId="0" applyFont="1" applyFill="1" applyBorder="1" applyAlignment="1">
      <alignment horizontal="left" vertical="top" wrapText="1"/>
    </xf>
    <xf numFmtId="0" fontId="0" fillId="0" borderId="40" xfId="0" applyBorder="1" applyAlignment="1">
      <alignment horizontal="left" vertical="top"/>
    </xf>
    <xf numFmtId="0" fontId="2" fillId="5" borderId="12" xfId="0" quotePrefix="1" applyFont="1" applyFill="1" applyBorder="1" applyAlignment="1">
      <alignment horizontal="left"/>
    </xf>
    <xf numFmtId="0" fontId="0" fillId="0" borderId="44" xfId="0" applyFill="1" applyBorder="1" applyAlignment="1">
      <alignment horizontal="left" vertical="top"/>
    </xf>
    <xf numFmtId="0" fontId="0" fillId="0" borderId="35" xfId="0" applyBorder="1"/>
    <xf numFmtId="0" fontId="0" fillId="0" borderId="34" xfId="0" applyFill="1" applyBorder="1" applyAlignment="1">
      <alignment horizontal="left" vertical="top"/>
    </xf>
    <xf numFmtId="0" fontId="0" fillId="0" borderId="45" xfId="0" applyFill="1" applyBorder="1" applyAlignment="1">
      <alignment horizontal="left" vertical="top"/>
    </xf>
    <xf numFmtId="0" fontId="2" fillId="0" borderId="4" xfId="0" applyFont="1" applyBorder="1" applyAlignment="1">
      <alignment horizontal="left" vertical="top"/>
    </xf>
    <xf numFmtId="0" fontId="2" fillId="0" borderId="4" xfId="0" applyFont="1" applyBorder="1" applyAlignment="1">
      <alignment horizontal="left" vertical="top"/>
    </xf>
    <xf numFmtId="0" fontId="2" fillId="3" borderId="14" xfId="0" quotePrefix="1" applyFont="1" applyFill="1" applyBorder="1" applyAlignment="1">
      <alignment horizontal="left" vertical="top"/>
    </xf>
    <xf numFmtId="0" fontId="0" fillId="0" borderId="0" xfId="0" applyAlignment="1">
      <alignment horizontal="left" vertical="top"/>
    </xf>
    <xf numFmtId="0" fontId="0" fillId="0" borderId="0" xfId="0" applyAlignment="1">
      <alignment horizontal="left"/>
    </xf>
    <xf numFmtId="0" fontId="0" fillId="0" borderId="46" xfId="0" applyBorder="1"/>
    <xf numFmtId="0" fontId="0" fillId="0" borderId="47" xfId="0" applyBorder="1"/>
    <xf numFmtId="0" fontId="0" fillId="0" borderId="48" xfId="0" applyBorder="1"/>
    <xf numFmtId="164" fontId="2" fillId="2" borderId="23" xfId="0" applyNumberFormat="1" applyFont="1" applyFill="1" applyBorder="1"/>
    <xf numFmtId="0" fontId="0" fillId="0" borderId="0" xfId="0" applyFill="1" applyBorder="1" applyAlignment="1">
      <alignment horizontal="left" vertical="top"/>
    </xf>
    <xf numFmtId="10" fontId="0" fillId="0" borderId="0" xfId="0" applyNumberFormat="1" applyBorder="1"/>
    <xf numFmtId="10" fontId="0" fillId="0" borderId="50" xfId="0" applyNumberFormat="1" applyBorder="1"/>
    <xf numFmtId="0" fontId="2" fillId="0" borderId="52" xfId="0" applyFont="1" applyBorder="1" applyAlignment="1">
      <alignment horizontal="left" vertical="top" wrapText="1"/>
    </xf>
    <xf numFmtId="0" fontId="2" fillId="0" borderId="31" xfId="0" applyFont="1" applyBorder="1" applyAlignment="1">
      <alignment horizontal="left" vertical="top"/>
    </xf>
    <xf numFmtId="0" fontId="2" fillId="0" borderId="12" xfId="0" applyFont="1" applyBorder="1" applyAlignment="1">
      <alignment horizontal="left" vertical="top"/>
    </xf>
    <xf numFmtId="0" fontId="0" fillId="0" borderId="50" xfId="0" applyBorder="1"/>
    <xf numFmtId="0" fontId="0" fillId="8" borderId="19" xfId="0" applyFill="1" applyBorder="1"/>
    <xf numFmtId="0" fontId="0" fillId="8" borderId="20" xfId="0" applyFill="1" applyBorder="1"/>
    <xf numFmtId="0" fontId="0" fillId="8" borderId="0" xfId="0" applyFill="1" applyBorder="1"/>
    <xf numFmtId="0" fontId="0" fillId="8" borderId="50" xfId="0" applyFill="1" applyBorder="1"/>
    <xf numFmtId="49" fontId="0" fillId="0" borderId="18" xfId="0" applyNumberFormat="1" applyBorder="1" applyAlignment="1">
      <alignment vertical="top"/>
    </xf>
    <xf numFmtId="0" fontId="0" fillId="0" borderId="33" xfId="0" applyBorder="1"/>
    <xf numFmtId="10" fontId="0" fillId="0" borderId="33" xfId="0" applyNumberFormat="1" applyBorder="1"/>
    <xf numFmtId="10" fontId="0" fillId="0" borderId="51" xfId="0" applyNumberFormat="1" applyBorder="1"/>
    <xf numFmtId="49" fontId="0" fillId="0" borderId="38" xfId="0" applyNumberFormat="1" applyBorder="1" applyAlignment="1">
      <alignment vertical="top"/>
    </xf>
    <xf numFmtId="49" fontId="0" fillId="0" borderId="38" xfId="0" applyNumberFormat="1" applyBorder="1"/>
    <xf numFmtId="49" fontId="0" fillId="0" borderId="53" xfId="0" applyNumberFormat="1" applyBorder="1"/>
    <xf numFmtId="49" fontId="0" fillId="0" borderId="54" xfId="0" applyNumberFormat="1" applyFont="1" applyFill="1" applyBorder="1"/>
    <xf numFmtId="10" fontId="0" fillId="0" borderId="35" xfId="0" applyNumberFormat="1" applyBorder="1"/>
    <xf numFmtId="10" fontId="0" fillId="0" borderId="55" xfId="0" applyNumberFormat="1" applyBorder="1"/>
    <xf numFmtId="0" fontId="0" fillId="8" borderId="25" xfId="0" applyFill="1" applyBorder="1"/>
    <xf numFmtId="0" fontId="0" fillId="8" borderId="39" xfId="0" applyFill="1" applyBorder="1"/>
    <xf numFmtId="0" fontId="0" fillId="0" borderId="13" xfId="0" applyBorder="1" applyAlignment="1">
      <alignment vertical="top"/>
    </xf>
    <xf numFmtId="0" fontId="0" fillId="0" borderId="51" xfId="0" applyBorder="1"/>
    <xf numFmtId="0" fontId="0" fillId="0" borderId="55" xfId="0" applyBorder="1"/>
    <xf numFmtId="0" fontId="2" fillId="0" borderId="7" xfId="0" applyFont="1" applyFill="1" applyBorder="1"/>
    <xf numFmtId="0" fontId="1" fillId="0" borderId="0" xfId="3" applyFill="1" applyAlignment="1">
      <alignment vertical="top"/>
    </xf>
    <xf numFmtId="0" fontId="1" fillId="0" borderId="0" xfId="3" applyFill="1"/>
    <xf numFmtId="0" fontId="1" fillId="0" borderId="0" xfId="3" applyFill="1"/>
    <xf numFmtId="0" fontId="2" fillId="0" borderId="9" xfId="0" applyFont="1" applyBorder="1" applyAlignment="1">
      <alignment horizontal="left" vertical="top"/>
    </xf>
    <xf numFmtId="49" fontId="0" fillId="5" borderId="38" xfId="0" applyNumberFormat="1" applyFill="1" applyBorder="1"/>
    <xf numFmtId="0" fontId="0" fillId="5" borderId="0" xfId="0" applyFill="1" applyBorder="1"/>
    <xf numFmtId="0" fontId="0" fillId="5" borderId="39" xfId="0" applyFill="1" applyBorder="1"/>
    <xf numFmtId="0" fontId="0" fillId="5" borderId="50" xfId="0" applyFill="1" applyBorder="1"/>
    <xf numFmtId="10" fontId="0" fillId="5" borderId="0" xfId="0" applyNumberFormat="1" applyFill="1" applyBorder="1"/>
    <xf numFmtId="10" fontId="0" fillId="5" borderId="50" xfId="0" applyNumberFormat="1" applyFill="1" applyBorder="1"/>
    <xf numFmtId="0" fontId="2" fillId="5" borderId="0" xfId="0" applyFont="1" applyFill="1"/>
    <xf numFmtId="0" fontId="2" fillId="0" borderId="25" xfId="0" applyFont="1" applyBorder="1" applyAlignment="1">
      <alignment vertical="top" wrapText="1"/>
    </xf>
    <xf numFmtId="0" fontId="2" fillId="0" borderId="39" xfId="0" applyFont="1" applyBorder="1" applyAlignment="1">
      <alignment vertical="top" wrapText="1"/>
    </xf>
    <xf numFmtId="0" fontId="2" fillId="0" borderId="52" xfId="0" applyFont="1" applyBorder="1" applyAlignment="1">
      <alignment vertical="top" wrapText="1"/>
    </xf>
    <xf numFmtId="0" fontId="10" fillId="0" borderId="11" xfId="0" applyFont="1" applyBorder="1" applyAlignment="1">
      <alignment horizontal="left" vertical="top"/>
    </xf>
    <xf numFmtId="0" fontId="10" fillId="0" borderId="8" xfId="0" applyFont="1" applyBorder="1" applyAlignment="1">
      <alignment horizontal="left" vertical="top"/>
    </xf>
    <xf numFmtId="0" fontId="10" fillId="0" borderId="12" xfId="0" applyFont="1" applyBorder="1" applyAlignment="1">
      <alignment horizontal="left" vertical="top"/>
    </xf>
    <xf numFmtId="0" fontId="10" fillId="0" borderId="42" xfId="0" applyFont="1" applyBorder="1" applyAlignment="1">
      <alignment horizontal="left" vertical="top"/>
    </xf>
    <xf numFmtId="0" fontId="10" fillId="0" borderId="12" xfId="0" applyFont="1" applyBorder="1" applyAlignment="1">
      <alignment horizontal="center" vertical="top"/>
    </xf>
    <xf numFmtId="0" fontId="10" fillId="0" borderId="41" xfId="0" applyFont="1" applyBorder="1" applyAlignment="1">
      <alignment horizontal="left" vertical="top"/>
    </xf>
    <xf numFmtId="0" fontId="10" fillId="0" borderId="43" xfId="0" applyFont="1" applyBorder="1" applyAlignment="1">
      <alignment horizontal="left" vertical="top"/>
    </xf>
    <xf numFmtId="0" fontId="10" fillId="0" borderId="12" xfId="0" applyFont="1" applyBorder="1" applyAlignment="1">
      <alignment horizontal="center" vertical="top" wrapText="1"/>
    </xf>
    <xf numFmtId="0" fontId="10" fillId="0" borderId="42" xfId="0" applyFont="1" applyBorder="1" applyAlignment="1">
      <alignment horizontal="center" vertical="top" wrapText="1"/>
    </xf>
    <xf numFmtId="0" fontId="2" fillId="0" borderId="4" xfId="0" applyFont="1" applyBorder="1" applyAlignment="1">
      <alignment horizontal="left" vertical="top"/>
    </xf>
    <xf numFmtId="0" fontId="8" fillId="0" borderId="3" xfId="0" applyFont="1" applyBorder="1" applyAlignment="1">
      <alignment horizontal="left" vertical="top" wrapText="1"/>
    </xf>
    <xf numFmtId="0" fontId="8" fillId="0" borderId="4" xfId="0" applyFont="1" applyBorder="1" applyAlignment="1">
      <alignment horizontal="left" vertical="top" wrapText="1"/>
    </xf>
    <xf numFmtId="0" fontId="9" fillId="0" borderId="21" xfId="0" applyFont="1" applyBorder="1" applyAlignment="1">
      <alignment horizontal="left" vertical="top"/>
    </xf>
    <xf numFmtId="0" fontId="9" fillId="0" borderId="29" xfId="0" applyFont="1" applyBorder="1" applyAlignment="1">
      <alignment horizontal="left" vertical="top"/>
    </xf>
    <xf numFmtId="0" fontId="8" fillId="0" borderId="5" xfId="0" applyFont="1" applyBorder="1" applyAlignment="1">
      <alignment horizontal="left" vertical="top" wrapText="1"/>
    </xf>
    <xf numFmtId="0" fontId="8" fillId="0" borderId="27" xfId="0" applyFont="1" applyBorder="1" applyAlignment="1">
      <alignment horizontal="left" vertical="top" wrapText="1"/>
    </xf>
    <xf numFmtId="0" fontId="8" fillId="0" borderId="2" xfId="0" applyFont="1" applyBorder="1" applyAlignment="1">
      <alignment horizontal="left" vertical="top" wrapText="1"/>
    </xf>
    <xf numFmtId="0" fontId="9" fillId="0" borderId="9" xfId="0" applyFont="1" applyBorder="1" applyAlignment="1">
      <alignment horizontal="left"/>
    </xf>
    <xf numFmtId="0" fontId="10" fillId="0" borderId="19" xfId="0" applyFont="1" applyBorder="1" applyAlignment="1">
      <alignment horizontal="center" vertical="top"/>
    </xf>
    <xf numFmtId="0" fontId="10" fillId="0" borderId="0" xfId="0" applyFont="1" applyBorder="1" applyAlignment="1">
      <alignment horizontal="center" vertical="top"/>
    </xf>
    <xf numFmtId="0" fontId="10" fillId="0" borderId="20" xfId="0" applyFont="1" applyBorder="1" applyAlignment="1">
      <alignment horizontal="center" vertical="top" wrapText="1"/>
    </xf>
    <xf numFmtId="0" fontId="10" fillId="0" borderId="50" xfId="0" applyFont="1" applyBorder="1" applyAlignment="1">
      <alignment horizontal="center" vertical="top" wrapText="1"/>
    </xf>
    <xf numFmtId="0" fontId="10" fillId="0" borderId="19" xfId="0" applyFont="1" applyBorder="1" applyAlignment="1">
      <alignment horizontal="center" vertical="top" wrapText="1"/>
    </xf>
    <xf numFmtId="0" fontId="10" fillId="0" borderId="0" xfId="0" applyFont="1" applyBorder="1" applyAlignment="1">
      <alignment horizontal="center" vertical="top" wrapText="1"/>
    </xf>
    <xf numFmtId="0" fontId="10" fillId="0" borderId="18" xfId="0" applyFont="1" applyBorder="1" applyAlignment="1">
      <alignment horizontal="center" vertical="top"/>
    </xf>
    <xf numFmtId="0" fontId="10" fillId="0" borderId="38" xfId="0" applyFont="1" applyBorder="1" applyAlignment="1">
      <alignment horizontal="center" vertical="top"/>
    </xf>
    <xf numFmtId="0" fontId="10" fillId="0" borderId="49" xfId="0" applyFont="1" applyBorder="1" applyAlignment="1">
      <alignment horizontal="center" vertical="top"/>
    </xf>
    <xf numFmtId="0" fontId="10" fillId="0" borderId="56" xfId="0" applyFont="1" applyBorder="1" applyAlignment="1">
      <alignment horizontal="center" vertical="top" wrapText="1"/>
    </xf>
    <xf numFmtId="0" fontId="10" fillId="0" borderId="39" xfId="0" applyFont="1" applyBorder="1" applyAlignment="1">
      <alignment horizontal="center" vertical="top" wrapText="1"/>
    </xf>
    <xf numFmtId="0" fontId="10" fillId="0" borderId="57" xfId="0" applyFont="1" applyBorder="1" applyAlignment="1">
      <alignment horizontal="center" vertical="top"/>
    </xf>
    <xf numFmtId="0" fontId="10" fillId="0" borderId="50" xfId="0" applyFont="1" applyBorder="1" applyAlignment="1">
      <alignment horizontal="center" vertical="top"/>
    </xf>
    <xf numFmtId="0" fontId="2" fillId="0" borderId="6" xfId="0" applyFont="1" applyBorder="1" applyAlignment="1">
      <alignment horizontal="left"/>
    </xf>
    <xf numFmtId="0" fontId="2" fillId="0" borderId="7" xfId="0" applyFont="1" applyBorder="1" applyAlignment="1">
      <alignment horizontal="left"/>
    </xf>
    <xf numFmtId="0" fontId="2" fillId="0" borderId="0" xfId="0" applyFont="1" applyAlignment="1">
      <alignment horizontal="center" wrapText="1"/>
    </xf>
    <xf numFmtId="0" fontId="2" fillId="0" borderId="33" xfId="0" applyFont="1" applyBorder="1" applyAlignment="1">
      <alignment horizontal="center" wrapText="1"/>
    </xf>
  </cellXfs>
  <cellStyles count="4">
    <cellStyle name="Normal" xfId="0" builtinId="0"/>
    <cellStyle name="Normal 2" xfId="3" xr:uid="{00000000-0005-0000-0000-000001000000}"/>
    <cellStyle name="Standaard 2" xfId="1" xr:uid="{00000000-0005-0000-0000-000002000000}"/>
    <cellStyle name="Standaard 3" xfId="2" xr:uid="{00000000-0005-0000-0000-000003000000}"/>
  </cellStyles>
  <dxfs count="110">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5787317986525568E-2"/>
          <c:y val="4.492674336392026E-2"/>
          <c:w val="0.87631492719461024"/>
          <c:h val="0.80218398228190846"/>
        </c:manualLayout>
      </c:layout>
      <c:barChart>
        <c:barDir val="col"/>
        <c:grouping val="clustered"/>
        <c:varyColors val="0"/>
        <c:ser>
          <c:idx val="0"/>
          <c:order val="0"/>
          <c:tx>
            <c:v>Totaal aantal locaties</c:v>
          </c:tx>
          <c:spPr>
            <a:solidFill>
              <a:srgbClr val="00B0F0"/>
            </a:solidFill>
          </c:spPr>
          <c:invertIfNegative val="0"/>
          <c:cat>
            <c:strRef>
              <c:f>('Paspoort - juistheid'!$B$56:$B$58,'Paspoort - juistheid'!$B$60:$B$70)</c:f>
              <c:strCache>
                <c:ptCount val="14"/>
                <c:pt idx="0">
                  <c:v>224</c:v>
                </c:pt>
                <c:pt idx="1">
                  <c:v>24-1</c:v>
                </c:pt>
                <c:pt idx="2">
                  <c:v>24-2</c:v>
                </c:pt>
                <c:pt idx="3">
                  <c:v>34-1</c:v>
                </c:pt>
                <c:pt idx="4">
                  <c:v>34a-1</c:v>
                </c:pt>
                <c:pt idx="5">
                  <c:v>35-1</c:v>
                </c:pt>
                <c:pt idx="6">
                  <c:v>35-2</c:v>
                </c:pt>
                <c:pt idx="7">
                  <c:v>36-4</c:v>
                </c:pt>
                <c:pt idx="8">
                  <c:v>36-5</c:v>
                </c:pt>
                <c:pt idx="9">
                  <c:v>37-1</c:v>
                </c:pt>
                <c:pt idx="10">
                  <c:v>38-2</c:v>
                </c:pt>
                <c:pt idx="11">
                  <c:v>39-1</c:v>
                </c:pt>
                <c:pt idx="12">
                  <c:v>40-2</c:v>
                </c:pt>
                <c:pt idx="13">
                  <c:v>41-3</c:v>
                </c:pt>
              </c:strCache>
            </c:strRef>
          </c:cat>
          <c:val>
            <c:numRef>
              <c:f>('Paspoort - juistheid'!$C$56:$C$58,'Paspoort - juistheid'!$C$60:$C$70)</c:f>
              <c:numCache>
                <c:formatCode>General</c:formatCode>
                <c:ptCount val="14"/>
                <c:pt idx="0">
                  <c:v>16</c:v>
                </c:pt>
                <c:pt idx="1">
                  <c:v>177</c:v>
                </c:pt>
                <c:pt idx="2">
                  <c:v>131</c:v>
                </c:pt>
                <c:pt idx="3">
                  <c:v>103</c:v>
                </c:pt>
                <c:pt idx="4">
                  <c:v>39</c:v>
                </c:pt>
                <c:pt idx="5">
                  <c:v>136</c:v>
                </c:pt>
                <c:pt idx="6">
                  <c:v>37</c:v>
                </c:pt>
                <c:pt idx="7">
                  <c:v>187</c:v>
                </c:pt>
                <c:pt idx="8">
                  <c:v>175</c:v>
                </c:pt>
                <c:pt idx="9">
                  <c:v>50</c:v>
                </c:pt>
                <c:pt idx="10">
                  <c:v>220</c:v>
                </c:pt>
                <c:pt idx="11">
                  <c:v>57</c:v>
                </c:pt>
                <c:pt idx="12">
                  <c:v>59</c:v>
                </c:pt>
                <c:pt idx="13">
                  <c:v>28</c:v>
                </c:pt>
              </c:numCache>
            </c:numRef>
          </c:val>
          <c:extLst>
            <c:ext xmlns:c16="http://schemas.microsoft.com/office/drawing/2014/chart" uri="{C3380CC4-5D6E-409C-BE32-E72D297353CC}">
              <c16:uniqueId val="{00000000-4807-44AB-800B-71C9D9B9F735}"/>
            </c:ext>
          </c:extLst>
        </c:ser>
        <c:ser>
          <c:idx val="1"/>
          <c:order val="1"/>
          <c:tx>
            <c:v>Aantal filter 1-4</c:v>
          </c:tx>
          <c:invertIfNegative val="0"/>
          <c:cat>
            <c:strRef>
              <c:f>('Paspoort - juistheid'!$B$56:$B$58,'Paspoort - juistheid'!$B$60:$B$70)</c:f>
              <c:strCache>
                <c:ptCount val="14"/>
                <c:pt idx="0">
                  <c:v>224</c:v>
                </c:pt>
                <c:pt idx="1">
                  <c:v>24-1</c:v>
                </c:pt>
                <c:pt idx="2">
                  <c:v>24-2</c:v>
                </c:pt>
                <c:pt idx="3">
                  <c:v>34-1</c:v>
                </c:pt>
                <c:pt idx="4">
                  <c:v>34a-1</c:v>
                </c:pt>
                <c:pt idx="5">
                  <c:v>35-1</c:v>
                </c:pt>
                <c:pt idx="6">
                  <c:v>35-2</c:v>
                </c:pt>
                <c:pt idx="7">
                  <c:v>36-4</c:v>
                </c:pt>
                <c:pt idx="8">
                  <c:v>36-5</c:v>
                </c:pt>
                <c:pt idx="9">
                  <c:v>37-1</c:v>
                </c:pt>
                <c:pt idx="10">
                  <c:v>38-2</c:v>
                </c:pt>
                <c:pt idx="11">
                  <c:v>39-1</c:v>
                </c:pt>
                <c:pt idx="12">
                  <c:v>40-2</c:v>
                </c:pt>
                <c:pt idx="13">
                  <c:v>41-3</c:v>
                </c:pt>
              </c:strCache>
            </c:strRef>
          </c:cat>
          <c:val>
            <c:numRef>
              <c:f>('Paspoort - juistheid'!$L$56:$L$58,'Paspoort - juistheid'!$L$60:$L$70)</c:f>
              <c:numCache>
                <c:formatCode>General</c:formatCode>
                <c:ptCount val="14"/>
                <c:pt idx="0">
                  <c:v>5</c:v>
                </c:pt>
                <c:pt idx="1">
                  <c:v>2</c:v>
                </c:pt>
                <c:pt idx="2">
                  <c:v>19</c:v>
                </c:pt>
                <c:pt idx="3">
                  <c:v>18</c:v>
                </c:pt>
                <c:pt idx="4">
                  <c:v>4</c:v>
                </c:pt>
                <c:pt idx="5">
                  <c:v>6</c:v>
                </c:pt>
                <c:pt idx="6">
                  <c:v>0</c:v>
                </c:pt>
                <c:pt idx="7">
                  <c:v>32</c:v>
                </c:pt>
                <c:pt idx="8">
                  <c:v>13</c:v>
                </c:pt>
                <c:pt idx="9">
                  <c:v>13</c:v>
                </c:pt>
                <c:pt idx="10">
                  <c:v>2</c:v>
                </c:pt>
                <c:pt idx="11">
                  <c:v>0</c:v>
                </c:pt>
                <c:pt idx="12">
                  <c:v>0</c:v>
                </c:pt>
                <c:pt idx="13">
                  <c:v>0</c:v>
                </c:pt>
              </c:numCache>
            </c:numRef>
          </c:val>
          <c:extLst>
            <c:ext xmlns:c16="http://schemas.microsoft.com/office/drawing/2014/chart" uri="{C3380CC4-5D6E-409C-BE32-E72D297353CC}">
              <c16:uniqueId val="{00000001-4807-44AB-800B-71C9D9B9F735}"/>
            </c:ext>
          </c:extLst>
        </c:ser>
        <c:ser>
          <c:idx val="2"/>
          <c:order val="2"/>
          <c:tx>
            <c:v>Aantal niet plausibel</c:v>
          </c:tx>
          <c:invertIfNegative val="0"/>
          <c:cat>
            <c:strRef>
              <c:f>('Paspoort - juistheid'!$B$56:$B$58,'Paspoort - juistheid'!$B$60:$B$70)</c:f>
              <c:strCache>
                <c:ptCount val="14"/>
                <c:pt idx="0">
                  <c:v>224</c:v>
                </c:pt>
                <c:pt idx="1">
                  <c:v>24-1</c:v>
                </c:pt>
                <c:pt idx="2">
                  <c:v>24-2</c:v>
                </c:pt>
                <c:pt idx="3">
                  <c:v>34-1</c:v>
                </c:pt>
                <c:pt idx="4">
                  <c:v>34a-1</c:v>
                </c:pt>
                <c:pt idx="5">
                  <c:v>35-1</c:v>
                </c:pt>
                <c:pt idx="6">
                  <c:v>35-2</c:v>
                </c:pt>
                <c:pt idx="7">
                  <c:v>36-4</c:v>
                </c:pt>
                <c:pt idx="8">
                  <c:v>36-5</c:v>
                </c:pt>
                <c:pt idx="9">
                  <c:v>37-1</c:v>
                </c:pt>
                <c:pt idx="10">
                  <c:v>38-2</c:v>
                </c:pt>
                <c:pt idx="11">
                  <c:v>39-1</c:v>
                </c:pt>
                <c:pt idx="12">
                  <c:v>40-2</c:v>
                </c:pt>
                <c:pt idx="13">
                  <c:v>41-3</c:v>
                </c:pt>
              </c:strCache>
            </c:strRef>
          </c:cat>
          <c:val>
            <c:numRef>
              <c:f>('Paspoort - juistheid'!$N$56:$N$58,'Paspoort - juistheid'!$N$60:$N$70)</c:f>
              <c:numCache>
                <c:formatCode>General</c:formatCode>
                <c:ptCount val="14"/>
                <c:pt idx="0">
                  <c:v>2</c:v>
                </c:pt>
                <c:pt idx="1">
                  <c:v>6</c:v>
                </c:pt>
                <c:pt idx="2">
                  <c:v>31</c:v>
                </c:pt>
                <c:pt idx="3">
                  <c:v>19</c:v>
                </c:pt>
                <c:pt idx="4">
                  <c:v>16</c:v>
                </c:pt>
                <c:pt idx="5">
                  <c:v>5</c:v>
                </c:pt>
                <c:pt idx="6">
                  <c:v>0</c:v>
                </c:pt>
                <c:pt idx="7">
                  <c:v>51</c:v>
                </c:pt>
                <c:pt idx="8">
                  <c:v>17</c:v>
                </c:pt>
                <c:pt idx="9">
                  <c:v>0</c:v>
                </c:pt>
                <c:pt idx="10">
                  <c:v>14</c:v>
                </c:pt>
                <c:pt idx="11">
                  <c:v>2</c:v>
                </c:pt>
                <c:pt idx="12">
                  <c:v>2</c:v>
                </c:pt>
                <c:pt idx="13">
                  <c:v>1</c:v>
                </c:pt>
              </c:numCache>
            </c:numRef>
          </c:val>
          <c:extLst>
            <c:ext xmlns:c16="http://schemas.microsoft.com/office/drawing/2014/chart" uri="{C3380CC4-5D6E-409C-BE32-E72D297353CC}">
              <c16:uniqueId val="{00000002-4807-44AB-800B-71C9D9B9F735}"/>
            </c:ext>
          </c:extLst>
        </c:ser>
        <c:dLbls>
          <c:showLegendKey val="0"/>
          <c:showVal val="0"/>
          <c:showCatName val="0"/>
          <c:showSerName val="0"/>
          <c:showPercent val="0"/>
          <c:showBubbleSize val="0"/>
        </c:dLbls>
        <c:gapWidth val="150"/>
        <c:axId val="195474176"/>
        <c:axId val="195476096"/>
      </c:barChart>
      <c:catAx>
        <c:axId val="195474176"/>
        <c:scaling>
          <c:orientation val="minMax"/>
        </c:scaling>
        <c:delete val="0"/>
        <c:axPos val="b"/>
        <c:numFmt formatCode="General" sourceLinked="0"/>
        <c:majorTickMark val="out"/>
        <c:minorTickMark val="none"/>
        <c:tickLblPos val="nextTo"/>
        <c:crossAx val="195476096"/>
        <c:crosses val="autoZero"/>
        <c:auto val="1"/>
        <c:lblAlgn val="ctr"/>
        <c:lblOffset val="100"/>
        <c:noMultiLvlLbl val="0"/>
      </c:catAx>
      <c:valAx>
        <c:axId val="195476096"/>
        <c:scaling>
          <c:orientation val="minMax"/>
        </c:scaling>
        <c:delete val="0"/>
        <c:axPos val="l"/>
        <c:majorGridlines/>
        <c:numFmt formatCode="General" sourceLinked="1"/>
        <c:majorTickMark val="out"/>
        <c:minorTickMark val="none"/>
        <c:tickLblPos val="nextTo"/>
        <c:crossAx val="195474176"/>
        <c:crosses val="autoZero"/>
        <c:crossBetween val="between"/>
      </c:valAx>
    </c:plotArea>
    <c:legend>
      <c:legendPos val="r"/>
      <c:layout>
        <c:manualLayout>
          <c:xMode val="edge"/>
          <c:yMode val="edge"/>
          <c:x val="0.20961816874801481"/>
          <c:y val="7.0563937336684826E-2"/>
          <c:w val="0.21925656585920392"/>
          <c:h val="0.21951946909450318"/>
        </c:manualLayout>
      </c:layout>
      <c:overlay val="0"/>
      <c:spPr>
        <a:solidFill>
          <a:schemeClr val="bg1"/>
        </a:solidFill>
      </c:sp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47</xdr:row>
          <xdr:rowOff>85725</xdr:rowOff>
        </xdr:from>
        <xdr:to>
          <xdr:col>0</xdr:col>
          <xdr:colOff>1628775</xdr:colOff>
          <xdr:row>49</xdr:row>
          <xdr:rowOff>104775</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0000-000003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Tabel</a:t>
              </a:r>
            </a:p>
          </xdr:txBody>
        </xdr:sp>
        <xdr:clientData fPrintsWithSheet="0"/>
      </xdr:twoCellAnchor>
    </mc:Choice>
    <mc:Fallback/>
  </mc:AlternateContent>
  <xdr:twoCellAnchor>
    <xdr:from>
      <xdr:col>8</xdr:col>
      <xdr:colOff>333375</xdr:colOff>
      <xdr:row>74</xdr:row>
      <xdr:rowOff>28575</xdr:rowOff>
    </xdr:from>
    <xdr:to>
      <xdr:col>15</xdr:col>
      <xdr:colOff>276225</xdr:colOff>
      <xdr:row>93</xdr:row>
      <xdr:rowOff>90487</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8.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0.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6"/>
  <dimension ref="A1:T71"/>
  <sheetViews>
    <sheetView tabSelected="1" zoomScale="85" zoomScaleNormal="85" zoomScaleSheetLayoutView="100" workbookViewId="0">
      <selection activeCell="O31" sqref="O31"/>
    </sheetView>
  </sheetViews>
  <sheetFormatPr defaultRowHeight="12.75"/>
  <cols>
    <col min="1" max="1" width="32.28515625" customWidth="1"/>
    <col min="2" max="2" width="21.7109375" customWidth="1"/>
    <col min="3" max="3" width="9.140625" customWidth="1"/>
    <col min="9" max="9" width="9.85546875" bestFit="1" customWidth="1"/>
    <col min="10" max="11" width="9.42578125" customWidth="1"/>
    <col min="12" max="12" width="17.7109375" bestFit="1" customWidth="1"/>
    <col min="13" max="14" width="11.85546875" customWidth="1"/>
    <col min="15" max="15" width="20.42578125" customWidth="1"/>
    <col min="16" max="16" width="39.42578125" customWidth="1"/>
    <col min="17" max="17" width="20.85546875" customWidth="1"/>
  </cols>
  <sheetData>
    <row r="1" spans="1:15">
      <c r="A1" s="51" t="s">
        <v>382</v>
      </c>
      <c r="B1" s="52"/>
      <c r="C1" s="52"/>
      <c r="D1" s="52"/>
      <c r="E1" s="52"/>
      <c r="F1" s="52"/>
      <c r="G1" s="52"/>
      <c r="H1" s="52"/>
      <c r="I1" s="52"/>
      <c r="J1" s="52"/>
      <c r="K1" s="52"/>
      <c r="L1" s="52"/>
      <c r="M1" s="52"/>
      <c r="N1" s="52"/>
      <c r="O1" s="52"/>
    </row>
    <row r="3" spans="1:15" ht="13.5" thickBot="1">
      <c r="A3" s="75" t="s">
        <v>18</v>
      </c>
      <c r="B3" s="182" t="s">
        <v>383</v>
      </c>
      <c r="C3" s="182"/>
      <c r="D3" s="182"/>
      <c r="E3" s="182"/>
      <c r="F3" s="182"/>
      <c r="G3" s="182"/>
      <c r="H3" s="182"/>
      <c r="I3" s="182"/>
      <c r="J3" s="182"/>
      <c r="K3" s="182"/>
      <c r="L3" s="182"/>
      <c r="M3" s="183"/>
      <c r="N3" s="76"/>
      <c r="O3" s="76"/>
    </row>
    <row r="4" spans="1:15">
      <c r="A4" s="77">
        <v>1</v>
      </c>
      <c r="B4" s="184" t="s">
        <v>24</v>
      </c>
      <c r="C4" s="184"/>
      <c r="D4" s="184"/>
      <c r="E4" s="184"/>
      <c r="F4" s="184"/>
      <c r="G4" s="184"/>
      <c r="H4" s="184"/>
      <c r="I4" s="184"/>
      <c r="J4" s="184"/>
      <c r="K4" s="184"/>
      <c r="L4" s="184"/>
      <c r="M4" s="185"/>
      <c r="N4" s="78"/>
      <c r="O4" s="78"/>
    </row>
    <row r="5" spans="1:15">
      <c r="A5" s="79" t="s">
        <v>384</v>
      </c>
      <c r="B5" s="186" t="s">
        <v>385</v>
      </c>
      <c r="C5" s="186"/>
      <c r="D5" s="186"/>
      <c r="E5" s="186"/>
      <c r="F5" s="186"/>
      <c r="G5" s="186"/>
      <c r="H5" s="186"/>
      <c r="I5" s="186"/>
      <c r="J5" s="186"/>
      <c r="K5" s="186"/>
      <c r="L5" s="186"/>
      <c r="M5" s="180"/>
      <c r="N5" s="78"/>
      <c r="O5" s="78"/>
    </row>
    <row r="6" spans="1:15" ht="12.75" customHeight="1">
      <c r="A6" s="79" t="s">
        <v>386</v>
      </c>
      <c r="B6" s="180" t="s">
        <v>387</v>
      </c>
      <c r="C6" s="181"/>
      <c r="D6" s="181"/>
      <c r="E6" s="181"/>
      <c r="F6" s="181"/>
      <c r="G6" s="181"/>
      <c r="H6" s="181"/>
      <c r="I6" s="181"/>
      <c r="J6" s="181"/>
      <c r="K6" s="181"/>
      <c r="L6" s="181"/>
      <c r="M6" s="181"/>
      <c r="N6" s="78"/>
      <c r="O6" s="78"/>
    </row>
    <row r="7" spans="1:15">
      <c r="A7" s="79" t="s">
        <v>388</v>
      </c>
      <c r="B7" s="180" t="s">
        <v>389</v>
      </c>
      <c r="C7" s="181"/>
      <c r="D7" s="181"/>
      <c r="E7" s="181"/>
      <c r="F7" s="181"/>
      <c r="G7" s="181"/>
      <c r="H7" s="181"/>
      <c r="I7" s="181"/>
      <c r="J7" s="181"/>
      <c r="K7" s="181"/>
      <c r="L7" s="181"/>
      <c r="M7" s="181"/>
      <c r="N7" s="78"/>
      <c r="O7" s="78"/>
    </row>
    <row r="8" spans="1:15" ht="12.75" customHeight="1">
      <c r="A8" s="79" t="s">
        <v>390</v>
      </c>
      <c r="B8" s="180" t="s">
        <v>391</v>
      </c>
      <c r="C8" s="181"/>
      <c r="D8" s="181"/>
      <c r="E8" s="181"/>
      <c r="F8" s="181"/>
      <c r="G8" s="181"/>
      <c r="H8" s="181"/>
      <c r="I8" s="181"/>
      <c r="J8" s="181"/>
      <c r="K8" s="181"/>
      <c r="L8" s="181"/>
      <c r="M8" s="181"/>
      <c r="N8" s="78"/>
      <c r="O8" s="78"/>
    </row>
    <row r="9" spans="1:15">
      <c r="A9" s="80" t="s">
        <v>392</v>
      </c>
      <c r="B9" s="180" t="s">
        <v>393</v>
      </c>
      <c r="C9" s="181"/>
      <c r="D9" s="181"/>
      <c r="E9" s="181"/>
      <c r="F9" s="181"/>
      <c r="G9" s="181"/>
      <c r="H9" s="181"/>
      <c r="I9" s="181"/>
      <c r="J9" s="181"/>
      <c r="K9" s="181"/>
      <c r="L9" s="181"/>
      <c r="M9" s="181"/>
      <c r="N9" s="78"/>
      <c r="O9" s="78"/>
    </row>
    <row r="10" spans="1:15" ht="12.75" customHeight="1">
      <c r="A10" s="80" t="s">
        <v>394</v>
      </c>
      <c r="B10" s="180" t="s">
        <v>395</v>
      </c>
      <c r="C10" s="181"/>
      <c r="D10" s="181"/>
      <c r="E10" s="181"/>
      <c r="F10" s="181"/>
      <c r="G10" s="181"/>
      <c r="H10" s="181"/>
      <c r="I10" s="181"/>
      <c r="J10" s="181"/>
      <c r="K10" s="181"/>
      <c r="L10" s="181"/>
      <c r="M10" s="181"/>
      <c r="N10" s="78"/>
      <c r="O10" s="78"/>
    </row>
    <row r="11" spans="1:15" ht="12.75" customHeight="1">
      <c r="A11" s="80" t="s">
        <v>396</v>
      </c>
      <c r="B11" s="180" t="s">
        <v>397</v>
      </c>
      <c r="C11" s="181"/>
      <c r="D11" s="181"/>
      <c r="E11" s="181"/>
      <c r="F11" s="181"/>
      <c r="G11" s="181"/>
      <c r="H11" s="181"/>
      <c r="I11" s="181"/>
      <c r="J11" s="181"/>
      <c r="K11" s="181"/>
      <c r="L11" s="181"/>
      <c r="M11" s="181"/>
      <c r="N11" s="78"/>
      <c r="O11" s="78"/>
    </row>
    <row r="12" spans="1:15">
      <c r="A12" s="2"/>
    </row>
    <row r="13" spans="1:15">
      <c r="A13" s="51" t="s">
        <v>398</v>
      </c>
      <c r="B13" s="52"/>
      <c r="C13" s="52"/>
      <c r="D13" s="52"/>
      <c r="E13" s="52"/>
      <c r="F13" s="52"/>
      <c r="G13" s="52"/>
      <c r="H13" s="52"/>
      <c r="I13" s="52"/>
      <c r="J13" s="52"/>
      <c r="K13" s="52"/>
      <c r="L13" s="52"/>
      <c r="M13" s="52"/>
      <c r="N13" s="52"/>
      <c r="O13" s="52"/>
    </row>
    <row r="15" spans="1:15" ht="13.5" thickBot="1">
      <c r="A15" s="53" t="s">
        <v>18</v>
      </c>
      <c r="B15" s="187" t="s">
        <v>383</v>
      </c>
      <c r="C15" s="187"/>
      <c r="D15" s="187"/>
      <c r="E15" s="187"/>
      <c r="F15" s="187"/>
      <c r="G15" s="187"/>
      <c r="H15" s="187"/>
      <c r="I15" s="187"/>
      <c r="J15" s="187"/>
      <c r="K15" s="187"/>
      <c r="L15" s="187"/>
      <c r="M15" s="187"/>
    </row>
    <row r="16" spans="1:15">
      <c r="A16" s="81" t="s">
        <v>399</v>
      </c>
      <c r="B16" s="179" t="s">
        <v>400</v>
      </c>
      <c r="C16" s="179"/>
      <c r="D16" s="179"/>
      <c r="E16" s="179"/>
      <c r="F16" s="179"/>
      <c r="G16" s="179"/>
      <c r="H16" s="179"/>
      <c r="I16" s="179"/>
      <c r="J16" s="179"/>
      <c r="K16" s="179"/>
      <c r="L16" s="179"/>
      <c r="M16" s="179"/>
    </row>
    <row r="17" spans="1:16">
      <c r="A17" s="82" t="s">
        <v>401</v>
      </c>
      <c r="B17" s="179" t="s">
        <v>402</v>
      </c>
      <c r="C17" s="179"/>
      <c r="D17" s="179"/>
      <c r="E17" s="179"/>
      <c r="F17" s="179"/>
      <c r="G17" s="179"/>
      <c r="H17" s="179"/>
      <c r="I17" s="179"/>
      <c r="J17" s="179"/>
      <c r="K17" s="179"/>
      <c r="L17" s="179"/>
      <c r="M17" s="179"/>
    </row>
    <row r="19" spans="1:16" ht="12" customHeight="1" thickBot="1">
      <c r="A19" s="1" t="s">
        <v>25</v>
      </c>
    </row>
    <row r="20" spans="1:16" ht="12" customHeight="1">
      <c r="A20" s="170" t="s">
        <v>26</v>
      </c>
      <c r="B20" s="172" t="s">
        <v>27</v>
      </c>
      <c r="C20" s="172" t="s">
        <v>405</v>
      </c>
      <c r="D20" s="174" t="s">
        <v>437</v>
      </c>
      <c r="E20" s="174"/>
      <c r="F20" s="174"/>
      <c r="G20" s="174"/>
      <c r="H20" s="174"/>
      <c r="I20" s="174"/>
      <c r="J20" s="174"/>
      <c r="K20" s="174"/>
      <c r="L20" s="174"/>
      <c r="M20" s="102" t="s">
        <v>438</v>
      </c>
      <c r="N20" s="103"/>
      <c r="O20" s="177" t="s">
        <v>404</v>
      </c>
      <c r="P20" s="175" t="s">
        <v>407</v>
      </c>
    </row>
    <row r="21" spans="1:16" ht="13.5" thickBot="1">
      <c r="A21" s="171"/>
      <c r="B21" s="173"/>
      <c r="C21" s="173"/>
      <c r="D21" s="104">
        <v>1</v>
      </c>
      <c r="E21" s="104" t="s">
        <v>384</v>
      </c>
      <c r="F21" s="104" t="s">
        <v>386</v>
      </c>
      <c r="G21" s="104" t="s">
        <v>388</v>
      </c>
      <c r="H21" s="104" t="s">
        <v>390</v>
      </c>
      <c r="I21" s="104" t="s">
        <v>392</v>
      </c>
      <c r="J21" s="104" t="s">
        <v>394</v>
      </c>
      <c r="K21" s="104" t="s">
        <v>396</v>
      </c>
      <c r="L21" s="104" t="s">
        <v>406</v>
      </c>
      <c r="M21" s="104" t="s">
        <v>399</v>
      </c>
      <c r="N21" s="104" t="s">
        <v>401</v>
      </c>
      <c r="O21" s="178"/>
      <c r="P21" s="176"/>
    </row>
    <row r="22" spans="1:16" ht="15.75" thickBot="1">
      <c r="A22" s="157" t="s">
        <v>2949</v>
      </c>
      <c r="B22" s="134" t="s">
        <v>2282</v>
      </c>
      <c r="C22" s="108">
        <f t="shared" ref="C22:C43" ca="1" si="0">COUNTIF(INDIRECT("'"&amp;B22&amp;"'!A:A"),"&gt;0")</f>
        <v>118</v>
      </c>
      <c r="D22" s="105">
        <f ca="1">COUNTIF(INDIRECT("'"&amp;B22&amp;"'!BP:BP"), "=1")</f>
        <v>0</v>
      </c>
      <c r="E22" s="107"/>
      <c r="F22" s="107"/>
      <c r="G22" s="107"/>
      <c r="H22" s="107"/>
      <c r="I22" s="107"/>
      <c r="J22" s="107"/>
      <c r="K22" s="107"/>
      <c r="L22" s="107"/>
      <c r="M22" s="105">
        <f ca="1">COUNTIF(INDIRECT("'"&amp;$B22&amp;"'!DA:DA"), "=1")</f>
        <v>0</v>
      </c>
      <c r="N22" s="105">
        <f ca="1">COUNTIF(INDIRECT("'"&amp;$B22&amp;"'!DA:DA"), "=2")</f>
        <v>0</v>
      </c>
      <c r="O22" s="105">
        <f ca="1">COUNTIF(INDIRECT("'"&amp;$B22&amp;"'!DB:DB"), "=TRUE")</f>
        <v>0</v>
      </c>
      <c r="P22" s="167" t="s">
        <v>2680</v>
      </c>
    </row>
    <row r="23" spans="1:16" ht="15.75" thickBot="1">
      <c r="A23" s="157" t="s">
        <v>2950</v>
      </c>
      <c r="B23" s="133" t="s">
        <v>2404</v>
      </c>
      <c r="C23" s="108">
        <f t="shared" ca="1" si="0"/>
        <v>79</v>
      </c>
      <c r="D23" s="105">
        <f t="shared" ref="D23:D26" ca="1" si="1">COUNTIF(INDIRECT("'"&amp;B23&amp;"'!BP:BP"), "=1")</f>
        <v>0</v>
      </c>
      <c r="E23" s="107"/>
      <c r="F23" s="107"/>
      <c r="G23" s="107"/>
      <c r="H23" s="107"/>
      <c r="I23" s="107"/>
      <c r="J23" s="107"/>
      <c r="K23" s="107"/>
      <c r="L23" s="107"/>
      <c r="M23" s="105">
        <f t="shared" ref="M23:M26" ca="1" si="2">COUNTIF(INDIRECT("'"&amp;$B23&amp;"'!DA:DA"), "=1")</f>
        <v>0</v>
      </c>
      <c r="N23" s="105">
        <f t="shared" ref="N23:N26" ca="1" si="3">COUNTIF(INDIRECT("'"&amp;$B23&amp;"'!DA:DA"), "=2")</f>
        <v>0</v>
      </c>
      <c r="O23" s="105">
        <f t="shared" ref="O23:O26" ca="1" si="4">COUNTIF(INDIRECT("'"&amp;$B23&amp;"'!DB:DB"), "=TRUE")</f>
        <v>0</v>
      </c>
      <c r="P23" s="168"/>
    </row>
    <row r="24" spans="1:16" ht="15.75" thickBot="1">
      <c r="A24" s="157" t="s">
        <v>2951</v>
      </c>
      <c r="B24" s="133" t="s">
        <v>2405</v>
      </c>
      <c r="C24" s="108">
        <f t="shared" ca="1" si="0"/>
        <v>1</v>
      </c>
      <c r="D24" s="105">
        <f t="shared" ca="1" si="1"/>
        <v>0</v>
      </c>
      <c r="E24" s="107"/>
      <c r="F24" s="107"/>
      <c r="G24" s="107"/>
      <c r="H24" s="107"/>
      <c r="I24" s="107"/>
      <c r="J24" s="107"/>
      <c r="K24" s="107"/>
      <c r="L24" s="107"/>
      <c r="M24" s="105">
        <f t="shared" ca="1" si="2"/>
        <v>0</v>
      </c>
      <c r="N24" s="105">
        <f t="shared" ca="1" si="3"/>
        <v>0</v>
      </c>
      <c r="O24" s="105">
        <f t="shared" ca="1" si="4"/>
        <v>0</v>
      </c>
      <c r="P24" s="168"/>
    </row>
    <row r="25" spans="1:16" ht="15.75" thickBot="1">
      <c r="A25" s="157" t="s">
        <v>2952</v>
      </c>
      <c r="B25" s="133" t="s">
        <v>2406</v>
      </c>
      <c r="C25" s="108">
        <f t="shared" ca="1" si="0"/>
        <v>71</v>
      </c>
      <c r="D25" s="105">
        <f t="shared" ca="1" si="1"/>
        <v>0</v>
      </c>
      <c r="E25" s="107"/>
      <c r="F25" s="107"/>
      <c r="G25" s="107"/>
      <c r="H25" s="107"/>
      <c r="I25" s="107"/>
      <c r="J25" s="107"/>
      <c r="K25" s="107"/>
      <c r="L25" s="107"/>
      <c r="M25" s="105">
        <f t="shared" ca="1" si="2"/>
        <v>0</v>
      </c>
      <c r="N25" s="105">
        <f t="shared" ca="1" si="3"/>
        <v>0</v>
      </c>
      <c r="O25" s="105">
        <f t="shared" ca="1" si="4"/>
        <v>0</v>
      </c>
      <c r="P25" s="168"/>
    </row>
    <row r="26" spans="1:16" ht="15.75" thickBot="1">
      <c r="A26" s="157" t="s">
        <v>2953</v>
      </c>
      <c r="B26" s="133" t="s">
        <v>2407</v>
      </c>
      <c r="C26" s="108">
        <f t="shared" ca="1" si="0"/>
        <v>56</v>
      </c>
      <c r="D26" s="105">
        <f t="shared" ca="1" si="1"/>
        <v>0</v>
      </c>
      <c r="E26" s="107"/>
      <c r="F26" s="107"/>
      <c r="G26" s="107"/>
      <c r="H26" s="107"/>
      <c r="I26" s="107"/>
      <c r="J26" s="107"/>
      <c r="K26" s="107"/>
      <c r="L26" s="107"/>
      <c r="M26" s="105">
        <f t="shared" ca="1" si="2"/>
        <v>0</v>
      </c>
      <c r="N26" s="105">
        <f t="shared" ca="1" si="3"/>
        <v>0</v>
      </c>
      <c r="O26" s="105">
        <f t="shared" ca="1" si="4"/>
        <v>0</v>
      </c>
      <c r="P26" s="169"/>
    </row>
    <row r="27" spans="1:16" ht="15.75" thickBot="1">
      <c r="A27" s="157" t="s">
        <v>2934</v>
      </c>
      <c r="B27" s="133" t="s">
        <v>29</v>
      </c>
      <c r="C27" s="108">
        <f t="shared" ca="1" si="0"/>
        <v>16</v>
      </c>
      <c r="D27" s="105">
        <f t="shared" ref="D27:D32" ca="1" si="5">COUNTIF(INDIRECT("'"&amp;B27&amp;"'!BP:BP"), "=1")</f>
        <v>0</v>
      </c>
      <c r="E27" s="105">
        <f ca="1">COUNTIF(INDIRECT("'"&amp;B27&amp;"'!BQ:BQ"), "&lt;=0.95")</f>
        <v>1</v>
      </c>
      <c r="F27" s="105">
        <f ca="1">COUNTIF(INDIRECT("'"&amp;B27&amp;"'!BR:BR"), "&lt;=0.95")</f>
        <v>1</v>
      </c>
      <c r="G27" s="105">
        <f ca="1">COUNTIF(INDIRECT("'"&amp;B27&amp;"'!BY:BY"), "&gt;0.10")</f>
        <v>5</v>
      </c>
      <c r="H27" s="105">
        <f ca="1">COUNTIF(INDIRECT("'"&amp;$B27&amp;"'!BZ:BZ"), "&gt;0.10")</f>
        <v>1</v>
      </c>
      <c r="I27" s="105">
        <f ca="1">COUNTIF(INDIRECT("'"&amp;$B27&amp;"'!CA:CA"), "&gt;=0.15")</f>
        <v>5</v>
      </c>
      <c r="J27" s="105">
        <f ca="1">COUNTIF(INDIRECT("'"&amp;$B27&amp;"'!CB:CB"), "&gt;=0.15")</f>
        <v>5</v>
      </c>
      <c r="K27" s="105">
        <f ca="1">COUNTIF(INDIRECT("'"&amp;$B27&amp;"'!CC:CC"), "&gt;=0.15")</f>
        <v>5</v>
      </c>
      <c r="L27" s="105">
        <f ca="1">COUNTIF(INDIRECT("'"&amp;$B27&amp;"'!CD:CD"), "=TRUE")</f>
        <v>5</v>
      </c>
      <c r="M27" s="105">
        <f t="shared" ref="M27:M32" ca="1" si="6">COUNTIF(INDIRECT("'"&amp;$B27&amp;"'!DA:DA"), "=1")</f>
        <v>6</v>
      </c>
      <c r="N27" s="105">
        <f t="shared" ref="N27:N32" ca="1" si="7">COUNTIF(INDIRECT("'"&amp;$B27&amp;"'!DA:DA"), "=2")</f>
        <v>6</v>
      </c>
      <c r="O27" s="105">
        <f ca="1">COUNTIF(INDIRECT("'"&amp;$B27&amp;"'!DB:DB"), "=TRUE")</f>
        <v>5</v>
      </c>
      <c r="P27" s="132"/>
    </row>
    <row r="28" spans="1:16" ht="15.75" thickBot="1">
      <c r="A28" s="158" t="s">
        <v>2935</v>
      </c>
      <c r="B28" s="110" t="s">
        <v>30</v>
      </c>
      <c r="C28" s="111">
        <f t="shared" ca="1" si="0"/>
        <v>177</v>
      </c>
      <c r="D28" s="106">
        <f t="shared" ca="1" si="5"/>
        <v>0</v>
      </c>
      <c r="E28" s="106">
        <f ca="1">COUNTIF(INDIRECT("'"&amp;B28&amp;"'!BQ:BQ"), "&lt;=0.95")</f>
        <v>0</v>
      </c>
      <c r="F28" s="105">
        <f t="shared" ref="F28:F41" ca="1" si="8">COUNTIF(INDIRECT("'"&amp;B28&amp;"'!BR:BR"), "&lt;=0.95")</f>
        <v>0</v>
      </c>
      <c r="G28" s="106">
        <f ca="1">COUNTIF(INDIRECT("'"&amp;B28&amp;"'!BY:BY"), "&gt;0.10")</f>
        <v>2</v>
      </c>
      <c r="H28" s="106">
        <f ca="1">COUNTIF(INDIRECT("'"&amp;$B28&amp;"'!BZ:BZ"), "&gt;0.10")</f>
        <v>0</v>
      </c>
      <c r="I28" s="106">
        <f ca="1">COUNTIF(INDIRECT("'"&amp;$B28&amp;"'!CA:CA"), "&gt;=0.15")</f>
        <v>2</v>
      </c>
      <c r="J28" s="106">
        <f ca="1">COUNTIF(INDIRECT("'"&amp;$B28&amp;"'!CB:CB"), "&gt;=0.15")</f>
        <v>2</v>
      </c>
      <c r="K28" s="106">
        <f ca="1">COUNTIF(INDIRECT("'"&amp;$B28&amp;"'!CC:CC"), "&gt;=0.15")</f>
        <v>2</v>
      </c>
      <c r="L28" s="105">
        <f t="shared" ref="L28:L41" ca="1" si="9">COUNTIF(INDIRECT("'"&amp;$B28&amp;"'!CD:CD"), "=TRUE")</f>
        <v>2</v>
      </c>
      <c r="M28" s="106">
        <f t="shared" ca="1" si="6"/>
        <v>14</v>
      </c>
      <c r="N28" s="106">
        <f t="shared" ca="1" si="7"/>
        <v>6</v>
      </c>
      <c r="O28" s="105">
        <f t="shared" ref="O28:O43" ca="1" si="10">COUNTIF(INDIRECT("'"&amp;$B28&amp;"'!DB:DB"), "=TRUE")</f>
        <v>0</v>
      </c>
      <c r="P28" s="112"/>
    </row>
    <row r="29" spans="1:16" ht="15.75" thickBot="1">
      <c r="A29" s="158" t="s">
        <v>2936</v>
      </c>
      <c r="B29" s="120" t="s">
        <v>2270</v>
      </c>
      <c r="C29" s="111">
        <f ca="1">COUNTIF(INDIRECT("'"&amp;B29&amp;"'!A:A"),"&gt;0")</f>
        <v>131</v>
      </c>
      <c r="D29" s="106">
        <f t="shared" ca="1" si="5"/>
        <v>0</v>
      </c>
      <c r="E29" s="106">
        <f ca="1">COUNTIF(INDIRECT("'"&amp;B29&amp;"'!BQ:BQ"), "&lt;=0.95")</f>
        <v>0</v>
      </c>
      <c r="F29" s="105">
        <f t="shared" ca="1" si="8"/>
        <v>0</v>
      </c>
      <c r="G29" s="106">
        <f ca="1">COUNTIF(INDIRECT("'"&amp;B29&amp;"'!BY:BY"), "&gt;0.10")</f>
        <v>28</v>
      </c>
      <c r="H29" s="106">
        <f ca="1">COUNTIF(INDIRECT("'"&amp;$B29&amp;"'!BZ:BZ"), "&gt;0.10")</f>
        <v>31</v>
      </c>
      <c r="I29" s="106">
        <f ca="1">COUNTIF(INDIRECT("'"&amp;$B29&amp;"'!CA:CA"), "&gt;=0.15")</f>
        <v>32</v>
      </c>
      <c r="J29" s="106">
        <f ca="1">COUNTIF(INDIRECT("'"&amp;$B29&amp;"'!CB:CB"), "&gt;=0.15")</f>
        <v>29</v>
      </c>
      <c r="K29" s="106">
        <f ca="1">COUNTIF(INDIRECT("'"&amp;$B29&amp;"'!CC:CC"), "&gt;=0.15")</f>
        <v>19</v>
      </c>
      <c r="L29" s="105">
        <f t="shared" ca="1" si="9"/>
        <v>38</v>
      </c>
      <c r="M29" s="106">
        <f t="shared" ca="1" si="6"/>
        <v>52</v>
      </c>
      <c r="N29" s="106">
        <f t="shared" ca="1" si="7"/>
        <v>36</v>
      </c>
      <c r="O29" s="105">
        <f t="shared" ca="1" si="10"/>
        <v>29</v>
      </c>
      <c r="P29" s="112"/>
    </row>
    <row r="30" spans="1:16" ht="26.25" thickBot="1">
      <c r="A30" s="158" t="s">
        <v>2937</v>
      </c>
      <c r="B30" s="121" t="s">
        <v>2408</v>
      </c>
      <c r="C30" s="111">
        <f ca="1">COUNTIF(INDIRECT("'"&amp;B30&amp;"'!A:A"),"&gt;0")</f>
        <v>60</v>
      </c>
      <c r="D30" s="106">
        <f t="shared" ca="1" si="5"/>
        <v>0</v>
      </c>
      <c r="E30" s="107"/>
      <c r="F30" s="107"/>
      <c r="G30" s="107"/>
      <c r="H30" s="107"/>
      <c r="I30" s="107"/>
      <c r="J30" s="107"/>
      <c r="K30" s="107"/>
      <c r="L30" s="107"/>
      <c r="M30" s="106">
        <f t="shared" ca="1" si="6"/>
        <v>0</v>
      </c>
      <c r="N30" s="106">
        <f t="shared" ca="1" si="7"/>
        <v>0</v>
      </c>
      <c r="O30" s="105">
        <f t="shared" ca="1" si="10"/>
        <v>0</v>
      </c>
      <c r="P30" s="112" t="s">
        <v>2680</v>
      </c>
    </row>
    <row r="31" spans="1:16" ht="15.75" thickBot="1">
      <c r="A31" s="158" t="s">
        <v>2938</v>
      </c>
      <c r="B31" s="120" t="s">
        <v>2271</v>
      </c>
      <c r="C31" s="111">
        <f ca="1">COUNTIF(INDIRECT("'"&amp;B31&amp;"'!A:A"),"&gt;0")</f>
        <v>103</v>
      </c>
      <c r="D31" s="106">
        <f t="shared" ca="1" si="5"/>
        <v>0</v>
      </c>
      <c r="E31" s="106">
        <f ca="1">COUNTIF(INDIRECT("'"&amp;B31&amp;"'!BQ:BQ"), "&lt;=0.95")</f>
        <v>0</v>
      </c>
      <c r="F31" s="105">
        <f t="shared" ca="1" si="8"/>
        <v>0</v>
      </c>
      <c r="G31" s="106">
        <f ca="1">COUNTIF(INDIRECT("'"&amp;B31&amp;"'!BY:BY"), "&gt;0.10")</f>
        <v>19</v>
      </c>
      <c r="H31" s="106">
        <f ca="1">COUNTIF(INDIRECT("'"&amp;$B31&amp;"'!BZ:BZ"), "&gt;0.10")</f>
        <v>15</v>
      </c>
      <c r="I31" s="106">
        <f ca="1">COUNTIF(INDIRECT("'"&amp;$B31&amp;"'!CA:CA"), "&gt;=0.15")</f>
        <v>10</v>
      </c>
      <c r="J31" s="106">
        <f ca="1">COUNTIF(INDIRECT("'"&amp;$B31&amp;"'!CB:CB"), "&gt;=0.15")</f>
        <v>7</v>
      </c>
      <c r="K31" s="106">
        <f ca="1">COUNTIF(INDIRECT("'"&amp;$B31&amp;"'!CC:CC"), "&gt;=0.15")</f>
        <v>6</v>
      </c>
      <c r="L31" s="105">
        <f t="shared" ca="1" si="9"/>
        <v>12</v>
      </c>
      <c r="M31" s="106">
        <f t="shared" ca="1" si="6"/>
        <v>44</v>
      </c>
      <c r="N31" s="106">
        <f t="shared" ca="1" si="7"/>
        <v>25</v>
      </c>
      <c r="O31" s="105">
        <f t="shared" ca="1" si="10"/>
        <v>7</v>
      </c>
      <c r="P31" s="112"/>
    </row>
    <row r="32" spans="1:16" ht="15.75" thickBot="1">
      <c r="A32" s="158" t="s">
        <v>2939</v>
      </c>
      <c r="B32" s="120" t="s">
        <v>2272</v>
      </c>
      <c r="C32" s="111">
        <f ca="1">COUNTIF(INDIRECT("'"&amp;B32&amp;"'!A:A"),"&gt;0")</f>
        <v>39</v>
      </c>
      <c r="D32" s="106">
        <f t="shared" ca="1" si="5"/>
        <v>0</v>
      </c>
      <c r="E32" s="106">
        <f ca="1">COUNTIF(INDIRECT("'"&amp;B32&amp;"'!BQ:BQ"), "&lt;=0.95")</f>
        <v>0</v>
      </c>
      <c r="F32" s="105">
        <f t="shared" ca="1" si="8"/>
        <v>0</v>
      </c>
      <c r="G32" s="106">
        <f ca="1">COUNTIF(INDIRECT("'"&amp;B32&amp;"'!BY:BY"), "&gt;0.10")</f>
        <v>4</v>
      </c>
      <c r="H32" s="106">
        <f ca="1">COUNTIF(INDIRECT("'"&amp;$B32&amp;"'!BZ:BZ"), "&gt;0.10")</f>
        <v>4</v>
      </c>
      <c r="I32" s="106">
        <f ca="1">COUNTIF(INDIRECT("'"&amp;$B32&amp;"'!CA:CA"), "&gt;=0.15")</f>
        <v>1</v>
      </c>
      <c r="J32" s="106">
        <f ca="1">COUNTIF(INDIRECT("'"&amp;$B32&amp;"'!CB:CB"), "&gt;=0.15")</f>
        <v>2</v>
      </c>
      <c r="K32" s="106">
        <f ca="1">COUNTIF(INDIRECT("'"&amp;$B32&amp;"'!CC:CC"), "&gt;=0.15")</f>
        <v>3</v>
      </c>
      <c r="L32" s="105">
        <f t="shared" ca="1" si="9"/>
        <v>4</v>
      </c>
      <c r="M32" s="106">
        <f t="shared" ca="1" si="6"/>
        <v>12</v>
      </c>
      <c r="N32" s="106">
        <f t="shared" ca="1" si="7"/>
        <v>18</v>
      </c>
      <c r="O32" s="105">
        <f t="shared" ca="1" si="10"/>
        <v>3</v>
      </c>
      <c r="P32" s="112"/>
    </row>
    <row r="33" spans="1:20" ht="15.75" thickBot="1">
      <c r="A33" s="158" t="s">
        <v>2940</v>
      </c>
      <c r="B33" s="110" t="s">
        <v>31</v>
      </c>
      <c r="C33" s="111">
        <f t="shared" ca="1" si="0"/>
        <v>136</v>
      </c>
      <c r="D33" s="106">
        <f t="shared" ref="D33:D43" ca="1" si="11">COUNTIF(INDIRECT("'"&amp;B33&amp;"'!BP:BP"), "=1")</f>
        <v>0</v>
      </c>
      <c r="E33" s="106">
        <f t="shared" ref="E33:E41" ca="1" si="12">COUNTIF(INDIRECT("'"&amp;B33&amp;"'!BQ:BQ"), "&lt;=0.95")</f>
        <v>4</v>
      </c>
      <c r="F33" s="105">
        <f t="shared" ca="1" si="8"/>
        <v>4</v>
      </c>
      <c r="G33" s="106">
        <f t="shared" ref="G33:G41" ca="1" si="13">COUNTIF(INDIRECT("'"&amp;B33&amp;"'!BY:BY"), "&gt;0.10")</f>
        <v>5</v>
      </c>
      <c r="H33" s="106">
        <f t="shared" ref="H33:H41" ca="1" si="14">COUNTIF(INDIRECT("'"&amp;$B33&amp;"'!BZ:BZ"), "&gt;0.10")</f>
        <v>6</v>
      </c>
      <c r="I33" s="106">
        <f t="shared" ref="I33:I41" ca="1" si="15">COUNTIF(INDIRECT("'"&amp;$B33&amp;"'!CA:CA"), "&gt;=0.15")</f>
        <v>4</v>
      </c>
      <c r="J33" s="106">
        <f t="shared" ref="J33:J41" ca="1" si="16">COUNTIF(INDIRECT("'"&amp;$B33&amp;"'!CB:CB"), "&gt;=0.15")</f>
        <v>5</v>
      </c>
      <c r="K33" s="106">
        <f t="shared" ref="K33:K41" ca="1" si="17">COUNTIF(INDIRECT("'"&amp;$B33&amp;"'!CC:CC"), "&gt;=0.15")</f>
        <v>5</v>
      </c>
      <c r="L33" s="105">
        <f t="shared" ca="1" si="9"/>
        <v>6</v>
      </c>
      <c r="M33" s="106">
        <f t="shared" ref="M33:M43" ca="1" si="18">COUNTIF(INDIRECT("'"&amp;$B33&amp;"'!DA:DA"), "=1")</f>
        <v>34</v>
      </c>
      <c r="N33" s="106">
        <f t="shared" ref="N33:N43" ca="1" si="19">COUNTIF(INDIRECT("'"&amp;$B33&amp;"'!DA:DA"), "=2")</f>
        <v>9</v>
      </c>
      <c r="O33" s="105">
        <f t="shared" ca="1" si="10"/>
        <v>5</v>
      </c>
      <c r="P33" s="112"/>
    </row>
    <row r="34" spans="1:20" ht="15.75" thickBot="1">
      <c r="A34" s="158" t="s">
        <v>2941</v>
      </c>
      <c r="B34" s="120" t="s">
        <v>2269</v>
      </c>
      <c r="C34" s="111">
        <f t="shared" ca="1" si="0"/>
        <v>37</v>
      </c>
      <c r="D34" s="106">
        <f t="shared" ca="1" si="11"/>
        <v>0</v>
      </c>
      <c r="E34" s="106">
        <f t="shared" ca="1" si="12"/>
        <v>0</v>
      </c>
      <c r="F34" s="105">
        <f t="shared" ca="1" si="8"/>
        <v>0</v>
      </c>
      <c r="G34" s="106">
        <f t="shared" ca="1" si="13"/>
        <v>0</v>
      </c>
      <c r="H34" s="106">
        <f t="shared" ca="1" si="14"/>
        <v>0</v>
      </c>
      <c r="I34" s="106">
        <f t="shared" ca="1" si="15"/>
        <v>0</v>
      </c>
      <c r="J34" s="106">
        <f t="shared" ca="1" si="16"/>
        <v>0</v>
      </c>
      <c r="K34" s="106">
        <f t="shared" ca="1" si="17"/>
        <v>0</v>
      </c>
      <c r="L34" s="105">
        <f t="shared" ca="1" si="9"/>
        <v>0</v>
      </c>
      <c r="M34" s="106">
        <f t="shared" ca="1" si="18"/>
        <v>16</v>
      </c>
      <c r="N34" s="106">
        <f t="shared" ca="1" si="19"/>
        <v>0</v>
      </c>
      <c r="O34" s="105">
        <f t="shared" ca="1" si="10"/>
        <v>0</v>
      </c>
      <c r="P34" s="113"/>
    </row>
    <row r="35" spans="1:20" ht="15.75" thickBot="1">
      <c r="A35" s="158" t="s">
        <v>2942</v>
      </c>
      <c r="B35" s="110" t="s">
        <v>32</v>
      </c>
      <c r="C35" s="111">
        <f t="shared" ca="1" si="0"/>
        <v>187</v>
      </c>
      <c r="D35" s="106">
        <f t="shared" ca="1" si="11"/>
        <v>0</v>
      </c>
      <c r="E35" s="106">
        <f t="shared" ca="1" si="12"/>
        <v>24</v>
      </c>
      <c r="F35" s="105">
        <f t="shared" ca="1" si="8"/>
        <v>24</v>
      </c>
      <c r="G35" s="106">
        <f t="shared" ca="1" si="13"/>
        <v>2</v>
      </c>
      <c r="H35" s="106">
        <f t="shared" ca="1" si="14"/>
        <v>1</v>
      </c>
      <c r="I35" s="106">
        <f t="shared" ca="1" si="15"/>
        <v>2</v>
      </c>
      <c r="J35" s="106">
        <f t="shared" ca="1" si="16"/>
        <v>1</v>
      </c>
      <c r="K35" s="106">
        <f t="shared" ca="1" si="17"/>
        <v>1</v>
      </c>
      <c r="L35" s="105">
        <f t="shared" ca="1" si="9"/>
        <v>2</v>
      </c>
      <c r="M35" s="106">
        <f t="shared" ca="1" si="18"/>
        <v>62</v>
      </c>
      <c r="N35" s="106">
        <f t="shared" ca="1" si="19"/>
        <v>72</v>
      </c>
      <c r="O35" s="105">
        <f t="shared" ca="1" si="10"/>
        <v>2</v>
      </c>
      <c r="P35" s="113"/>
    </row>
    <row r="36" spans="1:20" ht="15.75" thickBot="1">
      <c r="A36" s="158" t="s">
        <v>2943</v>
      </c>
      <c r="B36" s="110" t="s">
        <v>33</v>
      </c>
      <c r="C36" s="111">
        <f t="shared" ca="1" si="0"/>
        <v>175</v>
      </c>
      <c r="D36" s="106">
        <f t="shared" ca="1" si="11"/>
        <v>0</v>
      </c>
      <c r="E36" s="106">
        <f t="shared" ca="1" si="12"/>
        <v>6</v>
      </c>
      <c r="F36" s="105">
        <f t="shared" ca="1" si="8"/>
        <v>10</v>
      </c>
      <c r="G36" s="106">
        <f t="shared" ca="1" si="13"/>
        <v>1</v>
      </c>
      <c r="H36" s="106">
        <f t="shared" ca="1" si="14"/>
        <v>5</v>
      </c>
      <c r="I36" s="106">
        <f t="shared" ca="1" si="15"/>
        <v>1</v>
      </c>
      <c r="J36" s="106">
        <f t="shared" ca="1" si="16"/>
        <v>0</v>
      </c>
      <c r="K36" s="106">
        <f t="shared" ca="1" si="17"/>
        <v>2</v>
      </c>
      <c r="L36" s="105">
        <f t="shared" ca="1" si="9"/>
        <v>6</v>
      </c>
      <c r="M36" s="106">
        <f t="shared" ca="1" si="18"/>
        <v>38</v>
      </c>
      <c r="N36" s="106">
        <f t="shared" ca="1" si="19"/>
        <v>22</v>
      </c>
      <c r="O36" s="105">
        <f t="shared" ca="1" si="10"/>
        <v>1</v>
      </c>
      <c r="P36" s="112"/>
    </row>
    <row r="37" spans="1:20" ht="15.75" thickBot="1">
      <c r="A37" s="158" t="s">
        <v>2944</v>
      </c>
      <c r="B37" s="110" t="s">
        <v>34</v>
      </c>
      <c r="C37" s="111">
        <f t="shared" ca="1" si="0"/>
        <v>50</v>
      </c>
      <c r="D37" s="106">
        <f t="shared" ca="1" si="11"/>
        <v>0</v>
      </c>
      <c r="E37" s="106">
        <f t="shared" ca="1" si="12"/>
        <v>0</v>
      </c>
      <c r="F37" s="105">
        <f t="shared" ca="1" si="8"/>
        <v>0</v>
      </c>
      <c r="G37" s="106">
        <f t="shared" ca="1" si="13"/>
        <v>13</v>
      </c>
      <c r="H37" s="106">
        <f t="shared" ca="1" si="14"/>
        <v>7</v>
      </c>
      <c r="I37" s="106">
        <f t="shared" ca="1" si="15"/>
        <v>13</v>
      </c>
      <c r="J37" s="106">
        <f t="shared" ca="1" si="16"/>
        <v>13</v>
      </c>
      <c r="K37" s="106">
        <f t="shared" ca="1" si="17"/>
        <v>13</v>
      </c>
      <c r="L37" s="105">
        <f t="shared" ca="1" si="9"/>
        <v>13</v>
      </c>
      <c r="M37" s="106">
        <f t="shared" ca="1" si="18"/>
        <v>2</v>
      </c>
      <c r="N37" s="106">
        <f t="shared" ca="1" si="19"/>
        <v>0</v>
      </c>
      <c r="O37" s="105">
        <f t="shared" ca="1" si="10"/>
        <v>2</v>
      </c>
      <c r="P37" s="113"/>
    </row>
    <row r="38" spans="1:20" ht="15.75" thickBot="1">
      <c r="A38" s="158" t="s">
        <v>2945</v>
      </c>
      <c r="B38" s="110" t="s">
        <v>35</v>
      </c>
      <c r="C38" s="111">
        <f t="shared" ca="1" si="0"/>
        <v>220</v>
      </c>
      <c r="D38" s="106">
        <f t="shared" ca="1" si="11"/>
        <v>0</v>
      </c>
      <c r="E38" s="106">
        <f t="shared" ca="1" si="12"/>
        <v>0</v>
      </c>
      <c r="F38" s="105">
        <f t="shared" ca="1" si="8"/>
        <v>0</v>
      </c>
      <c r="G38" s="106">
        <f t="shared" ca="1" si="13"/>
        <v>2</v>
      </c>
      <c r="H38" s="106">
        <f t="shared" ca="1" si="14"/>
        <v>2</v>
      </c>
      <c r="I38" s="106">
        <f t="shared" ca="1" si="15"/>
        <v>5</v>
      </c>
      <c r="J38" s="106">
        <f t="shared" ca="1" si="16"/>
        <v>6</v>
      </c>
      <c r="K38" s="106">
        <f t="shared" ca="1" si="17"/>
        <v>4</v>
      </c>
      <c r="L38" s="105">
        <f t="shared" ca="1" si="9"/>
        <v>7</v>
      </c>
      <c r="M38" s="106">
        <f t="shared" ca="1" si="18"/>
        <v>54</v>
      </c>
      <c r="N38" s="106">
        <f t="shared" ca="1" si="19"/>
        <v>14</v>
      </c>
      <c r="O38" s="105">
        <f t="shared" ca="1" si="10"/>
        <v>2</v>
      </c>
      <c r="P38" s="113"/>
    </row>
    <row r="39" spans="1:20" ht="15.75" thickBot="1">
      <c r="A39" s="158" t="s">
        <v>2946</v>
      </c>
      <c r="B39" s="110" t="s">
        <v>36</v>
      </c>
      <c r="C39" s="111">
        <f t="shared" ca="1" si="0"/>
        <v>57</v>
      </c>
      <c r="D39" s="106">
        <f t="shared" ca="1" si="11"/>
        <v>0</v>
      </c>
      <c r="E39" s="106">
        <f t="shared" ca="1" si="12"/>
        <v>0</v>
      </c>
      <c r="F39" s="105">
        <f t="shared" ca="1" si="8"/>
        <v>0</v>
      </c>
      <c r="G39" s="106">
        <f t="shared" ca="1" si="13"/>
        <v>0</v>
      </c>
      <c r="H39" s="106">
        <f t="shared" ca="1" si="14"/>
        <v>0</v>
      </c>
      <c r="I39" s="106">
        <f t="shared" ca="1" si="15"/>
        <v>14</v>
      </c>
      <c r="J39" s="106">
        <f t="shared" ca="1" si="16"/>
        <v>17</v>
      </c>
      <c r="K39" s="106">
        <f t="shared" ca="1" si="17"/>
        <v>0</v>
      </c>
      <c r="L39" s="105">
        <f t="shared" ca="1" si="9"/>
        <v>17</v>
      </c>
      <c r="M39" s="106">
        <f t="shared" ca="1" si="18"/>
        <v>8</v>
      </c>
      <c r="N39" s="106">
        <f t="shared" ca="1" si="19"/>
        <v>2</v>
      </c>
      <c r="O39" s="105">
        <f t="shared" ca="1" si="10"/>
        <v>4</v>
      </c>
      <c r="P39" s="112"/>
    </row>
    <row r="40" spans="1:20" ht="15.75" thickBot="1">
      <c r="A40" s="158" t="s">
        <v>2947</v>
      </c>
      <c r="B40" s="110" t="s">
        <v>37</v>
      </c>
      <c r="C40" s="111">
        <f t="shared" ca="1" si="0"/>
        <v>59</v>
      </c>
      <c r="D40" s="106">
        <f t="shared" ca="1" si="11"/>
        <v>0</v>
      </c>
      <c r="E40" s="106">
        <f t="shared" ca="1" si="12"/>
        <v>0</v>
      </c>
      <c r="F40" s="105">
        <f t="shared" ca="1" si="8"/>
        <v>0</v>
      </c>
      <c r="G40" s="106">
        <f t="shared" ca="1" si="13"/>
        <v>0</v>
      </c>
      <c r="H40" s="106">
        <f t="shared" ca="1" si="14"/>
        <v>0</v>
      </c>
      <c r="I40" s="106">
        <f t="shared" ca="1" si="15"/>
        <v>0</v>
      </c>
      <c r="J40" s="106">
        <f t="shared" ca="1" si="16"/>
        <v>0</v>
      </c>
      <c r="K40" s="106">
        <f t="shared" ca="1" si="17"/>
        <v>0</v>
      </c>
      <c r="L40" s="105">
        <f t="shared" ca="1" si="9"/>
        <v>0</v>
      </c>
      <c r="M40" s="106">
        <f t="shared" ca="1" si="18"/>
        <v>16</v>
      </c>
      <c r="N40" s="106">
        <f t="shared" ca="1" si="19"/>
        <v>2</v>
      </c>
      <c r="O40" s="105">
        <f t="shared" ca="1" si="10"/>
        <v>0</v>
      </c>
      <c r="P40" s="113"/>
    </row>
    <row r="41" spans="1:20" ht="15.75" thickBot="1">
      <c r="A41" s="158" t="s">
        <v>2948</v>
      </c>
      <c r="B41" s="110" t="s">
        <v>38</v>
      </c>
      <c r="C41" s="111">
        <f t="shared" ca="1" si="0"/>
        <v>28</v>
      </c>
      <c r="D41" s="106">
        <f t="shared" ca="1" si="11"/>
        <v>0</v>
      </c>
      <c r="E41" s="106">
        <f t="shared" ca="1" si="12"/>
        <v>0</v>
      </c>
      <c r="F41" s="105">
        <f t="shared" ca="1" si="8"/>
        <v>0</v>
      </c>
      <c r="G41" s="106">
        <f t="shared" ca="1" si="13"/>
        <v>0</v>
      </c>
      <c r="H41" s="106">
        <f t="shared" ca="1" si="14"/>
        <v>0</v>
      </c>
      <c r="I41" s="106">
        <f t="shared" ca="1" si="15"/>
        <v>0</v>
      </c>
      <c r="J41" s="106">
        <f t="shared" ca="1" si="16"/>
        <v>0</v>
      </c>
      <c r="K41" s="106">
        <f t="shared" ca="1" si="17"/>
        <v>0</v>
      </c>
      <c r="L41" s="105">
        <f t="shared" ca="1" si="9"/>
        <v>0</v>
      </c>
      <c r="M41" s="106">
        <f t="shared" ca="1" si="18"/>
        <v>6</v>
      </c>
      <c r="N41" s="106">
        <f t="shared" ca="1" si="19"/>
        <v>1</v>
      </c>
      <c r="O41" s="105">
        <f t="shared" ca="1" si="10"/>
        <v>0</v>
      </c>
      <c r="P41" s="113"/>
    </row>
    <row r="42" spans="1:20" ht="13.5" thickBot="1">
      <c r="A42" s="109" t="s">
        <v>28</v>
      </c>
      <c r="B42" s="110" t="s">
        <v>39</v>
      </c>
      <c r="C42" s="111">
        <f t="shared" ca="1" si="0"/>
        <v>467</v>
      </c>
      <c r="D42" s="106">
        <f t="shared" ca="1" si="11"/>
        <v>0</v>
      </c>
      <c r="E42" s="107"/>
      <c r="F42" s="107"/>
      <c r="G42" s="107"/>
      <c r="H42" s="107"/>
      <c r="I42" s="107"/>
      <c r="J42" s="107"/>
      <c r="K42" s="107"/>
      <c r="L42" s="107"/>
      <c r="M42" s="106">
        <f t="shared" ca="1" si="18"/>
        <v>8</v>
      </c>
      <c r="N42" s="106">
        <f t="shared" ca="1" si="19"/>
        <v>3</v>
      </c>
      <c r="O42" s="105">
        <f t="shared" ca="1" si="10"/>
        <v>0</v>
      </c>
      <c r="P42" s="113"/>
      <c r="T42" s="1"/>
    </row>
    <row r="43" spans="1:20" ht="39" thickBot="1">
      <c r="A43" s="156" t="s">
        <v>2954</v>
      </c>
      <c r="B43" s="159" t="s">
        <v>2956</v>
      </c>
      <c r="C43" s="114">
        <f t="shared" ca="1" si="0"/>
        <v>327</v>
      </c>
      <c r="D43" s="99">
        <f t="shared" ca="1" si="11"/>
        <v>0</v>
      </c>
      <c r="E43" s="100"/>
      <c r="F43" s="100"/>
      <c r="G43" s="100"/>
      <c r="H43" s="100"/>
      <c r="I43" s="100"/>
      <c r="J43" s="100"/>
      <c r="K43" s="100"/>
      <c r="L43" s="100"/>
      <c r="M43" s="99">
        <f t="shared" ca="1" si="18"/>
        <v>24</v>
      </c>
      <c r="N43" s="99">
        <f t="shared" ca="1" si="19"/>
        <v>8</v>
      </c>
      <c r="O43" s="105">
        <f t="shared" ca="1" si="10"/>
        <v>0</v>
      </c>
      <c r="P43" s="101" t="s">
        <v>436</v>
      </c>
    </row>
    <row r="44" spans="1:20" ht="13.5" thickBot="1">
      <c r="A44" s="116" t="s">
        <v>405</v>
      </c>
      <c r="B44" s="117"/>
      <c r="C44" s="118">
        <f ca="1">SUM(C22:C43)</f>
        <v>2594</v>
      </c>
      <c r="D44" s="118">
        <f t="shared" ref="D44:O44" ca="1" si="20">SUM(D22:D43)</f>
        <v>0</v>
      </c>
      <c r="E44" s="118">
        <f t="shared" ca="1" si="20"/>
        <v>35</v>
      </c>
      <c r="F44" s="118">
        <f t="shared" ca="1" si="20"/>
        <v>39</v>
      </c>
      <c r="G44" s="118">
        <f t="shared" ca="1" si="20"/>
        <v>81</v>
      </c>
      <c r="H44" s="118">
        <f t="shared" ca="1" si="20"/>
        <v>72</v>
      </c>
      <c r="I44" s="118">
        <f t="shared" ca="1" si="20"/>
        <v>89</v>
      </c>
      <c r="J44" s="118">
        <f t="shared" ca="1" si="20"/>
        <v>87</v>
      </c>
      <c r="K44" s="118">
        <f t="shared" ca="1" si="20"/>
        <v>60</v>
      </c>
      <c r="L44" s="118">
        <f t="shared" ca="1" si="20"/>
        <v>112</v>
      </c>
      <c r="M44" s="118">
        <f t="shared" ca="1" si="20"/>
        <v>396</v>
      </c>
      <c r="N44" s="118">
        <f t="shared" ca="1" si="20"/>
        <v>224</v>
      </c>
      <c r="O44" s="119">
        <f t="shared" ca="1" si="20"/>
        <v>60</v>
      </c>
    </row>
    <row r="45" spans="1:20">
      <c r="A45" s="129"/>
      <c r="B45" s="58"/>
      <c r="C45" s="129"/>
      <c r="D45" s="129"/>
      <c r="E45" s="129"/>
      <c r="F45" s="129"/>
      <c r="G45" s="129"/>
      <c r="H45" s="129"/>
      <c r="I45" s="129"/>
      <c r="J45" s="129"/>
      <c r="K45" s="129"/>
      <c r="L45" s="129"/>
      <c r="M45" s="129"/>
      <c r="N45" s="129"/>
      <c r="O45" s="129"/>
    </row>
    <row r="46" spans="1:20">
      <c r="A46" s="129"/>
      <c r="B46" s="58"/>
      <c r="C46" s="129"/>
      <c r="D46" s="129"/>
      <c r="E46" s="129"/>
      <c r="F46" s="129"/>
      <c r="G46" s="129"/>
      <c r="H46" s="129"/>
      <c r="I46" s="129"/>
      <c r="J46" s="129"/>
      <c r="K46" s="129"/>
      <c r="L46" s="129"/>
      <c r="M46" s="129"/>
      <c r="N46" s="129"/>
      <c r="O46" s="129"/>
    </row>
    <row r="47" spans="1:20" ht="13.5" thickBot="1"/>
    <row r="48" spans="1:20" ht="12.75" customHeight="1">
      <c r="B48" s="194" t="s">
        <v>2</v>
      </c>
      <c r="C48" s="188" t="s">
        <v>405</v>
      </c>
      <c r="D48" s="174" t="s">
        <v>437</v>
      </c>
      <c r="E48" s="174"/>
      <c r="F48" s="174"/>
      <c r="G48" s="174"/>
      <c r="H48" s="174"/>
      <c r="I48" s="174"/>
      <c r="J48" s="174"/>
      <c r="K48" s="174"/>
      <c r="L48" s="174"/>
      <c r="M48" s="102" t="s">
        <v>438</v>
      </c>
      <c r="N48" s="152"/>
      <c r="O48" s="192" t="s">
        <v>2274</v>
      </c>
      <c r="P48" s="188" t="s">
        <v>2275</v>
      </c>
      <c r="Q48" s="190" t="s">
        <v>2276</v>
      </c>
    </row>
    <row r="49" spans="2:19">
      <c r="B49" s="195"/>
      <c r="C49" s="189"/>
      <c r="D49" s="196">
        <v>1</v>
      </c>
      <c r="E49" s="196" t="s">
        <v>384</v>
      </c>
      <c r="F49" s="196" t="s">
        <v>386</v>
      </c>
      <c r="G49" s="196" t="s">
        <v>388</v>
      </c>
      <c r="H49" s="196" t="s">
        <v>390</v>
      </c>
      <c r="I49" s="196" t="s">
        <v>392</v>
      </c>
      <c r="J49" s="196" t="s">
        <v>394</v>
      </c>
      <c r="K49" s="196" t="s">
        <v>396</v>
      </c>
      <c r="L49" s="197" t="s">
        <v>2273</v>
      </c>
      <c r="M49" s="196" t="s">
        <v>399</v>
      </c>
      <c r="N49" s="199" t="s">
        <v>401</v>
      </c>
      <c r="O49" s="193"/>
      <c r="P49" s="189"/>
      <c r="Q49" s="191"/>
    </row>
    <row r="50" spans="2:19" ht="13.5" thickBot="1">
      <c r="B50" s="195"/>
      <c r="C50" s="189"/>
      <c r="D50" s="189"/>
      <c r="E50" s="189"/>
      <c r="F50" s="189"/>
      <c r="G50" s="189"/>
      <c r="H50" s="189"/>
      <c r="I50" s="189"/>
      <c r="J50" s="189"/>
      <c r="K50" s="189"/>
      <c r="L50" s="198"/>
      <c r="M50" s="189"/>
      <c r="N50" s="200"/>
      <c r="O50" s="193"/>
      <c r="P50" s="189"/>
      <c r="Q50" s="191"/>
    </row>
    <row r="51" spans="2:19">
      <c r="B51" s="140" t="s">
        <v>2284</v>
      </c>
      <c r="C51" s="18">
        <v>118</v>
      </c>
      <c r="D51" s="18">
        <v>0</v>
      </c>
      <c r="E51" s="136"/>
      <c r="F51" s="136"/>
      <c r="G51" s="136"/>
      <c r="H51" s="136"/>
      <c r="I51" s="136"/>
      <c r="J51" s="136"/>
      <c r="K51" s="136"/>
      <c r="L51" s="150"/>
      <c r="M51" s="136"/>
      <c r="N51" s="137"/>
      <c r="O51" s="136"/>
      <c r="P51" s="136"/>
      <c r="Q51" s="137"/>
    </row>
    <row r="52" spans="2:19">
      <c r="B52" s="144" t="s">
        <v>2410</v>
      </c>
      <c r="C52" s="58">
        <v>79</v>
      </c>
      <c r="D52" s="58">
        <v>0</v>
      </c>
      <c r="E52" s="138"/>
      <c r="F52" s="138"/>
      <c r="G52" s="138"/>
      <c r="H52" s="138"/>
      <c r="I52" s="138"/>
      <c r="J52" s="138"/>
      <c r="K52" s="138"/>
      <c r="L52" s="151"/>
      <c r="M52" s="138"/>
      <c r="N52" s="139"/>
      <c r="O52" s="138"/>
      <c r="P52" s="138"/>
      <c r="Q52" s="139"/>
    </row>
    <row r="53" spans="2:19">
      <c r="B53" s="145" t="s">
        <v>2681</v>
      </c>
      <c r="C53" s="58">
        <v>1</v>
      </c>
      <c r="D53" s="58">
        <v>0</v>
      </c>
      <c r="E53" s="138"/>
      <c r="F53" s="138"/>
      <c r="G53" s="138"/>
      <c r="H53" s="138"/>
      <c r="I53" s="138"/>
      <c r="J53" s="138"/>
      <c r="K53" s="138"/>
      <c r="L53" s="151"/>
      <c r="M53" s="138"/>
      <c r="N53" s="139"/>
      <c r="O53" s="138"/>
      <c r="P53" s="138"/>
      <c r="Q53" s="139"/>
    </row>
    <row r="54" spans="2:19">
      <c r="B54" s="145" t="s">
        <v>2491</v>
      </c>
      <c r="C54" s="58">
        <v>71</v>
      </c>
      <c r="D54" s="58">
        <v>0</v>
      </c>
      <c r="E54" s="138"/>
      <c r="F54" s="138"/>
      <c r="G54" s="138"/>
      <c r="H54" s="138"/>
      <c r="I54" s="138"/>
      <c r="J54" s="138"/>
      <c r="K54" s="138"/>
      <c r="L54" s="151"/>
      <c r="M54" s="138"/>
      <c r="N54" s="139"/>
      <c r="O54" s="138"/>
      <c r="P54" s="138"/>
      <c r="Q54" s="139"/>
    </row>
    <row r="55" spans="2:19">
      <c r="B55" s="145" t="s">
        <v>2563</v>
      </c>
      <c r="C55" s="58">
        <v>56</v>
      </c>
      <c r="D55" s="58">
        <v>0</v>
      </c>
      <c r="E55" s="138"/>
      <c r="F55" s="138"/>
      <c r="G55" s="138"/>
      <c r="H55" s="138"/>
      <c r="I55" s="138"/>
      <c r="J55" s="138"/>
      <c r="K55" s="138"/>
      <c r="L55" s="151"/>
      <c r="M55" s="138"/>
      <c r="N55" s="139"/>
      <c r="O55" s="138"/>
      <c r="P55" s="138"/>
      <c r="Q55" s="139"/>
    </row>
    <row r="56" spans="2:19">
      <c r="B56" s="145" t="s">
        <v>2280</v>
      </c>
      <c r="C56" s="58">
        <v>16</v>
      </c>
      <c r="D56" s="58">
        <v>0</v>
      </c>
      <c r="E56" s="58">
        <v>1</v>
      </c>
      <c r="F56" s="58">
        <v>0</v>
      </c>
      <c r="G56" s="58">
        <v>2</v>
      </c>
      <c r="H56" s="58">
        <v>0</v>
      </c>
      <c r="I56" s="58">
        <v>2</v>
      </c>
      <c r="J56" s="58">
        <v>0</v>
      </c>
      <c r="K56" s="58">
        <v>0</v>
      </c>
      <c r="L56" s="95">
        <f>SUM(D56:K56)</f>
        <v>5</v>
      </c>
      <c r="M56" s="58">
        <v>5</v>
      </c>
      <c r="N56" s="135">
        <v>2</v>
      </c>
      <c r="O56" s="130">
        <v>0.75</v>
      </c>
      <c r="P56" s="130">
        <v>0.3125</v>
      </c>
      <c r="Q56" s="131">
        <v>0.4375</v>
      </c>
    </row>
    <row r="57" spans="2:19" s="60" customFormat="1">
      <c r="B57" s="160" t="s">
        <v>369</v>
      </c>
      <c r="C57" s="161">
        <v>177</v>
      </c>
      <c r="D57" s="161">
        <v>0</v>
      </c>
      <c r="E57" s="161">
        <v>0</v>
      </c>
      <c r="F57" s="161">
        <v>0</v>
      </c>
      <c r="G57" s="161">
        <v>2</v>
      </c>
      <c r="H57" s="161">
        <v>0</v>
      </c>
      <c r="I57" s="161">
        <v>0</v>
      </c>
      <c r="J57" s="161">
        <v>0</v>
      </c>
      <c r="K57" s="161">
        <v>0</v>
      </c>
      <c r="L57" s="162">
        <f t="shared" ref="L57:L58" si="21">SUM(D57:K57)</f>
        <v>2</v>
      </c>
      <c r="M57" s="161">
        <v>14</v>
      </c>
      <c r="N57" s="163">
        <v>6</v>
      </c>
      <c r="O57" s="164">
        <v>0.12429378531073447</v>
      </c>
      <c r="P57" s="164">
        <v>1.1299435028248588E-2</v>
      </c>
      <c r="Q57" s="165">
        <v>0.11299435028248588</v>
      </c>
      <c r="S57" s="166"/>
    </row>
    <row r="58" spans="2:19">
      <c r="B58" s="145" t="s">
        <v>2277</v>
      </c>
      <c r="C58" s="58">
        <v>131</v>
      </c>
      <c r="D58" s="58">
        <v>0</v>
      </c>
      <c r="E58" s="58">
        <v>0</v>
      </c>
      <c r="F58" s="58">
        <v>0</v>
      </c>
      <c r="G58" s="58">
        <v>1</v>
      </c>
      <c r="H58" s="58">
        <v>1</v>
      </c>
      <c r="I58" s="58">
        <v>16</v>
      </c>
      <c r="J58" s="58">
        <v>1</v>
      </c>
      <c r="K58" s="58">
        <v>0</v>
      </c>
      <c r="L58" s="95">
        <f t="shared" si="21"/>
        <v>19</v>
      </c>
      <c r="M58" s="58">
        <v>44</v>
      </c>
      <c r="N58" s="135">
        <v>31</v>
      </c>
      <c r="O58" s="130">
        <v>0.71755725190839692</v>
      </c>
      <c r="P58" s="130">
        <v>0.14503816793893129</v>
      </c>
      <c r="Q58" s="131">
        <v>0.5725190839694656</v>
      </c>
    </row>
    <row r="59" spans="2:19">
      <c r="B59" s="145" t="s">
        <v>2620</v>
      </c>
      <c r="C59" s="58">
        <v>60</v>
      </c>
      <c r="D59" s="58">
        <v>0</v>
      </c>
      <c r="E59" s="138"/>
      <c r="F59" s="138"/>
      <c r="G59" s="138"/>
      <c r="H59" s="138"/>
      <c r="I59" s="138"/>
      <c r="J59" s="138"/>
      <c r="K59" s="138"/>
      <c r="L59" s="151"/>
      <c r="M59" s="138"/>
      <c r="N59" s="139"/>
      <c r="O59" s="138"/>
      <c r="P59" s="138"/>
      <c r="Q59" s="139"/>
    </row>
    <row r="60" spans="2:19">
      <c r="B60" s="145" t="s">
        <v>2278</v>
      </c>
      <c r="C60" s="58">
        <v>103</v>
      </c>
      <c r="D60" s="58">
        <v>0</v>
      </c>
      <c r="E60" s="58">
        <v>0</v>
      </c>
      <c r="F60" s="58">
        <v>0</v>
      </c>
      <c r="G60" s="58">
        <v>15</v>
      </c>
      <c r="H60" s="58">
        <v>2</v>
      </c>
      <c r="I60" s="58">
        <v>1</v>
      </c>
      <c r="J60" s="58">
        <v>0</v>
      </c>
      <c r="K60" s="58">
        <v>0</v>
      </c>
      <c r="L60" s="95">
        <f t="shared" ref="L60:L70" si="22">SUM(D60:K60)</f>
        <v>18</v>
      </c>
      <c r="M60" s="58">
        <v>40</v>
      </c>
      <c r="N60" s="135">
        <v>19</v>
      </c>
      <c r="O60" s="130">
        <v>0.74757281553398058</v>
      </c>
      <c r="P60" s="130">
        <v>0.17475728155339806</v>
      </c>
      <c r="Q60" s="131">
        <v>0.57281553398058249</v>
      </c>
    </row>
    <row r="61" spans="2:19">
      <c r="B61" s="145" t="s">
        <v>2279</v>
      </c>
      <c r="C61" s="58">
        <v>39</v>
      </c>
      <c r="D61" s="58">
        <v>0</v>
      </c>
      <c r="E61" s="58">
        <v>0</v>
      </c>
      <c r="F61" s="58">
        <v>0</v>
      </c>
      <c r="G61" s="58">
        <v>3</v>
      </c>
      <c r="H61" s="58">
        <v>1</v>
      </c>
      <c r="I61" s="58">
        <v>0</v>
      </c>
      <c r="J61" s="58">
        <v>0</v>
      </c>
      <c r="K61" s="58">
        <v>0</v>
      </c>
      <c r="L61" s="95">
        <f t="shared" si="22"/>
        <v>4</v>
      </c>
      <c r="M61" s="58">
        <v>10</v>
      </c>
      <c r="N61" s="135">
        <v>16</v>
      </c>
      <c r="O61" s="130">
        <v>0.76923076923076927</v>
      </c>
      <c r="P61" s="130">
        <v>0.10256410256410256</v>
      </c>
      <c r="Q61" s="131">
        <v>0.66666666666666663</v>
      </c>
    </row>
    <row r="62" spans="2:19" s="60" customFormat="1">
      <c r="B62" s="160" t="s">
        <v>370</v>
      </c>
      <c r="C62" s="161">
        <v>136</v>
      </c>
      <c r="D62" s="161">
        <v>0</v>
      </c>
      <c r="E62" s="161">
        <v>4</v>
      </c>
      <c r="F62" s="161">
        <v>0</v>
      </c>
      <c r="G62" s="161">
        <v>1</v>
      </c>
      <c r="H62" s="161">
        <v>1</v>
      </c>
      <c r="I62" s="161">
        <v>0</v>
      </c>
      <c r="J62" s="161">
        <v>0</v>
      </c>
      <c r="K62" s="161">
        <v>0</v>
      </c>
      <c r="L62" s="162">
        <f t="shared" si="22"/>
        <v>6</v>
      </c>
      <c r="M62" s="161">
        <v>33</v>
      </c>
      <c r="N62" s="163">
        <v>5</v>
      </c>
      <c r="O62" s="164">
        <v>0.3235294117647059</v>
      </c>
      <c r="P62" s="164">
        <v>4.4117647058823532E-2</v>
      </c>
      <c r="Q62" s="165">
        <v>0.27941176470588236</v>
      </c>
    </row>
    <row r="63" spans="2:19">
      <c r="B63" s="145" t="s">
        <v>2268</v>
      </c>
      <c r="C63" s="58">
        <v>37</v>
      </c>
      <c r="D63" s="58">
        <v>0</v>
      </c>
      <c r="E63" s="58">
        <v>0</v>
      </c>
      <c r="F63" s="58">
        <v>0</v>
      </c>
      <c r="G63" s="58">
        <v>0</v>
      </c>
      <c r="H63" s="58">
        <v>0</v>
      </c>
      <c r="I63" s="58">
        <v>0</v>
      </c>
      <c r="J63" s="58">
        <v>0</v>
      </c>
      <c r="K63" s="58">
        <v>0</v>
      </c>
      <c r="L63" s="95">
        <f t="shared" si="22"/>
        <v>0</v>
      </c>
      <c r="M63" s="58">
        <v>16</v>
      </c>
      <c r="N63" s="135">
        <v>0</v>
      </c>
      <c r="O63" s="130">
        <v>0.43243243243243246</v>
      </c>
      <c r="P63" s="130">
        <v>0</v>
      </c>
      <c r="Q63" s="131">
        <v>0.43243243243243246</v>
      </c>
    </row>
    <row r="64" spans="2:19">
      <c r="B64" s="145" t="s">
        <v>371</v>
      </c>
      <c r="C64" s="58">
        <v>187</v>
      </c>
      <c r="D64" s="58">
        <v>0</v>
      </c>
      <c r="E64" s="58">
        <v>24</v>
      </c>
      <c r="F64" s="58">
        <v>6</v>
      </c>
      <c r="G64" s="58">
        <v>1</v>
      </c>
      <c r="H64" s="58">
        <v>0</v>
      </c>
      <c r="I64" s="58">
        <v>1</v>
      </c>
      <c r="J64" s="58">
        <v>0</v>
      </c>
      <c r="K64" s="58">
        <v>0</v>
      </c>
      <c r="L64" s="95">
        <f t="shared" si="22"/>
        <v>32</v>
      </c>
      <c r="M64" s="58">
        <v>53</v>
      </c>
      <c r="N64" s="135">
        <v>51</v>
      </c>
      <c r="O64" s="130">
        <v>0.72727272727272729</v>
      </c>
      <c r="P64" s="130">
        <v>0.17112299465240641</v>
      </c>
      <c r="Q64" s="131">
        <v>0.55614973262032086</v>
      </c>
    </row>
    <row r="65" spans="2:17" s="60" customFormat="1">
      <c r="B65" s="160" t="s">
        <v>373</v>
      </c>
      <c r="C65" s="161">
        <v>175</v>
      </c>
      <c r="D65" s="161">
        <v>0</v>
      </c>
      <c r="E65" s="161">
        <v>6</v>
      </c>
      <c r="F65" s="161">
        <v>4</v>
      </c>
      <c r="G65" s="161">
        <v>0</v>
      </c>
      <c r="H65" s="161">
        <v>2</v>
      </c>
      <c r="I65" s="161">
        <v>1</v>
      </c>
      <c r="J65" s="161">
        <v>0</v>
      </c>
      <c r="K65" s="161">
        <v>0</v>
      </c>
      <c r="L65" s="162">
        <f t="shared" si="22"/>
        <v>13</v>
      </c>
      <c r="M65" s="161">
        <v>33</v>
      </c>
      <c r="N65" s="163">
        <v>17</v>
      </c>
      <c r="O65" s="164">
        <v>0.36</v>
      </c>
      <c r="P65" s="164">
        <v>7.4285714285714288E-2</v>
      </c>
      <c r="Q65" s="165">
        <v>0.2857142857142857</v>
      </c>
    </row>
    <row r="66" spans="2:17" s="60" customFormat="1">
      <c r="B66" s="160" t="s">
        <v>374</v>
      </c>
      <c r="C66" s="161">
        <v>50</v>
      </c>
      <c r="D66" s="161">
        <v>0</v>
      </c>
      <c r="E66" s="161">
        <v>0</v>
      </c>
      <c r="F66" s="161">
        <v>0</v>
      </c>
      <c r="G66" s="161">
        <v>13</v>
      </c>
      <c r="H66" s="161">
        <v>0</v>
      </c>
      <c r="I66" s="161">
        <v>0</v>
      </c>
      <c r="J66" s="161">
        <v>0</v>
      </c>
      <c r="K66" s="161">
        <v>0</v>
      </c>
      <c r="L66" s="162">
        <f t="shared" si="22"/>
        <v>13</v>
      </c>
      <c r="M66" s="161">
        <v>0</v>
      </c>
      <c r="N66" s="163">
        <v>0</v>
      </c>
      <c r="O66" s="164">
        <v>0.26</v>
      </c>
      <c r="P66" s="164">
        <v>0.26</v>
      </c>
      <c r="Q66" s="165">
        <v>0</v>
      </c>
    </row>
    <row r="67" spans="2:17" s="60" customFormat="1">
      <c r="B67" s="160" t="s">
        <v>372</v>
      </c>
      <c r="C67" s="161">
        <v>220</v>
      </c>
      <c r="D67" s="161">
        <v>0</v>
      </c>
      <c r="E67" s="161">
        <v>0</v>
      </c>
      <c r="F67" s="161">
        <v>0</v>
      </c>
      <c r="G67" s="161">
        <v>2</v>
      </c>
      <c r="H67" s="161">
        <v>0</v>
      </c>
      <c r="I67" s="161">
        <v>0</v>
      </c>
      <c r="J67" s="161">
        <v>0</v>
      </c>
      <c r="K67" s="161">
        <v>0</v>
      </c>
      <c r="L67" s="162">
        <f t="shared" si="22"/>
        <v>2</v>
      </c>
      <c r="M67" s="161">
        <v>52</v>
      </c>
      <c r="N67" s="163">
        <v>14</v>
      </c>
      <c r="O67" s="164">
        <v>0.30909090909090908</v>
      </c>
      <c r="P67" s="164">
        <v>9.0909090909090905E-3</v>
      </c>
      <c r="Q67" s="165">
        <v>0.3</v>
      </c>
    </row>
    <row r="68" spans="2:17" s="60" customFormat="1">
      <c r="B68" s="160" t="s">
        <v>375</v>
      </c>
      <c r="C68" s="161">
        <v>57</v>
      </c>
      <c r="D68" s="161">
        <v>0</v>
      </c>
      <c r="E68" s="161">
        <v>0</v>
      </c>
      <c r="F68" s="161">
        <v>0</v>
      </c>
      <c r="G68" s="161">
        <v>0</v>
      </c>
      <c r="H68" s="161">
        <v>0</v>
      </c>
      <c r="I68" s="161">
        <v>0</v>
      </c>
      <c r="J68" s="161">
        <v>0</v>
      </c>
      <c r="K68" s="161">
        <v>0</v>
      </c>
      <c r="L68" s="162">
        <f t="shared" si="22"/>
        <v>0</v>
      </c>
      <c r="M68" s="161">
        <v>8</v>
      </c>
      <c r="N68" s="163">
        <v>2</v>
      </c>
      <c r="O68" s="164">
        <v>0.17543859649122806</v>
      </c>
      <c r="P68" s="164">
        <v>0</v>
      </c>
      <c r="Q68" s="165">
        <v>0.17543859649122806</v>
      </c>
    </row>
    <row r="69" spans="2:17" s="60" customFormat="1">
      <c r="B69" s="160" t="s">
        <v>376</v>
      </c>
      <c r="C69" s="161">
        <v>59</v>
      </c>
      <c r="D69" s="161">
        <v>0</v>
      </c>
      <c r="E69" s="161">
        <v>0</v>
      </c>
      <c r="F69" s="161">
        <v>0</v>
      </c>
      <c r="G69" s="161">
        <v>0</v>
      </c>
      <c r="H69" s="161">
        <v>0</v>
      </c>
      <c r="I69" s="161">
        <v>0</v>
      </c>
      <c r="J69" s="161">
        <v>0</v>
      </c>
      <c r="K69" s="161">
        <v>0</v>
      </c>
      <c r="L69" s="162">
        <f t="shared" si="22"/>
        <v>0</v>
      </c>
      <c r="M69" s="161">
        <v>16</v>
      </c>
      <c r="N69" s="163">
        <v>2</v>
      </c>
      <c r="O69" s="164">
        <v>0.30508474576271188</v>
      </c>
      <c r="P69" s="164">
        <v>0</v>
      </c>
      <c r="Q69" s="165">
        <v>0.30508474576271188</v>
      </c>
    </row>
    <row r="70" spans="2:17" ht="13.5" thickBot="1">
      <c r="B70" s="146" t="s">
        <v>2281</v>
      </c>
      <c r="C70" s="141">
        <v>28</v>
      </c>
      <c r="D70" s="141">
        <v>0</v>
      </c>
      <c r="E70" s="141">
        <v>0</v>
      </c>
      <c r="F70" s="141">
        <v>0</v>
      </c>
      <c r="G70" s="141">
        <v>0</v>
      </c>
      <c r="H70" s="141">
        <v>0</v>
      </c>
      <c r="I70" s="141">
        <v>0</v>
      </c>
      <c r="J70" s="141">
        <v>0</v>
      </c>
      <c r="K70" s="141">
        <v>0</v>
      </c>
      <c r="L70" s="95">
        <f t="shared" si="22"/>
        <v>0</v>
      </c>
      <c r="M70" s="141">
        <v>6</v>
      </c>
      <c r="N70" s="153">
        <v>1</v>
      </c>
      <c r="O70" s="142">
        <v>0.25</v>
      </c>
      <c r="P70" s="142">
        <v>0</v>
      </c>
      <c r="Q70" s="143">
        <v>0.25</v>
      </c>
    </row>
    <row r="71" spans="2:17" ht="13.5" thickBot="1">
      <c r="B71" s="147" t="s">
        <v>405</v>
      </c>
      <c r="C71" s="117">
        <f>SUM(C51:C70)</f>
        <v>1800</v>
      </c>
      <c r="D71" s="117">
        <f t="shared" ref="D71:N71" si="23">SUM(D51:D70)</f>
        <v>0</v>
      </c>
      <c r="E71" s="117">
        <f t="shared" si="23"/>
        <v>35</v>
      </c>
      <c r="F71" s="117">
        <f t="shared" si="23"/>
        <v>10</v>
      </c>
      <c r="G71" s="117">
        <f t="shared" si="23"/>
        <v>40</v>
      </c>
      <c r="H71" s="117">
        <f t="shared" si="23"/>
        <v>7</v>
      </c>
      <c r="I71" s="117">
        <f t="shared" si="23"/>
        <v>21</v>
      </c>
      <c r="J71" s="117">
        <f t="shared" si="23"/>
        <v>1</v>
      </c>
      <c r="K71" s="117">
        <f t="shared" si="23"/>
        <v>0</v>
      </c>
      <c r="L71" s="117">
        <f t="shared" si="23"/>
        <v>114</v>
      </c>
      <c r="M71" s="117">
        <f t="shared" si="23"/>
        <v>330</v>
      </c>
      <c r="N71" s="154">
        <f t="shared" si="23"/>
        <v>166</v>
      </c>
      <c r="O71" s="148">
        <f>SUM(L71:N71)/C71</f>
        <v>0.33888888888888891</v>
      </c>
      <c r="P71" s="148">
        <f>SUM(D71:K71)/C71</f>
        <v>6.3333333333333339E-2</v>
      </c>
      <c r="Q71" s="149">
        <f>SUM(M71:N71)/C71</f>
        <v>0.27555555555555555</v>
      </c>
    </row>
  </sheetData>
  <mergeCells count="36">
    <mergeCell ref="P48:P50"/>
    <mergeCell ref="Q48:Q50"/>
    <mergeCell ref="O48:O50"/>
    <mergeCell ref="B48:B50"/>
    <mergeCell ref="C48:C50"/>
    <mergeCell ref="D49:D50"/>
    <mergeCell ref="E49:E50"/>
    <mergeCell ref="F49:F50"/>
    <mergeCell ref="G49:G50"/>
    <mergeCell ref="H49:H50"/>
    <mergeCell ref="I49:I50"/>
    <mergeCell ref="J49:J50"/>
    <mergeCell ref="K49:K50"/>
    <mergeCell ref="L49:L50"/>
    <mergeCell ref="M49:M50"/>
    <mergeCell ref="N49:N50"/>
    <mergeCell ref="D48:L48"/>
    <mergeCell ref="B17:M17"/>
    <mergeCell ref="B8:M8"/>
    <mergeCell ref="B3:M3"/>
    <mergeCell ref="B4:M4"/>
    <mergeCell ref="B5:M5"/>
    <mergeCell ref="B6:M6"/>
    <mergeCell ref="B7:M7"/>
    <mergeCell ref="B9:M9"/>
    <mergeCell ref="B10:M10"/>
    <mergeCell ref="B11:M11"/>
    <mergeCell ref="B15:M15"/>
    <mergeCell ref="B16:M16"/>
    <mergeCell ref="P22:P26"/>
    <mergeCell ref="A20:A21"/>
    <mergeCell ref="B20:B21"/>
    <mergeCell ref="C20:C21"/>
    <mergeCell ref="D20:L20"/>
    <mergeCell ref="P20:P21"/>
    <mergeCell ref="O20:O21"/>
  </mergeCells>
  <conditionalFormatting sqref="M42:N42 M36:N36 M22:N27">
    <cfRule type="iconSet" priority="76">
      <iconSet iconSet="3Symbols2" reverse="1">
        <cfvo type="percent" val="0"/>
        <cfvo type="num" val="1"/>
        <cfvo type="num" val="100000000000000"/>
      </iconSet>
    </cfRule>
  </conditionalFormatting>
  <conditionalFormatting sqref="O22:O43">
    <cfRule type="iconSet" priority="75">
      <iconSet iconSet="3Symbols2" reverse="1">
        <cfvo type="percent" val="0"/>
        <cfvo type="num" val="0.5"/>
        <cfvo type="num" val="1"/>
      </iconSet>
    </cfRule>
  </conditionalFormatting>
  <conditionalFormatting sqref="M43:N43 M37:N41 M28:N28 M33:N35">
    <cfRule type="iconSet" priority="70">
      <iconSet iconSet="3Symbols2" reverse="1">
        <cfvo type="percent" val="0"/>
        <cfvo type="num" val="1"/>
        <cfvo type="num" val="100000000000000"/>
      </iconSet>
    </cfRule>
  </conditionalFormatting>
  <conditionalFormatting sqref="E43">
    <cfRule type="iconSet" priority="67">
      <iconSet iconSet="3Symbols2" reverse="1">
        <cfvo type="percent" val="0"/>
        <cfvo type="percent" val="0.5"/>
        <cfvo type="percent" val="1"/>
      </iconSet>
    </cfRule>
  </conditionalFormatting>
  <conditionalFormatting sqref="F43">
    <cfRule type="iconSet" priority="66">
      <iconSet iconSet="3Symbols2" reverse="1">
        <cfvo type="percent" val="0"/>
        <cfvo type="num" val="0.5"/>
        <cfvo type="num" val="1"/>
      </iconSet>
    </cfRule>
  </conditionalFormatting>
  <conditionalFormatting sqref="G43:L43">
    <cfRule type="iconSet" priority="65">
      <iconSet iconSet="3Symbols2" reverse="1">
        <cfvo type="percent" val="0"/>
        <cfvo type="num" val="1"/>
        <cfvo type="num" val="100000000000000"/>
      </iconSet>
    </cfRule>
  </conditionalFormatting>
  <conditionalFormatting sqref="D43">
    <cfRule type="iconSet" priority="64">
      <iconSet iconSet="3Symbols2" showValue="0" reverse="1">
        <cfvo type="percent" val="0"/>
        <cfvo type="num" val="1"/>
        <cfvo type="num" val="2"/>
      </iconSet>
    </cfRule>
  </conditionalFormatting>
  <conditionalFormatting sqref="M43:N43">
    <cfRule type="iconSet" priority="63">
      <iconSet iconSet="3Symbols2" reverse="1">
        <cfvo type="percent" val="0"/>
        <cfvo type="num" val="1"/>
        <cfvo type="num" val="100000000000000"/>
      </iconSet>
    </cfRule>
  </conditionalFormatting>
  <conditionalFormatting sqref="D43">
    <cfRule type="iconSet" priority="61">
      <iconSet iconSet="3Symbols2" reverse="1">
        <cfvo type="percent" val="0"/>
        <cfvo type="num" val="0.5"/>
        <cfvo type="num" val="1"/>
      </iconSet>
    </cfRule>
  </conditionalFormatting>
  <conditionalFormatting sqref="M29:N30">
    <cfRule type="iconSet" priority="55">
      <iconSet iconSet="3Symbols2" reverse="1">
        <cfvo type="percent" val="0"/>
        <cfvo type="num" val="1"/>
        <cfvo type="num" val="100000000000000"/>
      </iconSet>
    </cfRule>
  </conditionalFormatting>
  <conditionalFormatting sqref="E29">
    <cfRule type="iconSet" priority="56">
      <iconSet iconSet="3Symbols2" reverse="1">
        <cfvo type="percent" val="0"/>
        <cfvo type="percent" val="0.5"/>
        <cfvo type="percent" val="1"/>
      </iconSet>
    </cfRule>
  </conditionalFormatting>
  <conditionalFormatting sqref="G29:L29">
    <cfRule type="iconSet" priority="58">
      <iconSet iconSet="3Symbols2" reverse="1">
        <cfvo type="percent" val="0"/>
        <cfvo type="num" val="1"/>
        <cfvo type="num" val="100000000000000"/>
      </iconSet>
    </cfRule>
  </conditionalFormatting>
  <conditionalFormatting sqref="D29:D30">
    <cfRule type="iconSet" priority="59">
      <iconSet iconSet="3Symbols2" showValue="0" reverse="1">
        <cfvo type="percent" val="0"/>
        <cfvo type="num" val="1"/>
        <cfvo type="num" val="2"/>
      </iconSet>
    </cfRule>
  </conditionalFormatting>
  <conditionalFormatting sqref="D29:D30">
    <cfRule type="iconSet" priority="60">
      <iconSet iconSet="3Symbols2" reverse="1">
        <cfvo type="percent" val="0"/>
        <cfvo type="num" val="0.5"/>
        <cfvo type="num" val="1"/>
      </iconSet>
    </cfRule>
  </conditionalFormatting>
  <conditionalFormatting sqref="M31:N31">
    <cfRule type="iconSet" priority="48">
      <iconSet iconSet="3Symbols2" reverse="1">
        <cfvo type="percent" val="0"/>
        <cfvo type="num" val="1"/>
        <cfvo type="num" val="100000000000000"/>
      </iconSet>
    </cfRule>
  </conditionalFormatting>
  <conditionalFormatting sqref="E31">
    <cfRule type="iconSet" priority="49">
      <iconSet iconSet="3Symbols2" reverse="1">
        <cfvo type="percent" val="0"/>
        <cfvo type="percent" val="0.5"/>
        <cfvo type="percent" val="1"/>
      </iconSet>
    </cfRule>
  </conditionalFormatting>
  <conditionalFormatting sqref="G31:L31">
    <cfRule type="iconSet" priority="51">
      <iconSet iconSet="3Symbols2" reverse="1">
        <cfvo type="percent" val="0"/>
        <cfvo type="num" val="1"/>
        <cfvo type="num" val="100000000000000"/>
      </iconSet>
    </cfRule>
  </conditionalFormatting>
  <conditionalFormatting sqref="D31">
    <cfRule type="iconSet" priority="52">
      <iconSet iconSet="3Symbols2" showValue="0" reverse="1">
        <cfvo type="percent" val="0"/>
        <cfvo type="num" val="1"/>
        <cfvo type="num" val="2"/>
      </iconSet>
    </cfRule>
  </conditionalFormatting>
  <conditionalFormatting sqref="D31">
    <cfRule type="iconSet" priority="53">
      <iconSet iconSet="3Symbols2" reverse="1">
        <cfvo type="percent" val="0"/>
        <cfvo type="num" val="0.5"/>
        <cfvo type="num" val="1"/>
      </iconSet>
    </cfRule>
  </conditionalFormatting>
  <conditionalFormatting sqref="M32:N32">
    <cfRule type="iconSet" priority="41">
      <iconSet iconSet="3Symbols2" reverse="1">
        <cfvo type="percent" val="0"/>
        <cfvo type="num" val="1"/>
        <cfvo type="num" val="100000000000000"/>
      </iconSet>
    </cfRule>
  </conditionalFormatting>
  <conditionalFormatting sqref="E32">
    <cfRule type="iconSet" priority="42">
      <iconSet iconSet="3Symbols2" reverse="1">
        <cfvo type="percent" val="0"/>
        <cfvo type="percent" val="0.5"/>
        <cfvo type="percent" val="1"/>
      </iconSet>
    </cfRule>
  </conditionalFormatting>
  <conditionalFormatting sqref="G32:L32">
    <cfRule type="iconSet" priority="44">
      <iconSet iconSet="3Symbols2" reverse="1">
        <cfvo type="percent" val="0"/>
        <cfvo type="num" val="1"/>
        <cfvo type="num" val="100000000000000"/>
      </iconSet>
    </cfRule>
  </conditionalFormatting>
  <conditionalFormatting sqref="D32">
    <cfRule type="iconSet" priority="45">
      <iconSet iconSet="3Symbols2" showValue="0" reverse="1">
        <cfvo type="percent" val="0"/>
        <cfvo type="num" val="1"/>
        <cfvo type="num" val="2"/>
      </iconSet>
    </cfRule>
  </conditionalFormatting>
  <conditionalFormatting sqref="D32">
    <cfRule type="iconSet" priority="46">
      <iconSet iconSet="3Symbols2" reverse="1">
        <cfvo type="percent" val="0"/>
        <cfvo type="num" val="0.5"/>
        <cfvo type="num" val="1"/>
      </iconSet>
    </cfRule>
  </conditionalFormatting>
  <conditionalFormatting sqref="E33:E43 E27:E28">
    <cfRule type="iconSet" priority="7508">
      <iconSet iconSet="3Symbols2" reverse="1">
        <cfvo type="percent" val="0"/>
        <cfvo type="percent" val="0.5"/>
        <cfvo type="percent" val="1"/>
      </iconSet>
    </cfRule>
  </conditionalFormatting>
  <conditionalFormatting sqref="F27:F29 F31:F43">
    <cfRule type="iconSet" priority="7511">
      <iconSet iconSet="3Symbols2" reverse="1">
        <cfvo type="percent" val="0"/>
        <cfvo type="num" val="0.5"/>
        <cfvo type="num" val="1"/>
      </iconSet>
    </cfRule>
  </conditionalFormatting>
  <conditionalFormatting sqref="G33:L43 G27:L28">
    <cfRule type="iconSet" priority="7514">
      <iconSet iconSet="3Symbols2" reverse="1">
        <cfvo type="percent" val="0"/>
        <cfvo type="num" val="1"/>
        <cfvo type="num" val="100000000000000"/>
      </iconSet>
    </cfRule>
  </conditionalFormatting>
  <conditionalFormatting sqref="D33:D43 D22:D28">
    <cfRule type="iconSet" priority="7517">
      <iconSet iconSet="3Symbols2" showValue="0" reverse="1">
        <cfvo type="percent" val="0"/>
        <cfvo type="num" val="1"/>
        <cfvo type="num" val="2"/>
      </iconSet>
    </cfRule>
  </conditionalFormatting>
  <conditionalFormatting sqref="D33:D43 D22:D28">
    <cfRule type="iconSet" priority="7520">
      <iconSet iconSet="3Symbols2" reverse="1">
        <cfvo type="percent" val="0"/>
        <cfvo type="num" val="0.5"/>
        <cfvo type="num" val="1"/>
      </iconSet>
    </cfRule>
  </conditionalFormatting>
  <conditionalFormatting sqref="E22">
    <cfRule type="iconSet" priority="37">
      <iconSet iconSet="3Symbols2" reverse="1">
        <cfvo type="percent" val="0"/>
        <cfvo type="percent" val="0.5"/>
        <cfvo type="percent" val="1"/>
      </iconSet>
    </cfRule>
  </conditionalFormatting>
  <conditionalFormatting sqref="F22">
    <cfRule type="iconSet" priority="38">
      <iconSet iconSet="3Symbols2" reverse="1">
        <cfvo type="percent" val="0"/>
        <cfvo type="num" val="0.5"/>
        <cfvo type="num" val="1"/>
      </iconSet>
    </cfRule>
  </conditionalFormatting>
  <conditionalFormatting sqref="G22:L22">
    <cfRule type="iconSet" priority="39">
      <iconSet iconSet="3Symbols2" reverse="1">
        <cfvo type="percent" val="0"/>
        <cfvo type="num" val="1"/>
        <cfvo type="num" val="100000000000000"/>
      </iconSet>
    </cfRule>
  </conditionalFormatting>
  <conditionalFormatting sqref="E23:E26">
    <cfRule type="iconSet" priority="34">
      <iconSet iconSet="3Symbols2" reverse="1">
        <cfvo type="percent" val="0"/>
        <cfvo type="percent" val="0.5"/>
        <cfvo type="percent" val="1"/>
      </iconSet>
    </cfRule>
  </conditionalFormatting>
  <conditionalFormatting sqref="F23:F26">
    <cfRule type="iconSet" priority="35">
      <iconSet iconSet="3Symbols2" reverse="1">
        <cfvo type="percent" val="0"/>
        <cfvo type="num" val="0.5"/>
        <cfvo type="num" val="1"/>
      </iconSet>
    </cfRule>
  </conditionalFormatting>
  <conditionalFormatting sqref="G23:L26">
    <cfRule type="iconSet" priority="36">
      <iconSet iconSet="3Symbols2" reverse="1">
        <cfvo type="percent" val="0"/>
        <cfvo type="num" val="1"/>
        <cfvo type="num" val="100000000000000"/>
      </iconSet>
    </cfRule>
  </conditionalFormatting>
  <conditionalFormatting sqref="E30">
    <cfRule type="iconSet" priority="31">
      <iconSet iconSet="3Symbols2" reverse="1">
        <cfvo type="percent" val="0"/>
        <cfvo type="percent" val="0.5"/>
        <cfvo type="percent" val="1"/>
      </iconSet>
    </cfRule>
  </conditionalFormatting>
  <conditionalFormatting sqref="F30">
    <cfRule type="iconSet" priority="32">
      <iconSet iconSet="3Symbols2" reverse="1">
        <cfvo type="percent" val="0"/>
        <cfvo type="num" val="0.5"/>
        <cfvo type="num" val="1"/>
      </iconSet>
    </cfRule>
  </conditionalFormatting>
  <conditionalFormatting sqref="G30:L30">
    <cfRule type="iconSet" priority="33">
      <iconSet iconSet="3Symbols2" reverse="1">
        <cfvo type="percent" val="0"/>
        <cfvo type="num" val="1"/>
        <cfvo type="num" val="100000000000000"/>
      </iconSet>
    </cfRule>
  </conditionalFormatting>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utton 3">
              <controlPr defaultSize="0" print="0" autoFill="0" autoPict="0" macro="[0]!update_Maas">
                <anchor moveWithCells="1" sizeWithCells="1">
                  <from>
                    <xdr:col>0</xdr:col>
                    <xdr:colOff>180975</xdr:colOff>
                    <xdr:row>47</xdr:row>
                    <xdr:rowOff>85725</xdr:rowOff>
                  </from>
                  <to>
                    <xdr:col>0</xdr:col>
                    <xdr:colOff>1628775</xdr:colOff>
                    <xdr:row>49</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B120"/>
  <sheetViews>
    <sheetView topLeftCell="BZ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748</v>
      </c>
      <c r="B3" s="7">
        <v>2</v>
      </c>
      <c r="C3" s="7" t="s">
        <v>2283</v>
      </c>
      <c r="D3" s="7" t="str">
        <f t="shared" ref="D3" si="0">IF(ISERROR(FIND("_",C3)),C3,LEFT(C3,LEN(C3)-LEN(RIGHT(C3,LEN(C3)-FIND("~",SUBSTITUTE(C3,"_","~",LEN(C3)-LEN(SUBSTITUTE(C3,"_",""))))))) &amp; TEXT(INT(RIGHT(C3,LEN(C3)-FIND("~",SUBSTITUTE(C3,"_","~",LEN(C3)-LEN(SUBSTITUTE(C3,"_","")))))), "0000") )</f>
        <v>BE_1_16-1_dk_0001</v>
      </c>
      <c r="E3" s="7" t="str">
        <f t="shared" ref="E3" si="1">TEXT(INT(RIGHT(C3,LEN(C3)-FIND("~",SUBSTITUTE(C3,"_","~",LEN(C3)-LEN(SUBSTITUTE(C3,"_","")))))), "0000")</f>
        <v>0001</v>
      </c>
      <c r="F3" s="7">
        <v>120411.383</v>
      </c>
      <c r="G3" s="14">
        <v>425804.84399999998</v>
      </c>
      <c r="H3" s="34" t="str">
        <f t="shared" ref="H3" si="2">IF(COUNTIF(C:C, "="&amp;C3)=1,"ja", "nee")</f>
        <v>ja</v>
      </c>
      <c r="I3" s="41" t="s">
        <v>2402</v>
      </c>
      <c r="J3" s="72" t="s">
        <v>2284</v>
      </c>
      <c r="K3" s="74">
        <v>10000</v>
      </c>
      <c r="L3" s="45">
        <v>1</v>
      </c>
      <c r="M3" s="49">
        <v>1</v>
      </c>
      <c r="N3" s="46">
        <f t="shared" ref="N3" si="3">INT(K3/L3*M3)</f>
        <v>10000</v>
      </c>
      <c r="O3" s="32" t="s">
        <v>12</v>
      </c>
      <c r="P3" s="37">
        <f t="shared" ref="P3" si="4">SQRT((F3-F4)^2+(G3-G4)^2)</f>
        <v>117.30265869109908</v>
      </c>
      <c r="Q3" s="6" t="s">
        <v>12</v>
      </c>
      <c r="R3" s="54" t="s">
        <v>12</v>
      </c>
      <c r="S3" s="54">
        <v>3.411</v>
      </c>
      <c r="T3" s="54">
        <v>3.6219999999999999</v>
      </c>
      <c r="U3" s="54">
        <v>3.819</v>
      </c>
      <c r="V3" s="7">
        <v>3.9809999999999999</v>
      </c>
      <c r="W3" s="7">
        <v>4.1520000000000001</v>
      </c>
      <c r="X3" s="7" t="s">
        <v>12</v>
      </c>
      <c r="Y3" s="7">
        <v>4.4690000000000003</v>
      </c>
      <c r="Z3" s="14" t="s">
        <v>12</v>
      </c>
      <c r="AA3" s="8">
        <f t="shared" ref="AA3" si="5">LOOKUP($K3,$Q$2:$Z$2,Q3:Z3)</f>
        <v>4.1520000000000001</v>
      </c>
      <c r="AB3" s="6">
        <f t="shared" ref="AB3" si="6">LOOKUP($K3,$Q$2:$Z$2,Q3:Z3)-LOOKUP(0.1*$K3,$Q$2:$Z$2,Q3:Z3)</f>
        <v>0.33300000000000018</v>
      </c>
      <c r="AC3" s="8">
        <f t="shared" ref="AC3" si="7">LOOKUP(10*$K3,$Q$2:$Z$2,Q3:Z3)-LOOKUP($K3,$Q$2:$Z$2,Q3:Z3)</f>
        <v>0.31700000000000017</v>
      </c>
      <c r="AD3" s="6" t="s">
        <v>12</v>
      </c>
      <c r="AE3" s="54" t="s">
        <v>12</v>
      </c>
      <c r="AF3" s="54">
        <v>0.1</v>
      </c>
      <c r="AG3" s="54">
        <v>0.1</v>
      </c>
      <c r="AH3" s="54">
        <v>0.1</v>
      </c>
      <c r="AI3" s="7">
        <v>0.1</v>
      </c>
      <c r="AJ3" s="7">
        <v>0.1</v>
      </c>
      <c r="AK3" s="7" t="s">
        <v>12</v>
      </c>
      <c r="AL3" s="7">
        <v>0.1</v>
      </c>
      <c r="AM3" s="14" t="s">
        <v>12</v>
      </c>
      <c r="AN3" s="8">
        <f t="shared" ref="AN3" si="8">LOOKUP($K3,$Q$2:$Z$2,AD3:AM3)</f>
        <v>0.1</v>
      </c>
      <c r="AO3" s="6">
        <f t="shared" ref="AO3" si="9">LOOKUP($K3,$Q$2:$Z$2,AD3:AM3)-LOOKUP(0.1*$K3,$Q$2:$Z$2,AD3:AM3)</f>
        <v>0</v>
      </c>
      <c r="AP3" s="8">
        <f t="shared" ref="AP3" si="10">LOOKUP(10*$K3,$Q$2:$Z$2,AD3:AM3)-LOOKUP($K3,$Q$2:$Z$2,AD3:AM3)</f>
        <v>0</v>
      </c>
      <c r="AQ3" s="6" t="s">
        <v>12</v>
      </c>
      <c r="AR3" s="54" t="s">
        <v>12</v>
      </c>
      <c r="AS3" s="54">
        <v>0.1</v>
      </c>
      <c r="AT3" s="54">
        <v>0.1</v>
      </c>
      <c r="AU3" s="54">
        <v>0.1</v>
      </c>
      <c r="AV3" s="7">
        <v>0.1</v>
      </c>
      <c r="AW3" s="7">
        <v>0.1</v>
      </c>
      <c r="AX3" s="7" t="s">
        <v>12</v>
      </c>
      <c r="AY3" s="7">
        <v>0.1</v>
      </c>
      <c r="AZ3" s="14" t="s">
        <v>12</v>
      </c>
      <c r="BA3" s="8">
        <f t="shared" ref="BA3" si="11">LOOKUP($K3,$Q$2:$Z$2,AQ3:AZ3)</f>
        <v>0.1</v>
      </c>
      <c r="BB3" s="6">
        <f t="shared" ref="BB3" si="12">LOOKUP($K3,$Q$2:$Z$2,AQ3:AZ3)-LOOKUP(0.1*$K3,$Q$2:$Z$2,AQ3:AZ3)</f>
        <v>0</v>
      </c>
      <c r="BC3" s="8">
        <f t="shared" ref="BC3" si="13">LOOKUP(10*$K3,$Q$2:$Z$2,AQ3:AZ3)-LOOKUP($K3,$Q$2:$Z$2,AQ3:AZ3)</f>
        <v>0</v>
      </c>
      <c r="BD3" s="6" t="s">
        <v>2403</v>
      </c>
      <c r="BE3" s="7" t="s">
        <v>12</v>
      </c>
      <c r="BF3" s="14" t="s">
        <v>12</v>
      </c>
      <c r="BG3" s="8" t="str">
        <f t="shared" ref="BG3" si="14">LOOKUP($N3,$BD$2:$BF$2,BD3:BF3)</f>
        <v>-</v>
      </c>
      <c r="BH3" s="6" t="e">
        <f t="shared" ref="BH3:BI3" si="15">BE3-BD3</f>
        <v>#VALUE!</v>
      </c>
      <c r="BI3" s="8" t="e">
        <f t="shared" si="15"/>
        <v>#VALUE!</v>
      </c>
      <c r="BJ3" s="6" t="s">
        <v>2403</v>
      </c>
      <c r="BK3" s="7" t="s">
        <v>12</v>
      </c>
      <c r="BL3" s="14" t="s">
        <v>12</v>
      </c>
      <c r="BM3" s="8" t="str">
        <f t="shared" ref="BM3" si="16">LOOKUP($N3,$BD$2:$BF$2,BJ3:BL3)</f>
        <v>-</v>
      </c>
      <c r="BN3" s="6" t="e">
        <f t="shared" ref="BN3:BO3" si="17">BK3-BJ3</f>
        <v>#VALUE!</v>
      </c>
      <c r="BO3" s="8" t="e">
        <f t="shared" si="17"/>
        <v>#VALUE!</v>
      </c>
      <c r="BP3">
        <f t="shared" ref="BP3:BP34" si="18">IF(AND(ISERROR(FIND("Fout",Q3)), ISERROR(FIND("Fout",AD3)), ISERROR(FIND("Fout",AQ3)), ISERROR(FIND( "Fout",BD3)), ISERROR(FIND( "Fout",BJ3))),0,1)</f>
        <v>0</v>
      </c>
      <c r="BQ3" s="93" t="e">
        <f t="shared" ref="BQ3:BQ34" si="19">IF(AB3=0, -1, BH3/AB3)</f>
        <v>#VALUE!</v>
      </c>
      <c r="BR3" s="93" t="e">
        <f t="shared" ref="BR3:BR34" si="20">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W34" si="21">BU3-BT3</f>
        <v>#N/A</v>
      </c>
      <c r="BX3" s="93" t="e">
        <f t="shared" ref="BX3:BX34" si="22">BV3-BU3</f>
        <v>#N/A</v>
      </c>
      <c r="BY3" s="94">
        <f t="shared" ref="BY3:BY34" si="23">IFERROR(ABS(1-BW3/AB3), 999)</f>
        <v>999</v>
      </c>
      <c r="BZ3" s="94">
        <f t="shared" ref="BZ3:BZ34" si="24">IFERROR(ABS(1-BX3/AC3), 999)</f>
        <v>999</v>
      </c>
      <c r="CA3" s="94" t="e">
        <f t="shared" ref="CA3:CA34" si="25">ABS(LOOKUP(0.1*$K3,$Q$2:$Z$2,Q3:Z3)-BT3)</f>
        <v>#N/A</v>
      </c>
      <c r="CB3" t="e">
        <f t="shared" ref="CB3:CB34" si="26">ABS(LOOKUP($K3,$Q$2:$Z$2,Q3:Z3)-BU3)</f>
        <v>#N/A</v>
      </c>
      <c r="CC3" s="58" t="e">
        <f t="shared" ref="CC3:CC34" si="27">ABS(LOOKUP(10*$K3,$Q$2:$Z$2,Q3:Z3)-BV3)</f>
        <v>#N/A</v>
      </c>
      <c r="CD3" s="95" t="e">
        <f t="shared" ref="CD3:CD34" si="28">OR(BY3&gt;0.1,BZ3&gt;0.1, CA3&gt;=0.15, CB3&gt;=0.15, CC3&gt;=0.15)</f>
        <v>#N/A</v>
      </c>
      <c r="CE3" s="96" t="b">
        <f t="shared" ref="CE3" si="29">AA3&lt;AVERAGE(AA:AA)+2*STDEV(AA:AA)</f>
        <v>1</v>
      </c>
      <c r="CF3" t="e">
        <f t="shared" ref="CF3" si="30">BG3&lt;AVERAGE(BG:BG)+2*STDEV(BG:BG)</f>
        <v>#DIV/0!</v>
      </c>
      <c r="CG3" t="e">
        <f t="shared" ref="CG3" si="31">BM3&lt;AVERAGE(BM:BM)+2*STDEV(BM:BM)</f>
        <v>#DIV/0!</v>
      </c>
      <c r="CH3" s="84" t="b">
        <f t="shared" ref="CH3:CH34" si="32">AN3&gt;0.25</f>
        <v>0</v>
      </c>
      <c r="CI3" t="str">
        <f t="shared" ref="CI3:CI34" si="33">IF(CH3,AN3,"")</f>
        <v/>
      </c>
      <c r="CJ3" t="b">
        <f t="shared" ref="CJ3" si="34">CI3&lt;AVERAGE(CI:CI)+3*STDEV(CI:CI)</f>
        <v>0</v>
      </c>
      <c r="CK3" t="b">
        <f t="shared" ref="CK3:CK34" si="35">AN3&lt;1.25</f>
        <v>1</v>
      </c>
      <c r="CL3" s="84" t="b">
        <f>BA3&gt;AVERAGE(BA:BA)-2*STDEV(BA:BA)</f>
        <v>1</v>
      </c>
      <c r="CM3">
        <f t="shared" ref="CM3:CM34" si="36">IF(CL3,BA3,"")</f>
        <v>0.1</v>
      </c>
      <c r="CN3" t="b">
        <f t="shared" ref="CN3" si="37">CM3&lt;AVERAGE(CM:CM)+3*STDEV(CM:CM)</f>
        <v>1</v>
      </c>
      <c r="CO3" s="84">
        <f t="shared" ref="CO3:CO34" si="38">IF(BA3=0, -1, AN3/(1.56*BA3^2))</f>
        <v>6.4102564102564097</v>
      </c>
      <c r="CP3" t="b">
        <f t="shared" ref="CP3:CP34" si="39">OR(CO3&gt;0.035, CO3&lt;0.065)</f>
        <v>1</v>
      </c>
      <c r="CQ3" s="96" t="str">
        <f t="shared" ref="CQ3:CQ34" si="40">IF(O3="-", "-", ABS(AA3-AA2)&lt;O3*$CR$1)</f>
        <v>-</v>
      </c>
      <c r="CR3" t="str">
        <f t="shared" ref="CR3:CR34" si="41">IF(O3="-","-",ABS(BG3-BG2)&lt;O3*$CS$1)</f>
        <v>-</v>
      </c>
      <c r="CS3" t="str">
        <f t="shared" ref="CS3:CS34" si="42">IF(O3="-","-",ABS(BM3-BM2)&lt;O3*$CT$1)</f>
        <v>-</v>
      </c>
      <c r="CT3" t="str">
        <f t="shared" ref="CT3:CT34" si="43">IF(O3="-","-",ABS(AN3-AN2)&lt;O3*$CU$1)</f>
        <v>-</v>
      </c>
      <c r="CU3" t="str">
        <f t="shared" ref="CU3:CU34" si="44">IF(O3="-","-",ABS(BA2-BA3)&lt;O3*$CV$1)</f>
        <v>-</v>
      </c>
      <c r="CV3" s="84" t="b">
        <f t="shared" ref="CV3:CV34" si="45">IF(P3="-","-",ABS(AA4-AA3)&lt;P3*$CR$1)</f>
        <v>1</v>
      </c>
      <c r="CW3" t="e">
        <f t="shared" ref="CW3:CW34" si="46">IF(P3="-","-",ABS(BG4-BG3)&lt;P3*$CS$1)</f>
        <v>#VALUE!</v>
      </c>
      <c r="CX3" t="e">
        <f t="shared" ref="CX3:CX34" si="47">IF(P3="-","-",ABS(BM4-BM3)&lt;P3*$CT$1)</f>
        <v>#VALUE!</v>
      </c>
      <c r="CY3" t="b">
        <f t="shared" ref="CY3:CY34" si="48">IF(P3="-","-",ABS(AN4-AN3)&lt;P3*$CU$1)</f>
        <v>1</v>
      </c>
      <c r="CZ3" t="b">
        <f t="shared" ref="CZ3:CZ34" si="49">IF(P3="-","-",ABS(BA3-BA4)&lt;P3*$CV$1)</f>
        <v>1</v>
      </c>
      <c r="DA3" s="84">
        <f t="shared" ref="DA3:DA34" si="50">IFERROR(IF(AND(CQ3:CU3),0,1), 0)+IFERROR(IF(AND(CV3:CZ3),0,1),0)</f>
        <v>0</v>
      </c>
      <c r="DB3" t="e">
        <f t="shared" ref="DB3:DB34" si="51">AND(DA3&gt;0,CD3)</f>
        <v>#N/A</v>
      </c>
    </row>
    <row r="4" spans="1:106">
      <c r="A4" s="9">
        <v>795</v>
      </c>
      <c r="B4" s="3">
        <v>2</v>
      </c>
      <c r="C4" s="3" t="s">
        <v>2293</v>
      </c>
      <c r="D4" s="3" t="str">
        <f t="shared" ref="D4:D35" si="52">IF(ISERROR(FIND("_",C4)),C4,LEFT(C4,LEN(C4)-LEN(RIGHT(C4,LEN(C4)-FIND("~",SUBSTITUTE(C4,"_","~",LEN(C4)-LEN(SUBSTITUTE(C4,"_",""))))))) &amp; TEXT(INT(RIGHT(C4,LEN(C4)-FIND("~",SUBSTITUTE(C4,"_","~",LEN(C4)-LEN(SUBSTITUTE(C4,"_","")))))), "0000") )</f>
        <v>BE_1_16-1_dk_0002</v>
      </c>
      <c r="E4" s="3" t="str">
        <f t="shared" ref="E4:E35" si="53">TEXT(INT(RIGHT(C4,LEN(C4)-FIND("~",SUBSTITUTE(C4,"_","~",LEN(C4)-LEN(SUBSTITUTE(C4,"_","")))))), "0000")</f>
        <v>0002</v>
      </c>
      <c r="F4" s="3">
        <v>120299.45299999999</v>
      </c>
      <c r="G4" s="15">
        <v>425769.75</v>
      </c>
      <c r="H4" s="35" t="str">
        <f t="shared" ref="H4:H35" si="54">IF(COUNTIF(C:C, "="&amp;C4)=1,"ja", "nee")</f>
        <v>ja</v>
      </c>
      <c r="I4" s="42" t="s">
        <v>2402</v>
      </c>
      <c r="J4" s="20" t="s">
        <v>2284</v>
      </c>
      <c r="K4" s="21">
        <v>10000</v>
      </c>
      <c r="L4" s="28">
        <f t="shared" ref="L4:L35" si="55">L3</f>
        <v>1</v>
      </c>
      <c r="M4" s="28">
        <f t="shared" ref="M4:M35" si="56">M3</f>
        <v>1</v>
      </c>
      <c r="N4" s="56">
        <f t="shared" ref="N4:N35" si="57">INT(K4/L4*M4)</f>
        <v>10000</v>
      </c>
      <c r="O4" s="33">
        <f t="shared" ref="O4:O35" si="58">SQRT((F3-F4)^2+(G3-G4)^2)</f>
        <v>117.30265869109908</v>
      </c>
      <c r="P4" s="37">
        <f t="shared" ref="P4:P35" si="59">SQRT((F4-F5)^2+(G4-G5)^2)</f>
        <v>91.130810975204767</v>
      </c>
      <c r="Q4" s="9" t="s">
        <v>12</v>
      </c>
      <c r="R4" s="55" t="s">
        <v>12</v>
      </c>
      <c r="S4" s="55">
        <v>3.383</v>
      </c>
      <c r="T4" s="55">
        <v>3.59</v>
      </c>
      <c r="U4" s="55">
        <v>3.7829999999999999</v>
      </c>
      <c r="V4" s="3">
        <v>3.9420000000000002</v>
      </c>
      <c r="W4" s="3">
        <v>4.109</v>
      </c>
      <c r="X4" s="3" t="s">
        <v>12</v>
      </c>
      <c r="Y4" s="3">
        <v>4.4249999999999998</v>
      </c>
      <c r="Z4" s="15" t="s">
        <v>12</v>
      </c>
      <c r="AA4" s="10">
        <f t="shared" ref="AA4:AA35" si="60">LOOKUP($K4,$Q$2:$Z$2,Q4:Z4)</f>
        <v>4.109</v>
      </c>
      <c r="AB4" s="9">
        <f t="shared" ref="AB4:AB35" si="61">LOOKUP($K4,$Q$2:$Z$2,Q4:Z4)-LOOKUP(0.1*$K4,$Q$2:$Z$2,Q4:Z4)</f>
        <v>0.32600000000000007</v>
      </c>
      <c r="AC4" s="10">
        <f t="shared" ref="AC4:AC35" si="62">LOOKUP(10*$K4,$Q$2:$Z$2,Q4:Z4)-LOOKUP($K4,$Q$2:$Z$2,Q4:Z4)</f>
        <v>0.31599999999999984</v>
      </c>
      <c r="AD4" s="9" t="s">
        <v>12</v>
      </c>
      <c r="AE4" s="55" t="s">
        <v>12</v>
      </c>
      <c r="AF4" s="55">
        <v>0.1</v>
      </c>
      <c r="AG4" s="55">
        <v>0.1</v>
      </c>
      <c r="AH4" s="55">
        <v>0.1</v>
      </c>
      <c r="AI4" s="3">
        <v>0.1</v>
      </c>
      <c r="AJ4" s="3">
        <v>0.1</v>
      </c>
      <c r="AK4" s="3" t="s">
        <v>12</v>
      </c>
      <c r="AL4" s="3">
        <v>0.1</v>
      </c>
      <c r="AM4" s="15" t="s">
        <v>12</v>
      </c>
      <c r="AN4" s="10">
        <f t="shared" ref="AN4:AN35" si="63">LOOKUP($K4,$Q$2:$Z$2,AD4:AM4)</f>
        <v>0.1</v>
      </c>
      <c r="AO4" s="9">
        <f t="shared" ref="AO4:AO35" si="64">LOOKUP($K4,$Q$2:$Z$2,AD4:AM4)-LOOKUP(0.1*$K4,$Q$2:$Z$2,AD4:AM4)</f>
        <v>0</v>
      </c>
      <c r="AP4" s="10">
        <f t="shared" ref="AP4:AP35" si="65">LOOKUP(10*$K4,$Q$2:$Z$2,AD4:AM4)-LOOKUP($K4,$Q$2:$Z$2,AD4:AM4)</f>
        <v>0</v>
      </c>
      <c r="AQ4" s="9" t="s">
        <v>12</v>
      </c>
      <c r="AR4" s="55" t="s">
        <v>12</v>
      </c>
      <c r="AS4" s="55">
        <v>0.1</v>
      </c>
      <c r="AT4" s="55">
        <v>0.1</v>
      </c>
      <c r="AU4" s="55">
        <v>0.1</v>
      </c>
      <c r="AV4" s="3">
        <v>0.1</v>
      </c>
      <c r="AW4" s="3">
        <v>0.1</v>
      </c>
      <c r="AX4" s="3" t="s">
        <v>12</v>
      </c>
      <c r="AY4" s="3">
        <v>0.1</v>
      </c>
      <c r="AZ4" s="15" t="s">
        <v>12</v>
      </c>
      <c r="BA4" s="10">
        <f t="shared" ref="BA4:BA35" si="66">LOOKUP($K4,$Q$2:$Z$2,AQ4:AZ4)</f>
        <v>0.1</v>
      </c>
      <c r="BB4" s="9">
        <f t="shared" ref="BB4:BB35" si="67">LOOKUP($K4,$Q$2:$Z$2,AQ4:AZ4)-LOOKUP(0.1*$K4,$Q$2:$Z$2,AQ4:AZ4)</f>
        <v>0</v>
      </c>
      <c r="BC4" s="10">
        <f t="shared" ref="BC4:BC35" si="68">LOOKUP(10*$K4,$Q$2:$Z$2,AQ4:AZ4)-LOOKUP($K4,$Q$2:$Z$2,AQ4:AZ4)</f>
        <v>0</v>
      </c>
      <c r="BD4" s="9" t="s">
        <v>2403</v>
      </c>
      <c r="BE4" s="3" t="s">
        <v>12</v>
      </c>
      <c r="BF4" s="15" t="s">
        <v>12</v>
      </c>
      <c r="BG4" s="15" t="str">
        <f t="shared" ref="BG4:BG35" si="69">LOOKUP($N4,$BD$2:$BF$2,BD4:BF4)</f>
        <v>-</v>
      </c>
      <c r="BH4" s="9" t="e">
        <f t="shared" ref="BH4:BH35" si="70">BE4-BD4</f>
        <v>#VALUE!</v>
      </c>
      <c r="BI4" s="10" t="e">
        <f t="shared" ref="BI4:BI35" si="71">BF4-BE4</f>
        <v>#VALUE!</v>
      </c>
      <c r="BJ4" s="9" t="s">
        <v>2403</v>
      </c>
      <c r="BK4" s="3" t="s">
        <v>12</v>
      </c>
      <c r="BL4" s="15" t="s">
        <v>12</v>
      </c>
      <c r="BM4" s="15" t="str">
        <f t="shared" ref="BM4:BM35" si="72">LOOKUP($N4,$BD$2:$BF$2,BJ4:BL4)</f>
        <v>-</v>
      </c>
      <c r="BN4" s="9" t="e">
        <f t="shared" ref="BN4:BN35" si="73">BK4-BJ4</f>
        <v>#VALUE!</v>
      </c>
      <c r="BO4" s="10" t="e">
        <f t="shared" ref="BO4:BO35" si="74">BL4-BK4</f>
        <v>#VALUE!</v>
      </c>
      <c r="BP4">
        <f t="shared" si="18"/>
        <v>0</v>
      </c>
      <c r="BQ4" s="93" t="e">
        <f t="shared" si="19"/>
        <v>#VALUE!</v>
      </c>
      <c r="BR4" s="93" t="e">
        <f t="shared" si="20"/>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21"/>
        <v>#N/A</v>
      </c>
      <c r="BX4" s="93" t="e">
        <f t="shared" si="22"/>
        <v>#N/A</v>
      </c>
      <c r="BY4" s="94">
        <f t="shared" si="23"/>
        <v>999</v>
      </c>
      <c r="BZ4" s="94">
        <f t="shared" si="24"/>
        <v>999</v>
      </c>
      <c r="CA4" s="94" t="e">
        <f t="shared" si="25"/>
        <v>#N/A</v>
      </c>
      <c r="CB4" t="e">
        <f t="shared" si="26"/>
        <v>#N/A</v>
      </c>
      <c r="CC4" s="58" t="e">
        <f t="shared" si="27"/>
        <v>#N/A</v>
      </c>
      <c r="CD4" s="95" t="e">
        <f t="shared" si="28"/>
        <v>#N/A</v>
      </c>
      <c r="CE4" s="96" t="b">
        <f t="shared" ref="CE4:CE35" si="75">AA4&lt;AVERAGE(AA:AA)+2*STDEV(AA:AA)</f>
        <v>1</v>
      </c>
      <c r="CF4" t="e">
        <f t="shared" ref="CF4:CF35" si="76">BG4&lt;AVERAGE(BG:BG)+2*STDEV(BG:BG)</f>
        <v>#DIV/0!</v>
      </c>
      <c r="CG4" t="e">
        <f t="shared" ref="CG4:CG35" si="77">BM4&lt;AVERAGE(BM:BM)+2*STDEV(BM:BM)</f>
        <v>#DIV/0!</v>
      </c>
      <c r="CH4" s="84" t="b">
        <f t="shared" si="32"/>
        <v>0</v>
      </c>
      <c r="CI4" t="str">
        <f t="shared" si="33"/>
        <v/>
      </c>
      <c r="CJ4" t="b">
        <f t="shared" ref="CJ4:CJ35" si="78">CI4&lt;AVERAGE(CI:CI)+3*STDEV(CI:CI)</f>
        <v>0</v>
      </c>
      <c r="CK4" t="b">
        <f t="shared" si="35"/>
        <v>1</v>
      </c>
      <c r="CL4" s="84" t="b">
        <f t="shared" ref="CL4:CL35" si="79">BA4&lt;AVERAGE(BA:BA)+2*STDEV(BA:BA)</f>
        <v>1</v>
      </c>
      <c r="CM4">
        <f t="shared" si="36"/>
        <v>0.1</v>
      </c>
      <c r="CN4" t="b">
        <f t="shared" ref="CN4:CN35" si="80">CM4&lt;AVERAGE(CM:CM)+3*STDEV(CM:CM)</f>
        <v>1</v>
      </c>
      <c r="CO4" s="84">
        <f t="shared" si="38"/>
        <v>6.4102564102564097</v>
      </c>
      <c r="CP4" t="b">
        <f t="shared" si="39"/>
        <v>1</v>
      </c>
      <c r="CQ4" s="96" t="b">
        <f t="shared" si="40"/>
        <v>1</v>
      </c>
      <c r="CR4" t="e">
        <f t="shared" si="41"/>
        <v>#VALUE!</v>
      </c>
      <c r="CS4" t="e">
        <f t="shared" si="42"/>
        <v>#VALUE!</v>
      </c>
      <c r="CT4" t="b">
        <f t="shared" si="43"/>
        <v>1</v>
      </c>
      <c r="CU4" t="b">
        <f t="shared" si="44"/>
        <v>1</v>
      </c>
      <c r="CV4" s="84" t="b">
        <f t="shared" si="45"/>
        <v>1</v>
      </c>
      <c r="CW4" t="e">
        <f t="shared" si="46"/>
        <v>#VALUE!</v>
      </c>
      <c r="CX4" t="e">
        <f t="shared" si="47"/>
        <v>#VALUE!</v>
      </c>
      <c r="CY4" t="b">
        <f t="shared" si="48"/>
        <v>1</v>
      </c>
      <c r="CZ4" t="b">
        <f t="shared" si="49"/>
        <v>1</v>
      </c>
      <c r="DA4" s="84">
        <f t="shared" si="50"/>
        <v>0</v>
      </c>
      <c r="DB4" t="e">
        <f t="shared" si="51"/>
        <v>#N/A</v>
      </c>
    </row>
    <row r="5" spans="1:106">
      <c r="A5" s="9">
        <v>806</v>
      </c>
      <c r="B5" s="3">
        <v>2</v>
      </c>
      <c r="C5" s="3" t="s">
        <v>2304</v>
      </c>
      <c r="D5" s="3" t="str">
        <f t="shared" si="52"/>
        <v>BE_1_16-1_dk_0003</v>
      </c>
      <c r="E5" s="3" t="str">
        <f t="shared" si="53"/>
        <v>0003</v>
      </c>
      <c r="F5" s="3">
        <v>120212.531</v>
      </c>
      <c r="G5" s="15">
        <v>425797.125</v>
      </c>
      <c r="H5" s="35" t="str">
        <f t="shared" si="54"/>
        <v>ja</v>
      </c>
      <c r="I5" s="42" t="s">
        <v>2402</v>
      </c>
      <c r="J5" s="20" t="s">
        <v>2284</v>
      </c>
      <c r="K5" s="21">
        <v>10000</v>
      </c>
      <c r="L5" s="28">
        <f t="shared" si="55"/>
        <v>1</v>
      </c>
      <c r="M5" s="28">
        <f t="shared" si="56"/>
        <v>1</v>
      </c>
      <c r="N5" s="56">
        <f t="shared" si="57"/>
        <v>10000</v>
      </c>
      <c r="O5" s="33">
        <f t="shared" si="58"/>
        <v>91.130810975204767</v>
      </c>
      <c r="P5" s="37">
        <f t="shared" si="59"/>
        <v>80.902626038962865</v>
      </c>
      <c r="Q5" s="9" t="s">
        <v>12</v>
      </c>
      <c r="R5" s="55" t="s">
        <v>12</v>
      </c>
      <c r="S5" s="55">
        <v>2.5750000000000002</v>
      </c>
      <c r="T5" s="55">
        <v>2.641</v>
      </c>
      <c r="U5" s="55">
        <v>3.0840000000000001</v>
      </c>
      <c r="V5" s="3">
        <v>3.7389999999999999</v>
      </c>
      <c r="W5" s="3">
        <v>4.093</v>
      </c>
      <c r="X5" s="3" t="s">
        <v>12</v>
      </c>
      <c r="Y5" s="3">
        <v>4.4130000000000003</v>
      </c>
      <c r="Z5" s="15" t="s">
        <v>12</v>
      </c>
      <c r="AA5" s="10">
        <f t="shared" si="60"/>
        <v>4.093</v>
      </c>
      <c r="AB5" s="9">
        <f t="shared" si="61"/>
        <v>1.0089999999999999</v>
      </c>
      <c r="AC5" s="10">
        <f t="shared" si="62"/>
        <v>0.32000000000000028</v>
      </c>
      <c r="AD5" s="9" t="s">
        <v>12</v>
      </c>
      <c r="AE5" s="55" t="s">
        <v>12</v>
      </c>
      <c r="AF5" s="55">
        <v>0.1</v>
      </c>
      <c r="AG5" s="55">
        <v>0.1</v>
      </c>
      <c r="AH5" s="55">
        <v>0.1</v>
      </c>
      <c r="AI5" s="3">
        <v>0.1</v>
      </c>
      <c r="AJ5" s="3">
        <v>0.1</v>
      </c>
      <c r="AK5" s="3" t="s">
        <v>12</v>
      </c>
      <c r="AL5" s="3">
        <v>0.1</v>
      </c>
      <c r="AM5" s="15" t="s">
        <v>12</v>
      </c>
      <c r="AN5" s="10">
        <f t="shared" si="63"/>
        <v>0.1</v>
      </c>
      <c r="AO5" s="9">
        <f t="shared" si="64"/>
        <v>0</v>
      </c>
      <c r="AP5" s="10">
        <f t="shared" si="65"/>
        <v>0</v>
      </c>
      <c r="AQ5" s="9" t="s">
        <v>12</v>
      </c>
      <c r="AR5" s="55" t="s">
        <v>12</v>
      </c>
      <c r="AS5" s="55">
        <v>0.1</v>
      </c>
      <c r="AT5" s="55">
        <v>0.1</v>
      </c>
      <c r="AU5" s="55">
        <v>0.1</v>
      </c>
      <c r="AV5" s="3">
        <v>0.1</v>
      </c>
      <c r="AW5" s="3">
        <v>0.1</v>
      </c>
      <c r="AX5" s="3" t="s">
        <v>12</v>
      </c>
      <c r="AY5" s="3">
        <v>0.1</v>
      </c>
      <c r="AZ5" s="15" t="s">
        <v>12</v>
      </c>
      <c r="BA5" s="10">
        <f t="shared" si="66"/>
        <v>0.1</v>
      </c>
      <c r="BB5" s="9">
        <f t="shared" si="67"/>
        <v>0</v>
      </c>
      <c r="BC5" s="10">
        <f t="shared" si="68"/>
        <v>0</v>
      </c>
      <c r="BD5" s="9" t="s">
        <v>2403</v>
      </c>
      <c r="BE5" s="3" t="s">
        <v>12</v>
      </c>
      <c r="BF5" s="15" t="s">
        <v>12</v>
      </c>
      <c r="BG5" s="15" t="str">
        <f t="shared" si="69"/>
        <v>-</v>
      </c>
      <c r="BH5" s="9" t="e">
        <f t="shared" si="70"/>
        <v>#VALUE!</v>
      </c>
      <c r="BI5" s="10" t="e">
        <f t="shared" si="71"/>
        <v>#VALUE!</v>
      </c>
      <c r="BJ5" s="9" t="s">
        <v>2403</v>
      </c>
      <c r="BK5" s="3" t="s">
        <v>12</v>
      </c>
      <c r="BL5" s="15" t="s">
        <v>12</v>
      </c>
      <c r="BM5" s="15" t="str">
        <f t="shared" si="72"/>
        <v>-</v>
      </c>
      <c r="BN5" s="9" t="e">
        <f t="shared" si="73"/>
        <v>#VALUE!</v>
      </c>
      <c r="BO5" s="10" t="e">
        <f t="shared" si="74"/>
        <v>#VALUE!</v>
      </c>
      <c r="BP5">
        <f t="shared" si="18"/>
        <v>0</v>
      </c>
      <c r="BQ5" s="93" t="e">
        <f t="shared" si="19"/>
        <v>#VALUE!</v>
      </c>
      <c r="BR5" s="93" t="e">
        <f t="shared" si="20"/>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21"/>
        <v>#N/A</v>
      </c>
      <c r="BX5" s="93" t="e">
        <f t="shared" si="22"/>
        <v>#N/A</v>
      </c>
      <c r="BY5" s="94">
        <f t="shared" si="23"/>
        <v>999</v>
      </c>
      <c r="BZ5" s="94">
        <f t="shared" si="24"/>
        <v>999</v>
      </c>
      <c r="CA5" s="94" t="e">
        <f t="shared" si="25"/>
        <v>#N/A</v>
      </c>
      <c r="CB5" t="e">
        <f t="shared" si="26"/>
        <v>#N/A</v>
      </c>
      <c r="CC5" s="58" t="e">
        <f t="shared" si="27"/>
        <v>#N/A</v>
      </c>
      <c r="CD5" s="95" t="e">
        <f t="shared" si="28"/>
        <v>#N/A</v>
      </c>
      <c r="CE5" s="96" t="b">
        <f t="shared" si="75"/>
        <v>1</v>
      </c>
      <c r="CF5" t="e">
        <f t="shared" si="76"/>
        <v>#DIV/0!</v>
      </c>
      <c r="CG5" t="e">
        <f t="shared" si="77"/>
        <v>#DIV/0!</v>
      </c>
      <c r="CH5" s="84" t="b">
        <f t="shared" si="32"/>
        <v>0</v>
      </c>
      <c r="CI5" t="str">
        <f t="shared" si="33"/>
        <v/>
      </c>
      <c r="CJ5" t="b">
        <f t="shared" si="78"/>
        <v>0</v>
      </c>
      <c r="CK5" t="b">
        <f t="shared" si="35"/>
        <v>1</v>
      </c>
      <c r="CL5" s="84" t="b">
        <f t="shared" si="79"/>
        <v>1</v>
      </c>
      <c r="CM5">
        <f t="shared" si="36"/>
        <v>0.1</v>
      </c>
      <c r="CN5" t="b">
        <f t="shared" si="80"/>
        <v>1</v>
      </c>
      <c r="CO5" s="84">
        <f t="shared" si="38"/>
        <v>6.4102564102564097</v>
      </c>
      <c r="CP5" t="b">
        <f t="shared" si="39"/>
        <v>1</v>
      </c>
      <c r="CQ5" s="96" t="b">
        <f t="shared" si="40"/>
        <v>1</v>
      </c>
      <c r="CR5" t="e">
        <f t="shared" si="41"/>
        <v>#VALUE!</v>
      </c>
      <c r="CS5" t="e">
        <f t="shared" si="42"/>
        <v>#VALUE!</v>
      </c>
      <c r="CT5" t="b">
        <f t="shared" si="43"/>
        <v>1</v>
      </c>
      <c r="CU5" t="b">
        <f t="shared" si="44"/>
        <v>1</v>
      </c>
      <c r="CV5" s="84" t="b">
        <f t="shared" si="45"/>
        <v>1</v>
      </c>
      <c r="CW5" t="e">
        <f t="shared" si="46"/>
        <v>#VALUE!</v>
      </c>
      <c r="CX5" t="e">
        <f t="shared" si="47"/>
        <v>#VALUE!</v>
      </c>
      <c r="CY5" t="b">
        <f t="shared" si="48"/>
        <v>1</v>
      </c>
      <c r="CZ5" t="b">
        <f t="shared" si="49"/>
        <v>1</v>
      </c>
      <c r="DA5" s="84">
        <f t="shared" si="50"/>
        <v>0</v>
      </c>
      <c r="DB5" t="e">
        <f t="shared" si="51"/>
        <v>#N/A</v>
      </c>
    </row>
    <row r="6" spans="1:106">
      <c r="A6" s="9">
        <v>817</v>
      </c>
      <c r="B6" s="3">
        <v>2</v>
      </c>
      <c r="C6" s="3" t="s">
        <v>2315</v>
      </c>
      <c r="D6" s="3" t="str">
        <f t="shared" si="52"/>
        <v>BE_1_16-1_dk_0004</v>
      </c>
      <c r="E6" s="3" t="str">
        <f t="shared" si="53"/>
        <v>0004</v>
      </c>
      <c r="F6" s="3">
        <v>120192.961</v>
      </c>
      <c r="G6" s="15">
        <v>425875.625</v>
      </c>
      <c r="H6" s="35" t="str">
        <f t="shared" si="54"/>
        <v>ja</v>
      </c>
      <c r="I6" s="42" t="s">
        <v>2402</v>
      </c>
      <c r="J6" s="20" t="s">
        <v>2284</v>
      </c>
      <c r="K6" s="21">
        <v>10000</v>
      </c>
      <c r="L6" s="28">
        <f t="shared" si="55"/>
        <v>1</v>
      </c>
      <c r="M6" s="28">
        <f t="shared" si="56"/>
        <v>1</v>
      </c>
      <c r="N6" s="56">
        <f t="shared" si="57"/>
        <v>10000</v>
      </c>
      <c r="O6" s="33">
        <f t="shared" si="58"/>
        <v>80.902626038962865</v>
      </c>
      <c r="P6" s="37">
        <f t="shared" si="59"/>
        <v>88.507823529898218</v>
      </c>
      <c r="Q6" s="9" t="s">
        <v>12</v>
      </c>
      <c r="R6" s="55" t="s">
        <v>12</v>
      </c>
      <c r="S6" s="55">
        <v>3.3780000000000001</v>
      </c>
      <c r="T6" s="55">
        <v>3.585</v>
      </c>
      <c r="U6" s="55">
        <v>3.786</v>
      </c>
      <c r="V6" s="3">
        <v>3.9460000000000002</v>
      </c>
      <c r="W6" s="3">
        <v>4.1120000000000001</v>
      </c>
      <c r="X6" s="3" t="s">
        <v>12</v>
      </c>
      <c r="Y6" s="3">
        <v>4.4139999999999997</v>
      </c>
      <c r="Z6" s="15" t="s">
        <v>12</v>
      </c>
      <c r="AA6" s="10">
        <f t="shared" si="60"/>
        <v>4.1120000000000001</v>
      </c>
      <c r="AB6" s="9">
        <f t="shared" si="61"/>
        <v>0.32600000000000007</v>
      </c>
      <c r="AC6" s="10">
        <f t="shared" si="62"/>
        <v>0.3019999999999996</v>
      </c>
      <c r="AD6" s="9" t="s">
        <v>12</v>
      </c>
      <c r="AE6" s="55" t="s">
        <v>12</v>
      </c>
      <c r="AF6" s="55">
        <v>0.1</v>
      </c>
      <c r="AG6" s="55">
        <v>0.1</v>
      </c>
      <c r="AH6" s="55">
        <v>0.1</v>
      </c>
      <c r="AI6" s="3">
        <v>0.1</v>
      </c>
      <c r="AJ6" s="3">
        <v>0.1</v>
      </c>
      <c r="AK6" s="3" t="s">
        <v>12</v>
      </c>
      <c r="AL6" s="3">
        <v>0.1</v>
      </c>
      <c r="AM6" s="15" t="s">
        <v>12</v>
      </c>
      <c r="AN6" s="10">
        <f t="shared" si="63"/>
        <v>0.1</v>
      </c>
      <c r="AO6" s="9">
        <f t="shared" si="64"/>
        <v>0</v>
      </c>
      <c r="AP6" s="10">
        <f t="shared" si="65"/>
        <v>0</v>
      </c>
      <c r="AQ6" s="9" t="s">
        <v>12</v>
      </c>
      <c r="AR6" s="55" t="s">
        <v>12</v>
      </c>
      <c r="AS6" s="55">
        <v>0.1</v>
      </c>
      <c r="AT6" s="55">
        <v>0.1</v>
      </c>
      <c r="AU6" s="55">
        <v>0.1</v>
      </c>
      <c r="AV6" s="3">
        <v>0.1</v>
      </c>
      <c r="AW6" s="3">
        <v>0.1</v>
      </c>
      <c r="AX6" s="3" t="s">
        <v>12</v>
      </c>
      <c r="AY6" s="3">
        <v>0.1</v>
      </c>
      <c r="AZ6" s="15" t="s">
        <v>12</v>
      </c>
      <c r="BA6" s="10">
        <f t="shared" si="66"/>
        <v>0.1</v>
      </c>
      <c r="BB6" s="9">
        <f t="shared" si="67"/>
        <v>0</v>
      </c>
      <c r="BC6" s="10">
        <f t="shared" si="68"/>
        <v>0</v>
      </c>
      <c r="BD6" s="9" t="s">
        <v>2403</v>
      </c>
      <c r="BE6" s="3" t="s">
        <v>12</v>
      </c>
      <c r="BF6" s="15" t="s">
        <v>12</v>
      </c>
      <c r="BG6" s="15" t="str">
        <f t="shared" si="69"/>
        <v>-</v>
      </c>
      <c r="BH6" s="9" t="e">
        <f t="shared" si="70"/>
        <v>#VALUE!</v>
      </c>
      <c r="BI6" s="10" t="e">
        <f t="shared" si="71"/>
        <v>#VALUE!</v>
      </c>
      <c r="BJ6" s="9" t="s">
        <v>2403</v>
      </c>
      <c r="BK6" s="3" t="s">
        <v>12</v>
      </c>
      <c r="BL6" s="15" t="s">
        <v>12</v>
      </c>
      <c r="BM6" s="15" t="str">
        <f t="shared" si="72"/>
        <v>-</v>
      </c>
      <c r="BN6" s="9" t="e">
        <f t="shared" si="73"/>
        <v>#VALUE!</v>
      </c>
      <c r="BO6" s="10" t="e">
        <f t="shared" si="74"/>
        <v>#VALUE!</v>
      </c>
      <c r="BP6">
        <f t="shared" si="18"/>
        <v>0</v>
      </c>
      <c r="BQ6" s="93" t="e">
        <f t="shared" si="19"/>
        <v>#VALUE!</v>
      </c>
      <c r="BR6" s="93" t="e">
        <f t="shared" si="20"/>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21"/>
        <v>#N/A</v>
      </c>
      <c r="BX6" s="93" t="e">
        <f t="shared" si="22"/>
        <v>#N/A</v>
      </c>
      <c r="BY6" s="94">
        <f t="shared" si="23"/>
        <v>999</v>
      </c>
      <c r="BZ6" s="94">
        <f t="shared" si="24"/>
        <v>999</v>
      </c>
      <c r="CA6" s="94" t="e">
        <f t="shared" si="25"/>
        <v>#N/A</v>
      </c>
      <c r="CB6" t="e">
        <f t="shared" si="26"/>
        <v>#N/A</v>
      </c>
      <c r="CC6" s="58" t="e">
        <f t="shared" si="27"/>
        <v>#N/A</v>
      </c>
      <c r="CD6" s="95" t="e">
        <f t="shared" si="28"/>
        <v>#N/A</v>
      </c>
      <c r="CE6" s="96" t="b">
        <f t="shared" si="75"/>
        <v>1</v>
      </c>
      <c r="CF6" t="e">
        <f t="shared" si="76"/>
        <v>#DIV/0!</v>
      </c>
      <c r="CG6" t="e">
        <f t="shared" si="77"/>
        <v>#DIV/0!</v>
      </c>
      <c r="CH6" s="84" t="b">
        <f t="shared" si="32"/>
        <v>0</v>
      </c>
      <c r="CI6" t="str">
        <f t="shared" si="33"/>
        <v/>
      </c>
      <c r="CJ6" t="b">
        <f t="shared" si="78"/>
        <v>0</v>
      </c>
      <c r="CK6" t="b">
        <f t="shared" si="35"/>
        <v>1</v>
      </c>
      <c r="CL6" s="84" t="b">
        <f t="shared" si="79"/>
        <v>1</v>
      </c>
      <c r="CM6">
        <f t="shared" si="36"/>
        <v>0.1</v>
      </c>
      <c r="CN6" t="b">
        <f t="shared" si="80"/>
        <v>1</v>
      </c>
      <c r="CO6" s="84">
        <f t="shared" si="38"/>
        <v>6.4102564102564097</v>
      </c>
      <c r="CP6" t="b">
        <f t="shared" si="39"/>
        <v>1</v>
      </c>
      <c r="CQ6" s="96" t="b">
        <f t="shared" si="40"/>
        <v>1</v>
      </c>
      <c r="CR6" t="e">
        <f t="shared" si="41"/>
        <v>#VALUE!</v>
      </c>
      <c r="CS6" t="e">
        <f t="shared" si="42"/>
        <v>#VALUE!</v>
      </c>
      <c r="CT6" t="b">
        <f t="shared" si="43"/>
        <v>1</v>
      </c>
      <c r="CU6" t="b">
        <f t="shared" si="44"/>
        <v>1</v>
      </c>
      <c r="CV6" s="84" t="b">
        <f t="shared" si="45"/>
        <v>1</v>
      </c>
      <c r="CW6" t="e">
        <f t="shared" si="46"/>
        <v>#VALUE!</v>
      </c>
      <c r="CX6" t="e">
        <f t="shared" si="47"/>
        <v>#VALUE!</v>
      </c>
      <c r="CY6" t="b">
        <f t="shared" si="48"/>
        <v>1</v>
      </c>
      <c r="CZ6" t="b">
        <f t="shared" si="49"/>
        <v>1</v>
      </c>
      <c r="DA6" s="84">
        <f t="shared" si="50"/>
        <v>0</v>
      </c>
      <c r="DB6" t="e">
        <f t="shared" si="51"/>
        <v>#N/A</v>
      </c>
    </row>
    <row r="7" spans="1:106">
      <c r="A7" s="9">
        <v>828</v>
      </c>
      <c r="B7" s="3">
        <v>2</v>
      </c>
      <c r="C7" s="3" t="s">
        <v>2326</v>
      </c>
      <c r="D7" s="3" t="str">
        <f t="shared" si="52"/>
        <v>BE_1_16-1_dk_0005</v>
      </c>
      <c r="E7" s="3" t="str">
        <f t="shared" si="53"/>
        <v>0005</v>
      </c>
      <c r="F7" s="3">
        <v>120172.56200000001</v>
      </c>
      <c r="G7" s="15">
        <v>425961.75</v>
      </c>
      <c r="H7" s="35" t="str">
        <f t="shared" si="54"/>
        <v>ja</v>
      </c>
      <c r="I7" s="42" t="s">
        <v>2402</v>
      </c>
      <c r="J7" s="20" t="s">
        <v>2284</v>
      </c>
      <c r="K7" s="21">
        <v>10000</v>
      </c>
      <c r="L7" s="28">
        <f t="shared" si="55"/>
        <v>1</v>
      </c>
      <c r="M7" s="28">
        <f t="shared" si="56"/>
        <v>1</v>
      </c>
      <c r="N7" s="56">
        <f t="shared" si="57"/>
        <v>10000</v>
      </c>
      <c r="O7" s="33">
        <f t="shared" si="58"/>
        <v>88.507823529898218</v>
      </c>
      <c r="P7" s="37">
        <f t="shared" si="59"/>
        <v>121.50066691587017</v>
      </c>
      <c r="Q7" s="9" t="s">
        <v>12</v>
      </c>
      <c r="R7" s="55" t="s">
        <v>12</v>
      </c>
      <c r="S7" s="55">
        <v>3.3809999999999998</v>
      </c>
      <c r="T7" s="55">
        <v>3.589</v>
      </c>
      <c r="U7" s="55">
        <v>3.7839999999999998</v>
      </c>
      <c r="V7" s="3">
        <v>3.9380000000000002</v>
      </c>
      <c r="W7" s="3">
        <v>4.1029999999999998</v>
      </c>
      <c r="X7" s="3" t="s">
        <v>12</v>
      </c>
      <c r="Y7" s="3">
        <v>4.415</v>
      </c>
      <c r="Z7" s="15" t="s">
        <v>12</v>
      </c>
      <c r="AA7" s="10">
        <f t="shared" si="60"/>
        <v>4.1029999999999998</v>
      </c>
      <c r="AB7" s="9">
        <f t="shared" si="61"/>
        <v>0.31899999999999995</v>
      </c>
      <c r="AC7" s="10">
        <f t="shared" si="62"/>
        <v>0.31200000000000028</v>
      </c>
      <c r="AD7" s="9" t="s">
        <v>12</v>
      </c>
      <c r="AE7" s="55" t="s">
        <v>12</v>
      </c>
      <c r="AF7" s="55">
        <v>0.1</v>
      </c>
      <c r="AG7" s="55">
        <v>0.1</v>
      </c>
      <c r="AH7" s="55">
        <v>0.1</v>
      </c>
      <c r="AI7" s="3">
        <v>0.1</v>
      </c>
      <c r="AJ7" s="3">
        <v>0.1</v>
      </c>
      <c r="AK7" s="3" t="s">
        <v>12</v>
      </c>
      <c r="AL7" s="3">
        <v>0.1</v>
      </c>
      <c r="AM7" s="15" t="s">
        <v>12</v>
      </c>
      <c r="AN7" s="10">
        <f t="shared" si="63"/>
        <v>0.1</v>
      </c>
      <c r="AO7" s="9">
        <f t="shared" si="64"/>
        <v>0</v>
      </c>
      <c r="AP7" s="10">
        <f t="shared" si="65"/>
        <v>0</v>
      </c>
      <c r="AQ7" s="9" t="s">
        <v>12</v>
      </c>
      <c r="AR7" s="55" t="s">
        <v>12</v>
      </c>
      <c r="AS7" s="55">
        <v>0.1</v>
      </c>
      <c r="AT7" s="55">
        <v>0.1</v>
      </c>
      <c r="AU7" s="55">
        <v>0.1</v>
      </c>
      <c r="AV7" s="3">
        <v>0.1</v>
      </c>
      <c r="AW7" s="3">
        <v>0.1</v>
      </c>
      <c r="AX7" s="3" t="s">
        <v>12</v>
      </c>
      <c r="AY7" s="3">
        <v>0.1</v>
      </c>
      <c r="AZ7" s="15" t="s">
        <v>12</v>
      </c>
      <c r="BA7" s="10">
        <f t="shared" si="66"/>
        <v>0.1</v>
      </c>
      <c r="BB7" s="9">
        <f t="shared" si="67"/>
        <v>0</v>
      </c>
      <c r="BC7" s="10">
        <f t="shared" si="68"/>
        <v>0</v>
      </c>
      <c r="BD7" s="9" t="s">
        <v>2403</v>
      </c>
      <c r="BE7" s="3" t="s">
        <v>12</v>
      </c>
      <c r="BF7" s="15" t="s">
        <v>12</v>
      </c>
      <c r="BG7" s="15" t="str">
        <f t="shared" si="69"/>
        <v>-</v>
      </c>
      <c r="BH7" s="9" t="e">
        <f t="shared" si="70"/>
        <v>#VALUE!</v>
      </c>
      <c r="BI7" s="10" t="e">
        <f t="shared" si="71"/>
        <v>#VALUE!</v>
      </c>
      <c r="BJ7" s="9" t="s">
        <v>2403</v>
      </c>
      <c r="BK7" s="3" t="s">
        <v>12</v>
      </c>
      <c r="BL7" s="15" t="s">
        <v>12</v>
      </c>
      <c r="BM7" s="15" t="str">
        <f t="shared" si="72"/>
        <v>-</v>
      </c>
      <c r="BN7" s="9" t="e">
        <f t="shared" si="73"/>
        <v>#VALUE!</v>
      </c>
      <c r="BO7" s="10" t="e">
        <f t="shared" si="74"/>
        <v>#VALUE!</v>
      </c>
      <c r="BP7">
        <f t="shared" si="18"/>
        <v>0</v>
      </c>
      <c r="BQ7" s="93" t="e">
        <f t="shared" si="19"/>
        <v>#VALUE!</v>
      </c>
      <c r="BR7" s="93" t="e">
        <f t="shared" si="20"/>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21"/>
        <v>#N/A</v>
      </c>
      <c r="BX7" s="93" t="e">
        <f t="shared" si="22"/>
        <v>#N/A</v>
      </c>
      <c r="BY7" s="94">
        <f t="shared" si="23"/>
        <v>999</v>
      </c>
      <c r="BZ7" s="94">
        <f t="shared" si="24"/>
        <v>999</v>
      </c>
      <c r="CA7" s="94" t="e">
        <f t="shared" si="25"/>
        <v>#N/A</v>
      </c>
      <c r="CB7" t="e">
        <f t="shared" si="26"/>
        <v>#N/A</v>
      </c>
      <c r="CC7" s="58" t="e">
        <f t="shared" si="27"/>
        <v>#N/A</v>
      </c>
      <c r="CD7" s="95" t="e">
        <f t="shared" si="28"/>
        <v>#N/A</v>
      </c>
      <c r="CE7" s="96" t="b">
        <f t="shared" si="75"/>
        <v>1</v>
      </c>
      <c r="CF7" t="e">
        <f t="shared" si="76"/>
        <v>#DIV/0!</v>
      </c>
      <c r="CG7" t="e">
        <f t="shared" si="77"/>
        <v>#DIV/0!</v>
      </c>
      <c r="CH7" s="84" t="b">
        <f t="shared" si="32"/>
        <v>0</v>
      </c>
      <c r="CI7" t="str">
        <f t="shared" si="33"/>
        <v/>
      </c>
      <c r="CJ7" t="b">
        <f t="shared" si="78"/>
        <v>0</v>
      </c>
      <c r="CK7" t="b">
        <f t="shared" si="35"/>
        <v>1</v>
      </c>
      <c r="CL7" s="84" t="b">
        <f t="shared" si="79"/>
        <v>1</v>
      </c>
      <c r="CM7">
        <f t="shared" si="36"/>
        <v>0.1</v>
      </c>
      <c r="CN7" t="b">
        <f t="shared" si="80"/>
        <v>1</v>
      </c>
      <c r="CO7" s="84">
        <f t="shared" si="38"/>
        <v>6.4102564102564097</v>
      </c>
      <c r="CP7" t="b">
        <f t="shared" si="39"/>
        <v>1</v>
      </c>
      <c r="CQ7" s="96" t="b">
        <f t="shared" si="40"/>
        <v>1</v>
      </c>
      <c r="CR7" t="e">
        <f t="shared" si="41"/>
        <v>#VALUE!</v>
      </c>
      <c r="CS7" t="e">
        <f t="shared" si="42"/>
        <v>#VALUE!</v>
      </c>
      <c r="CT7" t="b">
        <f t="shared" si="43"/>
        <v>1</v>
      </c>
      <c r="CU7" t="b">
        <f t="shared" si="44"/>
        <v>1</v>
      </c>
      <c r="CV7" s="84" t="b">
        <f t="shared" si="45"/>
        <v>1</v>
      </c>
      <c r="CW7" t="e">
        <f t="shared" si="46"/>
        <v>#VALUE!</v>
      </c>
      <c r="CX7" t="e">
        <f t="shared" si="47"/>
        <v>#VALUE!</v>
      </c>
      <c r="CY7" t="b">
        <f t="shared" si="48"/>
        <v>1</v>
      </c>
      <c r="CZ7" t="b">
        <f t="shared" si="49"/>
        <v>1</v>
      </c>
      <c r="DA7" s="84">
        <f t="shared" si="50"/>
        <v>0</v>
      </c>
      <c r="DB7" t="e">
        <f t="shared" si="51"/>
        <v>#N/A</v>
      </c>
    </row>
    <row r="8" spans="1:106">
      <c r="A8" s="9">
        <v>839</v>
      </c>
      <c r="B8" s="3">
        <v>2</v>
      </c>
      <c r="C8" s="3" t="s">
        <v>2335</v>
      </c>
      <c r="D8" s="3" t="str">
        <f t="shared" si="52"/>
        <v>BE_1_16-1_dk_0006</v>
      </c>
      <c r="E8" s="3" t="str">
        <f t="shared" si="53"/>
        <v>0006</v>
      </c>
      <c r="F8" s="3">
        <v>120057.67200000001</v>
      </c>
      <c r="G8" s="15">
        <v>426001.28100000002</v>
      </c>
      <c r="H8" s="35" t="str">
        <f t="shared" si="54"/>
        <v>ja</v>
      </c>
      <c r="I8" s="42" t="s">
        <v>2402</v>
      </c>
      <c r="J8" s="20" t="s">
        <v>2284</v>
      </c>
      <c r="K8" s="21">
        <v>10000</v>
      </c>
      <c r="L8" s="28">
        <f t="shared" si="55"/>
        <v>1</v>
      </c>
      <c r="M8" s="28">
        <f t="shared" si="56"/>
        <v>1</v>
      </c>
      <c r="N8" s="56">
        <f t="shared" si="57"/>
        <v>10000</v>
      </c>
      <c r="O8" s="33">
        <f t="shared" si="58"/>
        <v>121.50066691587017</v>
      </c>
      <c r="P8" s="37">
        <f t="shared" si="59"/>
        <v>102.06353872957303</v>
      </c>
      <c r="Q8" s="9" t="s">
        <v>12</v>
      </c>
      <c r="R8" s="55" t="s">
        <v>12</v>
      </c>
      <c r="S8" s="55">
        <v>3.38</v>
      </c>
      <c r="T8" s="55">
        <v>3.585</v>
      </c>
      <c r="U8" s="55">
        <v>3.7709999999999999</v>
      </c>
      <c r="V8" s="3">
        <v>3.887</v>
      </c>
      <c r="W8" s="3">
        <v>4.03</v>
      </c>
      <c r="X8" s="3" t="s">
        <v>12</v>
      </c>
      <c r="Y8" s="3">
        <v>4.3869999999999996</v>
      </c>
      <c r="Z8" s="15" t="s">
        <v>12</v>
      </c>
      <c r="AA8" s="10">
        <f t="shared" si="60"/>
        <v>4.03</v>
      </c>
      <c r="AB8" s="9">
        <f t="shared" si="61"/>
        <v>0.25900000000000034</v>
      </c>
      <c r="AC8" s="10">
        <f t="shared" si="62"/>
        <v>0.35699999999999932</v>
      </c>
      <c r="AD8" s="9" t="s">
        <v>12</v>
      </c>
      <c r="AE8" s="55" t="s">
        <v>12</v>
      </c>
      <c r="AF8" s="55">
        <v>0.1</v>
      </c>
      <c r="AG8" s="55">
        <v>0.1</v>
      </c>
      <c r="AH8" s="55">
        <v>0.1</v>
      </c>
      <c r="AI8" s="3">
        <v>0.1</v>
      </c>
      <c r="AJ8" s="3">
        <v>0.1</v>
      </c>
      <c r="AK8" s="3" t="s">
        <v>12</v>
      </c>
      <c r="AL8" s="3">
        <v>0.1</v>
      </c>
      <c r="AM8" s="15" t="s">
        <v>12</v>
      </c>
      <c r="AN8" s="10">
        <f t="shared" si="63"/>
        <v>0.1</v>
      </c>
      <c r="AO8" s="9">
        <f t="shared" si="64"/>
        <v>0</v>
      </c>
      <c r="AP8" s="10">
        <f t="shared" si="65"/>
        <v>0</v>
      </c>
      <c r="AQ8" s="9" t="s">
        <v>12</v>
      </c>
      <c r="AR8" s="55" t="s">
        <v>12</v>
      </c>
      <c r="AS8" s="55">
        <v>0.1</v>
      </c>
      <c r="AT8" s="55">
        <v>0.1</v>
      </c>
      <c r="AU8" s="55">
        <v>0.1</v>
      </c>
      <c r="AV8" s="3">
        <v>0.1</v>
      </c>
      <c r="AW8" s="3">
        <v>0.1</v>
      </c>
      <c r="AX8" s="3" t="s">
        <v>12</v>
      </c>
      <c r="AY8" s="3">
        <v>0.1</v>
      </c>
      <c r="AZ8" s="15" t="s">
        <v>12</v>
      </c>
      <c r="BA8" s="10">
        <f t="shared" si="66"/>
        <v>0.1</v>
      </c>
      <c r="BB8" s="9">
        <f t="shared" si="67"/>
        <v>0</v>
      </c>
      <c r="BC8" s="10">
        <f t="shared" si="68"/>
        <v>0</v>
      </c>
      <c r="BD8" s="9" t="s">
        <v>2403</v>
      </c>
      <c r="BE8" s="3" t="s">
        <v>12</v>
      </c>
      <c r="BF8" s="15" t="s">
        <v>12</v>
      </c>
      <c r="BG8" s="15" t="str">
        <f t="shared" si="69"/>
        <v>-</v>
      </c>
      <c r="BH8" s="9" t="e">
        <f t="shared" si="70"/>
        <v>#VALUE!</v>
      </c>
      <c r="BI8" s="10" t="e">
        <f t="shared" si="71"/>
        <v>#VALUE!</v>
      </c>
      <c r="BJ8" s="9" t="s">
        <v>2403</v>
      </c>
      <c r="BK8" s="3" t="s">
        <v>12</v>
      </c>
      <c r="BL8" s="15" t="s">
        <v>12</v>
      </c>
      <c r="BM8" s="15" t="str">
        <f t="shared" si="72"/>
        <v>-</v>
      </c>
      <c r="BN8" s="9" t="e">
        <f t="shared" si="73"/>
        <v>#VALUE!</v>
      </c>
      <c r="BO8" s="10" t="e">
        <f t="shared" si="74"/>
        <v>#VALUE!</v>
      </c>
      <c r="BP8">
        <f t="shared" si="18"/>
        <v>0</v>
      </c>
      <c r="BQ8" s="93" t="e">
        <f t="shared" si="19"/>
        <v>#VALUE!</v>
      </c>
      <c r="BR8" s="93" t="e">
        <f t="shared" si="20"/>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21"/>
        <v>#N/A</v>
      </c>
      <c r="BX8" s="93" t="e">
        <f t="shared" si="22"/>
        <v>#N/A</v>
      </c>
      <c r="BY8" s="94">
        <f t="shared" si="23"/>
        <v>999</v>
      </c>
      <c r="BZ8" s="94">
        <f t="shared" si="24"/>
        <v>999</v>
      </c>
      <c r="CA8" s="94" t="e">
        <f t="shared" si="25"/>
        <v>#N/A</v>
      </c>
      <c r="CB8" t="e">
        <f t="shared" si="26"/>
        <v>#N/A</v>
      </c>
      <c r="CC8" s="58" t="e">
        <f t="shared" si="27"/>
        <v>#N/A</v>
      </c>
      <c r="CD8" s="95" t="e">
        <f t="shared" si="28"/>
        <v>#N/A</v>
      </c>
      <c r="CE8" s="96" t="b">
        <f t="shared" si="75"/>
        <v>1</v>
      </c>
      <c r="CF8" t="e">
        <f t="shared" si="76"/>
        <v>#DIV/0!</v>
      </c>
      <c r="CG8" t="e">
        <f t="shared" si="77"/>
        <v>#DIV/0!</v>
      </c>
      <c r="CH8" s="84" t="b">
        <f t="shared" si="32"/>
        <v>0</v>
      </c>
      <c r="CI8" t="str">
        <f t="shared" si="33"/>
        <v/>
      </c>
      <c r="CJ8" t="b">
        <f t="shared" si="78"/>
        <v>0</v>
      </c>
      <c r="CK8" t="b">
        <f t="shared" si="35"/>
        <v>1</v>
      </c>
      <c r="CL8" s="84" t="b">
        <f t="shared" si="79"/>
        <v>1</v>
      </c>
      <c r="CM8">
        <f t="shared" si="36"/>
        <v>0.1</v>
      </c>
      <c r="CN8" t="b">
        <f t="shared" si="80"/>
        <v>1</v>
      </c>
      <c r="CO8" s="84">
        <f t="shared" si="38"/>
        <v>6.4102564102564097</v>
      </c>
      <c r="CP8" t="b">
        <f t="shared" si="39"/>
        <v>1</v>
      </c>
      <c r="CQ8" s="96" t="b">
        <f t="shared" si="40"/>
        <v>1</v>
      </c>
      <c r="CR8" t="e">
        <f t="shared" si="41"/>
        <v>#VALUE!</v>
      </c>
      <c r="CS8" t="e">
        <f t="shared" si="42"/>
        <v>#VALUE!</v>
      </c>
      <c r="CT8" t="b">
        <f t="shared" si="43"/>
        <v>1</v>
      </c>
      <c r="CU8" t="b">
        <f t="shared" si="44"/>
        <v>1</v>
      </c>
      <c r="CV8" s="84" t="b">
        <f t="shared" si="45"/>
        <v>0</v>
      </c>
      <c r="CW8" t="e">
        <f t="shared" si="46"/>
        <v>#VALUE!</v>
      </c>
      <c r="CX8" t="e">
        <f t="shared" si="47"/>
        <v>#VALUE!</v>
      </c>
      <c r="CY8" t="b">
        <f t="shared" si="48"/>
        <v>1</v>
      </c>
      <c r="CZ8" t="b">
        <f t="shared" si="49"/>
        <v>1</v>
      </c>
      <c r="DA8" s="84">
        <f t="shared" si="50"/>
        <v>0</v>
      </c>
      <c r="DB8" t="e">
        <f t="shared" si="51"/>
        <v>#N/A</v>
      </c>
    </row>
    <row r="9" spans="1:106">
      <c r="A9" s="9">
        <v>849</v>
      </c>
      <c r="B9" s="3">
        <v>2</v>
      </c>
      <c r="C9" s="3" t="s">
        <v>2336</v>
      </c>
      <c r="D9" s="3" t="str">
        <f t="shared" si="52"/>
        <v>BE_1_16-1_dk_0007</v>
      </c>
      <c r="E9" s="3" t="str">
        <f t="shared" si="53"/>
        <v>0007</v>
      </c>
      <c r="F9" s="3">
        <v>119957.109</v>
      </c>
      <c r="G9" s="15">
        <v>425983.84399999998</v>
      </c>
      <c r="H9" s="35" t="str">
        <f t="shared" si="54"/>
        <v>ja</v>
      </c>
      <c r="I9" s="42" t="s">
        <v>2402</v>
      </c>
      <c r="J9" s="20" t="s">
        <v>2284</v>
      </c>
      <c r="K9" s="21">
        <v>10000</v>
      </c>
      <c r="L9" s="28">
        <f t="shared" si="55"/>
        <v>1</v>
      </c>
      <c r="M9" s="28">
        <f t="shared" si="56"/>
        <v>1</v>
      </c>
      <c r="N9" s="56">
        <f t="shared" si="57"/>
        <v>10000</v>
      </c>
      <c r="O9" s="33">
        <f t="shared" si="58"/>
        <v>102.06353872957303</v>
      </c>
      <c r="P9" s="37">
        <f t="shared" si="59"/>
        <v>102.15891351222454</v>
      </c>
      <c r="Q9" s="9" t="s">
        <v>12</v>
      </c>
      <c r="R9" s="55" t="s">
        <v>12</v>
      </c>
      <c r="S9" s="55">
        <v>3.38</v>
      </c>
      <c r="T9" s="55">
        <v>3.58</v>
      </c>
      <c r="U9" s="55">
        <v>3.7480000000000002</v>
      </c>
      <c r="V9" s="3">
        <v>3.8090000000000002</v>
      </c>
      <c r="W9" s="3">
        <v>3.8250000000000002</v>
      </c>
      <c r="X9" s="3" t="s">
        <v>12</v>
      </c>
      <c r="Y9" s="3">
        <v>3.8570000000000002</v>
      </c>
      <c r="Z9" s="15" t="s">
        <v>12</v>
      </c>
      <c r="AA9" s="10">
        <f t="shared" si="60"/>
        <v>3.8250000000000002</v>
      </c>
      <c r="AB9" s="9">
        <f t="shared" si="61"/>
        <v>7.6999999999999957E-2</v>
      </c>
      <c r="AC9" s="10">
        <f t="shared" si="62"/>
        <v>3.2000000000000028E-2</v>
      </c>
      <c r="AD9" s="9" t="s">
        <v>12</v>
      </c>
      <c r="AE9" s="55" t="s">
        <v>12</v>
      </c>
      <c r="AF9" s="55">
        <v>0.1</v>
      </c>
      <c r="AG9" s="55">
        <v>0.1</v>
      </c>
      <c r="AH9" s="55">
        <v>0.1</v>
      </c>
      <c r="AI9" s="3">
        <v>0.1</v>
      </c>
      <c r="AJ9" s="3">
        <v>0.1</v>
      </c>
      <c r="AK9" s="3" t="s">
        <v>12</v>
      </c>
      <c r="AL9" s="3">
        <v>0.1</v>
      </c>
      <c r="AM9" s="15" t="s">
        <v>12</v>
      </c>
      <c r="AN9" s="10">
        <f t="shared" si="63"/>
        <v>0.1</v>
      </c>
      <c r="AO9" s="9">
        <f t="shared" si="64"/>
        <v>0</v>
      </c>
      <c r="AP9" s="10">
        <f t="shared" si="65"/>
        <v>0</v>
      </c>
      <c r="AQ9" s="9" t="s">
        <v>12</v>
      </c>
      <c r="AR9" s="55" t="s">
        <v>12</v>
      </c>
      <c r="AS9" s="55">
        <v>0.1</v>
      </c>
      <c r="AT9" s="55">
        <v>0.1</v>
      </c>
      <c r="AU9" s="55">
        <v>0.1</v>
      </c>
      <c r="AV9" s="3">
        <v>0.1</v>
      </c>
      <c r="AW9" s="3">
        <v>0.1</v>
      </c>
      <c r="AX9" s="3" t="s">
        <v>12</v>
      </c>
      <c r="AY9" s="3">
        <v>0.1</v>
      </c>
      <c r="AZ9" s="15" t="s">
        <v>12</v>
      </c>
      <c r="BA9" s="10">
        <f t="shared" si="66"/>
        <v>0.1</v>
      </c>
      <c r="BB9" s="9">
        <f t="shared" si="67"/>
        <v>0</v>
      </c>
      <c r="BC9" s="10">
        <f t="shared" si="68"/>
        <v>0</v>
      </c>
      <c r="BD9" s="9" t="s">
        <v>2403</v>
      </c>
      <c r="BE9" s="3" t="s">
        <v>12</v>
      </c>
      <c r="BF9" s="15" t="s">
        <v>12</v>
      </c>
      <c r="BG9" s="15" t="str">
        <f t="shared" si="69"/>
        <v>-</v>
      </c>
      <c r="BH9" s="9" t="e">
        <f t="shared" si="70"/>
        <v>#VALUE!</v>
      </c>
      <c r="BI9" s="10" t="e">
        <f t="shared" si="71"/>
        <v>#VALUE!</v>
      </c>
      <c r="BJ9" s="9" t="s">
        <v>2403</v>
      </c>
      <c r="BK9" s="3" t="s">
        <v>12</v>
      </c>
      <c r="BL9" s="15" t="s">
        <v>12</v>
      </c>
      <c r="BM9" s="15" t="str">
        <f t="shared" si="72"/>
        <v>-</v>
      </c>
      <c r="BN9" s="9" t="e">
        <f t="shared" si="73"/>
        <v>#VALUE!</v>
      </c>
      <c r="BO9" s="10" t="e">
        <f t="shared" si="74"/>
        <v>#VALUE!</v>
      </c>
      <c r="BP9">
        <f t="shared" si="18"/>
        <v>0</v>
      </c>
      <c r="BQ9" s="93" t="e">
        <f t="shared" si="19"/>
        <v>#VALUE!</v>
      </c>
      <c r="BR9" s="93" t="e">
        <f t="shared" si="20"/>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21"/>
        <v>#N/A</v>
      </c>
      <c r="BX9" s="93" t="e">
        <f t="shared" si="22"/>
        <v>#N/A</v>
      </c>
      <c r="BY9" s="94">
        <f t="shared" si="23"/>
        <v>999</v>
      </c>
      <c r="BZ9" s="94">
        <f t="shared" si="24"/>
        <v>999</v>
      </c>
      <c r="CA9" s="94" t="e">
        <f t="shared" si="25"/>
        <v>#N/A</v>
      </c>
      <c r="CB9" t="e">
        <f t="shared" si="26"/>
        <v>#N/A</v>
      </c>
      <c r="CC9" s="58" t="e">
        <f t="shared" si="27"/>
        <v>#N/A</v>
      </c>
      <c r="CD9" s="95" t="e">
        <f t="shared" si="28"/>
        <v>#N/A</v>
      </c>
      <c r="CE9" s="96" t="b">
        <f t="shared" si="75"/>
        <v>1</v>
      </c>
      <c r="CF9" t="e">
        <f t="shared" si="76"/>
        <v>#DIV/0!</v>
      </c>
      <c r="CG9" t="e">
        <f t="shared" si="77"/>
        <v>#DIV/0!</v>
      </c>
      <c r="CH9" s="84" t="b">
        <f t="shared" si="32"/>
        <v>0</v>
      </c>
      <c r="CI9" t="str">
        <f t="shared" si="33"/>
        <v/>
      </c>
      <c r="CJ9" t="b">
        <f t="shared" si="78"/>
        <v>0</v>
      </c>
      <c r="CK9" t="b">
        <f t="shared" si="35"/>
        <v>1</v>
      </c>
      <c r="CL9" s="84" t="b">
        <f t="shared" si="79"/>
        <v>1</v>
      </c>
      <c r="CM9">
        <f t="shared" si="36"/>
        <v>0.1</v>
      </c>
      <c r="CN9" t="b">
        <f t="shared" si="80"/>
        <v>1</v>
      </c>
      <c r="CO9" s="84">
        <f t="shared" si="38"/>
        <v>6.4102564102564097</v>
      </c>
      <c r="CP9" t="b">
        <f t="shared" si="39"/>
        <v>1</v>
      </c>
      <c r="CQ9" s="96" t="b">
        <f t="shared" si="40"/>
        <v>0</v>
      </c>
      <c r="CR9" t="e">
        <f t="shared" si="41"/>
        <v>#VALUE!</v>
      </c>
      <c r="CS9" t="e">
        <f t="shared" si="42"/>
        <v>#VALUE!</v>
      </c>
      <c r="CT9" t="b">
        <f t="shared" si="43"/>
        <v>1</v>
      </c>
      <c r="CU9" t="b">
        <f t="shared" si="44"/>
        <v>1</v>
      </c>
      <c r="CV9" s="84" t="b">
        <f t="shared" si="45"/>
        <v>0</v>
      </c>
      <c r="CW9" t="e">
        <f t="shared" si="46"/>
        <v>#VALUE!</v>
      </c>
      <c r="CX9" t="e">
        <f t="shared" si="47"/>
        <v>#VALUE!</v>
      </c>
      <c r="CY9" t="b">
        <f t="shared" si="48"/>
        <v>1</v>
      </c>
      <c r="CZ9" t="b">
        <f t="shared" si="49"/>
        <v>1</v>
      </c>
      <c r="DA9" s="84">
        <f t="shared" si="50"/>
        <v>0</v>
      </c>
      <c r="DB9" t="e">
        <f t="shared" si="51"/>
        <v>#N/A</v>
      </c>
    </row>
    <row r="10" spans="1:106">
      <c r="A10" s="9">
        <v>860</v>
      </c>
      <c r="B10" s="3">
        <v>2</v>
      </c>
      <c r="C10" s="3" t="s">
        <v>2337</v>
      </c>
      <c r="D10" s="3" t="str">
        <f t="shared" si="52"/>
        <v>BE_1_16-1_dk_0008</v>
      </c>
      <c r="E10" s="3" t="str">
        <f t="shared" si="53"/>
        <v>0008</v>
      </c>
      <c r="F10" s="3">
        <v>119856.016</v>
      </c>
      <c r="G10" s="15">
        <v>425969.125</v>
      </c>
      <c r="H10" s="35" t="str">
        <f t="shared" si="54"/>
        <v>ja</v>
      </c>
      <c r="I10" s="42" t="s">
        <v>2402</v>
      </c>
      <c r="J10" s="20" t="s">
        <v>2284</v>
      </c>
      <c r="K10" s="21">
        <v>10000</v>
      </c>
      <c r="L10" s="28">
        <f t="shared" si="55"/>
        <v>1</v>
      </c>
      <c r="M10" s="28">
        <f t="shared" si="56"/>
        <v>1</v>
      </c>
      <c r="N10" s="56">
        <f t="shared" si="57"/>
        <v>10000</v>
      </c>
      <c r="O10" s="33">
        <f t="shared" si="58"/>
        <v>102.15891351222454</v>
      </c>
      <c r="P10" s="37">
        <f t="shared" si="59"/>
        <v>76.577189501842582</v>
      </c>
      <c r="Q10" s="9" t="s">
        <v>12</v>
      </c>
      <c r="R10" s="55" t="s">
        <v>12</v>
      </c>
      <c r="S10" s="55">
        <v>3.319</v>
      </c>
      <c r="T10" s="55">
        <v>3.512</v>
      </c>
      <c r="U10" s="55">
        <v>3.698</v>
      </c>
      <c r="V10" s="3">
        <v>3.859</v>
      </c>
      <c r="W10" s="3">
        <v>4.032</v>
      </c>
      <c r="X10" s="3" t="s">
        <v>12</v>
      </c>
      <c r="Y10" s="3">
        <v>4.3559999999999999</v>
      </c>
      <c r="Z10" s="15" t="s">
        <v>12</v>
      </c>
      <c r="AA10" s="10">
        <f t="shared" si="60"/>
        <v>4.032</v>
      </c>
      <c r="AB10" s="9">
        <f t="shared" si="61"/>
        <v>0.33400000000000007</v>
      </c>
      <c r="AC10" s="10">
        <f t="shared" si="62"/>
        <v>0.32399999999999984</v>
      </c>
      <c r="AD10" s="9" t="s">
        <v>12</v>
      </c>
      <c r="AE10" s="55" t="s">
        <v>12</v>
      </c>
      <c r="AF10" s="55">
        <v>0.1</v>
      </c>
      <c r="AG10" s="55">
        <v>0.1</v>
      </c>
      <c r="AH10" s="55">
        <v>0.1</v>
      </c>
      <c r="AI10" s="3">
        <v>0.1</v>
      </c>
      <c r="AJ10" s="3">
        <v>0.1</v>
      </c>
      <c r="AK10" s="3" t="s">
        <v>12</v>
      </c>
      <c r="AL10" s="3">
        <v>0.1</v>
      </c>
      <c r="AM10" s="15" t="s">
        <v>12</v>
      </c>
      <c r="AN10" s="10">
        <f t="shared" si="63"/>
        <v>0.1</v>
      </c>
      <c r="AO10" s="9">
        <f t="shared" si="64"/>
        <v>0</v>
      </c>
      <c r="AP10" s="10">
        <f t="shared" si="65"/>
        <v>0</v>
      </c>
      <c r="AQ10" s="9" t="s">
        <v>12</v>
      </c>
      <c r="AR10" s="55" t="s">
        <v>12</v>
      </c>
      <c r="AS10" s="55">
        <v>0.1</v>
      </c>
      <c r="AT10" s="55">
        <v>0.1</v>
      </c>
      <c r="AU10" s="55">
        <v>0.1</v>
      </c>
      <c r="AV10" s="3">
        <v>0.1</v>
      </c>
      <c r="AW10" s="3">
        <v>0.1</v>
      </c>
      <c r="AX10" s="3" t="s">
        <v>12</v>
      </c>
      <c r="AY10" s="3">
        <v>0.1</v>
      </c>
      <c r="AZ10" s="15" t="s">
        <v>12</v>
      </c>
      <c r="BA10" s="10">
        <f t="shared" si="66"/>
        <v>0.1</v>
      </c>
      <c r="BB10" s="9">
        <f t="shared" si="67"/>
        <v>0</v>
      </c>
      <c r="BC10" s="10">
        <f t="shared" si="68"/>
        <v>0</v>
      </c>
      <c r="BD10" s="9" t="s">
        <v>2403</v>
      </c>
      <c r="BE10" s="3" t="s">
        <v>12</v>
      </c>
      <c r="BF10" s="15" t="s">
        <v>12</v>
      </c>
      <c r="BG10" s="15" t="str">
        <f t="shared" si="69"/>
        <v>-</v>
      </c>
      <c r="BH10" s="9" t="e">
        <f t="shared" si="70"/>
        <v>#VALUE!</v>
      </c>
      <c r="BI10" s="10" t="e">
        <f t="shared" si="71"/>
        <v>#VALUE!</v>
      </c>
      <c r="BJ10" s="9" t="s">
        <v>2403</v>
      </c>
      <c r="BK10" s="3" t="s">
        <v>12</v>
      </c>
      <c r="BL10" s="15" t="s">
        <v>12</v>
      </c>
      <c r="BM10" s="15" t="str">
        <f t="shared" si="72"/>
        <v>-</v>
      </c>
      <c r="BN10" s="9" t="e">
        <f t="shared" si="73"/>
        <v>#VALUE!</v>
      </c>
      <c r="BO10" s="10" t="e">
        <f t="shared" si="74"/>
        <v>#VALUE!</v>
      </c>
      <c r="BP10">
        <f t="shared" si="18"/>
        <v>0</v>
      </c>
      <c r="BQ10" s="93" t="e">
        <f t="shared" si="19"/>
        <v>#VALUE!</v>
      </c>
      <c r="BR10" s="93" t="e">
        <f t="shared" si="20"/>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21"/>
        <v>#N/A</v>
      </c>
      <c r="BX10" s="93" t="e">
        <f t="shared" si="22"/>
        <v>#N/A</v>
      </c>
      <c r="BY10" s="94">
        <f t="shared" si="23"/>
        <v>999</v>
      </c>
      <c r="BZ10" s="94">
        <f t="shared" si="24"/>
        <v>999</v>
      </c>
      <c r="CA10" s="94" t="e">
        <f t="shared" si="25"/>
        <v>#N/A</v>
      </c>
      <c r="CB10" t="e">
        <f t="shared" si="26"/>
        <v>#N/A</v>
      </c>
      <c r="CC10" s="58" t="e">
        <f t="shared" si="27"/>
        <v>#N/A</v>
      </c>
      <c r="CD10" s="95" t="e">
        <f t="shared" si="28"/>
        <v>#N/A</v>
      </c>
      <c r="CE10" s="96" t="b">
        <f t="shared" si="75"/>
        <v>1</v>
      </c>
      <c r="CF10" t="e">
        <f t="shared" si="76"/>
        <v>#DIV/0!</v>
      </c>
      <c r="CG10" t="e">
        <f t="shared" si="77"/>
        <v>#DIV/0!</v>
      </c>
      <c r="CH10" s="84" t="b">
        <f t="shared" si="32"/>
        <v>0</v>
      </c>
      <c r="CI10" t="str">
        <f t="shared" si="33"/>
        <v/>
      </c>
      <c r="CJ10" t="b">
        <f t="shared" si="78"/>
        <v>0</v>
      </c>
      <c r="CK10" t="b">
        <f t="shared" si="35"/>
        <v>1</v>
      </c>
      <c r="CL10" s="84" t="b">
        <f t="shared" si="79"/>
        <v>1</v>
      </c>
      <c r="CM10">
        <f t="shared" si="36"/>
        <v>0.1</v>
      </c>
      <c r="CN10" t="b">
        <f t="shared" si="80"/>
        <v>1</v>
      </c>
      <c r="CO10" s="84">
        <f t="shared" si="38"/>
        <v>6.4102564102564097</v>
      </c>
      <c r="CP10" t="b">
        <f t="shared" si="39"/>
        <v>1</v>
      </c>
      <c r="CQ10" s="96" t="b">
        <f t="shared" si="40"/>
        <v>0</v>
      </c>
      <c r="CR10" t="e">
        <f t="shared" si="41"/>
        <v>#VALUE!</v>
      </c>
      <c r="CS10" t="e">
        <f t="shared" si="42"/>
        <v>#VALUE!</v>
      </c>
      <c r="CT10" t="b">
        <f t="shared" si="43"/>
        <v>1</v>
      </c>
      <c r="CU10" t="b">
        <f t="shared" si="44"/>
        <v>1</v>
      </c>
      <c r="CV10" s="84" t="b">
        <f t="shared" si="45"/>
        <v>1</v>
      </c>
      <c r="CW10" t="e">
        <f t="shared" si="46"/>
        <v>#VALUE!</v>
      </c>
      <c r="CX10" t="e">
        <f t="shared" si="47"/>
        <v>#VALUE!</v>
      </c>
      <c r="CY10" t="b">
        <f t="shared" si="48"/>
        <v>1</v>
      </c>
      <c r="CZ10" t="b">
        <f t="shared" si="49"/>
        <v>1</v>
      </c>
      <c r="DA10" s="84">
        <f t="shared" si="50"/>
        <v>0</v>
      </c>
      <c r="DB10" t="e">
        <f t="shared" si="51"/>
        <v>#N/A</v>
      </c>
    </row>
    <row r="11" spans="1:106">
      <c r="A11" s="9">
        <v>871</v>
      </c>
      <c r="B11" s="3">
        <v>2</v>
      </c>
      <c r="C11" s="3" t="s">
        <v>2338</v>
      </c>
      <c r="D11" s="3" t="str">
        <f t="shared" si="52"/>
        <v>BE_1_16-1_dk_0009</v>
      </c>
      <c r="E11" s="3" t="str">
        <f t="shared" si="53"/>
        <v>0009</v>
      </c>
      <c r="F11" s="3">
        <v>119790.81200000001</v>
      </c>
      <c r="G11" s="15">
        <v>425928.96899999998</v>
      </c>
      <c r="H11" s="35" t="str">
        <f t="shared" si="54"/>
        <v>ja</v>
      </c>
      <c r="I11" s="42" t="s">
        <v>2402</v>
      </c>
      <c r="J11" s="20" t="s">
        <v>2284</v>
      </c>
      <c r="K11" s="21">
        <v>10000</v>
      </c>
      <c r="L11" s="28">
        <f t="shared" si="55"/>
        <v>1</v>
      </c>
      <c r="M11" s="28">
        <f t="shared" si="56"/>
        <v>1</v>
      </c>
      <c r="N11" s="56">
        <f t="shared" si="57"/>
        <v>10000</v>
      </c>
      <c r="O11" s="33">
        <f t="shared" si="58"/>
        <v>76.577189501842582</v>
      </c>
      <c r="P11" s="37">
        <f t="shared" si="59"/>
        <v>111.69280372970715</v>
      </c>
      <c r="Q11" s="9" t="s">
        <v>12</v>
      </c>
      <c r="R11" s="55" t="s">
        <v>12</v>
      </c>
      <c r="S11" s="55">
        <v>3.2989999999999999</v>
      </c>
      <c r="T11" s="55">
        <v>3.504</v>
      </c>
      <c r="U11" s="55">
        <v>3.6920000000000002</v>
      </c>
      <c r="V11" s="3">
        <v>3.847</v>
      </c>
      <c r="W11" s="3">
        <v>4.0179999999999998</v>
      </c>
      <c r="X11" s="3" t="s">
        <v>12</v>
      </c>
      <c r="Y11" s="3">
        <v>4.351</v>
      </c>
      <c r="Z11" s="15" t="s">
        <v>12</v>
      </c>
      <c r="AA11" s="10">
        <f t="shared" si="60"/>
        <v>4.0179999999999998</v>
      </c>
      <c r="AB11" s="9">
        <f t="shared" si="61"/>
        <v>0.32599999999999962</v>
      </c>
      <c r="AC11" s="10">
        <f t="shared" si="62"/>
        <v>0.33300000000000018</v>
      </c>
      <c r="AD11" s="9" t="s">
        <v>12</v>
      </c>
      <c r="AE11" s="55" t="s">
        <v>12</v>
      </c>
      <c r="AF11" s="55">
        <v>0.1</v>
      </c>
      <c r="AG11" s="55">
        <v>0.1</v>
      </c>
      <c r="AH11" s="55">
        <v>0.1</v>
      </c>
      <c r="AI11" s="3">
        <v>0.1</v>
      </c>
      <c r="AJ11" s="3">
        <v>0.1</v>
      </c>
      <c r="AK11" s="3" t="s">
        <v>12</v>
      </c>
      <c r="AL11" s="3">
        <v>0.1</v>
      </c>
      <c r="AM11" s="15" t="s">
        <v>12</v>
      </c>
      <c r="AN11" s="10">
        <f t="shared" si="63"/>
        <v>0.1</v>
      </c>
      <c r="AO11" s="9">
        <f t="shared" si="64"/>
        <v>0</v>
      </c>
      <c r="AP11" s="10">
        <f t="shared" si="65"/>
        <v>0</v>
      </c>
      <c r="AQ11" s="9" t="s">
        <v>12</v>
      </c>
      <c r="AR11" s="55" t="s">
        <v>12</v>
      </c>
      <c r="AS11" s="55">
        <v>0.1</v>
      </c>
      <c r="AT11" s="55">
        <v>0.1</v>
      </c>
      <c r="AU11" s="55">
        <v>0.1</v>
      </c>
      <c r="AV11" s="3">
        <v>0.1</v>
      </c>
      <c r="AW11" s="3">
        <v>0.1</v>
      </c>
      <c r="AX11" s="3" t="s">
        <v>12</v>
      </c>
      <c r="AY11" s="3">
        <v>0.1</v>
      </c>
      <c r="AZ11" s="15" t="s">
        <v>12</v>
      </c>
      <c r="BA11" s="10">
        <f t="shared" si="66"/>
        <v>0.1</v>
      </c>
      <c r="BB11" s="9">
        <f t="shared" si="67"/>
        <v>0</v>
      </c>
      <c r="BC11" s="10">
        <f t="shared" si="68"/>
        <v>0</v>
      </c>
      <c r="BD11" s="9" t="s">
        <v>2403</v>
      </c>
      <c r="BE11" s="3" t="s">
        <v>12</v>
      </c>
      <c r="BF11" s="15" t="s">
        <v>12</v>
      </c>
      <c r="BG11" s="15" t="str">
        <f t="shared" si="69"/>
        <v>-</v>
      </c>
      <c r="BH11" s="9" t="e">
        <f t="shared" si="70"/>
        <v>#VALUE!</v>
      </c>
      <c r="BI11" s="10" t="e">
        <f t="shared" si="71"/>
        <v>#VALUE!</v>
      </c>
      <c r="BJ11" s="9" t="s">
        <v>2403</v>
      </c>
      <c r="BK11" s="3" t="s">
        <v>12</v>
      </c>
      <c r="BL11" s="15" t="s">
        <v>12</v>
      </c>
      <c r="BM11" s="15" t="str">
        <f t="shared" si="72"/>
        <v>-</v>
      </c>
      <c r="BN11" s="9" t="e">
        <f t="shared" si="73"/>
        <v>#VALUE!</v>
      </c>
      <c r="BO11" s="10" t="e">
        <f t="shared" si="74"/>
        <v>#VALUE!</v>
      </c>
      <c r="BP11">
        <f t="shared" si="18"/>
        <v>0</v>
      </c>
      <c r="BQ11" s="93" t="e">
        <f t="shared" si="19"/>
        <v>#VALUE!</v>
      </c>
      <c r="BR11" s="93" t="e">
        <f t="shared" si="20"/>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21"/>
        <v>#N/A</v>
      </c>
      <c r="BX11" s="93" t="e">
        <f t="shared" si="22"/>
        <v>#N/A</v>
      </c>
      <c r="BY11" s="94">
        <f t="shared" si="23"/>
        <v>999</v>
      </c>
      <c r="BZ11" s="94">
        <f t="shared" si="24"/>
        <v>999</v>
      </c>
      <c r="CA11" s="94" t="e">
        <f t="shared" si="25"/>
        <v>#N/A</v>
      </c>
      <c r="CB11" t="e">
        <f t="shared" si="26"/>
        <v>#N/A</v>
      </c>
      <c r="CC11" s="58" t="e">
        <f t="shared" si="27"/>
        <v>#N/A</v>
      </c>
      <c r="CD11" s="95" t="e">
        <f t="shared" si="28"/>
        <v>#N/A</v>
      </c>
      <c r="CE11" s="96" t="b">
        <f t="shared" si="75"/>
        <v>1</v>
      </c>
      <c r="CF11" t="e">
        <f t="shared" si="76"/>
        <v>#DIV/0!</v>
      </c>
      <c r="CG11" t="e">
        <f t="shared" si="77"/>
        <v>#DIV/0!</v>
      </c>
      <c r="CH11" s="84" t="b">
        <f t="shared" si="32"/>
        <v>0</v>
      </c>
      <c r="CI11" t="str">
        <f t="shared" si="33"/>
        <v/>
      </c>
      <c r="CJ11" t="b">
        <f t="shared" si="78"/>
        <v>0</v>
      </c>
      <c r="CK11" t="b">
        <f t="shared" si="35"/>
        <v>1</v>
      </c>
      <c r="CL11" s="84" t="b">
        <f t="shared" si="79"/>
        <v>1</v>
      </c>
      <c r="CM11">
        <f t="shared" si="36"/>
        <v>0.1</v>
      </c>
      <c r="CN11" t="b">
        <f t="shared" si="80"/>
        <v>1</v>
      </c>
      <c r="CO11" s="84">
        <f t="shared" si="38"/>
        <v>6.4102564102564097</v>
      </c>
      <c r="CP11" t="b">
        <f t="shared" si="39"/>
        <v>1</v>
      </c>
      <c r="CQ11" s="96" t="b">
        <f t="shared" si="40"/>
        <v>1</v>
      </c>
      <c r="CR11" t="e">
        <f t="shared" si="41"/>
        <v>#VALUE!</v>
      </c>
      <c r="CS11" t="e">
        <f t="shared" si="42"/>
        <v>#VALUE!</v>
      </c>
      <c r="CT11" t="b">
        <f t="shared" si="43"/>
        <v>1</v>
      </c>
      <c r="CU11" t="b">
        <f t="shared" si="44"/>
        <v>1</v>
      </c>
      <c r="CV11" s="84" t="b">
        <f t="shared" si="45"/>
        <v>0</v>
      </c>
      <c r="CW11" t="e">
        <f t="shared" si="46"/>
        <v>#VALUE!</v>
      </c>
      <c r="CX11" t="e">
        <f t="shared" si="47"/>
        <v>#VALUE!</v>
      </c>
      <c r="CY11" t="b">
        <f t="shared" si="48"/>
        <v>1</v>
      </c>
      <c r="CZ11" t="b">
        <f t="shared" si="49"/>
        <v>1</v>
      </c>
      <c r="DA11" s="84">
        <f t="shared" si="50"/>
        <v>0</v>
      </c>
      <c r="DB11" t="e">
        <f t="shared" si="51"/>
        <v>#N/A</v>
      </c>
    </row>
    <row r="12" spans="1:106">
      <c r="A12" s="9">
        <v>749</v>
      </c>
      <c r="B12" s="3">
        <v>2</v>
      </c>
      <c r="C12" s="3" t="s">
        <v>2285</v>
      </c>
      <c r="D12" s="3" t="str">
        <f t="shared" si="52"/>
        <v>BE_1_16-1_dk_0010</v>
      </c>
      <c r="E12" s="3" t="str">
        <f t="shared" si="53"/>
        <v>0010</v>
      </c>
      <c r="F12" s="3">
        <v>119687.07799999999</v>
      </c>
      <c r="G12" s="15">
        <v>425887.56199999998</v>
      </c>
      <c r="H12" s="35" t="str">
        <f t="shared" si="54"/>
        <v>ja</v>
      </c>
      <c r="I12" s="42" t="s">
        <v>2402</v>
      </c>
      <c r="J12" s="20" t="s">
        <v>2284</v>
      </c>
      <c r="K12" s="21">
        <v>10000</v>
      </c>
      <c r="L12" s="28">
        <f t="shared" si="55"/>
        <v>1</v>
      </c>
      <c r="M12" s="28">
        <f t="shared" si="56"/>
        <v>1</v>
      </c>
      <c r="N12" s="56">
        <f t="shared" si="57"/>
        <v>10000</v>
      </c>
      <c r="O12" s="33">
        <f t="shared" si="58"/>
        <v>111.69280372970715</v>
      </c>
      <c r="P12" s="37">
        <f t="shared" si="59"/>
        <v>113.78140644233339</v>
      </c>
      <c r="Q12" s="9" t="s">
        <v>12</v>
      </c>
      <c r="R12" s="55" t="s">
        <v>12</v>
      </c>
      <c r="S12" s="55">
        <v>3.1040000000000001</v>
      </c>
      <c r="T12" s="55">
        <v>3.1150000000000002</v>
      </c>
      <c r="U12" s="55">
        <v>3.1259999999999999</v>
      </c>
      <c r="V12" s="3">
        <v>3.137</v>
      </c>
      <c r="W12" s="3">
        <v>3.149</v>
      </c>
      <c r="X12" s="3" t="s">
        <v>12</v>
      </c>
      <c r="Y12" s="3">
        <v>3.1720000000000002</v>
      </c>
      <c r="Z12" s="15" t="s">
        <v>12</v>
      </c>
      <c r="AA12" s="10">
        <f t="shared" si="60"/>
        <v>3.149</v>
      </c>
      <c r="AB12" s="9">
        <f t="shared" si="61"/>
        <v>2.3000000000000131E-2</v>
      </c>
      <c r="AC12" s="10">
        <f t="shared" si="62"/>
        <v>2.3000000000000131E-2</v>
      </c>
      <c r="AD12" s="9" t="s">
        <v>12</v>
      </c>
      <c r="AE12" s="55" t="s">
        <v>12</v>
      </c>
      <c r="AF12" s="55">
        <v>0.1</v>
      </c>
      <c r="AG12" s="55">
        <v>0.1</v>
      </c>
      <c r="AH12" s="55">
        <v>0.1</v>
      </c>
      <c r="AI12" s="3">
        <v>0.1</v>
      </c>
      <c r="AJ12" s="3">
        <v>0.1</v>
      </c>
      <c r="AK12" s="3" t="s">
        <v>12</v>
      </c>
      <c r="AL12" s="3">
        <v>0.1</v>
      </c>
      <c r="AM12" s="15" t="s">
        <v>12</v>
      </c>
      <c r="AN12" s="10">
        <f t="shared" si="63"/>
        <v>0.1</v>
      </c>
      <c r="AO12" s="9">
        <f t="shared" si="64"/>
        <v>0</v>
      </c>
      <c r="AP12" s="10">
        <f t="shared" si="65"/>
        <v>0</v>
      </c>
      <c r="AQ12" s="9" t="s">
        <v>12</v>
      </c>
      <c r="AR12" s="55" t="s">
        <v>12</v>
      </c>
      <c r="AS12" s="55">
        <v>0.1</v>
      </c>
      <c r="AT12" s="55">
        <v>0.1</v>
      </c>
      <c r="AU12" s="55">
        <v>0.1</v>
      </c>
      <c r="AV12" s="3">
        <v>0.1</v>
      </c>
      <c r="AW12" s="3">
        <v>0.1</v>
      </c>
      <c r="AX12" s="3" t="s">
        <v>12</v>
      </c>
      <c r="AY12" s="3">
        <v>0.1</v>
      </c>
      <c r="AZ12" s="15" t="s">
        <v>12</v>
      </c>
      <c r="BA12" s="10">
        <f t="shared" si="66"/>
        <v>0.1</v>
      </c>
      <c r="BB12" s="9">
        <f t="shared" si="67"/>
        <v>0</v>
      </c>
      <c r="BC12" s="10">
        <f t="shared" si="68"/>
        <v>0</v>
      </c>
      <c r="BD12" s="9" t="s">
        <v>2403</v>
      </c>
      <c r="BE12" s="3" t="s">
        <v>12</v>
      </c>
      <c r="BF12" s="15" t="s">
        <v>12</v>
      </c>
      <c r="BG12" s="15" t="str">
        <f t="shared" si="69"/>
        <v>-</v>
      </c>
      <c r="BH12" s="9" t="e">
        <f t="shared" si="70"/>
        <v>#VALUE!</v>
      </c>
      <c r="BI12" s="10" t="e">
        <f t="shared" si="71"/>
        <v>#VALUE!</v>
      </c>
      <c r="BJ12" s="9" t="s">
        <v>2403</v>
      </c>
      <c r="BK12" s="3" t="s">
        <v>12</v>
      </c>
      <c r="BL12" s="15" t="s">
        <v>12</v>
      </c>
      <c r="BM12" s="15" t="str">
        <f t="shared" si="72"/>
        <v>-</v>
      </c>
      <c r="BN12" s="9" t="e">
        <f t="shared" si="73"/>
        <v>#VALUE!</v>
      </c>
      <c r="BO12" s="10" t="e">
        <f t="shared" si="74"/>
        <v>#VALUE!</v>
      </c>
      <c r="BP12">
        <f t="shared" si="18"/>
        <v>0</v>
      </c>
      <c r="BQ12" s="93" t="e">
        <f t="shared" si="19"/>
        <v>#VALUE!</v>
      </c>
      <c r="BR12" s="93" t="e">
        <f t="shared" si="20"/>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21"/>
        <v>#N/A</v>
      </c>
      <c r="BX12" s="93" t="e">
        <f t="shared" si="22"/>
        <v>#N/A</v>
      </c>
      <c r="BY12" s="94">
        <f t="shared" si="23"/>
        <v>999</v>
      </c>
      <c r="BZ12" s="94">
        <f t="shared" si="24"/>
        <v>999</v>
      </c>
      <c r="CA12" s="94" t="e">
        <f t="shared" si="25"/>
        <v>#N/A</v>
      </c>
      <c r="CB12" t="e">
        <f t="shared" si="26"/>
        <v>#N/A</v>
      </c>
      <c r="CC12" s="58" t="e">
        <f t="shared" si="27"/>
        <v>#N/A</v>
      </c>
      <c r="CD12" s="95" t="e">
        <f t="shared" si="28"/>
        <v>#N/A</v>
      </c>
      <c r="CE12" s="96" t="b">
        <f t="shared" si="75"/>
        <v>1</v>
      </c>
      <c r="CF12" t="e">
        <f t="shared" si="76"/>
        <v>#DIV/0!</v>
      </c>
      <c r="CG12" t="e">
        <f t="shared" si="77"/>
        <v>#DIV/0!</v>
      </c>
      <c r="CH12" s="84" t="b">
        <f t="shared" si="32"/>
        <v>0</v>
      </c>
      <c r="CI12" t="str">
        <f t="shared" si="33"/>
        <v/>
      </c>
      <c r="CJ12" t="b">
        <f t="shared" si="78"/>
        <v>0</v>
      </c>
      <c r="CK12" t="b">
        <f t="shared" si="35"/>
        <v>1</v>
      </c>
      <c r="CL12" s="84" t="b">
        <f t="shared" si="79"/>
        <v>1</v>
      </c>
      <c r="CM12">
        <f t="shared" si="36"/>
        <v>0.1</v>
      </c>
      <c r="CN12" t="b">
        <f t="shared" si="80"/>
        <v>1</v>
      </c>
      <c r="CO12" s="84">
        <f t="shared" si="38"/>
        <v>6.4102564102564097</v>
      </c>
      <c r="CP12" t="b">
        <f t="shared" si="39"/>
        <v>1</v>
      </c>
      <c r="CQ12" s="96" t="b">
        <f t="shared" si="40"/>
        <v>0</v>
      </c>
      <c r="CR12" t="e">
        <f t="shared" si="41"/>
        <v>#VALUE!</v>
      </c>
      <c r="CS12" t="e">
        <f t="shared" si="42"/>
        <v>#VALUE!</v>
      </c>
      <c r="CT12" t="b">
        <f t="shared" si="43"/>
        <v>1</v>
      </c>
      <c r="CU12" t="b">
        <f t="shared" si="44"/>
        <v>1</v>
      </c>
      <c r="CV12" s="84" t="b">
        <f t="shared" si="45"/>
        <v>1</v>
      </c>
      <c r="CW12" t="e">
        <f t="shared" si="46"/>
        <v>#VALUE!</v>
      </c>
      <c r="CX12" t="e">
        <f t="shared" si="47"/>
        <v>#VALUE!</v>
      </c>
      <c r="CY12" t="b">
        <f t="shared" si="48"/>
        <v>1</v>
      </c>
      <c r="CZ12" t="b">
        <f t="shared" si="49"/>
        <v>1</v>
      </c>
      <c r="DA12" s="84">
        <f t="shared" si="50"/>
        <v>0</v>
      </c>
      <c r="DB12" t="e">
        <f t="shared" si="51"/>
        <v>#N/A</v>
      </c>
    </row>
    <row r="13" spans="1:106">
      <c r="A13" s="9">
        <v>760</v>
      </c>
      <c r="B13" s="3">
        <v>2</v>
      </c>
      <c r="C13" s="3" t="s">
        <v>2286</v>
      </c>
      <c r="D13" s="3" t="str">
        <f t="shared" si="52"/>
        <v>BE_1_16-1_dk_0011</v>
      </c>
      <c r="E13" s="3" t="str">
        <f t="shared" si="53"/>
        <v>0011</v>
      </c>
      <c r="F13" s="3">
        <v>119579.352</v>
      </c>
      <c r="G13" s="15">
        <v>425850.93800000002</v>
      </c>
      <c r="H13" s="35" t="str">
        <f t="shared" si="54"/>
        <v>ja</v>
      </c>
      <c r="I13" s="42" t="s">
        <v>2402</v>
      </c>
      <c r="J13" s="20" t="s">
        <v>2284</v>
      </c>
      <c r="K13" s="21">
        <v>10000</v>
      </c>
      <c r="L13" s="28">
        <f t="shared" si="55"/>
        <v>1</v>
      </c>
      <c r="M13" s="28">
        <f t="shared" si="56"/>
        <v>1</v>
      </c>
      <c r="N13" s="56">
        <f t="shared" si="57"/>
        <v>10000</v>
      </c>
      <c r="O13" s="33">
        <f t="shared" si="58"/>
        <v>113.78140644233339</v>
      </c>
      <c r="P13" s="37">
        <f t="shared" si="59"/>
        <v>73.898645792737852</v>
      </c>
      <c r="Q13" s="9" t="s">
        <v>12</v>
      </c>
      <c r="R13" s="55" t="s">
        <v>12</v>
      </c>
      <c r="S13" s="55">
        <v>3.01</v>
      </c>
      <c r="T13" s="55">
        <v>3.0209999999999999</v>
      </c>
      <c r="U13" s="55">
        <v>3.032</v>
      </c>
      <c r="V13" s="3">
        <v>3.0430000000000001</v>
      </c>
      <c r="W13" s="3">
        <v>3.0539999999999998</v>
      </c>
      <c r="X13" s="3" t="s">
        <v>12</v>
      </c>
      <c r="Y13" s="3">
        <v>3.0760000000000001</v>
      </c>
      <c r="Z13" s="15" t="s">
        <v>12</v>
      </c>
      <c r="AA13" s="10">
        <f t="shared" si="60"/>
        <v>3.0539999999999998</v>
      </c>
      <c r="AB13" s="9">
        <f t="shared" si="61"/>
        <v>2.1999999999999797E-2</v>
      </c>
      <c r="AC13" s="10">
        <f t="shared" si="62"/>
        <v>2.2000000000000242E-2</v>
      </c>
      <c r="AD13" s="9" t="s">
        <v>12</v>
      </c>
      <c r="AE13" s="55" t="s">
        <v>12</v>
      </c>
      <c r="AF13" s="55">
        <v>0.1</v>
      </c>
      <c r="AG13" s="55">
        <v>0.1</v>
      </c>
      <c r="AH13" s="55">
        <v>0.1</v>
      </c>
      <c r="AI13" s="3">
        <v>0.1</v>
      </c>
      <c r="AJ13" s="3">
        <v>0.1</v>
      </c>
      <c r="AK13" s="3" t="s">
        <v>12</v>
      </c>
      <c r="AL13" s="3">
        <v>0.1</v>
      </c>
      <c r="AM13" s="15" t="s">
        <v>12</v>
      </c>
      <c r="AN13" s="10">
        <f t="shared" si="63"/>
        <v>0.1</v>
      </c>
      <c r="AO13" s="9">
        <f t="shared" si="64"/>
        <v>0</v>
      </c>
      <c r="AP13" s="10">
        <f t="shared" si="65"/>
        <v>0</v>
      </c>
      <c r="AQ13" s="9" t="s">
        <v>12</v>
      </c>
      <c r="AR13" s="55" t="s">
        <v>12</v>
      </c>
      <c r="AS13" s="55">
        <v>0.1</v>
      </c>
      <c r="AT13" s="55">
        <v>0.1</v>
      </c>
      <c r="AU13" s="55">
        <v>0.1</v>
      </c>
      <c r="AV13" s="3">
        <v>0.1</v>
      </c>
      <c r="AW13" s="3">
        <v>0.1</v>
      </c>
      <c r="AX13" s="3" t="s">
        <v>12</v>
      </c>
      <c r="AY13" s="3">
        <v>0.1</v>
      </c>
      <c r="AZ13" s="15" t="s">
        <v>12</v>
      </c>
      <c r="BA13" s="10">
        <f t="shared" si="66"/>
        <v>0.1</v>
      </c>
      <c r="BB13" s="9">
        <f t="shared" si="67"/>
        <v>0</v>
      </c>
      <c r="BC13" s="10">
        <f t="shared" si="68"/>
        <v>0</v>
      </c>
      <c r="BD13" s="9" t="s">
        <v>2403</v>
      </c>
      <c r="BE13" s="3" t="s">
        <v>12</v>
      </c>
      <c r="BF13" s="15" t="s">
        <v>12</v>
      </c>
      <c r="BG13" s="15" t="str">
        <f t="shared" si="69"/>
        <v>-</v>
      </c>
      <c r="BH13" s="9" t="e">
        <f t="shared" si="70"/>
        <v>#VALUE!</v>
      </c>
      <c r="BI13" s="10" t="e">
        <f t="shared" si="71"/>
        <v>#VALUE!</v>
      </c>
      <c r="BJ13" s="9" t="s">
        <v>2403</v>
      </c>
      <c r="BK13" s="3" t="s">
        <v>12</v>
      </c>
      <c r="BL13" s="15" t="s">
        <v>12</v>
      </c>
      <c r="BM13" s="15" t="str">
        <f t="shared" si="72"/>
        <v>-</v>
      </c>
      <c r="BN13" s="9" t="e">
        <f t="shared" si="73"/>
        <v>#VALUE!</v>
      </c>
      <c r="BO13" s="10" t="e">
        <f t="shared" si="74"/>
        <v>#VALUE!</v>
      </c>
      <c r="BP13">
        <f t="shared" si="18"/>
        <v>0</v>
      </c>
      <c r="BQ13" s="93" t="e">
        <f t="shared" si="19"/>
        <v>#VALUE!</v>
      </c>
      <c r="BR13" s="93" t="e">
        <f t="shared" si="20"/>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21"/>
        <v>#N/A</v>
      </c>
      <c r="BX13" s="93" t="e">
        <f t="shared" si="22"/>
        <v>#N/A</v>
      </c>
      <c r="BY13" s="94">
        <f t="shared" si="23"/>
        <v>999</v>
      </c>
      <c r="BZ13" s="94">
        <f t="shared" si="24"/>
        <v>999</v>
      </c>
      <c r="CA13" s="94" t="e">
        <f t="shared" si="25"/>
        <v>#N/A</v>
      </c>
      <c r="CB13" t="e">
        <f t="shared" si="26"/>
        <v>#N/A</v>
      </c>
      <c r="CC13" s="58" t="e">
        <f t="shared" si="27"/>
        <v>#N/A</v>
      </c>
      <c r="CD13" s="95" t="e">
        <f t="shared" si="28"/>
        <v>#N/A</v>
      </c>
      <c r="CE13" s="96" t="b">
        <f t="shared" si="75"/>
        <v>1</v>
      </c>
      <c r="CF13" t="e">
        <f t="shared" si="76"/>
        <v>#DIV/0!</v>
      </c>
      <c r="CG13" t="e">
        <f t="shared" si="77"/>
        <v>#DIV/0!</v>
      </c>
      <c r="CH13" s="84" t="b">
        <f t="shared" si="32"/>
        <v>0</v>
      </c>
      <c r="CI13" t="str">
        <f t="shared" si="33"/>
        <v/>
      </c>
      <c r="CJ13" t="b">
        <f t="shared" si="78"/>
        <v>0</v>
      </c>
      <c r="CK13" t="b">
        <f t="shared" si="35"/>
        <v>1</v>
      </c>
      <c r="CL13" s="84" t="b">
        <f t="shared" si="79"/>
        <v>1</v>
      </c>
      <c r="CM13">
        <f t="shared" si="36"/>
        <v>0.1</v>
      </c>
      <c r="CN13" t="b">
        <f t="shared" si="80"/>
        <v>1</v>
      </c>
      <c r="CO13" s="84">
        <f t="shared" si="38"/>
        <v>6.4102564102564097</v>
      </c>
      <c r="CP13" t="b">
        <f t="shared" si="39"/>
        <v>1</v>
      </c>
      <c r="CQ13" s="96" t="b">
        <f t="shared" si="40"/>
        <v>1</v>
      </c>
      <c r="CR13" t="e">
        <f t="shared" si="41"/>
        <v>#VALUE!</v>
      </c>
      <c r="CS13" t="e">
        <f t="shared" si="42"/>
        <v>#VALUE!</v>
      </c>
      <c r="CT13" t="b">
        <f t="shared" si="43"/>
        <v>1</v>
      </c>
      <c r="CU13" t="b">
        <f t="shared" si="44"/>
        <v>1</v>
      </c>
      <c r="CV13" s="84" t="b">
        <f t="shared" si="45"/>
        <v>0</v>
      </c>
      <c r="CW13" t="e">
        <f t="shared" si="46"/>
        <v>#VALUE!</v>
      </c>
      <c r="CX13" t="e">
        <f t="shared" si="47"/>
        <v>#VALUE!</v>
      </c>
      <c r="CY13" t="b">
        <f t="shared" si="48"/>
        <v>1</v>
      </c>
      <c r="CZ13" t="b">
        <f t="shared" si="49"/>
        <v>1</v>
      </c>
      <c r="DA13" s="84">
        <f t="shared" si="50"/>
        <v>0</v>
      </c>
      <c r="DB13" t="e">
        <f t="shared" si="51"/>
        <v>#N/A</v>
      </c>
    </row>
    <row r="14" spans="1:106">
      <c r="A14" s="9">
        <v>771</v>
      </c>
      <c r="B14" s="3">
        <v>2</v>
      </c>
      <c r="C14" s="3" t="s">
        <v>2287</v>
      </c>
      <c r="D14" s="3" t="str">
        <f t="shared" si="52"/>
        <v>BE_1_16-1_dk_0012</v>
      </c>
      <c r="E14" s="3" t="str">
        <f t="shared" si="53"/>
        <v>0012</v>
      </c>
      <c r="F14" s="3">
        <v>119505.461</v>
      </c>
      <c r="G14" s="15">
        <v>425849.875</v>
      </c>
      <c r="H14" s="35" t="str">
        <f t="shared" si="54"/>
        <v>ja</v>
      </c>
      <c r="I14" s="42" t="s">
        <v>2402</v>
      </c>
      <c r="J14" s="20" t="s">
        <v>2284</v>
      </c>
      <c r="K14" s="21">
        <v>10000</v>
      </c>
      <c r="L14" s="28">
        <f t="shared" si="55"/>
        <v>1</v>
      </c>
      <c r="M14" s="28">
        <f t="shared" si="56"/>
        <v>1</v>
      </c>
      <c r="N14" s="56">
        <f t="shared" si="57"/>
        <v>10000</v>
      </c>
      <c r="O14" s="33">
        <f t="shared" si="58"/>
        <v>73.898645792737852</v>
      </c>
      <c r="P14" s="37">
        <f t="shared" si="59"/>
        <v>116.96390455605859</v>
      </c>
      <c r="Q14" s="9" t="s">
        <v>12</v>
      </c>
      <c r="R14" s="55" t="s">
        <v>12</v>
      </c>
      <c r="S14" s="55">
        <v>3.31</v>
      </c>
      <c r="T14" s="55">
        <v>3.508</v>
      </c>
      <c r="U14" s="55">
        <v>3.6949999999999998</v>
      </c>
      <c r="V14" s="3">
        <v>3.8490000000000002</v>
      </c>
      <c r="W14" s="3">
        <v>4.0190000000000001</v>
      </c>
      <c r="X14" s="3" t="s">
        <v>12</v>
      </c>
      <c r="Y14" s="3">
        <v>4.3460000000000001</v>
      </c>
      <c r="Z14" s="15" t="s">
        <v>12</v>
      </c>
      <c r="AA14" s="10">
        <f t="shared" si="60"/>
        <v>4.0190000000000001</v>
      </c>
      <c r="AB14" s="9">
        <f t="shared" si="61"/>
        <v>0.32400000000000029</v>
      </c>
      <c r="AC14" s="10">
        <f t="shared" si="62"/>
        <v>0.32699999999999996</v>
      </c>
      <c r="AD14" s="9" t="s">
        <v>12</v>
      </c>
      <c r="AE14" s="55" t="s">
        <v>12</v>
      </c>
      <c r="AF14" s="55">
        <v>0.1</v>
      </c>
      <c r="AG14" s="55">
        <v>0.1</v>
      </c>
      <c r="AH14" s="55">
        <v>0.1</v>
      </c>
      <c r="AI14" s="3">
        <v>0.1</v>
      </c>
      <c r="AJ14" s="3">
        <v>0.1</v>
      </c>
      <c r="AK14" s="3" t="s">
        <v>12</v>
      </c>
      <c r="AL14" s="3">
        <v>0.1</v>
      </c>
      <c r="AM14" s="15" t="s">
        <v>12</v>
      </c>
      <c r="AN14" s="10">
        <f t="shared" si="63"/>
        <v>0.1</v>
      </c>
      <c r="AO14" s="9">
        <f t="shared" si="64"/>
        <v>0</v>
      </c>
      <c r="AP14" s="10">
        <f t="shared" si="65"/>
        <v>0</v>
      </c>
      <c r="AQ14" s="9" t="s">
        <v>12</v>
      </c>
      <c r="AR14" s="55" t="s">
        <v>12</v>
      </c>
      <c r="AS14" s="55">
        <v>0.1</v>
      </c>
      <c r="AT14" s="55">
        <v>0.1</v>
      </c>
      <c r="AU14" s="55">
        <v>0.1</v>
      </c>
      <c r="AV14" s="3">
        <v>0.1</v>
      </c>
      <c r="AW14" s="3">
        <v>0.1</v>
      </c>
      <c r="AX14" s="3" t="s">
        <v>12</v>
      </c>
      <c r="AY14" s="3">
        <v>0.1</v>
      </c>
      <c r="AZ14" s="15" t="s">
        <v>12</v>
      </c>
      <c r="BA14" s="10">
        <f t="shared" si="66"/>
        <v>0.1</v>
      </c>
      <c r="BB14" s="9">
        <f t="shared" si="67"/>
        <v>0</v>
      </c>
      <c r="BC14" s="10">
        <f t="shared" si="68"/>
        <v>0</v>
      </c>
      <c r="BD14" s="9" t="s">
        <v>2403</v>
      </c>
      <c r="BE14" s="3" t="s">
        <v>12</v>
      </c>
      <c r="BF14" s="15" t="s">
        <v>12</v>
      </c>
      <c r="BG14" s="15" t="str">
        <f t="shared" si="69"/>
        <v>-</v>
      </c>
      <c r="BH14" s="9" t="e">
        <f t="shared" si="70"/>
        <v>#VALUE!</v>
      </c>
      <c r="BI14" s="10" t="e">
        <f t="shared" si="71"/>
        <v>#VALUE!</v>
      </c>
      <c r="BJ14" s="9" t="s">
        <v>2403</v>
      </c>
      <c r="BK14" s="3" t="s">
        <v>12</v>
      </c>
      <c r="BL14" s="15" t="s">
        <v>12</v>
      </c>
      <c r="BM14" s="15" t="str">
        <f t="shared" si="72"/>
        <v>-</v>
      </c>
      <c r="BN14" s="9" t="e">
        <f t="shared" si="73"/>
        <v>#VALUE!</v>
      </c>
      <c r="BO14" s="10" t="e">
        <f t="shared" si="74"/>
        <v>#VALUE!</v>
      </c>
      <c r="BP14">
        <f t="shared" si="18"/>
        <v>0</v>
      </c>
      <c r="BQ14" s="93" t="e">
        <f t="shared" si="19"/>
        <v>#VALUE!</v>
      </c>
      <c r="BR14" s="93" t="e">
        <f t="shared" si="20"/>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21"/>
        <v>#N/A</v>
      </c>
      <c r="BX14" s="93" t="e">
        <f t="shared" si="22"/>
        <v>#N/A</v>
      </c>
      <c r="BY14" s="94">
        <f t="shared" si="23"/>
        <v>999</v>
      </c>
      <c r="BZ14" s="94">
        <f t="shared" si="24"/>
        <v>999</v>
      </c>
      <c r="CA14" s="94" t="e">
        <f t="shared" si="25"/>
        <v>#N/A</v>
      </c>
      <c r="CB14" t="e">
        <f t="shared" si="26"/>
        <v>#N/A</v>
      </c>
      <c r="CC14" s="58" t="e">
        <f t="shared" si="27"/>
        <v>#N/A</v>
      </c>
      <c r="CD14" s="95" t="e">
        <f t="shared" si="28"/>
        <v>#N/A</v>
      </c>
      <c r="CE14" s="96" t="b">
        <f t="shared" si="75"/>
        <v>1</v>
      </c>
      <c r="CF14" t="e">
        <f t="shared" si="76"/>
        <v>#DIV/0!</v>
      </c>
      <c r="CG14" t="e">
        <f t="shared" si="77"/>
        <v>#DIV/0!</v>
      </c>
      <c r="CH14" s="84" t="b">
        <f t="shared" si="32"/>
        <v>0</v>
      </c>
      <c r="CI14" t="str">
        <f t="shared" si="33"/>
        <v/>
      </c>
      <c r="CJ14" t="b">
        <f t="shared" si="78"/>
        <v>0</v>
      </c>
      <c r="CK14" t="b">
        <f t="shared" si="35"/>
        <v>1</v>
      </c>
      <c r="CL14" s="84" t="b">
        <f t="shared" si="79"/>
        <v>1</v>
      </c>
      <c r="CM14">
        <f t="shared" si="36"/>
        <v>0.1</v>
      </c>
      <c r="CN14" t="b">
        <f t="shared" si="80"/>
        <v>1</v>
      </c>
      <c r="CO14" s="84">
        <f t="shared" si="38"/>
        <v>6.4102564102564097</v>
      </c>
      <c r="CP14" t="b">
        <f t="shared" si="39"/>
        <v>1</v>
      </c>
      <c r="CQ14" s="96" t="b">
        <f t="shared" si="40"/>
        <v>0</v>
      </c>
      <c r="CR14" t="e">
        <f t="shared" si="41"/>
        <v>#VALUE!</v>
      </c>
      <c r="CS14" t="e">
        <f t="shared" si="42"/>
        <v>#VALUE!</v>
      </c>
      <c r="CT14" t="b">
        <f t="shared" si="43"/>
        <v>1</v>
      </c>
      <c r="CU14" t="b">
        <f t="shared" si="44"/>
        <v>1</v>
      </c>
      <c r="CV14" s="84" t="b">
        <f t="shared" si="45"/>
        <v>1</v>
      </c>
      <c r="CW14" t="e">
        <f t="shared" si="46"/>
        <v>#VALUE!</v>
      </c>
      <c r="CX14" t="e">
        <f t="shared" si="47"/>
        <v>#VALUE!</v>
      </c>
      <c r="CY14" t="b">
        <f t="shared" si="48"/>
        <v>1</v>
      </c>
      <c r="CZ14" t="b">
        <f t="shared" si="49"/>
        <v>1</v>
      </c>
      <c r="DA14" s="84">
        <f t="shared" si="50"/>
        <v>0</v>
      </c>
      <c r="DB14" t="e">
        <f t="shared" si="51"/>
        <v>#N/A</v>
      </c>
    </row>
    <row r="15" spans="1:106">
      <c r="A15" s="9">
        <v>780</v>
      </c>
      <c r="B15" s="3">
        <v>2</v>
      </c>
      <c r="C15" s="3" t="s">
        <v>2288</v>
      </c>
      <c r="D15" s="3" t="str">
        <f t="shared" si="52"/>
        <v>BE_1_16-1_dk_0013</v>
      </c>
      <c r="E15" s="3" t="str">
        <f t="shared" si="53"/>
        <v>0013</v>
      </c>
      <c r="F15" s="3">
        <v>119391.898</v>
      </c>
      <c r="G15" s="15">
        <v>425821.875</v>
      </c>
      <c r="H15" s="35" t="str">
        <f t="shared" si="54"/>
        <v>ja</v>
      </c>
      <c r="I15" s="42" t="s">
        <v>2402</v>
      </c>
      <c r="J15" s="20" t="s">
        <v>2284</v>
      </c>
      <c r="K15" s="21">
        <v>10000</v>
      </c>
      <c r="L15" s="28">
        <f t="shared" si="55"/>
        <v>1</v>
      </c>
      <c r="M15" s="28">
        <f t="shared" si="56"/>
        <v>1</v>
      </c>
      <c r="N15" s="56">
        <f t="shared" si="57"/>
        <v>10000</v>
      </c>
      <c r="O15" s="33">
        <f t="shared" si="58"/>
        <v>116.96390455605859</v>
      </c>
      <c r="P15" s="37">
        <f t="shared" si="59"/>
        <v>83.101460155643267</v>
      </c>
      <c r="Q15" s="9" t="s">
        <v>12</v>
      </c>
      <c r="R15" s="55" t="s">
        <v>12</v>
      </c>
      <c r="S15" s="55">
        <v>3.31</v>
      </c>
      <c r="T15" s="55">
        <v>3.5059999999999998</v>
      </c>
      <c r="U15" s="55">
        <v>3.6930000000000001</v>
      </c>
      <c r="V15" s="3">
        <v>3.847</v>
      </c>
      <c r="W15" s="3">
        <v>4.016</v>
      </c>
      <c r="X15" s="3" t="s">
        <v>12</v>
      </c>
      <c r="Y15" s="3">
        <v>4.3390000000000004</v>
      </c>
      <c r="Z15" s="15" t="s">
        <v>12</v>
      </c>
      <c r="AA15" s="10">
        <f t="shared" si="60"/>
        <v>4.016</v>
      </c>
      <c r="AB15" s="9">
        <f t="shared" si="61"/>
        <v>0.32299999999999995</v>
      </c>
      <c r="AC15" s="10">
        <f t="shared" si="62"/>
        <v>0.3230000000000004</v>
      </c>
      <c r="AD15" s="9" t="s">
        <v>12</v>
      </c>
      <c r="AE15" s="55" t="s">
        <v>12</v>
      </c>
      <c r="AF15" s="55">
        <v>0.1</v>
      </c>
      <c r="AG15" s="55">
        <v>0.1</v>
      </c>
      <c r="AH15" s="55">
        <v>0.1</v>
      </c>
      <c r="AI15" s="3">
        <v>0.1</v>
      </c>
      <c r="AJ15" s="3">
        <v>0.1</v>
      </c>
      <c r="AK15" s="3" t="s">
        <v>12</v>
      </c>
      <c r="AL15" s="3">
        <v>0.1</v>
      </c>
      <c r="AM15" s="15" t="s">
        <v>12</v>
      </c>
      <c r="AN15" s="10">
        <f t="shared" si="63"/>
        <v>0.1</v>
      </c>
      <c r="AO15" s="9">
        <f t="shared" si="64"/>
        <v>0</v>
      </c>
      <c r="AP15" s="10">
        <f t="shared" si="65"/>
        <v>0</v>
      </c>
      <c r="AQ15" s="9" t="s">
        <v>12</v>
      </c>
      <c r="AR15" s="55" t="s">
        <v>12</v>
      </c>
      <c r="AS15" s="55">
        <v>0.1</v>
      </c>
      <c r="AT15" s="55">
        <v>0.1</v>
      </c>
      <c r="AU15" s="55">
        <v>0.1</v>
      </c>
      <c r="AV15" s="3">
        <v>0.1</v>
      </c>
      <c r="AW15" s="3">
        <v>0.1</v>
      </c>
      <c r="AX15" s="3" t="s">
        <v>12</v>
      </c>
      <c r="AY15" s="3">
        <v>0.1</v>
      </c>
      <c r="AZ15" s="15" t="s">
        <v>12</v>
      </c>
      <c r="BA15" s="10">
        <f t="shared" si="66"/>
        <v>0.1</v>
      </c>
      <c r="BB15" s="9">
        <f t="shared" si="67"/>
        <v>0</v>
      </c>
      <c r="BC15" s="10">
        <f t="shared" si="68"/>
        <v>0</v>
      </c>
      <c r="BD15" s="9" t="s">
        <v>2403</v>
      </c>
      <c r="BE15" s="3" t="s">
        <v>12</v>
      </c>
      <c r="BF15" s="15" t="s">
        <v>12</v>
      </c>
      <c r="BG15" s="15" t="str">
        <f t="shared" si="69"/>
        <v>-</v>
      </c>
      <c r="BH15" s="9" t="e">
        <f t="shared" si="70"/>
        <v>#VALUE!</v>
      </c>
      <c r="BI15" s="10" t="e">
        <f t="shared" si="71"/>
        <v>#VALUE!</v>
      </c>
      <c r="BJ15" s="9" t="s">
        <v>2403</v>
      </c>
      <c r="BK15" s="3" t="s">
        <v>12</v>
      </c>
      <c r="BL15" s="15" t="s">
        <v>12</v>
      </c>
      <c r="BM15" s="15" t="str">
        <f t="shared" si="72"/>
        <v>-</v>
      </c>
      <c r="BN15" s="9" t="e">
        <f t="shared" si="73"/>
        <v>#VALUE!</v>
      </c>
      <c r="BO15" s="10" t="e">
        <f t="shared" si="74"/>
        <v>#VALUE!</v>
      </c>
      <c r="BP15">
        <f t="shared" si="18"/>
        <v>0</v>
      </c>
      <c r="BQ15" s="93" t="e">
        <f t="shared" si="19"/>
        <v>#VALUE!</v>
      </c>
      <c r="BR15" s="93" t="e">
        <f t="shared" si="20"/>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21"/>
        <v>#N/A</v>
      </c>
      <c r="BX15" s="93" t="e">
        <f t="shared" si="22"/>
        <v>#N/A</v>
      </c>
      <c r="BY15" s="94">
        <f t="shared" si="23"/>
        <v>999</v>
      </c>
      <c r="BZ15" s="94">
        <f t="shared" si="24"/>
        <v>999</v>
      </c>
      <c r="CA15" s="94" t="e">
        <f t="shared" si="25"/>
        <v>#N/A</v>
      </c>
      <c r="CB15" t="e">
        <f t="shared" si="26"/>
        <v>#N/A</v>
      </c>
      <c r="CC15" s="58" t="e">
        <f t="shared" si="27"/>
        <v>#N/A</v>
      </c>
      <c r="CD15" s="95" t="e">
        <f t="shared" si="28"/>
        <v>#N/A</v>
      </c>
      <c r="CE15" s="96" t="b">
        <f t="shared" si="75"/>
        <v>1</v>
      </c>
      <c r="CF15" t="e">
        <f t="shared" si="76"/>
        <v>#DIV/0!</v>
      </c>
      <c r="CG15" t="e">
        <f t="shared" si="77"/>
        <v>#DIV/0!</v>
      </c>
      <c r="CH15" s="84" t="b">
        <f t="shared" si="32"/>
        <v>0</v>
      </c>
      <c r="CI15" t="str">
        <f t="shared" si="33"/>
        <v/>
      </c>
      <c r="CJ15" t="b">
        <f t="shared" si="78"/>
        <v>0</v>
      </c>
      <c r="CK15" t="b">
        <f t="shared" si="35"/>
        <v>1</v>
      </c>
      <c r="CL15" s="84" t="b">
        <f t="shared" si="79"/>
        <v>1</v>
      </c>
      <c r="CM15">
        <f t="shared" si="36"/>
        <v>0.1</v>
      </c>
      <c r="CN15" t="b">
        <f t="shared" si="80"/>
        <v>1</v>
      </c>
      <c r="CO15" s="84">
        <f t="shared" si="38"/>
        <v>6.4102564102564097</v>
      </c>
      <c r="CP15" t="b">
        <f t="shared" si="39"/>
        <v>1</v>
      </c>
      <c r="CQ15" s="96" t="b">
        <f t="shared" si="40"/>
        <v>1</v>
      </c>
      <c r="CR15" t="e">
        <f t="shared" si="41"/>
        <v>#VALUE!</v>
      </c>
      <c r="CS15" t="e">
        <f t="shared" si="42"/>
        <v>#VALUE!</v>
      </c>
      <c r="CT15" t="b">
        <f t="shared" si="43"/>
        <v>1</v>
      </c>
      <c r="CU15" t="b">
        <f t="shared" si="44"/>
        <v>1</v>
      </c>
      <c r="CV15" s="84" t="b">
        <f t="shared" si="45"/>
        <v>1</v>
      </c>
      <c r="CW15" t="e">
        <f t="shared" si="46"/>
        <v>#VALUE!</v>
      </c>
      <c r="CX15" t="e">
        <f t="shared" si="47"/>
        <v>#VALUE!</v>
      </c>
      <c r="CY15" t="b">
        <f t="shared" si="48"/>
        <v>1</v>
      </c>
      <c r="CZ15" t="b">
        <f t="shared" si="49"/>
        <v>1</v>
      </c>
      <c r="DA15" s="84">
        <f t="shared" si="50"/>
        <v>0</v>
      </c>
      <c r="DB15" t="e">
        <f t="shared" si="51"/>
        <v>#N/A</v>
      </c>
    </row>
    <row r="16" spans="1:106">
      <c r="A16" s="9">
        <v>788</v>
      </c>
      <c r="B16" s="3">
        <v>2</v>
      </c>
      <c r="C16" s="3" t="s">
        <v>2289</v>
      </c>
      <c r="D16" s="3" t="str">
        <f t="shared" si="52"/>
        <v>BE_1_16-1_dk_0014</v>
      </c>
      <c r="E16" s="3" t="str">
        <f t="shared" si="53"/>
        <v>0014</v>
      </c>
      <c r="F16" s="3">
        <v>119312.836</v>
      </c>
      <c r="G16" s="15">
        <v>425796.28100000002</v>
      </c>
      <c r="H16" s="35" t="str">
        <f t="shared" si="54"/>
        <v>ja</v>
      </c>
      <c r="I16" s="42" t="s">
        <v>2402</v>
      </c>
      <c r="J16" s="20" t="s">
        <v>2284</v>
      </c>
      <c r="K16" s="21">
        <v>10000</v>
      </c>
      <c r="L16" s="28">
        <f t="shared" si="55"/>
        <v>1</v>
      </c>
      <c r="M16" s="28">
        <f t="shared" si="56"/>
        <v>1</v>
      </c>
      <c r="N16" s="56">
        <f t="shared" si="57"/>
        <v>10000</v>
      </c>
      <c r="O16" s="33">
        <f t="shared" si="58"/>
        <v>83.101460155643267</v>
      </c>
      <c r="P16" s="37">
        <f t="shared" si="59"/>
        <v>123.07856261753162</v>
      </c>
      <c r="Q16" s="9" t="s">
        <v>12</v>
      </c>
      <c r="R16" s="55" t="s">
        <v>12</v>
      </c>
      <c r="S16" s="55">
        <v>3.3140000000000001</v>
      </c>
      <c r="T16" s="55">
        <v>3.5150000000000001</v>
      </c>
      <c r="U16" s="55">
        <v>3.7010000000000001</v>
      </c>
      <c r="V16" s="3">
        <v>3.851</v>
      </c>
      <c r="W16" s="3">
        <v>4.0119999999999996</v>
      </c>
      <c r="X16" s="3" t="s">
        <v>12</v>
      </c>
      <c r="Y16" s="3">
        <v>4.3220000000000001</v>
      </c>
      <c r="Z16" s="15" t="s">
        <v>12</v>
      </c>
      <c r="AA16" s="10">
        <f t="shared" si="60"/>
        <v>4.0119999999999996</v>
      </c>
      <c r="AB16" s="9">
        <f t="shared" si="61"/>
        <v>0.3109999999999995</v>
      </c>
      <c r="AC16" s="10">
        <f t="shared" si="62"/>
        <v>0.3100000000000005</v>
      </c>
      <c r="AD16" s="9" t="s">
        <v>12</v>
      </c>
      <c r="AE16" s="55" t="s">
        <v>12</v>
      </c>
      <c r="AF16" s="55">
        <v>0.1</v>
      </c>
      <c r="AG16" s="55">
        <v>0.1</v>
      </c>
      <c r="AH16" s="55">
        <v>0.1</v>
      </c>
      <c r="AI16" s="3">
        <v>0.1</v>
      </c>
      <c r="AJ16" s="3">
        <v>0.1</v>
      </c>
      <c r="AK16" s="3" t="s">
        <v>12</v>
      </c>
      <c r="AL16" s="3">
        <v>0.1</v>
      </c>
      <c r="AM16" s="15" t="s">
        <v>12</v>
      </c>
      <c r="AN16" s="10">
        <f t="shared" si="63"/>
        <v>0.1</v>
      </c>
      <c r="AO16" s="9">
        <f t="shared" si="64"/>
        <v>0</v>
      </c>
      <c r="AP16" s="10">
        <f t="shared" si="65"/>
        <v>0</v>
      </c>
      <c r="AQ16" s="9" t="s">
        <v>12</v>
      </c>
      <c r="AR16" s="55" t="s">
        <v>12</v>
      </c>
      <c r="AS16" s="55">
        <v>0.1</v>
      </c>
      <c r="AT16" s="55">
        <v>0.1</v>
      </c>
      <c r="AU16" s="55">
        <v>0.1</v>
      </c>
      <c r="AV16" s="3">
        <v>0.1</v>
      </c>
      <c r="AW16" s="3">
        <v>0.1</v>
      </c>
      <c r="AX16" s="3" t="s">
        <v>12</v>
      </c>
      <c r="AY16" s="3">
        <v>0.1</v>
      </c>
      <c r="AZ16" s="15" t="s">
        <v>12</v>
      </c>
      <c r="BA16" s="10">
        <f t="shared" si="66"/>
        <v>0.1</v>
      </c>
      <c r="BB16" s="9">
        <f t="shared" si="67"/>
        <v>0</v>
      </c>
      <c r="BC16" s="10">
        <f t="shared" si="68"/>
        <v>0</v>
      </c>
      <c r="BD16" s="9" t="s">
        <v>2403</v>
      </c>
      <c r="BE16" s="3" t="s">
        <v>12</v>
      </c>
      <c r="BF16" s="15" t="s">
        <v>12</v>
      </c>
      <c r="BG16" s="15" t="str">
        <f t="shared" si="69"/>
        <v>-</v>
      </c>
      <c r="BH16" s="9" t="e">
        <f t="shared" si="70"/>
        <v>#VALUE!</v>
      </c>
      <c r="BI16" s="10" t="e">
        <f t="shared" si="71"/>
        <v>#VALUE!</v>
      </c>
      <c r="BJ16" s="9" t="s">
        <v>2403</v>
      </c>
      <c r="BK16" s="3" t="s">
        <v>12</v>
      </c>
      <c r="BL16" s="15" t="s">
        <v>12</v>
      </c>
      <c r="BM16" s="15" t="str">
        <f t="shared" si="72"/>
        <v>-</v>
      </c>
      <c r="BN16" s="9" t="e">
        <f t="shared" si="73"/>
        <v>#VALUE!</v>
      </c>
      <c r="BO16" s="10" t="e">
        <f t="shared" si="74"/>
        <v>#VALUE!</v>
      </c>
      <c r="BP16">
        <f t="shared" si="18"/>
        <v>0</v>
      </c>
      <c r="BQ16" s="93" t="e">
        <f t="shared" si="19"/>
        <v>#VALUE!</v>
      </c>
      <c r="BR16" s="93" t="e">
        <f t="shared" si="20"/>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21"/>
        <v>#N/A</v>
      </c>
      <c r="BX16" s="93" t="e">
        <f t="shared" si="22"/>
        <v>#N/A</v>
      </c>
      <c r="BY16" s="94">
        <f t="shared" si="23"/>
        <v>999</v>
      </c>
      <c r="BZ16" s="94">
        <f t="shared" si="24"/>
        <v>999</v>
      </c>
      <c r="CA16" s="94" t="e">
        <f t="shared" si="25"/>
        <v>#N/A</v>
      </c>
      <c r="CB16" t="e">
        <f t="shared" si="26"/>
        <v>#N/A</v>
      </c>
      <c r="CC16" s="58" t="e">
        <f t="shared" si="27"/>
        <v>#N/A</v>
      </c>
      <c r="CD16" s="95" t="e">
        <f t="shared" si="28"/>
        <v>#N/A</v>
      </c>
      <c r="CE16" s="96" t="b">
        <f t="shared" si="75"/>
        <v>1</v>
      </c>
      <c r="CF16" t="e">
        <f t="shared" si="76"/>
        <v>#DIV/0!</v>
      </c>
      <c r="CG16" t="e">
        <f t="shared" si="77"/>
        <v>#DIV/0!</v>
      </c>
      <c r="CH16" s="84" t="b">
        <f t="shared" si="32"/>
        <v>0</v>
      </c>
      <c r="CI16" t="str">
        <f t="shared" si="33"/>
        <v/>
      </c>
      <c r="CJ16" t="b">
        <f t="shared" si="78"/>
        <v>0</v>
      </c>
      <c r="CK16" t="b">
        <f t="shared" si="35"/>
        <v>1</v>
      </c>
      <c r="CL16" s="84" t="b">
        <f t="shared" si="79"/>
        <v>1</v>
      </c>
      <c r="CM16">
        <f t="shared" si="36"/>
        <v>0.1</v>
      </c>
      <c r="CN16" t="b">
        <f t="shared" si="80"/>
        <v>1</v>
      </c>
      <c r="CO16" s="84">
        <f t="shared" si="38"/>
        <v>6.4102564102564097</v>
      </c>
      <c r="CP16" t="b">
        <f t="shared" si="39"/>
        <v>1</v>
      </c>
      <c r="CQ16" s="96" t="b">
        <f t="shared" si="40"/>
        <v>1</v>
      </c>
      <c r="CR16" t="e">
        <f t="shared" si="41"/>
        <v>#VALUE!</v>
      </c>
      <c r="CS16" t="e">
        <f t="shared" si="42"/>
        <v>#VALUE!</v>
      </c>
      <c r="CT16" t="b">
        <f t="shared" si="43"/>
        <v>1</v>
      </c>
      <c r="CU16" t="b">
        <f t="shared" si="44"/>
        <v>1</v>
      </c>
      <c r="CV16" s="84" t="b">
        <f t="shared" si="45"/>
        <v>1</v>
      </c>
      <c r="CW16" t="e">
        <f t="shared" si="46"/>
        <v>#VALUE!</v>
      </c>
      <c r="CX16" t="e">
        <f t="shared" si="47"/>
        <v>#VALUE!</v>
      </c>
      <c r="CY16" t="b">
        <f t="shared" si="48"/>
        <v>1</v>
      </c>
      <c r="CZ16" t="b">
        <f t="shared" si="49"/>
        <v>1</v>
      </c>
      <c r="DA16" s="84">
        <f t="shared" si="50"/>
        <v>0</v>
      </c>
      <c r="DB16" t="e">
        <f t="shared" si="51"/>
        <v>#N/A</v>
      </c>
    </row>
    <row r="17" spans="1:106">
      <c r="A17" s="9">
        <v>792</v>
      </c>
      <c r="B17" s="3">
        <v>2</v>
      </c>
      <c r="C17" s="3" t="s">
        <v>2290</v>
      </c>
      <c r="D17" s="3" t="str">
        <f t="shared" si="52"/>
        <v>BE_1_16-1_dk_0015</v>
      </c>
      <c r="E17" s="3" t="str">
        <f t="shared" si="53"/>
        <v>0015</v>
      </c>
      <c r="F17" s="3">
        <v>119191.31200000001</v>
      </c>
      <c r="G17" s="15">
        <v>425776.78100000002</v>
      </c>
      <c r="H17" s="35" t="str">
        <f t="shared" si="54"/>
        <v>ja</v>
      </c>
      <c r="I17" s="42" t="s">
        <v>2402</v>
      </c>
      <c r="J17" s="20" t="s">
        <v>2284</v>
      </c>
      <c r="K17" s="21">
        <v>10000</v>
      </c>
      <c r="L17" s="28">
        <f t="shared" si="55"/>
        <v>1</v>
      </c>
      <c r="M17" s="28">
        <f t="shared" si="56"/>
        <v>1</v>
      </c>
      <c r="N17" s="56">
        <f t="shared" si="57"/>
        <v>10000</v>
      </c>
      <c r="O17" s="33">
        <f t="shared" si="58"/>
        <v>123.07856261753162</v>
      </c>
      <c r="P17" s="37">
        <f t="shared" si="59"/>
        <v>85.550417146854485</v>
      </c>
      <c r="Q17" s="9" t="s">
        <v>12</v>
      </c>
      <c r="R17" s="55" t="s">
        <v>12</v>
      </c>
      <c r="S17" s="55">
        <v>3.298</v>
      </c>
      <c r="T17" s="55">
        <v>3.4990000000000001</v>
      </c>
      <c r="U17" s="55">
        <v>3.6880000000000002</v>
      </c>
      <c r="V17" s="3">
        <v>3.84</v>
      </c>
      <c r="W17" s="3">
        <v>4.0030000000000001</v>
      </c>
      <c r="X17" s="3" t="s">
        <v>12</v>
      </c>
      <c r="Y17" s="3">
        <v>4.3150000000000004</v>
      </c>
      <c r="Z17" s="15" t="s">
        <v>12</v>
      </c>
      <c r="AA17" s="10">
        <f t="shared" si="60"/>
        <v>4.0030000000000001</v>
      </c>
      <c r="AB17" s="9">
        <f t="shared" si="61"/>
        <v>0.31499999999999995</v>
      </c>
      <c r="AC17" s="10">
        <f t="shared" si="62"/>
        <v>0.31200000000000028</v>
      </c>
      <c r="AD17" s="9" t="s">
        <v>12</v>
      </c>
      <c r="AE17" s="55" t="s">
        <v>12</v>
      </c>
      <c r="AF17" s="55">
        <v>0.1</v>
      </c>
      <c r="AG17" s="55">
        <v>0.1</v>
      </c>
      <c r="AH17" s="55">
        <v>0.1</v>
      </c>
      <c r="AI17" s="3">
        <v>0.1</v>
      </c>
      <c r="AJ17" s="3">
        <v>0.1</v>
      </c>
      <c r="AK17" s="3" t="s">
        <v>12</v>
      </c>
      <c r="AL17" s="3">
        <v>0.1</v>
      </c>
      <c r="AM17" s="15" t="s">
        <v>12</v>
      </c>
      <c r="AN17" s="10">
        <f t="shared" si="63"/>
        <v>0.1</v>
      </c>
      <c r="AO17" s="9">
        <f t="shared" si="64"/>
        <v>0</v>
      </c>
      <c r="AP17" s="10">
        <f t="shared" si="65"/>
        <v>0</v>
      </c>
      <c r="AQ17" s="9" t="s">
        <v>12</v>
      </c>
      <c r="AR17" s="55" t="s">
        <v>12</v>
      </c>
      <c r="AS17" s="55">
        <v>0.1</v>
      </c>
      <c r="AT17" s="55">
        <v>0.1</v>
      </c>
      <c r="AU17" s="55">
        <v>0.1</v>
      </c>
      <c r="AV17" s="3">
        <v>0.1</v>
      </c>
      <c r="AW17" s="3">
        <v>0.1</v>
      </c>
      <c r="AX17" s="3" t="s">
        <v>12</v>
      </c>
      <c r="AY17" s="3">
        <v>0.1</v>
      </c>
      <c r="AZ17" s="15" t="s">
        <v>12</v>
      </c>
      <c r="BA17" s="10">
        <f t="shared" si="66"/>
        <v>0.1</v>
      </c>
      <c r="BB17" s="9">
        <f t="shared" si="67"/>
        <v>0</v>
      </c>
      <c r="BC17" s="10">
        <f t="shared" si="68"/>
        <v>0</v>
      </c>
      <c r="BD17" s="9" t="s">
        <v>2403</v>
      </c>
      <c r="BE17" s="3" t="s">
        <v>12</v>
      </c>
      <c r="BF17" s="15" t="s">
        <v>12</v>
      </c>
      <c r="BG17" s="15" t="str">
        <f t="shared" si="69"/>
        <v>-</v>
      </c>
      <c r="BH17" s="9" t="e">
        <f t="shared" si="70"/>
        <v>#VALUE!</v>
      </c>
      <c r="BI17" s="10" t="e">
        <f t="shared" si="71"/>
        <v>#VALUE!</v>
      </c>
      <c r="BJ17" s="9" t="s">
        <v>2403</v>
      </c>
      <c r="BK17" s="3" t="s">
        <v>12</v>
      </c>
      <c r="BL17" s="15" t="s">
        <v>12</v>
      </c>
      <c r="BM17" s="15" t="str">
        <f t="shared" si="72"/>
        <v>-</v>
      </c>
      <c r="BN17" s="9" t="e">
        <f t="shared" si="73"/>
        <v>#VALUE!</v>
      </c>
      <c r="BO17" s="10" t="e">
        <f t="shared" si="74"/>
        <v>#VALUE!</v>
      </c>
      <c r="BP17">
        <f t="shared" si="18"/>
        <v>0</v>
      </c>
      <c r="BQ17" s="93" t="e">
        <f t="shared" si="19"/>
        <v>#VALUE!</v>
      </c>
      <c r="BR17" s="93" t="e">
        <f t="shared" si="20"/>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21"/>
        <v>#N/A</v>
      </c>
      <c r="BX17" s="93" t="e">
        <f t="shared" si="22"/>
        <v>#N/A</v>
      </c>
      <c r="BY17" s="94">
        <f t="shared" si="23"/>
        <v>999</v>
      </c>
      <c r="BZ17" s="94">
        <f t="shared" si="24"/>
        <v>999</v>
      </c>
      <c r="CA17" s="94" t="e">
        <f t="shared" si="25"/>
        <v>#N/A</v>
      </c>
      <c r="CB17" t="e">
        <f t="shared" si="26"/>
        <v>#N/A</v>
      </c>
      <c r="CC17" s="58" t="e">
        <f t="shared" si="27"/>
        <v>#N/A</v>
      </c>
      <c r="CD17" s="95" t="e">
        <f t="shared" si="28"/>
        <v>#N/A</v>
      </c>
      <c r="CE17" s="96" t="b">
        <f t="shared" si="75"/>
        <v>1</v>
      </c>
      <c r="CF17" t="e">
        <f t="shared" si="76"/>
        <v>#DIV/0!</v>
      </c>
      <c r="CG17" t="e">
        <f t="shared" si="77"/>
        <v>#DIV/0!</v>
      </c>
      <c r="CH17" s="84" t="b">
        <f t="shared" si="32"/>
        <v>0</v>
      </c>
      <c r="CI17" t="str">
        <f t="shared" si="33"/>
        <v/>
      </c>
      <c r="CJ17" t="b">
        <f t="shared" si="78"/>
        <v>0</v>
      </c>
      <c r="CK17" t="b">
        <f t="shared" si="35"/>
        <v>1</v>
      </c>
      <c r="CL17" s="84" t="b">
        <f t="shared" si="79"/>
        <v>1</v>
      </c>
      <c r="CM17">
        <f t="shared" si="36"/>
        <v>0.1</v>
      </c>
      <c r="CN17" t="b">
        <f t="shared" si="80"/>
        <v>1</v>
      </c>
      <c r="CO17" s="84">
        <f t="shared" si="38"/>
        <v>6.4102564102564097</v>
      </c>
      <c r="CP17" t="b">
        <f t="shared" si="39"/>
        <v>1</v>
      </c>
      <c r="CQ17" s="96" t="b">
        <f t="shared" si="40"/>
        <v>1</v>
      </c>
      <c r="CR17" t="e">
        <f t="shared" si="41"/>
        <v>#VALUE!</v>
      </c>
      <c r="CS17" t="e">
        <f t="shared" si="42"/>
        <v>#VALUE!</v>
      </c>
      <c r="CT17" t="b">
        <f t="shared" si="43"/>
        <v>1</v>
      </c>
      <c r="CU17" t="b">
        <f t="shared" si="44"/>
        <v>1</v>
      </c>
      <c r="CV17" s="84" t="b">
        <f t="shared" si="45"/>
        <v>1</v>
      </c>
      <c r="CW17" t="e">
        <f t="shared" si="46"/>
        <v>#VALUE!</v>
      </c>
      <c r="CX17" t="e">
        <f t="shared" si="47"/>
        <v>#VALUE!</v>
      </c>
      <c r="CY17" t="b">
        <f t="shared" si="48"/>
        <v>0</v>
      </c>
      <c r="CZ17" t="b">
        <f t="shared" si="49"/>
        <v>0</v>
      </c>
      <c r="DA17" s="84">
        <f t="shared" si="50"/>
        <v>0</v>
      </c>
      <c r="DB17" t="e">
        <f t="shared" si="51"/>
        <v>#N/A</v>
      </c>
    </row>
    <row r="18" spans="1:106">
      <c r="A18" s="9">
        <v>793</v>
      </c>
      <c r="B18" s="3">
        <v>2</v>
      </c>
      <c r="C18" s="3" t="s">
        <v>2291</v>
      </c>
      <c r="D18" s="3" t="str">
        <f t="shared" si="52"/>
        <v>BE_1_16-1_dk_0016</v>
      </c>
      <c r="E18" s="3" t="str">
        <f t="shared" si="53"/>
        <v>0016</v>
      </c>
      <c r="F18" s="3">
        <v>119107.977</v>
      </c>
      <c r="G18" s="15">
        <v>425757.43800000002</v>
      </c>
      <c r="H18" s="35" t="str">
        <f t="shared" si="54"/>
        <v>ja</v>
      </c>
      <c r="I18" s="42" t="s">
        <v>2402</v>
      </c>
      <c r="J18" s="20" t="s">
        <v>2284</v>
      </c>
      <c r="K18" s="21">
        <v>10000</v>
      </c>
      <c r="L18" s="28">
        <f t="shared" si="55"/>
        <v>1</v>
      </c>
      <c r="M18" s="28">
        <f t="shared" si="56"/>
        <v>1</v>
      </c>
      <c r="N18" s="56">
        <f t="shared" si="57"/>
        <v>10000</v>
      </c>
      <c r="O18" s="33">
        <f t="shared" si="58"/>
        <v>85.550417146854485</v>
      </c>
      <c r="P18" s="37">
        <f t="shared" si="59"/>
        <v>85.354493103757932</v>
      </c>
      <c r="Q18" s="9" t="s">
        <v>12</v>
      </c>
      <c r="R18" s="55" t="s">
        <v>12</v>
      </c>
      <c r="S18" s="55">
        <v>3.2970000000000002</v>
      </c>
      <c r="T18" s="55">
        <v>3.4980000000000002</v>
      </c>
      <c r="U18" s="55">
        <v>3.6869999999999998</v>
      </c>
      <c r="V18" s="3">
        <v>3.839</v>
      </c>
      <c r="W18" s="3">
        <v>4.0019999999999998</v>
      </c>
      <c r="X18" s="3" t="s">
        <v>12</v>
      </c>
      <c r="Y18" s="3">
        <v>4.3109999999999999</v>
      </c>
      <c r="Z18" s="15" t="s">
        <v>12</v>
      </c>
      <c r="AA18" s="10">
        <f t="shared" si="60"/>
        <v>4.0019999999999998</v>
      </c>
      <c r="AB18" s="9">
        <f t="shared" si="61"/>
        <v>0.31499999999999995</v>
      </c>
      <c r="AC18" s="10">
        <f t="shared" si="62"/>
        <v>0.30900000000000016</v>
      </c>
      <c r="AD18" s="9" t="s">
        <v>12</v>
      </c>
      <c r="AE18" s="55" t="s">
        <v>12</v>
      </c>
      <c r="AF18" s="55">
        <v>0.89700000000000002</v>
      </c>
      <c r="AG18" s="55">
        <v>0.995</v>
      </c>
      <c r="AH18" s="55">
        <v>1.111</v>
      </c>
      <c r="AI18" s="3">
        <v>1.226</v>
      </c>
      <c r="AJ18" s="3">
        <v>1.355</v>
      </c>
      <c r="AK18" s="3" t="s">
        <v>12</v>
      </c>
      <c r="AL18" s="3">
        <v>1.613</v>
      </c>
      <c r="AM18" s="15" t="s">
        <v>12</v>
      </c>
      <c r="AN18" s="10">
        <f t="shared" si="63"/>
        <v>1.355</v>
      </c>
      <c r="AO18" s="9">
        <f t="shared" si="64"/>
        <v>0.24399999999999999</v>
      </c>
      <c r="AP18" s="10">
        <f t="shared" si="65"/>
        <v>0.25800000000000001</v>
      </c>
      <c r="AQ18" s="9" t="s">
        <v>12</v>
      </c>
      <c r="AR18" s="55" t="s">
        <v>12</v>
      </c>
      <c r="AS18" s="55">
        <v>2.5169999999999999</v>
      </c>
      <c r="AT18" s="55">
        <v>2.6309999999999998</v>
      </c>
      <c r="AU18" s="55">
        <v>2.7469999999999999</v>
      </c>
      <c r="AV18" s="3">
        <v>2.8479999999999999</v>
      </c>
      <c r="AW18" s="3">
        <v>2.9590000000000001</v>
      </c>
      <c r="AX18" s="3" t="s">
        <v>12</v>
      </c>
      <c r="AY18" s="3">
        <v>3.1789999999999998</v>
      </c>
      <c r="AZ18" s="15" t="s">
        <v>12</v>
      </c>
      <c r="BA18" s="10">
        <f t="shared" si="66"/>
        <v>2.9590000000000001</v>
      </c>
      <c r="BB18" s="9">
        <f t="shared" si="67"/>
        <v>0.21200000000000019</v>
      </c>
      <c r="BC18" s="10">
        <f t="shared" si="68"/>
        <v>0.21999999999999975</v>
      </c>
      <c r="BD18" s="9" t="s">
        <v>2403</v>
      </c>
      <c r="BE18" s="3" t="s">
        <v>12</v>
      </c>
      <c r="BF18" s="15" t="s">
        <v>12</v>
      </c>
      <c r="BG18" s="15" t="str">
        <f t="shared" si="69"/>
        <v>-</v>
      </c>
      <c r="BH18" s="9" t="e">
        <f t="shared" si="70"/>
        <v>#VALUE!</v>
      </c>
      <c r="BI18" s="10" t="e">
        <f t="shared" si="71"/>
        <v>#VALUE!</v>
      </c>
      <c r="BJ18" s="9" t="s">
        <v>2403</v>
      </c>
      <c r="BK18" s="3" t="s">
        <v>12</v>
      </c>
      <c r="BL18" s="15" t="s">
        <v>12</v>
      </c>
      <c r="BM18" s="15" t="str">
        <f t="shared" si="72"/>
        <v>-</v>
      </c>
      <c r="BN18" s="9" t="e">
        <f t="shared" si="73"/>
        <v>#VALUE!</v>
      </c>
      <c r="BO18" s="10" t="e">
        <f t="shared" si="74"/>
        <v>#VALUE!</v>
      </c>
      <c r="BP18">
        <f t="shared" si="18"/>
        <v>0</v>
      </c>
      <c r="BQ18" s="93" t="e">
        <f t="shared" si="19"/>
        <v>#VALUE!</v>
      </c>
      <c r="BR18" s="93" t="e">
        <f t="shared" si="20"/>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21"/>
        <v>#N/A</v>
      </c>
      <c r="BX18" s="93" t="e">
        <f t="shared" si="22"/>
        <v>#N/A</v>
      </c>
      <c r="BY18" s="94">
        <f t="shared" si="23"/>
        <v>999</v>
      </c>
      <c r="BZ18" s="94">
        <f t="shared" si="24"/>
        <v>999</v>
      </c>
      <c r="CA18" s="94" t="e">
        <f t="shared" si="25"/>
        <v>#N/A</v>
      </c>
      <c r="CB18" t="e">
        <f t="shared" si="26"/>
        <v>#N/A</v>
      </c>
      <c r="CC18" s="58" t="e">
        <f t="shared" si="27"/>
        <v>#N/A</v>
      </c>
      <c r="CD18" s="95" t="e">
        <f t="shared" si="28"/>
        <v>#N/A</v>
      </c>
      <c r="CE18" s="96" t="b">
        <f t="shared" si="75"/>
        <v>1</v>
      </c>
      <c r="CF18" t="e">
        <f t="shared" si="76"/>
        <v>#DIV/0!</v>
      </c>
      <c r="CG18" t="e">
        <f t="shared" si="77"/>
        <v>#DIV/0!</v>
      </c>
      <c r="CH18" s="84" t="b">
        <f t="shared" si="32"/>
        <v>1</v>
      </c>
      <c r="CI18">
        <f t="shared" si="33"/>
        <v>1.355</v>
      </c>
      <c r="CJ18" t="b">
        <f t="shared" si="78"/>
        <v>1</v>
      </c>
      <c r="CK18" t="b">
        <f t="shared" si="35"/>
        <v>0</v>
      </c>
      <c r="CL18" s="84" t="b">
        <f t="shared" si="79"/>
        <v>1</v>
      </c>
      <c r="CM18">
        <f t="shared" si="36"/>
        <v>2.9590000000000001</v>
      </c>
      <c r="CN18" t="b">
        <f t="shared" si="80"/>
        <v>1</v>
      </c>
      <c r="CO18" s="84">
        <f t="shared" si="38"/>
        <v>9.9202991016888745E-2</v>
      </c>
      <c r="CP18" t="b">
        <f t="shared" si="39"/>
        <v>1</v>
      </c>
      <c r="CQ18" s="96" t="b">
        <f t="shared" si="40"/>
        <v>1</v>
      </c>
      <c r="CR18" t="e">
        <f t="shared" si="41"/>
        <v>#VALUE!</v>
      </c>
      <c r="CS18" t="e">
        <f t="shared" si="42"/>
        <v>#VALUE!</v>
      </c>
      <c r="CT18" t="b">
        <f t="shared" si="43"/>
        <v>0</v>
      </c>
      <c r="CU18" t="b">
        <f t="shared" si="44"/>
        <v>0</v>
      </c>
      <c r="CV18" s="84" t="b">
        <f t="shared" si="45"/>
        <v>1</v>
      </c>
      <c r="CW18" t="e">
        <f t="shared" si="46"/>
        <v>#VALUE!</v>
      </c>
      <c r="CX18" t="e">
        <f t="shared" si="47"/>
        <v>#VALUE!</v>
      </c>
      <c r="CY18" t="b">
        <f t="shared" si="48"/>
        <v>1</v>
      </c>
      <c r="CZ18" t="b">
        <f t="shared" si="49"/>
        <v>1</v>
      </c>
      <c r="DA18" s="84">
        <f t="shared" si="50"/>
        <v>0</v>
      </c>
      <c r="DB18" t="e">
        <f t="shared" si="51"/>
        <v>#N/A</v>
      </c>
    </row>
    <row r="19" spans="1:106">
      <c r="A19" s="9">
        <v>794</v>
      </c>
      <c r="B19" s="3">
        <v>2</v>
      </c>
      <c r="C19" s="3" t="s">
        <v>2292</v>
      </c>
      <c r="D19" s="3" t="str">
        <f t="shared" si="52"/>
        <v>BE_1_16-1_dk_0017</v>
      </c>
      <c r="E19" s="3" t="str">
        <f t="shared" si="53"/>
        <v>0017</v>
      </c>
      <c r="F19" s="3">
        <v>119024.32000000001</v>
      </c>
      <c r="G19" s="15">
        <v>425740.5</v>
      </c>
      <c r="H19" s="35" t="str">
        <f t="shared" si="54"/>
        <v>ja</v>
      </c>
      <c r="I19" s="42" t="s">
        <v>2402</v>
      </c>
      <c r="J19" s="71" t="s">
        <v>2284</v>
      </c>
      <c r="K19" s="73">
        <v>10000</v>
      </c>
      <c r="L19" s="28">
        <f t="shared" si="55"/>
        <v>1</v>
      </c>
      <c r="M19" s="28">
        <f t="shared" si="56"/>
        <v>1</v>
      </c>
      <c r="N19" s="56">
        <f t="shared" si="57"/>
        <v>10000</v>
      </c>
      <c r="O19" s="33">
        <f t="shared" si="58"/>
        <v>85.354493103757932</v>
      </c>
      <c r="P19" s="37">
        <f t="shared" si="59"/>
        <v>317.39564143353641</v>
      </c>
      <c r="Q19" s="9" t="s">
        <v>12</v>
      </c>
      <c r="R19" s="55" t="s">
        <v>12</v>
      </c>
      <c r="S19" s="55">
        <v>3.2989999999999999</v>
      </c>
      <c r="T19" s="55">
        <v>3.4990000000000001</v>
      </c>
      <c r="U19" s="55">
        <v>3.6880000000000002</v>
      </c>
      <c r="V19" s="3">
        <v>3.84</v>
      </c>
      <c r="W19" s="3">
        <v>4.0019999999999998</v>
      </c>
      <c r="X19" s="3" t="s">
        <v>12</v>
      </c>
      <c r="Y19" s="3">
        <v>4.3099999999999996</v>
      </c>
      <c r="Z19" s="15" t="s">
        <v>12</v>
      </c>
      <c r="AA19" s="10">
        <f t="shared" si="60"/>
        <v>4.0019999999999998</v>
      </c>
      <c r="AB19" s="9">
        <f t="shared" si="61"/>
        <v>0.31399999999999961</v>
      </c>
      <c r="AC19" s="10">
        <f t="shared" si="62"/>
        <v>0.30799999999999983</v>
      </c>
      <c r="AD19" s="9" t="s">
        <v>12</v>
      </c>
      <c r="AE19" s="55" t="s">
        <v>12</v>
      </c>
      <c r="AF19" s="55">
        <v>0.84099999999999997</v>
      </c>
      <c r="AG19" s="55">
        <v>0.93300000000000005</v>
      </c>
      <c r="AH19" s="55">
        <v>1.042</v>
      </c>
      <c r="AI19" s="3">
        <v>1.151</v>
      </c>
      <c r="AJ19" s="3">
        <v>1.274</v>
      </c>
      <c r="AK19" s="3" t="s">
        <v>12</v>
      </c>
      <c r="AL19" s="3">
        <v>1.52</v>
      </c>
      <c r="AM19" s="15" t="s">
        <v>12</v>
      </c>
      <c r="AN19" s="10">
        <f t="shared" si="63"/>
        <v>1.274</v>
      </c>
      <c r="AO19" s="9">
        <f t="shared" si="64"/>
        <v>0.23199999999999998</v>
      </c>
      <c r="AP19" s="10">
        <f t="shared" si="65"/>
        <v>0.246</v>
      </c>
      <c r="AQ19" s="9" t="s">
        <v>12</v>
      </c>
      <c r="AR19" s="55" t="s">
        <v>12</v>
      </c>
      <c r="AS19" s="55">
        <v>2.4169999999999998</v>
      </c>
      <c r="AT19" s="55">
        <v>2.5219999999999998</v>
      </c>
      <c r="AU19" s="55">
        <v>2.6309999999999998</v>
      </c>
      <c r="AV19" s="3">
        <v>2.7280000000000002</v>
      </c>
      <c r="AW19" s="3">
        <v>2.8370000000000002</v>
      </c>
      <c r="AX19" s="3" t="s">
        <v>12</v>
      </c>
      <c r="AY19" s="3">
        <v>3.0569999999999999</v>
      </c>
      <c r="AZ19" s="15" t="s">
        <v>12</v>
      </c>
      <c r="BA19" s="10">
        <f t="shared" si="66"/>
        <v>2.8370000000000002</v>
      </c>
      <c r="BB19" s="9">
        <f t="shared" si="67"/>
        <v>0.20600000000000041</v>
      </c>
      <c r="BC19" s="10">
        <f t="shared" si="68"/>
        <v>0.21999999999999975</v>
      </c>
      <c r="BD19" s="9" t="s">
        <v>2403</v>
      </c>
      <c r="BE19" s="3" t="s">
        <v>12</v>
      </c>
      <c r="BF19" s="15" t="s">
        <v>12</v>
      </c>
      <c r="BG19" s="15" t="str">
        <f t="shared" si="69"/>
        <v>-</v>
      </c>
      <c r="BH19" s="9" t="e">
        <f t="shared" si="70"/>
        <v>#VALUE!</v>
      </c>
      <c r="BI19" s="10" t="e">
        <f t="shared" si="71"/>
        <v>#VALUE!</v>
      </c>
      <c r="BJ19" s="9" t="s">
        <v>2403</v>
      </c>
      <c r="BK19" s="3" t="s">
        <v>12</v>
      </c>
      <c r="BL19" s="15" t="s">
        <v>12</v>
      </c>
      <c r="BM19" s="15" t="str">
        <f t="shared" si="72"/>
        <v>-</v>
      </c>
      <c r="BN19" s="9" t="e">
        <f t="shared" si="73"/>
        <v>#VALUE!</v>
      </c>
      <c r="BO19" s="10" t="e">
        <f t="shared" si="74"/>
        <v>#VALUE!</v>
      </c>
      <c r="BP19">
        <f t="shared" si="18"/>
        <v>0</v>
      </c>
      <c r="BQ19" s="93" t="e">
        <f t="shared" si="19"/>
        <v>#VALUE!</v>
      </c>
      <c r="BR19" s="93" t="e">
        <f t="shared" si="20"/>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si="21"/>
        <v>#N/A</v>
      </c>
      <c r="BX19" s="93" t="e">
        <f t="shared" si="22"/>
        <v>#N/A</v>
      </c>
      <c r="BY19" s="94">
        <f t="shared" si="23"/>
        <v>999</v>
      </c>
      <c r="BZ19" s="94">
        <f t="shared" si="24"/>
        <v>999</v>
      </c>
      <c r="CA19" s="94" t="e">
        <f t="shared" si="25"/>
        <v>#N/A</v>
      </c>
      <c r="CB19" t="e">
        <f t="shared" si="26"/>
        <v>#N/A</v>
      </c>
      <c r="CC19" s="58" t="e">
        <f t="shared" si="27"/>
        <v>#N/A</v>
      </c>
      <c r="CD19" s="95" t="e">
        <f t="shared" si="28"/>
        <v>#N/A</v>
      </c>
      <c r="CE19" s="96" t="b">
        <f t="shared" si="75"/>
        <v>1</v>
      </c>
      <c r="CF19" t="e">
        <f t="shared" si="76"/>
        <v>#DIV/0!</v>
      </c>
      <c r="CG19" t="e">
        <f t="shared" si="77"/>
        <v>#DIV/0!</v>
      </c>
      <c r="CH19" s="84" t="b">
        <f t="shared" si="32"/>
        <v>1</v>
      </c>
      <c r="CI19">
        <f t="shared" si="33"/>
        <v>1.274</v>
      </c>
      <c r="CJ19" t="b">
        <f t="shared" si="78"/>
        <v>1</v>
      </c>
      <c r="CK19" t="b">
        <f t="shared" si="35"/>
        <v>0</v>
      </c>
      <c r="CL19" s="84" t="b">
        <f t="shared" si="79"/>
        <v>1</v>
      </c>
      <c r="CM19">
        <f t="shared" si="36"/>
        <v>2.8370000000000002</v>
      </c>
      <c r="CN19" t="b">
        <f t="shared" si="80"/>
        <v>1</v>
      </c>
      <c r="CO19" s="84">
        <f t="shared" si="38"/>
        <v>0.10146731259515407</v>
      </c>
      <c r="CP19" t="b">
        <f t="shared" si="39"/>
        <v>1</v>
      </c>
      <c r="CQ19" s="96" t="b">
        <f t="shared" si="40"/>
        <v>1</v>
      </c>
      <c r="CR19" t="e">
        <f t="shared" si="41"/>
        <v>#VALUE!</v>
      </c>
      <c r="CS19" t="e">
        <f t="shared" si="42"/>
        <v>#VALUE!</v>
      </c>
      <c r="CT19" t="b">
        <f t="shared" si="43"/>
        <v>1</v>
      </c>
      <c r="CU19" t="b">
        <f t="shared" si="44"/>
        <v>1</v>
      </c>
      <c r="CV19" s="84" t="b">
        <f t="shared" si="45"/>
        <v>0</v>
      </c>
      <c r="CW19" t="e">
        <f t="shared" si="46"/>
        <v>#VALUE!</v>
      </c>
      <c r="CX19" t="e">
        <f t="shared" si="47"/>
        <v>#VALUE!</v>
      </c>
      <c r="CY19" t="b">
        <f t="shared" si="48"/>
        <v>1</v>
      </c>
      <c r="CZ19" t="b">
        <f t="shared" si="49"/>
        <v>1</v>
      </c>
      <c r="DA19" s="84">
        <f t="shared" si="50"/>
        <v>0</v>
      </c>
      <c r="DB19" t="e">
        <f t="shared" si="51"/>
        <v>#N/A</v>
      </c>
    </row>
    <row r="20" spans="1:106">
      <c r="A20" s="9">
        <v>796</v>
      </c>
      <c r="B20" s="3">
        <v>2</v>
      </c>
      <c r="C20" s="3" t="s">
        <v>2294</v>
      </c>
      <c r="D20" s="3" t="str">
        <f t="shared" si="52"/>
        <v>BE_1_16-1_dk_0020</v>
      </c>
      <c r="E20" s="3" t="str">
        <f t="shared" si="53"/>
        <v>0020</v>
      </c>
      <c r="F20" s="3">
        <v>118713.969</v>
      </c>
      <c r="G20" s="15">
        <v>425807</v>
      </c>
      <c r="H20" s="35" t="str">
        <f t="shared" si="54"/>
        <v>ja</v>
      </c>
      <c r="I20" s="42" t="s">
        <v>2402</v>
      </c>
      <c r="J20" s="20" t="s">
        <v>2284</v>
      </c>
      <c r="K20" s="21">
        <v>10000</v>
      </c>
      <c r="L20" s="28">
        <f t="shared" si="55"/>
        <v>1</v>
      </c>
      <c r="M20" s="28">
        <f t="shared" si="56"/>
        <v>1</v>
      </c>
      <c r="N20" s="56">
        <f t="shared" si="57"/>
        <v>10000</v>
      </c>
      <c r="O20" s="33">
        <f t="shared" si="58"/>
        <v>317.39564143353641</v>
      </c>
      <c r="P20" s="37">
        <f t="shared" si="59"/>
        <v>82.775384215361228</v>
      </c>
      <c r="Q20" s="9" t="s">
        <v>12</v>
      </c>
      <c r="R20" s="55" t="s">
        <v>12</v>
      </c>
      <c r="S20" s="55">
        <v>3.177</v>
      </c>
      <c r="T20" s="55">
        <v>3.2839999999999998</v>
      </c>
      <c r="U20" s="55">
        <v>3.3119999999999998</v>
      </c>
      <c r="V20" s="3">
        <v>3.3250000000000002</v>
      </c>
      <c r="W20" s="3">
        <v>3.339</v>
      </c>
      <c r="X20" s="3" t="s">
        <v>12</v>
      </c>
      <c r="Y20" s="3">
        <v>3.3660000000000001</v>
      </c>
      <c r="Z20" s="15" t="s">
        <v>12</v>
      </c>
      <c r="AA20" s="10">
        <f t="shared" si="60"/>
        <v>3.339</v>
      </c>
      <c r="AB20" s="9">
        <f t="shared" si="61"/>
        <v>2.7000000000000135E-2</v>
      </c>
      <c r="AC20" s="10">
        <f t="shared" si="62"/>
        <v>2.7000000000000135E-2</v>
      </c>
      <c r="AD20" s="9" t="s">
        <v>12</v>
      </c>
      <c r="AE20" s="55" t="s">
        <v>12</v>
      </c>
      <c r="AF20" s="55">
        <v>0.1</v>
      </c>
      <c r="AG20" s="55">
        <v>0.1</v>
      </c>
      <c r="AH20" s="55">
        <v>0.1</v>
      </c>
      <c r="AI20" s="3">
        <v>0.1</v>
      </c>
      <c r="AJ20" s="3">
        <v>0.1</v>
      </c>
      <c r="AK20" s="3" t="s">
        <v>12</v>
      </c>
      <c r="AL20" s="3">
        <v>0.1</v>
      </c>
      <c r="AM20" s="15" t="s">
        <v>12</v>
      </c>
      <c r="AN20" s="10">
        <f t="shared" si="63"/>
        <v>0.1</v>
      </c>
      <c r="AO20" s="9">
        <f t="shared" si="64"/>
        <v>0</v>
      </c>
      <c r="AP20" s="10">
        <f t="shared" si="65"/>
        <v>0</v>
      </c>
      <c r="AQ20" s="9" t="s">
        <v>12</v>
      </c>
      <c r="AR20" s="55" t="s">
        <v>12</v>
      </c>
      <c r="AS20" s="55">
        <v>0.1</v>
      </c>
      <c r="AT20" s="55">
        <v>0.1</v>
      </c>
      <c r="AU20" s="55">
        <v>0.1</v>
      </c>
      <c r="AV20" s="3">
        <v>0.1</v>
      </c>
      <c r="AW20" s="3">
        <v>0.1</v>
      </c>
      <c r="AX20" s="3" t="s">
        <v>12</v>
      </c>
      <c r="AY20" s="3">
        <v>0.1</v>
      </c>
      <c r="AZ20" s="15" t="s">
        <v>12</v>
      </c>
      <c r="BA20" s="10">
        <f t="shared" si="66"/>
        <v>0.1</v>
      </c>
      <c r="BB20" s="9">
        <f t="shared" si="67"/>
        <v>0</v>
      </c>
      <c r="BC20" s="10">
        <f t="shared" si="68"/>
        <v>0</v>
      </c>
      <c r="BD20" s="9" t="s">
        <v>2403</v>
      </c>
      <c r="BE20" s="3" t="s">
        <v>12</v>
      </c>
      <c r="BF20" s="15" t="s">
        <v>12</v>
      </c>
      <c r="BG20" s="15" t="str">
        <f t="shared" si="69"/>
        <v>-</v>
      </c>
      <c r="BH20" s="9" t="e">
        <f t="shared" si="70"/>
        <v>#VALUE!</v>
      </c>
      <c r="BI20" s="10" t="e">
        <f t="shared" si="71"/>
        <v>#VALUE!</v>
      </c>
      <c r="BJ20" s="9" t="s">
        <v>2403</v>
      </c>
      <c r="BK20" s="3" t="s">
        <v>12</v>
      </c>
      <c r="BL20" s="15" t="s">
        <v>12</v>
      </c>
      <c r="BM20" s="15" t="str">
        <f t="shared" si="72"/>
        <v>-</v>
      </c>
      <c r="BN20" s="9" t="e">
        <f t="shared" si="73"/>
        <v>#VALUE!</v>
      </c>
      <c r="BO20" s="10" t="e">
        <f t="shared" si="74"/>
        <v>#VALUE!</v>
      </c>
      <c r="BP20">
        <f t="shared" si="18"/>
        <v>0</v>
      </c>
      <c r="BQ20" s="93" t="e">
        <f t="shared" si="19"/>
        <v>#VALUE!</v>
      </c>
      <c r="BR20" s="93" t="e">
        <f t="shared" si="20"/>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21"/>
        <v>#N/A</v>
      </c>
      <c r="BX20" s="93" t="e">
        <f t="shared" si="22"/>
        <v>#N/A</v>
      </c>
      <c r="BY20" s="94">
        <f t="shared" si="23"/>
        <v>999</v>
      </c>
      <c r="BZ20" s="94">
        <f t="shared" si="24"/>
        <v>999</v>
      </c>
      <c r="CA20" s="94" t="e">
        <f t="shared" si="25"/>
        <v>#N/A</v>
      </c>
      <c r="CB20" t="e">
        <f t="shared" si="26"/>
        <v>#N/A</v>
      </c>
      <c r="CC20" s="58" t="e">
        <f t="shared" si="27"/>
        <v>#N/A</v>
      </c>
      <c r="CD20" s="95" t="e">
        <f t="shared" si="28"/>
        <v>#N/A</v>
      </c>
      <c r="CE20" s="96" t="b">
        <f t="shared" si="75"/>
        <v>1</v>
      </c>
      <c r="CF20" t="e">
        <f t="shared" si="76"/>
        <v>#DIV/0!</v>
      </c>
      <c r="CG20" t="e">
        <f t="shared" si="77"/>
        <v>#DIV/0!</v>
      </c>
      <c r="CH20" s="84" t="b">
        <f t="shared" si="32"/>
        <v>0</v>
      </c>
      <c r="CI20" t="str">
        <f t="shared" si="33"/>
        <v/>
      </c>
      <c r="CJ20" t="b">
        <f t="shared" si="78"/>
        <v>0</v>
      </c>
      <c r="CK20" t="b">
        <f t="shared" si="35"/>
        <v>1</v>
      </c>
      <c r="CL20" s="84" t="b">
        <f t="shared" si="79"/>
        <v>1</v>
      </c>
      <c r="CM20">
        <f t="shared" si="36"/>
        <v>0.1</v>
      </c>
      <c r="CN20" t="b">
        <f t="shared" si="80"/>
        <v>1</v>
      </c>
      <c r="CO20" s="84">
        <f t="shared" si="38"/>
        <v>6.4102564102564097</v>
      </c>
      <c r="CP20" t="b">
        <f t="shared" si="39"/>
        <v>1</v>
      </c>
      <c r="CQ20" s="96" t="b">
        <f t="shared" si="40"/>
        <v>0</v>
      </c>
      <c r="CR20" t="e">
        <f t="shared" si="41"/>
        <v>#VALUE!</v>
      </c>
      <c r="CS20" t="e">
        <f t="shared" si="42"/>
        <v>#VALUE!</v>
      </c>
      <c r="CT20" t="b">
        <f t="shared" si="43"/>
        <v>1</v>
      </c>
      <c r="CU20" t="b">
        <f t="shared" si="44"/>
        <v>1</v>
      </c>
      <c r="CV20" s="84" t="b">
        <f t="shared" si="45"/>
        <v>0</v>
      </c>
      <c r="CW20" t="e">
        <f t="shared" si="46"/>
        <v>#VALUE!</v>
      </c>
      <c r="CX20" t="e">
        <f t="shared" si="47"/>
        <v>#VALUE!</v>
      </c>
      <c r="CY20" t="b">
        <f t="shared" si="48"/>
        <v>0</v>
      </c>
      <c r="CZ20" t="b">
        <f t="shared" si="49"/>
        <v>0</v>
      </c>
      <c r="DA20" s="84">
        <f t="shared" si="50"/>
        <v>0</v>
      </c>
      <c r="DB20" t="e">
        <f t="shared" si="51"/>
        <v>#N/A</v>
      </c>
    </row>
    <row r="21" spans="1:106">
      <c r="A21" s="9">
        <v>797</v>
      </c>
      <c r="B21" s="3">
        <v>2</v>
      </c>
      <c r="C21" s="3" t="s">
        <v>2295</v>
      </c>
      <c r="D21" s="3" t="str">
        <f t="shared" si="52"/>
        <v>BE_1_16-1_dk_0021</v>
      </c>
      <c r="E21" s="3" t="str">
        <f t="shared" si="53"/>
        <v>0021</v>
      </c>
      <c r="F21" s="3">
        <v>118640.383</v>
      </c>
      <c r="G21" s="15">
        <v>425844.90600000002</v>
      </c>
      <c r="H21" s="35" t="str">
        <f t="shared" si="54"/>
        <v>ja</v>
      </c>
      <c r="I21" s="42" t="s">
        <v>2402</v>
      </c>
      <c r="J21" s="20" t="s">
        <v>2284</v>
      </c>
      <c r="K21" s="21">
        <v>10000</v>
      </c>
      <c r="L21" s="28">
        <f t="shared" si="55"/>
        <v>1</v>
      </c>
      <c r="M21" s="28">
        <f t="shared" si="56"/>
        <v>1</v>
      </c>
      <c r="N21" s="56">
        <f t="shared" si="57"/>
        <v>10000</v>
      </c>
      <c r="O21" s="33">
        <f t="shared" si="58"/>
        <v>82.775384215361228</v>
      </c>
      <c r="P21" s="37">
        <f t="shared" si="59"/>
        <v>122.17304557470827</v>
      </c>
      <c r="Q21" s="9" t="s">
        <v>12</v>
      </c>
      <c r="R21" s="55" t="s">
        <v>12</v>
      </c>
      <c r="S21" s="55">
        <v>3.22</v>
      </c>
      <c r="T21" s="55">
        <v>3.4119999999999999</v>
      </c>
      <c r="U21" s="55">
        <v>3.597</v>
      </c>
      <c r="V21" s="3">
        <v>3.7519999999999998</v>
      </c>
      <c r="W21" s="3">
        <v>3.923</v>
      </c>
      <c r="X21" s="3" t="s">
        <v>12</v>
      </c>
      <c r="Y21" s="3">
        <v>4.25</v>
      </c>
      <c r="Z21" s="15" t="s">
        <v>12</v>
      </c>
      <c r="AA21" s="10">
        <f t="shared" si="60"/>
        <v>3.923</v>
      </c>
      <c r="AB21" s="9">
        <f t="shared" si="61"/>
        <v>0.32600000000000007</v>
      </c>
      <c r="AC21" s="10">
        <f t="shared" si="62"/>
        <v>0.32699999999999996</v>
      </c>
      <c r="AD21" s="9" t="s">
        <v>12</v>
      </c>
      <c r="AE21" s="55" t="s">
        <v>12</v>
      </c>
      <c r="AF21" s="55">
        <v>0.316</v>
      </c>
      <c r="AG21" s="55">
        <v>0.42599999999999999</v>
      </c>
      <c r="AH21" s="55">
        <v>0.54500000000000004</v>
      </c>
      <c r="AI21" s="3">
        <v>0.66400000000000003</v>
      </c>
      <c r="AJ21" s="3">
        <v>0.79900000000000004</v>
      </c>
      <c r="AK21" s="3" t="s">
        <v>12</v>
      </c>
      <c r="AL21" s="3">
        <v>1.1080000000000001</v>
      </c>
      <c r="AM21" s="15" t="s">
        <v>12</v>
      </c>
      <c r="AN21" s="10">
        <f t="shared" si="63"/>
        <v>0.79900000000000004</v>
      </c>
      <c r="AO21" s="9">
        <f t="shared" si="64"/>
        <v>0.254</v>
      </c>
      <c r="AP21" s="10">
        <f t="shared" si="65"/>
        <v>0.30900000000000005</v>
      </c>
      <c r="AQ21" s="9" t="s">
        <v>12</v>
      </c>
      <c r="AR21" s="55" t="s">
        <v>12</v>
      </c>
      <c r="AS21" s="55">
        <v>1.68</v>
      </c>
      <c r="AT21" s="55">
        <v>2.0219999999999998</v>
      </c>
      <c r="AU21" s="55">
        <v>2.3109999999999999</v>
      </c>
      <c r="AV21" s="3">
        <v>2.5129999999999999</v>
      </c>
      <c r="AW21" s="3">
        <v>2.7330000000000001</v>
      </c>
      <c r="AX21" s="3" t="s">
        <v>12</v>
      </c>
      <c r="AY21" s="3">
        <v>3.11</v>
      </c>
      <c r="AZ21" s="15" t="s">
        <v>12</v>
      </c>
      <c r="BA21" s="10">
        <f t="shared" si="66"/>
        <v>2.7330000000000001</v>
      </c>
      <c r="BB21" s="9">
        <f t="shared" si="67"/>
        <v>0.42200000000000015</v>
      </c>
      <c r="BC21" s="10">
        <f t="shared" si="68"/>
        <v>0.37699999999999978</v>
      </c>
      <c r="BD21" s="9" t="s">
        <v>2403</v>
      </c>
      <c r="BE21" s="3" t="s">
        <v>12</v>
      </c>
      <c r="BF21" s="15" t="s">
        <v>12</v>
      </c>
      <c r="BG21" s="15" t="str">
        <f t="shared" si="69"/>
        <v>-</v>
      </c>
      <c r="BH21" s="9" t="e">
        <f t="shared" si="70"/>
        <v>#VALUE!</v>
      </c>
      <c r="BI21" s="10" t="e">
        <f t="shared" si="71"/>
        <v>#VALUE!</v>
      </c>
      <c r="BJ21" s="9" t="s">
        <v>2403</v>
      </c>
      <c r="BK21" s="3" t="s">
        <v>12</v>
      </c>
      <c r="BL21" s="15" t="s">
        <v>12</v>
      </c>
      <c r="BM21" s="15" t="str">
        <f t="shared" si="72"/>
        <v>-</v>
      </c>
      <c r="BN21" s="9" t="e">
        <f t="shared" si="73"/>
        <v>#VALUE!</v>
      </c>
      <c r="BO21" s="10" t="e">
        <f t="shared" si="74"/>
        <v>#VALUE!</v>
      </c>
      <c r="BP21">
        <f t="shared" si="18"/>
        <v>0</v>
      </c>
      <c r="BQ21" s="93" t="e">
        <f t="shared" si="19"/>
        <v>#VALUE!</v>
      </c>
      <c r="BR21" s="93" t="e">
        <f t="shared" si="20"/>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21"/>
        <v>#N/A</v>
      </c>
      <c r="BX21" s="93" t="e">
        <f t="shared" si="22"/>
        <v>#N/A</v>
      </c>
      <c r="BY21" s="94">
        <f t="shared" si="23"/>
        <v>999</v>
      </c>
      <c r="BZ21" s="94">
        <f t="shared" si="24"/>
        <v>999</v>
      </c>
      <c r="CA21" s="94" t="e">
        <f t="shared" si="25"/>
        <v>#N/A</v>
      </c>
      <c r="CB21" t="e">
        <f t="shared" si="26"/>
        <v>#N/A</v>
      </c>
      <c r="CC21" s="58" t="e">
        <f t="shared" si="27"/>
        <v>#N/A</v>
      </c>
      <c r="CD21" s="95" t="e">
        <f t="shared" si="28"/>
        <v>#N/A</v>
      </c>
      <c r="CE21" s="96" t="b">
        <f t="shared" si="75"/>
        <v>1</v>
      </c>
      <c r="CF21" t="e">
        <f t="shared" si="76"/>
        <v>#DIV/0!</v>
      </c>
      <c r="CG21" t="e">
        <f t="shared" si="77"/>
        <v>#DIV/0!</v>
      </c>
      <c r="CH21" s="84" t="b">
        <f t="shared" si="32"/>
        <v>1</v>
      </c>
      <c r="CI21">
        <f t="shared" si="33"/>
        <v>0.79900000000000004</v>
      </c>
      <c r="CJ21" t="b">
        <f t="shared" si="78"/>
        <v>1</v>
      </c>
      <c r="CK21" t="b">
        <f t="shared" si="35"/>
        <v>1</v>
      </c>
      <c r="CL21" s="84" t="b">
        <f t="shared" si="79"/>
        <v>1</v>
      </c>
      <c r="CM21">
        <f t="shared" si="36"/>
        <v>2.7330000000000001</v>
      </c>
      <c r="CN21" t="b">
        <f t="shared" si="80"/>
        <v>1</v>
      </c>
      <c r="CO21" s="84">
        <f t="shared" si="38"/>
        <v>6.8571384395420654E-2</v>
      </c>
      <c r="CP21" t="b">
        <f t="shared" si="39"/>
        <v>1</v>
      </c>
      <c r="CQ21" s="96" t="b">
        <f t="shared" si="40"/>
        <v>0</v>
      </c>
      <c r="CR21" t="e">
        <f t="shared" si="41"/>
        <v>#VALUE!</v>
      </c>
      <c r="CS21" t="e">
        <f t="shared" si="42"/>
        <v>#VALUE!</v>
      </c>
      <c r="CT21" t="b">
        <f t="shared" si="43"/>
        <v>0</v>
      </c>
      <c r="CU21" t="b">
        <f t="shared" si="44"/>
        <v>0</v>
      </c>
      <c r="CV21" s="84" t="b">
        <f t="shared" si="45"/>
        <v>1</v>
      </c>
      <c r="CW21" t="e">
        <f t="shared" si="46"/>
        <v>#VALUE!</v>
      </c>
      <c r="CX21" t="e">
        <f t="shared" si="47"/>
        <v>#VALUE!</v>
      </c>
      <c r="CY21" t="b">
        <f t="shared" si="48"/>
        <v>0</v>
      </c>
      <c r="CZ21" t="b">
        <f t="shared" si="49"/>
        <v>1</v>
      </c>
      <c r="DA21" s="84">
        <f t="shared" si="50"/>
        <v>0</v>
      </c>
      <c r="DB21" t="e">
        <f t="shared" si="51"/>
        <v>#N/A</v>
      </c>
    </row>
    <row r="22" spans="1:106">
      <c r="A22" s="9">
        <v>798</v>
      </c>
      <c r="B22" s="3">
        <v>2</v>
      </c>
      <c r="C22" s="3" t="s">
        <v>2296</v>
      </c>
      <c r="D22" s="3" t="str">
        <f t="shared" si="52"/>
        <v>BE_1_16-1_dk_0022</v>
      </c>
      <c r="E22" s="3" t="str">
        <f t="shared" si="53"/>
        <v>0022</v>
      </c>
      <c r="F22" s="3">
        <v>118526.81200000001</v>
      </c>
      <c r="G22" s="15">
        <v>425889.93800000002</v>
      </c>
      <c r="H22" s="35" t="str">
        <f t="shared" si="54"/>
        <v>ja</v>
      </c>
      <c r="I22" s="42" t="s">
        <v>2402</v>
      </c>
      <c r="J22" s="20" t="s">
        <v>2284</v>
      </c>
      <c r="K22" s="21">
        <v>10000</v>
      </c>
      <c r="L22" s="28">
        <f t="shared" si="55"/>
        <v>1</v>
      </c>
      <c r="M22" s="28">
        <f t="shared" si="56"/>
        <v>1</v>
      </c>
      <c r="N22" s="56">
        <f t="shared" si="57"/>
        <v>10000</v>
      </c>
      <c r="O22" s="33">
        <f t="shared" si="58"/>
        <v>122.17304557470827</v>
      </c>
      <c r="P22" s="37">
        <f t="shared" si="59"/>
        <v>79.803938179778754</v>
      </c>
      <c r="Q22" s="9" t="s">
        <v>12</v>
      </c>
      <c r="R22" s="55" t="s">
        <v>12</v>
      </c>
      <c r="S22" s="55">
        <v>3.2170000000000001</v>
      </c>
      <c r="T22" s="55">
        <v>3.4089999999999998</v>
      </c>
      <c r="U22" s="55">
        <v>3.5939999999999999</v>
      </c>
      <c r="V22" s="3">
        <v>3.75</v>
      </c>
      <c r="W22" s="3">
        <v>3.9209999999999998</v>
      </c>
      <c r="X22" s="3" t="s">
        <v>12</v>
      </c>
      <c r="Y22" s="3">
        <v>4.2469999999999999</v>
      </c>
      <c r="Z22" s="15" t="s">
        <v>12</v>
      </c>
      <c r="AA22" s="10">
        <f t="shared" si="60"/>
        <v>3.9209999999999998</v>
      </c>
      <c r="AB22" s="9">
        <f t="shared" si="61"/>
        <v>0.32699999999999996</v>
      </c>
      <c r="AC22" s="10">
        <f t="shared" si="62"/>
        <v>0.32600000000000007</v>
      </c>
      <c r="AD22" s="9" t="s">
        <v>12</v>
      </c>
      <c r="AE22" s="55" t="s">
        <v>12</v>
      </c>
      <c r="AF22" s="55">
        <v>0.98299999999999998</v>
      </c>
      <c r="AG22" s="55">
        <v>1.0920000000000001</v>
      </c>
      <c r="AH22" s="55">
        <v>1.2190000000000001</v>
      </c>
      <c r="AI22" s="3">
        <v>1.343</v>
      </c>
      <c r="AJ22" s="3">
        <v>1.48</v>
      </c>
      <c r="AK22" s="3" t="s">
        <v>12</v>
      </c>
      <c r="AL22" s="3">
        <v>1.7529999999999999</v>
      </c>
      <c r="AM22" s="15" t="s">
        <v>12</v>
      </c>
      <c r="AN22" s="10">
        <f t="shared" si="63"/>
        <v>1.48</v>
      </c>
      <c r="AO22" s="9">
        <f t="shared" si="64"/>
        <v>0.2609999999999999</v>
      </c>
      <c r="AP22" s="10">
        <f t="shared" si="65"/>
        <v>0.27299999999999991</v>
      </c>
      <c r="AQ22" s="9" t="s">
        <v>12</v>
      </c>
      <c r="AR22" s="55" t="s">
        <v>12</v>
      </c>
      <c r="AS22" s="55">
        <v>2.5680000000000001</v>
      </c>
      <c r="AT22" s="55">
        <v>2.6829999999999998</v>
      </c>
      <c r="AU22" s="55">
        <v>2.8029999999999999</v>
      </c>
      <c r="AV22" s="3">
        <v>2.899</v>
      </c>
      <c r="AW22" s="3">
        <v>3.0070000000000001</v>
      </c>
      <c r="AX22" s="3" t="s">
        <v>12</v>
      </c>
      <c r="AY22" s="3">
        <v>3.2170000000000001</v>
      </c>
      <c r="AZ22" s="15" t="s">
        <v>12</v>
      </c>
      <c r="BA22" s="10">
        <f t="shared" si="66"/>
        <v>3.0070000000000001</v>
      </c>
      <c r="BB22" s="9">
        <f t="shared" si="67"/>
        <v>0.20400000000000018</v>
      </c>
      <c r="BC22" s="10">
        <f t="shared" si="68"/>
        <v>0.20999999999999996</v>
      </c>
      <c r="BD22" s="9" t="s">
        <v>2403</v>
      </c>
      <c r="BE22" s="3" t="s">
        <v>12</v>
      </c>
      <c r="BF22" s="15" t="s">
        <v>12</v>
      </c>
      <c r="BG22" s="15" t="str">
        <f t="shared" si="69"/>
        <v>-</v>
      </c>
      <c r="BH22" s="9" t="e">
        <f t="shared" si="70"/>
        <v>#VALUE!</v>
      </c>
      <c r="BI22" s="10" t="e">
        <f t="shared" si="71"/>
        <v>#VALUE!</v>
      </c>
      <c r="BJ22" s="9" t="s">
        <v>2403</v>
      </c>
      <c r="BK22" s="3" t="s">
        <v>12</v>
      </c>
      <c r="BL22" s="15" t="s">
        <v>12</v>
      </c>
      <c r="BM22" s="15" t="str">
        <f t="shared" si="72"/>
        <v>-</v>
      </c>
      <c r="BN22" s="9" t="e">
        <f t="shared" si="73"/>
        <v>#VALUE!</v>
      </c>
      <c r="BO22" s="10" t="e">
        <f t="shared" si="74"/>
        <v>#VALUE!</v>
      </c>
      <c r="BP22">
        <f t="shared" si="18"/>
        <v>0</v>
      </c>
      <c r="BQ22" s="93" t="e">
        <f t="shared" si="19"/>
        <v>#VALUE!</v>
      </c>
      <c r="BR22" s="93" t="e">
        <f t="shared" si="20"/>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21"/>
        <v>#N/A</v>
      </c>
      <c r="BX22" s="93" t="e">
        <f t="shared" si="22"/>
        <v>#N/A</v>
      </c>
      <c r="BY22" s="94">
        <f t="shared" si="23"/>
        <v>999</v>
      </c>
      <c r="BZ22" s="94">
        <f t="shared" si="24"/>
        <v>999</v>
      </c>
      <c r="CA22" s="94" t="e">
        <f t="shared" si="25"/>
        <v>#N/A</v>
      </c>
      <c r="CB22" t="e">
        <f t="shared" si="26"/>
        <v>#N/A</v>
      </c>
      <c r="CC22" s="58" t="e">
        <f t="shared" si="27"/>
        <v>#N/A</v>
      </c>
      <c r="CD22" s="95" t="e">
        <f t="shared" si="28"/>
        <v>#N/A</v>
      </c>
      <c r="CE22" s="96" t="b">
        <f t="shared" si="75"/>
        <v>1</v>
      </c>
      <c r="CF22" t="e">
        <f t="shared" si="76"/>
        <v>#DIV/0!</v>
      </c>
      <c r="CG22" t="e">
        <f t="shared" si="77"/>
        <v>#DIV/0!</v>
      </c>
      <c r="CH22" s="84" t="b">
        <f t="shared" si="32"/>
        <v>1</v>
      </c>
      <c r="CI22">
        <f t="shared" si="33"/>
        <v>1.48</v>
      </c>
      <c r="CJ22" t="b">
        <f t="shared" si="78"/>
        <v>1</v>
      </c>
      <c r="CK22" t="b">
        <f t="shared" si="35"/>
        <v>0</v>
      </c>
      <c r="CL22" s="84" t="b">
        <f t="shared" si="79"/>
        <v>1</v>
      </c>
      <c r="CM22">
        <f t="shared" si="36"/>
        <v>3.0070000000000001</v>
      </c>
      <c r="CN22" t="b">
        <f t="shared" si="80"/>
        <v>1</v>
      </c>
      <c r="CO22" s="84">
        <f t="shared" si="38"/>
        <v>0.10492289399426487</v>
      </c>
      <c r="CP22" t="b">
        <f t="shared" si="39"/>
        <v>1</v>
      </c>
      <c r="CQ22" s="96" t="b">
        <f t="shared" si="40"/>
        <v>1</v>
      </c>
      <c r="CR22" t="e">
        <f t="shared" si="41"/>
        <v>#VALUE!</v>
      </c>
      <c r="CS22" t="e">
        <f t="shared" si="42"/>
        <v>#VALUE!</v>
      </c>
      <c r="CT22" t="b">
        <f t="shared" si="43"/>
        <v>0</v>
      </c>
      <c r="CU22" t="b">
        <f t="shared" si="44"/>
        <v>1</v>
      </c>
      <c r="CV22" s="84" t="b">
        <f t="shared" si="45"/>
        <v>1</v>
      </c>
      <c r="CW22" t="e">
        <f t="shared" si="46"/>
        <v>#VALUE!</v>
      </c>
      <c r="CX22" t="e">
        <f t="shared" si="47"/>
        <v>#VALUE!</v>
      </c>
      <c r="CY22" t="b">
        <f t="shared" si="48"/>
        <v>1</v>
      </c>
      <c r="CZ22" t="b">
        <f t="shared" si="49"/>
        <v>1</v>
      </c>
      <c r="DA22" s="84">
        <f t="shared" si="50"/>
        <v>0</v>
      </c>
      <c r="DB22" t="e">
        <f t="shared" si="51"/>
        <v>#N/A</v>
      </c>
    </row>
    <row r="23" spans="1:106">
      <c r="A23" s="9">
        <v>799</v>
      </c>
      <c r="B23" s="3">
        <v>2</v>
      </c>
      <c r="C23" s="3" t="s">
        <v>2297</v>
      </c>
      <c r="D23" s="3" t="str">
        <f t="shared" si="52"/>
        <v>BE_1_16-1_dk_0023</v>
      </c>
      <c r="E23" s="3" t="str">
        <f t="shared" si="53"/>
        <v>0023</v>
      </c>
      <c r="F23" s="3">
        <v>118447.80499999999</v>
      </c>
      <c r="G23" s="15">
        <v>425901.18800000002</v>
      </c>
      <c r="H23" s="35" t="str">
        <f t="shared" si="54"/>
        <v>ja</v>
      </c>
      <c r="I23" s="42" t="s">
        <v>2402</v>
      </c>
      <c r="J23" s="20" t="s">
        <v>2284</v>
      </c>
      <c r="K23" s="21">
        <v>10000</v>
      </c>
      <c r="L23" s="28">
        <f t="shared" si="55"/>
        <v>1</v>
      </c>
      <c r="M23" s="28">
        <f t="shared" si="56"/>
        <v>1</v>
      </c>
      <c r="N23" s="56">
        <f t="shared" si="57"/>
        <v>10000</v>
      </c>
      <c r="O23" s="33">
        <f t="shared" si="58"/>
        <v>79.803938179778754</v>
      </c>
      <c r="P23" s="37">
        <f t="shared" si="59"/>
        <v>123.09047886006142</v>
      </c>
      <c r="Q23" s="9" t="s">
        <v>12</v>
      </c>
      <c r="R23" s="55" t="s">
        <v>12</v>
      </c>
      <c r="S23" s="55">
        <v>3.2149999999999999</v>
      </c>
      <c r="T23" s="55">
        <v>3.407</v>
      </c>
      <c r="U23" s="55">
        <v>3.5920000000000001</v>
      </c>
      <c r="V23" s="3">
        <v>3.7480000000000002</v>
      </c>
      <c r="W23" s="3">
        <v>3.919</v>
      </c>
      <c r="X23" s="3" t="s">
        <v>12</v>
      </c>
      <c r="Y23" s="3">
        <v>4.2450000000000001</v>
      </c>
      <c r="Z23" s="15" t="s">
        <v>12</v>
      </c>
      <c r="AA23" s="10">
        <f t="shared" si="60"/>
        <v>3.919</v>
      </c>
      <c r="AB23" s="9">
        <f t="shared" si="61"/>
        <v>0.32699999999999996</v>
      </c>
      <c r="AC23" s="10">
        <f t="shared" si="62"/>
        <v>0.32600000000000007</v>
      </c>
      <c r="AD23" s="9" t="s">
        <v>12</v>
      </c>
      <c r="AE23" s="55" t="s">
        <v>12</v>
      </c>
      <c r="AF23" s="55">
        <v>0.82799999999999996</v>
      </c>
      <c r="AG23" s="55">
        <v>0.91700000000000004</v>
      </c>
      <c r="AH23" s="55">
        <v>1.0229999999999999</v>
      </c>
      <c r="AI23" s="3">
        <v>1.127</v>
      </c>
      <c r="AJ23" s="3">
        <v>1.242</v>
      </c>
      <c r="AK23" s="3" t="s">
        <v>12</v>
      </c>
      <c r="AL23" s="3">
        <v>1.472</v>
      </c>
      <c r="AM23" s="15" t="s">
        <v>12</v>
      </c>
      <c r="AN23" s="10">
        <f t="shared" si="63"/>
        <v>1.242</v>
      </c>
      <c r="AO23" s="9">
        <f t="shared" si="64"/>
        <v>0.21900000000000008</v>
      </c>
      <c r="AP23" s="10">
        <f t="shared" si="65"/>
        <v>0.22999999999999998</v>
      </c>
      <c r="AQ23" s="9" t="s">
        <v>12</v>
      </c>
      <c r="AR23" s="55" t="s">
        <v>12</v>
      </c>
      <c r="AS23" s="55">
        <v>2.298</v>
      </c>
      <c r="AT23" s="55">
        <v>2.399</v>
      </c>
      <c r="AU23" s="55">
        <v>2.5030000000000001</v>
      </c>
      <c r="AV23" s="3">
        <v>2.59</v>
      </c>
      <c r="AW23" s="3">
        <v>2.6859999999999999</v>
      </c>
      <c r="AX23" s="3" t="s">
        <v>12</v>
      </c>
      <c r="AY23" s="3">
        <v>2.88</v>
      </c>
      <c r="AZ23" s="15" t="s">
        <v>12</v>
      </c>
      <c r="BA23" s="10">
        <f t="shared" si="66"/>
        <v>2.6859999999999999</v>
      </c>
      <c r="BB23" s="9">
        <f t="shared" si="67"/>
        <v>0.18299999999999983</v>
      </c>
      <c r="BC23" s="10">
        <f t="shared" si="68"/>
        <v>0.19399999999999995</v>
      </c>
      <c r="BD23" s="9" t="s">
        <v>2403</v>
      </c>
      <c r="BE23" s="3" t="s">
        <v>12</v>
      </c>
      <c r="BF23" s="15" t="s">
        <v>12</v>
      </c>
      <c r="BG23" s="15" t="str">
        <f t="shared" si="69"/>
        <v>-</v>
      </c>
      <c r="BH23" s="9" t="e">
        <f t="shared" si="70"/>
        <v>#VALUE!</v>
      </c>
      <c r="BI23" s="10" t="e">
        <f t="shared" si="71"/>
        <v>#VALUE!</v>
      </c>
      <c r="BJ23" s="9" t="s">
        <v>2403</v>
      </c>
      <c r="BK23" s="3" t="s">
        <v>12</v>
      </c>
      <c r="BL23" s="15" t="s">
        <v>12</v>
      </c>
      <c r="BM23" s="15" t="str">
        <f t="shared" si="72"/>
        <v>-</v>
      </c>
      <c r="BN23" s="9" t="e">
        <f t="shared" si="73"/>
        <v>#VALUE!</v>
      </c>
      <c r="BO23" s="10" t="e">
        <f t="shared" si="74"/>
        <v>#VALUE!</v>
      </c>
      <c r="BP23">
        <f t="shared" si="18"/>
        <v>0</v>
      </c>
      <c r="BQ23" s="93" t="e">
        <f t="shared" si="19"/>
        <v>#VALUE!</v>
      </c>
      <c r="BR23" s="93" t="e">
        <f t="shared" si="20"/>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21"/>
        <v>#N/A</v>
      </c>
      <c r="BX23" s="93" t="e">
        <f t="shared" si="22"/>
        <v>#N/A</v>
      </c>
      <c r="BY23" s="94">
        <f t="shared" si="23"/>
        <v>999</v>
      </c>
      <c r="BZ23" s="94">
        <f t="shared" si="24"/>
        <v>999</v>
      </c>
      <c r="CA23" s="94" t="e">
        <f t="shared" si="25"/>
        <v>#N/A</v>
      </c>
      <c r="CB23" t="e">
        <f t="shared" si="26"/>
        <v>#N/A</v>
      </c>
      <c r="CC23" s="58" t="e">
        <f t="shared" si="27"/>
        <v>#N/A</v>
      </c>
      <c r="CD23" s="95" t="e">
        <f t="shared" si="28"/>
        <v>#N/A</v>
      </c>
      <c r="CE23" s="96" t="b">
        <f t="shared" si="75"/>
        <v>1</v>
      </c>
      <c r="CF23" t="e">
        <f t="shared" si="76"/>
        <v>#DIV/0!</v>
      </c>
      <c r="CG23" t="e">
        <f t="shared" si="77"/>
        <v>#DIV/0!</v>
      </c>
      <c r="CH23" s="84" t="b">
        <f t="shared" si="32"/>
        <v>1</v>
      </c>
      <c r="CI23">
        <f t="shared" si="33"/>
        <v>1.242</v>
      </c>
      <c r="CJ23" t="b">
        <f t="shared" si="78"/>
        <v>1</v>
      </c>
      <c r="CK23" t="b">
        <f t="shared" si="35"/>
        <v>1</v>
      </c>
      <c r="CL23" s="84" t="b">
        <f t="shared" si="79"/>
        <v>1</v>
      </c>
      <c r="CM23">
        <f t="shared" si="36"/>
        <v>2.6859999999999999</v>
      </c>
      <c r="CN23" t="b">
        <f t="shared" si="80"/>
        <v>1</v>
      </c>
      <c r="CO23" s="84">
        <f t="shared" si="38"/>
        <v>0.11035321259206285</v>
      </c>
      <c r="CP23" t="b">
        <f t="shared" si="39"/>
        <v>1</v>
      </c>
      <c r="CQ23" s="96" t="b">
        <f t="shared" si="40"/>
        <v>1</v>
      </c>
      <c r="CR23" t="e">
        <f t="shared" si="41"/>
        <v>#VALUE!</v>
      </c>
      <c r="CS23" t="e">
        <f t="shared" si="42"/>
        <v>#VALUE!</v>
      </c>
      <c r="CT23" t="b">
        <f t="shared" si="43"/>
        <v>1</v>
      </c>
      <c r="CU23" t="b">
        <f t="shared" si="44"/>
        <v>1</v>
      </c>
      <c r="CV23" s="84" t="b">
        <f t="shared" si="45"/>
        <v>1</v>
      </c>
      <c r="CW23" t="e">
        <f t="shared" si="46"/>
        <v>#VALUE!</v>
      </c>
      <c r="CX23" t="e">
        <f t="shared" si="47"/>
        <v>#VALUE!</v>
      </c>
      <c r="CY23" t="b">
        <f t="shared" si="48"/>
        <v>1</v>
      </c>
      <c r="CZ23" t="b">
        <f t="shared" si="49"/>
        <v>1</v>
      </c>
      <c r="DA23" s="84">
        <f t="shared" si="50"/>
        <v>0</v>
      </c>
      <c r="DB23" t="e">
        <f t="shared" si="51"/>
        <v>#N/A</v>
      </c>
    </row>
    <row r="24" spans="1:106">
      <c r="A24" s="9">
        <v>800</v>
      </c>
      <c r="B24" s="3">
        <v>2</v>
      </c>
      <c r="C24" s="3" t="s">
        <v>2298</v>
      </c>
      <c r="D24" s="3" t="str">
        <f t="shared" si="52"/>
        <v>BE_1_16-1_dk_0024</v>
      </c>
      <c r="E24" s="3" t="str">
        <f t="shared" si="53"/>
        <v>0024</v>
      </c>
      <c r="F24" s="3">
        <v>118325.25</v>
      </c>
      <c r="G24" s="15">
        <v>425889.71899999998</v>
      </c>
      <c r="H24" s="35" t="str">
        <f t="shared" si="54"/>
        <v>ja</v>
      </c>
      <c r="I24" s="42" t="s">
        <v>2402</v>
      </c>
      <c r="J24" s="20" t="s">
        <v>2284</v>
      </c>
      <c r="K24" s="21">
        <v>10000</v>
      </c>
      <c r="L24" s="28">
        <f t="shared" si="55"/>
        <v>1</v>
      </c>
      <c r="M24" s="28">
        <f t="shared" si="56"/>
        <v>1</v>
      </c>
      <c r="N24" s="56">
        <f t="shared" si="57"/>
        <v>10000</v>
      </c>
      <c r="O24" s="33">
        <f t="shared" si="58"/>
        <v>123.09047886006142</v>
      </c>
      <c r="P24" s="37">
        <f t="shared" si="59"/>
        <v>79.41472347745119</v>
      </c>
      <c r="Q24" s="9" t="s">
        <v>12</v>
      </c>
      <c r="R24" s="55" t="s">
        <v>12</v>
      </c>
      <c r="S24" s="55">
        <v>3.214</v>
      </c>
      <c r="T24" s="55">
        <v>3.4060000000000001</v>
      </c>
      <c r="U24" s="55">
        <v>3.59</v>
      </c>
      <c r="V24" s="3">
        <v>3.7469999999999999</v>
      </c>
      <c r="W24" s="3">
        <v>3.9180000000000001</v>
      </c>
      <c r="X24" s="3" t="s">
        <v>12</v>
      </c>
      <c r="Y24" s="3">
        <v>4.2439999999999998</v>
      </c>
      <c r="Z24" s="15" t="s">
        <v>12</v>
      </c>
      <c r="AA24" s="10">
        <f t="shared" si="60"/>
        <v>3.9180000000000001</v>
      </c>
      <c r="AB24" s="9">
        <f t="shared" si="61"/>
        <v>0.32800000000000029</v>
      </c>
      <c r="AC24" s="10">
        <f t="shared" si="62"/>
        <v>0.32599999999999962</v>
      </c>
      <c r="AD24" s="9" t="s">
        <v>12</v>
      </c>
      <c r="AE24" s="55" t="s">
        <v>12</v>
      </c>
      <c r="AF24" s="55">
        <v>0.69399999999999995</v>
      </c>
      <c r="AG24" s="55">
        <v>0.76900000000000002</v>
      </c>
      <c r="AH24" s="55">
        <v>0.85899999999999999</v>
      </c>
      <c r="AI24" s="3">
        <v>0.94899999999999995</v>
      </c>
      <c r="AJ24" s="3">
        <v>1.0489999999999999</v>
      </c>
      <c r="AK24" s="3" t="s">
        <v>12</v>
      </c>
      <c r="AL24" s="3">
        <v>1.246</v>
      </c>
      <c r="AM24" s="15" t="s">
        <v>12</v>
      </c>
      <c r="AN24" s="10">
        <f t="shared" si="63"/>
        <v>1.0489999999999999</v>
      </c>
      <c r="AO24" s="9">
        <f t="shared" si="64"/>
        <v>0.18999999999999995</v>
      </c>
      <c r="AP24" s="10">
        <f t="shared" si="65"/>
        <v>0.19700000000000006</v>
      </c>
      <c r="AQ24" s="9" t="s">
        <v>12</v>
      </c>
      <c r="AR24" s="55" t="s">
        <v>12</v>
      </c>
      <c r="AS24" s="55">
        <v>2.004</v>
      </c>
      <c r="AT24" s="55">
        <v>2.0939999999999999</v>
      </c>
      <c r="AU24" s="55">
        <v>2.1859999999999999</v>
      </c>
      <c r="AV24" s="3">
        <v>2.266</v>
      </c>
      <c r="AW24" s="3">
        <v>2.355</v>
      </c>
      <c r="AX24" s="3" t="s">
        <v>12</v>
      </c>
      <c r="AY24" s="3">
        <v>2.5289999999999999</v>
      </c>
      <c r="AZ24" s="15" t="s">
        <v>12</v>
      </c>
      <c r="BA24" s="10">
        <f t="shared" si="66"/>
        <v>2.355</v>
      </c>
      <c r="BB24" s="9">
        <f t="shared" si="67"/>
        <v>0.16900000000000004</v>
      </c>
      <c r="BC24" s="10">
        <f t="shared" si="68"/>
        <v>0.17399999999999993</v>
      </c>
      <c r="BD24" s="9" t="s">
        <v>2403</v>
      </c>
      <c r="BE24" s="3" t="s">
        <v>12</v>
      </c>
      <c r="BF24" s="15" t="s">
        <v>12</v>
      </c>
      <c r="BG24" s="15" t="str">
        <f t="shared" si="69"/>
        <v>-</v>
      </c>
      <c r="BH24" s="9" t="e">
        <f t="shared" si="70"/>
        <v>#VALUE!</v>
      </c>
      <c r="BI24" s="10" t="e">
        <f t="shared" si="71"/>
        <v>#VALUE!</v>
      </c>
      <c r="BJ24" s="9" t="s">
        <v>2403</v>
      </c>
      <c r="BK24" s="3" t="s">
        <v>12</v>
      </c>
      <c r="BL24" s="15" t="s">
        <v>12</v>
      </c>
      <c r="BM24" s="15" t="str">
        <f t="shared" si="72"/>
        <v>-</v>
      </c>
      <c r="BN24" s="9" t="e">
        <f t="shared" si="73"/>
        <v>#VALUE!</v>
      </c>
      <c r="BO24" s="10" t="e">
        <f t="shared" si="74"/>
        <v>#VALUE!</v>
      </c>
      <c r="BP24">
        <f t="shared" si="18"/>
        <v>0</v>
      </c>
      <c r="BQ24" s="93" t="e">
        <f t="shared" si="19"/>
        <v>#VALUE!</v>
      </c>
      <c r="BR24" s="93" t="e">
        <f t="shared" si="20"/>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21"/>
        <v>#N/A</v>
      </c>
      <c r="BX24" s="93" t="e">
        <f t="shared" si="22"/>
        <v>#N/A</v>
      </c>
      <c r="BY24" s="94">
        <f t="shared" si="23"/>
        <v>999</v>
      </c>
      <c r="BZ24" s="94">
        <f t="shared" si="24"/>
        <v>999</v>
      </c>
      <c r="CA24" s="94" t="e">
        <f t="shared" si="25"/>
        <v>#N/A</v>
      </c>
      <c r="CB24" t="e">
        <f t="shared" si="26"/>
        <v>#N/A</v>
      </c>
      <c r="CC24" s="58" t="e">
        <f t="shared" si="27"/>
        <v>#N/A</v>
      </c>
      <c r="CD24" s="95" t="e">
        <f t="shared" si="28"/>
        <v>#N/A</v>
      </c>
      <c r="CE24" s="96" t="b">
        <f t="shared" si="75"/>
        <v>1</v>
      </c>
      <c r="CF24" t="e">
        <f t="shared" si="76"/>
        <v>#DIV/0!</v>
      </c>
      <c r="CG24" t="e">
        <f t="shared" si="77"/>
        <v>#DIV/0!</v>
      </c>
      <c r="CH24" s="84" t="b">
        <f t="shared" si="32"/>
        <v>1</v>
      </c>
      <c r="CI24">
        <f t="shared" si="33"/>
        <v>1.0489999999999999</v>
      </c>
      <c r="CJ24" t="b">
        <f t="shared" si="78"/>
        <v>1</v>
      </c>
      <c r="CK24" t="b">
        <f t="shared" si="35"/>
        <v>1</v>
      </c>
      <c r="CL24" s="84" t="b">
        <f t="shared" si="79"/>
        <v>1</v>
      </c>
      <c r="CM24">
        <f t="shared" si="36"/>
        <v>2.355</v>
      </c>
      <c r="CN24" t="b">
        <f t="shared" si="80"/>
        <v>1</v>
      </c>
      <c r="CO24" s="84">
        <f t="shared" si="38"/>
        <v>0.12124645984031759</v>
      </c>
      <c r="CP24" t="b">
        <f t="shared" si="39"/>
        <v>1</v>
      </c>
      <c r="CQ24" s="96" t="b">
        <f t="shared" si="40"/>
        <v>1</v>
      </c>
      <c r="CR24" t="e">
        <f t="shared" si="41"/>
        <v>#VALUE!</v>
      </c>
      <c r="CS24" t="e">
        <f t="shared" si="42"/>
        <v>#VALUE!</v>
      </c>
      <c r="CT24" t="b">
        <f t="shared" si="43"/>
        <v>1</v>
      </c>
      <c r="CU24" t="b">
        <f t="shared" si="44"/>
        <v>1</v>
      </c>
      <c r="CV24" s="84" t="b">
        <f t="shared" si="45"/>
        <v>1</v>
      </c>
      <c r="CW24" t="e">
        <f t="shared" si="46"/>
        <v>#VALUE!</v>
      </c>
      <c r="CX24" t="e">
        <f t="shared" si="47"/>
        <v>#VALUE!</v>
      </c>
      <c r="CY24" t="b">
        <f t="shared" si="48"/>
        <v>0</v>
      </c>
      <c r="CZ24" t="b">
        <f t="shared" si="49"/>
        <v>0</v>
      </c>
      <c r="DA24" s="84">
        <f t="shared" si="50"/>
        <v>0</v>
      </c>
      <c r="DB24" t="e">
        <f t="shared" si="51"/>
        <v>#N/A</v>
      </c>
    </row>
    <row r="25" spans="1:106">
      <c r="A25" s="9">
        <v>801</v>
      </c>
      <c r="B25" s="3">
        <v>2</v>
      </c>
      <c r="C25" s="3" t="s">
        <v>2299</v>
      </c>
      <c r="D25" s="3" t="str">
        <f t="shared" si="52"/>
        <v>BE_1_16-1_dk_0025</v>
      </c>
      <c r="E25" s="3" t="str">
        <f t="shared" si="53"/>
        <v>0025</v>
      </c>
      <c r="F25" s="3">
        <v>118246.56200000001</v>
      </c>
      <c r="G25" s="15">
        <v>425900.43800000002</v>
      </c>
      <c r="H25" s="35" t="str">
        <f t="shared" si="54"/>
        <v>ja</v>
      </c>
      <c r="I25" s="42" t="s">
        <v>2402</v>
      </c>
      <c r="J25" s="20" t="s">
        <v>2284</v>
      </c>
      <c r="K25" s="21">
        <v>10000</v>
      </c>
      <c r="L25" s="28">
        <f t="shared" si="55"/>
        <v>1</v>
      </c>
      <c r="M25" s="28">
        <f t="shared" si="56"/>
        <v>1</v>
      </c>
      <c r="N25" s="56">
        <f t="shared" si="57"/>
        <v>10000</v>
      </c>
      <c r="O25" s="33">
        <f t="shared" si="58"/>
        <v>79.41472347745119</v>
      </c>
      <c r="P25" s="37">
        <f t="shared" si="59"/>
        <v>118.92045591907488</v>
      </c>
      <c r="Q25" s="9" t="s">
        <v>12</v>
      </c>
      <c r="R25" s="55" t="s">
        <v>12</v>
      </c>
      <c r="S25" s="55">
        <v>3.2240000000000002</v>
      </c>
      <c r="T25" s="55">
        <v>3.4169999999999998</v>
      </c>
      <c r="U25" s="55">
        <v>3.6019999999999999</v>
      </c>
      <c r="V25" s="3">
        <v>3.7570000000000001</v>
      </c>
      <c r="W25" s="3">
        <v>3.9260000000000002</v>
      </c>
      <c r="X25" s="3" t="s">
        <v>12</v>
      </c>
      <c r="Y25" s="3">
        <v>4.2510000000000003</v>
      </c>
      <c r="Z25" s="15" t="s">
        <v>12</v>
      </c>
      <c r="AA25" s="10">
        <f t="shared" si="60"/>
        <v>3.9260000000000002</v>
      </c>
      <c r="AB25" s="9">
        <f t="shared" si="61"/>
        <v>0.32400000000000029</v>
      </c>
      <c r="AC25" s="10">
        <f t="shared" si="62"/>
        <v>0.32500000000000018</v>
      </c>
      <c r="AD25" s="9" t="s">
        <v>12</v>
      </c>
      <c r="AE25" s="55" t="s">
        <v>12</v>
      </c>
      <c r="AF25" s="55">
        <v>0.1</v>
      </c>
      <c r="AG25" s="55">
        <v>0.1</v>
      </c>
      <c r="AH25" s="55">
        <v>0.1</v>
      </c>
      <c r="AI25" s="3">
        <v>0.1</v>
      </c>
      <c r="AJ25" s="3">
        <v>0.1</v>
      </c>
      <c r="AK25" s="3" t="s">
        <v>12</v>
      </c>
      <c r="AL25" s="3">
        <v>0.1</v>
      </c>
      <c r="AM25" s="15" t="s">
        <v>12</v>
      </c>
      <c r="AN25" s="10">
        <f t="shared" si="63"/>
        <v>0.1</v>
      </c>
      <c r="AO25" s="9">
        <f t="shared" si="64"/>
        <v>0</v>
      </c>
      <c r="AP25" s="10">
        <f t="shared" si="65"/>
        <v>0</v>
      </c>
      <c r="AQ25" s="9" t="s">
        <v>12</v>
      </c>
      <c r="AR25" s="55" t="s">
        <v>12</v>
      </c>
      <c r="AS25" s="55">
        <v>0.1</v>
      </c>
      <c r="AT25" s="55">
        <v>0.1</v>
      </c>
      <c r="AU25" s="55">
        <v>0.1</v>
      </c>
      <c r="AV25" s="3">
        <v>0.1</v>
      </c>
      <c r="AW25" s="3">
        <v>0.1</v>
      </c>
      <c r="AX25" s="3" t="s">
        <v>12</v>
      </c>
      <c r="AY25" s="3">
        <v>0.1</v>
      </c>
      <c r="AZ25" s="15" t="s">
        <v>12</v>
      </c>
      <c r="BA25" s="10">
        <f t="shared" si="66"/>
        <v>0.1</v>
      </c>
      <c r="BB25" s="9">
        <f t="shared" si="67"/>
        <v>0</v>
      </c>
      <c r="BC25" s="10">
        <f t="shared" si="68"/>
        <v>0</v>
      </c>
      <c r="BD25" s="9" t="s">
        <v>2403</v>
      </c>
      <c r="BE25" s="3" t="s">
        <v>12</v>
      </c>
      <c r="BF25" s="15" t="s">
        <v>12</v>
      </c>
      <c r="BG25" s="15" t="str">
        <f t="shared" si="69"/>
        <v>-</v>
      </c>
      <c r="BH25" s="9" t="e">
        <f t="shared" si="70"/>
        <v>#VALUE!</v>
      </c>
      <c r="BI25" s="10" t="e">
        <f t="shared" si="71"/>
        <v>#VALUE!</v>
      </c>
      <c r="BJ25" s="9" t="s">
        <v>2403</v>
      </c>
      <c r="BK25" s="3" t="s">
        <v>12</v>
      </c>
      <c r="BL25" s="15" t="s">
        <v>12</v>
      </c>
      <c r="BM25" s="15" t="str">
        <f t="shared" si="72"/>
        <v>-</v>
      </c>
      <c r="BN25" s="9" t="e">
        <f t="shared" si="73"/>
        <v>#VALUE!</v>
      </c>
      <c r="BO25" s="10" t="e">
        <f t="shared" si="74"/>
        <v>#VALUE!</v>
      </c>
      <c r="BP25">
        <f t="shared" si="18"/>
        <v>0</v>
      </c>
      <c r="BQ25" s="93" t="e">
        <f t="shared" si="19"/>
        <v>#VALUE!</v>
      </c>
      <c r="BR25" s="93" t="e">
        <f t="shared" si="20"/>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21"/>
        <v>#N/A</v>
      </c>
      <c r="BX25" s="93" t="e">
        <f t="shared" si="22"/>
        <v>#N/A</v>
      </c>
      <c r="BY25" s="94">
        <f t="shared" si="23"/>
        <v>999</v>
      </c>
      <c r="BZ25" s="94">
        <f t="shared" si="24"/>
        <v>999</v>
      </c>
      <c r="CA25" s="94" t="e">
        <f t="shared" si="25"/>
        <v>#N/A</v>
      </c>
      <c r="CB25" t="e">
        <f t="shared" si="26"/>
        <v>#N/A</v>
      </c>
      <c r="CC25" s="58" t="e">
        <f t="shared" si="27"/>
        <v>#N/A</v>
      </c>
      <c r="CD25" s="95" t="e">
        <f t="shared" si="28"/>
        <v>#N/A</v>
      </c>
      <c r="CE25" s="96" t="b">
        <f t="shared" si="75"/>
        <v>1</v>
      </c>
      <c r="CF25" t="e">
        <f t="shared" si="76"/>
        <v>#DIV/0!</v>
      </c>
      <c r="CG25" t="e">
        <f t="shared" si="77"/>
        <v>#DIV/0!</v>
      </c>
      <c r="CH25" s="84" t="b">
        <f t="shared" si="32"/>
        <v>0</v>
      </c>
      <c r="CI25" t="str">
        <f t="shared" si="33"/>
        <v/>
      </c>
      <c r="CJ25" t="b">
        <f t="shared" si="78"/>
        <v>0</v>
      </c>
      <c r="CK25" t="b">
        <f t="shared" si="35"/>
        <v>1</v>
      </c>
      <c r="CL25" s="84" t="b">
        <f t="shared" si="79"/>
        <v>1</v>
      </c>
      <c r="CM25">
        <f t="shared" si="36"/>
        <v>0.1</v>
      </c>
      <c r="CN25" t="b">
        <f t="shared" si="80"/>
        <v>1</v>
      </c>
      <c r="CO25" s="84">
        <f t="shared" si="38"/>
        <v>6.4102564102564097</v>
      </c>
      <c r="CP25" t="b">
        <f t="shared" si="39"/>
        <v>1</v>
      </c>
      <c r="CQ25" s="96" t="b">
        <f t="shared" si="40"/>
        <v>1</v>
      </c>
      <c r="CR25" t="e">
        <f t="shared" si="41"/>
        <v>#VALUE!</v>
      </c>
      <c r="CS25" t="e">
        <f t="shared" si="42"/>
        <v>#VALUE!</v>
      </c>
      <c r="CT25" t="b">
        <f t="shared" si="43"/>
        <v>0</v>
      </c>
      <c r="CU25" t="b">
        <f t="shared" si="44"/>
        <v>0</v>
      </c>
      <c r="CV25" s="84" t="b">
        <f t="shared" si="45"/>
        <v>0</v>
      </c>
      <c r="CW25" t="e">
        <f t="shared" si="46"/>
        <v>#VALUE!</v>
      </c>
      <c r="CX25" t="e">
        <f t="shared" si="47"/>
        <v>#VALUE!</v>
      </c>
      <c r="CY25" t="b">
        <f t="shared" si="48"/>
        <v>1</v>
      </c>
      <c r="CZ25" t="b">
        <f t="shared" si="49"/>
        <v>1</v>
      </c>
      <c r="DA25" s="84">
        <f t="shared" si="50"/>
        <v>0</v>
      </c>
      <c r="DB25" t="e">
        <f t="shared" si="51"/>
        <v>#N/A</v>
      </c>
    </row>
    <row r="26" spans="1:106">
      <c r="A26" s="9">
        <v>802</v>
      </c>
      <c r="B26" s="3">
        <v>2</v>
      </c>
      <c r="C26" s="3" t="s">
        <v>2300</v>
      </c>
      <c r="D26" s="3" t="str">
        <f t="shared" si="52"/>
        <v>BE_1_16-1_dk_0026</v>
      </c>
      <c r="E26" s="3" t="str">
        <f t="shared" si="53"/>
        <v>0026</v>
      </c>
      <c r="F26" s="3">
        <v>118128.656</v>
      </c>
      <c r="G26" s="15">
        <v>425915.93800000002</v>
      </c>
      <c r="H26" s="35" t="str">
        <f t="shared" si="54"/>
        <v>ja</v>
      </c>
      <c r="I26" s="42" t="s">
        <v>2402</v>
      </c>
      <c r="J26" s="20" t="s">
        <v>2284</v>
      </c>
      <c r="K26" s="21">
        <v>10000</v>
      </c>
      <c r="L26" s="28">
        <f t="shared" si="55"/>
        <v>1</v>
      </c>
      <c r="M26" s="28">
        <f t="shared" si="56"/>
        <v>1</v>
      </c>
      <c r="N26" s="56">
        <f t="shared" si="57"/>
        <v>10000</v>
      </c>
      <c r="O26" s="33">
        <f t="shared" si="58"/>
        <v>118.92045591907488</v>
      </c>
      <c r="P26" s="37">
        <f t="shared" si="59"/>
        <v>83.788533941123433</v>
      </c>
      <c r="Q26" s="9" t="s">
        <v>12</v>
      </c>
      <c r="R26" s="55" t="s">
        <v>12</v>
      </c>
      <c r="S26" s="55">
        <v>3.2210000000000001</v>
      </c>
      <c r="T26" s="55">
        <v>3.4049999999999998</v>
      </c>
      <c r="U26" s="55">
        <v>3.528</v>
      </c>
      <c r="V26" s="3">
        <v>3.5859999999999999</v>
      </c>
      <c r="W26" s="3">
        <v>3.7330000000000001</v>
      </c>
      <c r="X26" s="3" t="s">
        <v>12</v>
      </c>
      <c r="Y26" s="3">
        <v>4.218</v>
      </c>
      <c r="Z26" s="15" t="s">
        <v>12</v>
      </c>
      <c r="AA26" s="10">
        <f t="shared" si="60"/>
        <v>3.7330000000000001</v>
      </c>
      <c r="AB26" s="9">
        <f t="shared" si="61"/>
        <v>0.20500000000000007</v>
      </c>
      <c r="AC26" s="10">
        <f t="shared" si="62"/>
        <v>0.48499999999999988</v>
      </c>
      <c r="AD26" s="9" t="s">
        <v>12</v>
      </c>
      <c r="AE26" s="55" t="s">
        <v>12</v>
      </c>
      <c r="AF26" s="55">
        <v>0.1</v>
      </c>
      <c r="AG26" s="55">
        <v>0.1</v>
      </c>
      <c r="AH26" s="55">
        <v>0.1</v>
      </c>
      <c r="AI26" s="3">
        <v>0.1</v>
      </c>
      <c r="AJ26" s="3">
        <v>0.1</v>
      </c>
      <c r="AK26" s="3" t="s">
        <v>12</v>
      </c>
      <c r="AL26" s="3">
        <v>0.1</v>
      </c>
      <c r="AM26" s="15" t="s">
        <v>12</v>
      </c>
      <c r="AN26" s="10">
        <f t="shared" si="63"/>
        <v>0.1</v>
      </c>
      <c r="AO26" s="9">
        <f t="shared" si="64"/>
        <v>0</v>
      </c>
      <c r="AP26" s="10">
        <f t="shared" si="65"/>
        <v>0</v>
      </c>
      <c r="AQ26" s="9" t="s">
        <v>12</v>
      </c>
      <c r="AR26" s="55" t="s">
        <v>12</v>
      </c>
      <c r="AS26" s="55">
        <v>0.1</v>
      </c>
      <c r="AT26" s="55">
        <v>0.1</v>
      </c>
      <c r="AU26" s="55">
        <v>0.1</v>
      </c>
      <c r="AV26" s="3">
        <v>0.1</v>
      </c>
      <c r="AW26" s="3">
        <v>0.1</v>
      </c>
      <c r="AX26" s="3" t="s">
        <v>12</v>
      </c>
      <c r="AY26" s="3">
        <v>0.1</v>
      </c>
      <c r="AZ26" s="15" t="s">
        <v>12</v>
      </c>
      <c r="BA26" s="10">
        <f t="shared" si="66"/>
        <v>0.1</v>
      </c>
      <c r="BB26" s="9">
        <f t="shared" si="67"/>
        <v>0</v>
      </c>
      <c r="BC26" s="10">
        <f t="shared" si="68"/>
        <v>0</v>
      </c>
      <c r="BD26" s="9" t="s">
        <v>2403</v>
      </c>
      <c r="BE26" s="3" t="s">
        <v>12</v>
      </c>
      <c r="BF26" s="15" t="s">
        <v>12</v>
      </c>
      <c r="BG26" s="15" t="str">
        <f t="shared" si="69"/>
        <v>-</v>
      </c>
      <c r="BH26" s="9" t="e">
        <f t="shared" si="70"/>
        <v>#VALUE!</v>
      </c>
      <c r="BI26" s="10" t="e">
        <f t="shared" si="71"/>
        <v>#VALUE!</v>
      </c>
      <c r="BJ26" s="9" t="s">
        <v>2403</v>
      </c>
      <c r="BK26" s="3" t="s">
        <v>12</v>
      </c>
      <c r="BL26" s="15" t="s">
        <v>12</v>
      </c>
      <c r="BM26" s="15" t="str">
        <f t="shared" si="72"/>
        <v>-</v>
      </c>
      <c r="BN26" s="9" t="e">
        <f t="shared" si="73"/>
        <v>#VALUE!</v>
      </c>
      <c r="BO26" s="10" t="e">
        <f t="shared" si="74"/>
        <v>#VALUE!</v>
      </c>
      <c r="BP26">
        <f t="shared" si="18"/>
        <v>0</v>
      </c>
      <c r="BQ26" s="93" t="e">
        <f t="shared" si="19"/>
        <v>#VALUE!</v>
      </c>
      <c r="BR26" s="93" t="e">
        <f t="shared" si="20"/>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21"/>
        <v>#N/A</v>
      </c>
      <c r="BX26" s="93" t="e">
        <f t="shared" si="22"/>
        <v>#N/A</v>
      </c>
      <c r="BY26" s="94">
        <f t="shared" si="23"/>
        <v>999</v>
      </c>
      <c r="BZ26" s="94">
        <f t="shared" si="24"/>
        <v>999</v>
      </c>
      <c r="CA26" s="94" t="e">
        <f t="shared" si="25"/>
        <v>#N/A</v>
      </c>
      <c r="CB26" t="e">
        <f t="shared" si="26"/>
        <v>#N/A</v>
      </c>
      <c r="CC26" s="58" t="e">
        <f t="shared" si="27"/>
        <v>#N/A</v>
      </c>
      <c r="CD26" s="95" t="e">
        <f t="shared" si="28"/>
        <v>#N/A</v>
      </c>
      <c r="CE26" s="96" t="b">
        <f t="shared" si="75"/>
        <v>1</v>
      </c>
      <c r="CF26" t="e">
        <f t="shared" si="76"/>
        <v>#DIV/0!</v>
      </c>
      <c r="CG26" t="e">
        <f t="shared" si="77"/>
        <v>#DIV/0!</v>
      </c>
      <c r="CH26" s="84" t="b">
        <f t="shared" si="32"/>
        <v>0</v>
      </c>
      <c r="CI26" t="str">
        <f t="shared" si="33"/>
        <v/>
      </c>
      <c r="CJ26" t="b">
        <f t="shared" si="78"/>
        <v>0</v>
      </c>
      <c r="CK26" t="b">
        <f t="shared" si="35"/>
        <v>1</v>
      </c>
      <c r="CL26" s="84" t="b">
        <f t="shared" si="79"/>
        <v>1</v>
      </c>
      <c r="CM26">
        <f t="shared" si="36"/>
        <v>0.1</v>
      </c>
      <c r="CN26" t="b">
        <f t="shared" si="80"/>
        <v>1</v>
      </c>
      <c r="CO26" s="84">
        <f t="shared" si="38"/>
        <v>6.4102564102564097</v>
      </c>
      <c r="CP26" t="b">
        <f t="shared" si="39"/>
        <v>1</v>
      </c>
      <c r="CQ26" s="96" t="b">
        <f t="shared" si="40"/>
        <v>0</v>
      </c>
      <c r="CR26" t="e">
        <f t="shared" si="41"/>
        <v>#VALUE!</v>
      </c>
      <c r="CS26" t="e">
        <f t="shared" si="42"/>
        <v>#VALUE!</v>
      </c>
      <c r="CT26" t="b">
        <f t="shared" si="43"/>
        <v>1</v>
      </c>
      <c r="CU26" t="b">
        <f t="shared" si="44"/>
        <v>1</v>
      </c>
      <c r="CV26" s="84" t="b">
        <f t="shared" si="45"/>
        <v>0</v>
      </c>
      <c r="CW26" t="e">
        <f t="shared" si="46"/>
        <v>#VALUE!</v>
      </c>
      <c r="CX26" t="e">
        <f t="shared" si="47"/>
        <v>#VALUE!</v>
      </c>
      <c r="CY26" t="b">
        <f t="shared" si="48"/>
        <v>1</v>
      </c>
      <c r="CZ26" t="b">
        <f t="shared" si="49"/>
        <v>1</v>
      </c>
      <c r="DA26" s="84">
        <f t="shared" si="50"/>
        <v>0</v>
      </c>
      <c r="DB26" t="e">
        <f t="shared" si="51"/>
        <v>#N/A</v>
      </c>
    </row>
    <row r="27" spans="1:106">
      <c r="A27" s="9">
        <v>803</v>
      </c>
      <c r="B27" s="3">
        <v>2</v>
      </c>
      <c r="C27" s="3" t="s">
        <v>2301</v>
      </c>
      <c r="D27" s="3" t="str">
        <f t="shared" si="52"/>
        <v>BE_1_16-1_dk_0027</v>
      </c>
      <c r="E27" s="3" t="str">
        <f t="shared" si="53"/>
        <v>0027</v>
      </c>
      <c r="F27" s="3">
        <v>118046.57799999999</v>
      </c>
      <c r="G27" s="15">
        <v>425899.09399999998</v>
      </c>
      <c r="H27" s="35" t="str">
        <f t="shared" si="54"/>
        <v>ja</v>
      </c>
      <c r="I27" s="42" t="s">
        <v>2402</v>
      </c>
      <c r="J27" s="20" t="s">
        <v>2284</v>
      </c>
      <c r="K27" s="21">
        <v>10000</v>
      </c>
      <c r="L27" s="28">
        <f t="shared" si="55"/>
        <v>1</v>
      </c>
      <c r="M27" s="28">
        <f t="shared" si="56"/>
        <v>1</v>
      </c>
      <c r="N27" s="56">
        <f t="shared" si="57"/>
        <v>10000</v>
      </c>
      <c r="O27" s="33">
        <f t="shared" si="58"/>
        <v>83.788533941123433</v>
      </c>
      <c r="P27" s="37">
        <f t="shared" si="59"/>
        <v>118.969720084568</v>
      </c>
      <c r="Q27" s="9" t="s">
        <v>12</v>
      </c>
      <c r="R27" s="55" t="s">
        <v>12</v>
      </c>
      <c r="S27" s="55">
        <v>3.222</v>
      </c>
      <c r="T27" s="55">
        <v>3.411</v>
      </c>
      <c r="U27" s="55">
        <v>3.58</v>
      </c>
      <c r="V27" s="3">
        <v>3.69</v>
      </c>
      <c r="W27" s="3">
        <v>3.8559999999999999</v>
      </c>
      <c r="X27" s="3" t="s">
        <v>12</v>
      </c>
      <c r="Y27" s="3">
        <v>4.2060000000000004</v>
      </c>
      <c r="Z27" s="15" t="s">
        <v>12</v>
      </c>
      <c r="AA27" s="10">
        <f t="shared" si="60"/>
        <v>3.8559999999999999</v>
      </c>
      <c r="AB27" s="9">
        <f t="shared" si="61"/>
        <v>0.2759999999999998</v>
      </c>
      <c r="AC27" s="10">
        <f t="shared" si="62"/>
        <v>0.35000000000000053</v>
      </c>
      <c r="AD27" s="9" t="s">
        <v>12</v>
      </c>
      <c r="AE27" s="55" t="s">
        <v>12</v>
      </c>
      <c r="AF27" s="55">
        <v>0.1</v>
      </c>
      <c r="AG27" s="55">
        <v>0.1</v>
      </c>
      <c r="AH27" s="55">
        <v>0.1</v>
      </c>
      <c r="AI27" s="3">
        <v>0.1</v>
      </c>
      <c r="AJ27" s="3">
        <v>0.1</v>
      </c>
      <c r="AK27" s="3" t="s">
        <v>12</v>
      </c>
      <c r="AL27" s="3">
        <v>0.1</v>
      </c>
      <c r="AM27" s="15" t="s">
        <v>12</v>
      </c>
      <c r="AN27" s="10">
        <f t="shared" si="63"/>
        <v>0.1</v>
      </c>
      <c r="AO27" s="9">
        <f t="shared" si="64"/>
        <v>0</v>
      </c>
      <c r="AP27" s="10">
        <f t="shared" si="65"/>
        <v>0</v>
      </c>
      <c r="AQ27" s="9" t="s">
        <v>12</v>
      </c>
      <c r="AR27" s="55" t="s">
        <v>12</v>
      </c>
      <c r="AS27" s="55">
        <v>0.1</v>
      </c>
      <c r="AT27" s="55">
        <v>0.1</v>
      </c>
      <c r="AU27" s="55">
        <v>0.1</v>
      </c>
      <c r="AV27" s="3">
        <v>0.1</v>
      </c>
      <c r="AW27" s="3">
        <v>0.1</v>
      </c>
      <c r="AX27" s="3" t="s">
        <v>12</v>
      </c>
      <c r="AY27" s="3">
        <v>0.1</v>
      </c>
      <c r="AZ27" s="15" t="s">
        <v>12</v>
      </c>
      <c r="BA27" s="10">
        <f t="shared" si="66"/>
        <v>0.1</v>
      </c>
      <c r="BB27" s="9">
        <f t="shared" si="67"/>
        <v>0</v>
      </c>
      <c r="BC27" s="10">
        <f t="shared" si="68"/>
        <v>0</v>
      </c>
      <c r="BD27" s="9" t="s">
        <v>2403</v>
      </c>
      <c r="BE27" s="3" t="s">
        <v>12</v>
      </c>
      <c r="BF27" s="15" t="s">
        <v>12</v>
      </c>
      <c r="BG27" s="15" t="str">
        <f t="shared" si="69"/>
        <v>-</v>
      </c>
      <c r="BH27" s="9" t="e">
        <f t="shared" si="70"/>
        <v>#VALUE!</v>
      </c>
      <c r="BI27" s="10" t="e">
        <f t="shared" si="71"/>
        <v>#VALUE!</v>
      </c>
      <c r="BJ27" s="9" t="s">
        <v>2403</v>
      </c>
      <c r="BK27" s="3" t="s">
        <v>12</v>
      </c>
      <c r="BL27" s="15" t="s">
        <v>12</v>
      </c>
      <c r="BM27" s="15" t="str">
        <f t="shared" si="72"/>
        <v>-</v>
      </c>
      <c r="BN27" s="9" t="e">
        <f t="shared" si="73"/>
        <v>#VALUE!</v>
      </c>
      <c r="BO27" s="10" t="e">
        <f t="shared" si="74"/>
        <v>#VALUE!</v>
      </c>
      <c r="BP27">
        <f t="shared" si="18"/>
        <v>0</v>
      </c>
      <c r="BQ27" s="93" t="e">
        <f t="shared" si="19"/>
        <v>#VALUE!</v>
      </c>
      <c r="BR27" s="93" t="e">
        <f t="shared" si="20"/>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21"/>
        <v>#N/A</v>
      </c>
      <c r="BX27" s="93" t="e">
        <f t="shared" si="22"/>
        <v>#N/A</v>
      </c>
      <c r="BY27" s="94">
        <f t="shared" si="23"/>
        <v>999</v>
      </c>
      <c r="BZ27" s="94">
        <f t="shared" si="24"/>
        <v>999</v>
      </c>
      <c r="CA27" s="94" t="e">
        <f t="shared" si="25"/>
        <v>#N/A</v>
      </c>
      <c r="CB27" t="e">
        <f t="shared" si="26"/>
        <v>#N/A</v>
      </c>
      <c r="CC27" s="58" t="e">
        <f t="shared" si="27"/>
        <v>#N/A</v>
      </c>
      <c r="CD27" s="95" t="e">
        <f t="shared" si="28"/>
        <v>#N/A</v>
      </c>
      <c r="CE27" s="96" t="b">
        <f t="shared" si="75"/>
        <v>1</v>
      </c>
      <c r="CF27" t="e">
        <f t="shared" si="76"/>
        <v>#DIV/0!</v>
      </c>
      <c r="CG27" t="e">
        <f t="shared" si="77"/>
        <v>#DIV/0!</v>
      </c>
      <c r="CH27" s="84" t="b">
        <f t="shared" si="32"/>
        <v>0</v>
      </c>
      <c r="CI27" t="str">
        <f t="shared" si="33"/>
        <v/>
      </c>
      <c r="CJ27" t="b">
        <f t="shared" si="78"/>
        <v>0</v>
      </c>
      <c r="CK27" t="b">
        <f t="shared" si="35"/>
        <v>1</v>
      </c>
      <c r="CL27" s="84" t="b">
        <f t="shared" si="79"/>
        <v>1</v>
      </c>
      <c r="CM27">
        <f t="shared" si="36"/>
        <v>0.1</v>
      </c>
      <c r="CN27" t="b">
        <f t="shared" si="80"/>
        <v>1</v>
      </c>
      <c r="CO27" s="84">
        <f t="shared" si="38"/>
        <v>6.4102564102564097</v>
      </c>
      <c r="CP27" t="b">
        <f t="shared" si="39"/>
        <v>1</v>
      </c>
      <c r="CQ27" s="96" t="b">
        <f t="shared" si="40"/>
        <v>0</v>
      </c>
      <c r="CR27" t="e">
        <f t="shared" si="41"/>
        <v>#VALUE!</v>
      </c>
      <c r="CS27" t="e">
        <f t="shared" si="42"/>
        <v>#VALUE!</v>
      </c>
      <c r="CT27" t="b">
        <f t="shared" si="43"/>
        <v>1</v>
      </c>
      <c r="CU27" t="b">
        <f t="shared" si="44"/>
        <v>1</v>
      </c>
      <c r="CV27" s="84" t="b">
        <f t="shared" si="45"/>
        <v>1</v>
      </c>
      <c r="CW27" t="e">
        <f t="shared" si="46"/>
        <v>#VALUE!</v>
      </c>
      <c r="CX27" t="e">
        <f t="shared" si="47"/>
        <v>#VALUE!</v>
      </c>
      <c r="CY27" t="b">
        <f t="shared" si="48"/>
        <v>1</v>
      </c>
      <c r="CZ27" t="b">
        <f t="shared" si="49"/>
        <v>1</v>
      </c>
      <c r="DA27" s="84">
        <f t="shared" si="50"/>
        <v>0</v>
      </c>
      <c r="DB27" t="e">
        <f t="shared" si="51"/>
        <v>#N/A</v>
      </c>
    </row>
    <row r="28" spans="1:106">
      <c r="A28" s="9">
        <v>804</v>
      </c>
      <c r="B28" s="3">
        <v>2</v>
      </c>
      <c r="C28" s="3" t="s">
        <v>2302</v>
      </c>
      <c r="D28" s="3" t="str">
        <f t="shared" si="52"/>
        <v>BE_1_16-1_dk_0028</v>
      </c>
      <c r="E28" s="3" t="str">
        <f t="shared" si="53"/>
        <v>0028</v>
      </c>
      <c r="F28" s="3">
        <v>117928.359</v>
      </c>
      <c r="G28" s="15">
        <v>425912.43800000002</v>
      </c>
      <c r="H28" s="35" t="str">
        <f t="shared" si="54"/>
        <v>ja</v>
      </c>
      <c r="I28" s="42" t="s">
        <v>2402</v>
      </c>
      <c r="J28" s="20" t="s">
        <v>2284</v>
      </c>
      <c r="K28" s="21">
        <v>10000</v>
      </c>
      <c r="L28" s="28">
        <f t="shared" si="55"/>
        <v>1</v>
      </c>
      <c r="M28" s="28">
        <f t="shared" si="56"/>
        <v>1</v>
      </c>
      <c r="N28" s="56">
        <f t="shared" si="57"/>
        <v>10000</v>
      </c>
      <c r="O28" s="33">
        <f t="shared" si="58"/>
        <v>118.969720084568</v>
      </c>
      <c r="P28" s="37">
        <f t="shared" si="59"/>
        <v>83.167207149212999</v>
      </c>
      <c r="Q28" s="9" t="s">
        <v>12</v>
      </c>
      <c r="R28" s="55" t="s">
        <v>12</v>
      </c>
      <c r="S28" s="55">
        <v>3.1379999999999999</v>
      </c>
      <c r="T28" s="55">
        <v>3.3250000000000002</v>
      </c>
      <c r="U28" s="55">
        <v>3.504</v>
      </c>
      <c r="V28" s="3">
        <v>3.6640000000000001</v>
      </c>
      <c r="W28" s="3">
        <v>3.84</v>
      </c>
      <c r="X28" s="3" t="s">
        <v>12</v>
      </c>
      <c r="Y28" s="3">
        <v>4.1740000000000004</v>
      </c>
      <c r="Z28" s="15" t="s">
        <v>12</v>
      </c>
      <c r="AA28" s="10">
        <f t="shared" si="60"/>
        <v>3.84</v>
      </c>
      <c r="AB28" s="9">
        <f t="shared" si="61"/>
        <v>0.33599999999999985</v>
      </c>
      <c r="AC28" s="10">
        <f t="shared" si="62"/>
        <v>0.33400000000000052</v>
      </c>
      <c r="AD28" s="9" t="s">
        <v>12</v>
      </c>
      <c r="AE28" s="55" t="s">
        <v>12</v>
      </c>
      <c r="AF28" s="55">
        <v>0.1</v>
      </c>
      <c r="AG28" s="55">
        <v>0.1</v>
      </c>
      <c r="AH28" s="55">
        <v>0.1</v>
      </c>
      <c r="AI28" s="3">
        <v>0.1</v>
      </c>
      <c r="AJ28" s="3">
        <v>0.1</v>
      </c>
      <c r="AK28" s="3" t="s">
        <v>12</v>
      </c>
      <c r="AL28" s="3">
        <v>0.1</v>
      </c>
      <c r="AM28" s="15" t="s">
        <v>12</v>
      </c>
      <c r="AN28" s="10">
        <f t="shared" si="63"/>
        <v>0.1</v>
      </c>
      <c r="AO28" s="9">
        <f t="shared" si="64"/>
        <v>0</v>
      </c>
      <c r="AP28" s="10">
        <f t="shared" si="65"/>
        <v>0</v>
      </c>
      <c r="AQ28" s="9" t="s">
        <v>12</v>
      </c>
      <c r="AR28" s="55" t="s">
        <v>12</v>
      </c>
      <c r="AS28" s="55">
        <v>0.1</v>
      </c>
      <c r="AT28" s="55">
        <v>0.1</v>
      </c>
      <c r="AU28" s="55">
        <v>0.1</v>
      </c>
      <c r="AV28" s="3">
        <v>0.1</v>
      </c>
      <c r="AW28" s="3">
        <v>0.1</v>
      </c>
      <c r="AX28" s="3" t="s">
        <v>12</v>
      </c>
      <c r="AY28" s="3">
        <v>0.1</v>
      </c>
      <c r="AZ28" s="15" t="s">
        <v>12</v>
      </c>
      <c r="BA28" s="10">
        <f t="shared" si="66"/>
        <v>0.1</v>
      </c>
      <c r="BB28" s="9">
        <f t="shared" si="67"/>
        <v>0</v>
      </c>
      <c r="BC28" s="10">
        <f t="shared" si="68"/>
        <v>0</v>
      </c>
      <c r="BD28" s="9" t="s">
        <v>2403</v>
      </c>
      <c r="BE28" s="3" t="s">
        <v>12</v>
      </c>
      <c r="BF28" s="15" t="s">
        <v>12</v>
      </c>
      <c r="BG28" s="15" t="str">
        <f t="shared" si="69"/>
        <v>-</v>
      </c>
      <c r="BH28" s="9" t="e">
        <f t="shared" si="70"/>
        <v>#VALUE!</v>
      </c>
      <c r="BI28" s="10" t="e">
        <f t="shared" si="71"/>
        <v>#VALUE!</v>
      </c>
      <c r="BJ28" s="9" t="s">
        <v>2403</v>
      </c>
      <c r="BK28" s="3" t="s">
        <v>12</v>
      </c>
      <c r="BL28" s="15" t="s">
        <v>12</v>
      </c>
      <c r="BM28" s="15" t="str">
        <f t="shared" si="72"/>
        <v>-</v>
      </c>
      <c r="BN28" s="9" t="e">
        <f t="shared" si="73"/>
        <v>#VALUE!</v>
      </c>
      <c r="BO28" s="10" t="e">
        <f t="shared" si="74"/>
        <v>#VALUE!</v>
      </c>
      <c r="BP28">
        <f t="shared" si="18"/>
        <v>0</v>
      </c>
      <c r="BQ28" s="93" t="e">
        <f t="shared" si="19"/>
        <v>#VALUE!</v>
      </c>
      <c r="BR28" s="93" t="e">
        <f t="shared" si="20"/>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21"/>
        <v>#N/A</v>
      </c>
      <c r="BX28" s="93" t="e">
        <f t="shared" si="22"/>
        <v>#N/A</v>
      </c>
      <c r="BY28" s="94">
        <f t="shared" si="23"/>
        <v>999</v>
      </c>
      <c r="BZ28" s="94">
        <f t="shared" si="24"/>
        <v>999</v>
      </c>
      <c r="CA28" s="94" t="e">
        <f t="shared" si="25"/>
        <v>#N/A</v>
      </c>
      <c r="CB28" t="e">
        <f t="shared" si="26"/>
        <v>#N/A</v>
      </c>
      <c r="CC28" s="58" t="e">
        <f t="shared" si="27"/>
        <v>#N/A</v>
      </c>
      <c r="CD28" s="95" t="e">
        <f t="shared" si="28"/>
        <v>#N/A</v>
      </c>
      <c r="CE28" s="96" t="b">
        <f t="shared" si="75"/>
        <v>1</v>
      </c>
      <c r="CF28" t="e">
        <f t="shared" si="76"/>
        <v>#DIV/0!</v>
      </c>
      <c r="CG28" t="e">
        <f t="shared" si="77"/>
        <v>#DIV/0!</v>
      </c>
      <c r="CH28" s="84" t="b">
        <f t="shared" si="32"/>
        <v>0</v>
      </c>
      <c r="CI28" t="str">
        <f t="shared" si="33"/>
        <v/>
      </c>
      <c r="CJ28" t="b">
        <f t="shared" si="78"/>
        <v>0</v>
      </c>
      <c r="CK28" t="b">
        <f t="shared" si="35"/>
        <v>1</v>
      </c>
      <c r="CL28" s="84" t="b">
        <f t="shared" si="79"/>
        <v>1</v>
      </c>
      <c r="CM28">
        <f t="shared" si="36"/>
        <v>0.1</v>
      </c>
      <c r="CN28" t="b">
        <f t="shared" si="80"/>
        <v>1</v>
      </c>
      <c r="CO28" s="84">
        <f t="shared" si="38"/>
        <v>6.4102564102564097</v>
      </c>
      <c r="CP28" t="b">
        <f t="shared" si="39"/>
        <v>1</v>
      </c>
      <c r="CQ28" s="96" t="b">
        <f t="shared" si="40"/>
        <v>1</v>
      </c>
      <c r="CR28" t="e">
        <f t="shared" si="41"/>
        <v>#VALUE!</v>
      </c>
      <c r="CS28" t="e">
        <f t="shared" si="42"/>
        <v>#VALUE!</v>
      </c>
      <c r="CT28" t="b">
        <f t="shared" si="43"/>
        <v>1</v>
      </c>
      <c r="CU28" t="b">
        <f t="shared" si="44"/>
        <v>1</v>
      </c>
      <c r="CV28" s="84" t="b">
        <f t="shared" si="45"/>
        <v>0</v>
      </c>
      <c r="CW28" t="e">
        <f t="shared" si="46"/>
        <v>#VALUE!</v>
      </c>
      <c r="CX28" t="e">
        <f t="shared" si="47"/>
        <v>#VALUE!</v>
      </c>
      <c r="CY28" t="b">
        <f t="shared" si="48"/>
        <v>1</v>
      </c>
      <c r="CZ28" t="b">
        <f t="shared" si="49"/>
        <v>1</v>
      </c>
      <c r="DA28" s="84">
        <f t="shared" si="50"/>
        <v>0</v>
      </c>
      <c r="DB28" t="e">
        <f t="shared" si="51"/>
        <v>#N/A</v>
      </c>
    </row>
    <row r="29" spans="1:106">
      <c r="A29" s="9">
        <v>805</v>
      </c>
      <c r="B29" s="3">
        <v>2</v>
      </c>
      <c r="C29" s="3" t="s">
        <v>2303</v>
      </c>
      <c r="D29" s="3" t="str">
        <f t="shared" si="52"/>
        <v>BE_1_16-1_dk_0029</v>
      </c>
      <c r="E29" s="3" t="str">
        <f t="shared" si="53"/>
        <v>0029</v>
      </c>
      <c r="F29" s="3">
        <v>117846.92200000001</v>
      </c>
      <c r="G29" s="15">
        <v>425895.56199999998</v>
      </c>
      <c r="H29" s="35" t="str">
        <f t="shared" si="54"/>
        <v>ja</v>
      </c>
      <c r="I29" s="42" t="s">
        <v>2402</v>
      </c>
      <c r="J29" s="20" t="s">
        <v>2284</v>
      </c>
      <c r="K29" s="21">
        <v>10000</v>
      </c>
      <c r="L29" s="28">
        <f t="shared" si="55"/>
        <v>1</v>
      </c>
      <c r="M29" s="28">
        <f t="shared" si="56"/>
        <v>1</v>
      </c>
      <c r="N29" s="56">
        <f t="shared" si="57"/>
        <v>10000</v>
      </c>
      <c r="O29" s="33">
        <f t="shared" si="58"/>
        <v>83.167207149212999</v>
      </c>
      <c r="P29" s="37">
        <f t="shared" si="59"/>
        <v>119.19664988581761</v>
      </c>
      <c r="Q29" s="9" t="s">
        <v>12</v>
      </c>
      <c r="R29" s="55" t="s">
        <v>12</v>
      </c>
      <c r="S29" s="55">
        <v>1</v>
      </c>
      <c r="T29" s="55">
        <v>1</v>
      </c>
      <c r="U29" s="55">
        <v>1</v>
      </c>
      <c r="V29" s="3">
        <v>1</v>
      </c>
      <c r="W29" s="3">
        <v>1</v>
      </c>
      <c r="X29" s="3" t="s">
        <v>12</v>
      </c>
      <c r="Y29" s="3">
        <v>1</v>
      </c>
      <c r="Z29" s="15" t="s">
        <v>12</v>
      </c>
      <c r="AA29" s="10">
        <f t="shared" si="60"/>
        <v>1</v>
      </c>
      <c r="AB29" s="9">
        <f t="shared" si="61"/>
        <v>0</v>
      </c>
      <c r="AC29" s="10">
        <f t="shared" si="62"/>
        <v>0</v>
      </c>
      <c r="AD29" s="9" t="s">
        <v>12</v>
      </c>
      <c r="AE29" s="55" t="s">
        <v>12</v>
      </c>
      <c r="AF29" s="55">
        <v>0.1</v>
      </c>
      <c r="AG29" s="55">
        <v>0.1</v>
      </c>
      <c r="AH29" s="55">
        <v>0.1</v>
      </c>
      <c r="AI29" s="3">
        <v>0.1</v>
      </c>
      <c r="AJ29" s="3">
        <v>0.1</v>
      </c>
      <c r="AK29" s="3" t="s">
        <v>12</v>
      </c>
      <c r="AL29" s="3">
        <v>0.1</v>
      </c>
      <c r="AM29" s="15" t="s">
        <v>12</v>
      </c>
      <c r="AN29" s="10">
        <f t="shared" si="63"/>
        <v>0.1</v>
      </c>
      <c r="AO29" s="9">
        <f t="shared" si="64"/>
        <v>0</v>
      </c>
      <c r="AP29" s="10">
        <f t="shared" si="65"/>
        <v>0</v>
      </c>
      <c r="AQ29" s="9" t="s">
        <v>12</v>
      </c>
      <c r="AR29" s="55" t="s">
        <v>12</v>
      </c>
      <c r="AS29" s="55">
        <v>0.1</v>
      </c>
      <c r="AT29" s="55">
        <v>0.1</v>
      </c>
      <c r="AU29" s="55">
        <v>0.1</v>
      </c>
      <c r="AV29" s="3">
        <v>0.1</v>
      </c>
      <c r="AW29" s="3">
        <v>0.1</v>
      </c>
      <c r="AX29" s="3" t="s">
        <v>12</v>
      </c>
      <c r="AY29" s="3">
        <v>0.1</v>
      </c>
      <c r="AZ29" s="15" t="s">
        <v>12</v>
      </c>
      <c r="BA29" s="10">
        <f t="shared" si="66"/>
        <v>0.1</v>
      </c>
      <c r="BB29" s="9">
        <f t="shared" si="67"/>
        <v>0</v>
      </c>
      <c r="BC29" s="10">
        <f t="shared" si="68"/>
        <v>0</v>
      </c>
      <c r="BD29" s="9" t="s">
        <v>2403</v>
      </c>
      <c r="BE29" s="3" t="s">
        <v>12</v>
      </c>
      <c r="BF29" s="15" t="s">
        <v>12</v>
      </c>
      <c r="BG29" s="15" t="str">
        <f t="shared" si="69"/>
        <v>-</v>
      </c>
      <c r="BH29" s="9" t="e">
        <f t="shared" si="70"/>
        <v>#VALUE!</v>
      </c>
      <c r="BI29" s="10" t="e">
        <f t="shared" si="71"/>
        <v>#VALUE!</v>
      </c>
      <c r="BJ29" s="9" t="s">
        <v>2403</v>
      </c>
      <c r="BK29" s="3" t="s">
        <v>12</v>
      </c>
      <c r="BL29" s="15" t="s">
        <v>12</v>
      </c>
      <c r="BM29" s="15" t="str">
        <f t="shared" si="72"/>
        <v>-</v>
      </c>
      <c r="BN29" s="9" t="e">
        <f t="shared" si="73"/>
        <v>#VALUE!</v>
      </c>
      <c r="BO29" s="10" t="e">
        <f t="shared" si="74"/>
        <v>#VALUE!</v>
      </c>
      <c r="BP29">
        <f t="shared" si="18"/>
        <v>0</v>
      </c>
      <c r="BQ29" s="93">
        <f t="shared" si="19"/>
        <v>-1</v>
      </c>
      <c r="BR29" s="93">
        <f t="shared" si="20"/>
        <v>-1</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21"/>
        <v>#N/A</v>
      </c>
      <c r="BX29" s="93" t="e">
        <f t="shared" si="22"/>
        <v>#N/A</v>
      </c>
      <c r="BY29" s="94">
        <f t="shared" si="23"/>
        <v>999</v>
      </c>
      <c r="BZ29" s="94">
        <f t="shared" si="24"/>
        <v>999</v>
      </c>
      <c r="CA29" s="94" t="e">
        <f t="shared" si="25"/>
        <v>#N/A</v>
      </c>
      <c r="CB29" t="e">
        <f t="shared" si="26"/>
        <v>#N/A</v>
      </c>
      <c r="CC29" s="58" t="e">
        <f t="shared" si="27"/>
        <v>#N/A</v>
      </c>
      <c r="CD29" s="95" t="e">
        <f t="shared" si="28"/>
        <v>#N/A</v>
      </c>
      <c r="CE29" s="96" t="b">
        <f t="shared" si="75"/>
        <v>1</v>
      </c>
      <c r="CF29" t="e">
        <f t="shared" si="76"/>
        <v>#DIV/0!</v>
      </c>
      <c r="CG29" t="e">
        <f t="shared" si="77"/>
        <v>#DIV/0!</v>
      </c>
      <c r="CH29" s="84" t="b">
        <f t="shared" si="32"/>
        <v>0</v>
      </c>
      <c r="CI29" t="str">
        <f t="shared" si="33"/>
        <v/>
      </c>
      <c r="CJ29" t="b">
        <f t="shared" si="78"/>
        <v>0</v>
      </c>
      <c r="CK29" t="b">
        <f t="shared" si="35"/>
        <v>1</v>
      </c>
      <c r="CL29" s="84" t="b">
        <f t="shared" si="79"/>
        <v>1</v>
      </c>
      <c r="CM29">
        <f t="shared" si="36"/>
        <v>0.1</v>
      </c>
      <c r="CN29" t="b">
        <f t="shared" si="80"/>
        <v>1</v>
      </c>
      <c r="CO29" s="84">
        <f t="shared" si="38"/>
        <v>6.4102564102564097</v>
      </c>
      <c r="CP29" t="b">
        <f t="shared" si="39"/>
        <v>1</v>
      </c>
      <c r="CQ29" s="96" t="b">
        <f t="shared" si="40"/>
        <v>0</v>
      </c>
      <c r="CR29" t="e">
        <f t="shared" si="41"/>
        <v>#VALUE!</v>
      </c>
      <c r="CS29" t="e">
        <f t="shared" si="42"/>
        <v>#VALUE!</v>
      </c>
      <c r="CT29" t="b">
        <f t="shared" si="43"/>
        <v>1</v>
      </c>
      <c r="CU29" t="b">
        <f t="shared" si="44"/>
        <v>1</v>
      </c>
      <c r="CV29" s="84" t="b">
        <f t="shared" si="45"/>
        <v>0</v>
      </c>
      <c r="CW29" t="e">
        <f t="shared" si="46"/>
        <v>#VALUE!</v>
      </c>
      <c r="CX29" t="e">
        <f t="shared" si="47"/>
        <v>#VALUE!</v>
      </c>
      <c r="CY29" t="b">
        <f t="shared" si="48"/>
        <v>0</v>
      </c>
      <c r="CZ29" t="b">
        <f t="shared" si="49"/>
        <v>0</v>
      </c>
      <c r="DA29" s="84">
        <f t="shared" si="50"/>
        <v>0</v>
      </c>
      <c r="DB29" t="e">
        <f t="shared" si="51"/>
        <v>#N/A</v>
      </c>
    </row>
    <row r="30" spans="1:106">
      <c r="A30" s="9">
        <v>807</v>
      </c>
      <c r="B30" s="3">
        <v>2</v>
      </c>
      <c r="C30" s="3" t="s">
        <v>2305</v>
      </c>
      <c r="D30" s="3" t="str">
        <f t="shared" si="52"/>
        <v>BE_1_16-1_dk_0030</v>
      </c>
      <c r="E30" s="3" t="str">
        <f t="shared" si="53"/>
        <v>0030</v>
      </c>
      <c r="F30" s="3">
        <v>117728.234</v>
      </c>
      <c r="G30" s="15">
        <v>425906.56199999998</v>
      </c>
      <c r="H30" s="35" t="str">
        <f t="shared" si="54"/>
        <v>ja</v>
      </c>
      <c r="I30" s="42" t="s">
        <v>2402</v>
      </c>
      <c r="J30" s="20" t="s">
        <v>2284</v>
      </c>
      <c r="K30" s="21">
        <v>10000</v>
      </c>
      <c r="L30" s="28">
        <f t="shared" si="55"/>
        <v>1</v>
      </c>
      <c r="M30" s="28">
        <f t="shared" si="56"/>
        <v>1</v>
      </c>
      <c r="N30" s="56">
        <f t="shared" si="57"/>
        <v>10000</v>
      </c>
      <c r="O30" s="33">
        <f t="shared" si="58"/>
        <v>119.19664988581761</v>
      </c>
      <c r="P30" s="37">
        <f t="shared" si="59"/>
        <v>79.576347666873602</v>
      </c>
      <c r="Q30" s="9" t="s">
        <v>12</v>
      </c>
      <c r="R30" s="55" t="s">
        <v>12</v>
      </c>
      <c r="S30" s="55">
        <v>3.1459999999999999</v>
      </c>
      <c r="T30" s="55">
        <v>3.3290000000000002</v>
      </c>
      <c r="U30" s="55">
        <v>3.504</v>
      </c>
      <c r="V30" s="3">
        <v>3.6560000000000001</v>
      </c>
      <c r="W30" s="3">
        <v>3.8279999999999998</v>
      </c>
      <c r="X30" s="3" t="s">
        <v>12</v>
      </c>
      <c r="Y30" s="3">
        <v>4.16</v>
      </c>
      <c r="Z30" s="15" t="s">
        <v>12</v>
      </c>
      <c r="AA30" s="10">
        <f t="shared" si="60"/>
        <v>3.8279999999999998</v>
      </c>
      <c r="AB30" s="9">
        <f t="shared" si="61"/>
        <v>0.32399999999999984</v>
      </c>
      <c r="AC30" s="10">
        <f t="shared" si="62"/>
        <v>0.33200000000000029</v>
      </c>
      <c r="AD30" s="9" t="s">
        <v>12</v>
      </c>
      <c r="AE30" s="55" t="s">
        <v>12</v>
      </c>
      <c r="AF30" s="55">
        <v>0.95</v>
      </c>
      <c r="AG30" s="55">
        <v>1.0469999999999999</v>
      </c>
      <c r="AH30" s="55">
        <v>1.163</v>
      </c>
      <c r="AI30" s="3">
        <v>1.28</v>
      </c>
      <c r="AJ30" s="3">
        <v>1.4119999999999999</v>
      </c>
      <c r="AK30" s="3" t="s">
        <v>12</v>
      </c>
      <c r="AL30" s="3">
        <v>1.6779999999999999</v>
      </c>
      <c r="AM30" s="15" t="s">
        <v>12</v>
      </c>
      <c r="AN30" s="10">
        <f t="shared" si="63"/>
        <v>1.4119999999999999</v>
      </c>
      <c r="AO30" s="9">
        <f t="shared" si="64"/>
        <v>0.24899999999999989</v>
      </c>
      <c r="AP30" s="10">
        <f t="shared" si="65"/>
        <v>0.26600000000000001</v>
      </c>
      <c r="AQ30" s="9" t="s">
        <v>12</v>
      </c>
      <c r="AR30" s="55" t="s">
        <v>12</v>
      </c>
      <c r="AS30" s="55">
        <v>2.59</v>
      </c>
      <c r="AT30" s="55">
        <v>2.6970000000000001</v>
      </c>
      <c r="AU30" s="55">
        <v>2.8079999999999998</v>
      </c>
      <c r="AV30" s="3">
        <v>2.9089999999999998</v>
      </c>
      <c r="AW30" s="3">
        <v>3.0230000000000001</v>
      </c>
      <c r="AX30" s="3" t="s">
        <v>12</v>
      </c>
      <c r="AY30" s="3">
        <v>3.25</v>
      </c>
      <c r="AZ30" s="15" t="s">
        <v>12</v>
      </c>
      <c r="BA30" s="10">
        <f t="shared" si="66"/>
        <v>3.0230000000000001</v>
      </c>
      <c r="BB30" s="9">
        <f t="shared" si="67"/>
        <v>0.2150000000000003</v>
      </c>
      <c r="BC30" s="10">
        <f t="shared" si="68"/>
        <v>0.22699999999999987</v>
      </c>
      <c r="BD30" s="9" t="s">
        <v>2403</v>
      </c>
      <c r="BE30" s="3" t="s">
        <v>12</v>
      </c>
      <c r="BF30" s="15" t="s">
        <v>12</v>
      </c>
      <c r="BG30" s="15" t="str">
        <f t="shared" si="69"/>
        <v>-</v>
      </c>
      <c r="BH30" s="9" t="e">
        <f t="shared" si="70"/>
        <v>#VALUE!</v>
      </c>
      <c r="BI30" s="10" t="e">
        <f t="shared" si="71"/>
        <v>#VALUE!</v>
      </c>
      <c r="BJ30" s="9" t="s">
        <v>2403</v>
      </c>
      <c r="BK30" s="3" t="s">
        <v>12</v>
      </c>
      <c r="BL30" s="15" t="s">
        <v>12</v>
      </c>
      <c r="BM30" s="15" t="str">
        <f t="shared" si="72"/>
        <v>-</v>
      </c>
      <c r="BN30" s="9" t="e">
        <f t="shared" si="73"/>
        <v>#VALUE!</v>
      </c>
      <c r="BO30" s="10" t="e">
        <f t="shared" si="74"/>
        <v>#VALUE!</v>
      </c>
      <c r="BP30">
        <f t="shared" si="18"/>
        <v>0</v>
      </c>
      <c r="BQ30" s="93" t="e">
        <f t="shared" si="19"/>
        <v>#VALUE!</v>
      </c>
      <c r="BR30" s="93" t="e">
        <f t="shared" si="20"/>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21"/>
        <v>#N/A</v>
      </c>
      <c r="BX30" s="93" t="e">
        <f t="shared" si="22"/>
        <v>#N/A</v>
      </c>
      <c r="BY30" s="94">
        <f t="shared" si="23"/>
        <v>999</v>
      </c>
      <c r="BZ30" s="94">
        <f t="shared" si="24"/>
        <v>999</v>
      </c>
      <c r="CA30" s="94" t="e">
        <f t="shared" si="25"/>
        <v>#N/A</v>
      </c>
      <c r="CB30" t="e">
        <f t="shared" si="26"/>
        <v>#N/A</v>
      </c>
      <c r="CC30" s="58" t="e">
        <f t="shared" si="27"/>
        <v>#N/A</v>
      </c>
      <c r="CD30" s="95" t="e">
        <f t="shared" si="28"/>
        <v>#N/A</v>
      </c>
      <c r="CE30" s="96" t="b">
        <f t="shared" si="75"/>
        <v>1</v>
      </c>
      <c r="CF30" t="e">
        <f t="shared" si="76"/>
        <v>#DIV/0!</v>
      </c>
      <c r="CG30" t="e">
        <f t="shared" si="77"/>
        <v>#DIV/0!</v>
      </c>
      <c r="CH30" s="84" t="b">
        <f t="shared" si="32"/>
        <v>1</v>
      </c>
      <c r="CI30">
        <f t="shared" si="33"/>
        <v>1.4119999999999999</v>
      </c>
      <c r="CJ30" t="b">
        <f t="shared" si="78"/>
        <v>1</v>
      </c>
      <c r="CK30" t="b">
        <f t="shared" si="35"/>
        <v>0</v>
      </c>
      <c r="CL30" s="84" t="b">
        <f t="shared" si="79"/>
        <v>1</v>
      </c>
      <c r="CM30">
        <f t="shared" si="36"/>
        <v>3.0230000000000001</v>
      </c>
      <c r="CN30" t="b">
        <f t="shared" si="80"/>
        <v>1</v>
      </c>
      <c r="CO30" s="84">
        <f t="shared" si="38"/>
        <v>9.9045284545051515E-2</v>
      </c>
      <c r="CP30" t="b">
        <f t="shared" si="39"/>
        <v>1</v>
      </c>
      <c r="CQ30" s="96" t="b">
        <f t="shared" si="40"/>
        <v>0</v>
      </c>
      <c r="CR30" t="e">
        <f t="shared" si="41"/>
        <v>#VALUE!</v>
      </c>
      <c r="CS30" t="e">
        <f t="shared" si="42"/>
        <v>#VALUE!</v>
      </c>
      <c r="CT30" t="b">
        <f t="shared" si="43"/>
        <v>0</v>
      </c>
      <c r="CU30" t="b">
        <f t="shared" si="44"/>
        <v>0</v>
      </c>
      <c r="CV30" s="84" t="b">
        <f t="shared" si="45"/>
        <v>1</v>
      </c>
      <c r="CW30" t="e">
        <f t="shared" si="46"/>
        <v>#VALUE!</v>
      </c>
      <c r="CX30" t="e">
        <f t="shared" si="47"/>
        <v>#VALUE!</v>
      </c>
      <c r="CY30" t="b">
        <f t="shared" si="48"/>
        <v>1</v>
      </c>
      <c r="CZ30" t="b">
        <f t="shared" si="49"/>
        <v>1</v>
      </c>
      <c r="DA30" s="84">
        <f t="shared" si="50"/>
        <v>0</v>
      </c>
      <c r="DB30" t="e">
        <f t="shared" si="51"/>
        <v>#N/A</v>
      </c>
    </row>
    <row r="31" spans="1:106">
      <c r="A31" s="9">
        <v>808</v>
      </c>
      <c r="B31" s="3">
        <v>2</v>
      </c>
      <c r="C31" s="3" t="s">
        <v>2306</v>
      </c>
      <c r="D31" s="3" t="str">
        <f t="shared" si="52"/>
        <v>BE_1_16-1_dk_0031</v>
      </c>
      <c r="E31" s="3" t="str">
        <f t="shared" si="53"/>
        <v>0031</v>
      </c>
      <c r="F31" s="3">
        <v>117648.906</v>
      </c>
      <c r="G31" s="15">
        <v>425912.84399999998</v>
      </c>
      <c r="H31" s="35" t="str">
        <f t="shared" si="54"/>
        <v>ja</v>
      </c>
      <c r="I31" s="42" t="s">
        <v>2402</v>
      </c>
      <c r="J31" s="20" t="s">
        <v>2284</v>
      </c>
      <c r="K31" s="21">
        <v>10000</v>
      </c>
      <c r="L31" s="28">
        <f t="shared" si="55"/>
        <v>1</v>
      </c>
      <c r="M31" s="28">
        <f t="shared" si="56"/>
        <v>1</v>
      </c>
      <c r="N31" s="56">
        <f t="shared" si="57"/>
        <v>10000</v>
      </c>
      <c r="O31" s="33">
        <f t="shared" si="58"/>
        <v>79.576347666873602</v>
      </c>
      <c r="P31" s="37">
        <f t="shared" si="59"/>
        <v>121.31423461819706</v>
      </c>
      <c r="Q31" s="9" t="s">
        <v>12</v>
      </c>
      <c r="R31" s="55" t="s">
        <v>12</v>
      </c>
      <c r="S31" s="55">
        <v>3.15</v>
      </c>
      <c r="T31" s="55">
        <v>3.3330000000000002</v>
      </c>
      <c r="U31" s="55">
        <v>3.5070000000000001</v>
      </c>
      <c r="V31" s="3">
        <v>3.6579999999999999</v>
      </c>
      <c r="W31" s="3">
        <v>3.83</v>
      </c>
      <c r="X31" s="3" t="s">
        <v>12</v>
      </c>
      <c r="Y31" s="3">
        <v>4.1609999999999996</v>
      </c>
      <c r="Z31" s="15" t="s">
        <v>12</v>
      </c>
      <c r="AA31" s="10">
        <f t="shared" si="60"/>
        <v>3.83</v>
      </c>
      <c r="AB31" s="9">
        <f t="shared" si="61"/>
        <v>0.32299999999999995</v>
      </c>
      <c r="AC31" s="10">
        <f t="shared" si="62"/>
        <v>0.33099999999999952</v>
      </c>
      <c r="AD31" s="9" t="s">
        <v>12</v>
      </c>
      <c r="AE31" s="55" t="s">
        <v>12</v>
      </c>
      <c r="AF31" s="55">
        <v>1.071</v>
      </c>
      <c r="AG31" s="55">
        <v>1.181</v>
      </c>
      <c r="AH31" s="55">
        <v>1.3089999999999999</v>
      </c>
      <c r="AI31" s="3">
        <v>1.4370000000000001</v>
      </c>
      <c r="AJ31" s="3">
        <v>1.58</v>
      </c>
      <c r="AK31" s="3" t="s">
        <v>12</v>
      </c>
      <c r="AL31" s="3">
        <v>1.8680000000000001</v>
      </c>
      <c r="AM31" s="15" t="s">
        <v>12</v>
      </c>
      <c r="AN31" s="10">
        <f t="shared" si="63"/>
        <v>1.58</v>
      </c>
      <c r="AO31" s="9">
        <f t="shared" si="64"/>
        <v>0.27100000000000013</v>
      </c>
      <c r="AP31" s="10">
        <f t="shared" si="65"/>
        <v>0.28800000000000003</v>
      </c>
      <c r="AQ31" s="9" t="s">
        <v>12</v>
      </c>
      <c r="AR31" s="55" t="s">
        <v>12</v>
      </c>
      <c r="AS31" s="55">
        <v>2.76</v>
      </c>
      <c r="AT31" s="55">
        <v>2.8769999999999998</v>
      </c>
      <c r="AU31" s="55">
        <v>2.9980000000000002</v>
      </c>
      <c r="AV31" s="3">
        <v>3.1019999999999999</v>
      </c>
      <c r="AW31" s="3">
        <v>3.22</v>
      </c>
      <c r="AX31" s="3" t="s">
        <v>12</v>
      </c>
      <c r="AY31" s="3">
        <v>3.4550000000000001</v>
      </c>
      <c r="AZ31" s="15" t="s">
        <v>12</v>
      </c>
      <c r="BA31" s="10">
        <f t="shared" si="66"/>
        <v>3.22</v>
      </c>
      <c r="BB31" s="9">
        <f t="shared" si="67"/>
        <v>0.22199999999999998</v>
      </c>
      <c r="BC31" s="10">
        <f t="shared" si="68"/>
        <v>0.23499999999999988</v>
      </c>
      <c r="BD31" s="9" t="s">
        <v>2403</v>
      </c>
      <c r="BE31" s="3" t="s">
        <v>12</v>
      </c>
      <c r="BF31" s="15" t="s">
        <v>12</v>
      </c>
      <c r="BG31" s="15" t="str">
        <f t="shared" si="69"/>
        <v>-</v>
      </c>
      <c r="BH31" s="9" t="e">
        <f t="shared" si="70"/>
        <v>#VALUE!</v>
      </c>
      <c r="BI31" s="10" t="e">
        <f t="shared" si="71"/>
        <v>#VALUE!</v>
      </c>
      <c r="BJ31" s="9" t="s">
        <v>2403</v>
      </c>
      <c r="BK31" s="3" t="s">
        <v>12</v>
      </c>
      <c r="BL31" s="15" t="s">
        <v>12</v>
      </c>
      <c r="BM31" s="15" t="str">
        <f t="shared" si="72"/>
        <v>-</v>
      </c>
      <c r="BN31" s="9" t="e">
        <f t="shared" si="73"/>
        <v>#VALUE!</v>
      </c>
      <c r="BO31" s="10" t="e">
        <f t="shared" si="74"/>
        <v>#VALUE!</v>
      </c>
      <c r="BP31">
        <f t="shared" si="18"/>
        <v>0</v>
      </c>
      <c r="BQ31" s="93" t="e">
        <f t="shared" si="19"/>
        <v>#VALUE!</v>
      </c>
      <c r="BR31" s="93" t="e">
        <f t="shared" si="20"/>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21"/>
        <v>#N/A</v>
      </c>
      <c r="BX31" s="93" t="e">
        <f t="shared" si="22"/>
        <v>#N/A</v>
      </c>
      <c r="BY31" s="94">
        <f t="shared" si="23"/>
        <v>999</v>
      </c>
      <c r="BZ31" s="94">
        <f t="shared" si="24"/>
        <v>999</v>
      </c>
      <c r="CA31" s="94" t="e">
        <f t="shared" si="25"/>
        <v>#N/A</v>
      </c>
      <c r="CB31" t="e">
        <f t="shared" si="26"/>
        <v>#N/A</v>
      </c>
      <c r="CC31" s="58" t="e">
        <f t="shared" si="27"/>
        <v>#N/A</v>
      </c>
      <c r="CD31" s="95" t="e">
        <f t="shared" si="28"/>
        <v>#N/A</v>
      </c>
      <c r="CE31" s="96" t="b">
        <f t="shared" si="75"/>
        <v>1</v>
      </c>
      <c r="CF31" t="e">
        <f t="shared" si="76"/>
        <v>#DIV/0!</v>
      </c>
      <c r="CG31" t="e">
        <f t="shared" si="77"/>
        <v>#DIV/0!</v>
      </c>
      <c r="CH31" s="84" t="b">
        <f t="shared" si="32"/>
        <v>1</v>
      </c>
      <c r="CI31">
        <f t="shared" si="33"/>
        <v>1.58</v>
      </c>
      <c r="CJ31" t="b">
        <f t="shared" si="78"/>
        <v>1</v>
      </c>
      <c r="CK31" t="b">
        <f t="shared" si="35"/>
        <v>0</v>
      </c>
      <c r="CL31" s="84" t="b">
        <f t="shared" si="79"/>
        <v>1</v>
      </c>
      <c r="CM31">
        <f t="shared" si="36"/>
        <v>3.22</v>
      </c>
      <c r="CN31" t="b">
        <f t="shared" si="80"/>
        <v>1</v>
      </c>
      <c r="CO31" s="84">
        <f t="shared" si="38"/>
        <v>9.7683395009887042E-2</v>
      </c>
      <c r="CP31" t="b">
        <f t="shared" si="39"/>
        <v>1</v>
      </c>
      <c r="CQ31" s="96" t="b">
        <f t="shared" si="40"/>
        <v>1</v>
      </c>
      <c r="CR31" t="e">
        <f t="shared" si="41"/>
        <v>#VALUE!</v>
      </c>
      <c r="CS31" t="e">
        <f t="shared" si="42"/>
        <v>#VALUE!</v>
      </c>
      <c r="CT31" t="b">
        <f t="shared" si="43"/>
        <v>1</v>
      </c>
      <c r="CU31" t="b">
        <f t="shared" si="44"/>
        <v>1</v>
      </c>
      <c r="CV31" s="84" t="b">
        <f t="shared" si="45"/>
        <v>1</v>
      </c>
      <c r="CW31" t="e">
        <f t="shared" si="46"/>
        <v>#VALUE!</v>
      </c>
      <c r="CX31" t="e">
        <f t="shared" si="47"/>
        <v>#VALUE!</v>
      </c>
      <c r="CY31" t="b">
        <f t="shared" si="48"/>
        <v>1</v>
      </c>
      <c r="CZ31" t="b">
        <f t="shared" si="49"/>
        <v>1</v>
      </c>
      <c r="DA31" s="84">
        <f t="shared" si="50"/>
        <v>0</v>
      </c>
      <c r="DB31" t="e">
        <f t="shared" si="51"/>
        <v>#N/A</v>
      </c>
    </row>
    <row r="32" spans="1:106">
      <c r="A32" s="9">
        <v>809</v>
      </c>
      <c r="B32" s="3">
        <v>2</v>
      </c>
      <c r="C32" s="3" t="s">
        <v>2307</v>
      </c>
      <c r="D32" s="3" t="str">
        <f t="shared" si="52"/>
        <v>BE_1_16-1_dk_0032</v>
      </c>
      <c r="E32" s="3" t="str">
        <f t="shared" si="53"/>
        <v>0032</v>
      </c>
      <c r="F32" s="3">
        <v>117528.57</v>
      </c>
      <c r="G32" s="15">
        <v>425897.46899999998</v>
      </c>
      <c r="H32" s="35" t="str">
        <f t="shared" si="54"/>
        <v>ja</v>
      </c>
      <c r="I32" s="42" t="s">
        <v>2402</v>
      </c>
      <c r="J32" s="20" t="s">
        <v>2284</v>
      </c>
      <c r="K32" s="21">
        <v>10000</v>
      </c>
      <c r="L32" s="28">
        <f t="shared" si="55"/>
        <v>1</v>
      </c>
      <c r="M32" s="28">
        <f t="shared" si="56"/>
        <v>1</v>
      </c>
      <c r="N32" s="56">
        <f t="shared" si="57"/>
        <v>10000</v>
      </c>
      <c r="O32" s="33">
        <f t="shared" si="58"/>
        <v>121.31423461819706</v>
      </c>
      <c r="P32" s="37">
        <f t="shared" si="59"/>
        <v>82.376795646603242</v>
      </c>
      <c r="Q32" s="9" t="s">
        <v>12</v>
      </c>
      <c r="R32" s="55" t="s">
        <v>12</v>
      </c>
      <c r="S32" s="55">
        <v>3.1589999999999998</v>
      </c>
      <c r="T32" s="55">
        <v>3.3439999999999999</v>
      </c>
      <c r="U32" s="55">
        <v>3.5169999999999999</v>
      </c>
      <c r="V32" s="3">
        <v>3.6659999999999999</v>
      </c>
      <c r="W32" s="3">
        <v>3.8370000000000002</v>
      </c>
      <c r="X32" s="3" t="s">
        <v>12</v>
      </c>
      <c r="Y32" s="3">
        <v>4.1680000000000001</v>
      </c>
      <c r="Z32" s="15" t="s">
        <v>12</v>
      </c>
      <c r="AA32" s="10">
        <f t="shared" si="60"/>
        <v>3.8370000000000002</v>
      </c>
      <c r="AB32" s="9">
        <f t="shared" si="61"/>
        <v>0.32000000000000028</v>
      </c>
      <c r="AC32" s="10">
        <f t="shared" si="62"/>
        <v>0.33099999999999996</v>
      </c>
      <c r="AD32" s="9" t="s">
        <v>12</v>
      </c>
      <c r="AE32" s="55" t="s">
        <v>12</v>
      </c>
      <c r="AF32" s="55">
        <v>1.04</v>
      </c>
      <c r="AG32" s="55">
        <v>1.149</v>
      </c>
      <c r="AH32" s="55">
        <v>1.2789999999999999</v>
      </c>
      <c r="AI32" s="3">
        <v>1.41</v>
      </c>
      <c r="AJ32" s="3">
        <v>1.5580000000000001</v>
      </c>
      <c r="AK32" s="3" t="s">
        <v>12</v>
      </c>
      <c r="AL32" s="3">
        <v>1.8520000000000001</v>
      </c>
      <c r="AM32" s="15" t="s">
        <v>12</v>
      </c>
      <c r="AN32" s="10">
        <f t="shared" si="63"/>
        <v>1.5580000000000001</v>
      </c>
      <c r="AO32" s="9">
        <f t="shared" si="64"/>
        <v>0.27900000000000014</v>
      </c>
      <c r="AP32" s="10">
        <f t="shared" si="65"/>
        <v>0.29400000000000004</v>
      </c>
      <c r="AQ32" s="9" t="s">
        <v>12</v>
      </c>
      <c r="AR32" s="55" t="s">
        <v>12</v>
      </c>
      <c r="AS32" s="55">
        <v>2.6970000000000001</v>
      </c>
      <c r="AT32" s="55">
        <v>2.8149999999999999</v>
      </c>
      <c r="AU32" s="55">
        <v>2.9380000000000002</v>
      </c>
      <c r="AV32" s="3">
        <v>3.048</v>
      </c>
      <c r="AW32" s="3">
        <v>3.17</v>
      </c>
      <c r="AX32" s="3" t="s">
        <v>12</v>
      </c>
      <c r="AY32" s="3">
        <v>3.4129999999999998</v>
      </c>
      <c r="AZ32" s="15" t="s">
        <v>12</v>
      </c>
      <c r="BA32" s="10">
        <f t="shared" si="66"/>
        <v>3.17</v>
      </c>
      <c r="BB32" s="9">
        <f t="shared" si="67"/>
        <v>0.23199999999999976</v>
      </c>
      <c r="BC32" s="10">
        <f t="shared" si="68"/>
        <v>0.24299999999999988</v>
      </c>
      <c r="BD32" s="9" t="s">
        <v>2403</v>
      </c>
      <c r="BE32" s="3" t="s">
        <v>12</v>
      </c>
      <c r="BF32" s="15" t="s">
        <v>12</v>
      </c>
      <c r="BG32" s="15" t="str">
        <f t="shared" si="69"/>
        <v>-</v>
      </c>
      <c r="BH32" s="9" t="e">
        <f t="shared" si="70"/>
        <v>#VALUE!</v>
      </c>
      <c r="BI32" s="10" t="e">
        <f t="shared" si="71"/>
        <v>#VALUE!</v>
      </c>
      <c r="BJ32" s="9" t="s">
        <v>2403</v>
      </c>
      <c r="BK32" s="3" t="s">
        <v>12</v>
      </c>
      <c r="BL32" s="15" t="s">
        <v>12</v>
      </c>
      <c r="BM32" s="15" t="str">
        <f t="shared" si="72"/>
        <v>-</v>
      </c>
      <c r="BN32" s="9" t="e">
        <f t="shared" si="73"/>
        <v>#VALUE!</v>
      </c>
      <c r="BO32" s="10" t="e">
        <f t="shared" si="74"/>
        <v>#VALUE!</v>
      </c>
      <c r="BP32">
        <f t="shared" si="18"/>
        <v>0</v>
      </c>
      <c r="BQ32" s="93" t="e">
        <f t="shared" si="19"/>
        <v>#VALUE!</v>
      </c>
      <c r="BR32" s="93" t="e">
        <f t="shared" si="20"/>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21"/>
        <v>#N/A</v>
      </c>
      <c r="BX32" s="93" t="e">
        <f t="shared" si="22"/>
        <v>#N/A</v>
      </c>
      <c r="BY32" s="94">
        <f t="shared" si="23"/>
        <v>999</v>
      </c>
      <c r="BZ32" s="94">
        <f t="shared" si="24"/>
        <v>999</v>
      </c>
      <c r="CA32" s="94" t="e">
        <f t="shared" si="25"/>
        <v>#N/A</v>
      </c>
      <c r="CB32" t="e">
        <f t="shared" si="26"/>
        <v>#N/A</v>
      </c>
      <c r="CC32" s="58" t="e">
        <f t="shared" si="27"/>
        <v>#N/A</v>
      </c>
      <c r="CD32" s="95" t="e">
        <f t="shared" si="28"/>
        <v>#N/A</v>
      </c>
      <c r="CE32" s="96" t="b">
        <f t="shared" si="75"/>
        <v>1</v>
      </c>
      <c r="CF32" t="e">
        <f t="shared" si="76"/>
        <v>#DIV/0!</v>
      </c>
      <c r="CG32" t="e">
        <f t="shared" si="77"/>
        <v>#DIV/0!</v>
      </c>
      <c r="CH32" s="84" t="b">
        <f t="shared" si="32"/>
        <v>1</v>
      </c>
      <c r="CI32">
        <f t="shared" si="33"/>
        <v>1.5580000000000001</v>
      </c>
      <c r="CJ32" t="b">
        <f t="shared" si="78"/>
        <v>1</v>
      </c>
      <c r="CK32" t="b">
        <f t="shared" si="35"/>
        <v>0</v>
      </c>
      <c r="CL32" s="84" t="b">
        <f t="shared" si="79"/>
        <v>1</v>
      </c>
      <c r="CM32">
        <f t="shared" si="36"/>
        <v>3.17</v>
      </c>
      <c r="CN32" t="b">
        <f t="shared" si="80"/>
        <v>1</v>
      </c>
      <c r="CO32" s="84">
        <f t="shared" si="38"/>
        <v>9.9385798318019747E-2</v>
      </c>
      <c r="CP32" t="b">
        <f t="shared" si="39"/>
        <v>1</v>
      </c>
      <c r="CQ32" s="96" t="b">
        <f t="shared" si="40"/>
        <v>1</v>
      </c>
      <c r="CR32" t="e">
        <f t="shared" si="41"/>
        <v>#VALUE!</v>
      </c>
      <c r="CS32" t="e">
        <f t="shared" si="42"/>
        <v>#VALUE!</v>
      </c>
      <c r="CT32" t="b">
        <f t="shared" si="43"/>
        <v>1</v>
      </c>
      <c r="CU32" t="b">
        <f t="shared" si="44"/>
        <v>1</v>
      </c>
      <c r="CV32" s="84" t="b">
        <f t="shared" si="45"/>
        <v>1</v>
      </c>
      <c r="CW32" t="e">
        <f t="shared" si="46"/>
        <v>#VALUE!</v>
      </c>
      <c r="CX32" t="e">
        <f t="shared" si="47"/>
        <v>#VALUE!</v>
      </c>
      <c r="CY32" t="b">
        <f t="shared" si="48"/>
        <v>1</v>
      </c>
      <c r="CZ32" t="b">
        <f t="shared" si="49"/>
        <v>1</v>
      </c>
      <c r="DA32" s="84">
        <f t="shared" si="50"/>
        <v>0</v>
      </c>
      <c r="DB32" t="e">
        <f t="shared" si="51"/>
        <v>#N/A</v>
      </c>
    </row>
    <row r="33" spans="1:106">
      <c r="A33" s="9">
        <v>810</v>
      </c>
      <c r="B33" s="3">
        <v>2</v>
      </c>
      <c r="C33" s="3" t="s">
        <v>2308</v>
      </c>
      <c r="D33" s="3" t="str">
        <f t="shared" si="52"/>
        <v>BE_1_16-1_dk_0033</v>
      </c>
      <c r="E33" s="3" t="str">
        <f t="shared" si="53"/>
        <v>0033</v>
      </c>
      <c r="F33" s="3">
        <v>117450.82</v>
      </c>
      <c r="G33" s="15">
        <v>425924.68800000002</v>
      </c>
      <c r="H33" s="35" t="str">
        <f t="shared" si="54"/>
        <v>ja</v>
      </c>
      <c r="I33" s="42" t="s">
        <v>2402</v>
      </c>
      <c r="J33" s="20" t="s">
        <v>2284</v>
      </c>
      <c r="K33" s="21">
        <v>10000</v>
      </c>
      <c r="L33" s="28">
        <f t="shared" si="55"/>
        <v>1</v>
      </c>
      <c r="M33" s="28">
        <f t="shared" si="56"/>
        <v>1</v>
      </c>
      <c r="N33" s="56">
        <f t="shared" si="57"/>
        <v>10000</v>
      </c>
      <c r="O33" s="33">
        <f t="shared" si="58"/>
        <v>82.376795646603242</v>
      </c>
      <c r="P33" s="37">
        <f t="shared" si="59"/>
        <v>82.577465303788927</v>
      </c>
      <c r="Q33" s="9" t="s">
        <v>12</v>
      </c>
      <c r="R33" s="55" t="s">
        <v>12</v>
      </c>
      <c r="S33" s="55">
        <v>3.14</v>
      </c>
      <c r="T33" s="55">
        <v>3.3279999999999998</v>
      </c>
      <c r="U33" s="55">
        <v>3.5070000000000001</v>
      </c>
      <c r="V33" s="3">
        <v>3.6589999999999998</v>
      </c>
      <c r="W33" s="3">
        <v>3.831</v>
      </c>
      <c r="X33" s="3" t="s">
        <v>12</v>
      </c>
      <c r="Y33" s="3">
        <v>4.1609999999999996</v>
      </c>
      <c r="Z33" s="15" t="s">
        <v>12</v>
      </c>
      <c r="AA33" s="10">
        <f t="shared" si="60"/>
        <v>3.831</v>
      </c>
      <c r="AB33" s="9">
        <f t="shared" si="61"/>
        <v>0.32399999999999984</v>
      </c>
      <c r="AC33" s="10">
        <f t="shared" si="62"/>
        <v>0.32999999999999963</v>
      </c>
      <c r="AD33" s="9" t="s">
        <v>12</v>
      </c>
      <c r="AE33" s="55" t="s">
        <v>12</v>
      </c>
      <c r="AF33" s="55">
        <v>1.0049999999999999</v>
      </c>
      <c r="AG33" s="55">
        <v>1.1080000000000001</v>
      </c>
      <c r="AH33" s="55">
        <v>1.2310000000000001</v>
      </c>
      <c r="AI33" s="3">
        <v>1.355</v>
      </c>
      <c r="AJ33" s="3">
        <v>1.4930000000000001</v>
      </c>
      <c r="AK33" s="3" t="s">
        <v>12</v>
      </c>
      <c r="AL33" s="3">
        <v>1.77</v>
      </c>
      <c r="AM33" s="15" t="s">
        <v>12</v>
      </c>
      <c r="AN33" s="10">
        <f t="shared" si="63"/>
        <v>1.4930000000000001</v>
      </c>
      <c r="AO33" s="9">
        <f t="shared" si="64"/>
        <v>0.26200000000000001</v>
      </c>
      <c r="AP33" s="10">
        <f t="shared" si="65"/>
        <v>0.27699999999999991</v>
      </c>
      <c r="AQ33" s="9" t="s">
        <v>12</v>
      </c>
      <c r="AR33" s="55" t="s">
        <v>12</v>
      </c>
      <c r="AS33" s="55">
        <v>2.633</v>
      </c>
      <c r="AT33" s="55">
        <v>2.7440000000000002</v>
      </c>
      <c r="AU33" s="55">
        <v>2.86</v>
      </c>
      <c r="AV33" s="3">
        <v>2.9630000000000001</v>
      </c>
      <c r="AW33" s="3">
        <v>3.0779999999999998</v>
      </c>
      <c r="AX33" s="3" t="s">
        <v>12</v>
      </c>
      <c r="AY33" s="3">
        <v>3.3079999999999998</v>
      </c>
      <c r="AZ33" s="15" t="s">
        <v>12</v>
      </c>
      <c r="BA33" s="10">
        <f t="shared" si="66"/>
        <v>3.0779999999999998</v>
      </c>
      <c r="BB33" s="9">
        <f t="shared" si="67"/>
        <v>0.21799999999999997</v>
      </c>
      <c r="BC33" s="10">
        <f t="shared" si="68"/>
        <v>0.22999999999999998</v>
      </c>
      <c r="BD33" s="9" t="s">
        <v>2403</v>
      </c>
      <c r="BE33" s="3" t="s">
        <v>12</v>
      </c>
      <c r="BF33" s="15" t="s">
        <v>12</v>
      </c>
      <c r="BG33" s="15" t="str">
        <f t="shared" si="69"/>
        <v>-</v>
      </c>
      <c r="BH33" s="9" t="e">
        <f t="shared" si="70"/>
        <v>#VALUE!</v>
      </c>
      <c r="BI33" s="10" t="e">
        <f t="shared" si="71"/>
        <v>#VALUE!</v>
      </c>
      <c r="BJ33" s="9" t="s">
        <v>2403</v>
      </c>
      <c r="BK33" s="3" t="s">
        <v>12</v>
      </c>
      <c r="BL33" s="15" t="s">
        <v>12</v>
      </c>
      <c r="BM33" s="15" t="str">
        <f t="shared" si="72"/>
        <v>-</v>
      </c>
      <c r="BN33" s="9" t="e">
        <f t="shared" si="73"/>
        <v>#VALUE!</v>
      </c>
      <c r="BO33" s="10" t="e">
        <f t="shared" si="74"/>
        <v>#VALUE!</v>
      </c>
      <c r="BP33">
        <f t="shared" si="18"/>
        <v>0</v>
      </c>
      <c r="BQ33" s="93" t="e">
        <f t="shared" si="19"/>
        <v>#VALUE!</v>
      </c>
      <c r="BR33" s="93" t="e">
        <f t="shared" si="20"/>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21"/>
        <v>#N/A</v>
      </c>
      <c r="BX33" s="93" t="e">
        <f t="shared" si="22"/>
        <v>#N/A</v>
      </c>
      <c r="BY33" s="94">
        <f t="shared" si="23"/>
        <v>999</v>
      </c>
      <c r="BZ33" s="94">
        <f t="shared" si="24"/>
        <v>999</v>
      </c>
      <c r="CA33" s="94" t="e">
        <f t="shared" si="25"/>
        <v>#N/A</v>
      </c>
      <c r="CB33" t="e">
        <f t="shared" si="26"/>
        <v>#N/A</v>
      </c>
      <c r="CC33" s="58" t="e">
        <f t="shared" si="27"/>
        <v>#N/A</v>
      </c>
      <c r="CD33" s="95" t="e">
        <f t="shared" si="28"/>
        <v>#N/A</v>
      </c>
      <c r="CE33" s="96" t="b">
        <f t="shared" si="75"/>
        <v>1</v>
      </c>
      <c r="CF33" t="e">
        <f t="shared" si="76"/>
        <v>#DIV/0!</v>
      </c>
      <c r="CG33" t="e">
        <f t="shared" si="77"/>
        <v>#DIV/0!</v>
      </c>
      <c r="CH33" s="84" t="b">
        <f t="shared" si="32"/>
        <v>1</v>
      </c>
      <c r="CI33">
        <f t="shared" si="33"/>
        <v>1.4930000000000001</v>
      </c>
      <c r="CJ33" t="b">
        <f t="shared" si="78"/>
        <v>1</v>
      </c>
      <c r="CK33" t="b">
        <f t="shared" si="35"/>
        <v>0</v>
      </c>
      <c r="CL33" s="84" t="b">
        <f t="shared" si="79"/>
        <v>1</v>
      </c>
      <c r="CM33">
        <f t="shared" si="36"/>
        <v>3.0779999999999998</v>
      </c>
      <c r="CN33" t="b">
        <f t="shared" si="80"/>
        <v>1</v>
      </c>
      <c r="CO33" s="84">
        <f t="shared" si="38"/>
        <v>0.10101781682020997</v>
      </c>
      <c r="CP33" t="b">
        <f t="shared" si="39"/>
        <v>1</v>
      </c>
      <c r="CQ33" s="96" t="b">
        <f t="shared" si="40"/>
        <v>1</v>
      </c>
      <c r="CR33" t="e">
        <f t="shared" si="41"/>
        <v>#VALUE!</v>
      </c>
      <c r="CS33" t="e">
        <f t="shared" si="42"/>
        <v>#VALUE!</v>
      </c>
      <c r="CT33" t="b">
        <f t="shared" si="43"/>
        <v>1</v>
      </c>
      <c r="CU33" t="b">
        <f t="shared" si="44"/>
        <v>1</v>
      </c>
      <c r="CV33" s="84" t="b">
        <f t="shared" si="45"/>
        <v>1</v>
      </c>
      <c r="CW33" t="e">
        <f t="shared" si="46"/>
        <v>#VALUE!</v>
      </c>
      <c r="CX33" t="e">
        <f t="shared" si="47"/>
        <v>#VALUE!</v>
      </c>
      <c r="CY33" t="b">
        <f t="shared" si="48"/>
        <v>1</v>
      </c>
      <c r="CZ33" t="b">
        <f t="shared" si="49"/>
        <v>1</v>
      </c>
      <c r="DA33" s="84">
        <f t="shared" si="50"/>
        <v>0</v>
      </c>
      <c r="DB33" t="e">
        <f t="shared" si="51"/>
        <v>#N/A</v>
      </c>
    </row>
    <row r="34" spans="1:106">
      <c r="A34" s="9">
        <v>811</v>
      </c>
      <c r="B34" s="3">
        <v>2</v>
      </c>
      <c r="C34" s="3" t="s">
        <v>2309</v>
      </c>
      <c r="D34" s="3" t="str">
        <f t="shared" si="52"/>
        <v>BE_1_16-1_dk_0034</v>
      </c>
      <c r="E34" s="3" t="str">
        <f t="shared" si="53"/>
        <v>0034</v>
      </c>
      <c r="F34" s="3">
        <v>117373</v>
      </c>
      <c r="G34" s="15">
        <v>425952.31199999998</v>
      </c>
      <c r="H34" s="35" t="str">
        <f t="shared" si="54"/>
        <v>ja</v>
      </c>
      <c r="I34" s="42" t="s">
        <v>2402</v>
      </c>
      <c r="J34" s="20" t="s">
        <v>2284</v>
      </c>
      <c r="K34" s="21">
        <v>10000</v>
      </c>
      <c r="L34" s="28">
        <f t="shared" si="55"/>
        <v>1</v>
      </c>
      <c r="M34" s="28">
        <f t="shared" si="56"/>
        <v>1</v>
      </c>
      <c r="N34" s="56">
        <f t="shared" si="57"/>
        <v>10000</v>
      </c>
      <c r="O34" s="33">
        <f t="shared" si="58"/>
        <v>82.577465303788927</v>
      </c>
      <c r="P34" s="37">
        <f t="shared" si="59"/>
        <v>121.27557986669783</v>
      </c>
      <c r="Q34" s="9" t="s">
        <v>12</v>
      </c>
      <c r="R34" s="55" t="s">
        <v>12</v>
      </c>
      <c r="S34" s="55">
        <v>3.14</v>
      </c>
      <c r="T34" s="55">
        <v>3.3290000000000002</v>
      </c>
      <c r="U34" s="55">
        <v>3.5070000000000001</v>
      </c>
      <c r="V34" s="3">
        <v>3.6589999999999998</v>
      </c>
      <c r="W34" s="3">
        <v>3.831</v>
      </c>
      <c r="X34" s="3" t="s">
        <v>12</v>
      </c>
      <c r="Y34" s="3">
        <v>4.16</v>
      </c>
      <c r="Z34" s="15" t="s">
        <v>12</v>
      </c>
      <c r="AA34" s="10">
        <f t="shared" si="60"/>
        <v>3.831</v>
      </c>
      <c r="AB34" s="9">
        <f t="shared" si="61"/>
        <v>0.32399999999999984</v>
      </c>
      <c r="AC34" s="10">
        <f t="shared" si="62"/>
        <v>0.32900000000000018</v>
      </c>
      <c r="AD34" s="9" t="s">
        <v>12</v>
      </c>
      <c r="AE34" s="55" t="s">
        <v>12</v>
      </c>
      <c r="AF34" s="55">
        <v>1.071</v>
      </c>
      <c r="AG34" s="55">
        <v>1.1859999999999999</v>
      </c>
      <c r="AH34" s="55">
        <v>1.323</v>
      </c>
      <c r="AI34" s="3">
        <v>1.4590000000000001</v>
      </c>
      <c r="AJ34" s="3">
        <v>1.609</v>
      </c>
      <c r="AK34" s="3" t="s">
        <v>12</v>
      </c>
      <c r="AL34" s="3">
        <v>1.909</v>
      </c>
      <c r="AM34" s="15" t="s">
        <v>12</v>
      </c>
      <c r="AN34" s="10">
        <f t="shared" si="63"/>
        <v>1.609</v>
      </c>
      <c r="AO34" s="9">
        <f t="shared" si="64"/>
        <v>0.28600000000000003</v>
      </c>
      <c r="AP34" s="10">
        <f t="shared" si="65"/>
        <v>0.30000000000000004</v>
      </c>
      <c r="AQ34" s="9" t="s">
        <v>12</v>
      </c>
      <c r="AR34" s="55" t="s">
        <v>12</v>
      </c>
      <c r="AS34" s="55">
        <v>2.7130000000000001</v>
      </c>
      <c r="AT34" s="55">
        <v>2.8359999999999999</v>
      </c>
      <c r="AU34" s="55">
        <v>2.9609999999999999</v>
      </c>
      <c r="AV34" s="3">
        <v>3.069</v>
      </c>
      <c r="AW34" s="3">
        <v>3.19</v>
      </c>
      <c r="AX34" s="3" t="s">
        <v>12</v>
      </c>
      <c r="AY34" s="3">
        <v>3.43</v>
      </c>
      <c r="AZ34" s="15" t="s">
        <v>12</v>
      </c>
      <c r="BA34" s="10">
        <f t="shared" si="66"/>
        <v>3.19</v>
      </c>
      <c r="BB34" s="9">
        <f t="shared" si="67"/>
        <v>0.22900000000000009</v>
      </c>
      <c r="BC34" s="10">
        <f t="shared" si="68"/>
        <v>0.24000000000000021</v>
      </c>
      <c r="BD34" s="9" t="s">
        <v>2403</v>
      </c>
      <c r="BE34" s="3" t="s">
        <v>12</v>
      </c>
      <c r="BF34" s="15" t="s">
        <v>12</v>
      </c>
      <c r="BG34" s="15" t="str">
        <f t="shared" si="69"/>
        <v>-</v>
      </c>
      <c r="BH34" s="9" t="e">
        <f t="shared" si="70"/>
        <v>#VALUE!</v>
      </c>
      <c r="BI34" s="10" t="e">
        <f t="shared" si="71"/>
        <v>#VALUE!</v>
      </c>
      <c r="BJ34" s="9" t="s">
        <v>2403</v>
      </c>
      <c r="BK34" s="3" t="s">
        <v>12</v>
      </c>
      <c r="BL34" s="15" t="s">
        <v>12</v>
      </c>
      <c r="BM34" s="15" t="str">
        <f t="shared" si="72"/>
        <v>-</v>
      </c>
      <c r="BN34" s="9" t="e">
        <f t="shared" si="73"/>
        <v>#VALUE!</v>
      </c>
      <c r="BO34" s="10" t="e">
        <f t="shared" si="74"/>
        <v>#VALUE!</v>
      </c>
      <c r="BP34">
        <f t="shared" si="18"/>
        <v>0</v>
      </c>
      <c r="BQ34" s="93" t="e">
        <f t="shared" si="19"/>
        <v>#VALUE!</v>
      </c>
      <c r="BR34" s="93" t="e">
        <f t="shared" si="20"/>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21"/>
        <v>#N/A</v>
      </c>
      <c r="BX34" s="93" t="e">
        <f t="shared" si="22"/>
        <v>#N/A</v>
      </c>
      <c r="BY34" s="94">
        <f t="shared" si="23"/>
        <v>999</v>
      </c>
      <c r="BZ34" s="94">
        <f t="shared" si="24"/>
        <v>999</v>
      </c>
      <c r="CA34" s="94" t="e">
        <f t="shared" si="25"/>
        <v>#N/A</v>
      </c>
      <c r="CB34" t="e">
        <f t="shared" si="26"/>
        <v>#N/A</v>
      </c>
      <c r="CC34" s="58" t="e">
        <f t="shared" si="27"/>
        <v>#N/A</v>
      </c>
      <c r="CD34" s="95" t="e">
        <f t="shared" si="28"/>
        <v>#N/A</v>
      </c>
      <c r="CE34" s="96" t="b">
        <f t="shared" si="75"/>
        <v>1</v>
      </c>
      <c r="CF34" t="e">
        <f t="shared" si="76"/>
        <v>#DIV/0!</v>
      </c>
      <c r="CG34" t="e">
        <f t="shared" si="77"/>
        <v>#DIV/0!</v>
      </c>
      <c r="CH34" s="84" t="b">
        <f t="shared" si="32"/>
        <v>1</v>
      </c>
      <c r="CI34">
        <f t="shared" si="33"/>
        <v>1.609</v>
      </c>
      <c r="CJ34" t="b">
        <f t="shared" si="78"/>
        <v>1</v>
      </c>
      <c r="CK34" t="b">
        <f t="shared" si="35"/>
        <v>0</v>
      </c>
      <c r="CL34" s="84" t="b">
        <f t="shared" si="79"/>
        <v>1</v>
      </c>
      <c r="CM34">
        <f t="shared" si="36"/>
        <v>3.19</v>
      </c>
      <c r="CN34" t="b">
        <f t="shared" si="80"/>
        <v>1</v>
      </c>
      <c r="CO34" s="84">
        <f t="shared" si="38"/>
        <v>0.10135614394613421</v>
      </c>
      <c r="CP34" t="b">
        <f t="shared" si="39"/>
        <v>1</v>
      </c>
      <c r="CQ34" s="96" t="b">
        <f t="shared" si="40"/>
        <v>1</v>
      </c>
      <c r="CR34" t="e">
        <f t="shared" si="41"/>
        <v>#VALUE!</v>
      </c>
      <c r="CS34" t="e">
        <f t="shared" si="42"/>
        <v>#VALUE!</v>
      </c>
      <c r="CT34" t="b">
        <f t="shared" si="43"/>
        <v>1</v>
      </c>
      <c r="CU34" t="b">
        <f t="shared" si="44"/>
        <v>1</v>
      </c>
      <c r="CV34" s="84" t="b">
        <f t="shared" si="45"/>
        <v>1</v>
      </c>
      <c r="CW34" t="e">
        <f t="shared" si="46"/>
        <v>#VALUE!</v>
      </c>
      <c r="CX34" t="e">
        <f t="shared" si="47"/>
        <v>#VALUE!</v>
      </c>
      <c r="CY34" t="b">
        <f t="shared" si="48"/>
        <v>1</v>
      </c>
      <c r="CZ34" t="b">
        <f t="shared" si="49"/>
        <v>1</v>
      </c>
      <c r="DA34" s="84">
        <f t="shared" si="50"/>
        <v>0</v>
      </c>
      <c r="DB34" t="e">
        <f t="shared" si="51"/>
        <v>#N/A</v>
      </c>
    </row>
    <row r="35" spans="1:106">
      <c r="A35" s="9">
        <v>812</v>
      </c>
      <c r="B35" s="3">
        <v>2</v>
      </c>
      <c r="C35" s="3" t="s">
        <v>2310</v>
      </c>
      <c r="D35" s="3" t="str">
        <f t="shared" si="52"/>
        <v>BE_1_16-1_dk_0035</v>
      </c>
      <c r="E35" s="3" t="str">
        <f t="shared" si="53"/>
        <v>0035</v>
      </c>
      <c r="F35" s="3">
        <v>117255.336</v>
      </c>
      <c r="G35" s="15">
        <v>425981.68800000002</v>
      </c>
      <c r="H35" s="35" t="str">
        <f t="shared" si="54"/>
        <v>ja</v>
      </c>
      <c r="I35" s="42" t="s">
        <v>2402</v>
      </c>
      <c r="J35" s="20" t="s">
        <v>2284</v>
      </c>
      <c r="K35" s="21">
        <v>10000</v>
      </c>
      <c r="L35" s="28">
        <f t="shared" si="55"/>
        <v>1</v>
      </c>
      <c r="M35" s="28">
        <f t="shared" si="56"/>
        <v>1</v>
      </c>
      <c r="N35" s="56">
        <f t="shared" si="57"/>
        <v>10000</v>
      </c>
      <c r="O35" s="33">
        <f t="shared" si="58"/>
        <v>121.27557986669783</v>
      </c>
      <c r="P35" s="37">
        <f t="shared" si="59"/>
        <v>83.810800473424408</v>
      </c>
      <c r="Q35" s="9" t="s">
        <v>12</v>
      </c>
      <c r="R35" s="55" t="s">
        <v>12</v>
      </c>
      <c r="S35" s="55">
        <v>3.14</v>
      </c>
      <c r="T35" s="55">
        <v>3.3290000000000002</v>
      </c>
      <c r="U35" s="55">
        <v>3.5070000000000001</v>
      </c>
      <c r="V35" s="3">
        <v>3.6589999999999998</v>
      </c>
      <c r="W35" s="3">
        <v>3.83</v>
      </c>
      <c r="X35" s="3" t="s">
        <v>12</v>
      </c>
      <c r="Y35" s="3">
        <v>4.1589999999999998</v>
      </c>
      <c r="Z35" s="15" t="s">
        <v>12</v>
      </c>
      <c r="AA35" s="10">
        <f t="shared" si="60"/>
        <v>3.83</v>
      </c>
      <c r="AB35" s="9">
        <f t="shared" si="61"/>
        <v>0.32299999999999995</v>
      </c>
      <c r="AC35" s="10">
        <f t="shared" si="62"/>
        <v>0.32899999999999974</v>
      </c>
      <c r="AD35" s="9" t="s">
        <v>12</v>
      </c>
      <c r="AE35" s="55" t="s">
        <v>12</v>
      </c>
      <c r="AF35" s="55">
        <v>1.012</v>
      </c>
      <c r="AG35" s="55">
        <v>1.123</v>
      </c>
      <c r="AH35" s="55">
        <v>1.254</v>
      </c>
      <c r="AI35" s="3">
        <v>1.385</v>
      </c>
      <c r="AJ35" s="3">
        <v>1.5289999999999999</v>
      </c>
      <c r="AK35" s="3" t="s">
        <v>12</v>
      </c>
      <c r="AL35" s="3">
        <v>1.8169999999999999</v>
      </c>
      <c r="AM35" s="15" t="s">
        <v>12</v>
      </c>
      <c r="AN35" s="10">
        <f t="shared" si="63"/>
        <v>1.5289999999999999</v>
      </c>
      <c r="AO35" s="9">
        <f t="shared" si="64"/>
        <v>0.27499999999999991</v>
      </c>
      <c r="AP35" s="10">
        <f t="shared" si="65"/>
        <v>0.28800000000000003</v>
      </c>
      <c r="AQ35" s="9" t="s">
        <v>12</v>
      </c>
      <c r="AR35" s="55" t="s">
        <v>12</v>
      </c>
      <c r="AS35" s="55">
        <v>2.6589999999999998</v>
      </c>
      <c r="AT35" s="55">
        <v>2.7810000000000001</v>
      </c>
      <c r="AU35" s="55">
        <v>2.91</v>
      </c>
      <c r="AV35" s="3">
        <v>3.0179999999999998</v>
      </c>
      <c r="AW35" s="3">
        <v>3.1379999999999999</v>
      </c>
      <c r="AX35" s="3" t="s">
        <v>12</v>
      </c>
      <c r="AY35" s="3">
        <v>3.3759999999999999</v>
      </c>
      <c r="AZ35" s="15" t="s">
        <v>12</v>
      </c>
      <c r="BA35" s="10">
        <f t="shared" si="66"/>
        <v>3.1379999999999999</v>
      </c>
      <c r="BB35" s="9">
        <f t="shared" si="67"/>
        <v>0.22799999999999976</v>
      </c>
      <c r="BC35" s="10">
        <f t="shared" si="68"/>
        <v>0.23799999999999999</v>
      </c>
      <c r="BD35" s="9" t="s">
        <v>2403</v>
      </c>
      <c r="BE35" s="3" t="s">
        <v>12</v>
      </c>
      <c r="BF35" s="15" t="s">
        <v>12</v>
      </c>
      <c r="BG35" s="15" t="str">
        <f t="shared" si="69"/>
        <v>-</v>
      </c>
      <c r="BH35" s="9" t="e">
        <f t="shared" si="70"/>
        <v>#VALUE!</v>
      </c>
      <c r="BI35" s="10" t="e">
        <f t="shared" si="71"/>
        <v>#VALUE!</v>
      </c>
      <c r="BJ35" s="9" t="s">
        <v>2403</v>
      </c>
      <c r="BK35" s="3" t="s">
        <v>12</v>
      </c>
      <c r="BL35" s="15" t="s">
        <v>12</v>
      </c>
      <c r="BM35" s="15" t="str">
        <f t="shared" si="72"/>
        <v>-</v>
      </c>
      <c r="BN35" s="9" t="e">
        <f t="shared" si="73"/>
        <v>#VALUE!</v>
      </c>
      <c r="BO35" s="10" t="e">
        <f t="shared" si="74"/>
        <v>#VALUE!</v>
      </c>
      <c r="BP35">
        <f t="shared" ref="BP35:BP66" si="81">IF(AND(ISERROR(FIND("Fout",Q35)), ISERROR(FIND("Fout",AD35)), ISERROR(FIND("Fout",AQ35)), ISERROR(FIND( "Fout",BD35)), ISERROR(FIND( "Fout",BJ35))),0,1)</f>
        <v>0</v>
      </c>
      <c r="BQ35" s="93" t="e">
        <f t="shared" ref="BQ35:BQ66" si="82">IF(AB35=0, -1, BH35/AB35)</f>
        <v>#VALUE!</v>
      </c>
      <c r="BR35" s="93" t="e">
        <f t="shared" ref="BR35:BR66" si="83">IF(AB35=0,-1,BN35/AB35)</f>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ref="BW35:BW66" si="84">BU35-BT35</f>
        <v>#N/A</v>
      </c>
      <c r="BX35" s="93" t="e">
        <f t="shared" ref="BX35:BX66" si="85">BV35-BU35</f>
        <v>#N/A</v>
      </c>
      <c r="BY35" s="94">
        <f t="shared" ref="BY35:BY66" si="86">IFERROR(ABS(1-BW35/AB35), 999)</f>
        <v>999</v>
      </c>
      <c r="BZ35" s="94">
        <f t="shared" ref="BZ35:BZ66" si="87">IFERROR(ABS(1-BX35/AC35), 999)</f>
        <v>999</v>
      </c>
      <c r="CA35" s="94" t="e">
        <f t="shared" ref="CA35:CA66" si="88">ABS(LOOKUP(0.1*$K35,$Q$2:$Z$2,Q35:Z35)-BT35)</f>
        <v>#N/A</v>
      </c>
      <c r="CB35" t="e">
        <f t="shared" ref="CB35:CB66" si="89">ABS(LOOKUP($K35,$Q$2:$Z$2,Q35:Z35)-BU35)</f>
        <v>#N/A</v>
      </c>
      <c r="CC35" s="58" t="e">
        <f t="shared" ref="CC35:CC66" si="90">ABS(LOOKUP(10*$K35,$Q$2:$Z$2,Q35:Z35)-BV35)</f>
        <v>#N/A</v>
      </c>
      <c r="CD35" s="95" t="e">
        <f t="shared" ref="CD35:CD66" si="91">OR(BY35&gt;0.1,BZ35&gt;0.1, CA35&gt;=0.15, CB35&gt;=0.15, CC35&gt;=0.15)</f>
        <v>#N/A</v>
      </c>
      <c r="CE35" s="96" t="b">
        <f t="shared" si="75"/>
        <v>1</v>
      </c>
      <c r="CF35" t="e">
        <f t="shared" si="76"/>
        <v>#DIV/0!</v>
      </c>
      <c r="CG35" t="e">
        <f t="shared" si="77"/>
        <v>#DIV/0!</v>
      </c>
      <c r="CH35" s="84" t="b">
        <f t="shared" ref="CH35:CH66" si="92">AN35&gt;0.25</f>
        <v>1</v>
      </c>
      <c r="CI35">
        <f t="shared" ref="CI35:CI66" si="93">IF(CH35,AN35,"")</f>
        <v>1.5289999999999999</v>
      </c>
      <c r="CJ35" t="b">
        <f t="shared" si="78"/>
        <v>1</v>
      </c>
      <c r="CK35" t="b">
        <f t="shared" ref="CK35:CK66" si="94">AN35&lt;1.25</f>
        <v>0</v>
      </c>
      <c r="CL35" s="84" t="b">
        <f t="shared" si="79"/>
        <v>1</v>
      </c>
      <c r="CM35">
        <f t="shared" ref="CM35:CM66" si="95">IF(CL35,BA35,"")</f>
        <v>3.1379999999999999</v>
      </c>
      <c r="CN35" t="b">
        <f t="shared" si="80"/>
        <v>1</v>
      </c>
      <c r="CO35" s="84">
        <f t="shared" ref="CO35:CO66" si="96">IF(BA35=0, -1, AN35/(1.56*BA35^2))</f>
        <v>9.9535272222628965E-2</v>
      </c>
      <c r="CP35" t="b">
        <f t="shared" ref="CP35:CP66" si="97">OR(CO35&gt;0.035, CO35&lt;0.065)</f>
        <v>1</v>
      </c>
      <c r="CQ35" s="96" t="b">
        <f t="shared" ref="CQ35:CQ66" si="98">IF(O35="-", "-", ABS(AA35-AA34)&lt;O35*$CR$1)</f>
        <v>1</v>
      </c>
      <c r="CR35" t="e">
        <f t="shared" ref="CR35:CR66" si="99">IF(O35="-","-",ABS(BG35-BG34)&lt;O35*$CS$1)</f>
        <v>#VALUE!</v>
      </c>
      <c r="CS35" t="e">
        <f t="shared" ref="CS35:CS66" si="100">IF(O35="-","-",ABS(BM35-BM34)&lt;O35*$CT$1)</f>
        <v>#VALUE!</v>
      </c>
      <c r="CT35" t="b">
        <f t="shared" ref="CT35:CT66" si="101">IF(O35="-","-",ABS(AN35-AN34)&lt;O35*$CU$1)</f>
        <v>1</v>
      </c>
      <c r="CU35" t="b">
        <f t="shared" ref="CU35:CU66" si="102">IF(O35="-","-",ABS(BA34-BA35)&lt;O35*$CV$1)</f>
        <v>1</v>
      </c>
      <c r="CV35" s="84" t="b">
        <f t="shared" ref="CV35:CV66" si="103">IF(P35="-","-",ABS(AA36-AA35)&lt;P35*$CR$1)</f>
        <v>1</v>
      </c>
      <c r="CW35" t="e">
        <f t="shared" ref="CW35:CW66" si="104">IF(P35="-","-",ABS(BG36-BG35)&lt;P35*$CS$1)</f>
        <v>#VALUE!</v>
      </c>
      <c r="CX35" t="e">
        <f t="shared" ref="CX35:CX66" si="105">IF(P35="-","-",ABS(BM36-BM35)&lt;P35*$CT$1)</f>
        <v>#VALUE!</v>
      </c>
      <c r="CY35" t="b">
        <f t="shared" ref="CY35:CY66" si="106">IF(P35="-","-",ABS(AN36-AN35)&lt;P35*$CU$1)</f>
        <v>0</v>
      </c>
      <c r="CZ35" t="b">
        <f t="shared" ref="CZ35:CZ66" si="107">IF(P35="-","-",ABS(BA35-BA36)&lt;P35*$CV$1)</f>
        <v>1</v>
      </c>
      <c r="DA35" s="84">
        <f t="shared" ref="DA35:DA66" si="108">IFERROR(IF(AND(CQ35:CU35),0,1), 0)+IFERROR(IF(AND(CV35:CZ35),0,1),0)</f>
        <v>0</v>
      </c>
      <c r="DB35" t="e">
        <f t="shared" ref="DB35:DB66" si="109">AND(DA35&gt;0,CD35)</f>
        <v>#N/A</v>
      </c>
    </row>
    <row r="36" spans="1:106">
      <c r="A36" s="9">
        <v>813</v>
      </c>
      <c r="B36" s="3">
        <v>2</v>
      </c>
      <c r="C36" s="3" t="s">
        <v>2311</v>
      </c>
      <c r="D36" s="3" t="str">
        <f t="shared" ref="D36:D67" si="110">IF(ISERROR(FIND("_",C36)),C36,LEFT(C36,LEN(C36)-LEN(RIGHT(C36,LEN(C36)-FIND("~",SUBSTITUTE(C36,"_","~",LEN(C36)-LEN(SUBSTITUTE(C36,"_",""))))))) &amp; TEXT(INT(RIGHT(C36,LEN(C36)-FIND("~",SUBSTITUTE(C36,"_","~",LEN(C36)-LEN(SUBSTITUTE(C36,"_","")))))), "0000") )</f>
        <v>BE_1_16-1_dk_0036</v>
      </c>
      <c r="E36" s="3" t="str">
        <f t="shared" ref="E36:E67" si="111">TEXT(INT(RIGHT(C36,LEN(C36)-FIND("~",SUBSTITUTE(C36,"_","~",LEN(C36)-LEN(SUBSTITUTE(C36,"_","")))))), "0000")</f>
        <v>0036</v>
      </c>
      <c r="F36" s="3">
        <v>117176.656</v>
      </c>
      <c r="G36" s="15">
        <v>426010.56199999998</v>
      </c>
      <c r="H36" s="35" t="str">
        <f t="shared" ref="H36:H67" si="112">IF(COUNTIF(C:C, "="&amp;C36)=1,"ja", "nee")</f>
        <v>ja</v>
      </c>
      <c r="I36" s="42" t="s">
        <v>2402</v>
      </c>
      <c r="J36" s="20" t="s">
        <v>2284</v>
      </c>
      <c r="K36" s="21">
        <v>10000</v>
      </c>
      <c r="L36" s="28">
        <f t="shared" ref="L36:L67" si="113">L35</f>
        <v>1</v>
      </c>
      <c r="M36" s="28">
        <f t="shared" ref="M36:M67" si="114">M35</f>
        <v>1</v>
      </c>
      <c r="N36" s="56">
        <f t="shared" ref="N36:N67" si="115">INT(K36/L36*M36)</f>
        <v>10000</v>
      </c>
      <c r="O36" s="33">
        <f t="shared" ref="O36:O67" si="116">SQRT((F35-F36)^2+(G35-G36)^2)</f>
        <v>83.810800473424408</v>
      </c>
      <c r="P36" s="37">
        <f t="shared" ref="P36:P67" si="117">SQRT((F36-F37)^2+(G36-G37)^2)</f>
        <v>121.47109860784668</v>
      </c>
      <c r="Q36" s="9" t="s">
        <v>12</v>
      </c>
      <c r="R36" s="55" t="s">
        <v>12</v>
      </c>
      <c r="S36" s="55">
        <v>3.1360000000000001</v>
      </c>
      <c r="T36" s="55">
        <v>3.3239999999999998</v>
      </c>
      <c r="U36" s="55">
        <v>3.504</v>
      </c>
      <c r="V36" s="3">
        <v>3.6560000000000001</v>
      </c>
      <c r="W36" s="3">
        <v>3.8279999999999998</v>
      </c>
      <c r="X36" s="3" t="s">
        <v>12</v>
      </c>
      <c r="Y36" s="3">
        <v>4.1559999999999997</v>
      </c>
      <c r="Z36" s="15" t="s">
        <v>12</v>
      </c>
      <c r="AA36" s="10">
        <f t="shared" ref="AA36:AA67" si="118">LOOKUP($K36,$Q$2:$Z$2,Q36:Z36)</f>
        <v>3.8279999999999998</v>
      </c>
      <c r="AB36" s="9">
        <f t="shared" ref="AB36:AB67" si="119">LOOKUP($K36,$Q$2:$Z$2,Q36:Z36)-LOOKUP(0.1*$K36,$Q$2:$Z$2,Q36:Z36)</f>
        <v>0.32399999999999984</v>
      </c>
      <c r="AC36" s="10">
        <f t="shared" ref="AC36:AC67" si="120">LOOKUP(10*$K36,$Q$2:$Z$2,Q36:Z36)-LOOKUP($K36,$Q$2:$Z$2,Q36:Z36)</f>
        <v>0.32799999999999985</v>
      </c>
      <c r="AD36" s="9" t="s">
        <v>12</v>
      </c>
      <c r="AE36" s="55" t="s">
        <v>12</v>
      </c>
      <c r="AF36" s="55">
        <v>0.70899999999999996</v>
      </c>
      <c r="AG36" s="55">
        <v>0.79900000000000004</v>
      </c>
      <c r="AH36" s="55">
        <v>0.90500000000000003</v>
      </c>
      <c r="AI36" s="3">
        <v>1.006</v>
      </c>
      <c r="AJ36" s="3">
        <v>1.1220000000000001</v>
      </c>
      <c r="AK36" s="3" t="s">
        <v>12</v>
      </c>
      <c r="AL36" s="3">
        <v>1.365</v>
      </c>
      <c r="AM36" s="15" t="s">
        <v>12</v>
      </c>
      <c r="AN36" s="10">
        <f t="shared" ref="AN36:AN67" si="121">LOOKUP($K36,$Q$2:$Z$2,AD36:AM36)</f>
        <v>1.1220000000000001</v>
      </c>
      <c r="AO36" s="9">
        <f t="shared" ref="AO36:AO67" si="122">LOOKUP($K36,$Q$2:$Z$2,AD36:AM36)-LOOKUP(0.1*$K36,$Q$2:$Z$2,AD36:AM36)</f>
        <v>0.21700000000000008</v>
      </c>
      <c r="AP36" s="10">
        <f t="shared" ref="AP36:AP67" si="123">LOOKUP(10*$K36,$Q$2:$Z$2,AD36:AM36)-LOOKUP($K36,$Q$2:$Z$2,AD36:AM36)</f>
        <v>0.24299999999999988</v>
      </c>
      <c r="AQ36" s="9" t="s">
        <v>12</v>
      </c>
      <c r="AR36" s="55" t="s">
        <v>12</v>
      </c>
      <c r="AS36" s="55">
        <v>2.2839999999999998</v>
      </c>
      <c r="AT36" s="55">
        <v>2.399</v>
      </c>
      <c r="AU36" s="55">
        <v>2.5179999999999998</v>
      </c>
      <c r="AV36" s="3">
        <v>2.6240000000000001</v>
      </c>
      <c r="AW36" s="3">
        <v>2.7410000000000001</v>
      </c>
      <c r="AX36" s="3" t="s">
        <v>12</v>
      </c>
      <c r="AY36" s="3">
        <v>2.98</v>
      </c>
      <c r="AZ36" s="15" t="s">
        <v>12</v>
      </c>
      <c r="BA36" s="10">
        <f t="shared" ref="BA36:BA67" si="124">LOOKUP($K36,$Q$2:$Z$2,AQ36:AZ36)</f>
        <v>2.7410000000000001</v>
      </c>
      <c r="BB36" s="9">
        <f t="shared" ref="BB36:BB67" si="125">LOOKUP($K36,$Q$2:$Z$2,AQ36:AZ36)-LOOKUP(0.1*$K36,$Q$2:$Z$2,AQ36:AZ36)</f>
        <v>0.22300000000000031</v>
      </c>
      <c r="BC36" s="10">
        <f t="shared" ref="BC36:BC67" si="126">LOOKUP(10*$K36,$Q$2:$Z$2,AQ36:AZ36)-LOOKUP($K36,$Q$2:$Z$2,AQ36:AZ36)</f>
        <v>0.23899999999999988</v>
      </c>
      <c r="BD36" s="9" t="s">
        <v>2403</v>
      </c>
      <c r="BE36" s="3" t="s">
        <v>12</v>
      </c>
      <c r="BF36" s="15" t="s">
        <v>12</v>
      </c>
      <c r="BG36" s="15" t="str">
        <f t="shared" ref="BG36:BG67" si="127">LOOKUP($N36,$BD$2:$BF$2,BD36:BF36)</f>
        <v>-</v>
      </c>
      <c r="BH36" s="9" t="e">
        <f t="shared" ref="BH36:BH67" si="128">BE36-BD36</f>
        <v>#VALUE!</v>
      </c>
      <c r="BI36" s="10" t="e">
        <f t="shared" ref="BI36:BI67" si="129">BF36-BE36</f>
        <v>#VALUE!</v>
      </c>
      <c r="BJ36" s="9" t="s">
        <v>2403</v>
      </c>
      <c r="BK36" s="3" t="s">
        <v>12</v>
      </c>
      <c r="BL36" s="15" t="s">
        <v>12</v>
      </c>
      <c r="BM36" s="15" t="str">
        <f t="shared" ref="BM36:BM67" si="130">LOOKUP($N36,$BD$2:$BF$2,BJ36:BL36)</f>
        <v>-</v>
      </c>
      <c r="BN36" s="9" t="e">
        <f t="shared" ref="BN36:BN67" si="131">BK36-BJ36</f>
        <v>#VALUE!</v>
      </c>
      <c r="BO36" s="10" t="e">
        <f t="shared" ref="BO36:BO67" si="132">BL36-BK36</f>
        <v>#VALUE!</v>
      </c>
      <c r="BP36">
        <f t="shared" si="81"/>
        <v>0</v>
      </c>
      <c r="BQ36" s="93" t="e">
        <f t="shared" si="82"/>
        <v>#VALUE!</v>
      </c>
      <c r="BR36" s="93" t="e">
        <f t="shared" si="83"/>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84"/>
        <v>#N/A</v>
      </c>
      <c r="BX36" s="93" t="e">
        <f t="shared" si="85"/>
        <v>#N/A</v>
      </c>
      <c r="BY36" s="94">
        <f t="shared" si="86"/>
        <v>999</v>
      </c>
      <c r="BZ36" s="94">
        <f t="shared" si="87"/>
        <v>999</v>
      </c>
      <c r="CA36" s="94" t="e">
        <f t="shared" si="88"/>
        <v>#N/A</v>
      </c>
      <c r="CB36" t="e">
        <f t="shared" si="89"/>
        <v>#N/A</v>
      </c>
      <c r="CC36" s="58" t="e">
        <f t="shared" si="90"/>
        <v>#N/A</v>
      </c>
      <c r="CD36" s="95" t="e">
        <f t="shared" si="91"/>
        <v>#N/A</v>
      </c>
      <c r="CE36" s="96" t="b">
        <f t="shared" ref="CE36:CE67" si="133">AA36&lt;AVERAGE(AA:AA)+2*STDEV(AA:AA)</f>
        <v>1</v>
      </c>
      <c r="CF36" t="e">
        <f t="shared" ref="CF36:CF67" si="134">BG36&lt;AVERAGE(BG:BG)+2*STDEV(BG:BG)</f>
        <v>#DIV/0!</v>
      </c>
      <c r="CG36" t="e">
        <f t="shared" ref="CG36:CG67" si="135">BM36&lt;AVERAGE(BM:BM)+2*STDEV(BM:BM)</f>
        <v>#DIV/0!</v>
      </c>
      <c r="CH36" s="84" t="b">
        <f t="shared" si="92"/>
        <v>1</v>
      </c>
      <c r="CI36">
        <f t="shared" si="93"/>
        <v>1.1220000000000001</v>
      </c>
      <c r="CJ36" t="b">
        <f t="shared" ref="CJ36:CJ67" si="136">CI36&lt;AVERAGE(CI:CI)+3*STDEV(CI:CI)</f>
        <v>1</v>
      </c>
      <c r="CK36" t="b">
        <f t="shared" si="94"/>
        <v>1</v>
      </c>
      <c r="CL36" s="84" t="b">
        <f t="shared" ref="CL36:CL67" si="137">BA36&lt;AVERAGE(BA:BA)+2*STDEV(BA:BA)</f>
        <v>1</v>
      </c>
      <c r="CM36">
        <f t="shared" si="95"/>
        <v>2.7410000000000001</v>
      </c>
      <c r="CN36" t="b">
        <f t="shared" ref="CN36:CN67" si="138">CM36&lt;AVERAGE(CM:CM)+3*STDEV(CM:CM)</f>
        <v>1</v>
      </c>
      <c r="CO36" s="84">
        <f t="shared" si="96"/>
        <v>9.5730469195097076E-2</v>
      </c>
      <c r="CP36" t="b">
        <f t="shared" si="97"/>
        <v>1</v>
      </c>
      <c r="CQ36" s="96" t="b">
        <f t="shared" si="98"/>
        <v>1</v>
      </c>
      <c r="CR36" t="e">
        <f t="shared" si="99"/>
        <v>#VALUE!</v>
      </c>
      <c r="CS36" t="e">
        <f t="shared" si="100"/>
        <v>#VALUE!</v>
      </c>
      <c r="CT36" t="b">
        <f t="shared" si="101"/>
        <v>0</v>
      </c>
      <c r="CU36" t="b">
        <f t="shared" si="102"/>
        <v>1</v>
      </c>
      <c r="CV36" s="84" t="b">
        <f t="shared" si="103"/>
        <v>1</v>
      </c>
      <c r="CW36" t="e">
        <f t="shared" si="104"/>
        <v>#VALUE!</v>
      </c>
      <c r="CX36" t="e">
        <f t="shared" si="105"/>
        <v>#VALUE!</v>
      </c>
      <c r="CY36" t="b">
        <f t="shared" si="106"/>
        <v>1</v>
      </c>
      <c r="CZ36" t="b">
        <f t="shared" si="107"/>
        <v>1</v>
      </c>
      <c r="DA36" s="84">
        <f t="shared" si="108"/>
        <v>0</v>
      </c>
      <c r="DB36" t="e">
        <f t="shared" si="109"/>
        <v>#N/A</v>
      </c>
    </row>
    <row r="37" spans="1:106">
      <c r="A37" s="9">
        <v>814</v>
      </c>
      <c r="B37" s="3">
        <v>2</v>
      </c>
      <c r="C37" s="3" t="s">
        <v>2312</v>
      </c>
      <c r="D37" s="3" t="str">
        <f t="shared" si="110"/>
        <v>BE_1_16-1_dk_0037</v>
      </c>
      <c r="E37" s="3" t="str">
        <f t="shared" si="111"/>
        <v>0037</v>
      </c>
      <c r="F37" s="3">
        <v>117058.06200000001</v>
      </c>
      <c r="G37" s="15">
        <v>425984.28100000002</v>
      </c>
      <c r="H37" s="35" t="str">
        <f t="shared" si="112"/>
        <v>ja</v>
      </c>
      <c r="I37" s="42" t="s">
        <v>2402</v>
      </c>
      <c r="J37" s="20" t="s">
        <v>2284</v>
      </c>
      <c r="K37" s="21">
        <v>10000</v>
      </c>
      <c r="L37" s="28">
        <f t="shared" si="113"/>
        <v>1</v>
      </c>
      <c r="M37" s="28">
        <f t="shared" si="114"/>
        <v>1</v>
      </c>
      <c r="N37" s="56">
        <f t="shared" si="115"/>
        <v>10000</v>
      </c>
      <c r="O37" s="33">
        <f t="shared" si="116"/>
        <v>121.47109860784668</v>
      </c>
      <c r="P37" s="37">
        <f t="shared" si="117"/>
        <v>92.666611899873217</v>
      </c>
      <c r="Q37" s="9" t="s">
        <v>12</v>
      </c>
      <c r="R37" s="55" t="s">
        <v>12</v>
      </c>
      <c r="S37" s="55">
        <v>3.117</v>
      </c>
      <c r="T37" s="55">
        <v>3.3079999999999998</v>
      </c>
      <c r="U37" s="55">
        <v>3.49</v>
      </c>
      <c r="V37" s="3">
        <v>3.645</v>
      </c>
      <c r="W37" s="3">
        <v>3.8180000000000001</v>
      </c>
      <c r="X37" s="3" t="s">
        <v>12</v>
      </c>
      <c r="Y37" s="3">
        <v>4.1449999999999996</v>
      </c>
      <c r="Z37" s="15" t="s">
        <v>12</v>
      </c>
      <c r="AA37" s="10">
        <f t="shared" si="118"/>
        <v>3.8180000000000001</v>
      </c>
      <c r="AB37" s="9">
        <f t="shared" si="119"/>
        <v>0.32799999999999985</v>
      </c>
      <c r="AC37" s="10">
        <f t="shared" si="120"/>
        <v>0.32699999999999951</v>
      </c>
      <c r="AD37" s="9" t="s">
        <v>12</v>
      </c>
      <c r="AE37" s="55" t="s">
        <v>12</v>
      </c>
      <c r="AF37" s="55">
        <v>0.67200000000000004</v>
      </c>
      <c r="AG37" s="55">
        <v>0.76300000000000001</v>
      </c>
      <c r="AH37" s="55">
        <v>0.86299999999999999</v>
      </c>
      <c r="AI37" s="3">
        <v>0.95799999999999996</v>
      </c>
      <c r="AJ37" s="3">
        <v>1.0649999999999999</v>
      </c>
      <c r="AK37" s="3" t="s">
        <v>12</v>
      </c>
      <c r="AL37" s="3">
        <v>1.2949999999999999</v>
      </c>
      <c r="AM37" s="15" t="s">
        <v>12</v>
      </c>
      <c r="AN37" s="10">
        <f t="shared" si="121"/>
        <v>1.0649999999999999</v>
      </c>
      <c r="AO37" s="9">
        <f t="shared" si="122"/>
        <v>0.20199999999999996</v>
      </c>
      <c r="AP37" s="10">
        <f t="shared" si="123"/>
        <v>0.22999999999999998</v>
      </c>
      <c r="AQ37" s="9" t="s">
        <v>12</v>
      </c>
      <c r="AR37" s="55" t="s">
        <v>12</v>
      </c>
      <c r="AS37" s="55">
        <v>2.492</v>
      </c>
      <c r="AT37" s="55">
        <v>2.6059999999999999</v>
      </c>
      <c r="AU37" s="55">
        <v>2.722</v>
      </c>
      <c r="AV37" s="3">
        <v>2.827</v>
      </c>
      <c r="AW37" s="3">
        <v>2.944</v>
      </c>
      <c r="AX37" s="3" t="s">
        <v>12</v>
      </c>
      <c r="AY37" s="3">
        <v>3.1840000000000002</v>
      </c>
      <c r="AZ37" s="15" t="s">
        <v>12</v>
      </c>
      <c r="BA37" s="10">
        <f t="shared" si="124"/>
        <v>2.944</v>
      </c>
      <c r="BB37" s="9">
        <f t="shared" si="125"/>
        <v>0.22199999999999998</v>
      </c>
      <c r="BC37" s="10">
        <f t="shared" si="126"/>
        <v>0.24000000000000021</v>
      </c>
      <c r="BD37" s="9" t="s">
        <v>2403</v>
      </c>
      <c r="BE37" s="3" t="s">
        <v>12</v>
      </c>
      <c r="BF37" s="15" t="s">
        <v>12</v>
      </c>
      <c r="BG37" s="15" t="str">
        <f t="shared" si="127"/>
        <v>-</v>
      </c>
      <c r="BH37" s="9" t="e">
        <f t="shared" si="128"/>
        <v>#VALUE!</v>
      </c>
      <c r="BI37" s="10" t="e">
        <f t="shared" si="129"/>
        <v>#VALUE!</v>
      </c>
      <c r="BJ37" s="9" t="s">
        <v>2403</v>
      </c>
      <c r="BK37" s="3" t="s">
        <v>12</v>
      </c>
      <c r="BL37" s="15" t="s">
        <v>12</v>
      </c>
      <c r="BM37" s="15" t="str">
        <f t="shared" si="130"/>
        <v>-</v>
      </c>
      <c r="BN37" s="9" t="e">
        <f t="shared" si="131"/>
        <v>#VALUE!</v>
      </c>
      <c r="BO37" s="10" t="e">
        <f t="shared" si="132"/>
        <v>#VALUE!</v>
      </c>
      <c r="BP37">
        <f t="shared" si="81"/>
        <v>0</v>
      </c>
      <c r="BQ37" s="93" t="e">
        <f t="shared" si="82"/>
        <v>#VALUE!</v>
      </c>
      <c r="BR37" s="93" t="e">
        <f t="shared" si="83"/>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84"/>
        <v>#N/A</v>
      </c>
      <c r="BX37" s="93" t="e">
        <f t="shared" si="85"/>
        <v>#N/A</v>
      </c>
      <c r="BY37" s="94">
        <f t="shared" si="86"/>
        <v>999</v>
      </c>
      <c r="BZ37" s="94">
        <f t="shared" si="87"/>
        <v>999</v>
      </c>
      <c r="CA37" s="94" t="e">
        <f t="shared" si="88"/>
        <v>#N/A</v>
      </c>
      <c r="CB37" t="e">
        <f t="shared" si="89"/>
        <v>#N/A</v>
      </c>
      <c r="CC37" s="58" t="e">
        <f t="shared" si="90"/>
        <v>#N/A</v>
      </c>
      <c r="CD37" s="95" t="e">
        <f t="shared" si="91"/>
        <v>#N/A</v>
      </c>
      <c r="CE37" s="96" t="b">
        <f t="shared" si="133"/>
        <v>1</v>
      </c>
      <c r="CF37" t="e">
        <f t="shared" si="134"/>
        <v>#DIV/0!</v>
      </c>
      <c r="CG37" t="e">
        <f t="shared" si="135"/>
        <v>#DIV/0!</v>
      </c>
      <c r="CH37" s="84" t="b">
        <f t="shared" si="92"/>
        <v>1</v>
      </c>
      <c r="CI37">
        <f t="shared" si="93"/>
        <v>1.0649999999999999</v>
      </c>
      <c r="CJ37" t="b">
        <f t="shared" si="136"/>
        <v>1</v>
      </c>
      <c r="CK37" t="b">
        <f t="shared" si="94"/>
        <v>1</v>
      </c>
      <c r="CL37" s="84" t="b">
        <f t="shared" si="137"/>
        <v>1</v>
      </c>
      <c r="CM37">
        <f t="shared" si="95"/>
        <v>2.944</v>
      </c>
      <c r="CN37" t="b">
        <f t="shared" si="138"/>
        <v>1</v>
      </c>
      <c r="CO37" s="84">
        <f t="shared" si="96"/>
        <v>7.8767923763087097E-2</v>
      </c>
      <c r="CP37" t="b">
        <f t="shared" si="97"/>
        <v>1</v>
      </c>
      <c r="CQ37" s="96" t="b">
        <f t="shared" si="98"/>
        <v>1</v>
      </c>
      <c r="CR37" t="e">
        <f t="shared" si="99"/>
        <v>#VALUE!</v>
      </c>
      <c r="CS37" t="e">
        <f t="shared" si="100"/>
        <v>#VALUE!</v>
      </c>
      <c r="CT37" t="b">
        <f t="shared" si="101"/>
        <v>1</v>
      </c>
      <c r="CU37" t="b">
        <f t="shared" si="102"/>
        <v>1</v>
      </c>
      <c r="CV37" s="84" t="b">
        <f t="shared" si="103"/>
        <v>1</v>
      </c>
      <c r="CW37" t="e">
        <f t="shared" si="104"/>
        <v>#VALUE!</v>
      </c>
      <c r="CX37" t="e">
        <f t="shared" si="105"/>
        <v>#VALUE!</v>
      </c>
      <c r="CY37" t="b">
        <f t="shared" si="106"/>
        <v>0</v>
      </c>
      <c r="CZ37" t="b">
        <f t="shared" si="107"/>
        <v>1</v>
      </c>
      <c r="DA37" s="84">
        <f t="shared" si="108"/>
        <v>0</v>
      </c>
      <c r="DB37" t="e">
        <f t="shared" si="109"/>
        <v>#N/A</v>
      </c>
    </row>
    <row r="38" spans="1:106">
      <c r="A38" s="9">
        <v>815</v>
      </c>
      <c r="B38" s="3">
        <v>2</v>
      </c>
      <c r="C38" s="3" t="s">
        <v>2313</v>
      </c>
      <c r="D38" s="3" t="str">
        <f t="shared" si="110"/>
        <v>BE_1_16-1_dk_0038</v>
      </c>
      <c r="E38" s="3" t="str">
        <f t="shared" si="111"/>
        <v>0038</v>
      </c>
      <c r="F38" s="3">
        <v>116980.06200000001</v>
      </c>
      <c r="G38" s="15">
        <v>425934.25</v>
      </c>
      <c r="H38" s="35" t="str">
        <f t="shared" si="112"/>
        <v>ja</v>
      </c>
      <c r="I38" s="42" t="s">
        <v>2402</v>
      </c>
      <c r="J38" s="20" t="s">
        <v>2284</v>
      </c>
      <c r="K38" s="21">
        <v>10000</v>
      </c>
      <c r="L38" s="28">
        <f t="shared" si="113"/>
        <v>1</v>
      </c>
      <c r="M38" s="28">
        <f t="shared" si="114"/>
        <v>1</v>
      </c>
      <c r="N38" s="56">
        <f t="shared" si="115"/>
        <v>10000</v>
      </c>
      <c r="O38" s="33">
        <f t="shared" si="116"/>
        <v>92.666611899873217</v>
      </c>
      <c r="P38" s="37">
        <f t="shared" si="117"/>
        <v>92.459635582236373</v>
      </c>
      <c r="Q38" s="9" t="s">
        <v>12</v>
      </c>
      <c r="R38" s="55" t="s">
        <v>12</v>
      </c>
      <c r="S38" s="55">
        <v>3.11</v>
      </c>
      <c r="T38" s="55">
        <v>3.3010000000000002</v>
      </c>
      <c r="U38" s="55">
        <v>3.4830000000000001</v>
      </c>
      <c r="V38" s="3">
        <v>3.64</v>
      </c>
      <c r="W38" s="3">
        <v>3.8119999999999998</v>
      </c>
      <c r="X38" s="3" t="s">
        <v>12</v>
      </c>
      <c r="Y38" s="3">
        <v>4.1379999999999999</v>
      </c>
      <c r="Z38" s="15" t="s">
        <v>12</v>
      </c>
      <c r="AA38" s="10">
        <f t="shared" si="118"/>
        <v>3.8119999999999998</v>
      </c>
      <c r="AB38" s="9">
        <f t="shared" si="119"/>
        <v>0.32899999999999974</v>
      </c>
      <c r="AC38" s="10">
        <f t="shared" si="120"/>
        <v>0.32600000000000007</v>
      </c>
      <c r="AD38" s="9" t="s">
        <v>12</v>
      </c>
      <c r="AE38" s="55" t="s">
        <v>12</v>
      </c>
      <c r="AF38" s="55">
        <v>0.97199999999999998</v>
      </c>
      <c r="AG38" s="55">
        <v>1.0740000000000001</v>
      </c>
      <c r="AH38" s="55">
        <v>1.1970000000000001</v>
      </c>
      <c r="AI38" s="3">
        <v>1.321</v>
      </c>
      <c r="AJ38" s="3">
        <v>1.46</v>
      </c>
      <c r="AK38" s="3" t="s">
        <v>12</v>
      </c>
      <c r="AL38" s="3">
        <v>1.738</v>
      </c>
      <c r="AM38" s="15" t="s">
        <v>12</v>
      </c>
      <c r="AN38" s="10">
        <f t="shared" si="121"/>
        <v>1.46</v>
      </c>
      <c r="AO38" s="9">
        <f t="shared" si="122"/>
        <v>0.2629999999999999</v>
      </c>
      <c r="AP38" s="10">
        <f t="shared" si="123"/>
        <v>0.27800000000000002</v>
      </c>
      <c r="AQ38" s="9" t="s">
        <v>12</v>
      </c>
      <c r="AR38" s="55" t="s">
        <v>12</v>
      </c>
      <c r="AS38" s="55">
        <v>2.6179999999999999</v>
      </c>
      <c r="AT38" s="55">
        <v>2.7360000000000002</v>
      </c>
      <c r="AU38" s="55">
        <v>2.86</v>
      </c>
      <c r="AV38" s="3">
        <v>2.97</v>
      </c>
      <c r="AW38" s="3">
        <v>3.0920000000000001</v>
      </c>
      <c r="AX38" s="3" t="s">
        <v>12</v>
      </c>
      <c r="AY38" s="3">
        <v>3.335</v>
      </c>
      <c r="AZ38" s="15" t="s">
        <v>12</v>
      </c>
      <c r="BA38" s="10">
        <f t="shared" si="124"/>
        <v>3.0920000000000001</v>
      </c>
      <c r="BB38" s="9">
        <f t="shared" si="125"/>
        <v>0.23200000000000021</v>
      </c>
      <c r="BC38" s="10">
        <f t="shared" si="126"/>
        <v>0.24299999999999988</v>
      </c>
      <c r="BD38" s="9" t="s">
        <v>2403</v>
      </c>
      <c r="BE38" s="3" t="s">
        <v>12</v>
      </c>
      <c r="BF38" s="15" t="s">
        <v>12</v>
      </c>
      <c r="BG38" s="15" t="str">
        <f t="shared" si="127"/>
        <v>-</v>
      </c>
      <c r="BH38" s="9" t="e">
        <f t="shared" si="128"/>
        <v>#VALUE!</v>
      </c>
      <c r="BI38" s="10" t="e">
        <f t="shared" si="129"/>
        <v>#VALUE!</v>
      </c>
      <c r="BJ38" s="9" t="s">
        <v>2403</v>
      </c>
      <c r="BK38" s="3" t="s">
        <v>12</v>
      </c>
      <c r="BL38" s="15" t="s">
        <v>12</v>
      </c>
      <c r="BM38" s="15" t="str">
        <f t="shared" si="130"/>
        <v>-</v>
      </c>
      <c r="BN38" s="9" t="e">
        <f t="shared" si="131"/>
        <v>#VALUE!</v>
      </c>
      <c r="BO38" s="10" t="e">
        <f t="shared" si="132"/>
        <v>#VALUE!</v>
      </c>
      <c r="BP38">
        <f t="shared" si="81"/>
        <v>0</v>
      </c>
      <c r="BQ38" s="93" t="e">
        <f t="shared" si="82"/>
        <v>#VALUE!</v>
      </c>
      <c r="BR38" s="93" t="e">
        <f t="shared" si="83"/>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84"/>
        <v>#N/A</v>
      </c>
      <c r="BX38" s="93" t="e">
        <f t="shared" si="85"/>
        <v>#N/A</v>
      </c>
      <c r="BY38" s="94">
        <f t="shared" si="86"/>
        <v>999</v>
      </c>
      <c r="BZ38" s="94">
        <f t="shared" si="87"/>
        <v>999</v>
      </c>
      <c r="CA38" s="94" t="e">
        <f t="shared" si="88"/>
        <v>#N/A</v>
      </c>
      <c r="CB38" t="e">
        <f t="shared" si="89"/>
        <v>#N/A</v>
      </c>
      <c r="CC38" s="58" t="e">
        <f t="shared" si="90"/>
        <v>#N/A</v>
      </c>
      <c r="CD38" s="95" t="e">
        <f t="shared" si="91"/>
        <v>#N/A</v>
      </c>
      <c r="CE38" s="96" t="b">
        <f t="shared" si="133"/>
        <v>1</v>
      </c>
      <c r="CF38" t="e">
        <f t="shared" si="134"/>
        <v>#DIV/0!</v>
      </c>
      <c r="CG38" t="e">
        <f t="shared" si="135"/>
        <v>#DIV/0!</v>
      </c>
      <c r="CH38" s="84" t="b">
        <f t="shared" si="92"/>
        <v>1</v>
      </c>
      <c r="CI38">
        <f t="shared" si="93"/>
        <v>1.46</v>
      </c>
      <c r="CJ38" t="b">
        <f t="shared" si="136"/>
        <v>1</v>
      </c>
      <c r="CK38" t="b">
        <f t="shared" si="94"/>
        <v>0</v>
      </c>
      <c r="CL38" s="84" t="b">
        <f t="shared" si="137"/>
        <v>1</v>
      </c>
      <c r="CM38">
        <f t="shared" si="95"/>
        <v>3.0920000000000001</v>
      </c>
      <c r="CN38" t="b">
        <f t="shared" si="138"/>
        <v>1</v>
      </c>
      <c r="CO38" s="84">
        <f t="shared" si="96"/>
        <v>9.7892470061854309E-2</v>
      </c>
      <c r="CP38" t="b">
        <f t="shared" si="97"/>
        <v>1</v>
      </c>
      <c r="CQ38" s="96" t="b">
        <f t="shared" si="98"/>
        <v>1</v>
      </c>
      <c r="CR38" t="e">
        <f t="shared" si="99"/>
        <v>#VALUE!</v>
      </c>
      <c r="CS38" t="e">
        <f t="shared" si="100"/>
        <v>#VALUE!</v>
      </c>
      <c r="CT38" t="b">
        <f t="shared" si="101"/>
        <v>0</v>
      </c>
      <c r="CU38" t="b">
        <f t="shared" si="102"/>
        <v>1</v>
      </c>
      <c r="CV38" s="84" t="b">
        <f t="shared" si="103"/>
        <v>1</v>
      </c>
      <c r="CW38" t="e">
        <f t="shared" si="104"/>
        <v>#VALUE!</v>
      </c>
      <c r="CX38" t="e">
        <f t="shared" si="105"/>
        <v>#VALUE!</v>
      </c>
      <c r="CY38" t="b">
        <f t="shared" si="106"/>
        <v>1</v>
      </c>
      <c r="CZ38" t="b">
        <f t="shared" si="107"/>
        <v>1</v>
      </c>
      <c r="DA38" s="84">
        <f t="shared" si="108"/>
        <v>0</v>
      </c>
      <c r="DB38" t="e">
        <f t="shared" si="109"/>
        <v>#N/A</v>
      </c>
    </row>
    <row r="39" spans="1:106">
      <c r="A39" s="9">
        <v>816</v>
      </c>
      <c r="B39" s="3">
        <v>2</v>
      </c>
      <c r="C39" s="3" t="s">
        <v>2314</v>
      </c>
      <c r="D39" s="3" t="str">
        <f t="shared" si="110"/>
        <v>BE_1_16-1_dk_0039</v>
      </c>
      <c r="E39" s="3" t="str">
        <f t="shared" si="111"/>
        <v>0039</v>
      </c>
      <c r="F39" s="3">
        <v>116902.18799999999</v>
      </c>
      <c r="G39" s="15">
        <v>425984.09399999998</v>
      </c>
      <c r="H39" s="35" t="str">
        <f t="shared" si="112"/>
        <v>ja</v>
      </c>
      <c r="I39" s="42" t="s">
        <v>2402</v>
      </c>
      <c r="J39" s="20" t="s">
        <v>2284</v>
      </c>
      <c r="K39" s="21">
        <v>10000</v>
      </c>
      <c r="L39" s="28">
        <f t="shared" si="113"/>
        <v>1</v>
      </c>
      <c r="M39" s="28">
        <f t="shared" si="114"/>
        <v>1</v>
      </c>
      <c r="N39" s="56">
        <f t="shared" si="115"/>
        <v>10000</v>
      </c>
      <c r="O39" s="33">
        <f t="shared" si="116"/>
        <v>92.459635582236373</v>
      </c>
      <c r="P39" s="37">
        <f t="shared" si="117"/>
        <v>81.843925962776851</v>
      </c>
      <c r="Q39" s="9" t="s">
        <v>12</v>
      </c>
      <c r="R39" s="55" t="s">
        <v>12</v>
      </c>
      <c r="S39" s="55">
        <v>3.1070000000000002</v>
      </c>
      <c r="T39" s="55">
        <v>3.2970000000000002</v>
      </c>
      <c r="U39" s="55">
        <v>3.48</v>
      </c>
      <c r="V39" s="3">
        <v>3.6360000000000001</v>
      </c>
      <c r="W39" s="3">
        <v>3.8090000000000002</v>
      </c>
      <c r="X39" s="3" t="s">
        <v>12</v>
      </c>
      <c r="Y39" s="3">
        <v>4.1340000000000003</v>
      </c>
      <c r="Z39" s="15" t="s">
        <v>12</v>
      </c>
      <c r="AA39" s="10">
        <f t="shared" si="118"/>
        <v>3.8090000000000002</v>
      </c>
      <c r="AB39" s="9">
        <f t="shared" si="119"/>
        <v>0.32900000000000018</v>
      </c>
      <c r="AC39" s="10">
        <f t="shared" si="120"/>
        <v>0.32500000000000018</v>
      </c>
      <c r="AD39" s="9" t="s">
        <v>12</v>
      </c>
      <c r="AE39" s="55" t="s">
        <v>12</v>
      </c>
      <c r="AF39" s="55">
        <v>0.89400000000000002</v>
      </c>
      <c r="AG39" s="55">
        <v>0.99299999999999999</v>
      </c>
      <c r="AH39" s="55">
        <v>1.1100000000000001</v>
      </c>
      <c r="AI39" s="3">
        <v>1.228</v>
      </c>
      <c r="AJ39" s="3">
        <v>1.359</v>
      </c>
      <c r="AK39" s="3" t="s">
        <v>12</v>
      </c>
      <c r="AL39" s="3">
        <v>1.621</v>
      </c>
      <c r="AM39" s="15" t="s">
        <v>12</v>
      </c>
      <c r="AN39" s="10">
        <f t="shared" si="121"/>
        <v>1.359</v>
      </c>
      <c r="AO39" s="9">
        <f t="shared" si="122"/>
        <v>0.24899999999999989</v>
      </c>
      <c r="AP39" s="10">
        <f t="shared" si="123"/>
        <v>0.26200000000000001</v>
      </c>
      <c r="AQ39" s="9" t="s">
        <v>12</v>
      </c>
      <c r="AR39" s="55" t="s">
        <v>12</v>
      </c>
      <c r="AS39" s="55">
        <v>2.5870000000000002</v>
      </c>
      <c r="AT39" s="55">
        <v>2.71</v>
      </c>
      <c r="AU39" s="55">
        <v>2.8370000000000002</v>
      </c>
      <c r="AV39" s="3">
        <v>2.944</v>
      </c>
      <c r="AW39" s="3">
        <v>3.0619999999999998</v>
      </c>
      <c r="AX39" s="3" t="s">
        <v>12</v>
      </c>
      <c r="AY39" s="3">
        <v>3.2970000000000002</v>
      </c>
      <c r="AZ39" s="15" t="s">
        <v>12</v>
      </c>
      <c r="BA39" s="10">
        <f t="shared" si="124"/>
        <v>3.0619999999999998</v>
      </c>
      <c r="BB39" s="9">
        <f t="shared" si="125"/>
        <v>0.22499999999999964</v>
      </c>
      <c r="BC39" s="10">
        <f t="shared" si="126"/>
        <v>0.23500000000000032</v>
      </c>
      <c r="BD39" s="9" t="s">
        <v>2403</v>
      </c>
      <c r="BE39" s="3" t="s">
        <v>12</v>
      </c>
      <c r="BF39" s="15" t="s">
        <v>12</v>
      </c>
      <c r="BG39" s="15" t="str">
        <f t="shared" si="127"/>
        <v>-</v>
      </c>
      <c r="BH39" s="9" t="e">
        <f t="shared" si="128"/>
        <v>#VALUE!</v>
      </c>
      <c r="BI39" s="10" t="e">
        <f t="shared" si="129"/>
        <v>#VALUE!</v>
      </c>
      <c r="BJ39" s="9" t="s">
        <v>2403</v>
      </c>
      <c r="BK39" s="3" t="s">
        <v>12</v>
      </c>
      <c r="BL39" s="15" t="s">
        <v>12</v>
      </c>
      <c r="BM39" s="15" t="str">
        <f t="shared" si="130"/>
        <v>-</v>
      </c>
      <c r="BN39" s="9" t="e">
        <f t="shared" si="131"/>
        <v>#VALUE!</v>
      </c>
      <c r="BO39" s="10" t="e">
        <f t="shared" si="132"/>
        <v>#VALUE!</v>
      </c>
      <c r="BP39">
        <f t="shared" si="81"/>
        <v>0</v>
      </c>
      <c r="BQ39" s="93" t="e">
        <f t="shared" si="82"/>
        <v>#VALUE!</v>
      </c>
      <c r="BR39" s="93" t="e">
        <f t="shared" si="83"/>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84"/>
        <v>#N/A</v>
      </c>
      <c r="BX39" s="93" t="e">
        <f t="shared" si="85"/>
        <v>#N/A</v>
      </c>
      <c r="BY39" s="94">
        <f t="shared" si="86"/>
        <v>999</v>
      </c>
      <c r="BZ39" s="94">
        <f t="shared" si="87"/>
        <v>999</v>
      </c>
      <c r="CA39" s="94" t="e">
        <f t="shared" si="88"/>
        <v>#N/A</v>
      </c>
      <c r="CB39" t="e">
        <f t="shared" si="89"/>
        <v>#N/A</v>
      </c>
      <c r="CC39" s="58" t="e">
        <f t="shared" si="90"/>
        <v>#N/A</v>
      </c>
      <c r="CD39" s="95" t="e">
        <f t="shared" si="91"/>
        <v>#N/A</v>
      </c>
      <c r="CE39" s="96" t="b">
        <f t="shared" si="133"/>
        <v>1</v>
      </c>
      <c r="CF39" t="e">
        <f t="shared" si="134"/>
        <v>#DIV/0!</v>
      </c>
      <c r="CG39" t="e">
        <f t="shared" si="135"/>
        <v>#DIV/0!</v>
      </c>
      <c r="CH39" s="84" t="b">
        <f t="shared" si="92"/>
        <v>1</v>
      </c>
      <c r="CI39">
        <f t="shared" si="93"/>
        <v>1.359</v>
      </c>
      <c r="CJ39" t="b">
        <f t="shared" si="136"/>
        <v>1</v>
      </c>
      <c r="CK39" t="b">
        <f t="shared" si="94"/>
        <v>0</v>
      </c>
      <c r="CL39" s="84" t="b">
        <f t="shared" si="137"/>
        <v>1</v>
      </c>
      <c r="CM39">
        <f t="shared" si="95"/>
        <v>3.0619999999999998</v>
      </c>
      <c r="CN39" t="b">
        <f t="shared" si="138"/>
        <v>1</v>
      </c>
      <c r="CO39" s="84">
        <f t="shared" si="96"/>
        <v>9.2914712121260359E-2</v>
      </c>
      <c r="CP39" t="b">
        <f t="shared" si="97"/>
        <v>1</v>
      </c>
      <c r="CQ39" s="96" t="b">
        <f t="shared" si="98"/>
        <v>1</v>
      </c>
      <c r="CR39" t="e">
        <f t="shared" si="99"/>
        <v>#VALUE!</v>
      </c>
      <c r="CS39" t="e">
        <f t="shared" si="100"/>
        <v>#VALUE!</v>
      </c>
      <c r="CT39" t="b">
        <f t="shared" si="101"/>
        <v>1</v>
      </c>
      <c r="CU39" t="b">
        <f t="shared" si="102"/>
        <v>1</v>
      </c>
      <c r="CV39" s="84" t="b">
        <f t="shared" si="103"/>
        <v>1</v>
      </c>
      <c r="CW39" t="e">
        <f t="shared" si="104"/>
        <v>#VALUE!</v>
      </c>
      <c r="CX39" t="e">
        <f t="shared" si="105"/>
        <v>#VALUE!</v>
      </c>
      <c r="CY39" t="b">
        <f t="shared" si="106"/>
        <v>0</v>
      </c>
      <c r="CZ39" t="b">
        <f t="shared" si="107"/>
        <v>1</v>
      </c>
      <c r="DA39" s="84">
        <f t="shared" si="108"/>
        <v>0</v>
      </c>
      <c r="DB39" t="e">
        <f t="shared" si="109"/>
        <v>#N/A</v>
      </c>
    </row>
    <row r="40" spans="1:106">
      <c r="A40" s="9">
        <v>818</v>
      </c>
      <c r="B40" s="3">
        <v>2</v>
      </c>
      <c r="C40" s="3" t="s">
        <v>2316</v>
      </c>
      <c r="D40" s="3" t="str">
        <f t="shared" si="110"/>
        <v>BE_1_16-1_dk_0040</v>
      </c>
      <c r="E40" s="3" t="str">
        <f t="shared" si="111"/>
        <v>0040</v>
      </c>
      <c r="F40" s="3">
        <v>116825.04700000001</v>
      </c>
      <c r="G40" s="15">
        <v>426011.43800000002</v>
      </c>
      <c r="H40" s="35" t="str">
        <f t="shared" si="112"/>
        <v>ja</v>
      </c>
      <c r="I40" s="42" t="s">
        <v>2402</v>
      </c>
      <c r="J40" s="20" t="s">
        <v>2284</v>
      </c>
      <c r="K40" s="21">
        <v>10000</v>
      </c>
      <c r="L40" s="28">
        <f t="shared" si="113"/>
        <v>1</v>
      </c>
      <c r="M40" s="28">
        <f t="shared" si="114"/>
        <v>1</v>
      </c>
      <c r="N40" s="56">
        <f t="shared" si="115"/>
        <v>10000</v>
      </c>
      <c r="O40" s="33">
        <f t="shared" si="116"/>
        <v>81.843925962776851</v>
      </c>
      <c r="P40" s="37">
        <f t="shared" si="117"/>
        <v>76.406520402387201</v>
      </c>
      <c r="Q40" s="9" t="s">
        <v>12</v>
      </c>
      <c r="R40" s="55" t="s">
        <v>12</v>
      </c>
      <c r="S40" s="55">
        <v>3.1040000000000001</v>
      </c>
      <c r="T40" s="55">
        <v>3.2949999999999999</v>
      </c>
      <c r="U40" s="55">
        <v>3.4780000000000002</v>
      </c>
      <c r="V40" s="3">
        <v>3.6339999999999999</v>
      </c>
      <c r="W40" s="3">
        <v>3.8069999999999999</v>
      </c>
      <c r="X40" s="3" t="s">
        <v>12</v>
      </c>
      <c r="Y40" s="3">
        <v>4.1319999999999997</v>
      </c>
      <c r="Z40" s="15" t="s">
        <v>12</v>
      </c>
      <c r="AA40" s="10">
        <f t="shared" si="118"/>
        <v>3.8069999999999999</v>
      </c>
      <c r="AB40" s="9">
        <f t="shared" si="119"/>
        <v>0.32899999999999974</v>
      </c>
      <c r="AC40" s="10">
        <f t="shared" si="120"/>
        <v>0.32499999999999973</v>
      </c>
      <c r="AD40" s="9" t="s">
        <v>12</v>
      </c>
      <c r="AE40" s="55" t="s">
        <v>12</v>
      </c>
      <c r="AF40" s="55">
        <v>0.30499999999999999</v>
      </c>
      <c r="AG40" s="55">
        <v>0.44</v>
      </c>
      <c r="AH40" s="55">
        <v>0.57699999999999996</v>
      </c>
      <c r="AI40" s="3">
        <v>0.7</v>
      </c>
      <c r="AJ40" s="3">
        <v>0.83699999999999997</v>
      </c>
      <c r="AK40" s="3" t="s">
        <v>12</v>
      </c>
      <c r="AL40" s="3">
        <v>1.1060000000000001</v>
      </c>
      <c r="AM40" s="15" t="s">
        <v>12</v>
      </c>
      <c r="AN40" s="10">
        <f t="shared" si="121"/>
        <v>0.83699999999999997</v>
      </c>
      <c r="AO40" s="9">
        <f t="shared" si="122"/>
        <v>0.26</v>
      </c>
      <c r="AP40" s="10">
        <f t="shared" si="123"/>
        <v>0.26900000000000013</v>
      </c>
      <c r="AQ40" s="9" t="s">
        <v>12</v>
      </c>
      <c r="AR40" s="55" t="s">
        <v>12</v>
      </c>
      <c r="AS40" s="55">
        <v>1.46</v>
      </c>
      <c r="AT40" s="55">
        <v>1.91</v>
      </c>
      <c r="AU40" s="55">
        <v>2.206</v>
      </c>
      <c r="AV40" s="3">
        <v>2.431</v>
      </c>
      <c r="AW40" s="3">
        <v>2.6379999999999999</v>
      </c>
      <c r="AX40" s="3" t="s">
        <v>12</v>
      </c>
      <c r="AY40" s="3">
        <v>2.9649999999999999</v>
      </c>
      <c r="AZ40" s="15" t="s">
        <v>12</v>
      </c>
      <c r="BA40" s="10">
        <f t="shared" si="124"/>
        <v>2.6379999999999999</v>
      </c>
      <c r="BB40" s="9">
        <f t="shared" si="125"/>
        <v>0.43199999999999994</v>
      </c>
      <c r="BC40" s="10">
        <f t="shared" si="126"/>
        <v>0.32699999999999996</v>
      </c>
      <c r="BD40" s="9" t="s">
        <v>2403</v>
      </c>
      <c r="BE40" s="3" t="s">
        <v>12</v>
      </c>
      <c r="BF40" s="15" t="s">
        <v>12</v>
      </c>
      <c r="BG40" s="15" t="str">
        <f t="shared" si="127"/>
        <v>-</v>
      </c>
      <c r="BH40" s="9" t="e">
        <f t="shared" si="128"/>
        <v>#VALUE!</v>
      </c>
      <c r="BI40" s="10" t="e">
        <f t="shared" si="129"/>
        <v>#VALUE!</v>
      </c>
      <c r="BJ40" s="9" t="s">
        <v>2403</v>
      </c>
      <c r="BK40" s="3" t="s">
        <v>12</v>
      </c>
      <c r="BL40" s="15" t="s">
        <v>12</v>
      </c>
      <c r="BM40" s="15" t="str">
        <f t="shared" si="130"/>
        <v>-</v>
      </c>
      <c r="BN40" s="9" t="e">
        <f t="shared" si="131"/>
        <v>#VALUE!</v>
      </c>
      <c r="BO40" s="10" t="e">
        <f t="shared" si="132"/>
        <v>#VALUE!</v>
      </c>
      <c r="BP40">
        <f t="shared" si="81"/>
        <v>0</v>
      </c>
      <c r="BQ40" s="93" t="e">
        <f t="shared" si="82"/>
        <v>#VALUE!</v>
      </c>
      <c r="BR40" s="93" t="e">
        <f t="shared" si="83"/>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84"/>
        <v>#N/A</v>
      </c>
      <c r="BX40" s="93" t="e">
        <f t="shared" si="85"/>
        <v>#N/A</v>
      </c>
      <c r="BY40" s="94">
        <f t="shared" si="86"/>
        <v>999</v>
      </c>
      <c r="BZ40" s="94">
        <f t="shared" si="87"/>
        <v>999</v>
      </c>
      <c r="CA40" s="94" t="e">
        <f t="shared" si="88"/>
        <v>#N/A</v>
      </c>
      <c r="CB40" t="e">
        <f t="shared" si="89"/>
        <v>#N/A</v>
      </c>
      <c r="CC40" s="58" t="e">
        <f t="shared" si="90"/>
        <v>#N/A</v>
      </c>
      <c r="CD40" s="95" t="e">
        <f t="shared" si="91"/>
        <v>#N/A</v>
      </c>
      <c r="CE40" s="96" t="b">
        <f t="shared" si="133"/>
        <v>1</v>
      </c>
      <c r="CF40" t="e">
        <f t="shared" si="134"/>
        <v>#DIV/0!</v>
      </c>
      <c r="CG40" t="e">
        <f t="shared" si="135"/>
        <v>#DIV/0!</v>
      </c>
      <c r="CH40" s="84" t="b">
        <f t="shared" si="92"/>
        <v>1</v>
      </c>
      <c r="CI40">
        <f t="shared" si="93"/>
        <v>0.83699999999999997</v>
      </c>
      <c r="CJ40" t="b">
        <f t="shared" si="136"/>
        <v>1</v>
      </c>
      <c r="CK40" t="b">
        <f t="shared" si="94"/>
        <v>1</v>
      </c>
      <c r="CL40" s="84" t="b">
        <f t="shared" si="137"/>
        <v>1</v>
      </c>
      <c r="CM40">
        <f t="shared" si="95"/>
        <v>2.6379999999999999</v>
      </c>
      <c r="CN40" t="b">
        <f t="shared" si="138"/>
        <v>1</v>
      </c>
      <c r="CO40" s="84">
        <f t="shared" si="96"/>
        <v>7.7099449513246571E-2</v>
      </c>
      <c r="CP40" t="b">
        <f t="shared" si="97"/>
        <v>1</v>
      </c>
      <c r="CQ40" s="96" t="b">
        <f t="shared" si="98"/>
        <v>1</v>
      </c>
      <c r="CR40" t="e">
        <f t="shared" si="99"/>
        <v>#VALUE!</v>
      </c>
      <c r="CS40" t="e">
        <f t="shared" si="100"/>
        <v>#VALUE!</v>
      </c>
      <c r="CT40" t="b">
        <f t="shared" si="101"/>
        <v>0</v>
      </c>
      <c r="CU40" t="b">
        <f t="shared" si="102"/>
        <v>1</v>
      </c>
      <c r="CV40" s="84" t="b">
        <f t="shared" si="103"/>
        <v>1</v>
      </c>
      <c r="CW40" t="e">
        <f t="shared" si="104"/>
        <v>#VALUE!</v>
      </c>
      <c r="CX40" t="e">
        <f t="shared" si="105"/>
        <v>#VALUE!</v>
      </c>
      <c r="CY40" t="b">
        <f t="shared" si="106"/>
        <v>1</v>
      </c>
      <c r="CZ40" t="b">
        <f t="shared" si="107"/>
        <v>1</v>
      </c>
      <c r="DA40" s="84">
        <f t="shared" si="108"/>
        <v>0</v>
      </c>
      <c r="DB40" t="e">
        <f t="shared" si="109"/>
        <v>#N/A</v>
      </c>
    </row>
    <row r="41" spans="1:106">
      <c r="A41" s="9">
        <v>819</v>
      </c>
      <c r="B41" s="3">
        <v>2</v>
      </c>
      <c r="C41" s="3" t="s">
        <v>2317</v>
      </c>
      <c r="D41" s="3" t="str">
        <f t="shared" si="110"/>
        <v>BE_1_16-1_dk_0041</v>
      </c>
      <c r="E41" s="3" t="str">
        <f t="shared" si="111"/>
        <v>0041</v>
      </c>
      <c r="F41" s="3">
        <v>116748.641</v>
      </c>
      <c r="G41" s="15">
        <v>426011.15600000002</v>
      </c>
      <c r="H41" s="35" t="str">
        <f t="shared" si="112"/>
        <v>ja</v>
      </c>
      <c r="I41" s="42" t="s">
        <v>2402</v>
      </c>
      <c r="J41" s="20" t="s">
        <v>2284</v>
      </c>
      <c r="K41" s="21">
        <v>10000</v>
      </c>
      <c r="L41" s="28">
        <f t="shared" si="113"/>
        <v>1</v>
      </c>
      <c r="M41" s="28">
        <f t="shared" si="114"/>
        <v>1</v>
      </c>
      <c r="N41" s="56">
        <f t="shared" si="115"/>
        <v>10000</v>
      </c>
      <c r="O41" s="33">
        <f t="shared" si="116"/>
        <v>76.406520402387201</v>
      </c>
      <c r="P41" s="37">
        <f t="shared" si="117"/>
        <v>117.37988347669429</v>
      </c>
      <c r="Q41" s="9" t="s">
        <v>12</v>
      </c>
      <c r="R41" s="55" t="s">
        <v>12</v>
      </c>
      <c r="S41" s="55">
        <v>3.101</v>
      </c>
      <c r="T41" s="55">
        <v>3.2919999999999998</v>
      </c>
      <c r="U41" s="55">
        <v>3.4750000000000001</v>
      </c>
      <c r="V41" s="3">
        <v>3.6309999999999998</v>
      </c>
      <c r="W41" s="3">
        <v>3.8050000000000002</v>
      </c>
      <c r="X41" s="3" t="s">
        <v>12</v>
      </c>
      <c r="Y41" s="3">
        <v>4.1289999999999996</v>
      </c>
      <c r="Z41" s="15" t="s">
        <v>12</v>
      </c>
      <c r="AA41" s="10">
        <f t="shared" si="118"/>
        <v>3.8050000000000002</v>
      </c>
      <c r="AB41" s="9">
        <f t="shared" si="119"/>
        <v>0.33000000000000007</v>
      </c>
      <c r="AC41" s="10">
        <f t="shared" si="120"/>
        <v>0.3239999999999994</v>
      </c>
      <c r="AD41" s="9" t="s">
        <v>12</v>
      </c>
      <c r="AE41" s="55" t="s">
        <v>12</v>
      </c>
      <c r="AF41" s="55">
        <v>0.47299999999999998</v>
      </c>
      <c r="AG41" s="55">
        <v>0.54200000000000004</v>
      </c>
      <c r="AH41" s="55">
        <v>0.627</v>
      </c>
      <c r="AI41" s="3">
        <v>0.71799999999999997</v>
      </c>
      <c r="AJ41" s="3">
        <v>0.82799999999999996</v>
      </c>
      <c r="AK41" s="3" t="s">
        <v>12</v>
      </c>
      <c r="AL41" s="3">
        <v>1.079</v>
      </c>
      <c r="AM41" s="15" t="s">
        <v>12</v>
      </c>
      <c r="AN41" s="10">
        <f t="shared" si="121"/>
        <v>0.82799999999999996</v>
      </c>
      <c r="AO41" s="9">
        <f t="shared" si="122"/>
        <v>0.20099999999999996</v>
      </c>
      <c r="AP41" s="10">
        <f t="shared" si="123"/>
        <v>0.251</v>
      </c>
      <c r="AQ41" s="9" t="s">
        <v>12</v>
      </c>
      <c r="AR41" s="55" t="s">
        <v>12</v>
      </c>
      <c r="AS41" s="55">
        <v>1.8939999999999999</v>
      </c>
      <c r="AT41" s="55">
        <v>2.0289999999999999</v>
      </c>
      <c r="AU41" s="55">
        <v>2.169</v>
      </c>
      <c r="AV41" s="3">
        <v>2.298</v>
      </c>
      <c r="AW41" s="3">
        <v>2.4470000000000001</v>
      </c>
      <c r="AX41" s="3" t="s">
        <v>12</v>
      </c>
      <c r="AY41" s="3">
        <v>2.7570000000000001</v>
      </c>
      <c r="AZ41" s="15" t="s">
        <v>12</v>
      </c>
      <c r="BA41" s="10">
        <f t="shared" si="124"/>
        <v>2.4470000000000001</v>
      </c>
      <c r="BB41" s="9">
        <f t="shared" si="125"/>
        <v>0.27800000000000002</v>
      </c>
      <c r="BC41" s="10">
        <f t="shared" si="126"/>
        <v>0.31000000000000005</v>
      </c>
      <c r="BD41" s="9" t="s">
        <v>2403</v>
      </c>
      <c r="BE41" s="3" t="s">
        <v>12</v>
      </c>
      <c r="BF41" s="15" t="s">
        <v>12</v>
      </c>
      <c r="BG41" s="15" t="str">
        <f t="shared" si="127"/>
        <v>-</v>
      </c>
      <c r="BH41" s="9" t="e">
        <f t="shared" si="128"/>
        <v>#VALUE!</v>
      </c>
      <c r="BI41" s="10" t="e">
        <f t="shared" si="129"/>
        <v>#VALUE!</v>
      </c>
      <c r="BJ41" s="9" t="s">
        <v>2403</v>
      </c>
      <c r="BK41" s="3" t="s">
        <v>12</v>
      </c>
      <c r="BL41" s="15" t="s">
        <v>12</v>
      </c>
      <c r="BM41" s="15" t="str">
        <f t="shared" si="130"/>
        <v>-</v>
      </c>
      <c r="BN41" s="9" t="e">
        <f t="shared" si="131"/>
        <v>#VALUE!</v>
      </c>
      <c r="BO41" s="10" t="e">
        <f t="shared" si="132"/>
        <v>#VALUE!</v>
      </c>
      <c r="BP41">
        <f t="shared" si="81"/>
        <v>0</v>
      </c>
      <c r="BQ41" s="93" t="e">
        <f t="shared" si="82"/>
        <v>#VALUE!</v>
      </c>
      <c r="BR41" s="93" t="e">
        <f t="shared" si="83"/>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84"/>
        <v>#N/A</v>
      </c>
      <c r="BX41" s="93" t="e">
        <f t="shared" si="85"/>
        <v>#N/A</v>
      </c>
      <c r="BY41" s="94">
        <f t="shared" si="86"/>
        <v>999</v>
      </c>
      <c r="BZ41" s="94">
        <f t="shared" si="87"/>
        <v>999</v>
      </c>
      <c r="CA41" s="94" t="e">
        <f t="shared" si="88"/>
        <v>#N/A</v>
      </c>
      <c r="CB41" t="e">
        <f t="shared" si="89"/>
        <v>#N/A</v>
      </c>
      <c r="CC41" s="58" t="e">
        <f t="shared" si="90"/>
        <v>#N/A</v>
      </c>
      <c r="CD41" s="95" t="e">
        <f t="shared" si="91"/>
        <v>#N/A</v>
      </c>
      <c r="CE41" s="96" t="b">
        <f t="shared" si="133"/>
        <v>1</v>
      </c>
      <c r="CF41" t="e">
        <f t="shared" si="134"/>
        <v>#DIV/0!</v>
      </c>
      <c r="CG41" t="e">
        <f t="shared" si="135"/>
        <v>#DIV/0!</v>
      </c>
      <c r="CH41" s="84" t="b">
        <f t="shared" si="92"/>
        <v>1</v>
      </c>
      <c r="CI41">
        <f t="shared" si="93"/>
        <v>0.82799999999999996</v>
      </c>
      <c r="CJ41" t="b">
        <f t="shared" si="136"/>
        <v>1</v>
      </c>
      <c r="CK41" t="b">
        <f t="shared" si="94"/>
        <v>1</v>
      </c>
      <c r="CL41" s="84" t="b">
        <f t="shared" si="137"/>
        <v>1</v>
      </c>
      <c r="CM41">
        <f t="shared" si="95"/>
        <v>2.4470000000000001</v>
      </c>
      <c r="CN41" t="b">
        <f t="shared" si="138"/>
        <v>1</v>
      </c>
      <c r="CO41" s="84">
        <f t="shared" si="96"/>
        <v>8.8641643507538517E-2</v>
      </c>
      <c r="CP41" t="b">
        <f t="shared" si="97"/>
        <v>1</v>
      </c>
      <c r="CQ41" s="96" t="b">
        <f t="shared" si="98"/>
        <v>1</v>
      </c>
      <c r="CR41" t="e">
        <f t="shared" si="99"/>
        <v>#VALUE!</v>
      </c>
      <c r="CS41" t="e">
        <f t="shared" si="100"/>
        <v>#VALUE!</v>
      </c>
      <c r="CT41" t="b">
        <f t="shared" si="101"/>
        <v>1</v>
      </c>
      <c r="CU41" t="b">
        <f t="shared" si="102"/>
        <v>1</v>
      </c>
      <c r="CV41" s="84" t="b">
        <f t="shared" si="103"/>
        <v>1</v>
      </c>
      <c r="CW41" t="e">
        <f t="shared" si="104"/>
        <v>#VALUE!</v>
      </c>
      <c r="CX41" t="e">
        <f t="shared" si="105"/>
        <v>#VALUE!</v>
      </c>
      <c r="CY41" t="b">
        <f t="shared" si="106"/>
        <v>1</v>
      </c>
      <c r="CZ41" t="b">
        <f t="shared" si="107"/>
        <v>1</v>
      </c>
      <c r="DA41" s="84">
        <f t="shared" si="108"/>
        <v>0</v>
      </c>
      <c r="DB41" t="e">
        <f t="shared" si="109"/>
        <v>#N/A</v>
      </c>
    </row>
    <row r="42" spans="1:106">
      <c r="A42" s="9">
        <v>820</v>
      </c>
      <c r="B42" s="3">
        <v>2</v>
      </c>
      <c r="C42" s="3" t="s">
        <v>2318</v>
      </c>
      <c r="D42" s="3" t="str">
        <f t="shared" si="110"/>
        <v>BE_1_16-1_dk_0042</v>
      </c>
      <c r="E42" s="3" t="str">
        <f t="shared" si="111"/>
        <v>0042</v>
      </c>
      <c r="F42" s="3">
        <v>116634.719</v>
      </c>
      <c r="G42" s="15">
        <v>425982.875</v>
      </c>
      <c r="H42" s="35" t="str">
        <f t="shared" si="112"/>
        <v>ja</v>
      </c>
      <c r="I42" s="42" t="s">
        <v>2402</v>
      </c>
      <c r="J42" s="20" t="s">
        <v>2284</v>
      </c>
      <c r="K42" s="21">
        <v>10000</v>
      </c>
      <c r="L42" s="28">
        <f t="shared" si="113"/>
        <v>1</v>
      </c>
      <c r="M42" s="28">
        <f t="shared" si="114"/>
        <v>1</v>
      </c>
      <c r="N42" s="56">
        <f t="shared" si="115"/>
        <v>10000</v>
      </c>
      <c r="O42" s="33">
        <f t="shared" si="116"/>
        <v>117.37988347669429</v>
      </c>
      <c r="P42" s="37">
        <f t="shared" si="117"/>
        <v>116.95867450086442</v>
      </c>
      <c r="Q42" s="9" t="s">
        <v>12</v>
      </c>
      <c r="R42" s="55" t="s">
        <v>12</v>
      </c>
      <c r="S42" s="55">
        <v>3.0870000000000002</v>
      </c>
      <c r="T42" s="55">
        <v>3.2770000000000001</v>
      </c>
      <c r="U42" s="55">
        <v>3.4609999999999999</v>
      </c>
      <c r="V42" s="3">
        <v>3.6179999999999999</v>
      </c>
      <c r="W42" s="3">
        <v>3.7919999999999998</v>
      </c>
      <c r="X42" s="3" t="s">
        <v>12</v>
      </c>
      <c r="Y42" s="3">
        <v>4.1180000000000003</v>
      </c>
      <c r="Z42" s="15" t="s">
        <v>12</v>
      </c>
      <c r="AA42" s="10">
        <f t="shared" si="118"/>
        <v>3.7919999999999998</v>
      </c>
      <c r="AB42" s="9">
        <f t="shared" si="119"/>
        <v>0.33099999999999996</v>
      </c>
      <c r="AC42" s="10">
        <f t="shared" si="120"/>
        <v>0.32600000000000051</v>
      </c>
      <c r="AD42" s="9" t="s">
        <v>12</v>
      </c>
      <c r="AE42" s="55" t="s">
        <v>12</v>
      </c>
      <c r="AF42" s="55">
        <v>0.29299999999999998</v>
      </c>
      <c r="AG42" s="55">
        <v>0.42799999999999999</v>
      </c>
      <c r="AH42" s="55">
        <v>0.55800000000000005</v>
      </c>
      <c r="AI42" s="3">
        <v>0.67900000000000005</v>
      </c>
      <c r="AJ42" s="3">
        <v>0.81399999999999995</v>
      </c>
      <c r="AK42" s="3" t="s">
        <v>12</v>
      </c>
      <c r="AL42" s="3">
        <v>1.079</v>
      </c>
      <c r="AM42" s="15" t="s">
        <v>12</v>
      </c>
      <c r="AN42" s="10">
        <f t="shared" si="121"/>
        <v>0.81399999999999995</v>
      </c>
      <c r="AO42" s="9">
        <f t="shared" si="122"/>
        <v>0.25599999999999989</v>
      </c>
      <c r="AP42" s="10">
        <f t="shared" si="123"/>
        <v>0.26500000000000001</v>
      </c>
      <c r="AQ42" s="9" t="s">
        <v>12</v>
      </c>
      <c r="AR42" s="55" t="s">
        <v>12</v>
      </c>
      <c r="AS42" s="55">
        <v>1.403</v>
      </c>
      <c r="AT42" s="55">
        <v>1.869</v>
      </c>
      <c r="AU42" s="55">
        <v>2.1560000000000001</v>
      </c>
      <c r="AV42" s="3">
        <v>2.3780000000000001</v>
      </c>
      <c r="AW42" s="3">
        <v>2.589</v>
      </c>
      <c r="AX42" s="3" t="s">
        <v>12</v>
      </c>
      <c r="AY42" s="3">
        <v>2.92</v>
      </c>
      <c r="AZ42" s="15" t="s">
        <v>12</v>
      </c>
      <c r="BA42" s="10">
        <f t="shared" si="124"/>
        <v>2.589</v>
      </c>
      <c r="BB42" s="9">
        <f t="shared" si="125"/>
        <v>0.43299999999999983</v>
      </c>
      <c r="BC42" s="10">
        <f t="shared" si="126"/>
        <v>0.33099999999999996</v>
      </c>
      <c r="BD42" s="9" t="s">
        <v>2403</v>
      </c>
      <c r="BE42" s="3" t="s">
        <v>12</v>
      </c>
      <c r="BF42" s="15" t="s">
        <v>12</v>
      </c>
      <c r="BG42" s="15" t="str">
        <f t="shared" si="127"/>
        <v>-</v>
      </c>
      <c r="BH42" s="9" t="e">
        <f t="shared" si="128"/>
        <v>#VALUE!</v>
      </c>
      <c r="BI42" s="10" t="e">
        <f t="shared" si="129"/>
        <v>#VALUE!</v>
      </c>
      <c r="BJ42" s="9" t="s">
        <v>2403</v>
      </c>
      <c r="BK42" s="3" t="s">
        <v>12</v>
      </c>
      <c r="BL42" s="15" t="s">
        <v>12</v>
      </c>
      <c r="BM42" s="15" t="str">
        <f t="shared" si="130"/>
        <v>-</v>
      </c>
      <c r="BN42" s="9" t="e">
        <f t="shared" si="131"/>
        <v>#VALUE!</v>
      </c>
      <c r="BO42" s="10" t="e">
        <f t="shared" si="132"/>
        <v>#VALUE!</v>
      </c>
      <c r="BP42">
        <f t="shared" si="81"/>
        <v>0</v>
      </c>
      <c r="BQ42" s="93" t="e">
        <f t="shared" si="82"/>
        <v>#VALUE!</v>
      </c>
      <c r="BR42" s="93" t="e">
        <f t="shared" si="83"/>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84"/>
        <v>#N/A</v>
      </c>
      <c r="BX42" s="93" t="e">
        <f t="shared" si="85"/>
        <v>#N/A</v>
      </c>
      <c r="BY42" s="94">
        <f t="shared" si="86"/>
        <v>999</v>
      </c>
      <c r="BZ42" s="94">
        <f t="shared" si="87"/>
        <v>999</v>
      </c>
      <c r="CA42" s="94" t="e">
        <f t="shared" si="88"/>
        <v>#N/A</v>
      </c>
      <c r="CB42" t="e">
        <f t="shared" si="89"/>
        <v>#N/A</v>
      </c>
      <c r="CC42" s="58" t="e">
        <f t="shared" si="90"/>
        <v>#N/A</v>
      </c>
      <c r="CD42" s="95" t="e">
        <f t="shared" si="91"/>
        <v>#N/A</v>
      </c>
      <c r="CE42" s="96" t="b">
        <f t="shared" si="133"/>
        <v>1</v>
      </c>
      <c r="CF42" t="e">
        <f t="shared" si="134"/>
        <v>#DIV/0!</v>
      </c>
      <c r="CG42" t="e">
        <f t="shared" si="135"/>
        <v>#DIV/0!</v>
      </c>
      <c r="CH42" s="84" t="b">
        <f t="shared" si="92"/>
        <v>1</v>
      </c>
      <c r="CI42">
        <f t="shared" si="93"/>
        <v>0.81399999999999995</v>
      </c>
      <c r="CJ42" t="b">
        <f t="shared" si="136"/>
        <v>1</v>
      </c>
      <c r="CK42" t="b">
        <f t="shared" si="94"/>
        <v>1</v>
      </c>
      <c r="CL42" s="84" t="b">
        <f t="shared" si="137"/>
        <v>1</v>
      </c>
      <c r="CM42">
        <f t="shared" si="95"/>
        <v>2.589</v>
      </c>
      <c r="CN42" t="b">
        <f t="shared" si="138"/>
        <v>1</v>
      </c>
      <c r="CO42" s="84">
        <f t="shared" si="96"/>
        <v>7.7845893125530169E-2</v>
      </c>
      <c r="CP42" t="b">
        <f t="shared" si="97"/>
        <v>1</v>
      </c>
      <c r="CQ42" s="96" t="b">
        <f t="shared" si="98"/>
        <v>1</v>
      </c>
      <c r="CR42" t="e">
        <f t="shared" si="99"/>
        <v>#VALUE!</v>
      </c>
      <c r="CS42" t="e">
        <f t="shared" si="100"/>
        <v>#VALUE!</v>
      </c>
      <c r="CT42" t="b">
        <f t="shared" si="101"/>
        <v>1</v>
      </c>
      <c r="CU42" t="b">
        <f t="shared" si="102"/>
        <v>1</v>
      </c>
      <c r="CV42" s="84" t="b">
        <f t="shared" si="103"/>
        <v>1</v>
      </c>
      <c r="CW42" t="e">
        <f t="shared" si="104"/>
        <v>#VALUE!</v>
      </c>
      <c r="CX42" t="e">
        <f t="shared" si="105"/>
        <v>#VALUE!</v>
      </c>
      <c r="CY42" t="b">
        <f t="shared" si="106"/>
        <v>1</v>
      </c>
      <c r="CZ42" t="b">
        <f t="shared" si="107"/>
        <v>1</v>
      </c>
      <c r="DA42" s="84">
        <f t="shared" si="108"/>
        <v>0</v>
      </c>
      <c r="DB42" t="e">
        <f t="shared" si="109"/>
        <v>#N/A</v>
      </c>
    </row>
    <row r="43" spans="1:106">
      <c r="A43" s="9">
        <v>821</v>
      </c>
      <c r="B43" s="3">
        <v>2</v>
      </c>
      <c r="C43" s="3" t="s">
        <v>2319</v>
      </c>
      <c r="D43" s="3" t="str">
        <f t="shared" si="110"/>
        <v>BE_1_16-1_dk_0043</v>
      </c>
      <c r="E43" s="3" t="str">
        <f t="shared" si="111"/>
        <v>0043</v>
      </c>
      <c r="F43" s="3">
        <v>116520.773</v>
      </c>
      <c r="G43" s="15">
        <v>425956.5</v>
      </c>
      <c r="H43" s="35" t="str">
        <f t="shared" si="112"/>
        <v>ja</v>
      </c>
      <c r="I43" s="42" t="s">
        <v>2402</v>
      </c>
      <c r="J43" s="20" t="s">
        <v>2284</v>
      </c>
      <c r="K43" s="21">
        <v>10000</v>
      </c>
      <c r="L43" s="28">
        <f t="shared" si="113"/>
        <v>1</v>
      </c>
      <c r="M43" s="28">
        <f t="shared" si="114"/>
        <v>1</v>
      </c>
      <c r="N43" s="56">
        <f t="shared" si="115"/>
        <v>10000</v>
      </c>
      <c r="O43" s="33">
        <f t="shared" si="116"/>
        <v>116.95867450086442</v>
      </c>
      <c r="P43" s="37">
        <f t="shared" si="117"/>
        <v>76.024261739264389</v>
      </c>
      <c r="Q43" s="9" t="s">
        <v>12</v>
      </c>
      <c r="R43" s="55" t="s">
        <v>12</v>
      </c>
      <c r="S43" s="55">
        <v>3.081</v>
      </c>
      <c r="T43" s="55">
        <v>3.27</v>
      </c>
      <c r="U43" s="55">
        <v>3.4550000000000001</v>
      </c>
      <c r="V43" s="3">
        <v>3.6120000000000001</v>
      </c>
      <c r="W43" s="3">
        <v>3.786</v>
      </c>
      <c r="X43" s="3" t="s">
        <v>12</v>
      </c>
      <c r="Y43" s="3">
        <v>4.1120000000000001</v>
      </c>
      <c r="Z43" s="15" t="s">
        <v>12</v>
      </c>
      <c r="AA43" s="10">
        <f t="shared" si="118"/>
        <v>3.786</v>
      </c>
      <c r="AB43" s="9">
        <f t="shared" si="119"/>
        <v>0.33099999999999996</v>
      </c>
      <c r="AC43" s="10">
        <f t="shared" si="120"/>
        <v>0.32600000000000007</v>
      </c>
      <c r="AD43" s="9" t="s">
        <v>12</v>
      </c>
      <c r="AE43" s="55" t="s">
        <v>12</v>
      </c>
      <c r="AF43" s="55">
        <v>0.57299999999999995</v>
      </c>
      <c r="AG43" s="55">
        <v>0.65700000000000003</v>
      </c>
      <c r="AH43" s="55">
        <v>0.752</v>
      </c>
      <c r="AI43" s="3">
        <v>0.84199999999999997</v>
      </c>
      <c r="AJ43" s="3">
        <v>0.94599999999999995</v>
      </c>
      <c r="AK43" s="3" t="s">
        <v>12</v>
      </c>
      <c r="AL43" s="3">
        <v>1.1719999999999999</v>
      </c>
      <c r="AM43" s="15" t="s">
        <v>12</v>
      </c>
      <c r="AN43" s="10">
        <f t="shared" si="121"/>
        <v>0.94599999999999995</v>
      </c>
      <c r="AO43" s="9">
        <f t="shared" si="122"/>
        <v>0.19399999999999995</v>
      </c>
      <c r="AP43" s="10">
        <f t="shared" si="123"/>
        <v>0.22599999999999998</v>
      </c>
      <c r="AQ43" s="9" t="s">
        <v>12</v>
      </c>
      <c r="AR43" s="55" t="s">
        <v>12</v>
      </c>
      <c r="AS43" s="55">
        <v>2.2200000000000002</v>
      </c>
      <c r="AT43" s="55">
        <v>2.35</v>
      </c>
      <c r="AU43" s="55">
        <v>2.48</v>
      </c>
      <c r="AV43" s="3">
        <v>2.5910000000000002</v>
      </c>
      <c r="AW43" s="3">
        <v>2.71</v>
      </c>
      <c r="AX43" s="3" t="s">
        <v>12</v>
      </c>
      <c r="AY43" s="3">
        <v>2.9489999999999998</v>
      </c>
      <c r="AZ43" s="15" t="s">
        <v>12</v>
      </c>
      <c r="BA43" s="10">
        <f t="shared" si="124"/>
        <v>2.71</v>
      </c>
      <c r="BB43" s="9">
        <f t="shared" si="125"/>
        <v>0.22999999999999998</v>
      </c>
      <c r="BC43" s="10">
        <f t="shared" si="126"/>
        <v>0.23899999999999988</v>
      </c>
      <c r="BD43" s="9" t="s">
        <v>2403</v>
      </c>
      <c r="BE43" s="3" t="s">
        <v>12</v>
      </c>
      <c r="BF43" s="15" t="s">
        <v>12</v>
      </c>
      <c r="BG43" s="15" t="str">
        <f t="shared" si="127"/>
        <v>-</v>
      </c>
      <c r="BH43" s="9" t="e">
        <f t="shared" si="128"/>
        <v>#VALUE!</v>
      </c>
      <c r="BI43" s="10" t="e">
        <f t="shared" si="129"/>
        <v>#VALUE!</v>
      </c>
      <c r="BJ43" s="9" t="s">
        <v>2403</v>
      </c>
      <c r="BK43" s="3" t="s">
        <v>12</v>
      </c>
      <c r="BL43" s="15" t="s">
        <v>12</v>
      </c>
      <c r="BM43" s="15" t="str">
        <f t="shared" si="130"/>
        <v>-</v>
      </c>
      <c r="BN43" s="9" t="e">
        <f t="shared" si="131"/>
        <v>#VALUE!</v>
      </c>
      <c r="BO43" s="10" t="e">
        <f t="shared" si="132"/>
        <v>#VALUE!</v>
      </c>
      <c r="BP43">
        <f t="shared" si="81"/>
        <v>0</v>
      </c>
      <c r="BQ43" s="93" t="e">
        <f t="shared" si="82"/>
        <v>#VALUE!</v>
      </c>
      <c r="BR43" s="93" t="e">
        <f t="shared" si="83"/>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84"/>
        <v>#N/A</v>
      </c>
      <c r="BX43" s="93" t="e">
        <f t="shared" si="85"/>
        <v>#N/A</v>
      </c>
      <c r="BY43" s="94">
        <f t="shared" si="86"/>
        <v>999</v>
      </c>
      <c r="BZ43" s="94">
        <f t="shared" si="87"/>
        <v>999</v>
      </c>
      <c r="CA43" s="94" t="e">
        <f t="shared" si="88"/>
        <v>#N/A</v>
      </c>
      <c r="CB43" t="e">
        <f t="shared" si="89"/>
        <v>#N/A</v>
      </c>
      <c r="CC43" s="58" t="e">
        <f t="shared" si="90"/>
        <v>#N/A</v>
      </c>
      <c r="CD43" s="95" t="e">
        <f t="shared" si="91"/>
        <v>#N/A</v>
      </c>
      <c r="CE43" s="96" t="b">
        <f t="shared" si="133"/>
        <v>1</v>
      </c>
      <c r="CF43" t="e">
        <f t="shared" si="134"/>
        <v>#DIV/0!</v>
      </c>
      <c r="CG43" t="e">
        <f t="shared" si="135"/>
        <v>#DIV/0!</v>
      </c>
      <c r="CH43" s="84" t="b">
        <f t="shared" si="92"/>
        <v>1</v>
      </c>
      <c r="CI43">
        <f t="shared" si="93"/>
        <v>0.94599999999999995</v>
      </c>
      <c r="CJ43" t="b">
        <f t="shared" si="136"/>
        <v>1</v>
      </c>
      <c r="CK43" t="b">
        <f t="shared" si="94"/>
        <v>1</v>
      </c>
      <c r="CL43" s="84" t="b">
        <f t="shared" si="137"/>
        <v>1</v>
      </c>
      <c r="CM43">
        <f t="shared" si="95"/>
        <v>2.71</v>
      </c>
      <c r="CN43" t="b">
        <f t="shared" si="138"/>
        <v>1</v>
      </c>
      <c r="CO43" s="84">
        <f t="shared" si="96"/>
        <v>8.2571078336386536E-2</v>
      </c>
      <c r="CP43" t="b">
        <f t="shared" si="97"/>
        <v>1</v>
      </c>
      <c r="CQ43" s="96" t="b">
        <f t="shared" si="98"/>
        <v>1</v>
      </c>
      <c r="CR43" t="e">
        <f t="shared" si="99"/>
        <v>#VALUE!</v>
      </c>
      <c r="CS43" t="e">
        <f t="shared" si="100"/>
        <v>#VALUE!</v>
      </c>
      <c r="CT43" t="b">
        <f t="shared" si="101"/>
        <v>1</v>
      </c>
      <c r="CU43" t="b">
        <f t="shared" si="102"/>
        <v>1</v>
      </c>
      <c r="CV43" s="84" t="b">
        <f t="shared" si="103"/>
        <v>1</v>
      </c>
      <c r="CW43" t="e">
        <f t="shared" si="104"/>
        <v>#VALUE!</v>
      </c>
      <c r="CX43" t="e">
        <f t="shared" si="105"/>
        <v>#VALUE!</v>
      </c>
      <c r="CY43" t="b">
        <f t="shared" si="106"/>
        <v>1</v>
      </c>
      <c r="CZ43" t="b">
        <f t="shared" si="107"/>
        <v>1</v>
      </c>
      <c r="DA43" s="84">
        <f t="shared" si="108"/>
        <v>0</v>
      </c>
      <c r="DB43" t="e">
        <f t="shared" si="109"/>
        <v>#N/A</v>
      </c>
    </row>
    <row r="44" spans="1:106">
      <c r="A44" s="9">
        <v>822</v>
      </c>
      <c r="B44" s="3">
        <v>2</v>
      </c>
      <c r="C44" s="3" t="s">
        <v>2320</v>
      </c>
      <c r="D44" s="3" t="str">
        <f t="shared" si="110"/>
        <v>BE_1_16-1_dk_0044</v>
      </c>
      <c r="E44" s="3" t="str">
        <f t="shared" si="111"/>
        <v>0044</v>
      </c>
      <c r="F44" s="3">
        <v>116444.75</v>
      </c>
      <c r="G44" s="15">
        <v>425956.93800000002</v>
      </c>
      <c r="H44" s="35" t="str">
        <f t="shared" si="112"/>
        <v>ja</v>
      </c>
      <c r="I44" s="42" t="s">
        <v>2402</v>
      </c>
      <c r="J44" s="20" t="s">
        <v>2284</v>
      </c>
      <c r="K44" s="21">
        <v>10000</v>
      </c>
      <c r="L44" s="28">
        <f t="shared" si="113"/>
        <v>1</v>
      </c>
      <c r="M44" s="28">
        <f t="shared" si="114"/>
        <v>1</v>
      </c>
      <c r="N44" s="56">
        <f t="shared" si="115"/>
        <v>10000</v>
      </c>
      <c r="O44" s="33">
        <f t="shared" si="116"/>
        <v>76.024261739264389</v>
      </c>
      <c r="P44" s="37">
        <f t="shared" si="117"/>
        <v>114.0695454010454</v>
      </c>
      <c r="Q44" s="9" t="s">
        <v>12</v>
      </c>
      <c r="R44" s="55" t="s">
        <v>12</v>
      </c>
      <c r="S44" s="55">
        <v>3.073</v>
      </c>
      <c r="T44" s="55">
        <v>3.262</v>
      </c>
      <c r="U44" s="55">
        <v>3.4460000000000002</v>
      </c>
      <c r="V44" s="3">
        <v>3.6040000000000001</v>
      </c>
      <c r="W44" s="3">
        <v>3.778</v>
      </c>
      <c r="X44" s="3" t="s">
        <v>12</v>
      </c>
      <c r="Y44" s="3">
        <v>4.1059999999999999</v>
      </c>
      <c r="Z44" s="15" t="s">
        <v>12</v>
      </c>
      <c r="AA44" s="10">
        <f t="shared" si="118"/>
        <v>3.778</v>
      </c>
      <c r="AB44" s="9">
        <f t="shared" si="119"/>
        <v>0.33199999999999985</v>
      </c>
      <c r="AC44" s="10">
        <f t="shared" si="120"/>
        <v>0.32799999999999985</v>
      </c>
      <c r="AD44" s="9" t="s">
        <v>12</v>
      </c>
      <c r="AE44" s="55" t="s">
        <v>12</v>
      </c>
      <c r="AF44" s="55">
        <v>0.66200000000000003</v>
      </c>
      <c r="AG44" s="55">
        <v>0.76500000000000001</v>
      </c>
      <c r="AH44" s="55">
        <v>0.877</v>
      </c>
      <c r="AI44" s="3">
        <v>0.98199999999999998</v>
      </c>
      <c r="AJ44" s="3">
        <v>1.1020000000000001</v>
      </c>
      <c r="AK44" s="3" t="s">
        <v>12</v>
      </c>
      <c r="AL44" s="3">
        <v>1.3660000000000001</v>
      </c>
      <c r="AM44" s="15" t="s">
        <v>12</v>
      </c>
      <c r="AN44" s="10">
        <f t="shared" si="121"/>
        <v>1.1020000000000001</v>
      </c>
      <c r="AO44" s="9">
        <f t="shared" si="122"/>
        <v>0.22500000000000009</v>
      </c>
      <c r="AP44" s="10">
        <f t="shared" si="123"/>
        <v>0.26400000000000001</v>
      </c>
      <c r="AQ44" s="9" t="s">
        <v>12</v>
      </c>
      <c r="AR44" s="55" t="s">
        <v>12</v>
      </c>
      <c r="AS44" s="55">
        <v>2.532</v>
      </c>
      <c r="AT44" s="55">
        <v>2.6560000000000001</v>
      </c>
      <c r="AU44" s="55">
        <v>2.7869999999999999</v>
      </c>
      <c r="AV44" s="3">
        <v>2.9079999999999999</v>
      </c>
      <c r="AW44" s="3">
        <v>3.0459999999999998</v>
      </c>
      <c r="AX44" s="3" t="s">
        <v>12</v>
      </c>
      <c r="AY44" s="3">
        <v>3.33</v>
      </c>
      <c r="AZ44" s="15" t="s">
        <v>12</v>
      </c>
      <c r="BA44" s="10">
        <f t="shared" si="124"/>
        <v>3.0459999999999998</v>
      </c>
      <c r="BB44" s="9">
        <f t="shared" si="125"/>
        <v>0.2589999999999999</v>
      </c>
      <c r="BC44" s="10">
        <f t="shared" si="126"/>
        <v>0.28400000000000025</v>
      </c>
      <c r="BD44" s="9" t="s">
        <v>2403</v>
      </c>
      <c r="BE44" s="3" t="s">
        <v>12</v>
      </c>
      <c r="BF44" s="15" t="s">
        <v>12</v>
      </c>
      <c r="BG44" s="15" t="str">
        <f t="shared" si="127"/>
        <v>-</v>
      </c>
      <c r="BH44" s="9" t="e">
        <f t="shared" si="128"/>
        <v>#VALUE!</v>
      </c>
      <c r="BI44" s="10" t="e">
        <f t="shared" si="129"/>
        <v>#VALUE!</v>
      </c>
      <c r="BJ44" s="9" t="s">
        <v>2403</v>
      </c>
      <c r="BK44" s="3" t="s">
        <v>12</v>
      </c>
      <c r="BL44" s="15" t="s">
        <v>12</v>
      </c>
      <c r="BM44" s="15" t="str">
        <f t="shared" si="130"/>
        <v>-</v>
      </c>
      <c r="BN44" s="9" t="e">
        <f t="shared" si="131"/>
        <v>#VALUE!</v>
      </c>
      <c r="BO44" s="10" t="e">
        <f t="shared" si="132"/>
        <v>#VALUE!</v>
      </c>
      <c r="BP44">
        <f t="shared" si="81"/>
        <v>0</v>
      </c>
      <c r="BQ44" s="93" t="e">
        <f t="shared" si="82"/>
        <v>#VALUE!</v>
      </c>
      <c r="BR44" s="93" t="e">
        <f t="shared" si="83"/>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84"/>
        <v>#N/A</v>
      </c>
      <c r="BX44" s="93" t="e">
        <f t="shared" si="85"/>
        <v>#N/A</v>
      </c>
      <c r="BY44" s="94">
        <f t="shared" si="86"/>
        <v>999</v>
      </c>
      <c r="BZ44" s="94">
        <f t="shared" si="87"/>
        <v>999</v>
      </c>
      <c r="CA44" s="94" t="e">
        <f t="shared" si="88"/>
        <v>#N/A</v>
      </c>
      <c r="CB44" t="e">
        <f t="shared" si="89"/>
        <v>#N/A</v>
      </c>
      <c r="CC44" s="58" t="e">
        <f t="shared" si="90"/>
        <v>#N/A</v>
      </c>
      <c r="CD44" s="95" t="e">
        <f t="shared" si="91"/>
        <v>#N/A</v>
      </c>
      <c r="CE44" s="96" t="b">
        <f t="shared" si="133"/>
        <v>1</v>
      </c>
      <c r="CF44" t="e">
        <f t="shared" si="134"/>
        <v>#DIV/0!</v>
      </c>
      <c r="CG44" t="e">
        <f t="shared" si="135"/>
        <v>#DIV/0!</v>
      </c>
      <c r="CH44" s="84" t="b">
        <f t="shared" si="92"/>
        <v>1</v>
      </c>
      <c r="CI44">
        <f t="shared" si="93"/>
        <v>1.1020000000000001</v>
      </c>
      <c r="CJ44" t="b">
        <f t="shared" si="136"/>
        <v>1</v>
      </c>
      <c r="CK44" t="b">
        <f t="shared" si="94"/>
        <v>1</v>
      </c>
      <c r="CL44" s="84" t="b">
        <f t="shared" si="137"/>
        <v>1</v>
      </c>
      <c r="CM44">
        <f t="shared" si="95"/>
        <v>3.0459999999999998</v>
      </c>
      <c r="CN44" t="b">
        <f t="shared" si="138"/>
        <v>1</v>
      </c>
      <c r="CO44" s="84">
        <f t="shared" si="96"/>
        <v>7.61372520466716E-2</v>
      </c>
      <c r="CP44" t="b">
        <f t="shared" si="97"/>
        <v>1</v>
      </c>
      <c r="CQ44" s="96" t="b">
        <f t="shared" si="98"/>
        <v>1</v>
      </c>
      <c r="CR44" t="e">
        <f t="shared" si="99"/>
        <v>#VALUE!</v>
      </c>
      <c r="CS44" t="e">
        <f t="shared" si="100"/>
        <v>#VALUE!</v>
      </c>
      <c r="CT44" t="b">
        <f t="shared" si="101"/>
        <v>1</v>
      </c>
      <c r="CU44" t="b">
        <f t="shared" si="102"/>
        <v>1</v>
      </c>
      <c r="CV44" s="84" t="b">
        <f t="shared" si="103"/>
        <v>1</v>
      </c>
      <c r="CW44" t="e">
        <f t="shared" si="104"/>
        <v>#VALUE!</v>
      </c>
      <c r="CX44" t="e">
        <f t="shared" si="105"/>
        <v>#VALUE!</v>
      </c>
      <c r="CY44" t="b">
        <f t="shared" si="106"/>
        <v>1</v>
      </c>
      <c r="CZ44" t="b">
        <f t="shared" si="107"/>
        <v>1</v>
      </c>
      <c r="DA44" s="84">
        <f t="shared" si="108"/>
        <v>0</v>
      </c>
      <c r="DB44" t="e">
        <f t="shared" si="109"/>
        <v>#N/A</v>
      </c>
    </row>
    <row r="45" spans="1:106">
      <c r="A45" s="9">
        <v>823</v>
      </c>
      <c r="B45" s="3">
        <v>2</v>
      </c>
      <c r="C45" s="3" t="s">
        <v>2321</v>
      </c>
      <c r="D45" s="3" t="str">
        <f t="shared" si="110"/>
        <v>BE_1_16-1_dk_0045</v>
      </c>
      <c r="E45" s="3" t="str">
        <f t="shared" si="111"/>
        <v>0045</v>
      </c>
      <c r="F45" s="3">
        <v>116330.68799999999</v>
      </c>
      <c r="G45" s="15">
        <v>425958.25</v>
      </c>
      <c r="H45" s="35" t="str">
        <f t="shared" si="112"/>
        <v>ja</v>
      </c>
      <c r="I45" s="42" t="s">
        <v>2402</v>
      </c>
      <c r="J45" s="20" t="s">
        <v>2284</v>
      </c>
      <c r="K45" s="21">
        <v>10000</v>
      </c>
      <c r="L45" s="28">
        <f t="shared" si="113"/>
        <v>1</v>
      </c>
      <c r="M45" s="28">
        <f t="shared" si="114"/>
        <v>1</v>
      </c>
      <c r="N45" s="56">
        <f t="shared" si="115"/>
        <v>10000</v>
      </c>
      <c r="O45" s="33">
        <f t="shared" si="116"/>
        <v>114.0695454010454</v>
      </c>
      <c r="P45" s="37">
        <f t="shared" si="117"/>
        <v>113.8970180469957</v>
      </c>
      <c r="Q45" s="9" t="s">
        <v>12</v>
      </c>
      <c r="R45" s="55" t="s">
        <v>12</v>
      </c>
      <c r="S45" s="55">
        <v>3.0649999999999999</v>
      </c>
      <c r="T45" s="55">
        <v>3.254</v>
      </c>
      <c r="U45" s="55">
        <v>3.4380000000000002</v>
      </c>
      <c r="V45" s="3">
        <v>3.5960000000000001</v>
      </c>
      <c r="W45" s="3">
        <v>3.7719999999999998</v>
      </c>
      <c r="X45" s="3" t="s">
        <v>12</v>
      </c>
      <c r="Y45" s="3">
        <v>4.101</v>
      </c>
      <c r="Z45" s="15" t="s">
        <v>12</v>
      </c>
      <c r="AA45" s="10">
        <f t="shared" si="118"/>
        <v>3.7719999999999998</v>
      </c>
      <c r="AB45" s="9">
        <f t="shared" si="119"/>
        <v>0.33399999999999963</v>
      </c>
      <c r="AC45" s="10">
        <f t="shared" si="120"/>
        <v>0.32900000000000018</v>
      </c>
      <c r="AD45" s="9" t="s">
        <v>12</v>
      </c>
      <c r="AE45" s="55" t="s">
        <v>12</v>
      </c>
      <c r="AF45" s="55">
        <v>0.98</v>
      </c>
      <c r="AG45" s="55">
        <v>1.085</v>
      </c>
      <c r="AH45" s="55">
        <v>1.21</v>
      </c>
      <c r="AI45" s="3">
        <v>1.3340000000000001</v>
      </c>
      <c r="AJ45" s="3">
        <v>1.4710000000000001</v>
      </c>
      <c r="AK45" s="3" t="s">
        <v>12</v>
      </c>
      <c r="AL45" s="3">
        <v>1.744</v>
      </c>
      <c r="AM45" s="15" t="s">
        <v>12</v>
      </c>
      <c r="AN45" s="10">
        <f t="shared" si="121"/>
        <v>1.4710000000000001</v>
      </c>
      <c r="AO45" s="9">
        <f t="shared" si="122"/>
        <v>0.26100000000000012</v>
      </c>
      <c r="AP45" s="10">
        <f t="shared" si="123"/>
        <v>0.27299999999999991</v>
      </c>
      <c r="AQ45" s="9" t="s">
        <v>12</v>
      </c>
      <c r="AR45" s="55" t="s">
        <v>12</v>
      </c>
      <c r="AS45" s="55">
        <v>2.6120000000000001</v>
      </c>
      <c r="AT45" s="55">
        <v>2.7309999999999999</v>
      </c>
      <c r="AU45" s="55">
        <v>2.8519999999999999</v>
      </c>
      <c r="AV45" s="3">
        <v>2.9569999999999999</v>
      </c>
      <c r="AW45" s="3">
        <v>3.0720000000000001</v>
      </c>
      <c r="AX45" s="3" t="s">
        <v>12</v>
      </c>
      <c r="AY45" s="3">
        <v>3.2970000000000002</v>
      </c>
      <c r="AZ45" s="15" t="s">
        <v>12</v>
      </c>
      <c r="BA45" s="10">
        <f t="shared" si="124"/>
        <v>3.0720000000000001</v>
      </c>
      <c r="BB45" s="9">
        <f t="shared" si="125"/>
        <v>0.2200000000000002</v>
      </c>
      <c r="BC45" s="10">
        <f t="shared" si="126"/>
        <v>0.22500000000000009</v>
      </c>
      <c r="BD45" s="9" t="s">
        <v>2403</v>
      </c>
      <c r="BE45" s="3" t="s">
        <v>12</v>
      </c>
      <c r="BF45" s="15" t="s">
        <v>12</v>
      </c>
      <c r="BG45" s="15" t="str">
        <f t="shared" si="127"/>
        <v>-</v>
      </c>
      <c r="BH45" s="9" t="e">
        <f t="shared" si="128"/>
        <v>#VALUE!</v>
      </c>
      <c r="BI45" s="10" t="e">
        <f t="shared" si="129"/>
        <v>#VALUE!</v>
      </c>
      <c r="BJ45" s="9" t="s">
        <v>2403</v>
      </c>
      <c r="BK45" s="3" t="s">
        <v>12</v>
      </c>
      <c r="BL45" s="15" t="s">
        <v>12</v>
      </c>
      <c r="BM45" s="15" t="str">
        <f t="shared" si="130"/>
        <v>-</v>
      </c>
      <c r="BN45" s="9" t="e">
        <f t="shared" si="131"/>
        <v>#VALUE!</v>
      </c>
      <c r="BO45" s="10" t="e">
        <f t="shared" si="132"/>
        <v>#VALUE!</v>
      </c>
      <c r="BP45">
        <f t="shared" si="81"/>
        <v>0</v>
      </c>
      <c r="BQ45" s="93" t="e">
        <f t="shared" si="82"/>
        <v>#VALUE!</v>
      </c>
      <c r="BR45" s="93" t="e">
        <f t="shared" si="83"/>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84"/>
        <v>#N/A</v>
      </c>
      <c r="BX45" s="93" t="e">
        <f t="shared" si="85"/>
        <v>#N/A</v>
      </c>
      <c r="BY45" s="94">
        <f t="shared" si="86"/>
        <v>999</v>
      </c>
      <c r="BZ45" s="94">
        <f t="shared" si="87"/>
        <v>999</v>
      </c>
      <c r="CA45" s="94" t="e">
        <f t="shared" si="88"/>
        <v>#N/A</v>
      </c>
      <c r="CB45" t="e">
        <f t="shared" si="89"/>
        <v>#N/A</v>
      </c>
      <c r="CC45" s="58" t="e">
        <f t="shared" si="90"/>
        <v>#N/A</v>
      </c>
      <c r="CD45" s="95" t="e">
        <f t="shared" si="91"/>
        <v>#N/A</v>
      </c>
      <c r="CE45" s="96" t="b">
        <f t="shared" si="133"/>
        <v>1</v>
      </c>
      <c r="CF45" t="e">
        <f t="shared" si="134"/>
        <v>#DIV/0!</v>
      </c>
      <c r="CG45" t="e">
        <f t="shared" si="135"/>
        <v>#DIV/0!</v>
      </c>
      <c r="CH45" s="84" t="b">
        <f t="shared" si="92"/>
        <v>1</v>
      </c>
      <c r="CI45">
        <f t="shared" si="93"/>
        <v>1.4710000000000001</v>
      </c>
      <c r="CJ45" t="b">
        <f t="shared" si="136"/>
        <v>1</v>
      </c>
      <c r="CK45" t="b">
        <f t="shared" si="94"/>
        <v>0</v>
      </c>
      <c r="CL45" s="84" t="b">
        <f t="shared" si="137"/>
        <v>1</v>
      </c>
      <c r="CM45">
        <f t="shared" si="95"/>
        <v>3.0720000000000001</v>
      </c>
      <c r="CN45" t="b">
        <f t="shared" si="138"/>
        <v>1</v>
      </c>
      <c r="CO45" s="84">
        <f t="shared" si="96"/>
        <v>9.9918441555099269E-2</v>
      </c>
      <c r="CP45" t="b">
        <f t="shared" si="97"/>
        <v>1</v>
      </c>
      <c r="CQ45" s="96" t="b">
        <f t="shared" si="98"/>
        <v>1</v>
      </c>
      <c r="CR45" t="e">
        <f t="shared" si="99"/>
        <v>#VALUE!</v>
      </c>
      <c r="CS45" t="e">
        <f t="shared" si="100"/>
        <v>#VALUE!</v>
      </c>
      <c r="CT45" t="b">
        <f t="shared" si="101"/>
        <v>1</v>
      </c>
      <c r="CU45" t="b">
        <f t="shared" si="102"/>
        <v>1</v>
      </c>
      <c r="CV45" s="84" t="b">
        <f t="shared" si="103"/>
        <v>1</v>
      </c>
      <c r="CW45" t="e">
        <f t="shared" si="104"/>
        <v>#VALUE!</v>
      </c>
      <c r="CX45" t="e">
        <f t="shared" si="105"/>
        <v>#VALUE!</v>
      </c>
      <c r="CY45" t="b">
        <f t="shared" si="106"/>
        <v>0</v>
      </c>
      <c r="CZ45" t="b">
        <f t="shared" si="107"/>
        <v>1</v>
      </c>
      <c r="DA45" s="84">
        <f t="shared" si="108"/>
        <v>0</v>
      </c>
      <c r="DB45" t="e">
        <f t="shared" si="109"/>
        <v>#N/A</v>
      </c>
    </row>
    <row r="46" spans="1:106">
      <c r="A46" s="9">
        <v>824</v>
      </c>
      <c r="B46" s="3">
        <v>2</v>
      </c>
      <c r="C46" s="3" t="s">
        <v>2322</v>
      </c>
      <c r="D46" s="3" t="str">
        <f t="shared" si="110"/>
        <v>BE_1_16-1_dk_0046</v>
      </c>
      <c r="E46" s="3" t="str">
        <f t="shared" si="111"/>
        <v>0046</v>
      </c>
      <c r="F46" s="3">
        <v>116216.81200000001</v>
      </c>
      <c r="G46" s="15">
        <v>425960.43800000002</v>
      </c>
      <c r="H46" s="35" t="str">
        <f t="shared" si="112"/>
        <v>ja</v>
      </c>
      <c r="I46" s="42" t="s">
        <v>2402</v>
      </c>
      <c r="J46" s="20" t="s">
        <v>2284</v>
      </c>
      <c r="K46" s="21">
        <v>10000</v>
      </c>
      <c r="L46" s="28">
        <f t="shared" si="113"/>
        <v>1</v>
      </c>
      <c r="M46" s="28">
        <f t="shared" si="114"/>
        <v>1</v>
      </c>
      <c r="N46" s="56">
        <f t="shared" si="115"/>
        <v>10000</v>
      </c>
      <c r="O46" s="33">
        <f t="shared" si="116"/>
        <v>113.8970180469957</v>
      </c>
      <c r="P46" s="37">
        <f t="shared" si="117"/>
        <v>79.511707263795898</v>
      </c>
      <c r="Q46" s="9" t="s">
        <v>12</v>
      </c>
      <c r="R46" s="55" t="s">
        <v>12</v>
      </c>
      <c r="S46" s="55">
        <v>3.0609999999999999</v>
      </c>
      <c r="T46" s="55">
        <v>3.25</v>
      </c>
      <c r="U46" s="55">
        <v>3.4340000000000002</v>
      </c>
      <c r="V46" s="3">
        <v>3.5920000000000001</v>
      </c>
      <c r="W46" s="3">
        <v>3.7669999999999999</v>
      </c>
      <c r="X46" s="3" t="s">
        <v>12</v>
      </c>
      <c r="Y46" s="3">
        <v>4.0979999999999999</v>
      </c>
      <c r="Z46" s="15" t="s">
        <v>12</v>
      </c>
      <c r="AA46" s="10">
        <f t="shared" si="118"/>
        <v>3.7669999999999999</v>
      </c>
      <c r="AB46" s="9">
        <f t="shared" si="119"/>
        <v>0.33299999999999974</v>
      </c>
      <c r="AC46" s="10">
        <f t="shared" si="120"/>
        <v>0.33099999999999996</v>
      </c>
      <c r="AD46" s="9" t="s">
        <v>12</v>
      </c>
      <c r="AE46" s="55" t="s">
        <v>12</v>
      </c>
      <c r="AF46" s="55">
        <v>0.26500000000000001</v>
      </c>
      <c r="AG46" s="55">
        <v>0.40300000000000002</v>
      </c>
      <c r="AH46" s="55">
        <v>0.55000000000000004</v>
      </c>
      <c r="AI46" s="3">
        <v>0.69499999999999995</v>
      </c>
      <c r="AJ46" s="3">
        <v>0.85599999999999998</v>
      </c>
      <c r="AK46" s="3" t="s">
        <v>12</v>
      </c>
      <c r="AL46" s="3">
        <v>1.18</v>
      </c>
      <c r="AM46" s="15" t="s">
        <v>12</v>
      </c>
      <c r="AN46" s="10">
        <f t="shared" si="121"/>
        <v>0.85599999999999998</v>
      </c>
      <c r="AO46" s="9">
        <f t="shared" si="122"/>
        <v>0.30599999999999994</v>
      </c>
      <c r="AP46" s="10">
        <f t="shared" si="123"/>
        <v>0.32399999999999995</v>
      </c>
      <c r="AQ46" s="9" t="s">
        <v>12</v>
      </c>
      <c r="AR46" s="55" t="s">
        <v>12</v>
      </c>
      <c r="AS46" s="55">
        <v>1.3069999999999999</v>
      </c>
      <c r="AT46" s="55">
        <v>1.7769999999999999</v>
      </c>
      <c r="AU46" s="55">
        <v>2.081</v>
      </c>
      <c r="AV46" s="3">
        <v>2.3250000000000002</v>
      </c>
      <c r="AW46" s="3">
        <v>2.5489999999999999</v>
      </c>
      <c r="AX46" s="3" t="s">
        <v>12</v>
      </c>
      <c r="AY46" s="3">
        <v>2.9350000000000001</v>
      </c>
      <c r="AZ46" s="15" t="s">
        <v>12</v>
      </c>
      <c r="BA46" s="10">
        <f t="shared" si="124"/>
        <v>2.5489999999999999</v>
      </c>
      <c r="BB46" s="9">
        <f t="shared" si="125"/>
        <v>0.46799999999999997</v>
      </c>
      <c r="BC46" s="10">
        <f t="shared" si="126"/>
        <v>0.38600000000000012</v>
      </c>
      <c r="BD46" s="9" t="s">
        <v>2403</v>
      </c>
      <c r="BE46" s="3" t="s">
        <v>12</v>
      </c>
      <c r="BF46" s="15" t="s">
        <v>12</v>
      </c>
      <c r="BG46" s="15" t="str">
        <f t="shared" si="127"/>
        <v>-</v>
      </c>
      <c r="BH46" s="9" t="e">
        <f t="shared" si="128"/>
        <v>#VALUE!</v>
      </c>
      <c r="BI46" s="10" t="e">
        <f t="shared" si="129"/>
        <v>#VALUE!</v>
      </c>
      <c r="BJ46" s="9" t="s">
        <v>2403</v>
      </c>
      <c r="BK46" s="3" t="s">
        <v>12</v>
      </c>
      <c r="BL46" s="15" t="s">
        <v>12</v>
      </c>
      <c r="BM46" s="15" t="str">
        <f t="shared" si="130"/>
        <v>-</v>
      </c>
      <c r="BN46" s="9" t="e">
        <f t="shared" si="131"/>
        <v>#VALUE!</v>
      </c>
      <c r="BO46" s="10" t="e">
        <f t="shared" si="132"/>
        <v>#VALUE!</v>
      </c>
      <c r="BP46">
        <f t="shared" si="81"/>
        <v>0</v>
      </c>
      <c r="BQ46" s="93" t="e">
        <f t="shared" si="82"/>
        <v>#VALUE!</v>
      </c>
      <c r="BR46" s="93" t="e">
        <f t="shared" si="83"/>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84"/>
        <v>#N/A</v>
      </c>
      <c r="BX46" s="93" t="e">
        <f t="shared" si="85"/>
        <v>#N/A</v>
      </c>
      <c r="BY46" s="94">
        <f t="shared" si="86"/>
        <v>999</v>
      </c>
      <c r="BZ46" s="94">
        <f t="shared" si="87"/>
        <v>999</v>
      </c>
      <c r="CA46" s="94" t="e">
        <f t="shared" si="88"/>
        <v>#N/A</v>
      </c>
      <c r="CB46" t="e">
        <f t="shared" si="89"/>
        <v>#N/A</v>
      </c>
      <c r="CC46" s="58" t="e">
        <f t="shared" si="90"/>
        <v>#N/A</v>
      </c>
      <c r="CD46" s="95" t="e">
        <f t="shared" si="91"/>
        <v>#N/A</v>
      </c>
      <c r="CE46" s="96" t="b">
        <f t="shared" si="133"/>
        <v>1</v>
      </c>
      <c r="CF46" t="e">
        <f t="shared" si="134"/>
        <v>#DIV/0!</v>
      </c>
      <c r="CG46" t="e">
        <f t="shared" si="135"/>
        <v>#DIV/0!</v>
      </c>
      <c r="CH46" s="84" t="b">
        <f t="shared" si="92"/>
        <v>1</v>
      </c>
      <c r="CI46">
        <f t="shared" si="93"/>
        <v>0.85599999999999998</v>
      </c>
      <c r="CJ46" t="b">
        <f t="shared" si="136"/>
        <v>1</v>
      </c>
      <c r="CK46" t="b">
        <f t="shared" si="94"/>
        <v>1</v>
      </c>
      <c r="CL46" s="84" t="b">
        <f t="shared" si="137"/>
        <v>1</v>
      </c>
      <c r="CM46">
        <f t="shared" si="95"/>
        <v>2.5489999999999999</v>
      </c>
      <c r="CN46" t="b">
        <f t="shared" si="138"/>
        <v>1</v>
      </c>
      <c r="CO46" s="84">
        <f t="shared" si="96"/>
        <v>8.4451913729497188E-2</v>
      </c>
      <c r="CP46" t="b">
        <f t="shared" si="97"/>
        <v>1</v>
      </c>
      <c r="CQ46" s="96" t="b">
        <f t="shared" si="98"/>
        <v>1</v>
      </c>
      <c r="CR46" t="e">
        <f t="shared" si="99"/>
        <v>#VALUE!</v>
      </c>
      <c r="CS46" t="e">
        <f t="shared" si="100"/>
        <v>#VALUE!</v>
      </c>
      <c r="CT46" t="b">
        <f t="shared" si="101"/>
        <v>0</v>
      </c>
      <c r="CU46" t="b">
        <f t="shared" si="102"/>
        <v>1</v>
      </c>
      <c r="CV46" s="84" t="b">
        <f t="shared" si="103"/>
        <v>1</v>
      </c>
      <c r="CW46" t="e">
        <f t="shared" si="104"/>
        <v>#VALUE!</v>
      </c>
      <c r="CX46" t="e">
        <f t="shared" si="105"/>
        <v>#VALUE!</v>
      </c>
      <c r="CY46" t="b">
        <f t="shared" si="106"/>
        <v>1</v>
      </c>
      <c r="CZ46" t="b">
        <f t="shared" si="107"/>
        <v>1</v>
      </c>
      <c r="DA46" s="84">
        <f t="shared" si="108"/>
        <v>0</v>
      </c>
      <c r="DB46" t="e">
        <f t="shared" si="109"/>
        <v>#N/A</v>
      </c>
    </row>
    <row r="47" spans="1:106">
      <c r="A47" s="9">
        <v>825</v>
      </c>
      <c r="B47" s="3">
        <v>2</v>
      </c>
      <c r="C47" s="3" t="s">
        <v>2323</v>
      </c>
      <c r="D47" s="3" t="str">
        <f t="shared" si="110"/>
        <v>BE_1_16-1_dk_0047</v>
      </c>
      <c r="E47" s="3" t="str">
        <f t="shared" si="111"/>
        <v>0047</v>
      </c>
      <c r="F47" s="3">
        <v>116140.57799999999</v>
      </c>
      <c r="G47" s="15">
        <v>425937.84399999998</v>
      </c>
      <c r="H47" s="35" t="str">
        <f t="shared" si="112"/>
        <v>ja</v>
      </c>
      <c r="I47" s="42" t="s">
        <v>2402</v>
      </c>
      <c r="J47" s="20" t="s">
        <v>2284</v>
      </c>
      <c r="K47" s="21">
        <v>10000</v>
      </c>
      <c r="L47" s="28">
        <f t="shared" si="113"/>
        <v>1</v>
      </c>
      <c r="M47" s="28">
        <f t="shared" si="114"/>
        <v>1</v>
      </c>
      <c r="N47" s="56">
        <f t="shared" si="115"/>
        <v>10000</v>
      </c>
      <c r="O47" s="33">
        <f t="shared" si="116"/>
        <v>79.511707263795898</v>
      </c>
      <c r="P47" s="37">
        <f t="shared" si="117"/>
        <v>112.69427804905415</v>
      </c>
      <c r="Q47" s="9" t="s">
        <v>12</v>
      </c>
      <c r="R47" s="55" t="s">
        <v>12</v>
      </c>
      <c r="S47" s="55">
        <v>3.052</v>
      </c>
      <c r="T47" s="55">
        <v>3.2389999999999999</v>
      </c>
      <c r="U47" s="55">
        <v>3.423</v>
      </c>
      <c r="V47" s="3">
        <v>3.581</v>
      </c>
      <c r="W47" s="3">
        <v>3.7559999999999998</v>
      </c>
      <c r="X47" s="3" t="s">
        <v>12</v>
      </c>
      <c r="Y47" s="3">
        <v>4.0890000000000004</v>
      </c>
      <c r="Z47" s="15" t="s">
        <v>12</v>
      </c>
      <c r="AA47" s="10">
        <f t="shared" si="118"/>
        <v>3.7559999999999998</v>
      </c>
      <c r="AB47" s="9">
        <f t="shared" si="119"/>
        <v>0.33299999999999974</v>
      </c>
      <c r="AC47" s="10">
        <f t="shared" si="120"/>
        <v>0.33300000000000063</v>
      </c>
      <c r="AD47" s="9" t="s">
        <v>12</v>
      </c>
      <c r="AE47" s="55" t="s">
        <v>12</v>
      </c>
      <c r="AF47" s="55">
        <v>0.64</v>
      </c>
      <c r="AG47" s="55">
        <v>0.73</v>
      </c>
      <c r="AH47" s="55">
        <v>0.83299999999999996</v>
      </c>
      <c r="AI47" s="3">
        <v>0.93300000000000005</v>
      </c>
      <c r="AJ47" s="3">
        <v>1.05</v>
      </c>
      <c r="AK47" s="3" t="s">
        <v>12</v>
      </c>
      <c r="AL47" s="3">
        <v>1.298</v>
      </c>
      <c r="AM47" s="15" t="s">
        <v>12</v>
      </c>
      <c r="AN47" s="10">
        <f t="shared" si="121"/>
        <v>1.05</v>
      </c>
      <c r="AO47" s="9">
        <f t="shared" si="122"/>
        <v>0.21700000000000008</v>
      </c>
      <c r="AP47" s="10">
        <f t="shared" si="123"/>
        <v>0.248</v>
      </c>
      <c r="AQ47" s="9" t="s">
        <v>12</v>
      </c>
      <c r="AR47" s="55" t="s">
        <v>12</v>
      </c>
      <c r="AS47" s="55">
        <v>2.4550000000000001</v>
      </c>
      <c r="AT47" s="55">
        <v>2.5830000000000002</v>
      </c>
      <c r="AU47" s="55">
        <v>2.702</v>
      </c>
      <c r="AV47" s="3">
        <v>2.8069999999999999</v>
      </c>
      <c r="AW47" s="3">
        <v>2.9249999999999998</v>
      </c>
      <c r="AX47" s="3" t="s">
        <v>12</v>
      </c>
      <c r="AY47" s="3">
        <v>3.1629999999999998</v>
      </c>
      <c r="AZ47" s="15" t="s">
        <v>12</v>
      </c>
      <c r="BA47" s="10">
        <f t="shared" si="124"/>
        <v>2.9249999999999998</v>
      </c>
      <c r="BB47" s="9">
        <f t="shared" si="125"/>
        <v>0.22299999999999986</v>
      </c>
      <c r="BC47" s="10">
        <f t="shared" si="126"/>
        <v>0.23799999999999999</v>
      </c>
      <c r="BD47" s="9" t="s">
        <v>2403</v>
      </c>
      <c r="BE47" s="3" t="s">
        <v>12</v>
      </c>
      <c r="BF47" s="15" t="s">
        <v>12</v>
      </c>
      <c r="BG47" s="15" t="str">
        <f t="shared" si="127"/>
        <v>-</v>
      </c>
      <c r="BH47" s="9" t="e">
        <f t="shared" si="128"/>
        <v>#VALUE!</v>
      </c>
      <c r="BI47" s="10" t="e">
        <f t="shared" si="129"/>
        <v>#VALUE!</v>
      </c>
      <c r="BJ47" s="9" t="s">
        <v>2403</v>
      </c>
      <c r="BK47" s="3" t="s">
        <v>12</v>
      </c>
      <c r="BL47" s="15" t="s">
        <v>12</v>
      </c>
      <c r="BM47" s="15" t="str">
        <f t="shared" si="130"/>
        <v>-</v>
      </c>
      <c r="BN47" s="9" t="e">
        <f t="shared" si="131"/>
        <v>#VALUE!</v>
      </c>
      <c r="BO47" s="10" t="e">
        <f t="shared" si="132"/>
        <v>#VALUE!</v>
      </c>
      <c r="BP47">
        <f t="shared" si="81"/>
        <v>0</v>
      </c>
      <c r="BQ47" s="93" t="e">
        <f t="shared" si="82"/>
        <v>#VALUE!</v>
      </c>
      <c r="BR47" s="93" t="e">
        <f t="shared" si="83"/>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84"/>
        <v>#N/A</v>
      </c>
      <c r="BX47" s="93" t="e">
        <f t="shared" si="85"/>
        <v>#N/A</v>
      </c>
      <c r="BY47" s="94">
        <f t="shared" si="86"/>
        <v>999</v>
      </c>
      <c r="BZ47" s="94">
        <f t="shared" si="87"/>
        <v>999</v>
      </c>
      <c r="CA47" s="94" t="e">
        <f t="shared" si="88"/>
        <v>#N/A</v>
      </c>
      <c r="CB47" t="e">
        <f t="shared" si="89"/>
        <v>#N/A</v>
      </c>
      <c r="CC47" s="58" t="e">
        <f t="shared" si="90"/>
        <v>#N/A</v>
      </c>
      <c r="CD47" s="95" t="e">
        <f t="shared" si="91"/>
        <v>#N/A</v>
      </c>
      <c r="CE47" s="96" t="b">
        <f t="shared" si="133"/>
        <v>1</v>
      </c>
      <c r="CF47" t="e">
        <f t="shared" si="134"/>
        <v>#DIV/0!</v>
      </c>
      <c r="CG47" t="e">
        <f t="shared" si="135"/>
        <v>#DIV/0!</v>
      </c>
      <c r="CH47" s="84" t="b">
        <f t="shared" si="92"/>
        <v>1</v>
      </c>
      <c r="CI47">
        <f t="shared" si="93"/>
        <v>1.05</v>
      </c>
      <c r="CJ47" t="b">
        <f t="shared" si="136"/>
        <v>1</v>
      </c>
      <c r="CK47" t="b">
        <f t="shared" si="94"/>
        <v>1</v>
      </c>
      <c r="CL47" s="84" t="b">
        <f t="shared" si="137"/>
        <v>1</v>
      </c>
      <c r="CM47">
        <f t="shared" si="95"/>
        <v>2.9249999999999998</v>
      </c>
      <c r="CN47" t="b">
        <f t="shared" si="138"/>
        <v>1</v>
      </c>
      <c r="CO47" s="84">
        <f t="shared" si="96"/>
        <v>7.8670690110532335E-2</v>
      </c>
      <c r="CP47" t="b">
        <f t="shared" si="97"/>
        <v>1</v>
      </c>
      <c r="CQ47" s="96" t="b">
        <f t="shared" si="98"/>
        <v>1</v>
      </c>
      <c r="CR47" t="e">
        <f t="shared" si="99"/>
        <v>#VALUE!</v>
      </c>
      <c r="CS47" t="e">
        <f t="shared" si="100"/>
        <v>#VALUE!</v>
      </c>
      <c r="CT47" t="b">
        <f t="shared" si="101"/>
        <v>1</v>
      </c>
      <c r="CU47" t="b">
        <f t="shared" si="102"/>
        <v>1</v>
      </c>
      <c r="CV47" s="84" t="b">
        <f t="shared" si="103"/>
        <v>1</v>
      </c>
      <c r="CW47" t="e">
        <f t="shared" si="104"/>
        <v>#VALUE!</v>
      </c>
      <c r="CX47" t="e">
        <f t="shared" si="105"/>
        <v>#VALUE!</v>
      </c>
      <c r="CY47" t="b">
        <f t="shared" si="106"/>
        <v>1</v>
      </c>
      <c r="CZ47" t="b">
        <f t="shared" si="107"/>
        <v>1</v>
      </c>
      <c r="DA47" s="84">
        <f t="shared" si="108"/>
        <v>0</v>
      </c>
      <c r="DB47" t="e">
        <f t="shared" si="109"/>
        <v>#N/A</v>
      </c>
    </row>
    <row r="48" spans="1:106">
      <c r="A48" s="9">
        <v>826</v>
      </c>
      <c r="B48" s="3">
        <v>2</v>
      </c>
      <c r="C48" s="3" t="s">
        <v>2324</v>
      </c>
      <c r="D48" s="3" t="str">
        <f t="shared" si="110"/>
        <v>BE_1_16-1_dk_0048</v>
      </c>
      <c r="E48" s="3" t="str">
        <f t="shared" si="111"/>
        <v>0048</v>
      </c>
      <c r="F48" s="3">
        <v>116027.92200000001</v>
      </c>
      <c r="G48" s="15">
        <v>425940.78100000002</v>
      </c>
      <c r="H48" s="35" t="str">
        <f t="shared" si="112"/>
        <v>ja</v>
      </c>
      <c r="I48" s="42" t="s">
        <v>2402</v>
      </c>
      <c r="J48" s="20" t="s">
        <v>2284</v>
      </c>
      <c r="K48" s="21">
        <v>10000</v>
      </c>
      <c r="L48" s="28">
        <f t="shared" si="113"/>
        <v>1</v>
      </c>
      <c r="M48" s="28">
        <f t="shared" si="114"/>
        <v>1</v>
      </c>
      <c r="N48" s="56">
        <f t="shared" si="115"/>
        <v>10000</v>
      </c>
      <c r="O48" s="33">
        <f t="shared" si="116"/>
        <v>112.69427804905415</v>
      </c>
      <c r="P48" s="37">
        <f t="shared" si="117"/>
        <v>75.240081884602162</v>
      </c>
      <c r="Q48" s="9" t="s">
        <v>12</v>
      </c>
      <c r="R48" s="55" t="s">
        <v>12</v>
      </c>
      <c r="S48" s="55">
        <v>3.0270000000000001</v>
      </c>
      <c r="T48" s="55">
        <v>3.2130000000000001</v>
      </c>
      <c r="U48" s="55">
        <v>3.395</v>
      </c>
      <c r="V48" s="3">
        <v>3.5539999999999998</v>
      </c>
      <c r="W48" s="3">
        <v>3.73</v>
      </c>
      <c r="X48" s="3" t="s">
        <v>12</v>
      </c>
      <c r="Y48" s="3">
        <v>4.0670000000000002</v>
      </c>
      <c r="Z48" s="15" t="s">
        <v>12</v>
      </c>
      <c r="AA48" s="10">
        <f t="shared" si="118"/>
        <v>3.73</v>
      </c>
      <c r="AB48" s="9">
        <f t="shared" si="119"/>
        <v>0.33499999999999996</v>
      </c>
      <c r="AC48" s="10">
        <f t="shared" si="120"/>
        <v>0.33700000000000019</v>
      </c>
      <c r="AD48" s="9" t="s">
        <v>12</v>
      </c>
      <c r="AE48" s="55" t="s">
        <v>12</v>
      </c>
      <c r="AF48" s="55">
        <v>0.71099999999999997</v>
      </c>
      <c r="AG48" s="55">
        <v>0.80500000000000005</v>
      </c>
      <c r="AH48" s="55">
        <v>0.91100000000000003</v>
      </c>
      <c r="AI48" s="3">
        <v>1.0189999999999999</v>
      </c>
      <c r="AJ48" s="3">
        <v>1.1419999999999999</v>
      </c>
      <c r="AK48" s="3" t="s">
        <v>12</v>
      </c>
      <c r="AL48" s="3">
        <v>1.39</v>
      </c>
      <c r="AM48" s="15" t="s">
        <v>12</v>
      </c>
      <c r="AN48" s="10">
        <f t="shared" si="121"/>
        <v>1.1419999999999999</v>
      </c>
      <c r="AO48" s="9">
        <f t="shared" si="122"/>
        <v>0.23099999999999987</v>
      </c>
      <c r="AP48" s="10">
        <f t="shared" si="123"/>
        <v>0.248</v>
      </c>
      <c r="AQ48" s="9" t="s">
        <v>12</v>
      </c>
      <c r="AR48" s="55" t="s">
        <v>12</v>
      </c>
      <c r="AS48" s="55">
        <v>2.5649999999999999</v>
      </c>
      <c r="AT48" s="55">
        <v>2.7309999999999999</v>
      </c>
      <c r="AU48" s="55">
        <v>2.8780000000000001</v>
      </c>
      <c r="AV48" s="3">
        <v>2.9849999999999999</v>
      </c>
      <c r="AW48" s="3">
        <v>3.1</v>
      </c>
      <c r="AX48" s="3" t="s">
        <v>12</v>
      </c>
      <c r="AY48" s="3">
        <v>3.32</v>
      </c>
      <c r="AZ48" s="15" t="s">
        <v>12</v>
      </c>
      <c r="BA48" s="10">
        <f t="shared" si="124"/>
        <v>3.1</v>
      </c>
      <c r="BB48" s="9">
        <f t="shared" si="125"/>
        <v>0.22199999999999998</v>
      </c>
      <c r="BC48" s="10">
        <f t="shared" si="126"/>
        <v>0.21999999999999975</v>
      </c>
      <c r="BD48" s="9" t="s">
        <v>2403</v>
      </c>
      <c r="BE48" s="3" t="s">
        <v>12</v>
      </c>
      <c r="BF48" s="15" t="s">
        <v>12</v>
      </c>
      <c r="BG48" s="15" t="str">
        <f t="shared" si="127"/>
        <v>-</v>
      </c>
      <c r="BH48" s="9" t="e">
        <f t="shared" si="128"/>
        <v>#VALUE!</v>
      </c>
      <c r="BI48" s="10" t="e">
        <f t="shared" si="129"/>
        <v>#VALUE!</v>
      </c>
      <c r="BJ48" s="9" t="s">
        <v>2403</v>
      </c>
      <c r="BK48" s="3" t="s">
        <v>12</v>
      </c>
      <c r="BL48" s="15" t="s">
        <v>12</v>
      </c>
      <c r="BM48" s="15" t="str">
        <f t="shared" si="130"/>
        <v>-</v>
      </c>
      <c r="BN48" s="9" t="e">
        <f t="shared" si="131"/>
        <v>#VALUE!</v>
      </c>
      <c r="BO48" s="10" t="e">
        <f t="shared" si="132"/>
        <v>#VALUE!</v>
      </c>
      <c r="BP48">
        <f t="shared" si="81"/>
        <v>0</v>
      </c>
      <c r="BQ48" s="93" t="e">
        <f t="shared" si="82"/>
        <v>#VALUE!</v>
      </c>
      <c r="BR48" s="93" t="e">
        <f t="shared" si="83"/>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84"/>
        <v>#N/A</v>
      </c>
      <c r="BX48" s="93" t="e">
        <f t="shared" si="85"/>
        <v>#N/A</v>
      </c>
      <c r="BY48" s="94">
        <f t="shared" si="86"/>
        <v>999</v>
      </c>
      <c r="BZ48" s="94">
        <f t="shared" si="87"/>
        <v>999</v>
      </c>
      <c r="CA48" s="94" t="e">
        <f t="shared" si="88"/>
        <v>#N/A</v>
      </c>
      <c r="CB48" t="e">
        <f t="shared" si="89"/>
        <v>#N/A</v>
      </c>
      <c r="CC48" s="58" t="e">
        <f t="shared" si="90"/>
        <v>#N/A</v>
      </c>
      <c r="CD48" s="95" t="e">
        <f t="shared" si="91"/>
        <v>#N/A</v>
      </c>
      <c r="CE48" s="96" t="b">
        <f t="shared" si="133"/>
        <v>1</v>
      </c>
      <c r="CF48" t="e">
        <f t="shared" si="134"/>
        <v>#DIV/0!</v>
      </c>
      <c r="CG48" t="e">
        <f t="shared" si="135"/>
        <v>#DIV/0!</v>
      </c>
      <c r="CH48" s="84" t="b">
        <f t="shared" si="92"/>
        <v>1</v>
      </c>
      <c r="CI48">
        <f t="shared" si="93"/>
        <v>1.1419999999999999</v>
      </c>
      <c r="CJ48" t="b">
        <f t="shared" si="136"/>
        <v>1</v>
      </c>
      <c r="CK48" t="b">
        <f t="shared" si="94"/>
        <v>1</v>
      </c>
      <c r="CL48" s="84" t="b">
        <f t="shared" si="137"/>
        <v>1</v>
      </c>
      <c r="CM48">
        <f t="shared" si="95"/>
        <v>3.1</v>
      </c>
      <c r="CN48" t="b">
        <f t="shared" si="138"/>
        <v>1</v>
      </c>
      <c r="CO48" s="84">
        <f t="shared" si="96"/>
        <v>7.6175991888791039E-2</v>
      </c>
      <c r="CP48" t="b">
        <f t="shared" si="97"/>
        <v>1</v>
      </c>
      <c r="CQ48" s="96" t="b">
        <f t="shared" si="98"/>
        <v>1</v>
      </c>
      <c r="CR48" t="e">
        <f t="shared" si="99"/>
        <v>#VALUE!</v>
      </c>
      <c r="CS48" t="e">
        <f t="shared" si="100"/>
        <v>#VALUE!</v>
      </c>
      <c r="CT48" t="b">
        <f t="shared" si="101"/>
        <v>1</v>
      </c>
      <c r="CU48" t="b">
        <f t="shared" si="102"/>
        <v>1</v>
      </c>
      <c r="CV48" s="84" t="b">
        <f t="shared" si="103"/>
        <v>1</v>
      </c>
      <c r="CW48" t="e">
        <f t="shared" si="104"/>
        <v>#VALUE!</v>
      </c>
      <c r="CX48" t="e">
        <f t="shared" si="105"/>
        <v>#VALUE!</v>
      </c>
      <c r="CY48" t="b">
        <f t="shared" si="106"/>
        <v>1</v>
      </c>
      <c r="CZ48" t="b">
        <f t="shared" si="107"/>
        <v>1</v>
      </c>
      <c r="DA48" s="84">
        <f t="shared" si="108"/>
        <v>0</v>
      </c>
      <c r="DB48" t="e">
        <f t="shared" si="109"/>
        <v>#N/A</v>
      </c>
    </row>
    <row r="49" spans="1:106">
      <c r="A49" s="9">
        <v>827</v>
      </c>
      <c r="B49" s="3">
        <v>2</v>
      </c>
      <c r="C49" s="3" t="s">
        <v>2325</v>
      </c>
      <c r="D49" s="3" t="str">
        <f t="shared" si="110"/>
        <v>BE_1_16-1_dk_0049</v>
      </c>
      <c r="E49" s="3" t="str">
        <f t="shared" si="111"/>
        <v>0049</v>
      </c>
      <c r="F49" s="3">
        <v>115952.70299999999</v>
      </c>
      <c r="G49" s="15">
        <v>425942.56199999998</v>
      </c>
      <c r="H49" s="35" t="str">
        <f t="shared" si="112"/>
        <v>ja</v>
      </c>
      <c r="I49" s="42" t="s">
        <v>2402</v>
      </c>
      <c r="J49" s="20" t="s">
        <v>2284</v>
      </c>
      <c r="K49" s="21">
        <v>10000</v>
      </c>
      <c r="L49" s="28">
        <f t="shared" si="113"/>
        <v>1</v>
      </c>
      <c r="M49" s="28">
        <f t="shared" si="114"/>
        <v>1</v>
      </c>
      <c r="N49" s="56">
        <f t="shared" si="115"/>
        <v>10000</v>
      </c>
      <c r="O49" s="33">
        <f t="shared" si="116"/>
        <v>75.240081884602162</v>
      </c>
      <c r="P49" s="37">
        <f t="shared" si="117"/>
        <v>116.22644341542815</v>
      </c>
      <c r="Q49" s="9" t="s">
        <v>12</v>
      </c>
      <c r="R49" s="55" t="s">
        <v>12</v>
      </c>
      <c r="S49" s="55">
        <v>3.0230000000000001</v>
      </c>
      <c r="T49" s="55">
        <v>3.2069999999999999</v>
      </c>
      <c r="U49" s="55">
        <v>3.39</v>
      </c>
      <c r="V49" s="3">
        <v>3.5489999999999999</v>
      </c>
      <c r="W49" s="3">
        <v>3.7250000000000001</v>
      </c>
      <c r="X49" s="3" t="s">
        <v>12</v>
      </c>
      <c r="Y49" s="3">
        <v>4.0620000000000003</v>
      </c>
      <c r="Z49" s="15" t="s">
        <v>12</v>
      </c>
      <c r="AA49" s="10">
        <f t="shared" si="118"/>
        <v>3.7250000000000001</v>
      </c>
      <c r="AB49" s="9">
        <f t="shared" si="119"/>
        <v>0.33499999999999996</v>
      </c>
      <c r="AC49" s="10">
        <f t="shared" si="120"/>
        <v>0.33700000000000019</v>
      </c>
      <c r="AD49" s="9" t="s">
        <v>12</v>
      </c>
      <c r="AE49" s="55" t="s">
        <v>12</v>
      </c>
      <c r="AF49" s="55">
        <v>0.70699999999999996</v>
      </c>
      <c r="AG49" s="55">
        <v>0.79800000000000004</v>
      </c>
      <c r="AH49" s="55">
        <v>0.90100000000000002</v>
      </c>
      <c r="AI49" s="3">
        <v>1.002</v>
      </c>
      <c r="AJ49" s="3">
        <v>1.119</v>
      </c>
      <c r="AK49" s="3" t="s">
        <v>12</v>
      </c>
      <c r="AL49" s="3">
        <v>1.361</v>
      </c>
      <c r="AM49" s="15" t="s">
        <v>12</v>
      </c>
      <c r="AN49" s="10">
        <f t="shared" si="121"/>
        <v>1.119</v>
      </c>
      <c r="AO49" s="9">
        <f t="shared" si="122"/>
        <v>0.21799999999999997</v>
      </c>
      <c r="AP49" s="10">
        <f t="shared" si="123"/>
        <v>0.24199999999999999</v>
      </c>
      <c r="AQ49" s="9" t="s">
        <v>12</v>
      </c>
      <c r="AR49" s="55" t="s">
        <v>12</v>
      </c>
      <c r="AS49" s="55">
        <v>2.4689999999999999</v>
      </c>
      <c r="AT49" s="55">
        <v>2.6019999999999999</v>
      </c>
      <c r="AU49" s="55">
        <v>2.72</v>
      </c>
      <c r="AV49" s="3">
        <v>2.8170000000000002</v>
      </c>
      <c r="AW49" s="3">
        <v>2.9239999999999999</v>
      </c>
      <c r="AX49" s="3" t="s">
        <v>12</v>
      </c>
      <c r="AY49" s="3">
        <v>3.137</v>
      </c>
      <c r="AZ49" s="15" t="s">
        <v>12</v>
      </c>
      <c r="BA49" s="10">
        <f t="shared" si="124"/>
        <v>2.9239999999999999</v>
      </c>
      <c r="BB49" s="9">
        <f t="shared" si="125"/>
        <v>0.20399999999999974</v>
      </c>
      <c r="BC49" s="10">
        <f t="shared" si="126"/>
        <v>0.21300000000000008</v>
      </c>
      <c r="BD49" s="9" t="s">
        <v>2403</v>
      </c>
      <c r="BE49" s="3" t="s">
        <v>12</v>
      </c>
      <c r="BF49" s="15" t="s">
        <v>12</v>
      </c>
      <c r="BG49" s="15" t="str">
        <f t="shared" si="127"/>
        <v>-</v>
      </c>
      <c r="BH49" s="9" t="e">
        <f t="shared" si="128"/>
        <v>#VALUE!</v>
      </c>
      <c r="BI49" s="10" t="e">
        <f t="shared" si="129"/>
        <v>#VALUE!</v>
      </c>
      <c r="BJ49" s="9" t="s">
        <v>2403</v>
      </c>
      <c r="BK49" s="3" t="s">
        <v>12</v>
      </c>
      <c r="BL49" s="15" t="s">
        <v>12</v>
      </c>
      <c r="BM49" s="15" t="str">
        <f t="shared" si="130"/>
        <v>-</v>
      </c>
      <c r="BN49" s="9" t="e">
        <f t="shared" si="131"/>
        <v>#VALUE!</v>
      </c>
      <c r="BO49" s="10" t="e">
        <f t="shared" si="132"/>
        <v>#VALUE!</v>
      </c>
      <c r="BP49">
        <f t="shared" si="81"/>
        <v>0</v>
      </c>
      <c r="BQ49" s="93" t="e">
        <f t="shared" si="82"/>
        <v>#VALUE!</v>
      </c>
      <c r="BR49" s="93" t="e">
        <f t="shared" si="83"/>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84"/>
        <v>#N/A</v>
      </c>
      <c r="BX49" s="93" t="e">
        <f t="shared" si="85"/>
        <v>#N/A</v>
      </c>
      <c r="BY49" s="94">
        <f t="shared" si="86"/>
        <v>999</v>
      </c>
      <c r="BZ49" s="94">
        <f t="shared" si="87"/>
        <v>999</v>
      </c>
      <c r="CA49" s="94" t="e">
        <f t="shared" si="88"/>
        <v>#N/A</v>
      </c>
      <c r="CB49" t="e">
        <f t="shared" si="89"/>
        <v>#N/A</v>
      </c>
      <c r="CC49" s="58" t="e">
        <f t="shared" si="90"/>
        <v>#N/A</v>
      </c>
      <c r="CD49" s="95" t="e">
        <f t="shared" si="91"/>
        <v>#N/A</v>
      </c>
      <c r="CE49" s="96" t="b">
        <f t="shared" si="133"/>
        <v>1</v>
      </c>
      <c r="CF49" t="e">
        <f t="shared" si="134"/>
        <v>#DIV/0!</v>
      </c>
      <c r="CG49" t="e">
        <f t="shared" si="135"/>
        <v>#DIV/0!</v>
      </c>
      <c r="CH49" s="84" t="b">
        <f t="shared" si="92"/>
        <v>1</v>
      </c>
      <c r="CI49">
        <f t="shared" si="93"/>
        <v>1.119</v>
      </c>
      <c r="CJ49" t="b">
        <f t="shared" si="136"/>
        <v>1</v>
      </c>
      <c r="CK49" t="b">
        <f t="shared" si="94"/>
        <v>1</v>
      </c>
      <c r="CL49" s="84" t="b">
        <f t="shared" si="137"/>
        <v>1</v>
      </c>
      <c r="CM49">
        <f t="shared" si="95"/>
        <v>2.9239999999999999</v>
      </c>
      <c r="CN49" t="b">
        <f t="shared" si="138"/>
        <v>1</v>
      </c>
      <c r="CO49" s="84">
        <f t="shared" si="96"/>
        <v>8.3897834552354625E-2</v>
      </c>
      <c r="CP49" t="b">
        <f t="shared" si="97"/>
        <v>1</v>
      </c>
      <c r="CQ49" s="96" t="b">
        <f t="shared" si="98"/>
        <v>1</v>
      </c>
      <c r="CR49" t="e">
        <f t="shared" si="99"/>
        <v>#VALUE!</v>
      </c>
      <c r="CS49" t="e">
        <f t="shared" si="100"/>
        <v>#VALUE!</v>
      </c>
      <c r="CT49" t="b">
        <f t="shared" si="101"/>
        <v>1</v>
      </c>
      <c r="CU49" t="b">
        <f t="shared" si="102"/>
        <v>1</v>
      </c>
      <c r="CV49" s="84" t="b">
        <f t="shared" si="103"/>
        <v>1</v>
      </c>
      <c r="CW49" t="e">
        <f t="shared" si="104"/>
        <v>#VALUE!</v>
      </c>
      <c r="CX49" t="e">
        <f t="shared" si="105"/>
        <v>#VALUE!</v>
      </c>
      <c r="CY49" t="b">
        <f t="shared" si="106"/>
        <v>1</v>
      </c>
      <c r="CZ49" t="b">
        <f t="shared" si="107"/>
        <v>1</v>
      </c>
      <c r="DA49" s="84">
        <f t="shared" si="108"/>
        <v>0</v>
      </c>
      <c r="DB49" t="e">
        <f t="shared" si="109"/>
        <v>#N/A</v>
      </c>
    </row>
    <row r="50" spans="1:106">
      <c r="A50" s="9">
        <v>829</v>
      </c>
      <c r="B50" s="3">
        <v>2</v>
      </c>
      <c r="C50" s="3" t="s">
        <v>2327</v>
      </c>
      <c r="D50" s="3" t="str">
        <f t="shared" si="110"/>
        <v>BE_1_16-1_dk_0050</v>
      </c>
      <c r="E50" s="3" t="str">
        <f t="shared" si="111"/>
        <v>0050</v>
      </c>
      <c r="F50" s="3">
        <v>115838.45299999999</v>
      </c>
      <c r="G50" s="15">
        <v>425921.21899999998</v>
      </c>
      <c r="H50" s="35" t="str">
        <f t="shared" si="112"/>
        <v>ja</v>
      </c>
      <c r="I50" s="42" t="s">
        <v>2402</v>
      </c>
      <c r="J50" s="20" t="s">
        <v>2284</v>
      </c>
      <c r="K50" s="21">
        <v>10000</v>
      </c>
      <c r="L50" s="28">
        <f t="shared" si="113"/>
        <v>1</v>
      </c>
      <c r="M50" s="28">
        <f t="shared" si="114"/>
        <v>1</v>
      </c>
      <c r="N50" s="56">
        <f t="shared" si="115"/>
        <v>10000</v>
      </c>
      <c r="O50" s="33">
        <f t="shared" si="116"/>
        <v>116.22644341542815</v>
      </c>
      <c r="P50" s="37">
        <f t="shared" si="117"/>
        <v>116.09568235295995</v>
      </c>
      <c r="Q50" s="9" t="s">
        <v>12</v>
      </c>
      <c r="R50" s="55" t="s">
        <v>12</v>
      </c>
      <c r="S50" s="55">
        <v>3.0179999999999998</v>
      </c>
      <c r="T50" s="55">
        <v>3.2029999999999998</v>
      </c>
      <c r="U50" s="55">
        <v>3.3849999999999998</v>
      </c>
      <c r="V50" s="3">
        <v>3.544</v>
      </c>
      <c r="W50" s="3">
        <v>3.7210000000000001</v>
      </c>
      <c r="X50" s="3" t="s">
        <v>12</v>
      </c>
      <c r="Y50" s="3">
        <v>4.0579999999999998</v>
      </c>
      <c r="Z50" s="15" t="s">
        <v>12</v>
      </c>
      <c r="AA50" s="10">
        <f t="shared" si="118"/>
        <v>3.7210000000000001</v>
      </c>
      <c r="AB50" s="9">
        <f t="shared" si="119"/>
        <v>0.3360000000000003</v>
      </c>
      <c r="AC50" s="10">
        <f t="shared" si="120"/>
        <v>0.33699999999999974</v>
      </c>
      <c r="AD50" s="9" t="s">
        <v>12</v>
      </c>
      <c r="AE50" s="55" t="s">
        <v>12</v>
      </c>
      <c r="AF50" s="55">
        <v>0.58499999999999996</v>
      </c>
      <c r="AG50" s="55">
        <v>0.66600000000000004</v>
      </c>
      <c r="AH50" s="55">
        <v>0.75800000000000001</v>
      </c>
      <c r="AI50" s="3">
        <v>0.84499999999999997</v>
      </c>
      <c r="AJ50" s="3">
        <v>0.94699999999999995</v>
      </c>
      <c r="AK50" s="3" t="s">
        <v>12</v>
      </c>
      <c r="AL50" s="3">
        <v>1.167</v>
      </c>
      <c r="AM50" s="15" t="s">
        <v>12</v>
      </c>
      <c r="AN50" s="10">
        <f t="shared" si="121"/>
        <v>0.94699999999999995</v>
      </c>
      <c r="AO50" s="9">
        <f t="shared" si="122"/>
        <v>0.18899999999999995</v>
      </c>
      <c r="AP50" s="10">
        <f t="shared" si="123"/>
        <v>0.22000000000000008</v>
      </c>
      <c r="AQ50" s="9" t="s">
        <v>12</v>
      </c>
      <c r="AR50" s="55" t="s">
        <v>12</v>
      </c>
      <c r="AS50" s="55">
        <v>2.2650000000000001</v>
      </c>
      <c r="AT50" s="55">
        <v>2.39</v>
      </c>
      <c r="AU50" s="55">
        <v>2.516</v>
      </c>
      <c r="AV50" s="3">
        <v>2.6259999999999999</v>
      </c>
      <c r="AW50" s="3">
        <v>2.7469999999999999</v>
      </c>
      <c r="AX50" s="3" t="s">
        <v>12</v>
      </c>
      <c r="AY50" s="3">
        <v>2.9969999999999999</v>
      </c>
      <c r="AZ50" s="15" t="s">
        <v>12</v>
      </c>
      <c r="BA50" s="10">
        <f t="shared" si="124"/>
        <v>2.7469999999999999</v>
      </c>
      <c r="BB50" s="9">
        <f t="shared" si="125"/>
        <v>0.23099999999999987</v>
      </c>
      <c r="BC50" s="10">
        <f t="shared" si="126"/>
        <v>0.25</v>
      </c>
      <c r="BD50" s="9" t="s">
        <v>2403</v>
      </c>
      <c r="BE50" s="3" t="s">
        <v>12</v>
      </c>
      <c r="BF50" s="15" t="s">
        <v>12</v>
      </c>
      <c r="BG50" s="15" t="str">
        <f t="shared" si="127"/>
        <v>-</v>
      </c>
      <c r="BH50" s="9" t="e">
        <f t="shared" si="128"/>
        <v>#VALUE!</v>
      </c>
      <c r="BI50" s="10" t="e">
        <f t="shared" si="129"/>
        <v>#VALUE!</v>
      </c>
      <c r="BJ50" s="9" t="s">
        <v>2403</v>
      </c>
      <c r="BK50" s="3" t="s">
        <v>12</v>
      </c>
      <c r="BL50" s="15" t="s">
        <v>12</v>
      </c>
      <c r="BM50" s="15" t="str">
        <f t="shared" si="130"/>
        <v>-</v>
      </c>
      <c r="BN50" s="9" t="e">
        <f t="shared" si="131"/>
        <v>#VALUE!</v>
      </c>
      <c r="BO50" s="10" t="e">
        <f t="shared" si="132"/>
        <v>#VALUE!</v>
      </c>
      <c r="BP50">
        <f t="shared" si="81"/>
        <v>0</v>
      </c>
      <c r="BQ50" s="93" t="e">
        <f t="shared" si="82"/>
        <v>#VALUE!</v>
      </c>
      <c r="BR50" s="93" t="e">
        <f t="shared" si="83"/>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84"/>
        <v>#N/A</v>
      </c>
      <c r="BX50" s="93" t="e">
        <f t="shared" si="85"/>
        <v>#N/A</v>
      </c>
      <c r="BY50" s="94">
        <f t="shared" si="86"/>
        <v>999</v>
      </c>
      <c r="BZ50" s="94">
        <f t="shared" si="87"/>
        <v>999</v>
      </c>
      <c r="CA50" s="94" t="e">
        <f t="shared" si="88"/>
        <v>#N/A</v>
      </c>
      <c r="CB50" t="e">
        <f t="shared" si="89"/>
        <v>#N/A</v>
      </c>
      <c r="CC50" s="58" t="e">
        <f t="shared" si="90"/>
        <v>#N/A</v>
      </c>
      <c r="CD50" s="95" t="e">
        <f t="shared" si="91"/>
        <v>#N/A</v>
      </c>
      <c r="CE50" s="96" t="b">
        <f t="shared" si="133"/>
        <v>1</v>
      </c>
      <c r="CF50" t="e">
        <f t="shared" si="134"/>
        <v>#DIV/0!</v>
      </c>
      <c r="CG50" t="e">
        <f t="shared" si="135"/>
        <v>#DIV/0!</v>
      </c>
      <c r="CH50" s="84" t="b">
        <f t="shared" si="92"/>
        <v>1</v>
      </c>
      <c r="CI50">
        <f t="shared" si="93"/>
        <v>0.94699999999999995</v>
      </c>
      <c r="CJ50" t="b">
        <f t="shared" si="136"/>
        <v>1</v>
      </c>
      <c r="CK50" t="b">
        <f t="shared" si="94"/>
        <v>1</v>
      </c>
      <c r="CL50" s="84" t="b">
        <f t="shared" si="137"/>
        <v>1</v>
      </c>
      <c r="CM50">
        <f t="shared" si="95"/>
        <v>2.7469999999999999</v>
      </c>
      <c r="CN50" t="b">
        <f t="shared" si="138"/>
        <v>1</v>
      </c>
      <c r="CO50" s="84">
        <f t="shared" si="96"/>
        <v>8.0446668172709845E-2</v>
      </c>
      <c r="CP50" t="b">
        <f t="shared" si="97"/>
        <v>1</v>
      </c>
      <c r="CQ50" s="96" t="b">
        <f t="shared" si="98"/>
        <v>1</v>
      </c>
      <c r="CR50" t="e">
        <f t="shared" si="99"/>
        <v>#VALUE!</v>
      </c>
      <c r="CS50" t="e">
        <f t="shared" si="100"/>
        <v>#VALUE!</v>
      </c>
      <c r="CT50" t="b">
        <f t="shared" si="101"/>
        <v>1</v>
      </c>
      <c r="CU50" t="b">
        <f t="shared" si="102"/>
        <v>1</v>
      </c>
      <c r="CV50" s="84" t="b">
        <f t="shared" si="103"/>
        <v>1</v>
      </c>
      <c r="CW50" t="e">
        <f t="shared" si="104"/>
        <v>#VALUE!</v>
      </c>
      <c r="CX50" t="e">
        <f t="shared" si="105"/>
        <v>#VALUE!</v>
      </c>
      <c r="CY50" t="b">
        <f t="shared" si="106"/>
        <v>1</v>
      </c>
      <c r="CZ50" t="b">
        <f t="shared" si="107"/>
        <v>1</v>
      </c>
      <c r="DA50" s="84">
        <f t="shared" si="108"/>
        <v>0</v>
      </c>
      <c r="DB50" t="e">
        <f t="shared" si="109"/>
        <v>#N/A</v>
      </c>
    </row>
    <row r="51" spans="1:106">
      <c r="A51" s="9">
        <v>830</v>
      </c>
      <c r="B51" s="3">
        <v>2</v>
      </c>
      <c r="C51" s="3" t="s">
        <v>2328</v>
      </c>
      <c r="D51" s="3" t="str">
        <f t="shared" si="110"/>
        <v>BE_1_16-1_dk_0051</v>
      </c>
      <c r="E51" s="3" t="str">
        <f t="shared" si="111"/>
        <v>0051</v>
      </c>
      <c r="F51" s="3">
        <v>115722.359</v>
      </c>
      <c r="G51" s="15">
        <v>425920.59399999998</v>
      </c>
      <c r="H51" s="35" t="str">
        <f t="shared" si="112"/>
        <v>ja</v>
      </c>
      <c r="I51" s="42" t="s">
        <v>2402</v>
      </c>
      <c r="J51" s="20" t="s">
        <v>2284</v>
      </c>
      <c r="K51" s="21">
        <v>10000</v>
      </c>
      <c r="L51" s="28">
        <f t="shared" si="113"/>
        <v>1</v>
      </c>
      <c r="M51" s="28">
        <f t="shared" si="114"/>
        <v>1</v>
      </c>
      <c r="N51" s="56">
        <f t="shared" si="115"/>
        <v>10000</v>
      </c>
      <c r="O51" s="33">
        <f t="shared" si="116"/>
        <v>116.09568235295995</v>
      </c>
      <c r="P51" s="37">
        <f t="shared" si="117"/>
        <v>78.177025429471882</v>
      </c>
      <c r="Q51" s="9" t="s">
        <v>12</v>
      </c>
      <c r="R51" s="55" t="s">
        <v>12</v>
      </c>
      <c r="S51" s="55">
        <v>3.0110000000000001</v>
      </c>
      <c r="T51" s="55">
        <v>3.1960000000000002</v>
      </c>
      <c r="U51" s="55">
        <v>3.3780000000000001</v>
      </c>
      <c r="V51" s="3">
        <v>3.5379999999999998</v>
      </c>
      <c r="W51" s="3">
        <v>3.7149999999999999</v>
      </c>
      <c r="X51" s="3" t="s">
        <v>12</v>
      </c>
      <c r="Y51" s="3">
        <v>4.0529999999999999</v>
      </c>
      <c r="Z51" s="15" t="s">
        <v>12</v>
      </c>
      <c r="AA51" s="10">
        <f t="shared" si="118"/>
        <v>3.7149999999999999</v>
      </c>
      <c r="AB51" s="9">
        <f t="shared" si="119"/>
        <v>0.33699999999999974</v>
      </c>
      <c r="AC51" s="10">
        <f t="shared" si="120"/>
        <v>0.33800000000000008</v>
      </c>
      <c r="AD51" s="9" t="s">
        <v>12</v>
      </c>
      <c r="AE51" s="55" t="s">
        <v>12</v>
      </c>
      <c r="AF51" s="55">
        <v>0.86399999999999999</v>
      </c>
      <c r="AG51" s="55">
        <v>0.95799999999999996</v>
      </c>
      <c r="AH51" s="55">
        <v>1.069</v>
      </c>
      <c r="AI51" s="3">
        <v>1.18</v>
      </c>
      <c r="AJ51" s="3">
        <v>1.3069999999999999</v>
      </c>
      <c r="AK51" s="3" t="s">
        <v>12</v>
      </c>
      <c r="AL51" s="3">
        <v>1.5620000000000001</v>
      </c>
      <c r="AM51" s="15" t="s">
        <v>12</v>
      </c>
      <c r="AN51" s="10">
        <f t="shared" si="121"/>
        <v>1.3069999999999999</v>
      </c>
      <c r="AO51" s="9">
        <f t="shared" si="122"/>
        <v>0.23799999999999999</v>
      </c>
      <c r="AP51" s="10">
        <f t="shared" si="123"/>
        <v>0.25500000000000012</v>
      </c>
      <c r="AQ51" s="9" t="s">
        <v>12</v>
      </c>
      <c r="AR51" s="55" t="s">
        <v>12</v>
      </c>
      <c r="AS51" s="55">
        <v>2.6</v>
      </c>
      <c r="AT51" s="55">
        <v>2.718</v>
      </c>
      <c r="AU51" s="55">
        <v>2.84</v>
      </c>
      <c r="AV51" s="3">
        <v>2.9449999999999998</v>
      </c>
      <c r="AW51" s="3">
        <v>3.06</v>
      </c>
      <c r="AX51" s="3" t="s">
        <v>12</v>
      </c>
      <c r="AY51" s="3">
        <v>3.2869999999999999</v>
      </c>
      <c r="AZ51" s="15" t="s">
        <v>12</v>
      </c>
      <c r="BA51" s="10">
        <f t="shared" si="124"/>
        <v>3.06</v>
      </c>
      <c r="BB51" s="9">
        <f t="shared" si="125"/>
        <v>0.2200000000000002</v>
      </c>
      <c r="BC51" s="10">
        <f t="shared" si="126"/>
        <v>0.22699999999999987</v>
      </c>
      <c r="BD51" s="9" t="s">
        <v>2403</v>
      </c>
      <c r="BE51" s="3" t="s">
        <v>12</v>
      </c>
      <c r="BF51" s="15" t="s">
        <v>12</v>
      </c>
      <c r="BG51" s="15" t="str">
        <f t="shared" si="127"/>
        <v>-</v>
      </c>
      <c r="BH51" s="9" t="e">
        <f t="shared" si="128"/>
        <v>#VALUE!</v>
      </c>
      <c r="BI51" s="10" t="e">
        <f t="shared" si="129"/>
        <v>#VALUE!</v>
      </c>
      <c r="BJ51" s="9" t="s">
        <v>2403</v>
      </c>
      <c r="BK51" s="3" t="s">
        <v>12</v>
      </c>
      <c r="BL51" s="15" t="s">
        <v>12</v>
      </c>
      <c r="BM51" s="15" t="str">
        <f t="shared" si="130"/>
        <v>-</v>
      </c>
      <c r="BN51" s="9" t="e">
        <f t="shared" si="131"/>
        <v>#VALUE!</v>
      </c>
      <c r="BO51" s="10" t="e">
        <f t="shared" si="132"/>
        <v>#VALUE!</v>
      </c>
      <c r="BP51">
        <f t="shared" si="81"/>
        <v>0</v>
      </c>
      <c r="BQ51" s="93" t="e">
        <f t="shared" si="82"/>
        <v>#VALUE!</v>
      </c>
      <c r="BR51" s="93" t="e">
        <f t="shared" si="83"/>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84"/>
        <v>#N/A</v>
      </c>
      <c r="BX51" s="93" t="e">
        <f t="shared" si="85"/>
        <v>#N/A</v>
      </c>
      <c r="BY51" s="94">
        <f t="shared" si="86"/>
        <v>999</v>
      </c>
      <c r="BZ51" s="94">
        <f t="shared" si="87"/>
        <v>999</v>
      </c>
      <c r="CA51" s="94" t="e">
        <f t="shared" si="88"/>
        <v>#N/A</v>
      </c>
      <c r="CB51" t="e">
        <f t="shared" si="89"/>
        <v>#N/A</v>
      </c>
      <c r="CC51" s="58" t="e">
        <f t="shared" si="90"/>
        <v>#N/A</v>
      </c>
      <c r="CD51" s="95" t="e">
        <f t="shared" si="91"/>
        <v>#N/A</v>
      </c>
      <c r="CE51" s="96" t="b">
        <f t="shared" si="133"/>
        <v>1</v>
      </c>
      <c r="CF51" t="e">
        <f t="shared" si="134"/>
        <v>#DIV/0!</v>
      </c>
      <c r="CG51" t="e">
        <f t="shared" si="135"/>
        <v>#DIV/0!</v>
      </c>
      <c r="CH51" s="84" t="b">
        <f t="shared" si="92"/>
        <v>1</v>
      </c>
      <c r="CI51">
        <f t="shared" si="93"/>
        <v>1.3069999999999999</v>
      </c>
      <c r="CJ51" t="b">
        <f t="shared" si="136"/>
        <v>1</v>
      </c>
      <c r="CK51" t="b">
        <f t="shared" si="94"/>
        <v>0</v>
      </c>
      <c r="CL51" s="84" t="b">
        <f t="shared" si="137"/>
        <v>1</v>
      </c>
      <c r="CM51">
        <f t="shared" si="95"/>
        <v>3.06</v>
      </c>
      <c r="CN51" t="b">
        <f t="shared" si="138"/>
        <v>1</v>
      </c>
      <c r="CO51" s="84">
        <f t="shared" si="96"/>
        <v>8.9476324578208463E-2</v>
      </c>
      <c r="CP51" t="b">
        <f t="shared" si="97"/>
        <v>1</v>
      </c>
      <c r="CQ51" s="96" t="b">
        <f t="shared" si="98"/>
        <v>1</v>
      </c>
      <c r="CR51" t="e">
        <f t="shared" si="99"/>
        <v>#VALUE!</v>
      </c>
      <c r="CS51" t="e">
        <f t="shared" si="100"/>
        <v>#VALUE!</v>
      </c>
      <c r="CT51" t="b">
        <f t="shared" si="101"/>
        <v>1</v>
      </c>
      <c r="CU51" t="b">
        <f t="shared" si="102"/>
        <v>1</v>
      </c>
      <c r="CV51" s="84" t="b">
        <f t="shared" si="103"/>
        <v>1</v>
      </c>
      <c r="CW51" t="e">
        <f t="shared" si="104"/>
        <v>#VALUE!</v>
      </c>
      <c r="CX51" t="e">
        <f t="shared" si="105"/>
        <v>#VALUE!</v>
      </c>
      <c r="CY51" t="b">
        <f t="shared" si="106"/>
        <v>1</v>
      </c>
      <c r="CZ51" t="b">
        <f t="shared" si="107"/>
        <v>1</v>
      </c>
      <c r="DA51" s="84">
        <f t="shared" si="108"/>
        <v>0</v>
      </c>
      <c r="DB51" t="e">
        <f t="shared" si="109"/>
        <v>#N/A</v>
      </c>
    </row>
    <row r="52" spans="1:106">
      <c r="A52" s="9">
        <v>831</v>
      </c>
      <c r="B52" s="3">
        <v>2</v>
      </c>
      <c r="C52" s="3" t="s">
        <v>2329</v>
      </c>
      <c r="D52" s="3" t="str">
        <f t="shared" si="110"/>
        <v>BE_1_16-1_dk_0052</v>
      </c>
      <c r="E52" s="3" t="str">
        <f t="shared" si="111"/>
        <v>0052</v>
      </c>
      <c r="F52" s="3">
        <v>115644.20299999999</v>
      </c>
      <c r="G52" s="15">
        <v>425918.78100000002</v>
      </c>
      <c r="H52" s="35" t="str">
        <f t="shared" si="112"/>
        <v>ja</v>
      </c>
      <c r="I52" s="42" t="s">
        <v>2402</v>
      </c>
      <c r="J52" s="20" t="s">
        <v>2284</v>
      </c>
      <c r="K52" s="21">
        <v>10000</v>
      </c>
      <c r="L52" s="28">
        <f t="shared" si="113"/>
        <v>1</v>
      </c>
      <c r="M52" s="28">
        <f t="shared" si="114"/>
        <v>1</v>
      </c>
      <c r="N52" s="56">
        <f t="shared" si="115"/>
        <v>10000</v>
      </c>
      <c r="O52" s="33">
        <f t="shared" si="116"/>
        <v>78.177025429471882</v>
      </c>
      <c r="P52" s="37">
        <f t="shared" si="117"/>
        <v>120.15386799016521</v>
      </c>
      <c r="Q52" s="9" t="s">
        <v>12</v>
      </c>
      <c r="R52" s="55" t="s">
        <v>12</v>
      </c>
      <c r="S52" s="55">
        <v>3.0070000000000001</v>
      </c>
      <c r="T52" s="55">
        <v>3.1909999999999998</v>
      </c>
      <c r="U52" s="55">
        <v>3.3730000000000002</v>
      </c>
      <c r="V52" s="3">
        <v>3.5329999999999999</v>
      </c>
      <c r="W52" s="3">
        <v>3.7109999999999999</v>
      </c>
      <c r="X52" s="3" t="s">
        <v>12</v>
      </c>
      <c r="Y52" s="3">
        <v>4.05</v>
      </c>
      <c r="Z52" s="15" t="s">
        <v>12</v>
      </c>
      <c r="AA52" s="10">
        <f t="shared" si="118"/>
        <v>3.7109999999999999</v>
      </c>
      <c r="AB52" s="9">
        <f t="shared" si="119"/>
        <v>0.33799999999999963</v>
      </c>
      <c r="AC52" s="10">
        <f t="shared" si="120"/>
        <v>0.33899999999999997</v>
      </c>
      <c r="AD52" s="9" t="s">
        <v>12</v>
      </c>
      <c r="AE52" s="55" t="s">
        <v>12</v>
      </c>
      <c r="AF52" s="55">
        <v>0.93899999999999995</v>
      </c>
      <c r="AG52" s="55">
        <v>1.04</v>
      </c>
      <c r="AH52" s="55">
        <v>1.1559999999999999</v>
      </c>
      <c r="AI52" s="3">
        <v>1.272</v>
      </c>
      <c r="AJ52" s="3">
        <v>1.401</v>
      </c>
      <c r="AK52" s="3" t="s">
        <v>12</v>
      </c>
      <c r="AL52" s="3">
        <v>1.663</v>
      </c>
      <c r="AM52" s="15" t="s">
        <v>12</v>
      </c>
      <c r="AN52" s="10">
        <f t="shared" si="121"/>
        <v>1.401</v>
      </c>
      <c r="AO52" s="9">
        <f t="shared" si="122"/>
        <v>0.24500000000000011</v>
      </c>
      <c r="AP52" s="10">
        <f t="shared" si="123"/>
        <v>0.26200000000000001</v>
      </c>
      <c r="AQ52" s="9" t="s">
        <v>12</v>
      </c>
      <c r="AR52" s="55" t="s">
        <v>12</v>
      </c>
      <c r="AS52" s="55">
        <v>2.6509999999999998</v>
      </c>
      <c r="AT52" s="55">
        <v>2.7690000000000001</v>
      </c>
      <c r="AU52" s="55">
        <v>2.89</v>
      </c>
      <c r="AV52" s="3">
        <v>2.9929999999999999</v>
      </c>
      <c r="AW52" s="3">
        <v>3.1070000000000002</v>
      </c>
      <c r="AX52" s="3" t="s">
        <v>12</v>
      </c>
      <c r="AY52" s="3">
        <v>3.3330000000000002</v>
      </c>
      <c r="AZ52" s="15" t="s">
        <v>12</v>
      </c>
      <c r="BA52" s="10">
        <f t="shared" si="124"/>
        <v>3.1070000000000002</v>
      </c>
      <c r="BB52" s="9">
        <f t="shared" si="125"/>
        <v>0.21700000000000008</v>
      </c>
      <c r="BC52" s="10">
        <f t="shared" si="126"/>
        <v>0.22599999999999998</v>
      </c>
      <c r="BD52" s="9" t="s">
        <v>2403</v>
      </c>
      <c r="BE52" s="3" t="s">
        <v>12</v>
      </c>
      <c r="BF52" s="15" t="s">
        <v>12</v>
      </c>
      <c r="BG52" s="15" t="str">
        <f t="shared" si="127"/>
        <v>-</v>
      </c>
      <c r="BH52" s="9" t="e">
        <f t="shared" si="128"/>
        <v>#VALUE!</v>
      </c>
      <c r="BI52" s="10" t="e">
        <f t="shared" si="129"/>
        <v>#VALUE!</v>
      </c>
      <c r="BJ52" s="9" t="s">
        <v>2403</v>
      </c>
      <c r="BK52" s="3" t="s">
        <v>12</v>
      </c>
      <c r="BL52" s="15" t="s">
        <v>12</v>
      </c>
      <c r="BM52" s="15" t="str">
        <f t="shared" si="130"/>
        <v>-</v>
      </c>
      <c r="BN52" s="9" t="e">
        <f t="shared" si="131"/>
        <v>#VALUE!</v>
      </c>
      <c r="BO52" s="10" t="e">
        <f t="shared" si="132"/>
        <v>#VALUE!</v>
      </c>
      <c r="BP52">
        <f t="shared" si="81"/>
        <v>0</v>
      </c>
      <c r="BQ52" s="93" t="e">
        <f t="shared" si="82"/>
        <v>#VALUE!</v>
      </c>
      <c r="BR52" s="93" t="e">
        <f t="shared" si="83"/>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84"/>
        <v>#N/A</v>
      </c>
      <c r="BX52" s="93" t="e">
        <f t="shared" si="85"/>
        <v>#N/A</v>
      </c>
      <c r="BY52" s="94">
        <f t="shared" si="86"/>
        <v>999</v>
      </c>
      <c r="BZ52" s="94">
        <f t="shared" si="87"/>
        <v>999</v>
      </c>
      <c r="CA52" s="94" t="e">
        <f t="shared" si="88"/>
        <v>#N/A</v>
      </c>
      <c r="CB52" t="e">
        <f t="shared" si="89"/>
        <v>#N/A</v>
      </c>
      <c r="CC52" s="58" t="e">
        <f t="shared" si="90"/>
        <v>#N/A</v>
      </c>
      <c r="CD52" s="95" t="e">
        <f t="shared" si="91"/>
        <v>#N/A</v>
      </c>
      <c r="CE52" s="96" t="b">
        <f t="shared" si="133"/>
        <v>1</v>
      </c>
      <c r="CF52" t="e">
        <f t="shared" si="134"/>
        <v>#DIV/0!</v>
      </c>
      <c r="CG52" t="e">
        <f t="shared" si="135"/>
        <v>#DIV/0!</v>
      </c>
      <c r="CH52" s="84" t="b">
        <f t="shared" si="92"/>
        <v>1</v>
      </c>
      <c r="CI52">
        <f t="shared" si="93"/>
        <v>1.401</v>
      </c>
      <c r="CJ52" t="b">
        <f t="shared" si="136"/>
        <v>1</v>
      </c>
      <c r="CK52" t="b">
        <f t="shared" si="94"/>
        <v>0</v>
      </c>
      <c r="CL52" s="84" t="b">
        <f t="shared" si="137"/>
        <v>1</v>
      </c>
      <c r="CM52">
        <f t="shared" si="95"/>
        <v>3.1070000000000002</v>
      </c>
      <c r="CN52" t="b">
        <f t="shared" si="138"/>
        <v>1</v>
      </c>
      <c r="CO52" s="84">
        <f t="shared" si="96"/>
        <v>9.3031715719109606E-2</v>
      </c>
      <c r="CP52" t="b">
        <f t="shared" si="97"/>
        <v>1</v>
      </c>
      <c r="CQ52" s="96" t="b">
        <f t="shared" si="98"/>
        <v>1</v>
      </c>
      <c r="CR52" t="e">
        <f t="shared" si="99"/>
        <v>#VALUE!</v>
      </c>
      <c r="CS52" t="e">
        <f t="shared" si="100"/>
        <v>#VALUE!</v>
      </c>
      <c r="CT52" t="b">
        <f t="shared" si="101"/>
        <v>1</v>
      </c>
      <c r="CU52" t="b">
        <f t="shared" si="102"/>
        <v>1</v>
      </c>
      <c r="CV52" s="84" t="b">
        <f t="shared" si="103"/>
        <v>1</v>
      </c>
      <c r="CW52" t="e">
        <f t="shared" si="104"/>
        <v>#VALUE!</v>
      </c>
      <c r="CX52" t="e">
        <f t="shared" si="105"/>
        <v>#VALUE!</v>
      </c>
      <c r="CY52" t="b">
        <f t="shared" si="106"/>
        <v>1</v>
      </c>
      <c r="CZ52" t="b">
        <f t="shared" si="107"/>
        <v>1</v>
      </c>
      <c r="DA52" s="84">
        <f t="shared" si="108"/>
        <v>0</v>
      </c>
      <c r="DB52" t="e">
        <f t="shared" si="109"/>
        <v>#N/A</v>
      </c>
    </row>
    <row r="53" spans="1:106">
      <c r="A53" s="9">
        <v>832</v>
      </c>
      <c r="B53" s="3">
        <v>2</v>
      </c>
      <c r="C53" s="3" t="s">
        <v>2330</v>
      </c>
      <c r="D53" s="3" t="str">
        <f t="shared" si="110"/>
        <v>BE_1_16-1_dk_0053</v>
      </c>
      <c r="E53" s="3" t="str">
        <f t="shared" si="111"/>
        <v>0053</v>
      </c>
      <c r="F53" s="3">
        <v>115525.391</v>
      </c>
      <c r="G53" s="15">
        <v>425936.68800000002</v>
      </c>
      <c r="H53" s="35" t="str">
        <f t="shared" si="112"/>
        <v>ja</v>
      </c>
      <c r="I53" s="42" t="s">
        <v>2402</v>
      </c>
      <c r="J53" s="20" t="s">
        <v>2284</v>
      </c>
      <c r="K53" s="21">
        <v>10000</v>
      </c>
      <c r="L53" s="28">
        <f t="shared" si="113"/>
        <v>1</v>
      </c>
      <c r="M53" s="28">
        <f t="shared" si="114"/>
        <v>1</v>
      </c>
      <c r="N53" s="56">
        <f t="shared" si="115"/>
        <v>10000</v>
      </c>
      <c r="O53" s="33">
        <f t="shared" si="116"/>
        <v>120.15386799016521</v>
      </c>
      <c r="P53" s="37">
        <f t="shared" si="117"/>
        <v>78.210565449951105</v>
      </c>
      <c r="Q53" s="9" t="s">
        <v>12</v>
      </c>
      <c r="R53" s="55" t="s">
        <v>12</v>
      </c>
      <c r="S53" s="55">
        <v>3.004</v>
      </c>
      <c r="T53" s="55">
        <v>3.1880000000000002</v>
      </c>
      <c r="U53" s="55">
        <v>3.37</v>
      </c>
      <c r="V53" s="3">
        <v>3.53</v>
      </c>
      <c r="W53" s="3">
        <v>3.7080000000000002</v>
      </c>
      <c r="X53" s="3" t="s">
        <v>12</v>
      </c>
      <c r="Y53" s="3">
        <v>4.0469999999999997</v>
      </c>
      <c r="Z53" s="15" t="s">
        <v>12</v>
      </c>
      <c r="AA53" s="10">
        <f t="shared" si="118"/>
        <v>3.7080000000000002</v>
      </c>
      <c r="AB53" s="9">
        <f t="shared" si="119"/>
        <v>0.33800000000000008</v>
      </c>
      <c r="AC53" s="10">
        <f t="shared" si="120"/>
        <v>0.33899999999999952</v>
      </c>
      <c r="AD53" s="9" t="s">
        <v>12</v>
      </c>
      <c r="AE53" s="55" t="s">
        <v>12</v>
      </c>
      <c r="AF53" s="55">
        <v>0.78100000000000003</v>
      </c>
      <c r="AG53" s="55">
        <v>0.876</v>
      </c>
      <c r="AH53" s="55">
        <v>0.98199999999999998</v>
      </c>
      <c r="AI53" s="3">
        <v>1.0860000000000001</v>
      </c>
      <c r="AJ53" s="3">
        <v>1.2050000000000001</v>
      </c>
      <c r="AK53" s="3" t="s">
        <v>12</v>
      </c>
      <c r="AL53" s="3">
        <v>1.4490000000000001</v>
      </c>
      <c r="AM53" s="15" t="s">
        <v>12</v>
      </c>
      <c r="AN53" s="10">
        <f t="shared" si="121"/>
        <v>1.2050000000000001</v>
      </c>
      <c r="AO53" s="9">
        <f t="shared" si="122"/>
        <v>0.22300000000000009</v>
      </c>
      <c r="AP53" s="10">
        <f t="shared" si="123"/>
        <v>0.24399999999999999</v>
      </c>
      <c r="AQ53" s="9" t="s">
        <v>12</v>
      </c>
      <c r="AR53" s="55" t="s">
        <v>12</v>
      </c>
      <c r="AS53" s="55">
        <v>2.5449999999999999</v>
      </c>
      <c r="AT53" s="55">
        <v>2.6859999999999999</v>
      </c>
      <c r="AU53" s="55">
        <v>2.8119999999999998</v>
      </c>
      <c r="AV53" s="3">
        <v>2.911</v>
      </c>
      <c r="AW53" s="3">
        <v>3.0209999999999999</v>
      </c>
      <c r="AX53" s="3" t="s">
        <v>12</v>
      </c>
      <c r="AY53" s="3">
        <v>3.2389999999999999</v>
      </c>
      <c r="AZ53" s="15" t="s">
        <v>12</v>
      </c>
      <c r="BA53" s="10">
        <f t="shared" si="124"/>
        <v>3.0209999999999999</v>
      </c>
      <c r="BB53" s="9">
        <f t="shared" si="125"/>
        <v>0.20900000000000007</v>
      </c>
      <c r="BC53" s="10">
        <f t="shared" si="126"/>
        <v>0.21799999999999997</v>
      </c>
      <c r="BD53" s="9" t="s">
        <v>2403</v>
      </c>
      <c r="BE53" s="3" t="s">
        <v>12</v>
      </c>
      <c r="BF53" s="15" t="s">
        <v>12</v>
      </c>
      <c r="BG53" s="15" t="str">
        <f t="shared" si="127"/>
        <v>-</v>
      </c>
      <c r="BH53" s="9" t="e">
        <f t="shared" si="128"/>
        <v>#VALUE!</v>
      </c>
      <c r="BI53" s="10" t="e">
        <f t="shared" si="129"/>
        <v>#VALUE!</v>
      </c>
      <c r="BJ53" s="9" t="s">
        <v>2403</v>
      </c>
      <c r="BK53" s="3" t="s">
        <v>12</v>
      </c>
      <c r="BL53" s="15" t="s">
        <v>12</v>
      </c>
      <c r="BM53" s="15" t="str">
        <f t="shared" si="130"/>
        <v>-</v>
      </c>
      <c r="BN53" s="9" t="e">
        <f t="shared" si="131"/>
        <v>#VALUE!</v>
      </c>
      <c r="BO53" s="10" t="e">
        <f t="shared" si="132"/>
        <v>#VALUE!</v>
      </c>
      <c r="BP53">
        <f t="shared" si="81"/>
        <v>0</v>
      </c>
      <c r="BQ53" s="93" t="e">
        <f t="shared" si="82"/>
        <v>#VALUE!</v>
      </c>
      <c r="BR53" s="93" t="e">
        <f t="shared" si="83"/>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84"/>
        <v>#N/A</v>
      </c>
      <c r="BX53" s="93" t="e">
        <f t="shared" si="85"/>
        <v>#N/A</v>
      </c>
      <c r="BY53" s="94">
        <f t="shared" si="86"/>
        <v>999</v>
      </c>
      <c r="BZ53" s="94">
        <f t="shared" si="87"/>
        <v>999</v>
      </c>
      <c r="CA53" s="94" t="e">
        <f t="shared" si="88"/>
        <v>#N/A</v>
      </c>
      <c r="CB53" t="e">
        <f t="shared" si="89"/>
        <v>#N/A</v>
      </c>
      <c r="CC53" s="58" t="e">
        <f t="shared" si="90"/>
        <v>#N/A</v>
      </c>
      <c r="CD53" s="95" t="e">
        <f t="shared" si="91"/>
        <v>#N/A</v>
      </c>
      <c r="CE53" s="96" t="b">
        <f t="shared" si="133"/>
        <v>1</v>
      </c>
      <c r="CF53" t="e">
        <f t="shared" si="134"/>
        <v>#DIV/0!</v>
      </c>
      <c r="CG53" t="e">
        <f t="shared" si="135"/>
        <v>#DIV/0!</v>
      </c>
      <c r="CH53" s="84" t="b">
        <f t="shared" si="92"/>
        <v>1</v>
      </c>
      <c r="CI53">
        <f t="shared" si="93"/>
        <v>1.2050000000000001</v>
      </c>
      <c r="CJ53" t="b">
        <f t="shared" si="136"/>
        <v>1</v>
      </c>
      <c r="CK53" t="b">
        <f t="shared" si="94"/>
        <v>1</v>
      </c>
      <c r="CL53" s="84" t="b">
        <f t="shared" si="137"/>
        <v>1</v>
      </c>
      <c r="CM53">
        <f t="shared" si="95"/>
        <v>3.0209999999999999</v>
      </c>
      <c r="CN53" t="b">
        <f t="shared" si="138"/>
        <v>1</v>
      </c>
      <c r="CO53" s="84">
        <f t="shared" si="96"/>
        <v>8.4637143595832978E-2</v>
      </c>
      <c r="CP53" t="b">
        <f t="shared" si="97"/>
        <v>1</v>
      </c>
      <c r="CQ53" s="96" t="b">
        <f t="shared" si="98"/>
        <v>1</v>
      </c>
      <c r="CR53" t="e">
        <f t="shared" si="99"/>
        <v>#VALUE!</v>
      </c>
      <c r="CS53" t="e">
        <f t="shared" si="100"/>
        <v>#VALUE!</v>
      </c>
      <c r="CT53" t="b">
        <f t="shared" si="101"/>
        <v>1</v>
      </c>
      <c r="CU53" t="b">
        <f t="shared" si="102"/>
        <v>1</v>
      </c>
      <c r="CV53" s="84" t="b">
        <f t="shared" si="103"/>
        <v>1</v>
      </c>
      <c r="CW53" t="e">
        <f t="shared" si="104"/>
        <v>#VALUE!</v>
      </c>
      <c r="CX53" t="e">
        <f t="shared" si="105"/>
        <v>#VALUE!</v>
      </c>
      <c r="CY53" t="b">
        <f t="shared" si="106"/>
        <v>1</v>
      </c>
      <c r="CZ53" t="b">
        <f t="shared" si="107"/>
        <v>1</v>
      </c>
      <c r="DA53" s="84">
        <f t="shared" si="108"/>
        <v>0</v>
      </c>
      <c r="DB53" t="e">
        <f t="shared" si="109"/>
        <v>#N/A</v>
      </c>
    </row>
    <row r="54" spans="1:106">
      <c r="A54" s="9">
        <v>833</v>
      </c>
      <c r="B54" s="3">
        <v>2</v>
      </c>
      <c r="C54" s="3" t="s">
        <v>2331</v>
      </c>
      <c r="D54" s="3" t="str">
        <f t="shared" si="110"/>
        <v>BE_1_16-1_dk_0054</v>
      </c>
      <c r="E54" s="3" t="str">
        <f t="shared" si="111"/>
        <v>0054</v>
      </c>
      <c r="F54" s="3">
        <v>115447.359</v>
      </c>
      <c r="G54" s="15">
        <v>425931.40600000002</v>
      </c>
      <c r="H54" s="35" t="str">
        <f t="shared" si="112"/>
        <v>ja</v>
      </c>
      <c r="I54" s="42" t="s">
        <v>2402</v>
      </c>
      <c r="J54" s="20" t="s">
        <v>2284</v>
      </c>
      <c r="K54" s="21">
        <v>10000</v>
      </c>
      <c r="L54" s="28">
        <f t="shared" si="113"/>
        <v>1</v>
      </c>
      <c r="M54" s="28">
        <f t="shared" si="114"/>
        <v>1</v>
      </c>
      <c r="N54" s="56">
        <f t="shared" si="115"/>
        <v>10000</v>
      </c>
      <c r="O54" s="33">
        <f t="shared" si="116"/>
        <v>78.210565449951105</v>
      </c>
      <c r="P54" s="37">
        <f t="shared" si="117"/>
        <v>118.93147494249713</v>
      </c>
      <c r="Q54" s="9" t="s">
        <v>12</v>
      </c>
      <c r="R54" s="55" t="s">
        <v>12</v>
      </c>
      <c r="S54" s="55">
        <v>2.9940000000000002</v>
      </c>
      <c r="T54" s="55">
        <v>3.1760000000000002</v>
      </c>
      <c r="U54" s="55">
        <v>3.359</v>
      </c>
      <c r="V54" s="3">
        <v>3.52</v>
      </c>
      <c r="W54" s="3">
        <v>3.6989999999999998</v>
      </c>
      <c r="X54" s="3" t="s">
        <v>12</v>
      </c>
      <c r="Y54" s="3">
        <v>4.04</v>
      </c>
      <c r="Z54" s="15" t="s">
        <v>12</v>
      </c>
      <c r="AA54" s="10">
        <f t="shared" si="118"/>
        <v>3.6989999999999998</v>
      </c>
      <c r="AB54" s="9">
        <f t="shared" si="119"/>
        <v>0.33999999999999986</v>
      </c>
      <c r="AC54" s="10">
        <f t="shared" si="120"/>
        <v>0.34100000000000019</v>
      </c>
      <c r="AD54" s="9" t="s">
        <v>12</v>
      </c>
      <c r="AE54" s="55" t="s">
        <v>12</v>
      </c>
      <c r="AF54" s="55">
        <v>0.70399999999999996</v>
      </c>
      <c r="AG54" s="55">
        <v>0.78900000000000003</v>
      </c>
      <c r="AH54" s="55">
        <v>0.88400000000000001</v>
      </c>
      <c r="AI54" s="3">
        <v>0.97499999999999998</v>
      </c>
      <c r="AJ54" s="3">
        <v>1.079</v>
      </c>
      <c r="AK54" s="3" t="s">
        <v>12</v>
      </c>
      <c r="AL54" s="3">
        <v>1.3</v>
      </c>
      <c r="AM54" s="15" t="s">
        <v>12</v>
      </c>
      <c r="AN54" s="10">
        <f t="shared" si="121"/>
        <v>1.079</v>
      </c>
      <c r="AO54" s="9">
        <f t="shared" si="122"/>
        <v>0.19499999999999995</v>
      </c>
      <c r="AP54" s="10">
        <f t="shared" si="123"/>
        <v>0.22100000000000009</v>
      </c>
      <c r="AQ54" s="9" t="s">
        <v>12</v>
      </c>
      <c r="AR54" s="55" t="s">
        <v>12</v>
      </c>
      <c r="AS54" s="55">
        <v>2.3929999999999998</v>
      </c>
      <c r="AT54" s="55">
        <v>2.5</v>
      </c>
      <c r="AU54" s="55">
        <v>2.609</v>
      </c>
      <c r="AV54" s="3">
        <v>2.7069999999999999</v>
      </c>
      <c r="AW54" s="3">
        <v>2.8149999999999999</v>
      </c>
      <c r="AX54" s="3" t="s">
        <v>12</v>
      </c>
      <c r="AY54" s="3">
        <v>3.0339999999999998</v>
      </c>
      <c r="AZ54" s="15" t="s">
        <v>12</v>
      </c>
      <c r="BA54" s="10">
        <f t="shared" si="124"/>
        <v>2.8149999999999999</v>
      </c>
      <c r="BB54" s="9">
        <f t="shared" si="125"/>
        <v>0.20599999999999996</v>
      </c>
      <c r="BC54" s="10">
        <f t="shared" si="126"/>
        <v>0.21899999999999986</v>
      </c>
      <c r="BD54" s="9" t="s">
        <v>2403</v>
      </c>
      <c r="BE54" s="3" t="s">
        <v>12</v>
      </c>
      <c r="BF54" s="15" t="s">
        <v>12</v>
      </c>
      <c r="BG54" s="15" t="str">
        <f t="shared" si="127"/>
        <v>-</v>
      </c>
      <c r="BH54" s="9" t="e">
        <f t="shared" si="128"/>
        <v>#VALUE!</v>
      </c>
      <c r="BI54" s="10" t="e">
        <f t="shared" si="129"/>
        <v>#VALUE!</v>
      </c>
      <c r="BJ54" s="9" t="s">
        <v>2403</v>
      </c>
      <c r="BK54" s="3" t="s">
        <v>12</v>
      </c>
      <c r="BL54" s="15" t="s">
        <v>12</v>
      </c>
      <c r="BM54" s="15" t="str">
        <f t="shared" si="130"/>
        <v>-</v>
      </c>
      <c r="BN54" s="9" t="e">
        <f t="shared" si="131"/>
        <v>#VALUE!</v>
      </c>
      <c r="BO54" s="10" t="e">
        <f t="shared" si="132"/>
        <v>#VALUE!</v>
      </c>
      <c r="BP54">
        <f t="shared" si="81"/>
        <v>0</v>
      </c>
      <c r="BQ54" s="93" t="e">
        <f t="shared" si="82"/>
        <v>#VALUE!</v>
      </c>
      <c r="BR54" s="93" t="e">
        <f t="shared" si="83"/>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84"/>
        <v>#N/A</v>
      </c>
      <c r="BX54" s="93" t="e">
        <f t="shared" si="85"/>
        <v>#N/A</v>
      </c>
      <c r="BY54" s="94">
        <f t="shared" si="86"/>
        <v>999</v>
      </c>
      <c r="BZ54" s="94">
        <f t="shared" si="87"/>
        <v>999</v>
      </c>
      <c r="CA54" s="94" t="e">
        <f t="shared" si="88"/>
        <v>#N/A</v>
      </c>
      <c r="CB54" t="e">
        <f t="shared" si="89"/>
        <v>#N/A</v>
      </c>
      <c r="CC54" s="58" t="e">
        <f t="shared" si="90"/>
        <v>#N/A</v>
      </c>
      <c r="CD54" s="95" t="e">
        <f t="shared" si="91"/>
        <v>#N/A</v>
      </c>
      <c r="CE54" s="96" t="b">
        <f t="shared" si="133"/>
        <v>1</v>
      </c>
      <c r="CF54" t="e">
        <f t="shared" si="134"/>
        <v>#DIV/0!</v>
      </c>
      <c r="CG54" t="e">
        <f t="shared" si="135"/>
        <v>#DIV/0!</v>
      </c>
      <c r="CH54" s="84" t="b">
        <f t="shared" si="92"/>
        <v>1</v>
      </c>
      <c r="CI54">
        <f t="shared" si="93"/>
        <v>1.079</v>
      </c>
      <c r="CJ54" t="b">
        <f t="shared" si="136"/>
        <v>1</v>
      </c>
      <c r="CK54" t="b">
        <f t="shared" si="94"/>
        <v>1</v>
      </c>
      <c r="CL54" s="84" t="b">
        <f t="shared" si="137"/>
        <v>1</v>
      </c>
      <c r="CM54">
        <f t="shared" si="95"/>
        <v>2.8149999999999999</v>
      </c>
      <c r="CN54" t="b">
        <f t="shared" si="138"/>
        <v>1</v>
      </c>
      <c r="CO54" s="84">
        <f t="shared" si="96"/>
        <v>8.7285086764531117E-2</v>
      </c>
      <c r="CP54" t="b">
        <f t="shared" si="97"/>
        <v>1</v>
      </c>
      <c r="CQ54" s="96" t="b">
        <f t="shared" si="98"/>
        <v>1</v>
      </c>
      <c r="CR54" t="e">
        <f t="shared" si="99"/>
        <v>#VALUE!</v>
      </c>
      <c r="CS54" t="e">
        <f t="shared" si="100"/>
        <v>#VALUE!</v>
      </c>
      <c r="CT54" t="b">
        <f t="shared" si="101"/>
        <v>1</v>
      </c>
      <c r="CU54" t="b">
        <f t="shared" si="102"/>
        <v>1</v>
      </c>
      <c r="CV54" s="84" t="b">
        <f t="shared" si="103"/>
        <v>1</v>
      </c>
      <c r="CW54" t="e">
        <f t="shared" si="104"/>
        <v>#VALUE!</v>
      </c>
      <c r="CX54" t="e">
        <f t="shared" si="105"/>
        <v>#VALUE!</v>
      </c>
      <c r="CY54" t="b">
        <f t="shared" si="106"/>
        <v>1</v>
      </c>
      <c r="CZ54" t="b">
        <f t="shared" si="107"/>
        <v>1</v>
      </c>
      <c r="DA54" s="84">
        <f t="shared" si="108"/>
        <v>0</v>
      </c>
      <c r="DB54" t="e">
        <f t="shared" si="109"/>
        <v>#N/A</v>
      </c>
    </row>
    <row r="55" spans="1:106">
      <c r="A55" s="9">
        <v>834</v>
      </c>
      <c r="B55" s="3">
        <v>2</v>
      </c>
      <c r="C55" s="3" t="s">
        <v>2332</v>
      </c>
      <c r="D55" s="3" t="str">
        <f t="shared" si="110"/>
        <v>BE_1_16-1_dk_0055</v>
      </c>
      <c r="E55" s="3" t="str">
        <f t="shared" si="111"/>
        <v>0055</v>
      </c>
      <c r="F55" s="3">
        <v>115329.273</v>
      </c>
      <c r="G55" s="15">
        <v>425945.56199999998</v>
      </c>
      <c r="H55" s="35" t="str">
        <f t="shared" si="112"/>
        <v>ja</v>
      </c>
      <c r="I55" s="42" t="s">
        <v>2402</v>
      </c>
      <c r="J55" s="20" t="s">
        <v>2284</v>
      </c>
      <c r="K55" s="21">
        <v>10000</v>
      </c>
      <c r="L55" s="28">
        <f t="shared" si="113"/>
        <v>1</v>
      </c>
      <c r="M55" s="28">
        <f t="shared" si="114"/>
        <v>1</v>
      </c>
      <c r="N55" s="56">
        <f t="shared" si="115"/>
        <v>10000</v>
      </c>
      <c r="O55" s="33">
        <f t="shared" si="116"/>
        <v>118.93147494249713</v>
      </c>
      <c r="P55" s="37">
        <f t="shared" si="117"/>
        <v>94.054848195093768</v>
      </c>
      <c r="Q55" s="9" t="s">
        <v>12</v>
      </c>
      <c r="R55" s="55" t="s">
        <v>12</v>
      </c>
      <c r="S55" s="55">
        <v>2.988</v>
      </c>
      <c r="T55" s="55">
        <v>3.1709999999999998</v>
      </c>
      <c r="U55" s="55">
        <v>3.3540000000000001</v>
      </c>
      <c r="V55" s="3">
        <v>3.5139999999999998</v>
      </c>
      <c r="W55" s="3">
        <v>3.694</v>
      </c>
      <c r="X55" s="3" t="s">
        <v>12</v>
      </c>
      <c r="Y55" s="3">
        <v>4.0359999999999996</v>
      </c>
      <c r="Z55" s="15" t="s">
        <v>12</v>
      </c>
      <c r="AA55" s="10">
        <f t="shared" si="118"/>
        <v>3.694</v>
      </c>
      <c r="AB55" s="9">
        <f t="shared" si="119"/>
        <v>0.33999999999999986</v>
      </c>
      <c r="AC55" s="10">
        <f t="shared" si="120"/>
        <v>0.34199999999999964</v>
      </c>
      <c r="AD55" s="9" t="s">
        <v>12</v>
      </c>
      <c r="AE55" s="55" t="s">
        <v>12</v>
      </c>
      <c r="AF55" s="55">
        <v>0.77700000000000002</v>
      </c>
      <c r="AG55" s="55">
        <v>0.874</v>
      </c>
      <c r="AH55" s="55">
        <v>0.98199999999999998</v>
      </c>
      <c r="AI55" s="3">
        <v>1.083</v>
      </c>
      <c r="AJ55" s="3">
        <v>1.1950000000000001</v>
      </c>
      <c r="AK55" s="3" t="s">
        <v>12</v>
      </c>
      <c r="AL55" s="3">
        <v>1.4339999999999999</v>
      </c>
      <c r="AM55" s="15" t="s">
        <v>12</v>
      </c>
      <c r="AN55" s="10">
        <f t="shared" si="121"/>
        <v>1.1950000000000001</v>
      </c>
      <c r="AO55" s="9">
        <f t="shared" si="122"/>
        <v>0.21300000000000008</v>
      </c>
      <c r="AP55" s="10">
        <f t="shared" si="123"/>
        <v>0.23899999999999988</v>
      </c>
      <c r="AQ55" s="9" t="s">
        <v>12</v>
      </c>
      <c r="AR55" s="55" t="s">
        <v>12</v>
      </c>
      <c r="AS55" s="55">
        <v>2.5499999999999998</v>
      </c>
      <c r="AT55" s="55">
        <v>2.6619999999999999</v>
      </c>
      <c r="AU55" s="55">
        <v>2.7789999999999999</v>
      </c>
      <c r="AV55" s="3">
        <v>2.8849999999999998</v>
      </c>
      <c r="AW55" s="3">
        <v>3.0019999999999998</v>
      </c>
      <c r="AX55" s="3" t="s">
        <v>12</v>
      </c>
      <c r="AY55" s="3">
        <v>3.2370000000000001</v>
      </c>
      <c r="AZ55" s="15" t="s">
        <v>12</v>
      </c>
      <c r="BA55" s="10">
        <f t="shared" si="124"/>
        <v>3.0019999999999998</v>
      </c>
      <c r="BB55" s="9">
        <f t="shared" si="125"/>
        <v>0.22299999999999986</v>
      </c>
      <c r="BC55" s="10">
        <f t="shared" si="126"/>
        <v>0.23500000000000032</v>
      </c>
      <c r="BD55" s="9" t="s">
        <v>2403</v>
      </c>
      <c r="BE55" s="3" t="s">
        <v>12</v>
      </c>
      <c r="BF55" s="15" t="s">
        <v>12</v>
      </c>
      <c r="BG55" s="15" t="str">
        <f t="shared" si="127"/>
        <v>-</v>
      </c>
      <c r="BH55" s="9" t="e">
        <f t="shared" si="128"/>
        <v>#VALUE!</v>
      </c>
      <c r="BI55" s="10" t="e">
        <f t="shared" si="129"/>
        <v>#VALUE!</v>
      </c>
      <c r="BJ55" s="9" t="s">
        <v>2403</v>
      </c>
      <c r="BK55" s="3" t="s">
        <v>12</v>
      </c>
      <c r="BL55" s="15" t="s">
        <v>12</v>
      </c>
      <c r="BM55" s="15" t="str">
        <f t="shared" si="130"/>
        <v>-</v>
      </c>
      <c r="BN55" s="9" t="e">
        <f t="shared" si="131"/>
        <v>#VALUE!</v>
      </c>
      <c r="BO55" s="10" t="e">
        <f t="shared" si="132"/>
        <v>#VALUE!</v>
      </c>
      <c r="BP55">
        <f t="shared" si="81"/>
        <v>0</v>
      </c>
      <c r="BQ55" s="93" t="e">
        <f t="shared" si="82"/>
        <v>#VALUE!</v>
      </c>
      <c r="BR55" s="93" t="e">
        <f t="shared" si="83"/>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84"/>
        <v>#N/A</v>
      </c>
      <c r="BX55" s="93" t="e">
        <f t="shared" si="85"/>
        <v>#N/A</v>
      </c>
      <c r="BY55" s="94">
        <f t="shared" si="86"/>
        <v>999</v>
      </c>
      <c r="BZ55" s="94">
        <f t="shared" si="87"/>
        <v>999</v>
      </c>
      <c r="CA55" s="94" t="e">
        <f t="shared" si="88"/>
        <v>#N/A</v>
      </c>
      <c r="CB55" t="e">
        <f t="shared" si="89"/>
        <v>#N/A</v>
      </c>
      <c r="CC55" s="58" t="e">
        <f t="shared" si="90"/>
        <v>#N/A</v>
      </c>
      <c r="CD55" s="95" t="e">
        <f t="shared" si="91"/>
        <v>#N/A</v>
      </c>
      <c r="CE55" s="96" t="b">
        <f t="shared" si="133"/>
        <v>1</v>
      </c>
      <c r="CF55" t="e">
        <f t="shared" si="134"/>
        <v>#DIV/0!</v>
      </c>
      <c r="CG55" t="e">
        <f t="shared" si="135"/>
        <v>#DIV/0!</v>
      </c>
      <c r="CH55" s="84" t="b">
        <f t="shared" si="92"/>
        <v>1</v>
      </c>
      <c r="CI55">
        <f t="shared" si="93"/>
        <v>1.1950000000000001</v>
      </c>
      <c r="CJ55" t="b">
        <f t="shared" si="136"/>
        <v>1</v>
      </c>
      <c r="CK55" t="b">
        <f t="shared" si="94"/>
        <v>1</v>
      </c>
      <c r="CL55" s="84" t="b">
        <f t="shared" si="137"/>
        <v>1</v>
      </c>
      <c r="CM55">
        <f t="shared" si="95"/>
        <v>3.0019999999999998</v>
      </c>
      <c r="CN55" t="b">
        <f t="shared" si="138"/>
        <v>1</v>
      </c>
      <c r="CO55" s="84">
        <f t="shared" si="96"/>
        <v>8.5000588218296522E-2</v>
      </c>
      <c r="CP55" t="b">
        <f t="shared" si="97"/>
        <v>1</v>
      </c>
      <c r="CQ55" s="96" t="b">
        <f t="shared" si="98"/>
        <v>1</v>
      </c>
      <c r="CR55" t="e">
        <f t="shared" si="99"/>
        <v>#VALUE!</v>
      </c>
      <c r="CS55" t="e">
        <f t="shared" si="100"/>
        <v>#VALUE!</v>
      </c>
      <c r="CT55" t="b">
        <f t="shared" si="101"/>
        <v>1</v>
      </c>
      <c r="CU55" t="b">
        <f t="shared" si="102"/>
        <v>1</v>
      </c>
      <c r="CV55" s="84" t="b">
        <f t="shared" si="103"/>
        <v>1</v>
      </c>
      <c r="CW55" t="e">
        <f t="shared" si="104"/>
        <v>#VALUE!</v>
      </c>
      <c r="CX55" t="e">
        <f t="shared" si="105"/>
        <v>#VALUE!</v>
      </c>
      <c r="CY55" t="b">
        <f t="shared" si="106"/>
        <v>1</v>
      </c>
      <c r="CZ55" t="b">
        <f t="shared" si="107"/>
        <v>1</v>
      </c>
      <c r="DA55" s="84">
        <f t="shared" si="108"/>
        <v>0</v>
      </c>
      <c r="DB55" t="e">
        <f t="shared" si="109"/>
        <v>#N/A</v>
      </c>
    </row>
    <row r="56" spans="1:106">
      <c r="A56" s="9">
        <v>835</v>
      </c>
      <c r="B56" s="3">
        <v>2</v>
      </c>
      <c r="C56" s="3" t="s">
        <v>2333</v>
      </c>
      <c r="D56" s="3" t="str">
        <f t="shared" si="110"/>
        <v>BE_1_16-1_dk_0056</v>
      </c>
      <c r="E56" s="3" t="str">
        <f t="shared" si="111"/>
        <v>0056</v>
      </c>
      <c r="F56" s="3">
        <v>115246.648</v>
      </c>
      <c r="G56" s="15">
        <v>425990.5</v>
      </c>
      <c r="H56" s="35" t="str">
        <f t="shared" si="112"/>
        <v>ja</v>
      </c>
      <c r="I56" s="42" t="s">
        <v>2402</v>
      </c>
      <c r="J56" s="20" t="s">
        <v>2284</v>
      </c>
      <c r="K56" s="21">
        <v>10000</v>
      </c>
      <c r="L56" s="28">
        <f t="shared" si="113"/>
        <v>1</v>
      </c>
      <c r="M56" s="28">
        <f t="shared" si="114"/>
        <v>1</v>
      </c>
      <c r="N56" s="56">
        <f t="shared" si="115"/>
        <v>10000</v>
      </c>
      <c r="O56" s="33">
        <f t="shared" si="116"/>
        <v>94.054848195093768</v>
      </c>
      <c r="P56" s="37">
        <f t="shared" si="117"/>
        <v>118.80323881527504</v>
      </c>
      <c r="Q56" s="9" t="s">
        <v>12</v>
      </c>
      <c r="R56" s="55" t="s">
        <v>12</v>
      </c>
      <c r="S56" s="55">
        <v>2.9870000000000001</v>
      </c>
      <c r="T56" s="55">
        <v>3.169</v>
      </c>
      <c r="U56" s="55">
        <v>3.3519999999999999</v>
      </c>
      <c r="V56" s="3">
        <v>3.512</v>
      </c>
      <c r="W56" s="3">
        <v>3.6920000000000002</v>
      </c>
      <c r="X56" s="3" t="s">
        <v>12</v>
      </c>
      <c r="Y56" s="3">
        <v>4.0330000000000004</v>
      </c>
      <c r="Z56" s="15" t="s">
        <v>12</v>
      </c>
      <c r="AA56" s="10">
        <f t="shared" si="118"/>
        <v>3.6920000000000002</v>
      </c>
      <c r="AB56" s="9">
        <f t="shared" si="119"/>
        <v>0.3400000000000003</v>
      </c>
      <c r="AC56" s="10">
        <f t="shared" si="120"/>
        <v>0.34100000000000019</v>
      </c>
      <c r="AD56" s="9" t="s">
        <v>12</v>
      </c>
      <c r="AE56" s="55" t="s">
        <v>12</v>
      </c>
      <c r="AF56" s="55">
        <v>0.872</v>
      </c>
      <c r="AG56" s="55">
        <v>0.97099999999999997</v>
      </c>
      <c r="AH56" s="55">
        <v>1.0860000000000001</v>
      </c>
      <c r="AI56" s="3">
        <v>1.2010000000000001</v>
      </c>
      <c r="AJ56" s="3">
        <v>1.3280000000000001</v>
      </c>
      <c r="AK56" s="3" t="s">
        <v>12</v>
      </c>
      <c r="AL56" s="3">
        <v>1.58</v>
      </c>
      <c r="AM56" s="15" t="s">
        <v>12</v>
      </c>
      <c r="AN56" s="10">
        <f t="shared" si="121"/>
        <v>1.3280000000000001</v>
      </c>
      <c r="AO56" s="9">
        <f t="shared" si="122"/>
        <v>0.24199999999999999</v>
      </c>
      <c r="AP56" s="10">
        <f t="shared" si="123"/>
        <v>0.252</v>
      </c>
      <c r="AQ56" s="9" t="s">
        <v>12</v>
      </c>
      <c r="AR56" s="55" t="s">
        <v>12</v>
      </c>
      <c r="AS56" s="55">
        <v>2.5590000000000002</v>
      </c>
      <c r="AT56" s="55">
        <v>2.69</v>
      </c>
      <c r="AU56" s="55">
        <v>2.8210000000000002</v>
      </c>
      <c r="AV56" s="3">
        <v>2.9289999999999998</v>
      </c>
      <c r="AW56" s="3">
        <v>3.0459999999999998</v>
      </c>
      <c r="AX56" s="3" t="s">
        <v>12</v>
      </c>
      <c r="AY56" s="3">
        <v>3.2770000000000001</v>
      </c>
      <c r="AZ56" s="15" t="s">
        <v>12</v>
      </c>
      <c r="BA56" s="10">
        <f t="shared" si="124"/>
        <v>3.0459999999999998</v>
      </c>
      <c r="BB56" s="9">
        <f t="shared" si="125"/>
        <v>0.22499999999999964</v>
      </c>
      <c r="BC56" s="10">
        <f t="shared" si="126"/>
        <v>0.23100000000000032</v>
      </c>
      <c r="BD56" s="9" t="s">
        <v>2403</v>
      </c>
      <c r="BE56" s="3" t="s">
        <v>12</v>
      </c>
      <c r="BF56" s="15" t="s">
        <v>12</v>
      </c>
      <c r="BG56" s="15" t="str">
        <f t="shared" si="127"/>
        <v>-</v>
      </c>
      <c r="BH56" s="9" t="e">
        <f t="shared" si="128"/>
        <v>#VALUE!</v>
      </c>
      <c r="BI56" s="10" t="e">
        <f t="shared" si="129"/>
        <v>#VALUE!</v>
      </c>
      <c r="BJ56" s="9" t="s">
        <v>2403</v>
      </c>
      <c r="BK56" s="3" t="s">
        <v>12</v>
      </c>
      <c r="BL56" s="15" t="s">
        <v>12</v>
      </c>
      <c r="BM56" s="15" t="str">
        <f t="shared" si="130"/>
        <v>-</v>
      </c>
      <c r="BN56" s="9" t="e">
        <f t="shared" si="131"/>
        <v>#VALUE!</v>
      </c>
      <c r="BO56" s="10" t="e">
        <f t="shared" si="132"/>
        <v>#VALUE!</v>
      </c>
      <c r="BP56">
        <f t="shared" si="81"/>
        <v>0</v>
      </c>
      <c r="BQ56" s="93" t="e">
        <f t="shared" si="82"/>
        <v>#VALUE!</v>
      </c>
      <c r="BR56" s="93" t="e">
        <f t="shared" si="83"/>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84"/>
        <v>#N/A</v>
      </c>
      <c r="BX56" s="93" t="e">
        <f t="shared" si="85"/>
        <v>#N/A</v>
      </c>
      <c r="BY56" s="94">
        <f t="shared" si="86"/>
        <v>999</v>
      </c>
      <c r="BZ56" s="94">
        <f t="shared" si="87"/>
        <v>999</v>
      </c>
      <c r="CA56" s="94" t="e">
        <f t="shared" si="88"/>
        <v>#N/A</v>
      </c>
      <c r="CB56" t="e">
        <f t="shared" si="89"/>
        <v>#N/A</v>
      </c>
      <c r="CC56" s="58" t="e">
        <f t="shared" si="90"/>
        <v>#N/A</v>
      </c>
      <c r="CD56" s="95" t="e">
        <f t="shared" si="91"/>
        <v>#N/A</v>
      </c>
      <c r="CE56" s="96" t="b">
        <f t="shared" si="133"/>
        <v>1</v>
      </c>
      <c r="CF56" t="e">
        <f t="shared" si="134"/>
        <v>#DIV/0!</v>
      </c>
      <c r="CG56" t="e">
        <f t="shared" si="135"/>
        <v>#DIV/0!</v>
      </c>
      <c r="CH56" s="84" t="b">
        <f t="shared" si="92"/>
        <v>1</v>
      </c>
      <c r="CI56">
        <f t="shared" si="93"/>
        <v>1.3280000000000001</v>
      </c>
      <c r="CJ56" t="b">
        <f t="shared" si="136"/>
        <v>1</v>
      </c>
      <c r="CK56" t="b">
        <f t="shared" si="94"/>
        <v>0</v>
      </c>
      <c r="CL56" s="84" t="b">
        <f t="shared" si="137"/>
        <v>1</v>
      </c>
      <c r="CM56">
        <f t="shared" si="95"/>
        <v>3.0459999999999998</v>
      </c>
      <c r="CN56" t="b">
        <f t="shared" si="138"/>
        <v>1</v>
      </c>
      <c r="CO56" s="84">
        <f t="shared" si="96"/>
        <v>9.1751606822123299E-2</v>
      </c>
      <c r="CP56" t="b">
        <f t="shared" si="97"/>
        <v>1</v>
      </c>
      <c r="CQ56" s="96" t="b">
        <f t="shared" si="98"/>
        <v>1</v>
      </c>
      <c r="CR56" t="e">
        <f t="shared" si="99"/>
        <v>#VALUE!</v>
      </c>
      <c r="CS56" t="e">
        <f t="shared" si="100"/>
        <v>#VALUE!</v>
      </c>
      <c r="CT56" t="b">
        <f t="shared" si="101"/>
        <v>1</v>
      </c>
      <c r="CU56" t="b">
        <f t="shared" si="102"/>
        <v>1</v>
      </c>
      <c r="CV56" s="84" t="b">
        <f t="shared" si="103"/>
        <v>1</v>
      </c>
      <c r="CW56" t="e">
        <f t="shared" si="104"/>
        <v>#VALUE!</v>
      </c>
      <c r="CX56" t="e">
        <f t="shared" si="105"/>
        <v>#VALUE!</v>
      </c>
      <c r="CY56" t="b">
        <f t="shared" si="106"/>
        <v>1</v>
      </c>
      <c r="CZ56" t="b">
        <f t="shared" si="107"/>
        <v>1</v>
      </c>
      <c r="DA56" s="84">
        <f t="shared" si="108"/>
        <v>0</v>
      </c>
      <c r="DB56" t="e">
        <f t="shared" si="109"/>
        <v>#N/A</v>
      </c>
    </row>
    <row r="57" spans="1:106">
      <c r="A57" s="9">
        <v>836</v>
      </c>
      <c r="B57" s="3">
        <v>2</v>
      </c>
      <c r="C57" s="3" t="s">
        <v>2334</v>
      </c>
      <c r="D57" s="3" t="str">
        <f t="shared" si="110"/>
        <v>BE_1_16-1_dk_0057</v>
      </c>
      <c r="E57" s="3" t="str">
        <f t="shared" si="111"/>
        <v>0057</v>
      </c>
      <c r="F57" s="3">
        <v>115128.69500000001</v>
      </c>
      <c r="G57" s="15">
        <v>426004.68800000002</v>
      </c>
      <c r="H57" s="35" t="str">
        <f t="shared" si="112"/>
        <v>ja</v>
      </c>
      <c r="I57" s="42" t="s">
        <v>2402</v>
      </c>
      <c r="J57" s="20" t="s">
        <v>2284</v>
      </c>
      <c r="K57" s="21">
        <v>10000</v>
      </c>
      <c r="L57" s="28">
        <f t="shared" si="113"/>
        <v>1</v>
      </c>
      <c r="M57" s="28">
        <f t="shared" si="114"/>
        <v>1</v>
      </c>
      <c r="N57" s="56">
        <f t="shared" si="115"/>
        <v>10000</v>
      </c>
      <c r="O57" s="33">
        <f t="shared" si="116"/>
        <v>118.80323881527504</v>
      </c>
      <c r="P57" s="37">
        <f t="shared" si="117"/>
        <v>9979.5153885659693</v>
      </c>
      <c r="Q57" s="9" t="s">
        <v>12</v>
      </c>
      <c r="R57" s="55" t="s">
        <v>12</v>
      </c>
      <c r="S57" s="55">
        <v>2.9849999999999999</v>
      </c>
      <c r="T57" s="55">
        <v>3.1669999999999998</v>
      </c>
      <c r="U57" s="55">
        <v>3.35</v>
      </c>
      <c r="V57" s="3">
        <v>3.5110000000000001</v>
      </c>
      <c r="W57" s="3">
        <v>3.69</v>
      </c>
      <c r="X57" s="3" t="s">
        <v>12</v>
      </c>
      <c r="Y57" s="3">
        <v>4.032</v>
      </c>
      <c r="Z57" s="15" t="s">
        <v>12</v>
      </c>
      <c r="AA57" s="10">
        <f t="shared" si="118"/>
        <v>3.69</v>
      </c>
      <c r="AB57" s="9">
        <f t="shared" si="119"/>
        <v>0.33999999999999986</v>
      </c>
      <c r="AC57" s="10">
        <f t="shared" si="120"/>
        <v>0.34200000000000008</v>
      </c>
      <c r="AD57" s="9" t="s">
        <v>12</v>
      </c>
      <c r="AE57" s="55" t="s">
        <v>12</v>
      </c>
      <c r="AF57" s="55">
        <v>0.64800000000000002</v>
      </c>
      <c r="AG57" s="55">
        <v>0.72299999999999998</v>
      </c>
      <c r="AH57" s="55">
        <v>0.80900000000000005</v>
      </c>
      <c r="AI57" s="3">
        <v>0.89400000000000002</v>
      </c>
      <c r="AJ57" s="3">
        <v>0.99</v>
      </c>
      <c r="AK57" s="3" t="s">
        <v>12</v>
      </c>
      <c r="AL57" s="3">
        <v>1.1739999999999999</v>
      </c>
      <c r="AM57" s="15" t="s">
        <v>12</v>
      </c>
      <c r="AN57" s="10">
        <f t="shared" si="121"/>
        <v>0.99</v>
      </c>
      <c r="AO57" s="9">
        <f t="shared" si="122"/>
        <v>0.18099999999999994</v>
      </c>
      <c r="AP57" s="10">
        <f t="shared" si="123"/>
        <v>0.18399999999999994</v>
      </c>
      <c r="AQ57" s="9" t="s">
        <v>12</v>
      </c>
      <c r="AR57" s="55" t="s">
        <v>12</v>
      </c>
      <c r="AS57" s="55">
        <v>1.9770000000000001</v>
      </c>
      <c r="AT57" s="55">
        <v>2.0750000000000002</v>
      </c>
      <c r="AU57" s="55">
        <v>2.181</v>
      </c>
      <c r="AV57" s="3">
        <v>2.278</v>
      </c>
      <c r="AW57" s="3">
        <v>2.383</v>
      </c>
      <c r="AX57" s="3" t="s">
        <v>12</v>
      </c>
      <c r="AY57" s="3">
        <v>2.573</v>
      </c>
      <c r="AZ57" s="15" t="s">
        <v>12</v>
      </c>
      <c r="BA57" s="10">
        <f t="shared" si="124"/>
        <v>2.383</v>
      </c>
      <c r="BB57" s="9">
        <f t="shared" si="125"/>
        <v>0.20199999999999996</v>
      </c>
      <c r="BC57" s="10">
        <f t="shared" si="126"/>
        <v>0.18999999999999995</v>
      </c>
      <c r="BD57" s="9" t="s">
        <v>2403</v>
      </c>
      <c r="BE57" s="3" t="s">
        <v>12</v>
      </c>
      <c r="BF57" s="15" t="s">
        <v>12</v>
      </c>
      <c r="BG57" s="15" t="str">
        <f t="shared" si="127"/>
        <v>-</v>
      </c>
      <c r="BH57" s="9" t="e">
        <f t="shared" si="128"/>
        <v>#VALUE!</v>
      </c>
      <c r="BI57" s="10" t="e">
        <f t="shared" si="129"/>
        <v>#VALUE!</v>
      </c>
      <c r="BJ57" s="9" t="s">
        <v>2403</v>
      </c>
      <c r="BK57" s="3" t="s">
        <v>12</v>
      </c>
      <c r="BL57" s="15" t="s">
        <v>12</v>
      </c>
      <c r="BM57" s="15" t="str">
        <f t="shared" si="130"/>
        <v>-</v>
      </c>
      <c r="BN57" s="9" t="e">
        <f t="shared" si="131"/>
        <v>#VALUE!</v>
      </c>
      <c r="BO57" s="10" t="e">
        <f t="shared" si="132"/>
        <v>#VALUE!</v>
      </c>
      <c r="BP57">
        <f t="shared" si="81"/>
        <v>0</v>
      </c>
      <c r="BQ57" s="93" t="e">
        <f t="shared" si="82"/>
        <v>#VALUE!</v>
      </c>
      <c r="BR57" s="93" t="e">
        <f t="shared" si="83"/>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84"/>
        <v>#N/A</v>
      </c>
      <c r="BX57" s="93" t="e">
        <f t="shared" si="85"/>
        <v>#N/A</v>
      </c>
      <c r="BY57" s="94">
        <f t="shared" si="86"/>
        <v>999</v>
      </c>
      <c r="BZ57" s="94">
        <f t="shared" si="87"/>
        <v>999</v>
      </c>
      <c r="CA57" s="94" t="e">
        <f t="shared" si="88"/>
        <v>#N/A</v>
      </c>
      <c r="CB57" t="e">
        <f t="shared" si="89"/>
        <v>#N/A</v>
      </c>
      <c r="CC57" s="58" t="e">
        <f t="shared" si="90"/>
        <v>#N/A</v>
      </c>
      <c r="CD57" s="95" t="e">
        <f t="shared" si="91"/>
        <v>#N/A</v>
      </c>
      <c r="CE57" s="96" t="b">
        <f t="shared" si="133"/>
        <v>1</v>
      </c>
      <c r="CF57" t="e">
        <f t="shared" si="134"/>
        <v>#DIV/0!</v>
      </c>
      <c r="CG57" t="e">
        <f t="shared" si="135"/>
        <v>#DIV/0!</v>
      </c>
      <c r="CH57" s="84" t="b">
        <f t="shared" si="92"/>
        <v>1</v>
      </c>
      <c r="CI57">
        <f t="shared" si="93"/>
        <v>0.99</v>
      </c>
      <c r="CJ57" t="b">
        <f t="shared" si="136"/>
        <v>1</v>
      </c>
      <c r="CK57" t="b">
        <f t="shared" si="94"/>
        <v>1</v>
      </c>
      <c r="CL57" s="84" t="b">
        <f t="shared" si="137"/>
        <v>1</v>
      </c>
      <c r="CM57">
        <f t="shared" si="95"/>
        <v>2.383</v>
      </c>
      <c r="CN57" t="b">
        <f t="shared" si="138"/>
        <v>1</v>
      </c>
      <c r="CO57" s="84">
        <f t="shared" si="96"/>
        <v>0.11175385456315437</v>
      </c>
      <c r="CP57" t="b">
        <f t="shared" si="97"/>
        <v>1</v>
      </c>
      <c r="CQ57" s="96" t="b">
        <f t="shared" si="98"/>
        <v>1</v>
      </c>
      <c r="CR57" t="e">
        <f t="shared" si="99"/>
        <v>#VALUE!</v>
      </c>
      <c r="CS57" t="e">
        <f t="shared" si="100"/>
        <v>#VALUE!</v>
      </c>
      <c r="CT57" t="b">
        <f t="shared" si="101"/>
        <v>1</v>
      </c>
      <c r="CU57" t="b">
        <f t="shared" si="102"/>
        <v>1</v>
      </c>
      <c r="CV57" s="84" t="b">
        <f t="shared" si="103"/>
        <v>1</v>
      </c>
      <c r="CW57" t="e">
        <f t="shared" si="104"/>
        <v>#VALUE!</v>
      </c>
      <c r="CX57" t="e">
        <f t="shared" si="105"/>
        <v>#VALUE!</v>
      </c>
      <c r="CY57" t="b">
        <f t="shared" si="106"/>
        <v>1</v>
      </c>
      <c r="CZ57" t="b">
        <f t="shared" si="107"/>
        <v>1</v>
      </c>
      <c r="DA57" s="84">
        <f t="shared" si="108"/>
        <v>0</v>
      </c>
      <c r="DB57" t="e">
        <f t="shared" si="109"/>
        <v>#N/A</v>
      </c>
    </row>
    <row r="58" spans="1:106">
      <c r="A58" s="9">
        <v>2551</v>
      </c>
      <c r="B58" s="3">
        <v>2</v>
      </c>
      <c r="C58" s="3" t="s">
        <v>2339</v>
      </c>
      <c r="D58" s="3" t="str">
        <f t="shared" si="110"/>
        <v>WA_1_16-1_dk_0518</v>
      </c>
      <c r="E58" s="3" t="str">
        <f t="shared" si="111"/>
        <v>0518</v>
      </c>
      <c r="F58" s="3">
        <v>125060.32</v>
      </c>
      <c r="G58" s="15">
        <v>426981.18800000002</v>
      </c>
      <c r="H58" s="35" t="str">
        <f t="shared" si="112"/>
        <v>ja</v>
      </c>
      <c r="I58" s="42" t="s">
        <v>2402</v>
      </c>
      <c r="J58" s="20" t="s">
        <v>2284</v>
      </c>
      <c r="K58" s="21">
        <v>10000</v>
      </c>
      <c r="L58" s="28">
        <f t="shared" si="113"/>
        <v>1</v>
      </c>
      <c r="M58" s="28">
        <f t="shared" si="114"/>
        <v>1</v>
      </c>
      <c r="N58" s="56">
        <f t="shared" si="115"/>
        <v>10000</v>
      </c>
      <c r="O58" s="33">
        <f t="shared" si="116"/>
        <v>9979.5153885659693</v>
      </c>
      <c r="P58" s="37">
        <f t="shared" si="117"/>
        <v>101.77589335887114</v>
      </c>
      <c r="Q58" s="9" t="s">
        <v>12</v>
      </c>
      <c r="R58" s="55" t="s">
        <v>12</v>
      </c>
      <c r="S58" s="55">
        <v>4.4160000000000004</v>
      </c>
      <c r="T58" s="55">
        <v>4.7350000000000003</v>
      </c>
      <c r="U58" s="55">
        <v>5.0119999999999996</v>
      </c>
      <c r="V58" s="3">
        <v>5.2229999999999999</v>
      </c>
      <c r="W58" s="3">
        <v>5.4509999999999996</v>
      </c>
      <c r="X58" s="3" t="s">
        <v>12</v>
      </c>
      <c r="Y58" s="3">
        <v>5.8479999999999999</v>
      </c>
      <c r="Z58" s="15" t="s">
        <v>12</v>
      </c>
      <c r="AA58" s="10">
        <f t="shared" si="118"/>
        <v>5.4509999999999996</v>
      </c>
      <c r="AB58" s="9">
        <f t="shared" si="119"/>
        <v>0.43900000000000006</v>
      </c>
      <c r="AC58" s="10">
        <f t="shared" si="120"/>
        <v>0.39700000000000024</v>
      </c>
      <c r="AD58" s="9" t="s">
        <v>12</v>
      </c>
      <c r="AE58" s="55" t="s">
        <v>12</v>
      </c>
      <c r="AF58" s="55">
        <v>9.7000000000000003E-2</v>
      </c>
      <c r="AG58" s="55">
        <v>0.245</v>
      </c>
      <c r="AH58" s="55">
        <v>0.42399999999999999</v>
      </c>
      <c r="AI58" s="3">
        <v>0.54200000000000004</v>
      </c>
      <c r="AJ58" s="3">
        <v>0.65300000000000002</v>
      </c>
      <c r="AK58" s="3" t="s">
        <v>12</v>
      </c>
      <c r="AL58" s="3">
        <v>0.89300000000000002</v>
      </c>
      <c r="AM58" s="15" t="s">
        <v>12</v>
      </c>
      <c r="AN58" s="10">
        <f t="shared" si="121"/>
        <v>0.65300000000000002</v>
      </c>
      <c r="AO58" s="9">
        <f t="shared" si="122"/>
        <v>0.22900000000000004</v>
      </c>
      <c r="AP58" s="10">
        <f t="shared" si="123"/>
        <v>0.24</v>
      </c>
      <c r="AQ58" s="9" t="s">
        <v>12</v>
      </c>
      <c r="AR58" s="55" t="s">
        <v>12</v>
      </c>
      <c r="AS58" s="55">
        <v>0.36199999999999999</v>
      </c>
      <c r="AT58" s="55">
        <v>1.3080000000000001</v>
      </c>
      <c r="AU58" s="55">
        <v>2.1429999999999998</v>
      </c>
      <c r="AV58" s="3">
        <v>2.472</v>
      </c>
      <c r="AW58" s="3">
        <v>2.6960000000000002</v>
      </c>
      <c r="AX58" s="3" t="s">
        <v>12</v>
      </c>
      <c r="AY58" s="3">
        <v>3.1269999999999998</v>
      </c>
      <c r="AZ58" s="15" t="s">
        <v>12</v>
      </c>
      <c r="BA58" s="10">
        <f t="shared" si="124"/>
        <v>2.6960000000000002</v>
      </c>
      <c r="BB58" s="9">
        <f t="shared" si="125"/>
        <v>0.55300000000000038</v>
      </c>
      <c r="BC58" s="10">
        <f t="shared" si="126"/>
        <v>0.43099999999999961</v>
      </c>
      <c r="BD58" s="9" t="s">
        <v>2403</v>
      </c>
      <c r="BE58" s="3" t="s">
        <v>12</v>
      </c>
      <c r="BF58" s="15" t="s">
        <v>12</v>
      </c>
      <c r="BG58" s="15" t="str">
        <f t="shared" si="127"/>
        <v>-</v>
      </c>
      <c r="BH58" s="9" t="e">
        <f t="shared" si="128"/>
        <v>#VALUE!</v>
      </c>
      <c r="BI58" s="10" t="e">
        <f t="shared" si="129"/>
        <v>#VALUE!</v>
      </c>
      <c r="BJ58" s="9" t="s">
        <v>2403</v>
      </c>
      <c r="BK58" s="3" t="s">
        <v>12</v>
      </c>
      <c r="BL58" s="15" t="s">
        <v>12</v>
      </c>
      <c r="BM58" s="15" t="str">
        <f t="shared" si="130"/>
        <v>-</v>
      </c>
      <c r="BN58" s="9" t="e">
        <f t="shared" si="131"/>
        <v>#VALUE!</v>
      </c>
      <c r="BO58" s="10" t="e">
        <f t="shared" si="132"/>
        <v>#VALUE!</v>
      </c>
      <c r="BP58">
        <f t="shared" si="81"/>
        <v>0</v>
      </c>
      <c r="BQ58" s="93" t="e">
        <f t="shared" si="82"/>
        <v>#VALUE!</v>
      </c>
      <c r="BR58" s="93" t="e">
        <f t="shared" si="83"/>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84"/>
        <v>#N/A</v>
      </c>
      <c r="BX58" s="93" t="e">
        <f t="shared" si="85"/>
        <v>#N/A</v>
      </c>
      <c r="BY58" s="94">
        <f t="shared" si="86"/>
        <v>999</v>
      </c>
      <c r="BZ58" s="94">
        <f t="shared" si="87"/>
        <v>999</v>
      </c>
      <c r="CA58" s="94" t="e">
        <f t="shared" si="88"/>
        <v>#N/A</v>
      </c>
      <c r="CB58" t="e">
        <f t="shared" si="89"/>
        <v>#N/A</v>
      </c>
      <c r="CC58" s="58" t="e">
        <f t="shared" si="90"/>
        <v>#N/A</v>
      </c>
      <c r="CD58" s="95" t="e">
        <f t="shared" si="91"/>
        <v>#N/A</v>
      </c>
      <c r="CE58" s="96" t="b">
        <f t="shared" si="133"/>
        <v>1</v>
      </c>
      <c r="CF58" t="e">
        <f t="shared" si="134"/>
        <v>#DIV/0!</v>
      </c>
      <c r="CG58" t="e">
        <f t="shared" si="135"/>
        <v>#DIV/0!</v>
      </c>
      <c r="CH58" s="84" t="b">
        <f t="shared" si="92"/>
        <v>1</v>
      </c>
      <c r="CI58">
        <f t="shared" si="93"/>
        <v>0.65300000000000002</v>
      </c>
      <c r="CJ58" t="b">
        <f t="shared" si="136"/>
        <v>1</v>
      </c>
      <c r="CK58" t="b">
        <f t="shared" si="94"/>
        <v>1</v>
      </c>
      <c r="CL58" s="84" t="b">
        <f t="shared" si="137"/>
        <v>1</v>
      </c>
      <c r="CM58">
        <f t="shared" si="95"/>
        <v>2.6960000000000002</v>
      </c>
      <c r="CN58" t="b">
        <f t="shared" si="138"/>
        <v>1</v>
      </c>
      <c r="CO58" s="84">
        <f t="shared" si="96"/>
        <v>5.7590229231478149E-2</v>
      </c>
      <c r="CP58" t="b">
        <f t="shared" si="97"/>
        <v>1</v>
      </c>
      <c r="CQ58" s="96" t="b">
        <f t="shared" si="98"/>
        <v>1</v>
      </c>
      <c r="CR58" t="e">
        <f t="shared" si="99"/>
        <v>#VALUE!</v>
      </c>
      <c r="CS58" t="e">
        <f t="shared" si="100"/>
        <v>#VALUE!</v>
      </c>
      <c r="CT58" t="b">
        <f t="shared" si="101"/>
        <v>1</v>
      </c>
      <c r="CU58" t="b">
        <f t="shared" si="102"/>
        <v>1</v>
      </c>
      <c r="CV58" s="84" t="b">
        <f t="shared" si="103"/>
        <v>1</v>
      </c>
      <c r="CW58" t="e">
        <f t="shared" si="104"/>
        <v>#VALUE!</v>
      </c>
      <c r="CX58" t="e">
        <f t="shared" si="105"/>
        <v>#VALUE!</v>
      </c>
      <c r="CY58" t="b">
        <f t="shared" si="106"/>
        <v>1</v>
      </c>
      <c r="CZ58" t="b">
        <f t="shared" si="107"/>
        <v>1</v>
      </c>
      <c r="DA58" s="84">
        <f t="shared" si="108"/>
        <v>0</v>
      </c>
      <c r="DB58" t="e">
        <f t="shared" si="109"/>
        <v>#N/A</v>
      </c>
    </row>
    <row r="59" spans="1:106">
      <c r="A59" s="9">
        <v>2552</v>
      </c>
      <c r="B59" s="3">
        <v>2</v>
      </c>
      <c r="C59" s="3" t="s">
        <v>2340</v>
      </c>
      <c r="D59" s="3" t="str">
        <f t="shared" si="110"/>
        <v>WA_1_16-1_dk_0519</v>
      </c>
      <c r="E59" s="3" t="str">
        <f t="shared" si="111"/>
        <v>0519</v>
      </c>
      <c r="F59" s="3">
        <v>124994.57</v>
      </c>
      <c r="G59" s="15">
        <v>427058.875</v>
      </c>
      <c r="H59" s="35" t="str">
        <f t="shared" si="112"/>
        <v>ja</v>
      </c>
      <c r="I59" s="42" t="s">
        <v>2402</v>
      </c>
      <c r="J59" s="20" t="s">
        <v>2284</v>
      </c>
      <c r="K59" s="21">
        <v>10000</v>
      </c>
      <c r="L59" s="28">
        <f t="shared" si="113"/>
        <v>1</v>
      </c>
      <c r="M59" s="28">
        <f t="shared" si="114"/>
        <v>1</v>
      </c>
      <c r="N59" s="56">
        <f t="shared" si="115"/>
        <v>10000</v>
      </c>
      <c r="O59" s="33">
        <f t="shared" si="116"/>
        <v>101.77589335887114</v>
      </c>
      <c r="P59" s="37">
        <f t="shared" si="117"/>
        <v>87.441028642187021</v>
      </c>
      <c r="Q59" s="9" t="s">
        <v>12</v>
      </c>
      <c r="R59" s="55" t="s">
        <v>12</v>
      </c>
      <c r="S59" s="55">
        <v>4.407</v>
      </c>
      <c r="T59" s="55">
        <v>4.6909999999999998</v>
      </c>
      <c r="U59" s="55">
        <v>5.0039999999999996</v>
      </c>
      <c r="V59" s="3">
        <v>5.22</v>
      </c>
      <c r="W59" s="3">
        <v>5.4480000000000004</v>
      </c>
      <c r="X59" s="3" t="s">
        <v>12</v>
      </c>
      <c r="Y59" s="3">
        <v>5.8440000000000003</v>
      </c>
      <c r="Z59" s="15" t="s">
        <v>12</v>
      </c>
      <c r="AA59" s="10">
        <f t="shared" si="118"/>
        <v>5.4480000000000004</v>
      </c>
      <c r="AB59" s="9">
        <f t="shared" si="119"/>
        <v>0.44400000000000084</v>
      </c>
      <c r="AC59" s="10">
        <f t="shared" si="120"/>
        <v>0.39599999999999991</v>
      </c>
      <c r="AD59" s="9" t="s">
        <v>12</v>
      </c>
      <c r="AE59" s="55" t="s">
        <v>12</v>
      </c>
      <c r="AF59" s="55">
        <v>8.8999999999999996E-2</v>
      </c>
      <c r="AG59" s="55">
        <v>0.14599999999999999</v>
      </c>
      <c r="AH59" s="55">
        <v>0.34300000000000003</v>
      </c>
      <c r="AI59" s="3">
        <v>0.49099999999999999</v>
      </c>
      <c r="AJ59" s="3">
        <v>0.60599999999999998</v>
      </c>
      <c r="AK59" s="3" t="s">
        <v>12</v>
      </c>
      <c r="AL59" s="3">
        <v>0.81200000000000006</v>
      </c>
      <c r="AM59" s="15" t="s">
        <v>12</v>
      </c>
      <c r="AN59" s="10">
        <f t="shared" si="121"/>
        <v>0.60599999999999998</v>
      </c>
      <c r="AO59" s="9">
        <f t="shared" si="122"/>
        <v>0.26299999999999996</v>
      </c>
      <c r="AP59" s="10">
        <f t="shared" si="123"/>
        <v>0.20600000000000007</v>
      </c>
      <c r="AQ59" s="9" t="s">
        <v>12</v>
      </c>
      <c r="AR59" s="55" t="s">
        <v>12</v>
      </c>
      <c r="AS59" s="55">
        <v>0.1</v>
      </c>
      <c r="AT59" s="55">
        <v>0.80300000000000005</v>
      </c>
      <c r="AU59" s="55">
        <v>1.7809999999999999</v>
      </c>
      <c r="AV59" s="3">
        <v>2.3279999999999998</v>
      </c>
      <c r="AW59" s="3">
        <v>2.6</v>
      </c>
      <c r="AX59" s="3" t="s">
        <v>12</v>
      </c>
      <c r="AY59" s="3">
        <v>2.9769999999999999</v>
      </c>
      <c r="AZ59" s="15" t="s">
        <v>12</v>
      </c>
      <c r="BA59" s="10">
        <f t="shared" si="124"/>
        <v>2.6</v>
      </c>
      <c r="BB59" s="9">
        <f t="shared" si="125"/>
        <v>0.81900000000000017</v>
      </c>
      <c r="BC59" s="10">
        <f t="shared" si="126"/>
        <v>0.37699999999999978</v>
      </c>
      <c r="BD59" s="9" t="s">
        <v>2403</v>
      </c>
      <c r="BE59" s="3" t="s">
        <v>12</v>
      </c>
      <c r="BF59" s="15" t="s">
        <v>12</v>
      </c>
      <c r="BG59" s="15" t="str">
        <f t="shared" si="127"/>
        <v>-</v>
      </c>
      <c r="BH59" s="9" t="e">
        <f t="shared" si="128"/>
        <v>#VALUE!</v>
      </c>
      <c r="BI59" s="10" t="e">
        <f t="shared" si="129"/>
        <v>#VALUE!</v>
      </c>
      <c r="BJ59" s="9" t="s">
        <v>2403</v>
      </c>
      <c r="BK59" s="3" t="s">
        <v>12</v>
      </c>
      <c r="BL59" s="15" t="s">
        <v>12</v>
      </c>
      <c r="BM59" s="15" t="str">
        <f t="shared" si="130"/>
        <v>-</v>
      </c>
      <c r="BN59" s="9" t="e">
        <f t="shared" si="131"/>
        <v>#VALUE!</v>
      </c>
      <c r="BO59" s="10" t="e">
        <f t="shared" si="132"/>
        <v>#VALUE!</v>
      </c>
      <c r="BP59">
        <f t="shared" si="81"/>
        <v>0</v>
      </c>
      <c r="BQ59" s="93" t="e">
        <f t="shared" si="82"/>
        <v>#VALUE!</v>
      </c>
      <c r="BR59" s="93" t="e">
        <f t="shared" si="83"/>
        <v>#VALUE!</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VLOOKUP(BS59,aslocaties_v01!$C$3:$AA$349,MATCH($K$3*10,aslocaties_v01!$C$2:$Y$2),FALSE)</f>
        <v>#N/A</v>
      </c>
      <c r="BW59" s="93" t="e">
        <f t="shared" si="84"/>
        <v>#N/A</v>
      </c>
      <c r="BX59" s="93" t="e">
        <f t="shared" si="85"/>
        <v>#N/A</v>
      </c>
      <c r="BY59" s="94">
        <f t="shared" si="86"/>
        <v>999</v>
      </c>
      <c r="BZ59" s="94">
        <f t="shared" si="87"/>
        <v>999</v>
      </c>
      <c r="CA59" s="94" t="e">
        <f t="shared" si="88"/>
        <v>#N/A</v>
      </c>
      <c r="CB59" t="e">
        <f t="shared" si="89"/>
        <v>#N/A</v>
      </c>
      <c r="CC59" s="58" t="e">
        <f t="shared" si="90"/>
        <v>#N/A</v>
      </c>
      <c r="CD59" s="95" t="e">
        <f t="shared" si="91"/>
        <v>#N/A</v>
      </c>
      <c r="CE59" s="96" t="b">
        <f t="shared" si="133"/>
        <v>1</v>
      </c>
      <c r="CF59" t="e">
        <f t="shared" si="134"/>
        <v>#DIV/0!</v>
      </c>
      <c r="CG59" t="e">
        <f t="shared" si="135"/>
        <v>#DIV/0!</v>
      </c>
      <c r="CH59" s="84" t="b">
        <f t="shared" si="92"/>
        <v>1</v>
      </c>
      <c r="CI59">
        <f t="shared" si="93"/>
        <v>0.60599999999999998</v>
      </c>
      <c r="CJ59" t="b">
        <f t="shared" si="136"/>
        <v>1</v>
      </c>
      <c r="CK59" t="b">
        <f t="shared" si="94"/>
        <v>1</v>
      </c>
      <c r="CL59" s="84" t="b">
        <f t="shared" si="137"/>
        <v>1</v>
      </c>
      <c r="CM59">
        <f t="shared" si="95"/>
        <v>2.6</v>
      </c>
      <c r="CN59" t="b">
        <f t="shared" si="138"/>
        <v>1</v>
      </c>
      <c r="CO59" s="84">
        <f t="shared" si="96"/>
        <v>5.7464724624487928E-2</v>
      </c>
      <c r="CP59" t="b">
        <f t="shared" si="97"/>
        <v>1</v>
      </c>
      <c r="CQ59" s="96" t="b">
        <f t="shared" si="98"/>
        <v>1</v>
      </c>
      <c r="CR59" t="e">
        <f t="shared" si="99"/>
        <v>#VALUE!</v>
      </c>
      <c r="CS59" t="e">
        <f t="shared" si="100"/>
        <v>#VALUE!</v>
      </c>
      <c r="CT59" t="b">
        <f t="shared" si="101"/>
        <v>1</v>
      </c>
      <c r="CU59" t="b">
        <f t="shared" si="102"/>
        <v>1</v>
      </c>
      <c r="CV59" s="84" t="b">
        <f t="shared" si="103"/>
        <v>1</v>
      </c>
      <c r="CW59" t="e">
        <f t="shared" si="104"/>
        <v>#VALUE!</v>
      </c>
      <c r="CX59" t="e">
        <f t="shared" si="105"/>
        <v>#VALUE!</v>
      </c>
      <c r="CY59" t="b">
        <f t="shared" si="106"/>
        <v>1</v>
      </c>
      <c r="CZ59" t="b">
        <f t="shared" si="107"/>
        <v>1</v>
      </c>
      <c r="DA59" s="84">
        <f t="shared" si="108"/>
        <v>0</v>
      </c>
      <c r="DB59" t="e">
        <f t="shared" si="109"/>
        <v>#N/A</v>
      </c>
    </row>
    <row r="60" spans="1:106">
      <c r="A60" s="9">
        <v>2553</v>
      </c>
      <c r="B60" s="3">
        <v>2</v>
      </c>
      <c r="C60" s="3" t="s">
        <v>2341</v>
      </c>
      <c r="D60" s="3" t="str">
        <f t="shared" si="110"/>
        <v>WA_1_16-1_dk_0520</v>
      </c>
      <c r="E60" s="3" t="str">
        <f t="shared" si="111"/>
        <v>0520</v>
      </c>
      <c r="F60" s="3">
        <v>124921.359</v>
      </c>
      <c r="G60" s="15">
        <v>427106.68800000002</v>
      </c>
      <c r="H60" s="35" t="str">
        <f t="shared" si="112"/>
        <v>ja</v>
      </c>
      <c r="I60" s="42" t="s">
        <v>2402</v>
      </c>
      <c r="J60" s="20" t="s">
        <v>2284</v>
      </c>
      <c r="K60" s="21">
        <v>10000</v>
      </c>
      <c r="L60" s="28">
        <f t="shared" si="113"/>
        <v>1</v>
      </c>
      <c r="M60" s="28">
        <f t="shared" si="114"/>
        <v>1</v>
      </c>
      <c r="N60" s="56">
        <f t="shared" si="115"/>
        <v>10000</v>
      </c>
      <c r="O60" s="33">
        <f t="shared" si="116"/>
        <v>87.441028642187021</v>
      </c>
      <c r="P60" s="37">
        <f t="shared" si="117"/>
        <v>127.34426763698474</v>
      </c>
      <c r="Q60" s="9" t="s">
        <v>12</v>
      </c>
      <c r="R60" s="55" t="s">
        <v>12</v>
      </c>
      <c r="S60" s="55">
        <v>4.4109999999999996</v>
      </c>
      <c r="T60" s="55">
        <v>4.6920000000000002</v>
      </c>
      <c r="U60" s="55">
        <v>4.9720000000000004</v>
      </c>
      <c r="V60" s="3">
        <v>5.21</v>
      </c>
      <c r="W60" s="3">
        <v>5.44</v>
      </c>
      <c r="X60" s="3" t="s">
        <v>12</v>
      </c>
      <c r="Y60" s="3">
        <v>5.8390000000000004</v>
      </c>
      <c r="Z60" s="15" t="s">
        <v>12</v>
      </c>
      <c r="AA60" s="10">
        <f t="shared" si="118"/>
        <v>5.44</v>
      </c>
      <c r="AB60" s="9">
        <f t="shared" si="119"/>
        <v>0.46799999999999997</v>
      </c>
      <c r="AC60" s="10">
        <f t="shared" si="120"/>
        <v>0.39900000000000002</v>
      </c>
      <c r="AD60" s="9" t="s">
        <v>12</v>
      </c>
      <c r="AE60" s="55" t="s">
        <v>12</v>
      </c>
      <c r="AF60" s="55">
        <v>8.7999999999999995E-2</v>
      </c>
      <c r="AG60" s="55">
        <v>0.14000000000000001</v>
      </c>
      <c r="AH60" s="55">
        <v>0.33500000000000002</v>
      </c>
      <c r="AI60" s="3">
        <v>0.47599999999999998</v>
      </c>
      <c r="AJ60" s="3">
        <v>0.58699999999999997</v>
      </c>
      <c r="AK60" s="3" t="s">
        <v>12</v>
      </c>
      <c r="AL60" s="3">
        <v>0.78600000000000003</v>
      </c>
      <c r="AM60" s="15" t="s">
        <v>12</v>
      </c>
      <c r="AN60" s="10">
        <f t="shared" si="121"/>
        <v>0.58699999999999997</v>
      </c>
      <c r="AO60" s="9">
        <f t="shared" si="122"/>
        <v>0.25199999999999995</v>
      </c>
      <c r="AP60" s="10">
        <f t="shared" si="123"/>
        <v>0.19900000000000007</v>
      </c>
      <c r="AQ60" s="9" t="s">
        <v>12</v>
      </c>
      <c r="AR60" s="55" t="s">
        <v>12</v>
      </c>
      <c r="AS60" s="55">
        <v>0.1</v>
      </c>
      <c r="AT60" s="55">
        <v>0.78100000000000003</v>
      </c>
      <c r="AU60" s="55">
        <v>1.746</v>
      </c>
      <c r="AV60" s="3">
        <v>2.2930000000000001</v>
      </c>
      <c r="AW60" s="3">
        <v>2.5550000000000002</v>
      </c>
      <c r="AX60" s="3" t="s">
        <v>12</v>
      </c>
      <c r="AY60" s="3">
        <v>2.9209999999999998</v>
      </c>
      <c r="AZ60" s="15" t="s">
        <v>12</v>
      </c>
      <c r="BA60" s="10">
        <f t="shared" si="124"/>
        <v>2.5550000000000002</v>
      </c>
      <c r="BB60" s="9">
        <f t="shared" si="125"/>
        <v>0.80900000000000016</v>
      </c>
      <c r="BC60" s="10">
        <f t="shared" si="126"/>
        <v>0.36599999999999966</v>
      </c>
      <c r="BD60" s="9" t="s">
        <v>2403</v>
      </c>
      <c r="BE60" s="3" t="s">
        <v>12</v>
      </c>
      <c r="BF60" s="15" t="s">
        <v>12</v>
      </c>
      <c r="BG60" s="15" t="str">
        <f t="shared" si="127"/>
        <v>-</v>
      </c>
      <c r="BH60" s="9" t="e">
        <f t="shared" si="128"/>
        <v>#VALUE!</v>
      </c>
      <c r="BI60" s="10" t="e">
        <f t="shared" si="129"/>
        <v>#VALUE!</v>
      </c>
      <c r="BJ60" s="9" t="s">
        <v>2403</v>
      </c>
      <c r="BK60" s="3" t="s">
        <v>12</v>
      </c>
      <c r="BL60" s="15" t="s">
        <v>12</v>
      </c>
      <c r="BM60" s="15" t="str">
        <f t="shared" si="130"/>
        <v>-</v>
      </c>
      <c r="BN60" s="9" t="e">
        <f t="shared" si="131"/>
        <v>#VALUE!</v>
      </c>
      <c r="BO60" s="10" t="e">
        <f t="shared" si="132"/>
        <v>#VALUE!</v>
      </c>
      <c r="BP60">
        <f t="shared" si="81"/>
        <v>0</v>
      </c>
      <c r="BQ60" s="93" t="e">
        <f t="shared" si="82"/>
        <v>#VALUE!</v>
      </c>
      <c r="BR60" s="93" t="e">
        <f t="shared" si="83"/>
        <v>#VALUE!</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VLOOKUP(BS60,aslocaties_v01!$C$3:$AA$349,MATCH($K$3*10,aslocaties_v01!$C$2:$Y$2),FALSE)</f>
        <v>#N/A</v>
      </c>
      <c r="BW60" s="93" t="e">
        <f t="shared" si="84"/>
        <v>#N/A</v>
      </c>
      <c r="BX60" s="93" t="e">
        <f t="shared" si="85"/>
        <v>#N/A</v>
      </c>
      <c r="BY60" s="94">
        <f t="shared" si="86"/>
        <v>999</v>
      </c>
      <c r="BZ60" s="94">
        <f t="shared" si="87"/>
        <v>999</v>
      </c>
      <c r="CA60" s="94" t="e">
        <f t="shared" si="88"/>
        <v>#N/A</v>
      </c>
      <c r="CB60" t="e">
        <f t="shared" si="89"/>
        <v>#N/A</v>
      </c>
      <c r="CC60" s="58" t="e">
        <f t="shared" si="90"/>
        <v>#N/A</v>
      </c>
      <c r="CD60" s="95" t="e">
        <f t="shared" si="91"/>
        <v>#N/A</v>
      </c>
      <c r="CE60" s="96" t="b">
        <f t="shared" si="133"/>
        <v>1</v>
      </c>
      <c r="CF60" t="e">
        <f t="shared" si="134"/>
        <v>#DIV/0!</v>
      </c>
      <c r="CG60" t="e">
        <f t="shared" si="135"/>
        <v>#DIV/0!</v>
      </c>
      <c r="CH60" s="84" t="b">
        <f t="shared" si="92"/>
        <v>1</v>
      </c>
      <c r="CI60">
        <f t="shared" si="93"/>
        <v>0.58699999999999997</v>
      </c>
      <c r="CJ60" t="b">
        <f t="shared" si="136"/>
        <v>1</v>
      </c>
      <c r="CK60" t="b">
        <f t="shared" si="94"/>
        <v>1</v>
      </c>
      <c r="CL60" s="84" t="b">
        <f t="shared" si="137"/>
        <v>1</v>
      </c>
      <c r="CM60">
        <f t="shared" si="95"/>
        <v>2.5550000000000002</v>
      </c>
      <c r="CN60" t="b">
        <f t="shared" si="138"/>
        <v>1</v>
      </c>
      <c r="CO60" s="84">
        <f t="shared" si="96"/>
        <v>5.7641024855457995E-2</v>
      </c>
      <c r="CP60" t="b">
        <f t="shared" si="97"/>
        <v>1</v>
      </c>
      <c r="CQ60" s="96" t="b">
        <f t="shared" si="98"/>
        <v>1</v>
      </c>
      <c r="CR60" t="e">
        <f t="shared" si="99"/>
        <v>#VALUE!</v>
      </c>
      <c r="CS60" t="e">
        <f t="shared" si="100"/>
        <v>#VALUE!</v>
      </c>
      <c r="CT60" t="b">
        <f t="shared" si="101"/>
        <v>1</v>
      </c>
      <c r="CU60" t="b">
        <f t="shared" si="102"/>
        <v>1</v>
      </c>
      <c r="CV60" s="84" t="b">
        <f t="shared" si="103"/>
        <v>1</v>
      </c>
      <c r="CW60" t="e">
        <f t="shared" si="104"/>
        <v>#VALUE!</v>
      </c>
      <c r="CX60" t="e">
        <f t="shared" si="105"/>
        <v>#VALUE!</v>
      </c>
      <c r="CY60" t="b">
        <f t="shared" si="106"/>
        <v>1</v>
      </c>
      <c r="CZ60" t="b">
        <f t="shared" si="107"/>
        <v>1</v>
      </c>
      <c r="DA60" s="84">
        <f t="shared" si="108"/>
        <v>0</v>
      </c>
      <c r="DB60" t="e">
        <f t="shared" si="109"/>
        <v>#N/A</v>
      </c>
    </row>
    <row r="61" spans="1:106">
      <c r="A61" s="9">
        <v>2554</v>
      </c>
      <c r="B61" s="3">
        <v>2</v>
      </c>
      <c r="C61" s="3" t="s">
        <v>2342</v>
      </c>
      <c r="D61" s="3" t="str">
        <f t="shared" si="110"/>
        <v>WA_1_16-1_dk_0521</v>
      </c>
      <c r="E61" s="3" t="str">
        <f t="shared" si="111"/>
        <v>0521</v>
      </c>
      <c r="F61" s="3">
        <v>124807.359</v>
      </c>
      <c r="G61" s="15">
        <v>427163.43800000002</v>
      </c>
      <c r="H61" s="35" t="str">
        <f t="shared" si="112"/>
        <v>ja</v>
      </c>
      <c r="I61" s="42" t="s">
        <v>2402</v>
      </c>
      <c r="J61" s="20" t="s">
        <v>2284</v>
      </c>
      <c r="K61" s="21">
        <v>10000</v>
      </c>
      <c r="L61" s="28">
        <f t="shared" si="113"/>
        <v>1</v>
      </c>
      <c r="M61" s="28">
        <f t="shared" si="114"/>
        <v>1</v>
      </c>
      <c r="N61" s="56">
        <f t="shared" si="115"/>
        <v>10000</v>
      </c>
      <c r="O61" s="33">
        <f t="shared" si="116"/>
        <v>127.34426763698474</v>
      </c>
      <c r="P61" s="37">
        <f t="shared" si="117"/>
        <v>88.104115732462347</v>
      </c>
      <c r="Q61" s="9" t="s">
        <v>12</v>
      </c>
      <c r="R61" s="55" t="s">
        <v>12</v>
      </c>
      <c r="S61" s="55">
        <v>4.4109999999999996</v>
      </c>
      <c r="T61" s="55">
        <v>4.6970000000000001</v>
      </c>
      <c r="U61" s="55">
        <v>4.968</v>
      </c>
      <c r="V61" s="3">
        <v>5.1989999999999998</v>
      </c>
      <c r="W61" s="3">
        <v>5.431</v>
      </c>
      <c r="X61" s="3" t="s">
        <v>12</v>
      </c>
      <c r="Y61" s="3">
        <v>5.8310000000000004</v>
      </c>
      <c r="Z61" s="15" t="s">
        <v>12</v>
      </c>
      <c r="AA61" s="10">
        <f t="shared" si="118"/>
        <v>5.431</v>
      </c>
      <c r="AB61" s="9">
        <f t="shared" si="119"/>
        <v>0.46300000000000008</v>
      </c>
      <c r="AC61" s="10">
        <f t="shared" si="120"/>
        <v>0.40000000000000036</v>
      </c>
      <c r="AD61" s="9" t="s">
        <v>12</v>
      </c>
      <c r="AE61" s="55" t="s">
        <v>12</v>
      </c>
      <c r="AF61" s="55">
        <v>9.5000000000000001E-2</v>
      </c>
      <c r="AG61" s="55">
        <v>0.217</v>
      </c>
      <c r="AH61" s="55">
        <v>0.378</v>
      </c>
      <c r="AI61" s="3">
        <v>0.48699999999999999</v>
      </c>
      <c r="AJ61" s="3">
        <v>0.57899999999999996</v>
      </c>
      <c r="AK61" s="3" t="s">
        <v>12</v>
      </c>
      <c r="AL61" s="3">
        <v>0.76600000000000001</v>
      </c>
      <c r="AM61" s="15" t="s">
        <v>12</v>
      </c>
      <c r="AN61" s="10">
        <f t="shared" si="121"/>
        <v>0.57899999999999996</v>
      </c>
      <c r="AO61" s="9">
        <f t="shared" si="122"/>
        <v>0.20099999999999996</v>
      </c>
      <c r="AP61" s="10">
        <f t="shared" si="123"/>
        <v>0.18700000000000006</v>
      </c>
      <c r="AQ61" s="9" t="s">
        <v>12</v>
      </c>
      <c r="AR61" s="55" t="s">
        <v>12</v>
      </c>
      <c r="AS61" s="55">
        <v>0.32300000000000001</v>
      </c>
      <c r="AT61" s="55">
        <v>1.2150000000000001</v>
      </c>
      <c r="AU61" s="55">
        <v>2.0219999999999998</v>
      </c>
      <c r="AV61" s="3">
        <v>2.3319999999999999</v>
      </c>
      <c r="AW61" s="3">
        <v>2.5369999999999999</v>
      </c>
      <c r="AX61" s="3" t="s">
        <v>12</v>
      </c>
      <c r="AY61" s="3">
        <v>2.8679999999999999</v>
      </c>
      <c r="AZ61" s="15" t="s">
        <v>12</v>
      </c>
      <c r="BA61" s="10">
        <f t="shared" si="124"/>
        <v>2.5369999999999999</v>
      </c>
      <c r="BB61" s="9">
        <f t="shared" si="125"/>
        <v>0.51500000000000012</v>
      </c>
      <c r="BC61" s="10">
        <f t="shared" si="126"/>
        <v>0.33099999999999996</v>
      </c>
      <c r="BD61" s="9" t="s">
        <v>2403</v>
      </c>
      <c r="BE61" s="3" t="s">
        <v>12</v>
      </c>
      <c r="BF61" s="15" t="s">
        <v>12</v>
      </c>
      <c r="BG61" s="15" t="str">
        <f t="shared" si="127"/>
        <v>-</v>
      </c>
      <c r="BH61" s="9" t="e">
        <f t="shared" si="128"/>
        <v>#VALUE!</v>
      </c>
      <c r="BI61" s="10" t="e">
        <f t="shared" si="129"/>
        <v>#VALUE!</v>
      </c>
      <c r="BJ61" s="9" t="s">
        <v>2403</v>
      </c>
      <c r="BK61" s="3" t="s">
        <v>12</v>
      </c>
      <c r="BL61" s="15" t="s">
        <v>12</v>
      </c>
      <c r="BM61" s="15" t="str">
        <f t="shared" si="130"/>
        <v>-</v>
      </c>
      <c r="BN61" s="9" t="e">
        <f t="shared" si="131"/>
        <v>#VALUE!</v>
      </c>
      <c r="BO61" s="10" t="e">
        <f t="shared" si="132"/>
        <v>#VALUE!</v>
      </c>
      <c r="BP61">
        <f t="shared" si="81"/>
        <v>0</v>
      </c>
      <c r="BQ61" s="93" t="e">
        <f t="shared" si="82"/>
        <v>#VALUE!</v>
      </c>
      <c r="BR61" s="93" t="e">
        <f t="shared" si="83"/>
        <v>#VALUE!</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VLOOKUP(BS61,aslocaties_v01!$C$3:$AA$349,MATCH($K$3*10,aslocaties_v01!$C$2:$Y$2),FALSE)</f>
        <v>#N/A</v>
      </c>
      <c r="BW61" s="93" t="e">
        <f t="shared" si="84"/>
        <v>#N/A</v>
      </c>
      <c r="BX61" s="93" t="e">
        <f t="shared" si="85"/>
        <v>#N/A</v>
      </c>
      <c r="BY61" s="94">
        <f t="shared" si="86"/>
        <v>999</v>
      </c>
      <c r="BZ61" s="94">
        <f t="shared" si="87"/>
        <v>999</v>
      </c>
      <c r="CA61" s="94" t="e">
        <f t="shared" si="88"/>
        <v>#N/A</v>
      </c>
      <c r="CB61" t="e">
        <f t="shared" si="89"/>
        <v>#N/A</v>
      </c>
      <c r="CC61" s="58" t="e">
        <f t="shared" si="90"/>
        <v>#N/A</v>
      </c>
      <c r="CD61" s="95" t="e">
        <f t="shared" si="91"/>
        <v>#N/A</v>
      </c>
      <c r="CE61" s="96" t="b">
        <f t="shared" si="133"/>
        <v>1</v>
      </c>
      <c r="CF61" t="e">
        <f t="shared" si="134"/>
        <v>#DIV/0!</v>
      </c>
      <c r="CG61" t="e">
        <f t="shared" si="135"/>
        <v>#DIV/0!</v>
      </c>
      <c r="CH61" s="84" t="b">
        <f t="shared" si="92"/>
        <v>1</v>
      </c>
      <c r="CI61">
        <f t="shared" si="93"/>
        <v>0.57899999999999996</v>
      </c>
      <c r="CJ61" t="b">
        <f t="shared" si="136"/>
        <v>1</v>
      </c>
      <c r="CK61" t="b">
        <f t="shared" si="94"/>
        <v>1</v>
      </c>
      <c r="CL61" s="84" t="b">
        <f t="shared" si="137"/>
        <v>1</v>
      </c>
      <c r="CM61">
        <f t="shared" si="95"/>
        <v>2.5369999999999999</v>
      </c>
      <c r="CN61" t="b">
        <f t="shared" si="138"/>
        <v>1</v>
      </c>
      <c r="CO61" s="84">
        <f t="shared" si="96"/>
        <v>5.7665097534626446E-2</v>
      </c>
      <c r="CP61" t="b">
        <f t="shared" si="97"/>
        <v>1</v>
      </c>
      <c r="CQ61" s="96" t="b">
        <f t="shared" si="98"/>
        <v>1</v>
      </c>
      <c r="CR61" t="e">
        <f t="shared" si="99"/>
        <v>#VALUE!</v>
      </c>
      <c r="CS61" t="e">
        <f t="shared" si="100"/>
        <v>#VALUE!</v>
      </c>
      <c r="CT61" t="b">
        <f t="shared" si="101"/>
        <v>1</v>
      </c>
      <c r="CU61" t="b">
        <f t="shared" si="102"/>
        <v>1</v>
      </c>
      <c r="CV61" s="84" t="b">
        <f t="shared" si="103"/>
        <v>1</v>
      </c>
      <c r="CW61" t="e">
        <f t="shared" si="104"/>
        <v>#VALUE!</v>
      </c>
      <c r="CX61" t="e">
        <f t="shared" si="105"/>
        <v>#VALUE!</v>
      </c>
      <c r="CY61" t="b">
        <f t="shared" si="106"/>
        <v>1</v>
      </c>
      <c r="CZ61" t="b">
        <f t="shared" si="107"/>
        <v>1</v>
      </c>
      <c r="DA61" s="84">
        <f t="shared" si="108"/>
        <v>0</v>
      </c>
      <c r="DB61" t="e">
        <f t="shared" si="109"/>
        <v>#N/A</v>
      </c>
    </row>
    <row r="62" spans="1:106">
      <c r="A62" s="9">
        <v>2555</v>
      </c>
      <c r="B62" s="3">
        <v>2</v>
      </c>
      <c r="C62" s="3" t="s">
        <v>2343</v>
      </c>
      <c r="D62" s="3" t="str">
        <f t="shared" si="110"/>
        <v>WA_1_16-1_dk_0522</v>
      </c>
      <c r="E62" s="3" t="str">
        <f t="shared" si="111"/>
        <v>0522</v>
      </c>
      <c r="F62" s="3">
        <v>124733.156</v>
      </c>
      <c r="G62" s="15">
        <v>427210.93800000002</v>
      </c>
      <c r="H62" s="35" t="str">
        <f t="shared" si="112"/>
        <v>ja</v>
      </c>
      <c r="I62" s="42" t="s">
        <v>2402</v>
      </c>
      <c r="J62" s="20" t="s">
        <v>2284</v>
      </c>
      <c r="K62" s="21">
        <v>10000</v>
      </c>
      <c r="L62" s="28">
        <f t="shared" si="113"/>
        <v>1</v>
      </c>
      <c r="M62" s="28">
        <f t="shared" si="114"/>
        <v>1</v>
      </c>
      <c r="N62" s="56">
        <f t="shared" si="115"/>
        <v>10000</v>
      </c>
      <c r="O62" s="33">
        <f t="shared" si="116"/>
        <v>88.104115732462347</v>
      </c>
      <c r="P62" s="37">
        <f t="shared" si="117"/>
        <v>82.221030934913145</v>
      </c>
      <c r="Q62" s="9" t="s">
        <v>12</v>
      </c>
      <c r="R62" s="55" t="s">
        <v>12</v>
      </c>
      <c r="S62" s="55">
        <v>4.2859999999999996</v>
      </c>
      <c r="T62" s="55">
        <v>4.6440000000000001</v>
      </c>
      <c r="U62" s="55">
        <v>4.9610000000000003</v>
      </c>
      <c r="V62" s="3">
        <v>5.1950000000000003</v>
      </c>
      <c r="W62" s="3">
        <v>5.4279999999999999</v>
      </c>
      <c r="X62" s="3" t="s">
        <v>12</v>
      </c>
      <c r="Y62" s="3">
        <v>5.8280000000000003</v>
      </c>
      <c r="Z62" s="15" t="s">
        <v>12</v>
      </c>
      <c r="AA62" s="10">
        <f t="shared" si="118"/>
        <v>5.4279999999999999</v>
      </c>
      <c r="AB62" s="9">
        <f t="shared" si="119"/>
        <v>0.46699999999999964</v>
      </c>
      <c r="AC62" s="10">
        <f t="shared" si="120"/>
        <v>0.40000000000000036</v>
      </c>
      <c r="AD62" s="9" t="s">
        <v>12</v>
      </c>
      <c r="AE62" s="55" t="s">
        <v>12</v>
      </c>
      <c r="AF62" s="55">
        <v>9.1999999999999998E-2</v>
      </c>
      <c r="AG62" s="55">
        <v>0.16300000000000001</v>
      </c>
      <c r="AH62" s="55">
        <v>0.28299999999999997</v>
      </c>
      <c r="AI62" s="3">
        <v>0.36299999999999999</v>
      </c>
      <c r="AJ62" s="3">
        <v>0.436</v>
      </c>
      <c r="AK62" s="3" t="s">
        <v>12</v>
      </c>
      <c r="AL62" s="3">
        <v>0.56499999999999995</v>
      </c>
      <c r="AM62" s="15" t="s">
        <v>12</v>
      </c>
      <c r="AN62" s="10">
        <f t="shared" si="121"/>
        <v>0.436</v>
      </c>
      <c r="AO62" s="9">
        <f t="shared" si="122"/>
        <v>0.15300000000000002</v>
      </c>
      <c r="AP62" s="10">
        <f t="shared" si="123"/>
        <v>0.12899999999999995</v>
      </c>
      <c r="AQ62" s="9" t="s">
        <v>12</v>
      </c>
      <c r="AR62" s="55" t="s">
        <v>12</v>
      </c>
      <c r="AS62" s="55">
        <v>0.27500000000000002</v>
      </c>
      <c r="AT62" s="55">
        <v>1.034</v>
      </c>
      <c r="AU62" s="55">
        <v>1.712</v>
      </c>
      <c r="AV62" s="3">
        <v>2.0169999999999999</v>
      </c>
      <c r="AW62" s="3">
        <v>2.1850000000000001</v>
      </c>
      <c r="AX62" s="3" t="s">
        <v>12</v>
      </c>
      <c r="AY62" s="3">
        <v>2.4590000000000001</v>
      </c>
      <c r="AZ62" s="15" t="s">
        <v>12</v>
      </c>
      <c r="BA62" s="10">
        <f t="shared" si="124"/>
        <v>2.1850000000000001</v>
      </c>
      <c r="BB62" s="9">
        <f t="shared" si="125"/>
        <v>0.47300000000000009</v>
      </c>
      <c r="BC62" s="10">
        <f t="shared" si="126"/>
        <v>0.27400000000000002</v>
      </c>
      <c r="BD62" s="9" t="s">
        <v>2403</v>
      </c>
      <c r="BE62" s="3" t="s">
        <v>12</v>
      </c>
      <c r="BF62" s="15" t="s">
        <v>12</v>
      </c>
      <c r="BG62" s="15" t="str">
        <f t="shared" si="127"/>
        <v>-</v>
      </c>
      <c r="BH62" s="9" t="e">
        <f t="shared" si="128"/>
        <v>#VALUE!</v>
      </c>
      <c r="BI62" s="10" t="e">
        <f t="shared" si="129"/>
        <v>#VALUE!</v>
      </c>
      <c r="BJ62" s="9" t="s">
        <v>2403</v>
      </c>
      <c r="BK62" s="3" t="s">
        <v>12</v>
      </c>
      <c r="BL62" s="15" t="s">
        <v>12</v>
      </c>
      <c r="BM62" s="15" t="str">
        <f t="shared" si="130"/>
        <v>-</v>
      </c>
      <c r="BN62" s="9" t="e">
        <f t="shared" si="131"/>
        <v>#VALUE!</v>
      </c>
      <c r="BO62" s="10" t="e">
        <f t="shared" si="132"/>
        <v>#VALUE!</v>
      </c>
      <c r="BP62">
        <f t="shared" si="81"/>
        <v>0</v>
      </c>
      <c r="BQ62" s="93" t="e">
        <f t="shared" si="82"/>
        <v>#VALUE!</v>
      </c>
      <c r="BR62" s="93" t="e">
        <f t="shared" si="83"/>
        <v>#VALUE!</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VLOOKUP(BS62,aslocaties_v01!$C$3:$AA$349,MATCH($K$3*10,aslocaties_v01!$C$2:$Y$2),FALSE)</f>
        <v>#N/A</v>
      </c>
      <c r="BW62" s="93" t="e">
        <f t="shared" si="84"/>
        <v>#N/A</v>
      </c>
      <c r="BX62" s="93" t="e">
        <f t="shared" si="85"/>
        <v>#N/A</v>
      </c>
      <c r="BY62" s="94">
        <f t="shared" si="86"/>
        <v>999</v>
      </c>
      <c r="BZ62" s="94">
        <f t="shared" si="87"/>
        <v>999</v>
      </c>
      <c r="CA62" s="94" t="e">
        <f t="shared" si="88"/>
        <v>#N/A</v>
      </c>
      <c r="CB62" t="e">
        <f t="shared" si="89"/>
        <v>#N/A</v>
      </c>
      <c r="CC62" s="58" t="e">
        <f t="shared" si="90"/>
        <v>#N/A</v>
      </c>
      <c r="CD62" s="95" t="e">
        <f t="shared" si="91"/>
        <v>#N/A</v>
      </c>
      <c r="CE62" s="96" t="b">
        <f t="shared" si="133"/>
        <v>1</v>
      </c>
      <c r="CF62" t="e">
        <f t="shared" si="134"/>
        <v>#DIV/0!</v>
      </c>
      <c r="CG62" t="e">
        <f t="shared" si="135"/>
        <v>#DIV/0!</v>
      </c>
      <c r="CH62" s="84" t="b">
        <f t="shared" si="92"/>
        <v>1</v>
      </c>
      <c r="CI62">
        <f t="shared" si="93"/>
        <v>0.436</v>
      </c>
      <c r="CJ62" t="b">
        <f t="shared" si="136"/>
        <v>1</v>
      </c>
      <c r="CK62" t="b">
        <f t="shared" si="94"/>
        <v>1</v>
      </c>
      <c r="CL62" s="84" t="b">
        <f t="shared" si="137"/>
        <v>1</v>
      </c>
      <c r="CM62">
        <f t="shared" si="95"/>
        <v>2.1850000000000001</v>
      </c>
      <c r="CN62" t="b">
        <f t="shared" si="138"/>
        <v>1</v>
      </c>
      <c r="CO62" s="84">
        <f t="shared" si="96"/>
        <v>5.8540847883620788E-2</v>
      </c>
      <c r="CP62" t="b">
        <f t="shared" si="97"/>
        <v>1</v>
      </c>
      <c r="CQ62" s="96" t="b">
        <f t="shared" si="98"/>
        <v>1</v>
      </c>
      <c r="CR62" t="e">
        <f t="shared" si="99"/>
        <v>#VALUE!</v>
      </c>
      <c r="CS62" t="e">
        <f t="shared" si="100"/>
        <v>#VALUE!</v>
      </c>
      <c r="CT62" t="b">
        <f t="shared" si="101"/>
        <v>1</v>
      </c>
      <c r="CU62" t="b">
        <f t="shared" si="102"/>
        <v>1</v>
      </c>
      <c r="CV62" s="84" t="b">
        <f t="shared" si="103"/>
        <v>1</v>
      </c>
      <c r="CW62" t="e">
        <f t="shared" si="104"/>
        <v>#VALUE!</v>
      </c>
      <c r="CX62" t="e">
        <f t="shared" si="105"/>
        <v>#VALUE!</v>
      </c>
      <c r="CY62" t="b">
        <f t="shared" si="106"/>
        <v>1</v>
      </c>
      <c r="CZ62" t="b">
        <f t="shared" si="107"/>
        <v>1</v>
      </c>
      <c r="DA62" s="84">
        <f t="shared" si="108"/>
        <v>0</v>
      </c>
      <c r="DB62" t="e">
        <f t="shared" si="109"/>
        <v>#N/A</v>
      </c>
    </row>
    <row r="63" spans="1:106">
      <c r="A63" s="9">
        <v>2556</v>
      </c>
      <c r="B63" s="3">
        <v>2</v>
      </c>
      <c r="C63" s="3" t="s">
        <v>2344</v>
      </c>
      <c r="D63" s="3" t="str">
        <f t="shared" si="110"/>
        <v>WA_1_16-1_dk_0523</v>
      </c>
      <c r="E63" s="3" t="str">
        <f t="shared" si="111"/>
        <v>0523</v>
      </c>
      <c r="F63" s="3">
        <v>124652.758</v>
      </c>
      <c r="G63" s="15">
        <v>427228.15600000002</v>
      </c>
      <c r="H63" s="35" t="str">
        <f t="shared" si="112"/>
        <v>ja</v>
      </c>
      <c r="I63" s="42" t="s">
        <v>2402</v>
      </c>
      <c r="J63" s="20" t="s">
        <v>2284</v>
      </c>
      <c r="K63" s="21">
        <v>10000</v>
      </c>
      <c r="L63" s="28">
        <f t="shared" si="113"/>
        <v>1</v>
      </c>
      <c r="M63" s="28">
        <f t="shared" si="114"/>
        <v>1</v>
      </c>
      <c r="N63" s="56">
        <f t="shared" si="115"/>
        <v>10000</v>
      </c>
      <c r="O63" s="33">
        <f t="shared" si="116"/>
        <v>82.221030934913145</v>
      </c>
      <c r="P63" s="37">
        <f t="shared" si="117"/>
        <v>102.28213147954357</v>
      </c>
      <c r="Q63" s="9" t="s">
        <v>12</v>
      </c>
      <c r="R63" s="55" t="s">
        <v>12</v>
      </c>
      <c r="S63" s="55">
        <v>4.2880000000000003</v>
      </c>
      <c r="T63" s="55">
        <v>4.6440000000000001</v>
      </c>
      <c r="U63" s="55">
        <v>4.9569999999999999</v>
      </c>
      <c r="V63" s="3">
        <v>5.1879999999999997</v>
      </c>
      <c r="W63" s="3">
        <v>5.4189999999999996</v>
      </c>
      <c r="X63" s="3" t="s">
        <v>12</v>
      </c>
      <c r="Y63" s="3">
        <v>5.819</v>
      </c>
      <c r="Z63" s="15" t="s">
        <v>12</v>
      </c>
      <c r="AA63" s="10">
        <f t="shared" si="118"/>
        <v>5.4189999999999996</v>
      </c>
      <c r="AB63" s="9">
        <f t="shared" si="119"/>
        <v>0.46199999999999974</v>
      </c>
      <c r="AC63" s="10">
        <f t="shared" si="120"/>
        <v>0.40000000000000036</v>
      </c>
      <c r="AD63" s="9" t="s">
        <v>12</v>
      </c>
      <c r="AE63" s="55" t="s">
        <v>12</v>
      </c>
      <c r="AF63" s="55">
        <v>9.5000000000000001E-2</v>
      </c>
      <c r="AG63" s="55">
        <v>0.182</v>
      </c>
      <c r="AH63" s="55">
        <v>0.29399999999999998</v>
      </c>
      <c r="AI63" s="3">
        <v>0.36799999999999999</v>
      </c>
      <c r="AJ63" s="3">
        <v>0.44600000000000001</v>
      </c>
      <c r="AK63" s="3" t="s">
        <v>12</v>
      </c>
      <c r="AL63" s="3">
        <v>0.59299999999999997</v>
      </c>
      <c r="AM63" s="15" t="s">
        <v>12</v>
      </c>
      <c r="AN63" s="10">
        <f t="shared" si="121"/>
        <v>0.44600000000000001</v>
      </c>
      <c r="AO63" s="9">
        <f t="shared" si="122"/>
        <v>0.15200000000000002</v>
      </c>
      <c r="AP63" s="10">
        <f t="shared" si="123"/>
        <v>0.14699999999999996</v>
      </c>
      <c r="AQ63" s="9" t="s">
        <v>12</v>
      </c>
      <c r="AR63" s="55" t="s">
        <v>12</v>
      </c>
      <c r="AS63" s="55">
        <v>0.5</v>
      </c>
      <c r="AT63" s="55">
        <v>1.147</v>
      </c>
      <c r="AU63" s="55">
        <v>1.722</v>
      </c>
      <c r="AV63" s="3">
        <v>1.994</v>
      </c>
      <c r="AW63" s="3">
        <v>2.1779999999999999</v>
      </c>
      <c r="AX63" s="3" t="s">
        <v>12</v>
      </c>
      <c r="AY63" s="3">
        <v>2.48</v>
      </c>
      <c r="AZ63" s="15" t="s">
        <v>12</v>
      </c>
      <c r="BA63" s="10">
        <f t="shared" si="124"/>
        <v>2.1779999999999999</v>
      </c>
      <c r="BB63" s="9">
        <f t="shared" si="125"/>
        <v>0.45599999999999996</v>
      </c>
      <c r="BC63" s="10">
        <f t="shared" si="126"/>
        <v>0.30200000000000005</v>
      </c>
      <c r="BD63" s="9" t="s">
        <v>2403</v>
      </c>
      <c r="BE63" s="3" t="s">
        <v>12</v>
      </c>
      <c r="BF63" s="15" t="s">
        <v>12</v>
      </c>
      <c r="BG63" s="15" t="str">
        <f t="shared" si="127"/>
        <v>-</v>
      </c>
      <c r="BH63" s="9" t="e">
        <f t="shared" si="128"/>
        <v>#VALUE!</v>
      </c>
      <c r="BI63" s="10" t="e">
        <f t="shared" si="129"/>
        <v>#VALUE!</v>
      </c>
      <c r="BJ63" s="9" t="s">
        <v>2403</v>
      </c>
      <c r="BK63" s="3" t="s">
        <v>12</v>
      </c>
      <c r="BL63" s="15" t="s">
        <v>12</v>
      </c>
      <c r="BM63" s="15" t="str">
        <f t="shared" si="130"/>
        <v>-</v>
      </c>
      <c r="BN63" s="9" t="e">
        <f t="shared" si="131"/>
        <v>#VALUE!</v>
      </c>
      <c r="BO63" s="10" t="e">
        <f t="shared" si="132"/>
        <v>#VALUE!</v>
      </c>
      <c r="BP63">
        <f t="shared" si="81"/>
        <v>0</v>
      </c>
      <c r="BQ63" s="93" t="e">
        <f t="shared" si="82"/>
        <v>#VALUE!</v>
      </c>
      <c r="BR63" s="93" t="e">
        <f t="shared" si="83"/>
        <v>#VALUE!</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VLOOKUP(BS63,aslocaties_v01!$C$3:$AA$349,MATCH($K$3*10,aslocaties_v01!$C$2:$Y$2),FALSE)</f>
        <v>#N/A</v>
      </c>
      <c r="BW63" s="93" t="e">
        <f t="shared" si="84"/>
        <v>#N/A</v>
      </c>
      <c r="BX63" s="93" t="e">
        <f t="shared" si="85"/>
        <v>#N/A</v>
      </c>
      <c r="BY63" s="94">
        <f t="shared" si="86"/>
        <v>999</v>
      </c>
      <c r="BZ63" s="94">
        <f t="shared" si="87"/>
        <v>999</v>
      </c>
      <c r="CA63" s="94" t="e">
        <f t="shared" si="88"/>
        <v>#N/A</v>
      </c>
      <c r="CB63" t="e">
        <f t="shared" si="89"/>
        <v>#N/A</v>
      </c>
      <c r="CC63" s="58" t="e">
        <f t="shared" si="90"/>
        <v>#N/A</v>
      </c>
      <c r="CD63" s="95" t="e">
        <f t="shared" si="91"/>
        <v>#N/A</v>
      </c>
      <c r="CE63" s="96" t="b">
        <f t="shared" si="133"/>
        <v>1</v>
      </c>
      <c r="CF63" t="e">
        <f t="shared" si="134"/>
        <v>#DIV/0!</v>
      </c>
      <c r="CG63" t="e">
        <f t="shared" si="135"/>
        <v>#DIV/0!</v>
      </c>
      <c r="CH63" s="84" t="b">
        <f t="shared" si="92"/>
        <v>1</v>
      </c>
      <c r="CI63">
        <f t="shared" si="93"/>
        <v>0.44600000000000001</v>
      </c>
      <c r="CJ63" t="b">
        <f t="shared" si="136"/>
        <v>1</v>
      </c>
      <c r="CK63" t="b">
        <f t="shared" si="94"/>
        <v>1</v>
      </c>
      <c r="CL63" s="84" t="b">
        <f t="shared" si="137"/>
        <v>1</v>
      </c>
      <c r="CM63">
        <f t="shared" si="95"/>
        <v>2.1779999999999999</v>
      </c>
      <c r="CN63" t="b">
        <f t="shared" si="138"/>
        <v>1</v>
      </c>
      <c r="CO63" s="84">
        <f t="shared" si="96"/>
        <v>6.026907270750663E-2</v>
      </c>
      <c r="CP63" t="b">
        <f t="shared" si="97"/>
        <v>1</v>
      </c>
      <c r="CQ63" s="96" t="b">
        <f t="shared" si="98"/>
        <v>1</v>
      </c>
      <c r="CR63" t="e">
        <f t="shared" si="99"/>
        <v>#VALUE!</v>
      </c>
      <c r="CS63" t="e">
        <f t="shared" si="100"/>
        <v>#VALUE!</v>
      </c>
      <c r="CT63" t="b">
        <f t="shared" si="101"/>
        <v>1</v>
      </c>
      <c r="CU63" t="b">
        <f t="shared" si="102"/>
        <v>1</v>
      </c>
      <c r="CV63" s="84" t="b">
        <f t="shared" si="103"/>
        <v>1</v>
      </c>
      <c r="CW63" t="e">
        <f t="shared" si="104"/>
        <v>#VALUE!</v>
      </c>
      <c r="CX63" t="e">
        <f t="shared" si="105"/>
        <v>#VALUE!</v>
      </c>
      <c r="CY63" t="b">
        <f t="shared" si="106"/>
        <v>1</v>
      </c>
      <c r="CZ63" t="b">
        <f t="shared" si="107"/>
        <v>1</v>
      </c>
      <c r="DA63" s="84">
        <f t="shared" si="108"/>
        <v>0</v>
      </c>
      <c r="DB63" t="e">
        <f t="shared" si="109"/>
        <v>#N/A</v>
      </c>
    </row>
    <row r="64" spans="1:106">
      <c r="A64" s="9">
        <v>2557</v>
      </c>
      <c r="B64" s="3">
        <v>2</v>
      </c>
      <c r="C64" s="3" t="s">
        <v>2345</v>
      </c>
      <c r="D64" s="3" t="str">
        <f t="shared" si="110"/>
        <v>WA_1_16-1_dk_0524</v>
      </c>
      <c r="E64" s="3" t="str">
        <f t="shared" si="111"/>
        <v>0524</v>
      </c>
      <c r="F64" s="3">
        <v>124560.17200000001</v>
      </c>
      <c r="G64" s="15">
        <v>427184.68800000002</v>
      </c>
      <c r="H64" s="35" t="str">
        <f t="shared" si="112"/>
        <v>ja</v>
      </c>
      <c r="I64" s="42" t="s">
        <v>2402</v>
      </c>
      <c r="J64" s="20" t="s">
        <v>2284</v>
      </c>
      <c r="K64" s="21">
        <v>10000</v>
      </c>
      <c r="L64" s="28">
        <f t="shared" si="113"/>
        <v>1</v>
      </c>
      <c r="M64" s="28">
        <f t="shared" si="114"/>
        <v>1</v>
      </c>
      <c r="N64" s="56">
        <f t="shared" si="115"/>
        <v>10000</v>
      </c>
      <c r="O64" s="33">
        <f t="shared" si="116"/>
        <v>102.28213147954357</v>
      </c>
      <c r="P64" s="37">
        <f t="shared" si="117"/>
        <v>92.899971248673623</v>
      </c>
      <c r="Q64" s="9" t="s">
        <v>12</v>
      </c>
      <c r="R64" s="55" t="s">
        <v>12</v>
      </c>
      <c r="S64" s="55">
        <v>4.1379999999999999</v>
      </c>
      <c r="T64" s="55">
        <v>4.5839999999999996</v>
      </c>
      <c r="U64" s="55">
        <v>4.9530000000000003</v>
      </c>
      <c r="V64" s="3">
        <v>5.1859999999999999</v>
      </c>
      <c r="W64" s="3">
        <v>5.4160000000000004</v>
      </c>
      <c r="X64" s="3" t="s">
        <v>12</v>
      </c>
      <c r="Y64" s="3">
        <v>5.8129999999999997</v>
      </c>
      <c r="Z64" s="15" t="s">
        <v>12</v>
      </c>
      <c r="AA64" s="10">
        <f t="shared" si="118"/>
        <v>5.4160000000000004</v>
      </c>
      <c r="AB64" s="9">
        <f t="shared" si="119"/>
        <v>0.46300000000000008</v>
      </c>
      <c r="AC64" s="10">
        <f t="shared" si="120"/>
        <v>0.39699999999999935</v>
      </c>
      <c r="AD64" s="9" t="s">
        <v>12</v>
      </c>
      <c r="AE64" s="55" t="s">
        <v>12</v>
      </c>
      <c r="AF64" s="55">
        <v>9.2999999999999999E-2</v>
      </c>
      <c r="AG64" s="55">
        <v>0.154</v>
      </c>
      <c r="AH64" s="55">
        <v>0.24399999999999999</v>
      </c>
      <c r="AI64" s="3">
        <v>0.313</v>
      </c>
      <c r="AJ64" s="3">
        <v>0.377</v>
      </c>
      <c r="AK64" s="3" t="s">
        <v>12</v>
      </c>
      <c r="AL64" s="3">
        <v>0.499</v>
      </c>
      <c r="AM64" s="15" t="s">
        <v>12</v>
      </c>
      <c r="AN64" s="10">
        <f t="shared" si="121"/>
        <v>0.377</v>
      </c>
      <c r="AO64" s="9">
        <f t="shared" si="122"/>
        <v>0.13300000000000001</v>
      </c>
      <c r="AP64" s="10">
        <f t="shared" si="123"/>
        <v>0.122</v>
      </c>
      <c r="AQ64" s="9" t="s">
        <v>12</v>
      </c>
      <c r="AR64" s="55" t="s">
        <v>12</v>
      </c>
      <c r="AS64" s="55">
        <v>0.48899999999999999</v>
      </c>
      <c r="AT64" s="55">
        <v>1.0740000000000001</v>
      </c>
      <c r="AU64" s="55">
        <v>1.58</v>
      </c>
      <c r="AV64" s="3">
        <v>1.8680000000000001</v>
      </c>
      <c r="AW64" s="3">
        <v>2.0649999999999999</v>
      </c>
      <c r="AX64" s="3" t="s">
        <v>12</v>
      </c>
      <c r="AY64" s="3">
        <v>2.3370000000000002</v>
      </c>
      <c r="AZ64" s="15" t="s">
        <v>12</v>
      </c>
      <c r="BA64" s="10">
        <f t="shared" si="124"/>
        <v>2.0649999999999999</v>
      </c>
      <c r="BB64" s="9">
        <f t="shared" si="125"/>
        <v>0.48499999999999988</v>
      </c>
      <c r="BC64" s="10">
        <f t="shared" si="126"/>
        <v>0.27200000000000024</v>
      </c>
      <c r="BD64" s="9" t="s">
        <v>2403</v>
      </c>
      <c r="BE64" s="3" t="s">
        <v>12</v>
      </c>
      <c r="BF64" s="15" t="s">
        <v>12</v>
      </c>
      <c r="BG64" s="15" t="str">
        <f t="shared" si="127"/>
        <v>-</v>
      </c>
      <c r="BH64" s="9" t="e">
        <f t="shared" si="128"/>
        <v>#VALUE!</v>
      </c>
      <c r="BI64" s="10" t="e">
        <f t="shared" si="129"/>
        <v>#VALUE!</v>
      </c>
      <c r="BJ64" s="9" t="s">
        <v>2403</v>
      </c>
      <c r="BK64" s="3" t="s">
        <v>12</v>
      </c>
      <c r="BL64" s="15" t="s">
        <v>12</v>
      </c>
      <c r="BM64" s="15" t="str">
        <f t="shared" si="130"/>
        <v>-</v>
      </c>
      <c r="BN64" s="9" t="e">
        <f t="shared" si="131"/>
        <v>#VALUE!</v>
      </c>
      <c r="BO64" s="10" t="e">
        <f t="shared" si="132"/>
        <v>#VALUE!</v>
      </c>
      <c r="BP64">
        <f t="shared" si="81"/>
        <v>0</v>
      </c>
      <c r="BQ64" s="93" t="e">
        <f t="shared" si="82"/>
        <v>#VALUE!</v>
      </c>
      <c r="BR64" s="93" t="e">
        <f t="shared" si="83"/>
        <v>#VALUE!</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VLOOKUP(BS64,aslocaties_v01!$C$3:$AA$349,MATCH($K$3*10,aslocaties_v01!$C$2:$Y$2),FALSE)</f>
        <v>#N/A</v>
      </c>
      <c r="BW64" s="93" t="e">
        <f t="shared" si="84"/>
        <v>#N/A</v>
      </c>
      <c r="BX64" s="93" t="e">
        <f t="shared" si="85"/>
        <v>#N/A</v>
      </c>
      <c r="BY64" s="94">
        <f t="shared" si="86"/>
        <v>999</v>
      </c>
      <c r="BZ64" s="94">
        <f t="shared" si="87"/>
        <v>999</v>
      </c>
      <c r="CA64" s="94" t="e">
        <f t="shared" si="88"/>
        <v>#N/A</v>
      </c>
      <c r="CB64" t="e">
        <f t="shared" si="89"/>
        <v>#N/A</v>
      </c>
      <c r="CC64" s="58" t="e">
        <f t="shared" si="90"/>
        <v>#N/A</v>
      </c>
      <c r="CD64" s="95" t="e">
        <f t="shared" si="91"/>
        <v>#N/A</v>
      </c>
      <c r="CE64" s="96" t="b">
        <f t="shared" si="133"/>
        <v>1</v>
      </c>
      <c r="CF64" t="e">
        <f t="shared" si="134"/>
        <v>#DIV/0!</v>
      </c>
      <c r="CG64" t="e">
        <f t="shared" si="135"/>
        <v>#DIV/0!</v>
      </c>
      <c r="CH64" s="84" t="b">
        <f t="shared" si="92"/>
        <v>1</v>
      </c>
      <c r="CI64">
        <f t="shared" si="93"/>
        <v>0.377</v>
      </c>
      <c r="CJ64" t="b">
        <f t="shared" si="136"/>
        <v>1</v>
      </c>
      <c r="CK64" t="b">
        <f t="shared" si="94"/>
        <v>1</v>
      </c>
      <c r="CL64" s="84" t="b">
        <f t="shared" si="137"/>
        <v>1</v>
      </c>
      <c r="CM64">
        <f t="shared" si="95"/>
        <v>2.0649999999999999</v>
      </c>
      <c r="CN64" t="b">
        <f t="shared" si="138"/>
        <v>1</v>
      </c>
      <c r="CO64" s="84">
        <f t="shared" si="96"/>
        <v>5.6673057042409034E-2</v>
      </c>
      <c r="CP64" t="b">
        <f t="shared" si="97"/>
        <v>1</v>
      </c>
      <c r="CQ64" s="96" t="b">
        <f t="shared" si="98"/>
        <v>1</v>
      </c>
      <c r="CR64" t="e">
        <f t="shared" si="99"/>
        <v>#VALUE!</v>
      </c>
      <c r="CS64" t="e">
        <f t="shared" si="100"/>
        <v>#VALUE!</v>
      </c>
      <c r="CT64" t="b">
        <f t="shared" si="101"/>
        <v>1</v>
      </c>
      <c r="CU64" t="b">
        <f t="shared" si="102"/>
        <v>1</v>
      </c>
      <c r="CV64" s="84" t="b">
        <f t="shared" si="103"/>
        <v>1</v>
      </c>
      <c r="CW64" t="e">
        <f t="shared" si="104"/>
        <v>#VALUE!</v>
      </c>
      <c r="CX64" t="e">
        <f t="shared" si="105"/>
        <v>#VALUE!</v>
      </c>
      <c r="CY64" t="b">
        <f t="shared" si="106"/>
        <v>1</v>
      </c>
      <c r="CZ64" t="b">
        <f t="shared" si="107"/>
        <v>1</v>
      </c>
      <c r="DA64" s="84">
        <f t="shared" si="108"/>
        <v>0</v>
      </c>
      <c r="DB64" t="e">
        <f t="shared" si="109"/>
        <v>#N/A</v>
      </c>
    </row>
    <row r="65" spans="1:106">
      <c r="A65" s="9">
        <v>2558</v>
      </c>
      <c r="B65" s="3">
        <v>2</v>
      </c>
      <c r="C65" s="3" t="s">
        <v>2346</v>
      </c>
      <c r="D65" s="3" t="str">
        <f t="shared" si="110"/>
        <v>WA_1_16-1_dk_0525</v>
      </c>
      <c r="E65" s="3" t="str">
        <f t="shared" si="111"/>
        <v>0525</v>
      </c>
      <c r="F65" s="3">
        <v>124541.789</v>
      </c>
      <c r="G65" s="15">
        <v>427093.625</v>
      </c>
      <c r="H65" s="35" t="str">
        <f t="shared" si="112"/>
        <v>ja</v>
      </c>
      <c r="I65" s="42" t="s">
        <v>2402</v>
      </c>
      <c r="J65" s="20" t="s">
        <v>2284</v>
      </c>
      <c r="K65" s="21">
        <v>10000</v>
      </c>
      <c r="L65" s="28">
        <f t="shared" si="113"/>
        <v>1</v>
      </c>
      <c r="M65" s="28">
        <f t="shared" si="114"/>
        <v>1</v>
      </c>
      <c r="N65" s="56">
        <f t="shared" si="115"/>
        <v>10000</v>
      </c>
      <c r="O65" s="33">
        <f t="shared" si="116"/>
        <v>92.899971248673623</v>
      </c>
      <c r="P65" s="37">
        <f t="shared" si="117"/>
        <v>97.986013461109266</v>
      </c>
      <c r="Q65" s="9" t="s">
        <v>12</v>
      </c>
      <c r="R65" s="55" t="s">
        <v>12</v>
      </c>
      <c r="S65" s="55">
        <v>4.2329999999999997</v>
      </c>
      <c r="T65" s="55">
        <v>4.62</v>
      </c>
      <c r="U65" s="55">
        <v>4.952</v>
      </c>
      <c r="V65" s="3">
        <v>5.1840000000000002</v>
      </c>
      <c r="W65" s="3">
        <v>5.4139999999999997</v>
      </c>
      <c r="X65" s="3" t="s">
        <v>12</v>
      </c>
      <c r="Y65" s="3">
        <v>5.8109999999999999</v>
      </c>
      <c r="Z65" s="15" t="s">
        <v>12</v>
      </c>
      <c r="AA65" s="10">
        <f t="shared" si="118"/>
        <v>5.4139999999999997</v>
      </c>
      <c r="AB65" s="9">
        <f t="shared" si="119"/>
        <v>0.46199999999999974</v>
      </c>
      <c r="AC65" s="10">
        <f t="shared" si="120"/>
        <v>0.39700000000000024</v>
      </c>
      <c r="AD65" s="9" t="s">
        <v>12</v>
      </c>
      <c r="AE65" s="55" t="s">
        <v>12</v>
      </c>
      <c r="AF65" s="55">
        <v>9.5000000000000001E-2</v>
      </c>
      <c r="AG65" s="55">
        <v>0.17899999999999999</v>
      </c>
      <c r="AH65" s="55">
        <v>0.28599999999999998</v>
      </c>
      <c r="AI65" s="3">
        <v>0.36</v>
      </c>
      <c r="AJ65" s="3">
        <v>0.436</v>
      </c>
      <c r="AK65" s="3" t="s">
        <v>12</v>
      </c>
      <c r="AL65" s="3">
        <v>0.57999999999999996</v>
      </c>
      <c r="AM65" s="15" t="s">
        <v>12</v>
      </c>
      <c r="AN65" s="10">
        <f t="shared" si="121"/>
        <v>0.436</v>
      </c>
      <c r="AO65" s="9">
        <f t="shared" si="122"/>
        <v>0.15000000000000002</v>
      </c>
      <c r="AP65" s="10">
        <f t="shared" si="123"/>
        <v>0.14399999999999996</v>
      </c>
      <c r="AQ65" s="9" t="s">
        <v>12</v>
      </c>
      <c r="AR65" s="55" t="s">
        <v>12</v>
      </c>
      <c r="AS65" s="55">
        <v>0.499</v>
      </c>
      <c r="AT65" s="55">
        <v>1.1279999999999999</v>
      </c>
      <c r="AU65" s="55">
        <v>1.7010000000000001</v>
      </c>
      <c r="AV65" s="3">
        <v>1.966</v>
      </c>
      <c r="AW65" s="3">
        <v>2.1539999999999999</v>
      </c>
      <c r="AX65" s="3" t="s">
        <v>12</v>
      </c>
      <c r="AY65" s="3">
        <v>2.4449999999999998</v>
      </c>
      <c r="AZ65" s="15" t="s">
        <v>12</v>
      </c>
      <c r="BA65" s="10">
        <f t="shared" si="124"/>
        <v>2.1539999999999999</v>
      </c>
      <c r="BB65" s="9">
        <f t="shared" si="125"/>
        <v>0.45299999999999985</v>
      </c>
      <c r="BC65" s="10">
        <f t="shared" si="126"/>
        <v>0.29099999999999993</v>
      </c>
      <c r="BD65" s="9" t="s">
        <v>2403</v>
      </c>
      <c r="BE65" s="3" t="s">
        <v>12</v>
      </c>
      <c r="BF65" s="15" t="s">
        <v>12</v>
      </c>
      <c r="BG65" s="15" t="str">
        <f t="shared" si="127"/>
        <v>-</v>
      </c>
      <c r="BH65" s="9" t="e">
        <f t="shared" si="128"/>
        <v>#VALUE!</v>
      </c>
      <c r="BI65" s="10" t="e">
        <f t="shared" si="129"/>
        <v>#VALUE!</v>
      </c>
      <c r="BJ65" s="9" t="s">
        <v>2403</v>
      </c>
      <c r="BK65" s="3" t="s">
        <v>12</v>
      </c>
      <c r="BL65" s="15" t="s">
        <v>12</v>
      </c>
      <c r="BM65" s="15" t="str">
        <f t="shared" si="130"/>
        <v>-</v>
      </c>
      <c r="BN65" s="9" t="e">
        <f t="shared" si="131"/>
        <v>#VALUE!</v>
      </c>
      <c r="BO65" s="10" t="e">
        <f t="shared" si="132"/>
        <v>#VALUE!</v>
      </c>
      <c r="BP65">
        <f t="shared" si="81"/>
        <v>0</v>
      </c>
      <c r="BQ65" s="93" t="e">
        <f t="shared" si="82"/>
        <v>#VALUE!</v>
      </c>
      <c r="BR65" s="93" t="e">
        <f t="shared" si="83"/>
        <v>#VALUE!</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VLOOKUP(BS65,aslocaties_v01!$C$3:$AA$349,MATCH($K$3*10,aslocaties_v01!$C$2:$Y$2),FALSE)</f>
        <v>#N/A</v>
      </c>
      <c r="BW65" s="93" t="e">
        <f t="shared" si="84"/>
        <v>#N/A</v>
      </c>
      <c r="BX65" s="93" t="e">
        <f t="shared" si="85"/>
        <v>#N/A</v>
      </c>
      <c r="BY65" s="94">
        <f t="shared" si="86"/>
        <v>999</v>
      </c>
      <c r="BZ65" s="94">
        <f t="shared" si="87"/>
        <v>999</v>
      </c>
      <c r="CA65" s="94" t="e">
        <f t="shared" si="88"/>
        <v>#N/A</v>
      </c>
      <c r="CB65" t="e">
        <f t="shared" si="89"/>
        <v>#N/A</v>
      </c>
      <c r="CC65" s="58" t="e">
        <f t="shared" si="90"/>
        <v>#N/A</v>
      </c>
      <c r="CD65" s="95" t="e">
        <f t="shared" si="91"/>
        <v>#N/A</v>
      </c>
      <c r="CE65" s="96" t="b">
        <f t="shared" si="133"/>
        <v>1</v>
      </c>
      <c r="CF65" t="e">
        <f t="shared" si="134"/>
        <v>#DIV/0!</v>
      </c>
      <c r="CG65" t="e">
        <f t="shared" si="135"/>
        <v>#DIV/0!</v>
      </c>
      <c r="CH65" s="84" t="b">
        <f t="shared" si="92"/>
        <v>1</v>
      </c>
      <c r="CI65">
        <f t="shared" si="93"/>
        <v>0.436</v>
      </c>
      <c r="CJ65" t="b">
        <f t="shared" si="136"/>
        <v>1</v>
      </c>
      <c r="CK65" t="b">
        <f t="shared" si="94"/>
        <v>1</v>
      </c>
      <c r="CL65" s="84" t="b">
        <f t="shared" si="137"/>
        <v>1</v>
      </c>
      <c r="CM65">
        <f t="shared" si="95"/>
        <v>2.1539999999999999</v>
      </c>
      <c r="CN65" t="b">
        <f t="shared" si="138"/>
        <v>1</v>
      </c>
      <c r="CO65" s="84">
        <f t="shared" si="96"/>
        <v>6.0237992904561291E-2</v>
      </c>
      <c r="CP65" t="b">
        <f t="shared" si="97"/>
        <v>1</v>
      </c>
      <c r="CQ65" s="96" t="b">
        <f t="shared" si="98"/>
        <v>1</v>
      </c>
      <c r="CR65" t="e">
        <f t="shared" si="99"/>
        <v>#VALUE!</v>
      </c>
      <c r="CS65" t="e">
        <f t="shared" si="100"/>
        <v>#VALUE!</v>
      </c>
      <c r="CT65" t="b">
        <f t="shared" si="101"/>
        <v>1</v>
      </c>
      <c r="CU65" t="b">
        <f t="shared" si="102"/>
        <v>1</v>
      </c>
      <c r="CV65" s="84" t="b">
        <f t="shared" si="103"/>
        <v>1</v>
      </c>
      <c r="CW65" t="e">
        <f t="shared" si="104"/>
        <v>#VALUE!</v>
      </c>
      <c r="CX65" t="e">
        <f t="shared" si="105"/>
        <v>#VALUE!</v>
      </c>
      <c r="CY65" t="b">
        <f t="shared" si="106"/>
        <v>0</v>
      </c>
      <c r="CZ65" t="b">
        <f t="shared" si="107"/>
        <v>0</v>
      </c>
      <c r="DA65" s="84">
        <f t="shared" si="108"/>
        <v>0</v>
      </c>
      <c r="DB65" t="e">
        <f t="shared" si="109"/>
        <v>#N/A</v>
      </c>
    </row>
    <row r="66" spans="1:106">
      <c r="A66" s="9">
        <v>2559</v>
      </c>
      <c r="B66" s="3">
        <v>2</v>
      </c>
      <c r="C66" s="3" t="s">
        <v>2347</v>
      </c>
      <c r="D66" s="3" t="str">
        <f t="shared" si="110"/>
        <v>WA_1_16-1_dk_0526</v>
      </c>
      <c r="E66" s="3" t="str">
        <f t="shared" si="111"/>
        <v>0526</v>
      </c>
      <c r="F66" s="3">
        <v>124483.992</v>
      </c>
      <c r="G66" s="15">
        <v>427014.5</v>
      </c>
      <c r="H66" s="35" t="str">
        <f t="shared" si="112"/>
        <v>ja</v>
      </c>
      <c r="I66" s="42" t="s">
        <v>2402</v>
      </c>
      <c r="J66" s="20" t="s">
        <v>2284</v>
      </c>
      <c r="K66" s="21">
        <v>10000</v>
      </c>
      <c r="L66" s="28">
        <f t="shared" si="113"/>
        <v>1</v>
      </c>
      <c r="M66" s="28">
        <f t="shared" si="114"/>
        <v>1</v>
      </c>
      <c r="N66" s="56">
        <f t="shared" si="115"/>
        <v>10000</v>
      </c>
      <c r="O66" s="33">
        <f t="shared" si="116"/>
        <v>97.986013461109266</v>
      </c>
      <c r="P66" s="37">
        <f t="shared" si="117"/>
        <v>69.856808608749006</v>
      </c>
      <c r="Q66" s="9" t="s">
        <v>12</v>
      </c>
      <c r="R66" s="55" t="s">
        <v>12</v>
      </c>
      <c r="S66" s="55">
        <v>4.327</v>
      </c>
      <c r="T66" s="55">
        <v>4.6550000000000002</v>
      </c>
      <c r="U66" s="55">
        <v>4.95</v>
      </c>
      <c r="V66" s="3">
        <v>5.18</v>
      </c>
      <c r="W66" s="3">
        <v>5.4089999999999998</v>
      </c>
      <c r="X66" s="3" t="s">
        <v>12</v>
      </c>
      <c r="Y66" s="3">
        <v>5.8029999999999999</v>
      </c>
      <c r="Z66" s="15" t="s">
        <v>12</v>
      </c>
      <c r="AA66" s="10">
        <f t="shared" si="118"/>
        <v>5.4089999999999998</v>
      </c>
      <c r="AB66" s="9">
        <f t="shared" si="119"/>
        <v>0.45899999999999963</v>
      </c>
      <c r="AC66" s="10">
        <f t="shared" si="120"/>
        <v>0.39400000000000013</v>
      </c>
      <c r="AD66" s="9" t="s">
        <v>12</v>
      </c>
      <c r="AE66" s="55" t="s">
        <v>12</v>
      </c>
      <c r="AF66" s="55">
        <v>0.40899999999999997</v>
      </c>
      <c r="AG66" s="55">
        <v>0.55800000000000005</v>
      </c>
      <c r="AH66" s="55">
        <v>0.67900000000000005</v>
      </c>
      <c r="AI66" s="3">
        <v>0.77700000000000002</v>
      </c>
      <c r="AJ66" s="3">
        <v>0.88700000000000001</v>
      </c>
      <c r="AK66" s="3" t="s">
        <v>12</v>
      </c>
      <c r="AL66" s="3">
        <v>1.143</v>
      </c>
      <c r="AM66" s="15" t="s">
        <v>12</v>
      </c>
      <c r="AN66" s="10">
        <f t="shared" si="121"/>
        <v>0.88700000000000001</v>
      </c>
      <c r="AO66" s="9">
        <f t="shared" si="122"/>
        <v>0.20799999999999996</v>
      </c>
      <c r="AP66" s="10">
        <f t="shared" si="123"/>
        <v>0.25600000000000001</v>
      </c>
      <c r="AQ66" s="9" t="s">
        <v>12</v>
      </c>
      <c r="AR66" s="55" t="s">
        <v>12</v>
      </c>
      <c r="AS66" s="55">
        <v>1.956</v>
      </c>
      <c r="AT66" s="55">
        <v>2.512</v>
      </c>
      <c r="AU66" s="55">
        <v>2.7879999999999998</v>
      </c>
      <c r="AV66" s="3">
        <v>2.9940000000000002</v>
      </c>
      <c r="AW66" s="3">
        <v>3.2010000000000001</v>
      </c>
      <c r="AX66" s="3" t="s">
        <v>12</v>
      </c>
      <c r="AY66" s="3">
        <v>3.6110000000000002</v>
      </c>
      <c r="AZ66" s="15" t="s">
        <v>12</v>
      </c>
      <c r="BA66" s="10">
        <f t="shared" si="124"/>
        <v>3.2010000000000001</v>
      </c>
      <c r="BB66" s="9">
        <f t="shared" si="125"/>
        <v>0.41300000000000026</v>
      </c>
      <c r="BC66" s="10">
        <f t="shared" si="126"/>
        <v>0.41000000000000014</v>
      </c>
      <c r="BD66" s="9" t="s">
        <v>2403</v>
      </c>
      <c r="BE66" s="3" t="s">
        <v>12</v>
      </c>
      <c r="BF66" s="15" t="s">
        <v>12</v>
      </c>
      <c r="BG66" s="15" t="str">
        <f t="shared" si="127"/>
        <v>-</v>
      </c>
      <c r="BH66" s="9" t="e">
        <f t="shared" si="128"/>
        <v>#VALUE!</v>
      </c>
      <c r="BI66" s="10" t="e">
        <f t="shared" si="129"/>
        <v>#VALUE!</v>
      </c>
      <c r="BJ66" s="9" t="s">
        <v>2403</v>
      </c>
      <c r="BK66" s="3" t="s">
        <v>12</v>
      </c>
      <c r="BL66" s="15" t="s">
        <v>12</v>
      </c>
      <c r="BM66" s="15" t="str">
        <f t="shared" si="130"/>
        <v>-</v>
      </c>
      <c r="BN66" s="9" t="e">
        <f t="shared" si="131"/>
        <v>#VALUE!</v>
      </c>
      <c r="BO66" s="10" t="e">
        <f t="shared" si="132"/>
        <v>#VALUE!</v>
      </c>
      <c r="BP66">
        <f t="shared" si="81"/>
        <v>0</v>
      </c>
      <c r="BQ66" s="93" t="e">
        <f t="shared" si="82"/>
        <v>#VALUE!</v>
      </c>
      <c r="BR66" s="93" t="e">
        <f t="shared" si="83"/>
        <v>#VALUE!</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VLOOKUP(BS66,aslocaties_v01!$C$3:$AA$349,MATCH($K$3*10,aslocaties_v01!$C$2:$Y$2),FALSE)</f>
        <v>#N/A</v>
      </c>
      <c r="BW66" s="93" t="e">
        <f t="shared" si="84"/>
        <v>#N/A</v>
      </c>
      <c r="BX66" s="93" t="e">
        <f t="shared" si="85"/>
        <v>#N/A</v>
      </c>
      <c r="BY66" s="94">
        <f t="shared" si="86"/>
        <v>999</v>
      </c>
      <c r="BZ66" s="94">
        <f t="shared" si="87"/>
        <v>999</v>
      </c>
      <c r="CA66" s="94" t="e">
        <f t="shared" si="88"/>
        <v>#N/A</v>
      </c>
      <c r="CB66" t="e">
        <f t="shared" si="89"/>
        <v>#N/A</v>
      </c>
      <c r="CC66" s="58" t="e">
        <f t="shared" si="90"/>
        <v>#N/A</v>
      </c>
      <c r="CD66" s="95" t="e">
        <f t="shared" si="91"/>
        <v>#N/A</v>
      </c>
      <c r="CE66" s="96" t="b">
        <f t="shared" si="133"/>
        <v>1</v>
      </c>
      <c r="CF66" t="e">
        <f t="shared" si="134"/>
        <v>#DIV/0!</v>
      </c>
      <c r="CG66" t="e">
        <f t="shared" si="135"/>
        <v>#DIV/0!</v>
      </c>
      <c r="CH66" s="84" t="b">
        <f t="shared" si="92"/>
        <v>1</v>
      </c>
      <c r="CI66">
        <f t="shared" si="93"/>
        <v>0.88700000000000001</v>
      </c>
      <c r="CJ66" t="b">
        <f t="shared" si="136"/>
        <v>1</v>
      </c>
      <c r="CK66" t="b">
        <f t="shared" si="94"/>
        <v>1</v>
      </c>
      <c r="CL66" s="84" t="b">
        <f t="shared" si="137"/>
        <v>1</v>
      </c>
      <c r="CM66">
        <f t="shared" si="95"/>
        <v>3.2010000000000001</v>
      </c>
      <c r="CN66" t="b">
        <f t="shared" si="138"/>
        <v>1</v>
      </c>
      <c r="CO66" s="84">
        <f t="shared" si="96"/>
        <v>5.5491654444301326E-2</v>
      </c>
      <c r="CP66" t="b">
        <f t="shared" si="97"/>
        <v>1</v>
      </c>
      <c r="CQ66" s="96" t="b">
        <f t="shared" si="98"/>
        <v>1</v>
      </c>
      <c r="CR66" t="e">
        <f t="shared" si="99"/>
        <v>#VALUE!</v>
      </c>
      <c r="CS66" t="e">
        <f t="shared" si="100"/>
        <v>#VALUE!</v>
      </c>
      <c r="CT66" t="b">
        <f t="shared" si="101"/>
        <v>0</v>
      </c>
      <c r="CU66" t="b">
        <f t="shared" si="102"/>
        <v>0</v>
      </c>
      <c r="CV66" s="84" t="b">
        <f t="shared" si="103"/>
        <v>1</v>
      </c>
      <c r="CW66" t="e">
        <f t="shared" si="104"/>
        <v>#VALUE!</v>
      </c>
      <c r="CX66" t="e">
        <f t="shared" si="105"/>
        <v>#VALUE!</v>
      </c>
      <c r="CY66" t="b">
        <f t="shared" si="106"/>
        <v>0</v>
      </c>
      <c r="CZ66" t="b">
        <f t="shared" si="107"/>
        <v>0</v>
      </c>
      <c r="DA66" s="84">
        <f t="shared" si="108"/>
        <v>0</v>
      </c>
      <c r="DB66" t="e">
        <f t="shared" si="109"/>
        <v>#N/A</v>
      </c>
    </row>
    <row r="67" spans="1:106">
      <c r="A67" s="9">
        <v>2560</v>
      </c>
      <c r="B67" s="3">
        <v>2</v>
      </c>
      <c r="C67" s="3" t="s">
        <v>2348</v>
      </c>
      <c r="D67" s="3" t="str">
        <f t="shared" si="110"/>
        <v>WA_1_16-1_dk_0527</v>
      </c>
      <c r="E67" s="3" t="str">
        <f t="shared" si="111"/>
        <v>0527</v>
      </c>
      <c r="F67" s="3">
        <v>124432.539</v>
      </c>
      <c r="G67" s="15">
        <v>426967.25</v>
      </c>
      <c r="H67" s="35" t="str">
        <f t="shared" si="112"/>
        <v>ja</v>
      </c>
      <c r="I67" s="42" t="s">
        <v>2402</v>
      </c>
      <c r="J67" s="20" t="s">
        <v>2284</v>
      </c>
      <c r="K67" s="21">
        <v>10000</v>
      </c>
      <c r="L67" s="28">
        <f t="shared" si="113"/>
        <v>1</v>
      </c>
      <c r="M67" s="28">
        <f t="shared" si="114"/>
        <v>1</v>
      </c>
      <c r="N67" s="56">
        <f t="shared" si="115"/>
        <v>10000</v>
      </c>
      <c r="O67" s="33">
        <f t="shared" si="116"/>
        <v>69.856808608749006</v>
      </c>
      <c r="P67" s="37">
        <f t="shared" si="117"/>
        <v>118.82350738807773</v>
      </c>
      <c r="Q67" s="9" t="s">
        <v>12</v>
      </c>
      <c r="R67" s="55" t="s">
        <v>12</v>
      </c>
      <c r="S67" s="55">
        <v>4.3639999999999999</v>
      </c>
      <c r="T67" s="55">
        <v>4.6660000000000004</v>
      </c>
      <c r="U67" s="55">
        <v>4.9489999999999998</v>
      </c>
      <c r="V67" s="3">
        <v>5.1749999999999998</v>
      </c>
      <c r="W67" s="3">
        <v>5.4059999999999997</v>
      </c>
      <c r="X67" s="3" t="s">
        <v>12</v>
      </c>
      <c r="Y67" s="3">
        <v>5.7960000000000003</v>
      </c>
      <c r="Z67" s="15" t="s">
        <v>12</v>
      </c>
      <c r="AA67" s="10">
        <f t="shared" si="118"/>
        <v>5.4059999999999997</v>
      </c>
      <c r="AB67" s="9">
        <f t="shared" si="119"/>
        <v>0.45699999999999985</v>
      </c>
      <c r="AC67" s="10">
        <f t="shared" si="120"/>
        <v>0.39000000000000057</v>
      </c>
      <c r="AD67" s="9" t="s">
        <v>12</v>
      </c>
      <c r="AE67" s="55" t="s">
        <v>12</v>
      </c>
      <c r="AF67" s="55">
        <v>0.98399999999999999</v>
      </c>
      <c r="AG67" s="55">
        <v>1.0620000000000001</v>
      </c>
      <c r="AH67" s="55">
        <v>1.149</v>
      </c>
      <c r="AI67" s="3">
        <v>1.23</v>
      </c>
      <c r="AJ67" s="3">
        <v>1.32</v>
      </c>
      <c r="AK67" s="3" t="s">
        <v>12</v>
      </c>
      <c r="AL67" s="3">
        <v>1.4850000000000001</v>
      </c>
      <c r="AM67" s="15" t="s">
        <v>12</v>
      </c>
      <c r="AN67" s="10">
        <f t="shared" si="121"/>
        <v>1.32</v>
      </c>
      <c r="AO67" s="9">
        <f t="shared" si="122"/>
        <v>0.17100000000000004</v>
      </c>
      <c r="AP67" s="10">
        <f t="shared" si="123"/>
        <v>0.16500000000000004</v>
      </c>
      <c r="AQ67" s="9" t="s">
        <v>12</v>
      </c>
      <c r="AR67" s="55" t="s">
        <v>12</v>
      </c>
      <c r="AS67" s="55">
        <v>3.4289999999999998</v>
      </c>
      <c r="AT67" s="55">
        <v>3.56</v>
      </c>
      <c r="AU67" s="55">
        <v>3.6930000000000001</v>
      </c>
      <c r="AV67" s="3">
        <v>3.8039999999999998</v>
      </c>
      <c r="AW67" s="3">
        <v>3.923</v>
      </c>
      <c r="AX67" s="3" t="s">
        <v>12</v>
      </c>
      <c r="AY67" s="3">
        <v>4.1589999999999998</v>
      </c>
      <c r="AZ67" s="15" t="s">
        <v>12</v>
      </c>
      <c r="BA67" s="10">
        <f t="shared" si="124"/>
        <v>3.923</v>
      </c>
      <c r="BB67" s="9">
        <f t="shared" si="125"/>
        <v>0.22999999999999998</v>
      </c>
      <c r="BC67" s="10">
        <f t="shared" si="126"/>
        <v>0.23599999999999977</v>
      </c>
      <c r="BD67" s="9" t="s">
        <v>2403</v>
      </c>
      <c r="BE67" s="3" t="s">
        <v>12</v>
      </c>
      <c r="BF67" s="15" t="s">
        <v>12</v>
      </c>
      <c r="BG67" s="15" t="str">
        <f t="shared" si="127"/>
        <v>-</v>
      </c>
      <c r="BH67" s="9" t="e">
        <f t="shared" si="128"/>
        <v>#VALUE!</v>
      </c>
      <c r="BI67" s="10" t="e">
        <f t="shared" si="129"/>
        <v>#VALUE!</v>
      </c>
      <c r="BJ67" s="9" t="s">
        <v>2403</v>
      </c>
      <c r="BK67" s="3" t="s">
        <v>12</v>
      </c>
      <c r="BL67" s="15" t="s">
        <v>12</v>
      </c>
      <c r="BM67" s="15" t="str">
        <f t="shared" si="130"/>
        <v>-</v>
      </c>
      <c r="BN67" s="9" t="e">
        <f t="shared" si="131"/>
        <v>#VALUE!</v>
      </c>
      <c r="BO67" s="10" t="e">
        <f t="shared" si="132"/>
        <v>#VALUE!</v>
      </c>
      <c r="BP67">
        <f t="shared" ref="BP67:BP98" si="139">IF(AND(ISERROR(FIND("Fout",Q67)), ISERROR(FIND("Fout",AD67)), ISERROR(FIND("Fout",AQ67)), ISERROR(FIND( "Fout",BD67)), ISERROR(FIND( "Fout",BJ67))),0,1)</f>
        <v>0</v>
      </c>
      <c r="BQ67" s="93" t="e">
        <f t="shared" ref="BQ67:BQ98" si="140">IF(AB67=0, -1, BH67/AB67)</f>
        <v>#VALUE!</v>
      </c>
      <c r="BR67" s="93" t="e">
        <f t="shared" ref="BR67:BR98" si="141">IF(AB67=0,-1,BN67/AB67)</f>
        <v>#VALUE!</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VLOOKUP(BS67,aslocaties_v01!$C$3:$AA$349,MATCH($K$3*10,aslocaties_v01!$C$2:$Y$2),FALSE)</f>
        <v>#N/A</v>
      </c>
      <c r="BW67" s="93" t="e">
        <f t="shared" ref="BW67:BW98" si="142">BU67-BT67</f>
        <v>#N/A</v>
      </c>
      <c r="BX67" s="93" t="e">
        <f t="shared" ref="BX67:BX98" si="143">BV67-BU67</f>
        <v>#N/A</v>
      </c>
      <c r="BY67" s="94">
        <f t="shared" ref="BY67:BY98" si="144">IFERROR(ABS(1-BW67/AB67), 999)</f>
        <v>999</v>
      </c>
      <c r="BZ67" s="94">
        <f t="shared" ref="BZ67:BZ98" si="145">IFERROR(ABS(1-BX67/AC67), 999)</f>
        <v>999</v>
      </c>
      <c r="CA67" s="94" t="e">
        <f t="shared" ref="CA67:CA98" si="146">ABS(LOOKUP(0.1*$K67,$Q$2:$Z$2,Q67:Z67)-BT67)</f>
        <v>#N/A</v>
      </c>
      <c r="CB67" t="e">
        <f t="shared" ref="CB67:CB98" si="147">ABS(LOOKUP($K67,$Q$2:$Z$2,Q67:Z67)-BU67)</f>
        <v>#N/A</v>
      </c>
      <c r="CC67" s="58" t="e">
        <f t="shared" ref="CC67:CC98" si="148">ABS(LOOKUP(10*$K67,$Q$2:$Z$2,Q67:Z67)-BV67)</f>
        <v>#N/A</v>
      </c>
      <c r="CD67" s="95" t="e">
        <f t="shared" ref="CD67:CD98" si="149">OR(BY67&gt;0.1,BZ67&gt;0.1, CA67&gt;=0.15, CB67&gt;=0.15, CC67&gt;=0.15)</f>
        <v>#N/A</v>
      </c>
      <c r="CE67" s="96" t="b">
        <f t="shared" si="133"/>
        <v>1</v>
      </c>
      <c r="CF67" t="e">
        <f t="shared" si="134"/>
        <v>#DIV/0!</v>
      </c>
      <c r="CG67" t="e">
        <f t="shared" si="135"/>
        <v>#DIV/0!</v>
      </c>
      <c r="CH67" s="84" t="b">
        <f t="shared" ref="CH67:CH98" si="150">AN67&gt;0.25</f>
        <v>1</v>
      </c>
      <c r="CI67">
        <f t="shared" ref="CI67:CI98" si="151">IF(CH67,AN67,"")</f>
        <v>1.32</v>
      </c>
      <c r="CJ67" t="b">
        <f t="shared" si="136"/>
        <v>1</v>
      </c>
      <c r="CK67" t="b">
        <f t="shared" ref="CK67:CK98" si="152">AN67&lt;1.25</f>
        <v>0</v>
      </c>
      <c r="CL67" s="84" t="b">
        <f t="shared" si="137"/>
        <v>1</v>
      </c>
      <c r="CM67">
        <f t="shared" ref="CM67:CM98" si="153">IF(CL67,BA67,"")</f>
        <v>3.923</v>
      </c>
      <c r="CN67" t="b">
        <f t="shared" si="138"/>
        <v>1</v>
      </c>
      <c r="CO67" s="84">
        <f t="shared" ref="CO67:CO98" si="154">IF(BA67=0, -1, AN67/(1.56*BA67^2))</f>
        <v>5.4981010383728622E-2</v>
      </c>
      <c r="CP67" t="b">
        <f t="shared" ref="CP67:CP98" si="155">OR(CO67&gt;0.035, CO67&lt;0.065)</f>
        <v>1</v>
      </c>
      <c r="CQ67" s="96" t="b">
        <f t="shared" ref="CQ67:CQ98" si="156">IF(O67="-", "-", ABS(AA67-AA66)&lt;O67*$CR$1)</f>
        <v>1</v>
      </c>
      <c r="CR67" t="e">
        <f t="shared" ref="CR67:CR98" si="157">IF(O67="-","-",ABS(BG67-BG66)&lt;O67*$CS$1)</f>
        <v>#VALUE!</v>
      </c>
      <c r="CS67" t="e">
        <f t="shared" ref="CS67:CS98" si="158">IF(O67="-","-",ABS(BM67-BM66)&lt;O67*$CT$1)</f>
        <v>#VALUE!</v>
      </c>
      <c r="CT67" t="b">
        <f t="shared" ref="CT67:CT98" si="159">IF(O67="-","-",ABS(AN67-AN66)&lt;O67*$CU$1)</f>
        <v>0</v>
      </c>
      <c r="CU67" t="b">
        <f t="shared" ref="CU67:CU98" si="160">IF(O67="-","-",ABS(BA66-BA67)&lt;O67*$CV$1)</f>
        <v>0</v>
      </c>
      <c r="CV67" s="84" t="b">
        <f t="shared" ref="CV67:CV98" si="161">IF(P67="-","-",ABS(AA68-AA67)&lt;P67*$CR$1)</f>
        <v>0</v>
      </c>
      <c r="CW67" t="e">
        <f t="shared" ref="CW67:CW98" si="162">IF(P67="-","-",ABS(BG68-BG67)&lt;P67*$CS$1)</f>
        <v>#VALUE!</v>
      </c>
      <c r="CX67" t="e">
        <f t="shared" ref="CX67:CX98" si="163">IF(P67="-","-",ABS(BM68-BM67)&lt;P67*$CT$1)</f>
        <v>#VALUE!</v>
      </c>
      <c r="CY67" t="b">
        <f t="shared" ref="CY67:CY98" si="164">IF(P67="-","-",ABS(AN68-AN67)&lt;P67*$CU$1)</f>
        <v>1</v>
      </c>
      <c r="CZ67" t="b">
        <f t="shared" ref="CZ67:CZ98" si="165">IF(P67="-","-",ABS(BA67-BA68)&lt;P67*$CV$1)</f>
        <v>1</v>
      </c>
      <c r="DA67" s="84">
        <f t="shared" ref="DA67:DA98" si="166">IFERROR(IF(AND(CQ67:CU67),0,1), 0)+IFERROR(IF(AND(CV67:CZ67),0,1),0)</f>
        <v>0</v>
      </c>
      <c r="DB67" t="e">
        <f t="shared" ref="DB67:DB98" si="167">AND(DA67&gt;0,CD67)</f>
        <v>#N/A</v>
      </c>
    </row>
    <row r="68" spans="1:106">
      <c r="A68" s="9">
        <v>2561</v>
      </c>
      <c r="B68" s="3">
        <v>2</v>
      </c>
      <c r="C68" s="3" t="s">
        <v>2349</v>
      </c>
      <c r="D68" s="3" t="str">
        <f t="shared" ref="D68:D99" si="168">IF(ISERROR(FIND("_",C68)),C68,LEFT(C68,LEN(C68)-LEN(RIGHT(C68,LEN(C68)-FIND("~",SUBSTITUTE(C68,"_","~",LEN(C68)-LEN(SUBSTITUTE(C68,"_",""))))))) &amp; TEXT(INT(RIGHT(C68,LEN(C68)-FIND("~",SUBSTITUTE(C68,"_","~",LEN(C68)-LEN(SUBSTITUTE(C68,"_","")))))), "0000") )</f>
        <v>WA_1_16-1_dk_0528</v>
      </c>
      <c r="E68" s="3" t="str">
        <f t="shared" ref="E68:E99" si="169">TEXT(INT(RIGHT(C68,LEN(C68)-FIND("~",SUBSTITUTE(C68,"_","~",LEN(C68)-LEN(SUBSTITUTE(C68,"_","")))))), "0000")</f>
        <v>0528</v>
      </c>
      <c r="F68" s="3">
        <v>124369.04700000001</v>
      </c>
      <c r="G68" s="15">
        <v>427067.68800000002</v>
      </c>
      <c r="H68" s="35" t="str">
        <f t="shared" ref="H68:H99" si="170">IF(COUNTIF(C:C, "="&amp;C68)=1,"ja", "nee")</f>
        <v>ja</v>
      </c>
      <c r="I68" s="42" t="s">
        <v>2402</v>
      </c>
      <c r="J68" s="20" t="s">
        <v>2284</v>
      </c>
      <c r="K68" s="21">
        <v>10000</v>
      </c>
      <c r="L68" s="28">
        <f t="shared" ref="L68:L99" si="171">L67</f>
        <v>1</v>
      </c>
      <c r="M68" s="28">
        <f t="shared" ref="M68:M99" si="172">M67</f>
        <v>1</v>
      </c>
      <c r="N68" s="56">
        <f t="shared" ref="N68:N99" si="173">INT(K68/L68*M68)</f>
        <v>10000</v>
      </c>
      <c r="O68" s="33">
        <f t="shared" ref="O68:O99" si="174">SQRT((F67-F68)^2+(G67-G68)^2)</f>
        <v>118.82350738807773</v>
      </c>
      <c r="P68" s="37">
        <f t="shared" ref="P68:P99" si="175">SQRT((F68-F69)^2+(G68-G69)^2)</f>
        <v>89.790496919170323</v>
      </c>
      <c r="Q68" s="9" t="s">
        <v>12</v>
      </c>
      <c r="R68" s="55" t="s">
        <v>12</v>
      </c>
      <c r="S68" s="55">
        <v>4.2350000000000003</v>
      </c>
      <c r="T68" s="55">
        <v>4.5389999999999997</v>
      </c>
      <c r="U68" s="55">
        <v>4.82</v>
      </c>
      <c r="V68" s="3">
        <v>5.0490000000000004</v>
      </c>
      <c r="W68" s="3">
        <v>5.2779999999999996</v>
      </c>
      <c r="X68" s="3" t="s">
        <v>12</v>
      </c>
      <c r="Y68" s="3">
        <v>5.6680000000000001</v>
      </c>
      <c r="Z68" s="15" t="s">
        <v>12</v>
      </c>
      <c r="AA68" s="10">
        <f t="shared" ref="AA68:AA99" si="176">LOOKUP($K68,$Q$2:$Z$2,Q68:Z68)</f>
        <v>5.2779999999999996</v>
      </c>
      <c r="AB68" s="9">
        <f t="shared" ref="AB68:AB99" si="177">LOOKUP($K68,$Q$2:$Z$2,Q68:Z68)-LOOKUP(0.1*$K68,$Q$2:$Z$2,Q68:Z68)</f>
        <v>0.4579999999999993</v>
      </c>
      <c r="AC68" s="10">
        <f t="shared" ref="AC68:AC99" si="178">LOOKUP(10*$K68,$Q$2:$Z$2,Q68:Z68)-LOOKUP($K68,$Q$2:$Z$2,Q68:Z68)</f>
        <v>0.39000000000000057</v>
      </c>
      <c r="AD68" s="9" t="s">
        <v>12</v>
      </c>
      <c r="AE68" s="55" t="s">
        <v>12</v>
      </c>
      <c r="AF68" s="55">
        <v>0.85699999999999998</v>
      </c>
      <c r="AG68" s="55">
        <v>0.97</v>
      </c>
      <c r="AH68" s="55">
        <v>1.0840000000000001</v>
      </c>
      <c r="AI68" s="3">
        <v>1.167</v>
      </c>
      <c r="AJ68" s="3">
        <v>1.2549999999999999</v>
      </c>
      <c r="AK68" s="3" t="s">
        <v>12</v>
      </c>
      <c r="AL68" s="3">
        <v>1.421</v>
      </c>
      <c r="AM68" s="15" t="s">
        <v>12</v>
      </c>
      <c r="AN68" s="10">
        <f t="shared" ref="AN68:AN99" si="179">LOOKUP($K68,$Q$2:$Z$2,AD68:AM68)</f>
        <v>1.2549999999999999</v>
      </c>
      <c r="AO68" s="9">
        <f t="shared" ref="AO68:AO99" si="180">LOOKUP($K68,$Q$2:$Z$2,AD68:AM68)-LOOKUP(0.1*$K68,$Q$2:$Z$2,AD68:AM68)</f>
        <v>0.17099999999999982</v>
      </c>
      <c r="AP68" s="10">
        <f t="shared" ref="AP68:AP99" si="181">LOOKUP(10*$K68,$Q$2:$Z$2,AD68:AM68)-LOOKUP($K68,$Q$2:$Z$2,AD68:AM68)</f>
        <v>0.16600000000000015</v>
      </c>
      <c r="AQ68" s="9" t="s">
        <v>12</v>
      </c>
      <c r="AR68" s="55" t="s">
        <v>12</v>
      </c>
      <c r="AS68" s="55">
        <v>3.1669999999999998</v>
      </c>
      <c r="AT68" s="55">
        <v>3.3809999999999998</v>
      </c>
      <c r="AU68" s="55">
        <v>3.5630000000000002</v>
      </c>
      <c r="AV68" s="3">
        <v>3.6779999999999999</v>
      </c>
      <c r="AW68" s="3">
        <v>3.7989999999999999</v>
      </c>
      <c r="AX68" s="3" t="s">
        <v>12</v>
      </c>
      <c r="AY68" s="3">
        <v>4.0309999999999997</v>
      </c>
      <c r="AZ68" s="15" t="s">
        <v>12</v>
      </c>
      <c r="BA68" s="10">
        <f t="shared" ref="BA68:BA99" si="182">LOOKUP($K68,$Q$2:$Z$2,AQ68:AZ68)</f>
        <v>3.7989999999999999</v>
      </c>
      <c r="BB68" s="9">
        <f t="shared" ref="BB68:BB99" si="183">LOOKUP($K68,$Q$2:$Z$2,AQ68:AZ68)-LOOKUP(0.1*$K68,$Q$2:$Z$2,AQ68:AZ68)</f>
        <v>0.23599999999999977</v>
      </c>
      <c r="BC68" s="10">
        <f t="shared" ref="BC68:BC99" si="184">LOOKUP(10*$K68,$Q$2:$Z$2,AQ68:AZ68)-LOOKUP($K68,$Q$2:$Z$2,AQ68:AZ68)</f>
        <v>0.23199999999999976</v>
      </c>
      <c r="BD68" s="9" t="s">
        <v>2403</v>
      </c>
      <c r="BE68" s="3" t="s">
        <v>12</v>
      </c>
      <c r="BF68" s="15" t="s">
        <v>12</v>
      </c>
      <c r="BG68" s="15" t="str">
        <f t="shared" ref="BG68:BG99" si="185">LOOKUP($N68,$BD$2:$BF$2,BD68:BF68)</f>
        <v>-</v>
      </c>
      <c r="BH68" s="9" t="e">
        <f t="shared" ref="BH68:BH99" si="186">BE68-BD68</f>
        <v>#VALUE!</v>
      </c>
      <c r="BI68" s="10" t="e">
        <f t="shared" ref="BI68:BI99" si="187">BF68-BE68</f>
        <v>#VALUE!</v>
      </c>
      <c r="BJ68" s="9" t="s">
        <v>2403</v>
      </c>
      <c r="BK68" s="3" t="s">
        <v>12</v>
      </c>
      <c r="BL68" s="15" t="s">
        <v>12</v>
      </c>
      <c r="BM68" s="15" t="str">
        <f t="shared" ref="BM68:BM99" si="188">LOOKUP($N68,$BD$2:$BF$2,BJ68:BL68)</f>
        <v>-</v>
      </c>
      <c r="BN68" s="9" t="e">
        <f t="shared" ref="BN68:BN99" si="189">BK68-BJ68</f>
        <v>#VALUE!</v>
      </c>
      <c r="BO68" s="10" t="e">
        <f t="shared" ref="BO68:BO99" si="190">BL68-BK68</f>
        <v>#VALUE!</v>
      </c>
      <c r="BP68">
        <f t="shared" si="139"/>
        <v>0</v>
      </c>
      <c r="BQ68" s="93" t="e">
        <f t="shared" si="140"/>
        <v>#VALUE!</v>
      </c>
      <c r="BR68" s="93" t="e">
        <f t="shared" si="141"/>
        <v>#VALUE!</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VLOOKUP(BS68,aslocaties_v01!$C$3:$AA$349,MATCH($K$3*10,aslocaties_v01!$C$2:$Y$2),FALSE)</f>
        <v>#N/A</v>
      </c>
      <c r="BW68" s="93" t="e">
        <f t="shared" si="142"/>
        <v>#N/A</v>
      </c>
      <c r="BX68" s="93" t="e">
        <f t="shared" si="143"/>
        <v>#N/A</v>
      </c>
      <c r="BY68" s="94">
        <f t="shared" si="144"/>
        <v>999</v>
      </c>
      <c r="BZ68" s="94">
        <f t="shared" si="145"/>
        <v>999</v>
      </c>
      <c r="CA68" s="94" t="e">
        <f t="shared" si="146"/>
        <v>#N/A</v>
      </c>
      <c r="CB68" t="e">
        <f t="shared" si="147"/>
        <v>#N/A</v>
      </c>
      <c r="CC68" s="58" t="e">
        <f t="shared" si="148"/>
        <v>#N/A</v>
      </c>
      <c r="CD68" s="95" t="e">
        <f t="shared" si="149"/>
        <v>#N/A</v>
      </c>
      <c r="CE68" s="96" t="b">
        <f t="shared" ref="CE68:CE99" si="191">AA68&lt;AVERAGE(AA:AA)+2*STDEV(AA:AA)</f>
        <v>1</v>
      </c>
      <c r="CF68" t="e">
        <f t="shared" ref="CF68:CF99" si="192">BG68&lt;AVERAGE(BG:BG)+2*STDEV(BG:BG)</f>
        <v>#DIV/0!</v>
      </c>
      <c r="CG68" t="e">
        <f t="shared" ref="CG68:CG99" si="193">BM68&lt;AVERAGE(BM:BM)+2*STDEV(BM:BM)</f>
        <v>#DIV/0!</v>
      </c>
      <c r="CH68" s="84" t="b">
        <f t="shared" si="150"/>
        <v>1</v>
      </c>
      <c r="CI68">
        <f t="shared" si="151"/>
        <v>1.2549999999999999</v>
      </c>
      <c r="CJ68" t="b">
        <f t="shared" ref="CJ68:CJ99" si="194">CI68&lt;AVERAGE(CI:CI)+3*STDEV(CI:CI)</f>
        <v>1</v>
      </c>
      <c r="CK68" t="b">
        <f t="shared" si="152"/>
        <v>0</v>
      </c>
      <c r="CL68" s="84" t="b">
        <f t="shared" ref="CL68:CL99" si="195">BA68&lt;AVERAGE(BA:BA)+2*STDEV(BA:BA)</f>
        <v>1</v>
      </c>
      <c r="CM68">
        <f t="shared" si="153"/>
        <v>3.7989999999999999</v>
      </c>
      <c r="CN68" t="b">
        <f t="shared" ref="CN68:CN99" si="196">CM68&lt;AVERAGE(CM:CM)+3*STDEV(CM:CM)</f>
        <v>1</v>
      </c>
      <c r="CO68" s="84">
        <f t="shared" si="154"/>
        <v>5.5741742450696838E-2</v>
      </c>
      <c r="CP68" t="b">
        <f t="shared" si="155"/>
        <v>1</v>
      </c>
      <c r="CQ68" s="96" t="b">
        <f t="shared" si="156"/>
        <v>0</v>
      </c>
      <c r="CR68" t="e">
        <f t="shared" si="157"/>
        <v>#VALUE!</v>
      </c>
      <c r="CS68" t="e">
        <f t="shared" si="158"/>
        <v>#VALUE!</v>
      </c>
      <c r="CT68" t="b">
        <f t="shared" si="159"/>
        <v>1</v>
      </c>
      <c r="CU68" t="b">
        <f t="shared" si="160"/>
        <v>1</v>
      </c>
      <c r="CV68" s="84" t="b">
        <f t="shared" si="161"/>
        <v>1</v>
      </c>
      <c r="CW68" t="e">
        <f t="shared" si="162"/>
        <v>#VALUE!</v>
      </c>
      <c r="CX68" t="e">
        <f t="shared" si="163"/>
        <v>#VALUE!</v>
      </c>
      <c r="CY68" t="b">
        <f t="shared" si="164"/>
        <v>1</v>
      </c>
      <c r="CZ68" t="b">
        <f t="shared" si="165"/>
        <v>1</v>
      </c>
      <c r="DA68" s="84">
        <f t="shared" si="166"/>
        <v>0</v>
      </c>
      <c r="DB68" t="e">
        <f t="shared" si="167"/>
        <v>#N/A</v>
      </c>
    </row>
    <row r="69" spans="1:106">
      <c r="A69" s="9">
        <v>2562</v>
      </c>
      <c r="B69" s="3">
        <v>2</v>
      </c>
      <c r="C69" s="3" t="s">
        <v>2350</v>
      </c>
      <c r="D69" s="3" t="str">
        <f t="shared" si="168"/>
        <v>WA_1_16-1_dk_0529</v>
      </c>
      <c r="E69" s="3" t="str">
        <f t="shared" si="169"/>
        <v>0529</v>
      </c>
      <c r="F69" s="3">
        <v>124386.266</v>
      </c>
      <c r="G69" s="15">
        <v>427155.81199999998</v>
      </c>
      <c r="H69" s="35" t="str">
        <f t="shared" si="170"/>
        <v>ja</v>
      </c>
      <c r="I69" s="42" t="s">
        <v>2402</v>
      </c>
      <c r="J69" s="20" t="s">
        <v>2284</v>
      </c>
      <c r="K69" s="21">
        <v>10000</v>
      </c>
      <c r="L69" s="28">
        <f t="shared" si="171"/>
        <v>1</v>
      </c>
      <c r="M69" s="28">
        <f t="shared" si="172"/>
        <v>1</v>
      </c>
      <c r="N69" s="56">
        <f t="shared" si="173"/>
        <v>10000</v>
      </c>
      <c r="O69" s="33">
        <f t="shared" si="174"/>
        <v>89.790496919170323</v>
      </c>
      <c r="P69" s="37">
        <f t="shared" si="175"/>
        <v>100.80655528288503</v>
      </c>
      <c r="Q69" s="9" t="s">
        <v>12</v>
      </c>
      <c r="R69" s="55" t="s">
        <v>12</v>
      </c>
      <c r="S69" s="55">
        <v>4.2359999999999998</v>
      </c>
      <c r="T69" s="55">
        <v>4.54</v>
      </c>
      <c r="U69" s="55">
        <v>4.8209999999999997</v>
      </c>
      <c r="V69" s="3">
        <v>5.0490000000000004</v>
      </c>
      <c r="W69" s="3">
        <v>5.2779999999999996</v>
      </c>
      <c r="X69" s="3" t="s">
        <v>12</v>
      </c>
      <c r="Y69" s="3">
        <v>5.6680000000000001</v>
      </c>
      <c r="Z69" s="15" t="s">
        <v>12</v>
      </c>
      <c r="AA69" s="10">
        <f t="shared" si="176"/>
        <v>5.2779999999999996</v>
      </c>
      <c r="AB69" s="9">
        <f t="shared" si="177"/>
        <v>0.45699999999999985</v>
      </c>
      <c r="AC69" s="10">
        <f t="shared" si="178"/>
        <v>0.39000000000000057</v>
      </c>
      <c r="AD69" s="9" t="s">
        <v>12</v>
      </c>
      <c r="AE69" s="55" t="s">
        <v>12</v>
      </c>
      <c r="AF69" s="55">
        <v>0.86299999999999999</v>
      </c>
      <c r="AG69" s="55">
        <v>0.98599999999999999</v>
      </c>
      <c r="AH69" s="55">
        <v>1.103</v>
      </c>
      <c r="AI69" s="3">
        <v>1.181</v>
      </c>
      <c r="AJ69" s="3">
        <v>1.2669999999999999</v>
      </c>
      <c r="AK69" s="3" t="s">
        <v>12</v>
      </c>
      <c r="AL69" s="3">
        <v>1.4339999999999999</v>
      </c>
      <c r="AM69" s="15" t="s">
        <v>12</v>
      </c>
      <c r="AN69" s="10">
        <f t="shared" si="179"/>
        <v>1.2669999999999999</v>
      </c>
      <c r="AO69" s="9">
        <f t="shared" si="180"/>
        <v>0.16399999999999992</v>
      </c>
      <c r="AP69" s="10">
        <f t="shared" si="181"/>
        <v>0.16700000000000004</v>
      </c>
      <c r="AQ69" s="9" t="s">
        <v>12</v>
      </c>
      <c r="AR69" s="55" t="s">
        <v>12</v>
      </c>
      <c r="AS69" s="55">
        <v>3.1669999999999998</v>
      </c>
      <c r="AT69" s="55">
        <v>3.3809999999999998</v>
      </c>
      <c r="AU69" s="55">
        <v>3.585</v>
      </c>
      <c r="AV69" s="3">
        <v>3.7</v>
      </c>
      <c r="AW69" s="3">
        <v>3.819</v>
      </c>
      <c r="AX69" s="3" t="s">
        <v>12</v>
      </c>
      <c r="AY69" s="3">
        <v>4.05</v>
      </c>
      <c r="AZ69" s="15" t="s">
        <v>12</v>
      </c>
      <c r="BA69" s="10">
        <f t="shared" si="182"/>
        <v>3.819</v>
      </c>
      <c r="BB69" s="9">
        <f t="shared" si="183"/>
        <v>0.23399999999999999</v>
      </c>
      <c r="BC69" s="10">
        <f t="shared" si="184"/>
        <v>0.23099999999999987</v>
      </c>
      <c r="BD69" s="9" t="s">
        <v>2403</v>
      </c>
      <c r="BE69" s="3" t="s">
        <v>12</v>
      </c>
      <c r="BF69" s="15" t="s">
        <v>12</v>
      </c>
      <c r="BG69" s="15" t="str">
        <f t="shared" si="185"/>
        <v>-</v>
      </c>
      <c r="BH69" s="9" t="e">
        <f t="shared" si="186"/>
        <v>#VALUE!</v>
      </c>
      <c r="BI69" s="10" t="e">
        <f t="shared" si="187"/>
        <v>#VALUE!</v>
      </c>
      <c r="BJ69" s="9" t="s">
        <v>2403</v>
      </c>
      <c r="BK69" s="3" t="s">
        <v>12</v>
      </c>
      <c r="BL69" s="15" t="s">
        <v>12</v>
      </c>
      <c r="BM69" s="15" t="str">
        <f t="shared" si="188"/>
        <v>-</v>
      </c>
      <c r="BN69" s="9" t="e">
        <f t="shared" si="189"/>
        <v>#VALUE!</v>
      </c>
      <c r="BO69" s="10" t="e">
        <f t="shared" si="190"/>
        <v>#VALUE!</v>
      </c>
      <c r="BP69">
        <f t="shared" si="139"/>
        <v>0</v>
      </c>
      <c r="BQ69" s="93" t="e">
        <f t="shared" si="140"/>
        <v>#VALUE!</v>
      </c>
      <c r="BR69" s="93" t="e">
        <f t="shared" si="141"/>
        <v>#VALUE!</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VLOOKUP(BS69,aslocaties_v01!$C$3:$AA$349,MATCH($K$3*10,aslocaties_v01!$C$2:$Y$2),FALSE)</f>
        <v>#N/A</v>
      </c>
      <c r="BW69" s="93" t="e">
        <f t="shared" si="142"/>
        <v>#N/A</v>
      </c>
      <c r="BX69" s="93" t="e">
        <f t="shared" si="143"/>
        <v>#N/A</v>
      </c>
      <c r="BY69" s="94">
        <f t="shared" si="144"/>
        <v>999</v>
      </c>
      <c r="BZ69" s="94">
        <f t="shared" si="145"/>
        <v>999</v>
      </c>
      <c r="CA69" s="94" t="e">
        <f t="shared" si="146"/>
        <v>#N/A</v>
      </c>
      <c r="CB69" t="e">
        <f t="shared" si="147"/>
        <v>#N/A</v>
      </c>
      <c r="CC69" s="58" t="e">
        <f t="shared" si="148"/>
        <v>#N/A</v>
      </c>
      <c r="CD69" s="95" t="e">
        <f t="shared" si="149"/>
        <v>#N/A</v>
      </c>
      <c r="CE69" s="96" t="b">
        <f t="shared" si="191"/>
        <v>1</v>
      </c>
      <c r="CF69" t="e">
        <f t="shared" si="192"/>
        <v>#DIV/0!</v>
      </c>
      <c r="CG69" t="e">
        <f t="shared" si="193"/>
        <v>#DIV/0!</v>
      </c>
      <c r="CH69" s="84" t="b">
        <f t="shared" si="150"/>
        <v>1</v>
      </c>
      <c r="CI69">
        <f t="shared" si="151"/>
        <v>1.2669999999999999</v>
      </c>
      <c r="CJ69" t="b">
        <f t="shared" si="194"/>
        <v>1</v>
      </c>
      <c r="CK69" t="b">
        <f t="shared" si="152"/>
        <v>0</v>
      </c>
      <c r="CL69" s="84" t="b">
        <f t="shared" si="195"/>
        <v>1</v>
      </c>
      <c r="CM69">
        <f t="shared" si="153"/>
        <v>3.819</v>
      </c>
      <c r="CN69" t="b">
        <f t="shared" si="196"/>
        <v>1</v>
      </c>
      <c r="CO69" s="84">
        <f t="shared" si="154"/>
        <v>5.5686856108199997E-2</v>
      </c>
      <c r="CP69" t="b">
        <f t="shared" si="155"/>
        <v>1</v>
      </c>
      <c r="CQ69" s="96" t="b">
        <f t="shared" si="156"/>
        <v>1</v>
      </c>
      <c r="CR69" t="e">
        <f t="shared" si="157"/>
        <v>#VALUE!</v>
      </c>
      <c r="CS69" t="e">
        <f t="shared" si="158"/>
        <v>#VALUE!</v>
      </c>
      <c r="CT69" t="b">
        <f t="shared" si="159"/>
        <v>1</v>
      </c>
      <c r="CU69" t="b">
        <f t="shared" si="160"/>
        <v>1</v>
      </c>
      <c r="CV69" s="84" t="b">
        <f t="shared" si="161"/>
        <v>1</v>
      </c>
      <c r="CW69" t="e">
        <f t="shared" si="162"/>
        <v>#VALUE!</v>
      </c>
      <c r="CX69" t="e">
        <f t="shared" si="163"/>
        <v>#VALUE!</v>
      </c>
      <c r="CY69" t="b">
        <f t="shared" si="164"/>
        <v>1</v>
      </c>
      <c r="CZ69" t="b">
        <f t="shared" si="165"/>
        <v>1</v>
      </c>
      <c r="DA69" s="84">
        <f t="shared" si="166"/>
        <v>0</v>
      </c>
      <c r="DB69" t="e">
        <f t="shared" si="167"/>
        <v>#N/A</v>
      </c>
    </row>
    <row r="70" spans="1:106">
      <c r="A70" s="9">
        <v>2563</v>
      </c>
      <c r="B70" s="3">
        <v>2</v>
      </c>
      <c r="C70" s="3" t="s">
        <v>2351</v>
      </c>
      <c r="D70" s="3" t="str">
        <f t="shared" si="168"/>
        <v>WA_1_16-1_dk_0530</v>
      </c>
      <c r="E70" s="3" t="str">
        <f t="shared" si="169"/>
        <v>0530</v>
      </c>
      <c r="F70" s="3">
        <v>124361.758</v>
      </c>
      <c r="G70" s="15">
        <v>427253.59399999998</v>
      </c>
      <c r="H70" s="35" t="str">
        <f t="shared" si="170"/>
        <v>ja</v>
      </c>
      <c r="I70" s="42" t="s">
        <v>2402</v>
      </c>
      <c r="J70" s="20" t="s">
        <v>2284</v>
      </c>
      <c r="K70" s="21">
        <v>10000</v>
      </c>
      <c r="L70" s="28">
        <f t="shared" si="171"/>
        <v>1</v>
      </c>
      <c r="M70" s="28">
        <f t="shared" si="172"/>
        <v>1</v>
      </c>
      <c r="N70" s="56">
        <f t="shared" si="173"/>
        <v>10000</v>
      </c>
      <c r="O70" s="33">
        <f t="shared" si="174"/>
        <v>100.80655528288503</v>
      </c>
      <c r="P70" s="37">
        <f t="shared" si="175"/>
        <v>101.11665602164661</v>
      </c>
      <c r="Q70" s="9" t="s">
        <v>12</v>
      </c>
      <c r="R70" s="55" t="s">
        <v>12</v>
      </c>
      <c r="S70" s="55">
        <v>4.2370000000000001</v>
      </c>
      <c r="T70" s="55">
        <v>4.54</v>
      </c>
      <c r="U70" s="55">
        <v>4.8220000000000001</v>
      </c>
      <c r="V70" s="3">
        <v>5.05</v>
      </c>
      <c r="W70" s="3">
        <v>5.2779999999999996</v>
      </c>
      <c r="X70" s="3" t="s">
        <v>12</v>
      </c>
      <c r="Y70" s="3">
        <v>5.6669999999999998</v>
      </c>
      <c r="Z70" s="15" t="s">
        <v>12</v>
      </c>
      <c r="AA70" s="10">
        <f t="shared" si="176"/>
        <v>5.2779999999999996</v>
      </c>
      <c r="AB70" s="9">
        <f t="shared" si="177"/>
        <v>0.45599999999999952</v>
      </c>
      <c r="AC70" s="10">
        <f t="shared" si="178"/>
        <v>0.38900000000000023</v>
      </c>
      <c r="AD70" s="9" t="s">
        <v>12</v>
      </c>
      <c r="AE70" s="55" t="s">
        <v>12</v>
      </c>
      <c r="AF70" s="55">
        <v>0.86699999999999999</v>
      </c>
      <c r="AG70" s="55">
        <v>0.998</v>
      </c>
      <c r="AH70" s="55">
        <v>1.141</v>
      </c>
      <c r="AI70" s="3">
        <v>1.2370000000000001</v>
      </c>
      <c r="AJ70" s="3">
        <v>1.33</v>
      </c>
      <c r="AK70" s="3" t="s">
        <v>12</v>
      </c>
      <c r="AL70" s="3">
        <v>1.512</v>
      </c>
      <c r="AM70" s="15" t="s">
        <v>12</v>
      </c>
      <c r="AN70" s="10">
        <f t="shared" si="179"/>
        <v>1.33</v>
      </c>
      <c r="AO70" s="9">
        <f t="shared" si="180"/>
        <v>0.18900000000000006</v>
      </c>
      <c r="AP70" s="10">
        <f t="shared" si="181"/>
        <v>0.18199999999999994</v>
      </c>
      <c r="AQ70" s="9" t="s">
        <v>12</v>
      </c>
      <c r="AR70" s="55" t="s">
        <v>12</v>
      </c>
      <c r="AS70" s="55">
        <v>3.1930000000000001</v>
      </c>
      <c r="AT70" s="55">
        <v>3.41</v>
      </c>
      <c r="AU70" s="55">
        <v>3.7050000000000001</v>
      </c>
      <c r="AV70" s="3">
        <v>3.8580000000000001</v>
      </c>
      <c r="AW70" s="3">
        <v>3.9860000000000002</v>
      </c>
      <c r="AX70" s="3" t="s">
        <v>12</v>
      </c>
      <c r="AY70" s="3">
        <v>4.2450000000000001</v>
      </c>
      <c r="AZ70" s="15" t="s">
        <v>12</v>
      </c>
      <c r="BA70" s="10">
        <f t="shared" si="182"/>
        <v>3.9860000000000002</v>
      </c>
      <c r="BB70" s="9">
        <f t="shared" si="183"/>
        <v>0.28100000000000014</v>
      </c>
      <c r="BC70" s="10">
        <f t="shared" si="184"/>
        <v>0.2589999999999999</v>
      </c>
      <c r="BD70" s="9" t="s">
        <v>2403</v>
      </c>
      <c r="BE70" s="3" t="s">
        <v>12</v>
      </c>
      <c r="BF70" s="15" t="s">
        <v>12</v>
      </c>
      <c r="BG70" s="15" t="str">
        <f t="shared" si="185"/>
        <v>-</v>
      </c>
      <c r="BH70" s="9" t="e">
        <f t="shared" si="186"/>
        <v>#VALUE!</v>
      </c>
      <c r="BI70" s="10" t="e">
        <f t="shared" si="187"/>
        <v>#VALUE!</v>
      </c>
      <c r="BJ70" s="9" t="s">
        <v>2403</v>
      </c>
      <c r="BK70" s="3" t="s">
        <v>12</v>
      </c>
      <c r="BL70" s="15" t="s">
        <v>12</v>
      </c>
      <c r="BM70" s="15" t="str">
        <f t="shared" si="188"/>
        <v>-</v>
      </c>
      <c r="BN70" s="9" t="e">
        <f t="shared" si="189"/>
        <v>#VALUE!</v>
      </c>
      <c r="BO70" s="10" t="e">
        <f t="shared" si="190"/>
        <v>#VALUE!</v>
      </c>
      <c r="BP70">
        <f t="shared" si="139"/>
        <v>0</v>
      </c>
      <c r="BQ70" s="93" t="e">
        <f t="shared" si="140"/>
        <v>#VALUE!</v>
      </c>
      <c r="BR70" s="93" t="e">
        <f t="shared" si="141"/>
        <v>#VALUE!</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VLOOKUP(BS70,aslocaties_v01!$C$3:$AA$349,MATCH($K$3*10,aslocaties_v01!$C$2:$Y$2),FALSE)</f>
        <v>#N/A</v>
      </c>
      <c r="BW70" s="93" t="e">
        <f t="shared" si="142"/>
        <v>#N/A</v>
      </c>
      <c r="BX70" s="93" t="e">
        <f t="shared" si="143"/>
        <v>#N/A</v>
      </c>
      <c r="BY70" s="94">
        <f t="shared" si="144"/>
        <v>999</v>
      </c>
      <c r="BZ70" s="94">
        <f t="shared" si="145"/>
        <v>999</v>
      </c>
      <c r="CA70" s="94" t="e">
        <f t="shared" si="146"/>
        <v>#N/A</v>
      </c>
      <c r="CB70" t="e">
        <f t="shared" si="147"/>
        <v>#N/A</v>
      </c>
      <c r="CC70" s="58" t="e">
        <f t="shared" si="148"/>
        <v>#N/A</v>
      </c>
      <c r="CD70" s="95" t="e">
        <f t="shared" si="149"/>
        <v>#N/A</v>
      </c>
      <c r="CE70" s="96" t="b">
        <f t="shared" si="191"/>
        <v>1</v>
      </c>
      <c r="CF70" t="e">
        <f t="shared" si="192"/>
        <v>#DIV/0!</v>
      </c>
      <c r="CG70" t="e">
        <f t="shared" si="193"/>
        <v>#DIV/0!</v>
      </c>
      <c r="CH70" s="84" t="b">
        <f t="shared" si="150"/>
        <v>1</v>
      </c>
      <c r="CI70">
        <f t="shared" si="151"/>
        <v>1.33</v>
      </c>
      <c r="CJ70" t="b">
        <f t="shared" si="194"/>
        <v>1</v>
      </c>
      <c r="CK70" t="b">
        <f t="shared" si="152"/>
        <v>0</v>
      </c>
      <c r="CL70" s="84" t="b">
        <f t="shared" si="195"/>
        <v>1</v>
      </c>
      <c r="CM70">
        <f t="shared" si="153"/>
        <v>3.9860000000000002</v>
      </c>
      <c r="CN70" t="b">
        <f t="shared" si="196"/>
        <v>1</v>
      </c>
      <c r="CO70" s="84">
        <f t="shared" si="154"/>
        <v>5.3660220616871951E-2</v>
      </c>
      <c r="CP70" t="b">
        <f t="shared" si="155"/>
        <v>1</v>
      </c>
      <c r="CQ70" s="96" t="b">
        <f t="shared" si="156"/>
        <v>1</v>
      </c>
      <c r="CR70" t="e">
        <f t="shared" si="157"/>
        <v>#VALUE!</v>
      </c>
      <c r="CS70" t="e">
        <f t="shared" si="158"/>
        <v>#VALUE!</v>
      </c>
      <c r="CT70" t="b">
        <f t="shared" si="159"/>
        <v>1</v>
      </c>
      <c r="CU70" t="b">
        <f t="shared" si="160"/>
        <v>1</v>
      </c>
      <c r="CV70" s="84" t="b">
        <f t="shared" si="161"/>
        <v>1</v>
      </c>
      <c r="CW70" t="e">
        <f t="shared" si="162"/>
        <v>#VALUE!</v>
      </c>
      <c r="CX70" t="e">
        <f t="shared" si="163"/>
        <v>#VALUE!</v>
      </c>
      <c r="CY70" t="b">
        <f t="shared" si="164"/>
        <v>0</v>
      </c>
      <c r="CZ70" t="b">
        <f t="shared" si="165"/>
        <v>0</v>
      </c>
      <c r="DA70" s="84">
        <f t="shared" si="166"/>
        <v>0</v>
      </c>
      <c r="DB70" t="e">
        <f t="shared" si="167"/>
        <v>#N/A</v>
      </c>
    </row>
    <row r="71" spans="1:106">
      <c r="A71" s="9">
        <v>2564</v>
      </c>
      <c r="B71" s="3">
        <v>2</v>
      </c>
      <c r="C71" s="3" t="s">
        <v>2352</v>
      </c>
      <c r="D71" s="3" t="str">
        <f t="shared" si="168"/>
        <v>WA_1_16-1_dk_0531</v>
      </c>
      <c r="E71" s="3" t="str">
        <f t="shared" si="169"/>
        <v>0531</v>
      </c>
      <c r="F71" s="3">
        <v>124335.883</v>
      </c>
      <c r="G71" s="15">
        <v>427351.34399999998</v>
      </c>
      <c r="H71" s="35" t="str">
        <f t="shared" si="170"/>
        <v>ja</v>
      </c>
      <c r="I71" s="42" t="s">
        <v>2402</v>
      </c>
      <c r="J71" s="20" t="s">
        <v>2284</v>
      </c>
      <c r="K71" s="21">
        <v>10000</v>
      </c>
      <c r="L71" s="28">
        <f t="shared" si="171"/>
        <v>1</v>
      </c>
      <c r="M71" s="28">
        <f t="shared" si="172"/>
        <v>1</v>
      </c>
      <c r="N71" s="56">
        <f t="shared" si="173"/>
        <v>10000</v>
      </c>
      <c r="O71" s="33">
        <f t="shared" si="174"/>
        <v>101.11665602164661</v>
      </c>
      <c r="P71" s="37">
        <f t="shared" si="175"/>
        <v>102.43130337942767</v>
      </c>
      <c r="Q71" s="9" t="s">
        <v>12</v>
      </c>
      <c r="R71" s="55" t="s">
        <v>12</v>
      </c>
      <c r="S71" s="55">
        <v>3.6190000000000002</v>
      </c>
      <c r="T71" s="55">
        <v>4.3099999999999996</v>
      </c>
      <c r="U71" s="55">
        <v>4.8140000000000001</v>
      </c>
      <c r="V71" s="3">
        <v>5.0469999999999997</v>
      </c>
      <c r="W71" s="3">
        <v>5.2720000000000002</v>
      </c>
      <c r="X71" s="3" t="s">
        <v>12</v>
      </c>
      <c r="Y71" s="3">
        <v>5.6589999999999998</v>
      </c>
      <c r="Z71" s="15" t="s">
        <v>12</v>
      </c>
      <c r="AA71" s="10">
        <f t="shared" si="176"/>
        <v>5.2720000000000002</v>
      </c>
      <c r="AB71" s="9">
        <f t="shared" si="177"/>
        <v>0.45800000000000018</v>
      </c>
      <c r="AC71" s="10">
        <f t="shared" si="178"/>
        <v>0.38699999999999957</v>
      </c>
      <c r="AD71" s="9" t="s">
        <v>12</v>
      </c>
      <c r="AE71" s="55" t="s">
        <v>12</v>
      </c>
      <c r="AF71" s="55">
        <v>9.7000000000000003E-2</v>
      </c>
      <c r="AG71" s="55">
        <v>0.27300000000000002</v>
      </c>
      <c r="AH71" s="55">
        <v>0.47699999999999998</v>
      </c>
      <c r="AI71" s="3">
        <v>0.60899999999999999</v>
      </c>
      <c r="AJ71" s="3">
        <v>0.72099999999999997</v>
      </c>
      <c r="AK71" s="3" t="s">
        <v>12</v>
      </c>
      <c r="AL71" s="3">
        <v>0.94699999999999995</v>
      </c>
      <c r="AM71" s="15" t="s">
        <v>12</v>
      </c>
      <c r="AN71" s="10">
        <f t="shared" si="179"/>
        <v>0.72099999999999997</v>
      </c>
      <c r="AO71" s="9">
        <f t="shared" si="180"/>
        <v>0.24399999999999999</v>
      </c>
      <c r="AP71" s="10">
        <f t="shared" si="181"/>
        <v>0.22599999999999998</v>
      </c>
      <c r="AQ71" s="9" t="s">
        <v>12</v>
      </c>
      <c r="AR71" s="55" t="s">
        <v>12</v>
      </c>
      <c r="AS71" s="55">
        <v>0.35699999999999998</v>
      </c>
      <c r="AT71" s="55">
        <v>1.38</v>
      </c>
      <c r="AU71" s="55">
        <v>2.3079999999999998</v>
      </c>
      <c r="AV71" s="3">
        <v>2.6579999999999999</v>
      </c>
      <c r="AW71" s="3">
        <v>2.8879999999999999</v>
      </c>
      <c r="AX71" s="3" t="s">
        <v>12</v>
      </c>
      <c r="AY71" s="3">
        <v>3.2749999999999999</v>
      </c>
      <c r="AZ71" s="15" t="s">
        <v>12</v>
      </c>
      <c r="BA71" s="10">
        <f t="shared" si="182"/>
        <v>2.8879999999999999</v>
      </c>
      <c r="BB71" s="9">
        <f t="shared" si="183"/>
        <v>0.58000000000000007</v>
      </c>
      <c r="BC71" s="10">
        <f t="shared" si="184"/>
        <v>0.38700000000000001</v>
      </c>
      <c r="BD71" s="9" t="s">
        <v>2403</v>
      </c>
      <c r="BE71" s="3" t="s">
        <v>12</v>
      </c>
      <c r="BF71" s="15" t="s">
        <v>12</v>
      </c>
      <c r="BG71" s="15" t="str">
        <f t="shared" si="185"/>
        <v>-</v>
      </c>
      <c r="BH71" s="9" t="e">
        <f t="shared" si="186"/>
        <v>#VALUE!</v>
      </c>
      <c r="BI71" s="10" t="e">
        <f t="shared" si="187"/>
        <v>#VALUE!</v>
      </c>
      <c r="BJ71" s="9" t="s">
        <v>2403</v>
      </c>
      <c r="BK71" s="3" t="s">
        <v>12</v>
      </c>
      <c r="BL71" s="15" t="s">
        <v>12</v>
      </c>
      <c r="BM71" s="15" t="str">
        <f t="shared" si="188"/>
        <v>-</v>
      </c>
      <c r="BN71" s="9" t="e">
        <f t="shared" si="189"/>
        <v>#VALUE!</v>
      </c>
      <c r="BO71" s="10" t="e">
        <f t="shared" si="190"/>
        <v>#VALUE!</v>
      </c>
      <c r="BP71">
        <f t="shared" si="139"/>
        <v>0</v>
      </c>
      <c r="BQ71" s="93" t="e">
        <f t="shared" si="140"/>
        <v>#VALUE!</v>
      </c>
      <c r="BR71" s="93" t="e">
        <f t="shared" si="141"/>
        <v>#VALUE!</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VLOOKUP(BS71,aslocaties_v01!$C$3:$AA$349,MATCH($K$3*10,aslocaties_v01!$C$2:$Y$2),FALSE)</f>
        <v>#N/A</v>
      </c>
      <c r="BW71" s="93" t="e">
        <f t="shared" si="142"/>
        <v>#N/A</v>
      </c>
      <c r="BX71" s="93" t="e">
        <f t="shared" si="143"/>
        <v>#N/A</v>
      </c>
      <c r="BY71" s="94">
        <f t="shared" si="144"/>
        <v>999</v>
      </c>
      <c r="BZ71" s="94">
        <f t="shared" si="145"/>
        <v>999</v>
      </c>
      <c r="CA71" s="94" t="e">
        <f t="shared" si="146"/>
        <v>#N/A</v>
      </c>
      <c r="CB71" t="e">
        <f t="shared" si="147"/>
        <v>#N/A</v>
      </c>
      <c r="CC71" s="58" t="e">
        <f t="shared" si="148"/>
        <v>#N/A</v>
      </c>
      <c r="CD71" s="95" t="e">
        <f t="shared" si="149"/>
        <v>#N/A</v>
      </c>
      <c r="CE71" s="96" t="b">
        <f t="shared" si="191"/>
        <v>1</v>
      </c>
      <c r="CF71" t="e">
        <f t="shared" si="192"/>
        <v>#DIV/0!</v>
      </c>
      <c r="CG71" t="e">
        <f t="shared" si="193"/>
        <v>#DIV/0!</v>
      </c>
      <c r="CH71" s="84" t="b">
        <f t="shared" si="150"/>
        <v>1</v>
      </c>
      <c r="CI71">
        <f t="shared" si="151"/>
        <v>0.72099999999999997</v>
      </c>
      <c r="CJ71" t="b">
        <f t="shared" si="194"/>
        <v>1</v>
      </c>
      <c r="CK71" t="b">
        <f t="shared" si="152"/>
        <v>1</v>
      </c>
      <c r="CL71" s="84" t="b">
        <f t="shared" si="195"/>
        <v>1</v>
      </c>
      <c r="CM71">
        <f t="shared" si="153"/>
        <v>2.8879999999999999</v>
      </c>
      <c r="CN71" t="b">
        <f t="shared" si="196"/>
        <v>1</v>
      </c>
      <c r="CO71" s="84">
        <f t="shared" si="154"/>
        <v>5.5413590190218666E-2</v>
      </c>
      <c r="CP71" t="b">
        <f t="shared" si="155"/>
        <v>1</v>
      </c>
      <c r="CQ71" s="96" t="b">
        <f t="shared" si="156"/>
        <v>1</v>
      </c>
      <c r="CR71" t="e">
        <f t="shared" si="157"/>
        <v>#VALUE!</v>
      </c>
      <c r="CS71" t="e">
        <f t="shared" si="158"/>
        <v>#VALUE!</v>
      </c>
      <c r="CT71" t="b">
        <f t="shared" si="159"/>
        <v>0</v>
      </c>
      <c r="CU71" t="b">
        <f t="shared" si="160"/>
        <v>0</v>
      </c>
      <c r="CV71" s="84" t="b">
        <f t="shared" si="161"/>
        <v>1</v>
      </c>
      <c r="CW71" t="e">
        <f t="shared" si="162"/>
        <v>#VALUE!</v>
      </c>
      <c r="CX71" t="e">
        <f t="shared" si="163"/>
        <v>#VALUE!</v>
      </c>
      <c r="CY71" t="b">
        <f t="shared" si="164"/>
        <v>1</v>
      </c>
      <c r="CZ71" t="b">
        <f t="shared" si="165"/>
        <v>1</v>
      </c>
      <c r="DA71" s="84">
        <f t="shared" si="166"/>
        <v>0</v>
      </c>
      <c r="DB71" t="e">
        <f t="shared" si="167"/>
        <v>#N/A</v>
      </c>
    </row>
    <row r="72" spans="1:106">
      <c r="A72" s="9">
        <v>2565</v>
      </c>
      <c r="B72" s="3">
        <v>2</v>
      </c>
      <c r="C72" s="3" t="s">
        <v>2353</v>
      </c>
      <c r="D72" s="3" t="str">
        <f t="shared" si="168"/>
        <v>WA_1_16-1_dk_0532</v>
      </c>
      <c r="E72" s="3" t="str">
        <f t="shared" si="169"/>
        <v>0532</v>
      </c>
      <c r="F72" s="3">
        <v>124308.109</v>
      </c>
      <c r="G72" s="15">
        <v>427449.93800000002</v>
      </c>
      <c r="H72" s="35" t="str">
        <f t="shared" si="170"/>
        <v>ja</v>
      </c>
      <c r="I72" s="42" t="s">
        <v>2402</v>
      </c>
      <c r="J72" s="20" t="s">
        <v>2284</v>
      </c>
      <c r="K72" s="21">
        <v>10000</v>
      </c>
      <c r="L72" s="28">
        <f t="shared" si="171"/>
        <v>1</v>
      </c>
      <c r="M72" s="28">
        <f t="shared" si="172"/>
        <v>1</v>
      </c>
      <c r="N72" s="56">
        <f t="shared" si="173"/>
        <v>10000</v>
      </c>
      <c r="O72" s="33">
        <f t="shared" si="174"/>
        <v>102.43130337942767</v>
      </c>
      <c r="P72" s="37">
        <f t="shared" si="175"/>
        <v>77.141422290469976</v>
      </c>
      <c r="Q72" s="9" t="s">
        <v>12</v>
      </c>
      <c r="R72" s="55" t="s">
        <v>12</v>
      </c>
      <c r="S72" s="55">
        <v>2.4830000000000001</v>
      </c>
      <c r="T72" s="55">
        <v>3.9020000000000001</v>
      </c>
      <c r="U72" s="55">
        <v>4.8129999999999997</v>
      </c>
      <c r="V72" s="3">
        <v>5.0460000000000003</v>
      </c>
      <c r="W72" s="3">
        <v>5.2720000000000002</v>
      </c>
      <c r="X72" s="3" t="s">
        <v>12</v>
      </c>
      <c r="Y72" s="3">
        <v>5.6589999999999998</v>
      </c>
      <c r="Z72" s="15" t="s">
        <v>12</v>
      </c>
      <c r="AA72" s="10">
        <f t="shared" si="176"/>
        <v>5.2720000000000002</v>
      </c>
      <c r="AB72" s="9">
        <f t="shared" si="177"/>
        <v>0.45900000000000052</v>
      </c>
      <c r="AC72" s="10">
        <f t="shared" si="178"/>
        <v>0.38699999999999957</v>
      </c>
      <c r="AD72" s="9" t="s">
        <v>12</v>
      </c>
      <c r="AE72" s="55" t="s">
        <v>12</v>
      </c>
      <c r="AF72" s="55">
        <v>9.7000000000000003E-2</v>
      </c>
      <c r="AG72" s="55">
        <v>0.27100000000000002</v>
      </c>
      <c r="AH72" s="55">
        <v>0.47499999999999998</v>
      </c>
      <c r="AI72" s="3">
        <v>0.60799999999999998</v>
      </c>
      <c r="AJ72" s="3">
        <v>0.72099999999999997</v>
      </c>
      <c r="AK72" s="3" t="s">
        <v>12</v>
      </c>
      <c r="AL72" s="3">
        <v>0.94699999999999995</v>
      </c>
      <c r="AM72" s="15" t="s">
        <v>12</v>
      </c>
      <c r="AN72" s="10">
        <f t="shared" si="179"/>
        <v>0.72099999999999997</v>
      </c>
      <c r="AO72" s="9">
        <f t="shared" si="180"/>
        <v>0.246</v>
      </c>
      <c r="AP72" s="10">
        <f t="shared" si="181"/>
        <v>0.22599999999999998</v>
      </c>
      <c r="AQ72" s="9" t="s">
        <v>12</v>
      </c>
      <c r="AR72" s="55" t="s">
        <v>12</v>
      </c>
      <c r="AS72" s="55">
        <v>0.35399999999999998</v>
      </c>
      <c r="AT72" s="55">
        <v>1.3759999999999999</v>
      </c>
      <c r="AU72" s="55">
        <v>2.3039999999999998</v>
      </c>
      <c r="AV72" s="3">
        <v>2.657</v>
      </c>
      <c r="AW72" s="3">
        <v>2.89</v>
      </c>
      <c r="AX72" s="3" t="s">
        <v>12</v>
      </c>
      <c r="AY72" s="3">
        <v>3.2749999999999999</v>
      </c>
      <c r="AZ72" s="15" t="s">
        <v>12</v>
      </c>
      <c r="BA72" s="10">
        <f t="shared" si="182"/>
        <v>2.89</v>
      </c>
      <c r="BB72" s="9">
        <f t="shared" si="183"/>
        <v>0.5860000000000003</v>
      </c>
      <c r="BC72" s="10">
        <f t="shared" si="184"/>
        <v>0.38499999999999979</v>
      </c>
      <c r="BD72" s="9" t="s">
        <v>2403</v>
      </c>
      <c r="BE72" s="3" t="s">
        <v>12</v>
      </c>
      <c r="BF72" s="15" t="s">
        <v>12</v>
      </c>
      <c r="BG72" s="15" t="str">
        <f t="shared" si="185"/>
        <v>-</v>
      </c>
      <c r="BH72" s="9" t="e">
        <f t="shared" si="186"/>
        <v>#VALUE!</v>
      </c>
      <c r="BI72" s="10" t="e">
        <f t="shared" si="187"/>
        <v>#VALUE!</v>
      </c>
      <c r="BJ72" s="9" t="s">
        <v>2403</v>
      </c>
      <c r="BK72" s="3" t="s">
        <v>12</v>
      </c>
      <c r="BL72" s="15" t="s">
        <v>12</v>
      </c>
      <c r="BM72" s="15" t="str">
        <f t="shared" si="188"/>
        <v>-</v>
      </c>
      <c r="BN72" s="9" t="e">
        <f t="shared" si="189"/>
        <v>#VALUE!</v>
      </c>
      <c r="BO72" s="10" t="e">
        <f t="shared" si="190"/>
        <v>#VALUE!</v>
      </c>
      <c r="BP72">
        <f t="shared" si="139"/>
        <v>0</v>
      </c>
      <c r="BQ72" s="93" t="e">
        <f t="shared" si="140"/>
        <v>#VALUE!</v>
      </c>
      <c r="BR72" s="93" t="e">
        <f t="shared" si="141"/>
        <v>#VALUE!</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VLOOKUP(BS72,aslocaties_v01!$C$3:$AA$349,MATCH($K$3*10,aslocaties_v01!$C$2:$Y$2),FALSE)</f>
        <v>#N/A</v>
      </c>
      <c r="BW72" s="93" t="e">
        <f t="shared" si="142"/>
        <v>#N/A</v>
      </c>
      <c r="BX72" s="93" t="e">
        <f t="shared" si="143"/>
        <v>#N/A</v>
      </c>
      <c r="BY72" s="94">
        <f t="shared" si="144"/>
        <v>999</v>
      </c>
      <c r="BZ72" s="94">
        <f t="shared" si="145"/>
        <v>999</v>
      </c>
      <c r="CA72" s="94" t="e">
        <f t="shared" si="146"/>
        <v>#N/A</v>
      </c>
      <c r="CB72" t="e">
        <f t="shared" si="147"/>
        <v>#N/A</v>
      </c>
      <c r="CC72" s="58" t="e">
        <f t="shared" si="148"/>
        <v>#N/A</v>
      </c>
      <c r="CD72" s="95" t="e">
        <f t="shared" si="149"/>
        <v>#N/A</v>
      </c>
      <c r="CE72" s="96" t="b">
        <f t="shared" si="191"/>
        <v>1</v>
      </c>
      <c r="CF72" t="e">
        <f t="shared" si="192"/>
        <v>#DIV/0!</v>
      </c>
      <c r="CG72" t="e">
        <f t="shared" si="193"/>
        <v>#DIV/0!</v>
      </c>
      <c r="CH72" s="84" t="b">
        <f t="shared" si="150"/>
        <v>1</v>
      </c>
      <c r="CI72">
        <f t="shared" si="151"/>
        <v>0.72099999999999997</v>
      </c>
      <c r="CJ72" t="b">
        <f t="shared" si="194"/>
        <v>1</v>
      </c>
      <c r="CK72" t="b">
        <f t="shared" si="152"/>
        <v>1</v>
      </c>
      <c r="CL72" s="84" t="b">
        <f t="shared" si="195"/>
        <v>1</v>
      </c>
      <c r="CM72">
        <f t="shared" si="153"/>
        <v>2.89</v>
      </c>
      <c r="CN72" t="b">
        <f t="shared" si="196"/>
        <v>1</v>
      </c>
      <c r="CO72" s="84">
        <f t="shared" si="154"/>
        <v>5.5336919718332767E-2</v>
      </c>
      <c r="CP72" t="b">
        <f t="shared" si="155"/>
        <v>1</v>
      </c>
      <c r="CQ72" s="96" t="b">
        <f t="shared" si="156"/>
        <v>1</v>
      </c>
      <c r="CR72" t="e">
        <f t="shared" si="157"/>
        <v>#VALUE!</v>
      </c>
      <c r="CS72" t="e">
        <f t="shared" si="158"/>
        <v>#VALUE!</v>
      </c>
      <c r="CT72" t="b">
        <f t="shared" si="159"/>
        <v>1</v>
      </c>
      <c r="CU72" t="b">
        <f t="shared" si="160"/>
        <v>1</v>
      </c>
      <c r="CV72" s="84" t="b">
        <f t="shared" si="161"/>
        <v>1</v>
      </c>
      <c r="CW72" t="e">
        <f t="shared" si="162"/>
        <v>#VALUE!</v>
      </c>
      <c r="CX72" t="e">
        <f t="shared" si="163"/>
        <v>#VALUE!</v>
      </c>
      <c r="CY72" t="b">
        <f t="shared" si="164"/>
        <v>1</v>
      </c>
      <c r="CZ72" t="b">
        <f t="shared" si="165"/>
        <v>1</v>
      </c>
      <c r="DA72" s="84">
        <f t="shared" si="166"/>
        <v>0</v>
      </c>
      <c r="DB72" t="e">
        <f t="shared" si="167"/>
        <v>#N/A</v>
      </c>
    </row>
    <row r="73" spans="1:106">
      <c r="A73" s="9">
        <v>2566</v>
      </c>
      <c r="B73" s="3">
        <v>2</v>
      </c>
      <c r="C73" s="3" t="s">
        <v>2354</v>
      </c>
      <c r="D73" s="3" t="str">
        <f t="shared" si="168"/>
        <v>WA_1_16-1_dk_0533</v>
      </c>
      <c r="E73" s="3" t="str">
        <f t="shared" si="169"/>
        <v>0533</v>
      </c>
      <c r="F73" s="3">
        <v>124273.242</v>
      </c>
      <c r="G73" s="15">
        <v>427518.75</v>
      </c>
      <c r="H73" s="35" t="str">
        <f t="shared" si="170"/>
        <v>ja</v>
      </c>
      <c r="I73" s="42" t="s">
        <v>2402</v>
      </c>
      <c r="J73" s="20" t="s">
        <v>2284</v>
      </c>
      <c r="K73" s="21">
        <v>10000</v>
      </c>
      <c r="L73" s="28">
        <f t="shared" si="171"/>
        <v>1</v>
      </c>
      <c r="M73" s="28">
        <f t="shared" si="172"/>
        <v>1</v>
      </c>
      <c r="N73" s="56">
        <f t="shared" si="173"/>
        <v>10000</v>
      </c>
      <c r="O73" s="33">
        <f t="shared" si="174"/>
        <v>77.141422290469976</v>
      </c>
      <c r="P73" s="37">
        <f t="shared" si="175"/>
        <v>98.060131863048326</v>
      </c>
      <c r="Q73" s="9" t="s">
        <v>12</v>
      </c>
      <c r="R73" s="55" t="s">
        <v>12</v>
      </c>
      <c r="S73" s="55">
        <v>2.3809999999999998</v>
      </c>
      <c r="T73" s="55">
        <v>3.8809999999999998</v>
      </c>
      <c r="U73" s="55">
        <v>4.8129999999999997</v>
      </c>
      <c r="V73" s="3">
        <v>5.0460000000000003</v>
      </c>
      <c r="W73" s="3">
        <v>5.2720000000000002</v>
      </c>
      <c r="X73" s="3" t="s">
        <v>12</v>
      </c>
      <c r="Y73" s="3">
        <v>5.6580000000000004</v>
      </c>
      <c r="Z73" s="15" t="s">
        <v>12</v>
      </c>
      <c r="AA73" s="10">
        <f t="shared" si="176"/>
        <v>5.2720000000000002</v>
      </c>
      <c r="AB73" s="9">
        <f t="shared" si="177"/>
        <v>0.45900000000000052</v>
      </c>
      <c r="AC73" s="10">
        <f t="shared" si="178"/>
        <v>0.38600000000000012</v>
      </c>
      <c r="AD73" s="9" t="s">
        <v>12</v>
      </c>
      <c r="AE73" s="55" t="s">
        <v>12</v>
      </c>
      <c r="AF73" s="55">
        <v>9.6000000000000002E-2</v>
      </c>
      <c r="AG73" s="55">
        <v>0.253</v>
      </c>
      <c r="AH73" s="55">
        <v>0.443</v>
      </c>
      <c r="AI73" s="3">
        <v>0.56699999999999995</v>
      </c>
      <c r="AJ73" s="3">
        <v>0.67400000000000004</v>
      </c>
      <c r="AK73" s="3" t="s">
        <v>12</v>
      </c>
      <c r="AL73" s="3">
        <v>0.88800000000000001</v>
      </c>
      <c r="AM73" s="15" t="s">
        <v>12</v>
      </c>
      <c r="AN73" s="10">
        <f t="shared" si="179"/>
        <v>0.67400000000000004</v>
      </c>
      <c r="AO73" s="9">
        <f t="shared" si="180"/>
        <v>0.23100000000000004</v>
      </c>
      <c r="AP73" s="10">
        <f t="shared" si="181"/>
        <v>0.21399999999999997</v>
      </c>
      <c r="AQ73" s="9" t="s">
        <v>12</v>
      </c>
      <c r="AR73" s="55" t="s">
        <v>12</v>
      </c>
      <c r="AS73" s="55">
        <v>0.33900000000000002</v>
      </c>
      <c r="AT73" s="55">
        <v>1.3240000000000001</v>
      </c>
      <c r="AU73" s="55">
        <v>2.2149999999999999</v>
      </c>
      <c r="AV73" s="3">
        <v>2.5529999999999999</v>
      </c>
      <c r="AW73" s="3">
        <v>2.7770000000000001</v>
      </c>
      <c r="AX73" s="3" t="s">
        <v>12</v>
      </c>
      <c r="AY73" s="3">
        <v>3.145</v>
      </c>
      <c r="AZ73" s="15" t="s">
        <v>12</v>
      </c>
      <c r="BA73" s="10">
        <f t="shared" si="182"/>
        <v>2.7770000000000001</v>
      </c>
      <c r="BB73" s="9">
        <f t="shared" si="183"/>
        <v>0.56200000000000028</v>
      </c>
      <c r="BC73" s="10">
        <f t="shared" si="184"/>
        <v>0.36799999999999988</v>
      </c>
      <c r="BD73" s="9" t="s">
        <v>2403</v>
      </c>
      <c r="BE73" s="3" t="s">
        <v>12</v>
      </c>
      <c r="BF73" s="15" t="s">
        <v>12</v>
      </c>
      <c r="BG73" s="15" t="str">
        <f t="shared" si="185"/>
        <v>-</v>
      </c>
      <c r="BH73" s="9" t="e">
        <f t="shared" si="186"/>
        <v>#VALUE!</v>
      </c>
      <c r="BI73" s="10" t="e">
        <f t="shared" si="187"/>
        <v>#VALUE!</v>
      </c>
      <c r="BJ73" s="9" t="s">
        <v>2403</v>
      </c>
      <c r="BK73" s="3" t="s">
        <v>12</v>
      </c>
      <c r="BL73" s="15" t="s">
        <v>12</v>
      </c>
      <c r="BM73" s="15" t="str">
        <f t="shared" si="188"/>
        <v>-</v>
      </c>
      <c r="BN73" s="9" t="e">
        <f t="shared" si="189"/>
        <v>#VALUE!</v>
      </c>
      <c r="BO73" s="10" t="e">
        <f t="shared" si="190"/>
        <v>#VALUE!</v>
      </c>
      <c r="BP73">
        <f t="shared" si="139"/>
        <v>0</v>
      </c>
      <c r="BQ73" s="93" t="e">
        <f t="shared" si="140"/>
        <v>#VALUE!</v>
      </c>
      <c r="BR73" s="93" t="e">
        <f t="shared" si="141"/>
        <v>#VALUE!</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VLOOKUP(BS73,aslocaties_v01!$C$3:$AA$349,MATCH($K$3*10,aslocaties_v01!$C$2:$Y$2),FALSE)</f>
        <v>#N/A</v>
      </c>
      <c r="BW73" s="93" t="e">
        <f t="shared" si="142"/>
        <v>#N/A</v>
      </c>
      <c r="BX73" s="93" t="e">
        <f t="shared" si="143"/>
        <v>#N/A</v>
      </c>
      <c r="BY73" s="94">
        <f t="shared" si="144"/>
        <v>999</v>
      </c>
      <c r="BZ73" s="94">
        <f t="shared" si="145"/>
        <v>999</v>
      </c>
      <c r="CA73" s="94" t="e">
        <f t="shared" si="146"/>
        <v>#N/A</v>
      </c>
      <c r="CB73" t="e">
        <f t="shared" si="147"/>
        <v>#N/A</v>
      </c>
      <c r="CC73" s="58" t="e">
        <f t="shared" si="148"/>
        <v>#N/A</v>
      </c>
      <c r="CD73" s="95" t="e">
        <f t="shared" si="149"/>
        <v>#N/A</v>
      </c>
      <c r="CE73" s="96" t="b">
        <f t="shared" si="191"/>
        <v>1</v>
      </c>
      <c r="CF73" t="e">
        <f t="shared" si="192"/>
        <v>#DIV/0!</v>
      </c>
      <c r="CG73" t="e">
        <f t="shared" si="193"/>
        <v>#DIV/0!</v>
      </c>
      <c r="CH73" s="84" t="b">
        <f t="shared" si="150"/>
        <v>1</v>
      </c>
      <c r="CI73">
        <f t="shared" si="151"/>
        <v>0.67400000000000004</v>
      </c>
      <c r="CJ73" t="b">
        <f t="shared" si="194"/>
        <v>1</v>
      </c>
      <c r="CK73" t="b">
        <f t="shared" si="152"/>
        <v>1</v>
      </c>
      <c r="CL73" s="84" t="b">
        <f t="shared" si="195"/>
        <v>1</v>
      </c>
      <c r="CM73">
        <f t="shared" si="153"/>
        <v>2.7770000000000001</v>
      </c>
      <c r="CN73" t="b">
        <f t="shared" si="196"/>
        <v>1</v>
      </c>
      <c r="CO73" s="84">
        <f t="shared" si="154"/>
        <v>5.6025215882363352E-2</v>
      </c>
      <c r="CP73" t="b">
        <f t="shared" si="155"/>
        <v>1</v>
      </c>
      <c r="CQ73" s="96" t="b">
        <f t="shared" si="156"/>
        <v>1</v>
      </c>
      <c r="CR73" t="e">
        <f t="shared" si="157"/>
        <v>#VALUE!</v>
      </c>
      <c r="CS73" t="e">
        <f t="shared" si="158"/>
        <v>#VALUE!</v>
      </c>
      <c r="CT73" t="b">
        <f t="shared" si="159"/>
        <v>1</v>
      </c>
      <c r="CU73" t="b">
        <f t="shared" si="160"/>
        <v>1</v>
      </c>
      <c r="CV73" s="84" t="b">
        <f t="shared" si="161"/>
        <v>1</v>
      </c>
      <c r="CW73" t="e">
        <f t="shared" si="162"/>
        <v>#VALUE!</v>
      </c>
      <c r="CX73" t="e">
        <f t="shared" si="163"/>
        <v>#VALUE!</v>
      </c>
      <c r="CY73" t="b">
        <f t="shared" si="164"/>
        <v>1</v>
      </c>
      <c r="CZ73" t="b">
        <f t="shared" si="165"/>
        <v>1</v>
      </c>
      <c r="DA73" s="84">
        <f t="shared" si="166"/>
        <v>0</v>
      </c>
      <c r="DB73" t="e">
        <f t="shared" si="167"/>
        <v>#N/A</v>
      </c>
    </row>
    <row r="74" spans="1:106">
      <c r="A74" s="9">
        <v>2567</v>
      </c>
      <c r="B74" s="3">
        <v>2</v>
      </c>
      <c r="C74" s="3" t="s">
        <v>2355</v>
      </c>
      <c r="D74" s="3" t="str">
        <f t="shared" si="168"/>
        <v>WA_1_16-1_dk_0534</v>
      </c>
      <c r="E74" s="3" t="str">
        <f t="shared" si="169"/>
        <v>0534</v>
      </c>
      <c r="F74" s="3">
        <v>124186.492</v>
      </c>
      <c r="G74" s="15">
        <v>427564.46899999998</v>
      </c>
      <c r="H74" s="35" t="str">
        <f t="shared" si="170"/>
        <v>ja</v>
      </c>
      <c r="I74" s="42" t="s">
        <v>2402</v>
      </c>
      <c r="J74" s="20" t="s">
        <v>2284</v>
      </c>
      <c r="K74" s="21">
        <v>10000</v>
      </c>
      <c r="L74" s="28">
        <f t="shared" si="171"/>
        <v>1</v>
      </c>
      <c r="M74" s="28">
        <f t="shared" si="172"/>
        <v>1</v>
      </c>
      <c r="N74" s="56">
        <f t="shared" si="173"/>
        <v>10000</v>
      </c>
      <c r="O74" s="33">
        <f t="shared" si="174"/>
        <v>98.060131863048326</v>
      </c>
      <c r="P74" s="37">
        <f t="shared" si="175"/>
        <v>97.876968618783238</v>
      </c>
      <c r="Q74" s="9" t="s">
        <v>12</v>
      </c>
      <c r="R74" s="55" t="s">
        <v>12</v>
      </c>
      <c r="S74" s="55">
        <v>4.0880000000000001</v>
      </c>
      <c r="T74" s="55">
        <v>4.3849999999999998</v>
      </c>
      <c r="U74" s="55">
        <v>4.7060000000000004</v>
      </c>
      <c r="V74" s="3">
        <v>5.0350000000000001</v>
      </c>
      <c r="W74" s="3">
        <v>5.2610000000000001</v>
      </c>
      <c r="X74" s="3" t="s">
        <v>12</v>
      </c>
      <c r="Y74" s="3">
        <v>5.649</v>
      </c>
      <c r="Z74" s="15" t="s">
        <v>12</v>
      </c>
      <c r="AA74" s="10">
        <f t="shared" si="176"/>
        <v>5.2610000000000001</v>
      </c>
      <c r="AB74" s="9">
        <f t="shared" si="177"/>
        <v>0.55499999999999972</v>
      </c>
      <c r="AC74" s="10">
        <f t="shared" si="178"/>
        <v>0.3879999999999999</v>
      </c>
      <c r="AD74" s="9" t="s">
        <v>12</v>
      </c>
      <c r="AE74" s="55" t="s">
        <v>12</v>
      </c>
      <c r="AF74" s="55">
        <v>7.9000000000000001E-2</v>
      </c>
      <c r="AG74" s="55">
        <v>9.1999999999999998E-2</v>
      </c>
      <c r="AH74" s="55">
        <v>0.223</v>
      </c>
      <c r="AI74" s="3">
        <v>0.45700000000000002</v>
      </c>
      <c r="AJ74" s="3">
        <v>0.60499999999999998</v>
      </c>
      <c r="AK74" s="3" t="s">
        <v>12</v>
      </c>
      <c r="AL74" s="3">
        <v>0.83799999999999997</v>
      </c>
      <c r="AM74" s="15" t="s">
        <v>12</v>
      </c>
      <c r="AN74" s="10">
        <f t="shared" si="179"/>
        <v>0.60499999999999998</v>
      </c>
      <c r="AO74" s="9">
        <f t="shared" si="180"/>
        <v>0.38200000000000001</v>
      </c>
      <c r="AP74" s="10">
        <f t="shared" si="181"/>
        <v>0.23299999999999998</v>
      </c>
      <c r="AQ74" s="9" t="s">
        <v>12</v>
      </c>
      <c r="AR74" s="55" t="s">
        <v>12</v>
      </c>
      <c r="AS74" s="55">
        <v>8.5999999999999993E-2</v>
      </c>
      <c r="AT74" s="55">
        <v>0.107</v>
      </c>
      <c r="AU74" s="55">
        <v>1.014</v>
      </c>
      <c r="AV74" s="3">
        <v>2.2429999999999999</v>
      </c>
      <c r="AW74" s="3">
        <v>2.6080000000000001</v>
      </c>
      <c r="AX74" s="3" t="s">
        <v>12</v>
      </c>
      <c r="AY74" s="3">
        <v>3.0649999999999999</v>
      </c>
      <c r="AZ74" s="15" t="s">
        <v>12</v>
      </c>
      <c r="BA74" s="10">
        <f t="shared" si="182"/>
        <v>2.6080000000000001</v>
      </c>
      <c r="BB74" s="9">
        <f t="shared" si="183"/>
        <v>1.5940000000000001</v>
      </c>
      <c r="BC74" s="10">
        <f t="shared" si="184"/>
        <v>0.45699999999999985</v>
      </c>
      <c r="BD74" s="9" t="s">
        <v>2403</v>
      </c>
      <c r="BE74" s="3" t="s">
        <v>12</v>
      </c>
      <c r="BF74" s="15" t="s">
        <v>12</v>
      </c>
      <c r="BG74" s="15" t="str">
        <f t="shared" si="185"/>
        <v>-</v>
      </c>
      <c r="BH74" s="9" t="e">
        <f t="shared" si="186"/>
        <v>#VALUE!</v>
      </c>
      <c r="BI74" s="10" t="e">
        <f t="shared" si="187"/>
        <v>#VALUE!</v>
      </c>
      <c r="BJ74" s="9" t="s">
        <v>2403</v>
      </c>
      <c r="BK74" s="3" t="s">
        <v>12</v>
      </c>
      <c r="BL74" s="15" t="s">
        <v>12</v>
      </c>
      <c r="BM74" s="15" t="str">
        <f t="shared" si="188"/>
        <v>-</v>
      </c>
      <c r="BN74" s="9" t="e">
        <f t="shared" si="189"/>
        <v>#VALUE!</v>
      </c>
      <c r="BO74" s="10" t="e">
        <f t="shared" si="190"/>
        <v>#VALUE!</v>
      </c>
      <c r="BP74">
        <f t="shared" si="139"/>
        <v>0</v>
      </c>
      <c r="BQ74" s="93" t="e">
        <f t="shared" si="140"/>
        <v>#VALUE!</v>
      </c>
      <c r="BR74" s="93" t="e">
        <f t="shared" si="141"/>
        <v>#VALUE!</v>
      </c>
      <c r="BS74" s="93" t="e">
        <f>VLOOKUP(C74,'Koppeling locatie - aslocatie'!$A$2:$C$8139,2,FALSE)</f>
        <v>#N/A</v>
      </c>
      <c r="BT74" s="93" t="e">
        <f>VLOOKUP($BS74,aslocaties_v01!$C$3:$AA$349,MATCH($K$3/10,aslocaties_v01!$C$2:$X$2),FALSE)</f>
        <v>#N/A</v>
      </c>
      <c r="BU74" s="93" t="e">
        <f>VLOOKUP(BS74,aslocaties_v01!$C$3:$AA$349,MATCH($K$3,aslocaties_v01!$C$2:$X$2),FALSE)</f>
        <v>#N/A</v>
      </c>
      <c r="BV74" s="93" t="e">
        <f>VLOOKUP(BS74,aslocaties_v01!$C$3:$AA$349,MATCH($K$3*10,aslocaties_v01!$C$2:$Y$2),FALSE)</f>
        <v>#N/A</v>
      </c>
      <c r="BW74" s="93" t="e">
        <f t="shared" si="142"/>
        <v>#N/A</v>
      </c>
      <c r="BX74" s="93" t="e">
        <f t="shared" si="143"/>
        <v>#N/A</v>
      </c>
      <c r="BY74" s="94">
        <f t="shared" si="144"/>
        <v>999</v>
      </c>
      <c r="BZ74" s="94">
        <f t="shared" si="145"/>
        <v>999</v>
      </c>
      <c r="CA74" s="94" t="e">
        <f t="shared" si="146"/>
        <v>#N/A</v>
      </c>
      <c r="CB74" t="e">
        <f t="shared" si="147"/>
        <v>#N/A</v>
      </c>
      <c r="CC74" s="58" t="e">
        <f t="shared" si="148"/>
        <v>#N/A</v>
      </c>
      <c r="CD74" s="95" t="e">
        <f t="shared" si="149"/>
        <v>#N/A</v>
      </c>
      <c r="CE74" s="96" t="b">
        <f t="shared" si="191"/>
        <v>1</v>
      </c>
      <c r="CF74" t="e">
        <f t="shared" si="192"/>
        <v>#DIV/0!</v>
      </c>
      <c r="CG74" t="e">
        <f t="shared" si="193"/>
        <v>#DIV/0!</v>
      </c>
      <c r="CH74" s="84" t="b">
        <f t="shared" si="150"/>
        <v>1</v>
      </c>
      <c r="CI74">
        <f t="shared" si="151"/>
        <v>0.60499999999999998</v>
      </c>
      <c r="CJ74" t="b">
        <f t="shared" si="194"/>
        <v>1</v>
      </c>
      <c r="CK74" t="b">
        <f t="shared" si="152"/>
        <v>1</v>
      </c>
      <c r="CL74" s="84" t="b">
        <f t="shared" si="195"/>
        <v>1</v>
      </c>
      <c r="CM74">
        <f t="shared" si="153"/>
        <v>2.6080000000000001</v>
      </c>
      <c r="CN74" t="b">
        <f t="shared" si="196"/>
        <v>1</v>
      </c>
      <c r="CO74" s="84">
        <f t="shared" si="154"/>
        <v>5.7018475599575742E-2</v>
      </c>
      <c r="CP74" t="b">
        <f t="shared" si="155"/>
        <v>1</v>
      </c>
      <c r="CQ74" s="96" t="b">
        <f t="shared" si="156"/>
        <v>1</v>
      </c>
      <c r="CR74" t="e">
        <f t="shared" si="157"/>
        <v>#VALUE!</v>
      </c>
      <c r="CS74" t="e">
        <f t="shared" si="158"/>
        <v>#VALUE!</v>
      </c>
      <c r="CT74" t="b">
        <f t="shared" si="159"/>
        <v>1</v>
      </c>
      <c r="CU74" t="b">
        <f t="shared" si="160"/>
        <v>1</v>
      </c>
      <c r="CV74" s="84" t="b">
        <f t="shared" si="161"/>
        <v>1</v>
      </c>
      <c r="CW74" t="e">
        <f t="shared" si="162"/>
        <v>#VALUE!</v>
      </c>
      <c r="CX74" t="e">
        <f t="shared" si="163"/>
        <v>#VALUE!</v>
      </c>
      <c r="CY74" t="b">
        <f t="shared" si="164"/>
        <v>1</v>
      </c>
      <c r="CZ74" t="b">
        <f t="shared" si="165"/>
        <v>1</v>
      </c>
      <c r="DA74" s="84">
        <f t="shared" si="166"/>
        <v>0</v>
      </c>
      <c r="DB74" t="e">
        <f t="shared" si="167"/>
        <v>#N/A</v>
      </c>
    </row>
    <row r="75" spans="1:106">
      <c r="A75" s="9">
        <v>2568</v>
      </c>
      <c r="B75" s="3">
        <v>2</v>
      </c>
      <c r="C75" s="3" t="s">
        <v>2356</v>
      </c>
      <c r="D75" s="3" t="str">
        <f t="shared" si="168"/>
        <v>WA_1_16-1_dk_0535</v>
      </c>
      <c r="E75" s="3" t="str">
        <f t="shared" si="169"/>
        <v>0535</v>
      </c>
      <c r="F75" s="3">
        <v>124099.04700000001</v>
      </c>
      <c r="G75" s="15">
        <v>427608.43800000002</v>
      </c>
      <c r="H75" s="35" t="str">
        <f t="shared" si="170"/>
        <v>ja</v>
      </c>
      <c r="I75" s="42" t="s">
        <v>2402</v>
      </c>
      <c r="J75" s="20" t="s">
        <v>2284</v>
      </c>
      <c r="K75" s="21">
        <v>10000</v>
      </c>
      <c r="L75" s="28">
        <f t="shared" si="171"/>
        <v>1</v>
      </c>
      <c r="M75" s="28">
        <f t="shared" si="172"/>
        <v>1</v>
      </c>
      <c r="N75" s="56">
        <f t="shared" si="173"/>
        <v>10000</v>
      </c>
      <c r="O75" s="33">
        <f t="shared" si="174"/>
        <v>97.876968618783238</v>
      </c>
      <c r="P75" s="37">
        <f t="shared" si="175"/>
        <v>92.583776791625453</v>
      </c>
      <c r="Q75" s="9" t="s">
        <v>12</v>
      </c>
      <c r="R75" s="55" t="s">
        <v>12</v>
      </c>
      <c r="S75" s="55">
        <v>4.2629999999999999</v>
      </c>
      <c r="T75" s="55">
        <v>4.5609999999999999</v>
      </c>
      <c r="U75" s="55">
        <v>4.82</v>
      </c>
      <c r="V75" s="3">
        <v>5.0010000000000003</v>
      </c>
      <c r="W75" s="3">
        <v>5.2480000000000002</v>
      </c>
      <c r="X75" s="3" t="s">
        <v>12</v>
      </c>
      <c r="Y75" s="3">
        <v>5.64</v>
      </c>
      <c r="Z75" s="15" t="s">
        <v>12</v>
      </c>
      <c r="AA75" s="10">
        <f t="shared" si="176"/>
        <v>5.2480000000000002</v>
      </c>
      <c r="AB75" s="9">
        <f t="shared" si="177"/>
        <v>0.42799999999999994</v>
      </c>
      <c r="AC75" s="10">
        <f t="shared" si="178"/>
        <v>0.39199999999999946</v>
      </c>
      <c r="AD75" s="9" t="s">
        <v>12</v>
      </c>
      <c r="AE75" s="55" t="s">
        <v>12</v>
      </c>
      <c r="AF75" s="55">
        <v>7.1999999999999995E-2</v>
      </c>
      <c r="AG75" s="55">
        <v>8.4000000000000005E-2</v>
      </c>
      <c r="AH75" s="55">
        <v>9.7000000000000003E-2</v>
      </c>
      <c r="AI75" s="3">
        <v>0.34100000000000003</v>
      </c>
      <c r="AJ75" s="3">
        <v>0.56699999999999995</v>
      </c>
      <c r="AK75" s="3" t="s">
        <v>12</v>
      </c>
      <c r="AL75" s="3">
        <v>0.84199999999999997</v>
      </c>
      <c r="AM75" s="15" t="s">
        <v>12</v>
      </c>
      <c r="AN75" s="10">
        <f t="shared" si="179"/>
        <v>0.56699999999999995</v>
      </c>
      <c r="AO75" s="9">
        <f t="shared" si="180"/>
        <v>0.47</v>
      </c>
      <c r="AP75" s="10">
        <f t="shared" si="181"/>
        <v>0.27500000000000002</v>
      </c>
      <c r="AQ75" s="9" t="s">
        <v>12</v>
      </c>
      <c r="AR75" s="55" t="s">
        <v>12</v>
      </c>
      <c r="AS75" s="55">
        <v>7.4999999999999997E-2</v>
      </c>
      <c r="AT75" s="55">
        <v>8.7999999999999995E-2</v>
      </c>
      <c r="AU75" s="55">
        <v>0.20399999999999999</v>
      </c>
      <c r="AV75" s="3">
        <v>1.6479999999999999</v>
      </c>
      <c r="AW75" s="3">
        <v>2.5539999999999998</v>
      </c>
      <c r="AX75" s="3" t="s">
        <v>12</v>
      </c>
      <c r="AY75" s="3">
        <v>3.1539999999999999</v>
      </c>
      <c r="AZ75" s="15" t="s">
        <v>12</v>
      </c>
      <c r="BA75" s="10">
        <f t="shared" si="182"/>
        <v>2.5539999999999998</v>
      </c>
      <c r="BB75" s="9">
        <f t="shared" si="183"/>
        <v>2.3499999999999996</v>
      </c>
      <c r="BC75" s="10">
        <f t="shared" si="184"/>
        <v>0.60000000000000009</v>
      </c>
      <c r="BD75" s="9" t="s">
        <v>2403</v>
      </c>
      <c r="BE75" s="3" t="s">
        <v>12</v>
      </c>
      <c r="BF75" s="15" t="s">
        <v>12</v>
      </c>
      <c r="BG75" s="15" t="str">
        <f t="shared" si="185"/>
        <v>-</v>
      </c>
      <c r="BH75" s="9" t="e">
        <f t="shared" si="186"/>
        <v>#VALUE!</v>
      </c>
      <c r="BI75" s="10" t="e">
        <f t="shared" si="187"/>
        <v>#VALUE!</v>
      </c>
      <c r="BJ75" s="9" t="s">
        <v>2403</v>
      </c>
      <c r="BK75" s="3" t="s">
        <v>12</v>
      </c>
      <c r="BL75" s="15" t="s">
        <v>12</v>
      </c>
      <c r="BM75" s="15" t="str">
        <f t="shared" si="188"/>
        <v>-</v>
      </c>
      <c r="BN75" s="9" t="e">
        <f t="shared" si="189"/>
        <v>#VALUE!</v>
      </c>
      <c r="BO75" s="10" t="e">
        <f t="shared" si="190"/>
        <v>#VALUE!</v>
      </c>
      <c r="BP75">
        <f t="shared" si="139"/>
        <v>0</v>
      </c>
      <c r="BQ75" s="93" t="e">
        <f t="shared" si="140"/>
        <v>#VALUE!</v>
      </c>
      <c r="BR75" s="93" t="e">
        <f t="shared" si="141"/>
        <v>#VALUE!</v>
      </c>
      <c r="BS75" s="93" t="e">
        <f>VLOOKUP(C75,'Koppeling locatie - aslocatie'!$A$2:$C$8139,2,FALSE)</f>
        <v>#N/A</v>
      </c>
      <c r="BT75" s="93" t="e">
        <f>VLOOKUP($BS75,aslocaties_v01!$C$3:$AA$349,MATCH($K$3/10,aslocaties_v01!$C$2:$X$2),FALSE)</f>
        <v>#N/A</v>
      </c>
      <c r="BU75" s="93" t="e">
        <f>VLOOKUP(BS75,aslocaties_v01!$C$3:$AA$349,MATCH($K$3,aslocaties_v01!$C$2:$X$2),FALSE)</f>
        <v>#N/A</v>
      </c>
      <c r="BV75" s="93" t="e">
        <f>VLOOKUP(BS75,aslocaties_v01!$C$3:$AA$349,MATCH($K$3*10,aslocaties_v01!$C$2:$Y$2),FALSE)</f>
        <v>#N/A</v>
      </c>
      <c r="BW75" s="93" t="e">
        <f t="shared" si="142"/>
        <v>#N/A</v>
      </c>
      <c r="BX75" s="93" t="e">
        <f t="shared" si="143"/>
        <v>#N/A</v>
      </c>
      <c r="BY75" s="94">
        <f t="shared" si="144"/>
        <v>999</v>
      </c>
      <c r="BZ75" s="94">
        <f t="shared" si="145"/>
        <v>999</v>
      </c>
      <c r="CA75" s="94" t="e">
        <f t="shared" si="146"/>
        <v>#N/A</v>
      </c>
      <c r="CB75" t="e">
        <f t="shared" si="147"/>
        <v>#N/A</v>
      </c>
      <c r="CC75" s="58" t="e">
        <f t="shared" si="148"/>
        <v>#N/A</v>
      </c>
      <c r="CD75" s="95" t="e">
        <f t="shared" si="149"/>
        <v>#N/A</v>
      </c>
      <c r="CE75" s="96" t="b">
        <f t="shared" si="191"/>
        <v>1</v>
      </c>
      <c r="CF75" t="e">
        <f t="shared" si="192"/>
        <v>#DIV/0!</v>
      </c>
      <c r="CG75" t="e">
        <f t="shared" si="193"/>
        <v>#DIV/0!</v>
      </c>
      <c r="CH75" s="84" t="b">
        <f t="shared" si="150"/>
        <v>1</v>
      </c>
      <c r="CI75">
        <f t="shared" si="151"/>
        <v>0.56699999999999995</v>
      </c>
      <c r="CJ75" t="b">
        <f t="shared" si="194"/>
        <v>1</v>
      </c>
      <c r="CK75" t="b">
        <f t="shared" si="152"/>
        <v>1</v>
      </c>
      <c r="CL75" s="84" t="b">
        <f t="shared" si="195"/>
        <v>1</v>
      </c>
      <c r="CM75">
        <f t="shared" si="153"/>
        <v>2.5539999999999998</v>
      </c>
      <c r="CN75" t="b">
        <f t="shared" si="196"/>
        <v>1</v>
      </c>
      <c r="CO75" s="84">
        <f t="shared" si="154"/>
        <v>5.5720714242148514E-2</v>
      </c>
      <c r="CP75" t="b">
        <f t="shared" si="155"/>
        <v>1</v>
      </c>
      <c r="CQ75" s="96" t="b">
        <f t="shared" si="156"/>
        <v>1</v>
      </c>
      <c r="CR75" t="e">
        <f t="shared" si="157"/>
        <v>#VALUE!</v>
      </c>
      <c r="CS75" t="e">
        <f t="shared" si="158"/>
        <v>#VALUE!</v>
      </c>
      <c r="CT75" t="b">
        <f t="shared" si="159"/>
        <v>1</v>
      </c>
      <c r="CU75" t="b">
        <f t="shared" si="160"/>
        <v>1</v>
      </c>
      <c r="CV75" s="84" t="b">
        <f t="shared" si="161"/>
        <v>0</v>
      </c>
      <c r="CW75" t="e">
        <f t="shared" si="162"/>
        <v>#VALUE!</v>
      </c>
      <c r="CX75" t="e">
        <f t="shared" si="163"/>
        <v>#VALUE!</v>
      </c>
      <c r="CY75" t="b">
        <f t="shared" si="164"/>
        <v>0</v>
      </c>
      <c r="CZ75" t="b">
        <f t="shared" si="165"/>
        <v>0</v>
      </c>
      <c r="DA75" s="84">
        <f t="shared" si="166"/>
        <v>0</v>
      </c>
      <c r="DB75" t="e">
        <f t="shared" si="167"/>
        <v>#N/A</v>
      </c>
    </row>
    <row r="76" spans="1:106">
      <c r="A76" s="9">
        <v>2569</v>
      </c>
      <c r="B76" s="3">
        <v>2</v>
      </c>
      <c r="C76" s="3" t="s">
        <v>2357</v>
      </c>
      <c r="D76" s="3" t="str">
        <f t="shared" si="168"/>
        <v>WA_1_16-1_dk_0536</v>
      </c>
      <c r="E76" s="3" t="str">
        <f t="shared" si="169"/>
        <v>0536</v>
      </c>
      <c r="F76" s="3">
        <v>124007.18799999999</v>
      </c>
      <c r="G76" s="15">
        <v>427620</v>
      </c>
      <c r="H76" s="35" t="str">
        <f t="shared" si="170"/>
        <v>ja</v>
      </c>
      <c r="I76" s="42" t="s">
        <v>2402</v>
      </c>
      <c r="J76" s="20" t="s">
        <v>2284</v>
      </c>
      <c r="K76" s="21">
        <v>10000</v>
      </c>
      <c r="L76" s="28">
        <f t="shared" si="171"/>
        <v>1</v>
      </c>
      <c r="M76" s="28">
        <f t="shared" si="172"/>
        <v>1</v>
      </c>
      <c r="N76" s="56">
        <f t="shared" si="173"/>
        <v>10000</v>
      </c>
      <c r="O76" s="33">
        <f t="shared" si="174"/>
        <v>92.583776791625453</v>
      </c>
      <c r="P76" s="37">
        <f t="shared" si="175"/>
        <v>189.51551740160758</v>
      </c>
      <c r="Q76" s="9" t="s">
        <v>12</v>
      </c>
      <c r="R76" s="55" t="s">
        <v>12</v>
      </c>
      <c r="S76" s="55">
        <v>4.2629999999999999</v>
      </c>
      <c r="T76" s="55">
        <v>4.5650000000000004</v>
      </c>
      <c r="U76" s="55">
        <v>4.8440000000000003</v>
      </c>
      <c r="V76" s="3">
        <v>5.0350000000000001</v>
      </c>
      <c r="W76" s="3">
        <v>5.1059999999999999</v>
      </c>
      <c r="X76" s="3" t="s">
        <v>12</v>
      </c>
      <c r="Y76" s="3">
        <v>5.1310000000000002</v>
      </c>
      <c r="Z76" s="15" t="s">
        <v>12</v>
      </c>
      <c r="AA76" s="10">
        <f t="shared" si="176"/>
        <v>5.1059999999999999</v>
      </c>
      <c r="AB76" s="9">
        <f t="shared" si="177"/>
        <v>0.26199999999999957</v>
      </c>
      <c r="AC76" s="10">
        <f t="shared" si="178"/>
        <v>2.5000000000000355E-2</v>
      </c>
      <c r="AD76" s="9" t="s">
        <v>12</v>
      </c>
      <c r="AE76" s="55" t="s">
        <v>12</v>
      </c>
      <c r="AF76" s="55">
        <v>0.1</v>
      </c>
      <c r="AG76" s="55">
        <v>0.1</v>
      </c>
      <c r="AH76" s="55">
        <v>0.1</v>
      </c>
      <c r="AI76" s="3">
        <v>0.1</v>
      </c>
      <c r="AJ76" s="3">
        <v>0.1</v>
      </c>
      <c r="AK76" s="3" t="s">
        <v>12</v>
      </c>
      <c r="AL76" s="3">
        <v>0.1</v>
      </c>
      <c r="AM76" s="15" t="s">
        <v>12</v>
      </c>
      <c r="AN76" s="10">
        <f t="shared" si="179"/>
        <v>0.1</v>
      </c>
      <c r="AO76" s="9">
        <f t="shared" si="180"/>
        <v>0</v>
      </c>
      <c r="AP76" s="10">
        <f t="shared" si="181"/>
        <v>0</v>
      </c>
      <c r="AQ76" s="9" t="s">
        <v>12</v>
      </c>
      <c r="AR76" s="55" t="s">
        <v>12</v>
      </c>
      <c r="AS76" s="55">
        <v>0.1</v>
      </c>
      <c r="AT76" s="55">
        <v>0.1</v>
      </c>
      <c r="AU76" s="55">
        <v>0.1</v>
      </c>
      <c r="AV76" s="3">
        <v>0.1</v>
      </c>
      <c r="AW76" s="3">
        <v>0.1</v>
      </c>
      <c r="AX76" s="3" t="s">
        <v>12</v>
      </c>
      <c r="AY76" s="3">
        <v>0.1</v>
      </c>
      <c r="AZ76" s="15" t="s">
        <v>12</v>
      </c>
      <c r="BA76" s="10">
        <f t="shared" si="182"/>
        <v>0.1</v>
      </c>
      <c r="BB76" s="9">
        <f t="shared" si="183"/>
        <v>0</v>
      </c>
      <c r="BC76" s="10">
        <f t="shared" si="184"/>
        <v>0</v>
      </c>
      <c r="BD76" s="9" t="s">
        <v>2403</v>
      </c>
      <c r="BE76" s="3" t="s">
        <v>12</v>
      </c>
      <c r="BF76" s="15" t="s">
        <v>12</v>
      </c>
      <c r="BG76" s="15" t="str">
        <f t="shared" si="185"/>
        <v>-</v>
      </c>
      <c r="BH76" s="9" t="e">
        <f t="shared" si="186"/>
        <v>#VALUE!</v>
      </c>
      <c r="BI76" s="10" t="e">
        <f t="shared" si="187"/>
        <v>#VALUE!</v>
      </c>
      <c r="BJ76" s="9" t="s">
        <v>2403</v>
      </c>
      <c r="BK76" s="3" t="s">
        <v>12</v>
      </c>
      <c r="BL76" s="15" t="s">
        <v>12</v>
      </c>
      <c r="BM76" s="15" t="str">
        <f t="shared" si="188"/>
        <v>-</v>
      </c>
      <c r="BN76" s="9" t="e">
        <f t="shared" si="189"/>
        <v>#VALUE!</v>
      </c>
      <c r="BO76" s="10" t="e">
        <f t="shared" si="190"/>
        <v>#VALUE!</v>
      </c>
      <c r="BP76">
        <f t="shared" si="139"/>
        <v>0</v>
      </c>
      <c r="BQ76" s="93" t="e">
        <f t="shared" si="140"/>
        <v>#VALUE!</v>
      </c>
      <c r="BR76" s="93" t="e">
        <f t="shared" si="141"/>
        <v>#VALUE!</v>
      </c>
      <c r="BS76" s="93" t="e">
        <f>VLOOKUP(C76,'Koppeling locatie - aslocatie'!$A$2:$C$8139,2,FALSE)</f>
        <v>#N/A</v>
      </c>
      <c r="BT76" s="93" t="e">
        <f>VLOOKUP($BS76,aslocaties_v01!$C$3:$AA$349,MATCH($K$3/10,aslocaties_v01!$C$2:$X$2),FALSE)</f>
        <v>#N/A</v>
      </c>
      <c r="BU76" s="93" t="e">
        <f>VLOOKUP(BS76,aslocaties_v01!$C$3:$AA$349,MATCH($K$3,aslocaties_v01!$C$2:$X$2),FALSE)</f>
        <v>#N/A</v>
      </c>
      <c r="BV76" s="93" t="e">
        <f>VLOOKUP(BS76,aslocaties_v01!$C$3:$AA$349,MATCH($K$3*10,aslocaties_v01!$C$2:$Y$2),FALSE)</f>
        <v>#N/A</v>
      </c>
      <c r="BW76" s="93" t="e">
        <f t="shared" si="142"/>
        <v>#N/A</v>
      </c>
      <c r="BX76" s="93" t="e">
        <f t="shared" si="143"/>
        <v>#N/A</v>
      </c>
      <c r="BY76" s="94">
        <f t="shared" si="144"/>
        <v>999</v>
      </c>
      <c r="BZ76" s="94">
        <f t="shared" si="145"/>
        <v>999</v>
      </c>
      <c r="CA76" s="94" t="e">
        <f t="shared" si="146"/>
        <v>#N/A</v>
      </c>
      <c r="CB76" t="e">
        <f t="shared" si="147"/>
        <v>#N/A</v>
      </c>
      <c r="CC76" s="58" t="e">
        <f t="shared" si="148"/>
        <v>#N/A</v>
      </c>
      <c r="CD76" s="95" t="e">
        <f t="shared" si="149"/>
        <v>#N/A</v>
      </c>
      <c r="CE76" s="96" t="b">
        <f t="shared" si="191"/>
        <v>1</v>
      </c>
      <c r="CF76" t="e">
        <f t="shared" si="192"/>
        <v>#DIV/0!</v>
      </c>
      <c r="CG76" t="e">
        <f t="shared" si="193"/>
        <v>#DIV/0!</v>
      </c>
      <c r="CH76" s="84" t="b">
        <f t="shared" si="150"/>
        <v>0</v>
      </c>
      <c r="CI76" t="str">
        <f t="shared" si="151"/>
        <v/>
      </c>
      <c r="CJ76" t="b">
        <f t="shared" si="194"/>
        <v>0</v>
      </c>
      <c r="CK76" t="b">
        <f t="shared" si="152"/>
        <v>1</v>
      </c>
      <c r="CL76" s="84" t="b">
        <f t="shared" si="195"/>
        <v>1</v>
      </c>
      <c r="CM76">
        <f t="shared" si="153"/>
        <v>0.1</v>
      </c>
      <c r="CN76" t="b">
        <f t="shared" si="196"/>
        <v>1</v>
      </c>
      <c r="CO76" s="84">
        <f t="shared" si="154"/>
        <v>6.4102564102564097</v>
      </c>
      <c r="CP76" t="b">
        <f t="shared" si="155"/>
        <v>1</v>
      </c>
      <c r="CQ76" s="96" t="b">
        <f t="shared" si="156"/>
        <v>0</v>
      </c>
      <c r="CR76" t="e">
        <f t="shared" si="157"/>
        <v>#VALUE!</v>
      </c>
      <c r="CS76" t="e">
        <f t="shared" si="158"/>
        <v>#VALUE!</v>
      </c>
      <c r="CT76" t="b">
        <f t="shared" si="159"/>
        <v>0</v>
      </c>
      <c r="CU76" t="b">
        <f t="shared" si="160"/>
        <v>0</v>
      </c>
      <c r="CV76" s="84" t="b">
        <f t="shared" si="161"/>
        <v>1</v>
      </c>
      <c r="CW76" t="e">
        <f t="shared" si="162"/>
        <v>#VALUE!</v>
      </c>
      <c r="CX76" t="e">
        <f t="shared" si="163"/>
        <v>#VALUE!</v>
      </c>
      <c r="CY76" t="b">
        <f t="shared" si="164"/>
        <v>0</v>
      </c>
      <c r="CZ76" t="b">
        <f t="shared" si="165"/>
        <v>0</v>
      </c>
      <c r="DA76" s="84">
        <f t="shared" si="166"/>
        <v>0</v>
      </c>
      <c r="DB76" t="e">
        <f t="shared" si="167"/>
        <v>#N/A</v>
      </c>
    </row>
    <row r="77" spans="1:106">
      <c r="A77" s="9">
        <v>2570</v>
      </c>
      <c r="B77" s="3">
        <v>2</v>
      </c>
      <c r="C77" s="3" t="s">
        <v>2358</v>
      </c>
      <c r="D77" s="3" t="str">
        <f t="shared" si="168"/>
        <v>WA_1_16-1_dk_0538</v>
      </c>
      <c r="E77" s="3" t="str">
        <f t="shared" si="169"/>
        <v>0538</v>
      </c>
      <c r="F77" s="3">
        <v>123824.594</v>
      </c>
      <c r="G77" s="15">
        <v>427670.75</v>
      </c>
      <c r="H77" s="35" t="str">
        <f t="shared" si="170"/>
        <v>ja</v>
      </c>
      <c r="I77" s="42" t="s">
        <v>2402</v>
      </c>
      <c r="J77" s="20" t="s">
        <v>2284</v>
      </c>
      <c r="K77" s="21">
        <v>10000</v>
      </c>
      <c r="L77" s="28">
        <f t="shared" si="171"/>
        <v>1</v>
      </c>
      <c r="M77" s="28">
        <f t="shared" si="172"/>
        <v>1</v>
      </c>
      <c r="N77" s="56">
        <f t="shared" si="173"/>
        <v>10000</v>
      </c>
      <c r="O77" s="33">
        <f t="shared" si="174"/>
        <v>189.51551740160758</v>
      </c>
      <c r="P77" s="37">
        <f t="shared" si="175"/>
        <v>93.721136186017674</v>
      </c>
      <c r="Q77" s="9" t="s">
        <v>12</v>
      </c>
      <c r="R77" s="55" t="s">
        <v>12</v>
      </c>
      <c r="S77" s="55">
        <v>4.1950000000000003</v>
      </c>
      <c r="T77" s="55">
        <v>4.4939999999999998</v>
      </c>
      <c r="U77" s="55">
        <v>4.7699999999999996</v>
      </c>
      <c r="V77" s="3">
        <v>4.9980000000000002</v>
      </c>
      <c r="W77" s="3">
        <v>5.2249999999999996</v>
      </c>
      <c r="X77" s="3" t="s">
        <v>12</v>
      </c>
      <c r="Y77" s="3">
        <v>5.617</v>
      </c>
      <c r="Z77" s="15" t="s">
        <v>12</v>
      </c>
      <c r="AA77" s="10">
        <f t="shared" si="176"/>
        <v>5.2249999999999996</v>
      </c>
      <c r="AB77" s="9">
        <f t="shared" si="177"/>
        <v>0.45500000000000007</v>
      </c>
      <c r="AC77" s="10">
        <f t="shared" si="178"/>
        <v>0.39200000000000035</v>
      </c>
      <c r="AD77" s="9" t="s">
        <v>12</v>
      </c>
      <c r="AE77" s="55" t="s">
        <v>12</v>
      </c>
      <c r="AF77" s="55">
        <v>0.91700000000000004</v>
      </c>
      <c r="AG77" s="55">
        <v>0.996</v>
      </c>
      <c r="AH77" s="55">
        <v>1.0820000000000001</v>
      </c>
      <c r="AI77" s="3">
        <v>1.1619999999999999</v>
      </c>
      <c r="AJ77" s="3">
        <v>1.2490000000000001</v>
      </c>
      <c r="AK77" s="3" t="s">
        <v>12</v>
      </c>
      <c r="AL77" s="3">
        <v>1.41</v>
      </c>
      <c r="AM77" s="15" t="s">
        <v>12</v>
      </c>
      <c r="AN77" s="10">
        <f t="shared" si="179"/>
        <v>1.2490000000000001</v>
      </c>
      <c r="AO77" s="9">
        <f t="shared" si="180"/>
        <v>0.16700000000000004</v>
      </c>
      <c r="AP77" s="10">
        <f t="shared" si="181"/>
        <v>0.16099999999999981</v>
      </c>
      <c r="AQ77" s="9" t="s">
        <v>12</v>
      </c>
      <c r="AR77" s="55" t="s">
        <v>12</v>
      </c>
      <c r="AS77" s="55">
        <v>3.3620000000000001</v>
      </c>
      <c r="AT77" s="55">
        <v>3.5019999999999998</v>
      </c>
      <c r="AU77" s="55">
        <v>3.64</v>
      </c>
      <c r="AV77" s="3">
        <v>3.7650000000000001</v>
      </c>
      <c r="AW77" s="3">
        <v>3.89</v>
      </c>
      <c r="AX77" s="3" t="s">
        <v>12</v>
      </c>
      <c r="AY77" s="3">
        <v>4.1150000000000002</v>
      </c>
      <c r="AZ77" s="15" t="s">
        <v>12</v>
      </c>
      <c r="BA77" s="10">
        <f t="shared" si="182"/>
        <v>3.89</v>
      </c>
      <c r="BB77" s="9">
        <f t="shared" si="183"/>
        <v>0.25</v>
      </c>
      <c r="BC77" s="10">
        <f t="shared" si="184"/>
        <v>0.22500000000000009</v>
      </c>
      <c r="BD77" s="9" t="s">
        <v>2403</v>
      </c>
      <c r="BE77" s="3" t="s">
        <v>12</v>
      </c>
      <c r="BF77" s="15" t="s">
        <v>12</v>
      </c>
      <c r="BG77" s="15" t="str">
        <f t="shared" si="185"/>
        <v>-</v>
      </c>
      <c r="BH77" s="9" t="e">
        <f t="shared" si="186"/>
        <v>#VALUE!</v>
      </c>
      <c r="BI77" s="10" t="e">
        <f t="shared" si="187"/>
        <v>#VALUE!</v>
      </c>
      <c r="BJ77" s="9" t="s">
        <v>2403</v>
      </c>
      <c r="BK77" s="3" t="s">
        <v>12</v>
      </c>
      <c r="BL77" s="15" t="s">
        <v>12</v>
      </c>
      <c r="BM77" s="15" t="str">
        <f t="shared" si="188"/>
        <v>-</v>
      </c>
      <c r="BN77" s="9" t="e">
        <f t="shared" si="189"/>
        <v>#VALUE!</v>
      </c>
      <c r="BO77" s="10" t="e">
        <f t="shared" si="190"/>
        <v>#VALUE!</v>
      </c>
      <c r="BP77">
        <f t="shared" si="139"/>
        <v>0</v>
      </c>
      <c r="BQ77" s="93" t="e">
        <f t="shared" si="140"/>
        <v>#VALUE!</v>
      </c>
      <c r="BR77" s="93" t="e">
        <f t="shared" si="141"/>
        <v>#VALUE!</v>
      </c>
      <c r="BS77" s="93" t="e">
        <f>VLOOKUP(C77,'Koppeling locatie - aslocatie'!$A$2:$C$8139,2,FALSE)</f>
        <v>#N/A</v>
      </c>
      <c r="BT77" s="93" t="e">
        <f>VLOOKUP($BS77,aslocaties_v01!$C$3:$AA$349,MATCH($K$3/10,aslocaties_v01!$C$2:$X$2),FALSE)</f>
        <v>#N/A</v>
      </c>
      <c r="BU77" s="93" t="e">
        <f>VLOOKUP(BS77,aslocaties_v01!$C$3:$AA$349,MATCH($K$3,aslocaties_v01!$C$2:$X$2),FALSE)</f>
        <v>#N/A</v>
      </c>
      <c r="BV77" s="93" t="e">
        <f>VLOOKUP(BS77,aslocaties_v01!$C$3:$AA$349,MATCH($K$3*10,aslocaties_v01!$C$2:$Y$2),FALSE)</f>
        <v>#N/A</v>
      </c>
      <c r="BW77" s="93" t="e">
        <f t="shared" si="142"/>
        <v>#N/A</v>
      </c>
      <c r="BX77" s="93" t="e">
        <f t="shared" si="143"/>
        <v>#N/A</v>
      </c>
      <c r="BY77" s="94">
        <f t="shared" si="144"/>
        <v>999</v>
      </c>
      <c r="BZ77" s="94">
        <f t="shared" si="145"/>
        <v>999</v>
      </c>
      <c r="CA77" s="94" t="e">
        <f t="shared" si="146"/>
        <v>#N/A</v>
      </c>
      <c r="CB77" t="e">
        <f t="shared" si="147"/>
        <v>#N/A</v>
      </c>
      <c r="CC77" s="58" t="e">
        <f t="shared" si="148"/>
        <v>#N/A</v>
      </c>
      <c r="CD77" s="95" t="e">
        <f t="shared" si="149"/>
        <v>#N/A</v>
      </c>
      <c r="CE77" s="96" t="b">
        <f t="shared" si="191"/>
        <v>1</v>
      </c>
      <c r="CF77" t="e">
        <f t="shared" si="192"/>
        <v>#DIV/0!</v>
      </c>
      <c r="CG77" t="e">
        <f t="shared" si="193"/>
        <v>#DIV/0!</v>
      </c>
      <c r="CH77" s="84" t="b">
        <f t="shared" si="150"/>
        <v>1</v>
      </c>
      <c r="CI77">
        <f t="shared" si="151"/>
        <v>1.2490000000000001</v>
      </c>
      <c r="CJ77" t="b">
        <f t="shared" si="194"/>
        <v>1</v>
      </c>
      <c r="CK77" t="b">
        <f t="shared" si="152"/>
        <v>1</v>
      </c>
      <c r="CL77" s="84" t="b">
        <f t="shared" si="195"/>
        <v>1</v>
      </c>
      <c r="CM77">
        <f t="shared" si="153"/>
        <v>3.89</v>
      </c>
      <c r="CN77" t="b">
        <f t="shared" si="196"/>
        <v>1</v>
      </c>
      <c r="CO77" s="84">
        <f t="shared" si="154"/>
        <v>5.2910106703036967E-2</v>
      </c>
      <c r="CP77" t="b">
        <f t="shared" si="155"/>
        <v>1</v>
      </c>
      <c r="CQ77" s="96" t="b">
        <f t="shared" si="156"/>
        <v>1</v>
      </c>
      <c r="CR77" t="e">
        <f t="shared" si="157"/>
        <v>#VALUE!</v>
      </c>
      <c r="CS77" t="e">
        <f t="shared" si="158"/>
        <v>#VALUE!</v>
      </c>
      <c r="CT77" t="b">
        <f t="shared" si="159"/>
        <v>0</v>
      </c>
      <c r="CU77" t="b">
        <f t="shared" si="160"/>
        <v>0</v>
      </c>
      <c r="CV77" s="84" t="b">
        <f t="shared" si="161"/>
        <v>1</v>
      </c>
      <c r="CW77" t="e">
        <f t="shared" si="162"/>
        <v>#VALUE!</v>
      </c>
      <c r="CX77" t="e">
        <f t="shared" si="163"/>
        <v>#VALUE!</v>
      </c>
      <c r="CY77" t="b">
        <f t="shared" si="164"/>
        <v>1</v>
      </c>
      <c r="CZ77" t="b">
        <f t="shared" si="165"/>
        <v>1</v>
      </c>
      <c r="DA77" s="84">
        <f t="shared" si="166"/>
        <v>0</v>
      </c>
      <c r="DB77" t="e">
        <f t="shared" si="167"/>
        <v>#N/A</v>
      </c>
    </row>
    <row r="78" spans="1:106">
      <c r="A78" s="9">
        <v>2571</v>
      </c>
      <c r="B78" s="3">
        <v>2</v>
      </c>
      <c r="C78" s="3" t="s">
        <v>2359</v>
      </c>
      <c r="D78" s="3" t="str">
        <f t="shared" si="168"/>
        <v>WA_1_16-1_dk_0539</v>
      </c>
      <c r="E78" s="3" t="str">
        <f t="shared" si="169"/>
        <v>0539</v>
      </c>
      <c r="F78" s="3">
        <v>123731.31200000001</v>
      </c>
      <c r="G78" s="15">
        <v>427679.81199999998</v>
      </c>
      <c r="H78" s="35" t="str">
        <f t="shared" si="170"/>
        <v>ja</v>
      </c>
      <c r="I78" s="42" t="s">
        <v>2402</v>
      </c>
      <c r="J78" s="20" t="s">
        <v>2284</v>
      </c>
      <c r="K78" s="21">
        <v>10000</v>
      </c>
      <c r="L78" s="28">
        <f t="shared" si="171"/>
        <v>1</v>
      </c>
      <c r="M78" s="28">
        <f t="shared" si="172"/>
        <v>1</v>
      </c>
      <c r="N78" s="56">
        <f t="shared" si="173"/>
        <v>10000</v>
      </c>
      <c r="O78" s="33">
        <f t="shared" si="174"/>
        <v>93.721136186017674</v>
      </c>
      <c r="P78" s="37">
        <f t="shared" si="175"/>
        <v>93.921392760130672</v>
      </c>
      <c r="Q78" s="9" t="s">
        <v>12</v>
      </c>
      <c r="R78" s="55" t="s">
        <v>12</v>
      </c>
      <c r="S78" s="55">
        <v>4.1920000000000002</v>
      </c>
      <c r="T78" s="55">
        <v>4.49</v>
      </c>
      <c r="U78" s="55">
        <v>4.766</v>
      </c>
      <c r="V78" s="3">
        <v>4.9939999999999998</v>
      </c>
      <c r="W78" s="3">
        <v>5.22</v>
      </c>
      <c r="X78" s="3" t="s">
        <v>12</v>
      </c>
      <c r="Y78" s="3">
        <v>5.6130000000000004</v>
      </c>
      <c r="Z78" s="15" t="s">
        <v>12</v>
      </c>
      <c r="AA78" s="10">
        <f t="shared" si="176"/>
        <v>5.22</v>
      </c>
      <c r="AB78" s="9">
        <f t="shared" si="177"/>
        <v>0.45399999999999974</v>
      </c>
      <c r="AC78" s="10">
        <f t="shared" si="178"/>
        <v>0.39300000000000068</v>
      </c>
      <c r="AD78" s="9" t="s">
        <v>12</v>
      </c>
      <c r="AE78" s="55" t="s">
        <v>12</v>
      </c>
      <c r="AF78" s="55">
        <v>0.84599999999999997</v>
      </c>
      <c r="AG78" s="55">
        <v>0.91900000000000004</v>
      </c>
      <c r="AH78" s="55">
        <v>1</v>
      </c>
      <c r="AI78" s="3">
        <v>1.079</v>
      </c>
      <c r="AJ78" s="3">
        <v>1.163</v>
      </c>
      <c r="AK78" s="3" t="s">
        <v>12</v>
      </c>
      <c r="AL78" s="3">
        <v>1.319</v>
      </c>
      <c r="AM78" s="15" t="s">
        <v>12</v>
      </c>
      <c r="AN78" s="10">
        <f t="shared" si="179"/>
        <v>1.163</v>
      </c>
      <c r="AO78" s="9">
        <f t="shared" si="180"/>
        <v>0.16300000000000003</v>
      </c>
      <c r="AP78" s="10">
        <f t="shared" si="181"/>
        <v>0.15599999999999992</v>
      </c>
      <c r="AQ78" s="9" t="s">
        <v>12</v>
      </c>
      <c r="AR78" s="55" t="s">
        <v>12</v>
      </c>
      <c r="AS78" s="55">
        <v>3.28</v>
      </c>
      <c r="AT78" s="55">
        <v>3.4180000000000001</v>
      </c>
      <c r="AU78" s="55">
        <v>3.56</v>
      </c>
      <c r="AV78" s="3">
        <v>3.6819999999999999</v>
      </c>
      <c r="AW78" s="3">
        <v>3.8109999999999999</v>
      </c>
      <c r="AX78" s="3" t="s">
        <v>12</v>
      </c>
      <c r="AY78" s="3">
        <v>4.0389999999999997</v>
      </c>
      <c r="AZ78" s="15" t="s">
        <v>12</v>
      </c>
      <c r="BA78" s="10">
        <f t="shared" si="182"/>
        <v>3.8109999999999999</v>
      </c>
      <c r="BB78" s="9">
        <f t="shared" si="183"/>
        <v>0.25099999999999989</v>
      </c>
      <c r="BC78" s="10">
        <f t="shared" si="184"/>
        <v>0.22799999999999976</v>
      </c>
      <c r="BD78" s="9" t="s">
        <v>2403</v>
      </c>
      <c r="BE78" s="3" t="s">
        <v>12</v>
      </c>
      <c r="BF78" s="15" t="s">
        <v>12</v>
      </c>
      <c r="BG78" s="15" t="str">
        <f t="shared" si="185"/>
        <v>-</v>
      </c>
      <c r="BH78" s="9" t="e">
        <f t="shared" si="186"/>
        <v>#VALUE!</v>
      </c>
      <c r="BI78" s="10" t="e">
        <f t="shared" si="187"/>
        <v>#VALUE!</v>
      </c>
      <c r="BJ78" s="9" t="s">
        <v>2403</v>
      </c>
      <c r="BK78" s="3" t="s">
        <v>12</v>
      </c>
      <c r="BL78" s="15" t="s">
        <v>12</v>
      </c>
      <c r="BM78" s="15" t="str">
        <f t="shared" si="188"/>
        <v>-</v>
      </c>
      <c r="BN78" s="9" t="e">
        <f t="shared" si="189"/>
        <v>#VALUE!</v>
      </c>
      <c r="BO78" s="10" t="e">
        <f t="shared" si="190"/>
        <v>#VALUE!</v>
      </c>
      <c r="BP78">
        <f t="shared" si="139"/>
        <v>0</v>
      </c>
      <c r="BQ78" s="93" t="e">
        <f t="shared" si="140"/>
        <v>#VALUE!</v>
      </c>
      <c r="BR78" s="93" t="e">
        <f t="shared" si="141"/>
        <v>#VALUE!</v>
      </c>
      <c r="BS78" s="93" t="e">
        <f>VLOOKUP(C78,'Koppeling locatie - aslocatie'!$A$2:$C$8139,2,FALSE)</f>
        <v>#N/A</v>
      </c>
      <c r="BT78" s="93" t="e">
        <f>VLOOKUP($BS78,aslocaties_v01!$C$3:$AA$349,MATCH($K$3/10,aslocaties_v01!$C$2:$X$2),FALSE)</f>
        <v>#N/A</v>
      </c>
      <c r="BU78" s="93" t="e">
        <f>VLOOKUP(BS78,aslocaties_v01!$C$3:$AA$349,MATCH($K$3,aslocaties_v01!$C$2:$X$2),FALSE)</f>
        <v>#N/A</v>
      </c>
      <c r="BV78" s="93" t="e">
        <f>VLOOKUP(BS78,aslocaties_v01!$C$3:$AA$349,MATCH($K$3*10,aslocaties_v01!$C$2:$Y$2),FALSE)</f>
        <v>#N/A</v>
      </c>
      <c r="BW78" s="93" t="e">
        <f t="shared" si="142"/>
        <v>#N/A</v>
      </c>
      <c r="BX78" s="93" t="e">
        <f t="shared" si="143"/>
        <v>#N/A</v>
      </c>
      <c r="BY78" s="94">
        <f t="shared" si="144"/>
        <v>999</v>
      </c>
      <c r="BZ78" s="94">
        <f t="shared" si="145"/>
        <v>999</v>
      </c>
      <c r="CA78" s="94" t="e">
        <f t="shared" si="146"/>
        <v>#N/A</v>
      </c>
      <c r="CB78" t="e">
        <f t="shared" si="147"/>
        <v>#N/A</v>
      </c>
      <c r="CC78" s="58" t="e">
        <f t="shared" si="148"/>
        <v>#N/A</v>
      </c>
      <c r="CD78" s="95" t="e">
        <f t="shared" si="149"/>
        <v>#N/A</v>
      </c>
      <c r="CE78" s="96" t="b">
        <f t="shared" si="191"/>
        <v>1</v>
      </c>
      <c r="CF78" t="e">
        <f t="shared" si="192"/>
        <v>#DIV/0!</v>
      </c>
      <c r="CG78" t="e">
        <f t="shared" si="193"/>
        <v>#DIV/0!</v>
      </c>
      <c r="CH78" s="84" t="b">
        <f t="shared" si="150"/>
        <v>1</v>
      </c>
      <c r="CI78">
        <f t="shared" si="151"/>
        <v>1.163</v>
      </c>
      <c r="CJ78" t="b">
        <f t="shared" si="194"/>
        <v>1</v>
      </c>
      <c r="CK78" t="b">
        <f t="shared" si="152"/>
        <v>1</v>
      </c>
      <c r="CL78" s="84" t="b">
        <f t="shared" si="195"/>
        <v>1</v>
      </c>
      <c r="CM78">
        <f t="shared" si="153"/>
        <v>3.8109999999999999</v>
      </c>
      <c r="CN78" t="b">
        <f t="shared" si="196"/>
        <v>1</v>
      </c>
      <c r="CO78" s="84">
        <f t="shared" si="154"/>
        <v>5.1330703785401867E-2</v>
      </c>
      <c r="CP78" t="b">
        <f t="shared" si="155"/>
        <v>1</v>
      </c>
      <c r="CQ78" s="96" t="b">
        <f t="shared" si="156"/>
        <v>1</v>
      </c>
      <c r="CR78" t="e">
        <f t="shared" si="157"/>
        <v>#VALUE!</v>
      </c>
      <c r="CS78" t="e">
        <f t="shared" si="158"/>
        <v>#VALUE!</v>
      </c>
      <c r="CT78" t="b">
        <f t="shared" si="159"/>
        <v>1</v>
      </c>
      <c r="CU78" t="b">
        <f t="shared" si="160"/>
        <v>1</v>
      </c>
      <c r="CV78" s="84" t="b">
        <f t="shared" si="161"/>
        <v>1</v>
      </c>
      <c r="CW78" t="e">
        <f t="shared" si="162"/>
        <v>#VALUE!</v>
      </c>
      <c r="CX78" t="e">
        <f t="shared" si="163"/>
        <v>#VALUE!</v>
      </c>
      <c r="CY78" t="b">
        <f t="shared" si="164"/>
        <v>1</v>
      </c>
      <c r="CZ78" t="b">
        <f t="shared" si="165"/>
        <v>1</v>
      </c>
      <c r="DA78" s="84">
        <f t="shared" si="166"/>
        <v>0</v>
      </c>
      <c r="DB78" t="e">
        <f t="shared" si="167"/>
        <v>#N/A</v>
      </c>
    </row>
    <row r="79" spans="1:106">
      <c r="A79" s="9">
        <v>2572</v>
      </c>
      <c r="B79" s="3">
        <v>2</v>
      </c>
      <c r="C79" s="3" t="s">
        <v>2360</v>
      </c>
      <c r="D79" s="3" t="str">
        <f t="shared" si="168"/>
        <v>WA_1_16-1_dk_0540</v>
      </c>
      <c r="E79" s="3" t="str">
        <f t="shared" si="169"/>
        <v>0540</v>
      </c>
      <c r="F79" s="3">
        <v>123637.80499999999</v>
      </c>
      <c r="G79" s="15">
        <v>427688.625</v>
      </c>
      <c r="H79" s="35" t="str">
        <f t="shared" si="170"/>
        <v>ja</v>
      </c>
      <c r="I79" s="42" t="s">
        <v>2402</v>
      </c>
      <c r="J79" s="20" t="s">
        <v>2284</v>
      </c>
      <c r="K79" s="21">
        <v>10000</v>
      </c>
      <c r="L79" s="28">
        <f t="shared" si="171"/>
        <v>1</v>
      </c>
      <c r="M79" s="28">
        <f t="shared" si="172"/>
        <v>1</v>
      </c>
      <c r="N79" s="56">
        <f t="shared" si="173"/>
        <v>10000</v>
      </c>
      <c r="O79" s="33">
        <f t="shared" si="174"/>
        <v>93.921392760130672</v>
      </c>
      <c r="P79" s="37">
        <f t="shared" si="175"/>
        <v>146.15452050825874</v>
      </c>
      <c r="Q79" s="9" t="s">
        <v>12</v>
      </c>
      <c r="R79" s="55" t="s">
        <v>12</v>
      </c>
      <c r="S79" s="55">
        <v>4.1870000000000003</v>
      </c>
      <c r="T79" s="55">
        <v>4.4850000000000003</v>
      </c>
      <c r="U79" s="55">
        <v>4.7610000000000001</v>
      </c>
      <c r="V79" s="3">
        <v>4.9859999999999998</v>
      </c>
      <c r="W79" s="3">
        <v>5.2119999999999997</v>
      </c>
      <c r="X79" s="3" t="s">
        <v>12</v>
      </c>
      <c r="Y79" s="3">
        <v>5.6040000000000001</v>
      </c>
      <c r="Z79" s="15" t="s">
        <v>12</v>
      </c>
      <c r="AA79" s="10">
        <f t="shared" si="176"/>
        <v>5.2119999999999997</v>
      </c>
      <c r="AB79" s="9">
        <f t="shared" si="177"/>
        <v>0.45099999999999962</v>
      </c>
      <c r="AC79" s="10">
        <f t="shared" si="178"/>
        <v>0.39200000000000035</v>
      </c>
      <c r="AD79" s="9" t="s">
        <v>12</v>
      </c>
      <c r="AE79" s="55" t="s">
        <v>12</v>
      </c>
      <c r="AF79" s="55">
        <v>0.91200000000000003</v>
      </c>
      <c r="AG79" s="55">
        <v>0.99099999999999999</v>
      </c>
      <c r="AH79" s="55">
        <v>1.0760000000000001</v>
      </c>
      <c r="AI79" s="3">
        <v>1.157</v>
      </c>
      <c r="AJ79" s="3">
        <v>1.244</v>
      </c>
      <c r="AK79" s="3" t="s">
        <v>12</v>
      </c>
      <c r="AL79" s="3">
        <v>1.403</v>
      </c>
      <c r="AM79" s="15" t="s">
        <v>12</v>
      </c>
      <c r="AN79" s="10">
        <f t="shared" si="179"/>
        <v>1.244</v>
      </c>
      <c r="AO79" s="9">
        <f t="shared" si="180"/>
        <v>0.16799999999999993</v>
      </c>
      <c r="AP79" s="10">
        <f t="shared" si="181"/>
        <v>0.15900000000000003</v>
      </c>
      <c r="AQ79" s="9" t="s">
        <v>12</v>
      </c>
      <c r="AR79" s="55" t="s">
        <v>12</v>
      </c>
      <c r="AS79" s="55">
        <v>3.355</v>
      </c>
      <c r="AT79" s="55">
        <v>3.4929999999999999</v>
      </c>
      <c r="AU79" s="55">
        <v>3.6309999999999998</v>
      </c>
      <c r="AV79" s="3">
        <v>3.7559999999999998</v>
      </c>
      <c r="AW79" s="3">
        <v>3.879</v>
      </c>
      <c r="AX79" s="3" t="s">
        <v>12</v>
      </c>
      <c r="AY79" s="3">
        <v>4.1050000000000004</v>
      </c>
      <c r="AZ79" s="15" t="s">
        <v>12</v>
      </c>
      <c r="BA79" s="10">
        <f t="shared" si="182"/>
        <v>3.879</v>
      </c>
      <c r="BB79" s="9">
        <f t="shared" si="183"/>
        <v>0.24800000000000022</v>
      </c>
      <c r="BC79" s="10">
        <f t="shared" si="184"/>
        <v>0.22600000000000042</v>
      </c>
      <c r="BD79" s="9" t="s">
        <v>2403</v>
      </c>
      <c r="BE79" s="3" t="s">
        <v>12</v>
      </c>
      <c r="BF79" s="15" t="s">
        <v>12</v>
      </c>
      <c r="BG79" s="15" t="str">
        <f t="shared" si="185"/>
        <v>-</v>
      </c>
      <c r="BH79" s="9" t="e">
        <f t="shared" si="186"/>
        <v>#VALUE!</v>
      </c>
      <c r="BI79" s="10" t="e">
        <f t="shared" si="187"/>
        <v>#VALUE!</v>
      </c>
      <c r="BJ79" s="9" t="s">
        <v>2403</v>
      </c>
      <c r="BK79" s="3" t="s">
        <v>12</v>
      </c>
      <c r="BL79" s="15" t="s">
        <v>12</v>
      </c>
      <c r="BM79" s="15" t="str">
        <f t="shared" si="188"/>
        <v>-</v>
      </c>
      <c r="BN79" s="9" t="e">
        <f t="shared" si="189"/>
        <v>#VALUE!</v>
      </c>
      <c r="BO79" s="10" t="e">
        <f t="shared" si="190"/>
        <v>#VALUE!</v>
      </c>
      <c r="BP79">
        <f t="shared" si="139"/>
        <v>0</v>
      </c>
      <c r="BQ79" s="93" t="e">
        <f t="shared" si="140"/>
        <v>#VALUE!</v>
      </c>
      <c r="BR79" s="93" t="e">
        <f t="shared" si="141"/>
        <v>#VALUE!</v>
      </c>
      <c r="BS79" s="93" t="e">
        <f>VLOOKUP(C79,'Koppeling locatie - aslocatie'!$A$2:$C$8139,2,FALSE)</f>
        <v>#N/A</v>
      </c>
      <c r="BT79" s="93" t="e">
        <f>VLOOKUP($BS79,aslocaties_v01!$C$3:$AA$349,MATCH($K$3/10,aslocaties_v01!$C$2:$X$2),FALSE)</f>
        <v>#N/A</v>
      </c>
      <c r="BU79" s="93" t="e">
        <f>VLOOKUP(BS79,aslocaties_v01!$C$3:$AA$349,MATCH($K$3,aslocaties_v01!$C$2:$X$2),FALSE)</f>
        <v>#N/A</v>
      </c>
      <c r="BV79" s="93" t="e">
        <f>VLOOKUP(BS79,aslocaties_v01!$C$3:$AA$349,MATCH($K$3*10,aslocaties_v01!$C$2:$Y$2),FALSE)</f>
        <v>#N/A</v>
      </c>
      <c r="BW79" s="93" t="e">
        <f t="shared" si="142"/>
        <v>#N/A</v>
      </c>
      <c r="BX79" s="93" t="e">
        <f t="shared" si="143"/>
        <v>#N/A</v>
      </c>
      <c r="BY79" s="94">
        <f t="shared" si="144"/>
        <v>999</v>
      </c>
      <c r="BZ79" s="94">
        <f t="shared" si="145"/>
        <v>999</v>
      </c>
      <c r="CA79" s="94" t="e">
        <f t="shared" si="146"/>
        <v>#N/A</v>
      </c>
      <c r="CB79" t="e">
        <f t="shared" si="147"/>
        <v>#N/A</v>
      </c>
      <c r="CC79" s="58" t="e">
        <f t="shared" si="148"/>
        <v>#N/A</v>
      </c>
      <c r="CD79" s="95" t="e">
        <f t="shared" si="149"/>
        <v>#N/A</v>
      </c>
      <c r="CE79" s="96" t="b">
        <f t="shared" si="191"/>
        <v>1</v>
      </c>
      <c r="CF79" t="e">
        <f t="shared" si="192"/>
        <v>#DIV/0!</v>
      </c>
      <c r="CG79" t="e">
        <f t="shared" si="193"/>
        <v>#DIV/0!</v>
      </c>
      <c r="CH79" s="84" t="b">
        <f t="shared" si="150"/>
        <v>1</v>
      </c>
      <c r="CI79">
        <f t="shared" si="151"/>
        <v>1.244</v>
      </c>
      <c r="CJ79" t="b">
        <f t="shared" si="194"/>
        <v>1</v>
      </c>
      <c r="CK79" t="b">
        <f t="shared" si="152"/>
        <v>1</v>
      </c>
      <c r="CL79" s="84" t="b">
        <f t="shared" si="195"/>
        <v>1</v>
      </c>
      <c r="CM79">
        <f t="shared" si="153"/>
        <v>3.879</v>
      </c>
      <c r="CN79" t="b">
        <f t="shared" si="196"/>
        <v>1</v>
      </c>
      <c r="CO79" s="84">
        <f t="shared" si="154"/>
        <v>5.2997602417436382E-2</v>
      </c>
      <c r="CP79" t="b">
        <f t="shared" si="155"/>
        <v>1</v>
      </c>
      <c r="CQ79" s="96" t="b">
        <f t="shared" si="156"/>
        <v>1</v>
      </c>
      <c r="CR79" t="e">
        <f t="shared" si="157"/>
        <v>#VALUE!</v>
      </c>
      <c r="CS79" t="e">
        <f t="shared" si="158"/>
        <v>#VALUE!</v>
      </c>
      <c r="CT79" t="b">
        <f t="shared" si="159"/>
        <v>1</v>
      </c>
      <c r="CU79" t="b">
        <f t="shared" si="160"/>
        <v>1</v>
      </c>
      <c r="CV79" s="84" t="b">
        <f t="shared" si="161"/>
        <v>1</v>
      </c>
      <c r="CW79" t="e">
        <f t="shared" si="162"/>
        <v>#VALUE!</v>
      </c>
      <c r="CX79" t="e">
        <f t="shared" si="163"/>
        <v>#VALUE!</v>
      </c>
      <c r="CY79" t="b">
        <f t="shared" si="164"/>
        <v>1</v>
      </c>
      <c r="CZ79" t="b">
        <f t="shared" si="165"/>
        <v>1</v>
      </c>
      <c r="DA79" s="84">
        <f t="shared" si="166"/>
        <v>0</v>
      </c>
      <c r="DB79" t="e">
        <f t="shared" si="167"/>
        <v>#N/A</v>
      </c>
    </row>
    <row r="80" spans="1:106">
      <c r="A80" s="9">
        <v>2573</v>
      </c>
      <c r="B80" s="3">
        <v>2</v>
      </c>
      <c r="C80" s="3" t="s">
        <v>2361</v>
      </c>
      <c r="D80" s="3" t="str">
        <f t="shared" si="168"/>
        <v>WA_1_16-1_dk_0541</v>
      </c>
      <c r="E80" s="3" t="str">
        <f t="shared" si="169"/>
        <v>0541</v>
      </c>
      <c r="F80" s="3">
        <v>123492.95299999999</v>
      </c>
      <c r="G80" s="15">
        <v>427669.15600000002</v>
      </c>
      <c r="H80" s="35" t="str">
        <f t="shared" si="170"/>
        <v>ja</v>
      </c>
      <c r="I80" s="42" t="s">
        <v>2402</v>
      </c>
      <c r="J80" s="20" t="s">
        <v>2284</v>
      </c>
      <c r="K80" s="21">
        <v>10000</v>
      </c>
      <c r="L80" s="28">
        <f t="shared" si="171"/>
        <v>1</v>
      </c>
      <c r="M80" s="28">
        <f t="shared" si="172"/>
        <v>1</v>
      </c>
      <c r="N80" s="56">
        <f t="shared" si="173"/>
        <v>10000</v>
      </c>
      <c r="O80" s="33">
        <f t="shared" si="174"/>
        <v>146.15452050825874</v>
      </c>
      <c r="P80" s="37">
        <f t="shared" si="175"/>
        <v>96.796590978180888</v>
      </c>
      <c r="Q80" s="9" t="s">
        <v>12</v>
      </c>
      <c r="R80" s="55" t="s">
        <v>12</v>
      </c>
      <c r="S80" s="55">
        <v>4.1790000000000003</v>
      </c>
      <c r="T80" s="55">
        <v>4.4740000000000002</v>
      </c>
      <c r="U80" s="55">
        <v>4.7480000000000002</v>
      </c>
      <c r="V80" s="3">
        <v>4.9740000000000002</v>
      </c>
      <c r="W80" s="3">
        <v>5.1980000000000004</v>
      </c>
      <c r="X80" s="3" t="s">
        <v>12</v>
      </c>
      <c r="Y80" s="3">
        <v>5.5869999999999997</v>
      </c>
      <c r="Z80" s="15" t="s">
        <v>12</v>
      </c>
      <c r="AA80" s="10">
        <f t="shared" si="176"/>
        <v>5.1980000000000004</v>
      </c>
      <c r="AB80" s="9">
        <f t="shared" si="177"/>
        <v>0.45000000000000018</v>
      </c>
      <c r="AC80" s="10">
        <f t="shared" si="178"/>
        <v>0.38899999999999935</v>
      </c>
      <c r="AD80" s="9" t="s">
        <v>12</v>
      </c>
      <c r="AE80" s="55" t="s">
        <v>12</v>
      </c>
      <c r="AF80" s="55">
        <v>0.96799999999999997</v>
      </c>
      <c r="AG80" s="55">
        <v>1.0580000000000001</v>
      </c>
      <c r="AH80" s="55">
        <v>1.155</v>
      </c>
      <c r="AI80" s="3">
        <v>1.242</v>
      </c>
      <c r="AJ80" s="3">
        <v>1.3360000000000001</v>
      </c>
      <c r="AK80" s="3" t="s">
        <v>12</v>
      </c>
      <c r="AL80" s="3">
        <v>1.502</v>
      </c>
      <c r="AM80" s="15" t="s">
        <v>12</v>
      </c>
      <c r="AN80" s="10">
        <f t="shared" si="179"/>
        <v>1.3360000000000001</v>
      </c>
      <c r="AO80" s="9">
        <f t="shared" si="180"/>
        <v>0.18100000000000005</v>
      </c>
      <c r="AP80" s="10">
        <f t="shared" si="181"/>
        <v>0.16599999999999993</v>
      </c>
      <c r="AQ80" s="9" t="s">
        <v>12</v>
      </c>
      <c r="AR80" s="55" t="s">
        <v>12</v>
      </c>
      <c r="AS80" s="55">
        <v>3.51</v>
      </c>
      <c r="AT80" s="55">
        <v>3.6619999999999999</v>
      </c>
      <c r="AU80" s="55">
        <v>3.8330000000000002</v>
      </c>
      <c r="AV80" s="3">
        <v>3.9689999999999999</v>
      </c>
      <c r="AW80" s="3">
        <v>4.1029999999999998</v>
      </c>
      <c r="AX80" s="3" t="s">
        <v>12</v>
      </c>
      <c r="AY80" s="3">
        <v>4.3410000000000002</v>
      </c>
      <c r="AZ80" s="15" t="s">
        <v>12</v>
      </c>
      <c r="BA80" s="10">
        <f t="shared" si="182"/>
        <v>4.1029999999999998</v>
      </c>
      <c r="BB80" s="9">
        <f t="shared" si="183"/>
        <v>0.26999999999999957</v>
      </c>
      <c r="BC80" s="10">
        <f t="shared" si="184"/>
        <v>0.23800000000000043</v>
      </c>
      <c r="BD80" s="9" t="s">
        <v>2403</v>
      </c>
      <c r="BE80" s="3" t="s">
        <v>12</v>
      </c>
      <c r="BF80" s="15" t="s">
        <v>12</v>
      </c>
      <c r="BG80" s="15" t="str">
        <f t="shared" si="185"/>
        <v>-</v>
      </c>
      <c r="BH80" s="9" t="e">
        <f t="shared" si="186"/>
        <v>#VALUE!</v>
      </c>
      <c r="BI80" s="10" t="e">
        <f t="shared" si="187"/>
        <v>#VALUE!</v>
      </c>
      <c r="BJ80" s="9" t="s">
        <v>2403</v>
      </c>
      <c r="BK80" s="3" t="s">
        <v>12</v>
      </c>
      <c r="BL80" s="15" t="s">
        <v>12</v>
      </c>
      <c r="BM80" s="15" t="str">
        <f t="shared" si="188"/>
        <v>-</v>
      </c>
      <c r="BN80" s="9" t="e">
        <f t="shared" si="189"/>
        <v>#VALUE!</v>
      </c>
      <c r="BO80" s="10" t="e">
        <f t="shared" si="190"/>
        <v>#VALUE!</v>
      </c>
      <c r="BP80">
        <f t="shared" si="139"/>
        <v>0</v>
      </c>
      <c r="BQ80" s="93" t="e">
        <f t="shared" si="140"/>
        <v>#VALUE!</v>
      </c>
      <c r="BR80" s="93" t="e">
        <f t="shared" si="141"/>
        <v>#VALUE!</v>
      </c>
      <c r="BS80" s="93" t="e">
        <f>VLOOKUP(C80,'Koppeling locatie - aslocatie'!$A$2:$C$8139,2,FALSE)</f>
        <v>#N/A</v>
      </c>
      <c r="BT80" s="93" t="e">
        <f>VLOOKUP($BS80,aslocaties_v01!$C$3:$AA$349,MATCH($K$3/10,aslocaties_v01!$C$2:$X$2),FALSE)</f>
        <v>#N/A</v>
      </c>
      <c r="BU80" s="93" t="e">
        <f>VLOOKUP(BS80,aslocaties_v01!$C$3:$AA$349,MATCH($K$3,aslocaties_v01!$C$2:$X$2),FALSE)</f>
        <v>#N/A</v>
      </c>
      <c r="BV80" s="93" t="e">
        <f>VLOOKUP(BS80,aslocaties_v01!$C$3:$AA$349,MATCH($K$3*10,aslocaties_v01!$C$2:$Y$2),FALSE)</f>
        <v>#N/A</v>
      </c>
      <c r="BW80" s="93" t="e">
        <f t="shared" si="142"/>
        <v>#N/A</v>
      </c>
      <c r="BX80" s="93" t="e">
        <f t="shared" si="143"/>
        <v>#N/A</v>
      </c>
      <c r="BY80" s="94">
        <f t="shared" si="144"/>
        <v>999</v>
      </c>
      <c r="BZ80" s="94">
        <f t="shared" si="145"/>
        <v>999</v>
      </c>
      <c r="CA80" s="94" t="e">
        <f t="shared" si="146"/>
        <v>#N/A</v>
      </c>
      <c r="CB80" t="e">
        <f t="shared" si="147"/>
        <v>#N/A</v>
      </c>
      <c r="CC80" s="58" t="e">
        <f t="shared" si="148"/>
        <v>#N/A</v>
      </c>
      <c r="CD80" s="95" t="e">
        <f t="shared" si="149"/>
        <v>#N/A</v>
      </c>
      <c r="CE80" s="96" t="b">
        <f t="shared" si="191"/>
        <v>1</v>
      </c>
      <c r="CF80" t="e">
        <f t="shared" si="192"/>
        <v>#DIV/0!</v>
      </c>
      <c r="CG80" t="e">
        <f t="shared" si="193"/>
        <v>#DIV/0!</v>
      </c>
      <c r="CH80" s="84" t="b">
        <f t="shared" si="150"/>
        <v>1</v>
      </c>
      <c r="CI80">
        <f t="shared" si="151"/>
        <v>1.3360000000000001</v>
      </c>
      <c r="CJ80" t="b">
        <f t="shared" si="194"/>
        <v>1</v>
      </c>
      <c r="CK80" t="b">
        <f t="shared" si="152"/>
        <v>0</v>
      </c>
      <c r="CL80" s="84" t="b">
        <f t="shared" si="195"/>
        <v>1</v>
      </c>
      <c r="CM80">
        <f t="shared" si="153"/>
        <v>4.1029999999999998</v>
      </c>
      <c r="CN80" t="b">
        <f t="shared" si="196"/>
        <v>1</v>
      </c>
      <c r="CO80" s="84">
        <f t="shared" si="154"/>
        <v>5.0872001625357412E-2</v>
      </c>
      <c r="CP80" t="b">
        <f t="shared" si="155"/>
        <v>1</v>
      </c>
      <c r="CQ80" s="96" t="b">
        <f t="shared" si="156"/>
        <v>1</v>
      </c>
      <c r="CR80" t="e">
        <f t="shared" si="157"/>
        <v>#VALUE!</v>
      </c>
      <c r="CS80" t="e">
        <f t="shared" si="158"/>
        <v>#VALUE!</v>
      </c>
      <c r="CT80" t="b">
        <f t="shared" si="159"/>
        <v>1</v>
      </c>
      <c r="CU80" t="b">
        <f t="shared" si="160"/>
        <v>1</v>
      </c>
      <c r="CV80" s="84" t="b">
        <f t="shared" si="161"/>
        <v>1</v>
      </c>
      <c r="CW80" t="e">
        <f t="shared" si="162"/>
        <v>#VALUE!</v>
      </c>
      <c r="CX80" t="e">
        <f t="shared" si="163"/>
        <v>#VALUE!</v>
      </c>
      <c r="CY80" t="b">
        <f t="shared" si="164"/>
        <v>1</v>
      </c>
      <c r="CZ80" t="b">
        <f t="shared" si="165"/>
        <v>1</v>
      </c>
      <c r="DA80" s="84">
        <f t="shared" si="166"/>
        <v>0</v>
      </c>
      <c r="DB80" t="e">
        <f t="shared" si="167"/>
        <v>#N/A</v>
      </c>
    </row>
    <row r="81" spans="1:106">
      <c r="A81" s="9">
        <v>2574</v>
      </c>
      <c r="B81" s="3">
        <v>2</v>
      </c>
      <c r="C81" s="3" t="s">
        <v>2362</v>
      </c>
      <c r="D81" s="3" t="str">
        <f t="shared" si="168"/>
        <v>WA_1_16-1_dk_0542</v>
      </c>
      <c r="E81" s="3" t="str">
        <f t="shared" si="169"/>
        <v>0542</v>
      </c>
      <c r="F81" s="3">
        <v>123396.44500000001</v>
      </c>
      <c r="G81" s="15">
        <v>427676.625</v>
      </c>
      <c r="H81" s="35" t="str">
        <f t="shared" si="170"/>
        <v>ja</v>
      </c>
      <c r="I81" s="42" t="s">
        <v>2402</v>
      </c>
      <c r="J81" s="20" t="s">
        <v>2284</v>
      </c>
      <c r="K81" s="21">
        <v>10000</v>
      </c>
      <c r="L81" s="28">
        <f t="shared" si="171"/>
        <v>1</v>
      </c>
      <c r="M81" s="28">
        <f t="shared" si="172"/>
        <v>1</v>
      </c>
      <c r="N81" s="56">
        <f t="shared" si="173"/>
        <v>10000</v>
      </c>
      <c r="O81" s="33">
        <f t="shared" si="174"/>
        <v>96.796590978180888</v>
      </c>
      <c r="P81" s="37">
        <f t="shared" si="175"/>
        <v>103.20589242868407</v>
      </c>
      <c r="Q81" s="9" t="s">
        <v>12</v>
      </c>
      <c r="R81" s="55" t="s">
        <v>12</v>
      </c>
      <c r="S81" s="55">
        <v>4.1740000000000004</v>
      </c>
      <c r="T81" s="55">
        <v>4.4690000000000003</v>
      </c>
      <c r="U81" s="55">
        <v>4.7409999999999997</v>
      </c>
      <c r="V81" s="3">
        <v>4.9640000000000004</v>
      </c>
      <c r="W81" s="3">
        <v>5.1890000000000001</v>
      </c>
      <c r="X81" s="3" t="s">
        <v>12</v>
      </c>
      <c r="Y81" s="3">
        <v>5.5739999999999998</v>
      </c>
      <c r="Z81" s="15" t="s">
        <v>12</v>
      </c>
      <c r="AA81" s="10">
        <f t="shared" si="176"/>
        <v>5.1890000000000001</v>
      </c>
      <c r="AB81" s="9">
        <f t="shared" si="177"/>
        <v>0.4480000000000004</v>
      </c>
      <c r="AC81" s="10">
        <f t="shared" si="178"/>
        <v>0.38499999999999979</v>
      </c>
      <c r="AD81" s="9" t="s">
        <v>12</v>
      </c>
      <c r="AE81" s="55" t="s">
        <v>12</v>
      </c>
      <c r="AF81" s="55">
        <v>0.97799999999999998</v>
      </c>
      <c r="AG81" s="55">
        <v>1.0660000000000001</v>
      </c>
      <c r="AH81" s="55">
        <v>1.1619999999999999</v>
      </c>
      <c r="AI81" s="3">
        <v>1.2490000000000001</v>
      </c>
      <c r="AJ81" s="3">
        <v>1.343</v>
      </c>
      <c r="AK81" s="3" t="s">
        <v>12</v>
      </c>
      <c r="AL81" s="3">
        <v>1.51</v>
      </c>
      <c r="AM81" s="15" t="s">
        <v>12</v>
      </c>
      <c r="AN81" s="10">
        <f t="shared" si="179"/>
        <v>1.343</v>
      </c>
      <c r="AO81" s="9">
        <f t="shared" si="180"/>
        <v>0.18100000000000005</v>
      </c>
      <c r="AP81" s="10">
        <f t="shared" si="181"/>
        <v>0.16700000000000004</v>
      </c>
      <c r="AQ81" s="9" t="s">
        <v>12</v>
      </c>
      <c r="AR81" s="55" t="s">
        <v>12</v>
      </c>
      <c r="AS81" s="55">
        <v>3.552</v>
      </c>
      <c r="AT81" s="55">
        <v>3.7090000000000001</v>
      </c>
      <c r="AU81" s="55">
        <v>3.8839999999999999</v>
      </c>
      <c r="AV81" s="3">
        <v>4.0149999999999997</v>
      </c>
      <c r="AW81" s="3">
        <v>4.149</v>
      </c>
      <c r="AX81" s="3" t="s">
        <v>12</v>
      </c>
      <c r="AY81" s="3">
        <v>4.391</v>
      </c>
      <c r="AZ81" s="15" t="s">
        <v>12</v>
      </c>
      <c r="BA81" s="10">
        <f t="shared" si="182"/>
        <v>4.149</v>
      </c>
      <c r="BB81" s="9">
        <f t="shared" si="183"/>
        <v>0.26500000000000012</v>
      </c>
      <c r="BC81" s="10">
        <f t="shared" si="184"/>
        <v>0.24199999999999999</v>
      </c>
      <c r="BD81" s="9" t="s">
        <v>2403</v>
      </c>
      <c r="BE81" s="3" t="s">
        <v>12</v>
      </c>
      <c r="BF81" s="15" t="s">
        <v>12</v>
      </c>
      <c r="BG81" s="15" t="str">
        <f t="shared" si="185"/>
        <v>-</v>
      </c>
      <c r="BH81" s="9" t="e">
        <f t="shared" si="186"/>
        <v>#VALUE!</v>
      </c>
      <c r="BI81" s="10" t="e">
        <f t="shared" si="187"/>
        <v>#VALUE!</v>
      </c>
      <c r="BJ81" s="9" t="s">
        <v>2403</v>
      </c>
      <c r="BK81" s="3" t="s">
        <v>12</v>
      </c>
      <c r="BL81" s="15" t="s">
        <v>12</v>
      </c>
      <c r="BM81" s="15" t="str">
        <f t="shared" si="188"/>
        <v>-</v>
      </c>
      <c r="BN81" s="9" t="e">
        <f t="shared" si="189"/>
        <v>#VALUE!</v>
      </c>
      <c r="BO81" s="10" t="e">
        <f t="shared" si="190"/>
        <v>#VALUE!</v>
      </c>
      <c r="BP81">
        <f t="shared" si="139"/>
        <v>0</v>
      </c>
      <c r="BQ81" s="93" t="e">
        <f t="shared" si="140"/>
        <v>#VALUE!</v>
      </c>
      <c r="BR81" s="93" t="e">
        <f t="shared" si="141"/>
        <v>#VALUE!</v>
      </c>
      <c r="BS81" s="93" t="e">
        <f>VLOOKUP(C81,'Koppeling locatie - aslocatie'!$A$2:$C$8139,2,FALSE)</f>
        <v>#N/A</v>
      </c>
      <c r="BT81" s="93" t="e">
        <f>VLOOKUP($BS81,aslocaties_v01!$C$3:$AA$349,MATCH($K$3/10,aslocaties_v01!$C$2:$X$2),FALSE)</f>
        <v>#N/A</v>
      </c>
      <c r="BU81" s="93" t="e">
        <f>VLOOKUP(BS81,aslocaties_v01!$C$3:$AA$349,MATCH($K$3,aslocaties_v01!$C$2:$X$2),FALSE)</f>
        <v>#N/A</v>
      </c>
      <c r="BV81" s="93" t="e">
        <f>VLOOKUP(BS81,aslocaties_v01!$C$3:$AA$349,MATCH($K$3*10,aslocaties_v01!$C$2:$Y$2),FALSE)</f>
        <v>#N/A</v>
      </c>
      <c r="BW81" s="93" t="e">
        <f t="shared" si="142"/>
        <v>#N/A</v>
      </c>
      <c r="BX81" s="93" t="e">
        <f t="shared" si="143"/>
        <v>#N/A</v>
      </c>
      <c r="BY81" s="94">
        <f t="shared" si="144"/>
        <v>999</v>
      </c>
      <c r="BZ81" s="94">
        <f t="shared" si="145"/>
        <v>999</v>
      </c>
      <c r="CA81" s="94" t="e">
        <f t="shared" si="146"/>
        <v>#N/A</v>
      </c>
      <c r="CB81" t="e">
        <f t="shared" si="147"/>
        <v>#N/A</v>
      </c>
      <c r="CC81" s="58" t="e">
        <f t="shared" si="148"/>
        <v>#N/A</v>
      </c>
      <c r="CD81" s="95" t="e">
        <f t="shared" si="149"/>
        <v>#N/A</v>
      </c>
      <c r="CE81" s="96" t="b">
        <f t="shared" si="191"/>
        <v>1</v>
      </c>
      <c r="CF81" t="e">
        <f t="shared" si="192"/>
        <v>#DIV/0!</v>
      </c>
      <c r="CG81" t="e">
        <f t="shared" si="193"/>
        <v>#DIV/0!</v>
      </c>
      <c r="CH81" s="84" t="b">
        <f t="shared" si="150"/>
        <v>1</v>
      </c>
      <c r="CI81">
        <f t="shared" si="151"/>
        <v>1.343</v>
      </c>
      <c r="CJ81" t="b">
        <f t="shared" si="194"/>
        <v>1</v>
      </c>
      <c r="CK81" t="b">
        <f t="shared" si="152"/>
        <v>0</v>
      </c>
      <c r="CL81" s="84" t="b">
        <f t="shared" si="195"/>
        <v>1</v>
      </c>
      <c r="CM81">
        <f t="shared" si="153"/>
        <v>4.149</v>
      </c>
      <c r="CN81" t="b">
        <f t="shared" si="196"/>
        <v>1</v>
      </c>
      <c r="CO81" s="84">
        <f t="shared" si="154"/>
        <v>5.0010885541387363E-2</v>
      </c>
      <c r="CP81" t="b">
        <f t="shared" si="155"/>
        <v>1</v>
      </c>
      <c r="CQ81" s="96" t="b">
        <f t="shared" si="156"/>
        <v>1</v>
      </c>
      <c r="CR81" t="e">
        <f t="shared" si="157"/>
        <v>#VALUE!</v>
      </c>
      <c r="CS81" t="e">
        <f t="shared" si="158"/>
        <v>#VALUE!</v>
      </c>
      <c r="CT81" t="b">
        <f t="shared" si="159"/>
        <v>1</v>
      </c>
      <c r="CU81" t="b">
        <f t="shared" si="160"/>
        <v>1</v>
      </c>
      <c r="CV81" s="84" t="b">
        <f t="shared" si="161"/>
        <v>1</v>
      </c>
      <c r="CW81" t="e">
        <f t="shared" si="162"/>
        <v>#VALUE!</v>
      </c>
      <c r="CX81" t="e">
        <f t="shared" si="163"/>
        <v>#VALUE!</v>
      </c>
      <c r="CY81" t="b">
        <f t="shared" si="164"/>
        <v>1</v>
      </c>
      <c r="CZ81" t="b">
        <f t="shared" si="165"/>
        <v>1</v>
      </c>
      <c r="DA81" s="84">
        <f t="shared" si="166"/>
        <v>0</v>
      </c>
      <c r="DB81" t="e">
        <f t="shared" si="167"/>
        <v>#N/A</v>
      </c>
    </row>
    <row r="82" spans="1:106">
      <c r="A82" s="9">
        <v>2575</v>
      </c>
      <c r="B82" s="3">
        <v>2</v>
      </c>
      <c r="C82" s="3" t="s">
        <v>2363</v>
      </c>
      <c r="D82" s="3" t="str">
        <f t="shared" si="168"/>
        <v>WA_1_16-1_dk_0543</v>
      </c>
      <c r="E82" s="3" t="str">
        <f t="shared" si="169"/>
        <v>0543</v>
      </c>
      <c r="F82" s="3">
        <v>123296.859</v>
      </c>
      <c r="G82" s="15">
        <v>427649.53100000002</v>
      </c>
      <c r="H82" s="35" t="str">
        <f t="shared" si="170"/>
        <v>ja</v>
      </c>
      <c r="I82" s="42" t="s">
        <v>2402</v>
      </c>
      <c r="J82" s="20" t="s">
        <v>2284</v>
      </c>
      <c r="K82" s="21">
        <v>10000</v>
      </c>
      <c r="L82" s="28">
        <f t="shared" si="171"/>
        <v>1</v>
      </c>
      <c r="M82" s="28">
        <f t="shared" si="172"/>
        <v>1</v>
      </c>
      <c r="N82" s="56">
        <f t="shared" si="173"/>
        <v>10000</v>
      </c>
      <c r="O82" s="33">
        <f t="shared" si="174"/>
        <v>103.20589242868407</v>
      </c>
      <c r="P82" s="37">
        <f t="shared" si="175"/>
        <v>99.111749863477485</v>
      </c>
      <c r="Q82" s="9" t="s">
        <v>12</v>
      </c>
      <c r="R82" s="55" t="s">
        <v>12</v>
      </c>
      <c r="S82" s="55">
        <v>4.1719999999999997</v>
      </c>
      <c r="T82" s="55">
        <v>4.4660000000000002</v>
      </c>
      <c r="U82" s="55">
        <v>4.7359999999999998</v>
      </c>
      <c r="V82" s="3">
        <v>4.9580000000000002</v>
      </c>
      <c r="W82" s="3">
        <v>5.181</v>
      </c>
      <c r="X82" s="3" t="s">
        <v>12</v>
      </c>
      <c r="Y82" s="3">
        <v>5.5640000000000001</v>
      </c>
      <c r="Z82" s="15" t="s">
        <v>12</v>
      </c>
      <c r="AA82" s="10">
        <f t="shared" si="176"/>
        <v>5.181</v>
      </c>
      <c r="AB82" s="9">
        <f t="shared" si="177"/>
        <v>0.44500000000000028</v>
      </c>
      <c r="AC82" s="10">
        <f t="shared" si="178"/>
        <v>0.38300000000000001</v>
      </c>
      <c r="AD82" s="9" t="s">
        <v>12</v>
      </c>
      <c r="AE82" s="55" t="s">
        <v>12</v>
      </c>
      <c r="AF82" s="55">
        <v>0.97799999999999998</v>
      </c>
      <c r="AG82" s="55">
        <v>1.069</v>
      </c>
      <c r="AH82" s="55">
        <v>1.167</v>
      </c>
      <c r="AI82" s="3">
        <v>1.254</v>
      </c>
      <c r="AJ82" s="3">
        <v>1.347</v>
      </c>
      <c r="AK82" s="3" t="s">
        <v>12</v>
      </c>
      <c r="AL82" s="3">
        <v>1.516</v>
      </c>
      <c r="AM82" s="15" t="s">
        <v>12</v>
      </c>
      <c r="AN82" s="10">
        <f t="shared" si="179"/>
        <v>1.347</v>
      </c>
      <c r="AO82" s="9">
        <f t="shared" si="180"/>
        <v>0.17999999999999994</v>
      </c>
      <c r="AP82" s="10">
        <f t="shared" si="181"/>
        <v>0.16900000000000004</v>
      </c>
      <c r="AQ82" s="9" t="s">
        <v>12</v>
      </c>
      <c r="AR82" s="55" t="s">
        <v>12</v>
      </c>
      <c r="AS82" s="55">
        <v>3.5449999999999999</v>
      </c>
      <c r="AT82" s="55">
        <v>3.7040000000000002</v>
      </c>
      <c r="AU82" s="55">
        <v>3.88</v>
      </c>
      <c r="AV82" s="3">
        <v>4.0129999999999999</v>
      </c>
      <c r="AW82" s="3">
        <v>4.1459999999999999</v>
      </c>
      <c r="AX82" s="3" t="s">
        <v>12</v>
      </c>
      <c r="AY82" s="3">
        <v>4.3899999999999997</v>
      </c>
      <c r="AZ82" s="15" t="s">
        <v>12</v>
      </c>
      <c r="BA82" s="10">
        <f t="shared" si="182"/>
        <v>4.1459999999999999</v>
      </c>
      <c r="BB82" s="9">
        <f t="shared" si="183"/>
        <v>0.26600000000000001</v>
      </c>
      <c r="BC82" s="10">
        <f t="shared" si="184"/>
        <v>0.24399999999999977</v>
      </c>
      <c r="BD82" s="9" t="s">
        <v>2403</v>
      </c>
      <c r="BE82" s="3" t="s">
        <v>12</v>
      </c>
      <c r="BF82" s="15" t="s">
        <v>12</v>
      </c>
      <c r="BG82" s="15" t="str">
        <f t="shared" si="185"/>
        <v>-</v>
      </c>
      <c r="BH82" s="9" t="e">
        <f t="shared" si="186"/>
        <v>#VALUE!</v>
      </c>
      <c r="BI82" s="10" t="e">
        <f t="shared" si="187"/>
        <v>#VALUE!</v>
      </c>
      <c r="BJ82" s="9" t="s">
        <v>2403</v>
      </c>
      <c r="BK82" s="3" t="s">
        <v>12</v>
      </c>
      <c r="BL82" s="15" t="s">
        <v>12</v>
      </c>
      <c r="BM82" s="15" t="str">
        <f t="shared" si="188"/>
        <v>-</v>
      </c>
      <c r="BN82" s="9" t="e">
        <f t="shared" si="189"/>
        <v>#VALUE!</v>
      </c>
      <c r="BO82" s="10" t="e">
        <f t="shared" si="190"/>
        <v>#VALUE!</v>
      </c>
      <c r="BP82">
        <f t="shared" si="139"/>
        <v>0</v>
      </c>
      <c r="BQ82" s="93" t="e">
        <f t="shared" si="140"/>
        <v>#VALUE!</v>
      </c>
      <c r="BR82" s="93" t="e">
        <f t="shared" si="141"/>
        <v>#VALUE!</v>
      </c>
      <c r="BS82" s="93" t="e">
        <f>VLOOKUP(C82,'Koppeling locatie - aslocatie'!$A$2:$C$8139,2,FALSE)</f>
        <v>#N/A</v>
      </c>
      <c r="BT82" s="93" t="e">
        <f>VLOOKUP($BS82,aslocaties_v01!$C$3:$AA$349,MATCH($K$3/10,aslocaties_v01!$C$2:$X$2),FALSE)</f>
        <v>#N/A</v>
      </c>
      <c r="BU82" s="93" t="e">
        <f>VLOOKUP(BS82,aslocaties_v01!$C$3:$AA$349,MATCH($K$3,aslocaties_v01!$C$2:$X$2),FALSE)</f>
        <v>#N/A</v>
      </c>
      <c r="BV82" s="93" t="e">
        <f>VLOOKUP(BS82,aslocaties_v01!$C$3:$AA$349,MATCH($K$3*10,aslocaties_v01!$C$2:$Y$2),FALSE)</f>
        <v>#N/A</v>
      </c>
      <c r="BW82" s="93" t="e">
        <f t="shared" si="142"/>
        <v>#N/A</v>
      </c>
      <c r="BX82" s="93" t="e">
        <f t="shared" si="143"/>
        <v>#N/A</v>
      </c>
      <c r="BY82" s="94">
        <f t="shared" si="144"/>
        <v>999</v>
      </c>
      <c r="BZ82" s="94">
        <f t="shared" si="145"/>
        <v>999</v>
      </c>
      <c r="CA82" s="94" t="e">
        <f t="shared" si="146"/>
        <v>#N/A</v>
      </c>
      <c r="CB82" t="e">
        <f t="shared" si="147"/>
        <v>#N/A</v>
      </c>
      <c r="CC82" s="58" t="e">
        <f t="shared" si="148"/>
        <v>#N/A</v>
      </c>
      <c r="CD82" s="95" t="e">
        <f t="shared" si="149"/>
        <v>#N/A</v>
      </c>
      <c r="CE82" s="96" t="b">
        <f t="shared" si="191"/>
        <v>1</v>
      </c>
      <c r="CF82" t="e">
        <f t="shared" si="192"/>
        <v>#DIV/0!</v>
      </c>
      <c r="CG82" t="e">
        <f t="shared" si="193"/>
        <v>#DIV/0!</v>
      </c>
      <c r="CH82" s="84" t="b">
        <f t="shared" si="150"/>
        <v>1</v>
      </c>
      <c r="CI82">
        <f t="shared" si="151"/>
        <v>1.347</v>
      </c>
      <c r="CJ82" t="b">
        <f t="shared" si="194"/>
        <v>1</v>
      </c>
      <c r="CK82" t="b">
        <f t="shared" si="152"/>
        <v>0</v>
      </c>
      <c r="CL82" s="84" t="b">
        <f t="shared" si="195"/>
        <v>1</v>
      </c>
      <c r="CM82">
        <f t="shared" si="153"/>
        <v>4.1459999999999999</v>
      </c>
      <c r="CN82" t="b">
        <f t="shared" si="196"/>
        <v>1</v>
      </c>
      <c r="CO82" s="84">
        <f t="shared" si="154"/>
        <v>5.0232454767923193E-2</v>
      </c>
      <c r="CP82" t="b">
        <f t="shared" si="155"/>
        <v>1</v>
      </c>
      <c r="CQ82" s="96" t="b">
        <f t="shared" si="156"/>
        <v>1</v>
      </c>
      <c r="CR82" t="e">
        <f t="shared" si="157"/>
        <v>#VALUE!</v>
      </c>
      <c r="CS82" t="e">
        <f t="shared" si="158"/>
        <v>#VALUE!</v>
      </c>
      <c r="CT82" t="b">
        <f t="shared" si="159"/>
        <v>1</v>
      </c>
      <c r="CU82" t="b">
        <f t="shared" si="160"/>
        <v>1</v>
      </c>
      <c r="CV82" s="84" t="b">
        <f t="shared" si="161"/>
        <v>1</v>
      </c>
      <c r="CW82" t="e">
        <f t="shared" si="162"/>
        <v>#VALUE!</v>
      </c>
      <c r="CX82" t="e">
        <f t="shared" si="163"/>
        <v>#VALUE!</v>
      </c>
      <c r="CY82" t="b">
        <f t="shared" si="164"/>
        <v>1</v>
      </c>
      <c r="CZ82" t="b">
        <f t="shared" si="165"/>
        <v>1</v>
      </c>
      <c r="DA82" s="84">
        <f t="shared" si="166"/>
        <v>0</v>
      </c>
      <c r="DB82" t="e">
        <f t="shared" si="167"/>
        <v>#N/A</v>
      </c>
    </row>
    <row r="83" spans="1:106">
      <c r="A83" s="9">
        <v>2576</v>
      </c>
      <c r="B83" s="3">
        <v>2</v>
      </c>
      <c r="C83" s="3" t="s">
        <v>2364</v>
      </c>
      <c r="D83" s="3" t="str">
        <f t="shared" si="168"/>
        <v>WA_1_16-1_dk_0544</v>
      </c>
      <c r="E83" s="3" t="str">
        <f t="shared" si="169"/>
        <v>0544</v>
      </c>
      <c r="F83" s="3">
        <v>123197.82799999999</v>
      </c>
      <c r="G83" s="15">
        <v>427653.53100000002</v>
      </c>
      <c r="H83" s="35" t="str">
        <f t="shared" si="170"/>
        <v>ja</v>
      </c>
      <c r="I83" s="42" t="s">
        <v>2402</v>
      </c>
      <c r="J83" s="20" t="s">
        <v>2284</v>
      </c>
      <c r="K83" s="21">
        <v>10000</v>
      </c>
      <c r="L83" s="28">
        <f t="shared" si="171"/>
        <v>1</v>
      </c>
      <c r="M83" s="28">
        <f t="shared" si="172"/>
        <v>1</v>
      </c>
      <c r="N83" s="56">
        <f t="shared" si="173"/>
        <v>10000</v>
      </c>
      <c r="O83" s="33">
        <f t="shared" si="174"/>
        <v>99.111749863477485</v>
      </c>
      <c r="P83" s="37">
        <f t="shared" si="175"/>
        <v>100.47418164881297</v>
      </c>
      <c r="Q83" s="9" t="s">
        <v>12</v>
      </c>
      <c r="R83" s="55" t="s">
        <v>12</v>
      </c>
      <c r="S83" s="55">
        <v>4.17</v>
      </c>
      <c r="T83" s="55">
        <v>4.4619999999999997</v>
      </c>
      <c r="U83" s="55">
        <v>4.7279999999999998</v>
      </c>
      <c r="V83" s="3">
        <v>4.9470000000000001</v>
      </c>
      <c r="W83" s="3">
        <v>5.1669999999999998</v>
      </c>
      <c r="X83" s="3" t="s">
        <v>12</v>
      </c>
      <c r="Y83" s="3">
        <v>5.5490000000000004</v>
      </c>
      <c r="Z83" s="15" t="s">
        <v>12</v>
      </c>
      <c r="AA83" s="10">
        <f t="shared" si="176"/>
        <v>5.1669999999999998</v>
      </c>
      <c r="AB83" s="9">
        <f t="shared" si="177"/>
        <v>0.43900000000000006</v>
      </c>
      <c r="AC83" s="10">
        <f t="shared" si="178"/>
        <v>0.38200000000000056</v>
      </c>
      <c r="AD83" s="9" t="s">
        <v>12</v>
      </c>
      <c r="AE83" s="55" t="s">
        <v>12</v>
      </c>
      <c r="AF83" s="55">
        <v>0.84</v>
      </c>
      <c r="AG83" s="55">
        <v>0.94299999999999995</v>
      </c>
      <c r="AH83" s="55">
        <v>1.0669999999999999</v>
      </c>
      <c r="AI83" s="3">
        <v>1.2030000000000001</v>
      </c>
      <c r="AJ83" s="3">
        <v>1.3779999999999999</v>
      </c>
      <c r="AK83" s="3" t="s">
        <v>12</v>
      </c>
      <c r="AL83" s="3">
        <v>1.569</v>
      </c>
      <c r="AM83" s="15" t="s">
        <v>12</v>
      </c>
      <c r="AN83" s="10">
        <f t="shared" si="179"/>
        <v>1.3779999999999999</v>
      </c>
      <c r="AO83" s="9">
        <f t="shared" si="180"/>
        <v>0.31099999999999994</v>
      </c>
      <c r="AP83" s="10">
        <f t="shared" si="181"/>
        <v>0.19100000000000006</v>
      </c>
      <c r="AQ83" s="9" t="s">
        <v>12</v>
      </c>
      <c r="AR83" s="55" t="s">
        <v>12</v>
      </c>
      <c r="AS83" s="55">
        <v>3.246</v>
      </c>
      <c r="AT83" s="55">
        <v>3.444</v>
      </c>
      <c r="AU83" s="55">
        <v>3.6440000000000001</v>
      </c>
      <c r="AV83" s="3">
        <v>3.8719999999999999</v>
      </c>
      <c r="AW83" s="3">
        <v>4.2220000000000004</v>
      </c>
      <c r="AX83" s="3" t="s">
        <v>12</v>
      </c>
      <c r="AY83" s="3">
        <v>4.6429999999999998</v>
      </c>
      <c r="AZ83" s="15" t="s">
        <v>12</v>
      </c>
      <c r="BA83" s="10">
        <f t="shared" si="182"/>
        <v>4.2220000000000004</v>
      </c>
      <c r="BB83" s="9">
        <f t="shared" si="183"/>
        <v>0.57800000000000029</v>
      </c>
      <c r="BC83" s="10">
        <f t="shared" si="184"/>
        <v>0.42099999999999937</v>
      </c>
      <c r="BD83" s="9" t="s">
        <v>2403</v>
      </c>
      <c r="BE83" s="3" t="s">
        <v>12</v>
      </c>
      <c r="BF83" s="15" t="s">
        <v>12</v>
      </c>
      <c r="BG83" s="15" t="str">
        <f t="shared" si="185"/>
        <v>-</v>
      </c>
      <c r="BH83" s="9" t="e">
        <f t="shared" si="186"/>
        <v>#VALUE!</v>
      </c>
      <c r="BI83" s="10" t="e">
        <f t="shared" si="187"/>
        <v>#VALUE!</v>
      </c>
      <c r="BJ83" s="9" t="s">
        <v>2403</v>
      </c>
      <c r="BK83" s="3" t="s">
        <v>12</v>
      </c>
      <c r="BL83" s="15" t="s">
        <v>12</v>
      </c>
      <c r="BM83" s="15" t="str">
        <f t="shared" si="188"/>
        <v>-</v>
      </c>
      <c r="BN83" s="9" t="e">
        <f t="shared" si="189"/>
        <v>#VALUE!</v>
      </c>
      <c r="BO83" s="10" t="e">
        <f t="shared" si="190"/>
        <v>#VALUE!</v>
      </c>
      <c r="BP83">
        <f t="shared" si="139"/>
        <v>0</v>
      </c>
      <c r="BQ83" s="93" t="e">
        <f t="shared" si="140"/>
        <v>#VALUE!</v>
      </c>
      <c r="BR83" s="93" t="e">
        <f t="shared" si="141"/>
        <v>#VALUE!</v>
      </c>
      <c r="BS83" s="93" t="e">
        <f>VLOOKUP(C83,'Koppeling locatie - aslocatie'!$A$2:$C$8139,2,FALSE)</f>
        <v>#N/A</v>
      </c>
      <c r="BT83" s="93" t="e">
        <f>VLOOKUP($BS83,aslocaties_v01!$C$3:$AA$349,MATCH($K$3/10,aslocaties_v01!$C$2:$X$2),FALSE)</f>
        <v>#N/A</v>
      </c>
      <c r="BU83" s="93" t="e">
        <f>VLOOKUP(BS83,aslocaties_v01!$C$3:$AA$349,MATCH($K$3,aslocaties_v01!$C$2:$X$2),FALSE)</f>
        <v>#N/A</v>
      </c>
      <c r="BV83" s="93" t="e">
        <f>VLOOKUP(BS83,aslocaties_v01!$C$3:$AA$349,MATCH($K$3*10,aslocaties_v01!$C$2:$Y$2),FALSE)</f>
        <v>#N/A</v>
      </c>
      <c r="BW83" s="93" t="e">
        <f t="shared" si="142"/>
        <v>#N/A</v>
      </c>
      <c r="BX83" s="93" t="e">
        <f t="shared" si="143"/>
        <v>#N/A</v>
      </c>
      <c r="BY83" s="94">
        <f t="shared" si="144"/>
        <v>999</v>
      </c>
      <c r="BZ83" s="94">
        <f t="shared" si="145"/>
        <v>999</v>
      </c>
      <c r="CA83" s="94" t="e">
        <f t="shared" si="146"/>
        <v>#N/A</v>
      </c>
      <c r="CB83" t="e">
        <f t="shared" si="147"/>
        <v>#N/A</v>
      </c>
      <c r="CC83" s="58" t="e">
        <f t="shared" si="148"/>
        <v>#N/A</v>
      </c>
      <c r="CD83" s="95" t="e">
        <f t="shared" si="149"/>
        <v>#N/A</v>
      </c>
      <c r="CE83" s="96" t="b">
        <f t="shared" si="191"/>
        <v>1</v>
      </c>
      <c r="CF83" t="e">
        <f t="shared" si="192"/>
        <v>#DIV/0!</v>
      </c>
      <c r="CG83" t="e">
        <f t="shared" si="193"/>
        <v>#DIV/0!</v>
      </c>
      <c r="CH83" s="84" t="b">
        <f t="shared" si="150"/>
        <v>1</v>
      </c>
      <c r="CI83">
        <f t="shared" si="151"/>
        <v>1.3779999999999999</v>
      </c>
      <c r="CJ83" t="b">
        <f t="shared" si="194"/>
        <v>1</v>
      </c>
      <c r="CK83" t="b">
        <f t="shared" si="152"/>
        <v>0</v>
      </c>
      <c r="CL83" s="84" t="b">
        <f t="shared" si="195"/>
        <v>1</v>
      </c>
      <c r="CM83">
        <f t="shared" si="153"/>
        <v>4.2220000000000004</v>
      </c>
      <c r="CN83" t="b">
        <f t="shared" si="196"/>
        <v>1</v>
      </c>
      <c r="CO83" s="84">
        <f t="shared" si="154"/>
        <v>4.9555077682539764E-2</v>
      </c>
      <c r="CP83" t="b">
        <f t="shared" si="155"/>
        <v>1</v>
      </c>
      <c r="CQ83" s="96" t="b">
        <f t="shared" si="156"/>
        <v>1</v>
      </c>
      <c r="CR83" t="e">
        <f t="shared" si="157"/>
        <v>#VALUE!</v>
      </c>
      <c r="CS83" t="e">
        <f t="shared" si="158"/>
        <v>#VALUE!</v>
      </c>
      <c r="CT83" t="b">
        <f t="shared" si="159"/>
        <v>1</v>
      </c>
      <c r="CU83" t="b">
        <f t="shared" si="160"/>
        <v>1</v>
      </c>
      <c r="CV83" s="84" t="b">
        <f t="shared" si="161"/>
        <v>1</v>
      </c>
      <c r="CW83" t="e">
        <f t="shared" si="162"/>
        <v>#VALUE!</v>
      </c>
      <c r="CX83" t="e">
        <f t="shared" si="163"/>
        <v>#VALUE!</v>
      </c>
      <c r="CY83" t="b">
        <f t="shared" si="164"/>
        <v>1</v>
      </c>
      <c r="CZ83" t="b">
        <f t="shared" si="165"/>
        <v>1</v>
      </c>
      <c r="DA83" s="84">
        <f t="shared" si="166"/>
        <v>0</v>
      </c>
      <c r="DB83" t="e">
        <f t="shared" si="167"/>
        <v>#N/A</v>
      </c>
    </row>
    <row r="84" spans="1:106">
      <c r="A84" s="9">
        <v>2577</v>
      </c>
      <c r="B84" s="3">
        <v>2</v>
      </c>
      <c r="C84" s="3" t="s">
        <v>2365</v>
      </c>
      <c r="D84" s="3" t="str">
        <f t="shared" si="168"/>
        <v>WA_1_16-1_dk_0545</v>
      </c>
      <c r="E84" s="3" t="str">
        <f t="shared" si="169"/>
        <v>0545</v>
      </c>
      <c r="F84" s="3">
        <v>123097.375</v>
      </c>
      <c r="G84" s="15">
        <v>427655.59399999998</v>
      </c>
      <c r="H84" s="35" t="str">
        <f t="shared" si="170"/>
        <v>ja</v>
      </c>
      <c r="I84" s="42" t="s">
        <v>2402</v>
      </c>
      <c r="J84" s="20" t="s">
        <v>2284</v>
      </c>
      <c r="K84" s="21">
        <v>10000</v>
      </c>
      <c r="L84" s="28">
        <f t="shared" si="171"/>
        <v>1</v>
      </c>
      <c r="M84" s="28">
        <f t="shared" si="172"/>
        <v>1</v>
      </c>
      <c r="N84" s="56">
        <f t="shared" si="173"/>
        <v>10000</v>
      </c>
      <c r="O84" s="33">
        <f t="shared" si="174"/>
        <v>100.47418164881297</v>
      </c>
      <c r="P84" s="37">
        <f t="shared" si="175"/>
        <v>61.816150155131965</v>
      </c>
      <c r="Q84" s="9" t="s">
        <v>12</v>
      </c>
      <c r="R84" s="55" t="s">
        <v>12</v>
      </c>
      <c r="S84" s="55">
        <v>4.0949999999999998</v>
      </c>
      <c r="T84" s="55">
        <v>4.3899999999999997</v>
      </c>
      <c r="U84" s="55">
        <v>4.6630000000000003</v>
      </c>
      <c r="V84" s="3">
        <v>4.8860000000000001</v>
      </c>
      <c r="W84" s="3">
        <v>5.1120000000000001</v>
      </c>
      <c r="X84" s="3" t="s">
        <v>12</v>
      </c>
      <c r="Y84" s="3">
        <v>5.5039999999999996</v>
      </c>
      <c r="Z84" s="15" t="s">
        <v>12</v>
      </c>
      <c r="AA84" s="10">
        <f t="shared" si="176"/>
        <v>5.1120000000000001</v>
      </c>
      <c r="AB84" s="9">
        <f t="shared" si="177"/>
        <v>0.44899999999999984</v>
      </c>
      <c r="AC84" s="10">
        <f t="shared" si="178"/>
        <v>0.39199999999999946</v>
      </c>
      <c r="AD84" s="9" t="s">
        <v>12</v>
      </c>
      <c r="AE84" s="55" t="s">
        <v>12</v>
      </c>
      <c r="AF84" s="55">
        <v>0.78300000000000003</v>
      </c>
      <c r="AG84" s="55">
        <v>0.88300000000000001</v>
      </c>
      <c r="AH84" s="55">
        <v>1.0089999999999999</v>
      </c>
      <c r="AI84" s="3">
        <v>1.123</v>
      </c>
      <c r="AJ84" s="3">
        <v>1.2210000000000001</v>
      </c>
      <c r="AK84" s="3" t="s">
        <v>12</v>
      </c>
      <c r="AL84" s="3">
        <v>1.391</v>
      </c>
      <c r="AM84" s="15" t="s">
        <v>12</v>
      </c>
      <c r="AN84" s="10">
        <f t="shared" si="179"/>
        <v>1.2210000000000001</v>
      </c>
      <c r="AO84" s="9">
        <f t="shared" si="180"/>
        <v>0.21200000000000019</v>
      </c>
      <c r="AP84" s="10">
        <f t="shared" si="181"/>
        <v>0.16999999999999993</v>
      </c>
      <c r="AQ84" s="9" t="s">
        <v>12</v>
      </c>
      <c r="AR84" s="55" t="s">
        <v>12</v>
      </c>
      <c r="AS84" s="55">
        <v>3.0529999999999999</v>
      </c>
      <c r="AT84" s="55">
        <v>3.2280000000000002</v>
      </c>
      <c r="AU84" s="55">
        <v>3.4390000000000001</v>
      </c>
      <c r="AV84" s="3">
        <v>3.6320000000000001</v>
      </c>
      <c r="AW84" s="3">
        <v>3.7709999999999999</v>
      </c>
      <c r="AX84" s="3" t="s">
        <v>12</v>
      </c>
      <c r="AY84" s="3">
        <v>4.0090000000000003</v>
      </c>
      <c r="AZ84" s="15" t="s">
        <v>12</v>
      </c>
      <c r="BA84" s="10">
        <f t="shared" si="182"/>
        <v>3.7709999999999999</v>
      </c>
      <c r="BB84" s="9">
        <f t="shared" si="183"/>
        <v>0.33199999999999985</v>
      </c>
      <c r="BC84" s="10">
        <f t="shared" si="184"/>
        <v>0.23800000000000043</v>
      </c>
      <c r="BD84" s="9" t="s">
        <v>2403</v>
      </c>
      <c r="BE84" s="3" t="s">
        <v>12</v>
      </c>
      <c r="BF84" s="15" t="s">
        <v>12</v>
      </c>
      <c r="BG84" s="15" t="str">
        <f t="shared" si="185"/>
        <v>-</v>
      </c>
      <c r="BH84" s="9" t="e">
        <f t="shared" si="186"/>
        <v>#VALUE!</v>
      </c>
      <c r="BI84" s="10" t="e">
        <f t="shared" si="187"/>
        <v>#VALUE!</v>
      </c>
      <c r="BJ84" s="9" t="s">
        <v>2403</v>
      </c>
      <c r="BK84" s="3" t="s">
        <v>12</v>
      </c>
      <c r="BL84" s="15" t="s">
        <v>12</v>
      </c>
      <c r="BM84" s="15" t="str">
        <f t="shared" si="188"/>
        <v>-</v>
      </c>
      <c r="BN84" s="9" t="e">
        <f t="shared" si="189"/>
        <v>#VALUE!</v>
      </c>
      <c r="BO84" s="10" t="e">
        <f t="shared" si="190"/>
        <v>#VALUE!</v>
      </c>
      <c r="BP84">
        <f t="shared" si="139"/>
        <v>0</v>
      </c>
      <c r="BQ84" s="93" t="e">
        <f t="shared" si="140"/>
        <v>#VALUE!</v>
      </c>
      <c r="BR84" s="93" t="e">
        <f t="shared" si="141"/>
        <v>#VALUE!</v>
      </c>
      <c r="BS84" s="93" t="e">
        <f>VLOOKUP(C84,'Koppeling locatie - aslocatie'!$A$2:$C$8139,2,FALSE)</f>
        <v>#N/A</v>
      </c>
      <c r="BT84" s="93" t="e">
        <f>VLOOKUP($BS84,aslocaties_v01!$C$3:$AA$349,MATCH($K$3/10,aslocaties_v01!$C$2:$X$2),FALSE)</f>
        <v>#N/A</v>
      </c>
      <c r="BU84" s="93" t="e">
        <f>VLOOKUP(BS84,aslocaties_v01!$C$3:$AA$349,MATCH($K$3,aslocaties_v01!$C$2:$X$2),FALSE)</f>
        <v>#N/A</v>
      </c>
      <c r="BV84" s="93" t="e">
        <f>VLOOKUP(BS84,aslocaties_v01!$C$3:$AA$349,MATCH($K$3*10,aslocaties_v01!$C$2:$Y$2),FALSE)</f>
        <v>#N/A</v>
      </c>
      <c r="BW84" s="93" t="e">
        <f t="shared" si="142"/>
        <v>#N/A</v>
      </c>
      <c r="BX84" s="93" t="e">
        <f t="shared" si="143"/>
        <v>#N/A</v>
      </c>
      <c r="BY84" s="94">
        <f t="shared" si="144"/>
        <v>999</v>
      </c>
      <c r="BZ84" s="94">
        <f t="shared" si="145"/>
        <v>999</v>
      </c>
      <c r="CA84" s="94" t="e">
        <f t="shared" si="146"/>
        <v>#N/A</v>
      </c>
      <c r="CB84" t="e">
        <f t="shared" si="147"/>
        <v>#N/A</v>
      </c>
      <c r="CC84" s="58" t="e">
        <f t="shared" si="148"/>
        <v>#N/A</v>
      </c>
      <c r="CD84" s="95" t="e">
        <f t="shared" si="149"/>
        <v>#N/A</v>
      </c>
      <c r="CE84" s="96" t="b">
        <f t="shared" si="191"/>
        <v>1</v>
      </c>
      <c r="CF84" t="e">
        <f t="shared" si="192"/>
        <v>#DIV/0!</v>
      </c>
      <c r="CG84" t="e">
        <f t="shared" si="193"/>
        <v>#DIV/0!</v>
      </c>
      <c r="CH84" s="84" t="b">
        <f t="shared" si="150"/>
        <v>1</v>
      </c>
      <c r="CI84">
        <f t="shared" si="151"/>
        <v>1.2210000000000001</v>
      </c>
      <c r="CJ84" t="b">
        <f t="shared" si="194"/>
        <v>1</v>
      </c>
      <c r="CK84" t="b">
        <f t="shared" si="152"/>
        <v>1</v>
      </c>
      <c r="CL84" s="84" t="b">
        <f t="shared" si="195"/>
        <v>1</v>
      </c>
      <c r="CM84">
        <f t="shared" si="153"/>
        <v>3.7709999999999999</v>
      </c>
      <c r="CN84" t="b">
        <f t="shared" si="196"/>
        <v>1</v>
      </c>
      <c r="CO84" s="84">
        <f t="shared" si="154"/>
        <v>5.5039946207878346E-2</v>
      </c>
      <c r="CP84" t="b">
        <f t="shared" si="155"/>
        <v>1</v>
      </c>
      <c r="CQ84" s="96" t="b">
        <f t="shared" si="156"/>
        <v>1</v>
      </c>
      <c r="CR84" t="e">
        <f t="shared" si="157"/>
        <v>#VALUE!</v>
      </c>
      <c r="CS84" t="e">
        <f t="shared" si="158"/>
        <v>#VALUE!</v>
      </c>
      <c r="CT84" t="b">
        <f t="shared" si="159"/>
        <v>1</v>
      </c>
      <c r="CU84" t="b">
        <f t="shared" si="160"/>
        <v>1</v>
      </c>
      <c r="CV84" s="84" t="b">
        <f t="shared" si="161"/>
        <v>1</v>
      </c>
      <c r="CW84" t="e">
        <f t="shared" si="162"/>
        <v>#VALUE!</v>
      </c>
      <c r="CX84" t="e">
        <f t="shared" si="163"/>
        <v>#VALUE!</v>
      </c>
      <c r="CY84" t="b">
        <f t="shared" si="164"/>
        <v>1</v>
      </c>
      <c r="CZ84" t="b">
        <f t="shared" si="165"/>
        <v>1</v>
      </c>
      <c r="DA84" s="84">
        <f t="shared" si="166"/>
        <v>0</v>
      </c>
      <c r="DB84" t="e">
        <f t="shared" si="167"/>
        <v>#N/A</v>
      </c>
    </row>
    <row r="85" spans="1:106">
      <c r="A85" s="9">
        <v>2578</v>
      </c>
      <c r="B85" s="3">
        <v>2</v>
      </c>
      <c r="C85" s="3" t="s">
        <v>2366</v>
      </c>
      <c r="D85" s="3" t="str">
        <f t="shared" si="168"/>
        <v>WA_1_16-1_dk_0546</v>
      </c>
      <c r="E85" s="3" t="str">
        <f t="shared" si="169"/>
        <v>0546</v>
      </c>
      <c r="F85" s="3">
        <v>123046.70299999999</v>
      </c>
      <c r="G85" s="15">
        <v>427691</v>
      </c>
      <c r="H85" s="35" t="str">
        <f t="shared" si="170"/>
        <v>ja</v>
      </c>
      <c r="I85" s="42" t="s">
        <v>2402</v>
      </c>
      <c r="J85" s="20" t="s">
        <v>2284</v>
      </c>
      <c r="K85" s="21">
        <v>10000</v>
      </c>
      <c r="L85" s="28">
        <f t="shared" si="171"/>
        <v>1</v>
      </c>
      <c r="M85" s="28">
        <f t="shared" si="172"/>
        <v>1</v>
      </c>
      <c r="N85" s="56">
        <f t="shared" si="173"/>
        <v>10000</v>
      </c>
      <c r="O85" s="33">
        <f t="shared" si="174"/>
        <v>61.816150155131965</v>
      </c>
      <c r="P85" s="37">
        <f t="shared" si="175"/>
        <v>108.90216797199064</v>
      </c>
      <c r="Q85" s="9" t="s">
        <v>12</v>
      </c>
      <c r="R85" s="55" t="s">
        <v>12</v>
      </c>
      <c r="S85" s="55">
        <v>4.0949999999999998</v>
      </c>
      <c r="T85" s="55">
        <v>4.3899999999999997</v>
      </c>
      <c r="U85" s="55">
        <v>4.6630000000000003</v>
      </c>
      <c r="V85" s="3">
        <v>4.8860000000000001</v>
      </c>
      <c r="W85" s="3">
        <v>5.1120000000000001</v>
      </c>
      <c r="X85" s="3" t="s">
        <v>12</v>
      </c>
      <c r="Y85" s="3">
        <v>5.5039999999999996</v>
      </c>
      <c r="Z85" s="15" t="s">
        <v>12</v>
      </c>
      <c r="AA85" s="10">
        <f t="shared" si="176"/>
        <v>5.1120000000000001</v>
      </c>
      <c r="AB85" s="9">
        <f t="shared" si="177"/>
        <v>0.44899999999999984</v>
      </c>
      <c r="AC85" s="10">
        <f t="shared" si="178"/>
        <v>0.39199999999999946</v>
      </c>
      <c r="AD85" s="9" t="s">
        <v>12</v>
      </c>
      <c r="AE85" s="55" t="s">
        <v>12</v>
      </c>
      <c r="AF85" s="55">
        <v>0.78300000000000003</v>
      </c>
      <c r="AG85" s="55">
        <v>0.871</v>
      </c>
      <c r="AH85" s="55">
        <v>0.97</v>
      </c>
      <c r="AI85" s="3">
        <v>1.06</v>
      </c>
      <c r="AJ85" s="3">
        <v>1.153</v>
      </c>
      <c r="AK85" s="3" t="s">
        <v>12</v>
      </c>
      <c r="AL85" s="3">
        <v>1.319</v>
      </c>
      <c r="AM85" s="15" t="s">
        <v>12</v>
      </c>
      <c r="AN85" s="10">
        <f t="shared" si="179"/>
        <v>1.153</v>
      </c>
      <c r="AO85" s="9">
        <f t="shared" si="180"/>
        <v>0.18300000000000005</v>
      </c>
      <c r="AP85" s="10">
        <f t="shared" si="181"/>
        <v>0.16599999999999993</v>
      </c>
      <c r="AQ85" s="9" t="s">
        <v>12</v>
      </c>
      <c r="AR85" s="55" t="s">
        <v>12</v>
      </c>
      <c r="AS85" s="55">
        <v>3.153</v>
      </c>
      <c r="AT85" s="55">
        <v>3.3340000000000001</v>
      </c>
      <c r="AU85" s="55">
        <v>3.5339999999999998</v>
      </c>
      <c r="AV85" s="3">
        <v>3.698</v>
      </c>
      <c r="AW85" s="3">
        <v>3.8450000000000002</v>
      </c>
      <c r="AX85" s="3" t="s">
        <v>12</v>
      </c>
      <c r="AY85" s="3">
        <v>4.0999999999999996</v>
      </c>
      <c r="AZ85" s="15" t="s">
        <v>12</v>
      </c>
      <c r="BA85" s="10">
        <f t="shared" si="182"/>
        <v>3.8450000000000002</v>
      </c>
      <c r="BB85" s="9">
        <f t="shared" si="183"/>
        <v>0.31100000000000039</v>
      </c>
      <c r="BC85" s="10">
        <f t="shared" si="184"/>
        <v>0.25499999999999945</v>
      </c>
      <c r="BD85" s="9" t="s">
        <v>2403</v>
      </c>
      <c r="BE85" s="3" t="s">
        <v>12</v>
      </c>
      <c r="BF85" s="15" t="s">
        <v>12</v>
      </c>
      <c r="BG85" s="15" t="str">
        <f t="shared" si="185"/>
        <v>-</v>
      </c>
      <c r="BH85" s="9" t="e">
        <f t="shared" si="186"/>
        <v>#VALUE!</v>
      </c>
      <c r="BI85" s="10" t="e">
        <f t="shared" si="187"/>
        <v>#VALUE!</v>
      </c>
      <c r="BJ85" s="9" t="s">
        <v>2403</v>
      </c>
      <c r="BK85" s="3" t="s">
        <v>12</v>
      </c>
      <c r="BL85" s="15" t="s">
        <v>12</v>
      </c>
      <c r="BM85" s="15" t="str">
        <f t="shared" si="188"/>
        <v>-</v>
      </c>
      <c r="BN85" s="9" t="e">
        <f t="shared" si="189"/>
        <v>#VALUE!</v>
      </c>
      <c r="BO85" s="10" t="e">
        <f t="shared" si="190"/>
        <v>#VALUE!</v>
      </c>
      <c r="BP85">
        <f t="shared" si="139"/>
        <v>0</v>
      </c>
      <c r="BQ85" s="93" t="e">
        <f t="shared" si="140"/>
        <v>#VALUE!</v>
      </c>
      <c r="BR85" s="93" t="e">
        <f t="shared" si="141"/>
        <v>#VALUE!</v>
      </c>
      <c r="BS85" s="93" t="e">
        <f>VLOOKUP(C85,'Koppeling locatie - aslocatie'!$A$2:$C$8139,2,FALSE)</f>
        <v>#N/A</v>
      </c>
      <c r="BT85" s="93" t="e">
        <f>VLOOKUP($BS85,aslocaties_v01!$C$3:$AA$349,MATCH($K$3/10,aslocaties_v01!$C$2:$X$2),FALSE)</f>
        <v>#N/A</v>
      </c>
      <c r="BU85" s="93" t="e">
        <f>VLOOKUP(BS85,aslocaties_v01!$C$3:$AA$349,MATCH($K$3,aslocaties_v01!$C$2:$X$2),FALSE)</f>
        <v>#N/A</v>
      </c>
      <c r="BV85" s="93" t="e">
        <f>VLOOKUP(BS85,aslocaties_v01!$C$3:$AA$349,MATCH($K$3*10,aslocaties_v01!$C$2:$Y$2),FALSE)</f>
        <v>#N/A</v>
      </c>
      <c r="BW85" s="93" t="e">
        <f t="shared" si="142"/>
        <v>#N/A</v>
      </c>
      <c r="BX85" s="93" t="e">
        <f t="shared" si="143"/>
        <v>#N/A</v>
      </c>
      <c r="BY85" s="94">
        <f t="shared" si="144"/>
        <v>999</v>
      </c>
      <c r="BZ85" s="94">
        <f t="shared" si="145"/>
        <v>999</v>
      </c>
      <c r="CA85" s="94" t="e">
        <f t="shared" si="146"/>
        <v>#N/A</v>
      </c>
      <c r="CB85" t="e">
        <f t="shared" si="147"/>
        <v>#N/A</v>
      </c>
      <c r="CC85" s="58" t="e">
        <f t="shared" si="148"/>
        <v>#N/A</v>
      </c>
      <c r="CD85" s="95" t="e">
        <f t="shared" si="149"/>
        <v>#N/A</v>
      </c>
      <c r="CE85" s="96" t="b">
        <f t="shared" si="191"/>
        <v>1</v>
      </c>
      <c r="CF85" t="e">
        <f t="shared" si="192"/>
        <v>#DIV/0!</v>
      </c>
      <c r="CG85" t="e">
        <f t="shared" si="193"/>
        <v>#DIV/0!</v>
      </c>
      <c r="CH85" s="84" t="b">
        <f t="shared" si="150"/>
        <v>1</v>
      </c>
      <c r="CI85">
        <f t="shared" si="151"/>
        <v>1.153</v>
      </c>
      <c r="CJ85" t="b">
        <f t="shared" si="194"/>
        <v>1</v>
      </c>
      <c r="CK85" t="b">
        <f t="shared" si="152"/>
        <v>1</v>
      </c>
      <c r="CL85" s="84" t="b">
        <f t="shared" si="195"/>
        <v>1</v>
      </c>
      <c r="CM85">
        <f t="shared" si="153"/>
        <v>3.8450000000000002</v>
      </c>
      <c r="CN85" t="b">
        <f t="shared" si="196"/>
        <v>1</v>
      </c>
      <c r="CO85" s="84">
        <f t="shared" si="154"/>
        <v>4.9993324828831391E-2</v>
      </c>
      <c r="CP85" t="b">
        <f t="shared" si="155"/>
        <v>1</v>
      </c>
      <c r="CQ85" s="96" t="b">
        <f t="shared" si="156"/>
        <v>1</v>
      </c>
      <c r="CR85" t="e">
        <f t="shared" si="157"/>
        <v>#VALUE!</v>
      </c>
      <c r="CS85" t="e">
        <f t="shared" si="158"/>
        <v>#VALUE!</v>
      </c>
      <c r="CT85" t="b">
        <f t="shared" si="159"/>
        <v>1</v>
      </c>
      <c r="CU85" t="b">
        <f t="shared" si="160"/>
        <v>1</v>
      </c>
      <c r="CV85" s="84" t="b">
        <f t="shared" si="161"/>
        <v>1</v>
      </c>
      <c r="CW85" t="e">
        <f t="shared" si="162"/>
        <v>#VALUE!</v>
      </c>
      <c r="CX85" t="e">
        <f t="shared" si="163"/>
        <v>#VALUE!</v>
      </c>
      <c r="CY85" t="b">
        <f t="shared" si="164"/>
        <v>1</v>
      </c>
      <c r="CZ85" t="b">
        <f t="shared" si="165"/>
        <v>1</v>
      </c>
      <c r="DA85" s="84">
        <f t="shared" si="166"/>
        <v>0</v>
      </c>
      <c r="DB85" t="e">
        <f t="shared" si="167"/>
        <v>#N/A</v>
      </c>
    </row>
    <row r="86" spans="1:106">
      <c r="A86" s="9">
        <v>2579</v>
      </c>
      <c r="B86" s="3">
        <v>2</v>
      </c>
      <c r="C86" s="3" t="s">
        <v>2367</v>
      </c>
      <c r="D86" s="3" t="str">
        <f t="shared" si="168"/>
        <v>WA_1_16-1_dk_0547</v>
      </c>
      <c r="E86" s="3" t="str">
        <f t="shared" si="169"/>
        <v>0547</v>
      </c>
      <c r="F86" s="3">
        <v>122943.836</v>
      </c>
      <c r="G86" s="15">
        <v>427726.75</v>
      </c>
      <c r="H86" s="35" t="str">
        <f t="shared" si="170"/>
        <v>ja</v>
      </c>
      <c r="I86" s="42" t="s">
        <v>2402</v>
      </c>
      <c r="J86" s="20" t="s">
        <v>2284</v>
      </c>
      <c r="K86" s="21">
        <v>10000</v>
      </c>
      <c r="L86" s="28">
        <f t="shared" si="171"/>
        <v>1</v>
      </c>
      <c r="M86" s="28">
        <f t="shared" si="172"/>
        <v>1</v>
      </c>
      <c r="N86" s="56">
        <f t="shared" si="173"/>
        <v>10000</v>
      </c>
      <c r="O86" s="33">
        <f t="shared" si="174"/>
        <v>108.90216797199064</v>
      </c>
      <c r="P86" s="37">
        <f t="shared" si="175"/>
        <v>109.92693652149796</v>
      </c>
      <c r="Q86" s="9" t="s">
        <v>12</v>
      </c>
      <c r="R86" s="55" t="s">
        <v>12</v>
      </c>
      <c r="S86" s="55">
        <v>4.1289999999999996</v>
      </c>
      <c r="T86" s="55">
        <v>4.4740000000000002</v>
      </c>
      <c r="U86" s="55">
        <v>5.0030000000000001</v>
      </c>
      <c r="V86" s="3">
        <v>5.1390000000000002</v>
      </c>
      <c r="W86" s="3">
        <v>5.202</v>
      </c>
      <c r="X86" s="3" t="s">
        <v>12</v>
      </c>
      <c r="Y86" s="3">
        <v>5.5030000000000001</v>
      </c>
      <c r="Z86" s="15" t="s">
        <v>12</v>
      </c>
      <c r="AA86" s="10">
        <f t="shared" si="176"/>
        <v>5.202</v>
      </c>
      <c r="AB86" s="9">
        <f t="shared" si="177"/>
        <v>0.19899999999999984</v>
      </c>
      <c r="AC86" s="10">
        <f t="shared" si="178"/>
        <v>0.30100000000000016</v>
      </c>
      <c r="AD86" s="9" t="s">
        <v>12</v>
      </c>
      <c r="AE86" s="55" t="s">
        <v>12</v>
      </c>
      <c r="AF86" s="55">
        <v>0.73299999999999998</v>
      </c>
      <c r="AG86" s="55">
        <v>0.81699999999999995</v>
      </c>
      <c r="AH86" s="55">
        <v>0.91900000000000004</v>
      </c>
      <c r="AI86" s="3">
        <v>1.012</v>
      </c>
      <c r="AJ86" s="3">
        <v>1.103</v>
      </c>
      <c r="AK86" s="3" t="s">
        <v>12</v>
      </c>
      <c r="AL86" s="3">
        <v>1.2609999999999999</v>
      </c>
      <c r="AM86" s="15" t="s">
        <v>12</v>
      </c>
      <c r="AN86" s="10">
        <f t="shared" si="179"/>
        <v>1.103</v>
      </c>
      <c r="AO86" s="9">
        <f t="shared" si="180"/>
        <v>0.18399999999999994</v>
      </c>
      <c r="AP86" s="10">
        <f t="shared" si="181"/>
        <v>0.15799999999999992</v>
      </c>
      <c r="AQ86" s="9" t="s">
        <v>12</v>
      </c>
      <c r="AR86" s="55" t="s">
        <v>12</v>
      </c>
      <c r="AS86" s="55">
        <v>2.9620000000000002</v>
      </c>
      <c r="AT86" s="55">
        <v>3.17</v>
      </c>
      <c r="AU86" s="55">
        <v>3.5019999999999998</v>
      </c>
      <c r="AV86" s="3">
        <v>3.55</v>
      </c>
      <c r="AW86" s="3">
        <v>3.6070000000000002</v>
      </c>
      <c r="AX86" s="3" t="s">
        <v>12</v>
      </c>
      <c r="AY86" s="3">
        <v>3.839</v>
      </c>
      <c r="AZ86" s="15" t="s">
        <v>12</v>
      </c>
      <c r="BA86" s="10">
        <f t="shared" si="182"/>
        <v>3.6070000000000002</v>
      </c>
      <c r="BB86" s="9">
        <f t="shared" si="183"/>
        <v>0.10500000000000043</v>
      </c>
      <c r="BC86" s="10">
        <f t="shared" si="184"/>
        <v>0.23199999999999976</v>
      </c>
      <c r="BD86" s="9" t="s">
        <v>2403</v>
      </c>
      <c r="BE86" s="3" t="s">
        <v>12</v>
      </c>
      <c r="BF86" s="15" t="s">
        <v>12</v>
      </c>
      <c r="BG86" s="15" t="str">
        <f t="shared" si="185"/>
        <v>-</v>
      </c>
      <c r="BH86" s="9" t="e">
        <f t="shared" si="186"/>
        <v>#VALUE!</v>
      </c>
      <c r="BI86" s="10" t="e">
        <f t="shared" si="187"/>
        <v>#VALUE!</v>
      </c>
      <c r="BJ86" s="9" t="s">
        <v>2403</v>
      </c>
      <c r="BK86" s="3" t="s">
        <v>12</v>
      </c>
      <c r="BL86" s="15" t="s">
        <v>12</v>
      </c>
      <c r="BM86" s="15" t="str">
        <f t="shared" si="188"/>
        <v>-</v>
      </c>
      <c r="BN86" s="9" t="e">
        <f t="shared" si="189"/>
        <v>#VALUE!</v>
      </c>
      <c r="BO86" s="10" t="e">
        <f t="shared" si="190"/>
        <v>#VALUE!</v>
      </c>
      <c r="BP86">
        <f t="shared" si="139"/>
        <v>0</v>
      </c>
      <c r="BQ86" s="93" t="e">
        <f t="shared" si="140"/>
        <v>#VALUE!</v>
      </c>
      <c r="BR86" s="93" t="e">
        <f t="shared" si="141"/>
        <v>#VALUE!</v>
      </c>
      <c r="BS86" s="93" t="e">
        <f>VLOOKUP(C86,'Koppeling locatie - aslocatie'!$A$2:$C$8139,2,FALSE)</f>
        <v>#N/A</v>
      </c>
      <c r="BT86" s="93" t="e">
        <f>VLOOKUP($BS86,aslocaties_v01!$C$3:$AA$349,MATCH($K$3/10,aslocaties_v01!$C$2:$X$2),FALSE)</f>
        <v>#N/A</v>
      </c>
      <c r="BU86" s="93" t="e">
        <f>VLOOKUP(BS86,aslocaties_v01!$C$3:$AA$349,MATCH($K$3,aslocaties_v01!$C$2:$X$2),FALSE)</f>
        <v>#N/A</v>
      </c>
      <c r="BV86" s="93" t="e">
        <f>VLOOKUP(BS86,aslocaties_v01!$C$3:$AA$349,MATCH($K$3*10,aslocaties_v01!$C$2:$Y$2),FALSE)</f>
        <v>#N/A</v>
      </c>
      <c r="BW86" s="93" t="e">
        <f t="shared" si="142"/>
        <v>#N/A</v>
      </c>
      <c r="BX86" s="93" t="e">
        <f t="shared" si="143"/>
        <v>#N/A</v>
      </c>
      <c r="BY86" s="94">
        <f t="shared" si="144"/>
        <v>999</v>
      </c>
      <c r="BZ86" s="94">
        <f t="shared" si="145"/>
        <v>999</v>
      </c>
      <c r="CA86" s="94" t="e">
        <f t="shared" si="146"/>
        <v>#N/A</v>
      </c>
      <c r="CB86" t="e">
        <f t="shared" si="147"/>
        <v>#N/A</v>
      </c>
      <c r="CC86" s="58" t="e">
        <f t="shared" si="148"/>
        <v>#N/A</v>
      </c>
      <c r="CD86" s="95" t="e">
        <f t="shared" si="149"/>
        <v>#N/A</v>
      </c>
      <c r="CE86" s="96" t="b">
        <f t="shared" si="191"/>
        <v>1</v>
      </c>
      <c r="CF86" t="e">
        <f t="shared" si="192"/>
        <v>#DIV/0!</v>
      </c>
      <c r="CG86" t="e">
        <f t="shared" si="193"/>
        <v>#DIV/0!</v>
      </c>
      <c r="CH86" s="84" t="b">
        <f t="shared" si="150"/>
        <v>1</v>
      </c>
      <c r="CI86">
        <f t="shared" si="151"/>
        <v>1.103</v>
      </c>
      <c r="CJ86" t="b">
        <f t="shared" si="194"/>
        <v>1</v>
      </c>
      <c r="CK86" t="b">
        <f t="shared" si="152"/>
        <v>1</v>
      </c>
      <c r="CL86" s="84" t="b">
        <f t="shared" si="195"/>
        <v>1</v>
      </c>
      <c r="CM86">
        <f t="shared" si="153"/>
        <v>3.6070000000000002</v>
      </c>
      <c r="CN86" t="b">
        <f t="shared" si="196"/>
        <v>1</v>
      </c>
      <c r="CO86" s="84">
        <f t="shared" si="154"/>
        <v>5.4344879415866583E-2</v>
      </c>
      <c r="CP86" t="b">
        <f t="shared" si="155"/>
        <v>1</v>
      </c>
      <c r="CQ86" s="96" t="b">
        <f t="shared" si="156"/>
        <v>1</v>
      </c>
      <c r="CR86" t="e">
        <f t="shared" si="157"/>
        <v>#VALUE!</v>
      </c>
      <c r="CS86" t="e">
        <f t="shared" si="158"/>
        <v>#VALUE!</v>
      </c>
      <c r="CT86" t="b">
        <f t="shared" si="159"/>
        <v>1</v>
      </c>
      <c r="CU86" t="b">
        <f t="shared" si="160"/>
        <v>1</v>
      </c>
      <c r="CV86" s="84" t="b">
        <f t="shared" si="161"/>
        <v>1</v>
      </c>
      <c r="CW86" t="e">
        <f t="shared" si="162"/>
        <v>#VALUE!</v>
      </c>
      <c r="CX86" t="e">
        <f t="shared" si="163"/>
        <v>#VALUE!</v>
      </c>
      <c r="CY86" t="b">
        <f t="shared" si="164"/>
        <v>1</v>
      </c>
      <c r="CZ86" t="b">
        <f t="shared" si="165"/>
        <v>1</v>
      </c>
      <c r="DA86" s="84">
        <f t="shared" si="166"/>
        <v>0</v>
      </c>
      <c r="DB86" t="e">
        <f t="shared" si="167"/>
        <v>#N/A</v>
      </c>
    </row>
    <row r="87" spans="1:106">
      <c r="A87" s="9">
        <v>2580</v>
      </c>
      <c r="B87" s="3">
        <v>2</v>
      </c>
      <c r="C87" s="3" t="s">
        <v>2368</v>
      </c>
      <c r="D87" s="3" t="str">
        <f t="shared" si="168"/>
        <v>WA_1_16-1_dk_0548</v>
      </c>
      <c r="E87" s="3" t="str">
        <f t="shared" si="169"/>
        <v>0548</v>
      </c>
      <c r="F87" s="3">
        <v>122839.609</v>
      </c>
      <c r="G87" s="15">
        <v>427761.68800000002</v>
      </c>
      <c r="H87" s="35" t="str">
        <f t="shared" si="170"/>
        <v>ja</v>
      </c>
      <c r="I87" s="42" t="s">
        <v>2402</v>
      </c>
      <c r="J87" s="20" t="s">
        <v>2284</v>
      </c>
      <c r="K87" s="21">
        <v>10000</v>
      </c>
      <c r="L87" s="28">
        <f t="shared" si="171"/>
        <v>1</v>
      </c>
      <c r="M87" s="28">
        <f t="shared" si="172"/>
        <v>1</v>
      </c>
      <c r="N87" s="56">
        <f t="shared" si="173"/>
        <v>10000</v>
      </c>
      <c r="O87" s="33">
        <f t="shared" si="174"/>
        <v>109.92693652149796</v>
      </c>
      <c r="P87" s="37">
        <f t="shared" si="175"/>
        <v>103.29203559809518</v>
      </c>
      <c r="Q87" s="9" t="s">
        <v>12</v>
      </c>
      <c r="R87" s="55" t="s">
        <v>12</v>
      </c>
      <c r="S87" s="55">
        <v>4.0919999999999996</v>
      </c>
      <c r="T87" s="55">
        <v>4.3860000000000001</v>
      </c>
      <c r="U87" s="55">
        <v>4.6609999999999996</v>
      </c>
      <c r="V87" s="3">
        <v>4.8849999999999998</v>
      </c>
      <c r="W87" s="3">
        <v>5.1100000000000003</v>
      </c>
      <c r="X87" s="3" t="s">
        <v>12</v>
      </c>
      <c r="Y87" s="3">
        <v>5.5019999999999998</v>
      </c>
      <c r="Z87" s="15" t="s">
        <v>12</v>
      </c>
      <c r="AA87" s="10">
        <f t="shared" si="176"/>
        <v>5.1100000000000003</v>
      </c>
      <c r="AB87" s="9">
        <f t="shared" si="177"/>
        <v>0.44900000000000073</v>
      </c>
      <c r="AC87" s="10">
        <f t="shared" si="178"/>
        <v>0.39199999999999946</v>
      </c>
      <c r="AD87" s="9" t="s">
        <v>12</v>
      </c>
      <c r="AE87" s="55" t="s">
        <v>12</v>
      </c>
      <c r="AF87" s="55">
        <v>0.58199999999999996</v>
      </c>
      <c r="AG87" s="55">
        <v>0.64800000000000002</v>
      </c>
      <c r="AH87" s="55">
        <v>0.72</v>
      </c>
      <c r="AI87" s="3">
        <v>0.78600000000000003</v>
      </c>
      <c r="AJ87" s="3">
        <v>0.85899999999999999</v>
      </c>
      <c r="AK87" s="3" t="s">
        <v>12</v>
      </c>
      <c r="AL87" s="3">
        <v>1.0069999999999999</v>
      </c>
      <c r="AM87" s="15" t="s">
        <v>12</v>
      </c>
      <c r="AN87" s="10">
        <f t="shared" si="179"/>
        <v>0.85899999999999999</v>
      </c>
      <c r="AO87" s="9">
        <f t="shared" si="180"/>
        <v>0.13900000000000001</v>
      </c>
      <c r="AP87" s="10">
        <f t="shared" si="181"/>
        <v>0.14799999999999991</v>
      </c>
      <c r="AQ87" s="9" t="s">
        <v>12</v>
      </c>
      <c r="AR87" s="55" t="s">
        <v>12</v>
      </c>
      <c r="AS87" s="55">
        <v>2.5640000000000001</v>
      </c>
      <c r="AT87" s="55">
        <v>2.7120000000000002</v>
      </c>
      <c r="AU87" s="55">
        <v>2.8519999999999999</v>
      </c>
      <c r="AV87" s="3">
        <v>2.9729999999999999</v>
      </c>
      <c r="AW87" s="3">
        <v>3.0950000000000002</v>
      </c>
      <c r="AX87" s="3" t="s">
        <v>12</v>
      </c>
      <c r="AY87" s="3">
        <v>3.3210000000000002</v>
      </c>
      <c r="AZ87" s="15" t="s">
        <v>12</v>
      </c>
      <c r="BA87" s="10">
        <f t="shared" si="182"/>
        <v>3.0950000000000002</v>
      </c>
      <c r="BB87" s="9">
        <f t="shared" si="183"/>
        <v>0.24300000000000033</v>
      </c>
      <c r="BC87" s="10">
        <f t="shared" si="184"/>
        <v>0.22599999999999998</v>
      </c>
      <c r="BD87" s="9" t="s">
        <v>2403</v>
      </c>
      <c r="BE87" s="3" t="s">
        <v>12</v>
      </c>
      <c r="BF87" s="15" t="s">
        <v>12</v>
      </c>
      <c r="BG87" s="15" t="str">
        <f t="shared" si="185"/>
        <v>-</v>
      </c>
      <c r="BH87" s="9" t="e">
        <f t="shared" si="186"/>
        <v>#VALUE!</v>
      </c>
      <c r="BI87" s="10" t="e">
        <f t="shared" si="187"/>
        <v>#VALUE!</v>
      </c>
      <c r="BJ87" s="9" t="s">
        <v>2403</v>
      </c>
      <c r="BK87" s="3" t="s">
        <v>12</v>
      </c>
      <c r="BL87" s="15" t="s">
        <v>12</v>
      </c>
      <c r="BM87" s="15" t="str">
        <f t="shared" si="188"/>
        <v>-</v>
      </c>
      <c r="BN87" s="9" t="e">
        <f t="shared" si="189"/>
        <v>#VALUE!</v>
      </c>
      <c r="BO87" s="10" t="e">
        <f t="shared" si="190"/>
        <v>#VALUE!</v>
      </c>
      <c r="BP87">
        <f t="shared" si="139"/>
        <v>0</v>
      </c>
      <c r="BQ87" s="93" t="e">
        <f t="shared" si="140"/>
        <v>#VALUE!</v>
      </c>
      <c r="BR87" s="93" t="e">
        <f t="shared" si="141"/>
        <v>#VALUE!</v>
      </c>
      <c r="BS87" s="93" t="e">
        <f>VLOOKUP(C87,'Koppeling locatie - aslocatie'!$A$2:$C$8139,2,FALSE)</f>
        <v>#N/A</v>
      </c>
      <c r="BT87" s="93" t="e">
        <f>VLOOKUP($BS87,aslocaties_v01!$C$3:$AA$349,MATCH($K$3/10,aslocaties_v01!$C$2:$X$2),FALSE)</f>
        <v>#N/A</v>
      </c>
      <c r="BU87" s="93" t="e">
        <f>VLOOKUP(BS87,aslocaties_v01!$C$3:$AA$349,MATCH($K$3,aslocaties_v01!$C$2:$X$2),FALSE)</f>
        <v>#N/A</v>
      </c>
      <c r="BV87" s="93" t="e">
        <f>VLOOKUP(BS87,aslocaties_v01!$C$3:$AA$349,MATCH($K$3*10,aslocaties_v01!$C$2:$Y$2),FALSE)</f>
        <v>#N/A</v>
      </c>
      <c r="BW87" s="93" t="e">
        <f t="shared" si="142"/>
        <v>#N/A</v>
      </c>
      <c r="BX87" s="93" t="e">
        <f t="shared" si="143"/>
        <v>#N/A</v>
      </c>
      <c r="BY87" s="94">
        <f t="shared" si="144"/>
        <v>999</v>
      </c>
      <c r="BZ87" s="94">
        <f t="shared" si="145"/>
        <v>999</v>
      </c>
      <c r="CA87" s="94" t="e">
        <f t="shared" si="146"/>
        <v>#N/A</v>
      </c>
      <c r="CB87" t="e">
        <f t="shared" si="147"/>
        <v>#N/A</v>
      </c>
      <c r="CC87" s="58" t="e">
        <f t="shared" si="148"/>
        <v>#N/A</v>
      </c>
      <c r="CD87" s="95" t="e">
        <f t="shared" si="149"/>
        <v>#N/A</v>
      </c>
      <c r="CE87" s="96" t="b">
        <f t="shared" si="191"/>
        <v>1</v>
      </c>
      <c r="CF87" t="e">
        <f t="shared" si="192"/>
        <v>#DIV/0!</v>
      </c>
      <c r="CG87" t="e">
        <f t="shared" si="193"/>
        <v>#DIV/0!</v>
      </c>
      <c r="CH87" s="84" t="b">
        <f t="shared" si="150"/>
        <v>1</v>
      </c>
      <c r="CI87">
        <f t="shared" si="151"/>
        <v>0.85899999999999999</v>
      </c>
      <c r="CJ87" t="b">
        <f t="shared" si="194"/>
        <v>1</v>
      </c>
      <c r="CK87" t="b">
        <f t="shared" si="152"/>
        <v>1</v>
      </c>
      <c r="CL87" s="84" t="b">
        <f t="shared" si="195"/>
        <v>1</v>
      </c>
      <c r="CM87">
        <f t="shared" si="153"/>
        <v>3.0950000000000002</v>
      </c>
      <c r="CN87" t="b">
        <f t="shared" si="196"/>
        <v>1</v>
      </c>
      <c r="CO87" s="84">
        <f t="shared" si="154"/>
        <v>5.7484036803435168E-2</v>
      </c>
      <c r="CP87" t="b">
        <f t="shared" si="155"/>
        <v>1</v>
      </c>
      <c r="CQ87" s="96" t="b">
        <f t="shared" si="156"/>
        <v>1</v>
      </c>
      <c r="CR87" t="e">
        <f t="shared" si="157"/>
        <v>#VALUE!</v>
      </c>
      <c r="CS87" t="e">
        <f t="shared" si="158"/>
        <v>#VALUE!</v>
      </c>
      <c r="CT87" t="b">
        <f t="shared" si="159"/>
        <v>1</v>
      </c>
      <c r="CU87" t="b">
        <f t="shared" si="160"/>
        <v>1</v>
      </c>
      <c r="CV87" s="84" t="b">
        <f t="shared" si="161"/>
        <v>1</v>
      </c>
      <c r="CW87" t="e">
        <f t="shared" si="162"/>
        <v>#VALUE!</v>
      </c>
      <c r="CX87" t="e">
        <f t="shared" si="163"/>
        <v>#VALUE!</v>
      </c>
      <c r="CY87" t="b">
        <f t="shared" si="164"/>
        <v>1</v>
      </c>
      <c r="CZ87" t="b">
        <f t="shared" si="165"/>
        <v>1</v>
      </c>
      <c r="DA87" s="84">
        <f t="shared" si="166"/>
        <v>0</v>
      </c>
      <c r="DB87" t="e">
        <f t="shared" si="167"/>
        <v>#N/A</v>
      </c>
    </row>
    <row r="88" spans="1:106">
      <c r="A88" s="9">
        <v>2581</v>
      </c>
      <c r="B88" s="3">
        <v>2</v>
      </c>
      <c r="C88" s="3" t="s">
        <v>2369</v>
      </c>
      <c r="D88" s="3" t="str">
        <f t="shared" si="168"/>
        <v>WA_1_16-1_dk_0549</v>
      </c>
      <c r="E88" s="3" t="str">
        <f t="shared" si="169"/>
        <v>0549</v>
      </c>
      <c r="F88" s="3">
        <v>122736.42200000001</v>
      </c>
      <c r="G88" s="15">
        <v>427757.03100000002</v>
      </c>
      <c r="H88" s="35" t="str">
        <f t="shared" si="170"/>
        <v>ja</v>
      </c>
      <c r="I88" s="42" t="s">
        <v>2402</v>
      </c>
      <c r="J88" s="20" t="s">
        <v>2284</v>
      </c>
      <c r="K88" s="21">
        <v>10000</v>
      </c>
      <c r="L88" s="28">
        <f t="shared" si="171"/>
        <v>1</v>
      </c>
      <c r="M88" s="28">
        <f t="shared" si="172"/>
        <v>1</v>
      </c>
      <c r="N88" s="56">
        <f t="shared" si="173"/>
        <v>10000</v>
      </c>
      <c r="O88" s="33">
        <f t="shared" si="174"/>
        <v>103.29203559809518</v>
      </c>
      <c r="P88" s="37">
        <f t="shared" si="175"/>
        <v>110.99186889589045</v>
      </c>
      <c r="Q88" s="9" t="s">
        <v>12</v>
      </c>
      <c r="R88" s="55" t="s">
        <v>12</v>
      </c>
      <c r="S88" s="55">
        <v>4.0910000000000002</v>
      </c>
      <c r="T88" s="55">
        <v>4.3849999999999998</v>
      </c>
      <c r="U88" s="55">
        <v>4.6580000000000004</v>
      </c>
      <c r="V88" s="3">
        <v>4.8840000000000003</v>
      </c>
      <c r="W88" s="3">
        <v>5.1100000000000003</v>
      </c>
      <c r="X88" s="3" t="s">
        <v>12</v>
      </c>
      <c r="Y88" s="3">
        <v>5.5010000000000003</v>
      </c>
      <c r="Z88" s="15" t="s">
        <v>12</v>
      </c>
      <c r="AA88" s="10">
        <f t="shared" si="176"/>
        <v>5.1100000000000003</v>
      </c>
      <c r="AB88" s="9">
        <f t="shared" si="177"/>
        <v>0.45199999999999996</v>
      </c>
      <c r="AC88" s="10">
        <f t="shared" si="178"/>
        <v>0.39100000000000001</v>
      </c>
      <c r="AD88" s="9" t="s">
        <v>12</v>
      </c>
      <c r="AE88" s="55" t="s">
        <v>12</v>
      </c>
      <c r="AF88" s="55">
        <v>0.55900000000000005</v>
      </c>
      <c r="AG88" s="55">
        <v>0.63700000000000001</v>
      </c>
      <c r="AH88" s="55">
        <v>0.71699999999999997</v>
      </c>
      <c r="AI88" s="3">
        <v>0.75800000000000001</v>
      </c>
      <c r="AJ88" s="3">
        <v>0.80600000000000005</v>
      </c>
      <c r="AK88" s="3" t="s">
        <v>12</v>
      </c>
      <c r="AL88" s="3">
        <v>0.94799999999999995</v>
      </c>
      <c r="AM88" s="15" t="s">
        <v>12</v>
      </c>
      <c r="AN88" s="10">
        <f t="shared" si="179"/>
        <v>0.80600000000000005</v>
      </c>
      <c r="AO88" s="9">
        <f t="shared" si="180"/>
        <v>8.9000000000000079E-2</v>
      </c>
      <c r="AP88" s="10">
        <f t="shared" si="181"/>
        <v>0.1419999999999999</v>
      </c>
      <c r="AQ88" s="9" t="s">
        <v>12</v>
      </c>
      <c r="AR88" s="55" t="s">
        <v>12</v>
      </c>
      <c r="AS88" s="55">
        <v>2.512</v>
      </c>
      <c r="AT88" s="55">
        <v>2.6880000000000002</v>
      </c>
      <c r="AU88" s="55">
        <v>3.1240000000000001</v>
      </c>
      <c r="AV88" s="3">
        <v>3.4009999999999998</v>
      </c>
      <c r="AW88" s="3">
        <v>3.4220000000000002</v>
      </c>
      <c r="AX88" s="3" t="s">
        <v>12</v>
      </c>
      <c r="AY88" s="3">
        <v>3.4630000000000001</v>
      </c>
      <c r="AZ88" s="15" t="s">
        <v>12</v>
      </c>
      <c r="BA88" s="10">
        <f t="shared" si="182"/>
        <v>3.4220000000000002</v>
      </c>
      <c r="BB88" s="9">
        <f t="shared" si="183"/>
        <v>0.29800000000000004</v>
      </c>
      <c r="BC88" s="10">
        <f t="shared" si="184"/>
        <v>4.0999999999999925E-2</v>
      </c>
      <c r="BD88" s="9" t="s">
        <v>2403</v>
      </c>
      <c r="BE88" s="3" t="s">
        <v>12</v>
      </c>
      <c r="BF88" s="15" t="s">
        <v>12</v>
      </c>
      <c r="BG88" s="15" t="str">
        <f t="shared" si="185"/>
        <v>-</v>
      </c>
      <c r="BH88" s="9" t="e">
        <f t="shared" si="186"/>
        <v>#VALUE!</v>
      </c>
      <c r="BI88" s="10" t="e">
        <f t="shared" si="187"/>
        <v>#VALUE!</v>
      </c>
      <c r="BJ88" s="9" t="s">
        <v>2403</v>
      </c>
      <c r="BK88" s="3" t="s">
        <v>12</v>
      </c>
      <c r="BL88" s="15" t="s">
        <v>12</v>
      </c>
      <c r="BM88" s="15" t="str">
        <f t="shared" si="188"/>
        <v>-</v>
      </c>
      <c r="BN88" s="9" t="e">
        <f t="shared" si="189"/>
        <v>#VALUE!</v>
      </c>
      <c r="BO88" s="10" t="e">
        <f t="shared" si="190"/>
        <v>#VALUE!</v>
      </c>
      <c r="BP88">
        <f t="shared" si="139"/>
        <v>0</v>
      </c>
      <c r="BQ88" s="93" t="e">
        <f t="shared" si="140"/>
        <v>#VALUE!</v>
      </c>
      <c r="BR88" s="93" t="e">
        <f t="shared" si="141"/>
        <v>#VALUE!</v>
      </c>
      <c r="BS88" s="93" t="e">
        <f>VLOOKUP(C88,'Koppeling locatie - aslocatie'!$A$2:$C$8139,2,FALSE)</f>
        <v>#N/A</v>
      </c>
      <c r="BT88" s="93" t="e">
        <f>VLOOKUP($BS88,aslocaties_v01!$C$3:$AA$349,MATCH($K$3/10,aslocaties_v01!$C$2:$X$2),FALSE)</f>
        <v>#N/A</v>
      </c>
      <c r="BU88" s="93" t="e">
        <f>VLOOKUP(BS88,aslocaties_v01!$C$3:$AA$349,MATCH($K$3,aslocaties_v01!$C$2:$X$2),FALSE)</f>
        <v>#N/A</v>
      </c>
      <c r="BV88" s="93" t="e">
        <f>VLOOKUP(BS88,aslocaties_v01!$C$3:$AA$349,MATCH($K$3*10,aslocaties_v01!$C$2:$Y$2),FALSE)</f>
        <v>#N/A</v>
      </c>
      <c r="BW88" s="93" t="e">
        <f t="shared" si="142"/>
        <v>#N/A</v>
      </c>
      <c r="BX88" s="93" t="e">
        <f t="shared" si="143"/>
        <v>#N/A</v>
      </c>
      <c r="BY88" s="94">
        <f t="shared" si="144"/>
        <v>999</v>
      </c>
      <c r="BZ88" s="94">
        <f t="shared" si="145"/>
        <v>999</v>
      </c>
      <c r="CA88" s="94" t="e">
        <f t="shared" si="146"/>
        <v>#N/A</v>
      </c>
      <c r="CB88" t="e">
        <f t="shared" si="147"/>
        <v>#N/A</v>
      </c>
      <c r="CC88" s="58" t="e">
        <f t="shared" si="148"/>
        <v>#N/A</v>
      </c>
      <c r="CD88" s="95" t="e">
        <f t="shared" si="149"/>
        <v>#N/A</v>
      </c>
      <c r="CE88" s="96" t="b">
        <f t="shared" si="191"/>
        <v>1</v>
      </c>
      <c r="CF88" t="e">
        <f t="shared" si="192"/>
        <v>#DIV/0!</v>
      </c>
      <c r="CG88" t="e">
        <f t="shared" si="193"/>
        <v>#DIV/0!</v>
      </c>
      <c r="CH88" s="84" t="b">
        <f t="shared" si="150"/>
        <v>1</v>
      </c>
      <c r="CI88">
        <f t="shared" si="151"/>
        <v>0.80600000000000005</v>
      </c>
      <c r="CJ88" t="b">
        <f t="shared" si="194"/>
        <v>1</v>
      </c>
      <c r="CK88" t="b">
        <f t="shared" si="152"/>
        <v>1</v>
      </c>
      <c r="CL88" s="84" t="b">
        <f t="shared" si="195"/>
        <v>1</v>
      </c>
      <c r="CM88">
        <f t="shared" si="153"/>
        <v>3.4220000000000002</v>
      </c>
      <c r="CN88" t="b">
        <f t="shared" si="196"/>
        <v>1</v>
      </c>
      <c r="CO88" s="84">
        <f t="shared" si="154"/>
        <v>4.4121516691653678E-2</v>
      </c>
      <c r="CP88" t="b">
        <f t="shared" si="155"/>
        <v>1</v>
      </c>
      <c r="CQ88" s="96" t="b">
        <f t="shared" si="156"/>
        <v>1</v>
      </c>
      <c r="CR88" t="e">
        <f t="shared" si="157"/>
        <v>#VALUE!</v>
      </c>
      <c r="CS88" t="e">
        <f t="shared" si="158"/>
        <v>#VALUE!</v>
      </c>
      <c r="CT88" t="b">
        <f t="shared" si="159"/>
        <v>1</v>
      </c>
      <c r="CU88" t="b">
        <f t="shared" si="160"/>
        <v>1</v>
      </c>
      <c r="CV88" s="84" t="b">
        <f t="shared" si="161"/>
        <v>1</v>
      </c>
      <c r="CW88" t="e">
        <f t="shared" si="162"/>
        <v>#VALUE!</v>
      </c>
      <c r="CX88" t="e">
        <f t="shared" si="163"/>
        <v>#VALUE!</v>
      </c>
      <c r="CY88" t="b">
        <f t="shared" si="164"/>
        <v>1</v>
      </c>
      <c r="CZ88" t="b">
        <f t="shared" si="165"/>
        <v>1</v>
      </c>
      <c r="DA88" s="84">
        <f t="shared" si="166"/>
        <v>0</v>
      </c>
      <c r="DB88" t="e">
        <f t="shared" si="167"/>
        <v>#N/A</v>
      </c>
    </row>
    <row r="89" spans="1:106">
      <c r="A89" s="9">
        <v>2582</v>
      </c>
      <c r="B89" s="3">
        <v>2</v>
      </c>
      <c r="C89" s="3" t="s">
        <v>2370</v>
      </c>
      <c r="D89" s="3" t="str">
        <f t="shared" si="168"/>
        <v>WA_1_16-1_dk_0550</v>
      </c>
      <c r="E89" s="3" t="str">
        <f t="shared" si="169"/>
        <v>0550</v>
      </c>
      <c r="F89" s="3">
        <v>122629.70299999999</v>
      </c>
      <c r="G89" s="15">
        <v>427787.53100000002</v>
      </c>
      <c r="H89" s="35" t="str">
        <f t="shared" si="170"/>
        <v>ja</v>
      </c>
      <c r="I89" s="42" t="s">
        <v>2402</v>
      </c>
      <c r="J89" s="20" t="s">
        <v>2284</v>
      </c>
      <c r="K89" s="21">
        <v>10000</v>
      </c>
      <c r="L89" s="28">
        <f t="shared" si="171"/>
        <v>1</v>
      </c>
      <c r="M89" s="28">
        <f t="shared" si="172"/>
        <v>1</v>
      </c>
      <c r="N89" s="56">
        <f t="shared" si="173"/>
        <v>10000</v>
      </c>
      <c r="O89" s="33">
        <f t="shared" si="174"/>
        <v>110.99186889589045</v>
      </c>
      <c r="P89" s="37">
        <f t="shared" si="175"/>
        <v>106.05545623398382</v>
      </c>
      <c r="Q89" s="9" t="s">
        <v>12</v>
      </c>
      <c r="R89" s="55" t="s">
        <v>12</v>
      </c>
      <c r="S89" s="55">
        <v>4.09</v>
      </c>
      <c r="T89" s="55">
        <v>4.3840000000000003</v>
      </c>
      <c r="U89" s="55">
        <v>4.6589999999999998</v>
      </c>
      <c r="V89" s="3">
        <v>4.883</v>
      </c>
      <c r="W89" s="3">
        <v>5.109</v>
      </c>
      <c r="X89" s="3" t="s">
        <v>12</v>
      </c>
      <c r="Y89" s="3">
        <v>5.5</v>
      </c>
      <c r="Z89" s="15" t="s">
        <v>12</v>
      </c>
      <c r="AA89" s="10">
        <f t="shared" si="176"/>
        <v>5.109</v>
      </c>
      <c r="AB89" s="9">
        <f t="shared" si="177"/>
        <v>0.45000000000000018</v>
      </c>
      <c r="AC89" s="10">
        <f t="shared" si="178"/>
        <v>0.39100000000000001</v>
      </c>
      <c r="AD89" s="9" t="s">
        <v>12</v>
      </c>
      <c r="AE89" s="55" t="s">
        <v>12</v>
      </c>
      <c r="AF89" s="55">
        <v>0.54100000000000004</v>
      </c>
      <c r="AG89" s="55">
        <v>0.61399999999999999</v>
      </c>
      <c r="AH89" s="55">
        <v>0.70799999999999996</v>
      </c>
      <c r="AI89" s="3">
        <v>0.74299999999999999</v>
      </c>
      <c r="AJ89" s="3">
        <v>0.78200000000000003</v>
      </c>
      <c r="AK89" s="3" t="s">
        <v>12</v>
      </c>
      <c r="AL89" s="3">
        <v>0.89900000000000002</v>
      </c>
      <c r="AM89" s="15" t="s">
        <v>12</v>
      </c>
      <c r="AN89" s="10">
        <f t="shared" si="179"/>
        <v>0.78200000000000003</v>
      </c>
      <c r="AO89" s="9">
        <f t="shared" si="180"/>
        <v>7.4000000000000066E-2</v>
      </c>
      <c r="AP89" s="10">
        <f t="shared" si="181"/>
        <v>0.11699999999999999</v>
      </c>
      <c r="AQ89" s="9" t="s">
        <v>12</v>
      </c>
      <c r="AR89" s="55" t="s">
        <v>12</v>
      </c>
      <c r="AS89" s="55">
        <v>2.4590000000000001</v>
      </c>
      <c r="AT89" s="55">
        <v>2.6379999999999999</v>
      </c>
      <c r="AU89" s="55">
        <v>3.1160000000000001</v>
      </c>
      <c r="AV89" s="3">
        <v>3.3340000000000001</v>
      </c>
      <c r="AW89" s="3">
        <v>3.3759999999999999</v>
      </c>
      <c r="AX89" s="3" t="s">
        <v>12</v>
      </c>
      <c r="AY89" s="3">
        <v>3.44</v>
      </c>
      <c r="AZ89" s="15" t="s">
        <v>12</v>
      </c>
      <c r="BA89" s="10">
        <f t="shared" si="182"/>
        <v>3.3759999999999999</v>
      </c>
      <c r="BB89" s="9">
        <f t="shared" si="183"/>
        <v>0.25999999999999979</v>
      </c>
      <c r="BC89" s="10">
        <f t="shared" si="184"/>
        <v>6.4000000000000057E-2</v>
      </c>
      <c r="BD89" s="9" t="s">
        <v>2403</v>
      </c>
      <c r="BE89" s="3" t="s">
        <v>12</v>
      </c>
      <c r="BF89" s="15" t="s">
        <v>12</v>
      </c>
      <c r="BG89" s="15" t="str">
        <f t="shared" si="185"/>
        <v>-</v>
      </c>
      <c r="BH89" s="9" t="e">
        <f t="shared" si="186"/>
        <v>#VALUE!</v>
      </c>
      <c r="BI89" s="10" t="e">
        <f t="shared" si="187"/>
        <v>#VALUE!</v>
      </c>
      <c r="BJ89" s="9" t="s">
        <v>2403</v>
      </c>
      <c r="BK89" s="3" t="s">
        <v>12</v>
      </c>
      <c r="BL89" s="15" t="s">
        <v>12</v>
      </c>
      <c r="BM89" s="15" t="str">
        <f t="shared" si="188"/>
        <v>-</v>
      </c>
      <c r="BN89" s="9" t="e">
        <f t="shared" si="189"/>
        <v>#VALUE!</v>
      </c>
      <c r="BO89" s="10" t="e">
        <f t="shared" si="190"/>
        <v>#VALUE!</v>
      </c>
      <c r="BP89">
        <f t="shared" si="139"/>
        <v>0</v>
      </c>
      <c r="BQ89" s="93" t="e">
        <f t="shared" si="140"/>
        <v>#VALUE!</v>
      </c>
      <c r="BR89" s="93" t="e">
        <f t="shared" si="141"/>
        <v>#VALUE!</v>
      </c>
      <c r="BS89" s="93" t="e">
        <f>VLOOKUP(C89,'Koppeling locatie - aslocatie'!$A$2:$C$8139,2,FALSE)</f>
        <v>#N/A</v>
      </c>
      <c r="BT89" s="93" t="e">
        <f>VLOOKUP($BS89,aslocaties_v01!$C$3:$AA$349,MATCH($K$3/10,aslocaties_v01!$C$2:$X$2),FALSE)</f>
        <v>#N/A</v>
      </c>
      <c r="BU89" s="93" t="e">
        <f>VLOOKUP(BS89,aslocaties_v01!$C$3:$AA$349,MATCH($K$3,aslocaties_v01!$C$2:$X$2),FALSE)</f>
        <v>#N/A</v>
      </c>
      <c r="BV89" s="93" t="e">
        <f>VLOOKUP(BS89,aslocaties_v01!$C$3:$AA$349,MATCH($K$3*10,aslocaties_v01!$C$2:$Y$2),FALSE)</f>
        <v>#N/A</v>
      </c>
      <c r="BW89" s="93" t="e">
        <f t="shared" si="142"/>
        <v>#N/A</v>
      </c>
      <c r="BX89" s="93" t="e">
        <f t="shared" si="143"/>
        <v>#N/A</v>
      </c>
      <c r="BY89" s="94">
        <f t="shared" si="144"/>
        <v>999</v>
      </c>
      <c r="BZ89" s="94">
        <f t="shared" si="145"/>
        <v>999</v>
      </c>
      <c r="CA89" s="94" t="e">
        <f t="shared" si="146"/>
        <v>#N/A</v>
      </c>
      <c r="CB89" t="e">
        <f t="shared" si="147"/>
        <v>#N/A</v>
      </c>
      <c r="CC89" s="58" t="e">
        <f t="shared" si="148"/>
        <v>#N/A</v>
      </c>
      <c r="CD89" s="95" t="e">
        <f t="shared" si="149"/>
        <v>#N/A</v>
      </c>
      <c r="CE89" s="96" t="b">
        <f t="shared" si="191"/>
        <v>1</v>
      </c>
      <c r="CF89" t="e">
        <f t="shared" si="192"/>
        <v>#DIV/0!</v>
      </c>
      <c r="CG89" t="e">
        <f t="shared" si="193"/>
        <v>#DIV/0!</v>
      </c>
      <c r="CH89" s="84" t="b">
        <f t="shared" si="150"/>
        <v>1</v>
      </c>
      <c r="CI89">
        <f t="shared" si="151"/>
        <v>0.78200000000000003</v>
      </c>
      <c r="CJ89" t="b">
        <f t="shared" si="194"/>
        <v>1</v>
      </c>
      <c r="CK89" t="b">
        <f t="shared" si="152"/>
        <v>1</v>
      </c>
      <c r="CL89" s="84" t="b">
        <f t="shared" si="195"/>
        <v>1</v>
      </c>
      <c r="CM89">
        <f t="shared" si="153"/>
        <v>3.3759999999999999</v>
      </c>
      <c r="CN89" t="b">
        <f t="shared" si="196"/>
        <v>1</v>
      </c>
      <c r="CO89" s="84">
        <f t="shared" si="154"/>
        <v>4.3982233391444775E-2</v>
      </c>
      <c r="CP89" t="b">
        <f t="shared" si="155"/>
        <v>1</v>
      </c>
      <c r="CQ89" s="96" t="b">
        <f t="shared" si="156"/>
        <v>1</v>
      </c>
      <c r="CR89" t="e">
        <f t="shared" si="157"/>
        <v>#VALUE!</v>
      </c>
      <c r="CS89" t="e">
        <f t="shared" si="158"/>
        <v>#VALUE!</v>
      </c>
      <c r="CT89" t="b">
        <f t="shared" si="159"/>
        <v>1</v>
      </c>
      <c r="CU89" t="b">
        <f t="shared" si="160"/>
        <v>1</v>
      </c>
      <c r="CV89" s="84" t="b">
        <f t="shared" si="161"/>
        <v>1</v>
      </c>
      <c r="CW89" t="e">
        <f t="shared" si="162"/>
        <v>#VALUE!</v>
      </c>
      <c r="CX89" t="e">
        <f t="shared" si="163"/>
        <v>#VALUE!</v>
      </c>
      <c r="CY89" t="b">
        <f t="shared" si="164"/>
        <v>1</v>
      </c>
      <c r="CZ89" t="b">
        <f t="shared" si="165"/>
        <v>1</v>
      </c>
      <c r="DA89" s="84">
        <f t="shared" si="166"/>
        <v>0</v>
      </c>
      <c r="DB89" t="e">
        <f t="shared" si="167"/>
        <v>#N/A</v>
      </c>
    </row>
    <row r="90" spans="1:106">
      <c r="A90" s="9">
        <v>2583</v>
      </c>
      <c r="B90" s="3">
        <v>2</v>
      </c>
      <c r="C90" s="3" t="s">
        <v>2371</v>
      </c>
      <c r="D90" s="3" t="str">
        <f t="shared" si="168"/>
        <v>WA_1_16-1_dk_0551</v>
      </c>
      <c r="E90" s="3" t="str">
        <f t="shared" si="169"/>
        <v>0551</v>
      </c>
      <c r="F90" s="3">
        <v>122524.29700000001</v>
      </c>
      <c r="G90" s="15">
        <v>427775.81199999998</v>
      </c>
      <c r="H90" s="35" t="str">
        <f t="shared" si="170"/>
        <v>ja</v>
      </c>
      <c r="I90" s="42" t="s">
        <v>2402</v>
      </c>
      <c r="J90" s="20" t="s">
        <v>2284</v>
      </c>
      <c r="K90" s="21">
        <v>10000</v>
      </c>
      <c r="L90" s="28">
        <f t="shared" si="171"/>
        <v>1</v>
      </c>
      <c r="M90" s="28">
        <f t="shared" si="172"/>
        <v>1</v>
      </c>
      <c r="N90" s="56">
        <f t="shared" si="173"/>
        <v>10000</v>
      </c>
      <c r="O90" s="33">
        <f t="shared" si="174"/>
        <v>106.05545623398382</v>
      </c>
      <c r="P90" s="37">
        <f t="shared" si="175"/>
        <v>65.861449672766966</v>
      </c>
      <c r="Q90" s="9" t="s">
        <v>12</v>
      </c>
      <c r="R90" s="55" t="s">
        <v>12</v>
      </c>
      <c r="S90" s="55">
        <v>4.0890000000000004</v>
      </c>
      <c r="T90" s="55">
        <v>4.383</v>
      </c>
      <c r="U90" s="55">
        <v>4.6580000000000004</v>
      </c>
      <c r="V90" s="3">
        <v>4.883</v>
      </c>
      <c r="W90" s="3">
        <v>5.109</v>
      </c>
      <c r="X90" s="3" t="s">
        <v>12</v>
      </c>
      <c r="Y90" s="3">
        <v>5.5</v>
      </c>
      <c r="Z90" s="15" t="s">
        <v>12</v>
      </c>
      <c r="AA90" s="10">
        <f t="shared" si="176"/>
        <v>5.109</v>
      </c>
      <c r="AB90" s="9">
        <f t="shared" si="177"/>
        <v>0.45099999999999962</v>
      </c>
      <c r="AC90" s="10">
        <f t="shared" si="178"/>
        <v>0.39100000000000001</v>
      </c>
      <c r="AD90" s="9" t="s">
        <v>12</v>
      </c>
      <c r="AE90" s="55" t="s">
        <v>12</v>
      </c>
      <c r="AF90" s="55">
        <v>0.51500000000000001</v>
      </c>
      <c r="AG90" s="55">
        <v>0.58399999999999996</v>
      </c>
      <c r="AH90" s="55">
        <v>0.69699999999999995</v>
      </c>
      <c r="AI90" s="3">
        <v>0.72899999999999998</v>
      </c>
      <c r="AJ90" s="3">
        <v>0.76100000000000001</v>
      </c>
      <c r="AK90" s="3" t="s">
        <v>12</v>
      </c>
      <c r="AL90" s="3">
        <v>0.85299999999999998</v>
      </c>
      <c r="AM90" s="15" t="s">
        <v>12</v>
      </c>
      <c r="AN90" s="10">
        <f t="shared" si="179"/>
        <v>0.76100000000000001</v>
      </c>
      <c r="AO90" s="9">
        <f t="shared" si="180"/>
        <v>6.4000000000000057E-2</v>
      </c>
      <c r="AP90" s="10">
        <f t="shared" si="181"/>
        <v>9.1999999999999971E-2</v>
      </c>
      <c r="AQ90" s="9" t="s">
        <v>12</v>
      </c>
      <c r="AR90" s="55" t="s">
        <v>12</v>
      </c>
      <c r="AS90" s="55">
        <v>2.4020000000000001</v>
      </c>
      <c r="AT90" s="55">
        <v>2.5710000000000002</v>
      </c>
      <c r="AU90" s="55">
        <v>3.113</v>
      </c>
      <c r="AV90" s="3">
        <v>3.3149999999999999</v>
      </c>
      <c r="AW90" s="3">
        <v>3.3319999999999999</v>
      </c>
      <c r="AX90" s="3" t="s">
        <v>12</v>
      </c>
      <c r="AY90" s="3">
        <v>3.3639999999999999</v>
      </c>
      <c r="AZ90" s="15" t="s">
        <v>12</v>
      </c>
      <c r="BA90" s="10">
        <f t="shared" si="182"/>
        <v>3.3319999999999999</v>
      </c>
      <c r="BB90" s="9">
        <f t="shared" si="183"/>
        <v>0.21899999999999986</v>
      </c>
      <c r="BC90" s="10">
        <f t="shared" si="184"/>
        <v>3.2000000000000028E-2</v>
      </c>
      <c r="BD90" s="9" t="s">
        <v>2403</v>
      </c>
      <c r="BE90" s="3" t="s">
        <v>12</v>
      </c>
      <c r="BF90" s="15" t="s">
        <v>12</v>
      </c>
      <c r="BG90" s="15" t="str">
        <f t="shared" si="185"/>
        <v>-</v>
      </c>
      <c r="BH90" s="9" t="e">
        <f t="shared" si="186"/>
        <v>#VALUE!</v>
      </c>
      <c r="BI90" s="10" t="e">
        <f t="shared" si="187"/>
        <v>#VALUE!</v>
      </c>
      <c r="BJ90" s="9" t="s">
        <v>2403</v>
      </c>
      <c r="BK90" s="3" t="s">
        <v>12</v>
      </c>
      <c r="BL90" s="15" t="s">
        <v>12</v>
      </c>
      <c r="BM90" s="15" t="str">
        <f t="shared" si="188"/>
        <v>-</v>
      </c>
      <c r="BN90" s="9" t="e">
        <f t="shared" si="189"/>
        <v>#VALUE!</v>
      </c>
      <c r="BO90" s="10" t="e">
        <f t="shared" si="190"/>
        <v>#VALUE!</v>
      </c>
      <c r="BP90">
        <f t="shared" si="139"/>
        <v>0</v>
      </c>
      <c r="BQ90" s="93" t="e">
        <f t="shared" si="140"/>
        <v>#VALUE!</v>
      </c>
      <c r="BR90" s="93" t="e">
        <f t="shared" si="141"/>
        <v>#VALUE!</v>
      </c>
      <c r="BS90" s="93" t="e">
        <f>VLOOKUP(C90,'Koppeling locatie - aslocatie'!$A$2:$C$8139,2,FALSE)</f>
        <v>#N/A</v>
      </c>
      <c r="BT90" s="93" t="e">
        <f>VLOOKUP($BS90,aslocaties_v01!$C$3:$AA$349,MATCH($K$3/10,aslocaties_v01!$C$2:$X$2),FALSE)</f>
        <v>#N/A</v>
      </c>
      <c r="BU90" s="93" t="e">
        <f>VLOOKUP(BS90,aslocaties_v01!$C$3:$AA$349,MATCH($K$3,aslocaties_v01!$C$2:$X$2),FALSE)</f>
        <v>#N/A</v>
      </c>
      <c r="BV90" s="93" t="e">
        <f>VLOOKUP(BS90,aslocaties_v01!$C$3:$AA$349,MATCH($K$3*10,aslocaties_v01!$C$2:$Y$2),FALSE)</f>
        <v>#N/A</v>
      </c>
      <c r="BW90" s="93" t="e">
        <f t="shared" si="142"/>
        <v>#N/A</v>
      </c>
      <c r="BX90" s="93" t="e">
        <f t="shared" si="143"/>
        <v>#N/A</v>
      </c>
      <c r="BY90" s="94">
        <f t="shared" si="144"/>
        <v>999</v>
      </c>
      <c r="BZ90" s="94">
        <f t="shared" si="145"/>
        <v>999</v>
      </c>
      <c r="CA90" s="94" t="e">
        <f t="shared" si="146"/>
        <v>#N/A</v>
      </c>
      <c r="CB90" t="e">
        <f t="shared" si="147"/>
        <v>#N/A</v>
      </c>
      <c r="CC90" s="58" t="e">
        <f t="shared" si="148"/>
        <v>#N/A</v>
      </c>
      <c r="CD90" s="95" t="e">
        <f t="shared" si="149"/>
        <v>#N/A</v>
      </c>
      <c r="CE90" s="96" t="b">
        <f t="shared" si="191"/>
        <v>1</v>
      </c>
      <c r="CF90" t="e">
        <f t="shared" si="192"/>
        <v>#DIV/0!</v>
      </c>
      <c r="CG90" t="e">
        <f t="shared" si="193"/>
        <v>#DIV/0!</v>
      </c>
      <c r="CH90" s="84" t="b">
        <f t="shared" si="150"/>
        <v>1</v>
      </c>
      <c r="CI90">
        <f t="shared" si="151"/>
        <v>0.76100000000000001</v>
      </c>
      <c r="CJ90" t="b">
        <f t="shared" si="194"/>
        <v>1</v>
      </c>
      <c r="CK90" t="b">
        <f t="shared" si="152"/>
        <v>1</v>
      </c>
      <c r="CL90" s="84" t="b">
        <f t="shared" si="195"/>
        <v>1</v>
      </c>
      <c r="CM90">
        <f t="shared" si="153"/>
        <v>3.3319999999999999</v>
      </c>
      <c r="CN90" t="b">
        <f t="shared" si="196"/>
        <v>1</v>
      </c>
      <c r="CO90" s="84">
        <f t="shared" si="154"/>
        <v>4.3938990315860398E-2</v>
      </c>
      <c r="CP90" t="b">
        <f t="shared" si="155"/>
        <v>1</v>
      </c>
      <c r="CQ90" s="96" t="b">
        <f t="shared" si="156"/>
        <v>1</v>
      </c>
      <c r="CR90" t="e">
        <f t="shared" si="157"/>
        <v>#VALUE!</v>
      </c>
      <c r="CS90" t="e">
        <f t="shared" si="158"/>
        <v>#VALUE!</v>
      </c>
      <c r="CT90" t="b">
        <f t="shared" si="159"/>
        <v>1</v>
      </c>
      <c r="CU90" t="b">
        <f t="shared" si="160"/>
        <v>1</v>
      </c>
      <c r="CV90" s="84" t="b">
        <f t="shared" si="161"/>
        <v>1</v>
      </c>
      <c r="CW90" t="e">
        <f t="shared" si="162"/>
        <v>#VALUE!</v>
      </c>
      <c r="CX90" t="e">
        <f t="shared" si="163"/>
        <v>#VALUE!</v>
      </c>
      <c r="CY90" t="b">
        <f t="shared" si="164"/>
        <v>1</v>
      </c>
      <c r="CZ90" t="b">
        <f t="shared" si="165"/>
        <v>1</v>
      </c>
      <c r="DA90" s="84">
        <f t="shared" si="166"/>
        <v>0</v>
      </c>
      <c r="DB90" t="e">
        <f t="shared" si="167"/>
        <v>#N/A</v>
      </c>
    </row>
    <row r="91" spans="1:106">
      <c r="A91" s="9">
        <v>2584</v>
      </c>
      <c r="B91" s="3">
        <v>2</v>
      </c>
      <c r="C91" s="3" t="s">
        <v>2372</v>
      </c>
      <c r="D91" s="3" t="str">
        <f t="shared" si="168"/>
        <v>WA_1_16-1_dk_0552</v>
      </c>
      <c r="E91" s="3" t="str">
        <f t="shared" si="169"/>
        <v>0552</v>
      </c>
      <c r="F91" s="3">
        <v>122476.5</v>
      </c>
      <c r="G91" s="15">
        <v>427730.5</v>
      </c>
      <c r="H91" s="35" t="str">
        <f t="shared" si="170"/>
        <v>ja</v>
      </c>
      <c r="I91" s="42" t="s">
        <v>2402</v>
      </c>
      <c r="J91" s="20" t="s">
        <v>2284</v>
      </c>
      <c r="K91" s="21">
        <v>10000</v>
      </c>
      <c r="L91" s="28">
        <f t="shared" si="171"/>
        <v>1</v>
      </c>
      <c r="M91" s="28">
        <f t="shared" si="172"/>
        <v>1</v>
      </c>
      <c r="N91" s="56">
        <f t="shared" si="173"/>
        <v>10000</v>
      </c>
      <c r="O91" s="33">
        <f t="shared" si="174"/>
        <v>65.861449672766966</v>
      </c>
      <c r="P91" s="37">
        <f t="shared" si="175"/>
        <v>92.214144251287706</v>
      </c>
      <c r="Q91" s="9" t="s">
        <v>12</v>
      </c>
      <c r="R91" s="55" t="s">
        <v>12</v>
      </c>
      <c r="S91" s="55">
        <v>4.0890000000000004</v>
      </c>
      <c r="T91" s="55">
        <v>4.383</v>
      </c>
      <c r="U91" s="55">
        <v>4.657</v>
      </c>
      <c r="V91" s="3">
        <v>4.8819999999999997</v>
      </c>
      <c r="W91" s="3">
        <v>5.1079999999999997</v>
      </c>
      <c r="X91" s="3" t="s">
        <v>12</v>
      </c>
      <c r="Y91" s="3">
        <v>5.4989999999999997</v>
      </c>
      <c r="Z91" s="15" t="s">
        <v>12</v>
      </c>
      <c r="AA91" s="10">
        <f t="shared" si="176"/>
        <v>5.1079999999999997</v>
      </c>
      <c r="AB91" s="9">
        <f t="shared" si="177"/>
        <v>0.45099999999999962</v>
      </c>
      <c r="AC91" s="10">
        <f t="shared" si="178"/>
        <v>0.39100000000000001</v>
      </c>
      <c r="AD91" s="9" t="s">
        <v>12</v>
      </c>
      <c r="AE91" s="55" t="s">
        <v>12</v>
      </c>
      <c r="AF91" s="55">
        <v>0.47099999999999997</v>
      </c>
      <c r="AG91" s="55">
        <v>0.54100000000000004</v>
      </c>
      <c r="AH91" s="55">
        <v>0.68700000000000006</v>
      </c>
      <c r="AI91" s="3">
        <v>0.71799999999999997</v>
      </c>
      <c r="AJ91" s="3">
        <v>0.74</v>
      </c>
      <c r="AK91" s="3" t="s">
        <v>12</v>
      </c>
      <c r="AL91" s="3">
        <v>0.78100000000000003</v>
      </c>
      <c r="AM91" s="15" t="s">
        <v>12</v>
      </c>
      <c r="AN91" s="10">
        <f t="shared" si="179"/>
        <v>0.74</v>
      </c>
      <c r="AO91" s="9">
        <f t="shared" si="180"/>
        <v>5.2999999999999936E-2</v>
      </c>
      <c r="AP91" s="10">
        <f t="shared" si="181"/>
        <v>4.1000000000000036E-2</v>
      </c>
      <c r="AQ91" s="9" t="s">
        <v>12</v>
      </c>
      <c r="AR91" s="55" t="s">
        <v>12</v>
      </c>
      <c r="AS91" s="55">
        <v>2.3359999999999999</v>
      </c>
      <c r="AT91" s="55">
        <v>2.4900000000000002</v>
      </c>
      <c r="AU91" s="55">
        <v>3.2109999999999999</v>
      </c>
      <c r="AV91" s="3">
        <v>3.4119999999999999</v>
      </c>
      <c r="AW91" s="3">
        <v>3.4260000000000002</v>
      </c>
      <c r="AX91" s="3" t="s">
        <v>12</v>
      </c>
      <c r="AY91" s="3">
        <v>3.452</v>
      </c>
      <c r="AZ91" s="15" t="s">
        <v>12</v>
      </c>
      <c r="BA91" s="10">
        <f t="shared" si="182"/>
        <v>3.4260000000000002</v>
      </c>
      <c r="BB91" s="9">
        <f t="shared" si="183"/>
        <v>0.2150000000000003</v>
      </c>
      <c r="BC91" s="10">
        <f t="shared" si="184"/>
        <v>2.5999999999999801E-2</v>
      </c>
      <c r="BD91" s="9" t="s">
        <v>2403</v>
      </c>
      <c r="BE91" s="3" t="s">
        <v>12</v>
      </c>
      <c r="BF91" s="15" t="s">
        <v>12</v>
      </c>
      <c r="BG91" s="15" t="str">
        <f t="shared" si="185"/>
        <v>-</v>
      </c>
      <c r="BH91" s="9" t="e">
        <f t="shared" si="186"/>
        <v>#VALUE!</v>
      </c>
      <c r="BI91" s="10" t="e">
        <f t="shared" si="187"/>
        <v>#VALUE!</v>
      </c>
      <c r="BJ91" s="9" t="s">
        <v>2403</v>
      </c>
      <c r="BK91" s="3" t="s">
        <v>12</v>
      </c>
      <c r="BL91" s="15" t="s">
        <v>12</v>
      </c>
      <c r="BM91" s="15" t="str">
        <f t="shared" si="188"/>
        <v>-</v>
      </c>
      <c r="BN91" s="9" t="e">
        <f t="shared" si="189"/>
        <v>#VALUE!</v>
      </c>
      <c r="BO91" s="10" t="e">
        <f t="shared" si="190"/>
        <v>#VALUE!</v>
      </c>
      <c r="BP91">
        <f t="shared" si="139"/>
        <v>0</v>
      </c>
      <c r="BQ91" s="93" t="e">
        <f t="shared" si="140"/>
        <v>#VALUE!</v>
      </c>
      <c r="BR91" s="93" t="e">
        <f t="shared" si="141"/>
        <v>#VALUE!</v>
      </c>
      <c r="BS91" s="93" t="e">
        <f>VLOOKUP(C91,'Koppeling locatie - aslocatie'!$A$2:$C$8139,2,FALSE)</f>
        <v>#N/A</v>
      </c>
      <c r="BT91" s="93" t="e">
        <f>VLOOKUP($BS91,aslocaties_v01!$C$3:$AA$349,MATCH($K$3/10,aslocaties_v01!$C$2:$X$2),FALSE)</f>
        <v>#N/A</v>
      </c>
      <c r="BU91" s="93" t="e">
        <f>VLOOKUP(BS91,aslocaties_v01!$C$3:$AA$349,MATCH($K$3,aslocaties_v01!$C$2:$X$2),FALSE)</f>
        <v>#N/A</v>
      </c>
      <c r="BV91" s="93" t="e">
        <f>VLOOKUP(BS91,aslocaties_v01!$C$3:$AA$349,MATCH($K$3*10,aslocaties_v01!$C$2:$Y$2),FALSE)</f>
        <v>#N/A</v>
      </c>
      <c r="BW91" s="93" t="e">
        <f t="shared" si="142"/>
        <v>#N/A</v>
      </c>
      <c r="BX91" s="93" t="e">
        <f t="shared" si="143"/>
        <v>#N/A</v>
      </c>
      <c r="BY91" s="94">
        <f t="shared" si="144"/>
        <v>999</v>
      </c>
      <c r="BZ91" s="94">
        <f t="shared" si="145"/>
        <v>999</v>
      </c>
      <c r="CA91" s="94" t="e">
        <f t="shared" si="146"/>
        <v>#N/A</v>
      </c>
      <c r="CB91" t="e">
        <f t="shared" si="147"/>
        <v>#N/A</v>
      </c>
      <c r="CC91" s="58" t="e">
        <f t="shared" si="148"/>
        <v>#N/A</v>
      </c>
      <c r="CD91" s="95" t="e">
        <f t="shared" si="149"/>
        <v>#N/A</v>
      </c>
      <c r="CE91" s="96" t="b">
        <f t="shared" si="191"/>
        <v>1</v>
      </c>
      <c r="CF91" t="e">
        <f t="shared" si="192"/>
        <v>#DIV/0!</v>
      </c>
      <c r="CG91" t="e">
        <f t="shared" si="193"/>
        <v>#DIV/0!</v>
      </c>
      <c r="CH91" s="84" t="b">
        <f t="shared" si="150"/>
        <v>1</v>
      </c>
      <c r="CI91">
        <f t="shared" si="151"/>
        <v>0.74</v>
      </c>
      <c r="CJ91" t="b">
        <f t="shared" si="194"/>
        <v>1</v>
      </c>
      <c r="CK91" t="b">
        <f t="shared" si="152"/>
        <v>1</v>
      </c>
      <c r="CL91" s="84" t="b">
        <f t="shared" si="195"/>
        <v>1</v>
      </c>
      <c r="CM91">
        <f t="shared" si="153"/>
        <v>3.4260000000000002</v>
      </c>
      <c r="CN91" t="b">
        <f t="shared" si="196"/>
        <v>1</v>
      </c>
      <c r="CO91" s="84">
        <f t="shared" si="154"/>
        <v>4.0414052762193023E-2</v>
      </c>
      <c r="CP91" t="b">
        <f t="shared" si="155"/>
        <v>1</v>
      </c>
      <c r="CQ91" s="96" t="b">
        <f t="shared" si="156"/>
        <v>1</v>
      </c>
      <c r="CR91" t="e">
        <f t="shared" si="157"/>
        <v>#VALUE!</v>
      </c>
      <c r="CS91" t="e">
        <f t="shared" si="158"/>
        <v>#VALUE!</v>
      </c>
      <c r="CT91" t="b">
        <f t="shared" si="159"/>
        <v>1</v>
      </c>
      <c r="CU91" t="b">
        <f t="shared" si="160"/>
        <v>1</v>
      </c>
      <c r="CV91" s="84" t="b">
        <f t="shared" si="161"/>
        <v>1</v>
      </c>
      <c r="CW91" t="e">
        <f t="shared" si="162"/>
        <v>#VALUE!</v>
      </c>
      <c r="CX91" t="e">
        <f t="shared" si="163"/>
        <v>#VALUE!</v>
      </c>
      <c r="CY91" t="b">
        <f t="shared" si="164"/>
        <v>1</v>
      </c>
      <c r="CZ91" t="b">
        <f t="shared" si="165"/>
        <v>1</v>
      </c>
      <c r="DA91" s="84">
        <f t="shared" si="166"/>
        <v>0</v>
      </c>
      <c r="DB91" t="e">
        <f t="shared" si="167"/>
        <v>#N/A</v>
      </c>
    </row>
    <row r="92" spans="1:106">
      <c r="A92" s="9">
        <v>2585</v>
      </c>
      <c r="B92" s="3">
        <v>2</v>
      </c>
      <c r="C92" s="3" t="s">
        <v>2373</v>
      </c>
      <c r="D92" s="3" t="str">
        <f t="shared" si="168"/>
        <v>WA_1_16-1_dk_0553</v>
      </c>
      <c r="E92" s="3" t="str">
        <f t="shared" si="169"/>
        <v>0553</v>
      </c>
      <c r="F92" s="3">
        <v>122434.992</v>
      </c>
      <c r="G92" s="15">
        <v>427648.15600000002</v>
      </c>
      <c r="H92" s="35" t="str">
        <f t="shared" si="170"/>
        <v>ja</v>
      </c>
      <c r="I92" s="42" t="s">
        <v>2402</v>
      </c>
      <c r="J92" s="20" t="s">
        <v>2284</v>
      </c>
      <c r="K92" s="21">
        <v>10000</v>
      </c>
      <c r="L92" s="28">
        <f t="shared" si="171"/>
        <v>1</v>
      </c>
      <c r="M92" s="28">
        <f t="shared" si="172"/>
        <v>1</v>
      </c>
      <c r="N92" s="56">
        <f t="shared" si="173"/>
        <v>10000</v>
      </c>
      <c r="O92" s="33">
        <f t="shared" si="174"/>
        <v>92.214144251287706</v>
      </c>
      <c r="P92" s="37">
        <f t="shared" si="175"/>
        <v>90.473645472052524</v>
      </c>
      <c r="Q92" s="9" t="s">
        <v>12</v>
      </c>
      <c r="R92" s="55" t="s">
        <v>12</v>
      </c>
      <c r="S92" s="55">
        <v>4.0880000000000001</v>
      </c>
      <c r="T92" s="55">
        <v>4.3819999999999997</v>
      </c>
      <c r="U92" s="55">
        <v>4.6550000000000002</v>
      </c>
      <c r="V92" s="3">
        <v>4.8810000000000002</v>
      </c>
      <c r="W92" s="3">
        <v>5.1070000000000002</v>
      </c>
      <c r="X92" s="3" t="s">
        <v>12</v>
      </c>
      <c r="Y92" s="3">
        <v>5.4980000000000002</v>
      </c>
      <c r="Z92" s="15" t="s">
        <v>12</v>
      </c>
      <c r="AA92" s="10">
        <f t="shared" si="176"/>
        <v>5.1070000000000002</v>
      </c>
      <c r="AB92" s="9">
        <f t="shared" si="177"/>
        <v>0.45199999999999996</v>
      </c>
      <c r="AC92" s="10">
        <f t="shared" si="178"/>
        <v>0.39100000000000001</v>
      </c>
      <c r="AD92" s="9" t="s">
        <v>12</v>
      </c>
      <c r="AE92" s="55" t="s">
        <v>12</v>
      </c>
      <c r="AF92" s="55">
        <v>0.46100000000000002</v>
      </c>
      <c r="AG92" s="55">
        <v>0.52500000000000002</v>
      </c>
      <c r="AH92" s="55">
        <v>0.60699999999999998</v>
      </c>
      <c r="AI92" s="3">
        <v>0.63500000000000001</v>
      </c>
      <c r="AJ92" s="3">
        <v>0.66600000000000004</v>
      </c>
      <c r="AK92" s="3" t="s">
        <v>12</v>
      </c>
      <c r="AL92" s="3">
        <v>0.73899999999999999</v>
      </c>
      <c r="AM92" s="15" t="s">
        <v>12</v>
      </c>
      <c r="AN92" s="10">
        <f t="shared" si="179"/>
        <v>0.66600000000000004</v>
      </c>
      <c r="AO92" s="9">
        <f t="shared" si="180"/>
        <v>5.9000000000000052E-2</v>
      </c>
      <c r="AP92" s="10">
        <f t="shared" si="181"/>
        <v>7.2999999999999954E-2</v>
      </c>
      <c r="AQ92" s="9" t="s">
        <v>12</v>
      </c>
      <c r="AR92" s="55" t="s">
        <v>12</v>
      </c>
      <c r="AS92" s="55">
        <v>2.3079999999999998</v>
      </c>
      <c r="AT92" s="55">
        <v>2.4790000000000001</v>
      </c>
      <c r="AU92" s="55">
        <v>3.4089999999999998</v>
      </c>
      <c r="AV92" s="3">
        <v>3.8079999999999998</v>
      </c>
      <c r="AW92" s="3">
        <v>3.8210000000000002</v>
      </c>
      <c r="AX92" s="3" t="s">
        <v>12</v>
      </c>
      <c r="AY92" s="3">
        <v>3.8460000000000001</v>
      </c>
      <c r="AZ92" s="15" t="s">
        <v>12</v>
      </c>
      <c r="BA92" s="10">
        <f t="shared" si="182"/>
        <v>3.8210000000000002</v>
      </c>
      <c r="BB92" s="9">
        <f t="shared" si="183"/>
        <v>0.41200000000000037</v>
      </c>
      <c r="BC92" s="10">
        <f t="shared" si="184"/>
        <v>2.4999999999999911E-2</v>
      </c>
      <c r="BD92" s="9" t="s">
        <v>2403</v>
      </c>
      <c r="BE92" s="3" t="s">
        <v>12</v>
      </c>
      <c r="BF92" s="15" t="s">
        <v>12</v>
      </c>
      <c r="BG92" s="15" t="str">
        <f t="shared" si="185"/>
        <v>-</v>
      </c>
      <c r="BH92" s="9" t="e">
        <f t="shared" si="186"/>
        <v>#VALUE!</v>
      </c>
      <c r="BI92" s="10" t="e">
        <f t="shared" si="187"/>
        <v>#VALUE!</v>
      </c>
      <c r="BJ92" s="9" t="s">
        <v>2403</v>
      </c>
      <c r="BK92" s="3" t="s">
        <v>12</v>
      </c>
      <c r="BL92" s="15" t="s">
        <v>12</v>
      </c>
      <c r="BM92" s="15" t="str">
        <f t="shared" si="188"/>
        <v>-</v>
      </c>
      <c r="BN92" s="9" t="e">
        <f t="shared" si="189"/>
        <v>#VALUE!</v>
      </c>
      <c r="BO92" s="10" t="e">
        <f t="shared" si="190"/>
        <v>#VALUE!</v>
      </c>
      <c r="BP92">
        <f t="shared" si="139"/>
        <v>0</v>
      </c>
      <c r="BQ92" s="93" t="e">
        <f t="shared" si="140"/>
        <v>#VALUE!</v>
      </c>
      <c r="BR92" s="93" t="e">
        <f t="shared" si="141"/>
        <v>#VALUE!</v>
      </c>
      <c r="BS92" s="93" t="e">
        <f>VLOOKUP(C92,'Koppeling locatie - aslocatie'!$A$2:$C$8139,2,FALSE)</f>
        <v>#N/A</v>
      </c>
      <c r="BT92" s="93" t="e">
        <f>VLOOKUP($BS92,aslocaties_v01!$C$3:$AA$349,MATCH($K$3/10,aslocaties_v01!$C$2:$X$2),FALSE)</f>
        <v>#N/A</v>
      </c>
      <c r="BU92" s="93" t="e">
        <f>VLOOKUP(BS92,aslocaties_v01!$C$3:$AA$349,MATCH($K$3,aslocaties_v01!$C$2:$X$2),FALSE)</f>
        <v>#N/A</v>
      </c>
      <c r="BV92" s="93" t="e">
        <f>VLOOKUP(BS92,aslocaties_v01!$C$3:$AA$349,MATCH($K$3*10,aslocaties_v01!$C$2:$Y$2),FALSE)</f>
        <v>#N/A</v>
      </c>
      <c r="BW92" s="93" t="e">
        <f t="shared" si="142"/>
        <v>#N/A</v>
      </c>
      <c r="BX92" s="93" t="e">
        <f t="shared" si="143"/>
        <v>#N/A</v>
      </c>
      <c r="BY92" s="94">
        <f t="shared" si="144"/>
        <v>999</v>
      </c>
      <c r="BZ92" s="94">
        <f t="shared" si="145"/>
        <v>999</v>
      </c>
      <c r="CA92" s="94" t="e">
        <f t="shared" si="146"/>
        <v>#N/A</v>
      </c>
      <c r="CB92" t="e">
        <f t="shared" si="147"/>
        <v>#N/A</v>
      </c>
      <c r="CC92" s="58" t="e">
        <f t="shared" si="148"/>
        <v>#N/A</v>
      </c>
      <c r="CD92" s="95" t="e">
        <f t="shared" si="149"/>
        <v>#N/A</v>
      </c>
      <c r="CE92" s="96" t="b">
        <f t="shared" si="191"/>
        <v>1</v>
      </c>
      <c r="CF92" t="e">
        <f t="shared" si="192"/>
        <v>#DIV/0!</v>
      </c>
      <c r="CG92" t="e">
        <f t="shared" si="193"/>
        <v>#DIV/0!</v>
      </c>
      <c r="CH92" s="84" t="b">
        <f t="shared" si="150"/>
        <v>1</v>
      </c>
      <c r="CI92">
        <f t="shared" si="151"/>
        <v>0.66600000000000004</v>
      </c>
      <c r="CJ92" t="b">
        <f t="shared" si="194"/>
        <v>1</v>
      </c>
      <c r="CK92" t="b">
        <f t="shared" si="152"/>
        <v>1</v>
      </c>
      <c r="CL92" s="84" t="b">
        <f t="shared" si="195"/>
        <v>1</v>
      </c>
      <c r="CM92">
        <f t="shared" si="153"/>
        <v>3.8210000000000002</v>
      </c>
      <c r="CN92" t="b">
        <f t="shared" si="196"/>
        <v>1</v>
      </c>
      <c r="CO92" s="84">
        <f t="shared" si="154"/>
        <v>2.9241224522799415E-2</v>
      </c>
      <c r="CP92" t="b">
        <f t="shared" si="155"/>
        <v>1</v>
      </c>
      <c r="CQ92" s="96" t="b">
        <f t="shared" si="156"/>
        <v>1</v>
      </c>
      <c r="CR92" t="e">
        <f t="shared" si="157"/>
        <v>#VALUE!</v>
      </c>
      <c r="CS92" t="e">
        <f t="shared" si="158"/>
        <v>#VALUE!</v>
      </c>
      <c r="CT92" t="b">
        <f t="shared" si="159"/>
        <v>1</v>
      </c>
      <c r="CU92" t="b">
        <f t="shared" si="160"/>
        <v>1</v>
      </c>
      <c r="CV92" s="84" t="b">
        <f t="shared" si="161"/>
        <v>1</v>
      </c>
      <c r="CW92" t="e">
        <f t="shared" si="162"/>
        <v>#VALUE!</v>
      </c>
      <c r="CX92" t="e">
        <f t="shared" si="163"/>
        <v>#VALUE!</v>
      </c>
      <c r="CY92" t="b">
        <f t="shared" si="164"/>
        <v>1</v>
      </c>
      <c r="CZ92" t="b">
        <f t="shared" si="165"/>
        <v>1</v>
      </c>
      <c r="DA92" s="84">
        <f t="shared" si="166"/>
        <v>0</v>
      </c>
      <c r="DB92" t="e">
        <f t="shared" si="167"/>
        <v>#N/A</v>
      </c>
    </row>
    <row r="93" spans="1:106">
      <c r="A93" s="9">
        <v>2586</v>
      </c>
      <c r="B93" s="3">
        <v>2</v>
      </c>
      <c r="C93" s="3" t="s">
        <v>2374</v>
      </c>
      <c r="D93" s="3" t="str">
        <f t="shared" si="168"/>
        <v>WA_1_16-1_dk_0554</v>
      </c>
      <c r="E93" s="3" t="str">
        <f t="shared" si="169"/>
        <v>0554</v>
      </c>
      <c r="F93" s="3">
        <v>122394.25</v>
      </c>
      <c r="G93" s="15">
        <v>427567.375</v>
      </c>
      <c r="H93" s="35" t="str">
        <f t="shared" si="170"/>
        <v>ja</v>
      </c>
      <c r="I93" s="42" t="s">
        <v>2402</v>
      </c>
      <c r="J93" s="20" t="s">
        <v>2284</v>
      </c>
      <c r="K93" s="21">
        <v>10000</v>
      </c>
      <c r="L93" s="28">
        <f t="shared" si="171"/>
        <v>1</v>
      </c>
      <c r="M93" s="28">
        <f t="shared" si="172"/>
        <v>1</v>
      </c>
      <c r="N93" s="56">
        <f t="shared" si="173"/>
        <v>10000</v>
      </c>
      <c r="O93" s="33">
        <f t="shared" si="174"/>
        <v>90.473645472052524</v>
      </c>
      <c r="P93" s="37">
        <f t="shared" si="175"/>
        <v>119.36283150543829</v>
      </c>
      <c r="Q93" s="9" t="s">
        <v>12</v>
      </c>
      <c r="R93" s="55" t="s">
        <v>12</v>
      </c>
      <c r="S93" s="55">
        <v>4.085</v>
      </c>
      <c r="T93" s="55">
        <v>4.3789999999999996</v>
      </c>
      <c r="U93" s="55">
        <v>4.6520000000000001</v>
      </c>
      <c r="V93" s="3">
        <v>4.8780000000000001</v>
      </c>
      <c r="W93" s="3">
        <v>5.1040000000000001</v>
      </c>
      <c r="X93" s="3" t="s">
        <v>12</v>
      </c>
      <c r="Y93" s="3">
        <v>5.4930000000000003</v>
      </c>
      <c r="Z93" s="15" t="s">
        <v>12</v>
      </c>
      <c r="AA93" s="10">
        <f t="shared" si="176"/>
        <v>5.1040000000000001</v>
      </c>
      <c r="AB93" s="9">
        <f t="shared" si="177"/>
        <v>0.45199999999999996</v>
      </c>
      <c r="AC93" s="10">
        <f t="shared" si="178"/>
        <v>0.38900000000000023</v>
      </c>
      <c r="AD93" s="9" t="s">
        <v>12</v>
      </c>
      <c r="AE93" s="55" t="s">
        <v>12</v>
      </c>
      <c r="AF93" s="55">
        <v>0.46200000000000002</v>
      </c>
      <c r="AG93" s="55">
        <v>0.52300000000000002</v>
      </c>
      <c r="AH93" s="55">
        <v>0.60399999999999998</v>
      </c>
      <c r="AI93" s="3">
        <v>0.63500000000000001</v>
      </c>
      <c r="AJ93" s="3">
        <v>0.66900000000000004</v>
      </c>
      <c r="AK93" s="3" t="s">
        <v>12</v>
      </c>
      <c r="AL93" s="3">
        <v>0.746</v>
      </c>
      <c r="AM93" s="15" t="s">
        <v>12</v>
      </c>
      <c r="AN93" s="10">
        <f t="shared" si="179"/>
        <v>0.66900000000000004</v>
      </c>
      <c r="AO93" s="9">
        <f t="shared" si="180"/>
        <v>6.5000000000000058E-2</v>
      </c>
      <c r="AP93" s="10">
        <f t="shared" si="181"/>
        <v>7.6999999999999957E-2</v>
      </c>
      <c r="AQ93" s="9" t="s">
        <v>12</v>
      </c>
      <c r="AR93" s="55" t="s">
        <v>12</v>
      </c>
      <c r="AS93" s="55">
        <v>2.3380000000000001</v>
      </c>
      <c r="AT93" s="55">
        <v>2.496</v>
      </c>
      <c r="AU93" s="55">
        <v>3.5089999999999999</v>
      </c>
      <c r="AV93" s="3">
        <v>3.9060000000000001</v>
      </c>
      <c r="AW93" s="3">
        <v>3.9180000000000001</v>
      </c>
      <c r="AX93" s="3" t="s">
        <v>12</v>
      </c>
      <c r="AY93" s="3">
        <v>3.9420000000000002</v>
      </c>
      <c r="AZ93" s="15" t="s">
        <v>12</v>
      </c>
      <c r="BA93" s="10">
        <f t="shared" si="182"/>
        <v>3.9180000000000001</v>
      </c>
      <c r="BB93" s="9">
        <f t="shared" si="183"/>
        <v>0.40900000000000025</v>
      </c>
      <c r="BC93" s="10">
        <f t="shared" si="184"/>
        <v>2.4000000000000021E-2</v>
      </c>
      <c r="BD93" s="9" t="s">
        <v>2403</v>
      </c>
      <c r="BE93" s="3" t="s">
        <v>12</v>
      </c>
      <c r="BF93" s="15" t="s">
        <v>12</v>
      </c>
      <c r="BG93" s="15" t="str">
        <f t="shared" si="185"/>
        <v>-</v>
      </c>
      <c r="BH93" s="9" t="e">
        <f t="shared" si="186"/>
        <v>#VALUE!</v>
      </c>
      <c r="BI93" s="10" t="e">
        <f t="shared" si="187"/>
        <v>#VALUE!</v>
      </c>
      <c r="BJ93" s="9" t="s">
        <v>2403</v>
      </c>
      <c r="BK93" s="3" t="s">
        <v>12</v>
      </c>
      <c r="BL93" s="15" t="s">
        <v>12</v>
      </c>
      <c r="BM93" s="15" t="str">
        <f t="shared" si="188"/>
        <v>-</v>
      </c>
      <c r="BN93" s="9" t="e">
        <f t="shared" si="189"/>
        <v>#VALUE!</v>
      </c>
      <c r="BO93" s="10" t="e">
        <f t="shared" si="190"/>
        <v>#VALUE!</v>
      </c>
      <c r="BP93">
        <f t="shared" si="139"/>
        <v>0</v>
      </c>
      <c r="BQ93" s="93" t="e">
        <f t="shared" si="140"/>
        <v>#VALUE!</v>
      </c>
      <c r="BR93" s="93" t="e">
        <f t="shared" si="141"/>
        <v>#VALUE!</v>
      </c>
      <c r="BS93" s="93" t="e">
        <f>VLOOKUP(C93,'Koppeling locatie - aslocatie'!$A$2:$C$8139,2,FALSE)</f>
        <v>#N/A</v>
      </c>
      <c r="BT93" s="93" t="e">
        <f>VLOOKUP($BS93,aslocaties_v01!$C$3:$AA$349,MATCH($K$3/10,aslocaties_v01!$C$2:$X$2),FALSE)</f>
        <v>#N/A</v>
      </c>
      <c r="BU93" s="93" t="e">
        <f>VLOOKUP(BS93,aslocaties_v01!$C$3:$AA$349,MATCH($K$3,aslocaties_v01!$C$2:$X$2),FALSE)</f>
        <v>#N/A</v>
      </c>
      <c r="BV93" s="93" t="e">
        <f>VLOOKUP(BS93,aslocaties_v01!$C$3:$AA$349,MATCH($K$3*10,aslocaties_v01!$C$2:$Y$2),FALSE)</f>
        <v>#N/A</v>
      </c>
      <c r="BW93" s="93" t="e">
        <f t="shared" si="142"/>
        <v>#N/A</v>
      </c>
      <c r="BX93" s="93" t="e">
        <f t="shared" si="143"/>
        <v>#N/A</v>
      </c>
      <c r="BY93" s="94">
        <f t="shared" si="144"/>
        <v>999</v>
      </c>
      <c r="BZ93" s="94">
        <f t="shared" si="145"/>
        <v>999</v>
      </c>
      <c r="CA93" s="94" t="e">
        <f t="shared" si="146"/>
        <v>#N/A</v>
      </c>
      <c r="CB93" t="e">
        <f t="shared" si="147"/>
        <v>#N/A</v>
      </c>
      <c r="CC93" s="58" t="e">
        <f t="shared" si="148"/>
        <v>#N/A</v>
      </c>
      <c r="CD93" s="95" t="e">
        <f t="shared" si="149"/>
        <v>#N/A</v>
      </c>
      <c r="CE93" s="96" t="b">
        <f t="shared" si="191"/>
        <v>1</v>
      </c>
      <c r="CF93" t="e">
        <f t="shared" si="192"/>
        <v>#DIV/0!</v>
      </c>
      <c r="CG93" t="e">
        <f t="shared" si="193"/>
        <v>#DIV/0!</v>
      </c>
      <c r="CH93" s="84" t="b">
        <f t="shared" si="150"/>
        <v>1</v>
      </c>
      <c r="CI93">
        <f t="shared" si="151"/>
        <v>0.66900000000000004</v>
      </c>
      <c r="CJ93" t="b">
        <f t="shared" si="194"/>
        <v>1</v>
      </c>
      <c r="CK93" t="b">
        <f t="shared" si="152"/>
        <v>1</v>
      </c>
      <c r="CL93" s="84" t="b">
        <f t="shared" si="195"/>
        <v>1</v>
      </c>
      <c r="CM93">
        <f t="shared" si="153"/>
        <v>3.9180000000000001</v>
      </c>
      <c r="CN93" t="b">
        <f t="shared" si="196"/>
        <v>1</v>
      </c>
      <c r="CO93" s="84">
        <f t="shared" si="154"/>
        <v>2.7936542526994419E-2</v>
      </c>
      <c r="CP93" t="b">
        <f t="shared" si="155"/>
        <v>1</v>
      </c>
      <c r="CQ93" s="96" t="b">
        <f t="shared" si="156"/>
        <v>1</v>
      </c>
      <c r="CR93" t="e">
        <f t="shared" si="157"/>
        <v>#VALUE!</v>
      </c>
      <c r="CS93" t="e">
        <f t="shared" si="158"/>
        <v>#VALUE!</v>
      </c>
      <c r="CT93" t="b">
        <f t="shared" si="159"/>
        <v>1</v>
      </c>
      <c r="CU93" t="b">
        <f t="shared" si="160"/>
        <v>1</v>
      </c>
      <c r="CV93" s="84" t="b">
        <f t="shared" si="161"/>
        <v>1</v>
      </c>
      <c r="CW93" t="e">
        <f t="shared" si="162"/>
        <v>#VALUE!</v>
      </c>
      <c r="CX93" t="e">
        <f t="shared" si="163"/>
        <v>#VALUE!</v>
      </c>
      <c r="CY93" t="b">
        <f t="shared" si="164"/>
        <v>1</v>
      </c>
      <c r="CZ93" t="b">
        <f t="shared" si="165"/>
        <v>1</v>
      </c>
      <c r="DA93" s="84">
        <f t="shared" si="166"/>
        <v>0</v>
      </c>
      <c r="DB93" t="e">
        <f t="shared" si="167"/>
        <v>#N/A</v>
      </c>
    </row>
    <row r="94" spans="1:106">
      <c r="A94" s="9">
        <v>2587</v>
      </c>
      <c r="B94" s="3">
        <v>2</v>
      </c>
      <c r="C94" s="3" t="s">
        <v>2375</v>
      </c>
      <c r="D94" s="3" t="str">
        <f t="shared" si="168"/>
        <v>WA_1_16-1_dk_0555</v>
      </c>
      <c r="E94" s="3" t="str">
        <f t="shared" si="169"/>
        <v>0555</v>
      </c>
      <c r="F94" s="3">
        <v>122360.42200000001</v>
      </c>
      <c r="G94" s="15">
        <v>427452.90600000002</v>
      </c>
      <c r="H94" s="35" t="str">
        <f t="shared" si="170"/>
        <v>ja</v>
      </c>
      <c r="I94" s="42" t="s">
        <v>2402</v>
      </c>
      <c r="J94" s="20" t="s">
        <v>2284</v>
      </c>
      <c r="K94" s="21">
        <v>10000</v>
      </c>
      <c r="L94" s="28">
        <f t="shared" si="171"/>
        <v>1</v>
      </c>
      <c r="M94" s="28">
        <f t="shared" si="172"/>
        <v>1</v>
      </c>
      <c r="N94" s="56">
        <f t="shared" si="173"/>
        <v>10000</v>
      </c>
      <c r="O94" s="33">
        <f t="shared" si="174"/>
        <v>119.36283150543829</v>
      </c>
      <c r="P94" s="37">
        <f t="shared" si="175"/>
        <v>116.9883534203331</v>
      </c>
      <c r="Q94" s="9" t="s">
        <v>12</v>
      </c>
      <c r="R94" s="55" t="s">
        <v>12</v>
      </c>
      <c r="S94" s="55">
        <v>4.0810000000000004</v>
      </c>
      <c r="T94" s="55">
        <v>4.375</v>
      </c>
      <c r="U94" s="55">
        <v>4.6479999999999997</v>
      </c>
      <c r="V94" s="3">
        <v>4.8730000000000002</v>
      </c>
      <c r="W94" s="3">
        <v>5.0979999999999999</v>
      </c>
      <c r="X94" s="3" t="s">
        <v>12</v>
      </c>
      <c r="Y94" s="3">
        <v>5.4870000000000001</v>
      </c>
      <c r="Z94" s="15" t="s">
        <v>12</v>
      </c>
      <c r="AA94" s="10">
        <f t="shared" si="176"/>
        <v>5.0979999999999999</v>
      </c>
      <c r="AB94" s="9">
        <f t="shared" si="177"/>
        <v>0.45000000000000018</v>
      </c>
      <c r="AC94" s="10">
        <f t="shared" si="178"/>
        <v>0.38900000000000023</v>
      </c>
      <c r="AD94" s="9" t="s">
        <v>12</v>
      </c>
      <c r="AE94" s="55" t="s">
        <v>12</v>
      </c>
      <c r="AF94" s="55">
        <v>0.48599999999999999</v>
      </c>
      <c r="AG94" s="55">
        <v>0.53400000000000003</v>
      </c>
      <c r="AH94" s="55">
        <v>0.58699999999999997</v>
      </c>
      <c r="AI94" s="3">
        <v>0.64600000000000002</v>
      </c>
      <c r="AJ94" s="3">
        <v>0.71299999999999997</v>
      </c>
      <c r="AK94" s="3" t="s">
        <v>12</v>
      </c>
      <c r="AL94" s="3">
        <v>0.84099999999999997</v>
      </c>
      <c r="AM94" s="15" t="s">
        <v>12</v>
      </c>
      <c r="AN94" s="10">
        <f t="shared" si="179"/>
        <v>0.71299999999999997</v>
      </c>
      <c r="AO94" s="9">
        <f t="shared" si="180"/>
        <v>0.126</v>
      </c>
      <c r="AP94" s="10">
        <f t="shared" si="181"/>
        <v>0.128</v>
      </c>
      <c r="AQ94" s="9" t="s">
        <v>12</v>
      </c>
      <c r="AR94" s="55" t="s">
        <v>12</v>
      </c>
      <c r="AS94" s="55">
        <v>3.1859999999999999</v>
      </c>
      <c r="AT94" s="55">
        <v>3.4020000000000001</v>
      </c>
      <c r="AU94" s="55">
        <v>3.415</v>
      </c>
      <c r="AV94" s="3">
        <v>3.4279999999999999</v>
      </c>
      <c r="AW94" s="3">
        <v>3.4409999999999998</v>
      </c>
      <c r="AX94" s="3" t="s">
        <v>12</v>
      </c>
      <c r="AY94" s="3">
        <v>3.4670000000000001</v>
      </c>
      <c r="AZ94" s="15" t="s">
        <v>12</v>
      </c>
      <c r="BA94" s="10">
        <f t="shared" si="182"/>
        <v>3.4409999999999998</v>
      </c>
      <c r="BB94" s="9">
        <f t="shared" si="183"/>
        <v>2.5999999999999801E-2</v>
      </c>
      <c r="BC94" s="10">
        <f t="shared" si="184"/>
        <v>2.6000000000000245E-2</v>
      </c>
      <c r="BD94" s="9" t="s">
        <v>2403</v>
      </c>
      <c r="BE94" s="3" t="s">
        <v>12</v>
      </c>
      <c r="BF94" s="15" t="s">
        <v>12</v>
      </c>
      <c r="BG94" s="15" t="str">
        <f t="shared" si="185"/>
        <v>-</v>
      </c>
      <c r="BH94" s="9" t="e">
        <f t="shared" si="186"/>
        <v>#VALUE!</v>
      </c>
      <c r="BI94" s="10" t="e">
        <f t="shared" si="187"/>
        <v>#VALUE!</v>
      </c>
      <c r="BJ94" s="9" t="s">
        <v>2403</v>
      </c>
      <c r="BK94" s="3" t="s">
        <v>12</v>
      </c>
      <c r="BL94" s="15" t="s">
        <v>12</v>
      </c>
      <c r="BM94" s="15" t="str">
        <f t="shared" si="188"/>
        <v>-</v>
      </c>
      <c r="BN94" s="9" t="e">
        <f t="shared" si="189"/>
        <v>#VALUE!</v>
      </c>
      <c r="BO94" s="10" t="e">
        <f t="shared" si="190"/>
        <v>#VALUE!</v>
      </c>
      <c r="BP94">
        <f t="shared" si="139"/>
        <v>0</v>
      </c>
      <c r="BQ94" s="93" t="e">
        <f t="shared" si="140"/>
        <v>#VALUE!</v>
      </c>
      <c r="BR94" s="93" t="e">
        <f t="shared" si="141"/>
        <v>#VALUE!</v>
      </c>
      <c r="BS94" s="93" t="e">
        <f>VLOOKUP(C94,'Koppeling locatie - aslocatie'!$A$2:$C$8139,2,FALSE)</f>
        <v>#N/A</v>
      </c>
      <c r="BT94" s="93" t="e">
        <f>VLOOKUP($BS94,aslocaties_v01!$C$3:$AA$349,MATCH($K$3/10,aslocaties_v01!$C$2:$X$2),FALSE)</f>
        <v>#N/A</v>
      </c>
      <c r="BU94" s="93" t="e">
        <f>VLOOKUP(BS94,aslocaties_v01!$C$3:$AA$349,MATCH($K$3,aslocaties_v01!$C$2:$X$2),FALSE)</f>
        <v>#N/A</v>
      </c>
      <c r="BV94" s="93" t="e">
        <f>VLOOKUP(BS94,aslocaties_v01!$C$3:$AA$349,MATCH($K$3*10,aslocaties_v01!$C$2:$Y$2),FALSE)</f>
        <v>#N/A</v>
      </c>
      <c r="BW94" s="93" t="e">
        <f t="shared" si="142"/>
        <v>#N/A</v>
      </c>
      <c r="BX94" s="93" t="e">
        <f t="shared" si="143"/>
        <v>#N/A</v>
      </c>
      <c r="BY94" s="94">
        <f t="shared" si="144"/>
        <v>999</v>
      </c>
      <c r="BZ94" s="94">
        <f t="shared" si="145"/>
        <v>999</v>
      </c>
      <c r="CA94" s="94" t="e">
        <f t="shared" si="146"/>
        <v>#N/A</v>
      </c>
      <c r="CB94" t="e">
        <f t="shared" si="147"/>
        <v>#N/A</v>
      </c>
      <c r="CC94" s="58" t="e">
        <f t="shared" si="148"/>
        <v>#N/A</v>
      </c>
      <c r="CD94" s="95" t="e">
        <f t="shared" si="149"/>
        <v>#N/A</v>
      </c>
      <c r="CE94" s="96" t="b">
        <f t="shared" si="191"/>
        <v>1</v>
      </c>
      <c r="CF94" t="e">
        <f t="shared" si="192"/>
        <v>#DIV/0!</v>
      </c>
      <c r="CG94" t="e">
        <f t="shared" si="193"/>
        <v>#DIV/0!</v>
      </c>
      <c r="CH94" s="84" t="b">
        <f t="shared" si="150"/>
        <v>1</v>
      </c>
      <c r="CI94">
        <f t="shared" si="151"/>
        <v>0.71299999999999997</v>
      </c>
      <c r="CJ94" t="b">
        <f t="shared" si="194"/>
        <v>1</v>
      </c>
      <c r="CK94" t="b">
        <f t="shared" si="152"/>
        <v>1</v>
      </c>
      <c r="CL94" s="84" t="b">
        <f t="shared" si="195"/>
        <v>1</v>
      </c>
      <c r="CM94">
        <f t="shared" si="153"/>
        <v>3.4409999999999998</v>
      </c>
      <c r="CN94" t="b">
        <f t="shared" si="196"/>
        <v>1</v>
      </c>
      <c r="CO94" s="84">
        <f t="shared" si="154"/>
        <v>3.8600736072401283E-2</v>
      </c>
      <c r="CP94" t="b">
        <f t="shared" si="155"/>
        <v>1</v>
      </c>
      <c r="CQ94" s="96" t="b">
        <f t="shared" si="156"/>
        <v>1</v>
      </c>
      <c r="CR94" t="e">
        <f t="shared" si="157"/>
        <v>#VALUE!</v>
      </c>
      <c r="CS94" t="e">
        <f t="shared" si="158"/>
        <v>#VALUE!</v>
      </c>
      <c r="CT94" t="b">
        <f t="shared" si="159"/>
        <v>1</v>
      </c>
      <c r="CU94" t="b">
        <f t="shared" si="160"/>
        <v>1</v>
      </c>
      <c r="CV94" s="84" t="b">
        <f t="shared" si="161"/>
        <v>1</v>
      </c>
      <c r="CW94" t="e">
        <f t="shared" si="162"/>
        <v>#VALUE!</v>
      </c>
      <c r="CX94" t="e">
        <f t="shared" si="163"/>
        <v>#VALUE!</v>
      </c>
      <c r="CY94" t="b">
        <f t="shared" si="164"/>
        <v>1</v>
      </c>
      <c r="CZ94" t="b">
        <f t="shared" si="165"/>
        <v>1</v>
      </c>
      <c r="DA94" s="84">
        <f t="shared" si="166"/>
        <v>0</v>
      </c>
      <c r="DB94" t="e">
        <f t="shared" si="167"/>
        <v>#N/A</v>
      </c>
    </row>
    <row r="95" spans="1:106">
      <c r="A95" s="9">
        <v>2588</v>
      </c>
      <c r="B95" s="3">
        <v>2</v>
      </c>
      <c r="C95" s="3" t="s">
        <v>2376</v>
      </c>
      <c r="D95" s="3" t="str">
        <f t="shared" si="168"/>
        <v>WA_1_16-1_dk_0556</v>
      </c>
      <c r="E95" s="3" t="str">
        <f t="shared" si="169"/>
        <v>0556</v>
      </c>
      <c r="F95" s="3">
        <v>122328.32799999999</v>
      </c>
      <c r="G95" s="15">
        <v>427340.40600000002</v>
      </c>
      <c r="H95" s="35" t="str">
        <f t="shared" si="170"/>
        <v>ja</v>
      </c>
      <c r="I95" s="42" t="s">
        <v>2402</v>
      </c>
      <c r="J95" s="20" t="s">
        <v>2284</v>
      </c>
      <c r="K95" s="21">
        <v>10000</v>
      </c>
      <c r="L95" s="28">
        <f t="shared" si="171"/>
        <v>1</v>
      </c>
      <c r="M95" s="28">
        <f t="shared" si="172"/>
        <v>1</v>
      </c>
      <c r="N95" s="56">
        <f t="shared" si="173"/>
        <v>10000</v>
      </c>
      <c r="O95" s="33">
        <f t="shared" si="174"/>
        <v>116.9883534203331</v>
      </c>
      <c r="P95" s="37">
        <f t="shared" si="175"/>
        <v>68.978620028239661</v>
      </c>
      <c r="Q95" s="9" t="s">
        <v>12</v>
      </c>
      <c r="R95" s="55" t="s">
        <v>12</v>
      </c>
      <c r="S95" s="55">
        <v>4.0759999999999996</v>
      </c>
      <c r="T95" s="55">
        <v>4.3689999999999998</v>
      </c>
      <c r="U95" s="55">
        <v>4.641</v>
      </c>
      <c r="V95" s="3">
        <v>4.8639999999999999</v>
      </c>
      <c r="W95" s="3">
        <v>5.09</v>
      </c>
      <c r="X95" s="3" t="s">
        <v>12</v>
      </c>
      <c r="Y95" s="3">
        <v>5.4770000000000003</v>
      </c>
      <c r="Z95" s="15" t="s">
        <v>12</v>
      </c>
      <c r="AA95" s="10">
        <f t="shared" si="176"/>
        <v>5.09</v>
      </c>
      <c r="AB95" s="9">
        <f t="shared" si="177"/>
        <v>0.44899999999999984</v>
      </c>
      <c r="AC95" s="10">
        <f t="shared" si="178"/>
        <v>0.38700000000000045</v>
      </c>
      <c r="AD95" s="9" t="s">
        <v>12</v>
      </c>
      <c r="AE95" s="55" t="s">
        <v>12</v>
      </c>
      <c r="AF95" s="55">
        <v>0.496</v>
      </c>
      <c r="AG95" s="55">
        <v>0.54100000000000004</v>
      </c>
      <c r="AH95" s="55">
        <v>0.58899999999999997</v>
      </c>
      <c r="AI95" s="3">
        <v>0.64300000000000002</v>
      </c>
      <c r="AJ95" s="3">
        <v>0.70699999999999996</v>
      </c>
      <c r="AK95" s="3" t="s">
        <v>12</v>
      </c>
      <c r="AL95" s="3">
        <v>0.83399999999999996</v>
      </c>
      <c r="AM95" s="15" t="s">
        <v>12</v>
      </c>
      <c r="AN95" s="10">
        <f t="shared" si="179"/>
        <v>0.70699999999999996</v>
      </c>
      <c r="AO95" s="9">
        <f t="shared" si="180"/>
        <v>0.11799999999999999</v>
      </c>
      <c r="AP95" s="10">
        <f t="shared" si="181"/>
        <v>0.127</v>
      </c>
      <c r="AQ95" s="9" t="s">
        <v>12</v>
      </c>
      <c r="AR95" s="55" t="s">
        <v>12</v>
      </c>
      <c r="AS95" s="55">
        <v>3.3849999999999998</v>
      </c>
      <c r="AT95" s="55">
        <v>3.6059999999999999</v>
      </c>
      <c r="AU95" s="55">
        <v>3.6179999999999999</v>
      </c>
      <c r="AV95" s="3">
        <v>3.629</v>
      </c>
      <c r="AW95" s="3">
        <v>3.6419999999999999</v>
      </c>
      <c r="AX95" s="3" t="s">
        <v>12</v>
      </c>
      <c r="AY95" s="3">
        <v>3.665</v>
      </c>
      <c r="AZ95" s="15" t="s">
        <v>12</v>
      </c>
      <c r="BA95" s="10">
        <f t="shared" si="182"/>
        <v>3.6419999999999999</v>
      </c>
      <c r="BB95" s="9">
        <f t="shared" si="183"/>
        <v>2.4000000000000021E-2</v>
      </c>
      <c r="BC95" s="10">
        <f t="shared" si="184"/>
        <v>2.3000000000000131E-2</v>
      </c>
      <c r="BD95" s="9" t="s">
        <v>2403</v>
      </c>
      <c r="BE95" s="3" t="s">
        <v>12</v>
      </c>
      <c r="BF95" s="15" t="s">
        <v>12</v>
      </c>
      <c r="BG95" s="15" t="str">
        <f t="shared" si="185"/>
        <v>-</v>
      </c>
      <c r="BH95" s="9" t="e">
        <f t="shared" si="186"/>
        <v>#VALUE!</v>
      </c>
      <c r="BI95" s="10" t="e">
        <f t="shared" si="187"/>
        <v>#VALUE!</v>
      </c>
      <c r="BJ95" s="9" t="s">
        <v>2403</v>
      </c>
      <c r="BK95" s="3" t="s">
        <v>12</v>
      </c>
      <c r="BL95" s="15" t="s">
        <v>12</v>
      </c>
      <c r="BM95" s="15" t="str">
        <f t="shared" si="188"/>
        <v>-</v>
      </c>
      <c r="BN95" s="9" t="e">
        <f t="shared" si="189"/>
        <v>#VALUE!</v>
      </c>
      <c r="BO95" s="10" t="e">
        <f t="shared" si="190"/>
        <v>#VALUE!</v>
      </c>
      <c r="BP95">
        <f t="shared" si="139"/>
        <v>0</v>
      </c>
      <c r="BQ95" s="93" t="e">
        <f t="shared" si="140"/>
        <v>#VALUE!</v>
      </c>
      <c r="BR95" s="93" t="e">
        <f t="shared" si="141"/>
        <v>#VALUE!</v>
      </c>
      <c r="BS95" s="93" t="e">
        <f>VLOOKUP(C95,'Koppeling locatie - aslocatie'!$A$2:$C$8139,2,FALSE)</f>
        <v>#N/A</v>
      </c>
      <c r="BT95" s="93" t="e">
        <f>VLOOKUP($BS95,aslocaties_v01!$C$3:$AA$349,MATCH($K$3/10,aslocaties_v01!$C$2:$X$2),FALSE)</f>
        <v>#N/A</v>
      </c>
      <c r="BU95" s="93" t="e">
        <f>VLOOKUP(BS95,aslocaties_v01!$C$3:$AA$349,MATCH($K$3,aslocaties_v01!$C$2:$X$2),FALSE)</f>
        <v>#N/A</v>
      </c>
      <c r="BV95" s="93" t="e">
        <f>VLOOKUP(BS95,aslocaties_v01!$C$3:$AA$349,MATCH($K$3*10,aslocaties_v01!$C$2:$Y$2),FALSE)</f>
        <v>#N/A</v>
      </c>
      <c r="BW95" s="93" t="e">
        <f t="shared" si="142"/>
        <v>#N/A</v>
      </c>
      <c r="BX95" s="93" t="e">
        <f t="shared" si="143"/>
        <v>#N/A</v>
      </c>
      <c r="BY95" s="94">
        <f t="shared" si="144"/>
        <v>999</v>
      </c>
      <c r="BZ95" s="94">
        <f t="shared" si="145"/>
        <v>999</v>
      </c>
      <c r="CA95" s="94" t="e">
        <f t="shared" si="146"/>
        <v>#N/A</v>
      </c>
      <c r="CB95" t="e">
        <f t="shared" si="147"/>
        <v>#N/A</v>
      </c>
      <c r="CC95" s="58" t="e">
        <f t="shared" si="148"/>
        <v>#N/A</v>
      </c>
      <c r="CD95" s="95" t="e">
        <f t="shared" si="149"/>
        <v>#N/A</v>
      </c>
      <c r="CE95" s="96" t="b">
        <f t="shared" si="191"/>
        <v>1</v>
      </c>
      <c r="CF95" t="e">
        <f t="shared" si="192"/>
        <v>#DIV/0!</v>
      </c>
      <c r="CG95" t="e">
        <f t="shared" si="193"/>
        <v>#DIV/0!</v>
      </c>
      <c r="CH95" s="84" t="b">
        <f t="shared" si="150"/>
        <v>1</v>
      </c>
      <c r="CI95">
        <f t="shared" si="151"/>
        <v>0.70699999999999996</v>
      </c>
      <c r="CJ95" t="b">
        <f t="shared" si="194"/>
        <v>1</v>
      </c>
      <c r="CK95" t="b">
        <f t="shared" si="152"/>
        <v>1</v>
      </c>
      <c r="CL95" s="84" t="b">
        <f t="shared" si="195"/>
        <v>1</v>
      </c>
      <c r="CM95">
        <f t="shared" si="153"/>
        <v>3.6419999999999999</v>
      </c>
      <c r="CN95" t="b">
        <f t="shared" si="196"/>
        <v>1</v>
      </c>
      <c r="CO95" s="84">
        <f t="shared" si="154"/>
        <v>3.4167636060978147E-2</v>
      </c>
      <c r="CP95" t="b">
        <f t="shared" si="155"/>
        <v>1</v>
      </c>
      <c r="CQ95" s="96" t="b">
        <f t="shared" si="156"/>
        <v>1</v>
      </c>
      <c r="CR95" t="e">
        <f t="shared" si="157"/>
        <v>#VALUE!</v>
      </c>
      <c r="CS95" t="e">
        <f t="shared" si="158"/>
        <v>#VALUE!</v>
      </c>
      <c r="CT95" t="b">
        <f t="shared" si="159"/>
        <v>1</v>
      </c>
      <c r="CU95" t="b">
        <f t="shared" si="160"/>
        <v>1</v>
      </c>
      <c r="CV95" s="84" t="b">
        <f t="shared" si="161"/>
        <v>1</v>
      </c>
      <c r="CW95" t="e">
        <f t="shared" si="162"/>
        <v>#VALUE!</v>
      </c>
      <c r="CX95" t="e">
        <f t="shared" si="163"/>
        <v>#VALUE!</v>
      </c>
      <c r="CY95" t="b">
        <f t="shared" si="164"/>
        <v>1</v>
      </c>
      <c r="CZ95" t="b">
        <f t="shared" si="165"/>
        <v>0</v>
      </c>
      <c r="DA95" s="84">
        <f t="shared" si="166"/>
        <v>0</v>
      </c>
      <c r="DB95" t="e">
        <f t="shared" si="167"/>
        <v>#N/A</v>
      </c>
    </row>
    <row r="96" spans="1:106">
      <c r="A96" s="9">
        <v>2589</v>
      </c>
      <c r="B96" s="3">
        <v>2</v>
      </c>
      <c r="C96" s="3" t="s">
        <v>2377</v>
      </c>
      <c r="D96" s="3" t="str">
        <f t="shared" si="168"/>
        <v>WA_1_16-1_dk_0557</v>
      </c>
      <c r="E96" s="3" t="str">
        <f t="shared" si="169"/>
        <v>0557</v>
      </c>
      <c r="F96" s="3">
        <v>122341.289</v>
      </c>
      <c r="G96" s="15">
        <v>427272.65600000002</v>
      </c>
      <c r="H96" s="35" t="str">
        <f t="shared" si="170"/>
        <v>ja</v>
      </c>
      <c r="I96" s="42" t="s">
        <v>2402</v>
      </c>
      <c r="J96" s="20" t="s">
        <v>2284</v>
      </c>
      <c r="K96" s="21">
        <v>10000</v>
      </c>
      <c r="L96" s="28">
        <f t="shared" si="171"/>
        <v>1</v>
      </c>
      <c r="M96" s="28">
        <f t="shared" si="172"/>
        <v>1</v>
      </c>
      <c r="N96" s="56">
        <f t="shared" si="173"/>
        <v>10000</v>
      </c>
      <c r="O96" s="33">
        <f t="shared" si="174"/>
        <v>68.978620028239661</v>
      </c>
      <c r="P96" s="37">
        <f t="shared" si="175"/>
        <v>113.87210617179217</v>
      </c>
      <c r="Q96" s="9" t="s">
        <v>12</v>
      </c>
      <c r="R96" s="55" t="s">
        <v>12</v>
      </c>
      <c r="S96" s="55">
        <v>4.0730000000000004</v>
      </c>
      <c r="T96" s="55">
        <v>4.3659999999999997</v>
      </c>
      <c r="U96" s="55">
        <v>4.6369999999999996</v>
      </c>
      <c r="V96" s="3">
        <v>4.8600000000000003</v>
      </c>
      <c r="W96" s="3">
        <v>5.0839999999999996</v>
      </c>
      <c r="X96" s="3" t="s">
        <v>12</v>
      </c>
      <c r="Y96" s="3">
        <v>5.4720000000000004</v>
      </c>
      <c r="Z96" s="15" t="s">
        <v>12</v>
      </c>
      <c r="AA96" s="10">
        <f t="shared" si="176"/>
        <v>5.0839999999999996</v>
      </c>
      <c r="AB96" s="9">
        <f t="shared" si="177"/>
        <v>0.44700000000000006</v>
      </c>
      <c r="AC96" s="10">
        <f t="shared" si="178"/>
        <v>0.38800000000000079</v>
      </c>
      <c r="AD96" s="9" t="s">
        <v>12</v>
      </c>
      <c r="AE96" s="55" t="s">
        <v>12</v>
      </c>
      <c r="AF96" s="55">
        <v>0.47899999999999998</v>
      </c>
      <c r="AG96" s="55">
        <v>0.53100000000000003</v>
      </c>
      <c r="AH96" s="55">
        <v>0.58799999999999997</v>
      </c>
      <c r="AI96" s="3">
        <v>0.65</v>
      </c>
      <c r="AJ96" s="3">
        <v>0.72299999999999998</v>
      </c>
      <c r="AK96" s="3" t="s">
        <v>12</v>
      </c>
      <c r="AL96" s="3">
        <v>0.85899999999999999</v>
      </c>
      <c r="AM96" s="15" t="s">
        <v>12</v>
      </c>
      <c r="AN96" s="10">
        <f t="shared" si="179"/>
        <v>0.72299999999999998</v>
      </c>
      <c r="AO96" s="9">
        <f t="shared" si="180"/>
        <v>0.13500000000000001</v>
      </c>
      <c r="AP96" s="10">
        <f t="shared" si="181"/>
        <v>0.13600000000000001</v>
      </c>
      <c r="AQ96" s="9" t="s">
        <v>12</v>
      </c>
      <c r="AR96" s="55" t="s">
        <v>12</v>
      </c>
      <c r="AS96" s="55">
        <v>2.4039999999999999</v>
      </c>
      <c r="AT96" s="55">
        <v>2.4769999999999999</v>
      </c>
      <c r="AU96" s="55">
        <v>2.5609999999999999</v>
      </c>
      <c r="AV96" s="3">
        <v>2.6579999999999999</v>
      </c>
      <c r="AW96" s="3">
        <v>2.7839999999999998</v>
      </c>
      <c r="AX96" s="3" t="s">
        <v>12</v>
      </c>
      <c r="AY96" s="3">
        <v>2.984</v>
      </c>
      <c r="AZ96" s="15" t="s">
        <v>12</v>
      </c>
      <c r="BA96" s="10">
        <f t="shared" si="182"/>
        <v>2.7839999999999998</v>
      </c>
      <c r="BB96" s="9">
        <f t="shared" si="183"/>
        <v>0.22299999999999986</v>
      </c>
      <c r="BC96" s="10">
        <f t="shared" si="184"/>
        <v>0.20000000000000018</v>
      </c>
      <c r="BD96" s="9" t="s">
        <v>2403</v>
      </c>
      <c r="BE96" s="3" t="s">
        <v>12</v>
      </c>
      <c r="BF96" s="15" t="s">
        <v>12</v>
      </c>
      <c r="BG96" s="15" t="str">
        <f t="shared" si="185"/>
        <v>-</v>
      </c>
      <c r="BH96" s="9" t="e">
        <f t="shared" si="186"/>
        <v>#VALUE!</v>
      </c>
      <c r="BI96" s="10" t="e">
        <f t="shared" si="187"/>
        <v>#VALUE!</v>
      </c>
      <c r="BJ96" s="9" t="s">
        <v>2403</v>
      </c>
      <c r="BK96" s="3" t="s">
        <v>12</v>
      </c>
      <c r="BL96" s="15" t="s">
        <v>12</v>
      </c>
      <c r="BM96" s="15" t="str">
        <f t="shared" si="188"/>
        <v>-</v>
      </c>
      <c r="BN96" s="9" t="e">
        <f t="shared" si="189"/>
        <v>#VALUE!</v>
      </c>
      <c r="BO96" s="10" t="e">
        <f t="shared" si="190"/>
        <v>#VALUE!</v>
      </c>
      <c r="BP96">
        <f t="shared" si="139"/>
        <v>0</v>
      </c>
      <c r="BQ96" s="93" t="e">
        <f t="shared" si="140"/>
        <v>#VALUE!</v>
      </c>
      <c r="BR96" s="93" t="e">
        <f t="shared" si="141"/>
        <v>#VALUE!</v>
      </c>
      <c r="BS96" s="93" t="e">
        <f>VLOOKUP(C96,'Koppeling locatie - aslocatie'!$A$2:$C$8139,2,FALSE)</f>
        <v>#N/A</v>
      </c>
      <c r="BT96" s="93" t="e">
        <f>VLOOKUP($BS96,aslocaties_v01!$C$3:$AA$349,MATCH($K$3/10,aslocaties_v01!$C$2:$X$2),FALSE)</f>
        <v>#N/A</v>
      </c>
      <c r="BU96" s="93" t="e">
        <f>VLOOKUP(BS96,aslocaties_v01!$C$3:$AA$349,MATCH($K$3,aslocaties_v01!$C$2:$X$2),FALSE)</f>
        <v>#N/A</v>
      </c>
      <c r="BV96" s="93" t="e">
        <f>VLOOKUP(BS96,aslocaties_v01!$C$3:$AA$349,MATCH($K$3*10,aslocaties_v01!$C$2:$Y$2),FALSE)</f>
        <v>#N/A</v>
      </c>
      <c r="BW96" s="93" t="e">
        <f t="shared" si="142"/>
        <v>#N/A</v>
      </c>
      <c r="BX96" s="93" t="e">
        <f t="shared" si="143"/>
        <v>#N/A</v>
      </c>
      <c r="BY96" s="94">
        <f t="shared" si="144"/>
        <v>999</v>
      </c>
      <c r="BZ96" s="94">
        <f t="shared" si="145"/>
        <v>999</v>
      </c>
      <c r="CA96" s="94" t="e">
        <f t="shared" si="146"/>
        <v>#N/A</v>
      </c>
      <c r="CB96" t="e">
        <f t="shared" si="147"/>
        <v>#N/A</v>
      </c>
      <c r="CC96" s="58" t="e">
        <f t="shared" si="148"/>
        <v>#N/A</v>
      </c>
      <c r="CD96" s="95" t="e">
        <f t="shared" si="149"/>
        <v>#N/A</v>
      </c>
      <c r="CE96" s="96" t="b">
        <f t="shared" si="191"/>
        <v>1</v>
      </c>
      <c r="CF96" t="e">
        <f t="shared" si="192"/>
        <v>#DIV/0!</v>
      </c>
      <c r="CG96" t="e">
        <f t="shared" si="193"/>
        <v>#DIV/0!</v>
      </c>
      <c r="CH96" s="84" t="b">
        <f t="shared" si="150"/>
        <v>1</v>
      </c>
      <c r="CI96">
        <f t="shared" si="151"/>
        <v>0.72299999999999998</v>
      </c>
      <c r="CJ96" t="b">
        <f t="shared" si="194"/>
        <v>1</v>
      </c>
      <c r="CK96" t="b">
        <f t="shared" si="152"/>
        <v>1</v>
      </c>
      <c r="CL96" s="84" t="b">
        <f t="shared" si="195"/>
        <v>1</v>
      </c>
      <c r="CM96">
        <f t="shared" si="153"/>
        <v>2.7839999999999998</v>
      </c>
      <c r="CN96" t="b">
        <f t="shared" si="196"/>
        <v>1</v>
      </c>
      <c r="CO96" s="84">
        <f t="shared" si="154"/>
        <v>5.9796427355508809E-2</v>
      </c>
      <c r="CP96" t="b">
        <f t="shared" si="155"/>
        <v>1</v>
      </c>
      <c r="CQ96" s="96" t="b">
        <f t="shared" si="156"/>
        <v>1</v>
      </c>
      <c r="CR96" t="e">
        <f t="shared" si="157"/>
        <v>#VALUE!</v>
      </c>
      <c r="CS96" t="e">
        <f t="shared" si="158"/>
        <v>#VALUE!</v>
      </c>
      <c r="CT96" t="b">
        <f t="shared" si="159"/>
        <v>1</v>
      </c>
      <c r="CU96" t="b">
        <f t="shared" si="160"/>
        <v>0</v>
      </c>
      <c r="CV96" s="84" t="b">
        <f t="shared" si="161"/>
        <v>1</v>
      </c>
      <c r="CW96" t="e">
        <f t="shared" si="162"/>
        <v>#VALUE!</v>
      </c>
      <c r="CX96" t="e">
        <f t="shared" si="163"/>
        <v>#VALUE!</v>
      </c>
      <c r="CY96" t="b">
        <f t="shared" si="164"/>
        <v>1</v>
      </c>
      <c r="CZ96" t="b">
        <f t="shared" si="165"/>
        <v>1</v>
      </c>
      <c r="DA96" s="84">
        <f t="shared" si="166"/>
        <v>0</v>
      </c>
      <c r="DB96" t="e">
        <f t="shared" si="167"/>
        <v>#N/A</v>
      </c>
    </row>
    <row r="97" spans="1:106">
      <c r="A97" s="9">
        <v>2590</v>
      </c>
      <c r="B97" s="3">
        <v>2</v>
      </c>
      <c r="C97" s="3" t="s">
        <v>2378</v>
      </c>
      <c r="D97" s="3" t="str">
        <f t="shared" si="168"/>
        <v>WA_1_16-1_dk_0558</v>
      </c>
      <c r="E97" s="3" t="str">
        <f t="shared" si="169"/>
        <v>0558</v>
      </c>
      <c r="F97" s="3">
        <v>122312.79700000001</v>
      </c>
      <c r="G97" s="15">
        <v>427162.40600000002</v>
      </c>
      <c r="H97" s="35" t="str">
        <f t="shared" si="170"/>
        <v>ja</v>
      </c>
      <c r="I97" s="42" t="s">
        <v>2402</v>
      </c>
      <c r="J97" s="20" t="s">
        <v>2284</v>
      </c>
      <c r="K97" s="21">
        <v>10000</v>
      </c>
      <c r="L97" s="28">
        <f t="shared" si="171"/>
        <v>1</v>
      </c>
      <c r="M97" s="28">
        <f t="shared" si="172"/>
        <v>1</v>
      </c>
      <c r="N97" s="56">
        <f t="shared" si="173"/>
        <v>10000</v>
      </c>
      <c r="O97" s="33">
        <f t="shared" si="174"/>
        <v>113.87210617179217</v>
      </c>
      <c r="P97" s="37">
        <f t="shared" si="175"/>
        <v>83.059853702056529</v>
      </c>
      <c r="Q97" s="9" t="s">
        <v>12</v>
      </c>
      <c r="R97" s="55" t="s">
        <v>12</v>
      </c>
      <c r="S97" s="55">
        <v>4.0609999999999999</v>
      </c>
      <c r="T97" s="55">
        <v>4.351</v>
      </c>
      <c r="U97" s="55">
        <v>4.6189999999999998</v>
      </c>
      <c r="V97" s="3">
        <v>4.84</v>
      </c>
      <c r="W97" s="3">
        <v>5.0599999999999996</v>
      </c>
      <c r="X97" s="3" t="s">
        <v>12</v>
      </c>
      <c r="Y97" s="3">
        <v>5.444</v>
      </c>
      <c r="Z97" s="15" t="s">
        <v>12</v>
      </c>
      <c r="AA97" s="10">
        <f t="shared" si="176"/>
        <v>5.0599999999999996</v>
      </c>
      <c r="AB97" s="9">
        <f t="shared" si="177"/>
        <v>0.44099999999999984</v>
      </c>
      <c r="AC97" s="10">
        <f t="shared" si="178"/>
        <v>0.38400000000000034</v>
      </c>
      <c r="AD97" s="9" t="s">
        <v>12</v>
      </c>
      <c r="AE97" s="55" t="s">
        <v>12</v>
      </c>
      <c r="AF97" s="55">
        <v>0.504</v>
      </c>
      <c r="AG97" s="55">
        <v>0.56299999999999994</v>
      </c>
      <c r="AH97" s="55">
        <v>0.63</v>
      </c>
      <c r="AI97" s="3">
        <v>0.69599999999999995</v>
      </c>
      <c r="AJ97" s="3">
        <v>0.78100000000000003</v>
      </c>
      <c r="AK97" s="3" t="s">
        <v>12</v>
      </c>
      <c r="AL97" s="3">
        <v>0.92400000000000004</v>
      </c>
      <c r="AM97" s="15" t="s">
        <v>12</v>
      </c>
      <c r="AN97" s="10">
        <f t="shared" si="179"/>
        <v>0.78100000000000003</v>
      </c>
      <c r="AO97" s="9">
        <f t="shared" si="180"/>
        <v>0.15100000000000002</v>
      </c>
      <c r="AP97" s="10">
        <f t="shared" si="181"/>
        <v>0.14300000000000002</v>
      </c>
      <c r="AQ97" s="9" t="s">
        <v>12</v>
      </c>
      <c r="AR97" s="55" t="s">
        <v>12</v>
      </c>
      <c r="AS97" s="55">
        <v>2.4279999999999999</v>
      </c>
      <c r="AT97" s="55">
        <v>2.5219999999999998</v>
      </c>
      <c r="AU97" s="55">
        <v>2.6339999999999999</v>
      </c>
      <c r="AV97" s="3">
        <v>2.7480000000000002</v>
      </c>
      <c r="AW97" s="3">
        <v>2.8839999999999999</v>
      </c>
      <c r="AX97" s="3" t="s">
        <v>12</v>
      </c>
      <c r="AY97" s="3">
        <v>3.1160000000000001</v>
      </c>
      <c r="AZ97" s="15" t="s">
        <v>12</v>
      </c>
      <c r="BA97" s="10">
        <f t="shared" si="182"/>
        <v>2.8839999999999999</v>
      </c>
      <c r="BB97" s="9">
        <f t="shared" si="183"/>
        <v>0.25</v>
      </c>
      <c r="BC97" s="10">
        <f t="shared" si="184"/>
        <v>0.23200000000000021</v>
      </c>
      <c r="BD97" s="9" t="s">
        <v>2403</v>
      </c>
      <c r="BE97" s="3" t="s">
        <v>12</v>
      </c>
      <c r="BF97" s="15" t="s">
        <v>12</v>
      </c>
      <c r="BG97" s="15" t="str">
        <f t="shared" si="185"/>
        <v>-</v>
      </c>
      <c r="BH97" s="9" t="e">
        <f t="shared" si="186"/>
        <v>#VALUE!</v>
      </c>
      <c r="BI97" s="10" t="e">
        <f t="shared" si="187"/>
        <v>#VALUE!</v>
      </c>
      <c r="BJ97" s="9" t="s">
        <v>2403</v>
      </c>
      <c r="BK97" s="3" t="s">
        <v>12</v>
      </c>
      <c r="BL97" s="15" t="s">
        <v>12</v>
      </c>
      <c r="BM97" s="15" t="str">
        <f t="shared" si="188"/>
        <v>-</v>
      </c>
      <c r="BN97" s="9" t="e">
        <f t="shared" si="189"/>
        <v>#VALUE!</v>
      </c>
      <c r="BO97" s="10" t="e">
        <f t="shared" si="190"/>
        <v>#VALUE!</v>
      </c>
      <c r="BP97">
        <f t="shared" si="139"/>
        <v>0</v>
      </c>
      <c r="BQ97" s="93" t="e">
        <f t="shared" si="140"/>
        <v>#VALUE!</v>
      </c>
      <c r="BR97" s="93" t="e">
        <f t="shared" si="141"/>
        <v>#VALUE!</v>
      </c>
      <c r="BS97" s="93" t="e">
        <f>VLOOKUP(C97,'Koppeling locatie - aslocatie'!$A$2:$C$8139,2,FALSE)</f>
        <v>#N/A</v>
      </c>
      <c r="BT97" s="93" t="e">
        <f>VLOOKUP($BS97,aslocaties_v01!$C$3:$AA$349,MATCH($K$3/10,aslocaties_v01!$C$2:$X$2),FALSE)</f>
        <v>#N/A</v>
      </c>
      <c r="BU97" s="93" t="e">
        <f>VLOOKUP(BS97,aslocaties_v01!$C$3:$AA$349,MATCH($K$3,aslocaties_v01!$C$2:$X$2),FALSE)</f>
        <v>#N/A</v>
      </c>
      <c r="BV97" s="93" t="e">
        <f>VLOOKUP(BS97,aslocaties_v01!$C$3:$AA$349,MATCH($K$3*10,aslocaties_v01!$C$2:$Y$2),FALSE)</f>
        <v>#N/A</v>
      </c>
      <c r="BW97" s="93" t="e">
        <f t="shared" si="142"/>
        <v>#N/A</v>
      </c>
      <c r="BX97" s="93" t="e">
        <f t="shared" si="143"/>
        <v>#N/A</v>
      </c>
      <c r="BY97" s="94">
        <f t="shared" si="144"/>
        <v>999</v>
      </c>
      <c r="BZ97" s="94">
        <f t="shared" si="145"/>
        <v>999</v>
      </c>
      <c r="CA97" s="94" t="e">
        <f t="shared" si="146"/>
        <v>#N/A</v>
      </c>
      <c r="CB97" t="e">
        <f t="shared" si="147"/>
        <v>#N/A</v>
      </c>
      <c r="CC97" s="58" t="e">
        <f t="shared" si="148"/>
        <v>#N/A</v>
      </c>
      <c r="CD97" s="95" t="e">
        <f t="shared" si="149"/>
        <v>#N/A</v>
      </c>
      <c r="CE97" s="96" t="b">
        <f t="shared" si="191"/>
        <v>1</v>
      </c>
      <c r="CF97" t="e">
        <f t="shared" si="192"/>
        <v>#DIV/0!</v>
      </c>
      <c r="CG97" t="e">
        <f t="shared" si="193"/>
        <v>#DIV/0!</v>
      </c>
      <c r="CH97" s="84" t="b">
        <f t="shared" si="150"/>
        <v>1</v>
      </c>
      <c r="CI97">
        <f t="shared" si="151"/>
        <v>0.78100000000000003</v>
      </c>
      <c r="CJ97" t="b">
        <f t="shared" si="194"/>
        <v>1</v>
      </c>
      <c r="CK97" t="b">
        <f t="shared" si="152"/>
        <v>1</v>
      </c>
      <c r="CL97" s="84" t="b">
        <f t="shared" si="195"/>
        <v>1</v>
      </c>
      <c r="CM97">
        <f t="shared" si="153"/>
        <v>2.8839999999999999</v>
      </c>
      <c r="CN97" t="b">
        <f t="shared" si="196"/>
        <v>1</v>
      </c>
      <c r="CO97" s="84">
        <f t="shared" si="154"/>
        <v>6.0191604937979308E-2</v>
      </c>
      <c r="CP97" t="b">
        <f t="shared" si="155"/>
        <v>1</v>
      </c>
      <c r="CQ97" s="96" t="b">
        <f t="shared" si="156"/>
        <v>1</v>
      </c>
      <c r="CR97" t="e">
        <f t="shared" si="157"/>
        <v>#VALUE!</v>
      </c>
      <c r="CS97" t="e">
        <f t="shared" si="158"/>
        <v>#VALUE!</v>
      </c>
      <c r="CT97" t="b">
        <f t="shared" si="159"/>
        <v>1</v>
      </c>
      <c r="CU97" t="b">
        <f t="shared" si="160"/>
        <v>1</v>
      </c>
      <c r="CV97" s="84" t="b">
        <f t="shared" si="161"/>
        <v>1</v>
      </c>
      <c r="CW97" t="e">
        <f t="shared" si="162"/>
        <v>#VALUE!</v>
      </c>
      <c r="CX97" t="e">
        <f t="shared" si="163"/>
        <v>#VALUE!</v>
      </c>
      <c r="CY97" t="b">
        <f t="shared" si="164"/>
        <v>0</v>
      </c>
      <c r="CZ97" t="b">
        <f t="shared" si="165"/>
        <v>0</v>
      </c>
      <c r="DA97" s="84">
        <f t="shared" si="166"/>
        <v>0</v>
      </c>
      <c r="DB97" t="e">
        <f t="shared" si="167"/>
        <v>#N/A</v>
      </c>
    </row>
    <row r="98" spans="1:106">
      <c r="A98" s="9">
        <v>2591</v>
      </c>
      <c r="B98" s="3">
        <v>2</v>
      </c>
      <c r="C98" s="3" t="s">
        <v>2379</v>
      </c>
      <c r="D98" s="3" t="str">
        <f t="shared" si="168"/>
        <v>WA_1_16-1_dk_0559</v>
      </c>
      <c r="E98" s="3" t="str">
        <f t="shared" si="169"/>
        <v>0559</v>
      </c>
      <c r="F98" s="3">
        <v>122280.07799999999</v>
      </c>
      <c r="G98" s="15">
        <v>427086.06199999998</v>
      </c>
      <c r="H98" s="35" t="str">
        <f t="shared" si="170"/>
        <v>ja</v>
      </c>
      <c r="I98" s="42" t="s">
        <v>2402</v>
      </c>
      <c r="J98" s="20" t="s">
        <v>2284</v>
      </c>
      <c r="K98" s="21">
        <v>10000</v>
      </c>
      <c r="L98" s="28">
        <f t="shared" si="171"/>
        <v>1</v>
      </c>
      <c r="M98" s="28">
        <f t="shared" si="172"/>
        <v>1</v>
      </c>
      <c r="N98" s="56">
        <f t="shared" si="173"/>
        <v>10000</v>
      </c>
      <c r="O98" s="33">
        <f t="shared" si="174"/>
        <v>83.059853702056529</v>
      </c>
      <c r="P98" s="37">
        <f t="shared" si="175"/>
        <v>137.34951346836939</v>
      </c>
      <c r="Q98" s="9" t="s">
        <v>12</v>
      </c>
      <c r="R98" s="55" t="s">
        <v>12</v>
      </c>
      <c r="S98" s="55">
        <v>4.0419999999999998</v>
      </c>
      <c r="T98" s="55">
        <v>4.3239999999999998</v>
      </c>
      <c r="U98" s="55">
        <v>4.5869999999999997</v>
      </c>
      <c r="V98" s="3">
        <v>4.7990000000000004</v>
      </c>
      <c r="W98" s="3">
        <v>5.0090000000000003</v>
      </c>
      <c r="X98" s="3" t="s">
        <v>12</v>
      </c>
      <c r="Y98" s="3">
        <v>5.3760000000000003</v>
      </c>
      <c r="Z98" s="15" t="s">
        <v>12</v>
      </c>
      <c r="AA98" s="10">
        <f t="shared" si="176"/>
        <v>5.0090000000000003</v>
      </c>
      <c r="AB98" s="9">
        <f t="shared" si="177"/>
        <v>0.4220000000000006</v>
      </c>
      <c r="AC98" s="10">
        <f t="shared" si="178"/>
        <v>0.36699999999999999</v>
      </c>
      <c r="AD98" s="9" t="s">
        <v>12</v>
      </c>
      <c r="AE98" s="55" t="s">
        <v>12</v>
      </c>
      <c r="AF98" s="55">
        <v>0.79900000000000004</v>
      </c>
      <c r="AG98" s="55">
        <v>0.89400000000000002</v>
      </c>
      <c r="AH98" s="55">
        <v>0.998</v>
      </c>
      <c r="AI98" s="3">
        <v>1.079</v>
      </c>
      <c r="AJ98" s="3">
        <v>1.165</v>
      </c>
      <c r="AK98" s="3" t="s">
        <v>12</v>
      </c>
      <c r="AL98" s="3">
        <v>1.3280000000000001</v>
      </c>
      <c r="AM98" s="15" t="s">
        <v>12</v>
      </c>
      <c r="AN98" s="10">
        <f t="shared" si="179"/>
        <v>1.165</v>
      </c>
      <c r="AO98" s="9">
        <f t="shared" si="180"/>
        <v>0.16700000000000004</v>
      </c>
      <c r="AP98" s="10">
        <f t="shared" si="181"/>
        <v>0.16300000000000003</v>
      </c>
      <c r="AQ98" s="9" t="s">
        <v>12</v>
      </c>
      <c r="AR98" s="55" t="s">
        <v>12</v>
      </c>
      <c r="AS98" s="55">
        <v>3.13</v>
      </c>
      <c r="AT98" s="55">
        <v>3.3140000000000001</v>
      </c>
      <c r="AU98" s="55">
        <v>3.5329999999999999</v>
      </c>
      <c r="AV98" s="3">
        <v>3.6829999999999998</v>
      </c>
      <c r="AW98" s="3">
        <v>3.8109999999999999</v>
      </c>
      <c r="AX98" s="3" t="s">
        <v>12</v>
      </c>
      <c r="AY98" s="3">
        <v>4.0540000000000003</v>
      </c>
      <c r="AZ98" s="15" t="s">
        <v>12</v>
      </c>
      <c r="BA98" s="10">
        <f t="shared" si="182"/>
        <v>3.8109999999999999</v>
      </c>
      <c r="BB98" s="9">
        <f t="shared" si="183"/>
        <v>0.27800000000000002</v>
      </c>
      <c r="BC98" s="10">
        <f t="shared" si="184"/>
        <v>0.24300000000000033</v>
      </c>
      <c r="BD98" s="9" t="s">
        <v>2403</v>
      </c>
      <c r="BE98" s="3" t="s">
        <v>12</v>
      </c>
      <c r="BF98" s="15" t="s">
        <v>12</v>
      </c>
      <c r="BG98" s="15" t="str">
        <f t="shared" si="185"/>
        <v>-</v>
      </c>
      <c r="BH98" s="9" t="e">
        <f t="shared" si="186"/>
        <v>#VALUE!</v>
      </c>
      <c r="BI98" s="10" t="e">
        <f t="shared" si="187"/>
        <v>#VALUE!</v>
      </c>
      <c r="BJ98" s="9" t="s">
        <v>2403</v>
      </c>
      <c r="BK98" s="3" t="s">
        <v>12</v>
      </c>
      <c r="BL98" s="15" t="s">
        <v>12</v>
      </c>
      <c r="BM98" s="15" t="str">
        <f t="shared" si="188"/>
        <v>-</v>
      </c>
      <c r="BN98" s="9" t="e">
        <f t="shared" si="189"/>
        <v>#VALUE!</v>
      </c>
      <c r="BO98" s="10" t="e">
        <f t="shared" si="190"/>
        <v>#VALUE!</v>
      </c>
      <c r="BP98">
        <f t="shared" si="139"/>
        <v>0</v>
      </c>
      <c r="BQ98" s="93" t="e">
        <f t="shared" si="140"/>
        <v>#VALUE!</v>
      </c>
      <c r="BR98" s="93" t="e">
        <f t="shared" si="141"/>
        <v>#VALUE!</v>
      </c>
      <c r="BS98" s="93" t="e">
        <f>VLOOKUP(C98,'Koppeling locatie - aslocatie'!$A$2:$C$8139,2,FALSE)</f>
        <v>#N/A</v>
      </c>
      <c r="BT98" s="93" t="e">
        <f>VLOOKUP($BS98,aslocaties_v01!$C$3:$AA$349,MATCH($K$3/10,aslocaties_v01!$C$2:$X$2),FALSE)</f>
        <v>#N/A</v>
      </c>
      <c r="BU98" s="93" t="e">
        <f>VLOOKUP(BS98,aslocaties_v01!$C$3:$AA$349,MATCH($K$3,aslocaties_v01!$C$2:$X$2),FALSE)</f>
        <v>#N/A</v>
      </c>
      <c r="BV98" s="93" t="e">
        <f>VLOOKUP(BS98,aslocaties_v01!$C$3:$AA$349,MATCH($K$3*10,aslocaties_v01!$C$2:$Y$2),FALSE)</f>
        <v>#N/A</v>
      </c>
      <c r="BW98" s="93" t="e">
        <f t="shared" si="142"/>
        <v>#N/A</v>
      </c>
      <c r="BX98" s="93" t="e">
        <f t="shared" si="143"/>
        <v>#N/A</v>
      </c>
      <c r="BY98" s="94">
        <f t="shared" si="144"/>
        <v>999</v>
      </c>
      <c r="BZ98" s="94">
        <f t="shared" si="145"/>
        <v>999</v>
      </c>
      <c r="CA98" s="94" t="e">
        <f t="shared" si="146"/>
        <v>#N/A</v>
      </c>
      <c r="CB98" t="e">
        <f t="shared" si="147"/>
        <v>#N/A</v>
      </c>
      <c r="CC98" s="58" t="e">
        <f t="shared" si="148"/>
        <v>#N/A</v>
      </c>
      <c r="CD98" s="95" t="e">
        <f t="shared" si="149"/>
        <v>#N/A</v>
      </c>
      <c r="CE98" s="96" t="b">
        <f t="shared" si="191"/>
        <v>1</v>
      </c>
      <c r="CF98" t="e">
        <f t="shared" si="192"/>
        <v>#DIV/0!</v>
      </c>
      <c r="CG98" t="e">
        <f t="shared" si="193"/>
        <v>#DIV/0!</v>
      </c>
      <c r="CH98" s="84" t="b">
        <f t="shared" si="150"/>
        <v>1</v>
      </c>
      <c r="CI98">
        <f t="shared" si="151"/>
        <v>1.165</v>
      </c>
      <c r="CJ98" t="b">
        <f t="shared" si="194"/>
        <v>1</v>
      </c>
      <c r="CK98" t="b">
        <f t="shared" si="152"/>
        <v>1</v>
      </c>
      <c r="CL98" s="84" t="b">
        <f t="shared" si="195"/>
        <v>1</v>
      </c>
      <c r="CM98">
        <f t="shared" si="153"/>
        <v>3.8109999999999999</v>
      </c>
      <c r="CN98" t="b">
        <f t="shared" si="196"/>
        <v>1</v>
      </c>
      <c r="CO98" s="84">
        <f t="shared" si="154"/>
        <v>5.1418976706786905E-2</v>
      </c>
      <c r="CP98" t="b">
        <f t="shared" si="155"/>
        <v>1</v>
      </c>
      <c r="CQ98" s="96" t="b">
        <f t="shared" si="156"/>
        <v>1</v>
      </c>
      <c r="CR98" t="e">
        <f t="shared" si="157"/>
        <v>#VALUE!</v>
      </c>
      <c r="CS98" t="e">
        <f t="shared" si="158"/>
        <v>#VALUE!</v>
      </c>
      <c r="CT98" t="b">
        <f t="shared" si="159"/>
        <v>0</v>
      </c>
      <c r="CU98" t="b">
        <f t="shared" si="160"/>
        <v>0</v>
      </c>
      <c r="CV98" s="84" t="b">
        <f t="shared" si="161"/>
        <v>0</v>
      </c>
      <c r="CW98" t="e">
        <f t="shared" si="162"/>
        <v>#VALUE!</v>
      </c>
      <c r="CX98" t="e">
        <f t="shared" si="163"/>
        <v>#VALUE!</v>
      </c>
      <c r="CY98" t="b">
        <f t="shared" si="164"/>
        <v>1</v>
      </c>
      <c r="CZ98" t="b">
        <f t="shared" si="165"/>
        <v>1</v>
      </c>
      <c r="DA98" s="84">
        <f t="shared" si="166"/>
        <v>0</v>
      </c>
      <c r="DB98" t="e">
        <f t="shared" si="167"/>
        <v>#N/A</v>
      </c>
    </row>
    <row r="99" spans="1:106">
      <c r="A99" s="9">
        <v>2592</v>
      </c>
      <c r="B99" s="3">
        <v>2</v>
      </c>
      <c r="C99" s="3" t="s">
        <v>2380</v>
      </c>
      <c r="D99" s="3" t="str">
        <f t="shared" si="168"/>
        <v>WA_1_16-1_dk_0560</v>
      </c>
      <c r="E99" s="3" t="str">
        <f t="shared" si="169"/>
        <v>0560</v>
      </c>
      <c r="F99" s="3">
        <v>122212.977</v>
      </c>
      <c r="G99" s="15">
        <v>426966.21899999998</v>
      </c>
      <c r="H99" s="35" t="str">
        <f t="shared" si="170"/>
        <v>ja</v>
      </c>
      <c r="I99" s="42" t="s">
        <v>2402</v>
      </c>
      <c r="J99" s="20" t="s">
        <v>2284</v>
      </c>
      <c r="K99" s="21">
        <v>10000</v>
      </c>
      <c r="L99" s="28">
        <f t="shared" si="171"/>
        <v>1</v>
      </c>
      <c r="M99" s="28">
        <f t="shared" si="172"/>
        <v>1</v>
      </c>
      <c r="N99" s="56">
        <f t="shared" si="173"/>
        <v>10000</v>
      </c>
      <c r="O99" s="33">
        <f t="shared" si="174"/>
        <v>137.34951346836939</v>
      </c>
      <c r="P99" s="37">
        <f t="shared" si="175"/>
        <v>94.806783227787975</v>
      </c>
      <c r="Q99" s="9" t="s">
        <v>12</v>
      </c>
      <c r="R99" s="55" t="s">
        <v>12</v>
      </c>
      <c r="S99" s="55">
        <v>3.883</v>
      </c>
      <c r="T99" s="55">
        <v>4.1500000000000004</v>
      </c>
      <c r="U99" s="55">
        <v>4.4000000000000004</v>
      </c>
      <c r="V99" s="3">
        <v>4.5979999999999999</v>
      </c>
      <c r="W99" s="3">
        <v>4.8019999999999996</v>
      </c>
      <c r="X99" s="3" t="s">
        <v>12</v>
      </c>
      <c r="Y99" s="3">
        <v>5.1559999999999997</v>
      </c>
      <c r="Z99" s="15" t="s">
        <v>12</v>
      </c>
      <c r="AA99" s="10">
        <f t="shared" si="176"/>
        <v>4.8019999999999996</v>
      </c>
      <c r="AB99" s="9">
        <f t="shared" si="177"/>
        <v>0.40199999999999925</v>
      </c>
      <c r="AC99" s="10">
        <f t="shared" si="178"/>
        <v>0.35400000000000009</v>
      </c>
      <c r="AD99" s="9" t="s">
        <v>12</v>
      </c>
      <c r="AE99" s="55" t="s">
        <v>12</v>
      </c>
      <c r="AF99" s="55">
        <v>0.93799999999999994</v>
      </c>
      <c r="AG99" s="55">
        <v>1.0129999999999999</v>
      </c>
      <c r="AH99" s="55">
        <v>1.097</v>
      </c>
      <c r="AI99" s="3">
        <v>1.179</v>
      </c>
      <c r="AJ99" s="3">
        <v>1.268</v>
      </c>
      <c r="AK99" s="3" t="s">
        <v>12</v>
      </c>
      <c r="AL99" s="3">
        <v>1.4350000000000001</v>
      </c>
      <c r="AM99" s="15" t="s">
        <v>12</v>
      </c>
      <c r="AN99" s="10">
        <f t="shared" si="179"/>
        <v>1.268</v>
      </c>
      <c r="AO99" s="9">
        <f t="shared" si="180"/>
        <v>0.17100000000000004</v>
      </c>
      <c r="AP99" s="10">
        <f t="shared" si="181"/>
        <v>0.16700000000000004</v>
      </c>
      <c r="AQ99" s="9" t="s">
        <v>12</v>
      </c>
      <c r="AR99" s="55" t="s">
        <v>12</v>
      </c>
      <c r="AS99" s="55">
        <v>3.5539999999999998</v>
      </c>
      <c r="AT99" s="55">
        <v>3.6960000000000002</v>
      </c>
      <c r="AU99" s="55">
        <v>3.8490000000000002</v>
      </c>
      <c r="AV99" s="3">
        <v>3.9820000000000002</v>
      </c>
      <c r="AW99" s="3">
        <v>4.1189999999999998</v>
      </c>
      <c r="AX99" s="3" t="s">
        <v>12</v>
      </c>
      <c r="AY99" s="3">
        <v>4.375</v>
      </c>
      <c r="AZ99" s="15" t="s">
        <v>12</v>
      </c>
      <c r="BA99" s="10">
        <f t="shared" si="182"/>
        <v>4.1189999999999998</v>
      </c>
      <c r="BB99" s="9">
        <f t="shared" si="183"/>
        <v>0.26999999999999957</v>
      </c>
      <c r="BC99" s="10">
        <f t="shared" si="184"/>
        <v>0.25600000000000023</v>
      </c>
      <c r="BD99" s="9" t="s">
        <v>2403</v>
      </c>
      <c r="BE99" s="3" t="s">
        <v>12</v>
      </c>
      <c r="BF99" s="15" t="s">
        <v>12</v>
      </c>
      <c r="BG99" s="15" t="str">
        <f t="shared" si="185"/>
        <v>-</v>
      </c>
      <c r="BH99" s="9" t="e">
        <f t="shared" si="186"/>
        <v>#VALUE!</v>
      </c>
      <c r="BI99" s="10" t="e">
        <f t="shared" si="187"/>
        <v>#VALUE!</v>
      </c>
      <c r="BJ99" s="9" t="s">
        <v>2403</v>
      </c>
      <c r="BK99" s="3" t="s">
        <v>12</v>
      </c>
      <c r="BL99" s="15" t="s">
        <v>12</v>
      </c>
      <c r="BM99" s="15" t="str">
        <f t="shared" si="188"/>
        <v>-</v>
      </c>
      <c r="BN99" s="9" t="e">
        <f t="shared" si="189"/>
        <v>#VALUE!</v>
      </c>
      <c r="BO99" s="10" t="e">
        <f t="shared" si="190"/>
        <v>#VALUE!</v>
      </c>
      <c r="BP99">
        <f t="shared" ref="BP99:BP120" si="197">IF(AND(ISERROR(FIND("Fout",Q99)), ISERROR(FIND("Fout",AD99)), ISERROR(FIND("Fout",AQ99)), ISERROR(FIND( "Fout",BD99)), ISERROR(FIND( "Fout",BJ99))),0,1)</f>
        <v>0</v>
      </c>
      <c r="BQ99" s="93" t="e">
        <f t="shared" ref="BQ99:BQ120" si="198">IF(AB99=0, -1, BH99/AB99)</f>
        <v>#VALUE!</v>
      </c>
      <c r="BR99" s="93" t="e">
        <f t="shared" ref="BR99:BR120" si="199">IF(AB99=0,-1,BN99/AB99)</f>
        <v>#VALUE!</v>
      </c>
      <c r="BS99" s="93" t="e">
        <f>VLOOKUP(C99,'Koppeling locatie - aslocatie'!$A$2:$C$8139,2,FALSE)</f>
        <v>#N/A</v>
      </c>
      <c r="BT99" s="93" t="e">
        <f>VLOOKUP($BS99,aslocaties_v01!$C$3:$AA$349,MATCH($K$3/10,aslocaties_v01!$C$2:$X$2),FALSE)</f>
        <v>#N/A</v>
      </c>
      <c r="BU99" s="93" t="e">
        <f>VLOOKUP(BS99,aslocaties_v01!$C$3:$AA$349,MATCH($K$3,aslocaties_v01!$C$2:$X$2),FALSE)</f>
        <v>#N/A</v>
      </c>
      <c r="BV99" s="93" t="e">
        <f>VLOOKUP(BS99,aslocaties_v01!$C$3:$AA$349,MATCH($K$3*10,aslocaties_v01!$C$2:$Y$2),FALSE)</f>
        <v>#N/A</v>
      </c>
      <c r="BW99" s="93" t="e">
        <f t="shared" ref="BW99:BW120" si="200">BU99-BT99</f>
        <v>#N/A</v>
      </c>
      <c r="BX99" s="93" t="e">
        <f t="shared" ref="BX99:BX120" si="201">BV99-BU99</f>
        <v>#N/A</v>
      </c>
      <c r="BY99" s="94">
        <f t="shared" ref="BY99:BY120" si="202">IFERROR(ABS(1-BW99/AB99), 999)</f>
        <v>999</v>
      </c>
      <c r="BZ99" s="94">
        <f t="shared" ref="BZ99:BZ120" si="203">IFERROR(ABS(1-BX99/AC99), 999)</f>
        <v>999</v>
      </c>
      <c r="CA99" s="94" t="e">
        <f t="shared" ref="CA99:CA120" si="204">ABS(LOOKUP(0.1*$K99,$Q$2:$Z$2,Q99:Z99)-BT99)</f>
        <v>#N/A</v>
      </c>
      <c r="CB99" t="e">
        <f t="shared" ref="CB99:CB120" si="205">ABS(LOOKUP($K99,$Q$2:$Z$2,Q99:Z99)-BU99)</f>
        <v>#N/A</v>
      </c>
      <c r="CC99" s="58" t="e">
        <f t="shared" ref="CC99:CC120" si="206">ABS(LOOKUP(10*$K99,$Q$2:$Z$2,Q99:Z99)-BV99)</f>
        <v>#N/A</v>
      </c>
      <c r="CD99" s="95" t="e">
        <f t="shared" ref="CD99:CD120" si="207">OR(BY99&gt;0.1,BZ99&gt;0.1, CA99&gt;=0.15, CB99&gt;=0.15, CC99&gt;=0.15)</f>
        <v>#N/A</v>
      </c>
      <c r="CE99" s="96" t="b">
        <f t="shared" si="191"/>
        <v>1</v>
      </c>
      <c r="CF99" t="e">
        <f t="shared" si="192"/>
        <v>#DIV/0!</v>
      </c>
      <c r="CG99" t="e">
        <f t="shared" si="193"/>
        <v>#DIV/0!</v>
      </c>
      <c r="CH99" s="84" t="b">
        <f t="shared" ref="CH99:CH120" si="208">AN99&gt;0.25</f>
        <v>1</v>
      </c>
      <c r="CI99">
        <f t="shared" ref="CI99:CI120" si="209">IF(CH99,AN99,"")</f>
        <v>1.268</v>
      </c>
      <c r="CJ99" t="b">
        <f t="shared" si="194"/>
        <v>1</v>
      </c>
      <c r="CK99" t="b">
        <f t="shared" ref="CK99:CK120" si="210">AN99&lt;1.25</f>
        <v>0</v>
      </c>
      <c r="CL99" s="84" t="b">
        <f t="shared" si="195"/>
        <v>1</v>
      </c>
      <c r="CM99">
        <f t="shared" ref="CM99:CM120" si="211">IF(CL99,BA99,"")</f>
        <v>4.1189999999999998</v>
      </c>
      <c r="CN99" t="b">
        <f t="shared" si="196"/>
        <v>1</v>
      </c>
      <c r="CO99" s="84">
        <f t="shared" ref="CO99:CO120" si="212">IF(BA99=0, -1, AN99/(1.56*BA99^2))</f>
        <v>4.790833429085771E-2</v>
      </c>
      <c r="CP99" t="b">
        <f t="shared" ref="CP99:CP120" si="213">OR(CO99&gt;0.035, CO99&lt;0.065)</f>
        <v>1</v>
      </c>
      <c r="CQ99" s="96" t="b">
        <f t="shared" ref="CQ99:CQ120" si="214">IF(O99="-", "-", ABS(AA99-AA98)&lt;O99*$CR$1)</f>
        <v>0</v>
      </c>
      <c r="CR99" t="e">
        <f t="shared" ref="CR99:CR120" si="215">IF(O99="-","-",ABS(BG99-BG98)&lt;O99*$CS$1)</f>
        <v>#VALUE!</v>
      </c>
      <c r="CS99" t="e">
        <f t="shared" ref="CS99:CS120" si="216">IF(O99="-","-",ABS(BM99-BM98)&lt;O99*$CT$1)</f>
        <v>#VALUE!</v>
      </c>
      <c r="CT99" t="b">
        <f t="shared" ref="CT99:CT120" si="217">IF(O99="-","-",ABS(AN99-AN98)&lt;O99*$CU$1)</f>
        <v>1</v>
      </c>
      <c r="CU99" t="b">
        <f t="shared" ref="CU99:CU120" si="218">IF(O99="-","-",ABS(BA98-BA99)&lt;O99*$CV$1)</f>
        <v>1</v>
      </c>
      <c r="CV99" s="84" t="b">
        <f t="shared" ref="CV99:CV119" si="219">IF(P99="-","-",ABS(AA100-AA99)&lt;P99*$CR$1)</f>
        <v>1</v>
      </c>
      <c r="CW99" t="e">
        <f t="shared" ref="CW99:CW119" si="220">IF(P99="-","-",ABS(BG100-BG99)&lt;P99*$CS$1)</f>
        <v>#VALUE!</v>
      </c>
      <c r="CX99" t="e">
        <f t="shared" ref="CX99:CX119" si="221">IF(P99="-","-",ABS(BM100-BM99)&lt;P99*$CT$1)</f>
        <v>#VALUE!</v>
      </c>
      <c r="CY99" t="b">
        <f t="shared" ref="CY99:CY119" si="222">IF(P99="-","-",ABS(AN100-AN99)&lt;P99*$CU$1)</f>
        <v>1</v>
      </c>
      <c r="CZ99" t="b">
        <f t="shared" ref="CZ99:CZ119" si="223">IF(P99="-","-",ABS(BA99-BA100)&lt;P99*$CV$1)</f>
        <v>1</v>
      </c>
      <c r="DA99" s="84">
        <f t="shared" ref="DA99:DA120" si="224">IFERROR(IF(AND(CQ99:CU99),0,1), 0)+IFERROR(IF(AND(CV99:CZ99),0,1),0)</f>
        <v>0</v>
      </c>
      <c r="DB99" t="e">
        <f t="shared" ref="DB99:DB120" si="225">AND(DA99&gt;0,CD99)</f>
        <v>#N/A</v>
      </c>
    </row>
    <row r="100" spans="1:106">
      <c r="A100" s="9">
        <v>2593</v>
      </c>
      <c r="B100" s="3">
        <v>2</v>
      </c>
      <c r="C100" s="3" t="s">
        <v>2381</v>
      </c>
      <c r="D100" s="3" t="str">
        <f t="shared" ref="D100:D120" si="226">IF(ISERROR(FIND("_",C100)),C100,LEFT(C100,LEN(C100)-LEN(RIGHT(C100,LEN(C100)-FIND("~",SUBSTITUTE(C100,"_","~",LEN(C100)-LEN(SUBSTITUTE(C100,"_",""))))))) &amp; TEXT(INT(RIGHT(C100,LEN(C100)-FIND("~",SUBSTITUTE(C100,"_","~",LEN(C100)-LEN(SUBSTITUTE(C100,"_","")))))), "0000") )</f>
        <v>WA_1_16-1_dk_0561</v>
      </c>
      <c r="E100" s="3" t="str">
        <f t="shared" ref="E100:E120" si="227">TEXT(INT(RIGHT(C100,LEN(C100)-FIND("~",SUBSTITUTE(C100,"_","~",LEN(C100)-LEN(SUBSTITUTE(C100,"_","")))))), "0000")</f>
        <v>0561</v>
      </c>
      <c r="F100" s="3">
        <v>122122.43799999999</v>
      </c>
      <c r="G100" s="15">
        <v>426938.09399999998</v>
      </c>
      <c r="H100" s="35" t="str">
        <f t="shared" ref="H100:H120" si="228">IF(COUNTIF(C:C, "="&amp;C100)=1,"ja", "nee")</f>
        <v>ja</v>
      </c>
      <c r="I100" s="42" t="s">
        <v>2402</v>
      </c>
      <c r="J100" s="20" t="s">
        <v>2284</v>
      </c>
      <c r="K100" s="21">
        <v>10000</v>
      </c>
      <c r="L100" s="28">
        <f t="shared" ref="L100:L120" si="229">L99</f>
        <v>1</v>
      </c>
      <c r="M100" s="28">
        <f t="shared" ref="M100:M120" si="230">M99</f>
        <v>1</v>
      </c>
      <c r="N100" s="56">
        <f t="shared" ref="N100:N120" si="231">INT(K100/L100*M100)</f>
        <v>10000</v>
      </c>
      <c r="O100" s="33">
        <f t="shared" ref="O100:O120" si="232">SQRT((F99-F100)^2+(G99-G100)^2)</f>
        <v>94.806783227787975</v>
      </c>
      <c r="P100" s="37">
        <f t="shared" ref="P100:P119" si="233">SQRT((F100-F101)^2+(G100-G101)^2)</f>
        <v>95.270131987930938</v>
      </c>
      <c r="Q100" s="9" t="s">
        <v>12</v>
      </c>
      <c r="R100" s="55" t="s">
        <v>12</v>
      </c>
      <c r="S100" s="55">
        <v>3.83</v>
      </c>
      <c r="T100" s="55">
        <v>4.0949999999999998</v>
      </c>
      <c r="U100" s="55">
        <v>4.3360000000000003</v>
      </c>
      <c r="V100" s="3">
        <v>4.5359999999999996</v>
      </c>
      <c r="W100" s="3">
        <v>4.7389999999999999</v>
      </c>
      <c r="X100" s="3" t="s">
        <v>12</v>
      </c>
      <c r="Y100" s="3">
        <v>5.093</v>
      </c>
      <c r="Z100" s="15" t="s">
        <v>12</v>
      </c>
      <c r="AA100" s="10">
        <f t="shared" ref="AA100:AA120" si="234">LOOKUP($K100,$Q$2:$Z$2,Q100:Z100)</f>
        <v>4.7389999999999999</v>
      </c>
      <c r="AB100" s="9">
        <f t="shared" ref="AB100:AB120" si="235">LOOKUP($K100,$Q$2:$Z$2,Q100:Z100)-LOOKUP(0.1*$K100,$Q$2:$Z$2,Q100:Z100)</f>
        <v>0.40299999999999958</v>
      </c>
      <c r="AC100" s="10">
        <f t="shared" ref="AC100:AC120" si="236">LOOKUP(10*$K100,$Q$2:$Z$2,Q100:Z100)-LOOKUP($K100,$Q$2:$Z$2,Q100:Z100)</f>
        <v>0.35400000000000009</v>
      </c>
      <c r="AD100" s="9" t="s">
        <v>12</v>
      </c>
      <c r="AE100" s="55" t="s">
        <v>12</v>
      </c>
      <c r="AF100" s="55">
        <v>0.82199999999999995</v>
      </c>
      <c r="AG100" s="55">
        <v>0.93</v>
      </c>
      <c r="AH100" s="55">
        <v>1.0549999999999999</v>
      </c>
      <c r="AI100" s="3">
        <v>1.157</v>
      </c>
      <c r="AJ100" s="3">
        <v>1.2569999999999999</v>
      </c>
      <c r="AK100" s="3" t="s">
        <v>12</v>
      </c>
      <c r="AL100" s="3">
        <v>1.4359999999999999</v>
      </c>
      <c r="AM100" s="15" t="s">
        <v>12</v>
      </c>
      <c r="AN100" s="10">
        <f t="shared" ref="AN100:AN120" si="237">LOOKUP($K100,$Q$2:$Z$2,AD100:AM100)</f>
        <v>1.2569999999999999</v>
      </c>
      <c r="AO100" s="9">
        <f t="shared" ref="AO100:AO120" si="238">LOOKUP($K100,$Q$2:$Z$2,AD100:AM100)-LOOKUP(0.1*$K100,$Q$2:$Z$2,AD100:AM100)</f>
        <v>0.20199999999999996</v>
      </c>
      <c r="AP100" s="10">
        <f t="shared" ref="AP100:AP120" si="239">LOOKUP(10*$K100,$Q$2:$Z$2,AD100:AM100)-LOOKUP($K100,$Q$2:$Z$2,AD100:AM100)</f>
        <v>0.17900000000000005</v>
      </c>
      <c r="AQ100" s="9" t="s">
        <v>12</v>
      </c>
      <c r="AR100" s="55" t="s">
        <v>12</v>
      </c>
      <c r="AS100" s="55">
        <v>3.2450000000000001</v>
      </c>
      <c r="AT100" s="55">
        <v>3.4590000000000001</v>
      </c>
      <c r="AU100" s="55">
        <v>3.7080000000000002</v>
      </c>
      <c r="AV100" s="3">
        <v>3.9340000000000002</v>
      </c>
      <c r="AW100" s="3">
        <v>4.0910000000000002</v>
      </c>
      <c r="AX100" s="3" t="s">
        <v>12</v>
      </c>
      <c r="AY100" s="3">
        <v>4.3650000000000002</v>
      </c>
      <c r="AZ100" s="15" t="s">
        <v>12</v>
      </c>
      <c r="BA100" s="10">
        <f t="shared" ref="BA100:BA120" si="240">LOOKUP($K100,$Q$2:$Z$2,AQ100:AZ100)</f>
        <v>4.0910000000000002</v>
      </c>
      <c r="BB100" s="9">
        <f t="shared" ref="BB100:BB120" si="241">LOOKUP($K100,$Q$2:$Z$2,AQ100:AZ100)-LOOKUP(0.1*$K100,$Q$2:$Z$2,AQ100:AZ100)</f>
        <v>0.38300000000000001</v>
      </c>
      <c r="BC100" s="10">
        <f t="shared" ref="BC100:BC120" si="242">LOOKUP(10*$K100,$Q$2:$Z$2,AQ100:AZ100)-LOOKUP($K100,$Q$2:$Z$2,AQ100:AZ100)</f>
        <v>0.27400000000000002</v>
      </c>
      <c r="BD100" s="9" t="s">
        <v>2403</v>
      </c>
      <c r="BE100" s="3" t="s">
        <v>12</v>
      </c>
      <c r="BF100" s="15" t="s">
        <v>12</v>
      </c>
      <c r="BG100" s="15" t="str">
        <f t="shared" ref="BG100:BG120" si="243">LOOKUP($N100,$BD$2:$BF$2,BD100:BF100)</f>
        <v>-</v>
      </c>
      <c r="BH100" s="9" t="e">
        <f t="shared" ref="BH100:BH120" si="244">BE100-BD100</f>
        <v>#VALUE!</v>
      </c>
      <c r="BI100" s="10" t="e">
        <f t="shared" ref="BI100:BI120" si="245">BF100-BE100</f>
        <v>#VALUE!</v>
      </c>
      <c r="BJ100" s="9" t="s">
        <v>2403</v>
      </c>
      <c r="BK100" s="3" t="s">
        <v>12</v>
      </c>
      <c r="BL100" s="15" t="s">
        <v>12</v>
      </c>
      <c r="BM100" s="15" t="str">
        <f t="shared" ref="BM100:BM120" si="246">LOOKUP($N100,$BD$2:$BF$2,BJ100:BL100)</f>
        <v>-</v>
      </c>
      <c r="BN100" s="9" t="e">
        <f t="shared" ref="BN100:BN120" si="247">BK100-BJ100</f>
        <v>#VALUE!</v>
      </c>
      <c r="BO100" s="10" t="e">
        <f t="shared" ref="BO100:BO120" si="248">BL100-BK100</f>
        <v>#VALUE!</v>
      </c>
      <c r="BP100">
        <f t="shared" si="197"/>
        <v>0</v>
      </c>
      <c r="BQ100" s="93" t="e">
        <f t="shared" si="198"/>
        <v>#VALUE!</v>
      </c>
      <c r="BR100" s="93" t="e">
        <f t="shared" si="199"/>
        <v>#VALUE!</v>
      </c>
      <c r="BS100" s="93" t="e">
        <f>VLOOKUP(C100,'Koppeling locatie - aslocatie'!$A$2:$C$8139,2,FALSE)</f>
        <v>#N/A</v>
      </c>
      <c r="BT100" s="93" t="e">
        <f>VLOOKUP($BS100,aslocaties_v01!$C$3:$AA$349,MATCH($K$3/10,aslocaties_v01!$C$2:$X$2),FALSE)</f>
        <v>#N/A</v>
      </c>
      <c r="BU100" s="93" t="e">
        <f>VLOOKUP(BS100,aslocaties_v01!$C$3:$AA$349,MATCH($K$3,aslocaties_v01!$C$2:$X$2),FALSE)</f>
        <v>#N/A</v>
      </c>
      <c r="BV100" s="93" t="e">
        <f>VLOOKUP(BS100,aslocaties_v01!$C$3:$AA$349,MATCH($K$3*10,aslocaties_v01!$C$2:$Y$2),FALSE)</f>
        <v>#N/A</v>
      </c>
      <c r="BW100" s="93" t="e">
        <f t="shared" si="200"/>
        <v>#N/A</v>
      </c>
      <c r="BX100" s="93" t="e">
        <f t="shared" si="201"/>
        <v>#N/A</v>
      </c>
      <c r="BY100" s="94">
        <f t="shared" si="202"/>
        <v>999</v>
      </c>
      <c r="BZ100" s="94">
        <f t="shared" si="203"/>
        <v>999</v>
      </c>
      <c r="CA100" s="94" t="e">
        <f t="shared" si="204"/>
        <v>#N/A</v>
      </c>
      <c r="CB100" t="e">
        <f t="shared" si="205"/>
        <v>#N/A</v>
      </c>
      <c r="CC100" s="58" t="e">
        <f t="shared" si="206"/>
        <v>#N/A</v>
      </c>
      <c r="CD100" s="95" t="e">
        <f t="shared" si="207"/>
        <v>#N/A</v>
      </c>
      <c r="CE100" s="96" t="b">
        <f t="shared" ref="CE100:CE120" si="249">AA100&lt;AVERAGE(AA:AA)+2*STDEV(AA:AA)</f>
        <v>1</v>
      </c>
      <c r="CF100" t="e">
        <f t="shared" ref="CF100:CF120" si="250">BG100&lt;AVERAGE(BG:BG)+2*STDEV(BG:BG)</f>
        <v>#DIV/0!</v>
      </c>
      <c r="CG100" t="e">
        <f t="shared" ref="CG100:CG120" si="251">BM100&lt;AVERAGE(BM:BM)+2*STDEV(BM:BM)</f>
        <v>#DIV/0!</v>
      </c>
      <c r="CH100" s="84" t="b">
        <f t="shared" si="208"/>
        <v>1</v>
      </c>
      <c r="CI100">
        <f t="shared" si="209"/>
        <v>1.2569999999999999</v>
      </c>
      <c r="CJ100" t="b">
        <f t="shared" ref="CJ100:CJ120" si="252">CI100&lt;AVERAGE(CI:CI)+3*STDEV(CI:CI)</f>
        <v>1</v>
      </c>
      <c r="CK100" t="b">
        <f t="shared" si="210"/>
        <v>0</v>
      </c>
      <c r="CL100" s="84" t="b">
        <f t="shared" ref="CL100:CL120" si="253">BA100&lt;AVERAGE(BA:BA)+2*STDEV(BA:BA)</f>
        <v>1</v>
      </c>
      <c r="CM100">
        <f t="shared" si="211"/>
        <v>4.0910000000000002</v>
      </c>
      <c r="CN100" t="b">
        <f t="shared" ref="CN100:CN120" si="254">CM100&lt;AVERAGE(CM:CM)+3*STDEV(CM:CM)</f>
        <v>1</v>
      </c>
      <c r="CO100" s="84">
        <f t="shared" si="212"/>
        <v>4.8145058676370853E-2</v>
      </c>
      <c r="CP100" t="b">
        <f t="shared" si="213"/>
        <v>1</v>
      </c>
      <c r="CQ100" s="96" t="b">
        <f t="shared" si="214"/>
        <v>1</v>
      </c>
      <c r="CR100" t="e">
        <f t="shared" si="215"/>
        <v>#VALUE!</v>
      </c>
      <c r="CS100" t="e">
        <f t="shared" si="216"/>
        <v>#VALUE!</v>
      </c>
      <c r="CT100" t="b">
        <f t="shared" si="217"/>
        <v>1</v>
      </c>
      <c r="CU100" t="b">
        <f t="shared" si="218"/>
        <v>1</v>
      </c>
      <c r="CV100" s="84" t="b">
        <f t="shared" si="219"/>
        <v>1</v>
      </c>
      <c r="CW100" t="e">
        <f t="shared" si="220"/>
        <v>#VALUE!</v>
      </c>
      <c r="CX100" t="e">
        <f t="shared" si="221"/>
        <v>#VALUE!</v>
      </c>
      <c r="CY100" t="b">
        <f t="shared" si="222"/>
        <v>1</v>
      </c>
      <c r="CZ100" t="b">
        <f t="shared" si="223"/>
        <v>1</v>
      </c>
      <c r="DA100" s="84">
        <f t="shared" si="224"/>
        <v>0</v>
      </c>
      <c r="DB100" t="e">
        <f t="shared" si="225"/>
        <v>#N/A</v>
      </c>
    </row>
    <row r="101" spans="1:106">
      <c r="A101" s="9">
        <v>2594</v>
      </c>
      <c r="B101" s="3">
        <v>2</v>
      </c>
      <c r="C101" s="3" t="s">
        <v>2382</v>
      </c>
      <c r="D101" s="3" t="str">
        <f t="shared" si="226"/>
        <v>WA_1_16-1_dk_0562</v>
      </c>
      <c r="E101" s="3" t="str">
        <f t="shared" si="227"/>
        <v>0562</v>
      </c>
      <c r="F101" s="3">
        <v>122032.57</v>
      </c>
      <c r="G101" s="15">
        <v>426906.46899999998</v>
      </c>
      <c r="H101" s="35" t="str">
        <f t="shared" si="228"/>
        <v>ja</v>
      </c>
      <c r="I101" s="42" t="s">
        <v>2402</v>
      </c>
      <c r="J101" s="20" t="s">
        <v>2284</v>
      </c>
      <c r="K101" s="21">
        <v>10000</v>
      </c>
      <c r="L101" s="28">
        <f t="shared" si="229"/>
        <v>1</v>
      </c>
      <c r="M101" s="28">
        <f t="shared" si="230"/>
        <v>1</v>
      </c>
      <c r="N101" s="56">
        <f t="shared" si="231"/>
        <v>10000</v>
      </c>
      <c r="O101" s="33">
        <f t="shared" si="232"/>
        <v>95.270131987930938</v>
      </c>
      <c r="P101" s="37">
        <f t="shared" si="233"/>
        <v>101.049451819407</v>
      </c>
      <c r="Q101" s="9" t="s">
        <v>12</v>
      </c>
      <c r="R101" s="55" t="s">
        <v>12</v>
      </c>
      <c r="S101" s="55">
        <v>3.819</v>
      </c>
      <c r="T101" s="55">
        <v>4.0789999999999997</v>
      </c>
      <c r="U101" s="55">
        <v>4.3220000000000001</v>
      </c>
      <c r="V101" s="3">
        <v>4.5209999999999999</v>
      </c>
      <c r="W101" s="3">
        <v>4.7240000000000002</v>
      </c>
      <c r="X101" s="3" t="s">
        <v>12</v>
      </c>
      <c r="Y101" s="3">
        <v>5.077</v>
      </c>
      <c r="Z101" s="15" t="s">
        <v>12</v>
      </c>
      <c r="AA101" s="10">
        <f t="shared" si="234"/>
        <v>4.7240000000000002</v>
      </c>
      <c r="AB101" s="9">
        <f t="shared" si="235"/>
        <v>0.40200000000000014</v>
      </c>
      <c r="AC101" s="10">
        <f t="shared" si="236"/>
        <v>0.35299999999999976</v>
      </c>
      <c r="AD101" s="9" t="s">
        <v>12</v>
      </c>
      <c r="AE101" s="55" t="s">
        <v>12</v>
      </c>
      <c r="AF101" s="55">
        <v>0.88700000000000001</v>
      </c>
      <c r="AG101" s="55">
        <v>0.96299999999999997</v>
      </c>
      <c r="AH101" s="55">
        <v>1.046</v>
      </c>
      <c r="AI101" s="3">
        <v>1.1220000000000001</v>
      </c>
      <c r="AJ101" s="3">
        <v>1.206</v>
      </c>
      <c r="AK101" s="3" t="s">
        <v>12</v>
      </c>
      <c r="AL101" s="3">
        <v>1.3620000000000001</v>
      </c>
      <c r="AM101" s="15" t="s">
        <v>12</v>
      </c>
      <c r="AN101" s="10">
        <f t="shared" si="237"/>
        <v>1.206</v>
      </c>
      <c r="AO101" s="9">
        <f t="shared" si="238"/>
        <v>0.15999999999999992</v>
      </c>
      <c r="AP101" s="10">
        <f t="shared" si="239"/>
        <v>0.15600000000000014</v>
      </c>
      <c r="AQ101" s="9" t="s">
        <v>12</v>
      </c>
      <c r="AR101" s="55" t="s">
        <v>12</v>
      </c>
      <c r="AS101" s="55">
        <v>3.3340000000000001</v>
      </c>
      <c r="AT101" s="55">
        <v>3.4710000000000001</v>
      </c>
      <c r="AU101" s="55">
        <v>3.6190000000000002</v>
      </c>
      <c r="AV101" s="3">
        <v>3.7370000000000001</v>
      </c>
      <c r="AW101" s="3">
        <v>3.86</v>
      </c>
      <c r="AX101" s="3" t="s">
        <v>12</v>
      </c>
      <c r="AY101" s="3">
        <v>4.0919999999999996</v>
      </c>
      <c r="AZ101" s="15" t="s">
        <v>12</v>
      </c>
      <c r="BA101" s="10">
        <f t="shared" si="240"/>
        <v>3.86</v>
      </c>
      <c r="BB101" s="9">
        <f t="shared" si="241"/>
        <v>0.24099999999999966</v>
      </c>
      <c r="BC101" s="10">
        <f t="shared" si="242"/>
        <v>0.23199999999999976</v>
      </c>
      <c r="BD101" s="9" t="s">
        <v>2403</v>
      </c>
      <c r="BE101" s="3" t="s">
        <v>12</v>
      </c>
      <c r="BF101" s="15" t="s">
        <v>12</v>
      </c>
      <c r="BG101" s="15" t="str">
        <f t="shared" si="243"/>
        <v>-</v>
      </c>
      <c r="BH101" s="9" t="e">
        <f t="shared" si="244"/>
        <v>#VALUE!</v>
      </c>
      <c r="BI101" s="10" t="e">
        <f t="shared" si="245"/>
        <v>#VALUE!</v>
      </c>
      <c r="BJ101" s="9" t="s">
        <v>2403</v>
      </c>
      <c r="BK101" s="3" t="s">
        <v>12</v>
      </c>
      <c r="BL101" s="15" t="s">
        <v>12</v>
      </c>
      <c r="BM101" s="15" t="str">
        <f t="shared" si="246"/>
        <v>-</v>
      </c>
      <c r="BN101" s="9" t="e">
        <f t="shared" si="247"/>
        <v>#VALUE!</v>
      </c>
      <c r="BO101" s="10" t="e">
        <f t="shared" si="248"/>
        <v>#VALUE!</v>
      </c>
      <c r="BP101">
        <f t="shared" si="197"/>
        <v>0</v>
      </c>
      <c r="BQ101" s="93" t="e">
        <f t="shared" si="198"/>
        <v>#VALUE!</v>
      </c>
      <c r="BR101" s="93" t="e">
        <f t="shared" si="199"/>
        <v>#VALUE!</v>
      </c>
      <c r="BS101" s="93" t="e">
        <f>VLOOKUP(C101,'Koppeling locatie - aslocatie'!$A$2:$C$8139,2,FALSE)</f>
        <v>#N/A</v>
      </c>
      <c r="BT101" s="93" t="e">
        <f>VLOOKUP($BS101,aslocaties_v01!$C$3:$AA$349,MATCH($K$3/10,aslocaties_v01!$C$2:$X$2),FALSE)</f>
        <v>#N/A</v>
      </c>
      <c r="BU101" s="93" t="e">
        <f>VLOOKUP(BS101,aslocaties_v01!$C$3:$AA$349,MATCH($K$3,aslocaties_v01!$C$2:$X$2),FALSE)</f>
        <v>#N/A</v>
      </c>
      <c r="BV101" s="93" t="e">
        <f>VLOOKUP(BS101,aslocaties_v01!$C$3:$AA$349,MATCH($K$3*10,aslocaties_v01!$C$2:$Y$2),FALSE)</f>
        <v>#N/A</v>
      </c>
      <c r="BW101" s="93" t="e">
        <f t="shared" si="200"/>
        <v>#N/A</v>
      </c>
      <c r="BX101" s="93" t="e">
        <f t="shared" si="201"/>
        <v>#N/A</v>
      </c>
      <c r="BY101" s="94">
        <f t="shared" si="202"/>
        <v>999</v>
      </c>
      <c r="BZ101" s="94">
        <f t="shared" si="203"/>
        <v>999</v>
      </c>
      <c r="CA101" s="94" t="e">
        <f t="shared" si="204"/>
        <v>#N/A</v>
      </c>
      <c r="CB101" t="e">
        <f t="shared" si="205"/>
        <v>#N/A</v>
      </c>
      <c r="CC101" s="58" t="e">
        <f t="shared" si="206"/>
        <v>#N/A</v>
      </c>
      <c r="CD101" s="95" t="e">
        <f t="shared" si="207"/>
        <v>#N/A</v>
      </c>
      <c r="CE101" s="96" t="b">
        <f t="shared" si="249"/>
        <v>1</v>
      </c>
      <c r="CF101" t="e">
        <f t="shared" si="250"/>
        <v>#DIV/0!</v>
      </c>
      <c r="CG101" t="e">
        <f t="shared" si="251"/>
        <v>#DIV/0!</v>
      </c>
      <c r="CH101" s="84" t="b">
        <f t="shared" si="208"/>
        <v>1</v>
      </c>
      <c r="CI101">
        <f t="shared" si="209"/>
        <v>1.206</v>
      </c>
      <c r="CJ101" t="b">
        <f t="shared" si="252"/>
        <v>1</v>
      </c>
      <c r="CK101" t="b">
        <f t="shared" si="210"/>
        <v>1</v>
      </c>
      <c r="CL101" s="84" t="b">
        <f t="shared" si="253"/>
        <v>1</v>
      </c>
      <c r="CM101">
        <f t="shared" si="211"/>
        <v>3.86</v>
      </c>
      <c r="CN101" t="b">
        <f t="shared" si="254"/>
        <v>1</v>
      </c>
      <c r="CO101" s="84">
        <f t="shared" si="212"/>
        <v>5.1885750159529315E-2</v>
      </c>
      <c r="CP101" t="b">
        <f t="shared" si="213"/>
        <v>1</v>
      </c>
      <c r="CQ101" s="96" t="b">
        <f t="shared" si="214"/>
        <v>1</v>
      </c>
      <c r="CR101" t="e">
        <f t="shared" si="215"/>
        <v>#VALUE!</v>
      </c>
      <c r="CS101" t="e">
        <f t="shared" si="216"/>
        <v>#VALUE!</v>
      </c>
      <c r="CT101" t="b">
        <f t="shared" si="217"/>
        <v>1</v>
      </c>
      <c r="CU101" t="b">
        <f t="shared" si="218"/>
        <v>1</v>
      </c>
      <c r="CV101" s="84" t="b">
        <f t="shared" si="219"/>
        <v>1</v>
      </c>
      <c r="CW101" t="e">
        <f t="shared" si="220"/>
        <v>#VALUE!</v>
      </c>
      <c r="CX101" t="e">
        <f t="shared" si="221"/>
        <v>#VALUE!</v>
      </c>
      <c r="CY101" t="b">
        <f t="shared" si="222"/>
        <v>1</v>
      </c>
      <c r="CZ101" t="b">
        <f t="shared" si="223"/>
        <v>1</v>
      </c>
      <c r="DA101" s="84">
        <f t="shared" si="224"/>
        <v>0</v>
      </c>
      <c r="DB101" t="e">
        <f t="shared" si="225"/>
        <v>#N/A</v>
      </c>
    </row>
    <row r="102" spans="1:106">
      <c r="A102" s="9">
        <v>2595</v>
      </c>
      <c r="B102" s="3">
        <v>2</v>
      </c>
      <c r="C102" s="3" t="s">
        <v>2383</v>
      </c>
      <c r="D102" s="3" t="str">
        <f t="shared" si="226"/>
        <v>WA_1_16-1_dk_0563</v>
      </c>
      <c r="E102" s="3" t="str">
        <f t="shared" si="227"/>
        <v>0563</v>
      </c>
      <c r="F102" s="3">
        <v>121931.57799999999</v>
      </c>
      <c r="G102" s="15">
        <v>426903.06199999998</v>
      </c>
      <c r="H102" s="35" t="str">
        <f t="shared" si="228"/>
        <v>ja</v>
      </c>
      <c r="I102" s="42" t="s">
        <v>2402</v>
      </c>
      <c r="J102" s="20" t="s">
        <v>2284</v>
      </c>
      <c r="K102" s="21">
        <v>10000</v>
      </c>
      <c r="L102" s="28">
        <f t="shared" si="229"/>
        <v>1</v>
      </c>
      <c r="M102" s="28">
        <f t="shared" si="230"/>
        <v>1</v>
      </c>
      <c r="N102" s="56">
        <f t="shared" si="231"/>
        <v>10000</v>
      </c>
      <c r="O102" s="33">
        <f t="shared" si="232"/>
        <v>101.049451819407</v>
      </c>
      <c r="P102" s="37">
        <f t="shared" si="233"/>
        <v>94.345054184092831</v>
      </c>
      <c r="Q102" s="9" t="s">
        <v>12</v>
      </c>
      <c r="R102" s="55" t="s">
        <v>12</v>
      </c>
      <c r="S102" s="55">
        <v>3.8109999999999999</v>
      </c>
      <c r="T102" s="55">
        <v>4.069</v>
      </c>
      <c r="U102" s="55">
        <v>4.3120000000000003</v>
      </c>
      <c r="V102" s="3">
        <v>4.5090000000000003</v>
      </c>
      <c r="W102" s="3">
        <v>4.71</v>
      </c>
      <c r="X102" s="3" t="s">
        <v>12</v>
      </c>
      <c r="Y102" s="3">
        <v>5.0609999999999999</v>
      </c>
      <c r="Z102" s="15" t="s">
        <v>12</v>
      </c>
      <c r="AA102" s="10">
        <f t="shared" si="234"/>
        <v>4.71</v>
      </c>
      <c r="AB102" s="9">
        <f t="shared" si="235"/>
        <v>0.39799999999999969</v>
      </c>
      <c r="AC102" s="10">
        <f t="shared" si="236"/>
        <v>0.35099999999999998</v>
      </c>
      <c r="AD102" s="9" t="s">
        <v>12</v>
      </c>
      <c r="AE102" s="55" t="s">
        <v>12</v>
      </c>
      <c r="AF102" s="55">
        <v>0.90700000000000003</v>
      </c>
      <c r="AG102" s="55">
        <v>0.99</v>
      </c>
      <c r="AH102" s="55">
        <v>1.081</v>
      </c>
      <c r="AI102" s="3">
        <v>1.161</v>
      </c>
      <c r="AJ102" s="3">
        <v>1.2450000000000001</v>
      </c>
      <c r="AK102" s="3" t="s">
        <v>12</v>
      </c>
      <c r="AL102" s="3">
        <v>1.403</v>
      </c>
      <c r="AM102" s="15" t="s">
        <v>12</v>
      </c>
      <c r="AN102" s="10">
        <f t="shared" si="237"/>
        <v>1.2450000000000001</v>
      </c>
      <c r="AO102" s="9">
        <f t="shared" si="238"/>
        <v>0.16400000000000015</v>
      </c>
      <c r="AP102" s="10">
        <f t="shared" si="239"/>
        <v>0.15799999999999992</v>
      </c>
      <c r="AQ102" s="9" t="s">
        <v>12</v>
      </c>
      <c r="AR102" s="55" t="s">
        <v>12</v>
      </c>
      <c r="AS102" s="55">
        <v>3.343</v>
      </c>
      <c r="AT102" s="55">
        <v>3.4870000000000001</v>
      </c>
      <c r="AU102" s="55">
        <v>3.6480000000000001</v>
      </c>
      <c r="AV102" s="3">
        <v>3.7679999999999998</v>
      </c>
      <c r="AW102" s="3">
        <v>3.89</v>
      </c>
      <c r="AX102" s="3" t="s">
        <v>12</v>
      </c>
      <c r="AY102" s="3">
        <v>4.12</v>
      </c>
      <c r="AZ102" s="15" t="s">
        <v>12</v>
      </c>
      <c r="BA102" s="10">
        <f t="shared" si="240"/>
        <v>3.89</v>
      </c>
      <c r="BB102" s="9">
        <f t="shared" si="241"/>
        <v>0.24199999999999999</v>
      </c>
      <c r="BC102" s="10">
        <f t="shared" si="242"/>
        <v>0.22999999999999998</v>
      </c>
      <c r="BD102" s="9" t="s">
        <v>2403</v>
      </c>
      <c r="BE102" s="3" t="s">
        <v>12</v>
      </c>
      <c r="BF102" s="15" t="s">
        <v>12</v>
      </c>
      <c r="BG102" s="15" t="str">
        <f t="shared" si="243"/>
        <v>-</v>
      </c>
      <c r="BH102" s="9" t="e">
        <f t="shared" si="244"/>
        <v>#VALUE!</v>
      </c>
      <c r="BI102" s="10" t="e">
        <f t="shared" si="245"/>
        <v>#VALUE!</v>
      </c>
      <c r="BJ102" s="9" t="s">
        <v>2403</v>
      </c>
      <c r="BK102" s="3" t="s">
        <v>12</v>
      </c>
      <c r="BL102" s="15" t="s">
        <v>12</v>
      </c>
      <c r="BM102" s="15" t="str">
        <f t="shared" si="246"/>
        <v>-</v>
      </c>
      <c r="BN102" s="9" t="e">
        <f t="shared" si="247"/>
        <v>#VALUE!</v>
      </c>
      <c r="BO102" s="10" t="e">
        <f t="shared" si="248"/>
        <v>#VALUE!</v>
      </c>
      <c r="BP102">
        <f t="shared" si="197"/>
        <v>0</v>
      </c>
      <c r="BQ102" s="93" t="e">
        <f t="shared" si="198"/>
        <v>#VALUE!</v>
      </c>
      <c r="BR102" s="93" t="e">
        <f t="shared" si="199"/>
        <v>#VALUE!</v>
      </c>
      <c r="BS102" s="93" t="e">
        <f>VLOOKUP(C102,'Koppeling locatie - aslocatie'!$A$2:$C$8139,2,FALSE)</f>
        <v>#N/A</v>
      </c>
      <c r="BT102" s="93" t="e">
        <f>VLOOKUP($BS102,aslocaties_v01!$C$3:$AA$349,MATCH($K$3/10,aslocaties_v01!$C$2:$X$2),FALSE)</f>
        <v>#N/A</v>
      </c>
      <c r="BU102" s="93" t="e">
        <f>VLOOKUP(BS102,aslocaties_v01!$C$3:$AA$349,MATCH($K$3,aslocaties_v01!$C$2:$X$2),FALSE)</f>
        <v>#N/A</v>
      </c>
      <c r="BV102" s="93" t="e">
        <f>VLOOKUP(BS102,aslocaties_v01!$C$3:$AA$349,MATCH($K$3*10,aslocaties_v01!$C$2:$Y$2),FALSE)</f>
        <v>#N/A</v>
      </c>
      <c r="BW102" s="93" t="e">
        <f t="shared" si="200"/>
        <v>#N/A</v>
      </c>
      <c r="BX102" s="93" t="e">
        <f t="shared" si="201"/>
        <v>#N/A</v>
      </c>
      <c r="BY102" s="94">
        <f t="shared" si="202"/>
        <v>999</v>
      </c>
      <c r="BZ102" s="94">
        <f t="shared" si="203"/>
        <v>999</v>
      </c>
      <c r="CA102" s="94" t="e">
        <f t="shared" si="204"/>
        <v>#N/A</v>
      </c>
      <c r="CB102" t="e">
        <f t="shared" si="205"/>
        <v>#N/A</v>
      </c>
      <c r="CC102" s="58" t="e">
        <f t="shared" si="206"/>
        <v>#N/A</v>
      </c>
      <c r="CD102" s="95" t="e">
        <f t="shared" si="207"/>
        <v>#N/A</v>
      </c>
      <c r="CE102" s="96" t="b">
        <f t="shared" si="249"/>
        <v>1</v>
      </c>
      <c r="CF102" t="e">
        <f t="shared" si="250"/>
        <v>#DIV/0!</v>
      </c>
      <c r="CG102" t="e">
        <f t="shared" si="251"/>
        <v>#DIV/0!</v>
      </c>
      <c r="CH102" s="84" t="b">
        <f t="shared" si="208"/>
        <v>1</v>
      </c>
      <c r="CI102">
        <f t="shared" si="209"/>
        <v>1.2450000000000001</v>
      </c>
      <c r="CJ102" t="b">
        <f t="shared" si="252"/>
        <v>1</v>
      </c>
      <c r="CK102" t="b">
        <f t="shared" si="210"/>
        <v>1</v>
      </c>
      <c r="CL102" s="84" t="b">
        <f t="shared" si="253"/>
        <v>1</v>
      </c>
      <c r="CM102">
        <f t="shared" si="211"/>
        <v>3.89</v>
      </c>
      <c r="CN102" t="b">
        <f t="shared" si="254"/>
        <v>1</v>
      </c>
      <c r="CO102" s="84">
        <f t="shared" si="212"/>
        <v>5.2740658803267428E-2</v>
      </c>
      <c r="CP102" t="b">
        <f t="shared" si="213"/>
        <v>1</v>
      </c>
      <c r="CQ102" s="96" t="b">
        <f t="shared" si="214"/>
        <v>1</v>
      </c>
      <c r="CR102" t="e">
        <f t="shared" si="215"/>
        <v>#VALUE!</v>
      </c>
      <c r="CS102" t="e">
        <f t="shared" si="216"/>
        <v>#VALUE!</v>
      </c>
      <c r="CT102" t="b">
        <f t="shared" si="217"/>
        <v>1</v>
      </c>
      <c r="CU102" t="b">
        <f t="shared" si="218"/>
        <v>1</v>
      </c>
      <c r="CV102" s="84" t="b">
        <f t="shared" si="219"/>
        <v>1</v>
      </c>
      <c r="CW102" t="e">
        <f t="shared" si="220"/>
        <v>#VALUE!</v>
      </c>
      <c r="CX102" t="e">
        <f t="shared" si="221"/>
        <v>#VALUE!</v>
      </c>
      <c r="CY102" t="b">
        <f t="shared" si="222"/>
        <v>1</v>
      </c>
      <c r="CZ102" t="b">
        <f t="shared" si="223"/>
        <v>1</v>
      </c>
      <c r="DA102" s="84">
        <f t="shared" si="224"/>
        <v>0</v>
      </c>
      <c r="DB102" t="e">
        <f t="shared" si="225"/>
        <v>#N/A</v>
      </c>
    </row>
    <row r="103" spans="1:106">
      <c r="A103" s="9">
        <v>2596</v>
      </c>
      <c r="B103" s="3">
        <v>2</v>
      </c>
      <c r="C103" s="3" t="s">
        <v>2384</v>
      </c>
      <c r="D103" s="3" t="str">
        <f t="shared" si="226"/>
        <v>WA_1_16-1_dk_0564</v>
      </c>
      <c r="E103" s="3" t="str">
        <f t="shared" si="227"/>
        <v>0564</v>
      </c>
      <c r="F103" s="3">
        <v>121844.93799999999</v>
      </c>
      <c r="G103" s="15">
        <v>426865.71899999998</v>
      </c>
      <c r="H103" s="35" t="str">
        <f t="shared" si="228"/>
        <v>ja</v>
      </c>
      <c r="I103" s="42" t="s">
        <v>2402</v>
      </c>
      <c r="J103" s="20" t="s">
        <v>2284</v>
      </c>
      <c r="K103" s="21">
        <v>10000</v>
      </c>
      <c r="L103" s="28">
        <f t="shared" si="229"/>
        <v>1</v>
      </c>
      <c r="M103" s="28">
        <f t="shared" si="230"/>
        <v>1</v>
      </c>
      <c r="N103" s="56">
        <f t="shared" si="231"/>
        <v>10000</v>
      </c>
      <c r="O103" s="33">
        <f t="shared" si="232"/>
        <v>94.345054184092831</v>
      </c>
      <c r="P103" s="37">
        <f t="shared" si="233"/>
        <v>92.442517106573334</v>
      </c>
      <c r="Q103" s="9" t="s">
        <v>12</v>
      </c>
      <c r="R103" s="55" t="s">
        <v>12</v>
      </c>
      <c r="S103" s="55">
        <v>3.7970000000000002</v>
      </c>
      <c r="T103" s="55">
        <v>4.0570000000000004</v>
      </c>
      <c r="U103" s="55">
        <v>4.2969999999999997</v>
      </c>
      <c r="V103" s="3">
        <v>4.4930000000000003</v>
      </c>
      <c r="W103" s="3">
        <v>4.6920000000000002</v>
      </c>
      <c r="X103" s="3" t="s">
        <v>12</v>
      </c>
      <c r="Y103" s="3">
        <v>5.0410000000000004</v>
      </c>
      <c r="Z103" s="15" t="s">
        <v>12</v>
      </c>
      <c r="AA103" s="10">
        <f t="shared" si="234"/>
        <v>4.6920000000000002</v>
      </c>
      <c r="AB103" s="9">
        <f t="shared" si="235"/>
        <v>0.39500000000000046</v>
      </c>
      <c r="AC103" s="10">
        <f t="shared" si="236"/>
        <v>0.3490000000000002</v>
      </c>
      <c r="AD103" s="9" t="s">
        <v>12</v>
      </c>
      <c r="AE103" s="55" t="s">
        <v>12</v>
      </c>
      <c r="AF103" s="55">
        <v>0.97699999999999998</v>
      </c>
      <c r="AG103" s="55">
        <v>1.0529999999999999</v>
      </c>
      <c r="AH103" s="55">
        <v>1.139</v>
      </c>
      <c r="AI103" s="3">
        <v>1.2190000000000001</v>
      </c>
      <c r="AJ103" s="3">
        <v>1.3080000000000001</v>
      </c>
      <c r="AK103" s="3" t="s">
        <v>12</v>
      </c>
      <c r="AL103" s="3">
        <v>1.4730000000000001</v>
      </c>
      <c r="AM103" s="15" t="s">
        <v>12</v>
      </c>
      <c r="AN103" s="10">
        <f t="shared" si="237"/>
        <v>1.3080000000000001</v>
      </c>
      <c r="AO103" s="9">
        <f t="shared" si="238"/>
        <v>0.16900000000000004</v>
      </c>
      <c r="AP103" s="10">
        <f t="shared" si="239"/>
        <v>0.16500000000000004</v>
      </c>
      <c r="AQ103" s="9" t="s">
        <v>12</v>
      </c>
      <c r="AR103" s="55" t="s">
        <v>12</v>
      </c>
      <c r="AS103" s="55">
        <v>3.5249999999999999</v>
      </c>
      <c r="AT103" s="55">
        <v>3.66</v>
      </c>
      <c r="AU103" s="55">
        <v>3.8069999999999999</v>
      </c>
      <c r="AV103" s="3">
        <v>3.9289999999999998</v>
      </c>
      <c r="AW103" s="3">
        <v>4.0549999999999997</v>
      </c>
      <c r="AX103" s="3" t="s">
        <v>12</v>
      </c>
      <c r="AY103" s="3">
        <v>4.2960000000000003</v>
      </c>
      <c r="AZ103" s="15" t="s">
        <v>12</v>
      </c>
      <c r="BA103" s="10">
        <f t="shared" si="240"/>
        <v>4.0549999999999997</v>
      </c>
      <c r="BB103" s="9">
        <f t="shared" si="241"/>
        <v>0.24799999999999978</v>
      </c>
      <c r="BC103" s="10">
        <f t="shared" si="242"/>
        <v>0.24100000000000055</v>
      </c>
      <c r="BD103" s="9" t="s">
        <v>2403</v>
      </c>
      <c r="BE103" s="3" t="s">
        <v>12</v>
      </c>
      <c r="BF103" s="15" t="s">
        <v>12</v>
      </c>
      <c r="BG103" s="15" t="str">
        <f t="shared" si="243"/>
        <v>-</v>
      </c>
      <c r="BH103" s="9" t="e">
        <f t="shared" si="244"/>
        <v>#VALUE!</v>
      </c>
      <c r="BI103" s="10" t="e">
        <f t="shared" si="245"/>
        <v>#VALUE!</v>
      </c>
      <c r="BJ103" s="9" t="s">
        <v>2403</v>
      </c>
      <c r="BK103" s="3" t="s">
        <v>12</v>
      </c>
      <c r="BL103" s="15" t="s">
        <v>12</v>
      </c>
      <c r="BM103" s="15" t="str">
        <f t="shared" si="246"/>
        <v>-</v>
      </c>
      <c r="BN103" s="9" t="e">
        <f t="shared" si="247"/>
        <v>#VALUE!</v>
      </c>
      <c r="BO103" s="10" t="e">
        <f t="shared" si="248"/>
        <v>#VALUE!</v>
      </c>
      <c r="BP103">
        <f t="shared" si="197"/>
        <v>0</v>
      </c>
      <c r="BQ103" s="93" t="e">
        <f t="shared" si="198"/>
        <v>#VALUE!</v>
      </c>
      <c r="BR103" s="93" t="e">
        <f t="shared" si="199"/>
        <v>#VALUE!</v>
      </c>
      <c r="BS103" s="93" t="e">
        <f>VLOOKUP(C103,'Koppeling locatie - aslocatie'!$A$2:$C$8139,2,FALSE)</f>
        <v>#N/A</v>
      </c>
      <c r="BT103" s="93" t="e">
        <f>VLOOKUP($BS103,aslocaties_v01!$C$3:$AA$349,MATCH($K$3/10,aslocaties_v01!$C$2:$X$2),FALSE)</f>
        <v>#N/A</v>
      </c>
      <c r="BU103" s="93" t="e">
        <f>VLOOKUP(BS103,aslocaties_v01!$C$3:$AA$349,MATCH($K$3,aslocaties_v01!$C$2:$X$2),FALSE)</f>
        <v>#N/A</v>
      </c>
      <c r="BV103" s="93" t="e">
        <f>VLOOKUP(BS103,aslocaties_v01!$C$3:$AA$349,MATCH($K$3*10,aslocaties_v01!$C$2:$Y$2),FALSE)</f>
        <v>#N/A</v>
      </c>
      <c r="BW103" s="93" t="e">
        <f t="shared" si="200"/>
        <v>#N/A</v>
      </c>
      <c r="BX103" s="93" t="e">
        <f t="shared" si="201"/>
        <v>#N/A</v>
      </c>
      <c r="BY103" s="94">
        <f t="shared" si="202"/>
        <v>999</v>
      </c>
      <c r="BZ103" s="94">
        <f t="shared" si="203"/>
        <v>999</v>
      </c>
      <c r="CA103" s="94" t="e">
        <f t="shared" si="204"/>
        <v>#N/A</v>
      </c>
      <c r="CB103" t="e">
        <f t="shared" si="205"/>
        <v>#N/A</v>
      </c>
      <c r="CC103" s="58" t="e">
        <f t="shared" si="206"/>
        <v>#N/A</v>
      </c>
      <c r="CD103" s="95" t="e">
        <f t="shared" si="207"/>
        <v>#N/A</v>
      </c>
      <c r="CE103" s="96" t="b">
        <f t="shared" si="249"/>
        <v>1</v>
      </c>
      <c r="CF103" t="e">
        <f t="shared" si="250"/>
        <v>#DIV/0!</v>
      </c>
      <c r="CG103" t="e">
        <f t="shared" si="251"/>
        <v>#DIV/0!</v>
      </c>
      <c r="CH103" s="84" t="b">
        <f t="shared" si="208"/>
        <v>1</v>
      </c>
      <c r="CI103">
        <f t="shared" si="209"/>
        <v>1.3080000000000001</v>
      </c>
      <c r="CJ103" t="b">
        <f t="shared" si="252"/>
        <v>1</v>
      </c>
      <c r="CK103" t="b">
        <f t="shared" si="210"/>
        <v>0</v>
      </c>
      <c r="CL103" s="84" t="b">
        <f t="shared" si="253"/>
        <v>1</v>
      </c>
      <c r="CM103">
        <f t="shared" si="211"/>
        <v>4.0549999999999997</v>
      </c>
      <c r="CN103" t="b">
        <f t="shared" si="254"/>
        <v>1</v>
      </c>
      <c r="CO103" s="84">
        <f t="shared" si="212"/>
        <v>5.0991927486672223E-2</v>
      </c>
      <c r="CP103" t="b">
        <f t="shared" si="213"/>
        <v>1</v>
      </c>
      <c r="CQ103" s="96" t="b">
        <f t="shared" si="214"/>
        <v>1</v>
      </c>
      <c r="CR103" t="e">
        <f t="shared" si="215"/>
        <v>#VALUE!</v>
      </c>
      <c r="CS103" t="e">
        <f t="shared" si="216"/>
        <v>#VALUE!</v>
      </c>
      <c r="CT103" t="b">
        <f t="shared" si="217"/>
        <v>1</v>
      </c>
      <c r="CU103" t="b">
        <f t="shared" si="218"/>
        <v>1</v>
      </c>
      <c r="CV103" s="84" t="b">
        <f t="shared" si="219"/>
        <v>1</v>
      </c>
      <c r="CW103" t="e">
        <f t="shared" si="220"/>
        <v>#VALUE!</v>
      </c>
      <c r="CX103" t="e">
        <f t="shared" si="221"/>
        <v>#VALUE!</v>
      </c>
      <c r="CY103" t="b">
        <f t="shared" si="222"/>
        <v>1</v>
      </c>
      <c r="CZ103" t="b">
        <f t="shared" si="223"/>
        <v>1</v>
      </c>
      <c r="DA103" s="84">
        <f t="shared" si="224"/>
        <v>0</v>
      </c>
      <c r="DB103" t="e">
        <f t="shared" si="225"/>
        <v>#N/A</v>
      </c>
    </row>
    <row r="104" spans="1:106">
      <c r="A104" s="9">
        <v>2597</v>
      </c>
      <c r="B104" s="3">
        <v>2</v>
      </c>
      <c r="C104" s="3" t="s">
        <v>2385</v>
      </c>
      <c r="D104" s="3" t="str">
        <f t="shared" si="226"/>
        <v>WA_1_16-1_dk_0565</v>
      </c>
      <c r="E104" s="3" t="str">
        <f t="shared" si="227"/>
        <v>0565</v>
      </c>
      <c r="F104" s="3">
        <v>121761.125</v>
      </c>
      <c r="G104" s="15">
        <v>426826.71899999998</v>
      </c>
      <c r="H104" s="35" t="str">
        <f t="shared" si="228"/>
        <v>ja</v>
      </c>
      <c r="I104" s="42" t="s">
        <v>2402</v>
      </c>
      <c r="J104" s="20" t="s">
        <v>2284</v>
      </c>
      <c r="K104" s="21">
        <v>10000</v>
      </c>
      <c r="L104" s="28">
        <f t="shared" si="229"/>
        <v>1</v>
      </c>
      <c r="M104" s="28">
        <f t="shared" si="230"/>
        <v>1</v>
      </c>
      <c r="N104" s="56">
        <f t="shared" si="231"/>
        <v>10000</v>
      </c>
      <c r="O104" s="33">
        <f t="shared" si="232"/>
        <v>92.442517106573334</v>
      </c>
      <c r="P104" s="37">
        <f t="shared" si="233"/>
        <v>135.24742153917546</v>
      </c>
      <c r="Q104" s="9" t="s">
        <v>12</v>
      </c>
      <c r="R104" s="55" t="s">
        <v>12</v>
      </c>
      <c r="S104" s="55">
        <v>3.7890000000000001</v>
      </c>
      <c r="T104" s="55">
        <v>4.0469999999999997</v>
      </c>
      <c r="U104" s="55">
        <v>4.2880000000000003</v>
      </c>
      <c r="V104" s="3">
        <v>4.4829999999999997</v>
      </c>
      <c r="W104" s="3">
        <v>4.6829999999999998</v>
      </c>
      <c r="X104" s="3" t="s">
        <v>12</v>
      </c>
      <c r="Y104" s="3">
        <v>5.0309999999999997</v>
      </c>
      <c r="Z104" s="15" t="s">
        <v>12</v>
      </c>
      <c r="AA104" s="10">
        <f t="shared" si="234"/>
        <v>4.6829999999999998</v>
      </c>
      <c r="AB104" s="9">
        <f t="shared" si="235"/>
        <v>0.39499999999999957</v>
      </c>
      <c r="AC104" s="10">
        <f t="shared" si="236"/>
        <v>0.34799999999999986</v>
      </c>
      <c r="AD104" s="9" t="s">
        <v>12</v>
      </c>
      <c r="AE104" s="55" t="s">
        <v>12</v>
      </c>
      <c r="AF104" s="55">
        <v>0.94299999999999995</v>
      </c>
      <c r="AG104" s="55">
        <v>1.032</v>
      </c>
      <c r="AH104" s="55">
        <v>1.129</v>
      </c>
      <c r="AI104" s="3">
        <v>1.212</v>
      </c>
      <c r="AJ104" s="3">
        <v>1.3029999999999999</v>
      </c>
      <c r="AK104" s="3" t="s">
        <v>12</v>
      </c>
      <c r="AL104" s="3">
        <v>1.472</v>
      </c>
      <c r="AM104" s="15" t="s">
        <v>12</v>
      </c>
      <c r="AN104" s="10">
        <f t="shared" si="237"/>
        <v>1.3029999999999999</v>
      </c>
      <c r="AO104" s="9">
        <f t="shared" si="238"/>
        <v>0.17399999999999993</v>
      </c>
      <c r="AP104" s="10">
        <f t="shared" si="239"/>
        <v>0.16900000000000004</v>
      </c>
      <c r="AQ104" s="9" t="s">
        <v>12</v>
      </c>
      <c r="AR104" s="55" t="s">
        <v>12</v>
      </c>
      <c r="AS104" s="55">
        <v>3.4369999999999998</v>
      </c>
      <c r="AT104" s="55">
        <v>3.5990000000000002</v>
      </c>
      <c r="AU104" s="55">
        <v>3.7810000000000001</v>
      </c>
      <c r="AV104" s="3">
        <v>3.911</v>
      </c>
      <c r="AW104" s="3">
        <v>4.0389999999999997</v>
      </c>
      <c r="AX104" s="3" t="s">
        <v>12</v>
      </c>
      <c r="AY104" s="3">
        <v>4.2859999999999996</v>
      </c>
      <c r="AZ104" s="15" t="s">
        <v>12</v>
      </c>
      <c r="BA104" s="10">
        <f t="shared" si="240"/>
        <v>4.0389999999999997</v>
      </c>
      <c r="BB104" s="9">
        <f t="shared" si="241"/>
        <v>0.25799999999999956</v>
      </c>
      <c r="BC104" s="10">
        <f t="shared" si="242"/>
        <v>0.24699999999999989</v>
      </c>
      <c r="BD104" s="9" t="s">
        <v>2403</v>
      </c>
      <c r="BE104" s="3" t="s">
        <v>12</v>
      </c>
      <c r="BF104" s="15" t="s">
        <v>12</v>
      </c>
      <c r="BG104" s="15" t="str">
        <f t="shared" si="243"/>
        <v>-</v>
      </c>
      <c r="BH104" s="9" t="e">
        <f t="shared" si="244"/>
        <v>#VALUE!</v>
      </c>
      <c r="BI104" s="10" t="e">
        <f t="shared" si="245"/>
        <v>#VALUE!</v>
      </c>
      <c r="BJ104" s="9" t="s">
        <v>2403</v>
      </c>
      <c r="BK104" s="3" t="s">
        <v>12</v>
      </c>
      <c r="BL104" s="15" t="s">
        <v>12</v>
      </c>
      <c r="BM104" s="15" t="str">
        <f t="shared" si="246"/>
        <v>-</v>
      </c>
      <c r="BN104" s="9" t="e">
        <f t="shared" si="247"/>
        <v>#VALUE!</v>
      </c>
      <c r="BO104" s="10" t="e">
        <f t="shared" si="248"/>
        <v>#VALUE!</v>
      </c>
      <c r="BP104">
        <f t="shared" si="197"/>
        <v>0</v>
      </c>
      <c r="BQ104" s="93" t="e">
        <f t="shared" si="198"/>
        <v>#VALUE!</v>
      </c>
      <c r="BR104" s="93" t="e">
        <f t="shared" si="199"/>
        <v>#VALUE!</v>
      </c>
      <c r="BS104" s="93" t="e">
        <f>VLOOKUP(C104,'Koppeling locatie - aslocatie'!$A$2:$C$8139,2,FALSE)</f>
        <v>#N/A</v>
      </c>
      <c r="BT104" s="93" t="e">
        <f>VLOOKUP($BS104,aslocaties_v01!$C$3:$AA$349,MATCH($K$3/10,aslocaties_v01!$C$2:$X$2),FALSE)</f>
        <v>#N/A</v>
      </c>
      <c r="BU104" s="93" t="e">
        <f>VLOOKUP(BS104,aslocaties_v01!$C$3:$AA$349,MATCH($K$3,aslocaties_v01!$C$2:$X$2),FALSE)</f>
        <v>#N/A</v>
      </c>
      <c r="BV104" s="93" t="e">
        <f>VLOOKUP(BS104,aslocaties_v01!$C$3:$AA$349,MATCH($K$3*10,aslocaties_v01!$C$2:$Y$2),FALSE)</f>
        <v>#N/A</v>
      </c>
      <c r="BW104" s="93" t="e">
        <f t="shared" si="200"/>
        <v>#N/A</v>
      </c>
      <c r="BX104" s="93" t="e">
        <f t="shared" si="201"/>
        <v>#N/A</v>
      </c>
      <c r="BY104" s="94">
        <f t="shared" si="202"/>
        <v>999</v>
      </c>
      <c r="BZ104" s="94">
        <f t="shared" si="203"/>
        <v>999</v>
      </c>
      <c r="CA104" s="94" t="e">
        <f t="shared" si="204"/>
        <v>#N/A</v>
      </c>
      <c r="CB104" t="e">
        <f t="shared" si="205"/>
        <v>#N/A</v>
      </c>
      <c r="CC104" s="58" t="e">
        <f t="shared" si="206"/>
        <v>#N/A</v>
      </c>
      <c r="CD104" s="95" t="e">
        <f t="shared" si="207"/>
        <v>#N/A</v>
      </c>
      <c r="CE104" s="96" t="b">
        <f t="shared" si="249"/>
        <v>1</v>
      </c>
      <c r="CF104" t="e">
        <f t="shared" si="250"/>
        <v>#DIV/0!</v>
      </c>
      <c r="CG104" t="e">
        <f t="shared" si="251"/>
        <v>#DIV/0!</v>
      </c>
      <c r="CH104" s="84" t="b">
        <f t="shared" si="208"/>
        <v>1</v>
      </c>
      <c r="CI104">
        <f t="shared" si="209"/>
        <v>1.3029999999999999</v>
      </c>
      <c r="CJ104" t="b">
        <f t="shared" si="252"/>
        <v>1</v>
      </c>
      <c r="CK104" t="b">
        <f t="shared" si="210"/>
        <v>0</v>
      </c>
      <c r="CL104" s="84" t="b">
        <f t="shared" si="253"/>
        <v>1</v>
      </c>
      <c r="CM104">
        <f t="shared" si="211"/>
        <v>4.0389999999999997</v>
      </c>
      <c r="CN104" t="b">
        <f t="shared" si="254"/>
        <v>1</v>
      </c>
      <c r="CO104" s="84">
        <f t="shared" si="212"/>
        <v>5.120025347418318E-2</v>
      </c>
      <c r="CP104" t="b">
        <f t="shared" si="213"/>
        <v>1</v>
      </c>
      <c r="CQ104" s="96" t="b">
        <f t="shared" si="214"/>
        <v>1</v>
      </c>
      <c r="CR104" t="e">
        <f t="shared" si="215"/>
        <v>#VALUE!</v>
      </c>
      <c r="CS104" t="e">
        <f t="shared" si="216"/>
        <v>#VALUE!</v>
      </c>
      <c r="CT104" t="b">
        <f t="shared" si="217"/>
        <v>1</v>
      </c>
      <c r="CU104" t="b">
        <f t="shared" si="218"/>
        <v>1</v>
      </c>
      <c r="CV104" s="84" t="b">
        <f t="shared" si="219"/>
        <v>1</v>
      </c>
      <c r="CW104" t="e">
        <f t="shared" si="220"/>
        <v>#VALUE!</v>
      </c>
      <c r="CX104" t="e">
        <f t="shared" si="221"/>
        <v>#VALUE!</v>
      </c>
      <c r="CY104" t="b">
        <f t="shared" si="222"/>
        <v>1</v>
      </c>
      <c r="CZ104" t="b">
        <f t="shared" si="223"/>
        <v>1</v>
      </c>
      <c r="DA104" s="84">
        <f t="shared" si="224"/>
        <v>0</v>
      </c>
      <c r="DB104" t="e">
        <f t="shared" si="225"/>
        <v>#N/A</v>
      </c>
    </row>
    <row r="105" spans="1:106">
      <c r="A105" s="9">
        <v>2598</v>
      </c>
      <c r="B105" s="3">
        <v>2</v>
      </c>
      <c r="C105" s="3" t="s">
        <v>2386</v>
      </c>
      <c r="D105" s="3" t="str">
        <f t="shared" si="226"/>
        <v>WA_1_16-1_dk_0566</v>
      </c>
      <c r="E105" s="3" t="str">
        <f t="shared" si="227"/>
        <v>0566</v>
      </c>
      <c r="F105" s="3">
        <v>121640.258</v>
      </c>
      <c r="G105" s="15">
        <v>426766.03100000002</v>
      </c>
      <c r="H105" s="35" t="str">
        <f t="shared" si="228"/>
        <v>ja</v>
      </c>
      <c r="I105" s="42" t="s">
        <v>2402</v>
      </c>
      <c r="J105" s="20" t="s">
        <v>2284</v>
      </c>
      <c r="K105" s="21">
        <v>10000</v>
      </c>
      <c r="L105" s="28">
        <f t="shared" si="229"/>
        <v>1</v>
      </c>
      <c r="M105" s="28">
        <f t="shared" si="230"/>
        <v>1</v>
      </c>
      <c r="N105" s="56">
        <f t="shared" si="231"/>
        <v>10000</v>
      </c>
      <c r="O105" s="33">
        <f t="shared" si="232"/>
        <v>135.24742153917546</v>
      </c>
      <c r="P105" s="37">
        <f t="shared" si="233"/>
        <v>94.269381863900804</v>
      </c>
      <c r="Q105" s="9" t="s">
        <v>12</v>
      </c>
      <c r="R105" s="55" t="s">
        <v>12</v>
      </c>
      <c r="S105" s="55">
        <v>3.7749999999999999</v>
      </c>
      <c r="T105" s="55">
        <v>4.0339999999999998</v>
      </c>
      <c r="U105" s="55">
        <v>4.274</v>
      </c>
      <c r="V105" s="3">
        <v>4.468</v>
      </c>
      <c r="W105" s="3">
        <v>4.6669999999999998</v>
      </c>
      <c r="X105" s="3" t="s">
        <v>12</v>
      </c>
      <c r="Y105" s="3">
        <v>5.0149999999999997</v>
      </c>
      <c r="Z105" s="15" t="s">
        <v>12</v>
      </c>
      <c r="AA105" s="10">
        <f t="shared" si="234"/>
        <v>4.6669999999999998</v>
      </c>
      <c r="AB105" s="9">
        <f t="shared" si="235"/>
        <v>0.39299999999999979</v>
      </c>
      <c r="AC105" s="10">
        <f t="shared" si="236"/>
        <v>0.34799999999999986</v>
      </c>
      <c r="AD105" s="9" t="s">
        <v>12</v>
      </c>
      <c r="AE105" s="55" t="s">
        <v>12</v>
      </c>
      <c r="AF105" s="55">
        <v>0.91600000000000004</v>
      </c>
      <c r="AG105" s="55">
        <v>0.99299999999999999</v>
      </c>
      <c r="AH105" s="55">
        <v>1.081</v>
      </c>
      <c r="AI105" s="3">
        <v>1.1579999999999999</v>
      </c>
      <c r="AJ105" s="3">
        <v>1.242</v>
      </c>
      <c r="AK105" s="3" t="s">
        <v>12</v>
      </c>
      <c r="AL105" s="3">
        <v>1.4</v>
      </c>
      <c r="AM105" s="15" t="s">
        <v>12</v>
      </c>
      <c r="AN105" s="10">
        <f t="shared" si="237"/>
        <v>1.242</v>
      </c>
      <c r="AO105" s="9">
        <f t="shared" si="238"/>
        <v>0.16100000000000003</v>
      </c>
      <c r="AP105" s="10">
        <f t="shared" si="239"/>
        <v>0.15799999999999992</v>
      </c>
      <c r="AQ105" s="9" t="s">
        <v>12</v>
      </c>
      <c r="AR105" s="55" t="s">
        <v>12</v>
      </c>
      <c r="AS105" s="55">
        <v>3.31</v>
      </c>
      <c r="AT105" s="55">
        <v>3.444</v>
      </c>
      <c r="AU105" s="55">
        <v>3.5979999999999999</v>
      </c>
      <c r="AV105" s="3">
        <v>3.7130000000000001</v>
      </c>
      <c r="AW105" s="3">
        <v>3.8319999999999999</v>
      </c>
      <c r="AX105" s="3" t="s">
        <v>12</v>
      </c>
      <c r="AY105" s="3">
        <v>4.0590000000000002</v>
      </c>
      <c r="AZ105" s="15" t="s">
        <v>12</v>
      </c>
      <c r="BA105" s="10">
        <f t="shared" si="240"/>
        <v>3.8319999999999999</v>
      </c>
      <c r="BB105" s="9">
        <f t="shared" si="241"/>
        <v>0.23399999999999999</v>
      </c>
      <c r="BC105" s="10">
        <f t="shared" si="242"/>
        <v>0.22700000000000031</v>
      </c>
      <c r="BD105" s="9" t="s">
        <v>2403</v>
      </c>
      <c r="BE105" s="3" t="s">
        <v>12</v>
      </c>
      <c r="BF105" s="15" t="s">
        <v>12</v>
      </c>
      <c r="BG105" s="15" t="str">
        <f t="shared" si="243"/>
        <v>-</v>
      </c>
      <c r="BH105" s="9" t="e">
        <f t="shared" si="244"/>
        <v>#VALUE!</v>
      </c>
      <c r="BI105" s="10" t="e">
        <f t="shared" si="245"/>
        <v>#VALUE!</v>
      </c>
      <c r="BJ105" s="9" t="s">
        <v>2403</v>
      </c>
      <c r="BK105" s="3" t="s">
        <v>12</v>
      </c>
      <c r="BL105" s="15" t="s">
        <v>12</v>
      </c>
      <c r="BM105" s="15" t="str">
        <f t="shared" si="246"/>
        <v>-</v>
      </c>
      <c r="BN105" s="9" t="e">
        <f t="shared" si="247"/>
        <v>#VALUE!</v>
      </c>
      <c r="BO105" s="10" t="e">
        <f t="shared" si="248"/>
        <v>#VALUE!</v>
      </c>
      <c r="BP105">
        <f t="shared" si="197"/>
        <v>0</v>
      </c>
      <c r="BQ105" s="93" t="e">
        <f t="shared" si="198"/>
        <v>#VALUE!</v>
      </c>
      <c r="BR105" s="93" t="e">
        <f t="shared" si="199"/>
        <v>#VALUE!</v>
      </c>
      <c r="BS105" s="93" t="e">
        <f>VLOOKUP(C105,'Koppeling locatie - aslocatie'!$A$2:$C$8139,2,FALSE)</f>
        <v>#N/A</v>
      </c>
      <c r="BT105" s="93" t="e">
        <f>VLOOKUP($BS105,aslocaties_v01!$C$3:$AA$349,MATCH($K$3/10,aslocaties_v01!$C$2:$X$2),FALSE)</f>
        <v>#N/A</v>
      </c>
      <c r="BU105" s="93" t="e">
        <f>VLOOKUP(BS105,aslocaties_v01!$C$3:$AA$349,MATCH($K$3,aslocaties_v01!$C$2:$X$2),FALSE)</f>
        <v>#N/A</v>
      </c>
      <c r="BV105" s="93" t="e">
        <f>VLOOKUP(BS105,aslocaties_v01!$C$3:$AA$349,MATCH($K$3*10,aslocaties_v01!$C$2:$Y$2),FALSE)</f>
        <v>#N/A</v>
      </c>
      <c r="BW105" s="93" t="e">
        <f t="shared" si="200"/>
        <v>#N/A</v>
      </c>
      <c r="BX105" s="93" t="e">
        <f t="shared" si="201"/>
        <v>#N/A</v>
      </c>
      <c r="BY105" s="94">
        <f t="shared" si="202"/>
        <v>999</v>
      </c>
      <c r="BZ105" s="94">
        <f t="shared" si="203"/>
        <v>999</v>
      </c>
      <c r="CA105" s="94" t="e">
        <f t="shared" si="204"/>
        <v>#N/A</v>
      </c>
      <c r="CB105" t="e">
        <f t="shared" si="205"/>
        <v>#N/A</v>
      </c>
      <c r="CC105" s="58" t="e">
        <f t="shared" si="206"/>
        <v>#N/A</v>
      </c>
      <c r="CD105" s="95" t="e">
        <f t="shared" si="207"/>
        <v>#N/A</v>
      </c>
      <c r="CE105" s="96" t="b">
        <f t="shared" si="249"/>
        <v>1</v>
      </c>
      <c r="CF105" t="e">
        <f t="shared" si="250"/>
        <v>#DIV/0!</v>
      </c>
      <c r="CG105" t="e">
        <f t="shared" si="251"/>
        <v>#DIV/0!</v>
      </c>
      <c r="CH105" s="84" t="b">
        <f t="shared" si="208"/>
        <v>1</v>
      </c>
      <c r="CI105">
        <f t="shared" si="209"/>
        <v>1.242</v>
      </c>
      <c r="CJ105" t="b">
        <f t="shared" si="252"/>
        <v>1</v>
      </c>
      <c r="CK105" t="b">
        <f t="shared" si="210"/>
        <v>1</v>
      </c>
      <c r="CL105" s="84" t="b">
        <f t="shared" si="253"/>
        <v>1</v>
      </c>
      <c r="CM105">
        <f t="shared" si="211"/>
        <v>3.8319999999999999</v>
      </c>
      <c r="CN105" t="b">
        <f t="shared" si="254"/>
        <v>1</v>
      </c>
      <c r="CO105" s="84">
        <f t="shared" si="212"/>
        <v>5.4218312534175875E-2</v>
      </c>
      <c r="CP105" t="b">
        <f t="shared" si="213"/>
        <v>1</v>
      </c>
      <c r="CQ105" s="96" t="b">
        <f t="shared" si="214"/>
        <v>1</v>
      </c>
      <c r="CR105" t="e">
        <f t="shared" si="215"/>
        <v>#VALUE!</v>
      </c>
      <c r="CS105" t="e">
        <f t="shared" si="216"/>
        <v>#VALUE!</v>
      </c>
      <c r="CT105" t="b">
        <f t="shared" si="217"/>
        <v>1</v>
      </c>
      <c r="CU105" t="b">
        <f t="shared" si="218"/>
        <v>1</v>
      </c>
      <c r="CV105" s="84" t="b">
        <f t="shared" si="219"/>
        <v>1</v>
      </c>
      <c r="CW105" t="e">
        <f t="shared" si="220"/>
        <v>#VALUE!</v>
      </c>
      <c r="CX105" t="e">
        <f t="shared" si="221"/>
        <v>#VALUE!</v>
      </c>
      <c r="CY105" t="b">
        <f t="shared" si="222"/>
        <v>1</v>
      </c>
      <c r="CZ105" t="b">
        <f t="shared" si="223"/>
        <v>1</v>
      </c>
      <c r="DA105" s="84">
        <f t="shared" si="224"/>
        <v>0</v>
      </c>
      <c r="DB105" t="e">
        <f t="shared" si="225"/>
        <v>#N/A</v>
      </c>
    </row>
    <row r="106" spans="1:106">
      <c r="A106" s="9">
        <v>2599</v>
      </c>
      <c r="B106" s="3">
        <v>2</v>
      </c>
      <c r="C106" s="3" t="s">
        <v>2387</v>
      </c>
      <c r="D106" s="3" t="str">
        <f t="shared" si="226"/>
        <v>WA_1_16-1_dk_0567</v>
      </c>
      <c r="E106" s="3" t="str">
        <f t="shared" si="227"/>
        <v>0567</v>
      </c>
      <c r="F106" s="3">
        <v>121579.29700000001</v>
      </c>
      <c r="G106" s="15">
        <v>426694.125</v>
      </c>
      <c r="H106" s="35" t="str">
        <f t="shared" si="228"/>
        <v>ja</v>
      </c>
      <c r="I106" s="42" t="s">
        <v>2402</v>
      </c>
      <c r="J106" s="20" t="s">
        <v>2284</v>
      </c>
      <c r="K106" s="21">
        <v>10000</v>
      </c>
      <c r="L106" s="28">
        <f t="shared" si="229"/>
        <v>1</v>
      </c>
      <c r="M106" s="28">
        <f t="shared" si="230"/>
        <v>1</v>
      </c>
      <c r="N106" s="56">
        <f t="shared" si="231"/>
        <v>10000</v>
      </c>
      <c r="O106" s="33">
        <f t="shared" si="232"/>
        <v>94.269381863900804</v>
      </c>
      <c r="P106" s="37">
        <f t="shared" si="233"/>
        <v>85.55763458629383</v>
      </c>
      <c r="Q106" s="9" t="s">
        <v>12</v>
      </c>
      <c r="R106" s="55" t="s">
        <v>12</v>
      </c>
      <c r="S106" s="55">
        <v>3.7629999999999999</v>
      </c>
      <c r="T106" s="55">
        <v>4.0209999999999999</v>
      </c>
      <c r="U106" s="55">
        <v>4.2610000000000001</v>
      </c>
      <c r="V106" s="3">
        <v>4.4580000000000002</v>
      </c>
      <c r="W106" s="3">
        <v>4.657</v>
      </c>
      <c r="X106" s="3" t="s">
        <v>12</v>
      </c>
      <c r="Y106" s="3">
        <v>5.0060000000000002</v>
      </c>
      <c r="Z106" s="15" t="s">
        <v>12</v>
      </c>
      <c r="AA106" s="10">
        <f t="shared" si="234"/>
        <v>4.657</v>
      </c>
      <c r="AB106" s="9">
        <f t="shared" si="235"/>
        <v>0.39599999999999991</v>
      </c>
      <c r="AC106" s="10">
        <f t="shared" si="236"/>
        <v>0.3490000000000002</v>
      </c>
      <c r="AD106" s="9" t="s">
        <v>12</v>
      </c>
      <c r="AE106" s="55" t="s">
        <v>12</v>
      </c>
      <c r="AF106" s="55">
        <v>0.91700000000000004</v>
      </c>
      <c r="AG106" s="55">
        <v>0.98899999999999999</v>
      </c>
      <c r="AH106" s="55">
        <v>1.07</v>
      </c>
      <c r="AI106" s="3">
        <v>1.145</v>
      </c>
      <c r="AJ106" s="3">
        <v>1.228</v>
      </c>
      <c r="AK106" s="3" t="s">
        <v>12</v>
      </c>
      <c r="AL106" s="3">
        <v>1.385</v>
      </c>
      <c r="AM106" s="15" t="s">
        <v>12</v>
      </c>
      <c r="AN106" s="10">
        <f t="shared" si="237"/>
        <v>1.228</v>
      </c>
      <c r="AO106" s="9">
        <f t="shared" si="238"/>
        <v>0.15799999999999992</v>
      </c>
      <c r="AP106" s="10">
        <f t="shared" si="239"/>
        <v>0.15700000000000003</v>
      </c>
      <c r="AQ106" s="9" t="s">
        <v>12</v>
      </c>
      <c r="AR106" s="55" t="s">
        <v>12</v>
      </c>
      <c r="AS106" s="55">
        <v>3.3180000000000001</v>
      </c>
      <c r="AT106" s="55">
        <v>3.444</v>
      </c>
      <c r="AU106" s="55">
        <v>3.5819999999999999</v>
      </c>
      <c r="AV106" s="3">
        <v>3.6949999999999998</v>
      </c>
      <c r="AW106" s="3">
        <v>3.8130000000000002</v>
      </c>
      <c r="AX106" s="3" t="s">
        <v>12</v>
      </c>
      <c r="AY106" s="3">
        <v>4.0389999999999997</v>
      </c>
      <c r="AZ106" s="15" t="s">
        <v>12</v>
      </c>
      <c r="BA106" s="10">
        <f t="shared" si="240"/>
        <v>3.8130000000000002</v>
      </c>
      <c r="BB106" s="9">
        <f t="shared" si="241"/>
        <v>0.23100000000000032</v>
      </c>
      <c r="BC106" s="10">
        <f t="shared" si="242"/>
        <v>0.22599999999999953</v>
      </c>
      <c r="BD106" s="9" t="s">
        <v>2403</v>
      </c>
      <c r="BE106" s="3" t="s">
        <v>12</v>
      </c>
      <c r="BF106" s="15" t="s">
        <v>12</v>
      </c>
      <c r="BG106" s="15" t="str">
        <f t="shared" si="243"/>
        <v>-</v>
      </c>
      <c r="BH106" s="9" t="e">
        <f t="shared" si="244"/>
        <v>#VALUE!</v>
      </c>
      <c r="BI106" s="10" t="e">
        <f t="shared" si="245"/>
        <v>#VALUE!</v>
      </c>
      <c r="BJ106" s="9" t="s">
        <v>2403</v>
      </c>
      <c r="BK106" s="3" t="s">
        <v>12</v>
      </c>
      <c r="BL106" s="15" t="s">
        <v>12</v>
      </c>
      <c r="BM106" s="15" t="str">
        <f t="shared" si="246"/>
        <v>-</v>
      </c>
      <c r="BN106" s="9" t="e">
        <f t="shared" si="247"/>
        <v>#VALUE!</v>
      </c>
      <c r="BO106" s="10" t="e">
        <f t="shared" si="248"/>
        <v>#VALUE!</v>
      </c>
      <c r="BP106">
        <f t="shared" si="197"/>
        <v>0</v>
      </c>
      <c r="BQ106" s="93" t="e">
        <f t="shared" si="198"/>
        <v>#VALUE!</v>
      </c>
      <c r="BR106" s="93" t="e">
        <f t="shared" si="199"/>
        <v>#VALUE!</v>
      </c>
      <c r="BS106" s="93" t="e">
        <f>VLOOKUP(C106,'Koppeling locatie - aslocatie'!$A$2:$C$8139,2,FALSE)</f>
        <v>#N/A</v>
      </c>
      <c r="BT106" s="93" t="e">
        <f>VLOOKUP($BS106,aslocaties_v01!$C$3:$AA$349,MATCH($K$3/10,aslocaties_v01!$C$2:$X$2),FALSE)</f>
        <v>#N/A</v>
      </c>
      <c r="BU106" s="93" t="e">
        <f>VLOOKUP(BS106,aslocaties_v01!$C$3:$AA$349,MATCH($K$3,aslocaties_v01!$C$2:$X$2),FALSE)</f>
        <v>#N/A</v>
      </c>
      <c r="BV106" s="93" t="e">
        <f>VLOOKUP(BS106,aslocaties_v01!$C$3:$AA$349,MATCH($K$3*10,aslocaties_v01!$C$2:$Y$2),FALSE)</f>
        <v>#N/A</v>
      </c>
      <c r="BW106" s="93" t="e">
        <f t="shared" si="200"/>
        <v>#N/A</v>
      </c>
      <c r="BX106" s="93" t="e">
        <f t="shared" si="201"/>
        <v>#N/A</v>
      </c>
      <c r="BY106" s="94">
        <f t="shared" si="202"/>
        <v>999</v>
      </c>
      <c r="BZ106" s="94">
        <f t="shared" si="203"/>
        <v>999</v>
      </c>
      <c r="CA106" s="94" t="e">
        <f t="shared" si="204"/>
        <v>#N/A</v>
      </c>
      <c r="CB106" t="e">
        <f t="shared" si="205"/>
        <v>#N/A</v>
      </c>
      <c r="CC106" s="58" t="e">
        <f t="shared" si="206"/>
        <v>#N/A</v>
      </c>
      <c r="CD106" s="95" t="e">
        <f t="shared" si="207"/>
        <v>#N/A</v>
      </c>
      <c r="CE106" s="96" t="b">
        <f t="shared" si="249"/>
        <v>1</v>
      </c>
      <c r="CF106" t="e">
        <f t="shared" si="250"/>
        <v>#DIV/0!</v>
      </c>
      <c r="CG106" t="e">
        <f t="shared" si="251"/>
        <v>#DIV/0!</v>
      </c>
      <c r="CH106" s="84" t="b">
        <f t="shared" si="208"/>
        <v>1</v>
      </c>
      <c r="CI106">
        <f t="shared" si="209"/>
        <v>1.228</v>
      </c>
      <c r="CJ106" t="b">
        <f t="shared" si="252"/>
        <v>1</v>
      </c>
      <c r="CK106" t="b">
        <f t="shared" si="210"/>
        <v>1</v>
      </c>
      <c r="CL106" s="84" t="b">
        <f t="shared" si="253"/>
        <v>1</v>
      </c>
      <c r="CM106">
        <f t="shared" si="211"/>
        <v>3.8130000000000002</v>
      </c>
      <c r="CN106" t="b">
        <f t="shared" si="254"/>
        <v>1</v>
      </c>
      <c r="CO106" s="84">
        <f t="shared" si="212"/>
        <v>5.4142730972154017E-2</v>
      </c>
      <c r="CP106" t="b">
        <f t="shared" si="213"/>
        <v>1</v>
      </c>
      <c r="CQ106" s="96" t="b">
        <f t="shared" si="214"/>
        <v>1</v>
      </c>
      <c r="CR106" t="e">
        <f t="shared" si="215"/>
        <v>#VALUE!</v>
      </c>
      <c r="CS106" t="e">
        <f t="shared" si="216"/>
        <v>#VALUE!</v>
      </c>
      <c r="CT106" t="b">
        <f t="shared" si="217"/>
        <v>1</v>
      </c>
      <c r="CU106" t="b">
        <f t="shared" si="218"/>
        <v>1</v>
      </c>
      <c r="CV106" s="84" t="b">
        <f t="shared" si="219"/>
        <v>1</v>
      </c>
      <c r="CW106" t="e">
        <f t="shared" si="220"/>
        <v>#VALUE!</v>
      </c>
      <c r="CX106" t="e">
        <f t="shared" si="221"/>
        <v>#VALUE!</v>
      </c>
      <c r="CY106" t="b">
        <f t="shared" si="222"/>
        <v>1</v>
      </c>
      <c r="CZ106" t="b">
        <f t="shared" si="223"/>
        <v>1</v>
      </c>
      <c r="DA106" s="84">
        <f t="shared" si="224"/>
        <v>0</v>
      </c>
      <c r="DB106" t="e">
        <f t="shared" si="225"/>
        <v>#N/A</v>
      </c>
    </row>
    <row r="107" spans="1:106">
      <c r="A107" s="9">
        <v>2600</v>
      </c>
      <c r="B107" s="3">
        <v>2</v>
      </c>
      <c r="C107" s="3" t="s">
        <v>2388</v>
      </c>
      <c r="D107" s="3" t="str">
        <f t="shared" si="226"/>
        <v>WA_1_16-1_dk_0568</v>
      </c>
      <c r="E107" s="3" t="str">
        <f t="shared" si="227"/>
        <v>0568</v>
      </c>
      <c r="F107" s="3">
        <v>121504.20299999999</v>
      </c>
      <c r="G107" s="15">
        <v>426653.125</v>
      </c>
      <c r="H107" s="35" t="str">
        <f t="shared" si="228"/>
        <v>ja</v>
      </c>
      <c r="I107" s="42" t="s">
        <v>2402</v>
      </c>
      <c r="J107" s="20" t="s">
        <v>2284</v>
      </c>
      <c r="K107" s="21">
        <v>10000</v>
      </c>
      <c r="L107" s="28">
        <f t="shared" si="229"/>
        <v>1</v>
      </c>
      <c r="M107" s="28">
        <f t="shared" si="230"/>
        <v>1</v>
      </c>
      <c r="N107" s="56">
        <f t="shared" si="231"/>
        <v>10000</v>
      </c>
      <c r="O107" s="33">
        <f t="shared" si="232"/>
        <v>85.55763458629383</v>
      </c>
      <c r="P107" s="37">
        <f t="shared" si="233"/>
        <v>91.022409466026289</v>
      </c>
      <c r="Q107" s="9" t="s">
        <v>12</v>
      </c>
      <c r="R107" s="55" t="s">
        <v>12</v>
      </c>
      <c r="S107" s="55">
        <v>3.7559999999999998</v>
      </c>
      <c r="T107" s="55">
        <v>4.0140000000000002</v>
      </c>
      <c r="U107" s="55">
        <v>4.2530000000000001</v>
      </c>
      <c r="V107" s="3">
        <v>4.45</v>
      </c>
      <c r="W107" s="3">
        <v>4.649</v>
      </c>
      <c r="X107" s="3" t="s">
        <v>12</v>
      </c>
      <c r="Y107" s="3">
        <v>4.9969999999999999</v>
      </c>
      <c r="Z107" s="15" t="s">
        <v>12</v>
      </c>
      <c r="AA107" s="10">
        <f t="shared" si="234"/>
        <v>4.649</v>
      </c>
      <c r="AB107" s="9">
        <f t="shared" si="235"/>
        <v>0.39599999999999991</v>
      </c>
      <c r="AC107" s="10">
        <f t="shared" si="236"/>
        <v>0.34799999999999986</v>
      </c>
      <c r="AD107" s="9" t="s">
        <v>12</v>
      </c>
      <c r="AE107" s="55" t="s">
        <v>12</v>
      </c>
      <c r="AF107" s="55">
        <v>0.91900000000000004</v>
      </c>
      <c r="AG107" s="55">
        <v>0.99099999999999999</v>
      </c>
      <c r="AH107" s="55">
        <v>1.0720000000000001</v>
      </c>
      <c r="AI107" s="3">
        <v>1.147</v>
      </c>
      <c r="AJ107" s="3">
        <v>1.23</v>
      </c>
      <c r="AK107" s="3" t="s">
        <v>12</v>
      </c>
      <c r="AL107" s="3">
        <v>1.3859999999999999</v>
      </c>
      <c r="AM107" s="15" t="s">
        <v>12</v>
      </c>
      <c r="AN107" s="10">
        <f t="shared" si="237"/>
        <v>1.23</v>
      </c>
      <c r="AO107" s="9">
        <f t="shared" si="238"/>
        <v>0.15799999999999992</v>
      </c>
      <c r="AP107" s="10">
        <f t="shared" si="239"/>
        <v>0.15599999999999992</v>
      </c>
      <c r="AQ107" s="9" t="s">
        <v>12</v>
      </c>
      <c r="AR107" s="55" t="s">
        <v>12</v>
      </c>
      <c r="AS107" s="55">
        <v>3.3130000000000002</v>
      </c>
      <c r="AT107" s="55">
        <v>3.4390000000000001</v>
      </c>
      <c r="AU107" s="55">
        <v>3.5760000000000001</v>
      </c>
      <c r="AV107" s="3">
        <v>3.6890000000000001</v>
      </c>
      <c r="AW107" s="3">
        <v>3.8050000000000002</v>
      </c>
      <c r="AX107" s="3" t="s">
        <v>12</v>
      </c>
      <c r="AY107" s="3">
        <v>4.0309999999999997</v>
      </c>
      <c r="AZ107" s="15" t="s">
        <v>12</v>
      </c>
      <c r="BA107" s="10">
        <f t="shared" si="240"/>
        <v>3.8050000000000002</v>
      </c>
      <c r="BB107" s="9">
        <f t="shared" si="241"/>
        <v>0.22900000000000009</v>
      </c>
      <c r="BC107" s="10">
        <f t="shared" si="242"/>
        <v>0.22599999999999953</v>
      </c>
      <c r="BD107" s="9" t="s">
        <v>2403</v>
      </c>
      <c r="BE107" s="3" t="s">
        <v>12</v>
      </c>
      <c r="BF107" s="15" t="s">
        <v>12</v>
      </c>
      <c r="BG107" s="15" t="str">
        <f t="shared" si="243"/>
        <v>-</v>
      </c>
      <c r="BH107" s="9" t="e">
        <f t="shared" si="244"/>
        <v>#VALUE!</v>
      </c>
      <c r="BI107" s="10" t="e">
        <f t="shared" si="245"/>
        <v>#VALUE!</v>
      </c>
      <c r="BJ107" s="9" t="s">
        <v>2403</v>
      </c>
      <c r="BK107" s="3" t="s">
        <v>12</v>
      </c>
      <c r="BL107" s="15" t="s">
        <v>12</v>
      </c>
      <c r="BM107" s="15" t="str">
        <f t="shared" si="246"/>
        <v>-</v>
      </c>
      <c r="BN107" s="9" t="e">
        <f t="shared" si="247"/>
        <v>#VALUE!</v>
      </c>
      <c r="BO107" s="10" t="e">
        <f t="shared" si="248"/>
        <v>#VALUE!</v>
      </c>
      <c r="BP107">
        <f t="shared" si="197"/>
        <v>0</v>
      </c>
      <c r="BQ107" s="93" t="e">
        <f t="shared" si="198"/>
        <v>#VALUE!</v>
      </c>
      <c r="BR107" s="93" t="e">
        <f t="shared" si="199"/>
        <v>#VALUE!</v>
      </c>
      <c r="BS107" s="93" t="e">
        <f>VLOOKUP(C107,'Koppeling locatie - aslocatie'!$A$2:$C$8139,2,FALSE)</f>
        <v>#N/A</v>
      </c>
      <c r="BT107" s="93" t="e">
        <f>VLOOKUP($BS107,aslocaties_v01!$C$3:$AA$349,MATCH($K$3/10,aslocaties_v01!$C$2:$X$2),FALSE)</f>
        <v>#N/A</v>
      </c>
      <c r="BU107" s="93" t="e">
        <f>VLOOKUP(BS107,aslocaties_v01!$C$3:$AA$349,MATCH($K$3,aslocaties_v01!$C$2:$X$2),FALSE)</f>
        <v>#N/A</v>
      </c>
      <c r="BV107" s="93" t="e">
        <f>VLOOKUP(BS107,aslocaties_v01!$C$3:$AA$349,MATCH($K$3*10,aslocaties_v01!$C$2:$Y$2),FALSE)</f>
        <v>#N/A</v>
      </c>
      <c r="BW107" s="93" t="e">
        <f t="shared" si="200"/>
        <v>#N/A</v>
      </c>
      <c r="BX107" s="93" t="e">
        <f t="shared" si="201"/>
        <v>#N/A</v>
      </c>
      <c r="BY107" s="94">
        <f t="shared" si="202"/>
        <v>999</v>
      </c>
      <c r="BZ107" s="94">
        <f t="shared" si="203"/>
        <v>999</v>
      </c>
      <c r="CA107" s="94" t="e">
        <f t="shared" si="204"/>
        <v>#N/A</v>
      </c>
      <c r="CB107" t="e">
        <f t="shared" si="205"/>
        <v>#N/A</v>
      </c>
      <c r="CC107" s="58" t="e">
        <f t="shared" si="206"/>
        <v>#N/A</v>
      </c>
      <c r="CD107" s="95" t="e">
        <f t="shared" si="207"/>
        <v>#N/A</v>
      </c>
      <c r="CE107" s="96" t="b">
        <f t="shared" si="249"/>
        <v>1</v>
      </c>
      <c r="CF107" t="e">
        <f t="shared" si="250"/>
        <v>#DIV/0!</v>
      </c>
      <c r="CG107" t="e">
        <f t="shared" si="251"/>
        <v>#DIV/0!</v>
      </c>
      <c r="CH107" s="84" t="b">
        <f t="shared" si="208"/>
        <v>1</v>
      </c>
      <c r="CI107">
        <f t="shared" si="209"/>
        <v>1.23</v>
      </c>
      <c r="CJ107" t="b">
        <f t="shared" si="252"/>
        <v>1</v>
      </c>
      <c r="CK107" t="b">
        <f t="shared" si="210"/>
        <v>1</v>
      </c>
      <c r="CL107" s="84" t="b">
        <f t="shared" si="253"/>
        <v>1</v>
      </c>
      <c r="CM107">
        <f t="shared" si="211"/>
        <v>3.8050000000000002</v>
      </c>
      <c r="CN107" t="b">
        <f t="shared" si="254"/>
        <v>1</v>
      </c>
      <c r="CO107" s="84">
        <f t="shared" si="212"/>
        <v>5.4459191668859423E-2</v>
      </c>
      <c r="CP107" t="b">
        <f t="shared" si="213"/>
        <v>1</v>
      </c>
      <c r="CQ107" s="96" t="b">
        <f t="shared" si="214"/>
        <v>1</v>
      </c>
      <c r="CR107" t="e">
        <f t="shared" si="215"/>
        <v>#VALUE!</v>
      </c>
      <c r="CS107" t="e">
        <f t="shared" si="216"/>
        <v>#VALUE!</v>
      </c>
      <c r="CT107" t="b">
        <f t="shared" si="217"/>
        <v>1</v>
      </c>
      <c r="CU107" t="b">
        <f t="shared" si="218"/>
        <v>1</v>
      </c>
      <c r="CV107" s="84" t="b">
        <f t="shared" si="219"/>
        <v>1</v>
      </c>
      <c r="CW107" t="e">
        <f t="shared" si="220"/>
        <v>#VALUE!</v>
      </c>
      <c r="CX107" t="e">
        <f t="shared" si="221"/>
        <v>#VALUE!</v>
      </c>
      <c r="CY107" t="b">
        <f t="shared" si="222"/>
        <v>1</v>
      </c>
      <c r="CZ107" t="b">
        <f t="shared" si="223"/>
        <v>1</v>
      </c>
      <c r="DA107" s="84">
        <f t="shared" si="224"/>
        <v>0</v>
      </c>
      <c r="DB107" t="e">
        <f t="shared" si="225"/>
        <v>#N/A</v>
      </c>
    </row>
    <row r="108" spans="1:106">
      <c r="A108" s="9">
        <v>2601</v>
      </c>
      <c r="B108" s="3">
        <v>2</v>
      </c>
      <c r="C108" s="3" t="s">
        <v>2389</v>
      </c>
      <c r="D108" s="3" t="str">
        <f t="shared" si="226"/>
        <v>WA_1_16-1_dk_0569</v>
      </c>
      <c r="E108" s="3" t="str">
        <f t="shared" si="227"/>
        <v>0569</v>
      </c>
      <c r="F108" s="3">
        <v>121446.82</v>
      </c>
      <c r="G108" s="15">
        <v>426582.46899999998</v>
      </c>
      <c r="H108" s="35" t="str">
        <f t="shared" si="228"/>
        <v>ja</v>
      </c>
      <c r="I108" s="42" t="s">
        <v>2402</v>
      </c>
      <c r="J108" s="20" t="s">
        <v>2284</v>
      </c>
      <c r="K108" s="21">
        <v>10000</v>
      </c>
      <c r="L108" s="28">
        <f t="shared" si="229"/>
        <v>1</v>
      </c>
      <c r="M108" s="28">
        <f t="shared" si="230"/>
        <v>1</v>
      </c>
      <c r="N108" s="56">
        <f t="shared" si="231"/>
        <v>10000</v>
      </c>
      <c r="O108" s="33">
        <f t="shared" si="232"/>
        <v>91.022409466026289</v>
      </c>
      <c r="P108" s="37">
        <f t="shared" si="233"/>
        <v>128.5217920704452</v>
      </c>
      <c r="Q108" s="9" t="s">
        <v>12</v>
      </c>
      <c r="R108" s="55" t="s">
        <v>12</v>
      </c>
      <c r="S108" s="55">
        <v>3.7440000000000002</v>
      </c>
      <c r="T108" s="55">
        <v>4.0030000000000001</v>
      </c>
      <c r="U108" s="55">
        <v>4.2380000000000004</v>
      </c>
      <c r="V108" s="3">
        <v>4.4340000000000002</v>
      </c>
      <c r="W108" s="3">
        <v>4.633</v>
      </c>
      <c r="X108" s="3" t="s">
        <v>12</v>
      </c>
      <c r="Y108" s="3">
        <v>4.9809999999999999</v>
      </c>
      <c r="Z108" s="15" t="s">
        <v>12</v>
      </c>
      <c r="AA108" s="10">
        <f t="shared" si="234"/>
        <v>4.633</v>
      </c>
      <c r="AB108" s="9">
        <f t="shared" si="235"/>
        <v>0.39499999999999957</v>
      </c>
      <c r="AC108" s="10">
        <f t="shared" si="236"/>
        <v>0.34799999999999986</v>
      </c>
      <c r="AD108" s="9" t="s">
        <v>12</v>
      </c>
      <c r="AE108" s="55" t="s">
        <v>12</v>
      </c>
      <c r="AF108" s="55">
        <v>0.92600000000000005</v>
      </c>
      <c r="AG108" s="55">
        <v>1.0149999999999999</v>
      </c>
      <c r="AH108" s="55">
        <v>1.1140000000000001</v>
      </c>
      <c r="AI108" s="3">
        <v>1.2010000000000001</v>
      </c>
      <c r="AJ108" s="3">
        <v>1.2889999999999999</v>
      </c>
      <c r="AK108" s="3" t="s">
        <v>12</v>
      </c>
      <c r="AL108" s="3">
        <v>1.4570000000000001</v>
      </c>
      <c r="AM108" s="15" t="s">
        <v>12</v>
      </c>
      <c r="AN108" s="10">
        <f t="shared" si="237"/>
        <v>1.2889999999999999</v>
      </c>
      <c r="AO108" s="9">
        <f t="shared" si="238"/>
        <v>0.17499999999999982</v>
      </c>
      <c r="AP108" s="10">
        <f t="shared" si="239"/>
        <v>0.16800000000000015</v>
      </c>
      <c r="AQ108" s="9" t="s">
        <v>12</v>
      </c>
      <c r="AR108" s="55" t="s">
        <v>12</v>
      </c>
      <c r="AS108" s="55">
        <v>3.3679999999999999</v>
      </c>
      <c r="AT108" s="55">
        <v>3.5249999999999999</v>
      </c>
      <c r="AU108" s="55">
        <v>3.7050000000000001</v>
      </c>
      <c r="AV108" s="3">
        <v>3.8410000000000002</v>
      </c>
      <c r="AW108" s="3">
        <v>3.9660000000000002</v>
      </c>
      <c r="AX108" s="3" t="s">
        <v>12</v>
      </c>
      <c r="AY108" s="3">
        <v>4.2069999999999999</v>
      </c>
      <c r="AZ108" s="15" t="s">
        <v>12</v>
      </c>
      <c r="BA108" s="10">
        <f t="shared" si="240"/>
        <v>3.9660000000000002</v>
      </c>
      <c r="BB108" s="9">
        <f t="shared" si="241"/>
        <v>0.26100000000000012</v>
      </c>
      <c r="BC108" s="10">
        <f t="shared" si="242"/>
        <v>0.24099999999999966</v>
      </c>
      <c r="BD108" s="9" t="s">
        <v>2403</v>
      </c>
      <c r="BE108" s="3" t="s">
        <v>12</v>
      </c>
      <c r="BF108" s="15" t="s">
        <v>12</v>
      </c>
      <c r="BG108" s="15" t="str">
        <f t="shared" si="243"/>
        <v>-</v>
      </c>
      <c r="BH108" s="9" t="e">
        <f t="shared" si="244"/>
        <v>#VALUE!</v>
      </c>
      <c r="BI108" s="10" t="e">
        <f t="shared" si="245"/>
        <v>#VALUE!</v>
      </c>
      <c r="BJ108" s="9" t="s">
        <v>2403</v>
      </c>
      <c r="BK108" s="3" t="s">
        <v>12</v>
      </c>
      <c r="BL108" s="15" t="s">
        <v>12</v>
      </c>
      <c r="BM108" s="15" t="str">
        <f t="shared" si="246"/>
        <v>-</v>
      </c>
      <c r="BN108" s="9" t="e">
        <f t="shared" si="247"/>
        <v>#VALUE!</v>
      </c>
      <c r="BO108" s="10" t="e">
        <f t="shared" si="248"/>
        <v>#VALUE!</v>
      </c>
      <c r="BP108">
        <f t="shared" si="197"/>
        <v>0</v>
      </c>
      <c r="BQ108" s="93" t="e">
        <f t="shared" si="198"/>
        <v>#VALUE!</v>
      </c>
      <c r="BR108" s="93" t="e">
        <f t="shared" si="199"/>
        <v>#VALUE!</v>
      </c>
      <c r="BS108" s="93" t="e">
        <f>VLOOKUP(C108,'Koppeling locatie - aslocatie'!$A$2:$C$8139,2,FALSE)</f>
        <v>#N/A</v>
      </c>
      <c r="BT108" s="93" t="e">
        <f>VLOOKUP($BS108,aslocaties_v01!$C$3:$AA$349,MATCH($K$3/10,aslocaties_v01!$C$2:$X$2),FALSE)</f>
        <v>#N/A</v>
      </c>
      <c r="BU108" s="93" t="e">
        <f>VLOOKUP(BS108,aslocaties_v01!$C$3:$AA$349,MATCH($K$3,aslocaties_v01!$C$2:$X$2),FALSE)</f>
        <v>#N/A</v>
      </c>
      <c r="BV108" s="93" t="e">
        <f>VLOOKUP(BS108,aslocaties_v01!$C$3:$AA$349,MATCH($K$3*10,aslocaties_v01!$C$2:$Y$2),FALSE)</f>
        <v>#N/A</v>
      </c>
      <c r="BW108" s="93" t="e">
        <f t="shared" si="200"/>
        <v>#N/A</v>
      </c>
      <c r="BX108" s="93" t="e">
        <f t="shared" si="201"/>
        <v>#N/A</v>
      </c>
      <c r="BY108" s="94">
        <f t="shared" si="202"/>
        <v>999</v>
      </c>
      <c r="BZ108" s="94">
        <f t="shared" si="203"/>
        <v>999</v>
      </c>
      <c r="CA108" s="94" t="e">
        <f t="shared" si="204"/>
        <v>#N/A</v>
      </c>
      <c r="CB108" t="e">
        <f t="shared" si="205"/>
        <v>#N/A</v>
      </c>
      <c r="CC108" s="58" t="e">
        <f t="shared" si="206"/>
        <v>#N/A</v>
      </c>
      <c r="CD108" s="95" t="e">
        <f t="shared" si="207"/>
        <v>#N/A</v>
      </c>
      <c r="CE108" s="96" t="b">
        <f t="shared" si="249"/>
        <v>1</v>
      </c>
      <c r="CF108" t="e">
        <f t="shared" si="250"/>
        <v>#DIV/0!</v>
      </c>
      <c r="CG108" t="e">
        <f t="shared" si="251"/>
        <v>#DIV/0!</v>
      </c>
      <c r="CH108" s="84" t="b">
        <f t="shared" si="208"/>
        <v>1</v>
      </c>
      <c r="CI108">
        <f t="shared" si="209"/>
        <v>1.2889999999999999</v>
      </c>
      <c r="CJ108" t="b">
        <f t="shared" si="252"/>
        <v>1</v>
      </c>
      <c r="CK108" t="b">
        <f t="shared" si="210"/>
        <v>0</v>
      </c>
      <c r="CL108" s="84" t="b">
        <f t="shared" si="253"/>
        <v>1</v>
      </c>
      <c r="CM108">
        <f t="shared" si="211"/>
        <v>3.9660000000000002</v>
      </c>
      <c r="CN108" t="b">
        <f t="shared" si="254"/>
        <v>1</v>
      </c>
      <c r="CO108" s="84">
        <f t="shared" si="212"/>
        <v>5.2531874646169902E-2</v>
      </c>
      <c r="CP108" t="b">
        <f t="shared" si="213"/>
        <v>1</v>
      </c>
      <c r="CQ108" s="96" t="b">
        <f t="shared" si="214"/>
        <v>1</v>
      </c>
      <c r="CR108" t="e">
        <f t="shared" si="215"/>
        <v>#VALUE!</v>
      </c>
      <c r="CS108" t="e">
        <f t="shared" si="216"/>
        <v>#VALUE!</v>
      </c>
      <c r="CT108" t="b">
        <f t="shared" si="217"/>
        <v>1</v>
      </c>
      <c r="CU108" t="b">
        <f t="shared" si="218"/>
        <v>1</v>
      </c>
      <c r="CV108" s="84" t="b">
        <f t="shared" si="219"/>
        <v>1</v>
      </c>
      <c r="CW108" t="e">
        <f t="shared" si="220"/>
        <v>#VALUE!</v>
      </c>
      <c r="CX108" t="e">
        <f t="shared" si="221"/>
        <v>#VALUE!</v>
      </c>
      <c r="CY108" t="b">
        <f t="shared" si="222"/>
        <v>1</v>
      </c>
      <c r="CZ108" t="b">
        <f t="shared" si="223"/>
        <v>1</v>
      </c>
      <c r="DA108" s="84">
        <f t="shared" si="224"/>
        <v>0</v>
      </c>
      <c r="DB108" t="e">
        <f t="shared" si="225"/>
        <v>#N/A</v>
      </c>
    </row>
    <row r="109" spans="1:106">
      <c r="A109" s="9">
        <v>2602</v>
      </c>
      <c r="B109" s="3">
        <v>2</v>
      </c>
      <c r="C109" s="3" t="s">
        <v>2390</v>
      </c>
      <c r="D109" s="3" t="str">
        <f t="shared" si="226"/>
        <v>WA_1_16-1_dk_0570</v>
      </c>
      <c r="E109" s="3" t="str">
        <f t="shared" si="227"/>
        <v>0570</v>
      </c>
      <c r="F109" s="3">
        <v>121353.594</v>
      </c>
      <c r="G109" s="15">
        <v>426494</v>
      </c>
      <c r="H109" s="35" t="str">
        <f t="shared" si="228"/>
        <v>ja</v>
      </c>
      <c r="I109" s="42" t="s">
        <v>2402</v>
      </c>
      <c r="J109" s="20" t="s">
        <v>2284</v>
      </c>
      <c r="K109" s="21">
        <v>10000</v>
      </c>
      <c r="L109" s="28">
        <f t="shared" si="229"/>
        <v>1</v>
      </c>
      <c r="M109" s="28">
        <f t="shared" si="230"/>
        <v>1</v>
      </c>
      <c r="N109" s="56">
        <f t="shared" si="231"/>
        <v>10000</v>
      </c>
      <c r="O109" s="33">
        <f t="shared" si="232"/>
        <v>128.5217920704452</v>
      </c>
      <c r="P109" s="37">
        <f t="shared" si="233"/>
        <v>87.241535228371191</v>
      </c>
      <c r="Q109" s="9" t="s">
        <v>12</v>
      </c>
      <c r="R109" s="55" t="s">
        <v>12</v>
      </c>
      <c r="S109" s="55">
        <v>3.6819999999999999</v>
      </c>
      <c r="T109" s="55">
        <v>3.9279999999999999</v>
      </c>
      <c r="U109" s="55">
        <v>4.1580000000000004</v>
      </c>
      <c r="V109" s="3">
        <v>4.3460000000000001</v>
      </c>
      <c r="W109" s="3">
        <v>4.5369999999999999</v>
      </c>
      <c r="X109" s="3" t="s">
        <v>12</v>
      </c>
      <c r="Y109" s="3">
        <v>4.8769999999999998</v>
      </c>
      <c r="Z109" s="15" t="s">
        <v>12</v>
      </c>
      <c r="AA109" s="10">
        <f t="shared" si="234"/>
        <v>4.5369999999999999</v>
      </c>
      <c r="AB109" s="9">
        <f t="shared" si="235"/>
        <v>0.37899999999999956</v>
      </c>
      <c r="AC109" s="10">
        <f t="shared" si="236"/>
        <v>0.33999999999999986</v>
      </c>
      <c r="AD109" s="9" t="s">
        <v>12</v>
      </c>
      <c r="AE109" s="55" t="s">
        <v>12</v>
      </c>
      <c r="AF109" s="55">
        <v>0.97399999999999998</v>
      </c>
      <c r="AG109" s="55">
        <v>1.0609999999999999</v>
      </c>
      <c r="AH109" s="55">
        <v>1.1559999999999999</v>
      </c>
      <c r="AI109" s="3">
        <v>1.2410000000000001</v>
      </c>
      <c r="AJ109" s="3">
        <v>1.335</v>
      </c>
      <c r="AK109" s="3" t="s">
        <v>12</v>
      </c>
      <c r="AL109" s="3">
        <v>1.514</v>
      </c>
      <c r="AM109" s="15" t="s">
        <v>12</v>
      </c>
      <c r="AN109" s="10">
        <f t="shared" si="237"/>
        <v>1.335</v>
      </c>
      <c r="AO109" s="9">
        <f t="shared" si="238"/>
        <v>0.17900000000000005</v>
      </c>
      <c r="AP109" s="10">
        <f t="shared" si="239"/>
        <v>0.17900000000000005</v>
      </c>
      <c r="AQ109" s="9" t="s">
        <v>12</v>
      </c>
      <c r="AR109" s="55" t="s">
        <v>12</v>
      </c>
      <c r="AS109" s="55">
        <v>3.5249999999999999</v>
      </c>
      <c r="AT109" s="55">
        <v>3.6829999999999998</v>
      </c>
      <c r="AU109" s="55">
        <v>3.8559999999999999</v>
      </c>
      <c r="AV109" s="3">
        <v>3.9940000000000002</v>
      </c>
      <c r="AW109" s="3">
        <v>4.1280000000000001</v>
      </c>
      <c r="AX109" s="3" t="s">
        <v>12</v>
      </c>
      <c r="AY109" s="3">
        <v>4.3849999999999998</v>
      </c>
      <c r="AZ109" s="15" t="s">
        <v>12</v>
      </c>
      <c r="BA109" s="10">
        <f t="shared" si="240"/>
        <v>4.1280000000000001</v>
      </c>
      <c r="BB109" s="9">
        <f t="shared" si="241"/>
        <v>0.27200000000000024</v>
      </c>
      <c r="BC109" s="10">
        <f t="shared" si="242"/>
        <v>0.25699999999999967</v>
      </c>
      <c r="BD109" s="9" t="s">
        <v>2403</v>
      </c>
      <c r="BE109" s="3" t="s">
        <v>12</v>
      </c>
      <c r="BF109" s="15" t="s">
        <v>12</v>
      </c>
      <c r="BG109" s="15" t="str">
        <f t="shared" si="243"/>
        <v>-</v>
      </c>
      <c r="BH109" s="9" t="e">
        <f t="shared" si="244"/>
        <v>#VALUE!</v>
      </c>
      <c r="BI109" s="10" t="e">
        <f t="shared" si="245"/>
        <v>#VALUE!</v>
      </c>
      <c r="BJ109" s="9" t="s">
        <v>2403</v>
      </c>
      <c r="BK109" s="3" t="s">
        <v>12</v>
      </c>
      <c r="BL109" s="15" t="s">
        <v>12</v>
      </c>
      <c r="BM109" s="15" t="str">
        <f t="shared" si="246"/>
        <v>-</v>
      </c>
      <c r="BN109" s="9" t="e">
        <f t="shared" si="247"/>
        <v>#VALUE!</v>
      </c>
      <c r="BO109" s="10" t="e">
        <f t="shared" si="248"/>
        <v>#VALUE!</v>
      </c>
      <c r="BP109">
        <f t="shared" si="197"/>
        <v>0</v>
      </c>
      <c r="BQ109" s="93" t="e">
        <f t="shared" si="198"/>
        <v>#VALUE!</v>
      </c>
      <c r="BR109" s="93" t="e">
        <f t="shared" si="199"/>
        <v>#VALUE!</v>
      </c>
      <c r="BS109" s="93" t="e">
        <f>VLOOKUP(C109,'Koppeling locatie - aslocatie'!$A$2:$C$8139,2,FALSE)</f>
        <v>#N/A</v>
      </c>
      <c r="BT109" s="93" t="e">
        <f>VLOOKUP($BS109,aslocaties_v01!$C$3:$AA$349,MATCH($K$3/10,aslocaties_v01!$C$2:$X$2),FALSE)</f>
        <v>#N/A</v>
      </c>
      <c r="BU109" s="93" t="e">
        <f>VLOOKUP(BS109,aslocaties_v01!$C$3:$AA$349,MATCH($K$3,aslocaties_v01!$C$2:$X$2),FALSE)</f>
        <v>#N/A</v>
      </c>
      <c r="BV109" s="93" t="e">
        <f>VLOOKUP(BS109,aslocaties_v01!$C$3:$AA$349,MATCH($K$3*10,aslocaties_v01!$C$2:$Y$2),FALSE)</f>
        <v>#N/A</v>
      </c>
      <c r="BW109" s="93" t="e">
        <f t="shared" si="200"/>
        <v>#N/A</v>
      </c>
      <c r="BX109" s="93" t="e">
        <f t="shared" si="201"/>
        <v>#N/A</v>
      </c>
      <c r="BY109" s="94">
        <f t="shared" si="202"/>
        <v>999</v>
      </c>
      <c r="BZ109" s="94">
        <f t="shared" si="203"/>
        <v>999</v>
      </c>
      <c r="CA109" s="94" t="e">
        <f t="shared" si="204"/>
        <v>#N/A</v>
      </c>
      <c r="CB109" t="e">
        <f t="shared" si="205"/>
        <v>#N/A</v>
      </c>
      <c r="CC109" s="58" t="e">
        <f t="shared" si="206"/>
        <v>#N/A</v>
      </c>
      <c r="CD109" s="95" t="e">
        <f t="shared" si="207"/>
        <v>#N/A</v>
      </c>
      <c r="CE109" s="96" t="b">
        <f t="shared" si="249"/>
        <v>1</v>
      </c>
      <c r="CF109" t="e">
        <f t="shared" si="250"/>
        <v>#DIV/0!</v>
      </c>
      <c r="CG109" t="e">
        <f t="shared" si="251"/>
        <v>#DIV/0!</v>
      </c>
      <c r="CH109" s="84" t="b">
        <f t="shared" si="208"/>
        <v>1</v>
      </c>
      <c r="CI109">
        <f t="shared" si="209"/>
        <v>1.335</v>
      </c>
      <c r="CJ109" t="b">
        <f t="shared" si="252"/>
        <v>1</v>
      </c>
      <c r="CK109" t="b">
        <f t="shared" si="210"/>
        <v>0</v>
      </c>
      <c r="CL109" s="84" t="b">
        <f t="shared" si="253"/>
        <v>1</v>
      </c>
      <c r="CM109">
        <f t="shared" si="211"/>
        <v>4.1280000000000001</v>
      </c>
      <c r="CN109" t="b">
        <f t="shared" si="254"/>
        <v>1</v>
      </c>
      <c r="CO109" s="84">
        <f t="shared" si="212"/>
        <v>5.0220067268978839E-2</v>
      </c>
      <c r="CP109" t="b">
        <f t="shared" si="213"/>
        <v>1</v>
      </c>
      <c r="CQ109" s="96" t="b">
        <f t="shared" si="214"/>
        <v>1</v>
      </c>
      <c r="CR109" t="e">
        <f t="shared" si="215"/>
        <v>#VALUE!</v>
      </c>
      <c r="CS109" t="e">
        <f t="shared" si="216"/>
        <v>#VALUE!</v>
      </c>
      <c r="CT109" t="b">
        <f t="shared" si="217"/>
        <v>1</v>
      </c>
      <c r="CU109" t="b">
        <f t="shared" si="218"/>
        <v>1</v>
      </c>
      <c r="CV109" s="84" t="b">
        <f t="shared" si="219"/>
        <v>1</v>
      </c>
      <c r="CW109" t="e">
        <f t="shared" si="220"/>
        <v>#VALUE!</v>
      </c>
      <c r="CX109" t="e">
        <f t="shared" si="221"/>
        <v>#VALUE!</v>
      </c>
      <c r="CY109" t="b">
        <f t="shared" si="222"/>
        <v>1</v>
      </c>
      <c r="CZ109" t="b">
        <f t="shared" si="223"/>
        <v>1</v>
      </c>
      <c r="DA109" s="84">
        <f t="shared" si="224"/>
        <v>0</v>
      </c>
      <c r="DB109" t="e">
        <f t="shared" si="225"/>
        <v>#N/A</v>
      </c>
    </row>
    <row r="110" spans="1:106">
      <c r="A110" s="9">
        <v>2603</v>
      </c>
      <c r="B110" s="3">
        <v>2</v>
      </c>
      <c r="C110" s="3" t="s">
        <v>2391</v>
      </c>
      <c r="D110" s="3" t="str">
        <f t="shared" si="226"/>
        <v>WA_1_16-1_dk_0571</v>
      </c>
      <c r="E110" s="3" t="str">
        <f t="shared" si="227"/>
        <v>0571</v>
      </c>
      <c r="F110" s="3">
        <v>121296.469</v>
      </c>
      <c r="G110" s="15">
        <v>426428.06199999998</v>
      </c>
      <c r="H110" s="35" t="str">
        <f t="shared" si="228"/>
        <v>ja</v>
      </c>
      <c r="I110" s="42" t="s">
        <v>2402</v>
      </c>
      <c r="J110" s="20" t="s">
        <v>2284</v>
      </c>
      <c r="K110" s="21">
        <v>10000</v>
      </c>
      <c r="L110" s="28">
        <f t="shared" si="229"/>
        <v>1</v>
      </c>
      <c r="M110" s="28">
        <f t="shared" si="230"/>
        <v>1</v>
      </c>
      <c r="N110" s="56">
        <f t="shared" si="231"/>
        <v>10000</v>
      </c>
      <c r="O110" s="33">
        <f t="shared" si="232"/>
        <v>87.241535228371191</v>
      </c>
      <c r="P110" s="37">
        <f t="shared" si="233"/>
        <v>85.723757179641439</v>
      </c>
      <c r="Q110" s="9" t="s">
        <v>12</v>
      </c>
      <c r="R110" s="55" t="s">
        <v>12</v>
      </c>
      <c r="S110" s="55">
        <v>3.6549999999999998</v>
      </c>
      <c r="T110" s="55">
        <v>3.8959999999999999</v>
      </c>
      <c r="U110" s="55">
        <v>4.12</v>
      </c>
      <c r="V110" s="3">
        <v>4.3049999999999997</v>
      </c>
      <c r="W110" s="3">
        <v>4.4950000000000001</v>
      </c>
      <c r="X110" s="3" t="s">
        <v>12</v>
      </c>
      <c r="Y110" s="3">
        <v>4.8289999999999997</v>
      </c>
      <c r="Z110" s="15" t="s">
        <v>12</v>
      </c>
      <c r="AA110" s="10">
        <f t="shared" si="234"/>
        <v>4.4950000000000001</v>
      </c>
      <c r="AB110" s="9">
        <f t="shared" si="235"/>
        <v>0.375</v>
      </c>
      <c r="AC110" s="10">
        <f t="shared" si="236"/>
        <v>0.33399999999999963</v>
      </c>
      <c r="AD110" s="9" t="s">
        <v>12</v>
      </c>
      <c r="AE110" s="55" t="s">
        <v>12</v>
      </c>
      <c r="AF110" s="55">
        <v>0.97799999999999998</v>
      </c>
      <c r="AG110" s="55">
        <v>1.0660000000000001</v>
      </c>
      <c r="AH110" s="55">
        <v>1.1599999999999999</v>
      </c>
      <c r="AI110" s="3">
        <v>1.246</v>
      </c>
      <c r="AJ110" s="3">
        <v>1.341</v>
      </c>
      <c r="AK110" s="3" t="s">
        <v>12</v>
      </c>
      <c r="AL110" s="3">
        <v>1.5229999999999999</v>
      </c>
      <c r="AM110" s="15" t="s">
        <v>12</v>
      </c>
      <c r="AN110" s="10">
        <f t="shared" si="237"/>
        <v>1.341</v>
      </c>
      <c r="AO110" s="9">
        <f t="shared" si="238"/>
        <v>0.18100000000000005</v>
      </c>
      <c r="AP110" s="10">
        <f t="shared" si="239"/>
        <v>0.18199999999999994</v>
      </c>
      <c r="AQ110" s="9" t="s">
        <v>12</v>
      </c>
      <c r="AR110" s="55" t="s">
        <v>12</v>
      </c>
      <c r="AS110" s="55">
        <v>3.524</v>
      </c>
      <c r="AT110" s="55">
        <v>3.681</v>
      </c>
      <c r="AU110" s="55">
        <v>3.8530000000000002</v>
      </c>
      <c r="AV110" s="3">
        <v>3.9910000000000001</v>
      </c>
      <c r="AW110" s="3">
        <v>4.125</v>
      </c>
      <c r="AX110" s="3" t="s">
        <v>12</v>
      </c>
      <c r="AY110" s="3">
        <v>4.383</v>
      </c>
      <c r="AZ110" s="15" t="s">
        <v>12</v>
      </c>
      <c r="BA110" s="10">
        <f t="shared" si="240"/>
        <v>4.125</v>
      </c>
      <c r="BB110" s="9">
        <f t="shared" si="241"/>
        <v>0.2719999999999998</v>
      </c>
      <c r="BC110" s="10">
        <f t="shared" si="242"/>
        <v>0.25800000000000001</v>
      </c>
      <c r="BD110" s="9" t="s">
        <v>2403</v>
      </c>
      <c r="BE110" s="3" t="s">
        <v>12</v>
      </c>
      <c r="BF110" s="15" t="s">
        <v>12</v>
      </c>
      <c r="BG110" s="15" t="str">
        <f t="shared" si="243"/>
        <v>-</v>
      </c>
      <c r="BH110" s="9" t="e">
        <f t="shared" si="244"/>
        <v>#VALUE!</v>
      </c>
      <c r="BI110" s="10" t="e">
        <f t="shared" si="245"/>
        <v>#VALUE!</v>
      </c>
      <c r="BJ110" s="9" t="s">
        <v>2403</v>
      </c>
      <c r="BK110" s="3" t="s">
        <v>12</v>
      </c>
      <c r="BL110" s="15" t="s">
        <v>12</v>
      </c>
      <c r="BM110" s="15" t="str">
        <f t="shared" si="246"/>
        <v>-</v>
      </c>
      <c r="BN110" s="9" t="e">
        <f t="shared" si="247"/>
        <v>#VALUE!</v>
      </c>
      <c r="BO110" s="10" t="e">
        <f t="shared" si="248"/>
        <v>#VALUE!</v>
      </c>
      <c r="BP110">
        <f t="shared" si="197"/>
        <v>0</v>
      </c>
      <c r="BQ110" s="93" t="e">
        <f t="shared" si="198"/>
        <v>#VALUE!</v>
      </c>
      <c r="BR110" s="93" t="e">
        <f t="shared" si="199"/>
        <v>#VALUE!</v>
      </c>
      <c r="BS110" s="93" t="e">
        <f>VLOOKUP(C110,'Koppeling locatie - aslocatie'!$A$2:$C$8139,2,FALSE)</f>
        <v>#N/A</v>
      </c>
      <c r="BT110" s="93" t="e">
        <f>VLOOKUP($BS110,aslocaties_v01!$C$3:$AA$349,MATCH($K$3/10,aslocaties_v01!$C$2:$X$2),FALSE)</f>
        <v>#N/A</v>
      </c>
      <c r="BU110" s="93" t="e">
        <f>VLOOKUP(BS110,aslocaties_v01!$C$3:$AA$349,MATCH($K$3,aslocaties_v01!$C$2:$X$2),FALSE)</f>
        <v>#N/A</v>
      </c>
      <c r="BV110" s="93" t="e">
        <f>VLOOKUP(BS110,aslocaties_v01!$C$3:$AA$349,MATCH($K$3*10,aslocaties_v01!$C$2:$Y$2),FALSE)</f>
        <v>#N/A</v>
      </c>
      <c r="BW110" s="93" t="e">
        <f t="shared" si="200"/>
        <v>#N/A</v>
      </c>
      <c r="BX110" s="93" t="e">
        <f t="shared" si="201"/>
        <v>#N/A</v>
      </c>
      <c r="BY110" s="94">
        <f t="shared" si="202"/>
        <v>999</v>
      </c>
      <c r="BZ110" s="94">
        <f t="shared" si="203"/>
        <v>999</v>
      </c>
      <c r="CA110" s="94" t="e">
        <f t="shared" si="204"/>
        <v>#N/A</v>
      </c>
      <c r="CB110" t="e">
        <f t="shared" si="205"/>
        <v>#N/A</v>
      </c>
      <c r="CC110" s="58" t="e">
        <f t="shared" si="206"/>
        <v>#N/A</v>
      </c>
      <c r="CD110" s="95" t="e">
        <f t="shared" si="207"/>
        <v>#N/A</v>
      </c>
      <c r="CE110" s="96" t="b">
        <f t="shared" si="249"/>
        <v>1</v>
      </c>
      <c r="CF110" t="e">
        <f t="shared" si="250"/>
        <v>#DIV/0!</v>
      </c>
      <c r="CG110" t="e">
        <f t="shared" si="251"/>
        <v>#DIV/0!</v>
      </c>
      <c r="CH110" s="84" t="b">
        <f t="shared" si="208"/>
        <v>1</v>
      </c>
      <c r="CI110">
        <f t="shared" si="209"/>
        <v>1.341</v>
      </c>
      <c r="CJ110" t="b">
        <f t="shared" si="252"/>
        <v>1</v>
      </c>
      <c r="CK110" t="b">
        <f t="shared" si="210"/>
        <v>0</v>
      </c>
      <c r="CL110" s="84" t="b">
        <f t="shared" si="253"/>
        <v>1</v>
      </c>
      <c r="CM110">
        <f t="shared" si="211"/>
        <v>4.125</v>
      </c>
      <c r="CN110" t="b">
        <f t="shared" si="254"/>
        <v>1</v>
      </c>
      <c r="CO110" s="84">
        <f t="shared" si="212"/>
        <v>5.0519177791905061E-2</v>
      </c>
      <c r="CP110" t="b">
        <f t="shared" si="213"/>
        <v>1</v>
      </c>
      <c r="CQ110" s="96" t="b">
        <f t="shared" si="214"/>
        <v>1</v>
      </c>
      <c r="CR110" t="e">
        <f t="shared" si="215"/>
        <v>#VALUE!</v>
      </c>
      <c r="CS110" t="e">
        <f t="shared" si="216"/>
        <v>#VALUE!</v>
      </c>
      <c r="CT110" t="b">
        <f t="shared" si="217"/>
        <v>1</v>
      </c>
      <c r="CU110" t="b">
        <f t="shared" si="218"/>
        <v>1</v>
      </c>
      <c r="CV110" s="84" t="b">
        <f t="shared" si="219"/>
        <v>1</v>
      </c>
      <c r="CW110" t="e">
        <f t="shared" si="220"/>
        <v>#VALUE!</v>
      </c>
      <c r="CX110" t="e">
        <f t="shared" si="221"/>
        <v>#VALUE!</v>
      </c>
      <c r="CY110" t="b">
        <f t="shared" si="222"/>
        <v>1</v>
      </c>
      <c r="CZ110" t="b">
        <f t="shared" si="223"/>
        <v>1</v>
      </c>
      <c r="DA110" s="84">
        <f t="shared" si="224"/>
        <v>0</v>
      </c>
      <c r="DB110" t="e">
        <f t="shared" si="225"/>
        <v>#N/A</v>
      </c>
    </row>
    <row r="111" spans="1:106">
      <c r="A111" s="9">
        <v>2604</v>
      </c>
      <c r="B111" s="3">
        <v>2</v>
      </c>
      <c r="C111" s="3" t="s">
        <v>2392</v>
      </c>
      <c r="D111" s="3" t="str">
        <f t="shared" si="226"/>
        <v>WA_1_16-1_dk_0572</v>
      </c>
      <c r="E111" s="3" t="str">
        <f t="shared" si="227"/>
        <v>0572</v>
      </c>
      <c r="F111" s="3">
        <v>121238.641</v>
      </c>
      <c r="G111" s="15">
        <v>426364.78100000002</v>
      </c>
      <c r="H111" s="35" t="str">
        <f t="shared" si="228"/>
        <v>ja</v>
      </c>
      <c r="I111" s="42" t="s">
        <v>2402</v>
      </c>
      <c r="J111" s="20" t="s">
        <v>2284</v>
      </c>
      <c r="K111" s="21">
        <v>10000</v>
      </c>
      <c r="L111" s="28">
        <f t="shared" si="229"/>
        <v>1</v>
      </c>
      <c r="M111" s="28">
        <f t="shared" si="230"/>
        <v>1</v>
      </c>
      <c r="N111" s="56">
        <f t="shared" si="231"/>
        <v>10000</v>
      </c>
      <c r="O111" s="33">
        <f t="shared" si="232"/>
        <v>85.723757179641439</v>
      </c>
      <c r="P111" s="37">
        <f t="shared" si="233"/>
        <v>122.12472382776549</v>
      </c>
      <c r="Q111" s="9" t="s">
        <v>12</v>
      </c>
      <c r="R111" s="55" t="s">
        <v>12</v>
      </c>
      <c r="S111" s="55">
        <v>3.6320000000000001</v>
      </c>
      <c r="T111" s="55">
        <v>3.8690000000000002</v>
      </c>
      <c r="U111" s="55">
        <v>4.0910000000000002</v>
      </c>
      <c r="V111" s="3">
        <v>4.2709999999999999</v>
      </c>
      <c r="W111" s="3">
        <v>4.4580000000000002</v>
      </c>
      <c r="X111" s="3" t="s">
        <v>12</v>
      </c>
      <c r="Y111" s="3">
        <v>4.79</v>
      </c>
      <c r="Z111" s="15" t="s">
        <v>12</v>
      </c>
      <c r="AA111" s="10">
        <f t="shared" si="234"/>
        <v>4.4580000000000002</v>
      </c>
      <c r="AB111" s="9">
        <f t="shared" si="235"/>
        <v>0.36699999999999999</v>
      </c>
      <c r="AC111" s="10">
        <f t="shared" si="236"/>
        <v>0.33199999999999985</v>
      </c>
      <c r="AD111" s="9" t="s">
        <v>12</v>
      </c>
      <c r="AE111" s="55" t="s">
        <v>12</v>
      </c>
      <c r="AF111" s="55">
        <v>1.042</v>
      </c>
      <c r="AG111" s="55">
        <v>1.1319999999999999</v>
      </c>
      <c r="AH111" s="55">
        <v>1.2290000000000001</v>
      </c>
      <c r="AI111" s="3">
        <v>1.319</v>
      </c>
      <c r="AJ111" s="3">
        <v>1.417</v>
      </c>
      <c r="AK111" s="3" t="s">
        <v>12</v>
      </c>
      <c r="AL111" s="3">
        <v>1.6060000000000001</v>
      </c>
      <c r="AM111" s="15" t="s">
        <v>12</v>
      </c>
      <c r="AN111" s="10">
        <f t="shared" si="237"/>
        <v>1.417</v>
      </c>
      <c r="AO111" s="9">
        <f t="shared" si="238"/>
        <v>0.18799999999999994</v>
      </c>
      <c r="AP111" s="10">
        <f t="shared" si="239"/>
        <v>0.18900000000000006</v>
      </c>
      <c r="AQ111" s="9" t="s">
        <v>12</v>
      </c>
      <c r="AR111" s="55" t="s">
        <v>12</v>
      </c>
      <c r="AS111" s="55">
        <v>3.7149999999999999</v>
      </c>
      <c r="AT111" s="55">
        <v>3.88</v>
      </c>
      <c r="AU111" s="55">
        <v>4.0609999999999999</v>
      </c>
      <c r="AV111" s="3">
        <v>4.2069999999999999</v>
      </c>
      <c r="AW111" s="3">
        <v>4.3479999999999999</v>
      </c>
      <c r="AX111" s="3" t="s">
        <v>12</v>
      </c>
      <c r="AY111" s="3">
        <v>4.617</v>
      </c>
      <c r="AZ111" s="15" t="s">
        <v>12</v>
      </c>
      <c r="BA111" s="10">
        <f t="shared" si="240"/>
        <v>4.3479999999999999</v>
      </c>
      <c r="BB111" s="9">
        <f t="shared" si="241"/>
        <v>0.28699999999999992</v>
      </c>
      <c r="BC111" s="10">
        <f t="shared" si="242"/>
        <v>0.26900000000000013</v>
      </c>
      <c r="BD111" s="9" t="s">
        <v>2403</v>
      </c>
      <c r="BE111" s="3" t="s">
        <v>12</v>
      </c>
      <c r="BF111" s="15" t="s">
        <v>12</v>
      </c>
      <c r="BG111" s="15" t="str">
        <f t="shared" si="243"/>
        <v>-</v>
      </c>
      <c r="BH111" s="9" t="e">
        <f t="shared" si="244"/>
        <v>#VALUE!</v>
      </c>
      <c r="BI111" s="10" t="e">
        <f t="shared" si="245"/>
        <v>#VALUE!</v>
      </c>
      <c r="BJ111" s="9" t="s">
        <v>2403</v>
      </c>
      <c r="BK111" s="3" t="s">
        <v>12</v>
      </c>
      <c r="BL111" s="15" t="s">
        <v>12</v>
      </c>
      <c r="BM111" s="15" t="str">
        <f t="shared" si="246"/>
        <v>-</v>
      </c>
      <c r="BN111" s="9" t="e">
        <f t="shared" si="247"/>
        <v>#VALUE!</v>
      </c>
      <c r="BO111" s="10" t="e">
        <f t="shared" si="248"/>
        <v>#VALUE!</v>
      </c>
      <c r="BP111">
        <f t="shared" si="197"/>
        <v>0</v>
      </c>
      <c r="BQ111" s="93" t="e">
        <f t="shared" si="198"/>
        <v>#VALUE!</v>
      </c>
      <c r="BR111" s="93" t="e">
        <f t="shared" si="199"/>
        <v>#VALUE!</v>
      </c>
      <c r="BS111" s="93" t="e">
        <f>VLOOKUP(C111,'Koppeling locatie - aslocatie'!$A$2:$C$8139,2,FALSE)</f>
        <v>#N/A</v>
      </c>
      <c r="BT111" s="93" t="e">
        <f>VLOOKUP($BS111,aslocaties_v01!$C$3:$AA$349,MATCH($K$3/10,aslocaties_v01!$C$2:$X$2),FALSE)</f>
        <v>#N/A</v>
      </c>
      <c r="BU111" s="93" t="e">
        <f>VLOOKUP(BS111,aslocaties_v01!$C$3:$AA$349,MATCH($K$3,aslocaties_v01!$C$2:$X$2),FALSE)</f>
        <v>#N/A</v>
      </c>
      <c r="BV111" s="93" t="e">
        <f>VLOOKUP(BS111,aslocaties_v01!$C$3:$AA$349,MATCH($K$3*10,aslocaties_v01!$C$2:$Y$2),FALSE)</f>
        <v>#N/A</v>
      </c>
      <c r="BW111" s="93" t="e">
        <f t="shared" si="200"/>
        <v>#N/A</v>
      </c>
      <c r="BX111" s="93" t="e">
        <f t="shared" si="201"/>
        <v>#N/A</v>
      </c>
      <c r="BY111" s="94">
        <f t="shared" si="202"/>
        <v>999</v>
      </c>
      <c r="BZ111" s="94">
        <f t="shared" si="203"/>
        <v>999</v>
      </c>
      <c r="CA111" s="94" t="e">
        <f t="shared" si="204"/>
        <v>#N/A</v>
      </c>
      <c r="CB111" t="e">
        <f t="shared" si="205"/>
        <v>#N/A</v>
      </c>
      <c r="CC111" s="58" t="e">
        <f t="shared" si="206"/>
        <v>#N/A</v>
      </c>
      <c r="CD111" s="95" t="e">
        <f t="shared" si="207"/>
        <v>#N/A</v>
      </c>
      <c r="CE111" s="96" t="b">
        <f t="shared" si="249"/>
        <v>1</v>
      </c>
      <c r="CF111" t="e">
        <f t="shared" si="250"/>
        <v>#DIV/0!</v>
      </c>
      <c r="CG111" t="e">
        <f t="shared" si="251"/>
        <v>#DIV/0!</v>
      </c>
      <c r="CH111" s="84" t="b">
        <f t="shared" si="208"/>
        <v>1</v>
      </c>
      <c r="CI111">
        <f t="shared" si="209"/>
        <v>1.417</v>
      </c>
      <c r="CJ111" t="b">
        <f t="shared" si="252"/>
        <v>1</v>
      </c>
      <c r="CK111" t="b">
        <f t="shared" si="210"/>
        <v>0</v>
      </c>
      <c r="CL111" s="84" t="b">
        <f t="shared" si="253"/>
        <v>1</v>
      </c>
      <c r="CM111">
        <f t="shared" si="211"/>
        <v>4.3479999999999999</v>
      </c>
      <c r="CN111" t="b">
        <f t="shared" si="254"/>
        <v>1</v>
      </c>
      <c r="CO111" s="84">
        <f t="shared" si="212"/>
        <v>4.8046989497298367E-2</v>
      </c>
      <c r="CP111" t="b">
        <f t="shared" si="213"/>
        <v>1</v>
      </c>
      <c r="CQ111" s="96" t="b">
        <f t="shared" si="214"/>
        <v>1</v>
      </c>
      <c r="CR111" t="e">
        <f t="shared" si="215"/>
        <v>#VALUE!</v>
      </c>
      <c r="CS111" t="e">
        <f t="shared" si="216"/>
        <v>#VALUE!</v>
      </c>
      <c r="CT111" t="b">
        <f t="shared" si="217"/>
        <v>1</v>
      </c>
      <c r="CU111" t="b">
        <f t="shared" si="218"/>
        <v>1</v>
      </c>
      <c r="CV111" s="84" t="b">
        <f t="shared" si="219"/>
        <v>1</v>
      </c>
      <c r="CW111" t="e">
        <f t="shared" si="220"/>
        <v>#VALUE!</v>
      </c>
      <c r="CX111" t="e">
        <f t="shared" si="221"/>
        <v>#VALUE!</v>
      </c>
      <c r="CY111" t="b">
        <f t="shared" si="222"/>
        <v>1</v>
      </c>
      <c r="CZ111" t="b">
        <f t="shared" si="223"/>
        <v>1</v>
      </c>
      <c r="DA111" s="84">
        <f t="shared" si="224"/>
        <v>0</v>
      </c>
      <c r="DB111" t="e">
        <f t="shared" si="225"/>
        <v>#N/A</v>
      </c>
    </row>
    <row r="112" spans="1:106">
      <c r="A112" s="9">
        <v>2605</v>
      </c>
      <c r="B112" s="3">
        <v>2</v>
      </c>
      <c r="C112" s="3" t="s">
        <v>2393</v>
      </c>
      <c r="D112" s="3" t="str">
        <f t="shared" si="226"/>
        <v>WA_1_16-1_dk_0573</v>
      </c>
      <c r="E112" s="3" t="str">
        <f t="shared" si="227"/>
        <v>0573</v>
      </c>
      <c r="F112" s="3">
        <v>121144.43799999999</v>
      </c>
      <c r="G112" s="15">
        <v>426287.06199999998</v>
      </c>
      <c r="H112" s="35" t="str">
        <f t="shared" si="228"/>
        <v>ja</v>
      </c>
      <c r="I112" s="42" t="s">
        <v>2402</v>
      </c>
      <c r="J112" s="20" t="s">
        <v>2284</v>
      </c>
      <c r="K112" s="21">
        <v>10000</v>
      </c>
      <c r="L112" s="28">
        <f t="shared" si="229"/>
        <v>1</v>
      </c>
      <c r="M112" s="28">
        <f t="shared" si="230"/>
        <v>1</v>
      </c>
      <c r="N112" s="56">
        <f t="shared" si="231"/>
        <v>10000</v>
      </c>
      <c r="O112" s="33">
        <f t="shared" si="232"/>
        <v>122.12472382776549</v>
      </c>
      <c r="P112" s="37">
        <f t="shared" si="233"/>
        <v>83.330802816232179</v>
      </c>
      <c r="Q112" s="9" t="s">
        <v>12</v>
      </c>
      <c r="R112" s="55" t="s">
        <v>12</v>
      </c>
      <c r="S112" s="55">
        <v>3.61</v>
      </c>
      <c r="T112" s="55">
        <v>3.8450000000000002</v>
      </c>
      <c r="U112" s="55">
        <v>4.0650000000000004</v>
      </c>
      <c r="V112" s="3">
        <v>4.2450000000000001</v>
      </c>
      <c r="W112" s="3">
        <v>4.43</v>
      </c>
      <c r="X112" s="3" t="s">
        <v>12</v>
      </c>
      <c r="Y112" s="3">
        <v>4.76</v>
      </c>
      <c r="Z112" s="15" t="s">
        <v>12</v>
      </c>
      <c r="AA112" s="10">
        <f t="shared" si="234"/>
        <v>4.43</v>
      </c>
      <c r="AB112" s="9">
        <f t="shared" si="235"/>
        <v>0.36499999999999932</v>
      </c>
      <c r="AC112" s="10">
        <f t="shared" si="236"/>
        <v>0.33000000000000007</v>
      </c>
      <c r="AD112" s="9" t="s">
        <v>12</v>
      </c>
      <c r="AE112" s="55" t="s">
        <v>12</v>
      </c>
      <c r="AF112" s="55">
        <v>1.1379999999999999</v>
      </c>
      <c r="AG112" s="55">
        <v>1.224</v>
      </c>
      <c r="AH112" s="55">
        <v>1.3180000000000001</v>
      </c>
      <c r="AI112" s="3">
        <v>1.405</v>
      </c>
      <c r="AJ112" s="3">
        <v>1.498</v>
      </c>
      <c r="AK112" s="3" t="s">
        <v>12</v>
      </c>
      <c r="AL112" s="3">
        <v>1.6779999999999999</v>
      </c>
      <c r="AM112" s="15" t="s">
        <v>12</v>
      </c>
      <c r="AN112" s="10">
        <f t="shared" si="237"/>
        <v>1.498</v>
      </c>
      <c r="AO112" s="9">
        <f t="shared" si="238"/>
        <v>0.17999999999999994</v>
      </c>
      <c r="AP112" s="10">
        <f t="shared" si="239"/>
        <v>0.17999999999999994</v>
      </c>
      <c r="AQ112" s="9" t="s">
        <v>12</v>
      </c>
      <c r="AR112" s="55" t="s">
        <v>12</v>
      </c>
      <c r="AS112" s="55">
        <v>3.8479999999999999</v>
      </c>
      <c r="AT112" s="55">
        <v>3.9910000000000001</v>
      </c>
      <c r="AU112" s="55">
        <v>4.1470000000000002</v>
      </c>
      <c r="AV112" s="3">
        <v>4.2770000000000001</v>
      </c>
      <c r="AW112" s="3">
        <v>4.4109999999999996</v>
      </c>
      <c r="AX112" s="3" t="s">
        <v>12</v>
      </c>
      <c r="AY112" s="3">
        <v>4.6680000000000001</v>
      </c>
      <c r="AZ112" s="15" t="s">
        <v>12</v>
      </c>
      <c r="BA112" s="10">
        <f t="shared" si="240"/>
        <v>4.4109999999999996</v>
      </c>
      <c r="BB112" s="9">
        <f t="shared" si="241"/>
        <v>0.26399999999999935</v>
      </c>
      <c r="BC112" s="10">
        <f t="shared" si="242"/>
        <v>0.25700000000000056</v>
      </c>
      <c r="BD112" s="9" t="s">
        <v>2403</v>
      </c>
      <c r="BE112" s="3" t="s">
        <v>12</v>
      </c>
      <c r="BF112" s="15" t="s">
        <v>12</v>
      </c>
      <c r="BG112" s="15" t="str">
        <f t="shared" si="243"/>
        <v>-</v>
      </c>
      <c r="BH112" s="9" t="e">
        <f t="shared" si="244"/>
        <v>#VALUE!</v>
      </c>
      <c r="BI112" s="10" t="e">
        <f t="shared" si="245"/>
        <v>#VALUE!</v>
      </c>
      <c r="BJ112" s="9" t="s">
        <v>2403</v>
      </c>
      <c r="BK112" s="3" t="s">
        <v>12</v>
      </c>
      <c r="BL112" s="15" t="s">
        <v>12</v>
      </c>
      <c r="BM112" s="15" t="str">
        <f t="shared" si="246"/>
        <v>-</v>
      </c>
      <c r="BN112" s="9" t="e">
        <f t="shared" si="247"/>
        <v>#VALUE!</v>
      </c>
      <c r="BO112" s="10" t="e">
        <f t="shared" si="248"/>
        <v>#VALUE!</v>
      </c>
      <c r="BP112">
        <f t="shared" si="197"/>
        <v>0</v>
      </c>
      <c r="BQ112" s="93" t="e">
        <f t="shared" si="198"/>
        <v>#VALUE!</v>
      </c>
      <c r="BR112" s="93" t="e">
        <f t="shared" si="199"/>
        <v>#VALUE!</v>
      </c>
      <c r="BS112" s="93" t="e">
        <f>VLOOKUP(C112,'Koppeling locatie - aslocatie'!$A$2:$C$8139,2,FALSE)</f>
        <v>#N/A</v>
      </c>
      <c r="BT112" s="93" t="e">
        <f>VLOOKUP($BS112,aslocaties_v01!$C$3:$AA$349,MATCH($K$3/10,aslocaties_v01!$C$2:$X$2),FALSE)</f>
        <v>#N/A</v>
      </c>
      <c r="BU112" s="93" t="e">
        <f>VLOOKUP(BS112,aslocaties_v01!$C$3:$AA$349,MATCH($K$3,aslocaties_v01!$C$2:$X$2),FALSE)</f>
        <v>#N/A</v>
      </c>
      <c r="BV112" s="93" t="e">
        <f>VLOOKUP(BS112,aslocaties_v01!$C$3:$AA$349,MATCH($K$3*10,aslocaties_v01!$C$2:$Y$2),FALSE)</f>
        <v>#N/A</v>
      </c>
      <c r="BW112" s="93" t="e">
        <f t="shared" si="200"/>
        <v>#N/A</v>
      </c>
      <c r="BX112" s="93" t="e">
        <f t="shared" si="201"/>
        <v>#N/A</v>
      </c>
      <c r="BY112" s="94">
        <f t="shared" si="202"/>
        <v>999</v>
      </c>
      <c r="BZ112" s="94">
        <f t="shared" si="203"/>
        <v>999</v>
      </c>
      <c r="CA112" s="94" t="e">
        <f t="shared" si="204"/>
        <v>#N/A</v>
      </c>
      <c r="CB112" t="e">
        <f t="shared" si="205"/>
        <v>#N/A</v>
      </c>
      <c r="CC112" s="58" t="e">
        <f t="shared" si="206"/>
        <v>#N/A</v>
      </c>
      <c r="CD112" s="95" t="e">
        <f t="shared" si="207"/>
        <v>#N/A</v>
      </c>
      <c r="CE112" s="96" t="b">
        <f t="shared" si="249"/>
        <v>1</v>
      </c>
      <c r="CF112" t="e">
        <f t="shared" si="250"/>
        <v>#DIV/0!</v>
      </c>
      <c r="CG112" t="e">
        <f t="shared" si="251"/>
        <v>#DIV/0!</v>
      </c>
      <c r="CH112" s="84" t="b">
        <f t="shared" si="208"/>
        <v>1</v>
      </c>
      <c r="CI112">
        <f t="shared" si="209"/>
        <v>1.498</v>
      </c>
      <c r="CJ112" t="b">
        <f t="shared" si="252"/>
        <v>1</v>
      </c>
      <c r="CK112" t="b">
        <f t="shared" si="210"/>
        <v>0</v>
      </c>
      <c r="CL112" s="84" t="b">
        <f t="shared" si="253"/>
        <v>1</v>
      </c>
      <c r="CM112">
        <f t="shared" si="211"/>
        <v>4.4109999999999996</v>
      </c>
      <c r="CN112" t="b">
        <f t="shared" si="254"/>
        <v>1</v>
      </c>
      <c r="CO112" s="84">
        <f t="shared" si="212"/>
        <v>4.9352947995030171E-2</v>
      </c>
      <c r="CP112" t="b">
        <f t="shared" si="213"/>
        <v>1</v>
      </c>
      <c r="CQ112" s="96" t="b">
        <f t="shared" si="214"/>
        <v>1</v>
      </c>
      <c r="CR112" t="e">
        <f t="shared" si="215"/>
        <v>#VALUE!</v>
      </c>
      <c r="CS112" t="e">
        <f t="shared" si="216"/>
        <v>#VALUE!</v>
      </c>
      <c r="CT112" t="b">
        <f t="shared" si="217"/>
        <v>1</v>
      </c>
      <c r="CU112" t="b">
        <f t="shared" si="218"/>
        <v>1</v>
      </c>
      <c r="CV112" s="84" t="b">
        <f t="shared" si="219"/>
        <v>1</v>
      </c>
      <c r="CW112" t="e">
        <f t="shared" si="220"/>
        <v>#VALUE!</v>
      </c>
      <c r="CX112" t="e">
        <f t="shared" si="221"/>
        <v>#VALUE!</v>
      </c>
      <c r="CY112" t="b">
        <f t="shared" si="222"/>
        <v>1</v>
      </c>
      <c r="CZ112" t="b">
        <f t="shared" si="223"/>
        <v>1</v>
      </c>
      <c r="DA112" s="84">
        <f t="shared" si="224"/>
        <v>0</v>
      </c>
      <c r="DB112" t="e">
        <f t="shared" si="225"/>
        <v>#N/A</v>
      </c>
    </row>
    <row r="113" spans="1:106">
      <c r="A113" s="9">
        <v>2606</v>
      </c>
      <c r="B113" s="3">
        <v>2</v>
      </c>
      <c r="C113" s="3" t="s">
        <v>2394</v>
      </c>
      <c r="D113" s="3" t="str">
        <f t="shared" si="226"/>
        <v>WA_1_16-1_dk_0574</v>
      </c>
      <c r="E113" s="3" t="str">
        <f t="shared" si="227"/>
        <v>0574</v>
      </c>
      <c r="F113" s="3">
        <v>121084.69500000001</v>
      </c>
      <c r="G113" s="15">
        <v>426228.96899999998</v>
      </c>
      <c r="H113" s="35" t="str">
        <f t="shared" si="228"/>
        <v>ja</v>
      </c>
      <c r="I113" s="42" t="s">
        <v>2402</v>
      </c>
      <c r="J113" s="20" t="s">
        <v>2284</v>
      </c>
      <c r="K113" s="21">
        <v>10000</v>
      </c>
      <c r="L113" s="28">
        <f t="shared" si="229"/>
        <v>1</v>
      </c>
      <c r="M113" s="28">
        <f t="shared" si="230"/>
        <v>1</v>
      </c>
      <c r="N113" s="56">
        <f t="shared" si="231"/>
        <v>10000</v>
      </c>
      <c r="O113" s="33">
        <f t="shared" si="232"/>
        <v>83.330802816232179</v>
      </c>
      <c r="P113" s="37">
        <f t="shared" si="233"/>
        <v>129.02373061183167</v>
      </c>
      <c r="Q113" s="9" t="s">
        <v>12</v>
      </c>
      <c r="R113" s="55" t="s">
        <v>12</v>
      </c>
      <c r="S113" s="55">
        <v>3.6080000000000001</v>
      </c>
      <c r="T113" s="55">
        <v>3.8420000000000001</v>
      </c>
      <c r="U113" s="55">
        <v>4.0620000000000003</v>
      </c>
      <c r="V113" s="3">
        <v>4.2409999999999997</v>
      </c>
      <c r="W113" s="3">
        <v>4.4260000000000002</v>
      </c>
      <c r="X113" s="3" t="s">
        <v>12</v>
      </c>
      <c r="Y113" s="3">
        <v>4.7549999999999999</v>
      </c>
      <c r="Z113" s="15" t="s">
        <v>12</v>
      </c>
      <c r="AA113" s="10">
        <f t="shared" si="234"/>
        <v>4.4260000000000002</v>
      </c>
      <c r="AB113" s="9">
        <f t="shared" si="235"/>
        <v>0.36399999999999988</v>
      </c>
      <c r="AC113" s="10">
        <f t="shared" si="236"/>
        <v>0.32899999999999974</v>
      </c>
      <c r="AD113" s="9" t="s">
        <v>12</v>
      </c>
      <c r="AE113" s="55" t="s">
        <v>12</v>
      </c>
      <c r="AF113" s="55">
        <v>1.169</v>
      </c>
      <c r="AG113" s="55">
        <v>1.256</v>
      </c>
      <c r="AH113" s="55">
        <v>1.353</v>
      </c>
      <c r="AI113" s="3">
        <v>1.4410000000000001</v>
      </c>
      <c r="AJ113" s="3">
        <v>1.536</v>
      </c>
      <c r="AK113" s="3" t="s">
        <v>12</v>
      </c>
      <c r="AL113" s="3">
        <v>1.7190000000000001</v>
      </c>
      <c r="AM113" s="15" t="s">
        <v>12</v>
      </c>
      <c r="AN113" s="10">
        <f t="shared" si="237"/>
        <v>1.536</v>
      </c>
      <c r="AO113" s="9">
        <f t="shared" si="238"/>
        <v>0.18300000000000005</v>
      </c>
      <c r="AP113" s="10">
        <f t="shared" si="239"/>
        <v>0.18300000000000005</v>
      </c>
      <c r="AQ113" s="9" t="s">
        <v>12</v>
      </c>
      <c r="AR113" s="55" t="s">
        <v>12</v>
      </c>
      <c r="AS113" s="55">
        <v>3.9089999999999998</v>
      </c>
      <c r="AT113" s="55">
        <v>4.0549999999999997</v>
      </c>
      <c r="AU113" s="55">
        <v>4.2140000000000004</v>
      </c>
      <c r="AV113" s="3">
        <v>4.3449999999999998</v>
      </c>
      <c r="AW113" s="3">
        <v>4.4820000000000002</v>
      </c>
      <c r="AX113" s="3" t="s">
        <v>12</v>
      </c>
      <c r="AY113" s="3">
        <v>4.7409999999999997</v>
      </c>
      <c r="AZ113" s="15" t="s">
        <v>12</v>
      </c>
      <c r="BA113" s="10">
        <f t="shared" si="240"/>
        <v>4.4820000000000002</v>
      </c>
      <c r="BB113" s="9">
        <f t="shared" si="241"/>
        <v>0.26799999999999979</v>
      </c>
      <c r="BC113" s="10">
        <f t="shared" si="242"/>
        <v>0.25899999999999945</v>
      </c>
      <c r="BD113" s="9" t="s">
        <v>2403</v>
      </c>
      <c r="BE113" s="3" t="s">
        <v>12</v>
      </c>
      <c r="BF113" s="15" t="s">
        <v>12</v>
      </c>
      <c r="BG113" s="15" t="str">
        <f t="shared" si="243"/>
        <v>-</v>
      </c>
      <c r="BH113" s="9" t="e">
        <f t="shared" si="244"/>
        <v>#VALUE!</v>
      </c>
      <c r="BI113" s="10" t="e">
        <f t="shared" si="245"/>
        <v>#VALUE!</v>
      </c>
      <c r="BJ113" s="9" t="s">
        <v>2403</v>
      </c>
      <c r="BK113" s="3" t="s">
        <v>12</v>
      </c>
      <c r="BL113" s="15" t="s">
        <v>12</v>
      </c>
      <c r="BM113" s="15" t="str">
        <f t="shared" si="246"/>
        <v>-</v>
      </c>
      <c r="BN113" s="9" t="e">
        <f t="shared" si="247"/>
        <v>#VALUE!</v>
      </c>
      <c r="BO113" s="10" t="e">
        <f t="shared" si="248"/>
        <v>#VALUE!</v>
      </c>
      <c r="BP113">
        <f t="shared" si="197"/>
        <v>0</v>
      </c>
      <c r="BQ113" s="93" t="e">
        <f t="shared" si="198"/>
        <v>#VALUE!</v>
      </c>
      <c r="BR113" s="93" t="e">
        <f t="shared" si="199"/>
        <v>#VALUE!</v>
      </c>
      <c r="BS113" s="93" t="e">
        <f>VLOOKUP(C113,'Koppeling locatie - aslocatie'!$A$2:$C$8139,2,FALSE)</f>
        <v>#N/A</v>
      </c>
      <c r="BT113" s="93" t="e">
        <f>VLOOKUP($BS113,aslocaties_v01!$C$3:$AA$349,MATCH($K$3/10,aslocaties_v01!$C$2:$X$2),FALSE)</f>
        <v>#N/A</v>
      </c>
      <c r="BU113" s="93" t="e">
        <f>VLOOKUP(BS113,aslocaties_v01!$C$3:$AA$349,MATCH($K$3,aslocaties_v01!$C$2:$X$2),FALSE)</f>
        <v>#N/A</v>
      </c>
      <c r="BV113" s="93" t="e">
        <f>VLOOKUP(BS113,aslocaties_v01!$C$3:$AA$349,MATCH($K$3*10,aslocaties_v01!$C$2:$Y$2),FALSE)</f>
        <v>#N/A</v>
      </c>
      <c r="BW113" s="93" t="e">
        <f t="shared" si="200"/>
        <v>#N/A</v>
      </c>
      <c r="BX113" s="93" t="e">
        <f t="shared" si="201"/>
        <v>#N/A</v>
      </c>
      <c r="BY113" s="94">
        <f t="shared" si="202"/>
        <v>999</v>
      </c>
      <c r="BZ113" s="94">
        <f t="shared" si="203"/>
        <v>999</v>
      </c>
      <c r="CA113" s="94" t="e">
        <f t="shared" si="204"/>
        <v>#N/A</v>
      </c>
      <c r="CB113" t="e">
        <f t="shared" si="205"/>
        <v>#N/A</v>
      </c>
      <c r="CC113" s="58" t="e">
        <f t="shared" si="206"/>
        <v>#N/A</v>
      </c>
      <c r="CD113" s="95" t="e">
        <f t="shared" si="207"/>
        <v>#N/A</v>
      </c>
      <c r="CE113" s="96" t="b">
        <f t="shared" si="249"/>
        <v>1</v>
      </c>
      <c r="CF113" t="e">
        <f t="shared" si="250"/>
        <v>#DIV/0!</v>
      </c>
      <c r="CG113" t="e">
        <f t="shared" si="251"/>
        <v>#DIV/0!</v>
      </c>
      <c r="CH113" s="84" t="b">
        <f t="shared" si="208"/>
        <v>1</v>
      </c>
      <c r="CI113">
        <f t="shared" si="209"/>
        <v>1.536</v>
      </c>
      <c r="CJ113" t="b">
        <f t="shared" si="252"/>
        <v>1</v>
      </c>
      <c r="CK113" t="b">
        <f t="shared" si="210"/>
        <v>0</v>
      </c>
      <c r="CL113" s="84" t="b">
        <f t="shared" si="253"/>
        <v>1</v>
      </c>
      <c r="CM113">
        <f t="shared" si="211"/>
        <v>4.4820000000000002</v>
      </c>
      <c r="CN113" t="b">
        <f t="shared" si="254"/>
        <v>1</v>
      </c>
      <c r="CO113" s="84">
        <f t="shared" si="212"/>
        <v>4.9014312225120642E-2</v>
      </c>
      <c r="CP113" t="b">
        <f t="shared" si="213"/>
        <v>1</v>
      </c>
      <c r="CQ113" s="96" t="b">
        <f t="shared" si="214"/>
        <v>1</v>
      </c>
      <c r="CR113" t="e">
        <f t="shared" si="215"/>
        <v>#VALUE!</v>
      </c>
      <c r="CS113" t="e">
        <f t="shared" si="216"/>
        <v>#VALUE!</v>
      </c>
      <c r="CT113" t="b">
        <f t="shared" si="217"/>
        <v>1</v>
      </c>
      <c r="CU113" t="b">
        <f t="shared" si="218"/>
        <v>1</v>
      </c>
      <c r="CV113" s="84" t="b">
        <f t="shared" si="219"/>
        <v>1</v>
      </c>
      <c r="CW113" t="e">
        <f t="shared" si="220"/>
        <v>#VALUE!</v>
      </c>
      <c r="CX113" t="e">
        <f t="shared" si="221"/>
        <v>#VALUE!</v>
      </c>
      <c r="CY113" t="b">
        <f t="shared" si="222"/>
        <v>1</v>
      </c>
      <c r="CZ113" t="b">
        <f t="shared" si="223"/>
        <v>1</v>
      </c>
      <c r="DA113" s="84">
        <f t="shared" si="224"/>
        <v>0</v>
      </c>
      <c r="DB113" t="e">
        <f t="shared" si="225"/>
        <v>#N/A</v>
      </c>
    </row>
    <row r="114" spans="1:106">
      <c r="A114" s="9">
        <v>2607</v>
      </c>
      <c r="B114" s="3">
        <v>2</v>
      </c>
      <c r="C114" s="3" t="s">
        <v>2395</v>
      </c>
      <c r="D114" s="3" t="str">
        <f t="shared" si="226"/>
        <v>WA_1_16-1_dk_0575</v>
      </c>
      <c r="E114" s="3" t="str">
        <f t="shared" si="227"/>
        <v>0575</v>
      </c>
      <c r="F114" s="3">
        <v>120998.80499999999</v>
      </c>
      <c r="G114" s="15">
        <v>426132.68800000002</v>
      </c>
      <c r="H114" s="35" t="str">
        <f t="shared" si="228"/>
        <v>ja</v>
      </c>
      <c r="I114" s="42" t="s">
        <v>2402</v>
      </c>
      <c r="J114" s="20" t="s">
        <v>2284</v>
      </c>
      <c r="K114" s="21">
        <v>10000</v>
      </c>
      <c r="L114" s="28">
        <f t="shared" si="229"/>
        <v>1</v>
      </c>
      <c r="M114" s="28">
        <f t="shared" si="230"/>
        <v>1</v>
      </c>
      <c r="N114" s="56">
        <f t="shared" si="231"/>
        <v>10000</v>
      </c>
      <c r="O114" s="33">
        <f t="shared" si="232"/>
        <v>129.02373061183167</v>
      </c>
      <c r="P114" s="37">
        <f t="shared" si="233"/>
        <v>79.03300921135326</v>
      </c>
      <c r="Q114" s="9" t="s">
        <v>12</v>
      </c>
      <c r="R114" s="55" t="s">
        <v>12</v>
      </c>
      <c r="S114" s="55">
        <v>3.5720000000000001</v>
      </c>
      <c r="T114" s="55">
        <v>3.8050000000000002</v>
      </c>
      <c r="U114" s="55">
        <v>4.0209999999999999</v>
      </c>
      <c r="V114" s="3">
        <v>4.1980000000000004</v>
      </c>
      <c r="W114" s="3">
        <v>4.383</v>
      </c>
      <c r="X114" s="3" t="s">
        <v>12</v>
      </c>
      <c r="Y114" s="3">
        <v>4.7110000000000003</v>
      </c>
      <c r="Z114" s="15" t="s">
        <v>12</v>
      </c>
      <c r="AA114" s="10">
        <f t="shared" si="234"/>
        <v>4.383</v>
      </c>
      <c r="AB114" s="9">
        <f t="shared" si="235"/>
        <v>0.3620000000000001</v>
      </c>
      <c r="AC114" s="10">
        <f t="shared" si="236"/>
        <v>0.32800000000000029</v>
      </c>
      <c r="AD114" s="9" t="s">
        <v>12</v>
      </c>
      <c r="AE114" s="55" t="s">
        <v>12</v>
      </c>
      <c r="AF114" s="55">
        <v>1.165</v>
      </c>
      <c r="AG114" s="55">
        <v>1.252</v>
      </c>
      <c r="AH114" s="55">
        <v>1.3480000000000001</v>
      </c>
      <c r="AI114" s="3">
        <v>1.4359999999999999</v>
      </c>
      <c r="AJ114" s="3">
        <v>1.5309999999999999</v>
      </c>
      <c r="AK114" s="3" t="s">
        <v>12</v>
      </c>
      <c r="AL114" s="3">
        <v>1.7130000000000001</v>
      </c>
      <c r="AM114" s="15" t="s">
        <v>12</v>
      </c>
      <c r="AN114" s="10">
        <f t="shared" si="237"/>
        <v>1.5309999999999999</v>
      </c>
      <c r="AO114" s="9">
        <f t="shared" si="238"/>
        <v>0.18299999999999983</v>
      </c>
      <c r="AP114" s="10">
        <f t="shared" si="239"/>
        <v>0.18200000000000016</v>
      </c>
      <c r="AQ114" s="9" t="s">
        <v>12</v>
      </c>
      <c r="AR114" s="55" t="s">
        <v>12</v>
      </c>
      <c r="AS114" s="55">
        <v>3.9049999999999998</v>
      </c>
      <c r="AT114" s="55">
        <v>4.0510000000000002</v>
      </c>
      <c r="AU114" s="55">
        <v>4.2089999999999996</v>
      </c>
      <c r="AV114" s="3">
        <v>4.34</v>
      </c>
      <c r="AW114" s="3">
        <v>4.476</v>
      </c>
      <c r="AX114" s="3" t="s">
        <v>12</v>
      </c>
      <c r="AY114" s="3">
        <v>4.7350000000000003</v>
      </c>
      <c r="AZ114" s="15" t="s">
        <v>12</v>
      </c>
      <c r="BA114" s="10">
        <f t="shared" si="240"/>
        <v>4.476</v>
      </c>
      <c r="BB114" s="9">
        <f t="shared" si="241"/>
        <v>0.26700000000000035</v>
      </c>
      <c r="BC114" s="10">
        <f t="shared" si="242"/>
        <v>0.25900000000000034</v>
      </c>
      <c r="BD114" s="9" t="s">
        <v>2403</v>
      </c>
      <c r="BE114" s="3" t="s">
        <v>12</v>
      </c>
      <c r="BF114" s="15" t="s">
        <v>12</v>
      </c>
      <c r="BG114" s="15" t="str">
        <f t="shared" si="243"/>
        <v>-</v>
      </c>
      <c r="BH114" s="9" t="e">
        <f t="shared" si="244"/>
        <v>#VALUE!</v>
      </c>
      <c r="BI114" s="10" t="e">
        <f t="shared" si="245"/>
        <v>#VALUE!</v>
      </c>
      <c r="BJ114" s="9" t="s">
        <v>2403</v>
      </c>
      <c r="BK114" s="3" t="s">
        <v>12</v>
      </c>
      <c r="BL114" s="15" t="s">
        <v>12</v>
      </c>
      <c r="BM114" s="15" t="str">
        <f t="shared" si="246"/>
        <v>-</v>
      </c>
      <c r="BN114" s="9" t="e">
        <f t="shared" si="247"/>
        <v>#VALUE!</v>
      </c>
      <c r="BO114" s="10" t="e">
        <f t="shared" si="248"/>
        <v>#VALUE!</v>
      </c>
      <c r="BP114">
        <f t="shared" si="197"/>
        <v>0</v>
      </c>
      <c r="BQ114" s="93" t="e">
        <f t="shared" si="198"/>
        <v>#VALUE!</v>
      </c>
      <c r="BR114" s="93" t="e">
        <f t="shared" si="199"/>
        <v>#VALUE!</v>
      </c>
      <c r="BS114" s="93" t="e">
        <f>VLOOKUP(C114,'Koppeling locatie - aslocatie'!$A$2:$C$8139,2,FALSE)</f>
        <v>#N/A</v>
      </c>
      <c r="BT114" s="93" t="e">
        <f>VLOOKUP($BS114,aslocaties_v01!$C$3:$AA$349,MATCH($K$3/10,aslocaties_v01!$C$2:$X$2),FALSE)</f>
        <v>#N/A</v>
      </c>
      <c r="BU114" s="93" t="e">
        <f>VLOOKUP(BS114,aslocaties_v01!$C$3:$AA$349,MATCH($K$3,aslocaties_v01!$C$2:$X$2),FALSE)</f>
        <v>#N/A</v>
      </c>
      <c r="BV114" s="93" t="e">
        <f>VLOOKUP(BS114,aslocaties_v01!$C$3:$AA$349,MATCH($K$3*10,aslocaties_v01!$C$2:$Y$2),FALSE)</f>
        <v>#N/A</v>
      </c>
      <c r="BW114" s="93" t="e">
        <f t="shared" si="200"/>
        <v>#N/A</v>
      </c>
      <c r="BX114" s="93" t="e">
        <f t="shared" si="201"/>
        <v>#N/A</v>
      </c>
      <c r="BY114" s="94">
        <f t="shared" si="202"/>
        <v>999</v>
      </c>
      <c r="BZ114" s="94">
        <f t="shared" si="203"/>
        <v>999</v>
      </c>
      <c r="CA114" s="94" t="e">
        <f t="shared" si="204"/>
        <v>#N/A</v>
      </c>
      <c r="CB114" t="e">
        <f t="shared" si="205"/>
        <v>#N/A</v>
      </c>
      <c r="CC114" s="58" t="e">
        <f t="shared" si="206"/>
        <v>#N/A</v>
      </c>
      <c r="CD114" s="95" t="e">
        <f t="shared" si="207"/>
        <v>#N/A</v>
      </c>
      <c r="CE114" s="96" t="b">
        <f t="shared" si="249"/>
        <v>1</v>
      </c>
      <c r="CF114" t="e">
        <f t="shared" si="250"/>
        <v>#DIV/0!</v>
      </c>
      <c r="CG114" t="e">
        <f t="shared" si="251"/>
        <v>#DIV/0!</v>
      </c>
      <c r="CH114" s="84" t="b">
        <f t="shared" si="208"/>
        <v>1</v>
      </c>
      <c r="CI114">
        <f t="shared" si="209"/>
        <v>1.5309999999999999</v>
      </c>
      <c r="CJ114" t="b">
        <f t="shared" si="252"/>
        <v>1</v>
      </c>
      <c r="CK114" t="b">
        <f t="shared" si="210"/>
        <v>0</v>
      </c>
      <c r="CL114" s="84" t="b">
        <f t="shared" si="253"/>
        <v>1</v>
      </c>
      <c r="CM114">
        <f t="shared" si="211"/>
        <v>4.476</v>
      </c>
      <c r="CN114" t="b">
        <f t="shared" si="254"/>
        <v>1</v>
      </c>
      <c r="CO114" s="84">
        <f t="shared" si="212"/>
        <v>4.8985826124309108E-2</v>
      </c>
      <c r="CP114" t="b">
        <f t="shared" si="213"/>
        <v>1</v>
      </c>
      <c r="CQ114" s="96" t="b">
        <f t="shared" si="214"/>
        <v>1</v>
      </c>
      <c r="CR114" t="e">
        <f t="shared" si="215"/>
        <v>#VALUE!</v>
      </c>
      <c r="CS114" t="e">
        <f t="shared" si="216"/>
        <v>#VALUE!</v>
      </c>
      <c r="CT114" t="b">
        <f t="shared" si="217"/>
        <v>1</v>
      </c>
      <c r="CU114" t="b">
        <f t="shared" si="218"/>
        <v>1</v>
      </c>
      <c r="CV114" s="84" t="b">
        <f t="shared" si="219"/>
        <v>1</v>
      </c>
      <c r="CW114" t="e">
        <f t="shared" si="220"/>
        <v>#VALUE!</v>
      </c>
      <c r="CX114" t="e">
        <f t="shared" si="221"/>
        <v>#VALUE!</v>
      </c>
      <c r="CY114" t="b">
        <f t="shared" si="222"/>
        <v>1</v>
      </c>
      <c r="CZ114" t="b">
        <f t="shared" si="223"/>
        <v>1</v>
      </c>
      <c r="DA114" s="84">
        <f t="shared" si="224"/>
        <v>0</v>
      </c>
      <c r="DB114" t="e">
        <f t="shared" si="225"/>
        <v>#N/A</v>
      </c>
    </row>
    <row r="115" spans="1:106">
      <c r="A115" s="9">
        <v>2608</v>
      </c>
      <c r="B115" s="3">
        <v>2</v>
      </c>
      <c r="C115" s="3" t="s">
        <v>2396</v>
      </c>
      <c r="D115" s="3" t="str">
        <f t="shared" si="226"/>
        <v>WA_1_16-1_dk_0576</v>
      </c>
      <c r="E115" s="3" t="str">
        <f t="shared" si="227"/>
        <v>0576</v>
      </c>
      <c r="F115" s="3">
        <v>120926.977</v>
      </c>
      <c r="G115" s="15">
        <v>426099.71899999998</v>
      </c>
      <c r="H115" s="35" t="str">
        <f t="shared" si="228"/>
        <v>ja</v>
      </c>
      <c r="I115" s="42" t="s">
        <v>2402</v>
      </c>
      <c r="J115" s="20" t="s">
        <v>2284</v>
      </c>
      <c r="K115" s="21">
        <v>10000</v>
      </c>
      <c r="L115" s="28">
        <f t="shared" si="229"/>
        <v>1</v>
      </c>
      <c r="M115" s="28">
        <f t="shared" si="230"/>
        <v>1</v>
      </c>
      <c r="N115" s="56">
        <f t="shared" si="231"/>
        <v>10000</v>
      </c>
      <c r="O115" s="33">
        <f t="shared" si="232"/>
        <v>79.03300921135326</v>
      </c>
      <c r="P115" s="37">
        <f t="shared" si="233"/>
        <v>83.083637889769591</v>
      </c>
      <c r="Q115" s="9" t="s">
        <v>12</v>
      </c>
      <c r="R115" s="55" t="s">
        <v>12</v>
      </c>
      <c r="S115" s="55">
        <v>3.548</v>
      </c>
      <c r="T115" s="55">
        <v>3.7770000000000001</v>
      </c>
      <c r="U115" s="55">
        <v>3.9910000000000001</v>
      </c>
      <c r="V115" s="3">
        <v>4.165</v>
      </c>
      <c r="W115" s="3">
        <v>4.3479999999999999</v>
      </c>
      <c r="X115" s="3" t="s">
        <v>12</v>
      </c>
      <c r="Y115" s="3">
        <v>4.6749999999999998</v>
      </c>
      <c r="Z115" s="15" t="s">
        <v>12</v>
      </c>
      <c r="AA115" s="10">
        <f t="shared" si="234"/>
        <v>4.3479999999999999</v>
      </c>
      <c r="AB115" s="9">
        <f t="shared" si="235"/>
        <v>0.35699999999999976</v>
      </c>
      <c r="AC115" s="10">
        <f t="shared" si="236"/>
        <v>0.32699999999999996</v>
      </c>
      <c r="AD115" s="9" t="s">
        <v>12</v>
      </c>
      <c r="AE115" s="55" t="s">
        <v>12</v>
      </c>
      <c r="AF115" s="55">
        <v>1.2330000000000001</v>
      </c>
      <c r="AG115" s="55">
        <v>1.323</v>
      </c>
      <c r="AH115" s="55">
        <v>1.4219999999999999</v>
      </c>
      <c r="AI115" s="3">
        <v>1.5129999999999999</v>
      </c>
      <c r="AJ115" s="3">
        <v>1.6120000000000001</v>
      </c>
      <c r="AK115" s="3" t="s">
        <v>12</v>
      </c>
      <c r="AL115" s="3">
        <v>1.804</v>
      </c>
      <c r="AM115" s="15" t="s">
        <v>12</v>
      </c>
      <c r="AN115" s="10">
        <f t="shared" si="237"/>
        <v>1.6120000000000001</v>
      </c>
      <c r="AO115" s="9">
        <f t="shared" si="238"/>
        <v>0.19000000000000017</v>
      </c>
      <c r="AP115" s="10">
        <f t="shared" si="239"/>
        <v>0.19199999999999995</v>
      </c>
      <c r="AQ115" s="9" t="s">
        <v>12</v>
      </c>
      <c r="AR115" s="55" t="s">
        <v>12</v>
      </c>
      <c r="AS115" s="55">
        <v>4.0289999999999999</v>
      </c>
      <c r="AT115" s="55">
        <v>4.1760000000000002</v>
      </c>
      <c r="AU115" s="55">
        <v>4.33</v>
      </c>
      <c r="AV115" s="3">
        <v>4.46</v>
      </c>
      <c r="AW115" s="3">
        <v>4.5979999999999999</v>
      </c>
      <c r="AX115" s="3" t="s">
        <v>12</v>
      </c>
      <c r="AY115" s="3">
        <v>4.8630000000000004</v>
      </c>
      <c r="AZ115" s="15" t="s">
        <v>12</v>
      </c>
      <c r="BA115" s="10">
        <f t="shared" si="240"/>
        <v>4.5979999999999999</v>
      </c>
      <c r="BB115" s="9">
        <f t="shared" si="241"/>
        <v>0.26799999999999979</v>
      </c>
      <c r="BC115" s="10">
        <f t="shared" si="242"/>
        <v>0.26500000000000057</v>
      </c>
      <c r="BD115" s="9" t="s">
        <v>2403</v>
      </c>
      <c r="BE115" s="3" t="s">
        <v>12</v>
      </c>
      <c r="BF115" s="15" t="s">
        <v>12</v>
      </c>
      <c r="BG115" s="15" t="str">
        <f t="shared" si="243"/>
        <v>-</v>
      </c>
      <c r="BH115" s="9" t="e">
        <f t="shared" si="244"/>
        <v>#VALUE!</v>
      </c>
      <c r="BI115" s="10" t="e">
        <f t="shared" si="245"/>
        <v>#VALUE!</v>
      </c>
      <c r="BJ115" s="9" t="s">
        <v>2403</v>
      </c>
      <c r="BK115" s="3" t="s">
        <v>12</v>
      </c>
      <c r="BL115" s="15" t="s">
        <v>12</v>
      </c>
      <c r="BM115" s="15" t="str">
        <f t="shared" si="246"/>
        <v>-</v>
      </c>
      <c r="BN115" s="9" t="e">
        <f t="shared" si="247"/>
        <v>#VALUE!</v>
      </c>
      <c r="BO115" s="10" t="e">
        <f t="shared" si="248"/>
        <v>#VALUE!</v>
      </c>
      <c r="BP115">
        <f t="shared" si="197"/>
        <v>0</v>
      </c>
      <c r="BQ115" s="93" t="e">
        <f t="shared" si="198"/>
        <v>#VALUE!</v>
      </c>
      <c r="BR115" s="93" t="e">
        <f t="shared" si="199"/>
        <v>#VALUE!</v>
      </c>
      <c r="BS115" s="93" t="e">
        <f>VLOOKUP(C115,'Koppeling locatie - aslocatie'!$A$2:$C$8139,2,FALSE)</f>
        <v>#N/A</v>
      </c>
      <c r="BT115" s="93" t="e">
        <f>VLOOKUP($BS115,aslocaties_v01!$C$3:$AA$349,MATCH($K$3/10,aslocaties_v01!$C$2:$X$2),FALSE)</f>
        <v>#N/A</v>
      </c>
      <c r="BU115" s="93" t="e">
        <f>VLOOKUP(BS115,aslocaties_v01!$C$3:$AA$349,MATCH($K$3,aslocaties_v01!$C$2:$X$2),FALSE)</f>
        <v>#N/A</v>
      </c>
      <c r="BV115" s="93" t="e">
        <f>VLOOKUP(BS115,aslocaties_v01!$C$3:$AA$349,MATCH($K$3*10,aslocaties_v01!$C$2:$Y$2),FALSE)</f>
        <v>#N/A</v>
      </c>
      <c r="BW115" s="93" t="e">
        <f t="shared" si="200"/>
        <v>#N/A</v>
      </c>
      <c r="BX115" s="93" t="e">
        <f t="shared" si="201"/>
        <v>#N/A</v>
      </c>
      <c r="BY115" s="94">
        <f t="shared" si="202"/>
        <v>999</v>
      </c>
      <c r="BZ115" s="94">
        <f t="shared" si="203"/>
        <v>999</v>
      </c>
      <c r="CA115" s="94" t="e">
        <f t="shared" si="204"/>
        <v>#N/A</v>
      </c>
      <c r="CB115" t="e">
        <f t="shared" si="205"/>
        <v>#N/A</v>
      </c>
      <c r="CC115" s="58" t="e">
        <f t="shared" si="206"/>
        <v>#N/A</v>
      </c>
      <c r="CD115" s="95" t="e">
        <f t="shared" si="207"/>
        <v>#N/A</v>
      </c>
      <c r="CE115" s="96" t="b">
        <f t="shared" si="249"/>
        <v>1</v>
      </c>
      <c r="CF115" t="e">
        <f t="shared" si="250"/>
        <v>#DIV/0!</v>
      </c>
      <c r="CG115" t="e">
        <f t="shared" si="251"/>
        <v>#DIV/0!</v>
      </c>
      <c r="CH115" s="84" t="b">
        <f t="shared" si="208"/>
        <v>1</v>
      </c>
      <c r="CI115">
        <f t="shared" si="209"/>
        <v>1.6120000000000001</v>
      </c>
      <c r="CJ115" t="b">
        <f t="shared" si="252"/>
        <v>1</v>
      </c>
      <c r="CK115" t="b">
        <f t="shared" si="210"/>
        <v>0</v>
      </c>
      <c r="CL115" s="84" t="b">
        <f t="shared" si="253"/>
        <v>1</v>
      </c>
      <c r="CM115">
        <f t="shared" si="211"/>
        <v>4.5979999999999999</v>
      </c>
      <c r="CN115" t="b">
        <f t="shared" si="254"/>
        <v>1</v>
      </c>
      <c r="CO115" s="84">
        <f t="shared" si="212"/>
        <v>4.8876770813289921E-2</v>
      </c>
      <c r="CP115" t="b">
        <f t="shared" si="213"/>
        <v>1</v>
      </c>
      <c r="CQ115" s="96" t="b">
        <f t="shared" si="214"/>
        <v>1</v>
      </c>
      <c r="CR115" t="e">
        <f t="shared" si="215"/>
        <v>#VALUE!</v>
      </c>
      <c r="CS115" t="e">
        <f t="shared" si="216"/>
        <v>#VALUE!</v>
      </c>
      <c r="CT115" t="b">
        <f t="shared" si="217"/>
        <v>1</v>
      </c>
      <c r="CU115" t="b">
        <f t="shared" si="218"/>
        <v>1</v>
      </c>
      <c r="CV115" s="84" t="b">
        <f t="shared" si="219"/>
        <v>1</v>
      </c>
      <c r="CW115" t="e">
        <f t="shared" si="220"/>
        <v>#VALUE!</v>
      </c>
      <c r="CX115" t="e">
        <f t="shared" si="221"/>
        <v>#VALUE!</v>
      </c>
      <c r="CY115" t="b">
        <f t="shared" si="222"/>
        <v>1</v>
      </c>
      <c r="CZ115" t="b">
        <f t="shared" si="223"/>
        <v>1</v>
      </c>
      <c r="DA115" s="84">
        <f t="shared" si="224"/>
        <v>0</v>
      </c>
      <c r="DB115" t="e">
        <f t="shared" si="225"/>
        <v>#N/A</v>
      </c>
    </row>
    <row r="116" spans="1:106">
      <c r="A116" s="9">
        <v>2609</v>
      </c>
      <c r="B116" s="3">
        <v>2</v>
      </c>
      <c r="C116" s="3" t="s">
        <v>2397</v>
      </c>
      <c r="D116" s="3" t="str">
        <f t="shared" si="226"/>
        <v>WA_1_16-1_dk_0577</v>
      </c>
      <c r="E116" s="3" t="str">
        <f t="shared" si="227"/>
        <v>0577</v>
      </c>
      <c r="F116" s="3">
        <v>120865.234</v>
      </c>
      <c r="G116" s="15">
        <v>426044.125</v>
      </c>
      <c r="H116" s="35" t="str">
        <f t="shared" si="228"/>
        <v>ja</v>
      </c>
      <c r="I116" s="42" t="s">
        <v>2402</v>
      </c>
      <c r="J116" s="20" t="s">
        <v>2284</v>
      </c>
      <c r="K116" s="21">
        <v>10000</v>
      </c>
      <c r="L116" s="28">
        <f t="shared" si="229"/>
        <v>1</v>
      </c>
      <c r="M116" s="28">
        <f t="shared" si="230"/>
        <v>1</v>
      </c>
      <c r="N116" s="56">
        <f t="shared" si="231"/>
        <v>10000</v>
      </c>
      <c r="O116" s="33">
        <f t="shared" si="232"/>
        <v>83.083637889769591</v>
      </c>
      <c r="P116" s="37">
        <f t="shared" si="233"/>
        <v>118.47330378189906</v>
      </c>
      <c r="Q116" s="9" t="s">
        <v>12</v>
      </c>
      <c r="R116" s="55" t="s">
        <v>12</v>
      </c>
      <c r="S116" s="55">
        <v>3.5139999999999998</v>
      </c>
      <c r="T116" s="55">
        <v>3.74</v>
      </c>
      <c r="U116" s="55">
        <v>3.9510000000000001</v>
      </c>
      <c r="V116" s="3">
        <v>4.1219999999999999</v>
      </c>
      <c r="W116" s="3">
        <v>4.3010000000000002</v>
      </c>
      <c r="X116" s="3" t="s">
        <v>12</v>
      </c>
      <c r="Y116" s="3">
        <v>4.6210000000000004</v>
      </c>
      <c r="Z116" s="15" t="s">
        <v>12</v>
      </c>
      <c r="AA116" s="10">
        <f t="shared" si="234"/>
        <v>4.3010000000000002</v>
      </c>
      <c r="AB116" s="9">
        <f t="shared" si="235"/>
        <v>0.35000000000000009</v>
      </c>
      <c r="AC116" s="10">
        <f t="shared" si="236"/>
        <v>0.32000000000000028</v>
      </c>
      <c r="AD116" s="9" t="s">
        <v>12</v>
      </c>
      <c r="AE116" s="55" t="s">
        <v>12</v>
      </c>
      <c r="AF116" s="55">
        <v>1.2410000000000001</v>
      </c>
      <c r="AG116" s="55">
        <v>1.3320000000000001</v>
      </c>
      <c r="AH116" s="55">
        <v>1.4319999999999999</v>
      </c>
      <c r="AI116" s="3">
        <v>1.524</v>
      </c>
      <c r="AJ116" s="3">
        <v>1.623</v>
      </c>
      <c r="AK116" s="3" t="s">
        <v>12</v>
      </c>
      <c r="AL116" s="3">
        <v>1.8160000000000001</v>
      </c>
      <c r="AM116" s="15" t="s">
        <v>12</v>
      </c>
      <c r="AN116" s="10">
        <f t="shared" si="237"/>
        <v>1.623</v>
      </c>
      <c r="AO116" s="9">
        <f t="shared" si="238"/>
        <v>0.19100000000000006</v>
      </c>
      <c r="AP116" s="10">
        <f t="shared" si="239"/>
        <v>0.19300000000000006</v>
      </c>
      <c r="AQ116" s="9" t="s">
        <v>12</v>
      </c>
      <c r="AR116" s="55" t="s">
        <v>12</v>
      </c>
      <c r="AS116" s="55">
        <v>4.0570000000000004</v>
      </c>
      <c r="AT116" s="55">
        <v>4.2050000000000001</v>
      </c>
      <c r="AU116" s="55">
        <v>4.3620000000000001</v>
      </c>
      <c r="AV116" s="3">
        <v>4.4939999999999998</v>
      </c>
      <c r="AW116" s="3">
        <v>4.633</v>
      </c>
      <c r="AX116" s="3" t="s">
        <v>12</v>
      </c>
      <c r="AY116" s="3">
        <v>4.9000000000000004</v>
      </c>
      <c r="AZ116" s="15" t="s">
        <v>12</v>
      </c>
      <c r="BA116" s="10">
        <f t="shared" si="240"/>
        <v>4.633</v>
      </c>
      <c r="BB116" s="9">
        <f t="shared" si="241"/>
        <v>0.27099999999999991</v>
      </c>
      <c r="BC116" s="10">
        <f t="shared" si="242"/>
        <v>0.26700000000000035</v>
      </c>
      <c r="BD116" s="9" t="s">
        <v>2403</v>
      </c>
      <c r="BE116" s="3" t="s">
        <v>12</v>
      </c>
      <c r="BF116" s="15" t="s">
        <v>12</v>
      </c>
      <c r="BG116" s="15" t="str">
        <f t="shared" si="243"/>
        <v>-</v>
      </c>
      <c r="BH116" s="9" t="e">
        <f t="shared" si="244"/>
        <v>#VALUE!</v>
      </c>
      <c r="BI116" s="10" t="e">
        <f t="shared" si="245"/>
        <v>#VALUE!</v>
      </c>
      <c r="BJ116" s="9" t="s">
        <v>2403</v>
      </c>
      <c r="BK116" s="3" t="s">
        <v>12</v>
      </c>
      <c r="BL116" s="15" t="s">
        <v>12</v>
      </c>
      <c r="BM116" s="15" t="str">
        <f t="shared" si="246"/>
        <v>-</v>
      </c>
      <c r="BN116" s="9" t="e">
        <f t="shared" si="247"/>
        <v>#VALUE!</v>
      </c>
      <c r="BO116" s="10" t="e">
        <f t="shared" si="248"/>
        <v>#VALUE!</v>
      </c>
      <c r="BP116">
        <f t="shared" si="197"/>
        <v>0</v>
      </c>
      <c r="BQ116" s="93" t="e">
        <f t="shared" si="198"/>
        <v>#VALUE!</v>
      </c>
      <c r="BR116" s="93" t="e">
        <f t="shared" si="199"/>
        <v>#VALUE!</v>
      </c>
      <c r="BS116" s="93" t="e">
        <f>VLOOKUP(C116,'Koppeling locatie - aslocatie'!$A$2:$C$8139,2,FALSE)</f>
        <v>#N/A</v>
      </c>
      <c r="BT116" s="93" t="e">
        <f>VLOOKUP($BS116,aslocaties_v01!$C$3:$AA$349,MATCH($K$3/10,aslocaties_v01!$C$2:$X$2),FALSE)</f>
        <v>#N/A</v>
      </c>
      <c r="BU116" s="93" t="e">
        <f>VLOOKUP(BS116,aslocaties_v01!$C$3:$AA$349,MATCH($K$3,aslocaties_v01!$C$2:$X$2),FALSE)</f>
        <v>#N/A</v>
      </c>
      <c r="BV116" s="93" t="e">
        <f>VLOOKUP(BS116,aslocaties_v01!$C$3:$AA$349,MATCH($K$3*10,aslocaties_v01!$C$2:$Y$2),FALSE)</f>
        <v>#N/A</v>
      </c>
      <c r="BW116" s="93" t="e">
        <f t="shared" si="200"/>
        <v>#N/A</v>
      </c>
      <c r="BX116" s="93" t="e">
        <f t="shared" si="201"/>
        <v>#N/A</v>
      </c>
      <c r="BY116" s="94">
        <f t="shared" si="202"/>
        <v>999</v>
      </c>
      <c r="BZ116" s="94">
        <f t="shared" si="203"/>
        <v>999</v>
      </c>
      <c r="CA116" s="94" t="e">
        <f t="shared" si="204"/>
        <v>#N/A</v>
      </c>
      <c r="CB116" t="e">
        <f t="shared" si="205"/>
        <v>#N/A</v>
      </c>
      <c r="CC116" s="58" t="e">
        <f t="shared" si="206"/>
        <v>#N/A</v>
      </c>
      <c r="CD116" s="95" t="e">
        <f t="shared" si="207"/>
        <v>#N/A</v>
      </c>
      <c r="CE116" s="96" t="b">
        <f t="shared" si="249"/>
        <v>1</v>
      </c>
      <c r="CF116" t="e">
        <f t="shared" si="250"/>
        <v>#DIV/0!</v>
      </c>
      <c r="CG116" t="e">
        <f t="shared" si="251"/>
        <v>#DIV/0!</v>
      </c>
      <c r="CH116" s="84" t="b">
        <f t="shared" si="208"/>
        <v>1</v>
      </c>
      <c r="CI116">
        <f t="shared" si="209"/>
        <v>1.623</v>
      </c>
      <c r="CJ116" t="b">
        <f t="shared" si="252"/>
        <v>1</v>
      </c>
      <c r="CK116" t="b">
        <f t="shared" si="210"/>
        <v>0</v>
      </c>
      <c r="CL116" s="84" t="b">
        <f t="shared" si="253"/>
        <v>1</v>
      </c>
      <c r="CM116">
        <f t="shared" si="211"/>
        <v>4.633</v>
      </c>
      <c r="CN116" t="b">
        <f t="shared" si="254"/>
        <v>1</v>
      </c>
      <c r="CO116" s="84">
        <f t="shared" si="212"/>
        <v>4.8469587208303619E-2</v>
      </c>
      <c r="CP116" t="b">
        <f t="shared" si="213"/>
        <v>1</v>
      </c>
      <c r="CQ116" s="96" t="b">
        <f t="shared" si="214"/>
        <v>1</v>
      </c>
      <c r="CR116" t="e">
        <f t="shared" si="215"/>
        <v>#VALUE!</v>
      </c>
      <c r="CS116" t="e">
        <f t="shared" si="216"/>
        <v>#VALUE!</v>
      </c>
      <c r="CT116" t="b">
        <f t="shared" si="217"/>
        <v>1</v>
      </c>
      <c r="CU116" t="b">
        <f t="shared" si="218"/>
        <v>1</v>
      </c>
      <c r="CV116" s="84" t="b">
        <f t="shared" si="219"/>
        <v>1</v>
      </c>
      <c r="CW116" t="e">
        <f t="shared" si="220"/>
        <v>#VALUE!</v>
      </c>
      <c r="CX116" t="e">
        <f t="shared" si="221"/>
        <v>#VALUE!</v>
      </c>
      <c r="CY116" t="b">
        <f t="shared" si="222"/>
        <v>1</v>
      </c>
      <c r="CZ116" t="b">
        <f t="shared" si="223"/>
        <v>1</v>
      </c>
      <c r="DA116" s="84">
        <f t="shared" si="224"/>
        <v>0</v>
      </c>
      <c r="DB116" t="e">
        <f t="shared" si="225"/>
        <v>#N/A</v>
      </c>
    </row>
    <row r="117" spans="1:106">
      <c r="A117" s="9">
        <v>2610</v>
      </c>
      <c r="B117" s="3">
        <v>2</v>
      </c>
      <c r="C117" s="3" t="s">
        <v>2398</v>
      </c>
      <c r="D117" s="3" t="str">
        <f t="shared" si="226"/>
        <v>WA_1_16-1_dk_0578</v>
      </c>
      <c r="E117" s="3" t="str">
        <f t="shared" si="227"/>
        <v>0578</v>
      </c>
      <c r="F117" s="3">
        <v>120757.31200000001</v>
      </c>
      <c r="G117" s="15">
        <v>425995.25</v>
      </c>
      <c r="H117" s="35" t="str">
        <f t="shared" si="228"/>
        <v>ja</v>
      </c>
      <c r="I117" s="42" t="s">
        <v>2402</v>
      </c>
      <c r="J117" s="20" t="s">
        <v>2284</v>
      </c>
      <c r="K117" s="21">
        <v>10000</v>
      </c>
      <c r="L117" s="28">
        <f t="shared" si="229"/>
        <v>1</v>
      </c>
      <c r="M117" s="28">
        <f t="shared" si="230"/>
        <v>1</v>
      </c>
      <c r="N117" s="56">
        <f t="shared" si="231"/>
        <v>10000</v>
      </c>
      <c r="O117" s="33">
        <f t="shared" si="232"/>
        <v>118.47330378189906</v>
      </c>
      <c r="P117" s="37">
        <f t="shared" si="233"/>
        <v>117.55450863322937</v>
      </c>
      <c r="Q117" s="9" t="s">
        <v>12</v>
      </c>
      <c r="R117" s="55" t="s">
        <v>12</v>
      </c>
      <c r="S117" s="55">
        <v>3.5110000000000001</v>
      </c>
      <c r="T117" s="55">
        <v>3.7370000000000001</v>
      </c>
      <c r="U117" s="55">
        <v>3.9460000000000002</v>
      </c>
      <c r="V117" s="3">
        <v>4.117</v>
      </c>
      <c r="W117" s="3">
        <v>4.2939999999999996</v>
      </c>
      <c r="X117" s="3" t="s">
        <v>12</v>
      </c>
      <c r="Y117" s="3">
        <v>4.6130000000000004</v>
      </c>
      <c r="Z117" s="15" t="s">
        <v>12</v>
      </c>
      <c r="AA117" s="10">
        <f t="shared" si="234"/>
        <v>4.2939999999999996</v>
      </c>
      <c r="AB117" s="9">
        <f t="shared" si="235"/>
        <v>0.34799999999999942</v>
      </c>
      <c r="AC117" s="10">
        <f t="shared" si="236"/>
        <v>0.31900000000000084</v>
      </c>
      <c r="AD117" s="9" t="s">
        <v>12</v>
      </c>
      <c r="AE117" s="55" t="s">
        <v>12</v>
      </c>
      <c r="AF117" s="55">
        <v>1.097</v>
      </c>
      <c r="AG117" s="55">
        <v>1.18</v>
      </c>
      <c r="AH117" s="55">
        <v>1.2709999999999999</v>
      </c>
      <c r="AI117" s="3">
        <v>1.3560000000000001</v>
      </c>
      <c r="AJ117" s="3">
        <v>1.4510000000000001</v>
      </c>
      <c r="AK117" s="3" t="s">
        <v>12</v>
      </c>
      <c r="AL117" s="3">
        <v>1.63</v>
      </c>
      <c r="AM117" s="15" t="s">
        <v>12</v>
      </c>
      <c r="AN117" s="10">
        <f t="shared" si="237"/>
        <v>1.4510000000000001</v>
      </c>
      <c r="AO117" s="9">
        <f t="shared" si="238"/>
        <v>0.18000000000000016</v>
      </c>
      <c r="AP117" s="10">
        <f t="shared" si="239"/>
        <v>0.17899999999999983</v>
      </c>
      <c r="AQ117" s="9" t="s">
        <v>12</v>
      </c>
      <c r="AR117" s="55" t="s">
        <v>12</v>
      </c>
      <c r="AS117" s="55">
        <v>3.9569999999999999</v>
      </c>
      <c r="AT117" s="55">
        <v>4.1059999999999999</v>
      </c>
      <c r="AU117" s="55">
        <v>4.2629999999999999</v>
      </c>
      <c r="AV117" s="3">
        <v>4.3970000000000002</v>
      </c>
      <c r="AW117" s="3">
        <v>4.5389999999999997</v>
      </c>
      <c r="AX117" s="3" t="s">
        <v>12</v>
      </c>
      <c r="AY117" s="3">
        <v>4.8070000000000004</v>
      </c>
      <c r="AZ117" s="15" t="s">
        <v>12</v>
      </c>
      <c r="BA117" s="10">
        <f t="shared" si="240"/>
        <v>4.5389999999999997</v>
      </c>
      <c r="BB117" s="9">
        <f t="shared" si="241"/>
        <v>0.2759999999999998</v>
      </c>
      <c r="BC117" s="10">
        <f t="shared" si="242"/>
        <v>0.26800000000000068</v>
      </c>
      <c r="BD117" s="9" t="s">
        <v>2403</v>
      </c>
      <c r="BE117" s="3" t="s">
        <v>12</v>
      </c>
      <c r="BF117" s="15" t="s">
        <v>12</v>
      </c>
      <c r="BG117" s="15" t="str">
        <f t="shared" si="243"/>
        <v>-</v>
      </c>
      <c r="BH117" s="9" t="e">
        <f t="shared" si="244"/>
        <v>#VALUE!</v>
      </c>
      <c r="BI117" s="10" t="e">
        <f t="shared" si="245"/>
        <v>#VALUE!</v>
      </c>
      <c r="BJ117" s="9" t="s">
        <v>2403</v>
      </c>
      <c r="BK117" s="3" t="s">
        <v>12</v>
      </c>
      <c r="BL117" s="15" t="s">
        <v>12</v>
      </c>
      <c r="BM117" s="15" t="str">
        <f t="shared" si="246"/>
        <v>-</v>
      </c>
      <c r="BN117" s="9" t="e">
        <f t="shared" si="247"/>
        <v>#VALUE!</v>
      </c>
      <c r="BO117" s="10" t="e">
        <f t="shared" si="248"/>
        <v>#VALUE!</v>
      </c>
      <c r="BP117">
        <f t="shared" si="197"/>
        <v>0</v>
      </c>
      <c r="BQ117" s="93" t="e">
        <f t="shared" si="198"/>
        <v>#VALUE!</v>
      </c>
      <c r="BR117" s="93" t="e">
        <f t="shared" si="199"/>
        <v>#VALUE!</v>
      </c>
      <c r="BS117" s="93" t="e">
        <f>VLOOKUP(C117,'Koppeling locatie - aslocatie'!$A$2:$C$8139,2,FALSE)</f>
        <v>#N/A</v>
      </c>
      <c r="BT117" s="93" t="e">
        <f>VLOOKUP($BS117,aslocaties_v01!$C$3:$AA$349,MATCH($K$3/10,aslocaties_v01!$C$2:$X$2),FALSE)</f>
        <v>#N/A</v>
      </c>
      <c r="BU117" s="93" t="e">
        <f>VLOOKUP(BS117,aslocaties_v01!$C$3:$AA$349,MATCH($K$3,aslocaties_v01!$C$2:$X$2),FALSE)</f>
        <v>#N/A</v>
      </c>
      <c r="BV117" s="93" t="e">
        <f>VLOOKUP(BS117,aslocaties_v01!$C$3:$AA$349,MATCH($K$3*10,aslocaties_v01!$C$2:$Y$2),FALSE)</f>
        <v>#N/A</v>
      </c>
      <c r="BW117" s="93" t="e">
        <f t="shared" si="200"/>
        <v>#N/A</v>
      </c>
      <c r="BX117" s="93" t="e">
        <f t="shared" si="201"/>
        <v>#N/A</v>
      </c>
      <c r="BY117" s="94">
        <f t="shared" si="202"/>
        <v>999</v>
      </c>
      <c r="BZ117" s="94">
        <f t="shared" si="203"/>
        <v>999</v>
      </c>
      <c r="CA117" s="94" t="e">
        <f t="shared" si="204"/>
        <v>#N/A</v>
      </c>
      <c r="CB117" t="e">
        <f t="shared" si="205"/>
        <v>#N/A</v>
      </c>
      <c r="CC117" s="58" t="e">
        <f t="shared" si="206"/>
        <v>#N/A</v>
      </c>
      <c r="CD117" s="95" t="e">
        <f t="shared" si="207"/>
        <v>#N/A</v>
      </c>
      <c r="CE117" s="96" t="b">
        <f t="shared" si="249"/>
        <v>1</v>
      </c>
      <c r="CF117" t="e">
        <f t="shared" si="250"/>
        <v>#DIV/0!</v>
      </c>
      <c r="CG117" t="e">
        <f t="shared" si="251"/>
        <v>#DIV/0!</v>
      </c>
      <c r="CH117" s="84" t="b">
        <f t="shared" si="208"/>
        <v>1</v>
      </c>
      <c r="CI117">
        <f t="shared" si="209"/>
        <v>1.4510000000000001</v>
      </c>
      <c r="CJ117" t="b">
        <f t="shared" si="252"/>
        <v>1</v>
      </c>
      <c r="CK117" t="b">
        <f t="shared" si="210"/>
        <v>0</v>
      </c>
      <c r="CL117" s="84" t="b">
        <f t="shared" si="253"/>
        <v>1</v>
      </c>
      <c r="CM117">
        <f t="shared" si="211"/>
        <v>4.5389999999999997</v>
      </c>
      <c r="CN117" t="b">
        <f t="shared" si="254"/>
        <v>1</v>
      </c>
      <c r="CO117" s="84">
        <f t="shared" si="212"/>
        <v>4.5146329671412799E-2</v>
      </c>
      <c r="CP117" t="b">
        <f t="shared" si="213"/>
        <v>1</v>
      </c>
      <c r="CQ117" s="96" t="b">
        <f t="shared" si="214"/>
        <v>1</v>
      </c>
      <c r="CR117" t="e">
        <f t="shared" si="215"/>
        <v>#VALUE!</v>
      </c>
      <c r="CS117" t="e">
        <f t="shared" si="216"/>
        <v>#VALUE!</v>
      </c>
      <c r="CT117" t="b">
        <f t="shared" si="217"/>
        <v>1</v>
      </c>
      <c r="CU117" t="b">
        <f t="shared" si="218"/>
        <v>1</v>
      </c>
      <c r="CV117" s="84" t="b">
        <f t="shared" si="219"/>
        <v>1</v>
      </c>
      <c r="CW117" t="e">
        <f t="shared" si="220"/>
        <v>#VALUE!</v>
      </c>
      <c r="CX117" t="e">
        <f t="shared" si="221"/>
        <v>#VALUE!</v>
      </c>
      <c r="CY117" t="b">
        <f t="shared" si="222"/>
        <v>1</v>
      </c>
      <c r="CZ117" t="b">
        <f t="shared" si="223"/>
        <v>1</v>
      </c>
      <c r="DA117" s="84">
        <f t="shared" si="224"/>
        <v>0</v>
      </c>
      <c r="DB117" t="e">
        <f t="shared" si="225"/>
        <v>#N/A</v>
      </c>
    </row>
    <row r="118" spans="1:106">
      <c r="A118" s="9">
        <v>2611</v>
      </c>
      <c r="B118" s="3">
        <v>2</v>
      </c>
      <c r="C118" s="3" t="s">
        <v>2399</v>
      </c>
      <c r="D118" s="3" t="str">
        <f t="shared" si="226"/>
        <v>WA_1_16-1_dk_0579</v>
      </c>
      <c r="E118" s="3" t="str">
        <f t="shared" si="227"/>
        <v>0579</v>
      </c>
      <c r="F118" s="3">
        <v>120649.56200000001</v>
      </c>
      <c r="G118" s="15">
        <v>425948.25</v>
      </c>
      <c r="H118" s="35" t="str">
        <f t="shared" si="228"/>
        <v>ja</v>
      </c>
      <c r="I118" s="42" t="s">
        <v>2402</v>
      </c>
      <c r="J118" s="20" t="s">
        <v>2284</v>
      </c>
      <c r="K118" s="21">
        <v>10000</v>
      </c>
      <c r="L118" s="28">
        <f t="shared" si="229"/>
        <v>1</v>
      </c>
      <c r="M118" s="28">
        <f t="shared" si="230"/>
        <v>1</v>
      </c>
      <c r="N118" s="56">
        <f t="shared" si="231"/>
        <v>10000</v>
      </c>
      <c r="O118" s="33">
        <f t="shared" si="232"/>
        <v>117.55450863322937</v>
      </c>
      <c r="P118" s="37">
        <f t="shared" si="233"/>
        <v>81.931240934092187</v>
      </c>
      <c r="Q118" s="9" t="s">
        <v>12</v>
      </c>
      <c r="R118" s="55" t="s">
        <v>12</v>
      </c>
      <c r="S118" s="55">
        <v>3.4870000000000001</v>
      </c>
      <c r="T118" s="55">
        <v>3.7080000000000002</v>
      </c>
      <c r="U118" s="55">
        <v>3.9129999999999998</v>
      </c>
      <c r="V118" s="3">
        <v>4.0810000000000004</v>
      </c>
      <c r="W118" s="3">
        <v>4.2569999999999997</v>
      </c>
      <c r="X118" s="3" t="s">
        <v>12</v>
      </c>
      <c r="Y118" s="3">
        <v>4.577</v>
      </c>
      <c r="Z118" s="15" t="s">
        <v>12</v>
      </c>
      <c r="AA118" s="10">
        <f t="shared" si="234"/>
        <v>4.2569999999999997</v>
      </c>
      <c r="AB118" s="9">
        <f t="shared" si="235"/>
        <v>0.34399999999999986</v>
      </c>
      <c r="AC118" s="10">
        <f t="shared" si="236"/>
        <v>0.32000000000000028</v>
      </c>
      <c r="AD118" s="9" t="s">
        <v>12</v>
      </c>
      <c r="AE118" s="55" t="s">
        <v>12</v>
      </c>
      <c r="AF118" s="55">
        <v>1.1160000000000001</v>
      </c>
      <c r="AG118" s="55">
        <v>1.1990000000000001</v>
      </c>
      <c r="AH118" s="55">
        <v>1.292</v>
      </c>
      <c r="AI118" s="3">
        <v>1.379</v>
      </c>
      <c r="AJ118" s="3">
        <v>1.476</v>
      </c>
      <c r="AK118" s="3" t="s">
        <v>12</v>
      </c>
      <c r="AL118" s="3">
        <v>1.665</v>
      </c>
      <c r="AM118" s="15" t="s">
        <v>12</v>
      </c>
      <c r="AN118" s="10">
        <f t="shared" si="237"/>
        <v>1.476</v>
      </c>
      <c r="AO118" s="9">
        <f t="shared" si="238"/>
        <v>0.18399999999999994</v>
      </c>
      <c r="AP118" s="10">
        <f t="shared" si="239"/>
        <v>0.18900000000000006</v>
      </c>
      <c r="AQ118" s="9" t="s">
        <v>12</v>
      </c>
      <c r="AR118" s="55" t="s">
        <v>12</v>
      </c>
      <c r="AS118" s="55">
        <v>3.9830000000000001</v>
      </c>
      <c r="AT118" s="55">
        <v>4.1340000000000003</v>
      </c>
      <c r="AU118" s="55">
        <v>4.2930000000000001</v>
      </c>
      <c r="AV118" s="3">
        <v>4.4279999999999999</v>
      </c>
      <c r="AW118" s="3">
        <v>4.5720000000000001</v>
      </c>
      <c r="AX118" s="3" t="s">
        <v>12</v>
      </c>
      <c r="AY118" s="3">
        <v>4.843</v>
      </c>
      <c r="AZ118" s="15" t="s">
        <v>12</v>
      </c>
      <c r="BA118" s="10">
        <f t="shared" si="240"/>
        <v>4.5720000000000001</v>
      </c>
      <c r="BB118" s="9">
        <f t="shared" si="241"/>
        <v>0.27899999999999991</v>
      </c>
      <c r="BC118" s="10">
        <f t="shared" si="242"/>
        <v>0.27099999999999991</v>
      </c>
      <c r="BD118" s="9" t="s">
        <v>2403</v>
      </c>
      <c r="BE118" s="3" t="s">
        <v>12</v>
      </c>
      <c r="BF118" s="15" t="s">
        <v>12</v>
      </c>
      <c r="BG118" s="15" t="str">
        <f t="shared" si="243"/>
        <v>-</v>
      </c>
      <c r="BH118" s="9" t="e">
        <f t="shared" si="244"/>
        <v>#VALUE!</v>
      </c>
      <c r="BI118" s="10" t="e">
        <f t="shared" si="245"/>
        <v>#VALUE!</v>
      </c>
      <c r="BJ118" s="9" t="s">
        <v>2403</v>
      </c>
      <c r="BK118" s="3" t="s">
        <v>12</v>
      </c>
      <c r="BL118" s="15" t="s">
        <v>12</v>
      </c>
      <c r="BM118" s="15" t="str">
        <f t="shared" si="246"/>
        <v>-</v>
      </c>
      <c r="BN118" s="9" t="e">
        <f t="shared" si="247"/>
        <v>#VALUE!</v>
      </c>
      <c r="BO118" s="10" t="e">
        <f t="shared" si="248"/>
        <v>#VALUE!</v>
      </c>
      <c r="BP118">
        <f t="shared" si="197"/>
        <v>0</v>
      </c>
      <c r="BQ118" s="93" t="e">
        <f t="shared" si="198"/>
        <v>#VALUE!</v>
      </c>
      <c r="BR118" s="93" t="e">
        <f t="shared" si="199"/>
        <v>#VALUE!</v>
      </c>
      <c r="BS118" s="93" t="e">
        <f>VLOOKUP(C118,'Koppeling locatie - aslocatie'!$A$2:$C$8139,2,FALSE)</f>
        <v>#N/A</v>
      </c>
      <c r="BT118" s="93" t="e">
        <f>VLOOKUP($BS118,aslocaties_v01!$C$3:$AA$349,MATCH($K$3/10,aslocaties_v01!$C$2:$X$2),FALSE)</f>
        <v>#N/A</v>
      </c>
      <c r="BU118" s="93" t="e">
        <f>VLOOKUP(BS118,aslocaties_v01!$C$3:$AA$349,MATCH($K$3,aslocaties_v01!$C$2:$X$2),FALSE)</f>
        <v>#N/A</v>
      </c>
      <c r="BV118" s="93" t="e">
        <f>VLOOKUP(BS118,aslocaties_v01!$C$3:$AA$349,MATCH($K$3*10,aslocaties_v01!$C$2:$Y$2),FALSE)</f>
        <v>#N/A</v>
      </c>
      <c r="BW118" s="93" t="e">
        <f t="shared" si="200"/>
        <v>#N/A</v>
      </c>
      <c r="BX118" s="93" t="e">
        <f t="shared" si="201"/>
        <v>#N/A</v>
      </c>
      <c r="BY118" s="94">
        <f t="shared" si="202"/>
        <v>999</v>
      </c>
      <c r="BZ118" s="94">
        <f t="shared" si="203"/>
        <v>999</v>
      </c>
      <c r="CA118" s="94" t="e">
        <f t="shared" si="204"/>
        <v>#N/A</v>
      </c>
      <c r="CB118" t="e">
        <f t="shared" si="205"/>
        <v>#N/A</v>
      </c>
      <c r="CC118" s="58" t="e">
        <f t="shared" si="206"/>
        <v>#N/A</v>
      </c>
      <c r="CD118" s="95" t="e">
        <f t="shared" si="207"/>
        <v>#N/A</v>
      </c>
      <c r="CE118" s="96" t="b">
        <f t="shared" si="249"/>
        <v>1</v>
      </c>
      <c r="CF118" t="e">
        <f t="shared" si="250"/>
        <v>#DIV/0!</v>
      </c>
      <c r="CG118" t="e">
        <f t="shared" si="251"/>
        <v>#DIV/0!</v>
      </c>
      <c r="CH118" s="84" t="b">
        <f t="shared" si="208"/>
        <v>1</v>
      </c>
      <c r="CI118">
        <f t="shared" si="209"/>
        <v>1.476</v>
      </c>
      <c r="CJ118" t="b">
        <f t="shared" si="252"/>
        <v>1</v>
      </c>
      <c r="CK118" t="b">
        <f t="shared" si="210"/>
        <v>0</v>
      </c>
      <c r="CL118" s="84" t="b">
        <f t="shared" si="253"/>
        <v>1</v>
      </c>
      <c r="CM118">
        <f t="shared" si="211"/>
        <v>4.5720000000000001</v>
      </c>
      <c r="CN118" t="b">
        <f t="shared" si="254"/>
        <v>1</v>
      </c>
      <c r="CO118" s="84">
        <f t="shared" si="212"/>
        <v>4.5263623290779341E-2</v>
      </c>
      <c r="CP118" t="b">
        <f t="shared" si="213"/>
        <v>1</v>
      </c>
      <c r="CQ118" s="96" t="b">
        <f t="shared" si="214"/>
        <v>1</v>
      </c>
      <c r="CR118" t="e">
        <f t="shared" si="215"/>
        <v>#VALUE!</v>
      </c>
      <c r="CS118" t="e">
        <f t="shared" si="216"/>
        <v>#VALUE!</v>
      </c>
      <c r="CT118" t="b">
        <f t="shared" si="217"/>
        <v>1</v>
      </c>
      <c r="CU118" t="b">
        <f t="shared" si="218"/>
        <v>1</v>
      </c>
      <c r="CV118" s="84" t="b">
        <f t="shared" si="219"/>
        <v>1</v>
      </c>
      <c r="CW118" t="e">
        <f t="shared" si="220"/>
        <v>#VALUE!</v>
      </c>
      <c r="CX118" t="e">
        <f t="shared" si="221"/>
        <v>#VALUE!</v>
      </c>
      <c r="CY118" t="b">
        <f t="shared" si="222"/>
        <v>0</v>
      </c>
      <c r="CZ118" t="b">
        <f t="shared" si="223"/>
        <v>0</v>
      </c>
      <c r="DA118" s="84">
        <f t="shared" si="224"/>
        <v>0</v>
      </c>
      <c r="DB118" t="e">
        <f t="shared" si="225"/>
        <v>#N/A</v>
      </c>
    </row>
    <row r="119" spans="1:106">
      <c r="A119" s="9">
        <v>2612</v>
      </c>
      <c r="B119" s="3">
        <v>2</v>
      </c>
      <c r="C119" s="3" t="s">
        <v>2400</v>
      </c>
      <c r="D119" s="3" t="str">
        <f t="shared" si="226"/>
        <v>WA_1_16-1_dk_0580</v>
      </c>
      <c r="E119" s="3" t="str">
        <f t="shared" si="227"/>
        <v>0580</v>
      </c>
      <c r="F119" s="3">
        <v>120586.766</v>
      </c>
      <c r="G119" s="15">
        <v>425895.625</v>
      </c>
      <c r="H119" s="35" t="str">
        <f t="shared" si="228"/>
        <v>ja</v>
      </c>
      <c r="I119" s="42" t="s">
        <v>2402</v>
      </c>
      <c r="J119" s="20" t="s">
        <v>2284</v>
      </c>
      <c r="K119" s="21">
        <v>10000</v>
      </c>
      <c r="L119" s="28">
        <f t="shared" si="229"/>
        <v>1</v>
      </c>
      <c r="M119" s="28">
        <f t="shared" si="230"/>
        <v>1</v>
      </c>
      <c r="N119" s="56">
        <f t="shared" si="231"/>
        <v>10000</v>
      </c>
      <c r="O119" s="33">
        <f t="shared" si="232"/>
        <v>81.931240934092187</v>
      </c>
      <c r="P119" s="37">
        <f t="shared" si="233"/>
        <v>120.15759843222341</v>
      </c>
      <c r="Q119" s="9" t="s">
        <v>12</v>
      </c>
      <c r="R119" s="55" t="s">
        <v>12</v>
      </c>
      <c r="S119" s="55">
        <v>3.4710000000000001</v>
      </c>
      <c r="T119" s="55">
        <v>3.6920000000000002</v>
      </c>
      <c r="U119" s="55">
        <v>3.8969999999999998</v>
      </c>
      <c r="V119" s="3">
        <v>4.0640000000000001</v>
      </c>
      <c r="W119" s="3">
        <v>4.2380000000000004</v>
      </c>
      <c r="X119" s="3" t="s">
        <v>12</v>
      </c>
      <c r="Y119" s="3">
        <v>4.5570000000000004</v>
      </c>
      <c r="Z119" s="15" t="s">
        <v>12</v>
      </c>
      <c r="AA119" s="10">
        <f t="shared" si="234"/>
        <v>4.2380000000000004</v>
      </c>
      <c r="AB119" s="9">
        <f t="shared" si="235"/>
        <v>0.34100000000000064</v>
      </c>
      <c r="AC119" s="10">
        <f t="shared" si="236"/>
        <v>0.31899999999999995</v>
      </c>
      <c r="AD119" s="9" t="s">
        <v>12</v>
      </c>
      <c r="AE119" s="55" t="s">
        <v>12</v>
      </c>
      <c r="AF119" s="55">
        <v>0.1</v>
      </c>
      <c r="AG119" s="55">
        <v>0.1</v>
      </c>
      <c r="AH119" s="55">
        <v>0.1</v>
      </c>
      <c r="AI119" s="3">
        <v>0.1</v>
      </c>
      <c r="AJ119" s="3">
        <v>0.1</v>
      </c>
      <c r="AK119" s="3" t="s">
        <v>12</v>
      </c>
      <c r="AL119" s="3">
        <v>0.1</v>
      </c>
      <c r="AM119" s="15" t="s">
        <v>12</v>
      </c>
      <c r="AN119" s="10">
        <f t="shared" si="237"/>
        <v>0.1</v>
      </c>
      <c r="AO119" s="9">
        <f t="shared" si="238"/>
        <v>0</v>
      </c>
      <c r="AP119" s="10">
        <f t="shared" si="239"/>
        <v>0</v>
      </c>
      <c r="AQ119" s="9" t="s">
        <v>12</v>
      </c>
      <c r="AR119" s="55" t="s">
        <v>12</v>
      </c>
      <c r="AS119" s="55">
        <v>0.1</v>
      </c>
      <c r="AT119" s="55">
        <v>0.1</v>
      </c>
      <c r="AU119" s="55">
        <v>0.1</v>
      </c>
      <c r="AV119" s="3">
        <v>0.1</v>
      </c>
      <c r="AW119" s="3">
        <v>0.1</v>
      </c>
      <c r="AX119" s="3" t="s">
        <v>12</v>
      </c>
      <c r="AY119" s="3">
        <v>0.1</v>
      </c>
      <c r="AZ119" s="15" t="s">
        <v>12</v>
      </c>
      <c r="BA119" s="10">
        <f t="shared" si="240"/>
        <v>0.1</v>
      </c>
      <c r="BB119" s="9">
        <f t="shared" si="241"/>
        <v>0</v>
      </c>
      <c r="BC119" s="10">
        <f t="shared" si="242"/>
        <v>0</v>
      </c>
      <c r="BD119" s="9" t="s">
        <v>2403</v>
      </c>
      <c r="BE119" s="3" t="s">
        <v>12</v>
      </c>
      <c r="BF119" s="15" t="s">
        <v>12</v>
      </c>
      <c r="BG119" s="15" t="str">
        <f t="shared" si="243"/>
        <v>-</v>
      </c>
      <c r="BH119" s="9" t="e">
        <f t="shared" si="244"/>
        <v>#VALUE!</v>
      </c>
      <c r="BI119" s="10" t="e">
        <f t="shared" si="245"/>
        <v>#VALUE!</v>
      </c>
      <c r="BJ119" s="9" t="s">
        <v>2403</v>
      </c>
      <c r="BK119" s="3" t="s">
        <v>12</v>
      </c>
      <c r="BL119" s="15" t="s">
        <v>12</v>
      </c>
      <c r="BM119" s="15" t="str">
        <f t="shared" si="246"/>
        <v>-</v>
      </c>
      <c r="BN119" s="9" t="e">
        <f t="shared" si="247"/>
        <v>#VALUE!</v>
      </c>
      <c r="BO119" s="10" t="e">
        <f t="shared" si="248"/>
        <v>#VALUE!</v>
      </c>
      <c r="BP119">
        <f t="shared" si="197"/>
        <v>0</v>
      </c>
      <c r="BQ119" s="93" t="e">
        <f t="shared" si="198"/>
        <v>#VALUE!</v>
      </c>
      <c r="BR119" s="93" t="e">
        <f t="shared" si="199"/>
        <v>#VALUE!</v>
      </c>
      <c r="BS119" s="93" t="e">
        <f>VLOOKUP(C119,'Koppeling locatie - aslocatie'!$A$2:$C$8139,2,FALSE)</f>
        <v>#N/A</v>
      </c>
      <c r="BT119" s="93" t="e">
        <f>VLOOKUP($BS119,aslocaties_v01!$C$3:$AA$349,MATCH($K$3/10,aslocaties_v01!$C$2:$X$2),FALSE)</f>
        <v>#N/A</v>
      </c>
      <c r="BU119" s="93" t="e">
        <f>VLOOKUP(BS119,aslocaties_v01!$C$3:$AA$349,MATCH($K$3,aslocaties_v01!$C$2:$X$2),FALSE)</f>
        <v>#N/A</v>
      </c>
      <c r="BV119" s="93" t="e">
        <f>VLOOKUP(BS119,aslocaties_v01!$C$3:$AA$349,MATCH($K$3*10,aslocaties_v01!$C$2:$Y$2),FALSE)</f>
        <v>#N/A</v>
      </c>
      <c r="BW119" s="93" t="e">
        <f t="shared" si="200"/>
        <v>#N/A</v>
      </c>
      <c r="BX119" s="93" t="e">
        <f t="shared" si="201"/>
        <v>#N/A</v>
      </c>
      <c r="BY119" s="94">
        <f t="shared" si="202"/>
        <v>999</v>
      </c>
      <c r="BZ119" s="94">
        <f t="shared" si="203"/>
        <v>999</v>
      </c>
      <c r="CA119" s="94" t="e">
        <f t="shared" si="204"/>
        <v>#N/A</v>
      </c>
      <c r="CB119" t="e">
        <f t="shared" si="205"/>
        <v>#N/A</v>
      </c>
      <c r="CC119" s="58" t="e">
        <f t="shared" si="206"/>
        <v>#N/A</v>
      </c>
      <c r="CD119" s="95" t="e">
        <f t="shared" si="207"/>
        <v>#N/A</v>
      </c>
      <c r="CE119" s="96" t="b">
        <f t="shared" si="249"/>
        <v>1</v>
      </c>
      <c r="CF119" t="e">
        <f t="shared" si="250"/>
        <v>#DIV/0!</v>
      </c>
      <c r="CG119" t="e">
        <f t="shared" si="251"/>
        <v>#DIV/0!</v>
      </c>
      <c r="CH119" s="84" t="b">
        <f t="shared" si="208"/>
        <v>0</v>
      </c>
      <c r="CI119" t="str">
        <f t="shared" si="209"/>
        <v/>
      </c>
      <c r="CJ119" t="b">
        <f t="shared" si="252"/>
        <v>0</v>
      </c>
      <c r="CK119" t="b">
        <f t="shared" si="210"/>
        <v>1</v>
      </c>
      <c r="CL119" s="84" t="b">
        <f t="shared" si="253"/>
        <v>1</v>
      </c>
      <c r="CM119">
        <f t="shared" si="211"/>
        <v>0.1</v>
      </c>
      <c r="CN119" t="b">
        <f t="shared" si="254"/>
        <v>1</v>
      </c>
      <c r="CO119" s="84">
        <f t="shared" si="212"/>
        <v>6.4102564102564097</v>
      </c>
      <c r="CP119" t="b">
        <f t="shared" si="213"/>
        <v>1</v>
      </c>
      <c r="CQ119" s="96" t="b">
        <f t="shared" si="214"/>
        <v>1</v>
      </c>
      <c r="CR119" t="e">
        <f t="shared" si="215"/>
        <v>#VALUE!</v>
      </c>
      <c r="CS119" t="e">
        <f t="shared" si="216"/>
        <v>#VALUE!</v>
      </c>
      <c r="CT119" t="b">
        <f t="shared" si="217"/>
        <v>0</v>
      </c>
      <c r="CU119" t="b">
        <f t="shared" si="218"/>
        <v>0</v>
      </c>
      <c r="CV119" s="84" t="b">
        <f t="shared" si="219"/>
        <v>1</v>
      </c>
      <c r="CW119" t="e">
        <f t="shared" si="220"/>
        <v>#VALUE!</v>
      </c>
      <c r="CX119" t="e">
        <f t="shared" si="221"/>
        <v>#VALUE!</v>
      </c>
      <c r="CY119" t="b">
        <f t="shared" si="222"/>
        <v>1</v>
      </c>
      <c r="CZ119" t="b">
        <f t="shared" si="223"/>
        <v>1</v>
      </c>
      <c r="DA119" s="84">
        <f t="shared" si="224"/>
        <v>0</v>
      </c>
      <c r="DB119" t="e">
        <f t="shared" si="225"/>
        <v>#N/A</v>
      </c>
    </row>
    <row r="120" spans="1:106">
      <c r="A120" s="9">
        <v>2613</v>
      </c>
      <c r="B120" s="3">
        <v>2</v>
      </c>
      <c r="C120" s="3" t="s">
        <v>2401</v>
      </c>
      <c r="D120" s="3" t="str">
        <f t="shared" si="226"/>
        <v>WA_1_16-1_dk_0581</v>
      </c>
      <c r="E120" s="3" t="str">
        <f t="shared" si="227"/>
        <v>0581</v>
      </c>
      <c r="F120" s="3">
        <v>120485.54700000001</v>
      </c>
      <c r="G120" s="15">
        <v>425830.875</v>
      </c>
      <c r="H120" s="35" t="str">
        <f t="shared" si="228"/>
        <v>ja</v>
      </c>
      <c r="I120" s="42" t="s">
        <v>2402</v>
      </c>
      <c r="J120" s="20" t="s">
        <v>2284</v>
      </c>
      <c r="K120" s="21">
        <v>10000</v>
      </c>
      <c r="L120" s="28">
        <f t="shared" si="229"/>
        <v>1</v>
      </c>
      <c r="M120" s="28">
        <f t="shared" si="230"/>
        <v>1</v>
      </c>
      <c r="N120" s="56">
        <f t="shared" si="231"/>
        <v>10000</v>
      </c>
      <c r="O120" s="33">
        <f t="shared" si="232"/>
        <v>120.15759843222341</v>
      </c>
      <c r="P120" s="128" t="s">
        <v>12</v>
      </c>
      <c r="Q120" s="9" t="s">
        <v>12</v>
      </c>
      <c r="R120" s="55" t="s">
        <v>12</v>
      </c>
      <c r="S120" s="55">
        <v>3.4279999999999999</v>
      </c>
      <c r="T120" s="55">
        <v>3.641</v>
      </c>
      <c r="U120" s="55">
        <v>3.8410000000000002</v>
      </c>
      <c r="V120" s="3">
        <v>4.0049999999999999</v>
      </c>
      <c r="W120" s="3">
        <v>4.1769999999999996</v>
      </c>
      <c r="X120" s="3" t="s">
        <v>12</v>
      </c>
      <c r="Y120" s="3">
        <v>4.4939999999999998</v>
      </c>
      <c r="Z120" s="15" t="s">
        <v>12</v>
      </c>
      <c r="AA120" s="10">
        <f t="shared" si="234"/>
        <v>4.1769999999999996</v>
      </c>
      <c r="AB120" s="9">
        <f t="shared" si="235"/>
        <v>0.33599999999999941</v>
      </c>
      <c r="AC120" s="10">
        <f t="shared" si="236"/>
        <v>0.31700000000000017</v>
      </c>
      <c r="AD120" s="9" t="s">
        <v>12</v>
      </c>
      <c r="AE120" s="55" t="s">
        <v>12</v>
      </c>
      <c r="AF120" s="55">
        <v>0.1</v>
      </c>
      <c r="AG120" s="55">
        <v>0.1</v>
      </c>
      <c r="AH120" s="55">
        <v>0.1</v>
      </c>
      <c r="AI120" s="3">
        <v>0.1</v>
      </c>
      <c r="AJ120" s="3">
        <v>0.1</v>
      </c>
      <c r="AK120" s="3" t="s">
        <v>12</v>
      </c>
      <c r="AL120" s="3">
        <v>0.1</v>
      </c>
      <c r="AM120" s="15" t="s">
        <v>12</v>
      </c>
      <c r="AN120" s="10">
        <f t="shared" si="237"/>
        <v>0.1</v>
      </c>
      <c r="AO120" s="9">
        <f t="shared" si="238"/>
        <v>0</v>
      </c>
      <c r="AP120" s="10">
        <f t="shared" si="239"/>
        <v>0</v>
      </c>
      <c r="AQ120" s="9" t="s">
        <v>12</v>
      </c>
      <c r="AR120" s="55" t="s">
        <v>12</v>
      </c>
      <c r="AS120" s="55">
        <v>0.1</v>
      </c>
      <c r="AT120" s="55">
        <v>0.1</v>
      </c>
      <c r="AU120" s="55">
        <v>0.1</v>
      </c>
      <c r="AV120" s="3">
        <v>0.1</v>
      </c>
      <c r="AW120" s="3">
        <v>0.1</v>
      </c>
      <c r="AX120" s="3" t="s">
        <v>12</v>
      </c>
      <c r="AY120" s="3">
        <v>0.1</v>
      </c>
      <c r="AZ120" s="15" t="s">
        <v>12</v>
      </c>
      <c r="BA120" s="10">
        <f t="shared" si="240"/>
        <v>0.1</v>
      </c>
      <c r="BB120" s="9">
        <f t="shared" si="241"/>
        <v>0</v>
      </c>
      <c r="BC120" s="10">
        <f t="shared" si="242"/>
        <v>0</v>
      </c>
      <c r="BD120" s="9" t="s">
        <v>2403</v>
      </c>
      <c r="BE120" s="3" t="s">
        <v>12</v>
      </c>
      <c r="BF120" s="15" t="s">
        <v>12</v>
      </c>
      <c r="BG120" s="15" t="str">
        <f t="shared" si="243"/>
        <v>-</v>
      </c>
      <c r="BH120" s="9" t="e">
        <f t="shared" si="244"/>
        <v>#VALUE!</v>
      </c>
      <c r="BI120" s="10" t="e">
        <f t="shared" si="245"/>
        <v>#VALUE!</v>
      </c>
      <c r="BJ120" s="9" t="s">
        <v>2403</v>
      </c>
      <c r="BK120" s="3" t="s">
        <v>12</v>
      </c>
      <c r="BL120" s="15" t="s">
        <v>12</v>
      </c>
      <c r="BM120" s="15" t="str">
        <f t="shared" si="246"/>
        <v>-</v>
      </c>
      <c r="BN120" s="9" t="e">
        <f t="shared" si="247"/>
        <v>#VALUE!</v>
      </c>
      <c r="BO120" s="10" t="e">
        <f t="shared" si="248"/>
        <v>#VALUE!</v>
      </c>
      <c r="BP120">
        <f t="shared" si="197"/>
        <v>0</v>
      </c>
      <c r="BQ120" s="93" t="e">
        <f t="shared" si="198"/>
        <v>#VALUE!</v>
      </c>
      <c r="BR120" s="93" t="e">
        <f t="shared" si="199"/>
        <v>#VALUE!</v>
      </c>
      <c r="BS120" s="93" t="e">
        <f>VLOOKUP(C120,'Koppeling locatie - aslocatie'!$A$2:$C$8139,2,FALSE)</f>
        <v>#N/A</v>
      </c>
      <c r="BT120" s="93" t="e">
        <f>VLOOKUP($BS120,aslocaties_v01!$C$3:$AA$349,MATCH($K$3/10,aslocaties_v01!$C$2:$X$2),FALSE)</f>
        <v>#N/A</v>
      </c>
      <c r="BU120" s="93" t="e">
        <f>VLOOKUP(BS120,aslocaties_v01!$C$3:$AA$349,MATCH($K$3,aslocaties_v01!$C$2:$X$2),FALSE)</f>
        <v>#N/A</v>
      </c>
      <c r="BV120" s="93" t="e">
        <f>VLOOKUP(BS120,aslocaties_v01!$C$3:$AA$349,MATCH($K$3*10,aslocaties_v01!$C$2:$Y$2),FALSE)</f>
        <v>#N/A</v>
      </c>
      <c r="BW120" s="93" t="e">
        <f t="shared" si="200"/>
        <v>#N/A</v>
      </c>
      <c r="BX120" s="93" t="e">
        <f t="shared" si="201"/>
        <v>#N/A</v>
      </c>
      <c r="BY120" s="94">
        <f t="shared" si="202"/>
        <v>999</v>
      </c>
      <c r="BZ120" s="94">
        <f t="shared" si="203"/>
        <v>999</v>
      </c>
      <c r="CA120" s="94" t="e">
        <f t="shared" si="204"/>
        <v>#N/A</v>
      </c>
      <c r="CB120" t="e">
        <f t="shared" si="205"/>
        <v>#N/A</v>
      </c>
      <c r="CC120" s="58" t="e">
        <f t="shared" si="206"/>
        <v>#N/A</v>
      </c>
      <c r="CD120" s="95" t="e">
        <f t="shared" si="207"/>
        <v>#N/A</v>
      </c>
      <c r="CE120" s="96" t="b">
        <f t="shared" si="249"/>
        <v>1</v>
      </c>
      <c r="CF120" t="e">
        <f t="shared" si="250"/>
        <v>#DIV/0!</v>
      </c>
      <c r="CG120" t="e">
        <f t="shared" si="251"/>
        <v>#DIV/0!</v>
      </c>
      <c r="CH120" s="84" t="b">
        <f t="shared" si="208"/>
        <v>0</v>
      </c>
      <c r="CI120" t="str">
        <f t="shared" si="209"/>
        <v/>
      </c>
      <c r="CJ120" t="b">
        <f t="shared" si="252"/>
        <v>0</v>
      </c>
      <c r="CK120" t="b">
        <f t="shared" si="210"/>
        <v>1</v>
      </c>
      <c r="CL120" s="84" t="b">
        <f t="shared" si="253"/>
        <v>1</v>
      </c>
      <c r="CM120">
        <f t="shared" si="211"/>
        <v>0.1</v>
      </c>
      <c r="CN120" t="b">
        <f t="shared" si="254"/>
        <v>1</v>
      </c>
      <c r="CO120" s="84">
        <f t="shared" si="212"/>
        <v>6.4102564102564097</v>
      </c>
      <c r="CP120" t="b">
        <f t="shared" si="213"/>
        <v>1</v>
      </c>
      <c r="CQ120" s="96" t="b">
        <f t="shared" si="214"/>
        <v>1</v>
      </c>
      <c r="CR120" t="e">
        <f t="shared" si="215"/>
        <v>#VALUE!</v>
      </c>
      <c r="CS120" t="e">
        <f t="shared" si="216"/>
        <v>#VALUE!</v>
      </c>
      <c r="CT120" t="b">
        <f t="shared" si="217"/>
        <v>1</v>
      </c>
      <c r="CU120" t="b">
        <f t="shared" si="218"/>
        <v>1</v>
      </c>
      <c r="CV120" s="84" t="str">
        <f>IF(P120="-","-",ABS(#REF!-AA120)&lt;P120*$CR$1)</f>
        <v>-</v>
      </c>
      <c r="CW120" t="str">
        <f>IF(P120="-","-",ABS(#REF!-BG120)&lt;P120*$CS$1)</f>
        <v>-</v>
      </c>
      <c r="CX120" t="str">
        <f>IF(P120="-","-",ABS(#REF!-BM120)&lt;P120*$CT$1)</f>
        <v>-</v>
      </c>
      <c r="CY120" t="str">
        <f>IF(P120="-","-",ABS(#REF!-AN120)&lt;P120*$CU$1)</f>
        <v>-</v>
      </c>
      <c r="CZ120" t="str">
        <f>IF(P120="-","-",ABS(BA120-#REF!)&lt;P120*$CV$1)</f>
        <v>-</v>
      </c>
      <c r="DA120" s="84">
        <f t="shared" si="224"/>
        <v>0</v>
      </c>
      <c r="DB120" t="e">
        <f t="shared" si="225"/>
        <v>#N/A</v>
      </c>
    </row>
  </sheetData>
  <sortState xmlns:xlrd2="http://schemas.microsoft.com/office/spreadsheetml/2017/richdata2" ref="A4:DB120">
    <sortCondition ref="C4:C120"/>
  </sortState>
  <mergeCells count="2">
    <mergeCell ref="A1:G1"/>
    <mergeCell ref="DB1:DB2"/>
  </mergeCells>
  <conditionalFormatting sqref="O3:P120">
    <cfRule type="cellIs" dxfId="109" priority="9" stopIfTrue="1" operator="equal">
      <formula>"-"</formula>
    </cfRule>
    <cfRule type="cellIs" dxfId="108" priority="10" stopIfTrue="1" operator="greaterThan">
      <formula>300</formula>
    </cfRule>
    <cfRule type="cellIs" dxfId="107" priority="11" stopIfTrue="1" operator="greaterThanOrEqual">
      <formula>125</formula>
    </cfRule>
  </conditionalFormatting>
  <conditionalFormatting sqref="H3:I120">
    <cfRule type="cellIs" dxfId="106" priority="7" operator="equal">
      <formula>"nee"</formula>
    </cfRule>
    <cfRule type="cellIs" dxfId="105" priority="8" operator="equal">
      <formula>"ja"</formula>
    </cfRule>
  </conditionalFormatting>
  <conditionalFormatting sqref="BY3:BZ4">
    <cfRule type="iconSet" priority="5">
      <iconSet iconSet="3Symbols2" reverse="1">
        <cfvo type="percent" val="0"/>
        <cfvo type="num" val="7.4999999999999997E-2" gte="0"/>
        <cfvo type="num" val="0.1" gte="0"/>
      </iconSet>
    </cfRule>
  </conditionalFormatting>
  <conditionalFormatting sqref="CA3:CD4">
    <cfRule type="iconSet" priority="4">
      <iconSet iconSet="3Symbols2" reverse="1">
        <cfvo type="percent" val="0"/>
        <cfvo type="num" val="0.1"/>
        <cfvo type="num" val="0.15"/>
      </iconSet>
    </cfRule>
  </conditionalFormatting>
  <conditionalFormatting sqref="BQ3:BS4 BS5:BS120">
    <cfRule type="iconSet" priority="8298">
      <iconSet iconSet="3Symbols2">
        <cfvo type="percent" val="0"/>
        <cfvo type="num" val="0.95"/>
        <cfvo type="num" val="1"/>
      </iconSet>
    </cfRule>
  </conditionalFormatting>
  <conditionalFormatting sqref="BQ5:BS120">
    <cfRule type="iconSet" priority="8300">
      <iconSet iconSet="3Symbols2">
        <cfvo type="percent" val="0"/>
        <cfvo type="num" val="0.95"/>
        <cfvo type="num" val="1"/>
      </iconSet>
    </cfRule>
  </conditionalFormatting>
  <conditionalFormatting sqref="BY5:BZ120">
    <cfRule type="iconSet" priority="8301">
      <iconSet iconSet="3Symbols2" reverse="1">
        <cfvo type="percent" val="0"/>
        <cfvo type="num" val="7.4999999999999997E-2" gte="0"/>
        <cfvo type="num" val="0.1" gte="0"/>
      </iconSet>
    </cfRule>
  </conditionalFormatting>
  <conditionalFormatting sqref="CA5:CD120">
    <cfRule type="iconSet" priority="8302">
      <iconSet iconSet="3Symbols2" reverse="1">
        <cfvo type="percent" val="0"/>
        <cfvo type="num" val="0.1"/>
        <cfvo type="num" val="0.15"/>
      </iconSet>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B81"/>
  <sheetViews>
    <sheetView topLeftCell="BZ1" workbookViewId="0">
      <selection activeCell="CU1" sqref="CU1:CV1"/>
    </sheetView>
  </sheetViews>
  <sheetFormatPr defaultRowHeight="12.75"/>
  <cols>
    <col min="3" max="3" width="19.42578125"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750</v>
      </c>
      <c r="B3" s="7">
        <v>2</v>
      </c>
      <c r="C3" s="7" t="s">
        <v>2409</v>
      </c>
      <c r="D3" s="7" t="str">
        <f t="shared" ref="D3:D34" si="0">IF(ISERROR(FIND("_",C3)),C3,LEFT(C3,LEN(C3)-LEN(RIGHT(C3,LEN(C3)-FIND("~",SUBSTITUTE(C3,"_","~",LEN(C3)-LEN(SUBSTITUTE(C3,"_",""))))))) &amp; TEXT(INT(RIGHT(C3,LEN(C3)-FIND("~",SUBSTITUTE(C3,"_","~",LEN(C3)-LEN(SUBSTITUTE(C3,"_","")))))), "0000") )</f>
        <v>BE_1_16-2_dk_0100</v>
      </c>
      <c r="E3" s="7" t="str">
        <f t="shared" ref="E3:E34" si="1">TEXT(INT(RIGHT(C3,LEN(C3)-FIND("~",SUBSTITUTE(C3,"_","~",LEN(C3)-LEN(SUBSTITUTE(C3,"_","")))))), "0000")</f>
        <v>0100</v>
      </c>
      <c r="F3" s="7">
        <v>111619.984</v>
      </c>
      <c r="G3" s="14">
        <v>426322.875</v>
      </c>
      <c r="H3" s="34" t="str">
        <f t="shared" ref="H3:H34" si="2">IF(COUNTIF(C:C, "="&amp;C3)=1,"ja", "nee")</f>
        <v>ja</v>
      </c>
      <c r="I3" s="41" t="s">
        <v>2402</v>
      </c>
      <c r="J3" s="72" t="s">
        <v>2410</v>
      </c>
      <c r="K3" s="74">
        <v>10000</v>
      </c>
      <c r="L3" s="45">
        <v>1</v>
      </c>
      <c r="M3" s="49">
        <v>1</v>
      </c>
      <c r="N3" s="46">
        <f t="shared" ref="N3:N34" si="3">INT(K3/L3*M3)</f>
        <v>10000</v>
      </c>
      <c r="O3" s="32" t="s">
        <v>12</v>
      </c>
      <c r="P3" s="37">
        <f t="shared" ref="P3:P34" si="4">SQRT((F3-F4)^2+(G3-G4)^2)</f>
        <v>103.15196839613985</v>
      </c>
      <c r="Q3" s="6" t="s">
        <v>12</v>
      </c>
      <c r="R3" s="54" t="s">
        <v>12</v>
      </c>
      <c r="S3" s="54">
        <v>2.7450000000000001</v>
      </c>
      <c r="T3" s="54">
        <v>2.8069999999999999</v>
      </c>
      <c r="U3" s="54">
        <v>2.827</v>
      </c>
      <c r="V3" s="7">
        <v>2.8439999999999999</v>
      </c>
      <c r="W3" s="7">
        <v>2.8639999999999999</v>
      </c>
      <c r="X3" s="7" t="s">
        <v>12</v>
      </c>
      <c r="Y3" s="7">
        <v>2.9049999999999998</v>
      </c>
      <c r="Z3" s="14" t="s">
        <v>12</v>
      </c>
      <c r="AA3" s="8">
        <f t="shared" ref="AA3:AA34" si="5">LOOKUP($K3,$Q$2:$Z$2,Q3:Z3)</f>
        <v>2.8639999999999999</v>
      </c>
      <c r="AB3" s="6">
        <f t="shared" ref="AB3:AB34" si="6">LOOKUP($K3,$Q$2:$Z$2,Q3:Z3)-LOOKUP(0.1*$K3,$Q$2:$Z$2,Q3:Z3)</f>
        <v>3.6999999999999922E-2</v>
      </c>
      <c r="AC3" s="8">
        <f t="shared" ref="AC3:AC34" si="7">LOOKUP(10*$K3,$Q$2:$Z$2,Q3:Z3)-LOOKUP($K3,$Q$2:$Z$2,Q3:Z3)</f>
        <v>4.0999999999999925E-2</v>
      </c>
      <c r="AD3" s="6" t="s">
        <v>12</v>
      </c>
      <c r="AE3" s="54" t="s">
        <v>12</v>
      </c>
      <c r="AF3" s="54">
        <v>0.1</v>
      </c>
      <c r="AG3" s="54">
        <v>0.1</v>
      </c>
      <c r="AH3" s="54">
        <v>0.1</v>
      </c>
      <c r="AI3" s="7">
        <v>0.1</v>
      </c>
      <c r="AJ3" s="7">
        <v>0.1</v>
      </c>
      <c r="AK3" s="7" t="s">
        <v>12</v>
      </c>
      <c r="AL3" s="7">
        <v>0.1</v>
      </c>
      <c r="AM3" s="14" t="s">
        <v>12</v>
      </c>
      <c r="AN3" s="8">
        <f t="shared" ref="AN3:AN34" si="8">LOOKUP($K3,$Q$2:$Z$2,AD3:AM3)</f>
        <v>0.1</v>
      </c>
      <c r="AO3" s="6">
        <f t="shared" ref="AO3:AO34" si="9">LOOKUP($K3,$Q$2:$Z$2,AD3:AM3)-LOOKUP(0.1*$K3,$Q$2:$Z$2,AD3:AM3)</f>
        <v>0</v>
      </c>
      <c r="AP3" s="8">
        <f t="shared" ref="AP3:AP34" si="10">LOOKUP(10*$K3,$Q$2:$Z$2,AD3:AM3)-LOOKUP($K3,$Q$2:$Z$2,AD3:AM3)</f>
        <v>0</v>
      </c>
      <c r="AQ3" s="6" t="s">
        <v>12</v>
      </c>
      <c r="AR3" s="54" t="s">
        <v>12</v>
      </c>
      <c r="AS3" s="54">
        <v>0.1</v>
      </c>
      <c r="AT3" s="54">
        <v>0.1</v>
      </c>
      <c r="AU3" s="54">
        <v>0.1</v>
      </c>
      <c r="AV3" s="7">
        <v>0.1</v>
      </c>
      <c r="AW3" s="7">
        <v>0.1</v>
      </c>
      <c r="AX3" s="7" t="s">
        <v>12</v>
      </c>
      <c r="AY3" s="7">
        <v>0.1</v>
      </c>
      <c r="AZ3" s="14" t="s">
        <v>12</v>
      </c>
      <c r="BA3" s="8">
        <f t="shared" ref="BA3:BA34" si="11">LOOKUP($K3,$Q$2:$Z$2,AQ3:AZ3)</f>
        <v>0.1</v>
      </c>
      <c r="BB3" s="6">
        <f t="shared" ref="BB3:BB34" si="12">LOOKUP($K3,$Q$2:$Z$2,AQ3:AZ3)-LOOKUP(0.1*$K3,$Q$2:$Z$2,AQ3:AZ3)</f>
        <v>0</v>
      </c>
      <c r="BC3" s="8">
        <f t="shared" ref="BC3:BC34" si="13">LOOKUP(10*$K3,$Q$2:$Z$2,AQ3:AZ3)-LOOKUP($K3,$Q$2:$Z$2,AQ3:AZ3)</f>
        <v>0</v>
      </c>
      <c r="BD3" s="6" t="s">
        <v>2403</v>
      </c>
      <c r="BE3" s="7" t="s">
        <v>12</v>
      </c>
      <c r="BF3" s="14" t="s">
        <v>12</v>
      </c>
      <c r="BG3" s="8" t="str">
        <f t="shared" ref="BG3:BG34" si="14">LOOKUP($N3,$BD$2:$BF$2,BD3:BF3)</f>
        <v>-</v>
      </c>
      <c r="BH3" s="6" t="e">
        <f t="shared" ref="BH3:BH34" si="15">BE3-BD3</f>
        <v>#VALUE!</v>
      </c>
      <c r="BI3" s="8" t="e">
        <f t="shared" ref="BI3:BI34" si="16">BF3-BE3</f>
        <v>#VALUE!</v>
      </c>
      <c r="BJ3" s="6" t="s">
        <v>2403</v>
      </c>
      <c r="BK3" s="7" t="s">
        <v>12</v>
      </c>
      <c r="BL3" s="14" t="s">
        <v>12</v>
      </c>
      <c r="BM3" s="8" t="str">
        <f t="shared" ref="BM3:BM34" si="17">LOOKUP($N3,$BD$2:$BF$2,BJ3:BL3)</f>
        <v>-</v>
      </c>
      <c r="BN3" s="6" t="e">
        <f t="shared" ref="BN3:BN34" si="18">BK3-BJ3</f>
        <v>#VALUE!</v>
      </c>
      <c r="BO3" s="8" t="e">
        <f t="shared" ref="BO3:BO34" si="19">BL3-BK3</f>
        <v>#VALUE!</v>
      </c>
      <c r="BP3">
        <f t="shared" ref="BP3:BP34" si="20">IF(AND(ISERROR(FIND("Fout",Q3)), ISERROR(FIND("Fout",AD3)), ISERROR(FIND("Fout",AQ3)), ISERROR(FIND( "Fout",BD3)), ISERROR(FIND( "Fout",BJ3))),0,1)</f>
        <v>0</v>
      </c>
      <c r="BQ3" s="93" t="e">
        <f t="shared" ref="BQ3:BQ34" si="21">IF(AB3=0, -1, BH3/AB3)</f>
        <v>#VALUE!</v>
      </c>
      <c r="BR3" s="93" t="e">
        <f t="shared" ref="BR3:BR34" si="22">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W34" si="23">BU3-BT3</f>
        <v>#N/A</v>
      </c>
      <c r="BX3" s="93" t="e">
        <f t="shared" ref="BX3:BX34" si="24">BV3-BU3</f>
        <v>#N/A</v>
      </c>
      <c r="BY3" s="94">
        <f t="shared" ref="BY3:BY34" si="25">IFERROR(ABS(1-BW3/AB3), 999)</f>
        <v>999</v>
      </c>
      <c r="BZ3" s="94">
        <f t="shared" ref="BZ3:BZ34" si="26">IFERROR(ABS(1-BX3/AC3), 999)</f>
        <v>999</v>
      </c>
      <c r="CA3" s="94" t="e">
        <f t="shared" ref="CA3:CA34" si="27">ABS(LOOKUP(0.1*$K3,$Q$2:$Z$2,Q3:Z3)-BT3)</f>
        <v>#N/A</v>
      </c>
      <c r="CB3" t="e">
        <f t="shared" ref="CB3:CB34" si="28">ABS(LOOKUP($K3,$Q$2:$Z$2,Q3:Z3)-BU3)</f>
        <v>#N/A</v>
      </c>
      <c r="CC3" s="58" t="e">
        <f t="shared" ref="CC3:CC34" si="29">ABS(LOOKUP(10*$K3,$Q$2:$Z$2,Q3:Z3)-BV3)</f>
        <v>#N/A</v>
      </c>
      <c r="CD3" s="95" t="e">
        <f t="shared" ref="CD3:CD34" si="30">OR(BY3&gt;0.1,BZ3&gt;0.1, CA3&gt;=0.15, CB3&gt;=0.15, CC3&gt;=0.15)</f>
        <v>#N/A</v>
      </c>
      <c r="CE3" s="96" t="b">
        <f t="shared" ref="CE3:CE34" si="31">AA3&lt;AVERAGE(AA:AA)+2*STDEV(AA:AA)</f>
        <v>1</v>
      </c>
      <c r="CF3" t="e">
        <f t="shared" ref="CF3:CF34" si="32">BG3&lt;AVERAGE(BG:BG)+2*STDEV(BG:BG)</f>
        <v>#DIV/0!</v>
      </c>
      <c r="CG3" t="e">
        <f t="shared" ref="CG3:CG34" si="33">BM3&lt;AVERAGE(BM:BM)+2*STDEV(BM:BM)</f>
        <v>#DIV/0!</v>
      </c>
      <c r="CH3" s="84" t="b">
        <f t="shared" ref="CH3:CH34" si="34">AN3&gt;0.25</f>
        <v>0</v>
      </c>
      <c r="CI3" t="str">
        <f t="shared" ref="CI3:CI34" si="35">IF(CH3,AN3,"")</f>
        <v/>
      </c>
      <c r="CJ3" t="b">
        <f t="shared" ref="CJ3:CJ34" si="36">CI3&lt;AVERAGE(CI:CI)+3*STDEV(CI:CI)</f>
        <v>0</v>
      </c>
      <c r="CK3" t="b">
        <f t="shared" ref="CK3:CK34" si="37">AN3&lt;1.25</f>
        <v>1</v>
      </c>
      <c r="CL3" s="84" t="b">
        <f>BA3&gt;AVERAGE(BA:BA)-2*STDEV(BA:BA)</f>
        <v>1</v>
      </c>
      <c r="CM3">
        <f t="shared" ref="CM3:CM34" si="38">IF(CL3,BA3,"")</f>
        <v>0.1</v>
      </c>
      <c r="CN3" t="b">
        <f t="shared" ref="CN3:CN34" si="39">CM3&lt;AVERAGE(CM:CM)+3*STDEV(CM:CM)</f>
        <v>1</v>
      </c>
      <c r="CO3" s="84">
        <f t="shared" ref="CO3:CO34" si="40">IF(BA3=0, -1, AN3/(1.56*BA3^2))</f>
        <v>6.4102564102564097</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0</v>
      </c>
      <c r="CW3" t="e">
        <f t="shared" ref="CW3:CW34" si="48">IF(P3="-","-",ABS(BG4-BG3)&lt;P3*$CS$1)</f>
        <v>#VALUE!</v>
      </c>
      <c r="CX3" t="e">
        <f t="shared" ref="CX3:CX34" si="49">IF(P3="-","-",ABS(BM4-BM3)&lt;P3*$CT$1)</f>
        <v>#VALUE!</v>
      </c>
      <c r="CY3" t="b">
        <f t="shared" ref="CY3:CY34" si="50">IF(P3="-","-",ABS(AN4-AN3)&lt;P3*$CU$1)</f>
        <v>1</v>
      </c>
      <c r="CZ3" t="b">
        <f t="shared" ref="CZ3:CZ34" si="51">IF(P3="-","-",ABS(BA3-BA4)&lt;P3*$CV$1)</f>
        <v>1</v>
      </c>
      <c r="DA3" s="84">
        <f t="shared" ref="DA3:DA34" si="52">IFERROR(IF(AND(CQ3:CU3),0,1), 0)+IFERROR(IF(AND(CV3:CZ3),0,1),0)</f>
        <v>0</v>
      </c>
      <c r="DB3" t="e">
        <f t="shared" ref="DB3:DB34" si="53">AND(DA3&gt;0,CD3)</f>
        <v>#N/A</v>
      </c>
    </row>
    <row r="4" spans="1:106">
      <c r="A4" s="9">
        <v>751</v>
      </c>
      <c r="B4" s="3">
        <v>2</v>
      </c>
      <c r="C4" s="3" t="s">
        <v>2411</v>
      </c>
      <c r="D4" s="3" t="str">
        <f t="shared" si="0"/>
        <v>BE_1_16-2_dk_0101</v>
      </c>
      <c r="E4" s="3" t="str">
        <f t="shared" si="1"/>
        <v>0101</v>
      </c>
      <c r="F4" s="3">
        <v>111517.56200000001</v>
      </c>
      <c r="G4" s="15">
        <v>426335.125</v>
      </c>
      <c r="H4" s="35" t="str">
        <f t="shared" si="2"/>
        <v>ja</v>
      </c>
      <c r="I4" s="42" t="s">
        <v>2402</v>
      </c>
      <c r="J4" s="20" t="s">
        <v>2410</v>
      </c>
      <c r="K4" s="21">
        <v>10000</v>
      </c>
      <c r="L4" s="28">
        <f t="shared" ref="L4:L35" si="54">L3</f>
        <v>1</v>
      </c>
      <c r="M4" s="28">
        <f t="shared" ref="M4:M35" si="55">M3</f>
        <v>1</v>
      </c>
      <c r="N4" s="56">
        <f t="shared" si="3"/>
        <v>10000</v>
      </c>
      <c r="O4" s="33">
        <f t="shared" ref="O4:O35" si="56">SQRT((F3-F4)^2+(G3-G4)^2)</f>
        <v>103.15196839613985</v>
      </c>
      <c r="P4" s="37">
        <f t="shared" si="4"/>
        <v>105.37617860789511</v>
      </c>
      <c r="Q4" s="9" t="s">
        <v>12</v>
      </c>
      <c r="R4" s="55" t="s">
        <v>12</v>
      </c>
      <c r="S4" s="55">
        <v>2.1339999999999999</v>
      </c>
      <c r="T4" s="55">
        <v>2.1440000000000001</v>
      </c>
      <c r="U4" s="55">
        <v>2.1549999999999998</v>
      </c>
      <c r="V4" s="3">
        <v>2.1659999999999999</v>
      </c>
      <c r="W4" s="3">
        <v>2.177</v>
      </c>
      <c r="X4" s="3" t="s">
        <v>12</v>
      </c>
      <c r="Y4" s="3">
        <v>2.198</v>
      </c>
      <c r="Z4" s="15" t="s">
        <v>12</v>
      </c>
      <c r="AA4" s="10">
        <f t="shared" si="5"/>
        <v>2.177</v>
      </c>
      <c r="AB4" s="9">
        <f t="shared" si="6"/>
        <v>2.2000000000000242E-2</v>
      </c>
      <c r="AC4" s="10">
        <f t="shared" si="7"/>
        <v>2.0999999999999908E-2</v>
      </c>
      <c r="AD4" s="9" t="s">
        <v>12</v>
      </c>
      <c r="AE4" s="55" t="s">
        <v>12</v>
      </c>
      <c r="AF4" s="55">
        <v>4.4999999999999998E-2</v>
      </c>
      <c r="AG4" s="55">
        <v>5.2999999999999999E-2</v>
      </c>
      <c r="AH4" s="55">
        <v>6.0999999999999999E-2</v>
      </c>
      <c r="AI4" s="3">
        <v>6.9000000000000006E-2</v>
      </c>
      <c r="AJ4" s="3">
        <v>7.6999999999999999E-2</v>
      </c>
      <c r="AK4" s="3" t="s">
        <v>12</v>
      </c>
      <c r="AL4" s="3">
        <v>9.2999999999999999E-2</v>
      </c>
      <c r="AM4" s="15" t="s">
        <v>12</v>
      </c>
      <c r="AN4" s="10">
        <f t="shared" si="8"/>
        <v>7.6999999999999999E-2</v>
      </c>
      <c r="AO4" s="9">
        <f t="shared" si="9"/>
        <v>1.6E-2</v>
      </c>
      <c r="AP4" s="10">
        <f t="shared" si="10"/>
        <v>1.6E-2</v>
      </c>
      <c r="AQ4" s="9" t="s">
        <v>12</v>
      </c>
      <c r="AR4" s="55" t="s">
        <v>12</v>
      </c>
      <c r="AS4" s="55">
        <v>4.7E-2</v>
      </c>
      <c r="AT4" s="55">
        <v>5.5E-2</v>
      </c>
      <c r="AU4" s="55">
        <v>6.4000000000000001E-2</v>
      </c>
      <c r="AV4" s="3">
        <v>7.1999999999999995E-2</v>
      </c>
      <c r="AW4" s="3">
        <v>0.08</v>
      </c>
      <c r="AX4" s="3" t="s">
        <v>12</v>
      </c>
      <c r="AY4" s="3">
        <v>9.7000000000000003E-2</v>
      </c>
      <c r="AZ4" s="15" t="s">
        <v>12</v>
      </c>
      <c r="BA4" s="10">
        <f t="shared" si="11"/>
        <v>0.08</v>
      </c>
      <c r="BB4" s="9">
        <f t="shared" si="12"/>
        <v>1.6E-2</v>
      </c>
      <c r="BC4" s="10">
        <f t="shared" si="13"/>
        <v>1.7000000000000001E-2</v>
      </c>
      <c r="BD4" s="9" t="s">
        <v>2403</v>
      </c>
      <c r="BE4" s="3" t="s">
        <v>12</v>
      </c>
      <c r="BF4" s="15" t="s">
        <v>12</v>
      </c>
      <c r="BG4" s="15" t="str">
        <f t="shared" si="14"/>
        <v>-</v>
      </c>
      <c r="BH4" s="9" t="e">
        <f t="shared" si="15"/>
        <v>#VALUE!</v>
      </c>
      <c r="BI4" s="10" t="e">
        <f t="shared" si="16"/>
        <v>#VALUE!</v>
      </c>
      <c r="BJ4" s="9" t="s">
        <v>2403</v>
      </c>
      <c r="BK4" s="3" t="s">
        <v>12</v>
      </c>
      <c r="BL4" s="15" t="s">
        <v>12</v>
      </c>
      <c r="BM4" s="15" t="str">
        <f t="shared" si="17"/>
        <v>-</v>
      </c>
      <c r="BN4" s="9" t="e">
        <f t="shared" si="18"/>
        <v>#VALUE!</v>
      </c>
      <c r="BO4" s="10" t="e">
        <f t="shared" si="19"/>
        <v>#VALUE!</v>
      </c>
      <c r="BP4">
        <f t="shared" si="20"/>
        <v>0</v>
      </c>
      <c r="BQ4" s="93" t="e">
        <f t="shared" si="21"/>
        <v>#VALUE!</v>
      </c>
      <c r="BR4" s="93" t="e">
        <f t="shared" si="22"/>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23"/>
        <v>#N/A</v>
      </c>
      <c r="BX4" s="93" t="e">
        <f t="shared" si="24"/>
        <v>#N/A</v>
      </c>
      <c r="BY4" s="94">
        <f t="shared" si="25"/>
        <v>999</v>
      </c>
      <c r="BZ4" s="94">
        <f t="shared" si="26"/>
        <v>999</v>
      </c>
      <c r="CA4" s="94" t="e">
        <f t="shared" si="27"/>
        <v>#N/A</v>
      </c>
      <c r="CB4" t="e">
        <f t="shared" si="28"/>
        <v>#N/A</v>
      </c>
      <c r="CC4" s="58" t="e">
        <f t="shared" si="29"/>
        <v>#N/A</v>
      </c>
      <c r="CD4" s="95" t="e">
        <f t="shared" si="30"/>
        <v>#N/A</v>
      </c>
      <c r="CE4" s="96" t="b">
        <f t="shared" si="31"/>
        <v>1</v>
      </c>
      <c r="CF4" t="e">
        <f t="shared" si="32"/>
        <v>#DIV/0!</v>
      </c>
      <c r="CG4" t="e">
        <f t="shared" si="33"/>
        <v>#DIV/0!</v>
      </c>
      <c r="CH4" s="84" t="b">
        <f t="shared" si="34"/>
        <v>0</v>
      </c>
      <c r="CI4" t="str">
        <f t="shared" si="35"/>
        <v/>
      </c>
      <c r="CJ4" t="b">
        <f t="shared" si="36"/>
        <v>0</v>
      </c>
      <c r="CK4" t="b">
        <f t="shared" si="37"/>
        <v>1</v>
      </c>
      <c r="CL4" s="84" t="b">
        <f t="shared" ref="CL4:CL35" si="57">BA4&lt;AVERAGE(BA:BA)+2*STDEV(BA:BA)</f>
        <v>1</v>
      </c>
      <c r="CM4">
        <f t="shared" si="38"/>
        <v>0.08</v>
      </c>
      <c r="CN4" t="b">
        <f t="shared" si="39"/>
        <v>1</v>
      </c>
      <c r="CO4" s="84">
        <f t="shared" si="40"/>
        <v>7.7123397435897427</v>
      </c>
      <c r="CP4" t="b">
        <f t="shared" si="41"/>
        <v>1</v>
      </c>
      <c r="CQ4" s="96" t="b">
        <f t="shared" si="42"/>
        <v>0</v>
      </c>
      <c r="CR4" t="e">
        <f t="shared" si="43"/>
        <v>#VALUE!</v>
      </c>
      <c r="CS4" t="e">
        <f t="shared" si="44"/>
        <v>#VALUE!</v>
      </c>
      <c r="CT4" t="b">
        <f t="shared" si="45"/>
        <v>1</v>
      </c>
      <c r="CU4" t="b">
        <f t="shared" si="46"/>
        <v>1</v>
      </c>
      <c r="CV4" s="84" t="b">
        <f t="shared" si="47"/>
        <v>0</v>
      </c>
      <c r="CW4" t="e">
        <f t="shared" si="48"/>
        <v>#VALUE!</v>
      </c>
      <c r="CX4" t="e">
        <f t="shared" si="49"/>
        <v>#VALUE!</v>
      </c>
      <c r="CY4" t="b">
        <f t="shared" si="50"/>
        <v>1</v>
      </c>
      <c r="CZ4" t="b">
        <f t="shared" si="51"/>
        <v>1</v>
      </c>
      <c r="DA4" s="84">
        <f t="shared" si="52"/>
        <v>0</v>
      </c>
      <c r="DB4" t="e">
        <f t="shared" si="53"/>
        <v>#N/A</v>
      </c>
    </row>
    <row r="5" spans="1:106">
      <c r="A5" s="9">
        <v>752</v>
      </c>
      <c r="B5" s="3">
        <v>2</v>
      </c>
      <c r="C5" s="3" t="s">
        <v>2412</v>
      </c>
      <c r="D5" s="3" t="str">
        <f t="shared" si="0"/>
        <v>BE_1_16-2_dk_0102</v>
      </c>
      <c r="E5" s="3" t="str">
        <f t="shared" si="1"/>
        <v>0102</v>
      </c>
      <c r="F5" s="3">
        <v>111412.55499999999</v>
      </c>
      <c r="G5" s="15">
        <v>426343.93800000002</v>
      </c>
      <c r="H5" s="35" t="str">
        <f t="shared" si="2"/>
        <v>ja</v>
      </c>
      <c r="I5" s="42" t="s">
        <v>2402</v>
      </c>
      <c r="J5" s="20" t="s">
        <v>2410</v>
      </c>
      <c r="K5" s="21">
        <v>10000</v>
      </c>
      <c r="L5" s="28">
        <f t="shared" si="54"/>
        <v>1</v>
      </c>
      <c r="M5" s="28">
        <f t="shared" si="55"/>
        <v>1</v>
      </c>
      <c r="N5" s="56">
        <f t="shared" si="3"/>
        <v>10000</v>
      </c>
      <c r="O5" s="33">
        <f t="shared" si="56"/>
        <v>105.37617860789511</v>
      </c>
      <c r="P5" s="37">
        <f t="shared" si="4"/>
        <v>83.539966064171409</v>
      </c>
      <c r="Q5" s="9" t="s">
        <v>12</v>
      </c>
      <c r="R5" s="55" t="s">
        <v>12</v>
      </c>
      <c r="S5" s="55">
        <v>1.9339999999999999</v>
      </c>
      <c r="T5" s="55">
        <v>1.944</v>
      </c>
      <c r="U5" s="55">
        <v>1.9550000000000001</v>
      </c>
      <c r="V5" s="3">
        <v>1.9650000000000001</v>
      </c>
      <c r="W5" s="3">
        <v>1.9750000000000001</v>
      </c>
      <c r="X5" s="3" t="s">
        <v>12</v>
      </c>
      <c r="Y5" s="3">
        <v>1.996</v>
      </c>
      <c r="Z5" s="15" t="s">
        <v>12</v>
      </c>
      <c r="AA5" s="10">
        <f t="shared" si="5"/>
        <v>1.9750000000000001</v>
      </c>
      <c r="AB5" s="9">
        <f t="shared" si="6"/>
        <v>2.0000000000000018E-2</v>
      </c>
      <c r="AC5" s="10">
        <f t="shared" si="7"/>
        <v>2.0999999999999908E-2</v>
      </c>
      <c r="AD5" s="9" t="s">
        <v>12</v>
      </c>
      <c r="AE5" s="55" t="s">
        <v>12</v>
      </c>
      <c r="AF5" s="55">
        <v>0.1</v>
      </c>
      <c r="AG5" s="55">
        <v>0.1</v>
      </c>
      <c r="AH5" s="55">
        <v>0.1</v>
      </c>
      <c r="AI5" s="3">
        <v>0.1</v>
      </c>
      <c r="AJ5" s="3">
        <v>0.1</v>
      </c>
      <c r="AK5" s="3" t="s">
        <v>12</v>
      </c>
      <c r="AL5" s="3">
        <v>0.1</v>
      </c>
      <c r="AM5" s="15" t="s">
        <v>12</v>
      </c>
      <c r="AN5" s="10">
        <f t="shared" si="8"/>
        <v>0.1</v>
      </c>
      <c r="AO5" s="9">
        <f t="shared" si="9"/>
        <v>0</v>
      </c>
      <c r="AP5" s="10">
        <f t="shared" si="10"/>
        <v>0</v>
      </c>
      <c r="AQ5" s="9" t="s">
        <v>12</v>
      </c>
      <c r="AR5" s="55" t="s">
        <v>12</v>
      </c>
      <c r="AS5" s="55">
        <v>0.1</v>
      </c>
      <c r="AT5" s="55">
        <v>0.1</v>
      </c>
      <c r="AU5" s="55">
        <v>0.1</v>
      </c>
      <c r="AV5" s="3">
        <v>0.1</v>
      </c>
      <c r="AW5" s="3">
        <v>0.1</v>
      </c>
      <c r="AX5" s="3" t="s">
        <v>12</v>
      </c>
      <c r="AY5" s="3">
        <v>0.1</v>
      </c>
      <c r="AZ5" s="15" t="s">
        <v>12</v>
      </c>
      <c r="BA5" s="10">
        <f t="shared" si="11"/>
        <v>0.1</v>
      </c>
      <c r="BB5" s="9">
        <f t="shared" si="12"/>
        <v>0</v>
      </c>
      <c r="BC5" s="10">
        <f t="shared" si="13"/>
        <v>0</v>
      </c>
      <c r="BD5" s="9" t="s">
        <v>2403</v>
      </c>
      <c r="BE5" s="3" t="s">
        <v>12</v>
      </c>
      <c r="BF5" s="15" t="s">
        <v>12</v>
      </c>
      <c r="BG5" s="15" t="str">
        <f t="shared" si="14"/>
        <v>-</v>
      </c>
      <c r="BH5" s="9" t="e">
        <f t="shared" si="15"/>
        <v>#VALUE!</v>
      </c>
      <c r="BI5" s="10" t="e">
        <f t="shared" si="16"/>
        <v>#VALUE!</v>
      </c>
      <c r="BJ5" s="9" t="s">
        <v>2403</v>
      </c>
      <c r="BK5" s="3" t="s">
        <v>12</v>
      </c>
      <c r="BL5" s="15" t="s">
        <v>12</v>
      </c>
      <c r="BM5" s="15" t="str">
        <f t="shared" si="17"/>
        <v>-</v>
      </c>
      <c r="BN5" s="9" t="e">
        <f t="shared" si="18"/>
        <v>#VALUE!</v>
      </c>
      <c r="BO5" s="10" t="e">
        <f t="shared" si="19"/>
        <v>#VALUE!</v>
      </c>
      <c r="BP5">
        <f t="shared" si="20"/>
        <v>0</v>
      </c>
      <c r="BQ5" s="93" t="e">
        <f t="shared" si="21"/>
        <v>#VALUE!</v>
      </c>
      <c r="BR5" s="93" t="e">
        <f t="shared" si="22"/>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23"/>
        <v>#N/A</v>
      </c>
      <c r="BX5" s="93" t="e">
        <f t="shared" si="24"/>
        <v>#N/A</v>
      </c>
      <c r="BY5" s="94">
        <f t="shared" si="25"/>
        <v>999</v>
      </c>
      <c r="BZ5" s="94">
        <f t="shared" si="26"/>
        <v>999</v>
      </c>
      <c r="CA5" s="94" t="e">
        <f t="shared" si="27"/>
        <v>#N/A</v>
      </c>
      <c r="CB5" t="e">
        <f t="shared" si="28"/>
        <v>#N/A</v>
      </c>
      <c r="CC5" s="58" t="e">
        <f t="shared" si="29"/>
        <v>#N/A</v>
      </c>
      <c r="CD5" s="95" t="e">
        <f t="shared" si="30"/>
        <v>#N/A</v>
      </c>
      <c r="CE5" s="96" t="b">
        <f t="shared" si="31"/>
        <v>1</v>
      </c>
      <c r="CF5" t="e">
        <f t="shared" si="32"/>
        <v>#DIV/0!</v>
      </c>
      <c r="CG5" t="e">
        <f t="shared" si="33"/>
        <v>#DIV/0!</v>
      </c>
      <c r="CH5" s="84" t="b">
        <f t="shared" si="34"/>
        <v>0</v>
      </c>
      <c r="CI5" t="str">
        <f t="shared" si="35"/>
        <v/>
      </c>
      <c r="CJ5" t="b">
        <f t="shared" si="36"/>
        <v>0</v>
      </c>
      <c r="CK5" t="b">
        <f t="shared" si="37"/>
        <v>1</v>
      </c>
      <c r="CL5" s="84" t="b">
        <f t="shared" si="57"/>
        <v>1</v>
      </c>
      <c r="CM5">
        <f t="shared" si="38"/>
        <v>0.1</v>
      </c>
      <c r="CN5" t="b">
        <f t="shared" si="39"/>
        <v>1</v>
      </c>
      <c r="CO5" s="84">
        <f t="shared" si="40"/>
        <v>6.4102564102564097</v>
      </c>
      <c r="CP5" t="b">
        <f t="shared" si="41"/>
        <v>1</v>
      </c>
      <c r="CQ5" s="96" t="b">
        <f t="shared" si="42"/>
        <v>0</v>
      </c>
      <c r="CR5" t="e">
        <f t="shared" si="43"/>
        <v>#VALUE!</v>
      </c>
      <c r="CS5" t="e">
        <f t="shared" si="44"/>
        <v>#VALUE!</v>
      </c>
      <c r="CT5" t="b">
        <f t="shared" si="45"/>
        <v>1</v>
      </c>
      <c r="CU5" t="b">
        <f t="shared" si="46"/>
        <v>1</v>
      </c>
      <c r="CV5" s="84" t="b">
        <f t="shared" si="47"/>
        <v>0</v>
      </c>
      <c r="CW5" t="e">
        <f t="shared" si="48"/>
        <v>#VALUE!</v>
      </c>
      <c r="CX5" t="e">
        <f t="shared" si="49"/>
        <v>#VALUE!</v>
      </c>
      <c r="CY5" t="b">
        <f t="shared" si="50"/>
        <v>0</v>
      </c>
      <c r="CZ5" t="b">
        <f t="shared" si="51"/>
        <v>0</v>
      </c>
      <c r="DA5" s="84">
        <f t="shared" si="52"/>
        <v>0</v>
      </c>
      <c r="DB5" t="e">
        <f t="shared" si="53"/>
        <v>#N/A</v>
      </c>
    </row>
    <row r="6" spans="1:106">
      <c r="A6" s="9">
        <v>753</v>
      </c>
      <c r="B6" s="3">
        <v>2</v>
      </c>
      <c r="C6" s="3" t="s">
        <v>2413</v>
      </c>
      <c r="D6" s="3" t="str">
        <f t="shared" si="0"/>
        <v>BE_1_16-2_dk_0103</v>
      </c>
      <c r="E6" s="3" t="str">
        <f t="shared" si="1"/>
        <v>0103</v>
      </c>
      <c r="F6" s="3">
        <v>111341.992</v>
      </c>
      <c r="G6" s="15">
        <v>426299.21899999998</v>
      </c>
      <c r="H6" s="35" t="str">
        <f t="shared" si="2"/>
        <v>ja</v>
      </c>
      <c r="I6" s="42" t="s">
        <v>2402</v>
      </c>
      <c r="J6" s="20" t="s">
        <v>2410</v>
      </c>
      <c r="K6" s="21">
        <v>10000</v>
      </c>
      <c r="L6" s="28">
        <f t="shared" si="54"/>
        <v>1</v>
      </c>
      <c r="M6" s="28">
        <f t="shared" si="55"/>
        <v>1</v>
      </c>
      <c r="N6" s="56">
        <f t="shared" si="3"/>
        <v>10000</v>
      </c>
      <c r="O6" s="33">
        <f t="shared" si="56"/>
        <v>83.539966064171409</v>
      </c>
      <c r="P6" s="37">
        <f t="shared" si="4"/>
        <v>58.834117355490285</v>
      </c>
      <c r="Q6" s="9" t="s">
        <v>12</v>
      </c>
      <c r="R6" s="55" t="s">
        <v>12</v>
      </c>
      <c r="S6" s="55">
        <v>2.7639999999999998</v>
      </c>
      <c r="T6" s="55">
        <v>2.9009999999999998</v>
      </c>
      <c r="U6" s="55">
        <v>3.0379999999999998</v>
      </c>
      <c r="V6" s="3">
        <v>3.1760000000000002</v>
      </c>
      <c r="W6" s="3">
        <v>3.3479999999999999</v>
      </c>
      <c r="X6" s="3" t="s">
        <v>12</v>
      </c>
      <c r="Y6" s="3">
        <v>3.7269999999999999</v>
      </c>
      <c r="Z6" s="15" t="s">
        <v>12</v>
      </c>
      <c r="AA6" s="10">
        <f t="shared" si="5"/>
        <v>3.3479999999999999</v>
      </c>
      <c r="AB6" s="9">
        <f t="shared" si="6"/>
        <v>0.31000000000000005</v>
      </c>
      <c r="AC6" s="10">
        <f t="shared" si="7"/>
        <v>0.379</v>
      </c>
      <c r="AD6" s="9" t="s">
        <v>12</v>
      </c>
      <c r="AE6" s="55" t="s">
        <v>12</v>
      </c>
      <c r="AF6" s="55">
        <v>8.5000000000000006E-2</v>
      </c>
      <c r="AG6" s="55">
        <v>9.9000000000000005E-2</v>
      </c>
      <c r="AH6" s="55">
        <v>0.20300000000000001</v>
      </c>
      <c r="AI6" s="3">
        <v>0.32100000000000001</v>
      </c>
      <c r="AJ6" s="3">
        <v>0.45900000000000002</v>
      </c>
      <c r="AK6" s="3" t="s">
        <v>12</v>
      </c>
      <c r="AL6" s="3">
        <v>0.71699999999999997</v>
      </c>
      <c r="AM6" s="15" t="s">
        <v>12</v>
      </c>
      <c r="AN6" s="10">
        <f t="shared" si="8"/>
        <v>0.45900000000000002</v>
      </c>
      <c r="AO6" s="9">
        <f t="shared" si="9"/>
        <v>0.25600000000000001</v>
      </c>
      <c r="AP6" s="10">
        <f t="shared" si="10"/>
        <v>0.25799999999999995</v>
      </c>
      <c r="AQ6" s="9" t="s">
        <v>12</v>
      </c>
      <c r="AR6" s="55" t="s">
        <v>12</v>
      </c>
      <c r="AS6" s="55">
        <v>0.189</v>
      </c>
      <c r="AT6" s="55">
        <v>0.55800000000000005</v>
      </c>
      <c r="AU6" s="55">
        <v>1.1100000000000001</v>
      </c>
      <c r="AV6" s="3">
        <v>1.6359999999999999</v>
      </c>
      <c r="AW6" s="3">
        <v>2.0649999999999999</v>
      </c>
      <c r="AX6" s="3" t="s">
        <v>12</v>
      </c>
      <c r="AY6" s="3">
        <v>2.5590000000000002</v>
      </c>
      <c r="AZ6" s="15" t="s">
        <v>12</v>
      </c>
      <c r="BA6" s="10">
        <f t="shared" si="11"/>
        <v>2.0649999999999999</v>
      </c>
      <c r="BB6" s="9">
        <f t="shared" si="12"/>
        <v>0.95499999999999985</v>
      </c>
      <c r="BC6" s="10">
        <f t="shared" si="13"/>
        <v>0.49400000000000022</v>
      </c>
      <c r="BD6" s="9" t="s">
        <v>2403</v>
      </c>
      <c r="BE6" s="3" t="s">
        <v>12</v>
      </c>
      <c r="BF6" s="15" t="s">
        <v>12</v>
      </c>
      <c r="BG6" s="15" t="str">
        <f t="shared" si="14"/>
        <v>-</v>
      </c>
      <c r="BH6" s="9" t="e">
        <f t="shared" si="15"/>
        <v>#VALUE!</v>
      </c>
      <c r="BI6" s="10" t="e">
        <f t="shared" si="16"/>
        <v>#VALUE!</v>
      </c>
      <c r="BJ6" s="9" t="s">
        <v>2403</v>
      </c>
      <c r="BK6" s="3" t="s">
        <v>12</v>
      </c>
      <c r="BL6" s="15" t="s">
        <v>12</v>
      </c>
      <c r="BM6" s="15" t="str">
        <f t="shared" si="17"/>
        <v>-</v>
      </c>
      <c r="BN6" s="9" t="e">
        <f t="shared" si="18"/>
        <v>#VALUE!</v>
      </c>
      <c r="BO6" s="10" t="e">
        <f t="shared" si="19"/>
        <v>#VALUE!</v>
      </c>
      <c r="BP6">
        <f t="shared" si="20"/>
        <v>0</v>
      </c>
      <c r="BQ6" s="93" t="e">
        <f t="shared" si="21"/>
        <v>#VALUE!</v>
      </c>
      <c r="BR6" s="93" t="e">
        <f t="shared" si="22"/>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23"/>
        <v>#N/A</v>
      </c>
      <c r="BX6" s="93" t="e">
        <f t="shared" si="24"/>
        <v>#N/A</v>
      </c>
      <c r="BY6" s="94">
        <f t="shared" si="25"/>
        <v>999</v>
      </c>
      <c r="BZ6" s="94">
        <f t="shared" si="26"/>
        <v>999</v>
      </c>
      <c r="CA6" s="94" t="e">
        <f t="shared" si="27"/>
        <v>#N/A</v>
      </c>
      <c r="CB6" t="e">
        <f t="shared" si="28"/>
        <v>#N/A</v>
      </c>
      <c r="CC6" s="58" t="e">
        <f t="shared" si="29"/>
        <v>#N/A</v>
      </c>
      <c r="CD6" s="95" t="e">
        <f t="shared" si="30"/>
        <v>#N/A</v>
      </c>
      <c r="CE6" s="96" t="b">
        <f t="shared" si="31"/>
        <v>1</v>
      </c>
      <c r="CF6" t="e">
        <f t="shared" si="32"/>
        <v>#DIV/0!</v>
      </c>
      <c r="CG6" t="e">
        <f t="shared" si="33"/>
        <v>#DIV/0!</v>
      </c>
      <c r="CH6" s="84" t="b">
        <f t="shared" si="34"/>
        <v>1</v>
      </c>
      <c r="CI6">
        <f t="shared" si="35"/>
        <v>0.45900000000000002</v>
      </c>
      <c r="CJ6" t="b">
        <f t="shared" si="36"/>
        <v>1</v>
      </c>
      <c r="CK6" t="b">
        <f t="shared" si="37"/>
        <v>1</v>
      </c>
      <c r="CL6" s="84" t="b">
        <f t="shared" si="57"/>
        <v>1</v>
      </c>
      <c r="CM6">
        <f t="shared" si="38"/>
        <v>2.0649999999999999</v>
      </c>
      <c r="CN6" t="b">
        <f t="shared" si="39"/>
        <v>1</v>
      </c>
      <c r="CO6" s="84">
        <f t="shared" si="40"/>
        <v>6.8999822765161131E-2</v>
      </c>
      <c r="CP6" t="b">
        <f t="shared" si="41"/>
        <v>1</v>
      </c>
      <c r="CQ6" s="96" t="b">
        <f t="shared" si="42"/>
        <v>0</v>
      </c>
      <c r="CR6" t="e">
        <f t="shared" si="43"/>
        <v>#VALUE!</v>
      </c>
      <c r="CS6" t="e">
        <f t="shared" si="44"/>
        <v>#VALUE!</v>
      </c>
      <c r="CT6" t="b">
        <f t="shared" si="45"/>
        <v>0</v>
      </c>
      <c r="CU6" t="b">
        <f t="shared" si="46"/>
        <v>0</v>
      </c>
      <c r="CV6" s="84" t="b">
        <f t="shared" si="47"/>
        <v>1</v>
      </c>
      <c r="CW6" t="e">
        <f t="shared" si="48"/>
        <v>#VALUE!</v>
      </c>
      <c r="CX6" t="e">
        <f t="shared" si="49"/>
        <v>#VALUE!</v>
      </c>
      <c r="CY6" t="b">
        <f t="shared" si="50"/>
        <v>0</v>
      </c>
      <c r="CZ6" t="b">
        <f t="shared" si="51"/>
        <v>0</v>
      </c>
      <c r="DA6" s="84">
        <f t="shared" si="52"/>
        <v>0</v>
      </c>
      <c r="DB6" t="e">
        <f t="shared" si="53"/>
        <v>#N/A</v>
      </c>
    </row>
    <row r="7" spans="1:106">
      <c r="A7" s="9">
        <v>754</v>
      </c>
      <c r="B7" s="3">
        <v>2</v>
      </c>
      <c r="C7" s="3" t="s">
        <v>2414</v>
      </c>
      <c r="D7" s="3" t="str">
        <f t="shared" si="0"/>
        <v>BE_1_16-2_dk_0104</v>
      </c>
      <c r="E7" s="3" t="str">
        <f t="shared" si="1"/>
        <v>0104</v>
      </c>
      <c r="F7" s="3">
        <v>111285.094</v>
      </c>
      <c r="G7" s="15">
        <v>426284.25</v>
      </c>
      <c r="H7" s="35" t="str">
        <f t="shared" si="2"/>
        <v>ja</v>
      </c>
      <c r="I7" s="42" t="s">
        <v>2402</v>
      </c>
      <c r="J7" s="20" t="s">
        <v>2410</v>
      </c>
      <c r="K7" s="21">
        <v>10000</v>
      </c>
      <c r="L7" s="28">
        <f t="shared" si="54"/>
        <v>1</v>
      </c>
      <c r="M7" s="28">
        <f t="shared" si="55"/>
        <v>1</v>
      </c>
      <c r="N7" s="56">
        <f t="shared" si="3"/>
        <v>10000</v>
      </c>
      <c r="O7" s="33">
        <f t="shared" si="56"/>
        <v>58.834117355490285</v>
      </c>
      <c r="P7" s="37">
        <f t="shared" si="4"/>
        <v>132.30262415008565</v>
      </c>
      <c r="Q7" s="9" t="s">
        <v>12</v>
      </c>
      <c r="R7" s="55" t="s">
        <v>12</v>
      </c>
      <c r="S7" s="55">
        <v>2.782</v>
      </c>
      <c r="T7" s="55">
        <v>2.903</v>
      </c>
      <c r="U7" s="55">
        <v>3.0369999999999999</v>
      </c>
      <c r="V7" s="3">
        <v>3.1760000000000002</v>
      </c>
      <c r="W7" s="3">
        <v>3.347</v>
      </c>
      <c r="X7" s="3" t="s">
        <v>12</v>
      </c>
      <c r="Y7" s="3">
        <v>3.7170000000000001</v>
      </c>
      <c r="Z7" s="15" t="s">
        <v>12</v>
      </c>
      <c r="AA7" s="10">
        <f t="shared" si="5"/>
        <v>3.347</v>
      </c>
      <c r="AB7" s="9">
        <f t="shared" si="6"/>
        <v>0.31000000000000005</v>
      </c>
      <c r="AC7" s="10">
        <f t="shared" si="7"/>
        <v>0.37000000000000011</v>
      </c>
      <c r="AD7" s="9" t="s">
        <v>12</v>
      </c>
      <c r="AE7" s="55" t="s">
        <v>12</v>
      </c>
      <c r="AF7" s="55">
        <v>0.68500000000000005</v>
      </c>
      <c r="AG7" s="55">
        <v>0.78500000000000003</v>
      </c>
      <c r="AH7" s="55">
        <v>0.89300000000000002</v>
      </c>
      <c r="AI7" s="3">
        <v>0.999</v>
      </c>
      <c r="AJ7" s="3">
        <v>1.1200000000000001</v>
      </c>
      <c r="AK7" s="3" t="s">
        <v>12</v>
      </c>
      <c r="AL7" s="3">
        <v>1.333</v>
      </c>
      <c r="AM7" s="15" t="s">
        <v>12</v>
      </c>
      <c r="AN7" s="10">
        <f t="shared" si="8"/>
        <v>1.1200000000000001</v>
      </c>
      <c r="AO7" s="9">
        <f t="shared" si="9"/>
        <v>0.22700000000000009</v>
      </c>
      <c r="AP7" s="10">
        <f t="shared" si="10"/>
        <v>0.21299999999999986</v>
      </c>
      <c r="AQ7" s="9" t="s">
        <v>12</v>
      </c>
      <c r="AR7" s="55" t="s">
        <v>12</v>
      </c>
      <c r="AS7" s="55">
        <v>2.2919999999999998</v>
      </c>
      <c r="AT7" s="55">
        <v>2.4060000000000001</v>
      </c>
      <c r="AU7" s="55">
        <v>2.516</v>
      </c>
      <c r="AV7" s="3">
        <v>2.6110000000000002</v>
      </c>
      <c r="AW7" s="3">
        <v>2.7530000000000001</v>
      </c>
      <c r="AX7" s="3" t="s">
        <v>12</v>
      </c>
      <c r="AY7" s="3">
        <v>2.8929999999999998</v>
      </c>
      <c r="AZ7" s="15" t="s">
        <v>12</v>
      </c>
      <c r="BA7" s="10">
        <f t="shared" si="11"/>
        <v>2.7530000000000001</v>
      </c>
      <c r="BB7" s="9">
        <f t="shared" si="12"/>
        <v>0.2370000000000001</v>
      </c>
      <c r="BC7" s="10">
        <f t="shared" si="13"/>
        <v>0.13999999999999968</v>
      </c>
      <c r="BD7" s="9" t="s">
        <v>2403</v>
      </c>
      <c r="BE7" s="3" t="s">
        <v>12</v>
      </c>
      <c r="BF7" s="15" t="s">
        <v>12</v>
      </c>
      <c r="BG7" s="15" t="str">
        <f t="shared" si="14"/>
        <v>-</v>
      </c>
      <c r="BH7" s="9" t="e">
        <f t="shared" si="15"/>
        <v>#VALUE!</v>
      </c>
      <c r="BI7" s="10" t="e">
        <f t="shared" si="16"/>
        <v>#VALUE!</v>
      </c>
      <c r="BJ7" s="9" t="s">
        <v>2403</v>
      </c>
      <c r="BK7" s="3" t="s">
        <v>12</v>
      </c>
      <c r="BL7" s="15" t="s">
        <v>12</v>
      </c>
      <c r="BM7" s="15" t="str">
        <f t="shared" si="17"/>
        <v>-</v>
      </c>
      <c r="BN7" s="9" t="e">
        <f t="shared" si="18"/>
        <v>#VALUE!</v>
      </c>
      <c r="BO7" s="10" t="e">
        <f t="shared" si="19"/>
        <v>#VALUE!</v>
      </c>
      <c r="BP7">
        <f t="shared" si="20"/>
        <v>0</v>
      </c>
      <c r="BQ7" s="93" t="e">
        <f t="shared" si="21"/>
        <v>#VALUE!</v>
      </c>
      <c r="BR7" s="93" t="e">
        <f t="shared" si="22"/>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23"/>
        <v>#N/A</v>
      </c>
      <c r="BX7" s="93" t="e">
        <f t="shared" si="24"/>
        <v>#N/A</v>
      </c>
      <c r="BY7" s="94">
        <f t="shared" si="25"/>
        <v>999</v>
      </c>
      <c r="BZ7" s="94">
        <f t="shared" si="26"/>
        <v>999</v>
      </c>
      <c r="CA7" s="94" t="e">
        <f t="shared" si="27"/>
        <v>#N/A</v>
      </c>
      <c r="CB7" t="e">
        <f t="shared" si="28"/>
        <v>#N/A</v>
      </c>
      <c r="CC7" s="58" t="e">
        <f t="shared" si="29"/>
        <v>#N/A</v>
      </c>
      <c r="CD7" s="95" t="e">
        <f t="shared" si="30"/>
        <v>#N/A</v>
      </c>
      <c r="CE7" s="96" t="b">
        <f t="shared" si="31"/>
        <v>1</v>
      </c>
      <c r="CF7" t="e">
        <f t="shared" si="32"/>
        <v>#DIV/0!</v>
      </c>
      <c r="CG7" t="e">
        <f t="shared" si="33"/>
        <v>#DIV/0!</v>
      </c>
      <c r="CH7" s="84" t="b">
        <f t="shared" si="34"/>
        <v>1</v>
      </c>
      <c r="CI7">
        <f t="shared" si="35"/>
        <v>1.1200000000000001</v>
      </c>
      <c r="CJ7" t="b">
        <f t="shared" si="36"/>
        <v>1</v>
      </c>
      <c r="CK7" t="b">
        <f t="shared" si="37"/>
        <v>1</v>
      </c>
      <c r="CL7" s="84" t="b">
        <f t="shared" si="57"/>
        <v>1</v>
      </c>
      <c r="CM7">
        <f t="shared" si="38"/>
        <v>2.7530000000000001</v>
      </c>
      <c r="CN7" t="b">
        <f t="shared" si="39"/>
        <v>1</v>
      </c>
      <c r="CO7" s="84">
        <f t="shared" si="40"/>
        <v>9.472857440184039E-2</v>
      </c>
      <c r="CP7" t="b">
        <f t="shared" si="41"/>
        <v>1</v>
      </c>
      <c r="CQ7" s="96" t="b">
        <f t="shared" si="42"/>
        <v>1</v>
      </c>
      <c r="CR7" t="e">
        <f t="shared" si="43"/>
        <v>#VALUE!</v>
      </c>
      <c r="CS7" t="e">
        <f t="shared" si="44"/>
        <v>#VALUE!</v>
      </c>
      <c r="CT7" t="b">
        <f t="shared" si="45"/>
        <v>0</v>
      </c>
      <c r="CU7" t="b">
        <f t="shared" si="46"/>
        <v>0</v>
      </c>
      <c r="CV7" s="84" t="b">
        <f t="shared" si="47"/>
        <v>1</v>
      </c>
      <c r="CW7" t="e">
        <f t="shared" si="48"/>
        <v>#VALUE!</v>
      </c>
      <c r="CX7" t="e">
        <f t="shared" si="49"/>
        <v>#VALUE!</v>
      </c>
      <c r="CY7" t="b">
        <f t="shared" si="50"/>
        <v>1</v>
      </c>
      <c r="CZ7" t="b">
        <f t="shared" si="51"/>
        <v>1</v>
      </c>
      <c r="DA7" s="84">
        <f t="shared" si="52"/>
        <v>0</v>
      </c>
      <c r="DB7" t="e">
        <f t="shared" si="53"/>
        <v>#N/A</v>
      </c>
    </row>
    <row r="8" spans="1:106">
      <c r="A8" s="9">
        <v>755</v>
      </c>
      <c r="B8" s="3">
        <v>2</v>
      </c>
      <c r="C8" s="3" t="s">
        <v>2415</v>
      </c>
      <c r="D8" s="3" t="str">
        <f t="shared" si="0"/>
        <v>BE_1_16-2_dk_0105</v>
      </c>
      <c r="E8" s="3" t="str">
        <f t="shared" si="1"/>
        <v>0105</v>
      </c>
      <c r="F8" s="3">
        <v>111168.80499999999</v>
      </c>
      <c r="G8" s="15">
        <v>426221.15600000002</v>
      </c>
      <c r="H8" s="35" t="str">
        <f t="shared" si="2"/>
        <v>ja</v>
      </c>
      <c r="I8" s="42" t="s">
        <v>2402</v>
      </c>
      <c r="J8" s="20" t="s">
        <v>2410</v>
      </c>
      <c r="K8" s="21">
        <v>10000</v>
      </c>
      <c r="L8" s="28">
        <f t="shared" si="54"/>
        <v>1</v>
      </c>
      <c r="M8" s="28">
        <f t="shared" si="55"/>
        <v>1</v>
      </c>
      <c r="N8" s="56">
        <f t="shared" si="3"/>
        <v>10000</v>
      </c>
      <c r="O8" s="33">
        <f t="shared" si="56"/>
        <v>132.30262415008565</v>
      </c>
      <c r="P8" s="37">
        <f t="shared" si="4"/>
        <v>90.240273032602502</v>
      </c>
      <c r="Q8" s="9" t="s">
        <v>12</v>
      </c>
      <c r="R8" s="55" t="s">
        <v>12</v>
      </c>
      <c r="S8" s="55">
        <v>2.7810000000000001</v>
      </c>
      <c r="T8" s="55">
        <v>2.9020000000000001</v>
      </c>
      <c r="U8" s="55">
        <v>3.0369999999999999</v>
      </c>
      <c r="V8" s="3">
        <v>3.1760000000000002</v>
      </c>
      <c r="W8" s="3">
        <v>3.347</v>
      </c>
      <c r="X8" s="3" t="s">
        <v>12</v>
      </c>
      <c r="Y8" s="3">
        <v>3.7170000000000001</v>
      </c>
      <c r="Z8" s="15" t="s">
        <v>12</v>
      </c>
      <c r="AA8" s="10">
        <f t="shared" si="5"/>
        <v>3.347</v>
      </c>
      <c r="AB8" s="9">
        <f t="shared" si="6"/>
        <v>0.31000000000000005</v>
      </c>
      <c r="AC8" s="10">
        <f t="shared" si="7"/>
        <v>0.37000000000000011</v>
      </c>
      <c r="AD8" s="9" t="s">
        <v>12</v>
      </c>
      <c r="AE8" s="55" t="s">
        <v>12</v>
      </c>
      <c r="AF8" s="55">
        <v>0.77900000000000003</v>
      </c>
      <c r="AG8" s="55">
        <v>0.875</v>
      </c>
      <c r="AH8" s="55">
        <v>0.97599999999999998</v>
      </c>
      <c r="AI8" s="3">
        <v>1.075</v>
      </c>
      <c r="AJ8" s="3">
        <v>1.1830000000000001</v>
      </c>
      <c r="AK8" s="3" t="s">
        <v>12</v>
      </c>
      <c r="AL8" s="3">
        <v>1.3859999999999999</v>
      </c>
      <c r="AM8" s="15" t="s">
        <v>12</v>
      </c>
      <c r="AN8" s="10">
        <f t="shared" si="8"/>
        <v>1.1830000000000001</v>
      </c>
      <c r="AO8" s="9">
        <f t="shared" si="9"/>
        <v>0.20700000000000007</v>
      </c>
      <c r="AP8" s="10">
        <f t="shared" si="10"/>
        <v>0.20299999999999985</v>
      </c>
      <c r="AQ8" s="9" t="s">
        <v>12</v>
      </c>
      <c r="AR8" s="55" t="s">
        <v>12</v>
      </c>
      <c r="AS8" s="55">
        <v>2.4660000000000002</v>
      </c>
      <c r="AT8" s="55">
        <v>2.573</v>
      </c>
      <c r="AU8" s="55">
        <v>2.6760000000000002</v>
      </c>
      <c r="AV8" s="3">
        <v>2.7690000000000001</v>
      </c>
      <c r="AW8" s="3">
        <v>2.8809999999999998</v>
      </c>
      <c r="AX8" s="3" t="s">
        <v>12</v>
      </c>
      <c r="AY8" s="3">
        <v>3.0339999999999998</v>
      </c>
      <c r="AZ8" s="15" t="s">
        <v>12</v>
      </c>
      <c r="BA8" s="10">
        <f t="shared" si="11"/>
        <v>2.8809999999999998</v>
      </c>
      <c r="BB8" s="9">
        <f t="shared" si="12"/>
        <v>0.20499999999999963</v>
      </c>
      <c r="BC8" s="10">
        <f t="shared" si="13"/>
        <v>0.15300000000000002</v>
      </c>
      <c r="BD8" s="9" t="s">
        <v>2403</v>
      </c>
      <c r="BE8" s="3" t="s">
        <v>12</v>
      </c>
      <c r="BF8" s="15" t="s">
        <v>12</v>
      </c>
      <c r="BG8" s="15" t="str">
        <f t="shared" si="14"/>
        <v>-</v>
      </c>
      <c r="BH8" s="9" t="e">
        <f t="shared" si="15"/>
        <v>#VALUE!</v>
      </c>
      <c r="BI8" s="10" t="e">
        <f t="shared" si="16"/>
        <v>#VALUE!</v>
      </c>
      <c r="BJ8" s="9" t="s">
        <v>2403</v>
      </c>
      <c r="BK8" s="3" t="s">
        <v>12</v>
      </c>
      <c r="BL8" s="15" t="s">
        <v>12</v>
      </c>
      <c r="BM8" s="15" t="str">
        <f t="shared" si="17"/>
        <v>-</v>
      </c>
      <c r="BN8" s="9" t="e">
        <f t="shared" si="18"/>
        <v>#VALUE!</v>
      </c>
      <c r="BO8" s="10" t="e">
        <f t="shared" si="19"/>
        <v>#VALUE!</v>
      </c>
      <c r="BP8">
        <f t="shared" si="20"/>
        <v>0</v>
      </c>
      <c r="BQ8" s="93" t="e">
        <f t="shared" si="21"/>
        <v>#VALUE!</v>
      </c>
      <c r="BR8" s="93" t="e">
        <f t="shared" si="22"/>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23"/>
        <v>#N/A</v>
      </c>
      <c r="BX8" s="93" t="e">
        <f t="shared" si="24"/>
        <v>#N/A</v>
      </c>
      <c r="BY8" s="94">
        <f t="shared" si="25"/>
        <v>999</v>
      </c>
      <c r="BZ8" s="94">
        <f t="shared" si="26"/>
        <v>999</v>
      </c>
      <c r="CA8" s="94" t="e">
        <f t="shared" si="27"/>
        <v>#N/A</v>
      </c>
      <c r="CB8" t="e">
        <f t="shared" si="28"/>
        <v>#N/A</v>
      </c>
      <c r="CC8" s="58" t="e">
        <f t="shared" si="29"/>
        <v>#N/A</v>
      </c>
      <c r="CD8" s="95" t="e">
        <f t="shared" si="30"/>
        <v>#N/A</v>
      </c>
      <c r="CE8" s="96" t="b">
        <f t="shared" si="31"/>
        <v>1</v>
      </c>
      <c r="CF8" t="e">
        <f t="shared" si="32"/>
        <v>#DIV/0!</v>
      </c>
      <c r="CG8" t="e">
        <f t="shared" si="33"/>
        <v>#DIV/0!</v>
      </c>
      <c r="CH8" s="84" t="b">
        <f t="shared" si="34"/>
        <v>1</v>
      </c>
      <c r="CI8">
        <f t="shared" si="35"/>
        <v>1.1830000000000001</v>
      </c>
      <c r="CJ8" t="b">
        <f t="shared" si="36"/>
        <v>1</v>
      </c>
      <c r="CK8" t="b">
        <f t="shared" si="37"/>
        <v>1</v>
      </c>
      <c r="CL8" s="84" t="b">
        <f t="shared" si="57"/>
        <v>1</v>
      </c>
      <c r="CM8">
        <f t="shared" si="38"/>
        <v>2.8809999999999998</v>
      </c>
      <c r="CN8" t="b">
        <f t="shared" si="39"/>
        <v>1</v>
      </c>
      <c r="CO8" s="84">
        <f t="shared" si="40"/>
        <v>9.136368961196456E-2</v>
      </c>
      <c r="CP8" t="b">
        <f t="shared" si="41"/>
        <v>1</v>
      </c>
      <c r="CQ8" s="96" t="b">
        <f t="shared" si="42"/>
        <v>1</v>
      </c>
      <c r="CR8" t="e">
        <f t="shared" si="43"/>
        <v>#VALUE!</v>
      </c>
      <c r="CS8" t="e">
        <f t="shared" si="44"/>
        <v>#VALUE!</v>
      </c>
      <c r="CT8" t="b">
        <f t="shared" si="45"/>
        <v>1</v>
      </c>
      <c r="CU8" t="b">
        <f t="shared" si="46"/>
        <v>1</v>
      </c>
      <c r="CV8" s="84" t="b">
        <f t="shared" si="47"/>
        <v>1</v>
      </c>
      <c r="CW8" t="e">
        <f t="shared" si="48"/>
        <v>#VALUE!</v>
      </c>
      <c r="CX8" t="e">
        <f t="shared" si="49"/>
        <v>#VALUE!</v>
      </c>
      <c r="CY8" t="b">
        <f t="shared" si="50"/>
        <v>1</v>
      </c>
      <c r="CZ8" t="b">
        <f t="shared" si="51"/>
        <v>1</v>
      </c>
      <c r="DA8" s="84">
        <f t="shared" si="52"/>
        <v>0</v>
      </c>
      <c r="DB8" t="e">
        <f t="shared" si="53"/>
        <v>#N/A</v>
      </c>
    </row>
    <row r="9" spans="1:106">
      <c r="A9" s="9">
        <v>756</v>
      </c>
      <c r="B9" s="3">
        <v>2</v>
      </c>
      <c r="C9" s="3" t="s">
        <v>2416</v>
      </c>
      <c r="D9" s="3" t="str">
        <f t="shared" si="0"/>
        <v>BE_1_16-2_dk_0106</v>
      </c>
      <c r="E9" s="3" t="str">
        <f t="shared" si="1"/>
        <v>0106</v>
      </c>
      <c r="F9" s="3">
        <v>111080.859</v>
      </c>
      <c r="G9" s="15">
        <v>426241.375</v>
      </c>
      <c r="H9" s="35" t="str">
        <f t="shared" si="2"/>
        <v>ja</v>
      </c>
      <c r="I9" s="42" t="s">
        <v>2402</v>
      </c>
      <c r="J9" s="20" t="s">
        <v>2410</v>
      </c>
      <c r="K9" s="21">
        <v>10000</v>
      </c>
      <c r="L9" s="28">
        <f t="shared" si="54"/>
        <v>1</v>
      </c>
      <c r="M9" s="28">
        <f t="shared" si="55"/>
        <v>1</v>
      </c>
      <c r="N9" s="56">
        <f t="shared" si="3"/>
        <v>10000</v>
      </c>
      <c r="O9" s="33">
        <f t="shared" si="56"/>
        <v>90.240273032602502</v>
      </c>
      <c r="P9" s="37">
        <f t="shared" si="4"/>
        <v>93.102217213125726</v>
      </c>
      <c r="Q9" s="9" t="s">
        <v>12</v>
      </c>
      <c r="R9" s="55" t="s">
        <v>12</v>
      </c>
      <c r="S9" s="55">
        <v>2.7789999999999999</v>
      </c>
      <c r="T9" s="55">
        <v>2.899</v>
      </c>
      <c r="U9" s="55">
        <v>3.0329999999999999</v>
      </c>
      <c r="V9" s="3">
        <v>3.17</v>
      </c>
      <c r="W9" s="3">
        <v>3.3410000000000002</v>
      </c>
      <c r="X9" s="3" t="s">
        <v>12</v>
      </c>
      <c r="Y9" s="3">
        <v>3.7120000000000002</v>
      </c>
      <c r="Z9" s="15" t="s">
        <v>12</v>
      </c>
      <c r="AA9" s="10">
        <f t="shared" si="5"/>
        <v>3.3410000000000002</v>
      </c>
      <c r="AB9" s="9">
        <f t="shared" si="6"/>
        <v>0.30800000000000027</v>
      </c>
      <c r="AC9" s="10">
        <f t="shared" si="7"/>
        <v>0.371</v>
      </c>
      <c r="AD9" s="9" t="s">
        <v>12</v>
      </c>
      <c r="AE9" s="55" t="s">
        <v>12</v>
      </c>
      <c r="AF9" s="55">
        <v>0.81399999999999995</v>
      </c>
      <c r="AG9" s="55">
        <v>0.89200000000000002</v>
      </c>
      <c r="AH9" s="55">
        <v>0.98099999999999998</v>
      </c>
      <c r="AI9" s="3">
        <v>1.0660000000000001</v>
      </c>
      <c r="AJ9" s="3">
        <v>1.163</v>
      </c>
      <c r="AK9" s="3" t="s">
        <v>12</v>
      </c>
      <c r="AL9" s="3">
        <v>1.3640000000000001</v>
      </c>
      <c r="AM9" s="15" t="s">
        <v>12</v>
      </c>
      <c r="AN9" s="10">
        <f t="shared" si="8"/>
        <v>1.163</v>
      </c>
      <c r="AO9" s="9">
        <f t="shared" si="9"/>
        <v>0.18200000000000005</v>
      </c>
      <c r="AP9" s="10">
        <f t="shared" si="10"/>
        <v>0.20100000000000007</v>
      </c>
      <c r="AQ9" s="9" t="s">
        <v>12</v>
      </c>
      <c r="AR9" s="55" t="s">
        <v>12</v>
      </c>
      <c r="AS9" s="55">
        <v>2.5960000000000001</v>
      </c>
      <c r="AT9" s="55">
        <v>2.7029999999999998</v>
      </c>
      <c r="AU9" s="55">
        <v>2.8079999999999998</v>
      </c>
      <c r="AV9" s="3">
        <v>2.8929999999999998</v>
      </c>
      <c r="AW9" s="3">
        <v>2.9889999999999999</v>
      </c>
      <c r="AX9" s="3" t="s">
        <v>12</v>
      </c>
      <c r="AY9" s="3">
        <v>3.18</v>
      </c>
      <c r="AZ9" s="15" t="s">
        <v>12</v>
      </c>
      <c r="BA9" s="10">
        <f t="shared" si="11"/>
        <v>2.9889999999999999</v>
      </c>
      <c r="BB9" s="9">
        <f t="shared" si="12"/>
        <v>0.18100000000000005</v>
      </c>
      <c r="BC9" s="10">
        <f t="shared" si="13"/>
        <v>0.19100000000000028</v>
      </c>
      <c r="BD9" s="9" t="s">
        <v>2403</v>
      </c>
      <c r="BE9" s="3" t="s">
        <v>12</v>
      </c>
      <c r="BF9" s="15" t="s">
        <v>12</v>
      </c>
      <c r="BG9" s="15" t="str">
        <f t="shared" si="14"/>
        <v>-</v>
      </c>
      <c r="BH9" s="9" t="e">
        <f t="shared" si="15"/>
        <v>#VALUE!</v>
      </c>
      <c r="BI9" s="10" t="e">
        <f t="shared" si="16"/>
        <v>#VALUE!</v>
      </c>
      <c r="BJ9" s="9" t="s">
        <v>2403</v>
      </c>
      <c r="BK9" s="3" t="s">
        <v>12</v>
      </c>
      <c r="BL9" s="15" t="s">
        <v>12</v>
      </c>
      <c r="BM9" s="15" t="str">
        <f t="shared" si="17"/>
        <v>-</v>
      </c>
      <c r="BN9" s="9" t="e">
        <f t="shared" si="18"/>
        <v>#VALUE!</v>
      </c>
      <c r="BO9" s="10" t="e">
        <f t="shared" si="19"/>
        <v>#VALUE!</v>
      </c>
      <c r="BP9">
        <f t="shared" si="20"/>
        <v>0</v>
      </c>
      <c r="BQ9" s="93" t="e">
        <f t="shared" si="21"/>
        <v>#VALUE!</v>
      </c>
      <c r="BR9" s="93" t="e">
        <f t="shared" si="22"/>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23"/>
        <v>#N/A</v>
      </c>
      <c r="BX9" s="93" t="e">
        <f t="shared" si="24"/>
        <v>#N/A</v>
      </c>
      <c r="BY9" s="94">
        <f t="shared" si="25"/>
        <v>999</v>
      </c>
      <c r="BZ9" s="94">
        <f t="shared" si="26"/>
        <v>999</v>
      </c>
      <c r="CA9" s="94" t="e">
        <f t="shared" si="27"/>
        <v>#N/A</v>
      </c>
      <c r="CB9" t="e">
        <f t="shared" si="28"/>
        <v>#N/A</v>
      </c>
      <c r="CC9" s="58" t="e">
        <f t="shared" si="29"/>
        <v>#N/A</v>
      </c>
      <c r="CD9" s="95" t="e">
        <f t="shared" si="30"/>
        <v>#N/A</v>
      </c>
      <c r="CE9" s="96" t="b">
        <f t="shared" si="31"/>
        <v>1</v>
      </c>
      <c r="CF9" t="e">
        <f t="shared" si="32"/>
        <v>#DIV/0!</v>
      </c>
      <c r="CG9" t="e">
        <f t="shared" si="33"/>
        <v>#DIV/0!</v>
      </c>
      <c r="CH9" s="84" t="b">
        <f t="shared" si="34"/>
        <v>1</v>
      </c>
      <c r="CI9">
        <f t="shared" si="35"/>
        <v>1.163</v>
      </c>
      <c r="CJ9" t="b">
        <f t="shared" si="36"/>
        <v>1</v>
      </c>
      <c r="CK9" t="b">
        <f t="shared" si="37"/>
        <v>1</v>
      </c>
      <c r="CL9" s="84" t="b">
        <f t="shared" si="57"/>
        <v>1</v>
      </c>
      <c r="CM9">
        <f t="shared" si="38"/>
        <v>2.9889999999999999</v>
      </c>
      <c r="CN9" t="b">
        <f t="shared" si="39"/>
        <v>1</v>
      </c>
      <c r="CO9" s="84">
        <f t="shared" si="40"/>
        <v>8.3445570136426464E-2</v>
      </c>
      <c r="CP9" t="b">
        <f t="shared" si="41"/>
        <v>1</v>
      </c>
      <c r="CQ9" s="96" t="b">
        <f t="shared" si="42"/>
        <v>1</v>
      </c>
      <c r="CR9" t="e">
        <f t="shared" si="43"/>
        <v>#VALUE!</v>
      </c>
      <c r="CS9" t="e">
        <f t="shared" si="44"/>
        <v>#VALUE!</v>
      </c>
      <c r="CT9" t="b">
        <f t="shared" si="45"/>
        <v>1</v>
      </c>
      <c r="CU9" t="b">
        <f t="shared" si="46"/>
        <v>1</v>
      </c>
      <c r="CV9" s="84" t="b">
        <f t="shared" si="47"/>
        <v>1</v>
      </c>
      <c r="CW9" t="e">
        <f t="shared" si="48"/>
        <v>#VALUE!</v>
      </c>
      <c r="CX9" t="e">
        <f t="shared" si="49"/>
        <v>#VALUE!</v>
      </c>
      <c r="CY9" t="b">
        <f t="shared" si="50"/>
        <v>1</v>
      </c>
      <c r="CZ9" t="b">
        <f t="shared" si="51"/>
        <v>1</v>
      </c>
      <c r="DA9" s="84">
        <f t="shared" si="52"/>
        <v>0</v>
      </c>
      <c r="DB9" t="e">
        <f t="shared" si="53"/>
        <v>#N/A</v>
      </c>
    </row>
    <row r="10" spans="1:106">
      <c r="A10" s="9">
        <v>757</v>
      </c>
      <c r="B10" s="3">
        <v>2</v>
      </c>
      <c r="C10" s="3" t="s">
        <v>2417</v>
      </c>
      <c r="D10" s="3" t="str">
        <f t="shared" si="0"/>
        <v>BE_1_16-2_dk_0107</v>
      </c>
      <c r="E10" s="3" t="str">
        <f t="shared" si="1"/>
        <v>0107</v>
      </c>
      <c r="F10" s="3">
        <v>110988.75</v>
      </c>
      <c r="G10" s="15">
        <v>426227.81199999998</v>
      </c>
      <c r="H10" s="35" t="str">
        <f t="shared" si="2"/>
        <v>ja</v>
      </c>
      <c r="I10" s="42" t="s">
        <v>2402</v>
      </c>
      <c r="J10" s="20" t="s">
        <v>2410</v>
      </c>
      <c r="K10" s="21">
        <v>10000</v>
      </c>
      <c r="L10" s="28">
        <f t="shared" si="54"/>
        <v>1</v>
      </c>
      <c r="M10" s="28">
        <f t="shared" si="55"/>
        <v>1</v>
      </c>
      <c r="N10" s="56">
        <f t="shared" si="3"/>
        <v>10000</v>
      </c>
      <c r="O10" s="33">
        <f t="shared" si="56"/>
        <v>93.102217213125726</v>
      </c>
      <c r="P10" s="37">
        <f t="shared" si="4"/>
        <v>130.30700710245765</v>
      </c>
      <c r="Q10" s="9" t="s">
        <v>12</v>
      </c>
      <c r="R10" s="55" t="s">
        <v>12</v>
      </c>
      <c r="S10" s="55">
        <v>2.7749999999999999</v>
      </c>
      <c r="T10" s="55">
        <v>2.8940000000000001</v>
      </c>
      <c r="U10" s="55">
        <v>3.0270000000000001</v>
      </c>
      <c r="V10" s="3">
        <v>3.1640000000000001</v>
      </c>
      <c r="W10" s="3">
        <v>3.3340000000000001</v>
      </c>
      <c r="X10" s="3" t="s">
        <v>12</v>
      </c>
      <c r="Y10" s="3">
        <v>3.7050000000000001</v>
      </c>
      <c r="Z10" s="15" t="s">
        <v>12</v>
      </c>
      <c r="AA10" s="10">
        <f t="shared" si="5"/>
        <v>3.3340000000000001</v>
      </c>
      <c r="AB10" s="9">
        <f t="shared" si="6"/>
        <v>0.30699999999999994</v>
      </c>
      <c r="AC10" s="10">
        <f t="shared" si="7"/>
        <v>0.371</v>
      </c>
      <c r="AD10" s="9" t="s">
        <v>12</v>
      </c>
      <c r="AE10" s="55" t="s">
        <v>12</v>
      </c>
      <c r="AF10" s="55">
        <v>1.0229999999999999</v>
      </c>
      <c r="AG10" s="55">
        <v>1.1259999999999999</v>
      </c>
      <c r="AH10" s="55">
        <v>1.2430000000000001</v>
      </c>
      <c r="AI10" s="3">
        <v>1.3540000000000001</v>
      </c>
      <c r="AJ10" s="3">
        <v>1.4790000000000001</v>
      </c>
      <c r="AK10" s="3" t="s">
        <v>12</v>
      </c>
      <c r="AL10" s="3">
        <v>1.726</v>
      </c>
      <c r="AM10" s="15" t="s">
        <v>12</v>
      </c>
      <c r="AN10" s="10">
        <f t="shared" si="8"/>
        <v>1.4790000000000001</v>
      </c>
      <c r="AO10" s="9">
        <f t="shared" si="9"/>
        <v>0.23599999999999999</v>
      </c>
      <c r="AP10" s="10">
        <f t="shared" si="10"/>
        <v>0.24699999999999989</v>
      </c>
      <c r="AQ10" s="9" t="s">
        <v>12</v>
      </c>
      <c r="AR10" s="55" t="s">
        <v>12</v>
      </c>
      <c r="AS10" s="55">
        <v>2.7109999999999999</v>
      </c>
      <c r="AT10" s="55">
        <v>2.82</v>
      </c>
      <c r="AU10" s="55">
        <v>2.9279999999999999</v>
      </c>
      <c r="AV10" s="3">
        <v>3.0150000000000001</v>
      </c>
      <c r="AW10" s="3">
        <v>3.113</v>
      </c>
      <c r="AX10" s="3" t="s">
        <v>12</v>
      </c>
      <c r="AY10" s="3">
        <v>3.302</v>
      </c>
      <c r="AZ10" s="15" t="s">
        <v>12</v>
      </c>
      <c r="BA10" s="10">
        <f t="shared" si="11"/>
        <v>3.113</v>
      </c>
      <c r="BB10" s="9">
        <f t="shared" si="12"/>
        <v>0.18500000000000005</v>
      </c>
      <c r="BC10" s="10">
        <f t="shared" si="13"/>
        <v>0.18900000000000006</v>
      </c>
      <c r="BD10" s="9" t="s">
        <v>2403</v>
      </c>
      <c r="BE10" s="3" t="s">
        <v>12</v>
      </c>
      <c r="BF10" s="15" t="s">
        <v>12</v>
      </c>
      <c r="BG10" s="15" t="str">
        <f t="shared" si="14"/>
        <v>-</v>
      </c>
      <c r="BH10" s="9" t="e">
        <f t="shared" si="15"/>
        <v>#VALUE!</v>
      </c>
      <c r="BI10" s="10" t="e">
        <f t="shared" si="16"/>
        <v>#VALUE!</v>
      </c>
      <c r="BJ10" s="9" t="s">
        <v>2403</v>
      </c>
      <c r="BK10" s="3" t="s">
        <v>12</v>
      </c>
      <c r="BL10" s="15" t="s">
        <v>12</v>
      </c>
      <c r="BM10" s="15" t="str">
        <f t="shared" si="17"/>
        <v>-</v>
      </c>
      <c r="BN10" s="9" t="e">
        <f t="shared" si="18"/>
        <v>#VALUE!</v>
      </c>
      <c r="BO10" s="10" t="e">
        <f t="shared" si="19"/>
        <v>#VALUE!</v>
      </c>
      <c r="BP10">
        <f t="shared" si="20"/>
        <v>0</v>
      </c>
      <c r="BQ10" s="93" t="e">
        <f t="shared" si="21"/>
        <v>#VALUE!</v>
      </c>
      <c r="BR10" s="93" t="e">
        <f t="shared" si="22"/>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23"/>
        <v>#N/A</v>
      </c>
      <c r="BX10" s="93" t="e">
        <f t="shared" si="24"/>
        <v>#N/A</v>
      </c>
      <c r="BY10" s="94">
        <f t="shared" si="25"/>
        <v>999</v>
      </c>
      <c r="BZ10" s="94">
        <f t="shared" si="26"/>
        <v>999</v>
      </c>
      <c r="CA10" s="94" t="e">
        <f t="shared" si="27"/>
        <v>#N/A</v>
      </c>
      <c r="CB10" t="e">
        <f t="shared" si="28"/>
        <v>#N/A</v>
      </c>
      <c r="CC10" s="58" t="e">
        <f t="shared" si="29"/>
        <v>#N/A</v>
      </c>
      <c r="CD10" s="95" t="e">
        <f t="shared" si="30"/>
        <v>#N/A</v>
      </c>
      <c r="CE10" s="96" t="b">
        <f t="shared" si="31"/>
        <v>1</v>
      </c>
      <c r="CF10" t="e">
        <f t="shared" si="32"/>
        <v>#DIV/0!</v>
      </c>
      <c r="CG10" t="e">
        <f t="shared" si="33"/>
        <v>#DIV/0!</v>
      </c>
      <c r="CH10" s="84" t="b">
        <f t="shared" si="34"/>
        <v>1</v>
      </c>
      <c r="CI10">
        <f t="shared" si="35"/>
        <v>1.4790000000000001</v>
      </c>
      <c r="CJ10" t="b">
        <f t="shared" si="36"/>
        <v>1</v>
      </c>
      <c r="CK10" t="b">
        <f t="shared" si="37"/>
        <v>0</v>
      </c>
      <c r="CL10" s="84" t="b">
        <f t="shared" si="57"/>
        <v>1</v>
      </c>
      <c r="CM10">
        <f t="shared" si="38"/>
        <v>3.113</v>
      </c>
      <c r="CN10" t="b">
        <f t="shared" si="39"/>
        <v>1</v>
      </c>
      <c r="CO10" s="84">
        <f t="shared" si="40"/>
        <v>9.7832991693117766E-2</v>
      </c>
      <c r="CP10" t="b">
        <f t="shared" si="41"/>
        <v>1</v>
      </c>
      <c r="CQ10" s="96" t="b">
        <f t="shared" si="42"/>
        <v>1</v>
      </c>
      <c r="CR10" t="e">
        <f t="shared" si="43"/>
        <v>#VALUE!</v>
      </c>
      <c r="CS10" t="e">
        <f t="shared" si="44"/>
        <v>#VALUE!</v>
      </c>
      <c r="CT10" t="b">
        <f t="shared" si="45"/>
        <v>1</v>
      </c>
      <c r="CU10" t="b">
        <f t="shared" si="46"/>
        <v>1</v>
      </c>
      <c r="CV10" s="84" t="b">
        <f t="shared" si="47"/>
        <v>1</v>
      </c>
      <c r="CW10" t="e">
        <f t="shared" si="48"/>
        <v>#VALUE!</v>
      </c>
      <c r="CX10" t="e">
        <f t="shared" si="49"/>
        <v>#VALUE!</v>
      </c>
      <c r="CY10" t="b">
        <f t="shared" si="50"/>
        <v>1</v>
      </c>
      <c r="CZ10" t="b">
        <f t="shared" si="51"/>
        <v>1</v>
      </c>
      <c r="DA10" s="84">
        <f t="shared" si="52"/>
        <v>0</v>
      </c>
      <c r="DB10" t="e">
        <f t="shared" si="53"/>
        <v>#N/A</v>
      </c>
    </row>
    <row r="11" spans="1:106">
      <c r="A11" s="9">
        <v>758</v>
      </c>
      <c r="B11" s="3">
        <v>2</v>
      </c>
      <c r="C11" s="3" t="s">
        <v>2418</v>
      </c>
      <c r="D11" s="3" t="str">
        <f t="shared" si="0"/>
        <v>BE_1_16-2_dk_0108</v>
      </c>
      <c r="E11" s="3" t="str">
        <f t="shared" si="1"/>
        <v>0108</v>
      </c>
      <c r="F11" s="3">
        <v>110859.516</v>
      </c>
      <c r="G11" s="15">
        <v>426244.5</v>
      </c>
      <c r="H11" s="35" t="str">
        <f t="shared" si="2"/>
        <v>ja</v>
      </c>
      <c r="I11" s="42" t="s">
        <v>2402</v>
      </c>
      <c r="J11" s="20" t="s">
        <v>2410</v>
      </c>
      <c r="K11" s="21">
        <v>10000</v>
      </c>
      <c r="L11" s="28">
        <f t="shared" si="54"/>
        <v>1</v>
      </c>
      <c r="M11" s="28">
        <f t="shared" si="55"/>
        <v>1</v>
      </c>
      <c r="N11" s="56">
        <f t="shared" si="3"/>
        <v>10000</v>
      </c>
      <c r="O11" s="33">
        <f t="shared" si="56"/>
        <v>130.30700710245765</v>
      </c>
      <c r="P11" s="37">
        <f t="shared" si="4"/>
        <v>86.916692050494333</v>
      </c>
      <c r="Q11" s="9" t="s">
        <v>12</v>
      </c>
      <c r="R11" s="55" t="s">
        <v>12</v>
      </c>
      <c r="S11" s="55">
        <v>2.7709999999999999</v>
      </c>
      <c r="T11" s="55">
        <v>2.89</v>
      </c>
      <c r="U11" s="55">
        <v>3.0209999999999999</v>
      </c>
      <c r="V11" s="3">
        <v>3.157</v>
      </c>
      <c r="W11" s="3">
        <v>3.3260000000000001</v>
      </c>
      <c r="X11" s="3" t="s">
        <v>12</v>
      </c>
      <c r="Y11" s="3">
        <v>3.6989999999999998</v>
      </c>
      <c r="Z11" s="15" t="s">
        <v>12</v>
      </c>
      <c r="AA11" s="10">
        <f t="shared" si="5"/>
        <v>3.3260000000000001</v>
      </c>
      <c r="AB11" s="9">
        <f t="shared" si="6"/>
        <v>0.30500000000000016</v>
      </c>
      <c r="AC11" s="10">
        <f t="shared" si="7"/>
        <v>0.37299999999999978</v>
      </c>
      <c r="AD11" s="9" t="s">
        <v>12</v>
      </c>
      <c r="AE11" s="55" t="s">
        <v>12</v>
      </c>
      <c r="AF11" s="55">
        <v>1.0900000000000001</v>
      </c>
      <c r="AG11" s="55">
        <v>1.202</v>
      </c>
      <c r="AH11" s="55">
        <v>1.3260000000000001</v>
      </c>
      <c r="AI11" s="3">
        <v>1.4410000000000001</v>
      </c>
      <c r="AJ11" s="3">
        <v>1.571</v>
      </c>
      <c r="AK11" s="3" t="s">
        <v>12</v>
      </c>
      <c r="AL11" s="3">
        <v>1.8280000000000001</v>
      </c>
      <c r="AM11" s="15" t="s">
        <v>12</v>
      </c>
      <c r="AN11" s="10">
        <f t="shared" si="8"/>
        <v>1.571</v>
      </c>
      <c r="AO11" s="9">
        <f t="shared" si="9"/>
        <v>0.24499999999999988</v>
      </c>
      <c r="AP11" s="10">
        <f t="shared" si="10"/>
        <v>0.25700000000000012</v>
      </c>
      <c r="AQ11" s="9" t="s">
        <v>12</v>
      </c>
      <c r="AR11" s="55" t="s">
        <v>12</v>
      </c>
      <c r="AS11" s="55">
        <v>2.7589999999999999</v>
      </c>
      <c r="AT11" s="55">
        <v>2.871</v>
      </c>
      <c r="AU11" s="55">
        <v>2.9790000000000001</v>
      </c>
      <c r="AV11" s="3">
        <v>3.0659999999999998</v>
      </c>
      <c r="AW11" s="3">
        <v>3.161</v>
      </c>
      <c r="AX11" s="3" t="s">
        <v>12</v>
      </c>
      <c r="AY11" s="3">
        <v>3.347</v>
      </c>
      <c r="AZ11" s="15" t="s">
        <v>12</v>
      </c>
      <c r="BA11" s="10">
        <f t="shared" si="11"/>
        <v>3.161</v>
      </c>
      <c r="BB11" s="9">
        <f t="shared" si="12"/>
        <v>0.18199999999999994</v>
      </c>
      <c r="BC11" s="10">
        <f t="shared" si="13"/>
        <v>0.18599999999999994</v>
      </c>
      <c r="BD11" s="9" t="s">
        <v>2403</v>
      </c>
      <c r="BE11" s="3" t="s">
        <v>12</v>
      </c>
      <c r="BF11" s="15" t="s">
        <v>12</v>
      </c>
      <c r="BG11" s="15" t="str">
        <f t="shared" si="14"/>
        <v>-</v>
      </c>
      <c r="BH11" s="9" t="e">
        <f t="shared" si="15"/>
        <v>#VALUE!</v>
      </c>
      <c r="BI11" s="10" t="e">
        <f t="shared" si="16"/>
        <v>#VALUE!</v>
      </c>
      <c r="BJ11" s="9" t="s">
        <v>2403</v>
      </c>
      <c r="BK11" s="3" t="s">
        <v>12</v>
      </c>
      <c r="BL11" s="15" t="s">
        <v>12</v>
      </c>
      <c r="BM11" s="15" t="str">
        <f t="shared" si="17"/>
        <v>-</v>
      </c>
      <c r="BN11" s="9" t="e">
        <f t="shared" si="18"/>
        <v>#VALUE!</v>
      </c>
      <c r="BO11" s="10" t="e">
        <f t="shared" si="19"/>
        <v>#VALUE!</v>
      </c>
      <c r="BP11">
        <f t="shared" si="20"/>
        <v>0</v>
      </c>
      <c r="BQ11" s="93" t="e">
        <f t="shared" si="21"/>
        <v>#VALUE!</v>
      </c>
      <c r="BR11" s="93" t="e">
        <f t="shared" si="22"/>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23"/>
        <v>#N/A</v>
      </c>
      <c r="BX11" s="93" t="e">
        <f t="shared" si="24"/>
        <v>#N/A</v>
      </c>
      <c r="BY11" s="94">
        <f t="shared" si="25"/>
        <v>999</v>
      </c>
      <c r="BZ11" s="94">
        <f t="shared" si="26"/>
        <v>999</v>
      </c>
      <c r="CA11" s="94" t="e">
        <f t="shared" si="27"/>
        <v>#N/A</v>
      </c>
      <c r="CB11" t="e">
        <f t="shared" si="28"/>
        <v>#N/A</v>
      </c>
      <c r="CC11" s="58" t="e">
        <f t="shared" si="29"/>
        <v>#N/A</v>
      </c>
      <c r="CD11" s="95" t="e">
        <f t="shared" si="30"/>
        <v>#N/A</v>
      </c>
      <c r="CE11" s="96" t="b">
        <f t="shared" si="31"/>
        <v>1</v>
      </c>
      <c r="CF11" t="e">
        <f t="shared" si="32"/>
        <v>#DIV/0!</v>
      </c>
      <c r="CG11" t="e">
        <f t="shared" si="33"/>
        <v>#DIV/0!</v>
      </c>
      <c r="CH11" s="84" t="b">
        <f t="shared" si="34"/>
        <v>1</v>
      </c>
      <c r="CI11">
        <f t="shared" si="35"/>
        <v>1.571</v>
      </c>
      <c r="CJ11" t="b">
        <f t="shared" si="36"/>
        <v>1</v>
      </c>
      <c r="CK11" t="b">
        <f t="shared" si="37"/>
        <v>0</v>
      </c>
      <c r="CL11" s="84" t="b">
        <f t="shared" si="57"/>
        <v>1</v>
      </c>
      <c r="CM11">
        <f t="shared" si="38"/>
        <v>3.161</v>
      </c>
      <c r="CN11" t="b">
        <f t="shared" si="39"/>
        <v>1</v>
      </c>
      <c r="CO11" s="84">
        <f t="shared" si="40"/>
        <v>0.10078655366183159</v>
      </c>
      <c r="CP11" t="b">
        <f t="shared" si="41"/>
        <v>1</v>
      </c>
      <c r="CQ11" s="96" t="b">
        <f t="shared" si="42"/>
        <v>1</v>
      </c>
      <c r="CR11" t="e">
        <f t="shared" si="43"/>
        <v>#VALUE!</v>
      </c>
      <c r="CS11" t="e">
        <f t="shared" si="44"/>
        <v>#VALUE!</v>
      </c>
      <c r="CT11" t="b">
        <f t="shared" si="45"/>
        <v>1</v>
      </c>
      <c r="CU11" t="b">
        <f t="shared" si="46"/>
        <v>1</v>
      </c>
      <c r="CV11" s="84" t="b">
        <f t="shared" si="47"/>
        <v>1</v>
      </c>
      <c r="CW11" t="e">
        <f t="shared" si="48"/>
        <v>#VALUE!</v>
      </c>
      <c r="CX11" t="e">
        <f t="shared" si="49"/>
        <v>#VALUE!</v>
      </c>
      <c r="CY11" t="b">
        <f t="shared" si="50"/>
        <v>1</v>
      </c>
      <c r="CZ11" t="b">
        <f t="shared" si="51"/>
        <v>1</v>
      </c>
      <c r="DA11" s="84">
        <f t="shared" si="52"/>
        <v>0</v>
      </c>
      <c r="DB11" t="e">
        <f t="shared" si="53"/>
        <v>#N/A</v>
      </c>
    </row>
    <row r="12" spans="1:106">
      <c r="A12" s="9">
        <v>759</v>
      </c>
      <c r="B12" s="3">
        <v>2</v>
      </c>
      <c r="C12" s="3" t="s">
        <v>2419</v>
      </c>
      <c r="D12" s="3" t="str">
        <f t="shared" si="0"/>
        <v>BE_1_16-2_dk_0109</v>
      </c>
      <c r="E12" s="3" t="str">
        <f t="shared" si="1"/>
        <v>0109</v>
      </c>
      <c r="F12" s="3">
        <v>110772.977</v>
      </c>
      <c r="G12" s="15">
        <v>426252.59399999998</v>
      </c>
      <c r="H12" s="35" t="str">
        <f t="shared" si="2"/>
        <v>ja</v>
      </c>
      <c r="I12" s="42" t="s">
        <v>2402</v>
      </c>
      <c r="J12" s="20" t="s">
        <v>2410</v>
      </c>
      <c r="K12" s="21">
        <v>10000</v>
      </c>
      <c r="L12" s="28">
        <f t="shared" si="54"/>
        <v>1</v>
      </c>
      <c r="M12" s="28">
        <f t="shared" si="55"/>
        <v>1</v>
      </c>
      <c r="N12" s="56">
        <f t="shared" si="3"/>
        <v>10000</v>
      </c>
      <c r="O12" s="33">
        <f t="shared" si="56"/>
        <v>86.916692050494333</v>
      </c>
      <c r="P12" s="37">
        <f t="shared" si="4"/>
        <v>86.781471720644532</v>
      </c>
      <c r="Q12" s="9" t="s">
        <v>12</v>
      </c>
      <c r="R12" s="55" t="s">
        <v>12</v>
      </c>
      <c r="S12" s="55">
        <v>2.7719999999999998</v>
      </c>
      <c r="T12" s="55">
        <v>2.89</v>
      </c>
      <c r="U12" s="55">
        <v>3.0209999999999999</v>
      </c>
      <c r="V12" s="3">
        <v>3.157</v>
      </c>
      <c r="W12" s="3">
        <v>3.327</v>
      </c>
      <c r="X12" s="3" t="s">
        <v>12</v>
      </c>
      <c r="Y12" s="3">
        <v>3.6989999999999998</v>
      </c>
      <c r="Z12" s="15" t="s">
        <v>12</v>
      </c>
      <c r="AA12" s="10">
        <f t="shared" si="5"/>
        <v>3.327</v>
      </c>
      <c r="AB12" s="9">
        <f t="shared" si="6"/>
        <v>0.30600000000000005</v>
      </c>
      <c r="AC12" s="10">
        <f t="shared" si="7"/>
        <v>0.37199999999999989</v>
      </c>
      <c r="AD12" s="9" t="s">
        <v>12</v>
      </c>
      <c r="AE12" s="55" t="s">
        <v>12</v>
      </c>
      <c r="AF12" s="55">
        <v>1.139</v>
      </c>
      <c r="AG12" s="55">
        <v>1.2609999999999999</v>
      </c>
      <c r="AH12" s="55">
        <v>1.395</v>
      </c>
      <c r="AI12" s="3">
        <v>1.5189999999999999</v>
      </c>
      <c r="AJ12" s="3">
        <v>1.6559999999999999</v>
      </c>
      <c r="AK12" s="3" t="s">
        <v>12</v>
      </c>
      <c r="AL12" s="3">
        <v>1.927</v>
      </c>
      <c r="AM12" s="15" t="s">
        <v>12</v>
      </c>
      <c r="AN12" s="10">
        <f t="shared" si="8"/>
        <v>1.6559999999999999</v>
      </c>
      <c r="AO12" s="9">
        <f t="shared" si="9"/>
        <v>0.2609999999999999</v>
      </c>
      <c r="AP12" s="10">
        <f t="shared" si="10"/>
        <v>0.27100000000000013</v>
      </c>
      <c r="AQ12" s="9" t="s">
        <v>12</v>
      </c>
      <c r="AR12" s="55" t="s">
        <v>12</v>
      </c>
      <c r="AS12" s="55">
        <v>2.8079999999999998</v>
      </c>
      <c r="AT12" s="55">
        <v>2.9289999999999998</v>
      </c>
      <c r="AU12" s="55">
        <v>3.044</v>
      </c>
      <c r="AV12" s="3">
        <v>3.1320000000000001</v>
      </c>
      <c r="AW12" s="3">
        <v>3.2269999999999999</v>
      </c>
      <c r="AX12" s="3" t="s">
        <v>12</v>
      </c>
      <c r="AY12" s="3">
        <v>3.41</v>
      </c>
      <c r="AZ12" s="15" t="s">
        <v>12</v>
      </c>
      <c r="BA12" s="10">
        <f t="shared" si="11"/>
        <v>3.2269999999999999</v>
      </c>
      <c r="BB12" s="9">
        <f t="shared" si="12"/>
        <v>0.18299999999999983</v>
      </c>
      <c r="BC12" s="10">
        <f t="shared" si="13"/>
        <v>0.18300000000000027</v>
      </c>
      <c r="BD12" s="9" t="s">
        <v>2403</v>
      </c>
      <c r="BE12" s="3" t="s">
        <v>12</v>
      </c>
      <c r="BF12" s="15" t="s">
        <v>12</v>
      </c>
      <c r="BG12" s="15" t="str">
        <f t="shared" si="14"/>
        <v>-</v>
      </c>
      <c r="BH12" s="9" t="e">
        <f t="shared" si="15"/>
        <v>#VALUE!</v>
      </c>
      <c r="BI12" s="10" t="e">
        <f t="shared" si="16"/>
        <v>#VALUE!</v>
      </c>
      <c r="BJ12" s="9" t="s">
        <v>2403</v>
      </c>
      <c r="BK12" s="3" t="s">
        <v>12</v>
      </c>
      <c r="BL12" s="15" t="s">
        <v>12</v>
      </c>
      <c r="BM12" s="15" t="str">
        <f t="shared" si="17"/>
        <v>-</v>
      </c>
      <c r="BN12" s="9" t="e">
        <f t="shared" si="18"/>
        <v>#VALUE!</v>
      </c>
      <c r="BO12" s="10" t="e">
        <f t="shared" si="19"/>
        <v>#VALUE!</v>
      </c>
      <c r="BP12">
        <f t="shared" si="20"/>
        <v>0</v>
      </c>
      <c r="BQ12" s="93" t="e">
        <f t="shared" si="21"/>
        <v>#VALUE!</v>
      </c>
      <c r="BR12" s="93" t="e">
        <f t="shared" si="22"/>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23"/>
        <v>#N/A</v>
      </c>
      <c r="BX12" s="93" t="e">
        <f t="shared" si="24"/>
        <v>#N/A</v>
      </c>
      <c r="BY12" s="94">
        <f t="shared" si="25"/>
        <v>999</v>
      </c>
      <c r="BZ12" s="94">
        <f t="shared" si="26"/>
        <v>999</v>
      </c>
      <c r="CA12" s="94" t="e">
        <f t="shared" si="27"/>
        <v>#N/A</v>
      </c>
      <c r="CB12" t="e">
        <f t="shared" si="28"/>
        <v>#N/A</v>
      </c>
      <c r="CC12" s="58" t="e">
        <f t="shared" si="29"/>
        <v>#N/A</v>
      </c>
      <c r="CD12" s="95" t="e">
        <f t="shared" si="30"/>
        <v>#N/A</v>
      </c>
      <c r="CE12" s="96" t="b">
        <f t="shared" si="31"/>
        <v>1</v>
      </c>
      <c r="CF12" t="e">
        <f t="shared" si="32"/>
        <v>#DIV/0!</v>
      </c>
      <c r="CG12" t="e">
        <f t="shared" si="33"/>
        <v>#DIV/0!</v>
      </c>
      <c r="CH12" s="84" t="b">
        <f t="shared" si="34"/>
        <v>1</v>
      </c>
      <c r="CI12">
        <f t="shared" si="35"/>
        <v>1.6559999999999999</v>
      </c>
      <c r="CJ12" t="b">
        <f t="shared" si="36"/>
        <v>1</v>
      </c>
      <c r="CK12" t="b">
        <f t="shared" si="37"/>
        <v>0</v>
      </c>
      <c r="CL12" s="84" t="b">
        <f t="shared" si="57"/>
        <v>1</v>
      </c>
      <c r="CM12">
        <f t="shared" si="38"/>
        <v>3.2269999999999999</v>
      </c>
      <c r="CN12" t="b">
        <f t="shared" si="39"/>
        <v>1</v>
      </c>
      <c r="CO12" s="84">
        <f t="shared" si="40"/>
        <v>0.10193839778411926</v>
      </c>
      <c r="CP12" t="b">
        <f t="shared" si="41"/>
        <v>1</v>
      </c>
      <c r="CQ12" s="96" t="b">
        <f t="shared" si="42"/>
        <v>1</v>
      </c>
      <c r="CR12" t="e">
        <f t="shared" si="43"/>
        <v>#VALUE!</v>
      </c>
      <c r="CS12" t="e">
        <f t="shared" si="44"/>
        <v>#VALUE!</v>
      </c>
      <c r="CT12" t="b">
        <f t="shared" si="45"/>
        <v>1</v>
      </c>
      <c r="CU12" t="b">
        <f t="shared" si="46"/>
        <v>1</v>
      </c>
      <c r="CV12" s="84" t="b">
        <f t="shared" si="47"/>
        <v>1</v>
      </c>
      <c r="CW12" t="e">
        <f t="shared" si="48"/>
        <v>#VALUE!</v>
      </c>
      <c r="CX12" t="e">
        <f t="shared" si="49"/>
        <v>#VALUE!</v>
      </c>
      <c r="CY12" t="b">
        <f t="shared" si="50"/>
        <v>1</v>
      </c>
      <c r="CZ12" t="b">
        <f t="shared" si="51"/>
        <v>1</v>
      </c>
      <c r="DA12" s="84">
        <f t="shared" si="52"/>
        <v>0</v>
      </c>
      <c r="DB12" t="e">
        <f t="shared" si="53"/>
        <v>#N/A</v>
      </c>
    </row>
    <row r="13" spans="1:106">
      <c r="A13" s="9">
        <v>761</v>
      </c>
      <c r="B13" s="3">
        <v>2</v>
      </c>
      <c r="C13" s="3" t="s">
        <v>2420</v>
      </c>
      <c r="D13" s="3" t="str">
        <f t="shared" si="0"/>
        <v>BE_1_16-2_dk_0110</v>
      </c>
      <c r="E13" s="3" t="str">
        <f t="shared" si="1"/>
        <v>0110</v>
      </c>
      <c r="F13" s="3">
        <v>110686.43</v>
      </c>
      <c r="G13" s="15">
        <v>426258.96899999998</v>
      </c>
      <c r="H13" s="35" t="str">
        <f t="shared" si="2"/>
        <v>ja</v>
      </c>
      <c r="I13" s="42" t="s">
        <v>2402</v>
      </c>
      <c r="J13" s="20" t="s">
        <v>2410</v>
      </c>
      <c r="K13" s="21">
        <v>10000</v>
      </c>
      <c r="L13" s="28">
        <f t="shared" si="54"/>
        <v>1</v>
      </c>
      <c r="M13" s="28">
        <f t="shared" si="55"/>
        <v>1</v>
      </c>
      <c r="N13" s="56">
        <f t="shared" si="3"/>
        <v>10000</v>
      </c>
      <c r="O13" s="33">
        <f t="shared" si="56"/>
        <v>86.781471720644532</v>
      </c>
      <c r="P13" s="37">
        <f t="shared" si="4"/>
        <v>86.550062472523777</v>
      </c>
      <c r="Q13" s="9" t="s">
        <v>12</v>
      </c>
      <c r="R13" s="55" t="s">
        <v>12</v>
      </c>
      <c r="S13" s="55">
        <v>2.77</v>
      </c>
      <c r="T13" s="55">
        <v>2.8879999999999999</v>
      </c>
      <c r="U13" s="55">
        <v>3.0179999999999998</v>
      </c>
      <c r="V13" s="3">
        <v>3.1539999999999999</v>
      </c>
      <c r="W13" s="3">
        <v>3.323</v>
      </c>
      <c r="X13" s="3" t="s">
        <v>12</v>
      </c>
      <c r="Y13" s="3">
        <v>3.6960000000000002</v>
      </c>
      <c r="Z13" s="15" t="s">
        <v>12</v>
      </c>
      <c r="AA13" s="10">
        <f t="shared" si="5"/>
        <v>3.323</v>
      </c>
      <c r="AB13" s="9">
        <f t="shared" si="6"/>
        <v>0.30500000000000016</v>
      </c>
      <c r="AC13" s="10">
        <f t="shared" si="7"/>
        <v>0.37300000000000022</v>
      </c>
      <c r="AD13" s="9" t="s">
        <v>12</v>
      </c>
      <c r="AE13" s="55" t="s">
        <v>12</v>
      </c>
      <c r="AF13" s="55">
        <v>1.113</v>
      </c>
      <c r="AG13" s="55">
        <v>1.2310000000000001</v>
      </c>
      <c r="AH13" s="55">
        <v>1.3620000000000001</v>
      </c>
      <c r="AI13" s="3">
        <v>1.4810000000000001</v>
      </c>
      <c r="AJ13" s="3">
        <v>1.6140000000000001</v>
      </c>
      <c r="AK13" s="3" t="s">
        <v>12</v>
      </c>
      <c r="AL13" s="3">
        <v>1.877</v>
      </c>
      <c r="AM13" s="15" t="s">
        <v>12</v>
      </c>
      <c r="AN13" s="10">
        <f t="shared" si="8"/>
        <v>1.6140000000000001</v>
      </c>
      <c r="AO13" s="9">
        <f t="shared" si="9"/>
        <v>0.252</v>
      </c>
      <c r="AP13" s="10">
        <f t="shared" si="10"/>
        <v>0.2629999999999999</v>
      </c>
      <c r="AQ13" s="9" t="s">
        <v>12</v>
      </c>
      <c r="AR13" s="55" t="s">
        <v>12</v>
      </c>
      <c r="AS13" s="55">
        <v>2.7850000000000001</v>
      </c>
      <c r="AT13" s="55">
        <v>2.903</v>
      </c>
      <c r="AU13" s="55">
        <v>3.016</v>
      </c>
      <c r="AV13" s="3">
        <v>3.101</v>
      </c>
      <c r="AW13" s="3">
        <v>3.1930000000000001</v>
      </c>
      <c r="AX13" s="3" t="s">
        <v>12</v>
      </c>
      <c r="AY13" s="3">
        <v>3.3719999999999999</v>
      </c>
      <c r="AZ13" s="15" t="s">
        <v>12</v>
      </c>
      <c r="BA13" s="10">
        <f t="shared" si="11"/>
        <v>3.1930000000000001</v>
      </c>
      <c r="BB13" s="9">
        <f t="shared" si="12"/>
        <v>0.17700000000000005</v>
      </c>
      <c r="BC13" s="10">
        <f t="shared" si="13"/>
        <v>0.17899999999999983</v>
      </c>
      <c r="BD13" s="9" t="s">
        <v>2403</v>
      </c>
      <c r="BE13" s="3" t="s">
        <v>12</v>
      </c>
      <c r="BF13" s="15" t="s">
        <v>12</v>
      </c>
      <c r="BG13" s="15" t="str">
        <f t="shared" si="14"/>
        <v>-</v>
      </c>
      <c r="BH13" s="9" t="e">
        <f t="shared" si="15"/>
        <v>#VALUE!</v>
      </c>
      <c r="BI13" s="10" t="e">
        <f t="shared" si="16"/>
        <v>#VALUE!</v>
      </c>
      <c r="BJ13" s="9" t="s">
        <v>2403</v>
      </c>
      <c r="BK13" s="3" t="s">
        <v>12</v>
      </c>
      <c r="BL13" s="15" t="s">
        <v>12</v>
      </c>
      <c r="BM13" s="15" t="str">
        <f t="shared" si="17"/>
        <v>-</v>
      </c>
      <c r="BN13" s="9" t="e">
        <f t="shared" si="18"/>
        <v>#VALUE!</v>
      </c>
      <c r="BO13" s="10" t="e">
        <f t="shared" si="19"/>
        <v>#VALUE!</v>
      </c>
      <c r="BP13">
        <f t="shared" si="20"/>
        <v>0</v>
      </c>
      <c r="BQ13" s="93" t="e">
        <f t="shared" si="21"/>
        <v>#VALUE!</v>
      </c>
      <c r="BR13" s="93" t="e">
        <f t="shared" si="22"/>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23"/>
        <v>#N/A</v>
      </c>
      <c r="BX13" s="93" t="e">
        <f t="shared" si="24"/>
        <v>#N/A</v>
      </c>
      <c r="BY13" s="94">
        <f t="shared" si="25"/>
        <v>999</v>
      </c>
      <c r="BZ13" s="94">
        <f t="shared" si="26"/>
        <v>999</v>
      </c>
      <c r="CA13" s="94" t="e">
        <f t="shared" si="27"/>
        <v>#N/A</v>
      </c>
      <c r="CB13" t="e">
        <f t="shared" si="28"/>
        <v>#N/A</v>
      </c>
      <c r="CC13" s="58" t="e">
        <f t="shared" si="29"/>
        <v>#N/A</v>
      </c>
      <c r="CD13" s="95" t="e">
        <f t="shared" si="30"/>
        <v>#N/A</v>
      </c>
      <c r="CE13" s="96" t="b">
        <f t="shared" si="31"/>
        <v>1</v>
      </c>
      <c r="CF13" t="e">
        <f t="shared" si="32"/>
        <v>#DIV/0!</v>
      </c>
      <c r="CG13" t="e">
        <f t="shared" si="33"/>
        <v>#DIV/0!</v>
      </c>
      <c r="CH13" s="84" t="b">
        <f t="shared" si="34"/>
        <v>1</v>
      </c>
      <c r="CI13">
        <f t="shared" si="35"/>
        <v>1.6140000000000001</v>
      </c>
      <c r="CJ13" t="b">
        <f t="shared" si="36"/>
        <v>1</v>
      </c>
      <c r="CK13" t="b">
        <f t="shared" si="37"/>
        <v>0</v>
      </c>
      <c r="CL13" s="84" t="b">
        <f t="shared" si="57"/>
        <v>1</v>
      </c>
      <c r="CM13">
        <f t="shared" si="38"/>
        <v>3.1930000000000001</v>
      </c>
      <c r="CN13" t="b">
        <f t="shared" si="39"/>
        <v>1</v>
      </c>
      <c r="CO13" s="84">
        <f t="shared" si="40"/>
        <v>0.10148014870606736</v>
      </c>
      <c r="CP13" t="b">
        <f t="shared" si="41"/>
        <v>1</v>
      </c>
      <c r="CQ13" s="96" t="b">
        <f t="shared" si="42"/>
        <v>1</v>
      </c>
      <c r="CR13" t="e">
        <f t="shared" si="43"/>
        <v>#VALUE!</v>
      </c>
      <c r="CS13" t="e">
        <f t="shared" si="44"/>
        <v>#VALUE!</v>
      </c>
      <c r="CT13" t="b">
        <f t="shared" si="45"/>
        <v>1</v>
      </c>
      <c r="CU13" t="b">
        <f t="shared" si="46"/>
        <v>1</v>
      </c>
      <c r="CV13" s="84" t="b">
        <f t="shared" si="47"/>
        <v>1</v>
      </c>
      <c r="CW13" t="e">
        <f t="shared" si="48"/>
        <v>#VALUE!</v>
      </c>
      <c r="CX13" t="e">
        <f t="shared" si="49"/>
        <v>#VALUE!</v>
      </c>
      <c r="CY13" t="b">
        <f t="shared" si="50"/>
        <v>1</v>
      </c>
      <c r="CZ13" t="b">
        <f t="shared" si="51"/>
        <v>1</v>
      </c>
      <c r="DA13" s="84">
        <f t="shared" si="52"/>
        <v>0</v>
      </c>
      <c r="DB13" t="e">
        <f t="shared" si="53"/>
        <v>#N/A</v>
      </c>
    </row>
    <row r="14" spans="1:106">
      <c r="A14" s="9">
        <v>762</v>
      </c>
      <c r="B14" s="3">
        <v>2</v>
      </c>
      <c r="C14" s="3" t="s">
        <v>2421</v>
      </c>
      <c r="D14" s="3" t="str">
        <f t="shared" si="0"/>
        <v>BE_1_16-2_dk_0111</v>
      </c>
      <c r="E14" s="3" t="str">
        <f t="shared" si="1"/>
        <v>0111</v>
      </c>
      <c r="F14" s="3">
        <v>110600.04700000001</v>
      </c>
      <c r="G14" s="15">
        <v>426264.34399999998</v>
      </c>
      <c r="H14" s="35" t="str">
        <f t="shared" si="2"/>
        <v>ja</v>
      </c>
      <c r="I14" s="42" t="s">
        <v>2402</v>
      </c>
      <c r="J14" s="20" t="s">
        <v>2410</v>
      </c>
      <c r="K14" s="21">
        <v>10000</v>
      </c>
      <c r="L14" s="28">
        <f t="shared" si="54"/>
        <v>1</v>
      </c>
      <c r="M14" s="28">
        <f t="shared" si="55"/>
        <v>1</v>
      </c>
      <c r="N14" s="56">
        <f t="shared" si="3"/>
        <v>10000</v>
      </c>
      <c r="O14" s="33">
        <f t="shared" si="56"/>
        <v>86.550062472523777</v>
      </c>
      <c r="P14" s="37">
        <f t="shared" si="4"/>
        <v>134.21916486478383</v>
      </c>
      <c r="Q14" s="9" t="s">
        <v>12</v>
      </c>
      <c r="R14" s="55" t="s">
        <v>12</v>
      </c>
      <c r="S14" s="55">
        <v>2.7690000000000001</v>
      </c>
      <c r="T14" s="55">
        <v>2.887</v>
      </c>
      <c r="U14" s="55">
        <v>3.0179999999999998</v>
      </c>
      <c r="V14" s="3">
        <v>3.153</v>
      </c>
      <c r="W14" s="3">
        <v>3.3220000000000001</v>
      </c>
      <c r="X14" s="3" t="s">
        <v>12</v>
      </c>
      <c r="Y14" s="3">
        <v>3.6949999999999998</v>
      </c>
      <c r="Z14" s="15" t="s">
        <v>12</v>
      </c>
      <c r="AA14" s="10">
        <f t="shared" si="5"/>
        <v>3.3220000000000001</v>
      </c>
      <c r="AB14" s="9">
        <f t="shared" si="6"/>
        <v>0.30400000000000027</v>
      </c>
      <c r="AC14" s="10">
        <f t="shared" si="7"/>
        <v>0.37299999999999978</v>
      </c>
      <c r="AD14" s="9" t="s">
        <v>12</v>
      </c>
      <c r="AE14" s="55" t="s">
        <v>12</v>
      </c>
      <c r="AF14" s="55">
        <v>1.085</v>
      </c>
      <c r="AG14" s="55">
        <v>1.2010000000000001</v>
      </c>
      <c r="AH14" s="55">
        <v>1.3280000000000001</v>
      </c>
      <c r="AI14" s="3">
        <v>1.444</v>
      </c>
      <c r="AJ14" s="3">
        <v>1.575</v>
      </c>
      <c r="AK14" s="3" t="s">
        <v>12</v>
      </c>
      <c r="AL14" s="3">
        <v>1.8320000000000001</v>
      </c>
      <c r="AM14" s="15" t="s">
        <v>12</v>
      </c>
      <c r="AN14" s="10">
        <f t="shared" si="8"/>
        <v>1.575</v>
      </c>
      <c r="AO14" s="9">
        <f t="shared" si="9"/>
        <v>0.24699999999999989</v>
      </c>
      <c r="AP14" s="10">
        <f t="shared" si="10"/>
        <v>0.25700000000000012</v>
      </c>
      <c r="AQ14" s="9" t="s">
        <v>12</v>
      </c>
      <c r="AR14" s="55" t="s">
        <v>12</v>
      </c>
      <c r="AS14" s="55">
        <v>2.746</v>
      </c>
      <c r="AT14" s="55">
        <v>2.86</v>
      </c>
      <c r="AU14" s="55">
        <v>2.9660000000000002</v>
      </c>
      <c r="AV14" s="3">
        <v>3.048</v>
      </c>
      <c r="AW14" s="3">
        <v>3.1339999999999999</v>
      </c>
      <c r="AX14" s="3" t="s">
        <v>12</v>
      </c>
      <c r="AY14" s="3">
        <v>3.3029999999999999</v>
      </c>
      <c r="AZ14" s="15" t="s">
        <v>12</v>
      </c>
      <c r="BA14" s="10">
        <f t="shared" si="11"/>
        <v>3.1339999999999999</v>
      </c>
      <c r="BB14" s="9">
        <f t="shared" si="12"/>
        <v>0.16799999999999971</v>
      </c>
      <c r="BC14" s="10">
        <f t="shared" si="13"/>
        <v>0.16900000000000004</v>
      </c>
      <c r="BD14" s="9" t="s">
        <v>2403</v>
      </c>
      <c r="BE14" s="3" t="s">
        <v>12</v>
      </c>
      <c r="BF14" s="15" t="s">
        <v>12</v>
      </c>
      <c r="BG14" s="15" t="str">
        <f t="shared" si="14"/>
        <v>-</v>
      </c>
      <c r="BH14" s="9" t="e">
        <f t="shared" si="15"/>
        <v>#VALUE!</v>
      </c>
      <c r="BI14" s="10" t="e">
        <f t="shared" si="16"/>
        <v>#VALUE!</v>
      </c>
      <c r="BJ14" s="9" t="s">
        <v>2403</v>
      </c>
      <c r="BK14" s="3" t="s">
        <v>12</v>
      </c>
      <c r="BL14" s="15" t="s">
        <v>12</v>
      </c>
      <c r="BM14" s="15" t="str">
        <f t="shared" si="17"/>
        <v>-</v>
      </c>
      <c r="BN14" s="9" t="e">
        <f t="shared" si="18"/>
        <v>#VALUE!</v>
      </c>
      <c r="BO14" s="10" t="e">
        <f t="shared" si="19"/>
        <v>#VALUE!</v>
      </c>
      <c r="BP14">
        <f t="shared" si="20"/>
        <v>0</v>
      </c>
      <c r="BQ14" s="93" t="e">
        <f t="shared" si="21"/>
        <v>#VALUE!</v>
      </c>
      <c r="BR14" s="93" t="e">
        <f t="shared" si="22"/>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23"/>
        <v>#N/A</v>
      </c>
      <c r="BX14" s="93" t="e">
        <f t="shared" si="24"/>
        <v>#N/A</v>
      </c>
      <c r="BY14" s="94">
        <f t="shared" si="25"/>
        <v>999</v>
      </c>
      <c r="BZ14" s="94">
        <f t="shared" si="26"/>
        <v>999</v>
      </c>
      <c r="CA14" s="94" t="e">
        <f t="shared" si="27"/>
        <v>#N/A</v>
      </c>
      <c r="CB14" t="e">
        <f t="shared" si="28"/>
        <v>#N/A</v>
      </c>
      <c r="CC14" s="58" t="e">
        <f t="shared" si="29"/>
        <v>#N/A</v>
      </c>
      <c r="CD14" s="95" t="e">
        <f t="shared" si="30"/>
        <v>#N/A</v>
      </c>
      <c r="CE14" s="96" t="b">
        <f t="shared" si="31"/>
        <v>1</v>
      </c>
      <c r="CF14" t="e">
        <f t="shared" si="32"/>
        <v>#DIV/0!</v>
      </c>
      <c r="CG14" t="e">
        <f t="shared" si="33"/>
        <v>#DIV/0!</v>
      </c>
      <c r="CH14" s="84" t="b">
        <f t="shared" si="34"/>
        <v>1</v>
      </c>
      <c r="CI14">
        <f t="shared" si="35"/>
        <v>1.575</v>
      </c>
      <c r="CJ14" t="b">
        <f t="shared" si="36"/>
        <v>1</v>
      </c>
      <c r="CK14" t="b">
        <f t="shared" si="37"/>
        <v>0</v>
      </c>
      <c r="CL14" s="84" t="b">
        <f t="shared" si="57"/>
        <v>1</v>
      </c>
      <c r="CM14">
        <f t="shared" si="38"/>
        <v>3.1339999999999999</v>
      </c>
      <c r="CN14" t="b">
        <f t="shared" si="39"/>
        <v>1</v>
      </c>
      <c r="CO14" s="84">
        <f t="shared" si="40"/>
        <v>0.10279168269694799</v>
      </c>
      <c r="CP14" t="b">
        <f t="shared" si="41"/>
        <v>1</v>
      </c>
      <c r="CQ14" s="96" t="b">
        <f t="shared" si="42"/>
        <v>1</v>
      </c>
      <c r="CR14" t="e">
        <f t="shared" si="43"/>
        <v>#VALUE!</v>
      </c>
      <c r="CS14" t="e">
        <f t="shared" si="44"/>
        <v>#VALUE!</v>
      </c>
      <c r="CT14" t="b">
        <f t="shared" si="45"/>
        <v>1</v>
      </c>
      <c r="CU14" t="b">
        <f t="shared" si="46"/>
        <v>1</v>
      </c>
      <c r="CV14" s="84" t="b">
        <f t="shared" si="47"/>
        <v>1</v>
      </c>
      <c r="CW14" t="e">
        <f t="shared" si="48"/>
        <v>#VALUE!</v>
      </c>
      <c r="CX14" t="e">
        <f t="shared" si="49"/>
        <v>#VALUE!</v>
      </c>
      <c r="CY14" t="b">
        <f t="shared" si="50"/>
        <v>1</v>
      </c>
      <c r="CZ14" t="b">
        <f t="shared" si="51"/>
        <v>1</v>
      </c>
      <c r="DA14" s="84">
        <f t="shared" si="52"/>
        <v>0</v>
      </c>
      <c r="DB14" t="e">
        <f t="shared" si="53"/>
        <v>#N/A</v>
      </c>
    </row>
    <row r="15" spans="1:106">
      <c r="A15" s="9">
        <v>763</v>
      </c>
      <c r="B15" s="3">
        <v>2</v>
      </c>
      <c r="C15" s="3" t="s">
        <v>2422</v>
      </c>
      <c r="D15" s="3" t="str">
        <f t="shared" si="0"/>
        <v>BE_1_16-2_dk_0112</v>
      </c>
      <c r="E15" s="3" t="str">
        <f t="shared" si="1"/>
        <v>0112</v>
      </c>
      <c r="F15" s="3">
        <v>110468.031</v>
      </c>
      <c r="G15" s="15">
        <v>426240.125</v>
      </c>
      <c r="H15" s="35" t="str">
        <f t="shared" si="2"/>
        <v>ja</v>
      </c>
      <c r="I15" s="42" t="s">
        <v>2402</v>
      </c>
      <c r="J15" s="20" t="s">
        <v>2410</v>
      </c>
      <c r="K15" s="21">
        <v>10000</v>
      </c>
      <c r="L15" s="28">
        <f t="shared" si="54"/>
        <v>1</v>
      </c>
      <c r="M15" s="28">
        <f t="shared" si="55"/>
        <v>1</v>
      </c>
      <c r="N15" s="56">
        <f t="shared" si="3"/>
        <v>10000</v>
      </c>
      <c r="O15" s="33">
        <f t="shared" si="56"/>
        <v>134.21916486478383</v>
      </c>
      <c r="P15" s="37">
        <f t="shared" si="4"/>
        <v>92.252590993427688</v>
      </c>
      <c r="Q15" s="9" t="s">
        <v>12</v>
      </c>
      <c r="R15" s="55" t="s">
        <v>12</v>
      </c>
      <c r="S15" s="55">
        <v>2.7650000000000001</v>
      </c>
      <c r="T15" s="55">
        <v>2.8820000000000001</v>
      </c>
      <c r="U15" s="55">
        <v>3.01</v>
      </c>
      <c r="V15" s="3">
        <v>3.1440000000000001</v>
      </c>
      <c r="W15" s="3">
        <v>3.3130000000000002</v>
      </c>
      <c r="X15" s="3" t="s">
        <v>12</v>
      </c>
      <c r="Y15" s="3">
        <v>3.6880000000000002</v>
      </c>
      <c r="Z15" s="15" t="s">
        <v>12</v>
      </c>
      <c r="AA15" s="10">
        <f t="shared" si="5"/>
        <v>3.3130000000000002</v>
      </c>
      <c r="AB15" s="9">
        <f t="shared" si="6"/>
        <v>0.30300000000000038</v>
      </c>
      <c r="AC15" s="10">
        <f t="shared" si="7"/>
        <v>0.375</v>
      </c>
      <c r="AD15" s="9" t="s">
        <v>12</v>
      </c>
      <c r="AE15" s="55" t="s">
        <v>12</v>
      </c>
      <c r="AF15" s="55">
        <v>1.046</v>
      </c>
      <c r="AG15" s="55">
        <v>1.1559999999999999</v>
      </c>
      <c r="AH15" s="55">
        <v>1.276</v>
      </c>
      <c r="AI15" s="3">
        <v>1.387</v>
      </c>
      <c r="AJ15" s="3">
        <v>1.5109999999999999</v>
      </c>
      <c r="AK15" s="3" t="s">
        <v>12</v>
      </c>
      <c r="AL15" s="3">
        <v>1.7549999999999999</v>
      </c>
      <c r="AM15" s="15" t="s">
        <v>12</v>
      </c>
      <c r="AN15" s="10">
        <f t="shared" si="8"/>
        <v>1.5109999999999999</v>
      </c>
      <c r="AO15" s="9">
        <f t="shared" si="9"/>
        <v>0.23499999999999988</v>
      </c>
      <c r="AP15" s="10">
        <f t="shared" si="10"/>
        <v>0.24399999999999999</v>
      </c>
      <c r="AQ15" s="9" t="s">
        <v>12</v>
      </c>
      <c r="AR15" s="55" t="s">
        <v>12</v>
      </c>
      <c r="AS15" s="55">
        <v>2.7040000000000002</v>
      </c>
      <c r="AT15" s="55">
        <v>2.8119999999999998</v>
      </c>
      <c r="AU15" s="55">
        <v>2.915</v>
      </c>
      <c r="AV15" s="3">
        <v>2.9910000000000001</v>
      </c>
      <c r="AW15" s="3">
        <v>3.0739999999999998</v>
      </c>
      <c r="AX15" s="3" t="s">
        <v>12</v>
      </c>
      <c r="AY15" s="3">
        <v>3.2349999999999999</v>
      </c>
      <c r="AZ15" s="15" t="s">
        <v>12</v>
      </c>
      <c r="BA15" s="10">
        <f t="shared" si="11"/>
        <v>3.0739999999999998</v>
      </c>
      <c r="BB15" s="9">
        <f t="shared" si="12"/>
        <v>0.15899999999999981</v>
      </c>
      <c r="BC15" s="10">
        <f t="shared" si="13"/>
        <v>0.16100000000000003</v>
      </c>
      <c r="BD15" s="9" t="s">
        <v>2403</v>
      </c>
      <c r="BE15" s="3" t="s">
        <v>12</v>
      </c>
      <c r="BF15" s="15" t="s">
        <v>12</v>
      </c>
      <c r="BG15" s="15" t="str">
        <f t="shared" si="14"/>
        <v>-</v>
      </c>
      <c r="BH15" s="9" t="e">
        <f t="shared" si="15"/>
        <v>#VALUE!</v>
      </c>
      <c r="BI15" s="10" t="e">
        <f t="shared" si="16"/>
        <v>#VALUE!</v>
      </c>
      <c r="BJ15" s="9" t="s">
        <v>2403</v>
      </c>
      <c r="BK15" s="3" t="s">
        <v>12</v>
      </c>
      <c r="BL15" s="15" t="s">
        <v>12</v>
      </c>
      <c r="BM15" s="15" t="str">
        <f t="shared" si="17"/>
        <v>-</v>
      </c>
      <c r="BN15" s="9" t="e">
        <f t="shared" si="18"/>
        <v>#VALUE!</v>
      </c>
      <c r="BO15" s="10" t="e">
        <f t="shared" si="19"/>
        <v>#VALUE!</v>
      </c>
      <c r="BP15">
        <f t="shared" si="20"/>
        <v>0</v>
      </c>
      <c r="BQ15" s="93" t="e">
        <f t="shared" si="21"/>
        <v>#VALUE!</v>
      </c>
      <c r="BR15" s="93" t="e">
        <f t="shared" si="22"/>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23"/>
        <v>#N/A</v>
      </c>
      <c r="BX15" s="93" t="e">
        <f t="shared" si="24"/>
        <v>#N/A</v>
      </c>
      <c r="BY15" s="94">
        <f t="shared" si="25"/>
        <v>999</v>
      </c>
      <c r="BZ15" s="94">
        <f t="shared" si="26"/>
        <v>999</v>
      </c>
      <c r="CA15" s="94" t="e">
        <f t="shared" si="27"/>
        <v>#N/A</v>
      </c>
      <c r="CB15" t="e">
        <f t="shared" si="28"/>
        <v>#N/A</v>
      </c>
      <c r="CC15" s="58" t="e">
        <f t="shared" si="29"/>
        <v>#N/A</v>
      </c>
      <c r="CD15" s="95" t="e">
        <f t="shared" si="30"/>
        <v>#N/A</v>
      </c>
      <c r="CE15" s="96" t="b">
        <f t="shared" si="31"/>
        <v>1</v>
      </c>
      <c r="CF15" t="e">
        <f t="shared" si="32"/>
        <v>#DIV/0!</v>
      </c>
      <c r="CG15" t="e">
        <f t="shared" si="33"/>
        <v>#DIV/0!</v>
      </c>
      <c r="CH15" s="84" t="b">
        <f t="shared" si="34"/>
        <v>1</v>
      </c>
      <c r="CI15">
        <f t="shared" si="35"/>
        <v>1.5109999999999999</v>
      </c>
      <c r="CJ15" t="b">
        <f t="shared" si="36"/>
        <v>1</v>
      </c>
      <c r="CK15" t="b">
        <f t="shared" si="37"/>
        <v>0</v>
      </c>
      <c r="CL15" s="84" t="b">
        <f t="shared" si="57"/>
        <v>1</v>
      </c>
      <c r="CM15">
        <f t="shared" si="38"/>
        <v>3.0739999999999998</v>
      </c>
      <c r="CN15" t="b">
        <f t="shared" si="39"/>
        <v>1</v>
      </c>
      <c r="CO15" s="84">
        <f t="shared" si="40"/>
        <v>0.1025019528691055</v>
      </c>
      <c r="CP15" t="b">
        <f t="shared" si="41"/>
        <v>1</v>
      </c>
      <c r="CQ15" s="96" t="b">
        <f t="shared" si="42"/>
        <v>1</v>
      </c>
      <c r="CR15" t="e">
        <f t="shared" si="43"/>
        <v>#VALUE!</v>
      </c>
      <c r="CS15" t="e">
        <f t="shared" si="44"/>
        <v>#VALUE!</v>
      </c>
      <c r="CT15" t="b">
        <f t="shared" si="45"/>
        <v>1</v>
      </c>
      <c r="CU15" t="b">
        <f t="shared" si="46"/>
        <v>1</v>
      </c>
      <c r="CV15" s="84" t="b">
        <f t="shared" si="47"/>
        <v>1</v>
      </c>
      <c r="CW15" t="e">
        <f t="shared" si="48"/>
        <v>#VALUE!</v>
      </c>
      <c r="CX15" t="e">
        <f t="shared" si="49"/>
        <v>#VALUE!</v>
      </c>
      <c r="CY15" t="b">
        <f t="shared" si="50"/>
        <v>1</v>
      </c>
      <c r="CZ15" t="b">
        <f t="shared" si="51"/>
        <v>1</v>
      </c>
      <c r="DA15" s="84">
        <f t="shared" si="52"/>
        <v>0</v>
      </c>
      <c r="DB15" t="e">
        <f t="shared" si="53"/>
        <v>#N/A</v>
      </c>
    </row>
    <row r="16" spans="1:106">
      <c r="A16" s="9">
        <v>764</v>
      </c>
      <c r="B16" s="3">
        <v>2</v>
      </c>
      <c r="C16" s="3" t="s">
        <v>2423</v>
      </c>
      <c r="D16" s="3" t="str">
        <f t="shared" si="0"/>
        <v>BE_1_16-2_dk_0113</v>
      </c>
      <c r="E16" s="3" t="str">
        <f t="shared" si="1"/>
        <v>0113</v>
      </c>
      <c r="F16" s="3">
        <v>110379.32799999999</v>
      </c>
      <c r="G16" s="15">
        <v>426214.78100000002</v>
      </c>
      <c r="H16" s="35" t="str">
        <f t="shared" si="2"/>
        <v>ja</v>
      </c>
      <c r="I16" s="42" t="s">
        <v>2402</v>
      </c>
      <c r="J16" s="20" t="s">
        <v>2410</v>
      </c>
      <c r="K16" s="21">
        <v>10000</v>
      </c>
      <c r="L16" s="28">
        <f t="shared" si="54"/>
        <v>1</v>
      </c>
      <c r="M16" s="28">
        <f t="shared" si="55"/>
        <v>1</v>
      </c>
      <c r="N16" s="56">
        <f t="shared" si="3"/>
        <v>10000</v>
      </c>
      <c r="O16" s="33">
        <f t="shared" si="56"/>
        <v>92.252590993427688</v>
      </c>
      <c r="P16" s="37">
        <f t="shared" si="4"/>
        <v>88.251142202226305</v>
      </c>
      <c r="Q16" s="9" t="s">
        <v>12</v>
      </c>
      <c r="R16" s="55" t="s">
        <v>12</v>
      </c>
      <c r="S16" s="55">
        <v>2.7629999999999999</v>
      </c>
      <c r="T16" s="55">
        <v>2.88</v>
      </c>
      <c r="U16" s="55">
        <v>3.0070000000000001</v>
      </c>
      <c r="V16" s="3">
        <v>3.14</v>
      </c>
      <c r="W16" s="3">
        <v>3.3079999999999998</v>
      </c>
      <c r="X16" s="3" t="s">
        <v>12</v>
      </c>
      <c r="Y16" s="3">
        <v>3.6840000000000002</v>
      </c>
      <c r="Z16" s="15" t="s">
        <v>12</v>
      </c>
      <c r="AA16" s="10">
        <f t="shared" si="5"/>
        <v>3.3079999999999998</v>
      </c>
      <c r="AB16" s="9">
        <f t="shared" si="6"/>
        <v>0.30099999999999971</v>
      </c>
      <c r="AC16" s="10">
        <f t="shared" si="7"/>
        <v>0.37600000000000033</v>
      </c>
      <c r="AD16" s="9" t="s">
        <v>12</v>
      </c>
      <c r="AE16" s="55" t="s">
        <v>12</v>
      </c>
      <c r="AF16" s="55">
        <v>1.1240000000000001</v>
      </c>
      <c r="AG16" s="55">
        <v>1.242</v>
      </c>
      <c r="AH16" s="55">
        <v>1.37</v>
      </c>
      <c r="AI16" s="3">
        <v>1.488</v>
      </c>
      <c r="AJ16" s="3">
        <v>1.621</v>
      </c>
      <c r="AK16" s="3" t="s">
        <v>12</v>
      </c>
      <c r="AL16" s="3">
        <v>1.881</v>
      </c>
      <c r="AM16" s="15" t="s">
        <v>12</v>
      </c>
      <c r="AN16" s="10">
        <f t="shared" si="8"/>
        <v>1.621</v>
      </c>
      <c r="AO16" s="9">
        <f t="shared" si="9"/>
        <v>0.25099999999999989</v>
      </c>
      <c r="AP16" s="10">
        <f t="shared" si="10"/>
        <v>0.26</v>
      </c>
      <c r="AQ16" s="9" t="s">
        <v>12</v>
      </c>
      <c r="AR16" s="55" t="s">
        <v>12</v>
      </c>
      <c r="AS16" s="55">
        <v>2.7869999999999999</v>
      </c>
      <c r="AT16" s="55">
        <v>2.9009999999999998</v>
      </c>
      <c r="AU16" s="55">
        <v>3.0089999999999999</v>
      </c>
      <c r="AV16" s="3">
        <v>3.089</v>
      </c>
      <c r="AW16" s="3">
        <v>3.1779999999999999</v>
      </c>
      <c r="AX16" s="3" t="s">
        <v>12</v>
      </c>
      <c r="AY16" s="3">
        <v>3.351</v>
      </c>
      <c r="AZ16" s="15" t="s">
        <v>12</v>
      </c>
      <c r="BA16" s="10">
        <f t="shared" si="11"/>
        <v>3.1779999999999999</v>
      </c>
      <c r="BB16" s="9">
        <f t="shared" si="12"/>
        <v>0.16900000000000004</v>
      </c>
      <c r="BC16" s="10">
        <f t="shared" si="13"/>
        <v>0.17300000000000004</v>
      </c>
      <c r="BD16" s="9" t="s">
        <v>2403</v>
      </c>
      <c r="BE16" s="3" t="s">
        <v>12</v>
      </c>
      <c r="BF16" s="15" t="s">
        <v>12</v>
      </c>
      <c r="BG16" s="15" t="str">
        <f t="shared" si="14"/>
        <v>-</v>
      </c>
      <c r="BH16" s="9" t="e">
        <f t="shared" si="15"/>
        <v>#VALUE!</v>
      </c>
      <c r="BI16" s="10" t="e">
        <f t="shared" si="16"/>
        <v>#VALUE!</v>
      </c>
      <c r="BJ16" s="9" t="s">
        <v>2403</v>
      </c>
      <c r="BK16" s="3" t="s">
        <v>12</v>
      </c>
      <c r="BL16" s="15" t="s">
        <v>12</v>
      </c>
      <c r="BM16" s="15" t="str">
        <f t="shared" si="17"/>
        <v>-</v>
      </c>
      <c r="BN16" s="9" t="e">
        <f t="shared" si="18"/>
        <v>#VALUE!</v>
      </c>
      <c r="BO16" s="10" t="e">
        <f t="shared" si="19"/>
        <v>#VALUE!</v>
      </c>
      <c r="BP16">
        <f t="shared" si="20"/>
        <v>0</v>
      </c>
      <c r="BQ16" s="93" t="e">
        <f t="shared" si="21"/>
        <v>#VALUE!</v>
      </c>
      <c r="BR16" s="93" t="e">
        <f t="shared" si="22"/>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23"/>
        <v>#N/A</v>
      </c>
      <c r="BX16" s="93" t="e">
        <f t="shared" si="24"/>
        <v>#N/A</v>
      </c>
      <c r="BY16" s="94">
        <f t="shared" si="25"/>
        <v>999</v>
      </c>
      <c r="BZ16" s="94">
        <f t="shared" si="26"/>
        <v>999</v>
      </c>
      <c r="CA16" s="94" t="e">
        <f t="shared" si="27"/>
        <v>#N/A</v>
      </c>
      <c r="CB16" t="e">
        <f t="shared" si="28"/>
        <v>#N/A</v>
      </c>
      <c r="CC16" s="58" t="e">
        <f t="shared" si="29"/>
        <v>#N/A</v>
      </c>
      <c r="CD16" s="95" t="e">
        <f t="shared" si="30"/>
        <v>#N/A</v>
      </c>
      <c r="CE16" s="96" t="b">
        <f t="shared" si="31"/>
        <v>1</v>
      </c>
      <c r="CF16" t="e">
        <f t="shared" si="32"/>
        <v>#DIV/0!</v>
      </c>
      <c r="CG16" t="e">
        <f t="shared" si="33"/>
        <v>#DIV/0!</v>
      </c>
      <c r="CH16" s="84" t="b">
        <f t="shared" si="34"/>
        <v>1</v>
      </c>
      <c r="CI16">
        <f t="shared" si="35"/>
        <v>1.621</v>
      </c>
      <c r="CJ16" t="b">
        <f t="shared" si="36"/>
        <v>1</v>
      </c>
      <c r="CK16" t="b">
        <f t="shared" si="37"/>
        <v>0</v>
      </c>
      <c r="CL16" s="84" t="b">
        <f t="shared" si="57"/>
        <v>1</v>
      </c>
      <c r="CM16">
        <f t="shared" si="38"/>
        <v>3.1779999999999999</v>
      </c>
      <c r="CN16" t="b">
        <f t="shared" si="39"/>
        <v>1</v>
      </c>
      <c r="CO16" s="84">
        <f t="shared" si="40"/>
        <v>0.10288466095598278</v>
      </c>
      <c r="CP16" t="b">
        <f t="shared" si="41"/>
        <v>1</v>
      </c>
      <c r="CQ16" s="96" t="b">
        <f t="shared" si="42"/>
        <v>1</v>
      </c>
      <c r="CR16" t="e">
        <f t="shared" si="43"/>
        <v>#VALUE!</v>
      </c>
      <c r="CS16" t="e">
        <f t="shared" si="44"/>
        <v>#VALUE!</v>
      </c>
      <c r="CT16" t="b">
        <f t="shared" si="45"/>
        <v>1</v>
      </c>
      <c r="CU16" t="b">
        <f t="shared" si="46"/>
        <v>1</v>
      </c>
      <c r="CV16" s="84" t="b">
        <f t="shared" si="47"/>
        <v>1</v>
      </c>
      <c r="CW16" t="e">
        <f t="shared" si="48"/>
        <v>#VALUE!</v>
      </c>
      <c r="CX16" t="e">
        <f t="shared" si="49"/>
        <v>#VALUE!</v>
      </c>
      <c r="CY16" t="b">
        <f t="shared" si="50"/>
        <v>1</v>
      </c>
      <c r="CZ16" t="b">
        <f t="shared" si="51"/>
        <v>1</v>
      </c>
      <c r="DA16" s="84">
        <f t="shared" si="52"/>
        <v>0</v>
      </c>
      <c r="DB16" t="e">
        <f t="shared" si="53"/>
        <v>#N/A</v>
      </c>
    </row>
    <row r="17" spans="1:106">
      <c r="A17" s="9">
        <v>765</v>
      </c>
      <c r="B17" s="3">
        <v>2</v>
      </c>
      <c r="C17" s="3" t="s">
        <v>2424</v>
      </c>
      <c r="D17" s="3" t="str">
        <f t="shared" si="0"/>
        <v>BE_1_16-2_dk_0114</v>
      </c>
      <c r="E17" s="3" t="str">
        <f t="shared" si="1"/>
        <v>0114</v>
      </c>
      <c r="F17" s="3">
        <v>110291.31200000001</v>
      </c>
      <c r="G17" s="15">
        <v>426221.21899999998</v>
      </c>
      <c r="H17" s="35" t="str">
        <f t="shared" si="2"/>
        <v>ja</v>
      </c>
      <c r="I17" s="42" t="s">
        <v>2402</v>
      </c>
      <c r="J17" s="20" t="s">
        <v>2410</v>
      </c>
      <c r="K17" s="21">
        <v>10000</v>
      </c>
      <c r="L17" s="28">
        <f t="shared" si="54"/>
        <v>1</v>
      </c>
      <c r="M17" s="28">
        <f t="shared" si="55"/>
        <v>1</v>
      </c>
      <c r="N17" s="56">
        <f t="shared" si="3"/>
        <v>10000</v>
      </c>
      <c r="O17" s="33">
        <f t="shared" si="56"/>
        <v>88.251142202226305</v>
      </c>
      <c r="P17" s="37">
        <f t="shared" si="4"/>
        <v>108.32831974142536</v>
      </c>
      <c r="Q17" s="9" t="s">
        <v>12</v>
      </c>
      <c r="R17" s="55" t="s">
        <v>12</v>
      </c>
      <c r="S17" s="55">
        <v>2.758</v>
      </c>
      <c r="T17" s="55">
        <v>2.8730000000000002</v>
      </c>
      <c r="U17" s="55">
        <v>2.9980000000000002</v>
      </c>
      <c r="V17" s="3">
        <v>3.13</v>
      </c>
      <c r="W17" s="3">
        <v>3.2970000000000002</v>
      </c>
      <c r="X17" s="3" t="s">
        <v>12</v>
      </c>
      <c r="Y17" s="3">
        <v>3.6739999999999999</v>
      </c>
      <c r="Z17" s="15" t="s">
        <v>12</v>
      </c>
      <c r="AA17" s="10">
        <f t="shared" si="5"/>
        <v>3.2970000000000002</v>
      </c>
      <c r="AB17" s="9">
        <f t="shared" si="6"/>
        <v>0.29899999999999993</v>
      </c>
      <c r="AC17" s="10">
        <f t="shared" si="7"/>
        <v>0.37699999999999978</v>
      </c>
      <c r="AD17" s="9" t="s">
        <v>12</v>
      </c>
      <c r="AE17" s="55" t="s">
        <v>12</v>
      </c>
      <c r="AF17" s="55">
        <v>1.1359999999999999</v>
      </c>
      <c r="AG17" s="55">
        <v>1.258</v>
      </c>
      <c r="AH17" s="55">
        <v>1.3939999999999999</v>
      </c>
      <c r="AI17" s="3">
        <v>1.522</v>
      </c>
      <c r="AJ17" s="3">
        <v>1.6639999999999999</v>
      </c>
      <c r="AK17" s="3" t="s">
        <v>12</v>
      </c>
      <c r="AL17" s="3">
        <v>1.944</v>
      </c>
      <c r="AM17" s="15" t="s">
        <v>12</v>
      </c>
      <c r="AN17" s="10">
        <f t="shared" si="8"/>
        <v>1.6639999999999999</v>
      </c>
      <c r="AO17" s="9">
        <f t="shared" si="9"/>
        <v>0.27</v>
      </c>
      <c r="AP17" s="10">
        <f t="shared" si="10"/>
        <v>0.28000000000000003</v>
      </c>
      <c r="AQ17" s="9" t="s">
        <v>12</v>
      </c>
      <c r="AR17" s="55" t="s">
        <v>12</v>
      </c>
      <c r="AS17" s="55">
        <v>2.7970000000000002</v>
      </c>
      <c r="AT17" s="55">
        <v>2.915</v>
      </c>
      <c r="AU17" s="55">
        <v>3.03</v>
      </c>
      <c r="AV17" s="3">
        <v>3.1190000000000002</v>
      </c>
      <c r="AW17" s="3">
        <v>3.214</v>
      </c>
      <c r="AX17" s="3" t="s">
        <v>12</v>
      </c>
      <c r="AY17" s="3">
        <v>3.399</v>
      </c>
      <c r="AZ17" s="15" t="s">
        <v>12</v>
      </c>
      <c r="BA17" s="10">
        <f t="shared" si="11"/>
        <v>3.214</v>
      </c>
      <c r="BB17" s="9">
        <f t="shared" si="12"/>
        <v>0.18400000000000016</v>
      </c>
      <c r="BC17" s="10">
        <f t="shared" si="13"/>
        <v>0.18500000000000005</v>
      </c>
      <c r="BD17" s="9" t="s">
        <v>2403</v>
      </c>
      <c r="BE17" s="3" t="s">
        <v>12</v>
      </c>
      <c r="BF17" s="15" t="s">
        <v>12</v>
      </c>
      <c r="BG17" s="15" t="str">
        <f t="shared" si="14"/>
        <v>-</v>
      </c>
      <c r="BH17" s="9" t="e">
        <f t="shared" si="15"/>
        <v>#VALUE!</v>
      </c>
      <c r="BI17" s="10" t="e">
        <f t="shared" si="16"/>
        <v>#VALUE!</v>
      </c>
      <c r="BJ17" s="9" t="s">
        <v>2403</v>
      </c>
      <c r="BK17" s="3" t="s">
        <v>12</v>
      </c>
      <c r="BL17" s="15" t="s">
        <v>12</v>
      </c>
      <c r="BM17" s="15" t="str">
        <f t="shared" si="17"/>
        <v>-</v>
      </c>
      <c r="BN17" s="9" t="e">
        <f t="shared" si="18"/>
        <v>#VALUE!</v>
      </c>
      <c r="BO17" s="10" t="e">
        <f t="shared" si="19"/>
        <v>#VALUE!</v>
      </c>
      <c r="BP17">
        <f t="shared" si="20"/>
        <v>0</v>
      </c>
      <c r="BQ17" s="93" t="e">
        <f t="shared" si="21"/>
        <v>#VALUE!</v>
      </c>
      <c r="BR17" s="93" t="e">
        <f t="shared" si="22"/>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23"/>
        <v>#N/A</v>
      </c>
      <c r="BX17" s="93" t="e">
        <f t="shared" si="24"/>
        <v>#N/A</v>
      </c>
      <c r="BY17" s="94">
        <f t="shared" si="25"/>
        <v>999</v>
      </c>
      <c r="BZ17" s="94">
        <f t="shared" si="26"/>
        <v>999</v>
      </c>
      <c r="CA17" s="94" t="e">
        <f t="shared" si="27"/>
        <v>#N/A</v>
      </c>
      <c r="CB17" t="e">
        <f t="shared" si="28"/>
        <v>#N/A</v>
      </c>
      <c r="CC17" s="58" t="e">
        <f t="shared" si="29"/>
        <v>#N/A</v>
      </c>
      <c r="CD17" s="95" t="e">
        <f t="shared" si="30"/>
        <v>#N/A</v>
      </c>
      <c r="CE17" s="96" t="b">
        <f t="shared" si="31"/>
        <v>1</v>
      </c>
      <c r="CF17" t="e">
        <f t="shared" si="32"/>
        <v>#DIV/0!</v>
      </c>
      <c r="CG17" t="e">
        <f t="shared" si="33"/>
        <v>#DIV/0!</v>
      </c>
      <c r="CH17" s="84" t="b">
        <f t="shared" si="34"/>
        <v>1</v>
      </c>
      <c r="CI17">
        <f t="shared" si="35"/>
        <v>1.6639999999999999</v>
      </c>
      <c r="CJ17" t="b">
        <f t="shared" si="36"/>
        <v>1</v>
      </c>
      <c r="CK17" t="b">
        <f t="shared" si="37"/>
        <v>0</v>
      </c>
      <c r="CL17" s="84" t="b">
        <f t="shared" si="57"/>
        <v>1</v>
      </c>
      <c r="CM17">
        <f t="shared" si="38"/>
        <v>3.214</v>
      </c>
      <c r="CN17" t="b">
        <f t="shared" si="39"/>
        <v>1</v>
      </c>
      <c r="CO17" s="84">
        <f t="shared" si="40"/>
        <v>0.10326115507669915</v>
      </c>
      <c r="CP17" t="b">
        <f t="shared" si="41"/>
        <v>1</v>
      </c>
      <c r="CQ17" s="96" t="b">
        <f t="shared" si="42"/>
        <v>1</v>
      </c>
      <c r="CR17" t="e">
        <f t="shared" si="43"/>
        <v>#VALUE!</v>
      </c>
      <c r="CS17" t="e">
        <f t="shared" si="44"/>
        <v>#VALUE!</v>
      </c>
      <c r="CT17" t="b">
        <f t="shared" si="45"/>
        <v>1</v>
      </c>
      <c r="CU17" t="b">
        <f t="shared" si="46"/>
        <v>1</v>
      </c>
      <c r="CV17" s="84" t="b">
        <f t="shared" si="47"/>
        <v>1</v>
      </c>
      <c r="CW17" t="e">
        <f t="shared" si="48"/>
        <v>#VALUE!</v>
      </c>
      <c r="CX17" t="e">
        <f t="shared" si="49"/>
        <v>#VALUE!</v>
      </c>
      <c r="CY17" t="b">
        <f t="shared" si="50"/>
        <v>0</v>
      </c>
      <c r="CZ17" t="b">
        <f t="shared" si="51"/>
        <v>0</v>
      </c>
      <c r="DA17" s="84">
        <f t="shared" si="52"/>
        <v>0</v>
      </c>
      <c r="DB17" t="e">
        <f t="shared" si="53"/>
        <v>#N/A</v>
      </c>
    </row>
    <row r="18" spans="1:106">
      <c r="A18" s="9">
        <v>766</v>
      </c>
      <c r="B18" s="3">
        <v>2</v>
      </c>
      <c r="C18" s="3" t="s">
        <v>2425</v>
      </c>
      <c r="D18" s="3" t="str">
        <f t="shared" si="0"/>
        <v>BE_1_16-2_dk_0115</v>
      </c>
      <c r="E18" s="3" t="str">
        <f t="shared" si="1"/>
        <v>0115</v>
      </c>
      <c r="F18" s="3">
        <v>110209.359</v>
      </c>
      <c r="G18" s="15">
        <v>426292.06199999998</v>
      </c>
      <c r="H18" s="35" t="str">
        <f t="shared" si="2"/>
        <v>ja</v>
      </c>
      <c r="I18" s="42" t="s">
        <v>2402</v>
      </c>
      <c r="J18" s="20" t="s">
        <v>2410</v>
      </c>
      <c r="K18" s="21">
        <v>10000</v>
      </c>
      <c r="L18" s="28">
        <f t="shared" si="54"/>
        <v>1</v>
      </c>
      <c r="M18" s="28">
        <f t="shared" si="55"/>
        <v>1</v>
      </c>
      <c r="N18" s="56">
        <f t="shared" si="3"/>
        <v>10000</v>
      </c>
      <c r="O18" s="33">
        <f t="shared" si="56"/>
        <v>108.32831974142536</v>
      </c>
      <c r="P18" s="37">
        <f t="shared" si="4"/>
        <v>82.480965834552507</v>
      </c>
      <c r="Q18" s="9" t="s">
        <v>12</v>
      </c>
      <c r="R18" s="55" t="s">
        <v>12</v>
      </c>
      <c r="S18" s="55">
        <v>1.8660000000000001</v>
      </c>
      <c r="T18" s="55">
        <v>2.246</v>
      </c>
      <c r="U18" s="55">
        <v>2.6619999999999999</v>
      </c>
      <c r="V18" s="3">
        <v>3.024</v>
      </c>
      <c r="W18" s="3">
        <v>3.2789999999999999</v>
      </c>
      <c r="X18" s="3" t="s">
        <v>12</v>
      </c>
      <c r="Y18" s="3">
        <v>3.6789999999999998</v>
      </c>
      <c r="Z18" s="15" t="s">
        <v>12</v>
      </c>
      <c r="AA18" s="10">
        <f t="shared" si="5"/>
        <v>3.2789999999999999</v>
      </c>
      <c r="AB18" s="9">
        <f t="shared" si="6"/>
        <v>0.61699999999999999</v>
      </c>
      <c r="AC18" s="10">
        <f t="shared" si="7"/>
        <v>0.39999999999999991</v>
      </c>
      <c r="AD18" s="9" t="s">
        <v>12</v>
      </c>
      <c r="AE18" s="55" t="s">
        <v>12</v>
      </c>
      <c r="AF18" s="55">
        <v>0.1</v>
      </c>
      <c r="AG18" s="55">
        <v>0.1</v>
      </c>
      <c r="AH18" s="55">
        <v>0.1</v>
      </c>
      <c r="AI18" s="3">
        <v>0.1</v>
      </c>
      <c r="AJ18" s="3">
        <v>0.1</v>
      </c>
      <c r="AK18" s="3" t="s">
        <v>12</v>
      </c>
      <c r="AL18" s="3">
        <v>0.1</v>
      </c>
      <c r="AM18" s="15" t="s">
        <v>12</v>
      </c>
      <c r="AN18" s="10">
        <f t="shared" si="8"/>
        <v>0.1</v>
      </c>
      <c r="AO18" s="9">
        <f t="shared" si="9"/>
        <v>0</v>
      </c>
      <c r="AP18" s="10">
        <f t="shared" si="10"/>
        <v>0</v>
      </c>
      <c r="AQ18" s="9" t="s">
        <v>12</v>
      </c>
      <c r="AR18" s="55" t="s">
        <v>12</v>
      </c>
      <c r="AS18" s="55">
        <v>0.1</v>
      </c>
      <c r="AT18" s="55">
        <v>0.1</v>
      </c>
      <c r="AU18" s="55">
        <v>0.1</v>
      </c>
      <c r="AV18" s="3">
        <v>0.1</v>
      </c>
      <c r="AW18" s="3">
        <v>0.1</v>
      </c>
      <c r="AX18" s="3" t="s">
        <v>12</v>
      </c>
      <c r="AY18" s="3">
        <v>0.1</v>
      </c>
      <c r="AZ18" s="15" t="s">
        <v>12</v>
      </c>
      <c r="BA18" s="10">
        <f t="shared" si="11"/>
        <v>0.1</v>
      </c>
      <c r="BB18" s="9">
        <f t="shared" si="12"/>
        <v>0</v>
      </c>
      <c r="BC18" s="10">
        <f t="shared" si="13"/>
        <v>0</v>
      </c>
      <c r="BD18" s="9" t="s">
        <v>2403</v>
      </c>
      <c r="BE18" s="3" t="s">
        <v>12</v>
      </c>
      <c r="BF18" s="15" t="s">
        <v>12</v>
      </c>
      <c r="BG18" s="15" t="str">
        <f t="shared" si="14"/>
        <v>-</v>
      </c>
      <c r="BH18" s="9" t="e">
        <f t="shared" si="15"/>
        <v>#VALUE!</v>
      </c>
      <c r="BI18" s="10" t="e">
        <f t="shared" si="16"/>
        <v>#VALUE!</v>
      </c>
      <c r="BJ18" s="9" t="s">
        <v>2403</v>
      </c>
      <c r="BK18" s="3" t="s">
        <v>12</v>
      </c>
      <c r="BL18" s="15" t="s">
        <v>12</v>
      </c>
      <c r="BM18" s="15" t="str">
        <f t="shared" si="17"/>
        <v>-</v>
      </c>
      <c r="BN18" s="9" t="e">
        <f t="shared" si="18"/>
        <v>#VALUE!</v>
      </c>
      <c r="BO18" s="10" t="e">
        <f t="shared" si="19"/>
        <v>#VALUE!</v>
      </c>
      <c r="BP18">
        <f t="shared" si="20"/>
        <v>0</v>
      </c>
      <c r="BQ18" s="93" t="e">
        <f t="shared" si="21"/>
        <v>#VALUE!</v>
      </c>
      <c r="BR18" s="93" t="e">
        <f t="shared" si="22"/>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23"/>
        <v>#N/A</v>
      </c>
      <c r="BX18" s="93" t="e">
        <f t="shared" si="24"/>
        <v>#N/A</v>
      </c>
      <c r="BY18" s="94">
        <f t="shared" si="25"/>
        <v>999</v>
      </c>
      <c r="BZ18" s="94">
        <f t="shared" si="26"/>
        <v>999</v>
      </c>
      <c r="CA18" s="94" t="e">
        <f t="shared" si="27"/>
        <v>#N/A</v>
      </c>
      <c r="CB18" t="e">
        <f t="shared" si="28"/>
        <v>#N/A</v>
      </c>
      <c r="CC18" s="58" t="e">
        <f t="shared" si="29"/>
        <v>#N/A</v>
      </c>
      <c r="CD18" s="95" t="e">
        <f t="shared" si="30"/>
        <v>#N/A</v>
      </c>
      <c r="CE18" s="96" t="b">
        <f t="shared" si="31"/>
        <v>1</v>
      </c>
      <c r="CF18" t="e">
        <f t="shared" si="32"/>
        <v>#DIV/0!</v>
      </c>
      <c r="CG18" t="e">
        <f t="shared" si="33"/>
        <v>#DIV/0!</v>
      </c>
      <c r="CH18" s="84" t="b">
        <f t="shared" si="34"/>
        <v>0</v>
      </c>
      <c r="CI18" t="str">
        <f t="shared" si="35"/>
        <v/>
      </c>
      <c r="CJ18" t="b">
        <f t="shared" si="36"/>
        <v>0</v>
      </c>
      <c r="CK18" t="b">
        <f t="shared" si="37"/>
        <v>1</v>
      </c>
      <c r="CL18" s="84" t="b">
        <f t="shared" si="57"/>
        <v>1</v>
      </c>
      <c r="CM18">
        <f t="shared" si="38"/>
        <v>0.1</v>
      </c>
      <c r="CN18" t="b">
        <f t="shared" si="39"/>
        <v>1</v>
      </c>
      <c r="CO18" s="84">
        <f t="shared" si="40"/>
        <v>6.4102564102564097</v>
      </c>
      <c r="CP18" t="b">
        <f t="shared" si="41"/>
        <v>1</v>
      </c>
      <c r="CQ18" s="96" t="b">
        <f t="shared" si="42"/>
        <v>1</v>
      </c>
      <c r="CR18" t="e">
        <f t="shared" si="43"/>
        <v>#VALUE!</v>
      </c>
      <c r="CS18" t="e">
        <f t="shared" si="44"/>
        <v>#VALUE!</v>
      </c>
      <c r="CT18" t="b">
        <f t="shared" si="45"/>
        <v>0</v>
      </c>
      <c r="CU18" t="b">
        <f t="shared" si="46"/>
        <v>0</v>
      </c>
      <c r="CV18" s="84" t="b">
        <f t="shared" si="47"/>
        <v>1</v>
      </c>
      <c r="CW18" t="e">
        <f t="shared" si="48"/>
        <v>#VALUE!</v>
      </c>
      <c r="CX18" t="e">
        <f t="shared" si="49"/>
        <v>#VALUE!</v>
      </c>
      <c r="CY18" t="b">
        <f t="shared" si="50"/>
        <v>1</v>
      </c>
      <c r="CZ18" t="b">
        <f t="shared" si="51"/>
        <v>1</v>
      </c>
      <c r="DA18" s="84">
        <f t="shared" si="52"/>
        <v>0</v>
      </c>
      <c r="DB18" t="e">
        <f t="shared" si="53"/>
        <v>#N/A</v>
      </c>
    </row>
    <row r="19" spans="1:106">
      <c r="A19" s="9">
        <v>767</v>
      </c>
      <c r="B19" s="3">
        <v>2</v>
      </c>
      <c r="C19" s="3" t="s">
        <v>2426</v>
      </c>
      <c r="D19" s="3" t="str">
        <f t="shared" si="0"/>
        <v>BE_1_16-2_dk_0116</v>
      </c>
      <c r="E19" s="3" t="str">
        <f t="shared" si="1"/>
        <v>0116</v>
      </c>
      <c r="F19" s="3">
        <v>110173.508</v>
      </c>
      <c r="G19" s="15">
        <v>426366.34399999998</v>
      </c>
      <c r="H19" s="35" t="str">
        <f t="shared" si="2"/>
        <v>ja</v>
      </c>
      <c r="I19" s="42" t="s">
        <v>2402</v>
      </c>
      <c r="J19" s="20" t="s">
        <v>2410</v>
      </c>
      <c r="K19" s="21">
        <v>10000</v>
      </c>
      <c r="L19" s="28">
        <f t="shared" si="54"/>
        <v>1</v>
      </c>
      <c r="M19" s="28">
        <f t="shared" si="55"/>
        <v>1</v>
      </c>
      <c r="N19" s="56">
        <f t="shared" si="3"/>
        <v>10000</v>
      </c>
      <c r="O19" s="33">
        <f t="shared" si="56"/>
        <v>82.480965834552507</v>
      </c>
      <c r="P19" s="37">
        <f t="shared" si="4"/>
        <v>88.117171561503596</v>
      </c>
      <c r="Q19" s="9" t="s">
        <v>12</v>
      </c>
      <c r="R19" s="55" t="s">
        <v>12</v>
      </c>
      <c r="S19" s="55">
        <v>2.7570000000000001</v>
      </c>
      <c r="T19" s="55">
        <v>2.8730000000000002</v>
      </c>
      <c r="U19" s="55">
        <v>2.9980000000000002</v>
      </c>
      <c r="V19" s="3">
        <v>3.1280000000000001</v>
      </c>
      <c r="W19" s="3">
        <v>3.2930000000000001</v>
      </c>
      <c r="X19" s="3" t="s">
        <v>12</v>
      </c>
      <c r="Y19" s="3">
        <v>3.6640000000000001</v>
      </c>
      <c r="Z19" s="15" t="s">
        <v>12</v>
      </c>
      <c r="AA19" s="10">
        <f t="shared" si="5"/>
        <v>3.2930000000000001</v>
      </c>
      <c r="AB19" s="9">
        <f t="shared" si="6"/>
        <v>0.29499999999999993</v>
      </c>
      <c r="AC19" s="10">
        <f t="shared" si="7"/>
        <v>0.371</v>
      </c>
      <c r="AD19" s="9" t="s">
        <v>12</v>
      </c>
      <c r="AE19" s="55" t="s">
        <v>12</v>
      </c>
      <c r="AF19" s="55">
        <v>0.1</v>
      </c>
      <c r="AG19" s="55">
        <v>0.1</v>
      </c>
      <c r="AH19" s="55">
        <v>0.1</v>
      </c>
      <c r="AI19" s="3">
        <v>0.1</v>
      </c>
      <c r="AJ19" s="3">
        <v>0.1</v>
      </c>
      <c r="AK19" s="3" t="s">
        <v>12</v>
      </c>
      <c r="AL19" s="3">
        <v>0.1</v>
      </c>
      <c r="AM19" s="15" t="s">
        <v>12</v>
      </c>
      <c r="AN19" s="10">
        <f t="shared" si="8"/>
        <v>0.1</v>
      </c>
      <c r="AO19" s="9">
        <f t="shared" si="9"/>
        <v>0</v>
      </c>
      <c r="AP19" s="10">
        <f t="shared" si="10"/>
        <v>0</v>
      </c>
      <c r="AQ19" s="9" t="s">
        <v>12</v>
      </c>
      <c r="AR19" s="55" t="s">
        <v>12</v>
      </c>
      <c r="AS19" s="55">
        <v>0.1</v>
      </c>
      <c r="AT19" s="55">
        <v>0.1</v>
      </c>
      <c r="AU19" s="55">
        <v>0.1</v>
      </c>
      <c r="AV19" s="3">
        <v>0.1</v>
      </c>
      <c r="AW19" s="3">
        <v>0.1</v>
      </c>
      <c r="AX19" s="3" t="s">
        <v>12</v>
      </c>
      <c r="AY19" s="3">
        <v>0.1</v>
      </c>
      <c r="AZ19" s="15" t="s">
        <v>12</v>
      </c>
      <c r="BA19" s="10">
        <f t="shared" si="11"/>
        <v>0.1</v>
      </c>
      <c r="BB19" s="9">
        <f t="shared" si="12"/>
        <v>0</v>
      </c>
      <c r="BC19" s="10">
        <f t="shared" si="13"/>
        <v>0</v>
      </c>
      <c r="BD19" s="9" t="s">
        <v>2403</v>
      </c>
      <c r="BE19" s="3" t="s">
        <v>12</v>
      </c>
      <c r="BF19" s="15" t="s">
        <v>12</v>
      </c>
      <c r="BG19" s="15" t="str">
        <f t="shared" si="14"/>
        <v>-</v>
      </c>
      <c r="BH19" s="9" t="e">
        <f t="shared" si="15"/>
        <v>#VALUE!</v>
      </c>
      <c r="BI19" s="10" t="e">
        <f t="shared" si="16"/>
        <v>#VALUE!</v>
      </c>
      <c r="BJ19" s="9" t="s">
        <v>2403</v>
      </c>
      <c r="BK19" s="3" t="s">
        <v>12</v>
      </c>
      <c r="BL19" s="15" t="s">
        <v>12</v>
      </c>
      <c r="BM19" s="15" t="str">
        <f t="shared" si="17"/>
        <v>-</v>
      </c>
      <c r="BN19" s="9" t="e">
        <f t="shared" si="18"/>
        <v>#VALUE!</v>
      </c>
      <c r="BO19" s="10" t="e">
        <f t="shared" si="19"/>
        <v>#VALUE!</v>
      </c>
      <c r="BP19">
        <f t="shared" si="20"/>
        <v>0</v>
      </c>
      <c r="BQ19" s="93" t="e">
        <f t="shared" si="21"/>
        <v>#VALUE!</v>
      </c>
      <c r="BR19" s="93" t="e">
        <f t="shared" si="22"/>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si="23"/>
        <v>#N/A</v>
      </c>
      <c r="BX19" s="93" t="e">
        <f t="shared" si="24"/>
        <v>#N/A</v>
      </c>
      <c r="BY19" s="94">
        <f t="shared" si="25"/>
        <v>999</v>
      </c>
      <c r="BZ19" s="94">
        <f t="shared" si="26"/>
        <v>999</v>
      </c>
      <c r="CA19" s="94" t="e">
        <f t="shared" si="27"/>
        <v>#N/A</v>
      </c>
      <c r="CB19" t="e">
        <f t="shared" si="28"/>
        <v>#N/A</v>
      </c>
      <c r="CC19" s="58" t="e">
        <f t="shared" si="29"/>
        <v>#N/A</v>
      </c>
      <c r="CD19" s="95" t="e">
        <f t="shared" si="30"/>
        <v>#N/A</v>
      </c>
      <c r="CE19" s="96" t="b">
        <f t="shared" si="31"/>
        <v>1</v>
      </c>
      <c r="CF19" t="e">
        <f t="shared" si="32"/>
        <v>#DIV/0!</v>
      </c>
      <c r="CG19" t="e">
        <f t="shared" si="33"/>
        <v>#DIV/0!</v>
      </c>
      <c r="CH19" s="84" t="b">
        <f t="shared" si="34"/>
        <v>0</v>
      </c>
      <c r="CI19" t="str">
        <f t="shared" si="35"/>
        <v/>
      </c>
      <c r="CJ19" t="b">
        <f t="shared" si="36"/>
        <v>0</v>
      </c>
      <c r="CK19" t="b">
        <f t="shared" si="37"/>
        <v>1</v>
      </c>
      <c r="CL19" s="84" t="b">
        <f t="shared" si="57"/>
        <v>1</v>
      </c>
      <c r="CM19">
        <f t="shared" si="38"/>
        <v>0.1</v>
      </c>
      <c r="CN19" t="b">
        <f t="shared" si="39"/>
        <v>1</v>
      </c>
      <c r="CO19" s="84">
        <f t="shared" si="40"/>
        <v>6.4102564102564097</v>
      </c>
      <c r="CP19" t="b">
        <f t="shared" si="41"/>
        <v>1</v>
      </c>
      <c r="CQ19" s="96" t="b">
        <f t="shared" si="42"/>
        <v>1</v>
      </c>
      <c r="CR19" t="e">
        <f t="shared" si="43"/>
        <v>#VALUE!</v>
      </c>
      <c r="CS19" t="e">
        <f t="shared" si="44"/>
        <v>#VALUE!</v>
      </c>
      <c r="CT19" t="b">
        <f t="shared" si="45"/>
        <v>1</v>
      </c>
      <c r="CU19" t="b">
        <f t="shared" si="46"/>
        <v>1</v>
      </c>
      <c r="CV19" s="84" t="b">
        <f t="shared" si="47"/>
        <v>1</v>
      </c>
      <c r="CW19" t="e">
        <f t="shared" si="48"/>
        <v>#VALUE!</v>
      </c>
      <c r="CX19" t="e">
        <f t="shared" si="49"/>
        <v>#VALUE!</v>
      </c>
      <c r="CY19" t="b">
        <f t="shared" si="50"/>
        <v>1</v>
      </c>
      <c r="CZ19" t="b">
        <f t="shared" si="51"/>
        <v>1</v>
      </c>
      <c r="DA19" s="84">
        <f t="shared" si="52"/>
        <v>0</v>
      </c>
      <c r="DB19" t="e">
        <f t="shared" si="53"/>
        <v>#N/A</v>
      </c>
    </row>
    <row r="20" spans="1:106">
      <c r="A20" s="9">
        <v>768</v>
      </c>
      <c r="B20" s="3">
        <v>2</v>
      </c>
      <c r="C20" s="3" t="s">
        <v>2427</v>
      </c>
      <c r="D20" s="3" t="str">
        <f t="shared" si="0"/>
        <v>BE_1_16-2_dk_0117</v>
      </c>
      <c r="E20" s="3" t="str">
        <f t="shared" si="1"/>
        <v>0117</v>
      </c>
      <c r="F20" s="3">
        <v>110139.32799999999</v>
      </c>
      <c r="G20" s="15">
        <v>426447.56199999998</v>
      </c>
      <c r="H20" s="35" t="str">
        <f t="shared" si="2"/>
        <v>ja</v>
      </c>
      <c r="I20" s="42" t="s">
        <v>2402</v>
      </c>
      <c r="J20" s="20" t="s">
        <v>2410</v>
      </c>
      <c r="K20" s="21">
        <v>10000</v>
      </c>
      <c r="L20" s="28">
        <f t="shared" si="54"/>
        <v>1</v>
      </c>
      <c r="M20" s="28">
        <f t="shared" si="55"/>
        <v>1</v>
      </c>
      <c r="N20" s="56">
        <f t="shared" si="3"/>
        <v>10000</v>
      </c>
      <c r="O20" s="33">
        <f t="shared" si="56"/>
        <v>88.117171561503596</v>
      </c>
      <c r="P20" s="37">
        <f t="shared" si="4"/>
        <v>118.10627489682172</v>
      </c>
      <c r="Q20" s="9" t="s">
        <v>12</v>
      </c>
      <c r="R20" s="55" t="s">
        <v>12</v>
      </c>
      <c r="S20" s="55">
        <v>2.657</v>
      </c>
      <c r="T20" s="55">
        <v>2.8479999999999999</v>
      </c>
      <c r="U20" s="55">
        <v>2.9940000000000002</v>
      </c>
      <c r="V20" s="3">
        <v>3.129</v>
      </c>
      <c r="W20" s="3">
        <v>3.2970000000000002</v>
      </c>
      <c r="X20" s="3" t="s">
        <v>12</v>
      </c>
      <c r="Y20" s="3">
        <v>3.681</v>
      </c>
      <c r="Z20" s="15" t="s">
        <v>12</v>
      </c>
      <c r="AA20" s="10">
        <f t="shared" si="5"/>
        <v>3.2970000000000002</v>
      </c>
      <c r="AB20" s="9">
        <f t="shared" si="6"/>
        <v>0.30299999999999994</v>
      </c>
      <c r="AC20" s="10">
        <f t="shared" si="7"/>
        <v>0.3839999999999999</v>
      </c>
      <c r="AD20" s="9" t="s">
        <v>12</v>
      </c>
      <c r="AE20" s="55" t="s">
        <v>12</v>
      </c>
      <c r="AF20" s="55">
        <v>0.1</v>
      </c>
      <c r="AG20" s="55">
        <v>0.1</v>
      </c>
      <c r="AH20" s="55">
        <v>0.1</v>
      </c>
      <c r="AI20" s="3">
        <v>0.1</v>
      </c>
      <c r="AJ20" s="3">
        <v>0.1</v>
      </c>
      <c r="AK20" s="3" t="s">
        <v>12</v>
      </c>
      <c r="AL20" s="3">
        <v>0.1</v>
      </c>
      <c r="AM20" s="15" t="s">
        <v>12</v>
      </c>
      <c r="AN20" s="10">
        <f t="shared" si="8"/>
        <v>0.1</v>
      </c>
      <c r="AO20" s="9">
        <f t="shared" si="9"/>
        <v>0</v>
      </c>
      <c r="AP20" s="10">
        <f t="shared" si="10"/>
        <v>0</v>
      </c>
      <c r="AQ20" s="9" t="s">
        <v>12</v>
      </c>
      <c r="AR20" s="55" t="s">
        <v>12</v>
      </c>
      <c r="AS20" s="55">
        <v>0.1</v>
      </c>
      <c r="AT20" s="55">
        <v>0.1</v>
      </c>
      <c r="AU20" s="55">
        <v>0.1</v>
      </c>
      <c r="AV20" s="3">
        <v>0.1</v>
      </c>
      <c r="AW20" s="3">
        <v>0.1</v>
      </c>
      <c r="AX20" s="3" t="s">
        <v>12</v>
      </c>
      <c r="AY20" s="3">
        <v>0.1</v>
      </c>
      <c r="AZ20" s="15" t="s">
        <v>12</v>
      </c>
      <c r="BA20" s="10">
        <f t="shared" si="11"/>
        <v>0.1</v>
      </c>
      <c r="BB20" s="9">
        <f t="shared" si="12"/>
        <v>0</v>
      </c>
      <c r="BC20" s="10">
        <f t="shared" si="13"/>
        <v>0</v>
      </c>
      <c r="BD20" s="9" t="s">
        <v>2403</v>
      </c>
      <c r="BE20" s="3" t="s">
        <v>12</v>
      </c>
      <c r="BF20" s="15" t="s">
        <v>12</v>
      </c>
      <c r="BG20" s="15" t="str">
        <f t="shared" si="14"/>
        <v>-</v>
      </c>
      <c r="BH20" s="9" t="e">
        <f t="shared" si="15"/>
        <v>#VALUE!</v>
      </c>
      <c r="BI20" s="10" t="e">
        <f t="shared" si="16"/>
        <v>#VALUE!</v>
      </c>
      <c r="BJ20" s="9" t="s">
        <v>2403</v>
      </c>
      <c r="BK20" s="3" t="s">
        <v>12</v>
      </c>
      <c r="BL20" s="15" t="s">
        <v>12</v>
      </c>
      <c r="BM20" s="15" t="str">
        <f t="shared" si="17"/>
        <v>-</v>
      </c>
      <c r="BN20" s="9" t="e">
        <f t="shared" si="18"/>
        <v>#VALUE!</v>
      </c>
      <c r="BO20" s="10" t="e">
        <f t="shared" si="19"/>
        <v>#VALUE!</v>
      </c>
      <c r="BP20">
        <f t="shared" si="20"/>
        <v>0</v>
      </c>
      <c r="BQ20" s="93" t="e">
        <f t="shared" si="21"/>
        <v>#VALUE!</v>
      </c>
      <c r="BR20" s="93" t="e">
        <f t="shared" si="22"/>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23"/>
        <v>#N/A</v>
      </c>
      <c r="BX20" s="93" t="e">
        <f t="shared" si="24"/>
        <v>#N/A</v>
      </c>
      <c r="BY20" s="94">
        <f t="shared" si="25"/>
        <v>999</v>
      </c>
      <c r="BZ20" s="94">
        <f t="shared" si="26"/>
        <v>999</v>
      </c>
      <c r="CA20" s="94" t="e">
        <f t="shared" si="27"/>
        <v>#N/A</v>
      </c>
      <c r="CB20" t="e">
        <f t="shared" si="28"/>
        <v>#N/A</v>
      </c>
      <c r="CC20" s="58" t="e">
        <f t="shared" si="29"/>
        <v>#N/A</v>
      </c>
      <c r="CD20" s="95" t="e">
        <f t="shared" si="30"/>
        <v>#N/A</v>
      </c>
      <c r="CE20" s="96" t="b">
        <f t="shared" si="31"/>
        <v>1</v>
      </c>
      <c r="CF20" t="e">
        <f t="shared" si="32"/>
        <v>#DIV/0!</v>
      </c>
      <c r="CG20" t="e">
        <f t="shared" si="33"/>
        <v>#DIV/0!</v>
      </c>
      <c r="CH20" s="84" t="b">
        <f t="shared" si="34"/>
        <v>0</v>
      </c>
      <c r="CI20" t="str">
        <f t="shared" si="35"/>
        <v/>
      </c>
      <c r="CJ20" t="b">
        <f t="shared" si="36"/>
        <v>0</v>
      </c>
      <c r="CK20" t="b">
        <f t="shared" si="37"/>
        <v>1</v>
      </c>
      <c r="CL20" s="84" t="b">
        <f t="shared" si="57"/>
        <v>1</v>
      </c>
      <c r="CM20">
        <f t="shared" si="38"/>
        <v>0.1</v>
      </c>
      <c r="CN20" t="b">
        <f t="shared" si="39"/>
        <v>1</v>
      </c>
      <c r="CO20" s="84">
        <f t="shared" si="40"/>
        <v>6.4102564102564097</v>
      </c>
      <c r="CP20" t="b">
        <f t="shared" si="41"/>
        <v>1</v>
      </c>
      <c r="CQ20" s="96" t="b">
        <f t="shared" si="42"/>
        <v>1</v>
      </c>
      <c r="CR20" t="e">
        <f t="shared" si="43"/>
        <v>#VALUE!</v>
      </c>
      <c r="CS20" t="e">
        <f t="shared" si="44"/>
        <v>#VALUE!</v>
      </c>
      <c r="CT20" t="b">
        <f t="shared" si="45"/>
        <v>1</v>
      </c>
      <c r="CU20" t="b">
        <f t="shared" si="46"/>
        <v>1</v>
      </c>
      <c r="CV20" s="84" t="b">
        <f t="shared" si="47"/>
        <v>1</v>
      </c>
      <c r="CW20" t="e">
        <f t="shared" si="48"/>
        <v>#VALUE!</v>
      </c>
      <c r="CX20" t="e">
        <f t="shared" si="49"/>
        <v>#VALUE!</v>
      </c>
      <c r="CY20" t="b">
        <f t="shared" si="50"/>
        <v>1</v>
      </c>
      <c r="CZ20" t="b">
        <f t="shared" si="51"/>
        <v>1</v>
      </c>
      <c r="DA20" s="84">
        <f t="shared" si="52"/>
        <v>0</v>
      </c>
      <c r="DB20" t="e">
        <f t="shared" si="53"/>
        <v>#N/A</v>
      </c>
    </row>
    <row r="21" spans="1:106">
      <c r="A21" s="9">
        <v>769</v>
      </c>
      <c r="B21" s="3">
        <v>2</v>
      </c>
      <c r="C21" s="3" t="s">
        <v>2428</v>
      </c>
      <c r="D21" s="3" t="str">
        <f t="shared" si="0"/>
        <v>BE_1_16-2_dk_0118</v>
      </c>
      <c r="E21" s="3" t="str">
        <f t="shared" si="1"/>
        <v>0118</v>
      </c>
      <c r="F21" s="3">
        <v>110064.727</v>
      </c>
      <c r="G21" s="15">
        <v>426539.125</v>
      </c>
      <c r="H21" s="35" t="str">
        <f t="shared" si="2"/>
        <v>ja</v>
      </c>
      <c r="I21" s="42" t="s">
        <v>2402</v>
      </c>
      <c r="J21" s="20" t="s">
        <v>2410</v>
      </c>
      <c r="K21" s="21">
        <v>10000</v>
      </c>
      <c r="L21" s="28">
        <f t="shared" si="54"/>
        <v>1</v>
      </c>
      <c r="M21" s="28">
        <f t="shared" si="55"/>
        <v>1</v>
      </c>
      <c r="N21" s="56">
        <f t="shared" si="3"/>
        <v>10000</v>
      </c>
      <c r="O21" s="33">
        <f t="shared" si="56"/>
        <v>118.10627489682172</v>
      </c>
      <c r="P21" s="37">
        <f t="shared" si="4"/>
        <v>95.432468400445757</v>
      </c>
      <c r="Q21" s="9" t="s">
        <v>12</v>
      </c>
      <c r="R21" s="55" t="s">
        <v>12</v>
      </c>
      <c r="S21" s="55">
        <v>2.7450000000000001</v>
      </c>
      <c r="T21" s="55">
        <v>2.8439999999999999</v>
      </c>
      <c r="U21" s="55">
        <v>2.9390000000000001</v>
      </c>
      <c r="V21" s="3">
        <v>3.0379999999999998</v>
      </c>
      <c r="W21" s="3">
        <v>3.2</v>
      </c>
      <c r="X21" s="3" t="s">
        <v>12</v>
      </c>
      <c r="Y21" s="3">
        <v>3.657</v>
      </c>
      <c r="Z21" s="15" t="s">
        <v>12</v>
      </c>
      <c r="AA21" s="10">
        <f t="shared" si="5"/>
        <v>3.2</v>
      </c>
      <c r="AB21" s="9">
        <f t="shared" si="6"/>
        <v>0.26100000000000012</v>
      </c>
      <c r="AC21" s="10">
        <f t="shared" si="7"/>
        <v>0.45699999999999985</v>
      </c>
      <c r="AD21" s="9" t="s">
        <v>12</v>
      </c>
      <c r="AE21" s="55" t="s">
        <v>12</v>
      </c>
      <c r="AF21" s="55">
        <v>0.1</v>
      </c>
      <c r="AG21" s="55">
        <v>0.1</v>
      </c>
      <c r="AH21" s="55">
        <v>0.1</v>
      </c>
      <c r="AI21" s="3">
        <v>0.1</v>
      </c>
      <c r="AJ21" s="3">
        <v>0.1</v>
      </c>
      <c r="AK21" s="3" t="s">
        <v>12</v>
      </c>
      <c r="AL21" s="3">
        <v>0.1</v>
      </c>
      <c r="AM21" s="15" t="s">
        <v>12</v>
      </c>
      <c r="AN21" s="10">
        <f t="shared" si="8"/>
        <v>0.1</v>
      </c>
      <c r="AO21" s="9">
        <f t="shared" si="9"/>
        <v>0</v>
      </c>
      <c r="AP21" s="10">
        <f t="shared" si="10"/>
        <v>0</v>
      </c>
      <c r="AQ21" s="9" t="s">
        <v>12</v>
      </c>
      <c r="AR21" s="55" t="s">
        <v>12</v>
      </c>
      <c r="AS21" s="55">
        <v>0.1</v>
      </c>
      <c r="AT21" s="55">
        <v>0.1</v>
      </c>
      <c r="AU21" s="55">
        <v>0.1</v>
      </c>
      <c r="AV21" s="3">
        <v>0.1</v>
      </c>
      <c r="AW21" s="3">
        <v>0.1</v>
      </c>
      <c r="AX21" s="3" t="s">
        <v>12</v>
      </c>
      <c r="AY21" s="3">
        <v>0.1</v>
      </c>
      <c r="AZ21" s="15" t="s">
        <v>12</v>
      </c>
      <c r="BA21" s="10">
        <f t="shared" si="11"/>
        <v>0.1</v>
      </c>
      <c r="BB21" s="9">
        <f t="shared" si="12"/>
        <v>0</v>
      </c>
      <c r="BC21" s="10">
        <f t="shared" si="13"/>
        <v>0</v>
      </c>
      <c r="BD21" s="9" t="s">
        <v>2403</v>
      </c>
      <c r="BE21" s="3" t="s">
        <v>12</v>
      </c>
      <c r="BF21" s="15" t="s">
        <v>12</v>
      </c>
      <c r="BG21" s="15" t="str">
        <f t="shared" si="14"/>
        <v>-</v>
      </c>
      <c r="BH21" s="9" t="e">
        <f t="shared" si="15"/>
        <v>#VALUE!</v>
      </c>
      <c r="BI21" s="10" t="e">
        <f t="shared" si="16"/>
        <v>#VALUE!</v>
      </c>
      <c r="BJ21" s="9" t="s">
        <v>2403</v>
      </c>
      <c r="BK21" s="3" t="s">
        <v>12</v>
      </c>
      <c r="BL21" s="15" t="s">
        <v>12</v>
      </c>
      <c r="BM21" s="15" t="str">
        <f t="shared" si="17"/>
        <v>-</v>
      </c>
      <c r="BN21" s="9" t="e">
        <f t="shared" si="18"/>
        <v>#VALUE!</v>
      </c>
      <c r="BO21" s="10" t="e">
        <f t="shared" si="19"/>
        <v>#VALUE!</v>
      </c>
      <c r="BP21">
        <f t="shared" si="20"/>
        <v>0</v>
      </c>
      <c r="BQ21" s="93" t="e">
        <f t="shared" si="21"/>
        <v>#VALUE!</v>
      </c>
      <c r="BR21" s="93" t="e">
        <f t="shared" si="22"/>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23"/>
        <v>#N/A</v>
      </c>
      <c r="BX21" s="93" t="e">
        <f t="shared" si="24"/>
        <v>#N/A</v>
      </c>
      <c r="BY21" s="94">
        <f t="shared" si="25"/>
        <v>999</v>
      </c>
      <c r="BZ21" s="94">
        <f t="shared" si="26"/>
        <v>999</v>
      </c>
      <c r="CA21" s="94" t="e">
        <f t="shared" si="27"/>
        <v>#N/A</v>
      </c>
      <c r="CB21" t="e">
        <f t="shared" si="28"/>
        <v>#N/A</v>
      </c>
      <c r="CC21" s="58" t="e">
        <f t="shared" si="29"/>
        <v>#N/A</v>
      </c>
      <c r="CD21" s="95" t="e">
        <f t="shared" si="30"/>
        <v>#N/A</v>
      </c>
      <c r="CE21" s="96" t="b">
        <f t="shared" si="31"/>
        <v>1</v>
      </c>
      <c r="CF21" t="e">
        <f t="shared" si="32"/>
        <v>#DIV/0!</v>
      </c>
      <c r="CG21" t="e">
        <f t="shared" si="33"/>
        <v>#DIV/0!</v>
      </c>
      <c r="CH21" s="84" t="b">
        <f t="shared" si="34"/>
        <v>0</v>
      </c>
      <c r="CI21" t="str">
        <f t="shared" si="35"/>
        <v/>
      </c>
      <c r="CJ21" t="b">
        <f t="shared" si="36"/>
        <v>0</v>
      </c>
      <c r="CK21" t="b">
        <f t="shared" si="37"/>
        <v>1</v>
      </c>
      <c r="CL21" s="84" t="b">
        <f t="shared" si="57"/>
        <v>1</v>
      </c>
      <c r="CM21">
        <f t="shared" si="38"/>
        <v>0.1</v>
      </c>
      <c r="CN21" t="b">
        <f t="shared" si="39"/>
        <v>1</v>
      </c>
      <c r="CO21" s="84">
        <f t="shared" si="40"/>
        <v>6.4102564102564097</v>
      </c>
      <c r="CP21" t="b">
        <f t="shared" si="41"/>
        <v>1</v>
      </c>
      <c r="CQ21" s="96" t="b">
        <f t="shared" si="42"/>
        <v>1</v>
      </c>
      <c r="CR21" t="e">
        <f t="shared" si="43"/>
        <v>#VALUE!</v>
      </c>
      <c r="CS21" t="e">
        <f t="shared" si="44"/>
        <v>#VALUE!</v>
      </c>
      <c r="CT21" t="b">
        <f t="shared" si="45"/>
        <v>1</v>
      </c>
      <c r="CU21" t="b">
        <f t="shared" si="46"/>
        <v>1</v>
      </c>
      <c r="CV21" s="84" t="b">
        <f t="shared" si="47"/>
        <v>1</v>
      </c>
      <c r="CW21" t="e">
        <f t="shared" si="48"/>
        <v>#VALUE!</v>
      </c>
      <c r="CX21" t="e">
        <f t="shared" si="49"/>
        <v>#VALUE!</v>
      </c>
      <c r="CY21" t="b">
        <f t="shared" si="50"/>
        <v>1</v>
      </c>
      <c r="CZ21" t="b">
        <f t="shared" si="51"/>
        <v>0</v>
      </c>
      <c r="DA21" s="84">
        <f t="shared" si="52"/>
        <v>0</v>
      </c>
      <c r="DB21" t="e">
        <f t="shared" si="53"/>
        <v>#N/A</v>
      </c>
    </row>
    <row r="22" spans="1:106">
      <c r="A22" s="9">
        <v>770</v>
      </c>
      <c r="B22" s="3">
        <v>2</v>
      </c>
      <c r="C22" s="3" t="s">
        <v>2429</v>
      </c>
      <c r="D22" s="3" t="str">
        <f t="shared" si="0"/>
        <v>BE_1_16-2_dk_0119</v>
      </c>
      <c r="E22" s="3" t="str">
        <f t="shared" si="1"/>
        <v>0119</v>
      </c>
      <c r="F22" s="3">
        <v>109985.219</v>
      </c>
      <c r="G22" s="15">
        <v>426591.90600000002</v>
      </c>
      <c r="H22" s="35" t="str">
        <f t="shared" si="2"/>
        <v>ja</v>
      </c>
      <c r="I22" s="42" t="s">
        <v>2402</v>
      </c>
      <c r="J22" s="20" t="s">
        <v>2410</v>
      </c>
      <c r="K22" s="21">
        <v>10000</v>
      </c>
      <c r="L22" s="28">
        <f t="shared" si="54"/>
        <v>1</v>
      </c>
      <c r="M22" s="28">
        <f t="shared" si="55"/>
        <v>1</v>
      </c>
      <c r="N22" s="56">
        <f t="shared" si="3"/>
        <v>10000</v>
      </c>
      <c r="O22" s="33">
        <f t="shared" si="56"/>
        <v>95.432468400445757</v>
      </c>
      <c r="P22" s="37">
        <f t="shared" si="4"/>
        <v>186.75522396974424</v>
      </c>
      <c r="Q22" s="9" t="s">
        <v>12</v>
      </c>
      <c r="R22" s="55" t="s">
        <v>12</v>
      </c>
      <c r="S22" s="55">
        <v>2.5190000000000001</v>
      </c>
      <c r="T22" s="55">
        <v>2.6320000000000001</v>
      </c>
      <c r="U22" s="55">
        <v>2.7959999999999998</v>
      </c>
      <c r="V22" s="3">
        <v>3.0009999999999999</v>
      </c>
      <c r="W22" s="3">
        <v>3.2610000000000001</v>
      </c>
      <c r="X22" s="3" t="s">
        <v>12</v>
      </c>
      <c r="Y22" s="3">
        <v>3.6739999999999999</v>
      </c>
      <c r="Z22" s="15" t="s">
        <v>12</v>
      </c>
      <c r="AA22" s="10">
        <f t="shared" si="5"/>
        <v>3.2610000000000001</v>
      </c>
      <c r="AB22" s="9">
        <f t="shared" si="6"/>
        <v>0.4650000000000003</v>
      </c>
      <c r="AC22" s="10">
        <f t="shared" si="7"/>
        <v>0.41299999999999981</v>
      </c>
      <c r="AD22" s="9" t="s">
        <v>12</v>
      </c>
      <c r="AE22" s="55" t="s">
        <v>12</v>
      </c>
      <c r="AF22" s="55">
        <v>7.0999999999999994E-2</v>
      </c>
      <c r="AG22" s="55">
        <v>8.3000000000000004E-2</v>
      </c>
      <c r="AH22" s="55">
        <v>9.7000000000000003E-2</v>
      </c>
      <c r="AI22" s="3">
        <v>0.151</v>
      </c>
      <c r="AJ22" s="3">
        <v>0.23200000000000001</v>
      </c>
      <c r="AK22" s="3" t="s">
        <v>12</v>
      </c>
      <c r="AL22" s="3">
        <v>0.38600000000000001</v>
      </c>
      <c r="AM22" s="15" t="s">
        <v>12</v>
      </c>
      <c r="AN22" s="10">
        <f t="shared" si="8"/>
        <v>0.23200000000000001</v>
      </c>
      <c r="AO22" s="9">
        <f t="shared" si="9"/>
        <v>0.13500000000000001</v>
      </c>
      <c r="AP22" s="10">
        <f t="shared" si="10"/>
        <v>0.154</v>
      </c>
      <c r="AQ22" s="9" t="s">
        <v>12</v>
      </c>
      <c r="AR22" s="55" t="s">
        <v>12</v>
      </c>
      <c r="AS22" s="55">
        <v>9.5000000000000001E-2</v>
      </c>
      <c r="AT22" s="55">
        <v>0.222</v>
      </c>
      <c r="AU22" s="55">
        <v>0.48</v>
      </c>
      <c r="AV22" s="3">
        <v>0.78200000000000003</v>
      </c>
      <c r="AW22" s="3">
        <v>1.119</v>
      </c>
      <c r="AX22" s="3" t="s">
        <v>12</v>
      </c>
      <c r="AY22" s="3">
        <v>1.427</v>
      </c>
      <c r="AZ22" s="15" t="s">
        <v>12</v>
      </c>
      <c r="BA22" s="10">
        <f t="shared" si="11"/>
        <v>1.119</v>
      </c>
      <c r="BB22" s="9">
        <f t="shared" si="12"/>
        <v>0.63900000000000001</v>
      </c>
      <c r="BC22" s="10">
        <f t="shared" si="13"/>
        <v>0.30800000000000005</v>
      </c>
      <c r="BD22" s="9" t="s">
        <v>2403</v>
      </c>
      <c r="BE22" s="3" t="s">
        <v>12</v>
      </c>
      <c r="BF22" s="15" t="s">
        <v>12</v>
      </c>
      <c r="BG22" s="15" t="str">
        <f t="shared" si="14"/>
        <v>-</v>
      </c>
      <c r="BH22" s="9" t="e">
        <f t="shared" si="15"/>
        <v>#VALUE!</v>
      </c>
      <c r="BI22" s="10" t="e">
        <f t="shared" si="16"/>
        <v>#VALUE!</v>
      </c>
      <c r="BJ22" s="9" t="s">
        <v>2403</v>
      </c>
      <c r="BK22" s="3" t="s">
        <v>12</v>
      </c>
      <c r="BL22" s="15" t="s">
        <v>12</v>
      </c>
      <c r="BM22" s="15" t="str">
        <f t="shared" si="17"/>
        <v>-</v>
      </c>
      <c r="BN22" s="9" t="e">
        <f t="shared" si="18"/>
        <v>#VALUE!</v>
      </c>
      <c r="BO22" s="10" t="e">
        <f t="shared" si="19"/>
        <v>#VALUE!</v>
      </c>
      <c r="BP22">
        <f t="shared" si="20"/>
        <v>0</v>
      </c>
      <c r="BQ22" s="93" t="e">
        <f t="shared" si="21"/>
        <v>#VALUE!</v>
      </c>
      <c r="BR22" s="93" t="e">
        <f t="shared" si="22"/>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23"/>
        <v>#N/A</v>
      </c>
      <c r="BX22" s="93" t="e">
        <f t="shared" si="24"/>
        <v>#N/A</v>
      </c>
      <c r="BY22" s="94">
        <f t="shared" si="25"/>
        <v>999</v>
      </c>
      <c r="BZ22" s="94">
        <f t="shared" si="26"/>
        <v>999</v>
      </c>
      <c r="CA22" s="94" t="e">
        <f t="shared" si="27"/>
        <v>#N/A</v>
      </c>
      <c r="CB22" t="e">
        <f t="shared" si="28"/>
        <v>#N/A</v>
      </c>
      <c r="CC22" s="58" t="e">
        <f t="shared" si="29"/>
        <v>#N/A</v>
      </c>
      <c r="CD22" s="95" t="e">
        <f t="shared" si="30"/>
        <v>#N/A</v>
      </c>
      <c r="CE22" s="96" t="b">
        <f t="shared" si="31"/>
        <v>1</v>
      </c>
      <c r="CF22" t="e">
        <f t="shared" si="32"/>
        <v>#DIV/0!</v>
      </c>
      <c r="CG22" t="e">
        <f t="shared" si="33"/>
        <v>#DIV/0!</v>
      </c>
      <c r="CH22" s="84" t="b">
        <f t="shared" si="34"/>
        <v>0</v>
      </c>
      <c r="CI22" t="str">
        <f t="shared" si="35"/>
        <v/>
      </c>
      <c r="CJ22" t="b">
        <f t="shared" si="36"/>
        <v>0</v>
      </c>
      <c r="CK22" t="b">
        <f t="shared" si="37"/>
        <v>1</v>
      </c>
      <c r="CL22" s="84" t="b">
        <f t="shared" si="57"/>
        <v>1</v>
      </c>
      <c r="CM22">
        <f t="shared" si="38"/>
        <v>1.119</v>
      </c>
      <c r="CN22" t="b">
        <f t="shared" si="39"/>
        <v>1</v>
      </c>
      <c r="CO22" s="84">
        <f t="shared" si="40"/>
        <v>0.11876903107343921</v>
      </c>
      <c r="CP22" t="b">
        <f t="shared" si="41"/>
        <v>1</v>
      </c>
      <c r="CQ22" s="96" t="b">
        <f t="shared" si="42"/>
        <v>1</v>
      </c>
      <c r="CR22" t="e">
        <f t="shared" si="43"/>
        <v>#VALUE!</v>
      </c>
      <c r="CS22" t="e">
        <f t="shared" si="44"/>
        <v>#VALUE!</v>
      </c>
      <c r="CT22" t="b">
        <f t="shared" si="45"/>
        <v>1</v>
      </c>
      <c r="CU22" t="b">
        <f t="shared" si="46"/>
        <v>0</v>
      </c>
      <c r="CV22" s="84" t="b">
        <f t="shared" si="47"/>
        <v>1</v>
      </c>
      <c r="CW22" t="e">
        <f t="shared" si="48"/>
        <v>#VALUE!</v>
      </c>
      <c r="CX22" t="e">
        <f t="shared" si="49"/>
        <v>#VALUE!</v>
      </c>
      <c r="CY22" t="b">
        <f t="shared" si="50"/>
        <v>1</v>
      </c>
      <c r="CZ22" t="b">
        <f t="shared" si="51"/>
        <v>1</v>
      </c>
      <c r="DA22" s="84">
        <f t="shared" si="52"/>
        <v>0</v>
      </c>
      <c r="DB22" t="e">
        <f t="shared" si="53"/>
        <v>#N/A</v>
      </c>
    </row>
    <row r="23" spans="1:106">
      <c r="A23" s="9">
        <v>772</v>
      </c>
      <c r="B23" s="3">
        <v>2</v>
      </c>
      <c r="C23" s="3" t="s">
        <v>2430</v>
      </c>
      <c r="D23" s="3" t="str">
        <f t="shared" si="0"/>
        <v>BE_1_16-2_dk_0121</v>
      </c>
      <c r="E23" s="3" t="str">
        <f t="shared" si="1"/>
        <v>0121</v>
      </c>
      <c r="F23" s="3">
        <v>109868.375</v>
      </c>
      <c r="G23" s="15">
        <v>426737.59399999998</v>
      </c>
      <c r="H23" s="35" t="str">
        <f t="shared" si="2"/>
        <v>ja</v>
      </c>
      <c r="I23" s="42" t="s">
        <v>2402</v>
      </c>
      <c r="J23" s="20" t="s">
        <v>2410</v>
      </c>
      <c r="K23" s="21">
        <v>10000</v>
      </c>
      <c r="L23" s="28">
        <f t="shared" si="54"/>
        <v>1</v>
      </c>
      <c r="M23" s="28">
        <f t="shared" si="55"/>
        <v>1</v>
      </c>
      <c r="N23" s="56">
        <f t="shared" si="3"/>
        <v>10000</v>
      </c>
      <c r="O23" s="33">
        <f t="shared" si="56"/>
        <v>186.75522396974424</v>
      </c>
      <c r="P23" s="37">
        <f t="shared" si="4"/>
        <v>84.465318592892388</v>
      </c>
      <c r="Q23" s="9" t="s">
        <v>12</v>
      </c>
      <c r="R23" s="55" t="s">
        <v>12</v>
      </c>
      <c r="S23" s="55">
        <v>1.0289999999999999</v>
      </c>
      <c r="T23" s="55">
        <v>1.458</v>
      </c>
      <c r="U23" s="55">
        <v>2.0960000000000001</v>
      </c>
      <c r="V23" s="3">
        <v>2.7879999999999998</v>
      </c>
      <c r="W23" s="3">
        <v>3.2440000000000002</v>
      </c>
      <c r="X23" s="3" t="s">
        <v>12</v>
      </c>
      <c r="Y23" s="3">
        <v>3.6709999999999998</v>
      </c>
      <c r="Z23" s="15" t="s">
        <v>12</v>
      </c>
      <c r="AA23" s="10">
        <f t="shared" si="5"/>
        <v>3.2440000000000002</v>
      </c>
      <c r="AB23" s="9">
        <f t="shared" si="6"/>
        <v>1.1480000000000001</v>
      </c>
      <c r="AC23" s="10">
        <f t="shared" si="7"/>
        <v>0.4269999999999996</v>
      </c>
      <c r="AD23" s="9" t="s">
        <v>12</v>
      </c>
      <c r="AE23" s="55" t="s">
        <v>12</v>
      </c>
      <c r="AF23" s="55">
        <v>0.1</v>
      </c>
      <c r="AG23" s="55">
        <v>0.1</v>
      </c>
      <c r="AH23" s="55">
        <v>0.1</v>
      </c>
      <c r="AI23" s="3">
        <v>0.1</v>
      </c>
      <c r="AJ23" s="3">
        <v>0.1</v>
      </c>
      <c r="AK23" s="3" t="s">
        <v>12</v>
      </c>
      <c r="AL23" s="3">
        <v>0.1</v>
      </c>
      <c r="AM23" s="15" t="s">
        <v>12</v>
      </c>
      <c r="AN23" s="10">
        <f t="shared" si="8"/>
        <v>0.1</v>
      </c>
      <c r="AO23" s="9">
        <f t="shared" si="9"/>
        <v>0</v>
      </c>
      <c r="AP23" s="10">
        <f t="shared" si="10"/>
        <v>0</v>
      </c>
      <c r="AQ23" s="9" t="s">
        <v>12</v>
      </c>
      <c r="AR23" s="55" t="s">
        <v>12</v>
      </c>
      <c r="AS23" s="55">
        <v>0.1</v>
      </c>
      <c r="AT23" s="55">
        <v>0.1</v>
      </c>
      <c r="AU23" s="55">
        <v>0.1</v>
      </c>
      <c r="AV23" s="3">
        <v>0.1</v>
      </c>
      <c r="AW23" s="3">
        <v>0.1</v>
      </c>
      <c r="AX23" s="3" t="s">
        <v>12</v>
      </c>
      <c r="AY23" s="3">
        <v>0.1</v>
      </c>
      <c r="AZ23" s="15" t="s">
        <v>12</v>
      </c>
      <c r="BA23" s="10">
        <f t="shared" si="11"/>
        <v>0.1</v>
      </c>
      <c r="BB23" s="9">
        <f t="shared" si="12"/>
        <v>0</v>
      </c>
      <c r="BC23" s="10">
        <f t="shared" si="13"/>
        <v>0</v>
      </c>
      <c r="BD23" s="9" t="s">
        <v>2403</v>
      </c>
      <c r="BE23" s="3" t="s">
        <v>12</v>
      </c>
      <c r="BF23" s="15" t="s">
        <v>12</v>
      </c>
      <c r="BG23" s="15" t="str">
        <f t="shared" si="14"/>
        <v>-</v>
      </c>
      <c r="BH23" s="9" t="e">
        <f t="shared" si="15"/>
        <v>#VALUE!</v>
      </c>
      <c r="BI23" s="10" t="e">
        <f t="shared" si="16"/>
        <v>#VALUE!</v>
      </c>
      <c r="BJ23" s="9" t="s">
        <v>2403</v>
      </c>
      <c r="BK23" s="3" t="s">
        <v>12</v>
      </c>
      <c r="BL23" s="15" t="s">
        <v>12</v>
      </c>
      <c r="BM23" s="15" t="str">
        <f t="shared" si="17"/>
        <v>-</v>
      </c>
      <c r="BN23" s="9" t="e">
        <f t="shared" si="18"/>
        <v>#VALUE!</v>
      </c>
      <c r="BO23" s="10" t="e">
        <f t="shared" si="19"/>
        <v>#VALUE!</v>
      </c>
      <c r="BP23">
        <f t="shared" si="20"/>
        <v>0</v>
      </c>
      <c r="BQ23" s="93" t="e">
        <f t="shared" si="21"/>
        <v>#VALUE!</v>
      </c>
      <c r="BR23" s="93" t="e">
        <f t="shared" si="22"/>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23"/>
        <v>#N/A</v>
      </c>
      <c r="BX23" s="93" t="e">
        <f t="shared" si="24"/>
        <v>#N/A</v>
      </c>
      <c r="BY23" s="94">
        <f t="shared" si="25"/>
        <v>999</v>
      </c>
      <c r="BZ23" s="94">
        <f t="shared" si="26"/>
        <v>999</v>
      </c>
      <c r="CA23" s="94" t="e">
        <f t="shared" si="27"/>
        <v>#N/A</v>
      </c>
      <c r="CB23" t="e">
        <f t="shared" si="28"/>
        <v>#N/A</v>
      </c>
      <c r="CC23" s="58" t="e">
        <f t="shared" si="29"/>
        <v>#N/A</v>
      </c>
      <c r="CD23" s="95" t="e">
        <f t="shared" si="30"/>
        <v>#N/A</v>
      </c>
      <c r="CE23" s="96" t="b">
        <f t="shared" si="31"/>
        <v>1</v>
      </c>
      <c r="CF23" t="e">
        <f t="shared" si="32"/>
        <v>#DIV/0!</v>
      </c>
      <c r="CG23" t="e">
        <f t="shared" si="33"/>
        <v>#DIV/0!</v>
      </c>
      <c r="CH23" s="84" t="b">
        <f t="shared" si="34"/>
        <v>0</v>
      </c>
      <c r="CI23" t="str">
        <f t="shared" si="35"/>
        <v/>
      </c>
      <c r="CJ23" t="b">
        <f t="shared" si="36"/>
        <v>0</v>
      </c>
      <c r="CK23" t="b">
        <f t="shared" si="37"/>
        <v>1</v>
      </c>
      <c r="CL23" s="84" t="b">
        <f t="shared" si="57"/>
        <v>1</v>
      </c>
      <c r="CM23">
        <f t="shared" si="38"/>
        <v>0.1</v>
      </c>
      <c r="CN23" t="b">
        <f t="shared" si="39"/>
        <v>1</v>
      </c>
      <c r="CO23" s="84">
        <f t="shared" si="40"/>
        <v>6.4102564102564097</v>
      </c>
      <c r="CP23" t="b">
        <f t="shared" si="41"/>
        <v>1</v>
      </c>
      <c r="CQ23" s="96" t="b">
        <f t="shared" si="42"/>
        <v>1</v>
      </c>
      <c r="CR23" t="e">
        <f t="shared" si="43"/>
        <v>#VALUE!</v>
      </c>
      <c r="CS23" t="e">
        <f t="shared" si="44"/>
        <v>#VALUE!</v>
      </c>
      <c r="CT23" t="b">
        <f t="shared" si="45"/>
        <v>1</v>
      </c>
      <c r="CU23" t="b">
        <f t="shared" si="46"/>
        <v>1</v>
      </c>
      <c r="CV23" s="84" t="b">
        <f t="shared" si="47"/>
        <v>1</v>
      </c>
      <c r="CW23" t="e">
        <f t="shared" si="48"/>
        <v>#VALUE!</v>
      </c>
      <c r="CX23" t="e">
        <f t="shared" si="49"/>
        <v>#VALUE!</v>
      </c>
      <c r="CY23" t="b">
        <f t="shared" si="50"/>
        <v>1</v>
      </c>
      <c r="CZ23" t="b">
        <f t="shared" si="51"/>
        <v>1</v>
      </c>
      <c r="DA23" s="84">
        <f t="shared" si="52"/>
        <v>0</v>
      </c>
      <c r="DB23" t="e">
        <f t="shared" si="53"/>
        <v>#N/A</v>
      </c>
    </row>
    <row r="24" spans="1:106">
      <c r="A24" s="9">
        <v>773</v>
      </c>
      <c r="B24" s="3">
        <v>2</v>
      </c>
      <c r="C24" s="3" t="s">
        <v>2431</v>
      </c>
      <c r="D24" s="3" t="str">
        <f t="shared" si="0"/>
        <v>BE_1_16-2_dk_0122</v>
      </c>
      <c r="E24" s="3" t="str">
        <f t="shared" si="1"/>
        <v>0122</v>
      </c>
      <c r="F24" s="3">
        <v>109879.586</v>
      </c>
      <c r="G24" s="15">
        <v>426821.31199999998</v>
      </c>
      <c r="H24" s="35" t="str">
        <f t="shared" si="2"/>
        <v>ja</v>
      </c>
      <c r="I24" s="42" t="s">
        <v>2402</v>
      </c>
      <c r="J24" s="20" t="s">
        <v>2410</v>
      </c>
      <c r="K24" s="21">
        <v>10000</v>
      </c>
      <c r="L24" s="28">
        <f t="shared" si="54"/>
        <v>1</v>
      </c>
      <c r="M24" s="28">
        <f t="shared" si="55"/>
        <v>1</v>
      </c>
      <c r="N24" s="56">
        <f t="shared" si="3"/>
        <v>10000</v>
      </c>
      <c r="O24" s="33">
        <f t="shared" si="56"/>
        <v>84.465318592892388</v>
      </c>
      <c r="P24" s="37">
        <f t="shared" si="4"/>
        <v>108.77586297061379</v>
      </c>
      <c r="Q24" s="9" t="s">
        <v>12</v>
      </c>
      <c r="R24" s="55" t="s">
        <v>12</v>
      </c>
      <c r="S24" s="55">
        <v>2.7549999999999999</v>
      </c>
      <c r="T24" s="55">
        <v>2.87</v>
      </c>
      <c r="U24" s="55">
        <v>2.9940000000000002</v>
      </c>
      <c r="V24" s="3">
        <v>3.117</v>
      </c>
      <c r="W24" s="3">
        <v>3.2549999999999999</v>
      </c>
      <c r="X24" s="3" t="s">
        <v>12</v>
      </c>
      <c r="Y24" s="3">
        <v>3.51</v>
      </c>
      <c r="Z24" s="15" t="s">
        <v>12</v>
      </c>
      <c r="AA24" s="10">
        <f t="shared" si="5"/>
        <v>3.2549999999999999</v>
      </c>
      <c r="AB24" s="9">
        <f t="shared" si="6"/>
        <v>0.26099999999999968</v>
      </c>
      <c r="AC24" s="10">
        <f t="shared" si="7"/>
        <v>0.25499999999999989</v>
      </c>
      <c r="AD24" s="9" t="s">
        <v>12</v>
      </c>
      <c r="AE24" s="55" t="s">
        <v>12</v>
      </c>
      <c r="AF24" s="55">
        <v>0.1</v>
      </c>
      <c r="AG24" s="55">
        <v>0.1</v>
      </c>
      <c r="AH24" s="55">
        <v>0.1</v>
      </c>
      <c r="AI24" s="3">
        <v>0.1</v>
      </c>
      <c r="AJ24" s="3">
        <v>0.1</v>
      </c>
      <c r="AK24" s="3" t="s">
        <v>12</v>
      </c>
      <c r="AL24" s="3">
        <v>0.1</v>
      </c>
      <c r="AM24" s="15" t="s">
        <v>12</v>
      </c>
      <c r="AN24" s="10">
        <f t="shared" si="8"/>
        <v>0.1</v>
      </c>
      <c r="AO24" s="9">
        <f t="shared" si="9"/>
        <v>0</v>
      </c>
      <c r="AP24" s="10">
        <f t="shared" si="10"/>
        <v>0</v>
      </c>
      <c r="AQ24" s="9" t="s">
        <v>12</v>
      </c>
      <c r="AR24" s="55" t="s">
        <v>12</v>
      </c>
      <c r="AS24" s="55">
        <v>0.1</v>
      </c>
      <c r="AT24" s="55">
        <v>0.1</v>
      </c>
      <c r="AU24" s="55">
        <v>0.1</v>
      </c>
      <c r="AV24" s="3">
        <v>0.1</v>
      </c>
      <c r="AW24" s="3">
        <v>0.1</v>
      </c>
      <c r="AX24" s="3" t="s">
        <v>12</v>
      </c>
      <c r="AY24" s="3">
        <v>0.1</v>
      </c>
      <c r="AZ24" s="15" t="s">
        <v>12</v>
      </c>
      <c r="BA24" s="10">
        <f t="shared" si="11"/>
        <v>0.1</v>
      </c>
      <c r="BB24" s="9">
        <f t="shared" si="12"/>
        <v>0</v>
      </c>
      <c r="BC24" s="10">
        <f t="shared" si="13"/>
        <v>0</v>
      </c>
      <c r="BD24" s="9" t="s">
        <v>2403</v>
      </c>
      <c r="BE24" s="3" t="s">
        <v>12</v>
      </c>
      <c r="BF24" s="15" t="s">
        <v>12</v>
      </c>
      <c r="BG24" s="15" t="str">
        <f t="shared" si="14"/>
        <v>-</v>
      </c>
      <c r="BH24" s="9" t="e">
        <f t="shared" si="15"/>
        <v>#VALUE!</v>
      </c>
      <c r="BI24" s="10" t="e">
        <f t="shared" si="16"/>
        <v>#VALUE!</v>
      </c>
      <c r="BJ24" s="9" t="s">
        <v>2403</v>
      </c>
      <c r="BK24" s="3" t="s">
        <v>12</v>
      </c>
      <c r="BL24" s="15" t="s">
        <v>12</v>
      </c>
      <c r="BM24" s="15" t="str">
        <f t="shared" si="17"/>
        <v>-</v>
      </c>
      <c r="BN24" s="9" t="e">
        <f t="shared" si="18"/>
        <v>#VALUE!</v>
      </c>
      <c r="BO24" s="10" t="e">
        <f t="shared" si="19"/>
        <v>#VALUE!</v>
      </c>
      <c r="BP24">
        <f t="shared" si="20"/>
        <v>0</v>
      </c>
      <c r="BQ24" s="93" t="e">
        <f t="shared" si="21"/>
        <v>#VALUE!</v>
      </c>
      <c r="BR24" s="93" t="e">
        <f t="shared" si="22"/>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23"/>
        <v>#N/A</v>
      </c>
      <c r="BX24" s="93" t="e">
        <f t="shared" si="24"/>
        <v>#N/A</v>
      </c>
      <c r="BY24" s="94">
        <f t="shared" si="25"/>
        <v>999</v>
      </c>
      <c r="BZ24" s="94">
        <f t="shared" si="26"/>
        <v>999</v>
      </c>
      <c r="CA24" s="94" t="e">
        <f t="shared" si="27"/>
        <v>#N/A</v>
      </c>
      <c r="CB24" t="e">
        <f t="shared" si="28"/>
        <v>#N/A</v>
      </c>
      <c r="CC24" s="58" t="e">
        <f t="shared" si="29"/>
        <v>#N/A</v>
      </c>
      <c r="CD24" s="95" t="e">
        <f t="shared" si="30"/>
        <v>#N/A</v>
      </c>
      <c r="CE24" s="96" t="b">
        <f t="shared" si="31"/>
        <v>1</v>
      </c>
      <c r="CF24" t="e">
        <f t="shared" si="32"/>
        <v>#DIV/0!</v>
      </c>
      <c r="CG24" t="e">
        <f t="shared" si="33"/>
        <v>#DIV/0!</v>
      </c>
      <c r="CH24" s="84" t="b">
        <f t="shared" si="34"/>
        <v>0</v>
      </c>
      <c r="CI24" t="str">
        <f t="shared" si="35"/>
        <v/>
      </c>
      <c r="CJ24" t="b">
        <f t="shared" si="36"/>
        <v>0</v>
      </c>
      <c r="CK24" t="b">
        <f t="shared" si="37"/>
        <v>1</v>
      </c>
      <c r="CL24" s="84" t="b">
        <f t="shared" si="57"/>
        <v>1</v>
      </c>
      <c r="CM24">
        <f t="shared" si="38"/>
        <v>0.1</v>
      </c>
      <c r="CN24" t="b">
        <f t="shared" si="39"/>
        <v>1</v>
      </c>
      <c r="CO24" s="84">
        <f t="shared" si="40"/>
        <v>6.4102564102564097</v>
      </c>
      <c r="CP24" t="b">
        <f t="shared" si="41"/>
        <v>1</v>
      </c>
      <c r="CQ24" s="96" t="b">
        <f t="shared" si="42"/>
        <v>1</v>
      </c>
      <c r="CR24" t="e">
        <f t="shared" si="43"/>
        <v>#VALUE!</v>
      </c>
      <c r="CS24" t="e">
        <f t="shared" si="44"/>
        <v>#VALUE!</v>
      </c>
      <c r="CT24" t="b">
        <f t="shared" si="45"/>
        <v>1</v>
      </c>
      <c r="CU24" t="b">
        <f t="shared" si="46"/>
        <v>1</v>
      </c>
      <c r="CV24" s="84" t="b">
        <f t="shared" si="47"/>
        <v>1</v>
      </c>
      <c r="CW24" t="e">
        <f t="shared" si="48"/>
        <v>#VALUE!</v>
      </c>
      <c r="CX24" t="e">
        <f t="shared" si="49"/>
        <v>#VALUE!</v>
      </c>
      <c r="CY24" t="b">
        <f t="shared" si="50"/>
        <v>1</v>
      </c>
      <c r="CZ24" t="b">
        <f t="shared" si="51"/>
        <v>1</v>
      </c>
      <c r="DA24" s="84">
        <f t="shared" si="52"/>
        <v>0</v>
      </c>
      <c r="DB24" t="e">
        <f t="shared" si="53"/>
        <v>#N/A</v>
      </c>
    </row>
    <row r="25" spans="1:106">
      <c r="A25" s="9">
        <v>774</v>
      </c>
      <c r="B25" s="3">
        <v>2</v>
      </c>
      <c r="C25" s="3" t="s">
        <v>2432</v>
      </c>
      <c r="D25" s="3" t="str">
        <f t="shared" si="0"/>
        <v>BE_1_16-2_dk_0123</v>
      </c>
      <c r="E25" s="3" t="str">
        <f t="shared" si="1"/>
        <v>0123</v>
      </c>
      <c r="F25" s="3">
        <v>109785.125</v>
      </c>
      <c r="G25" s="15">
        <v>426875.25</v>
      </c>
      <c r="H25" s="35" t="str">
        <f t="shared" si="2"/>
        <v>ja</v>
      </c>
      <c r="I25" s="42" t="s">
        <v>2402</v>
      </c>
      <c r="J25" s="20" t="s">
        <v>2410</v>
      </c>
      <c r="K25" s="21">
        <v>10000</v>
      </c>
      <c r="L25" s="28">
        <f t="shared" si="54"/>
        <v>1</v>
      </c>
      <c r="M25" s="28">
        <f t="shared" si="55"/>
        <v>1</v>
      </c>
      <c r="N25" s="56">
        <f t="shared" si="3"/>
        <v>10000</v>
      </c>
      <c r="O25" s="33">
        <f t="shared" si="56"/>
        <v>108.77586297061379</v>
      </c>
      <c r="P25" s="37">
        <f t="shared" si="4"/>
        <v>114.79347327265894</v>
      </c>
      <c r="Q25" s="9" t="s">
        <v>12</v>
      </c>
      <c r="R25" s="55" t="s">
        <v>12</v>
      </c>
      <c r="S25" s="55">
        <v>2.754</v>
      </c>
      <c r="T25" s="55">
        <v>2.8690000000000002</v>
      </c>
      <c r="U25" s="55">
        <v>2.9929999999999999</v>
      </c>
      <c r="V25" s="3">
        <v>3.1240000000000001</v>
      </c>
      <c r="W25" s="3">
        <v>3.29</v>
      </c>
      <c r="X25" s="3" t="s">
        <v>12</v>
      </c>
      <c r="Y25" s="3">
        <v>3.6280000000000001</v>
      </c>
      <c r="Z25" s="15" t="s">
        <v>12</v>
      </c>
      <c r="AA25" s="10">
        <f t="shared" si="5"/>
        <v>3.29</v>
      </c>
      <c r="AB25" s="9">
        <f t="shared" si="6"/>
        <v>0.29700000000000015</v>
      </c>
      <c r="AC25" s="10">
        <f t="shared" si="7"/>
        <v>0.33800000000000008</v>
      </c>
      <c r="AD25" s="9" t="s">
        <v>12</v>
      </c>
      <c r="AE25" s="55" t="s">
        <v>12</v>
      </c>
      <c r="AF25" s="55">
        <v>4.2000000000000003E-2</v>
      </c>
      <c r="AG25" s="55">
        <v>4.9000000000000002E-2</v>
      </c>
      <c r="AH25" s="55">
        <v>5.7000000000000002E-2</v>
      </c>
      <c r="AI25" s="3">
        <v>6.5000000000000002E-2</v>
      </c>
      <c r="AJ25" s="3">
        <v>7.1999999999999995E-2</v>
      </c>
      <c r="AK25" s="3" t="s">
        <v>12</v>
      </c>
      <c r="AL25" s="3">
        <v>8.7999999999999995E-2</v>
      </c>
      <c r="AM25" s="15" t="s">
        <v>12</v>
      </c>
      <c r="AN25" s="10">
        <f t="shared" si="8"/>
        <v>7.1999999999999995E-2</v>
      </c>
      <c r="AO25" s="9">
        <f t="shared" si="9"/>
        <v>1.4999999999999993E-2</v>
      </c>
      <c r="AP25" s="10">
        <f t="shared" si="10"/>
        <v>1.6E-2</v>
      </c>
      <c r="AQ25" s="9" t="s">
        <v>12</v>
      </c>
      <c r="AR25" s="55" t="s">
        <v>12</v>
      </c>
      <c r="AS25" s="55">
        <v>4.4999999999999998E-2</v>
      </c>
      <c r="AT25" s="55">
        <v>5.2999999999999999E-2</v>
      </c>
      <c r="AU25" s="55">
        <v>6.2E-2</v>
      </c>
      <c r="AV25" s="3">
        <v>6.9000000000000006E-2</v>
      </c>
      <c r="AW25" s="3">
        <v>7.8E-2</v>
      </c>
      <c r="AX25" s="3" t="s">
        <v>12</v>
      </c>
      <c r="AY25" s="3">
        <v>9.4E-2</v>
      </c>
      <c r="AZ25" s="15" t="s">
        <v>12</v>
      </c>
      <c r="BA25" s="10">
        <f t="shared" si="11"/>
        <v>7.8E-2</v>
      </c>
      <c r="BB25" s="9">
        <f t="shared" si="12"/>
        <v>1.6E-2</v>
      </c>
      <c r="BC25" s="10">
        <f t="shared" si="13"/>
        <v>1.6E-2</v>
      </c>
      <c r="BD25" s="9" t="s">
        <v>2403</v>
      </c>
      <c r="BE25" s="3" t="s">
        <v>12</v>
      </c>
      <c r="BF25" s="15" t="s">
        <v>12</v>
      </c>
      <c r="BG25" s="15" t="str">
        <f t="shared" si="14"/>
        <v>-</v>
      </c>
      <c r="BH25" s="9" t="e">
        <f t="shared" si="15"/>
        <v>#VALUE!</v>
      </c>
      <c r="BI25" s="10" t="e">
        <f t="shared" si="16"/>
        <v>#VALUE!</v>
      </c>
      <c r="BJ25" s="9" t="s">
        <v>2403</v>
      </c>
      <c r="BK25" s="3" t="s">
        <v>12</v>
      </c>
      <c r="BL25" s="15" t="s">
        <v>12</v>
      </c>
      <c r="BM25" s="15" t="str">
        <f t="shared" si="17"/>
        <v>-</v>
      </c>
      <c r="BN25" s="9" t="e">
        <f t="shared" si="18"/>
        <v>#VALUE!</v>
      </c>
      <c r="BO25" s="10" t="e">
        <f t="shared" si="19"/>
        <v>#VALUE!</v>
      </c>
      <c r="BP25">
        <f t="shared" si="20"/>
        <v>0</v>
      </c>
      <c r="BQ25" s="93" t="e">
        <f t="shared" si="21"/>
        <v>#VALUE!</v>
      </c>
      <c r="BR25" s="93" t="e">
        <f t="shared" si="22"/>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23"/>
        <v>#N/A</v>
      </c>
      <c r="BX25" s="93" t="e">
        <f t="shared" si="24"/>
        <v>#N/A</v>
      </c>
      <c r="BY25" s="94">
        <f t="shared" si="25"/>
        <v>999</v>
      </c>
      <c r="BZ25" s="94">
        <f t="shared" si="26"/>
        <v>999</v>
      </c>
      <c r="CA25" s="94" t="e">
        <f t="shared" si="27"/>
        <v>#N/A</v>
      </c>
      <c r="CB25" t="e">
        <f t="shared" si="28"/>
        <v>#N/A</v>
      </c>
      <c r="CC25" s="58" t="e">
        <f t="shared" si="29"/>
        <v>#N/A</v>
      </c>
      <c r="CD25" s="95" t="e">
        <f t="shared" si="30"/>
        <v>#N/A</v>
      </c>
      <c r="CE25" s="96" t="b">
        <f t="shared" si="31"/>
        <v>1</v>
      </c>
      <c r="CF25" t="e">
        <f t="shared" si="32"/>
        <v>#DIV/0!</v>
      </c>
      <c r="CG25" t="e">
        <f t="shared" si="33"/>
        <v>#DIV/0!</v>
      </c>
      <c r="CH25" s="84" t="b">
        <f t="shared" si="34"/>
        <v>0</v>
      </c>
      <c r="CI25" t="str">
        <f t="shared" si="35"/>
        <v/>
      </c>
      <c r="CJ25" t="b">
        <f t="shared" si="36"/>
        <v>0</v>
      </c>
      <c r="CK25" t="b">
        <f t="shared" si="37"/>
        <v>1</v>
      </c>
      <c r="CL25" s="84" t="b">
        <f t="shared" si="57"/>
        <v>1</v>
      </c>
      <c r="CM25">
        <f t="shared" si="38"/>
        <v>7.8E-2</v>
      </c>
      <c r="CN25" t="b">
        <f t="shared" si="39"/>
        <v>1</v>
      </c>
      <c r="CO25" s="84">
        <f t="shared" si="40"/>
        <v>7.586102260658472</v>
      </c>
      <c r="CP25" t="b">
        <f t="shared" si="41"/>
        <v>1</v>
      </c>
      <c r="CQ25" s="96" t="b">
        <f t="shared" si="42"/>
        <v>1</v>
      </c>
      <c r="CR25" t="e">
        <f t="shared" si="43"/>
        <v>#VALUE!</v>
      </c>
      <c r="CS25" t="e">
        <f t="shared" si="44"/>
        <v>#VALUE!</v>
      </c>
      <c r="CT25" t="b">
        <f t="shared" si="45"/>
        <v>1</v>
      </c>
      <c r="CU25" t="b">
        <f t="shared" si="46"/>
        <v>1</v>
      </c>
      <c r="CV25" s="84" t="b">
        <f t="shared" si="47"/>
        <v>1</v>
      </c>
      <c r="CW25" t="e">
        <f t="shared" si="48"/>
        <v>#VALUE!</v>
      </c>
      <c r="CX25" t="e">
        <f t="shared" si="49"/>
        <v>#VALUE!</v>
      </c>
      <c r="CY25" t="b">
        <f t="shared" si="50"/>
        <v>1</v>
      </c>
      <c r="CZ25" t="b">
        <f t="shared" si="51"/>
        <v>1</v>
      </c>
      <c r="DA25" s="84">
        <f t="shared" si="52"/>
        <v>0</v>
      </c>
      <c r="DB25" t="e">
        <f t="shared" si="53"/>
        <v>#N/A</v>
      </c>
    </row>
    <row r="26" spans="1:106">
      <c r="A26" s="9">
        <v>775</v>
      </c>
      <c r="B26" s="3">
        <v>2</v>
      </c>
      <c r="C26" s="3" t="s">
        <v>2433</v>
      </c>
      <c r="D26" s="3" t="str">
        <f t="shared" si="0"/>
        <v>BE_1_16-2_dk_0124</v>
      </c>
      <c r="E26" s="3" t="str">
        <f t="shared" si="1"/>
        <v>0124</v>
      </c>
      <c r="F26" s="3">
        <v>109683.234</v>
      </c>
      <c r="G26" s="15">
        <v>426928.125</v>
      </c>
      <c r="H26" s="35" t="str">
        <f t="shared" si="2"/>
        <v>ja</v>
      </c>
      <c r="I26" s="42" t="s">
        <v>2402</v>
      </c>
      <c r="J26" s="20" t="s">
        <v>2410</v>
      </c>
      <c r="K26" s="21">
        <v>10000</v>
      </c>
      <c r="L26" s="28">
        <f t="shared" si="54"/>
        <v>1</v>
      </c>
      <c r="M26" s="28">
        <f t="shared" si="55"/>
        <v>1</v>
      </c>
      <c r="N26" s="56">
        <f t="shared" si="3"/>
        <v>10000</v>
      </c>
      <c r="O26" s="33">
        <f t="shared" si="56"/>
        <v>114.79347327265894</v>
      </c>
      <c r="P26" s="37">
        <f t="shared" si="4"/>
        <v>54.633343975994109</v>
      </c>
      <c r="Q26" s="9" t="s">
        <v>12</v>
      </c>
      <c r="R26" s="55" t="s">
        <v>12</v>
      </c>
      <c r="S26" s="55">
        <v>2.7530000000000001</v>
      </c>
      <c r="T26" s="55">
        <v>2.8679999999999999</v>
      </c>
      <c r="U26" s="55">
        <v>2.9910000000000001</v>
      </c>
      <c r="V26" s="3">
        <v>3.1160000000000001</v>
      </c>
      <c r="W26" s="3">
        <v>3.26</v>
      </c>
      <c r="X26" s="3" t="s">
        <v>12</v>
      </c>
      <c r="Y26" s="3">
        <v>3.4689999999999999</v>
      </c>
      <c r="Z26" s="15" t="s">
        <v>12</v>
      </c>
      <c r="AA26" s="10">
        <f t="shared" si="5"/>
        <v>3.26</v>
      </c>
      <c r="AB26" s="9">
        <f t="shared" si="6"/>
        <v>0.26899999999999968</v>
      </c>
      <c r="AC26" s="10">
        <f t="shared" si="7"/>
        <v>0.20900000000000007</v>
      </c>
      <c r="AD26" s="9" t="s">
        <v>12</v>
      </c>
      <c r="AE26" s="55" t="s">
        <v>12</v>
      </c>
      <c r="AF26" s="55">
        <v>4.1000000000000002E-2</v>
      </c>
      <c r="AG26" s="55">
        <v>4.8000000000000001E-2</v>
      </c>
      <c r="AH26" s="55">
        <v>5.6000000000000001E-2</v>
      </c>
      <c r="AI26" s="3">
        <v>6.3E-2</v>
      </c>
      <c r="AJ26" s="3">
        <v>7.0999999999999994E-2</v>
      </c>
      <c r="AK26" s="3" t="s">
        <v>12</v>
      </c>
      <c r="AL26" s="3">
        <v>8.5999999999999993E-2</v>
      </c>
      <c r="AM26" s="15" t="s">
        <v>12</v>
      </c>
      <c r="AN26" s="10">
        <f t="shared" si="8"/>
        <v>7.0999999999999994E-2</v>
      </c>
      <c r="AO26" s="9">
        <f t="shared" si="9"/>
        <v>1.4999999999999993E-2</v>
      </c>
      <c r="AP26" s="10">
        <f t="shared" si="10"/>
        <v>1.4999999999999999E-2</v>
      </c>
      <c r="AQ26" s="9" t="s">
        <v>12</v>
      </c>
      <c r="AR26" s="55" t="s">
        <v>12</v>
      </c>
      <c r="AS26" s="55">
        <v>4.4999999999999998E-2</v>
      </c>
      <c r="AT26" s="55">
        <v>5.2999999999999999E-2</v>
      </c>
      <c r="AU26" s="55">
        <v>6.0999999999999999E-2</v>
      </c>
      <c r="AV26" s="3">
        <v>6.9000000000000006E-2</v>
      </c>
      <c r="AW26" s="3">
        <v>7.8E-2</v>
      </c>
      <c r="AX26" s="3" t="s">
        <v>12</v>
      </c>
      <c r="AY26" s="3">
        <v>9.4E-2</v>
      </c>
      <c r="AZ26" s="15" t="s">
        <v>12</v>
      </c>
      <c r="BA26" s="10">
        <f t="shared" si="11"/>
        <v>7.8E-2</v>
      </c>
      <c r="BB26" s="9">
        <f t="shared" si="12"/>
        <v>1.7000000000000001E-2</v>
      </c>
      <c r="BC26" s="10">
        <f t="shared" si="13"/>
        <v>1.6E-2</v>
      </c>
      <c r="BD26" s="9" t="s">
        <v>2403</v>
      </c>
      <c r="BE26" s="3" t="s">
        <v>12</v>
      </c>
      <c r="BF26" s="15" t="s">
        <v>12</v>
      </c>
      <c r="BG26" s="15" t="str">
        <f t="shared" si="14"/>
        <v>-</v>
      </c>
      <c r="BH26" s="9" t="e">
        <f t="shared" si="15"/>
        <v>#VALUE!</v>
      </c>
      <c r="BI26" s="10" t="e">
        <f t="shared" si="16"/>
        <v>#VALUE!</v>
      </c>
      <c r="BJ26" s="9" t="s">
        <v>2403</v>
      </c>
      <c r="BK26" s="3" t="s">
        <v>12</v>
      </c>
      <c r="BL26" s="15" t="s">
        <v>12</v>
      </c>
      <c r="BM26" s="15" t="str">
        <f t="shared" si="17"/>
        <v>-</v>
      </c>
      <c r="BN26" s="9" t="e">
        <f t="shared" si="18"/>
        <v>#VALUE!</v>
      </c>
      <c r="BO26" s="10" t="e">
        <f t="shared" si="19"/>
        <v>#VALUE!</v>
      </c>
      <c r="BP26">
        <f t="shared" si="20"/>
        <v>0</v>
      </c>
      <c r="BQ26" s="93" t="e">
        <f t="shared" si="21"/>
        <v>#VALUE!</v>
      </c>
      <c r="BR26" s="93" t="e">
        <f t="shared" si="22"/>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23"/>
        <v>#N/A</v>
      </c>
      <c r="BX26" s="93" t="e">
        <f t="shared" si="24"/>
        <v>#N/A</v>
      </c>
      <c r="BY26" s="94">
        <f t="shared" si="25"/>
        <v>999</v>
      </c>
      <c r="BZ26" s="94">
        <f t="shared" si="26"/>
        <v>999</v>
      </c>
      <c r="CA26" s="94" t="e">
        <f t="shared" si="27"/>
        <v>#N/A</v>
      </c>
      <c r="CB26" t="e">
        <f t="shared" si="28"/>
        <v>#N/A</v>
      </c>
      <c r="CC26" s="58" t="e">
        <f t="shared" si="29"/>
        <v>#N/A</v>
      </c>
      <c r="CD26" s="95" t="e">
        <f t="shared" si="30"/>
        <v>#N/A</v>
      </c>
      <c r="CE26" s="96" t="b">
        <f t="shared" si="31"/>
        <v>1</v>
      </c>
      <c r="CF26" t="e">
        <f t="shared" si="32"/>
        <v>#DIV/0!</v>
      </c>
      <c r="CG26" t="e">
        <f t="shared" si="33"/>
        <v>#DIV/0!</v>
      </c>
      <c r="CH26" s="84" t="b">
        <f t="shared" si="34"/>
        <v>0</v>
      </c>
      <c r="CI26" t="str">
        <f t="shared" si="35"/>
        <v/>
      </c>
      <c r="CJ26" t="b">
        <f t="shared" si="36"/>
        <v>0</v>
      </c>
      <c r="CK26" t="b">
        <f t="shared" si="37"/>
        <v>1</v>
      </c>
      <c r="CL26" s="84" t="b">
        <f t="shared" si="57"/>
        <v>1</v>
      </c>
      <c r="CM26">
        <f t="shared" si="38"/>
        <v>7.8E-2</v>
      </c>
      <c r="CN26" t="b">
        <f t="shared" si="39"/>
        <v>1</v>
      </c>
      <c r="CO26" s="84">
        <f t="shared" si="40"/>
        <v>7.4807397292604376</v>
      </c>
      <c r="CP26" t="b">
        <f t="shared" si="41"/>
        <v>1</v>
      </c>
      <c r="CQ26" s="96" t="b">
        <f t="shared" si="42"/>
        <v>1</v>
      </c>
      <c r="CR26" t="e">
        <f t="shared" si="43"/>
        <v>#VALUE!</v>
      </c>
      <c r="CS26" t="e">
        <f t="shared" si="44"/>
        <v>#VALUE!</v>
      </c>
      <c r="CT26" t="b">
        <f t="shared" si="45"/>
        <v>1</v>
      </c>
      <c r="CU26" t="b">
        <f t="shared" si="46"/>
        <v>1</v>
      </c>
      <c r="CV26" s="84" t="b">
        <f t="shared" si="47"/>
        <v>1</v>
      </c>
      <c r="CW26" t="e">
        <f t="shared" si="48"/>
        <v>#VALUE!</v>
      </c>
      <c r="CX26" t="e">
        <f t="shared" si="49"/>
        <v>#VALUE!</v>
      </c>
      <c r="CY26" t="b">
        <f t="shared" si="50"/>
        <v>1</v>
      </c>
      <c r="CZ26" t="b">
        <f t="shared" si="51"/>
        <v>1</v>
      </c>
      <c r="DA26" s="84">
        <f t="shared" si="52"/>
        <v>0</v>
      </c>
      <c r="DB26" t="e">
        <f t="shared" si="53"/>
        <v>#N/A</v>
      </c>
    </row>
    <row r="27" spans="1:106">
      <c r="A27" s="9">
        <v>776</v>
      </c>
      <c r="B27" s="3">
        <v>2</v>
      </c>
      <c r="C27" s="3" t="s">
        <v>2434</v>
      </c>
      <c r="D27" s="3" t="str">
        <f t="shared" si="0"/>
        <v>BE_1_16-2_dk_0125</v>
      </c>
      <c r="E27" s="3" t="str">
        <f t="shared" si="1"/>
        <v>0125</v>
      </c>
      <c r="F27" s="3">
        <v>109628.891</v>
      </c>
      <c r="G27" s="15">
        <v>426933.75</v>
      </c>
      <c r="H27" s="35" t="str">
        <f t="shared" si="2"/>
        <v>ja</v>
      </c>
      <c r="I27" s="42" t="s">
        <v>2402</v>
      </c>
      <c r="J27" s="20" t="s">
        <v>2410</v>
      </c>
      <c r="K27" s="21">
        <v>10000</v>
      </c>
      <c r="L27" s="28">
        <f t="shared" si="54"/>
        <v>1</v>
      </c>
      <c r="M27" s="28">
        <f t="shared" si="55"/>
        <v>1</v>
      </c>
      <c r="N27" s="56">
        <f t="shared" si="3"/>
        <v>10000</v>
      </c>
      <c r="O27" s="33">
        <f t="shared" si="56"/>
        <v>54.633343975994109</v>
      </c>
      <c r="P27" s="37">
        <f t="shared" si="4"/>
        <v>214.90121219294912</v>
      </c>
      <c r="Q27" s="9" t="s">
        <v>12</v>
      </c>
      <c r="R27" s="55" t="s">
        <v>12</v>
      </c>
      <c r="S27" s="55">
        <v>2.7530000000000001</v>
      </c>
      <c r="T27" s="55">
        <v>2.8679999999999999</v>
      </c>
      <c r="U27" s="55">
        <v>2.99</v>
      </c>
      <c r="V27" s="3">
        <v>3.1110000000000002</v>
      </c>
      <c r="W27" s="3">
        <v>3.2440000000000002</v>
      </c>
      <c r="X27" s="3" t="s">
        <v>12</v>
      </c>
      <c r="Y27" s="3">
        <v>3.43</v>
      </c>
      <c r="Z27" s="15" t="s">
        <v>12</v>
      </c>
      <c r="AA27" s="10">
        <f t="shared" si="5"/>
        <v>3.2440000000000002</v>
      </c>
      <c r="AB27" s="9">
        <f t="shared" si="6"/>
        <v>0.254</v>
      </c>
      <c r="AC27" s="10">
        <f t="shared" si="7"/>
        <v>0.18599999999999994</v>
      </c>
      <c r="AD27" s="9" t="s">
        <v>12</v>
      </c>
      <c r="AE27" s="55" t="s">
        <v>12</v>
      </c>
      <c r="AF27" s="55">
        <v>0.1</v>
      </c>
      <c r="AG27" s="55">
        <v>0.1</v>
      </c>
      <c r="AH27" s="55">
        <v>0.1</v>
      </c>
      <c r="AI27" s="3">
        <v>0.1</v>
      </c>
      <c r="AJ27" s="3">
        <v>0.1</v>
      </c>
      <c r="AK27" s="3" t="s">
        <v>12</v>
      </c>
      <c r="AL27" s="3">
        <v>0.1</v>
      </c>
      <c r="AM27" s="15" t="s">
        <v>12</v>
      </c>
      <c r="AN27" s="10">
        <f t="shared" si="8"/>
        <v>0.1</v>
      </c>
      <c r="AO27" s="9">
        <f t="shared" si="9"/>
        <v>0</v>
      </c>
      <c r="AP27" s="10">
        <f t="shared" si="10"/>
        <v>0</v>
      </c>
      <c r="AQ27" s="9" t="s">
        <v>12</v>
      </c>
      <c r="AR27" s="55" t="s">
        <v>12</v>
      </c>
      <c r="AS27" s="55">
        <v>0.1</v>
      </c>
      <c r="AT27" s="55">
        <v>0.1</v>
      </c>
      <c r="AU27" s="55">
        <v>0.1</v>
      </c>
      <c r="AV27" s="3">
        <v>0.1</v>
      </c>
      <c r="AW27" s="3">
        <v>0.1</v>
      </c>
      <c r="AX27" s="3" t="s">
        <v>12</v>
      </c>
      <c r="AY27" s="3">
        <v>0.1</v>
      </c>
      <c r="AZ27" s="15" t="s">
        <v>12</v>
      </c>
      <c r="BA27" s="10">
        <f t="shared" si="11"/>
        <v>0.1</v>
      </c>
      <c r="BB27" s="9">
        <f t="shared" si="12"/>
        <v>0</v>
      </c>
      <c r="BC27" s="10">
        <f t="shared" si="13"/>
        <v>0</v>
      </c>
      <c r="BD27" s="9" t="s">
        <v>2403</v>
      </c>
      <c r="BE27" s="3" t="s">
        <v>12</v>
      </c>
      <c r="BF27" s="15" t="s">
        <v>12</v>
      </c>
      <c r="BG27" s="15" t="str">
        <f t="shared" si="14"/>
        <v>-</v>
      </c>
      <c r="BH27" s="9" t="e">
        <f t="shared" si="15"/>
        <v>#VALUE!</v>
      </c>
      <c r="BI27" s="10" t="e">
        <f t="shared" si="16"/>
        <v>#VALUE!</v>
      </c>
      <c r="BJ27" s="9" t="s">
        <v>2403</v>
      </c>
      <c r="BK27" s="3" t="s">
        <v>12</v>
      </c>
      <c r="BL27" s="15" t="s">
        <v>12</v>
      </c>
      <c r="BM27" s="15" t="str">
        <f t="shared" si="17"/>
        <v>-</v>
      </c>
      <c r="BN27" s="9" t="e">
        <f t="shared" si="18"/>
        <v>#VALUE!</v>
      </c>
      <c r="BO27" s="10" t="e">
        <f t="shared" si="19"/>
        <v>#VALUE!</v>
      </c>
      <c r="BP27">
        <f t="shared" si="20"/>
        <v>0</v>
      </c>
      <c r="BQ27" s="93" t="e">
        <f t="shared" si="21"/>
        <v>#VALUE!</v>
      </c>
      <c r="BR27" s="93" t="e">
        <f t="shared" si="22"/>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23"/>
        <v>#N/A</v>
      </c>
      <c r="BX27" s="93" t="e">
        <f t="shared" si="24"/>
        <v>#N/A</v>
      </c>
      <c r="BY27" s="94">
        <f t="shared" si="25"/>
        <v>999</v>
      </c>
      <c r="BZ27" s="94">
        <f t="shared" si="26"/>
        <v>999</v>
      </c>
      <c r="CA27" s="94" t="e">
        <f t="shared" si="27"/>
        <v>#N/A</v>
      </c>
      <c r="CB27" t="e">
        <f t="shared" si="28"/>
        <v>#N/A</v>
      </c>
      <c r="CC27" s="58" t="e">
        <f t="shared" si="29"/>
        <v>#N/A</v>
      </c>
      <c r="CD27" s="95" t="e">
        <f t="shared" si="30"/>
        <v>#N/A</v>
      </c>
      <c r="CE27" s="96" t="b">
        <f t="shared" si="31"/>
        <v>1</v>
      </c>
      <c r="CF27" t="e">
        <f t="shared" si="32"/>
        <v>#DIV/0!</v>
      </c>
      <c r="CG27" t="e">
        <f t="shared" si="33"/>
        <v>#DIV/0!</v>
      </c>
      <c r="CH27" s="84" t="b">
        <f t="shared" si="34"/>
        <v>0</v>
      </c>
      <c r="CI27" t="str">
        <f t="shared" si="35"/>
        <v/>
      </c>
      <c r="CJ27" t="b">
        <f t="shared" si="36"/>
        <v>0</v>
      </c>
      <c r="CK27" t="b">
        <f t="shared" si="37"/>
        <v>1</v>
      </c>
      <c r="CL27" s="84" t="b">
        <f t="shared" si="57"/>
        <v>1</v>
      </c>
      <c r="CM27">
        <f t="shared" si="38"/>
        <v>0.1</v>
      </c>
      <c r="CN27" t="b">
        <f t="shared" si="39"/>
        <v>1</v>
      </c>
      <c r="CO27" s="84">
        <f t="shared" si="40"/>
        <v>6.4102564102564097</v>
      </c>
      <c r="CP27" t="b">
        <f t="shared" si="41"/>
        <v>1</v>
      </c>
      <c r="CQ27" s="96" t="b">
        <f t="shared" si="42"/>
        <v>1</v>
      </c>
      <c r="CR27" t="e">
        <f t="shared" si="43"/>
        <v>#VALUE!</v>
      </c>
      <c r="CS27" t="e">
        <f t="shared" si="44"/>
        <v>#VALUE!</v>
      </c>
      <c r="CT27" t="b">
        <f t="shared" si="45"/>
        <v>1</v>
      </c>
      <c r="CU27" t="b">
        <f t="shared" si="46"/>
        <v>1</v>
      </c>
      <c r="CV27" s="84" t="b">
        <f t="shared" si="47"/>
        <v>1</v>
      </c>
      <c r="CW27" t="e">
        <f t="shared" si="48"/>
        <v>#VALUE!</v>
      </c>
      <c r="CX27" t="e">
        <f t="shared" si="49"/>
        <v>#VALUE!</v>
      </c>
      <c r="CY27" t="b">
        <f t="shared" si="50"/>
        <v>1</v>
      </c>
      <c r="CZ27" t="b">
        <f t="shared" si="51"/>
        <v>1</v>
      </c>
      <c r="DA27" s="84">
        <f t="shared" si="52"/>
        <v>0</v>
      </c>
      <c r="DB27" t="e">
        <f t="shared" si="53"/>
        <v>#N/A</v>
      </c>
    </row>
    <row r="28" spans="1:106">
      <c r="A28" s="9">
        <v>777</v>
      </c>
      <c r="B28" s="3">
        <v>2</v>
      </c>
      <c r="C28" s="3" t="s">
        <v>2435</v>
      </c>
      <c r="D28" s="3" t="str">
        <f t="shared" si="0"/>
        <v>BE_1_16-2_dk_0127</v>
      </c>
      <c r="E28" s="3" t="str">
        <f t="shared" si="1"/>
        <v>0127</v>
      </c>
      <c r="F28" s="3">
        <v>109414.57</v>
      </c>
      <c r="G28" s="15">
        <v>426949.53100000002</v>
      </c>
      <c r="H28" s="35" t="str">
        <f t="shared" si="2"/>
        <v>ja</v>
      </c>
      <c r="I28" s="42" t="s">
        <v>2402</v>
      </c>
      <c r="J28" s="20" t="s">
        <v>2410</v>
      </c>
      <c r="K28" s="21">
        <v>10000</v>
      </c>
      <c r="L28" s="28">
        <f t="shared" si="54"/>
        <v>1</v>
      </c>
      <c r="M28" s="28">
        <f t="shared" si="55"/>
        <v>1</v>
      </c>
      <c r="N28" s="56">
        <f t="shared" si="3"/>
        <v>10000</v>
      </c>
      <c r="O28" s="33">
        <f t="shared" si="56"/>
        <v>214.90121219294912</v>
      </c>
      <c r="P28" s="37">
        <f t="shared" si="4"/>
        <v>101.74619336859763</v>
      </c>
      <c r="Q28" s="9" t="s">
        <v>12</v>
      </c>
      <c r="R28" s="55" t="s">
        <v>12</v>
      </c>
      <c r="S28" s="55">
        <v>2.7480000000000002</v>
      </c>
      <c r="T28" s="55">
        <v>2.8610000000000002</v>
      </c>
      <c r="U28" s="55">
        <v>2.9830000000000001</v>
      </c>
      <c r="V28" s="3">
        <v>3.1070000000000002</v>
      </c>
      <c r="W28" s="3">
        <v>3.2570000000000001</v>
      </c>
      <c r="X28" s="3" t="s">
        <v>12</v>
      </c>
      <c r="Y28" s="3">
        <v>3.4750000000000001</v>
      </c>
      <c r="Z28" s="15" t="s">
        <v>12</v>
      </c>
      <c r="AA28" s="10">
        <f t="shared" si="5"/>
        <v>3.2570000000000001</v>
      </c>
      <c r="AB28" s="9">
        <f t="shared" si="6"/>
        <v>0.27400000000000002</v>
      </c>
      <c r="AC28" s="10">
        <f t="shared" si="7"/>
        <v>0.21799999999999997</v>
      </c>
      <c r="AD28" s="9" t="s">
        <v>12</v>
      </c>
      <c r="AE28" s="55" t="s">
        <v>12</v>
      </c>
      <c r="AF28" s="55">
        <v>0.1</v>
      </c>
      <c r="AG28" s="55">
        <v>0.1</v>
      </c>
      <c r="AH28" s="55">
        <v>0.1</v>
      </c>
      <c r="AI28" s="3">
        <v>0.1</v>
      </c>
      <c r="AJ28" s="3">
        <v>0.1</v>
      </c>
      <c r="AK28" s="3" t="s">
        <v>12</v>
      </c>
      <c r="AL28" s="3">
        <v>0.1</v>
      </c>
      <c r="AM28" s="15" t="s">
        <v>12</v>
      </c>
      <c r="AN28" s="10">
        <f t="shared" si="8"/>
        <v>0.1</v>
      </c>
      <c r="AO28" s="9">
        <f t="shared" si="9"/>
        <v>0</v>
      </c>
      <c r="AP28" s="10">
        <f t="shared" si="10"/>
        <v>0</v>
      </c>
      <c r="AQ28" s="9" t="s">
        <v>12</v>
      </c>
      <c r="AR28" s="55" t="s">
        <v>12</v>
      </c>
      <c r="AS28" s="55">
        <v>0.1</v>
      </c>
      <c r="AT28" s="55">
        <v>0.1</v>
      </c>
      <c r="AU28" s="55">
        <v>0.1</v>
      </c>
      <c r="AV28" s="3">
        <v>0.1</v>
      </c>
      <c r="AW28" s="3">
        <v>0.1</v>
      </c>
      <c r="AX28" s="3" t="s">
        <v>12</v>
      </c>
      <c r="AY28" s="3">
        <v>0.1</v>
      </c>
      <c r="AZ28" s="15" t="s">
        <v>12</v>
      </c>
      <c r="BA28" s="10">
        <f t="shared" si="11"/>
        <v>0.1</v>
      </c>
      <c r="BB28" s="9">
        <f t="shared" si="12"/>
        <v>0</v>
      </c>
      <c r="BC28" s="10">
        <f t="shared" si="13"/>
        <v>0</v>
      </c>
      <c r="BD28" s="9" t="s">
        <v>2403</v>
      </c>
      <c r="BE28" s="3" t="s">
        <v>12</v>
      </c>
      <c r="BF28" s="15" t="s">
        <v>12</v>
      </c>
      <c r="BG28" s="15" t="str">
        <f t="shared" si="14"/>
        <v>-</v>
      </c>
      <c r="BH28" s="9" t="e">
        <f t="shared" si="15"/>
        <v>#VALUE!</v>
      </c>
      <c r="BI28" s="10" t="e">
        <f t="shared" si="16"/>
        <v>#VALUE!</v>
      </c>
      <c r="BJ28" s="9" t="s">
        <v>2403</v>
      </c>
      <c r="BK28" s="3" t="s">
        <v>12</v>
      </c>
      <c r="BL28" s="15" t="s">
        <v>12</v>
      </c>
      <c r="BM28" s="15" t="str">
        <f t="shared" si="17"/>
        <v>-</v>
      </c>
      <c r="BN28" s="9" t="e">
        <f t="shared" si="18"/>
        <v>#VALUE!</v>
      </c>
      <c r="BO28" s="10" t="e">
        <f t="shared" si="19"/>
        <v>#VALUE!</v>
      </c>
      <c r="BP28">
        <f t="shared" si="20"/>
        <v>0</v>
      </c>
      <c r="BQ28" s="93" t="e">
        <f t="shared" si="21"/>
        <v>#VALUE!</v>
      </c>
      <c r="BR28" s="93" t="e">
        <f t="shared" si="22"/>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23"/>
        <v>#N/A</v>
      </c>
      <c r="BX28" s="93" t="e">
        <f t="shared" si="24"/>
        <v>#N/A</v>
      </c>
      <c r="BY28" s="94">
        <f t="shared" si="25"/>
        <v>999</v>
      </c>
      <c r="BZ28" s="94">
        <f t="shared" si="26"/>
        <v>999</v>
      </c>
      <c r="CA28" s="94" t="e">
        <f t="shared" si="27"/>
        <v>#N/A</v>
      </c>
      <c r="CB28" t="e">
        <f t="shared" si="28"/>
        <v>#N/A</v>
      </c>
      <c r="CC28" s="58" t="e">
        <f t="shared" si="29"/>
        <v>#N/A</v>
      </c>
      <c r="CD28" s="95" t="e">
        <f t="shared" si="30"/>
        <v>#N/A</v>
      </c>
      <c r="CE28" s="96" t="b">
        <f t="shared" si="31"/>
        <v>1</v>
      </c>
      <c r="CF28" t="e">
        <f t="shared" si="32"/>
        <v>#DIV/0!</v>
      </c>
      <c r="CG28" t="e">
        <f t="shared" si="33"/>
        <v>#DIV/0!</v>
      </c>
      <c r="CH28" s="84" t="b">
        <f t="shared" si="34"/>
        <v>0</v>
      </c>
      <c r="CI28" t="str">
        <f t="shared" si="35"/>
        <v/>
      </c>
      <c r="CJ28" t="b">
        <f t="shared" si="36"/>
        <v>0</v>
      </c>
      <c r="CK28" t="b">
        <f t="shared" si="37"/>
        <v>1</v>
      </c>
      <c r="CL28" s="84" t="b">
        <f t="shared" si="57"/>
        <v>1</v>
      </c>
      <c r="CM28">
        <f t="shared" si="38"/>
        <v>0.1</v>
      </c>
      <c r="CN28" t="b">
        <f t="shared" si="39"/>
        <v>1</v>
      </c>
      <c r="CO28" s="84">
        <f t="shared" si="40"/>
        <v>6.4102564102564097</v>
      </c>
      <c r="CP28" t="b">
        <f t="shared" si="41"/>
        <v>1</v>
      </c>
      <c r="CQ28" s="96" t="b">
        <f t="shared" si="42"/>
        <v>1</v>
      </c>
      <c r="CR28" t="e">
        <f t="shared" si="43"/>
        <v>#VALUE!</v>
      </c>
      <c r="CS28" t="e">
        <f t="shared" si="44"/>
        <v>#VALUE!</v>
      </c>
      <c r="CT28" t="b">
        <f t="shared" si="45"/>
        <v>1</v>
      </c>
      <c r="CU28" t="b">
        <f t="shared" si="46"/>
        <v>1</v>
      </c>
      <c r="CV28" s="84" t="b">
        <f t="shared" si="47"/>
        <v>1</v>
      </c>
      <c r="CW28" t="e">
        <f t="shared" si="48"/>
        <v>#VALUE!</v>
      </c>
      <c r="CX28" t="e">
        <f t="shared" si="49"/>
        <v>#VALUE!</v>
      </c>
      <c r="CY28" t="b">
        <f t="shared" si="50"/>
        <v>1</v>
      </c>
      <c r="CZ28" t="b">
        <f t="shared" si="51"/>
        <v>1</v>
      </c>
      <c r="DA28" s="84">
        <f t="shared" si="52"/>
        <v>0</v>
      </c>
      <c r="DB28" t="e">
        <f t="shared" si="53"/>
        <v>#N/A</v>
      </c>
    </row>
    <row r="29" spans="1:106">
      <c r="A29" s="9">
        <v>778</v>
      </c>
      <c r="B29" s="3">
        <v>2</v>
      </c>
      <c r="C29" s="3" t="s">
        <v>2436</v>
      </c>
      <c r="D29" s="3" t="str">
        <f t="shared" si="0"/>
        <v>BE_1_16-2_dk_0128</v>
      </c>
      <c r="E29" s="3" t="str">
        <f t="shared" si="1"/>
        <v>0128</v>
      </c>
      <c r="F29" s="3">
        <v>109312.92200000001</v>
      </c>
      <c r="G29" s="15">
        <v>426954</v>
      </c>
      <c r="H29" s="35" t="str">
        <f t="shared" si="2"/>
        <v>ja</v>
      </c>
      <c r="I29" s="42" t="s">
        <v>2402</v>
      </c>
      <c r="J29" s="20" t="s">
        <v>2410</v>
      </c>
      <c r="K29" s="21">
        <v>10000</v>
      </c>
      <c r="L29" s="28">
        <f t="shared" si="54"/>
        <v>1</v>
      </c>
      <c r="M29" s="28">
        <f t="shared" si="55"/>
        <v>1</v>
      </c>
      <c r="N29" s="56">
        <f t="shared" si="3"/>
        <v>10000</v>
      </c>
      <c r="O29" s="33">
        <f t="shared" si="56"/>
        <v>101.74619336859763</v>
      </c>
      <c r="P29" s="37">
        <f t="shared" si="4"/>
        <v>103.02068981034725</v>
      </c>
      <c r="Q29" s="9" t="s">
        <v>12</v>
      </c>
      <c r="R29" s="55" t="s">
        <v>12</v>
      </c>
      <c r="S29" s="55">
        <v>2.7480000000000002</v>
      </c>
      <c r="T29" s="55">
        <v>2.8610000000000002</v>
      </c>
      <c r="U29" s="55">
        <v>2.9830000000000001</v>
      </c>
      <c r="V29" s="3">
        <v>3.1110000000000002</v>
      </c>
      <c r="W29" s="3">
        <v>3.278</v>
      </c>
      <c r="X29" s="3" t="s">
        <v>12</v>
      </c>
      <c r="Y29" s="3">
        <v>3.6339999999999999</v>
      </c>
      <c r="Z29" s="15" t="s">
        <v>12</v>
      </c>
      <c r="AA29" s="10">
        <f t="shared" si="5"/>
        <v>3.278</v>
      </c>
      <c r="AB29" s="9">
        <f t="shared" si="6"/>
        <v>0.29499999999999993</v>
      </c>
      <c r="AC29" s="10">
        <f t="shared" si="7"/>
        <v>0.35599999999999987</v>
      </c>
      <c r="AD29" s="9" t="s">
        <v>12</v>
      </c>
      <c r="AE29" s="55" t="s">
        <v>12</v>
      </c>
      <c r="AF29" s="55">
        <v>0.1</v>
      </c>
      <c r="AG29" s="55">
        <v>0.1</v>
      </c>
      <c r="AH29" s="55">
        <v>0.1</v>
      </c>
      <c r="AI29" s="3">
        <v>0.1</v>
      </c>
      <c r="AJ29" s="3">
        <v>0.1</v>
      </c>
      <c r="AK29" s="3" t="s">
        <v>12</v>
      </c>
      <c r="AL29" s="3">
        <v>0.1</v>
      </c>
      <c r="AM29" s="15" t="s">
        <v>12</v>
      </c>
      <c r="AN29" s="10">
        <f t="shared" si="8"/>
        <v>0.1</v>
      </c>
      <c r="AO29" s="9">
        <f t="shared" si="9"/>
        <v>0</v>
      </c>
      <c r="AP29" s="10">
        <f t="shared" si="10"/>
        <v>0</v>
      </c>
      <c r="AQ29" s="9" t="s">
        <v>12</v>
      </c>
      <c r="AR29" s="55" t="s">
        <v>12</v>
      </c>
      <c r="AS29" s="55">
        <v>0.1</v>
      </c>
      <c r="AT29" s="55">
        <v>0.1</v>
      </c>
      <c r="AU29" s="55">
        <v>0.1</v>
      </c>
      <c r="AV29" s="3">
        <v>0.1</v>
      </c>
      <c r="AW29" s="3">
        <v>0.1</v>
      </c>
      <c r="AX29" s="3" t="s">
        <v>12</v>
      </c>
      <c r="AY29" s="3">
        <v>0.1</v>
      </c>
      <c r="AZ29" s="15" t="s">
        <v>12</v>
      </c>
      <c r="BA29" s="10">
        <f t="shared" si="11"/>
        <v>0.1</v>
      </c>
      <c r="BB29" s="9">
        <f t="shared" si="12"/>
        <v>0</v>
      </c>
      <c r="BC29" s="10">
        <f t="shared" si="13"/>
        <v>0</v>
      </c>
      <c r="BD29" s="9" t="s">
        <v>2403</v>
      </c>
      <c r="BE29" s="3" t="s">
        <v>12</v>
      </c>
      <c r="BF29" s="15" t="s">
        <v>12</v>
      </c>
      <c r="BG29" s="15" t="str">
        <f t="shared" si="14"/>
        <v>-</v>
      </c>
      <c r="BH29" s="9" t="e">
        <f t="shared" si="15"/>
        <v>#VALUE!</v>
      </c>
      <c r="BI29" s="10" t="e">
        <f t="shared" si="16"/>
        <v>#VALUE!</v>
      </c>
      <c r="BJ29" s="9" t="s">
        <v>2403</v>
      </c>
      <c r="BK29" s="3" t="s">
        <v>12</v>
      </c>
      <c r="BL29" s="15" t="s">
        <v>12</v>
      </c>
      <c r="BM29" s="15" t="str">
        <f t="shared" si="17"/>
        <v>-</v>
      </c>
      <c r="BN29" s="9" t="e">
        <f t="shared" si="18"/>
        <v>#VALUE!</v>
      </c>
      <c r="BO29" s="10" t="e">
        <f t="shared" si="19"/>
        <v>#VALUE!</v>
      </c>
      <c r="BP29">
        <f t="shared" si="20"/>
        <v>0</v>
      </c>
      <c r="BQ29" s="93" t="e">
        <f t="shared" si="21"/>
        <v>#VALUE!</v>
      </c>
      <c r="BR29" s="93" t="e">
        <f t="shared" si="22"/>
        <v>#VALUE!</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23"/>
        <v>#N/A</v>
      </c>
      <c r="BX29" s="93" t="e">
        <f t="shared" si="24"/>
        <v>#N/A</v>
      </c>
      <c r="BY29" s="94">
        <f t="shared" si="25"/>
        <v>999</v>
      </c>
      <c r="BZ29" s="94">
        <f t="shared" si="26"/>
        <v>999</v>
      </c>
      <c r="CA29" s="94" t="e">
        <f t="shared" si="27"/>
        <v>#N/A</v>
      </c>
      <c r="CB29" t="e">
        <f t="shared" si="28"/>
        <v>#N/A</v>
      </c>
      <c r="CC29" s="58" t="e">
        <f t="shared" si="29"/>
        <v>#N/A</v>
      </c>
      <c r="CD29" s="95" t="e">
        <f t="shared" si="30"/>
        <v>#N/A</v>
      </c>
      <c r="CE29" s="96" t="b">
        <f t="shared" si="31"/>
        <v>1</v>
      </c>
      <c r="CF29" t="e">
        <f t="shared" si="32"/>
        <v>#DIV/0!</v>
      </c>
      <c r="CG29" t="e">
        <f t="shared" si="33"/>
        <v>#DIV/0!</v>
      </c>
      <c r="CH29" s="84" t="b">
        <f t="shared" si="34"/>
        <v>0</v>
      </c>
      <c r="CI29" t="str">
        <f t="shared" si="35"/>
        <v/>
      </c>
      <c r="CJ29" t="b">
        <f t="shared" si="36"/>
        <v>0</v>
      </c>
      <c r="CK29" t="b">
        <f t="shared" si="37"/>
        <v>1</v>
      </c>
      <c r="CL29" s="84" t="b">
        <f t="shared" si="57"/>
        <v>1</v>
      </c>
      <c r="CM29">
        <f t="shared" si="38"/>
        <v>0.1</v>
      </c>
      <c r="CN29" t="b">
        <f t="shared" si="39"/>
        <v>1</v>
      </c>
      <c r="CO29" s="84">
        <f t="shared" si="40"/>
        <v>6.4102564102564097</v>
      </c>
      <c r="CP29" t="b">
        <f t="shared" si="41"/>
        <v>1</v>
      </c>
      <c r="CQ29" s="96" t="b">
        <f t="shared" si="42"/>
        <v>1</v>
      </c>
      <c r="CR29" t="e">
        <f t="shared" si="43"/>
        <v>#VALUE!</v>
      </c>
      <c r="CS29" t="e">
        <f t="shared" si="44"/>
        <v>#VALUE!</v>
      </c>
      <c r="CT29" t="b">
        <f t="shared" si="45"/>
        <v>1</v>
      </c>
      <c r="CU29" t="b">
        <f t="shared" si="46"/>
        <v>1</v>
      </c>
      <c r="CV29" s="84" t="b">
        <f t="shared" si="47"/>
        <v>1</v>
      </c>
      <c r="CW29" t="e">
        <f t="shared" si="48"/>
        <v>#VALUE!</v>
      </c>
      <c r="CX29" t="e">
        <f t="shared" si="49"/>
        <v>#VALUE!</v>
      </c>
      <c r="CY29" t="b">
        <f t="shared" si="50"/>
        <v>1</v>
      </c>
      <c r="CZ29" t="b">
        <f t="shared" si="51"/>
        <v>1</v>
      </c>
      <c r="DA29" s="84">
        <f t="shared" si="52"/>
        <v>0</v>
      </c>
      <c r="DB29" t="e">
        <f t="shared" si="53"/>
        <v>#N/A</v>
      </c>
    </row>
    <row r="30" spans="1:106">
      <c r="A30" s="9">
        <v>779</v>
      </c>
      <c r="B30" s="3">
        <v>2</v>
      </c>
      <c r="C30" s="3" t="s">
        <v>2437</v>
      </c>
      <c r="D30" s="3" t="str">
        <f t="shared" si="0"/>
        <v>BE_1_16-2_dk_0129</v>
      </c>
      <c r="E30" s="3" t="str">
        <f t="shared" si="1"/>
        <v>0129</v>
      </c>
      <c r="F30" s="3">
        <v>109209.94500000001</v>
      </c>
      <c r="G30" s="15">
        <v>426957</v>
      </c>
      <c r="H30" s="35" t="str">
        <f t="shared" si="2"/>
        <v>ja</v>
      </c>
      <c r="I30" s="42" t="s">
        <v>2402</v>
      </c>
      <c r="J30" s="20" t="s">
        <v>2410</v>
      </c>
      <c r="K30" s="21">
        <v>10000</v>
      </c>
      <c r="L30" s="28">
        <f t="shared" si="54"/>
        <v>1</v>
      </c>
      <c r="M30" s="28">
        <f t="shared" si="55"/>
        <v>1</v>
      </c>
      <c r="N30" s="56">
        <f t="shared" si="3"/>
        <v>10000</v>
      </c>
      <c r="O30" s="33">
        <f t="shared" si="56"/>
        <v>103.02068981034725</v>
      </c>
      <c r="P30" s="37">
        <f t="shared" si="4"/>
        <v>113.07827006989714</v>
      </c>
      <c r="Q30" s="9" t="s">
        <v>12</v>
      </c>
      <c r="R30" s="55" t="s">
        <v>12</v>
      </c>
      <c r="S30" s="55">
        <v>2.7480000000000002</v>
      </c>
      <c r="T30" s="55">
        <v>2.8610000000000002</v>
      </c>
      <c r="U30" s="55">
        <v>2.9830000000000001</v>
      </c>
      <c r="V30" s="3">
        <v>3.1110000000000002</v>
      </c>
      <c r="W30" s="3">
        <v>3.278</v>
      </c>
      <c r="X30" s="3" t="s">
        <v>12</v>
      </c>
      <c r="Y30" s="3">
        <v>3.6509999999999998</v>
      </c>
      <c r="Z30" s="15" t="s">
        <v>12</v>
      </c>
      <c r="AA30" s="10">
        <f t="shared" si="5"/>
        <v>3.278</v>
      </c>
      <c r="AB30" s="9">
        <f t="shared" si="6"/>
        <v>0.29499999999999993</v>
      </c>
      <c r="AC30" s="10">
        <f t="shared" si="7"/>
        <v>0.37299999999999978</v>
      </c>
      <c r="AD30" s="9" t="s">
        <v>12</v>
      </c>
      <c r="AE30" s="55" t="s">
        <v>12</v>
      </c>
      <c r="AF30" s="55">
        <v>0.1</v>
      </c>
      <c r="AG30" s="55">
        <v>0.1</v>
      </c>
      <c r="AH30" s="55">
        <v>0.1</v>
      </c>
      <c r="AI30" s="3">
        <v>0.1</v>
      </c>
      <c r="AJ30" s="3">
        <v>0.1</v>
      </c>
      <c r="AK30" s="3" t="s">
        <v>12</v>
      </c>
      <c r="AL30" s="3">
        <v>0.1</v>
      </c>
      <c r="AM30" s="15" t="s">
        <v>12</v>
      </c>
      <c r="AN30" s="10">
        <f t="shared" si="8"/>
        <v>0.1</v>
      </c>
      <c r="AO30" s="9">
        <f t="shared" si="9"/>
        <v>0</v>
      </c>
      <c r="AP30" s="10">
        <f t="shared" si="10"/>
        <v>0</v>
      </c>
      <c r="AQ30" s="9" t="s">
        <v>12</v>
      </c>
      <c r="AR30" s="55" t="s">
        <v>12</v>
      </c>
      <c r="AS30" s="55">
        <v>0.1</v>
      </c>
      <c r="AT30" s="55">
        <v>0.1</v>
      </c>
      <c r="AU30" s="55">
        <v>0.1</v>
      </c>
      <c r="AV30" s="3">
        <v>0.1</v>
      </c>
      <c r="AW30" s="3">
        <v>0.1</v>
      </c>
      <c r="AX30" s="3" t="s">
        <v>12</v>
      </c>
      <c r="AY30" s="3">
        <v>0.1</v>
      </c>
      <c r="AZ30" s="15" t="s">
        <v>12</v>
      </c>
      <c r="BA30" s="10">
        <f t="shared" si="11"/>
        <v>0.1</v>
      </c>
      <c r="BB30" s="9">
        <f t="shared" si="12"/>
        <v>0</v>
      </c>
      <c r="BC30" s="10">
        <f t="shared" si="13"/>
        <v>0</v>
      </c>
      <c r="BD30" s="9" t="s">
        <v>2403</v>
      </c>
      <c r="BE30" s="3" t="s">
        <v>12</v>
      </c>
      <c r="BF30" s="15" t="s">
        <v>12</v>
      </c>
      <c r="BG30" s="15" t="str">
        <f t="shared" si="14"/>
        <v>-</v>
      </c>
      <c r="BH30" s="9" t="e">
        <f t="shared" si="15"/>
        <v>#VALUE!</v>
      </c>
      <c r="BI30" s="10" t="e">
        <f t="shared" si="16"/>
        <v>#VALUE!</v>
      </c>
      <c r="BJ30" s="9" t="s">
        <v>2403</v>
      </c>
      <c r="BK30" s="3" t="s">
        <v>12</v>
      </c>
      <c r="BL30" s="15" t="s">
        <v>12</v>
      </c>
      <c r="BM30" s="15" t="str">
        <f t="shared" si="17"/>
        <v>-</v>
      </c>
      <c r="BN30" s="9" t="e">
        <f t="shared" si="18"/>
        <v>#VALUE!</v>
      </c>
      <c r="BO30" s="10" t="e">
        <f t="shared" si="19"/>
        <v>#VALUE!</v>
      </c>
      <c r="BP30">
        <f t="shared" si="20"/>
        <v>0</v>
      </c>
      <c r="BQ30" s="93" t="e">
        <f t="shared" si="21"/>
        <v>#VALUE!</v>
      </c>
      <c r="BR30" s="93" t="e">
        <f t="shared" si="22"/>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23"/>
        <v>#N/A</v>
      </c>
      <c r="BX30" s="93" t="e">
        <f t="shared" si="24"/>
        <v>#N/A</v>
      </c>
      <c r="BY30" s="94">
        <f t="shared" si="25"/>
        <v>999</v>
      </c>
      <c r="BZ30" s="94">
        <f t="shared" si="26"/>
        <v>999</v>
      </c>
      <c r="CA30" s="94" t="e">
        <f t="shared" si="27"/>
        <v>#N/A</v>
      </c>
      <c r="CB30" t="e">
        <f t="shared" si="28"/>
        <v>#N/A</v>
      </c>
      <c r="CC30" s="58" t="e">
        <f t="shared" si="29"/>
        <v>#N/A</v>
      </c>
      <c r="CD30" s="95" t="e">
        <f t="shared" si="30"/>
        <v>#N/A</v>
      </c>
      <c r="CE30" s="96" t="b">
        <f t="shared" si="31"/>
        <v>1</v>
      </c>
      <c r="CF30" t="e">
        <f t="shared" si="32"/>
        <v>#DIV/0!</v>
      </c>
      <c r="CG30" t="e">
        <f t="shared" si="33"/>
        <v>#DIV/0!</v>
      </c>
      <c r="CH30" s="84" t="b">
        <f t="shared" si="34"/>
        <v>0</v>
      </c>
      <c r="CI30" t="str">
        <f t="shared" si="35"/>
        <v/>
      </c>
      <c r="CJ30" t="b">
        <f t="shared" si="36"/>
        <v>0</v>
      </c>
      <c r="CK30" t="b">
        <f t="shared" si="37"/>
        <v>1</v>
      </c>
      <c r="CL30" s="84" t="b">
        <f t="shared" si="57"/>
        <v>1</v>
      </c>
      <c r="CM30">
        <f t="shared" si="38"/>
        <v>0.1</v>
      </c>
      <c r="CN30" t="b">
        <f t="shared" si="39"/>
        <v>1</v>
      </c>
      <c r="CO30" s="84">
        <f t="shared" si="40"/>
        <v>6.4102564102564097</v>
      </c>
      <c r="CP30" t="b">
        <f t="shared" si="41"/>
        <v>1</v>
      </c>
      <c r="CQ30" s="96" t="b">
        <f t="shared" si="42"/>
        <v>1</v>
      </c>
      <c r="CR30" t="e">
        <f t="shared" si="43"/>
        <v>#VALUE!</v>
      </c>
      <c r="CS30" t="e">
        <f t="shared" si="44"/>
        <v>#VALUE!</v>
      </c>
      <c r="CT30" t="b">
        <f t="shared" si="45"/>
        <v>1</v>
      </c>
      <c r="CU30" t="b">
        <f t="shared" si="46"/>
        <v>1</v>
      </c>
      <c r="CV30" s="84" t="b">
        <f t="shared" si="47"/>
        <v>1</v>
      </c>
      <c r="CW30" t="e">
        <f t="shared" si="48"/>
        <v>#VALUE!</v>
      </c>
      <c r="CX30" t="e">
        <f t="shared" si="49"/>
        <v>#VALUE!</v>
      </c>
      <c r="CY30" t="b">
        <f t="shared" si="50"/>
        <v>1</v>
      </c>
      <c r="CZ30" t="b">
        <f t="shared" si="51"/>
        <v>1</v>
      </c>
      <c r="DA30" s="84">
        <f t="shared" si="52"/>
        <v>0</v>
      </c>
      <c r="DB30" t="e">
        <f t="shared" si="53"/>
        <v>#N/A</v>
      </c>
    </row>
    <row r="31" spans="1:106">
      <c r="A31" s="9">
        <v>781</v>
      </c>
      <c r="B31" s="3">
        <v>2</v>
      </c>
      <c r="C31" s="3" t="s">
        <v>2438</v>
      </c>
      <c r="D31" s="3" t="str">
        <f t="shared" si="0"/>
        <v>BE_1_16-2_dk_0130</v>
      </c>
      <c r="E31" s="3" t="str">
        <f t="shared" si="1"/>
        <v>0130</v>
      </c>
      <c r="F31" s="3">
        <v>109104.844</v>
      </c>
      <c r="G31" s="15">
        <v>426915.28100000002</v>
      </c>
      <c r="H31" s="35" t="str">
        <f t="shared" si="2"/>
        <v>ja</v>
      </c>
      <c r="I31" s="42" t="s">
        <v>2402</v>
      </c>
      <c r="J31" s="20" t="s">
        <v>2410</v>
      </c>
      <c r="K31" s="21">
        <v>10000</v>
      </c>
      <c r="L31" s="28">
        <f t="shared" si="54"/>
        <v>1</v>
      </c>
      <c r="M31" s="28">
        <f t="shared" si="55"/>
        <v>1</v>
      </c>
      <c r="N31" s="56">
        <f t="shared" si="3"/>
        <v>10000</v>
      </c>
      <c r="O31" s="33">
        <f t="shared" si="56"/>
        <v>113.07827006989714</v>
      </c>
      <c r="P31" s="37">
        <f t="shared" si="4"/>
        <v>66.98404802637009</v>
      </c>
      <c r="Q31" s="9" t="s">
        <v>12</v>
      </c>
      <c r="R31" s="55" t="s">
        <v>12</v>
      </c>
      <c r="S31" s="55">
        <v>2.7450000000000001</v>
      </c>
      <c r="T31" s="55">
        <v>2.8580000000000001</v>
      </c>
      <c r="U31" s="55">
        <v>2.9780000000000002</v>
      </c>
      <c r="V31" s="3">
        <v>3.1040000000000001</v>
      </c>
      <c r="W31" s="3">
        <v>3.2709999999999999</v>
      </c>
      <c r="X31" s="3" t="s">
        <v>12</v>
      </c>
      <c r="Y31" s="3">
        <v>3.6469999999999998</v>
      </c>
      <c r="Z31" s="15" t="s">
        <v>12</v>
      </c>
      <c r="AA31" s="10">
        <f t="shared" si="5"/>
        <v>3.2709999999999999</v>
      </c>
      <c r="AB31" s="9">
        <f t="shared" si="6"/>
        <v>0.29299999999999971</v>
      </c>
      <c r="AC31" s="10">
        <f t="shared" si="7"/>
        <v>0.37599999999999989</v>
      </c>
      <c r="AD31" s="9" t="s">
        <v>12</v>
      </c>
      <c r="AE31" s="55" t="s">
        <v>12</v>
      </c>
      <c r="AF31" s="55">
        <v>0.1</v>
      </c>
      <c r="AG31" s="55">
        <v>0.1</v>
      </c>
      <c r="AH31" s="55">
        <v>0.1</v>
      </c>
      <c r="AI31" s="3">
        <v>0.1</v>
      </c>
      <c r="AJ31" s="3">
        <v>0.1</v>
      </c>
      <c r="AK31" s="3" t="s">
        <v>12</v>
      </c>
      <c r="AL31" s="3">
        <v>0.1</v>
      </c>
      <c r="AM31" s="15" t="s">
        <v>12</v>
      </c>
      <c r="AN31" s="10">
        <f t="shared" si="8"/>
        <v>0.1</v>
      </c>
      <c r="AO31" s="9">
        <f t="shared" si="9"/>
        <v>0</v>
      </c>
      <c r="AP31" s="10">
        <f t="shared" si="10"/>
        <v>0</v>
      </c>
      <c r="AQ31" s="9" t="s">
        <v>12</v>
      </c>
      <c r="AR31" s="55" t="s">
        <v>12</v>
      </c>
      <c r="AS31" s="55">
        <v>0.1</v>
      </c>
      <c r="AT31" s="55">
        <v>0.1</v>
      </c>
      <c r="AU31" s="55">
        <v>0.1</v>
      </c>
      <c r="AV31" s="3">
        <v>0.1</v>
      </c>
      <c r="AW31" s="3">
        <v>0.1</v>
      </c>
      <c r="AX31" s="3" t="s">
        <v>12</v>
      </c>
      <c r="AY31" s="3">
        <v>0.1</v>
      </c>
      <c r="AZ31" s="15" t="s">
        <v>12</v>
      </c>
      <c r="BA31" s="10">
        <f t="shared" si="11"/>
        <v>0.1</v>
      </c>
      <c r="BB31" s="9">
        <f t="shared" si="12"/>
        <v>0</v>
      </c>
      <c r="BC31" s="10">
        <f t="shared" si="13"/>
        <v>0</v>
      </c>
      <c r="BD31" s="9" t="s">
        <v>2403</v>
      </c>
      <c r="BE31" s="3" t="s">
        <v>12</v>
      </c>
      <c r="BF31" s="15" t="s">
        <v>12</v>
      </c>
      <c r="BG31" s="15" t="str">
        <f t="shared" si="14"/>
        <v>-</v>
      </c>
      <c r="BH31" s="9" t="e">
        <f t="shared" si="15"/>
        <v>#VALUE!</v>
      </c>
      <c r="BI31" s="10" t="e">
        <f t="shared" si="16"/>
        <v>#VALUE!</v>
      </c>
      <c r="BJ31" s="9" t="s">
        <v>2403</v>
      </c>
      <c r="BK31" s="3" t="s">
        <v>12</v>
      </c>
      <c r="BL31" s="15" t="s">
        <v>12</v>
      </c>
      <c r="BM31" s="15" t="str">
        <f t="shared" si="17"/>
        <v>-</v>
      </c>
      <c r="BN31" s="9" t="e">
        <f t="shared" si="18"/>
        <v>#VALUE!</v>
      </c>
      <c r="BO31" s="10" t="e">
        <f t="shared" si="19"/>
        <v>#VALUE!</v>
      </c>
      <c r="BP31">
        <f t="shared" si="20"/>
        <v>0</v>
      </c>
      <c r="BQ31" s="93" t="e">
        <f t="shared" si="21"/>
        <v>#VALUE!</v>
      </c>
      <c r="BR31" s="93" t="e">
        <f t="shared" si="22"/>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23"/>
        <v>#N/A</v>
      </c>
      <c r="BX31" s="93" t="e">
        <f t="shared" si="24"/>
        <v>#N/A</v>
      </c>
      <c r="BY31" s="94">
        <f t="shared" si="25"/>
        <v>999</v>
      </c>
      <c r="BZ31" s="94">
        <f t="shared" si="26"/>
        <v>999</v>
      </c>
      <c r="CA31" s="94" t="e">
        <f t="shared" si="27"/>
        <v>#N/A</v>
      </c>
      <c r="CB31" t="e">
        <f t="shared" si="28"/>
        <v>#N/A</v>
      </c>
      <c r="CC31" s="58" t="e">
        <f t="shared" si="29"/>
        <v>#N/A</v>
      </c>
      <c r="CD31" s="95" t="e">
        <f t="shared" si="30"/>
        <v>#N/A</v>
      </c>
      <c r="CE31" s="96" t="b">
        <f t="shared" si="31"/>
        <v>1</v>
      </c>
      <c r="CF31" t="e">
        <f t="shared" si="32"/>
        <v>#DIV/0!</v>
      </c>
      <c r="CG31" t="e">
        <f t="shared" si="33"/>
        <v>#DIV/0!</v>
      </c>
      <c r="CH31" s="84" t="b">
        <f t="shared" si="34"/>
        <v>0</v>
      </c>
      <c r="CI31" t="str">
        <f t="shared" si="35"/>
        <v/>
      </c>
      <c r="CJ31" t="b">
        <f t="shared" si="36"/>
        <v>0</v>
      </c>
      <c r="CK31" t="b">
        <f t="shared" si="37"/>
        <v>1</v>
      </c>
      <c r="CL31" s="84" t="b">
        <f t="shared" si="57"/>
        <v>1</v>
      </c>
      <c r="CM31">
        <f t="shared" si="38"/>
        <v>0.1</v>
      </c>
      <c r="CN31" t="b">
        <f t="shared" si="39"/>
        <v>1</v>
      </c>
      <c r="CO31" s="84">
        <f t="shared" si="40"/>
        <v>6.4102564102564097</v>
      </c>
      <c r="CP31" t="b">
        <f t="shared" si="41"/>
        <v>1</v>
      </c>
      <c r="CQ31" s="96" t="b">
        <f t="shared" si="42"/>
        <v>1</v>
      </c>
      <c r="CR31" t="e">
        <f t="shared" si="43"/>
        <v>#VALUE!</v>
      </c>
      <c r="CS31" t="e">
        <f t="shared" si="44"/>
        <v>#VALUE!</v>
      </c>
      <c r="CT31" t="b">
        <f t="shared" si="45"/>
        <v>1</v>
      </c>
      <c r="CU31" t="b">
        <f t="shared" si="46"/>
        <v>1</v>
      </c>
      <c r="CV31" s="84" t="b">
        <f t="shared" si="47"/>
        <v>1</v>
      </c>
      <c r="CW31" t="e">
        <f t="shared" si="48"/>
        <v>#VALUE!</v>
      </c>
      <c r="CX31" t="e">
        <f t="shared" si="49"/>
        <v>#VALUE!</v>
      </c>
      <c r="CY31" t="b">
        <f t="shared" si="50"/>
        <v>1</v>
      </c>
      <c r="CZ31" t="b">
        <f t="shared" si="51"/>
        <v>1</v>
      </c>
      <c r="DA31" s="84">
        <f t="shared" si="52"/>
        <v>0</v>
      </c>
      <c r="DB31" t="e">
        <f t="shared" si="53"/>
        <v>#N/A</v>
      </c>
    </row>
    <row r="32" spans="1:106">
      <c r="A32" s="9">
        <v>782</v>
      </c>
      <c r="B32" s="3">
        <v>2</v>
      </c>
      <c r="C32" s="3" t="s">
        <v>2439</v>
      </c>
      <c r="D32" s="3" t="str">
        <f t="shared" si="0"/>
        <v>BE_1_16-2_dk_0131</v>
      </c>
      <c r="E32" s="3" t="str">
        <f t="shared" si="1"/>
        <v>0131</v>
      </c>
      <c r="F32" s="3">
        <v>109053.773</v>
      </c>
      <c r="G32" s="15">
        <v>426871.93800000002</v>
      </c>
      <c r="H32" s="35" t="str">
        <f t="shared" si="2"/>
        <v>ja</v>
      </c>
      <c r="I32" s="42" t="s">
        <v>2402</v>
      </c>
      <c r="J32" s="20" t="s">
        <v>2410</v>
      </c>
      <c r="K32" s="21">
        <v>10000</v>
      </c>
      <c r="L32" s="28">
        <f t="shared" si="54"/>
        <v>1</v>
      </c>
      <c r="M32" s="28">
        <f t="shared" si="55"/>
        <v>1</v>
      </c>
      <c r="N32" s="56">
        <f t="shared" si="3"/>
        <v>10000</v>
      </c>
      <c r="O32" s="33">
        <f t="shared" si="56"/>
        <v>66.98404802637009</v>
      </c>
      <c r="P32" s="37">
        <f t="shared" si="4"/>
        <v>96.179997322732021</v>
      </c>
      <c r="Q32" s="9" t="s">
        <v>12</v>
      </c>
      <c r="R32" s="55" t="s">
        <v>12</v>
      </c>
      <c r="S32" s="55">
        <v>2.7450000000000001</v>
      </c>
      <c r="T32" s="55">
        <v>2.8580000000000001</v>
      </c>
      <c r="U32" s="55">
        <v>2.9780000000000002</v>
      </c>
      <c r="V32" s="3">
        <v>3.1040000000000001</v>
      </c>
      <c r="W32" s="3">
        <v>3.2709999999999999</v>
      </c>
      <c r="X32" s="3" t="s">
        <v>12</v>
      </c>
      <c r="Y32" s="3">
        <v>3.645</v>
      </c>
      <c r="Z32" s="15" t="s">
        <v>12</v>
      </c>
      <c r="AA32" s="10">
        <f t="shared" si="5"/>
        <v>3.2709999999999999</v>
      </c>
      <c r="AB32" s="9">
        <f t="shared" si="6"/>
        <v>0.29299999999999971</v>
      </c>
      <c r="AC32" s="10">
        <f t="shared" si="7"/>
        <v>0.37400000000000011</v>
      </c>
      <c r="AD32" s="9" t="s">
        <v>12</v>
      </c>
      <c r="AE32" s="55" t="s">
        <v>12</v>
      </c>
      <c r="AF32" s="55">
        <v>0.1</v>
      </c>
      <c r="AG32" s="55">
        <v>0.1</v>
      </c>
      <c r="AH32" s="55">
        <v>0.1</v>
      </c>
      <c r="AI32" s="3">
        <v>0.1</v>
      </c>
      <c r="AJ32" s="3">
        <v>0.1</v>
      </c>
      <c r="AK32" s="3" t="s">
        <v>12</v>
      </c>
      <c r="AL32" s="3">
        <v>0.1</v>
      </c>
      <c r="AM32" s="15" t="s">
        <v>12</v>
      </c>
      <c r="AN32" s="10">
        <f t="shared" si="8"/>
        <v>0.1</v>
      </c>
      <c r="AO32" s="9">
        <f t="shared" si="9"/>
        <v>0</v>
      </c>
      <c r="AP32" s="10">
        <f t="shared" si="10"/>
        <v>0</v>
      </c>
      <c r="AQ32" s="9" t="s">
        <v>12</v>
      </c>
      <c r="AR32" s="55" t="s">
        <v>12</v>
      </c>
      <c r="AS32" s="55">
        <v>0.1</v>
      </c>
      <c r="AT32" s="55">
        <v>0.1</v>
      </c>
      <c r="AU32" s="55">
        <v>0.1</v>
      </c>
      <c r="AV32" s="3">
        <v>0.1</v>
      </c>
      <c r="AW32" s="3">
        <v>0.1</v>
      </c>
      <c r="AX32" s="3" t="s">
        <v>12</v>
      </c>
      <c r="AY32" s="3">
        <v>0.1</v>
      </c>
      <c r="AZ32" s="15" t="s">
        <v>12</v>
      </c>
      <c r="BA32" s="10">
        <f t="shared" si="11"/>
        <v>0.1</v>
      </c>
      <c r="BB32" s="9">
        <f t="shared" si="12"/>
        <v>0</v>
      </c>
      <c r="BC32" s="10">
        <f t="shared" si="13"/>
        <v>0</v>
      </c>
      <c r="BD32" s="9" t="s">
        <v>2403</v>
      </c>
      <c r="BE32" s="3" t="s">
        <v>12</v>
      </c>
      <c r="BF32" s="15" t="s">
        <v>12</v>
      </c>
      <c r="BG32" s="15" t="str">
        <f t="shared" si="14"/>
        <v>-</v>
      </c>
      <c r="BH32" s="9" t="e">
        <f t="shared" si="15"/>
        <v>#VALUE!</v>
      </c>
      <c r="BI32" s="10" t="e">
        <f t="shared" si="16"/>
        <v>#VALUE!</v>
      </c>
      <c r="BJ32" s="9" t="s">
        <v>2403</v>
      </c>
      <c r="BK32" s="3" t="s">
        <v>12</v>
      </c>
      <c r="BL32" s="15" t="s">
        <v>12</v>
      </c>
      <c r="BM32" s="15" t="str">
        <f t="shared" si="17"/>
        <v>-</v>
      </c>
      <c r="BN32" s="9" t="e">
        <f t="shared" si="18"/>
        <v>#VALUE!</v>
      </c>
      <c r="BO32" s="10" t="e">
        <f t="shared" si="19"/>
        <v>#VALUE!</v>
      </c>
      <c r="BP32">
        <f t="shared" si="20"/>
        <v>0</v>
      </c>
      <c r="BQ32" s="93" t="e">
        <f t="shared" si="21"/>
        <v>#VALUE!</v>
      </c>
      <c r="BR32" s="93" t="e">
        <f t="shared" si="22"/>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23"/>
        <v>#N/A</v>
      </c>
      <c r="BX32" s="93" t="e">
        <f t="shared" si="24"/>
        <v>#N/A</v>
      </c>
      <c r="BY32" s="94">
        <f t="shared" si="25"/>
        <v>999</v>
      </c>
      <c r="BZ32" s="94">
        <f t="shared" si="26"/>
        <v>999</v>
      </c>
      <c r="CA32" s="94" t="e">
        <f t="shared" si="27"/>
        <v>#N/A</v>
      </c>
      <c r="CB32" t="e">
        <f t="shared" si="28"/>
        <v>#N/A</v>
      </c>
      <c r="CC32" s="58" t="e">
        <f t="shared" si="29"/>
        <v>#N/A</v>
      </c>
      <c r="CD32" s="95" t="e">
        <f t="shared" si="30"/>
        <v>#N/A</v>
      </c>
      <c r="CE32" s="96" t="b">
        <f t="shared" si="31"/>
        <v>1</v>
      </c>
      <c r="CF32" t="e">
        <f t="shared" si="32"/>
        <v>#DIV/0!</v>
      </c>
      <c r="CG32" t="e">
        <f t="shared" si="33"/>
        <v>#DIV/0!</v>
      </c>
      <c r="CH32" s="84" t="b">
        <f t="shared" si="34"/>
        <v>0</v>
      </c>
      <c r="CI32" t="str">
        <f t="shared" si="35"/>
        <v/>
      </c>
      <c r="CJ32" t="b">
        <f t="shared" si="36"/>
        <v>0</v>
      </c>
      <c r="CK32" t="b">
        <f t="shared" si="37"/>
        <v>1</v>
      </c>
      <c r="CL32" s="84" t="b">
        <f t="shared" si="57"/>
        <v>1</v>
      </c>
      <c r="CM32">
        <f t="shared" si="38"/>
        <v>0.1</v>
      </c>
      <c r="CN32" t="b">
        <f t="shared" si="39"/>
        <v>1</v>
      </c>
      <c r="CO32" s="84">
        <f t="shared" si="40"/>
        <v>6.4102564102564097</v>
      </c>
      <c r="CP32" t="b">
        <f t="shared" si="41"/>
        <v>1</v>
      </c>
      <c r="CQ32" s="96" t="b">
        <f t="shared" si="42"/>
        <v>1</v>
      </c>
      <c r="CR32" t="e">
        <f t="shared" si="43"/>
        <v>#VALUE!</v>
      </c>
      <c r="CS32" t="e">
        <f t="shared" si="44"/>
        <v>#VALUE!</v>
      </c>
      <c r="CT32" t="b">
        <f t="shared" si="45"/>
        <v>1</v>
      </c>
      <c r="CU32" t="b">
        <f t="shared" si="46"/>
        <v>1</v>
      </c>
      <c r="CV32" s="84" t="b">
        <f t="shared" si="47"/>
        <v>1</v>
      </c>
      <c r="CW32" t="e">
        <f t="shared" si="48"/>
        <v>#VALUE!</v>
      </c>
      <c r="CX32" t="e">
        <f t="shared" si="49"/>
        <v>#VALUE!</v>
      </c>
      <c r="CY32" t="b">
        <f t="shared" si="50"/>
        <v>1</v>
      </c>
      <c r="CZ32" t="b">
        <f t="shared" si="51"/>
        <v>1</v>
      </c>
      <c r="DA32" s="84">
        <f t="shared" si="52"/>
        <v>0</v>
      </c>
      <c r="DB32" t="e">
        <f t="shared" si="53"/>
        <v>#N/A</v>
      </c>
    </row>
    <row r="33" spans="1:106">
      <c r="A33" s="9">
        <v>783</v>
      </c>
      <c r="B33" s="3">
        <v>2</v>
      </c>
      <c r="C33" s="3" t="s">
        <v>2440</v>
      </c>
      <c r="D33" s="3" t="str">
        <f t="shared" si="0"/>
        <v>BE_1_16-2_dk_0132</v>
      </c>
      <c r="E33" s="3" t="str">
        <f t="shared" si="1"/>
        <v>0132</v>
      </c>
      <c r="F33" s="3">
        <v>108957.594</v>
      </c>
      <c r="G33" s="15">
        <v>426871.5</v>
      </c>
      <c r="H33" s="35" t="str">
        <f t="shared" si="2"/>
        <v>ja</v>
      </c>
      <c r="I33" s="42" t="s">
        <v>2402</v>
      </c>
      <c r="J33" s="20" t="s">
        <v>2410</v>
      </c>
      <c r="K33" s="21">
        <v>10000</v>
      </c>
      <c r="L33" s="28">
        <f t="shared" si="54"/>
        <v>1</v>
      </c>
      <c r="M33" s="28">
        <f t="shared" si="55"/>
        <v>1</v>
      </c>
      <c r="N33" s="56">
        <f t="shared" si="3"/>
        <v>10000</v>
      </c>
      <c r="O33" s="33">
        <f t="shared" si="56"/>
        <v>96.179997322732021</v>
      </c>
      <c r="P33" s="37">
        <f t="shared" si="4"/>
        <v>202.58846921777146</v>
      </c>
      <c r="Q33" s="9" t="s">
        <v>12</v>
      </c>
      <c r="R33" s="55" t="s">
        <v>12</v>
      </c>
      <c r="S33" s="55">
        <v>2.7450000000000001</v>
      </c>
      <c r="T33" s="55">
        <v>2.8580000000000001</v>
      </c>
      <c r="U33" s="55">
        <v>2.9790000000000001</v>
      </c>
      <c r="V33" s="3">
        <v>3.1040000000000001</v>
      </c>
      <c r="W33" s="3">
        <v>3.2709999999999999</v>
      </c>
      <c r="X33" s="3" t="s">
        <v>12</v>
      </c>
      <c r="Y33" s="3">
        <v>3.6480000000000001</v>
      </c>
      <c r="Z33" s="15" t="s">
        <v>12</v>
      </c>
      <c r="AA33" s="10">
        <f t="shared" si="5"/>
        <v>3.2709999999999999</v>
      </c>
      <c r="AB33" s="9">
        <f t="shared" si="6"/>
        <v>0.29199999999999982</v>
      </c>
      <c r="AC33" s="10">
        <f t="shared" si="7"/>
        <v>0.37700000000000022</v>
      </c>
      <c r="AD33" s="9" t="s">
        <v>12</v>
      </c>
      <c r="AE33" s="55" t="s">
        <v>12</v>
      </c>
      <c r="AF33" s="55">
        <v>0.1</v>
      </c>
      <c r="AG33" s="55">
        <v>0.1</v>
      </c>
      <c r="AH33" s="55">
        <v>0.1</v>
      </c>
      <c r="AI33" s="3">
        <v>0.1</v>
      </c>
      <c r="AJ33" s="3">
        <v>0.1</v>
      </c>
      <c r="AK33" s="3" t="s">
        <v>12</v>
      </c>
      <c r="AL33" s="3">
        <v>0.1</v>
      </c>
      <c r="AM33" s="15" t="s">
        <v>12</v>
      </c>
      <c r="AN33" s="10">
        <f t="shared" si="8"/>
        <v>0.1</v>
      </c>
      <c r="AO33" s="9">
        <f t="shared" si="9"/>
        <v>0</v>
      </c>
      <c r="AP33" s="10">
        <f t="shared" si="10"/>
        <v>0</v>
      </c>
      <c r="AQ33" s="9" t="s">
        <v>12</v>
      </c>
      <c r="AR33" s="55" t="s">
        <v>12</v>
      </c>
      <c r="AS33" s="55">
        <v>0.1</v>
      </c>
      <c r="AT33" s="55">
        <v>0.1</v>
      </c>
      <c r="AU33" s="55">
        <v>0.1</v>
      </c>
      <c r="AV33" s="3">
        <v>0.1</v>
      </c>
      <c r="AW33" s="3">
        <v>0.1</v>
      </c>
      <c r="AX33" s="3" t="s">
        <v>12</v>
      </c>
      <c r="AY33" s="3">
        <v>0.1</v>
      </c>
      <c r="AZ33" s="15" t="s">
        <v>12</v>
      </c>
      <c r="BA33" s="10">
        <f t="shared" si="11"/>
        <v>0.1</v>
      </c>
      <c r="BB33" s="9">
        <f t="shared" si="12"/>
        <v>0</v>
      </c>
      <c r="BC33" s="10">
        <f t="shared" si="13"/>
        <v>0</v>
      </c>
      <c r="BD33" s="9" t="s">
        <v>2403</v>
      </c>
      <c r="BE33" s="3" t="s">
        <v>12</v>
      </c>
      <c r="BF33" s="15" t="s">
        <v>12</v>
      </c>
      <c r="BG33" s="15" t="str">
        <f t="shared" si="14"/>
        <v>-</v>
      </c>
      <c r="BH33" s="9" t="e">
        <f t="shared" si="15"/>
        <v>#VALUE!</v>
      </c>
      <c r="BI33" s="10" t="e">
        <f t="shared" si="16"/>
        <v>#VALUE!</v>
      </c>
      <c r="BJ33" s="9" t="s">
        <v>2403</v>
      </c>
      <c r="BK33" s="3" t="s">
        <v>12</v>
      </c>
      <c r="BL33" s="15" t="s">
        <v>12</v>
      </c>
      <c r="BM33" s="15" t="str">
        <f t="shared" si="17"/>
        <v>-</v>
      </c>
      <c r="BN33" s="9" t="e">
        <f t="shared" si="18"/>
        <v>#VALUE!</v>
      </c>
      <c r="BO33" s="10" t="e">
        <f t="shared" si="19"/>
        <v>#VALUE!</v>
      </c>
      <c r="BP33">
        <f t="shared" si="20"/>
        <v>0</v>
      </c>
      <c r="BQ33" s="93" t="e">
        <f t="shared" si="21"/>
        <v>#VALUE!</v>
      </c>
      <c r="BR33" s="93" t="e">
        <f t="shared" si="22"/>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23"/>
        <v>#N/A</v>
      </c>
      <c r="BX33" s="93" t="e">
        <f t="shared" si="24"/>
        <v>#N/A</v>
      </c>
      <c r="BY33" s="94">
        <f t="shared" si="25"/>
        <v>999</v>
      </c>
      <c r="BZ33" s="94">
        <f t="shared" si="26"/>
        <v>999</v>
      </c>
      <c r="CA33" s="94" t="e">
        <f t="shared" si="27"/>
        <v>#N/A</v>
      </c>
      <c r="CB33" t="e">
        <f t="shared" si="28"/>
        <v>#N/A</v>
      </c>
      <c r="CC33" s="58" t="e">
        <f t="shared" si="29"/>
        <v>#N/A</v>
      </c>
      <c r="CD33" s="95" t="e">
        <f t="shared" si="30"/>
        <v>#N/A</v>
      </c>
      <c r="CE33" s="96" t="b">
        <f t="shared" si="31"/>
        <v>1</v>
      </c>
      <c r="CF33" t="e">
        <f t="shared" si="32"/>
        <v>#DIV/0!</v>
      </c>
      <c r="CG33" t="e">
        <f t="shared" si="33"/>
        <v>#DIV/0!</v>
      </c>
      <c r="CH33" s="84" t="b">
        <f t="shared" si="34"/>
        <v>0</v>
      </c>
      <c r="CI33" t="str">
        <f t="shared" si="35"/>
        <v/>
      </c>
      <c r="CJ33" t="b">
        <f t="shared" si="36"/>
        <v>0</v>
      </c>
      <c r="CK33" t="b">
        <f t="shared" si="37"/>
        <v>1</v>
      </c>
      <c r="CL33" s="84" t="b">
        <f t="shared" si="57"/>
        <v>1</v>
      </c>
      <c r="CM33">
        <f t="shared" si="38"/>
        <v>0.1</v>
      </c>
      <c r="CN33" t="b">
        <f t="shared" si="39"/>
        <v>1</v>
      </c>
      <c r="CO33" s="84">
        <f t="shared" si="40"/>
        <v>6.4102564102564097</v>
      </c>
      <c r="CP33" t="b">
        <f t="shared" si="41"/>
        <v>1</v>
      </c>
      <c r="CQ33" s="96" t="b">
        <f t="shared" si="42"/>
        <v>1</v>
      </c>
      <c r="CR33" t="e">
        <f t="shared" si="43"/>
        <v>#VALUE!</v>
      </c>
      <c r="CS33" t="e">
        <f t="shared" si="44"/>
        <v>#VALUE!</v>
      </c>
      <c r="CT33" t="b">
        <f t="shared" si="45"/>
        <v>1</v>
      </c>
      <c r="CU33" t="b">
        <f t="shared" si="46"/>
        <v>1</v>
      </c>
      <c r="CV33" s="84" t="b">
        <f t="shared" si="47"/>
        <v>1</v>
      </c>
      <c r="CW33" t="e">
        <f t="shared" si="48"/>
        <v>#VALUE!</v>
      </c>
      <c r="CX33" t="e">
        <f t="shared" si="49"/>
        <v>#VALUE!</v>
      </c>
      <c r="CY33" t="b">
        <f t="shared" si="50"/>
        <v>1</v>
      </c>
      <c r="CZ33" t="b">
        <f t="shared" si="51"/>
        <v>1</v>
      </c>
      <c r="DA33" s="84">
        <f t="shared" si="52"/>
        <v>0</v>
      </c>
      <c r="DB33" t="e">
        <f t="shared" si="53"/>
        <v>#N/A</v>
      </c>
    </row>
    <row r="34" spans="1:106">
      <c r="A34" s="9">
        <v>784</v>
      </c>
      <c r="B34" s="3">
        <v>2</v>
      </c>
      <c r="C34" s="3" t="s">
        <v>2441</v>
      </c>
      <c r="D34" s="3" t="str">
        <f t="shared" si="0"/>
        <v>BE_1_16-2_dk_0134</v>
      </c>
      <c r="E34" s="3" t="str">
        <f t="shared" si="1"/>
        <v>0134</v>
      </c>
      <c r="F34" s="3">
        <v>108773.31200000001</v>
      </c>
      <c r="G34" s="15">
        <v>426955.65600000002</v>
      </c>
      <c r="H34" s="35" t="str">
        <f t="shared" si="2"/>
        <v>ja</v>
      </c>
      <c r="I34" s="42" t="s">
        <v>2402</v>
      </c>
      <c r="J34" s="20" t="s">
        <v>2410</v>
      </c>
      <c r="K34" s="21">
        <v>10000</v>
      </c>
      <c r="L34" s="28">
        <f t="shared" si="54"/>
        <v>1</v>
      </c>
      <c r="M34" s="28">
        <f t="shared" si="55"/>
        <v>1</v>
      </c>
      <c r="N34" s="56">
        <f t="shared" si="3"/>
        <v>10000</v>
      </c>
      <c r="O34" s="33">
        <f t="shared" si="56"/>
        <v>202.58846921777146</v>
      </c>
      <c r="P34" s="37">
        <f t="shared" si="4"/>
        <v>101.75244253086889</v>
      </c>
      <c r="Q34" s="9" t="s">
        <v>12</v>
      </c>
      <c r="R34" s="55" t="s">
        <v>12</v>
      </c>
      <c r="S34" s="55">
        <v>2.5640000000000001</v>
      </c>
      <c r="T34" s="55">
        <v>2.7879999999999998</v>
      </c>
      <c r="U34" s="55">
        <v>2.95</v>
      </c>
      <c r="V34" s="3">
        <v>3.0859999999999999</v>
      </c>
      <c r="W34" s="3">
        <v>3.2549999999999999</v>
      </c>
      <c r="X34" s="3" t="s">
        <v>12</v>
      </c>
      <c r="Y34" s="3">
        <v>3.64</v>
      </c>
      <c r="Z34" s="15" t="s">
        <v>12</v>
      </c>
      <c r="AA34" s="10">
        <f t="shared" si="5"/>
        <v>3.2549999999999999</v>
      </c>
      <c r="AB34" s="9">
        <f t="shared" si="6"/>
        <v>0.30499999999999972</v>
      </c>
      <c r="AC34" s="10">
        <f t="shared" si="7"/>
        <v>0.38500000000000023</v>
      </c>
      <c r="AD34" s="9" t="s">
        <v>12</v>
      </c>
      <c r="AE34" s="55" t="s">
        <v>12</v>
      </c>
      <c r="AF34" s="55">
        <v>0.1</v>
      </c>
      <c r="AG34" s="55">
        <v>0.1</v>
      </c>
      <c r="AH34" s="55">
        <v>0.1</v>
      </c>
      <c r="AI34" s="3">
        <v>0.1</v>
      </c>
      <c r="AJ34" s="3">
        <v>0.1</v>
      </c>
      <c r="AK34" s="3" t="s">
        <v>12</v>
      </c>
      <c r="AL34" s="3">
        <v>0.1</v>
      </c>
      <c r="AM34" s="15" t="s">
        <v>12</v>
      </c>
      <c r="AN34" s="10">
        <f t="shared" si="8"/>
        <v>0.1</v>
      </c>
      <c r="AO34" s="9">
        <f t="shared" si="9"/>
        <v>0</v>
      </c>
      <c r="AP34" s="10">
        <f t="shared" si="10"/>
        <v>0</v>
      </c>
      <c r="AQ34" s="9" t="s">
        <v>12</v>
      </c>
      <c r="AR34" s="55" t="s">
        <v>12</v>
      </c>
      <c r="AS34" s="55">
        <v>0.1</v>
      </c>
      <c r="AT34" s="55">
        <v>0.1</v>
      </c>
      <c r="AU34" s="55">
        <v>0.1</v>
      </c>
      <c r="AV34" s="3">
        <v>0.1</v>
      </c>
      <c r="AW34" s="3">
        <v>0.1</v>
      </c>
      <c r="AX34" s="3" t="s">
        <v>12</v>
      </c>
      <c r="AY34" s="3">
        <v>0.1</v>
      </c>
      <c r="AZ34" s="15" t="s">
        <v>12</v>
      </c>
      <c r="BA34" s="10">
        <f t="shared" si="11"/>
        <v>0.1</v>
      </c>
      <c r="BB34" s="9">
        <f t="shared" si="12"/>
        <v>0</v>
      </c>
      <c r="BC34" s="10">
        <f t="shared" si="13"/>
        <v>0</v>
      </c>
      <c r="BD34" s="9" t="s">
        <v>2403</v>
      </c>
      <c r="BE34" s="3" t="s">
        <v>12</v>
      </c>
      <c r="BF34" s="15" t="s">
        <v>12</v>
      </c>
      <c r="BG34" s="15" t="str">
        <f t="shared" si="14"/>
        <v>-</v>
      </c>
      <c r="BH34" s="9" t="e">
        <f t="shared" si="15"/>
        <v>#VALUE!</v>
      </c>
      <c r="BI34" s="10" t="e">
        <f t="shared" si="16"/>
        <v>#VALUE!</v>
      </c>
      <c r="BJ34" s="9" t="s">
        <v>2403</v>
      </c>
      <c r="BK34" s="3" t="s">
        <v>12</v>
      </c>
      <c r="BL34" s="15" t="s">
        <v>12</v>
      </c>
      <c r="BM34" s="15" t="str">
        <f t="shared" si="17"/>
        <v>-</v>
      </c>
      <c r="BN34" s="9" t="e">
        <f t="shared" si="18"/>
        <v>#VALUE!</v>
      </c>
      <c r="BO34" s="10" t="e">
        <f t="shared" si="19"/>
        <v>#VALUE!</v>
      </c>
      <c r="BP34">
        <f t="shared" si="20"/>
        <v>0</v>
      </c>
      <c r="BQ34" s="93" t="e">
        <f t="shared" si="21"/>
        <v>#VALUE!</v>
      </c>
      <c r="BR34" s="93" t="e">
        <f t="shared" si="22"/>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23"/>
        <v>#N/A</v>
      </c>
      <c r="BX34" s="93" t="e">
        <f t="shared" si="24"/>
        <v>#N/A</v>
      </c>
      <c r="BY34" s="94">
        <f t="shared" si="25"/>
        <v>999</v>
      </c>
      <c r="BZ34" s="94">
        <f t="shared" si="26"/>
        <v>999</v>
      </c>
      <c r="CA34" s="94" t="e">
        <f t="shared" si="27"/>
        <v>#N/A</v>
      </c>
      <c r="CB34" t="e">
        <f t="shared" si="28"/>
        <v>#N/A</v>
      </c>
      <c r="CC34" s="58" t="e">
        <f t="shared" si="29"/>
        <v>#N/A</v>
      </c>
      <c r="CD34" s="95" t="e">
        <f t="shared" si="30"/>
        <v>#N/A</v>
      </c>
      <c r="CE34" s="96" t="b">
        <f t="shared" si="31"/>
        <v>1</v>
      </c>
      <c r="CF34" t="e">
        <f t="shared" si="32"/>
        <v>#DIV/0!</v>
      </c>
      <c r="CG34" t="e">
        <f t="shared" si="33"/>
        <v>#DIV/0!</v>
      </c>
      <c r="CH34" s="84" t="b">
        <f t="shared" si="34"/>
        <v>0</v>
      </c>
      <c r="CI34" t="str">
        <f t="shared" si="35"/>
        <v/>
      </c>
      <c r="CJ34" t="b">
        <f t="shared" si="36"/>
        <v>0</v>
      </c>
      <c r="CK34" t="b">
        <f t="shared" si="37"/>
        <v>1</v>
      </c>
      <c r="CL34" s="84" t="b">
        <f t="shared" si="57"/>
        <v>1</v>
      </c>
      <c r="CM34">
        <f t="shared" si="38"/>
        <v>0.1</v>
      </c>
      <c r="CN34" t="b">
        <f t="shared" si="39"/>
        <v>1</v>
      </c>
      <c r="CO34" s="84">
        <f t="shared" si="40"/>
        <v>6.4102564102564097</v>
      </c>
      <c r="CP34" t="b">
        <f t="shared" si="41"/>
        <v>1</v>
      </c>
      <c r="CQ34" s="96" t="b">
        <f t="shared" si="42"/>
        <v>1</v>
      </c>
      <c r="CR34" t="e">
        <f t="shared" si="43"/>
        <v>#VALUE!</v>
      </c>
      <c r="CS34" t="e">
        <f t="shared" si="44"/>
        <v>#VALUE!</v>
      </c>
      <c r="CT34" t="b">
        <f t="shared" si="45"/>
        <v>1</v>
      </c>
      <c r="CU34" t="b">
        <f t="shared" si="46"/>
        <v>1</v>
      </c>
      <c r="CV34" s="84" t="b">
        <f t="shared" si="47"/>
        <v>0</v>
      </c>
      <c r="CW34" t="e">
        <f t="shared" si="48"/>
        <v>#VALUE!</v>
      </c>
      <c r="CX34" t="e">
        <f t="shared" si="49"/>
        <v>#VALUE!</v>
      </c>
      <c r="CY34" t="b">
        <f t="shared" si="50"/>
        <v>1</v>
      </c>
      <c r="CZ34" t="b">
        <f t="shared" si="51"/>
        <v>1</v>
      </c>
      <c r="DA34" s="84">
        <f t="shared" si="52"/>
        <v>0</v>
      </c>
      <c r="DB34" t="e">
        <f t="shared" si="53"/>
        <v>#N/A</v>
      </c>
    </row>
    <row r="35" spans="1:106">
      <c r="A35" s="9">
        <v>785</v>
      </c>
      <c r="B35" s="3">
        <v>2</v>
      </c>
      <c r="C35" s="3" t="s">
        <v>2442</v>
      </c>
      <c r="D35" s="3" t="str">
        <f t="shared" ref="D35:D66" si="58">IF(ISERROR(FIND("_",C35)),C35,LEFT(C35,LEN(C35)-LEN(RIGHT(C35,LEN(C35)-FIND("~",SUBSTITUTE(C35,"_","~",LEN(C35)-LEN(SUBSTITUTE(C35,"_",""))))))) &amp; TEXT(INT(RIGHT(C35,LEN(C35)-FIND("~",SUBSTITUTE(C35,"_","~",LEN(C35)-LEN(SUBSTITUTE(C35,"_","")))))), "0000") )</f>
        <v>BE_1_16-2_dk_0135</v>
      </c>
      <c r="E35" s="3" t="str">
        <f t="shared" ref="E35:E66" si="59">TEXT(INT(RIGHT(C35,LEN(C35)-FIND("~",SUBSTITUTE(C35,"_","~",LEN(C35)-LEN(SUBSTITUTE(C35,"_","")))))), "0000")</f>
        <v>0135</v>
      </c>
      <c r="F35" s="3">
        <v>108680.477</v>
      </c>
      <c r="G35" s="15">
        <v>426997.31199999998</v>
      </c>
      <c r="H35" s="35" t="str">
        <f t="shared" ref="H35:H66" si="60">IF(COUNTIF(C:C, "="&amp;C35)=1,"ja", "nee")</f>
        <v>ja</v>
      </c>
      <c r="I35" s="42" t="s">
        <v>2402</v>
      </c>
      <c r="J35" s="20" t="s">
        <v>2410</v>
      </c>
      <c r="K35" s="21">
        <v>10000</v>
      </c>
      <c r="L35" s="28">
        <f t="shared" si="54"/>
        <v>1</v>
      </c>
      <c r="M35" s="28">
        <f t="shared" si="55"/>
        <v>1</v>
      </c>
      <c r="N35" s="56">
        <f t="shared" ref="N35:N66" si="61">INT(K35/L35*M35)</f>
        <v>10000</v>
      </c>
      <c r="O35" s="33">
        <f t="shared" si="56"/>
        <v>101.75244253086889</v>
      </c>
      <c r="P35" s="37">
        <f t="shared" ref="P35:P66" si="62">SQRT((F35-F36)^2+(G35-G36)^2)</f>
        <v>46.042176838190962</v>
      </c>
      <c r="Q35" s="9" t="s">
        <v>12</v>
      </c>
      <c r="R35" s="55" t="s">
        <v>12</v>
      </c>
      <c r="S35" s="55">
        <v>2.7130000000000001</v>
      </c>
      <c r="T35" s="55">
        <v>2.8</v>
      </c>
      <c r="U35" s="55">
        <v>2.8130000000000002</v>
      </c>
      <c r="V35" s="3">
        <v>2.8250000000000002</v>
      </c>
      <c r="W35" s="3">
        <v>2.839</v>
      </c>
      <c r="X35" s="3" t="s">
        <v>12</v>
      </c>
      <c r="Y35" s="3">
        <v>2.8639999999999999</v>
      </c>
      <c r="Z35" s="15" t="s">
        <v>12</v>
      </c>
      <c r="AA35" s="10">
        <f t="shared" ref="AA35:AA66" si="63">LOOKUP($K35,$Q$2:$Z$2,Q35:Z35)</f>
        <v>2.839</v>
      </c>
      <c r="AB35" s="9">
        <f t="shared" ref="AB35:AB66" si="64">LOOKUP($K35,$Q$2:$Z$2,Q35:Z35)-LOOKUP(0.1*$K35,$Q$2:$Z$2,Q35:Z35)</f>
        <v>2.5999999999999801E-2</v>
      </c>
      <c r="AC35" s="10">
        <f t="shared" ref="AC35:AC66" si="65">LOOKUP(10*$K35,$Q$2:$Z$2,Q35:Z35)-LOOKUP($K35,$Q$2:$Z$2,Q35:Z35)</f>
        <v>2.4999999999999911E-2</v>
      </c>
      <c r="AD35" s="9" t="s">
        <v>12</v>
      </c>
      <c r="AE35" s="55" t="s">
        <v>12</v>
      </c>
      <c r="AF35" s="55">
        <v>0.1</v>
      </c>
      <c r="AG35" s="55">
        <v>0.1</v>
      </c>
      <c r="AH35" s="55">
        <v>0.1</v>
      </c>
      <c r="AI35" s="3">
        <v>0.1</v>
      </c>
      <c r="AJ35" s="3">
        <v>0.1</v>
      </c>
      <c r="AK35" s="3" t="s">
        <v>12</v>
      </c>
      <c r="AL35" s="3">
        <v>0.1</v>
      </c>
      <c r="AM35" s="15" t="s">
        <v>12</v>
      </c>
      <c r="AN35" s="10">
        <f t="shared" ref="AN35:AN66" si="66">LOOKUP($K35,$Q$2:$Z$2,AD35:AM35)</f>
        <v>0.1</v>
      </c>
      <c r="AO35" s="9">
        <f t="shared" ref="AO35:AO66" si="67">LOOKUP($K35,$Q$2:$Z$2,AD35:AM35)-LOOKUP(0.1*$K35,$Q$2:$Z$2,AD35:AM35)</f>
        <v>0</v>
      </c>
      <c r="AP35" s="10">
        <f t="shared" ref="AP35:AP66" si="68">LOOKUP(10*$K35,$Q$2:$Z$2,AD35:AM35)-LOOKUP($K35,$Q$2:$Z$2,AD35:AM35)</f>
        <v>0</v>
      </c>
      <c r="AQ35" s="9" t="s">
        <v>12</v>
      </c>
      <c r="AR35" s="55" t="s">
        <v>12</v>
      </c>
      <c r="AS35" s="55">
        <v>0.1</v>
      </c>
      <c r="AT35" s="55">
        <v>0.1</v>
      </c>
      <c r="AU35" s="55">
        <v>0.1</v>
      </c>
      <c r="AV35" s="3">
        <v>0.1</v>
      </c>
      <c r="AW35" s="3">
        <v>0.1</v>
      </c>
      <c r="AX35" s="3" t="s">
        <v>12</v>
      </c>
      <c r="AY35" s="3">
        <v>0.1</v>
      </c>
      <c r="AZ35" s="15" t="s">
        <v>12</v>
      </c>
      <c r="BA35" s="10">
        <f t="shared" ref="BA35:BA66" si="69">LOOKUP($K35,$Q$2:$Z$2,AQ35:AZ35)</f>
        <v>0.1</v>
      </c>
      <c r="BB35" s="9">
        <f t="shared" ref="BB35:BB66" si="70">LOOKUP($K35,$Q$2:$Z$2,AQ35:AZ35)-LOOKUP(0.1*$K35,$Q$2:$Z$2,AQ35:AZ35)</f>
        <v>0</v>
      </c>
      <c r="BC35" s="10">
        <f t="shared" ref="BC35:BC66" si="71">LOOKUP(10*$K35,$Q$2:$Z$2,AQ35:AZ35)-LOOKUP($K35,$Q$2:$Z$2,AQ35:AZ35)</f>
        <v>0</v>
      </c>
      <c r="BD35" s="9" t="s">
        <v>2403</v>
      </c>
      <c r="BE35" s="3" t="s">
        <v>12</v>
      </c>
      <c r="BF35" s="15" t="s">
        <v>12</v>
      </c>
      <c r="BG35" s="15" t="str">
        <f t="shared" ref="BG35:BG66" si="72">LOOKUP($N35,$BD$2:$BF$2,BD35:BF35)</f>
        <v>-</v>
      </c>
      <c r="BH35" s="9" t="e">
        <f t="shared" ref="BH35:BH66" si="73">BE35-BD35</f>
        <v>#VALUE!</v>
      </c>
      <c r="BI35" s="10" t="e">
        <f t="shared" ref="BI35:BI66" si="74">BF35-BE35</f>
        <v>#VALUE!</v>
      </c>
      <c r="BJ35" s="9" t="s">
        <v>2403</v>
      </c>
      <c r="BK35" s="3" t="s">
        <v>12</v>
      </c>
      <c r="BL35" s="15" t="s">
        <v>12</v>
      </c>
      <c r="BM35" s="15" t="str">
        <f t="shared" ref="BM35:BM66" si="75">LOOKUP($N35,$BD$2:$BF$2,BJ35:BL35)</f>
        <v>-</v>
      </c>
      <c r="BN35" s="9" t="e">
        <f t="shared" ref="BN35:BN66" si="76">BK35-BJ35</f>
        <v>#VALUE!</v>
      </c>
      <c r="BO35" s="10" t="e">
        <f t="shared" ref="BO35:BO66" si="77">BL35-BK35</f>
        <v>#VALUE!</v>
      </c>
      <c r="BP35">
        <f t="shared" ref="BP35:BP66" si="78">IF(AND(ISERROR(FIND("Fout",Q35)), ISERROR(FIND("Fout",AD35)), ISERROR(FIND("Fout",AQ35)), ISERROR(FIND( "Fout",BD35)), ISERROR(FIND( "Fout",BJ35))),0,1)</f>
        <v>0</v>
      </c>
      <c r="BQ35" s="93" t="e">
        <f t="shared" ref="BQ35:BQ66" si="79">IF(AB35=0, -1, BH35/AB35)</f>
        <v>#VALUE!</v>
      </c>
      <c r="BR35" s="93" t="e">
        <f t="shared" ref="BR35:BR66" si="80">IF(AB35=0,-1,BN35/AB35)</f>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ref="BW35:BW66" si="81">BU35-BT35</f>
        <v>#N/A</v>
      </c>
      <c r="BX35" s="93" t="e">
        <f t="shared" ref="BX35:BX66" si="82">BV35-BU35</f>
        <v>#N/A</v>
      </c>
      <c r="BY35" s="94">
        <f t="shared" ref="BY35:BY66" si="83">IFERROR(ABS(1-BW35/AB35), 999)</f>
        <v>999</v>
      </c>
      <c r="BZ35" s="94">
        <f t="shared" ref="BZ35:BZ66" si="84">IFERROR(ABS(1-BX35/AC35), 999)</f>
        <v>999</v>
      </c>
      <c r="CA35" s="94" t="e">
        <f t="shared" ref="CA35:CA66" si="85">ABS(LOOKUP(0.1*$K35,$Q$2:$Z$2,Q35:Z35)-BT35)</f>
        <v>#N/A</v>
      </c>
      <c r="CB35" t="e">
        <f t="shared" ref="CB35:CB66" si="86">ABS(LOOKUP($K35,$Q$2:$Z$2,Q35:Z35)-BU35)</f>
        <v>#N/A</v>
      </c>
      <c r="CC35" s="58" t="e">
        <f t="shared" ref="CC35:CC66" si="87">ABS(LOOKUP(10*$K35,$Q$2:$Z$2,Q35:Z35)-BV35)</f>
        <v>#N/A</v>
      </c>
      <c r="CD35" s="95" t="e">
        <f t="shared" ref="CD35:CD66" si="88">OR(BY35&gt;0.1,BZ35&gt;0.1, CA35&gt;=0.15, CB35&gt;=0.15, CC35&gt;=0.15)</f>
        <v>#N/A</v>
      </c>
      <c r="CE35" s="96" t="b">
        <f t="shared" ref="CE35:CE66" si="89">AA35&lt;AVERAGE(AA:AA)+2*STDEV(AA:AA)</f>
        <v>1</v>
      </c>
      <c r="CF35" t="e">
        <f t="shared" ref="CF35:CF66" si="90">BG35&lt;AVERAGE(BG:BG)+2*STDEV(BG:BG)</f>
        <v>#DIV/0!</v>
      </c>
      <c r="CG35" t="e">
        <f t="shared" ref="CG35:CG66" si="91">BM35&lt;AVERAGE(BM:BM)+2*STDEV(BM:BM)</f>
        <v>#DIV/0!</v>
      </c>
      <c r="CH35" s="84" t="b">
        <f t="shared" ref="CH35:CH66" si="92">AN35&gt;0.25</f>
        <v>0</v>
      </c>
      <c r="CI35" t="str">
        <f t="shared" ref="CI35:CI66" si="93">IF(CH35,AN35,"")</f>
        <v/>
      </c>
      <c r="CJ35" t="b">
        <f t="shared" ref="CJ35:CJ66" si="94">CI35&lt;AVERAGE(CI:CI)+3*STDEV(CI:CI)</f>
        <v>0</v>
      </c>
      <c r="CK35" t="b">
        <f t="shared" ref="CK35:CK66" si="95">AN35&lt;1.25</f>
        <v>1</v>
      </c>
      <c r="CL35" s="84" t="b">
        <f t="shared" si="57"/>
        <v>1</v>
      </c>
      <c r="CM35">
        <f t="shared" ref="CM35:CM66" si="96">IF(CL35,BA35,"")</f>
        <v>0.1</v>
      </c>
      <c r="CN35" t="b">
        <f t="shared" ref="CN35:CN66" si="97">CM35&lt;AVERAGE(CM:CM)+3*STDEV(CM:CM)</f>
        <v>1</v>
      </c>
      <c r="CO35" s="84">
        <f t="shared" ref="CO35:CO66" si="98">IF(BA35=0, -1, AN35/(1.56*BA35^2))</f>
        <v>6.4102564102564097</v>
      </c>
      <c r="CP35" t="b">
        <f t="shared" ref="CP35:CP66" si="99">OR(CO35&gt;0.035, CO35&lt;0.065)</f>
        <v>1</v>
      </c>
      <c r="CQ35" s="96" t="b">
        <f t="shared" ref="CQ35:CQ66" si="100">IF(O35="-", "-", ABS(AA35-AA34)&lt;O35*$CR$1)</f>
        <v>0</v>
      </c>
      <c r="CR35" t="e">
        <f t="shared" ref="CR35:CR66" si="101">IF(O35="-","-",ABS(BG35-BG34)&lt;O35*$CS$1)</f>
        <v>#VALUE!</v>
      </c>
      <c r="CS35" t="e">
        <f t="shared" ref="CS35:CS66" si="102">IF(O35="-","-",ABS(BM35-BM34)&lt;O35*$CT$1)</f>
        <v>#VALUE!</v>
      </c>
      <c r="CT35" t="b">
        <f t="shared" ref="CT35:CT66" si="103">IF(O35="-","-",ABS(AN35-AN34)&lt;O35*$CU$1)</f>
        <v>1</v>
      </c>
      <c r="CU35" t="b">
        <f t="shared" ref="CU35:CU66" si="104">IF(O35="-","-",ABS(BA34-BA35)&lt;O35*$CV$1)</f>
        <v>1</v>
      </c>
      <c r="CV35" s="84" t="b">
        <f t="shared" ref="CV35:CV66" si="105">IF(P35="-","-",ABS(AA36-AA35)&lt;P35*$CR$1)</f>
        <v>0</v>
      </c>
      <c r="CW35" t="e">
        <f t="shared" ref="CW35:CW66" si="106">IF(P35="-","-",ABS(BG36-BG35)&lt;P35*$CS$1)</f>
        <v>#VALUE!</v>
      </c>
      <c r="CX35" t="e">
        <f t="shared" ref="CX35:CX66" si="107">IF(P35="-","-",ABS(BM36-BM35)&lt;P35*$CT$1)</f>
        <v>#VALUE!</v>
      </c>
      <c r="CY35" t="b">
        <f t="shared" ref="CY35:CY66" si="108">IF(P35="-","-",ABS(AN36-AN35)&lt;P35*$CU$1)</f>
        <v>1</v>
      </c>
      <c r="CZ35" t="b">
        <f t="shared" ref="CZ35:CZ66" si="109">IF(P35="-","-",ABS(BA35-BA36)&lt;P35*$CV$1)</f>
        <v>1</v>
      </c>
      <c r="DA35" s="84">
        <f t="shared" ref="DA35:DA66" si="110">IFERROR(IF(AND(CQ35:CU35),0,1), 0)+IFERROR(IF(AND(CV35:CZ35),0,1),0)</f>
        <v>0</v>
      </c>
      <c r="DB35" t="e">
        <f t="shared" ref="DB35:DB66" si="111">AND(DA35&gt;0,CD35)</f>
        <v>#N/A</v>
      </c>
    </row>
    <row r="36" spans="1:106">
      <c r="A36" s="9">
        <v>786</v>
      </c>
      <c r="B36" s="3">
        <v>2</v>
      </c>
      <c r="C36" s="3" t="s">
        <v>2443</v>
      </c>
      <c r="D36" s="3" t="str">
        <f t="shared" si="58"/>
        <v>BE_1_16-2_dk_0136</v>
      </c>
      <c r="E36" s="3" t="str">
        <f t="shared" si="59"/>
        <v>0136</v>
      </c>
      <c r="F36" s="3">
        <v>108634.44500000001</v>
      </c>
      <c r="G36" s="15">
        <v>426996.34399999998</v>
      </c>
      <c r="H36" s="35" t="str">
        <f t="shared" si="60"/>
        <v>ja</v>
      </c>
      <c r="I36" s="42" t="s">
        <v>2402</v>
      </c>
      <c r="J36" s="20" t="s">
        <v>2410</v>
      </c>
      <c r="K36" s="21">
        <v>10000</v>
      </c>
      <c r="L36" s="28">
        <f t="shared" ref="L36:L67" si="112">L35</f>
        <v>1</v>
      </c>
      <c r="M36" s="28">
        <f t="shared" ref="M36:M67" si="113">M35</f>
        <v>1</v>
      </c>
      <c r="N36" s="56">
        <f t="shared" si="61"/>
        <v>10000</v>
      </c>
      <c r="O36" s="33">
        <f t="shared" ref="O36:O67" si="114">SQRT((F35-F36)^2+(G35-G36)^2)</f>
        <v>46.042176838190962</v>
      </c>
      <c r="P36" s="37">
        <f t="shared" si="62"/>
        <v>193.62645400099723</v>
      </c>
      <c r="Q36" s="9" t="s">
        <v>12</v>
      </c>
      <c r="R36" s="55" t="s">
        <v>12</v>
      </c>
      <c r="S36" s="55">
        <v>2.6880000000000002</v>
      </c>
      <c r="T36" s="55">
        <v>2.8</v>
      </c>
      <c r="U36" s="55">
        <v>2.93</v>
      </c>
      <c r="V36" s="3">
        <v>3.0670000000000002</v>
      </c>
      <c r="W36" s="3">
        <v>3.246</v>
      </c>
      <c r="X36" s="3" t="s">
        <v>12</v>
      </c>
      <c r="Y36" s="3">
        <v>3.6339999999999999</v>
      </c>
      <c r="Z36" s="15" t="s">
        <v>12</v>
      </c>
      <c r="AA36" s="10">
        <f t="shared" si="63"/>
        <v>3.246</v>
      </c>
      <c r="AB36" s="9">
        <f t="shared" si="64"/>
        <v>0.31599999999999984</v>
      </c>
      <c r="AC36" s="10">
        <f t="shared" si="65"/>
        <v>0.3879999999999999</v>
      </c>
      <c r="AD36" s="9" t="s">
        <v>12</v>
      </c>
      <c r="AE36" s="55" t="s">
        <v>12</v>
      </c>
      <c r="AF36" s="55">
        <v>0.1</v>
      </c>
      <c r="AG36" s="55">
        <v>0.1</v>
      </c>
      <c r="AH36" s="55">
        <v>0.1</v>
      </c>
      <c r="AI36" s="3">
        <v>0.1</v>
      </c>
      <c r="AJ36" s="3">
        <v>0.1</v>
      </c>
      <c r="AK36" s="3" t="s">
        <v>12</v>
      </c>
      <c r="AL36" s="3">
        <v>0.1</v>
      </c>
      <c r="AM36" s="15" t="s">
        <v>12</v>
      </c>
      <c r="AN36" s="10">
        <f t="shared" si="66"/>
        <v>0.1</v>
      </c>
      <c r="AO36" s="9">
        <f t="shared" si="67"/>
        <v>0</v>
      </c>
      <c r="AP36" s="10">
        <f t="shared" si="68"/>
        <v>0</v>
      </c>
      <c r="AQ36" s="9" t="s">
        <v>12</v>
      </c>
      <c r="AR36" s="55" t="s">
        <v>12</v>
      </c>
      <c r="AS36" s="55">
        <v>0.1</v>
      </c>
      <c r="AT36" s="55">
        <v>0.1</v>
      </c>
      <c r="AU36" s="55">
        <v>0.1</v>
      </c>
      <c r="AV36" s="3">
        <v>0.1</v>
      </c>
      <c r="AW36" s="3">
        <v>0.1</v>
      </c>
      <c r="AX36" s="3" t="s">
        <v>12</v>
      </c>
      <c r="AY36" s="3">
        <v>0.1</v>
      </c>
      <c r="AZ36" s="15" t="s">
        <v>12</v>
      </c>
      <c r="BA36" s="10">
        <f t="shared" si="69"/>
        <v>0.1</v>
      </c>
      <c r="BB36" s="9">
        <f t="shared" si="70"/>
        <v>0</v>
      </c>
      <c r="BC36" s="10">
        <f t="shared" si="71"/>
        <v>0</v>
      </c>
      <c r="BD36" s="9" t="s">
        <v>2403</v>
      </c>
      <c r="BE36" s="3" t="s">
        <v>12</v>
      </c>
      <c r="BF36" s="15" t="s">
        <v>12</v>
      </c>
      <c r="BG36" s="15" t="str">
        <f t="shared" si="72"/>
        <v>-</v>
      </c>
      <c r="BH36" s="9" t="e">
        <f t="shared" si="73"/>
        <v>#VALUE!</v>
      </c>
      <c r="BI36" s="10" t="e">
        <f t="shared" si="74"/>
        <v>#VALUE!</v>
      </c>
      <c r="BJ36" s="9" t="s">
        <v>2403</v>
      </c>
      <c r="BK36" s="3" t="s">
        <v>12</v>
      </c>
      <c r="BL36" s="15" t="s">
        <v>12</v>
      </c>
      <c r="BM36" s="15" t="str">
        <f t="shared" si="75"/>
        <v>-</v>
      </c>
      <c r="BN36" s="9" t="e">
        <f t="shared" si="76"/>
        <v>#VALUE!</v>
      </c>
      <c r="BO36" s="10" t="e">
        <f t="shared" si="77"/>
        <v>#VALUE!</v>
      </c>
      <c r="BP36">
        <f t="shared" si="78"/>
        <v>0</v>
      </c>
      <c r="BQ36" s="93" t="e">
        <f t="shared" si="79"/>
        <v>#VALUE!</v>
      </c>
      <c r="BR36" s="93" t="e">
        <f t="shared" si="80"/>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81"/>
        <v>#N/A</v>
      </c>
      <c r="BX36" s="93" t="e">
        <f t="shared" si="82"/>
        <v>#N/A</v>
      </c>
      <c r="BY36" s="94">
        <f t="shared" si="83"/>
        <v>999</v>
      </c>
      <c r="BZ36" s="94">
        <f t="shared" si="84"/>
        <v>999</v>
      </c>
      <c r="CA36" s="94" t="e">
        <f t="shared" si="85"/>
        <v>#N/A</v>
      </c>
      <c r="CB36" t="e">
        <f t="shared" si="86"/>
        <v>#N/A</v>
      </c>
      <c r="CC36" s="58" t="e">
        <f t="shared" si="87"/>
        <v>#N/A</v>
      </c>
      <c r="CD36" s="95" t="e">
        <f t="shared" si="88"/>
        <v>#N/A</v>
      </c>
      <c r="CE36" s="96" t="b">
        <f t="shared" si="89"/>
        <v>1</v>
      </c>
      <c r="CF36" t="e">
        <f t="shared" si="90"/>
        <v>#DIV/0!</v>
      </c>
      <c r="CG36" t="e">
        <f t="shared" si="91"/>
        <v>#DIV/0!</v>
      </c>
      <c r="CH36" s="84" t="b">
        <f t="shared" si="92"/>
        <v>0</v>
      </c>
      <c r="CI36" t="str">
        <f t="shared" si="93"/>
        <v/>
      </c>
      <c r="CJ36" t="b">
        <f t="shared" si="94"/>
        <v>0</v>
      </c>
      <c r="CK36" t="b">
        <f t="shared" si="95"/>
        <v>1</v>
      </c>
      <c r="CL36" s="84" t="b">
        <f t="shared" ref="CL36:CL67" si="115">BA36&lt;AVERAGE(BA:BA)+2*STDEV(BA:BA)</f>
        <v>1</v>
      </c>
      <c r="CM36">
        <f t="shared" si="96"/>
        <v>0.1</v>
      </c>
      <c r="CN36" t="b">
        <f t="shared" si="97"/>
        <v>1</v>
      </c>
      <c r="CO36" s="84">
        <f t="shared" si="98"/>
        <v>6.4102564102564097</v>
      </c>
      <c r="CP36" t="b">
        <f t="shared" si="99"/>
        <v>1</v>
      </c>
      <c r="CQ36" s="96" t="b">
        <f t="shared" si="100"/>
        <v>0</v>
      </c>
      <c r="CR36" t="e">
        <f t="shared" si="101"/>
        <v>#VALUE!</v>
      </c>
      <c r="CS36" t="e">
        <f t="shared" si="102"/>
        <v>#VALUE!</v>
      </c>
      <c r="CT36" t="b">
        <f t="shared" si="103"/>
        <v>1</v>
      </c>
      <c r="CU36" t="b">
        <f t="shared" si="104"/>
        <v>1</v>
      </c>
      <c r="CV36" s="84" t="b">
        <f t="shared" si="105"/>
        <v>1</v>
      </c>
      <c r="CW36" t="e">
        <f t="shared" si="106"/>
        <v>#VALUE!</v>
      </c>
      <c r="CX36" t="e">
        <f t="shared" si="107"/>
        <v>#VALUE!</v>
      </c>
      <c r="CY36" t="b">
        <f t="shared" si="108"/>
        <v>1</v>
      </c>
      <c r="CZ36" t="b">
        <f t="shared" si="109"/>
        <v>1</v>
      </c>
      <c r="DA36" s="84">
        <f t="shared" si="110"/>
        <v>0</v>
      </c>
      <c r="DB36" t="e">
        <f t="shared" si="111"/>
        <v>#N/A</v>
      </c>
    </row>
    <row r="37" spans="1:106">
      <c r="A37" s="9">
        <v>787</v>
      </c>
      <c r="B37" s="3">
        <v>2</v>
      </c>
      <c r="C37" s="3" t="s">
        <v>2444</v>
      </c>
      <c r="D37" s="3" t="str">
        <f t="shared" si="58"/>
        <v>BE_1_16-2_dk_0138</v>
      </c>
      <c r="E37" s="3" t="str">
        <f t="shared" si="59"/>
        <v>0138</v>
      </c>
      <c r="F37" s="3">
        <v>108544.56200000001</v>
      </c>
      <c r="G37" s="15">
        <v>426824.84399999998</v>
      </c>
      <c r="H37" s="35" t="str">
        <f t="shared" si="60"/>
        <v>ja</v>
      </c>
      <c r="I37" s="42" t="s">
        <v>2402</v>
      </c>
      <c r="J37" s="20" t="s">
        <v>2410</v>
      </c>
      <c r="K37" s="21">
        <v>10000</v>
      </c>
      <c r="L37" s="28">
        <f t="shared" si="112"/>
        <v>1</v>
      </c>
      <c r="M37" s="28">
        <f t="shared" si="113"/>
        <v>1</v>
      </c>
      <c r="N37" s="56">
        <f t="shared" si="61"/>
        <v>10000</v>
      </c>
      <c r="O37" s="33">
        <f t="shared" si="114"/>
        <v>193.62645400099723</v>
      </c>
      <c r="P37" s="37">
        <f t="shared" si="62"/>
        <v>156.30672038015669</v>
      </c>
      <c r="Q37" s="9" t="s">
        <v>12</v>
      </c>
      <c r="R37" s="55" t="s">
        <v>12</v>
      </c>
      <c r="S37" s="55">
        <v>2.3220000000000001</v>
      </c>
      <c r="T37" s="55">
        <v>2.7349999999999999</v>
      </c>
      <c r="U37" s="55">
        <v>2.9359999999999999</v>
      </c>
      <c r="V37" s="3">
        <v>3.0790000000000002</v>
      </c>
      <c r="W37" s="3">
        <v>3.25</v>
      </c>
      <c r="X37" s="3" t="s">
        <v>12</v>
      </c>
      <c r="Y37" s="3">
        <v>3.6379999999999999</v>
      </c>
      <c r="Z37" s="15" t="s">
        <v>12</v>
      </c>
      <c r="AA37" s="10">
        <f t="shared" si="63"/>
        <v>3.25</v>
      </c>
      <c r="AB37" s="9">
        <f t="shared" si="64"/>
        <v>0.31400000000000006</v>
      </c>
      <c r="AC37" s="10">
        <f t="shared" si="65"/>
        <v>0.3879999999999999</v>
      </c>
      <c r="AD37" s="9" t="s">
        <v>12</v>
      </c>
      <c r="AE37" s="55" t="s">
        <v>12</v>
      </c>
      <c r="AF37" s="55">
        <v>0.217</v>
      </c>
      <c r="AG37" s="55">
        <v>0.29199999999999998</v>
      </c>
      <c r="AH37" s="55">
        <v>0.372</v>
      </c>
      <c r="AI37" s="3">
        <v>0.44500000000000001</v>
      </c>
      <c r="AJ37" s="3">
        <v>0.52300000000000002</v>
      </c>
      <c r="AK37" s="3" t="s">
        <v>12</v>
      </c>
      <c r="AL37" s="3">
        <v>0.69399999999999995</v>
      </c>
      <c r="AM37" s="15" t="s">
        <v>12</v>
      </c>
      <c r="AN37" s="10">
        <f t="shared" si="66"/>
        <v>0.52300000000000002</v>
      </c>
      <c r="AO37" s="9">
        <f t="shared" si="67"/>
        <v>0.15100000000000002</v>
      </c>
      <c r="AP37" s="10">
        <f t="shared" si="68"/>
        <v>0.17099999999999993</v>
      </c>
      <c r="AQ37" s="9" t="s">
        <v>12</v>
      </c>
      <c r="AR37" s="55" t="s">
        <v>12</v>
      </c>
      <c r="AS37" s="55">
        <v>1.075</v>
      </c>
      <c r="AT37" s="55">
        <v>1.276</v>
      </c>
      <c r="AU37" s="55">
        <v>1.42</v>
      </c>
      <c r="AV37" s="3">
        <v>1.5309999999999999</v>
      </c>
      <c r="AW37" s="3">
        <v>1.64</v>
      </c>
      <c r="AX37" s="3" t="s">
        <v>12</v>
      </c>
      <c r="AY37" s="3">
        <v>1.839</v>
      </c>
      <c r="AZ37" s="15" t="s">
        <v>12</v>
      </c>
      <c r="BA37" s="10">
        <f t="shared" si="69"/>
        <v>1.64</v>
      </c>
      <c r="BB37" s="9">
        <f t="shared" si="70"/>
        <v>0.21999999999999997</v>
      </c>
      <c r="BC37" s="10">
        <f t="shared" si="71"/>
        <v>0.19900000000000007</v>
      </c>
      <c r="BD37" s="9" t="s">
        <v>2403</v>
      </c>
      <c r="BE37" s="3" t="s">
        <v>12</v>
      </c>
      <c r="BF37" s="15" t="s">
        <v>12</v>
      </c>
      <c r="BG37" s="15" t="str">
        <f t="shared" si="72"/>
        <v>-</v>
      </c>
      <c r="BH37" s="9" t="e">
        <f t="shared" si="73"/>
        <v>#VALUE!</v>
      </c>
      <c r="BI37" s="10" t="e">
        <f t="shared" si="74"/>
        <v>#VALUE!</v>
      </c>
      <c r="BJ37" s="9" t="s">
        <v>2403</v>
      </c>
      <c r="BK37" s="3" t="s">
        <v>12</v>
      </c>
      <c r="BL37" s="15" t="s">
        <v>12</v>
      </c>
      <c r="BM37" s="15" t="str">
        <f t="shared" si="75"/>
        <v>-</v>
      </c>
      <c r="BN37" s="9" t="e">
        <f t="shared" si="76"/>
        <v>#VALUE!</v>
      </c>
      <c r="BO37" s="10" t="e">
        <f t="shared" si="77"/>
        <v>#VALUE!</v>
      </c>
      <c r="BP37">
        <f t="shared" si="78"/>
        <v>0</v>
      </c>
      <c r="BQ37" s="93" t="e">
        <f t="shared" si="79"/>
        <v>#VALUE!</v>
      </c>
      <c r="BR37" s="93" t="e">
        <f t="shared" si="80"/>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81"/>
        <v>#N/A</v>
      </c>
      <c r="BX37" s="93" t="e">
        <f t="shared" si="82"/>
        <v>#N/A</v>
      </c>
      <c r="BY37" s="94">
        <f t="shared" si="83"/>
        <v>999</v>
      </c>
      <c r="BZ37" s="94">
        <f t="shared" si="84"/>
        <v>999</v>
      </c>
      <c r="CA37" s="94" t="e">
        <f t="shared" si="85"/>
        <v>#N/A</v>
      </c>
      <c r="CB37" t="e">
        <f t="shared" si="86"/>
        <v>#N/A</v>
      </c>
      <c r="CC37" s="58" t="e">
        <f t="shared" si="87"/>
        <v>#N/A</v>
      </c>
      <c r="CD37" s="95" t="e">
        <f t="shared" si="88"/>
        <v>#N/A</v>
      </c>
      <c r="CE37" s="96" t="b">
        <f t="shared" si="89"/>
        <v>1</v>
      </c>
      <c r="CF37" t="e">
        <f t="shared" si="90"/>
        <v>#DIV/0!</v>
      </c>
      <c r="CG37" t="e">
        <f t="shared" si="91"/>
        <v>#DIV/0!</v>
      </c>
      <c r="CH37" s="84" t="b">
        <f t="shared" si="92"/>
        <v>1</v>
      </c>
      <c r="CI37">
        <f t="shared" si="93"/>
        <v>0.52300000000000002</v>
      </c>
      <c r="CJ37" t="b">
        <f t="shared" si="94"/>
        <v>1</v>
      </c>
      <c r="CK37" t="b">
        <f t="shared" si="95"/>
        <v>1</v>
      </c>
      <c r="CL37" s="84" t="b">
        <f t="shared" si="115"/>
        <v>1</v>
      </c>
      <c r="CM37">
        <f t="shared" si="96"/>
        <v>1.64</v>
      </c>
      <c r="CN37" t="b">
        <f t="shared" si="97"/>
        <v>1</v>
      </c>
      <c r="CO37" s="84">
        <f t="shared" si="98"/>
        <v>0.12464917097576231</v>
      </c>
      <c r="CP37" t="b">
        <f t="shared" si="99"/>
        <v>1</v>
      </c>
      <c r="CQ37" s="96" t="b">
        <f t="shared" si="100"/>
        <v>1</v>
      </c>
      <c r="CR37" t="e">
        <f t="shared" si="101"/>
        <v>#VALUE!</v>
      </c>
      <c r="CS37" t="e">
        <f t="shared" si="102"/>
        <v>#VALUE!</v>
      </c>
      <c r="CT37" t="b">
        <f t="shared" si="103"/>
        <v>1</v>
      </c>
      <c r="CU37" t="b">
        <f t="shared" si="104"/>
        <v>1</v>
      </c>
      <c r="CV37" s="84" t="b">
        <f t="shared" si="105"/>
        <v>1</v>
      </c>
      <c r="CW37" t="e">
        <f t="shared" si="106"/>
        <v>#VALUE!</v>
      </c>
      <c r="CX37" t="e">
        <f t="shared" si="107"/>
        <v>#VALUE!</v>
      </c>
      <c r="CY37" t="b">
        <f t="shared" si="108"/>
        <v>1</v>
      </c>
      <c r="CZ37" t="b">
        <f t="shared" si="109"/>
        <v>1</v>
      </c>
      <c r="DA37" s="84">
        <f t="shared" si="110"/>
        <v>0</v>
      </c>
      <c r="DB37" t="e">
        <f t="shared" si="111"/>
        <v>#N/A</v>
      </c>
    </row>
    <row r="38" spans="1:106">
      <c r="A38" s="9">
        <v>789</v>
      </c>
      <c r="B38" s="3">
        <v>2</v>
      </c>
      <c r="C38" s="3" t="s">
        <v>2445</v>
      </c>
      <c r="D38" s="3" t="str">
        <f t="shared" si="58"/>
        <v>BE_1_16-2_dk_0140</v>
      </c>
      <c r="E38" s="3" t="str">
        <f t="shared" si="59"/>
        <v>0140</v>
      </c>
      <c r="F38" s="3">
        <v>108452.406</v>
      </c>
      <c r="G38" s="15">
        <v>426698.59399999998</v>
      </c>
      <c r="H38" s="35" t="str">
        <f t="shared" si="60"/>
        <v>ja</v>
      </c>
      <c r="I38" s="42" t="s">
        <v>2402</v>
      </c>
      <c r="J38" s="20" t="s">
        <v>2410</v>
      </c>
      <c r="K38" s="21">
        <v>10000</v>
      </c>
      <c r="L38" s="28">
        <f t="shared" si="112"/>
        <v>1</v>
      </c>
      <c r="M38" s="28">
        <f t="shared" si="113"/>
        <v>1</v>
      </c>
      <c r="N38" s="56">
        <f t="shared" si="61"/>
        <v>10000</v>
      </c>
      <c r="O38" s="33">
        <f t="shared" si="114"/>
        <v>156.30672038015669</v>
      </c>
      <c r="P38" s="37">
        <f t="shared" si="62"/>
        <v>159.03761196961813</v>
      </c>
      <c r="Q38" s="9" t="s">
        <v>12</v>
      </c>
      <c r="R38" s="55" t="s">
        <v>12</v>
      </c>
      <c r="S38" s="55">
        <v>2.6160000000000001</v>
      </c>
      <c r="T38" s="55">
        <v>2.81</v>
      </c>
      <c r="U38" s="55">
        <v>2.9529999999999998</v>
      </c>
      <c r="V38" s="3">
        <v>3.0819999999999999</v>
      </c>
      <c r="W38" s="3">
        <v>3.2490000000000001</v>
      </c>
      <c r="X38" s="3" t="s">
        <v>12</v>
      </c>
      <c r="Y38" s="3">
        <v>3.637</v>
      </c>
      <c r="Z38" s="15" t="s">
        <v>12</v>
      </c>
      <c r="AA38" s="10">
        <f t="shared" si="63"/>
        <v>3.2490000000000001</v>
      </c>
      <c r="AB38" s="9">
        <f t="shared" si="64"/>
        <v>0.29600000000000026</v>
      </c>
      <c r="AC38" s="10">
        <f t="shared" si="65"/>
        <v>0.3879999999999999</v>
      </c>
      <c r="AD38" s="9" t="s">
        <v>12</v>
      </c>
      <c r="AE38" s="55" t="s">
        <v>12</v>
      </c>
      <c r="AF38" s="55">
        <v>0.26800000000000002</v>
      </c>
      <c r="AG38" s="55">
        <v>0.33300000000000002</v>
      </c>
      <c r="AH38" s="55">
        <v>0.41299999999999998</v>
      </c>
      <c r="AI38" s="3">
        <v>0.48799999999999999</v>
      </c>
      <c r="AJ38" s="3">
        <v>0.55800000000000005</v>
      </c>
      <c r="AK38" s="3" t="s">
        <v>12</v>
      </c>
      <c r="AL38" s="3">
        <v>0.74</v>
      </c>
      <c r="AM38" s="15" t="s">
        <v>12</v>
      </c>
      <c r="AN38" s="10">
        <f t="shared" si="66"/>
        <v>0.55800000000000005</v>
      </c>
      <c r="AO38" s="9">
        <f t="shared" si="67"/>
        <v>0.14500000000000007</v>
      </c>
      <c r="AP38" s="10">
        <f t="shared" si="68"/>
        <v>0.18199999999999994</v>
      </c>
      <c r="AQ38" s="9" t="s">
        <v>12</v>
      </c>
      <c r="AR38" s="55" t="s">
        <v>12</v>
      </c>
      <c r="AS38" s="55">
        <v>1.165</v>
      </c>
      <c r="AT38" s="55">
        <v>1.2969999999999999</v>
      </c>
      <c r="AU38" s="55">
        <v>1.4139999999999999</v>
      </c>
      <c r="AV38" s="3">
        <v>1.514</v>
      </c>
      <c r="AW38" s="3">
        <v>1.607</v>
      </c>
      <c r="AX38" s="3" t="s">
        <v>12</v>
      </c>
      <c r="AY38" s="3">
        <v>1.782</v>
      </c>
      <c r="AZ38" s="15" t="s">
        <v>12</v>
      </c>
      <c r="BA38" s="10">
        <f t="shared" si="69"/>
        <v>1.607</v>
      </c>
      <c r="BB38" s="9">
        <f t="shared" si="70"/>
        <v>0.19300000000000006</v>
      </c>
      <c r="BC38" s="10">
        <f t="shared" si="71"/>
        <v>0.17500000000000004</v>
      </c>
      <c r="BD38" s="9" t="s">
        <v>2403</v>
      </c>
      <c r="BE38" s="3" t="s">
        <v>12</v>
      </c>
      <c r="BF38" s="15" t="s">
        <v>12</v>
      </c>
      <c r="BG38" s="15" t="str">
        <f t="shared" si="72"/>
        <v>-</v>
      </c>
      <c r="BH38" s="9" t="e">
        <f t="shared" si="73"/>
        <v>#VALUE!</v>
      </c>
      <c r="BI38" s="10" t="e">
        <f t="shared" si="74"/>
        <v>#VALUE!</v>
      </c>
      <c r="BJ38" s="9" t="s">
        <v>2403</v>
      </c>
      <c r="BK38" s="3" t="s">
        <v>12</v>
      </c>
      <c r="BL38" s="15" t="s">
        <v>12</v>
      </c>
      <c r="BM38" s="15" t="str">
        <f t="shared" si="75"/>
        <v>-</v>
      </c>
      <c r="BN38" s="9" t="e">
        <f t="shared" si="76"/>
        <v>#VALUE!</v>
      </c>
      <c r="BO38" s="10" t="e">
        <f t="shared" si="77"/>
        <v>#VALUE!</v>
      </c>
      <c r="BP38">
        <f t="shared" si="78"/>
        <v>0</v>
      </c>
      <c r="BQ38" s="93" t="e">
        <f t="shared" si="79"/>
        <v>#VALUE!</v>
      </c>
      <c r="BR38" s="93" t="e">
        <f t="shared" si="80"/>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81"/>
        <v>#N/A</v>
      </c>
      <c r="BX38" s="93" t="e">
        <f t="shared" si="82"/>
        <v>#N/A</v>
      </c>
      <c r="BY38" s="94">
        <f t="shared" si="83"/>
        <v>999</v>
      </c>
      <c r="BZ38" s="94">
        <f t="shared" si="84"/>
        <v>999</v>
      </c>
      <c r="CA38" s="94" t="e">
        <f t="shared" si="85"/>
        <v>#N/A</v>
      </c>
      <c r="CB38" t="e">
        <f t="shared" si="86"/>
        <v>#N/A</v>
      </c>
      <c r="CC38" s="58" t="e">
        <f t="shared" si="87"/>
        <v>#N/A</v>
      </c>
      <c r="CD38" s="95" t="e">
        <f t="shared" si="88"/>
        <v>#N/A</v>
      </c>
      <c r="CE38" s="96" t="b">
        <f t="shared" si="89"/>
        <v>1</v>
      </c>
      <c r="CF38" t="e">
        <f t="shared" si="90"/>
        <v>#DIV/0!</v>
      </c>
      <c r="CG38" t="e">
        <f t="shared" si="91"/>
        <v>#DIV/0!</v>
      </c>
      <c r="CH38" s="84" t="b">
        <f t="shared" si="92"/>
        <v>1</v>
      </c>
      <c r="CI38">
        <f t="shared" si="93"/>
        <v>0.55800000000000005</v>
      </c>
      <c r="CJ38" t="b">
        <f t="shared" si="94"/>
        <v>1</v>
      </c>
      <c r="CK38" t="b">
        <f t="shared" si="95"/>
        <v>1</v>
      </c>
      <c r="CL38" s="84" t="b">
        <f t="shared" si="115"/>
        <v>1</v>
      </c>
      <c r="CM38">
        <f t="shared" si="96"/>
        <v>1.607</v>
      </c>
      <c r="CN38" t="b">
        <f t="shared" si="97"/>
        <v>1</v>
      </c>
      <c r="CO38" s="84">
        <f t="shared" si="98"/>
        <v>0.13850895320384168</v>
      </c>
      <c r="CP38" t="b">
        <f t="shared" si="99"/>
        <v>1</v>
      </c>
      <c r="CQ38" s="96" t="b">
        <f t="shared" si="100"/>
        <v>1</v>
      </c>
      <c r="CR38" t="e">
        <f t="shared" si="101"/>
        <v>#VALUE!</v>
      </c>
      <c r="CS38" t="e">
        <f t="shared" si="102"/>
        <v>#VALUE!</v>
      </c>
      <c r="CT38" t="b">
        <f t="shared" si="103"/>
        <v>1</v>
      </c>
      <c r="CU38" t="b">
        <f t="shared" si="104"/>
        <v>1</v>
      </c>
      <c r="CV38" s="84" t="b">
        <f t="shared" si="105"/>
        <v>1</v>
      </c>
      <c r="CW38" t="e">
        <f t="shared" si="106"/>
        <v>#VALUE!</v>
      </c>
      <c r="CX38" t="e">
        <f t="shared" si="107"/>
        <v>#VALUE!</v>
      </c>
      <c r="CY38" t="b">
        <f t="shared" si="108"/>
        <v>1</v>
      </c>
      <c r="CZ38" t="b">
        <f t="shared" si="109"/>
        <v>1</v>
      </c>
      <c r="DA38" s="84">
        <f t="shared" si="110"/>
        <v>0</v>
      </c>
      <c r="DB38" t="e">
        <f t="shared" si="111"/>
        <v>#N/A</v>
      </c>
    </row>
    <row r="39" spans="1:106">
      <c r="A39" s="9">
        <v>790</v>
      </c>
      <c r="B39" s="3">
        <v>2</v>
      </c>
      <c r="C39" s="3" t="s">
        <v>2446</v>
      </c>
      <c r="D39" s="3" t="str">
        <f t="shared" si="58"/>
        <v>BE_1_16-2_dk_0141</v>
      </c>
      <c r="E39" s="3" t="str">
        <f t="shared" si="59"/>
        <v>0141</v>
      </c>
      <c r="F39" s="3">
        <v>108315.32</v>
      </c>
      <c r="G39" s="15">
        <v>426617.96899999998</v>
      </c>
      <c r="H39" s="35" t="str">
        <f t="shared" si="60"/>
        <v>ja</v>
      </c>
      <c r="I39" s="42" t="s">
        <v>2402</v>
      </c>
      <c r="J39" s="20" t="s">
        <v>2410</v>
      </c>
      <c r="K39" s="21">
        <v>10000</v>
      </c>
      <c r="L39" s="28">
        <f t="shared" si="112"/>
        <v>1</v>
      </c>
      <c r="M39" s="28">
        <f t="shared" si="113"/>
        <v>1</v>
      </c>
      <c r="N39" s="56">
        <f t="shared" si="61"/>
        <v>10000</v>
      </c>
      <c r="O39" s="33">
        <f t="shared" si="114"/>
        <v>159.03761196961813</v>
      </c>
      <c r="P39" s="37">
        <f t="shared" si="62"/>
        <v>60.133779966014089</v>
      </c>
      <c r="Q39" s="9" t="s">
        <v>12</v>
      </c>
      <c r="R39" s="55" t="s">
        <v>12</v>
      </c>
      <c r="S39" s="55">
        <v>2.7330000000000001</v>
      </c>
      <c r="T39" s="55">
        <v>2.843</v>
      </c>
      <c r="U39" s="55">
        <v>2.9590000000000001</v>
      </c>
      <c r="V39" s="3">
        <v>3.081</v>
      </c>
      <c r="W39" s="3">
        <v>3.246</v>
      </c>
      <c r="X39" s="3" t="s">
        <v>12</v>
      </c>
      <c r="Y39" s="3">
        <v>3.63</v>
      </c>
      <c r="Z39" s="15" t="s">
        <v>12</v>
      </c>
      <c r="AA39" s="10">
        <f t="shared" si="63"/>
        <v>3.246</v>
      </c>
      <c r="AB39" s="9">
        <f t="shared" si="64"/>
        <v>0.28699999999999992</v>
      </c>
      <c r="AC39" s="10">
        <f t="shared" si="65"/>
        <v>0.3839999999999999</v>
      </c>
      <c r="AD39" s="9" t="s">
        <v>12</v>
      </c>
      <c r="AE39" s="55" t="s">
        <v>12</v>
      </c>
      <c r="AF39" s="55">
        <v>0.72199999999999998</v>
      </c>
      <c r="AG39" s="55">
        <v>0.8</v>
      </c>
      <c r="AH39" s="55">
        <v>0.89300000000000002</v>
      </c>
      <c r="AI39" s="3">
        <v>0.98299999999999998</v>
      </c>
      <c r="AJ39" s="3">
        <v>1.083</v>
      </c>
      <c r="AK39" s="3" t="s">
        <v>12</v>
      </c>
      <c r="AL39" s="3">
        <v>1.2809999999999999</v>
      </c>
      <c r="AM39" s="15" t="s">
        <v>12</v>
      </c>
      <c r="AN39" s="10">
        <f t="shared" si="66"/>
        <v>1.083</v>
      </c>
      <c r="AO39" s="9">
        <f t="shared" si="67"/>
        <v>0.18999999999999995</v>
      </c>
      <c r="AP39" s="10">
        <f t="shared" si="68"/>
        <v>0.19799999999999995</v>
      </c>
      <c r="AQ39" s="9" t="s">
        <v>12</v>
      </c>
      <c r="AR39" s="55" t="s">
        <v>12</v>
      </c>
      <c r="AS39" s="55">
        <v>2.1110000000000002</v>
      </c>
      <c r="AT39" s="55">
        <v>2.2010000000000001</v>
      </c>
      <c r="AU39" s="55">
        <v>2.294</v>
      </c>
      <c r="AV39" s="3">
        <v>2.37</v>
      </c>
      <c r="AW39" s="3">
        <v>2.4529999999999998</v>
      </c>
      <c r="AX39" s="3" t="s">
        <v>12</v>
      </c>
      <c r="AY39" s="3">
        <v>2.6179999999999999</v>
      </c>
      <c r="AZ39" s="15" t="s">
        <v>12</v>
      </c>
      <c r="BA39" s="10">
        <f t="shared" si="69"/>
        <v>2.4529999999999998</v>
      </c>
      <c r="BB39" s="9">
        <f t="shared" si="70"/>
        <v>0.15899999999999981</v>
      </c>
      <c r="BC39" s="10">
        <f t="shared" si="71"/>
        <v>0.16500000000000004</v>
      </c>
      <c r="BD39" s="9" t="s">
        <v>2403</v>
      </c>
      <c r="BE39" s="3" t="s">
        <v>12</v>
      </c>
      <c r="BF39" s="15" t="s">
        <v>12</v>
      </c>
      <c r="BG39" s="15" t="str">
        <f t="shared" si="72"/>
        <v>-</v>
      </c>
      <c r="BH39" s="9" t="e">
        <f t="shared" si="73"/>
        <v>#VALUE!</v>
      </c>
      <c r="BI39" s="10" t="e">
        <f t="shared" si="74"/>
        <v>#VALUE!</v>
      </c>
      <c r="BJ39" s="9" t="s">
        <v>2403</v>
      </c>
      <c r="BK39" s="3" t="s">
        <v>12</v>
      </c>
      <c r="BL39" s="15" t="s">
        <v>12</v>
      </c>
      <c r="BM39" s="15" t="str">
        <f t="shared" si="75"/>
        <v>-</v>
      </c>
      <c r="BN39" s="9" t="e">
        <f t="shared" si="76"/>
        <v>#VALUE!</v>
      </c>
      <c r="BO39" s="10" t="e">
        <f t="shared" si="77"/>
        <v>#VALUE!</v>
      </c>
      <c r="BP39">
        <f t="shared" si="78"/>
        <v>0</v>
      </c>
      <c r="BQ39" s="93" t="e">
        <f t="shared" si="79"/>
        <v>#VALUE!</v>
      </c>
      <c r="BR39" s="93" t="e">
        <f t="shared" si="80"/>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81"/>
        <v>#N/A</v>
      </c>
      <c r="BX39" s="93" t="e">
        <f t="shared" si="82"/>
        <v>#N/A</v>
      </c>
      <c r="BY39" s="94">
        <f t="shared" si="83"/>
        <v>999</v>
      </c>
      <c r="BZ39" s="94">
        <f t="shared" si="84"/>
        <v>999</v>
      </c>
      <c r="CA39" s="94" t="e">
        <f t="shared" si="85"/>
        <v>#N/A</v>
      </c>
      <c r="CB39" t="e">
        <f t="shared" si="86"/>
        <v>#N/A</v>
      </c>
      <c r="CC39" s="58" t="e">
        <f t="shared" si="87"/>
        <v>#N/A</v>
      </c>
      <c r="CD39" s="95" t="e">
        <f t="shared" si="88"/>
        <v>#N/A</v>
      </c>
      <c r="CE39" s="96" t="b">
        <f t="shared" si="89"/>
        <v>1</v>
      </c>
      <c r="CF39" t="e">
        <f t="shared" si="90"/>
        <v>#DIV/0!</v>
      </c>
      <c r="CG39" t="e">
        <f t="shared" si="91"/>
        <v>#DIV/0!</v>
      </c>
      <c r="CH39" s="84" t="b">
        <f t="shared" si="92"/>
        <v>1</v>
      </c>
      <c r="CI39">
        <f t="shared" si="93"/>
        <v>1.083</v>
      </c>
      <c r="CJ39" t="b">
        <f t="shared" si="94"/>
        <v>1</v>
      </c>
      <c r="CK39" t="b">
        <f t="shared" si="95"/>
        <v>1</v>
      </c>
      <c r="CL39" s="84" t="b">
        <f t="shared" si="115"/>
        <v>1</v>
      </c>
      <c r="CM39">
        <f t="shared" si="96"/>
        <v>2.4529999999999998</v>
      </c>
      <c r="CN39" t="b">
        <f t="shared" si="97"/>
        <v>1</v>
      </c>
      <c r="CO39" s="84">
        <f t="shared" si="98"/>
        <v>0.11537421572539182</v>
      </c>
      <c r="CP39" t="b">
        <f t="shared" si="99"/>
        <v>1</v>
      </c>
      <c r="CQ39" s="96" t="b">
        <f t="shared" si="100"/>
        <v>1</v>
      </c>
      <c r="CR39" t="e">
        <f t="shared" si="101"/>
        <v>#VALUE!</v>
      </c>
      <c r="CS39" t="e">
        <f t="shared" si="102"/>
        <v>#VALUE!</v>
      </c>
      <c r="CT39" t="b">
        <f t="shared" si="103"/>
        <v>1</v>
      </c>
      <c r="CU39" t="b">
        <f t="shared" si="104"/>
        <v>1</v>
      </c>
      <c r="CV39" s="84" t="b">
        <f t="shared" si="105"/>
        <v>1</v>
      </c>
      <c r="CW39" t="e">
        <f t="shared" si="106"/>
        <v>#VALUE!</v>
      </c>
      <c r="CX39" t="e">
        <f t="shared" si="107"/>
        <v>#VALUE!</v>
      </c>
      <c r="CY39" t="b">
        <f t="shared" si="108"/>
        <v>0</v>
      </c>
      <c r="CZ39" t="b">
        <f t="shared" si="109"/>
        <v>1</v>
      </c>
      <c r="DA39" s="84">
        <f t="shared" si="110"/>
        <v>0</v>
      </c>
      <c r="DB39" t="e">
        <f t="shared" si="111"/>
        <v>#N/A</v>
      </c>
    </row>
    <row r="40" spans="1:106">
      <c r="A40" s="9">
        <v>791</v>
      </c>
      <c r="B40" s="3">
        <v>2</v>
      </c>
      <c r="C40" s="3" t="s">
        <v>2447</v>
      </c>
      <c r="D40" s="3" t="str">
        <f t="shared" si="58"/>
        <v>BE_1_16-2_dk_0142</v>
      </c>
      <c r="E40" s="3" t="str">
        <f t="shared" si="59"/>
        <v>0142</v>
      </c>
      <c r="F40" s="3">
        <v>108269.258</v>
      </c>
      <c r="G40" s="15">
        <v>426579.31199999998</v>
      </c>
      <c r="H40" s="35" t="str">
        <f t="shared" si="60"/>
        <v>ja</v>
      </c>
      <c r="I40" s="42" t="s">
        <v>2402</v>
      </c>
      <c r="J40" s="20" t="s">
        <v>2410</v>
      </c>
      <c r="K40" s="21">
        <v>10000</v>
      </c>
      <c r="L40" s="28">
        <f t="shared" si="112"/>
        <v>1</v>
      </c>
      <c r="M40" s="28">
        <f t="shared" si="113"/>
        <v>1</v>
      </c>
      <c r="N40" s="56">
        <f t="shared" si="61"/>
        <v>10000</v>
      </c>
      <c r="O40" s="33">
        <f t="shared" si="114"/>
        <v>60.133779966014089</v>
      </c>
      <c r="P40" s="37">
        <f t="shared" si="62"/>
        <v>6795.8913545144997</v>
      </c>
      <c r="Q40" s="9" t="s">
        <v>12</v>
      </c>
      <c r="R40" s="55" t="s">
        <v>12</v>
      </c>
      <c r="S40" s="55">
        <v>2.7330000000000001</v>
      </c>
      <c r="T40" s="55">
        <v>2.843</v>
      </c>
      <c r="U40" s="55">
        <v>2.9590000000000001</v>
      </c>
      <c r="V40" s="3">
        <v>3.08</v>
      </c>
      <c r="W40" s="3">
        <v>3.2450000000000001</v>
      </c>
      <c r="X40" s="3" t="s">
        <v>12</v>
      </c>
      <c r="Y40" s="3">
        <v>3.629</v>
      </c>
      <c r="Z40" s="15" t="s">
        <v>12</v>
      </c>
      <c r="AA40" s="10">
        <f t="shared" si="63"/>
        <v>3.2450000000000001</v>
      </c>
      <c r="AB40" s="9">
        <f t="shared" si="64"/>
        <v>0.28600000000000003</v>
      </c>
      <c r="AC40" s="10">
        <f t="shared" si="65"/>
        <v>0.3839999999999999</v>
      </c>
      <c r="AD40" s="9" t="s">
        <v>12</v>
      </c>
      <c r="AE40" s="55" t="s">
        <v>12</v>
      </c>
      <c r="AF40" s="55">
        <v>0.55000000000000004</v>
      </c>
      <c r="AG40" s="55">
        <v>0.61099999999999999</v>
      </c>
      <c r="AH40" s="55">
        <v>0.68100000000000005</v>
      </c>
      <c r="AI40" s="3">
        <v>0.749</v>
      </c>
      <c r="AJ40" s="3">
        <v>0.82599999999999996</v>
      </c>
      <c r="AK40" s="3" t="s">
        <v>12</v>
      </c>
      <c r="AL40" s="3">
        <v>0.97699999999999998</v>
      </c>
      <c r="AM40" s="15" t="s">
        <v>12</v>
      </c>
      <c r="AN40" s="10">
        <f t="shared" si="66"/>
        <v>0.82599999999999996</v>
      </c>
      <c r="AO40" s="9">
        <f t="shared" si="67"/>
        <v>0.14499999999999991</v>
      </c>
      <c r="AP40" s="10">
        <f t="shared" si="68"/>
        <v>0.15100000000000002</v>
      </c>
      <c r="AQ40" s="9" t="s">
        <v>12</v>
      </c>
      <c r="AR40" s="55" t="s">
        <v>12</v>
      </c>
      <c r="AS40" s="55">
        <v>2.12</v>
      </c>
      <c r="AT40" s="55">
        <v>2.2069999999999999</v>
      </c>
      <c r="AU40" s="55">
        <v>2.298</v>
      </c>
      <c r="AV40" s="3">
        <v>2.3719999999999999</v>
      </c>
      <c r="AW40" s="3">
        <v>2.4529999999999998</v>
      </c>
      <c r="AX40" s="3" t="s">
        <v>12</v>
      </c>
      <c r="AY40" s="3">
        <v>2.62</v>
      </c>
      <c r="AZ40" s="15" t="s">
        <v>12</v>
      </c>
      <c r="BA40" s="10">
        <f t="shared" si="69"/>
        <v>2.4529999999999998</v>
      </c>
      <c r="BB40" s="9">
        <f t="shared" si="70"/>
        <v>0.1549999999999998</v>
      </c>
      <c r="BC40" s="10">
        <f t="shared" si="71"/>
        <v>0.16700000000000026</v>
      </c>
      <c r="BD40" s="9" t="s">
        <v>2403</v>
      </c>
      <c r="BE40" s="3" t="s">
        <v>12</v>
      </c>
      <c r="BF40" s="15" t="s">
        <v>12</v>
      </c>
      <c r="BG40" s="15" t="str">
        <f t="shared" si="72"/>
        <v>-</v>
      </c>
      <c r="BH40" s="9" t="e">
        <f t="shared" si="73"/>
        <v>#VALUE!</v>
      </c>
      <c r="BI40" s="10" t="e">
        <f t="shared" si="74"/>
        <v>#VALUE!</v>
      </c>
      <c r="BJ40" s="9" t="s">
        <v>2403</v>
      </c>
      <c r="BK40" s="3" t="s">
        <v>12</v>
      </c>
      <c r="BL40" s="15" t="s">
        <v>12</v>
      </c>
      <c r="BM40" s="15" t="str">
        <f t="shared" si="75"/>
        <v>-</v>
      </c>
      <c r="BN40" s="9" t="e">
        <f t="shared" si="76"/>
        <v>#VALUE!</v>
      </c>
      <c r="BO40" s="10" t="e">
        <f t="shared" si="77"/>
        <v>#VALUE!</v>
      </c>
      <c r="BP40">
        <f t="shared" si="78"/>
        <v>0</v>
      </c>
      <c r="BQ40" s="93" t="e">
        <f t="shared" si="79"/>
        <v>#VALUE!</v>
      </c>
      <c r="BR40" s="93" t="e">
        <f t="shared" si="80"/>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81"/>
        <v>#N/A</v>
      </c>
      <c r="BX40" s="93" t="e">
        <f t="shared" si="82"/>
        <v>#N/A</v>
      </c>
      <c r="BY40" s="94">
        <f t="shared" si="83"/>
        <v>999</v>
      </c>
      <c r="BZ40" s="94">
        <f t="shared" si="84"/>
        <v>999</v>
      </c>
      <c r="CA40" s="94" t="e">
        <f t="shared" si="85"/>
        <v>#N/A</v>
      </c>
      <c r="CB40" t="e">
        <f t="shared" si="86"/>
        <v>#N/A</v>
      </c>
      <c r="CC40" s="58" t="e">
        <f t="shared" si="87"/>
        <v>#N/A</v>
      </c>
      <c r="CD40" s="95" t="e">
        <f t="shared" si="88"/>
        <v>#N/A</v>
      </c>
      <c r="CE40" s="96" t="b">
        <f t="shared" si="89"/>
        <v>1</v>
      </c>
      <c r="CF40" t="e">
        <f t="shared" si="90"/>
        <v>#DIV/0!</v>
      </c>
      <c r="CG40" t="e">
        <f t="shared" si="91"/>
        <v>#DIV/0!</v>
      </c>
      <c r="CH40" s="84" t="b">
        <f t="shared" si="92"/>
        <v>1</v>
      </c>
      <c r="CI40">
        <f t="shared" si="93"/>
        <v>0.82599999999999996</v>
      </c>
      <c r="CJ40" t="b">
        <f t="shared" si="94"/>
        <v>1</v>
      </c>
      <c r="CK40" t="b">
        <f t="shared" si="95"/>
        <v>1</v>
      </c>
      <c r="CL40" s="84" t="b">
        <f t="shared" si="115"/>
        <v>1</v>
      </c>
      <c r="CM40">
        <f t="shared" si="96"/>
        <v>2.4529999999999998</v>
      </c>
      <c r="CN40" t="b">
        <f t="shared" si="97"/>
        <v>1</v>
      </c>
      <c r="CO40" s="84">
        <f t="shared" si="98"/>
        <v>8.799547755233024E-2</v>
      </c>
      <c r="CP40" t="b">
        <f t="shared" si="99"/>
        <v>1</v>
      </c>
      <c r="CQ40" s="96" t="b">
        <f t="shared" si="100"/>
        <v>1</v>
      </c>
      <c r="CR40" t="e">
        <f t="shared" si="101"/>
        <v>#VALUE!</v>
      </c>
      <c r="CS40" t="e">
        <f t="shared" si="102"/>
        <v>#VALUE!</v>
      </c>
      <c r="CT40" t="b">
        <f t="shared" si="103"/>
        <v>0</v>
      </c>
      <c r="CU40" t="b">
        <f t="shared" si="104"/>
        <v>1</v>
      </c>
      <c r="CV40" s="84" t="b">
        <f t="shared" si="105"/>
        <v>1</v>
      </c>
      <c r="CW40" t="e">
        <f t="shared" si="106"/>
        <v>#VALUE!</v>
      </c>
      <c r="CX40" t="e">
        <f t="shared" si="107"/>
        <v>#VALUE!</v>
      </c>
      <c r="CY40" t="b">
        <f t="shared" si="108"/>
        <v>1</v>
      </c>
      <c r="CZ40" t="b">
        <f t="shared" si="109"/>
        <v>1</v>
      </c>
      <c r="DA40" s="84">
        <f t="shared" si="110"/>
        <v>0</v>
      </c>
      <c r="DB40" t="e">
        <f t="shared" si="111"/>
        <v>#N/A</v>
      </c>
    </row>
    <row r="41" spans="1:106">
      <c r="A41" s="9">
        <v>837</v>
      </c>
      <c r="B41" s="3">
        <v>2</v>
      </c>
      <c r="C41" s="3" t="s">
        <v>2448</v>
      </c>
      <c r="D41" s="3" t="str">
        <f t="shared" si="58"/>
        <v>BE_1_16-2_dk_0058</v>
      </c>
      <c r="E41" s="3" t="str">
        <f t="shared" si="59"/>
        <v>0058</v>
      </c>
      <c r="F41" s="3">
        <v>115044.719</v>
      </c>
      <c r="G41" s="15">
        <v>426052.75</v>
      </c>
      <c r="H41" s="35" t="str">
        <f t="shared" si="60"/>
        <v>ja</v>
      </c>
      <c r="I41" s="42" t="s">
        <v>2402</v>
      </c>
      <c r="J41" s="20" t="s">
        <v>2410</v>
      </c>
      <c r="K41" s="21">
        <v>10000</v>
      </c>
      <c r="L41" s="28">
        <f t="shared" si="112"/>
        <v>1</v>
      </c>
      <c r="M41" s="28">
        <f t="shared" si="113"/>
        <v>1</v>
      </c>
      <c r="N41" s="56">
        <f t="shared" si="61"/>
        <v>10000</v>
      </c>
      <c r="O41" s="33">
        <f t="shared" si="114"/>
        <v>6795.8913545144997</v>
      </c>
      <c r="P41" s="37">
        <f t="shared" si="62"/>
        <v>76.077512216156563</v>
      </c>
      <c r="Q41" s="9" t="s">
        <v>12</v>
      </c>
      <c r="R41" s="55" t="s">
        <v>12</v>
      </c>
      <c r="S41" s="55">
        <v>2.964</v>
      </c>
      <c r="T41" s="55">
        <v>3.15</v>
      </c>
      <c r="U41" s="55">
        <v>3.347</v>
      </c>
      <c r="V41" s="3">
        <v>3.5089999999999999</v>
      </c>
      <c r="W41" s="3">
        <v>3.6890000000000001</v>
      </c>
      <c r="X41" s="3" t="s">
        <v>12</v>
      </c>
      <c r="Y41" s="3">
        <v>4.03</v>
      </c>
      <c r="Z41" s="15" t="s">
        <v>12</v>
      </c>
      <c r="AA41" s="10">
        <f t="shared" si="63"/>
        <v>3.6890000000000001</v>
      </c>
      <c r="AB41" s="9">
        <f t="shared" si="64"/>
        <v>0.34200000000000008</v>
      </c>
      <c r="AC41" s="10">
        <f t="shared" si="65"/>
        <v>0.34100000000000019</v>
      </c>
      <c r="AD41" s="9" t="s">
        <v>12</v>
      </c>
      <c r="AE41" s="55" t="s">
        <v>12</v>
      </c>
      <c r="AF41" s="55">
        <v>5.2999999999999999E-2</v>
      </c>
      <c r="AG41" s="55">
        <v>6.2E-2</v>
      </c>
      <c r="AH41" s="55">
        <v>7.1999999999999995E-2</v>
      </c>
      <c r="AI41" s="3">
        <v>8.1000000000000003E-2</v>
      </c>
      <c r="AJ41" s="3">
        <v>0.09</v>
      </c>
      <c r="AK41" s="3" t="s">
        <v>12</v>
      </c>
      <c r="AL41" s="3">
        <v>0.22900000000000001</v>
      </c>
      <c r="AM41" s="15" t="s">
        <v>12</v>
      </c>
      <c r="AN41" s="10">
        <f t="shared" si="66"/>
        <v>0.09</v>
      </c>
      <c r="AO41" s="9">
        <f t="shared" si="67"/>
        <v>1.8000000000000002E-2</v>
      </c>
      <c r="AP41" s="10">
        <f t="shared" si="68"/>
        <v>0.13900000000000001</v>
      </c>
      <c r="AQ41" s="9" t="s">
        <v>12</v>
      </c>
      <c r="AR41" s="55" t="s">
        <v>12</v>
      </c>
      <c r="AS41" s="55">
        <v>5.7000000000000002E-2</v>
      </c>
      <c r="AT41" s="55">
        <v>6.7000000000000004E-2</v>
      </c>
      <c r="AU41" s="55">
        <v>7.8E-2</v>
      </c>
      <c r="AV41" s="3">
        <v>8.6999999999999994E-2</v>
      </c>
      <c r="AW41" s="3">
        <v>9.8000000000000004E-2</v>
      </c>
      <c r="AX41" s="3" t="s">
        <v>12</v>
      </c>
      <c r="AY41" s="3">
        <v>0.81200000000000006</v>
      </c>
      <c r="AZ41" s="15" t="s">
        <v>12</v>
      </c>
      <c r="BA41" s="10">
        <f t="shared" si="69"/>
        <v>9.8000000000000004E-2</v>
      </c>
      <c r="BB41" s="9">
        <f t="shared" si="70"/>
        <v>2.0000000000000004E-2</v>
      </c>
      <c r="BC41" s="10">
        <f t="shared" si="71"/>
        <v>0.71400000000000008</v>
      </c>
      <c r="BD41" s="9" t="s">
        <v>2403</v>
      </c>
      <c r="BE41" s="3" t="s">
        <v>12</v>
      </c>
      <c r="BF41" s="15" t="s">
        <v>12</v>
      </c>
      <c r="BG41" s="15" t="str">
        <f t="shared" si="72"/>
        <v>-</v>
      </c>
      <c r="BH41" s="9" t="e">
        <f t="shared" si="73"/>
        <v>#VALUE!</v>
      </c>
      <c r="BI41" s="10" t="e">
        <f t="shared" si="74"/>
        <v>#VALUE!</v>
      </c>
      <c r="BJ41" s="9" t="s">
        <v>2403</v>
      </c>
      <c r="BK41" s="3" t="s">
        <v>12</v>
      </c>
      <c r="BL41" s="15" t="s">
        <v>12</v>
      </c>
      <c r="BM41" s="15" t="str">
        <f t="shared" si="75"/>
        <v>-</v>
      </c>
      <c r="BN41" s="9" t="e">
        <f t="shared" si="76"/>
        <v>#VALUE!</v>
      </c>
      <c r="BO41" s="10" t="e">
        <f t="shared" si="77"/>
        <v>#VALUE!</v>
      </c>
      <c r="BP41">
        <f t="shared" si="78"/>
        <v>0</v>
      </c>
      <c r="BQ41" s="93" t="e">
        <f t="shared" si="79"/>
        <v>#VALUE!</v>
      </c>
      <c r="BR41" s="93" t="e">
        <f t="shared" si="80"/>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81"/>
        <v>#N/A</v>
      </c>
      <c r="BX41" s="93" t="e">
        <f t="shared" si="82"/>
        <v>#N/A</v>
      </c>
      <c r="BY41" s="94">
        <f t="shared" si="83"/>
        <v>999</v>
      </c>
      <c r="BZ41" s="94">
        <f t="shared" si="84"/>
        <v>999</v>
      </c>
      <c r="CA41" s="94" t="e">
        <f t="shared" si="85"/>
        <v>#N/A</v>
      </c>
      <c r="CB41" t="e">
        <f t="shared" si="86"/>
        <v>#N/A</v>
      </c>
      <c r="CC41" s="58" t="e">
        <f t="shared" si="87"/>
        <v>#N/A</v>
      </c>
      <c r="CD41" s="95" t="e">
        <f t="shared" si="88"/>
        <v>#N/A</v>
      </c>
      <c r="CE41" s="96" t="b">
        <f t="shared" si="89"/>
        <v>1</v>
      </c>
      <c r="CF41" t="e">
        <f t="shared" si="90"/>
        <v>#DIV/0!</v>
      </c>
      <c r="CG41" t="e">
        <f t="shared" si="91"/>
        <v>#DIV/0!</v>
      </c>
      <c r="CH41" s="84" t="b">
        <f t="shared" si="92"/>
        <v>0</v>
      </c>
      <c r="CI41" t="str">
        <f t="shared" si="93"/>
        <v/>
      </c>
      <c r="CJ41" t="b">
        <f t="shared" si="94"/>
        <v>0</v>
      </c>
      <c r="CK41" t="b">
        <f t="shared" si="95"/>
        <v>1</v>
      </c>
      <c r="CL41" s="84" t="b">
        <f t="shared" si="115"/>
        <v>1</v>
      </c>
      <c r="CM41">
        <f t="shared" si="96"/>
        <v>9.8000000000000004E-2</v>
      </c>
      <c r="CN41" t="b">
        <f t="shared" si="97"/>
        <v>1</v>
      </c>
      <c r="CO41" s="84">
        <f t="shared" si="98"/>
        <v>6.0071124211065889</v>
      </c>
      <c r="CP41" t="b">
        <f t="shared" si="99"/>
        <v>1</v>
      </c>
      <c r="CQ41" s="96" t="b">
        <f t="shared" si="100"/>
        <v>1</v>
      </c>
      <c r="CR41" t="e">
        <f t="shared" si="101"/>
        <v>#VALUE!</v>
      </c>
      <c r="CS41" t="e">
        <f t="shared" si="102"/>
        <v>#VALUE!</v>
      </c>
      <c r="CT41" t="b">
        <f t="shared" si="103"/>
        <v>1</v>
      </c>
      <c r="CU41" t="b">
        <f t="shared" si="104"/>
        <v>1</v>
      </c>
      <c r="CV41" s="84" t="b">
        <f t="shared" si="105"/>
        <v>1</v>
      </c>
      <c r="CW41" t="e">
        <f t="shared" si="106"/>
        <v>#VALUE!</v>
      </c>
      <c r="CX41" t="e">
        <f t="shared" si="107"/>
        <v>#VALUE!</v>
      </c>
      <c r="CY41" t="b">
        <f t="shared" si="108"/>
        <v>1</v>
      </c>
      <c r="CZ41" t="b">
        <f t="shared" si="109"/>
        <v>1</v>
      </c>
      <c r="DA41" s="84">
        <f t="shared" si="110"/>
        <v>0</v>
      </c>
      <c r="DB41" t="e">
        <f t="shared" si="111"/>
        <v>#N/A</v>
      </c>
    </row>
    <row r="42" spans="1:106">
      <c r="A42" s="9">
        <v>838</v>
      </c>
      <c r="B42" s="3">
        <v>2</v>
      </c>
      <c r="C42" s="3" t="s">
        <v>2449</v>
      </c>
      <c r="D42" s="3" t="str">
        <f t="shared" si="58"/>
        <v>BE_1_16-2_dk_0059</v>
      </c>
      <c r="E42" s="3" t="str">
        <f t="shared" si="59"/>
        <v>0059</v>
      </c>
      <c r="F42" s="3">
        <v>114969.492</v>
      </c>
      <c r="G42" s="15">
        <v>426041.40600000002</v>
      </c>
      <c r="H42" s="35" t="str">
        <f t="shared" si="60"/>
        <v>ja</v>
      </c>
      <c r="I42" s="42" t="s">
        <v>2402</v>
      </c>
      <c r="J42" s="20" t="s">
        <v>2410</v>
      </c>
      <c r="K42" s="21">
        <v>10000</v>
      </c>
      <c r="L42" s="28">
        <f t="shared" si="112"/>
        <v>1</v>
      </c>
      <c r="M42" s="28">
        <f t="shared" si="113"/>
        <v>1</v>
      </c>
      <c r="N42" s="56">
        <f t="shared" si="61"/>
        <v>10000</v>
      </c>
      <c r="O42" s="33">
        <f t="shared" si="114"/>
        <v>76.077512216156563</v>
      </c>
      <c r="P42" s="37">
        <f t="shared" si="62"/>
        <v>80.873059445044845</v>
      </c>
      <c r="Q42" s="9" t="s">
        <v>12</v>
      </c>
      <c r="R42" s="55" t="s">
        <v>12</v>
      </c>
      <c r="S42" s="55">
        <v>2.9769999999999999</v>
      </c>
      <c r="T42" s="55">
        <v>3.157</v>
      </c>
      <c r="U42" s="55">
        <v>3.3380000000000001</v>
      </c>
      <c r="V42" s="3">
        <v>3.5</v>
      </c>
      <c r="W42" s="3">
        <v>3.6819999999999999</v>
      </c>
      <c r="X42" s="3" t="s">
        <v>12</v>
      </c>
      <c r="Y42" s="3">
        <v>4.0250000000000004</v>
      </c>
      <c r="Z42" s="15" t="s">
        <v>12</v>
      </c>
      <c r="AA42" s="10">
        <f t="shared" si="63"/>
        <v>3.6819999999999999</v>
      </c>
      <c r="AB42" s="9">
        <f t="shared" si="64"/>
        <v>0.34399999999999986</v>
      </c>
      <c r="AC42" s="10">
        <f t="shared" si="65"/>
        <v>0.34300000000000042</v>
      </c>
      <c r="AD42" s="9" t="s">
        <v>12</v>
      </c>
      <c r="AE42" s="55" t="s">
        <v>12</v>
      </c>
      <c r="AF42" s="55">
        <v>0.1</v>
      </c>
      <c r="AG42" s="55">
        <v>0.1</v>
      </c>
      <c r="AH42" s="55">
        <v>0.1</v>
      </c>
      <c r="AI42" s="3">
        <v>0.1</v>
      </c>
      <c r="AJ42" s="3">
        <v>0.1</v>
      </c>
      <c r="AK42" s="3" t="s">
        <v>12</v>
      </c>
      <c r="AL42" s="3">
        <v>0.1</v>
      </c>
      <c r="AM42" s="15" t="s">
        <v>12</v>
      </c>
      <c r="AN42" s="10">
        <f t="shared" si="66"/>
        <v>0.1</v>
      </c>
      <c r="AO42" s="9">
        <f t="shared" si="67"/>
        <v>0</v>
      </c>
      <c r="AP42" s="10">
        <f t="shared" si="68"/>
        <v>0</v>
      </c>
      <c r="AQ42" s="9" t="s">
        <v>12</v>
      </c>
      <c r="AR42" s="55" t="s">
        <v>12</v>
      </c>
      <c r="AS42" s="55">
        <v>0.1</v>
      </c>
      <c r="AT42" s="55">
        <v>0.1</v>
      </c>
      <c r="AU42" s="55">
        <v>0.1</v>
      </c>
      <c r="AV42" s="3">
        <v>0.1</v>
      </c>
      <c r="AW42" s="3">
        <v>0.1</v>
      </c>
      <c r="AX42" s="3" t="s">
        <v>12</v>
      </c>
      <c r="AY42" s="3">
        <v>0.1</v>
      </c>
      <c r="AZ42" s="15" t="s">
        <v>12</v>
      </c>
      <c r="BA42" s="10">
        <f t="shared" si="69"/>
        <v>0.1</v>
      </c>
      <c r="BB42" s="9">
        <f t="shared" si="70"/>
        <v>0</v>
      </c>
      <c r="BC42" s="10">
        <f t="shared" si="71"/>
        <v>0</v>
      </c>
      <c r="BD42" s="9" t="s">
        <v>2403</v>
      </c>
      <c r="BE42" s="3" t="s">
        <v>12</v>
      </c>
      <c r="BF42" s="15" t="s">
        <v>12</v>
      </c>
      <c r="BG42" s="15" t="str">
        <f t="shared" si="72"/>
        <v>-</v>
      </c>
      <c r="BH42" s="9" t="e">
        <f t="shared" si="73"/>
        <v>#VALUE!</v>
      </c>
      <c r="BI42" s="10" t="e">
        <f t="shared" si="74"/>
        <v>#VALUE!</v>
      </c>
      <c r="BJ42" s="9" t="s">
        <v>2403</v>
      </c>
      <c r="BK42" s="3" t="s">
        <v>12</v>
      </c>
      <c r="BL42" s="15" t="s">
        <v>12</v>
      </c>
      <c r="BM42" s="15" t="str">
        <f t="shared" si="75"/>
        <v>-</v>
      </c>
      <c r="BN42" s="9" t="e">
        <f t="shared" si="76"/>
        <v>#VALUE!</v>
      </c>
      <c r="BO42" s="10" t="e">
        <f t="shared" si="77"/>
        <v>#VALUE!</v>
      </c>
      <c r="BP42">
        <f t="shared" si="78"/>
        <v>0</v>
      </c>
      <c r="BQ42" s="93" t="e">
        <f t="shared" si="79"/>
        <v>#VALUE!</v>
      </c>
      <c r="BR42" s="93" t="e">
        <f t="shared" si="80"/>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81"/>
        <v>#N/A</v>
      </c>
      <c r="BX42" s="93" t="e">
        <f t="shared" si="82"/>
        <v>#N/A</v>
      </c>
      <c r="BY42" s="94">
        <f t="shared" si="83"/>
        <v>999</v>
      </c>
      <c r="BZ42" s="94">
        <f t="shared" si="84"/>
        <v>999</v>
      </c>
      <c r="CA42" s="94" t="e">
        <f t="shared" si="85"/>
        <v>#N/A</v>
      </c>
      <c r="CB42" t="e">
        <f t="shared" si="86"/>
        <v>#N/A</v>
      </c>
      <c r="CC42" s="58" t="e">
        <f t="shared" si="87"/>
        <v>#N/A</v>
      </c>
      <c r="CD42" s="95" t="e">
        <f t="shared" si="88"/>
        <v>#N/A</v>
      </c>
      <c r="CE42" s="96" t="b">
        <f t="shared" si="89"/>
        <v>1</v>
      </c>
      <c r="CF42" t="e">
        <f t="shared" si="90"/>
        <v>#DIV/0!</v>
      </c>
      <c r="CG42" t="e">
        <f t="shared" si="91"/>
        <v>#DIV/0!</v>
      </c>
      <c r="CH42" s="84" t="b">
        <f t="shared" si="92"/>
        <v>0</v>
      </c>
      <c r="CI42" t="str">
        <f t="shared" si="93"/>
        <v/>
      </c>
      <c r="CJ42" t="b">
        <f t="shared" si="94"/>
        <v>0</v>
      </c>
      <c r="CK42" t="b">
        <f t="shared" si="95"/>
        <v>1</v>
      </c>
      <c r="CL42" s="84" t="b">
        <f t="shared" si="115"/>
        <v>1</v>
      </c>
      <c r="CM42">
        <f t="shared" si="96"/>
        <v>0.1</v>
      </c>
      <c r="CN42" t="b">
        <f t="shared" si="97"/>
        <v>1</v>
      </c>
      <c r="CO42" s="84">
        <f t="shared" si="98"/>
        <v>6.4102564102564097</v>
      </c>
      <c r="CP42" t="b">
        <f t="shared" si="99"/>
        <v>1</v>
      </c>
      <c r="CQ42" s="96" t="b">
        <f t="shared" si="100"/>
        <v>1</v>
      </c>
      <c r="CR42" t="e">
        <f t="shared" si="101"/>
        <v>#VALUE!</v>
      </c>
      <c r="CS42" t="e">
        <f t="shared" si="102"/>
        <v>#VALUE!</v>
      </c>
      <c r="CT42" t="b">
        <f t="shared" si="103"/>
        <v>1</v>
      </c>
      <c r="CU42" t="b">
        <f t="shared" si="104"/>
        <v>1</v>
      </c>
      <c r="CV42" s="84" t="b">
        <f t="shared" si="105"/>
        <v>1</v>
      </c>
      <c r="CW42" t="e">
        <f t="shared" si="106"/>
        <v>#VALUE!</v>
      </c>
      <c r="CX42" t="e">
        <f t="shared" si="107"/>
        <v>#VALUE!</v>
      </c>
      <c r="CY42" t="b">
        <f t="shared" si="108"/>
        <v>1</v>
      </c>
      <c r="CZ42" t="b">
        <f t="shared" si="109"/>
        <v>1</v>
      </c>
      <c r="DA42" s="84">
        <f t="shared" si="110"/>
        <v>0</v>
      </c>
      <c r="DB42" t="e">
        <f t="shared" si="111"/>
        <v>#N/A</v>
      </c>
    </row>
    <row r="43" spans="1:106">
      <c r="A43" s="9">
        <v>840</v>
      </c>
      <c r="B43" s="3">
        <v>2</v>
      </c>
      <c r="C43" s="3" t="s">
        <v>2450</v>
      </c>
      <c r="D43" s="3" t="str">
        <f t="shared" si="58"/>
        <v>BE_1_16-2_dk_0060</v>
      </c>
      <c r="E43" s="3" t="str">
        <f t="shared" si="59"/>
        <v>0060</v>
      </c>
      <c r="F43" s="3">
        <v>114899.67200000001</v>
      </c>
      <c r="G43" s="15">
        <v>426000.59399999998</v>
      </c>
      <c r="H43" s="35" t="str">
        <f t="shared" si="60"/>
        <v>ja</v>
      </c>
      <c r="I43" s="42" t="s">
        <v>2402</v>
      </c>
      <c r="J43" s="20" t="s">
        <v>2410</v>
      </c>
      <c r="K43" s="21">
        <v>10000</v>
      </c>
      <c r="L43" s="28">
        <f t="shared" si="112"/>
        <v>1</v>
      </c>
      <c r="M43" s="28">
        <f t="shared" si="113"/>
        <v>1</v>
      </c>
      <c r="N43" s="56">
        <f t="shared" si="61"/>
        <v>10000</v>
      </c>
      <c r="O43" s="33">
        <f t="shared" si="114"/>
        <v>80.873059445044845</v>
      </c>
      <c r="P43" s="37">
        <f t="shared" si="62"/>
        <v>111.39453107308329</v>
      </c>
      <c r="Q43" s="9" t="s">
        <v>12</v>
      </c>
      <c r="R43" s="55" t="s">
        <v>12</v>
      </c>
      <c r="S43" s="55">
        <v>2.9780000000000002</v>
      </c>
      <c r="T43" s="55">
        <v>3.1589999999999998</v>
      </c>
      <c r="U43" s="55">
        <v>3.34</v>
      </c>
      <c r="V43" s="3">
        <v>3.496</v>
      </c>
      <c r="W43" s="3">
        <v>3.673</v>
      </c>
      <c r="X43" s="3" t="s">
        <v>12</v>
      </c>
      <c r="Y43" s="3">
        <v>4.0190000000000001</v>
      </c>
      <c r="Z43" s="15" t="s">
        <v>12</v>
      </c>
      <c r="AA43" s="10">
        <f t="shared" si="63"/>
        <v>3.673</v>
      </c>
      <c r="AB43" s="9">
        <f t="shared" si="64"/>
        <v>0.33300000000000018</v>
      </c>
      <c r="AC43" s="10">
        <f t="shared" si="65"/>
        <v>0.34600000000000009</v>
      </c>
      <c r="AD43" s="9" t="s">
        <v>12</v>
      </c>
      <c r="AE43" s="55" t="s">
        <v>12</v>
      </c>
      <c r="AF43" s="55">
        <v>0.1</v>
      </c>
      <c r="AG43" s="55">
        <v>0.1</v>
      </c>
      <c r="AH43" s="55">
        <v>0.1</v>
      </c>
      <c r="AI43" s="3">
        <v>0.1</v>
      </c>
      <c r="AJ43" s="3">
        <v>0.1</v>
      </c>
      <c r="AK43" s="3" t="s">
        <v>12</v>
      </c>
      <c r="AL43" s="3">
        <v>0.1</v>
      </c>
      <c r="AM43" s="15" t="s">
        <v>12</v>
      </c>
      <c r="AN43" s="10">
        <f t="shared" si="66"/>
        <v>0.1</v>
      </c>
      <c r="AO43" s="9">
        <f t="shared" si="67"/>
        <v>0</v>
      </c>
      <c r="AP43" s="10">
        <f t="shared" si="68"/>
        <v>0</v>
      </c>
      <c r="AQ43" s="9" t="s">
        <v>12</v>
      </c>
      <c r="AR43" s="55" t="s">
        <v>12</v>
      </c>
      <c r="AS43" s="55">
        <v>0.1</v>
      </c>
      <c r="AT43" s="55">
        <v>0.1</v>
      </c>
      <c r="AU43" s="55">
        <v>0.1</v>
      </c>
      <c r="AV43" s="3">
        <v>0.1</v>
      </c>
      <c r="AW43" s="3">
        <v>0.1</v>
      </c>
      <c r="AX43" s="3" t="s">
        <v>12</v>
      </c>
      <c r="AY43" s="3">
        <v>0.1</v>
      </c>
      <c r="AZ43" s="15" t="s">
        <v>12</v>
      </c>
      <c r="BA43" s="10">
        <f t="shared" si="69"/>
        <v>0.1</v>
      </c>
      <c r="BB43" s="9">
        <f t="shared" si="70"/>
        <v>0</v>
      </c>
      <c r="BC43" s="10">
        <f t="shared" si="71"/>
        <v>0</v>
      </c>
      <c r="BD43" s="9" t="s">
        <v>2403</v>
      </c>
      <c r="BE43" s="3" t="s">
        <v>12</v>
      </c>
      <c r="BF43" s="15" t="s">
        <v>12</v>
      </c>
      <c r="BG43" s="15" t="str">
        <f t="shared" si="72"/>
        <v>-</v>
      </c>
      <c r="BH43" s="9" t="e">
        <f t="shared" si="73"/>
        <v>#VALUE!</v>
      </c>
      <c r="BI43" s="10" t="e">
        <f t="shared" si="74"/>
        <v>#VALUE!</v>
      </c>
      <c r="BJ43" s="9" t="s">
        <v>2403</v>
      </c>
      <c r="BK43" s="3" t="s">
        <v>12</v>
      </c>
      <c r="BL43" s="15" t="s">
        <v>12</v>
      </c>
      <c r="BM43" s="15" t="str">
        <f t="shared" si="75"/>
        <v>-</v>
      </c>
      <c r="BN43" s="9" t="e">
        <f t="shared" si="76"/>
        <v>#VALUE!</v>
      </c>
      <c r="BO43" s="10" t="e">
        <f t="shared" si="77"/>
        <v>#VALUE!</v>
      </c>
      <c r="BP43">
        <f t="shared" si="78"/>
        <v>0</v>
      </c>
      <c r="BQ43" s="93" t="e">
        <f t="shared" si="79"/>
        <v>#VALUE!</v>
      </c>
      <c r="BR43" s="93" t="e">
        <f t="shared" si="80"/>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81"/>
        <v>#N/A</v>
      </c>
      <c r="BX43" s="93" t="e">
        <f t="shared" si="82"/>
        <v>#N/A</v>
      </c>
      <c r="BY43" s="94">
        <f t="shared" si="83"/>
        <v>999</v>
      </c>
      <c r="BZ43" s="94">
        <f t="shared" si="84"/>
        <v>999</v>
      </c>
      <c r="CA43" s="94" t="e">
        <f t="shared" si="85"/>
        <v>#N/A</v>
      </c>
      <c r="CB43" t="e">
        <f t="shared" si="86"/>
        <v>#N/A</v>
      </c>
      <c r="CC43" s="58" t="e">
        <f t="shared" si="87"/>
        <v>#N/A</v>
      </c>
      <c r="CD43" s="95" t="e">
        <f t="shared" si="88"/>
        <v>#N/A</v>
      </c>
      <c r="CE43" s="96" t="b">
        <f t="shared" si="89"/>
        <v>1</v>
      </c>
      <c r="CF43" t="e">
        <f t="shared" si="90"/>
        <v>#DIV/0!</v>
      </c>
      <c r="CG43" t="e">
        <f t="shared" si="91"/>
        <v>#DIV/0!</v>
      </c>
      <c r="CH43" s="84" t="b">
        <f t="shared" si="92"/>
        <v>0</v>
      </c>
      <c r="CI43" t="str">
        <f t="shared" si="93"/>
        <v/>
      </c>
      <c r="CJ43" t="b">
        <f t="shared" si="94"/>
        <v>0</v>
      </c>
      <c r="CK43" t="b">
        <f t="shared" si="95"/>
        <v>1</v>
      </c>
      <c r="CL43" s="84" t="b">
        <f t="shared" si="115"/>
        <v>1</v>
      </c>
      <c r="CM43">
        <f t="shared" si="96"/>
        <v>0.1</v>
      </c>
      <c r="CN43" t="b">
        <f t="shared" si="97"/>
        <v>1</v>
      </c>
      <c r="CO43" s="84">
        <f t="shared" si="98"/>
        <v>6.4102564102564097</v>
      </c>
      <c r="CP43" t="b">
        <f t="shared" si="99"/>
        <v>1</v>
      </c>
      <c r="CQ43" s="96" t="b">
        <f t="shared" si="100"/>
        <v>1</v>
      </c>
      <c r="CR43" t="e">
        <f t="shared" si="101"/>
        <v>#VALUE!</v>
      </c>
      <c r="CS43" t="e">
        <f t="shared" si="102"/>
        <v>#VALUE!</v>
      </c>
      <c r="CT43" t="b">
        <f t="shared" si="103"/>
        <v>1</v>
      </c>
      <c r="CU43" t="b">
        <f t="shared" si="104"/>
        <v>1</v>
      </c>
      <c r="CV43" s="84" t="b">
        <f t="shared" si="105"/>
        <v>0</v>
      </c>
      <c r="CW43" t="e">
        <f t="shared" si="106"/>
        <v>#VALUE!</v>
      </c>
      <c r="CX43" t="e">
        <f t="shared" si="107"/>
        <v>#VALUE!</v>
      </c>
      <c r="CY43" t="b">
        <f t="shared" si="108"/>
        <v>1</v>
      </c>
      <c r="CZ43" t="b">
        <f t="shared" si="109"/>
        <v>1</v>
      </c>
      <c r="DA43" s="84">
        <f t="shared" si="110"/>
        <v>0</v>
      </c>
      <c r="DB43" t="e">
        <f t="shared" si="111"/>
        <v>#N/A</v>
      </c>
    </row>
    <row r="44" spans="1:106">
      <c r="A44" s="9">
        <v>841</v>
      </c>
      <c r="B44" s="3">
        <v>2</v>
      </c>
      <c r="C44" s="3" t="s">
        <v>2451</v>
      </c>
      <c r="D44" s="3" t="str">
        <f t="shared" si="58"/>
        <v>BE_1_16-2_dk_0061</v>
      </c>
      <c r="E44" s="3" t="str">
        <f t="shared" si="59"/>
        <v>0061</v>
      </c>
      <c r="F44" s="3">
        <v>114916.844</v>
      </c>
      <c r="G44" s="15">
        <v>425890.53100000002</v>
      </c>
      <c r="H44" s="35" t="str">
        <f t="shared" si="60"/>
        <v>ja</v>
      </c>
      <c r="I44" s="42" t="s">
        <v>2402</v>
      </c>
      <c r="J44" s="20" t="s">
        <v>2410</v>
      </c>
      <c r="K44" s="21">
        <v>10000</v>
      </c>
      <c r="L44" s="28">
        <f t="shared" si="112"/>
        <v>1</v>
      </c>
      <c r="M44" s="28">
        <f t="shared" si="113"/>
        <v>1</v>
      </c>
      <c r="N44" s="56">
        <f t="shared" si="61"/>
        <v>10000</v>
      </c>
      <c r="O44" s="33">
        <f t="shared" si="114"/>
        <v>111.39453107308329</v>
      </c>
      <c r="P44" s="37">
        <f t="shared" si="62"/>
        <v>103.16604570304692</v>
      </c>
      <c r="Q44" s="9" t="s">
        <v>12</v>
      </c>
      <c r="R44" s="55" t="s">
        <v>12</v>
      </c>
      <c r="S44" s="55">
        <v>2.8439999999999999</v>
      </c>
      <c r="T44" s="55">
        <v>2.9079999999999999</v>
      </c>
      <c r="U44" s="55">
        <v>2.9569999999999999</v>
      </c>
      <c r="V44" s="3">
        <v>3.008</v>
      </c>
      <c r="W44" s="3">
        <v>3.3090000000000002</v>
      </c>
      <c r="X44" s="3" t="s">
        <v>12</v>
      </c>
      <c r="Y44" s="3">
        <v>3.9980000000000002</v>
      </c>
      <c r="Z44" s="15" t="s">
        <v>12</v>
      </c>
      <c r="AA44" s="10">
        <f t="shared" si="63"/>
        <v>3.3090000000000002</v>
      </c>
      <c r="AB44" s="9">
        <f t="shared" si="64"/>
        <v>0.35200000000000031</v>
      </c>
      <c r="AC44" s="10">
        <f t="shared" si="65"/>
        <v>0.68900000000000006</v>
      </c>
      <c r="AD44" s="9" t="s">
        <v>12</v>
      </c>
      <c r="AE44" s="55" t="s">
        <v>12</v>
      </c>
      <c r="AF44" s="55">
        <v>4.8000000000000001E-2</v>
      </c>
      <c r="AG44" s="55">
        <v>5.6000000000000001E-2</v>
      </c>
      <c r="AH44" s="55">
        <v>6.5000000000000002E-2</v>
      </c>
      <c r="AI44" s="3">
        <v>7.2999999999999995E-2</v>
      </c>
      <c r="AJ44" s="3">
        <v>8.2000000000000003E-2</v>
      </c>
      <c r="AK44" s="3" t="s">
        <v>12</v>
      </c>
      <c r="AL44" s="3">
        <v>9.9000000000000005E-2</v>
      </c>
      <c r="AM44" s="15" t="s">
        <v>12</v>
      </c>
      <c r="AN44" s="10">
        <f t="shared" si="66"/>
        <v>8.2000000000000003E-2</v>
      </c>
      <c r="AO44" s="9">
        <f t="shared" si="67"/>
        <v>1.7000000000000001E-2</v>
      </c>
      <c r="AP44" s="10">
        <f t="shared" si="68"/>
        <v>1.7000000000000001E-2</v>
      </c>
      <c r="AQ44" s="9" t="s">
        <v>12</v>
      </c>
      <c r="AR44" s="55" t="s">
        <v>12</v>
      </c>
      <c r="AS44" s="55">
        <v>5.6000000000000001E-2</v>
      </c>
      <c r="AT44" s="55">
        <v>6.6000000000000003E-2</v>
      </c>
      <c r="AU44" s="55">
        <v>7.6999999999999999E-2</v>
      </c>
      <c r="AV44" s="3">
        <v>8.5999999999999993E-2</v>
      </c>
      <c r="AW44" s="3">
        <v>9.7000000000000003E-2</v>
      </c>
      <c r="AX44" s="3" t="s">
        <v>12</v>
      </c>
      <c r="AY44" s="3">
        <v>0.67800000000000005</v>
      </c>
      <c r="AZ44" s="15" t="s">
        <v>12</v>
      </c>
      <c r="BA44" s="10">
        <f t="shared" si="69"/>
        <v>9.7000000000000003E-2</v>
      </c>
      <c r="BB44" s="9">
        <f t="shared" si="70"/>
        <v>2.0000000000000004E-2</v>
      </c>
      <c r="BC44" s="10">
        <f t="shared" si="71"/>
        <v>0.58100000000000007</v>
      </c>
      <c r="BD44" s="9" t="s">
        <v>2403</v>
      </c>
      <c r="BE44" s="3" t="s">
        <v>12</v>
      </c>
      <c r="BF44" s="15" t="s">
        <v>12</v>
      </c>
      <c r="BG44" s="15" t="str">
        <f t="shared" si="72"/>
        <v>-</v>
      </c>
      <c r="BH44" s="9" t="e">
        <f t="shared" si="73"/>
        <v>#VALUE!</v>
      </c>
      <c r="BI44" s="10" t="e">
        <f t="shared" si="74"/>
        <v>#VALUE!</v>
      </c>
      <c r="BJ44" s="9" t="s">
        <v>2403</v>
      </c>
      <c r="BK44" s="3" t="s">
        <v>12</v>
      </c>
      <c r="BL44" s="15" t="s">
        <v>12</v>
      </c>
      <c r="BM44" s="15" t="str">
        <f t="shared" si="75"/>
        <v>-</v>
      </c>
      <c r="BN44" s="9" t="e">
        <f t="shared" si="76"/>
        <v>#VALUE!</v>
      </c>
      <c r="BO44" s="10" t="e">
        <f t="shared" si="77"/>
        <v>#VALUE!</v>
      </c>
      <c r="BP44">
        <f t="shared" si="78"/>
        <v>0</v>
      </c>
      <c r="BQ44" s="93" t="e">
        <f t="shared" si="79"/>
        <v>#VALUE!</v>
      </c>
      <c r="BR44" s="93" t="e">
        <f t="shared" si="80"/>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81"/>
        <v>#N/A</v>
      </c>
      <c r="BX44" s="93" t="e">
        <f t="shared" si="82"/>
        <v>#N/A</v>
      </c>
      <c r="BY44" s="94">
        <f t="shared" si="83"/>
        <v>999</v>
      </c>
      <c r="BZ44" s="94">
        <f t="shared" si="84"/>
        <v>999</v>
      </c>
      <c r="CA44" s="94" t="e">
        <f t="shared" si="85"/>
        <v>#N/A</v>
      </c>
      <c r="CB44" t="e">
        <f t="shared" si="86"/>
        <v>#N/A</v>
      </c>
      <c r="CC44" s="58" t="e">
        <f t="shared" si="87"/>
        <v>#N/A</v>
      </c>
      <c r="CD44" s="95" t="e">
        <f t="shared" si="88"/>
        <v>#N/A</v>
      </c>
      <c r="CE44" s="96" t="b">
        <f t="shared" si="89"/>
        <v>1</v>
      </c>
      <c r="CF44" t="e">
        <f t="shared" si="90"/>
        <v>#DIV/0!</v>
      </c>
      <c r="CG44" t="e">
        <f t="shared" si="91"/>
        <v>#DIV/0!</v>
      </c>
      <c r="CH44" s="84" t="b">
        <f t="shared" si="92"/>
        <v>0</v>
      </c>
      <c r="CI44" t="str">
        <f t="shared" si="93"/>
        <v/>
      </c>
      <c r="CJ44" t="b">
        <f t="shared" si="94"/>
        <v>0</v>
      </c>
      <c r="CK44" t="b">
        <f t="shared" si="95"/>
        <v>1</v>
      </c>
      <c r="CL44" s="84" t="b">
        <f t="shared" si="115"/>
        <v>1</v>
      </c>
      <c r="CM44">
        <f t="shared" si="96"/>
        <v>9.7000000000000003E-2</v>
      </c>
      <c r="CN44" t="b">
        <f t="shared" si="97"/>
        <v>1</v>
      </c>
      <c r="CO44" s="84">
        <f t="shared" si="98"/>
        <v>5.5865769544162571</v>
      </c>
      <c r="CP44" t="b">
        <f t="shared" si="99"/>
        <v>1</v>
      </c>
      <c r="CQ44" s="96" t="b">
        <f t="shared" si="100"/>
        <v>0</v>
      </c>
      <c r="CR44" t="e">
        <f t="shared" si="101"/>
        <v>#VALUE!</v>
      </c>
      <c r="CS44" t="e">
        <f t="shared" si="102"/>
        <v>#VALUE!</v>
      </c>
      <c r="CT44" t="b">
        <f t="shared" si="103"/>
        <v>1</v>
      </c>
      <c r="CU44" t="b">
        <f t="shared" si="104"/>
        <v>1</v>
      </c>
      <c r="CV44" s="84" t="b">
        <f t="shared" si="105"/>
        <v>0</v>
      </c>
      <c r="CW44" t="e">
        <f t="shared" si="106"/>
        <v>#VALUE!</v>
      </c>
      <c r="CX44" t="e">
        <f t="shared" si="107"/>
        <v>#VALUE!</v>
      </c>
      <c r="CY44" t="b">
        <f t="shared" si="108"/>
        <v>1</v>
      </c>
      <c r="CZ44" t="b">
        <f t="shared" si="109"/>
        <v>1</v>
      </c>
      <c r="DA44" s="84">
        <f t="shared" si="110"/>
        <v>0</v>
      </c>
      <c r="DB44" t="e">
        <f t="shared" si="111"/>
        <v>#N/A</v>
      </c>
    </row>
    <row r="45" spans="1:106">
      <c r="A45" s="9">
        <v>842</v>
      </c>
      <c r="B45" s="3">
        <v>2</v>
      </c>
      <c r="C45" s="3" t="s">
        <v>2452</v>
      </c>
      <c r="D45" s="3" t="str">
        <f t="shared" si="58"/>
        <v>BE_1_16-2_dk_0062</v>
      </c>
      <c r="E45" s="3" t="str">
        <f t="shared" si="59"/>
        <v>0062</v>
      </c>
      <c r="F45" s="3">
        <v>114894.789</v>
      </c>
      <c r="G45" s="15">
        <v>425789.75</v>
      </c>
      <c r="H45" s="35" t="str">
        <f t="shared" si="60"/>
        <v>ja</v>
      </c>
      <c r="I45" s="42" t="s">
        <v>2402</v>
      </c>
      <c r="J45" s="20" t="s">
        <v>2410</v>
      </c>
      <c r="K45" s="21">
        <v>10000</v>
      </c>
      <c r="L45" s="28">
        <f t="shared" si="112"/>
        <v>1</v>
      </c>
      <c r="M45" s="28">
        <f t="shared" si="113"/>
        <v>1</v>
      </c>
      <c r="N45" s="56">
        <f t="shared" si="61"/>
        <v>10000</v>
      </c>
      <c r="O45" s="33">
        <f t="shared" si="114"/>
        <v>103.16604570304692</v>
      </c>
      <c r="P45" s="37">
        <f t="shared" si="62"/>
        <v>119.86700541016052</v>
      </c>
      <c r="Q45" s="9" t="s">
        <v>12</v>
      </c>
      <c r="R45" s="55" t="s">
        <v>12</v>
      </c>
      <c r="S45" s="55">
        <v>2.9729999999999999</v>
      </c>
      <c r="T45" s="55">
        <v>3.153</v>
      </c>
      <c r="U45" s="55">
        <v>3.3330000000000002</v>
      </c>
      <c r="V45" s="3">
        <v>3.4870000000000001</v>
      </c>
      <c r="W45" s="3">
        <v>3.665</v>
      </c>
      <c r="X45" s="3" t="s">
        <v>12</v>
      </c>
      <c r="Y45" s="3">
        <v>4.0119999999999996</v>
      </c>
      <c r="Z45" s="15" t="s">
        <v>12</v>
      </c>
      <c r="AA45" s="10">
        <f t="shared" si="63"/>
        <v>3.665</v>
      </c>
      <c r="AB45" s="9">
        <f t="shared" si="64"/>
        <v>0.33199999999999985</v>
      </c>
      <c r="AC45" s="10">
        <f t="shared" si="65"/>
        <v>0.34699999999999953</v>
      </c>
      <c r="AD45" s="9" t="s">
        <v>12</v>
      </c>
      <c r="AE45" s="55" t="s">
        <v>12</v>
      </c>
      <c r="AF45" s="55">
        <v>5.1999999999999998E-2</v>
      </c>
      <c r="AG45" s="55">
        <v>6.0999999999999999E-2</v>
      </c>
      <c r="AH45" s="55">
        <v>7.0999999999999994E-2</v>
      </c>
      <c r="AI45" s="3">
        <v>0.08</v>
      </c>
      <c r="AJ45" s="3">
        <v>0.09</v>
      </c>
      <c r="AK45" s="3" t="s">
        <v>12</v>
      </c>
      <c r="AL45" s="3">
        <v>0.21099999999999999</v>
      </c>
      <c r="AM45" s="15" t="s">
        <v>12</v>
      </c>
      <c r="AN45" s="10">
        <f t="shared" si="66"/>
        <v>0.09</v>
      </c>
      <c r="AO45" s="9">
        <f t="shared" si="67"/>
        <v>1.9000000000000003E-2</v>
      </c>
      <c r="AP45" s="10">
        <f t="shared" si="68"/>
        <v>0.121</v>
      </c>
      <c r="AQ45" s="9" t="s">
        <v>12</v>
      </c>
      <c r="AR45" s="55" t="s">
        <v>12</v>
      </c>
      <c r="AS45" s="55">
        <v>5.8000000000000003E-2</v>
      </c>
      <c r="AT45" s="55">
        <v>6.8000000000000005E-2</v>
      </c>
      <c r="AU45" s="55">
        <v>7.8E-2</v>
      </c>
      <c r="AV45" s="3">
        <v>8.7999999999999995E-2</v>
      </c>
      <c r="AW45" s="3">
        <v>9.9000000000000005E-2</v>
      </c>
      <c r="AX45" s="3" t="s">
        <v>12</v>
      </c>
      <c r="AY45" s="3">
        <v>1.2250000000000001</v>
      </c>
      <c r="AZ45" s="15" t="s">
        <v>12</v>
      </c>
      <c r="BA45" s="10">
        <f t="shared" si="69"/>
        <v>9.9000000000000005E-2</v>
      </c>
      <c r="BB45" s="9">
        <f t="shared" si="70"/>
        <v>2.1000000000000005E-2</v>
      </c>
      <c r="BC45" s="10">
        <f t="shared" si="71"/>
        <v>1.1260000000000001</v>
      </c>
      <c r="BD45" s="9" t="s">
        <v>2403</v>
      </c>
      <c r="BE45" s="3" t="s">
        <v>12</v>
      </c>
      <c r="BF45" s="15" t="s">
        <v>12</v>
      </c>
      <c r="BG45" s="15" t="str">
        <f t="shared" si="72"/>
        <v>-</v>
      </c>
      <c r="BH45" s="9" t="e">
        <f t="shared" si="73"/>
        <v>#VALUE!</v>
      </c>
      <c r="BI45" s="10" t="e">
        <f t="shared" si="74"/>
        <v>#VALUE!</v>
      </c>
      <c r="BJ45" s="9" t="s">
        <v>2403</v>
      </c>
      <c r="BK45" s="3" t="s">
        <v>12</v>
      </c>
      <c r="BL45" s="15" t="s">
        <v>12</v>
      </c>
      <c r="BM45" s="15" t="str">
        <f t="shared" si="75"/>
        <v>-</v>
      </c>
      <c r="BN45" s="9" t="e">
        <f t="shared" si="76"/>
        <v>#VALUE!</v>
      </c>
      <c r="BO45" s="10" t="e">
        <f t="shared" si="77"/>
        <v>#VALUE!</v>
      </c>
      <c r="BP45">
        <f t="shared" si="78"/>
        <v>0</v>
      </c>
      <c r="BQ45" s="93" t="e">
        <f t="shared" si="79"/>
        <v>#VALUE!</v>
      </c>
      <c r="BR45" s="93" t="e">
        <f t="shared" si="80"/>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81"/>
        <v>#N/A</v>
      </c>
      <c r="BX45" s="93" t="e">
        <f t="shared" si="82"/>
        <v>#N/A</v>
      </c>
      <c r="BY45" s="94">
        <f t="shared" si="83"/>
        <v>999</v>
      </c>
      <c r="BZ45" s="94">
        <f t="shared" si="84"/>
        <v>999</v>
      </c>
      <c r="CA45" s="94" t="e">
        <f t="shared" si="85"/>
        <v>#N/A</v>
      </c>
      <c r="CB45" t="e">
        <f t="shared" si="86"/>
        <v>#N/A</v>
      </c>
      <c r="CC45" s="58" t="e">
        <f t="shared" si="87"/>
        <v>#N/A</v>
      </c>
      <c r="CD45" s="95" t="e">
        <f t="shared" si="88"/>
        <v>#N/A</v>
      </c>
      <c r="CE45" s="96" t="b">
        <f t="shared" si="89"/>
        <v>1</v>
      </c>
      <c r="CF45" t="e">
        <f t="shared" si="90"/>
        <v>#DIV/0!</v>
      </c>
      <c r="CG45" t="e">
        <f t="shared" si="91"/>
        <v>#DIV/0!</v>
      </c>
      <c r="CH45" s="84" t="b">
        <f t="shared" si="92"/>
        <v>0</v>
      </c>
      <c r="CI45" t="str">
        <f t="shared" si="93"/>
        <v/>
      </c>
      <c r="CJ45" t="b">
        <f t="shared" si="94"/>
        <v>0</v>
      </c>
      <c r="CK45" t="b">
        <f t="shared" si="95"/>
        <v>1</v>
      </c>
      <c r="CL45" s="84" t="b">
        <f t="shared" si="115"/>
        <v>1</v>
      </c>
      <c r="CM45">
        <f t="shared" si="96"/>
        <v>9.9000000000000005E-2</v>
      </c>
      <c r="CN45" t="b">
        <f t="shared" si="97"/>
        <v>1</v>
      </c>
      <c r="CO45" s="84">
        <f t="shared" si="98"/>
        <v>5.8863695227331583</v>
      </c>
      <c r="CP45" t="b">
        <f t="shared" si="99"/>
        <v>1</v>
      </c>
      <c r="CQ45" s="96" t="b">
        <f t="shared" si="100"/>
        <v>0</v>
      </c>
      <c r="CR45" t="e">
        <f t="shared" si="101"/>
        <v>#VALUE!</v>
      </c>
      <c r="CS45" t="e">
        <f t="shared" si="102"/>
        <v>#VALUE!</v>
      </c>
      <c r="CT45" t="b">
        <f t="shared" si="103"/>
        <v>1</v>
      </c>
      <c r="CU45" t="b">
        <f t="shared" si="104"/>
        <v>1</v>
      </c>
      <c r="CV45" s="84" t="b">
        <f t="shared" si="105"/>
        <v>1</v>
      </c>
      <c r="CW45" t="e">
        <f t="shared" si="106"/>
        <v>#VALUE!</v>
      </c>
      <c r="CX45" t="e">
        <f t="shared" si="107"/>
        <v>#VALUE!</v>
      </c>
      <c r="CY45" t="b">
        <f t="shared" si="108"/>
        <v>0</v>
      </c>
      <c r="CZ45" t="b">
        <f t="shared" si="109"/>
        <v>0</v>
      </c>
      <c r="DA45" s="84">
        <f t="shared" si="110"/>
        <v>0</v>
      </c>
      <c r="DB45" t="e">
        <f t="shared" si="111"/>
        <v>#N/A</v>
      </c>
    </row>
    <row r="46" spans="1:106">
      <c r="A46" s="9">
        <v>843</v>
      </c>
      <c r="B46" s="3">
        <v>2</v>
      </c>
      <c r="C46" s="3" t="s">
        <v>2453</v>
      </c>
      <c r="D46" s="3" t="str">
        <f t="shared" si="58"/>
        <v>BE_1_16-2_dk_0063</v>
      </c>
      <c r="E46" s="3" t="str">
        <f t="shared" si="59"/>
        <v>0063</v>
      </c>
      <c r="F46" s="3">
        <v>114791.734</v>
      </c>
      <c r="G46" s="15">
        <v>425728.53100000002</v>
      </c>
      <c r="H46" s="35" t="str">
        <f t="shared" si="60"/>
        <v>ja</v>
      </c>
      <c r="I46" s="42" t="s">
        <v>2402</v>
      </c>
      <c r="J46" s="20" t="s">
        <v>2410</v>
      </c>
      <c r="K46" s="21">
        <v>10000</v>
      </c>
      <c r="L46" s="28">
        <f t="shared" si="112"/>
        <v>1</v>
      </c>
      <c r="M46" s="28">
        <f t="shared" si="113"/>
        <v>1</v>
      </c>
      <c r="N46" s="56">
        <f t="shared" si="61"/>
        <v>10000</v>
      </c>
      <c r="O46" s="33">
        <f t="shared" si="114"/>
        <v>119.86700541016052</v>
      </c>
      <c r="P46" s="37">
        <f t="shared" si="62"/>
        <v>77.471591857909914</v>
      </c>
      <c r="Q46" s="9" t="s">
        <v>12</v>
      </c>
      <c r="R46" s="55" t="s">
        <v>12</v>
      </c>
      <c r="S46" s="55">
        <v>2.9279999999999999</v>
      </c>
      <c r="T46" s="55">
        <v>3.093</v>
      </c>
      <c r="U46" s="55">
        <v>3.27</v>
      </c>
      <c r="V46" s="3">
        <v>3.4329999999999998</v>
      </c>
      <c r="W46" s="3">
        <v>3.6190000000000002</v>
      </c>
      <c r="X46" s="3" t="s">
        <v>12</v>
      </c>
      <c r="Y46" s="3">
        <v>3.9740000000000002</v>
      </c>
      <c r="Z46" s="15" t="s">
        <v>12</v>
      </c>
      <c r="AA46" s="10">
        <f t="shared" si="63"/>
        <v>3.6190000000000002</v>
      </c>
      <c r="AB46" s="9">
        <f t="shared" si="64"/>
        <v>0.3490000000000002</v>
      </c>
      <c r="AC46" s="10">
        <f t="shared" si="65"/>
        <v>0.35499999999999998</v>
      </c>
      <c r="AD46" s="9" t="s">
        <v>12</v>
      </c>
      <c r="AE46" s="55" t="s">
        <v>12</v>
      </c>
      <c r="AF46" s="55">
        <v>1.1060000000000001</v>
      </c>
      <c r="AG46" s="55">
        <v>1.2270000000000001</v>
      </c>
      <c r="AH46" s="55">
        <v>1.369</v>
      </c>
      <c r="AI46" s="3">
        <v>1.5089999999999999</v>
      </c>
      <c r="AJ46" s="3">
        <v>1.6619999999999999</v>
      </c>
      <c r="AK46" s="3" t="s">
        <v>12</v>
      </c>
      <c r="AL46" s="3">
        <v>1.966</v>
      </c>
      <c r="AM46" s="15" t="s">
        <v>12</v>
      </c>
      <c r="AN46" s="10">
        <f t="shared" si="66"/>
        <v>1.6619999999999999</v>
      </c>
      <c r="AO46" s="9">
        <f t="shared" si="67"/>
        <v>0.29299999999999993</v>
      </c>
      <c r="AP46" s="10">
        <f t="shared" si="68"/>
        <v>0.30400000000000005</v>
      </c>
      <c r="AQ46" s="9" t="s">
        <v>12</v>
      </c>
      <c r="AR46" s="55" t="s">
        <v>12</v>
      </c>
      <c r="AS46" s="55">
        <v>2.7730000000000001</v>
      </c>
      <c r="AT46" s="55">
        <v>2.895</v>
      </c>
      <c r="AU46" s="55">
        <v>3.0219999999999998</v>
      </c>
      <c r="AV46" s="3">
        <v>3.13</v>
      </c>
      <c r="AW46" s="3">
        <v>3.2490000000000001</v>
      </c>
      <c r="AX46" s="3" t="s">
        <v>12</v>
      </c>
      <c r="AY46" s="3">
        <v>3.4809999999999999</v>
      </c>
      <c r="AZ46" s="15" t="s">
        <v>12</v>
      </c>
      <c r="BA46" s="10">
        <f t="shared" si="69"/>
        <v>3.2490000000000001</v>
      </c>
      <c r="BB46" s="9">
        <f t="shared" si="70"/>
        <v>0.22700000000000031</v>
      </c>
      <c r="BC46" s="10">
        <f t="shared" si="71"/>
        <v>0.23199999999999976</v>
      </c>
      <c r="BD46" s="9" t="s">
        <v>2403</v>
      </c>
      <c r="BE46" s="3" t="s">
        <v>12</v>
      </c>
      <c r="BF46" s="15" t="s">
        <v>12</v>
      </c>
      <c r="BG46" s="15" t="str">
        <f t="shared" si="72"/>
        <v>-</v>
      </c>
      <c r="BH46" s="9" t="e">
        <f t="shared" si="73"/>
        <v>#VALUE!</v>
      </c>
      <c r="BI46" s="10" t="e">
        <f t="shared" si="74"/>
        <v>#VALUE!</v>
      </c>
      <c r="BJ46" s="9" t="s">
        <v>2403</v>
      </c>
      <c r="BK46" s="3" t="s">
        <v>12</v>
      </c>
      <c r="BL46" s="15" t="s">
        <v>12</v>
      </c>
      <c r="BM46" s="15" t="str">
        <f t="shared" si="75"/>
        <v>-</v>
      </c>
      <c r="BN46" s="9" t="e">
        <f t="shared" si="76"/>
        <v>#VALUE!</v>
      </c>
      <c r="BO46" s="10" t="e">
        <f t="shared" si="77"/>
        <v>#VALUE!</v>
      </c>
      <c r="BP46">
        <f t="shared" si="78"/>
        <v>0</v>
      </c>
      <c r="BQ46" s="93" t="e">
        <f t="shared" si="79"/>
        <v>#VALUE!</v>
      </c>
      <c r="BR46" s="93" t="e">
        <f t="shared" si="80"/>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81"/>
        <v>#N/A</v>
      </c>
      <c r="BX46" s="93" t="e">
        <f t="shared" si="82"/>
        <v>#N/A</v>
      </c>
      <c r="BY46" s="94">
        <f t="shared" si="83"/>
        <v>999</v>
      </c>
      <c r="BZ46" s="94">
        <f t="shared" si="84"/>
        <v>999</v>
      </c>
      <c r="CA46" s="94" t="e">
        <f t="shared" si="85"/>
        <v>#N/A</v>
      </c>
      <c r="CB46" t="e">
        <f t="shared" si="86"/>
        <v>#N/A</v>
      </c>
      <c r="CC46" s="58" t="e">
        <f t="shared" si="87"/>
        <v>#N/A</v>
      </c>
      <c r="CD46" s="95" t="e">
        <f t="shared" si="88"/>
        <v>#N/A</v>
      </c>
      <c r="CE46" s="96" t="b">
        <f t="shared" si="89"/>
        <v>1</v>
      </c>
      <c r="CF46" t="e">
        <f t="shared" si="90"/>
        <v>#DIV/0!</v>
      </c>
      <c r="CG46" t="e">
        <f t="shared" si="91"/>
        <v>#DIV/0!</v>
      </c>
      <c r="CH46" s="84" t="b">
        <f t="shared" si="92"/>
        <v>1</v>
      </c>
      <c r="CI46">
        <f t="shared" si="93"/>
        <v>1.6619999999999999</v>
      </c>
      <c r="CJ46" t="b">
        <f t="shared" si="94"/>
        <v>1</v>
      </c>
      <c r="CK46" t="b">
        <f t="shared" si="95"/>
        <v>0</v>
      </c>
      <c r="CL46" s="84" t="b">
        <f t="shared" si="115"/>
        <v>1</v>
      </c>
      <c r="CM46">
        <f t="shared" si="96"/>
        <v>3.2490000000000001</v>
      </c>
      <c r="CN46" t="b">
        <f t="shared" si="97"/>
        <v>1</v>
      </c>
      <c r="CO46" s="84">
        <f t="shared" si="98"/>
        <v>0.10092691497325694</v>
      </c>
      <c r="CP46" t="b">
        <f t="shared" si="99"/>
        <v>1</v>
      </c>
      <c r="CQ46" s="96" t="b">
        <f t="shared" si="100"/>
        <v>1</v>
      </c>
      <c r="CR46" t="e">
        <f t="shared" si="101"/>
        <v>#VALUE!</v>
      </c>
      <c r="CS46" t="e">
        <f t="shared" si="102"/>
        <v>#VALUE!</v>
      </c>
      <c r="CT46" t="b">
        <f t="shared" si="103"/>
        <v>0</v>
      </c>
      <c r="CU46" t="b">
        <f t="shared" si="104"/>
        <v>0</v>
      </c>
      <c r="CV46" s="84" t="b">
        <f t="shared" si="105"/>
        <v>1</v>
      </c>
      <c r="CW46" t="e">
        <f t="shared" si="106"/>
        <v>#VALUE!</v>
      </c>
      <c r="CX46" t="e">
        <f t="shared" si="107"/>
        <v>#VALUE!</v>
      </c>
      <c r="CY46" t="b">
        <f t="shared" si="108"/>
        <v>0</v>
      </c>
      <c r="CZ46" t="b">
        <f t="shared" si="109"/>
        <v>0</v>
      </c>
      <c r="DA46" s="84">
        <f t="shared" si="110"/>
        <v>0</v>
      </c>
      <c r="DB46" t="e">
        <f t="shared" si="111"/>
        <v>#N/A</v>
      </c>
    </row>
    <row r="47" spans="1:106">
      <c r="A47" s="9">
        <v>844</v>
      </c>
      <c r="B47" s="3">
        <v>2</v>
      </c>
      <c r="C47" s="3" t="s">
        <v>2454</v>
      </c>
      <c r="D47" s="3" t="str">
        <f t="shared" si="58"/>
        <v>BE_1_16-2_dk_0064</v>
      </c>
      <c r="E47" s="3" t="str">
        <f t="shared" si="59"/>
        <v>0064</v>
      </c>
      <c r="F47" s="3">
        <v>114715.07</v>
      </c>
      <c r="G47" s="15">
        <v>425739.68800000002</v>
      </c>
      <c r="H47" s="35" t="str">
        <f t="shared" si="60"/>
        <v>ja</v>
      </c>
      <c r="I47" s="42" t="s">
        <v>2402</v>
      </c>
      <c r="J47" s="20" t="s">
        <v>2410</v>
      </c>
      <c r="K47" s="21">
        <v>10000</v>
      </c>
      <c r="L47" s="28">
        <f t="shared" si="112"/>
        <v>1</v>
      </c>
      <c r="M47" s="28">
        <f t="shared" si="113"/>
        <v>1</v>
      </c>
      <c r="N47" s="56">
        <f t="shared" si="61"/>
        <v>10000</v>
      </c>
      <c r="O47" s="33">
        <f t="shared" si="114"/>
        <v>77.471591857909914</v>
      </c>
      <c r="P47" s="37">
        <f t="shared" si="62"/>
        <v>121.21414671976083</v>
      </c>
      <c r="Q47" s="9" t="s">
        <v>12</v>
      </c>
      <c r="R47" s="55" t="s">
        <v>12</v>
      </c>
      <c r="S47" s="55">
        <v>2.9260000000000002</v>
      </c>
      <c r="T47" s="55">
        <v>3.0910000000000002</v>
      </c>
      <c r="U47" s="55">
        <v>3.2679999999999998</v>
      </c>
      <c r="V47" s="3">
        <v>3.43</v>
      </c>
      <c r="W47" s="3">
        <v>3.6150000000000002</v>
      </c>
      <c r="X47" s="3" t="s">
        <v>12</v>
      </c>
      <c r="Y47" s="3">
        <v>3.9710000000000001</v>
      </c>
      <c r="Z47" s="15" t="s">
        <v>12</v>
      </c>
      <c r="AA47" s="10">
        <f t="shared" si="63"/>
        <v>3.6150000000000002</v>
      </c>
      <c r="AB47" s="9">
        <f t="shared" si="64"/>
        <v>0.34700000000000042</v>
      </c>
      <c r="AC47" s="10">
        <f t="shared" si="65"/>
        <v>0.35599999999999987</v>
      </c>
      <c r="AD47" s="9" t="s">
        <v>12</v>
      </c>
      <c r="AE47" s="55" t="s">
        <v>12</v>
      </c>
      <c r="AF47" s="55">
        <v>0.1</v>
      </c>
      <c r="AG47" s="55">
        <v>0.1</v>
      </c>
      <c r="AH47" s="55">
        <v>0.1</v>
      </c>
      <c r="AI47" s="3">
        <v>0.1</v>
      </c>
      <c r="AJ47" s="3">
        <v>0.1</v>
      </c>
      <c r="AK47" s="3" t="s">
        <v>12</v>
      </c>
      <c r="AL47" s="3">
        <v>0.1</v>
      </c>
      <c r="AM47" s="15" t="s">
        <v>12</v>
      </c>
      <c r="AN47" s="10">
        <f t="shared" si="66"/>
        <v>0.1</v>
      </c>
      <c r="AO47" s="9">
        <f t="shared" si="67"/>
        <v>0</v>
      </c>
      <c r="AP47" s="10">
        <f t="shared" si="68"/>
        <v>0</v>
      </c>
      <c r="AQ47" s="9" t="s">
        <v>12</v>
      </c>
      <c r="AR47" s="55" t="s">
        <v>12</v>
      </c>
      <c r="AS47" s="55">
        <v>0.1</v>
      </c>
      <c r="AT47" s="55">
        <v>0.1</v>
      </c>
      <c r="AU47" s="55">
        <v>0.1</v>
      </c>
      <c r="AV47" s="3">
        <v>0.1</v>
      </c>
      <c r="AW47" s="3">
        <v>0.1</v>
      </c>
      <c r="AX47" s="3" t="s">
        <v>12</v>
      </c>
      <c r="AY47" s="3">
        <v>0.1</v>
      </c>
      <c r="AZ47" s="15" t="s">
        <v>12</v>
      </c>
      <c r="BA47" s="10">
        <f t="shared" si="69"/>
        <v>0.1</v>
      </c>
      <c r="BB47" s="9">
        <f t="shared" si="70"/>
        <v>0</v>
      </c>
      <c r="BC47" s="10">
        <f t="shared" si="71"/>
        <v>0</v>
      </c>
      <c r="BD47" s="9" t="s">
        <v>2403</v>
      </c>
      <c r="BE47" s="3" t="s">
        <v>12</v>
      </c>
      <c r="BF47" s="15" t="s">
        <v>12</v>
      </c>
      <c r="BG47" s="15" t="str">
        <f t="shared" si="72"/>
        <v>-</v>
      </c>
      <c r="BH47" s="9" t="e">
        <f t="shared" si="73"/>
        <v>#VALUE!</v>
      </c>
      <c r="BI47" s="10" t="e">
        <f t="shared" si="74"/>
        <v>#VALUE!</v>
      </c>
      <c r="BJ47" s="9" t="s">
        <v>2403</v>
      </c>
      <c r="BK47" s="3" t="s">
        <v>12</v>
      </c>
      <c r="BL47" s="15" t="s">
        <v>12</v>
      </c>
      <c r="BM47" s="15" t="str">
        <f t="shared" si="75"/>
        <v>-</v>
      </c>
      <c r="BN47" s="9" t="e">
        <f t="shared" si="76"/>
        <v>#VALUE!</v>
      </c>
      <c r="BO47" s="10" t="e">
        <f t="shared" si="77"/>
        <v>#VALUE!</v>
      </c>
      <c r="BP47">
        <f t="shared" si="78"/>
        <v>0</v>
      </c>
      <c r="BQ47" s="93" t="e">
        <f t="shared" si="79"/>
        <v>#VALUE!</v>
      </c>
      <c r="BR47" s="93" t="e">
        <f t="shared" si="80"/>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81"/>
        <v>#N/A</v>
      </c>
      <c r="BX47" s="93" t="e">
        <f t="shared" si="82"/>
        <v>#N/A</v>
      </c>
      <c r="BY47" s="94">
        <f t="shared" si="83"/>
        <v>999</v>
      </c>
      <c r="BZ47" s="94">
        <f t="shared" si="84"/>
        <v>999</v>
      </c>
      <c r="CA47" s="94" t="e">
        <f t="shared" si="85"/>
        <v>#N/A</v>
      </c>
      <c r="CB47" t="e">
        <f t="shared" si="86"/>
        <v>#N/A</v>
      </c>
      <c r="CC47" s="58" t="e">
        <f t="shared" si="87"/>
        <v>#N/A</v>
      </c>
      <c r="CD47" s="95" t="e">
        <f t="shared" si="88"/>
        <v>#N/A</v>
      </c>
      <c r="CE47" s="96" t="b">
        <f t="shared" si="89"/>
        <v>1</v>
      </c>
      <c r="CF47" t="e">
        <f t="shared" si="90"/>
        <v>#DIV/0!</v>
      </c>
      <c r="CG47" t="e">
        <f t="shared" si="91"/>
        <v>#DIV/0!</v>
      </c>
      <c r="CH47" s="84" t="b">
        <f t="shared" si="92"/>
        <v>0</v>
      </c>
      <c r="CI47" t="str">
        <f t="shared" si="93"/>
        <v/>
      </c>
      <c r="CJ47" t="b">
        <f t="shared" si="94"/>
        <v>0</v>
      </c>
      <c r="CK47" t="b">
        <f t="shared" si="95"/>
        <v>1</v>
      </c>
      <c r="CL47" s="84" t="b">
        <f t="shared" si="115"/>
        <v>1</v>
      </c>
      <c r="CM47">
        <f t="shared" si="96"/>
        <v>0.1</v>
      </c>
      <c r="CN47" t="b">
        <f t="shared" si="97"/>
        <v>1</v>
      </c>
      <c r="CO47" s="84">
        <f t="shared" si="98"/>
        <v>6.4102564102564097</v>
      </c>
      <c r="CP47" t="b">
        <f t="shared" si="99"/>
        <v>1</v>
      </c>
      <c r="CQ47" s="96" t="b">
        <f t="shared" si="100"/>
        <v>1</v>
      </c>
      <c r="CR47" t="e">
        <f t="shared" si="101"/>
        <v>#VALUE!</v>
      </c>
      <c r="CS47" t="e">
        <f t="shared" si="102"/>
        <v>#VALUE!</v>
      </c>
      <c r="CT47" t="b">
        <f t="shared" si="103"/>
        <v>0</v>
      </c>
      <c r="CU47" t="b">
        <f t="shared" si="104"/>
        <v>0</v>
      </c>
      <c r="CV47" s="84" t="b">
        <f t="shared" si="105"/>
        <v>1</v>
      </c>
      <c r="CW47" t="e">
        <f t="shared" si="106"/>
        <v>#VALUE!</v>
      </c>
      <c r="CX47" t="e">
        <f t="shared" si="107"/>
        <v>#VALUE!</v>
      </c>
      <c r="CY47" t="b">
        <f t="shared" si="108"/>
        <v>1</v>
      </c>
      <c r="CZ47" t="b">
        <f t="shared" si="109"/>
        <v>1</v>
      </c>
      <c r="DA47" s="84">
        <f t="shared" si="110"/>
        <v>0</v>
      </c>
      <c r="DB47" t="e">
        <f t="shared" si="111"/>
        <v>#N/A</v>
      </c>
    </row>
    <row r="48" spans="1:106">
      <c r="A48" s="9">
        <v>845</v>
      </c>
      <c r="B48" s="3">
        <v>2</v>
      </c>
      <c r="C48" s="3" t="s">
        <v>2455</v>
      </c>
      <c r="D48" s="3" t="str">
        <f t="shared" si="58"/>
        <v>BE_1_16-2_dk_0065</v>
      </c>
      <c r="E48" s="3" t="str">
        <f t="shared" si="59"/>
        <v>0065</v>
      </c>
      <c r="F48" s="3">
        <v>114597.031</v>
      </c>
      <c r="G48" s="15">
        <v>425767.25</v>
      </c>
      <c r="H48" s="35" t="str">
        <f t="shared" si="60"/>
        <v>ja</v>
      </c>
      <c r="I48" s="42" t="s">
        <v>2402</v>
      </c>
      <c r="J48" s="20" t="s">
        <v>2410</v>
      </c>
      <c r="K48" s="21">
        <v>10000</v>
      </c>
      <c r="L48" s="28">
        <f t="shared" si="112"/>
        <v>1</v>
      </c>
      <c r="M48" s="28">
        <f t="shared" si="113"/>
        <v>1</v>
      </c>
      <c r="N48" s="56">
        <f t="shared" si="61"/>
        <v>10000</v>
      </c>
      <c r="O48" s="33">
        <f t="shared" si="114"/>
        <v>121.21414671976083</v>
      </c>
      <c r="P48" s="37">
        <f t="shared" si="62"/>
        <v>183.2066756234772</v>
      </c>
      <c r="Q48" s="9" t="s">
        <v>12</v>
      </c>
      <c r="R48" s="55" t="s">
        <v>12</v>
      </c>
      <c r="S48" s="55">
        <v>1.155</v>
      </c>
      <c r="T48" s="55">
        <v>2.5070000000000001</v>
      </c>
      <c r="U48" s="55">
        <v>3.2240000000000002</v>
      </c>
      <c r="V48" s="3">
        <v>3.4239999999999999</v>
      </c>
      <c r="W48" s="3">
        <v>3.6160000000000001</v>
      </c>
      <c r="X48" s="3" t="s">
        <v>12</v>
      </c>
      <c r="Y48" s="3">
        <v>3.9769999999999999</v>
      </c>
      <c r="Z48" s="15" t="s">
        <v>12</v>
      </c>
      <c r="AA48" s="10">
        <f t="shared" si="63"/>
        <v>3.6160000000000001</v>
      </c>
      <c r="AB48" s="9">
        <f t="shared" si="64"/>
        <v>0.3919999999999999</v>
      </c>
      <c r="AC48" s="10">
        <f t="shared" si="65"/>
        <v>0.36099999999999977</v>
      </c>
      <c r="AD48" s="9" t="s">
        <v>12</v>
      </c>
      <c r="AE48" s="55" t="s">
        <v>12</v>
      </c>
      <c r="AF48" s="55">
        <v>0.1</v>
      </c>
      <c r="AG48" s="55">
        <v>0.1</v>
      </c>
      <c r="AH48" s="55">
        <v>0.1</v>
      </c>
      <c r="AI48" s="3">
        <v>0.1</v>
      </c>
      <c r="AJ48" s="3">
        <v>0.1</v>
      </c>
      <c r="AK48" s="3" t="s">
        <v>12</v>
      </c>
      <c r="AL48" s="3">
        <v>0.1</v>
      </c>
      <c r="AM48" s="15" t="s">
        <v>12</v>
      </c>
      <c r="AN48" s="10">
        <f t="shared" si="66"/>
        <v>0.1</v>
      </c>
      <c r="AO48" s="9">
        <f t="shared" si="67"/>
        <v>0</v>
      </c>
      <c r="AP48" s="10">
        <f t="shared" si="68"/>
        <v>0</v>
      </c>
      <c r="AQ48" s="9" t="s">
        <v>12</v>
      </c>
      <c r="AR48" s="55" t="s">
        <v>12</v>
      </c>
      <c r="AS48" s="55">
        <v>0.1</v>
      </c>
      <c r="AT48" s="55">
        <v>0.1</v>
      </c>
      <c r="AU48" s="55">
        <v>0.1</v>
      </c>
      <c r="AV48" s="3">
        <v>0.1</v>
      </c>
      <c r="AW48" s="3">
        <v>0.1</v>
      </c>
      <c r="AX48" s="3" t="s">
        <v>12</v>
      </c>
      <c r="AY48" s="3">
        <v>0.1</v>
      </c>
      <c r="AZ48" s="15" t="s">
        <v>12</v>
      </c>
      <c r="BA48" s="10">
        <f t="shared" si="69"/>
        <v>0.1</v>
      </c>
      <c r="BB48" s="9">
        <f t="shared" si="70"/>
        <v>0</v>
      </c>
      <c r="BC48" s="10">
        <f t="shared" si="71"/>
        <v>0</v>
      </c>
      <c r="BD48" s="9" t="s">
        <v>2403</v>
      </c>
      <c r="BE48" s="3" t="s">
        <v>12</v>
      </c>
      <c r="BF48" s="15" t="s">
        <v>12</v>
      </c>
      <c r="BG48" s="15" t="str">
        <f t="shared" si="72"/>
        <v>-</v>
      </c>
      <c r="BH48" s="9" t="e">
        <f t="shared" si="73"/>
        <v>#VALUE!</v>
      </c>
      <c r="BI48" s="10" t="e">
        <f t="shared" si="74"/>
        <v>#VALUE!</v>
      </c>
      <c r="BJ48" s="9" t="s">
        <v>2403</v>
      </c>
      <c r="BK48" s="3" t="s">
        <v>12</v>
      </c>
      <c r="BL48" s="15" t="s">
        <v>12</v>
      </c>
      <c r="BM48" s="15" t="str">
        <f t="shared" si="75"/>
        <v>-</v>
      </c>
      <c r="BN48" s="9" t="e">
        <f t="shared" si="76"/>
        <v>#VALUE!</v>
      </c>
      <c r="BO48" s="10" t="e">
        <f t="shared" si="77"/>
        <v>#VALUE!</v>
      </c>
      <c r="BP48">
        <f t="shared" si="78"/>
        <v>0</v>
      </c>
      <c r="BQ48" s="93" t="e">
        <f t="shared" si="79"/>
        <v>#VALUE!</v>
      </c>
      <c r="BR48" s="93" t="e">
        <f t="shared" si="80"/>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81"/>
        <v>#N/A</v>
      </c>
      <c r="BX48" s="93" t="e">
        <f t="shared" si="82"/>
        <v>#N/A</v>
      </c>
      <c r="BY48" s="94">
        <f t="shared" si="83"/>
        <v>999</v>
      </c>
      <c r="BZ48" s="94">
        <f t="shared" si="84"/>
        <v>999</v>
      </c>
      <c r="CA48" s="94" t="e">
        <f t="shared" si="85"/>
        <v>#N/A</v>
      </c>
      <c r="CB48" t="e">
        <f t="shared" si="86"/>
        <v>#N/A</v>
      </c>
      <c r="CC48" s="58" t="e">
        <f t="shared" si="87"/>
        <v>#N/A</v>
      </c>
      <c r="CD48" s="95" t="e">
        <f t="shared" si="88"/>
        <v>#N/A</v>
      </c>
      <c r="CE48" s="96" t="b">
        <f t="shared" si="89"/>
        <v>1</v>
      </c>
      <c r="CF48" t="e">
        <f t="shared" si="90"/>
        <v>#DIV/0!</v>
      </c>
      <c r="CG48" t="e">
        <f t="shared" si="91"/>
        <v>#DIV/0!</v>
      </c>
      <c r="CH48" s="84" t="b">
        <f t="shared" si="92"/>
        <v>0</v>
      </c>
      <c r="CI48" t="str">
        <f t="shared" si="93"/>
        <v/>
      </c>
      <c r="CJ48" t="b">
        <f t="shared" si="94"/>
        <v>0</v>
      </c>
      <c r="CK48" t="b">
        <f t="shared" si="95"/>
        <v>1</v>
      </c>
      <c r="CL48" s="84" t="b">
        <f t="shared" si="115"/>
        <v>1</v>
      </c>
      <c r="CM48">
        <f t="shared" si="96"/>
        <v>0.1</v>
      </c>
      <c r="CN48" t="b">
        <f t="shared" si="97"/>
        <v>1</v>
      </c>
      <c r="CO48" s="84">
        <f t="shared" si="98"/>
        <v>6.4102564102564097</v>
      </c>
      <c r="CP48" t="b">
        <f t="shared" si="99"/>
        <v>1</v>
      </c>
      <c r="CQ48" s="96" t="b">
        <f t="shared" si="100"/>
        <v>1</v>
      </c>
      <c r="CR48" t="e">
        <f t="shared" si="101"/>
        <v>#VALUE!</v>
      </c>
      <c r="CS48" t="e">
        <f t="shared" si="102"/>
        <v>#VALUE!</v>
      </c>
      <c r="CT48" t="b">
        <f t="shared" si="103"/>
        <v>1</v>
      </c>
      <c r="CU48" t="b">
        <f t="shared" si="104"/>
        <v>1</v>
      </c>
      <c r="CV48" s="84" t="b">
        <f t="shared" si="105"/>
        <v>0</v>
      </c>
      <c r="CW48" t="e">
        <f t="shared" si="106"/>
        <v>#VALUE!</v>
      </c>
      <c r="CX48" t="e">
        <f t="shared" si="107"/>
        <v>#VALUE!</v>
      </c>
      <c r="CY48" t="b">
        <f t="shared" si="108"/>
        <v>1</v>
      </c>
      <c r="CZ48" t="b">
        <f t="shared" si="109"/>
        <v>1</v>
      </c>
      <c r="DA48" s="84">
        <f t="shared" si="110"/>
        <v>0</v>
      </c>
      <c r="DB48" t="e">
        <f t="shared" si="111"/>
        <v>#N/A</v>
      </c>
    </row>
    <row r="49" spans="1:106">
      <c r="A49" s="9">
        <v>846</v>
      </c>
      <c r="B49" s="3">
        <v>2</v>
      </c>
      <c r="C49" s="3" t="s">
        <v>2456</v>
      </c>
      <c r="D49" s="3" t="str">
        <f t="shared" si="58"/>
        <v>BE_1_16-2_dk_0067</v>
      </c>
      <c r="E49" s="3" t="str">
        <f t="shared" si="59"/>
        <v>0067</v>
      </c>
      <c r="F49" s="3">
        <v>114427.18799999999</v>
      </c>
      <c r="G49" s="15">
        <v>425835.93800000002</v>
      </c>
      <c r="H49" s="35" t="str">
        <f t="shared" si="60"/>
        <v>ja</v>
      </c>
      <c r="I49" s="42" t="s">
        <v>2402</v>
      </c>
      <c r="J49" s="20" t="s">
        <v>2410</v>
      </c>
      <c r="K49" s="21">
        <v>10000</v>
      </c>
      <c r="L49" s="28">
        <f t="shared" si="112"/>
        <v>1</v>
      </c>
      <c r="M49" s="28">
        <f t="shared" si="113"/>
        <v>1</v>
      </c>
      <c r="N49" s="56">
        <f t="shared" si="61"/>
        <v>10000</v>
      </c>
      <c r="O49" s="33">
        <f t="shared" si="114"/>
        <v>183.2066756234772</v>
      </c>
      <c r="P49" s="37">
        <f t="shared" si="62"/>
        <v>122.19608905361324</v>
      </c>
      <c r="Q49" s="9" t="s">
        <v>12</v>
      </c>
      <c r="R49" s="55" t="s">
        <v>12</v>
      </c>
      <c r="S49" s="55">
        <v>2.7189999999999999</v>
      </c>
      <c r="T49" s="55">
        <v>2.746</v>
      </c>
      <c r="U49" s="55">
        <v>2.7770000000000001</v>
      </c>
      <c r="V49" s="3">
        <v>2.827</v>
      </c>
      <c r="W49" s="3">
        <v>3.1</v>
      </c>
      <c r="X49" s="3" t="s">
        <v>12</v>
      </c>
      <c r="Y49" s="3">
        <v>3.903</v>
      </c>
      <c r="Z49" s="15" t="s">
        <v>12</v>
      </c>
      <c r="AA49" s="10">
        <f t="shared" si="63"/>
        <v>3.1</v>
      </c>
      <c r="AB49" s="9">
        <f t="shared" si="64"/>
        <v>0.32299999999999995</v>
      </c>
      <c r="AC49" s="10">
        <f t="shared" si="65"/>
        <v>0.80299999999999994</v>
      </c>
      <c r="AD49" s="9" t="s">
        <v>12</v>
      </c>
      <c r="AE49" s="55" t="s">
        <v>12</v>
      </c>
      <c r="AF49" s="55">
        <v>0.1</v>
      </c>
      <c r="AG49" s="55">
        <v>0.1</v>
      </c>
      <c r="AH49" s="55">
        <v>0.1</v>
      </c>
      <c r="AI49" s="3">
        <v>0.1</v>
      </c>
      <c r="AJ49" s="3">
        <v>0.1</v>
      </c>
      <c r="AK49" s="3" t="s">
        <v>12</v>
      </c>
      <c r="AL49" s="3">
        <v>0.1</v>
      </c>
      <c r="AM49" s="15" t="s">
        <v>12</v>
      </c>
      <c r="AN49" s="10">
        <f t="shared" si="66"/>
        <v>0.1</v>
      </c>
      <c r="AO49" s="9">
        <f t="shared" si="67"/>
        <v>0</v>
      </c>
      <c r="AP49" s="10">
        <f t="shared" si="68"/>
        <v>0</v>
      </c>
      <c r="AQ49" s="9" t="s">
        <v>12</v>
      </c>
      <c r="AR49" s="55" t="s">
        <v>12</v>
      </c>
      <c r="AS49" s="55">
        <v>0.1</v>
      </c>
      <c r="AT49" s="55">
        <v>0.1</v>
      </c>
      <c r="AU49" s="55">
        <v>0.1</v>
      </c>
      <c r="AV49" s="3">
        <v>0.1</v>
      </c>
      <c r="AW49" s="3">
        <v>0.1</v>
      </c>
      <c r="AX49" s="3" t="s">
        <v>12</v>
      </c>
      <c r="AY49" s="3">
        <v>0.1</v>
      </c>
      <c r="AZ49" s="15" t="s">
        <v>12</v>
      </c>
      <c r="BA49" s="10">
        <f t="shared" si="69"/>
        <v>0.1</v>
      </c>
      <c r="BB49" s="9">
        <f t="shared" si="70"/>
        <v>0</v>
      </c>
      <c r="BC49" s="10">
        <f t="shared" si="71"/>
        <v>0</v>
      </c>
      <c r="BD49" s="9" t="s">
        <v>2403</v>
      </c>
      <c r="BE49" s="3" t="s">
        <v>12</v>
      </c>
      <c r="BF49" s="15" t="s">
        <v>12</v>
      </c>
      <c r="BG49" s="15" t="str">
        <f t="shared" si="72"/>
        <v>-</v>
      </c>
      <c r="BH49" s="9" t="e">
        <f t="shared" si="73"/>
        <v>#VALUE!</v>
      </c>
      <c r="BI49" s="10" t="e">
        <f t="shared" si="74"/>
        <v>#VALUE!</v>
      </c>
      <c r="BJ49" s="9" t="s">
        <v>2403</v>
      </c>
      <c r="BK49" s="3" t="s">
        <v>12</v>
      </c>
      <c r="BL49" s="15" t="s">
        <v>12</v>
      </c>
      <c r="BM49" s="15" t="str">
        <f t="shared" si="75"/>
        <v>-</v>
      </c>
      <c r="BN49" s="9" t="e">
        <f t="shared" si="76"/>
        <v>#VALUE!</v>
      </c>
      <c r="BO49" s="10" t="e">
        <f t="shared" si="77"/>
        <v>#VALUE!</v>
      </c>
      <c r="BP49">
        <f t="shared" si="78"/>
        <v>0</v>
      </c>
      <c r="BQ49" s="93" t="e">
        <f t="shared" si="79"/>
        <v>#VALUE!</v>
      </c>
      <c r="BR49" s="93" t="e">
        <f t="shared" si="80"/>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81"/>
        <v>#N/A</v>
      </c>
      <c r="BX49" s="93" t="e">
        <f t="shared" si="82"/>
        <v>#N/A</v>
      </c>
      <c r="BY49" s="94">
        <f t="shared" si="83"/>
        <v>999</v>
      </c>
      <c r="BZ49" s="94">
        <f t="shared" si="84"/>
        <v>999</v>
      </c>
      <c r="CA49" s="94" t="e">
        <f t="shared" si="85"/>
        <v>#N/A</v>
      </c>
      <c r="CB49" t="e">
        <f t="shared" si="86"/>
        <v>#N/A</v>
      </c>
      <c r="CC49" s="58" t="e">
        <f t="shared" si="87"/>
        <v>#N/A</v>
      </c>
      <c r="CD49" s="95" t="e">
        <f t="shared" si="88"/>
        <v>#N/A</v>
      </c>
      <c r="CE49" s="96" t="b">
        <f t="shared" si="89"/>
        <v>1</v>
      </c>
      <c r="CF49" t="e">
        <f t="shared" si="90"/>
        <v>#DIV/0!</v>
      </c>
      <c r="CG49" t="e">
        <f t="shared" si="91"/>
        <v>#DIV/0!</v>
      </c>
      <c r="CH49" s="84" t="b">
        <f t="shared" si="92"/>
        <v>0</v>
      </c>
      <c r="CI49" t="str">
        <f t="shared" si="93"/>
        <v/>
      </c>
      <c r="CJ49" t="b">
        <f t="shared" si="94"/>
        <v>0</v>
      </c>
      <c r="CK49" t="b">
        <f t="shared" si="95"/>
        <v>1</v>
      </c>
      <c r="CL49" s="84" t="b">
        <f t="shared" si="115"/>
        <v>1</v>
      </c>
      <c r="CM49">
        <f t="shared" si="96"/>
        <v>0.1</v>
      </c>
      <c r="CN49" t="b">
        <f t="shared" si="97"/>
        <v>1</v>
      </c>
      <c r="CO49" s="84">
        <f t="shared" si="98"/>
        <v>6.4102564102564097</v>
      </c>
      <c r="CP49" t="b">
        <f t="shared" si="99"/>
        <v>1</v>
      </c>
      <c r="CQ49" s="96" t="b">
        <f t="shared" si="100"/>
        <v>0</v>
      </c>
      <c r="CR49" t="e">
        <f t="shared" si="101"/>
        <v>#VALUE!</v>
      </c>
      <c r="CS49" t="e">
        <f t="shared" si="102"/>
        <v>#VALUE!</v>
      </c>
      <c r="CT49" t="b">
        <f t="shared" si="103"/>
        <v>1</v>
      </c>
      <c r="CU49" t="b">
        <f t="shared" si="104"/>
        <v>1</v>
      </c>
      <c r="CV49" s="84" t="b">
        <f t="shared" si="105"/>
        <v>0</v>
      </c>
      <c r="CW49" t="e">
        <f t="shared" si="106"/>
        <v>#VALUE!</v>
      </c>
      <c r="CX49" t="e">
        <f t="shared" si="107"/>
        <v>#VALUE!</v>
      </c>
      <c r="CY49" t="b">
        <f t="shared" si="108"/>
        <v>1</v>
      </c>
      <c r="CZ49" t="b">
        <f t="shared" si="109"/>
        <v>1</v>
      </c>
      <c r="DA49" s="84">
        <f t="shared" si="110"/>
        <v>0</v>
      </c>
      <c r="DB49" t="e">
        <f t="shared" si="111"/>
        <v>#N/A</v>
      </c>
    </row>
    <row r="50" spans="1:106">
      <c r="A50" s="9">
        <v>847</v>
      </c>
      <c r="B50" s="3">
        <v>2</v>
      </c>
      <c r="C50" s="3" t="s">
        <v>2457</v>
      </c>
      <c r="D50" s="3" t="str">
        <f t="shared" si="58"/>
        <v>BE_1_16-2_dk_0068</v>
      </c>
      <c r="E50" s="3" t="str">
        <f t="shared" si="59"/>
        <v>0068</v>
      </c>
      <c r="F50" s="3">
        <v>114305</v>
      </c>
      <c r="G50" s="15">
        <v>425837.34399999998</v>
      </c>
      <c r="H50" s="35" t="str">
        <f t="shared" si="60"/>
        <v>ja</v>
      </c>
      <c r="I50" s="42" t="s">
        <v>2402</v>
      </c>
      <c r="J50" s="20" t="s">
        <v>2410</v>
      </c>
      <c r="K50" s="21">
        <v>10000</v>
      </c>
      <c r="L50" s="28">
        <f t="shared" si="112"/>
        <v>1</v>
      </c>
      <c r="M50" s="28">
        <f t="shared" si="113"/>
        <v>1</v>
      </c>
      <c r="N50" s="56">
        <f t="shared" si="61"/>
        <v>10000</v>
      </c>
      <c r="O50" s="33">
        <f t="shared" si="114"/>
        <v>122.19608905361324</v>
      </c>
      <c r="P50" s="37">
        <f t="shared" si="62"/>
        <v>84.011057587656708</v>
      </c>
      <c r="Q50" s="9" t="s">
        <v>12</v>
      </c>
      <c r="R50" s="55" t="s">
        <v>12</v>
      </c>
      <c r="S50" s="55">
        <v>2.907</v>
      </c>
      <c r="T50" s="55">
        <v>3.077</v>
      </c>
      <c r="U50" s="55">
        <v>3.262</v>
      </c>
      <c r="V50" s="3">
        <v>3.427</v>
      </c>
      <c r="W50" s="3">
        <v>3.6110000000000002</v>
      </c>
      <c r="X50" s="3" t="s">
        <v>12</v>
      </c>
      <c r="Y50" s="3">
        <v>3.9620000000000002</v>
      </c>
      <c r="Z50" s="15" t="s">
        <v>12</v>
      </c>
      <c r="AA50" s="10">
        <f t="shared" si="63"/>
        <v>3.6110000000000002</v>
      </c>
      <c r="AB50" s="9">
        <f t="shared" si="64"/>
        <v>0.3490000000000002</v>
      </c>
      <c r="AC50" s="10">
        <f t="shared" si="65"/>
        <v>0.35099999999999998</v>
      </c>
      <c r="AD50" s="9" t="s">
        <v>12</v>
      </c>
      <c r="AE50" s="55" t="s">
        <v>12</v>
      </c>
      <c r="AF50" s="55">
        <v>0.1</v>
      </c>
      <c r="AG50" s="55">
        <v>0.1</v>
      </c>
      <c r="AH50" s="55">
        <v>0.1</v>
      </c>
      <c r="AI50" s="3">
        <v>0.1</v>
      </c>
      <c r="AJ50" s="3">
        <v>0.1</v>
      </c>
      <c r="AK50" s="3" t="s">
        <v>12</v>
      </c>
      <c r="AL50" s="3">
        <v>0.1</v>
      </c>
      <c r="AM50" s="15" t="s">
        <v>12</v>
      </c>
      <c r="AN50" s="10">
        <f t="shared" si="66"/>
        <v>0.1</v>
      </c>
      <c r="AO50" s="9">
        <f t="shared" si="67"/>
        <v>0</v>
      </c>
      <c r="AP50" s="10">
        <f t="shared" si="68"/>
        <v>0</v>
      </c>
      <c r="AQ50" s="9" t="s">
        <v>12</v>
      </c>
      <c r="AR50" s="55" t="s">
        <v>12</v>
      </c>
      <c r="AS50" s="55">
        <v>0.1</v>
      </c>
      <c r="AT50" s="55">
        <v>0.1</v>
      </c>
      <c r="AU50" s="55">
        <v>0.1</v>
      </c>
      <c r="AV50" s="3">
        <v>0.1</v>
      </c>
      <c r="AW50" s="3">
        <v>0.1</v>
      </c>
      <c r="AX50" s="3" t="s">
        <v>12</v>
      </c>
      <c r="AY50" s="3">
        <v>0.1</v>
      </c>
      <c r="AZ50" s="15" t="s">
        <v>12</v>
      </c>
      <c r="BA50" s="10">
        <f t="shared" si="69"/>
        <v>0.1</v>
      </c>
      <c r="BB50" s="9">
        <f t="shared" si="70"/>
        <v>0</v>
      </c>
      <c r="BC50" s="10">
        <f t="shared" si="71"/>
        <v>0</v>
      </c>
      <c r="BD50" s="9" t="s">
        <v>2403</v>
      </c>
      <c r="BE50" s="3" t="s">
        <v>12</v>
      </c>
      <c r="BF50" s="15" t="s">
        <v>12</v>
      </c>
      <c r="BG50" s="15" t="str">
        <f t="shared" si="72"/>
        <v>-</v>
      </c>
      <c r="BH50" s="9" t="e">
        <f t="shared" si="73"/>
        <v>#VALUE!</v>
      </c>
      <c r="BI50" s="10" t="e">
        <f t="shared" si="74"/>
        <v>#VALUE!</v>
      </c>
      <c r="BJ50" s="9" t="s">
        <v>2403</v>
      </c>
      <c r="BK50" s="3" t="s">
        <v>12</v>
      </c>
      <c r="BL50" s="15" t="s">
        <v>12</v>
      </c>
      <c r="BM50" s="15" t="str">
        <f t="shared" si="75"/>
        <v>-</v>
      </c>
      <c r="BN50" s="9" t="e">
        <f t="shared" si="76"/>
        <v>#VALUE!</v>
      </c>
      <c r="BO50" s="10" t="e">
        <f t="shared" si="77"/>
        <v>#VALUE!</v>
      </c>
      <c r="BP50">
        <f t="shared" si="78"/>
        <v>0</v>
      </c>
      <c r="BQ50" s="93" t="e">
        <f t="shared" si="79"/>
        <v>#VALUE!</v>
      </c>
      <c r="BR50" s="93" t="e">
        <f t="shared" si="80"/>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81"/>
        <v>#N/A</v>
      </c>
      <c r="BX50" s="93" t="e">
        <f t="shared" si="82"/>
        <v>#N/A</v>
      </c>
      <c r="BY50" s="94">
        <f t="shared" si="83"/>
        <v>999</v>
      </c>
      <c r="BZ50" s="94">
        <f t="shared" si="84"/>
        <v>999</v>
      </c>
      <c r="CA50" s="94" t="e">
        <f t="shared" si="85"/>
        <v>#N/A</v>
      </c>
      <c r="CB50" t="e">
        <f t="shared" si="86"/>
        <v>#N/A</v>
      </c>
      <c r="CC50" s="58" t="e">
        <f t="shared" si="87"/>
        <v>#N/A</v>
      </c>
      <c r="CD50" s="95" t="e">
        <f t="shared" si="88"/>
        <v>#N/A</v>
      </c>
      <c r="CE50" s="96" t="b">
        <f t="shared" si="89"/>
        <v>1</v>
      </c>
      <c r="CF50" t="e">
        <f t="shared" si="90"/>
        <v>#DIV/0!</v>
      </c>
      <c r="CG50" t="e">
        <f t="shared" si="91"/>
        <v>#DIV/0!</v>
      </c>
      <c r="CH50" s="84" t="b">
        <f t="shared" si="92"/>
        <v>0</v>
      </c>
      <c r="CI50" t="str">
        <f t="shared" si="93"/>
        <v/>
      </c>
      <c r="CJ50" t="b">
        <f t="shared" si="94"/>
        <v>0</v>
      </c>
      <c r="CK50" t="b">
        <f t="shared" si="95"/>
        <v>1</v>
      </c>
      <c r="CL50" s="84" t="b">
        <f t="shared" si="115"/>
        <v>1</v>
      </c>
      <c r="CM50">
        <f t="shared" si="96"/>
        <v>0.1</v>
      </c>
      <c r="CN50" t="b">
        <f t="shared" si="97"/>
        <v>1</v>
      </c>
      <c r="CO50" s="84">
        <f t="shared" si="98"/>
        <v>6.4102564102564097</v>
      </c>
      <c r="CP50" t="b">
        <f t="shared" si="99"/>
        <v>1</v>
      </c>
      <c r="CQ50" s="96" t="b">
        <f t="shared" si="100"/>
        <v>0</v>
      </c>
      <c r="CR50" t="e">
        <f t="shared" si="101"/>
        <v>#VALUE!</v>
      </c>
      <c r="CS50" t="e">
        <f t="shared" si="102"/>
        <v>#VALUE!</v>
      </c>
      <c r="CT50" t="b">
        <f t="shared" si="103"/>
        <v>1</v>
      </c>
      <c r="CU50" t="b">
        <f t="shared" si="104"/>
        <v>1</v>
      </c>
      <c r="CV50" s="84" t="b">
        <f t="shared" si="105"/>
        <v>1</v>
      </c>
      <c r="CW50" t="e">
        <f t="shared" si="106"/>
        <v>#VALUE!</v>
      </c>
      <c r="CX50" t="e">
        <f t="shared" si="107"/>
        <v>#VALUE!</v>
      </c>
      <c r="CY50" t="b">
        <f t="shared" si="108"/>
        <v>0</v>
      </c>
      <c r="CZ50" t="b">
        <f t="shared" si="109"/>
        <v>0</v>
      </c>
      <c r="DA50" s="84">
        <f t="shared" si="110"/>
        <v>0</v>
      </c>
      <c r="DB50" t="e">
        <f t="shared" si="111"/>
        <v>#N/A</v>
      </c>
    </row>
    <row r="51" spans="1:106">
      <c r="A51" s="9">
        <v>848</v>
      </c>
      <c r="B51" s="3">
        <v>2</v>
      </c>
      <c r="C51" s="3" t="s">
        <v>2458</v>
      </c>
      <c r="D51" s="3" t="str">
        <f t="shared" si="58"/>
        <v>BE_1_16-2_dk_0069</v>
      </c>
      <c r="E51" s="3" t="str">
        <f t="shared" si="59"/>
        <v>0069</v>
      </c>
      <c r="F51" s="3">
        <v>114234.969</v>
      </c>
      <c r="G51" s="15">
        <v>425790.93800000002</v>
      </c>
      <c r="H51" s="35" t="str">
        <f t="shared" si="60"/>
        <v>ja</v>
      </c>
      <c r="I51" s="42" t="s">
        <v>2402</v>
      </c>
      <c r="J51" s="20" t="s">
        <v>2410</v>
      </c>
      <c r="K51" s="21">
        <v>10000</v>
      </c>
      <c r="L51" s="28">
        <f t="shared" si="112"/>
        <v>1</v>
      </c>
      <c r="M51" s="28">
        <f t="shared" si="113"/>
        <v>1</v>
      </c>
      <c r="N51" s="56">
        <f t="shared" si="61"/>
        <v>10000</v>
      </c>
      <c r="O51" s="33">
        <f t="shared" si="114"/>
        <v>84.011057587656708</v>
      </c>
      <c r="P51" s="37">
        <f t="shared" si="62"/>
        <v>120.2228015020674</v>
      </c>
      <c r="Q51" s="9" t="s">
        <v>12</v>
      </c>
      <c r="R51" s="55" t="s">
        <v>12</v>
      </c>
      <c r="S51" s="55">
        <v>2.92</v>
      </c>
      <c r="T51" s="55">
        <v>3.0859999999999999</v>
      </c>
      <c r="U51" s="55">
        <v>3.2639999999999998</v>
      </c>
      <c r="V51" s="3">
        <v>3.4260000000000002</v>
      </c>
      <c r="W51" s="3">
        <v>3.61</v>
      </c>
      <c r="X51" s="3" t="s">
        <v>12</v>
      </c>
      <c r="Y51" s="3">
        <v>3.96</v>
      </c>
      <c r="Z51" s="15" t="s">
        <v>12</v>
      </c>
      <c r="AA51" s="10">
        <f t="shared" si="63"/>
        <v>3.61</v>
      </c>
      <c r="AB51" s="9">
        <f t="shared" si="64"/>
        <v>0.34600000000000009</v>
      </c>
      <c r="AC51" s="10">
        <f t="shared" si="65"/>
        <v>0.35000000000000009</v>
      </c>
      <c r="AD51" s="9" t="s">
        <v>12</v>
      </c>
      <c r="AE51" s="55" t="s">
        <v>12</v>
      </c>
      <c r="AF51" s="55">
        <v>0.80700000000000005</v>
      </c>
      <c r="AG51" s="55">
        <v>0.89800000000000002</v>
      </c>
      <c r="AH51" s="55">
        <v>1</v>
      </c>
      <c r="AI51" s="3">
        <v>1.101</v>
      </c>
      <c r="AJ51" s="3">
        <v>1.212</v>
      </c>
      <c r="AK51" s="3" t="s">
        <v>12</v>
      </c>
      <c r="AL51" s="3">
        <v>1.427</v>
      </c>
      <c r="AM51" s="15" t="s">
        <v>12</v>
      </c>
      <c r="AN51" s="10">
        <f t="shared" si="66"/>
        <v>1.212</v>
      </c>
      <c r="AO51" s="9">
        <f t="shared" si="67"/>
        <v>0.21199999999999997</v>
      </c>
      <c r="AP51" s="10">
        <f t="shared" si="68"/>
        <v>0.21500000000000008</v>
      </c>
      <c r="AQ51" s="9" t="s">
        <v>12</v>
      </c>
      <c r="AR51" s="55" t="s">
        <v>12</v>
      </c>
      <c r="AS51" s="55">
        <v>2.472</v>
      </c>
      <c r="AT51" s="55">
        <v>2.5859999999999999</v>
      </c>
      <c r="AU51" s="55">
        <v>2.6989999999999998</v>
      </c>
      <c r="AV51" s="3">
        <v>2.7890000000000001</v>
      </c>
      <c r="AW51" s="3">
        <v>2.8879999999999999</v>
      </c>
      <c r="AX51" s="3" t="s">
        <v>12</v>
      </c>
      <c r="AY51" s="3">
        <v>3.0840000000000001</v>
      </c>
      <c r="AZ51" s="15" t="s">
        <v>12</v>
      </c>
      <c r="BA51" s="10">
        <f t="shared" si="69"/>
        <v>2.8879999999999999</v>
      </c>
      <c r="BB51" s="9">
        <f t="shared" si="70"/>
        <v>0.18900000000000006</v>
      </c>
      <c r="BC51" s="10">
        <f t="shared" si="71"/>
        <v>0.19600000000000017</v>
      </c>
      <c r="BD51" s="9" t="s">
        <v>2403</v>
      </c>
      <c r="BE51" s="3" t="s">
        <v>12</v>
      </c>
      <c r="BF51" s="15" t="s">
        <v>12</v>
      </c>
      <c r="BG51" s="15" t="str">
        <f t="shared" si="72"/>
        <v>-</v>
      </c>
      <c r="BH51" s="9" t="e">
        <f t="shared" si="73"/>
        <v>#VALUE!</v>
      </c>
      <c r="BI51" s="10" t="e">
        <f t="shared" si="74"/>
        <v>#VALUE!</v>
      </c>
      <c r="BJ51" s="9" t="s">
        <v>2403</v>
      </c>
      <c r="BK51" s="3" t="s">
        <v>12</v>
      </c>
      <c r="BL51" s="15" t="s">
        <v>12</v>
      </c>
      <c r="BM51" s="15" t="str">
        <f t="shared" si="75"/>
        <v>-</v>
      </c>
      <c r="BN51" s="9" t="e">
        <f t="shared" si="76"/>
        <v>#VALUE!</v>
      </c>
      <c r="BO51" s="10" t="e">
        <f t="shared" si="77"/>
        <v>#VALUE!</v>
      </c>
      <c r="BP51">
        <f t="shared" si="78"/>
        <v>0</v>
      </c>
      <c r="BQ51" s="93" t="e">
        <f t="shared" si="79"/>
        <v>#VALUE!</v>
      </c>
      <c r="BR51" s="93" t="e">
        <f t="shared" si="80"/>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81"/>
        <v>#N/A</v>
      </c>
      <c r="BX51" s="93" t="e">
        <f t="shared" si="82"/>
        <v>#N/A</v>
      </c>
      <c r="BY51" s="94">
        <f t="shared" si="83"/>
        <v>999</v>
      </c>
      <c r="BZ51" s="94">
        <f t="shared" si="84"/>
        <v>999</v>
      </c>
      <c r="CA51" s="94" t="e">
        <f t="shared" si="85"/>
        <v>#N/A</v>
      </c>
      <c r="CB51" t="e">
        <f t="shared" si="86"/>
        <v>#N/A</v>
      </c>
      <c r="CC51" s="58" t="e">
        <f t="shared" si="87"/>
        <v>#N/A</v>
      </c>
      <c r="CD51" s="95" t="e">
        <f t="shared" si="88"/>
        <v>#N/A</v>
      </c>
      <c r="CE51" s="96" t="b">
        <f t="shared" si="89"/>
        <v>1</v>
      </c>
      <c r="CF51" t="e">
        <f t="shared" si="90"/>
        <v>#DIV/0!</v>
      </c>
      <c r="CG51" t="e">
        <f t="shared" si="91"/>
        <v>#DIV/0!</v>
      </c>
      <c r="CH51" s="84" t="b">
        <f t="shared" si="92"/>
        <v>1</v>
      </c>
      <c r="CI51">
        <f t="shared" si="93"/>
        <v>1.212</v>
      </c>
      <c r="CJ51" t="b">
        <f t="shared" si="94"/>
        <v>1</v>
      </c>
      <c r="CK51" t="b">
        <f t="shared" si="95"/>
        <v>1</v>
      </c>
      <c r="CL51" s="84" t="b">
        <f t="shared" si="115"/>
        <v>1</v>
      </c>
      <c r="CM51">
        <f t="shared" si="96"/>
        <v>2.8879999999999999</v>
      </c>
      <c r="CN51" t="b">
        <f t="shared" si="97"/>
        <v>1</v>
      </c>
      <c r="CO51" s="84">
        <f t="shared" si="98"/>
        <v>9.3150168253183119E-2</v>
      </c>
      <c r="CP51" t="b">
        <f t="shared" si="99"/>
        <v>1</v>
      </c>
      <c r="CQ51" s="96" t="b">
        <f t="shared" si="100"/>
        <v>1</v>
      </c>
      <c r="CR51" t="e">
        <f t="shared" si="101"/>
        <v>#VALUE!</v>
      </c>
      <c r="CS51" t="e">
        <f t="shared" si="102"/>
        <v>#VALUE!</v>
      </c>
      <c r="CT51" t="b">
        <f t="shared" si="103"/>
        <v>0</v>
      </c>
      <c r="CU51" t="b">
        <f t="shared" si="104"/>
        <v>0</v>
      </c>
      <c r="CV51" s="84" t="b">
        <f t="shared" si="105"/>
        <v>1</v>
      </c>
      <c r="CW51" t="e">
        <f t="shared" si="106"/>
        <v>#VALUE!</v>
      </c>
      <c r="CX51" t="e">
        <f t="shared" si="107"/>
        <v>#VALUE!</v>
      </c>
      <c r="CY51" t="b">
        <f t="shared" si="108"/>
        <v>1</v>
      </c>
      <c r="CZ51" t="b">
        <f t="shared" si="109"/>
        <v>1</v>
      </c>
      <c r="DA51" s="84">
        <f t="shared" si="110"/>
        <v>0</v>
      </c>
      <c r="DB51" t="e">
        <f t="shared" si="111"/>
        <v>#N/A</v>
      </c>
    </row>
    <row r="52" spans="1:106">
      <c r="A52" s="9">
        <v>850</v>
      </c>
      <c r="B52" s="3">
        <v>2</v>
      </c>
      <c r="C52" s="3" t="s">
        <v>2459</v>
      </c>
      <c r="D52" s="3" t="str">
        <f t="shared" si="58"/>
        <v>BE_1_16-2_dk_0070</v>
      </c>
      <c r="E52" s="3" t="str">
        <f t="shared" si="59"/>
        <v>0070</v>
      </c>
      <c r="F52" s="3">
        <v>114129.594</v>
      </c>
      <c r="G52" s="15">
        <v>425733.06199999998</v>
      </c>
      <c r="H52" s="35" t="str">
        <f t="shared" si="60"/>
        <v>ja</v>
      </c>
      <c r="I52" s="42" t="s">
        <v>2402</v>
      </c>
      <c r="J52" s="20" t="s">
        <v>2410</v>
      </c>
      <c r="K52" s="21">
        <v>10000</v>
      </c>
      <c r="L52" s="28">
        <f t="shared" si="112"/>
        <v>1</v>
      </c>
      <c r="M52" s="28">
        <f t="shared" si="113"/>
        <v>1</v>
      </c>
      <c r="N52" s="56">
        <f t="shared" si="61"/>
        <v>10000</v>
      </c>
      <c r="O52" s="33">
        <f t="shared" si="114"/>
        <v>120.2228015020674</v>
      </c>
      <c r="P52" s="37">
        <f t="shared" si="62"/>
        <v>77.253647706750584</v>
      </c>
      <c r="Q52" s="9" t="s">
        <v>12</v>
      </c>
      <c r="R52" s="55" t="s">
        <v>12</v>
      </c>
      <c r="S52" s="55">
        <v>2.9180000000000001</v>
      </c>
      <c r="T52" s="55">
        <v>3.085</v>
      </c>
      <c r="U52" s="55">
        <v>3.2629999999999999</v>
      </c>
      <c r="V52" s="3">
        <v>3.4249999999999998</v>
      </c>
      <c r="W52" s="3">
        <v>3.609</v>
      </c>
      <c r="X52" s="3" t="s">
        <v>12</v>
      </c>
      <c r="Y52" s="3">
        <v>3.9590000000000001</v>
      </c>
      <c r="Z52" s="15" t="s">
        <v>12</v>
      </c>
      <c r="AA52" s="10">
        <f t="shared" si="63"/>
        <v>3.609</v>
      </c>
      <c r="AB52" s="9">
        <f t="shared" si="64"/>
        <v>0.34600000000000009</v>
      </c>
      <c r="AC52" s="10">
        <f t="shared" si="65"/>
        <v>0.35000000000000009</v>
      </c>
      <c r="AD52" s="9" t="s">
        <v>12</v>
      </c>
      <c r="AE52" s="55" t="s">
        <v>12</v>
      </c>
      <c r="AF52" s="55">
        <v>0.67800000000000005</v>
      </c>
      <c r="AG52" s="55">
        <v>0.75700000000000001</v>
      </c>
      <c r="AH52" s="55">
        <v>0.84699999999999998</v>
      </c>
      <c r="AI52" s="3">
        <v>0.93300000000000005</v>
      </c>
      <c r="AJ52" s="3">
        <v>1.0289999999999999</v>
      </c>
      <c r="AK52" s="3" t="s">
        <v>12</v>
      </c>
      <c r="AL52" s="3">
        <v>1.218</v>
      </c>
      <c r="AM52" s="15" t="s">
        <v>12</v>
      </c>
      <c r="AN52" s="10">
        <f t="shared" si="66"/>
        <v>1.0289999999999999</v>
      </c>
      <c r="AO52" s="9">
        <f t="shared" si="67"/>
        <v>0.18199999999999994</v>
      </c>
      <c r="AP52" s="10">
        <f t="shared" si="68"/>
        <v>0.18900000000000006</v>
      </c>
      <c r="AQ52" s="9" t="s">
        <v>12</v>
      </c>
      <c r="AR52" s="55" t="s">
        <v>12</v>
      </c>
      <c r="AS52" s="55">
        <v>2.351</v>
      </c>
      <c r="AT52" s="55">
        <v>2.4670000000000001</v>
      </c>
      <c r="AU52" s="55">
        <v>2.585</v>
      </c>
      <c r="AV52" s="3">
        <v>2.6789999999999998</v>
      </c>
      <c r="AW52" s="3">
        <v>2.78</v>
      </c>
      <c r="AX52" s="3" t="s">
        <v>12</v>
      </c>
      <c r="AY52" s="3">
        <v>2.9809999999999999</v>
      </c>
      <c r="AZ52" s="15" t="s">
        <v>12</v>
      </c>
      <c r="BA52" s="10">
        <f t="shared" si="69"/>
        <v>2.78</v>
      </c>
      <c r="BB52" s="9">
        <f t="shared" si="70"/>
        <v>0.19499999999999984</v>
      </c>
      <c r="BC52" s="10">
        <f t="shared" si="71"/>
        <v>0.20100000000000007</v>
      </c>
      <c r="BD52" s="9" t="s">
        <v>2403</v>
      </c>
      <c r="BE52" s="3" t="s">
        <v>12</v>
      </c>
      <c r="BF52" s="15" t="s">
        <v>12</v>
      </c>
      <c r="BG52" s="15" t="str">
        <f t="shared" si="72"/>
        <v>-</v>
      </c>
      <c r="BH52" s="9" t="e">
        <f t="shared" si="73"/>
        <v>#VALUE!</v>
      </c>
      <c r="BI52" s="10" t="e">
        <f t="shared" si="74"/>
        <v>#VALUE!</v>
      </c>
      <c r="BJ52" s="9" t="s">
        <v>2403</v>
      </c>
      <c r="BK52" s="3" t="s">
        <v>12</v>
      </c>
      <c r="BL52" s="15" t="s">
        <v>12</v>
      </c>
      <c r="BM52" s="15" t="str">
        <f t="shared" si="75"/>
        <v>-</v>
      </c>
      <c r="BN52" s="9" t="e">
        <f t="shared" si="76"/>
        <v>#VALUE!</v>
      </c>
      <c r="BO52" s="10" t="e">
        <f t="shared" si="77"/>
        <v>#VALUE!</v>
      </c>
      <c r="BP52">
        <f t="shared" si="78"/>
        <v>0</v>
      </c>
      <c r="BQ52" s="93" t="e">
        <f t="shared" si="79"/>
        <v>#VALUE!</v>
      </c>
      <c r="BR52" s="93" t="e">
        <f t="shared" si="80"/>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81"/>
        <v>#N/A</v>
      </c>
      <c r="BX52" s="93" t="e">
        <f t="shared" si="82"/>
        <v>#N/A</v>
      </c>
      <c r="BY52" s="94">
        <f t="shared" si="83"/>
        <v>999</v>
      </c>
      <c r="BZ52" s="94">
        <f t="shared" si="84"/>
        <v>999</v>
      </c>
      <c r="CA52" s="94" t="e">
        <f t="shared" si="85"/>
        <v>#N/A</v>
      </c>
      <c r="CB52" t="e">
        <f t="shared" si="86"/>
        <v>#N/A</v>
      </c>
      <c r="CC52" s="58" t="e">
        <f t="shared" si="87"/>
        <v>#N/A</v>
      </c>
      <c r="CD52" s="95" t="e">
        <f t="shared" si="88"/>
        <v>#N/A</v>
      </c>
      <c r="CE52" s="96" t="b">
        <f t="shared" si="89"/>
        <v>1</v>
      </c>
      <c r="CF52" t="e">
        <f t="shared" si="90"/>
        <v>#DIV/0!</v>
      </c>
      <c r="CG52" t="e">
        <f t="shared" si="91"/>
        <v>#DIV/0!</v>
      </c>
      <c r="CH52" s="84" t="b">
        <f t="shared" si="92"/>
        <v>1</v>
      </c>
      <c r="CI52">
        <f t="shared" si="93"/>
        <v>1.0289999999999999</v>
      </c>
      <c r="CJ52" t="b">
        <f t="shared" si="94"/>
        <v>1</v>
      </c>
      <c r="CK52" t="b">
        <f t="shared" si="95"/>
        <v>1</v>
      </c>
      <c r="CL52" s="84" t="b">
        <f t="shared" si="115"/>
        <v>1</v>
      </c>
      <c r="CM52">
        <f t="shared" si="96"/>
        <v>2.78</v>
      </c>
      <c r="CN52" t="b">
        <f t="shared" si="97"/>
        <v>1</v>
      </c>
      <c r="CO52" s="84">
        <f t="shared" si="98"/>
        <v>8.5349539958514645E-2</v>
      </c>
      <c r="CP52" t="b">
        <f t="shared" si="99"/>
        <v>1</v>
      </c>
      <c r="CQ52" s="96" t="b">
        <f t="shared" si="100"/>
        <v>1</v>
      </c>
      <c r="CR52" t="e">
        <f t="shared" si="101"/>
        <v>#VALUE!</v>
      </c>
      <c r="CS52" t="e">
        <f t="shared" si="102"/>
        <v>#VALUE!</v>
      </c>
      <c r="CT52" t="b">
        <f t="shared" si="103"/>
        <v>1</v>
      </c>
      <c r="CU52" t="b">
        <f t="shared" si="104"/>
        <v>1</v>
      </c>
      <c r="CV52" s="84" t="b">
        <f t="shared" si="105"/>
        <v>1</v>
      </c>
      <c r="CW52" t="e">
        <f t="shared" si="106"/>
        <v>#VALUE!</v>
      </c>
      <c r="CX52" t="e">
        <f t="shared" si="107"/>
        <v>#VALUE!</v>
      </c>
      <c r="CY52" t="b">
        <f t="shared" si="108"/>
        <v>0</v>
      </c>
      <c r="CZ52" t="b">
        <f t="shared" si="109"/>
        <v>0</v>
      </c>
      <c r="DA52" s="84">
        <f t="shared" si="110"/>
        <v>0</v>
      </c>
      <c r="DB52" t="e">
        <f t="shared" si="111"/>
        <v>#N/A</v>
      </c>
    </row>
    <row r="53" spans="1:106">
      <c r="A53" s="9">
        <v>851</v>
      </c>
      <c r="B53" s="3">
        <v>2</v>
      </c>
      <c r="C53" s="3" t="s">
        <v>2460</v>
      </c>
      <c r="D53" s="3" t="str">
        <f t="shared" si="58"/>
        <v>BE_1_16-2_dk_0071</v>
      </c>
      <c r="E53" s="3" t="str">
        <f t="shared" si="59"/>
        <v>0071</v>
      </c>
      <c r="F53" s="3">
        <v>114055.92200000001</v>
      </c>
      <c r="G53" s="15">
        <v>425709.81199999998</v>
      </c>
      <c r="H53" s="35" t="str">
        <f t="shared" si="60"/>
        <v>ja</v>
      </c>
      <c r="I53" s="42" t="s">
        <v>2402</v>
      </c>
      <c r="J53" s="20" t="s">
        <v>2410</v>
      </c>
      <c r="K53" s="21">
        <v>10000</v>
      </c>
      <c r="L53" s="28">
        <f t="shared" si="112"/>
        <v>1</v>
      </c>
      <c r="M53" s="28">
        <f t="shared" si="113"/>
        <v>1</v>
      </c>
      <c r="N53" s="56">
        <f t="shared" si="61"/>
        <v>10000</v>
      </c>
      <c r="O53" s="33">
        <f t="shared" si="114"/>
        <v>77.253647706750584</v>
      </c>
      <c r="P53" s="37">
        <f t="shared" si="62"/>
        <v>115.87478462545212</v>
      </c>
      <c r="Q53" s="9" t="s">
        <v>12</v>
      </c>
      <c r="R53" s="55" t="s">
        <v>12</v>
      </c>
      <c r="S53" s="55">
        <v>2.8849999999999998</v>
      </c>
      <c r="T53" s="55">
        <v>3.0640000000000001</v>
      </c>
      <c r="U53" s="55">
        <v>3.2440000000000002</v>
      </c>
      <c r="V53" s="3">
        <v>3.4060000000000001</v>
      </c>
      <c r="W53" s="3">
        <v>3.5910000000000002</v>
      </c>
      <c r="X53" s="3" t="s">
        <v>12</v>
      </c>
      <c r="Y53" s="3">
        <v>3.9489999999999998</v>
      </c>
      <c r="Z53" s="15" t="s">
        <v>12</v>
      </c>
      <c r="AA53" s="10">
        <f t="shared" si="63"/>
        <v>3.5910000000000002</v>
      </c>
      <c r="AB53" s="9">
        <f t="shared" si="64"/>
        <v>0.34699999999999998</v>
      </c>
      <c r="AC53" s="10">
        <f t="shared" si="65"/>
        <v>0.35799999999999965</v>
      </c>
      <c r="AD53" s="9" t="s">
        <v>12</v>
      </c>
      <c r="AE53" s="55" t="s">
        <v>12</v>
      </c>
      <c r="AF53" s="55">
        <v>0.1</v>
      </c>
      <c r="AG53" s="55">
        <v>0.1</v>
      </c>
      <c r="AH53" s="55">
        <v>0.1</v>
      </c>
      <c r="AI53" s="3">
        <v>0.1</v>
      </c>
      <c r="AJ53" s="3">
        <v>0.1</v>
      </c>
      <c r="AK53" s="3" t="s">
        <v>12</v>
      </c>
      <c r="AL53" s="3">
        <v>0.1</v>
      </c>
      <c r="AM53" s="15" t="s">
        <v>12</v>
      </c>
      <c r="AN53" s="10">
        <f t="shared" si="66"/>
        <v>0.1</v>
      </c>
      <c r="AO53" s="9">
        <f t="shared" si="67"/>
        <v>0</v>
      </c>
      <c r="AP53" s="10">
        <f t="shared" si="68"/>
        <v>0</v>
      </c>
      <c r="AQ53" s="9" t="s">
        <v>12</v>
      </c>
      <c r="AR53" s="55" t="s">
        <v>12</v>
      </c>
      <c r="AS53" s="55">
        <v>0.1</v>
      </c>
      <c r="AT53" s="55">
        <v>0.1</v>
      </c>
      <c r="AU53" s="55">
        <v>0.1</v>
      </c>
      <c r="AV53" s="3">
        <v>0.1</v>
      </c>
      <c r="AW53" s="3">
        <v>0.1</v>
      </c>
      <c r="AX53" s="3" t="s">
        <v>12</v>
      </c>
      <c r="AY53" s="3">
        <v>0.1</v>
      </c>
      <c r="AZ53" s="15" t="s">
        <v>12</v>
      </c>
      <c r="BA53" s="10">
        <f t="shared" si="69"/>
        <v>0.1</v>
      </c>
      <c r="BB53" s="9">
        <f t="shared" si="70"/>
        <v>0</v>
      </c>
      <c r="BC53" s="10">
        <f t="shared" si="71"/>
        <v>0</v>
      </c>
      <c r="BD53" s="9" t="s">
        <v>2403</v>
      </c>
      <c r="BE53" s="3" t="s">
        <v>12</v>
      </c>
      <c r="BF53" s="15" t="s">
        <v>12</v>
      </c>
      <c r="BG53" s="15" t="str">
        <f t="shared" si="72"/>
        <v>-</v>
      </c>
      <c r="BH53" s="9" t="e">
        <f t="shared" si="73"/>
        <v>#VALUE!</v>
      </c>
      <c r="BI53" s="10" t="e">
        <f t="shared" si="74"/>
        <v>#VALUE!</v>
      </c>
      <c r="BJ53" s="9" t="s">
        <v>2403</v>
      </c>
      <c r="BK53" s="3" t="s">
        <v>12</v>
      </c>
      <c r="BL53" s="15" t="s">
        <v>12</v>
      </c>
      <c r="BM53" s="15" t="str">
        <f t="shared" si="75"/>
        <v>-</v>
      </c>
      <c r="BN53" s="9" t="e">
        <f t="shared" si="76"/>
        <v>#VALUE!</v>
      </c>
      <c r="BO53" s="10" t="e">
        <f t="shared" si="77"/>
        <v>#VALUE!</v>
      </c>
      <c r="BP53">
        <f t="shared" si="78"/>
        <v>0</v>
      </c>
      <c r="BQ53" s="93" t="e">
        <f t="shared" si="79"/>
        <v>#VALUE!</v>
      </c>
      <c r="BR53" s="93" t="e">
        <f t="shared" si="80"/>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81"/>
        <v>#N/A</v>
      </c>
      <c r="BX53" s="93" t="e">
        <f t="shared" si="82"/>
        <v>#N/A</v>
      </c>
      <c r="BY53" s="94">
        <f t="shared" si="83"/>
        <v>999</v>
      </c>
      <c r="BZ53" s="94">
        <f t="shared" si="84"/>
        <v>999</v>
      </c>
      <c r="CA53" s="94" t="e">
        <f t="shared" si="85"/>
        <v>#N/A</v>
      </c>
      <c r="CB53" t="e">
        <f t="shared" si="86"/>
        <v>#N/A</v>
      </c>
      <c r="CC53" s="58" t="e">
        <f t="shared" si="87"/>
        <v>#N/A</v>
      </c>
      <c r="CD53" s="95" t="e">
        <f t="shared" si="88"/>
        <v>#N/A</v>
      </c>
      <c r="CE53" s="96" t="b">
        <f t="shared" si="89"/>
        <v>1</v>
      </c>
      <c r="CF53" t="e">
        <f t="shared" si="90"/>
        <v>#DIV/0!</v>
      </c>
      <c r="CG53" t="e">
        <f t="shared" si="91"/>
        <v>#DIV/0!</v>
      </c>
      <c r="CH53" s="84" t="b">
        <f t="shared" si="92"/>
        <v>0</v>
      </c>
      <c r="CI53" t="str">
        <f t="shared" si="93"/>
        <v/>
      </c>
      <c r="CJ53" t="b">
        <f t="shared" si="94"/>
        <v>0</v>
      </c>
      <c r="CK53" t="b">
        <f t="shared" si="95"/>
        <v>1</v>
      </c>
      <c r="CL53" s="84" t="b">
        <f t="shared" si="115"/>
        <v>1</v>
      </c>
      <c r="CM53">
        <f t="shared" si="96"/>
        <v>0.1</v>
      </c>
      <c r="CN53" t="b">
        <f t="shared" si="97"/>
        <v>1</v>
      </c>
      <c r="CO53" s="84">
        <f t="shared" si="98"/>
        <v>6.4102564102564097</v>
      </c>
      <c r="CP53" t="b">
        <f t="shared" si="99"/>
        <v>1</v>
      </c>
      <c r="CQ53" s="96" t="b">
        <f t="shared" si="100"/>
        <v>1</v>
      </c>
      <c r="CR53" t="e">
        <f t="shared" si="101"/>
        <v>#VALUE!</v>
      </c>
      <c r="CS53" t="e">
        <f t="shared" si="102"/>
        <v>#VALUE!</v>
      </c>
      <c r="CT53" t="b">
        <f t="shared" si="103"/>
        <v>0</v>
      </c>
      <c r="CU53" t="b">
        <f t="shared" si="104"/>
        <v>0</v>
      </c>
      <c r="CV53" s="84" t="b">
        <f t="shared" si="105"/>
        <v>1</v>
      </c>
      <c r="CW53" t="e">
        <f t="shared" si="106"/>
        <v>#VALUE!</v>
      </c>
      <c r="CX53" t="e">
        <f t="shared" si="107"/>
        <v>#VALUE!</v>
      </c>
      <c r="CY53" t="b">
        <f t="shared" si="108"/>
        <v>1</v>
      </c>
      <c r="CZ53" t="b">
        <f t="shared" si="109"/>
        <v>1</v>
      </c>
      <c r="DA53" s="84">
        <f t="shared" si="110"/>
        <v>0</v>
      </c>
      <c r="DB53" t="e">
        <f t="shared" si="111"/>
        <v>#N/A</v>
      </c>
    </row>
    <row r="54" spans="1:106">
      <c r="A54" s="9">
        <v>852</v>
      </c>
      <c r="B54" s="3">
        <v>2</v>
      </c>
      <c r="C54" s="3" t="s">
        <v>2461</v>
      </c>
      <c r="D54" s="3" t="str">
        <f t="shared" si="58"/>
        <v>BE_1_16-2_dk_0072</v>
      </c>
      <c r="E54" s="3" t="str">
        <f t="shared" si="59"/>
        <v>0072</v>
      </c>
      <c r="F54" s="3">
        <v>113956.266</v>
      </c>
      <c r="G54" s="15">
        <v>425650.68800000002</v>
      </c>
      <c r="H54" s="35" t="str">
        <f t="shared" si="60"/>
        <v>ja</v>
      </c>
      <c r="I54" s="42" t="s">
        <v>2402</v>
      </c>
      <c r="J54" s="20" t="s">
        <v>2410</v>
      </c>
      <c r="K54" s="21">
        <v>10000</v>
      </c>
      <c r="L54" s="28">
        <f t="shared" si="112"/>
        <v>1</v>
      </c>
      <c r="M54" s="28">
        <f t="shared" si="113"/>
        <v>1</v>
      </c>
      <c r="N54" s="56">
        <f t="shared" si="61"/>
        <v>10000</v>
      </c>
      <c r="O54" s="33">
        <f t="shared" si="114"/>
        <v>115.87478462545212</v>
      </c>
      <c r="P54" s="37">
        <f t="shared" si="62"/>
        <v>77.01361995129389</v>
      </c>
      <c r="Q54" s="9" t="s">
        <v>12</v>
      </c>
      <c r="R54" s="55" t="s">
        <v>12</v>
      </c>
      <c r="S54" s="55">
        <v>2.899</v>
      </c>
      <c r="T54" s="55">
        <v>3.0609999999999999</v>
      </c>
      <c r="U54" s="55">
        <v>3.2370000000000001</v>
      </c>
      <c r="V54" s="3">
        <v>3.399</v>
      </c>
      <c r="W54" s="3">
        <v>3.581</v>
      </c>
      <c r="X54" s="3" t="s">
        <v>12</v>
      </c>
      <c r="Y54" s="3">
        <v>3.9319999999999999</v>
      </c>
      <c r="Z54" s="15" t="s">
        <v>12</v>
      </c>
      <c r="AA54" s="10">
        <f t="shared" si="63"/>
        <v>3.581</v>
      </c>
      <c r="AB54" s="9">
        <f t="shared" si="64"/>
        <v>0.34399999999999986</v>
      </c>
      <c r="AC54" s="10">
        <f t="shared" si="65"/>
        <v>0.35099999999999998</v>
      </c>
      <c r="AD54" s="9" t="s">
        <v>12</v>
      </c>
      <c r="AE54" s="55" t="s">
        <v>12</v>
      </c>
      <c r="AF54" s="55">
        <v>0.1</v>
      </c>
      <c r="AG54" s="55">
        <v>0.1</v>
      </c>
      <c r="AH54" s="55">
        <v>0.1</v>
      </c>
      <c r="AI54" s="3">
        <v>0.1</v>
      </c>
      <c r="AJ54" s="3">
        <v>0.1</v>
      </c>
      <c r="AK54" s="3" t="s">
        <v>12</v>
      </c>
      <c r="AL54" s="3">
        <v>0.1</v>
      </c>
      <c r="AM54" s="15" t="s">
        <v>12</v>
      </c>
      <c r="AN54" s="10">
        <f t="shared" si="66"/>
        <v>0.1</v>
      </c>
      <c r="AO54" s="9">
        <f t="shared" si="67"/>
        <v>0</v>
      </c>
      <c r="AP54" s="10">
        <f t="shared" si="68"/>
        <v>0</v>
      </c>
      <c r="AQ54" s="9" t="s">
        <v>12</v>
      </c>
      <c r="AR54" s="55" t="s">
        <v>12</v>
      </c>
      <c r="AS54" s="55">
        <v>0.1</v>
      </c>
      <c r="AT54" s="55">
        <v>0.1</v>
      </c>
      <c r="AU54" s="55">
        <v>0.1</v>
      </c>
      <c r="AV54" s="3">
        <v>0.1</v>
      </c>
      <c r="AW54" s="3">
        <v>0.1</v>
      </c>
      <c r="AX54" s="3" t="s">
        <v>12</v>
      </c>
      <c r="AY54" s="3">
        <v>0.1</v>
      </c>
      <c r="AZ54" s="15" t="s">
        <v>12</v>
      </c>
      <c r="BA54" s="10">
        <f t="shared" si="69"/>
        <v>0.1</v>
      </c>
      <c r="BB54" s="9">
        <f t="shared" si="70"/>
        <v>0</v>
      </c>
      <c r="BC54" s="10">
        <f t="shared" si="71"/>
        <v>0</v>
      </c>
      <c r="BD54" s="9" t="s">
        <v>2403</v>
      </c>
      <c r="BE54" s="3" t="s">
        <v>12</v>
      </c>
      <c r="BF54" s="15" t="s">
        <v>12</v>
      </c>
      <c r="BG54" s="15" t="str">
        <f t="shared" si="72"/>
        <v>-</v>
      </c>
      <c r="BH54" s="9" t="e">
        <f t="shared" si="73"/>
        <v>#VALUE!</v>
      </c>
      <c r="BI54" s="10" t="e">
        <f t="shared" si="74"/>
        <v>#VALUE!</v>
      </c>
      <c r="BJ54" s="9" t="s">
        <v>2403</v>
      </c>
      <c r="BK54" s="3" t="s">
        <v>12</v>
      </c>
      <c r="BL54" s="15" t="s">
        <v>12</v>
      </c>
      <c r="BM54" s="15" t="str">
        <f t="shared" si="75"/>
        <v>-</v>
      </c>
      <c r="BN54" s="9" t="e">
        <f t="shared" si="76"/>
        <v>#VALUE!</v>
      </c>
      <c r="BO54" s="10" t="e">
        <f t="shared" si="77"/>
        <v>#VALUE!</v>
      </c>
      <c r="BP54">
        <f t="shared" si="78"/>
        <v>0</v>
      </c>
      <c r="BQ54" s="93" t="e">
        <f t="shared" si="79"/>
        <v>#VALUE!</v>
      </c>
      <c r="BR54" s="93" t="e">
        <f t="shared" si="80"/>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81"/>
        <v>#N/A</v>
      </c>
      <c r="BX54" s="93" t="e">
        <f t="shared" si="82"/>
        <v>#N/A</v>
      </c>
      <c r="BY54" s="94">
        <f t="shared" si="83"/>
        <v>999</v>
      </c>
      <c r="BZ54" s="94">
        <f t="shared" si="84"/>
        <v>999</v>
      </c>
      <c r="CA54" s="94" t="e">
        <f t="shared" si="85"/>
        <v>#N/A</v>
      </c>
      <c r="CB54" t="e">
        <f t="shared" si="86"/>
        <v>#N/A</v>
      </c>
      <c r="CC54" s="58" t="e">
        <f t="shared" si="87"/>
        <v>#N/A</v>
      </c>
      <c r="CD54" s="95" t="e">
        <f t="shared" si="88"/>
        <v>#N/A</v>
      </c>
      <c r="CE54" s="96" t="b">
        <f t="shared" si="89"/>
        <v>1</v>
      </c>
      <c r="CF54" t="e">
        <f t="shared" si="90"/>
        <v>#DIV/0!</v>
      </c>
      <c r="CG54" t="e">
        <f t="shared" si="91"/>
        <v>#DIV/0!</v>
      </c>
      <c r="CH54" s="84" t="b">
        <f t="shared" si="92"/>
        <v>0</v>
      </c>
      <c r="CI54" t="str">
        <f t="shared" si="93"/>
        <v/>
      </c>
      <c r="CJ54" t="b">
        <f t="shared" si="94"/>
        <v>0</v>
      </c>
      <c r="CK54" t="b">
        <f t="shared" si="95"/>
        <v>1</v>
      </c>
      <c r="CL54" s="84" t="b">
        <f t="shared" si="115"/>
        <v>1</v>
      </c>
      <c r="CM54">
        <f t="shared" si="96"/>
        <v>0.1</v>
      </c>
      <c r="CN54" t="b">
        <f t="shared" si="97"/>
        <v>1</v>
      </c>
      <c r="CO54" s="84">
        <f t="shared" si="98"/>
        <v>6.4102564102564097</v>
      </c>
      <c r="CP54" t="b">
        <f t="shared" si="99"/>
        <v>1</v>
      </c>
      <c r="CQ54" s="96" t="b">
        <f t="shared" si="100"/>
        <v>1</v>
      </c>
      <c r="CR54" t="e">
        <f t="shared" si="101"/>
        <v>#VALUE!</v>
      </c>
      <c r="CS54" t="e">
        <f t="shared" si="102"/>
        <v>#VALUE!</v>
      </c>
      <c r="CT54" t="b">
        <f t="shared" si="103"/>
        <v>1</v>
      </c>
      <c r="CU54" t="b">
        <f t="shared" si="104"/>
        <v>1</v>
      </c>
      <c r="CV54" s="84" t="b">
        <f t="shared" si="105"/>
        <v>1</v>
      </c>
      <c r="CW54" t="e">
        <f t="shared" si="106"/>
        <v>#VALUE!</v>
      </c>
      <c r="CX54" t="e">
        <f t="shared" si="107"/>
        <v>#VALUE!</v>
      </c>
      <c r="CY54" t="b">
        <f t="shared" si="108"/>
        <v>0</v>
      </c>
      <c r="CZ54" t="b">
        <f t="shared" si="109"/>
        <v>0</v>
      </c>
      <c r="DA54" s="84">
        <f t="shared" si="110"/>
        <v>0</v>
      </c>
      <c r="DB54" t="e">
        <f t="shared" si="111"/>
        <v>#N/A</v>
      </c>
    </row>
    <row r="55" spans="1:106">
      <c r="A55" s="9">
        <v>853</v>
      </c>
      <c r="B55" s="3">
        <v>2</v>
      </c>
      <c r="C55" s="3" t="s">
        <v>2462</v>
      </c>
      <c r="D55" s="3" t="str">
        <f t="shared" si="58"/>
        <v>BE_1_16-2_dk_0073</v>
      </c>
      <c r="E55" s="3" t="str">
        <f t="shared" si="59"/>
        <v>0073</v>
      </c>
      <c r="F55" s="3">
        <v>113893.633</v>
      </c>
      <c r="G55" s="15">
        <v>425605.875</v>
      </c>
      <c r="H55" s="35" t="str">
        <f t="shared" si="60"/>
        <v>ja</v>
      </c>
      <c r="I55" s="42" t="s">
        <v>2402</v>
      </c>
      <c r="J55" s="20" t="s">
        <v>2410</v>
      </c>
      <c r="K55" s="21">
        <v>10000</v>
      </c>
      <c r="L55" s="28">
        <f t="shared" si="112"/>
        <v>1</v>
      </c>
      <c r="M55" s="28">
        <f t="shared" si="113"/>
        <v>1</v>
      </c>
      <c r="N55" s="56">
        <f t="shared" si="61"/>
        <v>10000</v>
      </c>
      <c r="O55" s="33">
        <f t="shared" si="114"/>
        <v>77.01361995129389</v>
      </c>
      <c r="P55" s="37">
        <f t="shared" si="62"/>
        <v>109.12171976741493</v>
      </c>
      <c r="Q55" s="9" t="s">
        <v>12</v>
      </c>
      <c r="R55" s="55" t="s">
        <v>12</v>
      </c>
      <c r="S55" s="55">
        <v>2.9</v>
      </c>
      <c r="T55" s="55">
        <v>3.0619999999999998</v>
      </c>
      <c r="U55" s="55">
        <v>3.238</v>
      </c>
      <c r="V55" s="3">
        <v>3.4</v>
      </c>
      <c r="W55" s="3">
        <v>3.5830000000000002</v>
      </c>
      <c r="X55" s="3" t="s">
        <v>12</v>
      </c>
      <c r="Y55" s="3">
        <v>3.9329999999999998</v>
      </c>
      <c r="Z55" s="15" t="s">
        <v>12</v>
      </c>
      <c r="AA55" s="10">
        <f t="shared" si="63"/>
        <v>3.5830000000000002</v>
      </c>
      <c r="AB55" s="9">
        <f t="shared" si="64"/>
        <v>0.3450000000000002</v>
      </c>
      <c r="AC55" s="10">
        <f t="shared" si="65"/>
        <v>0.34999999999999964</v>
      </c>
      <c r="AD55" s="9" t="s">
        <v>12</v>
      </c>
      <c r="AE55" s="55" t="s">
        <v>12</v>
      </c>
      <c r="AF55" s="55">
        <v>0.77600000000000002</v>
      </c>
      <c r="AG55" s="55">
        <v>0.86199999999999999</v>
      </c>
      <c r="AH55" s="55">
        <v>0.96199999999999997</v>
      </c>
      <c r="AI55" s="3">
        <v>1.0589999999999999</v>
      </c>
      <c r="AJ55" s="3">
        <v>1.1679999999999999</v>
      </c>
      <c r="AK55" s="3" t="s">
        <v>12</v>
      </c>
      <c r="AL55" s="3">
        <v>1.3779999999999999</v>
      </c>
      <c r="AM55" s="15" t="s">
        <v>12</v>
      </c>
      <c r="AN55" s="10">
        <f t="shared" si="66"/>
        <v>1.1679999999999999</v>
      </c>
      <c r="AO55" s="9">
        <f t="shared" si="67"/>
        <v>0.20599999999999996</v>
      </c>
      <c r="AP55" s="10">
        <f t="shared" si="68"/>
        <v>0.20999999999999996</v>
      </c>
      <c r="AQ55" s="9" t="s">
        <v>12</v>
      </c>
      <c r="AR55" s="55" t="s">
        <v>12</v>
      </c>
      <c r="AS55" s="55">
        <v>2.3010000000000002</v>
      </c>
      <c r="AT55" s="55">
        <v>2.399</v>
      </c>
      <c r="AU55" s="55">
        <v>2.5</v>
      </c>
      <c r="AV55" s="3">
        <v>2.585</v>
      </c>
      <c r="AW55" s="3">
        <v>2.6789999999999998</v>
      </c>
      <c r="AX55" s="3" t="s">
        <v>12</v>
      </c>
      <c r="AY55" s="3">
        <v>2.859</v>
      </c>
      <c r="AZ55" s="15" t="s">
        <v>12</v>
      </c>
      <c r="BA55" s="10">
        <f t="shared" si="69"/>
        <v>2.6789999999999998</v>
      </c>
      <c r="BB55" s="9">
        <f t="shared" si="70"/>
        <v>0.17899999999999983</v>
      </c>
      <c r="BC55" s="10">
        <f t="shared" si="71"/>
        <v>0.18000000000000016</v>
      </c>
      <c r="BD55" s="9" t="s">
        <v>2403</v>
      </c>
      <c r="BE55" s="3" t="s">
        <v>12</v>
      </c>
      <c r="BF55" s="15" t="s">
        <v>12</v>
      </c>
      <c r="BG55" s="15" t="str">
        <f t="shared" si="72"/>
        <v>-</v>
      </c>
      <c r="BH55" s="9" t="e">
        <f t="shared" si="73"/>
        <v>#VALUE!</v>
      </c>
      <c r="BI55" s="10" t="e">
        <f t="shared" si="74"/>
        <v>#VALUE!</v>
      </c>
      <c r="BJ55" s="9" t="s">
        <v>2403</v>
      </c>
      <c r="BK55" s="3" t="s">
        <v>12</v>
      </c>
      <c r="BL55" s="15" t="s">
        <v>12</v>
      </c>
      <c r="BM55" s="15" t="str">
        <f t="shared" si="75"/>
        <v>-</v>
      </c>
      <c r="BN55" s="9" t="e">
        <f t="shared" si="76"/>
        <v>#VALUE!</v>
      </c>
      <c r="BO55" s="10" t="e">
        <f t="shared" si="77"/>
        <v>#VALUE!</v>
      </c>
      <c r="BP55">
        <f t="shared" si="78"/>
        <v>0</v>
      </c>
      <c r="BQ55" s="93" t="e">
        <f t="shared" si="79"/>
        <v>#VALUE!</v>
      </c>
      <c r="BR55" s="93" t="e">
        <f t="shared" si="80"/>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81"/>
        <v>#N/A</v>
      </c>
      <c r="BX55" s="93" t="e">
        <f t="shared" si="82"/>
        <v>#N/A</v>
      </c>
      <c r="BY55" s="94">
        <f t="shared" si="83"/>
        <v>999</v>
      </c>
      <c r="BZ55" s="94">
        <f t="shared" si="84"/>
        <v>999</v>
      </c>
      <c r="CA55" s="94" t="e">
        <f t="shared" si="85"/>
        <v>#N/A</v>
      </c>
      <c r="CB55" t="e">
        <f t="shared" si="86"/>
        <v>#N/A</v>
      </c>
      <c r="CC55" s="58" t="e">
        <f t="shared" si="87"/>
        <v>#N/A</v>
      </c>
      <c r="CD55" s="95" t="e">
        <f t="shared" si="88"/>
        <v>#N/A</v>
      </c>
      <c r="CE55" s="96" t="b">
        <f t="shared" si="89"/>
        <v>1</v>
      </c>
      <c r="CF55" t="e">
        <f t="shared" si="90"/>
        <v>#DIV/0!</v>
      </c>
      <c r="CG55" t="e">
        <f t="shared" si="91"/>
        <v>#DIV/0!</v>
      </c>
      <c r="CH55" s="84" t="b">
        <f t="shared" si="92"/>
        <v>1</v>
      </c>
      <c r="CI55">
        <f t="shared" si="93"/>
        <v>1.1679999999999999</v>
      </c>
      <c r="CJ55" t="b">
        <f t="shared" si="94"/>
        <v>1</v>
      </c>
      <c r="CK55" t="b">
        <f t="shared" si="95"/>
        <v>1</v>
      </c>
      <c r="CL55" s="84" t="b">
        <f t="shared" si="115"/>
        <v>1</v>
      </c>
      <c r="CM55">
        <f t="shared" si="96"/>
        <v>2.6789999999999998</v>
      </c>
      <c r="CN55" t="b">
        <f t="shared" si="97"/>
        <v>1</v>
      </c>
      <c r="CO55" s="84">
        <f t="shared" si="98"/>
        <v>0.10432125840133123</v>
      </c>
      <c r="CP55" t="b">
        <f t="shared" si="99"/>
        <v>1</v>
      </c>
      <c r="CQ55" s="96" t="b">
        <f t="shared" si="100"/>
        <v>1</v>
      </c>
      <c r="CR55" t="e">
        <f t="shared" si="101"/>
        <v>#VALUE!</v>
      </c>
      <c r="CS55" t="e">
        <f t="shared" si="102"/>
        <v>#VALUE!</v>
      </c>
      <c r="CT55" t="b">
        <f t="shared" si="103"/>
        <v>0</v>
      </c>
      <c r="CU55" t="b">
        <f t="shared" si="104"/>
        <v>0</v>
      </c>
      <c r="CV55" s="84" t="b">
        <f t="shared" si="105"/>
        <v>1</v>
      </c>
      <c r="CW55" t="e">
        <f t="shared" si="106"/>
        <v>#VALUE!</v>
      </c>
      <c r="CX55" t="e">
        <f t="shared" si="107"/>
        <v>#VALUE!</v>
      </c>
      <c r="CY55" t="b">
        <f t="shared" si="108"/>
        <v>1</v>
      </c>
      <c r="CZ55" t="b">
        <f t="shared" si="109"/>
        <v>1</v>
      </c>
      <c r="DA55" s="84">
        <f t="shared" si="110"/>
        <v>0</v>
      </c>
      <c r="DB55" t="e">
        <f t="shared" si="111"/>
        <v>#N/A</v>
      </c>
    </row>
    <row r="56" spans="1:106">
      <c r="A56" s="9">
        <v>854</v>
      </c>
      <c r="B56" s="3">
        <v>2</v>
      </c>
      <c r="C56" s="3" t="s">
        <v>2463</v>
      </c>
      <c r="D56" s="3" t="str">
        <f t="shared" si="58"/>
        <v>BE_1_16-2_dk_0074</v>
      </c>
      <c r="E56" s="3" t="str">
        <f t="shared" si="59"/>
        <v>0074</v>
      </c>
      <c r="F56" s="3">
        <v>113796.867</v>
      </c>
      <c r="G56" s="15">
        <v>425555.43800000002</v>
      </c>
      <c r="H56" s="35" t="str">
        <f t="shared" si="60"/>
        <v>ja</v>
      </c>
      <c r="I56" s="42" t="s">
        <v>2402</v>
      </c>
      <c r="J56" s="20" t="s">
        <v>2410</v>
      </c>
      <c r="K56" s="21">
        <v>10000</v>
      </c>
      <c r="L56" s="28">
        <f t="shared" si="112"/>
        <v>1</v>
      </c>
      <c r="M56" s="28">
        <f t="shared" si="113"/>
        <v>1</v>
      </c>
      <c r="N56" s="56">
        <f t="shared" si="61"/>
        <v>10000</v>
      </c>
      <c r="O56" s="33">
        <f t="shared" si="114"/>
        <v>109.12171976741493</v>
      </c>
      <c r="P56" s="37">
        <f t="shared" si="62"/>
        <v>93.742812257796302</v>
      </c>
      <c r="Q56" s="9" t="s">
        <v>12</v>
      </c>
      <c r="R56" s="55" t="s">
        <v>12</v>
      </c>
      <c r="S56" s="55">
        <v>2.9</v>
      </c>
      <c r="T56" s="55">
        <v>3.0619999999999998</v>
      </c>
      <c r="U56" s="55">
        <v>3.238</v>
      </c>
      <c r="V56" s="3">
        <v>3.4</v>
      </c>
      <c r="W56" s="3">
        <v>3.5830000000000002</v>
      </c>
      <c r="X56" s="3" t="s">
        <v>12</v>
      </c>
      <c r="Y56" s="3">
        <v>3.9329999999999998</v>
      </c>
      <c r="Z56" s="15" t="s">
        <v>12</v>
      </c>
      <c r="AA56" s="10">
        <f t="shared" si="63"/>
        <v>3.5830000000000002</v>
      </c>
      <c r="AB56" s="9">
        <f t="shared" si="64"/>
        <v>0.3450000000000002</v>
      </c>
      <c r="AC56" s="10">
        <f t="shared" si="65"/>
        <v>0.34999999999999964</v>
      </c>
      <c r="AD56" s="9" t="s">
        <v>12</v>
      </c>
      <c r="AE56" s="55" t="s">
        <v>12</v>
      </c>
      <c r="AF56" s="55">
        <v>0.71899999999999997</v>
      </c>
      <c r="AG56" s="55">
        <v>0.79500000000000004</v>
      </c>
      <c r="AH56" s="55">
        <v>0.88600000000000001</v>
      </c>
      <c r="AI56" s="3">
        <v>0.97399999999999998</v>
      </c>
      <c r="AJ56" s="3">
        <v>1.0720000000000001</v>
      </c>
      <c r="AK56" s="3" t="s">
        <v>12</v>
      </c>
      <c r="AL56" s="3">
        <v>1.2629999999999999</v>
      </c>
      <c r="AM56" s="15" t="s">
        <v>12</v>
      </c>
      <c r="AN56" s="10">
        <f t="shared" si="66"/>
        <v>1.0720000000000001</v>
      </c>
      <c r="AO56" s="9">
        <f t="shared" si="67"/>
        <v>0.18600000000000005</v>
      </c>
      <c r="AP56" s="10">
        <f t="shared" si="68"/>
        <v>0.19099999999999984</v>
      </c>
      <c r="AQ56" s="9" t="s">
        <v>12</v>
      </c>
      <c r="AR56" s="55" t="s">
        <v>12</v>
      </c>
      <c r="AS56" s="55">
        <v>2.3130000000000002</v>
      </c>
      <c r="AT56" s="55">
        <v>2.4079999999999999</v>
      </c>
      <c r="AU56" s="55">
        <v>2.492</v>
      </c>
      <c r="AV56" s="3">
        <v>2.569</v>
      </c>
      <c r="AW56" s="3">
        <v>2.6549999999999998</v>
      </c>
      <c r="AX56" s="3" t="s">
        <v>12</v>
      </c>
      <c r="AY56" s="3">
        <v>2.8210000000000002</v>
      </c>
      <c r="AZ56" s="15" t="s">
        <v>12</v>
      </c>
      <c r="BA56" s="10">
        <f t="shared" si="69"/>
        <v>2.6549999999999998</v>
      </c>
      <c r="BB56" s="9">
        <f t="shared" si="70"/>
        <v>0.16299999999999981</v>
      </c>
      <c r="BC56" s="10">
        <f t="shared" si="71"/>
        <v>0.16600000000000037</v>
      </c>
      <c r="BD56" s="9" t="s">
        <v>2403</v>
      </c>
      <c r="BE56" s="3" t="s">
        <v>12</v>
      </c>
      <c r="BF56" s="15" t="s">
        <v>12</v>
      </c>
      <c r="BG56" s="15" t="str">
        <f t="shared" si="72"/>
        <v>-</v>
      </c>
      <c r="BH56" s="9" t="e">
        <f t="shared" si="73"/>
        <v>#VALUE!</v>
      </c>
      <c r="BI56" s="10" t="e">
        <f t="shared" si="74"/>
        <v>#VALUE!</v>
      </c>
      <c r="BJ56" s="9" t="s">
        <v>2403</v>
      </c>
      <c r="BK56" s="3" t="s">
        <v>12</v>
      </c>
      <c r="BL56" s="15" t="s">
        <v>12</v>
      </c>
      <c r="BM56" s="15" t="str">
        <f t="shared" si="75"/>
        <v>-</v>
      </c>
      <c r="BN56" s="9" t="e">
        <f t="shared" si="76"/>
        <v>#VALUE!</v>
      </c>
      <c r="BO56" s="10" t="e">
        <f t="shared" si="77"/>
        <v>#VALUE!</v>
      </c>
      <c r="BP56">
        <f t="shared" si="78"/>
        <v>0</v>
      </c>
      <c r="BQ56" s="93" t="e">
        <f t="shared" si="79"/>
        <v>#VALUE!</v>
      </c>
      <c r="BR56" s="93" t="e">
        <f t="shared" si="80"/>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81"/>
        <v>#N/A</v>
      </c>
      <c r="BX56" s="93" t="e">
        <f t="shared" si="82"/>
        <v>#N/A</v>
      </c>
      <c r="BY56" s="94">
        <f t="shared" si="83"/>
        <v>999</v>
      </c>
      <c r="BZ56" s="94">
        <f t="shared" si="84"/>
        <v>999</v>
      </c>
      <c r="CA56" s="94" t="e">
        <f t="shared" si="85"/>
        <v>#N/A</v>
      </c>
      <c r="CB56" t="e">
        <f t="shared" si="86"/>
        <v>#N/A</v>
      </c>
      <c r="CC56" s="58" t="e">
        <f t="shared" si="87"/>
        <v>#N/A</v>
      </c>
      <c r="CD56" s="95" t="e">
        <f t="shared" si="88"/>
        <v>#N/A</v>
      </c>
      <c r="CE56" s="96" t="b">
        <f t="shared" si="89"/>
        <v>1</v>
      </c>
      <c r="CF56" t="e">
        <f t="shared" si="90"/>
        <v>#DIV/0!</v>
      </c>
      <c r="CG56" t="e">
        <f t="shared" si="91"/>
        <v>#DIV/0!</v>
      </c>
      <c r="CH56" s="84" t="b">
        <f t="shared" si="92"/>
        <v>1</v>
      </c>
      <c r="CI56">
        <f t="shared" si="93"/>
        <v>1.0720000000000001</v>
      </c>
      <c r="CJ56" t="b">
        <f t="shared" si="94"/>
        <v>1</v>
      </c>
      <c r="CK56" t="b">
        <f t="shared" si="95"/>
        <v>1</v>
      </c>
      <c r="CL56" s="84" t="b">
        <f t="shared" si="115"/>
        <v>1</v>
      </c>
      <c r="CM56">
        <f t="shared" si="96"/>
        <v>2.6549999999999998</v>
      </c>
      <c r="CN56" t="b">
        <f t="shared" si="97"/>
        <v>1</v>
      </c>
      <c r="CO56" s="84">
        <f t="shared" si="98"/>
        <v>9.7485749756808557E-2</v>
      </c>
      <c r="CP56" t="b">
        <f t="shared" si="99"/>
        <v>1</v>
      </c>
      <c r="CQ56" s="96" t="b">
        <f t="shared" si="100"/>
        <v>1</v>
      </c>
      <c r="CR56" t="e">
        <f t="shared" si="101"/>
        <v>#VALUE!</v>
      </c>
      <c r="CS56" t="e">
        <f t="shared" si="102"/>
        <v>#VALUE!</v>
      </c>
      <c r="CT56" t="b">
        <f t="shared" si="103"/>
        <v>1</v>
      </c>
      <c r="CU56" t="b">
        <f t="shared" si="104"/>
        <v>1</v>
      </c>
      <c r="CV56" s="84" t="b">
        <f t="shared" si="105"/>
        <v>1</v>
      </c>
      <c r="CW56" t="e">
        <f t="shared" si="106"/>
        <v>#VALUE!</v>
      </c>
      <c r="CX56" t="e">
        <f t="shared" si="107"/>
        <v>#VALUE!</v>
      </c>
      <c r="CY56" t="b">
        <f t="shared" si="108"/>
        <v>1</v>
      </c>
      <c r="CZ56" t="b">
        <f t="shared" si="109"/>
        <v>1</v>
      </c>
      <c r="DA56" s="84">
        <f t="shared" si="110"/>
        <v>0</v>
      </c>
      <c r="DB56" t="e">
        <f t="shared" si="111"/>
        <v>#N/A</v>
      </c>
    </row>
    <row r="57" spans="1:106">
      <c r="A57" s="9">
        <v>855</v>
      </c>
      <c r="B57" s="3">
        <v>2</v>
      </c>
      <c r="C57" s="3" t="s">
        <v>2464</v>
      </c>
      <c r="D57" s="3" t="str">
        <f t="shared" si="58"/>
        <v>BE_1_16-2_dk_0075</v>
      </c>
      <c r="E57" s="3" t="str">
        <f t="shared" si="59"/>
        <v>0075</v>
      </c>
      <c r="F57" s="3">
        <v>113741.516</v>
      </c>
      <c r="G57" s="15">
        <v>425479.78100000002</v>
      </c>
      <c r="H57" s="35" t="str">
        <f t="shared" si="60"/>
        <v>ja</v>
      </c>
      <c r="I57" s="42" t="s">
        <v>2402</v>
      </c>
      <c r="J57" s="20" t="s">
        <v>2410</v>
      </c>
      <c r="K57" s="21">
        <v>10000</v>
      </c>
      <c r="L57" s="28">
        <f t="shared" si="112"/>
        <v>1</v>
      </c>
      <c r="M57" s="28">
        <f t="shared" si="113"/>
        <v>1</v>
      </c>
      <c r="N57" s="56">
        <f t="shared" si="61"/>
        <v>10000</v>
      </c>
      <c r="O57" s="33">
        <f t="shared" si="114"/>
        <v>93.742812257796302</v>
      </c>
      <c r="P57" s="37">
        <f t="shared" si="62"/>
        <v>106.00745462466644</v>
      </c>
      <c r="Q57" s="9" t="s">
        <v>12</v>
      </c>
      <c r="R57" s="55" t="s">
        <v>12</v>
      </c>
      <c r="S57" s="55">
        <v>2.871</v>
      </c>
      <c r="T57" s="55">
        <v>3.024</v>
      </c>
      <c r="U57" s="55">
        <v>3.1970000000000001</v>
      </c>
      <c r="V57" s="3">
        <v>3.359</v>
      </c>
      <c r="W57" s="3">
        <v>3.5430000000000001</v>
      </c>
      <c r="X57" s="3" t="s">
        <v>12</v>
      </c>
      <c r="Y57" s="3">
        <v>3.9009999999999998</v>
      </c>
      <c r="Z57" s="15" t="s">
        <v>12</v>
      </c>
      <c r="AA57" s="10">
        <f t="shared" si="63"/>
        <v>3.5430000000000001</v>
      </c>
      <c r="AB57" s="9">
        <f t="shared" si="64"/>
        <v>0.34600000000000009</v>
      </c>
      <c r="AC57" s="10">
        <f t="shared" si="65"/>
        <v>0.35799999999999965</v>
      </c>
      <c r="AD57" s="9" t="s">
        <v>12</v>
      </c>
      <c r="AE57" s="55" t="s">
        <v>12</v>
      </c>
      <c r="AF57" s="55">
        <v>0.94299999999999995</v>
      </c>
      <c r="AG57" s="55">
        <v>1.0469999999999999</v>
      </c>
      <c r="AH57" s="55">
        <v>1.1679999999999999</v>
      </c>
      <c r="AI57" s="3">
        <v>1.286</v>
      </c>
      <c r="AJ57" s="3">
        <v>1.417</v>
      </c>
      <c r="AK57" s="3" t="s">
        <v>12</v>
      </c>
      <c r="AL57" s="3">
        <v>1.6759999999999999</v>
      </c>
      <c r="AM57" s="15" t="s">
        <v>12</v>
      </c>
      <c r="AN57" s="10">
        <f t="shared" si="66"/>
        <v>1.417</v>
      </c>
      <c r="AO57" s="9">
        <f t="shared" si="67"/>
        <v>0.24900000000000011</v>
      </c>
      <c r="AP57" s="10">
        <f t="shared" si="68"/>
        <v>0.2589999999999999</v>
      </c>
      <c r="AQ57" s="9" t="s">
        <v>12</v>
      </c>
      <c r="AR57" s="55" t="s">
        <v>12</v>
      </c>
      <c r="AS57" s="55">
        <v>2.589</v>
      </c>
      <c r="AT57" s="55">
        <v>2.7010000000000001</v>
      </c>
      <c r="AU57" s="55">
        <v>2.8119999999999998</v>
      </c>
      <c r="AV57" s="3">
        <v>2.907</v>
      </c>
      <c r="AW57" s="3">
        <v>3.0139999999999998</v>
      </c>
      <c r="AX57" s="3" t="s">
        <v>12</v>
      </c>
      <c r="AY57" s="3">
        <v>3.2250000000000001</v>
      </c>
      <c r="AZ57" s="15" t="s">
        <v>12</v>
      </c>
      <c r="BA57" s="10">
        <f t="shared" si="69"/>
        <v>3.0139999999999998</v>
      </c>
      <c r="BB57" s="9">
        <f t="shared" si="70"/>
        <v>0.20199999999999996</v>
      </c>
      <c r="BC57" s="10">
        <f t="shared" si="71"/>
        <v>0.2110000000000003</v>
      </c>
      <c r="BD57" s="9" t="s">
        <v>2403</v>
      </c>
      <c r="BE57" s="3" t="s">
        <v>12</v>
      </c>
      <c r="BF57" s="15" t="s">
        <v>12</v>
      </c>
      <c r="BG57" s="15" t="str">
        <f t="shared" si="72"/>
        <v>-</v>
      </c>
      <c r="BH57" s="9" t="e">
        <f t="shared" si="73"/>
        <v>#VALUE!</v>
      </c>
      <c r="BI57" s="10" t="e">
        <f t="shared" si="74"/>
        <v>#VALUE!</v>
      </c>
      <c r="BJ57" s="9" t="s">
        <v>2403</v>
      </c>
      <c r="BK57" s="3" t="s">
        <v>12</v>
      </c>
      <c r="BL57" s="15" t="s">
        <v>12</v>
      </c>
      <c r="BM57" s="15" t="str">
        <f t="shared" si="75"/>
        <v>-</v>
      </c>
      <c r="BN57" s="9" t="e">
        <f t="shared" si="76"/>
        <v>#VALUE!</v>
      </c>
      <c r="BO57" s="10" t="e">
        <f t="shared" si="77"/>
        <v>#VALUE!</v>
      </c>
      <c r="BP57">
        <f t="shared" si="78"/>
        <v>0</v>
      </c>
      <c r="BQ57" s="93" t="e">
        <f t="shared" si="79"/>
        <v>#VALUE!</v>
      </c>
      <c r="BR57" s="93" t="e">
        <f t="shared" si="80"/>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81"/>
        <v>#N/A</v>
      </c>
      <c r="BX57" s="93" t="e">
        <f t="shared" si="82"/>
        <v>#N/A</v>
      </c>
      <c r="BY57" s="94">
        <f t="shared" si="83"/>
        <v>999</v>
      </c>
      <c r="BZ57" s="94">
        <f t="shared" si="84"/>
        <v>999</v>
      </c>
      <c r="CA57" s="94" t="e">
        <f t="shared" si="85"/>
        <v>#N/A</v>
      </c>
      <c r="CB57" t="e">
        <f t="shared" si="86"/>
        <v>#N/A</v>
      </c>
      <c r="CC57" s="58" t="e">
        <f t="shared" si="87"/>
        <v>#N/A</v>
      </c>
      <c r="CD57" s="95" t="e">
        <f t="shared" si="88"/>
        <v>#N/A</v>
      </c>
      <c r="CE57" s="96" t="b">
        <f t="shared" si="89"/>
        <v>1</v>
      </c>
      <c r="CF57" t="e">
        <f t="shared" si="90"/>
        <v>#DIV/0!</v>
      </c>
      <c r="CG57" t="e">
        <f t="shared" si="91"/>
        <v>#DIV/0!</v>
      </c>
      <c r="CH57" s="84" t="b">
        <f t="shared" si="92"/>
        <v>1</v>
      </c>
      <c r="CI57">
        <f t="shared" si="93"/>
        <v>1.417</v>
      </c>
      <c r="CJ57" t="b">
        <f t="shared" si="94"/>
        <v>1</v>
      </c>
      <c r="CK57" t="b">
        <f t="shared" si="95"/>
        <v>0</v>
      </c>
      <c r="CL57" s="84" t="b">
        <f t="shared" si="115"/>
        <v>1</v>
      </c>
      <c r="CM57">
        <f t="shared" si="96"/>
        <v>3.0139999999999998</v>
      </c>
      <c r="CN57" t="b">
        <f t="shared" si="97"/>
        <v>1</v>
      </c>
      <c r="CO57" s="84">
        <f t="shared" si="98"/>
        <v>9.9990503654185076E-2</v>
      </c>
      <c r="CP57" t="b">
        <f t="shared" si="99"/>
        <v>1</v>
      </c>
      <c r="CQ57" s="96" t="b">
        <f t="shared" si="100"/>
        <v>1</v>
      </c>
      <c r="CR57" t="e">
        <f t="shared" si="101"/>
        <v>#VALUE!</v>
      </c>
      <c r="CS57" t="e">
        <f t="shared" si="102"/>
        <v>#VALUE!</v>
      </c>
      <c r="CT57" t="b">
        <f t="shared" si="103"/>
        <v>1</v>
      </c>
      <c r="CU57" t="b">
        <f t="shared" si="104"/>
        <v>1</v>
      </c>
      <c r="CV57" s="84" t="b">
        <f t="shared" si="105"/>
        <v>1</v>
      </c>
      <c r="CW57" t="e">
        <f t="shared" si="106"/>
        <v>#VALUE!</v>
      </c>
      <c r="CX57" t="e">
        <f t="shared" si="107"/>
        <v>#VALUE!</v>
      </c>
      <c r="CY57" t="b">
        <f t="shared" si="108"/>
        <v>1</v>
      </c>
      <c r="CZ57" t="b">
        <f t="shared" si="109"/>
        <v>1</v>
      </c>
      <c r="DA57" s="84">
        <f t="shared" si="110"/>
        <v>0</v>
      </c>
      <c r="DB57" t="e">
        <f t="shared" si="111"/>
        <v>#N/A</v>
      </c>
    </row>
    <row r="58" spans="1:106">
      <c r="A58" s="9">
        <v>856</v>
      </c>
      <c r="B58" s="3">
        <v>2</v>
      </c>
      <c r="C58" s="3" t="s">
        <v>2465</v>
      </c>
      <c r="D58" s="3" t="str">
        <f t="shared" si="58"/>
        <v>BE_1_16-2_dk_0076</v>
      </c>
      <c r="E58" s="3" t="str">
        <f t="shared" si="59"/>
        <v>0076</v>
      </c>
      <c r="F58" s="3">
        <v>113636.906</v>
      </c>
      <c r="G58" s="15">
        <v>425462.625</v>
      </c>
      <c r="H58" s="35" t="str">
        <f t="shared" si="60"/>
        <v>ja</v>
      </c>
      <c r="I58" s="42" t="s">
        <v>2402</v>
      </c>
      <c r="J58" s="20" t="s">
        <v>2410</v>
      </c>
      <c r="K58" s="21">
        <v>10000</v>
      </c>
      <c r="L58" s="28">
        <f t="shared" si="112"/>
        <v>1</v>
      </c>
      <c r="M58" s="28">
        <f t="shared" si="113"/>
        <v>1</v>
      </c>
      <c r="N58" s="56">
        <f t="shared" si="61"/>
        <v>10000</v>
      </c>
      <c r="O58" s="33">
        <f t="shared" si="114"/>
        <v>106.00745462466644</v>
      </c>
      <c r="P58" s="37">
        <f t="shared" si="62"/>
        <v>108.35803845584662</v>
      </c>
      <c r="Q58" s="9" t="s">
        <v>12</v>
      </c>
      <c r="R58" s="55" t="s">
        <v>12</v>
      </c>
      <c r="S58" s="55">
        <v>2.855</v>
      </c>
      <c r="T58" s="55">
        <v>3.0019999999999998</v>
      </c>
      <c r="U58" s="55">
        <v>3.1709999999999998</v>
      </c>
      <c r="V58" s="3">
        <v>3.3330000000000002</v>
      </c>
      <c r="W58" s="3">
        <v>3.5179999999999998</v>
      </c>
      <c r="X58" s="3" t="s">
        <v>12</v>
      </c>
      <c r="Y58" s="3">
        <v>3.8780000000000001</v>
      </c>
      <c r="Z58" s="15" t="s">
        <v>12</v>
      </c>
      <c r="AA58" s="10">
        <f t="shared" si="63"/>
        <v>3.5179999999999998</v>
      </c>
      <c r="AB58" s="9">
        <f t="shared" si="64"/>
        <v>0.34699999999999998</v>
      </c>
      <c r="AC58" s="10">
        <f t="shared" si="65"/>
        <v>0.36000000000000032</v>
      </c>
      <c r="AD58" s="9" t="s">
        <v>12</v>
      </c>
      <c r="AE58" s="55" t="s">
        <v>12</v>
      </c>
      <c r="AF58" s="55">
        <v>0.91400000000000003</v>
      </c>
      <c r="AG58" s="55">
        <v>1.0149999999999999</v>
      </c>
      <c r="AH58" s="55">
        <v>1.1339999999999999</v>
      </c>
      <c r="AI58" s="3">
        <v>1.2509999999999999</v>
      </c>
      <c r="AJ58" s="3">
        <v>1.3819999999999999</v>
      </c>
      <c r="AK58" s="3" t="s">
        <v>12</v>
      </c>
      <c r="AL58" s="3">
        <v>1.643</v>
      </c>
      <c r="AM58" s="15" t="s">
        <v>12</v>
      </c>
      <c r="AN58" s="10">
        <f t="shared" si="66"/>
        <v>1.3819999999999999</v>
      </c>
      <c r="AO58" s="9">
        <f t="shared" si="67"/>
        <v>0.248</v>
      </c>
      <c r="AP58" s="10">
        <f t="shared" si="68"/>
        <v>0.26100000000000012</v>
      </c>
      <c r="AQ58" s="9" t="s">
        <v>12</v>
      </c>
      <c r="AR58" s="55" t="s">
        <v>12</v>
      </c>
      <c r="AS58" s="55">
        <v>2.5939999999999999</v>
      </c>
      <c r="AT58" s="55">
        <v>2.7069999999999999</v>
      </c>
      <c r="AU58" s="55">
        <v>2.823</v>
      </c>
      <c r="AV58" s="3">
        <v>2.9249999999999998</v>
      </c>
      <c r="AW58" s="3">
        <v>3.04</v>
      </c>
      <c r="AX58" s="3" t="s">
        <v>12</v>
      </c>
      <c r="AY58" s="3">
        <v>3.2679999999999998</v>
      </c>
      <c r="AZ58" s="15" t="s">
        <v>12</v>
      </c>
      <c r="BA58" s="10">
        <f t="shared" si="69"/>
        <v>3.04</v>
      </c>
      <c r="BB58" s="9">
        <f t="shared" si="70"/>
        <v>0.21700000000000008</v>
      </c>
      <c r="BC58" s="10">
        <f t="shared" si="71"/>
        <v>0.22799999999999976</v>
      </c>
      <c r="BD58" s="9" t="s">
        <v>2403</v>
      </c>
      <c r="BE58" s="3" t="s">
        <v>12</v>
      </c>
      <c r="BF58" s="15" t="s">
        <v>12</v>
      </c>
      <c r="BG58" s="15" t="str">
        <f t="shared" si="72"/>
        <v>-</v>
      </c>
      <c r="BH58" s="9" t="e">
        <f t="shared" si="73"/>
        <v>#VALUE!</v>
      </c>
      <c r="BI58" s="10" t="e">
        <f t="shared" si="74"/>
        <v>#VALUE!</v>
      </c>
      <c r="BJ58" s="9" t="s">
        <v>2403</v>
      </c>
      <c r="BK58" s="3" t="s">
        <v>12</v>
      </c>
      <c r="BL58" s="15" t="s">
        <v>12</v>
      </c>
      <c r="BM58" s="15" t="str">
        <f t="shared" si="75"/>
        <v>-</v>
      </c>
      <c r="BN58" s="9" t="e">
        <f t="shared" si="76"/>
        <v>#VALUE!</v>
      </c>
      <c r="BO58" s="10" t="e">
        <f t="shared" si="77"/>
        <v>#VALUE!</v>
      </c>
      <c r="BP58">
        <f t="shared" si="78"/>
        <v>0</v>
      </c>
      <c r="BQ58" s="93" t="e">
        <f t="shared" si="79"/>
        <v>#VALUE!</v>
      </c>
      <c r="BR58" s="93" t="e">
        <f t="shared" si="80"/>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81"/>
        <v>#N/A</v>
      </c>
      <c r="BX58" s="93" t="e">
        <f t="shared" si="82"/>
        <v>#N/A</v>
      </c>
      <c r="BY58" s="94">
        <f t="shared" si="83"/>
        <v>999</v>
      </c>
      <c r="BZ58" s="94">
        <f t="shared" si="84"/>
        <v>999</v>
      </c>
      <c r="CA58" s="94" t="e">
        <f t="shared" si="85"/>
        <v>#N/A</v>
      </c>
      <c r="CB58" t="e">
        <f t="shared" si="86"/>
        <v>#N/A</v>
      </c>
      <c r="CC58" s="58" t="e">
        <f t="shared" si="87"/>
        <v>#N/A</v>
      </c>
      <c r="CD58" s="95" t="e">
        <f t="shared" si="88"/>
        <v>#N/A</v>
      </c>
      <c r="CE58" s="96" t="b">
        <f t="shared" si="89"/>
        <v>1</v>
      </c>
      <c r="CF58" t="e">
        <f t="shared" si="90"/>
        <v>#DIV/0!</v>
      </c>
      <c r="CG58" t="e">
        <f t="shared" si="91"/>
        <v>#DIV/0!</v>
      </c>
      <c r="CH58" s="84" t="b">
        <f t="shared" si="92"/>
        <v>1</v>
      </c>
      <c r="CI58">
        <f t="shared" si="93"/>
        <v>1.3819999999999999</v>
      </c>
      <c r="CJ58" t="b">
        <f t="shared" si="94"/>
        <v>1</v>
      </c>
      <c r="CK58" t="b">
        <f t="shared" si="95"/>
        <v>0</v>
      </c>
      <c r="CL58" s="84" t="b">
        <f t="shared" si="115"/>
        <v>1</v>
      </c>
      <c r="CM58">
        <f t="shared" si="96"/>
        <v>3.04</v>
      </c>
      <c r="CN58" t="b">
        <f t="shared" si="97"/>
        <v>1</v>
      </c>
      <c r="CO58" s="84">
        <f t="shared" si="98"/>
        <v>9.5859746785993308E-2</v>
      </c>
      <c r="CP58" t="b">
        <f t="shared" si="99"/>
        <v>1</v>
      </c>
      <c r="CQ58" s="96" t="b">
        <f t="shared" si="100"/>
        <v>1</v>
      </c>
      <c r="CR58" t="e">
        <f t="shared" si="101"/>
        <v>#VALUE!</v>
      </c>
      <c r="CS58" t="e">
        <f t="shared" si="102"/>
        <v>#VALUE!</v>
      </c>
      <c r="CT58" t="b">
        <f t="shared" si="103"/>
        <v>1</v>
      </c>
      <c r="CU58" t="b">
        <f t="shared" si="104"/>
        <v>1</v>
      </c>
      <c r="CV58" s="84" t="b">
        <f t="shared" si="105"/>
        <v>1</v>
      </c>
      <c r="CW58" t="e">
        <f t="shared" si="106"/>
        <v>#VALUE!</v>
      </c>
      <c r="CX58" t="e">
        <f t="shared" si="107"/>
        <v>#VALUE!</v>
      </c>
      <c r="CY58" t="b">
        <f t="shared" si="108"/>
        <v>1</v>
      </c>
      <c r="CZ58" t="b">
        <f t="shared" si="109"/>
        <v>1</v>
      </c>
      <c r="DA58" s="84">
        <f t="shared" si="110"/>
        <v>0</v>
      </c>
      <c r="DB58" t="e">
        <f t="shared" si="111"/>
        <v>#N/A</v>
      </c>
    </row>
    <row r="59" spans="1:106">
      <c r="A59" s="9">
        <v>857</v>
      </c>
      <c r="B59" s="3">
        <v>2</v>
      </c>
      <c r="C59" s="3" t="s">
        <v>2466</v>
      </c>
      <c r="D59" s="3" t="str">
        <f t="shared" si="58"/>
        <v>BE_1_16-2_dk_0077</v>
      </c>
      <c r="E59" s="3" t="str">
        <f t="shared" si="59"/>
        <v>0077</v>
      </c>
      <c r="F59" s="3">
        <v>113533.133</v>
      </c>
      <c r="G59" s="15">
        <v>425431.43800000002</v>
      </c>
      <c r="H59" s="35" t="str">
        <f t="shared" si="60"/>
        <v>ja</v>
      </c>
      <c r="I59" s="42" t="s">
        <v>2402</v>
      </c>
      <c r="J59" s="20" t="s">
        <v>2410</v>
      </c>
      <c r="K59" s="21">
        <v>10000</v>
      </c>
      <c r="L59" s="28">
        <f t="shared" si="112"/>
        <v>1</v>
      </c>
      <c r="M59" s="28">
        <f t="shared" si="113"/>
        <v>1</v>
      </c>
      <c r="N59" s="56">
        <f t="shared" si="61"/>
        <v>10000</v>
      </c>
      <c r="O59" s="33">
        <f t="shared" si="114"/>
        <v>108.35803845584662</v>
      </c>
      <c r="P59" s="37">
        <f t="shared" si="62"/>
        <v>75.04224826724149</v>
      </c>
      <c r="Q59" s="9" t="s">
        <v>12</v>
      </c>
      <c r="R59" s="55" t="s">
        <v>12</v>
      </c>
      <c r="S59" s="55">
        <v>2.86</v>
      </c>
      <c r="T59" s="55">
        <v>3.008</v>
      </c>
      <c r="U59" s="55">
        <v>3.1779999999999999</v>
      </c>
      <c r="V59" s="3">
        <v>3.339</v>
      </c>
      <c r="W59" s="3">
        <v>3.5230000000000001</v>
      </c>
      <c r="X59" s="3" t="s">
        <v>12</v>
      </c>
      <c r="Y59" s="3">
        <v>3.88</v>
      </c>
      <c r="Z59" s="15" t="s">
        <v>12</v>
      </c>
      <c r="AA59" s="10">
        <f t="shared" si="63"/>
        <v>3.5230000000000001</v>
      </c>
      <c r="AB59" s="9">
        <f t="shared" si="64"/>
        <v>0.3450000000000002</v>
      </c>
      <c r="AC59" s="10">
        <f t="shared" si="65"/>
        <v>0.35699999999999976</v>
      </c>
      <c r="AD59" s="9" t="s">
        <v>12</v>
      </c>
      <c r="AE59" s="55" t="s">
        <v>12</v>
      </c>
      <c r="AF59" s="55">
        <v>1.0740000000000001</v>
      </c>
      <c r="AG59" s="55">
        <v>1.196</v>
      </c>
      <c r="AH59" s="55">
        <v>1.3380000000000001</v>
      </c>
      <c r="AI59" s="3">
        <v>1.4770000000000001</v>
      </c>
      <c r="AJ59" s="3">
        <v>1.6339999999999999</v>
      </c>
      <c r="AK59" s="3" t="s">
        <v>12</v>
      </c>
      <c r="AL59" s="3">
        <v>1.9430000000000001</v>
      </c>
      <c r="AM59" s="15" t="s">
        <v>12</v>
      </c>
      <c r="AN59" s="10">
        <f t="shared" si="66"/>
        <v>1.6339999999999999</v>
      </c>
      <c r="AO59" s="9">
        <f t="shared" si="67"/>
        <v>0.29599999999999982</v>
      </c>
      <c r="AP59" s="10">
        <f t="shared" si="68"/>
        <v>0.30900000000000016</v>
      </c>
      <c r="AQ59" s="9" t="s">
        <v>12</v>
      </c>
      <c r="AR59" s="55" t="s">
        <v>12</v>
      </c>
      <c r="AS59" s="55">
        <v>2.7370000000000001</v>
      </c>
      <c r="AT59" s="55">
        <v>2.8610000000000002</v>
      </c>
      <c r="AU59" s="55">
        <v>2.988</v>
      </c>
      <c r="AV59" s="3">
        <v>3.0979999999999999</v>
      </c>
      <c r="AW59" s="3">
        <v>3.22</v>
      </c>
      <c r="AX59" s="3" t="s">
        <v>12</v>
      </c>
      <c r="AY59" s="3">
        <v>3.456</v>
      </c>
      <c r="AZ59" s="15" t="s">
        <v>12</v>
      </c>
      <c r="BA59" s="10">
        <f t="shared" si="69"/>
        <v>3.22</v>
      </c>
      <c r="BB59" s="9">
        <f t="shared" si="70"/>
        <v>0.23200000000000021</v>
      </c>
      <c r="BC59" s="10">
        <f t="shared" si="71"/>
        <v>0.23599999999999977</v>
      </c>
      <c r="BD59" s="9" t="s">
        <v>2403</v>
      </c>
      <c r="BE59" s="3" t="s">
        <v>12</v>
      </c>
      <c r="BF59" s="15" t="s">
        <v>12</v>
      </c>
      <c r="BG59" s="15" t="str">
        <f t="shared" si="72"/>
        <v>-</v>
      </c>
      <c r="BH59" s="9" t="e">
        <f t="shared" si="73"/>
        <v>#VALUE!</v>
      </c>
      <c r="BI59" s="10" t="e">
        <f t="shared" si="74"/>
        <v>#VALUE!</v>
      </c>
      <c r="BJ59" s="9" t="s">
        <v>2403</v>
      </c>
      <c r="BK59" s="3" t="s">
        <v>12</v>
      </c>
      <c r="BL59" s="15" t="s">
        <v>12</v>
      </c>
      <c r="BM59" s="15" t="str">
        <f t="shared" si="75"/>
        <v>-</v>
      </c>
      <c r="BN59" s="9" t="e">
        <f t="shared" si="76"/>
        <v>#VALUE!</v>
      </c>
      <c r="BO59" s="10" t="e">
        <f t="shared" si="77"/>
        <v>#VALUE!</v>
      </c>
      <c r="BP59">
        <f t="shared" si="78"/>
        <v>0</v>
      </c>
      <c r="BQ59" s="93" t="e">
        <f t="shared" si="79"/>
        <v>#VALUE!</v>
      </c>
      <c r="BR59" s="93" t="e">
        <f t="shared" si="80"/>
        <v>#VALUE!</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VLOOKUP(BS59,aslocaties_v01!$C$3:$AA$349,MATCH($K$3*10,aslocaties_v01!$C$2:$Y$2),FALSE)</f>
        <v>#N/A</v>
      </c>
      <c r="BW59" s="93" t="e">
        <f t="shared" si="81"/>
        <v>#N/A</v>
      </c>
      <c r="BX59" s="93" t="e">
        <f t="shared" si="82"/>
        <v>#N/A</v>
      </c>
      <c r="BY59" s="94">
        <f t="shared" si="83"/>
        <v>999</v>
      </c>
      <c r="BZ59" s="94">
        <f t="shared" si="84"/>
        <v>999</v>
      </c>
      <c r="CA59" s="94" t="e">
        <f t="shared" si="85"/>
        <v>#N/A</v>
      </c>
      <c r="CB59" t="e">
        <f t="shared" si="86"/>
        <v>#N/A</v>
      </c>
      <c r="CC59" s="58" t="e">
        <f t="shared" si="87"/>
        <v>#N/A</v>
      </c>
      <c r="CD59" s="95" t="e">
        <f t="shared" si="88"/>
        <v>#N/A</v>
      </c>
      <c r="CE59" s="96" t="b">
        <f t="shared" si="89"/>
        <v>1</v>
      </c>
      <c r="CF59" t="e">
        <f t="shared" si="90"/>
        <v>#DIV/0!</v>
      </c>
      <c r="CG59" t="e">
        <f t="shared" si="91"/>
        <v>#DIV/0!</v>
      </c>
      <c r="CH59" s="84" t="b">
        <f t="shared" si="92"/>
        <v>1</v>
      </c>
      <c r="CI59">
        <f t="shared" si="93"/>
        <v>1.6339999999999999</v>
      </c>
      <c r="CJ59" t="b">
        <f t="shared" si="94"/>
        <v>1</v>
      </c>
      <c r="CK59" t="b">
        <f t="shared" si="95"/>
        <v>0</v>
      </c>
      <c r="CL59" s="84" t="b">
        <f t="shared" si="115"/>
        <v>1</v>
      </c>
      <c r="CM59">
        <f t="shared" si="96"/>
        <v>3.22</v>
      </c>
      <c r="CN59" t="b">
        <f t="shared" si="97"/>
        <v>1</v>
      </c>
      <c r="CO59" s="84">
        <f t="shared" si="98"/>
        <v>0.10102194142161734</v>
      </c>
      <c r="CP59" t="b">
        <f t="shared" si="99"/>
        <v>1</v>
      </c>
      <c r="CQ59" s="96" t="b">
        <f t="shared" si="100"/>
        <v>1</v>
      </c>
      <c r="CR59" t="e">
        <f t="shared" si="101"/>
        <v>#VALUE!</v>
      </c>
      <c r="CS59" t="e">
        <f t="shared" si="102"/>
        <v>#VALUE!</v>
      </c>
      <c r="CT59" t="b">
        <f t="shared" si="103"/>
        <v>1</v>
      </c>
      <c r="CU59" t="b">
        <f t="shared" si="104"/>
        <v>1</v>
      </c>
      <c r="CV59" s="84" t="b">
        <f t="shared" si="105"/>
        <v>1</v>
      </c>
      <c r="CW59" t="e">
        <f t="shared" si="106"/>
        <v>#VALUE!</v>
      </c>
      <c r="CX59" t="e">
        <f t="shared" si="107"/>
        <v>#VALUE!</v>
      </c>
      <c r="CY59" t="b">
        <f t="shared" si="108"/>
        <v>1</v>
      </c>
      <c r="CZ59" t="b">
        <f t="shared" si="109"/>
        <v>1</v>
      </c>
      <c r="DA59" s="84">
        <f t="shared" si="110"/>
        <v>0</v>
      </c>
      <c r="DB59" t="e">
        <f t="shared" si="111"/>
        <v>#N/A</v>
      </c>
    </row>
    <row r="60" spans="1:106">
      <c r="A60" s="9">
        <v>858</v>
      </c>
      <c r="B60" s="3">
        <v>2</v>
      </c>
      <c r="C60" s="3" t="s">
        <v>2467</v>
      </c>
      <c r="D60" s="3" t="str">
        <f t="shared" si="58"/>
        <v>BE_1_16-2_dk_0078</v>
      </c>
      <c r="E60" s="3" t="str">
        <f t="shared" si="59"/>
        <v>0078</v>
      </c>
      <c r="F60" s="3">
        <v>113462.5</v>
      </c>
      <c r="G60" s="15">
        <v>425406.09399999998</v>
      </c>
      <c r="H60" s="35" t="str">
        <f t="shared" si="60"/>
        <v>ja</v>
      </c>
      <c r="I60" s="42" t="s">
        <v>2402</v>
      </c>
      <c r="J60" s="20" t="s">
        <v>2410</v>
      </c>
      <c r="K60" s="21">
        <v>10000</v>
      </c>
      <c r="L60" s="28">
        <f t="shared" si="112"/>
        <v>1</v>
      </c>
      <c r="M60" s="28">
        <f t="shared" si="113"/>
        <v>1</v>
      </c>
      <c r="N60" s="56">
        <f t="shared" si="61"/>
        <v>10000</v>
      </c>
      <c r="O60" s="33">
        <f t="shared" si="114"/>
        <v>75.04224826724149</v>
      </c>
      <c r="P60" s="37">
        <f t="shared" si="62"/>
        <v>112.29767461974345</v>
      </c>
      <c r="Q60" s="9" t="s">
        <v>12</v>
      </c>
      <c r="R60" s="55" t="s">
        <v>12</v>
      </c>
      <c r="S60" s="55">
        <v>2.8490000000000002</v>
      </c>
      <c r="T60" s="55">
        <v>2.9940000000000002</v>
      </c>
      <c r="U60" s="55">
        <v>3.16</v>
      </c>
      <c r="V60" s="3">
        <v>3.3220000000000001</v>
      </c>
      <c r="W60" s="3">
        <v>3.5070000000000001</v>
      </c>
      <c r="X60" s="3" t="s">
        <v>12</v>
      </c>
      <c r="Y60" s="3">
        <v>3.8690000000000002</v>
      </c>
      <c r="Z60" s="15" t="s">
        <v>12</v>
      </c>
      <c r="AA60" s="10">
        <f t="shared" si="63"/>
        <v>3.5070000000000001</v>
      </c>
      <c r="AB60" s="9">
        <f t="shared" si="64"/>
        <v>0.34699999999999998</v>
      </c>
      <c r="AC60" s="10">
        <f t="shared" si="65"/>
        <v>0.3620000000000001</v>
      </c>
      <c r="AD60" s="9" t="s">
        <v>12</v>
      </c>
      <c r="AE60" s="55" t="s">
        <v>12</v>
      </c>
      <c r="AF60" s="55">
        <v>1.0760000000000001</v>
      </c>
      <c r="AG60" s="55">
        <v>1.198</v>
      </c>
      <c r="AH60" s="55">
        <v>1.341</v>
      </c>
      <c r="AI60" s="3">
        <v>1.4830000000000001</v>
      </c>
      <c r="AJ60" s="3">
        <v>1.6419999999999999</v>
      </c>
      <c r="AK60" s="3" t="s">
        <v>12</v>
      </c>
      <c r="AL60" s="3">
        <v>1.9550000000000001</v>
      </c>
      <c r="AM60" s="15" t="s">
        <v>12</v>
      </c>
      <c r="AN60" s="10">
        <f t="shared" si="66"/>
        <v>1.6419999999999999</v>
      </c>
      <c r="AO60" s="9">
        <f t="shared" si="67"/>
        <v>0.30099999999999993</v>
      </c>
      <c r="AP60" s="10">
        <f t="shared" si="68"/>
        <v>0.31300000000000017</v>
      </c>
      <c r="AQ60" s="9" t="s">
        <v>12</v>
      </c>
      <c r="AR60" s="55" t="s">
        <v>12</v>
      </c>
      <c r="AS60" s="55">
        <v>2.7160000000000002</v>
      </c>
      <c r="AT60" s="55">
        <v>2.8420000000000001</v>
      </c>
      <c r="AU60" s="55">
        <v>2.9710000000000001</v>
      </c>
      <c r="AV60" s="3">
        <v>3.0830000000000002</v>
      </c>
      <c r="AW60" s="3">
        <v>3.2069999999999999</v>
      </c>
      <c r="AX60" s="3" t="s">
        <v>12</v>
      </c>
      <c r="AY60" s="3">
        <v>3.4449999999999998</v>
      </c>
      <c r="AZ60" s="15" t="s">
        <v>12</v>
      </c>
      <c r="BA60" s="10">
        <f t="shared" si="69"/>
        <v>3.2069999999999999</v>
      </c>
      <c r="BB60" s="9">
        <f t="shared" si="70"/>
        <v>0.23599999999999977</v>
      </c>
      <c r="BC60" s="10">
        <f t="shared" si="71"/>
        <v>0.23799999999999999</v>
      </c>
      <c r="BD60" s="9" t="s">
        <v>2403</v>
      </c>
      <c r="BE60" s="3" t="s">
        <v>12</v>
      </c>
      <c r="BF60" s="15" t="s">
        <v>12</v>
      </c>
      <c r="BG60" s="15" t="str">
        <f t="shared" si="72"/>
        <v>-</v>
      </c>
      <c r="BH60" s="9" t="e">
        <f t="shared" si="73"/>
        <v>#VALUE!</v>
      </c>
      <c r="BI60" s="10" t="e">
        <f t="shared" si="74"/>
        <v>#VALUE!</v>
      </c>
      <c r="BJ60" s="9" t="s">
        <v>2403</v>
      </c>
      <c r="BK60" s="3" t="s">
        <v>12</v>
      </c>
      <c r="BL60" s="15" t="s">
        <v>12</v>
      </c>
      <c r="BM60" s="15" t="str">
        <f t="shared" si="75"/>
        <v>-</v>
      </c>
      <c r="BN60" s="9" t="e">
        <f t="shared" si="76"/>
        <v>#VALUE!</v>
      </c>
      <c r="BO60" s="10" t="e">
        <f t="shared" si="77"/>
        <v>#VALUE!</v>
      </c>
      <c r="BP60">
        <f t="shared" si="78"/>
        <v>0</v>
      </c>
      <c r="BQ60" s="93" t="e">
        <f t="shared" si="79"/>
        <v>#VALUE!</v>
      </c>
      <c r="BR60" s="93" t="e">
        <f t="shared" si="80"/>
        <v>#VALUE!</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VLOOKUP(BS60,aslocaties_v01!$C$3:$AA$349,MATCH($K$3*10,aslocaties_v01!$C$2:$Y$2),FALSE)</f>
        <v>#N/A</v>
      </c>
      <c r="BW60" s="93" t="e">
        <f t="shared" si="81"/>
        <v>#N/A</v>
      </c>
      <c r="BX60" s="93" t="e">
        <f t="shared" si="82"/>
        <v>#N/A</v>
      </c>
      <c r="BY60" s="94">
        <f t="shared" si="83"/>
        <v>999</v>
      </c>
      <c r="BZ60" s="94">
        <f t="shared" si="84"/>
        <v>999</v>
      </c>
      <c r="CA60" s="94" t="e">
        <f t="shared" si="85"/>
        <v>#N/A</v>
      </c>
      <c r="CB60" t="e">
        <f t="shared" si="86"/>
        <v>#N/A</v>
      </c>
      <c r="CC60" s="58" t="e">
        <f t="shared" si="87"/>
        <v>#N/A</v>
      </c>
      <c r="CD60" s="95" t="e">
        <f t="shared" si="88"/>
        <v>#N/A</v>
      </c>
      <c r="CE60" s="96" t="b">
        <f t="shared" si="89"/>
        <v>1</v>
      </c>
      <c r="CF60" t="e">
        <f t="shared" si="90"/>
        <v>#DIV/0!</v>
      </c>
      <c r="CG60" t="e">
        <f t="shared" si="91"/>
        <v>#DIV/0!</v>
      </c>
      <c r="CH60" s="84" t="b">
        <f t="shared" si="92"/>
        <v>1</v>
      </c>
      <c r="CI60">
        <f t="shared" si="93"/>
        <v>1.6419999999999999</v>
      </c>
      <c r="CJ60" t="b">
        <f t="shared" si="94"/>
        <v>1</v>
      </c>
      <c r="CK60" t="b">
        <f t="shared" si="95"/>
        <v>0</v>
      </c>
      <c r="CL60" s="84" t="b">
        <f t="shared" si="115"/>
        <v>1</v>
      </c>
      <c r="CM60">
        <f t="shared" si="96"/>
        <v>3.2069999999999999</v>
      </c>
      <c r="CN60" t="b">
        <f t="shared" si="97"/>
        <v>1</v>
      </c>
      <c r="CO60" s="84">
        <f t="shared" si="98"/>
        <v>0.10234123053864015</v>
      </c>
      <c r="CP60" t="b">
        <f t="shared" si="99"/>
        <v>1</v>
      </c>
      <c r="CQ60" s="96" t="b">
        <f t="shared" si="100"/>
        <v>1</v>
      </c>
      <c r="CR60" t="e">
        <f t="shared" si="101"/>
        <v>#VALUE!</v>
      </c>
      <c r="CS60" t="e">
        <f t="shared" si="102"/>
        <v>#VALUE!</v>
      </c>
      <c r="CT60" t="b">
        <f t="shared" si="103"/>
        <v>1</v>
      </c>
      <c r="CU60" t="b">
        <f t="shared" si="104"/>
        <v>1</v>
      </c>
      <c r="CV60" s="84" t="b">
        <f t="shared" si="105"/>
        <v>1</v>
      </c>
      <c r="CW60" t="e">
        <f t="shared" si="106"/>
        <v>#VALUE!</v>
      </c>
      <c r="CX60" t="e">
        <f t="shared" si="107"/>
        <v>#VALUE!</v>
      </c>
      <c r="CY60" t="b">
        <f t="shared" si="108"/>
        <v>1</v>
      </c>
      <c r="CZ60" t="b">
        <f t="shared" si="109"/>
        <v>1</v>
      </c>
      <c r="DA60" s="84">
        <f t="shared" si="110"/>
        <v>0</v>
      </c>
      <c r="DB60" t="e">
        <f t="shared" si="111"/>
        <v>#N/A</v>
      </c>
    </row>
    <row r="61" spans="1:106">
      <c r="A61" s="9">
        <v>859</v>
      </c>
      <c r="B61" s="3">
        <v>2</v>
      </c>
      <c r="C61" s="3" t="s">
        <v>2468</v>
      </c>
      <c r="D61" s="3" t="str">
        <f t="shared" si="58"/>
        <v>BE_1_16-2_dk_0079</v>
      </c>
      <c r="E61" s="3" t="str">
        <f t="shared" si="59"/>
        <v>0079</v>
      </c>
      <c r="F61" s="3">
        <v>113351.234</v>
      </c>
      <c r="G61" s="15">
        <v>425421.28100000002</v>
      </c>
      <c r="H61" s="35" t="str">
        <f t="shared" si="60"/>
        <v>ja</v>
      </c>
      <c r="I61" s="42" t="s">
        <v>2402</v>
      </c>
      <c r="J61" s="20" t="s">
        <v>2410</v>
      </c>
      <c r="K61" s="21">
        <v>10000</v>
      </c>
      <c r="L61" s="28">
        <f t="shared" si="112"/>
        <v>1</v>
      </c>
      <c r="M61" s="28">
        <f t="shared" si="113"/>
        <v>1</v>
      </c>
      <c r="N61" s="56">
        <f t="shared" si="61"/>
        <v>10000</v>
      </c>
      <c r="O61" s="33">
        <f t="shared" si="114"/>
        <v>112.29767461974345</v>
      </c>
      <c r="P61" s="37">
        <f t="shared" si="62"/>
        <v>112.98700335877967</v>
      </c>
      <c r="Q61" s="9" t="s">
        <v>12</v>
      </c>
      <c r="R61" s="55" t="s">
        <v>12</v>
      </c>
      <c r="S61" s="55">
        <v>2.847</v>
      </c>
      <c r="T61" s="55">
        <v>2.9910000000000001</v>
      </c>
      <c r="U61" s="55">
        <v>3.157</v>
      </c>
      <c r="V61" s="3">
        <v>3.3170000000000002</v>
      </c>
      <c r="W61" s="3">
        <v>3.5019999999999998</v>
      </c>
      <c r="X61" s="3" t="s">
        <v>12</v>
      </c>
      <c r="Y61" s="3">
        <v>3.8639999999999999</v>
      </c>
      <c r="Z61" s="15" t="s">
        <v>12</v>
      </c>
      <c r="AA61" s="10">
        <f t="shared" si="63"/>
        <v>3.5019999999999998</v>
      </c>
      <c r="AB61" s="9">
        <f t="shared" si="64"/>
        <v>0.34499999999999975</v>
      </c>
      <c r="AC61" s="10">
        <f t="shared" si="65"/>
        <v>0.3620000000000001</v>
      </c>
      <c r="AD61" s="9" t="s">
        <v>12</v>
      </c>
      <c r="AE61" s="55" t="s">
        <v>12</v>
      </c>
      <c r="AF61" s="55">
        <v>1.0649999999999999</v>
      </c>
      <c r="AG61" s="55">
        <v>1.1850000000000001</v>
      </c>
      <c r="AH61" s="55">
        <v>1.327</v>
      </c>
      <c r="AI61" s="3">
        <v>1.468</v>
      </c>
      <c r="AJ61" s="3">
        <v>1.6259999999999999</v>
      </c>
      <c r="AK61" s="3" t="s">
        <v>12</v>
      </c>
      <c r="AL61" s="3">
        <v>1.9370000000000001</v>
      </c>
      <c r="AM61" s="15" t="s">
        <v>12</v>
      </c>
      <c r="AN61" s="10">
        <f t="shared" si="66"/>
        <v>1.6259999999999999</v>
      </c>
      <c r="AO61" s="9">
        <f t="shared" si="67"/>
        <v>0.29899999999999993</v>
      </c>
      <c r="AP61" s="10">
        <f t="shared" si="68"/>
        <v>0.31100000000000017</v>
      </c>
      <c r="AQ61" s="9" t="s">
        <v>12</v>
      </c>
      <c r="AR61" s="55" t="s">
        <v>12</v>
      </c>
      <c r="AS61" s="55">
        <v>2.6989999999999998</v>
      </c>
      <c r="AT61" s="55">
        <v>2.8250000000000002</v>
      </c>
      <c r="AU61" s="55">
        <v>2.9540000000000002</v>
      </c>
      <c r="AV61" s="3">
        <v>3.0670000000000002</v>
      </c>
      <c r="AW61" s="3">
        <v>3.1920000000000002</v>
      </c>
      <c r="AX61" s="3" t="s">
        <v>12</v>
      </c>
      <c r="AY61" s="3">
        <v>3.431</v>
      </c>
      <c r="AZ61" s="15" t="s">
        <v>12</v>
      </c>
      <c r="BA61" s="10">
        <f t="shared" si="69"/>
        <v>3.1920000000000002</v>
      </c>
      <c r="BB61" s="9">
        <f t="shared" si="70"/>
        <v>0.23799999999999999</v>
      </c>
      <c r="BC61" s="10">
        <f t="shared" si="71"/>
        <v>0.23899999999999988</v>
      </c>
      <c r="BD61" s="9" t="s">
        <v>2403</v>
      </c>
      <c r="BE61" s="3" t="s">
        <v>12</v>
      </c>
      <c r="BF61" s="15" t="s">
        <v>12</v>
      </c>
      <c r="BG61" s="15" t="str">
        <f t="shared" si="72"/>
        <v>-</v>
      </c>
      <c r="BH61" s="9" t="e">
        <f t="shared" si="73"/>
        <v>#VALUE!</v>
      </c>
      <c r="BI61" s="10" t="e">
        <f t="shared" si="74"/>
        <v>#VALUE!</v>
      </c>
      <c r="BJ61" s="9" t="s">
        <v>2403</v>
      </c>
      <c r="BK61" s="3" t="s">
        <v>12</v>
      </c>
      <c r="BL61" s="15" t="s">
        <v>12</v>
      </c>
      <c r="BM61" s="15" t="str">
        <f t="shared" si="75"/>
        <v>-</v>
      </c>
      <c r="BN61" s="9" t="e">
        <f t="shared" si="76"/>
        <v>#VALUE!</v>
      </c>
      <c r="BO61" s="10" t="e">
        <f t="shared" si="77"/>
        <v>#VALUE!</v>
      </c>
      <c r="BP61">
        <f t="shared" si="78"/>
        <v>0</v>
      </c>
      <c r="BQ61" s="93" t="e">
        <f t="shared" si="79"/>
        <v>#VALUE!</v>
      </c>
      <c r="BR61" s="93" t="e">
        <f t="shared" si="80"/>
        <v>#VALUE!</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VLOOKUP(BS61,aslocaties_v01!$C$3:$AA$349,MATCH($K$3*10,aslocaties_v01!$C$2:$Y$2),FALSE)</f>
        <v>#N/A</v>
      </c>
      <c r="BW61" s="93" t="e">
        <f t="shared" si="81"/>
        <v>#N/A</v>
      </c>
      <c r="BX61" s="93" t="e">
        <f t="shared" si="82"/>
        <v>#N/A</v>
      </c>
      <c r="BY61" s="94">
        <f t="shared" si="83"/>
        <v>999</v>
      </c>
      <c r="BZ61" s="94">
        <f t="shared" si="84"/>
        <v>999</v>
      </c>
      <c r="CA61" s="94" t="e">
        <f t="shared" si="85"/>
        <v>#N/A</v>
      </c>
      <c r="CB61" t="e">
        <f t="shared" si="86"/>
        <v>#N/A</v>
      </c>
      <c r="CC61" s="58" t="e">
        <f t="shared" si="87"/>
        <v>#N/A</v>
      </c>
      <c r="CD61" s="95" t="e">
        <f t="shared" si="88"/>
        <v>#N/A</v>
      </c>
      <c r="CE61" s="96" t="b">
        <f t="shared" si="89"/>
        <v>1</v>
      </c>
      <c r="CF61" t="e">
        <f t="shared" si="90"/>
        <v>#DIV/0!</v>
      </c>
      <c r="CG61" t="e">
        <f t="shared" si="91"/>
        <v>#DIV/0!</v>
      </c>
      <c r="CH61" s="84" t="b">
        <f t="shared" si="92"/>
        <v>1</v>
      </c>
      <c r="CI61">
        <f t="shared" si="93"/>
        <v>1.6259999999999999</v>
      </c>
      <c r="CJ61" t="b">
        <f t="shared" si="94"/>
        <v>1</v>
      </c>
      <c r="CK61" t="b">
        <f t="shared" si="95"/>
        <v>0</v>
      </c>
      <c r="CL61" s="84" t="b">
        <f t="shared" si="115"/>
        <v>1</v>
      </c>
      <c r="CM61">
        <f t="shared" si="96"/>
        <v>3.1920000000000002</v>
      </c>
      <c r="CN61" t="b">
        <f t="shared" si="97"/>
        <v>1</v>
      </c>
      <c r="CO61" s="84">
        <f t="shared" si="98"/>
        <v>0.10229871478387503</v>
      </c>
      <c r="CP61" t="b">
        <f t="shared" si="99"/>
        <v>1</v>
      </c>
      <c r="CQ61" s="96" t="b">
        <f t="shared" si="100"/>
        <v>1</v>
      </c>
      <c r="CR61" t="e">
        <f t="shared" si="101"/>
        <v>#VALUE!</v>
      </c>
      <c r="CS61" t="e">
        <f t="shared" si="102"/>
        <v>#VALUE!</v>
      </c>
      <c r="CT61" t="b">
        <f t="shared" si="103"/>
        <v>1</v>
      </c>
      <c r="CU61" t="b">
        <f t="shared" si="104"/>
        <v>1</v>
      </c>
      <c r="CV61" s="84" t="b">
        <f t="shared" si="105"/>
        <v>1</v>
      </c>
      <c r="CW61" t="e">
        <f t="shared" si="106"/>
        <v>#VALUE!</v>
      </c>
      <c r="CX61" t="e">
        <f t="shared" si="107"/>
        <v>#VALUE!</v>
      </c>
      <c r="CY61" t="b">
        <f t="shared" si="108"/>
        <v>1</v>
      </c>
      <c r="CZ61" t="b">
        <f t="shared" si="109"/>
        <v>1</v>
      </c>
      <c r="DA61" s="84">
        <f t="shared" si="110"/>
        <v>0</v>
      </c>
      <c r="DB61" t="e">
        <f t="shared" si="111"/>
        <v>#N/A</v>
      </c>
    </row>
    <row r="62" spans="1:106">
      <c r="A62" s="9">
        <v>861</v>
      </c>
      <c r="B62" s="3">
        <v>2</v>
      </c>
      <c r="C62" s="3" t="s">
        <v>2469</v>
      </c>
      <c r="D62" s="3" t="str">
        <f t="shared" si="58"/>
        <v>BE_1_16-2_dk_0080</v>
      </c>
      <c r="E62" s="3" t="str">
        <f t="shared" si="59"/>
        <v>0080</v>
      </c>
      <c r="F62" s="3">
        <v>113239.56200000001</v>
      </c>
      <c r="G62" s="15">
        <v>425438.46899999998</v>
      </c>
      <c r="H62" s="35" t="str">
        <f t="shared" si="60"/>
        <v>ja</v>
      </c>
      <c r="I62" s="42" t="s">
        <v>2402</v>
      </c>
      <c r="J62" s="20" t="s">
        <v>2410</v>
      </c>
      <c r="K62" s="21">
        <v>10000</v>
      </c>
      <c r="L62" s="28">
        <f t="shared" si="112"/>
        <v>1</v>
      </c>
      <c r="M62" s="28">
        <f t="shared" si="113"/>
        <v>1</v>
      </c>
      <c r="N62" s="56">
        <f t="shared" si="61"/>
        <v>10000</v>
      </c>
      <c r="O62" s="33">
        <f t="shared" si="114"/>
        <v>112.98700335877967</v>
      </c>
      <c r="P62" s="37">
        <f t="shared" si="62"/>
        <v>94.566128777716216</v>
      </c>
      <c r="Q62" s="9" t="s">
        <v>12</v>
      </c>
      <c r="R62" s="55" t="s">
        <v>12</v>
      </c>
      <c r="S62" s="55">
        <v>2.847</v>
      </c>
      <c r="T62" s="55">
        <v>2.9910000000000001</v>
      </c>
      <c r="U62" s="55">
        <v>3.1560000000000001</v>
      </c>
      <c r="V62" s="3">
        <v>3.3170000000000002</v>
      </c>
      <c r="W62" s="3">
        <v>3.5019999999999998</v>
      </c>
      <c r="X62" s="3" t="s">
        <v>12</v>
      </c>
      <c r="Y62" s="3">
        <v>3.863</v>
      </c>
      <c r="Z62" s="15" t="s">
        <v>12</v>
      </c>
      <c r="AA62" s="10">
        <f t="shared" si="63"/>
        <v>3.5019999999999998</v>
      </c>
      <c r="AB62" s="9">
        <f t="shared" si="64"/>
        <v>0.34599999999999964</v>
      </c>
      <c r="AC62" s="10">
        <f t="shared" si="65"/>
        <v>0.36100000000000021</v>
      </c>
      <c r="AD62" s="9" t="s">
        <v>12</v>
      </c>
      <c r="AE62" s="55" t="s">
        <v>12</v>
      </c>
      <c r="AF62" s="55">
        <v>1.0429999999999999</v>
      </c>
      <c r="AG62" s="55">
        <v>1.159</v>
      </c>
      <c r="AH62" s="55">
        <v>1.2929999999999999</v>
      </c>
      <c r="AI62" s="3">
        <v>1.4259999999999999</v>
      </c>
      <c r="AJ62" s="3">
        <v>1.573</v>
      </c>
      <c r="AK62" s="3" t="s">
        <v>12</v>
      </c>
      <c r="AL62" s="3">
        <v>1.865</v>
      </c>
      <c r="AM62" s="15" t="s">
        <v>12</v>
      </c>
      <c r="AN62" s="10">
        <f t="shared" si="66"/>
        <v>1.573</v>
      </c>
      <c r="AO62" s="9">
        <f t="shared" si="67"/>
        <v>0.28000000000000003</v>
      </c>
      <c r="AP62" s="10">
        <f t="shared" si="68"/>
        <v>0.29200000000000004</v>
      </c>
      <c r="AQ62" s="9" t="s">
        <v>12</v>
      </c>
      <c r="AR62" s="55" t="s">
        <v>12</v>
      </c>
      <c r="AS62" s="55">
        <v>2.6619999999999999</v>
      </c>
      <c r="AT62" s="55">
        <v>2.782</v>
      </c>
      <c r="AU62" s="55">
        <v>2.9049999999999998</v>
      </c>
      <c r="AV62" s="3">
        <v>3.0110000000000001</v>
      </c>
      <c r="AW62" s="3">
        <v>3.129</v>
      </c>
      <c r="AX62" s="3" t="s">
        <v>12</v>
      </c>
      <c r="AY62" s="3">
        <v>3.359</v>
      </c>
      <c r="AZ62" s="15" t="s">
        <v>12</v>
      </c>
      <c r="BA62" s="10">
        <f t="shared" si="69"/>
        <v>3.129</v>
      </c>
      <c r="BB62" s="9">
        <f t="shared" si="70"/>
        <v>0.2240000000000002</v>
      </c>
      <c r="BC62" s="10">
        <f t="shared" si="71"/>
        <v>0.22999999999999998</v>
      </c>
      <c r="BD62" s="9" t="s">
        <v>2403</v>
      </c>
      <c r="BE62" s="3" t="s">
        <v>12</v>
      </c>
      <c r="BF62" s="15" t="s">
        <v>12</v>
      </c>
      <c r="BG62" s="15" t="str">
        <f t="shared" si="72"/>
        <v>-</v>
      </c>
      <c r="BH62" s="9" t="e">
        <f t="shared" si="73"/>
        <v>#VALUE!</v>
      </c>
      <c r="BI62" s="10" t="e">
        <f t="shared" si="74"/>
        <v>#VALUE!</v>
      </c>
      <c r="BJ62" s="9" t="s">
        <v>2403</v>
      </c>
      <c r="BK62" s="3" t="s">
        <v>12</v>
      </c>
      <c r="BL62" s="15" t="s">
        <v>12</v>
      </c>
      <c r="BM62" s="15" t="str">
        <f t="shared" si="75"/>
        <v>-</v>
      </c>
      <c r="BN62" s="9" t="e">
        <f t="shared" si="76"/>
        <v>#VALUE!</v>
      </c>
      <c r="BO62" s="10" t="e">
        <f t="shared" si="77"/>
        <v>#VALUE!</v>
      </c>
      <c r="BP62">
        <f t="shared" si="78"/>
        <v>0</v>
      </c>
      <c r="BQ62" s="93" t="e">
        <f t="shared" si="79"/>
        <v>#VALUE!</v>
      </c>
      <c r="BR62" s="93" t="e">
        <f t="shared" si="80"/>
        <v>#VALUE!</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VLOOKUP(BS62,aslocaties_v01!$C$3:$AA$349,MATCH($K$3*10,aslocaties_v01!$C$2:$Y$2),FALSE)</f>
        <v>#N/A</v>
      </c>
      <c r="BW62" s="93" t="e">
        <f t="shared" si="81"/>
        <v>#N/A</v>
      </c>
      <c r="BX62" s="93" t="e">
        <f t="shared" si="82"/>
        <v>#N/A</v>
      </c>
      <c r="BY62" s="94">
        <f t="shared" si="83"/>
        <v>999</v>
      </c>
      <c r="BZ62" s="94">
        <f t="shared" si="84"/>
        <v>999</v>
      </c>
      <c r="CA62" s="94" t="e">
        <f t="shared" si="85"/>
        <v>#N/A</v>
      </c>
      <c r="CB62" t="e">
        <f t="shared" si="86"/>
        <v>#N/A</v>
      </c>
      <c r="CC62" s="58" t="e">
        <f t="shared" si="87"/>
        <v>#N/A</v>
      </c>
      <c r="CD62" s="95" t="e">
        <f t="shared" si="88"/>
        <v>#N/A</v>
      </c>
      <c r="CE62" s="96" t="b">
        <f t="shared" si="89"/>
        <v>1</v>
      </c>
      <c r="CF62" t="e">
        <f t="shared" si="90"/>
        <v>#DIV/0!</v>
      </c>
      <c r="CG62" t="e">
        <f t="shared" si="91"/>
        <v>#DIV/0!</v>
      </c>
      <c r="CH62" s="84" t="b">
        <f t="shared" si="92"/>
        <v>1</v>
      </c>
      <c r="CI62">
        <f t="shared" si="93"/>
        <v>1.573</v>
      </c>
      <c r="CJ62" t="b">
        <f t="shared" si="94"/>
        <v>1</v>
      </c>
      <c r="CK62" t="b">
        <f t="shared" si="95"/>
        <v>0</v>
      </c>
      <c r="CL62" s="84" t="b">
        <f t="shared" si="115"/>
        <v>1</v>
      </c>
      <c r="CM62">
        <f t="shared" si="96"/>
        <v>3.129</v>
      </c>
      <c r="CN62" t="b">
        <f t="shared" si="97"/>
        <v>1</v>
      </c>
      <c r="CO62" s="84">
        <f t="shared" si="98"/>
        <v>0.10298951144601595</v>
      </c>
      <c r="CP62" t="b">
        <f t="shared" si="99"/>
        <v>1</v>
      </c>
      <c r="CQ62" s="96" t="b">
        <f t="shared" si="100"/>
        <v>1</v>
      </c>
      <c r="CR62" t="e">
        <f t="shared" si="101"/>
        <v>#VALUE!</v>
      </c>
      <c r="CS62" t="e">
        <f t="shared" si="102"/>
        <v>#VALUE!</v>
      </c>
      <c r="CT62" t="b">
        <f t="shared" si="103"/>
        <v>1</v>
      </c>
      <c r="CU62" t="b">
        <f t="shared" si="104"/>
        <v>1</v>
      </c>
      <c r="CV62" s="84" t="b">
        <f t="shared" si="105"/>
        <v>1</v>
      </c>
      <c r="CW62" t="e">
        <f t="shared" si="106"/>
        <v>#VALUE!</v>
      </c>
      <c r="CX62" t="e">
        <f t="shared" si="107"/>
        <v>#VALUE!</v>
      </c>
      <c r="CY62" t="b">
        <f t="shared" si="108"/>
        <v>0</v>
      </c>
      <c r="CZ62" t="b">
        <f t="shared" si="109"/>
        <v>1</v>
      </c>
      <c r="DA62" s="84">
        <f t="shared" si="110"/>
        <v>0</v>
      </c>
      <c r="DB62" t="e">
        <f t="shared" si="111"/>
        <v>#N/A</v>
      </c>
    </row>
    <row r="63" spans="1:106">
      <c r="A63" s="9">
        <v>862</v>
      </c>
      <c r="B63" s="3">
        <v>2</v>
      </c>
      <c r="C63" s="3" t="s">
        <v>2470</v>
      </c>
      <c r="D63" s="3" t="str">
        <f t="shared" si="58"/>
        <v>BE_1_16-2_dk_0081</v>
      </c>
      <c r="E63" s="3" t="str">
        <f t="shared" si="59"/>
        <v>0081</v>
      </c>
      <c r="F63" s="3">
        <v>113165.18799999999</v>
      </c>
      <c r="G63" s="15">
        <v>425496.875</v>
      </c>
      <c r="H63" s="35" t="str">
        <f t="shared" si="60"/>
        <v>ja</v>
      </c>
      <c r="I63" s="42" t="s">
        <v>2402</v>
      </c>
      <c r="J63" s="20" t="s">
        <v>2410</v>
      </c>
      <c r="K63" s="21">
        <v>10000</v>
      </c>
      <c r="L63" s="28">
        <f t="shared" si="112"/>
        <v>1</v>
      </c>
      <c r="M63" s="28">
        <f t="shared" si="113"/>
        <v>1</v>
      </c>
      <c r="N63" s="56">
        <f t="shared" si="61"/>
        <v>10000</v>
      </c>
      <c r="O63" s="33">
        <f t="shared" si="114"/>
        <v>94.566128777716216</v>
      </c>
      <c r="P63" s="37">
        <f t="shared" si="62"/>
        <v>84.507100441316638</v>
      </c>
      <c r="Q63" s="9" t="s">
        <v>12</v>
      </c>
      <c r="R63" s="55" t="s">
        <v>12</v>
      </c>
      <c r="S63" s="55">
        <v>2.8479999999999999</v>
      </c>
      <c r="T63" s="55">
        <v>2.992</v>
      </c>
      <c r="U63" s="55">
        <v>3.1579999999999999</v>
      </c>
      <c r="V63" s="3">
        <v>3.319</v>
      </c>
      <c r="W63" s="3">
        <v>3.5049999999999999</v>
      </c>
      <c r="X63" s="3" t="s">
        <v>12</v>
      </c>
      <c r="Y63" s="3">
        <v>3.8650000000000002</v>
      </c>
      <c r="Z63" s="15" t="s">
        <v>12</v>
      </c>
      <c r="AA63" s="10">
        <f t="shared" si="63"/>
        <v>3.5049999999999999</v>
      </c>
      <c r="AB63" s="9">
        <f t="shared" si="64"/>
        <v>0.34699999999999998</v>
      </c>
      <c r="AC63" s="10">
        <f t="shared" si="65"/>
        <v>0.36000000000000032</v>
      </c>
      <c r="AD63" s="9" t="s">
        <v>12</v>
      </c>
      <c r="AE63" s="55" t="s">
        <v>12</v>
      </c>
      <c r="AF63" s="55">
        <v>9.9000000000000005E-2</v>
      </c>
      <c r="AG63" s="55">
        <v>0.252</v>
      </c>
      <c r="AH63" s="55">
        <v>0.47399999999999998</v>
      </c>
      <c r="AI63" s="3">
        <v>0.67500000000000004</v>
      </c>
      <c r="AJ63" s="3">
        <v>0.91200000000000003</v>
      </c>
      <c r="AK63" s="3" t="s">
        <v>12</v>
      </c>
      <c r="AL63" s="3">
        <v>1.33</v>
      </c>
      <c r="AM63" s="15" t="s">
        <v>12</v>
      </c>
      <c r="AN63" s="10">
        <f t="shared" si="66"/>
        <v>0.91200000000000003</v>
      </c>
      <c r="AO63" s="9">
        <f t="shared" si="67"/>
        <v>0.43800000000000006</v>
      </c>
      <c r="AP63" s="10">
        <f t="shared" si="68"/>
        <v>0.41800000000000004</v>
      </c>
      <c r="AQ63" s="9" t="s">
        <v>12</v>
      </c>
      <c r="AR63" s="55" t="s">
        <v>12</v>
      </c>
      <c r="AS63" s="55">
        <v>0.39100000000000001</v>
      </c>
      <c r="AT63" s="55">
        <v>0.97499999999999998</v>
      </c>
      <c r="AU63" s="55">
        <v>1.718</v>
      </c>
      <c r="AV63" s="3">
        <v>2.1629999999999998</v>
      </c>
      <c r="AW63" s="3">
        <v>2.4849999999999999</v>
      </c>
      <c r="AX63" s="3" t="s">
        <v>12</v>
      </c>
      <c r="AY63" s="3">
        <v>2.9740000000000002</v>
      </c>
      <c r="AZ63" s="15" t="s">
        <v>12</v>
      </c>
      <c r="BA63" s="10">
        <f t="shared" si="69"/>
        <v>2.4849999999999999</v>
      </c>
      <c r="BB63" s="9">
        <f t="shared" si="70"/>
        <v>0.7669999999999999</v>
      </c>
      <c r="BC63" s="10">
        <f t="shared" si="71"/>
        <v>0.48900000000000032</v>
      </c>
      <c r="BD63" s="9" t="s">
        <v>2403</v>
      </c>
      <c r="BE63" s="3" t="s">
        <v>12</v>
      </c>
      <c r="BF63" s="15" t="s">
        <v>12</v>
      </c>
      <c r="BG63" s="15" t="str">
        <f t="shared" si="72"/>
        <v>-</v>
      </c>
      <c r="BH63" s="9" t="e">
        <f t="shared" si="73"/>
        <v>#VALUE!</v>
      </c>
      <c r="BI63" s="10" t="e">
        <f t="shared" si="74"/>
        <v>#VALUE!</v>
      </c>
      <c r="BJ63" s="9" t="s">
        <v>2403</v>
      </c>
      <c r="BK63" s="3" t="s">
        <v>12</v>
      </c>
      <c r="BL63" s="15" t="s">
        <v>12</v>
      </c>
      <c r="BM63" s="15" t="str">
        <f t="shared" si="75"/>
        <v>-</v>
      </c>
      <c r="BN63" s="9" t="e">
        <f t="shared" si="76"/>
        <v>#VALUE!</v>
      </c>
      <c r="BO63" s="10" t="e">
        <f t="shared" si="77"/>
        <v>#VALUE!</v>
      </c>
      <c r="BP63">
        <f t="shared" si="78"/>
        <v>0</v>
      </c>
      <c r="BQ63" s="93" t="e">
        <f t="shared" si="79"/>
        <v>#VALUE!</v>
      </c>
      <c r="BR63" s="93" t="e">
        <f t="shared" si="80"/>
        <v>#VALUE!</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VLOOKUP(BS63,aslocaties_v01!$C$3:$AA$349,MATCH($K$3*10,aslocaties_v01!$C$2:$Y$2),FALSE)</f>
        <v>#N/A</v>
      </c>
      <c r="BW63" s="93" t="e">
        <f t="shared" si="81"/>
        <v>#N/A</v>
      </c>
      <c r="BX63" s="93" t="e">
        <f t="shared" si="82"/>
        <v>#N/A</v>
      </c>
      <c r="BY63" s="94">
        <f t="shared" si="83"/>
        <v>999</v>
      </c>
      <c r="BZ63" s="94">
        <f t="shared" si="84"/>
        <v>999</v>
      </c>
      <c r="CA63" s="94" t="e">
        <f t="shared" si="85"/>
        <v>#N/A</v>
      </c>
      <c r="CB63" t="e">
        <f t="shared" si="86"/>
        <v>#N/A</v>
      </c>
      <c r="CC63" s="58" t="e">
        <f t="shared" si="87"/>
        <v>#N/A</v>
      </c>
      <c r="CD63" s="95" t="e">
        <f t="shared" si="88"/>
        <v>#N/A</v>
      </c>
      <c r="CE63" s="96" t="b">
        <f t="shared" si="89"/>
        <v>1</v>
      </c>
      <c r="CF63" t="e">
        <f t="shared" si="90"/>
        <v>#DIV/0!</v>
      </c>
      <c r="CG63" t="e">
        <f t="shared" si="91"/>
        <v>#DIV/0!</v>
      </c>
      <c r="CH63" s="84" t="b">
        <f t="shared" si="92"/>
        <v>1</v>
      </c>
      <c r="CI63">
        <f t="shared" si="93"/>
        <v>0.91200000000000003</v>
      </c>
      <c r="CJ63" t="b">
        <f t="shared" si="94"/>
        <v>1</v>
      </c>
      <c r="CK63" t="b">
        <f t="shared" si="95"/>
        <v>1</v>
      </c>
      <c r="CL63" s="84" t="b">
        <f t="shared" si="115"/>
        <v>1</v>
      </c>
      <c r="CM63">
        <f t="shared" si="96"/>
        <v>2.4849999999999999</v>
      </c>
      <c r="CN63" t="b">
        <f t="shared" si="97"/>
        <v>1</v>
      </c>
      <c r="CO63" s="84">
        <f t="shared" si="98"/>
        <v>9.4671106658524129E-2</v>
      </c>
      <c r="CP63" t="b">
        <f t="shared" si="99"/>
        <v>1</v>
      </c>
      <c r="CQ63" s="96" t="b">
        <f t="shared" si="100"/>
        <v>1</v>
      </c>
      <c r="CR63" t="e">
        <f t="shared" si="101"/>
        <v>#VALUE!</v>
      </c>
      <c r="CS63" t="e">
        <f t="shared" si="102"/>
        <v>#VALUE!</v>
      </c>
      <c r="CT63" t="b">
        <f t="shared" si="103"/>
        <v>0</v>
      </c>
      <c r="CU63" t="b">
        <f t="shared" si="104"/>
        <v>1</v>
      </c>
      <c r="CV63" s="84" t="b">
        <f t="shared" si="105"/>
        <v>1</v>
      </c>
      <c r="CW63" t="e">
        <f t="shared" si="106"/>
        <v>#VALUE!</v>
      </c>
      <c r="CX63" t="e">
        <f t="shared" si="107"/>
        <v>#VALUE!</v>
      </c>
      <c r="CY63" t="b">
        <f t="shared" si="108"/>
        <v>1</v>
      </c>
      <c r="CZ63" t="b">
        <f t="shared" si="109"/>
        <v>1</v>
      </c>
      <c r="DA63" s="84">
        <f t="shared" si="110"/>
        <v>0</v>
      </c>
      <c r="DB63" t="e">
        <f t="shared" si="111"/>
        <v>#N/A</v>
      </c>
    </row>
    <row r="64" spans="1:106">
      <c r="A64" s="9">
        <v>863</v>
      </c>
      <c r="B64" s="3">
        <v>2</v>
      </c>
      <c r="C64" s="3" t="s">
        <v>2471</v>
      </c>
      <c r="D64" s="3" t="str">
        <f t="shared" si="58"/>
        <v>BE_1_16-2_dk_0082</v>
      </c>
      <c r="E64" s="3" t="str">
        <f t="shared" si="59"/>
        <v>0082</v>
      </c>
      <c r="F64" s="3">
        <v>113092.05499999999</v>
      </c>
      <c r="G64" s="15">
        <v>425539.21899999998</v>
      </c>
      <c r="H64" s="35" t="str">
        <f t="shared" si="60"/>
        <v>ja</v>
      </c>
      <c r="I64" s="42" t="s">
        <v>2402</v>
      </c>
      <c r="J64" s="20" t="s">
        <v>2410</v>
      </c>
      <c r="K64" s="21">
        <v>10000</v>
      </c>
      <c r="L64" s="28">
        <f t="shared" si="112"/>
        <v>1</v>
      </c>
      <c r="M64" s="28">
        <f t="shared" si="113"/>
        <v>1</v>
      </c>
      <c r="N64" s="56">
        <f t="shared" si="61"/>
        <v>10000</v>
      </c>
      <c r="O64" s="33">
        <f t="shared" si="114"/>
        <v>84.507100441316638</v>
      </c>
      <c r="P64" s="37">
        <f t="shared" si="62"/>
        <v>116.76262772393207</v>
      </c>
      <c r="Q64" s="9" t="s">
        <v>12</v>
      </c>
      <c r="R64" s="55" t="s">
        <v>12</v>
      </c>
      <c r="S64" s="55">
        <v>2.8479999999999999</v>
      </c>
      <c r="T64" s="55">
        <v>2.9929999999999999</v>
      </c>
      <c r="U64" s="55">
        <v>3.1589999999999998</v>
      </c>
      <c r="V64" s="3">
        <v>3.32</v>
      </c>
      <c r="W64" s="3">
        <v>3.5049999999999999</v>
      </c>
      <c r="X64" s="3" t="s">
        <v>12</v>
      </c>
      <c r="Y64" s="3">
        <v>3.8650000000000002</v>
      </c>
      <c r="Z64" s="15" t="s">
        <v>12</v>
      </c>
      <c r="AA64" s="10">
        <f t="shared" si="63"/>
        <v>3.5049999999999999</v>
      </c>
      <c r="AB64" s="9">
        <f t="shared" si="64"/>
        <v>0.34600000000000009</v>
      </c>
      <c r="AC64" s="10">
        <f t="shared" si="65"/>
        <v>0.36000000000000032</v>
      </c>
      <c r="AD64" s="9" t="s">
        <v>12</v>
      </c>
      <c r="AE64" s="55" t="s">
        <v>12</v>
      </c>
      <c r="AF64" s="55">
        <v>9.6000000000000002E-2</v>
      </c>
      <c r="AG64" s="55">
        <v>0.19600000000000001</v>
      </c>
      <c r="AH64" s="55">
        <v>0.373</v>
      </c>
      <c r="AI64" s="3">
        <v>0.52500000000000002</v>
      </c>
      <c r="AJ64" s="3">
        <v>0.69199999999999995</v>
      </c>
      <c r="AK64" s="3" t="s">
        <v>12</v>
      </c>
      <c r="AL64" s="3">
        <v>1.004</v>
      </c>
      <c r="AM64" s="15" t="s">
        <v>12</v>
      </c>
      <c r="AN64" s="10">
        <f t="shared" si="66"/>
        <v>0.69199999999999995</v>
      </c>
      <c r="AO64" s="9">
        <f t="shared" si="67"/>
        <v>0.31899999999999995</v>
      </c>
      <c r="AP64" s="10">
        <f t="shared" si="68"/>
        <v>0.31200000000000006</v>
      </c>
      <c r="AQ64" s="9" t="s">
        <v>12</v>
      </c>
      <c r="AR64" s="55" t="s">
        <v>12</v>
      </c>
      <c r="AS64" s="55">
        <v>0.36699999999999999</v>
      </c>
      <c r="AT64" s="55">
        <v>0.91900000000000004</v>
      </c>
      <c r="AU64" s="55">
        <v>1.633</v>
      </c>
      <c r="AV64" s="3">
        <v>2.101</v>
      </c>
      <c r="AW64" s="3">
        <v>2.383</v>
      </c>
      <c r="AX64" s="3" t="s">
        <v>12</v>
      </c>
      <c r="AY64" s="3">
        <v>2.8069999999999999</v>
      </c>
      <c r="AZ64" s="15" t="s">
        <v>12</v>
      </c>
      <c r="BA64" s="10">
        <f t="shared" si="69"/>
        <v>2.383</v>
      </c>
      <c r="BB64" s="9">
        <f t="shared" si="70"/>
        <v>0.75</v>
      </c>
      <c r="BC64" s="10">
        <f t="shared" si="71"/>
        <v>0.42399999999999993</v>
      </c>
      <c r="BD64" s="9" t="s">
        <v>2403</v>
      </c>
      <c r="BE64" s="3" t="s">
        <v>12</v>
      </c>
      <c r="BF64" s="15" t="s">
        <v>12</v>
      </c>
      <c r="BG64" s="15" t="str">
        <f t="shared" si="72"/>
        <v>-</v>
      </c>
      <c r="BH64" s="9" t="e">
        <f t="shared" si="73"/>
        <v>#VALUE!</v>
      </c>
      <c r="BI64" s="10" t="e">
        <f t="shared" si="74"/>
        <v>#VALUE!</v>
      </c>
      <c r="BJ64" s="9" t="s">
        <v>2403</v>
      </c>
      <c r="BK64" s="3" t="s">
        <v>12</v>
      </c>
      <c r="BL64" s="15" t="s">
        <v>12</v>
      </c>
      <c r="BM64" s="15" t="str">
        <f t="shared" si="75"/>
        <v>-</v>
      </c>
      <c r="BN64" s="9" t="e">
        <f t="shared" si="76"/>
        <v>#VALUE!</v>
      </c>
      <c r="BO64" s="10" t="e">
        <f t="shared" si="77"/>
        <v>#VALUE!</v>
      </c>
      <c r="BP64">
        <f t="shared" si="78"/>
        <v>0</v>
      </c>
      <c r="BQ64" s="93" t="e">
        <f t="shared" si="79"/>
        <v>#VALUE!</v>
      </c>
      <c r="BR64" s="93" t="e">
        <f t="shared" si="80"/>
        <v>#VALUE!</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VLOOKUP(BS64,aslocaties_v01!$C$3:$AA$349,MATCH($K$3*10,aslocaties_v01!$C$2:$Y$2),FALSE)</f>
        <v>#N/A</v>
      </c>
      <c r="BW64" s="93" t="e">
        <f t="shared" si="81"/>
        <v>#N/A</v>
      </c>
      <c r="BX64" s="93" t="e">
        <f t="shared" si="82"/>
        <v>#N/A</v>
      </c>
      <c r="BY64" s="94">
        <f t="shared" si="83"/>
        <v>999</v>
      </c>
      <c r="BZ64" s="94">
        <f t="shared" si="84"/>
        <v>999</v>
      </c>
      <c r="CA64" s="94" t="e">
        <f t="shared" si="85"/>
        <v>#N/A</v>
      </c>
      <c r="CB64" t="e">
        <f t="shared" si="86"/>
        <v>#N/A</v>
      </c>
      <c r="CC64" s="58" t="e">
        <f t="shared" si="87"/>
        <v>#N/A</v>
      </c>
      <c r="CD64" s="95" t="e">
        <f t="shared" si="88"/>
        <v>#N/A</v>
      </c>
      <c r="CE64" s="96" t="b">
        <f t="shared" si="89"/>
        <v>1</v>
      </c>
      <c r="CF64" t="e">
        <f t="shared" si="90"/>
        <v>#DIV/0!</v>
      </c>
      <c r="CG64" t="e">
        <f t="shared" si="91"/>
        <v>#DIV/0!</v>
      </c>
      <c r="CH64" s="84" t="b">
        <f t="shared" si="92"/>
        <v>1</v>
      </c>
      <c r="CI64">
        <f t="shared" si="93"/>
        <v>0.69199999999999995</v>
      </c>
      <c r="CJ64" t="b">
        <f t="shared" si="94"/>
        <v>1</v>
      </c>
      <c r="CK64" t="b">
        <f t="shared" si="95"/>
        <v>1</v>
      </c>
      <c r="CL64" s="84" t="b">
        <f t="shared" si="115"/>
        <v>1</v>
      </c>
      <c r="CM64">
        <f t="shared" si="96"/>
        <v>2.383</v>
      </c>
      <c r="CN64" t="b">
        <f t="shared" si="97"/>
        <v>1</v>
      </c>
      <c r="CO64" s="84">
        <f t="shared" si="98"/>
        <v>7.8114815512831129E-2</v>
      </c>
      <c r="CP64" t="b">
        <f t="shared" si="99"/>
        <v>1</v>
      </c>
      <c r="CQ64" s="96" t="b">
        <f t="shared" si="100"/>
        <v>1</v>
      </c>
      <c r="CR64" t="e">
        <f t="shared" si="101"/>
        <v>#VALUE!</v>
      </c>
      <c r="CS64" t="e">
        <f t="shared" si="102"/>
        <v>#VALUE!</v>
      </c>
      <c r="CT64" t="b">
        <f t="shared" si="103"/>
        <v>1</v>
      </c>
      <c r="CU64" t="b">
        <f t="shared" si="104"/>
        <v>1</v>
      </c>
      <c r="CV64" s="84" t="b">
        <f t="shared" si="105"/>
        <v>1</v>
      </c>
      <c r="CW64" t="e">
        <f t="shared" si="106"/>
        <v>#VALUE!</v>
      </c>
      <c r="CX64" t="e">
        <f t="shared" si="107"/>
        <v>#VALUE!</v>
      </c>
      <c r="CY64" t="b">
        <f t="shared" si="108"/>
        <v>1</v>
      </c>
      <c r="CZ64" t="b">
        <f t="shared" si="109"/>
        <v>1</v>
      </c>
      <c r="DA64" s="84">
        <f t="shared" si="110"/>
        <v>0</v>
      </c>
      <c r="DB64" t="e">
        <f t="shared" si="111"/>
        <v>#N/A</v>
      </c>
    </row>
    <row r="65" spans="1:106">
      <c r="A65" s="9">
        <v>864</v>
      </c>
      <c r="B65" s="3">
        <v>2</v>
      </c>
      <c r="C65" s="3" t="s">
        <v>2472</v>
      </c>
      <c r="D65" s="3" t="str">
        <f t="shared" si="58"/>
        <v>BE_1_16-2_dk_0083</v>
      </c>
      <c r="E65" s="3" t="str">
        <f t="shared" si="59"/>
        <v>0083</v>
      </c>
      <c r="F65" s="3">
        <v>112984.883</v>
      </c>
      <c r="G65" s="15">
        <v>425585.56199999998</v>
      </c>
      <c r="H65" s="35" t="str">
        <f t="shared" si="60"/>
        <v>ja</v>
      </c>
      <c r="I65" s="42" t="s">
        <v>2402</v>
      </c>
      <c r="J65" s="20" t="s">
        <v>2410</v>
      </c>
      <c r="K65" s="21">
        <v>10000</v>
      </c>
      <c r="L65" s="28">
        <f t="shared" si="112"/>
        <v>1</v>
      </c>
      <c r="M65" s="28">
        <f t="shared" si="113"/>
        <v>1</v>
      </c>
      <c r="N65" s="56">
        <f t="shared" si="61"/>
        <v>10000</v>
      </c>
      <c r="O65" s="33">
        <f t="shared" si="114"/>
        <v>116.76262772393207</v>
      </c>
      <c r="P65" s="37">
        <f t="shared" si="62"/>
        <v>84.800011939880918</v>
      </c>
      <c r="Q65" s="9" t="s">
        <v>12</v>
      </c>
      <c r="R65" s="55" t="s">
        <v>12</v>
      </c>
      <c r="S65" s="55">
        <v>2.8479999999999999</v>
      </c>
      <c r="T65" s="55">
        <v>2.9929999999999999</v>
      </c>
      <c r="U65" s="55">
        <v>3.1589999999999998</v>
      </c>
      <c r="V65" s="3">
        <v>3.32</v>
      </c>
      <c r="W65" s="3">
        <v>3.5049999999999999</v>
      </c>
      <c r="X65" s="3" t="s">
        <v>12</v>
      </c>
      <c r="Y65" s="3">
        <v>3.8639999999999999</v>
      </c>
      <c r="Z65" s="15" t="s">
        <v>12</v>
      </c>
      <c r="AA65" s="10">
        <f t="shared" si="63"/>
        <v>3.5049999999999999</v>
      </c>
      <c r="AB65" s="9">
        <f t="shared" si="64"/>
        <v>0.34600000000000009</v>
      </c>
      <c r="AC65" s="10">
        <f t="shared" si="65"/>
        <v>0.35899999999999999</v>
      </c>
      <c r="AD65" s="9" t="s">
        <v>12</v>
      </c>
      <c r="AE65" s="55" t="s">
        <v>12</v>
      </c>
      <c r="AF65" s="55">
        <v>0.47899999999999998</v>
      </c>
      <c r="AG65" s="55">
        <v>0.53700000000000003</v>
      </c>
      <c r="AH65" s="55">
        <v>0.60099999999999998</v>
      </c>
      <c r="AI65" s="3">
        <v>0.66700000000000004</v>
      </c>
      <c r="AJ65" s="3">
        <v>0.74099999999999999</v>
      </c>
      <c r="AK65" s="3" t="s">
        <v>12</v>
      </c>
      <c r="AL65" s="3">
        <v>0.88400000000000001</v>
      </c>
      <c r="AM65" s="15" t="s">
        <v>12</v>
      </c>
      <c r="AN65" s="10">
        <f t="shared" si="66"/>
        <v>0.74099999999999999</v>
      </c>
      <c r="AO65" s="9">
        <f t="shared" si="67"/>
        <v>0.14000000000000001</v>
      </c>
      <c r="AP65" s="10">
        <f t="shared" si="68"/>
        <v>0.14300000000000002</v>
      </c>
      <c r="AQ65" s="9" t="s">
        <v>12</v>
      </c>
      <c r="AR65" s="55" t="s">
        <v>12</v>
      </c>
      <c r="AS65" s="55">
        <v>1.7929999999999999</v>
      </c>
      <c r="AT65" s="55">
        <v>1.8959999999999999</v>
      </c>
      <c r="AU65" s="55">
        <v>2.0099999999999998</v>
      </c>
      <c r="AV65" s="3">
        <v>2.113</v>
      </c>
      <c r="AW65" s="3">
        <v>2.2210000000000001</v>
      </c>
      <c r="AX65" s="3" t="s">
        <v>12</v>
      </c>
      <c r="AY65" s="3">
        <v>2.42</v>
      </c>
      <c r="AZ65" s="15" t="s">
        <v>12</v>
      </c>
      <c r="BA65" s="10">
        <f t="shared" si="69"/>
        <v>2.2210000000000001</v>
      </c>
      <c r="BB65" s="9">
        <f t="shared" si="70"/>
        <v>0.2110000000000003</v>
      </c>
      <c r="BC65" s="10">
        <f t="shared" si="71"/>
        <v>0.19899999999999984</v>
      </c>
      <c r="BD65" s="9" t="s">
        <v>2403</v>
      </c>
      <c r="BE65" s="3" t="s">
        <v>12</v>
      </c>
      <c r="BF65" s="15" t="s">
        <v>12</v>
      </c>
      <c r="BG65" s="15" t="str">
        <f t="shared" si="72"/>
        <v>-</v>
      </c>
      <c r="BH65" s="9" t="e">
        <f t="shared" si="73"/>
        <v>#VALUE!</v>
      </c>
      <c r="BI65" s="10" t="e">
        <f t="shared" si="74"/>
        <v>#VALUE!</v>
      </c>
      <c r="BJ65" s="9" t="s">
        <v>2403</v>
      </c>
      <c r="BK65" s="3" t="s">
        <v>12</v>
      </c>
      <c r="BL65" s="15" t="s">
        <v>12</v>
      </c>
      <c r="BM65" s="15" t="str">
        <f t="shared" si="75"/>
        <v>-</v>
      </c>
      <c r="BN65" s="9" t="e">
        <f t="shared" si="76"/>
        <v>#VALUE!</v>
      </c>
      <c r="BO65" s="10" t="e">
        <f t="shared" si="77"/>
        <v>#VALUE!</v>
      </c>
      <c r="BP65">
        <f t="shared" si="78"/>
        <v>0</v>
      </c>
      <c r="BQ65" s="93" t="e">
        <f t="shared" si="79"/>
        <v>#VALUE!</v>
      </c>
      <c r="BR65" s="93" t="e">
        <f t="shared" si="80"/>
        <v>#VALUE!</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VLOOKUP(BS65,aslocaties_v01!$C$3:$AA$349,MATCH($K$3*10,aslocaties_v01!$C$2:$Y$2),FALSE)</f>
        <v>#N/A</v>
      </c>
      <c r="BW65" s="93" t="e">
        <f t="shared" si="81"/>
        <v>#N/A</v>
      </c>
      <c r="BX65" s="93" t="e">
        <f t="shared" si="82"/>
        <v>#N/A</v>
      </c>
      <c r="BY65" s="94">
        <f t="shared" si="83"/>
        <v>999</v>
      </c>
      <c r="BZ65" s="94">
        <f t="shared" si="84"/>
        <v>999</v>
      </c>
      <c r="CA65" s="94" t="e">
        <f t="shared" si="85"/>
        <v>#N/A</v>
      </c>
      <c r="CB65" t="e">
        <f t="shared" si="86"/>
        <v>#N/A</v>
      </c>
      <c r="CC65" s="58" t="e">
        <f t="shared" si="87"/>
        <v>#N/A</v>
      </c>
      <c r="CD65" s="95" t="e">
        <f t="shared" si="88"/>
        <v>#N/A</v>
      </c>
      <c r="CE65" s="96" t="b">
        <f t="shared" si="89"/>
        <v>1</v>
      </c>
      <c r="CF65" t="e">
        <f t="shared" si="90"/>
        <v>#DIV/0!</v>
      </c>
      <c r="CG65" t="e">
        <f t="shared" si="91"/>
        <v>#DIV/0!</v>
      </c>
      <c r="CH65" s="84" t="b">
        <f t="shared" si="92"/>
        <v>1</v>
      </c>
      <c r="CI65">
        <f t="shared" si="93"/>
        <v>0.74099999999999999</v>
      </c>
      <c r="CJ65" t="b">
        <f t="shared" si="94"/>
        <v>1</v>
      </c>
      <c r="CK65" t="b">
        <f t="shared" si="95"/>
        <v>1</v>
      </c>
      <c r="CL65" s="84" t="b">
        <f t="shared" si="115"/>
        <v>1</v>
      </c>
      <c r="CM65">
        <f t="shared" si="96"/>
        <v>2.2210000000000001</v>
      </c>
      <c r="CN65" t="b">
        <f t="shared" si="97"/>
        <v>1</v>
      </c>
      <c r="CO65" s="84">
        <f t="shared" si="98"/>
        <v>9.6293393604213059E-2</v>
      </c>
      <c r="CP65" t="b">
        <f t="shared" si="99"/>
        <v>1</v>
      </c>
      <c r="CQ65" s="96" t="b">
        <f t="shared" si="100"/>
        <v>1</v>
      </c>
      <c r="CR65" t="e">
        <f t="shared" si="101"/>
        <v>#VALUE!</v>
      </c>
      <c r="CS65" t="e">
        <f t="shared" si="102"/>
        <v>#VALUE!</v>
      </c>
      <c r="CT65" t="b">
        <f t="shared" si="103"/>
        <v>1</v>
      </c>
      <c r="CU65" t="b">
        <f t="shared" si="104"/>
        <v>1</v>
      </c>
      <c r="CV65" s="84" t="b">
        <f t="shared" si="105"/>
        <v>1</v>
      </c>
      <c r="CW65" t="e">
        <f t="shared" si="106"/>
        <v>#VALUE!</v>
      </c>
      <c r="CX65" t="e">
        <f t="shared" si="107"/>
        <v>#VALUE!</v>
      </c>
      <c r="CY65" t="b">
        <f t="shared" si="108"/>
        <v>0</v>
      </c>
      <c r="CZ65" t="b">
        <f t="shared" si="109"/>
        <v>0</v>
      </c>
      <c r="DA65" s="84">
        <f t="shared" si="110"/>
        <v>0</v>
      </c>
      <c r="DB65" t="e">
        <f t="shared" si="111"/>
        <v>#N/A</v>
      </c>
    </row>
    <row r="66" spans="1:106">
      <c r="A66" s="9">
        <v>865</v>
      </c>
      <c r="B66" s="3">
        <v>2</v>
      </c>
      <c r="C66" s="3" t="s">
        <v>2473</v>
      </c>
      <c r="D66" s="3" t="str">
        <f t="shared" si="58"/>
        <v>BE_1_16-2_dk_0084</v>
      </c>
      <c r="E66" s="3" t="str">
        <f t="shared" si="59"/>
        <v>0084</v>
      </c>
      <c r="F66" s="3">
        <v>112917.016</v>
      </c>
      <c r="G66" s="15">
        <v>425636.40600000002</v>
      </c>
      <c r="H66" s="35" t="str">
        <f t="shared" si="60"/>
        <v>ja</v>
      </c>
      <c r="I66" s="42" t="s">
        <v>2402</v>
      </c>
      <c r="J66" s="20" t="s">
        <v>2410</v>
      </c>
      <c r="K66" s="21">
        <v>10000</v>
      </c>
      <c r="L66" s="28">
        <f t="shared" si="112"/>
        <v>1</v>
      </c>
      <c r="M66" s="28">
        <f t="shared" si="113"/>
        <v>1</v>
      </c>
      <c r="N66" s="56">
        <f t="shared" si="61"/>
        <v>10000</v>
      </c>
      <c r="O66" s="33">
        <f t="shared" si="114"/>
        <v>84.800011939880918</v>
      </c>
      <c r="P66" s="37">
        <f t="shared" si="62"/>
        <v>115.78376461750089</v>
      </c>
      <c r="Q66" s="9" t="s">
        <v>12</v>
      </c>
      <c r="R66" s="55" t="s">
        <v>12</v>
      </c>
      <c r="S66" s="55">
        <v>2.843</v>
      </c>
      <c r="T66" s="55">
        <v>2.99</v>
      </c>
      <c r="U66" s="55">
        <v>3.157</v>
      </c>
      <c r="V66" s="3">
        <v>3.319</v>
      </c>
      <c r="W66" s="3">
        <v>3.504</v>
      </c>
      <c r="X66" s="3" t="s">
        <v>12</v>
      </c>
      <c r="Y66" s="3">
        <v>3.863</v>
      </c>
      <c r="Z66" s="15" t="s">
        <v>12</v>
      </c>
      <c r="AA66" s="10">
        <f t="shared" si="63"/>
        <v>3.504</v>
      </c>
      <c r="AB66" s="9">
        <f t="shared" si="64"/>
        <v>0.34699999999999998</v>
      </c>
      <c r="AC66" s="10">
        <f t="shared" si="65"/>
        <v>0.35899999999999999</v>
      </c>
      <c r="AD66" s="9" t="s">
        <v>12</v>
      </c>
      <c r="AE66" s="55" t="s">
        <v>12</v>
      </c>
      <c r="AF66" s="55">
        <v>0.1</v>
      </c>
      <c r="AG66" s="55">
        <v>0.1</v>
      </c>
      <c r="AH66" s="55">
        <v>0.1</v>
      </c>
      <c r="AI66" s="3">
        <v>0.1</v>
      </c>
      <c r="AJ66" s="3">
        <v>0.1</v>
      </c>
      <c r="AK66" s="3" t="s">
        <v>12</v>
      </c>
      <c r="AL66" s="3">
        <v>0.1</v>
      </c>
      <c r="AM66" s="15" t="s">
        <v>12</v>
      </c>
      <c r="AN66" s="10">
        <f t="shared" si="66"/>
        <v>0.1</v>
      </c>
      <c r="AO66" s="9">
        <f t="shared" si="67"/>
        <v>0</v>
      </c>
      <c r="AP66" s="10">
        <f t="shared" si="68"/>
        <v>0</v>
      </c>
      <c r="AQ66" s="9" t="s">
        <v>12</v>
      </c>
      <c r="AR66" s="55" t="s">
        <v>12</v>
      </c>
      <c r="AS66" s="55">
        <v>0.1</v>
      </c>
      <c r="AT66" s="55">
        <v>0.1</v>
      </c>
      <c r="AU66" s="55">
        <v>0.1</v>
      </c>
      <c r="AV66" s="3">
        <v>0.1</v>
      </c>
      <c r="AW66" s="3">
        <v>0.1</v>
      </c>
      <c r="AX66" s="3" t="s">
        <v>12</v>
      </c>
      <c r="AY66" s="3">
        <v>0.1</v>
      </c>
      <c r="AZ66" s="15" t="s">
        <v>12</v>
      </c>
      <c r="BA66" s="10">
        <f t="shared" si="69"/>
        <v>0.1</v>
      </c>
      <c r="BB66" s="9">
        <f t="shared" si="70"/>
        <v>0</v>
      </c>
      <c r="BC66" s="10">
        <f t="shared" si="71"/>
        <v>0</v>
      </c>
      <c r="BD66" s="9" t="s">
        <v>2403</v>
      </c>
      <c r="BE66" s="3" t="s">
        <v>12</v>
      </c>
      <c r="BF66" s="15" t="s">
        <v>12</v>
      </c>
      <c r="BG66" s="15" t="str">
        <f t="shared" si="72"/>
        <v>-</v>
      </c>
      <c r="BH66" s="9" t="e">
        <f t="shared" si="73"/>
        <v>#VALUE!</v>
      </c>
      <c r="BI66" s="10" t="e">
        <f t="shared" si="74"/>
        <v>#VALUE!</v>
      </c>
      <c r="BJ66" s="9" t="s">
        <v>2403</v>
      </c>
      <c r="BK66" s="3" t="s">
        <v>12</v>
      </c>
      <c r="BL66" s="15" t="s">
        <v>12</v>
      </c>
      <c r="BM66" s="15" t="str">
        <f t="shared" si="75"/>
        <v>-</v>
      </c>
      <c r="BN66" s="9" t="e">
        <f t="shared" si="76"/>
        <v>#VALUE!</v>
      </c>
      <c r="BO66" s="10" t="e">
        <f t="shared" si="77"/>
        <v>#VALUE!</v>
      </c>
      <c r="BP66">
        <f t="shared" si="78"/>
        <v>0</v>
      </c>
      <c r="BQ66" s="93" t="e">
        <f t="shared" si="79"/>
        <v>#VALUE!</v>
      </c>
      <c r="BR66" s="93" t="e">
        <f t="shared" si="80"/>
        <v>#VALUE!</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VLOOKUP(BS66,aslocaties_v01!$C$3:$AA$349,MATCH($K$3*10,aslocaties_v01!$C$2:$Y$2),FALSE)</f>
        <v>#N/A</v>
      </c>
      <c r="BW66" s="93" t="e">
        <f t="shared" si="81"/>
        <v>#N/A</v>
      </c>
      <c r="BX66" s="93" t="e">
        <f t="shared" si="82"/>
        <v>#N/A</v>
      </c>
      <c r="BY66" s="94">
        <f t="shared" si="83"/>
        <v>999</v>
      </c>
      <c r="BZ66" s="94">
        <f t="shared" si="84"/>
        <v>999</v>
      </c>
      <c r="CA66" s="94" t="e">
        <f t="shared" si="85"/>
        <v>#N/A</v>
      </c>
      <c r="CB66" t="e">
        <f t="shared" si="86"/>
        <v>#N/A</v>
      </c>
      <c r="CC66" s="58" t="e">
        <f t="shared" si="87"/>
        <v>#N/A</v>
      </c>
      <c r="CD66" s="95" t="e">
        <f t="shared" si="88"/>
        <v>#N/A</v>
      </c>
      <c r="CE66" s="96" t="b">
        <f t="shared" si="89"/>
        <v>1</v>
      </c>
      <c r="CF66" t="e">
        <f t="shared" si="90"/>
        <v>#DIV/0!</v>
      </c>
      <c r="CG66" t="e">
        <f t="shared" si="91"/>
        <v>#DIV/0!</v>
      </c>
      <c r="CH66" s="84" t="b">
        <f t="shared" si="92"/>
        <v>0</v>
      </c>
      <c r="CI66" t="str">
        <f t="shared" si="93"/>
        <v/>
      </c>
      <c r="CJ66" t="b">
        <f t="shared" si="94"/>
        <v>0</v>
      </c>
      <c r="CK66" t="b">
        <f t="shared" si="95"/>
        <v>1</v>
      </c>
      <c r="CL66" s="84" t="b">
        <f t="shared" si="115"/>
        <v>1</v>
      </c>
      <c r="CM66">
        <f t="shared" si="96"/>
        <v>0.1</v>
      </c>
      <c r="CN66" t="b">
        <f t="shared" si="97"/>
        <v>1</v>
      </c>
      <c r="CO66" s="84">
        <f t="shared" si="98"/>
        <v>6.4102564102564097</v>
      </c>
      <c r="CP66" t="b">
        <f t="shared" si="99"/>
        <v>1</v>
      </c>
      <c r="CQ66" s="96" t="b">
        <f t="shared" si="100"/>
        <v>1</v>
      </c>
      <c r="CR66" t="e">
        <f t="shared" si="101"/>
        <v>#VALUE!</v>
      </c>
      <c r="CS66" t="e">
        <f t="shared" si="102"/>
        <v>#VALUE!</v>
      </c>
      <c r="CT66" t="b">
        <f t="shared" si="103"/>
        <v>0</v>
      </c>
      <c r="CU66" t="b">
        <f t="shared" si="104"/>
        <v>0</v>
      </c>
      <c r="CV66" s="84" t="b">
        <f t="shared" si="105"/>
        <v>0</v>
      </c>
      <c r="CW66" t="e">
        <f t="shared" si="106"/>
        <v>#VALUE!</v>
      </c>
      <c r="CX66" t="e">
        <f t="shared" si="107"/>
        <v>#VALUE!</v>
      </c>
      <c r="CY66" t="b">
        <f t="shared" si="108"/>
        <v>1</v>
      </c>
      <c r="CZ66" t="b">
        <f t="shared" si="109"/>
        <v>1</v>
      </c>
      <c r="DA66" s="84">
        <f t="shared" si="110"/>
        <v>0</v>
      </c>
      <c r="DB66" t="e">
        <f t="shared" si="111"/>
        <v>#N/A</v>
      </c>
    </row>
    <row r="67" spans="1:106">
      <c r="A67" s="9">
        <v>866</v>
      </c>
      <c r="B67" s="3">
        <v>2</v>
      </c>
      <c r="C67" s="3" t="s">
        <v>2474</v>
      </c>
      <c r="D67" s="3" t="str">
        <f t="shared" ref="D67:D81" si="116">IF(ISERROR(FIND("_",C67)),C67,LEFT(C67,LEN(C67)-LEN(RIGHT(C67,LEN(C67)-FIND("~",SUBSTITUTE(C67,"_","~",LEN(C67)-LEN(SUBSTITUTE(C67,"_",""))))))) &amp; TEXT(INT(RIGHT(C67,LEN(C67)-FIND("~",SUBSTITUTE(C67,"_","~",LEN(C67)-LEN(SUBSTITUTE(C67,"_","")))))), "0000") )</f>
        <v>BE_1_16-2_dk_0085</v>
      </c>
      <c r="E67" s="3" t="str">
        <f t="shared" ref="E67:E81" si="117">TEXT(INT(RIGHT(C67,LEN(C67)-FIND("~",SUBSTITUTE(C67,"_","~",LEN(C67)-LEN(SUBSTITUTE(C67,"_","")))))), "0000")</f>
        <v>0085</v>
      </c>
      <c r="F67" s="3">
        <v>112821.391</v>
      </c>
      <c r="G67" s="15">
        <v>425701.68800000002</v>
      </c>
      <c r="H67" s="35" t="str">
        <f t="shared" ref="H67:H81" si="118">IF(COUNTIF(C:C, "="&amp;C67)=1,"ja", "nee")</f>
        <v>ja</v>
      </c>
      <c r="I67" s="42" t="s">
        <v>2402</v>
      </c>
      <c r="J67" s="20" t="s">
        <v>2410</v>
      </c>
      <c r="K67" s="21">
        <v>10000</v>
      </c>
      <c r="L67" s="28">
        <f t="shared" si="112"/>
        <v>1</v>
      </c>
      <c r="M67" s="28">
        <f t="shared" si="113"/>
        <v>1</v>
      </c>
      <c r="N67" s="56">
        <f t="shared" ref="N67:N81" si="119">INT(K67/L67*M67)</f>
        <v>10000</v>
      </c>
      <c r="O67" s="33">
        <f t="shared" si="114"/>
        <v>115.78376461750089</v>
      </c>
      <c r="P67" s="37">
        <f t="shared" ref="P67:P80" si="120">SQRT((F67-F68)^2+(G67-G68)^2)</f>
        <v>100.53585219214528</v>
      </c>
      <c r="Q67" s="9" t="s">
        <v>12</v>
      </c>
      <c r="R67" s="55" t="s">
        <v>12</v>
      </c>
      <c r="S67" s="55">
        <v>2.5089999999999999</v>
      </c>
      <c r="T67" s="55">
        <v>2.524</v>
      </c>
      <c r="U67" s="55">
        <v>2.54</v>
      </c>
      <c r="V67" s="3">
        <v>2.5539999999999998</v>
      </c>
      <c r="W67" s="3">
        <v>2.5710000000000002</v>
      </c>
      <c r="X67" s="3" t="s">
        <v>12</v>
      </c>
      <c r="Y67" s="3">
        <v>2.621</v>
      </c>
      <c r="Z67" s="15" t="s">
        <v>12</v>
      </c>
      <c r="AA67" s="10">
        <f t="shared" ref="AA67:AA81" si="121">LOOKUP($K67,$Q$2:$Z$2,Q67:Z67)</f>
        <v>2.5710000000000002</v>
      </c>
      <c r="AB67" s="9">
        <f t="shared" ref="AB67:AB81" si="122">LOOKUP($K67,$Q$2:$Z$2,Q67:Z67)-LOOKUP(0.1*$K67,$Q$2:$Z$2,Q67:Z67)</f>
        <v>3.1000000000000139E-2</v>
      </c>
      <c r="AC67" s="10">
        <f t="shared" ref="AC67:AC81" si="123">LOOKUP(10*$K67,$Q$2:$Z$2,Q67:Z67)-LOOKUP($K67,$Q$2:$Z$2,Q67:Z67)</f>
        <v>4.9999999999999822E-2</v>
      </c>
      <c r="AD67" s="9" t="s">
        <v>12</v>
      </c>
      <c r="AE67" s="55" t="s">
        <v>12</v>
      </c>
      <c r="AF67" s="55">
        <v>0.1</v>
      </c>
      <c r="AG67" s="55">
        <v>0.1</v>
      </c>
      <c r="AH67" s="55">
        <v>0.1</v>
      </c>
      <c r="AI67" s="3">
        <v>0.1</v>
      </c>
      <c r="AJ67" s="3">
        <v>0.1</v>
      </c>
      <c r="AK67" s="3" t="s">
        <v>12</v>
      </c>
      <c r="AL67" s="3">
        <v>0.1</v>
      </c>
      <c r="AM67" s="15" t="s">
        <v>12</v>
      </c>
      <c r="AN67" s="10">
        <f t="shared" ref="AN67:AN81" si="124">LOOKUP($K67,$Q$2:$Z$2,AD67:AM67)</f>
        <v>0.1</v>
      </c>
      <c r="AO67" s="9">
        <f t="shared" ref="AO67:AO81" si="125">LOOKUP($K67,$Q$2:$Z$2,AD67:AM67)-LOOKUP(0.1*$K67,$Q$2:$Z$2,AD67:AM67)</f>
        <v>0</v>
      </c>
      <c r="AP67" s="10">
        <f t="shared" ref="AP67:AP81" si="126">LOOKUP(10*$K67,$Q$2:$Z$2,AD67:AM67)-LOOKUP($K67,$Q$2:$Z$2,AD67:AM67)</f>
        <v>0</v>
      </c>
      <c r="AQ67" s="9" t="s">
        <v>12</v>
      </c>
      <c r="AR67" s="55" t="s">
        <v>12</v>
      </c>
      <c r="AS67" s="55">
        <v>0.1</v>
      </c>
      <c r="AT67" s="55">
        <v>0.1</v>
      </c>
      <c r="AU67" s="55">
        <v>0.1</v>
      </c>
      <c r="AV67" s="3">
        <v>0.1</v>
      </c>
      <c r="AW67" s="3">
        <v>0.1</v>
      </c>
      <c r="AX67" s="3" t="s">
        <v>12</v>
      </c>
      <c r="AY67" s="3">
        <v>0.1</v>
      </c>
      <c r="AZ67" s="15" t="s">
        <v>12</v>
      </c>
      <c r="BA67" s="10">
        <f t="shared" ref="BA67:BA81" si="127">LOOKUP($K67,$Q$2:$Z$2,AQ67:AZ67)</f>
        <v>0.1</v>
      </c>
      <c r="BB67" s="9">
        <f t="shared" ref="BB67:BB81" si="128">LOOKUP($K67,$Q$2:$Z$2,AQ67:AZ67)-LOOKUP(0.1*$K67,$Q$2:$Z$2,AQ67:AZ67)</f>
        <v>0</v>
      </c>
      <c r="BC67" s="10">
        <f t="shared" ref="BC67:BC81" si="129">LOOKUP(10*$K67,$Q$2:$Z$2,AQ67:AZ67)-LOOKUP($K67,$Q$2:$Z$2,AQ67:AZ67)</f>
        <v>0</v>
      </c>
      <c r="BD67" s="9" t="s">
        <v>2403</v>
      </c>
      <c r="BE67" s="3" t="s">
        <v>12</v>
      </c>
      <c r="BF67" s="15" t="s">
        <v>12</v>
      </c>
      <c r="BG67" s="15" t="str">
        <f t="shared" ref="BG67:BG81" si="130">LOOKUP($N67,$BD$2:$BF$2,BD67:BF67)</f>
        <v>-</v>
      </c>
      <c r="BH67" s="9" t="e">
        <f t="shared" ref="BH67:BH81" si="131">BE67-BD67</f>
        <v>#VALUE!</v>
      </c>
      <c r="BI67" s="10" t="e">
        <f t="shared" ref="BI67:BI81" si="132">BF67-BE67</f>
        <v>#VALUE!</v>
      </c>
      <c r="BJ67" s="9" t="s">
        <v>2403</v>
      </c>
      <c r="BK67" s="3" t="s">
        <v>12</v>
      </c>
      <c r="BL67" s="15" t="s">
        <v>12</v>
      </c>
      <c r="BM67" s="15" t="str">
        <f t="shared" ref="BM67:BM81" si="133">LOOKUP($N67,$BD$2:$BF$2,BJ67:BL67)</f>
        <v>-</v>
      </c>
      <c r="BN67" s="9" t="e">
        <f t="shared" ref="BN67:BN81" si="134">BK67-BJ67</f>
        <v>#VALUE!</v>
      </c>
      <c r="BO67" s="10" t="e">
        <f t="shared" ref="BO67:BO81" si="135">BL67-BK67</f>
        <v>#VALUE!</v>
      </c>
      <c r="BP67">
        <f t="shared" ref="BP67:BP81" si="136">IF(AND(ISERROR(FIND("Fout",Q67)), ISERROR(FIND("Fout",AD67)), ISERROR(FIND("Fout",AQ67)), ISERROR(FIND( "Fout",BD67)), ISERROR(FIND( "Fout",BJ67))),0,1)</f>
        <v>0</v>
      </c>
      <c r="BQ67" s="93" t="e">
        <f t="shared" ref="BQ67:BQ81" si="137">IF(AB67=0, -1, BH67/AB67)</f>
        <v>#VALUE!</v>
      </c>
      <c r="BR67" s="93" t="e">
        <f t="shared" ref="BR67:BR81" si="138">IF(AB67=0,-1,BN67/AB67)</f>
        <v>#VALUE!</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VLOOKUP(BS67,aslocaties_v01!$C$3:$AA$349,MATCH($K$3*10,aslocaties_v01!$C$2:$Y$2),FALSE)</f>
        <v>#N/A</v>
      </c>
      <c r="BW67" s="93" t="e">
        <f t="shared" ref="BW67:BW81" si="139">BU67-BT67</f>
        <v>#N/A</v>
      </c>
      <c r="BX67" s="93" t="e">
        <f t="shared" ref="BX67:BX81" si="140">BV67-BU67</f>
        <v>#N/A</v>
      </c>
      <c r="BY67" s="94">
        <f t="shared" ref="BY67:BY81" si="141">IFERROR(ABS(1-BW67/AB67), 999)</f>
        <v>999</v>
      </c>
      <c r="BZ67" s="94">
        <f t="shared" ref="BZ67:BZ81" si="142">IFERROR(ABS(1-BX67/AC67), 999)</f>
        <v>999</v>
      </c>
      <c r="CA67" s="94" t="e">
        <f t="shared" ref="CA67:CA81" si="143">ABS(LOOKUP(0.1*$K67,$Q$2:$Z$2,Q67:Z67)-BT67)</f>
        <v>#N/A</v>
      </c>
      <c r="CB67" t="e">
        <f t="shared" ref="CB67:CB81" si="144">ABS(LOOKUP($K67,$Q$2:$Z$2,Q67:Z67)-BU67)</f>
        <v>#N/A</v>
      </c>
      <c r="CC67" s="58" t="e">
        <f t="shared" ref="CC67:CC81" si="145">ABS(LOOKUP(10*$K67,$Q$2:$Z$2,Q67:Z67)-BV67)</f>
        <v>#N/A</v>
      </c>
      <c r="CD67" s="95" t="e">
        <f t="shared" ref="CD67:CD81" si="146">OR(BY67&gt;0.1,BZ67&gt;0.1, CA67&gt;=0.15, CB67&gt;=0.15, CC67&gt;=0.15)</f>
        <v>#N/A</v>
      </c>
      <c r="CE67" s="96" t="b">
        <f t="shared" ref="CE67:CE81" si="147">AA67&lt;AVERAGE(AA:AA)+2*STDEV(AA:AA)</f>
        <v>1</v>
      </c>
      <c r="CF67" t="e">
        <f t="shared" ref="CF67:CF81" si="148">BG67&lt;AVERAGE(BG:BG)+2*STDEV(BG:BG)</f>
        <v>#DIV/0!</v>
      </c>
      <c r="CG67" t="e">
        <f t="shared" ref="CG67:CG81" si="149">BM67&lt;AVERAGE(BM:BM)+2*STDEV(BM:BM)</f>
        <v>#DIV/0!</v>
      </c>
      <c r="CH67" s="84" t="b">
        <f t="shared" ref="CH67:CH81" si="150">AN67&gt;0.25</f>
        <v>0</v>
      </c>
      <c r="CI67" t="str">
        <f t="shared" ref="CI67:CI81" si="151">IF(CH67,AN67,"")</f>
        <v/>
      </c>
      <c r="CJ67" t="b">
        <f t="shared" ref="CJ67:CJ81" si="152">CI67&lt;AVERAGE(CI:CI)+3*STDEV(CI:CI)</f>
        <v>0</v>
      </c>
      <c r="CK67" t="b">
        <f t="shared" ref="CK67:CK81" si="153">AN67&lt;1.25</f>
        <v>1</v>
      </c>
      <c r="CL67" s="84" t="b">
        <f t="shared" si="115"/>
        <v>1</v>
      </c>
      <c r="CM67">
        <f t="shared" ref="CM67:CM81" si="154">IF(CL67,BA67,"")</f>
        <v>0.1</v>
      </c>
      <c r="CN67" t="b">
        <f t="shared" ref="CN67:CN81" si="155">CM67&lt;AVERAGE(CM:CM)+3*STDEV(CM:CM)</f>
        <v>1</v>
      </c>
      <c r="CO67" s="84">
        <f t="shared" ref="CO67:CO81" si="156">IF(BA67=0, -1, AN67/(1.56*BA67^2))</f>
        <v>6.4102564102564097</v>
      </c>
      <c r="CP67" t="b">
        <f t="shared" ref="CP67:CP81" si="157">OR(CO67&gt;0.035, CO67&lt;0.065)</f>
        <v>1</v>
      </c>
      <c r="CQ67" s="96" t="b">
        <f t="shared" ref="CQ67:CQ81" si="158">IF(O67="-", "-", ABS(AA67-AA66)&lt;O67*$CR$1)</f>
        <v>0</v>
      </c>
      <c r="CR67" t="e">
        <f t="shared" ref="CR67:CR81" si="159">IF(O67="-","-",ABS(BG67-BG66)&lt;O67*$CS$1)</f>
        <v>#VALUE!</v>
      </c>
      <c r="CS67" t="e">
        <f t="shared" ref="CS67:CS81" si="160">IF(O67="-","-",ABS(BM67-BM66)&lt;O67*$CT$1)</f>
        <v>#VALUE!</v>
      </c>
      <c r="CT67" t="b">
        <f t="shared" ref="CT67:CT81" si="161">IF(O67="-","-",ABS(AN67-AN66)&lt;O67*$CU$1)</f>
        <v>1</v>
      </c>
      <c r="CU67" t="b">
        <f t="shared" ref="CU67:CU81" si="162">IF(O67="-","-",ABS(BA66-BA67)&lt;O67*$CV$1)</f>
        <v>1</v>
      </c>
      <c r="CV67" s="84" t="b">
        <f t="shared" ref="CV67:CV80" si="163">IF(P67="-","-",ABS(AA68-AA67)&lt;P67*$CR$1)</f>
        <v>0</v>
      </c>
      <c r="CW67" t="e">
        <f t="shared" ref="CW67:CW80" si="164">IF(P67="-","-",ABS(BG68-BG67)&lt;P67*$CS$1)</f>
        <v>#VALUE!</v>
      </c>
      <c r="CX67" t="e">
        <f t="shared" ref="CX67:CX80" si="165">IF(P67="-","-",ABS(BM68-BM67)&lt;P67*$CT$1)</f>
        <v>#VALUE!</v>
      </c>
      <c r="CY67" t="b">
        <f t="shared" ref="CY67:CY80" si="166">IF(P67="-","-",ABS(AN68-AN67)&lt;P67*$CU$1)</f>
        <v>1</v>
      </c>
      <c r="CZ67" t="b">
        <f t="shared" ref="CZ67:CZ80" si="167">IF(P67="-","-",ABS(BA67-BA68)&lt;P67*$CV$1)</f>
        <v>1</v>
      </c>
      <c r="DA67" s="84">
        <f t="shared" ref="DA67:DA81" si="168">IFERROR(IF(AND(CQ67:CU67),0,1), 0)+IFERROR(IF(AND(CV67:CZ67),0,1),0)</f>
        <v>0</v>
      </c>
      <c r="DB67" t="e">
        <f t="shared" ref="DB67:DB81" si="169">AND(DA67&gt;0,CD67)</f>
        <v>#N/A</v>
      </c>
    </row>
    <row r="68" spans="1:106">
      <c r="A68" s="9">
        <v>867</v>
      </c>
      <c r="B68" s="3">
        <v>2</v>
      </c>
      <c r="C68" s="3" t="s">
        <v>2475</v>
      </c>
      <c r="D68" s="3" t="str">
        <f t="shared" si="116"/>
        <v>BE_1_16-2_dk_0086</v>
      </c>
      <c r="E68" s="3" t="str">
        <f t="shared" si="117"/>
        <v>0086</v>
      </c>
      <c r="F68" s="3">
        <v>112731.117</v>
      </c>
      <c r="G68" s="15">
        <v>425745.93800000002</v>
      </c>
      <c r="H68" s="35" t="str">
        <f t="shared" si="118"/>
        <v>ja</v>
      </c>
      <c r="I68" s="42" t="s">
        <v>2402</v>
      </c>
      <c r="J68" s="20" t="s">
        <v>2410</v>
      </c>
      <c r="K68" s="21">
        <v>10000</v>
      </c>
      <c r="L68" s="28">
        <f t="shared" ref="L68:L81" si="170">L67</f>
        <v>1</v>
      </c>
      <c r="M68" s="28">
        <f t="shared" ref="M68:M81" si="171">M67</f>
        <v>1</v>
      </c>
      <c r="N68" s="56">
        <f t="shared" si="119"/>
        <v>10000</v>
      </c>
      <c r="O68" s="33">
        <f t="shared" ref="O68:O81" si="172">SQRT((F67-F68)^2+(G67-G68)^2)</f>
        <v>100.53585219214528</v>
      </c>
      <c r="P68" s="37">
        <f t="shared" si="120"/>
        <v>97.290479636989346</v>
      </c>
      <c r="Q68" s="9" t="s">
        <v>12</v>
      </c>
      <c r="R68" s="55" t="s">
        <v>12</v>
      </c>
      <c r="S68" s="55">
        <v>2.8380000000000001</v>
      </c>
      <c r="T68" s="55">
        <v>2.98</v>
      </c>
      <c r="U68" s="55">
        <v>3.1429999999999998</v>
      </c>
      <c r="V68" s="3">
        <v>3.3029999999999999</v>
      </c>
      <c r="W68" s="3">
        <v>3.488</v>
      </c>
      <c r="X68" s="3" t="s">
        <v>12</v>
      </c>
      <c r="Y68" s="3">
        <v>3.8159999999999998</v>
      </c>
      <c r="Z68" s="15" t="s">
        <v>12</v>
      </c>
      <c r="AA68" s="10">
        <f t="shared" si="121"/>
        <v>3.488</v>
      </c>
      <c r="AB68" s="9">
        <f t="shared" si="122"/>
        <v>0.3450000000000002</v>
      </c>
      <c r="AC68" s="10">
        <f t="shared" si="123"/>
        <v>0.32799999999999985</v>
      </c>
      <c r="AD68" s="9" t="s">
        <v>12</v>
      </c>
      <c r="AE68" s="55" t="s">
        <v>12</v>
      </c>
      <c r="AF68" s="55">
        <v>0.1</v>
      </c>
      <c r="AG68" s="55">
        <v>0.1</v>
      </c>
      <c r="AH68" s="55">
        <v>0.1</v>
      </c>
      <c r="AI68" s="3">
        <v>0.1</v>
      </c>
      <c r="AJ68" s="3">
        <v>0.1</v>
      </c>
      <c r="AK68" s="3" t="s">
        <v>12</v>
      </c>
      <c r="AL68" s="3">
        <v>0.1</v>
      </c>
      <c r="AM68" s="15" t="s">
        <v>12</v>
      </c>
      <c r="AN68" s="10">
        <f t="shared" si="124"/>
        <v>0.1</v>
      </c>
      <c r="AO68" s="9">
        <f t="shared" si="125"/>
        <v>0</v>
      </c>
      <c r="AP68" s="10">
        <f t="shared" si="126"/>
        <v>0</v>
      </c>
      <c r="AQ68" s="9" t="s">
        <v>12</v>
      </c>
      <c r="AR68" s="55" t="s">
        <v>12</v>
      </c>
      <c r="AS68" s="55">
        <v>0.1</v>
      </c>
      <c r="AT68" s="55">
        <v>0.1</v>
      </c>
      <c r="AU68" s="55">
        <v>0.1</v>
      </c>
      <c r="AV68" s="3">
        <v>0.1</v>
      </c>
      <c r="AW68" s="3">
        <v>0.1</v>
      </c>
      <c r="AX68" s="3" t="s">
        <v>12</v>
      </c>
      <c r="AY68" s="3">
        <v>0.1</v>
      </c>
      <c r="AZ68" s="15" t="s">
        <v>12</v>
      </c>
      <c r="BA68" s="10">
        <f t="shared" si="127"/>
        <v>0.1</v>
      </c>
      <c r="BB68" s="9">
        <f t="shared" si="128"/>
        <v>0</v>
      </c>
      <c r="BC68" s="10">
        <f t="shared" si="129"/>
        <v>0</v>
      </c>
      <c r="BD68" s="9" t="s">
        <v>2403</v>
      </c>
      <c r="BE68" s="3" t="s">
        <v>12</v>
      </c>
      <c r="BF68" s="15" t="s">
        <v>12</v>
      </c>
      <c r="BG68" s="15" t="str">
        <f t="shared" si="130"/>
        <v>-</v>
      </c>
      <c r="BH68" s="9" t="e">
        <f t="shared" si="131"/>
        <v>#VALUE!</v>
      </c>
      <c r="BI68" s="10" t="e">
        <f t="shared" si="132"/>
        <v>#VALUE!</v>
      </c>
      <c r="BJ68" s="9" t="s">
        <v>2403</v>
      </c>
      <c r="BK68" s="3" t="s">
        <v>12</v>
      </c>
      <c r="BL68" s="15" t="s">
        <v>12</v>
      </c>
      <c r="BM68" s="15" t="str">
        <f t="shared" si="133"/>
        <v>-</v>
      </c>
      <c r="BN68" s="9" t="e">
        <f t="shared" si="134"/>
        <v>#VALUE!</v>
      </c>
      <c r="BO68" s="10" t="e">
        <f t="shared" si="135"/>
        <v>#VALUE!</v>
      </c>
      <c r="BP68">
        <f t="shared" si="136"/>
        <v>0</v>
      </c>
      <c r="BQ68" s="93" t="e">
        <f t="shared" si="137"/>
        <v>#VALUE!</v>
      </c>
      <c r="BR68" s="93" t="e">
        <f t="shared" si="138"/>
        <v>#VALUE!</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VLOOKUP(BS68,aslocaties_v01!$C$3:$AA$349,MATCH($K$3*10,aslocaties_v01!$C$2:$Y$2),FALSE)</f>
        <v>#N/A</v>
      </c>
      <c r="BW68" s="93" t="e">
        <f t="shared" si="139"/>
        <v>#N/A</v>
      </c>
      <c r="BX68" s="93" t="e">
        <f t="shared" si="140"/>
        <v>#N/A</v>
      </c>
      <c r="BY68" s="94">
        <f t="shared" si="141"/>
        <v>999</v>
      </c>
      <c r="BZ68" s="94">
        <f t="shared" si="142"/>
        <v>999</v>
      </c>
      <c r="CA68" s="94" t="e">
        <f t="shared" si="143"/>
        <v>#N/A</v>
      </c>
      <c r="CB68" t="e">
        <f t="shared" si="144"/>
        <v>#N/A</v>
      </c>
      <c r="CC68" s="58" t="e">
        <f t="shared" si="145"/>
        <v>#N/A</v>
      </c>
      <c r="CD68" s="95" t="e">
        <f t="shared" si="146"/>
        <v>#N/A</v>
      </c>
      <c r="CE68" s="96" t="b">
        <f t="shared" si="147"/>
        <v>1</v>
      </c>
      <c r="CF68" t="e">
        <f t="shared" si="148"/>
        <v>#DIV/0!</v>
      </c>
      <c r="CG68" t="e">
        <f t="shared" si="149"/>
        <v>#DIV/0!</v>
      </c>
      <c r="CH68" s="84" t="b">
        <f t="shared" si="150"/>
        <v>0</v>
      </c>
      <c r="CI68" t="str">
        <f t="shared" si="151"/>
        <v/>
      </c>
      <c r="CJ68" t="b">
        <f t="shared" si="152"/>
        <v>0</v>
      </c>
      <c r="CK68" t="b">
        <f t="shared" si="153"/>
        <v>1</v>
      </c>
      <c r="CL68" s="84" t="b">
        <f t="shared" ref="CL68:CL81" si="173">BA68&lt;AVERAGE(BA:BA)+2*STDEV(BA:BA)</f>
        <v>1</v>
      </c>
      <c r="CM68">
        <f t="shared" si="154"/>
        <v>0.1</v>
      </c>
      <c r="CN68" t="b">
        <f t="shared" si="155"/>
        <v>1</v>
      </c>
      <c r="CO68" s="84">
        <f t="shared" si="156"/>
        <v>6.4102564102564097</v>
      </c>
      <c r="CP68" t="b">
        <f t="shared" si="157"/>
        <v>1</v>
      </c>
      <c r="CQ68" s="96" t="b">
        <f t="shared" si="158"/>
        <v>0</v>
      </c>
      <c r="CR68" t="e">
        <f t="shared" si="159"/>
        <v>#VALUE!</v>
      </c>
      <c r="CS68" t="e">
        <f t="shared" si="160"/>
        <v>#VALUE!</v>
      </c>
      <c r="CT68" t="b">
        <f t="shared" si="161"/>
        <v>1</v>
      </c>
      <c r="CU68" t="b">
        <f t="shared" si="162"/>
        <v>1</v>
      </c>
      <c r="CV68" s="84" t="b">
        <f t="shared" si="163"/>
        <v>0</v>
      </c>
      <c r="CW68" t="e">
        <f t="shared" si="164"/>
        <v>#VALUE!</v>
      </c>
      <c r="CX68" t="e">
        <f t="shared" si="165"/>
        <v>#VALUE!</v>
      </c>
      <c r="CY68" t="b">
        <f t="shared" si="166"/>
        <v>1</v>
      </c>
      <c r="CZ68" t="b">
        <f t="shared" si="167"/>
        <v>1</v>
      </c>
      <c r="DA68" s="84">
        <f t="shared" si="168"/>
        <v>0</v>
      </c>
      <c r="DB68" t="e">
        <f t="shared" si="169"/>
        <v>#N/A</v>
      </c>
    </row>
    <row r="69" spans="1:106">
      <c r="A69" s="9">
        <v>868</v>
      </c>
      <c r="B69" s="3">
        <v>2</v>
      </c>
      <c r="C69" s="3" t="s">
        <v>2476</v>
      </c>
      <c r="D69" s="3" t="str">
        <f t="shared" si="116"/>
        <v>BE_1_16-2_dk_0087</v>
      </c>
      <c r="E69" s="3" t="str">
        <f t="shared" si="117"/>
        <v>0087</v>
      </c>
      <c r="F69" s="3">
        <v>112681.289</v>
      </c>
      <c r="G69" s="15">
        <v>425829.5</v>
      </c>
      <c r="H69" s="35" t="str">
        <f t="shared" si="118"/>
        <v>ja</v>
      </c>
      <c r="I69" s="42" t="s">
        <v>2402</v>
      </c>
      <c r="J69" s="20" t="s">
        <v>2410</v>
      </c>
      <c r="K69" s="21">
        <v>10000</v>
      </c>
      <c r="L69" s="28">
        <f t="shared" si="170"/>
        <v>1</v>
      </c>
      <c r="M69" s="28">
        <f t="shared" si="171"/>
        <v>1</v>
      </c>
      <c r="N69" s="56">
        <f t="shared" si="119"/>
        <v>10000</v>
      </c>
      <c r="O69" s="33">
        <f t="shared" si="172"/>
        <v>97.290479636989346</v>
      </c>
      <c r="P69" s="37">
        <f t="shared" si="120"/>
        <v>98.397693291035807</v>
      </c>
      <c r="Q69" s="9" t="s">
        <v>12</v>
      </c>
      <c r="R69" s="55" t="s">
        <v>12</v>
      </c>
      <c r="S69" s="55">
        <v>2.6819999999999999</v>
      </c>
      <c r="T69" s="55">
        <v>2.714</v>
      </c>
      <c r="U69" s="55">
        <v>2.734</v>
      </c>
      <c r="V69" s="3">
        <v>2.7519999999999998</v>
      </c>
      <c r="W69" s="3">
        <v>2.7719999999999998</v>
      </c>
      <c r="X69" s="3" t="s">
        <v>12</v>
      </c>
      <c r="Y69" s="3">
        <v>2.907</v>
      </c>
      <c r="Z69" s="15" t="s">
        <v>12</v>
      </c>
      <c r="AA69" s="10">
        <f t="shared" si="121"/>
        <v>2.7719999999999998</v>
      </c>
      <c r="AB69" s="9">
        <f t="shared" si="122"/>
        <v>3.7999999999999812E-2</v>
      </c>
      <c r="AC69" s="10">
        <f t="shared" si="123"/>
        <v>0.13500000000000023</v>
      </c>
      <c r="AD69" s="9" t="s">
        <v>12</v>
      </c>
      <c r="AE69" s="55" t="s">
        <v>12</v>
      </c>
      <c r="AF69" s="55">
        <v>0.1</v>
      </c>
      <c r="AG69" s="55">
        <v>0.1</v>
      </c>
      <c r="AH69" s="55">
        <v>0.1</v>
      </c>
      <c r="AI69" s="3">
        <v>0.1</v>
      </c>
      <c r="AJ69" s="3">
        <v>0.1</v>
      </c>
      <c r="AK69" s="3" t="s">
        <v>12</v>
      </c>
      <c r="AL69" s="3">
        <v>0.1</v>
      </c>
      <c r="AM69" s="15" t="s">
        <v>12</v>
      </c>
      <c r="AN69" s="10">
        <f t="shared" si="124"/>
        <v>0.1</v>
      </c>
      <c r="AO69" s="9">
        <f t="shared" si="125"/>
        <v>0</v>
      </c>
      <c r="AP69" s="10">
        <f t="shared" si="126"/>
        <v>0</v>
      </c>
      <c r="AQ69" s="9" t="s">
        <v>12</v>
      </c>
      <c r="AR69" s="55" t="s">
        <v>12</v>
      </c>
      <c r="AS69" s="55">
        <v>0.1</v>
      </c>
      <c r="AT69" s="55">
        <v>0.1</v>
      </c>
      <c r="AU69" s="55">
        <v>0.1</v>
      </c>
      <c r="AV69" s="3">
        <v>0.1</v>
      </c>
      <c r="AW69" s="3">
        <v>0.1</v>
      </c>
      <c r="AX69" s="3" t="s">
        <v>12</v>
      </c>
      <c r="AY69" s="3">
        <v>0.1</v>
      </c>
      <c r="AZ69" s="15" t="s">
        <v>12</v>
      </c>
      <c r="BA69" s="10">
        <f t="shared" si="127"/>
        <v>0.1</v>
      </c>
      <c r="BB69" s="9">
        <f t="shared" si="128"/>
        <v>0</v>
      </c>
      <c r="BC69" s="10">
        <f t="shared" si="129"/>
        <v>0</v>
      </c>
      <c r="BD69" s="9" t="s">
        <v>2403</v>
      </c>
      <c r="BE69" s="3" t="s">
        <v>12</v>
      </c>
      <c r="BF69" s="15" t="s">
        <v>12</v>
      </c>
      <c r="BG69" s="15" t="str">
        <f t="shared" si="130"/>
        <v>-</v>
      </c>
      <c r="BH69" s="9" t="e">
        <f t="shared" si="131"/>
        <v>#VALUE!</v>
      </c>
      <c r="BI69" s="10" t="e">
        <f t="shared" si="132"/>
        <v>#VALUE!</v>
      </c>
      <c r="BJ69" s="9" t="s">
        <v>2403</v>
      </c>
      <c r="BK69" s="3" t="s">
        <v>12</v>
      </c>
      <c r="BL69" s="15" t="s">
        <v>12</v>
      </c>
      <c r="BM69" s="15" t="str">
        <f t="shared" si="133"/>
        <v>-</v>
      </c>
      <c r="BN69" s="9" t="e">
        <f t="shared" si="134"/>
        <v>#VALUE!</v>
      </c>
      <c r="BO69" s="10" t="e">
        <f t="shared" si="135"/>
        <v>#VALUE!</v>
      </c>
      <c r="BP69">
        <f t="shared" si="136"/>
        <v>0</v>
      </c>
      <c r="BQ69" s="93" t="e">
        <f t="shared" si="137"/>
        <v>#VALUE!</v>
      </c>
      <c r="BR69" s="93" t="e">
        <f t="shared" si="138"/>
        <v>#VALUE!</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VLOOKUP(BS69,aslocaties_v01!$C$3:$AA$349,MATCH($K$3*10,aslocaties_v01!$C$2:$Y$2),FALSE)</f>
        <v>#N/A</v>
      </c>
      <c r="BW69" s="93" t="e">
        <f t="shared" si="139"/>
        <v>#N/A</v>
      </c>
      <c r="BX69" s="93" t="e">
        <f t="shared" si="140"/>
        <v>#N/A</v>
      </c>
      <c r="BY69" s="94">
        <f t="shared" si="141"/>
        <v>999</v>
      </c>
      <c r="BZ69" s="94">
        <f t="shared" si="142"/>
        <v>999</v>
      </c>
      <c r="CA69" s="94" t="e">
        <f t="shared" si="143"/>
        <v>#N/A</v>
      </c>
      <c r="CB69" t="e">
        <f t="shared" si="144"/>
        <v>#N/A</v>
      </c>
      <c r="CC69" s="58" t="e">
        <f t="shared" si="145"/>
        <v>#N/A</v>
      </c>
      <c r="CD69" s="95" t="e">
        <f t="shared" si="146"/>
        <v>#N/A</v>
      </c>
      <c r="CE69" s="96" t="b">
        <f t="shared" si="147"/>
        <v>1</v>
      </c>
      <c r="CF69" t="e">
        <f t="shared" si="148"/>
        <v>#DIV/0!</v>
      </c>
      <c r="CG69" t="e">
        <f t="shared" si="149"/>
        <v>#DIV/0!</v>
      </c>
      <c r="CH69" s="84" t="b">
        <f t="shared" si="150"/>
        <v>0</v>
      </c>
      <c r="CI69" t="str">
        <f t="shared" si="151"/>
        <v/>
      </c>
      <c r="CJ69" t="b">
        <f t="shared" si="152"/>
        <v>0</v>
      </c>
      <c r="CK69" t="b">
        <f t="shared" si="153"/>
        <v>1</v>
      </c>
      <c r="CL69" s="84" t="b">
        <f t="shared" si="173"/>
        <v>1</v>
      </c>
      <c r="CM69">
        <f t="shared" si="154"/>
        <v>0.1</v>
      </c>
      <c r="CN69" t="b">
        <f t="shared" si="155"/>
        <v>1</v>
      </c>
      <c r="CO69" s="84">
        <f t="shared" si="156"/>
        <v>6.4102564102564097</v>
      </c>
      <c r="CP69" t="b">
        <f t="shared" si="157"/>
        <v>1</v>
      </c>
      <c r="CQ69" s="96" t="b">
        <f t="shared" si="158"/>
        <v>0</v>
      </c>
      <c r="CR69" t="e">
        <f t="shared" si="159"/>
        <v>#VALUE!</v>
      </c>
      <c r="CS69" t="e">
        <f t="shared" si="160"/>
        <v>#VALUE!</v>
      </c>
      <c r="CT69" t="b">
        <f t="shared" si="161"/>
        <v>1</v>
      </c>
      <c r="CU69" t="b">
        <f t="shared" si="162"/>
        <v>1</v>
      </c>
      <c r="CV69" s="84" t="b">
        <f t="shared" si="163"/>
        <v>0</v>
      </c>
      <c r="CW69" t="e">
        <f t="shared" si="164"/>
        <v>#VALUE!</v>
      </c>
      <c r="CX69" t="e">
        <f t="shared" si="165"/>
        <v>#VALUE!</v>
      </c>
      <c r="CY69" t="b">
        <f t="shared" si="166"/>
        <v>1</v>
      </c>
      <c r="CZ69" t="b">
        <f t="shared" si="167"/>
        <v>1</v>
      </c>
      <c r="DA69" s="84">
        <f t="shared" si="168"/>
        <v>0</v>
      </c>
      <c r="DB69" t="e">
        <f t="shared" si="169"/>
        <v>#N/A</v>
      </c>
    </row>
    <row r="70" spans="1:106">
      <c r="A70" s="9">
        <v>869</v>
      </c>
      <c r="B70" s="3">
        <v>2</v>
      </c>
      <c r="C70" s="3" t="s">
        <v>2477</v>
      </c>
      <c r="D70" s="3" t="str">
        <f t="shared" si="116"/>
        <v>BE_1_16-2_dk_0088</v>
      </c>
      <c r="E70" s="3" t="str">
        <f t="shared" si="117"/>
        <v>0088</v>
      </c>
      <c r="F70" s="3">
        <v>112635.43799999999</v>
      </c>
      <c r="G70" s="15">
        <v>425916.56199999998</v>
      </c>
      <c r="H70" s="35" t="str">
        <f t="shared" si="118"/>
        <v>ja</v>
      </c>
      <c r="I70" s="42" t="s">
        <v>2402</v>
      </c>
      <c r="J70" s="20" t="s">
        <v>2410</v>
      </c>
      <c r="K70" s="21">
        <v>10000</v>
      </c>
      <c r="L70" s="28">
        <f t="shared" si="170"/>
        <v>1</v>
      </c>
      <c r="M70" s="28">
        <f t="shared" si="171"/>
        <v>1</v>
      </c>
      <c r="N70" s="56">
        <f t="shared" si="119"/>
        <v>10000</v>
      </c>
      <c r="O70" s="33">
        <f t="shared" si="172"/>
        <v>98.397693291035807</v>
      </c>
      <c r="P70" s="37">
        <f t="shared" si="120"/>
        <v>116.40032723324616</v>
      </c>
      <c r="Q70" s="9" t="s">
        <v>12</v>
      </c>
      <c r="R70" s="55" t="s">
        <v>12</v>
      </c>
      <c r="S70" s="55">
        <v>2.7850000000000001</v>
      </c>
      <c r="T70" s="55">
        <v>2.871</v>
      </c>
      <c r="U70" s="55">
        <v>2.9180000000000001</v>
      </c>
      <c r="V70" s="3">
        <v>2.9430000000000001</v>
      </c>
      <c r="W70" s="3">
        <v>2.97</v>
      </c>
      <c r="X70" s="3" t="s">
        <v>12</v>
      </c>
      <c r="Y70" s="3">
        <v>3.1160000000000001</v>
      </c>
      <c r="Z70" s="15" t="s">
        <v>12</v>
      </c>
      <c r="AA70" s="10">
        <f t="shared" si="121"/>
        <v>2.97</v>
      </c>
      <c r="AB70" s="9">
        <f t="shared" si="122"/>
        <v>5.2000000000000046E-2</v>
      </c>
      <c r="AC70" s="10">
        <f t="shared" si="123"/>
        <v>0.14599999999999991</v>
      </c>
      <c r="AD70" s="9" t="s">
        <v>12</v>
      </c>
      <c r="AE70" s="55" t="s">
        <v>12</v>
      </c>
      <c r="AF70" s="55">
        <v>0.1</v>
      </c>
      <c r="AG70" s="55">
        <v>0.1</v>
      </c>
      <c r="AH70" s="55">
        <v>0.1</v>
      </c>
      <c r="AI70" s="3">
        <v>0.1</v>
      </c>
      <c r="AJ70" s="3">
        <v>0.1</v>
      </c>
      <c r="AK70" s="3" t="s">
        <v>12</v>
      </c>
      <c r="AL70" s="3">
        <v>0.1</v>
      </c>
      <c r="AM70" s="15" t="s">
        <v>12</v>
      </c>
      <c r="AN70" s="10">
        <f t="shared" si="124"/>
        <v>0.1</v>
      </c>
      <c r="AO70" s="9">
        <f t="shared" si="125"/>
        <v>0</v>
      </c>
      <c r="AP70" s="10">
        <f t="shared" si="126"/>
        <v>0</v>
      </c>
      <c r="AQ70" s="9" t="s">
        <v>12</v>
      </c>
      <c r="AR70" s="55" t="s">
        <v>12</v>
      </c>
      <c r="AS70" s="55">
        <v>0.1</v>
      </c>
      <c r="AT70" s="55">
        <v>0.1</v>
      </c>
      <c r="AU70" s="55">
        <v>0.1</v>
      </c>
      <c r="AV70" s="3">
        <v>0.1</v>
      </c>
      <c r="AW70" s="3">
        <v>0.1</v>
      </c>
      <c r="AX70" s="3" t="s">
        <v>12</v>
      </c>
      <c r="AY70" s="3">
        <v>0.1</v>
      </c>
      <c r="AZ70" s="15" t="s">
        <v>12</v>
      </c>
      <c r="BA70" s="10">
        <f t="shared" si="127"/>
        <v>0.1</v>
      </c>
      <c r="BB70" s="9">
        <f t="shared" si="128"/>
        <v>0</v>
      </c>
      <c r="BC70" s="10">
        <f t="shared" si="129"/>
        <v>0</v>
      </c>
      <c r="BD70" s="9" t="s">
        <v>2403</v>
      </c>
      <c r="BE70" s="3" t="s">
        <v>12</v>
      </c>
      <c r="BF70" s="15" t="s">
        <v>12</v>
      </c>
      <c r="BG70" s="15" t="str">
        <f t="shared" si="130"/>
        <v>-</v>
      </c>
      <c r="BH70" s="9" t="e">
        <f t="shared" si="131"/>
        <v>#VALUE!</v>
      </c>
      <c r="BI70" s="10" t="e">
        <f t="shared" si="132"/>
        <v>#VALUE!</v>
      </c>
      <c r="BJ70" s="9" t="s">
        <v>2403</v>
      </c>
      <c r="BK70" s="3" t="s">
        <v>12</v>
      </c>
      <c r="BL70" s="15" t="s">
        <v>12</v>
      </c>
      <c r="BM70" s="15" t="str">
        <f t="shared" si="133"/>
        <v>-</v>
      </c>
      <c r="BN70" s="9" t="e">
        <f t="shared" si="134"/>
        <v>#VALUE!</v>
      </c>
      <c r="BO70" s="10" t="e">
        <f t="shared" si="135"/>
        <v>#VALUE!</v>
      </c>
      <c r="BP70">
        <f t="shared" si="136"/>
        <v>0</v>
      </c>
      <c r="BQ70" s="93" t="e">
        <f t="shared" si="137"/>
        <v>#VALUE!</v>
      </c>
      <c r="BR70" s="93" t="e">
        <f t="shared" si="138"/>
        <v>#VALUE!</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VLOOKUP(BS70,aslocaties_v01!$C$3:$AA$349,MATCH($K$3*10,aslocaties_v01!$C$2:$Y$2),FALSE)</f>
        <v>#N/A</v>
      </c>
      <c r="BW70" s="93" t="e">
        <f t="shared" si="139"/>
        <v>#N/A</v>
      </c>
      <c r="BX70" s="93" t="e">
        <f t="shared" si="140"/>
        <v>#N/A</v>
      </c>
      <c r="BY70" s="94">
        <f t="shared" si="141"/>
        <v>999</v>
      </c>
      <c r="BZ70" s="94">
        <f t="shared" si="142"/>
        <v>999</v>
      </c>
      <c r="CA70" s="94" t="e">
        <f t="shared" si="143"/>
        <v>#N/A</v>
      </c>
      <c r="CB70" t="e">
        <f t="shared" si="144"/>
        <v>#N/A</v>
      </c>
      <c r="CC70" s="58" t="e">
        <f t="shared" si="145"/>
        <v>#N/A</v>
      </c>
      <c r="CD70" s="95" t="e">
        <f t="shared" si="146"/>
        <v>#N/A</v>
      </c>
      <c r="CE70" s="96" t="b">
        <f t="shared" si="147"/>
        <v>1</v>
      </c>
      <c r="CF70" t="e">
        <f t="shared" si="148"/>
        <v>#DIV/0!</v>
      </c>
      <c r="CG70" t="e">
        <f t="shared" si="149"/>
        <v>#DIV/0!</v>
      </c>
      <c r="CH70" s="84" t="b">
        <f t="shared" si="150"/>
        <v>0</v>
      </c>
      <c r="CI70" t="str">
        <f t="shared" si="151"/>
        <v/>
      </c>
      <c r="CJ70" t="b">
        <f t="shared" si="152"/>
        <v>0</v>
      </c>
      <c r="CK70" t="b">
        <f t="shared" si="153"/>
        <v>1</v>
      </c>
      <c r="CL70" s="84" t="b">
        <f t="shared" si="173"/>
        <v>1</v>
      </c>
      <c r="CM70">
        <f t="shared" si="154"/>
        <v>0.1</v>
      </c>
      <c r="CN70" t="b">
        <f t="shared" si="155"/>
        <v>1</v>
      </c>
      <c r="CO70" s="84">
        <f t="shared" si="156"/>
        <v>6.4102564102564097</v>
      </c>
      <c r="CP70" t="b">
        <f t="shared" si="157"/>
        <v>1</v>
      </c>
      <c r="CQ70" s="96" t="b">
        <f t="shared" si="158"/>
        <v>0</v>
      </c>
      <c r="CR70" t="e">
        <f t="shared" si="159"/>
        <v>#VALUE!</v>
      </c>
      <c r="CS70" t="e">
        <f t="shared" si="160"/>
        <v>#VALUE!</v>
      </c>
      <c r="CT70" t="b">
        <f t="shared" si="161"/>
        <v>1</v>
      </c>
      <c r="CU70" t="b">
        <f t="shared" si="162"/>
        <v>1</v>
      </c>
      <c r="CV70" s="84" t="b">
        <f t="shared" si="163"/>
        <v>0</v>
      </c>
      <c r="CW70" t="e">
        <f t="shared" si="164"/>
        <v>#VALUE!</v>
      </c>
      <c r="CX70" t="e">
        <f t="shared" si="165"/>
        <v>#VALUE!</v>
      </c>
      <c r="CY70" t="b">
        <f t="shared" si="166"/>
        <v>1</v>
      </c>
      <c r="CZ70" t="b">
        <f t="shared" si="167"/>
        <v>1</v>
      </c>
      <c r="DA70" s="84">
        <f t="shared" si="168"/>
        <v>0</v>
      </c>
      <c r="DB70" t="e">
        <f t="shared" si="169"/>
        <v>#N/A</v>
      </c>
    </row>
    <row r="71" spans="1:106">
      <c r="A71" s="9">
        <v>870</v>
      </c>
      <c r="B71" s="3">
        <v>2</v>
      </c>
      <c r="C71" s="3" t="s">
        <v>2478</v>
      </c>
      <c r="D71" s="3" t="str">
        <f t="shared" si="116"/>
        <v>BE_1_16-2_dk_0089</v>
      </c>
      <c r="E71" s="3" t="str">
        <f t="shared" si="117"/>
        <v>0089</v>
      </c>
      <c r="F71" s="3">
        <v>112564.25</v>
      </c>
      <c r="G71" s="15">
        <v>426008.65600000002</v>
      </c>
      <c r="H71" s="35" t="str">
        <f t="shared" si="118"/>
        <v>ja</v>
      </c>
      <c r="I71" s="42" t="s">
        <v>2402</v>
      </c>
      <c r="J71" s="20" t="s">
        <v>2410</v>
      </c>
      <c r="K71" s="21">
        <v>10000</v>
      </c>
      <c r="L71" s="28">
        <f t="shared" si="170"/>
        <v>1</v>
      </c>
      <c r="M71" s="28">
        <f t="shared" si="171"/>
        <v>1</v>
      </c>
      <c r="N71" s="56">
        <f t="shared" si="119"/>
        <v>10000</v>
      </c>
      <c r="O71" s="33">
        <f t="shared" si="172"/>
        <v>116.40032723324616</v>
      </c>
      <c r="P71" s="37">
        <f t="shared" si="120"/>
        <v>93.421979512320817</v>
      </c>
      <c r="Q71" s="9" t="s">
        <v>12</v>
      </c>
      <c r="R71" s="55" t="s">
        <v>12</v>
      </c>
      <c r="S71" s="55">
        <v>2.6859999999999999</v>
      </c>
      <c r="T71" s="55">
        <v>2.714</v>
      </c>
      <c r="U71" s="55">
        <v>2.7330000000000001</v>
      </c>
      <c r="V71" s="3">
        <v>2.75</v>
      </c>
      <c r="W71" s="3">
        <v>2.7690000000000001</v>
      </c>
      <c r="X71" s="3" t="s">
        <v>12</v>
      </c>
      <c r="Y71" s="3">
        <v>2.863</v>
      </c>
      <c r="Z71" s="15" t="s">
        <v>12</v>
      </c>
      <c r="AA71" s="10">
        <f t="shared" si="121"/>
        <v>2.7690000000000001</v>
      </c>
      <c r="AB71" s="9">
        <f t="shared" si="122"/>
        <v>3.6000000000000032E-2</v>
      </c>
      <c r="AC71" s="10">
        <f t="shared" si="123"/>
        <v>9.3999999999999861E-2</v>
      </c>
      <c r="AD71" s="9" t="s">
        <v>12</v>
      </c>
      <c r="AE71" s="55" t="s">
        <v>12</v>
      </c>
      <c r="AF71" s="55">
        <v>0.1</v>
      </c>
      <c r="AG71" s="55">
        <v>0.1</v>
      </c>
      <c r="AH71" s="55">
        <v>0.1</v>
      </c>
      <c r="AI71" s="3">
        <v>0.1</v>
      </c>
      <c r="AJ71" s="3">
        <v>0.1</v>
      </c>
      <c r="AK71" s="3" t="s">
        <v>12</v>
      </c>
      <c r="AL71" s="3">
        <v>0.1</v>
      </c>
      <c r="AM71" s="15" t="s">
        <v>12</v>
      </c>
      <c r="AN71" s="10">
        <f t="shared" si="124"/>
        <v>0.1</v>
      </c>
      <c r="AO71" s="9">
        <f t="shared" si="125"/>
        <v>0</v>
      </c>
      <c r="AP71" s="10">
        <f t="shared" si="126"/>
        <v>0</v>
      </c>
      <c r="AQ71" s="9" t="s">
        <v>12</v>
      </c>
      <c r="AR71" s="55" t="s">
        <v>12</v>
      </c>
      <c r="AS71" s="55">
        <v>0.1</v>
      </c>
      <c r="AT71" s="55">
        <v>0.1</v>
      </c>
      <c r="AU71" s="55">
        <v>0.1</v>
      </c>
      <c r="AV71" s="3">
        <v>0.1</v>
      </c>
      <c r="AW71" s="3">
        <v>0.1</v>
      </c>
      <c r="AX71" s="3" t="s">
        <v>12</v>
      </c>
      <c r="AY71" s="3">
        <v>0.1</v>
      </c>
      <c r="AZ71" s="15" t="s">
        <v>12</v>
      </c>
      <c r="BA71" s="10">
        <f t="shared" si="127"/>
        <v>0.1</v>
      </c>
      <c r="BB71" s="9">
        <f t="shared" si="128"/>
        <v>0</v>
      </c>
      <c r="BC71" s="10">
        <f t="shared" si="129"/>
        <v>0</v>
      </c>
      <c r="BD71" s="9" t="s">
        <v>2403</v>
      </c>
      <c r="BE71" s="3" t="s">
        <v>12</v>
      </c>
      <c r="BF71" s="15" t="s">
        <v>12</v>
      </c>
      <c r="BG71" s="15" t="str">
        <f t="shared" si="130"/>
        <v>-</v>
      </c>
      <c r="BH71" s="9" t="e">
        <f t="shared" si="131"/>
        <v>#VALUE!</v>
      </c>
      <c r="BI71" s="10" t="e">
        <f t="shared" si="132"/>
        <v>#VALUE!</v>
      </c>
      <c r="BJ71" s="9" t="s">
        <v>2403</v>
      </c>
      <c r="BK71" s="3" t="s">
        <v>12</v>
      </c>
      <c r="BL71" s="15" t="s">
        <v>12</v>
      </c>
      <c r="BM71" s="15" t="str">
        <f t="shared" si="133"/>
        <v>-</v>
      </c>
      <c r="BN71" s="9" t="e">
        <f t="shared" si="134"/>
        <v>#VALUE!</v>
      </c>
      <c r="BO71" s="10" t="e">
        <f t="shared" si="135"/>
        <v>#VALUE!</v>
      </c>
      <c r="BP71">
        <f t="shared" si="136"/>
        <v>0</v>
      </c>
      <c r="BQ71" s="93" t="e">
        <f t="shared" si="137"/>
        <v>#VALUE!</v>
      </c>
      <c r="BR71" s="93" t="e">
        <f t="shared" si="138"/>
        <v>#VALUE!</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VLOOKUP(BS71,aslocaties_v01!$C$3:$AA$349,MATCH($K$3*10,aslocaties_v01!$C$2:$Y$2),FALSE)</f>
        <v>#N/A</v>
      </c>
      <c r="BW71" s="93" t="e">
        <f t="shared" si="139"/>
        <v>#N/A</v>
      </c>
      <c r="BX71" s="93" t="e">
        <f t="shared" si="140"/>
        <v>#N/A</v>
      </c>
      <c r="BY71" s="94">
        <f t="shared" si="141"/>
        <v>999</v>
      </c>
      <c r="BZ71" s="94">
        <f t="shared" si="142"/>
        <v>999</v>
      </c>
      <c r="CA71" s="94" t="e">
        <f t="shared" si="143"/>
        <v>#N/A</v>
      </c>
      <c r="CB71" t="e">
        <f t="shared" si="144"/>
        <v>#N/A</v>
      </c>
      <c r="CC71" s="58" t="e">
        <f t="shared" si="145"/>
        <v>#N/A</v>
      </c>
      <c r="CD71" s="95" t="e">
        <f t="shared" si="146"/>
        <v>#N/A</v>
      </c>
      <c r="CE71" s="96" t="b">
        <f t="shared" si="147"/>
        <v>1</v>
      </c>
      <c r="CF71" t="e">
        <f t="shared" si="148"/>
        <v>#DIV/0!</v>
      </c>
      <c r="CG71" t="e">
        <f t="shared" si="149"/>
        <v>#DIV/0!</v>
      </c>
      <c r="CH71" s="84" t="b">
        <f t="shared" si="150"/>
        <v>0</v>
      </c>
      <c r="CI71" t="str">
        <f t="shared" si="151"/>
        <v/>
      </c>
      <c r="CJ71" t="b">
        <f t="shared" si="152"/>
        <v>0</v>
      </c>
      <c r="CK71" t="b">
        <f t="shared" si="153"/>
        <v>1</v>
      </c>
      <c r="CL71" s="84" t="b">
        <f t="shared" si="173"/>
        <v>1</v>
      </c>
      <c r="CM71">
        <f t="shared" si="154"/>
        <v>0.1</v>
      </c>
      <c r="CN71" t="b">
        <f t="shared" si="155"/>
        <v>1</v>
      </c>
      <c r="CO71" s="84">
        <f t="shared" si="156"/>
        <v>6.4102564102564097</v>
      </c>
      <c r="CP71" t="b">
        <f t="shared" si="157"/>
        <v>1</v>
      </c>
      <c r="CQ71" s="96" t="b">
        <f t="shared" si="158"/>
        <v>0</v>
      </c>
      <c r="CR71" t="e">
        <f t="shared" si="159"/>
        <v>#VALUE!</v>
      </c>
      <c r="CS71" t="e">
        <f t="shared" si="160"/>
        <v>#VALUE!</v>
      </c>
      <c r="CT71" t="b">
        <f t="shared" si="161"/>
        <v>1</v>
      </c>
      <c r="CU71" t="b">
        <f t="shared" si="162"/>
        <v>1</v>
      </c>
      <c r="CV71" s="84" t="b">
        <f t="shared" si="163"/>
        <v>0</v>
      </c>
      <c r="CW71" t="e">
        <f t="shared" si="164"/>
        <v>#VALUE!</v>
      </c>
      <c r="CX71" t="e">
        <f t="shared" si="165"/>
        <v>#VALUE!</v>
      </c>
      <c r="CY71" t="b">
        <f t="shared" si="166"/>
        <v>1</v>
      </c>
      <c r="CZ71" t="b">
        <f t="shared" si="167"/>
        <v>1</v>
      </c>
      <c r="DA71" s="84">
        <f t="shared" si="168"/>
        <v>0</v>
      </c>
      <c r="DB71" t="e">
        <f t="shared" si="169"/>
        <v>#N/A</v>
      </c>
    </row>
    <row r="72" spans="1:106">
      <c r="A72" s="9">
        <v>872</v>
      </c>
      <c r="B72" s="3">
        <v>2</v>
      </c>
      <c r="C72" s="3" t="s">
        <v>2479</v>
      </c>
      <c r="D72" s="3" t="str">
        <f t="shared" si="116"/>
        <v>BE_1_16-2_dk_0090</v>
      </c>
      <c r="E72" s="3" t="str">
        <f t="shared" si="117"/>
        <v>0090</v>
      </c>
      <c r="F72" s="3">
        <v>112488.734</v>
      </c>
      <c r="G72" s="15">
        <v>426063.65600000002</v>
      </c>
      <c r="H72" s="35" t="str">
        <f t="shared" si="118"/>
        <v>ja</v>
      </c>
      <c r="I72" s="42" t="s">
        <v>2402</v>
      </c>
      <c r="J72" s="20" t="s">
        <v>2410</v>
      </c>
      <c r="K72" s="21">
        <v>10000</v>
      </c>
      <c r="L72" s="28">
        <f t="shared" si="170"/>
        <v>1</v>
      </c>
      <c r="M72" s="28">
        <f t="shared" si="171"/>
        <v>1</v>
      </c>
      <c r="N72" s="56">
        <f t="shared" si="119"/>
        <v>10000</v>
      </c>
      <c r="O72" s="33">
        <f t="shared" si="172"/>
        <v>93.421979512320817</v>
      </c>
      <c r="P72" s="37">
        <f t="shared" si="120"/>
        <v>91.738423275061706</v>
      </c>
      <c r="Q72" s="9" t="s">
        <v>12</v>
      </c>
      <c r="R72" s="55" t="s">
        <v>12</v>
      </c>
      <c r="S72" s="55">
        <v>2.3290000000000002</v>
      </c>
      <c r="T72" s="55">
        <v>2.3410000000000002</v>
      </c>
      <c r="U72" s="55">
        <v>2.3540000000000001</v>
      </c>
      <c r="V72" s="3">
        <v>2.3660000000000001</v>
      </c>
      <c r="W72" s="3">
        <v>2.3780000000000001</v>
      </c>
      <c r="X72" s="3" t="s">
        <v>12</v>
      </c>
      <c r="Y72" s="3">
        <v>2.456</v>
      </c>
      <c r="Z72" s="15" t="s">
        <v>12</v>
      </c>
      <c r="AA72" s="10">
        <f t="shared" si="121"/>
        <v>2.3780000000000001</v>
      </c>
      <c r="AB72" s="9">
        <f t="shared" si="122"/>
        <v>2.4000000000000021E-2</v>
      </c>
      <c r="AC72" s="10">
        <f t="shared" si="123"/>
        <v>7.7999999999999847E-2</v>
      </c>
      <c r="AD72" s="9" t="s">
        <v>12</v>
      </c>
      <c r="AE72" s="55" t="s">
        <v>12</v>
      </c>
      <c r="AF72" s="55">
        <v>0.1</v>
      </c>
      <c r="AG72" s="55">
        <v>0.1</v>
      </c>
      <c r="AH72" s="55">
        <v>0.1</v>
      </c>
      <c r="AI72" s="3">
        <v>0.1</v>
      </c>
      <c r="AJ72" s="3">
        <v>0.1</v>
      </c>
      <c r="AK72" s="3" t="s">
        <v>12</v>
      </c>
      <c r="AL72" s="3">
        <v>0.1</v>
      </c>
      <c r="AM72" s="15" t="s">
        <v>12</v>
      </c>
      <c r="AN72" s="10">
        <f t="shared" si="124"/>
        <v>0.1</v>
      </c>
      <c r="AO72" s="9">
        <f t="shared" si="125"/>
        <v>0</v>
      </c>
      <c r="AP72" s="10">
        <f t="shared" si="126"/>
        <v>0</v>
      </c>
      <c r="AQ72" s="9" t="s">
        <v>12</v>
      </c>
      <c r="AR72" s="55" t="s">
        <v>12</v>
      </c>
      <c r="AS72" s="55">
        <v>0.1</v>
      </c>
      <c r="AT72" s="55">
        <v>0.1</v>
      </c>
      <c r="AU72" s="55">
        <v>0.1</v>
      </c>
      <c r="AV72" s="3">
        <v>0.1</v>
      </c>
      <c r="AW72" s="3">
        <v>0.1</v>
      </c>
      <c r="AX72" s="3" t="s">
        <v>12</v>
      </c>
      <c r="AY72" s="3">
        <v>0.1</v>
      </c>
      <c r="AZ72" s="15" t="s">
        <v>12</v>
      </c>
      <c r="BA72" s="10">
        <f t="shared" si="127"/>
        <v>0.1</v>
      </c>
      <c r="BB72" s="9">
        <f t="shared" si="128"/>
        <v>0</v>
      </c>
      <c r="BC72" s="10">
        <f t="shared" si="129"/>
        <v>0</v>
      </c>
      <c r="BD72" s="9" t="s">
        <v>2403</v>
      </c>
      <c r="BE72" s="3" t="s">
        <v>12</v>
      </c>
      <c r="BF72" s="15" t="s">
        <v>12</v>
      </c>
      <c r="BG72" s="15" t="str">
        <f t="shared" si="130"/>
        <v>-</v>
      </c>
      <c r="BH72" s="9" t="e">
        <f t="shared" si="131"/>
        <v>#VALUE!</v>
      </c>
      <c r="BI72" s="10" t="e">
        <f t="shared" si="132"/>
        <v>#VALUE!</v>
      </c>
      <c r="BJ72" s="9" t="s">
        <v>2403</v>
      </c>
      <c r="BK72" s="3" t="s">
        <v>12</v>
      </c>
      <c r="BL72" s="15" t="s">
        <v>12</v>
      </c>
      <c r="BM72" s="15" t="str">
        <f t="shared" si="133"/>
        <v>-</v>
      </c>
      <c r="BN72" s="9" t="e">
        <f t="shared" si="134"/>
        <v>#VALUE!</v>
      </c>
      <c r="BO72" s="10" t="e">
        <f t="shared" si="135"/>
        <v>#VALUE!</v>
      </c>
      <c r="BP72">
        <f t="shared" si="136"/>
        <v>0</v>
      </c>
      <c r="BQ72" s="93" t="e">
        <f t="shared" si="137"/>
        <v>#VALUE!</v>
      </c>
      <c r="BR72" s="93" t="e">
        <f t="shared" si="138"/>
        <v>#VALUE!</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VLOOKUP(BS72,aslocaties_v01!$C$3:$AA$349,MATCH($K$3*10,aslocaties_v01!$C$2:$Y$2),FALSE)</f>
        <v>#N/A</v>
      </c>
      <c r="BW72" s="93" t="e">
        <f t="shared" si="139"/>
        <v>#N/A</v>
      </c>
      <c r="BX72" s="93" t="e">
        <f t="shared" si="140"/>
        <v>#N/A</v>
      </c>
      <c r="BY72" s="94">
        <f t="shared" si="141"/>
        <v>999</v>
      </c>
      <c r="BZ72" s="94">
        <f t="shared" si="142"/>
        <v>999</v>
      </c>
      <c r="CA72" s="94" t="e">
        <f t="shared" si="143"/>
        <v>#N/A</v>
      </c>
      <c r="CB72" t="e">
        <f t="shared" si="144"/>
        <v>#N/A</v>
      </c>
      <c r="CC72" s="58" t="e">
        <f t="shared" si="145"/>
        <v>#N/A</v>
      </c>
      <c r="CD72" s="95" t="e">
        <f t="shared" si="146"/>
        <v>#N/A</v>
      </c>
      <c r="CE72" s="96" t="b">
        <f t="shared" si="147"/>
        <v>1</v>
      </c>
      <c r="CF72" t="e">
        <f t="shared" si="148"/>
        <v>#DIV/0!</v>
      </c>
      <c r="CG72" t="e">
        <f t="shared" si="149"/>
        <v>#DIV/0!</v>
      </c>
      <c r="CH72" s="84" t="b">
        <f t="shared" si="150"/>
        <v>0</v>
      </c>
      <c r="CI72" t="str">
        <f t="shared" si="151"/>
        <v/>
      </c>
      <c r="CJ72" t="b">
        <f t="shared" si="152"/>
        <v>0</v>
      </c>
      <c r="CK72" t="b">
        <f t="shared" si="153"/>
        <v>1</v>
      </c>
      <c r="CL72" s="84" t="b">
        <f t="shared" si="173"/>
        <v>1</v>
      </c>
      <c r="CM72">
        <f t="shared" si="154"/>
        <v>0.1</v>
      </c>
      <c r="CN72" t="b">
        <f t="shared" si="155"/>
        <v>1</v>
      </c>
      <c r="CO72" s="84">
        <f t="shared" si="156"/>
        <v>6.4102564102564097</v>
      </c>
      <c r="CP72" t="b">
        <f t="shared" si="157"/>
        <v>1</v>
      </c>
      <c r="CQ72" s="96" t="b">
        <f t="shared" si="158"/>
        <v>0</v>
      </c>
      <c r="CR72" t="e">
        <f t="shared" si="159"/>
        <v>#VALUE!</v>
      </c>
      <c r="CS72" t="e">
        <f t="shared" si="160"/>
        <v>#VALUE!</v>
      </c>
      <c r="CT72" t="b">
        <f t="shared" si="161"/>
        <v>1</v>
      </c>
      <c r="CU72" t="b">
        <f t="shared" si="162"/>
        <v>1</v>
      </c>
      <c r="CV72" s="84" t="b">
        <f t="shared" si="163"/>
        <v>0</v>
      </c>
      <c r="CW72" t="e">
        <f t="shared" si="164"/>
        <v>#VALUE!</v>
      </c>
      <c r="CX72" t="e">
        <f t="shared" si="165"/>
        <v>#VALUE!</v>
      </c>
      <c r="CY72" t="b">
        <f t="shared" si="166"/>
        <v>1</v>
      </c>
      <c r="CZ72" t="b">
        <f t="shared" si="167"/>
        <v>1</v>
      </c>
      <c r="DA72" s="84">
        <f t="shared" si="168"/>
        <v>0</v>
      </c>
      <c r="DB72" t="e">
        <f t="shared" si="169"/>
        <v>#N/A</v>
      </c>
    </row>
    <row r="73" spans="1:106">
      <c r="A73" s="9">
        <v>873</v>
      </c>
      <c r="B73" s="3">
        <v>2</v>
      </c>
      <c r="C73" s="3" t="s">
        <v>2480</v>
      </c>
      <c r="D73" s="3" t="str">
        <f t="shared" si="116"/>
        <v>BE_1_16-2_dk_0091</v>
      </c>
      <c r="E73" s="3" t="str">
        <f t="shared" si="117"/>
        <v>0091</v>
      </c>
      <c r="F73" s="3">
        <v>112452.57799999999</v>
      </c>
      <c r="G73" s="15">
        <v>426147.96899999998</v>
      </c>
      <c r="H73" s="35" t="str">
        <f t="shared" si="118"/>
        <v>ja</v>
      </c>
      <c r="I73" s="42" t="s">
        <v>2402</v>
      </c>
      <c r="J73" s="20" t="s">
        <v>2410</v>
      </c>
      <c r="K73" s="21">
        <v>10000</v>
      </c>
      <c r="L73" s="28">
        <f t="shared" si="170"/>
        <v>1</v>
      </c>
      <c r="M73" s="28">
        <f t="shared" si="171"/>
        <v>1</v>
      </c>
      <c r="N73" s="56">
        <f t="shared" si="119"/>
        <v>10000</v>
      </c>
      <c r="O73" s="33">
        <f t="shared" si="172"/>
        <v>91.738423275061706</v>
      </c>
      <c r="P73" s="37">
        <f t="shared" si="120"/>
        <v>111.70748875972531</v>
      </c>
      <c r="Q73" s="9" t="s">
        <v>12</v>
      </c>
      <c r="R73" s="55" t="s">
        <v>12</v>
      </c>
      <c r="S73" s="55">
        <v>1.6439999999999999</v>
      </c>
      <c r="T73" s="55">
        <v>1.6539999999999999</v>
      </c>
      <c r="U73" s="55">
        <v>1.6639999999999999</v>
      </c>
      <c r="V73" s="3">
        <v>1.673</v>
      </c>
      <c r="W73" s="3">
        <v>1.6839999999999999</v>
      </c>
      <c r="X73" s="3" t="s">
        <v>12</v>
      </c>
      <c r="Y73" s="3">
        <v>1.819</v>
      </c>
      <c r="Z73" s="15" t="s">
        <v>12</v>
      </c>
      <c r="AA73" s="10">
        <f t="shared" si="121"/>
        <v>1.6839999999999999</v>
      </c>
      <c r="AB73" s="9">
        <f t="shared" si="122"/>
        <v>2.0000000000000018E-2</v>
      </c>
      <c r="AC73" s="10">
        <f t="shared" si="123"/>
        <v>0.13500000000000001</v>
      </c>
      <c r="AD73" s="9" t="s">
        <v>12</v>
      </c>
      <c r="AE73" s="55" t="s">
        <v>12</v>
      </c>
      <c r="AF73" s="55">
        <v>0.1</v>
      </c>
      <c r="AG73" s="55">
        <v>0.1</v>
      </c>
      <c r="AH73" s="55">
        <v>0.1</v>
      </c>
      <c r="AI73" s="3">
        <v>0.1</v>
      </c>
      <c r="AJ73" s="3">
        <v>0.1</v>
      </c>
      <c r="AK73" s="3" t="s">
        <v>12</v>
      </c>
      <c r="AL73" s="3">
        <v>0.1</v>
      </c>
      <c r="AM73" s="15" t="s">
        <v>12</v>
      </c>
      <c r="AN73" s="10">
        <f t="shared" si="124"/>
        <v>0.1</v>
      </c>
      <c r="AO73" s="9">
        <f t="shared" si="125"/>
        <v>0</v>
      </c>
      <c r="AP73" s="10">
        <f t="shared" si="126"/>
        <v>0</v>
      </c>
      <c r="AQ73" s="9" t="s">
        <v>12</v>
      </c>
      <c r="AR73" s="55" t="s">
        <v>12</v>
      </c>
      <c r="AS73" s="55">
        <v>0.1</v>
      </c>
      <c r="AT73" s="55">
        <v>0.1</v>
      </c>
      <c r="AU73" s="55">
        <v>0.1</v>
      </c>
      <c r="AV73" s="3">
        <v>0.1</v>
      </c>
      <c r="AW73" s="3">
        <v>0.1</v>
      </c>
      <c r="AX73" s="3" t="s">
        <v>12</v>
      </c>
      <c r="AY73" s="3">
        <v>0.1</v>
      </c>
      <c r="AZ73" s="15" t="s">
        <v>12</v>
      </c>
      <c r="BA73" s="10">
        <f t="shared" si="127"/>
        <v>0.1</v>
      </c>
      <c r="BB73" s="9">
        <f t="shared" si="128"/>
        <v>0</v>
      </c>
      <c r="BC73" s="10">
        <f t="shared" si="129"/>
        <v>0</v>
      </c>
      <c r="BD73" s="9" t="s">
        <v>2403</v>
      </c>
      <c r="BE73" s="3" t="s">
        <v>12</v>
      </c>
      <c r="BF73" s="15" t="s">
        <v>12</v>
      </c>
      <c r="BG73" s="15" t="str">
        <f t="shared" si="130"/>
        <v>-</v>
      </c>
      <c r="BH73" s="9" t="e">
        <f t="shared" si="131"/>
        <v>#VALUE!</v>
      </c>
      <c r="BI73" s="10" t="e">
        <f t="shared" si="132"/>
        <v>#VALUE!</v>
      </c>
      <c r="BJ73" s="9" t="s">
        <v>2403</v>
      </c>
      <c r="BK73" s="3" t="s">
        <v>12</v>
      </c>
      <c r="BL73" s="15" t="s">
        <v>12</v>
      </c>
      <c r="BM73" s="15" t="str">
        <f t="shared" si="133"/>
        <v>-</v>
      </c>
      <c r="BN73" s="9" t="e">
        <f t="shared" si="134"/>
        <v>#VALUE!</v>
      </c>
      <c r="BO73" s="10" t="e">
        <f t="shared" si="135"/>
        <v>#VALUE!</v>
      </c>
      <c r="BP73">
        <f t="shared" si="136"/>
        <v>0</v>
      </c>
      <c r="BQ73" s="93" t="e">
        <f t="shared" si="137"/>
        <v>#VALUE!</v>
      </c>
      <c r="BR73" s="93" t="e">
        <f t="shared" si="138"/>
        <v>#VALUE!</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VLOOKUP(BS73,aslocaties_v01!$C$3:$AA$349,MATCH($K$3*10,aslocaties_v01!$C$2:$Y$2),FALSE)</f>
        <v>#N/A</v>
      </c>
      <c r="BW73" s="93" t="e">
        <f t="shared" si="139"/>
        <v>#N/A</v>
      </c>
      <c r="BX73" s="93" t="e">
        <f t="shared" si="140"/>
        <v>#N/A</v>
      </c>
      <c r="BY73" s="94">
        <f t="shared" si="141"/>
        <v>999</v>
      </c>
      <c r="BZ73" s="94">
        <f t="shared" si="142"/>
        <v>999</v>
      </c>
      <c r="CA73" s="94" t="e">
        <f t="shared" si="143"/>
        <v>#N/A</v>
      </c>
      <c r="CB73" t="e">
        <f t="shared" si="144"/>
        <v>#N/A</v>
      </c>
      <c r="CC73" s="58" t="e">
        <f t="shared" si="145"/>
        <v>#N/A</v>
      </c>
      <c r="CD73" s="95" t="e">
        <f t="shared" si="146"/>
        <v>#N/A</v>
      </c>
      <c r="CE73" s="96" t="b">
        <f t="shared" si="147"/>
        <v>1</v>
      </c>
      <c r="CF73" t="e">
        <f t="shared" si="148"/>
        <v>#DIV/0!</v>
      </c>
      <c r="CG73" t="e">
        <f t="shared" si="149"/>
        <v>#DIV/0!</v>
      </c>
      <c r="CH73" s="84" t="b">
        <f t="shared" si="150"/>
        <v>0</v>
      </c>
      <c r="CI73" t="str">
        <f t="shared" si="151"/>
        <v/>
      </c>
      <c r="CJ73" t="b">
        <f t="shared" si="152"/>
        <v>0</v>
      </c>
      <c r="CK73" t="b">
        <f t="shared" si="153"/>
        <v>1</v>
      </c>
      <c r="CL73" s="84" t="b">
        <f t="shared" si="173"/>
        <v>1</v>
      </c>
      <c r="CM73">
        <f t="shared" si="154"/>
        <v>0.1</v>
      </c>
      <c r="CN73" t="b">
        <f t="shared" si="155"/>
        <v>1</v>
      </c>
      <c r="CO73" s="84">
        <f t="shared" si="156"/>
        <v>6.4102564102564097</v>
      </c>
      <c r="CP73" t="b">
        <f t="shared" si="157"/>
        <v>1</v>
      </c>
      <c r="CQ73" s="96" t="b">
        <f t="shared" si="158"/>
        <v>0</v>
      </c>
      <c r="CR73" t="e">
        <f t="shared" si="159"/>
        <v>#VALUE!</v>
      </c>
      <c r="CS73" t="e">
        <f t="shared" si="160"/>
        <v>#VALUE!</v>
      </c>
      <c r="CT73" t="b">
        <f t="shared" si="161"/>
        <v>1</v>
      </c>
      <c r="CU73" t="b">
        <f t="shared" si="162"/>
        <v>1</v>
      </c>
      <c r="CV73" s="84" t="b">
        <f t="shared" si="163"/>
        <v>0</v>
      </c>
      <c r="CW73" t="e">
        <f t="shared" si="164"/>
        <v>#VALUE!</v>
      </c>
      <c r="CX73" t="e">
        <f t="shared" si="165"/>
        <v>#VALUE!</v>
      </c>
      <c r="CY73" t="b">
        <f t="shared" si="166"/>
        <v>1</v>
      </c>
      <c r="CZ73" t="b">
        <f t="shared" si="167"/>
        <v>1</v>
      </c>
      <c r="DA73" s="84">
        <f t="shared" si="168"/>
        <v>0</v>
      </c>
      <c r="DB73" t="e">
        <f t="shared" si="169"/>
        <v>#N/A</v>
      </c>
    </row>
    <row r="74" spans="1:106">
      <c r="A74" s="9">
        <v>874</v>
      </c>
      <c r="B74" s="3">
        <v>2</v>
      </c>
      <c r="C74" s="3" t="s">
        <v>2481</v>
      </c>
      <c r="D74" s="3" t="str">
        <f t="shared" si="116"/>
        <v>BE_1_16-2_dk_0092</v>
      </c>
      <c r="E74" s="3" t="str">
        <f t="shared" si="117"/>
        <v>0092</v>
      </c>
      <c r="F74" s="3">
        <v>112361</v>
      </c>
      <c r="G74" s="15">
        <v>426211.93800000002</v>
      </c>
      <c r="H74" s="35" t="str">
        <f t="shared" si="118"/>
        <v>ja</v>
      </c>
      <c r="I74" s="42" t="s">
        <v>2402</v>
      </c>
      <c r="J74" s="20" t="s">
        <v>2410</v>
      </c>
      <c r="K74" s="21">
        <v>10000</v>
      </c>
      <c r="L74" s="28">
        <f t="shared" si="170"/>
        <v>1</v>
      </c>
      <c r="M74" s="28">
        <f t="shared" si="171"/>
        <v>1</v>
      </c>
      <c r="N74" s="56">
        <f t="shared" si="119"/>
        <v>10000</v>
      </c>
      <c r="O74" s="33">
        <f t="shared" si="172"/>
        <v>111.70748875972531</v>
      </c>
      <c r="P74" s="37">
        <f t="shared" si="120"/>
        <v>88.397351091520008</v>
      </c>
      <c r="Q74" s="9" t="s">
        <v>12</v>
      </c>
      <c r="R74" s="55" t="s">
        <v>12</v>
      </c>
      <c r="S74" s="55">
        <v>1.823</v>
      </c>
      <c r="T74" s="55">
        <v>1.829</v>
      </c>
      <c r="U74" s="55">
        <v>1.835</v>
      </c>
      <c r="V74" s="3">
        <v>1.84</v>
      </c>
      <c r="W74" s="3">
        <v>1.8460000000000001</v>
      </c>
      <c r="X74" s="3" t="s">
        <v>12</v>
      </c>
      <c r="Y74" s="3">
        <v>1.8580000000000001</v>
      </c>
      <c r="Z74" s="15" t="s">
        <v>12</v>
      </c>
      <c r="AA74" s="10">
        <f t="shared" si="121"/>
        <v>1.8460000000000001</v>
      </c>
      <c r="AB74" s="9">
        <f t="shared" si="122"/>
        <v>1.1000000000000121E-2</v>
      </c>
      <c r="AC74" s="10">
        <f t="shared" si="123"/>
        <v>1.2000000000000011E-2</v>
      </c>
      <c r="AD74" s="9" t="s">
        <v>12</v>
      </c>
      <c r="AE74" s="55" t="s">
        <v>12</v>
      </c>
      <c r="AF74" s="55">
        <v>0.1</v>
      </c>
      <c r="AG74" s="55">
        <v>0.1</v>
      </c>
      <c r="AH74" s="55">
        <v>0.1</v>
      </c>
      <c r="AI74" s="3">
        <v>0.1</v>
      </c>
      <c r="AJ74" s="3">
        <v>0.1</v>
      </c>
      <c r="AK74" s="3" t="s">
        <v>12</v>
      </c>
      <c r="AL74" s="3">
        <v>0.1</v>
      </c>
      <c r="AM74" s="15" t="s">
        <v>12</v>
      </c>
      <c r="AN74" s="10">
        <f t="shared" si="124"/>
        <v>0.1</v>
      </c>
      <c r="AO74" s="9">
        <f t="shared" si="125"/>
        <v>0</v>
      </c>
      <c r="AP74" s="10">
        <f t="shared" si="126"/>
        <v>0</v>
      </c>
      <c r="AQ74" s="9" t="s">
        <v>12</v>
      </c>
      <c r="AR74" s="55" t="s">
        <v>12</v>
      </c>
      <c r="AS74" s="55">
        <v>0.1</v>
      </c>
      <c r="AT74" s="55">
        <v>0.1</v>
      </c>
      <c r="AU74" s="55">
        <v>0.1</v>
      </c>
      <c r="AV74" s="3">
        <v>0.1</v>
      </c>
      <c r="AW74" s="3">
        <v>0.1</v>
      </c>
      <c r="AX74" s="3" t="s">
        <v>12</v>
      </c>
      <c r="AY74" s="3">
        <v>0.1</v>
      </c>
      <c r="AZ74" s="15" t="s">
        <v>12</v>
      </c>
      <c r="BA74" s="10">
        <f t="shared" si="127"/>
        <v>0.1</v>
      </c>
      <c r="BB74" s="9">
        <f t="shared" si="128"/>
        <v>0</v>
      </c>
      <c r="BC74" s="10">
        <f t="shared" si="129"/>
        <v>0</v>
      </c>
      <c r="BD74" s="9" t="s">
        <v>2403</v>
      </c>
      <c r="BE74" s="3" t="s">
        <v>12</v>
      </c>
      <c r="BF74" s="15" t="s">
        <v>12</v>
      </c>
      <c r="BG74" s="15" t="str">
        <f t="shared" si="130"/>
        <v>-</v>
      </c>
      <c r="BH74" s="9" t="e">
        <f t="shared" si="131"/>
        <v>#VALUE!</v>
      </c>
      <c r="BI74" s="10" t="e">
        <f t="shared" si="132"/>
        <v>#VALUE!</v>
      </c>
      <c r="BJ74" s="9" t="s">
        <v>2403</v>
      </c>
      <c r="BK74" s="3" t="s">
        <v>12</v>
      </c>
      <c r="BL74" s="15" t="s">
        <v>12</v>
      </c>
      <c r="BM74" s="15" t="str">
        <f t="shared" si="133"/>
        <v>-</v>
      </c>
      <c r="BN74" s="9" t="e">
        <f t="shared" si="134"/>
        <v>#VALUE!</v>
      </c>
      <c r="BO74" s="10" t="e">
        <f t="shared" si="135"/>
        <v>#VALUE!</v>
      </c>
      <c r="BP74">
        <f t="shared" si="136"/>
        <v>0</v>
      </c>
      <c r="BQ74" s="93" t="e">
        <f t="shared" si="137"/>
        <v>#VALUE!</v>
      </c>
      <c r="BR74" s="93" t="e">
        <f t="shared" si="138"/>
        <v>#VALUE!</v>
      </c>
      <c r="BS74" s="93" t="e">
        <f>VLOOKUP(C74,'Koppeling locatie - aslocatie'!$A$2:$C$8139,2,FALSE)</f>
        <v>#N/A</v>
      </c>
      <c r="BT74" s="93" t="e">
        <f>VLOOKUP($BS74,aslocaties_v01!$C$3:$AA$349,MATCH($K$3/10,aslocaties_v01!$C$2:$X$2),FALSE)</f>
        <v>#N/A</v>
      </c>
      <c r="BU74" s="93" t="e">
        <f>VLOOKUP(BS74,aslocaties_v01!$C$3:$AA$349,MATCH($K$3,aslocaties_v01!$C$2:$X$2),FALSE)</f>
        <v>#N/A</v>
      </c>
      <c r="BV74" s="93" t="e">
        <f>VLOOKUP(BS74,aslocaties_v01!$C$3:$AA$349,MATCH($K$3*10,aslocaties_v01!$C$2:$Y$2),FALSE)</f>
        <v>#N/A</v>
      </c>
      <c r="BW74" s="93" t="e">
        <f t="shared" si="139"/>
        <v>#N/A</v>
      </c>
      <c r="BX74" s="93" t="e">
        <f t="shared" si="140"/>
        <v>#N/A</v>
      </c>
      <c r="BY74" s="94">
        <f t="shared" si="141"/>
        <v>999</v>
      </c>
      <c r="BZ74" s="94">
        <f t="shared" si="142"/>
        <v>999</v>
      </c>
      <c r="CA74" s="94" t="e">
        <f t="shared" si="143"/>
        <v>#N/A</v>
      </c>
      <c r="CB74" t="e">
        <f t="shared" si="144"/>
        <v>#N/A</v>
      </c>
      <c r="CC74" s="58" t="e">
        <f t="shared" si="145"/>
        <v>#N/A</v>
      </c>
      <c r="CD74" s="95" t="e">
        <f t="shared" si="146"/>
        <v>#N/A</v>
      </c>
      <c r="CE74" s="96" t="b">
        <f t="shared" si="147"/>
        <v>1</v>
      </c>
      <c r="CF74" t="e">
        <f t="shared" si="148"/>
        <v>#DIV/0!</v>
      </c>
      <c r="CG74" t="e">
        <f t="shared" si="149"/>
        <v>#DIV/0!</v>
      </c>
      <c r="CH74" s="84" t="b">
        <f t="shared" si="150"/>
        <v>0</v>
      </c>
      <c r="CI74" t="str">
        <f t="shared" si="151"/>
        <v/>
      </c>
      <c r="CJ74" t="b">
        <f t="shared" si="152"/>
        <v>0</v>
      </c>
      <c r="CK74" t="b">
        <f t="shared" si="153"/>
        <v>1</v>
      </c>
      <c r="CL74" s="84" t="b">
        <f t="shared" si="173"/>
        <v>1</v>
      </c>
      <c r="CM74">
        <f t="shared" si="154"/>
        <v>0.1</v>
      </c>
      <c r="CN74" t="b">
        <f t="shared" si="155"/>
        <v>1</v>
      </c>
      <c r="CO74" s="84">
        <f t="shared" si="156"/>
        <v>6.4102564102564097</v>
      </c>
      <c r="CP74" t="b">
        <f t="shared" si="157"/>
        <v>1</v>
      </c>
      <c r="CQ74" s="96" t="b">
        <f t="shared" si="158"/>
        <v>0</v>
      </c>
      <c r="CR74" t="e">
        <f t="shared" si="159"/>
        <v>#VALUE!</v>
      </c>
      <c r="CS74" t="e">
        <f t="shared" si="160"/>
        <v>#VALUE!</v>
      </c>
      <c r="CT74" t="b">
        <f t="shared" si="161"/>
        <v>1</v>
      </c>
      <c r="CU74" t="b">
        <f t="shared" si="162"/>
        <v>1</v>
      </c>
      <c r="CV74" s="84" t="b">
        <f t="shared" si="163"/>
        <v>0</v>
      </c>
      <c r="CW74" t="e">
        <f t="shared" si="164"/>
        <v>#VALUE!</v>
      </c>
      <c r="CX74" t="e">
        <f t="shared" si="165"/>
        <v>#VALUE!</v>
      </c>
      <c r="CY74" t="b">
        <f t="shared" si="166"/>
        <v>1</v>
      </c>
      <c r="CZ74" t="b">
        <f t="shared" si="167"/>
        <v>1</v>
      </c>
      <c r="DA74" s="84">
        <f t="shared" si="168"/>
        <v>0</v>
      </c>
      <c r="DB74" t="e">
        <f t="shared" si="169"/>
        <v>#N/A</v>
      </c>
    </row>
    <row r="75" spans="1:106">
      <c r="A75" s="9">
        <v>875</v>
      </c>
      <c r="B75" s="3">
        <v>2</v>
      </c>
      <c r="C75" s="3" t="s">
        <v>2482</v>
      </c>
      <c r="D75" s="3" t="str">
        <f t="shared" si="116"/>
        <v>BE_1_16-2_dk_0093</v>
      </c>
      <c r="E75" s="3" t="str">
        <f t="shared" si="117"/>
        <v>0093</v>
      </c>
      <c r="F75" s="3">
        <v>112296.844</v>
      </c>
      <c r="G75" s="15">
        <v>426272.75</v>
      </c>
      <c r="H75" s="35" t="str">
        <f t="shared" si="118"/>
        <v>ja</v>
      </c>
      <c r="I75" s="42" t="s">
        <v>2402</v>
      </c>
      <c r="J75" s="20" t="s">
        <v>2410</v>
      </c>
      <c r="K75" s="21">
        <v>10000</v>
      </c>
      <c r="L75" s="28">
        <f t="shared" si="170"/>
        <v>1</v>
      </c>
      <c r="M75" s="28">
        <f t="shared" si="171"/>
        <v>1</v>
      </c>
      <c r="N75" s="56">
        <f t="shared" si="119"/>
        <v>10000</v>
      </c>
      <c r="O75" s="33">
        <f t="shared" si="172"/>
        <v>88.397351091520008</v>
      </c>
      <c r="P75" s="37">
        <f t="shared" si="120"/>
        <v>94.652612457351168</v>
      </c>
      <c r="Q75" s="9" t="s">
        <v>12</v>
      </c>
      <c r="R75" s="55" t="s">
        <v>12</v>
      </c>
      <c r="S75" s="55">
        <v>2.024</v>
      </c>
      <c r="T75" s="55">
        <v>2.032</v>
      </c>
      <c r="U75" s="55">
        <v>2.04</v>
      </c>
      <c r="V75" s="3">
        <v>2.0470000000000002</v>
      </c>
      <c r="W75" s="3">
        <v>2.0550000000000002</v>
      </c>
      <c r="X75" s="3" t="s">
        <v>12</v>
      </c>
      <c r="Y75" s="3">
        <v>2.0699999999999998</v>
      </c>
      <c r="Z75" s="15" t="s">
        <v>12</v>
      </c>
      <c r="AA75" s="10">
        <f t="shared" si="121"/>
        <v>2.0550000000000002</v>
      </c>
      <c r="AB75" s="9">
        <f t="shared" si="122"/>
        <v>1.5000000000000124E-2</v>
      </c>
      <c r="AC75" s="10">
        <f t="shared" si="123"/>
        <v>1.499999999999968E-2</v>
      </c>
      <c r="AD75" s="9" t="s">
        <v>12</v>
      </c>
      <c r="AE75" s="55" t="s">
        <v>12</v>
      </c>
      <c r="AF75" s="55">
        <v>0.1</v>
      </c>
      <c r="AG75" s="55">
        <v>0.1</v>
      </c>
      <c r="AH75" s="55">
        <v>0.1</v>
      </c>
      <c r="AI75" s="3">
        <v>0.1</v>
      </c>
      <c r="AJ75" s="3">
        <v>0.1</v>
      </c>
      <c r="AK75" s="3" t="s">
        <v>12</v>
      </c>
      <c r="AL75" s="3">
        <v>0.1</v>
      </c>
      <c r="AM75" s="15" t="s">
        <v>12</v>
      </c>
      <c r="AN75" s="10">
        <f t="shared" si="124"/>
        <v>0.1</v>
      </c>
      <c r="AO75" s="9">
        <f t="shared" si="125"/>
        <v>0</v>
      </c>
      <c r="AP75" s="10">
        <f t="shared" si="126"/>
        <v>0</v>
      </c>
      <c r="AQ75" s="9" t="s">
        <v>12</v>
      </c>
      <c r="AR75" s="55" t="s">
        <v>12</v>
      </c>
      <c r="AS75" s="55">
        <v>0.1</v>
      </c>
      <c r="AT75" s="55">
        <v>0.1</v>
      </c>
      <c r="AU75" s="55">
        <v>0.1</v>
      </c>
      <c r="AV75" s="3">
        <v>0.1</v>
      </c>
      <c r="AW75" s="3">
        <v>0.1</v>
      </c>
      <c r="AX75" s="3" t="s">
        <v>12</v>
      </c>
      <c r="AY75" s="3">
        <v>0.1</v>
      </c>
      <c r="AZ75" s="15" t="s">
        <v>12</v>
      </c>
      <c r="BA75" s="10">
        <f t="shared" si="127"/>
        <v>0.1</v>
      </c>
      <c r="BB75" s="9">
        <f t="shared" si="128"/>
        <v>0</v>
      </c>
      <c r="BC75" s="10">
        <f t="shared" si="129"/>
        <v>0</v>
      </c>
      <c r="BD75" s="9" t="s">
        <v>2403</v>
      </c>
      <c r="BE75" s="3" t="s">
        <v>12</v>
      </c>
      <c r="BF75" s="15" t="s">
        <v>12</v>
      </c>
      <c r="BG75" s="15" t="str">
        <f t="shared" si="130"/>
        <v>-</v>
      </c>
      <c r="BH75" s="9" t="e">
        <f t="shared" si="131"/>
        <v>#VALUE!</v>
      </c>
      <c r="BI75" s="10" t="e">
        <f t="shared" si="132"/>
        <v>#VALUE!</v>
      </c>
      <c r="BJ75" s="9" t="s">
        <v>2403</v>
      </c>
      <c r="BK75" s="3" t="s">
        <v>12</v>
      </c>
      <c r="BL75" s="15" t="s">
        <v>12</v>
      </c>
      <c r="BM75" s="15" t="str">
        <f t="shared" si="133"/>
        <v>-</v>
      </c>
      <c r="BN75" s="9" t="e">
        <f t="shared" si="134"/>
        <v>#VALUE!</v>
      </c>
      <c r="BO75" s="10" t="e">
        <f t="shared" si="135"/>
        <v>#VALUE!</v>
      </c>
      <c r="BP75">
        <f t="shared" si="136"/>
        <v>0</v>
      </c>
      <c r="BQ75" s="93" t="e">
        <f t="shared" si="137"/>
        <v>#VALUE!</v>
      </c>
      <c r="BR75" s="93" t="e">
        <f t="shared" si="138"/>
        <v>#VALUE!</v>
      </c>
      <c r="BS75" s="93" t="e">
        <f>VLOOKUP(C75,'Koppeling locatie - aslocatie'!$A$2:$C$8139,2,FALSE)</f>
        <v>#N/A</v>
      </c>
      <c r="BT75" s="93" t="e">
        <f>VLOOKUP($BS75,aslocaties_v01!$C$3:$AA$349,MATCH($K$3/10,aslocaties_v01!$C$2:$X$2),FALSE)</f>
        <v>#N/A</v>
      </c>
      <c r="BU75" s="93" t="e">
        <f>VLOOKUP(BS75,aslocaties_v01!$C$3:$AA$349,MATCH($K$3,aslocaties_v01!$C$2:$X$2),FALSE)</f>
        <v>#N/A</v>
      </c>
      <c r="BV75" s="93" t="e">
        <f>VLOOKUP(BS75,aslocaties_v01!$C$3:$AA$349,MATCH($K$3*10,aslocaties_v01!$C$2:$Y$2),FALSE)</f>
        <v>#N/A</v>
      </c>
      <c r="BW75" s="93" t="e">
        <f t="shared" si="139"/>
        <v>#N/A</v>
      </c>
      <c r="BX75" s="93" t="e">
        <f t="shared" si="140"/>
        <v>#N/A</v>
      </c>
      <c r="BY75" s="94">
        <f t="shared" si="141"/>
        <v>999</v>
      </c>
      <c r="BZ75" s="94">
        <f t="shared" si="142"/>
        <v>999</v>
      </c>
      <c r="CA75" s="94" t="e">
        <f t="shared" si="143"/>
        <v>#N/A</v>
      </c>
      <c r="CB75" t="e">
        <f t="shared" si="144"/>
        <v>#N/A</v>
      </c>
      <c r="CC75" s="58" t="e">
        <f t="shared" si="145"/>
        <v>#N/A</v>
      </c>
      <c r="CD75" s="95" t="e">
        <f t="shared" si="146"/>
        <v>#N/A</v>
      </c>
      <c r="CE75" s="96" t="b">
        <f t="shared" si="147"/>
        <v>1</v>
      </c>
      <c r="CF75" t="e">
        <f t="shared" si="148"/>
        <v>#DIV/0!</v>
      </c>
      <c r="CG75" t="e">
        <f t="shared" si="149"/>
        <v>#DIV/0!</v>
      </c>
      <c r="CH75" s="84" t="b">
        <f t="shared" si="150"/>
        <v>0</v>
      </c>
      <c r="CI75" t="str">
        <f t="shared" si="151"/>
        <v/>
      </c>
      <c r="CJ75" t="b">
        <f t="shared" si="152"/>
        <v>0</v>
      </c>
      <c r="CK75" t="b">
        <f t="shared" si="153"/>
        <v>1</v>
      </c>
      <c r="CL75" s="84" t="b">
        <f t="shared" si="173"/>
        <v>1</v>
      </c>
      <c r="CM75">
        <f t="shared" si="154"/>
        <v>0.1</v>
      </c>
      <c r="CN75" t="b">
        <f t="shared" si="155"/>
        <v>1</v>
      </c>
      <c r="CO75" s="84">
        <f t="shared" si="156"/>
        <v>6.4102564102564097</v>
      </c>
      <c r="CP75" t="b">
        <f t="shared" si="157"/>
        <v>1</v>
      </c>
      <c r="CQ75" s="96" t="b">
        <f t="shared" si="158"/>
        <v>0</v>
      </c>
      <c r="CR75" t="e">
        <f t="shared" si="159"/>
        <v>#VALUE!</v>
      </c>
      <c r="CS75" t="e">
        <f t="shared" si="160"/>
        <v>#VALUE!</v>
      </c>
      <c r="CT75" t="b">
        <f t="shared" si="161"/>
        <v>1</v>
      </c>
      <c r="CU75" t="b">
        <f t="shared" si="162"/>
        <v>1</v>
      </c>
      <c r="CV75" s="84" t="b">
        <f t="shared" si="163"/>
        <v>0</v>
      </c>
      <c r="CW75" t="e">
        <f t="shared" si="164"/>
        <v>#VALUE!</v>
      </c>
      <c r="CX75" t="e">
        <f t="shared" si="165"/>
        <v>#VALUE!</v>
      </c>
      <c r="CY75" t="b">
        <f t="shared" si="166"/>
        <v>1</v>
      </c>
      <c r="CZ75" t="b">
        <f t="shared" si="167"/>
        <v>1</v>
      </c>
      <c r="DA75" s="84">
        <f t="shared" si="168"/>
        <v>0</v>
      </c>
      <c r="DB75" t="e">
        <f t="shared" si="169"/>
        <v>#N/A</v>
      </c>
    </row>
    <row r="76" spans="1:106">
      <c r="A76" s="9">
        <v>876</v>
      </c>
      <c r="B76" s="3">
        <v>2</v>
      </c>
      <c r="C76" s="3" t="s">
        <v>2483</v>
      </c>
      <c r="D76" s="3" t="str">
        <f t="shared" si="116"/>
        <v>BE_1_16-2_dk_0094</v>
      </c>
      <c r="E76" s="3" t="str">
        <f t="shared" si="117"/>
        <v>0094</v>
      </c>
      <c r="F76" s="3">
        <v>112229.891</v>
      </c>
      <c r="G76" s="15">
        <v>426339.65600000002</v>
      </c>
      <c r="H76" s="35" t="str">
        <f t="shared" si="118"/>
        <v>ja</v>
      </c>
      <c r="I76" s="42" t="s">
        <v>2402</v>
      </c>
      <c r="J76" s="20" t="s">
        <v>2410</v>
      </c>
      <c r="K76" s="21">
        <v>10000</v>
      </c>
      <c r="L76" s="28">
        <f t="shared" si="170"/>
        <v>1</v>
      </c>
      <c r="M76" s="28">
        <f t="shared" si="171"/>
        <v>1</v>
      </c>
      <c r="N76" s="56">
        <f t="shared" si="119"/>
        <v>10000</v>
      </c>
      <c r="O76" s="33">
        <f t="shared" si="172"/>
        <v>94.652612457351168</v>
      </c>
      <c r="P76" s="37">
        <f t="shared" si="120"/>
        <v>107.98267163299423</v>
      </c>
      <c r="Q76" s="9" t="s">
        <v>12</v>
      </c>
      <c r="R76" s="55" t="s">
        <v>12</v>
      </c>
      <c r="S76" s="55">
        <v>1.5469999999999999</v>
      </c>
      <c r="T76" s="55">
        <v>1.556</v>
      </c>
      <c r="U76" s="55">
        <v>1.5649999999999999</v>
      </c>
      <c r="V76" s="3">
        <v>1.575</v>
      </c>
      <c r="W76" s="3">
        <v>1.5840000000000001</v>
      </c>
      <c r="X76" s="3" t="s">
        <v>12</v>
      </c>
      <c r="Y76" s="3">
        <v>1.712</v>
      </c>
      <c r="Z76" s="15" t="s">
        <v>12</v>
      </c>
      <c r="AA76" s="10">
        <f t="shared" si="121"/>
        <v>1.5840000000000001</v>
      </c>
      <c r="AB76" s="9">
        <f t="shared" si="122"/>
        <v>1.9000000000000128E-2</v>
      </c>
      <c r="AC76" s="10">
        <f t="shared" si="123"/>
        <v>0.12799999999999989</v>
      </c>
      <c r="AD76" s="9" t="s">
        <v>12</v>
      </c>
      <c r="AE76" s="55" t="s">
        <v>12</v>
      </c>
      <c r="AF76" s="55">
        <v>0.1</v>
      </c>
      <c r="AG76" s="55">
        <v>0.1</v>
      </c>
      <c r="AH76" s="55">
        <v>0.1</v>
      </c>
      <c r="AI76" s="3">
        <v>0.1</v>
      </c>
      <c r="AJ76" s="3">
        <v>0.1</v>
      </c>
      <c r="AK76" s="3" t="s">
        <v>12</v>
      </c>
      <c r="AL76" s="3">
        <v>0.1</v>
      </c>
      <c r="AM76" s="15" t="s">
        <v>12</v>
      </c>
      <c r="AN76" s="10">
        <f t="shared" si="124"/>
        <v>0.1</v>
      </c>
      <c r="AO76" s="9">
        <f t="shared" si="125"/>
        <v>0</v>
      </c>
      <c r="AP76" s="10">
        <f t="shared" si="126"/>
        <v>0</v>
      </c>
      <c r="AQ76" s="9" t="s">
        <v>12</v>
      </c>
      <c r="AR76" s="55" t="s">
        <v>12</v>
      </c>
      <c r="AS76" s="55">
        <v>0.1</v>
      </c>
      <c r="AT76" s="55">
        <v>0.1</v>
      </c>
      <c r="AU76" s="55">
        <v>0.1</v>
      </c>
      <c r="AV76" s="3">
        <v>0.1</v>
      </c>
      <c r="AW76" s="3">
        <v>0.1</v>
      </c>
      <c r="AX76" s="3" t="s">
        <v>12</v>
      </c>
      <c r="AY76" s="3">
        <v>0.1</v>
      </c>
      <c r="AZ76" s="15" t="s">
        <v>12</v>
      </c>
      <c r="BA76" s="10">
        <f t="shared" si="127"/>
        <v>0.1</v>
      </c>
      <c r="BB76" s="9">
        <f t="shared" si="128"/>
        <v>0</v>
      </c>
      <c r="BC76" s="10">
        <f t="shared" si="129"/>
        <v>0</v>
      </c>
      <c r="BD76" s="9" t="s">
        <v>2403</v>
      </c>
      <c r="BE76" s="3" t="s">
        <v>12</v>
      </c>
      <c r="BF76" s="15" t="s">
        <v>12</v>
      </c>
      <c r="BG76" s="15" t="str">
        <f t="shared" si="130"/>
        <v>-</v>
      </c>
      <c r="BH76" s="9" t="e">
        <f t="shared" si="131"/>
        <v>#VALUE!</v>
      </c>
      <c r="BI76" s="10" t="e">
        <f t="shared" si="132"/>
        <v>#VALUE!</v>
      </c>
      <c r="BJ76" s="9" t="s">
        <v>2403</v>
      </c>
      <c r="BK76" s="3" t="s">
        <v>12</v>
      </c>
      <c r="BL76" s="15" t="s">
        <v>12</v>
      </c>
      <c r="BM76" s="15" t="str">
        <f t="shared" si="133"/>
        <v>-</v>
      </c>
      <c r="BN76" s="9" t="e">
        <f t="shared" si="134"/>
        <v>#VALUE!</v>
      </c>
      <c r="BO76" s="10" t="e">
        <f t="shared" si="135"/>
        <v>#VALUE!</v>
      </c>
      <c r="BP76">
        <f t="shared" si="136"/>
        <v>0</v>
      </c>
      <c r="BQ76" s="93" t="e">
        <f t="shared" si="137"/>
        <v>#VALUE!</v>
      </c>
      <c r="BR76" s="93" t="e">
        <f t="shared" si="138"/>
        <v>#VALUE!</v>
      </c>
      <c r="BS76" s="93" t="e">
        <f>VLOOKUP(C76,'Koppeling locatie - aslocatie'!$A$2:$C$8139,2,FALSE)</f>
        <v>#N/A</v>
      </c>
      <c r="BT76" s="93" t="e">
        <f>VLOOKUP($BS76,aslocaties_v01!$C$3:$AA$349,MATCH($K$3/10,aslocaties_v01!$C$2:$X$2),FALSE)</f>
        <v>#N/A</v>
      </c>
      <c r="BU76" s="93" t="e">
        <f>VLOOKUP(BS76,aslocaties_v01!$C$3:$AA$349,MATCH($K$3,aslocaties_v01!$C$2:$X$2),FALSE)</f>
        <v>#N/A</v>
      </c>
      <c r="BV76" s="93" t="e">
        <f>VLOOKUP(BS76,aslocaties_v01!$C$3:$AA$349,MATCH($K$3*10,aslocaties_v01!$C$2:$Y$2),FALSE)</f>
        <v>#N/A</v>
      </c>
      <c r="BW76" s="93" t="e">
        <f t="shared" si="139"/>
        <v>#N/A</v>
      </c>
      <c r="BX76" s="93" t="e">
        <f t="shared" si="140"/>
        <v>#N/A</v>
      </c>
      <c r="BY76" s="94">
        <f t="shared" si="141"/>
        <v>999</v>
      </c>
      <c r="BZ76" s="94">
        <f t="shared" si="142"/>
        <v>999</v>
      </c>
      <c r="CA76" s="94" t="e">
        <f t="shared" si="143"/>
        <v>#N/A</v>
      </c>
      <c r="CB76" t="e">
        <f t="shared" si="144"/>
        <v>#N/A</v>
      </c>
      <c r="CC76" s="58" t="e">
        <f t="shared" si="145"/>
        <v>#N/A</v>
      </c>
      <c r="CD76" s="95" t="e">
        <f t="shared" si="146"/>
        <v>#N/A</v>
      </c>
      <c r="CE76" s="96" t="b">
        <f t="shared" si="147"/>
        <v>1</v>
      </c>
      <c r="CF76" t="e">
        <f t="shared" si="148"/>
        <v>#DIV/0!</v>
      </c>
      <c r="CG76" t="e">
        <f t="shared" si="149"/>
        <v>#DIV/0!</v>
      </c>
      <c r="CH76" s="84" t="b">
        <f t="shared" si="150"/>
        <v>0</v>
      </c>
      <c r="CI76" t="str">
        <f t="shared" si="151"/>
        <v/>
      </c>
      <c r="CJ76" t="b">
        <f t="shared" si="152"/>
        <v>0</v>
      </c>
      <c r="CK76" t="b">
        <f t="shared" si="153"/>
        <v>1</v>
      </c>
      <c r="CL76" s="84" t="b">
        <f t="shared" si="173"/>
        <v>1</v>
      </c>
      <c r="CM76">
        <f t="shared" si="154"/>
        <v>0.1</v>
      </c>
      <c r="CN76" t="b">
        <f t="shared" si="155"/>
        <v>1</v>
      </c>
      <c r="CO76" s="84">
        <f t="shared" si="156"/>
        <v>6.4102564102564097</v>
      </c>
      <c r="CP76" t="b">
        <f t="shared" si="157"/>
        <v>1</v>
      </c>
      <c r="CQ76" s="96" t="b">
        <f t="shared" si="158"/>
        <v>0</v>
      </c>
      <c r="CR76" t="e">
        <f t="shared" si="159"/>
        <v>#VALUE!</v>
      </c>
      <c r="CS76" t="e">
        <f t="shared" si="160"/>
        <v>#VALUE!</v>
      </c>
      <c r="CT76" t="b">
        <f t="shared" si="161"/>
        <v>1</v>
      </c>
      <c r="CU76" t="b">
        <f t="shared" si="162"/>
        <v>1</v>
      </c>
      <c r="CV76" s="84" t="b">
        <f t="shared" si="163"/>
        <v>0</v>
      </c>
      <c r="CW76" t="e">
        <f t="shared" si="164"/>
        <v>#VALUE!</v>
      </c>
      <c r="CX76" t="e">
        <f t="shared" si="165"/>
        <v>#VALUE!</v>
      </c>
      <c r="CY76" t="b">
        <f t="shared" si="166"/>
        <v>1</v>
      </c>
      <c r="CZ76" t="b">
        <f t="shared" si="167"/>
        <v>1</v>
      </c>
      <c r="DA76" s="84">
        <f t="shared" si="168"/>
        <v>0</v>
      </c>
      <c r="DB76" t="e">
        <f t="shared" si="169"/>
        <v>#N/A</v>
      </c>
    </row>
    <row r="77" spans="1:106">
      <c r="A77" s="9">
        <v>877</v>
      </c>
      <c r="B77" s="3">
        <v>2</v>
      </c>
      <c r="C77" s="3" t="s">
        <v>2484</v>
      </c>
      <c r="D77" s="3" t="str">
        <f t="shared" si="116"/>
        <v>BE_1_16-2_dk_0095</v>
      </c>
      <c r="E77" s="3" t="str">
        <f t="shared" si="117"/>
        <v>0095</v>
      </c>
      <c r="F77" s="3">
        <v>112122.414</v>
      </c>
      <c r="G77" s="15">
        <v>426350.09399999998</v>
      </c>
      <c r="H77" s="35" t="str">
        <f t="shared" si="118"/>
        <v>ja</v>
      </c>
      <c r="I77" s="42" t="s">
        <v>2402</v>
      </c>
      <c r="J77" s="20" t="s">
        <v>2410</v>
      </c>
      <c r="K77" s="21">
        <v>10000</v>
      </c>
      <c r="L77" s="28">
        <f t="shared" si="170"/>
        <v>1</v>
      </c>
      <c r="M77" s="28">
        <f t="shared" si="171"/>
        <v>1</v>
      </c>
      <c r="N77" s="56">
        <f t="shared" si="119"/>
        <v>10000</v>
      </c>
      <c r="O77" s="33">
        <f t="shared" si="172"/>
        <v>107.98267163299423</v>
      </c>
      <c r="P77" s="37">
        <f t="shared" si="120"/>
        <v>122.70271001490033</v>
      </c>
      <c r="Q77" s="9" t="s">
        <v>12</v>
      </c>
      <c r="R77" s="55" t="s">
        <v>12</v>
      </c>
      <c r="S77" s="55">
        <v>2.758</v>
      </c>
      <c r="T77" s="55">
        <v>2.835</v>
      </c>
      <c r="U77" s="55">
        <v>2.9</v>
      </c>
      <c r="V77" s="3">
        <v>2.9220000000000002</v>
      </c>
      <c r="W77" s="3">
        <v>2.9449999999999998</v>
      </c>
      <c r="X77" s="3" t="s">
        <v>12</v>
      </c>
      <c r="Y77" s="3">
        <v>2.9910000000000001</v>
      </c>
      <c r="Z77" s="15" t="s">
        <v>12</v>
      </c>
      <c r="AA77" s="10">
        <f t="shared" si="121"/>
        <v>2.9449999999999998</v>
      </c>
      <c r="AB77" s="9">
        <f t="shared" si="122"/>
        <v>4.4999999999999929E-2</v>
      </c>
      <c r="AC77" s="10">
        <f t="shared" si="123"/>
        <v>4.6000000000000263E-2</v>
      </c>
      <c r="AD77" s="9" t="s">
        <v>12</v>
      </c>
      <c r="AE77" s="55" t="s">
        <v>12</v>
      </c>
      <c r="AF77" s="55">
        <v>0.1</v>
      </c>
      <c r="AG77" s="55">
        <v>0.1</v>
      </c>
      <c r="AH77" s="55">
        <v>0.1</v>
      </c>
      <c r="AI77" s="3">
        <v>0.1</v>
      </c>
      <c r="AJ77" s="3">
        <v>0.1</v>
      </c>
      <c r="AK77" s="3" t="s">
        <v>12</v>
      </c>
      <c r="AL77" s="3">
        <v>0.1</v>
      </c>
      <c r="AM77" s="15" t="s">
        <v>12</v>
      </c>
      <c r="AN77" s="10">
        <f t="shared" si="124"/>
        <v>0.1</v>
      </c>
      <c r="AO77" s="9">
        <f t="shared" si="125"/>
        <v>0</v>
      </c>
      <c r="AP77" s="10">
        <f t="shared" si="126"/>
        <v>0</v>
      </c>
      <c r="AQ77" s="9" t="s">
        <v>12</v>
      </c>
      <c r="AR77" s="55" t="s">
        <v>12</v>
      </c>
      <c r="AS77" s="55">
        <v>0.1</v>
      </c>
      <c r="AT77" s="55">
        <v>0.1</v>
      </c>
      <c r="AU77" s="55">
        <v>0.1</v>
      </c>
      <c r="AV77" s="3">
        <v>0.1</v>
      </c>
      <c r="AW77" s="3">
        <v>0.1</v>
      </c>
      <c r="AX77" s="3" t="s">
        <v>12</v>
      </c>
      <c r="AY77" s="3">
        <v>0.1</v>
      </c>
      <c r="AZ77" s="15" t="s">
        <v>12</v>
      </c>
      <c r="BA77" s="10">
        <f t="shared" si="127"/>
        <v>0.1</v>
      </c>
      <c r="BB77" s="9">
        <f t="shared" si="128"/>
        <v>0</v>
      </c>
      <c r="BC77" s="10">
        <f t="shared" si="129"/>
        <v>0</v>
      </c>
      <c r="BD77" s="9" t="s">
        <v>2403</v>
      </c>
      <c r="BE77" s="3" t="s">
        <v>12</v>
      </c>
      <c r="BF77" s="15" t="s">
        <v>12</v>
      </c>
      <c r="BG77" s="15" t="str">
        <f t="shared" si="130"/>
        <v>-</v>
      </c>
      <c r="BH77" s="9" t="e">
        <f t="shared" si="131"/>
        <v>#VALUE!</v>
      </c>
      <c r="BI77" s="10" t="e">
        <f t="shared" si="132"/>
        <v>#VALUE!</v>
      </c>
      <c r="BJ77" s="9" t="s">
        <v>2403</v>
      </c>
      <c r="BK77" s="3" t="s">
        <v>12</v>
      </c>
      <c r="BL77" s="15" t="s">
        <v>12</v>
      </c>
      <c r="BM77" s="15" t="str">
        <f t="shared" si="133"/>
        <v>-</v>
      </c>
      <c r="BN77" s="9" t="e">
        <f t="shared" si="134"/>
        <v>#VALUE!</v>
      </c>
      <c r="BO77" s="10" t="e">
        <f t="shared" si="135"/>
        <v>#VALUE!</v>
      </c>
      <c r="BP77">
        <f t="shared" si="136"/>
        <v>0</v>
      </c>
      <c r="BQ77" s="93" t="e">
        <f t="shared" si="137"/>
        <v>#VALUE!</v>
      </c>
      <c r="BR77" s="93" t="e">
        <f t="shared" si="138"/>
        <v>#VALUE!</v>
      </c>
      <c r="BS77" s="93" t="e">
        <f>VLOOKUP(C77,'Koppeling locatie - aslocatie'!$A$2:$C$8139,2,FALSE)</f>
        <v>#N/A</v>
      </c>
      <c r="BT77" s="93" t="e">
        <f>VLOOKUP($BS77,aslocaties_v01!$C$3:$AA$349,MATCH($K$3/10,aslocaties_v01!$C$2:$X$2),FALSE)</f>
        <v>#N/A</v>
      </c>
      <c r="BU77" s="93" t="e">
        <f>VLOOKUP(BS77,aslocaties_v01!$C$3:$AA$349,MATCH($K$3,aslocaties_v01!$C$2:$X$2),FALSE)</f>
        <v>#N/A</v>
      </c>
      <c r="BV77" s="93" t="e">
        <f>VLOOKUP(BS77,aslocaties_v01!$C$3:$AA$349,MATCH($K$3*10,aslocaties_v01!$C$2:$Y$2),FALSE)</f>
        <v>#N/A</v>
      </c>
      <c r="BW77" s="93" t="e">
        <f t="shared" si="139"/>
        <v>#N/A</v>
      </c>
      <c r="BX77" s="93" t="e">
        <f t="shared" si="140"/>
        <v>#N/A</v>
      </c>
      <c r="BY77" s="94">
        <f t="shared" si="141"/>
        <v>999</v>
      </c>
      <c r="BZ77" s="94">
        <f t="shared" si="142"/>
        <v>999</v>
      </c>
      <c r="CA77" s="94" t="e">
        <f t="shared" si="143"/>
        <v>#N/A</v>
      </c>
      <c r="CB77" t="e">
        <f t="shared" si="144"/>
        <v>#N/A</v>
      </c>
      <c r="CC77" s="58" t="e">
        <f t="shared" si="145"/>
        <v>#N/A</v>
      </c>
      <c r="CD77" s="95" t="e">
        <f t="shared" si="146"/>
        <v>#N/A</v>
      </c>
      <c r="CE77" s="96" t="b">
        <f t="shared" si="147"/>
        <v>1</v>
      </c>
      <c r="CF77" t="e">
        <f t="shared" si="148"/>
        <v>#DIV/0!</v>
      </c>
      <c r="CG77" t="e">
        <f t="shared" si="149"/>
        <v>#DIV/0!</v>
      </c>
      <c r="CH77" s="84" t="b">
        <f t="shared" si="150"/>
        <v>0</v>
      </c>
      <c r="CI77" t="str">
        <f t="shared" si="151"/>
        <v/>
      </c>
      <c r="CJ77" t="b">
        <f t="shared" si="152"/>
        <v>0</v>
      </c>
      <c r="CK77" t="b">
        <f t="shared" si="153"/>
        <v>1</v>
      </c>
      <c r="CL77" s="84" t="b">
        <f t="shared" si="173"/>
        <v>1</v>
      </c>
      <c r="CM77">
        <f t="shared" si="154"/>
        <v>0.1</v>
      </c>
      <c r="CN77" t="b">
        <f t="shared" si="155"/>
        <v>1</v>
      </c>
      <c r="CO77" s="84">
        <f t="shared" si="156"/>
        <v>6.4102564102564097</v>
      </c>
      <c r="CP77" t="b">
        <f t="shared" si="157"/>
        <v>1</v>
      </c>
      <c r="CQ77" s="96" t="b">
        <f t="shared" si="158"/>
        <v>0</v>
      </c>
      <c r="CR77" t="e">
        <f t="shared" si="159"/>
        <v>#VALUE!</v>
      </c>
      <c r="CS77" t="e">
        <f t="shared" si="160"/>
        <v>#VALUE!</v>
      </c>
      <c r="CT77" t="b">
        <f t="shared" si="161"/>
        <v>1</v>
      </c>
      <c r="CU77" t="b">
        <f t="shared" si="162"/>
        <v>1</v>
      </c>
      <c r="CV77" s="84" t="b">
        <f t="shared" si="163"/>
        <v>0</v>
      </c>
      <c r="CW77" t="e">
        <f t="shared" si="164"/>
        <v>#VALUE!</v>
      </c>
      <c r="CX77" t="e">
        <f t="shared" si="165"/>
        <v>#VALUE!</v>
      </c>
      <c r="CY77" t="b">
        <f t="shared" si="166"/>
        <v>1</v>
      </c>
      <c r="CZ77" t="b">
        <f t="shared" si="167"/>
        <v>1</v>
      </c>
      <c r="DA77" s="84">
        <f t="shared" si="168"/>
        <v>0</v>
      </c>
      <c r="DB77" t="e">
        <f t="shared" si="169"/>
        <v>#N/A</v>
      </c>
    </row>
    <row r="78" spans="1:106">
      <c r="A78" s="9">
        <v>878</v>
      </c>
      <c r="B78" s="3">
        <v>2</v>
      </c>
      <c r="C78" s="3" t="s">
        <v>2485</v>
      </c>
      <c r="D78" s="3" t="str">
        <f t="shared" si="116"/>
        <v>BE_1_16-2_dk_0096</v>
      </c>
      <c r="E78" s="3" t="str">
        <f t="shared" si="117"/>
        <v>0096</v>
      </c>
      <c r="F78" s="3">
        <v>112002.125</v>
      </c>
      <c r="G78" s="15">
        <v>426374.31199999998</v>
      </c>
      <c r="H78" s="35" t="str">
        <f t="shared" si="118"/>
        <v>ja</v>
      </c>
      <c r="I78" s="42" t="s">
        <v>2402</v>
      </c>
      <c r="J78" s="20" t="s">
        <v>2410</v>
      </c>
      <c r="K78" s="21">
        <v>10000</v>
      </c>
      <c r="L78" s="28">
        <f t="shared" si="170"/>
        <v>1</v>
      </c>
      <c r="M78" s="28">
        <f t="shared" si="171"/>
        <v>1</v>
      </c>
      <c r="N78" s="56">
        <f t="shared" si="119"/>
        <v>10000</v>
      </c>
      <c r="O78" s="33">
        <f t="shared" si="172"/>
        <v>122.70271001490033</v>
      </c>
      <c r="P78" s="37">
        <f t="shared" si="120"/>
        <v>53.258972746381161</v>
      </c>
      <c r="Q78" s="9" t="s">
        <v>12</v>
      </c>
      <c r="R78" s="55" t="s">
        <v>12</v>
      </c>
      <c r="S78" s="55">
        <v>2.1349999999999998</v>
      </c>
      <c r="T78" s="55">
        <v>2.145</v>
      </c>
      <c r="U78" s="55">
        <v>2.157</v>
      </c>
      <c r="V78" s="3">
        <v>2.1669999999999998</v>
      </c>
      <c r="W78" s="3">
        <v>2.1779999999999999</v>
      </c>
      <c r="X78" s="3" t="s">
        <v>12</v>
      </c>
      <c r="Y78" s="3">
        <v>2.2000000000000002</v>
      </c>
      <c r="Z78" s="15" t="s">
        <v>12</v>
      </c>
      <c r="AA78" s="10">
        <f t="shared" si="121"/>
        <v>2.1779999999999999</v>
      </c>
      <c r="AB78" s="9">
        <f t="shared" si="122"/>
        <v>2.0999999999999908E-2</v>
      </c>
      <c r="AC78" s="10">
        <f t="shared" si="123"/>
        <v>2.2000000000000242E-2</v>
      </c>
      <c r="AD78" s="9" t="s">
        <v>12</v>
      </c>
      <c r="AE78" s="55" t="s">
        <v>12</v>
      </c>
      <c r="AF78" s="55">
        <v>0.1</v>
      </c>
      <c r="AG78" s="55">
        <v>0.1</v>
      </c>
      <c r="AH78" s="55">
        <v>0.1</v>
      </c>
      <c r="AI78" s="3">
        <v>0.1</v>
      </c>
      <c r="AJ78" s="3">
        <v>0.1</v>
      </c>
      <c r="AK78" s="3" t="s">
        <v>12</v>
      </c>
      <c r="AL78" s="3">
        <v>0.1</v>
      </c>
      <c r="AM78" s="15" t="s">
        <v>12</v>
      </c>
      <c r="AN78" s="10">
        <f t="shared" si="124"/>
        <v>0.1</v>
      </c>
      <c r="AO78" s="9">
        <f t="shared" si="125"/>
        <v>0</v>
      </c>
      <c r="AP78" s="10">
        <f t="shared" si="126"/>
        <v>0</v>
      </c>
      <c r="AQ78" s="9" t="s">
        <v>12</v>
      </c>
      <c r="AR78" s="55" t="s">
        <v>12</v>
      </c>
      <c r="AS78" s="55">
        <v>0.1</v>
      </c>
      <c r="AT78" s="55">
        <v>0.1</v>
      </c>
      <c r="AU78" s="55">
        <v>0.1</v>
      </c>
      <c r="AV78" s="3">
        <v>0.1</v>
      </c>
      <c r="AW78" s="3">
        <v>0.1</v>
      </c>
      <c r="AX78" s="3" t="s">
        <v>12</v>
      </c>
      <c r="AY78" s="3">
        <v>0.1</v>
      </c>
      <c r="AZ78" s="15" t="s">
        <v>12</v>
      </c>
      <c r="BA78" s="10">
        <f t="shared" si="127"/>
        <v>0.1</v>
      </c>
      <c r="BB78" s="9">
        <f t="shared" si="128"/>
        <v>0</v>
      </c>
      <c r="BC78" s="10">
        <f t="shared" si="129"/>
        <v>0</v>
      </c>
      <c r="BD78" s="9" t="s">
        <v>2403</v>
      </c>
      <c r="BE78" s="3" t="s">
        <v>12</v>
      </c>
      <c r="BF78" s="15" t="s">
        <v>12</v>
      </c>
      <c r="BG78" s="15" t="str">
        <f t="shared" si="130"/>
        <v>-</v>
      </c>
      <c r="BH78" s="9" t="e">
        <f t="shared" si="131"/>
        <v>#VALUE!</v>
      </c>
      <c r="BI78" s="10" t="e">
        <f t="shared" si="132"/>
        <v>#VALUE!</v>
      </c>
      <c r="BJ78" s="9" t="s">
        <v>2403</v>
      </c>
      <c r="BK78" s="3" t="s">
        <v>12</v>
      </c>
      <c r="BL78" s="15" t="s">
        <v>12</v>
      </c>
      <c r="BM78" s="15" t="str">
        <f t="shared" si="133"/>
        <v>-</v>
      </c>
      <c r="BN78" s="9" t="e">
        <f t="shared" si="134"/>
        <v>#VALUE!</v>
      </c>
      <c r="BO78" s="10" t="e">
        <f t="shared" si="135"/>
        <v>#VALUE!</v>
      </c>
      <c r="BP78">
        <f t="shared" si="136"/>
        <v>0</v>
      </c>
      <c r="BQ78" s="93" t="e">
        <f t="shared" si="137"/>
        <v>#VALUE!</v>
      </c>
      <c r="BR78" s="93" t="e">
        <f t="shared" si="138"/>
        <v>#VALUE!</v>
      </c>
      <c r="BS78" s="93" t="e">
        <f>VLOOKUP(C78,'Koppeling locatie - aslocatie'!$A$2:$C$8139,2,FALSE)</f>
        <v>#N/A</v>
      </c>
      <c r="BT78" s="93" t="e">
        <f>VLOOKUP($BS78,aslocaties_v01!$C$3:$AA$349,MATCH($K$3/10,aslocaties_v01!$C$2:$X$2),FALSE)</f>
        <v>#N/A</v>
      </c>
      <c r="BU78" s="93" t="e">
        <f>VLOOKUP(BS78,aslocaties_v01!$C$3:$AA$349,MATCH($K$3,aslocaties_v01!$C$2:$X$2),FALSE)</f>
        <v>#N/A</v>
      </c>
      <c r="BV78" s="93" t="e">
        <f>VLOOKUP(BS78,aslocaties_v01!$C$3:$AA$349,MATCH($K$3*10,aslocaties_v01!$C$2:$Y$2),FALSE)</f>
        <v>#N/A</v>
      </c>
      <c r="BW78" s="93" t="e">
        <f t="shared" si="139"/>
        <v>#N/A</v>
      </c>
      <c r="BX78" s="93" t="e">
        <f t="shared" si="140"/>
        <v>#N/A</v>
      </c>
      <c r="BY78" s="94">
        <f t="shared" si="141"/>
        <v>999</v>
      </c>
      <c r="BZ78" s="94">
        <f t="shared" si="142"/>
        <v>999</v>
      </c>
      <c r="CA78" s="94" t="e">
        <f t="shared" si="143"/>
        <v>#N/A</v>
      </c>
      <c r="CB78" t="e">
        <f t="shared" si="144"/>
        <v>#N/A</v>
      </c>
      <c r="CC78" s="58" t="e">
        <f t="shared" si="145"/>
        <v>#N/A</v>
      </c>
      <c r="CD78" s="95" t="e">
        <f t="shared" si="146"/>
        <v>#N/A</v>
      </c>
      <c r="CE78" s="96" t="b">
        <f t="shared" si="147"/>
        <v>1</v>
      </c>
      <c r="CF78" t="e">
        <f t="shared" si="148"/>
        <v>#DIV/0!</v>
      </c>
      <c r="CG78" t="e">
        <f t="shared" si="149"/>
        <v>#DIV/0!</v>
      </c>
      <c r="CH78" s="84" t="b">
        <f t="shared" si="150"/>
        <v>0</v>
      </c>
      <c r="CI78" t="str">
        <f t="shared" si="151"/>
        <v/>
      </c>
      <c r="CJ78" t="b">
        <f t="shared" si="152"/>
        <v>0</v>
      </c>
      <c r="CK78" t="b">
        <f t="shared" si="153"/>
        <v>1</v>
      </c>
      <c r="CL78" s="84" t="b">
        <f t="shared" si="173"/>
        <v>1</v>
      </c>
      <c r="CM78">
        <f t="shared" si="154"/>
        <v>0.1</v>
      </c>
      <c r="CN78" t="b">
        <f t="shared" si="155"/>
        <v>1</v>
      </c>
      <c r="CO78" s="84">
        <f t="shared" si="156"/>
        <v>6.4102564102564097</v>
      </c>
      <c r="CP78" t="b">
        <f t="shared" si="157"/>
        <v>1</v>
      </c>
      <c r="CQ78" s="96" t="b">
        <f t="shared" si="158"/>
        <v>0</v>
      </c>
      <c r="CR78" t="e">
        <f t="shared" si="159"/>
        <v>#VALUE!</v>
      </c>
      <c r="CS78" t="e">
        <f t="shared" si="160"/>
        <v>#VALUE!</v>
      </c>
      <c r="CT78" t="b">
        <f t="shared" si="161"/>
        <v>1</v>
      </c>
      <c r="CU78" t="b">
        <f t="shared" si="162"/>
        <v>1</v>
      </c>
      <c r="CV78" s="84" t="b">
        <f t="shared" si="163"/>
        <v>0</v>
      </c>
      <c r="CW78" t="e">
        <f t="shared" si="164"/>
        <v>#VALUE!</v>
      </c>
      <c r="CX78" t="e">
        <f t="shared" si="165"/>
        <v>#VALUE!</v>
      </c>
      <c r="CY78" t="b">
        <f t="shared" si="166"/>
        <v>1</v>
      </c>
      <c r="CZ78" t="b">
        <f t="shared" si="167"/>
        <v>1</v>
      </c>
      <c r="DA78" s="84">
        <f t="shared" si="168"/>
        <v>0</v>
      </c>
      <c r="DB78" t="e">
        <f t="shared" si="169"/>
        <v>#N/A</v>
      </c>
    </row>
    <row r="79" spans="1:106">
      <c r="A79" s="9">
        <v>879</v>
      </c>
      <c r="B79" s="3">
        <v>2</v>
      </c>
      <c r="C79" s="3" t="s">
        <v>2486</v>
      </c>
      <c r="D79" s="3" t="str">
        <f t="shared" si="116"/>
        <v>BE_1_16-2_dk_0097</v>
      </c>
      <c r="E79" s="3" t="str">
        <f t="shared" si="117"/>
        <v>0097</v>
      </c>
      <c r="F79" s="3">
        <v>111949.648</v>
      </c>
      <c r="G79" s="15">
        <v>426365.21899999998</v>
      </c>
      <c r="H79" s="35" t="str">
        <f t="shared" si="118"/>
        <v>ja</v>
      </c>
      <c r="I79" s="42" t="s">
        <v>2402</v>
      </c>
      <c r="J79" s="20" t="s">
        <v>2410</v>
      </c>
      <c r="K79" s="21">
        <v>10000</v>
      </c>
      <c r="L79" s="28">
        <f t="shared" si="170"/>
        <v>1</v>
      </c>
      <c r="M79" s="28">
        <f t="shared" si="171"/>
        <v>1</v>
      </c>
      <c r="N79" s="56">
        <f t="shared" si="119"/>
        <v>10000</v>
      </c>
      <c r="O79" s="33">
        <f t="shared" si="172"/>
        <v>53.258972746381161</v>
      </c>
      <c r="P79" s="37">
        <f t="shared" si="120"/>
        <v>107.5742954659614</v>
      </c>
      <c r="Q79" s="9" t="s">
        <v>12</v>
      </c>
      <c r="R79" s="55" t="s">
        <v>12</v>
      </c>
      <c r="S79" s="55">
        <v>2.7429999999999999</v>
      </c>
      <c r="T79" s="55">
        <v>2.806</v>
      </c>
      <c r="U79" s="55">
        <v>2.8250000000000002</v>
      </c>
      <c r="V79" s="3">
        <v>2.843</v>
      </c>
      <c r="W79" s="3">
        <v>2.8620000000000001</v>
      </c>
      <c r="X79" s="3" t="s">
        <v>12</v>
      </c>
      <c r="Y79" s="3">
        <v>2.8980000000000001</v>
      </c>
      <c r="Z79" s="15" t="s">
        <v>12</v>
      </c>
      <c r="AA79" s="10">
        <f t="shared" si="121"/>
        <v>2.8620000000000001</v>
      </c>
      <c r="AB79" s="9">
        <f t="shared" si="122"/>
        <v>3.6999999999999922E-2</v>
      </c>
      <c r="AC79" s="10">
        <f t="shared" si="123"/>
        <v>3.6000000000000032E-2</v>
      </c>
      <c r="AD79" s="9" t="s">
        <v>12</v>
      </c>
      <c r="AE79" s="55" t="s">
        <v>12</v>
      </c>
      <c r="AF79" s="55">
        <v>0.1</v>
      </c>
      <c r="AG79" s="55">
        <v>0.1</v>
      </c>
      <c r="AH79" s="55">
        <v>0.1</v>
      </c>
      <c r="AI79" s="3">
        <v>0.1</v>
      </c>
      <c r="AJ79" s="3">
        <v>0.1</v>
      </c>
      <c r="AK79" s="3" t="s">
        <v>12</v>
      </c>
      <c r="AL79" s="3">
        <v>0.1</v>
      </c>
      <c r="AM79" s="15" t="s">
        <v>12</v>
      </c>
      <c r="AN79" s="10">
        <f t="shared" si="124"/>
        <v>0.1</v>
      </c>
      <c r="AO79" s="9">
        <f t="shared" si="125"/>
        <v>0</v>
      </c>
      <c r="AP79" s="10">
        <f t="shared" si="126"/>
        <v>0</v>
      </c>
      <c r="AQ79" s="9" t="s">
        <v>12</v>
      </c>
      <c r="AR79" s="55" t="s">
        <v>12</v>
      </c>
      <c r="AS79" s="55">
        <v>0.1</v>
      </c>
      <c r="AT79" s="55">
        <v>0.1</v>
      </c>
      <c r="AU79" s="55">
        <v>0.1</v>
      </c>
      <c r="AV79" s="3">
        <v>0.1</v>
      </c>
      <c r="AW79" s="3">
        <v>0.1</v>
      </c>
      <c r="AX79" s="3" t="s">
        <v>12</v>
      </c>
      <c r="AY79" s="3">
        <v>0.1</v>
      </c>
      <c r="AZ79" s="15" t="s">
        <v>12</v>
      </c>
      <c r="BA79" s="10">
        <f t="shared" si="127"/>
        <v>0.1</v>
      </c>
      <c r="BB79" s="9">
        <f t="shared" si="128"/>
        <v>0</v>
      </c>
      <c r="BC79" s="10">
        <f t="shared" si="129"/>
        <v>0</v>
      </c>
      <c r="BD79" s="9" t="s">
        <v>2403</v>
      </c>
      <c r="BE79" s="3" t="s">
        <v>12</v>
      </c>
      <c r="BF79" s="15" t="s">
        <v>12</v>
      </c>
      <c r="BG79" s="15" t="str">
        <f t="shared" si="130"/>
        <v>-</v>
      </c>
      <c r="BH79" s="9" t="e">
        <f t="shared" si="131"/>
        <v>#VALUE!</v>
      </c>
      <c r="BI79" s="10" t="e">
        <f t="shared" si="132"/>
        <v>#VALUE!</v>
      </c>
      <c r="BJ79" s="9" t="s">
        <v>2403</v>
      </c>
      <c r="BK79" s="3" t="s">
        <v>12</v>
      </c>
      <c r="BL79" s="15" t="s">
        <v>12</v>
      </c>
      <c r="BM79" s="15" t="str">
        <f t="shared" si="133"/>
        <v>-</v>
      </c>
      <c r="BN79" s="9" t="e">
        <f t="shared" si="134"/>
        <v>#VALUE!</v>
      </c>
      <c r="BO79" s="10" t="e">
        <f t="shared" si="135"/>
        <v>#VALUE!</v>
      </c>
      <c r="BP79">
        <f t="shared" si="136"/>
        <v>0</v>
      </c>
      <c r="BQ79" s="93" t="e">
        <f t="shared" si="137"/>
        <v>#VALUE!</v>
      </c>
      <c r="BR79" s="93" t="e">
        <f t="shared" si="138"/>
        <v>#VALUE!</v>
      </c>
      <c r="BS79" s="93" t="e">
        <f>VLOOKUP(C79,'Koppeling locatie - aslocatie'!$A$2:$C$8139,2,FALSE)</f>
        <v>#N/A</v>
      </c>
      <c r="BT79" s="93" t="e">
        <f>VLOOKUP($BS79,aslocaties_v01!$C$3:$AA$349,MATCH($K$3/10,aslocaties_v01!$C$2:$X$2),FALSE)</f>
        <v>#N/A</v>
      </c>
      <c r="BU79" s="93" t="e">
        <f>VLOOKUP(BS79,aslocaties_v01!$C$3:$AA$349,MATCH($K$3,aslocaties_v01!$C$2:$X$2),FALSE)</f>
        <v>#N/A</v>
      </c>
      <c r="BV79" s="93" t="e">
        <f>VLOOKUP(BS79,aslocaties_v01!$C$3:$AA$349,MATCH($K$3*10,aslocaties_v01!$C$2:$Y$2),FALSE)</f>
        <v>#N/A</v>
      </c>
      <c r="BW79" s="93" t="e">
        <f t="shared" si="139"/>
        <v>#N/A</v>
      </c>
      <c r="BX79" s="93" t="e">
        <f t="shared" si="140"/>
        <v>#N/A</v>
      </c>
      <c r="BY79" s="94">
        <f t="shared" si="141"/>
        <v>999</v>
      </c>
      <c r="BZ79" s="94">
        <f t="shared" si="142"/>
        <v>999</v>
      </c>
      <c r="CA79" s="94" t="e">
        <f t="shared" si="143"/>
        <v>#N/A</v>
      </c>
      <c r="CB79" t="e">
        <f t="shared" si="144"/>
        <v>#N/A</v>
      </c>
      <c r="CC79" s="58" t="e">
        <f t="shared" si="145"/>
        <v>#N/A</v>
      </c>
      <c r="CD79" s="95" t="e">
        <f t="shared" si="146"/>
        <v>#N/A</v>
      </c>
      <c r="CE79" s="96" t="b">
        <f t="shared" si="147"/>
        <v>1</v>
      </c>
      <c r="CF79" t="e">
        <f t="shared" si="148"/>
        <v>#DIV/0!</v>
      </c>
      <c r="CG79" t="e">
        <f t="shared" si="149"/>
        <v>#DIV/0!</v>
      </c>
      <c r="CH79" s="84" t="b">
        <f t="shared" si="150"/>
        <v>0</v>
      </c>
      <c r="CI79" t="str">
        <f t="shared" si="151"/>
        <v/>
      </c>
      <c r="CJ79" t="b">
        <f t="shared" si="152"/>
        <v>0</v>
      </c>
      <c r="CK79" t="b">
        <f t="shared" si="153"/>
        <v>1</v>
      </c>
      <c r="CL79" s="84" t="b">
        <f t="shared" si="173"/>
        <v>1</v>
      </c>
      <c r="CM79">
        <f t="shared" si="154"/>
        <v>0.1</v>
      </c>
      <c r="CN79" t="b">
        <f t="shared" si="155"/>
        <v>1</v>
      </c>
      <c r="CO79" s="84">
        <f t="shared" si="156"/>
        <v>6.4102564102564097</v>
      </c>
      <c r="CP79" t="b">
        <f t="shared" si="157"/>
        <v>1</v>
      </c>
      <c r="CQ79" s="96" t="b">
        <f t="shared" si="158"/>
        <v>0</v>
      </c>
      <c r="CR79" t="e">
        <f t="shared" si="159"/>
        <v>#VALUE!</v>
      </c>
      <c r="CS79" t="e">
        <f t="shared" si="160"/>
        <v>#VALUE!</v>
      </c>
      <c r="CT79" t="b">
        <f t="shared" si="161"/>
        <v>1</v>
      </c>
      <c r="CU79" t="b">
        <f t="shared" si="162"/>
        <v>1</v>
      </c>
      <c r="CV79" s="84" t="b">
        <f t="shared" si="163"/>
        <v>1</v>
      </c>
      <c r="CW79" t="e">
        <f t="shared" si="164"/>
        <v>#VALUE!</v>
      </c>
      <c r="CX79" t="e">
        <f t="shared" si="165"/>
        <v>#VALUE!</v>
      </c>
      <c r="CY79" t="b">
        <f t="shared" si="166"/>
        <v>1</v>
      </c>
      <c r="CZ79" t="b">
        <f t="shared" si="167"/>
        <v>1</v>
      </c>
      <c r="DA79" s="84">
        <f t="shared" si="168"/>
        <v>0</v>
      </c>
      <c r="DB79" t="e">
        <f t="shared" si="169"/>
        <v>#N/A</v>
      </c>
    </row>
    <row r="80" spans="1:106">
      <c r="A80" s="9">
        <v>880</v>
      </c>
      <c r="B80" s="3">
        <v>2</v>
      </c>
      <c r="C80" s="3" t="s">
        <v>2487</v>
      </c>
      <c r="D80" s="3" t="str">
        <f t="shared" si="116"/>
        <v>BE_1_16-2_dk_0098</v>
      </c>
      <c r="E80" s="3" t="str">
        <f t="shared" si="117"/>
        <v>0098</v>
      </c>
      <c r="F80" s="3">
        <v>111843.04700000001</v>
      </c>
      <c r="G80" s="15">
        <v>426350.78100000002</v>
      </c>
      <c r="H80" s="35" t="str">
        <f t="shared" si="118"/>
        <v>ja</v>
      </c>
      <c r="I80" s="42" t="s">
        <v>2402</v>
      </c>
      <c r="J80" s="20" t="s">
        <v>2410</v>
      </c>
      <c r="K80" s="21">
        <v>10000</v>
      </c>
      <c r="L80" s="28">
        <f t="shared" si="170"/>
        <v>1</v>
      </c>
      <c r="M80" s="28">
        <f t="shared" si="171"/>
        <v>1</v>
      </c>
      <c r="N80" s="56">
        <f t="shared" si="119"/>
        <v>10000</v>
      </c>
      <c r="O80" s="33">
        <f t="shared" si="172"/>
        <v>107.5742954659614</v>
      </c>
      <c r="P80" s="37">
        <f t="shared" si="120"/>
        <v>110.55065563351697</v>
      </c>
      <c r="Q80" s="9" t="s">
        <v>12</v>
      </c>
      <c r="R80" s="55" t="s">
        <v>12</v>
      </c>
      <c r="S80" s="55">
        <v>2.6720000000000002</v>
      </c>
      <c r="T80" s="55">
        <v>2.71</v>
      </c>
      <c r="U80" s="55">
        <v>2.7269999999999999</v>
      </c>
      <c r="V80" s="3">
        <v>2.7429999999999999</v>
      </c>
      <c r="W80" s="3">
        <v>2.76</v>
      </c>
      <c r="X80" s="3" t="s">
        <v>12</v>
      </c>
      <c r="Y80" s="3">
        <v>2.794</v>
      </c>
      <c r="Z80" s="15" t="s">
        <v>12</v>
      </c>
      <c r="AA80" s="10">
        <f t="shared" si="121"/>
        <v>2.76</v>
      </c>
      <c r="AB80" s="9">
        <f t="shared" si="122"/>
        <v>3.2999999999999918E-2</v>
      </c>
      <c r="AC80" s="10">
        <f t="shared" si="123"/>
        <v>3.4000000000000252E-2</v>
      </c>
      <c r="AD80" s="9" t="s">
        <v>12</v>
      </c>
      <c r="AE80" s="55" t="s">
        <v>12</v>
      </c>
      <c r="AF80" s="55">
        <v>0.1</v>
      </c>
      <c r="AG80" s="55">
        <v>0.1</v>
      </c>
      <c r="AH80" s="55">
        <v>0.1</v>
      </c>
      <c r="AI80" s="3">
        <v>0.1</v>
      </c>
      <c r="AJ80" s="3">
        <v>0.1</v>
      </c>
      <c r="AK80" s="3" t="s">
        <v>12</v>
      </c>
      <c r="AL80" s="3">
        <v>0.1</v>
      </c>
      <c r="AM80" s="15" t="s">
        <v>12</v>
      </c>
      <c r="AN80" s="10">
        <f t="shared" si="124"/>
        <v>0.1</v>
      </c>
      <c r="AO80" s="9">
        <f t="shared" si="125"/>
        <v>0</v>
      </c>
      <c r="AP80" s="10">
        <f t="shared" si="126"/>
        <v>0</v>
      </c>
      <c r="AQ80" s="9" t="s">
        <v>12</v>
      </c>
      <c r="AR80" s="55" t="s">
        <v>12</v>
      </c>
      <c r="AS80" s="55">
        <v>0.1</v>
      </c>
      <c r="AT80" s="55">
        <v>0.1</v>
      </c>
      <c r="AU80" s="55">
        <v>0.1</v>
      </c>
      <c r="AV80" s="3">
        <v>0.1</v>
      </c>
      <c r="AW80" s="3">
        <v>0.1</v>
      </c>
      <c r="AX80" s="3" t="s">
        <v>12</v>
      </c>
      <c r="AY80" s="3">
        <v>0.1</v>
      </c>
      <c r="AZ80" s="15" t="s">
        <v>12</v>
      </c>
      <c r="BA80" s="10">
        <f t="shared" si="127"/>
        <v>0.1</v>
      </c>
      <c r="BB80" s="9">
        <f t="shared" si="128"/>
        <v>0</v>
      </c>
      <c r="BC80" s="10">
        <f t="shared" si="129"/>
        <v>0</v>
      </c>
      <c r="BD80" s="9" t="s">
        <v>2403</v>
      </c>
      <c r="BE80" s="3" t="s">
        <v>12</v>
      </c>
      <c r="BF80" s="15" t="s">
        <v>12</v>
      </c>
      <c r="BG80" s="15" t="str">
        <f t="shared" si="130"/>
        <v>-</v>
      </c>
      <c r="BH80" s="9" t="e">
        <f t="shared" si="131"/>
        <v>#VALUE!</v>
      </c>
      <c r="BI80" s="10" t="e">
        <f t="shared" si="132"/>
        <v>#VALUE!</v>
      </c>
      <c r="BJ80" s="9" t="s">
        <v>2403</v>
      </c>
      <c r="BK80" s="3" t="s">
        <v>12</v>
      </c>
      <c r="BL80" s="15" t="s">
        <v>12</v>
      </c>
      <c r="BM80" s="15" t="str">
        <f t="shared" si="133"/>
        <v>-</v>
      </c>
      <c r="BN80" s="9" t="e">
        <f t="shared" si="134"/>
        <v>#VALUE!</v>
      </c>
      <c r="BO80" s="10" t="e">
        <f t="shared" si="135"/>
        <v>#VALUE!</v>
      </c>
      <c r="BP80">
        <f t="shared" si="136"/>
        <v>0</v>
      </c>
      <c r="BQ80" s="93" t="e">
        <f t="shared" si="137"/>
        <v>#VALUE!</v>
      </c>
      <c r="BR80" s="93" t="e">
        <f t="shared" si="138"/>
        <v>#VALUE!</v>
      </c>
      <c r="BS80" s="93" t="e">
        <f>VLOOKUP(C80,'Koppeling locatie - aslocatie'!$A$2:$C$8139,2,FALSE)</f>
        <v>#N/A</v>
      </c>
      <c r="BT80" s="93" t="e">
        <f>VLOOKUP($BS80,aslocaties_v01!$C$3:$AA$349,MATCH($K$3/10,aslocaties_v01!$C$2:$X$2),FALSE)</f>
        <v>#N/A</v>
      </c>
      <c r="BU80" s="93" t="e">
        <f>VLOOKUP(BS80,aslocaties_v01!$C$3:$AA$349,MATCH($K$3,aslocaties_v01!$C$2:$X$2),FALSE)</f>
        <v>#N/A</v>
      </c>
      <c r="BV80" s="93" t="e">
        <f>VLOOKUP(BS80,aslocaties_v01!$C$3:$AA$349,MATCH($K$3*10,aslocaties_v01!$C$2:$Y$2),FALSE)</f>
        <v>#N/A</v>
      </c>
      <c r="BW80" s="93" t="e">
        <f t="shared" si="139"/>
        <v>#N/A</v>
      </c>
      <c r="BX80" s="93" t="e">
        <f t="shared" si="140"/>
        <v>#N/A</v>
      </c>
      <c r="BY80" s="94">
        <f t="shared" si="141"/>
        <v>999</v>
      </c>
      <c r="BZ80" s="94">
        <f t="shared" si="142"/>
        <v>999</v>
      </c>
      <c r="CA80" s="94" t="e">
        <f t="shared" si="143"/>
        <v>#N/A</v>
      </c>
      <c r="CB80" t="e">
        <f t="shared" si="144"/>
        <v>#N/A</v>
      </c>
      <c r="CC80" s="58" t="e">
        <f t="shared" si="145"/>
        <v>#N/A</v>
      </c>
      <c r="CD80" s="95" t="e">
        <f t="shared" si="146"/>
        <v>#N/A</v>
      </c>
      <c r="CE80" s="96" t="b">
        <f t="shared" si="147"/>
        <v>1</v>
      </c>
      <c r="CF80" t="e">
        <f t="shared" si="148"/>
        <v>#DIV/0!</v>
      </c>
      <c r="CG80" t="e">
        <f t="shared" si="149"/>
        <v>#DIV/0!</v>
      </c>
      <c r="CH80" s="84" t="b">
        <f t="shared" si="150"/>
        <v>0</v>
      </c>
      <c r="CI80" t="str">
        <f t="shared" si="151"/>
        <v/>
      </c>
      <c r="CJ80" t="b">
        <f t="shared" si="152"/>
        <v>0</v>
      </c>
      <c r="CK80" t="b">
        <f t="shared" si="153"/>
        <v>1</v>
      </c>
      <c r="CL80" s="84" t="b">
        <f t="shared" si="173"/>
        <v>1</v>
      </c>
      <c r="CM80">
        <f t="shared" si="154"/>
        <v>0.1</v>
      </c>
      <c r="CN80" t="b">
        <f t="shared" si="155"/>
        <v>1</v>
      </c>
      <c r="CO80" s="84">
        <f t="shared" si="156"/>
        <v>6.4102564102564097</v>
      </c>
      <c r="CP80" t="b">
        <f t="shared" si="157"/>
        <v>1</v>
      </c>
      <c r="CQ80" s="96" t="b">
        <f t="shared" si="158"/>
        <v>1</v>
      </c>
      <c r="CR80" t="e">
        <f t="shared" si="159"/>
        <v>#VALUE!</v>
      </c>
      <c r="CS80" t="e">
        <f t="shared" si="160"/>
        <v>#VALUE!</v>
      </c>
      <c r="CT80" t="b">
        <f t="shared" si="161"/>
        <v>1</v>
      </c>
      <c r="CU80" t="b">
        <f t="shared" si="162"/>
        <v>1</v>
      </c>
      <c r="CV80" s="84" t="b">
        <f t="shared" si="163"/>
        <v>0</v>
      </c>
      <c r="CW80" t="e">
        <f t="shared" si="164"/>
        <v>#VALUE!</v>
      </c>
      <c r="CX80" t="e">
        <f t="shared" si="165"/>
        <v>#VALUE!</v>
      </c>
      <c r="CY80" t="b">
        <f t="shared" si="166"/>
        <v>1</v>
      </c>
      <c r="CZ80" t="b">
        <f t="shared" si="167"/>
        <v>1</v>
      </c>
      <c r="DA80" s="84">
        <f t="shared" si="168"/>
        <v>0</v>
      </c>
      <c r="DB80" t="e">
        <f t="shared" si="169"/>
        <v>#N/A</v>
      </c>
    </row>
    <row r="81" spans="1:106">
      <c r="A81" s="9">
        <v>881</v>
      </c>
      <c r="B81" s="3">
        <v>2</v>
      </c>
      <c r="C81" s="3" t="s">
        <v>2488</v>
      </c>
      <c r="D81" s="3" t="str">
        <f t="shared" si="116"/>
        <v>BE_1_16-2_dk_0099</v>
      </c>
      <c r="E81" s="3" t="str">
        <f t="shared" si="117"/>
        <v>0099</v>
      </c>
      <c r="F81" s="3">
        <v>111733.29700000001</v>
      </c>
      <c r="G81" s="15">
        <v>426337.5</v>
      </c>
      <c r="H81" s="35" t="str">
        <f t="shared" si="118"/>
        <v>ja</v>
      </c>
      <c r="I81" s="42" t="s">
        <v>2402</v>
      </c>
      <c r="J81" s="20" t="s">
        <v>2410</v>
      </c>
      <c r="K81" s="21">
        <v>10000</v>
      </c>
      <c r="L81" s="28">
        <f t="shared" si="170"/>
        <v>1</v>
      </c>
      <c r="M81" s="28">
        <f t="shared" si="171"/>
        <v>1</v>
      </c>
      <c r="N81" s="56">
        <f t="shared" si="119"/>
        <v>10000</v>
      </c>
      <c r="O81" s="33">
        <f t="shared" si="172"/>
        <v>110.55065563351697</v>
      </c>
      <c r="P81" s="128" t="s">
        <v>12</v>
      </c>
      <c r="Q81" s="9" t="s">
        <v>12</v>
      </c>
      <c r="R81" s="55" t="s">
        <v>12</v>
      </c>
      <c r="S81" s="55">
        <v>2.33</v>
      </c>
      <c r="T81" s="55">
        <v>2.3410000000000002</v>
      </c>
      <c r="U81" s="55">
        <v>2.3530000000000002</v>
      </c>
      <c r="V81" s="3">
        <v>2.3639999999999999</v>
      </c>
      <c r="W81" s="3">
        <v>2.3759999999999999</v>
      </c>
      <c r="X81" s="3" t="s">
        <v>12</v>
      </c>
      <c r="Y81" s="3">
        <v>2.399</v>
      </c>
      <c r="Z81" s="15" t="s">
        <v>12</v>
      </c>
      <c r="AA81" s="10">
        <f t="shared" si="121"/>
        <v>2.3759999999999999</v>
      </c>
      <c r="AB81" s="9">
        <f t="shared" si="122"/>
        <v>2.2999999999999687E-2</v>
      </c>
      <c r="AC81" s="10">
        <f t="shared" si="123"/>
        <v>2.3000000000000131E-2</v>
      </c>
      <c r="AD81" s="9" t="s">
        <v>12</v>
      </c>
      <c r="AE81" s="55" t="s">
        <v>12</v>
      </c>
      <c r="AF81" s="55">
        <v>0.1</v>
      </c>
      <c r="AG81" s="55">
        <v>0.1</v>
      </c>
      <c r="AH81" s="55">
        <v>0.1</v>
      </c>
      <c r="AI81" s="3">
        <v>0.1</v>
      </c>
      <c r="AJ81" s="3">
        <v>0.1</v>
      </c>
      <c r="AK81" s="3" t="s">
        <v>12</v>
      </c>
      <c r="AL81" s="3">
        <v>0.1</v>
      </c>
      <c r="AM81" s="15" t="s">
        <v>12</v>
      </c>
      <c r="AN81" s="10">
        <f t="shared" si="124"/>
        <v>0.1</v>
      </c>
      <c r="AO81" s="9">
        <f t="shared" si="125"/>
        <v>0</v>
      </c>
      <c r="AP81" s="10">
        <f t="shared" si="126"/>
        <v>0</v>
      </c>
      <c r="AQ81" s="9" t="s">
        <v>12</v>
      </c>
      <c r="AR81" s="55" t="s">
        <v>12</v>
      </c>
      <c r="AS81" s="55">
        <v>0.1</v>
      </c>
      <c r="AT81" s="55">
        <v>0.1</v>
      </c>
      <c r="AU81" s="55">
        <v>0.1</v>
      </c>
      <c r="AV81" s="3">
        <v>0.1</v>
      </c>
      <c r="AW81" s="3">
        <v>0.1</v>
      </c>
      <c r="AX81" s="3" t="s">
        <v>12</v>
      </c>
      <c r="AY81" s="3">
        <v>0.1</v>
      </c>
      <c r="AZ81" s="15" t="s">
        <v>12</v>
      </c>
      <c r="BA81" s="10">
        <f t="shared" si="127"/>
        <v>0.1</v>
      </c>
      <c r="BB81" s="9">
        <f t="shared" si="128"/>
        <v>0</v>
      </c>
      <c r="BC81" s="10">
        <f t="shared" si="129"/>
        <v>0</v>
      </c>
      <c r="BD81" s="9" t="s">
        <v>2403</v>
      </c>
      <c r="BE81" s="3" t="s">
        <v>12</v>
      </c>
      <c r="BF81" s="15" t="s">
        <v>12</v>
      </c>
      <c r="BG81" s="15" t="str">
        <f t="shared" si="130"/>
        <v>-</v>
      </c>
      <c r="BH81" s="9" t="e">
        <f t="shared" si="131"/>
        <v>#VALUE!</v>
      </c>
      <c r="BI81" s="10" t="e">
        <f t="shared" si="132"/>
        <v>#VALUE!</v>
      </c>
      <c r="BJ81" s="9" t="s">
        <v>2403</v>
      </c>
      <c r="BK81" s="3" t="s">
        <v>12</v>
      </c>
      <c r="BL81" s="15" t="s">
        <v>12</v>
      </c>
      <c r="BM81" s="15" t="str">
        <f t="shared" si="133"/>
        <v>-</v>
      </c>
      <c r="BN81" s="9" t="e">
        <f t="shared" si="134"/>
        <v>#VALUE!</v>
      </c>
      <c r="BO81" s="10" t="e">
        <f t="shared" si="135"/>
        <v>#VALUE!</v>
      </c>
      <c r="BP81">
        <f t="shared" si="136"/>
        <v>0</v>
      </c>
      <c r="BQ81" s="93" t="e">
        <f t="shared" si="137"/>
        <v>#VALUE!</v>
      </c>
      <c r="BR81" s="93" t="e">
        <f t="shared" si="138"/>
        <v>#VALUE!</v>
      </c>
      <c r="BS81" s="93" t="e">
        <f>VLOOKUP(C81,'Koppeling locatie - aslocatie'!$A$2:$C$8139,2,FALSE)</f>
        <v>#N/A</v>
      </c>
      <c r="BT81" s="93" t="e">
        <f>VLOOKUP($BS81,aslocaties_v01!$C$3:$AA$349,MATCH($K$3/10,aslocaties_v01!$C$2:$X$2),FALSE)</f>
        <v>#N/A</v>
      </c>
      <c r="BU81" s="93" t="e">
        <f>VLOOKUP(BS81,aslocaties_v01!$C$3:$AA$349,MATCH($K$3,aslocaties_v01!$C$2:$X$2),FALSE)</f>
        <v>#N/A</v>
      </c>
      <c r="BV81" s="93" t="e">
        <f>VLOOKUP(BS81,aslocaties_v01!$C$3:$AA$349,MATCH($K$3*10,aslocaties_v01!$C$2:$Y$2),FALSE)</f>
        <v>#N/A</v>
      </c>
      <c r="BW81" s="93" t="e">
        <f t="shared" si="139"/>
        <v>#N/A</v>
      </c>
      <c r="BX81" s="93" t="e">
        <f t="shared" si="140"/>
        <v>#N/A</v>
      </c>
      <c r="BY81" s="94">
        <f t="shared" si="141"/>
        <v>999</v>
      </c>
      <c r="BZ81" s="94">
        <f t="shared" si="142"/>
        <v>999</v>
      </c>
      <c r="CA81" s="94" t="e">
        <f t="shared" si="143"/>
        <v>#N/A</v>
      </c>
      <c r="CB81" t="e">
        <f t="shared" si="144"/>
        <v>#N/A</v>
      </c>
      <c r="CC81" s="58" t="e">
        <f t="shared" si="145"/>
        <v>#N/A</v>
      </c>
      <c r="CD81" s="95" t="e">
        <f t="shared" si="146"/>
        <v>#N/A</v>
      </c>
      <c r="CE81" s="96" t="b">
        <f t="shared" si="147"/>
        <v>1</v>
      </c>
      <c r="CF81" t="e">
        <f t="shared" si="148"/>
        <v>#DIV/0!</v>
      </c>
      <c r="CG81" t="e">
        <f t="shared" si="149"/>
        <v>#DIV/0!</v>
      </c>
      <c r="CH81" s="84" t="b">
        <f t="shared" si="150"/>
        <v>0</v>
      </c>
      <c r="CI81" t="str">
        <f t="shared" si="151"/>
        <v/>
      </c>
      <c r="CJ81" t="b">
        <f t="shared" si="152"/>
        <v>0</v>
      </c>
      <c r="CK81" t="b">
        <f t="shared" si="153"/>
        <v>1</v>
      </c>
      <c r="CL81" s="84" t="b">
        <f t="shared" si="173"/>
        <v>1</v>
      </c>
      <c r="CM81">
        <f t="shared" si="154"/>
        <v>0.1</v>
      </c>
      <c r="CN81" t="b">
        <f t="shared" si="155"/>
        <v>1</v>
      </c>
      <c r="CO81" s="84">
        <f t="shared" si="156"/>
        <v>6.4102564102564097</v>
      </c>
      <c r="CP81" t="b">
        <f t="shared" si="157"/>
        <v>1</v>
      </c>
      <c r="CQ81" s="96" t="b">
        <f t="shared" si="158"/>
        <v>0</v>
      </c>
      <c r="CR81" t="e">
        <f t="shared" si="159"/>
        <v>#VALUE!</v>
      </c>
      <c r="CS81" t="e">
        <f t="shared" si="160"/>
        <v>#VALUE!</v>
      </c>
      <c r="CT81" t="b">
        <f t="shared" si="161"/>
        <v>1</v>
      </c>
      <c r="CU81" t="b">
        <f t="shared" si="162"/>
        <v>1</v>
      </c>
      <c r="CV81" s="84" t="str">
        <f>IF(P81="-","-",ABS(#REF!-AA81)&lt;P81*$CR$1)</f>
        <v>-</v>
      </c>
      <c r="CW81" t="str">
        <f>IF(P81="-","-",ABS(#REF!-BG81)&lt;P81*$CS$1)</f>
        <v>-</v>
      </c>
      <c r="CX81" t="str">
        <f>IF(P81="-","-",ABS(#REF!-BM81)&lt;P81*$CT$1)</f>
        <v>-</v>
      </c>
      <c r="CY81" t="str">
        <f>IF(P81="-","-",ABS(#REF!-AN81)&lt;P81*$CU$1)</f>
        <v>-</v>
      </c>
      <c r="CZ81" t="str">
        <f>IF(P81="-","-",ABS(BA81-#REF!)&lt;P81*$CV$1)</f>
        <v>-</v>
      </c>
      <c r="DA81" s="84">
        <f t="shared" si="168"/>
        <v>0</v>
      </c>
      <c r="DB81" t="e">
        <f t="shared" si="169"/>
        <v>#N/A</v>
      </c>
    </row>
  </sheetData>
  <mergeCells count="2">
    <mergeCell ref="A1:G1"/>
    <mergeCell ref="DB1:DB2"/>
  </mergeCells>
  <conditionalFormatting sqref="O3:P81">
    <cfRule type="cellIs" dxfId="104" priority="9" stopIfTrue="1" operator="equal">
      <formula>"-"</formula>
    </cfRule>
    <cfRule type="cellIs" dxfId="103" priority="10" stopIfTrue="1" operator="greaterThan">
      <formula>300</formula>
    </cfRule>
    <cfRule type="cellIs" dxfId="102" priority="11" stopIfTrue="1" operator="greaterThanOrEqual">
      <formula>125</formula>
    </cfRule>
  </conditionalFormatting>
  <conditionalFormatting sqref="H3:I81">
    <cfRule type="cellIs" dxfId="101" priority="7" operator="equal">
      <formula>"nee"</formula>
    </cfRule>
    <cfRule type="cellIs" dxfId="100"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Q74:BS74 BQ76:BS76 BQ78:BS78 BQ80:BS80 BS7 BS9 BS11 BS13 BS15 BS17 BS19 BS21 BS23 BS25 BS27 BS29 BS31 BS33 BS35 BS37 BS39 BS41 BS43 BS45 BS47 BS49 BS51 BS53 BS55 BS57 BS59 BS61 BS63 BS65 BS67 BS69 BS71 BS73 BS75 BS77 BS79 BS81">
    <cfRule type="iconSet" priority="8303">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BY74:BZ74 BY76:BZ76 BY78:BZ78 BY80:BZ80">
    <cfRule type="iconSet" priority="8381">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A74:CD74 CA76:CD76 CA78:CD78 CA80:CD80">
    <cfRule type="iconSet" priority="8420">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BQ75:BS75 BQ77:BS77 BQ79:BS79 BQ81:BS81">
    <cfRule type="iconSet" priority="8459">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BY75:BZ75 BY77:BZ77 BY79:BZ79 BY81:BZ81">
    <cfRule type="iconSet" priority="8498">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A75:CD75 CA77:CD77 CA79:CD79 CA81:CD81">
    <cfRule type="iconSet" priority="8537">
      <iconSet iconSet="3Symbols2" reverse="1">
        <cfvo type="percent" val="0"/>
        <cfvo type="num" val="0.1"/>
        <cfvo type="num" val="0.15"/>
      </iconSet>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DB3"/>
  <sheetViews>
    <sheetView topLeftCell="BV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2052</v>
      </c>
      <c r="B3" s="7">
        <v>2</v>
      </c>
      <c r="C3" s="7" t="s">
        <v>2489</v>
      </c>
      <c r="D3" s="7" t="str">
        <f t="shared" ref="D3" si="0">IF(ISERROR(FIND("_",C3)),C3,LEFT(C3,LEN(C3)-LEN(RIGHT(C3,LEN(C3)-FIND("~",SUBSTITUTE(C3,"_","~",LEN(C3)-LEN(SUBSTITUTE(C3,"_",""))))))) &amp; TEXT(INT(RIGHT(C3,LEN(C3)-FIND("~",SUBSTITUTE(C3,"_","~",LEN(C3)-LEN(SUBSTITUTE(C3,"_","")))))), "0000") )</f>
        <v>NI_1_212_vk_0103</v>
      </c>
      <c r="E3" s="7" t="str">
        <f t="shared" ref="E3" si="1">TEXT(INT(RIGHT(C3,LEN(C3)-FIND("~",SUBSTITUTE(C3,"_","~",LEN(C3)-LEN(SUBSTITUTE(C3,"_","")))))), "0000")</f>
        <v>0103</v>
      </c>
      <c r="F3" s="7">
        <v>119795.367</v>
      </c>
      <c r="G3" s="14">
        <v>424164.71899999998</v>
      </c>
      <c r="H3" s="34" t="str">
        <f>IF(COUNTIF(C:C, "="&amp;C3)=1,"ja", "nee")</f>
        <v>ja</v>
      </c>
      <c r="I3" s="41" t="s">
        <v>2402</v>
      </c>
      <c r="J3" s="72">
        <v>212</v>
      </c>
      <c r="K3" s="74">
        <v>10000</v>
      </c>
      <c r="L3" s="45">
        <v>1</v>
      </c>
      <c r="M3" s="49">
        <v>1</v>
      </c>
      <c r="N3" s="46">
        <f t="shared" ref="N3" si="2">INT(K3/L3*M3)</f>
        <v>10000</v>
      </c>
      <c r="O3" s="32" t="s">
        <v>12</v>
      </c>
      <c r="P3" s="128" t="s">
        <v>12</v>
      </c>
      <c r="Q3" s="6" t="s">
        <v>12</v>
      </c>
      <c r="R3" s="54" t="s">
        <v>12</v>
      </c>
      <c r="S3" s="54">
        <v>3.181</v>
      </c>
      <c r="T3" s="54">
        <v>3.379</v>
      </c>
      <c r="U3" s="54">
        <v>3.5790000000000002</v>
      </c>
      <c r="V3" s="7">
        <v>3.7549999999999999</v>
      </c>
      <c r="W3" s="7">
        <v>3.9489999999999998</v>
      </c>
      <c r="X3" s="7" t="s">
        <v>12</v>
      </c>
      <c r="Y3" s="7">
        <v>4.3040000000000003</v>
      </c>
      <c r="Z3" s="14" t="s">
        <v>12</v>
      </c>
      <c r="AA3" s="8">
        <f t="shared" ref="AA3" si="3">LOOKUP($K3,$Q$2:$Z$2,Q3:Z3)</f>
        <v>3.9489999999999998</v>
      </c>
      <c r="AB3" s="6">
        <f t="shared" ref="AB3" si="4">LOOKUP($K3,$Q$2:$Z$2,Q3:Z3)-LOOKUP(0.1*$K3,$Q$2:$Z$2,Q3:Z3)</f>
        <v>0.36999999999999966</v>
      </c>
      <c r="AC3" s="8">
        <f t="shared" ref="AC3" si="5">LOOKUP(10*$K3,$Q$2:$Z$2,Q3:Z3)-LOOKUP($K3,$Q$2:$Z$2,Q3:Z3)</f>
        <v>0.35500000000000043</v>
      </c>
      <c r="AD3" s="6" t="s">
        <v>12</v>
      </c>
      <c r="AE3" s="54" t="s">
        <v>12</v>
      </c>
      <c r="AF3" s="54">
        <v>0.1</v>
      </c>
      <c r="AG3" s="54">
        <v>0.1</v>
      </c>
      <c r="AH3" s="54">
        <v>0.1</v>
      </c>
      <c r="AI3" s="7">
        <v>0.1</v>
      </c>
      <c r="AJ3" s="7">
        <v>0.1</v>
      </c>
      <c r="AK3" s="7" t="s">
        <v>12</v>
      </c>
      <c r="AL3" s="7">
        <v>0.1</v>
      </c>
      <c r="AM3" s="14" t="s">
        <v>12</v>
      </c>
      <c r="AN3" s="8">
        <f t="shared" ref="AN3" si="6">LOOKUP($K3,$Q$2:$Z$2,AD3:AM3)</f>
        <v>0.1</v>
      </c>
      <c r="AO3" s="6">
        <f t="shared" ref="AO3" si="7">LOOKUP($K3,$Q$2:$Z$2,AD3:AM3)-LOOKUP(0.1*$K3,$Q$2:$Z$2,AD3:AM3)</f>
        <v>0</v>
      </c>
      <c r="AP3" s="8">
        <f t="shared" ref="AP3" si="8">LOOKUP(10*$K3,$Q$2:$Z$2,AD3:AM3)-LOOKUP($K3,$Q$2:$Z$2,AD3:AM3)</f>
        <v>0</v>
      </c>
      <c r="AQ3" s="6" t="s">
        <v>12</v>
      </c>
      <c r="AR3" s="54" t="s">
        <v>12</v>
      </c>
      <c r="AS3" s="54">
        <v>0.1</v>
      </c>
      <c r="AT3" s="54">
        <v>0.1</v>
      </c>
      <c r="AU3" s="54">
        <v>0.1</v>
      </c>
      <c r="AV3" s="7">
        <v>0.1</v>
      </c>
      <c r="AW3" s="7">
        <v>0.1</v>
      </c>
      <c r="AX3" s="7" t="s">
        <v>12</v>
      </c>
      <c r="AY3" s="7">
        <v>0.1</v>
      </c>
      <c r="AZ3" s="14" t="s">
        <v>12</v>
      </c>
      <c r="BA3" s="8">
        <f t="shared" ref="BA3" si="9">LOOKUP($K3,$Q$2:$Z$2,AQ3:AZ3)</f>
        <v>0.1</v>
      </c>
      <c r="BB3" s="6">
        <f t="shared" ref="BB3" si="10">LOOKUP($K3,$Q$2:$Z$2,AQ3:AZ3)-LOOKUP(0.1*$K3,$Q$2:$Z$2,AQ3:AZ3)</f>
        <v>0</v>
      </c>
      <c r="BC3" s="8">
        <f t="shared" ref="BC3" si="11">LOOKUP(10*$K3,$Q$2:$Z$2,AQ3:AZ3)-LOOKUP($K3,$Q$2:$Z$2,AQ3:AZ3)</f>
        <v>0</v>
      </c>
      <c r="BD3" s="6" t="s">
        <v>2403</v>
      </c>
      <c r="BE3" s="7" t="s">
        <v>12</v>
      </c>
      <c r="BF3" s="14" t="s">
        <v>12</v>
      </c>
      <c r="BG3" s="8" t="str">
        <f t="shared" ref="BG3" si="12">LOOKUP($N3,$BD$2:$BF$2,BD3:BF3)</f>
        <v>-</v>
      </c>
      <c r="BH3" s="6" t="e">
        <f t="shared" ref="BH3:BI3" si="13">BE3-BD3</f>
        <v>#VALUE!</v>
      </c>
      <c r="BI3" s="8" t="e">
        <f t="shared" si="13"/>
        <v>#VALUE!</v>
      </c>
      <c r="BJ3" s="6" t="s">
        <v>2403</v>
      </c>
      <c r="BK3" s="7" t="s">
        <v>12</v>
      </c>
      <c r="BL3" s="14" t="s">
        <v>12</v>
      </c>
      <c r="BM3" s="8" t="str">
        <f t="shared" ref="BM3" si="14">LOOKUP($N3,$BD$2:$BF$2,BJ3:BL3)</f>
        <v>-</v>
      </c>
      <c r="BN3" s="6" t="e">
        <f t="shared" ref="BN3:BO3" si="15">BK3-BJ3</f>
        <v>#VALUE!</v>
      </c>
      <c r="BO3" s="8" t="e">
        <f t="shared" si="15"/>
        <v>#VALUE!</v>
      </c>
      <c r="BP3">
        <f>IF(AND(ISERROR(FIND("Fout",Q3)), ISERROR(FIND("Fout",AD3)), ISERROR(FIND("Fout",AQ3)), ISERROR(FIND( "Fout",BD3)), ISERROR(FIND( "Fout",BJ3))),0,1)</f>
        <v>0</v>
      </c>
      <c r="BQ3" s="93" t="e">
        <f>IF(AB3=0, -1, BH3/AB3)</f>
        <v>#VALUE!</v>
      </c>
      <c r="BR3" s="93" t="e">
        <f>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X3" si="16">BU3-BT3</f>
        <v>#N/A</v>
      </c>
      <c r="BX3" s="93" t="e">
        <f t="shared" si="16"/>
        <v>#N/A</v>
      </c>
      <c r="BY3" s="94">
        <f t="shared" ref="BY3:BZ3" si="17">IFERROR(ABS(1-BW3/AB3), 999)</f>
        <v>999</v>
      </c>
      <c r="BZ3" s="94">
        <f t="shared" si="17"/>
        <v>999</v>
      </c>
      <c r="CA3" s="94" t="e">
        <f>ABS(LOOKUP(0.1*$K3,$Q$2:$Z$2,Q3:Z3)-BT3)</f>
        <v>#N/A</v>
      </c>
      <c r="CB3" t="e">
        <f>ABS(LOOKUP($K3,$Q$2:$Z$2,Q3:Z3)-BU3)</f>
        <v>#N/A</v>
      </c>
      <c r="CC3" s="58" t="e">
        <f>ABS(LOOKUP(10*$K3,$Q$2:$Z$2,Q3:Z3)-BV3)</f>
        <v>#N/A</v>
      </c>
      <c r="CD3" s="95" t="e">
        <f>OR(BY3&gt;0.1,BZ3&gt;0.1, CA3&gt;=0.15, CB3&gt;=0.15, CC3&gt;=0.15)</f>
        <v>#N/A</v>
      </c>
      <c r="CE3" s="96" t="e">
        <f>AA3&lt;AVERAGE(AA:AA)+2*STDEV(AA:AA)</f>
        <v>#DIV/0!</v>
      </c>
      <c r="CF3" t="e">
        <f>BG3&lt;AVERAGE(BG:BG)+2*STDEV(BG:BG)</f>
        <v>#DIV/0!</v>
      </c>
      <c r="CG3" t="e">
        <f>BM3&lt;AVERAGE(BM:BM)+2*STDEV(BM:BM)</f>
        <v>#DIV/0!</v>
      </c>
      <c r="CH3" s="84" t="b">
        <f>AN3&gt;0.25</f>
        <v>0</v>
      </c>
      <c r="CI3" t="str">
        <f>IF(CH3,AN3,"")</f>
        <v/>
      </c>
      <c r="CJ3" t="e">
        <f>CI3&lt;AVERAGE(CI:CI)+3*STDEV(CI:CI)</f>
        <v>#DIV/0!</v>
      </c>
      <c r="CK3" t="b">
        <f>AN3&lt;1.25</f>
        <v>1</v>
      </c>
      <c r="CL3" s="84" t="e">
        <f>BA3&gt;AVERAGE(BA:BA)-2*STDEV(BA:BA)</f>
        <v>#DIV/0!</v>
      </c>
      <c r="CM3" t="e">
        <f>IF(CL3,BA3,"")</f>
        <v>#DIV/0!</v>
      </c>
      <c r="CN3" t="e">
        <f>CM3&lt;AVERAGE(CM:CM)+3*STDEV(CM:CM)</f>
        <v>#DIV/0!</v>
      </c>
      <c r="CO3" s="84">
        <f>IF(BA3=0, -1, AN3/(1.56*BA3^2))</f>
        <v>6.4102564102564097</v>
      </c>
      <c r="CP3" t="b">
        <f>OR(CO3&gt;0.035, CO3&lt;0.065)</f>
        <v>1</v>
      </c>
      <c r="CQ3" s="96" t="str">
        <f>IF(O3="-", "-", ABS(AA3-AA2)&lt;O3*$CR$1)</f>
        <v>-</v>
      </c>
      <c r="CR3" t="str">
        <f>IF(O3="-","-",ABS(BG3-BG2)&lt;O3*$CS$1)</f>
        <v>-</v>
      </c>
      <c r="CS3" t="str">
        <f>IF(O3="-","-",ABS(BM3-BM2)&lt;O3*$CT$1)</f>
        <v>-</v>
      </c>
      <c r="CT3" t="str">
        <f>IF(O3="-","-",ABS(AN3-AN2)&lt;O3*$CU$1)</f>
        <v>-</v>
      </c>
      <c r="CU3" t="str">
        <f>IF(O3="-","-",ABS(BA2-BA3)&lt;O3*$CV$1)</f>
        <v>-</v>
      </c>
      <c r="CV3" s="84" t="str">
        <f>IF(P3="-","-",ABS(#REF!-AA3)&lt;P3*$CR$1)</f>
        <v>-</v>
      </c>
      <c r="CW3" t="str">
        <f>IF(P3="-","-",ABS(#REF!-BG3)&lt;P3*$CS$1)</f>
        <v>-</v>
      </c>
      <c r="CX3" t="str">
        <f>IF(P3="-","-",ABS(#REF!-BM3)&lt;P3*$CT$1)</f>
        <v>-</v>
      </c>
      <c r="CY3" t="str">
        <f>IF(P3="-","-",ABS(#REF!-AN3)&lt;P3*$CU$1)</f>
        <v>-</v>
      </c>
      <c r="CZ3" t="str">
        <f>IF(P3="-","-",ABS(BA3-#REF!)&lt;P3*$CV$1)</f>
        <v>-</v>
      </c>
      <c r="DA3" s="84">
        <f>IFERROR(IF(AND(CQ3:CU3),0,1), 0)+IFERROR(IF(AND(CV3:CZ3),0,1),0)</f>
        <v>0</v>
      </c>
      <c r="DB3" t="e">
        <f>AND(DA3&gt;0,CD3)</f>
        <v>#N/A</v>
      </c>
    </row>
  </sheetData>
  <mergeCells count="2">
    <mergeCell ref="A1:G1"/>
    <mergeCell ref="DB1:DB2"/>
  </mergeCells>
  <conditionalFormatting sqref="O3:P3">
    <cfRule type="cellIs" dxfId="99" priority="9" stopIfTrue="1" operator="equal">
      <formula>"-"</formula>
    </cfRule>
    <cfRule type="cellIs" dxfId="98" priority="10" stopIfTrue="1" operator="greaterThan">
      <formula>300</formula>
    </cfRule>
    <cfRule type="cellIs" dxfId="97" priority="11" stopIfTrue="1" operator="greaterThanOrEqual">
      <formula>125</formula>
    </cfRule>
  </conditionalFormatting>
  <conditionalFormatting sqref="H3:I3">
    <cfRule type="cellIs" dxfId="96" priority="7" operator="equal">
      <formula>"nee"</formula>
    </cfRule>
    <cfRule type="cellIs" dxfId="95" priority="8" operator="equal">
      <formula>"ja"</formula>
    </cfRule>
  </conditionalFormatting>
  <conditionalFormatting sqref="BQ3:BS3">
    <cfRule type="iconSet" priority="8538">
      <iconSet iconSet="3Symbols2">
        <cfvo type="percent" val="0"/>
        <cfvo type="num" val="0.95"/>
        <cfvo type="num" val="1"/>
      </iconSet>
    </cfRule>
  </conditionalFormatting>
  <conditionalFormatting sqref="BY3:BZ3">
    <cfRule type="iconSet" priority="8539">
      <iconSet iconSet="3Symbols2" reverse="1">
        <cfvo type="percent" val="0"/>
        <cfvo type="num" val="7.4999999999999997E-2" gte="0"/>
        <cfvo type="num" val="0.1" gte="0"/>
      </iconSet>
    </cfRule>
  </conditionalFormatting>
  <conditionalFormatting sqref="CA3:CD3">
    <cfRule type="iconSet" priority="8540">
      <iconSet iconSet="3Symbols2" reverse="1">
        <cfvo type="percent" val="0"/>
        <cfvo type="num" val="0.1"/>
        <cfvo type="num" val="0.15"/>
      </iconSet>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B73"/>
  <sheetViews>
    <sheetView topLeftCell="BZ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2162</v>
      </c>
      <c r="B3" s="7">
        <v>2</v>
      </c>
      <c r="C3" s="7" t="s">
        <v>2490</v>
      </c>
      <c r="D3" s="7" t="str">
        <f t="shared" ref="D3:D66" si="0">IF(ISERROR(FIND("_",C3)),C3,LEFT(C3,LEN(C3)-LEN(RIGHT(C3,LEN(C3)-FIND("~",SUBSTITUTE(C3,"_","~",LEN(C3)-LEN(SUBSTITUTE(C3,"_",""))))))) &amp; TEXT(INT(RIGHT(C3,LEN(C3)-FIND("~",SUBSTITUTE(C3,"_","~",LEN(C3)-LEN(SUBSTITUTE(C3,"_","")))))), "0000") )</f>
        <v>NI_1_22-1_dk_0014</v>
      </c>
      <c r="E3" s="7" t="str">
        <f t="shared" ref="E3:E66" si="1">TEXT(INT(RIGHT(C3,LEN(C3)-FIND("~",SUBSTITUTE(C3,"_","~",LEN(C3)-LEN(SUBSTITUTE(C3,"_","")))))), "0000")</f>
        <v>0014</v>
      </c>
      <c r="F3" s="7">
        <v>110897.734</v>
      </c>
      <c r="G3" s="14">
        <v>421873.56199999998</v>
      </c>
      <c r="H3" s="34" t="str">
        <f t="shared" ref="H3:H34" si="2">IF(COUNTIF(C:C, "="&amp;C3)=1,"ja", "nee")</f>
        <v>ja</v>
      </c>
      <c r="I3" s="41" t="s">
        <v>2402</v>
      </c>
      <c r="J3" s="72" t="s">
        <v>2491</v>
      </c>
      <c r="K3" s="74">
        <v>10000</v>
      </c>
      <c r="L3" s="45">
        <v>1</v>
      </c>
      <c r="M3" s="49">
        <v>1</v>
      </c>
      <c r="N3" s="46">
        <f t="shared" ref="N3:N66" si="3">INT(K3/L3*M3)</f>
        <v>10000</v>
      </c>
      <c r="O3" s="32" t="s">
        <v>12</v>
      </c>
      <c r="P3" s="37">
        <f t="shared" ref="P3:P66" si="4">SQRT((F3-F4)^2+(G3-G4)^2)</f>
        <v>115.52973853078434</v>
      </c>
      <c r="Q3" s="6" t="s">
        <v>12</v>
      </c>
      <c r="R3" s="54" t="s">
        <v>12</v>
      </c>
      <c r="S3" s="54">
        <v>2.6789999999999998</v>
      </c>
      <c r="T3" s="54">
        <v>2.8359999999999999</v>
      </c>
      <c r="U3" s="54">
        <v>3.0049999999999999</v>
      </c>
      <c r="V3" s="7">
        <v>3.1680000000000001</v>
      </c>
      <c r="W3" s="7">
        <v>3.3580000000000001</v>
      </c>
      <c r="X3" s="7" t="s">
        <v>12</v>
      </c>
      <c r="Y3" s="7">
        <v>3.746</v>
      </c>
      <c r="Z3" s="14" t="s">
        <v>12</v>
      </c>
      <c r="AA3" s="8">
        <f t="shared" ref="AA3:AA66" si="5">LOOKUP($K3,$Q$2:$Z$2,Q3:Z3)</f>
        <v>3.3580000000000001</v>
      </c>
      <c r="AB3" s="6">
        <f t="shared" ref="AB3:AB66" si="6">LOOKUP($K3,$Q$2:$Z$2,Q3:Z3)-LOOKUP(0.1*$K3,$Q$2:$Z$2,Q3:Z3)</f>
        <v>0.3530000000000002</v>
      </c>
      <c r="AC3" s="8">
        <f t="shared" ref="AC3:AC66" si="7">LOOKUP(10*$K3,$Q$2:$Z$2,Q3:Z3)-LOOKUP($K3,$Q$2:$Z$2,Q3:Z3)</f>
        <v>0.3879999999999999</v>
      </c>
      <c r="AD3" s="6" t="s">
        <v>12</v>
      </c>
      <c r="AE3" s="54" t="s">
        <v>12</v>
      </c>
      <c r="AF3" s="54">
        <v>0.61699999999999999</v>
      </c>
      <c r="AG3" s="54">
        <v>0.69</v>
      </c>
      <c r="AH3" s="54">
        <v>0.76800000000000002</v>
      </c>
      <c r="AI3" s="7">
        <v>0.83899999999999997</v>
      </c>
      <c r="AJ3" s="7">
        <v>0.91800000000000004</v>
      </c>
      <c r="AK3" s="7" t="s">
        <v>12</v>
      </c>
      <c r="AL3" s="7">
        <v>1.0820000000000001</v>
      </c>
      <c r="AM3" s="14" t="s">
        <v>12</v>
      </c>
      <c r="AN3" s="8">
        <f t="shared" ref="AN3:AN66" si="8">LOOKUP($K3,$Q$2:$Z$2,AD3:AM3)</f>
        <v>0.91800000000000004</v>
      </c>
      <c r="AO3" s="6">
        <f t="shared" ref="AO3:AO66" si="9">LOOKUP($K3,$Q$2:$Z$2,AD3:AM3)-LOOKUP(0.1*$K3,$Q$2:$Z$2,AD3:AM3)</f>
        <v>0.15000000000000002</v>
      </c>
      <c r="AP3" s="8">
        <f t="shared" ref="AP3:AP66" si="10">LOOKUP(10*$K3,$Q$2:$Z$2,AD3:AM3)-LOOKUP($K3,$Q$2:$Z$2,AD3:AM3)</f>
        <v>0.16400000000000003</v>
      </c>
      <c r="AQ3" s="6" t="s">
        <v>12</v>
      </c>
      <c r="AR3" s="54" t="s">
        <v>12</v>
      </c>
      <c r="AS3" s="54">
        <v>2.2280000000000002</v>
      </c>
      <c r="AT3" s="54">
        <v>2.335</v>
      </c>
      <c r="AU3" s="54">
        <v>2.4470000000000001</v>
      </c>
      <c r="AV3" s="7">
        <v>2.5470000000000002</v>
      </c>
      <c r="AW3" s="7">
        <v>2.6589999999999998</v>
      </c>
      <c r="AX3" s="7" t="s">
        <v>12</v>
      </c>
      <c r="AY3" s="7">
        <v>2.8719999999999999</v>
      </c>
      <c r="AZ3" s="14" t="s">
        <v>12</v>
      </c>
      <c r="BA3" s="8">
        <f t="shared" ref="BA3:BA66" si="11">LOOKUP($K3,$Q$2:$Z$2,AQ3:AZ3)</f>
        <v>2.6589999999999998</v>
      </c>
      <c r="BB3" s="6">
        <f t="shared" ref="BB3:BB66" si="12">LOOKUP($K3,$Q$2:$Z$2,AQ3:AZ3)-LOOKUP(0.1*$K3,$Q$2:$Z$2,AQ3:AZ3)</f>
        <v>0.21199999999999974</v>
      </c>
      <c r="BC3" s="8">
        <f t="shared" ref="BC3:BC66" si="13">LOOKUP(10*$K3,$Q$2:$Z$2,AQ3:AZ3)-LOOKUP($K3,$Q$2:$Z$2,AQ3:AZ3)</f>
        <v>0.21300000000000008</v>
      </c>
      <c r="BD3" s="6" t="s">
        <v>2403</v>
      </c>
      <c r="BE3" s="7" t="s">
        <v>12</v>
      </c>
      <c r="BF3" s="14" t="s">
        <v>12</v>
      </c>
      <c r="BG3" s="8" t="str">
        <f t="shared" ref="BG3:BG66" si="14">LOOKUP($N3,$BD$2:$BF$2,BD3:BF3)</f>
        <v>-</v>
      </c>
      <c r="BH3" s="6" t="e">
        <f t="shared" ref="BH3:BI34" si="15">BE3-BD3</f>
        <v>#VALUE!</v>
      </c>
      <c r="BI3" s="8" t="e">
        <f t="shared" si="15"/>
        <v>#VALUE!</v>
      </c>
      <c r="BJ3" s="6" t="s">
        <v>2403</v>
      </c>
      <c r="BK3" s="7" t="s">
        <v>12</v>
      </c>
      <c r="BL3" s="14" t="s">
        <v>12</v>
      </c>
      <c r="BM3" s="8" t="str">
        <f t="shared" ref="BM3:BM66" si="16">LOOKUP($N3,$BD$2:$BF$2,BJ3:BL3)</f>
        <v>-</v>
      </c>
      <c r="BN3" s="6" t="e">
        <f t="shared" ref="BN3:BO34" si="17">BK3-BJ3</f>
        <v>#VALUE!</v>
      </c>
      <c r="BO3" s="8" t="e">
        <f t="shared" si="17"/>
        <v>#VALUE!</v>
      </c>
      <c r="BP3">
        <f>IF(AND(ISERROR(FIND("Fout",Q3)), ISERROR(FIND("Fout",AD3)), ISERROR(FIND("Fout",AQ3)), ISERROR(FIND( "Fout",BD3)), ISERROR(FIND( "Fout",BJ3))),0,1)</f>
        <v>0</v>
      </c>
      <c r="BQ3" s="93" t="e">
        <f>IF(AB3=0, -1, BH3/AB3)</f>
        <v>#VALUE!</v>
      </c>
      <c r="BR3" s="93" t="e">
        <f>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X18" si="18">BU3-BT3</f>
        <v>#N/A</v>
      </c>
      <c r="BX3" s="93" t="e">
        <f t="shared" si="18"/>
        <v>#N/A</v>
      </c>
      <c r="BY3" s="94">
        <f t="shared" ref="BY3:BZ18" si="19">IFERROR(ABS(1-BW3/AB3), 999)</f>
        <v>999</v>
      </c>
      <c r="BZ3" s="94">
        <f t="shared" si="19"/>
        <v>999</v>
      </c>
      <c r="CA3" s="94" t="e">
        <f>ABS(LOOKUP(0.1*$K3,$Q$2:$Z$2,Q3:Z3)-BT3)</f>
        <v>#N/A</v>
      </c>
      <c r="CB3" t="e">
        <f>ABS(LOOKUP($K3,$Q$2:$Z$2,Q3:Z3)-BU3)</f>
        <v>#N/A</v>
      </c>
      <c r="CC3" s="58" t="e">
        <f>ABS(LOOKUP(10*$K3,$Q$2:$Z$2,Q3:Z3)-BV3)</f>
        <v>#N/A</v>
      </c>
      <c r="CD3" s="95" t="e">
        <f>OR(BY3&gt;0.1,BZ3&gt;0.1, CA3&gt;=0.15, CB3&gt;=0.15, CC3&gt;=0.15)</f>
        <v>#N/A</v>
      </c>
      <c r="CE3" s="96" t="b">
        <f t="shared" ref="CE3:CE34" si="20">AA3&lt;AVERAGE(AA:AA)+2*STDEV(AA:AA)</f>
        <v>1</v>
      </c>
      <c r="CF3" t="e">
        <f t="shared" ref="CF3:CF34" si="21">BG3&lt;AVERAGE(BG:BG)+2*STDEV(BG:BG)</f>
        <v>#DIV/0!</v>
      </c>
      <c r="CG3" t="e">
        <f t="shared" ref="CG3:CG34" si="22">BM3&lt;AVERAGE(BM:BM)+2*STDEV(BM:BM)</f>
        <v>#DIV/0!</v>
      </c>
      <c r="CH3" s="84" t="b">
        <f>AN3&gt;0.25</f>
        <v>1</v>
      </c>
      <c r="CI3">
        <f>IF(CH3,AN3,"")</f>
        <v>0.91800000000000004</v>
      </c>
      <c r="CJ3" t="b">
        <f t="shared" ref="CJ3:CJ34" si="23">CI3&lt;AVERAGE(CI:CI)+3*STDEV(CI:CI)</f>
        <v>1</v>
      </c>
      <c r="CK3" t="b">
        <f>AN3&lt;1.25</f>
        <v>1</v>
      </c>
      <c r="CL3" s="84" t="b">
        <f>BA3&gt;AVERAGE(BA:BA)-2*STDEV(BA:BA)</f>
        <v>1</v>
      </c>
      <c r="CM3">
        <f>IF(CL3,BA3,"")</f>
        <v>2.6589999999999998</v>
      </c>
      <c r="CN3" t="b">
        <f t="shared" ref="CN3:CN34" si="24">CM3&lt;AVERAGE(CM:CM)+3*STDEV(CM:CM)</f>
        <v>1</v>
      </c>
      <c r="CO3" s="84">
        <f>IF(BA3=0, -1, AN3/(1.56*BA3^2))</f>
        <v>8.3230290063653567E-2</v>
      </c>
      <c r="CP3" t="b">
        <f>OR(CO3&gt;0.035, CO3&lt;0.065)</f>
        <v>1</v>
      </c>
      <c r="CQ3" s="96" t="str">
        <f>IF(O3="-", "-", ABS(AA3-AA2)&lt;O3*$CR$1)</f>
        <v>-</v>
      </c>
      <c r="CR3" t="str">
        <f>IF(O3="-","-",ABS(BG3-BG2)&lt;O3*$CS$1)</f>
        <v>-</v>
      </c>
      <c r="CS3" t="str">
        <f>IF(O3="-","-",ABS(BM3-BM2)&lt;O3*$CT$1)</f>
        <v>-</v>
      </c>
      <c r="CT3" t="str">
        <f>IF(O3="-","-",ABS(AN3-AN2)&lt;O3*$CU$1)</f>
        <v>-</v>
      </c>
      <c r="CU3" t="str">
        <f>IF(O3="-","-",ABS(BA2-BA3)&lt;O3*$CV$1)</f>
        <v>-</v>
      </c>
      <c r="CV3" s="84" t="b">
        <f>IF(P3="-","-",ABS(AA4-AA3)&lt;P3*$CR$1)</f>
        <v>1</v>
      </c>
      <c r="CW3" t="e">
        <f>IF(P3="-","-",ABS(BG4-BG3)&lt;P3*$CS$1)</f>
        <v>#VALUE!</v>
      </c>
      <c r="CX3" t="e">
        <f>IF(P3="-","-",ABS(BM4-BM3)&lt;P3*$CT$1)</f>
        <v>#VALUE!</v>
      </c>
      <c r="CY3" t="b">
        <f>IF(P3="-","-",ABS(AN4-AN3)&lt;P3*$CU$1)</f>
        <v>1</v>
      </c>
      <c r="CZ3" t="b">
        <f>IF(P3="-","-",ABS(BA3-BA4)&lt;P3*$CV$1)</f>
        <v>1</v>
      </c>
      <c r="DA3" s="84">
        <f>IFERROR(IF(AND(CQ3:CU3),0,1), 0)+IFERROR(IF(AND(CV3:CZ3),0,1),0)</f>
        <v>0</v>
      </c>
      <c r="DB3" t="e">
        <f>AND(DA3&gt;0,CD3)</f>
        <v>#N/A</v>
      </c>
    </row>
    <row r="4" spans="1:106">
      <c r="A4" s="9">
        <v>2163</v>
      </c>
      <c r="B4" s="3">
        <v>2</v>
      </c>
      <c r="C4" s="3" t="s">
        <v>2492</v>
      </c>
      <c r="D4" s="3" t="str">
        <f t="shared" si="0"/>
        <v>NI_1_22-1_dk_0015</v>
      </c>
      <c r="E4" s="3" t="str">
        <f t="shared" si="1"/>
        <v>0015</v>
      </c>
      <c r="F4" s="3">
        <v>110831.141</v>
      </c>
      <c r="G4" s="15">
        <v>421779.15600000002</v>
      </c>
      <c r="H4" s="35" t="str">
        <f t="shared" si="2"/>
        <v>ja</v>
      </c>
      <c r="I4" s="42" t="s">
        <v>2402</v>
      </c>
      <c r="J4" s="20" t="s">
        <v>2491</v>
      </c>
      <c r="K4" s="21">
        <v>10000</v>
      </c>
      <c r="L4" s="28">
        <f t="shared" ref="L4:M19" si="25">L3</f>
        <v>1</v>
      </c>
      <c r="M4" s="28">
        <f t="shared" si="25"/>
        <v>1</v>
      </c>
      <c r="N4" s="56">
        <f t="shared" si="3"/>
        <v>10000</v>
      </c>
      <c r="O4" s="33">
        <f t="shared" ref="O4:O67" si="26">SQRT((F3-F4)^2+(G3-G4)^2)</f>
        <v>115.52973853078434</v>
      </c>
      <c r="P4" s="37">
        <f t="shared" si="4"/>
        <v>113.33255582135594</v>
      </c>
      <c r="Q4" s="9" t="s">
        <v>12</v>
      </c>
      <c r="R4" s="55" t="s">
        <v>12</v>
      </c>
      <c r="S4" s="55">
        <v>2.677</v>
      </c>
      <c r="T4" s="55">
        <v>2.8340000000000001</v>
      </c>
      <c r="U4" s="55">
        <v>3.0030000000000001</v>
      </c>
      <c r="V4" s="3">
        <v>3.1659999999999999</v>
      </c>
      <c r="W4" s="3">
        <v>3.355</v>
      </c>
      <c r="X4" s="3" t="s">
        <v>12</v>
      </c>
      <c r="Y4" s="3">
        <v>3.7440000000000002</v>
      </c>
      <c r="Z4" s="15" t="s">
        <v>12</v>
      </c>
      <c r="AA4" s="10">
        <f t="shared" si="5"/>
        <v>3.355</v>
      </c>
      <c r="AB4" s="9">
        <f t="shared" si="6"/>
        <v>0.35199999999999987</v>
      </c>
      <c r="AC4" s="10">
        <f t="shared" si="7"/>
        <v>0.38900000000000023</v>
      </c>
      <c r="AD4" s="9" t="s">
        <v>12</v>
      </c>
      <c r="AE4" s="55" t="s">
        <v>12</v>
      </c>
      <c r="AF4" s="55">
        <v>0.624</v>
      </c>
      <c r="AG4" s="55">
        <v>0.69799999999999995</v>
      </c>
      <c r="AH4" s="55">
        <v>0.77600000000000002</v>
      </c>
      <c r="AI4" s="3">
        <v>0.84699999999999998</v>
      </c>
      <c r="AJ4" s="3">
        <v>0.92600000000000005</v>
      </c>
      <c r="AK4" s="3" t="s">
        <v>12</v>
      </c>
      <c r="AL4" s="3">
        <v>1.0880000000000001</v>
      </c>
      <c r="AM4" s="15" t="s">
        <v>12</v>
      </c>
      <c r="AN4" s="10">
        <f t="shared" si="8"/>
        <v>0.92600000000000005</v>
      </c>
      <c r="AO4" s="9">
        <f t="shared" si="9"/>
        <v>0.15000000000000002</v>
      </c>
      <c r="AP4" s="10">
        <f t="shared" si="10"/>
        <v>0.16200000000000003</v>
      </c>
      <c r="AQ4" s="9" t="s">
        <v>12</v>
      </c>
      <c r="AR4" s="55" t="s">
        <v>12</v>
      </c>
      <c r="AS4" s="55">
        <v>2.226</v>
      </c>
      <c r="AT4" s="55">
        <v>2.3319999999999999</v>
      </c>
      <c r="AU4" s="55">
        <v>2.4460000000000002</v>
      </c>
      <c r="AV4" s="3">
        <v>2.5510000000000002</v>
      </c>
      <c r="AW4" s="3">
        <v>2.665</v>
      </c>
      <c r="AX4" s="3" t="s">
        <v>12</v>
      </c>
      <c r="AY4" s="3">
        <v>2.879</v>
      </c>
      <c r="AZ4" s="15" t="s">
        <v>12</v>
      </c>
      <c r="BA4" s="10">
        <f t="shared" si="11"/>
        <v>2.665</v>
      </c>
      <c r="BB4" s="9">
        <f t="shared" si="12"/>
        <v>0.21899999999999986</v>
      </c>
      <c r="BC4" s="10">
        <f t="shared" si="13"/>
        <v>0.21399999999999997</v>
      </c>
      <c r="BD4" s="9" t="s">
        <v>2403</v>
      </c>
      <c r="BE4" s="3" t="s">
        <v>12</v>
      </c>
      <c r="BF4" s="15" t="s">
        <v>12</v>
      </c>
      <c r="BG4" s="15" t="str">
        <f t="shared" si="14"/>
        <v>-</v>
      </c>
      <c r="BH4" s="9" t="e">
        <f t="shared" si="15"/>
        <v>#VALUE!</v>
      </c>
      <c r="BI4" s="10" t="e">
        <f t="shared" si="15"/>
        <v>#VALUE!</v>
      </c>
      <c r="BJ4" s="9" t="s">
        <v>2403</v>
      </c>
      <c r="BK4" s="3" t="s">
        <v>12</v>
      </c>
      <c r="BL4" s="15" t="s">
        <v>12</v>
      </c>
      <c r="BM4" s="15" t="str">
        <f t="shared" si="16"/>
        <v>-</v>
      </c>
      <c r="BN4" s="9" t="e">
        <f t="shared" si="17"/>
        <v>#VALUE!</v>
      </c>
      <c r="BO4" s="10" t="e">
        <f t="shared" si="17"/>
        <v>#VALUE!</v>
      </c>
      <c r="BP4">
        <f>IF(AND(ISERROR(FIND("Fout",Q4)), ISERROR(FIND("Fout",AD4)), ISERROR(FIND("Fout",AQ4)), ISERROR(FIND( "Fout",BD4)), ISERROR(FIND( "Fout",BJ4))),0,1)</f>
        <v>0</v>
      </c>
      <c r="BQ4" s="93" t="e">
        <f>IF(AB4=0, -1, BH4/AB4)</f>
        <v>#VALUE!</v>
      </c>
      <c r="BR4" s="93" t="e">
        <f>IF(AB4=0,-1,BN4/AB4)</f>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18"/>
        <v>#N/A</v>
      </c>
      <c r="BX4" s="93" t="e">
        <f t="shared" si="18"/>
        <v>#N/A</v>
      </c>
      <c r="BY4" s="94">
        <f t="shared" si="19"/>
        <v>999</v>
      </c>
      <c r="BZ4" s="94">
        <f t="shared" si="19"/>
        <v>999</v>
      </c>
      <c r="CA4" s="94" t="e">
        <f>ABS(LOOKUP(0.1*$K4,$Q$2:$Z$2,Q4:Z4)-BT4)</f>
        <v>#N/A</v>
      </c>
      <c r="CB4" t="e">
        <f>ABS(LOOKUP($K4,$Q$2:$Z$2,Q4:Z4)-BU4)</f>
        <v>#N/A</v>
      </c>
      <c r="CC4" s="58" t="e">
        <f>ABS(LOOKUP(10*$K4,$Q$2:$Z$2,Q4:Z4)-BV4)</f>
        <v>#N/A</v>
      </c>
      <c r="CD4" s="95" t="e">
        <f>OR(BY4&gt;0.1,BZ4&gt;0.1, CA4&gt;=0.15, CB4&gt;=0.15, CC4&gt;=0.15)</f>
        <v>#N/A</v>
      </c>
      <c r="CE4" s="96" t="b">
        <f t="shared" si="20"/>
        <v>1</v>
      </c>
      <c r="CF4" t="e">
        <f t="shared" si="21"/>
        <v>#DIV/0!</v>
      </c>
      <c r="CG4" t="e">
        <f t="shared" si="22"/>
        <v>#DIV/0!</v>
      </c>
      <c r="CH4" s="84" t="b">
        <f>AN4&gt;0.25</f>
        <v>1</v>
      </c>
      <c r="CI4">
        <f>IF(CH4,AN4,"")</f>
        <v>0.92600000000000005</v>
      </c>
      <c r="CJ4" t="b">
        <f t="shared" si="23"/>
        <v>1</v>
      </c>
      <c r="CK4" t="b">
        <f>AN4&lt;1.25</f>
        <v>1</v>
      </c>
      <c r="CL4" s="84" t="b">
        <f t="shared" ref="CL4:CL35" si="27">BA4&lt;AVERAGE(BA:BA)+2*STDEV(BA:BA)</f>
        <v>1</v>
      </c>
      <c r="CM4">
        <f>IF(CL4,BA4,"")</f>
        <v>2.665</v>
      </c>
      <c r="CN4" t="b">
        <f t="shared" si="24"/>
        <v>1</v>
      </c>
      <c r="CO4" s="84">
        <f>IF(BA4=0, -1, AN4/(1.56*BA4^2))</f>
        <v>8.357799754157938E-2</v>
      </c>
      <c r="CP4" t="b">
        <f>OR(CO4&gt;0.035, CO4&lt;0.065)</f>
        <v>1</v>
      </c>
      <c r="CQ4" s="96" t="b">
        <f>IF(O4="-", "-", ABS(AA4-AA3)&lt;O4*$CR$1)</f>
        <v>1</v>
      </c>
      <c r="CR4" t="e">
        <f>IF(O4="-","-",ABS(BG4-BG3)&lt;O4*$CS$1)</f>
        <v>#VALUE!</v>
      </c>
      <c r="CS4" t="e">
        <f>IF(O4="-","-",ABS(BM4-BM3)&lt;O4*$CT$1)</f>
        <v>#VALUE!</v>
      </c>
      <c r="CT4" t="b">
        <f>IF(O4="-","-",ABS(AN4-AN3)&lt;O4*$CU$1)</f>
        <v>1</v>
      </c>
      <c r="CU4" t="b">
        <f>IF(O4="-","-",ABS(BA3-BA4)&lt;O4*$CV$1)</f>
        <v>1</v>
      </c>
      <c r="CV4" s="84" t="b">
        <f>IF(P4="-","-",ABS(AA5-AA4)&lt;P4*$CR$1)</f>
        <v>1</v>
      </c>
      <c r="CW4" t="e">
        <f>IF(P4="-","-",ABS(BG5-BG4)&lt;P4*$CS$1)</f>
        <v>#VALUE!</v>
      </c>
      <c r="CX4" t="e">
        <f>IF(P4="-","-",ABS(BM5-BM4)&lt;P4*$CT$1)</f>
        <v>#VALUE!</v>
      </c>
      <c r="CY4" t="b">
        <f>IF(P4="-","-",ABS(AN5-AN4)&lt;P4*$CU$1)</f>
        <v>1</v>
      </c>
      <c r="CZ4" t="b">
        <f>IF(P4="-","-",ABS(BA4-BA5)&lt;P4*$CV$1)</f>
        <v>1</v>
      </c>
      <c r="DA4" s="84">
        <f>IFERROR(IF(AND(CQ4:CU4),0,1), 0)+IFERROR(IF(AND(CV4:CZ4),0,1),0)</f>
        <v>0</v>
      </c>
      <c r="DB4" t="e">
        <f>AND(DA4&gt;0,CD4)</f>
        <v>#N/A</v>
      </c>
    </row>
    <row r="5" spans="1:106">
      <c r="A5" s="9">
        <v>2164</v>
      </c>
      <c r="B5" s="3">
        <v>2</v>
      </c>
      <c r="C5" s="3" t="s">
        <v>2493</v>
      </c>
      <c r="D5" s="3" t="str">
        <f t="shared" si="0"/>
        <v>NI_1_22-1_dk_0016</v>
      </c>
      <c r="E5" s="3" t="str">
        <f t="shared" si="1"/>
        <v>0016</v>
      </c>
      <c r="F5" s="3">
        <v>110767.094</v>
      </c>
      <c r="G5" s="15">
        <v>421685.65600000002</v>
      </c>
      <c r="H5" s="35" t="str">
        <f t="shared" si="2"/>
        <v>ja</v>
      </c>
      <c r="I5" s="42" t="s">
        <v>2402</v>
      </c>
      <c r="J5" s="20" t="s">
        <v>2491</v>
      </c>
      <c r="K5" s="21">
        <v>10000</v>
      </c>
      <c r="L5" s="28">
        <f t="shared" si="25"/>
        <v>1</v>
      </c>
      <c r="M5" s="28">
        <f t="shared" si="25"/>
        <v>1</v>
      </c>
      <c r="N5" s="56">
        <f t="shared" si="3"/>
        <v>10000</v>
      </c>
      <c r="O5" s="33">
        <f t="shared" si="26"/>
        <v>113.33255582135594</v>
      </c>
      <c r="P5" s="37">
        <f t="shared" si="4"/>
        <v>78.757440385017148</v>
      </c>
      <c r="Q5" s="9" t="s">
        <v>12</v>
      </c>
      <c r="R5" s="55" t="s">
        <v>12</v>
      </c>
      <c r="S5" s="55">
        <v>2.6739999999999999</v>
      </c>
      <c r="T5" s="55">
        <v>2.831</v>
      </c>
      <c r="U5" s="55">
        <v>3</v>
      </c>
      <c r="V5" s="3">
        <v>3.1629999999999998</v>
      </c>
      <c r="W5" s="3">
        <v>3.3519999999999999</v>
      </c>
      <c r="X5" s="3" t="s">
        <v>12</v>
      </c>
      <c r="Y5" s="3">
        <v>3.7410000000000001</v>
      </c>
      <c r="Z5" s="15" t="s">
        <v>12</v>
      </c>
      <c r="AA5" s="10">
        <f t="shared" si="5"/>
        <v>3.3519999999999999</v>
      </c>
      <c r="AB5" s="9">
        <f t="shared" si="6"/>
        <v>0.35199999999999987</v>
      </c>
      <c r="AC5" s="10">
        <f t="shared" si="7"/>
        <v>0.38900000000000023</v>
      </c>
      <c r="AD5" s="9" t="s">
        <v>12</v>
      </c>
      <c r="AE5" s="55" t="s">
        <v>12</v>
      </c>
      <c r="AF5" s="55">
        <v>0.58699999999999997</v>
      </c>
      <c r="AG5" s="55">
        <v>0.65600000000000003</v>
      </c>
      <c r="AH5" s="55">
        <v>0.73099999999999998</v>
      </c>
      <c r="AI5" s="3">
        <v>0.79900000000000004</v>
      </c>
      <c r="AJ5" s="3">
        <v>0.875</v>
      </c>
      <c r="AK5" s="3" t="s">
        <v>12</v>
      </c>
      <c r="AL5" s="3">
        <v>1.032</v>
      </c>
      <c r="AM5" s="15" t="s">
        <v>12</v>
      </c>
      <c r="AN5" s="10">
        <f t="shared" si="8"/>
        <v>0.875</v>
      </c>
      <c r="AO5" s="9">
        <f t="shared" si="9"/>
        <v>0.14400000000000002</v>
      </c>
      <c r="AP5" s="10">
        <f t="shared" si="10"/>
        <v>0.15700000000000003</v>
      </c>
      <c r="AQ5" s="9" t="s">
        <v>12</v>
      </c>
      <c r="AR5" s="55" t="s">
        <v>12</v>
      </c>
      <c r="AS5" s="55">
        <v>2.1659999999999999</v>
      </c>
      <c r="AT5" s="55">
        <v>2.2690000000000001</v>
      </c>
      <c r="AU5" s="55">
        <v>2.3820000000000001</v>
      </c>
      <c r="AV5" s="3">
        <v>2.4860000000000002</v>
      </c>
      <c r="AW5" s="3">
        <v>2.5990000000000002</v>
      </c>
      <c r="AX5" s="3" t="s">
        <v>12</v>
      </c>
      <c r="AY5" s="3">
        <v>2.8079999999999998</v>
      </c>
      <c r="AZ5" s="15" t="s">
        <v>12</v>
      </c>
      <c r="BA5" s="10">
        <f t="shared" si="11"/>
        <v>2.5990000000000002</v>
      </c>
      <c r="BB5" s="9">
        <f t="shared" si="12"/>
        <v>0.21700000000000008</v>
      </c>
      <c r="BC5" s="10">
        <f t="shared" si="13"/>
        <v>0.20899999999999963</v>
      </c>
      <c r="BD5" s="9" t="s">
        <v>2403</v>
      </c>
      <c r="BE5" s="3" t="s">
        <v>12</v>
      </c>
      <c r="BF5" s="15" t="s">
        <v>12</v>
      </c>
      <c r="BG5" s="15" t="str">
        <f t="shared" si="14"/>
        <v>-</v>
      </c>
      <c r="BH5" s="9" t="e">
        <f t="shared" si="15"/>
        <v>#VALUE!</v>
      </c>
      <c r="BI5" s="10" t="e">
        <f t="shared" si="15"/>
        <v>#VALUE!</v>
      </c>
      <c r="BJ5" s="9" t="s">
        <v>2403</v>
      </c>
      <c r="BK5" s="3" t="s">
        <v>12</v>
      </c>
      <c r="BL5" s="15" t="s">
        <v>12</v>
      </c>
      <c r="BM5" s="15" t="str">
        <f t="shared" si="16"/>
        <v>-</v>
      </c>
      <c r="BN5" s="9" t="e">
        <f t="shared" si="17"/>
        <v>#VALUE!</v>
      </c>
      <c r="BO5" s="10" t="e">
        <f t="shared" si="17"/>
        <v>#VALUE!</v>
      </c>
      <c r="BP5">
        <f>IF(AND(ISERROR(FIND("Fout",Q5)), ISERROR(FIND("Fout",AD5)), ISERROR(FIND("Fout",AQ5)), ISERROR(FIND( "Fout",BD5)), ISERROR(FIND( "Fout",BJ5))),0,1)</f>
        <v>0</v>
      </c>
      <c r="BQ5" s="93" t="e">
        <f>IF(AB5=0, -1, BH5/AB5)</f>
        <v>#VALUE!</v>
      </c>
      <c r="BR5" s="93" t="e">
        <f>IF(AB5=0,-1,BN5/AB5)</f>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18"/>
        <v>#N/A</v>
      </c>
      <c r="BX5" s="93" t="e">
        <f t="shared" si="18"/>
        <v>#N/A</v>
      </c>
      <c r="BY5" s="94">
        <f t="shared" si="19"/>
        <v>999</v>
      </c>
      <c r="BZ5" s="94">
        <f t="shared" si="19"/>
        <v>999</v>
      </c>
      <c r="CA5" s="94" t="e">
        <f>ABS(LOOKUP(0.1*$K5,$Q$2:$Z$2,Q5:Z5)-BT5)</f>
        <v>#N/A</v>
      </c>
      <c r="CB5" t="e">
        <f>ABS(LOOKUP($K5,$Q$2:$Z$2,Q5:Z5)-BU5)</f>
        <v>#N/A</v>
      </c>
      <c r="CC5" s="58" t="e">
        <f>ABS(LOOKUP(10*$K5,$Q$2:$Z$2,Q5:Z5)-BV5)</f>
        <v>#N/A</v>
      </c>
      <c r="CD5" s="95" t="e">
        <f>OR(BY5&gt;0.1,BZ5&gt;0.1, CA5&gt;=0.15, CB5&gt;=0.15, CC5&gt;=0.15)</f>
        <v>#N/A</v>
      </c>
      <c r="CE5" s="96" t="b">
        <f t="shared" si="20"/>
        <v>1</v>
      </c>
      <c r="CF5" t="e">
        <f t="shared" si="21"/>
        <v>#DIV/0!</v>
      </c>
      <c r="CG5" t="e">
        <f t="shared" si="22"/>
        <v>#DIV/0!</v>
      </c>
      <c r="CH5" s="84" t="b">
        <f>AN5&gt;0.25</f>
        <v>1</v>
      </c>
      <c r="CI5">
        <f>IF(CH5,AN5,"")</f>
        <v>0.875</v>
      </c>
      <c r="CJ5" t="b">
        <f t="shared" si="23"/>
        <v>1</v>
      </c>
      <c r="CK5" t="b">
        <f>AN5&lt;1.25</f>
        <v>1</v>
      </c>
      <c r="CL5" s="84" t="b">
        <f t="shared" si="27"/>
        <v>1</v>
      </c>
      <c r="CM5">
        <f>IF(CL5,BA5,"")</f>
        <v>2.5990000000000002</v>
      </c>
      <c r="CN5" t="b">
        <f t="shared" si="24"/>
        <v>1</v>
      </c>
      <c r="CO5" s="84">
        <f>IF(BA5=0, -1, AN5/(1.56*BA5^2))</f>
        <v>8.303685569677563E-2</v>
      </c>
      <c r="CP5" t="b">
        <f>OR(CO5&gt;0.035, CO5&lt;0.065)</f>
        <v>1</v>
      </c>
      <c r="CQ5" s="96" t="b">
        <f>IF(O5="-", "-", ABS(AA5-AA4)&lt;O5*$CR$1)</f>
        <v>1</v>
      </c>
      <c r="CR5" t="e">
        <f>IF(O5="-","-",ABS(BG5-BG4)&lt;O5*$CS$1)</f>
        <v>#VALUE!</v>
      </c>
      <c r="CS5" t="e">
        <f>IF(O5="-","-",ABS(BM5-BM4)&lt;O5*$CT$1)</f>
        <v>#VALUE!</v>
      </c>
      <c r="CT5" t="b">
        <f>IF(O5="-","-",ABS(AN5-AN4)&lt;O5*$CU$1)</f>
        <v>1</v>
      </c>
      <c r="CU5" t="b">
        <f>IF(O5="-","-",ABS(BA4-BA5)&lt;O5*$CV$1)</f>
        <v>1</v>
      </c>
      <c r="CV5" s="84" t="b">
        <f>IF(P5="-","-",ABS(AA6-AA5)&lt;P5*$CR$1)</f>
        <v>1</v>
      </c>
      <c r="CW5" t="e">
        <f>IF(P5="-","-",ABS(BG6-BG5)&lt;P5*$CS$1)</f>
        <v>#VALUE!</v>
      </c>
      <c r="CX5" t="e">
        <f>IF(P5="-","-",ABS(BM6-BM5)&lt;P5*$CT$1)</f>
        <v>#VALUE!</v>
      </c>
      <c r="CY5" t="b">
        <f>IF(P5="-","-",ABS(AN6-AN5)&lt;P5*$CU$1)</f>
        <v>1</v>
      </c>
      <c r="CZ5" t="b">
        <f>IF(P5="-","-",ABS(BA5-BA6)&lt;P5*$CV$1)</f>
        <v>1</v>
      </c>
      <c r="DA5" s="84">
        <f>IFERROR(IF(AND(CQ5:CU5),0,1), 0)+IFERROR(IF(AND(CV5:CZ5),0,1),0)</f>
        <v>0</v>
      </c>
      <c r="DB5" t="e">
        <f>AND(DA5&gt;0,CD5)</f>
        <v>#N/A</v>
      </c>
    </row>
    <row r="6" spans="1:106">
      <c r="A6" s="9">
        <v>2165</v>
      </c>
      <c r="B6" s="3">
        <v>2</v>
      </c>
      <c r="C6" s="3" t="s">
        <v>2494</v>
      </c>
      <c r="D6" s="3" t="str">
        <f t="shared" si="0"/>
        <v>NI_1_22-1_dk_0017</v>
      </c>
      <c r="E6" s="3" t="str">
        <f t="shared" si="1"/>
        <v>0017</v>
      </c>
      <c r="F6" s="3">
        <v>110703.898</v>
      </c>
      <c r="G6" s="15">
        <v>421638.65600000002</v>
      </c>
      <c r="H6" s="35" t="str">
        <f t="shared" si="2"/>
        <v>ja</v>
      </c>
      <c r="I6" s="42" t="s">
        <v>2402</v>
      </c>
      <c r="J6" s="20" t="s">
        <v>2491</v>
      </c>
      <c r="K6" s="21">
        <v>10000</v>
      </c>
      <c r="L6" s="28">
        <f t="shared" si="25"/>
        <v>1</v>
      </c>
      <c r="M6" s="28">
        <f t="shared" si="25"/>
        <v>1</v>
      </c>
      <c r="N6" s="56">
        <f t="shared" si="3"/>
        <v>10000</v>
      </c>
      <c r="O6" s="33">
        <f t="shared" si="26"/>
        <v>78.757440385017148</v>
      </c>
      <c r="P6" s="37">
        <f t="shared" si="4"/>
        <v>94.872847474957425</v>
      </c>
      <c r="Q6" s="9" t="s">
        <v>12</v>
      </c>
      <c r="R6" s="55" t="s">
        <v>12</v>
      </c>
      <c r="S6" s="55">
        <v>2.6720000000000002</v>
      </c>
      <c r="T6" s="55">
        <v>2.8290000000000002</v>
      </c>
      <c r="U6" s="55">
        <v>2.9980000000000002</v>
      </c>
      <c r="V6" s="3">
        <v>3.161</v>
      </c>
      <c r="W6" s="3">
        <v>3.35</v>
      </c>
      <c r="X6" s="3" t="s">
        <v>12</v>
      </c>
      <c r="Y6" s="3">
        <v>3.74</v>
      </c>
      <c r="Z6" s="15" t="s">
        <v>12</v>
      </c>
      <c r="AA6" s="10">
        <f t="shared" si="5"/>
        <v>3.35</v>
      </c>
      <c r="AB6" s="9">
        <f t="shared" si="6"/>
        <v>0.35199999999999987</v>
      </c>
      <c r="AC6" s="10">
        <f t="shared" si="7"/>
        <v>0.39000000000000012</v>
      </c>
      <c r="AD6" s="9" t="s">
        <v>12</v>
      </c>
      <c r="AE6" s="55" t="s">
        <v>12</v>
      </c>
      <c r="AF6" s="55">
        <v>0.53400000000000003</v>
      </c>
      <c r="AG6" s="55">
        <v>0.60099999999999998</v>
      </c>
      <c r="AH6" s="55">
        <v>0.67200000000000004</v>
      </c>
      <c r="AI6" s="3">
        <v>0.73699999999999999</v>
      </c>
      <c r="AJ6" s="3">
        <v>0.80800000000000005</v>
      </c>
      <c r="AK6" s="3" t="s">
        <v>12</v>
      </c>
      <c r="AL6" s="3">
        <v>0.95399999999999996</v>
      </c>
      <c r="AM6" s="15" t="s">
        <v>12</v>
      </c>
      <c r="AN6" s="10">
        <f t="shared" si="8"/>
        <v>0.80800000000000005</v>
      </c>
      <c r="AO6" s="9">
        <f t="shared" si="9"/>
        <v>0.13600000000000001</v>
      </c>
      <c r="AP6" s="10">
        <f t="shared" si="10"/>
        <v>0.14599999999999991</v>
      </c>
      <c r="AQ6" s="9" t="s">
        <v>12</v>
      </c>
      <c r="AR6" s="55" t="s">
        <v>12</v>
      </c>
      <c r="AS6" s="55">
        <v>2.129</v>
      </c>
      <c r="AT6" s="55">
        <v>2.2320000000000002</v>
      </c>
      <c r="AU6" s="55">
        <v>2.3410000000000002</v>
      </c>
      <c r="AV6" s="3">
        <v>2.44</v>
      </c>
      <c r="AW6" s="3">
        <v>2.5489999999999999</v>
      </c>
      <c r="AX6" s="3" t="s">
        <v>12</v>
      </c>
      <c r="AY6" s="3">
        <v>2.7570000000000001</v>
      </c>
      <c r="AZ6" s="15" t="s">
        <v>12</v>
      </c>
      <c r="BA6" s="10">
        <f t="shared" si="11"/>
        <v>2.5489999999999999</v>
      </c>
      <c r="BB6" s="9">
        <f t="shared" si="12"/>
        <v>0.20799999999999974</v>
      </c>
      <c r="BC6" s="10">
        <f t="shared" si="13"/>
        <v>0.20800000000000018</v>
      </c>
      <c r="BD6" s="9" t="s">
        <v>2403</v>
      </c>
      <c r="BE6" s="3" t="s">
        <v>12</v>
      </c>
      <c r="BF6" s="15" t="s">
        <v>12</v>
      </c>
      <c r="BG6" s="15" t="str">
        <f t="shared" si="14"/>
        <v>-</v>
      </c>
      <c r="BH6" s="9" t="e">
        <f t="shared" si="15"/>
        <v>#VALUE!</v>
      </c>
      <c r="BI6" s="10" t="e">
        <f t="shared" si="15"/>
        <v>#VALUE!</v>
      </c>
      <c r="BJ6" s="9" t="s">
        <v>2403</v>
      </c>
      <c r="BK6" s="3" t="s">
        <v>12</v>
      </c>
      <c r="BL6" s="15" t="s">
        <v>12</v>
      </c>
      <c r="BM6" s="15" t="str">
        <f t="shared" si="16"/>
        <v>-</v>
      </c>
      <c r="BN6" s="9" t="e">
        <f t="shared" si="17"/>
        <v>#VALUE!</v>
      </c>
      <c r="BO6" s="10" t="e">
        <f t="shared" si="17"/>
        <v>#VALUE!</v>
      </c>
      <c r="BP6">
        <f t="shared" ref="BP6:BP69" si="28">IF(AND(ISERROR(FIND("Fout",Q6)), ISERROR(FIND("Fout",AD6)), ISERROR(FIND("Fout",AQ6)), ISERROR(FIND( "Fout",BD6)), ISERROR(FIND( "Fout",BJ6))),0,1)</f>
        <v>0</v>
      </c>
      <c r="BQ6" s="93" t="e">
        <f t="shared" ref="BQ6:BQ69" si="29">IF(AB6=0, -1, BH6/AB6)</f>
        <v>#VALUE!</v>
      </c>
      <c r="BR6" s="93" t="e">
        <f t="shared" ref="BR6:BR69" si="30">IF(AB6=0,-1,BN6/AB6)</f>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18"/>
        <v>#N/A</v>
      </c>
      <c r="BX6" s="93" t="e">
        <f t="shared" si="18"/>
        <v>#N/A</v>
      </c>
      <c r="BY6" s="94">
        <f t="shared" si="19"/>
        <v>999</v>
      </c>
      <c r="BZ6" s="94">
        <f t="shared" si="19"/>
        <v>999</v>
      </c>
      <c r="CA6" s="94" t="e">
        <f t="shared" ref="CA6:CA69" si="31">ABS(LOOKUP(0.1*$K6,$Q$2:$Z$2,Q6:Z6)-BT6)</f>
        <v>#N/A</v>
      </c>
      <c r="CB6" t="e">
        <f t="shared" ref="CB6:CB69" si="32">ABS(LOOKUP($K6,$Q$2:$Z$2,Q6:Z6)-BU6)</f>
        <v>#N/A</v>
      </c>
      <c r="CC6" s="58" t="e">
        <f t="shared" ref="CC6:CC69" si="33">ABS(LOOKUP(10*$K6,$Q$2:$Z$2,Q6:Z6)-BV6)</f>
        <v>#N/A</v>
      </c>
      <c r="CD6" s="95" t="e">
        <f t="shared" ref="CD6:CD69" si="34">OR(BY6&gt;0.1,BZ6&gt;0.1, CA6&gt;=0.15, CB6&gt;=0.15, CC6&gt;=0.15)</f>
        <v>#N/A</v>
      </c>
      <c r="CE6" s="96" t="b">
        <f t="shared" si="20"/>
        <v>1</v>
      </c>
      <c r="CF6" t="e">
        <f t="shared" si="21"/>
        <v>#DIV/0!</v>
      </c>
      <c r="CG6" t="e">
        <f t="shared" si="22"/>
        <v>#DIV/0!</v>
      </c>
      <c r="CH6" s="84" t="b">
        <f t="shared" ref="CH6:CH69" si="35">AN6&gt;0.25</f>
        <v>1</v>
      </c>
      <c r="CI6">
        <f t="shared" ref="CI6:CI69" si="36">IF(CH6,AN6,"")</f>
        <v>0.80800000000000005</v>
      </c>
      <c r="CJ6" t="b">
        <f t="shared" si="23"/>
        <v>1</v>
      </c>
      <c r="CK6" t="b">
        <f t="shared" ref="CK6:CK69" si="37">AN6&lt;1.25</f>
        <v>1</v>
      </c>
      <c r="CL6" s="84" t="b">
        <f t="shared" si="27"/>
        <v>1</v>
      </c>
      <c r="CM6">
        <f t="shared" ref="CM6:CM69" si="38">IF(CL6,BA6,"")</f>
        <v>2.5489999999999999</v>
      </c>
      <c r="CN6" t="b">
        <f t="shared" si="24"/>
        <v>1</v>
      </c>
      <c r="CO6" s="84">
        <f t="shared" ref="CO6:CO69" si="39">IF(BA6=0, -1, AN6/(1.56*BA6^2))</f>
        <v>7.971629239887118E-2</v>
      </c>
      <c r="CP6" t="b">
        <f t="shared" ref="CP6:CP69" si="40">OR(CO6&gt;0.035, CO6&lt;0.065)</f>
        <v>1</v>
      </c>
      <c r="CQ6" s="96" t="b">
        <f t="shared" ref="CQ6:CQ69" si="41">IF(O6="-", "-", ABS(AA6-AA5)&lt;O6*$CR$1)</f>
        <v>1</v>
      </c>
      <c r="CR6" t="e">
        <f t="shared" ref="CR6:CR69" si="42">IF(O6="-","-",ABS(BG6-BG5)&lt;O6*$CS$1)</f>
        <v>#VALUE!</v>
      </c>
      <c r="CS6" t="e">
        <f t="shared" ref="CS6:CS69" si="43">IF(O6="-","-",ABS(BM6-BM5)&lt;O6*$CT$1)</f>
        <v>#VALUE!</v>
      </c>
      <c r="CT6" t="b">
        <f t="shared" ref="CT6:CT69" si="44">IF(O6="-","-",ABS(AN6-AN5)&lt;O6*$CU$1)</f>
        <v>1</v>
      </c>
      <c r="CU6" t="b">
        <f t="shared" ref="CU6:CU69" si="45">IF(O6="-","-",ABS(BA5-BA6)&lt;O6*$CV$1)</f>
        <v>1</v>
      </c>
      <c r="CV6" s="84" t="b">
        <f t="shared" ref="CV6:CV69" si="46">IF(P6="-","-",ABS(AA7-AA6)&lt;P6*$CR$1)</f>
        <v>1</v>
      </c>
      <c r="CW6" t="e">
        <f t="shared" ref="CW6:CW69" si="47">IF(P6="-","-",ABS(BG7-BG6)&lt;P6*$CS$1)</f>
        <v>#VALUE!</v>
      </c>
      <c r="CX6" t="e">
        <f t="shared" ref="CX6:CX69" si="48">IF(P6="-","-",ABS(BM7-BM6)&lt;P6*$CT$1)</f>
        <v>#VALUE!</v>
      </c>
      <c r="CY6" t="b">
        <f t="shared" ref="CY6:CY69" si="49">IF(P6="-","-",ABS(AN7-AN6)&lt;P6*$CU$1)</f>
        <v>1</v>
      </c>
      <c r="CZ6" t="b">
        <f t="shared" ref="CZ6:CZ69" si="50">IF(P6="-","-",ABS(BA6-BA7)&lt;P6*$CV$1)</f>
        <v>1</v>
      </c>
      <c r="DA6" s="84">
        <f>IFERROR(IF(AND(CQ6:CU6),0,1), 0)+IFERROR(IF(AND(CV6:CZ6),0,1),0)</f>
        <v>0</v>
      </c>
      <c r="DB6" t="e">
        <f t="shared" ref="DB6:DB69" si="51">AND(DA6&gt;0,CD6)</f>
        <v>#N/A</v>
      </c>
    </row>
    <row r="7" spans="1:106">
      <c r="A7" s="9">
        <v>2166</v>
      </c>
      <c r="B7" s="3">
        <v>2</v>
      </c>
      <c r="C7" s="3" t="s">
        <v>2495</v>
      </c>
      <c r="D7" s="3" t="str">
        <f t="shared" si="0"/>
        <v>NI_1_22-1_dk_0018</v>
      </c>
      <c r="E7" s="3" t="str">
        <f t="shared" si="1"/>
        <v>0018</v>
      </c>
      <c r="F7" s="3">
        <v>110674.836</v>
      </c>
      <c r="G7" s="15">
        <v>421548.34399999998</v>
      </c>
      <c r="H7" s="35" t="str">
        <f t="shared" si="2"/>
        <v>ja</v>
      </c>
      <c r="I7" s="42" t="s">
        <v>2402</v>
      </c>
      <c r="J7" s="20" t="s">
        <v>2491</v>
      </c>
      <c r="K7" s="21">
        <v>10000</v>
      </c>
      <c r="L7" s="28">
        <f t="shared" si="25"/>
        <v>1</v>
      </c>
      <c r="M7" s="28">
        <f t="shared" si="25"/>
        <v>1</v>
      </c>
      <c r="N7" s="56">
        <f t="shared" si="3"/>
        <v>10000</v>
      </c>
      <c r="O7" s="33">
        <f t="shared" si="26"/>
        <v>94.872847474957425</v>
      </c>
      <c r="P7" s="37">
        <f t="shared" si="4"/>
        <v>133.45205810698769</v>
      </c>
      <c r="Q7" s="9" t="s">
        <v>12</v>
      </c>
      <c r="R7" s="55" t="s">
        <v>12</v>
      </c>
      <c r="S7" s="55">
        <v>2.6680000000000001</v>
      </c>
      <c r="T7" s="55">
        <v>2.8250000000000002</v>
      </c>
      <c r="U7" s="55">
        <v>2.9940000000000002</v>
      </c>
      <c r="V7" s="3">
        <v>3.157</v>
      </c>
      <c r="W7" s="3">
        <v>3.347</v>
      </c>
      <c r="X7" s="3" t="s">
        <v>12</v>
      </c>
      <c r="Y7" s="3">
        <v>3.7370000000000001</v>
      </c>
      <c r="Z7" s="15" t="s">
        <v>12</v>
      </c>
      <c r="AA7" s="10">
        <f t="shared" si="5"/>
        <v>3.347</v>
      </c>
      <c r="AB7" s="9">
        <f t="shared" si="6"/>
        <v>0.35299999999999976</v>
      </c>
      <c r="AC7" s="10">
        <f t="shared" si="7"/>
        <v>0.39000000000000012</v>
      </c>
      <c r="AD7" s="9" t="s">
        <v>12</v>
      </c>
      <c r="AE7" s="55" t="s">
        <v>12</v>
      </c>
      <c r="AF7" s="55">
        <v>0.54700000000000004</v>
      </c>
      <c r="AG7" s="55">
        <v>0.61499999999999999</v>
      </c>
      <c r="AH7" s="55">
        <v>0.68700000000000006</v>
      </c>
      <c r="AI7" s="3">
        <v>0.751</v>
      </c>
      <c r="AJ7" s="3">
        <v>0.82099999999999995</v>
      </c>
      <c r="AK7" s="3" t="s">
        <v>12</v>
      </c>
      <c r="AL7" s="3">
        <v>0.96499999999999997</v>
      </c>
      <c r="AM7" s="15" t="s">
        <v>12</v>
      </c>
      <c r="AN7" s="10">
        <f t="shared" si="8"/>
        <v>0.82099999999999995</v>
      </c>
      <c r="AO7" s="9">
        <f t="shared" si="9"/>
        <v>0.1339999999999999</v>
      </c>
      <c r="AP7" s="10">
        <f t="shared" si="10"/>
        <v>0.14400000000000002</v>
      </c>
      <c r="AQ7" s="9" t="s">
        <v>12</v>
      </c>
      <c r="AR7" s="55" t="s">
        <v>12</v>
      </c>
      <c r="AS7" s="55">
        <v>2.1259999999999999</v>
      </c>
      <c r="AT7" s="55">
        <v>2.2330000000000001</v>
      </c>
      <c r="AU7" s="55">
        <v>2.3439999999999999</v>
      </c>
      <c r="AV7" s="3">
        <v>2.4449999999999998</v>
      </c>
      <c r="AW7" s="3">
        <v>2.5550000000000002</v>
      </c>
      <c r="AX7" s="3" t="s">
        <v>12</v>
      </c>
      <c r="AY7" s="3">
        <v>2.7639999999999998</v>
      </c>
      <c r="AZ7" s="15" t="s">
        <v>12</v>
      </c>
      <c r="BA7" s="10">
        <f t="shared" si="11"/>
        <v>2.5550000000000002</v>
      </c>
      <c r="BB7" s="9">
        <f t="shared" si="12"/>
        <v>0.2110000000000003</v>
      </c>
      <c r="BC7" s="10">
        <f t="shared" si="13"/>
        <v>0.20899999999999963</v>
      </c>
      <c r="BD7" s="9" t="s">
        <v>2403</v>
      </c>
      <c r="BE7" s="3" t="s">
        <v>12</v>
      </c>
      <c r="BF7" s="15" t="s">
        <v>12</v>
      </c>
      <c r="BG7" s="15" t="str">
        <f t="shared" si="14"/>
        <v>-</v>
      </c>
      <c r="BH7" s="9" t="e">
        <f t="shared" si="15"/>
        <v>#VALUE!</v>
      </c>
      <c r="BI7" s="10" t="e">
        <f t="shared" si="15"/>
        <v>#VALUE!</v>
      </c>
      <c r="BJ7" s="9" t="s">
        <v>2403</v>
      </c>
      <c r="BK7" s="3" t="s">
        <v>12</v>
      </c>
      <c r="BL7" s="15" t="s">
        <v>12</v>
      </c>
      <c r="BM7" s="15" t="str">
        <f t="shared" si="16"/>
        <v>-</v>
      </c>
      <c r="BN7" s="9" t="e">
        <f t="shared" si="17"/>
        <v>#VALUE!</v>
      </c>
      <c r="BO7" s="10" t="e">
        <f t="shared" si="17"/>
        <v>#VALUE!</v>
      </c>
      <c r="BP7">
        <f t="shared" si="28"/>
        <v>0</v>
      </c>
      <c r="BQ7" s="93" t="e">
        <f t="shared" si="29"/>
        <v>#VALUE!</v>
      </c>
      <c r="BR7" s="93" t="e">
        <f t="shared" si="30"/>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18"/>
        <v>#N/A</v>
      </c>
      <c r="BX7" s="93" t="e">
        <f t="shared" si="18"/>
        <v>#N/A</v>
      </c>
      <c r="BY7" s="94">
        <f t="shared" si="19"/>
        <v>999</v>
      </c>
      <c r="BZ7" s="94">
        <f t="shared" si="19"/>
        <v>999</v>
      </c>
      <c r="CA7" s="94" t="e">
        <f t="shared" si="31"/>
        <v>#N/A</v>
      </c>
      <c r="CB7" t="e">
        <f t="shared" si="32"/>
        <v>#N/A</v>
      </c>
      <c r="CC7" s="58" t="e">
        <f t="shared" si="33"/>
        <v>#N/A</v>
      </c>
      <c r="CD7" s="95" t="e">
        <f t="shared" si="34"/>
        <v>#N/A</v>
      </c>
      <c r="CE7" s="96" t="b">
        <f t="shared" si="20"/>
        <v>1</v>
      </c>
      <c r="CF7" t="e">
        <f t="shared" si="21"/>
        <v>#DIV/0!</v>
      </c>
      <c r="CG7" t="e">
        <f t="shared" si="22"/>
        <v>#DIV/0!</v>
      </c>
      <c r="CH7" s="84" t="b">
        <f t="shared" si="35"/>
        <v>1</v>
      </c>
      <c r="CI7">
        <f t="shared" si="36"/>
        <v>0.82099999999999995</v>
      </c>
      <c r="CJ7" t="b">
        <f t="shared" si="23"/>
        <v>1</v>
      </c>
      <c r="CK7" t="b">
        <f t="shared" si="37"/>
        <v>1</v>
      </c>
      <c r="CL7" s="84" t="b">
        <f t="shared" si="27"/>
        <v>1</v>
      </c>
      <c r="CM7">
        <f t="shared" si="38"/>
        <v>2.5550000000000002</v>
      </c>
      <c r="CN7" t="b">
        <f t="shared" si="24"/>
        <v>1</v>
      </c>
      <c r="CO7" s="84">
        <f t="shared" si="39"/>
        <v>8.0618878034635466E-2</v>
      </c>
      <c r="CP7" t="b">
        <f t="shared" si="40"/>
        <v>1</v>
      </c>
      <c r="CQ7" s="96" t="b">
        <f t="shared" si="41"/>
        <v>1</v>
      </c>
      <c r="CR7" t="e">
        <f t="shared" si="42"/>
        <v>#VALUE!</v>
      </c>
      <c r="CS7" t="e">
        <f t="shared" si="43"/>
        <v>#VALUE!</v>
      </c>
      <c r="CT7" t="b">
        <f t="shared" si="44"/>
        <v>1</v>
      </c>
      <c r="CU7" t="b">
        <f t="shared" si="45"/>
        <v>1</v>
      </c>
      <c r="CV7" s="84" t="b">
        <f t="shared" si="46"/>
        <v>1</v>
      </c>
      <c r="CW7" t="e">
        <f t="shared" si="47"/>
        <v>#VALUE!</v>
      </c>
      <c r="CX7" t="e">
        <f t="shared" si="48"/>
        <v>#VALUE!</v>
      </c>
      <c r="CY7" t="b">
        <f t="shared" si="49"/>
        <v>1</v>
      </c>
      <c r="CZ7" t="b">
        <f t="shared" si="50"/>
        <v>1</v>
      </c>
      <c r="DA7" s="84">
        <f t="shared" ref="DA7:DA70" si="52">IFERROR(IF(AND(CQ7:CU7),0,1), 0)+IFERROR(IF(AND(CV7:CZ7),0,1),0)</f>
        <v>0</v>
      </c>
      <c r="DB7" t="e">
        <f t="shared" si="51"/>
        <v>#N/A</v>
      </c>
    </row>
    <row r="8" spans="1:106">
      <c r="A8" s="9">
        <v>2167</v>
      </c>
      <c r="B8" s="3">
        <v>2</v>
      </c>
      <c r="C8" s="3" t="s">
        <v>2496</v>
      </c>
      <c r="D8" s="3" t="str">
        <f t="shared" si="0"/>
        <v>NI_1_22-1_dk_0019</v>
      </c>
      <c r="E8" s="3" t="str">
        <f t="shared" si="1"/>
        <v>0019</v>
      </c>
      <c r="F8" s="3">
        <v>110676.773</v>
      </c>
      <c r="G8" s="15">
        <v>421414.90600000002</v>
      </c>
      <c r="H8" s="35" t="str">
        <f t="shared" si="2"/>
        <v>ja</v>
      </c>
      <c r="I8" s="42" t="s">
        <v>2402</v>
      </c>
      <c r="J8" s="20" t="s">
        <v>2491</v>
      </c>
      <c r="K8" s="21">
        <v>10000</v>
      </c>
      <c r="L8" s="28">
        <f t="shared" si="25"/>
        <v>1</v>
      </c>
      <c r="M8" s="28">
        <f t="shared" si="25"/>
        <v>1</v>
      </c>
      <c r="N8" s="56">
        <f t="shared" si="3"/>
        <v>10000</v>
      </c>
      <c r="O8" s="33">
        <f t="shared" si="26"/>
        <v>133.45205810698769</v>
      </c>
      <c r="P8" s="37">
        <f t="shared" si="4"/>
        <v>93.916549446869908</v>
      </c>
      <c r="Q8" s="9" t="s">
        <v>12</v>
      </c>
      <c r="R8" s="55" t="s">
        <v>12</v>
      </c>
      <c r="S8" s="55">
        <v>2.66</v>
      </c>
      <c r="T8" s="55">
        <v>2.8149999999999999</v>
      </c>
      <c r="U8" s="55">
        <v>2.9820000000000002</v>
      </c>
      <c r="V8" s="3">
        <v>3.1429999999999998</v>
      </c>
      <c r="W8" s="3">
        <v>3.3330000000000002</v>
      </c>
      <c r="X8" s="3" t="s">
        <v>12</v>
      </c>
      <c r="Y8" s="3">
        <v>3.726</v>
      </c>
      <c r="Z8" s="15" t="s">
        <v>12</v>
      </c>
      <c r="AA8" s="10">
        <f t="shared" si="5"/>
        <v>3.3330000000000002</v>
      </c>
      <c r="AB8" s="9">
        <f t="shared" si="6"/>
        <v>0.35099999999999998</v>
      </c>
      <c r="AC8" s="10">
        <f t="shared" si="7"/>
        <v>0.39299999999999979</v>
      </c>
      <c r="AD8" s="9" t="s">
        <v>12</v>
      </c>
      <c r="AE8" s="55" t="s">
        <v>12</v>
      </c>
      <c r="AF8" s="55">
        <v>0.56100000000000005</v>
      </c>
      <c r="AG8" s="55">
        <v>0.628</v>
      </c>
      <c r="AH8" s="55">
        <v>0.70099999999999996</v>
      </c>
      <c r="AI8" s="3">
        <v>0.76500000000000001</v>
      </c>
      <c r="AJ8" s="3">
        <v>0.83599999999999997</v>
      </c>
      <c r="AK8" s="3" t="s">
        <v>12</v>
      </c>
      <c r="AL8" s="3">
        <v>0.97899999999999998</v>
      </c>
      <c r="AM8" s="15" t="s">
        <v>12</v>
      </c>
      <c r="AN8" s="10">
        <f t="shared" si="8"/>
        <v>0.83599999999999997</v>
      </c>
      <c r="AO8" s="9">
        <f t="shared" si="9"/>
        <v>0.13500000000000001</v>
      </c>
      <c r="AP8" s="10">
        <f t="shared" si="10"/>
        <v>0.14300000000000002</v>
      </c>
      <c r="AQ8" s="9" t="s">
        <v>12</v>
      </c>
      <c r="AR8" s="55" t="s">
        <v>12</v>
      </c>
      <c r="AS8" s="55">
        <v>2.1749999999999998</v>
      </c>
      <c r="AT8" s="55">
        <v>2.2759999999999998</v>
      </c>
      <c r="AU8" s="55">
        <v>2.383</v>
      </c>
      <c r="AV8" s="3">
        <v>2.4790000000000001</v>
      </c>
      <c r="AW8" s="3">
        <v>2.585</v>
      </c>
      <c r="AX8" s="3" t="s">
        <v>12</v>
      </c>
      <c r="AY8" s="3">
        <v>2.79</v>
      </c>
      <c r="AZ8" s="15" t="s">
        <v>12</v>
      </c>
      <c r="BA8" s="10">
        <f t="shared" si="11"/>
        <v>2.585</v>
      </c>
      <c r="BB8" s="9">
        <f t="shared" si="12"/>
        <v>0.20199999999999996</v>
      </c>
      <c r="BC8" s="10">
        <f t="shared" si="13"/>
        <v>0.20500000000000007</v>
      </c>
      <c r="BD8" s="9" t="s">
        <v>2403</v>
      </c>
      <c r="BE8" s="3" t="s">
        <v>12</v>
      </c>
      <c r="BF8" s="15" t="s">
        <v>12</v>
      </c>
      <c r="BG8" s="15" t="str">
        <f t="shared" si="14"/>
        <v>-</v>
      </c>
      <c r="BH8" s="9" t="e">
        <f t="shared" si="15"/>
        <v>#VALUE!</v>
      </c>
      <c r="BI8" s="10" t="e">
        <f t="shared" si="15"/>
        <v>#VALUE!</v>
      </c>
      <c r="BJ8" s="9" t="s">
        <v>2403</v>
      </c>
      <c r="BK8" s="3" t="s">
        <v>12</v>
      </c>
      <c r="BL8" s="15" t="s">
        <v>12</v>
      </c>
      <c r="BM8" s="15" t="str">
        <f t="shared" si="16"/>
        <v>-</v>
      </c>
      <c r="BN8" s="9" t="e">
        <f t="shared" si="17"/>
        <v>#VALUE!</v>
      </c>
      <c r="BO8" s="10" t="e">
        <f t="shared" si="17"/>
        <v>#VALUE!</v>
      </c>
      <c r="BP8">
        <f t="shared" si="28"/>
        <v>0</v>
      </c>
      <c r="BQ8" s="93" t="e">
        <f t="shared" si="29"/>
        <v>#VALUE!</v>
      </c>
      <c r="BR8" s="93" t="e">
        <f t="shared" si="30"/>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18"/>
        <v>#N/A</v>
      </c>
      <c r="BX8" s="93" t="e">
        <f t="shared" si="18"/>
        <v>#N/A</v>
      </c>
      <c r="BY8" s="94">
        <f t="shared" si="19"/>
        <v>999</v>
      </c>
      <c r="BZ8" s="94">
        <f t="shared" si="19"/>
        <v>999</v>
      </c>
      <c r="CA8" s="94" t="e">
        <f t="shared" si="31"/>
        <v>#N/A</v>
      </c>
      <c r="CB8" t="e">
        <f t="shared" si="32"/>
        <v>#N/A</v>
      </c>
      <c r="CC8" s="58" t="e">
        <f t="shared" si="33"/>
        <v>#N/A</v>
      </c>
      <c r="CD8" s="95" t="e">
        <f t="shared" si="34"/>
        <v>#N/A</v>
      </c>
      <c r="CE8" s="96" t="b">
        <f t="shared" si="20"/>
        <v>1</v>
      </c>
      <c r="CF8" t="e">
        <f t="shared" si="21"/>
        <v>#DIV/0!</v>
      </c>
      <c r="CG8" t="e">
        <f t="shared" si="22"/>
        <v>#DIV/0!</v>
      </c>
      <c r="CH8" s="84" t="b">
        <f t="shared" si="35"/>
        <v>1</v>
      </c>
      <c r="CI8">
        <f t="shared" si="36"/>
        <v>0.83599999999999997</v>
      </c>
      <c r="CJ8" t="b">
        <f t="shared" si="23"/>
        <v>1</v>
      </c>
      <c r="CK8" t="b">
        <f t="shared" si="37"/>
        <v>1</v>
      </c>
      <c r="CL8" s="84" t="b">
        <f t="shared" si="27"/>
        <v>1</v>
      </c>
      <c r="CM8">
        <f t="shared" si="38"/>
        <v>2.585</v>
      </c>
      <c r="CN8" t="b">
        <f t="shared" si="24"/>
        <v>1</v>
      </c>
      <c r="CO8" s="84">
        <f t="shared" si="39"/>
        <v>8.0197454575000965E-2</v>
      </c>
      <c r="CP8" t="b">
        <f t="shared" si="40"/>
        <v>1</v>
      </c>
      <c r="CQ8" s="96" t="b">
        <f t="shared" si="41"/>
        <v>1</v>
      </c>
      <c r="CR8" t="e">
        <f t="shared" si="42"/>
        <v>#VALUE!</v>
      </c>
      <c r="CS8" t="e">
        <f t="shared" si="43"/>
        <v>#VALUE!</v>
      </c>
      <c r="CT8" t="b">
        <f t="shared" si="44"/>
        <v>1</v>
      </c>
      <c r="CU8" t="b">
        <f t="shared" si="45"/>
        <v>1</v>
      </c>
      <c r="CV8" s="84" t="b">
        <f t="shared" si="46"/>
        <v>1</v>
      </c>
      <c r="CW8" t="e">
        <f t="shared" si="47"/>
        <v>#VALUE!</v>
      </c>
      <c r="CX8" t="e">
        <f t="shared" si="48"/>
        <v>#VALUE!</v>
      </c>
      <c r="CY8" t="b">
        <f t="shared" si="49"/>
        <v>1</v>
      </c>
      <c r="CZ8" t="b">
        <f t="shared" si="50"/>
        <v>1</v>
      </c>
      <c r="DA8" s="84">
        <f t="shared" si="52"/>
        <v>0</v>
      </c>
      <c r="DB8" t="e">
        <f t="shared" si="51"/>
        <v>#N/A</v>
      </c>
    </row>
    <row r="9" spans="1:106">
      <c r="A9" s="9">
        <v>2169</v>
      </c>
      <c r="B9" s="3">
        <v>2</v>
      </c>
      <c r="C9" s="3" t="s">
        <v>2497</v>
      </c>
      <c r="D9" s="3" t="str">
        <f t="shared" si="0"/>
        <v>NI_1_22-1_dk_0020</v>
      </c>
      <c r="E9" s="3" t="str">
        <f t="shared" si="1"/>
        <v>0020</v>
      </c>
      <c r="F9" s="3">
        <v>110646.969</v>
      </c>
      <c r="G9" s="15">
        <v>421325.84399999998</v>
      </c>
      <c r="H9" s="35" t="str">
        <f t="shared" si="2"/>
        <v>ja</v>
      </c>
      <c r="I9" s="42" t="s">
        <v>2402</v>
      </c>
      <c r="J9" s="20" t="s">
        <v>2491</v>
      </c>
      <c r="K9" s="21">
        <v>10000</v>
      </c>
      <c r="L9" s="28">
        <f t="shared" si="25"/>
        <v>1</v>
      </c>
      <c r="M9" s="28">
        <f t="shared" si="25"/>
        <v>1</v>
      </c>
      <c r="N9" s="56">
        <f t="shared" si="3"/>
        <v>10000</v>
      </c>
      <c r="O9" s="33">
        <f t="shared" si="26"/>
        <v>93.916549446869908</v>
      </c>
      <c r="P9" s="37">
        <f t="shared" si="4"/>
        <v>93.824172940671843</v>
      </c>
      <c r="Q9" s="9" t="s">
        <v>12</v>
      </c>
      <c r="R9" s="55" t="s">
        <v>12</v>
      </c>
      <c r="S9" s="55">
        <v>2.6579999999999999</v>
      </c>
      <c r="T9" s="55">
        <v>2.8119999999999998</v>
      </c>
      <c r="U9" s="55">
        <v>2.9780000000000002</v>
      </c>
      <c r="V9" s="3">
        <v>3.1389999999999998</v>
      </c>
      <c r="W9" s="3">
        <v>3.3290000000000002</v>
      </c>
      <c r="X9" s="3" t="s">
        <v>12</v>
      </c>
      <c r="Y9" s="3">
        <v>3.7229999999999999</v>
      </c>
      <c r="Z9" s="15" t="s">
        <v>12</v>
      </c>
      <c r="AA9" s="10">
        <f t="shared" si="5"/>
        <v>3.3290000000000002</v>
      </c>
      <c r="AB9" s="9">
        <f t="shared" si="6"/>
        <v>0.35099999999999998</v>
      </c>
      <c r="AC9" s="10">
        <f t="shared" si="7"/>
        <v>0.39399999999999968</v>
      </c>
      <c r="AD9" s="9" t="s">
        <v>12</v>
      </c>
      <c r="AE9" s="55" t="s">
        <v>12</v>
      </c>
      <c r="AF9" s="55">
        <v>0.46200000000000002</v>
      </c>
      <c r="AG9" s="55">
        <v>0.52900000000000003</v>
      </c>
      <c r="AH9" s="55">
        <v>0.60099999999999998</v>
      </c>
      <c r="AI9" s="3">
        <v>0.66600000000000004</v>
      </c>
      <c r="AJ9" s="3">
        <v>0.73199999999999998</v>
      </c>
      <c r="AK9" s="3" t="s">
        <v>12</v>
      </c>
      <c r="AL9" s="3">
        <v>0.85099999999999998</v>
      </c>
      <c r="AM9" s="15" t="s">
        <v>12</v>
      </c>
      <c r="AN9" s="10">
        <f t="shared" si="8"/>
        <v>0.73199999999999998</v>
      </c>
      <c r="AO9" s="9">
        <f t="shared" si="9"/>
        <v>0.13100000000000001</v>
      </c>
      <c r="AP9" s="10">
        <f t="shared" si="10"/>
        <v>0.11899999999999999</v>
      </c>
      <c r="AQ9" s="9" t="s">
        <v>12</v>
      </c>
      <c r="AR9" s="55" t="s">
        <v>12</v>
      </c>
      <c r="AS9" s="55">
        <v>2.1040000000000001</v>
      </c>
      <c r="AT9" s="55">
        <v>2.2029999999999998</v>
      </c>
      <c r="AU9" s="55">
        <v>2.3029999999999999</v>
      </c>
      <c r="AV9" s="3">
        <v>2.39</v>
      </c>
      <c r="AW9" s="3">
        <v>2.4860000000000002</v>
      </c>
      <c r="AX9" s="3" t="s">
        <v>12</v>
      </c>
      <c r="AY9" s="3">
        <v>2.677</v>
      </c>
      <c r="AZ9" s="15" t="s">
        <v>12</v>
      </c>
      <c r="BA9" s="10">
        <f t="shared" si="11"/>
        <v>2.4860000000000002</v>
      </c>
      <c r="BB9" s="9">
        <f t="shared" si="12"/>
        <v>0.18300000000000027</v>
      </c>
      <c r="BC9" s="10">
        <f t="shared" si="13"/>
        <v>0.19099999999999984</v>
      </c>
      <c r="BD9" s="9" t="s">
        <v>2403</v>
      </c>
      <c r="BE9" s="3" t="s">
        <v>12</v>
      </c>
      <c r="BF9" s="15" t="s">
        <v>12</v>
      </c>
      <c r="BG9" s="15" t="str">
        <f t="shared" si="14"/>
        <v>-</v>
      </c>
      <c r="BH9" s="9" t="e">
        <f t="shared" si="15"/>
        <v>#VALUE!</v>
      </c>
      <c r="BI9" s="10" t="e">
        <f t="shared" si="15"/>
        <v>#VALUE!</v>
      </c>
      <c r="BJ9" s="9" t="s">
        <v>2403</v>
      </c>
      <c r="BK9" s="3" t="s">
        <v>12</v>
      </c>
      <c r="BL9" s="15" t="s">
        <v>12</v>
      </c>
      <c r="BM9" s="15" t="str">
        <f t="shared" si="16"/>
        <v>-</v>
      </c>
      <c r="BN9" s="9" t="e">
        <f t="shared" si="17"/>
        <v>#VALUE!</v>
      </c>
      <c r="BO9" s="10" t="e">
        <f t="shared" si="17"/>
        <v>#VALUE!</v>
      </c>
      <c r="BP9">
        <f t="shared" si="28"/>
        <v>0</v>
      </c>
      <c r="BQ9" s="93" t="e">
        <f t="shared" si="29"/>
        <v>#VALUE!</v>
      </c>
      <c r="BR9" s="93" t="e">
        <f t="shared" si="30"/>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18"/>
        <v>#N/A</v>
      </c>
      <c r="BX9" s="93" t="e">
        <f t="shared" si="18"/>
        <v>#N/A</v>
      </c>
      <c r="BY9" s="94">
        <f t="shared" si="19"/>
        <v>999</v>
      </c>
      <c r="BZ9" s="94">
        <f t="shared" si="19"/>
        <v>999</v>
      </c>
      <c r="CA9" s="94" t="e">
        <f t="shared" si="31"/>
        <v>#N/A</v>
      </c>
      <c r="CB9" t="e">
        <f t="shared" si="32"/>
        <v>#N/A</v>
      </c>
      <c r="CC9" s="58" t="e">
        <f t="shared" si="33"/>
        <v>#N/A</v>
      </c>
      <c r="CD9" s="95" t="e">
        <f t="shared" si="34"/>
        <v>#N/A</v>
      </c>
      <c r="CE9" s="96" t="b">
        <f t="shared" si="20"/>
        <v>1</v>
      </c>
      <c r="CF9" t="e">
        <f t="shared" si="21"/>
        <v>#DIV/0!</v>
      </c>
      <c r="CG9" t="e">
        <f t="shared" si="22"/>
        <v>#DIV/0!</v>
      </c>
      <c r="CH9" s="84" t="b">
        <f t="shared" si="35"/>
        <v>1</v>
      </c>
      <c r="CI9">
        <f t="shared" si="36"/>
        <v>0.73199999999999998</v>
      </c>
      <c r="CJ9" t="b">
        <f t="shared" si="23"/>
        <v>1</v>
      </c>
      <c r="CK9" t="b">
        <f t="shared" si="37"/>
        <v>1</v>
      </c>
      <c r="CL9" s="84" t="b">
        <f t="shared" si="27"/>
        <v>1</v>
      </c>
      <c r="CM9">
        <f t="shared" si="38"/>
        <v>2.4860000000000002</v>
      </c>
      <c r="CN9" t="b">
        <f t="shared" si="24"/>
        <v>1</v>
      </c>
      <c r="CO9" s="84">
        <f t="shared" si="39"/>
        <v>7.5924900962812361E-2</v>
      </c>
      <c r="CP9" t="b">
        <f t="shared" si="40"/>
        <v>1</v>
      </c>
      <c r="CQ9" s="96" t="b">
        <f t="shared" si="41"/>
        <v>1</v>
      </c>
      <c r="CR9" t="e">
        <f t="shared" si="42"/>
        <v>#VALUE!</v>
      </c>
      <c r="CS9" t="e">
        <f t="shared" si="43"/>
        <v>#VALUE!</v>
      </c>
      <c r="CT9" t="b">
        <f t="shared" si="44"/>
        <v>1</v>
      </c>
      <c r="CU9" t="b">
        <f t="shared" si="45"/>
        <v>1</v>
      </c>
      <c r="CV9" s="84" t="b">
        <f t="shared" si="46"/>
        <v>1</v>
      </c>
      <c r="CW9" t="e">
        <f t="shared" si="47"/>
        <v>#VALUE!</v>
      </c>
      <c r="CX9" t="e">
        <f t="shared" si="48"/>
        <v>#VALUE!</v>
      </c>
      <c r="CY9" t="b">
        <f t="shared" si="49"/>
        <v>1</v>
      </c>
      <c r="CZ9" t="b">
        <f t="shared" si="50"/>
        <v>1</v>
      </c>
      <c r="DA9" s="84">
        <f t="shared" si="52"/>
        <v>0</v>
      </c>
      <c r="DB9" t="e">
        <f t="shared" si="51"/>
        <v>#N/A</v>
      </c>
    </row>
    <row r="10" spans="1:106">
      <c r="A10" s="9">
        <v>2170</v>
      </c>
      <c r="B10" s="3">
        <v>2</v>
      </c>
      <c r="C10" s="3" t="s">
        <v>2498</v>
      </c>
      <c r="D10" s="3" t="str">
        <f t="shared" si="0"/>
        <v>NI_1_22-1_dk_0021</v>
      </c>
      <c r="E10" s="3" t="str">
        <f t="shared" si="1"/>
        <v>0021</v>
      </c>
      <c r="F10" s="3">
        <v>110617.367</v>
      </c>
      <c r="G10" s="15">
        <v>421236.81199999998</v>
      </c>
      <c r="H10" s="35" t="str">
        <f t="shared" si="2"/>
        <v>ja</v>
      </c>
      <c r="I10" s="42" t="s">
        <v>2402</v>
      </c>
      <c r="J10" s="20" t="s">
        <v>2491</v>
      </c>
      <c r="K10" s="21">
        <v>10000</v>
      </c>
      <c r="L10" s="28">
        <f t="shared" si="25"/>
        <v>1</v>
      </c>
      <c r="M10" s="28">
        <f t="shared" si="25"/>
        <v>1</v>
      </c>
      <c r="N10" s="56">
        <f t="shared" si="3"/>
        <v>10000</v>
      </c>
      <c r="O10" s="33">
        <f t="shared" si="26"/>
        <v>93.824172940671843</v>
      </c>
      <c r="P10" s="37">
        <f t="shared" si="4"/>
        <v>93.595533360284008</v>
      </c>
      <c r="Q10" s="9" t="s">
        <v>12</v>
      </c>
      <c r="R10" s="55" t="s">
        <v>12</v>
      </c>
      <c r="S10" s="55">
        <v>2.6539999999999999</v>
      </c>
      <c r="T10" s="55">
        <v>2.8079999999999998</v>
      </c>
      <c r="U10" s="55">
        <v>2.9740000000000002</v>
      </c>
      <c r="V10" s="3">
        <v>3.1349999999999998</v>
      </c>
      <c r="W10" s="3">
        <v>3.3250000000000002</v>
      </c>
      <c r="X10" s="3" t="s">
        <v>12</v>
      </c>
      <c r="Y10" s="3">
        <v>3.72</v>
      </c>
      <c r="Z10" s="15" t="s">
        <v>12</v>
      </c>
      <c r="AA10" s="10">
        <f t="shared" si="5"/>
        <v>3.3250000000000002</v>
      </c>
      <c r="AB10" s="9">
        <f t="shared" si="6"/>
        <v>0.35099999999999998</v>
      </c>
      <c r="AC10" s="10">
        <f t="shared" si="7"/>
        <v>0.39500000000000002</v>
      </c>
      <c r="AD10" s="9" t="s">
        <v>12</v>
      </c>
      <c r="AE10" s="55" t="s">
        <v>12</v>
      </c>
      <c r="AF10" s="55">
        <v>0.56999999999999995</v>
      </c>
      <c r="AG10" s="55">
        <v>0.63700000000000001</v>
      </c>
      <c r="AH10" s="55">
        <v>0.70899999999999996</v>
      </c>
      <c r="AI10" s="3">
        <v>0.77400000000000002</v>
      </c>
      <c r="AJ10" s="3">
        <v>0.84699999999999998</v>
      </c>
      <c r="AK10" s="3" t="s">
        <v>12</v>
      </c>
      <c r="AL10" s="3">
        <v>0.99299999999999999</v>
      </c>
      <c r="AM10" s="15" t="s">
        <v>12</v>
      </c>
      <c r="AN10" s="10">
        <f t="shared" si="8"/>
        <v>0.84699999999999998</v>
      </c>
      <c r="AO10" s="9">
        <f t="shared" si="9"/>
        <v>0.13800000000000001</v>
      </c>
      <c r="AP10" s="10">
        <f t="shared" si="10"/>
        <v>0.14600000000000002</v>
      </c>
      <c r="AQ10" s="9" t="s">
        <v>12</v>
      </c>
      <c r="AR10" s="55" t="s">
        <v>12</v>
      </c>
      <c r="AS10" s="55">
        <v>2.0830000000000002</v>
      </c>
      <c r="AT10" s="55">
        <v>2.1909999999999998</v>
      </c>
      <c r="AU10" s="55">
        <v>2.298</v>
      </c>
      <c r="AV10" s="3">
        <v>2.391</v>
      </c>
      <c r="AW10" s="3">
        <v>2.4950000000000001</v>
      </c>
      <c r="AX10" s="3" t="s">
        <v>12</v>
      </c>
      <c r="AY10" s="3">
        <v>2.7029999999999998</v>
      </c>
      <c r="AZ10" s="15" t="s">
        <v>12</v>
      </c>
      <c r="BA10" s="10">
        <f t="shared" si="11"/>
        <v>2.4950000000000001</v>
      </c>
      <c r="BB10" s="9">
        <f t="shared" si="12"/>
        <v>0.19700000000000006</v>
      </c>
      <c r="BC10" s="10">
        <f t="shared" si="13"/>
        <v>0.20799999999999974</v>
      </c>
      <c r="BD10" s="9" t="s">
        <v>2403</v>
      </c>
      <c r="BE10" s="3" t="s">
        <v>12</v>
      </c>
      <c r="BF10" s="15" t="s">
        <v>12</v>
      </c>
      <c r="BG10" s="15" t="str">
        <f t="shared" si="14"/>
        <v>-</v>
      </c>
      <c r="BH10" s="9" t="e">
        <f t="shared" si="15"/>
        <v>#VALUE!</v>
      </c>
      <c r="BI10" s="10" t="e">
        <f t="shared" si="15"/>
        <v>#VALUE!</v>
      </c>
      <c r="BJ10" s="9" t="s">
        <v>2403</v>
      </c>
      <c r="BK10" s="3" t="s">
        <v>12</v>
      </c>
      <c r="BL10" s="15" t="s">
        <v>12</v>
      </c>
      <c r="BM10" s="15" t="str">
        <f t="shared" si="16"/>
        <v>-</v>
      </c>
      <c r="BN10" s="9" t="e">
        <f t="shared" si="17"/>
        <v>#VALUE!</v>
      </c>
      <c r="BO10" s="10" t="e">
        <f t="shared" si="17"/>
        <v>#VALUE!</v>
      </c>
      <c r="BP10">
        <f t="shared" si="28"/>
        <v>0</v>
      </c>
      <c r="BQ10" s="93" t="e">
        <f t="shared" si="29"/>
        <v>#VALUE!</v>
      </c>
      <c r="BR10" s="93" t="e">
        <f t="shared" si="30"/>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18"/>
        <v>#N/A</v>
      </c>
      <c r="BX10" s="93" t="e">
        <f t="shared" si="18"/>
        <v>#N/A</v>
      </c>
      <c r="BY10" s="94">
        <f t="shared" si="19"/>
        <v>999</v>
      </c>
      <c r="BZ10" s="94">
        <f t="shared" si="19"/>
        <v>999</v>
      </c>
      <c r="CA10" s="94" t="e">
        <f t="shared" si="31"/>
        <v>#N/A</v>
      </c>
      <c r="CB10" t="e">
        <f t="shared" si="32"/>
        <v>#N/A</v>
      </c>
      <c r="CC10" s="58" t="e">
        <f t="shared" si="33"/>
        <v>#N/A</v>
      </c>
      <c r="CD10" s="95" t="e">
        <f t="shared" si="34"/>
        <v>#N/A</v>
      </c>
      <c r="CE10" s="96" t="b">
        <f t="shared" si="20"/>
        <v>1</v>
      </c>
      <c r="CF10" t="e">
        <f t="shared" si="21"/>
        <v>#DIV/0!</v>
      </c>
      <c r="CG10" t="e">
        <f t="shared" si="22"/>
        <v>#DIV/0!</v>
      </c>
      <c r="CH10" s="84" t="b">
        <f t="shared" si="35"/>
        <v>1</v>
      </c>
      <c r="CI10">
        <f t="shared" si="36"/>
        <v>0.84699999999999998</v>
      </c>
      <c r="CJ10" t="b">
        <f t="shared" si="23"/>
        <v>1</v>
      </c>
      <c r="CK10" t="b">
        <f t="shared" si="37"/>
        <v>1</v>
      </c>
      <c r="CL10" s="84" t="b">
        <f t="shared" si="27"/>
        <v>1</v>
      </c>
      <c r="CM10">
        <f t="shared" si="38"/>
        <v>2.4950000000000001</v>
      </c>
      <c r="CN10" t="b">
        <f t="shared" si="24"/>
        <v>1</v>
      </c>
      <c r="CO10" s="84">
        <f t="shared" si="39"/>
        <v>8.7220327299684403E-2</v>
      </c>
      <c r="CP10" t="b">
        <f t="shared" si="40"/>
        <v>1</v>
      </c>
      <c r="CQ10" s="96" t="b">
        <f t="shared" si="41"/>
        <v>1</v>
      </c>
      <c r="CR10" t="e">
        <f t="shared" si="42"/>
        <v>#VALUE!</v>
      </c>
      <c r="CS10" t="e">
        <f t="shared" si="43"/>
        <v>#VALUE!</v>
      </c>
      <c r="CT10" t="b">
        <f t="shared" si="44"/>
        <v>1</v>
      </c>
      <c r="CU10" t="b">
        <f t="shared" si="45"/>
        <v>1</v>
      </c>
      <c r="CV10" s="84" t="b">
        <f t="shared" si="46"/>
        <v>1</v>
      </c>
      <c r="CW10" t="e">
        <f t="shared" si="47"/>
        <v>#VALUE!</v>
      </c>
      <c r="CX10" t="e">
        <f t="shared" si="48"/>
        <v>#VALUE!</v>
      </c>
      <c r="CY10" t="b">
        <f t="shared" si="49"/>
        <v>1</v>
      </c>
      <c r="CZ10" t="b">
        <f t="shared" si="50"/>
        <v>1</v>
      </c>
      <c r="DA10" s="84">
        <f t="shared" si="52"/>
        <v>0</v>
      </c>
      <c r="DB10" t="e">
        <f t="shared" si="51"/>
        <v>#N/A</v>
      </c>
    </row>
    <row r="11" spans="1:106">
      <c r="A11" s="9">
        <v>2171</v>
      </c>
      <c r="B11" s="3">
        <v>2</v>
      </c>
      <c r="C11" s="3" t="s">
        <v>2499</v>
      </c>
      <c r="D11" s="3" t="str">
        <f t="shared" si="0"/>
        <v>NI_1_22-1_dk_0022</v>
      </c>
      <c r="E11" s="3" t="str">
        <f t="shared" si="1"/>
        <v>0022</v>
      </c>
      <c r="F11" s="3">
        <v>110587.82799999999</v>
      </c>
      <c r="G11" s="15">
        <v>421148</v>
      </c>
      <c r="H11" s="35" t="str">
        <f t="shared" si="2"/>
        <v>ja</v>
      </c>
      <c r="I11" s="42" t="s">
        <v>2402</v>
      </c>
      <c r="J11" s="20" t="s">
        <v>2491</v>
      </c>
      <c r="K11" s="21">
        <v>10000</v>
      </c>
      <c r="L11" s="28">
        <f t="shared" si="25"/>
        <v>1</v>
      </c>
      <c r="M11" s="28">
        <f t="shared" si="25"/>
        <v>1</v>
      </c>
      <c r="N11" s="56">
        <f t="shared" si="3"/>
        <v>10000</v>
      </c>
      <c r="O11" s="33">
        <f t="shared" si="26"/>
        <v>93.595533360284008</v>
      </c>
      <c r="P11" s="37">
        <f t="shared" si="4"/>
        <v>93.115268189467443</v>
      </c>
      <c r="Q11" s="9" t="s">
        <v>12</v>
      </c>
      <c r="R11" s="55" t="s">
        <v>12</v>
      </c>
      <c r="S11" s="55">
        <v>2.653</v>
      </c>
      <c r="T11" s="55">
        <v>2.8069999999999999</v>
      </c>
      <c r="U11" s="55">
        <v>2.972</v>
      </c>
      <c r="V11" s="3">
        <v>3.133</v>
      </c>
      <c r="W11" s="3">
        <v>3.323</v>
      </c>
      <c r="X11" s="3" t="s">
        <v>12</v>
      </c>
      <c r="Y11" s="3">
        <v>3.7189999999999999</v>
      </c>
      <c r="Z11" s="15" t="s">
        <v>12</v>
      </c>
      <c r="AA11" s="10">
        <f t="shared" si="5"/>
        <v>3.323</v>
      </c>
      <c r="AB11" s="9">
        <f t="shared" si="6"/>
        <v>0.35099999999999998</v>
      </c>
      <c r="AC11" s="10">
        <f t="shared" si="7"/>
        <v>0.39599999999999991</v>
      </c>
      <c r="AD11" s="9" t="s">
        <v>12</v>
      </c>
      <c r="AE11" s="55" t="s">
        <v>12</v>
      </c>
      <c r="AF11" s="55">
        <v>0.51100000000000001</v>
      </c>
      <c r="AG11" s="55">
        <v>0.59699999999999998</v>
      </c>
      <c r="AH11" s="55">
        <v>0.68400000000000005</v>
      </c>
      <c r="AI11" s="3">
        <v>0.75600000000000001</v>
      </c>
      <c r="AJ11" s="3">
        <v>0.83</v>
      </c>
      <c r="AK11" s="3" t="s">
        <v>12</v>
      </c>
      <c r="AL11" s="3">
        <v>0.97599999999999998</v>
      </c>
      <c r="AM11" s="15" t="s">
        <v>12</v>
      </c>
      <c r="AN11" s="10">
        <f t="shared" si="8"/>
        <v>0.83</v>
      </c>
      <c r="AO11" s="9">
        <f t="shared" si="9"/>
        <v>0.14599999999999991</v>
      </c>
      <c r="AP11" s="10">
        <f t="shared" si="10"/>
        <v>0.14600000000000002</v>
      </c>
      <c r="AQ11" s="9" t="s">
        <v>12</v>
      </c>
      <c r="AR11" s="55" t="s">
        <v>12</v>
      </c>
      <c r="AS11" s="55">
        <v>2.0819999999999999</v>
      </c>
      <c r="AT11" s="55">
        <v>2.2370000000000001</v>
      </c>
      <c r="AU11" s="55">
        <v>2.3719999999999999</v>
      </c>
      <c r="AV11" s="3">
        <v>2.484</v>
      </c>
      <c r="AW11" s="3">
        <v>2.5739999999999998</v>
      </c>
      <c r="AX11" s="3" t="s">
        <v>12</v>
      </c>
      <c r="AY11" s="3">
        <v>2.778</v>
      </c>
      <c r="AZ11" s="15" t="s">
        <v>12</v>
      </c>
      <c r="BA11" s="10">
        <f t="shared" si="11"/>
        <v>2.5739999999999998</v>
      </c>
      <c r="BB11" s="9">
        <f t="shared" si="12"/>
        <v>0.20199999999999996</v>
      </c>
      <c r="BC11" s="10">
        <f t="shared" si="13"/>
        <v>0.20400000000000018</v>
      </c>
      <c r="BD11" s="9" t="s">
        <v>2403</v>
      </c>
      <c r="BE11" s="3" t="s">
        <v>12</v>
      </c>
      <c r="BF11" s="15" t="s">
        <v>12</v>
      </c>
      <c r="BG11" s="15" t="str">
        <f t="shared" si="14"/>
        <v>-</v>
      </c>
      <c r="BH11" s="9" t="e">
        <f t="shared" si="15"/>
        <v>#VALUE!</v>
      </c>
      <c r="BI11" s="10" t="e">
        <f t="shared" si="15"/>
        <v>#VALUE!</v>
      </c>
      <c r="BJ11" s="9" t="s">
        <v>2403</v>
      </c>
      <c r="BK11" s="3" t="s">
        <v>12</v>
      </c>
      <c r="BL11" s="15" t="s">
        <v>12</v>
      </c>
      <c r="BM11" s="15" t="str">
        <f t="shared" si="16"/>
        <v>-</v>
      </c>
      <c r="BN11" s="9" t="e">
        <f t="shared" si="17"/>
        <v>#VALUE!</v>
      </c>
      <c r="BO11" s="10" t="e">
        <f t="shared" si="17"/>
        <v>#VALUE!</v>
      </c>
      <c r="BP11">
        <f t="shared" si="28"/>
        <v>0</v>
      </c>
      <c r="BQ11" s="93" t="e">
        <f t="shared" si="29"/>
        <v>#VALUE!</v>
      </c>
      <c r="BR11" s="93" t="e">
        <f t="shared" si="30"/>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18"/>
        <v>#N/A</v>
      </c>
      <c r="BX11" s="93" t="e">
        <f t="shared" si="18"/>
        <v>#N/A</v>
      </c>
      <c r="BY11" s="94">
        <f t="shared" si="19"/>
        <v>999</v>
      </c>
      <c r="BZ11" s="94">
        <f t="shared" si="19"/>
        <v>999</v>
      </c>
      <c r="CA11" s="94" t="e">
        <f t="shared" si="31"/>
        <v>#N/A</v>
      </c>
      <c r="CB11" t="e">
        <f t="shared" si="32"/>
        <v>#N/A</v>
      </c>
      <c r="CC11" s="58" t="e">
        <f t="shared" si="33"/>
        <v>#N/A</v>
      </c>
      <c r="CD11" s="95" t="e">
        <f t="shared" si="34"/>
        <v>#N/A</v>
      </c>
      <c r="CE11" s="96" t="b">
        <f t="shared" si="20"/>
        <v>1</v>
      </c>
      <c r="CF11" t="e">
        <f t="shared" si="21"/>
        <v>#DIV/0!</v>
      </c>
      <c r="CG11" t="e">
        <f t="shared" si="22"/>
        <v>#DIV/0!</v>
      </c>
      <c r="CH11" s="84" t="b">
        <f t="shared" si="35"/>
        <v>1</v>
      </c>
      <c r="CI11">
        <f t="shared" si="36"/>
        <v>0.83</v>
      </c>
      <c r="CJ11" t="b">
        <f t="shared" si="23"/>
        <v>1</v>
      </c>
      <c r="CK11" t="b">
        <f t="shared" si="37"/>
        <v>1</v>
      </c>
      <c r="CL11" s="84" t="b">
        <f t="shared" si="27"/>
        <v>1</v>
      </c>
      <c r="CM11">
        <f t="shared" si="38"/>
        <v>2.5739999999999998</v>
      </c>
      <c r="CN11" t="b">
        <f t="shared" si="24"/>
        <v>1</v>
      </c>
      <c r="CO11" s="84">
        <f t="shared" si="39"/>
        <v>8.0303857723019761E-2</v>
      </c>
      <c r="CP11" t="b">
        <f t="shared" si="40"/>
        <v>1</v>
      </c>
      <c r="CQ11" s="96" t="b">
        <f t="shared" si="41"/>
        <v>1</v>
      </c>
      <c r="CR11" t="e">
        <f t="shared" si="42"/>
        <v>#VALUE!</v>
      </c>
      <c r="CS11" t="e">
        <f t="shared" si="43"/>
        <v>#VALUE!</v>
      </c>
      <c r="CT11" t="b">
        <f t="shared" si="44"/>
        <v>1</v>
      </c>
      <c r="CU11" t="b">
        <f t="shared" si="45"/>
        <v>1</v>
      </c>
      <c r="CV11" s="84" t="b">
        <f t="shared" si="46"/>
        <v>1</v>
      </c>
      <c r="CW11" t="e">
        <f t="shared" si="47"/>
        <v>#VALUE!</v>
      </c>
      <c r="CX11" t="e">
        <f t="shared" si="48"/>
        <v>#VALUE!</v>
      </c>
      <c r="CY11" t="b">
        <f t="shared" si="49"/>
        <v>1</v>
      </c>
      <c r="CZ11" t="b">
        <f t="shared" si="50"/>
        <v>1</v>
      </c>
      <c r="DA11" s="84">
        <f t="shared" si="52"/>
        <v>0</v>
      </c>
      <c r="DB11" t="e">
        <f t="shared" si="51"/>
        <v>#N/A</v>
      </c>
    </row>
    <row r="12" spans="1:106">
      <c r="A12" s="9">
        <v>2172</v>
      </c>
      <c r="B12" s="3">
        <v>2</v>
      </c>
      <c r="C12" s="3" t="s">
        <v>2500</v>
      </c>
      <c r="D12" s="3" t="str">
        <f t="shared" si="0"/>
        <v>NI_1_22-1_dk_0023</v>
      </c>
      <c r="E12" s="3" t="str">
        <f t="shared" si="1"/>
        <v>0023</v>
      </c>
      <c r="F12" s="3">
        <v>110558.031</v>
      </c>
      <c r="G12" s="15">
        <v>421059.78100000002</v>
      </c>
      <c r="H12" s="35" t="str">
        <f t="shared" si="2"/>
        <v>ja</v>
      </c>
      <c r="I12" s="42" t="s">
        <v>2402</v>
      </c>
      <c r="J12" s="20" t="s">
        <v>2491</v>
      </c>
      <c r="K12" s="21">
        <v>10000</v>
      </c>
      <c r="L12" s="28">
        <f t="shared" si="25"/>
        <v>1</v>
      </c>
      <c r="M12" s="28">
        <f t="shared" si="25"/>
        <v>1</v>
      </c>
      <c r="N12" s="56">
        <f t="shared" si="3"/>
        <v>10000</v>
      </c>
      <c r="O12" s="33">
        <f t="shared" si="26"/>
        <v>93.115268189467443</v>
      </c>
      <c r="P12" s="37">
        <f t="shared" si="4"/>
        <v>92.173195805507504</v>
      </c>
      <c r="Q12" s="9" t="s">
        <v>12</v>
      </c>
      <c r="R12" s="55" t="s">
        <v>12</v>
      </c>
      <c r="S12" s="55">
        <v>2.65</v>
      </c>
      <c r="T12" s="55">
        <v>2.8029999999999999</v>
      </c>
      <c r="U12" s="55">
        <v>2.9670000000000001</v>
      </c>
      <c r="V12" s="3">
        <v>3.1280000000000001</v>
      </c>
      <c r="W12" s="3">
        <v>3.3180000000000001</v>
      </c>
      <c r="X12" s="3" t="s">
        <v>12</v>
      </c>
      <c r="Y12" s="3">
        <v>3.7149999999999999</v>
      </c>
      <c r="Z12" s="15" t="s">
        <v>12</v>
      </c>
      <c r="AA12" s="10">
        <f t="shared" si="5"/>
        <v>3.3180000000000001</v>
      </c>
      <c r="AB12" s="9">
        <f t="shared" si="6"/>
        <v>0.35099999999999998</v>
      </c>
      <c r="AC12" s="10">
        <f t="shared" si="7"/>
        <v>0.3969999999999998</v>
      </c>
      <c r="AD12" s="9" t="s">
        <v>12</v>
      </c>
      <c r="AE12" s="55" t="s">
        <v>12</v>
      </c>
      <c r="AF12" s="55">
        <v>0.55700000000000005</v>
      </c>
      <c r="AG12" s="55">
        <v>0.623</v>
      </c>
      <c r="AH12" s="55">
        <v>0.69299999999999995</v>
      </c>
      <c r="AI12" s="3">
        <v>0.755</v>
      </c>
      <c r="AJ12" s="3">
        <v>0.82499999999999996</v>
      </c>
      <c r="AK12" s="3" t="s">
        <v>12</v>
      </c>
      <c r="AL12" s="3">
        <v>0.97399999999999998</v>
      </c>
      <c r="AM12" s="15" t="s">
        <v>12</v>
      </c>
      <c r="AN12" s="10">
        <f t="shared" si="8"/>
        <v>0.82499999999999996</v>
      </c>
      <c r="AO12" s="9">
        <f t="shared" si="9"/>
        <v>0.13200000000000001</v>
      </c>
      <c r="AP12" s="10">
        <f t="shared" si="10"/>
        <v>0.14900000000000002</v>
      </c>
      <c r="AQ12" s="9" t="s">
        <v>12</v>
      </c>
      <c r="AR12" s="55" t="s">
        <v>12</v>
      </c>
      <c r="AS12" s="55">
        <v>2.1509999999999998</v>
      </c>
      <c r="AT12" s="55">
        <v>2.2509999999999999</v>
      </c>
      <c r="AU12" s="55">
        <v>2.355</v>
      </c>
      <c r="AV12" s="3">
        <v>2.448</v>
      </c>
      <c r="AW12" s="3">
        <v>2.5499999999999998</v>
      </c>
      <c r="AX12" s="3" t="s">
        <v>12</v>
      </c>
      <c r="AY12" s="3">
        <v>2.7519999999999998</v>
      </c>
      <c r="AZ12" s="15" t="s">
        <v>12</v>
      </c>
      <c r="BA12" s="10">
        <f t="shared" si="11"/>
        <v>2.5499999999999998</v>
      </c>
      <c r="BB12" s="9">
        <f t="shared" si="12"/>
        <v>0.19499999999999984</v>
      </c>
      <c r="BC12" s="10">
        <f t="shared" si="13"/>
        <v>0.20199999999999996</v>
      </c>
      <c r="BD12" s="9" t="s">
        <v>2403</v>
      </c>
      <c r="BE12" s="3" t="s">
        <v>12</v>
      </c>
      <c r="BF12" s="15" t="s">
        <v>12</v>
      </c>
      <c r="BG12" s="15" t="str">
        <f t="shared" si="14"/>
        <v>-</v>
      </c>
      <c r="BH12" s="9" t="e">
        <f t="shared" si="15"/>
        <v>#VALUE!</v>
      </c>
      <c r="BI12" s="10" t="e">
        <f t="shared" si="15"/>
        <v>#VALUE!</v>
      </c>
      <c r="BJ12" s="9" t="s">
        <v>2403</v>
      </c>
      <c r="BK12" s="3" t="s">
        <v>12</v>
      </c>
      <c r="BL12" s="15" t="s">
        <v>12</v>
      </c>
      <c r="BM12" s="15" t="str">
        <f t="shared" si="16"/>
        <v>-</v>
      </c>
      <c r="BN12" s="9" t="e">
        <f t="shared" si="17"/>
        <v>#VALUE!</v>
      </c>
      <c r="BO12" s="10" t="e">
        <f t="shared" si="17"/>
        <v>#VALUE!</v>
      </c>
      <c r="BP12">
        <f t="shared" si="28"/>
        <v>0</v>
      </c>
      <c r="BQ12" s="93" t="e">
        <f t="shared" si="29"/>
        <v>#VALUE!</v>
      </c>
      <c r="BR12" s="93" t="e">
        <f t="shared" si="30"/>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18"/>
        <v>#N/A</v>
      </c>
      <c r="BX12" s="93" t="e">
        <f t="shared" si="18"/>
        <v>#N/A</v>
      </c>
      <c r="BY12" s="94">
        <f t="shared" si="19"/>
        <v>999</v>
      </c>
      <c r="BZ12" s="94">
        <f t="shared" si="19"/>
        <v>999</v>
      </c>
      <c r="CA12" s="94" t="e">
        <f t="shared" si="31"/>
        <v>#N/A</v>
      </c>
      <c r="CB12" t="e">
        <f t="shared" si="32"/>
        <v>#N/A</v>
      </c>
      <c r="CC12" s="58" t="e">
        <f t="shared" si="33"/>
        <v>#N/A</v>
      </c>
      <c r="CD12" s="95" t="e">
        <f t="shared" si="34"/>
        <v>#N/A</v>
      </c>
      <c r="CE12" s="96" t="b">
        <f t="shared" si="20"/>
        <v>1</v>
      </c>
      <c r="CF12" t="e">
        <f t="shared" si="21"/>
        <v>#DIV/0!</v>
      </c>
      <c r="CG12" t="e">
        <f t="shared" si="22"/>
        <v>#DIV/0!</v>
      </c>
      <c r="CH12" s="84" t="b">
        <f t="shared" si="35"/>
        <v>1</v>
      </c>
      <c r="CI12">
        <f t="shared" si="36"/>
        <v>0.82499999999999996</v>
      </c>
      <c r="CJ12" t="b">
        <f t="shared" si="23"/>
        <v>1</v>
      </c>
      <c r="CK12" t="b">
        <f t="shared" si="37"/>
        <v>1</v>
      </c>
      <c r="CL12" s="84" t="b">
        <f t="shared" si="27"/>
        <v>1</v>
      </c>
      <c r="CM12">
        <f t="shared" si="38"/>
        <v>2.5499999999999998</v>
      </c>
      <c r="CN12" t="b">
        <f t="shared" si="24"/>
        <v>1</v>
      </c>
      <c r="CO12" s="84">
        <f t="shared" si="39"/>
        <v>8.1329666104752604E-2</v>
      </c>
      <c r="CP12" t="b">
        <f t="shared" si="40"/>
        <v>1</v>
      </c>
      <c r="CQ12" s="96" t="b">
        <f t="shared" si="41"/>
        <v>1</v>
      </c>
      <c r="CR12" t="e">
        <f t="shared" si="42"/>
        <v>#VALUE!</v>
      </c>
      <c r="CS12" t="e">
        <f t="shared" si="43"/>
        <v>#VALUE!</v>
      </c>
      <c r="CT12" t="b">
        <f t="shared" si="44"/>
        <v>1</v>
      </c>
      <c r="CU12" t="b">
        <f t="shared" si="45"/>
        <v>1</v>
      </c>
      <c r="CV12" s="84" t="b">
        <f t="shared" si="46"/>
        <v>1</v>
      </c>
      <c r="CW12" t="e">
        <f t="shared" si="47"/>
        <v>#VALUE!</v>
      </c>
      <c r="CX12" t="e">
        <f t="shared" si="48"/>
        <v>#VALUE!</v>
      </c>
      <c r="CY12" t="b">
        <f t="shared" si="49"/>
        <v>1</v>
      </c>
      <c r="CZ12" t="b">
        <f t="shared" si="50"/>
        <v>1</v>
      </c>
      <c r="DA12" s="84">
        <f t="shared" si="52"/>
        <v>0</v>
      </c>
      <c r="DB12" t="e">
        <f t="shared" si="51"/>
        <v>#N/A</v>
      </c>
    </row>
    <row r="13" spans="1:106">
      <c r="A13" s="9">
        <v>2173</v>
      </c>
      <c r="B13" s="3">
        <v>2</v>
      </c>
      <c r="C13" s="3" t="s">
        <v>2501</v>
      </c>
      <c r="D13" s="3" t="str">
        <f t="shared" si="0"/>
        <v>NI_1_22-1_dk_0024</v>
      </c>
      <c r="E13" s="3" t="str">
        <f t="shared" si="1"/>
        <v>0024</v>
      </c>
      <c r="F13" s="3">
        <v>110527.586</v>
      </c>
      <c r="G13" s="15">
        <v>420972.78100000002</v>
      </c>
      <c r="H13" s="35" t="str">
        <f t="shared" si="2"/>
        <v>ja</v>
      </c>
      <c r="I13" s="42" t="s">
        <v>2402</v>
      </c>
      <c r="J13" s="20" t="s">
        <v>2491</v>
      </c>
      <c r="K13" s="21">
        <v>10000</v>
      </c>
      <c r="L13" s="28">
        <f t="shared" si="25"/>
        <v>1</v>
      </c>
      <c r="M13" s="28">
        <f t="shared" si="25"/>
        <v>1</v>
      </c>
      <c r="N13" s="56">
        <f t="shared" si="3"/>
        <v>10000</v>
      </c>
      <c r="O13" s="33">
        <f t="shared" si="26"/>
        <v>92.173195805507504</v>
      </c>
      <c r="P13" s="37">
        <f t="shared" si="4"/>
        <v>132.39678214369198</v>
      </c>
      <c r="Q13" s="9" t="s">
        <v>12</v>
      </c>
      <c r="R13" s="55" t="s">
        <v>12</v>
      </c>
      <c r="S13" s="55">
        <v>2.6469999999999998</v>
      </c>
      <c r="T13" s="55">
        <v>2.7989999999999999</v>
      </c>
      <c r="U13" s="55">
        <v>2.9630000000000001</v>
      </c>
      <c r="V13" s="3">
        <v>3.1240000000000001</v>
      </c>
      <c r="W13" s="3">
        <v>3.3130000000000002</v>
      </c>
      <c r="X13" s="3" t="s">
        <v>12</v>
      </c>
      <c r="Y13" s="3">
        <v>3.7109999999999999</v>
      </c>
      <c r="Z13" s="15" t="s">
        <v>12</v>
      </c>
      <c r="AA13" s="10">
        <f t="shared" si="5"/>
        <v>3.3130000000000002</v>
      </c>
      <c r="AB13" s="9">
        <f t="shared" si="6"/>
        <v>0.35000000000000009</v>
      </c>
      <c r="AC13" s="10">
        <f t="shared" si="7"/>
        <v>0.39799999999999969</v>
      </c>
      <c r="AD13" s="9" t="s">
        <v>12</v>
      </c>
      <c r="AE13" s="55" t="s">
        <v>12</v>
      </c>
      <c r="AF13" s="55">
        <v>0.54400000000000004</v>
      </c>
      <c r="AG13" s="55">
        <v>0.60899999999999999</v>
      </c>
      <c r="AH13" s="55">
        <v>0.67800000000000005</v>
      </c>
      <c r="AI13" s="3">
        <v>0.73899999999999999</v>
      </c>
      <c r="AJ13" s="3">
        <v>0.80700000000000005</v>
      </c>
      <c r="AK13" s="3" t="s">
        <v>12</v>
      </c>
      <c r="AL13" s="3">
        <v>0.94899999999999995</v>
      </c>
      <c r="AM13" s="15" t="s">
        <v>12</v>
      </c>
      <c r="AN13" s="10">
        <f t="shared" si="8"/>
        <v>0.80700000000000005</v>
      </c>
      <c r="AO13" s="9">
        <f t="shared" si="9"/>
        <v>0.129</v>
      </c>
      <c r="AP13" s="10">
        <f t="shared" si="10"/>
        <v>0.1419999999999999</v>
      </c>
      <c r="AQ13" s="9" t="s">
        <v>12</v>
      </c>
      <c r="AR13" s="55" t="s">
        <v>12</v>
      </c>
      <c r="AS13" s="55">
        <v>2.0920000000000001</v>
      </c>
      <c r="AT13" s="55">
        <v>2.1930000000000001</v>
      </c>
      <c r="AU13" s="55">
        <v>2.298</v>
      </c>
      <c r="AV13" s="3">
        <v>2.391</v>
      </c>
      <c r="AW13" s="3">
        <v>2.4910000000000001</v>
      </c>
      <c r="AX13" s="3" t="s">
        <v>12</v>
      </c>
      <c r="AY13" s="3">
        <v>2.6890000000000001</v>
      </c>
      <c r="AZ13" s="15" t="s">
        <v>12</v>
      </c>
      <c r="BA13" s="10">
        <f t="shared" si="11"/>
        <v>2.4910000000000001</v>
      </c>
      <c r="BB13" s="9">
        <f t="shared" si="12"/>
        <v>0.19300000000000006</v>
      </c>
      <c r="BC13" s="10">
        <f t="shared" si="13"/>
        <v>0.19799999999999995</v>
      </c>
      <c r="BD13" s="9" t="s">
        <v>2403</v>
      </c>
      <c r="BE13" s="3" t="s">
        <v>12</v>
      </c>
      <c r="BF13" s="15" t="s">
        <v>12</v>
      </c>
      <c r="BG13" s="15" t="str">
        <f t="shared" si="14"/>
        <v>-</v>
      </c>
      <c r="BH13" s="9" t="e">
        <f t="shared" si="15"/>
        <v>#VALUE!</v>
      </c>
      <c r="BI13" s="10" t="e">
        <f t="shared" si="15"/>
        <v>#VALUE!</v>
      </c>
      <c r="BJ13" s="9" t="s">
        <v>2403</v>
      </c>
      <c r="BK13" s="3" t="s">
        <v>12</v>
      </c>
      <c r="BL13" s="15" t="s">
        <v>12</v>
      </c>
      <c r="BM13" s="15" t="str">
        <f t="shared" si="16"/>
        <v>-</v>
      </c>
      <c r="BN13" s="9" t="e">
        <f t="shared" si="17"/>
        <v>#VALUE!</v>
      </c>
      <c r="BO13" s="10" t="e">
        <f t="shared" si="17"/>
        <v>#VALUE!</v>
      </c>
      <c r="BP13">
        <f t="shared" si="28"/>
        <v>0</v>
      </c>
      <c r="BQ13" s="93" t="e">
        <f t="shared" si="29"/>
        <v>#VALUE!</v>
      </c>
      <c r="BR13" s="93" t="e">
        <f t="shared" si="30"/>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18"/>
        <v>#N/A</v>
      </c>
      <c r="BX13" s="93" t="e">
        <f t="shared" si="18"/>
        <v>#N/A</v>
      </c>
      <c r="BY13" s="94">
        <f t="shared" si="19"/>
        <v>999</v>
      </c>
      <c r="BZ13" s="94">
        <f t="shared" si="19"/>
        <v>999</v>
      </c>
      <c r="CA13" s="94" t="e">
        <f t="shared" si="31"/>
        <v>#N/A</v>
      </c>
      <c r="CB13" t="e">
        <f t="shared" si="32"/>
        <v>#N/A</v>
      </c>
      <c r="CC13" s="58" t="e">
        <f t="shared" si="33"/>
        <v>#N/A</v>
      </c>
      <c r="CD13" s="95" t="e">
        <f t="shared" si="34"/>
        <v>#N/A</v>
      </c>
      <c r="CE13" s="96" t="b">
        <f t="shared" si="20"/>
        <v>1</v>
      </c>
      <c r="CF13" t="e">
        <f t="shared" si="21"/>
        <v>#DIV/0!</v>
      </c>
      <c r="CG13" t="e">
        <f t="shared" si="22"/>
        <v>#DIV/0!</v>
      </c>
      <c r="CH13" s="84" t="b">
        <f t="shared" si="35"/>
        <v>1</v>
      </c>
      <c r="CI13">
        <f t="shared" si="36"/>
        <v>0.80700000000000005</v>
      </c>
      <c r="CJ13" t="b">
        <f t="shared" si="23"/>
        <v>1</v>
      </c>
      <c r="CK13" t="b">
        <f t="shared" si="37"/>
        <v>1</v>
      </c>
      <c r="CL13" s="84" t="b">
        <f t="shared" si="27"/>
        <v>1</v>
      </c>
      <c r="CM13">
        <f t="shared" si="38"/>
        <v>2.4910000000000001</v>
      </c>
      <c r="CN13" t="b">
        <f t="shared" si="24"/>
        <v>1</v>
      </c>
      <c r="CO13" s="84">
        <f t="shared" si="39"/>
        <v>8.3368402814998271E-2</v>
      </c>
      <c r="CP13" t="b">
        <f t="shared" si="40"/>
        <v>1</v>
      </c>
      <c r="CQ13" s="96" t="b">
        <f t="shared" si="41"/>
        <v>1</v>
      </c>
      <c r="CR13" t="e">
        <f t="shared" si="42"/>
        <v>#VALUE!</v>
      </c>
      <c r="CS13" t="e">
        <f t="shared" si="43"/>
        <v>#VALUE!</v>
      </c>
      <c r="CT13" t="b">
        <f t="shared" si="44"/>
        <v>1</v>
      </c>
      <c r="CU13" t="b">
        <f t="shared" si="45"/>
        <v>1</v>
      </c>
      <c r="CV13" s="84" t="b">
        <f t="shared" si="46"/>
        <v>1</v>
      </c>
      <c r="CW13" t="e">
        <f t="shared" si="47"/>
        <v>#VALUE!</v>
      </c>
      <c r="CX13" t="e">
        <f t="shared" si="48"/>
        <v>#VALUE!</v>
      </c>
      <c r="CY13" t="b">
        <f t="shared" si="49"/>
        <v>1</v>
      </c>
      <c r="CZ13" t="b">
        <f t="shared" si="50"/>
        <v>1</v>
      </c>
      <c r="DA13" s="84">
        <f t="shared" si="52"/>
        <v>0</v>
      </c>
      <c r="DB13" t="e">
        <f t="shared" si="51"/>
        <v>#N/A</v>
      </c>
    </row>
    <row r="14" spans="1:106">
      <c r="A14" s="9">
        <v>2174</v>
      </c>
      <c r="B14" s="3">
        <v>2</v>
      </c>
      <c r="C14" s="3" t="s">
        <v>2502</v>
      </c>
      <c r="D14" s="3" t="str">
        <f t="shared" si="0"/>
        <v>NI_1_22-1_dk_0025</v>
      </c>
      <c r="E14" s="3" t="str">
        <f t="shared" si="1"/>
        <v>0025</v>
      </c>
      <c r="F14" s="3">
        <v>110493.867</v>
      </c>
      <c r="G14" s="15">
        <v>420844.75</v>
      </c>
      <c r="H14" s="35" t="str">
        <f t="shared" si="2"/>
        <v>ja</v>
      </c>
      <c r="I14" s="42" t="s">
        <v>2402</v>
      </c>
      <c r="J14" s="20" t="s">
        <v>2491</v>
      </c>
      <c r="K14" s="21">
        <v>10000</v>
      </c>
      <c r="L14" s="28">
        <f t="shared" si="25"/>
        <v>1</v>
      </c>
      <c r="M14" s="28">
        <f t="shared" si="25"/>
        <v>1</v>
      </c>
      <c r="N14" s="56">
        <f t="shared" si="3"/>
        <v>10000</v>
      </c>
      <c r="O14" s="33">
        <f t="shared" si="26"/>
        <v>132.39678214369198</v>
      </c>
      <c r="P14" s="37">
        <f t="shared" si="4"/>
        <v>85.926716241225108</v>
      </c>
      <c r="Q14" s="9" t="s">
        <v>12</v>
      </c>
      <c r="R14" s="55" t="s">
        <v>12</v>
      </c>
      <c r="S14" s="55">
        <v>2.6429999999999998</v>
      </c>
      <c r="T14" s="55">
        <v>2.7949999999999999</v>
      </c>
      <c r="U14" s="55">
        <v>2.9590000000000001</v>
      </c>
      <c r="V14" s="3">
        <v>3.1190000000000002</v>
      </c>
      <c r="W14" s="3">
        <v>3.3090000000000002</v>
      </c>
      <c r="X14" s="3" t="s">
        <v>12</v>
      </c>
      <c r="Y14" s="3">
        <v>3.7069999999999999</v>
      </c>
      <c r="Z14" s="15" t="s">
        <v>12</v>
      </c>
      <c r="AA14" s="10">
        <f t="shared" si="5"/>
        <v>3.3090000000000002</v>
      </c>
      <c r="AB14" s="9">
        <f t="shared" si="6"/>
        <v>0.35000000000000009</v>
      </c>
      <c r="AC14" s="10">
        <f t="shared" si="7"/>
        <v>0.39799999999999969</v>
      </c>
      <c r="AD14" s="9" t="s">
        <v>12</v>
      </c>
      <c r="AE14" s="55" t="s">
        <v>12</v>
      </c>
      <c r="AF14" s="55">
        <v>0.54800000000000004</v>
      </c>
      <c r="AG14" s="55">
        <v>0.61499999999999999</v>
      </c>
      <c r="AH14" s="55">
        <v>0.68500000000000005</v>
      </c>
      <c r="AI14" s="3">
        <v>0.748</v>
      </c>
      <c r="AJ14" s="3">
        <v>0.81699999999999995</v>
      </c>
      <c r="AK14" s="3" t="s">
        <v>12</v>
      </c>
      <c r="AL14" s="3">
        <v>0.96399999999999997</v>
      </c>
      <c r="AM14" s="15" t="s">
        <v>12</v>
      </c>
      <c r="AN14" s="10">
        <f t="shared" si="8"/>
        <v>0.81699999999999995</v>
      </c>
      <c r="AO14" s="9">
        <f t="shared" si="9"/>
        <v>0.1319999999999999</v>
      </c>
      <c r="AP14" s="10">
        <f t="shared" si="10"/>
        <v>0.14700000000000002</v>
      </c>
      <c r="AQ14" s="9" t="s">
        <v>12</v>
      </c>
      <c r="AR14" s="55" t="s">
        <v>12</v>
      </c>
      <c r="AS14" s="55">
        <v>2.1139999999999999</v>
      </c>
      <c r="AT14" s="55">
        <v>2.2160000000000002</v>
      </c>
      <c r="AU14" s="55">
        <v>2.3250000000000002</v>
      </c>
      <c r="AV14" s="3">
        <v>2.42</v>
      </c>
      <c r="AW14" s="3">
        <v>2.5249999999999999</v>
      </c>
      <c r="AX14" s="3" t="s">
        <v>12</v>
      </c>
      <c r="AY14" s="3">
        <v>2.7309999999999999</v>
      </c>
      <c r="AZ14" s="15" t="s">
        <v>12</v>
      </c>
      <c r="BA14" s="10">
        <f t="shared" si="11"/>
        <v>2.5249999999999999</v>
      </c>
      <c r="BB14" s="9">
        <f t="shared" si="12"/>
        <v>0.19999999999999973</v>
      </c>
      <c r="BC14" s="10">
        <f t="shared" si="13"/>
        <v>0.20599999999999996</v>
      </c>
      <c r="BD14" s="9" t="s">
        <v>2403</v>
      </c>
      <c r="BE14" s="3" t="s">
        <v>12</v>
      </c>
      <c r="BF14" s="15" t="s">
        <v>12</v>
      </c>
      <c r="BG14" s="15" t="str">
        <f t="shared" si="14"/>
        <v>-</v>
      </c>
      <c r="BH14" s="9" t="e">
        <f t="shared" si="15"/>
        <v>#VALUE!</v>
      </c>
      <c r="BI14" s="10" t="e">
        <f t="shared" si="15"/>
        <v>#VALUE!</v>
      </c>
      <c r="BJ14" s="9" t="s">
        <v>2403</v>
      </c>
      <c r="BK14" s="3" t="s">
        <v>12</v>
      </c>
      <c r="BL14" s="15" t="s">
        <v>12</v>
      </c>
      <c r="BM14" s="15" t="str">
        <f t="shared" si="16"/>
        <v>-</v>
      </c>
      <c r="BN14" s="9" t="e">
        <f t="shared" si="17"/>
        <v>#VALUE!</v>
      </c>
      <c r="BO14" s="10" t="e">
        <f t="shared" si="17"/>
        <v>#VALUE!</v>
      </c>
      <c r="BP14">
        <f t="shared" si="28"/>
        <v>0</v>
      </c>
      <c r="BQ14" s="93" t="e">
        <f t="shared" si="29"/>
        <v>#VALUE!</v>
      </c>
      <c r="BR14" s="93" t="e">
        <f t="shared" si="30"/>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18"/>
        <v>#N/A</v>
      </c>
      <c r="BX14" s="93" t="e">
        <f t="shared" si="18"/>
        <v>#N/A</v>
      </c>
      <c r="BY14" s="94">
        <f t="shared" si="19"/>
        <v>999</v>
      </c>
      <c r="BZ14" s="94">
        <f t="shared" si="19"/>
        <v>999</v>
      </c>
      <c r="CA14" s="94" t="e">
        <f t="shared" si="31"/>
        <v>#N/A</v>
      </c>
      <c r="CB14" t="e">
        <f t="shared" si="32"/>
        <v>#N/A</v>
      </c>
      <c r="CC14" s="58" t="e">
        <f t="shared" si="33"/>
        <v>#N/A</v>
      </c>
      <c r="CD14" s="95" t="e">
        <f t="shared" si="34"/>
        <v>#N/A</v>
      </c>
      <c r="CE14" s="96" t="b">
        <f t="shared" si="20"/>
        <v>1</v>
      </c>
      <c r="CF14" t="e">
        <f t="shared" si="21"/>
        <v>#DIV/0!</v>
      </c>
      <c r="CG14" t="e">
        <f t="shared" si="22"/>
        <v>#DIV/0!</v>
      </c>
      <c r="CH14" s="84" t="b">
        <f t="shared" si="35"/>
        <v>1</v>
      </c>
      <c r="CI14">
        <f t="shared" si="36"/>
        <v>0.81699999999999995</v>
      </c>
      <c r="CJ14" t="b">
        <f t="shared" si="23"/>
        <v>1</v>
      </c>
      <c r="CK14" t="b">
        <f t="shared" si="37"/>
        <v>1</v>
      </c>
      <c r="CL14" s="84" t="b">
        <f t="shared" si="27"/>
        <v>1</v>
      </c>
      <c r="CM14">
        <f t="shared" si="38"/>
        <v>2.5249999999999999</v>
      </c>
      <c r="CN14" t="b">
        <f t="shared" si="24"/>
        <v>1</v>
      </c>
      <c r="CO14" s="84">
        <f t="shared" si="39"/>
        <v>8.2143781781072248E-2</v>
      </c>
      <c r="CP14" t="b">
        <f t="shared" si="40"/>
        <v>1</v>
      </c>
      <c r="CQ14" s="96" t="b">
        <f t="shared" si="41"/>
        <v>1</v>
      </c>
      <c r="CR14" t="e">
        <f t="shared" si="42"/>
        <v>#VALUE!</v>
      </c>
      <c r="CS14" t="e">
        <f t="shared" si="43"/>
        <v>#VALUE!</v>
      </c>
      <c r="CT14" t="b">
        <f t="shared" si="44"/>
        <v>1</v>
      </c>
      <c r="CU14" t="b">
        <f t="shared" si="45"/>
        <v>1</v>
      </c>
      <c r="CV14" s="84" t="b">
        <f t="shared" si="46"/>
        <v>1</v>
      </c>
      <c r="CW14" t="e">
        <f t="shared" si="47"/>
        <v>#VALUE!</v>
      </c>
      <c r="CX14" t="e">
        <f t="shared" si="48"/>
        <v>#VALUE!</v>
      </c>
      <c r="CY14" t="b">
        <f t="shared" si="49"/>
        <v>1</v>
      </c>
      <c r="CZ14" t="b">
        <f t="shared" si="50"/>
        <v>1</v>
      </c>
      <c r="DA14" s="84">
        <f t="shared" si="52"/>
        <v>0</v>
      </c>
      <c r="DB14" t="e">
        <f t="shared" si="51"/>
        <v>#N/A</v>
      </c>
    </row>
    <row r="15" spans="1:106">
      <c r="A15" s="9">
        <v>2175</v>
      </c>
      <c r="B15" s="3">
        <v>2</v>
      </c>
      <c r="C15" s="3" t="s">
        <v>2503</v>
      </c>
      <c r="D15" s="3" t="str">
        <f t="shared" si="0"/>
        <v>NI_1_22-1_dk_0026</v>
      </c>
      <c r="E15" s="3" t="str">
        <f t="shared" si="1"/>
        <v>0026</v>
      </c>
      <c r="F15" s="3">
        <v>110488.359</v>
      </c>
      <c r="G15" s="15">
        <v>420759</v>
      </c>
      <c r="H15" s="35" t="str">
        <f t="shared" si="2"/>
        <v>ja</v>
      </c>
      <c r="I15" s="42" t="s">
        <v>2402</v>
      </c>
      <c r="J15" s="20" t="s">
        <v>2491</v>
      </c>
      <c r="K15" s="21">
        <v>10000</v>
      </c>
      <c r="L15" s="28">
        <f t="shared" si="25"/>
        <v>1</v>
      </c>
      <c r="M15" s="28">
        <f t="shared" si="25"/>
        <v>1</v>
      </c>
      <c r="N15" s="56">
        <f t="shared" si="3"/>
        <v>10000</v>
      </c>
      <c r="O15" s="33">
        <f t="shared" si="26"/>
        <v>85.926716241225108</v>
      </c>
      <c r="P15" s="37">
        <f t="shared" si="4"/>
        <v>90.511124233414904</v>
      </c>
      <c r="Q15" s="9" t="s">
        <v>12</v>
      </c>
      <c r="R15" s="55" t="s">
        <v>12</v>
      </c>
      <c r="S15" s="55">
        <v>2.6419999999999999</v>
      </c>
      <c r="T15" s="55">
        <v>2.7930000000000001</v>
      </c>
      <c r="U15" s="55">
        <v>2.9569999999999999</v>
      </c>
      <c r="V15" s="3">
        <v>3.117</v>
      </c>
      <c r="W15" s="3">
        <v>3.3069999999999999</v>
      </c>
      <c r="X15" s="3" t="s">
        <v>12</v>
      </c>
      <c r="Y15" s="3">
        <v>3.706</v>
      </c>
      <c r="Z15" s="15" t="s">
        <v>12</v>
      </c>
      <c r="AA15" s="10">
        <f t="shared" si="5"/>
        <v>3.3069999999999999</v>
      </c>
      <c r="AB15" s="9">
        <f t="shared" si="6"/>
        <v>0.35000000000000009</v>
      </c>
      <c r="AC15" s="10">
        <f t="shared" si="7"/>
        <v>0.39900000000000002</v>
      </c>
      <c r="AD15" s="9" t="s">
        <v>12</v>
      </c>
      <c r="AE15" s="55" t="s">
        <v>12</v>
      </c>
      <c r="AF15" s="55">
        <v>0.56799999999999995</v>
      </c>
      <c r="AG15" s="55">
        <v>0.63400000000000001</v>
      </c>
      <c r="AH15" s="55">
        <v>0.70399999999999996</v>
      </c>
      <c r="AI15" s="3">
        <v>0.76700000000000002</v>
      </c>
      <c r="AJ15" s="3">
        <v>0.84</v>
      </c>
      <c r="AK15" s="3" t="s">
        <v>12</v>
      </c>
      <c r="AL15" s="3">
        <v>0.99199999999999999</v>
      </c>
      <c r="AM15" s="15" t="s">
        <v>12</v>
      </c>
      <c r="AN15" s="10">
        <f t="shared" si="8"/>
        <v>0.84</v>
      </c>
      <c r="AO15" s="9">
        <f t="shared" si="9"/>
        <v>0.13600000000000001</v>
      </c>
      <c r="AP15" s="10">
        <f t="shared" si="10"/>
        <v>0.15200000000000002</v>
      </c>
      <c r="AQ15" s="9" t="s">
        <v>12</v>
      </c>
      <c r="AR15" s="55" t="s">
        <v>12</v>
      </c>
      <c r="AS15" s="55">
        <v>2.1549999999999998</v>
      </c>
      <c r="AT15" s="55">
        <v>2.2589999999999999</v>
      </c>
      <c r="AU15" s="55">
        <v>2.3690000000000002</v>
      </c>
      <c r="AV15" s="3">
        <v>2.468</v>
      </c>
      <c r="AW15" s="3">
        <v>2.5779999999999998</v>
      </c>
      <c r="AX15" s="3" t="s">
        <v>12</v>
      </c>
      <c r="AY15" s="3">
        <v>2.7909999999999999</v>
      </c>
      <c r="AZ15" s="15" t="s">
        <v>12</v>
      </c>
      <c r="BA15" s="10">
        <f t="shared" si="11"/>
        <v>2.5779999999999998</v>
      </c>
      <c r="BB15" s="9">
        <f t="shared" si="12"/>
        <v>0.20899999999999963</v>
      </c>
      <c r="BC15" s="10">
        <f t="shared" si="13"/>
        <v>0.21300000000000008</v>
      </c>
      <c r="BD15" s="9" t="s">
        <v>2403</v>
      </c>
      <c r="BE15" s="3" t="s">
        <v>12</v>
      </c>
      <c r="BF15" s="15" t="s">
        <v>12</v>
      </c>
      <c r="BG15" s="15" t="str">
        <f t="shared" si="14"/>
        <v>-</v>
      </c>
      <c r="BH15" s="9" t="e">
        <f t="shared" si="15"/>
        <v>#VALUE!</v>
      </c>
      <c r="BI15" s="10" t="e">
        <f t="shared" si="15"/>
        <v>#VALUE!</v>
      </c>
      <c r="BJ15" s="9" t="s">
        <v>2403</v>
      </c>
      <c r="BK15" s="3" t="s">
        <v>12</v>
      </c>
      <c r="BL15" s="15" t="s">
        <v>12</v>
      </c>
      <c r="BM15" s="15" t="str">
        <f t="shared" si="16"/>
        <v>-</v>
      </c>
      <c r="BN15" s="9" t="e">
        <f t="shared" si="17"/>
        <v>#VALUE!</v>
      </c>
      <c r="BO15" s="10" t="e">
        <f t="shared" si="17"/>
        <v>#VALUE!</v>
      </c>
      <c r="BP15">
        <f t="shared" si="28"/>
        <v>0</v>
      </c>
      <c r="BQ15" s="93" t="e">
        <f t="shared" si="29"/>
        <v>#VALUE!</v>
      </c>
      <c r="BR15" s="93" t="e">
        <f t="shared" si="30"/>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18"/>
        <v>#N/A</v>
      </c>
      <c r="BX15" s="93" t="e">
        <f t="shared" si="18"/>
        <v>#N/A</v>
      </c>
      <c r="BY15" s="94">
        <f t="shared" si="19"/>
        <v>999</v>
      </c>
      <c r="BZ15" s="94">
        <f t="shared" si="19"/>
        <v>999</v>
      </c>
      <c r="CA15" s="94" t="e">
        <f t="shared" si="31"/>
        <v>#N/A</v>
      </c>
      <c r="CB15" t="e">
        <f t="shared" si="32"/>
        <v>#N/A</v>
      </c>
      <c r="CC15" s="58" t="e">
        <f t="shared" si="33"/>
        <v>#N/A</v>
      </c>
      <c r="CD15" s="95" t="e">
        <f t="shared" si="34"/>
        <v>#N/A</v>
      </c>
      <c r="CE15" s="96" t="b">
        <f t="shared" si="20"/>
        <v>1</v>
      </c>
      <c r="CF15" t="e">
        <f t="shared" si="21"/>
        <v>#DIV/0!</v>
      </c>
      <c r="CG15" t="e">
        <f t="shared" si="22"/>
        <v>#DIV/0!</v>
      </c>
      <c r="CH15" s="84" t="b">
        <f t="shared" si="35"/>
        <v>1</v>
      </c>
      <c r="CI15">
        <f t="shared" si="36"/>
        <v>0.84</v>
      </c>
      <c r="CJ15" t="b">
        <f t="shared" si="23"/>
        <v>1</v>
      </c>
      <c r="CK15" t="b">
        <f t="shared" si="37"/>
        <v>1</v>
      </c>
      <c r="CL15" s="84" t="b">
        <f t="shared" si="27"/>
        <v>1</v>
      </c>
      <c r="CM15">
        <f t="shared" si="38"/>
        <v>2.5779999999999998</v>
      </c>
      <c r="CN15" t="b">
        <f t="shared" si="24"/>
        <v>1</v>
      </c>
      <c r="CO15" s="84">
        <f t="shared" si="39"/>
        <v>8.1019369972082575E-2</v>
      </c>
      <c r="CP15" t="b">
        <f t="shared" si="40"/>
        <v>1</v>
      </c>
      <c r="CQ15" s="96" t="b">
        <f t="shared" si="41"/>
        <v>1</v>
      </c>
      <c r="CR15" t="e">
        <f t="shared" si="42"/>
        <v>#VALUE!</v>
      </c>
      <c r="CS15" t="e">
        <f t="shared" si="43"/>
        <v>#VALUE!</v>
      </c>
      <c r="CT15" t="b">
        <f t="shared" si="44"/>
        <v>1</v>
      </c>
      <c r="CU15" t="b">
        <f t="shared" si="45"/>
        <v>1</v>
      </c>
      <c r="CV15" s="84" t="b">
        <f t="shared" si="46"/>
        <v>1</v>
      </c>
      <c r="CW15" t="e">
        <f t="shared" si="47"/>
        <v>#VALUE!</v>
      </c>
      <c r="CX15" t="e">
        <f t="shared" si="48"/>
        <v>#VALUE!</v>
      </c>
      <c r="CY15" t="b">
        <f t="shared" si="49"/>
        <v>1</v>
      </c>
      <c r="CZ15" t="b">
        <f t="shared" si="50"/>
        <v>1</v>
      </c>
      <c r="DA15" s="84">
        <f t="shared" si="52"/>
        <v>0</v>
      </c>
      <c r="DB15" t="e">
        <f t="shared" si="51"/>
        <v>#N/A</v>
      </c>
    </row>
    <row r="16" spans="1:106">
      <c r="A16" s="9">
        <v>2176</v>
      </c>
      <c r="B16" s="3">
        <v>2</v>
      </c>
      <c r="C16" s="3" t="s">
        <v>2504</v>
      </c>
      <c r="D16" s="3" t="str">
        <f t="shared" si="0"/>
        <v>NI_1_22-1_dk_0027</v>
      </c>
      <c r="E16" s="3" t="str">
        <f t="shared" si="1"/>
        <v>0027</v>
      </c>
      <c r="F16" s="3">
        <v>110452.766</v>
      </c>
      <c r="G16" s="15">
        <v>420675.78100000002</v>
      </c>
      <c r="H16" s="35" t="str">
        <f t="shared" si="2"/>
        <v>ja</v>
      </c>
      <c r="I16" s="42" t="s">
        <v>2402</v>
      </c>
      <c r="J16" s="20" t="s">
        <v>2491</v>
      </c>
      <c r="K16" s="21">
        <v>10000</v>
      </c>
      <c r="L16" s="28">
        <f t="shared" si="25"/>
        <v>1</v>
      </c>
      <c r="M16" s="28">
        <f t="shared" si="25"/>
        <v>1</v>
      </c>
      <c r="N16" s="56">
        <f t="shared" si="3"/>
        <v>10000</v>
      </c>
      <c r="O16" s="33">
        <f t="shared" si="26"/>
        <v>90.511124233414904</v>
      </c>
      <c r="P16" s="37">
        <f t="shared" si="4"/>
        <v>126.04182855308215</v>
      </c>
      <c r="Q16" s="9" t="s">
        <v>12</v>
      </c>
      <c r="R16" s="55" t="s">
        <v>12</v>
      </c>
      <c r="S16" s="55">
        <v>2.6379999999999999</v>
      </c>
      <c r="T16" s="55">
        <v>2.7890000000000001</v>
      </c>
      <c r="U16" s="55">
        <v>2.9529999999999998</v>
      </c>
      <c r="V16" s="3">
        <v>3.113</v>
      </c>
      <c r="W16" s="3">
        <v>3.3029999999999999</v>
      </c>
      <c r="X16" s="3" t="s">
        <v>12</v>
      </c>
      <c r="Y16" s="3">
        <v>3.7029999999999998</v>
      </c>
      <c r="Z16" s="15" t="s">
        <v>12</v>
      </c>
      <c r="AA16" s="10">
        <f t="shared" si="5"/>
        <v>3.3029999999999999</v>
      </c>
      <c r="AB16" s="9">
        <f t="shared" si="6"/>
        <v>0.35000000000000009</v>
      </c>
      <c r="AC16" s="10">
        <f t="shared" si="7"/>
        <v>0.39999999999999991</v>
      </c>
      <c r="AD16" s="9" t="s">
        <v>12</v>
      </c>
      <c r="AE16" s="55" t="s">
        <v>12</v>
      </c>
      <c r="AF16" s="55">
        <v>0.57499999999999996</v>
      </c>
      <c r="AG16" s="55">
        <v>0.64200000000000002</v>
      </c>
      <c r="AH16" s="55">
        <v>0.71399999999999997</v>
      </c>
      <c r="AI16" s="3">
        <v>0.77800000000000002</v>
      </c>
      <c r="AJ16" s="3">
        <v>0.85</v>
      </c>
      <c r="AK16" s="3" t="s">
        <v>12</v>
      </c>
      <c r="AL16" s="3">
        <v>0.999</v>
      </c>
      <c r="AM16" s="15" t="s">
        <v>12</v>
      </c>
      <c r="AN16" s="10">
        <f t="shared" si="8"/>
        <v>0.85</v>
      </c>
      <c r="AO16" s="9">
        <f t="shared" si="9"/>
        <v>0.13600000000000001</v>
      </c>
      <c r="AP16" s="10">
        <f t="shared" si="10"/>
        <v>0.14900000000000002</v>
      </c>
      <c r="AQ16" s="9" t="s">
        <v>12</v>
      </c>
      <c r="AR16" s="55" t="s">
        <v>12</v>
      </c>
      <c r="AS16" s="55">
        <v>2.1219999999999999</v>
      </c>
      <c r="AT16" s="55">
        <v>2.2290000000000001</v>
      </c>
      <c r="AU16" s="55">
        <v>2.343</v>
      </c>
      <c r="AV16" s="3">
        <v>2.4470000000000001</v>
      </c>
      <c r="AW16" s="3">
        <v>2.5590000000000002</v>
      </c>
      <c r="AX16" s="3" t="s">
        <v>12</v>
      </c>
      <c r="AY16" s="3">
        <v>2.774</v>
      </c>
      <c r="AZ16" s="15" t="s">
        <v>12</v>
      </c>
      <c r="BA16" s="10">
        <f t="shared" si="11"/>
        <v>2.5590000000000002</v>
      </c>
      <c r="BB16" s="9">
        <f t="shared" si="12"/>
        <v>0.21600000000000019</v>
      </c>
      <c r="BC16" s="10">
        <f t="shared" si="13"/>
        <v>0.21499999999999986</v>
      </c>
      <c r="BD16" s="9" t="s">
        <v>2403</v>
      </c>
      <c r="BE16" s="3" t="s">
        <v>12</v>
      </c>
      <c r="BF16" s="15" t="s">
        <v>12</v>
      </c>
      <c r="BG16" s="15" t="str">
        <f t="shared" si="14"/>
        <v>-</v>
      </c>
      <c r="BH16" s="9" t="e">
        <f t="shared" si="15"/>
        <v>#VALUE!</v>
      </c>
      <c r="BI16" s="10" t="e">
        <f t="shared" si="15"/>
        <v>#VALUE!</v>
      </c>
      <c r="BJ16" s="9" t="s">
        <v>2403</v>
      </c>
      <c r="BK16" s="3" t="s">
        <v>12</v>
      </c>
      <c r="BL16" s="15" t="s">
        <v>12</v>
      </c>
      <c r="BM16" s="15" t="str">
        <f t="shared" si="16"/>
        <v>-</v>
      </c>
      <c r="BN16" s="9" t="e">
        <f t="shared" si="17"/>
        <v>#VALUE!</v>
      </c>
      <c r="BO16" s="10" t="e">
        <f t="shared" si="17"/>
        <v>#VALUE!</v>
      </c>
      <c r="BP16">
        <f t="shared" si="28"/>
        <v>0</v>
      </c>
      <c r="BQ16" s="93" t="e">
        <f t="shared" si="29"/>
        <v>#VALUE!</v>
      </c>
      <c r="BR16" s="93" t="e">
        <f t="shared" si="30"/>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18"/>
        <v>#N/A</v>
      </c>
      <c r="BX16" s="93" t="e">
        <f t="shared" si="18"/>
        <v>#N/A</v>
      </c>
      <c r="BY16" s="94">
        <f t="shared" si="19"/>
        <v>999</v>
      </c>
      <c r="BZ16" s="94">
        <f t="shared" si="19"/>
        <v>999</v>
      </c>
      <c r="CA16" s="94" t="e">
        <f t="shared" si="31"/>
        <v>#N/A</v>
      </c>
      <c r="CB16" t="e">
        <f t="shared" si="32"/>
        <v>#N/A</v>
      </c>
      <c r="CC16" s="58" t="e">
        <f t="shared" si="33"/>
        <v>#N/A</v>
      </c>
      <c r="CD16" s="95" t="e">
        <f t="shared" si="34"/>
        <v>#N/A</v>
      </c>
      <c r="CE16" s="96" t="b">
        <f t="shared" si="20"/>
        <v>1</v>
      </c>
      <c r="CF16" t="e">
        <f t="shared" si="21"/>
        <v>#DIV/0!</v>
      </c>
      <c r="CG16" t="e">
        <f t="shared" si="22"/>
        <v>#DIV/0!</v>
      </c>
      <c r="CH16" s="84" t="b">
        <f t="shared" si="35"/>
        <v>1</v>
      </c>
      <c r="CI16">
        <f t="shared" si="36"/>
        <v>0.85</v>
      </c>
      <c r="CJ16" t="b">
        <f t="shared" si="23"/>
        <v>1</v>
      </c>
      <c r="CK16" t="b">
        <f t="shared" si="37"/>
        <v>1</v>
      </c>
      <c r="CL16" s="84" t="b">
        <f t="shared" si="27"/>
        <v>1</v>
      </c>
      <c r="CM16">
        <f t="shared" si="38"/>
        <v>2.5590000000000002</v>
      </c>
      <c r="CN16" t="b">
        <f t="shared" si="24"/>
        <v>1</v>
      </c>
      <c r="CO16" s="84">
        <f t="shared" si="39"/>
        <v>8.3205829698794989E-2</v>
      </c>
      <c r="CP16" t="b">
        <f t="shared" si="40"/>
        <v>1</v>
      </c>
      <c r="CQ16" s="96" t="b">
        <f t="shared" si="41"/>
        <v>1</v>
      </c>
      <c r="CR16" t="e">
        <f t="shared" si="42"/>
        <v>#VALUE!</v>
      </c>
      <c r="CS16" t="e">
        <f t="shared" si="43"/>
        <v>#VALUE!</v>
      </c>
      <c r="CT16" t="b">
        <f t="shared" si="44"/>
        <v>1</v>
      </c>
      <c r="CU16" t="b">
        <f t="shared" si="45"/>
        <v>1</v>
      </c>
      <c r="CV16" s="84" t="b">
        <f t="shared" si="46"/>
        <v>1</v>
      </c>
      <c r="CW16" t="e">
        <f t="shared" si="47"/>
        <v>#VALUE!</v>
      </c>
      <c r="CX16" t="e">
        <f t="shared" si="48"/>
        <v>#VALUE!</v>
      </c>
      <c r="CY16" t="b">
        <f t="shared" si="49"/>
        <v>1</v>
      </c>
      <c r="CZ16" t="b">
        <f t="shared" si="50"/>
        <v>1</v>
      </c>
      <c r="DA16" s="84">
        <f t="shared" si="52"/>
        <v>0</v>
      </c>
      <c r="DB16" t="e">
        <f t="shared" si="51"/>
        <v>#N/A</v>
      </c>
    </row>
    <row r="17" spans="1:106">
      <c r="A17" s="9">
        <v>2177</v>
      </c>
      <c r="B17" s="3">
        <v>2</v>
      </c>
      <c r="C17" s="3" t="s">
        <v>2505</v>
      </c>
      <c r="D17" s="3" t="str">
        <f t="shared" si="0"/>
        <v>NI_1_22-1_dk_0028</v>
      </c>
      <c r="E17" s="3" t="str">
        <f t="shared" si="1"/>
        <v>0028</v>
      </c>
      <c r="F17" s="3">
        <v>110438.93799999999</v>
      </c>
      <c r="G17" s="15">
        <v>420550.5</v>
      </c>
      <c r="H17" s="35" t="str">
        <f t="shared" si="2"/>
        <v>ja</v>
      </c>
      <c r="I17" s="42" t="s">
        <v>2402</v>
      </c>
      <c r="J17" s="20" t="s">
        <v>2491</v>
      </c>
      <c r="K17" s="21">
        <v>10000</v>
      </c>
      <c r="L17" s="28">
        <f t="shared" si="25"/>
        <v>1</v>
      </c>
      <c r="M17" s="28">
        <f t="shared" si="25"/>
        <v>1</v>
      </c>
      <c r="N17" s="56">
        <f t="shared" si="3"/>
        <v>10000</v>
      </c>
      <c r="O17" s="33">
        <f t="shared" si="26"/>
        <v>126.04182855308215</v>
      </c>
      <c r="P17" s="37">
        <f t="shared" si="4"/>
        <v>82.692123597093897</v>
      </c>
      <c r="Q17" s="9" t="s">
        <v>12</v>
      </c>
      <c r="R17" s="55" t="s">
        <v>12</v>
      </c>
      <c r="S17" s="55">
        <v>2.6339999999999999</v>
      </c>
      <c r="T17" s="55">
        <v>2.7839999999999998</v>
      </c>
      <c r="U17" s="55">
        <v>2.9470000000000001</v>
      </c>
      <c r="V17" s="3">
        <v>3.1070000000000002</v>
      </c>
      <c r="W17" s="3">
        <v>3.2970000000000002</v>
      </c>
      <c r="X17" s="3" t="s">
        <v>12</v>
      </c>
      <c r="Y17" s="3">
        <v>3.6989999999999998</v>
      </c>
      <c r="Z17" s="15" t="s">
        <v>12</v>
      </c>
      <c r="AA17" s="10">
        <f t="shared" si="5"/>
        <v>3.2970000000000002</v>
      </c>
      <c r="AB17" s="9">
        <f t="shared" si="6"/>
        <v>0.35000000000000009</v>
      </c>
      <c r="AC17" s="10">
        <f t="shared" si="7"/>
        <v>0.40199999999999969</v>
      </c>
      <c r="AD17" s="9" t="s">
        <v>12</v>
      </c>
      <c r="AE17" s="55" t="s">
        <v>12</v>
      </c>
      <c r="AF17" s="55">
        <v>0.53200000000000003</v>
      </c>
      <c r="AG17" s="55">
        <v>0.61699999999999999</v>
      </c>
      <c r="AH17" s="55">
        <v>0.70499999999999996</v>
      </c>
      <c r="AI17" s="3">
        <v>0.78100000000000003</v>
      </c>
      <c r="AJ17" s="3">
        <v>0.85</v>
      </c>
      <c r="AK17" s="3" t="s">
        <v>12</v>
      </c>
      <c r="AL17" s="3">
        <v>0.99299999999999999</v>
      </c>
      <c r="AM17" s="15" t="s">
        <v>12</v>
      </c>
      <c r="AN17" s="10">
        <f t="shared" si="8"/>
        <v>0.85</v>
      </c>
      <c r="AO17" s="9">
        <f t="shared" si="9"/>
        <v>0.14500000000000002</v>
      </c>
      <c r="AP17" s="10">
        <f t="shared" si="10"/>
        <v>0.14300000000000002</v>
      </c>
      <c r="AQ17" s="9" t="s">
        <v>12</v>
      </c>
      <c r="AR17" s="55" t="s">
        <v>12</v>
      </c>
      <c r="AS17" s="55">
        <v>2.1240000000000001</v>
      </c>
      <c r="AT17" s="55">
        <v>2.2799999999999998</v>
      </c>
      <c r="AU17" s="55">
        <v>2.419</v>
      </c>
      <c r="AV17" s="3">
        <v>2.5350000000000001</v>
      </c>
      <c r="AW17" s="3">
        <v>2.6360000000000001</v>
      </c>
      <c r="AX17" s="3" t="s">
        <v>12</v>
      </c>
      <c r="AY17" s="3">
        <v>2.8210000000000002</v>
      </c>
      <c r="AZ17" s="15" t="s">
        <v>12</v>
      </c>
      <c r="BA17" s="10">
        <f t="shared" si="11"/>
        <v>2.6360000000000001</v>
      </c>
      <c r="BB17" s="9">
        <f t="shared" si="12"/>
        <v>0.21700000000000008</v>
      </c>
      <c r="BC17" s="10">
        <f t="shared" si="13"/>
        <v>0.18500000000000005</v>
      </c>
      <c r="BD17" s="9" t="s">
        <v>2403</v>
      </c>
      <c r="BE17" s="3" t="s">
        <v>12</v>
      </c>
      <c r="BF17" s="15" t="s">
        <v>12</v>
      </c>
      <c r="BG17" s="15" t="str">
        <f t="shared" si="14"/>
        <v>-</v>
      </c>
      <c r="BH17" s="9" t="e">
        <f t="shared" si="15"/>
        <v>#VALUE!</v>
      </c>
      <c r="BI17" s="10" t="e">
        <f t="shared" si="15"/>
        <v>#VALUE!</v>
      </c>
      <c r="BJ17" s="9" t="s">
        <v>2403</v>
      </c>
      <c r="BK17" s="3" t="s">
        <v>12</v>
      </c>
      <c r="BL17" s="15" t="s">
        <v>12</v>
      </c>
      <c r="BM17" s="15" t="str">
        <f t="shared" si="16"/>
        <v>-</v>
      </c>
      <c r="BN17" s="9" t="e">
        <f t="shared" si="17"/>
        <v>#VALUE!</v>
      </c>
      <c r="BO17" s="10" t="e">
        <f t="shared" si="17"/>
        <v>#VALUE!</v>
      </c>
      <c r="BP17">
        <f t="shared" si="28"/>
        <v>0</v>
      </c>
      <c r="BQ17" s="93" t="e">
        <f t="shared" si="29"/>
        <v>#VALUE!</v>
      </c>
      <c r="BR17" s="93" t="e">
        <f t="shared" si="30"/>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18"/>
        <v>#N/A</v>
      </c>
      <c r="BX17" s="93" t="e">
        <f t="shared" si="18"/>
        <v>#N/A</v>
      </c>
      <c r="BY17" s="94">
        <f t="shared" si="19"/>
        <v>999</v>
      </c>
      <c r="BZ17" s="94">
        <f t="shared" si="19"/>
        <v>999</v>
      </c>
      <c r="CA17" s="94" t="e">
        <f t="shared" si="31"/>
        <v>#N/A</v>
      </c>
      <c r="CB17" t="e">
        <f t="shared" si="32"/>
        <v>#N/A</v>
      </c>
      <c r="CC17" s="58" t="e">
        <f t="shared" si="33"/>
        <v>#N/A</v>
      </c>
      <c r="CD17" s="95" t="e">
        <f t="shared" si="34"/>
        <v>#N/A</v>
      </c>
      <c r="CE17" s="96" t="b">
        <f t="shared" si="20"/>
        <v>1</v>
      </c>
      <c r="CF17" t="e">
        <f t="shared" si="21"/>
        <v>#DIV/0!</v>
      </c>
      <c r="CG17" t="e">
        <f t="shared" si="22"/>
        <v>#DIV/0!</v>
      </c>
      <c r="CH17" s="84" t="b">
        <f t="shared" si="35"/>
        <v>1</v>
      </c>
      <c r="CI17">
        <f t="shared" si="36"/>
        <v>0.85</v>
      </c>
      <c r="CJ17" t="b">
        <f t="shared" si="23"/>
        <v>1</v>
      </c>
      <c r="CK17" t="b">
        <f t="shared" si="37"/>
        <v>1</v>
      </c>
      <c r="CL17" s="84" t="b">
        <f t="shared" si="27"/>
        <v>1</v>
      </c>
      <c r="CM17">
        <f t="shared" si="38"/>
        <v>2.6360000000000001</v>
      </c>
      <c r="CN17" t="b">
        <f t="shared" si="24"/>
        <v>1</v>
      </c>
      <c r="CO17" s="84">
        <f t="shared" si="39"/>
        <v>7.8415788808368719E-2</v>
      </c>
      <c r="CP17" t="b">
        <f t="shared" si="40"/>
        <v>1</v>
      </c>
      <c r="CQ17" s="96" t="b">
        <f t="shared" si="41"/>
        <v>1</v>
      </c>
      <c r="CR17" t="e">
        <f t="shared" si="42"/>
        <v>#VALUE!</v>
      </c>
      <c r="CS17" t="e">
        <f t="shared" si="43"/>
        <v>#VALUE!</v>
      </c>
      <c r="CT17" t="b">
        <f t="shared" si="44"/>
        <v>1</v>
      </c>
      <c r="CU17" t="b">
        <f t="shared" si="45"/>
        <v>1</v>
      </c>
      <c r="CV17" s="84" t="b">
        <f t="shared" si="46"/>
        <v>1</v>
      </c>
      <c r="CW17" t="e">
        <f t="shared" si="47"/>
        <v>#VALUE!</v>
      </c>
      <c r="CX17" t="e">
        <f t="shared" si="48"/>
        <v>#VALUE!</v>
      </c>
      <c r="CY17" t="b">
        <f t="shared" si="49"/>
        <v>1</v>
      </c>
      <c r="CZ17" t="b">
        <f t="shared" si="50"/>
        <v>1</v>
      </c>
      <c r="DA17" s="84">
        <f t="shared" si="52"/>
        <v>0</v>
      </c>
      <c r="DB17" t="e">
        <f t="shared" si="51"/>
        <v>#N/A</v>
      </c>
    </row>
    <row r="18" spans="1:106">
      <c r="A18" s="9">
        <v>2178</v>
      </c>
      <c r="B18" s="3">
        <v>2</v>
      </c>
      <c r="C18" s="3" t="s">
        <v>2506</v>
      </c>
      <c r="D18" s="3" t="str">
        <f t="shared" si="0"/>
        <v>NI_1_22-1_dk_0029</v>
      </c>
      <c r="E18" s="3" t="str">
        <f t="shared" si="1"/>
        <v>0029</v>
      </c>
      <c r="F18" s="3">
        <v>110427.125</v>
      </c>
      <c r="G18" s="15">
        <v>420468.65600000002</v>
      </c>
      <c r="H18" s="35" t="str">
        <f t="shared" si="2"/>
        <v>ja</v>
      </c>
      <c r="I18" s="42" t="s">
        <v>2402</v>
      </c>
      <c r="J18" s="20" t="s">
        <v>2491</v>
      </c>
      <c r="K18" s="21">
        <v>10000</v>
      </c>
      <c r="L18" s="28">
        <f t="shared" si="25"/>
        <v>1</v>
      </c>
      <c r="M18" s="28">
        <f t="shared" si="25"/>
        <v>1</v>
      </c>
      <c r="N18" s="56">
        <f t="shared" si="3"/>
        <v>10000</v>
      </c>
      <c r="O18" s="33">
        <f t="shared" si="26"/>
        <v>82.692123597093897</v>
      </c>
      <c r="P18" s="37">
        <f t="shared" si="4"/>
        <v>125.09512576437263</v>
      </c>
      <c r="Q18" s="9" t="s">
        <v>12</v>
      </c>
      <c r="R18" s="55" t="s">
        <v>12</v>
      </c>
      <c r="S18" s="55">
        <v>2.6320000000000001</v>
      </c>
      <c r="T18" s="55">
        <v>2.782</v>
      </c>
      <c r="U18" s="55">
        <v>2.944</v>
      </c>
      <c r="V18" s="3">
        <v>3.1040000000000001</v>
      </c>
      <c r="W18" s="3">
        <v>3.294</v>
      </c>
      <c r="X18" s="3" t="s">
        <v>12</v>
      </c>
      <c r="Y18" s="3">
        <v>3.6970000000000001</v>
      </c>
      <c r="Z18" s="15" t="s">
        <v>12</v>
      </c>
      <c r="AA18" s="10">
        <f t="shared" si="5"/>
        <v>3.294</v>
      </c>
      <c r="AB18" s="9">
        <f t="shared" si="6"/>
        <v>0.35000000000000009</v>
      </c>
      <c r="AC18" s="10">
        <f t="shared" si="7"/>
        <v>0.40300000000000002</v>
      </c>
      <c r="AD18" s="9" t="s">
        <v>12</v>
      </c>
      <c r="AE18" s="55" t="s">
        <v>12</v>
      </c>
      <c r="AF18" s="55">
        <v>0.52300000000000002</v>
      </c>
      <c r="AG18" s="55">
        <v>0.60299999999999998</v>
      </c>
      <c r="AH18" s="55">
        <v>0.68400000000000005</v>
      </c>
      <c r="AI18" s="3">
        <v>0.75700000000000001</v>
      </c>
      <c r="AJ18" s="3">
        <v>0.83</v>
      </c>
      <c r="AK18" s="3" t="s">
        <v>12</v>
      </c>
      <c r="AL18" s="3">
        <v>0.97599999999999998</v>
      </c>
      <c r="AM18" s="15" t="s">
        <v>12</v>
      </c>
      <c r="AN18" s="10">
        <f t="shared" si="8"/>
        <v>0.83</v>
      </c>
      <c r="AO18" s="9">
        <f t="shared" si="9"/>
        <v>0.14599999999999991</v>
      </c>
      <c r="AP18" s="10">
        <f t="shared" si="10"/>
        <v>0.14600000000000002</v>
      </c>
      <c r="AQ18" s="9" t="s">
        <v>12</v>
      </c>
      <c r="AR18" s="55" t="s">
        <v>12</v>
      </c>
      <c r="AS18" s="55">
        <v>2.11</v>
      </c>
      <c r="AT18" s="55">
        <v>2.2650000000000001</v>
      </c>
      <c r="AU18" s="55">
        <v>2.4039999999999999</v>
      </c>
      <c r="AV18" s="3">
        <v>2.524</v>
      </c>
      <c r="AW18" s="3">
        <v>2.6349999999999998</v>
      </c>
      <c r="AX18" s="3" t="s">
        <v>12</v>
      </c>
      <c r="AY18" s="3">
        <v>2.839</v>
      </c>
      <c r="AZ18" s="15" t="s">
        <v>12</v>
      </c>
      <c r="BA18" s="10">
        <f t="shared" si="11"/>
        <v>2.6349999999999998</v>
      </c>
      <c r="BB18" s="9">
        <f t="shared" si="12"/>
        <v>0.23099999999999987</v>
      </c>
      <c r="BC18" s="10">
        <f t="shared" si="13"/>
        <v>0.20400000000000018</v>
      </c>
      <c r="BD18" s="9" t="s">
        <v>2403</v>
      </c>
      <c r="BE18" s="3" t="s">
        <v>12</v>
      </c>
      <c r="BF18" s="15" t="s">
        <v>12</v>
      </c>
      <c r="BG18" s="15" t="str">
        <f t="shared" si="14"/>
        <v>-</v>
      </c>
      <c r="BH18" s="9" t="e">
        <f t="shared" si="15"/>
        <v>#VALUE!</v>
      </c>
      <c r="BI18" s="10" t="e">
        <f t="shared" si="15"/>
        <v>#VALUE!</v>
      </c>
      <c r="BJ18" s="9" t="s">
        <v>2403</v>
      </c>
      <c r="BK18" s="3" t="s">
        <v>12</v>
      </c>
      <c r="BL18" s="15" t="s">
        <v>12</v>
      </c>
      <c r="BM18" s="15" t="str">
        <f t="shared" si="16"/>
        <v>-</v>
      </c>
      <c r="BN18" s="9" t="e">
        <f t="shared" si="17"/>
        <v>#VALUE!</v>
      </c>
      <c r="BO18" s="10" t="e">
        <f t="shared" si="17"/>
        <v>#VALUE!</v>
      </c>
      <c r="BP18">
        <f t="shared" si="28"/>
        <v>0</v>
      </c>
      <c r="BQ18" s="93" t="e">
        <f t="shared" si="29"/>
        <v>#VALUE!</v>
      </c>
      <c r="BR18" s="93" t="e">
        <f t="shared" si="30"/>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18"/>
        <v>#N/A</v>
      </c>
      <c r="BX18" s="93" t="e">
        <f t="shared" si="18"/>
        <v>#N/A</v>
      </c>
      <c r="BY18" s="94">
        <f t="shared" si="19"/>
        <v>999</v>
      </c>
      <c r="BZ18" s="94">
        <f t="shared" si="19"/>
        <v>999</v>
      </c>
      <c r="CA18" s="94" t="e">
        <f t="shared" si="31"/>
        <v>#N/A</v>
      </c>
      <c r="CB18" t="e">
        <f t="shared" si="32"/>
        <v>#N/A</v>
      </c>
      <c r="CC18" s="58" t="e">
        <f t="shared" si="33"/>
        <v>#N/A</v>
      </c>
      <c r="CD18" s="95" t="e">
        <f t="shared" si="34"/>
        <v>#N/A</v>
      </c>
      <c r="CE18" s="96" t="b">
        <f t="shared" si="20"/>
        <v>1</v>
      </c>
      <c r="CF18" t="e">
        <f t="shared" si="21"/>
        <v>#DIV/0!</v>
      </c>
      <c r="CG18" t="e">
        <f t="shared" si="22"/>
        <v>#DIV/0!</v>
      </c>
      <c r="CH18" s="84" t="b">
        <f t="shared" si="35"/>
        <v>1</v>
      </c>
      <c r="CI18">
        <f t="shared" si="36"/>
        <v>0.83</v>
      </c>
      <c r="CJ18" t="b">
        <f t="shared" si="23"/>
        <v>1</v>
      </c>
      <c r="CK18" t="b">
        <f t="shared" si="37"/>
        <v>1</v>
      </c>
      <c r="CL18" s="84" t="b">
        <f t="shared" si="27"/>
        <v>1</v>
      </c>
      <c r="CM18">
        <f t="shared" si="38"/>
        <v>2.6349999999999998</v>
      </c>
      <c r="CN18" t="b">
        <f t="shared" si="24"/>
        <v>1</v>
      </c>
      <c r="CO18" s="84">
        <f t="shared" si="39"/>
        <v>7.6628840639800966E-2</v>
      </c>
      <c r="CP18" t="b">
        <f t="shared" si="40"/>
        <v>1</v>
      </c>
      <c r="CQ18" s="96" t="b">
        <f t="shared" si="41"/>
        <v>1</v>
      </c>
      <c r="CR18" t="e">
        <f t="shared" si="42"/>
        <v>#VALUE!</v>
      </c>
      <c r="CS18" t="e">
        <f t="shared" si="43"/>
        <v>#VALUE!</v>
      </c>
      <c r="CT18" t="b">
        <f t="shared" si="44"/>
        <v>1</v>
      </c>
      <c r="CU18" t="b">
        <f t="shared" si="45"/>
        <v>1</v>
      </c>
      <c r="CV18" s="84" t="b">
        <f t="shared" si="46"/>
        <v>1</v>
      </c>
      <c r="CW18" t="e">
        <f t="shared" si="47"/>
        <v>#VALUE!</v>
      </c>
      <c r="CX18" t="e">
        <f t="shared" si="48"/>
        <v>#VALUE!</v>
      </c>
      <c r="CY18" t="b">
        <f t="shared" si="49"/>
        <v>1</v>
      </c>
      <c r="CZ18" t="b">
        <f t="shared" si="50"/>
        <v>1</v>
      </c>
      <c r="DA18" s="84">
        <f t="shared" si="52"/>
        <v>0</v>
      </c>
      <c r="DB18" t="e">
        <f t="shared" si="51"/>
        <v>#N/A</v>
      </c>
    </row>
    <row r="19" spans="1:106">
      <c r="A19" s="9">
        <v>2180</v>
      </c>
      <c r="B19" s="3">
        <v>2</v>
      </c>
      <c r="C19" s="3" t="s">
        <v>2507</v>
      </c>
      <c r="D19" s="3" t="str">
        <f t="shared" si="0"/>
        <v>NI_1_22-1_dk_0030</v>
      </c>
      <c r="E19" s="3" t="str">
        <f t="shared" si="1"/>
        <v>0030</v>
      </c>
      <c r="F19" s="3">
        <v>110405.898</v>
      </c>
      <c r="G19" s="15">
        <v>420345.375</v>
      </c>
      <c r="H19" s="35" t="str">
        <f t="shared" si="2"/>
        <v>ja</v>
      </c>
      <c r="I19" s="42" t="s">
        <v>2402</v>
      </c>
      <c r="J19" s="20" t="s">
        <v>2491</v>
      </c>
      <c r="K19" s="21">
        <v>10000</v>
      </c>
      <c r="L19" s="28">
        <f t="shared" si="25"/>
        <v>1</v>
      </c>
      <c r="M19" s="28">
        <f t="shared" si="25"/>
        <v>1</v>
      </c>
      <c r="N19" s="56">
        <f t="shared" si="3"/>
        <v>10000</v>
      </c>
      <c r="O19" s="33">
        <f t="shared" si="26"/>
        <v>125.09512576437263</v>
      </c>
      <c r="P19" s="37">
        <f t="shared" si="4"/>
        <v>83.764721989631241</v>
      </c>
      <c r="Q19" s="9" t="s">
        <v>12</v>
      </c>
      <c r="R19" s="55" t="s">
        <v>12</v>
      </c>
      <c r="S19" s="55">
        <v>2.6280000000000001</v>
      </c>
      <c r="T19" s="55">
        <v>2.778</v>
      </c>
      <c r="U19" s="55">
        <v>2.94</v>
      </c>
      <c r="V19" s="3">
        <v>3.0990000000000002</v>
      </c>
      <c r="W19" s="3">
        <v>3.29</v>
      </c>
      <c r="X19" s="3" t="s">
        <v>12</v>
      </c>
      <c r="Y19" s="3">
        <v>3.6930000000000001</v>
      </c>
      <c r="Z19" s="15" t="s">
        <v>12</v>
      </c>
      <c r="AA19" s="10">
        <f t="shared" si="5"/>
        <v>3.29</v>
      </c>
      <c r="AB19" s="9">
        <f t="shared" si="6"/>
        <v>0.35000000000000009</v>
      </c>
      <c r="AC19" s="10">
        <f t="shared" si="7"/>
        <v>0.40300000000000002</v>
      </c>
      <c r="AD19" s="9" t="s">
        <v>12</v>
      </c>
      <c r="AE19" s="55" t="s">
        <v>12</v>
      </c>
      <c r="AF19" s="55">
        <v>0.45900000000000002</v>
      </c>
      <c r="AG19" s="55">
        <v>0.52600000000000002</v>
      </c>
      <c r="AH19" s="55">
        <v>0.6</v>
      </c>
      <c r="AI19" s="3">
        <v>0.67100000000000004</v>
      </c>
      <c r="AJ19" s="3">
        <v>0.754</v>
      </c>
      <c r="AK19" s="3" t="s">
        <v>12</v>
      </c>
      <c r="AL19" s="3">
        <v>0.92800000000000005</v>
      </c>
      <c r="AM19" s="15" t="s">
        <v>12</v>
      </c>
      <c r="AN19" s="10">
        <f t="shared" si="8"/>
        <v>0.754</v>
      </c>
      <c r="AO19" s="9">
        <f t="shared" si="9"/>
        <v>0.15400000000000003</v>
      </c>
      <c r="AP19" s="10">
        <f t="shared" si="10"/>
        <v>0.17400000000000004</v>
      </c>
      <c r="AQ19" s="9" t="s">
        <v>12</v>
      </c>
      <c r="AR19" s="55" t="s">
        <v>12</v>
      </c>
      <c r="AS19" s="55">
        <v>2.06</v>
      </c>
      <c r="AT19" s="55">
        <v>2.2109999999999999</v>
      </c>
      <c r="AU19" s="55">
        <v>2.359</v>
      </c>
      <c r="AV19" s="3">
        <v>2.4889999999999999</v>
      </c>
      <c r="AW19" s="3">
        <v>2.621</v>
      </c>
      <c r="AX19" s="3" t="s">
        <v>12</v>
      </c>
      <c r="AY19" s="3">
        <v>2.855</v>
      </c>
      <c r="AZ19" s="15" t="s">
        <v>12</v>
      </c>
      <c r="BA19" s="10">
        <f t="shared" si="11"/>
        <v>2.621</v>
      </c>
      <c r="BB19" s="9">
        <f t="shared" si="12"/>
        <v>0.26200000000000001</v>
      </c>
      <c r="BC19" s="10">
        <f t="shared" si="13"/>
        <v>0.23399999999999999</v>
      </c>
      <c r="BD19" s="9" t="s">
        <v>2403</v>
      </c>
      <c r="BE19" s="3" t="s">
        <v>12</v>
      </c>
      <c r="BF19" s="15" t="s">
        <v>12</v>
      </c>
      <c r="BG19" s="15" t="str">
        <f t="shared" si="14"/>
        <v>-</v>
      </c>
      <c r="BH19" s="9" t="e">
        <f t="shared" si="15"/>
        <v>#VALUE!</v>
      </c>
      <c r="BI19" s="10" t="e">
        <f t="shared" si="15"/>
        <v>#VALUE!</v>
      </c>
      <c r="BJ19" s="9" t="s">
        <v>2403</v>
      </c>
      <c r="BK19" s="3" t="s">
        <v>12</v>
      </c>
      <c r="BL19" s="15" t="s">
        <v>12</v>
      </c>
      <c r="BM19" s="15" t="str">
        <f t="shared" si="16"/>
        <v>-</v>
      </c>
      <c r="BN19" s="9" t="e">
        <f t="shared" si="17"/>
        <v>#VALUE!</v>
      </c>
      <c r="BO19" s="10" t="e">
        <f t="shared" si="17"/>
        <v>#VALUE!</v>
      </c>
      <c r="BP19">
        <f t="shared" si="28"/>
        <v>0</v>
      </c>
      <c r="BQ19" s="93" t="e">
        <f t="shared" si="29"/>
        <v>#VALUE!</v>
      </c>
      <c r="BR19" s="93" t="e">
        <f t="shared" si="30"/>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ref="BW19:BX73" si="53">BU19-BT19</f>
        <v>#N/A</v>
      </c>
      <c r="BX19" s="93" t="e">
        <f t="shared" si="53"/>
        <v>#N/A</v>
      </c>
      <c r="BY19" s="94">
        <f t="shared" ref="BY19:BZ73" si="54">IFERROR(ABS(1-BW19/AB19), 999)</f>
        <v>999</v>
      </c>
      <c r="BZ19" s="94">
        <f t="shared" si="54"/>
        <v>999</v>
      </c>
      <c r="CA19" s="94" t="e">
        <f t="shared" si="31"/>
        <v>#N/A</v>
      </c>
      <c r="CB19" t="e">
        <f t="shared" si="32"/>
        <v>#N/A</v>
      </c>
      <c r="CC19" s="58" t="e">
        <f t="shared" si="33"/>
        <v>#N/A</v>
      </c>
      <c r="CD19" s="95" t="e">
        <f t="shared" si="34"/>
        <v>#N/A</v>
      </c>
      <c r="CE19" s="96" t="b">
        <f t="shared" si="20"/>
        <v>1</v>
      </c>
      <c r="CF19" t="e">
        <f t="shared" si="21"/>
        <v>#DIV/0!</v>
      </c>
      <c r="CG19" t="e">
        <f t="shared" si="22"/>
        <v>#DIV/0!</v>
      </c>
      <c r="CH19" s="84" t="b">
        <f t="shared" si="35"/>
        <v>1</v>
      </c>
      <c r="CI19">
        <f t="shared" si="36"/>
        <v>0.754</v>
      </c>
      <c r="CJ19" t="b">
        <f t="shared" si="23"/>
        <v>1</v>
      </c>
      <c r="CK19" t="b">
        <f t="shared" si="37"/>
        <v>1</v>
      </c>
      <c r="CL19" s="84" t="b">
        <f t="shared" si="27"/>
        <v>1</v>
      </c>
      <c r="CM19">
        <f t="shared" si="38"/>
        <v>2.621</v>
      </c>
      <c r="CN19" t="b">
        <f t="shared" si="24"/>
        <v>1</v>
      </c>
      <c r="CO19" s="84">
        <f t="shared" si="39"/>
        <v>7.0357873625904663E-2</v>
      </c>
      <c r="CP19" t="b">
        <f t="shared" si="40"/>
        <v>1</v>
      </c>
      <c r="CQ19" s="96" t="b">
        <f t="shared" si="41"/>
        <v>1</v>
      </c>
      <c r="CR19" t="e">
        <f t="shared" si="42"/>
        <v>#VALUE!</v>
      </c>
      <c r="CS19" t="e">
        <f t="shared" si="43"/>
        <v>#VALUE!</v>
      </c>
      <c r="CT19" t="b">
        <f t="shared" si="44"/>
        <v>1</v>
      </c>
      <c r="CU19" t="b">
        <f t="shared" si="45"/>
        <v>1</v>
      </c>
      <c r="CV19" s="84" t="b">
        <f t="shared" si="46"/>
        <v>1</v>
      </c>
      <c r="CW19" t="e">
        <f t="shared" si="47"/>
        <v>#VALUE!</v>
      </c>
      <c r="CX19" t="e">
        <f t="shared" si="48"/>
        <v>#VALUE!</v>
      </c>
      <c r="CY19" t="b">
        <f t="shared" si="49"/>
        <v>1</v>
      </c>
      <c r="CZ19" t="b">
        <f t="shared" si="50"/>
        <v>1</v>
      </c>
      <c r="DA19" s="84">
        <f t="shared" si="52"/>
        <v>0</v>
      </c>
      <c r="DB19" t="e">
        <f t="shared" si="51"/>
        <v>#N/A</v>
      </c>
    </row>
    <row r="20" spans="1:106">
      <c r="A20" s="9">
        <v>2181</v>
      </c>
      <c r="B20" s="3">
        <v>2</v>
      </c>
      <c r="C20" s="3" t="s">
        <v>2508</v>
      </c>
      <c r="D20" s="3" t="str">
        <f t="shared" si="0"/>
        <v>NI_1_22-1_dk_0031</v>
      </c>
      <c r="E20" s="3" t="str">
        <f t="shared" si="1"/>
        <v>0031</v>
      </c>
      <c r="F20" s="3">
        <v>110390.70299999999</v>
      </c>
      <c r="G20" s="15">
        <v>420263</v>
      </c>
      <c r="H20" s="35" t="str">
        <f t="shared" si="2"/>
        <v>ja</v>
      </c>
      <c r="I20" s="42" t="s">
        <v>2402</v>
      </c>
      <c r="J20" s="20" t="s">
        <v>2491</v>
      </c>
      <c r="K20" s="21">
        <v>10000</v>
      </c>
      <c r="L20" s="28">
        <f t="shared" ref="L20:M35" si="55">L19</f>
        <v>1</v>
      </c>
      <c r="M20" s="28">
        <f t="shared" si="55"/>
        <v>1</v>
      </c>
      <c r="N20" s="56">
        <f t="shared" si="3"/>
        <v>10000</v>
      </c>
      <c r="O20" s="33">
        <f t="shared" si="26"/>
        <v>83.764721989631241</v>
      </c>
      <c r="P20" s="37">
        <f t="shared" si="4"/>
        <v>82.948176863605497</v>
      </c>
      <c r="Q20" s="9" t="s">
        <v>12</v>
      </c>
      <c r="R20" s="55" t="s">
        <v>12</v>
      </c>
      <c r="S20" s="55">
        <v>2.6269999999999998</v>
      </c>
      <c r="T20" s="55">
        <v>2.7759999999999998</v>
      </c>
      <c r="U20" s="55">
        <v>2.9369999999999998</v>
      </c>
      <c r="V20" s="3">
        <v>3.0960000000000001</v>
      </c>
      <c r="W20" s="3">
        <v>3.2869999999999999</v>
      </c>
      <c r="X20" s="3" t="s">
        <v>12</v>
      </c>
      <c r="Y20" s="3">
        <v>3.6909999999999998</v>
      </c>
      <c r="Z20" s="15" t="s">
        <v>12</v>
      </c>
      <c r="AA20" s="10">
        <f t="shared" si="5"/>
        <v>3.2869999999999999</v>
      </c>
      <c r="AB20" s="9">
        <f t="shared" si="6"/>
        <v>0.35000000000000009</v>
      </c>
      <c r="AC20" s="10">
        <f t="shared" si="7"/>
        <v>0.40399999999999991</v>
      </c>
      <c r="AD20" s="9" t="s">
        <v>12</v>
      </c>
      <c r="AE20" s="55" t="s">
        <v>12</v>
      </c>
      <c r="AF20" s="55">
        <v>0.57199999999999995</v>
      </c>
      <c r="AG20" s="55">
        <v>0.63800000000000001</v>
      </c>
      <c r="AH20" s="55">
        <v>0.70799999999999996</v>
      </c>
      <c r="AI20" s="3">
        <v>0.77</v>
      </c>
      <c r="AJ20" s="3">
        <v>0.84099999999999997</v>
      </c>
      <c r="AK20" s="3" t="s">
        <v>12</v>
      </c>
      <c r="AL20" s="3">
        <v>0.99099999999999999</v>
      </c>
      <c r="AM20" s="15" t="s">
        <v>12</v>
      </c>
      <c r="AN20" s="10">
        <f t="shared" si="8"/>
        <v>0.84099999999999997</v>
      </c>
      <c r="AO20" s="9">
        <f t="shared" si="9"/>
        <v>0.13300000000000001</v>
      </c>
      <c r="AP20" s="10">
        <f t="shared" si="10"/>
        <v>0.15000000000000002</v>
      </c>
      <c r="AQ20" s="9" t="s">
        <v>12</v>
      </c>
      <c r="AR20" s="55" t="s">
        <v>12</v>
      </c>
      <c r="AS20" s="55">
        <v>2.206</v>
      </c>
      <c r="AT20" s="55">
        <v>2.3050000000000002</v>
      </c>
      <c r="AU20" s="55">
        <v>2.4060000000000001</v>
      </c>
      <c r="AV20" s="3">
        <v>2.4990000000000001</v>
      </c>
      <c r="AW20" s="3">
        <v>2.5990000000000002</v>
      </c>
      <c r="AX20" s="3" t="s">
        <v>12</v>
      </c>
      <c r="AY20" s="3">
        <v>2.7989999999999999</v>
      </c>
      <c r="AZ20" s="15" t="s">
        <v>12</v>
      </c>
      <c r="BA20" s="10">
        <f t="shared" si="11"/>
        <v>2.5990000000000002</v>
      </c>
      <c r="BB20" s="9">
        <f t="shared" si="12"/>
        <v>0.19300000000000006</v>
      </c>
      <c r="BC20" s="10">
        <f t="shared" si="13"/>
        <v>0.19999999999999973</v>
      </c>
      <c r="BD20" s="9" t="s">
        <v>2403</v>
      </c>
      <c r="BE20" s="3" t="s">
        <v>12</v>
      </c>
      <c r="BF20" s="15" t="s">
        <v>12</v>
      </c>
      <c r="BG20" s="15" t="str">
        <f t="shared" si="14"/>
        <v>-</v>
      </c>
      <c r="BH20" s="9" t="e">
        <f t="shared" si="15"/>
        <v>#VALUE!</v>
      </c>
      <c r="BI20" s="10" t="e">
        <f t="shared" si="15"/>
        <v>#VALUE!</v>
      </c>
      <c r="BJ20" s="9" t="s">
        <v>2403</v>
      </c>
      <c r="BK20" s="3" t="s">
        <v>12</v>
      </c>
      <c r="BL20" s="15" t="s">
        <v>12</v>
      </c>
      <c r="BM20" s="15" t="str">
        <f t="shared" si="16"/>
        <v>-</v>
      </c>
      <c r="BN20" s="9" t="e">
        <f t="shared" si="17"/>
        <v>#VALUE!</v>
      </c>
      <c r="BO20" s="10" t="e">
        <f t="shared" si="17"/>
        <v>#VALUE!</v>
      </c>
      <c r="BP20">
        <f t="shared" si="28"/>
        <v>0</v>
      </c>
      <c r="BQ20" s="93" t="e">
        <f t="shared" si="29"/>
        <v>#VALUE!</v>
      </c>
      <c r="BR20" s="93" t="e">
        <f t="shared" si="30"/>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53"/>
        <v>#N/A</v>
      </c>
      <c r="BX20" s="93" t="e">
        <f t="shared" si="53"/>
        <v>#N/A</v>
      </c>
      <c r="BY20" s="94">
        <f t="shared" si="54"/>
        <v>999</v>
      </c>
      <c r="BZ20" s="94">
        <f t="shared" si="54"/>
        <v>999</v>
      </c>
      <c r="CA20" s="94" t="e">
        <f t="shared" si="31"/>
        <v>#N/A</v>
      </c>
      <c r="CB20" t="e">
        <f t="shared" si="32"/>
        <v>#N/A</v>
      </c>
      <c r="CC20" s="58" t="e">
        <f t="shared" si="33"/>
        <v>#N/A</v>
      </c>
      <c r="CD20" s="95" t="e">
        <f t="shared" si="34"/>
        <v>#N/A</v>
      </c>
      <c r="CE20" s="96" t="b">
        <f t="shared" si="20"/>
        <v>1</v>
      </c>
      <c r="CF20" t="e">
        <f t="shared" si="21"/>
        <v>#DIV/0!</v>
      </c>
      <c r="CG20" t="e">
        <f t="shared" si="22"/>
        <v>#DIV/0!</v>
      </c>
      <c r="CH20" s="84" t="b">
        <f t="shared" si="35"/>
        <v>1</v>
      </c>
      <c r="CI20">
        <f t="shared" si="36"/>
        <v>0.84099999999999997</v>
      </c>
      <c r="CJ20" t="b">
        <f t="shared" si="23"/>
        <v>1</v>
      </c>
      <c r="CK20" t="b">
        <f t="shared" si="37"/>
        <v>1</v>
      </c>
      <c r="CL20" s="84" t="b">
        <f t="shared" si="27"/>
        <v>1</v>
      </c>
      <c r="CM20">
        <f t="shared" si="38"/>
        <v>2.5990000000000002</v>
      </c>
      <c r="CN20" t="b">
        <f t="shared" si="24"/>
        <v>1</v>
      </c>
      <c r="CO20" s="84">
        <f t="shared" si="39"/>
        <v>7.9810280732558067E-2</v>
      </c>
      <c r="CP20" t="b">
        <f t="shared" si="40"/>
        <v>1</v>
      </c>
      <c r="CQ20" s="96" t="b">
        <f t="shared" si="41"/>
        <v>1</v>
      </c>
      <c r="CR20" t="e">
        <f t="shared" si="42"/>
        <v>#VALUE!</v>
      </c>
      <c r="CS20" t="e">
        <f t="shared" si="43"/>
        <v>#VALUE!</v>
      </c>
      <c r="CT20" t="b">
        <f t="shared" si="44"/>
        <v>1</v>
      </c>
      <c r="CU20" t="b">
        <f t="shared" si="45"/>
        <v>1</v>
      </c>
      <c r="CV20" s="84" t="b">
        <f t="shared" si="46"/>
        <v>1</v>
      </c>
      <c r="CW20" t="e">
        <f t="shared" si="47"/>
        <v>#VALUE!</v>
      </c>
      <c r="CX20" t="e">
        <f t="shared" si="48"/>
        <v>#VALUE!</v>
      </c>
      <c r="CY20" t="b">
        <f t="shared" si="49"/>
        <v>1</v>
      </c>
      <c r="CZ20" t="b">
        <f t="shared" si="50"/>
        <v>1</v>
      </c>
      <c r="DA20" s="84">
        <f t="shared" si="52"/>
        <v>0</v>
      </c>
      <c r="DB20" t="e">
        <f t="shared" si="51"/>
        <v>#N/A</v>
      </c>
    </row>
    <row r="21" spans="1:106">
      <c r="A21" s="9">
        <v>2182</v>
      </c>
      <c r="B21" s="3">
        <v>2</v>
      </c>
      <c r="C21" s="3" t="s">
        <v>2509</v>
      </c>
      <c r="D21" s="3" t="str">
        <f t="shared" si="0"/>
        <v>NI_1_22-1_dk_0032</v>
      </c>
      <c r="E21" s="3" t="str">
        <f t="shared" si="1"/>
        <v>0032</v>
      </c>
      <c r="F21" s="3">
        <v>110375.602</v>
      </c>
      <c r="G21" s="15">
        <v>420181.43800000002</v>
      </c>
      <c r="H21" s="35" t="str">
        <f t="shared" si="2"/>
        <v>ja</v>
      </c>
      <c r="I21" s="42" t="s">
        <v>2402</v>
      </c>
      <c r="J21" s="20" t="s">
        <v>2491</v>
      </c>
      <c r="K21" s="21">
        <v>10000</v>
      </c>
      <c r="L21" s="28">
        <f t="shared" si="55"/>
        <v>1</v>
      </c>
      <c r="M21" s="28">
        <f t="shared" si="55"/>
        <v>1</v>
      </c>
      <c r="N21" s="56">
        <f t="shared" si="3"/>
        <v>10000</v>
      </c>
      <c r="O21" s="33">
        <f t="shared" si="26"/>
        <v>82.948176863605497</v>
      </c>
      <c r="P21" s="37">
        <f t="shared" si="4"/>
        <v>122.11134581197238</v>
      </c>
      <c r="Q21" s="9" t="s">
        <v>12</v>
      </c>
      <c r="R21" s="55" t="s">
        <v>12</v>
      </c>
      <c r="S21" s="55">
        <v>2.6240000000000001</v>
      </c>
      <c r="T21" s="55">
        <v>2.7719999999999998</v>
      </c>
      <c r="U21" s="55">
        <v>2.9329999999999998</v>
      </c>
      <c r="V21" s="3">
        <v>3.0920000000000001</v>
      </c>
      <c r="W21" s="3">
        <v>3.2829999999999999</v>
      </c>
      <c r="X21" s="3" t="s">
        <v>12</v>
      </c>
      <c r="Y21" s="3">
        <v>3.6880000000000002</v>
      </c>
      <c r="Z21" s="15" t="s">
        <v>12</v>
      </c>
      <c r="AA21" s="10">
        <f t="shared" si="5"/>
        <v>3.2829999999999999</v>
      </c>
      <c r="AB21" s="9">
        <f t="shared" si="6"/>
        <v>0.35000000000000009</v>
      </c>
      <c r="AC21" s="10">
        <f t="shared" si="7"/>
        <v>0.40500000000000025</v>
      </c>
      <c r="AD21" s="9" t="s">
        <v>12</v>
      </c>
      <c r="AE21" s="55" t="s">
        <v>12</v>
      </c>
      <c r="AF21" s="55">
        <v>0.53800000000000003</v>
      </c>
      <c r="AG21" s="55">
        <v>0.61399999999999999</v>
      </c>
      <c r="AH21" s="55">
        <v>0.69299999999999995</v>
      </c>
      <c r="AI21" s="3">
        <v>0.76500000000000001</v>
      </c>
      <c r="AJ21" s="3">
        <v>0.83699999999999997</v>
      </c>
      <c r="AK21" s="3" t="s">
        <v>12</v>
      </c>
      <c r="AL21" s="3">
        <v>0.98899999999999999</v>
      </c>
      <c r="AM21" s="15" t="s">
        <v>12</v>
      </c>
      <c r="AN21" s="10">
        <f t="shared" si="8"/>
        <v>0.83699999999999997</v>
      </c>
      <c r="AO21" s="9">
        <f t="shared" si="9"/>
        <v>0.14400000000000002</v>
      </c>
      <c r="AP21" s="10">
        <f t="shared" si="10"/>
        <v>0.15200000000000002</v>
      </c>
      <c r="AQ21" s="9" t="s">
        <v>12</v>
      </c>
      <c r="AR21" s="55" t="s">
        <v>12</v>
      </c>
      <c r="AS21" s="55">
        <v>2.165</v>
      </c>
      <c r="AT21" s="55">
        <v>2.3180000000000001</v>
      </c>
      <c r="AU21" s="55">
        <v>2.4569999999999999</v>
      </c>
      <c r="AV21" s="3">
        <v>2.5750000000000002</v>
      </c>
      <c r="AW21" s="3">
        <v>2.7040000000000002</v>
      </c>
      <c r="AX21" s="3" t="s">
        <v>12</v>
      </c>
      <c r="AY21" s="3">
        <v>2.8290000000000002</v>
      </c>
      <c r="AZ21" s="15" t="s">
        <v>12</v>
      </c>
      <c r="BA21" s="10">
        <f t="shared" si="11"/>
        <v>2.7040000000000002</v>
      </c>
      <c r="BB21" s="9">
        <f t="shared" si="12"/>
        <v>0.24700000000000033</v>
      </c>
      <c r="BC21" s="10">
        <f t="shared" si="13"/>
        <v>0.125</v>
      </c>
      <c r="BD21" s="9" t="s">
        <v>2403</v>
      </c>
      <c r="BE21" s="3" t="s">
        <v>12</v>
      </c>
      <c r="BF21" s="15" t="s">
        <v>12</v>
      </c>
      <c r="BG21" s="15" t="str">
        <f t="shared" si="14"/>
        <v>-</v>
      </c>
      <c r="BH21" s="9" t="e">
        <f t="shared" si="15"/>
        <v>#VALUE!</v>
      </c>
      <c r="BI21" s="10" t="e">
        <f t="shared" si="15"/>
        <v>#VALUE!</v>
      </c>
      <c r="BJ21" s="9" t="s">
        <v>2403</v>
      </c>
      <c r="BK21" s="3" t="s">
        <v>12</v>
      </c>
      <c r="BL21" s="15" t="s">
        <v>12</v>
      </c>
      <c r="BM21" s="15" t="str">
        <f t="shared" si="16"/>
        <v>-</v>
      </c>
      <c r="BN21" s="9" t="e">
        <f t="shared" si="17"/>
        <v>#VALUE!</v>
      </c>
      <c r="BO21" s="10" t="e">
        <f t="shared" si="17"/>
        <v>#VALUE!</v>
      </c>
      <c r="BP21">
        <f t="shared" si="28"/>
        <v>0</v>
      </c>
      <c r="BQ21" s="93" t="e">
        <f t="shared" si="29"/>
        <v>#VALUE!</v>
      </c>
      <c r="BR21" s="93" t="e">
        <f t="shared" si="30"/>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53"/>
        <v>#N/A</v>
      </c>
      <c r="BX21" s="93" t="e">
        <f t="shared" si="53"/>
        <v>#N/A</v>
      </c>
      <c r="BY21" s="94">
        <f t="shared" si="54"/>
        <v>999</v>
      </c>
      <c r="BZ21" s="94">
        <f t="shared" si="54"/>
        <v>999</v>
      </c>
      <c r="CA21" s="94" t="e">
        <f t="shared" si="31"/>
        <v>#N/A</v>
      </c>
      <c r="CB21" t="e">
        <f t="shared" si="32"/>
        <v>#N/A</v>
      </c>
      <c r="CC21" s="58" t="e">
        <f t="shared" si="33"/>
        <v>#N/A</v>
      </c>
      <c r="CD21" s="95" t="e">
        <f t="shared" si="34"/>
        <v>#N/A</v>
      </c>
      <c r="CE21" s="96" t="b">
        <f t="shared" si="20"/>
        <v>1</v>
      </c>
      <c r="CF21" t="e">
        <f t="shared" si="21"/>
        <v>#DIV/0!</v>
      </c>
      <c r="CG21" t="e">
        <f t="shared" si="22"/>
        <v>#DIV/0!</v>
      </c>
      <c r="CH21" s="84" t="b">
        <f t="shared" si="35"/>
        <v>1</v>
      </c>
      <c r="CI21">
        <f t="shared" si="36"/>
        <v>0.83699999999999997</v>
      </c>
      <c r="CJ21" t="b">
        <f t="shared" si="23"/>
        <v>1</v>
      </c>
      <c r="CK21" t="b">
        <f t="shared" si="37"/>
        <v>1</v>
      </c>
      <c r="CL21" s="84" t="b">
        <f t="shared" si="27"/>
        <v>1</v>
      </c>
      <c r="CM21">
        <f t="shared" si="38"/>
        <v>2.7040000000000002</v>
      </c>
      <c r="CN21" t="b">
        <f t="shared" si="24"/>
        <v>1</v>
      </c>
      <c r="CO21" s="84">
        <f t="shared" si="39"/>
        <v>7.3381652091474917E-2</v>
      </c>
      <c r="CP21" t="b">
        <f t="shared" si="40"/>
        <v>1</v>
      </c>
      <c r="CQ21" s="96" t="b">
        <f t="shared" si="41"/>
        <v>1</v>
      </c>
      <c r="CR21" t="e">
        <f t="shared" si="42"/>
        <v>#VALUE!</v>
      </c>
      <c r="CS21" t="e">
        <f t="shared" si="43"/>
        <v>#VALUE!</v>
      </c>
      <c r="CT21" t="b">
        <f t="shared" si="44"/>
        <v>1</v>
      </c>
      <c r="CU21" t="b">
        <f t="shared" si="45"/>
        <v>1</v>
      </c>
      <c r="CV21" s="84" t="b">
        <f t="shared" si="46"/>
        <v>1</v>
      </c>
      <c r="CW21" t="e">
        <f t="shared" si="47"/>
        <v>#VALUE!</v>
      </c>
      <c r="CX21" t="e">
        <f t="shared" si="48"/>
        <v>#VALUE!</v>
      </c>
      <c r="CY21" t="b">
        <f t="shared" si="49"/>
        <v>1</v>
      </c>
      <c r="CZ21" t="b">
        <f t="shared" si="50"/>
        <v>1</v>
      </c>
      <c r="DA21" s="84">
        <f t="shared" si="52"/>
        <v>0</v>
      </c>
      <c r="DB21" t="e">
        <f t="shared" si="51"/>
        <v>#N/A</v>
      </c>
    </row>
    <row r="22" spans="1:106">
      <c r="A22" s="9">
        <v>2183</v>
      </c>
      <c r="B22" s="3">
        <v>2</v>
      </c>
      <c r="C22" s="3" t="s">
        <v>2510</v>
      </c>
      <c r="D22" s="3" t="str">
        <f t="shared" si="0"/>
        <v>NI_1_22-1_dk_0033</v>
      </c>
      <c r="E22" s="3" t="str">
        <f t="shared" si="1"/>
        <v>0033</v>
      </c>
      <c r="F22" s="3">
        <v>110353.67200000001</v>
      </c>
      <c r="G22" s="15">
        <v>420061.31199999998</v>
      </c>
      <c r="H22" s="35" t="str">
        <f t="shared" si="2"/>
        <v>ja</v>
      </c>
      <c r="I22" s="42" t="s">
        <v>2402</v>
      </c>
      <c r="J22" s="20" t="s">
        <v>2491</v>
      </c>
      <c r="K22" s="21">
        <v>10000</v>
      </c>
      <c r="L22" s="28">
        <f t="shared" si="55"/>
        <v>1</v>
      </c>
      <c r="M22" s="28">
        <f t="shared" si="55"/>
        <v>1</v>
      </c>
      <c r="N22" s="56">
        <f t="shared" si="3"/>
        <v>10000</v>
      </c>
      <c r="O22" s="33">
        <f t="shared" si="26"/>
        <v>122.11134581197238</v>
      </c>
      <c r="P22" s="37">
        <f t="shared" si="4"/>
        <v>86.271900112371981</v>
      </c>
      <c r="Q22" s="9" t="s">
        <v>12</v>
      </c>
      <c r="R22" s="55" t="s">
        <v>12</v>
      </c>
      <c r="S22" s="55">
        <v>2.62</v>
      </c>
      <c r="T22" s="55">
        <v>2.7669999999999999</v>
      </c>
      <c r="U22" s="55">
        <v>2.9279999999999999</v>
      </c>
      <c r="V22" s="3">
        <v>3.0859999999999999</v>
      </c>
      <c r="W22" s="3">
        <v>3.2770000000000001</v>
      </c>
      <c r="X22" s="3" t="s">
        <v>12</v>
      </c>
      <c r="Y22" s="3">
        <v>3.6829999999999998</v>
      </c>
      <c r="Z22" s="15" t="s">
        <v>12</v>
      </c>
      <c r="AA22" s="10">
        <f t="shared" si="5"/>
        <v>3.2770000000000001</v>
      </c>
      <c r="AB22" s="9">
        <f t="shared" si="6"/>
        <v>0.3490000000000002</v>
      </c>
      <c r="AC22" s="10">
        <f t="shared" si="7"/>
        <v>0.40599999999999969</v>
      </c>
      <c r="AD22" s="9" t="s">
        <v>12</v>
      </c>
      <c r="AE22" s="55" t="s">
        <v>12</v>
      </c>
      <c r="AF22" s="55">
        <v>0.54600000000000004</v>
      </c>
      <c r="AG22" s="55">
        <v>0.62</v>
      </c>
      <c r="AH22" s="55">
        <v>0.69899999999999995</v>
      </c>
      <c r="AI22" s="3">
        <v>0.77</v>
      </c>
      <c r="AJ22" s="3">
        <v>0.84199999999999997</v>
      </c>
      <c r="AK22" s="3" t="s">
        <v>12</v>
      </c>
      <c r="AL22" s="3">
        <v>0.998</v>
      </c>
      <c r="AM22" s="15" t="s">
        <v>12</v>
      </c>
      <c r="AN22" s="10">
        <f t="shared" si="8"/>
        <v>0.84199999999999997</v>
      </c>
      <c r="AO22" s="9">
        <f t="shared" si="9"/>
        <v>0.14300000000000002</v>
      </c>
      <c r="AP22" s="10">
        <f t="shared" si="10"/>
        <v>0.15600000000000003</v>
      </c>
      <c r="AQ22" s="9" t="s">
        <v>12</v>
      </c>
      <c r="AR22" s="55" t="s">
        <v>12</v>
      </c>
      <c r="AS22" s="55">
        <v>2.1659999999999999</v>
      </c>
      <c r="AT22" s="55">
        <v>2.3119999999999998</v>
      </c>
      <c r="AU22" s="55">
        <v>2.4449999999999998</v>
      </c>
      <c r="AV22" s="3">
        <v>2.5590000000000002</v>
      </c>
      <c r="AW22" s="3">
        <v>2.6930000000000001</v>
      </c>
      <c r="AX22" s="3" t="s">
        <v>12</v>
      </c>
      <c r="AY22" s="3">
        <v>2.8330000000000002</v>
      </c>
      <c r="AZ22" s="15" t="s">
        <v>12</v>
      </c>
      <c r="BA22" s="10">
        <f t="shared" si="11"/>
        <v>2.6930000000000001</v>
      </c>
      <c r="BB22" s="9">
        <f t="shared" si="12"/>
        <v>0.24800000000000022</v>
      </c>
      <c r="BC22" s="10">
        <f t="shared" si="13"/>
        <v>0.14000000000000012</v>
      </c>
      <c r="BD22" s="9" t="s">
        <v>2403</v>
      </c>
      <c r="BE22" s="3" t="s">
        <v>12</v>
      </c>
      <c r="BF22" s="15" t="s">
        <v>12</v>
      </c>
      <c r="BG22" s="15" t="str">
        <f t="shared" si="14"/>
        <v>-</v>
      </c>
      <c r="BH22" s="9" t="e">
        <f t="shared" si="15"/>
        <v>#VALUE!</v>
      </c>
      <c r="BI22" s="10" t="e">
        <f t="shared" si="15"/>
        <v>#VALUE!</v>
      </c>
      <c r="BJ22" s="9" t="s">
        <v>2403</v>
      </c>
      <c r="BK22" s="3" t="s">
        <v>12</v>
      </c>
      <c r="BL22" s="15" t="s">
        <v>12</v>
      </c>
      <c r="BM22" s="15" t="str">
        <f t="shared" si="16"/>
        <v>-</v>
      </c>
      <c r="BN22" s="9" t="e">
        <f t="shared" si="17"/>
        <v>#VALUE!</v>
      </c>
      <c r="BO22" s="10" t="e">
        <f t="shared" si="17"/>
        <v>#VALUE!</v>
      </c>
      <c r="BP22">
        <f t="shared" si="28"/>
        <v>0</v>
      </c>
      <c r="BQ22" s="93" t="e">
        <f t="shared" si="29"/>
        <v>#VALUE!</v>
      </c>
      <c r="BR22" s="93" t="e">
        <f t="shared" si="30"/>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53"/>
        <v>#N/A</v>
      </c>
      <c r="BX22" s="93" t="e">
        <f t="shared" si="53"/>
        <v>#N/A</v>
      </c>
      <c r="BY22" s="94">
        <f t="shared" si="54"/>
        <v>999</v>
      </c>
      <c r="BZ22" s="94">
        <f t="shared" si="54"/>
        <v>999</v>
      </c>
      <c r="CA22" s="94" t="e">
        <f t="shared" si="31"/>
        <v>#N/A</v>
      </c>
      <c r="CB22" t="e">
        <f t="shared" si="32"/>
        <v>#N/A</v>
      </c>
      <c r="CC22" s="58" t="e">
        <f t="shared" si="33"/>
        <v>#N/A</v>
      </c>
      <c r="CD22" s="95" t="e">
        <f t="shared" si="34"/>
        <v>#N/A</v>
      </c>
      <c r="CE22" s="96" t="b">
        <f t="shared" si="20"/>
        <v>1</v>
      </c>
      <c r="CF22" t="e">
        <f t="shared" si="21"/>
        <v>#DIV/0!</v>
      </c>
      <c r="CG22" t="e">
        <f t="shared" si="22"/>
        <v>#DIV/0!</v>
      </c>
      <c r="CH22" s="84" t="b">
        <f t="shared" si="35"/>
        <v>1</v>
      </c>
      <c r="CI22">
        <f t="shared" si="36"/>
        <v>0.84199999999999997</v>
      </c>
      <c r="CJ22" t="b">
        <f t="shared" si="23"/>
        <v>1</v>
      </c>
      <c r="CK22" t="b">
        <f t="shared" si="37"/>
        <v>1</v>
      </c>
      <c r="CL22" s="84" t="b">
        <f t="shared" si="27"/>
        <v>1</v>
      </c>
      <c r="CM22">
        <f t="shared" si="38"/>
        <v>2.6930000000000001</v>
      </c>
      <c r="CN22" t="b">
        <f t="shared" si="24"/>
        <v>1</v>
      </c>
      <c r="CO22" s="84">
        <f t="shared" si="39"/>
        <v>7.4424304756164572E-2</v>
      </c>
      <c r="CP22" t="b">
        <f t="shared" si="40"/>
        <v>1</v>
      </c>
      <c r="CQ22" s="96" t="b">
        <f t="shared" si="41"/>
        <v>1</v>
      </c>
      <c r="CR22" t="e">
        <f t="shared" si="42"/>
        <v>#VALUE!</v>
      </c>
      <c r="CS22" t="e">
        <f t="shared" si="43"/>
        <v>#VALUE!</v>
      </c>
      <c r="CT22" t="b">
        <f t="shared" si="44"/>
        <v>1</v>
      </c>
      <c r="CU22" t="b">
        <f t="shared" si="45"/>
        <v>1</v>
      </c>
      <c r="CV22" s="84" t="b">
        <f t="shared" si="46"/>
        <v>1</v>
      </c>
      <c r="CW22" t="e">
        <f t="shared" si="47"/>
        <v>#VALUE!</v>
      </c>
      <c r="CX22" t="e">
        <f t="shared" si="48"/>
        <v>#VALUE!</v>
      </c>
      <c r="CY22" t="b">
        <f t="shared" si="49"/>
        <v>1</v>
      </c>
      <c r="CZ22" t="b">
        <f t="shared" si="50"/>
        <v>1</v>
      </c>
      <c r="DA22" s="84">
        <f t="shared" si="52"/>
        <v>0</v>
      </c>
      <c r="DB22" t="e">
        <f t="shared" si="51"/>
        <v>#N/A</v>
      </c>
    </row>
    <row r="23" spans="1:106">
      <c r="A23" s="9">
        <v>2184</v>
      </c>
      <c r="B23" s="3">
        <v>2</v>
      </c>
      <c r="C23" s="3" t="s">
        <v>2511</v>
      </c>
      <c r="D23" s="3" t="str">
        <f t="shared" si="0"/>
        <v>NI_1_22-1_dk_0034</v>
      </c>
      <c r="E23" s="3" t="str">
        <f t="shared" si="1"/>
        <v>0034</v>
      </c>
      <c r="F23" s="3">
        <v>110309.06200000001</v>
      </c>
      <c r="G23" s="15">
        <v>419987.46899999998</v>
      </c>
      <c r="H23" s="35" t="str">
        <f t="shared" si="2"/>
        <v>ja</v>
      </c>
      <c r="I23" s="42" t="s">
        <v>2402</v>
      </c>
      <c r="J23" s="20" t="s">
        <v>2491</v>
      </c>
      <c r="K23" s="21">
        <v>10000</v>
      </c>
      <c r="L23" s="28">
        <f t="shared" si="55"/>
        <v>1</v>
      </c>
      <c r="M23" s="28">
        <f t="shared" si="55"/>
        <v>1</v>
      </c>
      <c r="N23" s="56">
        <f t="shared" si="3"/>
        <v>10000</v>
      </c>
      <c r="O23" s="33">
        <f t="shared" si="26"/>
        <v>86.271900112371981</v>
      </c>
      <c r="P23" s="37">
        <f t="shared" si="4"/>
        <v>127.6129862043521</v>
      </c>
      <c r="Q23" s="9" t="s">
        <v>12</v>
      </c>
      <c r="R23" s="55" t="s">
        <v>12</v>
      </c>
      <c r="S23" s="55">
        <v>2.6150000000000002</v>
      </c>
      <c r="T23" s="55">
        <v>2.7629999999999999</v>
      </c>
      <c r="U23" s="55">
        <v>2.9220000000000002</v>
      </c>
      <c r="V23" s="3">
        <v>3.081</v>
      </c>
      <c r="W23" s="3">
        <v>3.2719999999999998</v>
      </c>
      <c r="X23" s="3" t="s">
        <v>12</v>
      </c>
      <c r="Y23" s="3">
        <v>3.6789999999999998</v>
      </c>
      <c r="Z23" s="15" t="s">
        <v>12</v>
      </c>
      <c r="AA23" s="10">
        <f t="shared" si="5"/>
        <v>3.2719999999999998</v>
      </c>
      <c r="AB23" s="9">
        <f t="shared" si="6"/>
        <v>0.34999999999999964</v>
      </c>
      <c r="AC23" s="10">
        <f t="shared" si="7"/>
        <v>0.40700000000000003</v>
      </c>
      <c r="AD23" s="9" t="s">
        <v>12</v>
      </c>
      <c r="AE23" s="55" t="s">
        <v>12</v>
      </c>
      <c r="AF23" s="55">
        <v>0.57599999999999996</v>
      </c>
      <c r="AG23" s="55">
        <v>0.64100000000000001</v>
      </c>
      <c r="AH23" s="55">
        <v>0.71199999999999997</v>
      </c>
      <c r="AI23" s="3">
        <v>0.77700000000000002</v>
      </c>
      <c r="AJ23" s="3">
        <v>0.85199999999999998</v>
      </c>
      <c r="AK23" s="3" t="s">
        <v>12</v>
      </c>
      <c r="AL23" s="3">
        <v>1.0129999999999999</v>
      </c>
      <c r="AM23" s="15" t="s">
        <v>12</v>
      </c>
      <c r="AN23" s="10">
        <f t="shared" si="8"/>
        <v>0.85199999999999998</v>
      </c>
      <c r="AO23" s="9">
        <f t="shared" si="9"/>
        <v>0.14000000000000001</v>
      </c>
      <c r="AP23" s="10">
        <f t="shared" si="10"/>
        <v>0.16099999999999992</v>
      </c>
      <c r="AQ23" s="9" t="s">
        <v>12</v>
      </c>
      <c r="AR23" s="55" t="s">
        <v>12</v>
      </c>
      <c r="AS23" s="55">
        <v>2.1579999999999999</v>
      </c>
      <c r="AT23" s="55">
        <v>2.2730000000000001</v>
      </c>
      <c r="AU23" s="55">
        <v>2.4049999999999998</v>
      </c>
      <c r="AV23" s="3">
        <v>2.5219999999999998</v>
      </c>
      <c r="AW23" s="3">
        <v>2.6469999999999998</v>
      </c>
      <c r="AX23" s="3" t="s">
        <v>12</v>
      </c>
      <c r="AY23" s="3">
        <v>2.887</v>
      </c>
      <c r="AZ23" s="15" t="s">
        <v>12</v>
      </c>
      <c r="BA23" s="10">
        <f t="shared" si="11"/>
        <v>2.6469999999999998</v>
      </c>
      <c r="BB23" s="9">
        <f t="shared" si="12"/>
        <v>0.24199999999999999</v>
      </c>
      <c r="BC23" s="10">
        <f t="shared" si="13"/>
        <v>0.24000000000000021</v>
      </c>
      <c r="BD23" s="9" t="s">
        <v>2403</v>
      </c>
      <c r="BE23" s="3" t="s">
        <v>12</v>
      </c>
      <c r="BF23" s="15" t="s">
        <v>12</v>
      </c>
      <c r="BG23" s="15" t="str">
        <f t="shared" si="14"/>
        <v>-</v>
      </c>
      <c r="BH23" s="9" t="e">
        <f t="shared" si="15"/>
        <v>#VALUE!</v>
      </c>
      <c r="BI23" s="10" t="e">
        <f t="shared" si="15"/>
        <v>#VALUE!</v>
      </c>
      <c r="BJ23" s="9" t="s">
        <v>2403</v>
      </c>
      <c r="BK23" s="3" t="s">
        <v>12</v>
      </c>
      <c r="BL23" s="15" t="s">
        <v>12</v>
      </c>
      <c r="BM23" s="15" t="str">
        <f t="shared" si="16"/>
        <v>-</v>
      </c>
      <c r="BN23" s="9" t="e">
        <f t="shared" si="17"/>
        <v>#VALUE!</v>
      </c>
      <c r="BO23" s="10" t="e">
        <f t="shared" si="17"/>
        <v>#VALUE!</v>
      </c>
      <c r="BP23">
        <f t="shared" si="28"/>
        <v>0</v>
      </c>
      <c r="BQ23" s="93" t="e">
        <f t="shared" si="29"/>
        <v>#VALUE!</v>
      </c>
      <c r="BR23" s="93" t="e">
        <f t="shared" si="30"/>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53"/>
        <v>#N/A</v>
      </c>
      <c r="BX23" s="93" t="e">
        <f t="shared" si="53"/>
        <v>#N/A</v>
      </c>
      <c r="BY23" s="94">
        <f t="shared" si="54"/>
        <v>999</v>
      </c>
      <c r="BZ23" s="94">
        <f t="shared" si="54"/>
        <v>999</v>
      </c>
      <c r="CA23" s="94" t="e">
        <f t="shared" si="31"/>
        <v>#N/A</v>
      </c>
      <c r="CB23" t="e">
        <f t="shared" si="32"/>
        <v>#N/A</v>
      </c>
      <c r="CC23" s="58" t="e">
        <f t="shared" si="33"/>
        <v>#N/A</v>
      </c>
      <c r="CD23" s="95" t="e">
        <f t="shared" si="34"/>
        <v>#N/A</v>
      </c>
      <c r="CE23" s="96" t="b">
        <f t="shared" si="20"/>
        <v>1</v>
      </c>
      <c r="CF23" t="e">
        <f t="shared" si="21"/>
        <v>#DIV/0!</v>
      </c>
      <c r="CG23" t="e">
        <f t="shared" si="22"/>
        <v>#DIV/0!</v>
      </c>
      <c r="CH23" s="84" t="b">
        <f t="shared" si="35"/>
        <v>1</v>
      </c>
      <c r="CI23">
        <f t="shared" si="36"/>
        <v>0.85199999999999998</v>
      </c>
      <c r="CJ23" t="b">
        <f t="shared" si="23"/>
        <v>1</v>
      </c>
      <c r="CK23" t="b">
        <f t="shared" si="37"/>
        <v>1</v>
      </c>
      <c r="CL23" s="84" t="b">
        <f t="shared" si="27"/>
        <v>1</v>
      </c>
      <c r="CM23">
        <f t="shared" si="38"/>
        <v>2.6469999999999998</v>
      </c>
      <c r="CN23" t="b">
        <f t="shared" si="24"/>
        <v>1</v>
      </c>
      <c r="CO23" s="84">
        <f t="shared" si="39"/>
        <v>7.7948383612364586E-2</v>
      </c>
      <c r="CP23" t="b">
        <f t="shared" si="40"/>
        <v>1</v>
      </c>
      <c r="CQ23" s="96" t="b">
        <f t="shared" si="41"/>
        <v>1</v>
      </c>
      <c r="CR23" t="e">
        <f t="shared" si="42"/>
        <v>#VALUE!</v>
      </c>
      <c r="CS23" t="e">
        <f t="shared" si="43"/>
        <v>#VALUE!</v>
      </c>
      <c r="CT23" t="b">
        <f t="shared" si="44"/>
        <v>1</v>
      </c>
      <c r="CU23" t="b">
        <f t="shared" si="45"/>
        <v>1</v>
      </c>
      <c r="CV23" s="84" t="b">
        <f t="shared" si="46"/>
        <v>1</v>
      </c>
      <c r="CW23" t="e">
        <f t="shared" si="47"/>
        <v>#VALUE!</v>
      </c>
      <c r="CX23" t="e">
        <f t="shared" si="48"/>
        <v>#VALUE!</v>
      </c>
      <c r="CY23" t="b">
        <f t="shared" si="49"/>
        <v>1</v>
      </c>
      <c r="CZ23" t="b">
        <f t="shared" si="50"/>
        <v>1</v>
      </c>
      <c r="DA23" s="84">
        <f t="shared" si="52"/>
        <v>0</v>
      </c>
      <c r="DB23" t="e">
        <f t="shared" si="51"/>
        <v>#N/A</v>
      </c>
    </row>
    <row r="24" spans="1:106">
      <c r="A24" s="9">
        <v>2185</v>
      </c>
      <c r="B24" s="3">
        <v>2</v>
      </c>
      <c r="C24" s="3" t="s">
        <v>2512</v>
      </c>
      <c r="D24" s="3" t="str">
        <f t="shared" si="0"/>
        <v>NI_1_22-1_dk_0035</v>
      </c>
      <c r="E24" s="3" t="str">
        <f t="shared" si="1"/>
        <v>0035</v>
      </c>
      <c r="F24" s="3">
        <v>110254.664</v>
      </c>
      <c r="G24" s="15">
        <v>419872.03100000002</v>
      </c>
      <c r="H24" s="35" t="str">
        <f t="shared" si="2"/>
        <v>ja</v>
      </c>
      <c r="I24" s="42" t="s">
        <v>2402</v>
      </c>
      <c r="J24" s="20" t="s">
        <v>2491</v>
      </c>
      <c r="K24" s="21">
        <v>10000</v>
      </c>
      <c r="L24" s="28">
        <f t="shared" si="55"/>
        <v>1</v>
      </c>
      <c r="M24" s="28">
        <f t="shared" si="55"/>
        <v>1</v>
      </c>
      <c r="N24" s="56">
        <f t="shared" si="3"/>
        <v>10000</v>
      </c>
      <c r="O24" s="33">
        <f t="shared" si="26"/>
        <v>127.6129862043521</v>
      </c>
      <c r="P24" s="37">
        <f t="shared" si="4"/>
        <v>85.364833848600071</v>
      </c>
      <c r="Q24" s="9" t="s">
        <v>12</v>
      </c>
      <c r="R24" s="55" t="s">
        <v>12</v>
      </c>
      <c r="S24" s="55">
        <v>2.609</v>
      </c>
      <c r="T24" s="55">
        <v>2.7549999999999999</v>
      </c>
      <c r="U24" s="55">
        <v>2.9140000000000001</v>
      </c>
      <c r="V24" s="3">
        <v>3.073</v>
      </c>
      <c r="W24" s="3">
        <v>3.2629999999999999</v>
      </c>
      <c r="X24" s="3" t="s">
        <v>12</v>
      </c>
      <c r="Y24" s="3">
        <v>3.6720000000000002</v>
      </c>
      <c r="Z24" s="15" t="s">
        <v>12</v>
      </c>
      <c r="AA24" s="10">
        <f t="shared" si="5"/>
        <v>3.2629999999999999</v>
      </c>
      <c r="AB24" s="9">
        <f t="shared" si="6"/>
        <v>0.34899999999999975</v>
      </c>
      <c r="AC24" s="10">
        <f t="shared" si="7"/>
        <v>0.40900000000000025</v>
      </c>
      <c r="AD24" s="9" t="s">
        <v>12</v>
      </c>
      <c r="AE24" s="55" t="s">
        <v>12</v>
      </c>
      <c r="AF24" s="55">
        <v>0.56499999999999995</v>
      </c>
      <c r="AG24" s="55">
        <v>0.63</v>
      </c>
      <c r="AH24" s="55">
        <v>0.70199999999999996</v>
      </c>
      <c r="AI24" s="3">
        <v>0.76900000000000002</v>
      </c>
      <c r="AJ24" s="3">
        <v>0.84699999999999998</v>
      </c>
      <c r="AK24" s="3" t="s">
        <v>12</v>
      </c>
      <c r="AL24" s="3">
        <v>1.0089999999999999</v>
      </c>
      <c r="AM24" s="15" t="s">
        <v>12</v>
      </c>
      <c r="AN24" s="10">
        <f t="shared" si="8"/>
        <v>0.84699999999999998</v>
      </c>
      <c r="AO24" s="9">
        <f t="shared" si="9"/>
        <v>0.14500000000000002</v>
      </c>
      <c r="AP24" s="10">
        <f t="shared" si="10"/>
        <v>0.16199999999999992</v>
      </c>
      <c r="AQ24" s="9" t="s">
        <v>12</v>
      </c>
      <c r="AR24" s="55" t="s">
        <v>12</v>
      </c>
      <c r="AS24" s="55">
        <v>2.206</v>
      </c>
      <c r="AT24" s="55">
        <v>2.335</v>
      </c>
      <c r="AU24" s="55">
        <v>2.4790000000000001</v>
      </c>
      <c r="AV24" s="3">
        <v>2.6040000000000001</v>
      </c>
      <c r="AW24" s="3">
        <v>2.734</v>
      </c>
      <c r="AX24" s="3" t="s">
        <v>12</v>
      </c>
      <c r="AY24" s="3">
        <v>2.968</v>
      </c>
      <c r="AZ24" s="15" t="s">
        <v>12</v>
      </c>
      <c r="BA24" s="10">
        <f t="shared" si="11"/>
        <v>2.734</v>
      </c>
      <c r="BB24" s="9">
        <f t="shared" si="12"/>
        <v>0.25499999999999989</v>
      </c>
      <c r="BC24" s="10">
        <f t="shared" si="13"/>
        <v>0.23399999999999999</v>
      </c>
      <c r="BD24" s="9" t="s">
        <v>2403</v>
      </c>
      <c r="BE24" s="3" t="s">
        <v>12</v>
      </c>
      <c r="BF24" s="15" t="s">
        <v>12</v>
      </c>
      <c r="BG24" s="15" t="str">
        <f t="shared" si="14"/>
        <v>-</v>
      </c>
      <c r="BH24" s="9" t="e">
        <f t="shared" si="15"/>
        <v>#VALUE!</v>
      </c>
      <c r="BI24" s="10" t="e">
        <f t="shared" si="15"/>
        <v>#VALUE!</v>
      </c>
      <c r="BJ24" s="9" t="s">
        <v>2403</v>
      </c>
      <c r="BK24" s="3" t="s">
        <v>12</v>
      </c>
      <c r="BL24" s="15" t="s">
        <v>12</v>
      </c>
      <c r="BM24" s="15" t="str">
        <f t="shared" si="16"/>
        <v>-</v>
      </c>
      <c r="BN24" s="9" t="e">
        <f t="shared" si="17"/>
        <v>#VALUE!</v>
      </c>
      <c r="BO24" s="10" t="e">
        <f t="shared" si="17"/>
        <v>#VALUE!</v>
      </c>
      <c r="BP24">
        <f t="shared" si="28"/>
        <v>0</v>
      </c>
      <c r="BQ24" s="93" t="e">
        <f t="shared" si="29"/>
        <v>#VALUE!</v>
      </c>
      <c r="BR24" s="93" t="e">
        <f t="shared" si="30"/>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53"/>
        <v>#N/A</v>
      </c>
      <c r="BX24" s="93" t="e">
        <f t="shared" si="53"/>
        <v>#N/A</v>
      </c>
      <c r="BY24" s="94">
        <f t="shared" si="54"/>
        <v>999</v>
      </c>
      <c r="BZ24" s="94">
        <f t="shared" si="54"/>
        <v>999</v>
      </c>
      <c r="CA24" s="94" t="e">
        <f t="shared" si="31"/>
        <v>#N/A</v>
      </c>
      <c r="CB24" t="e">
        <f t="shared" si="32"/>
        <v>#N/A</v>
      </c>
      <c r="CC24" s="58" t="e">
        <f t="shared" si="33"/>
        <v>#N/A</v>
      </c>
      <c r="CD24" s="95" t="e">
        <f t="shared" si="34"/>
        <v>#N/A</v>
      </c>
      <c r="CE24" s="96" t="b">
        <f t="shared" si="20"/>
        <v>1</v>
      </c>
      <c r="CF24" t="e">
        <f t="shared" si="21"/>
        <v>#DIV/0!</v>
      </c>
      <c r="CG24" t="e">
        <f t="shared" si="22"/>
        <v>#DIV/0!</v>
      </c>
      <c r="CH24" s="84" t="b">
        <f t="shared" si="35"/>
        <v>1</v>
      </c>
      <c r="CI24">
        <f t="shared" si="36"/>
        <v>0.84699999999999998</v>
      </c>
      <c r="CJ24" t="b">
        <f t="shared" si="23"/>
        <v>1</v>
      </c>
      <c r="CK24" t="b">
        <f t="shared" si="37"/>
        <v>1</v>
      </c>
      <c r="CL24" s="84" t="b">
        <f t="shared" si="27"/>
        <v>1</v>
      </c>
      <c r="CM24">
        <f t="shared" si="38"/>
        <v>2.734</v>
      </c>
      <c r="CN24" t="b">
        <f t="shared" si="24"/>
        <v>1</v>
      </c>
      <c r="CO24" s="84">
        <f t="shared" si="39"/>
        <v>7.2637651041548096E-2</v>
      </c>
      <c r="CP24" t="b">
        <f t="shared" si="40"/>
        <v>1</v>
      </c>
      <c r="CQ24" s="96" t="b">
        <f t="shared" si="41"/>
        <v>1</v>
      </c>
      <c r="CR24" t="e">
        <f t="shared" si="42"/>
        <v>#VALUE!</v>
      </c>
      <c r="CS24" t="e">
        <f t="shared" si="43"/>
        <v>#VALUE!</v>
      </c>
      <c r="CT24" t="b">
        <f t="shared" si="44"/>
        <v>1</v>
      </c>
      <c r="CU24" t="b">
        <f t="shared" si="45"/>
        <v>1</v>
      </c>
      <c r="CV24" s="84" t="b">
        <f t="shared" si="46"/>
        <v>1</v>
      </c>
      <c r="CW24" t="e">
        <f t="shared" si="47"/>
        <v>#VALUE!</v>
      </c>
      <c r="CX24" t="e">
        <f t="shared" si="48"/>
        <v>#VALUE!</v>
      </c>
      <c r="CY24" t="b">
        <f t="shared" si="49"/>
        <v>1</v>
      </c>
      <c r="CZ24" t="b">
        <f t="shared" si="50"/>
        <v>1</v>
      </c>
      <c r="DA24" s="84">
        <f t="shared" si="52"/>
        <v>0</v>
      </c>
      <c r="DB24" t="e">
        <f t="shared" si="51"/>
        <v>#N/A</v>
      </c>
    </row>
    <row r="25" spans="1:106">
      <c r="A25" s="9">
        <v>2186</v>
      </c>
      <c r="B25" s="3">
        <v>2</v>
      </c>
      <c r="C25" s="3" t="s">
        <v>2513</v>
      </c>
      <c r="D25" s="3" t="str">
        <f t="shared" si="0"/>
        <v>NI_1_22-1_dk_0036</v>
      </c>
      <c r="E25" s="3" t="str">
        <f t="shared" si="1"/>
        <v>0036</v>
      </c>
      <c r="F25" s="3">
        <v>110238.617</v>
      </c>
      <c r="G25" s="15">
        <v>419788.18800000002</v>
      </c>
      <c r="H25" s="35" t="str">
        <f t="shared" si="2"/>
        <v>ja</v>
      </c>
      <c r="I25" s="42" t="s">
        <v>2402</v>
      </c>
      <c r="J25" s="20" t="s">
        <v>2491</v>
      </c>
      <c r="K25" s="21">
        <v>10000</v>
      </c>
      <c r="L25" s="28">
        <f t="shared" si="55"/>
        <v>1</v>
      </c>
      <c r="M25" s="28">
        <f t="shared" si="55"/>
        <v>1</v>
      </c>
      <c r="N25" s="56">
        <f t="shared" si="3"/>
        <v>10000</v>
      </c>
      <c r="O25" s="33">
        <f t="shared" si="26"/>
        <v>85.364833848600071</v>
      </c>
      <c r="P25" s="37">
        <f t="shared" si="4"/>
        <v>94.154124965419811</v>
      </c>
      <c r="Q25" s="9" t="s">
        <v>12</v>
      </c>
      <c r="R25" s="55" t="s">
        <v>12</v>
      </c>
      <c r="S25" s="55">
        <v>2.6059999999999999</v>
      </c>
      <c r="T25" s="55">
        <v>2.7519999999999998</v>
      </c>
      <c r="U25" s="55">
        <v>2.91</v>
      </c>
      <c r="V25" s="3">
        <v>3.0680000000000001</v>
      </c>
      <c r="W25" s="3">
        <v>3.2589999999999999</v>
      </c>
      <c r="X25" s="3" t="s">
        <v>12</v>
      </c>
      <c r="Y25" s="3">
        <v>3.669</v>
      </c>
      <c r="Z25" s="15" t="s">
        <v>12</v>
      </c>
      <c r="AA25" s="10">
        <f t="shared" si="5"/>
        <v>3.2589999999999999</v>
      </c>
      <c r="AB25" s="9">
        <f t="shared" si="6"/>
        <v>0.34899999999999975</v>
      </c>
      <c r="AC25" s="10">
        <f t="shared" si="7"/>
        <v>0.41000000000000014</v>
      </c>
      <c r="AD25" s="9" t="s">
        <v>12</v>
      </c>
      <c r="AE25" s="55" t="s">
        <v>12</v>
      </c>
      <c r="AF25" s="55">
        <v>0.57199999999999995</v>
      </c>
      <c r="AG25" s="55">
        <v>0.63800000000000001</v>
      </c>
      <c r="AH25" s="55">
        <v>0.71</v>
      </c>
      <c r="AI25" s="3">
        <v>0.77800000000000002</v>
      </c>
      <c r="AJ25" s="3">
        <v>0.85599999999999998</v>
      </c>
      <c r="AK25" s="3" t="s">
        <v>12</v>
      </c>
      <c r="AL25" s="3">
        <v>1.02</v>
      </c>
      <c r="AM25" s="15" t="s">
        <v>12</v>
      </c>
      <c r="AN25" s="10">
        <f t="shared" si="8"/>
        <v>0.85599999999999998</v>
      </c>
      <c r="AO25" s="9">
        <f t="shared" si="9"/>
        <v>0.14600000000000002</v>
      </c>
      <c r="AP25" s="10">
        <f t="shared" si="10"/>
        <v>0.16400000000000003</v>
      </c>
      <c r="AQ25" s="9" t="s">
        <v>12</v>
      </c>
      <c r="AR25" s="55" t="s">
        <v>12</v>
      </c>
      <c r="AS25" s="55">
        <v>2.1779999999999999</v>
      </c>
      <c r="AT25" s="55">
        <v>2.302</v>
      </c>
      <c r="AU25" s="55">
        <v>2.4380000000000002</v>
      </c>
      <c r="AV25" s="3">
        <v>2.56</v>
      </c>
      <c r="AW25" s="3">
        <v>2.69</v>
      </c>
      <c r="AX25" s="3" t="s">
        <v>12</v>
      </c>
      <c r="AY25" s="3">
        <v>2.927</v>
      </c>
      <c r="AZ25" s="15" t="s">
        <v>12</v>
      </c>
      <c r="BA25" s="10">
        <f t="shared" si="11"/>
        <v>2.69</v>
      </c>
      <c r="BB25" s="9">
        <f t="shared" si="12"/>
        <v>0.25199999999999978</v>
      </c>
      <c r="BC25" s="10">
        <f t="shared" si="13"/>
        <v>0.2370000000000001</v>
      </c>
      <c r="BD25" s="9" t="s">
        <v>2403</v>
      </c>
      <c r="BE25" s="3" t="s">
        <v>12</v>
      </c>
      <c r="BF25" s="15" t="s">
        <v>12</v>
      </c>
      <c r="BG25" s="15" t="str">
        <f t="shared" si="14"/>
        <v>-</v>
      </c>
      <c r="BH25" s="9" t="e">
        <f t="shared" si="15"/>
        <v>#VALUE!</v>
      </c>
      <c r="BI25" s="10" t="e">
        <f t="shared" si="15"/>
        <v>#VALUE!</v>
      </c>
      <c r="BJ25" s="9" t="s">
        <v>2403</v>
      </c>
      <c r="BK25" s="3" t="s">
        <v>12</v>
      </c>
      <c r="BL25" s="15" t="s">
        <v>12</v>
      </c>
      <c r="BM25" s="15" t="str">
        <f t="shared" si="16"/>
        <v>-</v>
      </c>
      <c r="BN25" s="9" t="e">
        <f t="shared" si="17"/>
        <v>#VALUE!</v>
      </c>
      <c r="BO25" s="10" t="e">
        <f t="shared" si="17"/>
        <v>#VALUE!</v>
      </c>
      <c r="BP25">
        <f t="shared" si="28"/>
        <v>0</v>
      </c>
      <c r="BQ25" s="93" t="e">
        <f t="shared" si="29"/>
        <v>#VALUE!</v>
      </c>
      <c r="BR25" s="93" t="e">
        <f t="shared" si="30"/>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53"/>
        <v>#N/A</v>
      </c>
      <c r="BX25" s="93" t="e">
        <f t="shared" si="53"/>
        <v>#N/A</v>
      </c>
      <c r="BY25" s="94">
        <f t="shared" si="54"/>
        <v>999</v>
      </c>
      <c r="BZ25" s="94">
        <f t="shared" si="54"/>
        <v>999</v>
      </c>
      <c r="CA25" s="94" t="e">
        <f t="shared" si="31"/>
        <v>#N/A</v>
      </c>
      <c r="CB25" t="e">
        <f t="shared" si="32"/>
        <v>#N/A</v>
      </c>
      <c r="CC25" s="58" t="e">
        <f t="shared" si="33"/>
        <v>#N/A</v>
      </c>
      <c r="CD25" s="95" t="e">
        <f t="shared" si="34"/>
        <v>#N/A</v>
      </c>
      <c r="CE25" s="96" t="b">
        <f t="shared" si="20"/>
        <v>1</v>
      </c>
      <c r="CF25" t="e">
        <f t="shared" si="21"/>
        <v>#DIV/0!</v>
      </c>
      <c r="CG25" t="e">
        <f t="shared" si="22"/>
        <v>#DIV/0!</v>
      </c>
      <c r="CH25" s="84" t="b">
        <f t="shared" si="35"/>
        <v>1</v>
      </c>
      <c r="CI25">
        <f t="shared" si="36"/>
        <v>0.85599999999999998</v>
      </c>
      <c r="CJ25" t="b">
        <f t="shared" si="23"/>
        <v>1</v>
      </c>
      <c r="CK25" t="b">
        <f t="shared" si="37"/>
        <v>1</v>
      </c>
      <c r="CL25" s="84" t="b">
        <f t="shared" si="27"/>
        <v>1</v>
      </c>
      <c r="CM25">
        <f t="shared" si="38"/>
        <v>2.69</v>
      </c>
      <c r="CN25" t="b">
        <f t="shared" si="24"/>
        <v>1</v>
      </c>
      <c r="CO25" s="84">
        <f t="shared" si="39"/>
        <v>7.583061990823077E-2</v>
      </c>
      <c r="CP25" t="b">
        <f t="shared" si="40"/>
        <v>1</v>
      </c>
      <c r="CQ25" s="96" t="b">
        <f t="shared" si="41"/>
        <v>1</v>
      </c>
      <c r="CR25" t="e">
        <f t="shared" si="42"/>
        <v>#VALUE!</v>
      </c>
      <c r="CS25" t="e">
        <f t="shared" si="43"/>
        <v>#VALUE!</v>
      </c>
      <c r="CT25" t="b">
        <f t="shared" si="44"/>
        <v>1</v>
      </c>
      <c r="CU25" t="b">
        <f t="shared" si="45"/>
        <v>1</v>
      </c>
      <c r="CV25" s="84" t="b">
        <f t="shared" si="46"/>
        <v>1</v>
      </c>
      <c r="CW25" t="e">
        <f t="shared" si="47"/>
        <v>#VALUE!</v>
      </c>
      <c r="CX25" t="e">
        <f t="shared" si="48"/>
        <v>#VALUE!</v>
      </c>
      <c r="CY25" t="b">
        <f t="shared" si="49"/>
        <v>1</v>
      </c>
      <c r="CZ25" t="b">
        <f t="shared" si="50"/>
        <v>1</v>
      </c>
      <c r="DA25" s="84">
        <f t="shared" si="52"/>
        <v>0</v>
      </c>
      <c r="DB25" t="e">
        <f t="shared" si="51"/>
        <v>#N/A</v>
      </c>
    </row>
    <row r="26" spans="1:106">
      <c r="A26" s="9">
        <v>2187</v>
      </c>
      <c r="B26" s="3">
        <v>2</v>
      </c>
      <c r="C26" s="3" t="s">
        <v>2514</v>
      </c>
      <c r="D26" s="3" t="str">
        <f t="shared" si="0"/>
        <v>NI_1_22-1_dk_0037</v>
      </c>
      <c r="E26" s="3" t="str">
        <f t="shared" si="1"/>
        <v>0037</v>
      </c>
      <c r="F26" s="3">
        <v>110188.469</v>
      </c>
      <c r="G26" s="15">
        <v>419708.5</v>
      </c>
      <c r="H26" s="35" t="str">
        <f t="shared" si="2"/>
        <v>ja</v>
      </c>
      <c r="I26" s="42" t="s">
        <v>2402</v>
      </c>
      <c r="J26" s="20" t="s">
        <v>2491</v>
      </c>
      <c r="K26" s="21">
        <v>10000</v>
      </c>
      <c r="L26" s="28">
        <f t="shared" si="55"/>
        <v>1</v>
      </c>
      <c r="M26" s="28">
        <f t="shared" si="55"/>
        <v>1</v>
      </c>
      <c r="N26" s="56">
        <f t="shared" si="3"/>
        <v>10000</v>
      </c>
      <c r="O26" s="33">
        <f t="shared" si="26"/>
        <v>94.154124965419811</v>
      </c>
      <c r="P26" s="37">
        <f t="shared" si="4"/>
        <v>96.060236149011374</v>
      </c>
      <c r="Q26" s="9" t="s">
        <v>12</v>
      </c>
      <c r="R26" s="55" t="s">
        <v>12</v>
      </c>
      <c r="S26" s="55">
        <v>2.6030000000000002</v>
      </c>
      <c r="T26" s="55">
        <v>2.7480000000000002</v>
      </c>
      <c r="U26" s="55">
        <v>2.9049999999999998</v>
      </c>
      <c r="V26" s="3">
        <v>3.0619999999999998</v>
      </c>
      <c r="W26" s="3">
        <v>3.2530000000000001</v>
      </c>
      <c r="X26" s="3" t="s">
        <v>12</v>
      </c>
      <c r="Y26" s="3">
        <v>3.6640000000000001</v>
      </c>
      <c r="Z26" s="15" t="s">
        <v>12</v>
      </c>
      <c r="AA26" s="10">
        <f t="shared" si="5"/>
        <v>3.2530000000000001</v>
      </c>
      <c r="AB26" s="9">
        <f t="shared" si="6"/>
        <v>0.34800000000000031</v>
      </c>
      <c r="AC26" s="10">
        <f t="shared" si="7"/>
        <v>0.41100000000000003</v>
      </c>
      <c r="AD26" s="9" t="s">
        <v>12</v>
      </c>
      <c r="AE26" s="55" t="s">
        <v>12</v>
      </c>
      <c r="AF26" s="55">
        <v>0.53800000000000003</v>
      </c>
      <c r="AG26" s="55">
        <v>0.61499999999999999</v>
      </c>
      <c r="AH26" s="55">
        <v>0.7</v>
      </c>
      <c r="AI26" s="3">
        <v>0.77400000000000002</v>
      </c>
      <c r="AJ26" s="3">
        <v>0.85899999999999999</v>
      </c>
      <c r="AK26" s="3" t="s">
        <v>12</v>
      </c>
      <c r="AL26" s="3">
        <v>1.0369999999999999</v>
      </c>
      <c r="AM26" s="15" t="s">
        <v>12</v>
      </c>
      <c r="AN26" s="10">
        <f t="shared" si="8"/>
        <v>0.85899999999999999</v>
      </c>
      <c r="AO26" s="9">
        <f t="shared" si="9"/>
        <v>0.15900000000000003</v>
      </c>
      <c r="AP26" s="10">
        <f t="shared" si="10"/>
        <v>0.17799999999999994</v>
      </c>
      <c r="AQ26" s="9" t="s">
        <v>12</v>
      </c>
      <c r="AR26" s="55" t="s">
        <v>12</v>
      </c>
      <c r="AS26" s="55">
        <v>2.2370000000000001</v>
      </c>
      <c r="AT26" s="55">
        <v>2.3740000000000001</v>
      </c>
      <c r="AU26" s="55">
        <v>2.5139999999999998</v>
      </c>
      <c r="AV26" s="3">
        <v>2.6320000000000001</v>
      </c>
      <c r="AW26" s="3">
        <v>2.7589999999999999</v>
      </c>
      <c r="AX26" s="3" t="s">
        <v>12</v>
      </c>
      <c r="AY26" s="3">
        <v>2.9990000000000001</v>
      </c>
      <c r="AZ26" s="15" t="s">
        <v>12</v>
      </c>
      <c r="BA26" s="10">
        <f t="shared" si="11"/>
        <v>2.7589999999999999</v>
      </c>
      <c r="BB26" s="9">
        <f t="shared" si="12"/>
        <v>0.24500000000000011</v>
      </c>
      <c r="BC26" s="10">
        <f t="shared" si="13"/>
        <v>0.24000000000000021</v>
      </c>
      <c r="BD26" s="9" t="s">
        <v>2403</v>
      </c>
      <c r="BE26" s="3" t="s">
        <v>12</v>
      </c>
      <c r="BF26" s="15" t="s">
        <v>12</v>
      </c>
      <c r="BG26" s="15" t="str">
        <f t="shared" si="14"/>
        <v>-</v>
      </c>
      <c r="BH26" s="9" t="e">
        <f t="shared" si="15"/>
        <v>#VALUE!</v>
      </c>
      <c r="BI26" s="10" t="e">
        <f t="shared" si="15"/>
        <v>#VALUE!</v>
      </c>
      <c r="BJ26" s="9" t="s">
        <v>2403</v>
      </c>
      <c r="BK26" s="3" t="s">
        <v>12</v>
      </c>
      <c r="BL26" s="15" t="s">
        <v>12</v>
      </c>
      <c r="BM26" s="15" t="str">
        <f t="shared" si="16"/>
        <v>-</v>
      </c>
      <c r="BN26" s="9" t="e">
        <f t="shared" si="17"/>
        <v>#VALUE!</v>
      </c>
      <c r="BO26" s="10" t="e">
        <f t="shared" si="17"/>
        <v>#VALUE!</v>
      </c>
      <c r="BP26">
        <f t="shared" si="28"/>
        <v>0</v>
      </c>
      <c r="BQ26" s="93" t="e">
        <f t="shared" si="29"/>
        <v>#VALUE!</v>
      </c>
      <c r="BR26" s="93" t="e">
        <f t="shared" si="30"/>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53"/>
        <v>#N/A</v>
      </c>
      <c r="BX26" s="93" t="e">
        <f t="shared" si="53"/>
        <v>#N/A</v>
      </c>
      <c r="BY26" s="94">
        <f t="shared" si="54"/>
        <v>999</v>
      </c>
      <c r="BZ26" s="94">
        <f t="shared" si="54"/>
        <v>999</v>
      </c>
      <c r="CA26" s="94" t="e">
        <f t="shared" si="31"/>
        <v>#N/A</v>
      </c>
      <c r="CB26" t="e">
        <f t="shared" si="32"/>
        <v>#N/A</v>
      </c>
      <c r="CC26" s="58" t="e">
        <f t="shared" si="33"/>
        <v>#N/A</v>
      </c>
      <c r="CD26" s="95" t="e">
        <f t="shared" si="34"/>
        <v>#N/A</v>
      </c>
      <c r="CE26" s="96" t="b">
        <f t="shared" si="20"/>
        <v>1</v>
      </c>
      <c r="CF26" t="e">
        <f t="shared" si="21"/>
        <v>#DIV/0!</v>
      </c>
      <c r="CG26" t="e">
        <f t="shared" si="22"/>
        <v>#DIV/0!</v>
      </c>
      <c r="CH26" s="84" t="b">
        <f t="shared" si="35"/>
        <v>1</v>
      </c>
      <c r="CI26">
        <f t="shared" si="36"/>
        <v>0.85899999999999999</v>
      </c>
      <c r="CJ26" t="b">
        <f t="shared" si="23"/>
        <v>1</v>
      </c>
      <c r="CK26" t="b">
        <f t="shared" si="37"/>
        <v>1</v>
      </c>
      <c r="CL26" s="84" t="b">
        <f t="shared" si="27"/>
        <v>1</v>
      </c>
      <c r="CM26">
        <f t="shared" si="38"/>
        <v>2.7589999999999999</v>
      </c>
      <c r="CN26" t="b">
        <f t="shared" si="24"/>
        <v>1</v>
      </c>
      <c r="CO26" s="84">
        <f t="shared" si="39"/>
        <v>7.233777801904967E-2</v>
      </c>
      <c r="CP26" t="b">
        <f t="shared" si="40"/>
        <v>1</v>
      </c>
      <c r="CQ26" s="96" t="b">
        <f t="shared" si="41"/>
        <v>1</v>
      </c>
      <c r="CR26" t="e">
        <f t="shared" si="42"/>
        <v>#VALUE!</v>
      </c>
      <c r="CS26" t="e">
        <f t="shared" si="43"/>
        <v>#VALUE!</v>
      </c>
      <c r="CT26" t="b">
        <f t="shared" si="44"/>
        <v>1</v>
      </c>
      <c r="CU26" t="b">
        <f t="shared" si="45"/>
        <v>1</v>
      </c>
      <c r="CV26" s="84" t="b">
        <f t="shared" si="46"/>
        <v>1</v>
      </c>
      <c r="CW26" t="e">
        <f t="shared" si="47"/>
        <v>#VALUE!</v>
      </c>
      <c r="CX26" t="e">
        <f t="shared" si="48"/>
        <v>#VALUE!</v>
      </c>
      <c r="CY26" t="b">
        <f t="shared" si="49"/>
        <v>1</v>
      </c>
      <c r="CZ26" t="b">
        <f t="shared" si="50"/>
        <v>1</v>
      </c>
      <c r="DA26" s="84">
        <f t="shared" si="52"/>
        <v>0</v>
      </c>
      <c r="DB26" t="e">
        <f t="shared" si="51"/>
        <v>#N/A</v>
      </c>
    </row>
    <row r="27" spans="1:106">
      <c r="A27" s="9">
        <v>2188</v>
      </c>
      <c r="B27" s="3">
        <v>2</v>
      </c>
      <c r="C27" s="3" t="s">
        <v>2515</v>
      </c>
      <c r="D27" s="3" t="str">
        <f t="shared" si="0"/>
        <v>NI_1_22-1_dk_0038</v>
      </c>
      <c r="E27" s="3" t="str">
        <f t="shared" si="1"/>
        <v>0038</v>
      </c>
      <c r="F27" s="3">
        <v>110136.344</v>
      </c>
      <c r="G27" s="15">
        <v>419627.81199999998</v>
      </c>
      <c r="H27" s="35" t="str">
        <f t="shared" si="2"/>
        <v>ja</v>
      </c>
      <c r="I27" s="42" t="s">
        <v>2402</v>
      </c>
      <c r="J27" s="20" t="s">
        <v>2491</v>
      </c>
      <c r="K27" s="21">
        <v>10000</v>
      </c>
      <c r="L27" s="28">
        <f t="shared" si="55"/>
        <v>1</v>
      </c>
      <c r="M27" s="28">
        <f t="shared" si="55"/>
        <v>1</v>
      </c>
      <c r="N27" s="56">
        <f t="shared" si="3"/>
        <v>10000</v>
      </c>
      <c r="O27" s="33">
        <f t="shared" si="26"/>
        <v>96.060236149011374</v>
      </c>
      <c r="P27" s="37">
        <f t="shared" si="4"/>
        <v>97.099284513303772</v>
      </c>
      <c r="Q27" s="9" t="s">
        <v>12</v>
      </c>
      <c r="R27" s="55" t="s">
        <v>12</v>
      </c>
      <c r="S27" s="55">
        <v>2.6</v>
      </c>
      <c r="T27" s="55">
        <v>2.7450000000000001</v>
      </c>
      <c r="U27" s="55">
        <v>2.9009999999999998</v>
      </c>
      <c r="V27" s="3">
        <v>3.0579999999999998</v>
      </c>
      <c r="W27" s="3">
        <v>3.2480000000000002</v>
      </c>
      <c r="X27" s="3" t="s">
        <v>12</v>
      </c>
      <c r="Y27" s="3">
        <v>3.66</v>
      </c>
      <c r="Z27" s="15" t="s">
        <v>12</v>
      </c>
      <c r="AA27" s="10">
        <f t="shared" si="5"/>
        <v>3.2480000000000002</v>
      </c>
      <c r="AB27" s="9">
        <f t="shared" si="6"/>
        <v>0.34700000000000042</v>
      </c>
      <c r="AC27" s="10">
        <f t="shared" si="7"/>
        <v>0.41199999999999992</v>
      </c>
      <c r="AD27" s="9" t="s">
        <v>12</v>
      </c>
      <c r="AE27" s="55" t="s">
        <v>12</v>
      </c>
      <c r="AF27" s="55">
        <v>0.59699999999999998</v>
      </c>
      <c r="AG27" s="55">
        <v>0.66800000000000004</v>
      </c>
      <c r="AH27" s="55">
        <v>0.745</v>
      </c>
      <c r="AI27" s="3">
        <v>0.81599999999999995</v>
      </c>
      <c r="AJ27" s="3">
        <v>0.89700000000000002</v>
      </c>
      <c r="AK27" s="3" t="s">
        <v>12</v>
      </c>
      <c r="AL27" s="3">
        <v>1.0720000000000001</v>
      </c>
      <c r="AM27" s="15" t="s">
        <v>12</v>
      </c>
      <c r="AN27" s="10">
        <f t="shared" si="8"/>
        <v>0.89700000000000002</v>
      </c>
      <c r="AO27" s="9">
        <f t="shared" si="9"/>
        <v>0.15200000000000002</v>
      </c>
      <c r="AP27" s="10">
        <f t="shared" si="10"/>
        <v>0.17500000000000004</v>
      </c>
      <c r="AQ27" s="9" t="s">
        <v>12</v>
      </c>
      <c r="AR27" s="55" t="s">
        <v>12</v>
      </c>
      <c r="AS27" s="55">
        <v>2.2240000000000002</v>
      </c>
      <c r="AT27" s="55">
        <v>2.3570000000000002</v>
      </c>
      <c r="AU27" s="55">
        <v>2.504</v>
      </c>
      <c r="AV27" s="3">
        <v>2.6349999999999998</v>
      </c>
      <c r="AW27" s="3">
        <v>2.7730000000000001</v>
      </c>
      <c r="AX27" s="3" t="s">
        <v>12</v>
      </c>
      <c r="AY27" s="3">
        <v>3.0249999999999999</v>
      </c>
      <c r="AZ27" s="15" t="s">
        <v>12</v>
      </c>
      <c r="BA27" s="10">
        <f t="shared" si="11"/>
        <v>2.7730000000000001</v>
      </c>
      <c r="BB27" s="9">
        <f t="shared" si="12"/>
        <v>0.26900000000000013</v>
      </c>
      <c r="BC27" s="10">
        <f t="shared" si="13"/>
        <v>0.25199999999999978</v>
      </c>
      <c r="BD27" s="9" t="s">
        <v>2403</v>
      </c>
      <c r="BE27" s="3" t="s">
        <v>12</v>
      </c>
      <c r="BF27" s="15" t="s">
        <v>12</v>
      </c>
      <c r="BG27" s="15" t="str">
        <f t="shared" si="14"/>
        <v>-</v>
      </c>
      <c r="BH27" s="9" t="e">
        <f t="shared" si="15"/>
        <v>#VALUE!</v>
      </c>
      <c r="BI27" s="10" t="e">
        <f t="shared" si="15"/>
        <v>#VALUE!</v>
      </c>
      <c r="BJ27" s="9" t="s">
        <v>2403</v>
      </c>
      <c r="BK27" s="3" t="s">
        <v>12</v>
      </c>
      <c r="BL27" s="15" t="s">
        <v>12</v>
      </c>
      <c r="BM27" s="15" t="str">
        <f t="shared" si="16"/>
        <v>-</v>
      </c>
      <c r="BN27" s="9" t="e">
        <f t="shared" si="17"/>
        <v>#VALUE!</v>
      </c>
      <c r="BO27" s="10" t="e">
        <f t="shared" si="17"/>
        <v>#VALUE!</v>
      </c>
      <c r="BP27">
        <f t="shared" si="28"/>
        <v>0</v>
      </c>
      <c r="BQ27" s="93" t="e">
        <f t="shared" si="29"/>
        <v>#VALUE!</v>
      </c>
      <c r="BR27" s="93" t="e">
        <f t="shared" si="30"/>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53"/>
        <v>#N/A</v>
      </c>
      <c r="BX27" s="93" t="e">
        <f t="shared" si="53"/>
        <v>#N/A</v>
      </c>
      <c r="BY27" s="94">
        <f t="shared" si="54"/>
        <v>999</v>
      </c>
      <c r="BZ27" s="94">
        <f t="shared" si="54"/>
        <v>999</v>
      </c>
      <c r="CA27" s="94" t="e">
        <f t="shared" si="31"/>
        <v>#N/A</v>
      </c>
      <c r="CB27" t="e">
        <f t="shared" si="32"/>
        <v>#N/A</v>
      </c>
      <c r="CC27" s="58" t="e">
        <f t="shared" si="33"/>
        <v>#N/A</v>
      </c>
      <c r="CD27" s="95" t="e">
        <f t="shared" si="34"/>
        <v>#N/A</v>
      </c>
      <c r="CE27" s="96" t="b">
        <f t="shared" si="20"/>
        <v>1</v>
      </c>
      <c r="CF27" t="e">
        <f t="shared" si="21"/>
        <v>#DIV/0!</v>
      </c>
      <c r="CG27" t="e">
        <f t="shared" si="22"/>
        <v>#DIV/0!</v>
      </c>
      <c r="CH27" s="84" t="b">
        <f t="shared" si="35"/>
        <v>1</v>
      </c>
      <c r="CI27">
        <f t="shared" si="36"/>
        <v>0.89700000000000002</v>
      </c>
      <c r="CJ27" t="b">
        <f t="shared" si="23"/>
        <v>1</v>
      </c>
      <c r="CK27" t="b">
        <f t="shared" si="37"/>
        <v>1</v>
      </c>
      <c r="CL27" s="84" t="b">
        <f t="shared" si="27"/>
        <v>1</v>
      </c>
      <c r="CM27">
        <f t="shared" si="38"/>
        <v>2.7730000000000001</v>
      </c>
      <c r="CN27" t="b">
        <f t="shared" si="24"/>
        <v>1</v>
      </c>
      <c r="CO27" s="84">
        <f t="shared" si="39"/>
        <v>7.4777011699936349E-2</v>
      </c>
      <c r="CP27" t="b">
        <f t="shared" si="40"/>
        <v>1</v>
      </c>
      <c r="CQ27" s="96" t="b">
        <f t="shared" si="41"/>
        <v>1</v>
      </c>
      <c r="CR27" t="e">
        <f t="shared" si="42"/>
        <v>#VALUE!</v>
      </c>
      <c r="CS27" t="e">
        <f t="shared" si="43"/>
        <v>#VALUE!</v>
      </c>
      <c r="CT27" t="b">
        <f t="shared" si="44"/>
        <v>1</v>
      </c>
      <c r="CU27" t="b">
        <f t="shared" si="45"/>
        <v>1</v>
      </c>
      <c r="CV27" s="84" t="b">
        <f t="shared" si="46"/>
        <v>1</v>
      </c>
      <c r="CW27" t="e">
        <f t="shared" si="47"/>
        <v>#VALUE!</v>
      </c>
      <c r="CX27" t="e">
        <f t="shared" si="48"/>
        <v>#VALUE!</v>
      </c>
      <c r="CY27" t="b">
        <f t="shared" si="49"/>
        <v>1</v>
      </c>
      <c r="CZ27" t="b">
        <f t="shared" si="50"/>
        <v>1</v>
      </c>
      <c r="DA27" s="84">
        <f t="shared" si="52"/>
        <v>0</v>
      </c>
      <c r="DB27" t="e">
        <f t="shared" si="51"/>
        <v>#N/A</v>
      </c>
    </row>
    <row r="28" spans="1:106">
      <c r="A28" s="9">
        <v>2189</v>
      </c>
      <c r="B28" s="3">
        <v>2</v>
      </c>
      <c r="C28" s="3" t="s">
        <v>2516</v>
      </c>
      <c r="D28" s="3" t="str">
        <f t="shared" si="0"/>
        <v>NI_1_22-1_dk_0039</v>
      </c>
      <c r="E28" s="3" t="str">
        <f t="shared" si="1"/>
        <v>0039</v>
      </c>
      <c r="F28" s="3">
        <v>110082.891</v>
      </c>
      <c r="G28" s="15">
        <v>419546.75</v>
      </c>
      <c r="H28" s="35" t="str">
        <f t="shared" si="2"/>
        <v>ja</v>
      </c>
      <c r="I28" s="42" t="s">
        <v>2402</v>
      </c>
      <c r="J28" s="20" t="s">
        <v>2491</v>
      </c>
      <c r="K28" s="21">
        <v>10000</v>
      </c>
      <c r="L28" s="28">
        <f t="shared" si="55"/>
        <v>1</v>
      </c>
      <c r="M28" s="28">
        <f t="shared" si="55"/>
        <v>1</v>
      </c>
      <c r="N28" s="56">
        <f t="shared" si="3"/>
        <v>10000</v>
      </c>
      <c r="O28" s="33">
        <f t="shared" si="26"/>
        <v>97.099284513303772</v>
      </c>
      <c r="P28" s="37">
        <f t="shared" si="4"/>
        <v>116.98956223527824</v>
      </c>
      <c r="Q28" s="9" t="s">
        <v>12</v>
      </c>
      <c r="R28" s="55" t="s">
        <v>12</v>
      </c>
      <c r="S28" s="55">
        <v>2.5979999999999999</v>
      </c>
      <c r="T28" s="55">
        <v>2.742</v>
      </c>
      <c r="U28" s="55">
        <v>2.8969999999999998</v>
      </c>
      <c r="V28" s="3">
        <v>3.0539999999999998</v>
      </c>
      <c r="W28" s="3">
        <v>3.2440000000000002</v>
      </c>
      <c r="X28" s="3" t="s">
        <v>12</v>
      </c>
      <c r="Y28" s="3">
        <v>3.6560000000000001</v>
      </c>
      <c r="Z28" s="15" t="s">
        <v>12</v>
      </c>
      <c r="AA28" s="10">
        <f t="shared" si="5"/>
        <v>3.2440000000000002</v>
      </c>
      <c r="AB28" s="9">
        <f t="shared" si="6"/>
        <v>0.34700000000000042</v>
      </c>
      <c r="AC28" s="10">
        <f t="shared" si="7"/>
        <v>0.41199999999999992</v>
      </c>
      <c r="AD28" s="9" t="s">
        <v>12</v>
      </c>
      <c r="AE28" s="55" t="s">
        <v>12</v>
      </c>
      <c r="AF28" s="55">
        <v>0.58599999999999997</v>
      </c>
      <c r="AG28" s="55">
        <v>0.65500000000000003</v>
      </c>
      <c r="AH28" s="55">
        <v>0.73</v>
      </c>
      <c r="AI28" s="3">
        <v>0.79900000000000004</v>
      </c>
      <c r="AJ28" s="3">
        <v>0.879</v>
      </c>
      <c r="AK28" s="3" t="s">
        <v>12</v>
      </c>
      <c r="AL28" s="3">
        <v>1.05</v>
      </c>
      <c r="AM28" s="15" t="s">
        <v>12</v>
      </c>
      <c r="AN28" s="10">
        <f t="shared" si="8"/>
        <v>0.879</v>
      </c>
      <c r="AO28" s="9">
        <f t="shared" si="9"/>
        <v>0.14900000000000002</v>
      </c>
      <c r="AP28" s="10">
        <f t="shared" si="10"/>
        <v>0.17100000000000004</v>
      </c>
      <c r="AQ28" s="9" t="s">
        <v>12</v>
      </c>
      <c r="AR28" s="55" t="s">
        <v>12</v>
      </c>
      <c r="AS28" s="55">
        <v>2.2400000000000002</v>
      </c>
      <c r="AT28" s="55">
        <v>2.371</v>
      </c>
      <c r="AU28" s="55">
        <v>2.5179999999999998</v>
      </c>
      <c r="AV28" s="3">
        <v>2.6480000000000001</v>
      </c>
      <c r="AW28" s="3">
        <v>2.786</v>
      </c>
      <c r="AX28" s="3" t="s">
        <v>12</v>
      </c>
      <c r="AY28" s="3">
        <v>3.0430000000000001</v>
      </c>
      <c r="AZ28" s="15" t="s">
        <v>12</v>
      </c>
      <c r="BA28" s="10">
        <f t="shared" si="11"/>
        <v>2.786</v>
      </c>
      <c r="BB28" s="9">
        <f t="shared" si="12"/>
        <v>0.26800000000000024</v>
      </c>
      <c r="BC28" s="10">
        <f t="shared" si="13"/>
        <v>0.25700000000000012</v>
      </c>
      <c r="BD28" s="9" t="s">
        <v>2403</v>
      </c>
      <c r="BE28" s="3" t="s">
        <v>12</v>
      </c>
      <c r="BF28" s="15" t="s">
        <v>12</v>
      </c>
      <c r="BG28" s="15" t="str">
        <f t="shared" si="14"/>
        <v>-</v>
      </c>
      <c r="BH28" s="9" t="e">
        <f t="shared" si="15"/>
        <v>#VALUE!</v>
      </c>
      <c r="BI28" s="10" t="e">
        <f t="shared" si="15"/>
        <v>#VALUE!</v>
      </c>
      <c r="BJ28" s="9" t="s">
        <v>2403</v>
      </c>
      <c r="BK28" s="3" t="s">
        <v>12</v>
      </c>
      <c r="BL28" s="15" t="s">
        <v>12</v>
      </c>
      <c r="BM28" s="15" t="str">
        <f t="shared" si="16"/>
        <v>-</v>
      </c>
      <c r="BN28" s="9" t="e">
        <f t="shared" si="17"/>
        <v>#VALUE!</v>
      </c>
      <c r="BO28" s="10" t="e">
        <f t="shared" si="17"/>
        <v>#VALUE!</v>
      </c>
      <c r="BP28">
        <f t="shared" si="28"/>
        <v>0</v>
      </c>
      <c r="BQ28" s="93" t="e">
        <f t="shared" si="29"/>
        <v>#VALUE!</v>
      </c>
      <c r="BR28" s="93" t="e">
        <f t="shared" si="30"/>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53"/>
        <v>#N/A</v>
      </c>
      <c r="BX28" s="93" t="e">
        <f t="shared" si="53"/>
        <v>#N/A</v>
      </c>
      <c r="BY28" s="94">
        <f t="shared" si="54"/>
        <v>999</v>
      </c>
      <c r="BZ28" s="94">
        <f t="shared" si="54"/>
        <v>999</v>
      </c>
      <c r="CA28" s="94" t="e">
        <f t="shared" si="31"/>
        <v>#N/A</v>
      </c>
      <c r="CB28" t="e">
        <f t="shared" si="32"/>
        <v>#N/A</v>
      </c>
      <c r="CC28" s="58" t="e">
        <f t="shared" si="33"/>
        <v>#N/A</v>
      </c>
      <c r="CD28" s="95" t="e">
        <f t="shared" si="34"/>
        <v>#N/A</v>
      </c>
      <c r="CE28" s="96" t="b">
        <f t="shared" si="20"/>
        <v>1</v>
      </c>
      <c r="CF28" t="e">
        <f t="shared" si="21"/>
        <v>#DIV/0!</v>
      </c>
      <c r="CG28" t="e">
        <f t="shared" si="22"/>
        <v>#DIV/0!</v>
      </c>
      <c r="CH28" s="84" t="b">
        <f t="shared" si="35"/>
        <v>1</v>
      </c>
      <c r="CI28">
        <f t="shared" si="36"/>
        <v>0.879</v>
      </c>
      <c r="CJ28" t="b">
        <f t="shared" si="23"/>
        <v>1</v>
      </c>
      <c r="CK28" t="b">
        <f t="shared" si="37"/>
        <v>1</v>
      </c>
      <c r="CL28" s="84" t="b">
        <f t="shared" si="27"/>
        <v>1</v>
      </c>
      <c r="CM28">
        <f t="shared" si="38"/>
        <v>2.786</v>
      </c>
      <c r="CN28" t="b">
        <f t="shared" si="24"/>
        <v>1</v>
      </c>
      <c r="CO28" s="84">
        <f t="shared" si="39"/>
        <v>7.2594221551498958E-2</v>
      </c>
      <c r="CP28" t="b">
        <f t="shared" si="40"/>
        <v>1</v>
      </c>
      <c r="CQ28" s="96" t="b">
        <f t="shared" si="41"/>
        <v>1</v>
      </c>
      <c r="CR28" t="e">
        <f t="shared" si="42"/>
        <v>#VALUE!</v>
      </c>
      <c r="CS28" t="e">
        <f t="shared" si="43"/>
        <v>#VALUE!</v>
      </c>
      <c r="CT28" t="b">
        <f t="shared" si="44"/>
        <v>1</v>
      </c>
      <c r="CU28" t="b">
        <f t="shared" si="45"/>
        <v>1</v>
      </c>
      <c r="CV28" s="84" t="b">
        <f t="shared" si="46"/>
        <v>1</v>
      </c>
      <c r="CW28" t="e">
        <f t="shared" si="47"/>
        <v>#VALUE!</v>
      </c>
      <c r="CX28" t="e">
        <f t="shared" si="48"/>
        <v>#VALUE!</v>
      </c>
      <c r="CY28" t="b">
        <f t="shared" si="49"/>
        <v>1</v>
      </c>
      <c r="CZ28" t="b">
        <f t="shared" si="50"/>
        <v>1</v>
      </c>
      <c r="DA28" s="84">
        <f t="shared" si="52"/>
        <v>0</v>
      </c>
      <c r="DB28" t="e">
        <f t="shared" si="51"/>
        <v>#N/A</v>
      </c>
    </row>
    <row r="29" spans="1:106">
      <c r="A29" s="9">
        <v>2190</v>
      </c>
      <c r="B29" s="3">
        <v>2</v>
      </c>
      <c r="C29" s="3" t="s">
        <v>2517</v>
      </c>
      <c r="D29" s="3" t="str">
        <f t="shared" si="0"/>
        <v>NI_1_22-1_dk_0040</v>
      </c>
      <c r="E29" s="3" t="str">
        <f t="shared" si="1"/>
        <v>0040</v>
      </c>
      <c r="F29" s="3">
        <v>109991.79700000001</v>
      </c>
      <c r="G29" s="15">
        <v>419473.34399999998</v>
      </c>
      <c r="H29" s="35" t="str">
        <f t="shared" si="2"/>
        <v>ja</v>
      </c>
      <c r="I29" s="42" t="s">
        <v>2402</v>
      </c>
      <c r="J29" s="20" t="s">
        <v>2491</v>
      </c>
      <c r="K29" s="21">
        <v>10000</v>
      </c>
      <c r="L29" s="28">
        <f t="shared" si="55"/>
        <v>1</v>
      </c>
      <c r="M29" s="28">
        <f t="shared" si="55"/>
        <v>1</v>
      </c>
      <c r="N29" s="56">
        <f t="shared" si="3"/>
        <v>10000</v>
      </c>
      <c r="O29" s="33">
        <f t="shared" si="26"/>
        <v>116.98956223527824</v>
      </c>
      <c r="P29" s="37">
        <f t="shared" si="4"/>
        <v>90.219894175271989</v>
      </c>
      <c r="Q29" s="9" t="s">
        <v>12</v>
      </c>
      <c r="R29" s="55" t="s">
        <v>12</v>
      </c>
      <c r="S29" s="55">
        <v>2.5939999999999999</v>
      </c>
      <c r="T29" s="55">
        <v>2.7389999999999999</v>
      </c>
      <c r="U29" s="55">
        <v>2.8940000000000001</v>
      </c>
      <c r="V29" s="3">
        <v>3.0510000000000002</v>
      </c>
      <c r="W29" s="3">
        <v>3.2410000000000001</v>
      </c>
      <c r="X29" s="3" t="s">
        <v>12</v>
      </c>
      <c r="Y29" s="3">
        <v>3.6539999999999999</v>
      </c>
      <c r="Z29" s="15" t="s">
        <v>12</v>
      </c>
      <c r="AA29" s="10">
        <f t="shared" si="5"/>
        <v>3.2410000000000001</v>
      </c>
      <c r="AB29" s="9">
        <f t="shared" si="6"/>
        <v>0.34699999999999998</v>
      </c>
      <c r="AC29" s="10">
        <f t="shared" si="7"/>
        <v>0.41299999999999981</v>
      </c>
      <c r="AD29" s="9" t="s">
        <v>12</v>
      </c>
      <c r="AE29" s="55" t="s">
        <v>12</v>
      </c>
      <c r="AF29" s="55">
        <v>0.55000000000000004</v>
      </c>
      <c r="AG29" s="55">
        <v>0.61699999999999999</v>
      </c>
      <c r="AH29" s="55">
        <v>0.68799999999999994</v>
      </c>
      <c r="AI29" s="3">
        <v>0.75600000000000001</v>
      </c>
      <c r="AJ29" s="3">
        <v>0.83199999999999996</v>
      </c>
      <c r="AK29" s="3" t="s">
        <v>12</v>
      </c>
      <c r="AL29" s="3">
        <v>0.995</v>
      </c>
      <c r="AM29" s="15" t="s">
        <v>12</v>
      </c>
      <c r="AN29" s="10">
        <f t="shared" si="8"/>
        <v>0.83199999999999996</v>
      </c>
      <c r="AO29" s="9">
        <f t="shared" si="9"/>
        <v>0.14400000000000002</v>
      </c>
      <c r="AP29" s="10">
        <f t="shared" si="10"/>
        <v>0.16300000000000003</v>
      </c>
      <c r="AQ29" s="9" t="s">
        <v>12</v>
      </c>
      <c r="AR29" s="55" t="s">
        <v>12</v>
      </c>
      <c r="AS29" s="55">
        <v>2.2519999999999998</v>
      </c>
      <c r="AT29" s="55">
        <v>2.3980000000000001</v>
      </c>
      <c r="AU29" s="55">
        <v>2.5609999999999999</v>
      </c>
      <c r="AV29" s="3">
        <v>2.7029999999999998</v>
      </c>
      <c r="AW29" s="3">
        <v>2.85</v>
      </c>
      <c r="AX29" s="3" t="s">
        <v>12</v>
      </c>
      <c r="AY29" s="3">
        <v>3.121</v>
      </c>
      <c r="AZ29" s="15" t="s">
        <v>12</v>
      </c>
      <c r="BA29" s="10">
        <f t="shared" si="11"/>
        <v>2.85</v>
      </c>
      <c r="BB29" s="9">
        <f t="shared" si="12"/>
        <v>0.28900000000000015</v>
      </c>
      <c r="BC29" s="10">
        <f t="shared" si="13"/>
        <v>0.27099999999999991</v>
      </c>
      <c r="BD29" s="9" t="s">
        <v>2403</v>
      </c>
      <c r="BE29" s="3" t="s">
        <v>12</v>
      </c>
      <c r="BF29" s="15" t="s">
        <v>12</v>
      </c>
      <c r="BG29" s="15" t="str">
        <f t="shared" si="14"/>
        <v>-</v>
      </c>
      <c r="BH29" s="9" t="e">
        <f t="shared" si="15"/>
        <v>#VALUE!</v>
      </c>
      <c r="BI29" s="10" t="e">
        <f t="shared" si="15"/>
        <v>#VALUE!</v>
      </c>
      <c r="BJ29" s="9" t="s">
        <v>2403</v>
      </c>
      <c r="BK29" s="3" t="s">
        <v>12</v>
      </c>
      <c r="BL29" s="15" t="s">
        <v>12</v>
      </c>
      <c r="BM29" s="15" t="str">
        <f t="shared" si="16"/>
        <v>-</v>
      </c>
      <c r="BN29" s="9" t="e">
        <f t="shared" si="17"/>
        <v>#VALUE!</v>
      </c>
      <c r="BO29" s="10" t="e">
        <f t="shared" si="17"/>
        <v>#VALUE!</v>
      </c>
      <c r="BP29">
        <f t="shared" si="28"/>
        <v>0</v>
      </c>
      <c r="BQ29" s="93" t="e">
        <f t="shared" si="29"/>
        <v>#VALUE!</v>
      </c>
      <c r="BR29" s="93" t="e">
        <f t="shared" si="30"/>
        <v>#VALUE!</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53"/>
        <v>#N/A</v>
      </c>
      <c r="BX29" s="93" t="e">
        <f t="shared" si="53"/>
        <v>#N/A</v>
      </c>
      <c r="BY29" s="94">
        <f t="shared" si="54"/>
        <v>999</v>
      </c>
      <c r="BZ29" s="94">
        <f t="shared" si="54"/>
        <v>999</v>
      </c>
      <c r="CA29" s="94" t="e">
        <f t="shared" si="31"/>
        <v>#N/A</v>
      </c>
      <c r="CB29" t="e">
        <f t="shared" si="32"/>
        <v>#N/A</v>
      </c>
      <c r="CC29" s="58" t="e">
        <f t="shared" si="33"/>
        <v>#N/A</v>
      </c>
      <c r="CD29" s="95" t="e">
        <f t="shared" si="34"/>
        <v>#N/A</v>
      </c>
      <c r="CE29" s="96" t="b">
        <f t="shared" si="20"/>
        <v>1</v>
      </c>
      <c r="CF29" t="e">
        <f t="shared" si="21"/>
        <v>#DIV/0!</v>
      </c>
      <c r="CG29" t="e">
        <f t="shared" si="22"/>
        <v>#DIV/0!</v>
      </c>
      <c r="CH29" s="84" t="b">
        <f t="shared" si="35"/>
        <v>1</v>
      </c>
      <c r="CI29">
        <f t="shared" si="36"/>
        <v>0.83199999999999996</v>
      </c>
      <c r="CJ29" t="b">
        <f t="shared" si="23"/>
        <v>1</v>
      </c>
      <c r="CK29" t="b">
        <f t="shared" si="37"/>
        <v>1</v>
      </c>
      <c r="CL29" s="84" t="b">
        <f t="shared" si="27"/>
        <v>1</v>
      </c>
      <c r="CM29">
        <f t="shared" si="38"/>
        <v>2.85</v>
      </c>
      <c r="CN29" t="b">
        <f t="shared" si="24"/>
        <v>1</v>
      </c>
      <c r="CO29" s="84">
        <f t="shared" si="39"/>
        <v>6.5661229096132132E-2</v>
      </c>
      <c r="CP29" t="b">
        <f t="shared" si="40"/>
        <v>1</v>
      </c>
      <c r="CQ29" s="96" t="b">
        <f t="shared" si="41"/>
        <v>1</v>
      </c>
      <c r="CR29" t="e">
        <f t="shared" si="42"/>
        <v>#VALUE!</v>
      </c>
      <c r="CS29" t="e">
        <f t="shared" si="43"/>
        <v>#VALUE!</v>
      </c>
      <c r="CT29" t="b">
        <f t="shared" si="44"/>
        <v>1</v>
      </c>
      <c r="CU29" t="b">
        <f t="shared" si="45"/>
        <v>1</v>
      </c>
      <c r="CV29" s="84" t="b">
        <f t="shared" si="46"/>
        <v>1</v>
      </c>
      <c r="CW29" t="e">
        <f t="shared" si="47"/>
        <v>#VALUE!</v>
      </c>
      <c r="CX29" t="e">
        <f t="shared" si="48"/>
        <v>#VALUE!</v>
      </c>
      <c r="CY29" t="b">
        <f t="shared" si="49"/>
        <v>1</v>
      </c>
      <c r="CZ29" t="b">
        <f t="shared" si="50"/>
        <v>1</v>
      </c>
      <c r="DA29" s="84">
        <f t="shared" si="52"/>
        <v>0</v>
      </c>
      <c r="DB29" t="e">
        <f t="shared" si="51"/>
        <v>#N/A</v>
      </c>
    </row>
    <row r="30" spans="1:106">
      <c r="A30" s="9">
        <v>2191</v>
      </c>
      <c r="B30" s="3">
        <v>2</v>
      </c>
      <c r="C30" s="3" t="s">
        <v>2518</v>
      </c>
      <c r="D30" s="3" t="str">
        <f t="shared" si="0"/>
        <v>NI_1_22-1_dk_0041</v>
      </c>
      <c r="E30" s="3" t="str">
        <f t="shared" si="1"/>
        <v>0041</v>
      </c>
      <c r="F30" s="3">
        <v>109974.109</v>
      </c>
      <c r="G30" s="15">
        <v>419384.875</v>
      </c>
      <c r="H30" s="35" t="str">
        <f t="shared" si="2"/>
        <v>ja</v>
      </c>
      <c r="I30" s="42" t="s">
        <v>2402</v>
      </c>
      <c r="J30" s="20" t="s">
        <v>2491</v>
      </c>
      <c r="K30" s="21">
        <v>10000</v>
      </c>
      <c r="L30" s="28">
        <f t="shared" si="55"/>
        <v>1</v>
      </c>
      <c r="M30" s="28">
        <f t="shared" si="55"/>
        <v>1</v>
      </c>
      <c r="N30" s="56">
        <f t="shared" si="3"/>
        <v>10000</v>
      </c>
      <c r="O30" s="33">
        <f t="shared" si="26"/>
        <v>90.219894175271989</v>
      </c>
      <c r="P30" s="37">
        <f t="shared" si="4"/>
        <v>91.563973439320236</v>
      </c>
      <c r="Q30" s="9" t="s">
        <v>12</v>
      </c>
      <c r="R30" s="55" t="s">
        <v>12</v>
      </c>
      <c r="S30" s="55">
        <v>2.593</v>
      </c>
      <c r="T30" s="55">
        <v>2.7370000000000001</v>
      </c>
      <c r="U30" s="55">
        <v>2.8919999999999999</v>
      </c>
      <c r="V30" s="3">
        <v>3.0489999999999999</v>
      </c>
      <c r="W30" s="3">
        <v>3.2389999999999999</v>
      </c>
      <c r="X30" s="3" t="s">
        <v>12</v>
      </c>
      <c r="Y30" s="3">
        <v>3.6520000000000001</v>
      </c>
      <c r="Z30" s="15" t="s">
        <v>12</v>
      </c>
      <c r="AA30" s="10">
        <f t="shared" si="5"/>
        <v>3.2389999999999999</v>
      </c>
      <c r="AB30" s="9">
        <f t="shared" si="6"/>
        <v>0.34699999999999998</v>
      </c>
      <c r="AC30" s="10">
        <f t="shared" si="7"/>
        <v>0.41300000000000026</v>
      </c>
      <c r="AD30" s="9" t="s">
        <v>12</v>
      </c>
      <c r="AE30" s="55" t="s">
        <v>12</v>
      </c>
      <c r="AF30" s="55">
        <v>0.52</v>
      </c>
      <c r="AG30" s="55">
        <v>0.59799999999999998</v>
      </c>
      <c r="AH30" s="55">
        <v>0.68200000000000005</v>
      </c>
      <c r="AI30" s="3">
        <v>0.753</v>
      </c>
      <c r="AJ30" s="3">
        <v>0.83199999999999996</v>
      </c>
      <c r="AK30" s="3" t="s">
        <v>12</v>
      </c>
      <c r="AL30" s="3">
        <v>1.0029999999999999</v>
      </c>
      <c r="AM30" s="15" t="s">
        <v>12</v>
      </c>
      <c r="AN30" s="10">
        <f t="shared" si="8"/>
        <v>0.83199999999999996</v>
      </c>
      <c r="AO30" s="9">
        <f t="shared" si="9"/>
        <v>0.14999999999999991</v>
      </c>
      <c r="AP30" s="10">
        <f t="shared" si="10"/>
        <v>0.17099999999999993</v>
      </c>
      <c r="AQ30" s="9" t="s">
        <v>12</v>
      </c>
      <c r="AR30" s="55" t="s">
        <v>12</v>
      </c>
      <c r="AS30" s="55">
        <v>2.294</v>
      </c>
      <c r="AT30" s="55">
        <v>2.452</v>
      </c>
      <c r="AU30" s="55">
        <v>2.6230000000000002</v>
      </c>
      <c r="AV30" s="3">
        <v>2.766</v>
      </c>
      <c r="AW30" s="3">
        <v>2.9159999999999999</v>
      </c>
      <c r="AX30" s="3" t="s">
        <v>12</v>
      </c>
      <c r="AY30" s="3">
        <v>3.1960000000000002</v>
      </c>
      <c r="AZ30" s="15" t="s">
        <v>12</v>
      </c>
      <c r="BA30" s="10">
        <f t="shared" si="11"/>
        <v>2.9159999999999999</v>
      </c>
      <c r="BB30" s="9">
        <f t="shared" si="12"/>
        <v>0.29299999999999971</v>
      </c>
      <c r="BC30" s="10">
        <f t="shared" si="13"/>
        <v>0.28000000000000025</v>
      </c>
      <c r="BD30" s="9" t="s">
        <v>2403</v>
      </c>
      <c r="BE30" s="3" t="s">
        <v>12</v>
      </c>
      <c r="BF30" s="15" t="s">
        <v>12</v>
      </c>
      <c r="BG30" s="15" t="str">
        <f t="shared" si="14"/>
        <v>-</v>
      </c>
      <c r="BH30" s="9" t="e">
        <f t="shared" si="15"/>
        <v>#VALUE!</v>
      </c>
      <c r="BI30" s="10" t="e">
        <f t="shared" si="15"/>
        <v>#VALUE!</v>
      </c>
      <c r="BJ30" s="9" t="s">
        <v>2403</v>
      </c>
      <c r="BK30" s="3" t="s">
        <v>12</v>
      </c>
      <c r="BL30" s="15" t="s">
        <v>12</v>
      </c>
      <c r="BM30" s="15" t="str">
        <f t="shared" si="16"/>
        <v>-</v>
      </c>
      <c r="BN30" s="9" t="e">
        <f t="shared" si="17"/>
        <v>#VALUE!</v>
      </c>
      <c r="BO30" s="10" t="e">
        <f t="shared" si="17"/>
        <v>#VALUE!</v>
      </c>
      <c r="BP30">
        <f t="shared" si="28"/>
        <v>0</v>
      </c>
      <c r="BQ30" s="93" t="e">
        <f t="shared" si="29"/>
        <v>#VALUE!</v>
      </c>
      <c r="BR30" s="93" t="e">
        <f t="shared" si="30"/>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53"/>
        <v>#N/A</v>
      </c>
      <c r="BX30" s="93" t="e">
        <f t="shared" si="53"/>
        <v>#N/A</v>
      </c>
      <c r="BY30" s="94">
        <f t="shared" si="54"/>
        <v>999</v>
      </c>
      <c r="BZ30" s="94">
        <f t="shared" si="54"/>
        <v>999</v>
      </c>
      <c r="CA30" s="94" t="e">
        <f t="shared" si="31"/>
        <v>#N/A</v>
      </c>
      <c r="CB30" t="e">
        <f t="shared" si="32"/>
        <v>#N/A</v>
      </c>
      <c r="CC30" s="58" t="e">
        <f t="shared" si="33"/>
        <v>#N/A</v>
      </c>
      <c r="CD30" s="95" t="e">
        <f t="shared" si="34"/>
        <v>#N/A</v>
      </c>
      <c r="CE30" s="96" t="b">
        <f t="shared" si="20"/>
        <v>1</v>
      </c>
      <c r="CF30" t="e">
        <f t="shared" si="21"/>
        <v>#DIV/0!</v>
      </c>
      <c r="CG30" t="e">
        <f t="shared" si="22"/>
        <v>#DIV/0!</v>
      </c>
      <c r="CH30" s="84" t="b">
        <f t="shared" si="35"/>
        <v>1</v>
      </c>
      <c r="CI30">
        <f t="shared" si="36"/>
        <v>0.83199999999999996</v>
      </c>
      <c r="CJ30" t="b">
        <f t="shared" si="23"/>
        <v>1</v>
      </c>
      <c r="CK30" t="b">
        <f t="shared" si="37"/>
        <v>1</v>
      </c>
      <c r="CL30" s="84" t="b">
        <f t="shared" si="27"/>
        <v>1</v>
      </c>
      <c r="CM30">
        <f t="shared" si="38"/>
        <v>2.9159999999999999</v>
      </c>
      <c r="CN30" t="b">
        <f t="shared" si="24"/>
        <v>1</v>
      </c>
      <c r="CO30" s="84">
        <f t="shared" si="39"/>
        <v>6.2722547438630691E-2</v>
      </c>
      <c r="CP30" t="b">
        <f t="shared" si="40"/>
        <v>1</v>
      </c>
      <c r="CQ30" s="96" t="b">
        <f t="shared" si="41"/>
        <v>1</v>
      </c>
      <c r="CR30" t="e">
        <f t="shared" si="42"/>
        <v>#VALUE!</v>
      </c>
      <c r="CS30" t="e">
        <f t="shared" si="43"/>
        <v>#VALUE!</v>
      </c>
      <c r="CT30" t="b">
        <f t="shared" si="44"/>
        <v>1</v>
      </c>
      <c r="CU30" t="b">
        <f t="shared" si="45"/>
        <v>1</v>
      </c>
      <c r="CV30" s="84" t="b">
        <f t="shared" si="46"/>
        <v>1</v>
      </c>
      <c r="CW30" t="e">
        <f t="shared" si="47"/>
        <v>#VALUE!</v>
      </c>
      <c r="CX30" t="e">
        <f t="shared" si="48"/>
        <v>#VALUE!</v>
      </c>
      <c r="CY30" t="b">
        <f t="shared" si="49"/>
        <v>1</v>
      </c>
      <c r="CZ30" t="b">
        <f t="shared" si="50"/>
        <v>1</v>
      </c>
      <c r="DA30" s="84">
        <f t="shared" si="52"/>
        <v>0</v>
      </c>
      <c r="DB30" t="e">
        <f t="shared" si="51"/>
        <v>#N/A</v>
      </c>
    </row>
    <row r="31" spans="1:106">
      <c r="A31" s="9">
        <v>2192</v>
      </c>
      <c r="B31" s="3">
        <v>2</v>
      </c>
      <c r="C31" s="3" t="s">
        <v>2519</v>
      </c>
      <c r="D31" s="3" t="str">
        <f t="shared" si="0"/>
        <v>NI_1_22-1_dk_0042</v>
      </c>
      <c r="E31" s="3" t="str">
        <f t="shared" si="1"/>
        <v>0042</v>
      </c>
      <c r="F31" s="3">
        <v>109956.44500000001</v>
      </c>
      <c r="G31" s="15">
        <v>419295.03100000002</v>
      </c>
      <c r="H31" s="35" t="str">
        <f t="shared" si="2"/>
        <v>ja</v>
      </c>
      <c r="I31" s="42" t="s">
        <v>2402</v>
      </c>
      <c r="J31" s="20" t="s">
        <v>2491</v>
      </c>
      <c r="K31" s="21">
        <v>10000</v>
      </c>
      <c r="L31" s="28">
        <f t="shared" si="55"/>
        <v>1</v>
      </c>
      <c r="M31" s="28">
        <f t="shared" si="55"/>
        <v>1</v>
      </c>
      <c r="N31" s="56">
        <f t="shared" si="3"/>
        <v>10000</v>
      </c>
      <c r="O31" s="33">
        <f t="shared" si="26"/>
        <v>91.563973439320236</v>
      </c>
      <c r="P31" s="37">
        <f t="shared" si="4"/>
        <v>101.67313939285481</v>
      </c>
      <c r="Q31" s="9" t="s">
        <v>12</v>
      </c>
      <c r="R31" s="55" t="s">
        <v>12</v>
      </c>
      <c r="S31" s="55">
        <v>2.5910000000000002</v>
      </c>
      <c r="T31" s="55">
        <v>2.734</v>
      </c>
      <c r="U31" s="55">
        <v>2.8889999999999998</v>
      </c>
      <c r="V31" s="3">
        <v>3.0449999999999999</v>
      </c>
      <c r="W31" s="3">
        <v>3.2360000000000002</v>
      </c>
      <c r="X31" s="3" t="s">
        <v>12</v>
      </c>
      <c r="Y31" s="3">
        <v>3.65</v>
      </c>
      <c r="Z31" s="15" t="s">
        <v>12</v>
      </c>
      <c r="AA31" s="10">
        <f t="shared" si="5"/>
        <v>3.2360000000000002</v>
      </c>
      <c r="AB31" s="9">
        <f t="shared" si="6"/>
        <v>0.34700000000000042</v>
      </c>
      <c r="AC31" s="10">
        <f t="shared" si="7"/>
        <v>0.4139999999999997</v>
      </c>
      <c r="AD31" s="9" t="s">
        <v>12</v>
      </c>
      <c r="AE31" s="55" t="s">
        <v>12</v>
      </c>
      <c r="AF31" s="55">
        <v>0.61599999999999999</v>
      </c>
      <c r="AG31" s="55">
        <v>0.68300000000000005</v>
      </c>
      <c r="AH31" s="55">
        <v>0.75800000000000001</v>
      </c>
      <c r="AI31" s="3">
        <v>0.82899999999999996</v>
      </c>
      <c r="AJ31" s="3">
        <v>0.91200000000000003</v>
      </c>
      <c r="AK31" s="3" t="s">
        <v>12</v>
      </c>
      <c r="AL31" s="3">
        <v>1.099</v>
      </c>
      <c r="AM31" s="15" t="s">
        <v>12</v>
      </c>
      <c r="AN31" s="10">
        <f t="shared" si="8"/>
        <v>0.91200000000000003</v>
      </c>
      <c r="AO31" s="9">
        <f t="shared" si="9"/>
        <v>0.15400000000000003</v>
      </c>
      <c r="AP31" s="10">
        <f t="shared" si="10"/>
        <v>0.18699999999999994</v>
      </c>
      <c r="AQ31" s="9" t="s">
        <v>12</v>
      </c>
      <c r="AR31" s="55" t="s">
        <v>12</v>
      </c>
      <c r="AS31" s="55">
        <v>2.423</v>
      </c>
      <c r="AT31" s="55">
        <v>2.5579999999999998</v>
      </c>
      <c r="AU31" s="55">
        <v>2.7120000000000002</v>
      </c>
      <c r="AV31" s="3">
        <v>2.8479999999999999</v>
      </c>
      <c r="AW31" s="3">
        <v>2.992</v>
      </c>
      <c r="AX31" s="3" t="s">
        <v>12</v>
      </c>
      <c r="AY31" s="3">
        <v>3.2789999999999999</v>
      </c>
      <c r="AZ31" s="15" t="s">
        <v>12</v>
      </c>
      <c r="BA31" s="10">
        <f t="shared" si="11"/>
        <v>2.992</v>
      </c>
      <c r="BB31" s="9">
        <f t="shared" si="12"/>
        <v>0.2799999999999998</v>
      </c>
      <c r="BC31" s="10">
        <f t="shared" si="13"/>
        <v>0.28699999999999992</v>
      </c>
      <c r="BD31" s="9" t="s">
        <v>2403</v>
      </c>
      <c r="BE31" s="3" t="s">
        <v>12</v>
      </c>
      <c r="BF31" s="15" t="s">
        <v>12</v>
      </c>
      <c r="BG31" s="15" t="str">
        <f t="shared" si="14"/>
        <v>-</v>
      </c>
      <c r="BH31" s="9" t="e">
        <f t="shared" si="15"/>
        <v>#VALUE!</v>
      </c>
      <c r="BI31" s="10" t="e">
        <f t="shared" si="15"/>
        <v>#VALUE!</v>
      </c>
      <c r="BJ31" s="9" t="s">
        <v>2403</v>
      </c>
      <c r="BK31" s="3" t="s">
        <v>12</v>
      </c>
      <c r="BL31" s="15" t="s">
        <v>12</v>
      </c>
      <c r="BM31" s="15" t="str">
        <f t="shared" si="16"/>
        <v>-</v>
      </c>
      <c r="BN31" s="9" t="e">
        <f t="shared" si="17"/>
        <v>#VALUE!</v>
      </c>
      <c r="BO31" s="10" t="e">
        <f t="shared" si="17"/>
        <v>#VALUE!</v>
      </c>
      <c r="BP31">
        <f t="shared" si="28"/>
        <v>0</v>
      </c>
      <c r="BQ31" s="93" t="e">
        <f t="shared" si="29"/>
        <v>#VALUE!</v>
      </c>
      <c r="BR31" s="93" t="e">
        <f t="shared" si="30"/>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53"/>
        <v>#N/A</v>
      </c>
      <c r="BX31" s="93" t="e">
        <f t="shared" si="53"/>
        <v>#N/A</v>
      </c>
      <c r="BY31" s="94">
        <f t="shared" si="54"/>
        <v>999</v>
      </c>
      <c r="BZ31" s="94">
        <f t="shared" si="54"/>
        <v>999</v>
      </c>
      <c r="CA31" s="94" t="e">
        <f t="shared" si="31"/>
        <v>#N/A</v>
      </c>
      <c r="CB31" t="e">
        <f t="shared" si="32"/>
        <v>#N/A</v>
      </c>
      <c r="CC31" s="58" t="e">
        <f t="shared" si="33"/>
        <v>#N/A</v>
      </c>
      <c r="CD31" s="95" t="e">
        <f t="shared" si="34"/>
        <v>#N/A</v>
      </c>
      <c r="CE31" s="96" t="b">
        <f t="shared" si="20"/>
        <v>1</v>
      </c>
      <c r="CF31" t="e">
        <f t="shared" si="21"/>
        <v>#DIV/0!</v>
      </c>
      <c r="CG31" t="e">
        <f t="shared" si="22"/>
        <v>#DIV/0!</v>
      </c>
      <c r="CH31" s="84" t="b">
        <f t="shared" si="35"/>
        <v>1</v>
      </c>
      <c r="CI31">
        <f t="shared" si="36"/>
        <v>0.91200000000000003</v>
      </c>
      <c r="CJ31" t="b">
        <f t="shared" si="23"/>
        <v>1</v>
      </c>
      <c r="CK31" t="b">
        <f t="shared" si="37"/>
        <v>1</v>
      </c>
      <c r="CL31" s="84" t="b">
        <f t="shared" si="27"/>
        <v>1</v>
      </c>
      <c r="CM31">
        <f t="shared" si="38"/>
        <v>2.992</v>
      </c>
      <c r="CN31" t="b">
        <f t="shared" si="24"/>
        <v>1</v>
      </c>
      <c r="CO31" s="84">
        <f t="shared" si="39"/>
        <v>6.5305094402294775E-2</v>
      </c>
      <c r="CP31" t="b">
        <f t="shared" si="40"/>
        <v>1</v>
      </c>
      <c r="CQ31" s="96" t="b">
        <f t="shared" si="41"/>
        <v>1</v>
      </c>
      <c r="CR31" t="e">
        <f t="shared" si="42"/>
        <v>#VALUE!</v>
      </c>
      <c r="CS31" t="e">
        <f t="shared" si="43"/>
        <v>#VALUE!</v>
      </c>
      <c r="CT31" t="b">
        <f t="shared" si="44"/>
        <v>1</v>
      </c>
      <c r="CU31" t="b">
        <f t="shared" si="45"/>
        <v>1</v>
      </c>
      <c r="CV31" s="84" t="b">
        <f t="shared" si="46"/>
        <v>1</v>
      </c>
      <c r="CW31" t="e">
        <f t="shared" si="47"/>
        <v>#VALUE!</v>
      </c>
      <c r="CX31" t="e">
        <f t="shared" si="48"/>
        <v>#VALUE!</v>
      </c>
      <c r="CY31" t="b">
        <f t="shared" si="49"/>
        <v>1</v>
      </c>
      <c r="CZ31" t="b">
        <f t="shared" si="50"/>
        <v>1</v>
      </c>
      <c r="DA31" s="84">
        <f t="shared" si="52"/>
        <v>0</v>
      </c>
      <c r="DB31" t="e">
        <f t="shared" si="51"/>
        <v>#N/A</v>
      </c>
    </row>
    <row r="32" spans="1:106">
      <c r="A32" s="9">
        <v>2193</v>
      </c>
      <c r="B32" s="3">
        <v>2</v>
      </c>
      <c r="C32" s="3" t="s">
        <v>2520</v>
      </c>
      <c r="D32" s="3" t="str">
        <f t="shared" si="0"/>
        <v>NI_1_22-1_dk_0043</v>
      </c>
      <c r="E32" s="3" t="str">
        <f t="shared" si="1"/>
        <v>0043</v>
      </c>
      <c r="F32" s="3">
        <v>109901.57</v>
      </c>
      <c r="G32" s="15">
        <v>419209.43800000002</v>
      </c>
      <c r="H32" s="35" t="str">
        <f t="shared" si="2"/>
        <v>ja</v>
      </c>
      <c r="I32" s="42" t="s">
        <v>2402</v>
      </c>
      <c r="J32" s="20" t="s">
        <v>2491</v>
      </c>
      <c r="K32" s="21">
        <v>10000</v>
      </c>
      <c r="L32" s="28">
        <f t="shared" si="55"/>
        <v>1</v>
      </c>
      <c r="M32" s="28">
        <f t="shared" si="55"/>
        <v>1</v>
      </c>
      <c r="N32" s="56">
        <f t="shared" si="3"/>
        <v>10000</v>
      </c>
      <c r="O32" s="33">
        <f t="shared" si="26"/>
        <v>101.67313939285481</v>
      </c>
      <c r="P32" s="37">
        <f t="shared" si="4"/>
        <v>104.87537389207216</v>
      </c>
      <c r="Q32" s="9" t="s">
        <v>12</v>
      </c>
      <c r="R32" s="55" t="s">
        <v>12</v>
      </c>
      <c r="S32" s="55">
        <v>2.5880000000000001</v>
      </c>
      <c r="T32" s="55">
        <v>2.7309999999999999</v>
      </c>
      <c r="U32" s="55">
        <v>2.8849999999999998</v>
      </c>
      <c r="V32" s="3">
        <v>3.04</v>
      </c>
      <c r="W32" s="3">
        <v>3.2309999999999999</v>
      </c>
      <c r="X32" s="3" t="s">
        <v>12</v>
      </c>
      <c r="Y32" s="3">
        <v>3.6459999999999999</v>
      </c>
      <c r="Z32" s="15" t="s">
        <v>12</v>
      </c>
      <c r="AA32" s="10">
        <f t="shared" si="5"/>
        <v>3.2309999999999999</v>
      </c>
      <c r="AB32" s="9">
        <f t="shared" si="6"/>
        <v>0.34600000000000009</v>
      </c>
      <c r="AC32" s="10">
        <f t="shared" si="7"/>
        <v>0.41500000000000004</v>
      </c>
      <c r="AD32" s="9" t="s">
        <v>12</v>
      </c>
      <c r="AE32" s="55" t="s">
        <v>12</v>
      </c>
      <c r="AF32" s="55">
        <v>0.67900000000000005</v>
      </c>
      <c r="AG32" s="55">
        <v>0.753</v>
      </c>
      <c r="AH32" s="55">
        <v>0.83399999999999996</v>
      </c>
      <c r="AI32" s="3">
        <v>0.91200000000000003</v>
      </c>
      <c r="AJ32" s="3">
        <v>1.0049999999999999</v>
      </c>
      <c r="AK32" s="3" t="s">
        <v>12</v>
      </c>
      <c r="AL32" s="3">
        <v>1.2</v>
      </c>
      <c r="AM32" s="15" t="s">
        <v>12</v>
      </c>
      <c r="AN32" s="10">
        <f t="shared" si="8"/>
        <v>1.0049999999999999</v>
      </c>
      <c r="AO32" s="9">
        <f t="shared" si="9"/>
        <v>0.17099999999999993</v>
      </c>
      <c r="AP32" s="10">
        <f t="shared" si="10"/>
        <v>0.19500000000000006</v>
      </c>
      <c r="AQ32" s="9" t="s">
        <v>12</v>
      </c>
      <c r="AR32" s="55" t="s">
        <v>12</v>
      </c>
      <c r="AS32" s="55">
        <v>2.6429999999999998</v>
      </c>
      <c r="AT32" s="55">
        <v>2.774</v>
      </c>
      <c r="AU32" s="55">
        <v>2.9260000000000002</v>
      </c>
      <c r="AV32" s="3">
        <v>3.0659999999999998</v>
      </c>
      <c r="AW32" s="3">
        <v>3.2160000000000002</v>
      </c>
      <c r="AX32" s="3" t="s">
        <v>12</v>
      </c>
      <c r="AY32" s="3">
        <v>3.488</v>
      </c>
      <c r="AZ32" s="15" t="s">
        <v>12</v>
      </c>
      <c r="BA32" s="10">
        <f t="shared" si="11"/>
        <v>3.2160000000000002</v>
      </c>
      <c r="BB32" s="9">
        <f t="shared" si="12"/>
        <v>0.29000000000000004</v>
      </c>
      <c r="BC32" s="10">
        <f t="shared" si="13"/>
        <v>0.2719999999999998</v>
      </c>
      <c r="BD32" s="9" t="s">
        <v>2403</v>
      </c>
      <c r="BE32" s="3" t="s">
        <v>12</v>
      </c>
      <c r="BF32" s="15" t="s">
        <v>12</v>
      </c>
      <c r="BG32" s="15" t="str">
        <f t="shared" si="14"/>
        <v>-</v>
      </c>
      <c r="BH32" s="9" t="e">
        <f t="shared" si="15"/>
        <v>#VALUE!</v>
      </c>
      <c r="BI32" s="10" t="e">
        <f t="shared" si="15"/>
        <v>#VALUE!</v>
      </c>
      <c r="BJ32" s="9" t="s">
        <v>2403</v>
      </c>
      <c r="BK32" s="3" t="s">
        <v>12</v>
      </c>
      <c r="BL32" s="15" t="s">
        <v>12</v>
      </c>
      <c r="BM32" s="15" t="str">
        <f t="shared" si="16"/>
        <v>-</v>
      </c>
      <c r="BN32" s="9" t="e">
        <f t="shared" si="17"/>
        <v>#VALUE!</v>
      </c>
      <c r="BO32" s="10" t="e">
        <f t="shared" si="17"/>
        <v>#VALUE!</v>
      </c>
      <c r="BP32">
        <f t="shared" si="28"/>
        <v>0</v>
      </c>
      <c r="BQ32" s="93" t="e">
        <f t="shared" si="29"/>
        <v>#VALUE!</v>
      </c>
      <c r="BR32" s="93" t="e">
        <f t="shared" si="30"/>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53"/>
        <v>#N/A</v>
      </c>
      <c r="BX32" s="93" t="e">
        <f t="shared" si="53"/>
        <v>#N/A</v>
      </c>
      <c r="BY32" s="94">
        <f t="shared" si="54"/>
        <v>999</v>
      </c>
      <c r="BZ32" s="94">
        <f t="shared" si="54"/>
        <v>999</v>
      </c>
      <c r="CA32" s="94" t="e">
        <f t="shared" si="31"/>
        <v>#N/A</v>
      </c>
      <c r="CB32" t="e">
        <f t="shared" si="32"/>
        <v>#N/A</v>
      </c>
      <c r="CC32" s="58" t="e">
        <f t="shared" si="33"/>
        <v>#N/A</v>
      </c>
      <c r="CD32" s="95" t="e">
        <f t="shared" si="34"/>
        <v>#N/A</v>
      </c>
      <c r="CE32" s="96" t="b">
        <f t="shared" si="20"/>
        <v>1</v>
      </c>
      <c r="CF32" t="e">
        <f t="shared" si="21"/>
        <v>#DIV/0!</v>
      </c>
      <c r="CG32" t="e">
        <f t="shared" si="22"/>
        <v>#DIV/0!</v>
      </c>
      <c r="CH32" s="84" t="b">
        <f t="shared" si="35"/>
        <v>1</v>
      </c>
      <c r="CI32">
        <f t="shared" si="36"/>
        <v>1.0049999999999999</v>
      </c>
      <c r="CJ32" t="b">
        <f t="shared" si="23"/>
        <v>1</v>
      </c>
      <c r="CK32" t="b">
        <f t="shared" si="37"/>
        <v>1</v>
      </c>
      <c r="CL32" s="84" t="b">
        <f t="shared" si="27"/>
        <v>1</v>
      </c>
      <c r="CM32">
        <f t="shared" si="38"/>
        <v>3.2160000000000002</v>
      </c>
      <c r="CN32" t="b">
        <f t="shared" si="24"/>
        <v>1</v>
      </c>
      <c r="CO32" s="84">
        <f t="shared" si="39"/>
        <v>6.2288716673045016E-2</v>
      </c>
      <c r="CP32" t="b">
        <f t="shared" si="40"/>
        <v>1</v>
      </c>
      <c r="CQ32" s="96" t="b">
        <f t="shared" si="41"/>
        <v>1</v>
      </c>
      <c r="CR32" t="e">
        <f t="shared" si="42"/>
        <v>#VALUE!</v>
      </c>
      <c r="CS32" t="e">
        <f t="shared" si="43"/>
        <v>#VALUE!</v>
      </c>
      <c r="CT32" t="b">
        <f t="shared" si="44"/>
        <v>1</v>
      </c>
      <c r="CU32" t="b">
        <f t="shared" si="45"/>
        <v>1</v>
      </c>
      <c r="CV32" s="84" t="b">
        <f t="shared" si="46"/>
        <v>1</v>
      </c>
      <c r="CW32" t="e">
        <f t="shared" si="47"/>
        <v>#VALUE!</v>
      </c>
      <c r="CX32" t="e">
        <f t="shared" si="48"/>
        <v>#VALUE!</v>
      </c>
      <c r="CY32" t="b">
        <f t="shared" si="49"/>
        <v>1</v>
      </c>
      <c r="CZ32" t="b">
        <f t="shared" si="50"/>
        <v>1</v>
      </c>
      <c r="DA32" s="84">
        <f t="shared" si="52"/>
        <v>0</v>
      </c>
      <c r="DB32" t="e">
        <f t="shared" si="51"/>
        <v>#N/A</v>
      </c>
    </row>
    <row r="33" spans="1:106">
      <c r="A33" s="9">
        <v>2194</v>
      </c>
      <c r="B33" s="3">
        <v>2</v>
      </c>
      <c r="C33" s="3" t="s">
        <v>2521</v>
      </c>
      <c r="D33" s="3" t="str">
        <f t="shared" si="0"/>
        <v>NI_1_22-1_dk_0044</v>
      </c>
      <c r="E33" s="3" t="str">
        <f t="shared" si="1"/>
        <v>0044</v>
      </c>
      <c r="F33" s="3">
        <v>109846.75</v>
      </c>
      <c r="G33" s="15">
        <v>419120.03100000002</v>
      </c>
      <c r="H33" s="35" t="str">
        <f t="shared" si="2"/>
        <v>ja</v>
      </c>
      <c r="I33" s="42" t="s">
        <v>2402</v>
      </c>
      <c r="J33" s="20" t="s">
        <v>2491</v>
      </c>
      <c r="K33" s="21">
        <v>10000</v>
      </c>
      <c r="L33" s="28">
        <f t="shared" si="55"/>
        <v>1</v>
      </c>
      <c r="M33" s="28">
        <f t="shared" si="55"/>
        <v>1</v>
      </c>
      <c r="N33" s="56">
        <f t="shared" si="3"/>
        <v>10000</v>
      </c>
      <c r="O33" s="33">
        <f t="shared" si="26"/>
        <v>104.87537389207216</v>
      </c>
      <c r="P33" s="37">
        <f t="shared" si="4"/>
        <v>107.73453858910352</v>
      </c>
      <c r="Q33" s="9" t="s">
        <v>12</v>
      </c>
      <c r="R33" s="55" t="s">
        <v>12</v>
      </c>
      <c r="S33" s="55">
        <v>2.5859999999999999</v>
      </c>
      <c r="T33" s="55">
        <v>2.7290000000000001</v>
      </c>
      <c r="U33" s="55">
        <v>2.8820000000000001</v>
      </c>
      <c r="V33" s="3">
        <v>3.0369999999999999</v>
      </c>
      <c r="W33" s="3">
        <v>3.2280000000000002</v>
      </c>
      <c r="X33" s="3" t="s">
        <v>12</v>
      </c>
      <c r="Y33" s="3">
        <v>3.6440000000000001</v>
      </c>
      <c r="Z33" s="15" t="s">
        <v>12</v>
      </c>
      <c r="AA33" s="10">
        <f t="shared" si="5"/>
        <v>3.2280000000000002</v>
      </c>
      <c r="AB33" s="9">
        <f t="shared" si="6"/>
        <v>0.34600000000000009</v>
      </c>
      <c r="AC33" s="10">
        <f t="shared" si="7"/>
        <v>0.41599999999999993</v>
      </c>
      <c r="AD33" s="9" t="s">
        <v>12</v>
      </c>
      <c r="AE33" s="55" t="s">
        <v>12</v>
      </c>
      <c r="AF33" s="55">
        <v>0.66300000000000003</v>
      </c>
      <c r="AG33" s="55">
        <v>0.73499999999999999</v>
      </c>
      <c r="AH33" s="55">
        <v>0.81599999999999995</v>
      </c>
      <c r="AI33" s="3">
        <v>0.89400000000000002</v>
      </c>
      <c r="AJ33" s="3">
        <v>0.98599999999999999</v>
      </c>
      <c r="AK33" s="3" t="s">
        <v>12</v>
      </c>
      <c r="AL33" s="3">
        <v>1.1830000000000001</v>
      </c>
      <c r="AM33" s="15" t="s">
        <v>12</v>
      </c>
      <c r="AN33" s="10">
        <f t="shared" si="8"/>
        <v>0.98599999999999999</v>
      </c>
      <c r="AO33" s="9">
        <f t="shared" si="9"/>
        <v>0.17000000000000004</v>
      </c>
      <c r="AP33" s="10">
        <f t="shared" si="10"/>
        <v>0.19700000000000006</v>
      </c>
      <c r="AQ33" s="9" t="s">
        <v>12</v>
      </c>
      <c r="AR33" s="55" t="s">
        <v>12</v>
      </c>
      <c r="AS33" s="55">
        <v>2.7010000000000001</v>
      </c>
      <c r="AT33" s="55">
        <v>2.8330000000000002</v>
      </c>
      <c r="AU33" s="55">
        <v>2.9849999999999999</v>
      </c>
      <c r="AV33" s="3">
        <v>3.1230000000000002</v>
      </c>
      <c r="AW33" s="3">
        <v>3.2679999999999998</v>
      </c>
      <c r="AX33" s="3" t="s">
        <v>12</v>
      </c>
      <c r="AY33" s="3">
        <v>3.5390000000000001</v>
      </c>
      <c r="AZ33" s="15" t="s">
        <v>12</v>
      </c>
      <c r="BA33" s="10">
        <f t="shared" si="11"/>
        <v>3.2679999999999998</v>
      </c>
      <c r="BB33" s="9">
        <f t="shared" si="12"/>
        <v>0.28299999999999992</v>
      </c>
      <c r="BC33" s="10">
        <f t="shared" si="13"/>
        <v>0.27100000000000035</v>
      </c>
      <c r="BD33" s="9" t="s">
        <v>2403</v>
      </c>
      <c r="BE33" s="3" t="s">
        <v>12</v>
      </c>
      <c r="BF33" s="15" t="s">
        <v>12</v>
      </c>
      <c r="BG33" s="15" t="str">
        <f t="shared" si="14"/>
        <v>-</v>
      </c>
      <c r="BH33" s="9" t="e">
        <f t="shared" si="15"/>
        <v>#VALUE!</v>
      </c>
      <c r="BI33" s="10" t="e">
        <f t="shared" si="15"/>
        <v>#VALUE!</v>
      </c>
      <c r="BJ33" s="9" t="s">
        <v>2403</v>
      </c>
      <c r="BK33" s="3" t="s">
        <v>12</v>
      </c>
      <c r="BL33" s="15" t="s">
        <v>12</v>
      </c>
      <c r="BM33" s="15" t="str">
        <f t="shared" si="16"/>
        <v>-</v>
      </c>
      <c r="BN33" s="9" t="e">
        <f t="shared" si="17"/>
        <v>#VALUE!</v>
      </c>
      <c r="BO33" s="10" t="e">
        <f t="shared" si="17"/>
        <v>#VALUE!</v>
      </c>
      <c r="BP33">
        <f t="shared" si="28"/>
        <v>0</v>
      </c>
      <c r="BQ33" s="93" t="e">
        <f t="shared" si="29"/>
        <v>#VALUE!</v>
      </c>
      <c r="BR33" s="93" t="e">
        <f t="shared" si="30"/>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53"/>
        <v>#N/A</v>
      </c>
      <c r="BX33" s="93" t="e">
        <f t="shared" si="53"/>
        <v>#N/A</v>
      </c>
      <c r="BY33" s="94">
        <f t="shared" si="54"/>
        <v>999</v>
      </c>
      <c r="BZ33" s="94">
        <f t="shared" si="54"/>
        <v>999</v>
      </c>
      <c r="CA33" s="94" t="e">
        <f t="shared" si="31"/>
        <v>#N/A</v>
      </c>
      <c r="CB33" t="e">
        <f t="shared" si="32"/>
        <v>#N/A</v>
      </c>
      <c r="CC33" s="58" t="e">
        <f t="shared" si="33"/>
        <v>#N/A</v>
      </c>
      <c r="CD33" s="95" t="e">
        <f t="shared" si="34"/>
        <v>#N/A</v>
      </c>
      <c r="CE33" s="96" t="b">
        <f t="shared" si="20"/>
        <v>1</v>
      </c>
      <c r="CF33" t="e">
        <f t="shared" si="21"/>
        <v>#DIV/0!</v>
      </c>
      <c r="CG33" t="e">
        <f t="shared" si="22"/>
        <v>#DIV/0!</v>
      </c>
      <c r="CH33" s="84" t="b">
        <f t="shared" si="35"/>
        <v>1</v>
      </c>
      <c r="CI33">
        <f t="shared" si="36"/>
        <v>0.98599999999999999</v>
      </c>
      <c r="CJ33" t="b">
        <f t="shared" si="23"/>
        <v>1</v>
      </c>
      <c r="CK33" t="b">
        <f t="shared" si="37"/>
        <v>1</v>
      </c>
      <c r="CL33" s="84" t="b">
        <f t="shared" si="27"/>
        <v>1</v>
      </c>
      <c r="CM33">
        <f t="shared" si="38"/>
        <v>3.2679999999999998</v>
      </c>
      <c r="CN33" t="b">
        <f t="shared" si="24"/>
        <v>1</v>
      </c>
      <c r="CO33" s="84">
        <f t="shared" si="39"/>
        <v>5.9181806933455282E-2</v>
      </c>
      <c r="CP33" t="b">
        <f t="shared" si="40"/>
        <v>1</v>
      </c>
      <c r="CQ33" s="96" t="b">
        <f t="shared" si="41"/>
        <v>1</v>
      </c>
      <c r="CR33" t="e">
        <f t="shared" si="42"/>
        <v>#VALUE!</v>
      </c>
      <c r="CS33" t="e">
        <f t="shared" si="43"/>
        <v>#VALUE!</v>
      </c>
      <c r="CT33" t="b">
        <f t="shared" si="44"/>
        <v>1</v>
      </c>
      <c r="CU33" t="b">
        <f t="shared" si="45"/>
        <v>1</v>
      </c>
      <c r="CV33" s="84" t="b">
        <f t="shared" si="46"/>
        <v>1</v>
      </c>
      <c r="CW33" t="e">
        <f t="shared" si="47"/>
        <v>#VALUE!</v>
      </c>
      <c r="CX33" t="e">
        <f t="shared" si="48"/>
        <v>#VALUE!</v>
      </c>
      <c r="CY33" t="b">
        <f t="shared" si="49"/>
        <v>1</v>
      </c>
      <c r="CZ33" t="b">
        <f t="shared" si="50"/>
        <v>1</v>
      </c>
      <c r="DA33" s="84">
        <f t="shared" si="52"/>
        <v>0</v>
      </c>
      <c r="DB33" t="e">
        <f t="shared" si="51"/>
        <v>#N/A</v>
      </c>
    </row>
    <row r="34" spans="1:106">
      <c r="A34" s="9">
        <v>2195</v>
      </c>
      <c r="B34" s="3">
        <v>2</v>
      </c>
      <c r="C34" s="3" t="s">
        <v>2522</v>
      </c>
      <c r="D34" s="3" t="str">
        <f t="shared" si="0"/>
        <v>NI_1_22-1_dk_0045</v>
      </c>
      <c r="E34" s="3" t="str">
        <f t="shared" si="1"/>
        <v>0045</v>
      </c>
      <c r="F34" s="3">
        <v>109792.31200000001</v>
      </c>
      <c r="G34" s="15">
        <v>419027.06199999998</v>
      </c>
      <c r="H34" s="35" t="str">
        <f t="shared" si="2"/>
        <v>ja</v>
      </c>
      <c r="I34" s="42" t="s">
        <v>2402</v>
      </c>
      <c r="J34" s="20" t="s">
        <v>2491</v>
      </c>
      <c r="K34" s="21">
        <v>10000</v>
      </c>
      <c r="L34" s="28">
        <f t="shared" si="55"/>
        <v>1</v>
      </c>
      <c r="M34" s="28">
        <f t="shared" si="55"/>
        <v>1</v>
      </c>
      <c r="N34" s="56">
        <f t="shared" si="3"/>
        <v>10000</v>
      </c>
      <c r="O34" s="33">
        <f t="shared" si="26"/>
        <v>107.73453858910352</v>
      </c>
      <c r="P34" s="37">
        <f t="shared" si="4"/>
        <v>126.64363333778972</v>
      </c>
      <c r="Q34" s="9" t="s">
        <v>12</v>
      </c>
      <c r="R34" s="55" t="s">
        <v>12</v>
      </c>
      <c r="S34" s="55">
        <v>2.5840000000000001</v>
      </c>
      <c r="T34" s="55">
        <v>2.7269999999999999</v>
      </c>
      <c r="U34" s="55">
        <v>2.88</v>
      </c>
      <c r="V34" s="3">
        <v>3.0339999999999998</v>
      </c>
      <c r="W34" s="3">
        <v>3.2250000000000001</v>
      </c>
      <c r="X34" s="3" t="s">
        <v>12</v>
      </c>
      <c r="Y34" s="3">
        <v>3.641</v>
      </c>
      <c r="Z34" s="15" t="s">
        <v>12</v>
      </c>
      <c r="AA34" s="10">
        <f t="shared" si="5"/>
        <v>3.2250000000000001</v>
      </c>
      <c r="AB34" s="9">
        <f t="shared" si="6"/>
        <v>0.3450000000000002</v>
      </c>
      <c r="AC34" s="10">
        <f t="shared" si="7"/>
        <v>0.41599999999999993</v>
      </c>
      <c r="AD34" s="9" t="s">
        <v>12</v>
      </c>
      <c r="AE34" s="55" t="s">
        <v>12</v>
      </c>
      <c r="AF34" s="55">
        <v>0.66100000000000003</v>
      </c>
      <c r="AG34" s="55">
        <v>0.745</v>
      </c>
      <c r="AH34" s="55">
        <v>0.83599999999999997</v>
      </c>
      <c r="AI34" s="3">
        <v>0.92</v>
      </c>
      <c r="AJ34" s="3">
        <v>1.0169999999999999</v>
      </c>
      <c r="AK34" s="3" t="s">
        <v>12</v>
      </c>
      <c r="AL34" s="3">
        <v>1.224</v>
      </c>
      <c r="AM34" s="15" t="s">
        <v>12</v>
      </c>
      <c r="AN34" s="10">
        <f t="shared" si="8"/>
        <v>1.0169999999999999</v>
      </c>
      <c r="AO34" s="9">
        <f t="shared" si="9"/>
        <v>0.18099999999999994</v>
      </c>
      <c r="AP34" s="10">
        <f t="shared" si="10"/>
        <v>0.20700000000000007</v>
      </c>
      <c r="AQ34" s="9" t="s">
        <v>12</v>
      </c>
      <c r="AR34" s="55" t="s">
        <v>12</v>
      </c>
      <c r="AS34" s="55">
        <v>2.7869999999999999</v>
      </c>
      <c r="AT34" s="55">
        <v>2.9209999999999998</v>
      </c>
      <c r="AU34" s="55">
        <v>3.0670000000000002</v>
      </c>
      <c r="AV34" s="3">
        <v>3.1930000000000001</v>
      </c>
      <c r="AW34" s="3">
        <v>3.3290000000000002</v>
      </c>
      <c r="AX34" s="3" t="s">
        <v>12</v>
      </c>
      <c r="AY34" s="3">
        <v>3.5870000000000002</v>
      </c>
      <c r="AZ34" s="15" t="s">
        <v>12</v>
      </c>
      <c r="BA34" s="10">
        <f t="shared" si="11"/>
        <v>3.3290000000000002</v>
      </c>
      <c r="BB34" s="9">
        <f t="shared" si="12"/>
        <v>0.26200000000000001</v>
      </c>
      <c r="BC34" s="10">
        <f t="shared" si="13"/>
        <v>0.25800000000000001</v>
      </c>
      <c r="BD34" s="9" t="s">
        <v>2403</v>
      </c>
      <c r="BE34" s="3" t="s">
        <v>12</v>
      </c>
      <c r="BF34" s="15" t="s">
        <v>12</v>
      </c>
      <c r="BG34" s="15" t="str">
        <f t="shared" si="14"/>
        <v>-</v>
      </c>
      <c r="BH34" s="9" t="e">
        <f t="shared" si="15"/>
        <v>#VALUE!</v>
      </c>
      <c r="BI34" s="10" t="e">
        <f t="shared" si="15"/>
        <v>#VALUE!</v>
      </c>
      <c r="BJ34" s="9" t="s">
        <v>2403</v>
      </c>
      <c r="BK34" s="3" t="s">
        <v>12</v>
      </c>
      <c r="BL34" s="15" t="s">
        <v>12</v>
      </c>
      <c r="BM34" s="15" t="str">
        <f t="shared" si="16"/>
        <v>-</v>
      </c>
      <c r="BN34" s="9" t="e">
        <f t="shared" si="17"/>
        <v>#VALUE!</v>
      </c>
      <c r="BO34" s="10" t="e">
        <f t="shared" si="17"/>
        <v>#VALUE!</v>
      </c>
      <c r="BP34">
        <f t="shared" si="28"/>
        <v>0</v>
      </c>
      <c r="BQ34" s="93" t="e">
        <f t="shared" si="29"/>
        <v>#VALUE!</v>
      </c>
      <c r="BR34" s="93" t="e">
        <f t="shared" si="30"/>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53"/>
        <v>#N/A</v>
      </c>
      <c r="BX34" s="93" t="e">
        <f t="shared" si="53"/>
        <v>#N/A</v>
      </c>
      <c r="BY34" s="94">
        <f t="shared" si="54"/>
        <v>999</v>
      </c>
      <c r="BZ34" s="94">
        <f t="shared" si="54"/>
        <v>999</v>
      </c>
      <c r="CA34" s="94" t="e">
        <f t="shared" si="31"/>
        <v>#N/A</v>
      </c>
      <c r="CB34" t="e">
        <f t="shared" si="32"/>
        <v>#N/A</v>
      </c>
      <c r="CC34" s="58" t="e">
        <f t="shared" si="33"/>
        <v>#N/A</v>
      </c>
      <c r="CD34" s="95" t="e">
        <f t="shared" si="34"/>
        <v>#N/A</v>
      </c>
      <c r="CE34" s="96" t="b">
        <f t="shared" si="20"/>
        <v>1</v>
      </c>
      <c r="CF34" t="e">
        <f t="shared" si="21"/>
        <v>#DIV/0!</v>
      </c>
      <c r="CG34" t="e">
        <f t="shared" si="22"/>
        <v>#DIV/0!</v>
      </c>
      <c r="CH34" s="84" t="b">
        <f t="shared" si="35"/>
        <v>1</v>
      </c>
      <c r="CI34">
        <f t="shared" si="36"/>
        <v>1.0169999999999999</v>
      </c>
      <c r="CJ34" t="b">
        <f t="shared" si="23"/>
        <v>1</v>
      </c>
      <c r="CK34" t="b">
        <f t="shared" si="37"/>
        <v>1</v>
      </c>
      <c r="CL34" s="84" t="b">
        <f t="shared" si="27"/>
        <v>0</v>
      </c>
      <c r="CM34" t="str">
        <f t="shared" si="38"/>
        <v/>
      </c>
      <c r="CN34" t="b">
        <f t="shared" si="24"/>
        <v>0</v>
      </c>
      <c r="CO34" s="84">
        <f t="shared" si="39"/>
        <v>5.8825924912035095E-2</v>
      </c>
      <c r="CP34" t="b">
        <f t="shared" si="40"/>
        <v>1</v>
      </c>
      <c r="CQ34" s="96" t="b">
        <f t="shared" si="41"/>
        <v>1</v>
      </c>
      <c r="CR34" t="e">
        <f t="shared" si="42"/>
        <v>#VALUE!</v>
      </c>
      <c r="CS34" t="e">
        <f t="shared" si="43"/>
        <v>#VALUE!</v>
      </c>
      <c r="CT34" t="b">
        <f t="shared" si="44"/>
        <v>1</v>
      </c>
      <c r="CU34" t="b">
        <f t="shared" si="45"/>
        <v>1</v>
      </c>
      <c r="CV34" s="84" t="b">
        <f t="shared" si="46"/>
        <v>1</v>
      </c>
      <c r="CW34" t="e">
        <f t="shared" si="47"/>
        <v>#VALUE!</v>
      </c>
      <c r="CX34" t="e">
        <f t="shared" si="48"/>
        <v>#VALUE!</v>
      </c>
      <c r="CY34" t="b">
        <f t="shared" si="49"/>
        <v>1</v>
      </c>
      <c r="CZ34" t="b">
        <f t="shared" si="50"/>
        <v>1</v>
      </c>
      <c r="DA34" s="84">
        <f t="shared" si="52"/>
        <v>0</v>
      </c>
      <c r="DB34" t="e">
        <f t="shared" si="51"/>
        <v>#N/A</v>
      </c>
    </row>
    <row r="35" spans="1:106">
      <c r="A35" s="9">
        <v>2196</v>
      </c>
      <c r="B35" s="3">
        <v>2</v>
      </c>
      <c r="C35" s="3" t="s">
        <v>2523</v>
      </c>
      <c r="D35" s="3" t="str">
        <f t="shared" si="0"/>
        <v>NI_1_22-1_dk_0046</v>
      </c>
      <c r="E35" s="3" t="str">
        <f t="shared" si="1"/>
        <v>0046</v>
      </c>
      <c r="F35" s="3">
        <v>109702.648</v>
      </c>
      <c r="G35" s="15">
        <v>418937.625</v>
      </c>
      <c r="H35" s="35" t="str">
        <f t="shared" ref="H35:H66" si="56">IF(COUNTIF(C:C, "="&amp;C35)=1,"ja", "nee")</f>
        <v>ja</v>
      </c>
      <c r="I35" s="42" t="s">
        <v>2402</v>
      </c>
      <c r="J35" s="20" t="s">
        <v>2491</v>
      </c>
      <c r="K35" s="21">
        <v>10000</v>
      </c>
      <c r="L35" s="28">
        <f t="shared" si="55"/>
        <v>1</v>
      </c>
      <c r="M35" s="28">
        <f t="shared" si="55"/>
        <v>1</v>
      </c>
      <c r="N35" s="56">
        <f t="shared" si="3"/>
        <v>10000</v>
      </c>
      <c r="O35" s="33">
        <f t="shared" si="26"/>
        <v>126.64363333778972</v>
      </c>
      <c r="P35" s="37">
        <f t="shared" si="4"/>
        <v>89.157830216979491</v>
      </c>
      <c r="Q35" s="9" t="s">
        <v>12</v>
      </c>
      <c r="R35" s="55" t="s">
        <v>12</v>
      </c>
      <c r="S35" s="55">
        <v>2.5830000000000002</v>
      </c>
      <c r="T35" s="55">
        <v>2.7250000000000001</v>
      </c>
      <c r="U35" s="55">
        <v>2.8769999999999998</v>
      </c>
      <c r="V35" s="3">
        <v>3.032</v>
      </c>
      <c r="W35" s="3">
        <v>3.2229999999999999</v>
      </c>
      <c r="X35" s="3" t="s">
        <v>12</v>
      </c>
      <c r="Y35" s="3">
        <v>3.64</v>
      </c>
      <c r="Z35" s="15" t="s">
        <v>12</v>
      </c>
      <c r="AA35" s="10">
        <f t="shared" si="5"/>
        <v>3.2229999999999999</v>
      </c>
      <c r="AB35" s="9">
        <f t="shared" si="6"/>
        <v>0.34600000000000009</v>
      </c>
      <c r="AC35" s="10">
        <f t="shared" si="7"/>
        <v>0.41700000000000026</v>
      </c>
      <c r="AD35" s="9" t="s">
        <v>12</v>
      </c>
      <c r="AE35" s="55" t="s">
        <v>12</v>
      </c>
      <c r="AF35" s="55">
        <v>0.73599999999999999</v>
      </c>
      <c r="AG35" s="55">
        <v>0.80800000000000005</v>
      </c>
      <c r="AH35" s="55">
        <v>0.88700000000000001</v>
      </c>
      <c r="AI35" s="3">
        <v>0.96599999999999997</v>
      </c>
      <c r="AJ35" s="3">
        <v>1.06</v>
      </c>
      <c r="AK35" s="3" t="s">
        <v>12</v>
      </c>
      <c r="AL35" s="3">
        <v>1.258</v>
      </c>
      <c r="AM35" s="15" t="s">
        <v>12</v>
      </c>
      <c r="AN35" s="10">
        <f t="shared" si="8"/>
        <v>1.06</v>
      </c>
      <c r="AO35" s="9">
        <f t="shared" si="9"/>
        <v>0.17300000000000004</v>
      </c>
      <c r="AP35" s="10">
        <f t="shared" si="10"/>
        <v>0.19799999999999995</v>
      </c>
      <c r="AQ35" s="9" t="s">
        <v>12</v>
      </c>
      <c r="AR35" s="55" t="s">
        <v>12</v>
      </c>
      <c r="AS35" s="55">
        <v>2.8570000000000002</v>
      </c>
      <c r="AT35" s="55">
        <v>2.9580000000000002</v>
      </c>
      <c r="AU35" s="55">
        <v>3.0779999999999998</v>
      </c>
      <c r="AV35" s="3">
        <v>3.194</v>
      </c>
      <c r="AW35" s="3">
        <v>3.3239999999999998</v>
      </c>
      <c r="AX35" s="3" t="s">
        <v>12</v>
      </c>
      <c r="AY35" s="3">
        <v>3.5659999999999998</v>
      </c>
      <c r="AZ35" s="15" t="s">
        <v>12</v>
      </c>
      <c r="BA35" s="10">
        <f t="shared" si="11"/>
        <v>3.3239999999999998</v>
      </c>
      <c r="BB35" s="9">
        <f t="shared" si="12"/>
        <v>0.246</v>
      </c>
      <c r="BC35" s="10">
        <f t="shared" si="13"/>
        <v>0.24199999999999999</v>
      </c>
      <c r="BD35" s="9" t="s">
        <v>2403</v>
      </c>
      <c r="BE35" s="3" t="s">
        <v>12</v>
      </c>
      <c r="BF35" s="15" t="s">
        <v>12</v>
      </c>
      <c r="BG35" s="15" t="str">
        <f t="shared" si="14"/>
        <v>-</v>
      </c>
      <c r="BH35" s="9" t="e">
        <f t="shared" ref="BH35:BI66" si="57">BE35-BD35</f>
        <v>#VALUE!</v>
      </c>
      <c r="BI35" s="10" t="e">
        <f t="shared" si="57"/>
        <v>#VALUE!</v>
      </c>
      <c r="BJ35" s="9" t="s">
        <v>2403</v>
      </c>
      <c r="BK35" s="3" t="s">
        <v>12</v>
      </c>
      <c r="BL35" s="15" t="s">
        <v>12</v>
      </c>
      <c r="BM35" s="15" t="str">
        <f t="shared" si="16"/>
        <v>-</v>
      </c>
      <c r="BN35" s="9" t="e">
        <f t="shared" ref="BN35:BO66" si="58">BK35-BJ35</f>
        <v>#VALUE!</v>
      </c>
      <c r="BO35" s="10" t="e">
        <f t="shared" si="58"/>
        <v>#VALUE!</v>
      </c>
      <c r="BP35">
        <f t="shared" si="28"/>
        <v>0</v>
      </c>
      <c r="BQ35" s="93" t="e">
        <f t="shared" si="29"/>
        <v>#VALUE!</v>
      </c>
      <c r="BR35" s="93" t="e">
        <f t="shared" si="30"/>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si="53"/>
        <v>#N/A</v>
      </c>
      <c r="BX35" s="93" t="e">
        <f t="shared" si="53"/>
        <v>#N/A</v>
      </c>
      <c r="BY35" s="94">
        <f t="shared" si="54"/>
        <v>999</v>
      </c>
      <c r="BZ35" s="94">
        <f t="shared" si="54"/>
        <v>999</v>
      </c>
      <c r="CA35" s="94" t="e">
        <f t="shared" si="31"/>
        <v>#N/A</v>
      </c>
      <c r="CB35" t="e">
        <f t="shared" si="32"/>
        <v>#N/A</v>
      </c>
      <c r="CC35" s="58" t="e">
        <f t="shared" si="33"/>
        <v>#N/A</v>
      </c>
      <c r="CD35" s="95" t="e">
        <f t="shared" si="34"/>
        <v>#N/A</v>
      </c>
      <c r="CE35" s="96" t="b">
        <f t="shared" ref="CE35:CE66" si="59">AA35&lt;AVERAGE(AA:AA)+2*STDEV(AA:AA)</f>
        <v>1</v>
      </c>
      <c r="CF35" t="e">
        <f t="shared" ref="CF35:CF66" si="60">BG35&lt;AVERAGE(BG:BG)+2*STDEV(BG:BG)</f>
        <v>#DIV/0!</v>
      </c>
      <c r="CG35" t="e">
        <f t="shared" ref="CG35:CG66" si="61">BM35&lt;AVERAGE(BM:BM)+2*STDEV(BM:BM)</f>
        <v>#DIV/0!</v>
      </c>
      <c r="CH35" s="84" t="b">
        <f t="shared" si="35"/>
        <v>1</v>
      </c>
      <c r="CI35">
        <f t="shared" si="36"/>
        <v>1.06</v>
      </c>
      <c r="CJ35" t="b">
        <f t="shared" ref="CJ35:CJ66" si="62">CI35&lt;AVERAGE(CI:CI)+3*STDEV(CI:CI)</f>
        <v>1</v>
      </c>
      <c r="CK35" t="b">
        <f t="shared" si="37"/>
        <v>1</v>
      </c>
      <c r="CL35" s="84" t="b">
        <f t="shared" si="27"/>
        <v>0</v>
      </c>
      <c r="CM35" t="str">
        <f t="shared" si="38"/>
        <v/>
      </c>
      <c r="CN35" t="b">
        <f t="shared" ref="CN35:CN66" si="63">CM35&lt;AVERAGE(CM:CM)+3*STDEV(CM:CM)</f>
        <v>0</v>
      </c>
      <c r="CO35" s="84">
        <f t="shared" si="39"/>
        <v>6.1497751419423805E-2</v>
      </c>
      <c r="CP35" t="b">
        <f t="shared" si="40"/>
        <v>1</v>
      </c>
      <c r="CQ35" s="96" t="b">
        <f t="shared" si="41"/>
        <v>1</v>
      </c>
      <c r="CR35" t="e">
        <f t="shared" si="42"/>
        <v>#VALUE!</v>
      </c>
      <c r="CS35" t="e">
        <f t="shared" si="43"/>
        <v>#VALUE!</v>
      </c>
      <c r="CT35" t="b">
        <f t="shared" si="44"/>
        <v>1</v>
      </c>
      <c r="CU35" t="b">
        <f t="shared" si="45"/>
        <v>1</v>
      </c>
      <c r="CV35" s="84" t="b">
        <f t="shared" si="46"/>
        <v>1</v>
      </c>
      <c r="CW35" t="e">
        <f t="shared" si="47"/>
        <v>#VALUE!</v>
      </c>
      <c r="CX35" t="e">
        <f t="shared" si="48"/>
        <v>#VALUE!</v>
      </c>
      <c r="CY35" t="b">
        <f t="shared" si="49"/>
        <v>1</v>
      </c>
      <c r="CZ35" t="b">
        <f t="shared" si="50"/>
        <v>1</v>
      </c>
      <c r="DA35" s="84">
        <f t="shared" si="52"/>
        <v>0</v>
      </c>
      <c r="DB35" t="e">
        <f t="shared" si="51"/>
        <v>#N/A</v>
      </c>
    </row>
    <row r="36" spans="1:106">
      <c r="A36" s="9">
        <v>2197</v>
      </c>
      <c r="B36" s="3">
        <v>2</v>
      </c>
      <c r="C36" s="3" t="s">
        <v>2524</v>
      </c>
      <c r="D36" s="3" t="str">
        <f t="shared" si="0"/>
        <v>NI_1_22-1_dk_0047</v>
      </c>
      <c r="E36" s="3" t="str">
        <f t="shared" si="1"/>
        <v>0047</v>
      </c>
      <c r="F36" s="3">
        <v>109623.156</v>
      </c>
      <c r="G36" s="15">
        <v>418897.25</v>
      </c>
      <c r="H36" s="35" t="str">
        <f t="shared" si="56"/>
        <v>ja</v>
      </c>
      <c r="I36" s="42" t="s">
        <v>2402</v>
      </c>
      <c r="J36" s="20" t="s">
        <v>2491</v>
      </c>
      <c r="K36" s="21">
        <v>10000</v>
      </c>
      <c r="L36" s="28">
        <f t="shared" ref="L36:M51" si="64">L35</f>
        <v>1</v>
      </c>
      <c r="M36" s="28">
        <f t="shared" si="64"/>
        <v>1</v>
      </c>
      <c r="N36" s="56">
        <f t="shared" si="3"/>
        <v>10000</v>
      </c>
      <c r="O36" s="33">
        <f t="shared" si="26"/>
        <v>89.157830216979491</v>
      </c>
      <c r="P36" s="37">
        <f t="shared" si="4"/>
        <v>111.39175490584286</v>
      </c>
      <c r="Q36" s="9" t="s">
        <v>12</v>
      </c>
      <c r="R36" s="55" t="s">
        <v>12</v>
      </c>
      <c r="S36" s="55">
        <v>2.581</v>
      </c>
      <c r="T36" s="55">
        <v>2.7229999999999999</v>
      </c>
      <c r="U36" s="55">
        <v>2.8759999999999999</v>
      </c>
      <c r="V36" s="3">
        <v>3.0310000000000001</v>
      </c>
      <c r="W36" s="3">
        <v>3.2210000000000001</v>
      </c>
      <c r="X36" s="3" t="s">
        <v>12</v>
      </c>
      <c r="Y36" s="3">
        <v>3.6379999999999999</v>
      </c>
      <c r="Z36" s="15" t="s">
        <v>12</v>
      </c>
      <c r="AA36" s="10">
        <f t="shared" si="5"/>
        <v>3.2210000000000001</v>
      </c>
      <c r="AB36" s="9">
        <f t="shared" si="6"/>
        <v>0.3450000000000002</v>
      </c>
      <c r="AC36" s="10">
        <f t="shared" si="7"/>
        <v>0.41699999999999982</v>
      </c>
      <c r="AD36" s="9" t="s">
        <v>12</v>
      </c>
      <c r="AE36" s="55" t="s">
        <v>12</v>
      </c>
      <c r="AF36" s="55">
        <v>0.68600000000000005</v>
      </c>
      <c r="AG36" s="55">
        <v>0.75600000000000001</v>
      </c>
      <c r="AH36" s="55">
        <v>0.83499999999999996</v>
      </c>
      <c r="AI36" s="3">
        <v>0.91100000000000003</v>
      </c>
      <c r="AJ36" s="3">
        <v>1.0029999999999999</v>
      </c>
      <c r="AK36" s="3" t="s">
        <v>12</v>
      </c>
      <c r="AL36" s="3">
        <v>1.194</v>
      </c>
      <c r="AM36" s="15" t="s">
        <v>12</v>
      </c>
      <c r="AN36" s="10">
        <f t="shared" si="8"/>
        <v>1.0029999999999999</v>
      </c>
      <c r="AO36" s="9">
        <f t="shared" si="9"/>
        <v>0.16799999999999993</v>
      </c>
      <c r="AP36" s="10">
        <f t="shared" si="10"/>
        <v>0.19100000000000006</v>
      </c>
      <c r="AQ36" s="9" t="s">
        <v>12</v>
      </c>
      <c r="AR36" s="55" t="s">
        <v>12</v>
      </c>
      <c r="AS36" s="55">
        <v>2.7839999999999998</v>
      </c>
      <c r="AT36" s="55">
        <v>2.891</v>
      </c>
      <c r="AU36" s="55">
        <v>3.02</v>
      </c>
      <c r="AV36" s="3">
        <v>3.1419999999999999</v>
      </c>
      <c r="AW36" s="3">
        <v>3.274</v>
      </c>
      <c r="AX36" s="3" t="s">
        <v>12</v>
      </c>
      <c r="AY36" s="3">
        <v>3.516</v>
      </c>
      <c r="AZ36" s="15" t="s">
        <v>12</v>
      </c>
      <c r="BA36" s="10">
        <f t="shared" si="11"/>
        <v>3.274</v>
      </c>
      <c r="BB36" s="9">
        <f t="shared" si="12"/>
        <v>0.254</v>
      </c>
      <c r="BC36" s="10">
        <f t="shared" si="13"/>
        <v>0.24199999999999999</v>
      </c>
      <c r="BD36" s="9" t="s">
        <v>2403</v>
      </c>
      <c r="BE36" s="3" t="s">
        <v>12</v>
      </c>
      <c r="BF36" s="15" t="s">
        <v>12</v>
      </c>
      <c r="BG36" s="15" t="str">
        <f t="shared" si="14"/>
        <v>-</v>
      </c>
      <c r="BH36" s="9" t="e">
        <f t="shared" si="57"/>
        <v>#VALUE!</v>
      </c>
      <c r="BI36" s="10" t="e">
        <f t="shared" si="57"/>
        <v>#VALUE!</v>
      </c>
      <c r="BJ36" s="9" t="s">
        <v>2403</v>
      </c>
      <c r="BK36" s="3" t="s">
        <v>12</v>
      </c>
      <c r="BL36" s="15" t="s">
        <v>12</v>
      </c>
      <c r="BM36" s="15" t="str">
        <f t="shared" si="16"/>
        <v>-</v>
      </c>
      <c r="BN36" s="9" t="e">
        <f t="shared" si="58"/>
        <v>#VALUE!</v>
      </c>
      <c r="BO36" s="10" t="e">
        <f t="shared" si="58"/>
        <v>#VALUE!</v>
      </c>
      <c r="BP36">
        <f t="shared" si="28"/>
        <v>0</v>
      </c>
      <c r="BQ36" s="93" t="e">
        <f t="shared" si="29"/>
        <v>#VALUE!</v>
      </c>
      <c r="BR36" s="93" t="e">
        <f t="shared" si="30"/>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53"/>
        <v>#N/A</v>
      </c>
      <c r="BX36" s="93" t="e">
        <f t="shared" si="53"/>
        <v>#N/A</v>
      </c>
      <c r="BY36" s="94">
        <f t="shared" si="54"/>
        <v>999</v>
      </c>
      <c r="BZ36" s="94">
        <f t="shared" si="54"/>
        <v>999</v>
      </c>
      <c r="CA36" s="94" t="e">
        <f t="shared" si="31"/>
        <v>#N/A</v>
      </c>
      <c r="CB36" t="e">
        <f t="shared" si="32"/>
        <v>#N/A</v>
      </c>
      <c r="CC36" s="58" t="e">
        <f t="shared" si="33"/>
        <v>#N/A</v>
      </c>
      <c r="CD36" s="95" t="e">
        <f t="shared" si="34"/>
        <v>#N/A</v>
      </c>
      <c r="CE36" s="96" t="b">
        <f t="shared" si="59"/>
        <v>1</v>
      </c>
      <c r="CF36" t="e">
        <f t="shared" si="60"/>
        <v>#DIV/0!</v>
      </c>
      <c r="CG36" t="e">
        <f t="shared" si="61"/>
        <v>#DIV/0!</v>
      </c>
      <c r="CH36" s="84" t="b">
        <f t="shared" si="35"/>
        <v>1</v>
      </c>
      <c r="CI36">
        <f t="shared" si="36"/>
        <v>1.0029999999999999</v>
      </c>
      <c r="CJ36" t="b">
        <f t="shared" si="62"/>
        <v>1</v>
      </c>
      <c r="CK36" t="b">
        <f t="shared" si="37"/>
        <v>1</v>
      </c>
      <c r="CL36" s="84" t="b">
        <f t="shared" ref="CL36:CL67" si="65">BA36&lt;AVERAGE(BA:BA)+2*STDEV(BA:BA)</f>
        <v>1</v>
      </c>
      <c r="CM36">
        <f t="shared" si="38"/>
        <v>3.274</v>
      </c>
      <c r="CN36" t="b">
        <f t="shared" si="63"/>
        <v>1</v>
      </c>
      <c r="CO36" s="84">
        <f t="shared" si="39"/>
        <v>5.9981729577131257E-2</v>
      </c>
      <c r="CP36" t="b">
        <f t="shared" si="40"/>
        <v>1</v>
      </c>
      <c r="CQ36" s="96" t="b">
        <f t="shared" si="41"/>
        <v>1</v>
      </c>
      <c r="CR36" t="e">
        <f t="shared" si="42"/>
        <v>#VALUE!</v>
      </c>
      <c r="CS36" t="e">
        <f t="shared" si="43"/>
        <v>#VALUE!</v>
      </c>
      <c r="CT36" t="b">
        <f t="shared" si="44"/>
        <v>1</v>
      </c>
      <c r="CU36" t="b">
        <f t="shared" si="45"/>
        <v>1</v>
      </c>
      <c r="CV36" s="84" t="b">
        <f t="shared" si="46"/>
        <v>1</v>
      </c>
      <c r="CW36" t="e">
        <f t="shared" si="47"/>
        <v>#VALUE!</v>
      </c>
      <c r="CX36" t="e">
        <f t="shared" si="48"/>
        <v>#VALUE!</v>
      </c>
      <c r="CY36" t="b">
        <f t="shared" si="49"/>
        <v>1</v>
      </c>
      <c r="CZ36" t="b">
        <f t="shared" si="50"/>
        <v>1</v>
      </c>
      <c r="DA36" s="84">
        <f t="shared" si="52"/>
        <v>0</v>
      </c>
      <c r="DB36" t="e">
        <f t="shared" si="51"/>
        <v>#N/A</v>
      </c>
    </row>
    <row r="37" spans="1:106">
      <c r="A37" s="9">
        <v>2198</v>
      </c>
      <c r="B37" s="3">
        <v>2</v>
      </c>
      <c r="C37" s="3" t="s">
        <v>2525</v>
      </c>
      <c r="D37" s="3" t="str">
        <f t="shared" si="0"/>
        <v>NI_1_22-1_dk_0048</v>
      </c>
      <c r="E37" s="3" t="str">
        <f t="shared" si="1"/>
        <v>0048</v>
      </c>
      <c r="F37" s="3">
        <v>109572.891</v>
      </c>
      <c r="G37" s="15">
        <v>418797.84399999998</v>
      </c>
      <c r="H37" s="35" t="str">
        <f t="shared" si="56"/>
        <v>ja</v>
      </c>
      <c r="I37" s="42" t="s">
        <v>2402</v>
      </c>
      <c r="J37" s="20" t="s">
        <v>2491</v>
      </c>
      <c r="K37" s="21">
        <v>10000</v>
      </c>
      <c r="L37" s="28">
        <f t="shared" si="64"/>
        <v>1</v>
      </c>
      <c r="M37" s="28">
        <f t="shared" si="64"/>
        <v>1</v>
      </c>
      <c r="N37" s="56">
        <f t="shared" si="3"/>
        <v>10000</v>
      </c>
      <c r="O37" s="33">
        <f t="shared" si="26"/>
        <v>111.39175490584286</v>
      </c>
      <c r="P37" s="37">
        <f t="shared" si="4"/>
        <v>116.70843370552566</v>
      </c>
      <c r="Q37" s="9" t="s">
        <v>12</v>
      </c>
      <c r="R37" s="55" t="s">
        <v>12</v>
      </c>
      <c r="S37" s="55">
        <v>2.58</v>
      </c>
      <c r="T37" s="55">
        <v>2.722</v>
      </c>
      <c r="U37" s="55">
        <v>2.875</v>
      </c>
      <c r="V37" s="3">
        <v>3.0289999999999999</v>
      </c>
      <c r="W37" s="3">
        <v>3.22</v>
      </c>
      <c r="X37" s="3" t="s">
        <v>12</v>
      </c>
      <c r="Y37" s="3">
        <v>3.637</v>
      </c>
      <c r="Z37" s="15" t="s">
        <v>12</v>
      </c>
      <c r="AA37" s="10">
        <f t="shared" si="5"/>
        <v>3.22</v>
      </c>
      <c r="AB37" s="9">
        <f t="shared" si="6"/>
        <v>0.3450000000000002</v>
      </c>
      <c r="AC37" s="10">
        <f t="shared" si="7"/>
        <v>0.41699999999999982</v>
      </c>
      <c r="AD37" s="9" t="s">
        <v>12</v>
      </c>
      <c r="AE37" s="55" t="s">
        <v>12</v>
      </c>
      <c r="AF37" s="55">
        <v>0.66900000000000004</v>
      </c>
      <c r="AG37" s="55">
        <v>0.73899999999999999</v>
      </c>
      <c r="AH37" s="55">
        <v>0.81699999999999995</v>
      </c>
      <c r="AI37" s="3">
        <v>0.89400000000000002</v>
      </c>
      <c r="AJ37" s="3">
        <v>0.98699999999999999</v>
      </c>
      <c r="AK37" s="3" t="s">
        <v>12</v>
      </c>
      <c r="AL37" s="3">
        <v>1.1819999999999999</v>
      </c>
      <c r="AM37" s="15" t="s">
        <v>12</v>
      </c>
      <c r="AN37" s="10">
        <f t="shared" si="8"/>
        <v>0.98699999999999999</v>
      </c>
      <c r="AO37" s="9">
        <f t="shared" si="9"/>
        <v>0.17000000000000004</v>
      </c>
      <c r="AP37" s="10">
        <f t="shared" si="10"/>
        <v>0.19499999999999995</v>
      </c>
      <c r="AQ37" s="9" t="s">
        <v>12</v>
      </c>
      <c r="AR37" s="55" t="s">
        <v>12</v>
      </c>
      <c r="AS37" s="55">
        <v>2.7909999999999999</v>
      </c>
      <c r="AT37" s="55">
        <v>2.9</v>
      </c>
      <c r="AU37" s="55">
        <v>3.028</v>
      </c>
      <c r="AV37" s="3">
        <v>3.1459999999999999</v>
      </c>
      <c r="AW37" s="3">
        <v>3.2749999999999999</v>
      </c>
      <c r="AX37" s="3" t="s">
        <v>12</v>
      </c>
      <c r="AY37" s="3">
        <v>3.5150000000000001</v>
      </c>
      <c r="AZ37" s="15" t="s">
        <v>12</v>
      </c>
      <c r="BA37" s="10">
        <f t="shared" si="11"/>
        <v>3.2749999999999999</v>
      </c>
      <c r="BB37" s="9">
        <f t="shared" si="12"/>
        <v>0.24699999999999989</v>
      </c>
      <c r="BC37" s="10">
        <f t="shared" si="13"/>
        <v>0.24000000000000021</v>
      </c>
      <c r="BD37" s="9" t="s">
        <v>2403</v>
      </c>
      <c r="BE37" s="3" t="s">
        <v>12</v>
      </c>
      <c r="BF37" s="15" t="s">
        <v>12</v>
      </c>
      <c r="BG37" s="15" t="str">
        <f t="shared" si="14"/>
        <v>-</v>
      </c>
      <c r="BH37" s="9" t="e">
        <f t="shared" si="57"/>
        <v>#VALUE!</v>
      </c>
      <c r="BI37" s="10" t="e">
        <f t="shared" si="57"/>
        <v>#VALUE!</v>
      </c>
      <c r="BJ37" s="9" t="s">
        <v>2403</v>
      </c>
      <c r="BK37" s="3" t="s">
        <v>12</v>
      </c>
      <c r="BL37" s="15" t="s">
        <v>12</v>
      </c>
      <c r="BM37" s="15" t="str">
        <f t="shared" si="16"/>
        <v>-</v>
      </c>
      <c r="BN37" s="9" t="e">
        <f t="shared" si="58"/>
        <v>#VALUE!</v>
      </c>
      <c r="BO37" s="10" t="e">
        <f t="shared" si="58"/>
        <v>#VALUE!</v>
      </c>
      <c r="BP37">
        <f t="shared" si="28"/>
        <v>0</v>
      </c>
      <c r="BQ37" s="93" t="e">
        <f t="shared" si="29"/>
        <v>#VALUE!</v>
      </c>
      <c r="BR37" s="93" t="e">
        <f t="shared" si="30"/>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53"/>
        <v>#N/A</v>
      </c>
      <c r="BX37" s="93" t="e">
        <f t="shared" si="53"/>
        <v>#N/A</v>
      </c>
      <c r="BY37" s="94">
        <f t="shared" si="54"/>
        <v>999</v>
      </c>
      <c r="BZ37" s="94">
        <f t="shared" si="54"/>
        <v>999</v>
      </c>
      <c r="CA37" s="94" t="e">
        <f t="shared" si="31"/>
        <v>#N/A</v>
      </c>
      <c r="CB37" t="e">
        <f t="shared" si="32"/>
        <v>#N/A</v>
      </c>
      <c r="CC37" s="58" t="e">
        <f t="shared" si="33"/>
        <v>#N/A</v>
      </c>
      <c r="CD37" s="95" t="e">
        <f t="shared" si="34"/>
        <v>#N/A</v>
      </c>
      <c r="CE37" s="96" t="b">
        <f t="shared" si="59"/>
        <v>1</v>
      </c>
      <c r="CF37" t="e">
        <f t="shared" si="60"/>
        <v>#DIV/0!</v>
      </c>
      <c r="CG37" t="e">
        <f t="shared" si="61"/>
        <v>#DIV/0!</v>
      </c>
      <c r="CH37" s="84" t="b">
        <f t="shared" si="35"/>
        <v>1</v>
      </c>
      <c r="CI37">
        <f t="shared" si="36"/>
        <v>0.98699999999999999</v>
      </c>
      <c r="CJ37" t="b">
        <f t="shared" si="62"/>
        <v>1</v>
      </c>
      <c r="CK37" t="b">
        <f t="shared" si="37"/>
        <v>1</v>
      </c>
      <c r="CL37" s="84" t="b">
        <f t="shared" si="65"/>
        <v>1</v>
      </c>
      <c r="CM37">
        <f t="shared" si="38"/>
        <v>3.2749999999999999</v>
      </c>
      <c r="CN37" t="b">
        <f t="shared" si="63"/>
        <v>1</v>
      </c>
      <c r="CO37" s="84">
        <f t="shared" si="39"/>
        <v>5.8988852182722006E-2</v>
      </c>
      <c r="CP37" t="b">
        <f t="shared" si="40"/>
        <v>1</v>
      </c>
      <c r="CQ37" s="96" t="b">
        <f t="shared" si="41"/>
        <v>1</v>
      </c>
      <c r="CR37" t="e">
        <f t="shared" si="42"/>
        <v>#VALUE!</v>
      </c>
      <c r="CS37" t="e">
        <f t="shared" si="43"/>
        <v>#VALUE!</v>
      </c>
      <c r="CT37" t="b">
        <f t="shared" si="44"/>
        <v>1</v>
      </c>
      <c r="CU37" t="b">
        <f t="shared" si="45"/>
        <v>1</v>
      </c>
      <c r="CV37" s="84" t="b">
        <f t="shared" si="46"/>
        <v>1</v>
      </c>
      <c r="CW37" t="e">
        <f t="shared" si="47"/>
        <v>#VALUE!</v>
      </c>
      <c r="CX37" t="e">
        <f t="shared" si="48"/>
        <v>#VALUE!</v>
      </c>
      <c r="CY37" t="b">
        <f t="shared" si="49"/>
        <v>1</v>
      </c>
      <c r="CZ37" t="b">
        <f t="shared" si="50"/>
        <v>1</v>
      </c>
      <c r="DA37" s="84">
        <f t="shared" si="52"/>
        <v>0</v>
      </c>
      <c r="DB37" t="e">
        <f t="shared" si="51"/>
        <v>#N/A</v>
      </c>
    </row>
    <row r="38" spans="1:106">
      <c r="A38" s="9">
        <v>2199</v>
      </c>
      <c r="B38" s="3">
        <v>2</v>
      </c>
      <c r="C38" s="3" t="s">
        <v>2526</v>
      </c>
      <c r="D38" s="3" t="str">
        <f t="shared" si="0"/>
        <v>NI_1_22-1_dk_0049</v>
      </c>
      <c r="E38" s="3" t="str">
        <f t="shared" si="1"/>
        <v>0049</v>
      </c>
      <c r="F38" s="3">
        <v>109462.914</v>
      </c>
      <c r="G38" s="15">
        <v>418758.78100000002</v>
      </c>
      <c r="H38" s="35" t="str">
        <f t="shared" si="56"/>
        <v>ja</v>
      </c>
      <c r="I38" s="42" t="s">
        <v>2402</v>
      </c>
      <c r="J38" s="20" t="s">
        <v>2491</v>
      </c>
      <c r="K38" s="21">
        <v>10000</v>
      </c>
      <c r="L38" s="28">
        <f t="shared" si="64"/>
        <v>1</v>
      </c>
      <c r="M38" s="28">
        <f t="shared" si="64"/>
        <v>1</v>
      </c>
      <c r="N38" s="56">
        <f t="shared" si="3"/>
        <v>10000</v>
      </c>
      <c r="O38" s="33">
        <f t="shared" si="26"/>
        <v>116.70843370552566</v>
      </c>
      <c r="P38" s="37">
        <f t="shared" si="4"/>
        <v>86.050141406052063</v>
      </c>
      <c r="Q38" s="9" t="s">
        <v>12</v>
      </c>
      <c r="R38" s="55" t="s">
        <v>12</v>
      </c>
      <c r="S38" s="55">
        <v>2.5779999999999998</v>
      </c>
      <c r="T38" s="55">
        <v>2.72</v>
      </c>
      <c r="U38" s="55">
        <v>2.8719999999999999</v>
      </c>
      <c r="V38" s="3">
        <v>3.0270000000000001</v>
      </c>
      <c r="W38" s="3">
        <v>3.2170000000000001</v>
      </c>
      <c r="X38" s="3" t="s">
        <v>12</v>
      </c>
      <c r="Y38" s="3">
        <v>3.6349999999999998</v>
      </c>
      <c r="Z38" s="15" t="s">
        <v>12</v>
      </c>
      <c r="AA38" s="10">
        <f t="shared" si="5"/>
        <v>3.2170000000000001</v>
      </c>
      <c r="AB38" s="9">
        <f t="shared" si="6"/>
        <v>0.3450000000000002</v>
      </c>
      <c r="AC38" s="10">
        <f t="shared" si="7"/>
        <v>0.41799999999999971</v>
      </c>
      <c r="AD38" s="9" t="s">
        <v>12</v>
      </c>
      <c r="AE38" s="55" t="s">
        <v>12</v>
      </c>
      <c r="AF38" s="55">
        <v>0.56200000000000006</v>
      </c>
      <c r="AG38" s="55">
        <v>0.64100000000000001</v>
      </c>
      <c r="AH38" s="55">
        <v>0.72599999999999998</v>
      </c>
      <c r="AI38" s="3">
        <v>0.80300000000000005</v>
      </c>
      <c r="AJ38" s="3">
        <v>0.89200000000000002</v>
      </c>
      <c r="AK38" s="3" t="s">
        <v>12</v>
      </c>
      <c r="AL38" s="3">
        <v>1.0820000000000001</v>
      </c>
      <c r="AM38" s="15" t="s">
        <v>12</v>
      </c>
      <c r="AN38" s="10">
        <f t="shared" si="8"/>
        <v>0.89200000000000002</v>
      </c>
      <c r="AO38" s="9">
        <f t="shared" si="9"/>
        <v>0.16600000000000004</v>
      </c>
      <c r="AP38" s="10">
        <f t="shared" si="10"/>
        <v>0.19000000000000006</v>
      </c>
      <c r="AQ38" s="9" t="s">
        <v>12</v>
      </c>
      <c r="AR38" s="55" t="s">
        <v>12</v>
      </c>
      <c r="AS38" s="55">
        <v>2.476</v>
      </c>
      <c r="AT38" s="55">
        <v>2.6240000000000001</v>
      </c>
      <c r="AU38" s="55">
        <v>2.778</v>
      </c>
      <c r="AV38" s="3">
        <v>2.9119999999999999</v>
      </c>
      <c r="AW38" s="3">
        <v>3.0510000000000002</v>
      </c>
      <c r="AX38" s="3" t="s">
        <v>12</v>
      </c>
      <c r="AY38" s="3">
        <v>3.3029999999999999</v>
      </c>
      <c r="AZ38" s="15" t="s">
        <v>12</v>
      </c>
      <c r="BA38" s="10">
        <f t="shared" si="11"/>
        <v>3.0510000000000002</v>
      </c>
      <c r="BB38" s="9">
        <f t="shared" si="12"/>
        <v>0.27300000000000013</v>
      </c>
      <c r="BC38" s="10">
        <f t="shared" si="13"/>
        <v>0.25199999999999978</v>
      </c>
      <c r="BD38" s="9" t="s">
        <v>2403</v>
      </c>
      <c r="BE38" s="3" t="s">
        <v>12</v>
      </c>
      <c r="BF38" s="15" t="s">
        <v>12</v>
      </c>
      <c r="BG38" s="15" t="str">
        <f t="shared" si="14"/>
        <v>-</v>
      </c>
      <c r="BH38" s="9" t="e">
        <f t="shared" si="57"/>
        <v>#VALUE!</v>
      </c>
      <c r="BI38" s="10" t="e">
        <f t="shared" si="57"/>
        <v>#VALUE!</v>
      </c>
      <c r="BJ38" s="9" t="s">
        <v>2403</v>
      </c>
      <c r="BK38" s="3" t="s">
        <v>12</v>
      </c>
      <c r="BL38" s="15" t="s">
        <v>12</v>
      </c>
      <c r="BM38" s="15" t="str">
        <f t="shared" si="16"/>
        <v>-</v>
      </c>
      <c r="BN38" s="9" t="e">
        <f t="shared" si="58"/>
        <v>#VALUE!</v>
      </c>
      <c r="BO38" s="10" t="e">
        <f t="shared" si="58"/>
        <v>#VALUE!</v>
      </c>
      <c r="BP38">
        <f t="shared" si="28"/>
        <v>0</v>
      </c>
      <c r="BQ38" s="93" t="e">
        <f t="shared" si="29"/>
        <v>#VALUE!</v>
      </c>
      <c r="BR38" s="93" t="e">
        <f t="shared" si="30"/>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53"/>
        <v>#N/A</v>
      </c>
      <c r="BX38" s="93" t="e">
        <f t="shared" si="53"/>
        <v>#N/A</v>
      </c>
      <c r="BY38" s="94">
        <f t="shared" si="54"/>
        <v>999</v>
      </c>
      <c r="BZ38" s="94">
        <f t="shared" si="54"/>
        <v>999</v>
      </c>
      <c r="CA38" s="94" t="e">
        <f t="shared" si="31"/>
        <v>#N/A</v>
      </c>
      <c r="CB38" t="e">
        <f t="shared" si="32"/>
        <v>#N/A</v>
      </c>
      <c r="CC38" s="58" t="e">
        <f t="shared" si="33"/>
        <v>#N/A</v>
      </c>
      <c r="CD38" s="95" t="e">
        <f t="shared" si="34"/>
        <v>#N/A</v>
      </c>
      <c r="CE38" s="96" t="b">
        <f t="shared" si="59"/>
        <v>1</v>
      </c>
      <c r="CF38" t="e">
        <f t="shared" si="60"/>
        <v>#DIV/0!</v>
      </c>
      <c r="CG38" t="e">
        <f t="shared" si="61"/>
        <v>#DIV/0!</v>
      </c>
      <c r="CH38" s="84" t="b">
        <f t="shared" si="35"/>
        <v>1</v>
      </c>
      <c r="CI38">
        <f t="shared" si="36"/>
        <v>0.89200000000000002</v>
      </c>
      <c r="CJ38" t="b">
        <f t="shared" si="62"/>
        <v>1</v>
      </c>
      <c r="CK38" t="b">
        <f t="shared" si="37"/>
        <v>1</v>
      </c>
      <c r="CL38" s="84" t="b">
        <f t="shared" si="65"/>
        <v>1</v>
      </c>
      <c r="CM38">
        <f t="shared" si="38"/>
        <v>3.0510000000000002</v>
      </c>
      <c r="CN38" t="b">
        <f t="shared" si="63"/>
        <v>1</v>
      </c>
      <c r="CO38" s="84">
        <f t="shared" si="39"/>
        <v>6.1426509933648642E-2</v>
      </c>
      <c r="CP38" t="b">
        <f t="shared" si="40"/>
        <v>1</v>
      </c>
      <c r="CQ38" s="96" t="b">
        <f t="shared" si="41"/>
        <v>1</v>
      </c>
      <c r="CR38" t="e">
        <f t="shared" si="42"/>
        <v>#VALUE!</v>
      </c>
      <c r="CS38" t="e">
        <f t="shared" si="43"/>
        <v>#VALUE!</v>
      </c>
      <c r="CT38" t="b">
        <f t="shared" si="44"/>
        <v>1</v>
      </c>
      <c r="CU38" t="b">
        <f t="shared" si="45"/>
        <v>1</v>
      </c>
      <c r="CV38" s="84" t="b">
        <f t="shared" si="46"/>
        <v>1</v>
      </c>
      <c r="CW38" t="e">
        <f t="shared" si="47"/>
        <v>#VALUE!</v>
      </c>
      <c r="CX38" t="e">
        <f t="shared" si="48"/>
        <v>#VALUE!</v>
      </c>
      <c r="CY38" t="b">
        <f t="shared" si="49"/>
        <v>1</v>
      </c>
      <c r="CZ38" t="b">
        <f t="shared" si="50"/>
        <v>1</v>
      </c>
      <c r="DA38" s="84">
        <f t="shared" si="52"/>
        <v>0</v>
      </c>
      <c r="DB38" t="e">
        <f t="shared" si="51"/>
        <v>#N/A</v>
      </c>
    </row>
    <row r="39" spans="1:106">
      <c r="A39" s="9">
        <v>2201</v>
      </c>
      <c r="B39" s="3">
        <v>2</v>
      </c>
      <c r="C39" s="3" t="s">
        <v>2527</v>
      </c>
      <c r="D39" s="3" t="str">
        <f t="shared" si="0"/>
        <v>NI_1_22-1_dk_0050</v>
      </c>
      <c r="E39" s="3" t="str">
        <f t="shared" si="1"/>
        <v>0050</v>
      </c>
      <c r="F39" s="3">
        <v>109389.664</v>
      </c>
      <c r="G39" s="15">
        <v>418713.625</v>
      </c>
      <c r="H39" s="35" t="str">
        <f t="shared" si="56"/>
        <v>ja</v>
      </c>
      <c r="I39" s="42" t="s">
        <v>2402</v>
      </c>
      <c r="J39" s="20" t="s">
        <v>2491</v>
      </c>
      <c r="K39" s="21">
        <v>10000</v>
      </c>
      <c r="L39" s="28">
        <f t="shared" si="64"/>
        <v>1</v>
      </c>
      <c r="M39" s="28">
        <f t="shared" si="64"/>
        <v>1</v>
      </c>
      <c r="N39" s="56">
        <f t="shared" si="3"/>
        <v>10000</v>
      </c>
      <c r="O39" s="33">
        <f t="shared" si="26"/>
        <v>86.050141406052063</v>
      </c>
      <c r="P39" s="37">
        <f t="shared" si="4"/>
        <v>63.151159371770078</v>
      </c>
      <c r="Q39" s="9" t="s">
        <v>12</v>
      </c>
      <c r="R39" s="55" t="s">
        <v>12</v>
      </c>
      <c r="S39" s="55">
        <v>2.5779999999999998</v>
      </c>
      <c r="T39" s="55">
        <v>2.72</v>
      </c>
      <c r="U39" s="55">
        <v>2.8719999999999999</v>
      </c>
      <c r="V39" s="3">
        <v>3.0270000000000001</v>
      </c>
      <c r="W39" s="3">
        <v>3.2170000000000001</v>
      </c>
      <c r="X39" s="3" t="s">
        <v>12</v>
      </c>
      <c r="Y39" s="3">
        <v>3.6349999999999998</v>
      </c>
      <c r="Z39" s="15" t="s">
        <v>12</v>
      </c>
      <c r="AA39" s="10">
        <f t="shared" si="5"/>
        <v>3.2170000000000001</v>
      </c>
      <c r="AB39" s="9">
        <f t="shared" si="6"/>
        <v>0.3450000000000002</v>
      </c>
      <c r="AC39" s="10">
        <f t="shared" si="7"/>
        <v>0.41799999999999971</v>
      </c>
      <c r="AD39" s="9" t="s">
        <v>12</v>
      </c>
      <c r="AE39" s="55" t="s">
        <v>12</v>
      </c>
      <c r="AF39" s="55">
        <v>0.75900000000000001</v>
      </c>
      <c r="AG39" s="55">
        <v>0.83099999999999996</v>
      </c>
      <c r="AH39" s="55">
        <v>0.90800000000000003</v>
      </c>
      <c r="AI39" s="3">
        <v>0.98099999999999998</v>
      </c>
      <c r="AJ39" s="3">
        <v>1.0649999999999999</v>
      </c>
      <c r="AK39" s="3" t="s">
        <v>12</v>
      </c>
      <c r="AL39" s="3">
        <v>1.2529999999999999</v>
      </c>
      <c r="AM39" s="15" t="s">
        <v>12</v>
      </c>
      <c r="AN39" s="10">
        <f t="shared" si="8"/>
        <v>1.0649999999999999</v>
      </c>
      <c r="AO39" s="9">
        <f t="shared" si="9"/>
        <v>0.15699999999999992</v>
      </c>
      <c r="AP39" s="10">
        <f t="shared" si="10"/>
        <v>0.18799999999999994</v>
      </c>
      <c r="AQ39" s="9" t="s">
        <v>12</v>
      </c>
      <c r="AR39" s="55" t="s">
        <v>12</v>
      </c>
      <c r="AS39" s="55">
        <v>2.798</v>
      </c>
      <c r="AT39" s="55">
        <v>2.9049999999999998</v>
      </c>
      <c r="AU39" s="55">
        <v>3.0329999999999999</v>
      </c>
      <c r="AV39" s="3">
        <v>3.1509999999999998</v>
      </c>
      <c r="AW39" s="3">
        <v>3.2789999999999999</v>
      </c>
      <c r="AX39" s="3" t="s">
        <v>12</v>
      </c>
      <c r="AY39" s="3">
        <v>3.5270000000000001</v>
      </c>
      <c r="AZ39" s="15" t="s">
        <v>12</v>
      </c>
      <c r="BA39" s="10">
        <f t="shared" si="11"/>
        <v>3.2789999999999999</v>
      </c>
      <c r="BB39" s="9">
        <f t="shared" si="12"/>
        <v>0.246</v>
      </c>
      <c r="BC39" s="10">
        <f t="shared" si="13"/>
        <v>0.24800000000000022</v>
      </c>
      <c r="BD39" s="9" t="s">
        <v>2403</v>
      </c>
      <c r="BE39" s="3" t="s">
        <v>12</v>
      </c>
      <c r="BF39" s="15" t="s">
        <v>12</v>
      </c>
      <c r="BG39" s="15" t="str">
        <f t="shared" si="14"/>
        <v>-</v>
      </c>
      <c r="BH39" s="9" t="e">
        <f t="shared" si="57"/>
        <v>#VALUE!</v>
      </c>
      <c r="BI39" s="10" t="e">
        <f t="shared" si="57"/>
        <v>#VALUE!</v>
      </c>
      <c r="BJ39" s="9" t="s">
        <v>2403</v>
      </c>
      <c r="BK39" s="3" t="s">
        <v>12</v>
      </c>
      <c r="BL39" s="15" t="s">
        <v>12</v>
      </c>
      <c r="BM39" s="15" t="str">
        <f t="shared" si="16"/>
        <v>-</v>
      </c>
      <c r="BN39" s="9" t="e">
        <f t="shared" si="58"/>
        <v>#VALUE!</v>
      </c>
      <c r="BO39" s="10" t="e">
        <f t="shared" si="58"/>
        <v>#VALUE!</v>
      </c>
      <c r="BP39">
        <f t="shared" si="28"/>
        <v>0</v>
      </c>
      <c r="BQ39" s="93" t="e">
        <f t="shared" si="29"/>
        <v>#VALUE!</v>
      </c>
      <c r="BR39" s="93" t="e">
        <f t="shared" si="30"/>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53"/>
        <v>#N/A</v>
      </c>
      <c r="BX39" s="93" t="e">
        <f t="shared" si="53"/>
        <v>#N/A</v>
      </c>
      <c r="BY39" s="94">
        <f t="shared" si="54"/>
        <v>999</v>
      </c>
      <c r="BZ39" s="94">
        <f t="shared" si="54"/>
        <v>999</v>
      </c>
      <c r="CA39" s="94" t="e">
        <f t="shared" si="31"/>
        <v>#N/A</v>
      </c>
      <c r="CB39" t="e">
        <f t="shared" si="32"/>
        <v>#N/A</v>
      </c>
      <c r="CC39" s="58" t="e">
        <f t="shared" si="33"/>
        <v>#N/A</v>
      </c>
      <c r="CD39" s="95" t="e">
        <f t="shared" si="34"/>
        <v>#N/A</v>
      </c>
      <c r="CE39" s="96" t="b">
        <f t="shared" si="59"/>
        <v>1</v>
      </c>
      <c r="CF39" t="e">
        <f t="shared" si="60"/>
        <v>#DIV/0!</v>
      </c>
      <c r="CG39" t="e">
        <f t="shared" si="61"/>
        <v>#DIV/0!</v>
      </c>
      <c r="CH39" s="84" t="b">
        <f t="shared" si="35"/>
        <v>1</v>
      </c>
      <c r="CI39">
        <f t="shared" si="36"/>
        <v>1.0649999999999999</v>
      </c>
      <c r="CJ39" t="b">
        <f t="shared" si="62"/>
        <v>1</v>
      </c>
      <c r="CK39" t="b">
        <f t="shared" si="37"/>
        <v>1</v>
      </c>
      <c r="CL39" s="84" t="b">
        <f t="shared" si="65"/>
        <v>1</v>
      </c>
      <c r="CM39">
        <f t="shared" si="38"/>
        <v>3.2789999999999999</v>
      </c>
      <c r="CN39" t="b">
        <f t="shared" si="63"/>
        <v>1</v>
      </c>
      <c r="CO39" s="84">
        <f t="shared" si="39"/>
        <v>6.3495387226458019E-2</v>
      </c>
      <c r="CP39" t="b">
        <f t="shared" si="40"/>
        <v>1</v>
      </c>
      <c r="CQ39" s="96" t="b">
        <f t="shared" si="41"/>
        <v>1</v>
      </c>
      <c r="CR39" t="e">
        <f t="shared" si="42"/>
        <v>#VALUE!</v>
      </c>
      <c r="CS39" t="e">
        <f t="shared" si="43"/>
        <v>#VALUE!</v>
      </c>
      <c r="CT39" t="b">
        <f t="shared" si="44"/>
        <v>1</v>
      </c>
      <c r="CU39" t="b">
        <f t="shared" si="45"/>
        <v>1</v>
      </c>
      <c r="CV39" s="84" t="b">
        <f t="shared" si="46"/>
        <v>1</v>
      </c>
      <c r="CW39" t="e">
        <f t="shared" si="47"/>
        <v>#VALUE!</v>
      </c>
      <c r="CX39" t="e">
        <f t="shared" si="48"/>
        <v>#VALUE!</v>
      </c>
      <c r="CY39" t="b">
        <f t="shared" si="49"/>
        <v>1</v>
      </c>
      <c r="CZ39" t="b">
        <f t="shared" si="50"/>
        <v>1</v>
      </c>
      <c r="DA39" s="84">
        <f t="shared" si="52"/>
        <v>0</v>
      </c>
      <c r="DB39" t="e">
        <f t="shared" si="51"/>
        <v>#N/A</v>
      </c>
    </row>
    <row r="40" spans="1:106">
      <c r="A40" s="9">
        <v>2202</v>
      </c>
      <c r="B40" s="3">
        <v>2</v>
      </c>
      <c r="C40" s="3" t="s">
        <v>2528</v>
      </c>
      <c r="D40" s="3" t="str">
        <f t="shared" si="0"/>
        <v>NI_1_22-1_dk_0051</v>
      </c>
      <c r="E40" s="3" t="str">
        <f t="shared" si="1"/>
        <v>0051</v>
      </c>
      <c r="F40" s="3">
        <v>109350.727</v>
      </c>
      <c r="G40" s="15">
        <v>418663.90600000002</v>
      </c>
      <c r="H40" s="35" t="str">
        <f t="shared" si="56"/>
        <v>ja</v>
      </c>
      <c r="I40" s="42" t="s">
        <v>2402</v>
      </c>
      <c r="J40" s="20" t="s">
        <v>2491</v>
      </c>
      <c r="K40" s="21">
        <v>10000</v>
      </c>
      <c r="L40" s="28">
        <f t="shared" si="64"/>
        <v>1</v>
      </c>
      <c r="M40" s="28">
        <f t="shared" si="64"/>
        <v>1</v>
      </c>
      <c r="N40" s="56">
        <f t="shared" si="3"/>
        <v>10000</v>
      </c>
      <c r="O40" s="33">
        <f t="shared" si="26"/>
        <v>63.151159371770078</v>
      </c>
      <c r="P40" s="37">
        <f t="shared" si="4"/>
        <v>125.23163506078664</v>
      </c>
      <c r="Q40" s="9" t="s">
        <v>12</v>
      </c>
      <c r="R40" s="55" t="s">
        <v>12</v>
      </c>
      <c r="S40" s="55">
        <v>2.577</v>
      </c>
      <c r="T40" s="55">
        <v>2.7189999999999999</v>
      </c>
      <c r="U40" s="55">
        <v>2.87</v>
      </c>
      <c r="V40" s="3">
        <v>3.0249999999999999</v>
      </c>
      <c r="W40" s="3">
        <v>3.2160000000000002</v>
      </c>
      <c r="X40" s="3" t="s">
        <v>12</v>
      </c>
      <c r="Y40" s="3">
        <v>3.6339999999999999</v>
      </c>
      <c r="Z40" s="15" t="s">
        <v>12</v>
      </c>
      <c r="AA40" s="10">
        <f t="shared" si="5"/>
        <v>3.2160000000000002</v>
      </c>
      <c r="AB40" s="9">
        <f t="shared" si="6"/>
        <v>0.34600000000000009</v>
      </c>
      <c r="AC40" s="10">
        <f t="shared" si="7"/>
        <v>0.41799999999999971</v>
      </c>
      <c r="AD40" s="9" t="s">
        <v>12</v>
      </c>
      <c r="AE40" s="55" t="s">
        <v>12</v>
      </c>
      <c r="AF40" s="55">
        <v>0.86299999999999999</v>
      </c>
      <c r="AG40" s="55">
        <v>0.94099999999999995</v>
      </c>
      <c r="AH40" s="55">
        <v>1.03</v>
      </c>
      <c r="AI40" s="3">
        <v>1.117</v>
      </c>
      <c r="AJ40" s="3">
        <v>1.218</v>
      </c>
      <c r="AK40" s="3" t="s">
        <v>12</v>
      </c>
      <c r="AL40" s="3">
        <v>1.427</v>
      </c>
      <c r="AM40" s="15" t="s">
        <v>12</v>
      </c>
      <c r="AN40" s="10">
        <f t="shared" si="8"/>
        <v>1.218</v>
      </c>
      <c r="AO40" s="9">
        <f t="shared" si="9"/>
        <v>0.18799999999999994</v>
      </c>
      <c r="AP40" s="10">
        <f t="shared" si="10"/>
        <v>0.20900000000000007</v>
      </c>
      <c r="AQ40" s="9" t="s">
        <v>12</v>
      </c>
      <c r="AR40" s="55" t="s">
        <v>12</v>
      </c>
      <c r="AS40" s="55">
        <v>3.3010000000000002</v>
      </c>
      <c r="AT40" s="55">
        <v>3.3980000000000001</v>
      </c>
      <c r="AU40" s="55">
        <v>3.5110000000000001</v>
      </c>
      <c r="AV40" s="3">
        <v>3.625</v>
      </c>
      <c r="AW40" s="3">
        <v>3.76</v>
      </c>
      <c r="AX40" s="3" t="s">
        <v>12</v>
      </c>
      <c r="AY40" s="3">
        <v>4.0069999999999997</v>
      </c>
      <c r="AZ40" s="15" t="s">
        <v>12</v>
      </c>
      <c r="BA40" s="10">
        <f t="shared" si="11"/>
        <v>3.76</v>
      </c>
      <c r="BB40" s="9">
        <f t="shared" si="12"/>
        <v>0.24899999999999967</v>
      </c>
      <c r="BC40" s="10">
        <f t="shared" si="13"/>
        <v>0.24699999999999989</v>
      </c>
      <c r="BD40" s="9" t="s">
        <v>2403</v>
      </c>
      <c r="BE40" s="3" t="s">
        <v>12</v>
      </c>
      <c r="BF40" s="15" t="s">
        <v>12</v>
      </c>
      <c r="BG40" s="15" t="str">
        <f t="shared" si="14"/>
        <v>-</v>
      </c>
      <c r="BH40" s="9" t="e">
        <f t="shared" si="57"/>
        <v>#VALUE!</v>
      </c>
      <c r="BI40" s="10" t="e">
        <f t="shared" si="57"/>
        <v>#VALUE!</v>
      </c>
      <c r="BJ40" s="9" t="s">
        <v>2403</v>
      </c>
      <c r="BK40" s="3" t="s">
        <v>12</v>
      </c>
      <c r="BL40" s="15" t="s">
        <v>12</v>
      </c>
      <c r="BM40" s="15" t="str">
        <f t="shared" si="16"/>
        <v>-</v>
      </c>
      <c r="BN40" s="9" t="e">
        <f t="shared" si="58"/>
        <v>#VALUE!</v>
      </c>
      <c r="BO40" s="10" t="e">
        <f t="shared" si="58"/>
        <v>#VALUE!</v>
      </c>
      <c r="BP40">
        <f t="shared" si="28"/>
        <v>0</v>
      </c>
      <c r="BQ40" s="93" t="e">
        <f t="shared" si="29"/>
        <v>#VALUE!</v>
      </c>
      <c r="BR40" s="93" t="e">
        <f t="shared" si="30"/>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53"/>
        <v>#N/A</v>
      </c>
      <c r="BX40" s="93" t="e">
        <f t="shared" si="53"/>
        <v>#N/A</v>
      </c>
      <c r="BY40" s="94">
        <f t="shared" si="54"/>
        <v>999</v>
      </c>
      <c r="BZ40" s="94">
        <f t="shared" si="54"/>
        <v>999</v>
      </c>
      <c r="CA40" s="94" t="e">
        <f t="shared" si="31"/>
        <v>#N/A</v>
      </c>
      <c r="CB40" t="e">
        <f t="shared" si="32"/>
        <v>#N/A</v>
      </c>
      <c r="CC40" s="58" t="e">
        <f t="shared" si="33"/>
        <v>#N/A</v>
      </c>
      <c r="CD40" s="95" t="e">
        <f t="shared" si="34"/>
        <v>#N/A</v>
      </c>
      <c r="CE40" s="96" t="b">
        <f t="shared" si="59"/>
        <v>1</v>
      </c>
      <c r="CF40" t="e">
        <f t="shared" si="60"/>
        <v>#DIV/0!</v>
      </c>
      <c r="CG40" t="e">
        <f t="shared" si="61"/>
        <v>#DIV/0!</v>
      </c>
      <c r="CH40" s="84" t="b">
        <f t="shared" si="35"/>
        <v>1</v>
      </c>
      <c r="CI40">
        <f t="shared" si="36"/>
        <v>1.218</v>
      </c>
      <c r="CJ40" t="b">
        <f t="shared" si="62"/>
        <v>1</v>
      </c>
      <c r="CK40" t="b">
        <f t="shared" si="37"/>
        <v>1</v>
      </c>
      <c r="CL40" s="84" t="b">
        <f t="shared" si="65"/>
        <v>0</v>
      </c>
      <c r="CM40" t="str">
        <f t="shared" si="38"/>
        <v/>
      </c>
      <c r="CN40" t="b">
        <f t="shared" si="63"/>
        <v>0</v>
      </c>
      <c r="CO40" s="84">
        <f t="shared" si="39"/>
        <v>5.522643381968869E-2</v>
      </c>
      <c r="CP40" t="b">
        <f t="shared" si="40"/>
        <v>1</v>
      </c>
      <c r="CQ40" s="96" t="b">
        <f t="shared" si="41"/>
        <v>1</v>
      </c>
      <c r="CR40" t="e">
        <f t="shared" si="42"/>
        <v>#VALUE!</v>
      </c>
      <c r="CS40" t="e">
        <f t="shared" si="43"/>
        <v>#VALUE!</v>
      </c>
      <c r="CT40" t="b">
        <f t="shared" si="44"/>
        <v>1</v>
      </c>
      <c r="CU40" t="b">
        <f t="shared" si="45"/>
        <v>1</v>
      </c>
      <c r="CV40" s="84" t="b">
        <f t="shared" si="46"/>
        <v>1</v>
      </c>
      <c r="CW40" t="e">
        <f t="shared" si="47"/>
        <v>#VALUE!</v>
      </c>
      <c r="CX40" t="e">
        <f t="shared" si="48"/>
        <v>#VALUE!</v>
      </c>
      <c r="CY40" t="b">
        <f t="shared" si="49"/>
        <v>1</v>
      </c>
      <c r="CZ40" t="b">
        <f t="shared" si="50"/>
        <v>1</v>
      </c>
      <c r="DA40" s="84">
        <f t="shared" si="52"/>
        <v>0</v>
      </c>
      <c r="DB40" t="e">
        <f t="shared" si="51"/>
        <v>#N/A</v>
      </c>
    </row>
    <row r="41" spans="1:106">
      <c r="A41" s="9">
        <v>2203</v>
      </c>
      <c r="B41" s="3">
        <v>2</v>
      </c>
      <c r="C41" s="3" t="s">
        <v>2529</v>
      </c>
      <c r="D41" s="3" t="str">
        <f t="shared" si="0"/>
        <v>NI_1_22-1_dk_0052</v>
      </c>
      <c r="E41" s="3" t="str">
        <f t="shared" si="1"/>
        <v>0052</v>
      </c>
      <c r="F41" s="3">
        <v>109274.641</v>
      </c>
      <c r="G41" s="15">
        <v>418564.43800000002</v>
      </c>
      <c r="H41" s="35" t="str">
        <f t="shared" si="56"/>
        <v>ja</v>
      </c>
      <c r="I41" s="42" t="s">
        <v>2402</v>
      </c>
      <c r="J41" s="20" t="s">
        <v>2491</v>
      </c>
      <c r="K41" s="21">
        <v>10000</v>
      </c>
      <c r="L41" s="28">
        <f t="shared" si="64"/>
        <v>1</v>
      </c>
      <c r="M41" s="28">
        <f t="shared" si="64"/>
        <v>1</v>
      </c>
      <c r="N41" s="56">
        <f t="shared" si="3"/>
        <v>10000</v>
      </c>
      <c r="O41" s="33">
        <f t="shared" si="26"/>
        <v>125.23163506078664</v>
      </c>
      <c r="P41" s="37">
        <f t="shared" si="4"/>
        <v>83.370485916800547</v>
      </c>
      <c r="Q41" s="9" t="s">
        <v>12</v>
      </c>
      <c r="R41" s="55" t="s">
        <v>12</v>
      </c>
      <c r="S41" s="55">
        <v>2.573</v>
      </c>
      <c r="T41" s="55">
        <v>2.714</v>
      </c>
      <c r="U41" s="55">
        <v>2.8660000000000001</v>
      </c>
      <c r="V41" s="3">
        <v>3.0190000000000001</v>
      </c>
      <c r="W41" s="3">
        <v>3.21</v>
      </c>
      <c r="X41" s="3" t="s">
        <v>12</v>
      </c>
      <c r="Y41" s="3">
        <v>3.63</v>
      </c>
      <c r="Z41" s="15" t="s">
        <v>12</v>
      </c>
      <c r="AA41" s="10">
        <f t="shared" si="5"/>
        <v>3.21</v>
      </c>
      <c r="AB41" s="9">
        <f t="shared" si="6"/>
        <v>0.34399999999999986</v>
      </c>
      <c r="AC41" s="10">
        <f t="shared" si="7"/>
        <v>0.41999999999999993</v>
      </c>
      <c r="AD41" s="9" t="s">
        <v>12</v>
      </c>
      <c r="AE41" s="55" t="s">
        <v>12</v>
      </c>
      <c r="AF41" s="55">
        <v>0.71299999999999997</v>
      </c>
      <c r="AG41" s="55">
        <v>0.78200000000000003</v>
      </c>
      <c r="AH41" s="55">
        <v>0.86</v>
      </c>
      <c r="AI41" s="3">
        <v>0.93600000000000005</v>
      </c>
      <c r="AJ41" s="3">
        <v>1.0269999999999999</v>
      </c>
      <c r="AK41" s="3" t="s">
        <v>12</v>
      </c>
      <c r="AL41" s="3">
        <v>1.2150000000000001</v>
      </c>
      <c r="AM41" s="15" t="s">
        <v>12</v>
      </c>
      <c r="AN41" s="10">
        <f t="shared" si="8"/>
        <v>1.0269999999999999</v>
      </c>
      <c r="AO41" s="9">
        <f t="shared" si="9"/>
        <v>0.16699999999999993</v>
      </c>
      <c r="AP41" s="10">
        <f t="shared" si="10"/>
        <v>0.18800000000000017</v>
      </c>
      <c r="AQ41" s="9" t="s">
        <v>12</v>
      </c>
      <c r="AR41" s="55" t="s">
        <v>12</v>
      </c>
      <c r="AS41" s="55">
        <v>2.9540000000000002</v>
      </c>
      <c r="AT41" s="55">
        <v>3.0470000000000002</v>
      </c>
      <c r="AU41" s="55">
        <v>3.165</v>
      </c>
      <c r="AV41" s="3">
        <v>3.2839999999999998</v>
      </c>
      <c r="AW41" s="3">
        <v>3.42</v>
      </c>
      <c r="AX41" s="3" t="s">
        <v>12</v>
      </c>
      <c r="AY41" s="3">
        <v>3.6659999999999999</v>
      </c>
      <c r="AZ41" s="15" t="s">
        <v>12</v>
      </c>
      <c r="BA41" s="10">
        <f t="shared" si="11"/>
        <v>3.42</v>
      </c>
      <c r="BB41" s="9">
        <f t="shared" si="12"/>
        <v>0.25499999999999989</v>
      </c>
      <c r="BC41" s="10">
        <f t="shared" si="13"/>
        <v>0.246</v>
      </c>
      <c r="BD41" s="9" t="s">
        <v>2403</v>
      </c>
      <c r="BE41" s="3" t="s">
        <v>12</v>
      </c>
      <c r="BF41" s="15" t="s">
        <v>12</v>
      </c>
      <c r="BG41" s="15" t="str">
        <f t="shared" si="14"/>
        <v>-</v>
      </c>
      <c r="BH41" s="9" t="e">
        <f t="shared" si="57"/>
        <v>#VALUE!</v>
      </c>
      <c r="BI41" s="10" t="e">
        <f t="shared" si="57"/>
        <v>#VALUE!</v>
      </c>
      <c r="BJ41" s="9" t="s">
        <v>2403</v>
      </c>
      <c r="BK41" s="3" t="s">
        <v>12</v>
      </c>
      <c r="BL41" s="15" t="s">
        <v>12</v>
      </c>
      <c r="BM41" s="15" t="str">
        <f t="shared" si="16"/>
        <v>-</v>
      </c>
      <c r="BN41" s="9" t="e">
        <f t="shared" si="58"/>
        <v>#VALUE!</v>
      </c>
      <c r="BO41" s="10" t="e">
        <f t="shared" si="58"/>
        <v>#VALUE!</v>
      </c>
      <c r="BP41">
        <f t="shared" si="28"/>
        <v>0</v>
      </c>
      <c r="BQ41" s="93" t="e">
        <f t="shared" si="29"/>
        <v>#VALUE!</v>
      </c>
      <c r="BR41" s="93" t="e">
        <f t="shared" si="30"/>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53"/>
        <v>#N/A</v>
      </c>
      <c r="BX41" s="93" t="e">
        <f t="shared" si="53"/>
        <v>#N/A</v>
      </c>
      <c r="BY41" s="94">
        <f t="shared" si="54"/>
        <v>999</v>
      </c>
      <c r="BZ41" s="94">
        <f t="shared" si="54"/>
        <v>999</v>
      </c>
      <c r="CA41" s="94" t="e">
        <f t="shared" si="31"/>
        <v>#N/A</v>
      </c>
      <c r="CB41" t="e">
        <f t="shared" si="32"/>
        <v>#N/A</v>
      </c>
      <c r="CC41" s="58" t="e">
        <f t="shared" si="33"/>
        <v>#N/A</v>
      </c>
      <c r="CD41" s="95" t="e">
        <f t="shared" si="34"/>
        <v>#N/A</v>
      </c>
      <c r="CE41" s="96" t="b">
        <f t="shared" si="59"/>
        <v>1</v>
      </c>
      <c r="CF41" t="e">
        <f t="shared" si="60"/>
        <v>#DIV/0!</v>
      </c>
      <c r="CG41" t="e">
        <f t="shared" si="61"/>
        <v>#DIV/0!</v>
      </c>
      <c r="CH41" s="84" t="b">
        <f t="shared" si="35"/>
        <v>1</v>
      </c>
      <c r="CI41">
        <f t="shared" si="36"/>
        <v>1.0269999999999999</v>
      </c>
      <c r="CJ41" t="b">
        <f t="shared" si="62"/>
        <v>1</v>
      </c>
      <c r="CK41" t="b">
        <f t="shared" si="37"/>
        <v>1</v>
      </c>
      <c r="CL41" s="84" t="b">
        <f t="shared" si="65"/>
        <v>0</v>
      </c>
      <c r="CM41" t="str">
        <f t="shared" si="38"/>
        <v/>
      </c>
      <c r="CN41" t="b">
        <f t="shared" si="63"/>
        <v>0</v>
      </c>
      <c r="CO41" s="84">
        <f t="shared" si="39"/>
        <v>5.6285124767734798E-2</v>
      </c>
      <c r="CP41" t="b">
        <f t="shared" si="40"/>
        <v>1</v>
      </c>
      <c r="CQ41" s="96" t="b">
        <f t="shared" si="41"/>
        <v>1</v>
      </c>
      <c r="CR41" t="e">
        <f t="shared" si="42"/>
        <v>#VALUE!</v>
      </c>
      <c r="CS41" t="e">
        <f t="shared" si="43"/>
        <v>#VALUE!</v>
      </c>
      <c r="CT41" t="b">
        <f t="shared" si="44"/>
        <v>1</v>
      </c>
      <c r="CU41" t="b">
        <f t="shared" si="45"/>
        <v>1</v>
      </c>
      <c r="CV41" s="84" t="b">
        <f t="shared" si="46"/>
        <v>1</v>
      </c>
      <c r="CW41" t="e">
        <f t="shared" si="47"/>
        <v>#VALUE!</v>
      </c>
      <c r="CX41" t="e">
        <f t="shared" si="48"/>
        <v>#VALUE!</v>
      </c>
      <c r="CY41" t="b">
        <f t="shared" si="49"/>
        <v>1</v>
      </c>
      <c r="CZ41" t="b">
        <f t="shared" si="50"/>
        <v>1</v>
      </c>
      <c r="DA41" s="84">
        <f t="shared" si="52"/>
        <v>0</v>
      </c>
      <c r="DB41" t="e">
        <f t="shared" si="51"/>
        <v>#N/A</v>
      </c>
    </row>
    <row r="42" spans="1:106">
      <c r="A42" s="9">
        <v>2204</v>
      </c>
      <c r="B42" s="3">
        <v>2</v>
      </c>
      <c r="C42" s="3" t="s">
        <v>2530</v>
      </c>
      <c r="D42" s="3" t="str">
        <f t="shared" si="0"/>
        <v>NI_1_22-1_dk_0053</v>
      </c>
      <c r="E42" s="3" t="str">
        <f t="shared" si="1"/>
        <v>0053</v>
      </c>
      <c r="F42" s="3">
        <v>109205.42200000001</v>
      </c>
      <c r="G42" s="15">
        <v>418517.96899999998</v>
      </c>
      <c r="H42" s="35" t="str">
        <f t="shared" si="56"/>
        <v>ja</v>
      </c>
      <c r="I42" s="42" t="s">
        <v>2402</v>
      </c>
      <c r="J42" s="20" t="s">
        <v>2491</v>
      </c>
      <c r="K42" s="21">
        <v>10000</v>
      </c>
      <c r="L42" s="28">
        <f t="shared" si="64"/>
        <v>1</v>
      </c>
      <c r="M42" s="28">
        <f t="shared" si="64"/>
        <v>1</v>
      </c>
      <c r="N42" s="56">
        <f t="shared" si="3"/>
        <v>10000</v>
      </c>
      <c r="O42" s="33">
        <f t="shared" si="26"/>
        <v>83.370485916800547</v>
      </c>
      <c r="P42" s="37">
        <f t="shared" si="4"/>
        <v>122.92152321295974</v>
      </c>
      <c r="Q42" s="9" t="s">
        <v>12</v>
      </c>
      <c r="R42" s="55" t="s">
        <v>12</v>
      </c>
      <c r="S42" s="55">
        <v>2.569</v>
      </c>
      <c r="T42" s="55">
        <v>2.7109999999999999</v>
      </c>
      <c r="U42" s="55">
        <v>2.8610000000000002</v>
      </c>
      <c r="V42" s="3">
        <v>3.0139999999999998</v>
      </c>
      <c r="W42" s="3">
        <v>3.2050000000000001</v>
      </c>
      <c r="X42" s="3" t="s">
        <v>12</v>
      </c>
      <c r="Y42" s="3">
        <v>3.625</v>
      </c>
      <c r="Z42" s="15" t="s">
        <v>12</v>
      </c>
      <c r="AA42" s="10">
        <f t="shared" si="5"/>
        <v>3.2050000000000001</v>
      </c>
      <c r="AB42" s="9">
        <f t="shared" si="6"/>
        <v>0.34399999999999986</v>
      </c>
      <c r="AC42" s="10">
        <f t="shared" si="7"/>
        <v>0.41999999999999993</v>
      </c>
      <c r="AD42" s="9" t="s">
        <v>12</v>
      </c>
      <c r="AE42" s="55" t="s">
        <v>12</v>
      </c>
      <c r="AF42" s="55">
        <v>0.60699999999999998</v>
      </c>
      <c r="AG42" s="55">
        <v>0.69299999999999995</v>
      </c>
      <c r="AH42" s="55">
        <v>0.78400000000000003</v>
      </c>
      <c r="AI42" s="3">
        <v>0.86599999999999999</v>
      </c>
      <c r="AJ42" s="3">
        <v>0.96</v>
      </c>
      <c r="AK42" s="3" t="s">
        <v>12</v>
      </c>
      <c r="AL42" s="3">
        <v>1.153</v>
      </c>
      <c r="AM42" s="15" t="s">
        <v>12</v>
      </c>
      <c r="AN42" s="10">
        <f t="shared" si="8"/>
        <v>0.96</v>
      </c>
      <c r="AO42" s="9">
        <f t="shared" si="9"/>
        <v>0.17599999999999993</v>
      </c>
      <c r="AP42" s="10">
        <f t="shared" si="10"/>
        <v>0.19300000000000006</v>
      </c>
      <c r="AQ42" s="9" t="s">
        <v>12</v>
      </c>
      <c r="AR42" s="55" t="s">
        <v>12</v>
      </c>
      <c r="AS42" s="55">
        <v>2.74</v>
      </c>
      <c r="AT42" s="55">
        <v>2.867</v>
      </c>
      <c r="AU42" s="55">
        <v>3.0139999999999998</v>
      </c>
      <c r="AV42" s="3">
        <v>3.1509999999999998</v>
      </c>
      <c r="AW42" s="3">
        <v>3.3050000000000002</v>
      </c>
      <c r="AX42" s="3" t="s">
        <v>12</v>
      </c>
      <c r="AY42" s="3">
        <v>3.5739999999999998</v>
      </c>
      <c r="AZ42" s="15" t="s">
        <v>12</v>
      </c>
      <c r="BA42" s="10">
        <f t="shared" si="11"/>
        <v>3.3050000000000002</v>
      </c>
      <c r="BB42" s="9">
        <f t="shared" si="12"/>
        <v>0.29100000000000037</v>
      </c>
      <c r="BC42" s="10">
        <f t="shared" si="13"/>
        <v>0.26899999999999968</v>
      </c>
      <c r="BD42" s="9" t="s">
        <v>2403</v>
      </c>
      <c r="BE42" s="3" t="s">
        <v>12</v>
      </c>
      <c r="BF42" s="15" t="s">
        <v>12</v>
      </c>
      <c r="BG42" s="15" t="str">
        <f t="shared" si="14"/>
        <v>-</v>
      </c>
      <c r="BH42" s="9" t="e">
        <f t="shared" si="57"/>
        <v>#VALUE!</v>
      </c>
      <c r="BI42" s="10" t="e">
        <f t="shared" si="57"/>
        <v>#VALUE!</v>
      </c>
      <c r="BJ42" s="9" t="s">
        <v>2403</v>
      </c>
      <c r="BK42" s="3" t="s">
        <v>12</v>
      </c>
      <c r="BL42" s="15" t="s">
        <v>12</v>
      </c>
      <c r="BM42" s="15" t="str">
        <f t="shared" si="16"/>
        <v>-</v>
      </c>
      <c r="BN42" s="9" t="e">
        <f t="shared" si="58"/>
        <v>#VALUE!</v>
      </c>
      <c r="BO42" s="10" t="e">
        <f t="shared" si="58"/>
        <v>#VALUE!</v>
      </c>
      <c r="BP42">
        <f t="shared" si="28"/>
        <v>0</v>
      </c>
      <c r="BQ42" s="93" t="e">
        <f t="shared" si="29"/>
        <v>#VALUE!</v>
      </c>
      <c r="BR42" s="93" t="e">
        <f t="shared" si="30"/>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53"/>
        <v>#N/A</v>
      </c>
      <c r="BX42" s="93" t="e">
        <f t="shared" si="53"/>
        <v>#N/A</v>
      </c>
      <c r="BY42" s="94">
        <f t="shared" si="54"/>
        <v>999</v>
      </c>
      <c r="BZ42" s="94">
        <f t="shared" si="54"/>
        <v>999</v>
      </c>
      <c r="CA42" s="94" t="e">
        <f t="shared" si="31"/>
        <v>#N/A</v>
      </c>
      <c r="CB42" t="e">
        <f t="shared" si="32"/>
        <v>#N/A</v>
      </c>
      <c r="CC42" s="58" t="e">
        <f t="shared" si="33"/>
        <v>#N/A</v>
      </c>
      <c r="CD42" s="95" t="e">
        <f t="shared" si="34"/>
        <v>#N/A</v>
      </c>
      <c r="CE42" s="96" t="b">
        <f t="shared" si="59"/>
        <v>1</v>
      </c>
      <c r="CF42" t="e">
        <f t="shared" si="60"/>
        <v>#DIV/0!</v>
      </c>
      <c r="CG42" t="e">
        <f t="shared" si="61"/>
        <v>#DIV/0!</v>
      </c>
      <c r="CH42" s="84" t="b">
        <f t="shared" si="35"/>
        <v>1</v>
      </c>
      <c r="CI42">
        <f t="shared" si="36"/>
        <v>0.96</v>
      </c>
      <c r="CJ42" t="b">
        <f t="shared" si="62"/>
        <v>1</v>
      </c>
      <c r="CK42" t="b">
        <f t="shared" si="37"/>
        <v>1</v>
      </c>
      <c r="CL42" s="84" t="b">
        <f t="shared" si="65"/>
        <v>1</v>
      </c>
      <c r="CM42">
        <f t="shared" si="38"/>
        <v>3.3050000000000002</v>
      </c>
      <c r="CN42" t="b">
        <f t="shared" si="63"/>
        <v>1</v>
      </c>
      <c r="CO42" s="84">
        <f t="shared" si="39"/>
        <v>5.6338295974294239E-2</v>
      </c>
      <c r="CP42" t="b">
        <f t="shared" si="40"/>
        <v>1</v>
      </c>
      <c r="CQ42" s="96" t="b">
        <f t="shared" si="41"/>
        <v>1</v>
      </c>
      <c r="CR42" t="e">
        <f t="shared" si="42"/>
        <v>#VALUE!</v>
      </c>
      <c r="CS42" t="e">
        <f t="shared" si="43"/>
        <v>#VALUE!</v>
      </c>
      <c r="CT42" t="b">
        <f t="shared" si="44"/>
        <v>1</v>
      </c>
      <c r="CU42" t="b">
        <f t="shared" si="45"/>
        <v>1</v>
      </c>
      <c r="CV42" s="84" t="b">
        <f t="shared" si="46"/>
        <v>1</v>
      </c>
      <c r="CW42" t="e">
        <f t="shared" si="47"/>
        <v>#VALUE!</v>
      </c>
      <c r="CX42" t="e">
        <f t="shared" si="48"/>
        <v>#VALUE!</v>
      </c>
      <c r="CY42" t="b">
        <f t="shared" si="49"/>
        <v>1</v>
      </c>
      <c r="CZ42" t="b">
        <f t="shared" si="50"/>
        <v>1</v>
      </c>
      <c r="DA42" s="84">
        <f t="shared" si="52"/>
        <v>0</v>
      </c>
      <c r="DB42" t="e">
        <f t="shared" si="51"/>
        <v>#N/A</v>
      </c>
    </row>
    <row r="43" spans="1:106">
      <c r="A43" s="9">
        <v>2205</v>
      </c>
      <c r="B43" s="3">
        <v>2</v>
      </c>
      <c r="C43" s="3" t="s">
        <v>2531</v>
      </c>
      <c r="D43" s="3" t="str">
        <f t="shared" si="0"/>
        <v>NI_1_22-1_dk_0054</v>
      </c>
      <c r="E43" s="3" t="str">
        <f t="shared" si="1"/>
        <v>0054</v>
      </c>
      <c r="F43" s="3">
        <v>109132.477</v>
      </c>
      <c r="G43" s="15">
        <v>418419.03100000002</v>
      </c>
      <c r="H43" s="35" t="str">
        <f t="shared" si="56"/>
        <v>ja</v>
      </c>
      <c r="I43" s="42" t="s">
        <v>2402</v>
      </c>
      <c r="J43" s="20" t="s">
        <v>2491</v>
      </c>
      <c r="K43" s="21">
        <v>10000</v>
      </c>
      <c r="L43" s="28">
        <f t="shared" si="64"/>
        <v>1</v>
      </c>
      <c r="M43" s="28">
        <f t="shared" si="64"/>
        <v>1</v>
      </c>
      <c r="N43" s="56">
        <f t="shared" si="3"/>
        <v>10000</v>
      </c>
      <c r="O43" s="33">
        <f t="shared" si="26"/>
        <v>122.92152321295974</v>
      </c>
      <c r="P43" s="37">
        <f t="shared" si="4"/>
        <v>81.826106310885265</v>
      </c>
      <c r="Q43" s="9" t="s">
        <v>12</v>
      </c>
      <c r="R43" s="55" t="s">
        <v>12</v>
      </c>
      <c r="S43" s="55">
        <v>2.5670000000000002</v>
      </c>
      <c r="T43" s="55">
        <v>2.7080000000000002</v>
      </c>
      <c r="U43" s="55">
        <v>2.8570000000000002</v>
      </c>
      <c r="V43" s="3">
        <v>3.01</v>
      </c>
      <c r="W43" s="3">
        <v>3.2010000000000001</v>
      </c>
      <c r="X43" s="3" t="s">
        <v>12</v>
      </c>
      <c r="Y43" s="3">
        <v>3.6219999999999999</v>
      </c>
      <c r="Z43" s="15" t="s">
        <v>12</v>
      </c>
      <c r="AA43" s="10">
        <f t="shared" si="5"/>
        <v>3.2010000000000001</v>
      </c>
      <c r="AB43" s="9">
        <f t="shared" si="6"/>
        <v>0.34399999999999986</v>
      </c>
      <c r="AC43" s="10">
        <f t="shared" si="7"/>
        <v>0.42099999999999982</v>
      </c>
      <c r="AD43" s="9" t="s">
        <v>12</v>
      </c>
      <c r="AE43" s="55" t="s">
        <v>12</v>
      </c>
      <c r="AF43" s="55">
        <v>7.8E-2</v>
      </c>
      <c r="AG43" s="55">
        <v>9.0999999999999998E-2</v>
      </c>
      <c r="AH43" s="55">
        <v>0.154</v>
      </c>
      <c r="AI43" s="3">
        <v>0.311</v>
      </c>
      <c r="AJ43" s="3">
        <v>0.51600000000000001</v>
      </c>
      <c r="AK43" s="3" t="s">
        <v>12</v>
      </c>
      <c r="AL43" s="3">
        <v>0.85499999999999998</v>
      </c>
      <c r="AM43" s="15" t="s">
        <v>12</v>
      </c>
      <c r="AN43" s="10">
        <f t="shared" si="8"/>
        <v>0.51600000000000001</v>
      </c>
      <c r="AO43" s="9">
        <f t="shared" si="9"/>
        <v>0.36199999999999999</v>
      </c>
      <c r="AP43" s="10">
        <f t="shared" si="10"/>
        <v>0.33899999999999997</v>
      </c>
      <c r="AQ43" s="9" t="s">
        <v>12</v>
      </c>
      <c r="AR43" s="55" t="s">
        <v>12</v>
      </c>
      <c r="AS43" s="55">
        <v>9.0999999999999998E-2</v>
      </c>
      <c r="AT43" s="55">
        <v>0.219</v>
      </c>
      <c r="AU43" s="55">
        <v>0.79500000000000004</v>
      </c>
      <c r="AV43" s="3">
        <v>1.611</v>
      </c>
      <c r="AW43" s="3">
        <v>2.448</v>
      </c>
      <c r="AX43" s="3" t="s">
        <v>12</v>
      </c>
      <c r="AY43" s="3">
        <v>3.363</v>
      </c>
      <c r="AZ43" s="15" t="s">
        <v>12</v>
      </c>
      <c r="BA43" s="10">
        <f t="shared" si="11"/>
        <v>2.448</v>
      </c>
      <c r="BB43" s="9">
        <f t="shared" si="12"/>
        <v>1.653</v>
      </c>
      <c r="BC43" s="10">
        <f t="shared" si="13"/>
        <v>0.91500000000000004</v>
      </c>
      <c r="BD43" s="9" t="s">
        <v>2403</v>
      </c>
      <c r="BE43" s="3" t="s">
        <v>12</v>
      </c>
      <c r="BF43" s="15" t="s">
        <v>12</v>
      </c>
      <c r="BG43" s="15" t="str">
        <f t="shared" si="14"/>
        <v>-</v>
      </c>
      <c r="BH43" s="9" t="e">
        <f t="shared" si="57"/>
        <v>#VALUE!</v>
      </c>
      <c r="BI43" s="10" t="e">
        <f t="shared" si="57"/>
        <v>#VALUE!</v>
      </c>
      <c r="BJ43" s="9" t="s">
        <v>2403</v>
      </c>
      <c r="BK43" s="3" t="s">
        <v>12</v>
      </c>
      <c r="BL43" s="15" t="s">
        <v>12</v>
      </c>
      <c r="BM43" s="15" t="str">
        <f t="shared" si="16"/>
        <v>-</v>
      </c>
      <c r="BN43" s="9" t="e">
        <f t="shared" si="58"/>
        <v>#VALUE!</v>
      </c>
      <c r="BO43" s="10" t="e">
        <f t="shared" si="58"/>
        <v>#VALUE!</v>
      </c>
      <c r="BP43">
        <f t="shared" si="28"/>
        <v>0</v>
      </c>
      <c r="BQ43" s="93" t="e">
        <f t="shared" si="29"/>
        <v>#VALUE!</v>
      </c>
      <c r="BR43" s="93" t="e">
        <f t="shared" si="30"/>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53"/>
        <v>#N/A</v>
      </c>
      <c r="BX43" s="93" t="e">
        <f t="shared" si="53"/>
        <v>#N/A</v>
      </c>
      <c r="BY43" s="94">
        <f t="shared" si="54"/>
        <v>999</v>
      </c>
      <c r="BZ43" s="94">
        <f t="shared" si="54"/>
        <v>999</v>
      </c>
      <c r="CA43" s="94" t="e">
        <f t="shared" si="31"/>
        <v>#N/A</v>
      </c>
      <c r="CB43" t="e">
        <f t="shared" si="32"/>
        <v>#N/A</v>
      </c>
      <c r="CC43" s="58" t="e">
        <f t="shared" si="33"/>
        <v>#N/A</v>
      </c>
      <c r="CD43" s="95" t="e">
        <f t="shared" si="34"/>
        <v>#N/A</v>
      </c>
      <c r="CE43" s="96" t="b">
        <f t="shared" si="59"/>
        <v>1</v>
      </c>
      <c r="CF43" t="e">
        <f t="shared" si="60"/>
        <v>#DIV/0!</v>
      </c>
      <c r="CG43" t="e">
        <f t="shared" si="61"/>
        <v>#DIV/0!</v>
      </c>
      <c r="CH43" s="84" t="b">
        <f t="shared" si="35"/>
        <v>1</v>
      </c>
      <c r="CI43">
        <f t="shared" si="36"/>
        <v>0.51600000000000001</v>
      </c>
      <c r="CJ43" t="b">
        <f t="shared" si="62"/>
        <v>1</v>
      </c>
      <c r="CK43" t="b">
        <f t="shared" si="37"/>
        <v>1</v>
      </c>
      <c r="CL43" s="84" t="b">
        <f t="shared" si="65"/>
        <v>1</v>
      </c>
      <c r="CM43">
        <f t="shared" si="38"/>
        <v>2.448</v>
      </c>
      <c r="CN43" t="b">
        <f t="shared" si="63"/>
        <v>1</v>
      </c>
      <c r="CO43" s="84">
        <f t="shared" si="39"/>
        <v>5.5195322640536018E-2</v>
      </c>
      <c r="CP43" t="b">
        <f t="shared" si="40"/>
        <v>1</v>
      </c>
      <c r="CQ43" s="96" t="b">
        <f t="shared" si="41"/>
        <v>1</v>
      </c>
      <c r="CR43" t="e">
        <f t="shared" si="42"/>
        <v>#VALUE!</v>
      </c>
      <c r="CS43" t="e">
        <f t="shared" si="43"/>
        <v>#VALUE!</v>
      </c>
      <c r="CT43" t="b">
        <f t="shared" si="44"/>
        <v>1</v>
      </c>
      <c r="CU43" t="b">
        <f t="shared" si="45"/>
        <v>1</v>
      </c>
      <c r="CV43" s="84" t="b">
        <f t="shared" si="46"/>
        <v>1</v>
      </c>
      <c r="CW43" t="e">
        <f t="shared" si="47"/>
        <v>#VALUE!</v>
      </c>
      <c r="CX43" t="e">
        <f t="shared" si="48"/>
        <v>#VALUE!</v>
      </c>
      <c r="CY43" t="b">
        <f t="shared" si="49"/>
        <v>0</v>
      </c>
      <c r="CZ43" t="b">
        <f t="shared" si="50"/>
        <v>1</v>
      </c>
      <c r="DA43" s="84">
        <f t="shared" si="52"/>
        <v>0</v>
      </c>
      <c r="DB43" t="e">
        <f t="shared" si="51"/>
        <v>#N/A</v>
      </c>
    </row>
    <row r="44" spans="1:106">
      <c r="A44" s="9">
        <v>2206</v>
      </c>
      <c r="B44" s="3">
        <v>2</v>
      </c>
      <c r="C44" s="3" t="s">
        <v>2532</v>
      </c>
      <c r="D44" s="3" t="str">
        <f t="shared" si="0"/>
        <v>NI_1_22-1_dk_0055</v>
      </c>
      <c r="E44" s="3" t="str">
        <f t="shared" si="1"/>
        <v>0055</v>
      </c>
      <c r="F44" s="3">
        <v>109065.234</v>
      </c>
      <c r="G44" s="15">
        <v>418372.40600000002</v>
      </c>
      <c r="H44" s="35" t="str">
        <f t="shared" si="56"/>
        <v>ja</v>
      </c>
      <c r="I44" s="42" t="s">
        <v>2402</v>
      </c>
      <c r="J44" s="20" t="s">
        <v>2491</v>
      </c>
      <c r="K44" s="21">
        <v>10000</v>
      </c>
      <c r="L44" s="28">
        <f t="shared" si="64"/>
        <v>1</v>
      </c>
      <c r="M44" s="28">
        <f t="shared" si="64"/>
        <v>1</v>
      </c>
      <c r="N44" s="56">
        <f t="shared" si="3"/>
        <v>10000</v>
      </c>
      <c r="O44" s="33">
        <f t="shared" si="26"/>
        <v>81.826106310885265</v>
      </c>
      <c r="P44" s="37">
        <f t="shared" si="4"/>
        <v>222.37131510156183</v>
      </c>
      <c r="Q44" s="9" t="s">
        <v>12</v>
      </c>
      <c r="R44" s="55" t="s">
        <v>12</v>
      </c>
      <c r="S44" s="55">
        <v>2.5630000000000002</v>
      </c>
      <c r="T44" s="55">
        <v>2.7029999999999998</v>
      </c>
      <c r="U44" s="55">
        <v>2.8519999999999999</v>
      </c>
      <c r="V44" s="3">
        <v>3.0049999999999999</v>
      </c>
      <c r="W44" s="3">
        <v>3.1960000000000002</v>
      </c>
      <c r="X44" s="3" t="s">
        <v>12</v>
      </c>
      <c r="Y44" s="3">
        <v>3.6179999999999999</v>
      </c>
      <c r="Z44" s="15" t="s">
        <v>12</v>
      </c>
      <c r="AA44" s="10">
        <f t="shared" si="5"/>
        <v>3.1960000000000002</v>
      </c>
      <c r="AB44" s="9">
        <f t="shared" si="6"/>
        <v>0.34400000000000031</v>
      </c>
      <c r="AC44" s="10">
        <f t="shared" si="7"/>
        <v>0.42199999999999971</v>
      </c>
      <c r="AD44" s="9" t="s">
        <v>12</v>
      </c>
      <c r="AE44" s="55" t="s">
        <v>12</v>
      </c>
      <c r="AF44" s="55">
        <v>0.73</v>
      </c>
      <c r="AG44" s="55">
        <v>0.81200000000000006</v>
      </c>
      <c r="AH44" s="55">
        <v>0.9</v>
      </c>
      <c r="AI44" s="3">
        <v>0.97099999999999997</v>
      </c>
      <c r="AJ44" s="3">
        <v>1.0489999999999999</v>
      </c>
      <c r="AK44" s="3" t="s">
        <v>12</v>
      </c>
      <c r="AL44" s="3">
        <v>1.2230000000000001</v>
      </c>
      <c r="AM44" s="15" t="s">
        <v>12</v>
      </c>
      <c r="AN44" s="10">
        <f t="shared" si="8"/>
        <v>1.0489999999999999</v>
      </c>
      <c r="AO44" s="9">
        <f t="shared" si="9"/>
        <v>0.14899999999999991</v>
      </c>
      <c r="AP44" s="10">
        <f t="shared" si="10"/>
        <v>0.17400000000000015</v>
      </c>
      <c r="AQ44" s="9" t="s">
        <v>12</v>
      </c>
      <c r="AR44" s="55" t="s">
        <v>12</v>
      </c>
      <c r="AS44" s="55">
        <v>2.6589999999999998</v>
      </c>
      <c r="AT44" s="55">
        <v>2.77</v>
      </c>
      <c r="AU44" s="55">
        <v>2.879</v>
      </c>
      <c r="AV44" s="3">
        <v>2.96</v>
      </c>
      <c r="AW44" s="3">
        <v>3.048</v>
      </c>
      <c r="AX44" s="3" t="s">
        <v>12</v>
      </c>
      <c r="AY44" s="3">
        <v>3.2530000000000001</v>
      </c>
      <c r="AZ44" s="15" t="s">
        <v>12</v>
      </c>
      <c r="BA44" s="10">
        <f t="shared" si="11"/>
        <v>3.048</v>
      </c>
      <c r="BB44" s="9">
        <f t="shared" si="12"/>
        <v>0.16900000000000004</v>
      </c>
      <c r="BC44" s="10">
        <f t="shared" si="13"/>
        <v>0.20500000000000007</v>
      </c>
      <c r="BD44" s="9" t="s">
        <v>2403</v>
      </c>
      <c r="BE44" s="3" t="s">
        <v>12</v>
      </c>
      <c r="BF44" s="15" t="s">
        <v>12</v>
      </c>
      <c r="BG44" s="15" t="str">
        <f t="shared" si="14"/>
        <v>-</v>
      </c>
      <c r="BH44" s="9" t="e">
        <f t="shared" si="57"/>
        <v>#VALUE!</v>
      </c>
      <c r="BI44" s="10" t="e">
        <f t="shared" si="57"/>
        <v>#VALUE!</v>
      </c>
      <c r="BJ44" s="9" t="s">
        <v>2403</v>
      </c>
      <c r="BK44" s="3" t="s">
        <v>12</v>
      </c>
      <c r="BL44" s="15" t="s">
        <v>12</v>
      </c>
      <c r="BM44" s="15" t="str">
        <f t="shared" si="16"/>
        <v>-</v>
      </c>
      <c r="BN44" s="9" t="e">
        <f t="shared" si="58"/>
        <v>#VALUE!</v>
      </c>
      <c r="BO44" s="10" t="e">
        <f t="shared" si="58"/>
        <v>#VALUE!</v>
      </c>
      <c r="BP44">
        <f t="shared" si="28"/>
        <v>0</v>
      </c>
      <c r="BQ44" s="93" t="e">
        <f t="shared" si="29"/>
        <v>#VALUE!</v>
      </c>
      <c r="BR44" s="93" t="e">
        <f t="shared" si="30"/>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53"/>
        <v>#N/A</v>
      </c>
      <c r="BX44" s="93" t="e">
        <f t="shared" si="53"/>
        <v>#N/A</v>
      </c>
      <c r="BY44" s="94">
        <f t="shared" si="54"/>
        <v>999</v>
      </c>
      <c r="BZ44" s="94">
        <f t="shared" si="54"/>
        <v>999</v>
      </c>
      <c r="CA44" s="94" t="e">
        <f t="shared" si="31"/>
        <v>#N/A</v>
      </c>
      <c r="CB44" t="e">
        <f t="shared" si="32"/>
        <v>#N/A</v>
      </c>
      <c r="CC44" s="58" t="e">
        <f t="shared" si="33"/>
        <v>#N/A</v>
      </c>
      <c r="CD44" s="95" t="e">
        <f t="shared" si="34"/>
        <v>#N/A</v>
      </c>
      <c r="CE44" s="96" t="b">
        <f t="shared" si="59"/>
        <v>1</v>
      </c>
      <c r="CF44" t="e">
        <f t="shared" si="60"/>
        <v>#DIV/0!</v>
      </c>
      <c r="CG44" t="e">
        <f t="shared" si="61"/>
        <v>#DIV/0!</v>
      </c>
      <c r="CH44" s="84" t="b">
        <f t="shared" si="35"/>
        <v>1</v>
      </c>
      <c r="CI44">
        <f t="shared" si="36"/>
        <v>1.0489999999999999</v>
      </c>
      <c r="CJ44" t="b">
        <f t="shared" si="62"/>
        <v>1</v>
      </c>
      <c r="CK44" t="b">
        <f t="shared" si="37"/>
        <v>1</v>
      </c>
      <c r="CL44" s="84" t="b">
        <f t="shared" si="65"/>
        <v>1</v>
      </c>
      <c r="CM44">
        <f t="shared" si="38"/>
        <v>3.048</v>
      </c>
      <c r="CN44" t="b">
        <f t="shared" si="63"/>
        <v>1</v>
      </c>
      <c r="CO44" s="84">
        <f t="shared" si="39"/>
        <v>7.2380397609798044E-2</v>
      </c>
      <c r="CP44" t="b">
        <f t="shared" si="40"/>
        <v>1</v>
      </c>
      <c r="CQ44" s="96" t="b">
        <f t="shared" si="41"/>
        <v>1</v>
      </c>
      <c r="CR44" t="e">
        <f t="shared" si="42"/>
        <v>#VALUE!</v>
      </c>
      <c r="CS44" t="e">
        <f t="shared" si="43"/>
        <v>#VALUE!</v>
      </c>
      <c r="CT44" t="b">
        <f t="shared" si="44"/>
        <v>0</v>
      </c>
      <c r="CU44" t="b">
        <f t="shared" si="45"/>
        <v>1</v>
      </c>
      <c r="CV44" s="84" t="b">
        <f t="shared" si="46"/>
        <v>1</v>
      </c>
      <c r="CW44" t="e">
        <f t="shared" si="47"/>
        <v>#VALUE!</v>
      </c>
      <c r="CX44" t="e">
        <f t="shared" si="48"/>
        <v>#VALUE!</v>
      </c>
      <c r="CY44" t="b">
        <f t="shared" si="49"/>
        <v>1</v>
      </c>
      <c r="CZ44" t="b">
        <f t="shared" si="50"/>
        <v>1</v>
      </c>
      <c r="DA44" s="84">
        <f t="shared" si="52"/>
        <v>0</v>
      </c>
      <c r="DB44" t="e">
        <f t="shared" si="51"/>
        <v>#N/A</v>
      </c>
    </row>
    <row r="45" spans="1:106">
      <c r="A45" s="9">
        <v>2207</v>
      </c>
      <c r="B45" s="3">
        <v>2</v>
      </c>
      <c r="C45" s="3" t="s">
        <v>2533</v>
      </c>
      <c r="D45" s="3" t="str">
        <f t="shared" si="0"/>
        <v>NI_1_22-1_dk_0057</v>
      </c>
      <c r="E45" s="3" t="str">
        <f t="shared" si="1"/>
        <v>0057</v>
      </c>
      <c r="F45" s="3">
        <v>108845.75</v>
      </c>
      <c r="G45" s="15">
        <v>418336.68800000002</v>
      </c>
      <c r="H45" s="35" t="str">
        <f t="shared" si="56"/>
        <v>ja</v>
      </c>
      <c r="I45" s="42" t="s">
        <v>2402</v>
      </c>
      <c r="J45" s="20" t="s">
        <v>2491</v>
      </c>
      <c r="K45" s="21">
        <v>10000</v>
      </c>
      <c r="L45" s="28">
        <f t="shared" si="64"/>
        <v>1</v>
      </c>
      <c r="M45" s="28">
        <f t="shared" si="64"/>
        <v>1</v>
      </c>
      <c r="N45" s="56">
        <f t="shared" si="3"/>
        <v>10000</v>
      </c>
      <c r="O45" s="33">
        <f t="shared" si="26"/>
        <v>222.37131510156183</v>
      </c>
      <c r="P45" s="37">
        <f t="shared" si="4"/>
        <v>90.56578966143924</v>
      </c>
      <c r="Q45" s="9" t="s">
        <v>12</v>
      </c>
      <c r="R45" s="55" t="s">
        <v>12</v>
      </c>
      <c r="S45" s="55">
        <v>2.4740000000000002</v>
      </c>
      <c r="T45" s="55">
        <v>2.6760000000000002</v>
      </c>
      <c r="U45" s="55">
        <v>2.84</v>
      </c>
      <c r="V45" s="3">
        <v>2.9950000000000001</v>
      </c>
      <c r="W45" s="3">
        <v>3.1869999999999998</v>
      </c>
      <c r="X45" s="3" t="s">
        <v>12</v>
      </c>
      <c r="Y45" s="3">
        <v>3.6110000000000002</v>
      </c>
      <c r="Z45" s="15" t="s">
        <v>12</v>
      </c>
      <c r="AA45" s="10">
        <f t="shared" si="5"/>
        <v>3.1869999999999998</v>
      </c>
      <c r="AB45" s="9">
        <f t="shared" si="6"/>
        <v>0.34699999999999998</v>
      </c>
      <c r="AC45" s="10">
        <f t="shared" si="7"/>
        <v>0.42400000000000038</v>
      </c>
      <c r="AD45" s="9" t="s">
        <v>12</v>
      </c>
      <c r="AE45" s="55" t="s">
        <v>12</v>
      </c>
      <c r="AF45" s="55">
        <v>0.57199999999999995</v>
      </c>
      <c r="AG45" s="55">
        <v>0.70399999999999996</v>
      </c>
      <c r="AH45" s="55">
        <v>0.84799999999999998</v>
      </c>
      <c r="AI45" s="3">
        <v>0.97499999999999998</v>
      </c>
      <c r="AJ45" s="3">
        <v>1.109</v>
      </c>
      <c r="AK45" s="3" t="s">
        <v>12</v>
      </c>
      <c r="AL45" s="3">
        <v>1.3520000000000001</v>
      </c>
      <c r="AM45" s="15" t="s">
        <v>12</v>
      </c>
      <c r="AN45" s="10">
        <f t="shared" si="8"/>
        <v>1.109</v>
      </c>
      <c r="AO45" s="9">
        <f t="shared" si="9"/>
        <v>0.26100000000000001</v>
      </c>
      <c r="AP45" s="10">
        <f t="shared" si="10"/>
        <v>0.2430000000000001</v>
      </c>
      <c r="AQ45" s="9" t="s">
        <v>12</v>
      </c>
      <c r="AR45" s="55" t="s">
        <v>12</v>
      </c>
      <c r="AS45" s="55">
        <v>2.0739999999999998</v>
      </c>
      <c r="AT45" s="55">
        <v>2.351</v>
      </c>
      <c r="AU45" s="55">
        <v>2.5990000000000002</v>
      </c>
      <c r="AV45" s="3">
        <v>2.7879999999999998</v>
      </c>
      <c r="AW45" s="3">
        <v>2.9689999999999999</v>
      </c>
      <c r="AX45" s="3" t="s">
        <v>12</v>
      </c>
      <c r="AY45" s="3">
        <v>3.2650000000000001</v>
      </c>
      <c r="AZ45" s="15" t="s">
        <v>12</v>
      </c>
      <c r="BA45" s="10">
        <f t="shared" si="11"/>
        <v>2.9689999999999999</v>
      </c>
      <c r="BB45" s="9">
        <f t="shared" si="12"/>
        <v>0.36999999999999966</v>
      </c>
      <c r="BC45" s="10">
        <f t="shared" si="13"/>
        <v>0.29600000000000026</v>
      </c>
      <c r="BD45" s="9" t="s">
        <v>2403</v>
      </c>
      <c r="BE45" s="3" t="s">
        <v>12</v>
      </c>
      <c r="BF45" s="15" t="s">
        <v>12</v>
      </c>
      <c r="BG45" s="15" t="str">
        <f t="shared" si="14"/>
        <v>-</v>
      </c>
      <c r="BH45" s="9" t="e">
        <f t="shared" si="57"/>
        <v>#VALUE!</v>
      </c>
      <c r="BI45" s="10" t="e">
        <f t="shared" si="57"/>
        <v>#VALUE!</v>
      </c>
      <c r="BJ45" s="9" t="s">
        <v>2403</v>
      </c>
      <c r="BK45" s="3" t="s">
        <v>12</v>
      </c>
      <c r="BL45" s="15" t="s">
        <v>12</v>
      </c>
      <c r="BM45" s="15" t="str">
        <f t="shared" si="16"/>
        <v>-</v>
      </c>
      <c r="BN45" s="9" t="e">
        <f t="shared" si="58"/>
        <v>#VALUE!</v>
      </c>
      <c r="BO45" s="10" t="e">
        <f t="shared" si="58"/>
        <v>#VALUE!</v>
      </c>
      <c r="BP45">
        <f t="shared" si="28"/>
        <v>0</v>
      </c>
      <c r="BQ45" s="93" t="e">
        <f t="shared" si="29"/>
        <v>#VALUE!</v>
      </c>
      <c r="BR45" s="93" t="e">
        <f t="shared" si="30"/>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53"/>
        <v>#N/A</v>
      </c>
      <c r="BX45" s="93" t="e">
        <f t="shared" si="53"/>
        <v>#N/A</v>
      </c>
      <c r="BY45" s="94">
        <f t="shared" si="54"/>
        <v>999</v>
      </c>
      <c r="BZ45" s="94">
        <f t="shared" si="54"/>
        <v>999</v>
      </c>
      <c r="CA45" s="94" t="e">
        <f t="shared" si="31"/>
        <v>#N/A</v>
      </c>
      <c r="CB45" t="e">
        <f t="shared" si="32"/>
        <v>#N/A</v>
      </c>
      <c r="CC45" s="58" t="e">
        <f t="shared" si="33"/>
        <v>#N/A</v>
      </c>
      <c r="CD45" s="95" t="e">
        <f t="shared" si="34"/>
        <v>#N/A</v>
      </c>
      <c r="CE45" s="96" t="b">
        <f t="shared" si="59"/>
        <v>1</v>
      </c>
      <c r="CF45" t="e">
        <f t="shared" si="60"/>
        <v>#DIV/0!</v>
      </c>
      <c r="CG45" t="e">
        <f t="shared" si="61"/>
        <v>#DIV/0!</v>
      </c>
      <c r="CH45" s="84" t="b">
        <f t="shared" si="35"/>
        <v>1</v>
      </c>
      <c r="CI45">
        <f t="shared" si="36"/>
        <v>1.109</v>
      </c>
      <c r="CJ45" t="b">
        <f t="shared" si="62"/>
        <v>1</v>
      </c>
      <c r="CK45" t="b">
        <f t="shared" si="37"/>
        <v>1</v>
      </c>
      <c r="CL45" s="84" t="b">
        <f t="shared" si="65"/>
        <v>1</v>
      </c>
      <c r="CM45">
        <f t="shared" si="38"/>
        <v>2.9689999999999999</v>
      </c>
      <c r="CN45" t="b">
        <f t="shared" si="63"/>
        <v>1</v>
      </c>
      <c r="CO45" s="84">
        <f t="shared" si="39"/>
        <v>8.064669099471182E-2</v>
      </c>
      <c r="CP45" t="b">
        <f t="shared" si="40"/>
        <v>1</v>
      </c>
      <c r="CQ45" s="96" t="b">
        <f t="shared" si="41"/>
        <v>1</v>
      </c>
      <c r="CR45" t="e">
        <f t="shared" si="42"/>
        <v>#VALUE!</v>
      </c>
      <c r="CS45" t="e">
        <f t="shared" si="43"/>
        <v>#VALUE!</v>
      </c>
      <c r="CT45" t="b">
        <f t="shared" si="44"/>
        <v>1</v>
      </c>
      <c r="CU45" t="b">
        <f t="shared" si="45"/>
        <v>1</v>
      </c>
      <c r="CV45" s="84" t="b">
        <f t="shared" si="46"/>
        <v>1</v>
      </c>
      <c r="CW45" t="e">
        <f t="shared" si="47"/>
        <v>#VALUE!</v>
      </c>
      <c r="CX45" t="e">
        <f t="shared" si="48"/>
        <v>#VALUE!</v>
      </c>
      <c r="CY45" t="b">
        <f t="shared" si="49"/>
        <v>1</v>
      </c>
      <c r="CZ45" t="b">
        <f t="shared" si="50"/>
        <v>1</v>
      </c>
      <c r="DA45" s="84">
        <f t="shared" si="52"/>
        <v>0</v>
      </c>
      <c r="DB45" t="e">
        <f t="shared" si="51"/>
        <v>#N/A</v>
      </c>
    </row>
    <row r="46" spans="1:106">
      <c r="A46" s="9">
        <v>2208</v>
      </c>
      <c r="B46" s="3">
        <v>2</v>
      </c>
      <c r="C46" s="3" t="s">
        <v>2534</v>
      </c>
      <c r="D46" s="3" t="str">
        <f t="shared" si="0"/>
        <v>NI_1_22-1_dk_0058</v>
      </c>
      <c r="E46" s="3" t="str">
        <f t="shared" si="1"/>
        <v>0058</v>
      </c>
      <c r="F46" s="3">
        <v>108755.359</v>
      </c>
      <c r="G46" s="15">
        <v>418342.31199999998</v>
      </c>
      <c r="H46" s="35" t="str">
        <f t="shared" si="56"/>
        <v>ja</v>
      </c>
      <c r="I46" s="42" t="s">
        <v>2402</v>
      </c>
      <c r="J46" s="20" t="s">
        <v>2491</v>
      </c>
      <c r="K46" s="21">
        <v>10000</v>
      </c>
      <c r="L46" s="28">
        <f t="shared" si="64"/>
        <v>1</v>
      </c>
      <c r="M46" s="28">
        <f t="shared" si="64"/>
        <v>1</v>
      </c>
      <c r="N46" s="56">
        <f t="shared" si="3"/>
        <v>10000</v>
      </c>
      <c r="O46" s="33">
        <f t="shared" si="26"/>
        <v>90.56578966143924</v>
      </c>
      <c r="P46" s="37">
        <f t="shared" si="4"/>
        <v>103.60954056456001</v>
      </c>
      <c r="Q46" s="9" t="s">
        <v>12</v>
      </c>
      <c r="R46" s="55" t="s">
        <v>12</v>
      </c>
      <c r="S46" s="55">
        <v>2.472</v>
      </c>
      <c r="T46" s="55">
        <v>2.6749999999999998</v>
      </c>
      <c r="U46" s="55">
        <v>2.839</v>
      </c>
      <c r="V46" s="3">
        <v>2.9940000000000002</v>
      </c>
      <c r="W46" s="3">
        <v>3.1859999999999999</v>
      </c>
      <c r="X46" s="3" t="s">
        <v>12</v>
      </c>
      <c r="Y46" s="3">
        <v>3.61</v>
      </c>
      <c r="Z46" s="15" t="s">
        <v>12</v>
      </c>
      <c r="AA46" s="10">
        <f t="shared" si="5"/>
        <v>3.1859999999999999</v>
      </c>
      <c r="AB46" s="9">
        <f t="shared" si="6"/>
        <v>0.34699999999999998</v>
      </c>
      <c r="AC46" s="10">
        <f t="shared" si="7"/>
        <v>0.42399999999999993</v>
      </c>
      <c r="AD46" s="9" t="s">
        <v>12</v>
      </c>
      <c r="AE46" s="55" t="s">
        <v>12</v>
      </c>
      <c r="AF46" s="55">
        <v>0.52300000000000002</v>
      </c>
      <c r="AG46" s="55">
        <v>0.64700000000000002</v>
      </c>
      <c r="AH46" s="55">
        <v>0.78400000000000003</v>
      </c>
      <c r="AI46" s="3">
        <v>0.90600000000000003</v>
      </c>
      <c r="AJ46" s="3">
        <v>1.036</v>
      </c>
      <c r="AK46" s="3" t="s">
        <v>12</v>
      </c>
      <c r="AL46" s="3">
        <v>1.272</v>
      </c>
      <c r="AM46" s="15" t="s">
        <v>12</v>
      </c>
      <c r="AN46" s="10">
        <f t="shared" si="8"/>
        <v>1.036</v>
      </c>
      <c r="AO46" s="9">
        <f t="shared" si="9"/>
        <v>0.252</v>
      </c>
      <c r="AP46" s="10">
        <f t="shared" si="10"/>
        <v>0.23599999999999999</v>
      </c>
      <c r="AQ46" s="9" t="s">
        <v>12</v>
      </c>
      <c r="AR46" s="55" t="s">
        <v>12</v>
      </c>
      <c r="AS46" s="55">
        <v>2.0009999999999999</v>
      </c>
      <c r="AT46" s="55">
        <v>2.278</v>
      </c>
      <c r="AU46" s="55">
        <v>2.5249999999999999</v>
      </c>
      <c r="AV46" s="3">
        <v>2.718</v>
      </c>
      <c r="AW46" s="3">
        <v>2.9049999999999998</v>
      </c>
      <c r="AX46" s="3" t="s">
        <v>12</v>
      </c>
      <c r="AY46" s="3">
        <v>3.206</v>
      </c>
      <c r="AZ46" s="15" t="s">
        <v>12</v>
      </c>
      <c r="BA46" s="10">
        <f t="shared" si="11"/>
        <v>2.9049999999999998</v>
      </c>
      <c r="BB46" s="9">
        <f t="shared" si="12"/>
        <v>0.37999999999999989</v>
      </c>
      <c r="BC46" s="10">
        <f t="shared" si="13"/>
        <v>0.30100000000000016</v>
      </c>
      <c r="BD46" s="9" t="s">
        <v>2403</v>
      </c>
      <c r="BE46" s="3" t="s">
        <v>12</v>
      </c>
      <c r="BF46" s="15" t="s">
        <v>12</v>
      </c>
      <c r="BG46" s="15" t="str">
        <f t="shared" si="14"/>
        <v>-</v>
      </c>
      <c r="BH46" s="9" t="e">
        <f t="shared" si="57"/>
        <v>#VALUE!</v>
      </c>
      <c r="BI46" s="10" t="e">
        <f t="shared" si="57"/>
        <v>#VALUE!</v>
      </c>
      <c r="BJ46" s="9" t="s">
        <v>2403</v>
      </c>
      <c r="BK46" s="3" t="s">
        <v>12</v>
      </c>
      <c r="BL46" s="15" t="s">
        <v>12</v>
      </c>
      <c r="BM46" s="15" t="str">
        <f t="shared" si="16"/>
        <v>-</v>
      </c>
      <c r="BN46" s="9" t="e">
        <f t="shared" si="58"/>
        <v>#VALUE!</v>
      </c>
      <c r="BO46" s="10" t="e">
        <f t="shared" si="58"/>
        <v>#VALUE!</v>
      </c>
      <c r="BP46">
        <f t="shared" si="28"/>
        <v>0</v>
      </c>
      <c r="BQ46" s="93" t="e">
        <f t="shared" si="29"/>
        <v>#VALUE!</v>
      </c>
      <c r="BR46" s="93" t="e">
        <f t="shared" si="30"/>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53"/>
        <v>#N/A</v>
      </c>
      <c r="BX46" s="93" t="e">
        <f t="shared" si="53"/>
        <v>#N/A</v>
      </c>
      <c r="BY46" s="94">
        <f t="shared" si="54"/>
        <v>999</v>
      </c>
      <c r="BZ46" s="94">
        <f t="shared" si="54"/>
        <v>999</v>
      </c>
      <c r="CA46" s="94" t="e">
        <f t="shared" si="31"/>
        <v>#N/A</v>
      </c>
      <c r="CB46" t="e">
        <f t="shared" si="32"/>
        <v>#N/A</v>
      </c>
      <c r="CC46" s="58" t="e">
        <f t="shared" si="33"/>
        <v>#N/A</v>
      </c>
      <c r="CD46" s="95" t="e">
        <f t="shared" si="34"/>
        <v>#N/A</v>
      </c>
      <c r="CE46" s="96" t="b">
        <f t="shared" si="59"/>
        <v>1</v>
      </c>
      <c r="CF46" t="e">
        <f t="shared" si="60"/>
        <v>#DIV/0!</v>
      </c>
      <c r="CG46" t="e">
        <f t="shared" si="61"/>
        <v>#DIV/0!</v>
      </c>
      <c r="CH46" s="84" t="b">
        <f t="shared" si="35"/>
        <v>1</v>
      </c>
      <c r="CI46">
        <f t="shared" si="36"/>
        <v>1.036</v>
      </c>
      <c r="CJ46" t="b">
        <f t="shared" si="62"/>
        <v>1</v>
      </c>
      <c r="CK46" t="b">
        <f t="shared" si="37"/>
        <v>1</v>
      </c>
      <c r="CL46" s="84" t="b">
        <f t="shared" si="65"/>
        <v>1</v>
      </c>
      <c r="CM46">
        <f t="shared" si="38"/>
        <v>2.9049999999999998</v>
      </c>
      <c r="CN46" t="b">
        <f t="shared" si="63"/>
        <v>1</v>
      </c>
      <c r="CO46" s="84">
        <f t="shared" si="39"/>
        <v>7.8694228788582107E-2</v>
      </c>
      <c r="CP46" t="b">
        <f t="shared" si="40"/>
        <v>1</v>
      </c>
      <c r="CQ46" s="96" t="b">
        <f t="shared" si="41"/>
        <v>1</v>
      </c>
      <c r="CR46" t="e">
        <f t="shared" si="42"/>
        <v>#VALUE!</v>
      </c>
      <c r="CS46" t="e">
        <f t="shared" si="43"/>
        <v>#VALUE!</v>
      </c>
      <c r="CT46" t="b">
        <f t="shared" si="44"/>
        <v>1</v>
      </c>
      <c r="CU46" t="b">
        <f t="shared" si="45"/>
        <v>1</v>
      </c>
      <c r="CV46" s="84" t="b">
        <f t="shared" si="46"/>
        <v>1</v>
      </c>
      <c r="CW46" t="e">
        <f t="shared" si="47"/>
        <v>#VALUE!</v>
      </c>
      <c r="CX46" t="e">
        <f t="shared" si="48"/>
        <v>#VALUE!</v>
      </c>
      <c r="CY46" t="b">
        <f t="shared" si="49"/>
        <v>1</v>
      </c>
      <c r="CZ46" t="b">
        <f t="shared" si="50"/>
        <v>1</v>
      </c>
      <c r="DA46" s="84">
        <f t="shared" si="52"/>
        <v>0</v>
      </c>
      <c r="DB46" t="e">
        <f t="shared" si="51"/>
        <v>#N/A</v>
      </c>
    </row>
    <row r="47" spans="1:106">
      <c r="A47" s="9">
        <v>2209</v>
      </c>
      <c r="B47" s="3">
        <v>2</v>
      </c>
      <c r="C47" s="3" t="s">
        <v>2535</v>
      </c>
      <c r="D47" s="3" t="str">
        <f t="shared" si="0"/>
        <v>NI_1_22-1_dk_0059</v>
      </c>
      <c r="E47" s="3" t="str">
        <f t="shared" si="1"/>
        <v>0059</v>
      </c>
      <c r="F47" s="3">
        <v>108663.023</v>
      </c>
      <c r="G47" s="15">
        <v>418295.31199999998</v>
      </c>
      <c r="H47" s="35" t="str">
        <f t="shared" si="56"/>
        <v>ja</v>
      </c>
      <c r="I47" s="42" t="s">
        <v>2402</v>
      </c>
      <c r="J47" s="20" t="s">
        <v>2491</v>
      </c>
      <c r="K47" s="21">
        <v>10000</v>
      </c>
      <c r="L47" s="28">
        <f t="shared" si="64"/>
        <v>1</v>
      </c>
      <c r="M47" s="28">
        <f t="shared" si="64"/>
        <v>1</v>
      </c>
      <c r="N47" s="56">
        <f t="shared" si="3"/>
        <v>10000</v>
      </c>
      <c r="O47" s="33">
        <f t="shared" si="26"/>
        <v>103.60954056456001</v>
      </c>
      <c r="P47" s="37">
        <f t="shared" si="4"/>
        <v>118.97835853629088</v>
      </c>
      <c r="Q47" s="9" t="s">
        <v>12</v>
      </c>
      <c r="R47" s="55" t="s">
        <v>12</v>
      </c>
      <c r="S47" s="55">
        <v>2.468</v>
      </c>
      <c r="T47" s="55">
        <v>2.6720000000000002</v>
      </c>
      <c r="U47" s="55">
        <v>2.8370000000000002</v>
      </c>
      <c r="V47" s="3">
        <v>2.992</v>
      </c>
      <c r="W47" s="3">
        <v>3.1840000000000002</v>
      </c>
      <c r="X47" s="3" t="s">
        <v>12</v>
      </c>
      <c r="Y47" s="3">
        <v>3.6080000000000001</v>
      </c>
      <c r="Z47" s="15" t="s">
        <v>12</v>
      </c>
      <c r="AA47" s="10">
        <f t="shared" si="5"/>
        <v>3.1840000000000002</v>
      </c>
      <c r="AB47" s="9">
        <f t="shared" si="6"/>
        <v>0.34699999999999998</v>
      </c>
      <c r="AC47" s="10">
        <f t="shared" si="7"/>
        <v>0.42399999999999993</v>
      </c>
      <c r="AD47" s="9" t="s">
        <v>12</v>
      </c>
      <c r="AE47" s="55" t="s">
        <v>12</v>
      </c>
      <c r="AF47" s="55">
        <v>0.501</v>
      </c>
      <c r="AG47" s="55">
        <v>0.61699999999999999</v>
      </c>
      <c r="AH47" s="55">
        <v>0.745</v>
      </c>
      <c r="AI47" s="3">
        <v>0.86</v>
      </c>
      <c r="AJ47" s="3">
        <v>0.98099999999999998</v>
      </c>
      <c r="AK47" s="3" t="s">
        <v>12</v>
      </c>
      <c r="AL47" s="3">
        <v>1.206</v>
      </c>
      <c r="AM47" s="15" t="s">
        <v>12</v>
      </c>
      <c r="AN47" s="10">
        <f t="shared" si="8"/>
        <v>0.98099999999999998</v>
      </c>
      <c r="AO47" s="9">
        <f t="shared" si="9"/>
        <v>0.23599999999999999</v>
      </c>
      <c r="AP47" s="10">
        <f t="shared" si="10"/>
        <v>0.22499999999999998</v>
      </c>
      <c r="AQ47" s="9" t="s">
        <v>12</v>
      </c>
      <c r="AR47" s="55" t="s">
        <v>12</v>
      </c>
      <c r="AS47" s="55">
        <v>1.9710000000000001</v>
      </c>
      <c r="AT47" s="55">
        <v>2.2360000000000002</v>
      </c>
      <c r="AU47" s="55">
        <v>2.4740000000000002</v>
      </c>
      <c r="AV47" s="3">
        <v>2.661</v>
      </c>
      <c r="AW47" s="3">
        <v>2.843</v>
      </c>
      <c r="AX47" s="3" t="s">
        <v>12</v>
      </c>
      <c r="AY47" s="3">
        <v>3.1440000000000001</v>
      </c>
      <c r="AZ47" s="15" t="s">
        <v>12</v>
      </c>
      <c r="BA47" s="10">
        <f t="shared" si="11"/>
        <v>2.843</v>
      </c>
      <c r="BB47" s="9">
        <f t="shared" si="12"/>
        <v>0.36899999999999977</v>
      </c>
      <c r="BC47" s="10">
        <f t="shared" si="13"/>
        <v>0.30100000000000016</v>
      </c>
      <c r="BD47" s="9" t="s">
        <v>2403</v>
      </c>
      <c r="BE47" s="3" t="s">
        <v>12</v>
      </c>
      <c r="BF47" s="15" t="s">
        <v>12</v>
      </c>
      <c r="BG47" s="15" t="str">
        <f t="shared" si="14"/>
        <v>-</v>
      </c>
      <c r="BH47" s="9" t="e">
        <f t="shared" si="57"/>
        <v>#VALUE!</v>
      </c>
      <c r="BI47" s="10" t="e">
        <f t="shared" si="57"/>
        <v>#VALUE!</v>
      </c>
      <c r="BJ47" s="9" t="s">
        <v>2403</v>
      </c>
      <c r="BK47" s="3" t="s">
        <v>12</v>
      </c>
      <c r="BL47" s="15" t="s">
        <v>12</v>
      </c>
      <c r="BM47" s="15" t="str">
        <f t="shared" si="16"/>
        <v>-</v>
      </c>
      <c r="BN47" s="9" t="e">
        <f t="shared" si="58"/>
        <v>#VALUE!</v>
      </c>
      <c r="BO47" s="10" t="e">
        <f t="shared" si="58"/>
        <v>#VALUE!</v>
      </c>
      <c r="BP47">
        <f t="shared" si="28"/>
        <v>0</v>
      </c>
      <c r="BQ47" s="93" t="e">
        <f t="shared" si="29"/>
        <v>#VALUE!</v>
      </c>
      <c r="BR47" s="93" t="e">
        <f t="shared" si="30"/>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53"/>
        <v>#N/A</v>
      </c>
      <c r="BX47" s="93" t="e">
        <f t="shared" si="53"/>
        <v>#N/A</v>
      </c>
      <c r="BY47" s="94">
        <f t="shared" si="54"/>
        <v>999</v>
      </c>
      <c r="BZ47" s="94">
        <f t="shared" si="54"/>
        <v>999</v>
      </c>
      <c r="CA47" s="94" t="e">
        <f t="shared" si="31"/>
        <v>#N/A</v>
      </c>
      <c r="CB47" t="e">
        <f t="shared" si="32"/>
        <v>#N/A</v>
      </c>
      <c r="CC47" s="58" t="e">
        <f t="shared" si="33"/>
        <v>#N/A</v>
      </c>
      <c r="CD47" s="95" t="e">
        <f t="shared" si="34"/>
        <v>#N/A</v>
      </c>
      <c r="CE47" s="96" t="b">
        <f t="shared" si="59"/>
        <v>1</v>
      </c>
      <c r="CF47" t="e">
        <f t="shared" si="60"/>
        <v>#DIV/0!</v>
      </c>
      <c r="CG47" t="e">
        <f t="shared" si="61"/>
        <v>#DIV/0!</v>
      </c>
      <c r="CH47" s="84" t="b">
        <f t="shared" si="35"/>
        <v>1</v>
      </c>
      <c r="CI47">
        <f t="shared" si="36"/>
        <v>0.98099999999999998</v>
      </c>
      <c r="CJ47" t="b">
        <f t="shared" si="62"/>
        <v>1</v>
      </c>
      <c r="CK47" t="b">
        <f t="shared" si="37"/>
        <v>1</v>
      </c>
      <c r="CL47" s="84" t="b">
        <f t="shared" si="65"/>
        <v>1</v>
      </c>
      <c r="CM47">
        <f t="shared" si="38"/>
        <v>2.843</v>
      </c>
      <c r="CN47" t="b">
        <f t="shared" si="63"/>
        <v>1</v>
      </c>
      <c r="CO47" s="84">
        <f t="shared" si="39"/>
        <v>7.7801987176005519E-2</v>
      </c>
      <c r="CP47" t="b">
        <f t="shared" si="40"/>
        <v>1</v>
      </c>
      <c r="CQ47" s="96" t="b">
        <f t="shared" si="41"/>
        <v>1</v>
      </c>
      <c r="CR47" t="e">
        <f t="shared" si="42"/>
        <v>#VALUE!</v>
      </c>
      <c r="CS47" t="e">
        <f t="shared" si="43"/>
        <v>#VALUE!</v>
      </c>
      <c r="CT47" t="b">
        <f t="shared" si="44"/>
        <v>1</v>
      </c>
      <c r="CU47" t="b">
        <f t="shared" si="45"/>
        <v>1</v>
      </c>
      <c r="CV47" s="84" t="b">
        <f t="shared" si="46"/>
        <v>1</v>
      </c>
      <c r="CW47" t="e">
        <f t="shared" si="47"/>
        <v>#VALUE!</v>
      </c>
      <c r="CX47" t="e">
        <f t="shared" si="48"/>
        <v>#VALUE!</v>
      </c>
      <c r="CY47" t="b">
        <f t="shared" si="49"/>
        <v>1</v>
      </c>
      <c r="CZ47" t="b">
        <f t="shared" si="50"/>
        <v>1</v>
      </c>
      <c r="DA47" s="84">
        <f t="shared" si="52"/>
        <v>0</v>
      </c>
      <c r="DB47" t="e">
        <f t="shared" si="51"/>
        <v>#N/A</v>
      </c>
    </row>
    <row r="48" spans="1:106">
      <c r="A48" s="9">
        <v>2211</v>
      </c>
      <c r="B48" s="3">
        <v>2</v>
      </c>
      <c r="C48" s="3" t="s">
        <v>2536</v>
      </c>
      <c r="D48" s="3" t="str">
        <f t="shared" si="0"/>
        <v>NI_1_22-1_dk_0060</v>
      </c>
      <c r="E48" s="3" t="str">
        <f t="shared" si="1"/>
        <v>0060</v>
      </c>
      <c r="F48" s="3">
        <v>108599.141</v>
      </c>
      <c r="G48" s="15">
        <v>418194.93800000002</v>
      </c>
      <c r="H48" s="35" t="str">
        <f t="shared" si="56"/>
        <v>ja</v>
      </c>
      <c r="I48" s="42" t="s">
        <v>2402</v>
      </c>
      <c r="J48" s="20" t="s">
        <v>2491</v>
      </c>
      <c r="K48" s="21">
        <v>10000</v>
      </c>
      <c r="L48" s="28">
        <f t="shared" si="64"/>
        <v>1</v>
      </c>
      <c r="M48" s="28">
        <f t="shared" si="64"/>
        <v>1</v>
      </c>
      <c r="N48" s="56">
        <f t="shared" si="3"/>
        <v>10000</v>
      </c>
      <c r="O48" s="33">
        <f t="shared" si="26"/>
        <v>118.97835853629088</v>
      </c>
      <c r="P48" s="37">
        <f t="shared" si="4"/>
        <v>114.67071117769679</v>
      </c>
      <c r="Q48" s="9" t="s">
        <v>12</v>
      </c>
      <c r="R48" s="55" t="s">
        <v>12</v>
      </c>
      <c r="S48" s="55">
        <v>2.4710000000000001</v>
      </c>
      <c r="T48" s="55">
        <v>2.6720000000000002</v>
      </c>
      <c r="U48" s="55">
        <v>2.8359999999999999</v>
      </c>
      <c r="V48" s="3">
        <v>2.9889999999999999</v>
      </c>
      <c r="W48" s="3">
        <v>3.18</v>
      </c>
      <c r="X48" s="3" t="s">
        <v>12</v>
      </c>
      <c r="Y48" s="3">
        <v>3.605</v>
      </c>
      <c r="Z48" s="15" t="s">
        <v>12</v>
      </c>
      <c r="AA48" s="10">
        <f t="shared" si="5"/>
        <v>3.18</v>
      </c>
      <c r="AB48" s="9">
        <f t="shared" si="6"/>
        <v>0.34400000000000031</v>
      </c>
      <c r="AC48" s="10">
        <f t="shared" si="7"/>
        <v>0.42499999999999982</v>
      </c>
      <c r="AD48" s="9" t="s">
        <v>12</v>
      </c>
      <c r="AE48" s="55" t="s">
        <v>12</v>
      </c>
      <c r="AF48" s="55">
        <v>0.53</v>
      </c>
      <c r="AG48" s="55">
        <v>0.65300000000000002</v>
      </c>
      <c r="AH48" s="55">
        <v>0.78800000000000003</v>
      </c>
      <c r="AI48" s="3">
        <v>0.91100000000000003</v>
      </c>
      <c r="AJ48" s="3">
        <v>1.042</v>
      </c>
      <c r="AK48" s="3" t="s">
        <v>12</v>
      </c>
      <c r="AL48" s="3">
        <v>1.284</v>
      </c>
      <c r="AM48" s="15" t="s">
        <v>12</v>
      </c>
      <c r="AN48" s="10">
        <f t="shared" si="8"/>
        <v>1.042</v>
      </c>
      <c r="AO48" s="9">
        <f t="shared" si="9"/>
        <v>0.254</v>
      </c>
      <c r="AP48" s="10">
        <f t="shared" si="10"/>
        <v>0.24199999999999999</v>
      </c>
      <c r="AQ48" s="9" t="s">
        <v>12</v>
      </c>
      <c r="AR48" s="55" t="s">
        <v>12</v>
      </c>
      <c r="AS48" s="55">
        <v>1.9710000000000001</v>
      </c>
      <c r="AT48" s="55">
        <v>2.2469999999999999</v>
      </c>
      <c r="AU48" s="55">
        <v>2.4940000000000002</v>
      </c>
      <c r="AV48" s="3">
        <v>2.6880000000000002</v>
      </c>
      <c r="AW48" s="3">
        <v>2.8769999999999998</v>
      </c>
      <c r="AX48" s="3" t="s">
        <v>12</v>
      </c>
      <c r="AY48" s="3">
        <v>3.1869999999999998</v>
      </c>
      <c r="AZ48" s="15" t="s">
        <v>12</v>
      </c>
      <c r="BA48" s="10">
        <f t="shared" si="11"/>
        <v>2.8769999999999998</v>
      </c>
      <c r="BB48" s="9">
        <f t="shared" si="12"/>
        <v>0.38299999999999956</v>
      </c>
      <c r="BC48" s="10">
        <f t="shared" si="13"/>
        <v>0.31000000000000005</v>
      </c>
      <c r="BD48" s="9" t="s">
        <v>2403</v>
      </c>
      <c r="BE48" s="3" t="s">
        <v>12</v>
      </c>
      <c r="BF48" s="15" t="s">
        <v>12</v>
      </c>
      <c r="BG48" s="15" t="str">
        <f t="shared" si="14"/>
        <v>-</v>
      </c>
      <c r="BH48" s="9" t="e">
        <f t="shared" si="57"/>
        <v>#VALUE!</v>
      </c>
      <c r="BI48" s="10" t="e">
        <f t="shared" si="57"/>
        <v>#VALUE!</v>
      </c>
      <c r="BJ48" s="9" t="s">
        <v>2403</v>
      </c>
      <c r="BK48" s="3" t="s">
        <v>12</v>
      </c>
      <c r="BL48" s="15" t="s">
        <v>12</v>
      </c>
      <c r="BM48" s="15" t="str">
        <f t="shared" si="16"/>
        <v>-</v>
      </c>
      <c r="BN48" s="9" t="e">
        <f t="shared" si="58"/>
        <v>#VALUE!</v>
      </c>
      <c r="BO48" s="10" t="e">
        <f t="shared" si="58"/>
        <v>#VALUE!</v>
      </c>
      <c r="BP48">
        <f t="shared" si="28"/>
        <v>0</v>
      </c>
      <c r="BQ48" s="93" t="e">
        <f t="shared" si="29"/>
        <v>#VALUE!</v>
      </c>
      <c r="BR48" s="93" t="e">
        <f t="shared" si="30"/>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53"/>
        <v>#N/A</v>
      </c>
      <c r="BX48" s="93" t="e">
        <f t="shared" si="53"/>
        <v>#N/A</v>
      </c>
      <c r="BY48" s="94">
        <f t="shared" si="54"/>
        <v>999</v>
      </c>
      <c r="BZ48" s="94">
        <f t="shared" si="54"/>
        <v>999</v>
      </c>
      <c r="CA48" s="94" t="e">
        <f t="shared" si="31"/>
        <v>#N/A</v>
      </c>
      <c r="CB48" t="e">
        <f t="shared" si="32"/>
        <v>#N/A</v>
      </c>
      <c r="CC48" s="58" t="e">
        <f t="shared" si="33"/>
        <v>#N/A</v>
      </c>
      <c r="CD48" s="95" t="e">
        <f t="shared" si="34"/>
        <v>#N/A</v>
      </c>
      <c r="CE48" s="96" t="b">
        <f t="shared" si="59"/>
        <v>1</v>
      </c>
      <c r="CF48" t="e">
        <f t="shared" si="60"/>
        <v>#DIV/0!</v>
      </c>
      <c r="CG48" t="e">
        <f t="shared" si="61"/>
        <v>#DIV/0!</v>
      </c>
      <c r="CH48" s="84" t="b">
        <f t="shared" si="35"/>
        <v>1</v>
      </c>
      <c r="CI48">
        <f t="shared" si="36"/>
        <v>1.042</v>
      </c>
      <c r="CJ48" t="b">
        <f t="shared" si="62"/>
        <v>1</v>
      </c>
      <c r="CK48" t="b">
        <f t="shared" si="37"/>
        <v>1</v>
      </c>
      <c r="CL48" s="84" t="b">
        <f t="shared" si="65"/>
        <v>1</v>
      </c>
      <c r="CM48">
        <f t="shared" si="38"/>
        <v>2.8769999999999998</v>
      </c>
      <c r="CN48" t="b">
        <f t="shared" si="63"/>
        <v>1</v>
      </c>
      <c r="CO48" s="84">
        <f t="shared" si="39"/>
        <v>8.0698116212604393E-2</v>
      </c>
      <c r="CP48" t="b">
        <f t="shared" si="40"/>
        <v>1</v>
      </c>
      <c r="CQ48" s="96" t="b">
        <f t="shared" si="41"/>
        <v>1</v>
      </c>
      <c r="CR48" t="e">
        <f t="shared" si="42"/>
        <v>#VALUE!</v>
      </c>
      <c r="CS48" t="e">
        <f t="shared" si="43"/>
        <v>#VALUE!</v>
      </c>
      <c r="CT48" t="b">
        <f t="shared" si="44"/>
        <v>1</v>
      </c>
      <c r="CU48" t="b">
        <f t="shared" si="45"/>
        <v>1</v>
      </c>
      <c r="CV48" s="84" t="b">
        <f t="shared" si="46"/>
        <v>1</v>
      </c>
      <c r="CW48" t="e">
        <f t="shared" si="47"/>
        <v>#VALUE!</v>
      </c>
      <c r="CX48" t="e">
        <f t="shared" si="48"/>
        <v>#VALUE!</v>
      </c>
      <c r="CY48" t="b">
        <f t="shared" si="49"/>
        <v>1</v>
      </c>
      <c r="CZ48" t="b">
        <f t="shared" si="50"/>
        <v>1</v>
      </c>
      <c r="DA48" s="84">
        <f t="shared" si="52"/>
        <v>0</v>
      </c>
      <c r="DB48" t="e">
        <f t="shared" si="51"/>
        <v>#N/A</v>
      </c>
    </row>
    <row r="49" spans="1:106">
      <c r="A49" s="9">
        <v>2212</v>
      </c>
      <c r="B49" s="3">
        <v>2</v>
      </c>
      <c r="C49" s="3" t="s">
        <v>2537</v>
      </c>
      <c r="D49" s="3" t="str">
        <f t="shared" si="0"/>
        <v>NI_1_22-1_dk_0061</v>
      </c>
      <c r="E49" s="3" t="str">
        <f t="shared" si="1"/>
        <v>0061</v>
      </c>
      <c r="F49" s="3">
        <v>108484.57</v>
      </c>
      <c r="G49" s="15">
        <v>418199.71899999998</v>
      </c>
      <c r="H49" s="35" t="str">
        <f t="shared" si="56"/>
        <v>ja</v>
      </c>
      <c r="I49" s="42" t="s">
        <v>2402</v>
      </c>
      <c r="J49" s="20" t="s">
        <v>2491</v>
      </c>
      <c r="K49" s="21">
        <v>10000</v>
      </c>
      <c r="L49" s="28">
        <f t="shared" si="64"/>
        <v>1</v>
      </c>
      <c r="M49" s="28">
        <f t="shared" si="64"/>
        <v>1</v>
      </c>
      <c r="N49" s="56">
        <f t="shared" si="3"/>
        <v>10000</v>
      </c>
      <c r="O49" s="33">
        <f t="shared" si="26"/>
        <v>114.67071117769679</v>
      </c>
      <c r="P49" s="37">
        <f t="shared" si="4"/>
        <v>107.45101688211344</v>
      </c>
      <c r="Q49" s="9" t="s">
        <v>12</v>
      </c>
      <c r="R49" s="55" t="s">
        <v>12</v>
      </c>
      <c r="S49" s="55">
        <v>1.762</v>
      </c>
      <c r="T49" s="55">
        <v>2.4039999999999999</v>
      </c>
      <c r="U49" s="55">
        <v>2.77</v>
      </c>
      <c r="V49" s="3">
        <v>2.9689999999999999</v>
      </c>
      <c r="W49" s="3">
        <v>3.1709999999999998</v>
      </c>
      <c r="X49" s="3" t="s">
        <v>12</v>
      </c>
      <c r="Y49" s="3">
        <v>3.5990000000000002</v>
      </c>
      <c r="Z49" s="15" t="s">
        <v>12</v>
      </c>
      <c r="AA49" s="10">
        <f t="shared" si="5"/>
        <v>3.1709999999999998</v>
      </c>
      <c r="AB49" s="9">
        <f t="shared" si="6"/>
        <v>0.4009999999999998</v>
      </c>
      <c r="AC49" s="10">
        <f t="shared" si="7"/>
        <v>0.42800000000000038</v>
      </c>
      <c r="AD49" s="9" t="s">
        <v>12</v>
      </c>
      <c r="AE49" s="55" t="s">
        <v>12</v>
      </c>
      <c r="AF49" s="55">
        <v>0.36699999999999999</v>
      </c>
      <c r="AG49" s="55">
        <v>0.54</v>
      </c>
      <c r="AH49" s="55">
        <v>0.71799999999999997</v>
      </c>
      <c r="AI49" s="3">
        <v>0.87</v>
      </c>
      <c r="AJ49" s="3">
        <v>1.0369999999999999</v>
      </c>
      <c r="AK49" s="3" t="s">
        <v>12</v>
      </c>
      <c r="AL49" s="3">
        <v>1.33</v>
      </c>
      <c r="AM49" s="15" t="s">
        <v>12</v>
      </c>
      <c r="AN49" s="10">
        <f t="shared" si="8"/>
        <v>1.0369999999999999</v>
      </c>
      <c r="AO49" s="9">
        <f t="shared" si="9"/>
        <v>0.31899999999999995</v>
      </c>
      <c r="AP49" s="10">
        <f t="shared" si="10"/>
        <v>0.29300000000000015</v>
      </c>
      <c r="AQ49" s="9" t="s">
        <v>12</v>
      </c>
      <c r="AR49" s="55" t="s">
        <v>12</v>
      </c>
      <c r="AS49" s="55">
        <v>1.3919999999999999</v>
      </c>
      <c r="AT49" s="55">
        <v>1.9690000000000001</v>
      </c>
      <c r="AU49" s="55">
        <v>2.3660000000000001</v>
      </c>
      <c r="AV49" s="3">
        <v>2.6059999999999999</v>
      </c>
      <c r="AW49" s="3">
        <v>2.835</v>
      </c>
      <c r="AX49" s="3" t="s">
        <v>12</v>
      </c>
      <c r="AY49" s="3">
        <v>3.1819999999999999</v>
      </c>
      <c r="AZ49" s="15" t="s">
        <v>12</v>
      </c>
      <c r="BA49" s="10">
        <f t="shared" si="11"/>
        <v>2.835</v>
      </c>
      <c r="BB49" s="9">
        <f t="shared" si="12"/>
        <v>0.46899999999999986</v>
      </c>
      <c r="BC49" s="10">
        <f t="shared" si="13"/>
        <v>0.34699999999999998</v>
      </c>
      <c r="BD49" s="9" t="s">
        <v>2403</v>
      </c>
      <c r="BE49" s="3" t="s">
        <v>12</v>
      </c>
      <c r="BF49" s="15" t="s">
        <v>12</v>
      </c>
      <c r="BG49" s="15" t="str">
        <f t="shared" si="14"/>
        <v>-</v>
      </c>
      <c r="BH49" s="9" t="e">
        <f t="shared" si="57"/>
        <v>#VALUE!</v>
      </c>
      <c r="BI49" s="10" t="e">
        <f t="shared" si="57"/>
        <v>#VALUE!</v>
      </c>
      <c r="BJ49" s="9" t="s">
        <v>2403</v>
      </c>
      <c r="BK49" s="3" t="s">
        <v>12</v>
      </c>
      <c r="BL49" s="15" t="s">
        <v>12</v>
      </c>
      <c r="BM49" s="15" t="str">
        <f t="shared" si="16"/>
        <v>-</v>
      </c>
      <c r="BN49" s="9" t="e">
        <f t="shared" si="58"/>
        <v>#VALUE!</v>
      </c>
      <c r="BO49" s="10" t="e">
        <f t="shared" si="58"/>
        <v>#VALUE!</v>
      </c>
      <c r="BP49">
        <f t="shared" si="28"/>
        <v>0</v>
      </c>
      <c r="BQ49" s="93" t="e">
        <f t="shared" si="29"/>
        <v>#VALUE!</v>
      </c>
      <c r="BR49" s="93" t="e">
        <f t="shared" si="30"/>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53"/>
        <v>#N/A</v>
      </c>
      <c r="BX49" s="93" t="e">
        <f t="shared" si="53"/>
        <v>#N/A</v>
      </c>
      <c r="BY49" s="94">
        <f t="shared" si="54"/>
        <v>999</v>
      </c>
      <c r="BZ49" s="94">
        <f t="shared" si="54"/>
        <v>999</v>
      </c>
      <c r="CA49" s="94" t="e">
        <f t="shared" si="31"/>
        <v>#N/A</v>
      </c>
      <c r="CB49" t="e">
        <f t="shared" si="32"/>
        <v>#N/A</v>
      </c>
      <c r="CC49" s="58" t="e">
        <f t="shared" si="33"/>
        <v>#N/A</v>
      </c>
      <c r="CD49" s="95" t="e">
        <f t="shared" si="34"/>
        <v>#N/A</v>
      </c>
      <c r="CE49" s="96" t="b">
        <f t="shared" si="59"/>
        <v>1</v>
      </c>
      <c r="CF49" t="e">
        <f t="shared" si="60"/>
        <v>#DIV/0!</v>
      </c>
      <c r="CG49" t="e">
        <f t="shared" si="61"/>
        <v>#DIV/0!</v>
      </c>
      <c r="CH49" s="84" t="b">
        <f t="shared" si="35"/>
        <v>1</v>
      </c>
      <c r="CI49">
        <f t="shared" si="36"/>
        <v>1.0369999999999999</v>
      </c>
      <c r="CJ49" t="b">
        <f t="shared" si="62"/>
        <v>1</v>
      </c>
      <c r="CK49" t="b">
        <f t="shared" si="37"/>
        <v>1</v>
      </c>
      <c r="CL49" s="84" t="b">
        <f t="shared" si="65"/>
        <v>1</v>
      </c>
      <c r="CM49">
        <f t="shared" si="38"/>
        <v>2.835</v>
      </c>
      <c r="CN49" t="b">
        <f t="shared" si="63"/>
        <v>1</v>
      </c>
      <c r="CO49" s="84">
        <f t="shared" si="39"/>
        <v>8.2708097601297687E-2</v>
      </c>
      <c r="CP49" t="b">
        <f t="shared" si="40"/>
        <v>1</v>
      </c>
      <c r="CQ49" s="96" t="b">
        <f t="shared" si="41"/>
        <v>1</v>
      </c>
      <c r="CR49" t="e">
        <f t="shared" si="42"/>
        <v>#VALUE!</v>
      </c>
      <c r="CS49" t="e">
        <f t="shared" si="43"/>
        <v>#VALUE!</v>
      </c>
      <c r="CT49" t="b">
        <f t="shared" si="44"/>
        <v>1</v>
      </c>
      <c r="CU49" t="b">
        <f t="shared" si="45"/>
        <v>1</v>
      </c>
      <c r="CV49" s="84" t="b">
        <f t="shared" si="46"/>
        <v>1</v>
      </c>
      <c r="CW49" t="e">
        <f t="shared" si="47"/>
        <v>#VALUE!</v>
      </c>
      <c r="CX49" t="e">
        <f t="shared" si="48"/>
        <v>#VALUE!</v>
      </c>
      <c r="CY49" t="b">
        <f t="shared" si="49"/>
        <v>1</v>
      </c>
      <c r="CZ49" t="b">
        <f t="shared" si="50"/>
        <v>1</v>
      </c>
      <c r="DA49" s="84">
        <f t="shared" si="52"/>
        <v>0</v>
      </c>
      <c r="DB49" t="e">
        <f t="shared" si="51"/>
        <v>#N/A</v>
      </c>
    </row>
    <row r="50" spans="1:106">
      <c r="A50" s="9">
        <v>2213</v>
      </c>
      <c r="B50" s="3">
        <v>2</v>
      </c>
      <c r="C50" s="3" t="s">
        <v>2538</v>
      </c>
      <c r="D50" s="3" t="str">
        <f t="shared" si="0"/>
        <v>NI_1_22-1_dk_0062</v>
      </c>
      <c r="E50" s="3" t="str">
        <f t="shared" si="1"/>
        <v>0062</v>
      </c>
      <c r="F50" s="3">
        <v>108377.17200000001</v>
      </c>
      <c r="G50" s="15">
        <v>418203.09399999998</v>
      </c>
      <c r="H50" s="35" t="str">
        <f t="shared" si="56"/>
        <v>ja</v>
      </c>
      <c r="I50" s="42" t="s">
        <v>2402</v>
      </c>
      <c r="J50" s="20" t="s">
        <v>2491</v>
      </c>
      <c r="K50" s="21">
        <v>10000</v>
      </c>
      <c r="L50" s="28">
        <f t="shared" si="64"/>
        <v>1</v>
      </c>
      <c r="M50" s="28">
        <f t="shared" si="64"/>
        <v>1</v>
      </c>
      <c r="N50" s="56">
        <f t="shared" si="3"/>
        <v>10000</v>
      </c>
      <c r="O50" s="33">
        <f t="shared" si="26"/>
        <v>107.45101688211344</v>
      </c>
      <c r="P50" s="37">
        <f t="shared" si="4"/>
        <v>177.40782878159729</v>
      </c>
      <c r="Q50" s="9" t="s">
        <v>12</v>
      </c>
      <c r="R50" s="55" t="s">
        <v>12</v>
      </c>
      <c r="S50" s="55">
        <v>1.8460000000000001</v>
      </c>
      <c r="T50" s="55">
        <v>2.3690000000000002</v>
      </c>
      <c r="U50" s="55">
        <v>2.7629999999999999</v>
      </c>
      <c r="V50" s="3">
        <v>2.9660000000000002</v>
      </c>
      <c r="W50" s="3">
        <v>3.1680000000000001</v>
      </c>
      <c r="X50" s="3" t="s">
        <v>12</v>
      </c>
      <c r="Y50" s="3">
        <v>3.597</v>
      </c>
      <c r="Z50" s="15" t="s">
        <v>12</v>
      </c>
      <c r="AA50" s="10">
        <f t="shared" si="5"/>
        <v>3.1680000000000001</v>
      </c>
      <c r="AB50" s="9">
        <f t="shared" si="6"/>
        <v>0.40500000000000025</v>
      </c>
      <c r="AC50" s="10">
        <f t="shared" si="7"/>
        <v>0.42899999999999983</v>
      </c>
      <c r="AD50" s="9" t="s">
        <v>12</v>
      </c>
      <c r="AE50" s="55" t="s">
        <v>12</v>
      </c>
      <c r="AF50" s="55">
        <v>0.33200000000000002</v>
      </c>
      <c r="AG50" s="55">
        <v>0.51600000000000001</v>
      </c>
      <c r="AH50" s="55">
        <v>0.71099999999999997</v>
      </c>
      <c r="AI50" s="3">
        <v>0.877</v>
      </c>
      <c r="AJ50" s="3">
        <v>1.0489999999999999</v>
      </c>
      <c r="AK50" s="3" t="s">
        <v>12</v>
      </c>
      <c r="AL50" s="3">
        <v>1.3440000000000001</v>
      </c>
      <c r="AM50" s="15" t="s">
        <v>12</v>
      </c>
      <c r="AN50" s="10">
        <f t="shared" si="8"/>
        <v>1.0489999999999999</v>
      </c>
      <c r="AO50" s="9">
        <f t="shared" si="9"/>
        <v>0.33799999999999997</v>
      </c>
      <c r="AP50" s="10">
        <f t="shared" si="10"/>
        <v>0.29500000000000015</v>
      </c>
      <c r="AQ50" s="9" t="s">
        <v>12</v>
      </c>
      <c r="AR50" s="55" t="s">
        <v>12</v>
      </c>
      <c r="AS50" s="55">
        <v>1.2629999999999999</v>
      </c>
      <c r="AT50" s="55">
        <v>1.853</v>
      </c>
      <c r="AU50" s="55">
        <v>2.3239999999999998</v>
      </c>
      <c r="AV50" s="3">
        <v>2.6080000000000001</v>
      </c>
      <c r="AW50" s="3">
        <v>2.847</v>
      </c>
      <c r="AX50" s="3" t="s">
        <v>12</v>
      </c>
      <c r="AY50" s="3">
        <v>3.1960000000000002</v>
      </c>
      <c r="AZ50" s="15" t="s">
        <v>12</v>
      </c>
      <c r="BA50" s="10">
        <f t="shared" si="11"/>
        <v>2.847</v>
      </c>
      <c r="BB50" s="9">
        <f t="shared" si="12"/>
        <v>0.52300000000000013</v>
      </c>
      <c r="BC50" s="10">
        <f t="shared" si="13"/>
        <v>0.3490000000000002</v>
      </c>
      <c r="BD50" s="9" t="s">
        <v>2403</v>
      </c>
      <c r="BE50" s="3" t="s">
        <v>12</v>
      </c>
      <c r="BF50" s="15" t="s">
        <v>12</v>
      </c>
      <c r="BG50" s="15" t="str">
        <f t="shared" si="14"/>
        <v>-</v>
      </c>
      <c r="BH50" s="9" t="e">
        <f t="shared" si="57"/>
        <v>#VALUE!</v>
      </c>
      <c r="BI50" s="10" t="e">
        <f t="shared" si="57"/>
        <v>#VALUE!</v>
      </c>
      <c r="BJ50" s="9" t="s">
        <v>2403</v>
      </c>
      <c r="BK50" s="3" t="s">
        <v>12</v>
      </c>
      <c r="BL50" s="15" t="s">
        <v>12</v>
      </c>
      <c r="BM50" s="15" t="str">
        <f t="shared" si="16"/>
        <v>-</v>
      </c>
      <c r="BN50" s="9" t="e">
        <f t="shared" si="58"/>
        <v>#VALUE!</v>
      </c>
      <c r="BO50" s="10" t="e">
        <f t="shared" si="58"/>
        <v>#VALUE!</v>
      </c>
      <c r="BP50">
        <f t="shared" si="28"/>
        <v>0</v>
      </c>
      <c r="BQ50" s="93" t="e">
        <f t="shared" si="29"/>
        <v>#VALUE!</v>
      </c>
      <c r="BR50" s="93" t="e">
        <f t="shared" si="30"/>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53"/>
        <v>#N/A</v>
      </c>
      <c r="BX50" s="93" t="e">
        <f t="shared" si="53"/>
        <v>#N/A</v>
      </c>
      <c r="BY50" s="94">
        <f t="shared" si="54"/>
        <v>999</v>
      </c>
      <c r="BZ50" s="94">
        <f t="shared" si="54"/>
        <v>999</v>
      </c>
      <c r="CA50" s="94" t="e">
        <f t="shared" si="31"/>
        <v>#N/A</v>
      </c>
      <c r="CB50" t="e">
        <f t="shared" si="32"/>
        <v>#N/A</v>
      </c>
      <c r="CC50" s="58" t="e">
        <f t="shared" si="33"/>
        <v>#N/A</v>
      </c>
      <c r="CD50" s="95" t="e">
        <f t="shared" si="34"/>
        <v>#N/A</v>
      </c>
      <c r="CE50" s="96" t="b">
        <f t="shared" si="59"/>
        <v>1</v>
      </c>
      <c r="CF50" t="e">
        <f t="shared" si="60"/>
        <v>#DIV/0!</v>
      </c>
      <c r="CG50" t="e">
        <f t="shared" si="61"/>
        <v>#DIV/0!</v>
      </c>
      <c r="CH50" s="84" t="b">
        <f t="shared" si="35"/>
        <v>1</v>
      </c>
      <c r="CI50">
        <f t="shared" si="36"/>
        <v>1.0489999999999999</v>
      </c>
      <c r="CJ50" t="b">
        <f t="shared" si="62"/>
        <v>1</v>
      </c>
      <c r="CK50" t="b">
        <f t="shared" si="37"/>
        <v>1</v>
      </c>
      <c r="CL50" s="84" t="b">
        <f t="shared" si="65"/>
        <v>1</v>
      </c>
      <c r="CM50">
        <f t="shared" si="38"/>
        <v>2.847</v>
      </c>
      <c r="CN50" t="b">
        <f t="shared" si="63"/>
        <v>1</v>
      </c>
      <c r="CO50" s="84">
        <f t="shared" si="39"/>
        <v>8.2961377696782149E-2</v>
      </c>
      <c r="CP50" t="b">
        <f t="shared" si="40"/>
        <v>1</v>
      </c>
      <c r="CQ50" s="96" t="b">
        <f t="shared" si="41"/>
        <v>1</v>
      </c>
      <c r="CR50" t="e">
        <f t="shared" si="42"/>
        <v>#VALUE!</v>
      </c>
      <c r="CS50" t="e">
        <f t="shared" si="43"/>
        <v>#VALUE!</v>
      </c>
      <c r="CT50" t="b">
        <f t="shared" si="44"/>
        <v>1</v>
      </c>
      <c r="CU50" t="b">
        <f t="shared" si="45"/>
        <v>1</v>
      </c>
      <c r="CV50" s="84" t="b">
        <f t="shared" si="46"/>
        <v>1</v>
      </c>
      <c r="CW50" t="e">
        <f t="shared" si="47"/>
        <v>#VALUE!</v>
      </c>
      <c r="CX50" t="e">
        <f t="shared" si="48"/>
        <v>#VALUE!</v>
      </c>
      <c r="CY50" t="b">
        <f t="shared" si="49"/>
        <v>1</v>
      </c>
      <c r="CZ50" t="b">
        <f t="shared" si="50"/>
        <v>1</v>
      </c>
      <c r="DA50" s="84">
        <f t="shared" si="52"/>
        <v>0</v>
      </c>
      <c r="DB50" t="e">
        <f t="shared" si="51"/>
        <v>#N/A</v>
      </c>
    </row>
    <row r="51" spans="1:106">
      <c r="A51" s="9">
        <v>2214</v>
      </c>
      <c r="B51" s="3">
        <v>2</v>
      </c>
      <c r="C51" s="3" t="s">
        <v>2539</v>
      </c>
      <c r="D51" s="3" t="str">
        <f t="shared" si="0"/>
        <v>NI_1_22-1_dk_0064</v>
      </c>
      <c r="E51" s="3" t="str">
        <f t="shared" si="1"/>
        <v>0064</v>
      </c>
      <c r="F51" s="3">
        <v>108199.789</v>
      </c>
      <c r="G51" s="15">
        <v>418206.06199999998</v>
      </c>
      <c r="H51" s="35" t="str">
        <f t="shared" si="56"/>
        <v>ja</v>
      </c>
      <c r="I51" s="42" t="s">
        <v>2402</v>
      </c>
      <c r="J51" s="20" t="s">
        <v>2491</v>
      </c>
      <c r="K51" s="21">
        <v>10000</v>
      </c>
      <c r="L51" s="28">
        <f t="shared" si="64"/>
        <v>1</v>
      </c>
      <c r="M51" s="28">
        <f t="shared" si="64"/>
        <v>1</v>
      </c>
      <c r="N51" s="56">
        <f t="shared" si="3"/>
        <v>10000</v>
      </c>
      <c r="O51" s="33">
        <f t="shared" si="26"/>
        <v>177.40782878159729</v>
      </c>
      <c r="P51" s="37">
        <f t="shared" si="4"/>
        <v>103.74207651671367</v>
      </c>
      <c r="Q51" s="9" t="s">
        <v>12</v>
      </c>
      <c r="R51" s="55" t="s">
        <v>12</v>
      </c>
      <c r="S51" s="55">
        <v>1.601</v>
      </c>
      <c r="T51" s="55">
        <v>2.3109999999999999</v>
      </c>
      <c r="U51" s="55">
        <v>2.7570000000000001</v>
      </c>
      <c r="V51" s="3">
        <v>2.9620000000000002</v>
      </c>
      <c r="W51" s="3">
        <v>3.1640000000000001</v>
      </c>
      <c r="X51" s="3" t="s">
        <v>12</v>
      </c>
      <c r="Y51" s="3">
        <v>3.5920000000000001</v>
      </c>
      <c r="Z51" s="15" t="s">
        <v>12</v>
      </c>
      <c r="AA51" s="10">
        <f t="shared" si="5"/>
        <v>3.1640000000000001</v>
      </c>
      <c r="AB51" s="9">
        <f t="shared" si="6"/>
        <v>0.40700000000000003</v>
      </c>
      <c r="AC51" s="10">
        <f t="shared" si="7"/>
        <v>0.42799999999999994</v>
      </c>
      <c r="AD51" s="9" t="s">
        <v>12</v>
      </c>
      <c r="AE51" s="55" t="s">
        <v>12</v>
      </c>
      <c r="AF51" s="55">
        <v>0.32300000000000001</v>
      </c>
      <c r="AG51" s="55">
        <v>0.502</v>
      </c>
      <c r="AH51" s="55">
        <v>0.69399999999999995</v>
      </c>
      <c r="AI51" s="3">
        <v>0.86</v>
      </c>
      <c r="AJ51" s="3">
        <v>1.036</v>
      </c>
      <c r="AK51" s="3" t="s">
        <v>12</v>
      </c>
      <c r="AL51" s="3">
        <v>1.341</v>
      </c>
      <c r="AM51" s="15" t="s">
        <v>12</v>
      </c>
      <c r="AN51" s="10">
        <f t="shared" si="8"/>
        <v>1.036</v>
      </c>
      <c r="AO51" s="9">
        <f t="shared" si="9"/>
        <v>0.34200000000000008</v>
      </c>
      <c r="AP51" s="10">
        <f t="shared" si="10"/>
        <v>0.30499999999999994</v>
      </c>
      <c r="AQ51" s="9" t="s">
        <v>12</v>
      </c>
      <c r="AR51" s="55" t="s">
        <v>12</v>
      </c>
      <c r="AS51" s="55">
        <v>1.232</v>
      </c>
      <c r="AT51" s="55">
        <v>1.81</v>
      </c>
      <c r="AU51" s="55">
        <v>2.2759999999999998</v>
      </c>
      <c r="AV51" s="3">
        <v>2.5539999999999998</v>
      </c>
      <c r="AW51" s="3">
        <v>2.7989999999999999</v>
      </c>
      <c r="AX51" s="3" t="s">
        <v>12</v>
      </c>
      <c r="AY51" s="3">
        <v>3.1579999999999999</v>
      </c>
      <c r="AZ51" s="15" t="s">
        <v>12</v>
      </c>
      <c r="BA51" s="10">
        <f t="shared" si="11"/>
        <v>2.7989999999999999</v>
      </c>
      <c r="BB51" s="9">
        <f t="shared" si="12"/>
        <v>0.52300000000000013</v>
      </c>
      <c r="BC51" s="10">
        <f t="shared" si="13"/>
        <v>0.35899999999999999</v>
      </c>
      <c r="BD51" s="9" t="s">
        <v>2403</v>
      </c>
      <c r="BE51" s="3" t="s">
        <v>12</v>
      </c>
      <c r="BF51" s="15" t="s">
        <v>12</v>
      </c>
      <c r="BG51" s="15" t="str">
        <f t="shared" si="14"/>
        <v>-</v>
      </c>
      <c r="BH51" s="9" t="e">
        <f t="shared" si="57"/>
        <v>#VALUE!</v>
      </c>
      <c r="BI51" s="10" t="e">
        <f t="shared" si="57"/>
        <v>#VALUE!</v>
      </c>
      <c r="BJ51" s="9" t="s">
        <v>2403</v>
      </c>
      <c r="BK51" s="3" t="s">
        <v>12</v>
      </c>
      <c r="BL51" s="15" t="s">
        <v>12</v>
      </c>
      <c r="BM51" s="15" t="str">
        <f t="shared" si="16"/>
        <v>-</v>
      </c>
      <c r="BN51" s="9" t="e">
        <f t="shared" si="58"/>
        <v>#VALUE!</v>
      </c>
      <c r="BO51" s="10" t="e">
        <f t="shared" si="58"/>
        <v>#VALUE!</v>
      </c>
      <c r="BP51">
        <f t="shared" si="28"/>
        <v>0</v>
      </c>
      <c r="BQ51" s="93" t="e">
        <f t="shared" si="29"/>
        <v>#VALUE!</v>
      </c>
      <c r="BR51" s="93" t="e">
        <f t="shared" si="30"/>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53"/>
        <v>#N/A</v>
      </c>
      <c r="BX51" s="93" t="e">
        <f t="shared" si="53"/>
        <v>#N/A</v>
      </c>
      <c r="BY51" s="94">
        <f t="shared" si="54"/>
        <v>999</v>
      </c>
      <c r="BZ51" s="94">
        <f t="shared" si="54"/>
        <v>999</v>
      </c>
      <c r="CA51" s="94" t="e">
        <f t="shared" si="31"/>
        <v>#N/A</v>
      </c>
      <c r="CB51" t="e">
        <f t="shared" si="32"/>
        <v>#N/A</v>
      </c>
      <c r="CC51" s="58" t="e">
        <f t="shared" si="33"/>
        <v>#N/A</v>
      </c>
      <c r="CD51" s="95" t="e">
        <f t="shared" si="34"/>
        <v>#N/A</v>
      </c>
      <c r="CE51" s="96" t="b">
        <f t="shared" si="59"/>
        <v>1</v>
      </c>
      <c r="CF51" t="e">
        <f t="shared" si="60"/>
        <v>#DIV/0!</v>
      </c>
      <c r="CG51" t="e">
        <f t="shared" si="61"/>
        <v>#DIV/0!</v>
      </c>
      <c r="CH51" s="84" t="b">
        <f t="shared" si="35"/>
        <v>1</v>
      </c>
      <c r="CI51">
        <f t="shared" si="36"/>
        <v>1.036</v>
      </c>
      <c r="CJ51" t="b">
        <f t="shared" si="62"/>
        <v>1</v>
      </c>
      <c r="CK51" t="b">
        <f t="shared" si="37"/>
        <v>1</v>
      </c>
      <c r="CL51" s="84" t="b">
        <f t="shared" si="65"/>
        <v>1</v>
      </c>
      <c r="CM51">
        <f t="shared" si="38"/>
        <v>2.7989999999999999</v>
      </c>
      <c r="CN51" t="b">
        <f t="shared" si="63"/>
        <v>1</v>
      </c>
      <c r="CO51" s="84">
        <f t="shared" si="39"/>
        <v>8.4767497106998241E-2</v>
      </c>
      <c r="CP51" t="b">
        <f t="shared" si="40"/>
        <v>1</v>
      </c>
      <c r="CQ51" s="96" t="b">
        <f t="shared" si="41"/>
        <v>1</v>
      </c>
      <c r="CR51" t="e">
        <f t="shared" si="42"/>
        <v>#VALUE!</v>
      </c>
      <c r="CS51" t="e">
        <f t="shared" si="43"/>
        <v>#VALUE!</v>
      </c>
      <c r="CT51" t="b">
        <f t="shared" si="44"/>
        <v>1</v>
      </c>
      <c r="CU51" t="b">
        <f t="shared" si="45"/>
        <v>1</v>
      </c>
      <c r="CV51" s="84" t="b">
        <f t="shared" si="46"/>
        <v>1</v>
      </c>
      <c r="CW51" t="e">
        <f t="shared" si="47"/>
        <v>#VALUE!</v>
      </c>
      <c r="CX51" t="e">
        <f t="shared" si="48"/>
        <v>#VALUE!</v>
      </c>
      <c r="CY51" t="b">
        <f t="shared" si="49"/>
        <v>1</v>
      </c>
      <c r="CZ51" t="b">
        <f t="shared" si="50"/>
        <v>1</v>
      </c>
      <c r="DA51" s="84">
        <f t="shared" si="52"/>
        <v>0</v>
      </c>
      <c r="DB51" t="e">
        <f t="shared" si="51"/>
        <v>#N/A</v>
      </c>
    </row>
    <row r="52" spans="1:106">
      <c r="A52" s="9">
        <v>2215</v>
      </c>
      <c r="B52" s="3">
        <v>2</v>
      </c>
      <c r="C52" s="3" t="s">
        <v>2540</v>
      </c>
      <c r="D52" s="3" t="str">
        <f t="shared" si="0"/>
        <v>NI_1_22-1_dk_0065</v>
      </c>
      <c r="E52" s="3" t="str">
        <f t="shared" si="1"/>
        <v>0065</v>
      </c>
      <c r="F52" s="3">
        <v>108096.04700000001</v>
      </c>
      <c r="G52" s="15">
        <v>418206.18800000002</v>
      </c>
      <c r="H52" s="35" t="str">
        <f t="shared" si="56"/>
        <v>ja</v>
      </c>
      <c r="I52" s="42" t="s">
        <v>2402</v>
      </c>
      <c r="J52" s="20" t="s">
        <v>2491</v>
      </c>
      <c r="K52" s="21">
        <v>10000</v>
      </c>
      <c r="L52" s="28">
        <f t="shared" ref="L52:M67" si="66">L51</f>
        <v>1</v>
      </c>
      <c r="M52" s="28">
        <f t="shared" si="66"/>
        <v>1</v>
      </c>
      <c r="N52" s="56">
        <f t="shared" si="3"/>
        <v>10000</v>
      </c>
      <c r="O52" s="33">
        <f t="shared" si="26"/>
        <v>103.74207651671367</v>
      </c>
      <c r="P52" s="37">
        <f t="shared" si="4"/>
        <v>109.23957719160271</v>
      </c>
      <c r="Q52" s="9" t="s">
        <v>12</v>
      </c>
      <c r="R52" s="55" t="s">
        <v>12</v>
      </c>
      <c r="S52" s="55">
        <v>1.58</v>
      </c>
      <c r="T52" s="55">
        <v>2.306</v>
      </c>
      <c r="U52" s="55">
        <v>2.7559999999999998</v>
      </c>
      <c r="V52" s="3">
        <v>2.9609999999999999</v>
      </c>
      <c r="W52" s="3">
        <v>3.1619999999999999</v>
      </c>
      <c r="X52" s="3" t="s">
        <v>12</v>
      </c>
      <c r="Y52" s="3">
        <v>3.59</v>
      </c>
      <c r="Z52" s="15" t="s">
        <v>12</v>
      </c>
      <c r="AA52" s="10">
        <f t="shared" si="5"/>
        <v>3.1619999999999999</v>
      </c>
      <c r="AB52" s="9">
        <f t="shared" si="6"/>
        <v>0.40600000000000014</v>
      </c>
      <c r="AC52" s="10">
        <f t="shared" si="7"/>
        <v>0.42799999999999994</v>
      </c>
      <c r="AD52" s="9" t="s">
        <v>12</v>
      </c>
      <c r="AE52" s="55" t="s">
        <v>12</v>
      </c>
      <c r="AF52" s="55">
        <v>0.317</v>
      </c>
      <c r="AG52" s="55">
        <v>0.495</v>
      </c>
      <c r="AH52" s="55">
        <v>0.68600000000000005</v>
      </c>
      <c r="AI52" s="3">
        <v>0.85399999999999998</v>
      </c>
      <c r="AJ52" s="3">
        <v>1.0309999999999999</v>
      </c>
      <c r="AK52" s="3" t="s">
        <v>12</v>
      </c>
      <c r="AL52" s="3">
        <v>1.3360000000000001</v>
      </c>
      <c r="AM52" s="15" t="s">
        <v>12</v>
      </c>
      <c r="AN52" s="10">
        <f t="shared" si="8"/>
        <v>1.0309999999999999</v>
      </c>
      <c r="AO52" s="9">
        <f t="shared" si="9"/>
        <v>0.34499999999999986</v>
      </c>
      <c r="AP52" s="10">
        <f t="shared" si="10"/>
        <v>0.30500000000000016</v>
      </c>
      <c r="AQ52" s="9" t="s">
        <v>12</v>
      </c>
      <c r="AR52" s="55" t="s">
        <v>12</v>
      </c>
      <c r="AS52" s="55">
        <v>1.2130000000000001</v>
      </c>
      <c r="AT52" s="55">
        <v>1.788</v>
      </c>
      <c r="AU52" s="55">
        <v>2.2530000000000001</v>
      </c>
      <c r="AV52" s="3">
        <v>2.5329999999999999</v>
      </c>
      <c r="AW52" s="3">
        <v>2.7789999999999999</v>
      </c>
      <c r="AX52" s="3" t="s">
        <v>12</v>
      </c>
      <c r="AY52" s="3">
        <v>3.1389999999999998</v>
      </c>
      <c r="AZ52" s="15" t="s">
        <v>12</v>
      </c>
      <c r="BA52" s="10">
        <f t="shared" si="11"/>
        <v>2.7789999999999999</v>
      </c>
      <c r="BB52" s="9">
        <f t="shared" si="12"/>
        <v>0.5259999999999998</v>
      </c>
      <c r="BC52" s="10">
        <f t="shared" si="13"/>
        <v>0.35999999999999988</v>
      </c>
      <c r="BD52" s="9" t="s">
        <v>2403</v>
      </c>
      <c r="BE52" s="3" t="s">
        <v>12</v>
      </c>
      <c r="BF52" s="15" t="s">
        <v>12</v>
      </c>
      <c r="BG52" s="15" t="str">
        <f t="shared" si="14"/>
        <v>-</v>
      </c>
      <c r="BH52" s="9" t="e">
        <f t="shared" si="57"/>
        <v>#VALUE!</v>
      </c>
      <c r="BI52" s="10" t="e">
        <f t="shared" si="57"/>
        <v>#VALUE!</v>
      </c>
      <c r="BJ52" s="9" t="s">
        <v>2403</v>
      </c>
      <c r="BK52" s="3" t="s">
        <v>12</v>
      </c>
      <c r="BL52" s="15" t="s">
        <v>12</v>
      </c>
      <c r="BM52" s="15" t="str">
        <f t="shared" si="16"/>
        <v>-</v>
      </c>
      <c r="BN52" s="9" t="e">
        <f t="shared" si="58"/>
        <v>#VALUE!</v>
      </c>
      <c r="BO52" s="10" t="e">
        <f t="shared" si="58"/>
        <v>#VALUE!</v>
      </c>
      <c r="BP52">
        <f t="shared" si="28"/>
        <v>0</v>
      </c>
      <c r="BQ52" s="93" t="e">
        <f t="shared" si="29"/>
        <v>#VALUE!</v>
      </c>
      <c r="BR52" s="93" t="e">
        <f t="shared" si="30"/>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53"/>
        <v>#N/A</v>
      </c>
      <c r="BX52" s="93" t="e">
        <f t="shared" si="53"/>
        <v>#N/A</v>
      </c>
      <c r="BY52" s="94">
        <f t="shared" si="54"/>
        <v>999</v>
      </c>
      <c r="BZ52" s="94">
        <f t="shared" si="54"/>
        <v>999</v>
      </c>
      <c r="CA52" s="94" t="e">
        <f t="shared" si="31"/>
        <v>#N/A</v>
      </c>
      <c r="CB52" t="e">
        <f t="shared" si="32"/>
        <v>#N/A</v>
      </c>
      <c r="CC52" s="58" t="e">
        <f t="shared" si="33"/>
        <v>#N/A</v>
      </c>
      <c r="CD52" s="95" t="e">
        <f t="shared" si="34"/>
        <v>#N/A</v>
      </c>
      <c r="CE52" s="96" t="b">
        <f t="shared" si="59"/>
        <v>1</v>
      </c>
      <c r="CF52" t="e">
        <f t="shared" si="60"/>
        <v>#DIV/0!</v>
      </c>
      <c r="CG52" t="e">
        <f t="shared" si="61"/>
        <v>#DIV/0!</v>
      </c>
      <c r="CH52" s="84" t="b">
        <f t="shared" si="35"/>
        <v>1</v>
      </c>
      <c r="CI52">
        <f t="shared" si="36"/>
        <v>1.0309999999999999</v>
      </c>
      <c r="CJ52" t="b">
        <f t="shared" si="62"/>
        <v>1</v>
      </c>
      <c r="CK52" t="b">
        <f t="shared" si="37"/>
        <v>1</v>
      </c>
      <c r="CL52" s="84" t="b">
        <f t="shared" si="65"/>
        <v>1</v>
      </c>
      <c r="CM52">
        <f t="shared" si="38"/>
        <v>2.7789999999999999</v>
      </c>
      <c r="CN52" t="b">
        <f t="shared" si="63"/>
        <v>1</v>
      </c>
      <c r="CO52" s="84">
        <f t="shared" si="39"/>
        <v>8.5576983379229976E-2</v>
      </c>
      <c r="CP52" t="b">
        <f t="shared" si="40"/>
        <v>1</v>
      </c>
      <c r="CQ52" s="96" t="b">
        <f t="shared" si="41"/>
        <v>1</v>
      </c>
      <c r="CR52" t="e">
        <f t="shared" si="42"/>
        <v>#VALUE!</v>
      </c>
      <c r="CS52" t="e">
        <f t="shared" si="43"/>
        <v>#VALUE!</v>
      </c>
      <c r="CT52" t="b">
        <f t="shared" si="44"/>
        <v>1</v>
      </c>
      <c r="CU52" t="b">
        <f t="shared" si="45"/>
        <v>1</v>
      </c>
      <c r="CV52" s="84" t="b">
        <f t="shared" si="46"/>
        <v>1</v>
      </c>
      <c r="CW52" t="e">
        <f t="shared" si="47"/>
        <v>#VALUE!</v>
      </c>
      <c r="CX52" t="e">
        <f t="shared" si="48"/>
        <v>#VALUE!</v>
      </c>
      <c r="CY52" t="b">
        <f t="shared" si="49"/>
        <v>1</v>
      </c>
      <c r="CZ52" t="b">
        <f t="shared" si="50"/>
        <v>1</v>
      </c>
      <c r="DA52" s="84">
        <f t="shared" si="52"/>
        <v>0</v>
      </c>
      <c r="DB52" t="e">
        <f t="shared" si="51"/>
        <v>#N/A</v>
      </c>
    </row>
    <row r="53" spans="1:106">
      <c r="A53" s="9">
        <v>2216</v>
      </c>
      <c r="B53" s="3">
        <v>2</v>
      </c>
      <c r="C53" s="3" t="s">
        <v>2541</v>
      </c>
      <c r="D53" s="3" t="str">
        <f t="shared" si="0"/>
        <v>NI_1_22-1_dk_0066</v>
      </c>
      <c r="E53" s="3" t="str">
        <f t="shared" si="1"/>
        <v>0066</v>
      </c>
      <c r="F53" s="3">
        <v>107986.81200000001</v>
      </c>
      <c r="G53" s="15">
        <v>418205.18800000002</v>
      </c>
      <c r="H53" s="35" t="str">
        <f t="shared" si="56"/>
        <v>ja</v>
      </c>
      <c r="I53" s="42" t="s">
        <v>2402</v>
      </c>
      <c r="J53" s="20" t="s">
        <v>2491</v>
      </c>
      <c r="K53" s="21">
        <v>10000</v>
      </c>
      <c r="L53" s="28">
        <f t="shared" si="66"/>
        <v>1</v>
      </c>
      <c r="M53" s="28">
        <f t="shared" si="66"/>
        <v>1</v>
      </c>
      <c r="N53" s="56">
        <f t="shared" si="3"/>
        <v>10000</v>
      </c>
      <c r="O53" s="33">
        <f t="shared" si="26"/>
        <v>109.23957719160271</v>
      </c>
      <c r="P53" s="37">
        <f t="shared" si="4"/>
        <v>86.341030709631255</v>
      </c>
      <c r="Q53" s="9" t="s">
        <v>12</v>
      </c>
      <c r="R53" s="55" t="s">
        <v>12</v>
      </c>
      <c r="S53" s="55">
        <v>1.6160000000000001</v>
      </c>
      <c r="T53" s="55">
        <v>2.3140000000000001</v>
      </c>
      <c r="U53" s="55">
        <v>2.7559999999999998</v>
      </c>
      <c r="V53" s="3">
        <v>2.9590000000000001</v>
      </c>
      <c r="W53" s="3">
        <v>3.161</v>
      </c>
      <c r="X53" s="3" t="s">
        <v>12</v>
      </c>
      <c r="Y53" s="3">
        <v>3.5880000000000001</v>
      </c>
      <c r="Z53" s="15" t="s">
        <v>12</v>
      </c>
      <c r="AA53" s="10">
        <f t="shared" si="5"/>
        <v>3.161</v>
      </c>
      <c r="AB53" s="9">
        <f t="shared" si="6"/>
        <v>0.40500000000000025</v>
      </c>
      <c r="AC53" s="10">
        <f t="shared" si="7"/>
        <v>0.42700000000000005</v>
      </c>
      <c r="AD53" s="9" t="s">
        <v>12</v>
      </c>
      <c r="AE53" s="55" t="s">
        <v>12</v>
      </c>
      <c r="AF53" s="55">
        <v>0.30599999999999999</v>
      </c>
      <c r="AG53" s="55">
        <v>0.47899999999999998</v>
      </c>
      <c r="AH53" s="55">
        <v>0.66700000000000004</v>
      </c>
      <c r="AI53" s="3">
        <v>0.83199999999999996</v>
      </c>
      <c r="AJ53" s="3">
        <v>1.0069999999999999</v>
      </c>
      <c r="AK53" s="3" t="s">
        <v>12</v>
      </c>
      <c r="AL53" s="3">
        <v>1.3089999999999999</v>
      </c>
      <c r="AM53" s="15" t="s">
        <v>12</v>
      </c>
      <c r="AN53" s="10">
        <f t="shared" si="8"/>
        <v>1.0069999999999999</v>
      </c>
      <c r="AO53" s="9">
        <f t="shared" si="9"/>
        <v>0.33999999999999986</v>
      </c>
      <c r="AP53" s="10">
        <f t="shared" si="10"/>
        <v>0.30200000000000005</v>
      </c>
      <c r="AQ53" s="9" t="s">
        <v>12</v>
      </c>
      <c r="AR53" s="55" t="s">
        <v>12</v>
      </c>
      <c r="AS53" s="55">
        <v>1.1930000000000001</v>
      </c>
      <c r="AT53" s="55">
        <v>1.7629999999999999</v>
      </c>
      <c r="AU53" s="55">
        <v>2.2269999999999999</v>
      </c>
      <c r="AV53" s="3">
        <v>2.5049999999999999</v>
      </c>
      <c r="AW53" s="3">
        <v>2.7530000000000001</v>
      </c>
      <c r="AX53" s="3" t="s">
        <v>12</v>
      </c>
      <c r="AY53" s="3">
        <v>3.117</v>
      </c>
      <c r="AZ53" s="15" t="s">
        <v>12</v>
      </c>
      <c r="BA53" s="10">
        <f t="shared" si="11"/>
        <v>2.7530000000000001</v>
      </c>
      <c r="BB53" s="9">
        <f t="shared" si="12"/>
        <v>0.52600000000000025</v>
      </c>
      <c r="BC53" s="10">
        <f t="shared" si="13"/>
        <v>0.36399999999999988</v>
      </c>
      <c r="BD53" s="9" t="s">
        <v>2403</v>
      </c>
      <c r="BE53" s="3" t="s">
        <v>12</v>
      </c>
      <c r="BF53" s="15" t="s">
        <v>12</v>
      </c>
      <c r="BG53" s="15" t="str">
        <f t="shared" si="14"/>
        <v>-</v>
      </c>
      <c r="BH53" s="9" t="e">
        <f t="shared" si="57"/>
        <v>#VALUE!</v>
      </c>
      <c r="BI53" s="10" t="e">
        <f t="shared" si="57"/>
        <v>#VALUE!</v>
      </c>
      <c r="BJ53" s="9" t="s">
        <v>2403</v>
      </c>
      <c r="BK53" s="3" t="s">
        <v>12</v>
      </c>
      <c r="BL53" s="15" t="s">
        <v>12</v>
      </c>
      <c r="BM53" s="15" t="str">
        <f t="shared" si="16"/>
        <v>-</v>
      </c>
      <c r="BN53" s="9" t="e">
        <f t="shared" si="58"/>
        <v>#VALUE!</v>
      </c>
      <c r="BO53" s="10" t="e">
        <f t="shared" si="58"/>
        <v>#VALUE!</v>
      </c>
      <c r="BP53">
        <f t="shared" si="28"/>
        <v>0</v>
      </c>
      <c r="BQ53" s="93" t="e">
        <f t="shared" si="29"/>
        <v>#VALUE!</v>
      </c>
      <c r="BR53" s="93" t="e">
        <f t="shared" si="30"/>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53"/>
        <v>#N/A</v>
      </c>
      <c r="BX53" s="93" t="e">
        <f t="shared" si="53"/>
        <v>#N/A</v>
      </c>
      <c r="BY53" s="94">
        <f t="shared" si="54"/>
        <v>999</v>
      </c>
      <c r="BZ53" s="94">
        <f t="shared" si="54"/>
        <v>999</v>
      </c>
      <c r="CA53" s="94" t="e">
        <f t="shared" si="31"/>
        <v>#N/A</v>
      </c>
      <c r="CB53" t="e">
        <f t="shared" si="32"/>
        <v>#N/A</v>
      </c>
      <c r="CC53" s="58" t="e">
        <f t="shared" si="33"/>
        <v>#N/A</v>
      </c>
      <c r="CD53" s="95" t="e">
        <f t="shared" si="34"/>
        <v>#N/A</v>
      </c>
      <c r="CE53" s="96" t="b">
        <f t="shared" si="59"/>
        <v>1</v>
      </c>
      <c r="CF53" t="e">
        <f t="shared" si="60"/>
        <v>#DIV/0!</v>
      </c>
      <c r="CG53" t="e">
        <f t="shared" si="61"/>
        <v>#DIV/0!</v>
      </c>
      <c r="CH53" s="84" t="b">
        <f t="shared" si="35"/>
        <v>1</v>
      </c>
      <c r="CI53">
        <f t="shared" si="36"/>
        <v>1.0069999999999999</v>
      </c>
      <c r="CJ53" t="b">
        <f t="shared" si="62"/>
        <v>1</v>
      </c>
      <c r="CK53" t="b">
        <f t="shared" si="37"/>
        <v>1</v>
      </c>
      <c r="CL53" s="84" t="b">
        <f t="shared" si="65"/>
        <v>1</v>
      </c>
      <c r="CM53">
        <f t="shared" si="38"/>
        <v>2.7530000000000001</v>
      </c>
      <c r="CN53" t="b">
        <f t="shared" si="63"/>
        <v>1</v>
      </c>
      <c r="CO53" s="84">
        <f t="shared" si="39"/>
        <v>8.5171137877368977E-2</v>
      </c>
      <c r="CP53" t="b">
        <f t="shared" si="40"/>
        <v>1</v>
      </c>
      <c r="CQ53" s="96" t="b">
        <f t="shared" si="41"/>
        <v>1</v>
      </c>
      <c r="CR53" t="e">
        <f t="shared" si="42"/>
        <v>#VALUE!</v>
      </c>
      <c r="CS53" t="e">
        <f t="shared" si="43"/>
        <v>#VALUE!</v>
      </c>
      <c r="CT53" t="b">
        <f t="shared" si="44"/>
        <v>1</v>
      </c>
      <c r="CU53" t="b">
        <f t="shared" si="45"/>
        <v>1</v>
      </c>
      <c r="CV53" s="84" t="b">
        <f t="shared" si="46"/>
        <v>1</v>
      </c>
      <c r="CW53" t="e">
        <f t="shared" si="47"/>
        <v>#VALUE!</v>
      </c>
      <c r="CX53" t="e">
        <f t="shared" si="48"/>
        <v>#VALUE!</v>
      </c>
      <c r="CY53" t="b">
        <f t="shared" si="49"/>
        <v>1</v>
      </c>
      <c r="CZ53" t="b">
        <f t="shared" si="50"/>
        <v>1</v>
      </c>
      <c r="DA53" s="84">
        <f t="shared" si="52"/>
        <v>0</v>
      </c>
      <c r="DB53" t="e">
        <f t="shared" si="51"/>
        <v>#N/A</v>
      </c>
    </row>
    <row r="54" spans="1:106">
      <c r="A54" s="9">
        <v>2217</v>
      </c>
      <c r="B54" s="3">
        <v>2</v>
      </c>
      <c r="C54" s="3" t="s">
        <v>2542</v>
      </c>
      <c r="D54" s="3" t="str">
        <f t="shared" si="0"/>
        <v>NI_1_22-1_dk_0067</v>
      </c>
      <c r="E54" s="3" t="str">
        <f t="shared" si="1"/>
        <v>0067</v>
      </c>
      <c r="F54" s="3">
        <v>107900.484</v>
      </c>
      <c r="G54" s="15">
        <v>418203.68800000002</v>
      </c>
      <c r="H54" s="35" t="str">
        <f t="shared" si="56"/>
        <v>ja</v>
      </c>
      <c r="I54" s="42" t="s">
        <v>2402</v>
      </c>
      <c r="J54" s="20" t="s">
        <v>2491</v>
      </c>
      <c r="K54" s="21">
        <v>10000</v>
      </c>
      <c r="L54" s="28">
        <f t="shared" si="66"/>
        <v>1</v>
      </c>
      <c r="M54" s="28">
        <f t="shared" si="66"/>
        <v>1</v>
      </c>
      <c r="N54" s="56">
        <f t="shared" si="3"/>
        <v>10000</v>
      </c>
      <c r="O54" s="33">
        <f t="shared" si="26"/>
        <v>86.341030709631255</v>
      </c>
      <c r="P54" s="37">
        <f t="shared" si="4"/>
        <v>129.90490131247296</v>
      </c>
      <c r="Q54" s="9" t="s">
        <v>12</v>
      </c>
      <c r="R54" s="55" t="s">
        <v>12</v>
      </c>
      <c r="S54" s="55">
        <v>1.633</v>
      </c>
      <c r="T54" s="55">
        <v>2.3159999999999998</v>
      </c>
      <c r="U54" s="55">
        <v>2.754</v>
      </c>
      <c r="V54" s="3">
        <v>2.9569999999999999</v>
      </c>
      <c r="W54" s="3">
        <v>3.1589999999999998</v>
      </c>
      <c r="X54" s="3" t="s">
        <v>12</v>
      </c>
      <c r="Y54" s="3">
        <v>3.5859999999999999</v>
      </c>
      <c r="Z54" s="15" t="s">
        <v>12</v>
      </c>
      <c r="AA54" s="10">
        <f t="shared" si="5"/>
        <v>3.1589999999999998</v>
      </c>
      <c r="AB54" s="9">
        <f t="shared" si="6"/>
        <v>0.4049999999999998</v>
      </c>
      <c r="AC54" s="10">
        <f t="shared" si="7"/>
        <v>0.42700000000000005</v>
      </c>
      <c r="AD54" s="9" t="s">
        <v>12</v>
      </c>
      <c r="AE54" s="55" t="s">
        <v>12</v>
      </c>
      <c r="AF54" s="55">
        <v>0.29799999999999999</v>
      </c>
      <c r="AG54" s="55">
        <v>0.46800000000000003</v>
      </c>
      <c r="AH54" s="55">
        <v>0.65200000000000002</v>
      </c>
      <c r="AI54" s="3">
        <v>0.81499999999999995</v>
      </c>
      <c r="AJ54" s="3">
        <v>0.98799999999999999</v>
      </c>
      <c r="AK54" s="3" t="s">
        <v>12</v>
      </c>
      <c r="AL54" s="3">
        <v>1.29</v>
      </c>
      <c r="AM54" s="15" t="s">
        <v>12</v>
      </c>
      <c r="AN54" s="10">
        <f t="shared" si="8"/>
        <v>0.98799999999999999</v>
      </c>
      <c r="AO54" s="9">
        <f t="shared" si="9"/>
        <v>0.33599999999999997</v>
      </c>
      <c r="AP54" s="10">
        <f t="shared" si="10"/>
        <v>0.30200000000000005</v>
      </c>
      <c r="AQ54" s="9" t="s">
        <v>12</v>
      </c>
      <c r="AR54" s="55" t="s">
        <v>12</v>
      </c>
      <c r="AS54" s="55">
        <v>1.1779999999999999</v>
      </c>
      <c r="AT54" s="55">
        <v>1.74</v>
      </c>
      <c r="AU54" s="55">
        <v>2.202</v>
      </c>
      <c r="AV54" s="3">
        <v>2.4729999999999999</v>
      </c>
      <c r="AW54" s="3">
        <v>2.72</v>
      </c>
      <c r="AX54" s="3" t="s">
        <v>12</v>
      </c>
      <c r="AY54" s="3">
        <v>3.0819999999999999</v>
      </c>
      <c r="AZ54" s="15" t="s">
        <v>12</v>
      </c>
      <c r="BA54" s="10">
        <f t="shared" si="11"/>
        <v>2.72</v>
      </c>
      <c r="BB54" s="9">
        <f t="shared" si="12"/>
        <v>0.51800000000000024</v>
      </c>
      <c r="BC54" s="10">
        <f t="shared" si="13"/>
        <v>0.36199999999999966</v>
      </c>
      <c r="BD54" s="9" t="s">
        <v>2403</v>
      </c>
      <c r="BE54" s="3" t="s">
        <v>12</v>
      </c>
      <c r="BF54" s="15" t="s">
        <v>12</v>
      </c>
      <c r="BG54" s="15" t="str">
        <f t="shared" si="14"/>
        <v>-</v>
      </c>
      <c r="BH54" s="9" t="e">
        <f t="shared" si="57"/>
        <v>#VALUE!</v>
      </c>
      <c r="BI54" s="10" t="e">
        <f t="shared" si="57"/>
        <v>#VALUE!</v>
      </c>
      <c r="BJ54" s="9" t="s">
        <v>2403</v>
      </c>
      <c r="BK54" s="3" t="s">
        <v>12</v>
      </c>
      <c r="BL54" s="15" t="s">
        <v>12</v>
      </c>
      <c r="BM54" s="15" t="str">
        <f t="shared" si="16"/>
        <v>-</v>
      </c>
      <c r="BN54" s="9" t="e">
        <f t="shared" si="58"/>
        <v>#VALUE!</v>
      </c>
      <c r="BO54" s="10" t="e">
        <f t="shared" si="58"/>
        <v>#VALUE!</v>
      </c>
      <c r="BP54">
        <f t="shared" si="28"/>
        <v>0</v>
      </c>
      <c r="BQ54" s="93" t="e">
        <f t="shared" si="29"/>
        <v>#VALUE!</v>
      </c>
      <c r="BR54" s="93" t="e">
        <f t="shared" si="30"/>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53"/>
        <v>#N/A</v>
      </c>
      <c r="BX54" s="93" t="e">
        <f t="shared" si="53"/>
        <v>#N/A</v>
      </c>
      <c r="BY54" s="94">
        <f t="shared" si="54"/>
        <v>999</v>
      </c>
      <c r="BZ54" s="94">
        <f t="shared" si="54"/>
        <v>999</v>
      </c>
      <c r="CA54" s="94" t="e">
        <f t="shared" si="31"/>
        <v>#N/A</v>
      </c>
      <c r="CB54" t="e">
        <f t="shared" si="32"/>
        <v>#N/A</v>
      </c>
      <c r="CC54" s="58" t="e">
        <f t="shared" si="33"/>
        <v>#N/A</v>
      </c>
      <c r="CD54" s="95" t="e">
        <f t="shared" si="34"/>
        <v>#N/A</v>
      </c>
      <c r="CE54" s="96" t="b">
        <f t="shared" si="59"/>
        <v>1</v>
      </c>
      <c r="CF54" t="e">
        <f t="shared" si="60"/>
        <v>#DIV/0!</v>
      </c>
      <c r="CG54" t="e">
        <f t="shared" si="61"/>
        <v>#DIV/0!</v>
      </c>
      <c r="CH54" s="84" t="b">
        <f t="shared" si="35"/>
        <v>1</v>
      </c>
      <c r="CI54">
        <f t="shared" si="36"/>
        <v>0.98799999999999999</v>
      </c>
      <c r="CJ54" t="b">
        <f t="shared" si="62"/>
        <v>1</v>
      </c>
      <c r="CK54" t="b">
        <f t="shared" si="37"/>
        <v>1</v>
      </c>
      <c r="CL54" s="84" t="b">
        <f t="shared" si="65"/>
        <v>1</v>
      </c>
      <c r="CM54">
        <f t="shared" si="38"/>
        <v>2.72</v>
      </c>
      <c r="CN54" t="b">
        <f t="shared" si="63"/>
        <v>1</v>
      </c>
      <c r="CO54" s="84">
        <f t="shared" si="39"/>
        <v>8.5604094579008042E-2</v>
      </c>
      <c r="CP54" t="b">
        <f t="shared" si="40"/>
        <v>1</v>
      </c>
      <c r="CQ54" s="96" t="b">
        <f t="shared" si="41"/>
        <v>1</v>
      </c>
      <c r="CR54" t="e">
        <f t="shared" si="42"/>
        <v>#VALUE!</v>
      </c>
      <c r="CS54" t="e">
        <f t="shared" si="43"/>
        <v>#VALUE!</v>
      </c>
      <c r="CT54" t="b">
        <f t="shared" si="44"/>
        <v>1</v>
      </c>
      <c r="CU54" t="b">
        <f t="shared" si="45"/>
        <v>1</v>
      </c>
      <c r="CV54" s="84" t="b">
        <f t="shared" si="46"/>
        <v>1</v>
      </c>
      <c r="CW54" t="e">
        <f t="shared" si="47"/>
        <v>#VALUE!</v>
      </c>
      <c r="CX54" t="e">
        <f t="shared" si="48"/>
        <v>#VALUE!</v>
      </c>
      <c r="CY54" t="b">
        <f t="shared" si="49"/>
        <v>1</v>
      </c>
      <c r="CZ54" t="b">
        <f t="shared" si="50"/>
        <v>1</v>
      </c>
      <c r="DA54" s="84">
        <f t="shared" si="52"/>
        <v>0</v>
      </c>
      <c r="DB54" t="e">
        <f t="shared" si="51"/>
        <v>#N/A</v>
      </c>
    </row>
    <row r="55" spans="1:106">
      <c r="A55" s="9">
        <v>2218</v>
      </c>
      <c r="B55" s="3">
        <v>2</v>
      </c>
      <c r="C55" s="3" t="s">
        <v>2543</v>
      </c>
      <c r="D55" s="3" t="str">
        <f t="shared" si="0"/>
        <v>NI_1_22-1_dk_0068</v>
      </c>
      <c r="E55" s="3" t="str">
        <f t="shared" si="1"/>
        <v>0068</v>
      </c>
      <c r="F55" s="3">
        <v>107781.30499999999</v>
      </c>
      <c r="G55" s="15">
        <v>418152</v>
      </c>
      <c r="H55" s="35" t="str">
        <f t="shared" si="56"/>
        <v>ja</v>
      </c>
      <c r="I55" s="42" t="s">
        <v>2402</v>
      </c>
      <c r="J55" s="20" t="s">
        <v>2491</v>
      </c>
      <c r="K55" s="21">
        <v>10000</v>
      </c>
      <c r="L55" s="28">
        <f t="shared" si="66"/>
        <v>1</v>
      </c>
      <c r="M55" s="28">
        <f t="shared" si="66"/>
        <v>1</v>
      </c>
      <c r="N55" s="56">
        <f t="shared" si="3"/>
        <v>10000</v>
      </c>
      <c r="O55" s="33">
        <f t="shared" si="26"/>
        <v>129.90490131247296</v>
      </c>
      <c r="P55" s="37">
        <f t="shared" si="4"/>
        <v>93.071754480067739</v>
      </c>
      <c r="Q55" s="9" t="s">
        <v>12</v>
      </c>
      <c r="R55" s="55" t="s">
        <v>12</v>
      </c>
      <c r="S55" s="55">
        <v>1.603</v>
      </c>
      <c r="T55" s="55">
        <v>2.3109999999999999</v>
      </c>
      <c r="U55" s="55">
        <v>2.7549999999999999</v>
      </c>
      <c r="V55" s="3">
        <v>2.956</v>
      </c>
      <c r="W55" s="3">
        <v>3.157</v>
      </c>
      <c r="X55" s="3" t="s">
        <v>12</v>
      </c>
      <c r="Y55" s="3">
        <v>3.5840000000000001</v>
      </c>
      <c r="Z55" s="15" t="s">
        <v>12</v>
      </c>
      <c r="AA55" s="10">
        <f t="shared" si="5"/>
        <v>3.157</v>
      </c>
      <c r="AB55" s="9">
        <f t="shared" si="6"/>
        <v>0.40200000000000014</v>
      </c>
      <c r="AC55" s="10">
        <f t="shared" si="7"/>
        <v>0.42700000000000005</v>
      </c>
      <c r="AD55" s="9" t="s">
        <v>12</v>
      </c>
      <c r="AE55" s="55" t="s">
        <v>12</v>
      </c>
      <c r="AF55" s="55">
        <v>0.30099999999999999</v>
      </c>
      <c r="AG55" s="55">
        <v>0.46899999999999997</v>
      </c>
      <c r="AH55" s="55">
        <v>0.65200000000000002</v>
      </c>
      <c r="AI55" s="3">
        <v>0.81299999999999994</v>
      </c>
      <c r="AJ55" s="3">
        <v>0.98399999999999999</v>
      </c>
      <c r="AK55" s="3" t="s">
        <v>12</v>
      </c>
      <c r="AL55" s="3">
        <v>1.284</v>
      </c>
      <c r="AM55" s="15" t="s">
        <v>12</v>
      </c>
      <c r="AN55" s="10">
        <f t="shared" si="8"/>
        <v>0.98399999999999999</v>
      </c>
      <c r="AO55" s="9">
        <f t="shared" si="9"/>
        <v>0.33199999999999996</v>
      </c>
      <c r="AP55" s="10">
        <f t="shared" si="10"/>
        <v>0.30000000000000004</v>
      </c>
      <c r="AQ55" s="9" t="s">
        <v>12</v>
      </c>
      <c r="AR55" s="55" t="s">
        <v>12</v>
      </c>
      <c r="AS55" s="55">
        <v>1.1739999999999999</v>
      </c>
      <c r="AT55" s="55">
        <v>1.7290000000000001</v>
      </c>
      <c r="AU55" s="55">
        <v>2.1840000000000002</v>
      </c>
      <c r="AV55" s="3">
        <v>2.452</v>
      </c>
      <c r="AW55" s="3">
        <v>2.6949999999999998</v>
      </c>
      <c r="AX55" s="3" t="s">
        <v>12</v>
      </c>
      <c r="AY55" s="3">
        <v>3.052</v>
      </c>
      <c r="AZ55" s="15" t="s">
        <v>12</v>
      </c>
      <c r="BA55" s="10">
        <f t="shared" si="11"/>
        <v>2.6949999999999998</v>
      </c>
      <c r="BB55" s="9">
        <f t="shared" si="12"/>
        <v>0.51099999999999968</v>
      </c>
      <c r="BC55" s="10">
        <f t="shared" si="13"/>
        <v>0.35700000000000021</v>
      </c>
      <c r="BD55" s="9" t="s">
        <v>2403</v>
      </c>
      <c r="BE55" s="3" t="s">
        <v>12</v>
      </c>
      <c r="BF55" s="15" t="s">
        <v>12</v>
      </c>
      <c r="BG55" s="15" t="str">
        <f t="shared" si="14"/>
        <v>-</v>
      </c>
      <c r="BH55" s="9" t="e">
        <f t="shared" si="57"/>
        <v>#VALUE!</v>
      </c>
      <c r="BI55" s="10" t="e">
        <f t="shared" si="57"/>
        <v>#VALUE!</v>
      </c>
      <c r="BJ55" s="9" t="s">
        <v>2403</v>
      </c>
      <c r="BK55" s="3" t="s">
        <v>12</v>
      </c>
      <c r="BL55" s="15" t="s">
        <v>12</v>
      </c>
      <c r="BM55" s="15" t="str">
        <f t="shared" si="16"/>
        <v>-</v>
      </c>
      <c r="BN55" s="9" t="e">
        <f t="shared" si="58"/>
        <v>#VALUE!</v>
      </c>
      <c r="BO55" s="10" t="e">
        <f t="shared" si="58"/>
        <v>#VALUE!</v>
      </c>
      <c r="BP55">
        <f t="shared" si="28"/>
        <v>0</v>
      </c>
      <c r="BQ55" s="93" t="e">
        <f t="shared" si="29"/>
        <v>#VALUE!</v>
      </c>
      <c r="BR55" s="93" t="e">
        <f t="shared" si="30"/>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53"/>
        <v>#N/A</v>
      </c>
      <c r="BX55" s="93" t="e">
        <f t="shared" si="53"/>
        <v>#N/A</v>
      </c>
      <c r="BY55" s="94">
        <f t="shared" si="54"/>
        <v>999</v>
      </c>
      <c r="BZ55" s="94">
        <f t="shared" si="54"/>
        <v>999</v>
      </c>
      <c r="CA55" s="94" t="e">
        <f t="shared" si="31"/>
        <v>#N/A</v>
      </c>
      <c r="CB55" t="e">
        <f t="shared" si="32"/>
        <v>#N/A</v>
      </c>
      <c r="CC55" s="58" t="e">
        <f t="shared" si="33"/>
        <v>#N/A</v>
      </c>
      <c r="CD55" s="95" t="e">
        <f t="shared" si="34"/>
        <v>#N/A</v>
      </c>
      <c r="CE55" s="96" t="b">
        <f t="shared" si="59"/>
        <v>1</v>
      </c>
      <c r="CF55" t="e">
        <f t="shared" si="60"/>
        <v>#DIV/0!</v>
      </c>
      <c r="CG55" t="e">
        <f t="shared" si="61"/>
        <v>#DIV/0!</v>
      </c>
      <c r="CH55" s="84" t="b">
        <f t="shared" si="35"/>
        <v>1</v>
      </c>
      <c r="CI55">
        <f t="shared" si="36"/>
        <v>0.98399999999999999</v>
      </c>
      <c r="CJ55" t="b">
        <f t="shared" si="62"/>
        <v>1</v>
      </c>
      <c r="CK55" t="b">
        <f t="shared" si="37"/>
        <v>1</v>
      </c>
      <c r="CL55" s="84" t="b">
        <f t="shared" si="65"/>
        <v>1</v>
      </c>
      <c r="CM55">
        <f t="shared" si="38"/>
        <v>2.6949999999999998</v>
      </c>
      <c r="CN55" t="b">
        <f t="shared" si="63"/>
        <v>1</v>
      </c>
      <c r="CO55" s="84">
        <f t="shared" si="39"/>
        <v>8.6846628060516212E-2</v>
      </c>
      <c r="CP55" t="b">
        <f t="shared" si="40"/>
        <v>1</v>
      </c>
      <c r="CQ55" s="96" t="b">
        <f t="shared" si="41"/>
        <v>1</v>
      </c>
      <c r="CR55" t="e">
        <f t="shared" si="42"/>
        <v>#VALUE!</v>
      </c>
      <c r="CS55" t="e">
        <f t="shared" si="43"/>
        <v>#VALUE!</v>
      </c>
      <c r="CT55" t="b">
        <f t="shared" si="44"/>
        <v>1</v>
      </c>
      <c r="CU55" t="b">
        <f t="shared" si="45"/>
        <v>1</v>
      </c>
      <c r="CV55" s="84" t="b">
        <f t="shared" si="46"/>
        <v>1</v>
      </c>
      <c r="CW55" t="e">
        <f t="shared" si="47"/>
        <v>#VALUE!</v>
      </c>
      <c r="CX55" t="e">
        <f t="shared" si="48"/>
        <v>#VALUE!</v>
      </c>
      <c r="CY55" t="b">
        <f t="shared" si="49"/>
        <v>1</v>
      </c>
      <c r="CZ55" t="b">
        <f t="shared" si="50"/>
        <v>1</v>
      </c>
      <c r="DA55" s="84">
        <f t="shared" si="52"/>
        <v>0</v>
      </c>
      <c r="DB55" t="e">
        <f t="shared" si="51"/>
        <v>#N/A</v>
      </c>
    </row>
    <row r="56" spans="1:106">
      <c r="A56" s="9">
        <v>2219</v>
      </c>
      <c r="B56" s="3">
        <v>2</v>
      </c>
      <c r="C56" s="3" t="s">
        <v>2544</v>
      </c>
      <c r="D56" s="3" t="str">
        <f t="shared" si="0"/>
        <v>NI_1_22-1_dk_0069</v>
      </c>
      <c r="E56" s="3" t="str">
        <f t="shared" si="1"/>
        <v>0069</v>
      </c>
      <c r="F56" s="3">
        <v>107688.266</v>
      </c>
      <c r="G56" s="15">
        <v>418149.53100000002</v>
      </c>
      <c r="H56" s="35" t="str">
        <f t="shared" si="56"/>
        <v>ja</v>
      </c>
      <c r="I56" s="42" t="s">
        <v>2402</v>
      </c>
      <c r="J56" s="20" t="s">
        <v>2491</v>
      </c>
      <c r="K56" s="21">
        <v>10000</v>
      </c>
      <c r="L56" s="28">
        <f t="shared" si="66"/>
        <v>1</v>
      </c>
      <c r="M56" s="28">
        <f t="shared" si="66"/>
        <v>1</v>
      </c>
      <c r="N56" s="56">
        <f t="shared" si="3"/>
        <v>10000</v>
      </c>
      <c r="O56" s="33">
        <f t="shared" si="26"/>
        <v>93.071754480067739</v>
      </c>
      <c r="P56" s="37">
        <f t="shared" si="4"/>
        <v>93.40918884670937</v>
      </c>
      <c r="Q56" s="9" t="s">
        <v>12</v>
      </c>
      <c r="R56" s="55" t="s">
        <v>12</v>
      </c>
      <c r="S56" s="55">
        <v>1.625</v>
      </c>
      <c r="T56" s="55">
        <v>2.3149999999999999</v>
      </c>
      <c r="U56" s="55">
        <v>2.7549999999999999</v>
      </c>
      <c r="V56" s="3">
        <v>2.9550000000000001</v>
      </c>
      <c r="W56" s="3">
        <v>3.1549999999999998</v>
      </c>
      <c r="X56" s="3" t="s">
        <v>12</v>
      </c>
      <c r="Y56" s="3">
        <v>3.5819999999999999</v>
      </c>
      <c r="Z56" s="15" t="s">
        <v>12</v>
      </c>
      <c r="AA56" s="10">
        <f t="shared" si="5"/>
        <v>3.1549999999999998</v>
      </c>
      <c r="AB56" s="9">
        <f t="shared" si="6"/>
        <v>0.39999999999999991</v>
      </c>
      <c r="AC56" s="10">
        <f t="shared" si="7"/>
        <v>0.42700000000000005</v>
      </c>
      <c r="AD56" s="9" t="s">
        <v>12</v>
      </c>
      <c r="AE56" s="55" t="s">
        <v>12</v>
      </c>
      <c r="AF56" s="55">
        <v>0.28299999999999997</v>
      </c>
      <c r="AG56" s="55">
        <v>0.44500000000000001</v>
      </c>
      <c r="AH56" s="55">
        <v>0.622</v>
      </c>
      <c r="AI56" s="3">
        <v>0.77900000000000003</v>
      </c>
      <c r="AJ56" s="3">
        <v>0.94499999999999995</v>
      </c>
      <c r="AK56" s="3" t="s">
        <v>12</v>
      </c>
      <c r="AL56" s="3">
        <v>1.236</v>
      </c>
      <c r="AM56" s="15" t="s">
        <v>12</v>
      </c>
      <c r="AN56" s="10">
        <f t="shared" si="8"/>
        <v>0.94499999999999995</v>
      </c>
      <c r="AO56" s="9">
        <f t="shared" si="9"/>
        <v>0.32299999999999995</v>
      </c>
      <c r="AP56" s="10">
        <f t="shared" si="10"/>
        <v>0.29100000000000004</v>
      </c>
      <c r="AQ56" s="9" t="s">
        <v>12</v>
      </c>
      <c r="AR56" s="55" t="s">
        <v>12</v>
      </c>
      <c r="AS56" s="55">
        <v>1.137</v>
      </c>
      <c r="AT56" s="55">
        <v>1.6919999999999999</v>
      </c>
      <c r="AU56" s="55">
        <v>2.145</v>
      </c>
      <c r="AV56" s="3">
        <v>2.4119999999999999</v>
      </c>
      <c r="AW56" s="3">
        <v>2.6520000000000001</v>
      </c>
      <c r="AX56" s="3" t="s">
        <v>12</v>
      </c>
      <c r="AY56" s="3">
        <v>3.008</v>
      </c>
      <c r="AZ56" s="15" t="s">
        <v>12</v>
      </c>
      <c r="BA56" s="10">
        <f t="shared" si="11"/>
        <v>2.6520000000000001</v>
      </c>
      <c r="BB56" s="9">
        <f t="shared" si="12"/>
        <v>0.50700000000000012</v>
      </c>
      <c r="BC56" s="10">
        <f t="shared" si="13"/>
        <v>0.35599999999999987</v>
      </c>
      <c r="BD56" s="9" t="s">
        <v>2403</v>
      </c>
      <c r="BE56" s="3" t="s">
        <v>12</v>
      </c>
      <c r="BF56" s="15" t="s">
        <v>12</v>
      </c>
      <c r="BG56" s="15" t="str">
        <f t="shared" si="14"/>
        <v>-</v>
      </c>
      <c r="BH56" s="9" t="e">
        <f t="shared" si="57"/>
        <v>#VALUE!</v>
      </c>
      <c r="BI56" s="10" t="e">
        <f t="shared" si="57"/>
        <v>#VALUE!</v>
      </c>
      <c r="BJ56" s="9" t="s">
        <v>2403</v>
      </c>
      <c r="BK56" s="3" t="s">
        <v>12</v>
      </c>
      <c r="BL56" s="15" t="s">
        <v>12</v>
      </c>
      <c r="BM56" s="15" t="str">
        <f t="shared" si="16"/>
        <v>-</v>
      </c>
      <c r="BN56" s="9" t="e">
        <f t="shared" si="58"/>
        <v>#VALUE!</v>
      </c>
      <c r="BO56" s="10" t="e">
        <f t="shared" si="58"/>
        <v>#VALUE!</v>
      </c>
      <c r="BP56">
        <f t="shared" si="28"/>
        <v>0</v>
      </c>
      <c r="BQ56" s="93" t="e">
        <f t="shared" si="29"/>
        <v>#VALUE!</v>
      </c>
      <c r="BR56" s="93" t="e">
        <f t="shared" si="30"/>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53"/>
        <v>#N/A</v>
      </c>
      <c r="BX56" s="93" t="e">
        <f t="shared" si="53"/>
        <v>#N/A</v>
      </c>
      <c r="BY56" s="94">
        <f t="shared" si="54"/>
        <v>999</v>
      </c>
      <c r="BZ56" s="94">
        <f t="shared" si="54"/>
        <v>999</v>
      </c>
      <c r="CA56" s="94" t="e">
        <f t="shared" si="31"/>
        <v>#N/A</v>
      </c>
      <c r="CB56" t="e">
        <f t="shared" si="32"/>
        <v>#N/A</v>
      </c>
      <c r="CC56" s="58" t="e">
        <f t="shared" si="33"/>
        <v>#N/A</v>
      </c>
      <c r="CD56" s="95" t="e">
        <f t="shared" si="34"/>
        <v>#N/A</v>
      </c>
      <c r="CE56" s="96" t="b">
        <f t="shared" si="59"/>
        <v>1</v>
      </c>
      <c r="CF56" t="e">
        <f t="shared" si="60"/>
        <v>#DIV/0!</v>
      </c>
      <c r="CG56" t="e">
        <f t="shared" si="61"/>
        <v>#DIV/0!</v>
      </c>
      <c r="CH56" s="84" t="b">
        <f t="shared" si="35"/>
        <v>1</v>
      </c>
      <c r="CI56">
        <f t="shared" si="36"/>
        <v>0.94499999999999995</v>
      </c>
      <c r="CJ56" t="b">
        <f t="shared" si="62"/>
        <v>1</v>
      </c>
      <c r="CK56" t="b">
        <f t="shared" si="37"/>
        <v>1</v>
      </c>
      <c r="CL56" s="84" t="b">
        <f t="shared" si="65"/>
        <v>1</v>
      </c>
      <c r="CM56">
        <f t="shared" si="38"/>
        <v>2.6520000000000001</v>
      </c>
      <c r="CN56" t="b">
        <f t="shared" si="63"/>
        <v>1</v>
      </c>
      <c r="CO56" s="84">
        <f t="shared" si="39"/>
        <v>8.6131135096143993E-2</v>
      </c>
      <c r="CP56" t="b">
        <f t="shared" si="40"/>
        <v>1</v>
      </c>
      <c r="CQ56" s="96" t="b">
        <f t="shared" si="41"/>
        <v>1</v>
      </c>
      <c r="CR56" t="e">
        <f t="shared" si="42"/>
        <v>#VALUE!</v>
      </c>
      <c r="CS56" t="e">
        <f t="shared" si="43"/>
        <v>#VALUE!</v>
      </c>
      <c r="CT56" t="b">
        <f t="shared" si="44"/>
        <v>1</v>
      </c>
      <c r="CU56" t="b">
        <f t="shared" si="45"/>
        <v>1</v>
      </c>
      <c r="CV56" s="84" t="b">
        <f t="shared" si="46"/>
        <v>1</v>
      </c>
      <c r="CW56" t="e">
        <f t="shared" si="47"/>
        <v>#VALUE!</v>
      </c>
      <c r="CX56" t="e">
        <f t="shared" si="48"/>
        <v>#VALUE!</v>
      </c>
      <c r="CY56" t="b">
        <f t="shared" si="49"/>
        <v>1</v>
      </c>
      <c r="CZ56" t="b">
        <f t="shared" si="50"/>
        <v>1</v>
      </c>
      <c r="DA56" s="84">
        <f t="shared" si="52"/>
        <v>0</v>
      </c>
      <c r="DB56" t="e">
        <f t="shared" si="51"/>
        <v>#N/A</v>
      </c>
    </row>
    <row r="57" spans="1:106">
      <c r="A57" s="9">
        <v>2221</v>
      </c>
      <c r="B57" s="3">
        <v>2</v>
      </c>
      <c r="C57" s="3" t="s">
        <v>2545</v>
      </c>
      <c r="D57" s="3" t="str">
        <f t="shared" si="0"/>
        <v>NI_1_22-1_dk_0070</v>
      </c>
      <c r="E57" s="3" t="str">
        <f t="shared" si="1"/>
        <v>0070</v>
      </c>
      <c r="F57" s="3">
        <v>107594.906</v>
      </c>
      <c r="G57" s="15">
        <v>418146.5</v>
      </c>
      <c r="H57" s="35" t="str">
        <f t="shared" si="56"/>
        <v>ja</v>
      </c>
      <c r="I57" s="42" t="s">
        <v>2402</v>
      </c>
      <c r="J57" s="20" t="s">
        <v>2491</v>
      </c>
      <c r="K57" s="21">
        <v>10000</v>
      </c>
      <c r="L57" s="28">
        <f t="shared" si="66"/>
        <v>1</v>
      </c>
      <c r="M57" s="28">
        <f t="shared" si="66"/>
        <v>1</v>
      </c>
      <c r="N57" s="56">
        <f t="shared" si="3"/>
        <v>10000</v>
      </c>
      <c r="O57" s="33">
        <f t="shared" si="26"/>
        <v>93.40918884670937</v>
      </c>
      <c r="P57" s="37">
        <f t="shared" si="4"/>
        <v>103.28734126213946</v>
      </c>
      <c r="Q57" s="9" t="s">
        <v>12</v>
      </c>
      <c r="R57" s="55" t="s">
        <v>12</v>
      </c>
      <c r="S57" s="55">
        <v>1.619</v>
      </c>
      <c r="T57" s="55">
        <v>2.3130000000000002</v>
      </c>
      <c r="U57" s="55">
        <v>2.754</v>
      </c>
      <c r="V57" s="3">
        <v>2.9529999999999998</v>
      </c>
      <c r="W57" s="3">
        <v>3.1539999999999999</v>
      </c>
      <c r="X57" s="3" t="s">
        <v>12</v>
      </c>
      <c r="Y57" s="3">
        <v>3.5819999999999999</v>
      </c>
      <c r="Z57" s="15" t="s">
        <v>12</v>
      </c>
      <c r="AA57" s="10">
        <f t="shared" si="5"/>
        <v>3.1539999999999999</v>
      </c>
      <c r="AB57" s="9">
        <f t="shared" si="6"/>
        <v>0.39999999999999991</v>
      </c>
      <c r="AC57" s="10">
        <f t="shared" si="7"/>
        <v>0.42799999999999994</v>
      </c>
      <c r="AD57" s="9" t="s">
        <v>12</v>
      </c>
      <c r="AE57" s="55" t="s">
        <v>12</v>
      </c>
      <c r="AF57" s="55">
        <v>0.251</v>
      </c>
      <c r="AG57" s="55">
        <v>0.39600000000000002</v>
      </c>
      <c r="AH57" s="55">
        <v>0.55500000000000005</v>
      </c>
      <c r="AI57" s="3">
        <v>0.69699999999999995</v>
      </c>
      <c r="AJ57" s="3">
        <v>0.84799999999999998</v>
      </c>
      <c r="AK57" s="3" t="s">
        <v>12</v>
      </c>
      <c r="AL57" s="3">
        <v>1.1120000000000001</v>
      </c>
      <c r="AM57" s="15" t="s">
        <v>12</v>
      </c>
      <c r="AN57" s="10">
        <f t="shared" si="8"/>
        <v>0.84799999999999998</v>
      </c>
      <c r="AO57" s="9">
        <f t="shared" si="9"/>
        <v>0.29299999999999993</v>
      </c>
      <c r="AP57" s="10">
        <f t="shared" si="10"/>
        <v>0.26400000000000012</v>
      </c>
      <c r="AQ57" s="9" t="s">
        <v>12</v>
      </c>
      <c r="AR57" s="55" t="s">
        <v>12</v>
      </c>
      <c r="AS57" s="55">
        <v>1.1000000000000001</v>
      </c>
      <c r="AT57" s="55">
        <v>1.649</v>
      </c>
      <c r="AU57" s="55">
        <v>2.1080000000000001</v>
      </c>
      <c r="AV57" s="3">
        <v>2.3650000000000002</v>
      </c>
      <c r="AW57" s="3">
        <v>2.597</v>
      </c>
      <c r="AX57" s="3" t="s">
        <v>12</v>
      </c>
      <c r="AY57" s="3">
        <v>2.9390000000000001</v>
      </c>
      <c r="AZ57" s="15" t="s">
        <v>12</v>
      </c>
      <c r="BA57" s="10">
        <f t="shared" si="11"/>
        <v>2.597</v>
      </c>
      <c r="BB57" s="9">
        <f t="shared" si="12"/>
        <v>0.48899999999999988</v>
      </c>
      <c r="BC57" s="10">
        <f t="shared" si="13"/>
        <v>0.34200000000000008</v>
      </c>
      <c r="BD57" s="9" t="s">
        <v>2403</v>
      </c>
      <c r="BE57" s="3" t="s">
        <v>12</v>
      </c>
      <c r="BF57" s="15" t="s">
        <v>12</v>
      </c>
      <c r="BG57" s="15" t="str">
        <f t="shared" si="14"/>
        <v>-</v>
      </c>
      <c r="BH57" s="9" t="e">
        <f t="shared" si="57"/>
        <v>#VALUE!</v>
      </c>
      <c r="BI57" s="10" t="e">
        <f t="shared" si="57"/>
        <v>#VALUE!</v>
      </c>
      <c r="BJ57" s="9" t="s">
        <v>2403</v>
      </c>
      <c r="BK57" s="3" t="s">
        <v>12</v>
      </c>
      <c r="BL57" s="15" t="s">
        <v>12</v>
      </c>
      <c r="BM57" s="15" t="str">
        <f t="shared" si="16"/>
        <v>-</v>
      </c>
      <c r="BN57" s="9" t="e">
        <f t="shared" si="58"/>
        <v>#VALUE!</v>
      </c>
      <c r="BO57" s="10" t="e">
        <f t="shared" si="58"/>
        <v>#VALUE!</v>
      </c>
      <c r="BP57">
        <f t="shared" si="28"/>
        <v>0</v>
      </c>
      <c r="BQ57" s="93" t="e">
        <f t="shared" si="29"/>
        <v>#VALUE!</v>
      </c>
      <c r="BR57" s="93" t="e">
        <f t="shared" si="30"/>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53"/>
        <v>#N/A</v>
      </c>
      <c r="BX57" s="93" t="e">
        <f t="shared" si="53"/>
        <v>#N/A</v>
      </c>
      <c r="BY57" s="94">
        <f t="shared" si="54"/>
        <v>999</v>
      </c>
      <c r="BZ57" s="94">
        <f t="shared" si="54"/>
        <v>999</v>
      </c>
      <c r="CA57" s="94" t="e">
        <f t="shared" si="31"/>
        <v>#N/A</v>
      </c>
      <c r="CB57" t="e">
        <f t="shared" si="32"/>
        <v>#N/A</v>
      </c>
      <c r="CC57" s="58" t="e">
        <f t="shared" si="33"/>
        <v>#N/A</v>
      </c>
      <c r="CD57" s="95" t="e">
        <f t="shared" si="34"/>
        <v>#N/A</v>
      </c>
      <c r="CE57" s="96" t="b">
        <f t="shared" si="59"/>
        <v>1</v>
      </c>
      <c r="CF57" t="e">
        <f t="shared" si="60"/>
        <v>#DIV/0!</v>
      </c>
      <c r="CG57" t="e">
        <f t="shared" si="61"/>
        <v>#DIV/0!</v>
      </c>
      <c r="CH57" s="84" t="b">
        <f t="shared" si="35"/>
        <v>1</v>
      </c>
      <c r="CI57">
        <f t="shared" si="36"/>
        <v>0.84799999999999998</v>
      </c>
      <c r="CJ57" t="b">
        <f t="shared" si="62"/>
        <v>1</v>
      </c>
      <c r="CK57" t="b">
        <f t="shared" si="37"/>
        <v>1</v>
      </c>
      <c r="CL57" s="84" t="b">
        <f t="shared" si="65"/>
        <v>1</v>
      </c>
      <c r="CM57">
        <f t="shared" si="38"/>
        <v>2.597</v>
      </c>
      <c r="CN57" t="b">
        <f t="shared" si="63"/>
        <v>1</v>
      </c>
      <c r="CO57" s="84">
        <f t="shared" si="39"/>
        <v>8.0598573364952145E-2</v>
      </c>
      <c r="CP57" t="b">
        <f t="shared" si="40"/>
        <v>1</v>
      </c>
      <c r="CQ57" s="96" t="b">
        <f t="shared" si="41"/>
        <v>1</v>
      </c>
      <c r="CR57" t="e">
        <f t="shared" si="42"/>
        <v>#VALUE!</v>
      </c>
      <c r="CS57" t="e">
        <f t="shared" si="43"/>
        <v>#VALUE!</v>
      </c>
      <c r="CT57" t="b">
        <f t="shared" si="44"/>
        <v>1</v>
      </c>
      <c r="CU57" t="b">
        <f t="shared" si="45"/>
        <v>1</v>
      </c>
      <c r="CV57" s="84" t="b">
        <f t="shared" si="46"/>
        <v>1</v>
      </c>
      <c r="CW57" t="e">
        <f t="shared" si="47"/>
        <v>#VALUE!</v>
      </c>
      <c r="CX57" t="e">
        <f t="shared" si="48"/>
        <v>#VALUE!</v>
      </c>
      <c r="CY57" t="b">
        <f t="shared" si="49"/>
        <v>1</v>
      </c>
      <c r="CZ57" t="b">
        <f t="shared" si="50"/>
        <v>1</v>
      </c>
      <c r="DA57" s="84">
        <f t="shared" si="52"/>
        <v>0</v>
      </c>
      <c r="DB57" t="e">
        <f t="shared" si="51"/>
        <v>#N/A</v>
      </c>
    </row>
    <row r="58" spans="1:106">
      <c r="A58" s="9">
        <v>2222</v>
      </c>
      <c r="B58" s="3">
        <v>2</v>
      </c>
      <c r="C58" s="3" t="s">
        <v>2546</v>
      </c>
      <c r="D58" s="3" t="str">
        <f t="shared" si="0"/>
        <v>NI_1_22-1_dk_0071</v>
      </c>
      <c r="E58" s="3" t="str">
        <f t="shared" si="1"/>
        <v>0071</v>
      </c>
      <c r="F58" s="3">
        <v>107505.19500000001</v>
      </c>
      <c r="G58" s="15">
        <v>418095.31199999998</v>
      </c>
      <c r="H58" s="35" t="str">
        <f t="shared" si="56"/>
        <v>ja</v>
      </c>
      <c r="I58" s="42" t="s">
        <v>2402</v>
      </c>
      <c r="J58" s="20" t="s">
        <v>2491</v>
      </c>
      <c r="K58" s="21">
        <v>10000</v>
      </c>
      <c r="L58" s="28">
        <f t="shared" si="66"/>
        <v>1</v>
      </c>
      <c r="M58" s="28">
        <f t="shared" si="66"/>
        <v>1</v>
      </c>
      <c r="N58" s="56">
        <f t="shared" si="3"/>
        <v>10000</v>
      </c>
      <c r="O58" s="33">
        <f t="shared" si="26"/>
        <v>103.28734126213946</v>
      </c>
      <c r="P58" s="37">
        <f t="shared" si="4"/>
        <v>89.729849353493336</v>
      </c>
      <c r="Q58" s="9" t="s">
        <v>12</v>
      </c>
      <c r="R58" s="55" t="s">
        <v>12</v>
      </c>
      <c r="S58" s="55">
        <v>1.611</v>
      </c>
      <c r="T58" s="55">
        <v>2.31</v>
      </c>
      <c r="U58" s="55">
        <v>2.7519999999999998</v>
      </c>
      <c r="V58" s="3">
        <v>2.9510000000000001</v>
      </c>
      <c r="W58" s="3">
        <v>3.1509999999999998</v>
      </c>
      <c r="X58" s="3" t="s">
        <v>12</v>
      </c>
      <c r="Y58" s="3">
        <v>3.577</v>
      </c>
      <c r="Z58" s="15" t="s">
        <v>12</v>
      </c>
      <c r="AA58" s="10">
        <f t="shared" si="5"/>
        <v>3.1509999999999998</v>
      </c>
      <c r="AB58" s="9">
        <f t="shared" si="6"/>
        <v>0.39900000000000002</v>
      </c>
      <c r="AC58" s="10">
        <f t="shared" si="7"/>
        <v>0.42600000000000016</v>
      </c>
      <c r="AD58" s="9" t="s">
        <v>12</v>
      </c>
      <c r="AE58" s="55" t="s">
        <v>12</v>
      </c>
      <c r="AF58" s="55">
        <v>0.27700000000000002</v>
      </c>
      <c r="AG58" s="55">
        <v>0.438</v>
      </c>
      <c r="AH58" s="55">
        <v>0.61299999999999999</v>
      </c>
      <c r="AI58" s="3">
        <v>0.76900000000000002</v>
      </c>
      <c r="AJ58" s="3">
        <v>0.93400000000000005</v>
      </c>
      <c r="AK58" s="3" t="s">
        <v>12</v>
      </c>
      <c r="AL58" s="3">
        <v>1.2250000000000001</v>
      </c>
      <c r="AM58" s="15" t="s">
        <v>12</v>
      </c>
      <c r="AN58" s="10">
        <f t="shared" si="8"/>
        <v>0.93400000000000005</v>
      </c>
      <c r="AO58" s="9">
        <f t="shared" si="9"/>
        <v>0.32100000000000006</v>
      </c>
      <c r="AP58" s="10">
        <f t="shared" si="10"/>
        <v>0.29100000000000004</v>
      </c>
      <c r="AQ58" s="9" t="s">
        <v>12</v>
      </c>
      <c r="AR58" s="55" t="s">
        <v>12</v>
      </c>
      <c r="AS58" s="55">
        <v>1.1379999999999999</v>
      </c>
      <c r="AT58" s="55">
        <v>1.6879999999999999</v>
      </c>
      <c r="AU58" s="55">
        <v>2.1360000000000001</v>
      </c>
      <c r="AV58" s="3">
        <v>2.4009999999999998</v>
      </c>
      <c r="AW58" s="3">
        <v>2.6389999999999998</v>
      </c>
      <c r="AX58" s="3" t="s">
        <v>12</v>
      </c>
      <c r="AY58" s="3">
        <v>2.9950000000000001</v>
      </c>
      <c r="AZ58" s="15" t="s">
        <v>12</v>
      </c>
      <c r="BA58" s="10">
        <f t="shared" si="11"/>
        <v>2.6389999999999998</v>
      </c>
      <c r="BB58" s="9">
        <f t="shared" si="12"/>
        <v>0.50299999999999967</v>
      </c>
      <c r="BC58" s="10">
        <f t="shared" si="13"/>
        <v>0.35600000000000032</v>
      </c>
      <c r="BD58" s="9" t="s">
        <v>2403</v>
      </c>
      <c r="BE58" s="3" t="s">
        <v>12</v>
      </c>
      <c r="BF58" s="15" t="s">
        <v>12</v>
      </c>
      <c r="BG58" s="15" t="str">
        <f t="shared" si="14"/>
        <v>-</v>
      </c>
      <c r="BH58" s="9" t="e">
        <f t="shared" si="57"/>
        <v>#VALUE!</v>
      </c>
      <c r="BI58" s="10" t="e">
        <f t="shared" si="57"/>
        <v>#VALUE!</v>
      </c>
      <c r="BJ58" s="9" t="s">
        <v>2403</v>
      </c>
      <c r="BK58" s="3" t="s">
        <v>12</v>
      </c>
      <c r="BL58" s="15" t="s">
        <v>12</v>
      </c>
      <c r="BM58" s="15" t="str">
        <f t="shared" si="16"/>
        <v>-</v>
      </c>
      <c r="BN58" s="9" t="e">
        <f t="shared" si="58"/>
        <v>#VALUE!</v>
      </c>
      <c r="BO58" s="10" t="e">
        <f t="shared" si="58"/>
        <v>#VALUE!</v>
      </c>
      <c r="BP58">
        <f t="shared" si="28"/>
        <v>0</v>
      </c>
      <c r="BQ58" s="93" t="e">
        <f t="shared" si="29"/>
        <v>#VALUE!</v>
      </c>
      <c r="BR58" s="93" t="e">
        <f t="shared" si="30"/>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53"/>
        <v>#N/A</v>
      </c>
      <c r="BX58" s="93" t="e">
        <f t="shared" si="53"/>
        <v>#N/A</v>
      </c>
      <c r="BY58" s="94">
        <f t="shared" si="54"/>
        <v>999</v>
      </c>
      <c r="BZ58" s="94">
        <f t="shared" si="54"/>
        <v>999</v>
      </c>
      <c r="CA58" s="94" t="e">
        <f t="shared" si="31"/>
        <v>#N/A</v>
      </c>
      <c r="CB58" t="e">
        <f t="shared" si="32"/>
        <v>#N/A</v>
      </c>
      <c r="CC58" s="58" t="e">
        <f t="shared" si="33"/>
        <v>#N/A</v>
      </c>
      <c r="CD58" s="95" t="e">
        <f t="shared" si="34"/>
        <v>#N/A</v>
      </c>
      <c r="CE58" s="96" t="b">
        <f t="shared" si="59"/>
        <v>1</v>
      </c>
      <c r="CF58" t="e">
        <f t="shared" si="60"/>
        <v>#DIV/0!</v>
      </c>
      <c r="CG58" t="e">
        <f t="shared" si="61"/>
        <v>#DIV/0!</v>
      </c>
      <c r="CH58" s="84" t="b">
        <f t="shared" si="35"/>
        <v>1</v>
      </c>
      <c r="CI58">
        <f t="shared" si="36"/>
        <v>0.93400000000000005</v>
      </c>
      <c r="CJ58" t="b">
        <f t="shared" si="62"/>
        <v>1</v>
      </c>
      <c r="CK58" t="b">
        <f t="shared" si="37"/>
        <v>1</v>
      </c>
      <c r="CL58" s="84" t="b">
        <f t="shared" si="65"/>
        <v>1</v>
      </c>
      <c r="CM58">
        <f t="shared" si="38"/>
        <v>2.6389999999999998</v>
      </c>
      <c r="CN58" t="b">
        <f t="shared" si="63"/>
        <v>1</v>
      </c>
      <c r="CO58" s="84">
        <f t="shared" si="39"/>
        <v>8.596932116109364E-2</v>
      </c>
      <c r="CP58" t="b">
        <f t="shared" si="40"/>
        <v>1</v>
      </c>
      <c r="CQ58" s="96" t="b">
        <f t="shared" si="41"/>
        <v>1</v>
      </c>
      <c r="CR58" t="e">
        <f t="shared" si="42"/>
        <v>#VALUE!</v>
      </c>
      <c r="CS58" t="e">
        <f t="shared" si="43"/>
        <v>#VALUE!</v>
      </c>
      <c r="CT58" t="b">
        <f t="shared" si="44"/>
        <v>1</v>
      </c>
      <c r="CU58" t="b">
        <f t="shared" si="45"/>
        <v>1</v>
      </c>
      <c r="CV58" s="84" t="b">
        <f t="shared" si="46"/>
        <v>1</v>
      </c>
      <c r="CW58" t="e">
        <f t="shared" si="47"/>
        <v>#VALUE!</v>
      </c>
      <c r="CX58" t="e">
        <f t="shared" si="48"/>
        <v>#VALUE!</v>
      </c>
      <c r="CY58" t="b">
        <f t="shared" si="49"/>
        <v>1</v>
      </c>
      <c r="CZ58" t="b">
        <f t="shared" si="50"/>
        <v>1</v>
      </c>
      <c r="DA58" s="84">
        <f t="shared" si="52"/>
        <v>0</v>
      </c>
      <c r="DB58" t="e">
        <f t="shared" si="51"/>
        <v>#N/A</v>
      </c>
    </row>
    <row r="59" spans="1:106">
      <c r="A59" s="9">
        <v>2223</v>
      </c>
      <c r="B59" s="3">
        <v>2</v>
      </c>
      <c r="C59" s="3" t="s">
        <v>2547</v>
      </c>
      <c r="D59" s="3" t="str">
        <f t="shared" si="0"/>
        <v>NI_1_22-1_dk_0072</v>
      </c>
      <c r="E59" s="3" t="str">
        <f t="shared" si="1"/>
        <v>0072</v>
      </c>
      <c r="F59" s="3">
        <v>107415.531</v>
      </c>
      <c r="G59" s="15">
        <v>418091.875</v>
      </c>
      <c r="H59" s="35" t="str">
        <f t="shared" si="56"/>
        <v>ja</v>
      </c>
      <c r="I59" s="42" t="s">
        <v>2402</v>
      </c>
      <c r="J59" s="20" t="s">
        <v>2491</v>
      </c>
      <c r="K59" s="21">
        <v>10000</v>
      </c>
      <c r="L59" s="28">
        <f t="shared" si="66"/>
        <v>1</v>
      </c>
      <c r="M59" s="28">
        <f t="shared" si="66"/>
        <v>1</v>
      </c>
      <c r="N59" s="56">
        <f t="shared" si="3"/>
        <v>10000</v>
      </c>
      <c r="O59" s="33">
        <f t="shared" si="26"/>
        <v>89.729849353493336</v>
      </c>
      <c r="P59" s="37">
        <f t="shared" si="4"/>
        <v>101.8302954380586</v>
      </c>
      <c r="Q59" s="9" t="s">
        <v>12</v>
      </c>
      <c r="R59" s="55" t="s">
        <v>12</v>
      </c>
      <c r="S59" s="55">
        <v>1.593</v>
      </c>
      <c r="T59" s="55">
        <v>2.306</v>
      </c>
      <c r="U59" s="55">
        <v>2.7519999999999998</v>
      </c>
      <c r="V59" s="3">
        <v>2.95</v>
      </c>
      <c r="W59" s="3">
        <v>3.15</v>
      </c>
      <c r="X59" s="3" t="s">
        <v>12</v>
      </c>
      <c r="Y59" s="3">
        <v>3.5760000000000001</v>
      </c>
      <c r="Z59" s="15" t="s">
        <v>12</v>
      </c>
      <c r="AA59" s="10">
        <f t="shared" si="5"/>
        <v>3.15</v>
      </c>
      <c r="AB59" s="9">
        <f t="shared" si="6"/>
        <v>0.39800000000000013</v>
      </c>
      <c r="AC59" s="10">
        <f t="shared" si="7"/>
        <v>0.42600000000000016</v>
      </c>
      <c r="AD59" s="9" t="s">
        <v>12</v>
      </c>
      <c r="AE59" s="55" t="s">
        <v>12</v>
      </c>
      <c r="AF59" s="55">
        <v>0.27500000000000002</v>
      </c>
      <c r="AG59" s="55">
        <v>0.432</v>
      </c>
      <c r="AH59" s="55">
        <v>0.60499999999999998</v>
      </c>
      <c r="AI59" s="3">
        <v>0.76</v>
      </c>
      <c r="AJ59" s="3">
        <v>0.92500000000000004</v>
      </c>
      <c r="AK59" s="3" t="s">
        <v>12</v>
      </c>
      <c r="AL59" s="3">
        <v>1.218</v>
      </c>
      <c r="AM59" s="15" t="s">
        <v>12</v>
      </c>
      <c r="AN59" s="10">
        <f t="shared" si="8"/>
        <v>0.92500000000000004</v>
      </c>
      <c r="AO59" s="9">
        <f t="shared" si="9"/>
        <v>0.32000000000000006</v>
      </c>
      <c r="AP59" s="10">
        <f t="shared" si="10"/>
        <v>0.29299999999999993</v>
      </c>
      <c r="AQ59" s="9" t="s">
        <v>12</v>
      </c>
      <c r="AR59" s="55" t="s">
        <v>12</v>
      </c>
      <c r="AS59" s="55">
        <v>1.113</v>
      </c>
      <c r="AT59" s="55">
        <v>1.653</v>
      </c>
      <c r="AU59" s="55">
        <v>2.1030000000000002</v>
      </c>
      <c r="AV59" s="3">
        <v>2.3620000000000001</v>
      </c>
      <c r="AW59" s="3">
        <v>2.5979999999999999</v>
      </c>
      <c r="AX59" s="3" t="s">
        <v>12</v>
      </c>
      <c r="AY59" s="3">
        <v>2.9540000000000002</v>
      </c>
      <c r="AZ59" s="15" t="s">
        <v>12</v>
      </c>
      <c r="BA59" s="10">
        <f t="shared" si="11"/>
        <v>2.5979999999999999</v>
      </c>
      <c r="BB59" s="9">
        <f t="shared" si="12"/>
        <v>0.49499999999999966</v>
      </c>
      <c r="BC59" s="10">
        <f t="shared" si="13"/>
        <v>0.35600000000000032</v>
      </c>
      <c r="BD59" s="9" t="s">
        <v>2403</v>
      </c>
      <c r="BE59" s="3" t="s">
        <v>12</v>
      </c>
      <c r="BF59" s="15" t="s">
        <v>12</v>
      </c>
      <c r="BG59" s="15" t="str">
        <f t="shared" si="14"/>
        <v>-</v>
      </c>
      <c r="BH59" s="9" t="e">
        <f t="shared" si="57"/>
        <v>#VALUE!</v>
      </c>
      <c r="BI59" s="10" t="e">
        <f t="shared" si="57"/>
        <v>#VALUE!</v>
      </c>
      <c r="BJ59" s="9" t="s">
        <v>2403</v>
      </c>
      <c r="BK59" s="3" t="s">
        <v>12</v>
      </c>
      <c r="BL59" s="15" t="s">
        <v>12</v>
      </c>
      <c r="BM59" s="15" t="str">
        <f t="shared" si="16"/>
        <v>-</v>
      </c>
      <c r="BN59" s="9" t="e">
        <f t="shared" si="58"/>
        <v>#VALUE!</v>
      </c>
      <c r="BO59" s="10" t="e">
        <f t="shared" si="58"/>
        <v>#VALUE!</v>
      </c>
      <c r="BP59">
        <f t="shared" si="28"/>
        <v>0</v>
      </c>
      <c r="BQ59" s="93" t="e">
        <f t="shared" si="29"/>
        <v>#VALUE!</v>
      </c>
      <c r="BR59" s="93" t="e">
        <f t="shared" si="30"/>
        <v>#VALUE!</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VLOOKUP(BS59,aslocaties_v01!$C$3:$AA$349,MATCH($K$3*10,aslocaties_v01!$C$2:$Y$2),FALSE)</f>
        <v>#N/A</v>
      </c>
      <c r="BW59" s="93" t="e">
        <f t="shared" si="53"/>
        <v>#N/A</v>
      </c>
      <c r="BX59" s="93" t="e">
        <f t="shared" si="53"/>
        <v>#N/A</v>
      </c>
      <c r="BY59" s="94">
        <f t="shared" si="54"/>
        <v>999</v>
      </c>
      <c r="BZ59" s="94">
        <f t="shared" si="54"/>
        <v>999</v>
      </c>
      <c r="CA59" s="94" t="e">
        <f t="shared" si="31"/>
        <v>#N/A</v>
      </c>
      <c r="CB59" t="e">
        <f t="shared" si="32"/>
        <v>#N/A</v>
      </c>
      <c r="CC59" s="58" t="e">
        <f t="shared" si="33"/>
        <v>#N/A</v>
      </c>
      <c r="CD59" s="95" t="e">
        <f t="shared" si="34"/>
        <v>#N/A</v>
      </c>
      <c r="CE59" s="96" t="b">
        <f t="shared" si="59"/>
        <v>1</v>
      </c>
      <c r="CF59" t="e">
        <f t="shared" si="60"/>
        <v>#DIV/0!</v>
      </c>
      <c r="CG59" t="e">
        <f t="shared" si="61"/>
        <v>#DIV/0!</v>
      </c>
      <c r="CH59" s="84" t="b">
        <f t="shared" si="35"/>
        <v>1</v>
      </c>
      <c r="CI59">
        <f t="shared" si="36"/>
        <v>0.92500000000000004</v>
      </c>
      <c r="CJ59" t="b">
        <f t="shared" si="62"/>
        <v>1</v>
      </c>
      <c r="CK59" t="b">
        <f t="shared" si="37"/>
        <v>1</v>
      </c>
      <c r="CL59" s="84" t="b">
        <f t="shared" si="65"/>
        <v>1</v>
      </c>
      <c r="CM59">
        <f t="shared" si="38"/>
        <v>2.5979999999999999</v>
      </c>
      <c r="CN59" t="b">
        <f t="shared" si="63"/>
        <v>1</v>
      </c>
      <c r="CO59" s="84">
        <f t="shared" si="39"/>
        <v>8.78494083428773E-2</v>
      </c>
      <c r="CP59" t="b">
        <f t="shared" si="40"/>
        <v>1</v>
      </c>
      <c r="CQ59" s="96" t="b">
        <f t="shared" si="41"/>
        <v>1</v>
      </c>
      <c r="CR59" t="e">
        <f t="shared" si="42"/>
        <v>#VALUE!</v>
      </c>
      <c r="CS59" t="e">
        <f t="shared" si="43"/>
        <v>#VALUE!</v>
      </c>
      <c r="CT59" t="b">
        <f t="shared" si="44"/>
        <v>1</v>
      </c>
      <c r="CU59" t="b">
        <f t="shared" si="45"/>
        <v>1</v>
      </c>
      <c r="CV59" s="84" t="b">
        <f t="shared" si="46"/>
        <v>1</v>
      </c>
      <c r="CW59" t="e">
        <f t="shared" si="47"/>
        <v>#VALUE!</v>
      </c>
      <c r="CX59" t="e">
        <f t="shared" si="48"/>
        <v>#VALUE!</v>
      </c>
      <c r="CY59" t="b">
        <f t="shared" si="49"/>
        <v>1</v>
      </c>
      <c r="CZ59" t="b">
        <f t="shared" si="50"/>
        <v>1</v>
      </c>
      <c r="DA59" s="84">
        <f t="shared" si="52"/>
        <v>0</v>
      </c>
      <c r="DB59" t="e">
        <f t="shared" si="51"/>
        <v>#N/A</v>
      </c>
    </row>
    <row r="60" spans="1:106">
      <c r="A60" s="9">
        <v>2224</v>
      </c>
      <c r="B60" s="3">
        <v>2</v>
      </c>
      <c r="C60" s="3" t="s">
        <v>2548</v>
      </c>
      <c r="D60" s="3" t="str">
        <f t="shared" si="0"/>
        <v>NI_1_22-1_dk_0073</v>
      </c>
      <c r="E60" s="3" t="str">
        <f t="shared" si="1"/>
        <v>0073</v>
      </c>
      <c r="F60" s="3">
        <v>107327.141</v>
      </c>
      <c r="G60" s="15">
        <v>418041.31199999998</v>
      </c>
      <c r="H60" s="35" t="str">
        <f t="shared" si="56"/>
        <v>ja</v>
      </c>
      <c r="I60" s="42" t="s">
        <v>2402</v>
      </c>
      <c r="J60" s="20" t="s">
        <v>2491</v>
      </c>
      <c r="K60" s="21">
        <v>10000</v>
      </c>
      <c r="L60" s="28">
        <f t="shared" si="66"/>
        <v>1</v>
      </c>
      <c r="M60" s="28">
        <f t="shared" si="66"/>
        <v>1</v>
      </c>
      <c r="N60" s="56">
        <f t="shared" si="3"/>
        <v>10000</v>
      </c>
      <c r="O60" s="33">
        <f t="shared" si="26"/>
        <v>101.8302954380586</v>
      </c>
      <c r="P60" s="37">
        <f t="shared" si="4"/>
        <v>93.081825594476854</v>
      </c>
      <c r="Q60" s="9" t="s">
        <v>12</v>
      </c>
      <c r="R60" s="55" t="s">
        <v>12</v>
      </c>
      <c r="S60" s="55">
        <v>1.548</v>
      </c>
      <c r="T60" s="55">
        <v>2.2930000000000001</v>
      </c>
      <c r="U60" s="55">
        <v>2.7509999999999999</v>
      </c>
      <c r="V60" s="3">
        <v>2.9489999999999998</v>
      </c>
      <c r="W60" s="3">
        <v>3.1480000000000001</v>
      </c>
      <c r="X60" s="3" t="s">
        <v>12</v>
      </c>
      <c r="Y60" s="3">
        <v>3.5739999999999998</v>
      </c>
      <c r="Z60" s="15" t="s">
        <v>12</v>
      </c>
      <c r="AA60" s="10">
        <f t="shared" si="5"/>
        <v>3.1480000000000001</v>
      </c>
      <c r="AB60" s="9">
        <f t="shared" si="6"/>
        <v>0.39700000000000024</v>
      </c>
      <c r="AC60" s="10">
        <f t="shared" si="7"/>
        <v>0.42599999999999971</v>
      </c>
      <c r="AD60" s="9" t="s">
        <v>12</v>
      </c>
      <c r="AE60" s="55" t="s">
        <v>12</v>
      </c>
      <c r="AF60" s="55">
        <v>0.28299999999999997</v>
      </c>
      <c r="AG60" s="55">
        <v>0.442</v>
      </c>
      <c r="AH60" s="55">
        <v>0.61599999999999999</v>
      </c>
      <c r="AI60" s="3">
        <v>0.77</v>
      </c>
      <c r="AJ60" s="3">
        <v>0.93500000000000005</v>
      </c>
      <c r="AK60" s="3" t="s">
        <v>12</v>
      </c>
      <c r="AL60" s="3">
        <v>1.232</v>
      </c>
      <c r="AM60" s="15" t="s">
        <v>12</v>
      </c>
      <c r="AN60" s="10">
        <f t="shared" si="8"/>
        <v>0.93500000000000005</v>
      </c>
      <c r="AO60" s="9">
        <f t="shared" si="9"/>
        <v>0.31900000000000006</v>
      </c>
      <c r="AP60" s="10">
        <f t="shared" si="10"/>
        <v>0.29699999999999993</v>
      </c>
      <c r="AQ60" s="9" t="s">
        <v>12</v>
      </c>
      <c r="AR60" s="55" t="s">
        <v>12</v>
      </c>
      <c r="AS60" s="55">
        <v>1.1160000000000001</v>
      </c>
      <c r="AT60" s="55">
        <v>1.6519999999999999</v>
      </c>
      <c r="AU60" s="55">
        <v>2.0950000000000002</v>
      </c>
      <c r="AV60" s="3">
        <v>2.3490000000000002</v>
      </c>
      <c r="AW60" s="3">
        <v>2.58</v>
      </c>
      <c r="AX60" s="3" t="s">
        <v>12</v>
      </c>
      <c r="AY60" s="3">
        <v>2.9329999999999998</v>
      </c>
      <c r="AZ60" s="15" t="s">
        <v>12</v>
      </c>
      <c r="BA60" s="10">
        <f t="shared" si="11"/>
        <v>2.58</v>
      </c>
      <c r="BB60" s="9">
        <f t="shared" si="12"/>
        <v>0.48499999999999988</v>
      </c>
      <c r="BC60" s="10">
        <f t="shared" si="13"/>
        <v>0.35299999999999976</v>
      </c>
      <c r="BD60" s="9" t="s">
        <v>2403</v>
      </c>
      <c r="BE60" s="3" t="s">
        <v>12</v>
      </c>
      <c r="BF60" s="15" t="s">
        <v>12</v>
      </c>
      <c r="BG60" s="15" t="str">
        <f t="shared" si="14"/>
        <v>-</v>
      </c>
      <c r="BH60" s="9" t="e">
        <f t="shared" si="57"/>
        <v>#VALUE!</v>
      </c>
      <c r="BI60" s="10" t="e">
        <f t="shared" si="57"/>
        <v>#VALUE!</v>
      </c>
      <c r="BJ60" s="9" t="s">
        <v>2403</v>
      </c>
      <c r="BK60" s="3" t="s">
        <v>12</v>
      </c>
      <c r="BL60" s="15" t="s">
        <v>12</v>
      </c>
      <c r="BM60" s="15" t="str">
        <f t="shared" si="16"/>
        <v>-</v>
      </c>
      <c r="BN60" s="9" t="e">
        <f t="shared" si="58"/>
        <v>#VALUE!</v>
      </c>
      <c r="BO60" s="10" t="e">
        <f t="shared" si="58"/>
        <v>#VALUE!</v>
      </c>
      <c r="BP60">
        <f t="shared" si="28"/>
        <v>0</v>
      </c>
      <c r="BQ60" s="93" t="e">
        <f t="shared" si="29"/>
        <v>#VALUE!</v>
      </c>
      <c r="BR60" s="93" t="e">
        <f t="shared" si="30"/>
        <v>#VALUE!</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VLOOKUP(BS60,aslocaties_v01!$C$3:$AA$349,MATCH($K$3*10,aslocaties_v01!$C$2:$Y$2),FALSE)</f>
        <v>#N/A</v>
      </c>
      <c r="BW60" s="93" t="e">
        <f t="shared" si="53"/>
        <v>#N/A</v>
      </c>
      <c r="BX60" s="93" t="e">
        <f t="shared" si="53"/>
        <v>#N/A</v>
      </c>
      <c r="BY60" s="94">
        <f t="shared" si="54"/>
        <v>999</v>
      </c>
      <c r="BZ60" s="94">
        <f t="shared" si="54"/>
        <v>999</v>
      </c>
      <c r="CA60" s="94" t="e">
        <f t="shared" si="31"/>
        <v>#N/A</v>
      </c>
      <c r="CB60" t="e">
        <f t="shared" si="32"/>
        <v>#N/A</v>
      </c>
      <c r="CC60" s="58" t="e">
        <f t="shared" si="33"/>
        <v>#N/A</v>
      </c>
      <c r="CD60" s="95" t="e">
        <f t="shared" si="34"/>
        <v>#N/A</v>
      </c>
      <c r="CE60" s="96" t="b">
        <f t="shared" si="59"/>
        <v>1</v>
      </c>
      <c r="CF60" t="e">
        <f t="shared" si="60"/>
        <v>#DIV/0!</v>
      </c>
      <c r="CG60" t="e">
        <f t="shared" si="61"/>
        <v>#DIV/0!</v>
      </c>
      <c r="CH60" s="84" t="b">
        <f t="shared" si="35"/>
        <v>1</v>
      </c>
      <c r="CI60">
        <f t="shared" si="36"/>
        <v>0.93500000000000005</v>
      </c>
      <c r="CJ60" t="b">
        <f t="shared" si="62"/>
        <v>1</v>
      </c>
      <c r="CK60" t="b">
        <f t="shared" si="37"/>
        <v>1</v>
      </c>
      <c r="CL60" s="84" t="b">
        <f t="shared" si="65"/>
        <v>1</v>
      </c>
      <c r="CM60">
        <f t="shared" si="38"/>
        <v>2.58</v>
      </c>
      <c r="CN60" t="b">
        <f t="shared" si="63"/>
        <v>1</v>
      </c>
      <c r="CO60" s="84">
        <f t="shared" si="39"/>
        <v>9.0042511621743634E-2</v>
      </c>
      <c r="CP60" t="b">
        <f t="shared" si="40"/>
        <v>1</v>
      </c>
      <c r="CQ60" s="96" t="b">
        <f t="shared" si="41"/>
        <v>1</v>
      </c>
      <c r="CR60" t="e">
        <f t="shared" si="42"/>
        <v>#VALUE!</v>
      </c>
      <c r="CS60" t="e">
        <f t="shared" si="43"/>
        <v>#VALUE!</v>
      </c>
      <c r="CT60" t="b">
        <f t="shared" si="44"/>
        <v>1</v>
      </c>
      <c r="CU60" t="b">
        <f t="shared" si="45"/>
        <v>1</v>
      </c>
      <c r="CV60" s="84" t="b">
        <f t="shared" si="46"/>
        <v>1</v>
      </c>
      <c r="CW60" t="e">
        <f t="shared" si="47"/>
        <v>#VALUE!</v>
      </c>
      <c r="CX60" t="e">
        <f t="shared" si="48"/>
        <v>#VALUE!</v>
      </c>
      <c r="CY60" t="b">
        <f t="shared" si="49"/>
        <v>1</v>
      </c>
      <c r="CZ60" t="b">
        <f t="shared" si="50"/>
        <v>1</v>
      </c>
      <c r="DA60" s="84">
        <f t="shared" si="52"/>
        <v>0</v>
      </c>
      <c r="DB60" t="e">
        <f t="shared" si="51"/>
        <v>#N/A</v>
      </c>
    </row>
    <row r="61" spans="1:106">
      <c r="A61" s="9">
        <v>2225</v>
      </c>
      <c r="B61" s="3">
        <v>2</v>
      </c>
      <c r="C61" s="3" t="s">
        <v>2549</v>
      </c>
      <c r="D61" s="3" t="str">
        <f t="shared" si="0"/>
        <v>NI_1_22-1_dk_0074</v>
      </c>
      <c r="E61" s="3" t="str">
        <f t="shared" si="1"/>
        <v>0074</v>
      </c>
      <c r="F61" s="3">
        <v>107234.125</v>
      </c>
      <c r="G61" s="15">
        <v>418037.81199999998</v>
      </c>
      <c r="H61" s="35" t="str">
        <f t="shared" si="56"/>
        <v>ja</v>
      </c>
      <c r="I61" s="42" t="s">
        <v>2402</v>
      </c>
      <c r="J61" s="20" t="s">
        <v>2491</v>
      </c>
      <c r="K61" s="21">
        <v>10000</v>
      </c>
      <c r="L61" s="28">
        <f t="shared" si="66"/>
        <v>1</v>
      </c>
      <c r="M61" s="28">
        <f t="shared" si="66"/>
        <v>1</v>
      </c>
      <c r="N61" s="56">
        <f t="shared" si="3"/>
        <v>10000</v>
      </c>
      <c r="O61" s="33">
        <f t="shared" si="26"/>
        <v>93.081825594476854</v>
      </c>
      <c r="P61" s="37">
        <f t="shared" si="4"/>
        <v>96.502342215103553</v>
      </c>
      <c r="Q61" s="9" t="s">
        <v>12</v>
      </c>
      <c r="R61" s="55" t="s">
        <v>12</v>
      </c>
      <c r="S61" s="55">
        <v>1.5589999999999999</v>
      </c>
      <c r="T61" s="55">
        <v>2.298</v>
      </c>
      <c r="U61" s="55">
        <v>2.75</v>
      </c>
      <c r="V61" s="3">
        <v>2.9470000000000001</v>
      </c>
      <c r="W61" s="3">
        <v>3.1469999999999998</v>
      </c>
      <c r="X61" s="3" t="s">
        <v>12</v>
      </c>
      <c r="Y61" s="3">
        <v>3.5720000000000001</v>
      </c>
      <c r="Z61" s="15" t="s">
        <v>12</v>
      </c>
      <c r="AA61" s="10">
        <f t="shared" si="5"/>
        <v>3.1469999999999998</v>
      </c>
      <c r="AB61" s="9">
        <f t="shared" si="6"/>
        <v>0.3969999999999998</v>
      </c>
      <c r="AC61" s="10">
        <f t="shared" si="7"/>
        <v>0.42500000000000027</v>
      </c>
      <c r="AD61" s="9" t="s">
        <v>12</v>
      </c>
      <c r="AE61" s="55" t="s">
        <v>12</v>
      </c>
      <c r="AF61" s="55">
        <v>0.26600000000000001</v>
      </c>
      <c r="AG61" s="55">
        <v>0.41699999999999998</v>
      </c>
      <c r="AH61" s="55">
        <v>0.58099999999999996</v>
      </c>
      <c r="AI61" s="3">
        <v>0.72899999999999998</v>
      </c>
      <c r="AJ61" s="3">
        <v>0.88900000000000001</v>
      </c>
      <c r="AK61" s="3" t="s">
        <v>12</v>
      </c>
      <c r="AL61" s="3">
        <v>1.177</v>
      </c>
      <c r="AM61" s="15" t="s">
        <v>12</v>
      </c>
      <c r="AN61" s="10">
        <f t="shared" si="8"/>
        <v>0.88900000000000001</v>
      </c>
      <c r="AO61" s="9">
        <f t="shared" si="9"/>
        <v>0.30800000000000005</v>
      </c>
      <c r="AP61" s="10">
        <f t="shared" si="10"/>
        <v>0.28800000000000003</v>
      </c>
      <c r="AQ61" s="9" t="s">
        <v>12</v>
      </c>
      <c r="AR61" s="55" t="s">
        <v>12</v>
      </c>
      <c r="AS61" s="55">
        <v>1.0860000000000001</v>
      </c>
      <c r="AT61" s="55">
        <v>1.613</v>
      </c>
      <c r="AU61" s="55">
        <v>2.048</v>
      </c>
      <c r="AV61" s="3">
        <v>2.3029999999999999</v>
      </c>
      <c r="AW61" s="3">
        <v>2.5299999999999998</v>
      </c>
      <c r="AX61" s="3" t="s">
        <v>12</v>
      </c>
      <c r="AY61" s="3">
        <v>2.883</v>
      </c>
      <c r="AZ61" s="15" t="s">
        <v>12</v>
      </c>
      <c r="BA61" s="10">
        <f t="shared" si="11"/>
        <v>2.5299999999999998</v>
      </c>
      <c r="BB61" s="9">
        <f t="shared" si="12"/>
        <v>0.48199999999999976</v>
      </c>
      <c r="BC61" s="10">
        <f t="shared" si="13"/>
        <v>0.3530000000000002</v>
      </c>
      <c r="BD61" s="9" t="s">
        <v>2403</v>
      </c>
      <c r="BE61" s="3" t="s">
        <v>12</v>
      </c>
      <c r="BF61" s="15" t="s">
        <v>12</v>
      </c>
      <c r="BG61" s="15" t="str">
        <f t="shared" si="14"/>
        <v>-</v>
      </c>
      <c r="BH61" s="9" t="e">
        <f t="shared" si="57"/>
        <v>#VALUE!</v>
      </c>
      <c r="BI61" s="10" t="e">
        <f t="shared" si="57"/>
        <v>#VALUE!</v>
      </c>
      <c r="BJ61" s="9" t="s">
        <v>2403</v>
      </c>
      <c r="BK61" s="3" t="s">
        <v>12</v>
      </c>
      <c r="BL61" s="15" t="s">
        <v>12</v>
      </c>
      <c r="BM61" s="15" t="str">
        <f t="shared" si="16"/>
        <v>-</v>
      </c>
      <c r="BN61" s="9" t="e">
        <f t="shared" si="58"/>
        <v>#VALUE!</v>
      </c>
      <c r="BO61" s="10" t="e">
        <f t="shared" si="58"/>
        <v>#VALUE!</v>
      </c>
      <c r="BP61">
        <f t="shared" si="28"/>
        <v>0</v>
      </c>
      <c r="BQ61" s="93" t="e">
        <f t="shared" si="29"/>
        <v>#VALUE!</v>
      </c>
      <c r="BR61" s="93" t="e">
        <f t="shared" si="30"/>
        <v>#VALUE!</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VLOOKUP(BS61,aslocaties_v01!$C$3:$AA$349,MATCH($K$3*10,aslocaties_v01!$C$2:$Y$2),FALSE)</f>
        <v>#N/A</v>
      </c>
      <c r="BW61" s="93" t="e">
        <f t="shared" si="53"/>
        <v>#N/A</v>
      </c>
      <c r="BX61" s="93" t="e">
        <f t="shared" si="53"/>
        <v>#N/A</v>
      </c>
      <c r="BY61" s="94">
        <f t="shared" si="54"/>
        <v>999</v>
      </c>
      <c r="BZ61" s="94">
        <f t="shared" si="54"/>
        <v>999</v>
      </c>
      <c r="CA61" s="94" t="e">
        <f t="shared" si="31"/>
        <v>#N/A</v>
      </c>
      <c r="CB61" t="e">
        <f t="shared" si="32"/>
        <v>#N/A</v>
      </c>
      <c r="CC61" s="58" t="e">
        <f t="shared" si="33"/>
        <v>#N/A</v>
      </c>
      <c r="CD61" s="95" t="e">
        <f t="shared" si="34"/>
        <v>#N/A</v>
      </c>
      <c r="CE61" s="96" t="b">
        <f t="shared" si="59"/>
        <v>1</v>
      </c>
      <c r="CF61" t="e">
        <f t="shared" si="60"/>
        <v>#DIV/0!</v>
      </c>
      <c r="CG61" t="e">
        <f t="shared" si="61"/>
        <v>#DIV/0!</v>
      </c>
      <c r="CH61" s="84" t="b">
        <f t="shared" si="35"/>
        <v>1</v>
      </c>
      <c r="CI61">
        <f t="shared" si="36"/>
        <v>0.88900000000000001</v>
      </c>
      <c r="CJ61" t="b">
        <f t="shared" si="62"/>
        <v>1</v>
      </c>
      <c r="CK61" t="b">
        <f t="shared" si="37"/>
        <v>1</v>
      </c>
      <c r="CL61" s="84" t="b">
        <f t="shared" si="65"/>
        <v>1</v>
      </c>
      <c r="CM61">
        <f t="shared" si="38"/>
        <v>2.5299999999999998</v>
      </c>
      <c r="CN61" t="b">
        <f t="shared" si="63"/>
        <v>1</v>
      </c>
      <c r="CO61" s="84">
        <f t="shared" si="39"/>
        <v>8.9029948112264667E-2</v>
      </c>
      <c r="CP61" t="b">
        <f t="shared" si="40"/>
        <v>1</v>
      </c>
      <c r="CQ61" s="96" t="b">
        <f t="shared" si="41"/>
        <v>1</v>
      </c>
      <c r="CR61" t="e">
        <f t="shared" si="42"/>
        <v>#VALUE!</v>
      </c>
      <c r="CS61" t="e">
        <f t="shared" si="43"/>
        <v>#VALUE!</v>
      </c>
      <c r="CT61" t="b">
        <f t="shared" si="44"/>
        <v>1</v>
      </c>
      <c r="CU61" t="b">
        <f t="shared" si="45"/>
        <v>1</v>
      </c>
      <c r="CV61" s="84" t="b">
        <f t="shared" si="46"/>
        <v>1</v>
      </c>
      <c r="CW61" t="e">
        <f t="shared" si="47"/>
        <v>#VALUE!</v>
      </c>
      <c r="CX61" t="e">
        <f t="shared" si="48"/>
        <v>#VALUE!</v>
      </c>
      <c r="CY61" t="b">
        <f t="shared" si="49"/>
        <v>1</v>
      </c>
      <c r="CZ61" t="b">
        <f t="shared" si="50"/>
        <v>1</v>
      </c>
      <c r="DA61" s="84">
        <f t="shared" si="52"/>
        <v>0</v>
      </c>
      <c r="DB61" t="e">
        <f t="shared" si="51"/>
        <v>#N/A</v>
      </c>
    </row>
    <row r="62" spans="1:106">
      <c r="A62" s="9">
        <v>2226</v>
      </c>
      <c r="B62" s="3">
        <v>2</v>
      </c>
      <c r="C62" s="3" t="s">
        <v>2550</v>
      </c>
      <c r="D62" s="3" t="str">
        <f t="shared" si="0"/>
        <v>NI_1_22-1_dk_0075</v>
      </c>
      <c r="E62" s="3" t="str">
        <f t="shared" si="1"/>
        <v>0075</v>
      </c>
      <c r="F62" s="3">
        <v>107137.70299999999</v>
      </c>
      <c r="G62" s="15">
        <v>418033.875</v>
      </c>
      <c r="H62" s="35" t="str">
        <f t="shared" si="56"/>
        <v>ja</v>
      </c>
      <c r="I62" s="42" t="s">
        <v>2402</v>
      </c>
      <c r="J62" s="20" t="s">
        <v>2491</v>
      </c>
      <c r="K62" s="21">
        <v>10000</v>
      </c>
      <c r="L62" s="28">
        <f t="shared" si="66"/>
        <v>1</v>
      </c>
      <c r="M62" s="28">
        <f t="shared" si="66"/>
        <v>1</v>
      </c>
      <c r="N62" s="56">
        <f t="shared" si="3"/>
        <v>10000</v>
      </c>
      <c r="O62" s="33">
        <f t="shared" si="26"/>
        <v>96.502342215103553</v>
      </c>
      <c r="P62" s="37">
        <f t="shared" si="4"/>
        <v>174.007907478372</v>
      </c>
      <c r="Q62" s="9" t="s">
        <v>12</v>
      </c>
      <c r="R62" s="55" t="s">
        <v>12</v>
      </c>
      <c r="S62" s="55">
        <v>1.58</v>
      </c>
      <c r="T62" s="55">
        <v>2.3029999999999999</v>
      </c>
      <c r="U62" s="55">
        <v>2.75</v>
      </c>
      <c r="V62" s="3">
        <v>2.9460000000000002</v>
      </c>
      <c r="W62" s="3">
        <v>3.145</v>
      </c>
      <c r="X62" s="3" t="s">
        <v>12</v>
      </c>
      <c r="Y62" s="3">
        <v>3.569</v>
      </c>
      <c r="Z62" s="15" t="s">
        <v>12</v>
      </c>
      <c r="AA62" s="10">
        <f t="shared" si="5"/>
        <v>3.145</v>
      </c>
      <c r="AB62" s="9">
        <f t="shared" si="6"/>
        <v>0.39500000000000002</v>
      </c>
      <c r="AC62" s="10">
        <f t="shared" si="7"/>
        <v>0.42399999999999993</v>
      </c>
      <c r="AD62" s="9" t="s">
        <v>12</v>
      </c>
      <c r="AE62" s="55" t="s">
        <v>12</v>
      </c>
      <c r="AF62" s="55">
        <v>0.26400000000000001</v>
      </c>
      <c r="AG62" s="55">
        <v>0.41299999999999998</v>
      </c>
      <c r="AH62" s="55">
        <v>0.57499999999999996</v>
      </c>
      <c r="AI62" s="3">
        <v>0.72</v>
      </c>
      <c r="AJ62" s="3">
        <v>0.876</v>
      </c>
      <c r="AK62" s="3" t="s">
        <v>12</v>
      </c>
      <c r="AL62" s="3">
        <v>1.161</v>
      </c>
      <c r="AM62" s="15" t="s">
        <v>12</v>
      </c>
      <c r="AN62" s="10">
        <f t="shared" si="8"/>
        <v>0.876</v>
      </c>
      <c r="AO62" s="9">
        <f t="shared" si="9"/>
        <v>0.30100000000000005</v>
      </c>
      <c r="AP62" s="10">
        <f t="shared" si="10"/>
        <v>0.28500000000000003</v>
      </c>
      <c r="AQ62" s="9" t="s">
        <v>12</v>
      </c>
      <c r="AR62" s="55" t="s">
        <v>12</v>
      </c>
      <c r="AS62" s="55">
        <v>1.073</v>
      </c>
      <c r="AT62" s="55">
        <v>1.5960000000000001</v>
      </c>
      <c r="AU62" s="55">
        <v>2.0219999999999998</v>
      </c>
      <c r="AV62" s="3">
        <v>2.2669999999999999</v>
      </c>
      <c r="AW62" s="3">
        <v>2.4889999999999999</v>
      </c>
      <c r="AX62" s="3" t="s">
        <v>12</v>
      </c>
      <c r="AY62" s="3">
        <v>2.839</v>
      </c>
      <c r="AZ62" s="15" t="s">
        <v>12</v>
      </c>
      <c r="BA62" s="10">
        <f t="shared" si="11"/>
        <v>2.4889999999999999</v>
      </c>
      <c r="BB62" s="9">
        <f t="shared" si="12"/>
        <v>0.46700000000000008</v>
      </c>
      <c r="BC62" s="10">
        <f t="shared" si="13"/>
        <v>0.35000000000000009</v>
      </c>
      <c r="BD62" s="9" t="s">
        <v>2403</v>
      </c>
      <c r="BE62" s="3" t="s">
        <v>12</v>
      </c>
      <c r="BF62" s="15" t="s">
        <v>12</v>
      </c>
      <c r="BG62" s="15" t="str">
        <f t="shared" si="14"/>
        <v>-</v>
      </c>
      <c r="BH62" s="9" t="e">
        <f t="shared" si="57"/>
        <v>#VALUE!</v>
      </c>
      <c r="BI62" s="10" t="e">
        <f t="shared" si="57"/>
        <v>#VALUE!</v>
      </c>
      <c r="BJ62" s="9" t="s">
        <v>2403</v>
      </c>
      <c r="BK62" s="3" t="s">
        <v>12</v>
      </c>
      <c r="BL62" s="15" t="s">
        <v>12</v>
      </c>
      <c r="BM62" s="15" t="str">
        <f t="shared" si="16"/>
        <v>-</v>
      </c>
      <c r="BN62" s="9" t="e">
        <f t="shared" si="58"/>
        <v>#VALUE!</v>
      </c>
      <c r="BO62" s="10" t="e">
        <f t="shared" si="58"/>
        <v>#VALUE!</v>
      </c>
      <c r="BP62">
        <f t="shared" si="28"/>
        <v>0</v>
      </c>
      <c r="BQ62" s="93" t="e">
        <f t="shared" si="29"/>
        <v>#VALUE!</v>
      </c>
      <c r="BR62" s="93" t="e">
        <f t="shared" si="30"/>
        <v>#VALUE!</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VLOOKUP(BS62,aslocaties_v01!$C$3:$AA$349,MATCH($K$3*10,aslocaties_v01!$C$2:$Y$2),FALSE)</f>
        <v>#N/A</v>
      </c>
      <c r="BW62" s="93" t="e">
        <f t="shared" si="53"/>
        <v>#N/A</v>
      </c>
      <c r="BX62" s="93" t="e">
        <f t="shared" si="53"/>
        <v>#N/A</v>
      </c>
      <c r="BY62" s="94">
        <f t="shared" si="54"/>
        <v>999</v>
      </c>
      <c r="BZ62" s="94">
        <f t="shared" si="54"/>
        <v>999</v>
      </c>
      <c r="CA62" s="94" t="e">
        <f t="shared" si="31"/>
        <v>#N/A</v>
      </c>
      <c r="CB62" t="e">
        <f t="shared" si="32"/>
        <v>#N/A</v>
      </c>
      <c r="CC62" s="58" t="e">
        <f t="shared" si="33"/>
        <v>#N/A</v>
      </c>
      <c r="CD62" s="95" t="e">
        <f t="shared" si="34"/>
        <v>#N/A</v>
      </c>
      <c r="CE62" s="96" t="b">
        <f t="shared" si="59"/>
        <v>1</v>
      </c>
      <c r="CF62" t="e">
        <f t="shared" si="60"/>
        <v>#DIV/0!</v>
      </c>
      <c r="CG62" t="e">
        <f t="shared" si="61"/>
        <v>#DIV/0!</v>
      </c>
      <c r="CH62" s="84" t="b">
        <f t="shared" si="35"/>
        <v>1</v>
      </c>
      <c r="CI62">
        <f t="shared" si="36"/>
        <v>0.876</v>
      </c>
      <c r="CJ62" t="b">
        <f t="shared" si="62"/>
        <v>1</v>
      </c>
      <c r="CK62" t="b">
        <f t="shared" si="37"/>
        <v>1</v>
      </c>
      <c r="CL62" s="84" t="b">
        <f t="shared" si="65"/>
        <v>1</v>
      </c>
      <c r="CM62">
        <f t="shared" si="38"/>
        <v>2.4889999999999999</v>
      </c>
      <c r="CN62" t="b">
        <f t="shared" si="63"/>
        <v>1</v>
      </c>
      <c r="CO62" s="84">
        <f t="shared" si="39"/>
        <v>9.0642049047704079E-2</v>
      </c>
      <c r="CP62" t="b">
        <f t="shared" si="40"/>
        <v>1</v>
      </c>
      <c r="CQ62" s="96" t="b">
        <f t="shared" si="41"/>
        <v>1</v>
      </c>
      <c r="CR62" t="e">
        <f t="shared" si="42"/>
        <v>#VALUE!</v>
      </c>
      <c r="CS62" t="e">
        <f t="shared" si="43"/>
        <v>#VALUE!</v>
      </c>
      <c r="CT62" t="b">
        <f t="shared" si="44"/>
        <v>1</v>
      </c>
      <c r="CU62" t="b">
        <f t="shared" si="45"/>
        <v>1</v>
      </c>
      <c r="CV62" s="84" t="b">
        <f t="shared" si="46"/>
        <v>1</v>
      </c>
      <c r="CW62" t="e">
        <f t="shared" si="47"/>
        <v>#VALUE!</v>
      </c>
      <c r="CX62" t="e">
        <f t="shared" si="48"/>
        <v>#VALUE!</v>
      </c>
      <c r="CY62" t="b">
        <f t="shared" si="49"/>
        <v>1</v>
      </c>
      <c r="CZ62" t="b">
        <f t="shared" si="50"/>
        <v>1</v>
      </c>
      <c r="DA62" s="84">
        <f t="shared" si="52"/>
        <v>0</v>
      </c>
      <c r="DB62" t="e">
        <f t="shared" si="51"/>
        <v>#N/A</v>
      </c>
    </row>
    <row r="63" spans="1:106">
      <c r="A63" s="9">
        <v>2227</v>
      </c>
      <c r="B63" s="3">
        <v>2</v>
      </c>
      <c r="C63" s="3" t="s">
        <v>2551</v>
      </c>
      <c r="D63" s="3" t="str">
        <f t="shared" si="0"/>
        <v>NI_1_22-1_dk_0077</v>
      </c>
      <c r="E63" s="3" t="str">
        <f t="shared" si="1"/>
        <v>0077</v>
      </c>
      <c r="F63" s="3">
        <v>106967.93</v>
      </c>
      <c r="G63" s="15">
        <v>418072.03100000002</v>
      </c>
      <c r="H63" s="35" t="str">
        <f t="shared" si="56"/>
        <v>ja</v>
      </c>
      <c r="I63" s="42" t="s">
        <v>2402</v>
      </c>
      <c r="J63" s="20" t="s">
        <v>2491</v>
      </c>
      <c r="K63" s="21">
        <v>10000</v>
      </c>
      <c r="L63" s="28">
        <f t="shared" si="66"/>
        <v>1</v>
      </c>
      <c r="M63" s="28">
        <f t="shared" si="66"/>
        <v>1</v>
      </c>
      <c r="N63" s="56">
        <f t="shared" si="3"/>
        <v>10000</v>
      </c>
      <c r="O63" s="33">
        <f t="shared" si="26"/>
        <v>174.007907478372</v>
      </c>
      <c r="P63" s="37">
        <f t="shared" si="4"/>
        <v>97.38236428635345</v>
      </c>
      <c r="Q63" s="9" t="s">
        <v>12</v>
      </c>
      <c r="R63" s="55" t="s">
        <v>12</v>
      </c>
      <c r="S63" s="55">
        <v>2.5190000000000001</v>
      </c>
      <c r="T63" s="55">
        <v>2.6480000000000001</v>
      </c>
      <c r="U63" s="55">
        <v>2.7839999999999998</v>
      </c>
      <c r="V63" s="3">
        <v>2.9289999999999998</v>
      </c>
      <c r="W63" s="3">
        <v>3.1219999999999999</v>
      </c>
      <c r="X63" s="3" t="s">
        <v>12</v>
      </c>
      <c r="Y63" s="3">
        <v>3.5550000000000002</v>
      </c>
      <c r="Z63" s="15" t="s">
        <v>12</v>
      </c>
      <c r="AA63" s="10">
        <f t="shared" si="5"/>
        <v>3.1219999999999999</v>
      </c>
      <c r="AB63" s="9">
        <f t="shared" si="6"/>
        <v>0.33800000000000008</v>
      </c>
      <c r="AC63" s="10">
        <f t="shared" si="7"/>
        <v>0.43300000000000027</v>
      </c>
      <c r="AD63" s="9" t="s">
        <v>12</v>
      </c>
      <c r="AE63" s="55" t="s">
        <v>12</v>
      </c>
      <c r="AF63" s="55">
        <v>0.66800000000000004</v>
      </c>
      <c r="AG63" s="55">
        <v>0.747</v>
      </c>
      <c r="AH63" s="55">
        <v>0.83199999999999996</v>
      </c>
      <c r="AI63" s="3">
        <v>0.91500000000000004</v>
      </c>
      <c r="AJ63" s="3">
        <v>1.02</v>
      </c>
      <c r="AK63" s="3" t="s">
        <v>12</v>
      </c>
      <c r="AL63" s="3">
        <v>1.2390000000000001</v>
      </c>
      <c r="AM63" s="15" t="s">
        <v>12</v>
      </c>
      <c r="AN63" s="10">
        <f t="shared" si="8"/>
        <v>1.02</v>
      </c>
      <c r="AO63" s="9">
        <f t="shared" si="9"/>
        <v>0.18800000000000006</v>
      </c>
      <c r="AP63" s="10">
        <f t="shared" si="10"/>
        <v>0.21900000000000008</v>
      </c>
      <c r="AQ63" s="9" t="s">
        <v>12</v>
      </c>
      <c r="AR63" s="55" t="s">
        <v>12</v>
      </c>
      <c r="AS63" s="55">
        <v>2.1869999999999998</v>
      </c>
      <c r="AT63" s="55">
        <v>2.298</v>
      </c>
      <c r="AU63" s="55">
        <v>2.4140000000000001</v>
      </c>
      <c r="AV63" s="3">
        <v>2.5219999999999998</v>
      </c>
      <c r="AW63" s="3">
        <v>2.6379999999999999</v>
      </c>
      <c r="AX63" s="3" t="s">
        <v>12</v>
      </c>
      <c r="AY63" s="3">
        <v>2.8940000000000001</v>
      </c>
      <c r="AZ63" s="15" t="s">
        <v>12</v>
      </c>
      <c r="BA63" s="10">
        <f t="shared" si="11"/>
        <v>2.6379999999999999</v>
      </c>
      <c r="BB63" s="9">
        <f t="shared" si="12"/>
        <v>0.22399999999999975</v>
      </c>
      <c r="BC63" s="10">
        <f t="shared" si="13"/>
        <v>0.25600000000000023</v>
      </c>
      <c r="BD63" s="9" t="s">
        <v>2403</v>
      </c>
      <c r="BE63" s="3" t="s">
        <v>12</v>
      </c>
      <c r="BF63" s="15" t="s">
        <v>12</v>
      </c>
      <c r="BG63" s="15" t="str">
        <f t="shared" si="14"/>
        <v>-</v>
      </c>
      <c r="BH63" s="9" t="e">
        <f t="shared" si="57"/>
        <v>#VALUE!</v>
      </c>
      <c r="BI63" s="10" t="e">
        <f t="shared" si="57"/>
        <v>#VALUE!</v>
      </c>
      <c r="BJ63" s="9" t="s">
        <v>2403</v>
      </c>
      <c r="BK63" s="3" t="s">
        <v>12</v>
      </c>
      <c r="BL63" s="15" t="s">
        <v>12</v>
      </c>
      <c r="BM63" s="15" t="str">
        <f t="shared" si="16"/>
        <v>-</v>
      </c>
      <c r="BN63" s="9" t="e">
        <f t="shared" si="58"/>
        <v>#VALUE!</v>
      </c>
      <c r="BO63" s="10" t="e">
        <f t="shared" si="58"/>
        <v>#VALUE!</v>
      </c>
      <c r="BP63">
        <f t="shared" si="28"/>
        <v>0</v>
      </c>
      <c r="BQ63" s="93" t="e">
        <f t="shared" si="29"/>
        <v>#VALUE!</v>
      </c>
      <c r="BR63" s="93" t="e">
        <f t="shared" si="30"/>
        <v>#VALUE!</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VLOOKUP(BS63,aslocaties_v01!$C$3:$AA$349,MATCH($K$3*10,aslocaties_v01!$C$2:$Y$2),FALSE)</f>
        <v>#N/A</v>
      </c>
      <c r="BW63" s="93" t="e">
        <f t="shared" si="53"/>
        <v>#N/A</v>
      </c>
      <c r="BX63" s="93" t="e">
        <f t="shared" si="53"/>
        <v>#N/A</v>
      </c>
      <c r="BY63" s="94">
        <f t="shared" si="54"/>
        <v>999</v>
      </c>
      <c r="BZ63" s="94">
        <f t="shared" si="54"/>
        <v>999</v>
      </c>
      <c r="CA63" s="94" t="e">
        <f t="shared" si="31"/>
        <v>#N/A</v>
      </c>
      <c r="CB63" t="e">
        <f t="shared" si="32"/>
        <v>#N/A</v>
      </c>
      <c r="CC63" s="58" t="e">
        <f t="shared" si="33"/>
        <v>#N/A</v>
      </c>
      <c r="CD63" s="95" t="e">
        <f t="shared" si="34"/>
        <v>#N/A</v>
      </c>
      <c r="CE63" s="96" t="b">
        <f t="shared" si="59"/>
        <v>1</v>
      </c>
      <c r="CF63" t="e">
        <f t="shared" si="60"/>
        <v>#DIV/0!</v>
      </c>
      <c r="CG63" t="e">
        <f t="shared" si="61"/>
        <v>#DIV/0!</v>
      </c>
      <c r="CH63" s="84" t="b">
        <f t="shared" si="35"/>
        <v>1</v>
      </c>
      <c r="CI63">
        <f t="shared" si="36"/>
        <v>1.02</v>
      </c>
      <c r="CJ63" t="b">
        <f t="shared" si="62"/>
        <v>1</v>
      </c>
      <c r="CK63" t="b">
        <f t="shared" si="37"/>
        <v>1</v>
      </c>
      <c r="CL63" s="84" t="b">
        <f t="shared" si="65"/>
        <v>1</v>
      </c>
      <c r="CM63">
        <f t="shared" si="38"/>
        <v>2.6379999999999999</v>
      </c>
      <c r="CN63" t="b">
        <f t="shared" si="63"/>
        <v>1</v>
      </c>
      <c r="CO63" s="84">
        <f t="shared" si="39"/>
        <v>9.3956318403239564E-2</v>
      </c>
      <c r="CP63" t="b">
        <f t="shared" si="40"/>
        <v>1</v>
      </c>
      <c r="CQ63" s="96" t="b">
        <f t="shared" si="41"/>
        <v>1</v>
      </c>
      <c r="CR63" t="e">
        <f t="shared" si="42"/>
        <v>#VALUE!</v>
      </c>
      <c r="CS63" t="e">
        <f t="shared" si="43"/>
        <v>#VALUE!</v>
      </c>
      <c r="CT63" t="b">
        <f t="shared" si="44"/>
        <v>1</v>
      </c>
      <c r="CU63" t="b">
        <f t="shared" si="45"/>
        <v>1</v>
      </c>
      <c r="CV63" s="84" t="b">
        <f t="shared" si="46"/>
        <v>1</v>
      </c>
      <c r="CW63" t="e">
        <f t="shared" si="47"/>
        <v>#VALUE!</v>
      </c>
      <c r="CX63" t="e">
        <f t="shared" si="48"/>
        <v>#VALUE!</v>
      </c>
      <c r="CY63" t="b">
        <f t="shared" si="49"/>
        <v>1</v>
      </c>
      <c r="CZ63" t="b">
        <f t="shared" si="50"/>
        <v>1</v>
      </c>
      <c r="DA63" s="84">
        <f t="shared" si="52"/>
        <v>0</v>
      </c>
      <c r="DB63" t="e">
        <f t="shared" si="51"/>
        <v>#N/A</v>
      </c>
    </row>
    <row r="64" spans="1:106">
      <c r="A64" s="9">
        <v>2228</v>
      </c>
      <c r="B64" s="3">
        <v>2</v>
      </c>
      <c r="C64" s="3" t="s">
        <v>2552</v>
      </c>
      <c r="D64" s="3" t="str">
        <f t="shared" si="0"/>
        <v>NI_1_22-1_dk_0078</v>
      </c>
      <c r="E64" s="3" t="str">
        <f t="shared" si="1"/>
        <v>0078</v>
      </c>
      <c r="F64" s="3">
        <v>106928.19500000001</v>
      </c>
      <c r="G64" s="15">
        <v>418160.93800000002</v>
      </c>
      <c r="H64" s="35" t="str">
        <f t="shared" si="56"/>
        <v>ja</v>
      </c>
      <c r="I64" s="42" t="s">
        <v>2402</v>
      </c>
      <c r="J64" s="20" t="s">
        <v>2491</v>
      </c>
      <c r="K64" s="21">
        <v>10000</v>
      </c>
      <c r="L64" s="28">
        <f t="shared" si="66"/>
        <v>1</v>
      </c>
      <c r="M64" s="28">
        <f t="shared" si="66"/>
        <v>1</v>
      </c>
      <c r="N64" s="56">
        <f t="shared" si="3"/>
        <v>10000</v>
      </c>
      <c r="O64" s="33">
        <f t="shared" si="26"/>
        <v>97.38236428635345</v>
      </c>
      <c r="P64" s="37">
        <f t="shared" si="4"/>
        <v>97.434628531091676</v>
      </c>
      <c r="Q64" s="9" t="s">
        <v>12</v>
      </c>
      <c r="R64" s="55" t="s">
        <v>12</v>
      </c>
      <c r="S64" s="55">
        <v>2.52</v>
      </c>
      <c r="T64" s="55">
        <v>2.6480000000000001</v>
      </c>
      <c r="U64" s="55">
        <v>2.7839999999999998</v>
      </c>
      <c r="V64" s="3">
        <v>2.9289999999999998</v>
      </c>
      <c r="W64" s="3">
        <v>3.1230000000000002</v>
      </c>
      <c r="X64" s="3" t="s">
        <v>12</v>
      </c>
      <c r="Y64" s="3">
        <v>3.556</v>
      </c>
      <c r="Z64" s="15" t="s">
        <v>12</v>
      </c>
      <c r="AA64" s="10">
        <f t="shared" si="5"/>
        <v>3.1230000000000002</v>
      </c>
      <c r="AB64" s="9">
        <f t="shared" si="6"/>
        <v>0.33900000000000041</v>
      </c>
      <c r="AC64" s="10">
        <f t="shared" si="7"/>
        <v>0.43299999999999983</v>
      </c>
      <c r="AD64" s="9" t="s">
        <v>12</v>
      </c>
      <c r="AE64" s="55" t="s">
        <v>12</v>
      </c>
      <c r="AF64" s="55">
        <v>0.73899999999999999</v>
      </c>
      <c r="AG64" s="55">
        <v>0.81</v>
      </c>
      <c r="AH64" s="55">
        <v>0.89100000000000001</v>
      </c>
      <c r="AI64" s="3">
        <v>0.97399999999999998</v>
      </c>
      <c r="AJ64" s="3">
        <v>1.0740000000000001</v>
      </c>
      <c r="AK64" s="3" t="s">
        <v>12</v>
      </c>
      <c r="AL64" s="3">
        <v>1.2849999999999999</v>
      </c>
      <c r="AM64" s="15" t="s">
        <v>12</v>
      </c>
      <c r="AN64" s="10">
        <f t="shared" si="8"/>
        <v>1.0740000000000001</v>
      </c>
      <c r="AO64" s="9">
        <f t="shared" si="9"/>
        <v>0.18300000000000005</v>
      </c>
      <c r="AP64" s="10">
        <f t="shared" si="10"/>
        <v>0.21099999999999985</v>
      </c>
      <c r="AQ64" s="9" t="s">
        <v>12</v>
      </c>
      <c r="AR64" s="55" t="s">
        <v>12</v>
      </c>
      <c r="AS64" s="55">
        <v>2.282</v>
      </c>
      <c r="AT64" s="55">
        <v>2.3809999999999998</v>
      </c>
      <c r="AU64" s="55">
        <v>2.4910000000000001</v>
      </c>
      <c r="AV64" s="3">
        <v>2.5990000000000002</v>
      </c>
      <c r="AW64" s="3">
        <v>2.7280000000000002</v>
      </c>
      <c r="AX64" s="3" t="s">
        <v>12</v>
      </c>
      <c r="AY64" s="3">
        <v>2.9860000000000002</v>
      </c>
      <c r="AZ64" s="15" t="s">
        <v>12</v>
      </c>
      <c r="BA64" s="10">
        <f t="shared" si="11"/>
        <v>2.7280000000000002</v>
      </c>
      <c r="BB64" s="9">
        <f t="shared" si="12"/>
        <v>0.2370000000000001</v>
      </c>
      <c r="BC64" s="10">
        <f t="shared" si="13"/>
        <v>0.25800000000000001</v>
      </c>
      <c r="BD64" s="9" t="s">
        <v>2403</v>
      </c>
      <c r="BE64" s="3" t="s">
        <v>12</v>
      </c>
      <c r="BF64" s="15" t="s">
        <v>12</v>
      </c>
      <c r="BG64" s="15" t="str">
        <f t="shared" si="14"/>
        <v>-</v>
      </c>
      <c r="BH64" s="9" t="e">
        <f t="shared" si="57"/>
        <v>#VALUE!</v>
      </c>
      <c r="BI64" s="10" t="e">
        <f t="shared" si="57"/>
        <v>#VALUE!</v>
      </c>
      <c r="BJ64" s="9" t="s">
        <v>2403</v>
      </c>
      <c r="BK64" s="3" t="s">
        <v>12</v>
      </c>
      <c r="BL64" s="15" t="s">
        <v>12</v>
      </c>
      <c r="BM64" s="15" t="str">
        <f t="shared" si="16"/>
        <v>-</v>
      </c>
      <c r="BN64" s="9" t="e">
        <f t="shared" si="58"/>
        <v>#VALUE!</v>
      </c>
      <c r="BO64" s="10" t="e">
        <f t="shared" si="58"/>
        <v>#VALUE!</v>
      </c>
      <c r="BP64">
        <f t="shared" si="28"/>
        <v>0</v>
      </c>
      <c r="BQ64" s="93" t="e">
        <f t="shared" si="29"/>
        <v>#VALUE!</v>
      </c>
      <c r="BR64" s="93" t="e">
        <f t="shared" si="30"/>
        <v>#VALUE!</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VLOOKUP(BS64,aslocaties_v01!$C$3:$AA$349,MATCH($K$3*10,aslocaties_v01!$C$2:$Y$2),FALSE)</f>
        <v>#N/A</v>
      </c>
      <c r="BW64" s="93" t="e">
        <f t="shared" si="53"/>
        <v>#N/A</v>
      </c>
      <c r="BX64" s="93" t="e">
        <f t="shared" si="53"/>
        <v>#N/A</v>
      </c>
      <c r="BY64" s="94">
        <f t="shared" si="54"/>
        <v>999</v>
      </c>
      <c r="BZ64" s="94">
        <f t="shared" si="54"/>
        <v>999</v>
      </c>
      <c r="CA64" s="94" t="e">
        <f t="shared" si="31"/>
        <v>#N/A</v>
      </c>
      <c r="CB64" t="e">
        <f t="shared" si="32"/>
        <v>#N/A</v>
      </c>
      <c r="CC64" s="58" t="e">
        <f t="shared" si="33"/>
        <v>#N/A</v>
      </c>
      <c r="CD64" s="95" t="e">
        <f t="shared" si="34"/>
        <v>#N/A</v>
      </c>
      <c r="CE64" s="96" t="b">
        <f t="shared" si="59"/>
        <v>1</v>
      </c>
      <c r="CF64" t="e">
        <f t="shared" si="60"/>
        <v>#DIV/0!</v>
      </c>
      <c r="CG64" t="e">
        <f t="shared" si="61"/>
        <v>#DIV/0!</v>
      </c>
      <c r="CH64" s="84" t="b">
        <f t="shared" si="35"/>
        <v>1</v>
      </c>
      <c r="CI64">
        <f t="shared" si="36"/>
        <v>1.0740000000000001</v>
      </c>
      <c r="CJ64" t="b">
        <f t="shared" si="62"/>
        <v>1</v>
      </c>
      <c r="CK64" t="b">
        <f t="shared" si="37"/>
        <v>1</v>
      </c>
      <c r="CL64" s="84" t="b">
        <f t="shared" si="65"/>
        <v>1</v>
      </c>
      <c r="CM64">
        <f t="shared" si="38"/>
        <v>2.7280000000000002</v>
      </c>
      <c r="CN64" t="b">
        <f t="shared" si="63"/>
        <v>1</v>
      </c>
      <c r="CO64" s="84">
        <f t="shared" si="39"/>
        <v>9.2510483556742171E-2</v>
      </c>
      <c r="CP64" t="b">
        <f t="shared" si="40"/>
        <v>1</v>
      </c>
      <c r="CQ64" s="96" t="b">
        <f t="shared" si="41"/>
        <v>1</v>
      </c>
      <c r="CR64" t="e">
        <f t="shared" si="42"/>
        <v>#VALUE!</v>
      </c>
      <c r="CS64" t="e">
        <f t="shared" si="43"/>
        <v>#VALUE!</v>
      </c>
      <c r="CT64" t="b">
        <f t="shared" si="44"/>
        <v>1</v>
      </c>
      <c r="CU64" t="b">
        <f t="shared" si="45"/>
        <v>1</v>
      </c>
      <c r="CV64" s="84" t="b">
        <f t="shared" si="46"/>
        <v>1</v>
      </c>
      <c r="CW64" t="e">
        <f t="shared" si="47"/>
        <v>#VALUE!</v>
      </c>
      <c r="CX64" t="e">
        <f t="shared" si="48"/>
        <v>#VALUE!</v>
      </c>
      <c r="CY64" t="b">
        <f t="shared" si="49"/>
        <v>1</v>
      </c>
      <c r="CZ64" t="b">
        <f t="shared" si="50"/>
        <v>1</v>
      </c>
      <c r="DA64" s="84">
        <f t="shared" si="52"/>
        <v>0</v>
      </c>
      <c r="DB64" t="e">
        <f t="shared" si="51"/>
        <v>#N/A</v>
      </c>
    </row>
    <row r="65" spans="1:106">
      <c r="A65" s="9">
        <v>2229</v>
      </c>
      <c r="B65" s="3">
        <v>2</v>
      </c>
      <c r="C65" s="3" t="s">
        <v>2553</v>
      </c>
      <c r="D65" s="3" t="str">
        <f t="shared" si="0"/>
        <v>NI_1_22-1_dk_0079</v>
      </c>
      <c r="E65" s="3" t="str">
        <f t="shared" si="1"/>
        <v>0079</v>
      </c>
      <c r="F65" s="3">
        <v>106887.164</v>
      </c>
      <c r="G65" s="15">
        <v>418249.31199999998</v>
      </c>
      <c r="H65" s="35" t="str">
        <f t="shared" si="56"/>
        <v>ja</v>
      </c>
      <c r="I65" s="42" t="s">
        <v>2402</v>
      </c>
      <c r="J65" s="20" t="s">
        <v>2491</v>
      </c>
      <c r="K65" s="21">
        <v>10000</v>
      </c>
      <c r="L65" s="28">
        <f t="shared" si="66"/>
        <v>1</v>
      </c>
      <c r="M65" s="28">
        <f t="shared" si="66"/>
        <v>1</v>
      </c>
      <c r="N65" s="56">
        <f t="shared" si="3"/>
        <v>10000</v>
      </c>
      <c r="O65" s="33">
        <f t="shared" si="26"/>
        <v>97.434628531091676</v>
      </c>
      <c r="P65" s="37">
        <f t="shared" si="4"/>
        <v>115.39997555029447</v>
      </c>
      <c r="Q65" s="9" t="s">
        <v>12</v>
      </c>
      <c r="R65" s="55" t="s">
        <v>12</v>
      </c>
      <c r="S65" s="55">
        <v>2.516</v>
      </c>
      <c r="T65" s="55">
        <v>2.645</v>
      </c>
      <c r="U65" s="55">
        <v>2.7810000000000001</v>
      </c>
      <c r="V65" s="3">
        <v>2.9260000000000002</v>
      </c>
      <c r="W65" s="3">
        <v>3.1190000000000002</v>
      </c>
      <c r="X65" s="3" t="s">
        <v>12</v>
      </c>
      <c r="Y65" s="3">
        <v>3.552</v>
      </c>
      <c r="Z65" s="15" t="s">
        <v>12</v>
      </c>
      <c r="AA65" s="10">
        <f t="shared" si="5"/>
        <v>3.1190000000000002</v>
      </c>
      <c r="AB65" s="9">
        <f t="shared" si="6"/>
        <v>0.33800000000000008</v>
      </c>
      <c r="AC65" s="10">
        <f t="shared" si="7"/>
        <v>0.43299999999999983</v>
      </c>
      <c r="AD65" s="9" t="s">
        <v>12</v>
      </c>
      <c r="AE65" s="55" t="s">
        <v>12</v>
      </c>
      <c r="AF65" s="55">
        <v>0.65600000000000003</v>
      </c>
      <c r="AG65" s="55">
        <v>0.73399999999999999</v>
      </c>
      <c r="AH65" s="55">
        <v>0.81799999999999995</v>
      </c>
      <c r="AI65" s="3">
        <v>0.90100000000000002</v>
      </c>
      <c r="AJ65" s="3">
        <v>1.002</v>
      </c>
      <c r="AK65" s="3" t="s">
        <v>12</v>
      </c>
      <c r="AL65" s="3">
        <v>1.2170000000000001</v>
      </c>
      <c r="AM65" s="15" t="s">
        <v>12</v>
      </c>
      <c r="AN65" s="10">
        <f t="shared" si="8"/>
        <v>1.002</v>
      </c>
      <c r="AO65" s="9">
        <f t="shared" si="9"/>
        <v>0.18400000000000005</v>
      </c>
      <c r="AP65" s="10">
        <f t="shared" si="10"/>
        <v>0.21500000000000008</v>
      </c>
      <c r="AQ65" s="9" t="s">
        <v>12</v>
      </c>
      <c r="AR65" s="55" t="s">
        <v>12</v>
      </c>
      <c r="AS65" s="55">
        <v>2.2250000000000001</v>
      </c>
      <c r="AT65" s="55">
        <v>2.351</v>
      </c>
      <c r="AU65" s="55">
        <v>2.4780000000000002</v>
      </c>
      <c r="AV65" s="3">
        <v>2.5950000000000002</v>
      </c>
      <c r="AW65" s="3">
        <v>2.7269999999999999</v>
      </c>
      <c r="AX65" s="3" t="s">
        <v>12</v>
      </c>
      <c r="AY65" s="3">
        <v>2.99</v>
      </c>
      <c r="AZ65" s="15" t="s">
        <v>12</v>
      </c>
      <c r="BA65" s="10">
        <f t="shared" si="11"/>
        <v>2.7269999999999999</v>
      </c>
      <c r="BB65" s="9">
        <f t="shared" si="12"/>
        <v>0.24899999999999967</v>
      </c>
      <c r="BC65" s="10">
        <f t="shared" si="13"/>
        <v>0.26300000000000034</v>
      </c>
      <c r="BD65" s="9" t="s">
        <v>2403</v>
      </c>
      <c r="BE65" s="3" t="s">
        <v>12</v>
      </c>
      <c r="BF65" s="15" t="s">
        <v>12</v>
      </c>
      <c r="BG65" s="15" t="str">
        <f t="shared" si="14"/>
        <v>-</v>
      </c>
      <c r="BH65" s="9" t="e">
        <f t="shared" si="57"/>
        <v>#VALUE!</v>
      </c>
      <c r="BI65" s="10" t="e">
        <f t="shared" si="57"/>
        <v>#VALUE!</v>
      </c>
      <c r="BJ65" s="9" t="s">
        <v>2403</v>
      </c>
      <c r="BK65" s="3" t="s">
        <v>12</v>
      </c>
      <c r="BL65" s="15" t="s">
        <v>12</v>
      </c>
      <c r="BM65" s="15" t="str">
        <f t="shared" si="16"/>
        <v>-</v>
      </c>
      <c r="BN65" s="9" t="e">
        <f t="shared" si="58"/>
        <v>#VALUE!</v>
      </c>
      <c r="BO65" s="10" t="e">
        <f t="shared" si="58"/>
        <v>#VALUE!</v>
      </c>
      <c r="BP65">
        <f t="shared" si="28"/>
        <v>0</v>
      </c>
      <c r="BQ65" s="93" t="e">
        <f t="shared" si="29"/>
        <v>#VALUE!</v>
      </c>
      <c r="BR65" s="93" t="e">
        <f t="shared" si="30"/>
        <v>#VALUE!</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VLOOKUP(BS65,aslocaties_v01!$C$3:$AA$349,MATCH($K$3*10,aslocaties_v01!$C$2:$Y$2),FALSE)</f>
        <v>#N/A</v>
      </c>
      <c r="BW65" s="93" t="e">
        <f t="shared" si="53"/>
        <v>#N/A</v>
      </c>
      <c r="BX65" s="93" t="e">
        <f t="shared" si="53"/>
        <v>#N/A</v>
      </c>
      <c r="BY65" s="94">
        <f t="shared" si="54"/>
        <v>999</v>
      </c>
      <c r="BZ65" s="94">
        <f t="shared" si="54"/>
        <v>999</v>
      </c>
      <c r="CA65" s="94" t="e">
        <f t="shared" si="31"/>
        <v>#N/A</v>
      </c>
      <c r="CB65" t="e">
        <f t="shared" si="32"/>
        <v>#N/A</v>
      </c>
      <c r="CC65" s="58" t="e">
        <f t="shared" si="33"/>
        <v>#N/A</v>
      </c>
      <c r="CD65" s="95" t="e">
        <f t="shared" si="34"/>
        <v>#N/A</v>
      </c>
      <c r="CE65" s="96" t="b">
        <f t="shared" si="59"/>
        <v>1</v>
      </c>
      <c r="CF65" t="e">
        <f t="shared" si="60"/>
        <v>#DIV/0!</v>
      </c>
      <c r="CG65" t="e">
        <f t="shared" si="61"/>
        <v>#DIV/0!</v>
      </c>
      <c r="CH65" s="84" t="b">
        <f t="shared" si="35"/>
        <v>1</v>
      </c>
      <c r="CI65">
        <f t="shared" si="36"/>
        <v>1.002</v>
      </c>
      <c r="CJ65" t="b">
        <f t="shared" si="62"/>
        <v>1</v>
      </c>
      <c r="CK65" t="b">
        <f t="shared" si="37"/>
        <v>1</v>
      </c>
      <c r="CL65" s="84" t="b">
        <f t="shared" si="65"/>
        <v>1</v>
      </c>
      <c r="CM65">
        <f t="shared" si="38"/>
        <v>2.7269999999999999</v>
      </c>
      <c r="CN65" t="b">
        <f t="shared" si="63"/>
        <v>1</v>
      </c>
      <c r="CO65" s="84">
        <f t="shared" si="39"/>
        <v>8.637197438585828E-2</v>
      </c>
      <c r="CP65" t="b">
        <f t="shared" si="40"/>
        <v>1</v>
      </c>
      <c r="CQ65" s="96" t="b">
        <f t="shared" si="41"/>
        <v>1</v>
      </c>
      <c r="CR65" t="e">
        <f t="shared" si="42"/>
        <v>#VALUE!</v>
      </c>
      <c r="CS65" t="e">
        <f t="shared" si="43"/>
        <v>#VALUE!</v>
      </c>
      <c r="CT65" t="b">
        <f t="shared" si="44"/>
        <v>1</v>
      </c>
      <c r="CU65" t="b">
        <f t="shared" si="45"/>
        <v>1</v>
      </c>
      <c r="CV65" s="84" t="b">
        <f t="shared" si="46"/>
        <v>1</v>
      </c>
      <c r="CW65" t="e">
        <f t="shared" si="47"/>
        <v>#VALUE!</v>
      </c>
      <c r="CX65" t="e">
        <f t="shared" si="48"/>
        <v>#VALUE!</v>
      </c>
      <c r="CY65" t="b">
        <f t="shared" si="49"/>
        <v>1</v>
      </c>
      <c r="CZ65" t="b">
        <f t="shared" si="50"/>
        <v>1</v>
      </c>
      <c r="DA65" s="84">
        <f t="shared" si="52"/>
        <v>0</v>
      </c>
      <c r="DB65" t="e">
        <f t="shared" si="51"/>
        <v>#N/A</v>
      </c>
    </row>
    <row r="66" spans="1:106">
      <c r="A66" s="9">
        <v>2231</v>
      </c>
      <c r="B66" s="3">
        <v>2</v>
      </c>
      <c r="C66" s="3" t="s">
        <v>2554</v>
      </c>
      <c r="D66" s="3" t="str">
        <f t="shared" si="0"/>
        <v>NI_1_22-1_dk_0080</v>
      </c>
      <c r="E66" s="3" t="str">
        <f t="shared" si="1"/>
        <v>0080</v>
      </c>
      <c r="F66" s="3">
        <v>106809.07799999999</v>
      </c>
      <c r="G66" s="15">
        <v>418334.28100000002</v>
      </c>
      <c r="H66" s="35" t="str">
        <f t="shared" si="56"/>
        <v>ja</v>
      </c>
      <c r="I66" s="42" t="s">
        <v>2402</v>
      </c>
      <c r="J66" s="20" t="s">
        <v>2491</v>
      </c>
      <c r="K66" s="21">
        <v>10000</v>
      </c>
      <c r="L66" s="28">
        <f t="shared" si="66"/>
        <v>1</v>
      </c>
      <c r="M66" s="28">
        <f t="shared" si="66"/>
        <v>1</v>
      </c>
      <c r="N66" s="56">
        <f t="shared" si="3"/>
        <v>10000</v>
      </c>
      <c r="O66" s="33">
        <f t="shared" si="26"/>
        <v>115.39997555029447</v>
      </c>
      <c r="P66" s="37">
        <f t="shared" si="4"/>
        <v>97.906013758097885</v>
      </c>
      <c r="Q66" s="9" t="s">
        <v>12</v>
      </c>
      <c r="R66" s="55" t="s">
        <v>12</v>
      </c>
      <c r="S66" s="55">
        <v>2.5150000000000001</v>
      </c>
      <c r="T66" s="55">
        <v>2.6440000000000001</v>
      </c>
      <c r="U66" s="55">
        <v>2.78</v>
      </c>
      <c r="V66" s="3">
        <v>2.9249999999999998</v>
      </c>
      <c r="W66" s="3">
        <v>3.1179999999999999</v>
      </c>
      <c r="X66" s="3" t="s">
        <v>12</v>
      </c>
      <c r="Y66" s="3">
        <v>3.55</v>
      </c>
      <c r="Z66" s="15" t="s">
        <v>12</v>
      </c>
      <c r="AA66" s="10">
        <f t="shared" si="5"/>
        <v>3.1179999999999999</v>
      </c>
      <c r="AB66" s="9">
        <f t="shared" si="6"/>
        <v>0.33800000000000008</v>
      </c>
      <c r="AC66" s="10">
        <f t="shared" si="7"/>
        <v>0.43199999999999994</v>
      </c>
      <c r="AD66" s="9" t="s">
        <v>12</v>
      </c>
      <c r="AE66" s="55" t="s">
        <v>12</v>
      </c>
      <c r="AF66" s="55">
        <v>0.70299999999999996</v>
      </c>
      <c r="AG66" s="55">
        <v>0.77400000000000002</v>
      </c>
      <c r="AH66" s="55">
        <v>0.85599999999999998</v>
      </c>
      <c r="AI66" s="3">
        <v>0.93700000000000006</v>
      </c>
      <c r="AJ66" s="3">
        <v>1.034</v>
      </c>
      <c r="AK66" s="3" t="s">
        <v>12</v>
      </c>
      <c r="AL66" s="3">
        <v>1.242</v>
      </c>
      <c r="AM66" s="15" t="s">
        <v>12</v>
      </c>
      <c r="AN66" s="10">
        <f t="shared" si="8"/>
        <v>1.034</v>
      </c>
      <c r="AO66" s="9">
        <f t="shared" si="9"/>
        <v>0.17800000000000005</v>
      </c>
      <c r="AP66" s="10">
        <f t="shared" si="10"/>
        <v>0.20799999999999996</v>
      </c>
      <c r="AQ66" s="9" t="s">
        <v>12</v>
      </c>
      <c r="AR66" s="55" t="s">
        <v>12</v>
      </c>
      <c r="AS66" s="55">
        <v>2.21</v>
      </c>
      <c r="AT66" s="55">
        <v>2.3180000000000001</v>
      </c>
      <c r="AU66" s="55">
        <v>2.4409999999999998</v>
      </c>
      <c r="AV66" s="3">
        <v>2.5579999999999998</v>
      </c>
      <c r="AW66" s="3">
        <v>2.69</v>
      </c>
      <c r="AX66" s="3" t="s">
        <v>12</v>
      </c>
      <c r="AY66" s="3">
        <v>2.952</v>
      </c>
      <c r="AZ66" s="15" t="s">
        <v>12</v>
      </c>
      <c r="BA66" s="10">
        <f t="shared" si="11"/>
        <v>2.69</v>
      </c>
      <c r="BB66" s="9">
        <f t="shared" si="12"/>
        <v>0.24900000000000011</v>
      </c>
      <c r="BC66" s="10">
        <f t="shared" si="13"/>
        <v>0.26200000000000001</v>
      </c>
      <c r="BD66" s="9" t="s">
        <v>2403</v>
      </c>
      <c r="BE66" s="3" t="s">
        <v>12</v>
      </c>
      <c r="BF66" s="15" t="s">
        <v>12</v>
      </c>
      <c r="BG66" s="15" t="str">
        <f t="shared" si="14"/>
        <v>-</v>
      </c>
      <c r="BH66" s="9" t="e">
        <f t="shared" si="57"/>
        <v>#VALUE!</v>
      </c>
      <c r="BI66" s="10" t="e">
        <f t="shared" si="57"/>
        <v>#VALUE!</v>
      </c>
      <c r="BJ66" s="9" t="s">
        <v>2403</v>
      </c>
      <c r="BK66" s="3" t="s">
        <v>12</v>
      </c>
      <c r="BL66" s="15" t="s">
        <v>12</v>
      </c>
      <c r="BM66" s="15" t="str">
        <f t="shared" si="16"/>
        <v>-</v>
      </c>
      <c r="BN66" s="9" t="e">
        <f t="shared" si="58"/>
        <v>#VALUE!</v>
      </c>
      <c r="BO66" s="10" t="e">
        <f t="shared" si="58"/>
        <v>#VALUE!</v>
      </c>
      <c r="BP66">
        <f t="shared" si="28"/>
        <v>0</v>
      </c>
      <c r="BQ66" s="93" t="e">
        <f t="shared" si="29"/>
        <v>#VALUE!</v>
      </c>
      <c r="BR66" s="93" t="e">
        <f t="shared" si="30"/>
        <v>#VALUE!</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VLOOKUP(BS66,aslocaties_v01!$C$3:$AA$349,MATCH($K$3*10,aslocaties_v01!$C$2:$Y$2),FALSE)</f>
        <v>#N/A</v>
      </c>
      <c r="BW66" s="93" t="e">
        <f t="shared" si="53"/>
        <v>#N/A</v>
      </c>
      <c r="BX66" s="93" t="e">
        <f t="shared" si="53"/>
        <v>#N/A</v>
      </c>
      <c r="BY66" s="94">
        <f t="shared" si="54"/>
        <v>999</v>
      </c>
      <c r="BZ66" s="94">
        <f t="shared" si="54"/>
        <v>999</v>
      </c>
      <c r="CA66" s="94" t="e">
        <f t="shared" si="31"/>
        <v>#N/A</v>
      </c>
      <c r="CB66" t="e">
        <f t="shared" si="32"/>
        <v>#N/A</v>
      </c>
      <c r="CC66" s="58" t="e">
        <f t="shared" si="33"/>
        <v>#N/A</v>
      </c>
      <c r="CD66" s="95" t="e">
        <f t="shared" si="34"/>
        <v>#N/A</v>
      </c>
      <c r="CE66" s="96" t="b">
        <f t="shared" si="59"/>
        <v>1</v>
      </c>
      <c r="CF66" t="e">
        <f t="shared" si="60"/>
        <v>#DIV/0!</v>
      </c>
      <c r="CG66" t="e">
        <f t="shared" si="61"/>
        <v>#DIV/0!</v>
      </c>
      <c r="CH66" s="84" t="b">
        <f t="shared" si="35"/>
        <v>1</v>
      </c>
      <c r="CI66">
        <f t="shared" si="36"/>
        <v>1.034</v>
      </c>
      <c r="CJ66" t="b">
        <f t="shared" si="62"/>
        <v>1</v>
      </c>
      <c r="CK66" t="b">
        <f t="shared" si="37"/>
        <v>1</v>
      </c>
      <c r="CL66" s="84" t="b">
        <f t="shared" si="65"/>
        <v>1</v>
      </c>
      <c r="CM66">
        <f t="shared" si="38"/>
        <v>2.69</v>
      </c>
      <c r="CN66" t="b">
        <f t="shared" si="63"/>
        <v>1</v>
      </c>
      <c r="CO66" s="84">
        <f t="shared" si="39"/>
        <v>9.1599136664848854E-2</v>
      </c>
      <c r="CP66" t="b">
        <f t="shared" si="40"/>
        <v>1</v>
      </c>
      <c r="CQ66" s="96" t="b">
        <f t="shared" si="41"/>
        <v>1</v>
      </c>
      <c r="CR66" t="e">
        <f t="shared" si="42"/>
        <v>#VALUE!</v>
      </c>
      <c r="CS66" t="e">
        <f t="shared" si="43"/>
        <v>#VALUE!</v>
      </c>
      <c r="CT66" t="b">
        <f t="shared" si="44"/>
        <v>1</v>
      </c>
      <c r="CU66" t="b">
        <f t="shared" si="45"/>
        <v>1</v>
      </c>
      <c r="CV66" s="84" t="b">
        <f t="shared" si="46"/>
        <v>1</v>
      </c>
      <c r="CW66" t="e">
        <f t="shared" si="47"/>
        <v>#VALUE!</v>
      </c>
      <c r="CX66" t="e">
        <f t="shared" si="48"/>
        <v>#VALUE!</v>
      </c>
      <c r="CY66" t="b">
        <f t="shared" si="49"/>
        <v>1</v>
      </c>
      <c r="CZ66" t="b">
        <f t="shared" si="50"/>
        <v>1</v>
      </c>
      <c r="DA66" s="84">
        <f t="shared" si="52"/>
        <v>0</v>
      </c>
      <c r="DB66" t="e">
        <f t="shared" si="51"/>
        <v>#N/A</v>
      </c>
    </row>
    <row r="67" spans="1:106">
      <c r="A67" s="9">
        <v>2232</v>
      </c>
      <c r="B67" s="3">
        <v>2</v>
      </c>
      <c r="C67" s="3" t="s">
        <v>2555</v>
      </c>
      <c r="D67" s="3" t="str">
        <f t="shared" ref="D67:D73" si="67">IF(ISERROR(FIND("_",C67)),C67,LEFT(C67,LEN(C67)-LEN(RIGHT(C67,LEN(C67)-FIND("~",SUBSTITUTE(C67,"_","~",LEN(C67)-LEN(SUBSTITUTE(C67,"_",""))))))) &amp; TEXT(INT(RIGHT(C67,LEN(C67)-FIND("~",SUBSTITUTE(C67,"_","~",LEN(C67)-LEN(SUBSTITUTE(C67,"_","")))))), "0000") )</f>
        <v>NI_1_22-1_dk_0081</v>
      </c>
      <c r="E67" s="3" t="str">
        <f t="shared" ref="E67:E73" si="68">TEXT(INT(RIGHT(C67,LEN(C67)-FIND("~",SUBSTITUTE(C67,"_","~",LEN(C67)-LEN(SUBSTITUTE(C67,"_","")))))), "0000")</f>
        <v>0081</v>
      </c>
      <c r="F67" s="3">
        <v>106764.969</v>
      </c>
      <c r="G67" s="15">
        <v>418421.68800000002</v>
      </c>
      <c r="H67" s="35" t="str">
        <f t="shared" ref="H67:H73" si="69">IF(COUNTIF(C:C, "="&amp;C67)=1,"ja", "nee")</f>
        <v>ja</v>
      </c>
      <c r="I67" s="42" t="s">
        <v>2402</v>
      </c>
      <c r="J67" s="20" t="s">
        <v>2491</v>
      </c>
      <c r="K67" s="21">
        <v>10000</v>
      </c>
      <c r="L67" s="28">
        <f t="shared" si="66"/>
        <v>1</v>
      </c>
      <c r="M67" s="28">
        <f t="shared" si="66"/>
        <v>1</v>
      </c>
      <c r="N67" s="56">
        <f t="shared" ref="N67:N73" si="70">INT(K67/L67*M67)</f>
        <v>10000</v>
      </c>
      <c r="O67" s="33">
        <f t="shared" si="26"/>
        <v>97.906013758097885</v>
      </c>
      <c r="P67" s="37">
        <f t="shared" ref="P67:P72" si="71">SQRT((F67-F68)^2+(G67-G68)^2)</f>
        <v>98.570822422236063</v>
      </c>
      <c r="Q67" s="9" t="s">
        <v>12</v>
      </c>
      <c r="R67" s="55" t="s">
        <v>12</v>
      </c>
      <c r="S67" s="55">
        <v>2.516</v>
      </c>
      <c r="T67" s="55">
        <v>2.6429999999999998</v>
      </c>
      <c r="U67" s="55">
        <v>2.778</v>
      </c>
      <c r="V67" s="3">
        <v>2.9220000000000002</v>
      </c>
      <c r="W67" s="3">
        <v>3.1139999999999999</v>
      </c>
      <c r="X67" s="3" t="s">
        <v>12</v>
      </c>
      <c r="Y67" s="3">
        <v>3.5470000000000002</v>
      </c>
      <c r="Z67" s="15" t="s">
        <v>12</v>
      </c>
      <c r="AA67" s="10">
        <f t="shared" ref="AA67:AA73" si="72">LOOKUP($K67,$Q$2:$Z$2,Q67:Z67)</f>
        <v>3.1139999999999999</v>
      </c>
      <c r="AB67" s="9">
        <f t="shared" ref="AB67:AB73" si="73">LOOKUP($K67,$Q$2:$Z$2,Q67:Z67)-LOOKUP(0.1*$K67,$Q$2:$Z$2,Q67:Z67)</f>
        <v>0.33599999999999985</v>
      </c>
      <c r="AC67" s="10">
        <f t="shared" ref="AC67:AC73" si="74">LOOKUP(10*$K67,$Q$2:$Z$2,Q67:Z67)-LOOKUP($K67,$Q$2:$Z$2,Q67:Z67)</f>
        <v>0.43300000000000027</v>
      </c>
      <c r="AD67" s="9" t="s">
        <v>12</v>
      </c>
      <c r="AE67" s="55" t="s">
        <v>12</v>
      </c>
      <c r="AF67" s="55">
        <v>0.61899999999999999</v>
      </c>
      <c r="AG67" s="55">
        <v>0.7</v>
      </c>
      <c r="AH67" s="55">
        <v>0.78800000000000003</v>
      </c>
      <c r="AI67" s="3">
        <v>0.872</v>
      </c>
      <c r="AJ67" s="3">
        <v>0.96899999999999997</v>
      </c>
      <c r="AK67" s="3" t="s">
        <v>12</v>
      </c>
      <c r="AL67" s="3">
        <v>1.1739999999999999</v>
      </c>
      <c r="AM67" s="15" t="s">
        <v>12</v>
      </c>
      <c r="AN67" s="10">
        <f t="shared" ref="AN67:AN73" si="75">LOOKUP($K67,$Q$2:$Z$2,AD67:AM67)</f>
        <v>0.96899999999999997</v>
      </c>
      <c r="AO67" s="9">
        <f t="shared" ref="AO67:AO73" si="76">LOOKUP($K67,$Q$2:$Z$2,AD67:AM67)-LOOKUP(0.1*$K67,$Q$2:$Z$2,AD67:AM67)</f>
        <v>0.18099999999999994</v>
      </c>
      <c r="AP67" s="10">
        <f t="shared" ref="AP67:AP73" si="77">LOOKUP(10*$K67,$Q$2:$Z$2,AD67:AM67)-LOOKUP($K67,$Q$2:$Z$2,AD67:AM67)</f>
        <v>0.20499999999999996</v>
      </c>
      <c r="AQ67" s="9" t="s">
        <v>12</v>
      </c>
      <c r="AR67" s="55" t="s">
        <v>12</v>
      </c>
      <c r="AS67" s="55">
        <v>2.11</v>
      </c>
      <c r="AT67" s="55">
        <v>2.258</v>
      </c>
      <c r="AU67" s="55">
        <v>2.4079999999999999</v>
      </c>
      <c r="AV67" s="3">
        <v>2.532</v>
      </c>
      <c r="AW67" s="3">
        <v>2.665</v>
      </c>
      <c r="AX67" s="3" t="s">
        <v>12</v>
      </c>
      <c r="AY67" s="3">
        <v>2.9279999999999999</v>
      </c>
      <c r="AZ67" s="15" t="s">
        <v>12</v>
      </c>
      <c r="BA67" s="10">
        <f t="shared" ref="BA67:BA73" si="78">LOOKUP($K67,$Q$2:$Z$2,AQ67:AZ67)</f>
        <v>2.665</v>
      </c>
      <c r="BB67" s="9">
        <f t="shared" ref="BB67:BB73" si="79">LOOKUP($K67,$Q$2:$Z$2,AQ67:AZ67)-LOOKUP(0.1*$K67,$Q$2:$Z$2,AQ67:AZ67)</f>
        <v>0.25700000000000012</v>
      </c>
      <c r="BC67" s="10">
        <f t="shared" ref="BC67:BC73" si="80">LOOKUP(10*$K67,$Q$2:$Z$2,AQ67:AZ67)-LOOKUP($K67,$Q$2:$Z$2,AQ67:AZ67)</f>
        <v>0.2629999999999999</v>
      </c>
      <c r="BD67" s="9" t="s">
        <v>2403</v>
      </c>
      <c r="BE67" s="3" t="s">
        <v>12</v>
      </c>
      <c r="BF67" s="15" t="s">
        <v>12</v>
      </c>
      <c r="BG67" s="15" t="str">
        <f t="shared" ref="BG67:BG73" si="81">LOOKUP($N67,$BD$2:$BF$2,BD67:BF67)</f>
        <v>-</v>
      </c>
      <c r="BH67" s="9" t="e">
        <f t="shared" ref="BH67:BI73" si="82">BE67-BD67</f>
        <v>#VALUE!</v>
      </c>
      <c r="BI67" s="10" t="e">
        <f t="shared" si="82"/>
        <v>#VALUE!</v>
      </c>
      <c r="BJ67" s="9" t="s">
        <v>2403</v>
      </c>
      <c r="BK67" s="3" t="s">
        <v>12</v>
      </c>
      <c r="BL67" s="15" t="s">
        <v>12</v>
      </c>
      <c r="BM67" s="15" t="str">
        <f t="shared" ref="BM67:BM73" si="83">LOOKUP($N67,$BD$2:$BF$2,BJ67:BL67)</f>
        <v>-</v>
      </c>
      <c r="BN67" s="9" t="e">
        <f t="shared" ref="BN67:BO73" si="84">BK67-BJ67</f>
        <v>#VALUE!</v>
      </c>
      <c r="BO67" s="10" t="e">
        <f t="shared" si="84"/>
        <v>#VALUE!</v>
      </c>
      <c r="BP67">
        <f t="shared" si="28"/>
        <v>0</v>
      </c>
      <c r="BQ67" s="93" t="e">
        <f t="shared" si="29"/>
        <v>#VALUE!</v>
      </c>
      <c r="BR67" s="93" t="e">
        <f t="shared" si="30"/>
        <v>#VALUE!</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VLOOKUP(BS67,aslocaties_v01!$C$3:$AA$349,MATCH($K$3*10,aslocaties_v01!$C$2:$Y$2),FALSE)</f>
        <v>#N/A</v>
      </c>
      <c r="BW67" s="93" t="e">
        <f t="shared" si="53"/>
        <v>#N/A</v>
      </c>
      <c r="BX67" s="93" t="e">
        <f t="shared" si="53"/>
        <v>#N/A</v>
      </c>
      <c r="BY67" s="94">
        <f t="shared" si="54"/>
        <v>999</v>
      </c>
      <c r="BZ67" s="94">
        <f t="shared" si="54"/>
        <v>999</v>
      </c>
      <c r="CA67" s="94" t="e">
        <f t="shared" si="31"/>
        <v>#N/A</v>
      </c>
      <c r="CB67" t="e">
        <f t="shared" si="32"/>
        <v>#N/A</v>
      </c>
      <c r="CC67" s="58" t="e">
        <f t="shared" si="33"/>
        <v>#N/A</v>
      </c>
      <c r="CD67" s="95" t="e">
        <f t="shared" si="34"/>
        <v>#N/A</v>
      </c>
      <c r="CE67" s="96" t="b">
        <f t="shared" ref="CE67:CE73" si="85">AA67&lt;AVERAGE(AA:AA)+2*STDEV(AA:AA)</f>
        <v>1</v>
      </c>
      <c r="CF67" t="e">
        <f t="shared" ref="CF67:CF73" si="86">BG67&lt;AVERAGE(BG:BG)+2*STDEV(BG:BG)</f>
        <v>#DIV/0!</v>
      </c>
      <c r="CG67" t="e">
        <f t="shared" ref="CG67:CG73" si="87">BM67&lt;AVERAGE(BM:BM)+2*STDEV(BM:BM)</f>
        <v>#DIV/0!</v>
      </c>
      <c r="CH67" s="84" t="b">
        <f t="shared" si="35"/>
        <v>1</v>
      </c>
      <c r="CI67">
        <f t="shared" si="36"/>
        <v>0.96899999999999997</v>
      </c>
      <c r="CJ67" t="b">
        <f t="shared" ref="CJ67:CJ73" si="88">CI67&lt;AVERAGE(CI:CI)+3*STDEV(CI:CI)</f>
        <v>1</v>
      </c>
      <c r="CK67" t="b">
        <f t="shared" si="37"/>
        <v>1</v>
      </c>
      <c r="CL67" s="84" t="b">
        <f t="shared" si="65"/>
        <v>1</v>
      </c>
      <c r="CM67">
        <f t="shared" si="38"/>
        <v>2.665</v>
      </c>
      <c r="CN67" t="b">
        <f t="shared" ref="CN67:CN73" si="89">CM67&lt;AVERAGE(CM:CM)+3*STDEV(CM:CM)</f>
        <v>1</v>
      </c>
      <c r="CO67" s="84">
        <f t="shared" si="39"/>
        <v>8.7459049263272581E-2</v>
      </c>
      <c r="CP67" t="b">
        <f t="shared" si="40"/>
        <v>1</v>
      </c>
      <c r="CQ67" s="96" t="b">
        <f t="shared" si="41"/>
        <v>1</v>
      </c>
      <c r="CR67" t="e">
        <f t="shared" si="42"/>
        <v>#VALUE!</v>
      </c>
      <c r="CS67" t="e">
        <f t="shared" si="43"/>
        <v>#VALUE!</v>
      </c>
      <c r="CT67" t="b">
        <f t="shared" si="44"/>
        <v>1</v>
      </c>
      <c r="CU67" t="b">
        <f t="shared" si="45"/>
        <v>1</v>
      </c>
      <c r="CV67" s="84" t="b">
        <f t="shared" si="46"/>
        <v>1</v>
      </c>
      <c r="CW67" t="e">
        <f t="shared" si="47"/>
        <v>#VALUE!</v>
      </c>
      <c r="CX67" t="e">
        <f t="shared" si="48"/>
        <v>#VALUE!</v>
      </c>
      <c r="CY67" t="b">
        <f t="shared" si="49"/>
        <v>1</v>
      </c>
      <c r="CZ67" t="b">
        <f t="shared" si="50"/>
        <v>1</v>
      </c>
      <c r="DA67" s="84">
        <f t="shared" si="52"/>
        <v>0</v>
      </c>
      <c r="DB67" t="e">
        <f t="shared" si="51"/>
        <v>#N/A</v>
      </c>
    </row>
    <row r="68" spans="1:106">
      <c r="A68" s="9">
        <v>2233</v>
      </c>
      <c r="B68" s="3">
        <v>2</v>
      </c>
      <c r="C68" s="3" t="s">
        <v>2556</v>
      </c>
      <c r="D68" s="3" t="str">
        <f t="shared" si="67"/>
        <v>NI_1_22-1_dk_0082</v>
      </c>
      <c r="E68" s="3" t="str">
        <f t="shared" si="68"/>
        <v>0082</v>
      </c>
      <c r="F68" s="3">
        <v>106719.461</v>
      </c>
      <c r="G68" s="15">
        <v>418509.125</v>
      </c>
      <c r="H68" s="35" t="str">
        <f t="shared" si="69"/>
        <v>ja</v>
      </c>
      <c r="I68" s="42" t="s">
        <v>2402</v>
      </c>
      <c r="J68" s="20" t="s">
        <v>2491</v>
      </c>
      <c r="K68" s="21">
        <v>10000</v>
      </c>
      <c r="L68" s="28">
        <f t="shared" ref="L68:M73" si="90">L67</f>
        <v>1</v>
      </c>
      <c r="M68" s="28">
        <f t="shared" si="90"/>
        <v>1</v>
      </c>
      <c r="N68" s="56">
        <f t="shared" si="70"/>
        <v>10000</v>
      </c>
      <c r="O68" s="33">
        <f t="shared" ref="O68:O73" si="91">SQRT((F67-F68)^2+(G67-G68)^2)</f>
        <v>98.570822422236063</v>
      </c>
      <c r="P68" s="37">
        <f t="shared" si="71"/>
        <v>99.27063506393155</v>
      </c>
      <c r="Q68" s="9" t="s">
        <v>12</v>
      </c>
      <c r="R68" s="55" t="s">
        <v>12</v>
      </c>
      <c r="S68" s="55">
        <v>2.516</v>
      </c>
      <c r="T68" s="55">
        <v>2.6419999999999999</v>
      </c>
      <c r="U68" s="55">
        <v>2.778</v>
      </c>
      <c r="V68" s="3">
        <v>2.9220000000000002</v>
      </c>
      <c r="W68" s="3">
        <v>3.1139999999999999</v>
      </c>
      <c r="X68" s="3" t="s">
        <v>12</v>
      </c>
      <c r="Y68" s="3">
        <v>3.5459999999999998</v>
      </c>
      <c r="Z68" s="15" t="s">
        <v>12</v>
      </c>
      <c r="AA68" s="10">
        <f t="shared" si="72"/>
        <v>3.1139999999999999</v>
      </c>
      <c r="AB68" s="9">
        <f t="shared" si="73"/>
        <v>0.33599999999999985</v>
      </c>
      <c r="AC68" s="10">
        <f t="shared" si="74"/>
        <v>0.43199999999999994</v>
      </c>
      <c r="AD68" s="9" t="s">
        <v>12</v>
      </c>
      <c r="AE68" s="55" t="s">
        <v>12</v>
      </c>
      <c r="AF68" s="55">
        <v>0.50900000000000001</v>
      </c>
      <c r="AG68" s="55">
        <v>0.57999999999999996</v>
      </c>
      <c r="AH68" s="55">
        <v>0.66200000000000003</v>
      </c>
      <c r="AI68" s="3">
        <v>0.74199999999999999</v>
      </c>
      <c r="AJ68" s="3">
        <v>0.83899999999999997</v>
      </c>
      <c r="AK68" s="3" t="s">
        <v>12</v>
      </c>
      <c r="AL68" s="3">
        <v>1.0580000000000001</v>
      </c>
      <c r="AM68" s="15" t="s">
        <v>12</v>
      </c>
      <c r="AN68" s="10">
        <f t="shared" si="75"/>
        <v>0.83899999999999997</v>
      </c>
      <c r="AO68" s="9">
        <f t="shared" si="76"/>
        <v>0.17699999999999994</v>
      </c>
      <c r="AP68" s="10">
        <f t="shared" si="77"/>
        <v>0.21900000000000008</v>
      </c>
      <c r="AQ68" s="9" t="s">
        <v>12</v>
      </c>
      <c r="AR68" s="55" t="s">
        <v>12</v>
      </c>
      <c r="AS68" s="55">
        <v>2.0449999999999999</v>
      </c>
      <c r="AT68" s="55">
        <v>2.1930000000000001</v>
      </c>
      <c r="AU68" s="55">
        <v>2.3559999999999999</v>
      </c>
      <c r="AV68" s="3">
        <v>2.4940000000000002</v>
      </c>
      <c r="AW68" s="3">
        <v>2.64</v>
      </c>
      <c r="AX68" s="3" t="s">
        <v>12</v>
      </c>
      <c r="AY68" s="3">
        <v>2.9239999999999999</v>
      </c>
      <c r="AZ68" s="15" t="s">
        <v>12</v>
      </c>
      <c r="BA68" s="10">
        <f t="shared" si="78"/>
        <v>2.64</v>
      </c>
      <c r="BB68" s="9">
        <f t="shared" si="79"/>
        <v>0.28400000000000025</v>
      </c>
      <c r="BC68" s="10">
        <f t="shared" si="80"/>
        <v>0.28399999999999981</v>
      </c>
      <c r="BD68" s="9" t="s">
        <v>2403</v>
      </c>
      <c r="BE68" s="3" t="s">
        <v>12</v>
      </c>
      <c r="BF68" s="15" t="s">
        <v>12</v>
      </c>
      <c r="BG68" s="15" t="str">
        <f t="shared" si="81"/>
        <v>-</v>
      </c>
      <c r="BH68" s="9" t="e">
        <f t="shared" si="82"/>
        <v>#VALUE!</v>
      </c>
      <c r="BI68" s="10" t="e">
        <f t="shared" si="82"/>
        <v>#VALUE!</v>
      </c>
      <c r="BJ68" s="9" t="s">
        <v>2403</v>
      </c>
      <c r="BK68" s="3" t="s">
        <v>12</v>
      </c>
      <c r="BL68" s="15" t="s">
        <v>12</v>
      </c>
      <c r="BM68" s="15" t="str">
        <f t="shared" si="83"/>
        <v>-</v>
      </c>
      <c r="BN68" s="9" t="e">
        <f t="shared" si="84"/>
        <v>#VALUE!</v>
      </c>
      <c r="BO68" s="10" t="e">
        <f t="shared" si="84"/>
        <v>#VALUE!</v>
      </c>
      <c r="BP68">
        <f t="shared" si="28"/>
        <v>0</v>
      </c>
      <c r="BQ68" s="93" t="e">
        <f t="shared" si="29"/>
        <v>#VALUE!</v>
      </c>
      <c r="BR68" s="93" t="e">
        <f t="shared" si="30"/>
        <v>#VALUE!</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VLOOKUP(BS68,aslocaties_v01!$C$3:$AA$349,MATCH($K$3*10,aslocaties_v01!$C$2:$Y$2),FALSE)</f>
        <v>#N/A</v>
      </c>
      <c r="BW68" s="93" t="e">
        <f t="shared" si="53"/>
        <v>#N/A</v>
      </c>
      <c r="BX68" s="93" t="e">
        <f t="shared" si="53"/>
        <v>#N/A</v>
      </c>
      <c r="BY68" s="94">
        <f t="shared" si="54"/>
        <v>999</v>
      </c>
      <c r="BZ68" s="94">
        <f t="shared" si="54"/>
        <v>999</v>
      </c>
      <c r="CA68" s="94" t="e">
        <f t="shared" si="31"/>
        <v>#N/A</v>
      </c>
      <c r="CB68" t="e">
        <f t="shared" si="32"/>
        <v>#N/A</v>
      </c>
      <c r="CC68" s="58" t="e">
        <f t="shared" si="33"/>
        <v>#N/A</v>
      </c>
      <c r="CD68" s="95" t="e">
        <f t="shared" si="34"/>
        <v>#N/A</v>
      </c>
      <c r="CE68" s="96" t="b">
        <f t="shared" si="85"/>
        <v>1</v>
      </c>
      <c r="CF68" t="e">
        <f t="shared" si="86"/>
        <v>#DIV/0!</v>
      </c>
      <c r="CG68" t="e">
        <f t="shared" si="87"/>
        <v>#DIV/0!</v>
      </c>
      <c r="CH68" s="84" t="b">
        <f t="shared" si="35"/>
        <v>1</v>
      </c>
      <c r="CI68">
        <f t="shared" si="36"/>
        <v>0.83899999999999997</v>
      </c>
      <c r="CJ68" t="b">
        <f t="shared" si="88"/>
        <v>1</v>
      </c>
      <c r="CK68" t="b">
        <f t="shared" si="37"/>
        <v>1</v>
      </c>
      <c r="CL68" s="84" t="b">
        <f t="shared" ref="CL68:CL73" si="92">BA68&lt;AVERAGE(BA:BA)+2*STDEV(BA:BA)</f>
        <v>1</v>
      </c>
      <c r="CM68">
        <f t="shared" si="38"/>
        <v>2.64</v>
      </c>
      <c r="CN68" t="b">
        <f t="shared" si="89"/>
        <v>1</v>
      </c>
      <c r="CO68" s="84">
        <f t="shared" si="39"/>
        <v>7.7166625462079988E-2</v>
      </c>
      <c r="CP68" t="b">
        <f t="shared" si="40"/>
        <v>1</v>
      </c>
      <c r="CQ68" s="96" t="b">
        <f t="shared" si="41"/>
        <v>1</v>
      </c>
      <c r="CR68" t="e">
        <f t="shared" si="42"/>
        <v>#VALUE!</v>
      </c>
      <c r="CS68" t="e">
        <f t="shared" si="43"/>
        <v>#VALUE!</v>
      </c>
      <c r="CT68" t="b">
        <f t="shared" si="44"/>
        <v>1</v>
      </c>
      <c r="CU68" t="b">
        <f t="shared" si="45"/>
        <v>1</v>
      </c>
      <c r="CV68" s="84" t="b">
        <f t="shared" si="46"/>
        <v>1</v>
      </c>
      <c r="CW68" t="e">
        <f t="shared" si="47"/>
        <v>#VALUE!</v>
      </c>
      <c r="CX68" t="e">
        <f t="shared" si="48"/>
        <v>#VALUE!</v>
      </c>
      <c r="CY68" t="b">
        <f t="shared" si="49"/>
        <v>1</v>
      </c>
      <c r="CZ68" t="b">
        <f t="shared" si="50"/>
        <v>1</v>
      </c>
      <c r="DA68" s="84">
        <f t="shared" si="52"/>
        <v>0</v>
      </c>
      <c r="DB68" t="e">
        <f t="shared" si="51"/>
        <v>#N/A</v>
      </c>
    </row>
    <row r="69" spans="1:106">
      <c r="A69" s="9">
        <v>2234</v>
      </c>
      <c r="B69" s="3">
        <v>2</v>
      </c>
      <c r="C69" s="3" t="s">
        <v>2557</v>
      </c>
      <c r="D69" s="3" t="str">
        <f t="shared" si="67"/>
        <v>NI_1_22-1_dk_0083</v>
      </c>
      <c r="E69" s="3" t="str">
        <f t="shared" si="68"/>
        <v>0083</v>
      </c>
      <c r="F69" s="3">
        <v>106672.516</v>
      </c>
      <c r="G69" s="15">
        <v>418596.59399999998</v>
      </c>
      <c r="H69" s="35" t="str">
        <f t="shared" si="69"/>
        <v>ja</v>
      </c>
      <c r="I69" s="42" t="s">
        <v>2402</v>
      </c>
      <c r="J69" s="20" t="s">
        <v>2491</v>
      </c>
      <c r="K69" s="21">
        <v>10000</v>
      </c>
      <c r="L69" s="28">
        <f t="shared" si="90"/>
        <v>1</v>
      </c>
      <c r="M69" s="28">
        <f t="shared" si="90"/>
        <v>1</v>
      </c>
      <c r="N69" s="56">
        <f t="shared" si="70"/>
        <v>10000</v>
      </c>
      <c r="O69" s="33">
        <f t="shared" si="91"/>
        <v>99.27063506393155</v>
      </c>
      <c r="P69" s="37">
        <f t="shared" si="71"/>
        <v>99.604018091681269</v>
      </c>
      <c r="Q69" s="9" t="s">
        <v>12</v>
      </c>
      <c r="R69" s="55" t="s">
        <v>12</v>
      </c>
      <c r="S69" s="55">
        <v>2.5099999999999998</v>
      </c>
      <c r="T69" s="55">
        <v>2.6389999999999998</v>
      </c>
      <c r="U69" s="55">
        <v>2.774</v>
      </c>
      <c r="V69" s="3">
        <v>2.9169999999999998</v>
      </c>
      <c r="W69" s="3">
        <v>3.1070000000000002</v>
      </c>
      <c r="X69" s="3" t="s">
        <v>12</v>
      </c>
      <c r="Y69" s="3">
        <v>3.5390000000000001</v>
      </c>
      <c r="Z69" s="15" t="s">
        <v>12</v>
      </c>
      <c r="AA69" s="10">
        <f t="shared" si="72"/>
        <v>3.1070000000000002</v>
      </c>
      <c r="AB69" s="9">
        <f t="shared" si="73"/>
        <v>0.33300000000000018</v>
      </c>
      <c r="AC69" s="10">
        <f t="shared" si="74"/>
        <v>0.43199999999999994</v>
      </c>
      <c r="AD69" s="9" t="s">
        <v>12</v>
      </c>
      <c r="AE69" s="55" t="s">
        <v>12</v>
      </c>
      <c r="AF69" s="55">
        <v>0.64100000000000001</v>
      </c>
      <c r="AG69" s="55">
        <v>0.70699999999999996</v>
      </c>
      <c r="AH69" s="55">
        <v>0.78500000000000003</v>
      </c>
      <c r="AI69" s="3">
        <v>0.86399999999999999</v>
      </c>
      <c r="AJ69" s="3">
        <v>0.95799999999999996</v>
      </c>
      <c r="AK69" s="3" t="s">
        <v>12</v>
      </c>
      <c r="AL69" s="3">
        <v>1.161</v>
      </c>
      <c r="AM69" s="15" t="s">
        <v>12</v>
      </c>
      <c r="AN69" s="10">
        <f t="shared" si="75"/>
        <v>0.95799999999999996</v>
      </c>
      <c r="AO69" s="9">
        <f t="shared" si="76"/>
        <v>0.17299999999999993</v>
      </c>
      <c r="AP69" s="10">
        <f t="shared" si="77"/>
        <v>0.20300000000000007</v>
      </c>
      <c r="AQ69" s="9" t="s">
        <v>12</v>
      </c>
      <c r="AR69" s="55" t="s">
        <v>12</v>
      </c>
      <c r="AS69" s="55">
        <v>2.12</v>
      </c>
      <c r="AT69" s="55">
        <v>2.2240000000000002</v>
      </c>
      <c r="AU69" s="55">
        <v>2.3420000000000001</v>
      </c>
      <c r="AV69" s="3">
        <v>2.4529999999999998</v>
      </c>
      <c r="AW69" s="3">
        <v>2.5760000000000001</v>
      </c>
      <c r="AX69" s="3" t="s">
        <v>12</v>
      </c>
      <c r="AY69" s="3">
        <v>2.8319999999999999</v>
      </c>
      <c r="AZ69" s="15" t="s">
        <v>12</v>
      </c>
      <c r="BA69" s="10">
        <f t="shared" si="78"/>
        <v>2.5760000000000001</v>
      </c>
      <c r="BB69" s="9">
        <f t="shared" si="79"/>
        <v>0.23399999999999999</v>
      </c>
      <c r="BC69" s="10">
        <f t="shared" si="80"/>
        <v>0.25599999999999978</v>
      </c>
      <c r="BD69" s="9" t="s">
        <v>2403</v>
      </c>
      <c r="BE69" s="3" t="s">
        <v>12</v>
      </c>
      <c r="BF69" s="15" t="s">
        <v>12</v>
      </c>
      <c r="BG69" s="15" t="str">
        <f t="shared" si="81"/>
        <v>-</v>
      </c>
      <c r="BH69" s="9" t="e">
        <f t="shared" si="82"/>
        <v>#VALUE!</v>
      </c>
      <c r="BI69" s="10" t="e">
        <f t="shared" si="82"/>
        <v>#VALUE!</v>
      </c>
      <c r="BJ69" s="9" t="s">
        <v>2403</v>
      </c>
      <c r="BK69" s="3" t="s">
        <v>12</v>
      </c>
      <c r="BL69" s="15" t="s">
        <v>12</v>
      </c>
      <c r="BM69" s="15" t="str">
        <f t="shared" si="83"/>
        <v>-</v>
      </c>
      <c r="BN69" s="9" t="e">
        <f t="shared" si="84"/>
        <v>#VALUE!</v>
      </c>
      <c r="BO69" s="10" t="e">
        <f t="shared" si="84"/>
        <v>#VALUE!</v>
      </c>
      <c r="BP69">
        <f t="shared" si="28"/>
        <v>0</v>
      </c>
      <c r="BQ69" s="93" t="e">
        <f t="shared" si="29"/>
        <v>#VALUE!</v>
      </c>
      <c r="BR69" s="93" t="e">
        <f t="shared" si="30"/>
        <v>#VALUE!</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VLOOKUP(BS69,aslocaties_v01!$C$3:$AA$349,MATCH($K$3*10,aslocaties_v01!$C$2:$Y$2),FALSE)</f>
        <v>#N/A</v>
      </c>
      <c r="BW69" s="93" t="e">
        <f t="shared" si="53"/>
        <v>#N/A</v>
      </c>
      <c r="BX69" s="93" t="e">
        <f t="shared" si="53"/>
        <v>#N/A</v>
      </c>
      <c r="BY69" s="94">
        <f t="shared" si="54"/>
        <v>999</v>
      </c>
      <c r="BZ69" s="94">
        <f t="shared" si="54"/>
        <v>999</v>
      </c>
      <c r="CA69" s="94" t="e">
        <f t="shared" si="31"/>
        <v>#N/A</v>
      </c>
      <c r="CB69" t="e">
        <f t="shared" si="32"/>
        <v>#N/A</v>
      </c>
      <c r="CC69" s="58" t="e">
        <f t="shared" si="33"/>
        <v>#N/A</v>
      </c>
      <c r="CD69" s="95" t="e">
        <f t="shared" si="34"/>
        <v>#N/A</v>
      </c>
      <c r="CE69" s="96" t="b">
        <f t="shared" si="85"/>
        <v>1</v>
      </c>
      <c r="CF69" t="e">
        <f t="shared" si="86"/>
        <v>#DIV/0!</v>
      </c>
      <c r="CG69" t="e">
        <f t="shared" si="87"/>
        <v>#DIV/0!</v>
      </c>
      <c r="CH69" s="84" t="b">
        <f t="shared" si="35"/>
        <v>1</v>
      </c>
      <c r="CI69">
        <f t="shared" si="36"/>
        <v>0.95799999999999996</v>
      </c>
      <c r="CJ69" t="b">
        <f t="shared" si="88"/>
        <v>1</v>
      </c>
      <c r="CK69" t="b">
        <f t="shared" si="37"/>
        <v>1</v>
      </c>
      <c r="CL69" s="84" t="b">
        <f t="shared" si="92"/>
        <v>1</v>
      </c>
      <c r="CM69">
        <f t="shared" si="38"/>
        <v>2.5760000000000001</v>
      </c>
      <c r="CN69" t="b">
        <f t="shared" si="89"/>
        <v>1</v>
      </c>
      <c r="CO69" s="84">
        <f t="shared" si="39"/>
        <v>9.2544197408496606E-2</v>
      </c>
      <c r="CP69" t="b">
        <f t="shared" si="40"/>
        <v>1</v>
      </c>
      <c r="CQ69" s="96" t="b">
        <f t="shared" si="41"/>
        <v>1</v>
      </c>
      <c r="CR69" t="e">
        <f t="shared" si="42"/>
        <v>#VALUE!</v>
      </c>
      <c r="CS69" t="e">
        <f t="shared" si="43"/>
        <v>#VALUE!</v>
      </c>
      <c r="CT69" t="b">
        <f t="shared" si="44"/>
        <v>1</v>
      </c>
      <c r="CU69" t="b">
        <f t="shared" si="45"/>
        <v>1</v>
      </c>
      <c r="CV69" s="84" t="b">
        <f t="shared" si="46"/>
        <v>1</v>
      </c>
      <c r="CW69" t="e">
        <f t="shared" si="47"/>
        <v>#VALUE!</v>
      </c>
      <c r="CX69" t="e">
        <f t="shared" si="48"/>
        <v>#VALUE!</v>
      </c>
      <c r="CY69" t="b">
        <f t="shared" si="49"/>
        <v>1</v>
      </c>
      <c r="CZ69" t="b">
        <f t="shared" si="50"/>
        <v>1</v>
      </c>
      <c r="DA69" s="84">
        <f t="shared" si="52"/>
        <v>0</v>
      </c>
      <c r="DB69" t="e">
        <f t="shared" si="51"/>
        <v>#N/A</v>
      </c>
    </row>
    <row r="70" spans="1:106">
      <c r="A70" s="9">
        <v>2235</v>
      </c>
      <c r="B70" s="3">
        <v>2</v>
      </c>
      <c r="C70" s="3" t="s">
        <v>2558</v>
      </c>
      <c r="D70" s="3" t="str">
        <f t="shared" si="67"/>
        <v>NI_1_22-1_dk_0084</v>
      </c>
      <c r="E70" s="3" t="str">
        <f t="shared" si="68"/>
        <v>0084</v>
      </c>
      <c r="F70" s="3">
        <v>106624.18799999999</v>
      </c>
      <c r="G70" s="15">
        <v>418683.68800000002</v>
      </c>
      <c r="H70" s="35" t="str">
        <f t="shared" si="69"/>
        <v>ja</v>
      </c>
      <c r="I70" s="42" t="s">
        <v>2402</v>
      </c>
      <c r="J70" s="20" t="s">
        <v>2491</v>
      </c>
      <c r="K70" s="21">
        <v>10000</v>
      </c>
      <c r="L70" s="28">
        <f t="shared" si="90"/>
        <v>1</v>
      </c>
      <c r="M70" s="28">
        <f t="shared" si="90"/>
        <v>1</v>
      </c>
      <c r="N70" s="56">
        <f t="shared" si="70"/>
        <v>10000</v>
      </c>
      <c r="O70" s="33">
        <f t="shared" si="91"/>
        <v>99.604018091681269</v>
      </c>
      <c r="P70" s="37">
        <f t="shared" si="71"/>
        <v>99.324839154151576</v>
      </c>
      <c r="Q70" s="9" t="s">
        <v>12</v>
      </c>
      <c r="R70" s="55" t="s">
        <v>12</v>
      </c>
      <c r="S70" s="55">
        <v>2.5110000000000001</v>
      </c>
      <c r="T70" s="55">
        <v>2.6379999999999999</v>
      </c>
      <c r="U70" s="55">
        <v>2.7719999999999998</v>
      </c>
      <c r="V70" s="3">
        <v>2.915</v>
      </c>
      <c r="W70" s="3">
        <v>3.1059999999999999</v>
      </c>
      <c r="X70" s="3" t="s">
        <v>12</v>
      </c>
      <c r="Y70" s="3">
        <v>3.5379999999999998</v>
      </c>
      <c r="Z70" s="15" t="s">
        <v>12</v>
      </c>
      <c r="AA70" s="10">
        <f t="shared" si="72"/>
        <v>3.1059999999999999</v>
      </c>
      <c r="AB70" s="9">
        <f t="shared" si="73"/>
        <v>0.33400000000000007</v>
      </c>
      <c r="AC70" s="10">
        <f t="shared" si="74"/>
        <v>0.43199999999999994</v>
      </c>
      <c r="AD70" s="9" t="s">
        <v>12</v>
      </c>
      <c r="AE70" s="55" t="s">
        <v>12</v>
      </c>
      <c r="AF70" s="55">
        <v>0.71299999999999997</v>
      </c>
      <c r="AG70" s="55">
        <v>0.78300000000000003</v>
      </c>
      <c r="AH70" s="55">
        <v>0.86599999999999999</v>
      </c>
      <c r="AI70" s="3">
        <v>0.94699999999999995</v>
      </c>
      <c r="AJ70" s="3">
        <v>1.0449999999999999</v>
      </c>
      <c r="AK70" s="3" t="s">
        <v>12</v>
      </c>
      <c r="AL70" s="3">
        <v>1.254</v>
      </c>
      <c r="AM70" s="15" t="s">
        <v>12</v>
      </c>
      <c r="AN70" s="10">
        <f t="shared" si="75"/>
        <v>1.0449999999999999</v>
      </c>
      <c r="AO70" s="9">
        <f t="shared" si="76"/>
        <v>0.17899999999999994</v>
      </c>
      <c r="AP70" s="10">
        <f t="shared" si="77"/>
        <v>0.20900000000000007</v>
      </c>
      <c r="AQ70" s="9" t="s">
        <v>12</v>
      </c>
      <c r="AR70" s="55" t="s">
        <v>12</v>
      </c>
      <c r="AS70" s="55">
        <v>2.254</v>
      </c>
      <c r="AT70" s="55">
        <v>2.359</v>
      </c>
      <c r="AU70" s="55">
        <v>2.4780000000000002</v>
      </c>
      <c r="AV70" s="3">
        <v>2.5920000000000001</v>
      </c>
      <c r="AW70" s="3">
        <v>2.7210000000000001</v>
      </c>
      <c r="AX70" s="3" t="s">
        <v>12</v>
      </c>
      <c r="AY70" s="3">
        <v>2.9710000000000001</v>
      </c>
      <c r="AZ70" s="15" t="s">
        <v>12</v>
      </c>
      <c r="BA70" s="10">
        <f t="shared" si="78"/>
        <v>2.7210000000000001</v>
      </c>
      <c r="BB70" s="9">
        <f t="shared" si="79"/>
        <v>0.24299999999999988</v>
      </c>
      <c r="BC70" s="10">
        <f t="shared" si="80"/>
        <v>0.25</v>
      </c>
      <c r="BD70" s="9" t="s">
        <v>2403</v>
      </c>
      <c r="BE70" s="3" t="s">
        <v>12</v>
      </c>
      <c r="BF70" s="15" t="s">
        <v>12</v>
      </c>
      <c r="BG70" s="15" t="str">
        <f t="shared" si="81"/>
        <v>-</v>
      </c>
      <c r="BH70" s="9" t="e">
        <f t="shared" si="82"/>
        <v>#VALUE!</v>
      </c>
      <c r="BI70" s="10" t="e">
        <f t="shared" si="82"/>
        <v>#VALUE!</v>
      </c>
      <c r="BJ70" s="9" t="s">
        <v>2403</v>
      </c>
      <c r="BK70" s="3" t="s">
        <v>12</v>
      </c>
      <c r="BL70" s="15" t="s">
        <v>12</v>
      </c>
      <c r="BM70" s="15" t="str">
        <f t="shared" si="83"/>
        <v>-</v>
      </c>
      <c r="BN70" s="9" t="e">
        <f t="shared" si="84"/>
        <v>#VALUE!</v>
      </c>
      <c r="BO70" s="10" t="e">
        <f t="shared" si="84"/>
        <v>#VALUE!</v>
      </c>
      <c r="BP70">
        <f t="shared" ref="BP70:BP73" si="93">IF(AND(ISERROR(FIND("Fout",Q70)), ISERROR(FIND("Fout",AD70)), ISERROR(FIND("Fout",AQ70)), ISERROR(FIND( "Fout",BD70)), ISERROR(FIND( "Fout",BJ70))),0,1)</f>
        <v>0</v>
      </c>
      <c r="BQ70" s="93" t="e">
        <f t="shared" ref="BQ70:BQ73" si="94">IF(AB70=0, -1, BH70/AB70)</f>
        <v>#VALUE!</v>
      </c>
      <c r="BR70" s="93" t="e">
        <f t="shared" ref="BR70:BR73" si="95">IF(AB70=0,-1,BN70/AB70)</f>
        <v>#VALUE!</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VLOOKUP(BS70,aslocaties_v01!$C$3:$AA$349,MATCH($K$3*10,aslocaties_v01!$C$2:$Y$2),FALSE)</f>
        <v>#N/A</v>
      </c>
      <c r="BW70" s="93" t="e">
        <f t="shared" si="53"/>
        <v>#N/A</v>
      </c>
      <c r="BX70" s="93" t="e">
        <f t="shared" si="53"/>
        <v>#N/A</v>
      </c>
      <c r="BY70" s="94">
        <f t="shared" si="54"/>
        <v>999</v>
      </c>
      <c r="BZ70" s="94">
        <f t="shared" si="54"/>
        <v>999</v>
      </c>
      <c r="CA70" s="94" t="e">
        <f t="shared" ref="CA70:CA73" si="96">ABS(LOOKUP(0.1*$K70,$Q$2:$Z$2,Q70:Z70)-BT70)</f>
        <v>#N/A</v>
      </c>
      <c r="CB70" t="e">
        <f t="shared" ref="CB70:CB73" si="97">ABS(LOOKUP($K70,$Q$2:$Z$2,Q70:Z70)-BU70)</f>
        <v>#N/A</v>
      </c>
      <c r="CC70" s="58" t="e">
        <f t="shared" ref="CC70:CC73" si="98">ABS(LOOKUP(10*$K70,$Q$2:$Z$2,Q70:Z70)-BV70)</f>
        <v>#N/A</v>
      </c>
      <c r="CD70" s="95" t="e">
        <f t="shared" ref="CD70:CD73" si="99">OR(BY70&gt;0.1,BZ70&gt;0.1, CA70&gt;=0.15, CB70&gt;=0.15, CC70&gt;=0.15)</f>
        <v>#N/A</v>
      </c>
      <c r="CE70" s="96" t="b">
        <f t="shared" si="85"/>
        <v>1</v>
      </c>
      <c r="CF70" t="e">
        <f t="shared" si="86"/>
        <v>#DIV/0!</v>
      </c>
      <c r="CG70" t="e">
        <f t="shared" si="87"/>
        <v>#DIV/0!</v>
      </c>
      <c r="CH70" s="84" t="b">
        <f t="shared" ref="CH70:CH73" si="100">AN70&gt;0.25</f>
        <v>1</v>
      </c>
      <c r="CI70">
        <f t="shared" ref="CI70:CI73" si="101">IF(CH70,AN70,"")</f>
        <v>1.0449999999999999</v>
      </c>
      <c r="CJ70" t="b">
        <f t="shared" si="88"/>
        <v>1</v>
      </c>
      <c r="CK70" t="b">
        <f t="shared" ref="CK70:CK73" si="102">AN70&lt;1.25</f>
        <v>1</v>
      </c>
      <c r="CL70" s="84" t="b">
        <f t="shared" si="92"/>
        <v>1</v>
      </c>
      <c r="CM70">
        <f t="shared" ref="CM70:CM73" si="103">IF(CL70,BA70,"")</f>
        <v>2.7210000000000001</v>
      </c>
      <c r="CN70" t="b">
        <f t="shared" si="89"/>
        <v>1</v>
      </c>
      <c r="CO70" s="84">
        <f t="shared" ref="CO70:CO73" si="104">IF(BA70=0, -1, AN70/(1.56*BA70^2))</f>
        <v>9.0476253457062991E-2</v>
      </c>
      <c r="CP70" t="b">
        <f t="shared" ref="CP70:CP73" si="105">OR(CO70&gt;0.035, CO70&lt;0.065)</f>
        <v>1</v>
      </c>
      <c r="CQ70" s="96" t="b">
        <f t="shared" ref="CQ70:CQ73" si="106">IF(O70="-", "-", ABS(AA70-AA69)&lt;O70*$CR$1)</f>
        <v>1</v>
      </c>
      <c r="CR70" t="e">
        <f t="shared" ref="CR70:CR73" si="107">IF(O70="-","-",ABS(BG70-BG69)&lt;O70*$CS$1)</f>
        <v>#VALUE!</v>
      </c>
      <c r="CS70" t="e">
        <f t="shared" ref="CS70:CS73" si="108">IF(O70="-","-",ABS(BM70-BM69)&lt;O70*$CT$1)</f>
        <v>#VALUE!</v>
      </c>
      <c r="CT70" t="b">
        <f t="shared" ref="CT70:CT73" si="109">IF(O70="-","-",ABS(AN70-AN69)&lt;O70*$CU$1)</f>
        <v>1</v>
      </c>
      <c r="CU70" t="b">
        <f t="shared" ref="CU70:CU73" si="110">IF(O70="-","-",ABS(BA69-BA70)&lt;O70*$CV$1)</f>
        <v>1</v>
      </c>
      <c r="CV70" s="84" t="b">
        <f t="shared" ref="CV70:CV72" si="111">IF(P70="-","-",ABS(AA71-AA70)&lt;P70*$CR$1)</f>
        <v>1</v>
      </c>
      <c r="CW70" t="e">
        <f t="shared" ref="CW70:CW72" si="112">IF(P70="-","-",ABS(BG71-BG70)&lt;P70*$CS$1)</f>
        <v>#VALUE!</v>
      </c>
      <c r="CX70" t="e">
        <f t="shared" ref="CX70:CX72" si="113">IF(P70="-","-",ABS(BM71-BM70)&lt;P70*$CT$1)</f>
        <v>#VALUE!</v>
      </c>
      <c r="CY70" t="b">
        <f t="shared" ref="CY70:CY72" si="114">IF(P70="-","-",ABS(AN71-AN70)&lt;P70*$CU$1)</f>
        <v>1</v>
      </c>
      <c r="CZ70" t="b">
        <f t="shared" ref="CZ70:CZ72" si="115">IF(P70="-","-",ABS(BA70-BA71)&lt;P70*$CV$1)</f>
        <v>1</v>
      </c>
      <c r="DA70" s="84">
        <f t="shared" si="52"/>
        <v>0</v>
      </c>
      <c r="DB70" t="e">
        <f t="shared" ref="DB70:DB73" si="116">AND(DA70&gt;0,CD70)</f>
        <v>#N/A</v>
      </c>
    </row>
    <row r="71" spans="1:106">
      <c r="A71" s="9">
        <v>2236</v>
      </c>
      <c r="B71" s="3">
        <v>2</v>
      </c>
      <c r="C71" s="3" t="s">
        <v>2559</v>
      </c>
      <c r="D71" s="3" t="str">
        <f t="shared" si="67"/>
        <v>NI_1_22-1_dk_0085</v>
      </c>
      <c r="E71" s="3" t="str">
        <f t="shared" si="68"/>
        <v>0085</v>
      </c>
      <c r="F71" s="3">
        <v>106574.656</v>
      </c>
      <c r="G71" s="15">
        <v>418769.78100000002</v>
      </c>
      <c r="H71" s="35" t="str">
        <f t="shared" si="69"/>
        <v>ja</v>
      </c>
      <c r="I71" s="42" t="s">
        <v>2402</v>
      </c>
      <c r="J71" s="20" t="s">
        <v>2491</v>
      </c>
      <c r="K71" s="21">
        <v>10000</v>
      </c>
      <c r="L71" s="28">
        <f t="shared" si="90"/>
        <v>1</v>
      </c>
      <c r="M71" s="28">
        <f t="shared" si="90"/>
        <v>1</v>
      </c>
      <c r="N71" s="56">
        <f t="shared" si="70"/>
        <v>10000</v>
      </c>
      <c r="O71" s="33">
        <f t="shared" si="91"/>
        <v>99.324839154151576</v>
      </c>
      <c r="P71" s="37">
        <f t="shared" si="71"/>
        <v>99.003759044767634</v>
      </c>
      <c r="Q71" s="9" t="s">
        <v>12</v>
      </c>
      <c r="R71" s="55" t="s">
        <v>12</v>
      </c>
      <c r="S71" s="55">
        <v>2.5089999999999999</v>
      </c>
      <c r="T71" s="55">
        <v>2.6360000000000001</v>
      </c>
      <c r="U71" s="55">
        <v>2.7709999999999999</v>
      </c>
      <c r="V71" s="3">
        <v>2.9140000000000001</v>
      </c>
      <c r="W71" s="3">
        <v>3.105</v>
      </c>
      <c r="X71" s="3" t="s">
        <v>12</v>
      </c>
      <c r="Y71" s="3">
        <v>3.536</v>
      </c>
      <c r="Z71" s="15" t="s">
        <v>12</v>
      </c>
      <c r="AA71" s="10">
        <f t="shared" si="72"/>
        <v>3.105</v>
      </c>
      <c r="AB71" s="9">
        <f t="shared" si="73"/>
        <v>0.33400000000000007</v>
      </c>
      <c r="AC71" s="10">
        <f t="shared" si="74"/>
        <v>0.43100000000000005</v>
      </c>
      <c r="AD71" s="9" t="s">
        <v>12</v>
      </c>
      <c r="AE71" s="55" t="s">
        <v>12</v>
      </c>
      <c r="AF71" s="55">
        <v>0.76200000000000001</v>
      </c>
      <c r="AG71" s="55">
        <v>0.83799999999999997</v>
      </c>
      <c r="AH71" s="55">
        <v>0.92300000000000004</v>
      </c>
      <c r="AI71" s="3">
        <v>1.0069999999999999</v>
      </c>
      <c r="AJ71" s="3">
        <v>1.105</v>
      </c>
      <c r="AK71" s="3" t="s">
        <v>12</v>
      </c>
      <c r="AL71" s="3">
        <v>1.3089999999999999</v>
      </c>
      <c r="AM71" s="15" t="s">
        <v>12</v>
      </c>
      <c r="AN71" s="10">
        <f t="shared" si="75"/>
        <v>1.105</v>
      </c>
      <c r="AO71" s="9">
        <f t="shared" si="76"/>
        <v>0.18199999999999994</v>
      </c>
      <c r="AP71" s="10">
        <f t="shared" si="77"/>
        <v>0.20399999999999996</v>
      </c>
      <c r="AQ71" s="9" t="s">
        <v>12</v>
      </c>
      <c r="AR71" s="55" t="s">
        <v>12</v>
      </c>
      <c r="AS71" s="55">
        <v>2.2749999999999999</v>
      </c>
      <c r="AT71" s="55">
        <v>2.37</v>
      </c>
      <c r="AU71" s="55">
        <v>2.4710000000000001</v>
      </c>
      <c r="AV71" s="3">
        <v>2.5630000000000002</v>
      </c>
      <c r="AW71" s="3">
        <v>2.67</v>
      </c>
      <c r="AX71" s="3" t="s">
        <v>12</v>
      </c>
      <c r="AY71" s="3">
        <v>2.8919999999999999</v>
      </c>
      <c r="AZ71" s="15" t="s">
        <v>12</v>
      </c>
      <c r="BA71" s="10">
        <f t="shared" si="78"/>
        <v>2.67</v>
      </c>
      <c r="BB71" s="9">
        <f t="shared" si="79"/>
        <v>0.19899999999999984</v>
      </c>
      <c r="BC71" s="10">
        <f t="shared" si="80"/>
        <v>0.22199999999999998</v>
      </c>
      <c r="BD71" s="9" t="s">
        <v>2403</v>
      </c>
      <c r="BE71" s="3" t="s">
        <v>12</v>
      </c>
      <c r="BF71" s="15" t="s">
        <v>12</v>
      </c>
      <c r="BG71" s="15" t="str">
        <f t="shared" si="81"/>
        <v>-</v>
      </c>
      <c r="BH71" s="9" t="e">
        <f t="shared" si="82"/>
        <v>#VALUE!</v>
      </c>
      <c r="BI71" s="10" t="e">
        <f t="shared" si="82"/>
        <v>#VALUE!</v>
      </c>
      <c r="BJ71" s="9" t="s">
        <v>2403</v>
      </c>
      <c r="BK71" s="3" t="s">
        <v>12</v>
      </c>
      <c r="BL71" s="15" t="s">
        <v>12</v>
      </c>
      <c r="BM71" s="15" t="str">
        <f t="shared" si="83"/>
        <v>-</v>
      </c>
      <c r="BN71" s="9" t="e">
        <f t="shared" si="84"/>
        <v>#VALUE!</v>
      </c>
      <c r="BO71" s="10" t="e">
        <f t="shared" si="84"/>
        <v>#VALUE!</v>
      </c>
      <c r="BP71">
        <f t="shared" si="93"/>
        <v>0</v>
      </c>
      <c r="BQ71" s="93" t="e">
        <f t="shared" si="94"/>
        <v>#VALUE!</v>
      </c>
      <c r="BR71" s="93" t="e">
        <f t="shared" si="95"/>
        <v>#VALUE!</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VLOOKUP(BS71,aslocaties_v01!$C$3:$AA$349,MATCH($K$3*10,aslocaties_v01!$C$2:$Y$2),FALSE)</f>
        <v>#N/A</v>
      </c>
      <c r="BW71" s="93" t="e">
        <f t="shared" si="53"/>
        <v>#N/A</v>
      </c>
      <c r="BX71" s="93" t="e">
        <f t="shared" si="53"/>
        <v>#N/A</v>
      </c>
      <c r="BY71" s="94">
        <f t="shared" si="54"/>
        <v>999</v>
      </c>
      <c r="BZ71" s="94">
        <f t="shared" si="54"/>
        <v>999</v>
      </c>
      <c r="CA71" s="94" t="e">
        <f t="shared" si="96"/>
        <v>#N/A</v>
      </c>
      <c r="CB71" t="e">
        <f t="shared" si="97"/>
        <v>#N/A</v>
      </c>
      <c r="CC71" s="58" t="e">
        <f t="shared" si="98"/>
        <v>#N/A</v>
      </c>
      <c r="CD71" s="95" t="e">
        <f t="shared" si="99"/>
        <v>#N/A</v>
      </c>
      <c r="CE71" s="96" t="b">
        <f t="shared" si="85"/>
        <v>1</v>
      </c>
      <c r="CF71" t="e">
        <f t="shared" si="86"/>
        <v>#DIV/0!</v>
      </c>
      <c r="CG71" t="e">
        <f t="shared" si="87"/>
        <v>#DIV/0!</v>
      </c>
      <c r="CH71" s="84" t="b">
        <f t="shared" si="100"/>
        <v>1</v>
      </c>
      <c r="CI71">
        <f t="shared" si="101"/>
        <v>1.105</v>
      </c>
      <c r="CJ71" t="b">
        <f t="shared" si="88"/>
        <v>1</v>
      </c>
      <c r="CK71" t="b">
        <f t="shared" si="102"/>
        <v>1</v>
      </c>
      <c r="CL71" s="84" t="b">
        <f t="shared" si="92"/>
        <v>1</v>
      </c>
      <c r="CM71">
        <f t="shared" si="103"/>
        <v>2.67</v>
      </c>
      <c r="CN71" t="b">
        <f t="shared" si="89"/>
        <v>1</v>
      </c>
      <c r="CO71" s="84">
        <f t="shared" si="104"/>
        <v>9.9360817704461188E-2</v>
      </c>
      <c r="CP71" t="b">
        <f t="shared" si="105"/>
        <v>1</v>
      </c>
      <c r="CQ71" s="96" t="b">
        <f t="shared" si="106"/>
        <v>1</v>
      </c>
      <c r="CR71" t="e">
        <f t="shared" si="107"/>
        <v>#VALUE!</v>
      </c>
      <c r="CS71" t="e">
        <f t="shared" si="108"/>
        <v>#VALUE!</v>
      </c>
      <c r="CT71" t="b">
        <f t="shared" si="109"/>
        <v>1</v>
      </c>
      <c r="CU71" t="b">
        <f t="shared" si="110"/>
        <v>1</v>
      </c>
      <c r="CV71" s="84" t="b">
        <f t="shared" si="111"/>
        <v>1</v>
      </c>
      <c r="CW71" t="e">
        <f t="shared" si="112"/>
        <v>#VALUE!</v>
      </c>
      <c r="CX71" t="e">
        <f t="shared" si="113"/>
        <v>#VALUE!</v>
      </c>
      <c r="CY71" t="b">
        <f t="shared" si="114"/>
        <v>1</v>
      </c>
      <c r="CZ71" t="b">
        <f t="shared" si="115"/>
        <v>1</v>
      </c>
      <c r="DA71" s="84">
        <f t="shared" ref="DA71:DA73" si="117">IFERROR(IF(AND(CQ71:CU71),0,1), 0)+IFERROR(IF(AND(CV71:CZ71),0,1),0)</f>
        <v>0</v>
      </c>
      <c r="DB71" t="e">
        <f t="shared" si="116"/>
        <v>#N/A</v>
      </c>
    </row>
    <row r="72" spans="1:106">
      <c r="A72" s="9">
        <v>2237</v>
      </c>
      <c r="B72" s="3">
        <v>2</v>
      </c>
      <c r="C72" s="3" t="s">
        <v>2560</v>
      </c>
      <c r="D72" s="3" t="str">
        <f t="shared" si="67"/>
        <v>NI_1_22-1_dk_0086</v>
      </c>
      <c r="E72" s="3" t="str">
        <f t="shared" si="68"/>
        <v>0086</v>
      </c>
      <c r="F72" s="3">
        <v>106524</v>
      </c>
      <c r="G72" s="15">
        <v>418854.84399999998</v>
      </c>
      <c r="H72" s="35" t="str">
        <f t="shared" si="69"/>
        <v>ja</v>
      </c>
      <c r="I72" s="42" t="s">
        <v>2402</v>
      </c>
      <c r="J72" s="20" t="s">
        <v>2491</v>
      </c>
      <c r="K72" s="21">
        <v>10000</v>
      </c>
      <c r="L72" s="28">
        <f t="shared" si="90"/>
        <v>1</v>
      </c>
      <c r="M72" s="28">
        <f t="shared" si="90"/>
        <v>1</v>
      </c>
      <c r="N72" s="56">
        <f t="shared" si="70"/>
        <v>10000</v>
      </c>
      <c r="O72" s="33">
        <f t="shared" si="91"/>
        <v>99.003759044767634</v>
      </c>
      <c r="P72" s="37">
        <f t="shared" si="71"/>
        <v>98.988766357634063</v>
      </c>
      <c r="Q72" s="9" t="s">
        <v>12</v>
      </c>
      <c r="R72" s="55" t="s">
        <v>12</v>
      </c>
      <c r="S72" s="55">
        <v>2.5099999999999998</v>
      </c>
      <c r="T72" s="55">
        <v>2.6360000000000001</v>
      </c>
      <c r="U72" s="55">
        <v>2.7709999999999999</v>
      </c>
      <c r="V72" s="3">
        <v>2.9140000000000001</v>
      </c>
      <c r="W72" s="3">
        <v>3.1059999999999999</v>
      </c>
      <c r="X72" s="3" t="s">
        <v>12</v>
      </c>
      <c r="Y72" s="3">
        <v>3.5369999999999999</v>
      </c>
      <c r="Z72" s="15" t="s">
        <v>12</v>
      </c>
      <c r="AA72" s="10">
        <f t="shared" si="72"/>
        <v>3.1059999999999999</v>
      </c>
      <c r="AB72" s="9">
        <f t="shared" si="73"/>
        <v>0.33499999999999996</v>
      </c>
      <c r="AC72" s="10">
        <f t="shared" si="74"/>
        <v>0.43100000000000005</v>
      </c>
      <c r="AD72" s="9" t="s">
        <v>12</v>
      </c>
      <c r="AE72" s="55" t="s">
        <v>12</v>
      </c>
      <c r="AF72" s="55">
        <v>0.76200000000000001</v>
      </c>
      <c r="AG72" s="55">
        <v>0.83599999999999997</v>
      </c>
      <c r="AH72" s="55">
        <v>0.91700000000000004</v>
      </c>
      <c r="AI72" s="3">
        <v>0.99399999999999999</v>
      </c>
      <c r="AJ72" s="3">
        <v>1.083</v>
      </c>
      <c r="AK72" s="3" t="s">
        <v>12</v>
      </c>
      <c r="AL72" s="3">
        <v>1.274</v>
      </c>
      <c r="AM72" s="15" t="s">
        <v>12</v>
      </c>
      <c r="AN72" s="10">
        <f t="shared" si="75"/>
        <v>1.083</v>
      </c>
      <c r="AO72" s="9">
        <f t="shared" si="76"/>
        <v>0.16599999999999993</v>
      </c>
      <c r="AP72" s="10">
        <f t="shared" si="77"/>
        <v>0.19100000000000006</v>
      </c>
      <c r="AQ72" s="9" t="s">
        <v>12</v>
      </c>
      <c r="AR72" s="55" t="s">
        <v>12</v>
      </c>
      <c r="AS72" s="55">
        <v>2.3969999999999998</v>
      </c>
      <c r="AT72" s="55">
        <v>2.4980000000000002</v>
      </c>
      <c r="AU72" s="55">
        <v>2.605</v>
      </c>
      <c r="AV72" s="3">
        <v>2.7050000000000001</v>
      </c>
      <c r="AW72" s="3">
        <v>2.8180000000000001</v>
      </c>
      <c r="AX72" s="3" t="s">
        <v>12</v>
      </c>
      <c r="AY72" s="3">
        <v>3.0459999999999998</v>
      </c>
      <c r="AZ72" s="15" t="s">
        <v>12</v>
      </c>
      <c r="BA72" s="10">
        <f t="shared" si="78"/>
        <v>2.8180000000000001</v>
      </c>
      <c r="BB72" s="9">
        <f t="shared" si="79"/>
        <v>0.21300000000000008</v>
      </c>
      <c r="BC72" s="10">
        <f t="shared" si="80"/>
        <v>0.22799999999999976</v>
      </c>
      <c r="BD72" s="9" t="s">
        <v>2403</v>
      </c>
      <c r="BE72" s="3" t="s">
        <v>12</v>
      </c>
      <c r="BF72" s="15" t="s">
        <v>12</v>
      </c>
      <c r="BG72" s="15" t="str">
        <f t="shared" si="81"/>
        <v>-</v>
      </c>
      <c r="BH72" s="9" t="e">
        <f t="shared" si="82"/>
        <v>#VALUE!</v>
      </c>
      <c r="BI72" s="10" t="e">
        <f t="shared" si="82"/>
        <v>#VALUE!</v>
      </c>
      <c r="BJ72" s="9" t="s">
        <v>2403</v>
      </c>
      <c r="BK72" s="3" t="s">
        <v>12</v>
      </c>
      <c r="BL72" s="15" t="s">
        <v>12</v>
      </c>
      <c r="BM72" s="15" t="str">
        <f t="shared" si="83"/>
        <v>-</v>
      </c>
      <c r="BN72" s="9" t="e">
        <f t="shared" si="84"/>
        <v>#VALUE!</v>
      </c>
      <c r="BO72" s="10" t="e">
        <f t="shared" si="84"/>
        <v>#VALUE!</v>
      </c>
      <c r="BP72">
        <f t="shared" si="93"/>
        <v>0</v>
      </c>
      <c r="BQ72" s="93" t="e">
        <f t="shared" si="94"/>
        <v>#VALUE!</v>
      </c>
      <c r="BR72" s="93" t="e">
        <f t="shared" si="95"/>
        <v>#VALUE!</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VLOOKUP(BS72,aslocaties_v01!$C$3:$AA$349,MATCH($K$3*10,aslocaties_v01!$C$2:$Y$2),FALSE)</f>
        <v>#N/A</v>
      </c>
      <c r="BW72" s="93" t="e">
        <f t="shared" si="53"/>
        <v>#N/A</v>
      </c>
      <c r="BX72" s="93" t="e">
        <f t="shared" si="53"/>
        <v>#N/A</v>
      </c>
      <c r="BY72" s="94">
        <f t="shared" si="54"/>
        <v>999</v>
      </c>
      <c r="BZ72" s="94">
        <f t="shared" si="54"/>
        <v>999</v>
      </c>
      <c r="CA72" s="94" t="e">
        <f t="shared" si="96"/>
        <v>#N/A</v>
      </c>
      <c r="CB72" t="e">
        <f t="shared" si="97"/>
        <v>#N/A</v>
      </c>
      <c r="CC72" s="58" t="e">
        <f t="shared" si="98"/>
        <v>#N/A</v>
      </c>
      <c r="CD72" s="95" t="e">
        <f t="shared" si="99"/>
        <v>#N/A</v>
      </c>
      <c r="CE72" s="96" t="b">
        <f t="shared" si="85"/>
        <v>1</v>
      </c>
      <c r="CF72" t="e">
        <f t="shared" si="86"/>
        <v>#DIV/0!</v>
      </c>
      <c r="CG72" t="e">
        <f t="shared" si="87"/>
        <v>#DIV/0!</v>
      </c>
      <c r="CH72" s="84" t="b">
        <f t="shared" si="100"/>
        <v>1</v>
      </c>
      <c r="CI72">
        <f t="shared" si="101"/>
        <v>1.083</v>
      </c>
      <c r="CJ72" t="b">
        <f t="shared" si="88"/>
        <v>1</v>
      </c>
      <c r="CK72" t="b">
        <f t="shared" si="102"/>
        <v>1</v>
      </c>
      <c r="CL72" s="84" t="b">
        <f t="shared" si="92"/>
        <v>1</v>
      </c>
      <c r="CM72">
        <f t="shared" si="103"/>
        <v>2.8180000000000001</v>
      </c>
      <c r="CN72" t="b">
        <f t="shared" si="89"/>
        <v>1</v>
      </c>
      <c r="CO72" s="84">
        <f t="shared" si="104"/>
        <v>8.7422230055942851E-2</v>
      </c>
      <c r="CP72" t="b">
        <f t="shared" si="105"/>
        <v>1</v>
      </c>
      <c r="CQ72" s="96" t="b">
        <f t="shared" si="106"/>
        <v>1</v>
      </c>
      <c r="CR72" t="e">
        <f t="shared" si="107"/>
        <v>#VALUE!</v>
      </c>
      <c r="CS72" t="e">
        <f t="shared" si="108"/>
        <v>#VALUE!</v>
      </c>
      <c r="CT72" t="b">
        <f t="shared" si="109"/>
        <v>1</v>
      </c>
      <c r="CU72" t="b">
        <f t="shared" si="110"/>
        <v>1</v>
      </c>
      <c r="CV72" s="84" t="b">
        <f t="shared" si="111"/>
        <v>1</v>
      </c>
      <c r="CW72" t="e">
        <f t="shared" si="112"/>
        <v>#VALUE!</v>
      </c>
      <c r="CX72" t="e">
        <f t="shared" si="113"/>
        <v>#VALUE!</v>
      </c>
      <c r="CY72" t="b">
        <f t="shared" si="114"/>
        <v>1</v>
      </c>
      <c r="CZ72" t="b">
        <f t="shared" si="115"/>
        <v>1</v>
      </c>
      <c r="DA72" s="84">
        <f t="shared" si="117"/>
        <v>0</v>
      </c>
      <c r="DB72" t="e">
        <f t="shared" si="116"/>
        <v>#N/A</v>
      </c>
    </row>
    <row r="73" spans="1:106">
      <c r="A73" s="9">
        <v>2238</v>
      </c>
      <c r="B73" s="3">
        <v>2</v>
      </c>
      <c r="C73" s="3" t="s">
        <v>2561</v>
      </c>
      <c r="D73" s="3" t="str">
        <f t="shared" si="67"/>
        <v>NI_1_22-1_dk_0087</v>
      </c>
      <c r="E73" s="3" t="str">
        <f t="shared" si="68"/>
        <v>0087</v>
      </c>
      <c r="F73" s="3">
        <v>106472.336</v>
      </c>
      <c r="G73" s="15">
        <v>418939.28100000002</v>
      </c>
      <c r="H73" s="35" t="str">
        <f t="shared" si="69"/>
        <v>ja</v>
      </c>
      <c r="I73" s="42" t="s">
        <v>2402</v>
      </c>
      <c r="J73" s="20" t="s">
        <v>2491</v>
      </c>
      <c r="K73" s="21">
        <v>10000</v>
      </c>
      <c r="L73" s="28">
        <f t="shared" si="90"/>
        <v>1</v>
      </c>
      <c r="M73" s="28">
        <f t="shared" si="90"/>
        <v>1</v>
      </c>
      <c r="N73" s="56">
        <f t="shared" si="70"/>
        <v>10000</v>
      </c>
      <c r="O73" s="33">
        <f t="shared" si="91"/>
        <v>98.988766357634063</v>
      </c>
      <c r="P73" s="128" t="s">
        <v>12</v>
      </c>
      <c r="Q73" s="9" t="s">
        <v>12</v>
      </c>
      <c r="R73" s="55" t="s">
        <v>12</v>
      </c>
      <c r="S73" s="55">
        <v>2.508</v>
      </c>
      <c r="T73" s="55">
        <v>2.6349999999999998</v>
      </c>
      <c r="U73" s="55">
        <v>2.7690000000000001</v>
      </c>
      <c r="V73" s="3">
        <v>2.9129999999999998</v>
      </c>
      <c r="W73" s="3">
        <v>3.105</v>
      </c>
      <c r="X73" s="3" t="s">
        <v>12</v>
      </c>
      <c r="Y73" s="3">
        <v>3.5350000000000001</v>
      </c>
      <c r="Z73" s="15" t="s">
        <v>12</v>
      </c>
      <c r="AA73" s="10">
        <f t="shared" si="72"/>
        <v>3.105</v>
      </c>
      <c r="AB73" s="9">
        <f t="shared" si="73"/>
        <v>0.33599999999999985</v>
      </c>
      <c r="AC73" s="10">
        <f t="shared" si="74"/>
        <v>0.43000000000000016</v>
      </c>
      <c r="AD73" s="9" t="s">
        <v>12</v>
      </c>
      <c r="AE73" s="55" t="s">
        <v>12</v>
      </c>
      <c r="AF73" s="55">
        <v>0.39200000000000002</v>
      </c>
      <c r="AG73" s="55">
        <v>0.46500000000000002</v>
      </c>
      <c r="AH73" s="55">
        <v>0.55100000000000005</v>
      </c>
      <c r="AI73" s="3">
        <v>0.63400000000000001</v>
      </c>
      <c r="AJ73" s="3">
        <v>0.73099999999999998</v>
      </c>
      <c r="AK73" s="3" t="s">
        <v>12</v>
      </c>
      <c r="AL73" s="3">
        <v>0.94599999999999995</v>
      </c>
      <c r="AM73" s="15" t="s">
        <v>12</v>
      </c>
      <c r="AN73" s="10">
        <f t="shared" si="75"/>
        <v>0.73099999999999998</v>
      </c>
      <c r="AO73" s="9">
        <f t="shared" si="76"/>
        <v>0.17999999999999994</v>
      </c>
      <c r="AP73" s="10">
        <f t="shared" si="77"/>
        <v>0.21499999999999997</v>
      </c>
      <c r="AQ73" s="9" t="s">
        <v>12</v>
      </c>
      <c r="AR73" s="55" t="s">
        <v>12</v>
      </c>
      <c r="AS73" s="55">
        <v>2.0430000000000001</v>
      </c>
      <c r="AT73" s="55">
        <v>2.1859999999999999</v>
      </c>
      <c r="AU73" s="55">
        <v>2.3570000000000002</v>
      </c>
      <c r="AV73" s="3">
        <v>2.5070000000000001</v>
      </c>
      <c r="AW73" s="3">
        <v>2.6669999999999998</v>
      </c>
      <c r="AX73" s="3" t="s">
        <v>12</v>
      </c>
      <c r="AY73" s="3">
        <v>2.964</v>
      </c>
      <c r="AZ73" s="15" t="s">
        <v>12</v>
      </c>
      <c r="BA73" s="10">
        <f t="shared" si="78"/>
        <v>2.6669999999999998</v>
      </c>
      <c r="BB73" s="9">
        <f t="shared" si="79"/>
        <v>0.30999999999999961</v>
      </c>
      <c r="BC73" s="10">
        <f t="shared" si="80"/>
        <v>0.29700000000000015</v>
      </c>
      <c r="BD73" s="9" t="s">
        <v>2403</v>
      </c>
      <c r="BE73" s="3" t="s">
        <v>12</v>
      </c>
      <c r="BF73" s="15" t="s">
        <v>12</v>
      </c>
      <c r="BG73" s="15" t="str">
        <f t="shared" si="81"/>
        <v>-</v>
      </c>
      <c r="BH73" s="9" t="e">
        <f t="shared" si="82"/>
        <v>#VALUE!</v>
      </c>
      <c r="BI73" s="10" t="e">
        <f t="shared" si="82"/>
        <v>#VALUE!</v>
      </c>
      <c r="BJ73" s="9" t="s">
        <v>2403</v>
      </c>
      <c r="BK73" s="3" t="s">
        <v>12</v>
      </c>
      <c r="BL73" s="15" t="s">
        <v>12</v>
      </c>
      <c r="BM73" s="15" t="str">
        <f t="shared" si="83"/>
        <v>-</v>
      </c>
      <c r="BN73" s="9" t="e">
        <f t="shared" si="84"/>
        <v>#VALUE!</v>
      </c>
      <c r="BO73" s="10" t="e">
        <f t="shared" si="84"/>
        <v>#VALUE!</v>
      </c>
      <c r="BP73">
        <f t="shared" si="93"/>
        <v>0</v>
      </c>
      <c r="BQ73" s="93" t="e">
        <f t="shared" si="94"/>
        <v>#VALUE!</v>
      </c>
      <c r="BR73" s="93" t="e">
        <f t="shared" si="95"/>
        <v>#VALUE!</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VLOOKUP(BS73,aslocaties_v01!$C$3:$AA$349,MATCH($K$3*10,aslocaties_v01!$C$2:$Y$2),FALSE)</f>
        <v>#N/A</v>
      </c>
      <c r="BW73" s="93" t="e">
        <f t="shared" si="53"/>
        <v>#N/A</v>
      </c>
      <c r="BX73" s="93" t="e">
        <f t="shared" si="53"/>
        <v>#N/A</v>
      </c>
      <c r="BY73" s="94">
        <f t="shared" si="54"/>
        <v>999</v>
      </c>
      <c r="BZ73" s="94">
        <f t="shared" si="54"/>
        <v>999</v>
      </c>
      <c r="CA73" s="94" t="e">
        <f t="shared" si="96"/>
        <v>#N/A</v>
      </c>
      <c r="CB73" t="e">
        <f t="shared" si="97"/>
        <v>#N/A</v>
      </c>
      <c r="CC73" s="58" t="e">
        <f t="shared" si="98"/>
        <v>#N/A</v>
      </c>
      <c r="CD73" s="95" t="e">
        <f t="shared" si="99"/>
        <v>#N/A</v>
      </c>
      <c r="CE73" s="96" t="b">
        <f t="shared" si="85"/>
        <v>1</v>
      </c>
      <c r="CF73" t="e">
        <f t="shared" si="86"/>
        <v>#DIV/0!</v>
      </c>
      <c r="CG73" t="e">
        <f t="shared" si="87"/>
        <v>#DIV/0!</v>
      </c>
      <c r="CH73" s="84" t="b">
        <f t="shared" si="100"/>
        <v>1</v>
      </c>
      <c r="CI73">
        <f t="shared" si="101"/>
        <v>0.73099999999999998</v>
      </c>
      <c r="CJ73" t="b">
        <f t="shared" si="88"/>
        <v>1</v>
      </c>
      <c r="CK73" t="b">
        <f t="shared" si="102"/>
        <v>1</v>
      </c>
      <c r="CL73" s="84" t="b">
        <f t="shared" si="92"/>
        <v>1</v>
      </c>
      <c r="CM73">
        <f t="shared" si="103"/>
        <v>2.6669999999999998</v>
      </c>
      <c r="CN73" t="b">
        <f t="shared" si="89"/>
        <v>1</v>
      </c>
      <c r="CO73" s="84">
        <f t="shared" si="104"/>
        <v>6.5878961922468296E-2</v>
      </c>
      <c r="CP73" t="b">
        <f t="shared" si="105"/>
        <v>1</v>
      </c>
      <c r="CQ73" s="96" t="b">
        <f t="shared" si="106"/>
        <v>1</v>
      </c>
      <c r="CR73" t="e">
        <f t="shared" si="107"/>
        <v>#VALUE!</v>
      </c>
      <c r="CS73" t="e">
        <f t="shared" si="108"/>
        <v>#VALUE!</v>
      </c>
      <c r="CT73" t="b">
        <f t="shared" si="109"/>
        <v>1</v>
      </c>
      <c r="CU73" t="b">
        <f t="shared" si="110"/>
        <v>1</v>
      </c>
      <c r="CV73" s="84" t="str">
        <f>IF(P73="-","-",ABS(#REF!-AA73)&lt;P73*$CR$1)</f>
        <v>-</v>
      </c>
      <c r="CW73" t="str">
        <f>IF(P73="-","-",ABS(#REF!-BG73)&lt;P73*$CS$1)</f>
        <v>-</v>
      </c>
      <c r="CX73" t="str">
        <f>IF(P73="-","-",ABS(#REF!-BM73)&lt;P73*$CT$1)</f>
        <v>-</v>
      </c>
      <c r="CY73" t="str">
        <f>IF(P73="-","-",ABS(#REF!-AN73)&lt;P73*$CU$1)</f>
        <v>-</v>
      </c>
      <c r="CZ73" t="str">
        <f>IF(P73="-","-",ABS(BA73-#REF!)&lt;P73*$CV$1)</f>
        <v>-</v>
      </c>
      <c r="DA73" s="84">
        <f t="shared" si="117"/>
        <v>0</v>
      </c>
      <c r="DB73" t="e">
        <f t="shared" si="116"/>
        <v>#N/A</v>
      </c>
    </row>
  </sheetData>
  <mergeCells count="2">
    <mergeCell ref="A1:G1"/>
    <mergeCell ref="DB1:DB2"/>
  </mergeCells>
  <conditionalFormatting sqref="O3:P73">
    <cfRule type="cellIs" dxfId="94" priority="9" stopIfTrue="1" operator="equal">
      <formula>"-"</formula>
    </cfRule>
    <cfRule type="cellIs" dxfId="93" priority="10" stopIfTrue="1" operator="greaterThan">
      <formula>300</formula>
    </cfRule>
    <cfRule type="cellIs" dxfId="92" priority="11" stopIfTrue="1" operator="greaterThanOrEqual">
      <formula>125</formula>
    </cfRule>
  </conditionalFormatting>
  <conditionalFormatting sqref="H3:I73">
    <cfRule type="cellIs" dxfId="91" priority="7" operator="equal">
      <formula>"nee"</formula>
    </cfRule>
    <cfRule type="cellIs" dxfId="90"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S7 BS9 BS11 BS13 BS15 BS17 BS19 BS21 BS23 BS25 BS27 BS29 BS31 BS33 BS35 BS37 BS39 BS41 BS43 BS45 BS47 BS49 BS51 BS53 BS55 BS57 BS59 BS61 BS63 BS65 BS67 BS69 BS71 BS73">
    <cfRule type="iconSet" priority="8541">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cfRule type="iconSet" priority="8611">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fRule type="iconSet" priority="8646">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cfRule type="iconSet" priority="8681">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cfRule type="iconSet" priority="8716">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fRule type="iconSet" priority="8751">
      <iconSet iconSet="3Symbols2" reverse="1">
        <cfvo type="percent" val="0"/>
        <cfvo type="num" val="0.1"/>
        <cfvo type="num" val="0.15"/>
      </iconSet>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DB58"/>
  <sheetViews>
    <sheetView topLeftCell="BZ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2158</v>
      </c>
      <c r="B3" s="7">
        <v>2</v>
      </c>
      <c r="C3" s="7" t="s">
        <v>2562</v>
      </c>
      <c r="D3" s="7" t="str">
        <f t="shared" ref="D3:D34" si="0">IF(ISERROR(FIND("_",C3)),C3,LEFT(C3,LEN(C3)-LEN(RIGHT(C3,LEN(C3)-FIND("~",SUBSTITUTE(C3,"_","~",LEN(C3)-LEN(SUBSTITUTE(C3,"_",""))))))) &amp; TEXT(INT(RIGHT(C3,LEN(C3)-FIND("~",SUBSTITUTE(C3,"_","~",LEN(C3)-LEN(SUBSTITUTE(C3,"_","")))))), "0000") )</f>
        <v>NI_1_22-2_dk_0001</v>
      </c>
      <c r="E3" s="7" t="str">
        <f t="shared" ref="E3:E34" si="1">TEXT(INT(RIGHT(C3,LEN(C3)-FIND("~",SUBSTITUTE(C3,"_","~",LEN(C3)-LEN(SUBSTITUTE(C3,"_","")))))), "0000")</f>
        <v>0001</v>
      </c>
      <c r="F3" s="7">
        <v>111560.266</v>
      </c>
      <c r="G3" s="14">
        <v>422750.375</v>
      </c>
      <c r="H3" s="34" t="str">
        <f t="shared" ref="H3:H34" si="2">IF(COUNTIF(C:C, "="&amp;C3)=1,"ja", "nee")</f>
        <v>ja</v>
      </c>
      <c r="I3" s="41" t="s">
        <v>2402</v>
      </c>
      <c r="J3" s="72" t="s">
        <v>2563</v>
      </c>
      <c r="K3" s="74">
        <v>10000</v>
      </c>
      <c r="L3" s="45">
        <v>1</v>
      </c>
      <c r="M3" s="49">
        <v>1</v>
      </c>
      <c r="N3" s="46">
        <f t="shared" ref="N3:N34" si="3">INT(K3/L3*M3)</f>
        <v>10000</v>
      </c>
      <c r="O3" s="32" t="s">
        <v>12</v>
      </c>
      <c r="P3" s="37">
        <f t="shared" ref="P3:P34" si="4">SQRT((F3-F4)^2+(G3-G4)^2)</f>
        <v>749.75261158396449</v>
      </c>
      <c r="Q3" s="6" t="s">
        <v>12</v>
      </c>
      <c r="R3" s="54" t="s">
        <v>12</v>
      </c>
      <c r="S3" s="54">
        <v>2.5299999999999998</v>
      </c>
      <c r="T3" s="54">
        <v>2.883</v>
      </c>
      <c r="U3" s="54">
        <v>3.11</v>
      </c>
      <c r="V3" s="7">
        <v>3.2890000000000001</v>
      </c>
      <c r="W3" s="7">
        <v>3.4889999999999999</v>
      </c>
      <c r="X3" s="7" t="s">
        <v>12</v>
      </c>
      <c r="Y3" s="7">
        <v>3.891</v>
      </c>
      <c r="Z3" s="14" t="s">
        <v>12</v>
      </c>
      <c r="AA3" s="8">
        <f t="shared" ref="AA3:AA34" si="5">LOOKUP($K3,$Q$2:$Z$2,Q3:Z3)</f>
        <v>3.4889999999999999</v>
      </c>
      <c r="AB3" s="6">
        <f t="shared" ref="AB3:AB34" si="6">LOOKUP($K3,$Q$2:$Z$2,Q3:Z3)-LOOKUP(0.1*$K3,$Q$2:$Z$2,Q3:Z3)</f>
        <v>0.379</v>
      </c>
      <c r="AC3" s="8">
        <f t="shared" ref="AC3:AC34" si="7">LOOKUP(10*$K3,$Q$2:$Z$2,Q3:Z3)-LOOKUP($K3,$Q$2:$Z$2,Q3:Z3)</f>
        <v>0.40200000000000014</v>
      </c>
      <c r="AD3" s="6" t="s">
        <v>12</v>
      </c>
      <c r="AE3" s="54" t="s">
        <v>12</v>
      </c>
      <c r="AF3" s="54">
        <v>0.19400000000000001</v>
      </c>
      <c r="AG3" s="54">
        <v>0.28299999999999997</v>
      </c>
      <c r="AH3" s="54">
        <v>0.38500000000000001</v>
      </c>
      <c r="AI3" s="7">
        <v>0.46500000000000002</v>
      </c>
      <c r="AJ3" s="7">
        <v>0.55500000000000005</v>
      </c>
      <c r="AK3" s="7" t="s">
        <v>12</v>
      </c>
      <c r="AL3" s="7">
        <v>0.74199999999999999</v>
      </c>
      <c r="AM3" s="14" t="s">
        <v>12</v>
      </c>
      <c r="AN3" s="8">
        <f t="shared" ref="AN3:AN34" si="8">LOOKUP($K3,$Q$2:$Z$2,AD3:AM3)</f>
        <v>0.55500000000000005</v>
      </c>
      <c r="AO3" s="6">
        <f t="shared" ref="AO3:AO34" si="9">LOOKUP($K3,$Q$2:$Z$2,AD3:AM3)-LOOKUP(0.1*$K3,$Q$2:$Z$2,AD3:AM3)</f>
        <v>0.17000000000000004</v>
      </c>
      <c r="AP3" s="8">
        <f t="shared" ref="AP3:AP34" si="10">LOOKUP(10*$K3,$Q$2:$Z$2,AD3:AM3)-LOOKUP($K3,$Q$2:$Z$2,AD3:AM3)</f>
        <v>0.18699999999999994</v>
      </c>
      <c r="AQ3" s="6" t="s">
        <v>12</v>
      </c>
      <c r="AR3" s="54" t="s">
        <v>12</v>
      </c>
      <c r="AS3" s="54">
        <v>1.0620000000000001</v>
      </c>
      <c r="AT3" s="54">
        <v>1.4039999999999999</v>
      </c>
      <c r="AU3" s="54">
        <v>1.6659999999999999</v>
      </c>
      <c r="AV3" s="7">
        <v>1.863</v>
      </c>
      <c r="AW3" s="7">
        <v>2.0369999999999999</v>
      </c>
      <c r="AX3" s="7" t="s">
        <v>12</v>
      </c>
      <c r="AY3" s="7">
        <v>2.347</v>
      </c>
      <c r="AZ3" s="14" t="s">
        <v>12</v>
      </c>
      <c r="BA3" s="8">
        <f t="shared" ref="BA3:BA34" si="11">LOOKUP($K3,$Q$2:$Z$2,AQ3:AZ3)</f>
        <v>2.0369999999999999</v>
      </c>
      <c r="BB3" s="6">
        <f t="shared" ref="BB3:BB34" si="12">LOOKUP($K3,$Q$2:$Z$2,AQ3:AZ3)-LOOKUP(0.1*$K3,$Q$2:$Z$2,AQ3:AZ3)</f>
        <v>0.371</v>
      </c>
      <c r="BC3" s="8">
        <f t="shared" ref="BC3:BC34" si="13">LOOKUP(10*$K3,$Q$2:$Z$2,AQ3:AZ3)-LOOKUP($K3,$Q$2:$Z$2,AQ3:AZ3)</f>
        <v>0.31000000000000005</v>
      </c>
      <c r="BD3" s="6" t="s">
        <v>2403</v>
      </c>
      <c r="BE3" s="7" t="s">
        <v>12</v>
      </c>
      <c r="BF3" s="14" t="s">
        <v>12</v>
      </c>
      <c r="BG3" s="8" t="str">
        <f t="shared" ref="BG3:BG34" si="14">LOOKUP($N3,$BD$2:$BF$2,BD3:BF3)</f>
        <v>-</v>
      </c>
      <c r="BH3" s="6" t="e">
        <f t="shared" ref="BH3:BH34" si="15">BE3-BD3</f>
        <v>#VALUE!</v>
      </c>
      <c r="BI3" s="8" t="e">
        <f t="shared" ref="BI3:BI34" si="16">BF3-BE3</f>
        <v>#VALUE!</v>
      </c>
      <c r="BJ3" s="6" t="s">
        <v>2403</v>
      </c>
      <c r="BK3" s="7" t="s">
        <v>12</v>
      </c>
      <c r="BL3" s="14" t="s">
        <v>12</v>
      </c>
      <c r="BM3" s="8" t="str">
        <f t="shared" ref="BM3:BM34" si="17">LOOKUP($N3,$BD$2:$BF$2,BJ3:BL3)</f>
        <v>-</v>
      </c>
      <c r="BN3" s="6" t="e">
        <f t="shared" ref="BN3:BN34" si="18">BK3-BJ3</f>
        <v>#VALUE!</v>
      </c>
      <c r="BO3" s="8" t="e">
        <f t="shared" ref="BO3:BO34" si="19">BL3-BK3</f>
        <v>#VALUE!</v>
      </c>
      <c r="BP3">
        <f t="shared" ref="BP3:BP34" si="20">IF(AND(ISERROR(FIND("Fout",Q3)), ISERROR(FIND("Fout",AD3)), ISERROR(FIND("Fout",AQ3)), ISERROR(FIND( "Fout",BD3)), ISERROR(FIND( "Fout",BJ3))),0,1)</f>
        <v>0</v>
      </c>
      <c r="BQ3" s="93" t="e">
        <f t="shared" ref="BQ3:BQ34" si="21">IF(AB3=0, -1, BH3/AB3)</f>
        <v>#VALUE!</v>
      </c>
      <c r="BR3" s="93" t="e">
        <f t="shared" ref="BR3:BR34" si="22">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W34" si="23">BU3-BT3</f>
        <v>#N/A</v>
      </c>
      <c r="BX3" s="93" t="e">
        <f t="shared" ref="BX3:BX34" si="24">BV3-BU3</f>
        <v>#N/A</v>
      </c>
      <c r="BY3" s="94">
        <f t="shared" ref="BY3:BY34" si="25">IFERROR(ABS(1-BW3/AB3), 999)</f>
        <v>999</v>
      </c>
      <c r="BZ3" s="94">
        <f t="shared" ref="BZ3:BZ34" si="26">IFERROR(ABS(1-BX3/AC3), 999)</f>
        <v>999</v>
      </c>
      <c r="CA3" s="94" t="e">
        <f t="shared" ref="CA3:CA34" si="27">ABS(LOOKUP(0.1*$K3,$Q$2:$Z$2,Q3:Z3)-BT3)</f>
        <v>#N/A</v>
      </c>
      <c r="CB3" t="e">
        <f t="shared" ref="CB3:CB34" si="28">ABS(LOOKUP($K3,$Q$2:$Z$2,Q3:Z3)-BU3)</f>
        <v>#N/A</v>
      </c>
      <c r="CC3" s="58" t="e">
        <f t="shared" ref="CC3:CC34" si="29">ABS(LOOKUP(10*$K3,$Q$2:$Z$2,Q3:Z3)-BV3)</f>
        <v>#N/A</v>
      </c>
      <c r="CD3" s="95" t="e">
        <f t="shared" ref="CD3:CD34" si="30">OR(BY3&gt;0.1,BZ3&gt;0.1, CA3&gt;=0.15, CB3&gt;=0.15, CC3&gt;=0.15)</f>
        <v>#N/A</v>
      </c>
      <c r="CE3" s="96" t="b">
        <f t="shared" ref="CE3:CE34" si="31">AA3&lt;AVERAGE(AA:AA)+2*STDEV(AA:AA)</f>
        <v>1</v>
      </c>
      <c r="CF3" t="e">
        <f t="shared" ref="CF3:CF34" si="32">BG3&lt;AVERAGE(BG:BG)+2*STDEV(BG:BG)</f>
        <v>#DIV/0!</v>
      </c>
      <c r="CG3" t="e">
        <f t="shared" ref="CG3:CG34" si="33">BM3&lt;AVERAGE(BM:BM)+2*STDEV(BM:BM)</f>
        <v>#DIV/0!</v>
      </c>
      <c r="CH3" s="84" t="b">
        <f t="shared" ref="CH3:CH34" si="34">AN3&gt;0.25</f>
        <v>1</v>
      </c>
      <c r="CI3">
        <f t="shared" ref="CI3:CI34" si="35">IF(CH3,AN3,"")</f>
        <v>0.55500000000000005</v>
      </c>
      <c r="CJ3" t="b">
        <f t="shared" ref="CJ3:CJ34" si="36">CI3&lt;AVERAGE(CI:CI)+3*STDEV(CI:CI)</f>
        <v>1</v>
      </c>
      <c r="CK3" t="b">
        <f t="shared" ref="CK3:CK34" si="37">AN3&lt;1.25</f>
        <v>1</v>
      </c>
      <c r="CL3" s="84" t="b">
        <f>BA3&gt;AVERAGE(BA:BA)-2*STDEV(BA:BA)</f>
        <v>1</v>
      </c>
      <c r="CM3">
        <f t="shared" ref="CM3:CM34" si="38">IF(CL3,BA3,"")</f>
        <v>2.0369999999999999</v>
      </c>
      <c r="CN3" t="b">
        <f t="shared" ref="CN3:CN34" si="39">CM3&lt;AVERAGE(CM:CM)+3*STDEV(CM:CM)</f>
        <v>1</v>
      </c>
      <c r="CO3" s="84">
        <f t="shared" ref="CO3:CO34" si="40">IF(BA3=0, -1, AN3/(1.56*BA3^2))</f>
        <v>8.5740562184088903E-2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e">
        <f t="shared" ref="CW3:CW34" si="48">IF(P3="-","-",ABS(BG4-BG3)&lt;P3*$CS$1)</f>
        <v>#VALUE!</v>
      </c>
      <c r="CX3" t="e">
        <f t="shared" ref="CX3:CX34" si="49">IF(P3="-","-",ABS(BM4-BM3)&lt;P3*$CT$1)</f>
        <v>#VALUE!</v>
      </c>
      <c r="CY3" t="b">
        <f t="shared" ref="CY3:CY34" si="50">IF(P3="-","-",ABS(AN4-AN3)&lt;P3*$CU$1)</f>
        <v>1</v>
      </c>
      <c r="CZ3" t="b">
        <f t="shared" ref="CZ3:CZ34" si="51">IF(P3="-","-",ABS(BA3-BA4)&lt;P3*$CV$1)</f>
        <v>1</v>
      </c>
      <c r="DA3" s="84">
        <f t="shared" ref="DA3:DA34" si="52">IFERROR(IF(AND(CQ3:CU3),0,1), 0)+IFERROR(IF(AND(CV3:CZ3),0,1),0)</f>
        <v>0</v>
      </c>
      <c r="DB3" t="e">
        <f t="shared" ref="DB3:DB34" si="53">AND(DA3&gt;0,CD3)</f>
        <v>#N/A</v>
      </c>
    </row>
    <row r="4" spans="1:106">
      <c r="A4" s="9">
        <v>2159</v>
      </c>
      <c r="B4" s="3">
        <v>2</v>
      </c>
      <c r="C4" s="3" t="s">
        <v>2564</v>
      </c>
      <c r="D4" s="3" t="str">
        <f t="shared" si="0"/>
        <v>NI_1_22-2_dk_0010</v>
      </c>
      <c r="E4" s="3" t="str">
        <f t="shared" si="1"/>
        <v>0010</v>
      </c>
      <c r="F4" s="3">
        <v>111246.56200000001</v>
      </c>
      <c r="G4" s="15">
        <v>422069.40600000002</v>
      </c>
      <c r="H4" s="35" t="str">
        <f t="shared" si="2"/>
        <v>ja</v>
      </c>
      <c r="I4" s="42" t="s">
        <v>2402</v>
      </c>
      <c r="J4" s="20" t="s">
        <v>2563</v>
      </c>
      <c r="K4" s="21">
        <v>10000</v>
      </c>
      <c r="L4" s="28">
        <f t="shared" ref="L4:L35" si="54">L3</f>
        <v>1</v>
      </c>
      <c r="M4" s="28">
        <f t="shared" ref="M4:M35" si="55">M3</f>
        <v>1</v>
      </c>
      <c r="N4" s="56">
        <f t="shared" si="3"/>
        <v>10000</v>
      </c>
      <c r="O4" s="33">
        <f t="shared" ref="O4:O35" si="56">SQRT((F3-F4)^2+(G3-G4)^2)</f>
        <v>749.75261158396449</v>
      </c>
      <c r="P4" s="37">
        <f t="shared" si="4"/>
        <v>95.518624320107548</v>
      </c>
      <c r="Q4" s="9" t="s">
        <v>12</v>
      </c>
      <c r="R4" s="55" t="s">
        <v>12</v>
      </c>
      <c r="S4" s="55">
        <v>2.6880000000000002</v>
      </c>
      <c r="T4" s="55">
        <v>2.8460000000000001</v>
      </c>
      <c r="U4" s="55">
        <v>3.016</v>
      </c>
      <c r="V4" s="3">
        <v>3.1779999999999999</v>
      </c>
      <c r="W4" s="3">
        <v>3.367</v>
      </c>
      <c r="X4" s="3" t="s">
        <v>12</v>
      </c>
      <c r="Y4" s="3">
        <v>3.754</v>
      </c>
      <c r="Z4" s="15" t="s">
        <v>12</v>
      </c>
      <c r="AA4" s="10">
        <f t="shared" si="5"/>
        <v>3.367</v>
      </c>
      <c r="AB4" s="9">
        <f t="shared" si="6"/>
        <v>0.35099999999999998</v>
      </c>
      <c r="AC4" s="10">
        <f t="shared" si="7"/>
        <v>0.38700000000000001</v>
      </c>
      <c r="AD4" s="9" t="s">
        <v>12</v>
      </c>
      <c r="AE4" s="55" t="s">
        <v>12</v>
      </c>
      <c r="AF4" s="55">
        <v>0.60099999999999998</v>
      </c>
      <c r="AG4" s="55">
        <v>0.67200000000000004</v>
      </c>
      <c r="AH4" s="55">
        <v>0.753</v>
      </c>
      <c r="AI4" s="3">
        <v>0.82799999999999996</v>
      </c>
      <c r="AJ4" s="3">
        <v>0.91300000000000003</v>
      </c>
      <c r="AK4" s="3" t="s">
        <v>12</v>
      </c>
      <c r="AL4" s="3">
        <v>1.0820000000000001</v>
      </c>
      <c r="AM4" s="15" t="s">
        <v>12</v>
      </c>
      <c r="AN4" s="10">
        <f t="shared" si="8"/>
        <v>0.91300000000000003</v>
      </c>
      <c r="AO4" s="9">
        <f t="shared" si="9"/>
        <v>0.16000000000000003</v>
      </c>
      <c r="AP4" s="10">
        <f t="shared" si="10"/>
        <v>0.16900000000000004</v>
      </c>
      <c r="AQ4" s="9" t="s">
        <v>12</v>
      </c>
      <c r="AR4" s="55" t="s">
        <v>12</v>
      </c>
      <c r="AS4" s="55">
        <v>2.403</v>
      </c>
      <c r="AT4" s="55">
        <v>2.4969999999999999</v>
      </c>
      <c r="AU4" s="55">
        <v>2.6019999999999999</v>
      </c>
      <c r="AV4" s="3">
        <v>2.6970000000000001</v>
      </c>
      <c r="AW4" s="3">
        <v>2.7989999999999999</v>
      </c>
      <c r="AX4" s="3" t="s">
        <v>12</v>
      </c>
      <c r="AY4" s="3">
        <v>2.9860000000000002</v>
      </c>
      <c r="AZ4" s="15" t="s">
        <v>12</v>
      </c>
      <c r="BA4" s="10">
        <f t="shared" si="11"/>
        <v>2.7989999999999999</v>
      </c>
      <c r="BB4" s="9">
        <f t="shared" si="12"/>
        <v>0.19700000000000006</v>
      </c>
      <c r="BC4" s="10">
        <f t="shared" si="13"/>
        <v>0.18700000000000028</v>
      </c>
      <c r="BD4" s="9" t="s">
        <v>2403</v>
      </c>
      <c r="BE4" s="3" t="s">
        <v>12</v>
      </c>
      <c r="BF4" s="15" t="s">
        <v>12</v>
      </c>
      <c r="BG4" s="15" t="str">
        <f t="shared" si="14"/>
        <v>-</v>
      </c>
      <c r="BH4" s="9" t="e">
        <f t="shared" si="15"/>
        <v>#VALUE!</v>
      </c>
      <c r="BI4" s="10" t="e">
        <f t="shared" si="16"/>
        <v>#VALUE!</v>
      </c>
      <c r="BJ4" s="9" t="s">
        <v>2403</v>
      </c>
      <c r="BK4" s="3" t="s">
        <v>12</v>
      </c>
      <c r="BL4" s="15" t="s">
        <v>12</v>
      </c>
      <c r="BM4" s="15" t="str">
        <f t="shared" si="17"/>
        <v>-</v>
      </c>
      <c r="BN4" s="9" t="e">
        <f t="shared" si="18"/>
        <v>#VALUE!</v>
      </c>
      <c r="BO4" s="10" t="e">
        <f t="shared" si="19"/>
        <v>#VALUE!</v>
      </c>
      <c r="BP4">
        <f t="shared" si="20"/>
        <v>0</v>
      </c>
      <c r="BQ4" s="93" t="e">
        <f t="shared" si="21"/>
        <v>#VALUE!</v>
      </c>
      <c r="BR4" s="93" t="e">
        <f t="shared" si="22"/>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23"/>
        <v>#N/A</v>
      </c>
      <c r="BX4" s="93" t="e">
        <f t="shared" si="24"/>
        <v>#N/A</v>
      </c>
      <c r="BY4" s="94">
        <f t="shared" si="25"/>
        <v>999</v>
      </c>
      <c r="BZ4" s="94">
        <f t="shared" si="26"/>
        <v>999</v>
      </c>
      <c r="CA4" s="94" t="e">
        <f t="shared" si="27"/>
        <v>#N/A</v>
      </c>
      <c r="CB4" t="e">
        <f t="shared" si="28"/>
        <v>#N/A</v>
      </c>
      <c r="CC4" s="58" t="e">
        <f t="shared" si="29"/>
        <v>#N/A</v>
      </c>
      <c r="CD4" s="95" t="e">
        <f t="shared" si="30"/>
        <v>#N/A</v>
      </c>
      <c r="CE4" s="96" t="b">
        <f t="shared" si="31"/>
        <v>1</v>
      </c>
      <c r="CF4" t="e">
        <f t="shared" si="32"/>
        <v>#DIV/0!</v>
      </c>
      <c r="CG4" t="e">
        <f t="shared" si="33"/>
        <v>#DIV/0!</v>
      </c>
      <c r="CH4" s="84" t="b">
        <f t="shared" si="34"/>
        <v>1</v>
      </c>
      <c r="CI4">
        <f t="shared" si="35"/>
        <v>0.91300000000000003</v>
      </c>
      <c r="CJ4" t="b">
        <f t="shared" si="36"/>
        <v>1</v>
      </c>
      <c r="CK4" t="b">
        <f t="shared" si="37"/>
        <v>1</v>
      </c>
      <c r="CL4" s="84" t="b">
        <f t="shared" ref="CL4:CL35" si="57">BA4&lt;AVERAGE(BA:BA)+2*STDEV(BA:BA)</f>
        <v>1</v>
      </c>
      <c r="CM4">
        <f t="shared" si="38"/>
        <v>2.7989999999999999</v>
      </c>
      <c r="CN4" t="b">
        <f t="shared" si="39"/>
        <v>1</v>
      </c>
      <c r="CO4" s="84">
        <f t="shared" si="40"/>
        <v>7.4703402373252306E-2</v>
      </c>
      <c r="CP4" t="b">
        <f t="shared" si="41"/>
        <v>1</v>
      </c>
      <c r="CQ4" s="96" t="b">
        <f t="shared" si="42"/>
        <v>1</v>
      </c>
      <c r="CR4" t="e">
        <f t="shared" si="43"/>
        <v>#VALUE!</v>
      </c>
      <c r="CS4" t="e">
        <f t="shared" si="44"/>
        <v>#VALUE!</v>
      </c>
      <c r="CT4" t="b">
        <f t="shared" si="45"/>
        <v>1</v>
      </c>
      <c r="CU4" t="b">
        <f t="shared" si="46"/>
        <v>1</v>
      </c>
      <c r="CV4" s="84" t="b">
        <f t="shared" si="47"/>
        <v>1</v>
      </c>
      <c r="CW4" t="e">
        <f t="shared" si="48"/>
        <v>#VALUE!</v>
      </c>
      <c r="CX4" t="e">
        <f t="shared" si="49"/>
        <v>#VALUE!</v>
      </c>
      <c r="CY4" t="b">
        <f t="shared" si="50"/>
        <v>1</v>
      </c>
      <c r="CZ4" t="b">
        <f t="shared" si="51"/>
        <v>1</v>
      </c>
      <c r="DA4" s="84">
        <f t="shared" si="52"/>
        <v>0</v>
      </c>
      <c r="DB4" t="e">
        <f t="shared" si="53"/>
        <v>#N/A</v>
      </c>
    </row>
    <row r="5" spans="1:106">
      <c r="A5" s="9">
        <v>2160</v>
      </c>
      <c r="B5" s="3">
        <v>2</v>
      </c>
      <c r="C5" s="3" t="s">
        <v>2565</v>
      </c>
      <c r="D5" s="3" t="str">
        <f t="shared" si="0"/>
        <v>NI_1_22-2_dk_0011</v>
      </c>
      <c r="E5" s="3" t="str">
        <f t="shared" si="1"/>
        <v>0011</v>
      </c>
      <c r="F5" s="3">
        <v>111164.32799999999</v>
      </c>
      <c r="G5" s="15">
        <v>422020.81199999998</v>
      </c>
      <c r="H5" s="35" t="str">
        <f t="shared" si="2"/>
        <v>ja</v>
      </c>
      <c r="I5" s="42" t="s">
        <v>2402</v>
      </c>
      <c r="J5" s="20" t="s">
        <v>2563</v>
      </c>
      <c r="K5" s="21">
        <v>10000</v>
      </c>
      <c r="L5" s="28">
        <f t="shared" si="54"/>
        <v>1</v>
      </c>
      <c r="M5" s="28">
        <f t="shared" si="55"/>
        <v>1</v>
      </c>
      <c r="N5" s="56">
        <f t="shared" si="3"/>
        <v>10000</v>
      </c>
      <c r="O5" s="33">
        <f t="shared" si="56"/>
        <v>95.518624320107548</v>
      </c>
      <c r="P5" s="37">
        <f t="shared" si="4"/>
        <v>218.36780377380282</v>
      </c>
      <c r="Q5" s="9" t="s">
        <v>12</v>
      </c>
      <c r="R5" s="55" t="s">
        <v>12</v>
      </c>
      <c r="S5" s="55">
        <v>2.6850000000000001</v>
      </c>
      <c r="T5" s="55">
        <v>2.8420000000000001</v>
      </c>
      <c r="U5" s="55">
        <v>3.0110000000000001</v>
      </c>
      <c r="V5" s="3">
        <v>3.1739999999999999</v>
      </c>
      <c r="W5" s="3">
        <v>3.363</v>
      </c>
      <c r="X5" s="3" t="s">
        <v>12</v>
      </c>
      <c r="Y5" s="3">
        <v>3.7519999999999998</v>
      </c>
      <c r="Z5" s="15" t="s">
        <v>12</v>
      </c>
      <c r="AA5" s="10">
        <f t="shared" si="5"/>
        <v>3.363</v>
      </c>
      <c r="AB5" s="9">
        <f t="shared" si="6"/>
        <v>0.35199999999999987</v>
      </c>
      <c r="AC5" s="10">
        <f t="shared" si="7"/>
        <v>0.38899999999999979</v>
      </c>
      <c r="AD5" s="9" t="s">
        <v>12</v>
      </c>
      <c r="AE5" s="55" t="s">
        <v>12</v>
      </c>
      <c r="AF5" s="55">
        <v>0.60899999999999999</v>
      </c>
      <c r="AG5" s="55">
        <v>0.68799999999999994</v>
      </c>
      <c r="AH5" s="55">
        <v>0.77100000000000002</v>
      </c>
      <c r="AI5" s="3">
        <v>0.84599999999999997</v>
      </c>
      <c r="AJ5" s="3">
        <v>0.92900000000000005</v>
      </c>
      <c r="AK5" s="3" t="s">
        <v>12</v>
      </c>
      <c r="AL5" s="3">
        <v>1.099</v>
      </c>
      <c r="AM5" s="15" t="s">
        <v>12</v>
      </c>
      <c r="AN5" s="10">
        <f t="shared" si="8"/>
        <v>0.92900000000000005</v>
      </c>
      <c r="AO5" s="9">
        <f t="shared" si="9"/>
        <v>0.15800000000000003</v>
      </c>
      <c r="AP5" s="10">
        <f t="shared" si="10"/>
        <v>0.16999999999999993</v>
      </c>
      <c r="AQ5" s="9" t="s">
        <v>12</v>
      </c>
      <c r="AR5" s="55" t="s">
        <v>12</v>
      </c>
      <c r="AS5" s="55">
        <v>2.1539999999999999</v>
      </c>
      <c r="AT5" s="55">
        <v>2.27</v>
      </c>
      <c r="AU5" s="55">
        <v>2.3919999999999999</v>
      </c>
      <c r="AV5" s="3">
        <v>2.5019999999999998</v>
      </c>
      <c r="AW5" s="3">
        <v>2.6139999999999999</v>
      </c>
      <c r="AX5" s="3" t="s">
        <v>12</v>
      </c>
      <c r="AY5" s="3">
        <v>2.8119999999999998</v>
      </c>
      <c r="AZ5" s="15" t="s">
        <v>12</v>
      </c>
      <c r="BA5" s="10">
        <f t="shared" si="11"/>
        <v>2.6139999999999999</v>
      </c>
      <c r="BB5" s="9">
        <f t="shared" si="12"/>
        <v>0.22199999999999998</v>
      </c>
      <c r="BC5" s="10">
        <f t="shared" si="13"/>
        <v>0.19799999999999995</v>
      </c>
      <c r="BD5" s="9" t="s">
        <v>2403</v>
      </c>
      <c r="BE5" s="3" t="s">
        <v>12</v>
      </c>
      <c r="BF5" s="15" t="s">
        <v>12</v>
      </c>
      <c r="BG5" s="15" t="str">
        <f t="shared" si="14"/>
        <v>-</v>
      </c>
      <c r="BH5" s="9" t="e">
        <f t="shared" si="15"/>
        <v>#VALUE!</v>
      </c>
      <c r="BI5" s="10" t="e">
        <f t="shared" si="16"/>
        <v>#VALUE!</v>
      </c>
      <c r="BJ5" s="9" t="s">
        <v>2403</v>
      </c>
      <c r="BK5" s="3" t="s">
        <v>12</v>
      </c>
      <c r="BL5" s="15" t="s">
        <v>12</v>
      </c>
      <c r="BM5" s="15" t="str">
        <f t="shared" si="17"/>
        <v>-</v>
      </c>
      <c r="BN5" s="9" t="e">
        <f t="shared" si="18"/>
        <v>#VALUE!</v>
      </c>
      <c r="BO5" s="10" t="e">
        <f t="shared" si="19"/>
        <v>#VALUE!</v>
      </c>
      <c r="BP5">
        <f t="shared" si="20"/>
        <v>0</v>
      </c>
      <c r="BQ5" s="93" t="e">
        <f t="shared" si="21"/>
        <v>#VALUE!</v>
      </c>
      <c r="BR5" s="93" t="e">
        <f t="shared" si="22"/>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23"/>
        <v>#N/A</v>
      </c>
      <c r="BX5" s="93" t="e">
        <f t="shared" si="24"/>
        <v>#N/A</v>
      </c>
      <c r="BY5" s="94">
        <f t="shared" si="25"/>
        <v>999</v>
      </c>
      <c r="BZ5" s="94">
        <f t="shared" si="26"/>
        <v>999</v>
      </c>
      <c r="CA5" s="94" t="e">
        <f t="shared" si="27"/>
        <v>#N/A</v>
      </c>
      <c r="CB5" t="e">
        <f t="shared" si="28"/>
        <v>#N/A</v>
      </c>
      <c r="CC5" s="58" t="e">
        <f t="shared" si="29"/>
        <v>#N/A</v>
      </c>
      <c r="CD5" s="95" t="e">
        <f t="shared" si="30"/>
        <v>#N/A</v>
      </c>
      <c r="CE5" s="96" t="b">
        <f t="shared" si="31"/>
        <v>1</v>
      </c>
      <c r="CF5" t="e">
        <f t="shared" si="32"/>
        <v>#DIV/0!</v>
      </c>
      <c r="CG5" t="e">
        <f t="shared" si="33"/>
        <v>#DIV/0!</v>
      </c>
      <c r="CH5" s="84" t="b">
        <f t="shared" si="34"/>
        <v>1</v>
      </c>
      <c r="CI5">
        <f t="shared" si="35"/>
        <v>0.92900000000000005</v>
      </c>
      <c r="CJ5" t="b">
        <f t="shared" si="36"/>
        <v>1</v>
      </c>
      <c r="CK5" t="b">
        <f t="shared" si="37"/>
        <v>1</v>
      </c>
      <c r="CL5" s="84" t="b">
        <f t="shared" si="57"/>
        <v>1</v>
      </c>
      <c r="CM5">
        <f t="shared" si="38"/>
        <v>2.6139999999999999</v>
      </c>
      <c r="CN5" t="b">
        <f t="shared" si="39"/>
        <v>1</v>
      </c>
      <c r="CO5" s="84">
        <f t="shared" si="40"/>
        <v>8.7152519994570549E-2</v>
      </c>
      <c r="CP5" t="b">
        <f t="shared" si="41"/>
        <v>1</v>
      </c>
      <c r="CQ5" s="96" t="b">
        <f t="shared" si="42"/>
        <v>1</v>
      </c>
      <c r="CR5" t="e">
        <f t="shared" si="43"/>
        <v>#VALUE!</v>
      </c>
      <c r="CS5" t="e">
        <f t="shared" si="44"/>
        <v>#VALUE!</v>
      </c>
      <c r="CT5" t="b">
        <f t="shared" si="45"/>
        <v>1</v>
      </c>
      <c r="CU5" t="b">
        <f t="shared" si="46"/>
        <v>1</v>
      </c>
      <c r="CV5" s="84" t="b">
        <f t="shared" si="47"/>
        <v>1</v>
      </c>
      <c r="CW5" t="e">
        <f t="shared" si="48"/>
        <v>#VALUE!</v>
      </c>
      <c r="CX5" t="e">
        <f t="shared" si="49"/>
        <v>#VALUE!</v>
      </c>
      <c r="CY5" t="b">
        <f t="shared" si="50"/>
        <v>1</v>
      </c>
      <c r="CZ5" t="b">
        <f t="shared" si="51"/>
        <v>1</v>
      </c>
      <c r="DA5" s="84">
        <f t="shared" si="52"/>
        <v>0</v>
      </c>
      <c r="DB5" t="e">
        <f t="shared" si="53"/>
        <v>#N/A</v>
      </c>
    </row>
    <row r="6" spans="1:106">
      <c r="A6" s="9">
        <v>2161</v>
      </c>
      <c r="B6" s="3">
        <v>2</v>
      </c>
      <c r="C6" s="3" t="s">
        <v>2566</v>
      </c>
      <c r="D6" s="3" t="str">
        <f t="shared" si="0"/>
        <v>NI_1_22-2_dk_0013</v>
      </c>
      <c r="E6" s="3" t="str">
        <f t="shared" si="1"/>
        <v>0013</v>
      </c>
      <c r="F6" s="3">
        <v>110969.469</v>
      </c>
      <c r="G6" s="15">
        <v>421922.25</v>
      </c>
      <c r="H6" s="35" t="str">
        <f t="shared" si="2"/>
        <v>ja</v>
      </c>
      <c r="I6" s="42" t="s">
        <v>2402</v>
      </c>
      <c r="J6" s="20" t="s">
        <v>2563</v>
      </c>
      <c r="K6" s="21">
        <v>10000</v>
      </c>
      <c r="L6" s="28">
        <f t="shared" si="54"/>
        <v>1</v>
      </c>
      <c r="M6" s="28">
        <f t="shared" si="55"/>
        <v>1</v>
      </c>
      <c r="N6" s="56">
        <f t="shared" si="3"/>
        <v>10000</v>
      </c>
      <c r="O6" s="33">
        <f t="shared" si="56"/>
        <v>218.36780377380282</v>
      </c>
      <c r="P6" s="37">
        <f t="shared" si="4"/>
        <v>977.61945669058741</v>
      </c>
      <c r="Q6" s="9" t="s">
        <v>12</v>
      </c>
      <c r="R6" s="55" t="s">
        <v>12</v>
      </c>
      <c r="S6" s="55">
        <v>2.681</v>
      </c>
      <c r="T6" s="55">
        <v>2.8380000000000001</v>
      </c>
      <c r="U6" s="55">
        <v>3.0070000000000001</v>
      </c>
      <c r="V6" s="3">
        <v>3.17</v>
      </c>
      <c r="W6" s="3">
        <v>3.359</v>
      </c>
      <c r="X6" s="3" t="s">
        <v>12</v>
      </c>
      <c r="Y6" s="3">
        <v>3.7480000000000002</v>
      </c>
      <c r="Z6" s="15" t="s">
        <v>12</v>
      </c>
      <c r="AA6" s="10">
        <f t="shared" si="5"/>
        <v>3.359</v>
      </c>
      <c r="AB6" s="9">
        <f t="shared" si="6"/>
        <v>0.35199999999999987</v>
      </c>
      <c r="AC6" s="10">
        <f t="shared" si="7"/>
        <v>0.38900000000000023</v>
      </c>
      <c r="AD6" s="9" t="s">
        <v>12</v>
      </c>
      <c r="AE6" s="55" t="s">
        <v>12</v>
      </c>
      <c r="AF6" s="55">
        <v>0.45800000000000002</v>
      </c>
      <c r="AG6" s="55">
        <v>0.53500000000000003</v>
      </c>
      <c r="AH6" s="55">
        <v>0.61599999999999999</v>
      </c>
      <c r="AI6" s="3">
        <v>0.68799999999999994</v>
      </c>
      <c r="AJ6" s="3">
        <v>0.76700000000000002</v>
      </c>
      <c r="AK6" s="3" t="s">
        <v>12</v>
      </c>
      <c r="AL6" s="3">
        <v>0.92700000000000005</v>
      </c>
      <c r="AM6" s="15" t="s">
        <v>12</v>
      </c>
      <c r="AN6" s="10">
        <f t="shared" si="8"/>
        <v>0.76700000000000002</v>
      </c>
      <c r="AO6" s="9">
        <f t="shared" si="9"/>
        <v>0.15100000000000002</v>
      </c>
      <c r="AP6" s="10">
        <f t="shared" si="10"/>
        <v>0.16000000000000003</v>
      </c>
      <c r="AQ6" s="9" t="s">
        <v>12</v>
      </c>
      <c r="AR6" s="55" t="s">
        <v>12</v>
      </c>
      <c r="AS6" s="55">
        <v>2.0049999999999999</v>
      </c>
      <c r="AT6" s="55">
        <v>2.1459999999999999</v>
      </c>
      <c r="AU6" s="55">
        <v>2.2839999999999998</v>
      </c>
      <c r="AV6" s="3">
        <v>2.4009999999999998</v>
      </c>
      <c r="AW6" s="3">
        <v>2.5219999999999998</v>
      </c>
      <c r="AX6" s="3" t="s">
        <v>12</v>
      </c>
      <c r="AY6" s="3">
        <v>2.7440000000000002</v>
      </c>
      <c r="AZ6" s="15" t="s">
        <v>12</v>
      </c>
      <c r="BA6" s="10">
        <f t="shared" si="11"/>
        <v>2.5219999999999998</v>
      </c>
      <c r="BB6" s="9">
        <f t="shared" si="12"/>
        <v>0.23799999999999999</v>
      </c>
      <c r="BC6" s="10">
        <f t="shared" si="13"/>
        <v>0.22200000000000042</v>
      </c>
      <c r="BD6" s="9" t="s">
        <v>2403</v>
      </c>
      <c r="BE6" s="3" t="s">
        <v>12</v>
      </c>
      <c r="BF6" s="15" t="s">
        <v>12</v>
      </c>
      <c r="BG6" s="15" t="str">
        <f t="shared" si="14"/>
        <v>-</v>
      </c>
      <c r="BH6" s="9" t="e">
        <f t="shared" si="15"/>
        <v>#VALUE!</v>
      </c>
      <c r="BI6" s="10" t="e">
        <f t="shared" si="16"/>
        <v>#VALUE!</v>
      </c>
      <c r="BJ6" s="9" t="s">
        <v>2403</v>
      </c>
      <c r="BK6" s="3" t="s">
        <v>12</v>
      </c>
      <c r="BL6" s="15" t="s">
        <v>12</v>
      </c>
      <c r="BM6" s="15" t="str">
        <f t="shared" si="17"/>
        <v>-</v>
      </c>
      <c r="BN6" s="9" t="e">
        <f t="shared" si="18"/>
        <v>#VALUE!</v>
      </c>
      <c r="BO6" s="10" t="e">
        <f t="shared" si="19"/>
        <v>#VALUE!</v>
      </c>
      <c r="BP6">
        <f t="shared" si="20"/>
        <v>0</v>
      </c>
      <c r="BQ6" s="93" t="e">
        <f t="shared" si="21"/>
        <v>#VALUE!</v>
      </c>
      <c r="BR6" s="93" t="e">
        <f t="shared" si="22"/>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23"/>
        <v>#N/A</v>
      </c>
      <c r="BX6" s="93" t="e">
        <f t="shared" si="24"/>
        <v>#N/A</v>
      </c>
      <c r="BY6" s="94">
        <f t="shared" si="25"/>
        <v>999</v>
      </c>
      <c r="BZ6" s="94">
        <f t="shared" si="26"/>
        <v>999</v>
      </c>
      <c r="CA6" s="94" t="e">
        <f t="shared" si="27"/>
        <v>#N/A</v>
      </c>
      <c r="CB6" t="e">
        <f t="shared" si="28"/>
        <v>#N/A</v>
      </c>
      <c r="CC6" s="58" t="e">
        <f t="shared" si="29"/>
        <v>#N/A</v>
      </c>
      <c r="CD6" s="95" t="e">
        <f t="shared" si="30"/>
        <v>#N/A</v>
      </c>
      <c r="CE6" s="96" t="b">
        <f t="shared" si="31"/>
        <v>1</v>
      </c>
      <c r="CF6" t="e">
        <f t="shared" si="32"/>
        <v>#DIV/0!</v>
      </c>
      <c r="CG6" t="e">
        <f t="shared" si="33"/>
        <v>#DIV/0!</v>
      </c>
      <c r="CH6" s="84" t="b">
        <f t="shared" si="34"/>
        <v>1</v>
      </c>
      <c r="CI6">
        <f t="shared" si="35"/>
        <v>0.76700000000000002</v>
      </c>
      <c r="CJ6" t="b">
        <f t="shared" si="36"/>
        <v>1</v>
      </c>
      <c r="CK6" t="b">
        <f t="shared" si="37"/>
        <v>1</v>
      </c>
      <c r="CL6" s="84" t="b">
        <f t="shared" si="57"/>
        <v>1</v>
      </c>
      <c r="CM6">
        <f t="shared" si="38"/>
        <v>2.5219999999999998</v>
      </c>
      <c r="CN6" t="b">
        <f t="shared" si="39"/>
        <v>1</v>
      </c>
      <c r="CO6" s="84">
        <f t="shared" si="40"/>
        <v>7.7300197070956672E-2</v>
      </c>
      <c r="CP6" t="b">
        <f t="shared" si="41"/>
        <v>1</v>
      </c>
      <c r="CQ6" s="96" t="b">
        <f t="shared" si="42"/>
        <v>1</v>
      </c>
      <c r="CR6" t="e">
        <f t="shared" si="43"/>
        <v>#VALUE!</v>
      </c>
      <c r="CS6" t="e">
        <f t="shared" si="44"/>
        <v>#VALUE!</v>
      </c>
      <c r="CT6" t="b">
        <f t="shared" si="45"/>
        <v>1</v>
      </c>
      <c r="CU6" t="b">
        <f t="shared" si="46"/>
        <v>1</v>
      </c>
      <c r="CV6" s="84" t="b">
        <f t="shared" si="47"/>
        <v>1</v>
      </c>
      <c r="CW6" t="e">
        <f t="shared" si="48"/>
        <v>#VALUE!</v>
      </c>
      <c r="CX6" t="e">
        <f t="shared" si="49"/>
        <v>#VALUE!</v>
      </c>
      <c r="CY6" t="b">
        <f t="shared" si="50"/>
        <v>1</v>
      </c>
      <c r="CZ6" t="b">
        <f t="shared" si="51"/>
        <v>1</v>
      </c>
      <c r="DA6" s="84">
        <f t="shared" si="52"/>
        <v>0</v>
      </c>
      <c r="DB6" t="e">
        <f t="shared" si="53"/>
        <v>#N/A</v>
      </c>
    </row>
    <row r="7" spans="1:106">
      <c r="A7" s="9">
        <v>2168</v>
      </c>
      <c r="B7" s="3">
        <v>2</v>
      </c>
      <c r="C7" s="3" t="s">
        <v>2567</v>
      </c>
      <c r="D7" s="3" t="str">
        <f t="shared" si="0"/>
        <v>NI_1_22-2_dk_0002</v>
      </c>
      <c r="E7" s="3" t="str">
        <f t="shared" si="1"/>
        <v>0002</v>
      </c>
      <c r="F7" s="3">
        <v>111612.359</v>
      </c>
      <c r="G7" s="15">
        <v>422658.75</v>
      </c>
      <c r="H7" s="35" t="str">
        <f t="shared" si="2"/>
        <v>ja</v>
      </c>
      <c r="I7" s="42" t="s">
        <v>2402</v>
      </c>
      <c r="J7" s="20" t="s">
        <v>2563</v>
      </c>
      <c r="K7" s="21">
        <v>10000</v>
      </c>
      <c r="L7" s="28">
        <f t="shared" si="54"/>
        <v>1</v>
      </c>
      <c r="M7" s="28">
        <f t="shared" si="55"/>
        <v>1</v>
      </c>
      <c r="N7" s="56">
        <f t="shared" si="3"/>
        <v>10000</v>
      </c>
      <c r="O7" s="33">
        <f t="shared" si="56"/>
        <v>977.61945669058741</v>
      </c>
      <c r="P7" s="37">
        <f t="shared" si="4"/>
        <v>98.653556296753919</v>
      </c>
      <c r="Q7" s="9" t="s">
        <v>12</v>
      </c>
      <c r="R7" s="55" t="s">
        <v>12</v>
      </c>
      <c r="S7" s="55">
        <v>2.722</v>
      </c>
      <c r="T7" s="55">
        <v>2.8860000000000001</v>
      </c>
      <c r="U7" s="55">
        <v>3.0630000000000002</v>
      </c>
      <c r="V7" s="3">
        <v>3.2290000000000001</v>
      </c>
      <c r="W7" s="3">
        <v>3.419</v>
      </c>
      <c r="X7" s="3" t="s">
        <v>12</v>
      </c>
      <c r="Y7" s="3">
        <v>3.798</v>
      </c>
      <c r="Z7" s="15" t="s">
        <v>12</v>
      </c>
      <c r="AA7" s="10">
        <f t="shared" si="5"/>
        <v>3.419</v>
      </c>
      <c r="AB7" s="9">
        <f t="shared" si="6"/>
        <v>0.35599999999999987</v>
      </c>
      <c r="AC7" s="10">
        <f t="shared" si="7"/>
        <v>0.379</v>
      </c>
      <c r="AD7" s="9" t="s">
        <v>12</v>
      </c>
      <c r="AE7" s="55" t="s">
        <v>12</v>
      </c>
      <c r="AF7" s="55">
        <v>0.45400000000000001</v>
      </c>
      <c r="AG7" s="55">
        <v>0.50700000000000001</v>
      </c>
      <c r="AH7" s="55">
        <v>0.57399999999999995</v>
      </c>
      <c r="AI7" s="3">
        <v>0.64100000000000001</v>
      </c>
      <c r="AJ7" s="3">
        <v>0.72</v>
      </c>
      <c r="AK7" s="3" t="s">
        <v>12</v>
      </c>
      <c r="AL7" s="3">
        <v>0.88900000000000001</v>
      </c>
      <c r="AM7" s="15" t="s">
        <v>12</v>
      </c>
      <c r="AN7" s="10">
        <f t="shared" si="8"/>
        <v>0.72</v>
      </c>
      <c r="AO7" s="9">
        <f t="shared" si="9"/>
        <v>0.14600000000000002</v>
      </c>
      <c r="AP7" s="10">
        <f t="shared" si="10"/>
        <v>0.16900000000000004</v>
      </c>
      <c r="AQ7" s="9" t="s">
        <v>12</v>
      </c>
      <c r="AR7" s="55" t="s">
        <v>12</v>
      </c>
      <c r="AS7" s="55">
        <v>1.804</v>
      </c>
      <c r="AT7" s="55">
        <v>1.907</v>
      </c>
      <c r="AU7" s="55">
        <v>1.9990000000000001</v>
      </c>
      <c r="AV7" s="3">
        <v>2.0699999999999998</v>
      </c>
      <c r="AW7" s="3">
        <v>2.153</v>
      </c>
      <c r="AX7" s="3" t="s">
        <v>12</v>
      </c>
      <c r="AY7" s="3">
        <v>2.3370000000000002</v>
      </c>
      <c r="AZ7" s="15" t="s">
        <v>12</v>
      </c>
      <c r="BA7" s="10">
        <f t="shared" si="11"/>
        <v>2.153</v>
      </c>
      <c r="BB7" s="9">
        <f t="shared" si="12"/>
        <v>0.15399999999999991</v>
      </c>
      <c r="BC7" s="10">
        <f t="shared" si="13"/>
        <v>0.18400000000000016</v>
      </c>
      <c r="BD7" s="9" t="s">
        <v>2403</v>
      </c>
      <c r="BE7" s="3" t="s">
        <v>12</v>
      </c>
      <c r="BF7" s="15" t="s">
        <v>12</v>
      </c>
      <c r="BG7" s="15" t="str">
        <f t="shared" si="14"/>
        <v>-</v>
      </c>
      <c r="BH7" s="9" t="e">
        <f t="shared" si="15"/>
        <v>#VALUE!</v>
      </c>
      <c r="BI7" s="10" t="e">
        <f t="shared" si="16"/>
        <v>#VALUE!</v>
      </c>
      <c r="BJ7" s="9" t="s">
        <v>2403</v>
      </c>
      <c r="BK7" s="3" t="s">
        <v>12</v>
      </c>
      <c r="BL7" s="15" t="s">
        <v>12</v>
      </c>
      <c r="BM7" s="15" t="str">
        <f t="shared" si="17"/>
        <v>-</v>
      </c>
      <c r="BN7" s="9" t="e">
        <f t="shared" si="18"/>
        <v>#VALUE!</v>
      </c>
      <c r="BO7" s="10" t="e">
        <f t="shared" si="19"/>
        <v>#VALUE!</v>
      </c>
      <c r="BP7">
        <f t="shared" si="20"/>
        <v>0</v>
      </c>
      <c r="BQ7" s="93" t="e">
        <f t="shared" si="21"/>
        <v>#VALUE!</v>
      </c>
      <c r="BR7" s="93" t="e">
        <f t="shared" si="22"/>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23"/>
        <v>#N/A</v>
      </c>
      <c r="BX7" s="93" t="e">
        <f t="shared" si="24"/>
        <v>#N/A</v>
      </c>
      <c r="BY7" s="94">
        <f t="shared" si="25"/>
        <v>999</v>
      </c>
      <c r="BZ7" s="94">
        <f t="shared" si="26"/>
        <v>999</v>
      </c>
      <c r="CA7" s="94" t="e">
        <f t="shared" si="27"/>
        <v>#N/A</v>
      </c>
      <c r="CB7" t="e">
        <f t="shared" si="28"/>
        <v>#N/A</v>
      </c>
      <c r="CC7" s="58" t="e">
        <f t="shared" si="29"/>
        <v>#N/A</v>
      </c>
      <c r="CD7" s="95" t="e">
        <f t="shared" si="30"/>
        <v>#N/A</v>
      </c>
      <c r="CE7" s="96" t="b">
        <f t="shared" si="31"/>
        <v>1</v>
      </c>
      <c r="CF7" t="e">
        <f t="shared" si="32"/>
        <v>#DIV/0!</v>
      </c>
      <c r="CG7" t="e">
        <f t="shared" si="33"/>
        <v>#DIV/0!</v>
      </c>
      <c r="CH7" s="84" t="b">
        <f t="shared" si="34"/>
        <v>1</v>
      </c>
      <c r="CI7">
        <f t="shared" si="35"/>
        <v>0.72</v>
      </c>
      <c r="CJ7" t="b">
        <f t="shared" si="36"/>
        <v>1</v>
      </c>
      <c r="CK7" t="b">
        <f t="shared" si="37"/>
        <v>1</v>
      </c>
      <c r="CL7" s="84" t="b">
        <f t="shared" si="57"/>
        <v>1</v>
      </c>
      <c r="CM7">
        <f t="shared" si="38"/>
        <v>2.153</v>
      </c>
      <c r="CN7" t="b">
        <f t="shared" si="39"/>
        <v>1</v>
      </c>
      <c r="CO7" s="84">
        <f t="shared" si="40"/>
        <v>9.9568012561234945E-2</v>
      </c>
      <c r="CP7" t="b">
        <f t="shared" si="41"/>
        <v>1</v>
      </c>
      <c r="CQ7" s="96" t="b">
        <f t="shared" si="42"/>
        <v>1</v>
      </c>
      <c r="CR7" t="e">
        <f t="shared" si="43"/>
        <v>#VALUE!</v>
      </c>
      <c r="CS7" t="e">
        <f t="shared" si="44"/>
        <v>#VALUE!</v>
      </c>
      <c r="CT7" t="b">
        <f t="shared" si="45"/>
        <v>1</v>
      </c>
      <c r="CU7" t="b">
        <f t="shared" si="46"/>
        <v>1</v>
      </c>
      <c r="CV7" s="84" t="b">
        <f t="shared" si="47"/>
        <v>1</v>
      </c>
      <c r="CW7" t="e">
        <f t="shared" si="48"/>
        <v>#VALUE!</v>
      </c>
      <c r="CX7" t="e">
        <f t="shared" si="49"/>
        <v>#VALUE!</v>
      </c>
      <c r="CY7" t="b">
        <f t="shared" si="50"/>
        <v>1</v>
      </c>
      <c r="CZ7" t="b">
        <f t="shared" si="51"/>
        <v>1</v>
      </c>
      <c r="DA7" s="84">
        <f t="shared" si="52"/>
        <v>0</v>
      </c>
      <c r="DB7" t="e">
        <f t="shared" si="53"/>
        <v>#N/A</v>
      </c>
    </row>
    <row r="8" spans="1:106">
      <c r="A8" s="9">
        <v>2179</v>
      </c>
      <c r="B8" s="3">
        <v>2</v>
      </c>
      <c r="C8" s="3" t="s">
        <v>2568</v>
      </c>
      <c r="D8" s="3" t="str">
        <f t="shared" si="0"/>
        <v>NI_1_22-2_dk_0003</v>
      </c>
      <c r="E8" s="3" t="str">
        <f t="shared" si="1"/>
        <v>0003</v>
      </c>
      <c r="F8" s="3">
        <v>111625.906</v>
      </c>
      <c r="G8" s="15">
        <v>422561.03100000002</v>
      </c>
      <c r="H8" s="35" t="str">
        <f t="shared" si="2"/>
        <v>ja</v>
      </c>
      <c r="I8" s="42" t="s">
        <v>2402</v>
      </c>
      <c r="J8" s="20" t="s">
        <v>2563</v>
      </c>
      <c r="K8" s="21">
        <v>10000</v>
      </c>
      <c r="L8" s="28">
        <f t="shared" si="54"/>
        <v>1</v>
      </c>
      <c r="M8" s="28">
        <f t="shared" si="55"/>
        <v>1</v>
      </c>
      <c r="N8" s="56">
        <f t="shared" si="3"/>
        <v>10000</v>
      </c>
      <c r="O8" s="33">
        <f t="shared" si="56"/>
        <v>98.653556296753919</v>
      </c>
      <c r="P8" s="37">
        <f t="shared" si="4"/>
        <v>195.48668718102923</v>
      </c>
      <c r="Q8" s="9" t="s">
        <v>12</v>
      </c>
      <c r="R8" s="55" t="s">
        <v>12</v>
      </c>
      <c r="S8" s="55">
        <v>2.7189999999999999</v>
      </c>
      <c r="T8" s="55">
        <v>2.883</v>
      </c>
      <c r="U8" s="55">
        <v>3.0579999999999998</v>
      </c>
      <c r="V8" s="3">
        <v>3.2229999999999999</v>
      </c>
      <c r="W8" s="3">
        <v>3.4129999999999998</v>
      </c>
      <c r="X8" s="3" t="s">
        <v>12</v>
      </c>
      <c r="Y8" s="3">
        <v>3.7919999999999998</v>
      </c>
      <c r="Z8" s="15" t="s">
        <v>12</v>
      </c>
      <c r="AA8" s="10">
        <f t="shared" si="5"/>
        <v>3.4129999999999998</v>
      </c>
      <c r="AB8" s="9">
        <f t="shared" si="6"/>
        <v>0.35499999999999998</v>
      </c>
      <c r="AC8" s="10">
        <f t="shared" si="7"/>
        <v>0.379</v>
      </c>
      <c r="AD8" s="9" t="s">
        <v>12</v>
      </c>
      <c r="AE8" s="55" t="s">
        <v>12</v>
      </c>
      <c r="AF8" s="55">
        <v>0.32</v>
      </c>
      <c r="AG8" s="55">
        <v>0.378</v>
      </c>
      <c r="AH8" s="55">
        <v>0.44700000000000001</v>
      </c>
      <c r="AI8" s="3">
        <v>0.51500000000000001</v>
      </c>
      <c r="AJ8" s="3">
        <v>0.60499999999999998</v>
      </c>
      <c r="AK8" s="3" t="s">
        <v>12</v>
      </c>
      <c r="AL8" s="3">
        <v>0.80100000000000005</v>
      </c>
      <c r="AM8" s="15" t="s">
        <v>12</v>
      </c>
      <c r="AN8" s="10">
        <f t="shared" si="8"/>
        <v>0.60499999999999998</v>
      </c>
      <c r="AO8" s="9">
        <f t="shared" si="9"/>
        <v>0.15799999999999997</v>
      </c>
      <c r="AP8" s="10">
        <f t="shared" si="10"/>
        <v>0.19600000000000006</v>
      </c>
      <c r="AQ8" s="9" t="s">
        <v>12</v>
      </c>
      <c r="AR8" s="55" t="s">
        <v>12</v>
      </c>
      <c r="AS8" s="55">
        <v>1.6020000000000001</v>
      </c>
      <c r="AT8" s="55">
        <v>1.798</v>
      </c>
      <c r="AU8" s="55">
        <v>1.966</v>
      </c>
      <c r="AV8" s="3">
        <v>2.085</v>
      </c>
      <c r="AW8" s="3">
        <v>2.2000000000000002</v>
      </c>
      <c r="AX8" s="3" t="s">
        <v>12</v>
      </c>
      <c r="AY8" s="3">
        <v>2.4220000000000002</v>
      </c>
      <c r="AZ8" s="15" t="s">
        <v>12</v>
      </c>
      <c r="BA8" s="10">
        <f t="shared" si="11"/>
        <v>2.2000000000000002</v>
      </c>
      <c r="BB8" s="9">
        <f t="shared" si="12"/>
        <v>0.23400000000000021</v>
      </c>
      <c r="BC8" s="10">
        <f t="shared" si="13"/>
        <v>0.22199999999999998</v>
      </c>
      <c r="BD8" s="9" t="s">
        <v>2403</v>
      </c>
      <c r="BE8" s="3" t="s">
        <v>12</v>
      </c>
      <c r="BF8" s="15" t="s">
        <v>12</v>
      </c>
      <c r="BG8" s="15" t="str">
        <f t="shared" si="14"/>
        <v>-</v>
      </c>
      <c r="BH8" s="9" t="e">
        <f t="shared" si="15"/>
        <v>#VALUE!</v>
      </c>
      <c r="BI8" s="10" t="e">
        <f t="shared" si="16"/>
        <v>#VALUE!</v>
      </c>
      <c r="BJ8" s="9" t="s">
        <v>2403</v>
      </c>
      <c r="BK8" s="3" t="s">
        <v>12</v>
      </c>
      <c r="BL8" s="15" t="s">
        <v>12</v>
      </c>
      <c r="BM8" s="15" t="str">
        <f t="shared" si="17"/>
        <v>-</v>
      </c>
      <c r="BN8" s="9" t="e">
        <f t="shared" si="18"/>
        <v>#VALUE!</v>
      </c>
      <c r="BO8" s="10" t="e">
        <f t="shared" si="19"/>
        <v>#VALUE!</v>
      </c>
      <c r="BP8">
        <f t="shared" si="20"/>
        <v>0</v>
      </c>
      <c r="BQ8" s="93" t="e">
        <f t="shared" si="21"/>
        <v>#VALUE!</v>
      </c>
      <c r="BR8" s="93" t="e">
        <f t="shared" si="22"/>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23"/>
        <v>#N/A</v>
      </c>
      <c r="BX8" s="93" t="e">
        <f t="shared" si="24"/>
        <v>#N/A</v>
      </c>
      <c r="BY8" s="94">
        <f t="shared" si="25"/>
        <v>999</v>
      </c>
      <c r="BZ8" s="94">
        <f t="shared" si="26"/>
        <v>999</v>
      </c>
      <c r="CA8" s="94" t="e">
        <f t="shared" si="27"/>
        <v>#N/A</v>
      </c>
      <c r="CB8" t="e">
        <f t="shared" si="28"/>
        <v>#N/A</v>
      </c>
      <c r="CC8" s="58" t="e">
        <f t="shared" si="29"/>
        <v>#N/A</v>
      </c>
      <c r="CD8" s="95" t="e">
        <f t="shared" si="30"/>
        <v>#N/A</v>
      </c>
      <c r="CE8" s="96" t="b">
        <f t="shared" si="31"/>
        <v>1</v>
      </c>
      <c r="CF8" t="e">
        <f t="shared" si="32"/>
        <v>#DIV/0!</v>
      </c>
      <c r="CG8" t="e">
        <f t="shared" si="33"/>
        <v>#DIV/0!</v>
      </c>
      <c r="CH8" s="84" t="b">
        <f t="shared" si="34"/>
        <v>1</v>
      </c>
      <c r="CI8">
        <f t="shared" si="35"/>
        <v>0.60499999999999998</v>
      </c>
      <c r="CJ8" t="b">
        <f t="shared" si="36"/>
        <v>1</v>
      </c>
      <c r="CK8" t="b">
        <f t="shared" si="37"/>
        <v>1</v>
      </c>
      <c r="CL8" s="84" t="b">
        <f t="shared" si="57"/>
        <v>1</v>
      </c>
      <c r="CM8">
        <f t="shared" si="38"/>
        <v>2.2000000000000002</v>
      </c>
      <c r="CN8" t="b">
        <f t="shared" si="39"/>
        <v>1</v>
      </c>
      <c r="CO8" s="84">
        <f t="shared" si="40"/>
        <v>8.0128205128205107E-2</v>
      </c>
      <c r="CP8" t="b">
        <f t="shared" si="41"/>
        <v>1</v>
      </c>
      <c r="CQ8" s="96" t="b">
        <f t="shared" si="42"/>
        <v>1</v>
      </c>
      <c r="CR8" t="e">
        <f t="shared" si="43"/>
        <v>#VALUE!</v>
      </c>
      <c r="CS8" t="e">
        <f t="shared" si="44"/>
        <v>#VALUE!</v>
      </c>
      <c r="CT8" t="b">
        <f t="shared" si="45"/>
        <v>1</v>
      </c>
      <c r="CU8" t="b">
        <f t="shared" si="46"/>
        <v>1</v>
      </c>
      <c r="CV8" s="84" t="b">
        <f t="shared" si="47"/>
        <v>1</v>
      </c>
      <c r="CW8" t="e">
        <f t="shared" si="48"/>
        <v>#VALUE!</v>
      </c>
      <c r="CX8" t="e">
        <f t="shared" si="49"/>
        <v>#VALUE!</v>
      </c>
      <c r="CY8" t="b">
        <f t="shared" si="50"/>
        <v>1</v>
      </c>
      <c r="CZ8" t="b">
        <f t="shared" si="51"/>
        <v>1</v>
      </c>
      <c r="DA8" s="84">
        <f t="shared" si="52"/>
        <v>0</v>
      </c>
      <c r="DB8" t="e">
        <f t="shared" si="53"/>
        <v>#N/A</v>
      </c>
    </row>
    <row r="9" spans="1:106">
      <c r="A9" s="9">
        <v>2200</v>
      </c>
      <c r="B9" s="3">
        <v>2</v>
      </c>
      <c r="C9" s="3" t="s">
        <v>2569</v>
      </c>
      <c r="D9" s="3" t="str">
        <f t="shared" si="0"/>
        <v>NI_1_22-2_dk_0005</v>
      </c>
      <c r="E9" s="3" t="str">
        <f t="shared" si="1"/>
        <v>0005</v>
      </c>
      <c r="F9" s="3">
        <v>111608.242</v>
      </c>
      <c r="G9" s="15">
        <v>422366.34399999998</v>
      </c>
      <c r="H9" s="35" t="str">
        <f t="shared" si="2"/>
        <v>ja</v>
      </c>
      <c r="I9" s="42" t="s">
        <v>2402</v>
      </c>
      <c r="J9" s="20" t="s">
        <v>2563</v>
      </c>
      <c r="K9" s="21">
        <v>10000</v>
      </c>
      <c r="L9" s="28">
        <f t="shared" si="54"/>
        <v>1</v>
      </c>
      <c r="M9" s="28">
        <f t="shared" si="55"/>
        <v>1</v>
      </c>
      <c r="N9" s="56">
        <f t="shared" si="3"/>
        <v>10000</v>
      </c>
      <c r="O9" s="33">
        <f t="shared" si="56"/>
        <v>195.48668718102923</v>
      </c>
      <c r="P9" s="37">
        <f t="shared" si="4"/>
        <v>102.85126604957929</v>
      </c>
      <c r="Q9" s="9" t="s">
        <v>12</v>
      </c>
      <c r="R9" s="55" t="s">
        <v>12</v>
      </c>
      <c r="S9" s="55">
        <v>2.702</v>
      </c>
      <c r="T9" s="55">
        <v>2.8610000000000002</v>
      </c>
      <c r="U9" s="55">
        <v>3.0310000000000001</v>
      </c>
      <c r="V9" s="3">
        <v>3.1930000000000001</v>
      </c>
      <c r="W9" s="3">
        <v>3.3820000000000001</v>
      </c>
      <c r="X9" s="3" t="s">
        <v>12</v>
      </c>
      <c r="Y9" s="3">
        <v>3.7679999999999998</v>
      </c>
      <c r="Z9" s="15" t="s">
        <v>12</v>
      </c>
      <c r="AA9" s="10">
        <f t="shared" si="5"/>
        <v>3.3820000000000001</v>
      </c>
      <c r="AB9" s="9">
        <f t="shared" si="6"/>
        <v>0.35099999999999998</v>
      </c>
      <c r="AC9" s="10">
        <f t="shared" si="7"/>
        <v>0.38599999999999968</v>
      </c>
      <c r="AD9" s="9" t="s">
        <v>12</v>
      </c>
      <c r="AE9" s="55" t="s">
        <v>12</v>
      </c>
      <c r="AF9" s="55">
        <v>0.60199999999999998</v>
      </c>
      <c r="AG9" s="55">
        <v>0.7</v>
      </c>
      <c r="AH9" s="55">
        <v>0.80600000000000005</v>
      </c>
      <c r="AI9" s="3">
        <v>0.89600000000000002</v>
      </c>
      <c r="AJ9" s="3">
        <v>0.99099999999999999</v>
      </c>
      <c r="AK9" s="3" t="s">
        <v>12</v>
      </c>
      <c r="AL9" s="3">
        <v>1.1779999999999999</v>
      </c>
      <c r="AM9" s="15" t="s">
        <v>12</v>
      </c>
      <c r="AN9" s="10">
        <f t="shared" si="8"/>
        <v>0.99099999999999999</v>
      </c>
      <c r="AO9" s="9">
        <f t="shared" si="9"/>
        <v>0.18499999999999994</v>
      </c>
      <c r="AP9" s="10">
        <f t="shared" si="10"/>
        <v>0.18699999999999994</v>
      </c>
      <c r="AQ9" s="9" t="s">
        <v>12</v>
      </c>
      <c r="AR9" s="55" t="s">
        <v>12</v>
      </c>
      <c r="AS9" s="55">
        <v>2.4950000000000001</v>
      </c>
      <c r="AT9" s="55">
        <v>2.6789999999999998</v>
      </c>
      <c r="AU9" s="55">
        <v>2.86</v>
      </c>
      <c r="AV9" s="3">
        <v>3.0219999999999998</v>
      </c>
      <c r="AW9" s="3">
        <v>3.1629999999999998</v>
      </c>
      <c r="AX9" s="3" t="s">
        <v>12</v>
      </c>
      <c r="AY9" s="3">
        <v>3.4089999999999998</v>
      </c>
      <c r="AZ9" s="15" t="s">
        <v>12</v>
      </c>
      <c r="BA9" s="10">
        <f t="shared" si="11"/>
        <v>3.1629999999999998</v>
      </c>
      <c r="BB9" s="9">
        <f t="shared" si="12"/>
        <v>0.30299999999999994</v>
      </c>
      <c r="BC9" s="10">
        <f t="shared" si="13"/>
        <v>0.246</v>
      </c>
      <c r="BD9" s="9" t="s">
        <v>2403</v>
      </c>
      <c r="BE9" s="3" t="s">
        <v>12</v>
      </c>
      <c r="BF9" s="15" t="s">
        <v>12</v>
      </c>
      <c r="BG9" s="15" t="str">
        <f t="shared" si="14"/>
        <v>-</v>
      </c>
      <c r="BH9" s="9" t="e">
        <f t="shared" si="15"/>
        <v>#VALUE!</v>
      </c>
      <c r="BI9" s="10" t="e">
        <f t="shared" si="16"/>
        <v>#VALUE!</v>
      </c>
      <c r="BJ9" s="9" t="s">
        <v>2403</v>
      </c>
      <c r="BK9" s="3" t="s">
        <v>12</v>
      </c>
      <c r="BL9" s="15" t="s">
        <v>12</v>
      </c>
      <c r="BM9" s="15" t="str">
        <f t="shared" si="17"/>
        <v>-</v>
      </c>
      <c r="BN9" s="9" t="e">
        <f t="shared" si="18"/>
        <v>#VALUE!</v>
      </c>
      <c r="BO9" s="10" t="e">
        <f t="shared" si="19"/>
        <v>#VALUE!</v>
      </c>
      <c r="BP9">
        <f t="shared" si="20"/>
        <v>0</v>
      </c>
      <c r="BQ9" s="93" t="e">
        <f t="shared" si="21"/>
        <v>#VALUE!</v>
      </c>
      <c r="BR9" s="93" t="e">
        <f t="shared" si="22"/>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23"/>
        <v>#N/A</v>
      </c>
      <c r="BX9" s="93" t="e">
        <f t="shared" si="24"/>
        <v>#N/A</v>
      </c>
      <c r="BY9" s="94">
        <f t="shared" si="25"/>
        <v>999</v>
      </c>
      <c r="BZ9" s="94">
        <f t="shared" si="26"/>
        <v>999</v>
      </c>
      <c r="CA9" s="94" t="e">
        <f t="shared" si="27"/>
        <v>#N/A</v>
      </c>
      <c r="CB9" t="e">
        <f t="shared" si="28"/>
        <v>#N/A</v>
      </c>
      <c r="CC9" s="58" t="e">
        <f t="shared" si="29"/>
        <v>#N/A</v>
      </c>
      <c r="CD9" s="95" t="e">
        <f t="shared" si="30"/>
        <v>#N/A</v>
      </c>
      <c r="CE9" s="96" t="b">
        <f t="shared" si="31"/>
        <v>1</v>
      </c>
      <c r="CF9" t="e">
        <f t="shared" si="32"/>
        <v>#DIV/0!</v>
      </c>
      <c r="CG9" t="e">
        <f t="shared" si="33"/>
        <v>#DIV/0!</v>
      </c>
      <c r="CH9" s="84" t="b">
        <f t="shared" si="34"/>
        <v>1</v>
      </c>
      <c r="CI9">
        <f t="shared" si="35"/>
        <v>0.99099999999999999</v>
      </c>
      <c r="CJ9" t="b">
        <f t="shared" si="36"/>
        <v>1</v>
      </c>
      <c r="CK9" t="b">
        <f t="shared" si="37"/>
        <v>1</v>
      </c>
      <c r="CL9" s="84" t="b">
        <f t="shared" si="57"/>
        <v>1</v>
      </c>
      <c r="CM9">
        <f t="shared" si="38"/>
        <v>3.1629999999999998</v>
      </c>
      <c r="CN9" t="b">
        <f t="shared" si="39"/>
        <v>1</v>
      </c>
      <c r="CO9" s="84">
        <f t="shared" si="40"/>
        <v>6.3496629415661018E-2</v>
      </c>
      <c r="CP9" t="b">
        <f t="shared" si="41"/>
        <v>1</v>
      </c>
      <c r="CQ9" s="96" t="b">
        <f t="shared" si="42"/>
        <v>1</v>
      </c>
      <c r="CR9" t="e">
        <f t="shared" si="43"/>
        <v>#VALUE!</v>
      </c>
      <c r="CS9" t="e">
        <f t="shared" si="44"/>
        <v>#VALUE!</v>
      </c>
      <c r="CT9" t="b">
        <f t="shared" si="45"/>
        <v>1</v>
      </c>
      <c r="CU9" t="b">
        <f t="shared" si="46"/>
        <v>1</v>
      </c>
      <c r="CV9" s="84" t="b">
        <f t="shared" si="47"/>
        <v>1</v>
      </c>
      <c r="CW9" t="e">
        <f t="shared" si="48"/>
        <v>#VALUE!</v>
      </c>
      <c r="CX9" t="e">
        <f t="shared" si="49"/>
        <v>#VALUE!</v>
      </c>
      <c r="CY9" t="b">
        <f t="shared" si="50"/>
        <v>1</v>
      </c>
      <c r="CZ9" t="b">
        <f t="shared" si="51"/>
        <v>1</v>
      </c>
      <c r="DA9" s="84">
        <f t="shared" si="52"/>
        <v>0</v>
      </c>
      <c r="DB9" t="e">
        <f t="shared" si="53"/>
        <v>#N/A</v>
      </c>
    </row>
    <row r="10" spans="1:106">
      <c r="A10" s="9">
        <v>2210</v>
      </c>
      <c r="B10" s="3">
        <v>2</v>
      </c>
      <c r="C10" s="3" t="s">
        <v>2570</v>
      </c>
      <c r="D10" s="3" t="str">
        <f t="shared" si="0"/>
        <v>NI_1_22-2_dk_0006</v>
      </c>
      <c r="E10" s="3" t="str">
        <f t="shared" si="1"/>
        <v>0006</v>
      </c>
      <c r="F10" s="3">
        <v>111575.594</v>
      </c>
      <c r="G10" s="15">
        <v>422268.81199999998</v>
      </c>
      <c r="H10" s="35" t="str">
        <f t="shared" si="2"/>
        <v>ja</v>
      </c>
      <c r="I10" s="42" t="s">
        <v>2402</v>
      </c>
      <c r="J10" s="20" t="s">
        <v>2563</v>
      </c>
      <c r="K10" s="21">
        <v>10000</v>
      </c>
      <c r="L10" s="28">
        <f t="shared" si="54"/>
        <v>1</v>
      </c>
      <c r="M10" s="28">
        <f t="shared" si="55"/>
        <v>1</v>
      </c>
      <c r="N10" s="56">
        <f t="shared" si="3"/>
        <v>10000</v>
      </c>
      <c r="O10" s="33">
        <f t="shared" si="56"/>
        <v>102.85126604957929</v>
      </c>
      <c r="P10" s="37">
        <f t="shared" si="4"/>
        <v>94.496884858694656</v>
      </c>
      <c r="Q10" s="9" t="s">
        <v>12</v>
      </c>
      <c r="R10" s="55" t="s">
        <v>12</v>
      </c>
      <c r="S10" s="55">
        <v>2.7040000000000002</v>
      </c>
      <c r="T10" s="55">
        <v>2.863</v>
      </c>
      <c r="U10" s="55">
        <v>3.0329999999999999</v>
      </c>
      <c r="V10" s="3">
        <v>3.194</v>
      </c>
      <c r="W10" s="3">
        <v>3.3809999999999998</v>
      </c>
      <c r="X10" s="3" t="s">
        <v>12</v>
      </c>
      <c r="Y10" s="3">
        <v>3.766</v>
      </c>
      <c r="Z10" s="15" t="s">
        <v>12</v>
      </c>
      <c r="AA10" s="10">
        <f t="shared" si="5"/>
        <v>3.3809999999999998</v>
      </c>
      <c r="AB10" s="9">
        <f t="shared" si="6"/>
        <v>0.34799999999999986</v>
      </c>
      <c r="AC10" s="10">
        <f t="shared" si="7"/>
        <v>0.38500000000000023</v>
      </c>
      <c r="AD10" s="9" t="s">
        <v>12</v>
      </c>
      <c r="AE10" s="55" t="s">
        <v>12</v>
      </c>
      <c r="AF10" s="55">
        <v>0.95799999999999996</v>
      </c>
      <c r="AG10" s="55">
        <v>1.0469999999999999</v>
      </c>
      <c r="AH10" s="55">
        <v>1.1479999999999999</v>
      </c>
      <c r="AI10" s="3">
        <v>1.246</v>
      </c>
      <c r="AJ10" s="3">
        <v>1.3560000000000001</v>
      </c>
      <c r="AK10" s="3" t="s">
        <v>12</v>
      </c>
      <c r="AL10" s="3">
        <v>1.5680000000000001</v>
      </c>
      <c r="AM10" s="15" t="s">
        <v>12</v>
      </c>
      <c r="AN10" s="10">
        <f t="shared" si="8"/>
        <v>1.3560000000000001</v>
      </c>
      <c r="AO10" s="9">
        <f t="shared" si="9"/>
        <v>0.20800000000000018</v>
      </c>
      <c r="AP10" s="10">
        <f t="shared" si="10"/>
        <v>0.21199999999999997</v>
      </c>
      <c r="AQ10" s="9" t="s">
        <v>12</v>
      </c>
      <c r="AR10" s="55" t="s">
        <v>12</v>
      </c>
      <c r="AS10" s="55">
        <v>2.7989999999999999</v>
      </c>
      <c r="AT10" s="55">
        <v>2.895</v>
      </c>
      <c r="AU10" s="55">
        <v>2.9969999999999999</v>
      </c>
      <c r="AV10" s="3">
        <v>3.0870000000000002</v>
      </c>
      <c r="AW10" s="3">
        <v>3.1829999999999998</v>
      </c>
      <c r="AX10" s="3" t="s">
        <v>12</v>
      </c>
      <c r="AY10" s="3">
        <v>3.367</v>
      </c>
      <c r="AZ10" s="15" t="s">
        <v>12</v>
      </c>
      <c r="BA10" s="10">
        <f t="shared" si="11"/>
        <v>3.1829999999999998</v>
      </c>
      <c r="BB10" s="9">
        <f t="shared" si="12"/>
        <v>0.18599999999999994</v>
      </c>
      <c r="BC10" s="10">
        <f t="shared" si="13"/>
        <v>0.18400000000000016</v>
      </c>
      <c r="BD10" s="9" t="s">
        <v>2403</v>
      </c>
      <c r="BE10" s="3" t="s">
        <v>12</v>
      </c>
      <c r="BF10" s="15" t="s">
        <v>12</v>
      </c>
      <c r="BG10" s="15" t="str">
        <f t="shared" si="14"/>
        <v>-</v>
      </c>
      <c r="BH10" s="9" t="e">
        <f t="shared" si="15"/>
        <v>#VALUE!</v>
      </c>
      <c r="BI10" s="10" t="e">
        <f t="shared" si="16"/>
        <v>#VALUE!</v>
      </c>
      <c r="BJ10" s="9" t="s">
        <v>2403</v>
      </c>
      <c r="BK10" s="3" t="s">
        <v>12</v>
      </c>
      <c r="BL10" s="15" t="s">
        <v>12</v>
      </c>
      <c r="BM10" s="15" t="str">
        <f t="shared" si="17"/>
        <v>-</v>
      </c>
      <c r="BN10" s="9" t="e">
        <f t="shared" si="18"/>
        <v>#VALUE!</v>
      </c>
      <c r="BO10" s="10" t="e">
        <f t="shared" si="19"/>
        <v>#VALUE!</v>
      </c>
      <c r="BP10">
        <f t="shared" si="20"/>
        <v>0</v>
      </c>
      <c r="BQ10" s="93" t="e">
        <f t="shared" si="21"/>
        <v>#VALUE!</v>
      </c>
      <c r="BR10" s="93" t="e">
        <f t="shared" si="22"/>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23"/>
        <v>#N/A</v>
      </c>
      <c r="BX10" s="93" t="e">
        <f t="shared" si="24"/>
        <v>#N/A</v>
      </c>
      <c r="BY10" s="94">
        <f t="shared" si="25"/>
        <v>999</v>
      </c>
      <c r="BZ10" s="94">
        <f t="shared" si="26"/>
        <v>999</v>
      </c>
      <c r="CA10" s="94" t="e">
        <f t="shared" si="27"/>
        <v>#N/A</v>
      </c>
      <c r="CB10" t="e">
        <f t="shared" si="28"/>
        <v>#N/A</v>
      </c>
      <c r="CC10" s="58" t="e">
        <f t="shared" si="29"/>
        <v>#N/A</v>
      </c>
      <c r="CD10" s="95" t="e">
        <f t="shared" si="30"/>
        <v>#N/A</v>
      </c>
      <c r="CE10" s="96" t="b">
        <f t="shared" si="31"/>
        <v>1</v>
      </c>
      <c r="CF10" t="e">
        <f t="shared" si="32"/>
        <v>#DIV/0!</v>
      </c>
      <c r="CG10" t="e">
        <f t="shared" si="33"/>
        <v>#DIV/0!</v>
      </c>
      <c r="CH10" s="84" t="b">
        <f t="shared" si="34"/>
        <v>1</v>
      </c>
      <c r="CI10">
        <f t="shared" si="35"/>
        <v>1.3560000000000001</v>
      </c>
      <c r="CJ10" t="b">
        <f t="shared" si="36"/>
        <v>1</v>
      </c>
      <c r="CK10" t="b">
        <f t="shared" si="37"/>
        <v>0</v>
      </c>
      <c r="CL10" s="84" t="b">
        <f t="shared" si="57"/>
        <v>1</v>
      </c>
      <c r="CM10">
        <f t="shared" si="38"/>
        <v>3.1829999999999998</v>
      </c>
      <c r="CN10" t="b">
        <f t="shared" si="39"/>
        <v>1</v>
      </c>
      <c r="CO10" s="84">
        <f t="shared" si="40"/>
        <v>8.5794967475241735E-2</v>
      </c>
      <c r="CP10" t="b">
        <f t="shared" si="41"/>
        <v>1</v>
      </c>
      <c r="CQ10" s="96" t="b">
        <f t="shared" si="42"/>
        <v>1</v>
      </c>
      <c r="CR10" t="e">
        <f t="shared" si="43"/>
        <v>#VALUE!</v>
      </c>
      <c r="CS10" t="e">
        <f t="shared" si="44"/>
        <v>#VALUE!</v>
      </c>
      <c r="CT10" t="b">
        <f t="shared" si="45"/>
        <v>1</v>
      </c>
      <c r="CU10" t="b">
        <f t="shared" si="46"/>
        <v>1</v>
      </c>
      <c r="CV10" s="84" t="b">
        <f t="shared" si="47"/>
        <v>1</v>
      </c>
      <c r="CW10" t="e">
        <f t="shared" si="48"/>
        <v>#VALUE!</v>
      </c>
      <c r="CX10" t="e">
        <f t="shared" si="49"/>
        <v>#VALUE!</v>
      </c>
      <c r="CY10" t="b">
        <f t="shared" si="50"/>
        <v>1</v>
      </c>
      <c r="CZ10" t="b">
        <f t="shared" si="51"/>
        <v>1</v>
      </c>
      <c r="DA10" s="84">
        <f t="shared" si="52"/>
        <v>0</v>
      </c>
      <c r="DB10" t="e">
        <f t="shared" si="53"/>
        <v>#N/A</v>
      </c>
    </row>
    <row r="11" spans="1:106">
      <c r="A11" s="9">
        <v>2220</v>
      </c>
      <c r="B11" s="3">
        <v>2</v>
      </c>
      <c r="C11" s="3" t="s">
        <v>2571</v>
      </c>
      <c r="D11" s="3" t="str">
        <f t="shared" si="0"/>
        <v>NI_1_22-2_dk_0007</v>
      </c>
      <c r="E11" s="3" t="str">
        <f t="shared" si="1"/>
        <v>0007</v>
      </c>
      <c r="F11" s="3">
        <v>111496.242</v>
      </c>
      <c r="G11" s="15">
        <v>422217.5</v>
      </c>
      <c r="H11" s="35" t="str">
        <f t="shared" si="2"/>
        <v>ja</v>
      </c>
      <c r="I11" s="42" t="s">
        <v>2402</v>
      </c>
      <c r="J11" s="20" t="s">
        <v>2563</v>
      </c>
      <c r="K11" s="21">
        <v>10000</v>
      </c>
      <c r="L11" s="28">
        <f t="shared" si="54"/>
        <v>1</v>
      </c>
      <c r="M11" s="28">
        <f t="shared" si="55"/>
        <v>1</v>
      </c>
      <c r="N11" s="56">
        <f t="shared" si="3"/>
        <v>10000</v>
      </c>
      <c r="O11" s="33">
        <f t="shared" si="56"/>
        <v>94.496884858694656</v>
      </c>
      <c r="P11" s="37">
        <f t="shared" si="4"/>
        <v>96.373705153412132</v>
      </c>
      <c r="Q11" s="9" t="s">
        <v>12</v>
      </c>
      <c r="R11" s="55" t="s">
        <v>12</v>
      </c>
      <c r="S11" s="55">
        <v>2.7010000000000001</v>
      </c>
      <c r="T11" s="55">
        <v>2.859</v>
      </c>
      <c r="U11" s="55">
        <v>3.03</v>
      </c>
      <c r="V11" s="3">
        <v>3.1909999999999998</v>
      </c>
      <c r="W11" s="3">
        <v>3.379</v>
      </c>
      <c r="X11" s="3" t="s">
        <v>12</v>
      </c>
      <c r="Y11" s="3">
        <v>3.7639999999999998</v>
      </c>
      <c r="Z11" s="15" t="s">
        <v>12</v>
      </c>
      <c r="AA11" s="10">
        <f t="shared" si="5"/>
        <v>3.379</v>
      </c>
      <c r="AB11" s="9">
        <f t="shared" si="6"/>
        <v>0.3490000000000002</v>
      </c>
      <c r="AC11" s="10">
        <f t="shared" si="7"/>
        <v>0.38499999999999979</v>
      </c>
      <c r="AD11" s="9" t="s">
        <v>12</v>
      </c>
      <c r="AE11" s="55" t="s">
        <v>12</v>
      </c>
      <c r="AF11" s="55">
        <v>0.66500000000000004</v>
      </c>
      <c r="AG11" s="55">
        <v>0.755</v>
      </c>
      <c r="AH11" s="55">
        <v>0.85399999999999998</v>
      </c>
      <c r="AI11" s="3">
        <v>0.94399999999999995</v>
      </c>
      <c r="AJ11" s="3">
        <v>1.0429999999999999</v>
      </c>
      <c r="AK11" s="3" t="s">
        <v>12</v>
      </c>
      <c r="AL11" s="3">
        <v>1.2410000000000001</v>
      </c>
      <c r="AM11" s="15" t="s">
        <v>12</v>
      </c>
      <c r="AN11" s="10">
        <f t="shared" si="8"/>
        <v>1.0429999999999999</v>
      </c>
      <c r="AO11" s="9">
        <f t="shared" si="9"/>
        <v>0.18899999999999995</v>
      </c>
      <c r="AP11" s="10">
        <f t="shared" si="10"/>
        <v>0.19800000000000018</v>
      </c>
      <c r="AQ11" s="9" t="s">
        <v>12</v>
      </c>
      <c r="AR11" s="55" t="s">
        <v>12</v>
      </c>
      <c r="AS11" s="55">
        <v>2.4710000000000001</v>
      </c>
      <c r="AT11" s="55">
        <v>2.6059999999999999</v>
      </c>
      <c r="AU11" s="55">
        <v>2.7389999999999999</v>
      </c>
      <c r="AV11" s="3">
        <v>2.855</v>
      </c>
      <c r="AW11" s="3">
        <v>2.9780000000000002</v>
      </c>
      <c r="AX11" s="3" t="s">
        <v>12</v>
      </c>
      <c r="AY11" s="3">
        <v>3.2080000000000002</v>
      </c>
      <c r="AZ11" s="15" t="s">
        <v>12</v>
      </c>
      <c r="BA11" s="10">
        <f t="shared" si="11"/>
        <v>2.9780000000000002</v>
      </c>
      <c r="BB11" s="9">
        <f t="shared" si="12"/>
        <v>0.23900000000000032</v>
      </c>
      <c r="BC11" s="10">
        <f t="shared" si="13"/>
        <v>0.22999999999999998</v>
      </c>
      <c r="BD11" s="9" t="s">
        <v>2403</v>
      </c>
      <c r="BE11" s="3" t="s">
        <v>12</v>
      </c>
      <c r="BF11" s="15" t="s">
        <v>12</v>
      </c>
      <c r="BG11" s="15" t="str">
        <f t="shared" si="14"/>
        <v>-</v>
      </c>
      <c r="BH11" s="9" t="e">
        <f t="shared" si="15"/>
        <v>#VALUE!</v>
      </c>
      <c r="BI11" s="10" t="e">
        <f t="shared" si="16"/>
        <v>#VALUE!</v>
      </c>
      <c r="BJ11" s="9" t="s">
        <v>2403</v>
      </c>
      <c r="BK11" s="3" t="s">
        <v>12</v>
      </c>
      <c r="BL11" s="15" t="s">
        <v>12</v>
      </c>
      <c r="BM11" s="15" t="str">
        <f t="shared" si="17"/>
        <v>-</v>
      </c>
      <c r="BN11" s="9" t="e">
        <f t="shared" si="18"/>
        <v>#VALUE!</v>
      </c>
      <c r="BO11" s="10" t="e">
        <f t="shared" si="19"/>
        <v>#VALUE!</v>
      </c>
      <c r="BP11">
        <f t="shared" si="20"/>
        <v>0</v>
      </c>
      <c r="BQ11" s="93" t="e">
        <f t="shared" si="21"/>
        <v>#VALUE!</v>
      </c>
      <c r="BR11" s="93" t="e">
        <f t="shared" si="22"/>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23"/>
        <v>#N/A</v>
      </c>
      <c r="BX11" s="93" t="e">
        <f t="shared" si="24"/>
        <v>#N/A</v>
      </c>
      <c r="BY11" s="94">
        <f t="shared" si="25"/>
        <v>999</v>
      </c>
      <c r="BZ11" s="94">
        <f t="shared" si="26"/>
        <v>999</v>
      </c>
      <c r="CA11" s="94" t="e">
        <f t="shared" si="27"/>
        <v>#N/A</v>
      </c>
      <c r="CB11" t="e">
        <f t="shared" si="28"/>
        <v>#N/A</v>
      </c>
      <c r="CC11" s="58" t="e">
        <f t="shared" si="29"/>
        <v>#N/A</v>
      </c>
      <c r="CD11" s="95" t="e">
        <f t="shared" si="30"/>
        <v>#N/A</v>
      </c>
      <c r="CE11" s="96" t="b">
        <f t="shared" si="31"/>
        <v>1</v>
      </c>
      <c r="CF11" t="e">
        <f t="shared" si="32"/>
        <v>#DIV/0!</v>
      </c>
      <c r="CG11" t="e">
        <f t="shared" si="33"/>
        <v>#DIV/0!</v>
      </c>
      <c r="CH11" s="84" t="b">
        <f t="shared" si="34"/>
        <v>1</v>
      </c>
      <c r="CI11">
        <f t="shared" si="35"/>
        <v>1.0429999999999999</v>
      </c>
      <c r="CJ11" t="b">
        <f t="shared" si="36"/>
        <v>1</v>
      </c>
      <c r="CK11" t="b">
        <f t="shared" si="37"/>
        <v>1</v>
      </c>
      <c r="CL11" s="84" t="b">
        <f t="shared" si="57"/>
        <v>1</v>
      </c>
      <c r="CM11">
        <f t="shared" si="38"/>
        <v>2.9780000000000002</v>
      </c>
      <c r="CN11" t="b">
        <f t="shared" si="39"/>
        <v>1</v>
      </c>
      <c r="CO11" s="84">
        <f t="shared" si="40"/>
        <v>7.5389406305490708E-2</v>
      </c>
      <c r="CP11" t="b">
        <f t="shared" si="41"/>
        <v>1</v>
      </c>
      <c r="CQ11" s="96" t="b">
        <f t="shared" si="42"/>
        <v>1</v>
      </c>
      <c r="CR11" t="e">
        <f t="shared" si="43"/>
        <v>#VALUE!</v>
      </c>
      <c r="CS11" t="e">
        <f t="shared" si="44"/>
        <v>#VALUE!</v>
      </c>
      <c r="CT11" t="b">
        <f t="shared" si="45"/>
        <v>1</v>
      </c>
      <c r="CU11" t="b">
        <f t="shared" si="46"/>
        <v>1</v>
      </c>
      <c r="CV11" s="84" t="b">
        <f t="shared" si="47"/>
        <v>1</v>
      </c>
      <c r="CW11" t="e">
        <f t="shared" si="48"/>
        <v>#VALUE!</v>
      </c>
      <c r="CX11" t="e">
        <f t="shared" si="49"/>
        <v>#VALUE!</v>
      </c>
      <c r="CY11" t="b">
        <f t="shared" si="50"/>
        <v>1</v>
      </c>
      <c r="CZ11" t="b">
        <f t="shared" si="51"/>
        <v>1</v>
      </c>
      <c r="DA11" s="84">
        <f t="shared" si="52"/>
        <v>0</v>
      </c>
      <c r="DB11" t="e">
        <f t="shared" si="53"/>
        <v>#N/A</v>
      </c>
    </row>
    <row r="12" spans="1:106">
      <c r="A12" s="9">
        <v>2230</v>
      </c>
      <c r="B12" s="3">
        <v>2</v>
      </c>
      <c r="C12" s="3" t="s">
        <v>2572</v>
      </c>
      <c r="D12" s="3" t="str">
        <f t="shared" si="0"/>
        <v>NI_1_22-2_dk_0008</v>
      </c>
      <c r="E12" s="3" t="str">
        <f t="shared" si="1"/>
        <v>0008</v>
      </c>
      <c r="F12" s="3">
        <v>111413.891</v>
      </c>
      <c r="G12" s="15">
        <v>422167.43800000002</v>
      </c>
      <c r="H12" s="35" t="str">
        <f t="shared" si="2"/>
        <v>ja</v>
      </c>
      <c r="I12" s="42" t="s">
        <v>2402</v>
      </c>
      <c r="J12" s="20" t="s">
        <v>2563</v>
      </c>
      <c r="K12" s="21">
        <v>10000</v>
      </c>
      <c r="L12" s="28">
        <f t="shared" si="54"/>
        <v>1</v>
      </c>
      <c r="M12" s="28">
        <f t="shared" si="55"/>
        <v>1</v>
      </c>
      <c r="N12" s="56">
        <f t="shared" si="3"/>
        <v>10000</v>
      </c>
      <c r="O12" s="33">
        <f t="shared" si="56"/>
        <v>96.373705153412132</v>
      </c>
      <c r="P12" s="37">
        <f t="shared" si="4"/>
        <v>97.124116577715725</v>
      </c>
      <c r="Q12" s="9" t="s">
        <v>12</v>
      </c>
      <c r="R12" s="55" t="s">
        <v>12</v>
      </c>
      <c r="S12" s="55">
        <v>2.6960000000000002</v>
      </c>
      <c r="T12" s="55">
        <v>2.8540000000000001</v>
      </c>
      <c r="U12" s="55">
        <v>3.024</v>
      </c>
      <c r="V12" s="3">
        <v>3.1859999999999999</v>
      </c>
      <c r="W12" s="3">
        <v>3.375</v>
      </c>
      <c r="X12" s="3" t="s">
        <v>12</v>
      </c>
      <c r="Y12" s="3">
        <v>3.7610000000000001</v>
      </c>
      <c r="Z12" s="15" t="s">
        <v>12</v>
      </c>
      <c r="AA12" s="10">
        <f t="shared" si="5"/>
        <v>3.375</v>
      </c>
      <c r="AB12" s="9">
        <f t="shared" si="6"/>
        <v>0.35099999999999998</v>
      </c>
      <c r="AC12" s="10">
        <f t="shared" si="7"/>
        <v>0.38600000000000012</v>
      </c>
      <c r="AD12" s="9" t="s">
        <v>12</v>
      </c>
      <c r="AE12" s="55" t="s">
        <v>12</v>
      </c>
      <c r="AF12" s="55">
        <v>0.71699999999999997</v>
      </c>
      <c r="AG12" s="55">
        <v>0.79100000000000004</v>
      </c>
      <c r="AH12" s="55">
        <v>0.875</v>
      </c>
      <c r="AI12" s="3">
        <v>0.95399999999999996</v>
      </c>
      <c r="AJ12" s="3">
        <v>1.0429999999999999</v>
      </c>
      <c r="AK12" s="3" t="s">
        <v>12</v>
      </c>
      <c r="AL12" s="3">
        <v>1.2250000000000001</v>
      </c>
      <c r="AM12" s="15" t="s">
        <v>12</v>
      </c>
      <c r="AN12" s="10">
        <f t="shared" si="8"/>
        <v>1.0429999999999999</v>
      </c>
      <c r="AO12" s="9">
        <f t="shared" si="9"/>
        <v>0.16799999999999993</v>
      </c>
      <c r="AP12" s="10">
        <f t="shared" si="10"/>
        <v>0.18200000000000016</v>
      </c>
      <c r="AQ12" s="9" t="s">
        <v>12</v>
      </c>
      <c r="AR12" s="55" t="s">
        <v>12</v>
      </c>
      <c r="AS12" s="55">
        <v>2.464</v>
      </c>
      <c r="AT12" s="55">
        <v>2.56</v>
      </c>
      <c r="AU12" s="55">
        <v>2.665</v>
      </c>
      <c r="AV12" s="3">
        <v>2.762</v>
      </c>
      <c r="AW12" s="3">
        <v>2.8679999999999999</v>
      </c>
      <c r="AX12" s="3" t="s">
        <v>12</v>
      </c>
      <c r="AY12" s="3">
        <v>3.0670000000000002</v>
      </c>
      <c r="AZ12" s="15" t="s">
        <v>12</v>
      </c>
      <c r="BA12" s="10">
        <f t="shared" si="11"/>
        <v>2.8679999999999999</v>
      </c>
      <c r="BB12" s="9">
        <f t="shared" si="12"/>
        <v>0.20299999999999985</v>
      </c>
      <c r="BC12" s="10">
        <f t="shared" si="13"/>
        <v>0.19900000000000029</v>
      </c>
      <c r="BD12" s="9" t="s">
        <v>2403</v>
      </c>
      <c r="BE12" s="3" t="s">
        <v>12</v>
      </c>
      <c r="BF12" s="15" t="s">
        <v>12</v>
      </c>
      <c r="BG12" s="15" t="str">
        <f t="shared" si="14"/>
        <v>-</v>
      </c>
      <c r="BH12" s="9" t="e">
        <f t="shared" si="15"/>
        <v>#VALUE!</v>
      </c>
      <c r="BI12" s="10" t="e">
        <f t="shared" si="16"/>
        <v>#VALUE!</v>
      </c>
      <c r="BJ12" s="9" t="s">
        <v>2403</v>
      </c>
      <c r="BK12" s="3" t="s">
        <v>12</v>
      </c>
      <c r="BL12" s="15" t="s">
        <v>12</v>
      </c>
      <c r="BM12" s="15" t="str">
        <f t="shared" si="17"/>
        <v>-</v>
      </c>
      <c r="BN12" s="9" t="e">
        <f t="shared" si="18"/>
        <v>#VALUE!</v>
      </c>
      <c r="BO12" s="10" t="e">
        <f t="shared" si="19"/>
        <v>#VALUE!</v>
      </c>
      <c r="BP12">
        <f t="shared" si="20"/>
        <v>0</v>
      </c>
      <c r="BQ12" s="93" t="e">
        <f t="shared" si="21"/>
        <v>#VALUE!</v>
      </c>
      <c r="BR12" s="93" t="e">
        <f t="shared" si="22"/>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23"/>
        <v>#N/A</v>
      </c>
      <c r="BX12" s="93" t="e">
        <f t="shared" si="24"/>
        <v>#N/A</v>
      </c>
      <c r="BY12" s="94">
        <f t="shared" si="25"/>
        <v>999</v>
      </c>
      <c r="BZ12" s="94">
        <f t="shared" si="26"/>
        <v>999</v>
      </c>
      <c r="CA12" s="94" t="e">
        <f t="shared" si="27"/>
        <v>#N/A</v>
      </c>
      <c r="CB12" t="e">
        <f t="shared" si="28"/>
        <v>#N/A</v>
      </c>
      <c r="CC12" s="58" t="e">
        <f t="shared" si="29"/>
        <v>#N/A</v>
      </c>
      <c r="CD12" s="95" t="e">
        <f t="shared" si="30"/>
        <v>#N/A</v>
      </c>
      <c r="CE12" s="96" t="b">
        <f t="shared" si="31"/>
        <v>1</v>
      </c>
      <c r="CF12" t="e">
        <f t="shared" si="32"/>
        <v>#DIV/0!</v>
      </c>
      <c r="CG12" t="e">
        <f t="shared" si="33"/>
        <v>#DIV/0!</v>
      </c>
      <c r="CH12" s="84" t="b">
        <f t="shared" si="34"/>
        <v>1</v>
      </c>
      <c r="CI12">
        <f t="shared" si="35"/>
        <v>1.0429999999999999</v>
      </c>
      <c r="CJ12" t="b">
        <f t="shared" si="36"/>
        <v>1</v>
      </c>
      <c r="CK12" t="b">
        <f t="shared" si="37"/>
        <v>1</v>
      </c>
      <c r="CL12" s="84" t="b">
        <f t="shared" si="57"/>
        <v>1</v>
      </c>
      <c r="CM12">
        <f t="shared" si="38"/>
        <v>2.8679999999999999</v>
      </c>
      <c r="CN12" t="b">
        <f t="shared" si="39"/>
        <v>1</v>
      </c>
      <c r="CO12" s="84">
        <f t="shared" si="40"/>
        <v>8.1283316652095219E-2</v>
      </c>
      <c r="CP12" t="b">
        <f t="shared" si="41"/>
        <v>1</v>
      </c>
      <c r="CQ12" s="96" t="b">
        <f t="shared" si="42"/>
        <v>1</v>
      </c>
      <c r="CR12" t="e">
        <f t="shared" si="43"/>
        <v>#VALUE!</v>
      </c>
      <c r="CS12" t="e">
        <f t="shared" si="44"/>
        <v>#VALUE!</v>
      </c>
      <c r="CT12" t="b">
        <f t="shared" si="45"/>
        <v>1</v>
      </c>
      <c r="CU12" t="b">
        <f t="shared" si="46"/>
        <v>1</v>
      </c>
      <c r="CV12" s="84" t="b">
        <f t="shared" si="47"/>
        <v>1</v>
      </c>
      <c r="CW12" t="e">
        <f t="shared" si="48"/>
        <v>#VALUE!</v>
      </c>
      <c r="CX12" t="e">
        <f t="shared" si="49"/>
        <v>#VALUE!</v>
      </c>
      <c r="CY12" t="b">
        <f t="shared" si="50"/>
        <v>1</v>
      </c>
      <c r="CZ12" t="b">
        <f t="shared" si="51"/>
        <v>1</v>
      </c>
      <c r="DA12" s="84">
        <f t="shared" si="52"/>
        <v>0</v>
      </c>
      <c r="DB12" t="e">
        <f t="shared" si="53"/>
        <v>#N/A</v>
      </c>
    </row>
    <row r="13" spans="1:106">
      <c r="A13" s="9">
        <v>2239</v>
      </c>
      <c r="B13" s="3">
        <v>2</v>
      </c>
      <c r="C13" s="3" t="s">
        <v>2573</v>
      </c>
      <c r="D13" s="3" t="str">
        <f t="shared" si="0"/>
        <v>NI_1_22-2_dk_0009</v>
      </c>
      <c r="E13" s="3" t="str">
        <f t="shared" si="1"/>
        <v>0009</v>
      </c>
      <c r="F13" s="3">
        <v>111330.18</v>
      </c>
      <c r="G13" s="15">
        <v>422118.18800000002</v>
      </c>
      <c r="H13" s="35" t="str">
        <f t="shared" si="2"/>
        <v>ja</v>
      </c>
      <c r="I13" s="42" t="s">
        <v>2402</v>
      </c>
      <c r="J13" s="20" t="s">
        <v>2563</v>
      </c>
      <c r="K13" s="21">
        <v>10000</v>
      </c>
      <c r="L13" s="28">
        <f t="shared" si="54"/>
        <v>1</v>
      </c>
      <c r="M13" s="28">
        <f t="shared" si="55"/>
        <v>1</v>
      </c>
      <c r="N13" s="56">
        <f t="shared" si="3"/>
        <v>10000</v>
      </c>
      <c r="O13" s="33">
        <f t="shared" si="56"/>
        <v>97.124116577715725</v>
      </c>
      <c r="P13" s="37">
        <f t="shared" si="4"/>
        <v>757.16027203293777</v>
      </c>
      <c r="Q13" s="9" t="s">
        <v>12</v>
      </c>
      <c r="R13" s="55" t="s">
        <v>12</v>
      </c>
      <c r="S13" s="55">
        <v>2.6920000000000002</v>
      </c>
      <c r="T13" s="55">
        <v>2.85</v>
      </c>
      <c r="U13" s="55">
        <v>3.02</v>
      </c>
      <c r="V13" s="3">
        <v>3.1829999999999998</v>
      </c>
      <c r="W13" s="3">
        <v>3.3719999999999999</v>
      </c>
      <c r="X13" s="3" t="s">
        <v>12</v>
      </c>
      <c r="Y13" s="3">
        <v>3.758</v>
      </c>
      <c r="Z13" s="15" t="s">
        <v>12</v>
      </c>
      <c r="AA13" s="10">
        <f t="shared" si="5"/>
        <v>3.3719999999999999</v>
      </c>
      <c r="AB13" s="9">
        <f t="shared" si="6"/>
        <v>0.35199999999999987</v>
      </c>
      <c r="AC13" s="10">
        <f t="shared" si="7"/>
        <v>0.38600000000000012</v>
      </c>
      <c r="AD13" s="9" t="s">
        <v>12</v>
      </c>
      <c r="AE13" s="55" t="s">
        <v>12</v>
      </c>
      <c r="AF13" s="55">
        <v>0.70499999999999996</v>
      </c>
      <c r="AG13" s="55">
        <v>0.77800000000000002</v>
      </c>
      <c r="AH13" s="55">
        <v>0.86</v>
      </c>
      <c r="AI13" s="3">
        <v>0.93500000000000005</v>
      </c>
      <c r="AJ13" s="3">
        <v>1.02</v>
      </c>
      <c r="AK13" s="3" t="s">
        <v>12</v>
      </c>
      <c r="AL13" s="3">
        <v>1.196</v>
      </c>
      <c r="AM13" s="15" t="s">
        <v>12</v>
      </c>
      <c r="AN13" s="10">
        <f t="shared" si="8"/>
        <v>1.02</v>
      </c>
      <c r="AO13" s="9">
        <f t="shared" si="9"/>
        <v>0.16000000000000003</v>
      </c>
      <c r="AP13" s="10">
        <f t="shared" si="10"/>
        <v>0.17599999999999993</v>
      </c>
      <c r="AQ13" s="9" t="s">
        <v>12</v>
      </c>
      <c r="AR13" s="55" t="s">
        <v>12</v>
      </c>
      <c r="AS13" s="55">
        <v>2.4129999999999998</v>
      </c>
      <c r="AT13" s="55">
        <v>2.5059999999999998</v>
      </c>
      <c r="AU13" s="55">
        <v>2.6059999999999999</v>
      </c>
      <c r="AV13" s="3">
        <v>2.698</v>
      </c>
      <c r="AW13" s="3">
        <v>2.798</v>
      </c>
      <c r="AX13" s="3" t="s">
        <v>12</v>
      </c>
      <c r="AY13" s="3">
        <v>2.9860000000000002</v>
      </c>
      <c r="AZ13" s="15" t="s">
        <v>12</v>
      </c>
      <c r="BA13" s="10">
        <f t="shared" si="11"/>
        <v>2.798</v>
      </c>
      <c r="BB13" s="9">
        <f t="shared" si="12"/>
        <v>0.19200000000000017</v>
      </c>
      <c r="BC13" s="10">
        <f t="shared" si="13"/>
        <v>0.18800000000000017</v>
      </c>
      <c r="BD13" s="9" t="s">
        <v>2403</v>
      </c>
      <c r="BE13" s="3" t="s">
        <v>12</v>
      </c>
      <c r="BF13" s="15" t="s">
        <v>12</v>
      </c>
      <c r="BG13" s="15" t="str">
        <f t="shared" si="14"/>
        <v>-</v>
      </c>
      <c r="BH13" s="9" t="e">
        <f t="shared" si="15"/>
        <v>#VALUE!</v>
      </c>
      <c r="BI13" s="10" t="e">
        <f t="shared" si="16"/>
        <v>#VALUE!</v>
      </c>
      <c r="BJ13" s="9" t="s">
        <v>2403</v>
      </c>
      <c r="BK13" s="3" t="s">
        <v>12</v>
      </c>
      <c r="BL13" s="15" t="s">
        <v>12</v>
      </c>
      <c r="BM13" s="15" t="str">
        <f t="shared" si="17"/>
        <v>-</v>
      </c>
      <c r="BN13" s="9" t="e">
        <f t="shared" si="18"/>
        <v>#VALUE!</v>
      </c>
      <c r="BO13" s="10" t="e">
        <f t="shared" si="19"/>
        <v>#VALUE!</v>
      </c>
      <c r="BP13">
        <f t="shared" si="20"/>
        <v>0</v>
      </c>
      <c r="BQ13" s="93" t="e">
        <f t="shared" si="21"/>
        <v>#VALUE!</v>
      </c>
      <c r="BR13" s="93" t="e">
        <f t="shared" si="22"/>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23"/>
        <v>#N/A</v>
      </c>
      <c r="BX13" s="93" t="e">
        <f t="shared" si="24"/>
        <v>#N/A</v>
      </c>
      <c r="BY13" s="94">
        <f t="shared" si="25"/>
        <v>999</v>
      </c>
      <c r="BZ13" s="94">
        <f t="shared" si="26"/>
        <v>999</v>
      </c>
      <c r="CA13" s="94" t="e">
        <f t="shared" si="27"/>
        <v>#N/A</v>
      </c>
      <c r="CB13" t="e">
        <f t="shared" si="28"/>
        <v>#N/A</v>
      </c>
      <c r="CC13" s="58" t="e">
        <f t="shared" si="29"/>
        <v>#N/A</v>
      </c>
      <c r="CD13" s="95" t="e">
        <f t="shared" si="30"/>
        <v>#N/A</v>
      </c>
      <c r="CE13" s="96" t="b">
        <f t="shared" si="31"/>
        <v>1</v>
      </c>
      <c r="CF13" t="e">
        <f t="shared" si="32"/>
        <v>#DIV/0!</v>
      </c>
      <c r="CG13" t="e">
        <f t="shared" si="33"/>
        <v>#DIV/0!</v>
      </c>
      <c r="CH13" s="84" t="b">
        <f t="shared" si="34"/>
        <v>1</v>
      </c>
      <c r="CI13">
        <f t="shared" si="35"/>
        <v>1.02</v>
      </c>
      <c r="CJ13" t="b">
        <f t="shared" si="36"/>
        <v>1</v>
      </c>
      <c r="CK13" t="b">
        <f t="shared" si="37"/>
        <v>1</v>
      </c>
      <c r="CL13" s="84" t="b">
        <f t="shared" si="57"/>
        <v>1</v>
      </c>
      <c r="CM13">
        <f t="shared" si="38"/>
        <v>2.798</v>
      </c>
      <c r="CN13" t="b">
        <f t="shared" si="39"/>
        <v>1</v>
      </c>
      <c r="CO13" s="84">
        <f t="shared" si="40"/>
        <v>8.3518012948868542E-2</v>
      </c>
      <c r="CP13" t="b">
        <f t="shared" si="41"/>
        <v>1</v>
      </c>
      <c r="CQ13" s="96" t="b">
        <f t="shared" si="42"/>
        <v>1</v>
      </c>
      <c r="CR13" t="e">
        <f t="shared" si="43"/>
        <v>#VALUE!</v>
      </c>
      <c r="CS13" t="e">
        <f t="shared" si="44"/>
        <v>#VALUE!</v>
      </c>
      <c r="CT13" t="b">
        <f t="shared" si="45"/>
        <v>1</v>
      </c>
      <c r="CU13" t="b">
        <f t="shared" si="46"/>
        <v>1</v>
      </c>
      <c r="CV13" s="84" t="b">
        <f t="shared" si="47"/>
        <v>1</v>
      </c>
      <c r="CW13" t="e">
        <f t="shared" si="48"/>
        <v>#VALUE!</v>
      </c>
      <c r="CX13" t="e">
        <f t="shared" si="49"/>
        <v>#VALUE!</v>
      </c>
      <c r="CY13" t="b">
        <f t="shared" si="50"/>
        <v>1</v>
      </c>
      <c r="CZ13" t="b">
        <f t="shared" si="51"/>
        <v>1</v>
      </c>
      <c r="DA13" s="84">
        <f t="shared" si="52"/>
        <v>0</v>
      </c>
      <c r="DB13" t="e">
        <f t="shared" si="53"/>
        <v>#N/A</v>
      </c>
    </row>
    <row r="14" spans="1:106">
      <c r="A14" s="9">
        <v>2614</v>
      </c>
      <c r="B14" s="3">
        <v>2</v>
      </c>
      <c r="C14" s="3" t="s">
        <v>2574</v>
      </c>
      <c r="D14" s="3" t="str">
        <f t="shared" si="0"/>
        <v>WT_1_22-2_dk_0146</v>
      </c>
      <c r="E14" s="3" t="str">
        <f t="shared" si="1"/>
        <v>0146</v>
      </c>
      <c r="F14" s="3">
        <v>111544.844</v>
      </c>
      <c r="G14" s="15">
        <v>422844.28100000002</v>
      </c>
      <c r="H14" s="35" t="str">
        <f t="shared" si="2"/>
        <v>ja</v>
      </c>
      <c r="I14" s="42" t="s">
        <v>2402</v>
      </c>
      <c r="J14" s="20" t="s">
        <v>2563</v>
      </c>
      <c r="K14" s="21">
        <v>10000</v>
      </c>
      <c r="L14" s="28">
        <f t="shared" si="54"/>
        <v>1</v>
      </c>
      <c r="M14" s="28">
        <f t="shared" si="55"/>
        <v>1</v>
      </c>
      <c r="N14" s="56">
        <f t="shared" si="3"/>
        <v>10000</v>
      </c>
      <c r="O14" s="33">
        <f t="shared" si="56"/>
        <v>757.16027203293777</v>
      </c>
      <c r="P14" s="37">
        <f t="shared" si="4"/>
        <v>97.808986959246539</v>
      </c>
      <c r="Q14" s="9" t="s">
        <v>12</v>
      </c>
      <c r="R14" s="55" t="s">
        <v>12</v>
      </c>
      <c r="S14" s="55">
        <v>2.2989999999999999</v>
      </c>
      <c r="T14" s="55">
        <v>2.8690000000000002</v>
      </c>
      <c r="U14" s="55">
        <v>3.1080000000000001</v>
      </c>
      <c r="V14" s="3">
        <v>3.2890000000000001</v>
      </c>
      <c r="W14" s="3">
        <v>3.49</v>
      </c>
      <c r="X14" s="3" t="s">
        <v>12</v>
      </c>
      <c r="Y14" s="3">
        <v>3.8959999999999999</v>
      </c>
      <c r="Z14" s="15" t="s">
        <v>12</v>
      </c>
      <c r="AA14" s="10">
        <f t="shared" si="5"/>
        <v>3.49</v>
      </c>
      <c r="AB14" s="9">
        <f t="shared" si="6"/>
        <v>0.38200000000000012</v>
      </c>
      <c r="AC14" s="10">
        <f t="shared" si="7"/>
        <v>0.40599999999999969</v>
      </c>
      <c r="AD14" s="9" t="s">
        <v>12</v>
      </c>
      <c r="AE14" s="55" t="s">
        <v>12</v>
      </c>
      <c r="AF14" s="55">
        <v>0.39700000000000002</v>
      </c>
      <c r="AG14" s="55">
        <v>0.53600000000000003</v>
      </c>
      <c r="AH14" s="55">
        <v>0.67300000000000004</v>
      </c>
      <c r="AI14" s="3">
        <v>0.79800000000000004</v>
      </c>
      <c r="AJ14" s="3">
        <v>0.97199999999999998</v>
      </c>
      <c r="AK14" s="3" t="s">
        <v>12</v>
      </c>
      <c r="AL14" s="3">
        <v>1.24</v>
      </c>
      <c r="AM14" s="15" t="s">
        <v>12</v>
      </c>
      <c r="AN14" s="10">
        <f t="shared" si="8"/>
        <v>0.97199999999999998</v>
      </c>
      <c r="AO14" s="9">
        <f t="shared" si="9"/>
        <v>0.29899999999999993</v>
      </c>
      <c r="AP14" s="10">
        <f t="shared" si="10"/>
        <v>0.26800000000000002</v>
      </c>
      <c r="AQ14" s="9" t="s">
        <v>12</v>
      </c>
      <c r="AR14" s="55" t="s">
        <v>12</v>
      </c>
      <c r="AS14" s="55">
        <v>1.54</v>
      </c>
      <c r="AT14" s="55">
        <v>1.837</v>
      </c>
      <c r="AU14" s="55">
        <v>2.1059999999999999</v>
      </c>
      <c r="AV14" s="3">
        <v>2.2810000000000001</v>
      </c>
      <c r="AW14" s="3">
        <v>2.4569999999999999</v>
      </c>
      <c r="AX14" s="3" t="s">
        <v>12</v>
      </c>
      <c r="AY14" s="3">
        <v>2.7090000000000001</v>
      </c>
      <c r="AZ14" s="15" t="s">
        <v>12</v>
      </c>
      <c r="BA14" s="10">
        <f t="shared" si="11"/>
        <v>2.4569999999999999</v>
      </c>
      <c r="BB14" s="9">
        <f t="shared" si="12"/>
        <v>0.35099999999999998</v>
      </c>
      <c r="BC14" s="10">
        <f t="shared" si="13"/>
        <v>0.25200000000000022</v>
      </c>
      <c r="BD14" s="9" t="s">
        <v>2403</v>
      </c>
      <c r="BE14" s="3" t="s">
        <v>12</v>
      </c>
      <c r="BF14" s="15" t="s">
        <v>12</v>
      </c>
      <c r="BG14" s="15" t="str">
        <f t="shared" si="14"/>
        <v>-</v>
      </c>
      <c r="BH14" s="9" t="e">
        <f t="shared" si="15"/>
        <v>#VALUE!</v>
      </c>
      <c r="BI14" s="10" t="e">
        <f t="shared" si="16"/>
        <v>#VALUE!</v>
      </c>
      <c r="BJ14" s="9" t="s">
        <v>2403</v>
      </c>
      <c r="BK14" s="3" t="s">
        <v>12</v>
      </c>
      <c r="BL14" s="15" t="s">
        <v>12</v>
      </c>
      <c r="BM14" s="15" t="str">
        <f t="shared" si="17"/>
        <v>-</v>
      </c>
      <c r="BN14" s="9" t="e">
        <f t="shared" si="18"/>
        <v>#VALUE!</v>
      </c>
      <c r="BO14" s="10" t="e">
        <f t="shared" si="19"/>
        <v>#VALUE!</v>
      </c>
      <c r="BP14">
        <f t="shared" si="20"/>
        <v>0</v>
      </c>
      <c r="BQ14" s="93" t="e">
        <f t="shared" si="21"/>
        <v>#VALUE!</v>
      </c>
      <c r="BR14" s="93" t="e">
        <f t="shared" si="22"/>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23"/>
        <v>#N/A</v>
      </c>
      <c r="BX14" s="93" t="e">
        <f t="shared" si="24"/>
        <v>#N/A</v>
      </c>
      <c r="BY14" s="94">
        <f t="shared" si="25"/>
        <v>999</v>
      </c>
      <c r="BZ14" s="94">
        <f t="shared" si="26"/>
        <v>999</v>
      </c>
      <c r="CA14" s="94" t="e">
        <f t="shared" si="27"/>
        <v>#N/A</v>
      </c>
      <c r="CB14" t="e">
        <f t="shared" si="28"/>
        <v>#N/A</v>
      </c>
      <c r="CC14" s="58" t="e">
        <f t="shared" si="29"/>
        <v>#N/A</v>
      </c>
      <c r="CD14" s="95" t="e">
        <f t="shared" si="30"/>
        <v>#N/A</v>
      </c>
      <c r="CE14" s="96" t="b">
        <f t="shared" si="31"/>
        <v>1</v>
      </c>
      <c r="CF14" t="e">
        <f t="shared" si="32"/>
        <v>#DIV/0!</v>
      </c>
      <c r="CG14" t="e">
        <f t="shared" si="33"/>
        <v>#DIV/0!</v>
      </c>
      <c r="CH14" s="84" t="b">
        <f t="shared" si="34"/>
        <v>1</v>
      </c>
      <c r="CI14">
        <f t="shared" si="35"/>
        <v>0.97199999999999998</v>
      </c>
      <c r="CJ14" t="b">
        <f t="shared" si="36"/>
        <v>1</v>
      </c>
      <c r="CK14" t="b">
        <f t="shared" si="37"/>
        <v>1</v>
      </c>
      <c r="CL14" s="84" t="b">
        <f t="shared" si="57"/>
        <v>1</v>
      </c>
      <c r="CM14">
        <f t="shared" si="38"/>
        <v>2.4569999999999999</v>
      </c>
      <c r="CN14" t="b">
        <f t="shared" si="39"/>
        <v>1</v>
      </c>
      <c r="CO14" s="84">
        <f t="shared" si="40"/>
        <v>0.10321227565521733</v>
      </c>
      <c r="CP14" t="b">
        <f t="shared" si="41"/>
        <v>1</v>
      </c>
      <c r="CQ14" s="96" t="b">
        <f t="shared" si="42"/>
        <v>1</v>
      </c>
      <c r="CR14" t="e">
        <f t="shared" si="43"/>
        <v>#VALUE!</v>
      </c>
      <c r="CS14" t="e">
        <f t="shared" si="44"/>
        <v>#VALUE!</v>
      </c>
      <c r="CT14" t="b">
        <f t="shared" si="45"/>
        <v>1</v>
      </c>
      <c r="CU14" t="b">
        <f t="shared" si="46"/>
        <v>1</v>
      </c>
      <c r="CV14" s="84" t="b">
        <f t="shared" si="47"/>
        <v>1</v>
      </c>
      <c r="CW14" t="e">
        <f t="shared" si="48"/>
        <v>#VALUE!</v>
      </c>
      <c r="CX14" t="e">
        <f t="shared" si="49"/>
        <v>#VALUE!</v>
      </c>
      <c r="CY14" t="b">
        <f t="shared" si="50"/>
        <v>1</v>
      </c>
      <c r="CZ14" t="b">
        <f t="shared" si="51"/>
        <v>1</v>
      </c>
      <c r="DA14" s="84">
        <f t="shared" si="52"/>
        <v>0</v>
      </c>
      <c r="DB14" t="e">
        <f t="shared" si="53"/>
        <v>#N/A</v>
      </c>
    </row>
    <row r="15" spans="1:106">
      <c r="A15" s="9">
        <v>2615</v>
      </c>
      <c r="B15" s="3">
        <v>2</v>
      </c>
      <c r="C15" s="3" t="s">
        <v>2575</v>
      </c>
      <c r="D15" s="3" t="str">
        <f t="shared" si="0"/>
        <v>WT_1_22-2_dk_0147</v>
      </c>
      <c r="E15" s="3" t="str">
        <f t="shared" si="1"/>
        <v>0147</v>
      </c>
      <c r="F15" s="3">
        <v>111491.625</v>
      </c>
      <c r="G15" s="15">
        <v>422926.34399999998</v>
      </c>
      <c r="H15" s="35" t="str">
        <f t="shared" si="2"/>
        <v>ja</v>
      </c>
      <c r="I15" s="42" t="s">
        <v>2402</v>
      </c>
      <c r="J15" s="20" t="s">
        <v>2563</v>
      </c>
      <c r="K15" s="21">
        <v>10000</v>
      </c>
      <c r="L15" s="28">
        <f t="shared" si="54"/>
        <v>1</v>
      </c>
      <c r="M15" s="28">
        <f t="shared" si="55"/>
        <v>1</v>
      </c>
      <c r="N15" s="56">
        <f t="shared" si="3"/>
        <v>10000</v>
      </c>
      <c r="O15" s="33">
        <f t="shared" si="56"/>
        <v>97.808986959246539</v>
      </c>
      <c r="P15" s="37">
        <f t="shared" si="4"/>
        <v>113.99485637518787</v>
      </c>
      <c r="Q15" s="9" t="s">
        <v>12</v>
      </c>
      <c r="R15" s="55" t="s">
        <v>12</v>
      </c>
      <c r="S15" s="55">
        <v>2.2679999999999998</v>
      </c>
      <c r="T15" s="55">
        <v>2.867</v>
      </c>
      <c r="U15" s="55">
        <v>3.1070000000000002</v>
      </c>
      <c r="V15" s="3">
        <v>3.2879999999999998</v>
      </c>
      <c r="W15" s="3">
        <v>3.4889999999999999</v>
      </c>
      <c r="X15" s="3" t="s">
        <v>12</v>
      </c>
      <c r="Y15" s="3">
        <v>3.895</v>
      </c>
      <c r="Z15" s="15" t="s">
        <v>12</v>
      </c>
      <c r="AA15" s="10">
        <f t="shared" si="5"/>
        <v>3.4889999999999999</v>
      </c>
      <c r="AB15" s="9">
        <f t="shared" si="6"/>
        <v>0.38199999999999967</v>
      </c>
      <c r="AC15" s="10">
        <f t="shared" si="7"/>
        <v>0.40600000000000014</v>
      </c>
      <c r="AD15" s="9" t="s">
        <v>12</v>
      </c>
      <c r="AE15" s="55" t="s">
        <v>12</v>
      </c>
      <c r="AF15" s="55">
        <v>0.43</v>
      </c>
      <c r="AG15" s="55">
        <v>0.57099999999999995</v>
      </c>
      <c r="AH15" s="55">
        <v>0.71099999999999997</v>
      </c>
      <c r="AI15" s="3">
        <v>0.84</v>
      </c>
      <c r="AJ15" s="3">
        <v>1.0169999999999999</v>
      </c>
      <c r="AK15" s="3" t="s">
        <v>12</v>
      </c>
      <c r="AL15" s="3">
        <v>1.3049999999999999</v>
      </c>
      <c r="AM15" s="15" t="s">
        <v>12</v>
      </c>
      <c r="AN15" s="10">
        <f t="shared" si="8"/>
        <v>1.0169999999999999</v>
      </c>
      <c r="AO15" s="9">
        <f t="shared" si="9"/>
        <v>0.30599999999999994</v>
      </c>
      <c r="AP15" s="10">
        <f t="shared" si="10"/>
        <v>0.28800000000000003</v>
      </c>
      <c r="AQ15" s="9" t="s">
        <v>12</v>
      </c>
      <c r="AR15" s="55" t="s">
        <v>12</v>
      </c>
      <c r="AS15" s="55">
        <v>1.595</v>
      </c>
      <c r="AT15" s="55">
        <v>1.885</v>
      </c>
      <c r="AU15" s="55">
        <v>2.1459999999999999</v>
      </c>
      <c r="AV15" s="3">
        <v>2.323</v>
      </c>
      <c r="AW15" s="3">
        <v>2.5019999999999998</v>
      </c>
      <c r="AX15" s="3" t="s">
        <v>12</v>
      </c>
      <c r="AY15" s="3">
        <v>2.7570000000000001</v>
      </c>
      <c r="AZ15" s="15" t="s">
        <v>12</v>
      </c>
      <c r="BA15" s="10">
        <f t="shared" si="11"/>
        <v>2.5019999999999998</v>
      </c>
      <c r="BB15" s="9">
        <f t="shared" si="12"/>
        <v>0.35599999999999987</v>
      </c>
      <c r="BC15" s="10">
        <f t="shared" si="13"/>
        <v>0.25500000000000034</v>
      </c>
      <c r="BD15" s="9" t="s">
        <v>2403</v>
      </c>
      <c r="BE15" s="3" t="s">
        <v>12</v>
      </c>
      <c r="BF15" s="15" t="s">
        <v>12</v>
      </c>
      <c r="BG15" s="15" t="str">
        <f t="shared" si="14"/>
        <v>-</v>
      </c>
      <c r="BH15" s="9" t="e">
        <f t="shared" si="15"/>
        <v>#VALUE!</v>
      </c>
      <c r="BI15" s="10" t="e">
        <f t="shared" si="16"/>
        <v>#VALUE!</v>
      </c>
      <c r="BJ15" s="9" t="s">
        <v>2403</v>
      </c>
      <c r="BK15" s="3" t="s">
        <v>12</v>
      </c>
      <c r="BL15" s="15" t="s">
        <v>12</v>
      </c>
      <c r="BM15" s="15" t="str">
        <f t="shared" si="17"/>
        <v>-</v>
      </c>
      <c r="BN15" s="9" t="e">
        <f t="shared" si="18"/>
        <v>#VALUE!</v>
      </c>
      <c r="BO15" s="10" t="e">
        <f t="shared" si="19"/>
        <v>#VALUE!</v>
      </c>
      <c r="BP15">
        <f t="shared" si="20"/>
        <v>0</v>
      </c>
      <c r="BQ15" s="93" t="e">
        <f t="shared" si="21"/>
        <v>#VALUE!</v>
      </c>
      <c r="BR15" s="93" t="e">
        <f t="shared" si="22"/>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23"/>
        <v>#N/A</v>
      </c>
      <c r="BX15" s="93" t="e">
        <f t="shared" si="24"/>
        <v>#N/A</v>
      </c>
      <c r="BY15" s="94">
        <f t="shared" si="25"/>
        <v>999</v>
      </c>
      <c r="BZ15" s="94">
        <f t="shared" si="26"/>
        <v>999</v>
      </c>
      <c r="CA15" s="94" t="e">
        <f t="shared" si="27"/>
        <v>#N/A</v>
      </c>
      <c r="CB15" t="e">
        <f t="shared" si="28"/>
        <v>#N/A</v>
      </c>
      <c r="CC15" s="58" t="e">
        <f t="shared" si="29"/>
        <v>#N/A</v>
      </c>
      <c r="CD15" s="95" t="e">
        <f t="shared" si="30"/>
        <v>#N/A</v>
      </c>
      <c r="CE15" s="96" t="b">
        <f t="shared" si="31"/>
        <v>1</v>
      </c>
      <c r="CF15" t="e">
        <f t="shared" si="32"/>
        <v>#DIV/0!</v>
      </c>
      <c r="CG15" t="e">
        <f t="shared" si="33"/>
        <v>#DIV/0!</v>
      </c>
      <c r="CH15" s="84" t="b">
        <f t="shared" si="34"/>
        <v>1</v>
      </c>
      <c r="CI15">
        <f t="shared" si="35"/>
        <v>1.0169999999999999</v>
      </c>
      <c r="CJ15" t="b">
        <f t="shared" si="36"/>
        <v>1</v>
      </c>
      <c r="CK15" t="b">
        <f t="shared" si="37"/>
        <v>1</v>
      </c>
      <c r="CL15" s="84" t="b">
        <f t="shared" si="57"/>
        <v>1</v>
      </c>
      <c r="CM15">
        <f t="shared" si="38"/>
        <v>2.5019999999999998</v>
      </c>
      <c r="CN15" t="b">
        <f t="shared" si="39"/>
        <v>1</v>
      </c>
      <c r="CO15" s="84">
        <f t="shared" si="40"/>
        <v>0.1041410000573605</v>
      </c>
      <c r="CP15" t="b">
        <f t="shared" si="41"/>
        <v>1</v>
      </c>
      <c r="CQ15" s="96" t="b">
        <f t="shared" si="42"/>
        <v>1</v>
      </c>
      <c r="CR15" t="e">
        <f t="shared" si="43"/>
        <v>#VALUE!</v>
      </c>
      <c r="CS15" t="e">
        <f t="shared" si="44"/>
        <v>#VALUE!</v>
      </c>
      <c r="CT15" t="b">
        <f t="shared" si="45"/>
        <v>1</v>
      </c>
      <c r="CU15" t="b">
        <f t="shared" si="46"/>
        <v>1</v>
      </c>
      <c r="CV15" s="84" t="b">
        <f t="shared" si="47"/>
        <v>1</v>
      </c>
      <c r="CW15" t="e">
        <f t="shared" si="48"/>
        <v>#VALUE!</v>
      </c>
      <c r="CX15" t="e">
        <f t="shared" si="49"/>
        <v>#VALUE!</v>
      </c>
      <c r="CY15" t="b">
        <f t="shared" si="50"/>
        <v>1</v>
      </c>
      <c r="CZ15" t="b">
        <f t="shared" si="51"/>
        <v>1</v>
      </c>
      <c r="DA15" s="84">
        <f t="shared" si="52"/>
        <v>0</v>
      </c>
      <c r="DB15" t="e">
        <f t="shared" si="53"/>
        <v>#N/A</v>
      </c>
    </row>
    <row r="16" spans="1:106">
      <c r="A16" s="9">
        <v>2616</v>
      </c>
      <c r="B16" s="3">
        <v>2</v>
      </c>
      <c r="C16" s="3" t="s">
        <v>2576</v>
      </c>
      <c r="D16" s="3" t="str">
        <f t="shared" si="0"/>
        <v>WT_1_22-2_dk_0148</v>
      </c>
      <c r="E16" s="3" t="str">
        <f t="shared" si="1"/>
        <v>0148</v>
      </c>
      <c r="F16" s="3">
        <v>111400.109</v>
      </c>
      <c r="G16" s="15">
        <v>422994.31199999998</v>
      </c>
      <c r="H16" s="35" t="str">
        <f t="shared" si="2"/>
        <v>ja</v>
      </c>
      <c r="I16" s="42" t="s">
        <v>2402</v>
      </c>
      <c r="J16" s="20" t="s">
        <v>2563</v>
      </c>
      <c r="K16" s="21">
        <v>10000</v>
      </c>
      <c r="L16" s="28">
        <f t="shared" si="54"/>
        <v>1</v>
      </c>
      <c r="M16" s="28">
        <f t="shared" si="55"/>
        <v>1</v>
      </c>
      <c r="N16" s="56">
        <f t="shared" si="3"/>
        <v>10000</v>
      </c>
      <c r="O16" s="33">
        <f t="shared" si="56"/>
        <v>113.99485637518787</v>
      </c>
      <c r="P16" s="37">
        <f t="shared" si="4"/>
        <v>86.68022868567229</v>
      </c>
      <c r="Q16" s="9" t="s">
        <v>12</v>
      </c>
      <c r="R16" s="55" t="s">
        <v>12</v>
      </c>
      <c r="S16" s="55">
        <v>2.2570000000000001</v>
      </c>
      <c r="T16" s="55">
        <v>2.8650000000000002</v>
      </c>
      <c r="U16" s="55">
        <v>3.1070000000000002</v>
      </c>
      <c r="V16" s="3">
        <v>3.2879999999999998</v>
      </c>
      <c r="W16" s="3">
        <v>3.488</v>
      </c>
      <c r="X16" s="3" t="s">
        <v>12</v>
      </c>
      <c r="Y16" s="3">
        <v>3.8940000000000001</v>
      </c>
      <c r="Z16" s="15" t="s">
        <v>12</v>
      </c>
      <c r="AA16" s="10">
        <f t="shared" si="5"/>
        <v>3.488</v>
      </c>
      <c r="AB16" s="9">
        <f t="shared" si="6"/>
        <v>0.38099999999999978</v>
      </c>
      <c r="AC16" s="10">
        <f t="shared" si="7"/>
        <v>0.40600000000000014</v>
      </c>
      <c r="AD16" s="9" t="s">
        <v>12</v>
      </c>
      <c r="AE16" s="55" t="s">
        <v>12</v>
      </c>
      <c r="AF16" s="55">
        <v>0.439</v>
      </c>
      <c r="AG16" s="55">
        <v>0.58399999999999996</v>
      </c>
      <c r="AH16" s="55">
        <v>0.72399999999999998</v>
      </c>
      <c r="AI16" s="3">
        <v>0.85399999999999998</v>
      </c>
      <c r="AJ16" s="3">
        <v>1.0329999999999999</v>
      </c>
      <c r="AK16" s="3" t="s">
        <v>12</v>
      </c>
      <c r="AL16" s="3">
        <v>1.321</v>
      </c>
      <c r="AM16" s="15" t="s">
        <v>12</v>
      </c>
      <c r="AN16" s="10">
        <f t="shared" si="8"/>
        <v>1.0329999999999999</v>
      </c>
      <c r="AO16" s="9">
        <f t="shared" si="9"/>
        <v>0.30899999999999994</v>
      </c>
      <c r="AP16" s="10">
        <f t="shared" si="10"/>
        <v>0.28800000000000003</v>
      </c>
      <c r="AQ16" s="9" t="s">
        <v>12</v>
      </c>
      <c r="AR16" s="55" t="s">
        <v>12</v>
      </c>
      <c r="AS16" s="55">
        <v>1.613</v>
      </c>
      <c r="AT16" s="55">
        <v>1.903</v>
      </c>
      <c r="AU16" s="55">
        <v>2.1659999999999999</v>
      </c>
      <c r="AV16" s="3">
        <v>2.3420000000000001</v>
      </c>
      <c r="AW16" s="3">
        <v>2.5230000000000001</v>
      </c>
      <c r="AX16" s="3" t="s">
        <v>12</v>
      </c>
      <c r="AY16" s="3">
        <v>2.7789999999999999</v>
      </c>
      <c r="AZ16" s="15" t="s">
        <v>12</v>
      </c>
      <c r="BA16" s="10">
        <f t="shared" si="11"/>
        <v>2.5230000000000001</v>
      </c>
      <c r="BB16" s="9">
        <f t="shared" si="12"/>
        <v>0.35700000000000021</v>
      </c>
      <c r="BC16" s="10">
        <f t="shared" si="13"/>
        <v>0.25599999999999978</v>
      </c>
      <c r="BD16" s="9" t="s">
        <v>2403</v>
      </c>
      <c r="BE16" s="3" t="s">
        <v>12</v>
      </c>
      <c r="BF16" s="15" t="s">
        <v>12</v>
      </c>
      <c r="BG16" s="15" t="str">
        <f t="shared" si="14"/>
        <v>-</v>
      </c>
      <c r="BH16" s="9" t="e">
        <f t="shared" si="15"/>
        <v>#VALUE!</v>
      </c>
      <c r="BI16" s="10" t="e">
        <f t="shared" si="16"/>
        <v>#VALUE!</v>
      </c>
      <c r="BJ16" s="9" t="s">
        <v>2403</v>
      </c>
      <c r="BK16" s="3" t="s">
        <v>12</v>
      </c>
      <c r="BL16" s="15" t="s">
        <v>12</v>
      </c>
      <c r="BM16" s="15" t="str">
        <f t="shared" si="17"/>
        <v>-</v>
      </c>
      <c r="BN16" s="9" t="e">
        <f t="shared" si="18"/>
        <v>#VALUE!</v>
      </c>
      <c r="BO16" s="10" t="e">
        <f t="shared" si="19"/>
        <v>#VALUE!</v>
      </c>
      <c r="BP16">
        <f t="shared" si="20"/>
        <v>0</v>
      </c>
      <c r="BQ16" s="93" t="e">
        <f t="shared" si="21"/>
        <v>#VALUE!</v>
      </c>
      <c r="BR16" s="93" t="e">
        <f t="shared" si="22"/>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23"/>
        <v>#N/A</v>
      </c>
      <c r="BX16" s="93" t="e">
        <f t="shared" si="24"/>
        <v>#N/A</v>
      </c>
      <c r="BY16" s="94">
        <f t="shared" si="25"/>
        <v>999</v>
      </c>
      <c r="BZ16" s="94">
        <f t="shared" si="26"/>
        <v>999</v>
      </c>
      <c r="CA16" s="94" t="e">
        <f t="shared" si="27"/>
        <v>#N/A</v>
      </c>
      <c r="CB16" t="e">
        <f t="shared" si="28"/>
        <v>#N/A</v>
      </c>
      <c r="CC16" s="58" t="e">
        <f t="shared" si="29"/>
        <v>#N/A</v>
      </c>
      <c r="CD16" s="95" t="e">
        <f t="shared" si="30"/>
        <v>#N/A</v>
      </c>
      <c r="CE16" s="96" t="b">
        <f t="shared" si="31"/>
        <v>1</v>
      </c>
      <c r="CF16" t="e">
        <f t="shared" si="32"/>
        <v>#DIV/0!</v>
      </c>
      <c r="CG16" t="e">
        <f t="shared" si="33"/>
        <v>#DIV/0!</v>
      </c>
      <c r="CH16" s="84" t="b">
        <f t="shared" si="34"/>
        <v>1</v>
      </c>
      <c r="CI16">
        <f t="shared" si="35"/>
        <v>1.0329999999999999</v>
      </c>
      <c r="CJ16" t="b">
        <f t="shared" si="36"/>
        <v>1</v>
      </c>
      <c r="CK16" t="b">
        <f t="shared" si="37"/>
        <v>1</v>
      </c>
      <c r="CL16" s="84" t="b">
        <f t="shared" si="57"/>
        <v>1</v>
      </c>
      <c r="CM16">
        <f t="shared" si="38"/>
        <v>2.5230000000000001</v>
      </c>
      <c r="CN16" t="b">
        <f t="shared" si="39"/>
        <v>1</v>
      </c>
      <c r="CO16" s="84">
        <f t="shared" si="40"/>
        <v>0.10402583778653543</v>
      </c>
      <c r="CP16" t="b">
        <f t="shared" si="41"/>
        <v>1</v>
      </c>
      <c r="CQ16" s="96" t="b">
        <f t="shared" si="42"/>
        <v>1</v>
      </c>
      <c r="CR16" t="e">
        <f t="shared" si="43"/>
        <v>#VALUE!</v>
      </c>
      <c r="CS16" t="e">
        <f t="shared" si="44"/>
        <v>#VALUE!</v>
      </c>
      <c r="CT16" t="b">
        <f t="shared" si="45"/>
        <v>1</v>
      </c>
      <c r="CU16" t="b">
        <f t="shared" si="46"/>
        <v>1</v>
      </c>
      <c r="CV16" s="84" t="b">
        <f t="shared" si="47"/>
        <v>1</v>
      </c>
      <c r="CW16" t="e">
        <f t="shared" si="48"/>
        <v>#VALUE!</v>
      </c>
      <c r="CX16" t="e">
        <f t="shared" si="49"/>
        <v>#VALUE!</v>
      </c>
      <c r="CY16" t="b">
        <f t="shared" si="50"/>
        <v>1</v>
      </c>
      <c r="CZ16" t="b">
        <f t="shared" si="51"/>
        <v>1</v>
      </c>
      <c r="DA16" s="84">
        <f t="shared" si="52"/>
        <v>0</v>
      </c>
      <c r="DB16" t="e">
        <f t="shared" si="53"/>
        <v>#N/A</v>
      </c>
    </row>
    <row r="17" spans="1:106">
      <c r="A17" s="9">
        <v>2617</v>
      </c>
      <c r="B17" s="3">
        <v>2</v>
      </c>
      <c r="C17" s="3" t="s">
        <v>2577</v>
      </c>
      <c r="D17" s="3" t="str">
        <f t="shared" si="0"/>
        <v>WT_1_22-2_dk_0149</v>
      </c>
      <c r="E17" s="3" t="str">
        <f t="shared" si="1"/>
        <v>0149</v>
      </c>
      <c r="F17" s="3">
        <v>111347.523</v>
      </c>
      <c r="G17" s="15">
        <v>423063.21899999998</v>
      </c>
      <c r="H17" s="35" t="str">
        <f t="shared" si="2"/>
        <v>ja</v>
      </c>
      <c r="I17" s="42" t="s">
        <v>2402</v>
      </c>
      <c r="J17" s="20" t="s">
        <v>2563</v>
      </c>
      <c r="K17" s="21">
        <v>10000</v>
      </c>
      <c r="L17" s="28">
        <f t="shared" si="54"/>
        <v>1</v>
      </c>
      <c r="M17" s="28">
        <f t="shared" si="55"/>
        <v>1</v>
      </c>
      <c r="N17" s="56">
        <f t="shared" si="3"/>
        <v>10000</v>
      </c>
      <c r="O17" s="33">
        <f t="shared" si="56"/>
        <v>86.68022868567229</v>
      </c>
      <c r="P17" s="37">
        <f t="shared" si="4"/>
        <v>122.03080738897012</v>
      </c>
      <c r="Q17" s="9" t="s">
        <v>12</v>
      </c>
      <c r="R17" s="55" t="s">
        <v>12</v>
      </c>
      <c r="S17" s="55">
        <v>2.2679999999999998</v>
      </c>
      <c r="T17" s="55">
        <v>2.8660000000000001</v>
      </c>
      <c r="U17" s="55">
        <v>3.1059999999999999</v>
      </c>
      <c r="V17" s="3">
        <v>3.2869999999999999</v>
      </c>
      <c r="W17" s="3">
        <v>3.488</v>
      </c>
      <c r="X17" s="3" t="s">
        <v>12</v>
      </c>
      <c r="Y17" s="3">
        <v>3.8929999999999998</v>
      </c>
      <c r="Z17" s="15" t="s">
        <v>12</v>
      </c>
      <c r="AA17" s="10">
        <f t="shared" si="5"/>
        <v>3.488</v>
      </c>
      <c r="AB17" s="9">
        <f t="shared" si="6"/>
        <v>0.38200000000000012</v>
      </c>
      <c r="AC17" s="10">
        <f t="shared" si="7"/>
        <v>0.4049999999999998</v>
      </c>
      <c r="AD17" s="9" t="s">
        <v>12</v>
      </c>
      <c r="AE17" s="55" t="s">
        <v>12</v>
      </c>
      <c r="AF17" s="55">
        <v>0.45</v>
      </c>
      <c r="AG17" s="55">
        <v>0.60099999999999998</v>
      </c>
      <c r="AH17" s="55">
        <v>0.745</v>
      </c>
      <c r="AI17" s="3">
        <v>0.876</v>
      </c>
      <c r="AJ17" s="3">
        <v>1.0589999999999999</v>
      </c>
      <c r="AK17" s="3" t="s">
        <v>12</v>
      </c>
      <c r="AL17" s="3">
        <v>1.353</v>
      </c>
      <c r="AM17" s="15" t="s">
        <v>12</v>
      </c>
      <c r="AN17" s="10">
        <f t="shared" si="8"/>
        <v>1.0589999999999999</v>
      </c>
      <c r="AO17" s="9">
        <f t="shared" si="9"/>
        <v>0.31399999999999995</v>
      </c>
      <c r="AP17" s="10">
        <f t="shared" si="10"/>
        <v>0.29400000000000004</v>
      </c>
      <c r="AQ17" s="9" t="s">
        <v>12</v>
      </c>
      <c r="AR17" s="55" t="s">
        <v>12</v>
      </c>
      <c r="AS17" s="55">
        <v>1.647</v>
      </c>
      <c r="AT17" s="55">
        <v>1.9370000000000001</v>
      </c>
      <c r="AU17" s="55">
        <v>2.2010000000000001</v>
      </c>
      <c r="AV17" s="3">
        <v>2.3740000000000001</v>
      </c>
      <c r="AW17" s="3">
        <v>2.5609999999999999</v>
      </c>
      <c r="AX17" s="3" t="s">
        <v>12</v>
      </c>
      <c r="AY17" s="3">
        <v>2.827</v>
      </c>
      <c r="AZ17" s="15" t="s">
        <v>12</v>
      </c>
      <c r="BA17" s="10">
        <f t="shared" si="11"/>
        <v>2.5609999999999999</v>
      </c>
      <c r="BB17" s="9">
        <f t="shared" si="12"/>
        <v>0.35999999999999988</v>
      </c>
      <c r="BC17" s="10">
        <f t="shared" si="13"/>
        <v>0.26600000000000001</v>
      </c>
      <c r="BD17" s="9" t="s">
        <v>2403</v>
      </c>
      <c r="BE17" s="3" t="s">
        <v>12</v>
      </c>
      <c r="BF17" s="15" t="s">
        <v>12</v>
      </c>
      <c r="BG17" s="15" t="str">
        <f t="shared" si="14"/>
        <v>-</v>
      </c>
      <c r="BH17" s="9" t="e">
        <f t="shared" si="15"/>
        <v>#VALUE!</v>
      </c>
      <c r="BI17" s="10" t="e">
        <f t="shared" si="16"/>
        <v>#VALUE!</v>
      </c>
      <c r="BJ17" s="9" t="s">
        <v>2403</v>
      </c>
      <c r="BK17" s="3" t="s">
        <v>12</v>
      </c>
      <c r="BL17" s="15" t="s">
        <v>12</v>
      </c>
      <c r="BM17" s="15" t="str">
        <f t="shared" si="17"/>
        <v>-</v>
      </c>
      <c r="BN17" s="9" t="e">
        <f t="shared" si="18"/>
        <v>#VALUE!</v>
      </c>
      <c r="BO17" s="10" t="e">
        <f t="shared" si="19"/>
        <v>#VALUE!</v>
      </c>
      <c r="BP17">
        <f t="shared" si="20"/>
        <v>0</v>
      </c>
      <c r="BQ17" s="93" t="e">
        <f t="shared" si="21"/>
        <v>#VALUE!</v>
      </c>
      <c r="BR17" s="93" t="e">
        <f t="shared" si="22"/>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23"/>
        <v>#N/A</v>
      </c>
      <c r="BX17" s="93" t="e">
        <f t="shared" si="24"/>
        <v>#N/A</v>
      </c>
      <c r="BY17" s="94">
        <f t="shared" si="25"/>
        <v>999</v>
      </c>
      <c r="BZ17" s="94">
        <f t="shared" si="26"/>
        <v>999</v>
      </c>
      <c r="CA17" s="94" t="e">
        <f t="shared" si="27"/>
        <v>#N/A</v>
      </c>
      <c r="CB17" t="e">
        <f t="shared" si="28"/>
        <v>#N/A</v>
      </c>
      <c r="CC17" s="58" t="e">
        <f t="shared" si="29"/>
        <v>#N/A</v>
      </c>
      <c r="CD17" s="95" t="e">
        <f t="shared" si="30"/>
        <v>#N/A</v>
      </c>
      <c r="CE17" s="96" t="b">
        <f t="shared" si="31"/>
        <v>1</v>
      </c>
      <c r="CF17" t="e">
        <f t="shared" si="32"/>
        <v>#DIV/0!</v>
      </c>
      <c r="CG17" t="e">
        <f t="shared" si="33"/>
        <v>#DIV/0!</v>
      </c>
      <c r="CH17" s="84" t="b">
        <f t="shared" si="34"/>
        <v>1</v>
      </c>
      <c r="CI17">
        <f t="shared" si="35"/>
        <v>1.0589999999999999</v>
      </c>
      <c r="CJ17" t="b">
        <f t="shared" si="36"/>
        <v>1</v>
      </c>
      <c r="CK17" t="b">
        <f t="shared" si="37"/>
        <v>1</v>
      </c>
      <c r="CL17" s="84" t="b">
        <f t="shared" si="57"/>
        <v>1</v>
      </c>
      <c r="CM17">
        <f t="shared" si="38"/>
        <v>2.5609999999999999</v>
      </c>
      <c r="CN17" t="b">
        <f t="shared" si="39"/>
        <v>1</v>
      </c>
      <c r="CO17" s="84">
        <f t="shared" si="40"/>
        <v>0.10350282529873642</v>
      </c>
      <c r="CP17" t="b">
        <f t="shared" si="41"/>
        <v>1</v>
      </c>
      <c r="CQ17" s="96" t="b">
        <f t="shared" si="42"/>
        <v>1</v>
      </c>
      <c r="CR17" t="e">
        <f t="shared" si="43"/>
        <v>#VALUE!</v>
      </c>
      <c r="CS17" t="e">
        <f t="shared" si="44"/>
        <v>#VALUE!</v>
      </c>
      <c r="CT17" t="b">
        <f t="shared" si="45"/>
        <v>1</v>
      </c>
      <c r="CU17" t="b">
        <f t="shared" si="46"/>
        <v>1</v>
      </c>
      <c r="CV17" s="84" t="b">
        <f t="shared" si="47"/>
        <v>1</v>
      </c>
      <c r="CW17" t="e">
        <f t="shared" si="48"/>
        <v>#VALUE!</v>
      </c>
      <c r="CX17" t="e">
        <f t="shared" si="49"/>
        <v>#VALUE!</v>
      </c>
      <c r="CY17" t="b">
        <f t="shared" si="50"/>
        <v>1</v>
      </c>
      <c r="CZ17" t="b">
        <f t="shared" si="51"/>
        <v>1</v>
      </c>
      <c r="DA17" s="84">
        <f t="shared" si="52"/>
        <v>0</v>
      </c>
      <c r="DB17" t="e">
        <f t="shared" si="53"/>
        <v>#N/A</v>
      </c>
    </row>
    <row r="18" spans="1:106">
      <c r="A18" s="9">
        <v>2618</v>
      </c>
      <c r="B18" s="3">
        <v>2</v>
      </c>
      <c r="C18" s="3" t="s">
        <v>2578</v>
      </c>
      <c r="D18" s="3" t="str">
        <f t="shared" si="0"/>
        <v>WT_1_22-2_dk_0150</v>
      </c>
      <c r="E18" s="3" t="str">
        <f t="shared" si="1"/>
        <v>0150</v>
      </c>
      <c r="F18" s="3">
        <v>111288.227</v>
      </c>
      <c r="G18" s="15">
        <v>423169.875</v>
      </c>
      <c r="H18" s="35" t="str">
        <f t="shared" si="2"/>
        <v>ja</v>
      </c>
      <c r="I18" s="42" t="s">
        <v>2402</v>
      </c>
      <c r="J18" s="20" t="s">
        <v>2563</v>
      </c>
      <c r="K18" s="21">
        <v>10000</v>
      </c>
      <c r="L18" s="28">
        <f t="shared" si="54"/>
        <v>1</v>
      </c>
      <c r="M18" s="28">
        <f t="shared" si="55"/>
        <v>1</v>
      </c>
      <c r="N18" s="56">
        <f t="shared" si="3"/>
        <v>10000</v>
      </c>
      <c r="O18" s="33">
        <f t="shared" si="56"/>
        <v>122.03080738897012</v>
      </c>
      <c r="P18" s="37">
        <f t="shared" si="4"/>
        <v>117.59111303581858</v>
      </c>
      <c r="Q18" s="9" t="s">
        <v>12</v>
      </c>
      <c r="R18" s="55" t="s">
        <v>12</v>
      </c>
      <c r="S18" s="55">
        <v>2.2930000000000001</v>
      </c>
      <c r="T18" s="55">
        <v>2.867</v>
      </c>
      <c r="U18" s="55">
        <v>3.1059999999999999</v>
      </c>
      <c r="V18" s="3">
        <v>3.2869999999999999</v>
      </c>
      <c r="W18" s="3">
        <v>3.4870000000000001</v>
      </c>
      <c r="X18" s="3" t="s">
        <v>12</v>
      </c>
      <c r="Y18" s="3">
        <v>3.891</v>
      </c>
      <c r="Z18" s="15" t="s">
        <v>12</v>
      </c>
      <c r="AA18" s="10">
        <f t="shared" si="5"/>
        <v>3.4870000000000001</v>
      </c>
      <c r="AB18" s="9">
        <f t="shared" si="6"/>
        <v>0.38100000000000023</v>
      </c>
      <c r="AC18" s="10">
        <f t="shared" si="7"/>
        <v>0.40399999999999991</v>
      </c>
      <c r="AD18" s="9" t="s">
        <v>12</v>
      </c>
      <c r="AE18" s="55" t="s">
        <v>12</v>
      </c>
      <c r="AF18" s="55">
        <v>0.46100000000000002</v>
      </c>
      <c r="AG18" s="55">
        <v>0.62</v>
      </c>
      <c r="AH18" s="55">
        <v>0.77400000000000002</v>
      </c>
      <c r="AI18" s="3">
        <v>0.90600000000000003</v>
      </c>
      <c r="AJ18" s="3">
        <v>1.0920000000000001</v>
      </c>
      <c r="AK18" s="3" t="s">
        <v>12</v>
      </c>
      <c r="AL18" s="3">
        <v>1.4059999999999999</v>
      </c>
      <c r="AM18" s="15" t="s">
        <v>12</v>
      </c>
      <c r="AN18" s="10">
        <f t="shared" si="8"/>
        <v>1.0920000000000001</v>
      </c>
      <c r="AO18" s="9">
        <f t="shared" si="9"/>
        <v>0.31800000000000006</v>
      </c>
      <c r="AP18" s="10">
        <f t="shared" si="10"/>
        <v>0.31399999999999983</v>
      </c>
      <c r="AQ18" s="9" t="s">
        <v>12</v>
      </c>
      <c r="AR18" s="55" t="s">
        <v>12</v>
      </c>
      <c r="AS18" s="55">
        <v>1.6759999999999999</v>
      </c>
      <c r="AT18" s="55">
        <v>1.9710000000000001</v>
      </c>
      <c r="AU18" s="55">
        <v>2.2360000000000002</v>
      </c>
      <c r="AV18" s="3">
        <v>2.4079999999999999</v>
      </c>
      <c r="AW18" s="3">
        <v>2.6059999999999999</v>
      </c>
      <c r="AX18" s="3" t="s">
        <v>12</v>
      </c>
      <c r="AY18" s="3">
        <v>2.8740000000000001</v>
      </c>
      <c r="AZ18" s="15" t="s">
        <v>12</v>
      </c>
      <c r="BA18" s="10">
        <f t="shared" si="11"/>
        <v>2.6059999999999999</v>
      </c>
      <c r="BB18" s="9">
        <f t="shared" si="12"/>
        <v>0.36999999999999966</v>
      </c>
      <c r="BC18" s="10">
        <f t="shared" si="13"/>
        <v>0.26800000000000024</v>
      </c>
      <c r="BD18" s="9" t="s">
        <v>2403</v>
      </c>
      <c r="BE18" s="3" t="s">
        <v>12</v>
      </c>
      <c r="BF18" s="15" t="s">
        <v>12</v>
      </c>
      <c r="BG18" s="15" t="str">
        <f t="shared" si="14"/>
        <v>-</v>
      </c>
      <c r="BH18" s="9" t="e">
        <f t="shared" si="15"/>
        <v>#VALUE!</v>
      </c>
      <c r="BI18" s="10" t="e">
        <f t="shared" si="16"/>
        <v>#VALUE!</v>
      </c>
      <c r="BJ18" s="9" t="s">
        <v>2403</v>
      </c>
      <c r="BK18" s="3" t="s">
        <v>12</v>
      </c>
      <c r="BL18" s="15" t="s">
        <v>12</v>
      </c>
      <c r="BM18" s="15" t="str">
        <f t="shared" si="17"/>
        <v>-</v>
      </c>
      <c r="BN18" s="9" t="e">
        <f t="shared" si="18"/>
        <v>#VALUE!</v>
      </c>
      <c r="BO18" s="10" t="e">
        <f t="shared" si="19"/>
        <v>#VALUE!</v>
      </c>
      <c r="BP18">
        <f t="shared" si="20"/>
        <v>0</v>
      </c>
      <c r="BQ18" s="93" t="e">
        <f t="shared" si="21"/>
        <v>#VALUE!</v>
      </c>
      <c r="BR18" s="93" t="e">
        <f t="shared" si="22"/>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23"/>
        <v>#N/A</v>
      </c>
      <c r="BX18" s="93" t="e">
        <f t="shared" si="24"/>
        <v>#N/A</v>
      </c>
      <c r="BY18" s="94">
        <f t="shared" si="25"/>
        <v>999</v>
      </c>
      <c r="BZ18" s="94">
        <f t="shared" si="26"/>
        <v>999</v>
      </c>
      <c r="CA18" s="94" t="e">
        <f t="shared" si="27"/>
        <v>#N/A</v>
      </c>
      <c r="CB18" t="e">
        <f t="shared" si="28"/>
        <v>#N/A</v>
      </c>
      <c r="CC18" s="58" t="e">
        <f t="shared" si="29"/>
        <v>#N/A</v>
      </c>
      <c r="CD18" s="95" t="e">
        <f t="shared" si="30"/>
        <v>#N/A</v>
      </c>
      <c r="CE18" s="96" t="b">
        <f t="shared" si="31"/>
        <v>1</v>
      </c>
      <c r="CF18" t="e">
        <f t="shared" si="32"/>
        <v>#DIV/0!</v>
      </c>
      <c r="CG18" t="e">
        <f t="shared" si="33"/>
        <v>#DIV/0!</v>
      </c>
      <c r="CH18" s="84" t="b">
        <f t="shared" si="34"/>
        <v>1</v>
      </c>
      <c r="CI18">
        <f t="shared" si="35"/>
        <v>1.0920000000000001</v>
      </c>
      <c r="CJ18" t="b">
        <f t="shared" si="36"/>
        <v>1</v>
      </c>
      <c r="CK18" t="b">
        <f t="shared" si="37"/>
        <v>1</v>
      </c>
      <c r="CL18" s="84" t="b">
        <f t="shared" si="57"/>
        <v>1</v>
      </c>
      <c r="CM18">
        <f t="shared" si="38"/>
        <v>2.6059999999999999</v>
      </c>
      <c r="CN18" t="b">
        <f t="shared" si="39"/>
        <v>1</v>
      </c>
      <c r="CO18" s="84">
        <f t="shared" si="40"/>
        <v>0.1030740206937294</v>
      </c>
      <c r="CP18" t="b">
        <f t="shared" si="41"/>
        <v>1</v>
      </c>
      <c r="CQ18" s="96" t="b">
        <f t="shared" si="42"/>
        <v>1</v>
      </c>
      <c r="CR18" t="e">
        <f t="shared" si="43"/>
        <v>#VALUE!</v>
      </c>
      <c r="CS18" t="e">
        <f t="shared" si="44"/>
        <v>#VALUE!</v>
      </c>
      <c r="CT18" t="b">
        <f t="shared" si="45"/>
        <v>1</v>
      </c>
      <c r="CU18" t="b">
        <f t="shared" si="46"/>
        <v>1</v>
      </c>
      <c r="CV18" s="84" t="b">
        <f t="shared" si="47"/>
        <v>1</v>
      </c>
      <c r="CW18" t="e">
        <f t="shared" si="48"/>
        <v>#VALUE!</v>
      </c>
      <c r="CX18" t="e">
        <f t="shared" si="49"/>
        <v>#VALUE!</v>
      </c>
      <c r="CY18" t="b">
        <f t="shared" si="50"/>
        <v>1</v>
      </c>
      <c r="CZ18" t="b">
        <f t="shared" si="51"/>
        <v>1</v>
      </c>
      <c r="DA18" s="84">
        <f t="shared" si="52"/>
        <v>0</v>
      </c>
      <c r="DB18" t="e">
        <f t="shared" si="53"/>
        <v>#N/A</v>
      </c>
    </row>
    <row r="19" spans="1:106">
      <c r="A19" s="9">
        <v>2619</v>
      </c>
      <c r="B19" s="3">
        <v>2</v>
      </c>
      <c r="C19" s="3" t="s">
        <v>2579</v>
      </c>
      <c r="D19" s="3" t="str">
        <f t="shared" si="0"/>
        <v>WT_1_22-2_dk_0151</v>
      </c>
      <c r="E19" s="3" t="str">
        <f t="shared" si="1"/>
        <v>0151</v>
      </c>
      <c r="F19" s="3">
        <v>111195.891</v>
      </c>
      <c r="G19" s="15">
        <v>423242.68800000002</v>
      </c>
      <c r="H19" s="35" t="str">
        <f t="shared" si="2"/>
        <v>ja</v>
      </c>
      <c r="I19" s="42" t="s">
        <v>2402</v>
      </c>
      <c r="J19" s="20" t="s">
        <v>2563</v>
      </c>
      <c r="K19" s="21">
        <v>10000</v>
      </c>
      <c r="L19" s="28">
        <f t="shared" si="54"/>
        <v>1</v>
      </c>
      <c r="M19" s="28">
        <f t="shared" si="55"/>
        <v>1</v>
      </c>
      <c r="N19" s="56">
        <f t="shared" si="3"/>
        <v>10000</v>
      </c>
      <c r="O19" s="33">
        <f t="shared" si="56"/>
        <v>117.59111303581858</v>
      </c>
      <c r="P19" s="37">
        <f t="shared" si="4"/>
        <v>92.738456818075662</v>
      </c>
      <c r="Q19" s="9" t="s">
        <v>12</v>
      </c>
      <c r="R19" s="55" t="s">
        <v>12</v>
      </c>
      <c r="S19" s="55">
        <v>2.2749999999999999</v>
      </c>
      <c r="T19" s="55">
        <v>2.8650000000000002</v>
      </c>
      <c r="U19" s="55">
        <v>3.105</v>
      </c>
      <c r="V19" s="3">
        <v>3.286</v>
      </c>
      <c r="W19" s="3">
        <v>3.4860000000000002</v>
      </c>
      <c r="X19" s="3" t="s">
        <v>12</v>
      </c>
      <c r="Y19" s="3">
        <v>3.8889999999999998</v>
      </c>
      <c r="Z19" s="15" t="s">
        <v>12</v>
      </c>
      <c r="AA19" s="10">
        <f t="shared" si="5"/>
        <v>3.4860000000000002</v>
      </c>
      <c r="AB19" s="9">
        <f t="shared" si="6"/>
        <v>0.38100000000000023</v>
      </c>
      <c r="AC19" s="10">
        <f t="shared" si="7"/>
        <v>0.40299999999999958</v>
      </c>
      <c r="AD19" s="9" t="s">
        <v>12</v>
      </c>
      <c r="AE19" s="55" t="s">
        <v>12</v>
      </c>
      <c r="AF19" s="55">
        <v>0.47499999999999998</v>
      </c>
      <c r="AG19" s="55">
        <v>0.63300000000000001</v>
      </c>
      <c r="AH19" s="55">
        <v>0.78800000000000003</v>
      </c>
      <c r="AI19" s="3">
        <v>0.92500000000000004</v>
      </c>
      <c r="AJ19" s="3">
        <v>1.113</v>
      </c>
      <c r="AK19" s="3" t="s">
        <v>12</v>
      </c>
      <c r="AL19" s="3">
        <v>1.427</v>
      </c>
      <c r="AM19" s="15" t="s">
        <v>12</v>
      </c>
      <c r="AN19" s="10">
        <f t="shared" si="8"/>
        <v>1.113</v>
      </c>
      <c r="AO19" s="9">
        <f t="shared" si="9"/>
        <v>0.32499999999999996</v>
      </c>
      <c r="AP19" s="10">
        <f t="shared" si="10"/>
        <v>0.31400000000000006</v>
      </c>
      <c r="AQ19" s="9" t="s">
        <v>12</v>
      </c>
      <c r="AR19" s="55" t="s">
        <v>12</v>
      </c>
      <c r="AS19" s="55">
        <v>1.6870000000000001</v>
      </c>
      <c r="AT19" s="55">
        <v>1.9790000000000001</v>
      </c>
      <c r="AU19" s="55">
        <v>2.242</v>
      </c>
      <c r="AV19" s="3">
        <v>2.4119999999999999</v>
      </c>
      <c r="AW19" s="3">
        <v>2.6110000000000002</v>
      </c>
      <c r="AX19" s="3" t="s">
        <v>12</v>
      </c>
      <c r="AY19" s="3">
        <v>2.8809999999999998</v>
      </c>
      <c r="AZ19" s="15" t="s">
        <v>12</v>
      </c>
      <c r="BA19" s="10">
        <f t="shared" si="11"/>
        <v>2.6110000000000002</v>
      </c>
      <c r="BB19" s="9">
        <f t="shared" si="12"/>
        <v>0.36900000000000022</v>
      </c>
      <c r="BC19" s="10">
        <f t="shared" si="13"/>
        <v>0.26999999999999957</v>
      </c>
      <c r="BD19" s="9" t="s">
        <v>2403</v>
      </c>
      <c r="BE19" s="3" t="s">
        <v>12</v>
      </c>
      <c r="BF19" s="15" t="s">
        <v>12</v>
      </c>
      <c r="BG19" s="15" t="str">
        <f t="shared" si="14"/>
        <v>-</v>
      </c>
      <c r="BH19" s="9" t="e">
        <f t="shared" si="15"/>
        <v>#VALUE!</v>
      </c>
      <c r="BI19" s="10" t="e">
        <f t="shared" si="16"/>
        <v>#VALUE!</v>
      </c>
      <c r="BJ19" s="9" t="s">
        <v>2403</v>
      </c>
      <c r="BK19" s="3" t="s">
        <v>12</v>
      </c>
      <c r="BL19" s="15" t="s">
        <v>12</v>
      </c>
      <c r="BM19" s="15" t="str">
        <f t="shared" si="17"/>
        <v>-</v>
      </c>
      <c r="BN19" s="9" t="e">
        <f t="shared" si="18"/>
        <v>#VALUE!</v>
      </c>
      <c r="BO19" s="10" t="e">
        <f t="shared" si="19"/>
        <v>#VALUE!</v>
      </c>
      <c r="BP19">
        <f t="shared" si="20"/>
        <v>0</v>
      </c>
      <c r="BQ19" s="93" t="e">
        <f t="shared" si="21"/>
        <v>#VALUE!</v>
      </c>
      <c r="BR19" s="93" t="e">
        <f t="shared" si="22"/>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si="23"/>
        <v>#N/A</v>
      </c>
      <c r="BX19" s="93" t="e">
        <f t="shared" si="24"/>
        <v>#N/A</v>
      </c>
      <c r="BY19" s="94">
        <f t="shared" si="25"/>
        <v>999</v>
      </c>
      <c r="BZ19" s="94">
        <f t="shared" si="26"/>
        <v>999</v>
      </c>
      <c r="CA19" s="94" t="e">
        <f t="shared" si="27"/>
        <v>#N/A</v>
      </c>
      <c r="CB19" t="e">
        <f t="shared" si="28"/>
        <v>#N/A</v>
      </c>
      <c r="CC19" s="58" t="e">
        <f t="shared" si="29"/>
        <v>#N/A</v>
      </c>
      <c r="CD19" s="95" t="e">
        <f t="shared" si="30"/>
        <v>#N/A</v>
      </c>
      <c r="CE19" s="96" t="b">
        <f t="shared" si="31"/>
        <v>1</v>
      </c>
      <c r="CF19" t="e">
        <f t="shared" si="32"/>
        <v>#DIV/0!</v>
      </c>
      <c r="CG19" t="e">
        <f t="shared" si="33"/>
        <v>#DIV/0!</v>
      </c>
      <c r="CH19" s="84" t="b">
        <f t="shared" si="34"/>
        <v>1</v>
      </c>
      <c r="CI19">
        <f t="shared" si="35"/>
        <v>1.113</v>
      </c>
      <c r="CJ19" t="b">
        <f t="shared" si="36"/>
        <v>1</v>
      </c>
      <c r="CK19" t="b">
        <f t="shared" si="37"/>
        <v>1</v>
      </c>
      <c r="CL19" s="84" t="b">
        <f t="shared" si="57"/>
        <v>1</v>
      </c>
      <c r="CM19">
        <f t="shared" si="38"/>
        <v>2.6110000000000002</v>
      </c>
      <c r="CN19" t="b">
        <f t="shared" si="39"/>
        <v>1</v>
      </c>
      <c r="CO19" s="84">
        <f t="shared" si="40"/>
        <v>0.10465423858749474</v>
      </c>
      <c r="CP19" t="b">
        <f t="shared" si="41"/>
        <v>1</v>
      </c>
      <c r="CQ19" s="96" t="b">
        <f t="shared" si="42"/>
        <v>1</v>
      </c>
      <c r="CR19" t="e">
        <f t="shared" si="43"/>
        <v>#VALUE!</v>
      </c>
      <c r="CS19" t="e">
        <f t="shared" si="44"/>
        <v>#VALUE!</v>
      </c>
      <c r="CT19" t="b">
        <f t="shared" si="45"/>
        <v>1</v>
      </c>
      <c r="CU19" t="b">
        <f t="shared" si="46"/>
        <v>1</v>
      </c>
      <c r="CV19" s="84" t="b">
        <f t="shared" si="47"/>
        <v>1</v>
      </c>
      <c r="CW19" t="e">
        <f t="shared" si="48"/>
        <v>#VALUE!</v>
      </c>
      <c r="CX19" t="e">
        <f t="shared" si="49"/>
        <v>#VALUE!</v>
      </c>
      <c r="CY19" t="b">
        <f t="shared" si="50"/>
        <v>1</v>
      </c>
      <c r="CZ19" t="b">
        <f t="shared" si="51"/>
        <v>1</v>
      </c>
      <c r="DA19" s="84">
        <f t="shared" si="52"/>
        <v>0</v>
      </c>
      <c r="DB19" t="e">
        <f t="shared" si="53"/>
        <v>#N/A</v>
      </c>
    </row>
    <row r="20" spans="1:106">
      <c r="A20" s="9">
        <v>2620</v>
      </c>
      <c r="B20" s="3">
        <v>2</v>
      </c>
      <c r="C20" s="3" t="s">
        <v>2580</v>
      </c>
      <c r="D20" s="3" t="str">
        <f t="shared" si="0"/>
        <v>WT_1_22-2_dk_0152</v>
      </c>
      <c r="E20" s="3" t="str">
        <f t="shared" si="1"/>
        <v>0152</v>
      </c>
      <c r="F20" s="3">
        <v>111110.664</v>
      </c>
      <c r="G20" s="15">
        <v>423279.25</v>
      </c>
      <c r="H20" s="35" t="str">
        <f t="shared" si="2"/>
        <v>ja</v>
      </c>
      <c r="I20" s="42" t="s">
        <v>2402</v>
      </c>
      <c r="J20" s="20" t="s">
        <v>2563</v>
      </c>
      <c r="K20" s="21">
        <v>10000</v>
      </c>
      <c r="L20" s="28">
        <f t="shared" si="54"/>
        <v>1</v>
      </c>
      <c r="M20" s="28">
        <f t="shared" si="55"/>
        <v>1</v>
      </c>
      <c r="N20" s="56">
        <f t="shared" si="3"/>
        <v>10000</v>
      </c>
      <c r="O20" s="33">
        <f t="shared" si="56"/>
        <v>92.738456818075662</v>
      </c>
      <c r="P20" s="37">
        <f t="shared" si="4"/>
        <v>94.802865805838081</v>
      </c>
      <c r="Q20" s="9" t="s">
        <v>12</v>
      </c>
      <c r="R20" s="55" t="s">
        <v>12</v>
      </c>
      <c r="S20" s="55">
        <v>2.2690000000000001</v>
      </c>
      <c r="T20" s="55">
        <v>2.8719999999999999</v>
      </c>
      <c r="U20" s="55">
        <v>3.1309999999999998</v>
      </c>
      <c r="V20" s="3">
        <v>3.3109999999999999</v>
      </c>
      <c r="W20" s="3">
        <v>3.5030000000000001</v>
      </c>
      <c r="X20" s="3" t="s">
        <v>12</v>
      </c>
      <c r="Y20" s="3">
        <v>3.8980000000000001</v>
      </c>
      <c r="Z20" s="15" t="s">
        <v>12</v>
      </c>
      <c r="AA20" s="10">
        <f t="shared" si="5"/>
        <v>3.5030000000000001</v>
      </c>
      <c r="AB20" s="9">
        <f t="shared" si="6"/>
        <v>0.37200000000000033</v>
      </c>
      <c r="AC20" s="10">
        <f t="shared" si="7"/>
        <v>0.39500000000000002</v>
      </c>
      <c r="AD20" s="9" t="s">
        <v>12</v>
      </c>
      <c r="AE20" s="55" t="s">
        <v>12</v>
      </c>
      <c r="AF20" s="55">
        <v>0.47499999999999998</v>
      </c>
      <c r="AG20" s="55">
        <v>0.626</v>
      </c>
      <c r="AH20" s="55">
        <v>0.77700000000000002</v>
      </c>
      <c r="AI20" s="3">
        <v>0.91100000000000003</v>
      </c>
      <c r="AJ20" s="3">
        <v>1.0960000000000001</v>
      </c>
      <c r="AK20" s="3" t="s">
        <v>12</v>
      </c>
      <c r="AL20" s="3">
        <v>1.409</v>
      </c>
      <c r="AM20" s="15" t="s">
        <v>12</v>
      </c>
      <c r="AN20" s="10">
        <f t="shared" si="8"/>
        <v>1.0960000000000001</v>
      </c>
      <c r="AO20" s="9">
        <f t="shared" si="9"/>
        <v>0.31900000000000006</v>
      </c>
      <c r="AP20" s="10">
        <f t="shared" si="10"/>
        <v>0.31299999999999994</v>
      </c>
      <c r="AQ20" s="9" t="s">
        <v>12</v>
      </c>
      <c r="AR20" s="55" t="s">
        <v>12</v>
      </c>
      <c r="AS20" s="55">
        <v>1.631</v>
      </c>
      <c r="AT20" s="55">
        <v>1.9379999999999999</v>
      </c>
      <c r="AU20" s="55">
        <v>2.2170000000000001</v>
      </c>
      <c r="AV20" s="3">
        <v>2.387</v>
      </c>
      <c r="AW20" s="3">
        <v>2.5840000000000001</v>
      </c>
      <c r="AX20" s="3" t="s">
        <v>12</v>
      </c>
      <c r="AY20" s="3">
        <v>2.8540000000000001</v>
      </c>
      <c r="AZ20" s="15" t="s">
        <v>12</v>
      </c>
      <c r="BA20" s="10">
        <f t="shared" si="11"/>
        <v>2.5840000000000001</v>
      </c>
      <c r="BB20" s="9">
        <f t="shared" si="12"/>
        <v>0.36699999999999999</v>
      </c>
      <c r="BC20" s="10">
        <f t="shared" si="13"/>
        <v>0.27</v>
      </c>
      <c r="BD20" s="9" t="s">
        <v>2403</v>
      </c>
      <c r="BE20" s="3" t="s">
        <v>12</v>
      </c>
      <c r="BF20" s="15" t="s">
        <v>12</v>
      </c>
      <c r="BG20" s="15" t="str">
        <f t="shared" si="14"/>
        <v>-</v>
      </c>
      <c r="BH20" s="9" t="e">
        <f t="shared" si="15"/>
        <v>#VALUE!</v>
      </c>
      <c r="BI20" s="10" t="e">
        <f t="shared" si="16"/>
        <v>#VALUE!</v>
      </c>
      <c r="BJ20" s="9" t="s">
        <v>2403</v>
      </c>
      <c r="BK20" s="3" t="s">
        <v>12</v>
      </c>
      <c r="BL20" s="15" t="s">
        <v>12</v>
      </c>
      <c r="BM20" s="15" t="str">
        <f t="shared" si="17"/>
        <v>-</v>
      </c>
      <c r="BN20" s="9" t="e">
        <f t="shared" si="18"/>
        <v>#VALUE!</v>
      </c>
      <c r="BO20" s="10" t="e">
        <f t="shared" si="19"/>
        <v>#VALUE!</v>
      </c>
      <c r="BP20">
        <f t="shared" si="20"/>
        <v>0</v>
      </c>
      <c r="BQ20" s="93" t="e">
        <f t="shared" si="21"/>
        <v>#VALUE!</v>
      </c>
      <c r="BR20" s="93" t="e">
        <f t="shared" si="22"/>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23"/>
        <v>#N/A</v>
      </c>
      <c r="BX20" s="93" t="e">
        <f t="shared" si="24"/>
        <v>#N/A</v>
      </c>
      <c r="BY20" s="94">
        <f t="shared" si="25"/>
        <v>999</v>
      </c>
      <c r="BZ20" s="94">
        <f t="shared" si="26"/>
        <v>999</v>
      </c>
      <c r="CA20" s="94" t="e">
        <f t="shared" si="27"/>
        <v>#N/A</v>
      </c>
      <c r="CB20" t="e">
        <f t="shared" si="28"/>
        <v>#N/A</v>
      </c>
      <c r="CC20" s="58" t="e">
        <f t="shared" si="29"/>
        <v>#N/A</v>
      </c>
      <c r="CD20" s="95" t="e">
        <f t="shared" si="30"/>
        <v>#N/A</v>
      </c>
      <c r="CE20" s="96" t="b">
        <f t="shared" si="31"/>
        <v>1</v>
      </c>
      <c r="CF20" t="e">
        <f t="shared" si="32"/>
        <v>#DIV/0!</v>
      </c>
      <c r="CG20" t="e">
        <f t="shared" si="33"/>
        <v>#DIV/0!</v>
      </c>
      <c r="CH20" s="84" t="b">
        <f t="shared" si="34"/>
        <v>1</v>
      </c>
      <c r="CI20">
        <f t="shared" si="35"/>
        <v>1.0960000000000001</v>
      </c>
      <c r="CJ20" t="b">
        <f t="shared" si="36"/>
        <v>1</v>
      </c>
      <c r="CK20" t="b">
        <f t="shared" si="37"/>
        <v>1</v>
      </c>
      <c r="CL20" s="84" t="b">
        <f t="shared" si="57"/>
        <v>1</v>
      </c>
      <c r="CM20">
        <f t="shared" si="38"/>
        <v>2.5840000000000001</v>
      </c>
      <c r="CN20" t="b">
        <f t="shared" si="39"/>
        <v>1</v>
      </c>
      <c r="CO20" s="84">
        <f t="shared" si="40"/>
        <v>0.10522063953995631</v>
      </c>
      <c r="CP20" t="b">
        <f t="shared" si="41"/>
        <v>1</v>
      </c>
      <c r="CQ20" s="96" t="b">
        <f t="shared" si="42"/>
        <v>1</v>
      </c>
      <c r="CR20" t="e">
        <f t="shared" si="43"/>
        <v>#VALUE!</v>
      </c>
      <c r="CS20" t="e">
        <f t="shared" si="44"/>
        <v>#VALUE!</v>
      </c>
      <c r="CT20" t="b">
        <f t="shared" si="45"/>
        <v>1</v>
      </c>
      <c r="CU20" t="b">
        <f t="shared" si="46"/>
        <v>1</v>
      </c>
      <c r="CV20" s="84" t="b">
        <f t="shared" si="47"/>
        <v>1</v>
      </c>
      <c r="CW20" t="e">
        <f t="shared" si="48"/>
        <v>#VALUE!</v>
      </c>
      <c r="CX20" t="e">
        <f t="shared" si="49"/>
        <v>#VALUE!</v>
      </c>
      <c r="CY20" t="b">
        <f t="shared" si="50"/>
        <v>0</v>
      </c>
      <c r="CZ20" t="b">
        <f t="shared" si="51"/>
        <v>1</v>
      </c>
      <c r="DA20" s="84">
        <f t="shared" si="52"/>
        <v>0</v>
      </c>
      <c r="DB20" t="e">
        <f t="shared" si="53"/>
        <v>#N/A</v>
      </c>
    </row>
    <row r="21" spans="1:106">
      <c r="A21" s="9">
        <v>2621</v>
      </c>
      <c r="B21" s="3">
        <v>2</v>
      </c>
      <c r="C21" s="3" t="s">
        <v>2581</v>
      </c>
      <c r="D21" s="3" t="str">
        <f t="shared" si="0"/>
        <v>WT_1_22-2_dk_0153</v>
      </c>
      <c r="E21" s="3" t="str">
        <f t="shared" si="1"/>
        <v>0153</v>
      </c>
      <c r="F21" s="3">
        <v>111025.70299999999</v>
      </c>
      <c r="G21" s="15">
        <v>423321.31199999998</v>
      </c>
      <c r="H21" s="35" t="str">
        <f t="shared" si="2"/>
        <v>ja</v>
      </c>
      <c r="I21" s="42" t="s">
        <v>2402</v>
      </c>
      <c r="J21" s="20" t="s">
        <v>2563</v>
      </c>
      <c r="K21" s="21">
        <v>10000</v>
      </c>
      <c r="L21" s="28">
        <f t="shared" si="54"/>
        <v>1</v>
      </c>
      <c r="M21" s="28">
        <f t="shared" si="55"/>
        <v>1</v>
      </c>
      <c r="N21" s="56">
        <f t="shared" si="3"/>
        <v>10000</v>
      </c>
      <c r="O21" s="33">
        <f t="shared" si="56"/>
        <v>94.802865805838081</v>
      </c>
      <c r="P21" s="37">
        <f t="shared" si="4"/>
        <v>77.762662563724945</v>
      </c>
      <c r="Q21" s="9" t="s">
        <v>12</v>
      </c>
      <c r="R21" s="55" t="s">
        <v>12</v>
      </c>
      <c r="S21" s="55">
        <v>2.323</v>
      </c>
      <c r="T21" s="55">
        <v>2.8660000000000001</v>
      </c>
      <c r="U21" s="55">
        <v>3.1040000000000001</v>
      </c>
      <c r="V21" s="3">
        <v>3.2839999999999998</v>
      </c>
      <c r="W21" s="3">
        <v>3.484</v>
      </c>
      <c r="X21" s="3" t="s">
        <v>12</v>
      </c>
      <c r="Y21" s="3">
        <v>3.8860000000000001</v>
      </c>
      <c r="Z21" s="15" t="s">
        <v>12</v>
      </c>
      <c r="AA21" s="10">
        <f t="shared" si="5"/>
        <v>3.484</v>
      </c>
      <c r="AB21" s="9">
        <f t="shared" si="6"/>
        <v>0.37999999999999989</v>
      </c>
      <c r="AC21" s="10">
        <f t="shared" si="7"/>
        <v>0.40200000000000014</v>
      </c>
      <c r="AD21" s="9" t="s">
        <v>12</v>
      </c>
      <c r="AE21" s="55" t="s">
        <v>12</v>
      </c>
      <c r="AF21" s="55">
        <v>0.57499999999999996</v>
      </c>
      <c r="AG21" s="55">
        <v>0.85099999999999998</v>
      </c>
      <c r="AH21" s="55">
        <v>1.248</v>
      </c>
      <c r="AI21" s="3">
        <v>1.6</v>
      </c>
      <c r="AJ21" s="3">
        <v>1.6220000000000001</v>
      </c>
      <c r="AK21" s="3" t="s">
        <v>12</v>
      </c>
      <c r="AL21" s="3">
        <v>1.663</v>
      </c>
      <c r="AM21" s="15" t="s">
        <v>12</v>
      </c>
      <c r="AN21" s="10">
        <f t="shared" si="8"/>
        <v>1.6220000000000001</v>
      </c>
      <c r="AO21" s="9">
        <f t="shared" si="9"/>
        <v>0.37400000000000011</v>
      </c>
      <c r="AP21" s="10">
        <f t="shared" si="10"/>
        <v>4.0999999999999925E-2</v>
      </c>
      <c r="AQ21" s="9" t="s">
        <v>12</v>
      </c>
      <c r="AR21" s="55" t="s">
        <v>12</v>
      </c>
      <c r="AS21" s="55">
        <v>1.762</v>
      </c>
      <c r="AT21" s="55">
        <v>2.101</v>
      </c>
      <c r="AU21" s="55">
        <v>2.5710000000000002</v>
      </c>
      <c r="AV21" s="3">
        <v>3.177</v>
      </c>
      <c r="AW21" s="3">
        <v>3.2210000000000001</v>
      </c>
      <c r="AX21" s="3" t="s">
        <v>12</v>
      </c>
      <c r="AY21" s="3">
        <v>3.2610000000000001</v>
      </c>
      <c r="AZ21" s="15" t="s">
        <v>12</v>
      </c>
      <c r="BA21" s="10">
        <f t="shared" si="11"/>
        <v>3.2210000000000001</v>
      </c>
      <c r="BB21" s="9">
        <f t="shared" si="12"/>
        <v>0.64999999999999991</v>
      </c>
      <c r="BC21" s="10">
        <f t="shared" si="13"/>
        <v>4.0000000000000036E-2</v>
      </c>
      <c r="BD21" s="9" t="s">
        <v>2403</v>
      </c>
      <c r="BE21" s="3" t="s">
        <v>12</v>
      </c>
      <c r="BF21" s="15" t="s">
        <v>12</v>
      </c>
      <c r="BG21" s="15" t="str">
        <f t="shared" si="14"/>
        <v>-</v>
      </c>
      <c r="BH21" s="9" t="e">
        <f t="shared" si="15"/>
        <v>#VALUE!</v>
      </c>
      <c r="BI21" s="10" t="e">
        <f t="shared" si="16"/>
        <v>#VALUE!</v>
      </c>
      <c r="BJ21" s="9" t="s">
        <v>2403</v>
      </c>
      <c r="BK21" s="3" t="s">
        <v>12</v>
      </c>
      <c r="BL21" s="15" t="s">
        <v>12</v>
      </c>
      <c r="BM21" s="15" t="str">
        <f t="shared" si="17"/>
        <v>-</v>
      </c>
      <c r="BN21" s="9" t="e">
        <f t="shared" si="18"/>
        <v>#VALUE!</v>
      </c>
      <c r="BO21" s="10" t="e">
        <f t="shared" si="19"/>
        <v>#VALUE!</v>
      </c>
      <c r="BP21">
        <f t="shared" si="20"/>
        <v>0</v>
      </c>
      <c r="BQ21" s="93" t="e">
        <f t="shared" si="21"/>
        <v>#VALUE!</v>
      </c>
      <c r="BR21" s="93" t="e">
        <f t="shared" si="22"/>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23"/>
        <v>#N/A</v>
      </c>
      <c r="BX21" s="93" t="e">
        <f t="shared" si="24"/>
        <v>#N/A</v>
      </c>
      <c r="BY21" s="94">
        <f t="shared" si="25"/>
        <v>999</v>
      </c>
      <c r="BZ21" s="94">
        <f t="shared" si="26"/>
        <v>999</v>
      </c>
      <c r="CA21" s="94" t="e">
        <f t="shared" si="27"/>
        <v>#N/A</v>
      </c>
      <c r="CB21" t="e">
        <f t="shared" si="28"/>
        <v>#N/A</v>
      </c>
      <c r="CC21" s="58" t="e">
        <f t="shared" si="29"/>
        <v>#N/A</v>
      </c>
      <c r="CD21" s="95" t="e">
        <f t="shared" si="30"/>
        <v>#N/A</v>
      </c>
      <c r="CE21" s="96" t="b">
        <f t="shared" si="31"/>
        <v>1</v>
      </c>
      <c r="CF21" t="e">
        <f t="shared" si="32"/>
        <v>#DIV/0!</v>
      </c>
      <c r="CG21" t="e">
        <f t="shared" si="33"/>
        <v>#DIV/0!</v>
      </c>
      <c r="CH21" s="84" t="b">
        <f t="shared" si="34"/>
        <v>1</v>
      </c>
      <c r="CI21">
        <f t="shared" si="35"/>
        <v>1.6220000000000001</v>
      </c>
      <c r="CJ21" t="b">
        <f t="shared" si="36"/>
        <v>0</v>
      </c>
      <c r="CK21" t="b">
        <f t="shared" si="37"/>
        <v>0</v>
      </c>
      <c r="CL21" s="84" t="b">
        <f t="shared" si="57"/>
        <v>1</v>
      </c>
      <c r="CM21">
        <f t="shared" si="38"/>
        <v>3.2210000000000001</v>
      </c>
      <c r="CN21" t="b">
        <f t="shared" si="39"/>
        <v>1</v>
      </c>
      <c r="CO21" s="84">
        <f t="shared" si="40"/>
        <v>0.10021778548158856</v>
      </c>
      <c r="CP21" t="b">
        <f t="shared" si="41"/>
        <v>1</v>
      </c>
      <c r="CQ21" s="96" t="b">
        <f t="shared" si="42"/>
        <v>1</v>
      </c>
      <c r="CR21" t="e">
        <f t="shared" si="43"/>
        <v>#VALUE!</v>
      </c>
      <c r="CS21" t="e">
        <f t="shared" si="44"/>
        <v>#VALUE!</v>
      </c>
      <c r="CT21" t="b">
        <f t="shared" si="45"/>
        <v>0</v>
      </c>
      <c r="CU21" t="b">
        <f t="shared" si="46"/>
        <v>1</v>
      </c>
      <c r="CV21" s="84" t="b">
        <f t="shared" si="47"/>
        <v>1</v>
      </c>
      <c r="CW21" t="e">
        <f t="shared" si="48"/>
        <v>#VALUE!</v>
      </c>
      <c r="CX21" t="e">
        <f t="shared" si="49"/>
        <v>#VALUE!</v>
      </c>
      <c r="CY21" t="b">
        <f t="shared" si="50"/>
        <v>1</v>
      </c>
      <c r="CZ21" t="b">
        <f t="shared" si="51"/>
        <v>1</v>
      </c>
      <c r="DA21" s="84">
        <f t="shared" si="52"/>
        <v>0</v>
      </c>
      <c r="DB21" t="e">
        <f t="shared" si="53"/>
        <v>#N/A</v>
      </c>
    </row>
    <row r="22" spans="1:106">
      <c r="A22" s="9">
        <v>2622</v>
      </c>
      <c r="B22" s="3">
        <v>2</v>
      </c>
      <c r="C22" s="3" t="s">
        <v>2582</v>
      </c>
      <c r="D22" s="3" t="str">
        <f t="shared" si="0"/>
        <v>WT_1_22-2_dk_0154</v>
      </c>
      <c r="E22" s="3" t="str">
        <f t="shared" si="1"/>
        <v>0154</v>
      </c>
      <c r="F22" s="3">
        <v>110948.586</v>
      </c>
      <c r="G22" s="15">
        <v>423311.31199999998</v>
      </c>
      <c r="H22" s="35" t="str">
        <f t="shared" si="2"/>
        <v>ja</v>
      </c>
      <c r="I22" s="42" t="s">
        <v>2402</v>
      </c>
      <c r="J22" s="20" t="s">
        <v>2563</v>
      </c>
      <c r="K22" s="21">
        <v>10000</v>
      </c>
      <c r="L22" s="28">
        <f t="shared" si="54"/>
        <v>1</v>
      </c>
      <c r="M22" s="28">
        <f t="shared" si="55"/>
        <v>1</v>
      </c>
      <c r="N22" s="56">
        <f t="shared" si="3"/>
        <v>10000</v>
      </c>
      <c r="O22" s="33">
        <f t="shared" si="56"/>
        <v>77.762662563724945</v>
      </c>
      <c r="P22" s="37">
        <f t="shared" si="4"/>
        <v>129.35033384187247</v>
      </c>
      <c r="Q22" s="9" t="s">
        <v>12</v>
      </c>
      <c r="R22" s="55" t="s">
        <v>12</v>
      </c>
      <c r="S22" s="55">
        <v>2.3380000000000001</v>
      </c>
      <c r="T22" s="55">
        <v>2.8660000000000001</v>
      </c>
      <c r="U22" s="55">
        <v>3.1030000000000002</v>
      </c>
      <c r="V22" s="3">
        <v>3.2839999999999998</v>
      </c>
      <c r="W22" s="3">
        <v>3.4830000000000001</v>
      </c>
      <c r="X22" s="3" t="s">
        <v>12</v>
      </c>
      <c r="Y22" s="3">
        <v>3.8849999999999998</v>
      </c>
      <c r="Z22" s="15" t="s">
        <v>12</v>
      </c>
      <c r="AA22" s="10">
        <f t="shared" si="5"/>
        <v>3.4830000000000001</v>
      </c>
      <c r="AB22" s="9">
        <f t="shared" si="6"/>
        <v>0.37999999999999989</v>
      </c>
      <c r="AC22" s="10">
        <f t="shared" si="7"/>
        <v>0.40199999999999969</v>
      </c>
      <c r="AD22" s="9" t="s">
        <v>12</v>
      </c>
      <c r="AE22" s="55" t="s">
        <v>12</v>
      </c>
      <c r="AF22" s="55">
        <v>0.60799999999999998</v>
      </c>
      <c r="AG22" s="55">
        <v>0.88900000000000001</v>
      </c>
      <c r="AH22" s="55">
        <v>1.2430000000000001</v>
      </c>
      <c r="AI22" s="3">
        <v>1.502</v>
      </c>
      <c r="AJ22" s="3">
        <v>1.5249999999999999</v>
      </c>
      <c r="AK22" s="3" t="s">
        <v>12</v>
      </c>
      <c r="AL22" s="3">
        <v>1.57</v>
      </c>
      <c r="AM22" s="15" t="s">
        <v>12</v>
      </c>
      <c r="AN22" s="10">
        <f t="shared" si="8"/>
        <v>1.5249999999999999</v>
      </c>
      <c r="AO22" s="9">
        <f t="shared" si="9"/>
        <v>0.28199999999999981</v>
      </c>
      <c r="AP22" s="10">
        <f t="shared" si="10"/>
        <v>4.5000000000000151E-2</v>
      </c>
      <c r="AQ22" s="9" t="s">
        <v>12</v>
      </c>
      <c r="AR22" s="55" t="s">
        <v>12</v>
      </c>
      <c r="AS22" s="55">
        <v>1.7769999999999999</v>
      </c>
      <c r="AT22" s="55">
        <v>2.1419999999999999</v>
      </c>
      <c r="AU22" s="55">
        <v>2.6459999999999999</v>
      </c>
      <c r="AV22" s="3">
        <v>3.0760000000000001</v>
      </c>
      <c r="AW22" s="3">
        <v>3.121</v>
      </c>
      <c r="AX22" s="3" t="s">
        <v>12</v>
      </c>
      <c r="AY22" s="3">
        <v>3.161</v>
      </c>
      <c r="AZ22" s="15" t="s">
        <v>12</v>
      </c>
      <c r="BA22" s="10">
        <f t="shared" si="11"/>
        <v>3.121</v>
      </c>
      <c r="BB22" s="9">
        <f t="shared" si="12"/>
        <v>0.47500000000000009</v>
      </c>
      <c r="BC22" s="10">
        <f t="shared" si="13"/>
        <v>4.0000000000000036E-2</v>
      </c>
      <c r="BD22" s="9" t="s">
        <v>2403</v>
      </c>
      <c r="BE22" s="3" t="s">
        <v>12</v>
      </c>
      <c r="BF22" s="15" t="s">
        <v>12</v>
      </c>
      <c r="BG22" s="15" t="str">
        <f t="shared" si="14"/>
        <v>-</v>
      </c>
      <c r="BH22" s="9" t="e">
        <f t="shared" si="15"/>
        <v>#VALUE!</v>
      </c>
      <c r="BI22" s="10" t="e">
        <f t="shared" si="16"/>
        <v>#VALUE!</v>
      </c>
      <c r="BJ22" s="9" t="s">
        <v>2403</v>
      </c>
      <c r="BK22" s="3" t="s">
        <v>12</v>
      </c>
      <c r="BL22" s="15" t="s">
        <v>12</v>
      </c>
      <c r="BM22" s="15" t="str">
        <f t="shared" si="17"/>
        <v>-</v>
      </c>
      <c r="BN22" s="9" t="e">
        <f t="shared" si="18"/>
        <v>#VALUE!</v>
      </c>
      <c r="BO22" s="10" t="e">
        <f t="shared" si="19"/>
        <v>#VALUE!</v>
      </c>
      <c r="BP22">
        <f t="shared" si="20"/>
        <v>0</v>
      </c>
      <c r="BQ22" s="93" t="e">
        <f t="shared" si="21"/>
        <v>#VALUE!</v>
      </c>
      <c r="BR22" s="93" t="e">
        <f t="shared" si="22"/>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23"/>
        <v>#N/A</v>
      </c>
      <c r="BX22" s="93" t="e">
        <f t="shared" si="24"/>
        <v>#N/A</v>
      </c>
      <c r="BY22" s="94">
        <f t="shared" si="25"/>
        <v>999</v>
      </c>
      <c r="BZ22" s="94">
        <f t="shared" si="26"/>
        <v>999</v>
      </c>
      <c r="CA22" s="94" t="e">
        <f t="shared" si="27"/>
        <v>#N/A</v>
      </c>
      <c r="CB22" t="e">
        <f t="shared" si="28"/>
        <v>#N/A</v>
      </c>
      <c r="CC22" s="58" t="e">
        <f t="shared" si="29"/>
        <v>#N/A</v>
      </c>
      <c r="CD22" s="95" t="e">
        <f t="shared" si="30"/>
        <v>#N/A</v>
      </c>
      <c r="CE22" s="96" t="b">
        <f t="shared" si="31"/>
        <v>1</v>
      </c>
      <c r="CF22" t="e">
        <f t="shared" si="32"/>
        <v>#DIV/0!</v>
      </c>
      <c r="CG22" t="e">
        <f t="shared" si="33"/>
        <v>#DIV/0!</v>
      </c>
      <c r="CH22" s="84" t="b">
        <f t="shared" si="34"/>
        <v>1</v>
      </c>
      <c r="CI22">
        <f t="shared" si="35"/>
        <v>1.5249999999999999</v>
      </c>
      <c r="CJ22" t="b">
        <f t="shared" si="36"/>
        <v>0</v>
      </c>
      <c r="CK22" t="b">
        <f t="shared" si="37"/>
        <v>0</v>
      </c>
      <c r="CL22" s="84" t="b">
        <f t="shared" si="57"/>
        <v>1</v>
      </c>
      <c r="CM22">
        <f t="shared" si="38"/>
        <v>3.121</v>
      </c>
      <c r="CN22" t="b">
        <f t="shared" si="39"/>
        <v>1</v>
      </c>
      <c r="CO22" s="84">
        <f t="shared" si="40"/>
        <v>0.10035931953185652</v>
      </c>
      <c r="CP22" t="b">
        <f t="shared" si="41"/>
        <v>1</v>
      </c>
      <c r="CQ22" s="96" t="b">
        <f t="shared" si="42"/>
        <v>1</v>
      </c>
      <c r="CR22" t="e">
        <f t="shared" si="43"/>
        <v>#VALUE!</v>
      </c>
      <c r="CS22" t="e">
        <f t="shared" si="44"/>
        <v>#VALUE!</v>
      </c>
      <c r="CT22" t="b">
        <f t="shared" si="45"/>
        <v>1</v>
      </c>
      <c r="CU22" t="b">
        <f t="shared" si="46"/>
        <v>1</v>
      </c>
      <c r="CV22" s="84" t="b">
        <f t="shared" si="47"/>
        <v>1</v>
      </c>
      <c r="CW22" t="e">
        <f t="shared" si="48"/>
        <v>#VALUE!</v>
      </c>
      <c r="CX22" t="e">
        <f t="shared" si="49"/>
        <v>#VALUE!</v>
      </c>
      <c r="CY22" t="b">
        <f t="shared" si="50"/>
        <v>1</v>
      </c>
      <c r="CZ22" t="b">
        <f t="shared" si="51"/>
        <v>1</v>
      </c>
      <c r="DA22" s="84">
        <f t="shared" si="52"/>
        <v>0</v>
      </c>
      <c r="DB22" t="e">
        <f t="shared" si="53"/>
        <v>#N/A</v>
      </c>
    </row>
    <row r="23" spans="1:106">
      <c r="A23" s="9">
        <v>2623</v>
      </c>
      <c r="B23" s="3">
        <v>2</v>
      </c>
      <c r="C23" s="3" t="s">
        <v>2583</v>
      </c>
      <c r="D23" s="3" t="str">
        <f t="shared" si="0"/>
        <v>WT_1_22-2_dk_0155</v>
      </c>
      <c r="E23" s="3" t="str">
        <f t="shared" si="1"/>
        <v>0155</v>
      </c>
      <c r="F23" s="3">
        <v>110826.93799999999</v>
      </c>
      <c r="G23" s="15">
        <v>423355.28100000002</v>
      </c>
      <c r="H23" s="35" t="str">
        <f t="shared" si="2"/>
        <v>ja</v>
      </c>
      <c r="I23" s="42" t="s">
        <v>2402</v>
      </c>
      <c r="J23" s="20" t="s">
        <v>2563</v>
      </c>
      <c r="K23" s="21">
        <v>10000</v>
      </c>
      <c r="L23" s="28">
        <f t="shared" si="54"/>
        <v>1</v>
      </c>
      <c r="M23" s="28">
        <f t="shared" si="55"/>
        <v>1</v>
      </c>
      <c r="N23" s="56">
        <f t="shared" si="3"/>
        <v>10000</v>
      </c>
      <c r="O23" s="33">
        <f t="shared" si="56"/>
        <v>129.35033384187247</v>
      </c>
      <c r="P23" s="37">
        <f t="shared" si="4"/>
        <v>129.02305472278329</v>
      </c>
      <c r="Q23" s="9" t="s">
        <v>12</v>
      </c>
      <c r="R23" s="55" t="s">
        <v>12</v>
      </c>
      <c r="S23" s="55">
        <v>2.621</v>
      </c>
      <c r="T23" s="55">
        <v>2.8929999999999998</v>
      </c>
      <c r="U23" s="55">
        <v>3.105</v>
      </c>
      <c r="V23" s="3">
        <v>3.2829999999999999</v>
      </c>
      <c r="W23" s="3">
        <v>3.4820000000000002</v>
      </c>
      <c r="X23" s="3" t="s">
        <v>12</v>
      </c>
      <c r="Y23" s="3">
        <v>3.883</v>
      </c>
      <c r="Z23" s="15" t="s">
        <v>12</v>
      </c>
      <c r="AA23" s="10">
        <f t="shared" si="5"/>
        <v>3.4820000000000002</v>
      </c>
      <c r="AB23" s="9">
        <f t="shared" si="6"/>
        <v>0.37700000000000022</v>
      </c>
      <c r="AC23" s="10">
        <f t="shared" si="7"/>
        <v>0.4009999999999998</v>
      </c>
      <c r="AD23" s="9" t="s">
        <v>12</v>
      </c>
      <c r="AE23" s="55" t="s">
        <v>12</v>
      </c>
      <c r="AF23" s="55">
        <v>0.47399999999999998</v>
      </c>
      <c r="AG23" s="55">
        <v>0.61199999999999999</v>
      </c>
      <c r="AH23" s="55">
        <v>0.746</v>
      </c>
      <c r="AI23" s="3">
        <v>0.872</v>
      </c>
      <c r="AJ23" s="3">
        <v>1.0469999999999999</v>
      </c>
      <c r="AK23" s="3" t="s">
        <v>12</v>
      </c>
      <c r="AL23" s="3">
        <v>1.3340000000000001</v>
      </c>
      <c r="AM23" s="15" t="s">
        <v>12</v>
      </c>
      <c r="AN23" s="10">
        <f t="shared" si="8"/>
        <v>1.0469999999999999</v>
      </c>
      <c r="AO23" s="9">
        <f t="shared" si="9"/>
        <v>0.30099999999999993</v>
      </c>
      <c r="AP23" s="10">
        <f t="shared" si="10"/>
        <v>0.28700000000000014</v>
      </c>
      <c r="AQ23" s="9" t="s">
        <v>12</v>
      </c>
      <c r="AR23" s="55" t="s">
        <v>12</v>
      </c>
      <c r="AS23" s="55">
        <v>1.7689999999999999</v>
      </c>
      <c r="AT23" s="55">
        <v>1.9530000000000001</v>
      </c>
      <c r="AU23" s="55">
        <v>2.1419999999999999</v>
      </c>
      <c r="AV23" s="3">
        <v>2.2930000000000001</v>
      </c>
      <c r="AW23" s="3">
        <v>2.4700000000000002</v>
      </c>
      <c r="AX23" s="3" t="s">
        <v>12</v>
      </c>
      <c r="AY23" s="3">
        <v>2.726</v>
      </c>
      <c r="AZ23" s="15" t="s">
        <v>12</v>
      </c>
      <c r="BA23" s="10">
        <f t="shared" si="11"/>
        <v>2.4700000000000002</v>
      </c>
      <c r="BB23" s="9">
        <f t="shared" si="12"/>
        <v>0.32800000000000029</v>
      </c>
      <c r="BC23" s="10">
        <f t="shared" si="13"/>
        <v>0.25599999999999978</v>
      </c>
      <c r="BD23" s="9" t="s">
        <v>2403</v>
      </c>
      <c r="BE23" s="3" t="s">
        <v>12</v>
      </c>
      <c r="BF23" s="15" t="s">
        <v>12</v>
      </c>
      <c r="BG23" s="15" t="str">
        <f t="shared" si="14"/>
        <v>-</v>
      </c>
      <c r="BH23" s="9" t="e">
        <f t="shared" si="15"/>
        <v>#VALUE!</v>
      </c>
      <c r="BI23" s="10" t="e">
        <f t="shared" si="16"/>
        <v>#VALUE!</v>
      </c>
      <c r="BJ23" s="9" t="s">
        <v>2403</v>
      </c>
      <c r="BK23" s="3" t="s">
        <v>12</v>
      </c>
      <c r="BL23" s="15" t="s">
        <v>12</v>
      </c>
      <c r="BM23" s="15" t="str">
        <f t="shared" si="17"/>
        <v>-</v>
      </c>
      <c r="BN23" s="9" t="e">
        <f t="shared" si="18"/>
        <v>#VALUE!</v>
      </c>
      <c r="BO23" s="10" t="e">
        <f t="shared" si="19"/>
        <v>#VALUE!</v>
      </c>
      <c r="BP23">
        <f t="shared" si="20"/>
        <v>0</v>
      </c>
      <c r="BQ23" s="93" t="e">
        <f t="shared" si="21"/>
        <v>#VALUE!</v>
      </c>
      <c r="BR23" s="93" t="e">
        <f t="shared" si="22"/>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23"/>
        <v>#N/A</v>
      </c>
      <c r="BX23" s="93" t="e">
        <f t="shared" si="24"/>
        <v>#N/A</v>
      </c>
      <c r="BY23" s="94">
        <f t="shared" si="25"/>
        <v>999</v>
      </c>
      <c r="BZ23" s="94">
        <f t="shared" si="26"/>
        <v>999</v>
      </c>
      <c r="CA23" s="94" t="e">
        <f t="shared" si="27"/>
        <v>#N/A</v>
      </c>
      <c r="CB23" t="e">
        <f t="shared" si="28"/>
        <v>#N/A</v>
      </c>
      <c r="CC23" s="58" t="e">
        <f t="shared" si="29"/>
        <v>#N/A</v>
      </c>
      <c r="CD23" s="95" t="e">
        <f t="shared" si="30"/>
        <v>#N/A</v>
      </c>
      <c r="CE23" s="96" t="b">
        <f t="shared" si="31"/>
        <v>1</v>
      </c>
      <c r="CF23" t="e">
        <f t="shared" si="32"/>
        <v>#DIV/0!</v>
      </c>
      <c r="CG23" t="e">
        <f t="shared" si="33"/>
        <v>#DIV/0!</v>
      </c>
      <c r="CH23" s="84" t="b">
        <f t="shared" si="34"/>
        <v>1</v>
      </c>
      <c r="CI23">
        <f t="shared" si="35"/>
        <v>1.0469999999999999</v>
      </c>
      <c r="CJ23" t="b">
        <f t="shared" si="36"/>
        <v>1</v>
      </c>
      <c r="CK23" t="b">
        <f t="shared" si="37"/>
        <v>1</v>
      </c>
      <c r="CL23" s="84" t="b">
        <f t="shared" si="57"/>
        <v>1</v>
      </c>
      <c r="CM23">
        <f t="shared" si="38"/>
        <v>2.4700000000000002</v>
      </c>
      <c r="CN23" t="b">
        <f t="shared" si="39"/>
        <v>1</v>
      </c>
      <c r="CO23" s="84">
        <f t="shared" si="40"/>
        <v>0.11000898984639085</v>
      </c>
      <c r="CP23" t="b">
        <f t="shared" si="41"/>
        <v>1</v>
      </c>
      <c r="CQ23" s="96" t="b">
        <f t="shared" si="42"/>
        <v>1</v>
      </c>
      <c r="CR23" t="e">
        <f t="shared" si="43"/>
        <v>#VALUE!</v>
      </c>
      <c r="CS23" t="e">
        <f t="shared" si="44"/>
        <v>#VALUE!</v>
      </c>
      <c r="CT23" t="b">
        <f t="shared" si="45"/>
        <v>1</v>
      </c>
      <c r="CU23" t="b">
        <f t="shared" si="46"/>
        <v>1</v>
      </c>
      <c r="CV23" s="84" t="b">
        <f t="shared" si="47"/>
        <v>1</v>
      </c>
      <c r="CW23" t="e">
        <f t="shared" si="48"/>
        <v>#VALUE!</v>
      </c>
      <c r="CX23" t="e">
        <f t="shared" si="49"/>
        <v>#VALUE!</v>
      </c>
      <c r="CY23" t="b">
        <f t="shared" si="50"/>
        <v>1</v>
      </c>
      <c r="CZ23" t="b">
        <f t="shared" si="51"/>
        <v>1</v>
      </c>
      <c r="DA23" s="84">
        <f t="shared" si="52"/>
        <v>0</v>
      </c>
      <c r="DB23" t="e">
        <f t="shared" si="53"/>
        <v>#N/A</v>
      </c>
    </row>
    <row r="24" spans="1:106">
      <c r="A24" s="9">
        <v>2624</v>
      </c>
      <c r="B24" s="3">
        <v>2</v>
      </c>
      <c r="C24" s="3" t="s">
        <v>2584</v>
      </c>
      <c r="D24" s="3" t="str">
        <f t="shared" si="0"/>
        <v>WT_1_22-2_dk_0156</v>
      </c>
      <c r="E24" s="3" t="str">
        <f t="shared" si="1"/>
        <v>0156</v>
      </c>
      <c r="F24" s="3">
        <v>110707.633</v>
      </c>
      <c r="G24" s="15">
        <v>423404.40600000002</v>
      </c>
      <c r="H24" s="35" t="str">
        <f t="shared" si="2"/>
        <v>ja</v>
      </c>
      <c r="I24" s="42" t="s">
        <v>2402</v>
      </c>
      <c r="J24" s="20" t="s">
        <v>2563</v>
      </c>
      <c r="K24" s="21">
        <v>10000</v>
      </c>
      <c r="L24" s="28">
        <f t="shared" si="54"/>
        <v>1</v>
      </c>
      <c r="M24" s="28">
        <f t="shared" si="55"/>
        <v>1</v>
      </c>
      <c r="N24" s="56">
        <f t="shared" si="3"/>
        <v>10000</v>
      </c>
      <c r="O24" s="33">
        <f t="shared" si="56"/>
        <v>129.02305472278329</v>
      </c>
      <c r="P24" s="37">
        <f t="shared" si="4"/>
        <v>74.288549750281049</v>
      </c>
      <c r="Q24" s="9" t="s">
        <v>12</v>
      </c>
      <c r="R24" s="55" t="s">
        <v>12</v>
      </c>
      <c r="S24" s="55">
        <v>2.2589999999999999</v>
      </c>
      <c r="T24" s="55">
        <v>2.8610000000000002</v>
      </c>
      <c r="U24" s="55">
        <v>3.1019999999999999</v>
      </c>
      <c r="V24" s="3">
        <v>3.282</v>
      </c>
      <c r="W24" s="3">
        <v>3.4809999999999999</v>
      </c>
      <c r="X24" s="3" t="s">
        <v>12</v>
      </c>
      <c r="Y24" s="3">
        <v>3.8820000000000001</v>
      </c>
      <c r="Z24" s="15" t="s">
        <v>12</v>
      </c>
      <c r="AA24" s="10">
        <f t="shared" si="5"/>
        <v>3.4809999999999999</v>
      </c>
      <c r="AB24" s="9">
        <f t="shared" si="6"/>
        <v>0.379</v>
      </c>
      <c r="AC24" s="10">
        <f t="shared" si="7"/>
        <v>0.40100000000000025</v>
      </c>
      <c r="AD24" s="9" t="s">
        <v>12</v>
      </c>
      <c r="AE24" s="55" t="s">
        <v>12</v>
      </c>
      <c r="AF24" s="55">
        <v>0.443</v>
      </c>
      <c r="AG24" s="55">
        <v>0.58399999999999996</v>
      </c>
      <c r="AH24" s="55">
        <v>0.72</v>
      </c>
      <c r="AI24" s="3">
        <v>0.84599999999999997</v>
      </c>
      <c r="AJ24" s="3">
        <v>1.014</v>
      </c>
      <c r="AK24" s="3" t="s">
        <v>12</v>
      </c>
      <c r="AL24" s="3">
        <v>1.3009999999999999</v>
      </c>
      <c r="AM24" s="15" t="s">
        <v>12</v>
      </c>
      <c r="AN24" s="10">
        <f t="shared" si="8"/>
        <v>1.014</v>
      </c>
      <c r="AO24" s="9">
        <f t="shared" si="9"/>
        <v>0.29400000000000004</v>
      </c>
      <c r="AP24" s="10">
        <f t="shared" si="10"/>
        <v>0.28699999999999992</v>
      </c>
      <c r="AQ24" s="9" t="s">
        <v>12</v>
      </c>
      <c r="AR24" s="55" t="s">
        <v>12</v>
      </c>
      <c r="AS24" s="55">
        <v>1.5640000000000001</v>
      </c>
      <c r="AT24" s="55">
        <v>1.833</v>
      </c>
      <c r="AU24" s="55">
        <v>2.0739999999999998</v>
      </c>
      <c r="AV24" s="3">
        <v>2.2469999999999999</v>
      </c>
      <c r="AW24" s="3">
        <v>2.42</v>
      </c>
      <c r="AX24" s="3" t="s">
        <v>12</v>
      </c>
      <c r="AY24" s="3">
        <v>2.681</v>
      </c>
      <c r="AZ24" s="15" t="s">
        <v>12</v>
      </c>
      <c r="BA24" s="10">
        <f t="shared" si="11"/>
        <v>2.42</v>
      </c>
      <c r="BB24" s="9">
        <f t="shared" si="12"/>
        <v>0.34600000000000009</v>
      </c>
      <c r="BC24" s="10">
        <f t="shared" si="13"/>
        <v>0.26100000000000012</v>
      </c>
      <c r="BD24" s="9" t="s">
        <v>2403</v>
      </c>
      <c r="BE24" s="3" t="s">
        <v>12</v>
      </c>
      <c r="BF24" s="15" t="s">
        <v>12</v>
      </c>
      <c r="BG24" s="15" t="str">
        <f t="shared" si="14"/>
        <v>-</v>
      </c>
      <c r="BH24" s="9" t="e">
        <f t="shared" si="15"/>
        <v>#VALUE!</v>
      </c>
      <c r="BI24" s="10" t="e">
        <f t="shared" si="16"/>
        <v>#VALUE!</v>
      </c>
      <c r="BJ24" s="9" t="s">
        <v>2403</v>
      </c>
      <c r="BK24" s="3" t="s">
        <v>12</v>
      </c>
      <c r="BL24" s="15" t="s">
        <v>12</v>
      </c>
      <c r="BM24" s="15" t="str">
        <f t="shared" si="17"/>
        <v>-</v>
      </c>
      <c r="BN24" s="9" t="e">
        <f t="shared" si="18"/>
        <v>#VALUE!</v>
      </c>
      <c r="BO24" s="10" t="e">
        <f t="shared" si="19"/>
        <v>#VALUE!</v>
      </c>
      <c r="BP24">
        <f t="shared" si="20"/>
        <v>0</v>
      </c>
      <c r="BQ24" s="93" t="e">
        <f t="shared" si="21"/>
        <v>#VALUE!</v>
      </c>
      <c r="BR24" s="93" t="e">
        <f t="shared" si="22"/>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23"/>
        <v>#N/A</v>
      </c>
      <c r="BX24" s="93" t="e">
        <f t="shared" si="24"/>
        <v>#N/A</v>
      </c>
      <c r="BY24" s="94">
        <f t="shared" si="25"/>
        <v>999</v>
      </c>
      <c r="BZ24" s="94">
        <f t="shared" si="26"/>
        <v>999</v>
      </c>
      <c r="CA24" s="94" t="e">
        <f t="shared" si="27"/>
        <v>#N/A</v>
      </c>
      <c r="CB24" t="e">
        <f t="shared" si="28"/>
        <v>#N/A</v>
      </c>
      <c r="CC24" s="58" t="e">
        <f t="shared" si="29"/>
        <v>#N/A</v>
      </c>
      <c r="CD24" s="95" t="e">
        <f t="shared" si="30"/>
        <v>#N/A</v>
      </c>
      <c r="CE24" s="96" t="b">
        <f t="shared" si="31"/>
        <v>1</v>
      </c>
      <c r="CF24" t="e">
        <f t="shared" si="32"/>
        <v>#DIV/0!</v>
      </c>
      <c r="CG24" t="e">
        <f t="shared" si="33"/>
        <v>#DIV/0!</v>
      </c>
      <c r="CH24" s="84" t="b">
        <f t="shared" si="34"/>
        <v>1</v>
      </c>
      <c r="CI24">
        <f t="shared" si="35"/>
        <v>1.014</v>
      </c>
      <c r="CJ24" t="b">
        <f t="shared" si="36"/>
        <v>1</v>
      </c>
      <c r="CK24" t="b">
        <f t="shared" si="37"/>
        <v>1</v>
      </c>
      <c r="CL24" s="84" t="b">
        <f t="shared" si="57"/>
        <v>1</v>
      </c>
      <c r="CM24">
        <f t="shared" si="38"/>
        <v>2.42</v>
      </c>
      <c r="CN24" t="b">
        <f t="shared" si="39"/>
        <v>1</v>
      </c>
      <c r="CO24" s="84">
        <f t="shared" si="40"/>
        <v>0.11098968649682399</v>
      </c>
      <c r="CP24" t="b">
        <f t="shared" si="41"/>
        <v>1</v>
      </c>
      <c r="CQ24" s="96" t="b">
        <f t="shared" si="42"/>
        <v>1</v>
      </c>
      <c r="CR24" t="e">
        <f t="shared" si="43"/>
        <v>#VALUE!</v>
      </c>
      <c r="CS24" t="e">
        <f t="shared" si="44"/>
        <v>#VALUE!</v>
      </c>
      <c r="CT24" t="b">
        <f t="shared" si="45"/>
        <v>1</v>
      </c>
      <c r="CU24" t="b">
        <f t="shared" si="46"/>
        <v>1</v>
      </c>
      <c r="CV24" s="84" t="b">
        <f t="shared" si="47"/>
        <v>1</v>
      </c>
      <c r="CW24" t="e">
        <f t="shared" si="48"/>
        <v>#VALUE!</v>
      </c>
      <c r="CX24" t="e">
        <f t="shared" si="49"/>
        <v>#VALUE!</v>
      </c>
      <c r="CY24" t="b">
        <f t="shared" si="50"/>
        <v>1</v>
      </c>
      <c r="CZ24" t="b">
        <f t="shared" si="51"/>
        <v>1</v>
      </c>
      <c r="DA24" s="84">
        <f t="shared" si="52"/>
        <v>0</v>
      </c>
      <c r="DB24" t="e">
        <f t="shared" si="53"/>
        <v>#N/A</v>
      </c>
    </row>
    <row r="25" spans="1:106">
      <c r="A25" s="9">
        <v>2625</v>
      </c>
      <c r="B25" s="3">
        <v>2</v>
      </c>
      <c r="C25" s="3" t="s">
        <v>2585</v>
      </c>
      <c r="D25" s="3" t="str">
        <f t="shared" si="0"/>
        <v>WT_1_22-2_dk_0157</v>
      </c>
      <c r="E25" s="3" t="str">
        <f t="shared" si="1"/>
        <v>0157</v>
      </c>
      <c r="F25" s="3">
        <v>110633.773</v>
      </c>
      <c r="G25" s="15">
        <v>423396.43800000002</v>
      </c>
      <c r="H25" s="35" t="str">
        <f t="shared" si="2"/>
        <v>ja</v>
      </c>
      <c r="I25" s="42" t="s">
        <v>2402</v>
      </c>
      <c r="J25" s="20" t="s">
        <v>2563</v>
      </c>
      <c r="K25" s="21">
        <v>10000</v>
      </c>
      <c r="L25" s="28">
        <f t="shared" si="54"/>
        <v>1</v>
      </c>
      <c r="M25" s="28">
        <f t="shared" si="55"/>
        <v>1</v>
      </c>
      <c r="N25" s="56">
        <f t="shared" si="3"/>
        <v>10000</v>
      </c>
      <c r="O25" s="33">
        <f t="shared" si="56"/>
        <v>74.288549750281049</v>
      </c>
      <c r="P25" s="37">
        <f t="shared" si="4"/>
        <v>128.21713838640628</v>
      </c>
      <c r="Q25" s="9" t="s">
        <v>12</v>
      </c>
      <c r="R25" s="55" t="s">
        <v>12</v>
      </c>
      <c r="S25" s="55">
        <v>2.2400000000000002</v>
      </c>
      <c r="T25" s="55">
        <v>2.86</v>
      </c>
      <c r="U25" s="55">
        <v>3.101</v>
      </c>
      <c r="V25" s="3">
        <v>3.282</v>
      </c>
      <c r="W25" s="3">
        <v>3.48</v>
      </c>
      <c r="X25" s="3" t="s">
        <v>12</v>
      </c>
      <c r="Y25" s="3">
        <v>3.8820000000000001</v>
      </c>
      <c r="Z25" s="15" t="s">
        <v>12</v>
      </c>
      <c r="AA25" s="10">
        <f t="shared" si="5"/>
        <v>3.48</v>
      </c>
      <c r="AB25" s="9">
        <f t="shared" si="6"/>
        <v>0.379</v>
      </c>
      <c r="AC25" s="10">
        <f t="shared" si="7"/>
        <v>0.40200000000000014</v>
      </c>
      <c r="AD25" s="9" t="s">
        <v>12</v>
      </c>
      <c r="AE25" s="55" t="s">
        <v>12</v>
      </c>
      <c r="AF25" s="55">
        <v>0.436</v>
      </c>
      <c r="AG25" s="55">
        <v>0.56599999999999995</v>
      </c>
      <c r="AH25" s="55">
        <v>0.69699999999999995</v>
      </c>
      <c r="AI25" s="3">
        <v>0.81599999999999995</v>
      </c>
      <c r="AJ25" s="3">
        <v>0.98199999999999998</v>
      </c>
      <c r="AK25" s="3" t="s">
        <v>12</v>
      </c>
      <c r="AL25" s="3">
        <v>1.2490000000000001</v>
      </c>
      <c r="AM25" s="15" t="s">
        <v>12</v>
      </c>
      <c r="AN25" s="10">
        <f t="shared" si="8"/>
        <v>0.98199999999999998</v>
      </c>
      <c r="AO25" s="9">
        <f t="shared" si="9"/>
        <v>0.28500000000000003</v>
      </c>
      <c r="AP25" s="10">
        <f t="shared" si="10"/>
        <v>0.26700000000000013</v>
      </c>
      <c r="AQ25" s="9" t="s">
        <v>12</v>
      </c>
      <c r="AR25" s="55" t="s">
        <v>12</v>
      </c>
      <c r="AS25" s="55">
        <v>1.526</v>
      </c>
      <c r="AT25" s="55">
        <v>1.7889999999999999</v>
      </c>
      <c r="AU25" s="55">
        <v>2.0259999999999998</v>
      </c>
      <c r="AV25" s="3">
        <v>2.202</v>
      </c>
      <c r="AW25" s="3">
        <v>2.3679999999999999</v>
      </c>
      <c r="AX25" s="3" t="s">
        <v>12</v>
      </c>
      <c r="AY25" s="3">
        <v>2.6309999999999998</v>
      </c>
      <c r="AZ25" s="15" t="s">
        <v>12</v>
      </c>
      <c r="BA25" s="10">
        <f t="shared" si="11"/>
        <v>2.3679999999999999</v>
      </c>
      <c r="BB25" s="9">
        <f t="shared" si="12"/>
        <v>0.34200000000000008</v>
      </c>
      <c r="BC25" s="10">
        <f t="shared" si="13"/>
        <v>0.2629999999999999</v>
      </c>
      <c r="BD25" s="9" t="s">
        <v>2403</v>
      </c>
      <c r="BE25" s="3" t="s">
        <v>12</v>
      </c>
      <c r="BF25" s="15" t="s">
        <v>12</v>
      </c>
      <c r="BG25" s="15" t="str">
        <f t="shared" si="14"/>
        <v>-</v>
      </c>
      <c r="BH25" s="9" t="e">
        <f t="shared" si="15"/>
        <v>#VALUE!</v>
      </c>
      <c r="BI25" s="10" t="e">
        <f t="shared" si="16"/>
        <v>#VALUE!</v>
      </c>
      <c r="BJ25" s="9" t="s">
        <v>2403</v>
      </c>
      <c r="BK25" s="3" t="s">
        <v>12</v>
      </c>
      <c r="BL25" s="15" t="s">
        <v>12</v>
      </c>
      <c r="BM25" s="15" t="str">
        <f t="shared" si="17"/>
        <v>-</v>
      </c>
      <c r="BN25" s="9" t="e">
        <f t="shared" si="18"/>
        <v>#VALUE!</v>
      </c>
      <c r="BO25" s="10" t="e">
        <f t="shared" si="19"/>
        <v>#VALUE!</v>
      </c>
      <c r="BP25">
        <f t="shared" si="20"/>
        <v>0</v>
      </c>
      <c r="BQ25" s="93" t="e">
        <f t="shared" si="21"/>
        <v>#VALUE!</v>
      </c>
      <c r="BR25" s="93" t="e">
        <f t="shared" si="22"/>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23"/>
        <v>#N/A</v>
      </c>
      <c r="BX25" s="93" t="e">
        <f t="shared" si="24"/>
        <v>#N/A</v>
      </c>
      <c r="BY25" s="94">
        <f t="shared" si="25"/>
        <v>999</v>
      </c>
      <c r="BZ25" s="94">
        <f t="shared" si="26"/>
        <v>999</v>
      </c>
      <c r="CA25" s="94" t="e">
        <f t="shared" si="27"/>
        <v>#N/A</v>
      </c>
      <c r="CB25" t="e">
        <f t="shared" si="28"/>
        <v>#N/A</v>
      </c>
      <c r="CC25" s="58" t="e">
        <f t="shared" si="29"/>
        <v>#N/A</v>
      </c>
      <c r="CD25" s="95" t="e">
        <f t="shared" si="30"/>
        <v>#N/A</v>
      </c>
      <c r="CE25" s="96" t="b">
        <f t="shared" si="31"/>
        <v>1</v>
      </c>
      <c r="CF25" t="e">
        <f t="shared" si="32"/>
        <v>#DIV/0!</v>
      </c>
      <c r="CG25" t="e">
        <f t="shared" si="33"/>
        <v>#DIV/0!</v>
      </c>
      <c r="CH25" s="84" t="b">
        <f t="shared" si="34"/>
        <v>1</v>
      </c>
      <c r="CI25">
        <f t="shared" si="35"/>
        <v>0.98199999999999998</v>
      </c>
      <c r="CJ25" t="b">
        <f t="shared" si="36"/>
        <v>1</v>
      </c>
      <c r="CK25" t="b">
        <f t="shared" si="37"/>
        <v>1</v>
      </c>
      <c r="CL25" s="84" t="b">
        <f t="shared" si="57"/>
        <v>1</v>
      </c>
      <c r="CM25">
        <f t="shared" si="38"/>
        <v>2.3679999999999999</v>
      </c>
      <c r="CN25" t="b">
        <f t="shared" si="39"/>
        <v>1</v>
      </c>
      <c r="CO25" s="84">
        <f t="shared" si="40"/>
        <v>0.11225960075199941</v>
      </c>
      <c r="CP25" t="b">
        <f t="shared" si="41"/>
        <v>1</v>
      </c>
      <c r="CQ25" s="96" t="b">
        <f t="shared" si="42"/>
        <v>1</v>
      </c>
      <c r="CR25" t="e">
        <f t="shared" si="43"/>
        <v>#VALUE!</v>
      </c>
      <c r="CS25" t="e">
        <f t="shared" si="44"/>
        <v>#VALUE!</v>
      </c>
      <c r="CT25" t="b">
        <f t="shared" si="45"/>
        <v>1</v>
      </c>
      <c r="CU25" t="b">
        <f t="shared" si="46"/>
        <v>1</v>
      </c>
      <c r="CV25" s="84" t="b">
        <f t="shared" si="47"/>
        <v>1</v>
      </c>
      <c r="CW25" t="e">
        <f t="shared" si="48"/>
        <v>#VALUE!</v>
      </c>
      <c r="CX25" t="e">
        <f t="shared" si="49"/>
        <v>#VALUE!</v>
      </c>
      <c r="CY25" t="b">
        <f t="shared" si="50"/>
        <v>1</v>
      </c>
      <c r="CZ25" t="b">
        <f t="shared" si="51"/>
        <v>1</v>
      </c>
      <c r="DA25" s="84">
        <f t="shared" si="52"/>
        <v>0</v>
      </c>
      <c r="DB25" t="e">
        <f t="shared" si="53"/>
        <v>#N/A</v>
      </c>
    </row>
    <row r="26" spans="1:106">
      <c r="A26" s="9">
        <v>2626</v>
      </c>
      <c r="B26" s="3">
        <v>2</v>
      </c>
      <c r="C26" s="3" t="s">
        <v>2586</v>
      </c>
      <c r="D26" s="3" t="str">
        <f t="shared" si="0"/>
        <v>WT_1_22-2_dk_0158</v>
      </c>
      <c r="E26" s="3" t="str">
        <f t="shared" si="1"/>
        <v>0158</v>
      </c>
      <c r="F26" s="3">
        <v>110516.79700000001</v>
      </c>
      <c r="G26" s="15">
        <v>423448.93800000002</v>
      </c>
      <c r="H26" s="35" t="str">
        <f t="shared" si="2"/>
        <v>ja</v>
      </c>
      <c r="I26" s="42" t="s">
        <v>2402</v>
      </c>
      <c r="J26" s="20" t="s">
        <v>2563</v>
      </c>
      <c r="K26" s="21">
        <v>10000</v>
      </c>
      <c r="L26" s="28">
        <f t="shared" si="54"/>
        <v>1</v>
      </c>
      <c r="M26" s="28">
        <f t="shared" si="55"/>
        <v>1</v>
      </c>
      <c r="N26" s="56">
        <f t="shared" si="3"/>
        <v>10000</v>
      </c>
      <c r="O26" s="33">
        <f t="shared" si="56"/>
        <v>128.21713838640628</v>
      </c>
      <c r="P26" s="37">
        <f t="shared" si="4"/>
        <v>72.919851508361546</v>
      </c>
      <c r="Q26" s="9" t="s">
        <v>12</v>
      </c>
      <c r="R26" s="55" t="s">
        <v>12</v>
      </c>
      <c r="S26" s="55">
        <v>2.2559999999999998</v>
      </c>
      <c r="T26" s="55">
        <v>2.86</v>
      </c>
      <c r="U26" s="55">
        <v>3.101</v>
      </c>
      <c r="V26" s="3">
        <v>3.2810000000000001</v>
      </c>
      <c r="W26" s="3">
        <v>3.4790000000000001</v>
      </c>
      <c r="X26" s="3" t="s">
        <v>12</v>
      </c>
      <c r="Y26" s="3">
        <v>3.88</v>
      </c>
      <c r="Z26" s="15" t="s">
        <v>12</v>
      </c>
      <c r="AA26" s="10">
        <f t="shared" si="5"/>
        <v>3.4790000000000001</v>
      </c>
      <c r="AB26" s="9">
        <f t="shared" si="6"/>
        <v>0.37800000000000011</v>
      </c>
      <c r="AC26" s="10">
        <f t="shared" si="7"/>
        <v>0.4009999999999998</v>
      </c>
      <c r="AD26" s="9" t="s">
        <v>12</v>
      </c>
      <c r="AE26" s="55" t="s">
        <v>12</v>
      </c>
      <c r="AF26" s="55">
        <v>0.41299999999999998</v>
      </c>
      <c r="AG26" s="55">
        <v>0.53600000000000003</v>
      </c>
      <c r="AH26" s="55">
        <v>0.65900000000000003</v>
      </c>
      <c r="AI26" s="3">
        <v>0.77600000000000002</v>
      </c>
      <c r="AJ26" s="3">
        <v>0.93400000000000005</v>
      </c>
      <c r="AK26" s="3" t="s">
        <v>12</v>
      </c>
      <c r="AL26" s="3">
        <v>1.1870000000000001</v>
      </c>
      <c r="AM26" s="15" t="s">
        <v>12</v>
      </c>
      <c r="AN26" s="10">
        <f t="shared" si="8"/>
        <v>0.93400000000000005</v>
      </c>
      <c r="AO26" s="9">
        <f t="shared" si="9"/>
        <v>0.27500000000000002</v>
      </c>
      <c r="AP26" s="10">
        <f t="shared" si="10"/>
        <v>0.253</v>
      </c>
      <c r="AQ26" s="9" t="s">
        <v>12</v>
      </c>
      <c r="AR26" s="55" t="s">
        <v>12</v>
      </c>
      <c r="AS26" s="55">
        <v>1.46</v>
      </c>
      <c r="AT26" s="55">
        <v>1.7210000000000001</v>
      </c>
      <c r="AU26" s="55">
        <v>1.9650000000000001</v>
      </c>
      <c r="AV26" s="3">
        <v>2.1480000000000001</v>
      </c>
      <c r="AW26" s="3">
        <v>2.3109999999999999</v>
      </c>
      <c r="AX26" s="3" t="s">
        <v>12</v>
      </c>
      <c r="AY26" s="3">
        <v>2.5870000000000002</v>
      </c>
      <c r="AZ26" s="15" t="s">
        <v>12</v>
      </c>
      <c r="BA26" s="10">
        <f t="shared" si="11"/>
        <v>2.3109999999999999</v>
      </c>
      <c r="BB26" s="9">
        <f t="shared" si="12"/>
        <v>0.34599999999999986</v>
      </c>
      <c r="BC26" s="10">
        <f t="shared" si="13"/>
        <v>0.27600000000000025</v>
      </c>
      <c r="BD26" s="9" t="s">
        <v>2403</v>
      </c>
      <c r="BE26" s="3" t="s">
        <v>12</v>
      </c>
      <c r="BF26" s="15" t="s">
        <v>12</v>
      </c>
      <c r="BG26" s="15" t="str">
        <f t="shared" si="14"/>
        <v>-</v>
      </c>
      <c r="BH26" s="9" t="e">
        <f t="shared" si="15"/>
        <v>#VALUE!</v>
      </c>
      <c r="BI26" s="10" t="e">
        <f t="shared" si="16"/>
        <v>#VALUE!</v>
      </c>
      <c r="BJ26" s="9" t="s">
        <v>2403</v>
      </c>
      <c r="BK26" s="3" t="s">
        <v>12</v>
      </c>
      <c r="BL26" s="15" t="s">
        <v>12</v>
      </c>
      <c r="BM26" s="15" t="str">
        <f t="shared" si="17"/>
        <v>-</v>
      </c>
      <c r="BN26" s="9" t="e">
        <f t="shared" si="18"/>
        <v>#VALUE!</v>
      </c>
      <c r="BO26" s="10" t="e">
        <f t="shared" si="19"/>
        <v>#VALUE!</v>
      </c>
      <c r="BP26">
        <f t="shared" si="20"/>
        <v>0</v>
      </c>
      <c r="BQ26" s="93" t="e">
        <f t="shared" si="21"/>
        <v>#VALUE!</v>
      </c>
      <c r="BR26" s="93" t="e">
        <f t="shared" si="22"/>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23"/>
        <v>#N/A</v>
      </c>
      <c r="BX26" s="93" t="e">
        <f t="shared" si="24"/>
        <v>#N/A</v>
      </c>
      <c r="BY26" s="94">
        <f t="shared" si="25"/>
        <v>999</v>
      </c>
      <c r="BZ26" s="94">
        <f t="shared" si="26"/>
        <v>999</v>
      </c>
      <c r="CA26" s="94" t="e">
        <f t="shared" si="27"/>
        <v>#N/A</v>
      </c>
      <c r="CB26" t="e">
        <f t="shared" si="28"/>
        <v>#N/A</v>
      </c>
      <c r="CC26" s="58" t="e">
        <f t="shared" si="29"/>
        <v>#N/A</v>
      </c>
      <c r="CD26" s="95" t="e">
        <f t="shared" si="30"/>
        <v>#N/A</v>
      </c>
      <c r="CE26" s="96" t="b">
        <f t="shared" si="31"/>
        <v>1</v>
      </c>
      <c r="CF26" t="e">
        <f t="shared" si="32"/>
        <v>#DIV/0!</v>
      </c>
      <c r="CG26" t="e">
        <f t="shared" si="33"/>
        <v>#DIV/0!</v>
      </c>
      <c r="CH26" s="84" t="b">
        <f t="shared" si="34"/>
        <v>1</v>
      </c>
      <c r="CI26">
        <f t="shared" si="35"/>
        <v>0.93400000000000005</v>
      </c>
      <c r="CJ26" t="b">
        <f t="shared" si="36"/>
        <v>1</v>
      </c>
      <c r="CK26" t="b">
        <f t="shared" si="37"/>
        <v>1</v>
      </c>
      <c r="CL26" s="84" t="b">
        <f t="shared" si="57"/>
        <v>1</v>
      </c>
      <c r="CM26">
        <f t="shared" si="38"/>
        <v>2.3109999999999999</v>
      </c>
      <c r="CN26" t="b">
        <f t="shared" si="39"/>
        <v>1</v>
      </c>
      <c r="CO26" s="84">
        <f t="shared" si="40"/>
        <v>0.11210432986818612</v>
      </c>
      <c r="CP26" t="b">
        <f t="shared" si="41"/>
        <v>1</v>
      </c>
      <c r="CQ26" s="96" t="b">
        <f t="shared" si="42"/>
        <v>1</v>
      </c>
      <c r="CR26" t="e">
        <f t="shared" si="43"/>
        <v>#VALUE!</v>
      </c>
      <c r="CS26" t="e">
        <f t="shared" si="44"/>
        <v>#VALUE!</v>
      </c>
      <c r="CT26" t="b">
        <f t="shared" si="45"/>
        <v>1</v>
      </c>
      <c r="CU26" t="b">
        <f t="shared" si="46"/>
        <v>1</v>
      </c>
      <c r="CV26" s="84" t="b">
        <f t="shared" si="47"/>
        <v>1</v>
      </c>
      <c r="CW26" t="e">
        <f t="shared" si="48"/>
        <v>#VALUE!</v>
      </c>
      <c r="CX26" t="e">
        <f t="shared" si="49"/>
        <v>#VALUE!</v>
      </c>
      <c r="CY26" t="b">
        <f t="shared" si="50"/>
        <v>1</v>
      </c>
      <c r="CZ26" t="b">
        <f t="shared" si="51"/>
        <v>1</v>
      </c>
      <c r="DA26" s="84">
        <f t="shared" si="52"/>
        <v>0</v>
      </c>
      <c r="DB26" t="e">
        <f t="shared" si="53"/>
        <v>#N/A</v>
      </c>
    </row>
    <row r="27" spans="1:106">
      <c r="A27" s="9">
        <v>2627</v>
      </c>
      <c r="B27" s="3">
        <v>2</v>
      </c>
      <c r="C27" s="3" t="s">
        <v>2587</v>
      </c>
      <c r="D27" s="3" t="str">
        <f t="shared" si="0"/>
        <v>WT_1_22-2_dk_0159</v>
      </c>
      <c r="E27" s="3" t="str">
        <f t="shared" si="1"/>
        <v>0159</v>
      </c>
      <c r="F27" s="3">
        <v>110444.367</v>
      </c>
      <c r="G27" s="15">
        <v>423440.5</v>
      </c>
      <c r="H27" s="35" t="str">
        <f t="shared" si="2"/>
        <v>ja</v>
      </c>
      <c r="I27" s="42" t="s">
        <v>2402</v>
      </c>
      <c r="J27" s="20" t="s">
        <v>2563</v>
      </c>
      <c r="K27" s="21">
        <v>10000</v>
      </c>
      <c r="L27" s="28">
        <f t="shared" si="54"/>
        <v>1</v>
      </c>
      <c r="M27" s="28">
        <f t="shared" si="55"/>
        <v>1</v>
      </c>
      <c r="N27" s="56">
        <f t="shared" si="3"/>
        <v>10000</v>
      </c>
      <c r="O27" s="33">
        <f t="shared" si="56"/>
        <v>72.919851508361546</v>
      </c>
      <c r="P27" s="37">
        <f t="shared" si="4"/>
        <v>76.673436058377348</v>
      </c>
      <c r="Q27" s="9" t="s">
        <v>12</v>
      </c>
      <c r="R27" s="55" t="s">
        <v>12</v>
      </c>
      <c r="S27" s="55">
        <v>2.274</v>
      </c>
      <c r="T27" s="55">
        <v>2.8610000000000002</v>
      </c>
      <c r="U27" s="55">
        <v>3.1</v>
      </c>
      <c r="V27" s="3">
        <v>3.28</v>
      </c>
      <c r="W27" s="3">
        <v>3.4790000000000001</v>
      </c>
      <c r="X27" s="3" t="s">
        <v>12</v>
      </c>
      <c r="Y27" s="3">
        <v>3.879</v>
      </c>
      <c r="Z27" s="15" t="s">
        <v>12</v>
      </c>
      <c r="AA27" s="10">
        <f t="shared" si="5"/>
        <v>3.4790000000000001</v>
      </c>
      <c r="AB27" s="9">
        <f t="shared" si="6"/>
        <v>0.379</v>
      </c>
      <c r="AC27" s="10">
        <f t="shared" si="7"/>
        <v>0.39999999999999991</v>
      </c>
      <c r="AD27" s="9" t="s">
        <v>12</v>
      </c>
      <c r="AE27" s="55" t="s">
        <v>12</v>
      </c>
      <c r="AF27" s="55">
        <v>0.376</v>
      </c>
      <c r="AG27" s="55">
        <v>0.48599999999999999</v>
      </c>
      <c r="AH27" s="55">
        <v>0.60099999999999998</v>
      </c>
      <c r="AI27" s="3">
        <v>0.71099999999999997</v>
      </c>
      <c r="AJ27" s="3">
        <v>0.85599999999999998</v>
      </c>
      <c r="AK27" s="3" t="s">
        <v>12</v>
      </c>
      <c r="AL27" s="3">
        <v>1.099</v>
      </c>
      <c r="AM27" s="15" t="s">
        <v>12</v>
      </c>
      <c r="AN27" s="10">
        <f t="shared" si="8"/>
        <v>0.85599999999999998</v>
      </c>
      <c r="AO27" s="9">
        <f t="shared" si="9"/>
        <v>0.255</v>
      </c>
      <c r="AP27" s="10">
        <f t="shared" si="10"/>
        <v>0.24299999999999999</v>
      </c>
      <c r="AQ27" s="9" t="s">
        <v>12</v>
      </c>
      <c r="AR27" s="55" t="s">
        <v>12</v>
      </c>
      <c r="AS27" s="55">
        <v>1.3859999999999999</v>
      </c>
      <c r="AT27" s="55">
        <v>1.6319999999999999</v>
      </c>
      <c r="AU27" s="55">
        <v>1.8919999999999999</v>
      </c>
      <c r="AV27" s="3">
        <v>2.0830000000000002</v>
      </c>
      <c r="AW27" s="3">
        <v>2.2400000000000002</v>
      </c>
      <c r="AX27" s="3" t="s">
        <v>12</v>
      </c>
      <c r="AY27" s="3">
        <v>2.5310000000000001</v>
      </c>
      <c r="AZ27" s="15" t="s">
        <v>12</v>
      </c>
      <c r="BA27" s="10">
        <f t="shared" si="11"/>
        <v>2.2400000000000002</v>
      </c>
      <c r="BB27" s="9">
        <f t="shared" si="12"/>
        <v>0.34800000000000031</v>
      </c>
      <c r="BC27" s="10">
        <f t="shared" si="13"/>
        <v>0.29099999999999993</v>
      </c>
      <c r="BD27" s="9" t="s">
        <v>2403</v>
      </c>
      <c r="BE27" s="3" t="s">
        <v>12</v>
      </c>
      <c r="BF27" s="15" t="s">
        <v>12</v>
      </c>
      <c r="BG27" s="15" t="str">
        <f t="shared" si="14"/>
        <v>-</v>
      </c>
      <c r="BH27" s="9" t="e">
        <f t="shared" si="15"/>
        <v>#VALUE!</v>
      </c>
      <c r="BI27" s="10" t="e">
        <f t="shared" si="16"/>
        <v>#VALUE!</v>
      </c>
      <c r="BJ27" s="9" t="s">
        <v>2403</v>
      </c>
      <c r="BK27" s="3" t="s">
        <v>12</v>
      </c>
      <c r="BL27" s="15" t="s">
        <v>12</v>
      </c>
      <c r="BM27" s="15" t="str">
        <f t="shared" si="17"/>
        <v>-</v>
      </c>
      <c r="BN27" s="9" t="e">
        <f t="shared" si="18"/>
        <v>#VALUE!</v>
      </c>
      <c r="BO27" s="10" t="e">
        <f t="shared" si="19"/>
        <v>#VALUE!</v>
      </c>
      <c r="BP27">
        <f t="shared" si="20"/>
        <v>0</v>
      </c>
      <c r="BQ27" s="93" t="e">
        <f t="shared" si="21"/>
        <v>#VALUE!</v>
      </c>
      <c r="BR27" s="93" t="e">
        <f t="shared" si="22"/>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23"/>
        <v>#N/A</v>
      </c>
      <c r="BX27" s="93" t="e">
        <f t="shared" si="24"/>
        <v>#N/A</v>
      </c>
      <c r="BY27" s="94">
        <f t="shared" si="25"/>
        <v>999</v>
      </c>
      <c r="BZ27" s="94">
        <f t="shared" si="26"/>
        <v>999</v>
      </c>
      <c r="CA27" s="94" t="e">
        <f t="shared" si="27"/>
        <v>#N/A</v>
      </c>
      <c r="CB27" t="e">
        <f t="shared" si="28"/>
        <v>#N/A</v>
      </c>
      <c r="CC27" s="58" t="e">
        <f t="shared" si="29"/>
        <v>#N/A</v>
      </c>
      <c r="CD27" s="95" t="e">
        <f t="shared" si="30"/>
        <v>#N/A</v>
      </c>
      <c r="CE27" s="96" t="b">
        <f t="shared" si="31"/>
        <v>1</v>
      </c>
      <c r="CF27" t="e">
        <f t="shared" si="32"/>
        <v>#DIV/0!</v>
      </c>
      <c r="CG27" t="e">
        <f t="shared" si="33"/>
        <v>#DIV/0!</v>
      </c>
      <c r="CH27" s="84" t="b">
        <f t="shared" si="34"/>
        <v>1</v>
      </c>
      <c r="CI27">
        <f t="shared" si="35"/>
        <v>0.85599999999999998</v>
      </c>
      <c r="CJ27" t="b">
        <f t="shared" si="36"/>
        <v>1</v>
      </c>
      <c r="CK27" t="b">
        <f t="shared" si="37"/>
        <v>1</v>
      </c>
      <c r="CL27" s="84" t="b">
        <f t="shared" si="57"/>
        <v>1</v>
      </c>
      <c r="CM27">
        <f t="shared" si="38"/>
        <v>2.2400000000000002</v>
      </c>
      <c r="CN27" t="b">
        <f t="shared" si="39"/>
        <v>1</v>
      </c>
      <c r="CO27" s="84">
        <f t="shared" si="40"/>
        <v>0.10935864730507586</v>
      </c>
      <c r="CP27" t="b">
        <f t="shared" si="41"/>
        <v>1</v>
      </c>
      <c r="CQ27" s="96" t="b">
        <f t="shared" si="42"/>
        <v>1</v>
      </c>
      <c r="CR27" t="e">
        <f t="shared" si="43"/>
        <v>#VALUE!</v>
      </c>
      <c r="CS27" t="e">
        <f t="shared" si="44"/>
        <v>#VALUE!</v>
      </c>
      <c r="CT27" t="b">
        <f t="shared" si="45"/>
        <v>1</v>
      </c>
      <c r="CU27" t="b">
        <f t="shared" si="46"/>
        <v>1</v>
      </c>
      <c r="CV27" s="84" t="b">
        <f t="shared" si="47"/>
        <v>1</v>
      </c>
      <c r="CW27" t="e">
        <f t="shared" si="48"/>
        <v>#VALUE!</v>
      </c>
      <c r="CX27" t="e">
        <f t="shared" si="49"/>
        <v>#VALUE!</v>
      </c>
      <c r="CY27" t="b">
        <f t="shared" si="50"/>
        <v>1</v>
      </c>
      <c r="CZ27" t="b">
        <f t="shared" si="51"/>
        <v>1</v>
      </c>
      <c r="DA27" s="84">
        <f t="shared" si="52"/>
        <v>0</v>
      </c>
      <c r="DB27" t="e">
        <f t="shared" si="53"/>
        <v>#N/A</v>
      </c>
    </row>
    <row r="28" spans="1:106">
      <c r="A28" s="9">
        <v>2628</v>
      </c>
      <c r="B28" s="3">
        <v>2</v>
      </c>
      <c r="C28" s="3" t="s">
        <v>2588</v>
      </c>
      <c r="D28" s="3" t="str">
        <f t="shared" si="0"/>
        <v>WT_1_22-2_dk_0160</v>
      </c>
      <c r="E28" s="3" t="str">
        <f t="shared" si="1"/>
        <v>0160</v>
      </c>
      <c r="F28" s="3">
        <v>110400.086</v>
      </c>
      <c r="G28" s="15">
        <v>423503.09399999998</v>
      </c>
      <c r="H28" s="35" t="str">
        <f t="shared" si="2"/>
        <v>ja</v>
      </c>
      <c r="I28" s="42" t="s">
        <v>2402</v>
      </c>
      <c r="J28" s="20" t="s">
        <v>2563</v>
      </c>
      <c r="K28" s="21">
        <v>10000</v>
      </c>
      <c r="L28" s="28">
        <f t="shared" si="54"/>
        <v>1</v>
      </c>
      <c r="M28" s="28">
        <f t="shared" si="55"/>
        <v>1</v>
      </c>
      <c r="N28" s="56">
        <f t="shared" si="3"/>
        <v>10000</v>
      </c>
      <c r="O28" s="33">
        <f t="shared" si="56"/>
        <v>76.673436058377348</v>
      </c>
      <c r="P28" s="37">
        <f t="shared" si="4"/>
        <v>68.497668310680282</v>
      </c>
      <c r="Q28" s="9" t="s">
        <v>12</v>
      </c>
      <c r="R28" s="55" t="s">
        <v>12</v>
      </c>
      <c r="S28" s="55">
        <v>2.2770000000000001</v>
      </c>
      <c r="T28" s="55">
        <v>2.8610000000000002</v>
      </c>
      <c r="U28" s="55">
        <v>3.1</v>
      </c>
      <c r="V28" s="3">
        <v>3.28</v>
      </c>
      <c r="W28" s="3">
        <v>3.4780000000000002</v>
      </c>
      <c r="X28" s="3" t="s">
        <v>12</v>
      </c>
      <c r="Y28" s="3">
        <v>3.8780000000000001</v>
      </c>
      <c r="Z28" s="15" t="s">
        <v>12</v>
      </c>
      <c r="AA28" s="10">
        <f t="shared" si="5"/>
        <v>3.4780000000000002</v>
      </c>
      <c r="AB28" s="9">
        <f t="shared" si="6"/>
        <v>0.37800000000000011</v>
      </c>
      <c r="AC28" s="10">
        <f t="shared" si="7"/>
        <v>0.39999999999999991</v>
      </c>
      <c r="AD28" s="9" t="s">
        <v>12</v>
      </c>
      <c r="AE28" s="55" t="s">
        <v>12</v>
      </c>
      <c r="AF28" s="55">
        <v>0.34899999999999998</v>
      </c>
      <c r="AG28" s="55">
        <v>0.45500000000000002</v>
      </c>
      <c r="AH28" s="55">
        <v>0.56599999999999995</v>
      </c>
      <c r="AI28" s="3">
        <v>0.67500000000000004</v>
      </c>
      <c r="AJ28" s="3">
        <v>0.80800000000000005</v>
      </c>
      <c r="AK28" s="3" t="s">
        <v>12</v>
      </c>
      <c r="AL28" s="3">
        <v>1.0449999999999999</v>
      </c>
      <c r="AM28" s="15" t="s">
        <v>12</v>
      </c>
      <c r="AN28" s="10">
        <f t="shared" si="8"/>
        <v>0.80800000000000005</v>
      </c>
      <c r="AO28" s="9">
        <f t="shared" si="9"/>
        <v>0.2420000000000001</v>
      </c>
      <c r="AP28" s="10">
        <f t="shared" si="10"/>
        <v>0.23699999999999988</v>
      </c>
      <c r="AQ28" s="9" t="s">
        <v>12</v>
      </c>
      <c r="AR28" s="55" t="s">
        <v>12</v>
      </c>
      <c r="AS28" s="55">
        <v>1.3380000000000001</v>
      </c>
      <c r="AT28" s="55">
        <v>1.5820000000000001</v>
      </c>
      <c r="AU28" s="55">
        <v>1.85</v>
      </c>
      <c r="AV28" s="3">
        <v>2.0419999999999998</v>
      </c>
      <c r="AW28" s="3">
        <v>2.1970000000000001</v>
      </c>
      <c r="AX28" s="3" t="s">
        <v>12</v>
      </c>
      <c r="AY28" s="3">
        <v>2.492</v>
      </c>
      <c r="AZ28" s="15" t="s">
        <v>12</v>
      </c>
      <c r="BA28" s="10">
        <f t="shared" si="11"/>
        <v>2.1970000000000001</v>
      </c>
      <c r="BB28" s="9">
        <f t="shared" si="12"/>
        <v>0.34699999999999998</v>
      </c>
      <c r="BC28" s="10">
        <f t="shared" si="13"/>
        <v>0.29499999999999993</v>
      </c>
      <c r="BD28" s="9" t="s">
        <v>2403</v>
      </c>
      <c r="BE28" s="3" t="s">
        <v>12</v>
      </c>
      <c r="BF28" s="15" t="s">
        <v>12</v>
      </c>
      <c r="BG28" s="15" t="str">
        <f t="shared" si="14"/>
        <v>-</v>
      </c>
      <c r="BH28" s="9" t="e">
        <f t="shared" si="15"/>
        <v>#VALUE!</v>
      </c>
      <c r="BI28" s="10" t="e">
        <f t="shared" si="16"/>
        <v>#VALUE!</v>
      </c>
      <c r="BJ28" s="9" t="s">
        <v>2403</v>
      </c>
      <c r="BK28" s="3" t="s">
        <v>12</v>
      </c>
      <c r="BL28" s="15" t="s">
        <v>12</v>
      </c>
      <c r="BM28" s="15" t="str">
        <f t="shared" si="17"/>
        <v>-</v>
      </c>
      <c r="BN28" s="9" t="e">
        <f t="shared" si="18"/>
        <v>#VALUE!</v>
      </c>
      <c r="BO28" s="10" t="e">
        <f t="shared" si="19"/>
        <v>#VALUE!</v>
      </c>
      <c r="BP28">
        <f t="shared" si="20"/>
        <v>0</v>
      </c>
      <c r="BQ28" s="93" t="e">
        <f t="shared" si="21"/>
        <v>#VALUE!</v>
      </c>
      <c r="BR28" s="93" t="e">
        <f t="shared" si="22"/>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23"/>
        <v>#N/A</v>
      </c>
      <c r="BX28" s="93" t="e">
        <f t="shared" si="24"/>
        <v>#N/A</v>
      </c>
      <c r="BY28" s="94">
        <f t="shared" si="25"/>
        <v>999</v>
      </c>
      <c r="BZ28" s="94">
        <f t="shared" si="26"/>
        <v>999</v>
      </c>
      <c r="CA28" s="94" t="e">
        <f t="shared" si="27"/>
        <v>#N/A</v>
      </c>
      <c r="CB28" t="e">
        <f t="shared" si="28"/>
        <v>#N/A</v>
      </c>
      <c r="CC28" s="58" t="e">
        <f t="shared" si="29"/>
        <v>#N/A</v>
      </c>
      <c r="CD28" s="95" t="e">
        <f t="shared" si="30"/>
        <v>#N/A</v>
      </c>
      <c r="CE28" s="96" t="b">
        <f t="shared" si="31"/>
        <v>1</v>
      </c>
      <c r="CF28" t="e">
        <f t="shared" si="32"/>
        <v>#DIV/0!</v>
      </c>
      <c r="CG28" t="e">
        <f t="shared" si="33"/>
        <v>#DIV/0!</v>
      </c>
      <c r="CH28" s="84" t="b">
        <f t="shared" si="34"/>
        <v>1</v>
      </c>
      <c r="CI28">
        <f t="shared" si="35"/>
        <v>0.80800000000000005</v>
      </c>
      <c r="CJ28" t="b">
        <f t="shared" si="36"/>
        <v>1</v>
      </c>
      <c r="CK28" t="b">
        <f t="shared" si="37"/>
        <v>1</v>
      </c>
      <c r="CL28" s="84" t="b">
        <f t="shared" si="57"/>
        <v>1</v>
      </c>
      <c r="CM28">
        <f t="shared" si="38"/>
        <v>2.1970000000000001</v>
      </c>
      <c r="CN28" t="b">
        <f t="shared" si="39"/>
        <v>1</v>
      </c>
      <c r="CO28" s="84">
        <f t="shared" si="40"/>
        <v>0.10730665289401714</v>
      </c>
      <c r="CP28" t="b">
        <f t="shared" si="41"/>
        <v>1</v>
      </c>
      <c r="CQ28" s="96" t="b">
        <f t="shared" si="42"/>
        <v>1</v>
      </c>
      <c r="CR28" t="e">
        <f t="shared" si="43"/>
        <v>#VALUE!</v>
      </c>
      <c r="CS28" t="e">
        <f t="shared" si="44"/>
        <v>#VALUE!</v>
      </c>
      <c r="CT28" t="b">
        <f t="shared" si="45"/>
        <v>1</v>
      </c>
      <c r="CU28" t="b">
        <f t="shared" si="46"/>
        <v>1</v>
      </c>
      <c r="CV28" s="84" t="b">
        <f t="shared" si="47"/>
        <v>1</v>
      </c>
      <c r="CW28" t="e">
        <f t="shared" si="48"/>
        <v>#VALUE!</v>
      </c>
      <c r="CX28" t="e">
        <f t="shared" si="49"/>
        <v>#VALUE!</v>
      </c>
      <c r="CY28" t="b">
        <f t="shared" si="50"/>
        <v>1</v>
      </c>
      <c r="CZ28" t="b">
        <f t="shared" si="51"/>
        <v>1</v>
      </c>
      <c r="DA28" s="84">
        <f t="shared" si="52"/>
        <v>0</v>
      </c>
      <c r="DB28" t="e">
        <f t="shared" si="53"/>
        <v>#N/A</v>
      </c>
    </row>
    <row r="29" spans="1:106">
      <c r="A29" s="9">
        <v>2629</v>
      </c>
      <c r="B29" s="3">
        <v>2</v>
      </c>
      <c r="C29" s="3" t="s">
        <v>2589</v>
      </c>
      <c r="D29" s="3" t="str">
        <f t="shared" si="0"/>
        <v>WT_1_22-2_dk_0161</v>
      </c>
      <c r="E29" s="3" t="str">
        <f t="shared" si="1"/>
        <v>0161</v>
      </c>
      <c r="F29" s="3">
        <v>110391.844</v>
      </c>
      <c r="G29" s="15">
        <v>423571.09399999998</v>
      </c>
      <c r="H29" s="35" t="str">
        <f t="shared" si="2"/>
        <v>ja</v>
      </c>
      <c r="I29" s="42" t="s">
        <v>2402</v>
      </c>
      <c r="J29" s="20" t="s">
        <v>2563</v>
      </c>
      <c r="K29" s="21">
        <v>10000</v>
      </c>
      <c r="L29" s="28">
        <f t="shared" si="54"/>
        <v>1</v>
      </c>
      <c r="M29" s="28">
        <f t="shared" si="55"/>
        <v>1</v>
      </c>
      <c r="N29" s="56">
        <f t="shared" si="3"/>
        <v>10000</v>
      </c>
      <c r="O29" s="33">
        <f t="shared" si="56"/>
        <v>68.497668310680282</v>
      </c>
      <c r="P29" s="37">
        <f t="shared" si="4"/>
        <v>78.451531253378434</v>
      </c>
      <c r="Q29" s="9" t="s">
        <v>12</v>
      </c>
      <c r="R29" s="55" t="s">
        <v>12</v>
      </c>
      <c r="S29" s="55">
        <v>2.5779999999999998</v>
      </c>
      <c r="T29" s="55">
        <v>2.972</v>
      </c>
      <c r="U29" s="55">
        <v>3.161</v>
      </c>
      <c r="V29" s="3">
        <v>3.3290000000000002</v>
      </c>
      <c r="W29" s="3">
        <v>3.528</v>
      </c>
      <c r="X29" s="3" t="s">
        <v>12</v>
      </c>
      <c r="Y29" s="3">
        <v>3.9220000000000002</v>
      </c>
      <c r="Z29" s="15" t="s">
        <v>12</v>
      </c>
      <c r="AA29" s="10">
        <f t="shared" si="5"/>
        <v>3.528</v>
      </c>
      <c r="AB29" s="9">
        <f t="shared" si="6"/>
        <v>0.36699999999999999</v>
      </c>
      <c r="AC29" s="10">
        <f t="shared" si="7"/>
        <v>0.39400000000000013</v>
      </c>
      <c r="AD29" s="9" t="s">
        <v>12</v>
      </c>
      <c r="AE29" s="55" t="s">
        <v>12</v>
      </c>
      <c r="AF29" s="55">
        <v>0.46</v>
      </c>
      <c r="AG29" s="55">
        <v>0.53800000000000003</v>
      </c>
      <c r="AH29" s="55">
        <v>0.61599999999999999</v>
      </c>
      <c r="AI29" s="3">
        <v>0.69</v>
      </c>
      <c r="AJ29" s="3">
        <v>0.79700000000000004</v>
      </c>
      <c r="AK29" s="3" t="s">
        <v>12</v>
      </c>
      <c r="AL29" s="3">
        <v>1.048</v>
      </c>
      <c r="AM29" s="15" t="s">
        <v>12</v>
      </c>
      <c r="AN29" s="10">
        <f t="shared" si="8"/>
        <v>0.79700000000000004</v>
      </c>
      <c r="AO29" s="9">
        <f t="shared" si="9"/>
        <v>0.18100000000000005</v>
      </c>
      <c r="AP29" s="10">
        <f t="shared" si="10"/>
        <v>0.251</v>
      </c>
      <c r="AQ29" s="9" t="s">
        <v>12</v>
      </c>
      <c r="AR29" s="55" t="s">
        <v>12</v>
      </c>
      <c r="AS29" s="55">
        <v>1.42</v>
      </c>
      <c r="AT29" s="55">
        <v>1.629</v>
      </c>
      <c r="AU29" s="55">
        <v>1.819</v>
      </c>
      <c r="AV29" s="3">
        <v>1.978</v>
      </c>
      <c r="AW29" s="3">
        <v>2.1259999999999999</v>
      </c>
      <c r="AX29" s="3" t="s">
        <v>12</v>
      </c>
      <c r="AY29" s="3">
        <v>2.468</v>
      </c>
      <c r="AZ29" s="15" t="s">
        <v>12</v>
      </c>
      <c r="BA29" s="10">
        <f t="shared" si="11"/>
        <v>2.1259999999999999</v>
      </c>
      <c r="BB29" s="9">
        <f t="shared" si="12"/>
        <v>0.30699999999999994</v>
      </c>
      <c r="BC29" s="10">
        <f t="shared" si="13"/>
        <v>0.34200000000000008</v>
      </c>
      <c r="BD29" s="9" t="s">
        <v>2403</v>
      </c>
      <c r="BE29" s="3" t="s">
        <v>12</v>
      </c>
      <c r="BF29" s="15" t="s">
        <v>12</v>
      </c>
      <c r="BG29" s="15" t="str">
        <f t="shared" si="14"/>
        <v>-</v>
      </c>
      <c r="BH29" s="9" t="e">
        <f t="shared" si="15"/>
        <v>#VALUE!</v>
      </c>
      <c r="BI29" s="10" t="e">
        <f t="shared" si="16"/>
        <v>#VALUE!</v>
      </c>
      <c r="BJ29" s="9" t="s">
        <v>2403</v>
      </c>
      <c r="BK29" s="3" t="s">
        <v>12</v>
      </c>
      <c r="BL29" s="15" t="s">
        <v>12</v>
      </c>
      <c r="BM29" s="15" t="str">
        <f t="shared" si="17"/>
        <v>-</v>
      </c>
      <c r="BN29" s="9" t="e">
        <f t="shared" si="18"/>
        <v>#VALUE!</v>
      </c>
      <c r="BO29" s="10" t="e">
        <f t="shared" si="19"/>
        <v>#VALUE!</v>
      </c>
      <c r="BP29">
        <f t="shared" si="20"/>
        <v>0</v>
      </c>
      <c r="BQ29" s="93" t="e">
        <f t="shared" si="21"/>
        <v>#VALUE!</v>
      </c>
      <c r="BR29" s="93" t="e">
        <f t="shared" si="22"/>
        <v>#VALUE!</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23"/>
        <v>#N/A</v>
      </c>
      <c r="BX29" s="93" t="e">
        <f t="shared" si="24"/>
        <v>#N/A</v>
      </c>
      <c r="BY29" s="94">
        <f t="shared" si="25"/>
        <v>999</v>
      </c>
      <c r="BZ29" s="94">
        <f t="shared" si="26"/>
        <v>999</v>
      </c>
      <c r="CA29" s="94" t="e">
        <f t="shared" si="27"/>
        <v>#N/A</v>
      </c>
      <c r="CB29" t="e">
        <f t="shared" si="28"/>
        <v>#N/A</v>
      </c>
      <c r="CC29" s="58" t="e">
        <f t="shared" si="29"/>
        <v>#N/A</v>
      </c>
      <c r="CD29" s="95" t="e">
        <f t="shared" si="30"/>
        <v>#N/A</v>
      </c>
      <c r="CE29" s="96" t="b">
        <f t="shared" si="31"/>
        <v>1</v>
      </c>
      <c r="CF29" t="e">
        <f t="shared" si="32"/>
        <v>#DIV/0!</v>
      </c>
      <c r="CG29" t="e">
        <f t="shared" si="33"/>
        <v>#DIV/0!</v>
      </c>
      <c r="CH29" s="84" t="b">
        <f t="shared" si="34"/>
        <v>1</v>
      </c>
      <c r="CI29">
        <f t="shared" si="35"/>
        <v>0.79700000000000004</v>
      </c>
      <c r="CJ29" t="b">
        <f t="shared" si="36"/>
        <v>1</v>
      </c>
      <c r="CK29" t="b">
        <f t="shared" si="37"/>
        <v>1</v>
      </c>
      <c r="CL29" s="84" t="b">
        <f t="shared" si="57"/>
        <v>1</v>
      </c>
      <c r="CM29">
        <f t="shared" si="38"/>
        <v>2.1259999999999999</v>
      </c>
      <c r="CN29" t="b">
        <f t="shared" si="39"/>
        <v>1</v>
      </c>
      <c r="CO29" s="84">
        <f t="shared" si="40"/>
        <v>0.1130335070912202</v>
      </c>
      <c r="CP29" t="b">
        <f t="shared" si="41"/>
        <v>1</v>
      </c>
      <c r="CQ29" s="96" t="b">
        <f t="shared" si="42"/>
        <v>1</v>
      </c>
      <c r="CR29" t="e">
        <f t="shared" si="43"/>
        <v>#VALUE!</v>
      </c>
      <c r="CS29" t="e">
        <f t="shared" si="44"/>
        <v>#VALUE!</v>
      </c>
      <c r="CT29" t="b">
        <f t="shared" si="45"/>
        <v>1</v>
      </c>
      <c r="CU29" t="b">
        <f t="shared" si="46"/>
        <v>1</v>
      </c>
      <c r="CV29" s="84" t="b">
        <f t="shared" si="47"/>
        <v>1</v>
      </c>
      <c r="CW29" t="e">
        <f t="shared" si="48"/>
        <v>#VALUE!</v>
      </c>
      <c r="CX29" t="e">
        <f t="shared" si="49"/>
        <v>#VALUE!</v>
      </c>
      <c r="CY29" t="b">
        <f t="shared" si="50"/>
        <v>1</v>
      </c>
      <c r="CZ29" t="b">
        <f t="shared" si="51"/>
        <v>1</v>
      </c>
      <c r="DA29" s="84">
        <f t="shared" si="52"/>
        <v>0</v>
      </c>
      <c r="DB29" t="e">
        <f t="shared" si="53"/>
        <v>#N/A</v>
      </c>
    </row>
    <row r="30" spans="1:106">
      <c r="A30" s="9">
        <v>2630</v>
      </c>
      <c r="B30" s="3">
        <v>2</v>
      </c>
      <c r="C30" s="3" t="s">
        <v>2590</v>
      </c>
      <c r="D30" s="3" t="str">
        <f t="shared" si="0"/>
        <v>WT_1_22-2_dk_0162</v>
      </c>
      <c r="E30" s="3" t="str">
        <f t="shared" si="1"/>
        <v>0162</v>
      </c>
      <c r="F30" s="3">
        <v>110420.57799999999</v>
      </c>
      <c r="G30" s="15">
        <v>423644.09399999998</v>
      </c>
      <c r="H30" s="35" t="str">
        <f t="shared" si="2"/>
        <v>ja</v>
      </c>
      <c r="I30" s="42" t="s">
        <v>2402</v>
      </c>
      <c r="J30" s="20" t="s">
        <v>2563</v>
      </c>
      <c r="K30" s="21">
        <v>10000</v>
      </c>
      <c r="L30" s="28">
        <f t="shared" si="54"/>
        <v>1</v>
      </c>
      <c r="M30" s="28">
        <f t="shared" si="55"/>
        <v>1</v>
      </c>
      <c r="N30" s="56">
        <f t="shared" si="3"/>
        <v>10000</v>
      </c>
      <c r="O30" s="33">
        <f t="shared" si="56"/>
        <v>78.451531253378434</v>
      </c>
      <c r="P30" s="37">
        <f t="shared" si="4"/>
        <v>138.63592443883743</v>
      </c>
      <c r="Q30" s="9" t="s">
        <v>12</v>
      </c>
      <c r="R30" s="55" t="s">
        <v>12</v>
      </c>
      <c r="S30" s="55">
        <v>2.5739999999999998</v>
      </c>
      <c r="T30" s="55">
        <v>2.9710000000000001</v>
      </c>
      <c r="U30" s="55">
        <v>3.16</v>
      </c>
      <c r="V30" s="3">
        <v>3.3279999999999998</v>
      </c>
      <c r="W30" s="3">
        <v>3.5259999999999998</v>
      </c>
      <c r="X30" s="3" t="s">
        <v>12</v>
      </c>
      <c r="Y30" s="3">
        <v>3.911</v>
      </c>
      <c r="Z30" s="15" t="s">
        <v>12</v>
      </c>
      <c r="AA30" s="10">
        <f t="shared" si="5"/>
        <v>3.5259999999999998</v>
      </c>
      <c r="AB30" s="9">
        <f t="shared" si="6"/>
        <v>0.36599999999999966</v>
      </c>
      <c r="AC30" s="10">
        <f t="shared" si="7"/>
        <v>0.38500000000000023</v>
      </c>
      <c r="AD30" s="9" t="s">
        <v>12</v>
      </c>
      <c r="AE30" s="55" t="s">
        <v>12</v>
      </c>
      <c r="AF30" s="55">
        <v>0.45300000000000001</v>
      </c>
      <c r="AG30" s="55">
        <v>0.52900000000000003</v>
      </c>
      <c r="AH30" s="55">
        <v>0.60599999999999998</v>
      </c>
      <c r="AI30" s="3">
        <v>0.68300000000000005</v>
      </c>
      <c r="AJ30" s="3">
        <v>0.79200000000000004</v>
      </c>
      <c r="AK30" s="3" t="s">
        <v>12</v>
      </c>
      <c r="AL30" s="3">
        <v>1.0069999999999999</v>
      </c>
      <c r="AM30" s="15" t="s">
        <v>12</v>
      </c>
      <c r="AN30" s="10">
        <f t="shared" si="8"/>
        <v>0.79200000000000004</v>
      </c>
      <c r="AO30" s="9">
        <f t="shared" si="9"/>
        <v>0.18600000000000005</v>
      </c>
      <c r="AP30" s="10">
        <f t="shared" si="10"/>
        <v>0.21499999999999986</v>
      </c>
      <c r="AQ30" s="9" t="s">
        <v>12</v>
      </c>
      <c r="AR30" s="55" t="s">
        <v>12</v>
      </c>
      <c r="AS30" s="55">
        <v>1.4</v>
      </c>
      <c r="AT30" s="55">
        <v>1.603</v>
      </c>
      <c r="AU30" s="55">
        <v>1.7889999999999999</v>
      </c>
      <c r="AV30" s="3">
        <v>1.944</v>
      </c>
      <c r="AW30" s="3">
        <v>2.085</v>
      </c>
      <c r="AX30" s="3" t="s">
        <v>12</v>
      </c>
      <c r="AY30" s="3">
        <v>2.3650000000000002</v>
      </c>
      <c r="AZ30" s="15" t="s">
        <v>12</v>
      </c>
      <c r="BA30" s="10">
        <f t="shared" si="11"/>
        <v>2.085</v>
      </c>
      <c r="BB30" s="9">
        <f t="shared" si="12"/>
        <v>0.29600000000000004</v>
      </c>
      <c r="BC30" s="10">
        <f t="shared" si="13"/>
        <v>0.28000000000000025</v>
      </c>
      <c r="BD30" s="9" t="s">
        <v>2403</v>
      </c>
      <c r="BE30" s="3" t="s">
        <v>12</v>
      </c>
      <c r="BF30" s="15" t="s">
        <v>12</v>
      </c>
      <c r="BG30" s="15" t="str">
        <f t="shared" si="14"/>
        <v>-</v>
      </c>
      <c r="BH30" s="9" t="e">
        <f t="shared" si="15"/>
        <v>#VALUE!</v>
      </c>
      <c r="BI30" s="10" t="e">
        <f t="shared" si="16"/>
        <v>#VALUE!</v>
      </c>
      <c r="BJ30" s="9" t="s">
        <v>2403</v>
      </c>
      <c r="BK30" s="3" t="s">
        <v>12</v>
      </c>
      <c r="BL30" s="15" t="s">
        <v>12</v>
      </c>
      <c r="BM30" s="15" t="str">
        <f t="shared" si="17"/>
        <v>-</v>
      </c>
      <c r="BN30" s="9" t="e">
        <f t="shared" si="18"/>
        <v>#VALUE!</v>
      </c>
      <c r="BO30" s="10" t="e">
        <f t="shared" si="19"/>
        <v>#VALUE!</v>
      </c>
      <c r="BP30">
        <f t="shared" si="20"/>
        <v>0</v>
      </c>
      <c r="BQ30" s="93" t="e">
        <f t="shared" si="21"/>
        <v>#VALUE!</v>
      </c>
      <c r="BR30" s="93" t="e">
        <f t="shared" si="22"/>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23"/>
        <v>#N/A</v>
      </c>
      <c r="BX30" s="93" t="e">
        <f t="shared" si="24"/>
        <v>#N/A</v>
      </c>
      <c r="BY30" s="94">
        <f t="shared" si="25"/>
        <v>999</v>
      </c>
      <c r="BZ30" s="94">
        <f t="shared" si="26"/>
        <v>999</v>
      </c>
      <c r="CA30" s="94" t="e">
        <f t="shared" si="27"/>
        <v>#N/A</v>
      </c>
      <c r="CB30" t="e">
        <f t="shared" si="28"/>
        <v>#N/A</v>
      </c>
      <c r="CC30" s="58" t="e">
        <f t="shared" si="29"/>
        <v>#N/A</v>
      </c>
      <c r="CD30" s="95" t="e">
        <f t="shared" si="30"/>
        <v>#N/A</v>
      </c>
      <c r="CE30" s="96" t="b">
        <f t="shared" si="31"/>
        <v>1</v>
      </c>
      <c r="CF30" t="e">
        <f t="shared" si="32"/>
        <v>#DIV/0!</v>
      </c>
      <c r="CG30" t="e">
        <f t="shared" si="33"/>
        <v>#DIV/0!</v>
      </c>
      <c r="CH30" s="84" t="b">
        <f t="shared" si="34"/>
        <v>1</v>
      </c>
      <c r="CI30">
        <f t="shared" si="35"/>
        <v>0.79200000000000004</v>
      </c>
      <c r="CJ30" t="b">
        <f t="shared" si="36"/>
        <v>1</v>
      </c>
      <c r="CK30" t="b">
        <f t="shared" si="37"/>
        <v>1</v>
      </c>
      <c r="CL30" s="84" t="b">
        <f t="shared" si="57"/>
        <v>1</v>
      </c>
      <c r="CM30">
        <f t="shared" si="38"/>
        <v>2.085</v>
      </c>
      <c r="CN30" t="b">
        <f t="shared" si="39"/>
        <v>1</v>
      </c>
      <c r="CO30" s="84">
        <f t="shared" si="40"/>
        <v>0.11678537634751081</v>
      </c>
      <c r="CP30" t="b">
        <f t="shared" si="41"/>
        <v>1</v>
      </c>
      <c r="CQ30" s="96" t="b">
        <f t="shared" si="42"/>
        <v>1</v>
      </c>
      <c r="CR30" t="e">
        <f t="shared" si="43"/>
        <v>#VALUE!</v>
      </c>
      <c r="CS30" t="e">
        <f t="shared" si="44"/>
        <v>#VALUE!</v>
      </c>
      <c r="CT30" t="b">
        <f t="shared" si="45"/>
        <v>1</v>
      </c>
      <c r="CU30" t="b">
        <f t="shared" si="46"/>
        <v>1</v>
      </c>
      <c r="CV30" s="84" t="b">
        <f t="shared" si="47"/>
        <v>1</v>
      </c>
      <c r="CW30" t="e">
        <f t="shared" si="48"/>
        <v>#VALUE!</v>
      </c>
      <c r="CX30" t="e">
        <f t="shared" si="49"/>
        <v>#VALUE!</v>
      </c>
      <c r="CY30" t="b">
        <f t="shared" si="50"/>
        <v>1</v>
      </c>
      <c r="CZ30" t="b">
        <f t="shared" si="51"/>
        <v>1</v>
      </c>
      <c r="DA30" s="84">
        <f t="shared" si="52"/>
        <v>0</v>
      </c>
      <c r="DB30" t="e">
        <f t="shared" si="53"/>
        <v>#N/A</v>
      </c>
    </row>
    <row r="31" spans="1:106">
      <c r="A31" s="9">
        <v>2631</v>
      </c>
      <c r="B31" s="3">
        <v>2</v>
      </c>
      <c r="C31" s="3" t="s">
        <v>2591</v>
      </c>
      <c r="D31" s="3" t="str">
        <f t="shared" si="0"/>
        <v>WT_1_22-2_dk_0163</v>
      </c>
      <c r="E31" s="3" t="str">
        <f t="shared" si="1"/>
        <v>0163</v>
      </c>
      <c r="F31" s="3">
        <v>110405.781</v>
      </c>
      <c r="G31" s="15">
        <v>423781.93800000002</v>
      </c>
      <c r="H31" s="35" t="str">
        <f t="shared" si="2"/>
        <v>ja</v>
      </c>
      <c r="I31" s="42" t="s">
        <v>2402</v>
      </c>
      <c r="J31" s="20" t="s">
        <v>2563</v>
      </c>
      <c r="K31" s="21">
        <v>10000</v>
      </c>
      <c r="L31" s="28">
        <f t="shared" si="54"/>
        <v>1</v>
      </c>
      <c r="M31" s="28">
        <f t="shared" si="55"/>
        <v>1</v>
      </c>
      <c r="N31" s="56">
        <f t="shared" si="3"/>
        <v>10000</v>
      </c>
      <c r="O31" s="33">
        <f t="shared" si="56"/>
        <v>138.63592443883743</v>
      </c>
      <c r="P31" s="37">
        <f t="shared" si="4"/>
        <v>68.107803201942303</v>
      </c>
      <c r="Q31" s="9" t="s">
        <v>12</v>
      </c>
      <c r="R31" s="55" t="s">
        <v>12</v>
      </c>
      <c r="S31" s="55">
        <v>2.2669999999999999</v>
      </c>
      <c r="T31" s="55">
        <v>2.86</v>
      </c>
      <c r="U31" s="55">
        <v>3.1</v>
      </c>
      <c r="V31" s="3">
        <v>3.2789999999999999</v>
      </c>
      <c r="W31" s="3">
        <v>3.4780000000000002</v>
      </c>
      <c r="X31" s="3" t="s">
        <v>12</v>
      </c>
      <c r="Y31" s="3">
        <v>3.8759999999999999</v>
      </c>
      <c r="Z31" s="15" t="s">
        <v>12</v>
      </c>
      <c r="AA31" s="10">
        <f t="shared" si="5"/>
        <v>3.4780000000000002</v>
      </c>
      <c r="AB31" s="9">
        <f t="shared" si="6"/>
        <v>0.37800000000000011</v>
      </c>
      <c r="AC31" s="10">
        <f t="shared" si="7"/>
        <v>0.39799999999999969</v>
      </c>
      <c r="AD31" s="9" t="s">
        <v>12</v>
      </c>
      <c r="AE31" s="55" t="s">
        <v>12</v>
      </c>
      <c r="AF31" s="55">
        <v>0.34300000000000003</v>
      </c>
      <c r="AG31" s="55">
        <v>0.45</v>
      </c>
      <c r="AH31" s="55">
        <v>0.56299999999999994</v>
      </c>
      <c r="AI31" s="3">
        <v>0.66700000000000004</v>
      </c>
      <c r="AJ31" s="3">
        <v>0.78400000000000003</v>
      </c>
      <c r="AK31" s="3" t="s">
        <v>12</v>
      </c>
      <c r="AL31" s="3">
        <v>0.997</v>
      </c>
      <c r="AM31" s="15" t="s">
        <v>12</v>
      </c>
      <c r="AN31" s="10">
        <f t="shared" si="8"/>
        <v>0.78400000000000003</v>
      </c>
      <c r="AO31" s="9">
        <f t="shared" si="9"/>
        <v>0.22100000000000009</v>
      </c>
      <c r="AP31" s="10">
        <f t="shared" si="10"/>
        <v>0.21299999999999997</v>
      </c>
      <c r="AQ31" s="9" t="s">
        <v>12</v>
      </c>
      <c r="AR31" s="55" t="s">
        <v>12</v>
      </c>
      <c r="AS31" s="55">
        <v>1.298</v>
      </c>
      <c r="AT31" s="55">
        <v>1.544</v>
      </c>
      <c r="AU31" s="55">
        <v>1.78</v>
      </c>
      <c r="AV31" s="3">
        <v>1.9359999999999999</v>
      </c>
      <c r="AW31" s="3">
        <v>2.0720000000000001</v>
      </c>
      <c r="AX31" s="3" t="s">
        <v>12</v>
      </c>
      <c r="AY31" s="3">
        <v>2.323</v>
      </c>
      <c r="AZ31" s="15" t="s">
        <v>12</v>
      </c>
      <c r="BA31" s="10">
        <f t="shared" si="11"/>
        <v>2.0720000000000001</v>
      </c>
      <c r="BB31" s="9">
        <f t="shared" si="12"/>
        <v>0.29200000000000004</v>
      </c>
      <c r="BC31" s="10">
        <f t="shared" si="13"/>
        <v>0.25099999999999989</v>
      </c>
      <c r="BD31" s="9" t="s">
        <v>2403</v>
      </c>
      <c r="BE31" s="3" t="s">
        <v>12</v>
      </c>
      <c r="BF31" s="15" t="s">
        <v>12</v>
      </c>
      <c r="BG31" s="15" t="str">
        <f t="shared" si="14"/>
        <v>-</v>
      </c>
      <c r="BH31" s="9" t="e">
        <f t="shared" si="15"/>
        <v>#VALUE!</v>
      </c>
      <c r="BI31" s="10" t="e">
        <f t="shared" si="16"/>
        <v>#VALUE!</v>
      </c>
      <c r="BJ31" s="9" t="s">
        <v>2403</v>
      </c>
      <c r="BK31" s="3" t="s">
        <v>12</v>
      </c>
      <c r="BL31" s="15" t="s">
        <v>12</v>
      </c>
      <c r="BM31" s="15" t="str">
        <f t="shared" si="17"/>
        <v>-</v>
      </c>
      <c r="BN31" s="9" t="e">
        <f t="shared" si="18"/>
        <v>#VALUE!</v>
      </c>
      <c r="BO31" s="10" t="e">
        <f t="shared" si="19"/>
        <v>#VALUE!</v>
      </c>
      <c r="BP31">
        <f t="shared" si="20"/>
        <v>0</v>
      </c>
      <c r="BQ31" s="93" t="e">
        <f t="shared" si="21"/>
        <v>#VALUE!</v>
      </c>
      <c r="BR31" s="93" t="e">
        <f t="shared" si="22"/>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23"/>
        <v>#N/A</v>
      </c>
      <c r="BX31" s="93" t="e">
        <f t="shared" si="24"/>
        <v>#N/A</v>
      </c>
      <c r="BY31" s="94">
        <f t="shared" si="25"/>
        <v>999</v>
      </c>
      <c r="BZ31" s="94">
        <f t="shared" si="26"/>
        <v>999</v>
      </c>
      <c r="CA31" s="94" t="e">
        <f t="shared" si="27"/>
        <v>#N/A</v>
      </c>
      <c r="CB31" t="e">
        <f t="shared" si="28"/>
        <v>#N/A</v>
      </c>
      <c r="CC31" s="58" t="e">
        <f t="shared" si="29"/>
        <v>#N/A</v>
      </c>
      <c r="CD31" s="95" t="e">
        <f t="shared" si="30"/>
        <v>#N/A</v>
      </c>
      <c r="CE31" s="96" t="b">
        <f t="shared" si="31"/>
        <v>1</v>
      </c>
      <c r="CF31" t="e">
        <f t="shared" si="32"/>
        <v>#DIV/0!</v>
      </c>
      <c r="CG31" t="e">
        <f t="shared" si="33"/>
        <v>#DIV/0!</v>
      </c>
      <c r="CH31" s="84" t="b">
        <f t="shared" si="34"/>
        <v>1</v>
      </c>
      <c r="CI31">
        <f t="shared" si="35"/>
        <v>0.78400000000000003</v>
      </c>
      <c r="CJ31" t="b">
        <f t="shared" si="36"/>
        <v>1</v>
      </c>
      <c r="CK31" t="b">
        <f t="shared" si="37"/>
        <v>1</v>
      </c>
      <c r="CL31" s="84" t="b">
        <f t="shared" si="57"/>
        <v>1</v>
      </c>
      <c r="CM31">
        <f t="shared" si="38"/>
        <v>2.0720000000000001</v>
      </c>
      <c r="CN31" t="b">
        <f t="shared" si="39"/>
        <v>1</v>
      </c>
      <c r="CO31" s="84">
        <f t="shared" si="40"/>
        <v>0.11706092787173868</v>
      </c>
      <c r="CP31" t="b">
        <f t="shared" si="41"/>
        <v>1</v>
      </c>
      <c r="CQ31" s="96" t="b">
        <f t="shared" si="42"/>
        <v>1</v>
      </c>
      <c r="CR31" t="e">
        <f t="shared" si="43"/>
        <v>#VALUE!</v>
      </c>
      <c r="CS31" t="e">
        <f t="shared" si="44"/>
        <v>#VALUE!</v>
      </c>
      <c r="CT31" t="b">
        <f t="shared" si="45"/>
        <v>1</v>
      </c>
      <c r="CU31" t="b">
        <f t="shared" si="46"/>
        <v>1</v>
      </c>
      <c r="CV31" s="84" t="b">
        <f t="shared" si="47"/>
        <v>1</v>
      </c>
      <c r="CW31" t="e">
        <f t="shared" si="48"/>
        <v>#VALUE!</v>
      </c>
      <c r="CX31" t="e">
        <f t="shared" si="49"/>
        <v>#VALUE!</v>
      </c>
      <c r="CY31" t="b">
        <f t="shared" si="50"/>
        <v>1</v>
      </c>
      <c r="CZ31" t="b">
        <f t="shared" si="51"/>
        <v>1</v>
      </c>
      <c r="DA31" s="84">
        <f t="shared" si="52"/>
        <v>0</v>
      </c>
      <c r="DB31" t="e">
        <f t="shared" si="53"/>
        <v>#N/A</v>
      </c>
    </row>
    <row r="32" spans="1:106">
      <c r="A32" s="9">
        <v>2632</v>
      </c>
      <c r="B32" s="3">
        <v>2</v>
      </c>
      <c r="C32" s="3" t="s">
        <v>2592</v>
      </c>
      <c r="D32" s="3" t="str">
        <f t="shared" si="0"/>
        <v>WT_1_22-2_dk_0164</v>
      </c>
      <c r="E32" s="3" t="str">
        <f t="shared" si="1"/>
        <v>0164</v>
      </c>
      <c r="F32" s="3">
        <v>110399.117</v>
      </c>
      <c r="G32" s="15">
        <v>423849.71899999998</v>
      </c>
      <c r="H32" s="35" t="str">
        <f t="shared" si="2"/>
        <v>ja</v>
      </c>
      <c r="I32" s="42" t="s">
        <v>2402</v>
      </c>
      <c r="J32" s="20" t="s">
        <v>2563</v>
      </c>
      <c r="K32" s="21">
        <v>10000</v>
      </c>
      <c r="L32" s="28">
        <f t="shared" si="54"/>
        <v>1</v>
      </c>
      <c r="M32" s="28">
        <f t="shared" si="55"/>
        <v>1</v>
      </c>
      <c r="N32" s="56">
        <f t="shared" si="3"/>
        <v>10000</v>
      </c>
      <c r="O32" s="33">
        <f t="shared" si="56"/>
        <v>68.107803201942303</v>
      </c>
      <c r="P32" s="37">
        <f t="shared" si="4"/>
        <v>135.2242877666994</v>
      </c>
      <c r="Q32" s="9" t="s">
        <v>12</v>
      </c>
      <c r="R32" s="55" t="s">
        <v>12</v>
      </c>
      <c r="S32" s="55">
        <v>2.52</v>
      </c>
      <c r="T32" s="55">
        <v>2.8620000000000001</v>
      </c>
      <c r="U32" s="55">
        <v>3.1</v>
      </c>
      <c r="V32" s="3">
        <v>3.2789999999999999</v>
      </c>
      <c r="W32" s="3">
        <v>3.4769999999999999</v>
      </c>
      <c r="X32" s="3" t="s">
        <v>12</v>
      </c>
      <c r="Y32" s="3">
        <v>3.875</v>
      </c>
      <c r="Z32" s="15" t="s">
        <v>12</v>
      </c>
      <c r="AA32" s="10">
        <f t="shared" si="5"/>
        <v>3.4769999999999999</v>
      </c>
      <c r="AB32" s="9">
        <f t="shared" si="6"/>
        <v>0.37699999999999978</v>
      </c>
      <c r="AC32" s="10">
        <f t="shared" si="7"/>
        <v>0.39800000000000013</v>
      </c>
      <c r="AD32" s="9" t="s">
        <v>12</v>
      </c>
      <c r="AE32" s="55" t="s">
        <v>12</v>
      </c>
      <c r="AF32" s="55">
        <v>0.438</v>
      </c>
      <c r="AG32" s="55">
        <v>0.70899999999999996</v>
      </c>
      <c r="AH32" s="55">
        <v>0.74</v>
      </c>
      <c r="AI32" s="3">
        <v>0.76900000000000002</v>
      </c>
      <c r="AJ32" s="3">
        <v>0.8</v>
      </c>
      <c r="AK32" s="3" t="s">
        <v>12</v>
      </c>
      <c r="AL32" s="3">
        <v>0.97499999999999998</v>
      </c>
      <c r="AM32" s="15" t="s">
        <v>12</v>
      </c>
      <c r="AN32" s="10">
        <f t="shared" si="8"/>
        <v>0.8</v>
      </c>
      <c r="AO32" s="9">
        <f t="shared" si="9"/>
        <v>6.0000000000000053E-2</v>
      </c>
      <c r="AP32" s="10">
        <f t="shared" si="10"/>
        <v>0.17499999999999993</v>
      </c>
      <c r="AQ32" s="9" t="s">
        <v>12</v>
      </c>
      <c r="AR32" s="55" t="s">
        <v>12</v>
      </c>
      <c r="AS32" s="55">
        <v>1.5069999999999999</v>
      </c>
      <c r="AT32" s="55">
        <v>2.5019999999999998</v>
      </c>
      <c r="AU32" s="55">
        <v>2.5179999999999998</v>
      </c>
      <c r="AV32" s="3">
        <v>2.532</v>
      </c>
      <c r="AW32" s="3">
        <v>2.5470000000000002</v>
      </c>
      <c r="AX32" s="3" t="s">
        <v>12</v>
      </c>
      <c r="AY32" s="3">
        <v>2.5760000000000001</v>
      </c>
      <c r="AZ32" s="15" t="s">
        <v>12</v>
      </c>
      <c r="BA32" s="10">
        <f t="shared" si="11"/>
        <v>2.5470000000000002</v>
      </c>
      <c r="BB32" s="9">
        <f t="shared" si="12"/>
        <v>2.9000000000000359E-2</v>
      </c>
      <c r="BC32" s="10">
        <f t="shared" si="13"/>
        <v>2.8999999999999915E-2</v>
      </c>
      <c r="BD32" s="9" t="s">
        <v>2403</v>
      </c>
      <c r="BE32" s="3" t="s">
        <v>12</v>
      </c>
      <c r="BF32" s="15" t="s">
        <v>12</v>
      </c>
      <c r="BG32" s="15" t="str">
        <f t="shared" si="14"/>
        <v>-</v>
      </c>
      <c r="BH32" s="9" t="e">
        <f t="shared" si="15"/>
        <v>#VALUE!</v>
      </c>
      <c r="BI32" s="10" t="e">
        <f t="shared" si="16"/>
        <v>#VALUE!</v>
      </c>
      <c r="BJ32" s="9" t="s">
        <v>2403</v>
      </c>
      <c r="BK32" s="3" t="s">
        <v>12</v>
      </c>
      <c r="BL32" s="15" t="s">
        <v>12</v>
      </c>
      <c r="BM32" s="15" t="str">
        <f t="shared" si="17"/>
        <v>-</v>
      </c>
      <c r="BN32" s="9" t="e">
        <f t="shared" si="18"/>
        <v>#VALUE!</v>
      </c>
      <c r="BO32" s="10" t="e">
        <f t="shared" si="19"/>
        <v>#VALUE!</v>
      </c>
      <c r="BP32">
        <f t="shared" si="20"/>
        <v>0</v>
      </c>
      <c r="BQ32" s="93" t="e">
        <f t="shared" si="21"/>
        <v>#VALUE!</v>
      </c>
      <c r="BR32" s="93" t="e">
        <f t="shared" si="22"/>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23"/>
        <v>#N/A</v>
      </c>
      <c r="BX32" s="93" t="e">
        <f t="shared" si="24"/>
        <v>#N/A</v>
      </c>
      <c r="BY32" s="94">
        <f t="shared" si="25"/>
        <v>999</v>
      </c>
      <c r="BZ32" s="94">
        <f t="shared" si="26"/>
        <v>999</v>
      </c>
      <c r="CA32" s="94" t="e">
        <f t="shared" si="27"/>
        <v>#N/A</v>
      </c>
      <c r="CB32" t="e">
        <f t="shared" si="28"/>
        <v>#N/A</v>
      </c>
      <c r="CC32" s="58" t="e">
        <f t="shared" si="29"/>
        <v>#N/A</v>
      </c>
      <c r="CD32" s="95" t="e">
        <f t="shared" si="30"/>
        <v>#N/A</v>
      </c>
      <c r="CE32" s="96" t="b">
        <f t="shared" si="31"/>
        <v>1</v>
      </c>
      <c r="CF32" t="e">
        <f t="shared" si="32"/>
        <v>#DIV/0!</v>
      </c>
      <c r="CG32" t="e">
        <f t="shared" si="33"/>
        <v>#DIV/0!</v>
      </c>
      <c r="CH32" s="84" t="b">
        <f t="shared" si="34"/>
        <v>1</v>
      </c>
      <c r="CI32">
        <f t="shared" si="35"/>
        <v>0.8</v>
      </c>
      <c r="CJ32" t="b">
        <f t="shared" si="36"/>
        <v>1</v>
      </c>
      <c r="CK32" t="b">
        <f t="shared" si="37"/>
        <v>1</v>
      </c>
      <c r="CL32" s="84" t="b">
        <f t="shared" si="57"/>
        <v>1</v>
      </c>
      <c r="CM32">
        <f t="shared" si="38"/>
        <v>2.5470000000000002</v>
      </c>
      <c r="CN32" t="b">
        <f t="shared" si="39"/>
        <v>1</v>
      </c>
      <c r="CO32" s="84">
        <f t="shared" si="40"/>
        <v>7.9051023763919551E-2</v>
      </c>
      <c r="CP32" t="b">
        <f t="shared" si="41"/>
        <v>1</v>
      </c>
      <c r="CQ32" s="96" t="b">
        <f t="shared" si="42"/>
        <v>1</v>
      </c>
      <c r="CR32" t="e">
        <f t="shared" si="43"/>
        <v>#VALUE!</v>
      </c>
      <c r="CS32" t="e">
        <f t="shared" si="44"/>
        <v>#VALUE!</v>
      </c>
      <c r="CT32" t="b">
        <f t="shared" si="45"/>
        <v>1</v>
      </c>
      <c r="CU32" t="b">
        <f t="shared" si="46"/>
        <v>1</v>
      </c>
      <c r="CV32" s="84" t="b">
        <f t="shared" si="47"/>
        <v>1</v>
      </c>
      <c r="CW32" t="e">
        <f t="shared" si="48"/>
        <v>#VALUE!</v>
      </c>
      <c r="CX32" t="e">
        <f t="shared" si="49"/>
        <v>#VALUE!</v>
      </c>
      <c r="CY32" t="b">
        <f t="shared" si="50"/>
        <v>1</v>
      </c>
      <c r="CZ32" t="b">
        <f t="shared" si="51"/>
        <v>1</v>
      </c>
      <c r="DA32" s="84">
        <f t="shared" si="52"/>
        <v>0</v>
      </c>
      <c r="DB32" t="e">
        <f t="shared" si="53"/>
        <v>#N/A</v>
      </c>
    </row>
    <row r="33" spans="1:106">
      <c r="A33" s="9">
        <v>2633</v>
      </c>
      <c r="B33" s="3">
        <v>2</v>
      </c>
      <c r="C33" s="3" t="s">
        <v>2593</v>
      </c>
      <c r="D33" s="3" t="str">
        <f t="shared" si="0"/>
        <v>WT_1_22-2_dk_0165</v>
      </c>
      <c r="E33" s="3" t="str">
        <f t="shared" si="1"/>
        <v>0165</v>
      </c>
      <c r="F33" s="3">
        <v>110387.43799999999</v>
      </c>
      <c r="G33" s="15">
        <v>423984.43800000002</v>
      </c>
      <c r="H33" s="35" t="str">
        <f t="shared" si="2"/>
        <v>ja</v>
      </c>
      <c r="I33" s="42" t="s">
        <v>2402</v>
      </c>
      <c r="J33" s="20" t="s">
        <v>2563</v>
      </c>
      <c r="K33" s="21">
        <v>10000</v>
      </c>
      <c r="L33" s="28">
        <f t="shared" si="54"/>
        <v>1</v>
      </c>
      <c r="M33" s="28">
        <f t="shared" si="55"/>
        <v>1</v>
      </c>
      <c r="N33" s="56">
        <f t="shared" si="3"/>
        <v>10000</v>
      </c>
      <c r="O33" s="33">
        <f t="shared" si="56"/>
        <v>135.2242877666994</v>
      </c>
      <c r="P33" s="37">
        <f t="shared" si="4"/>
        <v>68.029358904806926</v>
      </c>
      <c r="Q33" s="9" t="s">
        <v>12</v>
      </c>
      <c r="R33" s="55" t="s">
        <v>12</v>
      </c>
      <c r="S33" s="55">
        <v>2.589</v>
      </c>
      <c r="T33" s="55">
        <v>2.8769999999999998</v>
      </c>
      <c r="U33" s="55">
        <v>3.1</v>
      </c>
      <c r="V33" s="3">
        <v>3.2789999999999999</v>
      </c>
      <c r="W33" s="3">
        <v>3.4769999999999999</v>
      </c>
      <c r="X33" s="3" t="s">
        <v>12</v>
      </c>
      <c r="Y33" s="3">
        <v>3.875</v>
      </c>
      <c r="Z33" s="15" t="s">
        <v>12</v>
      </c>
      <c r="AA33" s="10">
        <f t="shared" si="5"/>
        <v>3.4769999999999999</v>
      </c>
      <c r="AB33" s="9">
        <f t="shared" si="6"/>
        <v>0.37699999999999978</v>
      </c>
      <c r="AC33" s="10">
        <f t="shared" si="7"/>
        <v>0.39800000000000013</v>
      </c>
      <c r="AD33" s="9" t="s">
        <v>12</v>
      </c>
      <c r="AE33" s="55" t="s">
        <v>12</v>
      </c>
      <c r="AF33" s="55">
        <v>0.39500000000000002</v>
      </c>
      <c r="AG33" s="55">
        <v>0.53900000000000003</v>
      </c>
      <c r="AH33" s="55">
        <v>0.69499999999999995</v>
      </c>
      <c r="AI33" s="3">
        <v>0.76700000000000002</v>
      </c>
      <c r="AJ33" s="3">
        <v>0.94199999999999995</v>
      </c>
      <c r="AK33" s="3" t="s">
        <v>12</v>
      </c>
      <c r="AL33" s="3">
        <v>1.905</v>
      </c>
      <c r="AM33" s="15" t="s">
        <v>12</v>
      </c>
      <c r="AN33" s="10">
        <f t="shared" si="8"/>
        <v>0.94199999999999995</v>
      </c>
      <c r="AO33" s="9">
        <f t="shared" si="9"/>
        <v>0.247</v>
      </c>
      <c r="AP33" s="10">
        <f t="shared" si="10"/>
        <v>0.96300000000000008</v>
      </c>
      <c r="AQ33" s="9" t="s">
        <v>12</v>
      </c>
      <c r="AR33" s="55" t="s">
        <v>12</v>
      </c>
      <c r="AS33" s="55">
        <v>1.5069999999999999</v>
      </c>
      <c r="AT33" s="55">
        <v>1.742</v>
      </c>
      <c r="AU33" s="55">
        <v>2.1150000000000002</v>
      </c>
      <c r="AV33" s="3">
        <v>2.677</v>
      </c>
      <c r="AW33" s="3">
        <v>2.7629999999999999</v>
      </c>
      <c r="AX33" s="3" t="s">
        <v>12</v>
      </c>
      <c r="AY33" s="3">
        <v>4.2</v>
      </c>
      <c r="AZ33" s="15" t="s">
        <v>12</v>
      </c>
      <c r="BA33" s="10">
        <f t="shared" si="11"/>
        <v>2.7629999999999999</v>
      </c>
      <c r="BB33" s="9">
        <f t="shared" si="12"/>
        <v>0.64799999999999969</v>
      </c>
      <c r="BC33" s="10">
        <f t="shared" si="13"/>
        <v>1.4370000000000003</v>
      </c>
      <c r="BD33" s="9" t="s">
        <v>2403</v>
      </c>
      <c r="BE33" s="3" t="s">
        <v>12</v>
      </c>
      <c r="BF33" s="15" t="s">
        <v>12</v>
      </c>
      <c r="BG33" s="15" t="str">
        <f t="shared" si="14"/>
        <v>-</v>
      </c>
      <c r="BH33" s="9" t="e">
        <f t="shared" si="15"/>
        <v>#VALUE!</v>
      </c>
      <c r="BI33" s="10" t="e">
        <f t="shared" si="16"/>
        <v>#VALUE!</v>
      </c>
      <c r="BJ33" s="9" t="s">
        <v>2403</v>
      </c>
      <c r="BK33" s="3" t="s">
        <v>12</v>
      </c>
      <c r="BL33" s="15" t="s">
        <v>12</v>
      </c>
      <c r="BM33" s="15" t="str">
        <f t="shared" si="17"/>
        <v>-</v>
      </c>
      <c r="BN33" s="9" t="e">
        <f t="shared" si="18"/>
        <v>#VALUE!</v>
      </c>
      <c r="BO33" s="10" t="e">
        <f t="shared" si="19"/>
        <v>#VALUE!</v>
      </c>
      <c r="BP33">
        <f t="shared" si="20"/>
        <v>0</v>
      </c>
      <c r="BQ33" s="93" t="e">
        <f t="shared" si="21"/>
        <v>#VALUE!</v>
      </c>
      <c r="BR33" s="93" t="e">
        <f t="shared" si="22"/>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23"/>
        <v>#N/A</v>
      </c>
      <c r="BX33" s="93" t="e">
        <f t="shared" si="24"/>
        <v>#N/A</v>
      </c>
      <c r="BY33" s="94">
        <f t="shared" si="25"/>
        <v>999</v>
      </c>
      <c r="BZ33" s="94">
        <f t="shared" si="26"/>
        <v>999</v>
      </c>
      <c r="CA33" s="94" t="e">
        <f t="shared" si="27"/>
        <v>#N/A</v>
      </c>
      <c r="CB33" t="e">
        <f t="shared" si="28"/>
        <v>#N/A</v>
      </c>
      <c r="CC33" s="58" t="e">
        <f t="shared" si="29"/>
        <v>#N/A</v>
      </c>
      <c r="CD33" s="95" t="e">
        <f t="shared" si="30"/>
        <v>#N/A</v>
      </c>
      <c r="CE33" s="96" t="b">
        <f t="shared" si="31"/>
        <v>1</v>
      </c>
      <c r="CF33" t="e">
        <f t="shared" si="32"/>
        <v>#DIV/0!</v>
      </c>
      <c r="CG33" t="e">
        <f t="shared" si="33"/>
        <v>#DIV/0!</v>
      </c>
      <c r="CH33" s="84" t="b">
        <f t="shared" si="34"/>
        <v>1</v>
      </c>
      <c r="CI33">
        <f t="shared" si="35"/>
        <v>0.94199999999999995</v>
      </c>
      <c r="CJ33" t="b">
        <f t="shared" si="36"/>
        <v>1</v>
      </c>
      <c r="CK33" t="b">
        <f t="shared" si="37"/>
        <v>1</v>
      </c>
      <c r="CL33" s="84" t="b">
        <f t="shared" si="57"/>
        <v>1</v>
      </c>
      <c r="CM33">
        <f t="shared" si="38"/>
        <v>2.7629999999999999</v>
      </c>
      <c r="CN33" t="b">
        <f t="shared" si="39"/>
        <v>1</v>
      </c>
      <c r="CO33" s="84">
        <f t="shared" si="40"/>
        <v>7.9097823724645577E-2</v>
      </c>
      <c r="CP33" t="b">
        <f t="shared" si="41"/>
        <v>1</v>
      </c>
      <c r="CQ33" s="96" t="b">
        <f t="shared" si="42"/>
        <v>1</v>
      </c>
      <c r="CR33" t="e">
        <f t="shared" si="43"/>
        <v>#VALUE!</v>
      </c>
      <c r="CS33" t="e">
        <f t="shared" si="44"/>
        <v>#VALUE!</v>
      </c>
      <c r="CT33" t="b">
        <f t="shared" si="45"/>
        <v>1</v>
      </c>
      <c r="CU33" t="b">
        <f t="shared" si="46"/>
        <v>1</v>
      </c>
      <c r="CV33" s="84" t="b">
        <f t="shared" si="47"/>
        <v>1</v>
      </c>
      <c r="CW33" t="e">
        <f t="shared" si="48"/>
        <v>#VALUE!</v>
      </c>
      <c r="CX33" t="e">
        <f t="shared" si="49"/>
        <v>#VALUE!</v>
      </c>
      <c r="CY33" t="b">
        <f t="shared" si="50"/>
        <v>1</v>
      </c>
      <c r="CZ33" t="b">
        <f t="shared" si="51"/>
        <v>1</v>
      </c>
      <c r="DA33" s="84">
        <f t="shared" si="52"/>
        <v>0</v>
      </c>
      <c r="DB33" t="e">
        <f t="shared" si="53"/>
        <v>#N/A</v>
      </c>
    </row>
    <row r="34" spans="1:106">
      <c r="A34" s="9">
        <v>2634</v>
      </c>
      <c r="B34" s="3">
        <v>2</v>
      </c>
      <c r="C34" s="3" t="s">
        <v>2594</v>
      </c>
      <c r="D34" s="3" t="str">
        <f t="shared" si="0"/>
        <v>WT_1_22-2_dk_0166</v>
      </c>
      <c r="E34" s="3" t="str">
        <f t="shared" si="1"/>
        <v>0166</v>
      </c>
      <c r="F34" s="3">
        <v>110382.406</v>
      </c>
      <c r="G34" s="15">
        <v>424052.28100000002</v>
      </c>
      <c r="H34" s="35" t="str">
        <f t="shared" si="2"/>
        <v>ja</v>
      </c>
      <c r="I34" s="42" t="s">
        <v>2402</v>
      </c>
      <c r="J34" s="20" t="s">
        <v>2563</v>
      </c>
      <c r="K34" s="21">
        <v>10000</v>
      </c>
      <c r="L34" s="28">
        <f t="shared" si="54"/>
        <v>1</v>
      </c>
      <c r="M34" s="28">
        <f t="shared" si="55"/>
        <v>1</v>
      </c>
      <c r="N34" s="56">
        <f t="shared" si="3"/>
        <v>10000</v>
      </c>
      <c r="O34" s="33">
        <f t="shared" si="56"/>
        <v>68.029358904806926</v>
      </c>
      <c r="P34" s="37">
        <f t="shared" si="4"/>
        <v>160.02078310020048</v>
      </c>
      <c r="Q34" s="9" t="s">
        <v>12</v>
      </c>
      <c r="R34" s="55" t="s">
        <v>12</v>
      </c>
      <c r="S34" s="55">
        <v>2.8370000000000002</v>
      </c>
      <c r="T34" s="55">
        <v>2.9590000000000001</v>
      </c>
      <c r="U34" s="55">
        <v>3.11</v>
      </c>
      <c r="V34" s="3">
        <v>3.2770000000000001</v>
      </c>
      <c r="W34" s="3">
        <v>3.4729999999999999</v>
      </c>
      <c r="X34" s="3" t="s">
        <v>12</v>
      </c>
      <c r="Y34" s="3">
        <v>3.8639999999999999</v>
      </c>
      <c r="Z34" s="15" t="s">
        <v>12</v>
      </c>
      <c r="AA34" s="10">
        <f t="shared" si="5"/>
        <v>3.4729999999999999</v>
      </c>
      <c r="AB34" s="9">
        <f t="shared" si="6"/>
        <v>0.36299999999999999</v>
      </c>
      <c r="AC34" s="10">
        <f t="shared" si="7"/>
        <v>0.39100000000000001</v>
      </c>
      <c r="AD34" s="9" t="s">
        <v>12</v>
      </c>
      <c r="AE34" s="55" t="s">
        <v>12</v>
      </c>
      <c r="AF34" s="55">
        <v>0.60899999999999999</v>
      </c>
      <c r="AG34" s="55">
        <v>0.67300000000000004</v>
      </c>
      <c r="AH34" s="55">
        <v>0.75</v>
      </c>
      <c r="AI34" s="3">
        <v>0.82599999999999996</v>
      </c>
      <c r="AJ34" s="3">
        <v>0.91500000000000004</v>
      </c>
      <c r="AK34" s="3" t="s">
        <v>12</v>
      </c>
      <c r="AL34" s="3">
        <v>1.085</v>
      </c>
      <c r="AM34" s="15" t="s">
        <v>12</v>
      </c>
      <c r="AN34" s="10">
        <f t="shared" si="8"/>
        <v>0.91500000000000004</v>
      </c>
      <c r="AO34" s="9">
        <f t="shared" si="9"/>
        <v>0.16500000000000004</v>
      </c>
      <c r="AP34" s="10">
        <f t="shared" si="10"/>
        <v>0.16999999999999993</v>
      </c>
      <c r="AQ34" s="9" t="s">
        <v>12</v>
      </c>
      <c r="AR34" s="55" t="s">
        <v>12</v>
      </c>
      <c r="AS34" s="55">
        <v>1.913</v>
      </c>
      <c r="AT34" s="55">
        <v>1.986</v>
      </c>
      <c r="AU34" s="55">
        <v>2.0670000000000002</v>
      </c>
      <c r="AV34" s="3">
        <v>2.141</v>
      </c>
      <c r="AW34" s="3">
        <v>2.2200000000000002</v>
      </c>
      <c r="AX34" s="3" t="s">
        <v>12</v>
      </c>
      <c r="AY34" s="3">
        <v>2.3650000000000002</v>
      </c>
      <c r="AZ34" s="15" t="s">
        <v>12</v>
      </c>
      <c r="BA34" s="10">
        <f t="shared" si="11"/>
        <v>2.2200000000000002</v>
      </c>
      <c r="BB34" s="9">
        <f t="shared" si="12"/>
        <v>0.15300000000000002</v>
      </c>
      <c r="BC34" s="10">
        <f t="shared" si="13"/>
        <v>0.14500000000000002</v>
      </c>
      <c r="BD34" s="9" t="s">
        <v>2403</v>
      </c>
      <c r="BE34" s="3" t="s">
        <v>12</v>
      </c>
      <c r="BF34" s="15" t="s">
        <v>12</v>
      </c>
      <c r="BG34" s="15" t="str">
        <f t="shared" si="14"/>
        <v>-</v>
      </c>
      <c r="BH34" s="9" t="e">
        <f t="shared" si="15"/>
        <v>#VALUE!</v>
      </c>
      <c r="BI34" s="10" t="e">
        <f t="shared" si="16"/>
        <v>#VALUE!</v>
      </c>
      <c r="BJ34" s="9" t="s">
        <v>2403</v>
      </c>
      <c r="BK34" s="3" t="s">
        <v>12</v>
      </c>
      <c r="BL34" s="15" t="s">
        <v>12</v>
      </c>
      <c r="BM34" s="15" t="str">
        <f t="shared" si="17"/>
        <v>-</v>
      </c>
      <c r="BN34" s="9" t="e">
        <f t="shared" si="18"/>
        <v>#VALUE!</v>
      </c>
      <c r="BO34" s="10" t="e">
        <f t="shared" si="19"/>
        <v>#VALUE!</v>
      </c>
      <c r="BP34">
        <f t="shared" si="20"/>
        <v>0</v>
      </c>
      <c r="BQ34" s="93" t="e">
        <f t="shared" si="21"/>
        <v>#VALUE!</v>
      </c>
      <c r="BR34" s="93" t="e">
        <f t="shared" si="22"/>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23"/>
        <v>#N/A</v>
      </c>
      <c r="BX34" s="93" t="e">
        <f t="shared" si="24"/>
        <v>#N/A</v>
      </c>
      <c r="BY34" s="94">
        <f t="shared" si="25"/>
        <v>999</v>
      </c>
      <c r="BZ34" s="94">
        <f t="shared" si="26"/>
        <v>999</v>
      </c>
      <c r="CA34" s="94" t="e">
        <f t="shared" si="27"/>
        <v>#N/A</v>
      </c>
      <c r="CB34" t="e">
        <f t="shared" si="28"/>
        <v>#N/A</v>
      </c>
      <c r="CC34" s="58" t="e">
        <f t="shared" si="29"/>
        <v>#N/A</v>
      </c>
      <c r="CD34" s="95" t="e">
        <f t="shared" si="30"/>
        <v>#N/A</v>
      </c>
      <c r="CE34" s="96" t="b">
        <f t="shared" si="31"/>
        <v>1</v>
      </c>
      <c r="CF34" t="e">
        <f t="shared" si="32"/>
        <v>#DIV/0!</v>
      </c>
      <c r="CG34" t="e">
        <f t="shared" si="33"/>
        <v>#DIV/0!</v>
      </c>
      <c r="CH34" s="84" t="b">
        <f t="shared" si="34"/>
        <v>1</v>
      </c>
      <c r="CI34">
        <f t="shared" si="35"/>
        <v>0.91500000000000004</v>
      </c>
      <c r="CJ34" t="b">
        <f t="shared" si="36"/>
        <v>1</v>
      </c>
      <c r="CK34" t="b">
        <f t="shared" si="37"/>
        <v>1</v>
      </c>
      <c r="CL34" s="84" t="b">
        <f t="shared" si="57"/>
        <v>1</v>
      </c>
      <c r="CM34">
        <f t="shared" si="38"/>
        <v>2.2200000000000002</v>
      </c>
      <c r="CN34" t="b">
        <f t="shared" si="39"/>
        <v>1</v>
      </c>
      <c r="CO34" s="84">
        <f t="shared" si="40"/>
        <v>0.11901194333626765</v>
      </c>
      <c r="CP34" t="b">
        <f t="shared" si="41"/>
        <v>1</v>
      </c>
      <c r="CQ34" s="96" t="b">
        <f t="shared" si="42"/>
        <v>1</v>
      </c>
      <c r="CR34" t="e">
        <f t="shared" si="43"/>
        <v>#VALUE!</v>
      </c>
      <c r="CS34" t="e">
        <f t="shared" si="44"/>
        <v>#VALUE!</v>
      </c>
      <c r="CT34" t="b">
        <f t="shared" si="45"/>
        <v>1</v>
      </c>
      <c r="CU34" t="b">
        <f t="shared" si="46"/>
        <v>1</v>
      </c>
      <c r="CV34" s="84" t="b">
        <f t="shared" si="47"/>
        <v>1</v>
      </c>
      <c r="CW34" t="e">
        <f t="shared" si="48"/>
        <v>#VALUE!</v>
      </c>
      <c r="CX34" t="e">
        <f t="shared" si="49"/>
        <v>#VALUE!</v>
      </c>
      <c r="CY34" t="b">
        <f t="shared" si="50"/>
        <v>1</v>
      </c>
      <c r="CZ34" t="b">
        <f t="shared" si="51"/>
        <v>1</v>
      </c>
      <c r="DA34" s="84">
        <f t="shared" si="52"/>
        <v>0</v>
      </c>
      <c r="DB34" t="e">
        <f t="shared" si="53"/>
        <v>#N/A</v>
      </c>
    </row>
    <row r="35" spans="1:106">
      <c r="A35" s="9">
        <v>2635</v>
      </c>
      <c r="B35" s="3">
        <v>2</v>
      </c>
      <c r="C35" s="3" t="s">
        <v>2595</v>
      </c>
      <c r="D35" s="3" t="str">
        <f t="shared" ref="D35:D58" si="58">IF(ISERROR(FIND("_",C35)),C35,LEFT(C35,LEN(C35)-LEN(RIGHT(C35,LEN(C35)-FIND("~",SUBSTITUTE(C35,"_","~",LEN(C35)-LEN(SUBSTITUTE(C35,"_",""))))))) &amp; TEXT(INT(RIGHT(C35,LEN(C35)-FIND("~",SUBSTITUTE(C35,"_","~",LEN(C35)-LEN(SUBSTITUTE(C35,"_","")))))), "0000") )</f>
        <v>WT_1_22-2_dk_0167</v>
      </c>
      <c r="E35" s="3" t="str">
        <f t="shared" ref="E35:E58" si="59">TEXT(INT(RIGHT(C35,LEN(C35)-FIND("~",SUBSTITUTE(C35,"_","~",LEN(C35)-LEN(SUBSTITUTE(C35,"_","")))))), "0000")</f>
        <v>0167</v>
      </c>
      <c r="F35" s="3">
        <v>110294.93799999999</v>
      </c>
      <c r="G35" s="15">
        <v>424186.28100000002</v>
      </c>
      <c r="H35" s="35" t="str">
        <f t="shared" ref="H35:H58" si="60">IF(COUNTIF(C:C, "="&amp;C35)=1,"ja", "nee")</f>
        <v>ja</v>
      </c>
      <c r="I35" s="42" t="s">
        <v>2402</v>
      </c>
      <c r="J35" s="20" t="s">
        <v>2563</v>
      </c>
      <c r="K35" s="21">
        <v>10000</v>
      </c>
      <c r="L35" s="28">
        <f t="shared" si="54"/>
        <v>1</v>
      </c>
      <c r="M35" s="28">
        <f t="shared" si="55"/>
        <v>1</v>
      </c>
      <c r="N35" s="56">
        <f t="shared" ref="N35:N58" si="61">INT(K35/L35*M35)</f>
        <v>10000</v>
      </c>
      <c r="O35" s="33">
        <f t="shared" si="56"/>
        <v>160.02078310020048</v>
      </c>
      <c r="P35" s="37">
        <f t="shared" ref="P35:P57" si="62">SQRT((F35-F36)^2+(G35-G36)^2)</f>
        <v>108.18085465087829</v>
      </c>
      <c r="Q35" s="9" t="s">
        <v>12</v>
      </c>
      <c r="R35" s="55" t="s">
        <v>12</v>
      </c>
      <c r="S35" s="55">
        <v>2.835</v>
      </c>
      <c r="T35" s="55">
        <v>2.9569999999999999</v>
      </c>
      <c r="U35" s="55">
        <v>3.1059999999999999</v>
      </c>
      <c r="V35" s="3">
        <v>3.2730000000000001</v>
      </c>
      <c r="W35" s="3">
        <v>3.4689999999999999</v>
      </c>
      <c r="X35" s="3" t="s">
        <v>12</v>
      </c>
      <c r="Y35" s="3">
        <v>3.86</v>
      </c>
      <c r="Z35" s="15" t="s">
        <v>12</v>
      </c>
      <c r="AA35" s="10">
        <f t="shared" ref="AA35:AA58" si="63">LOOKUP($K35,$Q$2:$Z$2,Q35:Z35)</f>
        <v>3.4689999999999999</v>
      </c>
      <c r="AB35" s="9">
        <f t="shared" ref="AB35:AB58" si="64">LOOKUP($K35,$Q$2:$Z$2,Q35:Z35)-LOOKUP(0.1*$K35,$Q$2:$Z$2,Q35:Z35)</f>
        <v>0.36299999999999999</v>
      </c>
      <c r="AC35" s="10">
        <f t="shared" ref="AC35:AC58" si="65">LOOKUP(10*$K35,$Q$2:$Z$2,Q35:Z35)-LOOKUP($K35,$Q$2:$Z$2,Q35:Z35)</f>
        <v>0.39100000000000001</v>
      </c>
      <c r="AD35" s="9" t="s">
        <v>12</v>
      </c>
      <c r="AE35" s="55" t="s">
        <v>12</v>
      </c>
      <c r="AF35" s="55">
        <v>0.67900000000000005</v>
      </c>
      <c r="AG35" s="55">
        <v>0.752</v>
      </c>
      <c r="AH35" s="55">
        <v>0.83299999999999996</v>
      </c>
      <c r="AI35" s="3">
        <v>0.91200000000000003</v>
      </c>
      <c r="AJ35" s="3">
        <v>1</v>
      </c>
      <c r="AK35" s="3" t="s">
        <v>12</v>
      </c>
      <c r="AL35" s="3">
        <v>1.1679999999999999</v>
      </c>
      <c r="AM35" s="15" t="s">
        <v>12</v>
      </c>
      <c r="AN35" s="10">
        <f t="shared" ref="AN35:AN58" si="66">LOOKUP($K35,$Q$2:$Z$2,AD35:AM35)</f>
        <v>1</v>
      </c>
      <c r="AO35" s="9">
        <f t="shared" ref="AO35:AO58" si="67">LOOKUP($K35,$Q$2:$Z$2,AD35:AM35)-LOOKUP(0.1*$K35,$Q$2:$Z$2,AD35:AM35)</f>
        <v>0.16700000000000004</v>
      </c>
      <c r="AP35" s="10">
        <f t="shared" ref="AP35:AP58" si="68">LOOKUP(10*$K35,$Q$2:$Z$2,AD35:AM35)-LOOKUP($K35,$Q$2:$Z$2,AD35:AM35)</f>
        <v>0.16799999999999993</v>
      </c>
      <c r="AQ35" s="9" t="s">
        <v>12</v>
      </c>
      <c r="AR35" s="55" t="s">
        <v>12</v>
      </c>
      <c r="AS35" s="55">
        <v>1.996</v>
      </c>
      <c r="AT35" s="55">
        <v>2.0739999999999998</v>
      </c>
      <c r="AU35" s="55">
        <v>2.1539999999999999</v>
      </c>
      <c r="AV35" s="3">
        <v>2.2210000000000001</v>
      </c>
      <c r="AW35" s="3">
        <v>2.2869999999999999</v>
      </c>
      <c r="AX35" s="3" t="s">
        <v>12</v>
      </c>
      <c r="AY35" s="3">
        <v>2.4119999999999999</v>
      </c>
      <c r="AZ35" s="15" t="s">
        <v>12</v>
      </c>
      <c r="BA35" s="10">
        <f t="shared" ref="BA35:BA58" si="69">LOOKUP($K35,$Q$2:$Z$2,AQ35:AZ35)</f>
        <v>2.2869999999999999</v>
      </c>
      <c r="BB35" s="9">
        <f t="shared" ref="BB35:BB58" si="70">LOOKUP($K35,$Q$2:$Z$2,AQ35:AZ35)-LOOKUP(0.1*$K35,$Q$2:$Z$2,AQ35:AZ35)</f>
        <v>0.13300000000000001</v>
      </c>
      <c r="BC35" s="10">
        <f t="shared" ref="BC35:BC58" si="71">LOOKUP(10*$K35,$Q$2:$Z$2,AQ35:AZ35)-LOOKUP($K35,$Q$2:$Z$2,AQ35:AZ35)</f>
        <v>0.125</v>
      </c>
      <c r="BD35" s="9" t="s">
        <v>2403</v>
      </c>
      <c r="BE35" s="3" t="s">
        <v>12</v>
      </c>
      <c r="BF35" s="15" t="s">
        <v>12</v>
      </c>
      <c r="BG35" s="15" t="str">
        <f t="shared" ref="BG35:BG58" si="72">LOOKUP($N35,$BD$2:$BF$2,BD35:BF35)</f>
        <v>-</v>
      </c>
      <c r="BH35" s="9" t="e">
        <f t="shared" ref="BH35:BH58" si="73">BE35-BD35</f>
        <v>#VALUE!</v>
      </c>
      <c r="BI35" s="10" t="e">
        <f t="shared" ref="BI35:BI58" si="74">BF35-BE35</f>
        <v>#VALUE!</v>
      </c>
      <c r="BJ35" s="9" t="s">
        <v>2403</v>
      </c>
      <c r="BK35" s="3" t="s">
        <v>12</v>
      </c>
      <c r="BL35" s="15" t="s">
        <v>12</v>
      </c>
      <c r="BM35" s="15" t="str">
        <f t="shared" ref="BM35:BM58" si="75">LOOKUP($N35,$BD$2:$BF$2,BJ35:BL35)</f>
        <v>-</v>
      </c>
      <c r="BN35" s="9" t="e">
        <f t="shared" ref="BN35:BN58" si="76">BK35-BJ35</f>
        <v>#VALUE!</v>
      </c>
      <c r="BO35" s="10" t="e">
        <f t="shared" ref="BO35:BO58" si="77">BL35-BK35</f>
        <v>#VALUE!</v>
      </c>
      <c r="BP35">
        <f t="shared" ref="BP35:BP58" si="78">IF(AND(ISERROR(FIND("Fout",Q35)), ISERROR(FIND("Fout",AD35)), ISERROR(FIND("Fout",AQ35)), ISERROR(FIND( "Fout",BD35)), ISERROR(FIND( "Fout",BJ35))),0,1)</f>
        <v>0</v>
      </c>
      <c r="BQ35" s="93" t="e">
        <f t="shared" ref="BQ35:BQ58" si="79">IF(AB35=0, -1, BH35/AB35)</f>
        <v>#VALUE!</v>
      </c>
      <c r="BR35" s="93" t="e">
        <f t="shared" ref="BR35:BR58" si="80">IF(AB35=0,-1,BN35/AB35)</f>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ref="BW35:BW58" si="81">BU35-BT35</f>
        <v>#N/A</v>
      </c>
      <c r="BX35" s="93" t="e">
        <f t="shared" ref="BX35:BX58" si="82">BV35-BU35</f>
        <v>#N/A</v>
      </c>
      <c r="BY35" s="94">
        <f t="shared" ref="BY35:BY58" si="83">IFERROR(ABS(1-BW35/AB35), 999)</f>
        <v>999</v>
      </c>
      <c r="BZ35" s="94">
        <f t="shared" ref="BZ35:BZ58" si="84">IFERROR(ABS(1-BX35/AC35), 999)</f>
        <v>999</v>
      </c>
      <c r="CA35" s="94" t="e">
        <f t="shared" ref="CA35:CA58" si="85">ABS(LOOKUP(0.1*$K35,$Q$2:$Z$2,Q35:Z35)-BT35)</f>
        <v>#N/A</v>
      </c>
      <c r="CB35" t="e">
        <f t="shared" ref="CB35:CB58" si="86">ABS(LOOKUP($K35,$Q$2:$Z$2,Q35:Z35)-BU35)</f>
        <v>#N/A</v>
      </c>
      <c r="CC35" s="58" t="e">
        <f t="shared" ref="CC35:CC58" si="87">ABS(LOOKUP(10*$K35,$Q$2:$Z$2,Q35:Z35)-BV35)</f>
        <v>#N/A</v>
      </c>
      <c r="CD35" s="95" t="e">
        <f t="shared" ref="CD35:CD58" si="88">OR(BY35&gt;0.1,BZ35&gt;0.1, CA35&gt;=0.15, CB35&gt;=0.15, CC35&gt;=0.15)</f>
        <v>#N/A</v>
      </c>
      <c r="CE35" s="96" t="b">
        <f t="shared" ref="CE35:CE58" si="89">AA35&lt;AVERAGE(AA:AA)+2*STDEV(AA:AA)</f>
        <v>1</v>
      </c>
      <c r="CF35" t="e">
        <f t="shared" ref="CF35:CF58" si="90">BG35&lt;AVERAGE(BG:BG)+2*STDEV(BG:BG)</f>
        <v>#DIV/0!</v>
      </c>
      <c r="CG35" t="e">
        <f t="shared" ref="CG35:CG58" si="91">BM35&lt;AVERAGE(BM:BM)+2*STDEV(BM:BM)</f>
        <v>#DIV/0!</v>
      </c>
      <c r="CH35" s="84" t="b">
        <f t="shared" ref="CH35:CH58" si="92">AN35&gt;0.25</f>
        <v>1</v>
      </c>
      <c r="CI35">
        <f t="shared" ref="CI35:CI58" si="93">IF(CH35,AN35,"")</f>
        <v>1</v>
      </c>
      <c r="CJ35" t="b">
        <f t="shared" ref="CJ35:CJ58" si="94">CI35&lt;AVERAGE(CI:CI)+3*STDEV(CI:CI)</f>
        <v>1</v>
      </c>
      <c r="CK35" t="b">
        <f t="shared" ref="CK35:CK58" si="95">AN35&lt;1.25</f>
        <v>1</v>
      </c>
      <c r="CL35" s="84" t="b">
        <f t="shared" si="57"/>
        <v>1</v>
      </c>
      <c r="CM35">
        <f t="shared" ref="CM35:CM58" si="96">IF(CL35,BA35,"")</f>
        <v>2.2869999999999999</v>
      </c>
      <c r="CN35" t="b">
        <f t="shared" ref="CN35:CN58" si="97">CM35&lt;AVERAGE(CM:CM)+3*STDEV(CM:CM)</f>
        <v>1</v>
      </c>
      <c r="CO35" s="84">
        <f t="shared" ref="CO35:CO58" si="98">IF(BA35=0, -1, AN35/(1.56*BA35^2))</f>
        <v>0.12255839712755276</v>
      </c>
      <c r="CP35" t="b">
        <f t="shared" ref="CP35:CP58" si="99">OR(CO35&gt;0.035, CO35&lt;0.065)</f>
        <v>1</v>
      </c>
      <c r="CQ35" s="96" t="b">
        <f t="shared" ref="CQ35:CQ58" si="100">IF(O35="-", "-", ABS(AA35-AA34)&lt;O35*$CR$1)</f>
        <v>1</v>
      </c>
      <c r="CR35" t="e">
        <f t="shared" ref="CR35:CR58" si="101">IF(O35="-","-",ABS(BG35-BG34)&lt;O35*$CS$1)</f>
        <v>#VALUE!</v>
      </c>
      <c r="CS35" t="e">
        <f t="shared" ref="CS35:CS58" si="102">IF(O35="-","-",ABS(BM35-BM34)&lt;O35*$CT$1)</f>
        <v>#VALUE!</v>
      </c>
      <c r="CT35" t="b">
        <f t="shared" ref="CT35:CT58" si="103">IF(O35="-","-",ABS(AN35-AN34)&lt;O35*$CU$1)</f>
        <v>1</v>
      </c>
      <c r="CU35" t="b">
        <f t="shared" ref="CU35:CU58" si="104">IF(O35="-","-",ABS(BA34-BA35)&lt;O35*$CV$1)</f>
        <v>1</v>
      </c>
      <c r="CV35" s="84" t="b">
        <f t="shared" ref="CV35:CV57" si="105">IF(P35="-","-",ABS(AA36-AA35)&lt;P35*$CR$1)</f>
        <v>1</v>
      </c>
      <c r="CW35" t="e">
        <f t="shared" ref="CW35:CW57" si="106">IF(P35="-","-",ABS(BG36-BG35)&lt;P35*$CS$1)</f>
        <v>#VALUE!</v>
      </c>
      <c r="CX35" t="e">
        <f t="shared" ref="CX35:CX57" si="107">IF(P35="-","-",ABS(BM36-BM35)&lt;P35*$CT$1)</f>
        <v>#VALUE!</v>
      </c>
      <c r="CY35" t="b">
        <f t="shared" ref="CY35:CY57" si="108">IF(P35="-","-",ABS(AN36-AN35)&lt;P35*$CU$1)</f>
        <v>1</v>
      </c>
      <c r="CZ35" t="b">
        <f t="shared" ref="CZ35:CZ57" si="109">IF(P35="-","-",ABS(BA35-BA36)&lt;P35*$CV$1)</f>
        <v>1</v>
      </c>
      <c r="DA35" s="84">
        <f t="shared" ref="DA35:DA58" si="110">IFERROR(IF(AND(CQ35:CU35),0,1), 0)+IFERROR(IF(AND(CV35:CZ35),0,1),0)</f>
        <v>0</v>
      </c>
      <c r="DB35" t="e">
        <f t="shared" ref="DB35:DB58" si="111">AND(DA35&gt;0,CD35)</f>
        <v>#N/A</v>
      </c>
    </row>
    <row r="36" spans="1:106">
      <c r="A36" s="9">
        <v>2636</v>
      </c>
      <c r="B36" s="3">
        <v>2</v>
      </c>
      <c r="C36" s="3" t="s">
        <v>2596</v>
      </c>
      <c r="D36" s="3" t="str">
        <f t="shared" si="58"/>
        <v>WT_1_22-2_dk_0168</v>
      </c>
      <c r="E36" s="3" t="str">
        <f t="shared" si="59"/>
        <v>0168</v>
      </c>
      <c r="F36" s="3">
        <v>110210.25</v>
      </c>
      <c r="G36" s="15">
        <v>424253.59399999998</v>
      </c>
      <c r="H36" s="35" t="str">
        <f t="shared" si="60"/>
        <v>ja</v>
      </c>
      <c r="I36" s="42" t="s">
        <v>2402</v>
      </c>
      <c r="J36" s="20" t="s">
        <v>2563</v>
      </c>
      <c r="K36" s="21">
        <v>10000</v>
      </c>
      <c r="L36" s="28">
        <f t="shared" ref="L36:L58" si="112">L35</f>
        <v>1</v>
      </c>
      <c r="M36" s="28">
        <f t="shared" ref="M36:M58" si="113">M35</f>
        <v>1</v>
      </c>
      <c r="N36" s="56">
        <f t="shared" si="61"/>
        <v>10000</v>
      </c>
      <c r="O36" s="33">
        <f t="shared" ref="O36:O58" si="114">SQRT((F35-F36)^2+(G35-G36)^2)</f>
        <v>108.18085465087829</v>
      </c>
      <c r="P36" s="37">
        <f t="shared" si="62"/>
        <v>81.150006777566659</v>
      </c>
      <c r="Q36" s="9" t="s">
        <v>12</v>
      </c>
      <c r="R36" s="55" t="s">
        <v>12</v>
      </c>
      <c r="S36" s="55">
        <v>2.8340000000000001</v>
      </c>
      <c r="T36" s="55">
        <v>2.9550000000000001</v>
      </c>
      <c r="U36" s="55">
        <v>3.105</v>
      </c>
      <c r="V36" s="3">
        <v>3.2709999999999999</v>
      </c>
      <c r="W36" s="3">
        <v>3.4660000000000002</v>
      </c>
      <c r="X36" s="3" t="s">
        <v>12</v>
      </c>
      <c r="Y36" s="3">
        <v>3.8559999999999999</v>
      </c>
      <c r="Z36" s="15" t="s">
        <v>12</v>
      </c>
      <c r="AA36" s="10">
        <f t="shared" si="63"/>
        <v>3.4660000000000002</v>
      </c>
      <c r="AB36" s="9">
        <f t="shared" si="64"/>
        <v>0.36100000000000021</v>
      </c>
      <c r="AC36" s="10">
        <f t="shared" si="65"/>
        <v>0.38999999999999968</v>
      </c>
      <c r="AD36" s="9" t="s">
        <v>12</v>
      </c>
      <c r="AE36" s="55" t="s">
        <v>12</v>
      </c>
      <c r="AF36" s="55">
        <v>0.67700000000000005</v>
      </c>
      <c r="AG36" s="55">
        <v>0.749</v>
      </c>
      <c r="AH36" s="55">
        <v>0.83</v>
      </c>
      <c r="AI36" s="3">
        <v>0.90700000000000003</v>
      </c>
      <c r="AJ36" s="3">
        <v>0.99299999999999999</v>
      </c>
      <c r="AK36" s="3" t="s">
        <v>12</v>
      </c>
      <c r="AL36" s="3">
        <v>1.157</v>
      </c>
      <c r="AM36" s="15" t="s">
        <v>12</v>
      </c>
      <c r="AN36" s="10">
        <f t="shared" si="66"/>
        <v>0.99299999999999999</v>
      </c>
      <c r="AO36" s="9">
        <f t="shared" si="67"/>
        <v>0.16300000000000003</v>
      </c>
      <c r="AP36" s="10">
        <f t="shared" si="68"/>
        <v>0.16400000000000003</v>
      </c>
      <c r="AQ36" s="9" t="s">
        <v>12</v>
      </c>
      <c r="AR36" s="55" t="s">
        <v>12</v>
      </c>
      <c r="AS36" s="55">
        <v>1.984</v>
      </c>
      <c r="AT36" s="55">
        <v>2.0619999999999998</v>
      </c>
      <c r="AU36" s="55">
        <v>2.141</v>
      </c>
      <c r="AV36" s="3">
        <v>2.2069999999999999</v>
      </c>
      <c r="AW36" s="3">
        <v>2.2719999999999998</v>
      </c>
      <c r="AX36" s="3" t="s">
        <v>12</v>
      </c>
      <c r="AY36" s="3">
        <v>2.395</v>
      </c>
      <c r="AZ36" s="15" t="s">
        <v>12</v>
      </c>
      <c r="BA36" s="10">
        <f t="shared" si="69"/>
        <v>2.2719999999999998</v>
      </c>
      <c r="BB36" s="9">
        <f t="shared" si="70"/>
        <v>0.13099999999999978</v>
      </c>
      <c r="BC36" s="10">
        <f t="shared" si="71"/>
        <v>0.12300000000000022</v>
      </c>
      <c r="BD36" s="9" t="s">
        <v>2403</v>
      </c>
      <c r="BE36" s="3" t="s">
        <v>12</v>
      </c>
      <c r="BF36" s="15" t="s">
        <v>12</v>
      </c>
      <c r="BG36" s="15" t="str">
        <f t="shared" si="72"/>
        <v>-</v>
      </c>
      <c r="BH36" s="9" t="e">
        <f t="shared" si="73"/>
        <v>#VALUE!</v>
      </c>
      <c r="BI36" s="10" t="e">
        <f t="shared" si="74"/>
        <v>#VALUE!</v>
      </c>
      <c r="BJ36" s="9" t="s">
        <v>2403</v>
      </c>
      <c r="BK36" s="3" t="s">
        <v>12</v>
      </c>
      <c r="BL36" s="15" t="s">
        <v>12</v>
      </c>
      <c r="BM36" s="15" t="str">
        <f t="shared" si="75"/>
        <v>-</v>
      </c>
      <c r="BN36" s="9" t="e">
        <f t="shared" si="76"/>
        <v>#VALUE!</v>
      </c>
      <c r="BO36" s="10" t="e">
        <f t="shared" si="77"/>
        <v>#VALUE!</v>
      </c>
      <c r="BP36">
        <f t="shared" si="78"/>
        <v>0</v>
      </c>
      <c r="BQ36" s="93" t="e">
        <f t="shared" si="79"/>
        <v>#VALUE!</v>
      </c>
      <c r="BR36" s="93" t="e">
        <f t="shared" si="80"/>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81"/>
        <v>#N/A</v>
      </c>
      <c r="BX36" s="93" t="e">
        <f t="shared" si="82"/>
        <v>#N/A</v>
      </c>
      <c r="BY36" s="94">
        <f t="shared" si="83"/>
        <v>999</v>
      </c>
      <c r="BZ36" s="94">
        <f t="shared" si="84"/>
        <v>999</v>
      </c>
      <c r="CA36" s="94" t="e">
        <f t="shared" si="85"/>
        <v>#N/A</v>
      </c>
      <c r="CB36" t="e">
        <f t="shared" si="86"/>
        <v>#N/A</v>
      </c>
      <c r="CC36" s="58" t="e">
        <f t="shared" si="87"/>
        <v>#N/A</v>
      </c>
      <c r="CD36" s="95" t="e">
        <f t="shared" si="88"/>
        <v>#N/A</v>
      </c>
      <c r="CE36" s="96" t="b">
        <f t="shared" si="89"/>
        <v>1</v>
      </c>
      <c r="CF36" t="e">
        <f t="shared" si="90"/>
        <v>#DIV/0!</v>
      </c>
      <c r="CG36" t="e">
        <f t="shared" si="91"/>
        <v>#DIV/0!</v>
      </c>
      <c r="CH36" s="84" t="b">
        <f t="shared" si="92"/>
        <v>1</v>
      </c>
      <c r="CI36">
        <f t="shared" si="93"/>
        <v>0.99299999999999999</v>
      </c>
      <c r="CJ36" t="b">
        <f t="shared" si="94"/>
        <v>1</v>
      </c>
      <c r="CK36" t="b">
        <f t="shared" si="95"/>
        <v>1</v>
      </c>
      <c r="CL36" s="84" t="b">
        <f t="shared" ref="CL36:CL58" si="115">BA36&lt;AVERAGE(BA:BA)+2*STDEV(BA:BA)</f>
        <v>1</v>
      </c>
      <c r="CM36">
        <f t="shared" si="96"/>
        <v>2.2719999999999998</v>
      </c>
      <c r="CN36" t="b">
        <f t="shared" si="97"/>
        <v>1</v>
      </c>
      <c r="CO36" s="84">
        <f t="shared" si="98"/>
        <v>0.12331275368898113</v>
      </c>
      <c r="CP36" t="b">
        <f t="shared" si="99"/>
        <v>1</v>
      </c>
      <c r="CQ36" s="96" t="b">
        <f t="shared" si="100"/>
        <v>1</v>
      </c>
      <c r="CR36" t="e">
        <f t="shared" si="101"/>
        <v>#VALUE!</v>
      </c>
      <c r="CS36" t="e">
        <f t="shared" si="102"/>
        <v>#VALUE!</v>
      </c>
      <c r="CT36" t="b">
        <f t="shared" si="103"/>
        <v>1</v>
      </c>
      <c r="CU36" t="b">
        <f t="shared" si="104"/>
        <v>1</v>
      </c>
      <c r="CV36" s="84" t="b">
        <f t="shared" si="105"/>
        <v>1</v>
      </c>
      <c r="CW36" t="e">
        <f t="shared" si="106"/>
        <v>#VALUE!</v>
      </c>
      <c r="CX36" t="e">
        <f t="shared" si="107"/>
        <v>#VALUE!</v>
      </c>
      <c r="CY36" t="b">
        <f t="shared" si="108"/>
        <v>1</v>
      </c>
      <c r="CZ36" t="b">
        <f t="shared" si="109"/>
        <v>1</v>
      </c>
      <c r="DA36" s="84">
        <f t="shared" si="110"/>
        <v>0</v>
      </c>
      <c r="DB36" t="e">
        <f t="shared" si="111"/>
        <v>#N/A</v>
      </c>
    </row>
    <row r="37" spans="1:106">
      <c r="A37" s="9">
        <v>2637</v>
      </c>
      <c r="B37" s="3">
        <v>2</v>
      </c>
      <c r="C37" s="3" t="s">
        <v>2597</v>
      </c>
      <c r="D37" s="3" t="str">
        <f t="shared" si="58"/>
        <v>WT_1_22-2_dk_0169</v>
      </c>
      <c r="E37" s="3" t="str">
        <f t="shared" si="59"/>
        <v>0169</v>
      </c>
      <c r="F37" s="3">
        <v>110129.266</v>
      </c>
      <c r="G37" s="15">
        <v>424248.40600000002</v>
      </c>
      <c r="H37" s="35" t="str">
        <f t="shared" si="60"/>
        <v>ja</v>
      </c>
      <c r="I37" s="42" t="s">
        <v>2402</v>
      </c>
      <c r="J37" s="20" t="s">
        <v>2563</v>
      </c>
      <c r="K37" s="21">
        <v>10000</v>
      </c>
      <c r="L37" s="28">
        <f t="shared" si="112"/>
        <v>1</v>
      </c>
      <c r="M37" s="28">
        <f t="shared" si="113"/>
        <v>1</v>
      </c>
      <c r="N37" s="56">
        <f t="shared" si="61"/>
        <v>10000</v>
      </c>
      <c r="O37" s="33">
        <f t="shared" si="114"/>
        <v>81.150006777566659</v>
      </c>
      <c r="P37" s="37">
        <f t="shared" si="62"/>
        <v>111.08363076980028</v>
      </c>
      <c r="Q37" s="9" t="s">
        <v>12</v>
      </c>
      <c r="R37" s="55" t="s">
        <v>12</v>
      </c>
      <c r="S37" s="55">
        <v>2.8330000000000002</v>
      </c>
      <c r="T37" s="55">
        <v>2.9540000000000002</v>
      </c>
      <c r="U37" s="55">
        <v>3.1</v>
      </c>
      <c r="V37" s="3">
        <v>3.2629999999999999</v>
      </c>
      <c r="W37" s="3">
        <v>3.4569999999999999</v>
      </c>
      <c r="X37" s="3" t="s">
        <v>12</v>
      </c>
      <c r="Y37" s="3">
        <v>3.8479999999999999</v>
      </c>
      <c r="Z37" s="15" t="s">
        <v>12</v>
      </c>
      <c r="AA37" s="10">
        <f t="shared" si="63"/>
        <v>3.4569999999999999</v>
      </c>
      <c r="AB37" s="9">
        <f t="shared" si="64"/>
        <v>0.35699999999999976</v>
      </c>
      <c r="AC37" s="10">
        <f t="shared" si="65"/>
        <v>0.39100000000000001</v>
      </c>
      <c r="AD37" s="9" t="s">
        <v>12</v>
      </c>
      <c r="AE37" s="55" t="s">
        <v>12</v>
      </c>
      <c r="AF37" s="55">
        <v>0.67100000000000004</v>
      </c>
      <c r="AG37" s="55">
        <v>0.74399999999999999</v>
      </c>
      <c r="AH37" s="55">
        <v>0.82499999999999996</v>
      </c>
      <c r="AI37" s="3">
        <v>0.90200000000000002</v>
      </c>
      <c r="AJ37" s="3">
        <v>0.98699999999999999</v>
      </c>
      <c r="AK37" s="3" t="s">
        <v>12</v>
      </c>
      <c r="AL37" s="3">
        <v>1.1499999999999999</v>
      </c>
      <c r="AM37" s="15" t="s">
        <v>12</v>
      </c>
      <c r="AN37" s="10">
        <f t="shared" si="66"/>
        <v>0.98699999999999999</v>
      </c>
      <c r="AO37" s="9">
        <f t="shared" si="67"/>
        <v>0.16200000000000003</v>
      </c>
      <c r="AP37" s="10">
        <f t="shared" si="68"/>
        <v>0.16299999999999992</v>
      </c>
      <c r="AQ37" s="9" t="s">
        <v>12</v>
      </c>
      <c r="AR37" s="55" t="s">
        <v>12</v>
      </c>
      <c r="AS37" s="55">
        <v>1.9770000000000001</v>
      </c>
      <c r="AT37" s="55">
        <v>2.0569999999999999</v>
      </c>
      <c r="AU37" s="55">
        <v>2.1360000000000001</v>
      </c>
      <c r="AV37" s="3">
        <v>2.202</v>
      </c>
      <c r="AW37" s="3">
        <v>2.266</v>
      </c>
      <c r="AX37" s="3" t="s">
        <v>12</v>
      </c>
      <c r="AY37" s="3">
        <v>2.387</v>
      </c>
      <c r="AZ37" s="15" t="s">
        <v>12</v>
      </c>
      <c r="BA37" s="10">
        <f t="shared" si="69"/>
        <v>2.266</v>
      </c>
      <c r="BB37" s="9">
        <f t="shared" si="70"/>
        <v>0.12999999999999989</v>
      </c>
      <c r="BC37" s="10">
        <f t="shared" si="71"/>
        <v>0.121</v>
      </c>
      <c r="BD37" s="9" t="s">
        <v>2403</v>
      </c>
      <c r="BE37" s="3" t="s">
        <v>12</v>
      </c>
      <c r="BF37" s="15" t="s">
        <v>12</v>
      </c>
      <c r="BG37" s="15" t="str">
        <f t="shared" si="72"/>
        <v>-</v>
      </c>
      <c r="BH37" s="9" t="e">
        <f t="shared" si="73"/>
        <v>#VALUE!</v>
      </c>
      <c r="BI37" s="10" t="e">
        <f t="shared" si="74"/>
        <v>#VALUE!</v>
      </c>
      <c r="BJ37" s="9" t="s">
        <v>2403</v>
      </c>
      <c r="BK37" s="3" t="s">
        <v>12</v>
      </c>
      <c r="BL37" s="15" t="s">
        <v>12</v>
      </c>
      <c r="BM37" s="15" t="str">
        <f t="shared" si="75"/>
        <v>-</v>
      </c>
      <c r="BN37" s="9" t="e">
        <f t="shared" si="76"/>
        <v>#VALUE!</v>
      </c>
      <c r="BO37" s="10" t="e">
        <f t="shared" si="77"/>
        <v>#VALUE!</v>
      </c>
      <c r="BP37">
        <f t="shared" si="78"/>
        <v>0</v>
      </c>
      <c r="BQ37" s="93" t="e">
        <f t="shared" si="79"/>
        <v>#VALUE!</v>
      </c>
      <c r="BR37" s="93" t="e">
        <f t="shared" si="80"/>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81"/>
        <v>#N/A</v>
      </c>
      <c r="BX37" s="93" t="e">
        <f t="shared" si="82"/>
        <v>#N/A</v>
      </c>
      <c r="BY37" s="94">
        <f t="shared" si="83"/>
        <v>999</v>
      </c>
      <c r="BZ37" s="94">
        <f t="shared" si="84"/>
        <v>999</v>
      </c>
      <c r="CA37" s="94" t="e">
        <f t="shared" si="85"/>
        <v>#N/A</v>
      </c>
      <c r="CB37" t="e">
        <f t="shared" si="86"/>
        <v>#N/A</v>
      </c>
      <c r="CC37" s="58" t="e">
        <f t="shared" si="87"/>
        <v>#N/A</v>
      </c>
      <c r="CD37" s="95" t="e">
        <f t="shared" si="88"/>
        <v>#N/A</v>
      </c>
      <c r="CE37" s="96" t="b">
        <f t="shared" si="89"/>
        <v>1</v>
      </c>
      <c r="CF37" t="e">
        <f t="shared" si="90"/>
        <v>#DIV/0!</v>
      </c>
      <c r="CG37" t="e">
        <f t="shared" si="91"/>
        <v>#DIV/0!</v>
      </c>
      <c r="CH37" s="84" t="b">
        <f t="shared" si="92"/>
        <v>1</v>
      </c>
      <c r="CI37">
        <f t="shared" si="93"/>
        <v>0.98699999999999999</v>
      </c>
      <c r="CJ37" t="b">
        <f t="shared" si="94"/>
        <v>1</v>
      </c>
      <c r="CK37" t="b">
        <f t="shared" si="95"/>
        <v>1</v>
      </c>
      <c r="CL37" s="84" t="b">
        <f t="shared" si="115"/>
        <v>1</v>
      </c>
      <c r="CM37">
        <f t="shared" si="96"/>
        <v>2.266</v>
      </c>
      <c r="CN37" t="b">
        <f t="shared" si="97"/>
        <v>1</v>
      </c>
      <c r="CO37" s="84">
        <f t="shared" si="98"/>
        <v>0.12321759937420738</v>
      </c>
      <c r="CP37" t="b">
        <f t="shared" si="99"/>
        <v>1</v>
      </c>
      <c r="CQ37" s="96" t="b">
        <f t="shared" si="100"/>
        <v>1</v>
      </c>
      <c r="CR37" t="e">
        <f t="shared" si="101"/>
        <v>#VALUE!</v>
      </c>
      <c r="CS37" t="e">
        <f t="shared" si="102"/>
        <v>#VALUE!</v>
      </c>
      <c r="CT37" t="b">
        <f t="shared" si="103"/>
        <v>1</v>
      </c>
      <c r="CU37" t="b">
        <f t="shared" si="104"/>
        <v>1</v>
      </c>
      <c r="CV37" s="84" t="b">
        <f t="shared" si="105"/>
        <v>1</v>
      </c>
      <c r="CW37" t="e">
        <f t="shared" si="106"/>
        <v>#VALUE!</v>
      </c>
      <c r="CX37" t="e">
        <f t="shared" si="107"/>
        <v>#VALUE!</v>
      </c>
      <c r="CY37" t="b">
        <f t="shared" si="108"/>
        <v>1</v>
      </c>
      <c r="CZ37" t="b">
        <f t="shared" si="109"/>
        <v>1</v>
      </c>
      <c r="DA37" s="84">
        <f t="shared" si="110"/>
        <v>0</v>
      </c>
      <c r="DB37" t="e">
        <f t="shared" si="111"/>
        <v>#N/A</v>
      </c>
    </row>
    <row r="38" spans="1:106">
      <c r="A38" s="9">
        <v>2638</v>
      </c>
      <c r="B38" s="3">
        <v>2</v>
      </c>
      <c r="C38" s="3" t="s">
        <v>2598</v>
      </c>
      <c r="D38" s="3" t="str">
        <f t="shared" si="58"/>
        <v>WT_1_22-2_dk_0170</v>
      </c>
      <c r="E38" s="3" t="str">
        <f t="shared" si="59"/>
        <v>0170</v>
      </c>
      <c r="F38" s="3">
        <v>110042.211</v>
      </c>
      <c r="G38" s="15">
        <v>424317.40600000002</v>
      </c>
      <c r="H38" s="35" t="str">
        <f t="shared" si="60"/>
        <v>ja</v>
      </c>
      <c r="I38" s="42" t="s">
        <v>2402</v>
      </c>
      <c r="J38" s="20" t="s">
        <v>2563</v>
      </c>
      <c r="K38" s="21">
        <v>10000</v>
      </c>
      <c r="L38" s="28">
        <f t="shared" si="112"/>
        <v>1</v>
      </c>
      <c r="M38" s="28">
        <f t="shared" si="113"/>
        <v>1</v>
      </c>
      <c r="N38" s="56">
        <f t="shared" si="61"/>
        <v>10000</v>
      </c>
      <c r="O38" s="33">
        <f t="shared" si="114"/>
        <v>111.08363076980028</v>
      </c>
      <c r="P38" s="37">
        <f t="shared" si="62"/>
        <v>113.31156066351018</v>
      </c>
      <c r="Q38" s="9" t="s">
        <v>12</v>
      </c>
      <c r="R38" s="55" t="s">
        <v>12</v>
      </c>
      <c r="S38" s="55">
        <v>2.83</v>
      </c>
      <c r="T38" s="55">
        <v>2.9489999999999998</v>
      </c>
      <c r="U38" s="55">
        <v>3.0920000000000001</v>
      </c>
      <c r="V38" s="3">
        <v>3.25</v>
      </c>
      <c r="W38" s="3">
        <v>3.44</v>
      </c>
      <c r="X38" s="3" t="s">
        <v>12</v>
      </c>
      <c r="Y38" s="3">
        <v>3.83</v>
      </c>
      <c r="Z38" s="15" t="s">
        <v>12</v>
      </c>
      <c r="AA38" s="10">
        <f t="shared" si="63"/>
        <v>3.44</v>
      </c>
      <c r="AB38" s="9">
        <f t="shared" si="64"/>
        <v>0.34799999999999986</v>
      </c>
      <c r="AC38" s="10">
        <f t="shared" si="65"/>
        <v>0.39000000000000012</v>
      </c>
      <c r="AD38" s="9" t="s">
        <v>12</v>
      </c>
      <c r="AE38" s="55" t="s">
        <v>12</v>
      </c>
      <c r="AF38" s="55">
        <v>0.65500000000000003</v>
      </c>
      <c r="AG38" s="55">
        <v>0.73</v>
      </c>
      <c r="AH38" s="55">
        <v>0.81</v>
      </c>
      <c r="AI38" s="3">
        <v>0.89100000000000001</v>
      </c>
      <c r="AJ38" s="3">
        <v>0.98199999999999998</v>
      </c>
      <c r="AK38" s="3" t="s">
        <v>12</v>
      </c>
      <c r="AL38" s="3">
        <v>1.155</v>
      </c>
      <c r="AM38" s="15" t="s">
        <v>12</v>
      </c>
      <c r="AN38" s="10">
        <f t="shared" si="66"/>
        <v>0.98199999999999998</v>
      </c>
      <c r="AO38" s="9">
        <f t="shared" si="67"/>
        <v>0.17199999999999993</v>
      </c>
      <c r="AP38" s="10">
        <f t="shared" si="68"/>
        <v>0.17300000000000004</v>
      </c>
      <c r="AQ38" s="9" t="s">
        <v>12</v>
      </c>
      <c r="AR38" s="55" t="s">
        <v>12</v>
      </c>
      <c r="AS38" s="55">
        <v>1.9650000000000001</v>
      </c>
      <c r="AT38" s="55">
        <v>2.0470000000000002</v>
      </c>
      <c r="AU38" s="55">
        <v>2.13</v>
      </c>
      <c r="AV38" s="3">
        <v>2.2010000000000001</v>
      </c>
      <c r="AW38" s="3">
        <v>2.2759999999999998</v>
      </c>
      <c r="AX38" s="3" t="s">
        <v>12</v>
      </c>
      <c r="AY38" s="3">
        <v>2.4119999999999999</v>
      </c>
      <c r="AZ38" s="15" t="s">
        <v>12</v>
      </c>
      <c r="BA38" s="10">
        <f t="shared" si="69"/>
        <v>2.2759999999999998</v>
      </c>
      <c r="BB38" s="9">
        <f t="shared" si="70"/>
        <v>0.14599999999999991</v>
      </c>
      <c r="BC38" s="10">
        <f t="shared" si="71"/>
        <v>0.13600000000000012</v>
      </c>
      <c r="BD38" s="9" t="s">
        <v>2403</v>
      </c>
      <c r="BE38" s="3" t="s">
        <v>12</v>
      </c>
      <c r="BF38" s="15" t="s">
        <v>12</v>
      </c>
      <c r="BG38" s="15" t="str">
        <f t="shared" si="72"/>
        <v>-</v>
      </c>
      <c r="BH38" s="9" t="e">
        <f t="shared" si="73"/>
        <v>#VALUE!</v>
      </c>
      <c r="BI38" s="10" t="e">
        <f t="shared" si="74"/>
        <v>#VALUE!</v>
      </c>
      <c r="BJ38" s="9" t="s">
        <v>2403</v>
      </c>
      <c r="BK38" s="3" t="s">
        <v>12</v>
      </c>
      <c r="BL38" s="15" t="s">
        <v>12</v>
      </c>
      <c r="BM38" s="15" t="str">
        <f t="shared" si="75"/>
        <v>-</v>
      </c>
      <c r="BN38" s="9" t="e">
        <f t="shared" si="76"/>
        <v>#VALUE!</v>
      </c>
      <c r="BO38" s="10" t="e">
        <f t="shared" si="77"/>
        <v>#VALUE!</v>
      </c>
      <c r="BP38">
        <f t="shared" si="78"/>
        <v>0</v>
      </c>
      <c r="BQ38" s="93" t="e">
        <f t="shared" si="79"/>
        <v>#VALUE!</v>
      </c>
      <c r="BR38" s="93" t="e">
        <f t="shared" si="80"/>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81"/>
        <v>#N/A</v>
      </c>
      <c r="BX38" s="93" t="e">
        <f t="shared" si="82"/>
        <v>#N/A</v>
      </c>
      <c r="BY38" s="94">
        <f t="shared" si="83"/>
        <v>999</v>
      </c>
      <c r="BZ38" s="94">
        <f t="shared" si="84"/>
        <v>999</v>
      </c>
      <c r="CA38" s="94" t="e">
        <f t="shared" si="85"/>
        <v>#N/A</v>
      </c>
      <c r="CB38" t="e">
        <f t="shared" si="86"/>
        <v>#N/A</v>
      </c>
      <c r="CC38" s="58" t="e">
        <f t="shared" si="87"/>
        <v>#N/A</v>
      </c>
      <c r="CD38" s="95" t="e">
        <f t="shared" si="88"/>
        <v>#N/A</v>
      </c>
      <c r="CE38" s="96" t="b">
        <f t="shared" si="89"/>
        <v>1</v>
      </c>
      <c r="CF38" t="e">
        <f t="shared" si="90"/>
        <v>#DIV/0!</v>
      </c>
      <c r="CG38" t="e">
        <f t="shared" si="91"/>
        <v>#DIV/0!</v>
      </c>
      <c r="CH38" s="84" t="b">
        <f t="shared" si="92"/>
        <v>1</v>
      </c>
      <c r="CI38">
        <f t="shared" si="93"/>
        <v>0.98199999999999998</v>
      </c>
      <c r="CJ38" t="b">
        <f t="shared" si="94"/>
        <v>1</v>
      </c>
      <c r="CK38" t="b">
        <f t="shared" si="95"/>
        <v>1</v>
      </c>
      <c r="CL38" s="84" t="b">
        <f t="shared" si="115"/>
        <v>1</v>
      </c>
      <c r="CM38">
        <f t="shared" si="96"/>
        <v>2.2759999999999998</v>
      </c>
      <c r="CN38" t="b">
        <f t="shared" si="97"/>
        <v>1</v>
      </c>
      <c r="CO38" s="84">
        <f t="shared" si="98"/>
        <v>0.12151849270896964</v>
      </c>
      <c r="CP38" t="b">
        <f t="shared" si="99"/>
        <v>1</v>
      </c>
      <c r="CQ38" s="96" t="b">
        <f t="shared" si="100"/>
        <v>1</v>
      </c>
      <c r="CR38" t="e">
        <f t="shared" si="101"/>
        <v>#VALUE!</v>
      </c>
      <c r="CS38" t="e">
        <f t="shared" si="102"/>
        <v>#VALUE!</v>
      </c>
      <c r="CT38" t="b">
        <f t="shared" si="103"/>
        <v>1</v>
      </c>
      <c r="CU38" t="b">
        <f t="shared" si="104"/>
        <v>1</v>
      </c>
      <c r="CV38" s="84" t="b">
        <f t="shared" si="105"/>
        <v>1</v>
      </c>
      <c r="CW38" t="e">
        <f t="shared" si="106"/>
        <v>#VALUE!</v>
      </c>
      <c r="CX38" t="e">
        <f t="shared" si="107"/>
        <v>#VALUE!</v>
      </c>
      <c r="CY38" t="b">
        <f t="shared" si="108"/>
        <v>1</v>
      </c>
      <c r="CZ38" t="b">
        <f t="shared" si="109"/>
        <v>1</v>
      </c>
      <c r="DA38" s="84">
        <f t="shared" si="110"/>
        <v>0</v>
      </c>
      <c r="DB38" t="e">
        <f t="shared" si="111"/>
        <v>#N/A</v>
      </c>
    </row>
    <row r="39" spans="1:106">
      <c r="A39" s="9">
        <v>2639</v>
      </c>
      <c r="B39" s="3">
        <v>2</v>
      </c>
      <c r="C39" s="3" t="s">
        <v>2599</v>
      </c>
      <c r="D39" s="3" t="str">
        <f t="shared" si="58"/>
        <v>WT_1_22-2_dk_0171</v>
      </c>
      <c r="E39" s="3" t="str">
        <f t="shared" si="59"/>
        <v>0171</v>
      </c>
      <c r="F39" s="3">
        <v>109953.727</v>
      </c>
      <c r="G39" s="15">
        <v>424388.18800000002</v>
      </c>
      <c r="H39" s="35" t="str">
        <f t="shared" si="60"/>
        <v>ja</v>
      </c>
      <c r="I39" s="42" t="s">
        <v>2402</v>
      </c>
      <c r="J39" s="20" t="s">
        <v>2563</v>
      </c>
      <c r="K39" s="21">
        <v>10000</v>
      </c>
      <c r="L39" s="28">
        <f t="shared" si="112"/>
        <v>1</v>
      </c>
      <c r="M39" s="28">
        <f t="shared" si="113"/>
        <v>1</v>
      </c>
      <c r="N39" s="56">
        <f t="shared" si="61"/>
        <v>10000</v>
      </c>
      <c r="O39" s="33">
        <f t="shared" si="114"/>
        <v>113.31156066351018</v>
      </c>
      <c r="P39" s="37">
        <f t="shared" si="62"/>
        <v>82.409344640040516</v>
      </c>
      <c r="Q39" s="9" t="s">
        <v>12</v>
      </c>
      <c r="R39" s="55" t="s">
        <v>12</v>
      </c>
      <c r="S39" s="55">
        <v>2.8290000000000002</v>
      </c>
      <c r="T39" s="55">
        <v>2.9470000000000001</v>
      </c>
      <c r="U39" s="55">
        <v>3.0859999999999999</v>
      </c>
      <c r="V39" s="3">
        <v>3.2389999999999999</v>
      </c>
      <c r="W39" s="3">
        <v>3.4279999999999999</v>
      </c>
      <c r="X39" s="3" t="s">
        <v>12</v>
      </c>
      <c r="Y39" s="3">
        <v>3.819</v>
      </c>
      <c r="Z39" s="15" t="s">
        <v>12</v>
      </c>
      <c r="AA39" s="10">
        <f t="shared" si="63"/>
        <v>3.4279999999999999</v>
      </c>
      <c r="AB39" s="9">
        <f t="shared" si="64"/>
        <v>0.34200000000000008</v>
      </c>
      <c r="AC39" s="10">
        <f t="shared" si="65"/>
        <v>0.39100000000000001</v>
      </c>
      <c r="AD39" s="9" t="s">
        <v>12</v>
      </c>
      <c r="AE39" s="55" t="s">
        <v>12</v>
      </c>
      <c r="AF39" s="55">
        <v>0.65300000000000002</v>
      </c>
      <c r="AG39" s="55">
        <v>0.72499999999999998</v>
      </c>
      <c r="AH39" s="55">
        <v>0.80500000000000005</v>
      </c>
      <c r="AI39" s="3">
        <v>0.88300000000000001</v>
      </c>
      <c r="AJ39" s="3">
        <v>0.97</v>
      </c>
      <c r="AK39" s="3" t="s">
        <v>12</v>
      </c>
      <c r="AL39" s="3">
        <v>1.137</v>
      </c>
      <c r="AM39" s="15" t="s">
        <v>12</v>
      </c>
      <c r="AN39" s="10">
        <f t="shared" si="66"/>
        <v>0.97</v>
      </c>
      <c r="AO39" s="9">
        <f t="shared" si="67"/>
        <v>0.16499999999999992</v>
      </c>
      <c r="AP39" s="10">
        <f t="shared" si="68"/>
        <v>0.16700000000000004</v>
      </c>
      <c r="AQ39" s="9" t="s">
        <v>12</v>
      </c>
      <c r="AR39" s="55" t="s">
        <v>12</v>
      </c>
      <c r="AS39" s="55">
        <v>1.9319999999999999</v>
      </c>
      <c r="AT39" s="55">
        <v>2.0139999999999998</v>
      </c>
      <c r="AU39" s="55">
        <v>2.0990000000000002</v>
      </c>
      <c r="AV39" s="3">
        <v>2.1640000000000001</v>
      </c>
      <c r="AW39" s="3">
        <v>2.2349999999999999</v>
      </c>
      <c r="AX39" s="3" t="s">
        <v>12</v>
      </c>
      <c r="AY39" s="3">
        <v>2.37</v>
      </c>
      <c r="AZ39" s="15" t="s">
        <v>12</v>
      </c>
      <c r="BA39" s="10">
        <f t="shared" si="69"/>
        <v>2.2349999999999999</v>
      </c>
      <c r="BB39" s="9">
        <f t="shared" si="70"/>
        <v>0.13599999999999968</v>
      </c>
      <c r="BC39" s="10">
        <f t="shared" si="71"/>
        <v>0.13500000000000023</v>
      </c>
      <c r="BD39" s="9" t="s">
        <v>2403</v>
      </c>
      <c r="BE39" s="3" t="s">
        <v>12</v>
      </c>
      <c r="BF39" s="15" t="s">
        <v>12</v>
      </c>
      <c r="BG39" s="15" t="str">
        <f t="shared" si="72"/>
        <v>-</v>
      </c>
      <c r="BH39" s="9" t="e">
        <f t="shared" si="73"/>
        <v>#VALUE!</v>
      </c>
      <c r="BI39" s="10" t="e">
        <f t="shared" si="74"/>
        <v>#VALUE!</v>
      </c>
      <c r="BJ39" s="9" t="s">
        <v>2403</v>
      </c>
      <c r="BK39" s="3" t="s">
        <v>12</v>
      </c>
      <c r="BL39" s="15" t="s">
        <v>12</v>
      </c>
      <c r="BM39" s="15" t="str">
        <f t="shared" si="75"/>
        <v>-</v>
      </c>
      <c r="BN39" s="9" t="e">
        <f t="shared" si="76"/>
        <v>#VALUE!</v>
      </c>
      <c r="BO39" s="10" t="e">
        <f t="shared" si="77"/>
        <v>#VALUE!</v>
      </c>
      <c r="BP39">
        <f t="shared" si="78"/>
        <v>0</v>
      </c>
      <c r="BQ39" s="93" t="e">
        <f t="shared" si="79"/>
        <v>#VALUE!</v>
      </c>
      <c r="BR39" s="93" t="e">
        <f t="shared" si="80"/>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81"/>
        <v>#N/A</v>
      </c>
      <c r="BX39" s="93" t="e">
        <f t="shared" si="82"/>
        <v>#N/A</v>
      </c>
      <c r="BY39" s="94">
        <f t="shared" si="83"/>
        <v>999</v>
      </c>
      <c r="BZ39" s="94">
        <f t="shared" si="84"/>
        <v>999</v>
      </c>
      <c r="CA39" s="94" t="e">
        <f t="shared" si="85"/>
        <v>#N/A</v>
      </c>
      <c r="CB39" t="e">
        <f t="shared" si="86"/>
        <v>#N/A</v>
      </c>
      <c r="CC39" s="58" t="e">
        <f t="shared" si="87"/>
        <v>#N/A</v>
      </c>
      <c r="CD39" s="95" t="e">
        <f t="shared" si="88"/>
        <v>#N/A</v>
      </c>
      <c r="CE39" s="96" t="b">
        <f t="shared" si="89"/>
        <v>1</v>
      </c>
      <c r="CF39" t="e">
        <f t="shared" si="90"/>
        <v>#DIV/0!</v>
      </c>
      <c r="CG39" t="e">
        <f t="shared" si="91"/>
        <v>#DIV/0!</v>
      </c>
      <c r="CH39" s="84" t="b">
        <f t="shared" si="92"/>
        <v>1</v>
      </c>
      <c r="CI39">
        <f t="shared" si="93"/>
        <v>0.97</v>
      </c>
      <c r="CJ39" t="b">
        <f t="shared" si="94"/>
        <v>1</v>
      </c>
      <c r="CK39" t="b">
        <f t="shared" si="95"/>
        <v>1</v>
      </c>
      <c r="CL39" s="84" t="b">
        <f t="shared" si="115"/>
        <v>1</v>
      </c>
      <c r="CM39">
        <f t="shared" si="96"/>
        <v>2.2349999999999999</v>
      </c>
      <c r="CN39" t="b">
        <f t="shared" si="97"/>
        <v>1</v>
      </c>
      <c r="CO39" s="84">
        <f t="shared" si="98"/>
        <v>0.12447785070639897</v>
      </c>
      <c r="CP39" t="b">
        <f t="shared" si="99"/>
        <v>1</v>
      </c>
      <c r="CQ39" s="96" t="b">
        <f t="shared" si="100"/>
        <v>1</v>
      </c>
      <c r="CR39" t="e">
        <f t="shared" si="101"/>
        <v>#VALUE!</v>
      </c>
      <c r="CS39" t="e">
        <f t="shared" si="102"/>
        <v>#VALUE!</v>
      </c>
      <c r="CT39" t="b">
        <f t="shared" si="103"/>
        <v>1</v>
      </c>
      <c r="CU39" t="b">
        <f t="shared" si="104"/>
        <v>1</v>
      </c>
      <c r="CV39" s="84" t="b">
        <f t="shared" si="105"/>
        <v>1</v>
      </c>
      <c r="CW39" t="e">
        <f t="shared" si="106"/>
        <v>#VALUE!</v>
      </c>
      <c r="CX39" t="e">
        <f t="shared" si="107"/>
        <v>#VALUE!</v>
      </c>
      <c r="CY39" t="b">
        <f t="shared" si="108"/>
        <v>1</v>
      </c>
      <c r="CZ39" t="b">
        <f t="shared" si="109"/>
        <v>1</v>
      </c>
      <c r="DA39" s="84">
        <f t="shared" si="110"/>
        <v>0</v>
      </c>
      <c r="DB39" t="e">
        <f t="shared" si="111"/>
        <v>#N/A</v>
      </c>
    </row>
    <row r="40" spans="1:106">
      <c r="A40" s="9">
        <v>2640</v>
      </c>
      <c r="B40" s="3">
        <v>2</v>
      </c>
      <c r="C40" s="3" t="s">
        <v>2600</v>
      </c>
      <c r="D40" s="3" t="str">
        <f t="shared" si="58"/>
        <v>WT_1_22-2_dk_0172</v>
      </c>
      <c r="E40" s="3" t="str">
        <f t="shared" si="59"/>
        <v>0172</v>
      </c>
      <c r="F40" s="3">
        <v>109871.55499999999</v>
      </c>
      <c r="G40" s="15">
        <v>424381.93800000002</v>
      </c>
      <c r="H40" s="35" t="str">
        <f t="shared" si="60"/>
        <v>ja</v>
      </c>
      <c r="I40" s="42" t="s">
        <v>2402</v>
      </c>
      <c r="J40" s="20" t="s">
        <v>2563</v>
      </c>
      <c r="K40" s="21">
        <v>10000</v>
      </c>
      <c r="L40" s="28">
        <f t="shared" si="112"/>
        <v>1</v>
      </c>
      <c r="M40" s="28">
        <f t="shared" si="113"/>
        <v>1</v>
      </c>
      <c r="N40" s="56">
        <f t="shared" si="61"/>
        <v>10000</v>
      </c>
      <c r="O40" s="33">
        <f t="shared" si="114"/>
        <v>82.409344640040516</v>
      </c>
      <c r="P40" s="37">
        <f t="shared" si="62"/>
        <v>147.18315014972089</v>
      </c>
      <c r="Q40" s="9" t="s">
        <v>12</v>
      </c>
      <c r="R40" s="55" t="s">
        <v>12</v>
      </c>
      <c r="S40" s="55">
        <v>2.8239999999999998</v>
      </c>
      <c r="T40" s="55">
        <v>2.9409999999999998</v>
      </c>
      <c r="U40" s="55">
        <v>3.0819999999999999</v>
      </c>
      <c r="V40" s="3">
        <v>3.2360000000000002</v>
      </c>
      <c r="W40" s="3">
        <v>3.4239999999999999</v>
      </c>
      <c r="X40" s="3" t="s">
        <v>12</v>
      </c>
      <c r="Y40" s="3">
        <v>3.8149999999999999</v>
      </c>
      <c r="Z40" s="15" t="s">
        <v>12</v>
      </c>
      <c r="AA40" s="10">
        <f t="shared" si="63"/>
        <v>3.4239999999999999</v>
      </c>
      <c r="AB40" s="9">
        <f t="shared" si="64"/>
        <v>0.34200000000000008</v>
      </c>
      <c r="AC40" s="10">
        <f t="shared" si="65"/>
        <v>0.39100000000000001</v>
      </c>
      <c r="AD40" s="9" t="s">
        <v>12</v>
      </c>
      <c r="AE40" s="55" t="s">
        <v>12</v>
      </c>
      <c r="AF40" s="55">
        <v>0.63500000000000001</v>
      </c>
      <c r="AG40" s="55">
        <v>0.70399999999999996</v>
      </c>
      <c r="AH40" s="55">
        <v>0.78100000000000003</v>
      </c>
      <c r="AI40" s="3">
        <v>0.85399999999999998</v>
      </c>
      <c r="AJ40" s="3">
        <v>0.93600000000000005</v>
      </c>
      <c r="AK40" s="3" t="s">
        <v>12</v>
      </c>
      <c r="AL40" s="3">
        <v>1.0920000000000001</v>
      </c>
      <c r="AM40" s="15" t="s">
        <v>12</v>
      </c>
      <c r="AN40" s="10">
        <f t="shared" si="66"/>
        <v>0.93600000000000005</v>
      </c>
      <c r="AO40" s="9">
        <f t="shared" si="67"/>
        <v>0.15500000000000003</v>
      </c>
      <c r="AP40" s="10">
        <f t="shared" si="68"/>
        <v>0.15600000000000003</v>
      </c>
      <c r="AQ40" s="9" t="s">
        <v>12</v>
      </c>
      <c r="AR40" s="55" t="s">
        <v>12</v>
      </c>
      <c r="AS40" s="55">
        <v>1.9059999999999999</v>
      </c>
      <c r="AT40" s="55">
        <v>1.9850000000000001</v>
      </c>
      <c r="AU40" s="55">
        <v>2.0640000000000001</v>
      </c>
      <c r="AV40" s="3">
        <v>2.129</v>
      </c>
      <c r="AW40" s="3">
        <v>2.1930000000000001</v>
      </c>
      <c r="AX40" s="3" t="s">
        <v>12</v>
      </c>
      <c r="AY40" s="3">
        <v>2.3140000000000001</v>
      </c>
      <c r="AZ40" s="15" t="s">
        <v>12</v>
      </c>
      <c r="BA40" s="10">
        <f t="shared" si="69"/>
        <v>2.1930000000000001</v>
      </c>
      <c r="BB40" s="9">
        <f t="shared" si="70"/>
        <v>0.129</v>
      </c>
      <c r="BC40" s="10">
        <f t="shared" si="71"/>
        <v>0.121</v>
      </c>
      <c r="BD40" s="9" t="s">
        <v>2403</v>
      </c>
      <c r="BE40" s="3" t="s">
        <v>12</v>
      </c>
      <c r="BF40" s="15" t="s">
        <v>12</v>
      </c>
      <c r="BG40" s="15" t="str">
        <f t="shared" si="72"/>
        <v>-</v>
      </c>
      <c r="BH40" s="9" t="e">
        <f t="shared" si="73"/>
        <v>#VALUE!</v>
      </c>
      <c r="BI40" s="10" t="e">
        <f t="shared" si="74"/>
        <v>#VALUE!</v>
      </c>
      <c r="BJ40" s="9" t="s">
        <v>2403</v>
      </c>
      <c r="BK40" s="3" t="s">
        <v>12</v>
      </c>
      <c r="BL40" s="15" t="s">
        <v>12</v>
      </c>
      <c r="BM40" s="15" t="str">
        <f t="shared" si="75"/>
        <v>-</v>
      </c>
      <c r="BN40" s="9" t="e">
        <f t="shared" si="76"/>
        <v>#VALUE!</v>
      </c>
      <c r="BO40" s="10" t="e">
        <f t="shared" si="77"/>
        <v>#VALUE!</v>
      </c>
      <c r="BP40">
        <f t="shared" si="78"/>
        <v>0</v>
      </c>
      <c r="BQ40" s="93" t="e">
        <f t="shared" si="79"/>
        <v>#VALUE!</v>
      </c>
      <c r="BR40" s="93" t="e">
        <f t="shared" si="80"/>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81"/>
        <v>#N/A</v>
      </c>
      <c r="BX40" s="93" t="e">
        <f t="shared" si="82"/>
        <v>#N/A</v>
      </c>
      <c r="BY40" s="94">
        <f t="shared" si="83"/>
        <v>999</v>
      </c>
      <c r="BZ40" s="94">
        <f t="shared" si="84"/>
        <v>999</v>
      </c>
      <c r="CA40" s="94" t="e">
        <f t="shared" si="85"/>
        <v>#N/A</v>
      </c>
      <c r="CB40" t="e">
        <f t="shared" si="86"/>
        <v>#N/A</v>
      </c>
      <c r="CC40" s="58" t="e">
        <f t="shared" si="87"/>
        <v>#N/A</v>
      </c>
      <c r="CD40" s="95" t="e">
        <f t="shared" si="88"/>
        <v>#N/A</v>
      </c>
      <c r="CE40" s="96" t="b">
        <f t="shared" si="89"/>
        <v>1</v>
      </c>
      <c r="CF40" t="e">
        <f t="shared" si="90"/>
        <v>#DIV/0!</v>
      </c>
      <c r="CG40" t="e">
        <f t="shared" si="91"/>
        <v>#DIV/0!</v>
      </c>
      <c r="CH40" s="84" t="b">
        <f t="shared" si="92"/>
        <v>1</v>
      </c>
      <c r="CI40">
        <f t="shared" si="93"/>
        <v>0.93600000000000005</v>
      </c>
      <c r="CJ40" t="b">
        <f t="shared" si="94"/>
        <v>1</v>
      </c>
      <c r="CK40" t="b">
        <f t="shared" si="95"/>
        <v>1</v>
      </c>
      <c r="CL40" s="84" t="b">
        <f t="shared" si="115"/>
        <v>1</v>
      </c>
      <c r="CM40">
        <f t="shared" si="96"/>
        <v>2.1930000000000001</v>
      </c>
      <c r="CN40" t="b">
        <f t="shared" si="97"/>
        <v>1</v>
      </c>
      <c r="CO40" s="84">
        <f t="shared" si="98"/>
        <v>0.12475960383835397</v>
      </c>
      <c r="CP40" t="b">
        <f t="shared" si="99"/>
        <v>1</v>
      </c>
      <c r="CQ40" s="96" t="b">
        <f t="shared" si="100"/>
        <v>1</v>
      </c>
      <c r="CR40" t="e">
        <f t="shared" si="101"/>
        <v>#VALUE!</v>
      </c>
      <c r="CS40" t="e">
        <f t="shared" si="102"/>
        <v>#VALUE!</v>
      </c>
      <c r="CT40" t="b">
        <f t="shared" si="103"/>
        <v>1</v>
      </c>
      <c r="CU40" t="b">
        <f t="shared" si="104"/>
        <v>1</v>
      </c>
      <c r="CV40" s="84" t="b">
        <f t="shared" si="105"/>
        <v>1</v>
      </c>
      <c r="CW40" t="e">
        <f t="shared" si="106"/>
        <v>#VALUE!</v>
      </c>
      <c r="CX40" t="e">
        <f t="shared" si="107"/>
        <v>#VALUE!</v>
      </c>
      <c r="CY40" t="b">
        <f t="shared" si="108"/>
        <v>1</v>
      </c>
      <c r="CZ40" t="b">
        <f t="shared" si="109"/>
        <v>1</v>
      </c>
      <c r="DA40" s="84">
        <f t="shared" si="110"/>
        <v>0</v>
      </c>
      <c r="DB40" t="e">
        <f t="shared" si="111"/>
        <v>#N/A</v>
      </c>
    </row>
    <row r="41" spans="1:106">
      <c r="A41" s="9">
        <v>2641</v>
      </c>
      <c r="B41" s="3">
        <v>2</v>
      </c>
      <c r="C41" s="3" t="s">
        <v>2601</v>
      </c>
      <c r="D41" s="3" t="str">
        <f t="shared" si="58"/>
        <v>WT_1_22-2_dk_0173</v>
      </c>
      <c r="E41" s="3" t="str">
        <f t="shared" si="59"/>
        <v>0173</v>
      </c>
      <c r="F41" s="3">
        <v>109742.117</v>
      </c>
      <c r="G41" s="15">
        <v>424452</v>
      </c>
      <c r="H41" s="35" t="str">
        <f t="shared" si="60"/>
        <v>ja</v>
      </c>
      <c r="I41" s="42" t="s">
        <v>2402</v>
      </c>
      <c r="J41" s="20" t="s">
        <v>2563</v>
      </c>
      <c r="K41" s="21">
        <v>10000</v>
      </c>
      <c r="L41" s="28">
        <f t="shared" si="112"/>
        <v>1</v>
      </c>
      <c r="M41" s="28">
        <f t="shared" si="113"/>
        <v>1</v>
      </c>
      <c r="N41" s="56">
        <f t="shared" si="61"/>
        <v>10000</v>
      </c>
      <c r="O41" s="33">
        <f t="shared" si="114"/>
        <v>147.18315014972089</v>
      </c>
      <c r="P41" s="37">
        <f t="shared" si="62"/>
        <v>80.48668745202238</v>
      </c>
      <c r="Q41" s="9" t="s">
        <v>12</v>
      </c>
      <c r="R41" s="55" t="s">
        <v>12</v>
      </c>
      <c r="S41" s="55">
        <v>2.8239999999999998</v>
      </c>
      <c r="T41" s="55">
        <v>2.94</v>
      </c>
      <c r="U41" s="55">
        <v>3.077</v>
      </c>
      <c r="V41" s="3">
        <v>3.226</v>
      </c>
      <c r="W41" s="3">
        <v>3.4140000000000001</v>
      </c>
      <c r="X41" s="3" t="s">
        <v>12</v>
      </c>
      <c r="Y41" s="3">
        <v>3.806</v>
      </c>
      <c r="Z41" s="15" t="s">
        <v>12</v>
      </c>
      <c r="AA41" s="10">
        <f t="shared" si="63"/>
        <v>3.4140000000000001</v>
      </c>
      <c r="AB41" s="9">
        <f t="shared" si="64"/>
        <v>0.33700000000000019</v>
      </c>
      <c r="AC41" s="10">
        <f t="shared" si="65"/>
        <v>0.3919999999999999</v>
      </c>
      <c r="AD41" s="9" t="s">
        <v>12</v>
      </c>
      <c r="AE41" s="55" t="s">
        <v>12</v>
      </c>
      <c r="AF41" s="55">
        <v>0.625</v>
      </c>
      <c r="AG41" s="55">
        <v>0.69099999999999995</v>
      </c>
      <c r="AH41" s="55">
        <v>0.76600000000000001</v>
      </c>
      <c r="AI41" s="3">
        <v>0.83699999999999997</v>
      </c>
      <c r="AJ41" s="3">
        <v>0.91600000000000004</v>
      </c>
      <c r="AK41" s="3" t="s">
        <v>12</v>
      </c>
      <c r="AL41" s="3">
        <v>1.071</v>
      </c>
      <c r="AM41" s="15" t="s">
        <v>12</v>
      </c>
      <c r="AN41" s="10">
        <f t="shared" si="66"/>
        <v>0.91600000000000004</v>
      </c>
      <c r="AO41" s="9">
        <f t="shared" si="67"/>
        <v>0.15000000000000002</v>
      </c>
      <c r="AP41" s="10">
        <f t="shared" si="68"/>
        <v>0.15499999999999992</v>
      </c>
      <c r="AQ41" s="9" t="s">
        <v>12</v>
      </c>
      <c r="AR41" s="55" t="s">
        <v>12</v>
      </c>
      <c r="AS41" s="55">
        <v>1.885</v>
      </c>
      <c r="AT41" s="55">
        <v>1.9610000000000001</v>
      </c>
      <c r="AU41" s="55">
        <v>2.0369999999999999</v>
      </c>
      <c r="AV41" s="3">
        <v>2.101</v>
      </c>
      <c r="AW41" s="3">
        <v>2.1669999999999998</v>
      </c>
      <c r="AX41" s="3" t="s">
        <v>12</v>
      </c>
      <c r="AY41" s="3">
        <v>2.298</v>
      </c>
      <c r="AZ41" s="15" t="s">
        <v>12</v>
      </c>
      <c r="BA41" s="10">
        <f t="shared" si="69"/>
        <v>2.1669999999999998</v>
      </c>
      <c r="BB41" s="9">
        <f t="shared" si="70"/>
        <v>0.12999999999999989</v>
      </c>
      <c r="BC41" s="10">
        <f t="shared" si="71"/>
        <v>0.13100000000000023</v>
      </c>
      <c r="BD41" s="9" t="s">
        <v>2403</v>
      </c>
      <c r="BE41" s="3" t="s">
        <v>12</v>
      </c>
      <c r="BF41" s="15" t="s">
        <v>12</v>
      </c>
      <c r="BG41" s="15" t="str">
        <f t="shared" si="72"/>
        <v>-</v>
      </c>
      <c r="BH41" s="9" t="e">
        <f t="shared" si="73"/>
        <v>#VALUE!</v>
      </c>
      <c r="BI41" s="10" t="e">
        <f t="shared" si="74"/>
        <v>#VALUE!</v>
      </c>
      <c r="BJ41" s="9" t="s">
        <v>2403</v>
      </c>
      <c r="BK41" s="3" t="s">
        <v>12</v>
      </c>
      <c r="BL41" s="15" t="s">
        <v>12</v>
      </c>
      <c r="BM41" s="15" t="str">
        <f t="shared" si="75"/>
        <v>-</v>
      </c>
      <c r="BN41" s="9" t="e">
        <f t="shared" si="76"/>
        <v>#VALUE!</v>
      </c>
      <c r="BO41" s="10" t="e">
        <f t="shared" si="77"/>
        <v>#VALUE!</v>
      </c>
      <c r="BP41">
        <f t="shared" si="78"/>
        <v>0</v>
      </c>
      <c r="BQ41" s="93" t="e">
        <f t="shared" si="79"/>
        <v>#VALUE!</v>
      </c>
      <c r="BR41" s="93" t="e">
        <f t="shared" si="80"/>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81"/>
        <v>#N/A</v>
      </c>
      <c r="BX41" s="93" t="e">
        <f t="shared" si="82"/>
        <v>#N/A</v>
      </c>
      <c r="BY41" s="94">
        <f t="shared" si="83"/>
        <v>999</v>
      </c>
      <c r="BZ41" s="94">
        <f t="shared" si="84"/>
        <v>999</v>
      </c>
      <c r="CA41" s="94" t="e">
        <f t="shared" si="85"/>
        <v>#N/A</v>
      </c>
      <c r="CB41" t="e">
        <f t="shared" si="86"/>
        <v>#N/A</v>
      </c>
      <c r="CC41" s="58" t="e">
        <f t="shared" si="87"/>
        <v>#N/A</v>
      </c>
      <c r="CD41" s="95" t="e">
        <f t="shared" si="88"/>
        <v>#N/A</v>
      </c>
      <c r="CE41" s="96" t="b">
        <f t="shared" si="89"/>
        <v>1</v>
      </c>
      <c r="CF41" t="e">
        <f t="shared" si="90"/>
        <v>#DIV/0!</v>
      </c>
      <c r="CG41" t="e">
        <f t="shared" si="91"/>
        <v>#DIV/0!</v>
      </c>
      <c r="CH41" s="84" t="b">
        <f t="shared" si="92"/>
        <v>1</v>
      </c>
      <c r="CI41">
        <f t="shared" si="93"/>
        <v>0.91600000000000004</v>
      </c>
      <c r="CJ41" t="b">
        <f t="shared" si="94"/>
        <v>1</v>
      </c>
      <c r="CK41" t="b">
        <f t="shared" si="95"/>
        <v>1</v>
      </c>
      <c r="CL41" s="84" t="b">
        <f t="shared" si="115"/>
        <v>1</v>
      </c>
      <c r="CM41">
        <f t="shared" si="96"/>
        <v>2.1669999999999998</v>
      </c>
      <c r="CN41" t="b">
        <f t="shared" si="97"/>
        <v>1</v>
      </c>
      <c r="CO41" s="84">
        <f t="shared" si="98"/>
        <v>0.12504117690590372</v>
      </c>
      <c r="CP41" t="b">
        <f t="shared" si="99"/>
        <v>1</v>
      </c>
      <c r="CQ41" s="96" t="b">
        <f t="shared" si="100"/>
        <v>1</v>
      </c>
      <c r="CR41" t="e">
        <f t="shared" si="101"/>
        <v>#VALUE!</v>
      </c>
      <c r="CS41" t="e">
        <f t="shared" si="102"/>
        <v>#VALUE!</v>
      </c>
      <c r="CT41" t="b">
        <f t="shared" si="103"/>
        <v>1</v>
      </c>
      <c r="CU41" t="b">
        <f t="shared" si="104"/>
        <v>1</v>
      </c>
      <c r="CV41" s="84" t="b">
        <f t="shared" si="105"/>
        <v>1</v>
      </c>
      <c r="CW41" t="e">
        <f t="shared" si="106"/>
        <v>#VALUE!</v>
      </c>
      <c r="CX41" t="e">
        <f t="shared" si="107"/>
        <v>#VALUE!</v>
      </c>
      <c r="CY41" t="b">
        <f t="shared" si="108"/>
        <v>1</v>
      </c>
      <c r="CZ41" t="b">
        <f t="shared" si="109"/>
        <v>1</v>
      </c>
      <c r="DA41" s="84">
        <f t="shared" si="110"/>
        <v>0</v>
      </c>
      <c r="DB41" t="e">
        <f t="shared" si="111"/>
        <v>#N/A</v>
      </c>
    </row>
    <row r="42" spans="1:106">
      <c r="A42" s="9">
        <v>2642</v>
      </c>
      <c r="B42" s="3">
        <v>2</v>
      </c>
      <c r="C42" s="3" t="s">
        <v>2602</v>
      </c>
      <c r="D42" s="3" t="str">
        <f t="shared" si="58"/>
        <v>WT_1_22-2_dk_0174</v>
      </c>
      <c r="E42" s="3" t="str">
        <f t="shared" si="59"/>
        <v>0174</v>
      </c>
      <c r="F42" s="3">
        <v>109661.906</v>
      </c>
      <c r="G42" s="15">
        <v>424445.34399999998</v>
      </c>
      <c r="H42" s="35" t="str">
        <f t="shared" si="60"/>
        <v>ja</v>
      </c>
      <c r="I42" s="42" t="s">
        <v>2402</v>
      </c>
      <c r="J42" s="20" t="s">
        <v>2563</v>
      </c>
      <c r="K42" s="21">
        <v>10000</v>
      </c>
      <c r="L42" s="28">
        <f t="shared" si="112"/>
        <v>1</v>
      </c>
      <c r="M42" s="28">
        <f t="shared" si="113"/>
        <v>1</v>
      </c>
      <c r="N42" s="56">
        <f t="shared" si="61"/>
        <v>10000</v>
      </c>
      <c r="O42" s="33">
        <f t="shared" si="114"/>
        <v>80.48668745202238</v>
      </c>
      <c r="P42" s="37">
        <f t="shared" si="62"/>
        <v>147.11853785299769</v>
      </c>
      <c r="Q42" s="9" t="s">
        <v>12</v>
      </c>
      <c r="R42" s="55" t="s">
        <v>12</v>
      </c>
      <c r="S42" s="55">
        <v>2.8210000000000002</v>
      </c>
      <c r="T42" s="55">
        <v>2.9359999999999999</v>
      </c>
      <c r="U42" s="55">
        <v>3.0710000000000002</v>
      </c>
      <c r="V42" s="3">
        <v>3.218</v>
      </c>
      <c r="W42" s="3">
        <v>3.4039999999999999</v>
      </c>
      <c r="X42" s="3" t="s">
        <v>12</v>
      </c>
      <c r="Y42" s="3">
        <v>3.7959999999999998</v>
      </c>
      <c r="Z42" s="15" t="s">
        <v>12</v>
      </c>
      <c r="AA42" s="10">
        <f t="shared" si="63"/>
        <v>3.4039999999999999</v>
      </c>
      <c r="AB42" s="9">
        <f t="shared" si="64"/>
        <v>0.33299999999999974</v>
      </c>
      <c r="AC42" s="10">
        <f t="shared" si="65"/>
        <v>0.3919999999999999</v>
      </c>
      <c r="AD42" s="9" t="s">
        <v>12</v>
      </c>
      <c r="AE42" s="55" t="s">
        <v>12</v>
      </c>
      <c r="AF42" s="55">
        <v>0.623</v>
      </c>
      <c r="AG42" s="55">
        <v>0.69099999999999995</v>
      </c>
      <c r="AH42" s="55">
        <v>0.76800000000000002</v>
      </c>
      <c r="AI42" s="3">
        <v>0.84199999999999997</v>
      </c>
      <c r="AJ42" s="3">
        <v>0.92600000000000005</v>
      </c>
      <c r="AK42" s="3" t="s">
        <v>12</v>
      </c>
      <c r="AL42" s="3">
        <v>1.085</v>
      </c>
      <c r="AM42" s="15" t="s">
        <v>12</v>
      </c>
      <c r="AN42" s="10">
        <f t="shared" si="66"/>
        <v>0.92600000000000005</v>
      </c>
      <c r="AO42" s="9">
        <f t="shared" si="67"/>
        <v>0.15800000000000003</v>
      </c>
      <c r="AP42" s="10">
        <f t="shared" si="68"/>
        <v>0.15899999999999992</v>
      </c>
      <c r="AQ42" s="9" t="s">
        <v>12</v>
      </c>
      <c r="AR42" s="55" t="s">
        <v>12</v>
      </c>
      <c r="AS42" s="55">
        <v>1.875</v>
      </c>
      <c r="AT42" s="55">
        <v>1.954</v>
      </c>
      <c r="AU42" s="55">
        <v>2.0339999999999998</v>
      </c>
      <c r="AV42" s="3">
        <v>2.101</v>
      </c>
      <c r="AW42" s="3">
        <v>2.1720000000000002</v>
      </c>
      <c r="AX42" s="3" t="s">
        <v>12</v>
      </c>
      <c r="AY42" s="3">
        <v>2.306</v>
      </c>
      <c r="AZ42" s="15" t="s">
        <v>12</v>
      </c>
      <c r="BA42" s="10">
        <f t="shared" si="69"/>
        <v>2.1720000000000002</v>
      </c>
      <c r="BB42" s="9">
        <f t="shared" si="70"/>
        <v>0.13800000000000034</v>
      </c>
      <c r="BC42" s="10">
        <f t="shared" si="71"/>
        <v>0.1339999999999999</v>
      </c>
      <c r="BD42" s="9" t="s">
        <v>2403</v>
      </c>
      <c r="BE42" s="3" t="s">
        <v>12</v>
      </c>
      <c r="BF42" s="15" t="s">
        <v>12</v>
      </c>
      <c r="BG42" s="15" t="str">
        <f t="shared" si="72"/>
        <v>-</v>
      </c>
      <c r="BH42" s="9" t="e">
        <f t="shared" si="73"/>
        <v>#VALUE!</v>
      </c>
      <c r="BI42" s="10" t="e">
        <f t="shared" si="74"/>
        <v>#VALUE!</v>
      </c>
      <c r="BJ42" s="9" t="s">
        <v>2403</v>
      </c>
      <c r="BK42" s="3" t="s">
        <v>12</v>
      </c>
      <c r="BL42" s="15" t="s">
        <v>12</v>
      </c>
      <c r="BM42" s="15" t="str">
        <f t="shared" si="75"/>
        <v>-</v>
      </c>
      <c r="BN42" s="9" t="e">
        <f t="shared" si="76"/>
        <v>#VALUE!</v>
      </c>
      <c r="BO42" s="10" t="e">
        <f t="shared" si="77"/>
        <v>#VALUE!</v>
      </c>
      <c r="BP42">
        <f t="shared" si="78"/>
        <v>0</v>
      </c>
      <c r="BQ42" s="93" t="e">
        <f t="shared" si="79"/>
        <v>#VALUE!</v>
      </c>
      <c r="BR42" s="93" t="e">
        <f t="shared" si="80"/>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81"/>
        <v>#N/A</v>
      </c>
      <c r="BX42" s="93" t="e">
        <f t="shared" si="82"/>
        <v>#N/A</v>
      </c>
      <c r="BY42" s="94">
        <f t="shared" si="83"/>
        <v>999</v>
      </c>
      <c r="BZ42" s="94">
        <f t="shared" si="84"/>
        <v>999</v>
      </c>
      <c r="CA42" s="94" t="e">
        <f t="shared" si="85"/>
        <v>#N/A</v>
      </c>
      <c r="CB42" t="e">
        <f t="shared" si="86"/>
        <v>#N/A</v>
      </c>
      <c r="CC42" s="58" t="e">
        <f t="shared" si="87"/>
        <v>#N/A</v>
      </c>
      <c r="CD42" s="95" t="e">
        <f t="shared" si="88"/>
        <v>#N/A</v>
      </c>
      <c r="CE42" s="96" t="b">
        <f t="shared" si="89"/>
        <v>1</v>
      </c>
      <c r="CF42" t="e">
        <f t="shared" si="90"/>
        <v>#DIV/0!</v>
      </c>
      <c r="CG42" t="e">
        <f t="shared" si="91"/>
        <v>#DIV/0!</v>
      </c>
      <c r="CH42" s="84" t="b">
        <f t="shared" si="92"/>
        <v>1</v>
      </c>
      <c r="CI42">
        <f t="shared" si="93"/>
        <v>0.92600000000000005</v>
      </c>
      <c r="CJ42" t="b">
        <f t="shared" si="94"/>
        <v>1</v>
      </c>
      <c r="CK42" t="b">
        <f t="shared" si="95"/>
        <v>1</v>
      </c>
      <c r="CL42" s="84" t="b">
        <f t="shared" si="115"/>
        <v>1</v>
      </c>
      <c r="CM42">
        <f t="shared" si="96"/>
        <v>2.1720000000000002</v>
      </c>
      <c r="CN42" t="b">
        <f t="shared" si="97"/>
        <v>1</v>
      </c>
      <c r="CO42" s="84">
        <f t="shared" si="98"/>
        <v>0.12582494420655646</v>
      </c>
      <c r="CP42" t="b">
        <f t="shared" si="99"/>
        <v>1</v>
      </c>
      <c r="CQ42" s="96" t="b">
        <f t="shared" si="100"/>
        <v>1</v>
      </c>
      <c r="CR42" t="e">
        <f t="shared" si="101"/>
        <v>#VALUE!</v>
      </c>
      <c r="CS42" t="e">
        <f t="shared" si="102"/>
        <v>#VALUE!</v>
      </c>
      <c r="CT42" t="b">
        <f t="shared" si="103"/>
        <v>1</v>
      </c>
      <c r="CU42" t="b">
        <f t="shared" si="104"/>
        <v>1</v>
      </c>
      <c r="CV42" s="84" t="b">
        <f t="shared" si="105"/>
        <v>1</v>
      </c>
      <c r="CW42" t="e">
        <f t="shared" si="106"/>
        <v>#VALUE!</v>
      </c>
      <c r="CX42" t="e">
        <f t="shared" si="107"/>
        <v>#VALUE!</v>
      </c>
      <c r="CY42" t="b">
        <f t="shared" si="108"/>
        <v>1</v>
      </c>
      <c r="CZ42" t="b">
        <f t="shared" si="109"/>
        <v>1</v>
      </c>
      <c r="DA42" s="84">
        <f t="shared" si="110"/>
        <v>0</v>
      </c>
      <c r="DB42" t="e">
        <f t="shared" si="111"/>
        <v>#N/A</v>
      </c>
    </row>
    <row r="43" spans="1:106">
      <c r="A43" s="9">
        <v>2643</v>
      </c>
      <c r="B43" s="3">
        <v>2</v>
      </c>
      <c r="C43" s="3" t="s">
        <v>2603</v>
      </c>
      <c r="D43" s="3" t="str">
        <f t="shared" si="58"/>
        <v>WT_1_22-2_dk_0175</v>
      </c>
      <c r="E43" s="3" t="str">
        <f t="shared" si="59"/>
        <v>0175</v>
      </c>
      <c r="F43" s="3">
        <v>109534.844</v>
      </c>
      <c r="G43" s="15">
        <v>424519.5</v>
      </c>
      <c r="H43" s="35" t="str">
        <f t="shared" si="60"/>
        <v>ja</v>
      </c>
      <c r="I43" s="42" t="s">
        <v>2402</v>
      </c>
      <c r="J43" s="20" t="s">
        <v>2563</v>
      </c>
      <c r="K43" s="21">
        <v>10000</v>
      </c>
      <c r="L43" s="28">
        <f t="shared" si="112"/>
        <v>1</v>
      </c>
      <c r="M43" s="28">
        <f t="shared" si="113"/>
        <v>1</v>
      </c>
      <c r="N43" s="56">
        <f t="shared" si="61"/>
        <v>10000</v>
      </c>
      <c r="O43" s="33">
        <f t="shared" si="114"/>
        <v>147.11853785299769</v>
      </c>
      <c r="P43" s="37">
        <f t="shared" si="62"/>
        <v>80.180890647336895</v>
      </c>
      <c r="Q43" s="9" t="s">
        <v>12</v>
      </c>
      <c r="R43" s="55" t="s">
        <v>12</v>
      </c>
      <c r="S43" s="55">
        <v>2.819</v>
      </c>
      <c r="T43" s="55">
        <v>2.9329999999999998</v>
      </c>
      <c r="U43" s="55">
        <v>3.0640000000000001</v>
      </c>
      <c r="V43" s="3">
        <v>3.2050000000000001</v>
      </c>
      <c r="W43" s="3">
        <v>3.391</v>
      </c>
      <c r="X43" s="3" t="s">
        <v>12</v>
      </c>
      <c r="Y43" s="3">
        <v>3.7879999999999998</v>
      </c>
      <c r="Z43" s="15" t="s">
        <v>12</v>
      </c>
      <c r="AA43" s="10">
        <f t="shared" si="63"/>
        <v>3.391</v>
      </c>
      <c r="AB43" s="9">
        <f t="shared" si="64"/>
        <v>0.32699999999999996</v>
      </c>
      <c r="AC43" s="10">
        <f t="shared" si="65"/>
        <v>0.3969999999999998</v>
      </c>
      <c r="AD43" s="9" t="s">
        <v>12</v>
      </c>
      <c r="AE43" s="55" t="s">
        <v>12</v>
      </c>
      <c r="AF43" s="55">
        <v>0.61299999999999999</v>
      </c>
      <c r="AG43" s="55">
        <v>0.68500000000000005</v>
      </c>
      <c r="AH43" s="55">
        <v>0.76600000000000001</v>
      </c>
      <c r="AI43" s="3">
        <v>0.84199999999999997</v>
      </c>
      <c r="AJ43" s="3">
        <v>0.92800000000000005</v>
      </c>
      <c r="AK43" s="3" t="s">
        <v>12</v>
      </c>
      <c r="AL43" s="3">
        <v>1.0960000000000001</v>
      </c>
      <c r="AM43" s="15" t="s">
        <v>12</v>
      </c>
      <c r="AN43" s="10">
        <f t="shared" si="66"/>
        <v>0.92800000000000005</v>
      </c>
      <c r="AO43" s="9">
        <f t="shared" si="67"/>
        <v>0.16200000000000003</v>
      </c>
      <c r="AP43" s="10">
        <f t="shared" si="68"/>
        <v>0.16800000000000004</v>
      </c>
      <c r="AQ43" s="9" t="s">
        <v>12</v>
      </c>
      <c r="AR43" s="55" t="s">
        <v>12</v>
      </c>
      <c r="AS43" s="55">
        <v>1.865</v>
      </c>
      <c r="AT43" s="55">
        <v>1.952</v>
      </c>
      <c r="AU43" s="55">
        <v>2.0350000000000001</v>
      </c>
      <c r="AV43" s="3">
        <v>2.105</v>
      </c>
      <c r="AW43" s="3">
        <v>2.1819999999999999</v>
      </c>
      <c r="AX43" s="3" t="s">
        <v>12</v>
      </c>
      <c r="AY43" s="3">
        <v>2.3239999999999998</v>
      </c>
      <c r="AZ43" s="15" t="s">
        <v>12</v>
      </c>
      <c r="BA43" s="10">
        <f t="shared" si="69"/>
        <v>2.1819999999999999</v>
      </c>
      <c r="BB43" s="9">
        <f t="shared" si="70"/>
        <v>0.1469999999999998</v>
      </c>
      <c r="BC43" s="10">
        <f t="shared" si="71"/>
        <v>0.1419999999999999</v>
      </c>
      <c r="BD43" s="9" t="s">
        <v>2403</v>
      </c>
      <c r="BE43" s="3" t="s">
        <v>12</v>
      </c>
      <c r="BF43" s="15" t="s">
        <v>12</v>
      </c>
      <c r="BG43" s="15" t="str">
        <f t="shared" si="72"/>
        <v>-</v>
      </c>
      <c r="BH43" s="9" t="e">
        <f t="shared" si="73"/>
        <v>#VALUE!</v>
      </c>
      <c r="BI43" s="10" t="e">
        <f t="shared" si="74"/>
        <v>#VALUE!</v>
      </c>
      <c r="BJ43" s="9" t="s">
        <v>2403</v>
      </c>
      <c r="BK43" s="3" t="s">
        <v>12</v>
      </c>
      <c r="BL43" s="15" t="s">
        <v>12</v>
      </c>
      <c r="BM43" s="15" t="str">
        <f t="shared" si="75"/>
        <v>-</v>
      </c>
      <c r="BN43" s="9" t="e">
        <f t="shared" si="76"/>
        <v>#VALUE!</v>
      </c>
      <c r="BO43" s="10" t="e">
        <f t="shared" si="77"/>
        <v>#VALUE!</v>
      </c>
      <c r="BP43">
        <f t="shared" si="78"/>
        <v>0</v>
      </c>
      <c r="BQ43" s="93" t="e">
        <f t="shared" si="79"/>
        <v>#VALUE!</v>
      </c>
      <c r="BR43" s="93" t="e">
        <f t="shared" si="80"/>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81"/>
        <v>#N/A</v>
      </c>
      <c r="BX43" s="93" t="e">
        <f t="shared" si="82"/>
        <v>#N/A</v>
      </c>
      <c r="BY43" s="94">
        <f t="shared" si="83"/>
        <v>999</v>
      </c>
      <c r="BZ43" s="94">
        <f t="shared" si="84"/>
        <v>999</v>
      </c>
      <c r="CA43" s="94" t="e">
        <f t="shared" si="85"/>
        <v>#N/A</v>
      </c>
      <c r="CB43" t="e">
        <f t="shared" si="86"/>
        <v>#N/A</v>
      </c>
      <c r="CC43" s="58" t="e">
        <f t="shared" si="87"/>
        <v>#N/A</v>
      </c>
      <c r="CD43" s="95" t="e">
        <f t="shared" si="88"/>
        <v>#N/A</v>
      </c>
      <c r="CE43" s="96" t="b">
        <f t="shared" si="89"/>
        <v>1</v>
      </c>
      <c r="CF43" t="e">
        <f t="shared" si="90"/>
        <v>#DIV/0!</v>
      </c>
      <c r="CG43" t="e">
        <f t="shared" si="91"/>
        <v>#DIV/0!</v>
      </c>
      <c r="CH43" s="84" t="b">
        <f t="shared" si="92"/>
        <v>1</v>
      </c>
      <c r="CI43">
        <f t="shared" si="93"/>
        <v>0.92800000000000005</v>
      </c>
      <c r="CJ43" t="b">
        <f t="shared" si="94"/>
        <v>1</v>
      </c>
      <c r="CK43" t="b">
        <f t="shared" si="95"/>
        <v>1</v>
      </c>
      <c r="CL43" s="84" t="b">
        <f t="shared" si="115"/>
        <v>1</v>
      </c>
      <c r="CM43">
        <f t="shared" si="96"/>
        <v>2.1819999999999999</v>
      </c>
      <c r="CN43" t="b">
        <f t="shared" si="97"/>
        <v>1</v>
      </c>
      <c r="CO43" s="84">
        <f t="shared" si="98"/>
        <v>0.12494356266961223</v>
      </c>
      <c r="CP43" t="b">
        <f t="shared" si="99"/>
        <v>1</v>
      </c>
      <c r="CQ43" s="96" t="b">
        <f t="shared" si="100"/>
        <v>1</v>
      </c>
      <c r="CR43" t="e">
        <f t="shared" si="101"/>
        <v>#VALUE!</v>
      </c>
      <c r="CS43" t="e">
        <f t="shared" si="102"/>
        <v>#VALUE!</v>
      </c>
      <c r="CT43" t="b">
        <f t="shared" si="103"/>
        <v>1</v>
      </c>
      <c r="CU43" t="b">
        <f t="shared" si="104"/>
        <v>1</v>
      </c>
      <c r="CV43" s="84" t="b">
        <f t="shared" si="105"/>
        <v>1</v>
      </c>
      <c r="CW43" t="e">
        <f t="shared" si="106"/>
        <v>#VALUE!</v>
      </c>
      <c r="CX43" t="e">
        <f t="shared" si="107"/>
        <v>#VALUE!</v>
      </c>
      <c r="CY43" t="b">
        <f t="shared" si="108"/>
        <v>1</v>
      </c>
      <c r="CZ43" t="b">
        <f t="shared" si="109"/>
        <v>1</v>
      </c>
      <c r="DA43" s="84">
        <f t="shared" si="110"/>
        <v>0</v>
      </c>
      <c r="DB43" t="e">
        <f t="shared" si="111"/>
        <v>#N/A</v>
      </c>
    </row>
    <row r="44" spans="1:106">
      <c r="A44" s="9">
        <v>2644</v>
      </c>
      <c r="B44" s="3">
        <v>2</v>
      </c>
      <c r="C44" s="3" t="s">
        <v>2604</v>
      </c>
      <c r="D44" s="3" t="str">
        <f t="shared" si="58"/>
        <v>WT_1_22-2_dk_0176</v>
      </c>
      <c r="E44" s="3" t="str">
        <f t="shared" si="59"/>
        <v>0176</v>
      </c>
      <c r="F44" s="3">
        <v>109454.95299999999</v>
      </c>
      <c r="G44" s="15">
        <v>424512.68800000002</v>
      </c>
      <c r="H44" s="35" t="str">
        <f t="shared" si="60"/>
        <v>ja</v>
      </c>
      <c r="I44" s="42" t="s">
        <v>2402</v>
      </c>
      <c r="J44" s="20" t="s">
        <v>2563</v>
      </c>
      <c r="K44" s="21">
        <v>10000</v>
      </c>
      <c r="L44" s="28">
        <f t="shared" si="112"/>
        <v>1</v>
      </c>
      <c r="M44" s="28">
        <f t="shared" si="113"/>
        <v>1</v>
      </c>
      <c r="N44" s="56">
        <f t="shared" si="61"/>
        <v>10000</v>
      </c>
      <c r="O44" s="33">
        <f t="shared" si="114"/>
        <v>80.180890647336895</v>
      </c>
      <c r="P44" s="37">
        <f t="shared" si="62"/>
        <v>302.69764461090853</v>
      </c>
      <c r="Q44" s="9" t="s">
        <v>12</v>
      </c>
      <c r="R44" s="55" t="s">
        <v>12</v>
      </c>
      <c r="S44" s="55">
        <v>2.8149999999999999</v>
      </c>
      <c r="T44" s="55">
        <v>2.927</v>
      </c>
      <c r="U44" s="55">
        <v>3.056</v>
      </c>
      <c r="V44" s="3">
        <v>3.194</v>
      </c>
      <c r="W44" s="3">
        <v>3.38</v>
      </c>
      <c r="X44" s="3" t="s">
        <v>12</v>
      </c>
      <c r="Y44" s="3">
        <v>3.778</v>
      </c>
      <c r="Z44" s="15" t="s">
        <v>12</v>
      </c>
      <c r="AA44" s="10">
        <f t="shared" si="63"/>
        <v>3.38</v>
      </c>
      <c r="AB44" s="9">
        <f t="shared" si="64"/>
        <v>0.32399999999999984</v>
      </c>
      <c r="AC44" s="10">
        <f t="shared" si="65"/>
        <v>0.39800000000000013</v>
      </c>
      <c r="AD44" s="9" t="s">
        <v>12</v>
      </c>
      <c r="AE44" s="55" t="s">
        <v>12</v>
      </c>
      <c r="AF44" s="55">
        <v>0.61699999999999999</v>
      </c>
      <c r="AG44" s="55">
        <v>0.68500000000000005</v>
      </c>
      <c r="AH44" s="55">
        <v>0.76500000000000001</v>
      </c>
      <c r="AI44" s="3">
        <v>0.84299999999999997</v>
      </c>
      <c r="AJ44" s="3">
        <v>0.93100000000000005</v>
      </c>
      <c r="AK44" s="3" t="s">
        <v>12</v>
      </c>
      <c r="AL44" s="3">
        <v>1.1000000000000001</v>
      </c>
      <c r="AM44" s="15" t="s">
        <v>12</v>
      </c>
      <c r="AN44" s="10">
        <f t="shared" si="66"/>
        <v>0.93100000000000005</v>
      </c>
      <c r="AO44" s="9">
        <f t="shared" si="67"/>
        <v>0.16600000000000004</v>
      </c>
      <c r="AP44" s="10">
        <f t="shared" si="68"/>
        <v>0.16900000000000004</v>
      </c>
      <c r="AQ44" s="9" t="s">
        <v>12</v>
      </c>
      <c r="AR44" s="55" t="s">
        <v>12</v>
      </c>
      <c r="AS44" s="55">
        <v>1.859</v>
      </c>
      <c r="AT44" s="55">
        <v>1.9410000000000001</v>
      </c>
      <c r="AU44" s="55">
        <v>2.0259999999999998</v>
      </c>
      <c r="AV44" s="3">
        <v>2.0979999999999999</v>
      </c>
      <c r="AW44" s="3">
        <v>2.1789999999999998</v>
      </c>
      <c r="AX44" s="3" t="s">
        <v>12</v>
      </c>
      <c r="AY44" s="3">
        <v>2.3290000000000002</v>
      </c>
      <c r="AZ44" s="15" t="s">
        <v>12</v>
      </c>
      <c r="BA44" s="10">
        <f t="shared" si="69"/>
        <v>2.1789999999999998</v>
      </c>
      <c r="BB44" s="9">
        <f t="shared" si="70"/>
        <v>0.15300000000000002</v>
      </c>
      <c r="BC44" s="10">
        <f t="shared" si="71"/>
        <v>0.15000000000000036</v>
      </c>
      <c r="BD44" s="9" t="s">
        <v>2403</v>
      </c>
      <c r="BE44" s="3" t="s">
        <v>12</v>
      </c>
      <c r="BF44" s="15" t="s">
        <v>12</v>
      </c>
      <c r="BG44" s="15" t="str">
        <f t="shared" si="72"/>
        <v>-</v>
      </c>
      <c r="BH44" s="9" t="e">
        <f t="shared" si="73"/>
        <v>#VALUE!</v>
      </c>
      <c r="BI44" s="10" t="e">
        <f t="shared" si="74"/>
        <v>#VALUE!</v>
      </c>
      <c r="BJ44" s="9" t="s">
        <v>2403</v>
      </c>
      <c r="BK44" s="3" t="s">
        <v>12</v>
      </c>
      <c r="BL44" s="15" t="s">
        <v>12</v>
      </c>
      <c r="BM44" s="15" t="str">
        <f t="shared" si="75"/>
        <v>-</v>
      </c>
      <c r="BN44" s="9" t="e">
        <f t="shared" si="76"/>
        <v>#VALUE!</v>
      </c>
      <c r="BO44" s="10" t="e">
        <f t="shared" si="77"/>
        <v>#VALUE!</v>
      </c>
      <c r="BP44">
        <f t="shared" si="78"/>
        <v>0</v>
      </c>
      <c r="BQ44" s="93" t="e">
        <f t="shared" si="79"/>
        <v>#VALUE!</v>
      </c>
      <c r="BR44" s="93" t="e">
        <f t="shared" si="80"/>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81"/>
        <v>#N/A</v>
      </c>
      <c r="BX44" s="93" t="e">
        <f t="shared" si="82"/>
        <v>#N/A</v>
      </c>
      <c r="BY44" s="94">
        <f t="shared" si="83"/>
        <v>999</v>
      </c>
      <c r="BZ44" s="94">
        <f t="shared" si="84"/>
        <v>999</v>
      </c>
      <c r="CA44" s="94" t="e">
        <f t="shared" si="85"/>
        <v>#N/A</v>
      </c>
      <c r="CB44" t="e">
        <f t="shared" si="86"/>
        <v>#N/A</v>
      </c>
      <c r="CC44" s="58" t="e">
        <f t="shared" si="87"/>
        <v>#N/A</v>
      </c>
      <c r="CD44" s="95" t="e">
        <f t="shared" si="88"/>
        <v>#N/A</v>
      </c>
      <c r="CE44" s="96" t="b">
        <f t="shared" si="89"/>
        <v>1</v>
      </c>
      <c r="CF44" t="e">
        <f t="shared" si="90"/>
        <v>#DIV/0!</v>
      </c>
      <c r="CG44" t="e">
        <f t="shared" si="91"/>
        <v>#DIV/0!</v>
      </c>
      <c r="CH44" s="84" t="b">
        <f t="shared" si="92"/>
        <v>1</v>
      </c>
      <c r="CI44">
        <f t="shared" si="93"/>
        <v>0.93100000000000005</v>
      </c>
      <c r="CJ44" t="b">
        <f t="shared" si="94"/>
        <v>1</v>
      </c>
      <c r="CK44" t="b">
        <f t="shared" si="95"/>
        <v>1</v>
      </c>
      <c r="CL44" s="84" t="b">
        <f t="shared" si="115"/>
        <v>1</v>
      </c>
      <c r="CM44">
        <f t="shared" si="96"/>
        <v>2.1789999999999998</v>
      </c>
      <c r="CN44" t="b">
        <f t="shared" si="97"/>
        <v>1</v>
      </c>
      <c r="CO44" s="84">
        <f t="shared" si="98"/>
        <v>0.12569286402431484</v>
      </c>
      <c r="CP44" t="b">
        <f t="shared" si="99"/>
        <v>1</v>
      </c>
      <c r="CQ44" s="96" t="b">
        <f t="shared" si="100"/>
        <v>1</v>
      </c>
      <c r="CR44" t="e">
        <f t="shared" si="101"/>
        <v>#VALUE!</v>
      </c>
      <c r="CS44" t="e">
        <f t="shared" si="102"/>
        <v>#VALUE!</v>
      </c>
      <c r="CT44" t="b">
        <f t="shared" si="103"/>
        <v>1</v>
      </c>
      <c r="CU44" t="b">
        <f t="shared" si="104"/>
        <v>1</v>
      </c>
      <c r="CV44" s="84" t="b">
        <f t="shared" si="105"/>
        <v>1</v>
      </c>
      <c r="CW44" t="e">
        <f t="shared" si="106"/>
        <v>#VALUE!</v>
      </c>
      <c r="CX44" t="e">
        <f t="shared" si="107"/>
        <v>#VALUE!</v>
      </c>
      <c r="CY44" t="b">
        <f t="shared" si="108"/>
        <v>1</v>
      </c>
      <c r="CZ44" t="b">
        <f t="shared" si="109"/>
        <v>1</v>
      </c>
      <c r="DA44" s="84">
        <f t="shared" si="110"/>
        <v>0</v>
      </c>
      <c r="DB44" t="e">
        <f t="shared" si="111"/>
        <v>#N/A</v>
      </c>
    </row>
    <row r="45" spans="1:106">
      <c r="A45" s="9">
        <v>2645</v>
      </c>
      <c r="B45" s="3">
        <v>2</v>
      </c>
      <c r="C45" s="3" t="s">
        <v>2605</v>
      </c>
      <c r="D45" s="3" t="str">
        <f t="shared" si="58"/>
        <v>WT_1_22-2_dk_0179</v>
      </c>
      <c r="E45" s="3" t="str">
        <f t="shared" si="59"/>
        <v>0179</v>
      </c>
      <c r="F45" s="3">
        <v>109159.031</v>
      </c>
      <c r="G45" s="15">
        <v>424576.375</v>
      </c>
      <c r="H45" s="35" t="str">
        <f t="shared" si="60"/>
        <v>ja</v>
      </c>
      <c r="I45" s="42" t="s">
        <v>2402</v>
      </c>
      <c r="J45" s="20" t="s">
        <v>2563</v>
      </c>
      <c r="K45" s="21">
        <v>10000</v>
      </c>
      <c r="L45" s="28">
        <f t="shared" si="112"/>
        <v>1</v>
      </c>
      <c r="M45" s="28">
        <f t="shared" si="113"/>
        <v>1</v>
      </c>
      <c r="N45" s="56">
        <f t="shared" si="61"/>
        <v>10000</v>
      </c>
      <c r="O45" s="33">
        <f t="shared" si="114"/>
        <v>302.69764461090853</v>
      </c>
      <c r="P45" s="37">
        <f t="shared" si="62"/>
        <v>86.088997909141696</v>
      </c>
      <c r="Q45" s="9" t="s">
        <v>12</v>
      </c>
      <c r="R45" s="55" t="s">
        <v>12</v>
      </c>
      <c r="S45" s="55">
        <v>2.827</v>
      </c>
      <c r="T45" s="55">
        <v>2.923</v>
      </c>
      <c r="U45" s="55">
        <v>3.0289999999999999</v>
      </c>
      <c r="V45" s="3">
        <v>3.1459999999999999</v>
      </c>
      <c r="W45" s="3">
        <v>3.3359999999999999</v>
      </c>
      <c r="X45" s="3" t="s">
        <v>12</v>
      </c>
      <c r="Y45" s="3">
        <v>3.7639999999999998</v>
      </c>
      <c r="Z45" s="15" t="s">
        <v>12</v>
      </c>
      <c r="AA45" s="10">
        <f t="shared" si="63"/>
        <v>3.3359999999999999</v>
      </c>
      <c r="AB45" s="9">
        <f t="shared" si="64"/>
        <v>0.30699999999999994</v>
      </c>
      <c r="AC45" s="10">
        <f t="shared" si="65"/>
        <v>0.42799999999999994</v>
      </c>
      <c r="AD45" s="9" t="s">
        <v>12</v>
      </c>
      <c r="AE45" s="55" t="s">
        <v>12</v>
      </c>
      <c r="AF45" s="55">
        <v>0.501</v>
      </c>
      <c r="AG45" s="55">
        <v>0.55600000000000005</v>
      </c>
      <c r="AH45" s="55">
        <v>0.623</v>
      </c>
      <c r="AI45" s="3">
        <v>0.70099999999999996</v>
      </c>
      <c r="AJ45" s="3">
        <v>0.80400000000000005</v>
      </c>
      <c r="AK45" s="3" t="s">
        <v>12</v>
      </c>
      <c r="AL45" s="3">
        <v>1.0149999999999999</v>
      </c>
      <c r="AM45" s="15" t="s">
        <v>12</v>
      </c>
      <c r="AN45" s="10">
        <f t="shared" si="66"/>
        <v>0.80400000000000005</v>
      </c>
      <c r="AO45" s="9">
        <f t="shared" si="67"/>
        <v>0.18100000000000005</v>
      </c>
      <c r="AP45" s="10">
        <f t="shared" si="68"/>
        <v>0.21099999999999985</v>
      </c>
      <c r="AQ45" s="9" t="s">
        <v>12</v>
      </c>
      <c r="AR45" s="55" t="s">
        <v>12</v>
      </c>
      <c r="AS45" s="55">
        <v>1.68</v>
      </c>
      <c r="AT45" s="55">
        <v>1.7569999999999999</v>
      </c>
      <c r="AU45" s="55">
        <v>1.843</v>
      </c>
      <c r="AV45" s="3">
        <v>1.9279999999999999</v>
      </c>
      <c r="AW45" s="3">
        <v>2.0329999999999999</v>
      </c>
      <c r="AX45" s="3" t="s">
        <v>12</v>
      </c>
      <c r="AY45" s="3">
        <v>2.2480000000000002</v>
      </c>
      <c r="AZ45" s="15" t="s">
        <v>12</v>
      </c>
      <c r="BA45" s="10">
        <f t="shared" si="69"/>
        <v>2.0329999999999999</v>
      </c>
      <c r="BB45" s="9">
        <f t="shared" si="70"/>
        <v>0.18999999999999995</v>
      </c>
      <c r="BC45" s="10">
        <f t="shared" si="71"/>
        <v>0.2150000000000003</v>
      </c>
      <c r="BD45" s="9" t="s">
        <v>2403</v>
      </c>
      <c r="BE45" s="3" t="s">
        <v>12</v>
      </c>
      <c r="BF45" s="15" t="s">
        <v>12</v>
      </c>
      <c r="BG45" s="15" t="str">
        <f t="shared" si="72"/>
        <v>-</v>
      </c>
      <c r="BH45" s="9" t="e">
        <f t="shared" si="73"/>
        <v>#VALUE!</v>
      </c>
      <c r="BI45" s="10" t="e">
        <f t="shared" si="74"/>
        <v>#VALUE!</v>
      </c>
      <c r="BJ45" s="9" t="s">
        <v>2403</v>
      </c>
      <c r="BK45" s="3" t="s">
        <v>12</v>
      </c>
      <c r="BL45" s="15" t="s">
        <v>12</v>
      </c>
      <c r="BM45" s="15" t="str">
        <f t="shared" si="75"/>
        <v>-</v>
      </c>
      <c r="BN45" s="9" t="e">
        <f t="shared" si="76"/>
        <v>#VALUE!</v>
      </c>
      <c r="BO45" s="10" t="e">
        <f t="shared" si="77"/>
        <v>#VALUE!</v>
      </c>
      <c r="BP45">
        <f t="shared" si="78"/>
        <v>0</v>
      </c>
      <c r="BQ45" s="93" t="e">
        <f t="shared" si="79"/>
        <v>#VALUE!</v>
      </c>
      <c r="BR45" s="93" t="e">
        <f t="shared" si="80"/>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81"/>
        <v>#N/A</v>
      </c>
      <c r="BX45" s="93" t="e">
        <f t="shared" si="82"/>
        <v>#N/A</v>
      </c>
      <c r="BY45" s="94">
        <f t="shared" si="83"/>
        <v>999</v>
      </c>
      <c r="BZ45" s="94">
        <f t="shared" si="84"/>
        <v>999</v>
      </c>
      <c r="CA45" s="94" t="e">
        <f t="shared" si="85"/>
        <v>#N/A</v>
      </c>
      <c r="CB45" t="e">
        <f t="shared" si="86"/>
        <v>#N/A</v>
      </c>
      <c r="CC45" s="58" t="e">
        <f t="shared" si="87"/>
        <v>#N/A</v>
      </c>
      <c r="CD45" s="95" t="e">
        <f t="shared" si="88"/>
        <v>#N/A</v>
      </c>
      <c r="CE45" s="96" t="b">
        <f t="shared" si="89"/>
        <v>1</v>
      </c>
      <c r="CF45" t="e">
        <f t="shared" si="90"/>
        <v>#DIV/0!</v>
      </c>
      <c r="CG45" t="e">
        <f t="shared" si="91"/>
        <v>#DIV/0!</v>
      </c>
      <c r="CH45" s="84" t="b">
        <f t="shared" si="92"/>
        <v>1</v>
      </c>
      <c r="CI45">
        <f t="shared" si="93"/>
        <v>0.80400000000000005</v>
      </c>
      <c r="CJ45" t="b">
        <f t="shared" si="94"/>
        <v>1</v>
      </c>
      <c r="CK45" t="b">
        <f t="shared" si="95"/>
        <v>1</v>
      </c>
      <c r="CL45" s="84" t="b">
        <f t="shared" si="115"/>
        <v>1</v>
      </c>
      <c r="CM45">
        <f t="shared" si="96"/>
        <v>2.0329999999999999</v>
      </c>
      <c r="CN45" t="b">
        <f t="shared" si="97"/>
        <v>1</v>
      </c>
      <c r="CO45" s="84">
        <f t="shared" si="98"/>
        <v>0.12469719751609883</v>
      </c>
      <c r="CP45" t="b">
        <f t="shared" si="99"/>
        <v>1</v>
      </c>
      <c r="CQ45" s="96" t="b">
        <f t="shared" si="100"/>
        <v>1</v>
      </c>
      <c r="CR45" t="e">
        <f t="shared" si="101"/>
        <v>#VALUE!</v>
      </c>
      <c r="CS45" t="e">
        <f t="shared" si="102"/>
        <v>#VALUE!</v>
      </c>
      <c r="CT45" t="b">
        <f t="shared" si="103"/>
        <v>1</v>
      </c>
      <c r="CU45" t="b">
        <f t="shared" si="104"/>
        <v>1</v>
      </c>
      <c r="CV45" s="84" t="b">
        <f t="shared" si="105"/>
        <v>1</v>
      </c>
      <c r="CW45" t="e">
        <f t="shared" si="106"/>
        <v>#VALUE!</v>
      </c>
      <c r="CX45" t="e">
        <f t="shared" si="107"/>
        <v>#VALUE!</v>
      </c>
      <c r="CY45" t="b">
        <f t="shared" si="108"/>
        <v>1</v>
      </c>
      <c r="CZ45" t="b">
        <f t="shared" si="109"/>
        <v>1</v>
      </c>
      <c r="DA45" s="84">
        <f t="shared" si="110"/>
        <v>0</v>
      </c>
      <c r="DB45" t="e">
        <f t="shared" si="111"/>
        <v>#N/A</v>
      </c>
    </row>
    <row r="46" spans="1:106">
      <c r="A46" s="9">
        <v>2646</v>
      </c>
      <c r="B46" s="3">
        <v>2</v>
      </c>
      <c r="C46" s="3" t="s">
        <v>2606</v>
      </c>
      <c r="D46" s="3" t="str">
        <f t="shared" si="58"/>
        <v>WT_1_22-2_dk_0180</v>
      </c>
      <c r="E46" s="3" t="str">
        <f t="shared" si="59"/>
        <v>0180</v>
      </c>
      <c r="F46" s="3">
        <v>109073.391</v>
      </c>
      <c r="G46" s="15">
        <v>424567.59399999998</v>
      </c>
      <c r="H46" s="35" t="str">
        <f t="shared" si="60"/>
        <v>ja</v>
      </c>
      <c r="I46" s="42" t="s">
        <v>2402</v>
      </c>
      <c r="J46" s="20" t="s">
        <v>2563</v>
      </c>
      <c r="K46" s="21">
        <v>10000</v>
      </c>
      <c r="L46" s="28">
        <f t="shared" si="112"/>
        <v>1</v>
      </c>
      <c r="M46" s="28">
        <f t="shared" si="113"/>
        <v>1</v>
      </c>
      <c r="N46" s="56">
        <f t="shared" si="61"/>
        <v>10000</v>
      </c>
      <c r="O46" s="33">
        <f t="shared" si="114"/>
        <v>86.088997909141696</v>
      </c>
      <c r="P46" s="37">
        <f t="shared" si="62"/>
        <v>247.44828225915361</v>
      </c>
      <c r="Q46" s="9" t="s">
        <v>12</v>
      </c>
      <c r="R46" s="55" t="s">
        <v>12</v>
      </c>
      <c r="S46" s="55">
        <v>2.855</v>
      </c>
      <c r="T46" s="55">
        <v>2.9470000000000001</v>
      </c>
      <c r="U46" s="55">
        <v>3.0489999999999999</v>
      </c>
      <c r="V46" s="3">
        <v>3.1619999999999999</v>
      </c>
      <c r="W46" s="3">
        <v>3.347</v>
      </c>
      <c r="X46" s="3" t="s">
        <v>12</v>
      </c>
      <c r="Y46" s="3">
        <v>3.7690000000000001</v>
      </c>
      <c r="Z46" s="15" t="s">
        <v>12</v>
      </c>
      <c r="AA46" s="10">
        <f t="shared" si="63"/>
        <v>3.347</v>
      </c>
      <c r="AB46" s="9">
        <f t="shared" si="64"/>
        <v>0.29800000000000004</v>
      </c>
      <c r="AC46" s="10">
        <f t="shared" si="65"/>
        <v>0.42200000000000015</v>
      </c>
      <c r="AD46" s="9" t="s">
        <v>12</v>
      </c>
      <c r="AE46" s="55" t="s">
        <v>12</v>
      </c>
      <c r="AF46" s="55">
        <v>0.57299999999999995</v>
      </c>
      <c r="AG46" s="55">
        <v>0.63700000000000001</v>
      </c>
      <c r="AH46" s="55">
        <v>0.71199999999999997</v>
      </c>
      <c r="AI46" s="3">
        <v>0.78900000000000003</v>
      </c>
      <c r="AJ46" s="3">
        <v>0.877</v>
      </c>
      <c r="AK46" s="3" t="s">
        <v>12</v>
      </c>
      <c r="AL46" s="3">
        <v>1.0549999999999999</v>
      </c>
      <c r="AM46" s="15" t="s">
        <v>12</v>
      </c>
      <c r="AN46" s="10">
        <f t="shared" si="66"/>
        <v>0.877</v>
      </c>
      <c r="AO46" s="9">
        <f t="shared" si="67"/>
        <v>0.16500000000000004</v>
      </c>
      <c r="AP46" s="10">
        <f t="shared" si="68"/>
        <v>0.17799999999999994</v>
      </c>
      <c r="AQ46" s="9" t="s">
        <v>12</v>
      </c>
      <c r="AR46" s="55" t="s">
        <v>12</v>
      </c>
      <c r="AS46" s="55">
        <v>1.7290000000000001</v>
      </c>
      <c r="AT46" s="55">
        <v>1.8069999999999999</v>
      </c>
      <c r="AU46" s="55">
        <v>1.8879999999999999</v>
      </c>
      <c r="AV46" s="3">
        <v>1.9650000000000001</v>
      </c>
      <c r="AW46" s="3">
        <v>2.0510000000000002</v>
      </c>
      <c r="AX46" s="3" t="s">
        <v>12</v>
      </c>
      <c r="AY46" s="3">
        <v>2.2229999999999999</v>
      </c>
      <c r="AZ46" s="15" t="s">
        <v>12</v>
      </c>
      <c r="BA46" s="10">
        <f t="shared" si="69"/>
        <v>2.0510000000000002</v>
      </c>
      <c r="BB46" s="9">
        <f t="shared" si="70"/>
        <v>0.16300000000000026</v>
      </c>
      <c r="BC46" s="10">
        <f t="shared" si="71"/>
        <v>0.17199999999999971</v>
      </c>
      <c r="BD46" s="9" t="s">
        <v>2403</v>
      </c>
      <c r="BE46" s="3" t="s">
        <v>12</v>
      </c>
      <c r="BF46" s="15" t="s">
        <v>12</v>
      </c>
      <c r="BG46" s="15" t="str">
        <f t="shared" si="72"/>
        <v>-</v>
      </c>
      <c r="BH46" s="9" t="e">
        <f t="shared" si="73"/>
        <v>#VALUE!</v>
      </c>
      <c r="BI46" s="10" t="e">
        <f t="shared" si="74"/>
        <v>#VALUE!</v>
      </c>
      <c r="BJ46" s="9" t="s">
        <v>2403</v>
      </c>
      <c r="BK46" s="3" t="s">
        <v>12</v>
      </c>
      <c r="BL46" s="15" t="s">
        <v>12</v>
      </c>
      <c r="BM46" s="15" t="str">
        <f t="shared" si="75"/>
        <v>-</v>
      </c>
      <c r="BN46" s="9" t="e">
        <f t="shared" si="76"/>
        <v>#VALUE!</v>
      </c>
      <c r="BO46" s="10" t="e">
        <f t="shared" si="77"/>
        <v>#VALUE!</v>
      </c>
      <c r="BP46">
        <f t="shared" si="78"/>
        <v>0</v>
      </c>
      <c r="BQ46" s="93" t="e">
        <f t="shared" si="79"/>
        <v>#VALUE!</v>
      </c>
      <c r="BR46" s="93" t="e">
        <f t="shared" si="80"/>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81"/>
        <v>#N/A</v>
      </c>
      <c r="BX46" s="93" t="e">
        <f t="shared" si="82"/>
        <v>#N/A</v>
      </c>
      <c r="BY46" s="94">
        <f t="shared" si="83"/>
        <v>999</v>
      </c>
      <c r="BZ46" s="94">
        <f t="shared" si="84"/>
        <v>999</v>
      </c>
      <c r="CA46" s="94" t="e">
        <f t="shared" si="85"/>
        <v>#N/A</v>
      </c>
      <c r="CB46" t="e">
        <f t="shared" si="86"/>
        <v>#N/A</v>
      </c>
      <c r="CC46" s="58" t="e">
        <f t="shared" si="87"/>
        <v>#N/A</v>
      </c>
      <c r="CD46" s="95" t="e">
        <f t="shared" si="88"/>
        <v>#N/A</v>
      </c>
      <c r="CE46" s="96" t="b">
        <f t="shared" si="89"/>
        <v>1</v>
      </c>
      <c r="CF46" t="e">
        <f t="shared" si="90"/>
        <v>#DIV/0!</v>
      </c>
      <c r="CG46" t="e">
        <f t="shared" si="91"/>
        <v>#DIV/0!</v>
      </c>
      <c r="CH46" s="84" t="b">
        <f t="shared" si="92"/>
        <v>1</v>
      </c>
      <c r="CI46">
        <f t="shared" si="93"/>
        <v>0.877</v>
      </c>
      <c r="CJ46" t="b">
        <f t="shared" si="94"/>
        <v>1</v>
      </c>
      <c r="CK46" t="b">
        <f t="shared" si="95"/>
        <v>1</v>
      </c>
      <c r="CL46" s="84" t="b">
        <f t="shared" si="115"/>
        <v>1</v>
      </c>
      <c r="CM46">
        <f t="shared" si="96"/>
        <v>2.0510000000000002</v>
      </c>
      <c r="CN46" t="b">
        <f t="shared" si="97"/>
        <v>1</v>
      </c>
      <c r="CO46" s="84">
        <f t="shared" si="98"/>
        <v>0.13364221783323091</v>
      </c>
      <c r="CP46" t="b">
        <f t="shared" si="99"/>
        <v>1</v>
      </c>
      <c r="CQ46" s="96" t="b">
        <f t="shared" si="100"/>
        <v>1</v>
      </c>
      <c r="CR46" t="e">
        <f t="shared" si="101"/>
        <v>#VALUE!</v>
      </c>
      <c r="CS46" t="e">
        <f t="shared" si="102"/>
        <v>#VALUE!</v>
      </c>
      <c r="CT46" t="b">
        <f t="shared" si="103"/>
        <v>1</v>
      </c>
      <c r="CU46" t="b">
        <f t="shared" si="104"/>
        <v>1</v>
      </c>
      <c r="CV46" s="84" t="b">
        <f t="shared" si="105"/>
        <v>0</v>
      </c>
      <c r="CW46" t="e">
        <f t="shared" si="106"/>
        <v>#VALUE!</v>
      </c>
      <c r="CX46" t="e">
        <f t="shared" si="107"/>
        <v>#VALUE!</v>
      </c>
      <c r="CY46" t="b">
        <f t="shared" si="108"/>
        <v>1</v>
      </c>
      <c r="CZ46" t="b">
        <f t="shared" si="109"/>
        <v>1</v>
      </c>
      <c r="DA46" s="84">
        <f t="shared" si="110"/>
        <v>0</v>
      </c>
      <c r="DB46" t="e">
        <f t="shared" si="111"/>
        <v>#N/A</v>
      </c>
    </row>
    <row r="47" spans="1:106">
      <c r="A47" s="9">
        <v>2647</v>
      </c>
      <c r="B47" s="3">
        <v>2</v>
      </c>
      <c r="C47" s="3" t="s">
        <v>2607</v>
      </c>
      <c r="D47" s="3" t="str">
        <f t="shared" si="58"/>
        <v>WT_1_22-2_dk_0183</v>
      </c>
      <c r="E47" s="3" t="str">
        <f t="shared" si="59"/>
        <v>0183</v>
      </c>
      <c r="F47" s="3">
        <v>108835.523</v>
      </c>
      <c r="G47" s="15">
        <v>424635.78100000002</v>
      </c>
      <c r="H47" s="35" t="str">
        <f t="shared" si="60"/>
        <v>ja</v>
      </c>
      <c r="I47" s="42" t="s">
        <v>2402</v>
      </c>
      <c r="J47" s="20" t="s">
        <v>2563</v>
      </c>
      <c r="K47" s="21">
        <v>10000</v>
      </c>
      <c r="L47" s="28">
        <f t="shared" si="112"/>
        <v>1</v>
      </c>
      <c r="M47" s="28">
        <f t="shared" si="113"/>
        <v>1</v>
      </c>
      <c r="N47" s="56">
        <f t="shared" si="61"/>
        <v>10000</v>
      </c>
      <c r="O47" s="33">
        <f t="shared" si="114"/>
        <v>247.44828225915361</v>
      </c>
      <c r="P47" s="37">
        <f t="shared" si="62"/>
        <v>103.54253968776671</v>
      </c>
      <c r="Q47" s="9" t="s">
        <v>12</v>
      </c>
      <c r="R47" s="55" t="s">
        <v>12</v>
      </c>
      <c r="S47" s="55">
        <v>0.96899999999999997</v>
      </c>
      <c r="T47" s="55">
        <v>0.98099999999999998</v>
      </c>
      <c r="U47" s="55">
        <v>0.99399999999999999</v>
      </c>
      <c r="V47" s="3">
        <v>1.2030000000000001</v>
      </c>
      <c r="W47" s="3">
        <v>1.9590000000000001</v>
      </c>
      <c r="X47" s="3" t="s">
        <v>12</v>
      </c>
      <c r="Y47" s="3">
        <v>3.7469999999999999</v>
      </c>
      <c r="Z47" s="15" t="s">
        <v>12</v>
      </c>
      <c r="AA47" s="10">
        <f t="shared" si="63"/>
        <v>1.9590000000000001</v>
      </c>
      <c r="AB47" s="9">
        <f t="shared" si="64"/>
        <v>0.96500000000000008</v>
      </c>
      <c r="AC47" s="10">
        <f t="shared" si="65"/>
        <v>1.7879999999999998</v>
      </c>
      <c r="AD47" s="9" t="s">
        <v>12</v>
      </c>
      <c r="AE47" s="55" t="s">
        <v>12</v>
      </c>
      <c r="AF47" s="55">
        <v>0.06</v>
      </c>
      <c r="AG47" s="55">
        <v>7.0999999999999994E-2</v>
      </c>
      <c r="AH47" s="55">
        <v>8.2000000000000003E-2</v>
      </c>
      <c r="AI47" s="3">
        <v>9.2999999999999999E-2</v>
      </c>
      <c r="AJ47" s="3">
        <v>0.156</v>
      </c>
      <c r="AK47" s="3" t="s">
        <v>12</v>
      </c>
      <c r="AL47" s="3">
        <v>0.50600000000000001</v>
      </c>
      <c r="AM47" s="15" t="s">
        <v>12</v>
      </c>
      <c r="AN47" s="10">
        <f t="shared" si="66"/>
        <v>0.156</v>
      </c>
      <c r="AO47" s="9">
        <f t="shared" si="67"/>
        <v>7.3999999999999996E-2</v>
      </c>
      <c r="AP47" s="10">
        <f t="shared" si="68"/>
        <v>0.35</v>
      </c>
      <c r="AQ47" s="9" t="s">
        <v>12</v>
      </c>
      <c r="AR47" s="55" t="s">
        <v>12</v>
      </c>
      <c r="AS47" s="55">
        <v>6.6000000000000003E-2</v>
      </c>
      <c r="AT47" s="55">
        <v>7.8E-2</v>
      </c>
      <c r="AU47" s="55">
        <v>0.09</v>
      </c>
      <c r="AV47" s="3">
        <v>0.13300000000000001</v>
      </c>
      <c r="AW47" s="3">
        <v>0.56100000000000005</v>
      </c>
      <c r="AX47" s="3" t="s">
        <v>12</v>
      </c>
      <c r="AY47" s="3">
        <v>1.6739999999999999</v>
      </c>
      <c r="AZ47" s="15" t="s">
        <v>12</v>
      </c>
      <c r="BA47" s="10">
        <f t="shared" si="69"/>
        <v>0.56100000000000005</v>
      </c>
      <c r="BB47" s="9">
        <f t="shared" si="70"/>
        <v>0.47100000000000009</v>
      </c>
      <c r="BC47" s="10">
        <f t="shared" si="71"/>
        <v>1.113</v>
      </c>
      <c r="BD47" s="9" t="s">
        <v>2403</v>
      </c>
      <c r="BE47" s="3" t="s">
        <v>12</v>
      </c>
      <c r="BF47" s="15" t="s">
        <v>12</v>
      </c>
      <c r="BG47" s="15" t="str">
        <f t="shared" si="72"/>
        <v>-</v>
      </c>
      <c r="BH47" s="9" t="e">
        <f t="shared" si="73"/>
        <v>#VALUE!</v>
      </c>
      <c r="BI47" s="10" t="e">
        <f t="shared" si="74"/>
        <v>#VALUE!</v>
      </c>
      <c r="BJ47" s="9" t="s">
        <v>2403</v>
      </c>
      <c r="BK47" s="3" t="s">
        <v>12</v>
      </c>
      <c r="BL47" s="15" t="s">
        <v>12</v>
      </c>
      <c r="BM47" s="15" t="str">
        <f t="shared" si="75"/>
        <v>-</v>
      </c>
      <c r="BN47" s="9" t="e">
        <f t="shared" si="76"/>
        <v>#VALUE!</v>
      </c>
      <c r="BO47" s="10" t="e">
        <f t="shared" si="77"/>
        <v>#VALUE!</v>
      </c>
      <c r="BP47">
        <f t="shared" si="78"/>
        <v>0</v>
      </c>
      <c r="BQ47" s="93" t="e">
        <f t="shared" si="79"/>
        <v>#VALUE!</v>
      </c>
      <c r="BR47" s="93" t="e">
        <f t="shared" si="80"/>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81"/>
        <v>#N/A</v>
      </c>
      <c r="BX47" s="93" t="e">
        <f t="shared" si="82"/>
        <v>#N/A</v>
      </c>
      <c r="BY47" s="94">
        <f t="shared" si="83"/>
        <v>999</v>
      </c>
      <c r="BZ47" s="94">
        <f t="shared" si="84"/>
        <v>999</v>
      </c>
      <c r="CA47" s="94" t="e">
        <f t="shared" si="85"/>
        <v>#N/A</v>
      </c>
      <c r="CB47" t="e">
        <f t="shared" si="86"/>
        <v>#N/A</v>
      </c>
      <c r="CC47" s="58" t="e">
        <f t="shared" si="87"/>
        <v>#N/A</v>
      </c>
      <c r="CD47" s="95" t="e">
        <f t="shared" si="88"/>
        <v>#N/A</v>
      </c>
      <c r="CE47" s="96" t="b">
        <f t="shared" si="89"/>
        <v>1</v>
      </c>
      <c r="CF47" t="e">
        <f t="shared" si="90"/>
        <v>#DIV/0!</v>
      </c>
      <c r="CG47" t="e">
        <f t="shared" si="91"/>
        <v>#DIV/0!</v>
      </c>
      <c r="CH47" s="84" t="b">
        <f t="shared" si="92"/>
        <v>0</v>
      </c>
      <c r="CI47" t="str">
        <f t="shared" si="93"/>
        <v/>
      </c>
      <c r="CJ47" t="b">
        <f t="shared" si="94"/>
        <v>0</v>
      </c>
      <c r="CK47" t="b">
        <f t="shared" si="95"/>
        <v>1</v>
      </c>
      <c r="CL47" s="84" t="b">
        <f t="shared" si="115"/>
        <v>1</v>
      </c>
      <c r="CM47">
        <f t="shared" si="96"/>
        <v>0.56100000000000005</v>
      </c>
      <c r="CN47" t="b">
        <f t="shared" si="97"/>
        <v>1</v>
      </c>
      <c r="CO47" s="84">
        <f t="shared" si="98"/>
        <v>0.31774174586379672</v>
      </c>
      <c r="CP47" t="b">
        <f t="shared" si="99"/>
        <v>1</v>
      </c>
      <c r="CQ47" s="96" t="b">
        <f t="shared" si="100"/>
        <v>0</v>
      </c>
      <c r="CR47" t="e">
        <f t="shared" si="101"/>
        <v>#VALUE!</v>
      </c>
      <c r="CS47" t="e">
        <f t="shared" si="102"/>
        <v>#VALUE!</v>
      </c>
      <c r="CT47" t="b">
        <f t="shared" si="103"/>
        <v>1</v>
      </c>
      <c r="CU47" t="b">
        <f t="shared" si="104"/>
        <v>1</v>
      </c>
      <c r="CV47" s="84" t="b">
        <f t="shared" si="105"/>
        <v>0</v>
      </c>
      <c r="CW47" t="e">
        <f t="shared" si="106"/>
        <v>#VALUE!</v>
      </c>
      <c r="CX47" t="e">
        <f t="shared" si="107"/>
        <v>#VALUE!</v>
      </c>
      <c r="CY47" t="b">
        <f t="shared" si="108"/>
        <v>1</v>
      </c>
      <c r="CZ47" t="b">
        <f t="shared" si="109"/>
        <v>1</v>
      </c>
      <c r="DA47" s="84">
        <f t="shared" si="110"/>
        <v>0</v>
      </c>
      <c r="DB47" t="e">
        <f t="shared" si="111"/>
        <v>#N/A</v>
      </c>
    </row>
    <row r="48" spans="1:106">
      <c r="A48" s="9">
        <v>2648</v>
      </c>
      <c r="B48" s="3">
        <v>2</v>
      </c>
      <c r="C48" s="3" t="s">
        <v>2608</v>
      </c>
      <c r="D48" s="3" t="str">
        <f t="shared" si="58"/>
        <v>WT_1_22-2_dk_0184</v>
      </c>
      <c r="E48" s="3" t="str">
        <f t="shared" si="59"/>
        <v>0184</v>
      </c>
      <c r="F48" s="3">
        <v>108778.281</v>
      </c>
      <c r="G48" s="15">
        <v>424722.06199999998</v>
      </c>
      <c r="H48" s="35" t="str">
        <f t="shared" si="60"/>
        <v>ja</v>
      </c>
      <c r="I48" s="42" t="s">
        <v>2402</v>
      </c>
      <c r="J48" s="20" t="s">
        <v>2563</v>
      </c>
      <c r="K48" s="21">
        <v>10000</v>
      </c>
      <c r="L48" s="28">
        <f t="shared" si="112"/>
        <v>1</v>
      </c>
      <c r="M48" s="28">
        <f t="shared" si="113"/>
        <v>1</v>
      </c>
      <c r="N48" s="56">
        <f t="shared" si="61"/>
        <v>10000</v>
      </c>
      <c r="O48" s="33">
        <f t="shared" si="114"/>
        <v>103.54253968776671</v>
      </c>
      <c r="P48" s="37">
        <f t="shared" si="62"/>
        <v>292.90048080877784</v>
      </c>
      <c r="Q48" s="9" t="s">
        <v>12</v>
      </c>
      <c r="R48" s="55" t="s">
        <v>12</v>
      </c>
      <c r="S48" s="55">
        <v>-1.0289999999999999</v>
      </c>
      <c r="T48" s="55">
        <v>-1.0169999999999999</v>
      </c>
      <c r="U48" s="55">
        <v>-1.004</v>
      </c>
      <c r="V48" s="3">
        <v>-0.61899999999999999</v>
      </c>
      <c r="W48" s="3">
        <v>0.67500000000000004</v>
      </c>
      <c r="X48" s="3" t="s">
        <v>12</v>
      </c>
      <c r="Y48" s="3">
        <v>3.7410000000000001</v>
      </c>
      <c r="Z48" s="15" t="s">
        <v>12</v>
      </c>
      <c r="AA48" s="10">
        <f t="shared" si="63"/>
        <v>0.67500000000000004</v>
      </c>
      <c r="AB48" s="9">
        <f t="shared" si="64"/>
        <v>1.679</v>
      </c>
      <c r="AC48" s="10">
        <f t="shared" si="65"/>
        <v>3.0659999999999998</v>
      </c>
      <c r="AD48" s="9" t="s">
        <v>12</v>
      </c>
      <c r="AE48" s="55" t="s">
        <v>12</v>
      </c>
      <c r="AF48" s="55">
        <v>5.8000000000000003E-2</v>
      </c>
      <c r="AG48" s="55">
        <v>6.8000000000000005E-2</v>
      </c>
      <c r="AH48" s="55">
        <v>7.9000000000000001E-2</v>
      </c>
      <c r="AI48" s="3">
        <v>8.8999999999999996E-2</v>
      </c>
      <c r="AJ48" s="3">
        <v>0.106</v>
      </c>
      <c r="AK48" s="3" t="s">
        <v>12</v>
      </c>
      <c r="AL48" s="3">
        <v>0.41699999999999998</v>
      </c>
      <c r="AM48" s="15" t="s">
        <v>12</v>
      </c>
      <c r="AN48" s="10">
        <f t="shared" si="66"/>
        <v>0.106</v>
      </c>
      <c r="AO48" s="9">
        <f t="shared" si="67"/>
        <v>2.6999999999999996E-2</v>
      </c>
      <c r="AP48" s="10">
        <f t="shared" si="68"/>
        <v>0.311</v>
      </c>
      <c r="AQ48" s="9" t="s">
        <v>12</v>
      </c>
      <c r="AR48" s="55" t="s">
        <v>12</v>
      </c>
      <c r="AS48" s="55">
        <v>6.6000000000000003E-2</v>
      </c>
      <c r="AT48" s="55">
        <v>7.6999999999999999E-2</v>
      </c>
      <c r="AU48" s="55">
        <v>0.09</v>
      </c>
      <c r="AV48" s="3">
        <v>0.11899999999999999</v>
      </c>
      <c r="AW48" s="3">
        <v>0.52800000000000002</v>
      </c>
      <c r="AX48" s="3" t="s">
        <v>12</v>
      </c>
      <c r="AY48" s="3">
        <v>1.62</v>
      </c>
      <c r="AZ48" s="15" t="s">
        <v>12</v>
      </c>
      <c r="BA48" s="10">
        <f t="shared" si="69"/>
        <v>0.52800000000000002</v>
      </c>
      <c r="BB48" s="9">
        <f t="shared" si="70"/>
        <v>0.43800000000000006</v>
      </c>
      <c r="BC48" s="10">
        <f t="shared" si="71"/>
        <v>1.0920000000000001</v>
      </c>
      <c r="BD48" s="9" t="s">
        <v>2403</v>
      </c>
      <c r="BE48" s="3" t="s">
        <v>12</v>
      </c>
      <c r="BF48" s="15" t="s">
        <v>12</v>
      </c>
      <c r="BG48" s="15" t="str">
        <f t="shared" si="72"/>
        <v>-</v>
      </c>
      <c r="BH48" s="9" t="e">
        <f t="shared" si="73"/>
        <v>#VALUE!</v>
      </c>
      <c r="BI48" s="10" t="e">
        <f t="shared" si="74"/>
        <v>#VALUE!</v>
      </c>
      <c r="BJ48" s="9" t="s">
        <v>2403</v>
      </c>
      <c r="BK48" s="3" t="s">
        <v>12</v>
      </c>
      <c r="BL48" s="15" t="s">
        <v>12</v>
      </c>
      <c r="BM48" s="15" t="str">
        <f t="shared" si="75"/>
        <v>-</v>
      </c>
      <c r="BN48" s="9" t="e">
        <f t="shared" si="76"/>
        <v>#VALUE!</v>
      </c>
      <c r="BO48" s="10" t="e">
        <f t="shared" si="77"/>
        <v>#VALUE!</v>
      </c>
      <c r="BP48">
        <f t="shared" si="78"/>
        <v>0</v>
      </c>
      <c r="BQ48" s="93" t="e">
        <f t="shared" si="79"/>
        <v>#VALUE!</v>
      </c>
      <c r="BR48" s="93" t="e">
        <f t="shared" si="80"/>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81"/>
        <v>#N/A</v>
      </c>
      <c r="BX48" s="93" t="e">
        <f t="shared" si="82"/>
        <v>#N/A</v>
      </c>
      <c r="BY48" s="94">
        <f t="shared" si="83"/>
        <v>999</v>
      </c>
      <c r="BZ48" s="94">
        <f t="shared" si="84"/>
        <v>999</v>
      </c>
      <c r="CA48" s="94" t="e">
        <f t="shared" si="85"/>
        <v>#N/A</v>
      </c>
      <c r="CB48" t="e">
        <f t="shared" si="86"/>
        <v>#N/A</v>
      </c>
      <c r="CC48" s="58" t="e">
        <f t="shared" si="87"/>
        <v>#N/A</v>
      </c>
      <c r="CD48" s="95" t="e">
        <f t="shared" si="88"/>
        <v>#N/A</v>
      </c>
      <c r="CE48" s="96" t="b">
        <f t="shared" si="89"/>
        <v>1</v>
      </c>
      <c r="CF48" t="e">
        <f t="shared" si="90"/>
        <v>#DIV/0!</v>
      </c>
      <c r="CG48" t="e">
        <f t="shared" si="91"/>
        <v>#DIV/0!</v>
      </c>
      <c r="CH48" s="84" t="b">
        <f t="shared" si="92"/>
        <v>0</v>
      </c>
      <c r="CI48" t="str">
        <f t="shared" si="93"/>
        <v/>
      </c>
      <c r="CJ48" t="b">
        <f t="shared" si="94"/>
        <v>0</v>
      </c>
      <c r="CK48" t="b">
        <f t="shared" si="95"/>
        <v>1</v>
      </c>
      <c r="CL48" s="84" t="b">
        <f t="shared" si="115"/>
        <v>1</v>
      </c>
      <c r="CM48">
        <f t="shared" si="96"/>
        <v>0.52800000000000002</v>
      </c>
      <c r="CN48" t="b">
        <f t="shared" si="97"/>
        <v>1</v>
      </c>
      <c r="CO48" s="84">
        <f t="shared" si="98"/>
        <v>0.24373248805066983</v>
      </c>
      <c r="CP48" t="b">
        <f t="shared" si="99"/>
        <v>1</v>
      </c>
      <c r="CQ48" s="96" t="b">
        <f t="shared" si="100"/>
        <v>0</v>
      </c>
      <c r="CR48" t="e">
        <f t="shared" si="101"/>
        <v>#VALUE!</v>
      </c>
      <c r="CS48" t="e">
        <f t="shared" si="102"/>
        <v>#VALUE!</v>
      </c>
      <c r="CT48" t="b">
        <f t="shared" si="103"/>
        <v>1</v>
      </c>
      <c r="CU48" t="b">
        <f t="shared" si="104"/>
        <v>1</v>
      </c>
      <c r="CV48" s="84" t="b">
        <f t="shared" si="105"/>
        <v>0</v>
      </c>
      <c r="CW48" t="e">
        <f t="shared" si="106"/>
        <v>#VALUE!</v>
      </c>
      <c r="CX48" t="e">
        <f t="shared" si="107"/>
        <v>#VALUE!</v>
      </c>
      <c r="CY48" t="b">
        <f t="shared" si="108"/>
        <v>1</v>
      </c>
      <c r="CZ48" t="b">
        <f t="shared" si="109"/>
        <v>1</v>
      </c>
      <c r="DA48" s="84">
        <f t="shared" si="110"/>
        <v>0</v>
      </c>
      <c r="DB48" t="e">
        <f t="shared" si="111"/>
        <v>#N/A</v>
      </c>
    </row>
    <row r="49" spans="1:106">
      <c r="A49" s="9">
        <v>2649</v>
      </c>
      <c r="B49" s="3">
        <v>2</v>
      </c>
      <c r="C49" s="3" t="s">
        <v>2609</v>
      </c>
      <c r="D49" s="3" t="str">
        <f t="shared" si="58"/>
        <v>WT_1_22-2_dk_0187</v>
      </c>
      <c r="E49" s="3" t="str">
        <f t="shared" si="59"/>
        <v>0187</v>
      </c>
      <c r="F49" s="3">
        <v>108704.914</v>
      </c>
      <c r="G49" s="15">
        <v>425005.625</v>
      </c>
      <c r="H49" s="35" t="str">
        <f t="shared" si="60"/>
        <v>ja</v>
      </c>
      <c r="I49" s="42" t="s">
        <v>2402</v>
      </c>
      <c r="J49" s="20" t="s">
        <v>2563</v>
      </c>
      <c r="K49" s="21">
        <v>10000</v>
      </c>
      <c r="L49" s="28">
        <f t="shared" si="112"/>
        <v>1</v>
      </c>
      <c r="M49" s="28">
        <f t="shared" si="113"/>
        <v>1</v>
      </c>
      <c r="N49" s="56">
        <f t="shared" si="61"/>
        <v>10000</v>
      </c>
      <c r="O49" s="33">
        <f t="shared" si="114"/>
        <v>292.90048080877784</v>
      </c>
      <c r="P49" s="37">
        <f t="shared" si="62"/>
        <v>64.532418465426744</v>
      </c>
      <c r="Q49" s="9" t="s">
        <v>12</v>
      </c>
      <c r="R49" s="55" t="s">
        <v>12</v>
      </c>
      <c r="S49" s="55">
        <v>2.9129999999999998</v>
      </c>
      <c r="T49" s="55">
        <v>2.9940000000000002</v>
      </c>
      <c r="U49" s="55">
        <v>3.0819999999999999</v>
      </c>
      <c r="V49" s="3">
        <v>3.1779999999999999</v>
      </c>
      <c r="W49" s="3">
        <v>3.3479999999999999</v>
      </c>
      <c r="X49" s="3" t="s">
        <v>12</v>
      </c>
      <c r="Y49" s="3">
        <v>3.7839999999999998</v>
      </c>
      <c r="Z49" s="15" t="s">
        <v>12</v>
      </c>
      <c r="AA49" s="10">
        <f t="shared" si="63"/>
        <v>3.3479999999999999</v>
      </c>
      <c r="AB49" s="9">
        <f t="shared" si="64"/>
        <v>0.26600000000000001</v>
      </c>
      <c r="AC49" s="10">
        <f t="shared" si="65"/>
        <v>0.43599999999999994</v>
      </c>
      <c r="AD49" s="9" t="s">
        <v>12</v>
      </c>
      <c r="AE49" s="55" t="s">
        <v>12</v>
      </c>
      <c r="AF49" s="55">
        <v>0.627</v>
      </c>
      <c r="AG49" s="55">
        <v>0.69799999999999995</v>
      </c>
      <c r="AH49" s="55">
        <v>0.78800000000000003</v>
      </c>
      <c r="AI49" s="3">
        <v>0.88400000000000001</v>
      </c>
      <c r="AJ49" s="3">
        <v>0.998</v>
      </c>
      <c r="AK49" s="3" t="s">
        <v>12</v>
      </c>
      <c r="AL49" s="3">
        <v>1.2290000000000001</v>
      </c>
      <c r="AM49" s="15" t="s">
        <v>12</v>
      </c>
      <c r="AN49" s="10">
        <f t="shared" si="66"/>
        <v>0.998</v>
      </c>
      <c r="AO49" s="9">
        <f t="shared" si="67"/>
        <v>0.20999999999999996</v>
      </c>
      <c r="AP49" s="10">
        <f t="shared" si="68"/>
        <v>0.23100000000000009</v>
      </c>
      <c r="AQ49" s="9" t="s">
        <v>12</v>
      </c>
      <c r="AR49" s="55" t="s">
        <v>12</v>
      </c>
      <c r="AS49" s="55">
        <v>1.925</v>
      </c>
      <c r="AT49" s="55">
        <v>2.0049999999999999</v>
      </c>
      <c r="AU49" s="55">
        <v>2.1</v>
      </c>
      <c r="AV49" s="3">
        <v>2.19</v>
      </c>
      <c r="AW49" s="3">
        <v>2.2999999999999998</v>
      </c>
      <c r="AX49" s="3" t="s">
        <v>12</v>
      </c>
      <c r="AY49" s="3">
        <v>2.536</v>
      </c>
      <c r="AZ49" s="15" t="s">
        <v>12</v>
      </c>
      <c r="BA49" s="10">
        <f t="shared" si="69"/>
        <v>2.2999999999999998</v>
      </c>
      <c r="BB49" s="9">
        <f t="shared" si="70"/>
        <v>0.19999999999999973</v>
      </c>
      <c r="BC49" s="10">
        <f t="shared" si="71"/>
        <v>0.23600000000000021</v>
      </c>
      <c r="BD49" s="9" t="s">
        <v>2403</v>
      </c>
      <c r="BE49" s="3" t="s">
        <v>12</v>
      </c>
      <c r="BF49" s="15" t="s">
        <v>12</v>
      </c>
      <c r="BG49" s="15" t="str">
        <f t="shared" si="72"/>
        <v>-</v>
      </c>
      <c r="BH49" s="9" t="e">
        <f t="shared" si="73"/>
        <v>#VALUE!</v>
      </c>
      <c r="BI49" s="10" t="e">
        <f t="shared" si="74"/>
        <v>#VALUE!</v>
      </c>
      <c r="BJ49" s="9" t="s">
        <v>2403</v>
      </c>
      <c r="BK49" s="3" t="s">
        <v>12</v>
      </c>
      <c r="BL49" s="15" t="s">
        <v>12</v>
      </c>
      <c r="BM49" s="15" t="str">
        <f t="shared" si="75"/>
        <v>-</v>
      </c>
      <c r="BN49" s="9" t="e">
        <f t="shared" si="76"/>
        <v>#VALUE!</v>
      </c>
      <c r="BO49" s="10" t="e">
        <f t="shared" si="77"/>
        <v>#VALUE!</v>
      </c>
      <c r="BP49">
        <f t="shared" si="78"/>
        <v>0</v>
      </c>
      <c r="BQ49" s="93" t="e">
        <f t="shared" si="79"/>
        <v>#VALUE!</v>
      </c>
      <c r="BR49" s="93" t="e">
        <f t="shared" si="80"/>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81"/>
        <v>#N/A</v>
      </c>
      <c r="BX49" s="93" t="e">
        <f t="shared" si="82"/>
        <v>#N/A</v>
      </c>
      <c r="BY49" s="94">
        <f t="shared" si="83"/>
        <v>999</v>
      </c>
      <c r="BZ49" s="94">
        <f t="shared" si="84"/>
        <v>999</v>
      </c>
      <c r="CA49" s="94" t="e">
        <f t="shared" si="85"/>
        <v>#N/A</v>
      </c>
      <c r="CB49" t="e">
        <f t="shared" si="86"/>
        <v>#N/A</v>
      </c>
      <c r="CC49" s="58" t="e">
        <f t="shared" si="87"/>
        <v>#N/A</v>
      </c>
      <c r="CD49" s="95" t="e">
        <f t="shared" si="88"/>
        <v>#N/A</v>
      </c>
      <c r="CE49" s="96" t="b">
        <f t="shared" si="89"/>
        <v>1</v>
      </c>
      <c r="CF49" t="e">
        <f t="shared" si="90"/>
        <v>#DIV/0!</v>
      </c>
      <c r="CG49" t="e">
        <f t="shared" si="91"/>
        <v>#DIV/0!</v>
      </c>
      <c r="CH49" s="84" t="b">
        <f t="shared" si="92"/>
        <v>1</v>
      </c>
      <c r="CI49">
        <f t="shared" si="93"/>
        <v>0.998</v>
      </c>
      <c r="CJ49" t="b">
        <f t="shared" si="94"/>
        <v>1</v>
      </c>
      <c r="CK49" t="b">
        <f t="shared" si="95"/>
        <v>1</v>
      </c>
      <c r="CL49" s="84" t="b">
        <f t="shared" si="115"/>
        <v>1</v>
      </c>
      <c r="CM49">
        <f t="shared" si="96"/>
        <v>2.2999999999999998</v>
      </c>
      <c r="CN49" t="b">
        <f t="shared" si="97"/>
        <v>1</v>
      </c>
      <c r="CO49" s="84">
        <f t="shared" si="98"/>
        <v>0.12093451601958219</v>
      </c>
      <c r="CP49" t="b">
        <f t="shared" si="99"/>
        <v>1</v>
      </c>
      <c r="CQ49" s="96" t="b">
        <f t="shared" si="100"/>
        <v>0</v>
      </c>
      <c r="CR49" t="e">
        <f t="shared" si="101"/>
        <v>#VALUE!</v>
      </c>
      <c r="CS49" t="e">
        <f t="shared" si="102"/>
        <v>#VALUE!</v>
      </c>
      <c r="CT49" t="b">
        <f t="shared" si="103"/>
        <v>1</v>
      </c>
      <c r="CU49" t="b">
        <f t="shared" si="104"/>
        <v>1</v>
      </c>
      <c r="CV49" s="84" t="b">
        <f t="shared" si="105"/>
        <v>1</v>
      </c>
      <c r="CW49" t="e">
        <f t="shared" si="106"/>
        <v>#VALUE!</v>
      </c>
      <c r="CX49" t="e">
        <f t="shared" si="107"/>
        <v>#VALUE!</v>
      </c>
      <c r="CY49" t="b">
        <f t="shared" si="108"/>
        <v>1</v>
      </c>
      <c r="CZ49" t="b">
        <f t="shared" si="109"/>
        <v>1</v>
      </c>
      <c r="DA49" s="84">
        <f t="shared" si="110"/>
        <v>0</v>
      </c>
      <c r="DB49" t="e">
        <f t="shared" si="111"/>
        <v>#N/A</v>
      </c>
    </row>
    <row r="50" spans="1:106">
      <c r="A50" s="9">
        <v>2650</v>
      </c>
      <c r="B50" s="3">
        <v>2</v>
      </c>
      <c r="C50" s="3" t="s">
        <v>2610</v>
      </c>
      <c r="D50" s="3" t="str">
        <f t="shared" si="58"/>
        <v>WT_1_22-2_dk_0188</v>
      </c>
      <c r="E50" s="3" t="str">
        <f t="shared" si="59"/>
        <v>0188</v>
      </c>
      <c r="F50" s="3">
        <v>108701.406</v>
      </c>
      <c r="G50" s="15">
        <v>425070.06199999998</v>
      </c>
      <c r="H50" s="35" t="str">
        <f t="shared" si="60"/>
        <v>ja</v>
      </c>
      <c r="I50" s="42" t="s">
        <v>2402</v>
      </c>
      <c r="J50" s="20" t="s">
        <v>2563</v>
      </c>
      <c r="K50" s="21">
        <v>10000</v>
      </c>
      <c r="L50" s="28">
        <f t="shared" si="112"/>
        <v>1</v>
      </c>
      <c r="M50" s="28">
        <f t="shared" si="113"/>
        <v>1</v>
      </c>
      <c r="N50" s="56">
        <f t="shared" si="61"/>
        <v>10000</v>
      </c>
      <c r="O50" s="33">
        <f t="shared" si="114"/>
        <v>64.532418465426744</v>
      </c>
      <c r="P50" s="37">
        <f t="shared" si="62"/>
        <v>120.23959562891193</v>
      </c>
      <c r="Q50" s="9" t="s">
        <v>12</v>
      </c>
      <c r="R50" s="55" t="s">
        <v>12</v>
      </c>
      <c r="S50" s="55">
        <v>2.9129999999999998</v>
      </c>
      <c r="T50" s="55">
        <v>2.9940000000000002</v>
      </c>
      <c r="U50" s="55">
        <v>3.0819999999999999</v>
      </c>
      <c r="V50" s="3">
        <v>3.1779999999999999</v>
      </c>
      <c r="W50" s="3">
        <v>3.3479999999999999</v>
      </c>
      <c r="X50" s="3" t="s">
        <v>12</v>
      </c>
      <c r="Y50" s="3">
        <v>3.7850000000000001</v>
      </c>
      <c r="Z50" s="15" t="s">
        <v>12</v>
      </c>
      <c r="AA50" s="10">
        <f t="shared" si="63"/>
        <v>3.3479999999999999</v>
      </c>
      <c r="AB50" s="9">
        <f t="shared" si="64"/>
        <v>0.26600000000000001</v>
      </c>
      <c r="AC50" s="10">
        <f t="shared" si="65"/>
        <v>0.43700000000000028</v>
      </c>
      <c r="AD50" s="9" t="s">
        <v>12</v>
      </c>
      <c r="AE50" s="55" t="s">
        <v>12</v>
      </c>
      <c r="AF50" s="55">
        <v>0.67100000000000004</v>
      </c>
      <c r="AG50" s="55">
        <v>0.746</v>
      </c>
      <c r="AH50" s="55">
        <v>0.83799999999999997</v>
      </c>
      <c r="AI50" s="3">
        <v>0.93600000000000005</v>
      </c>
      <c r="AJ50" s="3">
        <v>1.0489999999999999</v>
      </c>
      <c r="AK50" s="3" t="s">
        <v>12</v>
      </c>
      <c r="AL50" s="3">
        <v>1.2709999999999999</v>
      </c>
      <c r="AM50" s="15" t="s">
        <v>12</v>
      </c>
      <c r="AN50" s="10">
        <f t="shared" si="66"/>
        <v>1.0489999999999999</v>
      </c>
      <c r="AO50" s="9">
        <f t="shared" si="67"/>
        <v>0.21099999999999997</v>
      </c>
      <c r="AP50" s="10">
        <f t="shared" si="68"/>
        <v>0.22199999999999998</v>
      </c>
      <c r="AQ50" s="9" t="s">
        <v>12</v>
      </c>
      <c r="AR50" s="55" t="s">
        <v>12</v>
      </c>
      <c r="AS50" s="55">
        <v>1.978</v>
      </c>
      <c r="AT50" s="55">
        <v>2.06</v>
      </c>
      <c r="AU50" s="55">
        <v>2.1520000000000001</v>
      </c>
      <c r="AV50" s="3">
        <v>2.2410000000000001</v>
      </c>
      <c r="AW50" s="3">
        <v>2.3460000000000001</v>
      </c>
      <c r="AX50" s="3" t="s">
        <v>12</v>
      </c>
      <c r="AY50" s="3">
        <v>2.56</v>
      </c>
      <c r="AZ50" s="15" t="s">
        <v>12</v>
      </c>
      <c r="BA50" s="10">
        <f t="shared" si="69"/>
        <v>2.3460000000000001</v>
      </c>
      <c r="BB50" s="9">
        <f t="shared" si="70"/>
        <v>0.19399999999999995</v>
      </c>
      <c r="BC50" s="10">
        <f t="shared" si="71"/>
        <v>0.21399999999999997</v>
      </c>
      <c r="BD50" s="9" t="s">
        <v>2403</v>
      </c>
      <c r="BE50" s="3" t="s">
        <v>12</v>
      </c>
      <c r="BF50" s="15" t="s">
        <v>12</v>
      </c>
      <c r="BG50" s="15" t="str">
        <f t="shared" si="72"/>
        <v>-</v>
      </c>
      <c r="BH50" s="9" t="e">
        <f t="shared" si="73"/>
        <v>#VALUE!</v>
      </c>
      <c r="BI50" s="10" t="e">
        <f t="shared" si="74"/>
        <v>#VALUE!</v>
      </c>
      <c r="BJ50" s="9" t="s">
        <v>2403</v>
      </c>
      <c r="BK50" s="3" t="s">
        <v>12</v>
      </c>
      <c r="BL50" s="15" t="s">
        <v>12</v>
      </c>
      <c r="BM50" s="15" t="str">
        <f t="shared" si="75"/>
        <v>-</v>
      </c>
      <c r="BN50" s="9" t="e">
        <f t="shared" si="76"/>
        <v>#VALUE!</v>
      </c>
      <c r="BO50" s="10" t="e">
        <f t="shared" si="77"/>
        <v>#VALUE!</v>
      </c>
      <c r="BP50">
        <f t="shared" si="78"/>
        <v>0</v>
      </c>
      <c r="BQ50" s="93" t="e">
        <f t="shared" si="79"/>
        <v>#VALUE!</v>
      </c>
      <c r="BR50" s="93" t="e">
        <f t="shared" si="80"/>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81"/>
        <v>#N/A</v>
      </c>
      <c r="BX50" s="93" t="e">
        <f t="shared" si="82"/>
        <v>#N/A</v>
      </c>
      <c r="BY50" s="94">
        <f t="shared" si="83"/>
        <v>999</v>
      </c>
      <c r="BZ50" s="94">
        <f t="shared" si="84"/>
        <v>999</v>
      </c>
      <c r="CA50" s="94" t="e">
        <f t="shared" si="85"/>
        <v>#N/A</v>
      </c>
      <c r="CB50" t="e">
        <f t="shared" si="86"/>
        <v>#N/A</v>
      </c>
      <c r="CC50" s="58" t="e">
        <f t="shared" si="87"/>
        <v>#N/A</v>
      </c>
      <c r="CD50" s="95" t="e">
        <f t="shared" si="88"/>
        <v>#N/A</v>
      </c>
      <c r="CE50" s="96" t="b">
        <f t="shared" si="89"/>
        <v>1</v>
      </c>
      <c r="CF50" t="e">
        <f t="shared" si="90"/>
        <v>#DIV/0!</v>
      </c>
      <c r="CG50" t="e">
        <f t="shared" si="91"/>
        <v>#DIV/0!</v>
      </c>
      <c r="CH50" s="84" t="b">
        <f t="shared" si="92"/>
        <v>1</v>
      </c>
      <c r="CI50">
        <f t="shared" si="93"/>
        <v>1.0489999999999999</v>
      </c>
      <c r="CJ50" t="b">
        <f t="shared" si="94"/>
        <v>1</v>
      </c>
      <c r="CK50" t="b">
        <f t="shared" si="95"/>
        <v>1</v>
      </c>
      <c r="CL50" s="84" t="b">
        <f t="shared" si="115"/>
        <v>1</v>
      </c>
      <c r="CM50">
        <f t="shared" si="96"/>
        <v>2.3460000000000001</v>
      </c>
      <c r="CN50" t="b">
        <f t="shared" si="97"/>
        <v>1</v>
      </c>
      <c r="CO50" s="84">
        <f t="shared" si="98"/>
        <v>0.12217852400739741</v>
      </c>
      <c r="CP50" t="b">
        <f t="shared" si="99"/>
        <v>1</v>
      </c>
      <c r="CQ50" s="96" t="b">
        <f t="shared" si="100"/>
        <v>1</v>
      </c>
      <c r="CR50" t="e">
        <f t="shared" si="101"/>
        <v>#VALUE!</v>
      </c>
      <c r="CS50" t="e">
        <f t="shared" si="102"/>
        <v>#VALUE!</v>
      </c>
      <c r="CT50" t="b">
        <f t="shared" si="103"/>
        <v>1</v>
      </c>
      <c r="CU50" t="b">
        <f t="shared" si="104"/>
        <v>1</v>
      </c>
      <c r="CV50" s="84" t="b">
        <f t="shared" si="105"/>
        <v>1</v>
      </c>
      <c r="CW50" t="e">
        <f t="shared" si="106"/>
        <v>#VALUE!</v>
      </c>
      <c r="CX50" t="e">
        <f t="shared" si="107"/>
        <v>#VALUE!</v>
      </c>
      <c r="CY50" t="b">
        <f t="shared" si="108"/>
        <v>1</v>
      </c>
      <c r="CZ50" t="b">
        <f t="shared" si="109"/>
        <v>1</v>
      </c>
      <c r="DA50" s="84">
        <f t="shared" si="110"/>
        <v>0</v>
      </c>
      <c r="DB50" t="e">
        <f t="shared" si="111"/>
        <v>#N/A</v>
      </c>
    </row>
    <row r="51" spans="1:106">
      <c r="A51" s="9">
        <v>2651</v>
      </c>
      <c r="B51" s="3">
        <v>2</v>
      </c>
      <c r="C51" s="3" t="s">
        <v>2611</v>
      </c>
      <c r="D51" s="3" t="str">
        <f t="shared" si="58"/>
        <v>WT_1_22-2_dk_0189</v>
      </c>
      <c r="E51" s="3" t="str">
        <f t="shared" si="59"/>
        <v>0189</v>
      </c>
      <c r="F51" s="3">
        <v>108598.82</v>
      </c>
      <c r="G51" s="15">
        <v>425132.78100000002</v>
      </c>
      <c r="H51" s="35" t="str">
        <f t="shared" si="60"/>
        <v>ja</v>
      </c>
      <c r="I51" s="42" t="s">
        <v>2402</v>
      </c>
      <c r="J51" s="20" t="s">
        <v>2563</v>
      </c>
      <c r="K51" s="21">
        <v>10000</v>
      </c>
      <c r="L51" s="28">
        <f t="shared" si="112"/>
        <v>1</v>
      </c>
      <c r="M51" s="28">
        <f t="shared" si="113"/>
        <v>1</v>
      </c>
      <c r="N51" s="56">
        <f t="shared" si="61"/>
        <v>10000</v>
      </c>
      <c r="O51" s="33">
        <f t="shared" si="114"/>
        <v>120.23959562891193</v>
      </c>
      <c r="P51" s="37">
        <f t="shared" si="62"/>
        <v>106.69084686607926</v>
      </c>
      <c r="Q51" s="9" t="s">
        <v>12</v>
      </c>
      <c r="R51" s="55" t="s">
        <v>12</v>
      </c>
      <c r="S51" s="55">
        <v>2.7829999999999999</v>
      </c>
      <c r="T51" s="55">
        <v>2.867</v>
      </c>
      <c r="U51" s="55">
        <v>2.968</v>
      </c>
      <c r="V51" s="3">
        <v>3.0870000000000002</v>
      </c>
      <c r="W51" s="3">
        <v>3.2639999999999998</v>
      </c>
      <c r="X51" s="3" t="s">
        <v>12</v>
      </c>
      <c r="Y51" s="3">
        <v>3.6669999999999998</v>
      </c>
      <c r="Z51" s="15" t="s">
        <v>12</v>
      </c>
      <c r="AA51" s="10">
        <f t="shared" si="63"/>
        <v>3.2639999999999998</v>
      </c>
      <c r="AB51" s="9">
        <f t="shared" si="64"/>
        <v>0.29599999999999982</v>
      </c>
      <c r="AC51" s="10">
        <f t="shared" si="65"/>
        <v>0.40300000000000002</v>
      </c>
      <c r="AD51" s="9" t="s">
        <v>12</v>
      </c>
      <c r="AE51" s="55" t="s">
        <v>12</v>
      </c>
      <c r="AF51" s="55">
        <v>0.61099999999999999</v>
      </c>
      <c r="AG51" s="55">
        <v>0.67600000000000005</v>
      </c>
      <c r="AH51" s="55">
        <v>0.754</v>
      </c>
      <c r="AI51" s="3">
        <v>0.83199999999999996</v>
      </c>
      <c r="AJ51" s="3">
        <v>0.92400000000000004</v>
      </c>
      <c r="AK51" s="3" t="s">
        <v>12</v>
      </c>
      <c r="AL51" s="3">
        <v>1.1100000000000001</v>
      </c>
      <c r="AM51" s="15" t="s">
        <v>12</v>
      </c>
      <c r="AN51" s="10">
        <f t="shared" si="66"/>
        <v>0.92400000000000004</v>
      </c>
      <c r="AO51" s="9">
        <f t="shared" si="67"/>
        <v>0.17000000000000004</v>
      </c>
      <c r="AP51" s="10">
        <f t="shared" si="68"/>
        <v>0.18600000000000005</v>
      </c>
      <c r="AQ51" s="9" t="s">
        <v>12</v>
      </c>
      <c r="AR51" s="55" t="s">
        <v>12</v>
      </c>
      <c r="AS51" s="55">
        <v>1.9039999999999999</v>
      </c>
      <c r="AT51" s="55">
        <v>1.9770000000000001</v>
      </c>
      <c r="AU51" s="55">
        <v>2.0539999999999998</v>
      </c>
      <c r="AV51" s="3">
        <v>2.1269999999999998</v>
      </c>
      <c r="AW51" s="3">
        <v>2.2130000000000001</v>
      </c>
      <c r="AX51" s="3" t="s">
        <v>12</v>
      </c>
      <c r="AY51" s="3">
        <v>2.3820000000000001</v>
      </c>
      <c r="AZ51" s="15" t="s">
        <v>12</v>
      </c>
      <c r="BA51" s="10">
        <f t="shared" si="69"/>
        <v>2.2130000000000001</v>
      </c>
      <c r="BB51" s="9">
        <f t="shared" si="70"/>
        <v>0.15900000000000025</v>
      </c>
      <c r="BC51" s="10">
        <f t="shared" si="71"/>
        <v>0.16900000000000004</v>
      </c>
      <c r="BD51" s="9" t="s">
        <v>2403</v>
      </c>
      <c r="BE51" s="3" t="s">
        <v>12</v>
      </c>
      <c r="BF51" s="15" t="s">
        <v>12</v>
      </c>
      <c r="BG51" s="15" t="str">
        <f t="shared" si="72"/>
        <v>-</v>
      </c>
      <c r="BH51" s="9" t="e">
        <f t="shared" si="73"/>
        <v>#VALUE!</v>
      </c>
      <c r="BI51" s="10" t="e">
        <f t="shared" si="74"/>
        <v>#VALUE!</v>
      </c>
      <c r="BJ51" s="9" t="s">
        <v>2403</v>
      </c>
      <c r="BK51" s="3" t="s">
        <v>12</v>
      </c>
      <c r="BL51" s="15" t="s">
        <v>12</v>
      </c>
      <c r="BM51" s="15" t="str">
        <f t="shared" si="75"/>
        <v>-</v>
      </c>
      <c r="BN51" s="9" t="e">
        <f t="shared" si="76"/>
        <v>#VALUE!</v>
      </c>
      <c r="BO51" s="10" t="e">
        <f t="shared" si="77"/>
        <v>#VALUE!</v>
      </c>
      <c r="BP51">
        <f t="shared" si="78"/>
        <v>0</v>
      </c>
      <c r="BQ51" s="93" t="e">
        <f t="shared" si="79"/>
        <v>#VALUE!</v>
      </c>
      <c r="BR51" s="93" t="e">
        <f t="shared" si="80"/>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81"/>
        <v>#N/A</v>
      </c>
      <c r="BX51" s="93" t="e">
        <f t="shared" si="82"/>
        <v>#N/A</v>
      </c>
      <c r="BY51" s="94">
        <f t="shared" si="83"/>
        <v>999</v>
      </c>
      <c r="BZ51" s="94">
        <f t="shared" si="84"/>
        <v>999</v>
      </c>
      <c r="CA51" s="94" t="e">
        <f t="shared" si="85"/>
        <v>#N/A</v>
      </c>
      <c r="CB51" t="e">
        <f t="shared" si="86"/>
        <v>#N/A</v>
      </c>
      <c r="CC51" s="58" t="e">
        <f t="shared" si="87"/>
        <v>#N/A</v>
      </c>
      <c r="CD51" s="95" t="e">
        <f t="shared" si="88"/>
        <v>#N/A</v>
      </c>
      <c r="CE51" s="96" t="b">
        <f t="shared" si="89"/>
        <v>1</v>
      </c>
      <c r="CF51" t="e">
        <f t="shared" si="90"/>
        <v>#DIV/0!</v>
      </c>
      <c r="CG51" t="e">
        <f t="shared" si="91"/>
        <v>#DIV/0!</v>
      </c>
      <c r="CH51" s="84" t="b">
        <f t="shared" si="92"/>
        <v>1</v>
      </c>
      <c r="CI51">
        <f t="shared" si="93"/>
        <v>0.92400000000000004</v>
      </c>
      <c r="CJ51" t="b">
        <f t="shared" si="94"/>
        <v>1</v>
      </c>
      <c r="CK51" t="b">
        <f t="shared" si="95"/>
        <v>1</v>
      </c>
      <c r="CL51" s="84" t="b">
        <f t="shared" si="115"/>
        <v>1</v>
      </c>
      <c r="CM51">
        <f t="shared" si="96"/>
        <v>2.2130000000000001</v>
      </c>
      <c r="CN51" t="b">
        <f t="shared" si="97"/>
        <v>1</v>
      </c>
      <c r="CO51" s="84">
        <f t="shared" si="98"/>
        <v>0.12094406043483599</v>
      </c>
      <c r="CP51" t="b">
        <f t="shared" si="99"/>
        <v>1</v>
      </c>
      <c r="CQ51" s="96" t="b">
        <f t="shared" si="100"/>
        <v>1</v>
      </c>
      <c r="CR51" t="e">
        <f t="shared" si="101"/>
        <v>#VALUE!</v>
      </c>
      <c r="CS51" t="e">
        <f t="shared" si="102"/>
        <v>#VALUE!</v>
      </c>
      <c r="CT51" t="b">
        <f t="shared" si="103"/>
        <v>1</v>
      </c>
      <c r="CU51" t="b">
        <f t="shared" si="104"/>
        <v>1</v>
      </c>
      <c r="CV51" s="84" t="b">
        <f t="shared" si="105"/>
        <v>1</v>
      </c>
      <c r="CW51" t="e">
        <f t="shared" si="106"/>
        <v>#VALUE!</v>
      </c>
      <c r="CX51" t="e">
        <f t="shared" si="107"/>
        <v>#VALUE!</v>
      </c>
      <c r="CY51" t="b">
        <f t="shared" si="108"/>
        <v>1</v>
      </c>
      <c r="CZ51" t="b">
        <f t="shared" si="109"/>
        <v>1</v>
      </c>
      <c r="DA51" s="84">
        <f t="shared" si="110"/>
        <v>0</v>
      </c>
      <c r="DB51" t="e">
        <f t="shared" si="111"/>
        <v>#N/A</v>
      </c>
    </row>
    <row r="52" spans="1:106">
      <c r="A52" s="9">
        <v>2652</v>
      </c>
      <c r="B52" s="3">
        <v>2</v>
      </c>
      <c r="C52" s="3" t="s">
        <v>2612</v>
      </c>
      <c r="D52" s="3" t="str">
        <f t="shared" si="58"/>
        <v>WT_1_22-2_dk_0190</v>
      </c>
      <c r="E52" s="3" t="str">
        <f t="shared" si="59"/>
        <v>0190</v>
      </c>
      <c r="F52" s="3">
        <v>108492.133</v>
      </c>
      <c r="G52" s="15">
        <v>425131.875</v>
      </c>
      <c r="H52" s="35" t="str">
        <f t="shared" si="60"/>
        <v>ja</v>
      </c>
      <c r="I52" s="42" t="s">
        <v>2402</v>
      </c>
      <c r="J52" s="20" t="s">
        <v>2563</v>
      </c>
      <c r="K52" s="21">
        <v>10000</v>
      </c>
      <c r="L52" s="28">
        <f t="shared" si="112"/>
        <v>1</v>
      </c>
      <c r="M52" s="28">
        <f t="shared" si="113"/>
        <v>1</v>
      </c>
      <c r="N52" s="56">
        <f t="shared" si="61"/>
        <v>10000</v>
      </c>
      <c r="O52" s="33">
        <f t="shared" si="114"/>
        <v>106.69084686607926</v>
      </c>
      <c r="P52" s="37">
        <f t="shared" si="62"/>
        <v>122.89228741057671</v>
      </c>
      <c r="Q52" s="9" t="s">
        <v>12</v>
      </c>
      <c r="R52" s="55" t="s">
        <v>12</v>
      </c>
      <c r="S52" s="55">
        <v>2.7810000000000001</v>
      </c>
      <c r="T52" s="55">
        <v>2.8639999999999999</v>
      </c>
      <c r="U52" s="55">
        <v>2.9649999999999999</v>
      </c>
      <c r="V52" s="3">
        <v>3.0840000000000001</v>
      </c>
      <c r="W52" s="3">
        <v>3.2610000000000001</v>
      </c>
      <c r="X52" s="3" t="s">
        <v>12</v>
      </c>
      <c r="Y52" s="3">
        <v>3.6640000000000001</v>
      </c>
      <c r="Z52" s="15" t="s">
        <v>12</v>
      </c>
      <c r="AA52" s="10">
        <f t="shared" si="63"/>
        <v>3.2610000000000001</v>
      </c>
      <c r="AB52" s="9">
        <f t="shared" si="64"/>
        <v>0.29600000000000026</v>
      </c>
      <c r="AC52" s="10">
        <f t="shared" si="65"/>
        <v>0.40300000000000002</v>
      </c>
      <c r="AD52" s="9" t="s">
        <v>12</v>
      </c>
      <c r="AE52" s="55" t="s">
        <v>12</v>
      </c>
      <c r="AF52" s="55">
        <v>0.59599999999999997</v>
      </c>
      <c r="AG52" s="55">
        <v>0.65700000000000003</v>
      </c>
      <c r="AH52" s="55">
        <v>0.72899999999999998</v>
      </c>
      <c r="AI52" s="3">
        <v>0.80400000000000005</v>
      </c>
      <c r="AJ52" s="3">
        <v>0.9</v>
      </c>
      <c r="AK52" s="3" t="s">
        <v>12</v>
      </c>
      <c r="AL52" s="3">
        <v>1.0900000000000001</v>
      </c>
      <c r="AM52" s="15" t="s">
        <v>12</v>
      </c>
      <c r="AN52" s="10">
        <f t="shared" si="66"/>
        <v>0.9</v>
      </c>
      <c r="AO52" s="9">
        <f t="shared" si="67"/>
        <v>0.17100000000000004</v>
      </c>
      <c r="AP52" s="10">
        <f t="shared" si="68"/>
        <v>0.19000000000000006</v>
      </c>
      <c r="AQ52" s="9" t="s">
        <v>12</v>
      </c>
      <c r="AR52" s="55" t="s">
        <v>12</v>
      </c>
      <c r="AS52" s="55">
        <v>1.97</v>
      </c>
      <c r="AT52" s="55">
        <v>2.0390000000000001</v>
      </c>
      <c r="AU52" s="55">
        <v>2.113</v>
      </c>
      <c r="AV52" s="3">
        <v>2.1869999999999998</v>
      </c>
      <c r="AW52" s="3">
        <v>2.2730000000000001</v>
      </c>
      <c r="AX52" s="3" t="s">
        <v>12</v>
      </c>
      <c r="AY52" s="3">
        <v>2.4409999999999998</v>
      </c>
      <c r="AZ52" s="15" t="s">
        <v>12</v>
      </c>
      <c r="BA52" s="10">
        <f t="shared" si="69"/>
        <v>2.2730000000000001</v>
      </c>
      <c r="BB52" s="9">
        <f t="shared" si="70"/>
        <v>0.16000000000000014</v>
      </c>
      <c r="BC52" s="10">
        <f t="shared" si="71"/>
        <v>0.16799999999999971</v>
      </c>
      <c r="BD52" s="9" t="s">
        <v>2403</v>
      </c>
      <c r="BE52" s="3" t="s">
        <v>12</v>
      </c>
      <c r="BF52" s="15" t="s">
        <v>12</v>
      </c>
      <c r="BG52" s="15" t="str">
        <f t="shared" si="72"/>
        <v>-</v>
      </c>
      <c r="BH52" s="9" t="e">
        <f t="shared" si="73"/>
        <v>#VALUE!</v>
      </c>
      <c r="BI52" s="10" t="e">
        <f t="shared" si="74"/>
        <v>#VALUE!</v>
      </c>
      <c r="BJ52" s="9" t="s">
        <v>2403</v>
      </c>
      <c r="BK52" s="3" t="s">
        <v>12</v>
      </c>
      <c r="BL52" s="15" t="s">
        <v>12</v>
      </c>
      <c r="BM52" s="15" t="str">
        <f t="shared" si="75"/>
        <v>-</v>
      </c>
      <c r="BN52" s="9" t="e">
        <f t="shared" si="76"/>
        <v>#VALUE!</v>
      </c>
      <c r="BO52" s="10" t="e">
        <f t="shared" si="77"/>
        <v>#VALUE!</v>
      </c>
      <c r="BP52">
        <f t="shared" si="78"/>
        <v>0</v>
      </c>
      <c r="BQ52" s="93" t="e">
        <f t="shared" si="79"/>
        <v>#VALUE!</v>
      </c>
      <c r="BR52" s="93" t="e">
        <f t="shared" si="80"/>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81"/>
        <v>#N/A</v>
      </c>
      <c r="BX52" s="93" t="e">
        <f t="shared" si="82"/>
        <v>#N/A</v>
      </c>
      <c r="BY52" s="94">
        <f t="shared" si="83"/>
        <v>999</v>
      </c>
      <c r="BZ52" s="94">
        <f t="shared" si="84"/>
        <v>999</v>
      </c>
      <c r="CA52" s="94" t="e">
        <f t="shared" si="85"/>
        <v>#N/A</v>
      </c>
      <c r="CB52" t="e">
        <f t="shared" si="86"/>
        <v>#N/A</v>
      </c>
      <c r="CC52" s="58" t="e">
        <f t="shared" si="87"/>
        <v>#N/A</v>
      </c>
      <c r="CD52" s="95" t="e">
        <f t="shared" si="88"/>
        <v>#N/A</v>
      </c>
      <c r="CE52" s="96" t="b">
        <f t="shared" si="89"/>
        <v>1</v>
      </c>
      <c r="CF52" t="e">
        <f t="shared" si="90"/>
        <v>#DIV/0!</v>
      </c>
      <c r="CG52" t="e">
        <f t="shared" si="91"/>
        <v>#DIV/0!</v>
      </c>
      <c r="CH52" s="84" t="b">
        <f t="shared" si="92"/>
        <v>1</v>
      </c>
      <c r="CI52">
        <f t="shared" si="93"/>
        <v>0.9</v>
      </c>
      <c r="CJ52" t="b">
        <f t="shared" si="94"/>
        <v>1</v>
      </c>
      <c r="CK52" t="b">
        <f t="shared" si="95"/>
        <v>1</v>
      </c>
      <c r="CL52" s="84" t="b">
        <f t="shared" si="115"/>
        <v>1</v>
      </c>
      <c r="CM52">
        <f t="shared" si="96"/>
        <v>2.2730000000000001</v>
      </c>
      <c r="CN52" t="b">
        <f t="shared" si="97"/>
        <v>1</v>
      </c>
      <c r="CO52" s="84">
        <f t="shared" si="98"/>
        <v>0.1116655063627973</v>
      </c>
      <c r="CP52" t="b">
        <f t="shared" si="99"/>
        <v>1</v>
      </c>
      <c r="CQ52" s="96" t="b">
        <f t="shared" si="100"/>
        <v>1</v>
      </c>
      <c r="CR52" t="e">
        <f t="shared" si="101"/>
        <v>#VALUE!</v>
      </c>
      <c r="CS52" t="e">
        <f t="shared" si="102"/>
        <v>#VALUE!</v>
      </c>
      <c r="CT52" t="b">
        <f t="shared" si="103"/>
        <v>1</v>
      </c>
      <c r="CU52" t="b">
        <f t="shared" si="104"/>
        <v>1</v>
      </c>
      <c r="CV52" s="84" t="b">
        <f t="shared" si="105"/>
        <v>1</v>
      </c>
      <c r="CW52" t="e">
        <f t="shared" si="106"/>
        <v>#VALUE!</v>
      </c>
      <c r="CX52" t="e">
        <f t="shared" si="107"/>
        <v>#VALUE!</v>
      </c>
      <c r="CY52" t="b">
        <f t="shared" si="108"/>
        <v>1</v>
      </c>
      <c r="CZ52" t="b">
        <f t="shared" si="109"/>
        <v>1</v>
      </c>
      <c r="DA52" s="84">
        <f t="shared" si="110"/>
        <v>0</v>
      </c>
      <c r="DB52" t="e">
        <f t="shared" si="111"/>
        <v>#N/A</v>
      </c>
    </row>
    <row r="53" spans="1:106">
      <c r="A53" s="9">
        <v>2653</v>
      </c>
      <c r="B53" s="3">
        <v>2</v>
      </c>
      <c r="C53" s="3" t="s">
        <v>2613</v>
      </c>
      <c r="D53" s="3" t="str">
        <f t="shared" si="58"/>
        <v>WT_1_22-2_dk_0191</v>
      </c>
      <c r="E53" s="3" t="str">
        <f t="shared" si="59"/>
        <v>0191</v>
      </c>
      <c r="F53" s="3">
        <v>108389.977</v>
      </c>
      <c r="G53" s="15">
        <v>425200.18800000002</v>
      </c>
      <c r="H53" s="35" t="str">
        <f t="shared" si="60"/>
        <v>ja</v>
      </c>
      <c r="I53" s="42" t="s">
        <v>2402</v>
      </c>
      <c r="J53" s="20" t="s">
        <v>2563</v>
      </c>
      <c r="K53" s="21">
        <v>10000</v>
      </c>
      <c r="L53" s="28">
        <f t="shared" si="112"/>
        <v>1</v>
      </c>
      <c r="M53" s="28">
        <f t="shared" si="113"/>
        <v>1</v>
      </c>
      <c r="N53" s="56">
        <f t="shared" si="61"/>
        <v>10000</v>
      </c>
      <c r="O53" s="33">
        <f t="shared" si="114"/>
        <v>122.89228741057671</v>
      </c>
      <c r="P53" s="37">
        <f t="shared" si="62"/>
        <v>93.521213721803804</v>
      </c>
      <c r="Q53" s="9" t="s">
        <v>12</v>
      </c>
      <c r="R53" s="55" t="s">
        <v>12</v>
      </c>
      <c r="S53" s="55">
        <v>2.9079999999999999</v>
      </c>
      <c r="T53" s="55">
        <v>2.988</v>
      </c>
      <c r="U53" s="55">
        <v>3.0750000000000002</v>
      </c>
      <c r="V53" s="3">
        <v>3.1709999999999998</v>
      </c>
      <c r="W53" s="3">
        <v>3.3410000000000002</v>
      </c>
      <c r="X53" s="3" t="s">
        <v>12</v>
      </c>
      <c r="Y53" s="3">
        <v>3.78</v>
      </c>
      <c r="Z53" s="15" t="s">
        <v>12</v>
      </c>
      <c r="AA53" s="10">
        <f t="shared" si="63"/>
        <v>3.3410000000000002</v>
      </c>
      <c r="AB53" s="9">
        <f t="shared" si="64"/>
        <v>0.26600000000000001</v>
      </c>
      <c r="AC53" s="10">
        <f t="shared" si="65"/>
        <v>0.43899999999999961</v>
      </c>
      <c r="AD53" s="9" t="s">
        <v>12</v>
      </c>
      <c r="AE53" s="55" t="s">
        <v>12</v>
      </c>
      <c r="AF53" s="55">
        <v>0.72</v>
      </c>
      <c r="AG53" s="55">
        <v>0.79700000000000004</v>
      </c>
      <c r="AH53" s="55">
        <v>0.88800000000000001</v>
      </c>
      <c r="AI53" s="3">
        <v>0.97799999999999998</v>
      </c>
      <c r="AJ53" s="3">
        <v>1.0780000000000001</v>
      </c>
      <c r="AK53" s="3" t="s">
        <v>12</v>
      </c>
      <c r="AL53" s="3">
        <v>1.272</v>
      </c>
      <c r="AM53" s="15" t="s">
        <v>12</v>
      </c>
      <c r="AN53" s="10">
        <f t="shared" si="66"/>
        <v>1.0780000000000001</v>
      </c>
      <c r="AO53" s="9">
        <f t="shared" si="67"/>
        <v>0.19000000000000006</v>
      </c>
      <c r="AP53" s="10">
        <f t="shared" si="68"/>
        <v>0.19399999999999995</v>
      </c>
      <c r="AQ53" s="9" t="s">
        <v>12</v>
      </c>
      <c r="AR53" s="55" t="s">
        <v>12</v>
      </c>
      <c r="AS53" s="55">
        <v>2.0659999999999998</v>
      </c>
      <c r="AT53" s="55">
        <v>2.149</v>
      </c>
      <c r="AU53" s="55">
        <v>2.2360000000000002</v>
      </c>
      <c r="AV53" s="3">
        <v>2.3109999999999999</v>
      </c>
      <c r="AW53" s="3">
        <v>2.3919999999999999</v>
      </c>
      <c r="AX53" s="3" t="s">
        <v>12</v>
      </c>
      <c r="AY53" s="3">
        <v>2.548</v>
      </c>
      <c r="AZ53" s="15" t="s">
        <v>12</v>
      </c>
      <c r="BA53" s="10">
        <f t="shared" si="69"/>
        <v>2.3919999999999999</v>
      </c>
      <c r="BB53" s="9">
        <f t="shared" si="70"/>
        <v>0.15599999999999969</v>
      </c>
      <c r="BC53" s="10">
        <f t="shared" si="71"/>
        <v>0.15600000000000014</v>
      </c>
      <c r="BD53" s="9" t="s">
        <v>2403</v>
      </c>
      <c r="BE53" s="3" t="s">
        <v>12</v>
      </c>
      <c r="BF53" s="15" t="s">
        <v>12</v>
      </c>
      <c r="BG53" s="15" t="str">
        <f t="shared" si="72"/>
        <v>-</v>
      </c>
      <c r="BH53" s="9" t="e">
        <f t="shared" si="73"/>
        <v>#VALUE!</v>
      </c>
      <c r="BI53" s="10" t="e">
        <f t="shared" si="74"/>
        <v>#VALUE!</v>
      </c>
      <c r="BJ53" s="9" t="s">
        <v>2403</v>
      </c>
      <c r="BK53" s="3" t="s">
        <v>12</v>
      </c>
      <c r="BL53" s="15" t="s">
        <v>12</v>
      </c>
      <c r="BM53" s="15" t="str">
        <f t="shared" si="75"/>
        <v>-</v>
      </c>
      <c r="BN53" s="9" t="e">
        <f t="shared" si="76"/>
        <v>#VALUE!</v>
      </c>
      <c r="BO53" s="10" t="e">
        <f t="shared" si="77"/>
        <v>#VALUE!</v>
      </c>
      <c r="BP53">
        <f t="shared" si="78"/>
        <v>0</v>
      </c>
      <c r="BQ53" s="93" t="e">
        <f t="shared" si="79"/>
        <v>#VALUE!</v>
      </c>
      <c r="BR53" s="93" t="e">
        <f t="shared" si="80"/>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81"/>
        <v>#N/A</v>
      </c>
      <c r="BX53" s="93" t="e">
        <f t="shared" si="82"/>
        <v>#N/A</v>
      </c>
      <c r="BY53" s="94">
        <f t="shared" si="83"/>
        <v>999</v>
      </c>
      <c r="BZ53" s="94">
        <f t="shared" si="84"/>
        <v>999</v>
      </c>
      <c r="CA53" s="94" t="e">
        <f t="shared" si="85"/>
        <v>#N/A</v>
      </c>
      <c r="CB53" t="e">
        <f t="shared" si="86"/>
        <v>#N/A</v>
      </c>
      <c r="CC53" s="58" t="e">
        <f t="shared" si="87"/>
        <v>#N/A</v>
      </c>
      <c r="CD53" s="95" t="e">
        <f t="shared" si="88"/>
        <v>#N/A</v>
      </c>
      <c r="CE53" s="96" t="b">
        <f t="shared" si="89"/>
        <v>1</v>
      </c>
      <c r="CF53" t="e">
        <f t="shared" si="90"/>
        <v>#DIV/0!</v>
      </c>
      <c r="CG53" t="e">
        <f t="shared" si="91"/>
        <v>#DIV/0!</v>
      </c>
      <c r="CH53" s="84" t="b">
        <f t="shared" si="92"/>
        <v>1</v>
      </c>
      <c r="CI53">
        <f t="shared" si="93"/>
        <v>1.0780000000000001</v>
      </c>
      <c r="CJ53" t="b">
        <f t="shared" si="94"/>
        <v>1</v>
      </c>
      <c r="CK53" t="b">
        <f t="shared" si="95"/>
        <v>1</v>
      </c>
      <c r="CL53" s="84" t="b">
        <f t="shared" si="115"/>
        <v>1</v>
      </c>
      <c r="CM53">
        <f t="shared" si="96"/>
        <v>2.3919999999999999</v>
      </c>
      <c r="CN53" t="b">
        <f t="shared" si="97"/>
        <v>1</v>
      </c>
      <c r="CO53" s="84">
        <f t="shared" si="98"/>
        <v>0.12077354437898505</v>
      </c>
      <c r="CP53" t="b">
        <f t="shared" si="99"/>
        <v>1</v>
      </c>
      <c r="CQ53" s="96" t="b">
        <f t="shared" si="100"/>
        <v>1</v>
      </c>
      <c r="CR53" t="e">
        <f t="shared" si="101"/>
        <v>#VALUE!</v>
      </c>
      <c r="CS53" t="e">
        <f t="shared" si="102"/>
        <v>#VALUE!</v>
      </c>
      <c r="CT53" t="b">
        <f t="shared" si="103"/>
        <v>1</v>
      </c>
      <c r="CU53" t="b">
        <f t="shared" si="104"/>
        <v>1</v>
      </c>
      <c r="CV53" s="84" t="b">
        <f t="shared" si="105"/>
        <v>0</v>
      </c>
      <c r="CW53" t="e">
        <f t="shared" si="106"/>
        <v>#VALUE!</v>
      </c>
      <c r="CX53" t="e">
        <f t="shared" si="107"/>
        <v>#VALUE!</v>
      </c>
      <c r="CY53" t="b">
        <f t="shared" si="108"/>
        <v>1</v>
      </c>
      <c r="CZ53" t="b">
        <f t="shared" si="109"/>
        <v>1</v>
      </c>
      <c r="DA53" s="84">
        <f t="shared" si="110"/>
        <v>0</v>
      </c>
      <c r="DB53" t="e">
        <f t="shared" si="111"/>
        <v>#N/A</v>
      </c>
    </row>
    <row r="54" spans="1:106">
      <c r="A54" s="9">
        <v>2654</v>
      </c>
      <c r="B54" s="3">
        <v>2</v>
      </c>
      <c r="C54" s="3" t="s">
        <v>2614</v>
      </c>
      <c r="D54" s="3" t="str">
        <f t="shared" si="58"/>
        <v>WT_1_22-2_dk_0192</v>
      </c>
      <c r="E54" s="3" t="str">
        <f t="shared" si="59"/>
        <v>0192</v>
      </c>
      <c r="F54" s="3">
        <v>108296.531</v>
      </c>
      <c r="G54" s="15">
        <v>425203.93800000002</v>
      </c>
      <c r="H54" s="35" t="str">
        <f t="shared" si="60"/>
        <v>ja</v>
      </c>
      <c r="I54" s="42" t="s">
        <v>2402</v>
      </c>
      <c r="J54" s="20" t="s">
        <v>2563</v>
      </c>
      <c r="K54" s="21">
        <v>10000</v>
      </c>
      <c r="L54" s="28">
        <f t="shared" si="112"/>
        <v>1</v>
      </c>
      <c r="M54" s="28">
        <f t="shared" si="113"/>
        <v>1</v>
      </c>
      <c r="N54" s="56">
        <f t="shared" si="61"/>
        <v>10000</v>
      </c>
      <c r="O54" s="33">
        <f t="shared" si="114"/>
        <v>93.521213721803804</v>
      </c>
      <c r="P54" s="37">
        <f t="shared" si="62"/>
        <v>124.59538920040589</v>
      </c>
      <c r="Q54" s="9" t="s">
        <v>12</v>
      </c>
      <c r="R54" s="55" t="s">
        <v>12</v>
      </c>
      <c r="S54" s="55">
        <v>2.7290000000000001</v>
      </c>
      <c r="T54" s="55">
        <v>2.8330000000000002</v>
      </c>
      <c r="U54" s="55">
        <v>2.9449999999999998</v>
      </c>
      <c r="V54" s="3">
        <v>3.0670000000000002</v>
      </c>
      <c r="W54" s="3">
        <v>3.2370000000000001</v>
      </c>
      <c r="X54" s="3" t="s">
        <v>12</v>
      </c>
      <c r="Y54" s="3">
        <v>3.633</v>
      </c>
      <c r="Z54" s="15" t="s">
        <v>12</v>
      </c>
      <c r="AA54" s="10">
        <f t="shared" si="63"/>
        <v>3.2370000000000001</v>
      </c>
      <c r="AB54" s="9">
        <f t="shared" si="64"/>
        <v>0.29200000000000026</v>
      </c>
      <c r="AC54" s="10">
        <f t="shared" si="65"/>
        <v>0.39599999999999991</v>
      </c>
      <c r="AD54" s="9" t="s">
        <v>12</v>
      </c>
      <c r="AE54" s="55" t="s">
        <v>12</v>
      </c>
      <c r="AF54" s="55">
        <v>0.71799999999999997</v>
      </c>
      <c r="AG54" s="55">
        <v>0.79400000000000004</v>
      </c>
      <c r="AH54" s="55">
        <v>0.88</v>
      </c>
      <c r="AI54" s="3">
        <v>0.96499999999999997</v>
      </c>
      <c r="AJ54" s="3">
        <v>1.0609999999999999</v>
      </c>
      <c r="AK54" s="3" t="s">
        <v>12</v>
      </c>
      <c r="AL54" s="3">
        <v>1.2470000000000001</v>
      </c>
      <c r="AM54" s="15" t="s">
        <v>12</v>
      </c>
      <c r="AN54" s="10">
        <f t="shared" si="66"/>
        <v>1.0609999999999999</v>
      </c>
      <c r="AO54" s="9">
        <f t="shared" si="67"/>
        <v>0.18099999999999994</v>
      </c>
      <c r="AP54" s="10">
        <f t="shared" si="68"/>
        <v>0.18600000000000017</v>
      </c>
      <c r="AQ54" s="9" t="s">
        <v>12</v>
      </c>
      <c r="AR54" s="55" t="s">
        <v>12</v>
      </c>
      <c r="AS54" s="55">
        <v>2.0649999999999999</v>
      </c>
      <c r="AT54" s="55">
        <v>2.1429999999999998</v>
      </c>
      <c r="AU54" s="55">
        <v>2.2229999999999999</v>
      </c>
      <c r="AV54" s="3">
        <v>2.2909999999999999</v>
      </c>
      <c r="AW54" s="3">
        <v>2.3639999999999999</v>
      </c>
      <c r="AX54" s="3" t="s">
        <v>12</v>
      </c>
      <c r="AY54" s="3">
        <v>2.5030000000000001</v>
      </c>
      <c r="AZ54" s="15" t="s">
        <v>12</v>
      </c>
      <c r="BA54" s="10">
        <f t="shared" si="69"/>
        <v>2.3639999999999999</v>
      </c>
      <c r="BB54" s="9">
        <f t="shared" si="70"/>
        <v>0.14100000000000001</v>
      </c>
      <c r="BC54" s="10">
        <f t="shared" si="71"/>
        <v>0.13900000000000023</v>
      </c>
      <c r="BD54" s="9" t="s">
        <v>2403</v>
      </c>
      <c r="BE54" s="3" t="s">
        <v>12</v>
      </c>
      <c r="BF54" s="15" t="s">
        <v>12</v>
      </c>
      <c r="BG54" s="15" t="str">
        <f t="shared" si="72"/>
        <v>-</v>
      </c>
      <c r="BH54" s="9" t="e">
        <f t="shared" si="73"/>
        <v>#VALUE!</v>
      </c>
      <c r="BI54" s="10" t="e">
        <f t="shared" si="74"/>
        <v>#VALUE!</v>
      </c>
      <c r="BJ54" s="9" t="s">
        <v>2403</v>
      </c>
      <c r="BK54" s="3" t="s">
        <v>12</v>
      </c>
      <c r="BL54" s="15" t="s">
        <v>12</v>
      </c>
      <c r="BM54" s="15" t="str">
        <f t="shared" si="75"/>
        <v>-</v>
      </c>
      <c r="BN54" s="9" t="e">
        <f t="shared" si="76"/>
        <v>#VALUE!</v>
      </c>
      <c r="BO54" s="10" t="e">
        <f t="shared" si="77"/>
        <v>#VALUE!</v>
      </c>
      <c r="BP54">
        <f t="shared" si="78"/>
        <v>0</v>
      </c>
      <c r="BQ54" s="93" t="e">
        <f t="shared" si="79"/>
        <v>#VALUE!</v>
      </c>
      <c r="BR54" s="93" t="e">
        <f t="shared" si="80"/>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81"/>
        <v>#N/A</v>
      </c>
      <c r="BX54" s="93" t="e">
        <f t="shared" si="82"/>
        <v>#N/A</v>
      </c>
      <c r="BY54" s="94">
        <f t="shared" si="83"/>
        <v>999</v>
      </c>
      <c r="BZ54" s="94">
        <f t="shared" si="84"/>
        <v>999</v>
      </c>
      <c r="CA54" s="94" t="e">
        <f t="shared" si="85"/>
        <v>#N/A</v>
      </c>
      <c r="CB54" t="e">
        <f t="shared" si="86"/>
        <v>#N/A</v>
      </c>
      <c r="CC54" s="58" t="e">
        <f t="shared" si="87"/>
        <v>#N/A</v>
      </c>
      <c r="CD54" s="95" t="e">
        <f t="shared" si="88"/>
        <v>#N/A</v>
      </c>
      <c r="CE54" s="96" t="b">
        <f t="shared" si="89"/>
        <v>1</v>
      </c>
      <c r="CF54" t="e">
        <f t="shared" si="90"/>
        <v>#DIV/0!</v>
      </c>
      <c r="CG54" t="e">
        <f t="shared" si="91"/>
        <v>#DIV/0!</v>
      </c>
      <c r="CH54" s="84" t="b">
        <f t="shared" si="92"/>
        <v>1</v>
      </c>
      <c r="CI54">
        <f t="shared" si="93"/>
        <v>1.0609999999999999</v>
      </c>
      <c r="CJ54" t="b">
        <f t="shared" si="94"/>
        <v>1</v>
      </c>
      <c r="CK54" t="b">
        <f t="shared" si="95"/>
        <v>1</v>
      </c>
      <c r="CL54" s="84" t="b">
        <f t="shared" si="115"/>
        <v>1</v>
      </c>
      <c r="CM54">
        <f t="shared" si="96"/>
        <v>2.3639999999999999</v>
      </c>
      <c r="CN54" t="b">
        <f t="shared" si="97"/>
        <v>1</v>
      </c>
      <c r="CO54" s="84">
        <f t="shared" si="98"/>
        <v>0.12170147480255962</v>
      </c>
      <c r="CP54" t="b">
        <f t="shared" si="99"/>
        <v>1</v>
      </c>
      <c r="CQ54" s="96" t="b">
        <f t="shared" si="100"/>
        <v>0</v>
      </c>
      <c r="CR54" t="e">
        <f t="shared" si="101"/>
        <v>#VALUE!</v>
      </c>
      <c r="CS54" t="e">
        <f t="shared" si="102"/>
        <v>#VALUE!</v>
      </c>
      <c r="CT54" t="b">
        <f t="shared" si="103"/>
        <v>1</v>
      </c>
      <c r="CU54" t="b">
        <f t="shared" si="104"/>
        <v>1</v>
      </c>
      <c r="CV54" s="84" t="b">
        <f t="shared" si="105"/>
        <v>1</v>
      </c>
      <c r="CW54" t="e">
        <f t="shared" si="106"/>
        <v>#VALUE!</v>
      </c>
      <c r="CX54" t="e">
        <f t="shared" si="107"/>
        <v>#VALUE!</v>
      </c>
      <c r="CY54" t="b">
        <f t="shared" si="108"/>
        <v>1</v>
      </c>
      <c r="CZ54" t="b">
        <f t="shared" si="109"/>
        <v>1</v>
      </c>
      <c r="DA54" s="84">
        <f t="shared" si="110"/>
        <v>0</v>
      </c>
      <c r="DB54" t="e">
        <f t="shared" si="111"/>
        <v>#N/A</v>
      </c>
    </row>
    <row r="55" spans="1:106">
      <c r="A55" s="9">
        <v>2655</v>
      </c>
      <c r="B55" s="3">
        <v>2</v>
      </c>
      <c r="C55" s="3" t="s">
        <v>2615</v>
      </c>
      <c r="D55" s="3" t="str">
        <f t="shared" si="58"/>
        <v>WT_1_22-2_dk_0193</v>
      </c>
      <c r="E55" s="3" t="str">
        <f t="shared" si="59"/>
        <v>0193</v>
      </c>
      <c r="F55" s="3">
        <v>108172.102</v>
      </c>
      <c r="G55" s="15">
        <v>425210.375</v>
      </c>
      <c r="H55" s="35" t="str">
        <f t="shared" si="60"/>
        <v>ja</v>
      </c>
      <c r="I55" s="42" t="s">
        <v>2402</v>
      </c>
      <c r="J55" s="20" t="s">
        <v>2563</v>
      </c>
      <c r="K55" s="21">
        <v>10000</v>
      </c>
      <c r="L55" s="28">
        <f t="shared" si="112"/>
        <v>1</v>
      </c>
      <c r="M55" s="28">
        <f t="shared" si="113"/>
        <v>1</v>
      </c>
      <c r="N55" s="56">
        <f t="shared" si="61"/>
        <v>10000</v>
      </c>
      <c r="O55" s="33">
        <f t="shared" si="114"/>
        <v>124.59538920040589</v>
      </c>
      <c r="P55" s="37">
        <f t="shared" si="62"/>
        <v>75.289709582380127</v>
      </c>
      <c r="Q55" s="9" t="s">
        <v>12</v>
      </c>
      <c r="R55" s="55" t="s">
        <v>12</v>
      </c>
      <c r="S55" s="55">
        <v>2.7280000000000002</v>
      </c>
      <c r="T55" s="55">
        <v>2.831</v>
      </c>
      <c r="U55" s="55">
        <v>2.9430000000000001</v>
      </c>
      <c r="V55" s="3">
        <v>3.0649999999999999</v>
      </c>
      <c r="W55" s="3">
        <v>3.2349999999999999</v>
      </c>
      <c r="X55" s="3" t="s">
        <v>12</v>
      </c>
      <c r="Y55" s="3">
        <v>3.63</v>
      </c>
      <c r="Z55" s="15" t="s">
        <v>12</v>
      </c>
      <c r="AA55" s="10">
        <f t="shared" si="63"/>
        <v>3.2349999999999999</v>
      </c>
      <c r="AB55" s="9">
        <f t="shared" si="64"/>
        <v>0.29199999999999982</v>
      </c>
      <c r="AC55" s="10">
        <f t="shared" si="65"/>
        <v>0.39500000000000002</v>
      </c>
      <c r="AD55" s="9" t="s">
        <v>12</v>
      </c>
      <c r="AE55" s="55" t="s">
        <v>12</v>
      </c>
      <c r="AF55" s="55">
        <v>0.72</v>
      </c>
      <c r="AG55" s="55">
        <v>0.79600000000000004</v>
      </c>
      <c r="AH55" s="55">
        <v>0.88400000000000001</v>
      </c>
      <c r="AI55" s="3">
        <v>0.96899999999999997</v>
      </c>
      <c r="AJ55" s="3">
        <v>1.0649999999999999</v>
      </c>
      <c r="AK55" s="3" t="s">
        <v>12</v>
      </c>
      <c r="AL55" s="3">
        <v>1.25</v>
      </c>
      <c r="AM55" s="15" t="s">
        <v>12</v>
      </c>
      <c r="AN55" s="10">
        <f t="shared" si="66"/>
        <v>1.0649999999999999</v>
      </c>
      <c r="AO55" s="9">
        <f t="shared" si="67"/>
        <v>0.18099999999999994</v>
      </c>
      <c r="AP55" s="10">
        <f t="shared" si="68"/>
        <v>0.18500000000000005</v>
      </c>
      <c r="AQ55" s="9" t="s">
        <v>12</v>
      </c>
      <c r="AR55" s="55" t="s">
        <v>12</v>
      </c>
      <c r="AS55" s="55">
        <v>2.0640000000000001</v>
      </c>
      <c r="AT55" s="55">
        <v>2.1429999999999998</v>
      </c>
      <c r="AU55" s="55">
        <v>2.2250000000000001</v>
      </c>
      <c r="AV55" s="3">
        <v>2.2930000000000001</v>
      </c>
      <c r="AW55" s="3">
        <v>2.3660000000000001</v>
      </c>
      <c r="AX55" s="3" t="s">
        <v>12</v>
      </c>
      <c r="AY55" s="3">
        <v>2.5049999999999999</v>
      </c>
      <c r="AZ55" s="15" t="s">
        <v>12</v>
      </c>
      <c r="BA55" s="10">
        <f t="shared" si="69"/>
        <v>2.3660000000000001</v>
      </c>
      <c r="BB55" s="9">
        <f t="shared" si="70"/>
        <v>0.14100000000000001</v>
      </c>
      <c r="BC55" s="10">
        <f t="shared" si="71"/>
        <v>0.13899999999999979</v>
      </c>
      <c r="BD55" s="9" t="s">
        <v>2403</v>
      </c>
      <c r="BE55" s="3" t="s">
        <v>12</v>
      </c>
      <c r="BF55" s="15" t="s">
        <v>12</v>
      </c>
      <c r="BG55" s="15" t="str">
        <f t="shared" si="72"/>
        <v>-</v>
      </c>
      <c r="BH55" s="9" t="e">
        <f t="shared" si="73"/>
        <v>#VALUE!</v>
      </c>
      <c r="BI55" s="10" t="e">
        <f t="shared" si="74"/>
        <v>#VALUE!</v>
      </c>
      <c r="BJ55" s="9" t="s">
        <v>2403</v>
      </c>
      <c r="BK55" s="3" t="s">
        <v>12</v>
      </c>
      <c r="BL55" s="15" t="s">
        <v>12</v>
      </c>
      <c r="BM55" s="15" t="str">
        <f t="shared" si="75"/>
        <v>-</v>
      </c>
      <c r="BN55" s="9" t="e">
        <f t="shared" si="76"/>
        <v>#VALUE!</v>
      </c>
      <c r="BO55" s="10" t="e">
        <f t="shared" si="77"/>
        <v>#VALUE!</v>
      </c>
      <c r="BP55">
        <f t="shared" si="78"/>
        <v>0</v>
      </c>
      <c r="BQ55" s="93" t="e">
        <f t="shared" si="79"/>
        <v>#VALUE!</v>
      </c>
      <c r="BR55" s="93" t="e">
        <f t="shared" si="80"/>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81"/>
        <v>#N/A</v>
      </c>
      <c r="BX55" s="93" t="e">
        <f t="shared" si="82"/>
        <v>#N/A</v>
      </c>
      <c r="BY55" s="94">
        <f t="shared" si="83"/>
        <v>999</v>
      </c>
      <c r="BZ55" s="94">
        <f t="shared" si="84"/>
        <v>999</v>
      </c>
      <c r="CA55" s="94" t="e">
        <f t="shared" si="85"/>
        <v>#N/A</v>
      </c>
      <c r="CB55" t="e">
        <f t="shared" si="86"/>
        <v>#N/A</v>
      </c>
      <c r="CC55" s="58" t="e">
        <f t="shared" si="87"/>
        <v>#N/A</v>
      </c>
      <c r="CD55" s="95" t="e">
        <f t="shared" si="88"/>
        <v>#N/A</v>
      </c>
      <c r="CE55" s="96" t="b">
        <f t="shared" si="89"/>
        <v>1</v>
      </c>
      <c r="CF55" t="e">
        <f t="shared" si="90"/>
        <v>#DIV/0!</v>
      </c>
      <c r="CG55" t="e">
        <f t="shared" si="91"/>
        <v>#DIV/0!</v>
      </c>
      <c r="CH55" s="84" t="b">
        <f t="shared" si="92"/>
        <v>1</v>
      </c>
      <c r="CI55">
        <f t="shared" si="93"/>
        <v>1.0649999999999999</v>
      </c>
      <c r="CJ55" t="b">
        <f t="shared" si="94"/>
        <v>1</v>
      </c>
      <c r="CK55" t="b">
        <f t="shared" si="95"/>
        <v>1</v>
      </c>
      <c r="CL55" s="84" t="b">
        <f t="shared" si="115"/>
        <v>1</v>
      </c>
      <c r="CM55">
        <f t="shared" si="96"/>
        <v>2.3660000000000001</v>
      </c>
      <c r="CN55" t="b">
        <f t="shared" si="97"/>
        <v>1</v>
      </c>
      <c r="CO55" s="84">
        <f t="shared" si="98"/>
        <v>0.12195385381598348</v>
      </c>
      <c r="CP55" t="b">
        <f t="shared" si="99"/>
        <v>1</v>
      </c>
      <c r="CQ55" s="96" t="b">
        <f t="shared" si="100"/>
        <v>1</v>
      </c>
      <c r="CR55" t="e">
        <f t="shared" si="101"/>
        <v>#VALUE!</v>
      </c>
      <c r="CS55" t="e">
        <f t="shared" si="102"/>
        <v>#VALUE!</v>
      </c>
      <c r="CT55" t="b">
        <f t="shared" si="103"/>
        <v>1</v>
      </c>
      <c r="CU55" t="b">
        <f t="shared" si="104"/>
        <v>1</v>
      </c>
      <c r="CV55" s="84" t="b">
        <f t="shared" si="105"/>
        <v>1</v>
      </c>
      <c r="CW55" t="e">
        <f t="shared" si="106"/>
        <v>#VALUE!</v>
      </c>
      <c r="CX55" t="e">
        <f t="shared" si="107"/>
        <v>#VALUE!</v>
      </c>
      <c r="CY55" t="b">
        <f t="shared" si="108"/>
        <v>1</v>
      </c>
      <c r="CZ55" t="b">
        <f t="shared" si="109"/>
        <v>1</v>
      </c>
      <c r="DA55" s="84">
        <f t="shared" si="110"/>
        <v>0</v>
      </c>
      <c r="DB55" t="e">
        <f t="shared" si="111"/>
        <v>#N/A</v>
      </c>
    </row>
    <row r="56" spans="1:106">
      <c r="A56" s="9">
        <v>2656</v>
      </c>
      <c r="B56" s="3">
        <v>2</v>
      </c>
      <c r="C56" s="3" t="s">
        <v>2616</v>
      </c>
      <c r="D56" s="3" t="str">
        <f t="shared" si="58"/>
        <v>WT_1_22-2_dk_0194</v>
      </c>
      <c r="E56" s="3" t="str">
        <f t="shared" si="59"/>
        <v>0194</v>
      </c>
      <c r="F56" s="3">
        <v>108096.92200000001</v>
      </c>
      <c r="G56" s="15">
        <v>425214.43800000002</v>
      </c>
      <c r="H56" s="35" t="str">
        <f t="shared" si="60"/>
        <v>ja</v>
      </c>
      <c r="I56" s="42" t="s">
        <v>2402</v>
      </c>
      <c r="J56" s="20" t="s">
        <v>2563</v>
      </c>
      <c r="K56" s="21">
        <v>10000</v>
      </c>
      <c r="L56" s="28">
        <f t="shared" si="112"/>
        <v>1</v>
      </c>
      <c r="M56" s="28">
        <f t="shared" si="113"/>
        <v>1</v>
      </c>
      <c r="N56" s="56">
        <f t="shared" si="61"/>
        <v>10000</v>
      </c>
      <c r="O56" s="33">
        <f t="shared" si="114"/>
        <v>75.289709582380127</v>
      </c>
      <c r="P56" s="37">
        <f t="shared" si="62"/>
        <v>123.63200713812076</v>
      </c>
      <c r="Q56" s="9" t="s">
        <v>12</v>
      </c>
      <c r="R56" s="55" t="s">
        <v>12</v>
      </c>
      <c r="S56" s="55">
        <v>2.774</v>
      </c>
      <c r="T56" s="55">
        <v>2.8580000000000001</v>
      </c>
      <c r="U56" s="55">
        <v>2.9580000000000002</v>
      </c>
      <c r="V56" s="3">
        <v>3.0779999999999998</v>
      </c>
      <c r="W56" s="3">
        <v>3.254</v>
      </c>
      <c r="X56" s="3" t="s">
        <v>12</v>
      </c>
      <c r="Y56" s="3">
        <v>3.6579999999999999</v>
      </c>
      <c r="Z56" s="15" t="s">
        <v>12</v>
      </c>
      <c r="AA56" s="10">
        <f t="shared" si="63"/>
        <v>3.254</v>
      </c>
      <c r="AB56" s="9">
        <f t="shared" si="64"/>
        <v>0.29599999999999982</v>
      </c>
      <c r="AC56" s="10">
        <f t="shared" si="65"/>
        <v>0.40399999999999991</v>
      </c>
      <c r="AD56" s="9" t="s">
        <v>12</v>
      </c>
      <c r="AE56" s="55" t="s">
        <v>12</v>
      </c>
      <c r="AF56" s="55">
        <v>0.70799999999999996</v>
      </c>
      <c r="AG56" s="55">
        <v>0.78300000000000003</v>
      </c>
      <c r="AH56" s="55">
        <v>0.875</v>
      </c>
      <c r="AI56" s="3">
        <v>0.97</v>
      </c>
      <c r="AJ56" s="3">
        <v>1.0780000000000001</v>
      </c>
      <c r="AK56" s="3" t="s">
        <v>12</v>
      </c>
      <c r="AL56" s="3">
        <v>1.2849999999999999</v>
      </c>
      <c r="AM56" s="15" t="s">
        <v>12</v>
      </c>
      <c r="AN56" s="10">
        <f t="shared" si="66"/>
        <v>1.0780000000000001</v>
      </c>
      <c r="AO56" s="9">
        <f t="shared" si="67"/>
        <v>0.20300000000000007</v>
      </c>
      <c r="AP56" s="10">
        <f t="shared" si="68"/>
        <v>0.20699999999999985</v>
      </c>
      <c r="AQ56" s="9" t="s">
        <v>12</v>
      </c>
      <c r="AR56" s="55" t="s">
        <v>12</v>
      </c>
      <c r="AS56" s="55">
        <v>2.0489999999999999</v>
      </c>
      <c r="AT56" s="55">
        <v>2.129</v>
      </c>
      <c r="AU56" s="55">
        <v>2.2160000000000002</v>
      </c>
      <c r="AV56" s="3">
        <v>2.298</v>
      </c>
      <c r="AW56" s="3">
        <v>2.387</v>
      </c>
      <c r="AX56" s="3" t="s">
        <v>12</v>
      </c>
      <c r="AY56" s="3">
        <v>2.556</v>
      </c>
      <c r="AZ56" s="15" t="s">
        <v>12</v>
      </c>
      <c r="BA56" s="10">
        <f t="shared" si="69"/>
        <v>2.387</v>
      </c>
      <c r="BB56" s="9">
        <f t="shared" si="70"/>
        <v>0.17099999999999982</v>
      </c>
      <c r="BC56" s="10">
        <f t="shared" si="71"/>
        <v>0.16900000000000004</v>
      </c>
      <c r="BD56" s="9" t="s">
        <v>2403</v>
      </c>
      <c r="BE56" s="3" t="s">
        <v>12</v>
      </c>
      <c r="BF56" s="15" t="s">
        <v>12</v>
      </c>
      <c r="BG56" s="15" t="str">
        <f t="shared" si="72"/>
        <v>-</v>
      </c>
      <c r="BH56" s="9" t="e">
        <f t="shared" si="73"/>
        <v>#VALUE!</v>
      </c>
      <c r="BI56" s="10" t="e">
        <f t="shared" si="74"/>
        <v>#VALUE!</v>
      </c>
      <c r="BJ56" s="9" t="s">
        <v>2403</v>
      </c>
      <c r="BK56" s="3" t="s">
        <v>12</v>
      </c>
      <c r="BL56" s="15" t="s">
        <v>12</v>
      </c>
      <c r="BM56" s="15" t="str">
        <f t="shared" si="75"/>
        <v>-</v>
      </c>
      <c r="BN56" s="9" t="e">
        <f t="shared" si="76"/>
        <v>#VALUE!</v>
      </c>
      <c r="BO56" s="10" t="e">
        <f t="shared" si="77"/>
        <v>#VALUE!</v>
      </c>
      <c r="BP56">
        <f t="shared" si="78"/>
        <v>0</v>
      </c>
      <c r="BQ56" s="93" t="e">
        <f t="shared" si="79"/>
        <v>#VALUE!</v>
      </c>
      <c r="BR56" s="93" t="e">
        <f t="shared" si="80"/>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81"/>
        <v>#N/A</v>
      </c>
      <c r="BX56" s="93" t="e">
        <f t="shared" si="82"/>
        <v>#N/A</v>
      </c>
      <c r="BY56" s="94">
        <f t="shared" si="83"/>
        <v>999</v>
      </c>
      <c r="BZ56" s="94">
        <f t="shared" si="84"/>
        <v>999</v>
      </c>
      <c r="CA56" s="94" t="e">
        <f t="shared" si="85"/>
        <v>#N/A</v>
      </c>
      <c r="CB56" t="e">
        <f t="shared" si="86"/>
        <v>#N/A</v>
      </c>
      <c r="CC56" s="58" t="e">
        <f t="shared" si="87"/>
        <v>#N/A</v>
      </c>
      <c r="CD56" s="95" t="e">
        <f t="shared" si="88"/>
        <v>#N/A</v>
      </c>
      <c r="CE56" s="96" t="b">
        <f t="shared" si="89"/>
        <v>1</v>
      </c>
      <c r="CF56" t="e">
        <f t="shared" si="90"/>
        <v>#DIV/0!</v>
      </c>
      <c r="CG56" t="e">
        <f t="shared" si="91"/>
        <v>#DIV/0!</v>
      </c>
      <c r="CH56" s="84" t="b">
        <f t="shared" si="92"/>
        <v>1</v>
      </c>
      <c r="CI56">
        <f t="shared" si="93"/>
        <v>1.0780000000000001</v>
      </c>
      <c r="CJ56" t="b">
        <f t="shared" si="94"/>
        <v>1</v>
      </c>
      <c r="CK56" t="b">
        <f t="shared" si="95"/>
        <v>1</v>
      </c>
      <c r="CL56" s="84" t="b">
        <f t="shared" si="115"/>
        <v>1</v>
      </c>
      <c r="CM56">
        <f t="shared" si="96"/>
        <v>2.387</v>
      </c>
      <c r="CN56" t="b">
        <f t="shared" si="97"/>
        <v>1</v>
      </c>
      <c r="CO56" s="84">
        <f t="shared" si="98"/>
        <v>0.12128003803341993</v>
      </c>
      <c r="CP56" t="b">
        <f t="shared" si="99"/>
        <v>1</v>
      </c>
      <c r="CQ56" s="96" t="b">
        <f t="shared" si="100"/>
        <v>1</v>
      </c>
      <c r="CR56" t="e">
        <f t="shared" si="101"/>
        <v>#VALUE!</v>
      </c>
      <c r="CS56" t="e">
        <f t="shared" si="102"/>
        <v>#VALUE!</v>
      </c>
      <c r="CT56" t="b">
        <f t="shared" si="103"/>
        <v>1</v>
      </c>
      <c r="CU56" t="b">
        <f t="shared" si="104"/>
        <v>1</v>
      </c>
      <c r="CV56" s="84" t="b">
        <f t="shared" si="105"/>
        <v>1</v>
      </c>
      <c r="CW56" t="e">
        <f t="shared" si="106"/>
        <v>#VALUE!</v>
      </c>
      <c r="CX56" t="e">
        <f t="shared" si="107"/>
        <v>#VALUE!</v>
      </c>
      <c r="CY56" t="b">
        <f t="shared" si="108"/>
        <v>1</v>
      </c>
      <c r="CZ56" t="b">
        <f t="shared" si="109"/>
        <v>1</v>
      </c>
      <c r="DA56" s="84">
        <f t="shared" si="110"/>
        <v>0</v>
      </c>
      <c r="DB56" t="e">
        <f t="shared" si="111"/>
        <v>#N/A</v>
      </c>
    </row>
    <row r="57" spans="1:106">
      <c r="A57" s="9">
        <v>2657</v>
      </c>
      <c r="B57" s="3">
        <v>2</v>
      </c>
      <c r="C57" s="3" t="s">
        <v>2617</v>
      </c>
      <c r="D57" s="3" t="str">
        <f t="shared" si="58"/>
        <v>WT_1_22-2_dk_0195</v>
      </c>
      <c r="E57" s="3" t="str">
        <f t="shared" si="59"/>
        <v>0195</v>
      </c>
      <c r="F57" s="3">
        <v>107992.539</v>
      </c>
      <c r="G57" s="15">
        <v>425280.68800000002</v>
      </c>
      <c r="H57" s="35" t="str">
        <f t="shared" si="60"/>
        <v>ja</v>
      </c>
      <c r="I57" s="42" t="s">
        <v>2402</v>
      </c>
      <c r="J57" s="20" t="s">
        <v>2563</v>
      </c>
      <c r="K57" s="21">
        <v>10000</v>
      </c>
      <c r="L57" s="28">
        <f t="shared" si="112"/>
        <v>1</v>
      </c>
      <c r="M57" s="28">
        <f t="shared" si="113"/>
        <v>1</v>
      </c>
      <c r="N57" s="56">
        <f t="shared" si="61"/>
        <v>10000</v>
      </c>
      <c r="O57" s="33">
        <f t="shared" si="114"/>
        <v>123.63200713812076</v>
      </c>
      <c r="P57" s="37">
        <f t="shared" si="62"/>
        <v>108.15389221383202</v>
      </c>
      <c r="Q57" s="9" t="s">
        <v>12</v>
      </c>
      <c r="R57" s="55" t="s">
        <v>12</v>
      </c>
      <c r="S57" s="55">
        <v>2.774</v>
      </c>
      <c r="T57" s="55">
        <v>2.8580000000000001</v>
      </c>
      <c r="U57" s="55">
        <v>2.9569999999999999</v>
      </c>
      <c r="V57" s="3">
        <v>3.0760000000000001</v>
      </c>
      <c r="W57" s="3">
        <v>3.2530000000000001</v>
      </c>
      <c r="X57" s="3" t="s">
        <v>12</v>
      </c>
      <c r="Y57" s="3">
        <v>3.657</v>
      </c>
      <c r="Z57" s="15" t="s">
        <v>12</v>
      </c>
      <c r="AA57" s="10">
        <f t="shared" si="63"/>
        <v>3.2530000000000001</v>
      </c>
      <c r="AB57" s="9">
        <f t="shared" si="64"/>
        <v>0.29600000000000026</v>
      </c>
      <c r="AC57" s="10">
        <f t="shared" si="65"/>
        <v>0.40399999999999991</v>
      </c>
      <c r="AD57" s="9" t="s">
        <v>12</v>
      </c>
      <c r="AE57" s="55" t="s">
        <v>12</v>
      </c>
      <c r="AF57" s="55">
        <v>0.70399999999999996</v>
      </c>
      <c r="AG57" s="55">
        <v>0.77800000000000002</v>
      </c>
      <c r="AH57" s="55">
        <v>0.871</v>
      </c>
      <c r="AI57" s="3">
        <v>0.97</v>
      </c>
      <c r="AJ57" s="3">
        <v>1.0840000000000001</v>
      </c>
      <c r="AK57" s="3" t="s">
        <v>12</v>
      </c>
      <c r="AL57" s="3">
        <v>1.302</v>
      </c>
      <c r="AM57" s="15" t="s">
        <v>12</v>
      </c>
      <c r="AN57" s="10">
        <f t="shared" si="66"/>
        <v>1.0840000000000001</v>
      </c>
      <c r="AO57" s="9">
        <f t="shared" si="67"/>
        <v>0.21300000000000008</v>
      </c>
      <c r="AP57" s="10">
        <f t="shared" si="68"/>
        <v>0.21799999999999997</v>
      </c>
      <c r="AQ57" s="9" t="s">
        <v>12</v>
      </c>
      <c r="AR57" s="55" t="s">
        <v>12</v>
      </c>
      <c r="AS57" s="55">
        <v>2.04</v>
      </c>
      <c r="AT57" s="55">
        <v>2.12</v>
      </c>
      <c r="AU57" s="55">
        <v>2.2080000000000002</v>
      </c>
      <c r="AV57" s="3">
        <v>2.2949999999999999</v>
      </c>
      <c r="AW57" s="3">
        <v>2.391</v>
      </c>
      <c r="AX57" s="3" t="s">
        <v>12</v>
      </c>
      <c r="AY57" s="3">
        <v>2.5739999999999998</v>
      </c>
      <c r="AZ57" s="15" t="s">
        <v>12</v>
      </c>
      <c r="BA57" s="10">
        <f t="shared" si="69"/>
        <v>2.391</v>
      </c>
      <c r="BB57" s="9">
        <f t="shared" si="70"/>
        <v>0.18299999999999983</v>
      </c>
      <c r="BC57" s="10">
        <f t="shared" si="71"/>
        <v>0.18299999999999983</v>
      </c>
      <c r="BD57" s="9" t="s">
        <v>2403</v>
      </c>
      <c r="BE57" s="3" t="s">
        <v>12</v>
      </c>
      <c r="BF57" s="15" t="s">
        <v>12</v>
      </c>
      <c r="BG57" s="15" t="str">
        <f t="shared" si="72"/>
        <v>-</v>
      </c>
      <c r="BH57" s="9" t="e">
        <f t="shared" si="73"/>
        <v>#VALUE!</v>
      </c>
      <c r="BI57" s="10" t="e">
        <f t="shared" si="74"/>
        <v>#VALUE!</v>
      </c>
      <c r="BJ57" s="9" t="s">
        <v>2403</v>
      </c>
      <c r="BK57" s="3" t="s">
        <v>12</v>
      </c>
      <c r="BL57" s="15" t="s">
        <v>12</v>
      </c>
      <c r="BM57" s="15" t="str">
        <f t="shared" si="75"/>
        <v>-</v>
      </c>
      <c r="BN57" s="9" t="e">
        <f t="shared" si="76"/>
        <v>#VALUE!</v>
      </c>
      <c r="BO57" s="10" t="e">
        <f t="shared" si="77"/>
        <v>#VALUE!</v>
      </c>
      <c r="BP57">
        <f t="shared" si="78"/>
        <v>0</v>
      </c>
      <c r="BQ57" s="93" t="e">
        <f t="shared" si="79"/>
        <v>#VALUE!</v>
      </c>
      <c r="BR57" s="93" t="e">
        <f t="shared" si="80"/>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81"/>
        <v>#N/A</v>
      </c>
      <c r="BX57" s="93" t="e">
        <f t="shared" si="82"/>
        <v>#N/A</v>
      </c>
      <c r="BY57" s="94">
        <f t="shared" si="83"/>
        <v>999</v>
      </c>
      <c r="BZ57" s="94">
        <f t="shared" si="84"/>
        <v>999</v>
      </c>
      <c r="CA57" s="94" t="e">
        <f t="shared" si="85"/>
        <v>#N/A</v>
      </c>
      <c r="CB57" t="e">
        <f t="shared" si="86"/>
        <v>#N/A</v>
      </c>
      <c r="CC57" s="58" t="e">
        <f t="shared" si="87"/>
        <v>#N/A</v>
      </c>
      <c r="CD57" s="95" t="e">
        <f t="shared" si="88"/>
        <v>#N/A</v>
      </c>
      <c r="CE57" s="96" t="b">
        <f t="shared" si="89"/>
        <v>1</v>
      </c>
      <c r="CF57" t="e">
        <f t="shared" si="90"/>
        <v>#DIV/0!</v>
      </c>
      <c r="CG57" t="e">
        <f t="shared" si="91"/>
        <v>#DIV/0!</v>
      </c>
      <c r="CH57" s="84" t="b">
        <f t="shared" si="92"/>
        <v>1</v>
      </c>
      <c r="CI57">
        <f t="shared" si="93"/>
        <v>1.0840000000000001</v>
      </c>
      <c r="CJ57" t="b">
        <f t="shared" si="94"/>
        <v>1</v>
      </c>
      <c r="CK57" t="b">
        <f t="shared" si="95"/>
        <v>1</v>
      </c>
      <c r="CL57" s="84" t="b">
        <f t="shared" si="115"/>
        <v>1</v>
      </c>
      <c r="CM57">
        <f t="shared" si="96"/>
        <v>2.391</v>
      </c>
      <c r="CN57" t="b">
        <f t="shared" si="97"/>
        <v>1</v>
      </c>
      <c r="CO57" s="84">
        <f t="shared" si="98"/>
        <v>0.12154736033018616</v>
      </c>
      <c r="CP57" t="b">
        <f t="shared" si="99"/>
        <v>1</v>
      </c>
      <c r="CQ57" s="96" t="b">
        <f t="shared" si="100"/>
        <v>1</v>
      </c>
      <c r="CR57" t="e">
        <f t="shared" si="101"/>
        <v>#VALUE!</v>
      </c>
      <c r="CS57" t="e">
        <f t="shared" si="102"/>
        <v>#VALUE!</v>
      </c>
      <c r="CT57" t="b">
        <f t="shared" si="103"/>
        <v>1</v>
      </c>
      <c r="CU57" t="b">
        <f t="shared" si="104"/>
        <v>1</v>
      </c>
      <c r="CV57" s="84" t="b">
        <f t="shared" si="105"/>
        <v>1</v>
      </c>
      <c r="CW57" t="e">
        <f t="shared" si="106"/>
        <v>#VALUE!</v>
      </c>
      <c r="CX57" t="e">
        <f t="shared" si="107"/>
        <v>#VALUE!</v>
      </c>
      <c r="CY57" t="b">
        <f t="shared" si="108"/>
        <v>1</v>
      </c>
      <c r="CZ57" t="b">
        <f t="shared" si="109"/>
        <v>1</v>
      </c>
      <c r="DA57" s="84">
        <f t="shared" si="110"/>
        <v>0</v>
      </c>
      <c r="DB57" t="e">
        <f t="shared" si="111"/>
        <v>#N/A</v>
      </c>
    </row>
    <row r="58" spans="1:106">
      <c r="A58" s="9">
        <v>2658</v>
      </c>
      <c r="B58" s="3">
        <v>2</v>
      </c>
      <c r="C58" s="3" t="s">
        <v>2618</v>
      </c>
      <c r="D58" s="3" t="str">
        <f t="shared" si="58"/>
        <v>WT_1_22-2_dk_0196</v>
      </c>
      <c r="E58" s="3" t="str">
        <f t="shared" si="59"/>
        <v>0196</v>
      </c>
      <c r="F58" s="3">
        <v>107884.484</v>
      </c>
      <c r="G58" s="15">
        <v>425285.31199999998</v>
      </c>
      <c r="H58" s="35" t="str">
        <f t="shared" si="60"/>
        <v>ja</v>
      </c>
      <c r="I58" s="42" t="s">
        <v>2402</v>
      </c>
      <c r="J58" s="20" t="s">
        <v>2563</v>
      </c>
      <c r="K58" s="21">
        <v>10000</v>
      </c>
      <c r="L58" s="28">
        <f t="shared" si="112"/>
        <v>1</v>
      </c>
      <c r="M58" s="28">
        <f t="shared" si="113"/>
        <v>1</v>
      </c>
      <c r="N58" s="56">
        <f t="shared" si="61"/>
        <v>10000</v>
      </c>
      <c r="O58" s="33">
        <f t="shared" si="114"/>
        <v>108.15389221383202</v>
      </c>
      <c r="P58" s="128" t="s">
        <v>12</v>
      </c>
      <c r="Q58" s="9" t="s">
        <v>12</v>
      </c>
      <c r="R58" s="55" t="s">
        <v>12</v>
      </c>
      <c r="S58" s="55">
        <v>2.774</v>
      </c>
      <c r="T58" s="55">
        <v>2.8570000000000002</v>
      </c>
      <c r="U58" s="55">
        <v>2.956</v>
      </c>
      <c r="V58" s="3">
        <v>3.0750000000000002</v>
      </c>
      <c r="W58" s="3">
        <v>3.2509999999999999</v>
      </c>
      <c r="X58" s="3" t="s">
        <v>12</v>
      </c>
      <c r="Y58" s="3">
        <v>3.6560000000000001</v>
      </c>
      <c r="Z58" s="15" t="s">
        <v>12</v>
      </c>
      <c r="AA58" s="10">
        <f t="shared" si="63"/>
        <v>3.2509999999999999</v>
      </c>
      <c r="AB58" s="9">
        <f t="shared" si="64"/>
        <v>0.29499999999999993</v>
      </c>
      <c r="AC58" s="10">
        <f t="shared" si="65"/>
        <v>0.40500000000000025</v>
      </c>
      <c r="AD58" s="9" t="s">
        <v>12</v>
      </c>
      <c r="AE58" s="55" t="s">
        <v>12</v>
      </c>
      <c r="AF58" s="55">
        <v>0.71</v>
      </c>
      <c r="AG58" s="55">
        <v>0.78700000000000003</v>
      </c>
      <c r="AH58" s="55">
        <v>0.88300000000000001</v>
      </c>
      <c r="AI58" s="3">
        <v>0.98499999999999999</v>
      </c>
      <c r="AJ58" s="3">
        <v>1.103</v>
      </c>
      <c r="AK58" s="3" t="s">
        <v>12</v>
      </c>
      <c r="AL58" s="3">
        <v>1.329</v>
      </c>
      <c r="AM58" s="15" t="s">
        <v>12</v>
      </c>
      <c r="AN58" s="10">
        <f t="shared" si="66"/>
        <v>1.103</v>
      </c>
      <c r="AO58" s="9">
        <f t="shared" si="67"/>
        <v>0.21999999999999997</v>
      </c>
      <c r="AP58" s="10">
        <f t="shared" si="68"/>
        <v>0.22599999999999998</v>
      </c>
      <c r="AQ58" s="9" t="s">
        <v>12</v>
      </c>
      <c r="AR58" s="55" t="s">
        <v>12</v>
      </c>
      <c r="AS58" s="55">
        <v>2.0510000000000002</v>
      </c>
      <c r="AT58" s="55">
        <v>2.133</v>
      </c>
      <c r="AU58" s="55">
        <v>2.2250000000000001</v>
      </c>
      <c r="AV58" s="3">
        <v>2.3130000000000002</v>
      </c>
      <c r="AW58" s="3">
        <v>2.41</v>
      </c>
      <c r="AX58" s="3" t="s">
        <v>12</v>
      </c>
      <c r="AY58" s="3">
        <v>2.5950000000000002</v>
      </c>
      <c r="AZ58" s="15" t="s">
        <v>12</v>
      </c>
      <c r="BA58" s="10">
        <f t="shared" si="69"/>
        <v>2.41</v>
      </c>
      <c r="BB58" s="9">
        <f t="shared" si="70"/>
        <v>0.18500000000000005</v>
      </c>
      <c r="BC58" s="10">
        <f t="shared" si="71"/>
        <v>0.18500000000000005</v>
      </c>
      <c r="BD58" s="9" t="s">
        <v>2403</v>
      </c>
      <c r="BE58" s="3" t="s">
        <v>12</v>
      </c>
      <c r="BF58" s="15" t="s">
        <v>12</v>
      </c>
      <c r="BG58" s="15" t="str">
        <f t="shared" si="72"/>
        <v>-</v>
      </c>
      <c r="BH58" s="9" t="e">
        <f t="shared" si="73"/>
        <v>#VALUE!</v>
      </c>
      <c r="BI58" s="10" t="e">
        <f t="shared" si="74"/>
        <v>#VALUE!</v>
      </c>
      <c r="BJ58" s="9" t="s">
        <v>2403</v>
      </c>
      <c r="BK58" s="3" t="s">
        <v>12</v>
      </c>
      <c r="BL58" s="15" t="s">
        <v>12</v>
      </c>
      <c r="BM58" s="15" t="str">
        <f t="shared" si="75"/>
        <v>-</v>
      </c>
      <c r="BN58" s="9" t="e">
        <f t="shared" si="76"/>
        <v>#VALUE!</v>
      </c>
      <c r="BO58" s="10" t="e">
        <f t="shared" si="77"/>
        <v>#VALUE!</v>
      </c>
      <c r="BP58">
        <f t="shared" si="78"/>
        <v>0</v>
      </c>
      <c r="BQ58" s="93" t="e">
        <f t="shared" si="79"/>
        <v>#VALUE!</v>
      </c>
      <c r="BR58" s="93" t="e">
        <f t="shared" si="80"/>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81"/>
        <v>#N/A</v>
      </c>
      <c r="BX58" s="93" t="e">
        <f t="shared" si="82"/>
        <v>#N/A</v>
      </c>
      <c r="BY58" s="94">
        <f t="shared" si="83"/>
        <v>999</v>
      </c>
      <c r="BZ58" s="94">
        <f t="shared" si="84"/>
        <v>999</v>
      </c>
      <c r="CA58" s="94" t="e">
        <f t="shared" si="85"/>
        <v>#N/A</v>
      </c>
      <c r="CB58" t="e">
        <f t="shared" si="86"/>
        <v>#N/A</v>
      </c>
      <c r="CC58" s="58" t="e">
        <f t="shared" si="87"/>
        <v>#N/A</v>
      </c>
      <c r="CD58" s="95" t="e">
        <f t="shared" si="88"/>
        <v>#N/A</v>
      </c>
      <c r="CE58" s="96" t="b">
        <f t="shared" si="89"/>
        <v>1</v>
      </c>
      <c r="CF58" t="e">
        <f t="shared" si="90"/>
        <v>#DIV/0!</v>
      </c>
      <c r="CG58" t="e">
        <f t="shared" si="91"/>
        <v>#DIV/0!</v>
      </c>
      <c r="CH58" s="84" t="b">
        <f t="shared" si="92"/>
        <v>1</v>
      </c>
      <c r="CI58">
        <f t="shared" si="93"/>
        <v>1.103</v>
      </c>
      <c r="CJ58" t="b">
        <f t="shared" si="94"/>
        <v>1</v>
      </c>
      <c r="CK58" t="b">
        <f t="shared" si="95"/>
        <v>1</v>
      </c>
      <c r="CL58" s="84" t="b">
        <f t="shared" si="115"/>
        <v>1</v>
      </c>
      <c r="CM58">
        <f t="shared" si="96"/>
        <v>2.41</v>
      </c>
      <c r="CN58" t="b">
        <f t="shared" si="97"/>
        <v>1</v>
      </c>
      <c r="CO58" s="84">
        <f t="shared" si="98"/>
        <v>0.12173538369712678</v>
      </c>
      <c r="CP58" t="b">
        <f t="shared" si="99"/>
        <v>1</v>
      </c>
      <c r="CQ58" s="96" t="b">
        <f t="shared" si="100"/>
        <v>1</v>
      </c>
      <c r="CR58" t="e">
        <f t="shared" si="101"/>
        <v>#VALUE!</v>
      </c>
      <c r="CS58" t="e">
        <f t="shared" si="102"/>
        <v>#VALUE!</v>
      </c>
      <c r="CT58" t="b">
        <f t="shared" si="103"/>
        <v>1</v>
      </c>
      <c r="CU58" t="b">
        <f t="shared" si="104"/>
        <v>1</v>
      </c>
      <c r="CV58" s="84" t="str">
        <f>IF(P58="-","-",ABS(#REF!-AA58)&lt;P58*$CR$1)</f>
        <v>-</v>
      </c>
      <c r="CW58" t="str">
        <f>IF(P58="-","-",ABS(#REF!-BG58)&lt;P58*$CS$1)</f>
        <v>-</v>
      </c>
      <c r="CX58" t="str">
        <f>IF(P58="-","-",ABS(#REF!-BM58)&lt;P58*$CT$1)</f>
        <v>-</v>
      </c>
      <c r="CY58" t="str">
        <f>IF(P58="-","-",ABS(#REF!-AN58)&lt;P58*$CU$1)</f>
        <v>-</v>
      </c>
      <c r="CZ58" t="str">
        <f>IF(P58="-","-",ABS(BA58-#REF!)&lt;P58*$CV$1)</f>
        <v>-</v>
      </c>
      <c r="DA58" s="84">
        <f t="shared" si="110"/>
        <v>0</v>
      </c>
      <c r="DB58" t="e">
        <f t="shared" si="111"/>
        <v>#N/A</v>
      </c>
    </row>
  </sheetData>
  <mergeCells count="2">
    <mergeCell ref="A1:G1"/>
    <mergeCell ref="DB1:DB2"/>
  </mergeCells>
  <conditionalFormatting sqref="O3:P58">
    <cfRule type="cellIs" dxfId="89" priority="9" stopIfTrue="1" operator="equal">
      <formula>"-"</formula>
    </cfRule>
    <cfRule type="cellIs" dxfId="88" priority="10" stopIfTrue="1" operator="greaterThan">
      <formula>300</formula>
    </cfRule>
    <cfRule type="cellIs" dxfId="87" priority="11" stopIfTrue="1" operator="greaterThanOrEqual">
      <formula>125</formula>
    </cfRule>
  </conditionalFormatting>
  <conditionalFormatting sqref="H3:I58">
    <cfRule type="cellIs" dxfId="86" priority="7" operator="equal">
      <formula>"nee"</formula>
    </cfRule>
    <cfRule type="cellIs" dxfId="85"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S7 BS9 BS11 BS13 BS15 BS17 BS19 BS21 BS23 BS25 BS27 BS29 BS31 BS33 BS35 BS37 BS39 BS41 BS43 BS45 BS47 BS49 BS51 BS53 BS55 BS57">
    <cfRule type="iconSet" priority="8752">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cfRule type="iconSet" priority="8807">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fRule type="iconSet" priority="8835">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cfRule type="iconSet" priority="8863">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cfRule type="iconSet" priority="8890">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fRule type="iconSet" priority="8917">
      <iconSet iconSet="3Symbols2" reverse="1">
        <cfvo type="percent" val="0"/>
        <cfvo type="num" val="0.1"/>
        <cfvo type="num" val="0.15"/>
      </iconSet>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1"/>
  <dimension ref="A1:DB18"/>
  <sheetViews>
    <sheetView topLeftCell="BZ1" zoomScaleNormal="100"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1643</v>
      </c>
      <c r="B3" s="7">
        <v>2</v>
      </c>
      <c r="C3" s="7" t="s">
        <v>439</v>
      </c>
      <c r="D3" s="7" t="str">
        <f t="shared" ref="D3:D18" si="0">IF(ISERROR(FIND("_",C3)),C3,LEFT(C3,LEN(C3)-LEN(RIGHT(C3,LEN(C3)-FIND("~",SUBSTITUTE(C3,"_","~",LEN(C3)-LEN(SUBSTITUTE(C3,"_",""))))))) &amp; TEXT(INT(RIGHT(C3,LEN(C3)-FIND("~",SUBSTITUTE(C3,"_","~",LEN(C3)-LEN(SUBSTITUTE(C3,"_","")))))), "0000") )</f>
        <v>MA_1_224_vk_0001</v>
      </c>
      <c r="E3" s="7" t="str">
        <f t="shared" ref="E3:E18" si="1">TEXT(INT(RIGHT(C3,LEN(C3)-FIND("~",SUBSTITUTE(C3,"_","~",LEN(C3)-LEN(SUBSTITUTE(C3,"_","")))))), "0000")</f>
        <v>0001</v>
      </c>
      <c r="F3" s="7">
        <v>152301.375</v>
      </c>
      <c r="G3" s="14">
        <v>423412.84399999998</v>
      </c>
      <c r="H3" s="34" t="str">
        <f t="shared" ref="H3:H18" si="2">IF(COUNTIF(C:C, "="&amp;C3)=1,"ja", "nee")</f>
        <v>ja</v>
      </c>
      <c r="I3" s="41">
        <v>187</v>
      </c>
      <c r="J3" s="72">
        <v>224</v>
      </c>
      <c r="K3" s="74">
        <v>10000</v>
      </c>
      <c r="L3" s="45">
        <v>1</v>
      </c>
      <c r="M3" s="49">
        <v>1</v>
      </c>
      <c r="N3" s="46">
        <f t="shared" ref="N3:N17" si="3">INT(K3/L3*M3)</f>
        <v>10000</v>
      </c>
      <c r="O3" s="32" t="s">
        <v>12</v>
      </c>
      <c r="P3" s="37">
        <f t="shared" ref="P3:P17" si="4">SQRT((F3-F4)^2+(G3-G4)^2)</f>
        <v>1129.3778316435905</v>
      </c>
      <c r="Q3" s="6" t="s">
        <v>12</v>
      </c>
      <c r="R3" s="54" t="s">
        <v>12</v>
      </c>
      <c r="S3" s="126">
        <v>5.5149999999999997</v>
      </c>
      <c r="T3" s="54">
        <v>6.52</v>
      </c>
      <c r="U3" s="54">
        <v>7.2160000000000002</v>
      </c>
      <c r="V3" s="7">
        <v>7.4880000000000004</v>
      </c>
      <c r="W3" s="7">
        <v>7.8010000000000002</v>
      </c>
      <c r="X3" s="7" t="s">
        <v>12</v>
      </c>
      <c r="Y3" s="7">
        <v>8.3859999999999992</v>
      </c>
      <c r="Z3" s="14" t="s">
        <v>12</v>
      </c>
      <c r="AA3" s="8">
        <f t="shared" ref="AA3:AA18" si="5">LOOKUP($K3,$Q$2:$Z$2,Q3:Z3)</f>
        <v>7.8010000000000002</v>
      </c>
      <c r="AB3" s="6">
        <f t="shared" ref="AB3:AB18" si="6">LOOKUP($K3,$Q$2:$Z$2,Q3:Z3)-LOOKUP(0.1*$K3,$Q$2:$Z$2,Q3:Z3)</f>
        <v>0.58499999999999996</v>
      </c>
      <c r="AC3" s="8">
        <f t="shared" ref="AC3:AC18" si="7">LOOKUP(10*$K3,$Q$2:$Z$2,Q3:Z3)-LOOKUP($K3,$Q$2:$Z$2,Q3:Z3)</f>
        <v>0.58499999999999908</v>
      </c>
      <c r="AD3" s="6" t="s">
        <v>12</v>
      </c>
      <c r="AE3" s="54" t="s">
        <v>12</v>
      </c>
      <c r="AF3" s="54">
        <v>9.5000000000000001E-2</v>
      </c>
      <c r="AG3" s="54">
        <v>0.20599999999999999</v>
      </c>
      <c r="AH3" s="54">
        <v>0.34699999999999998</v>
      </c>
      <c r="AI3" s="7">
        <v>0.439</v>
      </c>
      <c r="AJ3" s="7">
        <v>0.52</v>
      </c>
      <c r="AK3" s="7" t="s">
        <v>12</v>
      </c>
      <c r="AL3" s="7">
        <v>0.66800000000000004</v>
      </c>
      <c r="AM3" s="14" t="s">
        <v>12</v>
      </c>
      <c r="AN3" s="8">
        <f t="shared" ref="AN3:AN17" si="8">LOOKUP($K3,$Q$2:$Z$2,AD3:AM3)</f>
        <v>0.52</v>
      </c>
      <c r="AO3" s="6">
        <f t="shared" ref="AO3:AO17" si="9">LOOKUP($K3,$Q$2:$Z$2,AD3:AM3)-LOOKUP(0.1*$K3,$Q$2:$Z$2,AD3:AM3)</f>
        <v>0.17300000000000004</v>
      </c>
      <c r="AP3" s="8">
        <f t="shared" ref="AP3:AP17" si="10">LOOKUP(10*$K3,$Q$2:$Z$2,AD3:AM3)-LOOKUP($K3,$Q$2:$Z$2,AD3:AM3)</f>
        <v>0.14800000000000002</v>
      </c>
      <c r="AQ3" s="6" t="s">
        <v>12</v>
      </c>
      <c r="AR3" s="54" t="s">
        <v>12</v>
      </c>
      <c r="AS3" s="54">
        <v>0.32200000000000001</v>
      </c>
      <c r="AT3" s="54">
        <v>1.1970000000000001</v>
      </c>
      <c r="AU3" s="54">
        <v>1.956</v>
      </c>
      <c r="AV3" s="7">
        <v>2.2290000000000001</v>
      </c>
      <c r="AW3" s="7">
        <v>2.415</v>
      </c>
      <c r="AX3" s="7" t="s">
        <v>12</v>
      </c>
      <c r="AY3" s="7">
        <v>2.7210000000000001</v>
      </c>
      <c r="AZ3" s="14" t="s">
        <v>12</v>
      </c>
      <c r="BA3" s="8">
        <f t="shared" ref="BA3:BA17" si="11">LOOKUP($K3,$Q$2:$Z$2,AQ3:AZ3)</f>
        <v>2.415</v>
      </c>
      <c r="BB3" s="6">
        <f t="shared" ref="BB3:BB17" si="12">LOOKUP($K3,$Q$2:$Z$2,AQ3:AZ3)-LOOKUP(0.1*$K3,$Q$2:$Z$2,AQ3:AZ3)</f>
        <v>0.45900000000000007</v>
      </c>
      <c r="BC3" s="8">
        <f t="shared" ref="BC3:BC17" si="13">LOOKUP(10*$K3,$Q$2:$Z$2,AQ3:AZ3)-LOOKUP($K3,$Q$2:$Z$2,AQ3:AZ3)</f>
        <v>0.30600000000000005</v>
      </c>
      <c r="BD3" s="6">
        <v>7.6150000000000002</v>
      </c>
      <c r="BE3" s="7">
        <v>8.35</v>
      </c>
      <c r="BF3" s="14">
        <v>8.9640000000000004</v>
      </c>
      <c r="BG3" s="8">
        <f t="shared" ref="BG3:BG17" si="14">LOOKUP($N3,$BD$2:$BF$2,BD3:BF3)</f>
        <v>8.35</v>
      </c>
      <c r="BH3" s="6">
        <f t="shared" ref="BH3:BH17" si="15">BE3-BD3</f>
        <v>0.73499999999999943</v>
      </c>
      <c r="BI3" s="8">
        <f t="shared" ref="BI3:BI17" si="16">BF3-BE3</f>
        <v>0.61400000000000077</v>
      </c>
      <c r="BJ3" s="6">
        <v>7.6</v>
      </c>
      <c r="BK3" s="7">
        <v>8.3490000000000002</v>
      </c>
      <c r="BL3" s="14">
        <v>8.968</v>
      </c>
      <c r="BM3" s="8">
        <f t="shared" ref="BM3:BM17" si="17">LOOKUP($N3,$BD$2:$BF$2,BJ3:BL3)</f>
        <v>8.3490000000000002</v>
      </c>
      <c r="BN3" s="6">
        <f t="shared" ref="BN3:BN17" si="18">BK3-BJ3</f>
        <v>0.74900000000000055</v>
      </c>
      <c r="BO3" s="8">
        <f t="shared" ref="BO3:BO17" si="19">BL3-BK3</f>
        <v>0.61899999999999977</v>
      </c>
      <c r="BP3">
        <f>IF(AND(ISERROR(FIND("Fout",Q3)), ISERROR(FIND("Fout",AD3)), ISERROR(FIND("Fout",AQ3)), ISERROR(FIND( "Fout",BD3)), ISERROR(FIND( "Fout",BJ3))),0,1)</f>
        <v>0</v>
      </c>
      <c r="BQ3" s="93">
        <f>IF(AB3=0, -1, BH3/AB3)</f>
        <v>1.2564102564102555</v>
      </c>
      <c r="BR3" s="93">
        <f>IF(AB3=0,-1,BN3/AB3)</f>
        <v>1.2803418803418813</v>
      </c>
      <c r="BS3" s="93" t="str">
        <f>VLOOKUP(C3,'Koppeling locatie - aslocatie'!$A$2:$C$8139,2,FALSE)</f>
        <v>maas209</v>
      </c>
      <c r="BT3" s="93">
        <f>VLOOKUP($BS3,aslocaties_v01!$C$3:$AA$500,MATCH($K$3/10,aslocaties_v01!$C$2:$X$2),FALSE)</f>
        <v>7.1890000000000001</v>
      </c>
      <c r="BU3" s="93">
        <f>VLOOKUP(BS3,aslocaties_v01!$C$3:$AA$500,MATCH($K$3,aslocaties_v01!$C$2:$X$2),FALSE)</f>
        <v>7.7750000000000004</v>
      </c>
      <c r="BV3" s="93">
        <f>VLOOKUP(BS3,aslocaties_v01!$C$3:$AA$500,MATCH($K$3*10,aslocaties_v01!$C$2:$Y$2),FALSE)</f>
        <v>8.3640000000000008</v>
      </c>
      <c r="BW3" s="93">
        <f>BU3-BT3</f>
        <v>0.5860000000000003</v>
      </c>
      <c r="BX3" s="93">
        <f>BV3-BU3</f>
        <v>0.58900000000000041</v>
      </c>
      <c r="BY3" s="94">
        <f>IFERROR(ABS(1-BW3/AB3), 999)</f>
        <v>1.7094017094023695E-3</v>
      </c>
      <c r="BZ3" s="94">
        <f>IFERROR(ABS(1-BX3/AC3), 999)</f>
        <v>6.8376068376090338E-3</v>
      </c>
      <c r="CA3" s="94">
        <f>ABS(LOOKUP(0.1*$K3,$Q$2:$Z$2,Q3:Z3)-BT3)</f>
        <v>2.7000000000000135E-2</v>
      </c>
      <c r="CB3">
        <f>ABS(LOOKUP($K3,$Q$2:$Z$2,Q3:Z3)-BU3)</f>
        <v>2.5999999999999801E-2</v>
      </c>
      <c r="CC3" s="58">
        <f>ABS(LOOKUP(10*$K3,$Q$2:$Z$2,Q3:Z3)-BV3)</f>
        <v>2.1999999999998465E-2</v>
      </c>
      <c r="CD3" s="95" t="b">
        <f>OR(BY3&gt;0.1,BZ3&gt;0.1, CA3&gt;=0.15, CB3&gt;=0.15, CC3&gt;=0.15)</f>
        <v>0</v>
      </c>
      <c r="CE3" s="96" t="b">
        <f>AA3&lt;AVERAGE(AA:AA)+2*STDEV(AA:AA)</f>
        <v>1</v>
      </c>
      <c r="CF3" t="b">
        <f>BG3&lt;AVERAGE(BG:BG)+2*STDEV(BG:BG)</f>
        <v>1</v>
      </c>
      <c r="CG3" t="b">
        <f>BM3&lt;AVERAGE(BM:BM)+2*STDEV(BM:BM)</f>
        <v>1</v>
      </c>
      <c r="CH3" s="84" t="b">
        <f>AN3&gt;0.25</f>
        <v>1</v>
      </c>
      <c r="CI3">
        <f>IF(CH3,AN3,"")</f>
        <v>0.52</v>
      </c>
      <c r="CJ3" t="b">
        <f>CI3&lt;AVERAGE(CI:CI)+3*STDEV(CI:CI)</f>
        <v>1</v>
      </c>
      <c r="CK3" t="b">
        <f>AN3&lt;1.25</f>
        <v>1</v>
      </c>
      <c r="CL3" s="84" t="b">
        <f>BA3&gt;AVERAGE(BA:BA)-2*STDEV(BA:BA)</f>
        <v>1</v>
      </c>
      <c r="CM3">
        <f>IF(CL3,BA3,"")</f>
        <v>2.415</v>
      </c>
      <c r="CN3" t="b">
        <f>CM3&lt;AVERAGE(CM:CM)+3*STDEV(CM:CM)</f>
        <v>1</v>
      </c>
      <c r="CO3" s="84">
        <f>IF(BA3=0, -1, AN3/(1.56*BA3^2))</f>
        <v>5.7153716348963442E-2</v>
      </c>
      <c r="CP3" t="b">
        <f>OR(CO3&gt;0.035, CO3&lt;0.065)</f>
        <v>1</v>
      </c>
      <c r="CQ3" s="96" t="str">
        <f>IF(O3="-", "-", ABS(AA3-AA2)&lt;O3*$CR$1)</f>
        <v>-</v>
      </c>
      <c r="CR3" t="str">
        <f>IF(O3="-","-",ABS(BG3-BG2)&lt;O3*$CS$1)</f>
        <v>-</v>
      </c>
      <c r="CS3" t="str">
        <f>IF(O3="-","-",ABS(BM3-BM2)&lt;O3*$CT$1)</f>
        <v>-</v>
      </c>
      <c r="CT3" t="str">
        <f>IF(O3="-","-",ABS(AN3-AN2)&lt;O3*$CU$1)</f>
        <v>-</v>
      </c>
      <c r="CU3" t="str">
        <f>IF(O3="-","-",ABS(BA2-BA3)&lt;O3*$CV$1)</f>
        <v>-</v>
      </c>
      <c r="CV3" s="84" t="b">
        <f>IF(P3="-","-",ABS(AA4-AA3)&lt;P3*$CR$1)</f>
        <v>1</v>
      </c>
      <c r="CW3" t="b">
        <f>IF(P3="-","-",ABS(BG4-BG3)&lt;P3*$CS$1)</f>
        <v>1</v>
      </c>
      <c r="CX3" t="b">
        <f>IF(P3="-","-",ABS(BM4-BM3)&lt;P3*$CT$1)</f>
        <v>1</v>
      </c>
      <c r="CY3" t="b">
        <f>IF(P3="-","-",ABS(AN4-AN3)&lt;P3*$CU$1)</f>
        <v>1</v>
      </c>
      <c r="CZ3" t="b">
        <f>IF(P3="-","-",ABS(BA3-BA4)&lt;P3*$CV$1)</f>
        <v>1</v>
      </c>
      <c r="DA3" s="84">
        <f>IFERROR(IF(AND(CQ3:CU3),0,1), 0)+IFERROR(IF(AND(CV3:CZ3),0,1),0)</f>
        <v>0</v>
      </c>
      <c r="DB3" t="b">
        <f>AND(DA3&gt;0,CD3)</f>
        <v>0</v>
      </c>
    </row>
    <row r="4" spans="1:106">
      <c r="A4" s="9">
        <v>1777</v>
      </c>
      <c r="B4" s="3">
        <v>2</v>
      </c>
      <c r="C4" s="3" t="s">
        <v>440</v>
      </c>
      <c r="D4" s="3" t="str">
        <f t="shared" si="0"/>
        <v>MA_1_224_vk_0360</v>
      </c>
      <c r="E4" s="3" t="str">
        <f t="shared" si="1"/>
        <v>0360</v>
      </c>
      <c r="F4" s="3">
        <v>153412.54699999999</v>
      </c>
      <c r="G4" s="15">
        <v>423614.81199999998</v>
      </c>
      <c r="H4" s="35" t="str">
        <f t="shared" si="2"/>
        <v>ja</v>
      </c>
      <c r="I4" s="42">
        <v>145</v>
      </c>
      <c r="J4" s="20">
        <v>224</v>
      </c>
      <c r="K4" s="21">
        <v>10000</v>
      </c>
      <c r="L4" s="28">
        <f t="shared" ref="L4:L18" si="20">L3</f>
        <v>1</v>
      </c>
      <c r="M4" s="28">
        <f t="shared" ref="M4:M18" si="21">M3</f>
        <v>1</v>
      </c>
      <c r="N4" s="56">
        <f t="shared" si="3"/>
        <v>10000</v>
      </c>
      <c r="O4" s="33">
        <f t="shared" ref="O4:O18" si="22">SQRT((F3-F4)^2+(G3-G4)^2)</f>
        <v>1129.3778316435905</v>
      </c>
      <c r="P4" s="37">
        <f t="shared" si="4"/>
        <v>77.67487853869082</v>
      </c>
      <c r="Q4" s="9" t="s">
        <v>12</v>
      </c>
      <c r="R4" s="55" t="s">
        <v>12</v>
      </c>
      <c r="S4" s="125">
        <v>5.3849999999999998</v>
      </c>
      <c r="T4" s="55">
        <v>6.4589999999999996</v>
      </c>
      <c r="U4" s="55">
        <v>7.2220000000000004</v>
      </c>
      <c r="V4" s="3">
        <v>7.4980000000000002</v>
      </c>
      <c r="W4" s="3">
        <v>7.8120000000000003</v>
      </c>
      <c r="X4" s="3" t="s">
        <v>12</v>
      </c>
      <c r="Y4" s="3">
        <v>8.4019999999999992</v>
      </c>
      <c r="Z4" s="15" t="s">
        <v>12</v>
      </c>
      <c r="AA4" s="10">
        <f t="shared" si="5"/>
        <v>7.8120000000000003</v>
      </c>
      <c r="AB4" s="9">
        <f t="shared" si="6"/>
        <v>0.58999999999999986</v>
      </c>
      <c r="AC4" s="10">
        <f t="shared" si="7"/>
        <v>0.58999999999999897</v>
      </c>
      <c r="AD4" s="9" t="s">
        <v>12</v>
      </c>
      <c r="AE4" s="55" t="s">
        <v>12</v>
      </c>
      <c r="AF4" s="55">
        <v>0.17</v>
      </c>
      <c r="AG4" s="55">
        <v>0.29899999999999999</v>
      </c>
      <c r="AH4" s="55">
        <v>0.41199999999999998</v>
      </c>
      <c r="AI4" s="3">
        <v>0.497</v>
      </c>
      <c r="AJ4" s="3">
        <v>0.57699999999999996</v>
      </c>
      <c r="AK4" s="3" t="s">
        <v>12</v>
      </c>
      <c r="AL4" s="3">
        <v>0.72</v>
      </c>
      <c r="AM4" s="15" t="s">
        <v>12</v>
      </c>
      <c r="AN4" s="10">
        <f t="shared" si="8"/>
        <v>0.57699999999999996</v>
      </c>
      <c r="AO4" s="9">
        <f t="shared" si="9"/>
        <v>0.16499999999999998</v>
      </c>
      <c r="AP4" s="10">
        <f t="shared" si="10"/>
        <v>0.14300000000000002</v>
      </c>
      <c r="AQ4" s="9" t="s">
        <v>12</v>
      </c>
      <c r="AR4" s="55" t="s">
        <v>12</v>
      </c>
      <c r="AS4" s="55">
        <v>0.85399999999999998</v>
      </c>
      <c r="AT4" s="55">
        <v>1.5269999999999999</v>
      </c>
      <c r="AU4" s="55">
        <v>2.0419999999999998</v>
      </c>
      <c r="AV4" s="3">
        <v>2.2829999999999999</v>
      </c>
      <c r="AW4" s="3">
        <v>2.4929999999999999</v>
      </c>
      <c r="AX4" s="3" t="s">
        <v>12</v>
      </c>
      <c r="AY4" s="3">
        <v>2.7959999999999998</v>
      </c>
      <c r="AZ4" s="15" t="s">
        <v>12</v>
      </c>
      <c r="BA4" s="10">
        <f t="shared" si="11"/>
        <v>2.4929999999999999</v>
      </c>
      <c r="BB4" s="9">
        <f t="shared" si="12"/>
        <v>0.45100000000000007</v>
      </c>
      <c r="BC4" s="10">
        <f t="shared" si="13"/>
        <v>0.30299999999999994</v>
      </c>
      <c r="BD4" s="9">
        <v>7.548</v>
      </c>
      <c r="BE4" s="3">
        <v>8.2279999999999998</v>
      </c>
      <c r="BF4" s="15">
        <v>8.8249999999999993</v>
      </c>
      <c r="BG4" s="15">
        <f t="shared" si="14"/>
        <v>8.2279999999999998</v>
      </c>
      <c r="BH4" s="9">
        <f t="shared" si="15"/>
        <v>0.67999999999999972</v>
      </c>
      <c r="BI4" s="10">
        <f t="shared" si="16"/>
        <v>0.59699999999999953</v>
      </c>
      <c r="BJ4" s="9">
        <v>7.524</v>
      </c>
      <c r="BK4" s="3">
        <v>8.1999999999999993</v>
      </c>
      <c r="BL4" s="15">
        <v>8.7970000000000006</v>
      </c>
      <c r="BM4" s="15">
        <f t="shared" si="17"/>
        <v>8.1999999999999993</v>
      </c>
      <c r="BN4" s="9">
        <f t="shared" si="18"/>
        <v>0.67599999999999927</v>
      </c>
      <c r="BO4" s="10">
        <f t="shared" si="19"/>
        <v>0.59700000000000131</v>
      </c>
      <c r="BP4">
        <f>IF(AND(ISERROR(FIND("Fout",Q4)), ISERROR(FIND("Fout",AD4)), ISERROR(FIND("Fout",AQ4)), ISERROR(FIND( "Fout",BD4)), ISERROR(FIND( "Fout",BJ4))),0,1)</f>
        <v>0</v>
      </c>
      <c r="BQ4" s="93">
        <f>IF(AB4=0, -1, BH4/AB4)</f>
        <v>1.1525423728813557</v>
      </c>
      <c r="BR4" s="93">
        <f>IF(AB4=0,-1,BN4/AB4)</f>
        <v>1.1457627118644058</v>
      </c>
      <c r="BS4" s="93" t="str">
        <f>VLOOKUP(C4,'Koppeling locatie - aslocatie'!$A$2:$C$8139,2,FALSE)</f>
        <v>maas208</v>
      </c>
      <c r="BT4" s="93">
        <f>VLOOKUP($BS4,aslocaties_v01!$C$3:$AA$500,MATCH($K$3/10,aslocaties_v01!$C$2:$X$2),FALSE)</f>
        <v>7.2830000000000004</v>
      </c>
      <c r="BU4" s="93">
        <f>VLOOKUP(BS4,aslocaties_v01!$C$3:$AA$500,MATCH($K$3,aslocaties_v01!$C$2:$X$2),FALSE)</f>
        <v>7.8680000000000003</v>
      </c>
      <c r="BV4" s="93">
        <f>VLOOKUP(BS4,aslocaties_v01!$C$3:$AA$500,MATCH($K$3*10,aslocaties_v01!$C$2:$Y$2),FALSE)</f>
        <v>8.4540000000000006</v>
      </c>
      <c r="BW4" s="93">
        <f t="shared" ref="BW4:BX6" si="23">BU4-BT4</f>
        <v>0.58499999999999996</v>
      </c>
      <c r="BX4" s="93">
        <f t="shared" si="23"/>
        <v>0.5860000000000003</v>
      </c>
      <c r="BY4" s="94">
        <f t="shared" ref="BY4:BZ6" si="24">IFERROR(ABS(1-BW4/AB4), 999)</f>
        <v>8.4745762711863071E-3</v>
      </c>
      <c r="BZ4" s="94">
        <f t="shared" si="24"/>
        <v>6.7796610169469362E-3</v>
      </c>
      <c r="CA4" s="94">
        <f>ABS(LOOKUP(0.1*$K4,$Q$2:$Z$2,Q4:Z4)-BT4)</f>
        <v>6.0999999999999943E-2</v>
      </c>
      <c r="CB4">
        <f>ABS(LOOKUP($K4,$Q$2:$Z$2,Q4:Z4)-BU4)</f>
        <v>5.600000000000005E-2</v>
      </c>
      <c r="CC4" s="58">
        <f>ABS(LOOKUP(10*$K4,$Q$2:$Z$2,Q4:Z4)-BV4)</f>
        <v>5.2000000000001378E-2</v>
      </c>
      <c r="CD4" s="95" t="b">
        <f>OR(BY4&gt;0.1,BZ4&gt;0.1, CA4&gt;=0.15, CB4&gt;=0.15, CC4&gt;=0.15)</f>
        <v>0</v>
      </c>
      <c r="CE4" s="96" t="b">
        <f>AA4&lt;AVERAGE(AA:AA)+2*STDEV(AA:AA)</f>
        <v>1</v>
      </c>
      <c r="CF4" t="b">
        <f>BG4&lt;AVERAGE(BG:BG)+2*STDEV(BG:BG)</f>
        <v>1</v>
      </c>
      <c r="CG4" t="b">
        <f>BM4&lt;AVERAGE(BM:BM)+2*STDEV(BM:BM)</f>
        <v>1</v>
      </c>
      <c r="CH4" s="84" t="b">
        <f>AN4&gt;0.25</f>
        <v>1</v>
      </c>
      <c r="CI4">
        <f>IF(CH4,AN4,"")</f>
        <v>0.57699999999999996</v>
      </c>
      <c r="CJ4" t="b">
        <f>CI4&lt;AVERAGE(CI:CI)+3*STDEV(CI:CI)</f>
        <v>1</v>
      </c>
      <c r="CK4" t="b">
        <f>AN4&lt;1.25</f>
        <v>1</v>
      </c>
      <c r="CL4" s="84" t="b">
        <f>BA4&lt;AVERAGE(BA:BA)+2*STDEV(BA:BA)</f>
        <v>1</v>
      </c>
      <c r="CM4">
        <f>IF(CL4,BA4,"")</f>
        <v>2.4929999999999999</v>
      </c>
      <c r="CN4" t="b">
        <f>CM4&lt;AVERAGE(CM:CM)+3*STDEV(CM:CM)</f>
        <v>1</v>
      </c>
      <c r="CO4" s="84">
        <f>IF(BA4=0, -1, AN4/(1.56*BA4^2))</f>
        <v>5.9512289423911999E-2</v>
      </c>
      <c r="CP4" t="b">
        <f>OR(CO4&gt;0.035, CO4&lt;0.065)</f>
        <v>1</v>
      </c>
      <c r="CQ4" s="96" t="b">
        <f>IF(O4="-", "-", ABS(AA4-AA3)&lt;O4*$CR$1)</f>
        <v>1</v>
      </c>
      <c r="CR4" t="b">
        <f>IF(O4="-","-",ABS(BG4-BG3)&lt;O4*$CS$1)</f>
        <v>1</v>
      </c>
      <c r="CS4" t="b">
        <f>IF(O4="-","-",ABS(BM4-BM3)&lt;O4*$CT$1)</f>
        <v>1</v>
      </c>
      <c r="CT4" t="b">
        <f>IF(O4="-","-",ABS(AN4-AN3)&lt;O4*$CU$1)</f>
        <v>1</v>
      </c>
      <c r="CU4" t="b">
        <f>IF(O4="-","-",ABS(BA3-BA4)&lt;O4*$CV$1)</f>
        <v>1</v>
      </c>
      <c r="CV4" s="84" t="b">
        <f>IF(P4="-","-",ABS(AA5-AA4)&lt;P4*$CR$1)</f>
        <v>1</v>
      </c>
      <c r="CW4" t="b">
        <f>IF(P4="-","-",ABS(BG5-BG4)&lt;P4*$CS$1)</f>
        <v>1</v>
      </c>
      <c r="CX4" t="b">
        <f>IF(P4="-","-",ABS(BM5-BM4)&lt;P4*$CT$1)</f>
        <v>1</v>
      </c>
      <c r="CY4" t="b">
        <f>IF(P4="-","-",ABS(AN5-AN4)&lt;P4*$CU$1)</f>
        <v>1</v>
      </c>
      <c r="CZ4" t="b">
        <f>IF(P4="-","-",ABS(BA4-BA5)&lt;P4*$CV$1)</f>
        <v>1</v>
      </c>
      <c r="DA4" s="84">
        <f>IFERROR(IF(AND(CQ4:CU4),0,1), 0)+IFERROR(IF(AND(CV4:CZ4),0,1),0)</f>
        <v>0</v>
      </c>
      <c r="DB4" t="b">
        <f>AND(DA4&gt;0,CD4)</f>
        <v>0</v>
      </c>
    </row>
    <row r="5" spans="1:106">
      <c r="A5" s="9">
        <v>1778</v>
      </c>
      <c r="B5" s="3">
        <v>2</v>
      </c>
      <c r="C5" s="3" t="s">
        <v>441</v>
      </c>
      <c r="D5" s="3" t="str">
        <f t="shared" si="0"/>
        <v>MA_1_224_vk_0361</v>
      </c>
      <c r="E5" s="3" t="str">
        <f t="shared" si="1"/>
        <v>0361</v>
      </c>
      <c r="F5" s="3">
        <v>153355.53099999999</v>
      </c>
      <c r="G5" s="15">
        <v>423562.06199999998</v>
      </c>
      <c r="H5" s="35" t="str">
        <f t="shared" si="2"/>
        <v>ja</v>
      </c>
      <c r="I5" s="42">
        <v>145</v>
      </c>
      <c r="J5" s="20">
        <v>224</v>
      </c>
      <c r="K5" s="21">
        <v>10000</v>
      </c>
      <c r="L5" s="28">
        <f t="shared" si="20"/>
        <v>1</v>
      </c>
      <c r="M5" s="28">
        <f t="shared" si="21"/>
        <v>1</v>
      </c>
      <c r="N5" s="56">
        <f t="shared" si="3"/>
        <v>10000</v>
      </c>
      <c r="O5" s="33">
        <f t="shared" si="22"/>
        <v>77.67487853869082</v>
      </c>
      <c r="P5" s="37">
        <f t="shared" si="4"/>
        <v>114.26754700262842</v>
      </c>
      <c r="Q5" s="9" t="s">
        <v>12</v>
      </c>
      <c r="R5" s="55" t="s">
        <v>12</v>
      </c>
      <c r="S5" s="125">
        <v>6.524</v>
      </c>
      <c r="T5" s="55">
        <v>6.8860000000000001</v>
      </c>
      <c r="U5" s="55">
        <v>7.226</v>
      </c>
      <c r="V5" s="3">
        <v>7.5</v>
      </c>
      <c r="W5" s="3">
        <v>7.8120000000000003</v>
      </c>
      <c r="X5" s="3" t="s">
        <v>12</v>
      </c>
      <c r="Y5" s="3">
        <v>8.4</v>
      </c>
      <c r="Z5" s="15" t="s">
        <v>12</v>
      </c>
      <c r="AA5" s="10">
        <f t="shared" si="5"/>
        <v>7.8120000000000003</v>
      </c>
      <c r="AB5" s="9">
        <f t="shared" si="6"/>
        <v>0.5860000000000003</v>
      </c>
      <c r="AC5" s="10">
        <f t="shared" si="7"/>
        <v>0.58800000000000008</v>
      </c>
      <c r="AD5" s="9" t="s">
        <v>12</v>
      </c>
      <c r="AE5" s="55" t="s">
        <v>12</v>
      </c>
      <c r="AF5" s="55">
        <v>0.57499999999999996</v>
      </c>
      <c r="AG5" s="55">
        <v>0.63500000000000001</v>
      </c>
      <c r="AH5" s="55">
        <v>0.70199999999999996</v>
      </c>
      <c r="AI5" s="3">
        <v>0.76800000000000002</v>
      </c>
      <c r="AJ5" s="3">
        <v>0.84</v>
      </c>
      <c r="AK5" s="3" t="s">
        <v>12</v>
      </c>
      <c r="AL5" s="3">
        <v>0.98399999999999999</v>
      </c>
      <c r="AM5" s="15" t="s">
        <v>12</v>
      </c>
      <c r="AN5" s="10">
        <f t="shared" si="8"/>
        <v>0.84</v>
      </c>
      <c r="AO5" s="9">
        <f t="shared" si="9"/>
        <v>0.13800000000000001</v>
      </c>
      <c r="AP5" s="10">
        <f t="shared" si="10"/>
        <v>0.14400000000000002</v>
      </c>
      <c r="AQ5" s="9" t="s">
        <v>12</v>
      </c>
      <c r="AR5" s="55" t="s">
        <v>12</v>
      </c>
      <c r="AS5" s="55">
        <v>2.5670000000000002</v>
      </c>
      <c r="AT5" s="55">
        <v>2.6930000000000001</v>
      </c>
      <c r="AU5" s="55">
        <v>2.8260000000000001</v>
      </c>
      <c r="AV5" s="3">
        <v>2.9449999999999998</v>
      </c>
      <c r="AW5" s="3">
        <v>3.073</v>
      </c>
      <c r="AX5" s="3" t="s">
        <v>12</v>
      </c>
      <c r="AY5" s="3">
        <v>3.306</v>
      </c>
      <c r="AZ5" s="15" t="s">
        <v>12</v>
      </c>
      <c r="BA5" s="10">
        <f t="shared" si="11"/>
        <v>3.073</v>
      </c>
      <c r="BB5" s="9">
        <f t="shared" si="12"/>
        <v>0.24699999999999989</v>
      </c>
      <c r="BC5" s="10">
        <f t="shared" si="13"/>
        <v>0.2330000000000001</v>
      </c>
      <c r="BD5" s="9">
        <v>7.6360000000000001</v>
      </c>
      <c r="BE5" s="3">
        <v>8.2449999999999992</v>
      </c>
      <c r="BF5" s="15">
        <v>8.8350000000000009</v>
      </c>
      <c r="BG5" s="15">
        <f t="shared" si="14"/>
        <v>8.2449999999999992</v>
      </c>
      <c r="BH5" s="9">
        <f t="shared" si="15"/>
        <v>0.6089999999999991</v>
      </c>
      <c r="BI5" s="10">
        <f t="shared" si="16"/>
        <v>0.59000000000000163</v>
      </c>
      <c r="BJ5" s="9">
        <v>7.609</v>
      </c>
      <c r="BK5" s="3">
        <v>8.2159999999999993</v>
      </c>
      <c r="BL5" s="15">
        <v>8.8059999999999992</v>
      </c>
      <c r="BM5" s="15">
        <f t="shared" si="17"/>
        <v>8.2159999999999993</v>
      </c>
      <c r="BN5" s="9">
        <f t="shared" si="18"/>
        <v>0.60699999999999932</v>
      </c>
      <c r="BO5" s="10">
        <f t="shared" si="19"/>
        <v>0.58999999999999986</v>
      </c>
      <c r="BP5">
        <f>IF(AND(ISERROR(FIND("Fout",Q5)), ISERROR(FIND("Fout",AD5)), ISERROR(FIND("Fout",AQ5)), ISERROR(FIND( "Fout",BD5)), ISERROR(FIND( "Fout",BJ5))),0,1)</f>
        <v>0</v>
      </c>
      <c r="BQ5" s="93">
        <f>IF(AB5=0, -1, BH5/AB5)</f>
        <v>1.0392491467576772</v>
      </c>
      <c r="BR5" s="93">
        <f>IF(AB5=0,-1,BN5/AB5)</f>
        <v>1.0358361774744009</v>
      </c>
      <c r="BS5" s="93" t="str">
        <f>VLOOKUP(C5,'Koppeling locatie - aslocatie'!$A$2:$C$8139,2,FALSE)</f>
        <v>maas209</v>
      </c>
      <c r="BT5" s="93">
        <f>VLOOKUP($BS5,aslocaties_v01!$C$3:$AA$500,MATCH($K$3/10,aslocaties_v01!$C$2:$X$2),FALSE)</f>
        <v>7.1890000000000001</v>
      </c>
      <c r="BU5" s="93">
        <f>VLOOKUP(BS5,aslocaties_v01!$C$3:$AA$500,MATCH($K$3,aslocaties_v01!$C$2:$X$2),FALSE)</f>
        <v>7.7750000000000004</v>
      </c>
      <c r="BV5" s="93">
        <f>VLOOKUP(BS5,aslocaties_v01!$C$3:$AA$500,MATCH($K$3*10,aslocaties_v01!$C$2:$Y$2),FALSE)</f>
        <v>8.3640000000000008</v>
      </c>
      <c r="BW5" s="93">
        <f t="shared" si="23"/>
        <v>0.5860000000000003</v>
      </c>
      <c r="BX5" s="93">
        <f t="shared" si="23"/>
        <v>0.58900000000000041</v>
      </c>
      <c r="BY5" s="94">
        <f t="shared" si="24"/>
        <v>0</v>
      </c>
      <c r="BZ5" s="94">
        <f t="shared" si="24"/>
        <v>1.700680272109345E-3</v>
      </c>
      <c r="CA5" s="94">
        <f>ABS(LOOKUP(0.1*$K5,$Q$2:$Z$2,Q5:Z5)-BT5)</f>
        <v>3.6999999999999922E-2</v>
      </c>
      <c r="CB5">
        <f>ABS(LOOKUP($K5,$Q$2:$Z$2,Q5:Z5)-BU5)</f>
        <v>3.6999999999999922E-2</v>
      </c>
      <c r="CC5" s="58">
        <f>ABS(LOOKUP(10*$K5,$Q$2:$Z$2,Q5:Z5)-BV5)</f>
        <v>3.5999999999999588E-2</v>
      </c>
      <c r="CD5" s="95" t="b">
        <f>OR(BY5&gt;0.1,BZ5&gt;0.1, CA5&gt;=0.15, CB5&gt;=0.15, CC5&gt;=0.15)</f>
        <v>0</v>
      </c>
      <c r="CE5" s="96" t="b">
        <f>AA5&lt;AVERAGE(AA:AA)+2*STDEV(AA:AA)</f>
        <v>1</v>
      </c>
      <c r="CF5" t="b">
        <f>BG5&lt;AVERAGE(BG:BG)+2*STDEV(BG:BG)</f>
        <v>1</v>
      </c>
      <c r="CG5" t="b">
        <f>BM5&lt;AVERAGE(BM:BM)+2*STDEV(BM:BM)</f>
        <v>1</v>
      </c>
      <c r="CH5" s="84" t="b">
        <f>AN5&gt;0.25</f>
        <v>1</v>
      </c>
      <c r="CI5">
        <f>IF(CH5,AN5,"")</f>
        <v>0.84</v>
      </c>
      <c r="CJ5" t="b">
        <f>CI5&lt;AVERAGE(CI:CI)+3*STDEV(CI:CI)</f>
        <v>1</v>
      </c>
      <c r="CK5" t="b">
        <f>AN5&lt;1.25</f>
        <v>1</v>
      </c>
      <c r="CL5" s="84" t="b">
        <f>BA5&lt;AVERAGE(BA:BA)+2*STDEV(BA:BA)</f>
        <v>1</v>
      </c>
      <c r="CM5">
        <f>IF(CL5,BA5,"")</f>
        <v>3.073</v>
      </c>
      <c r="CN5" t="b">
        <f>CM5&lt;AVERAGE(CM:CM)+3*STDEV(CM:CM)</f>
        <v>1</v>
      </c>
      <c r="CO5" s="84">
        <f>IF(BA5=0, -1, AN5/(1.56*BA5^2))</f>
        <v>5.7020309094551129E-2</v>
      </c>
      <c r="CP5" t="b">
        <f>OR(CO5&gt;0.035, CO5&lt;0.065)</f>
        <v>1</v>
      </c>
      <c r="CQ5" s="96" t="b">
        <f>IF(O5="-", "-", ABS(AA5-AA4)&lt;O5*$CR$1)</f>
        <v>1</v>
      </c>
      <c r="CR5" t="b">
        <f>IF(O5="-","-",ABS(BG5-BG4)&lt;O5*$CS$1)</f>
        <v>1</v>
      </c>
      <c r="CS5" t="b">
        <f>IF(O5="-","-",ABS(BM5-BM4)&lt;O5*$CT$1)</f>
        <v>1</v>
      </c>
      <c r="CT5" t="b">
        <f>IF(O5="-","-",ABS(AN5-AN4)&lt;O5*$CU$1)</f>
        <v>1</v>
      </c>
      <c r="CU5" t="b">
        <f>IF(O5="-","-",ABS(BA4-BA5)&lt;O5*$CV$1)</f>
        <v>1</v>
      </c>
      <c r="CV5" s="84" t="b">
        <f>IF(P5="-","-",ABS(AA6-AA5)&lt;P5*$CR$1)</f>
        <v>1</v>
      </c>
      <c r="CW5" t="b">
        <f>IF(P5="-","-",ABS(BG6-BG5)&lt;P5*$CS$1)</f>
        <v>1</v>
      </c>
      <c r="CX5" t="b">
        <f>IF(P5="-","-",ABS(BM6-BM5)&lt;P5*$CT$1)</f>
        <v>1</v>
      </c>
      <c r="CY5" t="b">
        <f>IF(P5="-","-",ABS(AN6-AN5)&lt;P5*$CU$1)</f>
        <v>1</v>
      </c>
      <c r="CZ5" t="b">
        <f>IF(P5="-","-",ABS(BA5-BA6)&lt;P5*$CV$1)</f>
        <v>0</v>
      </c>
      <c r="DA5" s="84">
        <f>IFERROR(IF(AND(CQ5:CU5),0,1), 0)+IFERROR(IF(AND(CV5:CZ5),0,1),0)</f>
        <v>1</v>
      </c>
      <c r="DB5" t="b">
        <f>AND(DA5&gt;0,CD5)</f>
        <v>0</v>
      </c>
    </row>
    <row r="6" spans="1:106">
      <c r="A6" s="9">
        <v>1779</v>
      </c>
      <c r="B6" s="3">
        <v>2</v>
      </c>
      <c r="C6" s="3" t="s">
        <v>442</v>
      </c>
      <c r="D6" s="3" t="str">
        <f t="shared" si="0"/>
        <v>MA_1_224_vk_0362</v>
      </c>
      <c r="E6" s="3" t="str">
        <f t="shared" si="1"/>
        <v>0362</v>
      </c>
      <c r="F6" s="3">
        <v>153271.18799999999</v>
      </c>
      <c r="G6" s="15">
        <v>423484.96899999998</v>
      </c>
      <c r="H6" s="35" t="str">
        <f t="shared" si="2"/>
        <v>ja</v>
      </c>
      <c r="I6" s="42">
        <v>145</v>
      </c>
      <c r="J6" s="20">
        <v>224</v>
      </c>
      <c r="K6" s="21">
        <v>10000</v>
      </c>
      <c r="L6" s="28">
        <f t="shared" si="20"/>
        <v>1</v>
      </c>
      <c r="M6" s="28">
        <f t="shared" si="21"/>
        <v>1</v>
      </c>
      <c r="N6" s="56">
        <f t="shared" si="3"/>
        <v>10000</v>
      </c>
      <c r="O6" s="33">
        <f t="shared" si="22"/>
        <v>114.26754700262842</v>
      </c>
      <c r="P6" s="37">
        <f t="shared" si="4"/>
        <v>77.034073428576974</v>
      </c>
      <c r="Q6" s="9" t="s">
        <v>12</v>
      </c>
      <c r="R6" s="55" t="s">
        <v>12</v>
      </c>
      <c r="S6" s="3">
        <v>6.524</v>
      </c>
      <c r="T6" s="55">
        <v>6.8860000000000001</v>
      </c>
      <c r="U6" s="55">
        <v>7.226</v>
      </c>
      <c r="V6" s="3">
        <v>7.4989999999999997</v>
      </c>
      <c r="W6" s="3">
        <v>7.8109999999999999</v>
      </c>
      <c r="X6" s="3" t="s">
        <v>12</v>
      </c>
      <c r="Y6" s="3">
        <v>8.4</v>
      </c>
      <c r="Z6" s="15" t="s">
        <v>12</v>
      </c>
      <c r="AA6" s="10">
        <f t="shared" si="5"/>
        <v>7.8109999999999999</v>
      </c>
      <c r="AB6" s="9">
        <f t="shared" si="6"/>
        <v>0.58499999999999996</v>
      </c>
      <c r="AC6" s="10">
        <f t="shared" si="7"/>
        <v>0.58900000000000041</v>
      </c>
      <c r="AD6" s="9" t="s">
        <v>12</v>
      </c>
      <c r="AE6" s="55" t="s">
        <v>12</v>
      </c>
      <c r="AF6" s="55">
        <v>0.91800000000000004</v>
      </c>
      <c r="AG6" s="55">
        <v>0.93500000000000005</v>
      </c>
      <c r="AH6" s="55">
        <v>0.95499999999999996</v>
      </c>
      <c r="AI6" s="3">
        <v>0.97299999999999998</v>
      </c>
      <c r="AJ6" s="3">
        <v>0.99199999999999999</v>
      </c>
      <c r="AK6" s="3" t="s">
        <v>12</v>
      </c>
      <c r="AL6" s="3">
        <v>1.0489999999999999</v>
      </c>
      <c r="AM6" s="15" t="s">
        <v>12</v>
      </c>
      <c r="AN6" s="10">
        <f t="shared" si="8"/>
        <v>0.99199999999999999</v>
      </c>
      <c r="AO6" s="9">
        <f t="shared" si="9"/>
        <v>3.7000000000000033E-2</v>
      </c>
      <c r="AP6" s="10">
        <f t="shared" si="10"/>
        <v>5.699999999999994E-2</v>
      </c>
      <c r="AQ6" s="9" t="s">
        <v>12</v>
      </c>
      <c r="AR6" s="55" t="s">
        <v>12</v>
      </c>
      <c r="AS6" s="55">
        <v>4.2030000000000003</v>
      </c>
      <c r="AT6" s="55">
        <v>4.2140000000000004</v>
      </c>
      <c r="AU6" s="55">
        <v>4.2249999999999996</v>
      </c>
      <c r="AV6" s="3">
        <v>4.2359999999999998</v>
      </c>
      <c r="AW6" s="3">
        <v>4.2480000000000002</v>
      </c>
      <c r="AX6" s="3" t="s">
        <v>12</v>
      </c>
      <c r="AY6" s="3">
        <v>4.2699999999999996</v>
      </c>
      <c r="AZ6" s="15" t="s">
        <v>12</v>
      </c>
      <c r="BA6" s="10">
        <f t="shared" si="11"/>
        <v>4.2480000000000002</v>
      </c>
      <c r="BB6" s="9">
        <f t="shared" si="12"/>
        <v>2.3000000000000576E-2</v>
      </c>
      <c r="BC6" s="10">
        <f t="shared" si="13"/>
        <v>2.1999999999999353E-2</v>
      </c>
      <c r="BD6" s="9">
        <v>7.6029999999999998</v>
      </c>
      <c r="BE6" s="3">
        <v>8.2070000000000007</v>
      </c>
      <c r="BF6" s="15">
        <v>8.7949999999999999</v>
      </c>
      <c r="BG6" s="15">
        <f t="shared" si="14"/>
        <v>8.2070000000000007</v>
      </c>
      <c r="BH6" s="9">
        <f t="shared" si="15"/>
        <v>0.60400000000000098</v>
      </c>
      <c r="BI6" s="10">
        <f t="shared" si="16"/>
        <v>0.58799999999999919</v>
      </c>
      <c r="BJ6" s="9">
        <v>7.5789999999999997</v>
      </c>
      <c r="BK6" s="3">
        <v>8.1829999999999998</v>
      </c>
      <c r="BL6" s="15">
        <v>8.77</v>
      </c>
      <c r="BM6" s="15">
        <f t="shared" si="17"/>
        <v>8.1829999999999998</v>
      </c>
      <c r="BN6" s="9">
        <f t="shared" si="18"/>
        <v>0.60400000000000009</v>
      </c>
      <c r="BO6" s="10">
        <f t="shared" si="19"/>
        <v>0.58699999999999974</v>
      </c>
      <c r="BP6">
        <f>IF(AND(ISERROR(FIND("Fout",Q6)), ISERROR(FIND("Fout",AD6)), ISERROR(FIND("Fout",AQ6)), ISERROR(FIND( "Fout",BD6)), ISERROR(FIND( "Fout",BJ6))),0,1)</f>
        <v>0</v>
      </c>
      <c r="BQ6" s="93">
        <f>IF(AB6=0, -1, BH6/AB6)</f>
        <v>1.0324786324786341</v>
      </c>
      <c r="BR6" s="93">
        <f>IF(AB6=0,-1,BN6/AB6)</f>
        <v>1.0324786324786328</v>
      </c>
      <c r="BS6" s="93" t="str">
        <f>VLOOKUP(C6,'Koppeling locatie - aslocatie'!$A$2:$C$8139,2,FALSE)</f>
        <v>maas209</v>
      </c>
      <c r="BT6" s="93">
        <f>VLOOKUP($BS6,aslocaties_v01!$C$3:$AA$500,MATCH($K$3/10,aslocaties_v01!$C$2:$X$2),FALSE)</f>
        <v>7.1890000000000001</v>
      </c>
      <c r="BU6" s="93">
        <f>VLOOKUP(BS6,aslocaties_v01!$C$3:$AA$500,MATCH($K$3,aslocaties_v01!$C$2:$X$2),FALSE)</f>
        <v>7.7750000000000004</v>
      </c>
      <c r="BV6" s="93">
        <f>VLOOKUP(BS6,aslocaties_v01!$C$3:$AA$500,MATCH($K$3*10,aslocaties_v01!$C$2:$Y$2),FALSE)</f>
        <v>8.3640000000000008</v>
      </c>
      <c r="BW6" s="93">
        <f t="shared" si="23"/>
        <v>0.5860000000000003</v>
      </c>
      <c r="BX6" s="93">
        <f t="shared" si="23"/>
        <v>0.58900000000000041</v>
      </c>
      <c r="BY6" s="94">
        <f t="shared" si="24"/>
        <v>1.7094017094023695E-3</v>
      </c>
      <c r="BZ6" s="94">
        <f t="shared" si="24"/>
        <v>0</v>
      </c>
      <c r="CA6" s="94">
        <f>ABS(LOOKUP(0.1*$K6,$Q$2:$Z$2,Q6:Z6)-BT6)</f>
        <v>3.6999999999999922E-2</v>
      </c>
      <c r="CB6">
        <f>ABS(LOOKUP($K6,$Q$2:$Z$2,Q6:Z6)-BU6)</f>
        <v>3.5999999999999588E-2</v>
      </c>
      <c r="CC6" s="58">
        <f>ABS(LOOKUP(10*$K6,$Q$2:$Z$2,Q6:Z6)-BV6)</f>
        <v>3.5999999999999588E-2</v>
      </c>
      <c r="CD6" s="95" t="b">
        <f>OR(BY6&gt;0.1,BZ6&gt;0.1, CA6&gt;=0.15, CB6&gt;=0.15, CC6&gt;=0.15)</f>
        <v>0</v>
      </c>
      <c r="CE6" s="96" t="b">
        <f>AA6&lt;AVERAGE(AA:AA)+2*STDEV(AA:AA)</f>
        <v>1</v>
      </c>
      <c r="CF6" t="b">
        <f>BG6&lt;AVERAGE(BG:BG)+2*STDEV(BG:BG)</f>
        <v>1</v>
      </c>
      <c r="CG6" t="b">
        <f>BM6&lt;AVERAGE(BM:BM)+2*STDEV(BM:BM)</f>
        <v>1</v>
      </c>
      <c r="CH6" s="84" t="b">
        <f>AN6&gt;0.25</f>
        <v>1</v>
      </c>
      <c r="CI6">
        <f>IF(CH6,AN6,"")</f>
        <v>0.99199999999999999</v>
      </c>
      <c r="CJ6" t="b">
        <f>CI6&lt;AVERAGE(CI:CI)+3*STDEV(CI:CI)</f>
        <v>1</v>
      </c>
      <c r="CK6" t="b">
        <f>AN6&lt;1.25</f>
        <v>1</v>
      </c>
      <c r="CL6" s="84" t="b">
        <f>BA6&lt;AVERAGE(BA:BA)+2*STDEV(BA:BA)</f>
        <v>1</v>
      </c>
      <c r="CM6">
        <f>IF(CL6,BA6,"")</f>
        <v>4.2480000000000002</v>
      </c>
      <c r="CN6" t="b">
        <f>CM6&lt;AVERAGE(CM:CM)+3*STDEV(CM:CM)</f>
        <v>1</v>
      </c>
      <c r="CO6" s="84">
        <f>IF(BA6=0, -1, AN6/(1.56*BA6^2))</f>
        <v>3.5238552267503075E-2</v>
      </c>
      <c r="CP6" t="b">
        <f>OR(CO6&gt;0.035, CO6&lt;0.065)</f>
        <v>1</v>
      </c>
      <c r="CQ6" s="96" t="b">
        <f>IF(O6="-", "-", ABS(AA6-AA5)&lt;O6*$CR$1)</f>
        <v>1</v>
      </c>
      <c r="CR6" t="b">
        <f>IF(O6="-","-",ABS(BG6-BG5)&lt;O6*$CS$1)</f>
        <v>1</v>
      </c>
      <c r="CS6" t="b">
        <f>IF(O6="-","-",ABS(BM6-BM5)&lt;O6*$CT$1)</f>
        <v>1</v>
      </c>
      <c r="CT6" t="b">
        <f>IF(O6="-","-",ABS(AN6-AN5)&lt;O6*$CU$1)</f>
        <v>1</v>
      </c>
      <c r="CU6" t="b">
        <f>IF(O6="-","-",ABS(BA5-BA6)&lt;O6*$CV$1)</f>
        <v>0</v>
      </c>
      <c r="CV6" s="84" t="b">
        <f>IF(P6="-","-",ABS(AA7-AA6)&lt;P6*$CR$1)</f>
        <v>1</v>
      </c>
      <c r="CW6" t="b">
        <f>IF(P6="-","-",ABS(BG7-BG6)&lt;P6*$CS$1)</f>
        <v>0</v>
      </c>
      <c r="CX6" t="b">
        <f>IF(P6="-","-",ABS(BM7-BM6)&lt;P6*$CT$1)</f>
        <v>0</v>
      </c>
      <c r="CY6" t="b">
        <f>IF(P6="-","-",ABS(AN7-AN6)&lt;P6*$CU$1)</f>
        <v>1</v>
      </c>
      <c r="CZ6" t="b">
        <f>IF(P6="-","-",ABS(BA6-BA7)&lt;P6*$CV$1)</f>
        <v>0</v>
      </c>
      <c r="DA6" s="84">
        <f>IFERROR(IF(AND(CQ6:CU6),0,1), 0)+IFERROR(IF(AND(CV6:CZ6),0,1),0)</f>
        <v>2</v>
      </c>
      <c r="DB6" t="b">
        <f>AND(DA6&gt;0,CD6)</f>
        <v>0</v>
      </c>
    </row>
    <row r="7" spans="1:106">
      <c r="A7" s="9">
        <v>1780</v>
      </c>
      <c r="B7" s="3">
        <v>2</v>
      </c>
      <c r="C7" s="3" t="s">
        <v>443</v>
      </c>
      <c r="D7" s="3" t="str">
        <f t="shared" si="0"/>
        <v>MA_1_224_vk_0363</v>
      </c>
      <c r="E7" s="3" t="str">
        <f t="shared" si="1"/>
        <v>0363</v>
      </c>
      <c r="F7" s="3">
        <v>153214.125</v>
      </c>
      <c r="G7" s="15">
        <v>423433.21899999998</v>
      </c>
      <c r="H7" s="35" t="str">
        <f t="shared" si="2"/>
        <v>ja</v>
      </c>
      <c r="I7" s="42">
        <v>104</v>
      </c>
      <c r="J7" s="20">
        <v>224</v>
      </c>
      <c r="K7" s="21">
        <v>10000</v>
      </c>
      <c r="L7" s="28">
        <f t="shared" si="20"/>
        <v>1</v>
      </c>
      <c r="M7" s="28">
        <f t="shared" si="21"/>
        <v>1</v>
      </c>
      <c r="N7" s="56">
        <f t="shared" si="3"/>
        <v>10000</v>
      </c>
      <c r="O7" s="33">
        <f t="shared" si="22"/>
        <v>77.034073428576974</v>
      </c>
      <c r="P7" s="37">
        <f t="shared" si="4"/>
        <v>118.17114991399201</v>
      </c>
      <c r="Q7" s="9" t="s">
        <v>12</v>
      </c>
      <c r="R7" s="55" t="s">
        <v>12</v>
      </c>
      <c r="S7" s="127">
        <v>6.5229999999999997</v>
      </c>
      <c r="T7" s="55">
        <v>6.8860000000000001</v>
      </c>
      <c r="U7" s="55">
        <v>7.226</v>
      </c>
      <c r="V7" s="3">
        <v>7.4989999999999997</v>
      </c>
      <c r="W7" s="3">
        <v>7.8109999999999999</v>
      </c>
      <c r="X7" s="3" t="s">
        <v>12</v>
      </c>
      <c r="Y7" s="3">
        <v>8.3989999999999991</v>
      </c>
      <c r="Z7" s="15" t="s">
        <v>12</v>
      </c>
      <c r="AA7" s="10">
        <f t="shared" si="5"/>
        <v>7.8109999999999999</v>
      </c>
      <c r="AB7" s="9">
        <f t="shared" si="6"/>
        <v>0.58499999999999996</v>
      </c>
      <c r="AC7" s="10">
        <f t="shared" si="7"/>
        <v>0.58799999999999919</v>
      </c>
      <c r="AD7" s="9" t="s">
        <v>12</v>
      </c>
      <c r="AE7" s="55" t="s">
        <v>12</v>
      </c>
      <c r="AF7" s="55">
        <v>0.66200000000000003</v>
      </c>
      <c r="AG7" s="55">
        <v>0.69699999999999995</v>
      </c>
      <c r="AH7" s="55">
        <v>0.76200000000000001</v>
      </c>
      <c r="AI7" s="3">
        <v>0.82299999999999995</v>
      </c>
      <c r="AJ7" s="3">
        <v>0.89200000000000002</v>
      </c>
      <c r="AK7" s="3" t="s">
        <v>12</v>
      </c>
      <c r="AL7" s="3">
        <v>1.0229999999999999</v>
      </c>
      <c r="AM7" s="15" t="s">
        <v>12</v>
      </c>
      <c r="AN7" s="10">
        <f t="shared" si="8"/>
        <v>0.89200000000000002</v>
      </c>
      <c r="AO7" s="9">
        <f t="shared" si="9"/>
        <v>0.13</v>
      </c>
      <c r="AP7" s="10">
        <f t="shared" si="10"/>
        <v>0.13099999999999989</v>
      </c>
      <c r="AQ7" s="9" t="s">
        <v>12</v>
      </c>
      <c r="AR7" s="55" t="s">
        <v>12</v>
      </c>
      <c r="AS7" s="55">
        <v>2.6829999999999998</v>
      </c>
      <c r="AT7" s="55">
        <v>2.806</v>
      </c>
      <c r="AU7" s="55">
        <v>2.9319999999999999</v>
      </c>
      <c r="AV7" s="3">
        <v>3.0379999999999998</v>
      </c>
      <c r="AW7" s="3">
        <v>3.1469999999999998</v>
      </c>
      <c r="AX7" s="3" t="s">
        <v>12</v>
      </c>
      <c r="AY7" s="3">
        <v>3.351</v>
      </c>
      <c r="AZ7" s="15" t="s">
        <v>12</v>
      </c>
      <c r="BA7" s="10">
        <f t="shared" si="11"/>
        <v>3.1469999999999998</v>
      </c>
      <c r="BB7" s="9">
        <f t="shared" si="12"/>
        <v>0.21499999999999986</v>
      </c>
      <c r="BC7" s="10">
        <f t="shared" si="13"/>
        <v>0.20400000000000018</v>
      </c>
      <c r="BD7" s="9">
        <v>7.4480000000000004</v>
      </c>
      <c r="BE7" s="3">
        <v>8.0380000000000003</v>
      </c>
      <c r="BF7" s="15">
        <v>8.6259999999999994</v>
      </c>
      <c r="BG7" s="15">
        <f t="shared" si="14"/>
        <v>8.0380000000000003</v>
      </c>
      <c r="BH7" s="9">
        <f t="shared" si="15"/>
        <v>0.58999999999999986</v>
      </c>
      <c r="BI7" s="10">
        <f t="shared" si="16"/>
        <v>0.58799999999999919</v>
      </c>
      <c r="BJ7" s="9">
        <v>7.4269999999999996</v>
      </c>
      <c r="BK7" s="3">
        <v>8.0169999999999995</v>
      </c>
      <c r="BL7" s="15">
        <v>8.6050000000000004</v>
      </c>
      <c r="BM7" s="15">
        <f t="shared" si="17"/>
        <v>8.0169999999999995</v>
      </c>
      <c r="BN7" s="9">
        <f t="shared" si="18"/>
        <v>0.58999999999999986</v>
      </c>
      <c r="BO7" s="10">
        <f t="shared" si="19"/>
        <v>0.58800000000000097</v>
      </c>
      <c r="BP7">
        <f t="shared" ref="BP7:BP17" si="25">IF(AND(ISERROR(FIND("Fout",Q7)), ISERROR(FIND("Fout",AD7)), ISERROR(FIND("Fout",AQ7)), ISERROR(FIND( "Fout",BD7)), ISERROR(FIND( "Fout",BJ7))),0,1)</f>
        <v>0</v>
      </c>
      <c r="BQ7" s="93">
        <f t="shared" ref="BQ7:BQ17" si="26">IF(AB7=0, -1, BH7/AB7)</f>
        <v>1.0085470085470083</v>
      </c>
      <c r="BR7" s="93">
        <f t="shared" ref="BR7:BR17" si="27">IF(AB7=0,-1,BN7/AB7)</f>
        <v>1.0085470085470083</v>
      </c>
      <c r="BS7" s="93" t="str">
        <f>VLOOKUP(C7,'Koppeling locatie - aslocatie'!$A$2:$C$8139,2,FALSE)</f>
        <v>maas209</v>
      </c>
      <c r="BT7" s="93">
        <f>VLOOKUP($BS7,aslocaties_v01!$C$3:$AA$500,MATCH($K$3/10,aslocaties_v01!$C$2:$X$2),FALSE)</f>
        <v>7.1890000000000001</v>
      </c>
      <c r="BU7" s="93">
        <f>VLOOKUP(BS7,aslocaties_v01!$C$3:$AA$500,MATCH($K$3,aslocaties_v01!$C$2:$X$2),FALSE)</f>
        <v>7.7750000000000004</v>
      </c>
      <c r="BV7" s="93">
        <f>VLOOKUP(BS7,aslocaties_v01!$C$3:$AA$500,MATCH($K$3*10,aslocaties_v01!$C$2:$Y$2),FALSE)</f>
        <v>8.3640000000000008</v>
      </c>
      <c r="BW7" s="93">
        <f t="shared" ref="BW7:BW17" si="28">BU7-BT7</f>
        <v>0.5860000000000003</v>
      </c>
      <c r="BX7" s="93">
        <f t="shared" ref="BX7:BX17" si="29">BV7-BU7</f>
        <v>0.58900000000000041</v>
      </c>
      <c r="BY7" s="94">
        <f t="shared" ref="BY7:BY17" si="30">IFERROR(ABS(1-BW7/AB7), 999)</f>
        <v>1.7094017094023695E-3</v>
      </c>
      <c r="BZ7" s="94">
        <f t="shared" ref="BZ7:BZ17" si="31">IFERROR(ABS(1-BX7/AC7), 999)</f>
        <v>1.7006802721108993E-3</v>
      </c>
      <c r="CA7" s="94">
        <f t="shared" ref="CA7:CA17" si="32">ABS(LOOKUP(0.1*$K7,$Q$2:$Z$2,Q7:Z7)-BT7)</f>
        <v>3.6999999999999922E-2</v>
      </c>
      <c r="CB7">
        <f t="shared" ref="CB7:CB17" si="33">ABS(LOOKUP($K7,$Q$2:$Z$2,Q7:Z7)-BU7)</f>
        <v>3.5999999999999588E-2</v>
      </c>
      <c r="CC7" s="58">
        <f t="shared" ref="CC7:CC17" si="34">ABS(LOOKUP(10*$K7,$Q$2:$Z$2,Q7:Z7)-BV7)</f>
        <v>3.4999999999998366E-2</v>
      </c>
      <c r="CD7" s="95" t="b">
        <f t="shared" ref="CD7:CD17" si="35">OR(BY7&gt;0.1,BZ7&gt;0.1, CA7&gt;=0.15, CB7&gt;=0.15, CC7&gt;=0.15)</f>
        <v>0</v>
      </c>
      <c r="CE7" s="96" t="b">
        <f t="shared" ref="CE7:CE17" si="36">AA7&lt;AVERAGE(AA:AA)+2*STDEV(AA:AA)</f>
        <v>1</v>
      </c>
      <c r="CF7" t="b">
        <f t="shared" ref="CF7:CF17" si="37">BG7&lt;AVERAGE(BG:BG)+2*STDEV(BG:BG)</f>
        <v>1</v>
      </c>
      <c r="CG7" t="b">
        <f t="shared" ref="CG7:CG17" si="38">BM7&lt;AVERAGE(BM:BM)+2*STDEV(BM:BM)</f>
        <v>1</v>
      </c>
      <c r="CH7" s="84" t="b">
        <f t="shared" ref="CH7:CH17" si="39">AN7&gt;0.25</f>
        <v>1</v>
      </c>
      <c r="CI7">
        <f t="shared" ref="CI7:CI17" si="40">IF(CH7,AN7,"")</f>
        <v>0.89200000000000002</v>
      </c>
      <c r="CJ7" t="b">
        <f t="shared" ref="CJ7:CJ17" si="41">CI7&lt;AVERAGE(CI:CI)+3*STDEV(CI:CI)</f>
        <v>1</v>
      </c>
      <c r="CK7" t="b">
        <f t="shared" ref="CK7:CK17" si="42">AN7&lt;1.25</f>
        <v>1</v>
      </c>
      <c r="CL7" s="84" t="b">
        <f t="shared" ref="CL7:CL17" si="43">BA7&lt;AVERAGE(BA:BA)+2*STDEV(BA:BA)</f>
        <v>1</v>
      </c>
      <c r="CM7">
        <f t="shared" ref="CM7:CM17" si="44">IF(CL7,BA7,"")</f>
        <v>3.1469999999999998</v>
      </c>
      <c r="CN7" t="b">
        <f t="shared" ref="CN7:CN17" si="45">CM7&lt;AVERAGE(CM:CM)+3*STDEV(CM:CM)</f>
        <v>1</v>
      </c>
      <c r="CO7" s="84">
        <f t="shared" ref="CO7:CO17" si="46">IF(BA7=0, -1, AN7/(1.56*BA7^2))</f>
        <v>5.7736010356918561E-2</v>
      </c>
      <c r="CP7" t="b">
        <f t="shared" ref="CP7:CP17" si="47">OR(CO7&gt;0.035, CO7&lt;0.065)</f>
        <v>1</v>
      </c>
      <c r="CQ7" s="96" t="b">
        <f t="shared" ref="CQ7:CQ17" si="48">IF(O7="-", "-", ABS(AA7-AA6)&lt;O7*$CR$1)</f>
        <v>1</v>
      </c>
      <c r="CR7" t="b">
        <f t="shared" ref="CR7:CR17" si="49">IF(O7="-","-",ABS(BG7-BG6)&lt;O7*$CS$1)</f>
        <v>0</v>
      </c>
      <c r="CS7" t="b">
        <f t="shared" ref="CS7:CS17" si="50">IF(O7="-","-",ABS(BM7-BM6)&lt;O7*$CT$1)</f>
        <v>0</v>
      </c>
      <c r="CT7" t="b">
        <f t="shared" ref="CT7:CT17" si="51">IF(O7="-","-",ABS(AN7-AN6)&lt;O7*$CU$1)</f>
        <v>1</v>
      </c>
      <c r="CU7" t="b">
        <f t="shared" ref="CU7:CU17" si="52">IF(O7="-","-",ABS(BA6-BA7)&lt;O7*$CV$1)</f>
        <v>0</v>
      </c>
      <c r="CV7" s="84" t="b">
        <f t="shared" ref="CV7:CV17" si="53">IF(P7="-","-",ABS(AA8-AA7)&lt;P7*$CR$1)</f>
        <v>1</v>
      </c>
      <c r="CW7" t="b">
        <f t="shared" ref="CW7:CW17" si="54">IF(P7="-","-",ABS(BG8-BG7)&lt;P7*$CS$1)</f>
        <v>1</v>
      </c>
      <c r="CX7" t="b">
        <f t="shared" ref="CX7:CX17" si="55">IF(P7="-","-",ABS(BM8-BM7)&lt;P7*$CT$1)</f>
        <v>1</v>
      </c>
      <c r="CY7" t="b">
        <f t="shared" ref="CY7:CY17" si="56">IF(P7="-","-",ABS(AN8-AN7)&lt;P7*$CU$1)</f>
        <v>1</v>
      </c>
      <c r="CZ7" t="b">
        <f t="shared" ref="CZ7:CZ17" si="57">IF(P7="-","-",ABS(BA7-BA8)&lt;P7*$CV$1)</f>
        <v>1</v>
      </c>
      <c r="DA7" s="84">
        <f t="shared" ref="DA7:DA17" si="58">IFERROR(IF(AND(CQ7:CU7),0,1), 0)+IFERROR(IF(AND(CV7:CZ7),0,1),0)</f>
        <v>1</v>
      </c>
      <c r="DB7" t="b">
        <f t="shared" ref="DB7:DB17" si="59">AND(DA7&gt;0,CD7)</f>
        <v>0</v>
      </c>
    </row>
    <row r="8" spans="1:106">
      <c r="A8" s="9">
        <v>1781</v>
      </c>
      <c r="B8" s="3">
        <v>2</v>
      </c>
      <c r="C8" s="3" t="s">
        <v>444</v>
      </c>
      <c r="D8" s="3" t="str">
        <f t="shared" si="0"/>
        <v>MA_1_224_vk_0364</v>
      </c>
      <c r="E8" s="3" t="str">
        <f t="shared" si="1"/>
        <v>0364</v>
      </c>
      <c r="F8" s="3">
        <v>153127.46900000001</v>
      </c>
      <c r="G8" s="15">
        <v>423352.875</v>
      </c>
      <c r="H8" s="35" t="str">
        <f t="shared" si="2"/>
        <v>ja</v>
      </c>
      <c r="I8" s="42">
        <v>131</v>
      </c>
      <c r="J8" s="20">
        <v>224</v>
      </c>
      <c r="K8" s="21">
        <v>10000</v>
      </c>
      <c r="L8" s="28">
        <f t="shared" si="20"/>
        <v>1</v>
      </c>
      <c r="M8" s="28">
        <f t="shared" si="21"/>
        <v>1</v>
      </c>
      <c r="N8" s="56">
        <f t="shared" si="3"/>
        <v>10000</v>
      </c>
      <c r="O8" s="33">
        <f t="shared" si="22"/>
        <v>118.17114991399201</v>
      </c>
      <c r="P8" s="37">
        <f t="shared" si="4"/>
        <v>80.062996327894098</v>
      </c>
      <c r="Q8" s="9" t="s">
        <v>12</v>
      </c>
      <c r="R8" s="55" t="s">
        <v>12</v>
      </c>
      <c r="S8" s="55">
        <v>6.5220000000000002</v>
      </c>
      <c r="T8" s="55">
        <v>6.8840000000000003</v>
      </c>
      <c r="U8" s="55">
        <v>7.2229999999999999</v>
      </c>
      <c r="V8" s="3">
        <v>7.4980000000000002</v>
      </c>
      <c r="W8" s="3">
        <v>7.81</v>
      </c>
      <c r="X8" s="3" t="s">
        <v>12</v>
      </c>
      <c r="Y8" s="3">
        <v>8.3979999999999997</v>
      </c>
      <c r="Z8" s="15" t="s">
        <v>12</v>
      </c>
      <c r="AA8" s="10">
        <f t="shared" si="5"/>
        <v>7.81</v>
      </c>
      <c r="AB8" s="9">
        <f t="shared" si="6"/>
        <v>0.58699999999999974</v>
      </c>
      <c r="AC8" s="10">
        <f t="shared" si="7"/>
        <v>0.58800000000000008</v>
      </c>
      <c r="AD8" s="9" t="s">
        <v>12</v>
      </c>
      <c r="AE8" s="55" t="s">
        <v>12</v>
      </c>
      <c r="AF8" s="55">
        <v>0.5</v>
      </c>
      <c r="AG8" s="55">
        <v>0.55500000000000005</v>
      </c>
      <c r="AH8" s="55">
        <v>0.61799999999999999</v>
      </c>
      <c r="AI8" s="3">
        <v>0.68100000000000005</v>
      </c>
      <c r="AJ8" s="3">
        <v>0.754</v>
      </c>
      <c r="AK8" s="3" t="s">
        <v>12</v>
      </c>
      <c r="AL8" s="3">
        <v>0.89900000000000002</v>
      </c>
      <c r="AM8" s="15" t="s">
        <v>12</v>
      </c>
      <c r="AN8" s="10">
        <f t="shared" si="8"/>
        <v>0.754</v>
      </c>
      <c r="AO8" s="9">
        <f t="shared" si="9"/>
        <v>0.13600000000000001</v>
      </c>
      <c r="AP8" s="10">
        <f t="shared" si="10"/>
        <v>0.14500000000000002</v>
      </c>
      <c r="AQ8" s="9" t="s">
        <v>12</v>
      </c>
      <c r="AR8" s="55" t="s">
        <v>12</v>
      </c>
      <c r="AS8" s="55">
        <v>2.3610000000000002</v>
      </c>
      <c r="AT8" s="55">
        <v>2.4860000000000002</v>
      </c>
      <c r="AU8" s="55">
        <v>2.6139999999999999</v>
      </c>
      <c r="AV8" s="3">
        <v>2.7280000000000002</v>
      </c>
      <c r="AW8" s="3">
        <v>2.8540000000000001</v>
      </c>
      <c r="AX8" s="3" t="s">
        <v>12</v>
      </c>
      <c r="AY8" s="3">
        <v>3.0939999999999999</v>
      </c>
      <c r="AZ8" s="15" t="s">
        <v>12</v>
      </c>
      <c r="BA8" s="10">
        <f t="shared" si="11"/>
        <v>2.8540000000000001</v>
      </c>
      <c r="BB8" s="9">
        <f t="shared" si="12"/>
        <v>0.24000000000000021</v>
      </c>
      <c r="BC8" s="10">
        <f t="shared" si="13"/>
        <v>0.23999999999999977</v>
      </c>
      <c r="BD8" s="9">
        <v>7.5149999999999997</v>
      </c>
      <c r="BE8" s="3">
        <v>8.1129999999999995</v>
      </c>
      <c r="BF8" s="15">
        <v>8.7010000000000005</v>
      </c>
      <c r="BG8" s="15">
        <f t="shared" si="14"/>
        <v>8.1129999999999995</v>
      </c>
      <c r="BH8" s="9">
        <f t="shared" si="15"/>
        <v>0.59799999999999986</v>
      </c>
      <c r="BI8" s="10">
        <f t="shared" si="16"/>
        <v>0.58800000000000097</v>
      </c>
      <c r="BJ8" s="9">
        <v>7.4880000000000004</v>
      </c>
      <c r="BK8" s="3">
        <v>8.0839999999999996</v>
      </c>
      <c r="BL8" s="15">
        <v>8.6709999999999994</v>
      </c>
      <c r="BM8" s="15">
        <f t="shared" si="17"/>
        <v>8.0839999999999996</v>
      </c>
      <c r="BN8" s="9">
        <f t="shared" si="18"/>
        <v>0.5959999999999992</v>
      </c>
      <c r="BO8" s="10">
        <f t="shared" si="19"/>
        <v>0.58699999999999974</v>
      </c>
      <c r="BP8">
        <f t="shared" si="25"/>
        <v>0</v>
      </c>
      <c r="BQ8" s="93">
        <f t="shared" si="26"/>
        <v>1.0187393526405453</v>
      </c>
      <c r="BR8" s="93">
        <f t="shared" si="27"/>
        <v>1.0153321976149905</v>
      </c>
      <c r="BS8" s="93" t="str">
        <f>VLOOKUP(C8,'Koppeling locatie - aslocatie'!$A$2:$C$8139,2,FALSE)</f>
        <v>maas209</v>
      </c>
      <c r="BT8" s="93">
        <f>VLOOKUP($BS8,aslocaties_v01!$C$3:$AA$500,MATCH($K$3/10,aslocaties_v01!$C$2:$X$2),FALSE)</f>
        <v>7.1890000000000001</v>
      </c>
      <c r="BU8" s="93">
        <f>VLOOKUP(BS8,aslocaties_v01!$C$3:$AA$500,MATCH($K$3,aslocaties_v01!$C$2:$X$2),FALSE)</f>
        <v>7.7750000000000004</v>
      </c>
      <c r="BV8" s="93">
        <f>VLOOKUP(BS8,aslocaties_v01!$C$3:$AA$500,MATCH($K$3*10,aslocaties_v01!$C$2:$Y$2),FALSE)</f>
        <v>8.3640000000000008</v>
      </c>
      <c r="BW8" s="93">
        <f t="shared" si="28"/>
        <v>0.5860000000000003</v>
      </c>
      <c r="BX8" s="93">
        <f t="shared" si="29"/>
        <v>0.58900000000000041</v>
      </c>
      <c r="BY8" s="94">
        <f t="shared" si="30"/>
        <v>1.7035775127758335E-3</v>
      </c>
      <c r="BZ8" s="94">
        <f t="shared" si="31"/>
        <v>1.700680272109345E-3</v>
      </c>
      <c r="CA8" s="94">
        <f t="shared" si="32"/>
        <v>3.3999999999999808E-2</v>
      </c>
      <c r="CB8">
        <f t="shared" si="33"/>
        <v>3.4999999999999254E-2</v>
      </c>
      <c r="CC8" s="58">
        <f t="shared" si="34"/>
        <v>3.399999999999892E-2</v>
      </c>
      <c r="CD8" s="95" t="b">
        <f t="shared" si="35"/>
        <v>0</v>
      </c>
      <c r="CE8" s="96" t="b">
        <f t="shared" si="36"/>
        <v>1</v>
      </c>
      <c r="CF8" t="b">
        <f t="shared" si="37"/>
        <v>1</v>
      </c>
      <c r="CG8" t="b">
        <f t="shared" si="38"/>
        <v>1</v>
      </c>
      <c r="CH8" s="84" t="b">
        <f t="shared" si="39"/>
        <v>1</v>
      </c>
      <c r="CI8">
        <f t="shared" si="40"/>
        <v>0.754</v>
      </c>
      <c r="CJ8" t="b">
        <f t="shared" si="41"/>
        <v>1</v>
      </c>
      <c r="CK8" t="b">
        <f t="shared" si="42"/>
        <v>1</v>
      </c>
      <c r="CL8" s="84" t="b">
        <f t="shared" si="43"/>
        <v>1</v>
      </c>
      <c r="CM8">
        <f t="shared" si="44"/>
        <v>2.8540000000000001</v>
      </c>
      <c r="CN8" t="b">
        <f t="shared" si="45"/>
        <v>1</v>
      </c>
      <c r="CO8" s="84">
        <f t="shared" si="46"/>
        <v>5.9338806908575834E-2</v>
      </c>
      <c r="CP8" t="b">
        <f t="shared" si="47"/>
        <v>1</v>
      </c>
      <c r="CQ8" s="96" t="b">
        <f t="shared" si="48"/>
        <v>1</v>
      </c>
      <c r="CR8" t="b">
        <f t="shared" si="49"/>
        <v>1</v>
      </c>
      <c r="CS8" t="b">
        <f t="shared" si="50"/>
        <v>1</v>
      </c>
      <c r="CT8" t="b">
        <f t="shared" si="51"/>
        <v>1</v>
      </c>
      <c r="CU8" t="b">
        <f t="shared" si="52"/>
        <v>1</v>
      </c>
      <c r="CV8" s="84" t="b">
        <f t="shared" si="53"/>
        <v>1</v>
      </c>
      <c r="CW8" t="b">
        <f t="shared" si="54"/>
        <v>1</v>
      </c>
      <c r="CX8" t="b">
        <f t="shared" si="55"/>
        <v>1</v>
      </c>
      <c r="CY8" t="b">
        <f t="shared" si="56"/>
        <v>1</v>
      </c>
      <c r="CZ8" t="b">
        <f t="shared" si="57"/>
        <v>1</v>
      </c>
      <c r="DA8" s="84">
        <f t="shared" si="58"/>
        <v>0</v>
      </c>
      <c r="DB8" t="b">
        <f t="shared" si="59"/>
        <v>0</v>
      </c>
    </row>
    <row r="9" spans="1:106">
      <c r="A9" s="9">
        <v>1782</v>
      </c>
      <c r="B9" s="3">
        <v>2</v>
      </c>
      <c r="C9" s="3" t="s">
        <v>445</v>
      </c>
      <c r="D9" s="3" t="str">
        <f t="shared" si="0"/>
        <v>MA_1_224_vk_0365</v>
      </c>
      <c r="E9" s="3" t="str">
        <f t="shared" si="1"/>
        <v>0365</v>
      </c>
      <c r="F9" s="3">
        <v>153068.70300000001</v>
      </c>
      <c r="G9" s="15">
        <v>423298.5</v>
      </c>
      <c r="H9" s="35" t="str">
        <f t="shared" si="2"/>
        <v>ja</v>
      </c>
      <c r="I9" s="42">
        <v>138</v>
      </c>
      <c r="J9" s="20">
        <v>224</v>
      </c>
      <c r="K9" s="21">
        <v>10000</v>
      </c>
      <c r="L9" s="28">
        <f t="shared" si="20"/>
        <v>1</v>
      </c>
      <c r="M9" s="28">
        <f t="shared" si="21"/>
        <v>1</v>
      </c>
      <c r="N9" s="56">
        <f t="shared" si="3"/>
        <v>10000</v>
      </c>
      <c r="O9" s="33">
        <f t="shared" si="22"/>
        <v>80.062996327894098</v>
      </c>
      <c r="P9" s="37">
        <f t="shared" si="4"/>
        <v>228.5255766254858</v>
      </c>
      <c r="Q9" s="9" t="s">
        <v>12</v>
      </c>
      <c r="R9" s="55" t="s">
        <v>12</v>
      </c>
      <c r="S9" s="55">
        <v>6.5209999999999999</v>
      </c>
      <c r="T9" s="55">
        <v>6.8840000000000003</v>
      </c>
      <c r="U9" s="55">
        <v>7.2229999999999999</v>
      </c>
      <c r="V9" s="3">
        <v>7.4980000000000002</v>
      </c>
      <c r="W9" s="3">
        <v>7.81</v>
      </c>
      <c r="X9" s="3" t="s">
        <v>12</v>
      </c>
      <c r="Y9" s="3">
        <v>8.3970000000000002</v>
      </c>
      <c r="Z9" s="15" t="s">
        <v>12</v>
      </c>
      <c r="AA9" s="10">
        <f t="shared" si="5"/>
        <v>7.81</v>
      </c>
      <c r="AB9" s="9">
        <f t="shared" si="6"/>
        <v>0.58699999999999974</v>
      </c>
      <c r="AC9" s="10">
        <f t="shared" si="7"/>
        <v>0.58700000000000063</v>
      </c>
      <c r="AD9" s="9" t="s">
        <v>12</v>
      </c>
      <c r="AE9" s="55" t="s">
        <v>12</v>
      </c>
      <c r="AF9" s="55">
        <v>0.55000000000000004</v>
      </c>
      <c r="AG9" s="55">
        <v>0.61299999999999999</v>
      </c>
      <c r="AH9" s="55">
        <v>0.68799999999999994</v>
      </c>
      <c r="AI9" s="3">
        <v>0.76500000000000001</v>
      </c>
      <c r="AJ9" s="3">
        <v>0.85199999999999998</v>
      </c>
      <c r="AK9" s="3" t="s">
        <v>12</v>
      </c>
      <c r="AL9" s="3">
        <v>1.0209999999999999</v>
      </c>
      <c r="AM9" s="15" t="s">
        <v>12</v>
      </c>
      <c r="AN9" s="10">
        <f t="shared" si="8"/>
        <v>0.85199999999999998</v>
      </c>
      <c r="AO9" s="9">
        <f t="shared" si="9"/>
        <v>0.16400000000000003</v>
      </c>
      <c r="AP9" s="10">
        <f t="shared" si="10"/>
        <v>0.16899999999999993</v>
      </c>
      <c r="AQ9" s="9" t="s">
        <v>12</v>
      </c>
      <c r="AR9" s="55" t="s">
        <v>12</v>
      </c>
      <c r="AS9" s="55">
        <v>2.4809999999999999</v>
      </c>
      <c r="AT9" s="55">
        <v>2.6040000000000001</v>
      </c>
      <c r="AU9" s="55">
        <v>2.7389999999999999</v>
      </c>
      <c r="AV9" s="3">
        <v>2.867</v>
      </c>
      <c r="AW9" s="3">
        <v>3.0139999999999998</v>
      </c>
      <c r="AX9" s="3" t="s">
        <v>12</v>
      </c>
      <c r="AY9" s="3">
        <v>3.2690000000000001</v>
      </c>
      <c r="AZ9" s="15" t="s">
        <v>12</v>
      </c>
      <c r="BA9" s="10">
        <f t="shared" si="11"/>
        <v>3.0139999999999998</v>
      </c>
      <c r="BB9" s="9">
        <f t="shared" si="12"/>
        <v>0.27499999999999991</v>
      </c>
      <c r="BC9" s="10">
        <f t="shared" si="13"/>
        <v>0.25500000000000034</v>
      </c>
      <c r="BD9" s="9">
        <v>7.5430000000000001</v>
      </c>
      <c r="BE9" s="3">
        <v>8.1430000000000007</v>
      </c>
      <c r="BF9" s="15">
        <v>8.7309999999999999</v>
      </c>
      <c r="BG9" s="15">
        <f t="shared" si="14"/>
        <v>8.1430000000000007</v>
      </c>
      <c r="BH9" s="9">
        <f t="shared" si="15"/>
        <v>0.60000000000000053</v>
      </c>
      <c r="BI9" s="10">
        <f t="shared" si="16"/>
        <v>0.58799999999999919</v>
      </c>
      <c r="BJ9" s="9">
        <v>7.5110000000000001</v>
      </c>
      <c r="BK9" s="3">
        <v>8.1080000000000005</v>
      </c>
      <c r="BL9" s="15">
        <v>8.6959999999999997</v>
      </c>
      <c r="BM9" s="15">
        <f t="shared" si="17"/>
        <v>8.1080000000000005</v>
      </c>
      <c r="BN9" s="9">
        <f t="shared" si="18"/>
        <v>0.59700000000000042</v>
      </c>
      <c r="BO9" s="10">
        <f t="shared" si="19"/>
        <v>0.58799999999999919</v>
      </c>
      <c r="BP9">
        <f t="shared" si="25"/>
        <v>0</v>
      </c>
      <c r="BQ9" s="93">
        <f t="shared" si="26"/>
        <v>1.0221465076661003</v>
      </c>
      <c r="BR9" s="93">
        <f t="shared" si="27"/>
        <v>1.0170357751277694</v>
      </c>
      <c r="BS9" s="93" t="str">
        <f>VLOOKUP(C9,'Koppeling locatie - aslocatie'!$A$2:$C$8139,2,FALSE)</f>
        <v>maas209</v>
      </c>
      <c r="BT9" s="93">
        <f>VLOOKUP($BS9,aslocaties_v01!$C$3:$AA$500,MATCH($K$3/10,aslocaties_v01!$C$2:$X$2),FALSE)</f>
        <v>7.1890000000000001</v>
      </c>
      <c r="BU9" s="93">
        <f>VLOOKUP(BS9,aslocaties_v01!$C$3:$AA$500,MATCH($K$3,aslocaties_v01!$C$2:$X$2),FALSE)</f>
        <v>7.7750000000000004</v>
      </c>
      <c r="BV9" s="93">
        <f>VLOOKUP(BS9,aslocaties_v01!$C$3:$AA$500,MATCH($K$3*10,aslocaties_v01!$C$2:$Y$2),FALSE)</f>
        <v>8.3640000000000008</v>
      </c>
      <c r="BW9" s="93">
        <f t="shared" si="28"/>
        <v>0.5860000000000003</v>
      </c>
      <c r="BX9" s="93">
        <f t="shared" si="29"/>
        <v>0.58900000000000041</v>
      </c>
      <c r="BY9" s="94">
        <f t="shared" si="30"/>
        <v>1.7035775127758335E-3</v>
      </c>
      <c r="BZ9" s="94">
        <f t="shared" si="31"/>
        <v>3.4071550255532213E-3</v>
      </c>
      <c r="CA9" s="94">
        <f t="shared" si="32"/>
        <v>3.3999999999999808E-2</v>
      </c>
      <c r="CB9">
        <f t="shared" si="33"/>
        <v>3.4999999999999254E-2</v>
      </c>
      <c r="CC9" s="58">
        <f t="shared" si="34"/>
        <v>3.2999999999999474E-2</v>
      </c>
      <c r="CD9" s="95" t="b">
        <f t="shared" si="35"/>
        <v>0</v>
      </c>
      <c r="CE9" s="96" t="b">
        <f t="shared" si="36"/>
        <v>1</v>
      </c>
      <c r="CF9" t="b">
        <f t="shared" si="37"/>
        <v>1</v>
      </c>
      <c r="CG9" t="b">
        <f t="shared" si="38"/>
        <v>1</v>
      </c>
      <c r="CH9" s="84" t="b">
        <f t="shared" si="39"/>
        <v>1</v>
      </c>
      <c r="CI9">
        <f t="shared" si="40"/>
        <v>0.85199999999999998</v>
      </c>
      <c r="CJ9" t="b">
        <f t="shared" si="41"/>
        <v>1</v>
      </c>
      <c r="CK9" t="b">
        <f t="shared" si="42"/>
        <v>1</v>
      </c>
      <c r="CL9" s="84" t="b">
        <f t="shared" si="43"/>
        <v>1</v>
      </c>
      <c r="CM9">
        <f t="shared" si="44"/>
        <v>3.0139999999999998</v>
      </c>
      <c r="CN9" t="b">
        <f t="shared" si="45"/>
        <v>1</v>
      </c>
      <c r="CO9" s="84">
        <f t="shared" si="46"/>
        <v>6.0121319063772535E-2</v>
      </c>
      <c r="CP9" t="b">
        <f t="shared" si="47"/>
        <v>1</v>
      </c>
      <c r="CQ9" s="96" t="b">
        <f t="shared" si="48"/>
        <v>1</v>
      </c>
      <c r="CR9" t="b">
        <f t="shared" si="49"/>
        <v>1</v>
      </c>
      <c r="CS9" t="b">
        <f t="shared" si="50"/>
        <v>1</v>
      </c>
      <c r="CT9" t="b">
        <f t="shared" si="51"/>
        <v>1</v>
      </c>
      <c r="CU9" t="b">
        <f t="shared" si="52"/>
        <v>1</v>
      </c>
      <c r="CV9" s="84" t="b">
        <f t="shared" si="53"/>
        <v>1</v>
      </c>
      <c r="CW9" t="b">
        <f t="shared" si="54"/>
        <v>0</v>
      </c>
      <c r="CX9" t="b">
        <f t="shared" si="55"/>
        <v>0</v>
      </c>
      <c r="CY9" t="b">
        <f t="shared" si="56"/>
        <v>1</v>
      </c>
      <c r="CZ9" t="b">
        <f t="shared" si="57"/>
        <v>1</v>
      </c>
      <c r="DA9" s="84">
        <f t="shared" si="58"/>
        <v>1</v>
      </c>
      <c r="DB9" t="b">
        <f t="shared" si="59"/>
        <v>0</v>
      </c>
    </row>
    <row r="10" spans="1:106">
      <c r="A10" s="9">
        <v>1783</v>
      </c>
      <c r="B10" s="3">
        <v>2</v>
      </c>
      <c r="C10" s="3" t="s">
        <v>446</v>
      </c>
      <c r="D10" s="3" t="str">
        <f t="shared" si="0"/>
        <v>MA_1_224_vk_0367</v>
      </c>
      <c r="E10" s="3" t="str">
        <f t="shared" si="1"/>
        <v>0367</v>
      </c>
      <c r="F10" s="3">
        <v>152872.04699999999</v>
      </c>
      <c r="G10" s="15">
        <v>423182.09399999998</v>
      </c>
      <c r="H10" s="35" t="str">
        <f t="shared" si="2"/>
        <v>ja</v>
      </c>
      <c r="I10" s="42">
        <v>192</v>
      </c>
      <c r="J10" s="20">
        <v>224</v>
      </c>
      <c r="K10" s="21">
        <v>10000</v>
      </c>
      <c r="L10" s="28">
        <f t="shared" si="20"/>
        <v>1</v>
      </c>
      <c r="M10" s="28">
        <f t="shared" si="21"/>
        <v>1</v>
      </c>
      <c r="N10" s="56">
        <f t="shared" si="3"/>
        <v>10000</v>
      </c>
      <c r="O10" s="33">
        <f t="shared" si="22"/>
        <v>228.5255766254858</v>
      </c>
      <c r="P10" s="37">
        <f t="shared" si="4"/>
        <v>48.084258567643374</v>
      </c>
      <c r="Q10" s="9" t="s">
        <v>12</v>
      </c>
      <c r="R10" s="55" t="s">
        <v>12</v>
      </c>
      <c r="S10" s="55">
        <v>6.5129999999999999</v>
      </c>
      <c r="T10" s="55">
        <v>6.8789999999999996</v>
      </c>
      <c r="U10" s="55">
        <v>7.2190000000000003</v>
      </c>
      <c r="V10" s="3">
        <v>7.4939999999999998</v>
      </c>
      <c r="W10" s="3">
        <v>7.8070000000000004</v>
      </c>
      <c r="X10" s="3" t="s">
        <v>12</v>
      </c>
      <c r="Y10" s="3">
        <v>8.3879999999999999</v>
      </c>
      <c r="Z10" s="15" t="s">
        <v>12</v>
      </c>
      <c r="AA10" s="10">
        <f t="shared" si="5"/>
        <v>7.8070000000000004</v>
      </c>
      <c r="AB10" s="9">
        <f t="shared" si="6"/>
        <v>0.58800000000000008</v>
      </c>
      <c r="AC10" s="10">
        <f t="shared" si="7"/>
        <v>0.58099999999999952</v>
      </c>
      <c r="AD10" s="9" t="s">
        <v>12</v>
      </c>
      <c r="AE10" s="55" t="s">
        <v>12</v>
      </c>
      <c r="AF10" s="55">
        <v>0.5</v>
      </c>
      <c r="AG10" s="55">
        <v>0.59899999999999998</v>
      </c>
      <c r="AH10" s="55">
        <v>0.7</v>
      </c>
      <c r="AI10" s="3">
        <v>0.77600000000000002</v>
      </c>
      <c r="AJ10" s="3">
        <v>0.86499999999999999</v>
      </c>
      <c r="AK10" s="3" t="s">
        <v>12</v>
      </c>
      <c r="AL10" s="3">
        <v>1.0620000000000001</v>
      </c>
      <c r="AM10" s="15" t="s">
        <v>12</v>
      </c>
      <c r="AN10" s="10">
        <f t="shared" si="8"/>
        <v>0.86499999999999999</v>
      </c>
      <c r="AO10" s="9">
        <f t="shared" si="9"/>
        <v>0.16500000000000004</v>
      </c>
      <c r="AP10" s="10">
        <f t="shared" si="10"/>
        <v>0.19700000000000006</v>
      </c>
      <c r="AQ10" s="9" t="s">
        <v>12</v>
      </c>
      <c r="AR10" s="55" t="s">
        <v>12</v>
      </c>
      <c r="AS10" s="55">
        <v>2.2759999999999998</v>
      </c>
      <c r="AT10" s="55">
        <v>2.5409999999999999</v>
      </c>
      <c r="AU10" s="55">
        <v>2.8010000000000002</v>
      </c>
      <c r="AV10" s="3">
        <v>2.9279999999999999</v>
      </c>
      <c r="AW10" s="3">
        <v>3.0710000000000002</v>
      </c>
      <c r="AX10" s="3" t="s">
        <v>12</v>
      </c>
      <c r="AY10" s="3">
        <v>3.391</v>
      </c>
      <c r="AZ10" s="15" t="s">
        <v>12</v>
      </c>
      <c r="BA10" s="10">
        <f t="shared" si="11"/>
        <v>3.0710000000000002</v>
      </c>
      <c r="BB10" s="9">
        <f t="shared" si="12"/>
        <v>0.27</v>
      </c>
      <c r="BC10" s="10">
        <f t="shared" si="13"/>
        <v>0.31999999999999984</v>
      </c>
      <c r="BD10" s="9">
        <v>7.8170000000000002</v>
      </c>
      <c r="BE10" s="3">
        <v>8.452</v>
      </c>
      <c r="BF10" s="15">
        <v>9.0709999999999997</v>
      </c>
      <c r="BG10" s="15">
        <f t="shared" si="14"/>
        <v>8.452</v>
      </c>
      <c r="BH10" s="9">
        <f t="shared" si="15"/>
        <v>0.63499999999999979</v>
      </c>
      <c r="BI10" s="10">
        <f t="shared" si="16"/>
        <v>0.61899999999999977</v>
      </c>
      <c r="BJ10" s="9">
        <v>7.82</v>
      </c>
      <c r="BK10" s="3">
        <v>8.4619999999999997</v>
      </c>
      <c r="BL10" s="15">
        <v>9.0860000000000003</v>
      </c>
      <c r="BM10" s="15">
        <f t="shared" si="17"/>
        <v>8.4619999999999997</v>
      </c>
      <c r="BN10" s="9">
        <f t="shared" si="18"/>
        <v>0.64199999999999946</v>
      </c>
      <c r="BO10" s="10">
        <f t="shared" si="19"/>
        <v>0.62400000000000055</v>
      </c>
      <c r="BP10">
        <f t="shared" si="25"/>
        <v>0</v>
      </c>
      <c r="BQ10" s="93">
        <f t="shared" si="26"/>
        <v>1.0799319727891152</v>
      </c>
      <c r="BR10" s="93">
        <f t="shared" si="27"/>
        <v>1.0918367346938764</v>
      </c>
      <c r="BS10" s="93" t="str">
        <f>VLOOKUP(C10,'Koppeling locatie - aslocatie'!$A$2:$C$8139,2,FALSE)</f>
        <v>maas209</v>
      </c>
      <c r="BT10" s="93">
        <f>VLOOKUP($BS10,aslocaties_v01!$C$3:$AA$500,MATCH($K$3/10,aslocaties_v01!$C$2:$X$2),FALSE)</f>
        <v>7.1890000000000001</v>
      </c>
      <c r="BU10" s="93">
        <f>VLOOKUP(BS10,aslocaties_v01!$C$3:$AA$500,MATCH($K$3,aslocaties_v01!$C$2:$X$2),FALSE)</f>
        <v>7.7750000000000004</v>
      </c>
      <c r="BV10" s="93">
        <f>VLOOKUP(BS10,aslocaties_v01!$C$3:$AA$500,MATCH($K$3*10,aslocaties_v01!$C$2:$Y$2),FALSE)</f>
        <v>8.3640000000000008</v>
      </c>
      <c r="BW10" s="93">
        <f t="shared" si="28"/>
        <v>0.5860000000000003</v>
      </c>
      <c r="BX10" s="93">
        <f t="shared" si="29"/>
        <v>0.58900000000000041</v>
      </c>
      <c r="BY10" s="94">
        <f t="shared" si="30"/>
        <v>3.4013605442173578E-3</v>
      </c>
      <c r="BZ10" s="94">
        <f t="shared" si="31"/>
        <v>1.3769363166955095E-2</v>
      </c>
      <c r="CA10" s="94">
        <f t="shared" si="32"/>
        <v>3.0000000000000249E-2</v>
      </c>
      <c r="CB10">
        <f t="shared" si="33"/>
        <v>3.2000000000000028E-2</v>
      </c>
      <c r="CC10" s="58">
        <f t="shared" si="34"/>
        <v>2.3999999999999133E-2</v>
      </c>
      <c r="CD10" s="95" t="b">
        <f t="shared" si="35"/>
        <v>0</v>
      </c>
      <c r="CE10" s="96" t="b">
        <f t="shared" si="36"/>
        <v>1</v>
      </c>
      <c r="CF10" t="b">
        <f t="shared" si="37"/>
        <v>1</v>
      </c>
      <c r="CG10" t="b">
        <f t="shared" si="38"/>
        <v>1</v>
      </c>
      <c r="CH10" s="84" t="b">
        <f t="shared" si="39"/>
        <v>1</v>
      </c>
      <c r="CI10">
        <f t="shared" si="40"/>
        <v>0.86499999999999999</v>
      </c>
      <c r="CJ10" t="b">
        <f t="shared" si="41"/>
        <v>1</v>
      </c>
      <c r="CK10" t="b">
        <f t="shared" si="42"/>
        <v>1</v>
      </c>
      <c r="CL10" s="84" t="b">
        <f t="shared" si="43"/>
        <v>1</v>
      </c>
      <c r="CM10">
        <f t="shared" si="44"/>
        <v>3.0710000000000002</v>
      </c>
      <c r="CN10" t="b">
        <f t="shared" si="45"/>
        <v>1</v>
      </c>
      <c r="CO10" s="84">
        <f t="shared" si="46"/>
        <v>5.8793846775470435E-2</v>
      </c>
      <c r="CP10" t="b">
        <f t="shared" si="47"/>
        <v>1</v>
      </c>
      <c r="CQ10" s="96" t="b">
        <f t="shared" si="48"/>
        <v>1</v>
      </c>
      <c r="CR10" t="b">
        <f t="shared" si="49"/>
        <v>0</v>
      </c>
      <c r="CS10" t="b">
        <f t="shared" si="50"/>
        <v>0</v>
      </c>
      <c r="CT10" t="b">
        <f t="shared" si="51"/>
        <v>1</v>
      </c>
      <c r="CU10" t="b">
        <f t="shared" si="52"/>
        <v>1</v>
      </c>
      <c r="CV10" s="84" t="b">
        <f t="shared" si="53"/>
        <v>0</v>
      </c>
      <c r="CW10" t="b">
        <f t="shared" si="54"/>
        <v>0</v>
      </c>
      <c r="CX10" t="b">
        <f t="shared" si="55"/>
        <v>0</v>
      </c>
      <c r="CY10" t="b">
        <f t="shared" si="56"/>
        <v>0</v>
      </c>
      <c r="CZ10" t="b">
        <f t="shared" si="57"/>
        <v>0</v>
      </c>
      <c r="DA10" s="84">
        <f t="shared" si="58"/>
        <v>2</v>
      </c>
      <c r="DB10" t="b">
        <f t="shared" si="59"/>
        <v>0</v>
      </c>
    </row>
    <row r="11" spans="1:106">
      <c r="A11" s="9">
        <v>1784</v>
      </c>
      <c r="B11" s="3">
        <v>2</v>
      </c>
      <c r="C11" s="3" t="s">
        <v>447</v>
      </c>
      <c r="D11" s="3" t="str">
        <f t="shared" si="0"/>
        <v>MA_1_224_vk_0368</v>
      </c>
      <c r="E11" s="3" t="str">
        <f t="shared" si="1"/>
        <v>0368</v>
      </c>
      <c r="F11" s="3">
        <v>152837.82800000001</v>
      </c>
      <c r="G11" s="15">
        <v>423215.875</v>
      </c>
      <c r="H11" s="35" t="str">
        <f t="shared" si="2"/>
        <v>ja</v>
      </c>
      <c r="I11" s="42">
        <v>212</v>
      </c>
      <c r="J11" s="20">
        <v>224</v>
      </c>
      <c r="K11" s="21">
        <v>10000</v>
      </c>
      <c r="L11" s="28">
        <f t="shared" si="20"/>
        <v>1</v>
      </c>
      <c r="M11" s="28">
        <f t="shared" si="21"/>
        <v>1</v>
      </c>
      <c r="N11" s="56">
        <f t="shared" si="3"/>
        <v>10000</v>
      </c>
      <c r="O11" s="33">
        <f t="shared" si="22"/>
        <v>48.084258567643374</v>
      </c>
      <c r="P11" s="37">
        <f t="shared" si="4"/>
        <v>204.06948952014531</v>
      </c>
      <c r="Q11" s="9" t="s">
        <v>12</v>
      </c>
      <c r="R11" s="55" t="s">
        <v>12</v>
      </c>
      <c r="S11" s="55">
        <v>6.0049999999999999</v>
      </c>
      <c r="T11" s="55">
        <v>6.0149999999999997</v>
      </c>
      <c r="U11" s="55">
        <v>6.0259999999999998</v>
      </c>
      <c r="V11" s="3">
        <v>6.0350000000000001</v>
      </c>
      <c r="W11" s="3">
        <v>6.0460000000000003</v>
      </c>
      <c r="X11" s="3" t="s">
        <v>12</v>
      </c>
      <c r="Y11" s="3">
        <v>6.0670000000000002</v>
      </c>
      <c r="Z11" s="15" t="s">
        <v>12</v>
      </c>
      <c r="AA11" s="10">
        <f t="shared" si="5"/>
        <v>6.0460000000000003</v>
      </c>
      <c r="AB11" s="9">
        <f t="shared" si="6"/>
        <v>2.0000000000000462E-2</v>
      </c>
      <c r="AC11" s="10">
        <f t="shared" si="7"/>
        <v>2.0999999999999908E-2</v>
      </c>
      <c r="AD11" s="9" t="s">
        <v>12</v>
      </c>
      <c r="AE11" s="55" t="s">
        <v>12</v>
      </c>
      <c r="AF11" s="55">
        <v>2.5999999999999999E-2</v>
      </c>
      <c r="AG11" s="55">
        <v>0.03</v>
      </c>
      <c r="AH11" s="55">
        <v>3.5000000000000003E-2</v>
      </c>
      <c r="AI11" s="3">
        <v>0.04</v>
      </c>
      <c r="AJ11" s="3">
        <v>4.4999999999999998E-2</v>
      </c>
      <c r="AK11" s="3" t="s">
        <v>12</v>
      </c>
      <c r="AL11" s="3">
        <v>5.3999999999999999E-2</v>
      </c>
      <c r="AM11" s="15" t="s">
        <v>12</v>
      </c>
      <c r="AN11" s="10">
        <f t="shared" si="8"/>
        <v>4.4999999999999998E-2</v>
      </c>
      <c r="AO11" s="9">
        <f t="shared" si="9"/>
        <v>9.999999999999995E-3</v>
      </c>
      <c r="AP11" s="10">
        <f t="shared" si="10"/>
        <v>9.0000000000000011E-3</v>
      </c>
      <c r="AQ11" s="9" t="s">
        <v>12</v>
      </c>
      <c r="AR11" s="55" t="s">
        <v>12</v>
      </c>
      <c r="AS11" s="55">
        <v>2.5999999999999999E-2</v>
      </c>
      <c r="AT11" s="55">
        <v>3.1E-2</v>
      </c>
      <c r="AU11" s="55">
        <v>3.5999999999999997E-2</v>
      </c>
      <c r="AV11" s="3">
        <v>0.04</v>
      </c>
      <c r="AW11" s="3">
        <v>4.4999999999999998E-2</v>
      </c>
      <c r="AX11" s="3" t="s">
        <v>12</v>
      </c>
      <c r="AY11" s="3">
        <v>5.5E-2</v>
      </c>
      <c r="AZ11" s="15" t="s">
        <v>12</v>
      </c>
      <c r="BA11" s="10">
        <f t="shared" si="11"/>
        <v>4.4999999999999998E-2</v>
      </c>
      <c r="BB11" s="9">
        <f t="shared" si="12"/>
        <v>9.0000000000000011E-3</v>
      </c>
      <c r="BC11" s="10">
        <f t="shared" si="13"/>
        <v>1.0000000000000002E-2</v>
      </c>
      <c r="BD11" s="9">
        <v>6.0259999999999998</v>
      </c>
      <c r="BE11" s="3">
        <v>6.0460000000000003</v>
      </c>
      <c r="BF11" s="15">
        <v>6.0670000000000002</v>
      </c>
      <c r="BG11" s="15">
        <f t="shared" si="14"/>
        <v>6.0460000000000003</v>
      </c>
      <c r="BH11" s="9">
        <f t="shared" si="15"/>
        <v>2.0000000000000462E-2</v>
      </c>
      <c r="BI11" s="10">
        <f t="shared" si="16"/>
        <v>2.0999999999999908E-2</v>
      </c>
      <c r="BJ11" s="9">
        <v>6.0259999999999998</v>
      </c>
      <c r="BK11" s="3">
        <v>6.0460000000000003</v>
      </c>
      <c r="BL11" s="15">
        <v>6.0670000000000002</v>
      </c>
      <c r="BM11" s="15">
        <f t="shared" si="17"/>
        <v>6.0460000000000003</v>
      </c>
      <c r="BN11" s="9">
        <f t="shared" si="18"/>
        <v>2.0000000000000462E-2</v>
      </c>
      <c r="BO11" s="10">
        <f t="shared" si="19"/>
        <v>2.0999999999999908E-2</v>
      </c>
      <c r="BP11">
        <f t="shared" si="25"/>
        <v>0</v>
      </c>
      <c r="BQ11" s="93">
        <f t="shared" si="26"/>
        <v>1</v>
      </c>
      <c r="BR11" s="93">
        <f t="shared" si="27"/>
        <v>1</v>
      </c>
      <c r="BS11" s="93" t="str">
        <f>VLOOKUP(C11,'Koppeling locatie - aslocatie'!$A$2:$C$8139,2,FALSE)</f>
        <v>maas209</v>
      </c>
      <c r="BT11" s="93">
        <f>VLOOKUP($BS11,aslocaties_v01!$C$3:$AA$500,MATCH($K$3/10,aslocaties_v01!$C$2:$X$2),FALSE)</f>
        <v>7.1890000000000001</v>
      </c>
      <c r="BU11" s="93">
        <f>VLOOKUP(BS11,aslocaties_v01!$C$3:$AA$500,MATCH($K$3,aslocaties_v01!$C$2:$X$2),FALSE)</f>
        <v>7.7750000000000004</v>
      </c>
      <c r="BV11" s="93">
        <f>VLOOKUP(BS11,aslocaties_v01!$C$3:$AA$500,MATCH($K$3*10,aslocaties_v01!$C$2:$Y$2),FALSE)</f>
        <v>8.3640000000000008</v>
      </c>
      <c r="BW11" s="93">
        <f t="shared" si="28"/>
        <v>0.5860000000000003</v>
      </c>
      <c r="BX11" s="93">
        <f t="shared" si="29"/>
        <v>0.58900000000000041</v>
      </c>
      <c r="BY11" s="94">
        <f t="shared" si="30"/>
        <v>28.29999999999934</v>
      </c>
      <c r="BZ11" s="94">
        <f t="shared" si="31"/>
        <v>27.04761904761919</v>
      </c>
      <c r="CA11" s="94">
        <f t="shared" si="32"/>
        <v>1.1630000000000003</v>
      </c>
      <c r="CB11">
        <f t="shared" si="33"/>
        <v>1.7290000000000001</v>
      </c>
      <c r="CC11" s="58">
        <f t="shared" si="34"/>
        <v>2.2970000000000006</v>
      </c>
      <c r="CD11" s="95" t="b">
        <f t="shared" si="35"/>
        <v>1</v>
      </c>
      <c r="CE11" s="96" t="b">
        <f t="shared" si="36"/>
        <v>1</v>
      </c>
      <c r="CF11" t="b">
        <f t="shared" si="37"/>
        <v>1</v>
      </c>
      <c r="CG11" t="b">
        <f t="shared" si="38"/>
        <v>1</v>
      </c>
      <c r="CH11" s="84" t="b">
        <f t="shared" si="39"/>
        <v>0</v>
      </c>
      <c r="CI11" t="str">
        <f t="shared" si="40"/>
        <v/>
      </c>
      <c r="CJ11" t="b">
        <f t="shared" si="41"/>
        <v>0</v>
      </c>
      <c r="CK11" t="b">
        <f t="shared" si="42"/>
        <v>1</v>
      </c>
      <c r="CL11" s="84" t="b">
        <f t="shared" si="43"/>
        <v>1</v>
      </c>
      <c r="CM11">
        <f t="shared" si="44"/>
        <v>4.4999999999999998E-2</v>
      </c>
      <c r="CN11" t="b">
        <f t="shared" si="45"/>
        <v>1</v>
      </c>
      <c r="CO11" s="84">
        <f t="shared" si="46"/>
        <v>14.245014245014245</v>
      </c>
      <c r="CP11" t="b">
        <f t="shared" si="47"/>
        <v>1</v>
      </c>
      <c r="CQ11" s="96" t="b">
        <f t="shared" si="48"/>
        <v>0</v>
      </c>
      <c r="CR11" t="b">
        <f t="shared" si="49"/>
        <v>0</v>
      </c>
      <c r="CS11" t="b">
        <f t="shared" si="50"/>
        <v>0</v>
      </c>
      <c r="CT11" t="b">
        <f t="shared" si="51"/>
        <v>0</v>
      </c>
      <c r="CU11" t="b">
        <f t="shared" si="52"/>
        <v>0</v>
      </c>
      <c r="CV11" s="84" t="b">
        <f t="shared" si="53"/>
        <v>0</v>
      </c>
      <c r="CW11" t="b">
        <f t="shared" si="54"/>
        <v>0</v>
      </c>
      <c r="CX11" t="b">
        <f t="shared" si="55"/>
        <v>0</v>
      </c>
      <c r="CY11" t="b">
        <f t="shared" si="56"/>
        <v>1</v>
      </c>
      <c r="CZ11" t="b">
        <f t="shared" si="57"/>
        <v>0</v>
      </c>
      <c r="DA11" s="84">
        <f t="shared" si="58"/>
        <v>2</v>
      </c>
      <c r="DB11" t="b">
        <f t="shared" si="59"/>
        <v>1</v>
      </c>
    </row>
    <row r="12" spans="1:106">
      <c r="A12" s="9">
        <v>1786</v>
      </c>
      <c r="B12" s="3">
        <v>2</v>
      </c>
      <c r="C12" s="3" t="s">
        <v>448</v>
      </c>
      <c r="D12" s="3" t="str">
        <f t="shared" si="0"/>
        <v>MA_1_224_vk_0370</v>
      </c>
      <c r="E12" s="3" t="str">
        <f t="shared" si="1"/>
        <v>0370</v>
      </c>
      <c r="F12" s="3">
        <v>152724.65599999999</v>
      </c>
      <c r="G12" s="15">
        <v>423385.68800000002</v>
      </c>
      <c r="H12" s="35" t="str">
        <f t="shared" si="2"/>
        <v>ja</v>
      </c>
      <c r="I12" s="42">
        <v>228</v>
      </c>
      <c r="J12" s="20">
        <v>224</v>
      </c>
      <c r="K12" s="21">
        <v>10000</v>
      </c>
      <c r="L12" s="28">
        <f t="shared" si="20"/>
        <v>1</v>
      </c>
      <c r="M12" s="28">
        <f t="shared" si="21"/>
        <v>1</v>
      </c>
      <c r="N12" s="56">
        <f t="shared" si="3"/>
        <v>10000</v>
      </c>
      <c r="O12" s="33">
        <f t="shared" si="22"/>
        <v>204.06948952014531</v>
      </c>
      <c r="P12" s="37">
        <f t="shared" si="4"/>
        <v>114.05288641678681</v>
      </c>
      <c r="Q12" s="9" t="s">
        <v>12</v>
      </c>
      <c r="R12" s="55" t="s">
        <v>12</v>
      </c>
      <c r="S12" s="55">
        <v>6.0229999999999997</v>
      </c>
      <c r="T12" s="55">
        <v>6.0640000000000001</v>
      </c>
      <c r="U12" s="55">
        <v>7.3470000000000004</v>
      </c>
      <c r="V12" s="3">
        <v>10.356</v>
      </c>
      <c r="W12" s="3">
        <v>10.71</v>
      </c>
      <c r="X12" s="3" t="s">
        <v>12</v>
      </c>
      <c r="Y12" s="3">
        <v>11.302</v>
      </c>
      <c r="Z12" s="15" t="s">
        <v>12</v>
      </c>
      <c r="AA12" s="10">
        <f t="shared" si="5"/>
        <v>10.71</v>
      </c>
      <c r="AB12" s="9">
        <f t="shared" si="6"/>
        <v>3.3630000000000004</v>
      </c>
      <c r="AC12" s="10">
        <f t="shared" si="7"/>
        <v>0.59199999999999875</v>
      </c>
      <c r="AD12" s="9" t="s">
        <v>12</v>
      </c>
      <c r="AE12" s="55" t="s">
        <v>12</v>
      </c>
      <c r="AF12" s="55">
        <v>7.2999999999999995E-2</v>
      </c>
      <c r="AG12" s="55">
        <v>8.5999999999999993E-2</v>
      </c>
      <c r="AH12" s="55">
        <v>0.1</v>
      </c>
      <c r="AI12" s="3">
        <v>0.38700000000000001</v>
      </c>
      <c r="AJ12" s="3">
        <v>0.51200000000000001</v>
      </c>
      <c r="AK12" s="3" t="s">
        <v>12</v>
      </c>
      <c r="AL12" s="3">
        <v>0.67300000000000004</v>
      </c>
      <c r="AM12" s="15" t="s">
        <v>12</v>
      </c>
      <c r="AN12" s="10">
        <f t="shared" si="8"/>
        <v>0.51200000000000001</v>
      </c>
      <c r="AO12" s="9">
        <f t="shared" si="9"/>
        <v>0.41200000000000003</v>
      </c>
      <c r="AP12" s="10">
        <f t="shared" si="10"/>
        <v>0.16100000000000003</v>
      </c>
      <c r="AQ12" s="9" t="s">
        <v>12</v>
      </c>
      <c r="AR12" s="55" t="s">
        <v>12</v>
      </c>
      <c r="AS12" s="55">
        <v>7.4999999999999997E-2</v>
      </c>
      <c r="AT12" s="55">
        <v>8.7999999999999995E-2</v>
      </c>
      <c r="AU12" s="55">
        <v>0.52900000000000003</v>
      </c>
      <c r="AV12" s="3">
        <v>2.1309999999999998</v>
      </c>
      <c r="AW12" s="3">
        <v>2.4209999999999998</v>
      </c>
      <c r="AX12" s="3" t="s">
        <v>12</v>
      </c>
      <c r="AY12" s="3">
        <v>2.7709999999999999</v>
      </c>
      <c r="AZ12" s="15" t="s">
        <v>12</v>
      </c>
      <c r="BA12" s="10">
        <f t="shared" si="11"/>
        <v>2.4209999999999998</v>
      </c>
      <c r="BB12" s="9">
        <f t="shared" si="12"/>
        <v>1.8919999999999999</v>
      </c>
      <c r="BC12" s="10">
        <f t="shared" si="13"/>
        <v>0.35000000000000009</v>
      </c>
      <c r="BD12" s="9">
        <v>7.4809999999999999</v>
      </c>
      <c r="BE12" s="3">
        <v>11.327999999999999</v>
      </c>
      <c r="BF12" s="15">
        <v>11.984999999999999</v>
      </c>
      <c r="BG12" s="15">
        <f t="shared" si="14"/>
        <v>11.327999999999999</v>
      </c>
      <c r="BH12" s="9">
        <f t="shared" si="15"/>
        <v>3.8469999999999995</v>
      </c>
      <c r="BI12" s="10">
        <f t="shared" si="16"/>
        <v>0.65700000000000003</v>
      </c>
      <c r="BJ12" s="9">
        <v>7.4820000000000002</v>
      </c>
      <c r="BK12" s="3">
        <v>11.321999999999999</v>
      </c>
      <c r="BL12" s="15">
        <v>11.984999999999999</v>
      </c>
      <c r="BM12" s="15">
        <f t="shared" si="17"/>
        <v>11.321999999999999</v>
      </c>
      <c r="BN12" s="9">
        <f t="shared" si="18"/>
        <v>3.839999999999999</v>
      </c>
      <c r="BO12" s="10">
        <f t="shared" si="19"/>
        <v>0.66300000000000026</v>
      </c>
      <c r="BP12">
        <f t="shared" si="25"/>
        <v>0</v>
      </c>
      <c r="BQ12" s="93">
        <f t="shared" si="26"/>
        <v>1.1439191198334817</v>
      </c>
      <c r="BR12" s="93">
        <f t="shared" si="27"/>
        <v>1.1418376449598568</v>
      </c>
      <c r="BS12" s="93" t="str">
        <f>VLOOKUP(C12,'Koppeling locatie - aslocatie'!$A$2:$C$8139,2,FALSE)</f>
        <v>maas209</v>
      </c>
      <c r="BT12" s="93">
        <f>VLOOKUP($BS12,aslocaties_v01!$C$3:$AA$500,MATCH($K$3/10,aslocaties_v01!$C$2:$X$2),FALSE)</f>
        <v>7.1890000000000001</v>
      </c>
      <c r="BU12" s="93">
        <f>VLOOKUP(BS12,aslocaties_v01!$C$3:$AA$500,MATCH($K$3,aslocaties_v01!$C$2:$X$2),FALSE)</f>
        <v>7.7750000000000004</v>
      </c>
      <c r="BV12" s="93">
        <f>VLOOKUP(BS12,aslocaties_v01!$C$3:$AA$500,MATCH($K$3*10,aslocaties_v01!$C$2:$Y$2),FALSE)</f>
        <v>8.3640000000000008</v>
      </c>
      <c r="BW12" s="93">
        <f t="shared" si="28"/>
        <v>0.5860000000000003</v>
      </c>
      <c r="BX12" s="93">
        <f t="shared" si="29"/>
        <v>0.58900000000000041</v>
      </c>
      <c r="BY12" s="94">
        <f t="shared" si="30"/>
        <v>0.82575081772227166</v>
      </c>
      <c r="BZ12" s="94">
        <f t="shared" si="31"/>
        <v>5.067567567564768E-3</v>
      </c>
      <c r="CA12" s="94">
        <f t="shared" si="32"/>
        <v>0.15800000000000036</v>
      </c>
      <c r="CB12">
        <f t="shared" si="33"/>
        <v>2.9350000000000005</v>
      </c>
      <c r="CC12" s="58">
        <f t="shared" si="34"/>
        <v>2.9379999999999988</v>
      </c>
      <c r="CD12" s="95" t="b">
        <f t="shared" si="35"/>
        <v>1</v>
      </c>
      <c r="CE12" s="96" t="b">
        <f t="shared" si="36"/>
        <v>1</v>
      </c>
      <c r="CF12" t="b">
        <f t="shared" si="37"/>
        <v>1</v>
      </c>
      <c r="CG12" t="b">
        <f t="shared" si="38"/>
        <v>1</v>
      </c>
      <c r="CH12" s="84" t="b">
        <f t="shared" si="39"/>
        <v>1</v>
      </c>
      <c r="CI12">
        <f t="shared" si="40"/>
        <v>0.51200000000000001</v>
      </c>
      <c r="CJ12" t="b">
        <f t="shared" si="41"/>
        <v>1</v>
      </c>
      <c r="CK12" t="b">
        <f t="shared" si="42"/>
        <v>1</v>
      </c>
      <c r="CL12" s="84" t="b">
        <f t="shared" si="43"/>
        <v>1</v>
      </c>
      <c r="CM12">
        <f t="shared" si="44"/>
        <v>2.4209999999999998</v>
      </c>
      <c r="CN12" t="b">
        <f t="shared" si="45"/>
        <v>1</v>
      </c>
      <c r="CO12" s="84">
        <f t="shared" si="46"/>
        <v>5.5995842553672216E-2</v>
      </c>
      <c r="CP12" t="b">
        <f t="shared" si="47"/>
        <v>1</v>
      </c>
      <c r="CQ12" s="96" t="b">
        <f t="shared" si="48"/>
        <v>0</v>
      </c>
      <c r="CR12" t="b">
        <f t="shared" si="49"/>
        <v>0</v>
      </c>
      <c r="CS12" t="b">
        <f t="shared" si="50"/>
        <v>0</v>
      </c>
      <c r="CT12" t="b">
        <f t="shared" si="51"/>
        <v>1</v>
      </c>
      <c r="CU12" t="b">
        <f t="shared" si="52"/>
        <v>0</v>
      </c>
      <c r="CV12" s="84" t="b">
        <f t="shared" si="53"/>
        <v>0</v>
      </c>
      <c r="CW12" t="b">
        <f t="shared" si="54"/>
        <v>0</v>
      </c>
      <c r="CX12" t="b">
        <f t="shared" si="55"/>
        <v>0</v>
      </c>
      <c r="CY12" t="b">
        <f t="shared" si="56"/>
        <v>1</v>
      </c>
      <c r="CZ12" t="b">
        <f t="shared" si="57"/>
        <v>1</v>
      </c>
      <c r="DA12" s="84">
        <f t="shared" si="58"/>
        <v>2</v>
      </c>
      <c r="DB12" t="b">
        <f t="shared" si="59"/>
        <v>1</v>
      </c>
    </row>
    <row r="13" spans="1:106">
      <c r="A13" s="9">
        <v>1787</v>
      </c>
      <c r="B13" s="3">
        <v>2</v>
      </c>
      <c r="C13" s="3" t="s">
        <v>449</v>
      </c>
      <c r="D13" s="3" t="str">
        <f t="shared" si="0"/>
        <v>MA_1_224_vk_0371</v>
      </c>
      <c r="E13" s="3" t="str">
        <f t="shared" si="1"/>
        <v>0371</v>
      </c>
      <c r="F13" s="3">
        <v>152612.43799999999</v>
      </c>
      <c r="G13" s="15">
        <v>423365.31199999998</v>
      </c>
      <c r="H13" s="35" t="str">
        <f t="shared" si="2"/>
        <v>ja</v>
      </c>
      <c r="I13" s="42">
        <v>178</v>
      </c>
      <c r="J13" s="109">
        <v>224</v>
      </c>
      <c r="K13" s="21">
        <v>10000</v>
      </c>
      <c r="L13" s="28">
        <f t="shared" si="20"/>
        <v>1</v>
      </c>
      <c r="M13" s="28">
        <f t="shared" si="21"/>
        <v>1</v>
      </c>
      <c r="N13" s="56">
        <f t="shared" si="3"/>
        <v>10000</v>
      </c>
      <c r="O13" s="33">
        <f t="shared" si="22"/>
        <v>114.05288641678681</v>
      </c>
      <c r="P13" s="37">
        <f t="shared" si="4"/>
        <v>103.24443836352236</v>
      </c>
      <c r="Q13" s="9" t="s">
        <v>12</v>
      </c>
      <c r="R13" s="55" t="s">
        <v>12</v>
      </c>
      <c r="S13" s="55">
        <v>5.8490000000000002</v>
      </c>
      <c r="T13" s="55">
        <v>6.6449999999999996</v>
      </c>
      <c r="U13" s="55">
        <v>7.2130000000000001</v>
      </c>
      <c r="V13" s="3">
        <v>7.4880000000000004</v>
      </c>
      <c r="W13" s="3">
        <v>7.8019999999999996</v>
      </c>
      <c r="X13" s="3" t="s">
        <v>12</v>
      </c>
      <c r="Y13" s="3">
        <v>8.3810000000000002</v>
      </c>
      <c r="Z13" s="15" t="s">
        <v>12</v>
      </c>
      <c r="AA13" s="10">
        <f t="shared" si="5"/>
        <v>7.8019999999999996</v>
      </c>
      <c r="AB13" s="9">
        <f t="shared" si="6"/>
        <v>0.58899999999999952</v>
      </c>
      <c r="AC13" s="10">
        <f t="shared" si="7"/>
        <v>0.57900000000000063</v>
      </c>
      <c r="AD13" s="9" t="s">
        <v>12</v>
      </c>
      <c r="AE13" s="55" t="s">
        <v>12</v>
      </c>
      <c r="AF13" s="55">
        <v>9.5000000000000001E-2</v>
      </c>
      <c r="AG13" s="55">
        <v>0.21099999999999999</v>
      </c>
      <c r="AH13" s="55">
        <v>0.36099999999999999</v>
      </c>
      <c r="AI13" s="3">
        <v>0.46200000000000002</v>
      </c>
      <c r="AJ13" s="3">
        <v>0.55200000000000005</v>
      </c>
      <c r="AK13" s="3" t="s">
        <v>12</v>
      </c>
      <c r="AL13" s="3">
        <v>0.71699999999999997</v>
      </c>
      <c r="AM13" s="15" t="s">
        <v>12</v>
      </c>
      <c r="AN13" s="10">
        <f t="shared" si="8"/>
        <v>0.55200000000000005</v>
      </c>
      <c r="AO13" s="9">
        <f t="shared" si="9"/>
        <v>0.19100000000000006</v>
      </c>
      <c r="AP13" s="10">
        <f t="shared" si="10"/>
        <v>0.16499999999999992</v>
      </c>
      <c r="AQ13" s="9" t="s">
        <v>12</v>
      </c>
      <c r="AR13" s="55" t="s">
        <v>12</v>
      </c>
      <c r="AS13" s="55">
        <v>0.317</v>
      </c>
      <c r="AT13" s="55">
        <v>1.208</v>
      </c>
      <c r="AU13" s="55">
        <v>1.988</v>
      </c>
      <c r="AV13" s="3">
        <v>2.2799999999999998</v>
      </c>
      <c r="AW13" s="3">
        <v>2.4889999999999999</v>
      </c>
      <c r="AX13" s="3" t="s">
        <v>12</v>
      </c>
      <c r="AY13" s="3">
        <v>2.8069999999999999</v>
      </c>
      <c r="AZ13" s="15" t="s">
        <v>12</v>
      </c>
      <c r="BA13" s="10">
        <f t="shared" si="11"/>
        <v>2.4889999999999999</v>
      </c>
      <c r="BB13" s="9">
        <f t="shared" si="12"/>
        <v>0.50099999999999989</v>
      </c>
      <c r="BC13" s="10">
        <f t="shared" si="13"/>
        <v>0.31800000000000006</v>
      </c>
      <c r="BD13" s="9">
        <v>7.617</v>
      </c>
      <c r="BE13" s="3">
        <v>8.3670000000000009</v>
      </c>
      <c r="BF13" s="15">
        <v>8.9779999999999998</v>
      </c>
      <c r="BG13" s="15">
        <f t="shared" si="14"/>
        <v>8.3670000000000009</v>
      </c>
      <c r="BH13" s="9">
        <f t="shared" si="15"/>
        <v>0.75000000000000089</v>
      </c>
      <c r="BI13" s="10">
        <f t="shared" si="16"/>
        <v>0.61099999999999888</v>
      </c>
      <c r="BJ13" s="9">
        <v>7.5990000000000002</v>
      </c>
      <c r="BK13" s="3">
        <v>8.36</v>
      </c>
      <c r="BL13" s="15">
        <v>8.9770000000000003</v>
      </c>
      <c r="BM13" s="15">
        <f t="shared" si="17"/>
        <v>8.36</v>
      </c>
      <c r="BN13" s="9">
        <f t="shared" si="18"/>
        <v>0.76099999999999923</v>
      </c>
      <c r="BO13" s="10">
        <f t="shared" si="19"/>
        <v>0.61700000000000088</v>
      </c>
      <c r="BP13">
        <f t="shared" si="25"/>
        <v>0</v>
      </c>
      <c r="BQ13" s="93">
        <f t="shared" si="26"/>
        <v>1.2733446519524643</v>
      </c>
      <c r="BR13" s="93">
        <f t="shared" si="27"/>
        <v>1.2920203735144309</v>
      </c>
      <c r="BS13" s="93" t="str">
        <f>VLOOKUP(C13,'Koppeling locatie - aslocatie'!$A$2:$C$8139,2,FALSE)</f>
        <v>maas209</v>
      </c>
      <c r="BT13" s="93">
        <f>VLOOKUP($BS13,aslocaties_v01!$C$3:$AA$500,MATCH($K$3/10,aslocaties_v01!$C$2:$X$2),FALSE)</f>
        <v>7.1890000000000001</v>
      </c>
      <c r="BU13" s="93">
        <f>VLOOKUP(BS13,aslocaties_v01!$C$3:$AA$500,MATCH($K$3,aslocaties_v01!$C$2:$X$2),FALSE)</f>
        <v>7.7750000000000004</v>
      </c>
      <c r="BV13" s="93">
        <f>VLOOKUP(BS13,aslocaties_v01!$C$3:$AA$500,MATCH($K$3*10,aslocaties_v01!$C$2:$Y$2),FALSE)</f>
        <v>8.3640000000000008</v>
      </c>
      <c r="BW13" s="93">
        <f t="shared" si="28"/>
        <v>0.5860000000000003</v>
      </c>
      <c r="BX13" s="93">
        <f t="shared" si="29"/>
        <v>0.58900000000000041</v>
      </c>
      <c r="BY13" s="94">
        <f t="shared" si="30"/>
        <v>5.093378607808563E-3</v>
      </c>
      <c r="BZ13" s="94">
        <f t="shared" si="31"/>
        <v>1.7271157167529916E-2</v>
      </c>
      <c r="CA13" s="94">
        <f t="shared" si="32"/>
        <v>2.4000000000000021E-2</v>
      </c>
      <c r="CB13">
        <f t="shared" si="33"/>
        <v>2.6999999999999247E-2</v>
      </c>
      <c r="CC13" s="58">
        <f t="shared" si="34"/>
        <v>1.699999999999946E-2</v>
      </c>
      <c r="CD13" s="95" t="b">
        <f t="shared" si="35"/>
        <v>0</v>
      </c>
      <c r="CE13" s="96" t="b">
        <f t="shared" si="36"/>
        <v>1</v>
      </c>
      <c r="CF13" t="b">
        <f t="shared" si="37"/>
        <v>1</v>
      </c>
      <c r="CG13" t="b">
        <f t="shared" si="38"/>
        <v>1</v>
      </c>
      <c r="CH13" s="84" t="b">
        <f t="shared" si="39"/>
        <v>1</v>
      </c>
      <c r="CI13">
        <f t="shared" si="40"/>
        <v>0.55200000000000005</v>
      </c>
      <c r="CJ13" t="b">
        <f t="shared" si="41"/>
        <v>1</v>
      </c>
      <c r="CK13" t="b">
        <f t="shared" si="42"/>
        <v>1</v>
      </c>
      <c r="CL13" s="84" t="b">
        <f t="shared" si="43"/>
        <v>1</v>
      </c>
      <c r="CM13">
        <f t="shared" si="44"/>
        <v>2.4889999999999999</v>
      </c>
      <c r="CN13" t="b">
        <f t="shared" si="45"/>
        <v>1</v>
      </c>
      <c r="CO13" s="84">
        <f t="shared" si="46"/>
        <v>5.7116907619101209E-2</v>
      </c>
      <c r="CP13" t="b">
        <f t="shared" si="47"/>
        <v>1</v>
      </c>
      <c r="CQ13" s="96" t="b">
        <f t="shared" si="48"/>
        <v>0</v>
      </c>
      <c r="CR13" t="b">
        <f t="shared" si="49"/>
        <v>0</v>
      </c>
      <c r="CS13" t="b">
        <f t="shared" si="50"/>
        <v>0</v>
      </c>
      <c r="CT13" t="b">
        <f t="shared" si="51"/>
        <v>1</v>
      </c>
      <c r="CU13" t="b">
        <f t="shared" si="52"/>
        <v>1</v>
      </c>
      <c r="CV13" s="84" t="b">
        <f t="shared" si="53"/>
        <v>1</v>
      </c>
      <c r="CW13" t="b">
        <f t="shared" si="54"/>
        <v>1</v>
      </c>
      <c r="CX13" t="b">
        <f t="shared" si="55"/>
        <v>1</v>
      </c>
      <c r="CY13" t="b">
        <f t="shared" si="56"/>
        <v>1</v>
      </c>
      <c r="CZ13" t="b">
        <f t="shared" si="57"/>
        <v>1</v>
      </c>
      <c r="DA13" s="84">
        <f t="shared" si="58"/>
        <v>1</v>
      </c>
      <c r="DB13" t="b">
        <f t="shared" si="59"/>
        <v>0</v>
      </c>
    </row>
    <row r="14" spans="1:106">
      <c r="A14" s="9">
        <v>1788</v>
      </c>
      <c r="B14" s="3">
        <v>2</v>
      </c>
      <c r="C14" s="3" t="s">
        <v>450</v>
      </c>
      <c r="D14" s="3" t="str">
        <f t="shared" si="0"/>
        <v>MA_1_224_vk_0372</v>
      </c>
      <c r="E14" s="3" t="str">
        <f t="shared" si="1"/>
        <v>0372</v>
      </c>
      <c r="F14" s="3">
        <v>152511.016</v>
      </c>
      <c r="G14" s="15">
        <v>423384.625</v>
      </c>
      <c r="H14" s="35" t="str">
        <f t="shared" si="2"/>
        <v>ja</v>
      </c>
      <c r="I14" s="42">
        <v>178</v>
      </c>
      <c r="J14" s="109">
        <v>224</v>
      </c>
      <c r="K14" s="21">
        <v>10000</v>
      </c>
      <c r="L14" s="28">
        <f t="shared" si="20"/>
        <v>1</v>
      </c>
      <c r="M14" s="28">
        <f t="shared" si="21"/>
        <v>1</v>
      </c>
      <c r="N14" s="56">
        <f t="shared" si="3"/>
        <v>10000</v>
      </c>
      <c r="O14" s="33">
        <f t="shared" si="22"/>
        <v>103.24443836352236</v>
      </c>
      <c r="P14" s="37">
        <f t="shared" si="4"/>
        <v>104.47949820419912</v>
      </c>
      <c r="Q14" s="9" t="s">
        <v>12</v>
      </c>
      <c r="R14" s="55" t="s">
        <v>12</v>
      </c>
      <c r="S14" s="55">
        <v>6.0880000000000001</v>
      </c>
      <c r="T14" s="55">
        <v>6.7220000000000004</v>
      </c>
      <c r="U14" s="55">
        <v>7.2169999999999996</v>
      </c>
      <c r="V14" s="3">
        <v>7.4870000000000001</v>
      </c>
      <c r="W14" s="3">
        <v>7.8010000000000002</v>
      </c>
      <c r="X14" s="3" t="s">
        <v>12</v>
      </c>
      <c r="Y14" s="3">
        <v>8.3829999999999991</v>
      </c>
      <c r="Z14" s="15" t="s">
        <v>12</v>
      </c>
      <c r="AA14" s="10">
        <f t="shared" si="5"/>
        <v>7.8010000000000002</v>
      </c>
      <c r="AB14" s="9">
        <f t="shared" si="6"/>
        <v>0.58400000000000052</v>
      </c>
      <c r="AC14" s="10">
        <f t="shared" si="7"/>
        <v>0.58199999999999896</v>
      </c>
      <c r="AD14" s="9" t="s">
        <v>12</v>
      </c>
      <c r="AE14" s="55" t="s">
        <v>12</v>
      </c>
      <c r="AF14" s="55">
        <v>9.5000000000000001E-2</v>
      </c>
      <c r="AG14" s="55">
        <v>0.21299999999999999</v>
      </c>
      <c r="AH14" s="55">
        <v>0.36399999999999999</v>
      </c>
      <c r="AI14" s="3">
        <v>0.46500000000000002</v>
      </c>
      <c r="AJ14" s="3">
        <v>0.55600000000000005</v>
      </c>
      <c r="AK14" s="3" t="s">
        <v>12</v>
      </c>
      <c r="AL14" s="3">
        <v>0.72</v>
      </c>
      <c r="AM14" s="15" t="s">
        <v>12</v>
      </c>
      <c r="AN14" s="10">
        <f t="shared" si="8"/>
        <v>0.55600000000000005</v>
      </c>
      <c r="AO14" s="9">
        <f t="shared" si="9"/>
        <v>0.19200000000000006</v>
      </c>
      <c r="AP14" s="10">
        <f t="shared" si="10"/>
        <v>0.16399999999999992</v>
      </c>
      <c r="AQ14" s="9" t="s">
        <v>12</v>
      </c>
      <c r="AR14" s="55" t="s">
        <v>12</v>
      </c>
      <c r="AS14" s="55">
        <v>0.32100000000000001</v>
      </c>
      <c r="AT14" s="55">
        <v>1.216</v>
      </c>
      <c r="AU14" s="55">
        <v>1.9970000000000001</v>
      </c>
      <c r="AV14" s="3">
        <v>2.2890000000000001</v>
      </c>
      <c r="AW14" s="3">
        <v>2.496</v>
      </c>
      <c r="AX14" s="3" t="s">
        <v>12</v>
      </c>
      <c r="AY14" s="3">
        <v>2.8140000000000001</v>
      </c>
      <c r="AZ14" s="15" t="s">
        <v>12</v>
      </c>
      <c r="BA14" s="10">
        <f t="shared" si="11"/>
        <v>2.496</v>
      </c>
      <c r="BB14" s="9">
        <f t="shared" si="12"/>
        <v>0.49899999999999989</v>
      </c>
      <c r="BC14" s="10">
        <f t="shared" si="13"/>
        <v>0.31800000000000006</v>
      </c>
      <c r="BD14" s="9">
        <v>7.633</v>
      </c>
      <c r="BE14" s="3">
        <v>8.3740000000000006</v>
      </c>
      <c r="BF14" s="15">
        <v>8.9849999999999994</v>
      </c>
      <c r="BG14" s="15">
        <f t="shared" si="14"/>
        <v>8.3740000000000006</v>
      </c>
      <c r="BH14" s="9">
        <f t="shared" si="15"/>
        <v>0.74100000000000055</v>
      </c>
      <c r="BI14" s="10">
        <f t="shared" si="16"/>
        <v>0.61099999999999888</v>
      </c>
      <c r="BJ14" s="9">
        <v>7.6150000000000002</v>
      </c>
      <c r="BK14" s="3">
        <v>8.3680000000000003</v>
      </c>
      <c r="BL14" s="15">
        <v>8.9849999999999994</v>
      </c>
      <c r="BM14" s="15">
        <f t="shared" si="17"/>
        <v>8.3680000000000003</v>
      </c>
      <c r="BN14" s="9">
        <f t="shared" si="18"/>
        <v>0.75300000000000011</v>
      </c>
      <c r="BO14" s="10">
        <f t="shared" si="19"/>
        <v>0.6169999999999991</v>
      </c>
      <c r="BP14">
        <f t="shared" si="25"/>
        <v>0</v>
      </c>
      <c r="BQ14" s="93">
        <f t="shared" si="26"/>
        <v>1.2688356164383561</v>
      </c>
      <c r="BR14" s="93">
        <f t="shared" si="27"/>
        <v>1.2893835616438347</v>
      </c>
      <c r="BS14" s="93" t="str">
        <f>VLOOKUP(C14,'Koppeling locatie - aslocatie'!$A$2:$C$8139,2,FALSE)</f>
        <v>maas209</v>
      </c>
      <c r="BT14" s="93">
        <f>VLOOKUP($BS14,aslocaties_v01!$C$3:$AA$500,MATCH($K$3/10,aslocaties_v01!$C$2:$X$2),FALSE)</f>
        <v>7.1890000000000001</v>
      </c>
      <c r="BU14" s="93">
        <f>VLOOKUP(BS14,aslocaties_v01!$C$3:$AA$500,MATCH($K$3,aslocaties_v01!$C$2:$X$2),FALSE)</f>
        <v>7.7750000000000004</v>
      </c>
      <c r="BV14" s="93">
        <f>VLOOKUP(BS14,aslocaties_v01!$C$3:$AA$500,MATCH($K$3*10,aslocaties_v01!$C$2:$Y$2),FALSE)</f>
        <v>8.3640000000000008</v>
      </c>
      <c r="BW14" s="93">
        <f t="shared" si="28"/>
        <v>0.5860000000000003</v>
      </c>
      <c r="BX14" s="93">
        <f t="shared" si="29"/>
        <v>0.58900000000000041</v>
      </c>
      <c r="BY14" s="94">
        <f t="shared" si="30"/>
        <v>3.424657534246256E-3</v>
      </c>
      <c r="BZ14" s="94">
        <f t="shared" si="31"/>
        <v>1.202749140893733E-2</v>
      </c>
      <c r="CA14" s="94">
        <f t="shared" si="32"/>
        <v>2.7999999999999581E-2</v>
      </c>
      <c r="CB14">
        <f t="shared" si="33"/>
        <v>2.5999999999999801E-2</v>
      </c>
      <c r="CC14" s="58">
        <f t="shared" si="34"/>
        <v>1.8999999999998352E-2</v>
      </c>
      <c r="CD14" s="95" t="b">
        <f t="shared" si="35"/>
        <v>0</v>
      </c>
      <c r="CE14" s="96" t="b">
        <f t="shared" si="36"/>
        <v>1</v>
      </c>
      <c r="CF14" t="b">
        <f t="shared" si="37"/>
        <v>1</v>
      </c>
      <c r="CG14" t="b">
        <f t="shared" si="38"/>
        <v>1</v>
      </c>
      <c r="CH14" s="84" t="b">
        <f t="shared" si="39"/>
        <v>1</v>
      </c>
      <c r="CI14">
        <f t="shared" si="40"/>
        <v>0.55600000000000005</v>
      </c>
      <c r="CJ14" t="b">
        <f t="shared" si="41"/>
        <v>1</v>
      </c>
      <c r="CK14" t="b">
        <f t="shared" si="42"/>
        <v>1</v>
      </c>
      <c r="CL14" s="84" t="b">
        <f t="shared" si="43"/>
        <v>1</v>
      </c>
      <c r="CM14">
        <f t="shared" si="44"/>
        <v>2.496</v>
      </c>
      <c r="CN14" t="b">
        <f t="shared" si="45"/>
        <v>1</v>
      </c>
      <c r="CO14" s="84">
        <f t="shared" si="46"/>
        <v>5.7208561970026467E-2</v>
      </c>
      <c r="CP14" t="b">
        <f t="shared" si="47"/>
        <v>1</v>
      </c>
      <c r="CQ14" s="96" t="b">
        <f t="shared" si="48"/>
        <v>1</v>
      </c>
      <c r="CR14" t="b">
        <f t="shared" si="49"/>
        <v>1</v>
      </c>
      <c r="CS14" t="b">
        <f t="shared" si="50"/>
        <v>1</v>
      </c>
      <c r="CT14" t="b">
        <f t="shared" si="51"/>
        <v>1</v>
      </c>
      <c r="CU14" t="b">
        <f t="shared" si="52"/>
        <v>1</v>
      </c>
      <c r="CV14" s="84" t="b">
        <f t="shared" si="53"/>
        <v>1</v>
      </c>
      <c r="CW14" t="b">
        <f t="shared" si="54"/>
        <v>1</v>
      </c>
      <c r="CX14" t="b">
        <f t="shared" si="55"/>
        <v>1</v>
      </c>
      <c r="CY14" t="b">
        <f t="shared" si="56"/>
        <v>1</v>
      </c>
      <c r="CZ14" t="b">
        <f t="shared" si="57"/>
        <v>1</v>
      </c>
      <c r="DA14" s="84">
        <f t="shared" si="58"/>
        <v>0</v>
      </c>
      <c r="DB14" t="b">
        <f t="shared" si="59"/>
        <v>0</v>
      </c>
    </row>
    <row r="15" spans="1:106">
      <c r="A15" s="9">
        <v>1789</v>
      </c>
      <c r="B15" s="3">
        <v>2</v>
      </c>
      <c r="C15" s="3" t="s">
        <v>451</v>
      </c>
      <c r="D15" s="3" t="str">
        <f t="shared" si="0"/>
        <v>MA_1_224_vk_0373</v>
      </c>
      <c r="E15" s="3" t="str">
        <f t="shared" si="1"/>
        <v>0373</v>
      </c>
      <c r="F15" s="3">
        <v>152407.68799999999</v>
      </c>
      <c r="G15" s="15">
        <v>423400.09399999998</v>
      </c>
      <c r="H15" s="35" t="str">
        <f t="shared" si="2"/>
        <v>ja</v>
      </c>
      <c r="I15" s="42">
        <v>185</v>
      </c>
      <c r="J15" s="109">
        <v>224</v>
      </c>
      <c r="K15" s="21">
        <v>10000</v>
      </c>
      <c r="L15" s="28">
        <f t="shared" si="20"/>
        <v>1</v>
      </c>
      <c r="M15" s="28">
        <f t="shared" si="21"/>
        <v>1</v>
      </c>
      <c r="N15" s="56">
        <f t="shared" si="3"/>
        <v>10000</v>
      </c>
      <c r="O15" s="33">
        <f t="shared" si="22"/>
        <v>104.47949820419912</v>
      </c>
      <c r="P15" s="37">
        <f t="shared" si="4"/>
        <v>583.06723472427257</v>
      </c>
      <c r="Q15" s="9" t="s">
        <v>12</v>
      </c>
      <c r="R15" s="55" t="s">
        <v>12</v>
      </c>
      <c r="S15" s="55">
        <v>5.2409999999999997</v>
      </c>
      <c r="T15" s="55">
        <v>6.4130000000000003</v>
      </c>
      <c r="U15" s="55">
        <v>7.2160000000000002</v>
      </c>
      <c r="V15" s="3">
        <v>7.4889999999999999</v>
      </c>
      <c r="W15" s="3">
        <v>7.8010000000000002</v>
      </c>
      <c r="X15" s="3" t="s">
        <v>12</v>
      </c>
      <c r="Y15" s="3">
        <v>8.3849999999999998</v>
      </c>
      <c r="Z15" s="15" t="s">
        <v>12</v>
      </c>
      <c r="AA15" s="10">
        <f t="shared" si="5"/>
        <v>7.8010000000000002</v>
      </c>
      <c r="AB15" s="9">
        <f t="shared" si="6"/>
        <v>0.58499999999999996</v>
      </c>
      <c r="AC15" s="10">
        <f t="shared" si="7"/>
        <v>0.58399999999999963</v>
      </c>
      <c r="AD15" s="9" t="s">
        <v>12</v>
      </c>
      <c r="AE15" s="55" t="s">
        <v>12</v>
      </c>
      <c r="AF15" s="55">
        <v>9.5000000000000001E-2</v>
      </c>
      <c r="AG15" s="55">
        <v>0.20899999999999999</v>
      </c>
      <c r="AH15" s="55">
        <v>0.35499999999999998</v>
      </c>
      <c r="AI15" s="3">
        <v>0.45200000000000001</v>
      </c>
      <c r="AJ15" s="3">
        <v>0.53800000000000003</v>
      </c>
      <c r="AK15" s="3" t="s">
        <v>12</v>
      </c>
      <c r="AL15" s="3">
        <v>0.69499999999999995</v>
      </c>
      <c r="AM15" s="15" t="s">
        <v>12</v>
      </c>
      <c r="AN15" s="10">
        <f t="shared" si="8"/>
        <v>0.53800000000000003</v>
      </c>
      <c r="AO15" s="9">
        <f t="shared" si="9"/>
        <v>0.18300000000000005</v>
      </c>
      <c r="AP15" s="10">
        <f t="shared" si="10"/>
        <v>0.15699999999999992</v>
      </c>
      <c r="AQ15" s="9" t="s">
        <v>12</v>
      </c>
      <c r="AR15" s="55" t="s">
        <v>12</v>
      </c>
      <c r="AS15" s="55">
        <v>0.32300000000000001</v>
      </c>
      <c r="AT15" s="55">
        <v>1.2050000000000001</v>
      </c>
      <c r="AU15" s="55">
        <v>1.972</v>
      </c>
      <c r="AV15" s="3">
        <v>2.2509999999999999</v>
      </c>
      <c r="AW15" s="3">
        <v>2.4449999999999998</v>
      </c>
      <c r="AX15" s="3" t="s">
        <v>12</v>
      </c>
      <c r="AY15" s="3">
        <v>2.7589999999999999</v>
      </c>
      <c r="AZ15" s="15" t="s">
        <v>12</v>
      </c>
      <c r="BA15" s="10">
        <f t="shared" si="11"/>
        <v>2.4449999999999998</v>
      </c>
      <c r="BB15" s="9">
        <f t="shared" si="12"/>
        <v>0.47299999999999986</v>
      </c>
      <c r="BC15" s="10">
        <f t="shared" si="13"/>
        <v>0.31400000000000006</v>
      </c>
      <c r="BD15" s="9">
        <v>7.6120000000000001</v>
      </c>
      <c r="BE15" s="3">
        <v>8.3629999999999995</v>
      </c>
      <c r="BF15" s="15">
        <v>8.9760000000000009</v>
      </c>
      <c r="BG15" s="15">
        <f t="shared" si="14"/>
        <v>8.3629999999999995</v>
      </c>
      <c r="BH15" s="9">
        <f t="shared" si="15"/>
        <v>0.75099999999999945</v>
      </c>
      <c r="BI15" s="10">
        <f t="shared" si="16"/>
        <v>0.61300000000000132</v>
      </c>
      <c r="BJ15" s="9">
        <v>7.5949999999999998</v>
      </c>
      <c r="BK15" s="3">
        <v>8.3640000000000008</v>
      </c>
      <c r="BL15" s="15">
        <v>8.9830000000000005</v>
      </c>
      <c r="BM15" s="15">
        <f t="shared" si="17"/>
        <v>8.3640000000000008</v>
      </c>
      <c r="BN15" s="9">
        <f t="shared" si="18"/>
        <v>0.76900000000000102</v>
      </c>
      <c r="BO15" s="10">
        <f t="shared" si="19"/>
        <v>0.61899999999999977</v>
      </c>
      <c r="BP15">
        <f t="shared" si="25"/>
        <v>0</v>
      </c>
      <c r="BQ15" s="93">
        <f t="shared" si="26"/>
        <v>1.283760683760683</v>
      </c>
      <c r="BR15" s="93">
        <f t="shared" si="27"/>
        <v>1.3145299145299163</v>
      </c>
      <c r="BS15" s="93" t="str">
        <f>VLOOKUP(C15,'Koppeling locatie - aslocatie'!$A$2:$C$8139,2,FALSE)</f>
        <v>maas209</v>
      </c>
      <c r="BT15" s="93">
        <f>VLOOKUP($BS15,aslocaties_v01!$C$3:$AA$500,MATCH($K$3/10,aslocaties_v01!$C$2:$X$2),FALSE)</f>
        <v>7.1890000000000001</v>
      </c>
      <c r="BU15" s="93">
        <f>VLOOKUP(BS15,aslocaties_v01!$C$3:$AA$500,MATCH($K$3,aslocaties_v01!$C$2:$X$2),FALSE)</f>
        <v>7.7750000000000004</v>
      </c>
      <c r="BV15" s="93">
        <f>VLOOKUP(BS15,aslocaties_v01!$C$3:$AA$500,MATCH($K$3*10,aslocaties_v01!$C$2:$Y$2),FALSE)</f>
        <v>8.3640000000000008</v>
      </c>
      <c r="BW15" s="93">
        <f t="shared" si="28"/>
        <v>0.5860000000000003</v>
      </c>
      <c r="BX15" s="93">
        <f t="shared" si="29"/>
        <v>0.58900000000000041</v>
      </c>
      <c r="BY15" s="94">
        <f t="shared" si="30"/>
        <v>1.7094017094023695E-3</v>
      </c>
      <c r="BZ15" s="94">
        <f t="shared" si="31"/>
        <v>8.5616438356177493E-3</v>
      </c>
      <c r="CA15" s="94">
        <f t="shared" si="32"/>
        <v>2.7000000000000135E-2</v>
      </c>
      <c r="CB15">
        <f t="shared" si="33"/>
        <v>2.5999999999999801E-2</v>
      </c>
      <c r="CC15" s="58">
        <f t="shared" si="34"/>
        <v>2.0999999999999019E-2</v>
      </c>
      <c r="CD15" s="95" t="b">
        <f t="shared" si="35"/>
        <v>0</v>
      </c>
      <c r="CE15" s="96" t="b">
        <f t="shared" si="36"/>
        <v>1</v>
      </c>
      <c r="CF15" t="b">
        <f t="shared" si="37"/>
        <v>1</v>
      </c>
      <c r="CG15" t="b">
        <f t="shared" si="38"/>
        <v>1</v>
      </c>
      <c r="CH15" s="84" t="b">
        <f t="shared" si="39"/>
        <v>1</v>
      </c>
      <c r="CI15">
        <f t="shared" si="40"/>
        <v>0.53800000000000003</v>
      </c>
      <c r="CJ15" t="b">
        <f t="shared" si="41"/>
        <v>1</v>
      </c>
      <c r="CK15" t="b">
        <f t="shared" si="42"/>
        <v>1</v>
      </c>
      <c r="CL15" s="84" t="b">
        <f t="shared" si="43"/>
        <v>1</v>
      </c>
      <c r="CM15">
        <f t="shared" si="44"/>
        <v>2.4449999999999998</v>
      </c>
      <c r="CN15" t="b">
        <f t="shared" si="45"/>
        <v>1</v>
      </c>
      <c r="CO15" s="84">
        <f t="shared" si="46"/>
        <v>5.7689921817288319E-2</v>
      </c>
      <c r="CP15" t="b">
        <f t="shared" si="47"/>
        <v>1</v>
      </c>
      <c r="CQ15" s="96" t="b">
        <f t="shared" si="48"/>
        <v>1</v>
      </c>
      <c r="CR15" t="b">
        <f t="shared" si="49"/>
        <v>1</v>
      </c>
      <c r="CS15" t="b">
        <f t="shared" si="50"/>
        <v>1</v>
      </c>
      <c r="CT15" t="b">
        <f t="shared" si="51"/>
        <v>1</v>
      </c>
      <c r="CU15" t="b">
        <f t="shared" si="52"/>
        <v>1</v>
      </c>
      <c r="CV15" s="84" t="b">
        <f t="shared" si="53"/>
        <v>0</v>
      </c>
      <c r="CW15" t="b">
        <f t="shared" si="54"/>
        <v>0</v>
      </c>
      <c r="CX15" t="b">
        <f t="shared" si="55"/>
        <v>0</v>
      </c>
      <c r="CY15" t="b">
        <f t="shared" si="56"/>
        <v>1</v>
      </c>
      <c r="CZ15" t="b">
        <f t="shared" si="57"/>
        <v>1</v>
      </c>
      <c r="DA15" s="84">
        <f t="shared" si="58"/>
        <v>1</v>
      </c>
      <c r="DB15" t="b">
        <f t="shared" si="59"/>
        <v>0</v>
      </c>
    </row>
    <row r="16" spans="1:106">
      <c r="A16" s="9">
        <v>2548</v>
      </c>
      <c r="B16" s="3">
        <v>2</v>
      </c>
      <c r="C16" s="3" t="s">
        <v>452</v>
      </c>
      <c r="D16" s="3" t="str">
        <f t="shared" si="0"/>
        <v>WA_1_224_vk_0007</v>
      </c>
      <c r="E16" s="3" t="str">
        <f t="shared" si="1"/>
        <v>0007</v>
      </c>
      <c r="F16" s="3">
        <v>152987.516</v>
      </c>
      <c r="G16" s="15">
        <v>423461.46899999998</v>
      </c>
      <c r="H16" s="35" t="str">
        <f t="shared" si="2"/>
        <v>ja</v>
      </c>
      <c r="I16" s="42">
        <v>317</v>
      </c>
      <c r="J16" s="109">
        <v>224</v>
      </c>
      <c r="K16" s="21">
        <v>10000</v>
      </c>
      <c r="L16" s="28">
        <f t="shared" si="20"/>
        <v>1</v>
      </c>
      <c r="M16" s="28">
        <f t="shared" si="21"/>
        <v>1</v>
      </c>
      <c r="N16" s="56">
        <f t="shared" si="3"/>
        <v>10000</v>
      </c>
      <c r="O16" s="33">
        <f t="shared" si="22"/>
        <v>583.06723472427257</v>
      </c>
      <c r="P16" s="37">
        <f t="shared" si="4"/>
        <v>124.23782907392693</v>
      </c>
      <c r="Q16" s="9" t="s">
        <v>12</v>
      </c>
      <c r="R16" s="55" t="s">
        <v>12</v>
      </c>
      <c r="S16" s="55">
        <v>7.7759999999999998</v>
      </c>
      <c r="T16" s="55">
        <v>9.0920000000000005</v>
      </c>
      <c r="U16" s="55">
        <v>10.009</v>
      </c>
      <c r="V16" s="3">
        <v>10.362</v>
      </c>
      <c r="W16" s="3">
        <v>10.722</v>
      </c>
      <c r="X16" s="3" t="s">
        <v>12</v>
      </c>
      <c r="Y16" s="3">
        <v>11.304</v>
      </c>
      <c r="Z16" s="15" t="s">
        <v>12</v>
      </c>
      <c r="AA16" s="10">
        <f t="shared" si="5"/>
        <v>10.722</v>
      </c>
      <c r="AB16" s="9">
        <f t="shared" si="6"/>
        <v>0.71299999999999919</v>
      </c>
      <c r="AC16" s="10">
        <f t="shared" si="7"/>
        <v>0.58200000000000074</v>
      </c>
      <c r="AD16" s="9" t="s">
        <v>12</v>
      </c>
      <c r="AE16" s="55" t="s">
        <v>12</v>
      </c>
      <c r="AF16" s="55">
        <v>9.2999999999999999E-2</v>
      </c>
      <c r="AG16" s="55">
        <v>0.17199999999999999</v>
      </c>
      <c r="AH16" s="55">
        <v>0.30299999999999999</v>
      </c>
      <c r="AI16" s="3">
        <v>0.39600000000000002</v>
      </c>
      <c r="AJ16" s="3">
        <v>0.48699999999999999</v>
      </c>
      <c r="AK16" s="3" t="s">
        <v>12</v>
      </c>
      <c r="AL16" s="3">
        <v>0.755</v>
      </c>
      <c r="AM16" s="15" t="s">
        <v>12</v>
      </c>
      <c r="AN16" s="10">
        <f t="shared" si="8"/>
        <v>0.48699999999999999</v>
      </c>
      <c r="AO16" s="9">
        <f t="shared" si="9"/>
        <v>0.184</v>
      </c>
      <c r="AP16" s="10">
        <f t="shared" si="10"/>
        <v>0.26800000000000002</v>
      </c>
      <c r="AQ16" s="9" t="s">
        <v>12</v>
      </c>
      <c r="AR16" s="55" t="s">
        <v>12</v>
      </c>
      <c r="AS16" s="55">
        <v>0.27100000000000002</v>
      </c>
      <c r="AT16" s="55">
        <v>1.046</v>
      </c>
      <c r="AU16" s="55">
        <v>1.746</v>
      </c>
      <c r="AV16" s="3">
        <v>2.117</v>
      </c>
      <c r="AW16" s="3">
        <v>2.3450000000000002</v>
      </c>
      <c r="AX16" s="3" t="s">
        <v>12</v>
      </c>
      <c r="AY16" s="3">
        <v>2.8319999999999999</v>
      </c>
      <c r="AZ16" s="15" t="s">
        <v>12</v>
      </c>
      <c r="BA16" s="10">
        <f t="shared" si="11"/>
        <v>2.3450000000000002</v>
      </c>
      <c r="BB16" s="9">
        <f t="shared" si="12"/>
        <v>0.5990000000000002</v>
      </c>
      <c r="BC16" s="10">
        <f t="shared" si="13"/>
        <v>0.48699999999999966</v>
      </c>
      <c r="BD16" s="9">
        <v>10.273</v>
      </c>
      <c r="BE16" s="3">
        <v>11.138999999999999</v>
      </c>
      <c r="BF16" s="15">
        <v>12.042999999999999</v>
      </c>
      <c r="BG16" s="15">
        <f t="shared" si="14"/>
        <v>11.138999999999999</v>
      </c>
      <c r="BH16" s="9">
        <f t="shared" si="15"/>
        <v>0.86599999999999966</v>
      </c>
      <c r="BI16" s="10">
        <f t="shared" si="16"/>
        <v>0.90399999999999991</v>
      </c>
      <c r="BJ16" s="9">
        <v>10.259</v>
      </c>
      <c r="BK16" s="3">
        <v>11.132</v>
      </c>
      <c r="BL16" s="15">
        <v>11.991</v>
      </c>
      <c r="BM16" s="15">
        <f t="shared" si="17"/>
        <v>11.132</v>
      </c>
      <c r="BN16" s="9">
        <f t="shared" si="18"/>
        <v>0.87299999999999933</v>
      </c>
      <c r="BO16" s="10">
        <f t="shared" si="19"/>
        <v>0.85899999999999999</v>
      </c>
      <c r="BP16">
        <f t="shared" si="25"/>
        <v>0</v>
      </c>
      <c r="BQ16" s="93">
        <f t="shared" si="26"/>
        <v>1.214586255259468</v>
      </c>
      <c r="BR16" s="93">
        <f t="shared" si="27"/>
        <v>1.2244039270687241</v>
      </c>
      <c r="BS16" s="93" t="str">
        <f>VLOOKUP(C16,'Koppeling locatie - aslocatie'!$A$2:$C$8139,2,FALSE)</f>
        <v>maas209</v>
      </c>
      <c r="BT16" s="93">
        <f>VLOOKUP($BS16,aslocaties_v01!$C$3:$AA$500,MATCH($K$3/10,aslocaties_v01!$C$2:$X$2),FALSE)</f>
        <v>7.1890000000000001</v>
      </c>
      <c r="BU16" s="93">
        <f>VLOOKUP(BS16,aslocaties_v01!$C$3:$AA$500,MATCH($K$3,aslocaties_v01!$C$2:$X$2),FALSE)</f>
        <v>7.7750000000000004</v>
      </c>
      <c r="BV16" s="93">
        <f>VLOOKUP(BS16,aslocaties_v01!$C$3:$AA$500,MATCH($K$3*10,aslocaties_v01!$C$2:$Y$2),FALSE)</f>
        <v>8.3640000000000008</v>
      </c>
      <c r="BW16" s="93">
        <f t="shared" si="28"/>
        <v>0.5860000000000003</v>
      </c>
      <c r="BX16" s="93">
        <f t="shared" si="29"/>
        <v>0.58900000000000041</v>
      </c>
      <c r="BY16" s="94">
        <f t="shared" si="30"/>
        <v>0.17812061711079807</v>
      </c>
      <c r="BZ16" s="94">
        <f t="shared" si="31"/>
        <v>1.2027491408934221E-2</v>
      </c>
      <c r="CA16" s="94">
        <f t="shared" si="32"/>
        <v>2.8200000000000003</v>
      </c>
      <c r="CB16">
        <f t="shared" si="33"/>
        <v>2.9469999999999992</v>
      </c>
      <c r="CC16" s="58">
        <f t="shared" si="34"/>
        <v>2.9399999999999995</v>
      </c>
      <c r="CD16" s="95" t="b">
        <f t="shared" si="35"/>
        <v>1</v>
      </c>
      <c r="CE16" s="96" t="b">
        <f t="shared" si="36"/>
        <v>1</v>
      </c>
      <c r="CF16" t="b">
        <f t="shared" si="37"/>
        <v>1</v>
      </c>
      <c r="CG16" t="b">
        <f t="shared" si="38"/>
        <v>1</v>
      </c>
      <c r="CH16" s="84" t="b">
        <f t="shared" si="39"/>
        <v>1</v>
      </c>
      <c r="CI16">
        <f t="shared" si="40"/>
        <v>0.48699999999999999</v>
      </c>
      <c r="CJ16" t="b">
        <f t="shared" si="41"/>
        <v>1</v>
      </c>
      <c r="CK16" t="b">
        <f t="shared" si="42"/>
        <v>1</v>
      </c>
      <c r="CL16" s="84" t="b">
        <f t="shared" si="43"/>
        <v>1</v>
      </c>
      <c r="CM16">
        <f t="shared" si="44"/>
        <v>2.3450000000000002</v>
      </c>
      <c r="CN16" t="b">
        <f t="shared" si="45"/>
        <v>1</v>
      </c>
      <c r="CO16" s="84">
        <f t="shared" si="46"/>
        <v>5.6769970527409334E-2</v>
      </c>
      <c r="CP16" t="b">
        <f t="shared" si="47"/>
        <v>1</v>
      </c>
      <c r="CQ16" s="96" t="b">
        <f t="shared" si="48"/>
        <v>0</v>
      </c>
      <c r="CR16" t="b">
        <f t="shared" si="49"/>
        <v>0</v>
      </c>
      <c r="CS16" t="b">
        <f t="shared" si="50"/>
        <v>0</v>
      </c>
      <c r="CT16" t="b">
        <f t="shared" si="51"/>
        <v>1</v>
      </c>
      <c r="CU16" t="b">
        <f t="shared" si="52"/>
        <v>1</v>
      </c>
      <c r="CV16" s="84" t="b">
        <f t="shared" si="53"/>
        <v>1</v>
      </c>
      <c r="CW16" t="b">
        <f t="shared" si="54"/>
        <v>1</v>
      </c>
      <c r="CX16" t="b">
        <f t="shared" si="55"/>
        <v>1</v>
      </c>
      <c r="CY16" t="b">
        <f t="shared" si="56"/>
        <v>0</v>
      </c>
      <c r="CZ16" t="b">
        <f t="shared" si="57"/>
        <v>0</v>
      </c>
      <c r="DA16" s="84">
        <f t="shared" si="58"/>
        <v>2</v>
      </c>
      <c r="DB16" t="b">
        <f t="shared" si="59"/>
        <v>1</v>
      </c>
    </row>
    <row r="17" spans="1:106">
      <c r="A17" s="9">
        <v>2549</v>
      </c>
      <c r="B17" s="3">
        <v>2</v>
      </c>
      <c r="C17" s="3" t="s">
        <v>453</v>
      </c>
      <c r="D17" s="3" t="str">
        <f t="shared" si="0"/>
        <v>WA_1_224_vk_0008</v>
      </c>
      <c r="E17" s="3" t="str">
        <f t="shared" si="1"/>
        <v>0008</v>
      </c>
      <c r="F17" s="3">
        <v>152893.234</v>
      </c>
      <c r="G17" s="15">
        <v>423380.56199999998</v>
      </c>
      <c r="H17" s="35" t="str">
        <f t="shared" si="2"/>
        <v>ja</v>
      </c>
      <c r="I17" s="42">
        <v>310</v>
      </c>
      <c r="J17" s="122">
        <v>224</v>
      </c>
      <c r="K17" s="73">
        <v>10000</v>
      </c>
      <c r="L17" s="28">
        <f t="shared" si="20"/>
        <v>1</v>
      </c>
      <c r="M17" s="28">
        <f t="shared" si="21"/>
        <v>1</v>
      </c>
      <c r="N17" s="56">
        <f t="shared" si="3"/>
        <v>10000</v>
      </c>
      <c r="O17" s="33">
        <f t="shared" si="22"/>
        <v>124.23782907392693</v>
      </c>
      <c r="P17" s="37">
        <f t="shared" si="4"/>
        <v>62.627883901671545</v>
      </c>
      <c r="Q17" s="9" t="s">
        <v>12</v>
      </c>
      <c r="R17" s="55" t="s">
        <v>12</v>
      </c>
      <c r="S17" s="55">
        <v>9.11</v>
      </c>
      <c r="T17" s="55">
        <v>9.5739999999999998</v>
      </c>
      <c r="U17" s="55">
        <v>10.007</v>
      </c>
      <c r="V17" s="3">
        <v>10.356999999999999</v>
      </c>
      <c r="W17" s="3">
        <v>10.711</v>
      </c>
      <c r="X17" s="3" t="s">
        <v>12</v>
      </c>
      <c r="Y17" s="3">
        <v>11.304</v>
      </c>
      <c r="Z17" s="15" t="s">
        <v>12</v>
      </c>
      <c r="AA17" s="10">
        <f t="shared" si="5"/>
        <v>10.711</v>
      </c>
      <c r="AB17" s="9">
        <f t="shared" si="6"/>
        <v>0.70400000000000063</v>
      </c>
      <c r="AC17" s="10">
        <f t="shared" si="7"/>
        <v>0.59299999999999997</v>
      </c>
      <c r="AD17" s="9" t="s">
        <v>12</v>
      </c>
      <c r="AE17" s="55" t="s">
        <v>12</v>
      </c>
      <c r="AF17" s="55">
        <v>1.2989999999999999</v>
      </c>
      <c r="AG17" s="55">
        <v>1.4670000000000001</v>
      </c>
      <c r="AH17" s="55">
        <v>1.6040000000000001</v>
      </c>
      <c r="AI17" s="3">
        <v>1.6619999999999999</v>
      </c>
      <c r="AJ17" s="3">
        <v>1.722</v>
      </c>
      <c r="AK17" s="3" t="s">
        <v>12</v>
      </c>
      <c r="AL17" s="3">
        <v>1.835</v>
      </c>
      <c r="AM17" s="15" t="s">
        <v>12</v>
      </c>
      <c r="AN17" s="10">
        <f t="shared" si="8"/>
        <v>1.722</v>
      </c>
      <c r="AO17" s="9">
        <f t="shared" si="9"/>
        <v>0.11799999999999988</v>
      </c>
      <c r="AP17" s="10">
        <f t="shared" si="10"/>
        <v>0.11299999999999999</v>
      </c>
      <c r="AQ17" s="9" t="s">
        <v>12</v>
      </c>
      <c r="AR17" s="55" t="s">
        <v>12</v>
      </c>
      <c r="AS17" s="55">
        <v>4.1619999999999999</v>
      </c>
      <c r="AT17" s="55">
        <v>4.3019999999999996</v>
      </c>
      <c r="AU17" s="55">
        <v>4.4000000000000004</v>
      </c>
      <c r="AV17" s="3">
        <v>4.431</v>
      </c>
      <c r="AW17" s="3">
        <v>4.4640000000000004</v>
      </c>
      <c r="AX17" s="3" t="s">
        <v>12</v>
      </c>
      <c r="AY17" s="3">
        <v>4.5469999999999997</v>
      </c>
      <c r="AZ17" s="15" t="s">
        <v>12</v>
      </c>
      <c r="BA17" s="10">
        <f t="shared" si="11"/>
        <v>4.4640000000000004</v>
      </c>
      <c r="BB17" s="9">
        <f t="shared" si="12"/>
        <v>6.4000000000000057E-2</v>
      </c>
      <c r="BC17" s="10">
        <f t="shared" si="13"/>
        <v>8.2999999999999297E-2</v>
      </c>
      <c r="BD17" s="9">
        <v>10.443</v>
      </c>
      <c r="BE17" s="3">
        <v>11.141</v>
      </c>
      <c r="BF17" s="15">
        <v>12.023999999999999</v>
      </c>
      <c r="BG17" s="15">
        <f t="shared" si="14"/>
        <v>11.141</v>
      </c>
      <c r="BH17" s="9">
        <f t="shared" si="15"/>
        <v>0.6980000000000004</v>
      </c>
      <c r="BI17" s="10">
        <f t="shared" si="16"/>
        <v>0.88299999999999912</v>
      </c>
      <c r="BJ17" s="9">
        <v>10.441000000000001</v>
      </c>
      <c r="BK17" s="3">
        <v>11.14</v>
      </c>
      <c r="BL17" s="15">
        <v>12.096</v>
      </c>
      <c r="BM17" s="15">
        <f t="shared" si="17"/>
        <v>11.14</v>
      </c>
      <c r="BN17" s="9">
        <f t="shared" si="18"/>
        <v>0.69899999999999984</v>
      </c>
      <c r="BO17" s="10">
        <f t="shared" si="19"/>
        <v>0.95599999999999952</v>
      </c>
      <c r="BP17">
        <f t="shared" si="25"/>
        <v>0</v>
      </c>
      <c r="BQ17" s="93">
        <f t="shared" si="26"/>
        <v>0.99147727272727237</v>
      </c>
      <c r="BR17" s="93">
        <f t="shared" si="27"/>
        <v>0.99289772727272618</v>
      </c>
      <c r="BS17" s="93" t="str">
        <f>VLOOKUP(C17,'Koppeling locatie - aslocatie'!$A$2:$C$8139,2,FALSE)</f>
        <v>maas209</v>
      </c>
      <c r="BT17" s="93">
        <f>VLOOKUP($BS17,aslocaties_v01!$C$3:$AA$500,MATCH($K$3/10,aslocaties_v01!$C$2:$X$2),FALSE)</f>
        <v>7.1890000000000001</v>
      </c>
      <c r="BU17" s="93">
        <f>VLOOKUP(BS17,aslocaties_v01!$C$3:$AA$500,MATCH($K$3,aslocaties_v01!$C$2:$X$2),FALSE)</f>
        <v>7.7750000000000004</v>
      </c>
      <c r="BV17" s="93">
        <f>VLOOKUP(BS17,aslocaties_v01!$C$3:$AA$500,MATCH($K$3*10,aslocaties_v01!$C$2:$Y$2),FALSE)</f>
        <v>8.3640000000000008</v>
      </c>
      <c r="BW17" s="93">
        <f t="shared" si="28"/>
        <v>0.5860000000000003</v>
      </c>
      <c r="BX17" s="93">
        <f t="shared" si="29"/>
        <v>0.58900000000000041</v>
      </c>
      <c r="BY17" s="94">
        <f t="shared" si="30"/>
        <v>0.16761363636363669</v>
      </c>
      <c r="BZ17" s="94">
        <f t="shared" si="31"/>
        <v>6.7453625632369896E-3</v>
      </c>
      <c r="CA17" s="94">
        <f t="shared" si="32"/>
        <v>2.8179999999999996</v>
      </c>
      <c r="CB17">
        <f t="shared" si="33"/>
        <v>2.9359999999999999</v>
      </c>
      <c r="CC17" s="58">
        <f t="shared" si="34"/>
        <v>2.9399999999999995</v>
      </c>
      <c r="CD17" s="95" t="b">
        <f t="shared" si="35"/>
        <v>1</v>
      </c>
      <c r="CE17" s="96" t="b">
        <f t="shared" si="36"/>
        <v>1</v>
      </c>
      <c r="CF17" t="b">
        <f t="shared" si="37"/>
        <v>1</v>
      </c>
      <c r="CG17" t="b">
        <f t="shared" si="38"/>
        <v>1</v>
      </c>
      <c r="CH17" s="84" t="b">
        <f t="shared" si="39"/>
        <v>1</v>
      </c>
      <c r="CI17">
        <f t="shared" si="40"/>
        <v>1.722</v>
      </c>
      <c r="CJ17" t="b">
        <f t="shared" si="41"/>
        <v>1</v>
      </c>
      <c r="CK17" t="b">
        <f t="shared" si="42"/>
        <v>0</v>
      </c>
      <c r="CL17" s="84" t="b">
        <f t="shared" si="43"/>
        <v>1</v>
      </c>
      <c r="CM17">
        <f t="shared" si="44"/>
        <v>4.4640000000000004</v>
      </c>
      <c r="CN17" t="b">
        <f t="shared" si="45"/>
        <v>1</v>
      </c>
      <c r="CO17" s="84">
        <f t="shared" si="46"/>
        <v>5.5393674778863804E-2</v>
      </c>
      <c r="CP17" t="b">
        <f t="shared" si="47"/>
        <v>1</v>
      </c>
      <c r="CQ17" s="96" t="b">
        <f t="shared" si="48"/>
        <v>1</v>
      </c>
      <c r="CR17" t="b">
        <f t="shared" si="49"/>
        <v>1</v>
      </c>
      <c r="CS17" t="b">
        <f t="shared" si="50"/>
        <v>1</v>
      </c>
      <c r="CT17" t="b">
        <f t="shared" si="51"/>
        <v>0</v>
      </c>
      <c r="CU17" t="b">
        <f t="shared" si="52"/>
        <v>0</v>
      </c>
      <c r="CV17" s="84" t="b">
        <f t="shared" si="53"/>
        <v>1</v>
      </c>
      <c r="CW17" t="b">
        <f t="shared" si="54"/>
        <v>0</v>
      </c>
      <c r="CX17" t="b">
        <f t="shared" si="55"/>
        <v>1</v>
      </c>
      <c r="CY17" t="b">
        <f t="shared" si="56"/>
        <v>1</v>
      </c>
      <c r="CZ17" t="b">
        <f t="shared" si="57"/>
        <v>1</v>
      </c>
      <c r="DA17" s="84">
        <f t="shared" si="58"/>
        <v>2</v>
      </c>
      <c r="DB17" t="b">
        <f t="shared" si="59"/>
        <v>1</v>
      </c>
    </row>
    <row r="18" spans="1:106">
      <c r="A18">
        <v>2550</v>
      </c>
      <c r="B18">
        <v>2</v>
      </c>
      <c r="C18" t="s">
        <v>454</v>
      </c>
      <c r="D18" s="3" t="str">
        <f t="shared" si="0"/>
        <v>WA_1_224_vk_0009</v>
      </c>
      <c r="E18" s="3" t="str">
        <f t="shared" si="1"/>
        <v>0009</v>
      </c>
      <c r="F18">
        <v>152833.875</v>
      </c>
      <c r="G18">
        <v>423400.53100000002</v>
      </c>
      <c r="H18" s="35" t="str">
        <f t="shared" si="2"/>
        <v>ja</v>
      </c>
      <c r="I18">
        <v>46</v>
      </c>
      <c r="J18" s="123">
        <v>224</v>
      </c>
      <c r="K18" s="124">
        <v>10000</v>
      </c>
      <c r="L18" s="28">
        <f t="shared" si="20"/>
        <v>1</v>
      </c>
      <c r="M18" s="28">
        <f t="shared" si="21"/>
        <v>1</v>
      </c>
      <c r="N18" s="56">
        <f>INT(K18/L18*M18)</f>
        <v>10000</v>
      </c>
      <c r="O18" s="33">
        <f t="shared" si="22"/>
        <v>62.627883901671545</v>
      </c>
      <c r="P18" s="37" t="s">
        <v>12</v>
      </c>
      <c r="Q18" t="s">
        <v>12</v>
      </c>
      <c r="R18" t="s">
        <v>12</v>
      </c>
      <c r="S18" s="55">
        <v>9.11</v>
      </c>
      <c r="T18">
        <v>9.5730000000000004</v>
      </c>
      <c r="U18">
        <v>10.007</v>
      </c>
      <c r="V18">
        <v>10.356999999999999</v>
      </c>
      <c r="W18">
        <v>10.711</v>
      </c>
      <c r="X18" t="s">
        <v>12</v>
      </c>
      <c r="Y18">
        <v>11.303000000000001</v>
      </c>
      <c r="Z18" t="s">
        <v>12</v>
      </c>
      <c r="AA18" s="10">
        <f t="shared" si="5"/>
        <v>10.711</v>
      </c>
      <c r="AB18" s="9">
        <f t="shared" si="6"/>
        <v>0.70400000000000063</v>
      </c>
      <c r="AC18" s="10">
        <f t="shared" si="7"/>
        <v>0.59200000000000053</v>
      </c>
      <c r="AD18" t="s">
        <v>12</v>
      </c>
      <c r="AE18" t="s">
        <v>12</v>
      </c>
      <c r="AF18">
        <v>1.401</v>
      </c>
      <c r="AG18">
        <v>1.552</v>
      </c>
      <c r="AH18">
        <v>1.68</v>
      </c>
      <c r="AI18">
        <v>1.7330000000000001</v>
      </c>
      <c r="AJ18">
        <v>1.778</v>
      </c>
      <c r="AK18" t="s">
        <v>12</v>
      </c>
      <c r="AL18">
        <v>1.9079999999999999</v>
      </c>
      <c r="AM18" t="s">
        <v>12</v>
      </c>
      <c r="AN18" s="10">
        <f>LOOKUP($K18,$Q$2:$Z$2,AD18:AM18)</f>
        <v>1.778</v>
      </c>
      <c r="AO18" s="9">
        <f>LOOKUP($K18,$Q$2:$Z$2,AD18:AM18)-LOOKUP(0.1*$K18,$Q$2:$Z$2,AD18:AM18)</f>
        <v>9.8000000000000087E-2</v>
      </c>
      <c r="AP18" s="10">
        <f>LOOKUP(10*$K18,$Q$2:$Z$2,AD18:AM18)-LOOKUP($K18,$Q$2:$Z$2,AD18:AM18)</f>
        <v>0.12999999999999989</v>
      </c>
      <c r="AQ18" t="s">
        <v>12</v>
      </c>
      <c r="AR18" t="s">
        <v>12</v>
      </c>
      <c r="AS18">
        <v>4.2699999999999996</v>
      </c>
      <c r="AT18">
        <v>4.3780000000000001</v>
      </c>
      <c r="AU18">
        <v>4.4580000000000002</v>
      </c>
      <c r="AV18">
        <v>4.5119999999999996</v>
      </c>
      <c r="AW18">
        <v>4.548</v>
      </c>
      <c r="AX18" t="s">
        <v>12</v>
      </c>
      <c r="AY18">
        <v>4.6139999999999999</v>
      </c>
      <c r="AZ18" t="s">
        <v>12</v>
      </c>
      <c r="BA18" s="10">
        <f>LOOKUP($K18,$Q$2:$Z$2,AQ18:AZ18)</f>
        <v>4.548</v>
      </c>
      <c r="BB18" s="9">
        <f>LOOKUP($K18,$Q$2:$Z$2,AQ18:AZ18)-LOOKUP(0.1*$K18,$Q$2:$Z$2,AQ18:AZ18)</f>
        <v>8.9999999999999858E-2</v>
      </c>
      <c r="BC18" s="10">
        <f>LOOKUP(10*$K18,$Q$2:$Z$2,AQ18:AZ18)-LOOKUP($K18,$Q$2:$Z$2,AQ18:AZ18)</f>
        <v>6.5999999999999837E-2</v>
      </c>
      <c r="BD18">
        <v>10.403</v>
      </c>
      <c r="BE18">
        <v>11.010999999999999</v>
      </c>
      <c r="BF18">
        <v>12.032999999999999</v>
      </c>
      <c r="BG18" s="15">
        <f>LOOKUP($N18,$BD$2:$BF$2,BD18:BF18)</f>
        <v>11.010999999999999</v>
      </c>
      <c r="BH18" s="9">
        <f>BE18-BD18</f>
        <v>0.60799999999999876</v>
      </c>
      <c r="BI18" s="10">
        <f>BF18-BE18</f>
        <v>1.0220000000000002</v>
      </c>
      <c r="BJ18">
        <v>10.439</v>
      </c>
      <c r="BK18">
        <v>11.106999999999999</v>
      </c>
      <c r="BL18">
        <v>12.119</v>
      </c>
      <c r="BM18" s="15">
        <f>LOOKUP($N18,$BD$2:$BF$2,BJ18:BL18)</f>
        <v>11.106999999999999</v>
      </c>
      <c r="BN18" s="9">
        <f>BK18-BJ18</f>
        <v>0.66799999999999926</v>
      </c>
      <c r="BO18" s="10">
        <f>BL18-BK18</f>
        <v>1.0120000000000005</v>
      </c>
      <c r="BP18">
        <f>IF(AND(ISERROR(FIND("Fout",Q18)), ISERROR(FIND("Fout",AD18)), ISERROR(FIND("Fout",AQ18)), ISERROR(FIND( "Fout",BD18)), ISERROR(FIND( "Fout",BJ18))),0,1)</f>
        <v>0</v>
      </c>
      <c r="BQ18" s="93">
        <f>IF(AB18=0, -1, BH18/AB18)</f>
        <v>0.86363636363636109</v>
      </c>
      <c r="BR18" s="93">
        <f>IF(AB18=0,-1,BN18/AB18)</f>
        <v>0.94886363636363447</v>
      </c>
      <c r="BS18" s="93" t="str">
        <f>VLOOKUP(C18,'Koppeling locatie - aslocatie'!$A$2:$C$8139,2,FALSE)</f>
        <v>maas209</v>
      </c>
      <c r="BT18" s="93">
        <f>VLOOKUP($BS18,aslocaties_v01!$C$3:$AA$500,MATCH($K$3/10,aslocaties_v01!$C$2:$X$2),FALSE)</f>
        <v>7.1890000000000001</v>
      </c>
      <c r="BU18" s="93">
        <f>VLOOKUP(BS18,aslocaties_v01!$C$3:$AA$500,MATCH($K$3,aslocaties_v01!$C$2:$X$2),FALSE)</f>
        <v>7.7750000000000004</v>
      </c>
      <c r="BV18" s="93">
        <f>VLOOKUP(BS18,aslocaties_v01!$C$3:$AA$500,MATCH($K$3*10,aslocaties_v01!$C$2:$Y$2),FALSE)</f>
        <v>8.3640000000000008</v>
      </c>
      <c r="BW18" s="93">
        <f>BU18-BT18</f>
        <v>0.5860000000000003</v>
      </c>
      <c r="BX18" s="93">
        <f>BV18-BU18</f>
        <v>0.58900000000000041</v>
      </c>
      <c r="BY18" s="94">
        <f>IFERROR(ABS(1-BW18/AB18), 999)</f>
        <v>0.16761363636363669</v>
      </c>
      <c r="BZ18" s="94">
        <f>IFERROR(ABS(1-BX18/AC18), 999)</f>
        <v>5.0675675675677656E-3</v>
      </c>
      <c r="CA18" s="94">
        <f>ABS(LOOKUP(0.1*$K18,$Q$2:$Z$2,Q18:Z18)-BT18)</f>
        <v>2.8179999999999996</v>
      </c>
      <c r="CB18">
        <f>ABS(LOOKUP($K18,$Q$2:$Z$2,Q18:Z18)-BU18)</f>
        <v>2.9359999999999999</v>
      </c>
      <c r="CC18" s="58">
        <f>ABS(LOOKUP(10*$K18,$Q$2:$Z$2,Q18:Z18)-BV18)</f>
        <v>2.9390000000000001</v>
      </c>
      <c r="CD18" s="95" t="b">
        <f>OR(BY18&gt;0.1,BZ18&gt;0.1, CA18&gt;=0.15, CB18&gt;=0.15, CC18&gt;=0.15)</f>
        <v>1</v>
      </c>
      <c r="CE18" s="96" t="b">
        <f>AA18&lt;AVERAGE(AA:AA)+2*STDEV(AA:AA)</f>
        <v>1</v>
      </c>
      <c r="CF18" t="b">
        <f>BG18&lt;AVERAGE(BG:BG)+2*STDEV(BG:BG)</f>
        <v>1</v>
      </c>
      <c r="CG18" t="b">
        <f>BM18&lt;AVERAGE(BM:BM)+2*STDEV(BM:BM)</f>
        <v>1</v>
      </c>
      <c r="CH18" s="84" t="b">
        <f>AN18&gt;0.25</f>
        <v>1</v>
      </c>
      <c r="CI18">
        <f>IF(CH18,AN18,"")</f>
        <v>1.778</v>
      </c>
      <c r="CJ18" t="b">
        <f>CI18&lt;AVERAGE(CI:CI)+3*STDEV(CI:CI)</f>
        <v>1</v>
      </c>
      <c r="CK18" t="b">
        <f>AN18&lt;1.25</f>
        <v>0</v>
      </c>
      <c r="CL18" s="84" t="b">
        <f>BA18&lt;AVERAGE(BA:BA)+2*STDEV(BA:BA)</f>
        <v>1</v>
      </c>
      <c r="CM18">
        <f>IF(CL18,BA18,"")</f>
        <v>4.548</v>
      </c>
      <c r="CN18" t="b">
        <f>CM18&lt;AVERAGE(CM:CM)+3*STDEV(CM:CM)</f>
        <v>1</v>
      </c>
      <c r="CO18" s="84">
        <f>IF(BA18=0, -1, AN18/(1.56*BA18^2))</f>
        <v>5.5101858382258818E-2</v>
      </c>
      <c r="CP18" t="b">
        <f>OR(CO18&gt;0.035, CO18&lt;0.065)</f>
        <v>1</v>
      </c>
      <c r="CQ18" s="96" t="b">
        <f>IF(O18="-", "-", ABS(AA18-AA17)&lt;O18*$CR$1)</f>
        <v>1</v>
      </c>
      <c r="CR18" t="b">
        <f>IF(O18="-","-",ABS(BG18-BG17)&lt;O18*$CS$1)</f>
        <v>0</v>
      </c>
      <c r="CS18" t="b">
        <f>IF(O18="-","-",ABS(BM18-BM17)&lt;O18*$CT$1)</f>
        <v>1</v>
      </c>
      <c r="CT18" t="b">
        <f>IF(O18="-","-",ABS(AN18-AN17)&lt;O18*$CU$1)</f>
        <v>1</v>
      </c>
      <c r="CU18" t="b">
        <f>IF(O18="-","-",ABS(BA17-BA18)&lt;O18*$CV$1)</f>
        <v>1</v>
      </c>
      <c r="CV18" s="84" t="str">
        <f>IF(P18="-","-",ABS(AA19-AA18)&lt;P18*$CR$1)</f>
        <v>-</v>
      </c>
      <c r="CW18" t="str">
        <f>IF(P18="-","-",ABS(BG19-BG18)&lt;P18*$CS$1)</f>
        <v>-</v>
      </c>
      <c r="CX18" t="str">
        <f>IF(P18="-","-",ABS(BM19-BM18)&lt;P18*$CT$1)</f>
        <v>-</v>
      </c>
      <c r="CY18" t="str">
        <f>IF(P18="-","-",ABS(AN19-AN18)&lt;P18*$CU$1)</f>
        <v>-</v>
      </c>
      <c r="CZ18" t="str">
        <f>IF(P18="-","-",ABS(BA18-BA19)&lt;P18*$CV$1)</f>
        <v>-</v>
      </c>
      <c r="DA18" s="84">
        <f>IFERROR(IF(AND(CQ18:CU18),0,1), 0)+IFERROR(IF(AND(CV18:CZ18),0,1),0)</f>
        <v>1</v>
      </c>
      <c r="DB18" t="b">
        <f>AND(DA18&gt;0,CD18)</f>
        <v>1</v>
      </c>
    </row>
  </sheetData>
  <sortState xmlns:xlrd2="http://schemas.microsoft.com/office/spreadsheetml/2017/richdata2" ref="A3:K17">
    <sortCondition ref="D3"/>
  </sortState>
  <mergeCells count="2">
    <mergeCell ref="A1:G1"/>
    <mergeCell ref="DB1:DB2"/>
  </mergeCells>
  <conditionalFormatting sqref="O3:P18">
    <cfRule type="cellIs" dxfId="84" priority="84" stopIfTrue="1" operator="equal">
      <formula>"-"</formula>
    </cfRule>
    <cfRule type="cellIs" dxfId="83" priority="85" stopIfTrue="1" operator="greaterThan">
      <formula>300</formula>
    </cfRule>
    <cfRule type="cellIs" dxfId="82" priority="86" stopIfTrue="1" operator="greaterThanOrEqual">
      <formula>125</formula>
    </cfRule>
  </conditionalFormatting>
  <conditionalFormatting sqref="H3:I17 H18">
    <cfRule type="cellIs" dxfId="81" priority="82" operator="equal">
      <formula>"nee"</formula>
    </cfRule>
    <cfRule type="cellIs" dxfId="80" priority="83" operator="equal">
      <formula>"ja"</formula>
    </cfRule>
  </conditionalFormatting>
  <conditionalFormatting sqref="BQ3:BS4 BS4:BS18">
    <cfRule type="iconSet" priority="6">
      <iconSet iconSet="3Symbols2">
        <cfvo type="percent" val="0"/>
        <cfvo type="num" val="0.95"/>
        <cfvo type="num" val="1"/>
      </iconSet>
    </cfRule>
  </conditionalFormatting>
  <conditionalFormatting sqref="BY3:BZ4">
    <cfRule type="iconSet" priority="5">
      <iconSet iconSet="3Symbols2" reverse="1">
        <cfvo type="percent" val="0"/>
        <cfvo type="num" val="7.4999999999999997E-2" gte="0"/>
        <cfvo type="num" val="0.1" gte="0"/>
      </iconSet>
    </cfRule>
  </conditionalFormatting>
  <conditionalFormatting sqref="CA3:CD4">
    <cfRule type="iconSet" priority="4">
      <iconSet iconSet="3Symbols2" reverse="1">
        <cfvo type="percent" val="0"/>
        <cfvo type="num" val="0.1"/>
        <cfvo type="num" val="0.15"/>
      </iconSet>
    </cfRule>
  </conditionalFormatting>
  <conditionalFormatting sqref="BQ5:BS18">
    <cfRule type="iconSet" priority="3">
      <iconSet iconSet="3Symbols2">
        <cfvo type="percent" val="0"/>
        <cfvo type="num" val="0.95"/>
        <cfvo type="num" val="1"/>
      </iconSet>
    </cfRule>
  </conditionalFormatting>
  <conditionalFormatting sqref="BY5:BZ18">
    <cfRule type="iconSet" priority="2">
      <iconSet iconSet="3Symbols2" reverse="1">
        <cfvo type="percent" val="0"/>
        <cfvo type="num" val="7.4999999999999997E-2" gte="0"/>
        <cfvo type="num" val="0.1" gte="0"/>
      </iconSet>
    </cfRule>
  </conditionalFormatting>
  <conditionalFormatting sqref="CA5:CD18">
    <cfRule type="iconSet" priority="1">
      <iconSet iconSet="3Symbols2" reverse="1">
        <cfvo type="percent" val="0"/>
        <cfvo type="num" val="0.1"/>
        <cfvo type="num" val="0.15"/>
      </iconSet>
    </cfRule>
  </conditionalFormatting>
  <pageMargins left="0.7" right="0.7" top="0.75" bottom="0.75" header="0.3" footer="0.3"/>
  <pageSetup paperSize="9" orientation="portrait" horizont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2"/>
  <dimension ref="A1:DB179"/>
  <sheetViews>
    <sheetView topLeftCell="BZ1" zoomScaleNormal="100" workbookViewId="0">
      <selection activeCell="CS1" sqref="CS1:CT1"/>
    </sheetView>
  </sheetViews>
  <sheetFormatPr defaultRowHeight="12.75"/>
  <cols>
    <col min="3" max="3" width="19.7109375"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2E-3</v>
      </c>
      <c r="CT1" s="60">
        <v>2E-3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598</v>
      </c>
      <c r="B3" s="7">
        <v>2</v>
      </c>
      <c r="C3" s="7" t="s">
        <v>846</v>
      </c>
      <c r="D3" s="7" t="str">
        <f t="shared" ref="D3:D34" si="0">IF(ISERROR(FIND("_",C3)),C3,LEFT(C3,LEN(C3)-LEN(RIGHT(C3,LEN(C3)-FIND("~",SUBSTITUTE(C3,"_","~",LEN(C3)-LEN(SUBSTITUTE(C3,"_",""))))))) &amp; TEXT(INT(RIGHT(C3,LEN(C3)-FIND("~",SUBSTITUTE(C3,"_","~",LEN(C3)-LEN(SUBSTITUTE(C3,"_","")))))), "0000") )</f>
        <v>AM_1_24-1_dk_0078</v>
      </c>
      <c r="E3" s="7" t="str">
        <f t="shared" ref="E3:E34" si="1">TEXT(INT(RIGHT(C3,LEN(C3)-FIND("~",SUBSTITUTE(C3,"_","~",LEN(C3)-LEN(SUBSTITUTE(C3,"_","")))))), "0000")</f>
        <v>0078</v>
      </c>
      <c r="F3" s="7">
        <v>120780.039</v>
      </c>
      <c r="G3" s="14">
        <v>414689.53100000002</v>
      </c>
      <c r="H3" s="34" t="str">
        <f t="shared" ref="H3:H34" si="2">IF(COUNTIF(C:C, "="&amp;C3)=1,"ja", "nee")</f>
        <v>ja</v>
      </c>
      <c r="I3" s="41">
        <v>161</v>
      </c>
      <c r="J3" s="72" t="s">
        <v>369</v>
      </c>
      <c r="K3" s="74">
        <v>10000</v>
      </c>
      <c r="L3" s="45">
        <v>1</v>
      </c>
      <c r="M3" s="49">
        <v>1</v>
      </c>
      <c r="N3" s="46">
        <f t="shared" ref="N3:N34" si="3">INT(K3/L3*M3)</f>
        <v>10000</v>
      </c>
      <c r="O3" s="32" t="s">
        <v>12</v>
      </c>
      <c r="P3" s="37">
        <f t="shared" ref="P3:P34" si="4">SQRT((F3-F4)^2+(G3-G4)^2)</f>
        <v>15300.286891743481</v>
      </c>
      <c r="Q3" s="6" t="s">
        <v>12</v>
      </c>
      <c r="R3" s="54" t="s">
        <v>12</v>
      </c>
      <c r="S3" s="54">
        <v>2.9329999999999998</v>
      </c>
      <c r="T3" s="54">
        <v>3.1429999999999998</v>
      </c>
      <c r="U3" s="54">
        <v>3.3490000000000002</v>
      </c>
      <c r="V3" s="7">
        <v>3.5329999999999999</v>
      </c>
      <c r="W3" s="7">
        <v>3.7440000000000002</v>
      </c>
      <c r="X3" s="7" t="s">
        <v>12</v>
      </c>
      <c r="Y3" s="7">
        <v>4.1639999999999997</v>
      </c>
      <c r="Z3" s="14" t="s">
        <v>12</v>
      </c>
      <c r="AA3" s="8">
        <f t="shared" ref="AA3:AA34" si="5">LOOKUP($K3,$Q$2:$Z$2,Q3:Z3)</f>
        <v>3.7440000000000002</v>
      </c>
      <c r="AB3" s="6">
        <f t="shared" ref="AB3:AB34" si="6">LOOKUP($K3,$Q$2:$Z$2,Q3:Z3)-LOOKUP(0.1*$K3,$Q$2:$Z$2,Q3:Z3)</f>
        <v>0.39500000000000002</v>
      </c>
      <c r="AC3" s="8">
        <f t="shared" ref="AC3:AC34" si="7">LOOKUP(10*$K3,$Q$2:$Z$2,Q3:Z3)-LOOKUP($K3,$Q$2:$Z$2,Q3:Z3)</f>
        <v>0.41999999999999948</v>
      </c>
      <c r="AD3" s="6" t="s">
        <v>12</v>
      </c>
      <c r="AE3" s="54" t="s">
        <v>12</v>
      </c>
      <c r="AF3" s="54">
        <v>0.996</v>
      </c>
      <c r="AG3" s="54">
        <v>1.073</v>
      </c>
      <c r="AH3" s="54">
        <v>1.155</v>
      </c>
      <c r="AI3" s="7">
        <v>1.2290000000000001</v>
      </c>
      <c r="AJ3" s="7">
        <v>1.3109999999999999</v>
      </c>
      <c r="AK3" s="7" t="s">
        <v>12</v>
      </c>
      <c r="AL3" s="7">
        <v>1.476</v>
      </c>
      <c r="AM3" s="14" t="s">
        <v>12</v>
      </c>
      <c r="AN3" s="8">
        <f t="shared" ref="AN3:AN34" si="8">LOOKUP($K3,$Q$2:$Z$2,AD3:AM3)</f>
        <v>1.3109999999999999</v>
      </c>
      <c r="AO3" s="6">
        <f t="shared" ref="AO3:AO34" si="9">LOOKUP($K3,$Q$2:$Z$2,AD3:AM3)-LOOKUP(0.1*$K3,$Q$2:$Z$2,AD3:AM3)</f>
        <v>0.15599999999999992</v>
      </c>
      <c r="AP3" s="8">
        <f t="shared" ref="AP3:AP34" si="10">LOOKUP(10*$K3,$Q$2:$Z$2,AD3:AM3)-LOOKUP($K3,$Q$2:$Z$2,AD3:AM3)</f>
        <v>0.16500000000000004</v>
      </c>
      <c r="AQ3" s="6" t="s">
        <v>12</v>
      </c>
      <c r="AR3" s="54" t="s">
        <v>12</v>
      </c>
      <c r="AS3" s="54">
        <v>3.411</v>
      </c>
      <c r="AT3" s="54">
        <v>3.5369999999999999</v>
      </c>
      <c r="AU3" s="54">
        <v>3.6659999999999999</v>
      </c>
      <c r="AV3" s="7">
        <v>3.7730000000000001</v>
      </c>
      <c r="AW3" s="7">
        <v>3.89</v>
      </c>
      <c r="AX3" s="7" t="s">
        <v>12</v>
      </c>
      <c r="AY3" s="7">
        <v>4.1219999999999999</v>
      </c>
      <c r="AZ3" s="14" t="s">
        <v>12</v>
      </c>
      <c r="BA3" s="8">
        <f t="shared" ref="BA3:BA34" si="11">LOOKUP($K3,$Q$2:$Z$2,AQ3:AZ3)</f>
        <v>3.89</v>
      </c>
      <c r="BB3" s="6">
        <f t="shared" ref="BB3:BB34" si="12">LOOKUP($K3,$Q$2:$Z$2,AQ3:AZ3)-LOOKUP(0.1*$K3,$Q$2:$Z$2,AQ3:AZ3)</f>
        <v>0.2240000000000002</v>
      </c>
      <c r="BC3" s="8">
        <f t="shared" ref="BC3:BC34" si="13">LOOKUP(10*$K3,$Q$2:$Z$2,AQ3:AZ3)-LOOKUP($K3,$Q$2:$Z$2,AQ3:AZ3)</f>
        <v>0.23199999999999976</v>
      </c>
      <c r="BD3" s="6">
        <v>3.9</v>
      </c>
      <c r="BE3" s="7">
        <v>4.3650000000000002</v>
      </c>
      <c r="BF3" s="14">
        <v>4.8460000000000001</v>
      </c>
      <c r="BG3" s="8">
        <f t="shared" ref="BG3:BG34" si="14">LOOKUP($N3,$BD$2:$BF$2,BD3:BF3)</f>
        <v>4.3650000000000002</v>
      </c>
      <c r="BH3" s="6">
        <f t="shared" ref="BH3:BH34" si="15">BE3-BD3</f>
        <v>0.4650000000000003</v>
      </c>
      <c r="BI3" s="8">
        <f t="shared" ref="BI3:BI34" si="16">BF3-BE3</f>
        <v>0.48099999999999987</v>
      </c>
      <c r="BJ3" s="6">
        <v>3.8239999999999998</v>
      </c>
      <c r="BK3" s="7">
        <v>4.2850000000000001</v>
      </c>
      <c r="BL3" s="14">
        <v>4.7610000000000001</v>
      </c>
      <c r="BM3" s="8">
        <f t="shared" ref="BM3:BM34" si="17">LOOKUP($N3,$BD$2:$BF$2,BJ3:BL3)</f>
        <v>4.2850000000000001</v>
      </c>
      <c r="BN3" s="6">
        <f t="shared" ref="BN3:BN34" si="18">BK3-BJ3</f>
        <v>0.4610000000000003</v>
      </c>
      <c r="BO3" s="8">
        <f t="shared" ref="BO3:BO34" si="19">BL3-BK3</f>
        <v>0.47599999999999998</v>
      </c>
      <c r="BP3">
        <f t="shared" ref="BP3:BP34" si="20">IF(AND(ISERROR(FIND("Fout",Q3)), ISERROR(FIND("Fout",AD3)), ISERROR(FIND("Fout",AQ3)), ISERROR(FIND( "Fout",BD3)), ISERROR(FIND( "Fout",BJ3))),0,1)</f>
        <v>0</v>
      </c>
      <c r="BQ3" s="93">
        <f t="shared" ref="BQ3:BQ34" si="21">IF(AB3=0, -1, BH3/AB3)</f>
        <v>1.1772151898734184</v>
      </c>
      <c r="BR3" s="93">
        <f t="shared" ref="BR3:BR34" si="22">IF(AB3=0,-1,BN3/AB3)</f>
        <v>1.1670886075949374</v>
      </c>
      <c r="BS3" s="93" t="str">
        <f>VLOOKUP(C3,'Koppeling locatie - aslocatie'!$A$2:$C$8139,2,FALSE)</f>
        <v>bema248</v>
      </c>
      <c r="BT3" s="93">
        <f>VLOOKUP($BS3,aslocaties_v01!$C$3:$AA$500,MATCH($K$3/10,aslocaties_v01!$C$2:$X$2),FALSE)</f>
        <v>3.3180000000000001</v>
      </c>
      <c r="BU3" s="93">
        <f>VLOOKUP(BS3,aslocaties_v01!$C$3:$AA$500,MATCH($K$3,aslocaties_v01!$C$2:$X$2),FALSE)</f>
        <v>3.7069999999999999</v>
      </c>
      <c r="BV3" s="93">
        <f>VLOOKUP(BS3,aslocaties_v01!$C$3:$AA$500,MATCH($K$3*10,aslocaties_v01!$C$2:$Y$2),FALSE)</f>
        <v>4.125</v>
      </c>
      <c r="BW3" s="93">
        <f t="shared" ref="BW3:BW34" si="23">BU3-BT3</f>
        <v>0.38899999999999979</v>
      </c>
      <c r="BX3" s="93">
        <f t="shared" ref="BX3:BX34" si="24">BV3-BU3</f>
        <v>0.41800000000000015</v>
      </c>
      <c r="BY3" s="94">
        <f t="shared" ref="BY3:BY34" si="25">IFERROR(ABS(1-BW3/AB3), 999)</f>
        <v>1.5189873417722044E-2</v>
      </c>
      <c r="BZ3" s="94">
        <f t="shared" ref="BZ3:BZ34" si="26">IFERROR(ABS(1-BX3/AC3), 999)</f>
        <v>4.7619047619031907E-3</v>
      </c>
      <c r="CA3" s="94">
        <f t="shared" ref="CA3:CA34" si="27">ABS(LOOKUP(0.1*$K3,$Q$2:$Z$2,Q3:Z3)-BT3)</f>
        <v>3.1000000000000139E-2</v>
      </c>
      <c r="CB3">
        <f t="shared" ref="CB3:CB34" si="28">ABS(LOOKUP($K3,$Q$2:$Z$2,Q3:Z3)-BU3)</f>
        <v>3.7000000000000366E-2</v>
      </c>
      <c r="CC3" s="58">
        <f t="shared" ref="CC3:CC34" si="29">ABS(LOOKUP(10*$K3,$Q$2:$Z$2,Q3:Z3)-BV3)</f>
        <v>3.8999999999999702E-2</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1.3109999999999999</v>
      </c>
      <c r="CJ3" t="b">
        <f t="shared" ref="CJ3:CJ34" si="36">CI3&lt;AVERAGE(CI:CI)+3*STDEV(CI:CI)</f>
        <v>1</v>
      </c>
      <c r="CK3" t="b">
        <f t="shared" ref="CK3:CK34" si="37">AN3&lt;1.25</f>
        <v>0</v>
      </c>
      <c r="CL3" s="84" t="b">
        <f>BA3&gt;AVERAGE(BA:BA)-2*STDEV(BA:BA)</f>
        <v>1</v>
      </c>
      <c r="CM3">
        <f t="shared" ref="CM3:CM34" si="38">IF(CL3,BA3,"")</f>
        <v>3.89</v>
      </c>
      <c r="CN3" t="b">
        <f t="shared" ref="CN3:CN34" si="39">CM3&lt;AVERAGE(CM:CM)+3*STDEV(CM:CM)</f>
        <v>1</v>
      </c>
      <c r="CO3" s="84">
        <f t="shared" ref="CO3:CO34" si="40">IF(BA3=0, -1, AN3/(1.56*BA3^2))</f>
        <v>5.5536549149464737E-2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1129</v>
      </c>
      <c r="B4" s="3">
        <v>2</v>
      </c>
      <c r="C4" s="3" t="s">
        <v>847</v>
      </c>
      <c r="D4" s="3" t="str">
        <f t="shared" si="0"/>
        <v>BM_1_24-1_dk_0010</v>
      </c>
      <c r="E4" s="3" t="str">
        <f t="shared" si="1"/>
        <v>0010</v>
      </c>
      <c r="F4" s="3">
        <v>135959.65599999999</v>
      </c>
      <c r="G4" s="15">
        <v>416607.34399999998</v>
      </c>
      <c r="H4" s="35" t="str">
        <f t="shared" si="2"/>
        <v>ja</v>
      </c>
      <c r="I4" s="42">
        <v>156</v>
      </c>
      <c r="J4" s="20" t="s">
        <v>369</v>
      </c>
      <c r="K4" s="21">
        <v>10000</v>
      </c>
      <c r="L4" s="28">
        <f t="shared" ref="L4:L35" si="54">L3</f>
        <v>1</v>
      </c>
      <c r="M4" s="28">
        <f t="shared" ref="M4:M35" si="55">M3</f>
        <v>1</v>
      </c>
      <c r="N4" s="56">
        <f t="shared" si="3"/>
        <v>10000</v>
      </c>
      <c r="O4" s="33">
        <f t="shared" ref="O4:O35" si="56">SQRT((F3-F4)^2+(G3-G4)^2)</f>
        <v>15300.286891743481</v>
      </c>
      <c r="P4" s="37">
        <f t="shared" si="4"/>
        <v>8316.6385882641771</v>
      </c>
      <c r="Q4" s="9" t="s">
        <v>12</v>
      </c>
      <c r="R4" s="55" t="s">
        <v>12</v>
      </c>
      <c r="S4" s="55">
        <v>4.3540000000000001</v>
      </c>
      <c r="T4" s="55">
        <v>4.6829999999999998</v>
      </c>
      <c r="U4" s="55">
        <v>4.9820000000000002</v>
      </c>
      <c r="V4" s="3">
        <v>5.23</v>
      </c>
      <c r="W4" s="3">
        <v>5.5030000000000001</v>
      </c>
      <c r="X4" s="3" t="s">
        <v>12</v>
      </c>
      <c r="Y4" s="3">
        <v>6.0449999999999999</v>
      </c>
      <c r="Z4" s="15" t="s">
        <v>12</v>
      </c>
      <c r="AA4" s="10">
        <f t="shared" si="5"/>
        <v>5.5030000000000001</v>
      </c>
      <c r="AB4" s="9">
        <f t="shared" si="6"/>
        <v>0.52099999999999991</v>
      </c>
      <c r="AC4" s="10">
        <f t="shared" si="7"/>
        <v>0.54199999999999982</v>
      </c>
      <c r="AD4" s="9" t="s">
        <v>12</v>
      </c>
      <c r="AE4" s="55" t="s">
        <v>12</v>
      </c>
      <c r="AF4" s="55">
        <v>0.57899999999999996</v>
      </c>
      <c r="AG4" s="55">
        <v>0.65900000000000003</v>
      </c>
      <c r="AH4" s="55">
        <v>0.76100000000000001</v>
      </c>
      <c r="AI4" s="3">
        <v>0.84399999999999997</v>
      </c>
      <c r="AJ4" s="3">
        <v>0.92</v>
      </c>
      <c r="AK4" s="3" t="s">
        <v>12</v>
      </c>
      <c r="AL4" s="3">
        <v>1.05</v>
      </c>
      <c r="AM4" s="15" t="s">
        <v>12</v>
      </c>
      <c r="AN4" s="10">
        <f t="shared" si="8"/>
        <v>0.92</v>
      </c>
      <c r="AO4" s="9">
        <f t="shared" si="9"/>
        <v>0.15900000000000003</v>
      </c>
      <c r="AP4" s="10">
        <f t="shared" si="10"/>
        <v>0.13</v>
      </c>
      <c r="AQ4" s="9" t="s">
        <v>12</v>
      </c>
      <c r="AR4" s="55" t="s">
        <v>12</v>
      </c>
      <c r="AS4" s="55">
        <v>2.5390000000000001</v>
      </c>
      <c r="AT4" s="55">
        <v>2.6789999999999998</v>
      </c>
      <c r="AU4" s="55">
        <v>2.8610000000000002</v>
      </c>
      <c r="AV4" s="3">
        <v>3.032</v>
      </c>
      <c r="AW4" s="3">
        <v>3.1539999999999999</v>
      </c>
      <c r="AX4" s="3" t="s">
        <v>12</v>
      </c>
      <c r="AY4" s="3">
        <v>3.3530000000000002</v>
      </c>
      <c r="AZ4" s="15" t="s">
        <v>12</v>
      </c>
      <c r="BA4" s="10">
        <f t="shared" si="11"/>
        <v>3.1539999999999999</v>
      </c>
      <c r="BB4" s="9">
        <f t="shared" si="12"/>
        <v>0.29299999999999971</v>
      </c>
      <c r="BC4" s="10">
        <f t="shared" si="13"/>
        <v>0.19900000000000029</v>
      </c>
      <c r="BD4" s="9">
        <v>5.3140000000000001</v>
      </c>
      <c r="BE4" s="3">
        <v>5.8570000000000002</v>
      </c>
      <c r="BF4" s="15">
        <v>6.3979999999999997</v>
      </c>
      <c r="BG4" s="15">
        <f t="shared" si="14"/>
        <v>5.8570000000000002</v>
      </c>
      <c r="BH4" s="9">
        <f t="shared" si="15"/>
        <v>0.54300000000000015</v>
      </c>
      <c r="BI4" s="10">
        <f t="shared" si="16"/>
        <v>0.54099999999999948</v>
      </c>
      <c r="BJ4" s="9">
        <v>5.28</v>
      </c>
      <c r="BK4" s="3">
        <v>5.82</v>
      </c>
      <c r="BL4" s="15">
        <v>6.3609999999999998</v>
      </c>
      <c r="BM4" s="15">
        <f t="shared" si="17"/>
        <v>5.82</v>
      </c>
      <c r="BN4" s="9">
        <f t="shared" si="18"/>
        <v>0.54</v>
      </c>
      <c r="BO4" s="10">
        <f t="shared" si="19"/>
        <v>0.54099999999999948</v>
      </c>
      <c r="BP4">
        <f t="shared" si="20"/>
        <v>0</v>
      </c>
      <c r="BQ4" s="93">
        <f t="shared" si="21"/>
        <v>1.0422264875239928</v>
      </c>
      <c r="BR4" s="93">
        <f t="shared" si="22"/>
        <v>1.0364683301343574</v>
      </c>
      <c r="BS4" s="93" t="str">
        <f>VLOOKUP(C4,'Koppeling locatie - aslocatie'!$A$2:$C$8139,2,FALSE)</f>
        <v>bema231</v>
      </c>
      <c r="BT4" s="93">
        <f>VLOOKUP($BS4,aslocaties_v01!$C$3:$AA$500,MATCH($K$3/10,aslocaties_v01!$C$2:$X$2),FALSE)</f>
        <v>5.0049999999999999</v>
      </c>
      <c r="BU4" s="93">
        <f>VLOOKUP(BS4,aslocaties_v01!$C$3:$AA$500,MATCH($K$3,aslocaties_v01!$C$2:$X$2),FALSE)</f>
        <v>5.5279999999999996</v>
      </c>
      <c r="BV4" s="93">
        <f>VLOOKUP(BS4,aslocaties_v01!$C$3:$AA$500,MATCH($K$3*10,aslocaties_v01!$C$2:$Y$2),FALSE)</f>
        <v>6.07</v>
      </c>
      <c r="BW4" s="93">
        <f t="shared" si="23"/>
        <v>0.52299999999999969</v>
      </c>
      <c r="BX4" s="93">
        <f t="shared" si="24"/>
        <v>0.5420000000000007</v>
      </c>
      <c r="BY4" s="94">
        <f t="shared" si="25"/>
        <v>3.8387715930898736E-3</v>
      </c>
      <c r="BZ4" s="94">
        <f t="shared" si="26"/>
        <v>1.5543122344752192E-15</v>
      </c>
      <c r="CA4" s="94">
        <f t="shared" si="27"/>
        <v>2.2999999999999687E-2</v>
      </c>
      <c r="CB4">
        <f t="shared" si="28"/>
        <v>2.4999999999999467E-2</v>
      </c>
      <c r="CC4" s="58">
        <f t="shared" si="29"/>
        <v>2.5000000000000355E-2</v>
      </c>
      <c r="CD4" s="95" t="b">
        <f t="shared" si="30"/>
        <v>0</v>
      </c>
      <c r="CE4" s="96" t="b">
        <f t="shared" si="31"/>
        <v>1</v>
      </c>
      <c r="CF4" t="b">
        <f t="shared" si="32"/>
        <v>1</v>
      </c>
      <c r="CG4" t="b">
        <f t="shared" si="33"/>
        <v>1</v>
      </c>
      <c r="CH4" s="84" t="b">
        <f t="shared" si="34"/>
        <v>1</v>
      </c>
      <c r="CI4">
        <f t="shared" si="35"/>
        <v>0.92</v>
      </c>
      <c r="CJ4" t="b">
        <f t="shared" si="36"/>
        <v>1</v>
      </c>
      <c r="CK4" t="b">
        <f t="shared" si="37"/>
        <v>1</v>
      </c>
      <c r="CL4" s="84" t="b">
        <f t="shared" ref="CL4:CL35" si="57">BA4&lt;AVERAGE(BA:BA)+2*STDEV(BA:BA)</f>
        <v>1</v>
      </c>
      <c r="CM4">
        <f t="shared" si="38"/>
        <v>3.1539999999999999</v>
      </c>
      <c r="CN4" t="b">
        <f t="shared" si="39"/>
        <v>1</v>
      </c>
      <c r="CO4" s="84">
        <f t="shared" si="40"/>
        <v>5.9284321118897018E-2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1130</v>
      </c>
      <c r="B5" s="3">
        <v>2</v>
      </c>
      <c r="C5" s="3" t="s">
        <v>848</v>
      </c>
      <c r="D5" s="3" t="str">
        <f t="shared" si="0"/>
        <v>BM_1_24-1_dk_0100</v>
      </c>
      <c r="E5" s="3" t="str">
        <f t="shared" si="1"/>
        <v>0100</v>
      </c>
      <c r="F5" s="3">
        <v>127997.469</v>
      </c>
      <c r="G5" s="15">
        <v>414205.25</v>
      </c>
      <c r="H5" s="35" t="str">
        <f t="shared" si="2"/>
        <v>ja</v>
      </c>
      <c r="I5" s="42">
        <v>200</v>
      </c>
      <c r="J5" s="20" t="s">
        <v>369</v>
      </c>
      <c r="K5" s="21">
        <v>10000</v>
      </c>
      <c r="L5" s="28">
        <f t="shared" si="54"/>
        <v>1</v>
      </c>
      <c r="M5" s="28">
        <f t="shared" si="55"/>
        <v>1</v>
      </c>
      <c r="N5" s="56">
        <f t="shared" si="3"/>
        <v>10000</v>
      </c>
      <c r="O5" s="33">
        <f t="shared" si="56"/>
        <v>8316.6385882641771</v>
      </c>
      <c r="P5" s="37">
        <f t="shared" si="4"/>
        <v>77.200798603383021</v>
      </c>
      <c r="Q5" s="9" t="s">
        <v>12</v>
      </c>
      <c r="R5" s="55" t="s">
        <v>12</v>
      </c>
      <c r="S5" s="55">
        <v>3.4580000000000002</v>
      </c>
      <c r="T5" s="55">
        <v>3.7229999999999999</v>
      </c>
      <c r="U5" s="55">
        <v>3.968</v>
      </c>
      <c r="V5" s="3">
        <v>4.1740000000000004</v>
      </c>
      <c r="W5" s="3">
        <v>4.4089999999999998</v>
      </c>
      <c r="X5" s="3" t="s">
        <v>12</v>
      </c>
      <c r="Y5" s="3">
        <v>4.8650000000000002</v>
      </c>
      <c r="Z5" s="15" t="s">
        <v>12</v>
      </c>
      <c r="AA5" s="10">
        <f t="shared" si="5"/>
        <v>4.4089999999999998</v>
      </c>
      <c r="AB5" s="9">
        <f t="shared" si="6"/>
        <v>0.44099999999999984</v>
      </c>
      <c r="AC5" s="10">
        <f t="shared" si="7"/>
        <v>0.45600000000000041</v>
      </c>
      <c r="AD5" s="9" t="s">
        <v>12</v>
      </c>
      <c r="AE5" s="55" t="s">
        <v>12</v>
      </c>
      <c r="AF5" s="55">
        <v>0.78600000000000003</v>
      </c>
      <c r="AG5" s="55">
        <v>0.84799999999999998</v>
      </c>
      <c r="AH5" s="55">
        <v>0.91700000000000004</v>
      </c>
      <c r="AI5" s="3">
        <v>0.98199999999999998</v>
      </c>
      <c r="AJ5" s="3">
        <v>1.0589999999999999</v>
      </c>
      <c r="AK5" s="3" t="s">
        <v>12</v>
      </c>
      <c r="AL5" s="3">
        <v>1.2210000000000001</v>
      </c>
      <c r="AM5" s="15" t="s">
        <v>12</v>
      </c>
      <c r="AN5" s="10">
        <f t="shared" si="8"/>
        <v>1.0589999999999999</v>
      </c>
      <c r="AO5" s="9">
        <f t="shared" si="9"/>
        <v>0.1419999999999999</v>
      </c>
      <c r="AP5" s="10">
        <f t="shared" si="10"/>
        <v>0.16200000000000014</v>
      </c>
      <c r="AQ5" s="9" t="s">
        <v>12</v>
      </c>
      <c r="AR5" s="55" t="s">
        <v>12</v>
      </c>
      <c r="AS5" s="55">
        <v>3.1379999999999999</v>
      </c>
      <c r="AT5" s="55">
        <v>3.2589999999999999</v>
      </c>
      <c r="AU5" s="55">
        <v>3.3849999999999998</v>
      </c>
      <c r="AV5" s="3">
        <v>3.4950000000000001</v>
      </c>
      <c r="AW5" s="3">
        <v>3.6190000000000002</v>
      </c>
      <c r="AX5" s="3" t="s">
        <v>12</v>
      </c>
      <c r="AY5" s="3">
        <v>3.8639999999999999</v>
      </c>
      <c r="AZ5" s="15" t="s">
        <v>12</v>
      </c>
      <c r="BA5" s="10">
        <f t="shared" si="11"/>
        <v>3.6190000000000002</v>
      </c>
      <c r="BB5" s="9">
        <f t="shared" si="12"/>
        <v>0.23400000000000043</v>
      </c>
      <c r="BC5" s="10">
        <f t="shared" si="13"/>
        <v>0.24499999999999966</v>
      </c>
      <c r="BD5" s="9">
        <v>4.7850000000000001</v>
      </c>
      <c r="BE5" s="3">
        <v>5.399</v>
      </c>
      <c r="BF5" s="15">
        <v>6.1180000000000003</v>
      </c>
      <c r="BG5" s="15">
        <f t="shared" si="14"/>
        <v>5.399</v>
      </c>
      <c r="BH5" s="9">
        <f t="shared" si="15"/>
        <v>0.61399999999999988</v>
      </c>
      <c r="BI5" s="10">
        <f t="shared" si="16"/>
        <v>0.71900000000000031</v>
      </c>
      <c r="BJ5" s="9">
        <v>4.7439999999999998</v>
      </c>
      <c r="BK5" s="3">
        <v>5.3449999999999998</v>
      </c>
      <c r="BL5" s="15">
        <v>6.0259999999999998</v>
      </c>
      <c r="BM5" s="15">
        <f t="shared" si="17"/>
        <v>5.3449999999999998</v>
      </c>
      <c r="BN5" s="9">
        <f t="shared" si="18"/>
        <v>0.60099999999999998</v>
      </c>
      <c r="BO5" s="10">
        <f t="shared" si="19"/>
        <v>0.68100000000000005</v>
      </c>
      <c r="BP5">
        <f t="shared" si="20"/>
        <v>0</v>
      </c>
      <c r="BQ5" s="93">
        <f t="shared" si="21"/>
        <v>1.3922902494331069</v>
      </c>
      <c r="BR5" s="93">
        <f t="shared" si="22"/>
        <v>1.3628117913832205</v>
      </c>
      <c r="BS5" s="93" t="str">
        <f>VLOOKUP(C5,'Koppeling locatie - aslocatie'!$A$2:$C$8139,2,FALSE)</f>
        <v>bema240</v>
      </c>
      <c r="BT5" s="93">
        <f>VLOOKUP($BS5,aslocaties_v01!$C$3:$AA$500,MATCH($K$3/10,aslocaties_v01!$C$2:$X$2),FALSE)</f>
        <v>4.0010000000000003</v>
      </c>
      <c r="BU5" s="93">
        <f>VLOOKUP(BS5,aslocaties_v01!$C$3:$AA$500,MATCH($K$3,aslocaties_v01!$C$2:$X$2),FALSE)</f>
        <v>4.4429999999999996</v>
      </c>
      <c r="BV5" s="93">
        <f>VLOOKUP(BS5,aslocaties_v01!$C$3:$AA$500,MATCH($K$3*10,aslocaties_v01!$C$2:$Y$2),FALSE)</f>
        <v>4.9009999999999998</v>
      </c>
      <c r="BW5" s="93">
        <f t="shared" si="23"/>
        <v>0.44199999999999928</v>
      </c>
      <c r="BX5" s="93">
        <f t="shared" si="24"/>
        <v>0.45800000000000018</v>
      </c>
      <c r="BY5" s="94">
        <f t="shared" si="25"/>
        <v>2.267573696143943E-3</v>
      </c>
      <c r="BZ5" s="94">
        <f t="shared" si="26"/>
        <v>4.3859649122801603E-3</v>
      </c>
      <c r="CA5" s="94">
        <f t="shared" si="27"/>
        <v>3.3000000000000362E-2</v>
      </c>
      <c r="CB5">
        <f t="shared" si="28"/>
        <v>3.3999999999999808E-2</v>
      </c>
      <c r="CC5" s="58">
        <f t="shared" si="29"/>
        <v>3.5999999999999588E-2</v>
      </c>
      <c r="CD5" s="95" t="b">
        <f t="shared" si="30"/>
        <v>0</v>
      </c>
      <c r="CE5" s="96" t="b">
        <f t="shared" si="31"/>
        <v>1</v>
      </c>
      <c r="CF5" t="b">
        <f t="shared" si="32"/>
        <v>1</v>
      </c>
      <c r="CG5" t="b">
        <f t="shared" si="33"/>
        <v>1</v>
      </c>
      <c r="CH5" s="84" t="b">
        <f t="shared" si="34"/>
        <v>1</v>
      </c>
      <c r="CI5">
        <f t="shared" si="35"/>
        <v>1.0589999999999999</v>
      </c>
      <c r="CJ5" t="b">
        <f t="shared" si="36"/>
        <v>1</v>
      </c>
      <c r="CK5" t="b">
        <f t="shared" si="37"/>
        <v>1</v>
      </c>
      <c r="CL5" s="84" t="b">
        <f t="shared" si="57"/>
        <v>1</v>
      </c>
      <c r="CM5">
        <f t="shared" si="38"/>
        <v>3.6190000000000002</v>
      </c>
      <c r="CN5" t="b">
        <f t="shared" si="39"/>
        <v>1</v>
      </c>
      <c r="CO5" s="84">
        <f t="shared" si="40"/>
        <v>5.1831549894374336E-2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1131</v>
      </c>
      <c r="B6" s="3">
        <v>2</v>
      </c>
      <c r="C6" s="3" t="s">
        <v>849</v>
      </c>
      <c r="D6" s="3" t="str">
        <f t="shared" si="0"/>
        <v>BM_1_24-1_dk_0101</v>
      </c>
      <c r="E6" s="3" t="str">
        <f t="shared" si="1"/>
        <v>0101</v>
      </c>
      <c r="F6" s="3">
        <v>127924.656</v>
      </c>
      <c r="G6" s="15">
        <v>414230.90600000002</v>
      </c>
      <c r="H6" s="35" t="str">
        <f t="shared" si="2"/>
        <v>ja</v>
      </c>
      <c r="I6" s="42">
        <v>200</v>
      </c>
      <c r="J6" s="20" t="s">
        <v>369</v>
      </c>
      <c r="K6" s="21">
        <v>10000</v>
      </c>
      <c r="L6" s="28">
        <f t="shared" si="54"/>
        <v>1</v>
      </c>
      <c r="M6" s="28">
        <f t="shared" si="55"/>
        <v>1</v>
      </c>
      <c r="N6" s="56">
        <f t="shared" si="3"/>
        <v>10000</v>
      </c>
      <c r="O6" s="33">
        <f t="shared" si="56"/>
        <v>77.200798603383021</v>
      </c>
      <c r="P6" s="37">
        <f t="shared" si="4"/>
        <v>115.79961518502333</v>
      </c>
      <c r="Q6" s="9" t="s">
        <v>12</v>
      </c>
      <c r="R6" s="55" t="s">
        <v>12</v>
      </c>
      <c r="S6" s="55">
        <v>3.4550000000000001</v>
      </c>
      <c r="T6" s="55">
        <v>3.7189999999999999</v>
      </c>
      <c r="U6" s="55">
        <v>3.9630000000000001</v>
      </c>
      <c r="V6" s="3">
        <v>4.17</v>
      </c>
      <c r="W6" s="3">
        <v>4.4059999999999997</v>
      </c>
      <c r="X6" s="3" t="s">
        <v>12</v>
      </c>
      <c r="Y6" s="3">
        <v>4.8620000000000001</v>
      </c>
      <c r="Z6" s="15" t="s">
        <v>12</v>
      </c>
      <c r="AA6" s="10">
        <f t="shared" si="5"/>
        <v>4.4059999999999997</v>
      </c>
      <c r="AB6" s="9">
        <f t="shared" si="6"/>
        <v>0.44299999999999962</v>
      </c>
      <c r="AC6" s="10">
        <f t="shared" si="7"/>
        <v>0.45600000000000041</v>
      </c>
      <c r="AD6" s="9" t="s">
        <v>12</v>
      </c>
      <c r="AE6" s="55" t="s">
        <v>12</v>
      </c>
      <c r="AF6" s="55">
        <v>0.78700000000000003</v>
      </c>
      <c r="AG6" s="55">
        <v>0.84899999999999998</v>
      </c>
      <c r="AH6" s="55">
        <v>0.91700000000000004</v>
      </c>
      <c r="AI6" s="3">
        <v>0.98199999999999998</v>
      </c>
      <c r="AJ6" s="3">
        <v>1.0609999999999999</v>
      </c>
      <c r="AK6" s="3" t="s">
        <v>12</v>
      </c>
      <c r="AL6" s="3">
        <v>1.2230000000000001</v>
      </c>
      <c r="AM6" s="15" t="s">
        <v>12</v>
      </c>
      <c r="AN6" s="10">
        <f t="shared" si="8"/>
        <v>1.0609999999999999</v>
      </c>
      <c r="AO6" s="9">
        <f t="shared" si="9"/>
        <v>0.14399999999999991</v>
      </c>
      <c r="AP6" s="10">
        <f t="shared" si="10"/>
        <v>0.16200000000000014</v>
      </c>
      <c r="AQ6" s="9" t="s">
        <v>12</v>
      </c>
      <c r="AR6" s="55" t="s">
        <v>12</v>
      </c>
      <c r="AS6" s="55">
        <v>3.1379999999999999</v>
      </c>
      <c r="AT6" s="55">
        <v>3.2589999999999999</v>
      </c>
      <c r="AU6" s="55">
        <v>3.3839999999999999</v>
      </c>
      <c r="AV6" s="3">
        <v>3.4929999999999999</v>
      </c>
      <c r="AW6" s="3">
        <v>3.617</v>
      </c>
      <c r="AX6" s="3" t="s">
        <v>12</v>
      </c>
      <c r="AY6" s="3">
        <v>3.8620000000000001</v>
      </c>
      <c r="AZ6" s="15" t="s">
        <v>12</v>
      </c>
      <c r="BA6" s="10">
        <f t="shared" si="11"/>
        <v>3.617</v>
      </c>
      <c r="BB6" s="9">
        <f t="shared" si="12"/>
        <v>0.2330000000000001</v>
      </c>
      <c r="BC6" s="10">
        <f t="shared" si="13"/>
        <v>0.24500000000000011</v>
      </c>
      <c r="BD6" s="9">
        <v>4.782</v>
      </c>
      <c r="BE6" s="3">
        <v>5.3940000000000001</v>
      </c>
      <c r="BF6" s="15">
        <v>6.1109999999999998</v>
      </c>
      <c r="BG6" s="15">
        <f t="shared" si="14"/>
        <v>5.3940000000000001</v>
      </c>
      <c r="BH6" s="9">
        <f t="shared" si="15"/>
        <v>0.6120000000000001</v>
      </c>
      <c r="BI6" s="10">
        <f t="shared" si="16"/>
        <v>0.71699999999999964</v>
      </c>
      <c r="BJ6" s="9">
        <v>4.742</v>
      </c>
      <c r="BK6" s="3">
        <v>5.3419999999999996</v>
      </c>
      <c r="BL6" s="15">
        <v>6.02</v>
      </c>
      <c r="BM6" s="15">
        <f t="shared" si="17"/>
        <v>5.3419999999999996</v>
      </c>
      <c r="BN6" s="9">
        <f t="shared" si="18"/>
        <v>0.59999999999999964</v>
      </c>
      <c r="BO6" s="10">
        <f t="shared" si="19"/>
        <v>0.67799999999999994</v>
      </c>
      <c r="BP6">
        <f t="shared" si="20"/>
        <v>0</v>
      </c>
      <c r="BQ6" s="93">
        <f t="shared" si="21"/>
        <v>1.3814898419864574</v>
      </c>
      <c r="BR6" s="93">
        <f t="shared" si="22"/>
        <v>1.3544018058690748</v>
      </c>
      <c r="BS6" s="93" t="str">
        <f>VLOOKUP(C6,'Koppeling locatie - aslocatie'!$A$2:$C$8139,2,FALSE)</f>
        <v>bema240</v>
      </c>
      <c r="BT6" s="93">
        <f>VLOOKUP($BS6,aslocaties_v01!$C$3:$AA$500,MATCH($K$3/10,aslocaties_v01!$C$2:$X$2),FALSE)</f>
        <v>4.0010000000000003</v>
      </c>
      <c r="BU6" s="93">
        <f>VLOOKUP(BS6,aslocaties_v01!$C$3:$AA$500,MATCH($K$3,aslocaties_v01!$C$2:$X$2),FALSE)</f>
        <v>4.4429999999999996</v>
      </c>
      <c r="BV6" s="93">
        <f>VLOOKUP(BS6,aslocaties_v01!$C$3:$AA$500,MATCH($K$3*10,aslocaties_v01!$C$2:$Y$2),FALSE)</f>
        <v>4.9009999999999998</v>
      </c>
      <c r="BW6" s="93">
        <f t="shared" si="23"/>
        <v>0.44199999999999928</v>
      </c>
      <c r="BX6" s="93">
        <f t="shared" si="24"/>
        <v>0.45800000000000018</v>
      </c>
      <c r="BY6" s="94">
        <f t="shared" si="25"/>
        <v>2.2573363431158677E-3</v>
      </c>
      <c r="BZ6" s="94">
        <f t="shared" si="26"/>
        <v>4.3859649122801603E-3</v>
      </c>
      <c r="CA6" s="94">
        <f t="shared" si="27"/>
        <v>3.8000000000000256E-2</v>
      </c>
      <c r="CB6">
        <f t="shared" si="28"/>
        <v>3.6999999999999922E-2</v>
      </c>
      <c r="CC6" s="58">
        <f t="shared" si="29"/>
        <v>3.8999999999999702E-2</v>
      </c>
      <c r="CD6" s="95" t="b">
        <f t="shared" si="30"/>
        <v>0</v>
      </c>
      <c r="CE6" s="96" t="b">
        <f t="shared" si="31"/>
        <v>1</v>
      </c>
      <c r="CF6" t="b">
        <f t="shared" si="32"/>
        <v>1</v>
      </c>
      <c r="CG6" t="b">
        <f t="shared" si="33"/>
        <v>1</v>
      </c>
      <c r="CH6" s="84" t="b">
        <f t="shared" si="34"/>
        <v>1</v>
      </c>
      <c r="CI6">
        <f t="shared" si="35"/>
        <v>1.0609999999999999</v>
      </c>
      <c r="CJ6" t="b">
        <f t="shared" si="36"/>
        <v>1</v>
      </c>
      <c r="CK6" t="b">
        <f t="shared" si="37"/>
        <v>1</v>
      </c>
      <c r="CL6" s="84" t="b">
        <f t="shared" si="57"/>
        <v>1</v>
      </c>
      <c r="CM6">
        <f t="shared" si="38"/>
        <v>3.617</v>
      </c>
      <c r="CN6" t="b">
        <f t="shared" si="39"/>
        <v>1</v>
      </c>
      <c r="CO6" s="84">
        <f t="shared" si="40"/>
        <v>5.1986881682214187E-2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c r="A7" s="9">
        <v>1132</v>
      </c>
      <c r="B7" s="3">
        <v>2</v>
      </c>
      <c r="C7" s="3" t="s">
        <v>850</v>
      </c>
      <c r="D7" s="3" t="str">
        <f t="shared" si="0"/>
        <v>BM_1_24-1_dk_0102</v>
      </c>
      <c r="E7" s="3" t="str">
        <f t="shared" si="1"/>
        <v>0102</v>
      </c>
      <c r="F7" s="3">
        <v>127815.477</v>
      </c>
      <c r="G7" s="15">
        <v>414269.5</v>
      </c>
      <c r="H7" s="35" t="str">
        <f t="shared" si="2"/>
        <v>ja</v>
      </c>
      <c r="I7" s="42">
        <v>200</v>
      </c>
      <c r="J7" s="20" t="s">
        <v>369</v>
      </c>
      <c r="K7" s="21">
        <v>10000</v>
      </c>
      <c r="L7" s="28">
        <f t="shared" si="54"/>
        <v>1</v>
      </c>
      <c r="M7" s="28">
        <f t="shared" si="55"/>
        <v>1</v>
      </c>
      <c r="N7" s="56">
        <f t="shared" si="3"/>
        <v>10000</v>
      </c>
      <c r="O7" s="33">
        <f t="shared" si="56"/>
        <v>115.79961518502333</v>
      </c>
      <c r="P7" s="37">
        <f t="shared" si="4"/>
        <v>77.129333693476795</v>
      </c>
      <c r="Q7" s="9" t="s">
        <v>12</v>
      </c>
      <c r="R7" s="55" t="s">
        <v>12</v>
      </c>
      <c r="S7" s="55">
        <v>3.4449999999999998</v>
      </c>
      <c r="T7" s="55">
        <v>3.71</v>
      </c>
      <c r="U7" s="55">
        <v>3.9510000000000001</v>
      </c>
      <c r="V7" s="3">
        <v>4.1580000000000004</v>
      </c>
      <c r="W7" s="3">
        <v>4.3940000000000001</v>
      </c>
      <c r="X7" s="3" t="s">
        <v>12</v>
      </c>
      <c r="Y7" s="3">
        <v>4.8479999999999999</v>
      </c>
      <c r="Z7" s="15" t="s">
        <v>12</v>
      </c>
      <c r="AA7" s="10">
        <f t="shared" si="5"/>
        <v>4.3940000000000001</v>
      </c>
      <c r="AB7" s="9">
        <f t="shared" si="6"/>
        <v>0.44300000000000006</v>
      </c>
      <c r="AC7" s="10">
        <f t="shared" si="7"/>
        <v>0.45399999999999974</v>
      </c>
      <c r="AD7" s="9" t="s">
        <v>12</v>
      </c>
      <c r="AE7" s="55" t="s">
        <v>12</v>
      </c>
      <c r="AF7" s="55">
        <v>0.78400000000000003</v>
      </c>
      <c r="AG7" s="55">
        <v>0.84499999999999997</v>
      </c>
      <c r="AH7" s="55">
        <v>0.91300000000000003</v>
      </c>
      <c r="AI7" s="3">
        <v>0.98399999999999999</v>
      </c>
      <c r="AJ7" s="3">
        <v>1.069</v>
      </c>
      <c r="AK7" s="3" t="s">
        <v>12</v>
      </c>
      <c r="AL7" s="3">
        <v>1.2390000000000001</v>
      </c>
      <c r="AM7" s="15" t="s">
        <v>12</v>
      </c>
      <c r="AN7" s="10">
        <f t="shared" si="8"/>
        <v>1.069</v>
      </c>
      <c r="AO7" s="9">
        <f t="shared" si="9"/>
        <v>0.15599999999999992</v>
      </c>
      <c r="AP7" s="10">
        <f t="shared" si="10"/>
        <v>0.17000000000000015</v>
      </c>
      <c r="AQ7" s="9" t="s">
        <v>12</v>
      </c>
      <c r="AR7" s="55" t="s">
        <v>12</v>
      </c>
      <c r="AS7" s="55">
        <v>3.1389999999999998</v>
      </c>
      <c r="AT7" s="55">
        <v>3.2610000000000001</v>
      </c>
      <c r="AU7" s="55">
        <v>3.387</v>
      </c>
      <c r="AV7" s="3">
        <v>3.5</v>
      </c>
      <c r="AW7" s="3">
        <v>3.629</v>
      </c>
      <c r="AX7" s="3" t="s">
        <v>12</v>
      </c>
      <c r="AY7" s="3">
        <v>3.8780000000000001</v>
      </c>
      <c r="AZ7" s="15" t="s">
        <v>12</v>
      </c>
      <c r="BA7" s="10">
        <f t="shared" si="11"/>
        <v>3.629</v>
      </c>
      <c r="BB7" s="9">
        <f t="shared" si="12"/>
        <v>0.24199999999999999</v>
      </c>
      <c r="BC7" s="10">
        <f t="shared" si="13"/>
        <v>0.24900000000000011</v>
      </c>
      <c r="BD7" s="9">
        <v>4.7759999999999998</v>
      </c>
      <c r="BE7" s="3">
        <v>5.39</v>
      </c>
      <c r="BF7" s="15">
        <v>6.1159999999999997</v>
      </c>
      <c r="BG7" s="15">
        <f t="shared" si="14"/>
        <v>5.39</v>
      </c>
      <c r="BH7" s="9">
        <f t="shared" si="15"/>
        <v>0.61399999999999988</v>
      </c>
      <c r="BI7" s="10">
        <f t="shared" si="16"/>
        <v>0.72599999999999998</v>
      </c>
      <c r="BJ7" s="9">
        <v>4.7270000000000003</v>
      </c>
      <c r="BK7" s="3">
        <v>5.3259999999999996</v>
      </c>
      <c r="BL7" s="15">
        <v>6.0090000000000003</v>
      </c>
      <c r="BM7" s="15">
        <f t="shared" si="17"/>
        <v>5.3259999999999996</v>
      </c>
      <c r="BN7" s="9">
        <f t="shared" si="18"/>
        <v>0.59899999999999931</v>
      </c>
      <c r="BO7" s="10">
        <f t="shared" si="19"/>
        <v>0.68300000000000072</v>
      </c>
      <c r="BP7">
        <f t="shared" si="20"/>
        <v>0</v>
      </c>
      <c r="BQ7" s="93">
        <f t="shared" si="21"/>
        <v>1.3860045146726858</v>
      </c>
      <c r="BR7" s="93">
        <f t="shared" si="22"/>
        <v>1.3521444695259577</v>
      </c>
      <c r="BS7" s="93" t="str">
        <f>VLOOKUP(C7,'Koppeling locatie - aslocatie'!$A$2:$C$8139,2,FALSE)</f>
        <v>bema241</v>
      </c>
      <c r="BT7" s="93">
        <f>VLOOKUP($BS7,aslocaties_v01!$C$3:$AA$500,MATCH($K$3/10,aslocaties_v01!$C$2:$X$2),FALSE)</f>
        <v>3.923</v>
      </c>
      <c r="BU7" s="93">
        <f>VLOOKUP(BS7,aslocaties_v01!$C$3:$AA$500,MATCH($K$3,aslocaties_v01!$C$2:$X$2),FALSE)</f>
        <v>4.3659999999999997</v>
      </c>
      <c r="BV7" s="93">
        <f>VLOOKUP(BS7,aslocaties_v01!$C$3:$AA$500,MATCH($K$3*10,aslocaties_v01!$C$2:$Y$2),FALSE)</f>
        <v>4.8209999999999997</v>
      </c>
      <c r="BW7" s="93">
        <f t="shared" si="23"/>
        <v>0.44299999999999962</v>
      </c>
      <c r="BX7" s="93">
        <f t="shared" si="24"/>
        <v>0.45500000000000007</v>
      </c>
      <c r="BY7" s="94">
        <f t="shared" si="25"/>
        <v>9.9920072216264089E-16</v>
      </c>
      <c r="BZ7" s="94">
        <f t="shared" si="26"/>
        <v>2.2026431718069617E-3</v>
      </c>
      <c r="CA7" s="94">
        <f t="shared" si="27"/>
        <v>2.8000000000000025E-2</v>
      </c>
      <c r="CB7">
        <f t="shared" si="28"/>
        <v>2.8000000000000469E-2</v>
      </c>
      <c r="CC7" s="58">
        <f t="shared" si="29"/>
        <v>2.7000000000000135E-2</v>
      </c>
      <c r="CD7" s="95" t="b">
        <f t="shared" si="30"/>
        <v>0</v>
      </c>
      <c r="CE7" s="96" t="b">
        <f t="shared" si="31"/>
        <v>1</v>
      </c>
      <c r="CF7" t="b">
        <f t="shared" si="32"/>
        <v>1</v>
      </c>
      <c r="CG7" t="b">
        <f t="shared" si="33"/>
        <v>1</v>
      </c>
      <c r="CH7" s="84" t="b">
        <f t="shared" si="34"/>
        <v>1</v>
      </c>
      <c r="CI7">
        <f t="shared" si="35"/>
        <v>1.069</v>
      </c>
      <c r="CJ7" t="b">
        <f t="shared" si="36"/>
        <v>1</v>
      </c>
      <c r="CK7" t="b">
        <f t="shared" si="37"/>
        <v>1</v>
      </c>
      <c r="CL7" s="84" t="b">
        <f t="shared" si="57"/>
        <v>1</v>
      </c>
      <c r="CM7">
        <f t="shared" si="38"/>
        <v>3.629</v>
      </c>
      <c r="CN7" t="b">
        <f t="shared" si="39"/>
        <v>1</v>
      </c>
      <c r="CO7" s="84">
        <f t="shared" si="40"/>
        <v>5.2033036455314929E-2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1133</v>
      </c>
      <c r="B8" s="3">
        <v>2</v>
      </c>
      <c r="C8" s="3" t="s">
        <v>851</v>
      </c>
      <c r="D8" s="3" t="str">
        <f t="shared" si="0"/>
        <v>BM_1_24-1_dk_0103</v>
      </c>
      <c r="E8" s="3" t="str">
        <f t="shared" si="1"/>
        <v>0103</v>
      </c>
      <c r="F8" s="3">
        <v>127742.773</v>
      </c>
      <c r="G8" s="15">
        <v>414295.25</v>
      </c>
      <c r="H8" s="35" t="str">
        <f t="shared" si="2"/>
        <v>ja</v>
      </c>
      <c r="I8" s="42">
        <v>201</v>
      </c>
      <c r="J8" s="20" t="s">
        <v>369</v>
      </c>
      <c r="K8" s="21">
        <v>10000</v>
      </c>
      <c r="L8" s="28">
        <f t="shared" si="54"/>
        <v>1</v>
      </c>
      <c r="M8" s="28">
        <f t="shared" si="55"/>
        <v>1</v>
      </c>
      <c r="N8" s="56">
        <f t="shared" si="3"/>
        <v>10000</v>
      </c>
      <c r="O8" s="33">
        <f t="shared" si="56"/>
        <v>77.129333693476795</v>
      </c>
      <c r="P8" s="37">
        <f t="shared" si="4"/>
        <v>118.29885634272571</v>
      </c>
      <c r="Q8" s="9" t="s">
        <v>12</v>
      </c>
      <c r="R8" s="55" t="s">
        <v>12</v>
      </c>
      <c r="S8" s="55">
        <v>3.4390000000000001</v>
      </c>
      <c r="T8" s="55">
        <v>3.7</v>
      </c>
      <c r="U8" s="55">
        <v>3.944</v>
      </c>
      <c r="V8" s="3">
        <v>4.1520000000000001</v>
      </c>
      <c r="W8" s="3">
        <v>4.3860000000000001</v>
      </c>
      <c r="X8" s="3" t="s">
        <v>12</v>
      </c>
      <c r="Y8" s="3">
        <v>4.8419999999999996</v>
      </c>
      <c r="Z8" s="15" t="s">
        <v>12</v>
      </c>
      <c r="AA8" s="10">
        <f t="shared" si="5"/>
        <v>4.3860000000000001</v>
      </c>
      <c r="AB8" s="9">
        <f t="shared" si="6"/>
        <v>0.44200000000000017</v>
      </c>
      <c r="AC8" s="10">
        <f t="shared" si="7"/>
        <v>0.45599999999999952</v>
      </c>
      <c r="AD8" s="9" t="s">
        <v>12</v>
      </c>
      <c r="AE8" s="55" t="s">
        <v>12</v>
      </c>
      <c r="AF8" s="55">
        <v>0.79900000000000004</v>
      </c>
      <c r="AG8" s="55">
        <v>0.86</v>
      </c>
      <c r="AH8" s="55">
        <v>0.93200000000000005</v>
      </c>
      <c r="AI8" s="3">
        <v>1.004</v>
      </c>
      <c r="AJ8" s="3">
        <v>1.0900000000000001</v>
      </c>
      <c r="AK8" s="3" t="s">
        <v>12</v>
      </c>
      <c r="AL8" s="3">
        <v>1.262</v>
      </c>
      <c r="AM8" s="15" t="s">
        <v>12</v>
      </c>
      <c r="AN8" s="10">
        <f t="shared" si="8"/>
        <v>1.0900000000000001</v>
      </c>
      <c r="AO8" s="9">
        <f t="shared" si="9"/>
        <v>0.15800000000000003</v>
      </c>
      <c r="AP8" s="10">
        <f t="shared" si="10"/>
        <v>0.17199999999999993</v>
      </c>
      <c r="AQ8" s="9" t="s">
        <v>12</v>
      </c>
      <c r="AR8" s="55" t="s">
        <v>12</v>
      </c>
      <c r="AS8" s="55">
        <v>3.1549999999999998</v>
      </c>
      <c r="AT8" s="55">
        <v>3.2789999999999999</v>
      </c>
      <c r="AU8" s="55">
        <v>3.4060000000000001</v>
      </c>
      <c r="AV8" s="3">
        <v>3.5209999999999999</v>
      </c>
      <c r="AW8" s="3">
        <v>3.65</v>
      </c>
      <c r="AX8" s="3" t="s">
        <v>12</v>
      </c>
      <c r="AY8" s="3">
        <v>3.9</v>
      </c>
      <c r="AZ8" s="15" t="s">
        <v>12</v>
      </c>
      <c r="BA8" s="10">
        <f t="shared" si="11"/>
        <v>3.65</v>
      </c>
      <c r="BB8" s="9">
        <f t="shared" si="12"/>
        <v>0.24399999999999977</v>
      </c>
      <c r="BC8" s="10">
        <f t="shared" si="13"/>
        <v>0.25</v>
      </c>
      <c r="BD8" s="9">
        <v>4.7869999999999999</v>
      </c>
      <c r="BE8" s="3">
        <v>5.4080000000000004</v>
      </c>
      <c r="BF8" s="15">
        <v>6.1429999999999998</v>
      </c>
      <c r="BG8" s="15">
        <f t="shared" si="14"/>
        <v>5.4080000000000004</v>
      </c>
      <c r="BH8" s="9">
        <f t="shared" si="15"/>
        <v>0.62100000000000044</v>
      </c>
      <c r="BI8" s="10">
        <f t="shared" si="16"/>
        <v>0.73499999999999943</v>
      </c>
      <c r="BJ8" s="9">
        <v>4.7359999999999998</v>
      </c>
      <c r="BK8" s="3">
        <v>5.3390000000000004</v>
      </c>
      <c r="BL8" s="15">
        <v>6.0289999999999999</v>
      </c>
      <c r="BM8" s="15">
        <f t="shared" si="17"/>
        <v>5.3390000000000004</v>
      </c>
      <c r="BN8" s="9">
        <f t="shared" si="18"/>
        <v>0.60300000000000065</v>
      </c>
      <c r="BO8" s="10">
        <f t="shared" si="19"/>
        <v>0.6899999999999995</v>
      </c>
      <c r="BP8">
        <f t="shared" si="20"/>
        <v>0</v>
      </c>
      <c r="BQ8" s="93">
        <f t="shared" si="21"/>
        <v>1.4049773755656114</v>
      </c>
      <c r="BR8" s="93">
        <f t="shared" si="22"/>
        <v>1.3642533936651593</v>
      </c>
      <c r="BS8" s="93" t="str">
        <f>VLOOKUP(C8,'Koppeling locatie - aslocatie'!$A$2:$C$8139,2,FALSE)</f>
        <v>bema241</v>
      </c>
      <c r="BT8" s="93">
        <f>VLOOKUP($BS8,aslocaties_v01!$C$3:$AA$500,MATCH($K$3/10,aslocaties_v01!$C$2:$X$2),FALSE)</f>
        <v>3.923</v>
      </c>
      <c r="BU8" s="93">
        <f>VLOOKUP(BS8,aslocaties_v01!$C$3:$AA$500,MATCH($K$3,aslocaties_v01!$C$2:$X$2),FALSE)</f>
        <v>4.3659999999999997</v>
      </c>
      <c r="BV8" s="93">
        <f>VLOOKUP(BS8,aslocaties_v01!$C$3:$AA$500,MATCH($K$3*10,aslocaties_v01!$C$2:$Y$2),FALSE)</f>
        <v>4.8209999999999997</v>
      </c>
      <c r="BW8" s="93">
        <f t="shared" si="23"/>
        <v>0.44299999999999962</v>
      </c>
      <c r="BX8" s="93">
        <f t="shared" si="24"/>
        <v>0.45500000000000007</v>
      </c>
      <c r="BY8" s="94">
        <f t="shared" si="25"/>
        <v>2.2624434389126868E-3</v>
      </c>
      <c r="BZ8" s="94">
        <f t="shared" si="26"/>
        <v>2.192982456139192E-3</v>
      </c>
      <c r="CA8" s="94">
        <f t="shared" si="27"/>
        <v>2.0999999999999908E-2</v>
      </c>
      <c r="CB8">
        <f t="shared" si="28"/>
        <v>2.0000000000000462E-2</v>
      </c>
      <c r="CC8" s="58">
        <f t="shared" si="29"/>
        <v>2.0999999999999908E-2</v>
      </c>
      <c r="CD8" s="95" t="b">
        <f t="shared" si="30"/>
        <v>0</v>
      </c>
      <c r="CE8" s="96" t="b">
        <f t="shared" si="31"/>
        <v>1</v>
      </c>
      <c r="CF8" t="b">
        <f t="shared" si="32"/>
        <v>1</v>
      </c>
      <c r="CG8" t="b">
        <f t="shared" si="33"/>
        <v>1</v>
      </c>
      <c r="CH8" s="84" t="b">
        <f t="shared" si="34"/>
        <v>1</v>
      </c>
      <c r="CI8">
        <f t="shared" si="35"/>
        <v>1.0900000000000001</v>
      </c>
      <c r="CJ8" t="b">
        <f t="shared" si="36"/>
        <v>1</v>
      </c>
      <c r="CK8" t="b">
        <f t="shared" si="37"/>
        <v>1</v>
      </c>
      <c r="CL8" s="84" t="b">
        <f t="shared" si="57"/>
        <v>1</v>
      </c>
      <c r="CM8">
        <f t="shared" si="38"/>
        <v>3.65</v>
      </c>
      <c r="CN8" t="b">
        <f t="shared" si="39"/>
        <v>1</v>
      </c>
      <c r="CO8" s="84">
        <f t="shared" si="40"/>
        <v>5.2446458901703789E-2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1134</v>
      </c>
      <c r="B9" s="3">
        <v>2</v>
      </c>
      <c r="C9" s="3" t="s">
        <v>852</v>
      </c>
      <c r="D9" s="3" t="str">
        <f t="shared" si="0"/>
        <v>BM_1_24-1_dk_0104</v>
      </c>
      <c r="E9" s="3" t="str">
        <f t="shared" si="1"/>
        <v>0104</v>
      </c>
      <c r="F9" s="3">
        <v>127642.54700000001</v>
      </c>
      <c r="G9" s="15">
        <v>414358.09399999998</v>
      </c>
      <c r="H9" s="35" t="str">
        <f t="shared" si="2"/>
        <v>ja</v>
      </c>
      <c r="I9" s="42">
        <v>201</v>
      </c>
      <c r="J9" s="20" t="s">
        <v>369</v>
      </c>
      <c r="K9" s="21">
        <v>10000</v>
      </c>
      <c r="L9" s="28">
        <f t="shared" si="54"/>
        <v>1</v>
      </c>
      <c r="M9" s="28">
        <f t="shared" si="55"/>
        <v>1</v>
      </c>
      <c r="N9" s="56">
        <f t="shared" si="3"/>
        <v>10000</v>
      </c>
      <c r="O9" s="33">
        <f t="shared" si="56"/>
        <v>118.29885634272571</v>
      </c>
      <c r="P9" s="37">
        <f t="shared" si="4"/>
        <v>76.987337725122984</v>
      </c>
      <c r="Q9" s="9" t="s">
        <v>12</v>
      </c>
      <c r="R9" s="55" t="s">
        <v>12</v>
      </c>
      <c r="S9" s="55">
        <v>3.4350000000000001</v>
      </c>
      <c r="T9" s="55">
        <v>3.6960000000000002</v>
      </c>
      <c r="U9" s="55">
        <v>3.94</v>
      </c>
      <c r="V9" s="3">
        <v>4.1459999999999999</v>
      </c>
      <c r="W9" s="3">
        <v>4.3810000000000002</v>
      </c>
      <c r="X9" s="3" t="s">
        <v>12</v>
      </c>
      <c r="Y9" s="3">
        <v>4.8369999999999997</v>
      </c>
      <c r="Z9" s="15" t="s">
        <v>12</v>
      </c>
      <c r="AA9" s="10">
        <f t="shared" si="5"/>
        <v>4.3810000000000002</v>
      </c>
      <c r="AB9" s="9">
        <f t="shared" si="6"/>
        <v>0.44100000000000028</v>
      </c>
      <c r="AC9" s="10">
        <f t="shared" si="7"/>
        <v>0.45599999999999952</v>
      </c>
      <c r="AD9" s="9" t="s">
        <v>12</v>
      </c>
      <c r="AE9" s="55" t="s">
        <v>12</v>
      </c>
      <c r="AF9" s="55">
        <v>0.80700000000000005</v>
      </c>
      <c r="AG9" s="55">
        <v>0.86799999999999999</v>
      </c>
      <c r="AH9" s="55">
        <v>0.94099999999999995</v>
      </c>
      <c r="AI9" s="3">
        <v>1.0129999999999999</v>
      </c>
      <c r="AJ9" s="3">
        <v>1.099</v>
      </c>
      <c r="AK9" s="3" t="s">
        <v>12</v>
      </c>
      <c r="AL9" s="3">
        <v>1.27</v>
      </c>
      <c r="AM9" s="15" t="s">
        <v>12</v>
      </c>
      <c r="AN9" s="10">
        <f t="shared" si="8"/>
        <v>1.099</v>
      </c>
      <c r="AO9" s="9">
        <f t="shared" si="9"/>
        <v>0.15800000000000003</v>
      </c>
      <c r="AP9" s="10">
        <f t="shared" si="10"/>
        <v>0.17100000000000004</v>
      </c>
      <c r="AQ9" s="9" t="s">
        <v>12</v>
      </c>
      <c r="AR9" s="55" t="s">
        <v>12</v>
      </c>
      <c r="AS9" s="55">
        <v>3.161</v>
      </c>
      <c r="AT9" s="55">
        <v>3.2839999999999998</v>
      </c>
      <c r="AU9" s="55">
        <v>3.41</v>
      </c>
      <c r="AV9" s="3">
        <v>3.5230000000000001</v>
      </c>
      <c r="AW9" s="3">
        <v>3.6509999999999998</v>
      </c>
      <c r="AX9" s="3" t="s">
        <v>12</v>
      </c>
      <c r="AY9" s="3">
        <v>3.899</v>
      </c>
      <c r="AZ9" s="15" t="s">
        <v>12</v>
      </c>
      <c r="BA9" s="10">
        <f t="shared" si="11"/>
        <v>3.6509999999999998</v>
      </c>
      <c r="BB9" s="9">
        <f t="shared" si="12"/>
        <v>0.24099999999999966</v>
      </c>
      <c r="BC9" s="10">
        <f t="shared" si="13"/>
        <v>0.24800000000000022</v>
      </c>
      <c r="BD9" s="9">
        <v>4.7859999999999996</v>
      </c>
      <c r="BE9" s="3">
        <v>5.4039999999999999</v>
      </c>
      <c r="BF9" s="15">
        <v>6.1349999999999998</v>
      </c>
      <c r="BG9" s="15">
        <f t="shared" si="14"/>
        <v>5.4039999999999999</v>
      </c>
      <c r="BH9" s="9">
        <f t="shared" si="15"/>
        <v>0.61800000000000033</v>
      </c>
      <c r="BI9" s="10">
        <f t="shared" si="16"/>
        <v>0.73099999999999987</v>
      </c>
      <c r="BJ9" s="9">
        <v>4.7380000000000004</v>
      </c>
      <c r="BK9" s="3">
        <v>5.3410000000000002</v>
      </c>
      <c r="BL9" s="15">
        <v>6.0279999999999996</v>
      </c>
      <c r="BM9" s="15">
        <f t="shared" si="17"/>
        <v>5.3410000000000002</v>
      </c>
      <c r="BN9" s="9">
        <f t="shared" si="18"/>
        <v>0.60299999999999976</v>
      </c>
      <c r="BO9" s="10">
        <f t="shared" si="19"/>
        <v>0.68699999999999939</v>
      </c>
      <c r="BP9">
        <f t="shared" si="20"/>
        <v>0</v>
      </c>
      <c r="BQ9" s="93">
        <f t="shared" si="21"/>
        <v>1.4013605442176869</v>
      </c>
      <c r="BR9" s="93">
        <f t="shared" si="22"/>
        <v>1.3673469387755088</v>
      </c>
      <c r="BS9" s="93" t="str">
        <f>VLOOKUP(C9,'Koppeling locatie - aslocatie'!$A$2:$C$8139,2,FALSE)</f>
        <v>bema241</v>
      </c>
      <c r="BT9" s="93">
        <f>VLOOKUP($BS9,aslocaties_v01!$C$3:$AA$500,MATCH($K$3/10,aslocaties_v01!$C$2:$X$2),FALSE)</f>
        <v>3.923</v>
      </c>
      <c r="BU9" s="93">
        <f>VLOOKUP(BS9,aslocaties_v01!$C$3:$AA$500,MATCH($K$3,aslocaties_v01!$C$2:$X$2),FALSE)</f>
        <v>4.3659999999999997</v>
      </c>
      <c r="BV9" s="93">
        <f>VLOOKUP(BS9,aslocaties_v01!$C$3:$AA$500,MATCH($K$3*10,aslocaties_v01!$C$2:$Y$2),FALSE)</f>
        <v>4.8209999999999997</v>
      </c>
      <c r="BW9" s="93">
        <f t="shared" si="23"/>
        <v>0.44299999999999962</v>
      </c>
      <c r="BX9" s="93">
        <f t="shared" si="24"/>
        <v>0.45500000000000007</v>
      </c>
      <c r="BY9" s="94">
        <f t="shared" si="25"/>
        <v>4.5351473922887742E-3</v>
      </c>
      <c r="BZ9" s="94">
        <f t="shared" si="26"/>
        <v>2.192982456139192E-3</v>
      </c>
      <c r="CA9" s="94">
        <f t="shared" si="27"/>
        <v>1.6999999999999904E-2</v>
      </c>
      <c r="CB9">
        <f t="shared" si="28"/>
        <v>1.5000000000000568E-2</v>
      </c>
      <c r="CC9" s="58">
        <f t="shared" si="29"/>
        <v>1.6000000000000014E-2</v>
      </c>
      <c r="CD9" s="95" t="b">
        <f t="shared" si="30"/>
        <v>0</v>
      </c>
      <c r="CE9" s="96" t="b">
        <f t="shared" si="31"/>
        <v>1</v>
      </c>
      <c r="CF9" t="b">
        <f t="shared" si="32"/>
        <v>1</v>
      </c>
      <c r="CG9" t="b">
        <f t="shared" si="33"/>
        <v>1</v>
      </c>
      <c r="CH9" s="84" t="b">
        <f t="shared" si="34"/>
        <v>1</v>
      </c>
      <c r="CI9">
        <f t="shared" si="35"/>
        <v>1.099</v>
      </c>
      <c r="CJ9" t="b">
        <f t="shared" si="36"/>
        <v>1</v>
      </c>
      <c r="CK9" t="b">
        <f t="shared" si="37"/>
        <v>1</v>
      </c>
      <c r="CL9" s="84" t="b">
        <f t="shared" si="57"/>
        <v>1</v>
      </c>
      <c r="CM9">
        <f t="shared" si="38"/>
        <v>3.6509999999999998</v>
      </c>
      <c r="CN9" t="b">
        <f t="shared" si="39"/>
        <v>1</v>
      </c>
      <c r="CO9" s="84">
        <f t="shared" si="40"/>
        <v>5.2850539890819039E-2</v>
      </c>
      <c r="CP9" t="b">
        <f t="shared" si="41"/>
        <v>1</v>
      </c>
      <c r="CQ9" s="96" t="b">
        <f t="shared" si="42"/>
        <v>1</v>
      </c>
      <c r="CR9" t="b">
        <f t="shared" si="43"/>
        <v>1</v>
      </c>
      <c r="CS9" t="b">
        <f t="shared" si="44"/>
        <v>1</v>
      </c>
      <c r="CT9" t="b">
        <f t="shared" si="45"/>
        <v>1</v>
      </c>
      <c r="CU9" t="b">
        <f t="shared" si="46"/>
        <v>1</v>
      </c>
      <c r="CV9" s="84" t="b">
        <f t="shared" si="47"/>
        <v>1</v>
      </c>
      <c r="CW9" t="b">
        <f t="shared" si="48"/>
        <v>1</v>
      </c>
      <c r="CX9" t="b">
        <f t="shared" si="49"/>
        <v>1</v>
      </c>
      <c r="CY9" t="b">
        <f t="shared" si="50"/>
        <v>1</v>
      </c>
      <c r="CZ9" t="b">
        <f t="shared" si="51"/>
        <v>1</v>
      </c>
      <c r="DA9" s="84">
        <f t="shared" si="52"/>
        <v>0</v>
      </c>
      <c r="DB9" t="b">
        <f t="shared" si="53"/>
        <v>0</v>
      </c>
    </row>
    <row r="10" spans="1:106">
      <c r="A10" s="9">
        <v>1135</v>
      </c>
      <c r="B10" s="3">
        <v>2</v>
      </c>
      <c r="C10" s="3" t="s">
        <v>853</v>
      </c>
      <c r="D10" s="3" t="str">
        <f t="shared" si="0"/>
        <v>BM_1_24-1_dk_0105</v>
      </c>
      <c r="E10" s="3" t="str">
        <f t="shared" si="1"/>
        <v>0105</v>
      </c>
      <c r="F10" s="3">
        <v>127570.094</v>
      </c>
      <c r="G10" s="15">
        <v>414384.125</v>
      </c>
      <c r="H10" s="35" t="str">
        <f t="shared" si="2"/>
        <v>ja</v>
      </c>
      <c r="I10" s="42">
        <v>201</v>
      </c>
      <c r="J10" s="20" t="s">
        <v>369</v>
      </c>
      <c r="K10" s="21">
        <v>10000</v>
      </c>
      <c r="L10" s="28">
        <f t="shared" si="54"/>
        <v>1</v>
      </c>
      <c r="M10" s="28">
        <f t="shared" si="55"/>
        <v>1</v>
      </c>
      <c r="N10" s="56">
        <f t="shared" si="3"/>
        <v>10000</v>
      </c>
      <c r="O10" s="33">
        <f t="shared" si="56"/>
        <v>76.987337725122984</v>
      </c>
      <c r="P10" s="37">
        <f t="shared" si="4"/>
        <v>116.05113171357677</v>
      </c>
      <c r="Q10" s="9" t="s">
        <v>12</v>
      </c>
      <c r="R10" s="55" t="s">
        <v>12</v>
      </c>
      <c r="S10" s="55">
        <v>3.4319999999999999</v>
      </c>
      <c r="T10" s="55">
        <v>3.6930000000000001</v>
      </c>
      <c r="U10" s="55">
        <v>3.9369999999999998</v>
      </c>
      <c r="V10" s="3">
        <v>4.1420000000000003</v>
      </c>
      <c r="W10" s="3">
        <v>4.3769999999999998</v>
      </c>
      <c r="X10" s="3" t="s">
        <v>12</v>
      </c>
      <c r="Y10" s="3">
        <v>4.8330000000000002</v>
      </c>
      <c r="Z10" s="15" t="s">
        <v>12</v>
      </c>
      <c r="AA10" s="10">
        <f t="shared" si="5"/>
        <v>4.3769999999999998</v>
      </c>
      <c r="AB10" s="9">
        <f t="shared" si="6"/>
        <v>0.43999999999999995</v>
      </c>
      <c r="AC10" s="10">
        <f t="shared" si="7"/>
        <v>0.45600000000000041</v>
      </c>
      <c r="AD10" s="9" t="s">
        <v>12</v>
      </c>
      <c r="AE10" s="55" t="s">
        <v>12</v>
      </c>
      <c r="AF10" s="55">
        <v>0.81100000000000005</v>
      </c>
      <c r="AG10" s="55">
        <v>0.874</v>
      </c>
      <c r="AH10" s="55">
        <v>0.94799999999999995</v>
      </c>
      <c r="AI10" s="3">
        <v>1.02</v>
      </c>
      <c r="AJ10" s="3">
        <v>1.1060000000000001</v>
      </c>
      <c r="AK10" s="3" t="s">
        <v>12</v>
      </c>
      <c r="AL10" s="3">
        <v>1.278</v>
      </c>
      <c r="AM10" s="15" t="s">
        <v>12</v>
      </c>
      <c r="AN10" s="10">
        <f t="shared" si="8"/>
        <v>1.1060000000000001</v>
      </c>
      <c r="AO10" s="9">
        <f t="shared" si="9"/>
        <v>0.15800000000000014</v>
      </c>
      <c r="AP10" s="10">
        <f t="shared" si="10"/>
        <v>0.17199999999999993</v>
      </c>
      <c r="AQ10" s="9" t="s">
        <v>12</v>
      </c>
      <c r="AR10" s="55" t="s">
        <v>12</v>
      </c>
      <c r="AS10" s="55">
        <v>3.1669999999999998</v>
      </c>
      <c r="AT10" s="55">
        <v>3.2890000000000001</v>
      </c>
      <c r="AU10" s="55">
        <v>3.415</v>
      </c>
      <c r="AV10" s="3">
        <v>3.5270000000000001</v>
      </c>
      <c r="AW10" s="3">
        <v>3.6539999999999999</v>
      </c>
      <c r="AX10" s="3" t="s">
        <v>12</v>
      </c>
      <c r="AY10" s="3">
        <v>3.9020000000000001</v>
      </c>
      <c r="AZ10" s="15" t="s">
        <v>12</v>
      </c>
      <c r="BA10" s="10">
        <f t="shared" si="11"/>
        <v>3.6539999999999999</v>
      </c>
      <c r="BB10" s="9">
        <f t="shared" si="12"/>
        <v>0.23899999999999988</v>
      </c>
      <c r="BC10" s="10">
        <f t="shared" si="13"/>
        <v>0.24800000000000022</v>
      </c>
      <c r="BD10" s="9">
        <v>4.7889999999999997</v>
      </c>
      <c r="BE10" s="3">
        <v>5.4059999999999997</v>
      </c>
      <c r="BF10" s="15">
        <v>6.1340000000000003</v>
      </c>
      <c r="BG10" s="15">
        <f t="shared" si="14"/>
        <v>5.4059999999999997</v>
      </c>
      <c r="BH10" s="9">
        <f t="shared" si="15"/>
        <v>0.61699999999999999</v>
      </c>
      <c r="BI10" s="10">
        <f t="shared" si="16"/>
        <v>0.72800000000000065</v>
      </c>
      <c r="BJ10" s="9">
        <v>4.7409999999999997</v>
      </c>
      <c r="BK10" s="3">
        <v>5.343</v>
      </c>
      <c r="BL10" s="15">
        <v>6.0289999999999999</v>
      </c>
      <c r="BM10" s="15">
        <f t="shared" si="17"/>
        <v>5.343</v>
      </c>
      <c r="BN10" s="9">
        <f t="shared" si="18"/>
        <v>0.60200000000000031</v>
      </c>
      <c r="BO10" s="10">
        <f t="shared" si="19"/>
        <v>0.68599999999999994</v>
      </c>
      <c r="BP10">
        <f t="shared" si="20"/>
        <v>0</v>
      </c>
      <c r="BQ10" s="93">
        <f t="shared" si="21"/>
        <v>1.4022727272727273</v>
      </c>
      <c r="BR10" s="93">
        <f t="shared" si="22"/>
        <v>1.3681818181818191</v>
      </c>
      <c r="BS10" s="93" t="str">
        <f>VLOOKUP(C10,'Koppeling locatie - aslocatie'!$A$2:$C$8139,2,FALSE)</f>
        <v>bema241</v>
      </c>
      <c r="BT10" s="93">
        <f>VLOOKUP($BS10,aslocaties_v01!$C$3:$AA$500,MATCH($K$3/10,aslocaties_v01!$C$2:$X$2),FALSE)</f>
        <v>3.923</v>
      </c>
      <c r="BU10" s="93">
        <f>VLOOKUP(BS10,aslocaties_v01!$C$3:$AA$500,MATCH($K$3,aslocaties_v01!$C$2:$X$2),FALSE)</f>
        <v>4.3659999999999997</v>
      </c>
      <c r="BV10" s="93">
        <f>VLOOKUP(BS10,aslocaties_v01!$C$3:$AA$500,MATCH($K$3*10,aslocaties_v01!$C$2:$Y$2),FALSE)</f>
        <v>4.8209999999999997</v>
      </c>
      <c r="BW10" s="93">
        <f t="shared" si="23"/>
        <v>0.44299999999999962</v>
      </c>
      <c r="BX10" s="93">
        <f t="shared" si="24"/>
        <v>0.45500000000000007</v>
      </c>
      <c r="BY10" s="94">
        <f t="shared" si="25"/>
        <v>6.8181818181811682E-3</v>
      </c>
      <c r="BZ10" s="94">
        <f t="shared" si="26"/>
        <v>2.1929824561410793E-3</v>
      </c>
      <c r="CA10" s="94">
        <f t="shared" si="27"/>
        <v>1.399999999999979E-2</v>
      </c>
      <c r="CB10">
        <f t="shared" si="28"/>
        <v>1.1000000000000121E-2</v>
      </c>
      <c r="CC10" s="58">
        <f t="shared" si="29"/>
        <v>1.2000000000000455E-2</v>
      </c>
      <c r="CD10" s="95" t="b">
        <f t="shared" si="30"/>
        <v>0</v>
      </c>
      <c r="CE10" s="96" t="b">
        <f t="shared" si="31"/>
        <v>1</v>
      </c>
      <c r="CF10" t="b">
        <f t="shared" si="32"/>
        <v>1</v>
      </c>
      <c r="CG10" t="b">
        <f t="shared" si="33"/>
        <v>1</v>
      </c>
      <c r="CH10" s="84" t="b">
        <f t="shared" si="34"/>
        <v>1</v>
      </c>
      <c r="CI10">
        <f t="shared" si="35"/>
        <v>1.1060000000000001</v>
      </c>
      <c r="CJ10" t="b">
        <f t="shared" si="36"/>
        <v>1</v>
      </c>
      <c r="CK10" t="b">
        <f t="shared" si="37"/>
        <v>1</v>
      </c>
      <c r="CL10" s="84" t="b">
        <f t="shared" si="57"/>
        <v>1</v>
      </c>
      <c r="CM10">
        <f t="shared" si="38"/>
        <v>3.6539999999999999</v>
      </c>
      <c r="CN10" t="b">
        <f t="shared" si="39"/>
        <v>1</v>
      </c>
      <c r="CO10" s="84">
        <f t="shared" si="40"/>
        <v>5.3099868134879373E-2</v>
      </c>
      <c r="CP10" t="b">
        <f t="shared" si="41"/>
        <v>1</v>
      </c>
      <c r="CQ10" s="96" t="b">
        <f t="shared" si="42"/>
        <v>1</v>
      </c>
      <c r="CR10" t="b">
        <f t="shared" si="43"/>
        <v>1</v>
      </c>
      <c r="CS10" t="b">
        <f t="shared" si="44"/>
        <v>1</v>
      </c>
      <c r="CT10" t="b">
        <f t="shared" si="45"/>
        <v>1</v>
      </c>
      <c r="CU10" t="b">
        <f t="shared" si="46"/>
        <v>1</v>
      </c>
      <c r="CV10" s="84" t="b">
        <f t="shared" si="47"/>
        <v>1</v>
      </c>
      <c r="CW10" t="b">
        <f t="shared" si="48"/>
        <v>1</v>
      </c>
      <c r="CX10" t="b">
        <f t="shared" si="49"/>
        <v>1</v>
      </c>
      <c r="CY10" t="b">
        <f t="shared" si="50"/>
        <v>1</v>
      </c>
      <c r="CZ10" t="b">
        <f t="shared" si="51"/>
        <v>1</v>
      </c>
      <c r="DA10" s="84">
        <f t="shared" si="52"/>
        <v>0</v>
      </c>
      <c r="DB10" t="b">
        <f t="shared" si="53"/>
        <v>0</v>
      </c>
    </row>
    <row r="11" spans="1:106">
      <c r="A11" s="9">
        <v>1136</v>
      </c>
      <c r="B11" s="3">
        <v>2</v>
      </c>
      <c r="C11" s="3" t="s">
        <v>854</v>
      </c>
      <c r="D11" s="3" t="str">
        <f t="shared" si="0"/>
        <v>BM_1_24-1_dk_0106</v>
      </c>
      <c r="E11" s="3" t="str">
        <f t="shared" si="1"/>
        <v>0106</v>
      </c>
      <c r="F11" s="3">
        <v>127460.93799999999</v>
      </c>
      <c r="G11" s="15">
        <v>414423.53100000002</v>
      </c>
      <c r="H11" s="35" t="str">
        <f t="shared" si="2"/>
        <v>ja</v>
      </c>
      <c r="I11" s="42">
        <v>201</v>
      </c>
      <c r="J11" s="71" t="s">
        <v>369</v>
      </c>
      <c r="K11" s="73">
        <v>10000</v>
      </c>
      <c r="L11" s="28">
        <f t="shared" si="54"/>
        <v>1</v>
      </c>
      <c r="M11" s="28">
        <f t="shared" si="55"/>
        <v>1</v>
      </c>
      <c r="N11" s="56">
        <f t="shared" si="3"/>
        <v>10000</v>
      </c>
      <c r="O11" s="33">
        <f t="shared" si="56"/>
        <v>116.05113171357677</v>
      </c>
      <c r="P11" s="37">
        <f t="shared" si="4"/>
        <v>117.95713293394641</v>
      </c>
      <c r="Q11" s="9" t="s">
        <v>12</v>
      </c>
      <c r="R11" s="55" t="s">
        <v>12</v>
      </c>
      <c r="S11" s="55">
        <v>3.427</v>
      </c>
      <c r="T11" s="55">
        <v>3.6880000000000002</v>
      </c>
      <c r="U11" s="55">
        <v>3.93</v>
      </c>
      <c r="V11" s="3">
        <v>4.1360000000000001</v>
      </c>
      <c r="W11" s="3">
        <v>4.3719999999999999</v>
      </c>
      <c r="X11" s="3" t="s">
        <v>12</v>
      </c>
      <c r="Y11" s="3">
        <v>4.827</v>
      </c>
      <c r="Z11" s="15" t="s">
        <v>12</v>
      </c>
      <c r="AA11" s="10">
        <f t="shared" si="5"/>
        <v>4.3719999999999999</v>
      </c>
      <c r="AB11" s="9">
        <f t="shared" si="6"/>
        <v>0.44199999999999973</v>
      </c>
      <c r="AC11" s="10">
        <f t="shared" si="7"/>
        <v>0.45500000000000007</v>
      </c>
      <c r="AD11" s="9" t="s">
        <v>12</v>
      </c>
      <c r="AE11" s="55" t="s">
        <v>12</v>
      </c>
      <c r="AF11" s="55">
        <v>0.80900000000000005</v>
      </c>
      <c r="AG11" s="55">
        <v>0.873</v>
      </c>
      <c r="AH11" s="55">
        <v>0.94799999999999995</v>
      </c>
      <c r="AI11" s="3">
        <v>1.02</v>
      </c>
      <c r="AJ11" s="3">
        <v>1.1060000000000001</v>
      </c>
      <c r="AK11" s="3" t="s">
        <v>12</v>
      </c>
      <c r="AL11" s="3">
        <v>1.2769999999999999</v>
      </c>
      <c r="AM11" s="15" t="s">
        <v>12</v>
      </c>
      <c r="AN11" s="10">
        <f t="shared" si="8"/>
        <v>1.1060000000000001</v>
      </c>
      <c r="AO11" s="9">
        <f t="shared" si="9"/>
        <v>0.15800000000000014</v>
      </c>
      <c r="AP11" s="10">
        <f t="shared" si="10"/>
        <v>0.17099999999999982</v>
      </c>
      <c r="AQ11" s="9" t="s">
        <v>12</v>
      </c>
      <c r="AR11" s="55" t="s">
        <v>12</v>
      </c>
      <c r="AS11" s="55">
        <v>3.1629999999999998</v>
      </c>
      <c r="AT11" s="55">
        <v>3.2850000000000001</v>
      </c>
      <c r="AU11" s="55">
        <v>3.41</v>
      </c>
      <c r="AV11" s="3">
        <v>3.5209999999999999</v>
      </c>
      <c r="AW11" s="3">
        <v>3.6469999999999998</v>
      </c>
      <c r="AX11" s="3" t="s">
        <v>12</v>
      </c>
      <c r="AY11" s="3">
        <v>3.8919999999999999</v>
      </c>
      <c r="AZ11" s="15" t="s">
        <v>12</v>
      </c>
      <c r="BA11" s="10">
        <f t="shared" si="11"/>
        <v>3.6469999999999998</v>
      </c>
      <c r="BB11" s="9">
        <f t="shared" si="12"/>
        <v>0.23699999999999966</v>
      </c>
      <c r="BC11" s="10">
        <f t="shared" si="13"/>
        <v>0.24500000000000011</v>
      </c>
      <c r="BD11" s="9">
        <v>4.782</v>
      </c>
      <c r="BE11" s="3">
        <v>5.3959999999999999</v>
      </c>
      <c r="BF11" s="15">
        <v>6.1180000000000003</v>
      </c>
      <c r="BG11" s="15">
        <f t="shared" si="14"/>
        <v>5.3959999999999999</v>
      </c>
      <c r="BH11" s="9">
        <f t="shared" si="15"/>
        <v>0.61399999999999988</v>
      </c>
      <c r="BI11" s="10">
        <f t="shared" si="16"/>
        <v>0.72200000000000042</v>
      </c>
      <c r="BJ11" s="9">
        <v>4.7350000000000003</v>
      </c>
      <c r="BK11" s="3">
        <v>5.3360000000000003</v>
      </c>
      <c r="BL11" s="15">
        <v>6.016</v>
      </c>
      <c r="BM11" s="15">
        <f t="shared" si="17"/>
        <v>5.3360000000000003</v>
      </c>
      <c r="BN11" s="9">
        <f t="shared" si="18"/>
        <v>0.60099999999999998</v>
      </c>
      <c r="BO11" s="10">
        <f t="shared" si="19"/>
        <v>0.67999999999999972</v>
      </c>
      <c r="BP11">
        <f t="shared" si="20"/>
        <v>0</v>
      </c>
      <c r="BQ11" s="93">
        <f t="shared" si="21"/>
        <v>1.3891402714932133</v>
      </c>
      <c r="BR11" s="93">
        <f t="shared" si="22"/>
        <v>1.359728506787331</v>
      </c>
      <c r="BS11" s="93" t="str">
        <f>VLOOKUP(C11,'Koppeling locatie - aslocatie'!$A$2:$C$8139,2,FALSE)</f>
        <v>bema241</v>
      </c>
      <c r="BT11" s="93">
        <f>VLOOKUP($BS11,aslocaties_v01!$C$3:$AA$500,MATCH($K$3/10,aslocaties_v01!$C$2:$X$2),FALSE)</f>
        <v>3.923</v>
      </c>
      <c r="BU11" s="93">
        <f>VLOOKUP(BS11,aslocaties_v01!$C$3:$AA$500,MATCH($K$3,aslocaties_v01!$C$2:$X$2),FALSE)</f>
        <v>4.3659999999999997</v>
      </c>
      <c r="BV11" s="93">
        <f>VLOOKUP(BS11,aslocaties_v01!$C$3:$AA$500,MATCH($K$3*10,aslocaties_v01!$C$2:$Y$2),FALSE)</f>
        <v>4.8209999999999997</v>
      </c>
      <c r="BW11" s="93">
        <f t="shared" si="23"/>
        <v>0.44299999999999962</v>
      </c>
      <c r="BX11" s="93">
        <f t="shared" si="24"/>
        <v>0.45500000000000007</v>
      </c>
      <c r="BY11" s="94">
        <f t="shared" si="25"/>
        <v>2.2624434389137971E-3</v>
      </c>
      <c r="BZ11" s="94">
        <f t="shared" si="26"/>
        <v>0</v>
      </c>
      <c r="CA11" s="94">
        <f t="shared" si="27"/>
        <v>7.0000000000001172E-3</v>
      </c>
      <c r="CB11">
        <f t="shared" si="28"/>
        <v>6.0000000000002274E-3</v>
      </c>
      <c r="CC11" s="58">
        <f t="shared" si="29"/>
        <v>6.0000000000002274E-3</v>
      </c>
      <c r="CD11" s="95" t="b">
        <f t="shared" si="30"/>
        <v>0</v>
      </c>
      <c r="CE11" s="96" t="b">
        <f t="shared" si="31"/>
        <v>1</v>
      </c>
      <c r="CF11" t="b">
        <f t="shared" si="32"/>
        <v>1</v>
      </c>
      <c r="CG11" t="b">
        <f t="shared" si="33"/>
        <v>1</v>
      </c>
      <c r="CH11" s="84" t="b">
        <f t="shared" si="34"/>
        <v>1</v>
      </c>
      <c r="CI11">
        <f t="shared" si="35"/>
        <v>1.1060000000000001</v>
      </c>
      <c r="CJ11" t="b">
        <f t="shared" si="36"/>
        <v>1</v>
      </c>
      <c r="CK11" t="b">
        <f t="shared" si="37"/>
        <v>1</v>
      </c>
      <c r="CL11" s="84" t="b">
        <f t="shared" si="57"/>
        <v>1</v>
      </c>
      <c r="CM11">
        <f t="shared" si="38"/>
        <v>3.6469999999999998</v>
      </c>
      <c r="CN11" t="b">
        <f t="shared" si="39"/>
        <v>1</v>
      </c>
      <c r="CO11" s="84">
        <f t="shared" si="40"/>
        <v>5.3303902022408083E-2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c r="A12" s="9">
        <v>1137</v>
      </c>
      <c r="B12" s="3">
        <v>2</v>
      </c>
      <c r="C12" s="3" t="s">
        <v>855</v>
      </c>
      <c r="D12" s="3" t="str">
        <f t="shared" si="0"/>
        <v>BM_1_24-1_dk_0107</v>
      </c>
      <c r="E12" s="3" t="str">
        <f t="shared" si="1"/>
        <v>0107</v>
      </c>
      <c r="F12" s="3">
        <v>127350.359</v>
      </c>
      <c r="G12" s="15">
        <v>414464.59399999998</v>
      </c>
      <c r="H12" s="35" t="str">
        <f t="shared" si="2"/>
        <v>ja</v>
      </c>
      <c r="I12" s="42">
        <v>203</v>
      </c>
      <c r="J12" s="20" t="s">
        <v>369</v>
      </c>
      <c r="K12" s="21">
        <v>10000</v>
      </c>
      <c r="L12" s="28">
        <f t="shared" si="54"/>
        <v>1</v>
      </c>
      <c r="M12" s="28">
        <f t="shared" si="55"/>
        <v>1</v>
      </c>
      <c r="N12" s="56">
        <f t="shared" si="3"/>
        <v>10000</v>
      </c>
      <c r="O12" s="33">
        <f t="shared" si="56"/>
        <v>117.95713293394641</v>
      </c>
      <c r="P12" s="37">
        <f t="shared" si="4"/>
        <v>78.84381637769394</v>
      </c>
      <c r="Q12" s="9" t="s">
        <v>12</v>
      </c>
      <c r="R12" s="55" t="s">
        <v>12</v>
      </c>
      <c r="S12" s="55">
        <v>3.4180000000000001</v>
      </c>
      <c r="T12" s="55">
        <v>3.681</v>
      </c>
      <c r="U12" s="55">
        <v>3.923</v>
      </c>
      <c r="V12" s="3">
        <v>4.1289999999999996</v>
      </c>
      <c r="W12" s="3">
        <v>4.3650000000000002</v>
      </c>
      <c r="X12" s="3" t="s">
        <v>12</v>
      </c>
      <c r="Y12" s="3">
        <v>4.82</v>
      </c>
      <c r="Z12" s="15" t="s">
        <v>12</v>
      </c>
      <c r="AA12" s="10">
        <f t="shared" si="5"/>
        <v>4.3650000000000002</v>
      </c>
      <c r="AB12" s="9">
        <f t="shared" si="6"/>
        <v>0.44200000000000017</v>
      </c>
      <c r="AC12" s="10">
        <f t="shared" si="7"/>
        <v>0.45500000000000007</v>
      </c>
      <c r="AD12" s="9" t="s">
        <v>12</v>
      </c>
      <c r="AE12" s="55" t="s">
        <v>12</v>
      </c>
      <c r="AF12" s="55">
        <v>0.872</v>
      </c>
      <c r="AG12" s="55">
        <v>0.94199999999999995</v>
      </c>
      <c r="AH12" s="55">
        <v>1.018</v>
      </c>
      <c r="AI12" s="3">
        <v>1.0980000000000001</v>
      </c>
      <c r="AJ12" s="3">
        <v>1.19</v>
      </c>
      <c r="AK12" s="3" t="s">
        <v>12</v>
      </c>
      <c r="AL12" s="3">
        <v>1.37</v>
      </c>
      <c r="AM12" s="15" t="s">
        <v>12</v>
      </c>
      <c r="AN12" s="10">
        <f t="shared" si="8"/>
        <v>1.19</v>
      </c>
      <c r="AO12" s="9">
        <f t="shared" si="9"/>
        <v>0.17199999999999993</v>
      </c>
      <c r="AP12" s="10">
        <f t="shared" si="10"/>
        <v>0.18000000000000016</v>
      </c>
      <c r="AQ12" s="9" t="s">
        <v>12</v>
      </c>
      <c r="AR12" s="55" t="s">
        <v>12</v>
      </c>
      <c r="AS12" s="55">
        <v>3.3029999999999999</v>
      </c>
      <c r="AT12" s="55">
        <v>3.431</v>
      </c>
      <c r="AU12" s="55">
        <v>3.5640000000000001</v>
      </c>
      <c r="AV12" s="3">
        <v>3.6840000000000002</v>
      </c>
      <c r="AW12" s="3">
        <v>3.8170000000000002</v>
      </c>
      <c r="AX12" s="3" t="s">
        <v>12</v>
      </c>
      <c r="AY12" s="3">
        <v>4.0720000000000001</v>
      </c>
      <c r="AZ12" s="15" t="s">
        <v>12</v>
      </c>
      <c r="BA12" s="10">
        <f t="shared" si="11"/>
        <v>3.8170000000000002</v>
      </c>
      <c r="BB12" s="9">
        <f t="shared" si="12"/>
        <v>0.25300000000000011</v>
      </c>
      <c r="BC12" s="10">
        <f t="shared" si="13"/>
        <v>0.25499999999999989</v>
      </c>
      <c r="BD12" s="9">
        <v>4.8959999999999999</v>
      </c>
      <c r="BE12" s="3">
        <v>5.5460000000000003</v>
      </c>
      <c r="BF12" s="15">
        <v>6.3179999999999996</v>
      </c>
      <c r="BG12" s="15">
        <f t="shared" si="14"/>
        <v>5.5460000000000003</v>
      </c>
      <c r="BH12" s="9">
        <f t="shared" si="15"/>
        <v>0.65000000000000036</v>
      </c>
      <c r="BI12" s="10">
        <f t="shared" si="16"/>
        <v>0.77199999999999935</v>
      </c>
      <c r="BJ12" s="9">
        <v>4.8239999999999998</v>
      </c>
      <c r="BK12" s="3">
        <v>5.4489999999999998</v>
      </c>
      <c r="BL12" s="15">
        <v>6.1639999999999997</v>
      </c>
      <c r="BM12" s="15">
        <f t="shared" si="17"/>
        <v>5.4489999999999998</v>
      </c>
      <c r="BN12" s="9">
        <f t="shared" si="18"/>
        <v>0.625</v>
      </c>
      <c r="BO12" s="10">
        <f t="shared" si="19"/>
        <v>0.71499999999999986</v>
      </c>
      <c r="BP12">
        <f t="shared" si="20"/>
        <v>0</v>
      </c>
      <c r="BQ12" s="93">
        <f t="shared" si="21"/>
        <v>1.470588235294118</v>
      </c>
      <c r="BR12" s="93">
        <f t="shared" si="22"/>
        <v>1.4140271493212664</v>
      </c>
      <c r="BS12" s="93" t="str">
        <f>VLOOKUP(C12,'Koppeling locatie - aslocatie'!$A$2:$C$8139,2,FALSE)</f>
        <v>bema241</v>
      </c>
      <c r="BT12" s="93">
        <f>VLOOKUP($BS12,aslocaties_v01!$C$3:$AA$500,MATCH($K$3/10,aslocaties_v01!$C$2:$X$2),FALSE)</f>
        <v>3.923</v>
      </c>
      <c r="BU12" s="93">
        <f>VLOOKUP(BS12,aslocaties_v01!$C$3:$AA$500,MATCH($K$3,aslocaties_v01!$C$2:$X$2),FALSE)</f>
        <v>4.3659999999999997</v>
      </c>
      <c r="BV12" s="93">
        <f>VLOOKUP(BS12,aslocaties_v01!$C$3:$AA$500,MATCH($K$3*10,aslocaties_v01!$C$2:$Y$2),FALSE)</f>
        <v>4.8209999999999997</v>
      </c>
      <c r="BW12" s="93">
        <f t="shared" si="23"/>
        <v>0.44299999999999962</v>
      </c>
      <c r="BX12" s="93">
        <f t="shared" si="24"/>
        <v>0.45500000000000007</v>
      </c>
      <c r="BY12" s="94">
        <f t="shared" si="25"/>
        <v>2.2624434389126868E-3</v>
      </c>
      <c r="BZ12" s="94">
        <f t="shared" si="26"/>
        <v>0</v>
      </c>
      <c r="CA12" s="94">
        <f t="shared" si="27"/>
        <v>0</v>
      </c>
      <c r="CB12">
        <f t="shared" si="28"/>
        <v>9.9999999999944578E-4</v>
      </c>
      <c r="CC12" s="58">
        <f t="shared" si="29"/>
        <v>9.9999999999944578E-4</v>
      </c>
      <c r="CD12" s="95" t="b">
        <f t="shared" si="30"/>
        <v>0</v>
      </c>
      <c r="CE12" s="96" t="b">
        <f t="shared" si="31"/>
        <v>1</v>
      </c>
      <c r="CF12" t="b">
        <f t="shared" si="32"/>
        <v>1</v>
      </c>
      <c r="CG12" t="b">
        <f t="shared" si="33"/>
        <v>1</v>
      </c>
      <c r="CH12" s="84" t="b">
        <f t="shared" si="34"/>
        <v>1</v>
      </c>
      <c r="CI12">
        <f t="shared" si="35"/>
        <v>1.19</v>
      </c>
      <c r="CJ12" t="b">
        <f t="shared" si="36"/>
        <v>1</v>
      </c>
      <c r="CK12" t="b">
        <f t="shared" si="37"/>
        <v>1</v>
      </c>
      <c r="CL12" s="84" t="b">
        <f t="shared" si="57"/>
        <v>1</v>
      </c>
      <c r="CM12">
        <f t="shared" si="38"/>
        <v>3.8170000000000002</v>
      </c>
      <c r="CN12" t="b">
        <f t="shared" si="39"/>
        <v>1</v>
      </c>
      <c r="CO12" s="84">
        <f t="shared" si="40"/>
        <v>5.2357396530551811E-2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c r="A13" s="9">
        <v>1138</v>
      </c>
      <c r="B13" s="3">
        <v>2</v>
      </c>
      <c r="C13" s="3" t="s">
        <v>856</v>
      </c>
      <c r="D13" s="3" t="str">
        <f t="shared" si="0"/>
        <v>BM_1_24-1_dk_0108</v>
      </c>
      <c r="E13" s="3" t="str">
        <f t="shared" si="1"/>
        <v>0108</v>
      </c>
      <c r="F13" s="3">
        <v>127276.75</v>
      </c>
      <c r="G13" s="15">
        <v>414492.84399999998</v>
      </c>
      <c r="H13" s="35" t="str">
        <f t="shared" si="2"/>
        <v>ja</v>
      </c>
      <c r="I13" s="42">
        <v>204</v>
      </c>
      <c r="J13" s="20" t="s">
        <v>369</v>
      </c>
      <c r="K13" s="21">
        <v>10000</v>
      </c>
      <c r="L13" s="28">
        <f t="shared" si="54"/>
        <v>1</v>
      </c>
      <c r="M13" s="28">
        <f t="shared" si="55"/>
        <v>1</v>
      </c>
      <c r="N13" s="56">
        <f t="shared" si="3"/>
        <v>10000</v>
      </c>
      <c r="O13" s="33">
        <f t="shared" si="56"/>
        <v>78.84381637769394</v>
      </c>
      <c r="P13" s="37">
        <f t="shared" si="4"/>
        <v>118.42029618692014</v>
      </c>
      <c r="Q13" s="9" t="s">
        <v>12</v>
      </c>
      <c r="R13" s="55" t="s">
        <v>12</v>
      </c>
      <c r="S13" s="55">
        <v>3.415</v>
      </c>
      <c r="T13" s="55">
        <v>3.6779999999999999</v>
      </c>
      <c r="U13" s="55">
        <v>3.92</v>
      </c>
      <c r="V13" s="3">
        <v>4.1269999999999998</v>
      </c>
      <c r="W13" s="3">
        <v>4.3630000000000004</v>
      </c>
      <c r="X13" s="3" t="s">
        <v>12</v>
      </c>
      <c r="Y13" s="3">
        <v>4.8179999999999996</v>
      </c>
      <c r="Z13" s="15" t="s">
        <v>12</v>
      </c>
      <c r="AA13" s="10">
        <f t="shared" si="5"/>
        <v>4.3630000000000004</v>
      </c>
      <c r="AB13" s="9">
        <f t="shared" si="6"/>
        <v>0.4430000000000005</v>
      </c>
      <c r="AC13" s="10">
        <f t="shared" si="7"/>
        <v>0.45499999999999918</v>
      </c>
      <c r="AD13" s="9" t="s">
        <v>12</v>
      </c>
      <c r="AE13" s="55" t="s">
        <v>12</v>
      </c>
      <c r="AF13" s="55">
        <v>0.876</v>
      </c>
      <c r="AG13" s="55">
        <v>0.94599999999999995</v>
      </c>
      <c r="AH13" s="55">
        <v>1.024</v>
      </c>
      <c r="AI13" s="3">
        <v>1.1020000000000001</v>
      </c>
      <c r="AJ13" s="3">
        <v>1.1950000000000001</v>
      </c>
      <c r="AK13" s="3" t="s">
        <v>12</v>
      </c>
      <c r="AL13" s="3">
        <v>1.375</v>
      </c>
      <c r="AM13" s="15" t="s">
        <v>12</v>
      </c>
      <c r="AN13" s="10">
        <f t="shared" si="8"/>
        <v>1.1950000000000001</v>
      </c>
      <c r="AO13" s="9">
        <f t="shared" si="9"/>
        <v>0.17100000000000004</v>
      </c>
      <c r="AP13" s="10">
        <f t="shared" si="10"/>
        <v>0.17999999999999994</v>
      </c>
      <c r="AQ13" s="9" t="s">
        <v>12</v>
      </c>
      <c r="AR13" s="55" t="s">
        <v>12</v>
      </c>
      <c r="AS13" s="55">
        <v>3.3130000000000002</v>
      </c>
      <c r="AT13" s="55">
        <v>3.4420000000000002</v>
      </c>
      <c r="AU13" s="55">
        <v>3.577</v>
      </c>
      <c r="AV13" s="3">
        <v>3.6970000000000001</v>
      </c>
      <c r="AW13" s="3">
        <v>3.831</v>
      </c>
      <c r="AX13" s="3" t="s">
        <v>12</v>
      </c>
      <c r="AY13" s="3">
        <v>4.0860000000000003</v>
      </c>
      <c r="AZ13" s="15" t="s">
        <v>12</v>
      </c>
      <c r="BA13" s="10">
        <f t="shared" si="11"/>
        <v>3.831</v>
      </c>
      <c r="BB13" s="9">
        <f t="shared" si="12"/>
        <v>0.254</v>
      </c>
      <c r="BC13" s="10">
        <f t="shared" si="13"/>
        <v>0.25500000000000034</v>
      </c>
      <c r="BD13" s="9">
        <v>4.9130000000000003</v>
      </c>
      <c r="BE13" s="3">
        <v>5.5679999999999996</v>
      </c>
      <c r="BF13" s="15">
        <v>6.3479999999999999</v>
      </c>
      <c r="BG13" s="15">
        <f t="shared" si="14"/>
        <v>5.5679999999999996</v>
      </c>
      <c r="BH13" s="9">
        <f t="shared" si="15"/>
        <v>0.65499999999999936</v>
      </c>
      <c r="BI13" s="10">
        <f t="shared" si="16"/>
        <v>0.78000000000000025</v>
      </c>
      <c r="BJ13" s="9">
        <v>4.8360000000000003</v>
      </c>
      <c r="BK13" s="3">
        <v>5.4660000000000002</v>
      </c>
      <c r="BL13" s="15">
        <v>6.1870000000000003</v>
      </c>
      <c r="BM13" s="15">
        <f t="shared" si="17"/>
        <v>5.4660000000000002</v>
      </c>
      <c r="BN13" s="9">
        <f t="shared" si="18"/>
        <v>0.62999999999999989</v>
      </c>
      <c r="BO13" s="10">
        <f t="shared" si="19"/>
        <v>0.72100000000000009</v>
      </c>
      <c r="BP13">
        <f t="shared" si="20"/>
        <v>0</v>
      </c>
      <c r="BQ13" s="93">
        <f t="shared" si="21"/>
        <v>1.4785553047404032</v>
      </c>
      <c r="BR13" s="93">
        <f t="shared" si="22"/>
        <v>1.4221218961625264</v>
      </c>
      <c r="BS13" s="93" t="str">
        <f>VLOOKUP(C13,'Koppeling locatie - aslocatie'!$A$2:$C$8139,2,FALSE)</f>
        <v>bema241</v>
      </c>
      <c r="BT13" s="93">
        <f>VLOOKUP($BS13,aslocaties_v01!$C$3:$AA$500,MATCH($K$3/10,aslocaties_v01!$C$2:$X$2),FALSE)</f>
        <v>3.923</v>
      </c>
      <c r="BU13" s="93">
        <f>VLOOKUP(BS13,aslocaties_v01!$C$3:$AA$500,MATCH($K$3,aslocaties_v01!$C$2:$X$2),FALSE)</f>
        <v>4.3659999999999997</v>
      </c>
      <c r="BV13" s="93">
        <f>VLOOKUP(BS13,aslocaties_v01!$C$3:$AA$500,MATCH($K$3*10,aslocaties_v01!$C$2:$Y$2),FALSE)</f>
        <v>4.8209999999999997</v>
      </c>
      <c r="BW13" s="93">
        <f t="shared" si="23"/>
        <v>0.44299999999999962</v>
      </c>
      <c r="BX13" s="93">
        <f t="shared" si="24"/>
        <v>0.45500000000000007</v>
      </c>
      <c r="BY13" s="94">
        <f t="shared" si="25"/>
        <v>1.9984014443252818E-15</v>
      </c>
      <c r="BZ13" s="94">
        <f t="shared" si="26"/>
        <v>1.9984014443252818E-15</v>
      </c>
      <c r="CA13" s="94">
        <f t="shared" si="27"/>
        <v>3.0000000000001137E-3</v>
      </c>
      <c r="CB13">
        <f t="shared" si="28"/>
        <v>2.9999999999992255E-3</v>
      </c>
      <c r="CC13" s="58">
        <f t="shared" si="29"/>
        <v>3.0000000000001137E-3</v>
      </c>
      <c r="CD13" s="95" t="b">
        <f t="shared" si="30"/>
        <v>0</v>
      </c>
      <c r="CE13" s="96" t="b">
        <f t="shared" si="31"/>
        <v>1</v>
      </c>
      <c r="CF13" t="b">
        <f t="shared" si="32"/>
        <v>1</v>
      </c>
      <c r="CG13" t="b">
        <f t="shared" si="33"/>
        <v>1</v>
      </c>
      <c r="CH13" s="84" t="b">
        <f t="shared" si="34"/>
        <v>1</v>
      </c>
      <c r="CI13">
        <f t="shared" si="35"/>
        <v>1.1950000000000001</v>
      </c>
      <c r="CJ13" t="b">
        <f t="shared" si="36"/>
        <v>1</v>
      </c>
      <c r="CK13" t="b">
        <f t="shared" si="37"/>
        <v>1</v>
      </c>
      <c r="CL13" s="84" t="b">
        <f t="shared" si="57"/>
        <v>1</v>
      </c>
      <c r="CM13">
        <f t="shared" si="38"/>
        <v>3.831</v>
      </c>
      <c r="CN13" t="b">
        <f t="shared" si="39"/>
        <v>1</v>
      </c>
      <c r="CO13" s="84">
        <f t="shared" si="40"/>
        <v>5.2193810322843412E-2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c r="A14" s="9">
        <v>1139</v>
      </c>
      <c r="B14" s="3">
        <v>2</v>
      </c>
      <c r="C14" s="3" t="s">
        <v>857</v>
      </c>
      <c r="D14" s="3" t="str">
        <f t="shared" si="0"/>
        <v>BM_1_24-1_dk_0109</v>
      </c>
      <c r="E14" s="3" t="str">
        <f t="shared" si="1"/>
        <v>0109</v>
      </c>
      <c r="F14" s="3">
        <v>127166.69500000001</v>
      </c>
      <c r="G14" s="15">
        <v>414536.56199999998</v>
      </c>
      <c r="H14" s="35" t="str">
        <f t="shared" si="2"/>
        <v>ja</v>
      </c>
      <c r="I14" s="42">
        <v>203</v>
      </c>
      <c r="J14" s="20" t="s">
        <v>369</v>
      </c>
      <c r="K14" s="21">
        <v>10000</v>
      </c>
      <c r="L14" s="28">
        <f t="shared" si="54"/>
        <v>1</v>
      </c>
      <c r="M14" s="28">
        <f t="shared" si="55"/>
        <v>1</v>
      </c>
      <c r="N14" s="56">
        <f t="shared" si="3"/>
        <v>10000</v>
      </c>
      <c r="O14" s="33">
        <f t="shared" si="56"/>
        <v>118.42029618692014</v>
      </c>
      <c r="P14" s="37">
        <f t="shared" si="4"/>
        <v>8953.6555769431343</v>
      </c>
      <c r="Q14" s="9" t="s">
        <v>12</v>
      </c>
      <c r="R14" s="55" t="s">
        <v>12</v>
      </c>
      <c r="S14" s="55">
        <v>3.407</v>
      </c>
      <c r="T14" s="55">
        <v>3.6680000000000001</v>
      </c>
      <c r="U14" s="55">
        <v>3.9129999999999998</v>
      </c>
      <c r="V14" s="3">
        <v>4.12</v>
      </c>
      <c r="W14" s="3">
        <v>4.3550000000000004</v>
      </c>
      <c r="X14" s="3" t="s">
        <v>12</v>
      </c>
      <c r="Y14" s="3">
        <v>4.8090000000000002</v>
      </c>
      <c r="Z14" s="15" t="s">
        <v>12</v>
      </c>
      <c r="AA14" s="10">
        <f t="shared" si="5"/>
        <v>4.3550000000000004</v>
      </c>
      <c r="AB14" s="9">
        <f t="shared" si="6"/>
        <v>0.44200000000000061</v>
      </c>
      <c r="AC14" s="10">
        <f t="shared" si="7"/>
        <v>0.45399999999999974</v>
      </c>
      <c r="AD14" s="9" t="s">
        <v>12</v>
      </c>
      <c r="AE14" s="55" t="s">
        <v>12</v>
      </c>
      <c r="AF14" s="55">
        <v>0.89</v>
      </c>
      <c r="AG14" s="55">
        <v>0.96399999999999997</v>
      </c>
      <c r="AH14" s="55">
        <v>1.0449999999999999</v>
      </c>
      <c r="AI14" s="3">
        <v>1.123</v>
      </c>
      <c r="AJ14" s="3">
        <v>1.2170000000000001</v>
      </c>
      <c r="AK14" s="3" t="s">
        <v>12</v>
      </c>
      <c r="AL14" s="3">
        <v>1.3979999999999999</v>
      </c>
      <c r="AM14" s="15" t="s">
        <v>12</v>
      </c>
      <c r="AN14" s="10">
        <f t="shared" si="8"/>
        <v>1.2170000000000001</v>
      </c>
      <c r="AO14" s="9">
        <f t="shared" si="9"/>
        <v>0.17200000000000015</v>
      </c>
      <c r="AP14" s="10">
        <f t="shared" si="10"/>
        <v>0.18099999999999983</v>
      </c>
      <c r="AQ14" s="9" t="s">
        <v>12</v>
      </c>
      <c r="AR14" s="55" t="s">
        <v>12</v>
      </c>
      <c r="AS14" s="55">
        <v>3.327</v>
      </c>
      <c r="AT14" s="55">
        <v>3.4580000000000002</v>
      </c>
      <c r="AU14" s="55">
        <v>3.5960000000000001</v>
      </c>
      <c r="AV14" s="3">
        <v>3.7170000000000001</v>
      </c>
      <c r="AW14" s="3">
        <v>3.851</v>
      </c>
      <c r="AX14" s="3" t="s">
        <v>12</v>
      </c>
      <c r="AY14" s="3">
        <v>4.1070000000000002</v>
      </c>
      <c r="AZ14" s="15" t="s">
        <v>12</v>
      </c>
      <c r="BA14" s="10">
        <f t="shared" si="11"/>
        <v>3.851</v>
      </c>
      <c r="BB14" s="9">
        <f t="shared" si="12"/>
        <v>0.25499999999999989</v>
      </c>
      <c r="BC14" s="10">
        <f t="shared" si="13"/>
        <v>0.25600000000000023</v>
      </c>
      <c r="BD14" s="9">
        <v>4.9130000000000003</v>
      </c>
      <c r="BE14" s="3">
        <v>5.5720000000000001</v>
      </c>
      <c r="BF14" s="15">
        <v>6.3559999999999999</v>
      </c>
      <c r="BG14" s="15">
        <f t="shared" si="14"/>
        <v>5.5720000000000001</v>
      </c>
      <c r="BH14" s="9">
        <f t="shared" si="15"/>
        <v>0.65899999999999981</v>
      </c>
      <c r="BI14" s="10">
        <f t="shared" si="16"/>
        <v>0.78399999999999981</v>
      </c>
      <c r="BJ14" s="9">
        <v>4.8310000000000004</v>
      </c>
      <c r="BK14" s="3">
        <v>5.4630000000000001</v>
      </c>
      <c r="BL14" s="15">
        <v>6.1890000000000001</v>
      </c>
      <c r="BM14" s="15">
        <f t="shared" si="17"/>
        <v>5.4630000000000001</v>
      </c>
      <c r="BN14" s="9">
        <f t="shared" si="18"/>
        <v>0.63199999999999967</v>
      </c>
      <c r="BO14" s="10">
        <f t="shared" si="19"/>
        <v>0.72599999999999998</v>
      </c>
      <c r="BP14">
        <f t="shared" si="20"/>
        <v>0</v>
      </c>
      <c r="BQ14" s="93">
        <f t="shared" si="21"/>
        <v>1.4909502262443415</v>
      </c>
      <c r="BR14" s="93">
        <f t="shared" si="22"/>
        <v>1.4298642533936625</v>
      </c>
      <c r="BS14" s="93" t="str">
        <f>VLOOKUP(C14,'Koppeling locatie - aslocatie'!$A$2:$C$8139,2,FALSE)</f>
        <v>bema241</v>
      </c>
      <c r="BT14" s="93">
        <f>VLOOKUP($BS14,aslocaties_v01!$C$3:$AA$500,MATCH($K$3/10,aslocaties_v01!$C$2:$X$2),FALSE)</f>
        <v>3.923</v>
      </c>
      <c r="BU14" s="93">
        <f>VLOOKUP(BS14,aslocaties_v01!$C$3:$AA$500,MATCH($K$3,aslocaties_v01!$C$2:$X$2),FALSE)</f>
        <v>4.3659999999999997</v>
      </c>
      <c r="BV14" s="93">
        <f>VLOOKUP(BS14,aslocaties_v01!$C$3:$AA$500,MATCH($K$3*10,aslocaties_v01!$C$2:$Y$2),FALSE)</f>
        <v>4.8209999999999997</v>
      </c>
      <c r="BW14" s="93">
        <f t="shared" si="23"/>
        <v>0.44299999999999962</v>
      </c>
      <c r="BX14" s="93">
        <f t="shared" si="24"/>
        <v>0.45500000000000007</v>
      </c>
      <c r="BY14" s="94">
        <f t="shared" si="25"/>
        <v>2.2624434389117987E-3</v>
      </c>
      <c r="BZ14" s="94">
        <f t="shared" si="26"/>
        <v>2.2026431718069617E-3</v>
      </c>
      <c r="CA14" s="94">
        <f t="shared" si="27"/>
        <v>1.0000000000000231E-2</v>
      </c>
      <c r="CB14">
        <f t="shared" si="28"/>
        <v>1.0999999999999233E-2</v>
      </c>
      <c r="CC14" s="58">
        <f t="shared" si="29"/>
        <v>1.1999999999999567E-2</v>
      </c>
      <c r="CD14" s="95" t="b">
        <f t="shared" si="30"/>
        <v>0</v>
      </c>
      <c r="CE14" s="96" t="b">
        <f t="shared" si="31"/>
        <v>1</v>
      </c>
      <c r="CF14" t="b">
        <f t="shared" si="32"/>
        <v>1</v>
      </c>
      <c r="CG14" t="b">
        <f t="shared" si="33"/>
        <v>1</v>
      </c>
      <c r="CH14" s="84" t="b">
        <f t="shared" si="34"/>
        <v>1</v>
      </c>
      <c r="CI14">
        <f t="shared" si="35"/>
        <v>1.2170000000000001</v>
      </c>
      <c r="CJ14" t="b">
        <f t="shared" si="36"/>
        <v>1</v>
      </c>
      <c r="CK14" t="b">
        <f t="shared" si="37"/>
        <v>1</v>
      </c>
      <c r="CL14" s="84" t="b">
        <f t="shared" si="57"/>
        <v>1</v>
      </c>
      <c r="CM14">
        <f t="shared" si="38"/>
        <v>3.851</v>
      </c>
      <c r="CN14" t="b">
        <f t="shared" si="39"/>
        <v>1</v>
      </c>
      <c r="CO14" s="84">
        <f t="shared" si="40"/>
        <v>5.2604021019553623E-2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1140</v>
      </c>
      <c r="B15" s="3">
        <v>2</v>
      </c>
      <c r="C15" s="3" t="s">
        <v>858</v>
      </c>
      <c r="D15" s="3" t="str">
        <f t="shared" si="0"/>
        <v>BM_1_24-1_dk_0011</v>
      </c>
      <c r="E15" s="3" t="str">
        <f t="shared" si="1"/>
        <v>0011</v>
      </c>
      <c r="F15" s="3">
        <v>135885.5</v>
      </c>
      <c r="G15" s="15">
        <v>416573.81199999998</v>
      </c>
      <c r="H15" s="35" t="str">
        <f t="shared" si="2"/>
        <v>ja</v>
      </c>
      <c r="I15" s="42">
        <v>155</v>
      </c>
      <c r="J15" s="20" t="s">
        <v>369</v>
      </c>
      <c r="K15" s="21">
        <v>10000</v>
      </c>
      <c r="L15" s="28">
        <f t="shared" si="54"/>
        <v>1</v>
      </c>
      <c r="M15" s="28">
        <f t="shared" si="55"/>
        <v>1</v>
      </c>
      <c r="N15" s="56">
        <f t="shared" si="3"/>
        <v>10000</v>
      </c>
      <c r="O15" s="33">
        <f t="shared" si="56"/>
        <v>8953.6555769431343</v>
      </c>
      <c r="P15" s="37">
        <f t="shared" si="4"/>
        <v>9018.9821758555954</v>
      </c>
      <c r="Q15" s="9" t="s">
        <v>12</v>
      </c>
      <c r="R15" s="55" t="s">
        <v>12</v>
      </c>
      <c r="S15" s="55">
        <v>4.3460000000000001</v>
      </c>
      <c r="T15" s="55">
        <v>4.6769999999999996</v>
      </c>
      <c r="U15" s="55">
        <v>4.9749999999999996</v>
      </c>
      <c r="V15" s="3">
        <v>5.2190000000000003</v>
      </c>
      <c r="W15" s="3">
        <v>5.4960000000000004</v>
      </c>
      <c r="X15" s="3" t="s">
        <v>12</v>
      </c>
      <c r="Y15" s="3">
        <v>6.0369999999999999</v>
      </c>
      <c r="Z15" s="15" t="s">
        <v>12</v>
      </c>
      <c r="AA15" s="10">
        <f t="shared" si="5"/>
        <v>5.4960000000000004</v>
      </c>
      <c r="AB15" s="9">
        <f t="shared" si="6"/>
        <v>0.5210000000000008</v>
      </c>
      <c r="AC15" s="10">
        <f t="shared" si="7"/>
        <v>0.54099999999999948</v>
      </c>
      <c r="AD15" s="9" t="s">
        <v>12</v>
      </c>
      <c r="AE15" s="55" t="s">
        <v>12</v>
      </c>
      <c r="AF15" s="55">
        <v>0.57599999999999996</v>
      </c>
      <c r="AG15" s="55">
        <v>0.65600000000000003</v>
      </c>
      <c r="AH15" s="55">
        <v>0.75700000000000001</v>
      </c>
      <c r="AI15" s="3">
        <v>0.84</v>
      </c>
      <c r="AJ15" s="3">
        <v>0.91600000000000004</v>
      </c>
      <c r="AK15" s="3" t="s">
        <v>12</v>
      </c>
      <c r="AL15" s="3">
        <v>1.0449999999999999</v>
      </c>
      <c r="AM15" s="15" t="s">
        <v>12</v>
      </c>
      <c r="AN15" s="10">
        <f t="shared" si="8"/>
        <v>0.91600000000000004</v>
      </c>
      <c r="AO15" s="9">
        <f t="shared" si="9"/>
        <v>0.15900000000000003</v>
      </c>
      <c r="AP15" s="10">
        <f t="shared" si="10"/>
        <v>0.12899999999999989</v>
      </c>
      <c r="AQ15" s="9" t="s">
        <v>12</v>
      </c>
      <c r="AR15" s="55" t="s">
        <v>12</v>
      </c>
      <c r="AS15" s="55">
        <v>2.5310000000000001</v>
      </c>
      <c r="AT15" s="55">
        <v>2.6709999999999998</v>
      </c>
      <c r="AU15" s="55">
        <v>2.8519999999999999</v>
      </c>
      <c r="AV15" s="3">
        <v>3.024</v>
      </c>
      <c r="AW15" s="3">
        <v>3.1440000000000001</v>
      </c>
      <c r="AX15" s="3" t="s">
        <v>12</v>
      </c>
      <c r="AY15" s="3">
        <v>3.343</v>
      </c>
      <c r="AZ15" s="15" t="s">
        <v>12</v>
      </c>
      <c r="BA15" s="10">
        <f t="shared" si="11"/>
        <v>3.1440000000000001</v>
      </c>
      <c r="BB15" s="9">
        <f t="shared" si="12"/>
        <v>0.29200000000000026</v>
      </c>
      <c r="BC15" s="10">
        <f t="shared" si="13"/>
        <v>0.19899999999999984</v>
      </c>
      <c r="BD15" s="9">
        <v>5.3</v>
      </c>
      <c r="BE15" s="3">
        <v>5.84</v>
      </c>
      <c r="BF15" s="15">
        <v>6.38</v>
      </c>
      <c r="BG15" s="15">
        <f t="shared" si="14"/>
        <v>5.84</v>
      </c>
      <c r="BH15" s="9">
        <f t="shared" si="15"/>
        <v>0.54</v>
      </c>
      <c r="BI15" s="10">
        <f t="shared" si="16"/>
        <v>0.54</v>
      </c>
      <c r="BJ15" s="9">
        <v>5.266</v>
      </c>
      <c r="BK15" s="3">
        <v>5.8049999999999997</v>
      </c>
      <c r="BL15" s="15">
        <v>6.3449999999999998</v>
      </c>
      <c r="BM15" s="15">
        <f t="shared" si="17"/>
        <v>5.8049999999999997</v>
      </c>
      <c r="BN15" s="9">
        <f t="shared" si="18"/>
        <v>0.5389999999999997</v>
      </c>
      <c r="BO15" s="10">
        <f t="shared" si="19"/>
        <v>0.54</v>
      </c>
      <c r="BP15">
        <f t="shared" si="20"/>
        <v>0</v>
      </c>
      <c r="BQ15" s="93">
        <f t="shared" si="21"/>
        <v>1.0364683301343556</v>
      </c>
      <c r="BR15" s="93">
        <f t="shared" si="22"/>
        <v>1.0345489443378098</v>
      </c>
      <c r="BS15" s="93" t="str">
        <f>VLOOKUP(C15,'Koppeling locatie - aslocatie'!$A$2:$C$8139,2,FALSE)</f>
        <v>bema231</v>
      </c>
      <c r="BT15" s="93">
        <f>VLOOKUP($BS15,aslocaties_v01!$C$3:$AA$500,MATCH($K$3/10,aslocaties_v01!$C$2:$X$2),FALSE)</f>
        <v>5.0049999999999999</v>
      </c>
      <c r="BU15" s="93">
        <f>VLOOKUP(BS15,aslocaties_v01!$C$3:$AA$500,MATCH($K$3,aslocaties_v01!$C$2:$X$2),FALSE)</f>
        <v>5.5279999999999996</v>
      </c>
      <c r="BV15" s="93">
        <f>VLOOKUP(BS15,aslocaties_v01!$C$3:$AA$500,MATCH($K$3*10,aslocaties_v01!$C$2:$Y$2),FALSE)</f>
        <v>6.07</v>
      </c>
      <c r="BW15" s="93">
        <f t="shared" si="23"/>
        <v>0.52299999999999969</v>
      </c>
      <c r="BX15" s="93">
        <f t="shared" si="24"/>
        <v>0.5420000000000007</v>
      </c>
      <c r="BY15" s="94">
        <f t="shared" si="25"/>
        <v>3.8387715930880972E-3</v>
      </c>
      <c r="BZ15" s="94">
        <f t="shared" si="26"/>
        <v>1.8484288354920775E-3</v>
      </c>
      <c r="CA15" s="94">
        <f t="shared" si="27"/>
        <v>3.0000000000000249E-2</v>
      </c>
      <c r="CB15">
        <f t="shared" si="28"/>
        <v>3.199999999999914E-2</v>
      </c>
      <c r="CC15" s="58">
        <f t="shared" si="29"/>
        <v>3.3000000000000362E-2</v>
      </c>
      <c r="CD15" s="95" t="b">
        <f t="shared" si="30"/>
        <v>0</v>
      </c>
      <c r="CE15" s="96" t="b">
        <f t="shared" si="31"/>
        <v>1</v>
      </c>
      <c r="CF15" t="b">
        <f t="shared" si="32"/>
        <v>1</v>
      </c>
      <c r="CG15" t="b">
        <f t="shared" si="33"/>
        <v>1</v>
      </c>
      <c r="CH15" s="84" t="b">
        <f t="shared" si="34"/>
        <v>1</v>
      </c>
      <c r="CI15">
        <f t="shared" si="35"/>
        <v>0.91600000000000004</v>
      </c>
      <c r="CJ15" t="b">
        <f t="shared" si="36"/>
        <v>1</v>
      </c>
      <c r="CK15" t="b">
        <f t="shared" si="37"/>
        <v>1</v>
      </c>
      <c r="CL15" s="84" t="b">
        <f t="shared" si="57"/>
        <v>1</v>
      </c>
      <c r="CM15">
        <f t="shared" si="38"/>
        <v>3.1440000000000001</v>
      </c>
      <c r="CN15" t="b">
        <f t="shared" si="39"/>
        <v>1</v>
      </c>
      <c r="CO15" s="84">
        <f t="shared" si="40"/>
        <v>5.9402647392857756E-2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1141</v>
      </c>
      <c r="B16" s="3">
        <v>2</v>
      </c>
      <c r="C16" s="3" t="s">
        <v>859</v>
      </c>
      <c r="D16" s="3" t="str">
        <f t="shared" si="0"/>
        <v>BM_1_24-1_dk_0110</v>
      </c>
      <c r="E16" s="3" t="str">
        <f t="shared" si="1"/>
        <v>0110</v>
      </c>
      <c r="F16" s="3">
        <v>127092.80499999999</v>
      </c>
      <c r="G16" s="15">
        <v>414566.18800000002</v>
      </c>
      <c r="H16" s="35" t="str">
        <f t="shared" si="2"/>
        <v>ja</v>
      </c>
      <c r="I16" s="42">
        <v>222</v>
      </c>
      <c r="J16" s="20" t="s">
        <v>369</v>
      </c>
      <c r="K16" s="21">
        <v>10000</v>
      </c>
      <c r="L16" s="28">
        <f t="shared" si="54"/>
        <v>1</v>
      </c>
      <c r="M16" s="28">
        <f t="shared" si="55"/>
        <v>1</v>
      </c>
      <c r="N16" s="56">
        <f t="shared" si="3"/>
        <v>10000</v>
      </c>
      <c r="O16" s="33">
        <f t="shared" si="56"/>
        <v>9018.9821758555954</v>
      </c>
      <c r="P16" s="37">
        <f t="shared" si="4"/>
        <v>117.48219237397694</v>
      </c>
      <c r="Q16" s="9" t="s">
        <v>12</v>
      </c>
      <c r="R16" s="55" t="s">
        <v>12</v>
      </c>
      <c r="S16" s="55">
        <v>3.4009999999999998</v>
      </c>
      <c r="T16" s="55">
        <v>3.6619999999999999</v>
      </c>
      <c r="U16" s="55">
        <v>3.907</v>
      </c>
      <c r="V16" s="3">
        <v>4.1139999999999999</v>
      </c>
      <c r="W16" s="3">
        <v>4.3479999999999999</v>
      </c>
      <c r="X16" s="3" t="s">
        <v>12</v>
      </c>
      <c r="Y16" s="3">
        <v>4.8029999999999999</v>
      </c>
      <c r="Z16" s="15" t="s">
        <v>12</v>
      </c>
      <c r="AA16" s="10">
        <f t="shared" si="5"/>
        <v>4.3479999999999999</v>
      </c>
      <c r="AB16" s="9">
        <f t="shared" si="6"/>
        <v>0.44099999999999984</v>
      </c>
      <c r="AC16" s="10">
        <f t="shared" si="7"/>
        <v>0.45500000000000007</v>
      </c>
      <c r="AD16" s="9" t="s">
        <v>12</v>
      </c>
      <c r="AE16" s="55" t="s">
        <v>12</v>
      </c>
      <c r="AF16" s="55">
        <v>0.90700000000000003</v>
      </c>
      <c r="AG16" s="55">
        <v>0.98499999999999999</v>
      </c>
      <c r="AH16" s="55">
        <v>1.0669999999999999</v>
      </c>
      <c r="AI16" s="3">
        <v>1.1479999999999999</v>
      </c>
      <c r="AJ16" s="3">
        <v>1.2430000000000001</v>
      </c>
      <c r="AK16" s="3" t="s">
        <v>12</v>
      </c>
      <c r="AL16" s="3">
        <v>1.427</v>
      </c>
      <c r="AM16" s="15" t="s">
        <v>12</v>
      </c>
      <c r="AN16" s="10">
        <f t="shared" si="8"/>
        <v>1.2430000000000001</v>
      </c>
      <c r="AO16" s="9">
        <f t="shared" si="9"/>
        <v>0.17600000000000016</v>
      </c>
      <c r="AP16" s="10">
        <f t="shared" si="10"/>
        <v>0.18399999999999994</v>
      </c>
      <c r="AQ16" s="9" t="s">
        <v>12</v>
      </c>
      <c r="AR16" s="55" t="s">
        <v>12</v>
      </c>
      <c r="AS16" s="55">
        <v>3.3460000000000001</v>
      </c>
      <c r="AT16" s="55">
        <v>3.4790000000000001</v>
      </c>
      <c r="AU16" s="55">
        <v>3.6190000000000002</v>
      </c>
      <c r="AV16" s="3">
        <v>3.742</v>
      </c>
      <c r="AW16" s="3">
        <v>3.8759999999999999</v>
      </c>
      <c r="AX16" s="3" t="s">
        <v>12</v>
      </c>
      <c r="AY16" s="3">
        <v>4.133</v>
      </c>
      <c r="AZ16" s="15" t="s">
        <v>12</v>
      </c>
      <c r="BA16" s="10">
        <f t="shared" si="11"/>
        <v>3.8759999999999999</v>
      </c>
      <c r="BB16" s="9">
        <f t="shared" si="12"/>
        <v>0.25699999999999967</v>
      </c>
      <c r="BC16" s="10">
        <f t="shared" si="13"/>
        <v>0.25700000000000012</v>
      </c>
      <c r="BD16" s="9">
        <v>5.0549999999999997</v>
      </c>
      <c r="BE16" s="3">
        <v>5.7649999999999997</v>
      </c>
      <c r="BF16" s="15">
        <v>6.609</v>
      </c>
      <c r="BG16" s="15">
        <f t="shared" si="14"/>
        <v>5.7649999999999997</v>
      </c>
      <c r="BH16" s="9">
        <f t="shared" si="15"/>
        <v>0.71</v>
      </c>
      <c r="BI16" s="10">
        <f t="shared" si="16"/>
        <v>0.84400000000000031</v>
      </c>
      <c r="BJ16" s="9">
        <v>5.04</v>
      </c>
      <c r="BK16" s="3">
        <v>5.7590000000000003</v>
      </c>
      <c r="BL16" s="15">
        <v>6.62</v>
      </c>
      <c r="BM16" s="15">
        <f t="shared" si="17"/>
        <v>5.7590000000000003</v>
      </c>
      <c r="BN16" s="9">
        <f t="shared" si="18"/>
        <v>0.71900000000000031</v>
      </c>
      <c r="BO16" s="10">
        <f t="shared" si="19"/>
        <v>0.86099999999999977</v>
      </c>
      <c r="BP16">
        <f t="shared" si="20"/>
        <v>0</v>
      </c>
      <c r="BQ16" s="93">
        <f t="shared" si="21"/>
        <v>1.6099773242630391</v>
      </c>
      <c r="BR16" s="93">
        <f t="shared" si="22"/>
        <v>1.6303854875283459</v>
      </c>
      <c r="BS16" s="93" t="str">
        <f>VLOOKUP(C16,'Koppeling locatie - aslocatie'!$A$2:$C$8139,2,FALSE)</f>
        <v>bema241</v>
      </c>
      <c r="BT16" s="93">
        <f>VLOOKUP($BS16,aslocaties_v01!$C$3:$AA$500,MATCH($K$3/10,aslocaties_v01!$C$2:$X$2),FALSE)</f>
        <v>3.923</v>
      </c>
      <c r="BU16" s="93">
        <f>VLOOKUP(BS16,aslocaties_v01!$C$3:$AA$500,MATCH($K$3,aslocaties_v01!$C$2:$X$2),FALSE)</f>
        <v>4.3659999999999997</v>
      </c>
      <c r="BV16" s="93">
        <f>VLOOKUP(BS16,aslocaties_v01!$C$3:$AA$500,MATCH($K$3*10,aslocaties_v01!$C$2:$Y$2),FALSE)</f>
        <v>4.8209999999999997</v>
      </c>
      <c r="BW16" s="93">
        <f t="shared" si="23"/>
        <v>0.44299999999999962</v>
      </c>
      <c r="BX16" s="93">
        <f t="shared" si="24"/>
        <v>0.45500000000000007</v>
      </c>
      <c r="BY16" s="94">
        <f t="shared" si="25"/>
        <v>4.5351473922896623E-3</v>
      </c>
      <c r="BZ16" s="94">
        <f t="shared" si="26"/>
        <v>0</v>
      </c>
      <c r="CA16" s="94">
        <f t="shared" si="27"/>
        <v>1.6000000000000014E-2</v>
      </c>
      <c r="CB16">
        <f t="shared" si="28"/>
        <v>1.7999999999999794E-2</v>
      </c>
      <c r="CC16" s="58">
        <f t="shared" si="29"/>
        <v>1.7999999999999794E-2</v>
      </c>
      <c r="CD16" s="95" t="b">
        <f t="shared" si="30"/>
        <v>0</v>
      </c>
      <c r="CE16" s="96" t="b">
        <f t="shared" si="31"/>
        <v>1</v>
      </c>
      <c r="CF16" t="b">
        <f t="shared" si="32"/>
        <v>1</v>
      </c>
      <c r="CG16" t="b">
        <f t="shared" si="33"/>
        <v>1</v>
      </c>
      <c r="CH16" s="84" t="b">
        <f t="shared" si="34"/>
        <v>1</v>
      </c>
      <c r="CI16">
        <f t="shared" si="35"/>
        <v>1.2430000000000001</v>
      </c>
      <c r="CJ16" t="b">
        <f t="shared" si="36"/>
        <v>1</v>
      </c>
      <c r="CK16" t="b">
        <f t="shared" si="37"/>
        <v>1</v>
      </c>
      <c r="CL16" s="84" t="b">
        <f t="shared" si="57"/>
        <v>1</v>
      </c>
      <c r="CM16">
        <f t="shared" si="38"/>
        <v>3.8759999999999999</v>
      </c>
      <c r="CN16" t="b">
        <f t="shared" si="39"/>
        <v>1</v>
      </c>
      <c r="CO16" s="84">
        <f t="shared" si="40"/>
        <v>5.3037005250675472E-2</v>
      </c>
      <c r="CP16" t="b">
        <f t="shared" si="41"/>
        <v>1</v>
      </c>
      <c r="CQ16" s="96" t="b">
        <f t="shared" si="42"/>
        <v>1</v>
      </c>
      <c r="CR16" t="b">
        <f t="shared" si="43"/>
        <v>1</v>
      </c>
      <c r="CS16" t="b">
        <f t="shared" si="44"/>
        <v>1</v>
      </c>
      <c r="CT16" t="b">
        <f t="shared" si="45"/>
        <v>1</v>
      </c>
      <c r="CU16" t="b">
        <f t="shared" si="46"/>
        <v>1</v>
      </c>
      <c r="CV16" s="84" t="b">
        <f t="shared" si="47"/>
        <v>1</v>
      </c>
      <c r="CW16" t="b">
        <f t="shared" si="48"/>
        <v>0</v>
      </c>
      <c r="CX16" t="b">
        <f t="shared" si="49"/>
        <v>0</v>
      </c>
      <c r="CY16" t="b">
        <f t="shared" si="50"/>
        <v>1</v>
      </c>
      <c r="CZ16" t="b">
        <f t="shared" si="51"/>
        <v>1</v>
      </c>
      <c r="DA16" s="84">
        <f t="shared" si="52"/>
        <v>1</v>
      </c>
      <c r="DB16" t="b">
        <f t="shared" si="53"/>
        <v>0</v>
      </c>
    </row>
    <row r="17" spans="1:106">
      <c r="A17" s="9">
        <v>1142</v>
      </c>
      <c r="B17" s="3">
        <v>2</v>
      </c>
      <c r="C17" s="3" t="s">
        <v>860</v>
      </c>
      <c r="D17" s="3" t="str">
        <f t="shared" si="0"/>
        <v>BM_1_24-1_dk_0111</v>
      </c>
      <c r="E17" s="3" t="str">
        <f t="shared" si="1"/>
        <v>0111</v>
      </c>
      <c r="F17" s="3">
        <v>126983.43799999999</v>
      </c>
      <c r="G17" s="15">
        <v>414609.09399999998</v>
      </c>
      <c r="H17" s="35" t="str">
        <f t="shared" si="2"/>
        <v>ja</v>
      </c>
      <c r="I17" s="42">
        <v>171</v>
      </c>
      <c r="J17" s="20" t="s">
        <v>369</v>
      </c>
      <c r="K17" s="21">
        <v>10000</v>
      </c>
      <c r="L17" s="28">
        <f t="shared" si="54"/>
        <v>1</v>
      </c>
      <c r="M17" s="28">
        <f t="shared" si="55"/>
        <v>1</v>
      </c>
      <c r="N17" s="56">
        <f t="shared" si="3"/>
        <v>10000</v>
      </c>
      <c r="O17" s="33">
        <f t="shared" si="56"/>
        <v>117.48219237397694</v>
      </c>
      <c r="P17" s="37">
        <f t="shared" si="4"/>
        <v>78.137419972779497</v>
      </c>
      <c r="Q17" s="9" t="s">
        <v>12</v>
      </c>
      <c r="R17" s="55" t="s">
        <v>12</v>
      </c>
      <c r="S17" s="55">
        <v>3.39</v>
      </c>
      <c r="T17" s="55">
        <v>3.6520000000000001</v>
      </c>
      <c r="U17" s="55">
        <v>3.8959999999999999</v>
      </c>
      <c r="V17" s="3">
        <v>4.1020000000000003</v>
      </c>
      <c r="W17" s="3">
        <v>4.3390000000000004</v>
      </c>
      <c r="X17" s="3" t="s">
        <v>12</v>
      </c>
      <c r="Y17" s="3">
        <v>4.7949999999999999</v>
      </c>
      <c r="Z17" s="15" t="s">
        <v>12</v>
      </c>
      <c r="AA17" s="10">
        <f t="shared" si="5"/>
        <v>4.3390000000000004</v>
      </c>
      <c r="AB17" s="9">
        <f t="shared" si="6"/>
        <v>0.4430000000000005</v>
      </c>
      <c r="AC17" s="10">
        <f t="shared" si="7"/>
        <v>0.45599999999999952</v>
      </c>
      <c r="AD17" s="9" t="s">
        <v>12</v>
      </c>
      <c r="AE17" s="55" t="s">
        <v>12</v>
      </c>
      <c r="AF17" s="55">
        <v>0.92200000000000004</v>
      </c>
      <c r="AG17" s="55">
        <v>1.0029999999999999</v>
      </c>
      <c r="AH17" s="55">
        <v>1.087</v>
      </c>
      <c r="AI17" s="3">
        <v>1.171</v>
      </c>
      <c r="AJ17" s="3">
        <v>1.266</v>
      </c>
      <c r="AK17" s="3" t="s">
        <v>12</v>
      </c>
      <c r="AL17" s="3">
        <v>1.4530000000000001</v>
      </c>
      <c r="AM17" s="15" t="s">
        <v>12</v>
      </c>
      <c r="AN17" s="10">
        <f t="shared" si="8"/>
        <v>1.266</v>
      </c>
      <c r="AO17" s="9">
        <f t="shared" si="9"/>
        <v>0.17900000000000005</v>
      </c>
      <c r="AP17" s="10">
        <f t="shared" si="10"/>
        <v>0.18700000000000006</v>
      </c>
      <c r="AQ17" s="9" t="s">
        <v>12</v>
      </c>
      <c r="AR17" s="55" t="s">
        <v>12</v>
      </c>
      <c r="AS17" s="55">
        <v>3.3570000000000002</v>
      </c>
      <c r="AT17" s="55">
        <v>3.4910000000000001</v>
      </c>
      <c r="AU17" s="55">
        <v>3.633</v>
      </c>
      <c r="AV17" s="3">
        <v>3.758</v>
      </c>
      <c r="AW17" s="3">
        <v>3.8919999999999999</v>
      </c>
      <c r="AX17" s="3" t="s">
        <v>12</v>
      </c>
      <c r="AY17" s="3">
        <v>4.149</v>
      </c>
      <c r="AZ17" s="15" t="s">
        <v>12</v>
      </c>
      <c r="BA17" s="10">
        <f t="shared" si="11"/>
        <v>3.8919999999999999</v>
      </c>
      <c r="BB17" s="9">
        <f t="shared" si="12"/>
        <v>0.2589999999999999</v>
      </c>
      <c r="BC17" s="10">
        <f t="shared" si="13"/>
        <v>0.25700000000000012</v>
      </c>
      <c r="BD17" s="9">
        <v>4.5979999999999999</v>
      </c>
      <c r="BE17" s="3">
        <v>5.149</v>
      </c>
      <c r="BF17" s="15">
        <v>5.72</v>
      </c>
      <c r="BG17" s="15">
        <f t="shared" si="14"/>
        <v>5.149</v>
      </c>
      <c r="BH17" s="9">
        <f t="shared" si="15"/>
        <v>0.55100000000000016</v>
      </c>
      <c r="BI17" s="10">
        <f t="shared" si="16"/>
        <v>0.57099999999999973</v>
      </c>
      <c r="BJ17" s="9">
        <v>4.5069999999999997</v>
      </c>
      <c r="BK17" s="3">
        <v>5.04</v>
      </c>
      <c r="BL17" s="15">
        <v>5.5890000000000004</v>
      </c>
      <c r="BM17" s="15">
        <f t="shared" si="17"/>
        <v>5.04</v>
      </c>
      <c r="BN17" s="9">
        <f t="shared" si="18"/>
        <v>0.53300000000000036</v>
      </c>
      <c r="BO17" s="10">
        <f t="shared" si="19"/>
        <v>0.54900000000000038</v>
      </c>
      <c r="BP17">
        <f t="shared" si="20"/>
        <v>0</v>
      </c>
      <c r="BQ17" s="93">
        <f t="shared" si="21"/>
        <v>1.2437923250564324</v>
      </c>
      <c r="BR17" s="93">
        <f t="shared" si="22"/>
        <v>1.2031602708803606</v>
      </c>
      <c r="BS17" s="93" t="str">
        <f>VLOOKUP(C17,'Koppeling locatie - aslocatie'!$A$2:$C$8139,2,FALSE)</f>
        <v>bema241</v>
      </c>
      <c r="BT17" s="93">
        <f>VLOOKUP($BS17,aslocaties_v01!$C$3:$AA$500,MATCH($K$3/10,aslocaties_v01!$C$2:$X$2),FALSE)</f>
        <v>3.923</v>
      </c>
      <c r="BU17" s="93">
        <f>VLOOKUP(BS17,aslocaties_v01!$C$3:$AA$500,MATCH($K$3,aslocaties_v01!$C$2:$X$2),FALSE)</f>
        <v>4.3659999999999997</v>
      </c>
      <c r="BV17" s="93">
        <f>VLOOKUP(BS17,aslocaties_v01!$C$3:$AA$500,MATCH($K$3*10,aslocaties_v01!$C$2:$Y$2),FALSE)</f>
        <v>4.8209999999999997</v>
      </c>
      <c r="BW17" s="93">
        <f t="shared" si="23"/>
        <v>0.44299999999999962</v>
      </c>
      <c r="BX17" s="93">
        <f t="shared" si="24"/>
        <v>0.45500000000000007</v>
      </c>
      <c r="BY17" s="94">
        <f t="shared" si="25"/>
        <v>1.9984014443252818E-15</v>
      </c>
      <c r="BZ17" s="94">
        <f t="shared" si="26"/>
        <v>2.192982456139192E-3</v>
      </c>
      <c r="CA17" s="94">
        <f t="shared" si="27"/>
        <v>2.7000000000000135E-2</v>
      </c>
      <c r="CB17">
        <f t="shared" si="28"/>
        <v>2.6999999999999247E-2</v>
      </c>
      <c r="CC17" s="58">
        <f t="shared" si="29"/>
        <v>2.5999999999999801E-2</v>
      </c>
      <c r="CD17" s="95" t="b">
        <f t="shared" si="30"/>
        <v>0</v>
      </c>
      <c r="CE17" s="96" t="b">
        <f t="shared" si="31"/>
        <v>1</v>
      </c>
      <c r="CF17" t="b">
        <f t="shared" si="32"/>
        <v>1</v>
      </c>
      <c r="CG17" t="b">
        <f t="shared" si="33"/>
        <v>1</v>
      </c>
      <c r="CH17" s="84" t="b">
        <f t="shared" si="34"/>
        <v>1</v>
      </c>
      <c r="CI17">
        <f t="shared" si="35"/>
        <v>1.266</v>
      </c>
      <c r="CJ17" t="b">
        <f t="shared" si="36"/>
        <v>1</v>
      </c>
      <c r="CK17" t="b">
        <f t="shared" si="37"/>
        <v>0</v>
      </c>
      <c r="CL17" s="84" t="b">
        <f t="shared" si="57"/>
        <v>1</v>
      </c>
      <c r="CM17">
        <f t="shared" si="38"/>
        <v>3.8919999999999999</v>
      </c>
      <c r="CN17" t="b">
        <f t="shared" si="39"/>
        <v>1</v>
      </c>
      <c r="CO17" s="84">
        <f t="shared" si="40"/>
        <v>5.3575155980384932E-2</v>
      </c>
      <c r="CP17" t="b">
        <f t="shared" si="41"/>
        <v>1</v>
      </c>
      <c r="CQ17" s="96" t="b">
        <f t="shared" si="42"/>
        <v>1</v>
      </c>
      <c r="CR17" t="b">
        <f t="shared" si="43"/>
        <v>0</v>
      </c>
      <c r="CS17" t="b">
        <f t="shared" si="44"/>
        <v>0</v>
      </c>
      <c r="CT17" t="b">
        <f t="shared" si="45"/>
        <v>1</v>
      </c>
      <c r="CU17" t="b">
        <f t="shared" si="46"/>
        <v>1</v>
      </c>
      <c r="CV17" s="84" t="b">
        <f t="shared" si="47"/>
        <v>1</v>
      </c>
      <c r="CW17" t="b">
        <f t="shared" si="48"/>
        <v>0</v>
      </c>
      <c r="CX17" t="b">
        <f t="shared" si="49"/>
        <v>0</v>
      </c>
      <c r="CY17" t="b">
        <f t="shared" si="50"/>
        <v>1</v>
      </c>
      <c r="CZ17" t="b">
        <f t="shared" si="51"/>
        <v>1</v>
      </c>
      <c r="DA17" s="84">
        <f t="shared" si="52"/>
        <v>2</v>
      </c>
      <c r="DB17" t="b">
        <f t="shared" si="53"/>
        <v>0</v>
      </c>
    </row>
    <row r="18" spans="1:106">
      <c r="A18" s="9">
        <v>1143</v>
      </c>
      <c r="B18" s="3">
        <v>2</v>
      </c>
      <c r="C18" s="3" t="s">
        <v>861</v>
      </c>
      <c r="D18" s="3" t="str">
        <f t="shared" si="0"/>
        <v>BM_1_24-1_dk_0112</v>
      </c>
      <c r="E18" s="3" t="str">
        <f t="shared" si="1"/>
        <v>0112</v>
      </c>
      <c r="F18" s="3">
        <v>126910.43</v>
      </c>
      <c r="G18" s="15">
        <v>414636.93800000002</v>
      </c>
      <c r="H18" s="35" t="str">
        <f t="shared" si="2"/>
        <v>ja</v>
      </c>
      <c r="I18" s="42">
        <v>199</v>
      </c>
      <c r="J18" s="20" t="s">
        <v>369</v>
      </c>
      <c r="K18" s="21">
        <v>10000</v>
      </c>
      <c r="L18" s="28">
        <f t="shared" si="54"/>
        <v>1</v>
      </c>
      <c r="M18" s="28">
        <f t="shared" si="55"/>
        <v>1</v>
      </c>
      <c r="N18" s="56">
        <f t="shared" si="3"/>
        <v>10000</v>
      </c>
      <c r="O18" s="33">
        <f t="shared" si="56"/>
        <v>78.137419972779497</v>
      </c>
      <c r="P18" s="37">
        <f t="shared" si="4"/>
        <v>118.51169098867217</v>
      </c>
      <c r="Q18" s="9" t="s">
        <v>12</v>
      </c>
      <c r="R18" s="55" t="s">
        <v>12</v>
      </c>
      <c r="S18" s="55">
        <v>3.387</v>
      </c>
      <c r="T18" s="55">
        <v>3.6480000000000001</v>
      </c>
      <c r="U18" s="55">
        <v>3.89</v>
      </c>
      <c r="V18" s="3">
        <v>4.0970000000000004</v>
      </c>
      <c r="W18" s="3">
        <v>4.335</v>
      </c>
      <c r="X18" s="3" t="s">
        <v>12</v>
      </c>
      <c r="Y18" s="3">
        <v>4.7910000000000004</v>
      </c>
      <c r="Z18" s="15" t="s">
        <v>12</v>
      </c>
      <c r="AA18" s="10">
        <f t="shared" si="5"/>
        <v>4.335</v>
      </c>
      <c r="AB18" s="9">
        <f t="shared" si="6"/>
        <v>0.44499999999999984</v>
      </c>
      <c r="AC18" s="10">
        <f t="shared" si="7"/>
        <v>0.45600000000000041</v>
      </c>
      <c r="AD18" s="9" t="s">
        <v>12</v>
      </c>
      <c r="AE18" s="55" t="s">
        <v>12</v>
      </c>
      <c r="AF18" s="55">
        <v>0.92200000000000004</v>
      </c>
      <c r="AG18" s="55">
        <v>1.004</v>
      </c>
      <c r="AH18" s="55">
        <v>1.089</v>
      </c>
      <c r="AI18" s="3">
        <v>1.1719999999999999</v>
      </c>
      <c r="AJ18" s="3">
        <v>1.268</v>
      </c>
      <c r="AK18" s="3" t="s">
        <v>12</v>
      </c>
      <c r="AL18" s="3">
        <v>1.454</v>
      </c>
      <c r="AM18" s="15" t="s">
        <v>12</v>
      </c>
      <c r="AN18" s="10">
        <f t="shared" si="8"/>
        <v>1.268</v>
      </c>
      <c r="AO18" s="9">
        <f t="shared" si="9"/>
        <v>0.17900000000000005</v>
      </c>
      <c r="AP18" s="10">
        <f t="shared" si="10"/>
        <v>0.18599999999999994</v>
      </c>
      <c r="AQ18" s="9" t="s">
        <v>12</v>
      </c>
      <c r="AR18" s="55" t="s">
        <v>12</v>
      </c>
      <c r="AS18" s="55">
        <v>3.3540000000000001</v>
      </c>
      <c r="AT18" s="55">
        <v>3.488</v>
      </c>
      <c r="AU18" s="55">
        <v>3.6309999999999998</v>
      </c>
      <c r="AV18" s="3">
        <v>3.7559999999999998</v>
      </c>
      <c r="AW18" s="3">
        <v>3.89</v>
      </c>
      <c r="AX18" s="3" t="s">
        <v>12</v>
      </c>
      <c r="AY18" s="3">
        <v>4.1459999999999999</v>
      </c>
      <c r="AZ18" s="15" t="s">
        <v>12</v>
      </c>
      <c r="BA18" s="10">
        <f t="shared" si="11"/>
        <v>3.89</v>
      </c>
      <c r="BB18" s="9">
        <f t="shared" si="12"/>
        <v>0.25900000000000034</v>
      </c>
      <c r="BC18" s="10">
        <f t="shared" si="13"/>
        <v>0.25599999999999978</v>
      </c>
      <c r="BD18" s="9">
        <v>4.8979999999999997</v>
      </c>
      <c r="BE18" s="3">
        <v>5.5590000000000002</v>
      </c>
      <c r="BF18" s="15">
        <v>6.3440000000000003</v>
      </c>
      <c r="BG18" s="15">
        <f t="shared" si="14"/>
        <v>5.5590000000000002</v>
      </c>
      <c r="BH18" s="9">
        <f t="shared" si="15"/>
        <v>0.66100000000000048</v>
      </c>
      <c r="BI18" s="10">
        <f t="shared" si="16"/>
        <v>0.78500000000000014</v>
      </c>
      <c r="BJ18" s="9">
        <v>4.8099999999999996</v>
      </c>
      <c r="BK18" s="3">
        <v>5.4420000000000002</v>
      </c>
      <c r="BL18" s="15">
        <v>6.1749999999999998</v>
      </c>
      <c r="BM18" s="15">
        <f t="shared" si="17"/>
        <v>5.4420000000000002</v>
      </c>
      <c r="BN18" s="9">
        <f t="shared" si="18"/>
        <v>0.63200000000000056</v>
      </c>
      <c r="BO18" s="10">
        <f t="shared" si="19"/>
        <v>0.73299999999999965</v>
      </c>
      <c r="BP18">
        <f t="shared" si="20"/>
        <v>0</v>
      </c>
      <c r="BQ18" s="93">
        <f t="shared" si="21"/>
        <v>1.4853932584269678</v>
      </c>
      <c r="BR18" s="93">
        <f t="shared" si="22"/>
        <v>1.4202247191011255</v>
      </c>
      <c r="BS18" s="93" t="str">
        <f>VLOOKUP(C18,'Koppeling locatie - aslocatie'!$A$2:$C$8139,2,FALSE)</f>
        <v>bema241</v>
      </c>
      <c r="BT18" s="93">
        <f>VLOOKUP($BS18,aslocaties_v01!$C$3:$AA$500,MATCH($K$3/10,aslocaties_v01!$C$2:$X$2),FALSE)</f>
        <v>3.923</v>
      </c>
      <c r="BU18" s="93">
        <f>VLOOKUP(BS18,aslocaties_v01!$C$3:$AA$500,MATCH($K$3,aslocaties_v01!$C$2:$X$2),FALSE)</f>
        <v>4.3659999999999997</v>
      </c>
      <c r="BV18" s="93">
        <f>VLOOKUP(BS18,aslocaties_v01!$C$3:$AA$500,MATCH($K$3*10,aslocaties_v01!$C$2:$Y$2),FALSE)</f>
        <v>4.8209999999999997</v>
      </c>
      <c r="BW18" s="93">
        <f t="shared" si="23"/>
        <v>0.44299999999999962</v>
      </c>
      <c r="BX18" s="93">
        <f t="shared" si="24"/>
        <v>0.45500000000000007</v>
      </c>
      <c r="BY18" s="94">
        <f t="shared" si="25"/>
        <v>4.4943820224724318E-3</v>
      </c>
      <c r="BZ18" s="94">
        <f t="shared" si="26"/>
        <v>2.1929824561410793E-3</v>
      </c>
      <c r="CA18" s="94">
        <f t="shared" si="27"/>
        <v>3.2999999999999918E-2</v>
      </c>
      <c r="CB18">
        <f t="shared" si="28"/>
        <v>3.0999999999999694E-2</v>
      </c>
      <c r="CC18" s="58">
        <f t="shared" si="29"/>
        <v>2.9999999999999361E-2</v>
      </c>
      <c r="CD18" s="95" t="b">
        <f t="shared" si="30"/>
        <v>0</v>
      </c>
      <c r="CE18" s="96" t="b">
        <f t="shared" si="31"/>
        <v>1</v>
      </c>
      <c r="CF18" t="b">
        <f t="shared" si="32"/>
        <v>1</v>
      </c>
      <c r="CG18" t="b">
        <f t="shared" si="33"/>
        <v>1</v>
      </c>
      <c r="CH18" s="84" t="b">
        <f t="shared" si="34"/>
        <v>1</v>
      </c>
      <c r="CI18">
        <f t="shared" si="35"/>
        <v>1.268</v>
      </c>
      <c r="CJ18" t="b">
        <f t="shared" si="36"/>
        <v>1</v>
      </c>
      <c r="CK18" t="b">
        <f t="shared" si="37"/>
        <v>0</v>
      </c>
      <c r="CL18" s="84" t="b">
        <f t="shared" si="57"/>
        <v>1</v>
      </c>
      <c r="CM18">
        <f t="shared" si="38"/>
        <v>3.89</v>
      </c>
      <c r="CN18" t="b">
        <f t="shared" si="39"/>
        <v>1</v>
      </c>
      <c r="CO18" s="84">
        <f t="shared" si="40"/>
        <v>5.371498422694225E-2</v>
      </c>
      <c r="CP18" t="b">
        <f t="shared" si="41"/>
        <v>1</v>
      </c>
      <c r="CQ18" s="96" t="b">
        <f t="shared" si="42"/>
        <v>1</v>
      </c>
      <c r="CR18" t="b">
        <f t="shared" si="43"/>
        <v>0</v>
      </c>
      <c r="CS18" t="b">
        <f t="shared" si="44"/>
        <v>0</v>
      </c>
      <c r="CT18" t="b">
        <f t="shared" si="45"/>
        <v>1</v>
      </c>
      <c r="CU18" t="b">
        <f t="shared" si="46"/>
        <v>1</v>
      </c>
      <c r="CV18" s="84" t="b">
        <f t="shared" si="47"/>
        <v>1</v>
      </c>
      <c r="CW18" t="b">
        <f t="shared" si="48"/>
        <v>1</v>
      </c>
      <c r="CX18" t="b">
        <f t="shared" si="49"/>
        <v>1</v>
      </c>
      <c r="CY18" t="b">
        <f t="shared" si="50"/>
        <v>1</v>
      </c>
      <c r="CZ18" t="b">
        <f t="shared" si="51"/>
        <v>1</v>
      </c>
      <c r="DA18" s="84">
        <f t="shared" si="52"/>
        <v>1</v>
      </c>
      <c r="DB18" t="b">
        <f t="shared" si="53"/>
        <v>0</v>
      </c>
    </row>
    <row r="19" spans="1:106">
      <c r="A19" s="9">
        <v>1144</v>
      </c>
      <c r="B19" s="3">
        <v>2</v>
      </c>
      <c r="C19" s="3" t="s">
        <v>862</v>
      </c>
      <c r="D19" s="3" t="str">
        <f t="shared" si="0"/>
        <v>BM_1_24-1_dk_0113</v>
      </c>
      <c r="E19" s="3" t="str">
        <f t="shared" si="1"/>
        <v>0113</v>
      </c>
      <c r="F19" s="3">
        <v>126799.375</v>
      </c>
      <c r="G19" s="15">
        <v>414678.31199999998</v>
      </c>
      <c r="H19" s="35" t="str">
        <f t="shared" si="2"/>
        <v>ja</v>
      </c>
      <c r="I19" s="42">
        <v>199</v>
      </c>
      <c r="J19" s="20" t="s">
        <v>369</v>
      </c>
      <c r="K19" s="21">
        <v>10000</v>
      </c>
      <c r="L19" s="28">
        <f t="shared" si="54"/>
        <v>1</v>
      </c>
      <c r="M19" s="28">
        <f t="shared" si="55"/>
        <v>1</v>
      </c>
      <c r="N19" s="56">
        <f t="shared" si="3"/>
        <v>10000</v>
      </c>
      <c r="O19" s="33">
        <f t="shared" si="56"/>
        <v>118.51169098867217</v>
      </c>
      <c r="P19" s="37">
        <f t="shared" si="4"/>
        <v>78.778412176184432</v>
      </c>
      <c r="Q19" s="9" t="s">
        <v>12</v>
      </c>
      <c r="R19" s="55" t="s">
        <v>12</v>
      </c>
      <c r="S19" s="55">
        <v>3.3820000000000001</v>
      </c>
      <c r="T19" s="55">
        <v>3.6440000000000001</v>
      </c>
      <c r="U19" s="55">
        <v>3.887</v>
      </c>
      <c r="V19" s="3">
        <v>4.0940000000000003</v>
      </c>
      <c r="W19" s="3">
        <v>4.33</v>
      </c>
      <c r="X19" s="3" t="s">
        <v>12</v>
      </c>
      <c r="Y19" s="3">
        <v>4.7869999999999999</v>
      </c>
      <c r="Z19" s="15" t="s">
        <v>12</v>
      </c>
      <c r="AA19" s="10">
        <f t="shared" si="5"/>
        <v>4.33</v>
      </c>
      <c r="AB19" s="9">
        <f t="shared" si="6"/>
        <v>0.44300000000000006</v>
      </c>
      <c r="AC19" s="10">
        <f t="shared" si="7"/>
        <v>0.45699999999999985</v>
      </c>
      <c r="AD19" s="9" t="s">
        <v>12</v>
      </c>
      <c r="AE19" s="55" t="s">
        <v>12</v>
      </c>
      <c r="AF19" s="55">
        <v>0.90400000000000003</v>
      </c>
      <c r="AG19" s="55">
        <v>0.98199999999999998</v>
      </c>
      <c r="AH19" s="55">
        <v>1.0649999999999999</v>
      </c>
      <c r="AI19" s="3">
        <v>1.1459999999999999</v>
      </c>
      <c r="AJ19" s="3">
        <v>1.24</v>
      </c>
      <c r="AK19" s="3" t="s">
        <v>12</v>
      </c>
      <c r="AL19" s="3">
        <v>1.4239999999999999</v>
      </c>
      <c r="AM19" s="15" t="s">
        <v>12</v>
      </c>
      <c r="AN19" s="10">
        <f t="shared" si="8"/>
        <v>1.24</v>
      </c>
      <c r="AO19" s="9">
        <f t="shared" si="9"/>
        <v>0.17500000000000004</v>
      </c>
      <c r="AP19" s="10">
        <f t="shared" si="10"/>
        <v>0.18399999999999994</v>
      </c>
      <c r="AQ19" s="9" t="s">
        <v>12</v>
      </c>
      <c r="AR19" s="55" t="s">
        <v>12</v>
      </c>
      <c r="AS19" s="55">
        <v>3.335</v>
      </c>
      <c r="AT19" s="55">
        <v>3.468</v>
      </c>
      <c r="AU19" s="55">
        <v>3.6080000000000001</v>
      </c>
      <c r="AV19" s="3">
        <v>3.7309999999999999</v>
      </c>
      <c r="AW19" s="3">
        <v>3.8639999999999999</v>
      </c>
      <c r="AX19" s="3" t="s">
        <v>12</v>
      </c>
      <c r="AY19" s="3">
        <v>4.12</v>
      </c>
      <c r="AZ19" s="15" t="s">
        <v>12</v>
      </c>
      <c r="BA19" s="10">
        <f t="shared" si="11"/>
        <v>3.8639999999999999</v>
      </c>
      <c r="BB19" s="9">
        <f t="shared" si="12"/>
        <v>0.25599999999999978</v>
      </c>
      <c r="BC19" s="10">
        <f t="shared" si="13"/>
        <v>0.25600000000000023</v>
      </c>
      <c r="BD19" s="9">
        <v>4.8810000000000002</v>
      </c>
      <c r="BE19" s="3">
        <v>5.5339999999999998</v>
      </c>
      <c r="BF19" s="15">
        <v>6.3070000000000004</v>
      </c>
      <c r="BG19" s="15">
        <f t="shared" si="14"/>
        <v>5.5339999999999998</v>
      </c>
      <c r="BH19" s="9">
        <f t="shared" si="15"/>
        <v>0.65299999999999958</v>
      </c>
      <c r="BI19" s="10">
        <f t="shared" si="16"/>
        <v>0.77300000000000058</v>
      </c>
      <c r="BJ19" s="9">
        <v>4.7969999999999997</v>
      </c>
      <c r="BK19" s="3">
        <v>5.4219999999999997</v>
      </c>
      <c r="BL19" s="15">
        <v>6.1459999999999999</v>
      </c>
      <c r="BM19" s="15">
        <f t="shared" si="17"/>
        <v>5.4219999999999997</v>
      </c>
      <c r="BN19" s="9">
        <f t="shared" si="18"/>
        <v>0.625</v>
      </c>
      <c r="BO19" s="10">
        <f t="shared" si="19"/>
        <v>0.7240000000000002</v>
      </c>
      <c r="BP19">
        <f t="shared" si="20"/>
        <v>0</v>
      </c>
      <c r="BQ19" s="93">
        <f t="shared" si="21"/>
        <v>1.474040632054175</v>
      </c>
      <c r="BR19" s="93">
        <f t="shared" si="22"/>
        <v>1.4108352144469525</v>
      </c>
      <c r="BS19" s="93" t="str">
        <f>VLOOKUP(C19,'Koppeling locatie - aslocatie'!$A$2:$C$8139,2,FALSE)</f>
        <v>bema242</v>
      </c>
      <c r="BT19" s="93">
        <f>VLOOKUP($BS19,aslocaties_v01!$C$3:$AA$500,MATCH($K$3/10,aslocaties_v01!$C$2:$X$2),FALSE)</f>
        <v>3.8719999999999999</v>
      </c>
      <c r="BU19" s="93">
        <f>VLOOKUP(BS19,aslocaties_v01!$C$3:$AA$500,MATCH($K$3,aslocaties_v01!$C$2:$X$2),FALSE)</f>
        <v>4.3129999999999997</v>
      </c>
      <c r="BV19" s="93">
        <f>VLOOKUP(BS19,aslocaties_v01!$C$3:$AA$500,MATCH($K$3*10,aslocaties_v01!$C$2:$Y$2),FALSE)</f>
        <v>4.7670000000000003</v>
      </c>
      <c r="BW19" s="93">
        <f t="shared" si="23"/>
        <v>0.44099999999999984</v>
      </c>
      <c r="BX19" s="93">
        <f t="shared" si="24"/>
        <v>0.45400000000000063</v>
      </c>
      <c r="BY19" s="94">
        <f t="shared" si="25"/>
        <v>4.5146726862307363E-3</v>
      </c>
      <c r="BZ19" s="94">
        <f t="shared" si="26"/>
        <v>6.5645514223178214E-3</v>
      </c>
      <c r="CA19" s="94">
        <f t="shared" si="27"/>
        <v>1.5000000000000124E-2</v>
      </c>
      <c r="CB19">
        <f t="shared" si="28"/>
        <v>1.7000000000000348E-2</v>
      </c>
      <c r="CC19" s="58">
        <f t="shared" si="29"/>
        <v>1.9999999999999574E-2</v>
      </c>
      <c r="CD19" s="95" t="b">
        <f t="shared" si="30"/>
        <v>0</v>
      </c>
      <c r="CE19" s="96" t="b">
        <f t="shared" si="31"/>
        <v>1</v>
      </c>
      <c r="CF19" t="b">
        <f t="shared" si="32"/>
        <v>1</v>
      </c>
      <c r="CG19" t="b">
        <f t="shared" si="33"/>
        <v>1</v>
      </c>
      <c r="CH19" s="84" t="b">
        <f t="shared" si="34"/>
        <v>1</v>
      </c>
      <c r="CI19">
        <f t="shared" si="35"/>
        <v>1.24</v>
      </c>
      <c r="CJ19" t="b">
        <f t="shared" si="36"/>
        <v>1</v>
      </c>
      <c r="CK19" t="b">
        <f t="shared" si="37"/>
        <v>1</v>
      </c>
      <c r="CL19" s="84" t="b">
        <f t="shared" si="57"/>
        <v>1</v>
      </c>
      <c r="CM19">
        <f t="shared" si="38"/>
        <v>3.8639999999999999</v>
      </c>
      <c r="CN19" t="b">
        <f t="shared" si="39"/>
        <v>1</v>
      </c>
      <c r="CO19" s="84">
        <f t="shared" si="40"/>
        <v>5.3238137224094553E-2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1145</v>
      </c>
      <c r="B20" s="3">
        <v>2</v>
      </c>
      <c r="C20" s="3" t="s">
        <v>863</v>
      </c>
      <c r="D20" s="3" t="str">
        <f t="shared" si="0"/>
        <v>BM_1_24-1_dk_0114</v>
      </c>
      <c r="E20" s="3" t="str">
        <f t="shared" si="1"/>
        <v>0114</v>
      </c>
      <c r="F20" s="3">
        <v>126725.391</v>
      </c>
      <c r="G20" s="15">
        <v>414705.375</v>
      </c>
      <c r="H20" s="35" t="str">
        <f t="shared" si="2"/>
        <v>ja</v>
      </c>
      <c r="I20" s="42">
        <v>199</v>
      </c>
      <c r="J20" s="20" t="s">
        <v>369</v>
      </c>
      <c r="K20" s="21">
        <v>10000</v>
      </c>
      <c r="L20" s="28">
        <f t="shared" si="54"/>
        <v>1</v>
      </c>
      <c r="M20" s="28">
        <f t="shared" si="55"/>
        <v>1</v>
      </c>
      <c r="N20" s="56">
        <f t="shared" si="3"/>
        <v>10000</v>
      </c>
      <c r="O20" s="33">
        <f t="shared" si="56"/>
        <v>78.778412176184432</v>
      </c>
      <c r="P20" s="37">
        <f t="shared" si="4"/>
        <v>116.08073304386606</v>
      </c>
      <c r="Q20" s="9" t="s">
        <v>12</v>
      </c>
      <c r="R20" s="55" t="s">
        <v>12</v>
      </c>
      <c r="S20" s="55">
        <v>3.38</v>
      </c>
      <c r="T20" s="55">
        <v>3.6419999999999999</v>
      </c>
      <c r="U20" s="55">
        <v>3.8849999999999998</v>
      </c>
      <c r="V20" s="3">
        <v>4.0919999999999996</v>
      </c>
      <c r="W20" s="3">
        <v>4.3280000000000003</v>
      </c>
      <c r="X20" s="3" t="s">
        <v>12</v>
      </c>
      <c r="Y20" s="3">
        <v>4.782</v>
      </c>
      <c r="Z20" s="15" t="s">
        <v>12</v>
      </c>
      <c r="AA20" s="10">
        <f t="shared" si="5"/>
        <v>4.3280000000000003</v>
      </c>
      <c r="AB20" s="9">
        <f t="shared" si="6"/>
        <v>0.4430000000000005</v>
      </c>
      <c r="AC20" s="10">
        <f t="shared" si="7"/>
        <v>0.45399999999999974</v>
      </c>
      <c r="AD20" s="9" t="s">
        <v>12</v>
      </c>
      <c r="AE20" s="55" t="s">
        <v>12</v>
      </c>
      <c r="AF20" s="55">
        <v>0.88300000000000001</v>
      </c>
      <c r="AG20" s="55">
        <v>0.95799999999999996</v>
      </c>
      <c r="AH20" s="55">
        <v>1.0389999999999999</v>
      </c>
      <c r="AI20" s="3">
        <v>1.1160000000000001</v>
      </c>
      <c r="AJ20" s="3">
        <v>1.2090000000000001</v>
      </c>
      <c r="AK20" s="3" t="s">
        <v>12</v>
      </c>
      <c r="AL20" s="3">
        <v>1.39</v>
      </c>
      <c r="AM20" s="15" t="s">
        <v>12</v>
      </c>
      <c r="AN20" s="10">
        <f t="shared" si="8"/>
        <v>1.2090000000000001</v>
      </c>
      <c r="AO20" s="9">
        <f t="shared" si="9"/>
        <v>0.17000000000000015</v>
      </c>
      <c r="AP20" s="10">
        <f t="shared" si="10"/>
        <v>0.18099999999999983</v>
      </c>
      <c r="AQ20" s="9" t="s">
        <v>12</v>
      </c>
      <c r="AR20" s="55" t="s">
        <v>12</v>
      </c>
      <c r="AS20" s="55">
        <v>3.3180000000000001</v>
      </c>
      <c r="AT20" s="55">
        <v>3.448</v>
      </c>
      <c r="AU20" s="55">
        <v>3.585</v>
      </c>
      <c r="AV20" s="3">
        <v>3.7050000000000001</v>
      </c>
      <c r="AW20" s="3">
        <v>3.8380000000000001</v>
      </c>
      <c r="AX20" s="3" t="s">
        <v>12</v>
      </c>
      <c r="AY20" s="3">
        <v>4.093</v>
      </c>
      <c r="AZ20" s="15" t="s">
        <v>12</v>
      </c>
      <c r="BA20" s="10">
        <f t="shared" si="11"/>
        <v>3.8380000000000001</v>
      </c>
      <c r="BB20" s="9">
        <f t="shared" si="12"/>
        <v>0.25300000000000011</v>
      </c>
      <c r="BC20" s="10">
        <f t="shared" si="13"/>
        <v>0.25499999999999989</v>
      </c>
      <c r="BD20" s="9">
        <v>4.8689999999999998</v>
      </c>
      <c r="BE20" s="3">
        <v>5.5140000000000002</v>
      </c>
      <c r="BF20" s="15">
        <v>6.2759999999999998</v>
      </c>
      <c r="BG20" s="15">
        <f t="shared" si="14"/>
        <v>5.5140000000000002</v>
      </c>
      <c r="BH20" s="9">
        <f t="shared" si="15"/>
        <v>0.64500000000000046</v>
      </c>
      <c r="BI20" s="10">
        <f t="shared" si="16"/>
        <v>0.76199999999999957</v>
      </c>
      <c r="BJ20" s="9">
        <v>4.79</v>
      </c>
      <c r="BK20" s="3">
        <v>5.41</v>
      </c>
      <c r="BL20" s="15">
        <v>6.1230000000000002</v>
      </c>
      <c r="BM20" s="15">
        <f t="shared" si="17"/>
        <v>5.41</v>
      </c>
      <c r="BN20" s="9">
        <f t="shared" si="18"/>
        <v>0.62000000000000011</v>
      </c>
      <c r="BO20" s="10">
        <f t="shared" si="19"/>
        <v>0.71300000000000008</v>
      </c>
      <c r="BP20">
        <f t="shared" si="20"/>
        <v>0</v>
      </c>
      <c r="BQ20" s="93">
        <f t="shared" si="21"/>
        <v>1.4559819413092545</v>
      </c>
      <c r="BR20" s="93">
        <f t="shared" si="22"/>
        <v>1.3995485327313757</v>
      </c>
      <c r="BS20" s="93" t="str">
        <f>VLOOKUP(C20,'Koppeling locatie - aslocatie'!$A$2:$C$8139,2,FALSE)</f>
        <v>bema242</v>
      </c>
      <c r="BT20" s="93">
        <f>VLOOKUP($BS20,aslocaties_v01!$C$3:$AA$500,MATCH($K$3/10,aslocaties_v01!$C$2:$X$2),FALSE)</f>
        <v>3.8719999999999999</v>
      </c>
      <c r="BU20" s="93">
        <f>VLOOKUP(BS20,aslocaties_v01!$C$3:$AA$500,MATCH($K$3,aslocaties_v01!$C$2:$X$2),FALSE)</f>
        <v>4.3129999999999997</v>
      </c>
      <c r="BV20" s="93">
        <f>VLOOKUP(BS20,aslocaties_v01!$C$3:$AA$500,MATCH($K$3*10,aslocaties_v01!$C$2:$Y$2),FALSE)</f>
        <v>4.7670000000000003</v>
      </c>
      <c r="BW20" s="93">
        <f t="shared" si="23"/>
        <v>0.44099999999999984</v>
      </c>
      <c r="BX20" s="93">
        <f t="shared" si="24"/>
        <v>0.45400000000000063</v>
      </c>
      <c r="BY20" s="94">
        <f t="shared" si="25"/>
        <v>4.5146726862317355E-3</v>
      </c>
      <c r="BZ20" s="94">
        <f t="shared" si="26"/>
        <v>1.9984014443252818E-15</v>
      </c>
      <c r="CA20" s="94">
        <f t="shared" si="27"/>
        <v>1.2999999999999901E-2</v>
      </c>
      <c r="CB20">
        <f t="shared" si="28"/>
        <v>1.5000000000000568E-2</v>
      </c>
      <c r="CC20" s="58">
        <f t="shared" si="29"/>
        <v>1.499999999999968E-2</v>
      </c>
      <c r="CD20" s="95" t="b">
        <f t="shared" si="30"/>
        <v>0</v>
      </c>
      <c r="CE20" s="96" t="b">
        <f t="shared" si="31"/>
        <v>1</v>
      </c>
      <c r="CF20" t="b">
        <f t="shared" si="32"/>
        <v>1</v>
      </c>
      <c r="CG20" t="b">
        <f t="shared" si="33"/>
        <v>1</v>
      </c>
      <c r="CH20" s="84" t="b">
        <f t="shared" si="34"/>
        <v>1</v>
      </c>
      <c r="CI20">
        <f t="shared" si="35"/>
        <v>1.2090000000000001</v>
      </c>
      <c r="CJ20" t="b">
        <f t="shared" si="36"/>
        <v>1</v>
      </c>
      <c r="CK20" t="b">
        <f t="shared" si="37"/>
        <v>1</v>
      </c>
      <c r="CL20" s="84" t="b">
        <f t="shared" si="57"/>
        <v>1</v>
      </c>
      <c r="CM20">
        <f t="shared" si="38"/>
        <v>3.8380000000000001</v>
      </c>
      <c r="CN20" t="b">
        <f t="shared" si="39"/>
        <v>1</v>
      </c>
      <c r="CO20" s="84">
        <f t="shared" si="40"/>
        <v>5.261284198686729E-2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1146</v>
      </c>
      <c r="B21" s="3">
        <v>2</v>
      </c>
      <c r="C21" s="3" t="s">
        <v>864</v>
      </c>
      <c r="D21" s="3" t="str">
        <f t="shared" si="0"/>
        <v>BM_1_24-1_dk_0115</v>
      </c>
      <c r="E21" s="3" t="str">
        <f t="shared" si="1"/>
        <v>0115</v>
      </c>
      <c r="F21" s="3">
        <v>126615.969</v>
      </c>
      <c r="G21" s="15">
        <v>414744.125</v>
      </c>
      <c r="H21" s="35" t="str">
        <f t="shared" si="2"/>
        <v>ja</v>
      </c>
      <c r="I21" s="42">
        <v>199</v>
      </c>
      <c r="J21" s="20" t="s">
        <v>369</v>
      </c>
      <c r="K21" s="21">
        <v>10000</v>
      </c>
      <c r="L21" s="28">
        <f t="shared" si="54"/>
        <v>1</v>
      </c>
      <c r="M21" s="28">
        <f t="shared" si="55"/>
        <v>1</v>
      </c>
      <c r="N21" s="56">
        <f t="shared" si="3"/>
        <v>10000</v>
      </c>
      <c r="O21" s="33">
        <f t="shared" si="56"/>
        <v>116.08073304386606</v>
      </c>
      <c r="P21" s="37">
        <f t="shared" si="4"/>
        <v>117.67918518157747</v>
      </c>
      <c r="Q21" s="9" t="s">
        <v>12</v>
      </c>
      <c r="R21" s="55" t="s">
        <v>12</v>
      </c>
      <c r="S21" s="55">
        <v>3.3759999999999999</v>
      </c>
      <c r="T21" s="55">
        <v>3.6360000000000001</v>
      </c>
      <c r="U21" s="55">
        <v>3.8809999999999998</v>
      </c>
      <c r="V21" s="3">
        <v>4.0880000000000001</v>
      </c>
      <c r="W21" s="3">
        <v>4.3220000000000001</v>
      </c>
      <c r="X21" s="3" t="s">
        <v>12</v>
      </c>
      <c r="Y21" s="3">
        <v>4.7779999999999996</v>
      </c>
      <c r="Z21" s="15" t="s">
        <v>12</v>
      </c>
      <c r="AA21" s="10">
        <f t="shared" si="5"/>
        <v>4.3220000000000001</v>
      </c>
      <c r="AB21" s="9">
        <f t="shared" si="6"/>
        <v>0.44100000000000028</v>
      </c>
      <c r="AC21" s="10">
        <f t="shared" si="7"/>
        <v>0.45599999999999952</v>
      </c>
      <c r="AD21" s="9" t="s">
        <v>12</v>
      </c>
      <c r="AE21" s="55" t="s">
        <v>12</v>
      </c>
      <c r="AF21" s="55">
        <v>0.85599999999999998</v>
      </c>
      <c r="AG21" s="55">
        <v>0.93</v>
      </c>
      <c r="AH21" s="55">
        <v>1.0109999999999999</v>
      </c>
      <c r="AI21" s="3">
        <v>1.0880000000000001</v>
      </c>
      <c r="AJ21" s="3">
        <v>1.177</v>
      </c>
      <c r="AK21" s="3" t="s">
        <v>12</v>
      </c>
      <c r="AL21" s="3">
        <v>1.3520000000000001</v>
      </c>
      <c r="AM21" s="15" t="s">
        <v>12</v>
      </c>
      <c r="AN21" s="10">
        <f t="shared" si="8"/>
        <v>1.177</v>
      </c>
      <c r="AO21" s="9">
        <f t="shared" si="9"/>
        <v>0.16600000000000015</v>
      </c>
      <c r="AP21" s="10">
        <f t="shared" si="10"/>
        <v>0.17500000000000004</v>
      </c>
      <c r="AQ21" s="9" t="s">
        <v>12</v>
      </c>
      <c r="AR21" s="55" t="s">
        <v>12</v>
      </c>
      <c r="AS21" s="55">
        <v>3.2029999999999998</v>
      </c>
      <c r="AT21" s="55">
        <v>3.3279999999999998</v>
      </c>
      <c r="AU21" s="55">
        <v>3.4590000000000001</v>
      </c>
      <c r="AV21" s="3">
        <v>3.5720000000000001</v>
      </c>
      <c r="AW21" s="3">
        <v>3.6960000000000002</v>
      </c>
      <c r="AX21" s="3" t="s">
        <v>12</v>
      </c>
      <c r="AY21" s="3">
        <v>3.9369999999999998</v>
      </c>
      <c r="AZ21" s="15" t="s">
        <v>12</v>
      </c>
      <c r="BA21" s="10">
        <f t="shared" si="11"/>
        <v>3.6960000000000002</v>
      </c>
      <c r="BB21" s="9">
        <f t="shared" si="12"/>
        <v>0.2370000000000001</v>
      </c>
      <c r="BC21" s="10">
        <f t="shared" si="13"/>
        <v>0.24099999999999966</v>
      </c>
      <c r="BD21" s="9">
        <v>4.7729999999999997</v>
      </c>
      <c r="BE21" s="3">
        <v>5.3920000000000003</v>
      </c>
      <c r="BF21" s="15">
        <v>6.1159999999999997</v>
      </c>
      <c r="BG21" s="15">
        <f t="shared" si="14"/>
        <v>5.3920000000000003</v>
      </c>
      <c r="BH21" s="9">
        <f t="shared" si="15"/>
        <v>0.61900000000000066</v>
      </c>
      <c r="BI21" s="10">
        <f t="shared" si="16"/>
        <v>0.72399999999999931</v>
      </c>
      <c r="BJ21" s="9">
        <v>4.7220000000000004</v>
      </c>
      <c r="BK21" s="3">
        <v>5.327</v>
      </c>
      <c r="BL21" s="15">
        <v>6.0170000000000003</v>
      </c>
      <c r="BM21" s="15">
        <f t="shared" si="17"/>
        <v>5.327</v>
      </c>
      <c r="BN21" s="9">
        <f t="shared" si="18"/>
        <v>0.60499999999999954</v>
      </c>
      <c r="BO21" s="10">
        <f t="shared" si="19"/>
        <v>0.69000000000000039</v>
      </c>
      <c r="BP21">
        <f t="shared" si="20"/>
        <v>0</v>
      </c>
      <c r="BQ21" s="93">
        <f t="shared" si="21"/>
        <v>1.4036281179138328</v>
      </c>
      <c r="BR21" s="93">
        <f t="shared" si="22"/>
        <v>1.3718820861677985</v>
      </c>
      <c r="BS21" s="93" t="str">
        <f>VLOOKUP(C21,'Koppeling locatie - aslocatie'!$A$2:$C$8139,2,FALSE)</f>
        <v>bema242</v>
      </c>
      <c r="BT21" s="93">
        <f>VLOOKUP($BS21,aslocaties_v01!$C$3:$AA$500,MATCH($K$3/10,aslocaties_v01!$C$2:$X$2),FALSE)</f>
        <v>3.8719999999999999</v>
      </c>
      <c r="BU21" s="93">
        <f>VLOOKUP(BS21,aslocaties_v01!$C$3:$AA$500,MATCH($K$3,aslocaties_v01!$C$2:$X$2),FALSE)</f>
        <v>4.3129999999999997</v>
      </c>
      <c r="BV21" s="93">
        <f>VLOOKUP(BS21,aslocaties_v01!$C$3:$AA$500,MATCH($K$3*10,aslocaties_v01!$C$2:$Y$2),FALSE)</f>
        <v>4.7670000000000003</v>
      </c>
      <c r="BW21" s="93">
        <f t="shared" si="23"/>
        <v>0.44099999999999984</v>
      </c>
      <c r="BX21" s="93">
        <f t="shared" si="24"/>
        <v>0.45400000000000063</v>
      </c>
      <c r="BY21" s="94">
        <f t="shared" si="25"/>
        <v>9.9920072216264089E-16</v>
      </c>
      <c r="BZ21" s="94">
        <f t="shared" si="26"/>
        <v>4.3859649122782729E-3</v>
      </c>
      <c r="CA21" s="94">
        <f t="shared" si="27"/>
        <v>8.999999999999897E-3</v>
      </c>
      <c r="CB21">
        <f t="shared" si="28"/>
        <v>9.0000000000003411E-3</v>
      </c>
      <c r="CC21" s="58">
        <f t="shared" si="29"/>
        <v>1.0999999999999233E-2</v>
      </c>
      <c r="CD21" s="95" t="b">
        <f t="shared" si="30"/>
        <v>0</v>
      </c>
      <c r="CE21" s="96" t="b">
        <f t="shared" si="31"/>
        <v>1</v>
      </c>
      <c r="CF21" t="b">
        <f t="shared" si="32"/>
        <v>1</v>
      </c>
      <c r="CG21" t="b">
        <f t="shared" si="33"/>
        <v>1</v>
      </c>
      <c r="CH21" s="84" t="b">
        <f t="shared" si="34"/>
        <v>1</v>
      </c>
      <c r="CI21">
        <f t="shared" si="35"/>
        <v>1.177</v>
      </c>
      <c r="CJ21" t="b">
        <f t="shared" si="36"/>
        <v>1</v>
      </c>
      <c r="CK21" t="b">
        <f t="shared" si="37"/>
        <v>1</v>
      </c>
      <c r="CL21" s="84" t="b">
        <f t="shared" si="57"/>
        <v>1</v>
      </c>
      <c r="CM21">
        <f t="shared" si="38"/>
        <v>3.6960000000000002</v>
      </c>
      <c r="CN21" t="b">
        <f t="shared" si="39"/>
        <v>1</v>
      </c>
      <c r="CO21" s="84">
        <f t="shared" si="40"/>
        <v>5.5231640053068617E-2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c r="A22" s="9">
        <v>1147</v>
      </c>
      <c r="B22" s="3">
        <v>2</v>
      </c>
      <c r="C22" s="3" t="s">
        <v>865</v>
      </c>
      <c r="D22" s="3" t="str">
        <f t="shared" si="0"/>
        <v>BM_1_24-1_dk_0116</v>
      </c>
      <c r="E22" s="3" t="str">
        <f t="shared" si="1"/>
        <v>0116</v>
      </c>
      <c r="F22" s="3">
        <v>126504.594</v>
      </c>
      <c r="G22" s="15">
        <v>414782.125</v>
      </c>
      <c r="H22" s="35" t="str">
        <f t="shared" si="2"/>
        <v>ja</v>
      </c>
      <c r="I22" s="42">
        <v>199</v>
      </c>
      <c r="J22" s="20" t="s">
        <v>369</v>
      </c>
      <c r="K22" s="21">
        <v>10000</v>
      </c>
      <c r="L22" s="28">
        <f t="shared" si="54"/>
        <v>1</v>
      </c>
      <c r="M22" s="28">
        <f t="shared" si="55"/>
        <v>1</v>
      </c>
      <c r="N22" s="56">
        <f t="shared" si="3"/>
        <v>10000</v>
      </c>
      <c r="O22" s="33">
        <f t="shared" si="56"/>
        <v>117.67918518157747</v>
      </c>
      <c r="P22" s="37">
        <f t="shared" si="4"/>
        <v>78.429874518576327</v>
      </c>
      <c r="Q22" s="9" t="s">
        <v>12</v>
      </c>
      <c r="R22" s="55" t="s">
        <v>12</v>
      </c>
      <c r="S22" s="55">
        <v>3.37</v>
      </c>
      <c r="T22" s="55">
        <v>3.6320000000000001</v>
      </c>
      <c r="U22" s="55">
        <v>3.8759999999999999</v>
      </c>
      <c r="V22" s="3">
        <v>4.0830000000000002</v>
      </c>
      <c r="W22" s="3">
        <v>4.3170000000000002</v>
      </c>
      <c r="X22" s="3" t="s">
        <v>12</v>
      </c>
      <c r="Y22" s="3">
        <v>4.7720000000000002</v>
      </c>
      <c r="Z22" s="15" t="s">
        <v>12</v>
      </c>
      <c r="AA22" s="10">
        <f t="shared" si="5"/>
        <v>4.3170000000000002</v>
      </c>
      <c r="AB22" s="9">
        <f t="shared" si="6"/>
        <v>0.44100000000000028</v>
      </c>
      <c r="AC22" s="10">
        <f t="shared" si="7"/>
        <v>0.45500000000000007</v>
      </c>
      <c r="AD22" s="9" t="s">
        <v>12</v>
      </c>
      <c r="AE22" s="55" t="s">
        <v>12</v>
      </c>
      <c r="AF22" s="55">
        <v>0.85799999999999998</v>
      </c>
      <c r="AG22" s="55">
        <v>0.93300000000000005</v>
      </c>
      <c r="AH22" s="55">
        <v>1.0149999999999999</v>
      </c>
      <c r="AI22" s="3">
        <v>1.0920000000000001</v>
      </c>
      <c r="AJ22" s="3">
        <v>1.1819999999999999</v>
      </c>
      <c r="AK22" s="3" t="s">
        <v>12</v>
      </c>
      <c r="AL22" s="3">
        <v>1.3560000000000001</v>
      </c>
      <c r="AM22" s="15" t="s">
        <v>12</v>
      </c>
      <c r="AN22" s="10">
        <f t="shared" si="8"/>
        <v>1.1819999999999999</v>
      </c>
      <c r="AO22" s="9">
        <f t="shared" si="9"/>
        <v>0.16700000000000004</v>
      </c>
      <c r="AP22" s="10">
        <f t="shared" si="10"/>
        <v>0.17400000000000015</v>
      </c>
      <c r="AQ22" s="9" t="s">
        <v>12</v>
      </c>
      <c r="AR22" s="55" t="s">
        <v>12</v>
      </c>
      <c r="AS22" s="55">
        <v>3.2010000000000001</v>
      </c>
      <c r="AT22" s="55">
        <v>3.3260000000000001</v>
      </c>
      <c r="AU22" s="55">
        <v>3.456</v>
      </c>
      <c r="AV22" s="3">
        <v>3.569</v>
      </c>
      <c r="AW22" s="3">
        <v>3.6920000000000002</v>
      </c>
      <c r="AX22" s="3" t="s">
        <v>12</v>
      </c>
      <c r="AY22" s="3">
        <v>3.9319999999999999</v>
      </c>
      <c r="AZ22" s="15" t="s">
        <v>12</v>
      </c>
      <c r="BA22" s="10">
        <f t="shared" si="11"/>
        <v>3.6920000000000002</v>
      </c>
      <c r="BB22" s="9">
        <f t="shared" si="12"/>
        <v>0.23600000000000021</v>
      </c>
      <c r="BC22" s="10">
        <f t="shared" si="13"/>
        <v>0.23999999999999977</v>
      </c>
      <c r="BD22" s="9">
        <v>4.7679999999999998</v>
      </c>
      <c r="BE22" s="3">
        <v>5.3849999999999998</v>
      </c>
      <c r="BF22" s="15">
        <v>6.1040000000000001</v>
      </c>
      <c r="BG22" s="15">
        <f t="shared" si="14"/>
        <v>5.3849999999999998</v>
      </c>
      <c r="BH22" s="9">
        <f t="shared" si="15"/>
        <v>0.61699999999999999</v>
      </c>
      <c r="BI22" s="10">
        <f t="shared" si="16"/>
        <v>0.71900000000000031</v>
      </c>
      <c r="BJ22" s="9">
        <v>4.718</v>
      </c>
      <c r="BK22" s="3">
        <v>5.3220000000000001</v>
      </c>
      <c r="BL22" s="15">
        <v>6.01</v>
      </c>
      <c r="BM22" s="15">
        <f t="shared" si="17"/>
        <v>5.3220000000000001</v>
      </c>
      <c r="BN22" s="9">
        <f t="shared" si="18"/>
        <v>0.60400000000000009</v>
      </c>
      <c r="BO22" s="10">
        <f t="shared" si="19"/>
        <v>0.68799999999999972</v>
      </c>
      <c r="BP22">
        <f t="shared" si="20"/>
        <v>0</v>
      </c>
      <c r="BQ22" s="93">
        <f t="shared" si="21"/>
        <v>1.3990929705215411</v>
      </c>
      <c r="BR22" s="93">
        <f t="shared" si="22"/>
        <v>1.3696145124716548</v>
      </c>
      <c r="BS22" s="93" t="str">
        <f>VLOOKUP(C22,'Koppeling locatie - aslocatie'!$A$2:$C$8139,2,FALSE)</f>
        <v>bema242</v>
      </c>
      <c r="BT22" s="93">
        <f>VLOOKUP($BS22,aslocaties_v01!$C$3:$AA$500,MATCH($K$3/10,aslocaties_v01!$C$2:$X$2),FALSE)</f>
        <v>3.8719999999999999</v>
      </c>
      <c r="BU22" s="93">
        <f>VLOOKUP(BS22,aslocaties_v01!$C$3:$AA$500,MATCH($K$3,aslocaties_v01!$C$2:$X$2),FALSE)</f>
        <v>4.3129999999999997</v>
      </c>
      <c r="BV22" s="93">
        <f>VLOOKUP(BS22,aslocaties_v01!$C$3:$AA$500,MATCH($K$3*10,aslocaties_v01!$C$2:$Y$2),FALSE)</f>
        <v>4.7670000000000003</v>
      </c>
      <c r="BW22" s="93">
        <f t="shared" si="23"/>
        <v>0.44099999999999984</v>
      </c>
      <c r="BX22" s="93">
        <f t="shared" si="24"/>
        <v>0.45400000000000063</v>
      </c>
      <c r="BY22" s="94">
        <f t="shared" si="25"/>
        <v>9.9920072216264089E-16</v>
      </c>
      <c r="BZ22" s="94">
        <f t="shared" si="26"/>
        <v>2.1978021978009687E-3</v>
      </c>
      <c r="CA22" s="94">
        <f t="shared" si="27"/>
        <v>4.0000000000000036E-3</v>
      </c>
      <c r="CB22">
        <f t="shared" si="28"/>
        <v>4.0000000000004476E-3</v>
      </c>
      <c r="CC22" s="58">
        <f t="shared" si="29"/>
        <v>4.9999999999998934E-3</v>
      </c>
      <c r="CD22" s="95" t="b">
        <f t="shared" si="30"/>
        <v>0</v>
      </c>
      <c r="CE22" s="96" t="b">
        <f t="shared" si="31"/>
        <v>1</v>
      </c>
      <c r="CF22" t="b">
        <f t="shared" si="32"/>
        <v>1</v>
      </c>
      <c r="CG22" t="b">
        <f t="shared" si="33"/>
        <v>1</v>
      </c>
      <c r="CH22" s="84" t="b">
        <f t="shared" si="34"/>
        <v>1</v>
      </c>
      <c r="CI22">
        <f t="shared" si="35"/>
        <v>1.1819999999999999</v>
      </c>
      <c r="CJ22" t="b">
        <f t="shared" si="36"/>
        <v>1</v>
      </c>
      <c r="CK22" t="b">
        <f t="shared" si="37"/>
        <v>1</v>
      </c>
      <c r="CL22" s="84" t="b">
        <f t="shared" si="57"/>
        <v>1</v>
      </c>
      <c r="CM22">
        <f t="shared" si="38"/>
        <v>3.6920000000000002</v>
      </c>
      <c r="CN22" t="b">
        <f t="shared" si="39"/>
        <v>1</v>
      </c>
      <c r="CO22" s="84">
        <f t="shared" si="40"/>
        <v>5.5586520978590022E-2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1148</v>
      </c>
      <c r="B23" s="3">
        <v>2</v>
      </c>
      <c r="C23" s="3" t="s">
        <v>866</v>
      </c>
      <c r="D23" s="3" t="str">
        <f t="shared" si="0"/>
        <v>BM_1_24-1_dk_0117</v>
      </c>
      <c r="E23" s="3" t="str">
        <f t="shared" si="1"/>
        <v>0117</v>
      </c>
      <c r="F23" s="3">
        <v>126430.20299999999</v>
      </c>
      <c r="G23" s="15">
        <v>414806.96899999998</v>
      </c>
      <c r="H23" s="35" t="str">
        <f t="shared" si="2"/>
        <v>ja</v>
      </c>
      <c r="I23" s="42">
        <v>198</v>
      </c>
      <c r="J23" s="20" t="s">
        <v>369</v>
      </c>
      <c r="K23" s="21">
        <v>10000</v>
      </c>
      <c r="L23" s="28">
        <f t="shared" si="54"/>
        <v>1</v>
      </c>
      <c r="M23" s="28">
        <f t="shared" si="55"/>
        <v>1</v>
      </c>
      <c r="N23" s="56">
        <f t="shared" si="3"/>
        <v>10000</v>
      </c>
      <c r="O23" s="33">
        <f t="shared" si="56"/>
        <v>78.429874518576327</v>
      </c>
      <c r="P23" s="37">
        <f t="shared" si="4"/>
        <v>117.60827849262955</v>
      </c>
      <c r="Q23" s="9" t="s">
        <v>12</v>
      </c>
      <c r="R23" s="55" t="s">
        <v>12</v>
      </c>
      <c r="S23" s="55">
        <v>3.37</v>
      </c>
      <c r="T23" s="55">
        <v>3.6309999999999998</v>
      </c>
      <c r="U23" s="55">
        <v>3.8759999999999999</v>
      </c>
      <c r="V23" s="3">
        <v>4.0830000000000002</v>
      </c>
      <c r="W23" s="3">
        <v>4.3170000000000002</v>
      </c>
      <c r="X23" s="3" t="s">
        <v>12</v>
      </c>
      <c r="Y23" s="3">
        <v>4.7720000000000002</v>
      </c>
      <c r="Z23" s="15" t="s">
        <v>12</v>
      </c>
      <c r="AA23" s="10">
        <f t="shared" si="5"/>
        <v>4.3170000000000002</v>
      </c>
      <c r="AB23" s="9">
        <f t="shared" si="6"/>
        <v>0.44100000000000028</v>
      </c>
      <c r="AC23" s="10">
        <f t="shared" si="7"/>
        <v>0.45500000000000007</v>
      </c>
      <c r="AD23" s="9" t="s">
        <v>12</v>
      </c>
      <c r="AE23" s="55" t="s">
        <v>12</v>
      </c>
      <c r="AF23" s="55">
        <v>0.86299999999999999</v>
      </c>
      <c r="AG23" s="55">
        <v>0.93899999999999995</v>
      </c>
      <c r="AH23" s="55">
        <v>1.022</v>
      </c>
      <c r="AI23" s="3">
        <v>1.099</v>
      </c>
      <c r="AJ23" s="3">
        <v>1.1890000000000001</v>
      </c>
      <c r="AK23" s="3" t="s">
        <v>12</v>
      </c>
      <c r="AL23" s="3">
        <v>1.3640000000000001</v>
      </c>
      <c r="AM23" s="15" t="s">
        <v>12</v>
      </c>
      <c r="AN23" s="10">
        <f t="shared" si="8"/>
        <v>1.1890000000000001</v>
      </c>
      <c r="AO23" s="9">
        <f t="shared" si="9"/>
        <v>0.16700000000000004</v>
      </c>
      <c r="AP23" s="10">
        <f t="shared" si="10"/>
        <v>0.17500000000000004</v>
      </c>
      <c r="AQ23" s="9" t="s">
        <v>12</v>
      </c>
      <c r="AR23" s="55" t="s">
        <v>12</v>
      </c>
      <c r="AS23" s="55">
        <v>3.1989999999999998</v>
      </c>
      <c r="AT23" s="55">
        <v>3.3239999999999998</v>
      </c>
      <c r="AU23" s="55">
        <v>3.4540000000000002</v>
      </c>
      <c r="AV23" s="3">
        <v>3.5670000000000002</v>
      </c>
      <c r="AW23" s="3">
        <v>3.69</v>
      </c>
      <c r="AX23" s="3" t="s">
        <v>12</v>
      </c>
      <c r="AY23" s="3">
        <v>3.9279999999999999</v>
      </c>
      <c r="AZ23" s="15" t="s">
        <v>12</v>
      </c>
      <c r="BA23" s="10">
        <f t="shared" si="11"/>
        <v>3.69</v>
      </c>
      <c r="BB23" s="9">
        <f t="shared" si="12"/>
        <v>0.23599999999999977</v>
      </c>
      <c r="BC23" s="10">
        <f t="shared" si="13"/>
        <v>0.23799999999999999</v>
      </c>
      <c r="BD23" s="9">
        <v>4.76</v>
      </c>
      <c r="BE23" s="3">
        <v>5.375</v>
      </c>
      <c r="BF23" s="15">
        <v>6.09</v>
      </c>
      <c r="BG23" s="15">
        <f t="shared" si="14"/>
        <v>5.375</v>
      </c>
      <c r="BH23" s="9">
        <f t="shared" si="15"/>
        <v>0.61500000000000021</v>
      </c>
      <c r="BI23" s="10">
        <f t="shared" si="16"/>
        <v>0.71499999999999986</v>
      </c>
      <c r="BJ23" s="9">
        <v>4.7119999999999997</v>
      </c>
      <c r="BK23" s="3">
        <v>5.3140000000000001</v>
      </c>
      <c r="BL23" s="15">
        <v>6</v>
      </c>
      <c r="BM23" s="15">
        <f t="shared" si="17"/>
        <v>5.3140000000000001</v>
      </c>
      <c r="BN23" s="9">
        <f t="shared" si="18"/>
        <v>0.60200000000000031</v>
      </c>
      <c r="BO23" s="10">
        <f t="shared" si="19"/>
        <v>0.68599999999999994</v>
      </c>
      <c r="BP23">
        <f t="shared" si="20"/>
        <v>0</v>
      </c>
      <c r="BQ23" s="93">
        <f t="shared" si="21"/>
        <v>1.3945578231292513</v>
      </c>
      <c r="BR23" s="93">
        <f t="shared" si="22"/>
        <v>1.3650793650793649</v>
      </c>
      <c r="BS23" s="93" t="str">
        <f>VLOOKUP(C23,'Koppeling locatie - aslocatie'!$A$2:$C$8139,2,FALSE)</f>
        <v>bema242</v>
      </c>
      <c r="BT23" s="93">
        <f>VLOOKUP($BS23,aslocaties_v01!$C$3:$AA$500,MATCH($K$3/10,aslocaties_v01!$C$2:$X$2),FALSE)</f>
        <v>3.8719999999999999</v>
      </c>
      <c r="BU23" s="93">
        <f>VLOOKUP(BS23,aslocaties_v01!$C$3:$AA$500,MATCH($K$3,aslocaties_v01!$C$2:$X$2),FALSE)</f>
        <v>4.3129999999999997</v>
      </c>
      <c r="BV23" s="93">
        <f>VLOOKUP(BS23,aslocaties_v01!$C$3:$AA$500,MATCH($K$3*10,aslocaties_v01!$C$2:$Y$2),FALSE)</f>
        <v>4.7670000000000003</v>
      </c>
      <c r="BW23" s="93">
        <f t="shared" si="23"/>
        <v>0.44099999999999984</v>
      </c>
      <c r="BX23" s="93">
        <f t="shared" si="24"/>
        <v>0.45400000000000063</v>
      </c>
      <c r="BY23" s="94">
        <f t="shared" si="25"/>
        <v>9.9920072216264089E-16</v>
      </c>
      <c r="BZ23" s="94">
        <f t="shared" si="26"/>
        <v>2.1978021978009687E-3</v>
      </c>
      <c r="CA23" s="94">
        <f t="shared" si="27"/>
        <v>4.0000000000000036E-3</v>
      </c>
      <c r="CB23">
        <f t="shared" si="28"/>
        <v>4.0000000000004476E-3</v>
      </c>
      <c r="CC23" s="58">
        <f t="shared" si="29"/>
        <v>4.9999999999998934E-3</v>
      </c>
      <c r="CD23" s="95" t="b">
        <f t="shared" si="30"/>
        <v>0</v>
      </c>
      <c r="CE23" s="96" t="b">
        <f t="shared" si="31"/>
        <v>1</v>
      </c>
      <c r="CF23" t="b">
        <f t="shared" si="32"/>
        <v>1</v>
      </c>
      <c r="CG23" t="b">
        <f t="shared" si="33"/>
        <v>1</v>
      </c>
      <c r="CH23" s="84" t="b">
        <f t="shared" si="34"/>
        <v>1</v>
      </c>
      <c r="CI23">
        <f t="shared" si="35"/>
        <v>1.1890000000000001</v>
      </c>
      <c r="CJ23" t="b">
        <f t="shared" si="36"/>
        <v>1</v>
      </c>
      <c r="CK23" t="b">
        <f t="shared" si="37"/>
        <v>1</v>
      </c>
      <c r="CL23" s="84" t="b">
        <f t="shared" si="57"/>
        <v>1</v>
      </c>
      <c r="CM23">
        <f t="shared" si="38"/>
        <v>3.69</v>
      </c>
      <c r="CN23" t="b">
        <f t="shared" si="39"/>
        <v>1</v>
      </c>
      <c r="CO23" s="84">
        <f t="shared" si="40"/>
        <v>5.5976343239215874E-2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1149</v>
      </c>
      <c r="B24" s="3">
        <v>2</v>
      </c>
      <c r="C24" s="3" t="s">
        <v>867</v>
      </c>
      <c r="D24" s="3" t="str">
        <f t="shared" si="0"/>
        <v>BM_1_24-1_dk_0118</v>
      </c>
      <c r="E24" s="3" t="str">
        <f t="shared" si="1"/>
        <v>0118</v>
      </c>
      <c r="F24" s="3">
        <v>126318.25</v>
      </c>
      <c r="G24" s="15">
        <v>414843</v>
      </c>
      <c r="H24" s="35" t="str">
        <f t="shared" si="2"/>
        <v>ja</v>
      </c>
      <c r="I24" s="42">
        <v>197</v>
      </c>
      <c r="J24" s="20" t="s">
        <v>369</v>
      </c>
      <c r="K24" s="21">
        <v>10000</v>
      </c>
      <c r="L24" s="28">
        <f t="shared" si="54"/>
        <v>1</v>
      </c>
      <c r="M24" s="28">
        <f t="shared" si="55"/>
        <v>1</v>
      </c>
      <c r="N24" s="56">
        <f t="shared" si="3"/>
        <v>10000</v>
      </c>
      <c r="O24" s="33">
        <f t="shared" si="56"/>
        <v>117.60827849262955</v>
      </c>
      <c r="P24" s="37">
        <f t="shared" si="4"/>
        <v>78.414490784544128</v>
      </c>
      <c r="Q24" s="9" t="s">
        <v>12</v>
      </c>
      <c r="R24" s="55" t="s">
        <v>12</v>
      </c>
      <c r="S24" s="55">
        <v>3.3650000000000002</v>
      </c>
      <c r="T24" s="55">
        <v>3.6269999999999998</v>
      </c>
      <c r="U24" s="55">
        <v>3.87</v>
      </c>
      <c r="V24" s="3">
        <v>4.0759999999999996</v>
      </c>
      <c r="W24" s="3">
        <v>4.3120000000000003</v>
      </c>
      <c r="X24" s="3" t="s">
        <v>12</v>
      </c>
      <c r="Y24" s="3">
        <v>4.766</v>
      </c>
      <c r="Z24" s="15" t="s">
        <v>12</v>
      </c>
      <c r="AA24" s="10">
        <f t="shared" si="5"/>
        <v>4.3120000000000003</v>
      </c>
      <c r="AB24" s="9">
        <f t="shared" si="6"/>
        <v>0.44200000000000017</v>
      </c>
      <c r="AC24" s="10">
        <f t="shared" si="7"/>
        <v>0.45399999999999974</v>
      </c>
      <c r="AD24" s="9" t="s">
        <v>12</v>
      </c>
      <c r="AE24" s="55" t="s">
        <v>12</v>
      </c>
      <c r="AF24" s="55">
        <v>0.87</v>
      </c>
      <c r="AG24" s="55">
        <v>0.94799999999999995</v>
      </c>
      <c r="AH24" s="55">
        <v>1.034</v>
      </c>
      <c r="AI24" s="3">
        <v>1.113</v>
      </c>
      <c r="AJ24" s="3">
        <v>1.2030000000000001</v>
      </c>
      <c r="AK24" s="3" t="s">
        <v>12</v>
      </c>
      <c r="AL24" s="3">
        <v>1.379</v>
      </c>
      <c r="AM24" s="15" t="s">
        <v>12</v>
      </c>
      <c r="AN24" s="10">
        <f t="shared" si="8"/>
        <v>1.2030000000000001</v>
      </c>
      <c r="AO24" s="9">
        <f t="shared" si="9"/>
        <v>0.16900000000000004</v>
      </c>
      <c r="AP24" s="10">
        <f t="shared" si="10"/>
        <v>0.17599999999999993</v>
      </c>
      <c r="AQ24" s="9" t="s">
        <v>12</v>
      </c>
      <c r="AR24" s="55" t="s">
        <v>12</v>
      </c>
      <c r="AS24" s="55">
        <v>3.1989999999999998</v>
      </c>
      <c r="AT24" s="55">
        <v>3.3250000000000002</v>
      </c>
      <c r="AU24" s="55">
        <v>3.456</v>
      </c>
      <c r="AV24" s="3">
        <v>3.569</v>
      </c>
      <c r="AW24" s="3">
        <v>3.6920000000000002</v>
      </c>
      <c r="AX24" s="3" t="s">
        <v>12</v>
      </c>
      <c r="AY24" s="3">
        <v>3.9289999999999998</v>
      </c>
      <c r="AZ24" s="15" t="s">
        <v>12</v>
      </c>
      <c r="BA24" s="10">
        <f t="shared" si="11"/>
        <v>3.6920000000000002</v>
      </c>
      <c r="BB24" s="9">
        <f t="shared" si="12"/>
        <v>0.23600000000000021</v>
      </c>
      <c r="BC24" s="10">
        <f t="shared" si="13"/>
        <v>0.23699999999999966</v>
      </c>
      <c r="BD24" s="9">
        <v>4.7489999999999997</v>
      </c>
      <c r="BE24" s="3">
        <v>5.3620000000000001</v>
      </c>
      <c r="BF24" s="15">
        <v>6.0739999999999998</v>
      </c>
      <c r="BG24" s="15">
        <f t="shared" si="14"/>
        <v>5.3620000000000001</v>
      </c>
      <c r="BH24" s="9">
        <f t="shared" si="15"/>
        <v>0.61300000000000043</v>
      </c>
      <c r="BI24" s="10">
        <f t="shared" si="16"/>
        <v>0.71199999999999974</v>
      </c>
      <c r="BJ24" s="9">
        <v>4.7009999999999996</v>
      </c>
      <c r="BK24" s="3">
        <v>5.3019999999999996</v>
      </c>
      <c r="BL24" s="15">
        <v>5.9880000000000004</v>
      </c>
      <c r="BM24" s="15">
        <f t="shared" si="17"/>
        <v>5.3019999999999996</v>
      </c>
      <c r="BN24" s="9">
        <f t="shared" si="18"/>
        <v>0.60099999999999998</v>
      </c>
      <c r="BO24" s="10">
        <f t="shared" si="19"/>
        <v>0.68600000000000083</v>
      </c>
      <c r="BP24">
        <f t="shared" si="20"/>
        <v>0</v>
      </c>
      <c r="BQ24" s="93">
        <f t="shared" si="21"/>
        <v>1.386877828054299</v>
      </c>
      <c r="BR24" s="93">
        <f t="shared" si="22"/>
        <v>1.3597285067873297</v>
      </c>
      <c r="BS24" s="93" t="str">
        <f>VLOOKUP(C24,'Koppeling locatie - aslocatie'!$A$2:$C$8139,2,FALSE)</f>
        <v>bema242</v>
      </c>
      <c r="BT24" s="93">
        <f>VLOOKUP($BS24,aslocaties_v01!$C$3:$AA$500,MATCH($K$3/10,aslocaties_v01!$C$2:$X$2),FALSE)</f>
        <v>3.8719999999999999</v>
      </c>
      <c r="BU24" s="93">
        <f>VLOOKUP(BS24,aslocaties_v01!$C$3:$AA$500,MATCH($K$3,aslocaties_v01!$C$2:$X$2),FALSE)</f>
        <v>4.3129999999999997</v>
      </c>
      <c r="BV24" s="93">
        <f>VLOOKUP(BS24,aslocaties_v01!$C$3:$AA$500,MATCH($K$3*10,aslocaties_v01!$C$2:$Y$2),FALSE)</f>
        <v>4.7670000000000003</v>
      </c>
      <c r="BW24" s="93">
        <f t="shared" si="23"/>
        <v>0.44099999999999984</v>
      </c>
      <c r="BX24" s="93">
        <f t="shared" si="24"/>
        <v>0.45400000000000063</v>
      </c>
      <c r="BY24" s="94">
        <f t="shared" si="25"/>
        <v>2.2624434389147963E-3</v>
      </c>
      <c r="BZ24" s="94">
        <f t="shared" si="26"/>
        <v>1.9984014443252818E-15</v>
      </c>
      <c r="CA24" s="94">
        <f t="shared" si="27"/>
        <v>1.9999999999997797E-3</v>
      </c>
      <c r="CB24">
        <f t="shared" si="28"/>
        <v>9.9999999999944578E-4</v>
      </c>
      <c r="CC24" s="58">
        <f t="shared" si="29"/>
        <v>1.000000000000334E-3</v>
      </c>
      <c r="CD24" s="95" t="b">
        <f t="shared" si="30"/>
        <v>0</v>
      </c>
      <c r="CE24" s="96" t="b">
        <f t="shared" si="31"/>
        <v>1</v>
      </c>
      <c r="CF24" t="b">
        <f t="shared" si="32"/>
        <v>1</v>
      </c>
      <c r="CG24" t="b">
        <f t="shared" si="33"/>
        <v>1</v>
      </c>
      <c r="CH24" s="84" t="b">
        <f t="shared" si="34"/>
        <v>1</v>
      </c>
      <c r="CI24">
        <f t="shared" si="35"/>
        <v>1.2030000000000001</v>
      </c>
      <c r="CJ24" t="b">
        <f t="shared" si="36"/>
        <v>1</v>
      </c>
      <c r="CK24" t="b">
        <f t="shared" si="37"/>
        <v>1</v>
      </c>
      <c r="CL24" s="84" t="b">
        <f t="shared" si="57"/>
        <v>1</v>
      </c>
      <c r="CM24">
        <f t="shared" si="38"/>
        <v>3.6920000000000002</v>
      </c>
      <c r="CN24" t="b">
        <f t="shared" si="39"/>
        <v>1</v>
      </c>
      <c r="CO24" s="84">
        <f t="shared" si="40"/>
        <v>5.6574098762473608E-2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1150</v>
      </c>
      <c r="B25" s="3">
        <v>2</v>
      </c>
      <c r="C25" s="3" t="s">
        <v>868</v>
      </c>
      <c r="D25" s="3" t="str">
        <f t="shared" si="0"/>
        <v>BM_1_24-1_dk_0119</v>
      </c>
      <c r="E25" s="3" t="str">
        <f t="shared" si="1"/>
        <v>0119</v>
      </c>
      <c r="F25" s="3">
        <v>126243.352</v>
      </c>
      <c r="G25" s="15">
        <v>414866.21899999998</v>
      </c>
      <c r="H25" s="35" t="str">
        <f t="shared" si="2"/>
        <v>ja</v>
      </c>
      <c r="I25" s="42">
        <v>196</v>
      </c>
      <c r="J25" s="20" t="s">
        <v>369</v>
      </c>
      <c r="K25" s="21">
        <v>10000</v>
      </c>
      <c r="L25" s="28">
        <f t="shared" si="54"/>
        <v>1</v>
      </c>
      <c r="M25" s="28">
        <f t="shared" si="55"/>
        <v>1</v>
      </c>
      <c r="N25" s="56">
        <f t="shared" si="3"/>
        <v>10000</v>
      </c>
      <c r="O25" s="33">
        <f t="shared" si="56"/>
        <v>78.414490784544128</v>
      </c>
      <c r="P25" s="37">
        <f t="shared" si="4"/>
        <v>9674.3328232706699</v>
      </c>
      <c r="Q25" s="9" t="s">
        <v>12</v>
      </c>
      <c r="R25" s="55" t="s">
        <v>12</v>
      </c>
      <c r="S25" s="55">
        <v>3.3610000000000002</v>
      </c>
      <c r="T25" s="55">
        <v>3.6240000000000001</v>
      </c>
      <c r="U25" s="55">
        <v>3.8650000000000002</v>
      </c>
      <c r="V25" s="3">
        <v>4.0720000000000001</v>
      </c>
      <c r="W25" s="3">
        <v>4.3079999999999998</v>
      </c>
      <c r="X25" s="3" t="s">
        <v>12</v>
      </c>
      <c r="Y25" s="3">
        <v>4.7629999999999999</v>
      </c>
      <c r="Z25" s="15" t="s">
        <v>12</v>
      </c>
      <c r="AA25" s="10">
        <f t="shared" si="5"/>
        <v>4.3079999999999998</v>
      </c>
      <c r="AB25" s="9">
        <f t="shared" si="6"/>
        <v>0.44299999999999962</v>
      </c>
      <c r="AC25" s="10">
        <f t="shared" si="7"/>
        <v>0.45500000000000007</v>
      </c>
      <c r="AD25" s="9" t="s">
        <v>12</v>
      </c>
      <c r="AE25" s="55" t="s">
        <v>12</v>
      </c>
      <c r="AF25" s="55">
        <v>0.88300000000000001</v>
      </c>
      <c r="AG25" s="55">
        <v>0.96399999999999997</v>
      </c>
      <c r="AH25" s="55">
        <v>1.052</v>
      </c>
      <c r="AI25" s="3">
        <v>1.1339999999999999</v>
      </c>
      <c r="AJ25" s="3">
        <v>1.226</v>
      </c>
      <c r="AK25" s="3" t="s">
        <v>12</v>
      </c>
      <c r="AL25" s="3">
        <v>1.4039999999999999</v>
      </c>
      <c r="AM25" s="15" t="s">
        <v>12</v>
      </c>
      <c r="AN25" s="10">
        <f t="shared" si="8"/>
        <v>1.226</v>
      </c>
      <c r="AO25" s="9">
        <f t="shared" si="9"/>
        <v>0.17399999999999993</v>
      </c>
      <c r="AP25" s="10">
        <f t="shared" si="10"/>
        <v>0.17799999999999994</v>
      </c>
      <c r="AQ25" s="9" t="s">
        <v>12</v>
      </c>
      <c r="AR25" s="55" t="s">
        <v>12</v>
      </c>
      <c r="AS25" s="55">
        <v>3.2109999999999999</v>
      </c>
      <c r="AT25" s="55">
        <v>3.3380000000000001</v>
      </c>
      <c r="AU25" s="55">
        <v>3.4710000000000001</v>
      </c>
      <c r="AV25" s="3">
        <v>3.585</v>
      </c>
      <c r="AW25" s="3">
        <v>3.7080000000000002</v>
      </c>
      <c r="AX25" s="3" t="s">
        <v>12</v>
      </c>
      <c r="AY25" s="3">
        <v>3.9460000000000002</v>
      </c>
      <c r="AZ25" s="15" t="s">
        <v>12</v>
      </c>
      <c r="BA25" s="10">
        <f t="shared" si="11"/>
        <v>3.7080000000000002</v>
      </c>
      <c r="BB25" s="9">
        <f t="shared" si="12"/>
        <v>0.2370000000000001</v>
      </c>
      <c r="BC25" s="10">
        <f t="shared" si="13"/>
        <v>0.23799999999999999</v>
      </c>
      <c r="BD25" s="9">
        <v>4.75</v>
      </c>
      <c r="BE25" s="3">
        <v>5.3630000000000004</v>
      </c>
      <c r="BF25" s="15">
        <v>6.077</v>
      </c>
      <c r="BG25" s="15">
        <f t="shared" si="14"/>
        <v>5.3630000000000004</v>
      </c>
      <c r="BH25" s="9">
        <f t="shared" si="15"/>
        <v>0.61300000000000043</v>
      </c>
      <c r="BI25" s="10">
        <f t="shared" si="16"/>
        <v>0.71399999999999952</v>
      </c>
      <c r="BJ25" s="9">
        <v>4.7009999999999996</v>
      </c>
      <c r="BK25" s="3">
        <v>5.3029999999999999</v>
      </c>
      <c r="BL25" s="15">
        <v>5.9930000000000003</v>
      </c>
      <c r="BM25" s="15">
        <f t="shared" si="17"/>
        <v>5.3029999999999999</v>
      </c>
      <c r="BN25" s="9">
        <f t="shared" si="18"/>
        <v>0.60200000000000031</v>
      </c>
      <c r="BO25" s="10">
        <f t="shared" si="19"/>
        <v>0.69000000000000039</v>
      </c>
      <c r="BP25">
        <f t="shared" si="20"/>
        <v>0</v>
      </c>
      <c r="BQ25" s="93">
        <f t="shared" si="21"/>
        <v>1.3837471783295734</v>
      </c>
      <c r="BR25" s="93">
        <f t="shared" si="22"/>
        <v>1.3589164785553067</v>
      </c>
      <c r="BS25" s="93" t="str">
        <f>VLOOKUP(C25,'Koppeling locatie - aslocatie'!$A$2:$C$8139,2,FALSE)</f>
        <v>bema242</v>
      </c>
      <c r="BT25" s="93">
        <f>VLOOKUP($BS25,aslocaties_v01!$C$3:$AA$500,MATCH($K$3/10,aslocaties_v01!$C$2:$X$2),FALSE)</f>
        <v>3.8719999999999999</v>
      </c>
      <c r="BU25" s="93">
        <f>VLOOKUP(BS25,aslocaties_v01!$C$3:$AA$500,MATCH($K$3,aslocaties_v01!$C$2:$X$2),FALSE)</f>
        <v>4.3129999999999997</v>
      </c>
      <c r="BV25" s="93">
        <f>VLOOKUP(BS25,aslocaties_v01!$C$3:$AA$500,MATCH($K$3*10,aslocaties_v01!$C$2:$Y$2),FALSE)</f>
        <v>4.7670000000000003</v>
      </c>
      <c r="BW25" s="93">
        <f t="shared" si="23"/>
        <v>0.44099999999999984</v>
      </c>
      <c r="BX25" s="93">
        <f t="shared" si="24"/>
        <v>0.45400000000000063</v>
      </c>
      <c r="BY25" s="94">
        <f t="shared" si="25"/>
        <v>4.5146726862297371E-3</v>
      </c>
      <c r="BZ25" s="94">
        <f t="shared" si="26"/>
        <v>2.1978021978009687E-3</v>
      </c>
      <c r="CA25" s="94">
        <f t="shared" si="27"/>
        <v>6.9999999999996732E-3</v>
      </c>
      <c r="CB25">
        <f t="shared" si="28"/>
        <v>4.9999999999998934E-3</v>
      </c>
      <c r="CC25" s="58">
        <f t="shared" si="29"/>
        <v>4.0000000000004476E-3</v>
      </c>
      <c r="CD25" s="95" t="b">
        <f t="shared" si="30"/>
        <v>0</v>
      </c>
      <c r="CE25" s="96" t="b">
        <f t="shared" si="31"/>
        <v>1</v>
      </c>
      <c r="CF25" t="b">
        <f t="shared" si="32"/>
        <v>1</v>
      </c>
      <c r="CG25" t="b">
        <f t="shared" si="33"/>
        <v>1</v>
      </c>
      <c r="CH25" s="84" t="b">
        <f t="shared" si="34"/>
        <v>1</v>
      </c>
      <c r="CI25">
        <f t="shared" si="35"/>
        <v>1.226</v>
      </c>
      <c r="CJ25" t="b">
        <f t="shared" si="36"/>
        <v>1</v>
      </c>
      <c r="CK25" t="b">
        <f t="shared" si="37"/>
        <v>1</v>
      </c>
      <c r="CL25" s="84" t="b">
        <f t="shared" si="57"/>
        <v>1</v>
      </c>
      <c r="CM25">
        <f t="shared" si="38"/>
        <v>3.7080000000000002</v>
      </c>
      <c r="CN25" t="b">
        <f t="shared" si="39"/>
        <v>1</v>
      </c>
      <c r="CO25" s="84">
        <f t="shared" si="40"/>
        <v>5.7159236734230699E-2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1151</v>
      </c>
      <c r="B26" s="3">
        <v>2</v>
      </c>
      <c r="C26" s="3" t="s">
        <v>869</v>
      </c>
      <c r="D26" s="3" t="str">
        <f t="shared" si="0"/>
        <v>BM_1_24-1_dk_0012</v>
      </c>
      <c r="E26" s="3" t="str">
        <f t="shared" si="1"/>
        <v>0012</v>
      </c>
      <c r="F26" s="3">
        <v>135774.82800000001</v>
      </c>
      <c r="G26" s="15">
        <v>416522.625</v>
      </c>
      <c r="H26" s="35" t="str">
        <f t="shared" si="2"/>
        <v>ja</v>
      </c>
      <c r="I26" s="42">
        <v>155</v>
      </c>
      <c r="J26" s="20" t="s">
        <v>369</v>
      </c>
      <c r="K26" s="21">
        <v>10000</v>
      </c>
      <c r="L26" s="28">
        <f t="shared" si="54"/>
        <v>1</v>
      </c>
      <c r="M26" s="28">
        <f t="shared" si="55"/>
        <v>1</v>
      </c>
      <c r="N26" s="56">
        <f t="shared" si="3"/>
        <v>10000</v>
      </c>
      <c r="O26" s="33">
        <f t="shared" si="56"/>
        <v>9674.3328232706699</v>
      </c>
      <c r="P26" s="37">
        <f t="shared" si="4"/>
        <v>9779.661115714036</v>
      </c>
      <c r="Q26" s="9" t="s">
        <v>12</v>
      </c>
      <c r="R26" s="55" t="s">
        <v>12</v>
      </c>
      <c r="S26" s="55">
        <v>4.3390000000000004</v>
      </c>
      <c r="T26" s="55">
        <v>4.6689999999999996</v>
      </c>
      <c r="U26" s="55">
        <v>4.9649999999999999</v>
      </c>
      <c r="V26" s="3">
        <v>5.2089999999999996</v>
      </c>
      <c r="W26" s="3">
        <v>5.4880000000000004</v>
      </c>
      <c r="X26" s="3" t="s">
        <v>12</v>
      </c>
      <c r="Y26" s="3">
        <v>6.03</v>
      </c>
      <c r="Z26" s="15" t="s">
        <v>12</v>
      </c>
      <c r="AA26" s="10">
        <f t="shared" si="5"/>
        <v>5.4880000000000004</v>
      </c>
      <c r="AB26" s="9">
        <f t="shared" si="6"/>
        <v>0.52300000000000058</v>
      </c>
      <c r="AC26" s="10">
        <f t="shared" si="7"/>
        <v>0.54199999999999982</v>
      </c>
      <c r="AD26" s="9" t="s">
        <v>12</v>
      </c>
      <c r="AE26" s="55" t="s">
        <v>12</v>
      </c>
      <c r="AF26" s="55">
        <v>0.57899999999999996</v>
      </c>
      <c r="AG26" s="55">
        <v>0.65800000000000003</v>
      </c>
      <c r="AH26" s="55">
        <v>0.75900000000000001</v>
      </c>
      <c r="AI26" s="3">
        <v>0.84199999999999997</v>
      </c>
      <c r="AJ26" s="3">
        <v>0.91800000000000004</v>
      </c>
      <c r="AK26" s="3" t="s">
        <v>12</v>
      </c>
      <c r="AL26" s="3">
        <v>1.048</v>
      </c>
      <c r="AM26" s="15" t="s">
        <v>12</v>
      </c>
      <c r="AN26" s="10">
        <f t="shared" si="8"/>
        <v>0.91800000000000004</v>
      </c>
      <c r="AO26" s="9">
        <f t="shared" si="9"/>
        <v>0.15900000000000003</v>
      </c>
      <c r="AP26" s="10">
        <f t="shared" si="10"/>
        <v>0.13</v>
      </c>
      <c r="AQ26" s="9" t="s">
        <v>12</v>
      </c>
      <c r="AR26" s="55" t="s">
        <v>12</v>
      </c>
      <c r="AS26" s="55">
        <v>2.5350000000000001</v>
      </c>
      <c r="AT26" s="55">
        <v>2.6749999999999998</v>
      </c>
      <c r="AU26" s="55">
        <v>2.8530000000000002</v>
      </c>
      <c r="AV26" s="3">
        <v>3.024</v>
      </c>
      <c r="AW26" s="3">
        <v>3.1429999999999998</v>
      </c>
      <c r="AX26" s="3" t="s">
        <v>12</v>
      </c>
      <c r="AY26" s="3">
        <v>3.3420000000000001</v>
      </c>
      <c r="AZ26" s="15" t="s">
        <v>12</v>
      </c>
      <c r="BA26" s="10">
        <f t="shared" si="11"/>
        <v>3.1429999999999998</v>
      </c>
      <c r="BB26" s="9">
        <f t="shared" si="12"/>
        <v>0.28999999999999959</v>
      </c>
      <c r="BC26" s="10">
        <f t="shared" si="13"/>
        <v>0.19900000000000029</v>
      </c>
      <c r="BD26" s="9">
        <v>5.2889999999999997</v>
      </c>
      <c r="BE26" s="3">
        <v>5.8289999999999997</v>
      </c>
      <c r="BF26" s="15">
        <v>6.3680000000000003</v>
      </c>
      <c r="BG26" s="15">
        <f t="shared" si="14"/>
        <v>5.8289999999999997</v>
      </c>
      <c r="BH26" s="9">
        <f t="shared" si="15"/>
        <v>0.54</v>
      </c>
      <c r="BI26" s="10">
        <f t="shared" si="16"/>
        <v>0.53900000000000059</v>
      </c>
      <c r="BJ26" s="9">
        <v>5.2560000000000002</v>
      </c>
      <c r="BK26" s="3">
        <v>5.7939999999999996</v>
      </c>
      <c r="BL26" s="15">
        <v>6.3339999999999996</v>
      </c>
      <c r="BM26" s="15">
        <f t="shared" si="17"/>
        <v>5.7939999999999996</v>
      </c>
      <c r="BN26" s="9">
        <f t="shared" si="18"/>
        <v>0.53799999999999937</v>
      </c>
      <c r="BO26" s="10">
        <f t="shared" si="19"/>
        <v>0.54</v>
      </c>
      <c r="BP26">
        <f t="shared" si="20"/>
        <v>0</v>
      </c>
      <c r="BQ26" s="93">
        <f t="shared" si="21"/>
        <v>1.0325047801147216</v>
      </c>
      <c r="BR26" s="93">
        <f t="shared" si="22"/>
        <v>1.0286806883365178</v>
      </c>
      <c r="BS26" s="93" t="str">
        <f>VLOOKUP(C26,'Koppeling locatie - aslocatie'!$A$2:$C$8139,2,FALSE)</f>
        <v>bema232</v>
      </c>
      <c r="BT26" s="93">
        <f>VLOOKUP($BS26,aslocaties_v01!$C$3:$AA$500,MATCH($K$3/10,aslocaties_v01!$C$2:$X$2),FALSE)</f>
        <v>4.9169999999999998</v>
      </c>
      <c r="BU26" s="93">
        <f>VLOOKUP(BS26,aslocaties_v01!$C$3:$AA$500,MATCH($K$3,aslocaties_v01!$C$2:$X$2),FALSE)</f>
        <v>5.4329999999999998</v>
      </c>
      <c r="BV26" s="93">
        <f>VLOOKUP(BS26,aslocaties_v01!$C$3:$AA$500,MATCH($K$3*10,aslocaties_v01!$C$2:$Y$2),FALSE)</f>
        <v>5.9690000000000003</v>
      </c>
      <c r="BW26" s="93">
        <f t="shared" si="23"/>
        <v>0.51600000000000001</v>
      </c>
      <c r="BX26" s="93">
        <f t="shared" si="24"/>
        <v>0.53600000000000048</v>
      </c>
      <c r="BY26" s="94">
        <f t="shared" si="25"/>
        <v>1.3384321223710471E-2</v>
      </c>
      <c r="BZ26" s="94">
        <f t="shared" si="26"/>
        <v>1.1070110701105751E-2</v>
      </c>
      <c r="CA26" s="94">
        <f t="shared" si="27"/>
        <v>4.8000000000000043E-2</v>
      </c>
      <c r="CB26">
        <f t="shared" si="28"/>
        <v>5.5000000000000604E-2</v>
      </c>
      <c r="CC26" s="58">
        <f t="shared" si="29"/>
        <v>6.0999999999999943E-2</v>
      </c>
      <c r="CD26" s="95" t="b">
        <f t="shared" si="30"/>
        <v>0</v>
      </c>
      <c r="CE26" s="96" t="b">
        <f t="shared" si="31"/>
        <v>1</v>
      </c>
      <c r="CF26" t="b">
        <f t="shared" si="32"/>
        <v>1</v>
      </c>
      <c r="CG26" t="b">
        <f t="shared" si="33"/>
        <v>1</v>
      </c>
      <c r="CH26" s="84" t="b">
        <f t="shared" si="34"/>
        <v>1</v>
      </c>
      <c r="CI26">
        <f t="shared" si="35"/>
        <v>0.91800000000000004</v>
      </c>
      <c r="CJ26" t="b">
        <f t="shared" si="36"/>
        <v>1</v>
      </c>
      <c r="CK26" t="b">
        <f t="shared" si="37"/>
        <v>1</v>
      </c>
      <c r="CL26" s="84" t="b">
        <f t="shared" si="57"/>
        <v>1</v>
      </c>
      <c r="CM26">
        <f t="shared" si="38"/>
        <v>3.1429999999999998</v>
      </c>
      <c r="CN26" t="b">
        <f t="shared" si="39"/>
        <v>1</v>
      </c>
      <c r="CO26" s="84">
        <f t="shared" si="40"/>
        <v>5.9570236022025179E-2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1152</v>
      </c>
      <c r="B27" s="3">
        <v>2</v>
      </c>
      <c r="C27" s="3" t="s">
        <v>870</v>
      </c>
      <c r="D27" s="3" t="str">
        <f t="shared" si="0"/>
        <v>BM_1_24-1_dk_0120</v>
      </c>
      <c r="E27" s="3" t="str">
        <f t="shared" si="1"/>
        <v>0120</v>
      </c>
      <c r="F27" s="3">
        <v>126130.781</v>
      </c>
      <c r="G27" s="15">
        <v>414899.625</v>
      </c>
      <c r="H27" s="35" t="str">
        <f t="shared" si="2"/>
        <v>ja</v>
      </c>
      <c r="I27" s="42">
        <v>195</v>
      </c>
      <c r="J27" s="20" t="s">
        <v>369</v>
      </c>
      <c r="K27" s="21">
        <v>10000</v>
      </c>
      <c r="L27" s="28">
        <f t="shared" si="54"/>
        <v>1</v>
      </c>
      <c r="M27" s="28">
        <f t="shared" si="55"/>
        <v>1</v>
      </c>
      <c r="N27" s="56">
        <f t="shared" si="3"/>
        <v>10000</v>
      </c>
      <c r="O27" s="33">
        <f t="shared" si="56"/>
        <v>9779.661115714036</v>
      </c>
      <c r="P27" s="37">
        <f t="shared" si="4"/>
        <v>78.109381926886101</v>
      </c>
      <c r="Q27" s="9" t="s">
        <v>12</v>
      </c>
      <c r="R27" s="55" t="s">
        <v>12</v>
      </c>
      <c r="S27" s="55">
        <v>3.3580000000000001</v>
      </c>
      <c r="T27" s="55">
        <v>3.62</v>
      </c>
      <c r="U27" s="55">
        <v>3.8620000000000001</v>
      </c>
      <c r="V27" s="3">
        <v>4.069</v>
      </c>
      <c r="W27" s="3">
        <v>4.3049999999999997</v>
      </c>
      <c r="X27" s="3" t="s">
        <v>12</v>
      </c>
      <c r="Y27" s="3">
        <v>4.7590000000000003</v>
      </c>
      <c r="Z27" s="15" t="s">
        <v>12</v>
      </c>
      <c r="AA27" s="10">
        <f t="shared" si="5"/>
        <v>4.3049999999999997</v>
      </c>
      <c r="AB27" s="9">
        <f t="shared" si="6"/>
        <v>0.44299999999999962</v>
      </c>
      <c r="AC27" s="10">
        <f t="shared" si="7"/>
        <v>0.45400000000000063</v>
      </c>
      <c r="AD27" s="9" t="s">
        <v>12</v>
      </c>
      <c r="AE27" s="55" t="s">
        <v>12</v>
      </c>
      <c r="AF27" s="55">
        <v>0.90300000000000002</v>
      </c>
      <c r="AG27" s="55">
        <v>0.98799999999999999</v>
      </c>
      <c r="AH27" s="55">
        <v>1.081</v>
      </c>
      <c r="AI27" s="3">
        <v>1.167</v>
      </c>
      <c r="AJ27" s="3">
        <v>1.262</v>
      </c>
      <c r="AK27" s="3" t="s">
        <v>12</v>
      </c>
      <c r="AL27" s="3">
        <v>1.446</v>
      </c>
      <c r="AM27" s="15" t="s">
        <v>12</v>
      </c>
      <c r="AN27" s="10">
        <f t="shared" si="8"/>
        <v>1.262</v>
      </c>
      <c r="AO27" s="9">
        <f t="shared" si="9"/>
        <v>0.18100000000000005</v>
      </c>
      <c r="AP27" s="10">
        <f t="shared" si="10"/>
        <v>0.18399999999999994</v>
      </c>
      <c r="AQ27" s="9" t="s">
        <v>12</v>
      </c>
      <c r="AR27" s="55" t="s">
        <v>12</v>
      </c>
      <c r="AS27" s="55">
        <v>3.2240000000000002</v>
      </c>
      <c r="AT27" s="55">
        <v>3.3530000000000002</v>
      </c>
      <c r="AU27" s="55">
        <v>3.49</v>
      </c>
      <c r="AV27" s="3">
        <v>3.6070000000000002</v>
      </c>
      <c r="AW27" s="3">
        <v>3.7309999999999999</v>
      </c>
      <c r="AX27" s="3" t="s">
        <v>12</v>
      </c>
      <c r="AY27" s="3">
        <v>3.97</v>
      </c>
      <c r="AZ27" s="15" t="s">
        <v>12</v>
      </c>
      <c r="BA27" s="10">
        <f t="shared" si="11"/>
        <v>3.7309999999999999</v>
      </c>
      <c r="BB27" s="9">
        <f t="shared" si="12"/>
        <v>0.24099999999999966</v>
      </c>
      <c r="BC27" s="10">
        <f t="shared" si="13"/>
        <v>0.23900000000000032</v>
      </c>
      <c r="BD27" s="9">
        <v>4.7469999999999999</v>
      </c>
      <c r="BE27" s="3">
        <v>5.3639999999999999</v>
      </c>
      <c r="BF27" s="15">
        <v>6.0819999999999999</v>
      </c>
      <c r="BG27" s="15">
        <f t="shared" si="14"/>
        <v>5.3639999999999999</v>
      </c>
      <c r="BH27" s="9">
        <f t="shared" si="15"/>
        <v>0.61699999999999999</v>
      </c>
      <c r="BI27" s="10">
        <f t="shared" si="16"/>
        <v>0.71799999999999997</v>
      </c>
      <c r="BJ27" s="9">
        <v>4.6959999999999997</v>
      </c>
      <c r="BK27" s="3">
        <v>5.3019999999999996</v>
      </c>
      <c r="BL27" s="15">
        <v>6</v>
      </c>
      <c r="BM27" s="15">
        <f t="shared" si="17"/>
        <v>5.3019999999999996</v>
      </c>
      <c r="BN27" s="9">
        <f t="shared" si="18"/>
        <v>0.60599999999999987</v>
      </c>
      <c r="BO27" s="10">
        <f t="shared" si="19"/>
        <v>0.6980000000000004</v>
      </c>
      <c r="BP27">
        <f t="shared" si="20"/>
        <v>0</v>
      </c>
      <c r="BQ27" s="93">
        <f t="shared" si="21"/>
        <v>1.3927765237020329</v>
      </c>
      <c r="BR27" s="93">
        <f t="shared" si="22"/>
        <v>1.3679458239277662</v>
      </c>
      <c r="BS27" s="93" t="str">
        <f>VLOOKUP(C27,'Koppeling locatie - aslocatie'!$A$2:$C$8139,2,FALSE)</f>
        <v>bema242</v>
      </c>
      <c r="BT27" s="93">
        <f>VLOOKUP($BS27,aslocaties_v01!$C$3:$AA$500,MATCH($K$3/10,aslocaties_v01!$C$2:$X$2),FALSE)</f>
        <v>3.8719999999999999</v>
      </c>
      <c r="BU27" s="93">
        <f>VLOOKUP(BS27,aslocaties_v01!$C$3:$AA$500,MATCH($K$3,aslocaties_v01!$C$2:$X$2),FALSE)</f>
        <v>4.3129999999999997</v>
      </c>
      <c r="BV27" s="93">
        <f>VLOOKUP(BS27,aslocaties_v01!$C$3:$AA$500,MATCH($K$3*10,aslocaties_v01!$C$2:$Y$2),FALSE)</f>
        <v>4.7670000000000003</v>
      </c>
      <c r="BW27" s="93">
        <f t="shared" si="23"/>
        <v>0.44099999999999984</v>
      </c>
      <c r="BX27" s="93">
        <f t="shared" si="24"/>
        <v>0.45400000000000063</v>
      </c>
      <c r="BY27" s="94">
        <f t="shared" si="25"/>
        <v>4.5146726862297371E-3</v>
      </c>
      <c r="BZ27" s="94">
        <f t="shared" si="26"/>
        <v>0</v>
      </c>
      <c r="CA27" s="94">
        <f t="shared" si="27"/>
        <v>9.9999999999997868E-3</v>
      </c>
      <c r="CB27">
        <f t="shared" si="28"/>
        <v>8.0000000000000071E-3</v>
      </c>
      <c r="CC27" s="58">
        <f t="shared" si="29"/>
        <v>8.0000000000000071E-3</v>
      </c>
      <c r="CD27" s="95" t="b">
        <f t="shared" si="30"/>
        <v>0</v>
      </c>
      <c r="CE27" s="96" t="b">
        <f t="shared" si="31"/>
        <v>1</v>
      </c>
      <c r="CF27" t="b">
        <f t="shared" si="32"/>
        <v>1</v>
      </c>
      <c r="CG27" t="b">
        <f t="shared" si="33"/>
        <v>1</v>
      </c>
      <c r="CH27" s="84" t="b">
        <f t="shared" si="34"/>
        <v>1</v>
      </c>
      <c r="CI27">
        <f t="shared" si="35"/>
        <v>1.262</v>
      </c>
      <c r="CJ27" t="b">
        <f t="shared" si="36"/>
        <v>1</v>
      </c>
      <c r="CK27" t="b">
        <f t="shared" si="37"/>
        <v>0</v>
      </c>
      <c r="CL27" s="84" t="b">
        <f t="shared" si="57"/>
        <v>1</v>
      </c>
      <c r="CM27">
        <f t="shared" si="38"/>
        <v>3.7309999999999999</v>
      </c>
      <c r="CN27" t="b">
        <f t="shared" si="39"/>
        <v>1</v>
      </c>
      <c r="CO27" s="84">
        <f t="shared" si="40"/>
        <v>5.8114466929008443E-2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1153</v>
      </c>
      <c r="B28" s="3">
        <v>2</v>
      </c>
      <c r="C28" s="3" t="s">
        <v>871</v>
      </c>
      <c r="D28" s="3" t="str">
        <f t="shared" si="0"/>
        <v>BM_1_24-1_dk_0121</v>
      </c>
      <c r="E28" s="3" t="str">
        <f t="shared" si="1"/>
        <v>0121</v>
      </c>
      <c r="F28" s="3">
        <v>126055.609</v>
      </c>
      <c r="G28" s="15">
        <v>414920.84399999998</v>
      </c>
      <c r="H28" s="35" t="str">
        <f t="shared" si="2"/>
        <v>ja</v>
      </c>
      <c r="I28" s="42">
        <v>195</v>
      </c>
      <c r="J28" s="20" t="s">
        <v>369</v>
      </c>
      <c r="K28" s="21">
        <v>10000</v>
      </c>
      <c r="L28" s="28">
        <f t="shared" si="54"/>
        <v>1</v>
      </c>
      <c r="M28" s="28">
        <f t="shared" si="55"/>
        <v>1</v>
      </c>
      <c r="N28" s="56">
        <f t="shared" si="3"/>
        <v>10000</v>
      </c>
      <c r="O28" s="33">
        <f t="shared" si="56"/>
        <v>78.109381926886101</v>
      </c>
      <c r="P28" s="37">
        <f t="shared" si="4"/>
        <v>117.19474843610671</v>
      </c>
      <c r="Q28" s="9" t="s">
        <v>12</v>
      </c>
      <c r="R28" s="55" t="s">
        <v>12</v>
      </c>
      <c r="S28" s="55">
        <v>3.3540000000000001</v>
      </c>
      <c r="T28" s="55">
        <v>3.617</v>
      </c>
      <c r="U28" s="55">
        <v>3.8580000000000001</v>
      </c>
      <c r="V28" s="3">
        <v>4.0650000000000004</v>
      </c>
      <c r="W28" s="3">
        <v>4.3010000000000002</v>
      </c>
      <c r="X28" s="3" t="s">
        <v>12</v>
      </c>
      <c r="Y28" s="3">
        <v>4.7560000000000002</v>
      </c>
      <c r="Z28" s="15" t="s">
        <v>12</v>
      </c>
      <c r="AA28" s="10">
        <f t="shared" si="5"/>
        <v>4.3010000000000002</v>
      </c>
      <c r="AB28" s="9">
        <f t="shared" si="6"/>
        <v>0.44300000000000006</v>
      </c>
      <c r="AC28" s="10">
        <f t="shared" si="7"/>
        <v>0.45500000000000007</v>
      </c>
      <c r="AD28" s="9" t="s">
        <v>12</v>
      </c>
      <c r="AE28" s="55" t="s">
        <v>12</v>
      </c>
      <c r="AF28" s="55">
        <v>0.91600000000000004</v>
      </c>
      <c r="AG28" s="55">
        <v>1.004</v>
      </c>
      <c r="AH28" s="55">
        <v>1.101</v>
      </c>
      <c r="AI28" s="3">
        <v>1.1890000000000001</v>
      </c>
      <c r="AJ28" s="3">
        <v>1.286</v>
      </c>
      <c r="AK28" s="3" t="s">
        <v>12</v>
      </c>
      <c r="AL28" s="3">
        <v>1.4750000000000001</v>
      </c>
      <c r="AM28" s="15" t="s">
        <v>12</v>
      </c>
      <c r="AN28" s="10">
        <f t="shared" si="8"/>
        <v>1.286</v>
      </c>
      <c r="AO28" s="9">
        <f t="shared" si="9"/>
        <v>0.18500000000000005</v>
      </c>
      <c r="AP28" s="10">
        <f t="shared" si="10"/>
        <v>0.18900000000000006</v>
      </c>
      <c r="AQ28" s="9" t="s">
        <v>12</v>
      </c>
      <c r="AR28" s="55" t="s">
        <v>12</v>
      </c>
      <c r="AS28" s="55">
        <v>3.2330000000000001</v>
      </c>
      <c r="AT28" s="55">
        <v>3.363</v>
      </c>
      <c r="AU28" s="55">
        <v>3.504</v>
      </c>
      <c r="AV28" s="3">
        <v>3.6219999999999999</v>
      </c>
      <c r="AW28" s="3">
        <v>3.7469999999999999</v>
      </c>
      <c r="AX28" s="3" t="s">
        <v>12</v>
      </c>
      <c r="AY28" s="3">
        <v>3.9860000000000002</v>
      </c>
      <c r="AZ28" s="15" t="s">
        <v>12</v>
      </c>
      <c r="BA28" s="10">
        <f t="shared" si="11"/>
        <v>3.7469999999999999</v>
      </c>
      <c r="BB28" s="9">
        <f t="shared" si="12"/>
        <v>0.24299999999999988</v>
      </c>
      <c r="BC28" s="10">
        <f t="shared" si="13"/>
        <v>0.23900000000000032</v>
      </c>
      <c r="BD28" s="9">
        <v>4.7480000000000002</v>
      </c>
      <c r="BE28" s="3">
        <v>5.3680000000000003</v>
      </c>
      <c r="BF28" s="15">
        <v>6.0910000000000002</v>
      </c>
      <c r="BG28" s="15">
        <f t="shared" si="14"/>
        <v>5.3680000000000003</v>
      </c>
      <c r="BH28" s="9">
        <f t="shared" si="15"/>
        <v>0.62000000000000011</v>
      </c>
      <c r="BI28" s="10">
        <f t="shared" si="16"/>
        <v>0.72299999999999986</v>
      </c>
      <c r="BJ28" s="9">
        <v>4.6970000000000001</v>
      </c>
      <c r="BK28" s="3">
        <v>5.3070000000000004</v>
      </c>
      <c r="BL28" s="15">
        <v>6.0110000000000001</v>
      </c>
      <c r="BM28" s="15">
        <f t="shared" si="17"/>
        <v>5.3070000000000004</v>
      </c>
      <c r="BN28" s="9">
        <f t="shared" si="18"/>
        <v>0.61000000000000032</v>
      </c>
      <c r="BO28" s="10">
        <f t="shared" si="19"/>
        <v>0.70399999999999974</v>
      </c>
      <c r="BP28">
        <f t="shared" si="20"/>
        <v>0</v>
      </c>
      <c r="BQ28" s="93">
        <f t="shared" si="21"/>
        <v>1.399548532731377</v>
      </c>
      <c r="BR28" s="93">
        <f t="shared" si="22"/>
        <v>1.3769751693002263</v>
      </c>
      <c r="BS28" s="93" t="str">
        <f>VLOOKUP(C28,'Koppeling locatie - aslocatie'!$A$2:$C$8139,2,FALSE)</f>
        <v>bema242</v>
      </c>
      <c r="BT28" s="93">
        <f>VLOOKUP($BS28,aslocaties_v01!$C$3:$AA$500,MATCH($K$3/10,aslocaties_v01!$C$2:$X$2),FALSE)</f>
        <v>3.8719999999999999</v>
      </c>
      <c r="BU28" s="93">
        <f>VLOOKUP(BS28,aslocaties_v01!$C$3:$AA$500,MATCH($K$3,aslocaties_v01!$C$2:$X$2),FALSE)</f>
        <v>4.3129999999999997</v>
      </c>
      <c r="BV28" s="93">
        <f>VLOOKUP(BS28,aslocaties_v01!$C$3:$AA$500,MATCH($K$3*10,aslocaties_v01!$C$2:$Y$2),FALSE)</f>
        <v>4.7670000000000003</v>
      </c>
      <c r="BW28" s="93">
        <f t="shared" si="23"/>
        <v>0.44099999999999984</v>
      </c>
      <c r="BX28" s="93">
        <f t="shared" si="24"/>
        <v>0.45400000000000063</v>
      </c>
      <c r="BY28" s="94">
        <f t="shared" si="25"/>
        <v>4.5146726862307363E-3</v>
      </c>
      <c r="BZ28" s="94">
        <f t="shared" si="26"/>
        <v>2.1978021978009687E-3</v>
      </c>
      <c r="CA28" s="94">
        <f t="shared" si="27"/>
        <v>1.399999999999979E-2</v>
      </c>
      <c r="CB28">
        <f t="shared" si="28"/>
        <v>1.1999999999999567E-2</v>
      </c>
      <c r="CC28" s="58">
        <f t="shared" si="29"/>
        <v>1.1000000000000121E-2</v>
      </c>
      <c r="CD28" s="95" t="b">
        <f t="shared" si="30"/>
        <v>0</v>
      </c>
      <c r="CE28" s="96" t="b">
        <f t="shared" si="31"/>
        <v>1</v>
      </c>
      <c r="CF28" t="b">
        <f t="shared" si="32"/>
        <v>1</v>
      </c>
      <c r="CG28" t="b">
        <f t="shared" si="33"/>
        <v>1</v>
      </c>
      <c r="CH28" s="84" t="b">
        <f t="shared" si="34"/>
        <v>1</v>
      </c>
      <c r="CI28">
        <f t="shared" si="35"/>
        <v>1.286</v>
      </c>
      <c r="CJ28" t="b">
        <f t="shared" si="36"/>
        <v>1</v>
      </c>
      <c r="CK28" t="b">
        <f t="shared" si="37"/>
        <v>0</v>
      </c>
      <c r="CL28" s="84" t="b">
        <f t="shared" si="57"/>
        <v>1</v>
      </c>
      <c r="CM28">
        <f t="shared" si="38"/>
        <v>3.7469999999999999</v>
      </c>
      <c r="CN28" t="b">
        <f t="shared" si="39"/>
        <v>1</v>
      </c>
      <c r="CO28" s="84">
        <f t="shared" si="40"/>
        <v>5.8714989025931134E-2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c r="A29" s="9">
        <v>1154</v>
      </c>
      <c r="B29" s="3">
        <v>2</v>
      </c>
      <c r="C29" s="3" t="s">
        <v>872</v>
      </c>
      <c r="D29" s="3" t="str">
        <f t="shared" si="0"/>
        <v>BM_1_24-1_dk_0122</v>
      </c>
      <c r="E29" s="3" t="str">
        <f t="shared" si="1"/>
        <v>0122</v>
      </c>
      <c r="F29" s="3">
        <v>125942.344</v>
      </c>
      <c r="G29" s="15">
        <v>414950.93800000002</v>
      </c>
      <c r="H29" s="35" t="str">
        <f t="shared" si="2"/>
        <v>ja</v>
      </c>
      <c r="I29" s="42">
        <v>194</v>
      </c>
      <c r="J29" s="20" t="s">
        <v>369</v>
      </c>
      <c r="K29" s="21">
        <v>10000</v>
      </c>
      <c r="L29" s="28">
        <f t="shared" si="54"/>
        <v>1</v>
      </c>
      <c r="M29" s="28">
        <f t="shared" si="55"/>
        <v>1</v>
      </c>
      <c r="N29" s="56">
        <f t="shared" si="3"/>
        <v>10000</v>
      </c>
      <c r="O29" s="33">
        <f t="shared" si="56"/>
        <v>117.19474843610671</v>
      </c>
      <c r="P29" s="37">
        <f t="shared" si="4"/>
        <v>78.218280753281604</v>
      </c>
      <c r="Q29" s="9" t="s">
        <v>12</v>
      </c>
      <c r="R29" s="55" t="s">
        <v>12</v>
      </c>
      <c r="S29" s="55">
        <v>3.3490000000000002</v>
      </c>
      <c r="T29" s="55">
        <v>3.6110000000000002</v>
      </c>
      <c r="U29" s="55">
        <v>3.8540000000000001</v>
      </c>
      <c r="V29" s="3">
        <v>4.0609999999999999</v>
      </c>
      <c r="W29" s="3">
        <v>4.2969999999999997</v>
      </c>
      <c r="X29" s="3" t="s">
        <v>12</v>
      </c>
      <c r="Y29" s="3">
        <v>4.7519999999999998</v>
      </c>
      <c r="Z29" s="15" t="s">
        <v>12</v>
      </c>
      <c r="AA29" s="10">
        <f t="shared" si="5"/>
        <v>4.2969999999999997</v>
      </c>
      <c r="AB29" s="9">
        <f t="shared" si="6"/>
        <v>0.44299999999999962</v>
      </c>
      <c r="AC29" s="10">
        <f t="shared" si="7"/>
        <v>0.45500000000000007</v>
      </c>
      <c r="AD29" s="9" t="s">
        <v>12</v>
      </c>
      <c r="AE29" s="55" t="s">
        <v>12</v>
      </c>
      <c r="AF29" s="55">
        <v>0.91100000000000003</v>
      </c>
      <c r="AG29" s="55">
        <v>1</v>
      </c>
      <c r="AH29" s="55">
        <v>1.097</v>
      </c>
      <c r="AI29" s="3">
        <v>1.1850000000000001</v>
      </c>
      <c r="AJ29" s="3">
        <v>1.282</v>
      </c>
      <c r="AK29" s="3" t="s">
        <v>12</v>
      </c>
      <c r="AL29" s="3">
        <v>1.4710000000000001</v>
      </c>
      <c r="AM29" s="15" t="s">
        <v>12</v>
      </c>
      <c r="AN29" s="10">
        <f t="shared" si="8"/>
        <v>1.282</v>
      </c>
      <c r="AO29" s="9">
        <f t="shared" si="9"/>
        <v>0.18500000000000005</v>
      </c>
      <c r="AP29" s="10">
        <f t="shared" si="10"/>
        <v>0.18900000000000006</v>
      </c>
      <c r="AQ29" s="9" t="s">
        <v>12</v>
      </c>
      <c r="AR29" s="55" t="s">
        <v>12</v>
      </c>
      <c r="AS29" s="55">
        <v>3.222</v>
      </c>
      <c r="AT29" s="55">
        <v>3.3519999999999999</v>
      </c>
      <c r="AU29" s="55">
        <v>3.4929999999999999</v>
      </c>
      <c r="AV29" s="3">
        <v>3.6110000000000002</v>
      </c>
      <c r="AW29" s="3">
        <v>3.7349999999999999</v>
      </c>
      <c r="AX29" s="3" t="s">
        <v>12</v>
      </c>
      <c r="AY29" s="3">
        <v>3.9740000000000002</v>
      </c>
      <c r="AZ29" s="15" t="s">
        <v>12</v>
      </c>
      <c r="BA29" s="10">
        <f t="shared" si="11"/>
        <v>3.7349999999999999</v>
      </c>
      <c r="BB29" s="9">
        <f t="shared" si="12"/>
        <v>0.24199999999999999</v>
      </c>
      <c r="BC29" s="10">
        <f t="shared" si="13"/>
        <v>0.23900000000000032</v>
      </c>
      <c r="BD29" s="9">
        <v>4.7300000000000004</v>
      </c>
      <c r="BE29" s="3">
        <v>5.3449999999999998</v>
      </c>
      <c r="BF29" s="15">
        <v>6.0609999999999999</v>
      </c>
      <c r="BG29" s="15">
        <f t="shared" si="14"/>
        <v>5.3449999999999998</v>
      </c>
      <c r="BH29" s="9">
        <f t="shared" si="15"/>
        <v>0.61499999999999932</v>
      </c>
      <c r="BI29" s="10">
        <f t="shared" si="16"/>
        <v>0.71600000000000019</v>
      </c>
      <c r="BJ29" s="9">
        <v>4.681</v>
      </c>
      <c r="BK29" s="3">
        <v>5.2869999999999999</v>
      </c>
      <c r="BL29" s="15">
        <v>5.9870000000000001</v>
      </c>
      <c r="BM29" s="15">
        <f t="shared" si="17"/>
        <v>5.2869999999999999</v>
      </c>
      <c r="BN29" s="9">
        <f t="shared" si="18"/>
        <v>0.60599999999999987</v>
      </c>
      <c r="BO29" s="10">
        <f t="shared" si="19"/>
        <v>0.70000000000000018</v>
      </c>
      <c r="BP29">
        <f t="shared" si="20"/>
        <v>0</v>
      </c>
      <c r="BQ29" s="93">
        <f t="shared" si="21"/>
        <v>1.3882618510158011</v>
      </c>
      <c r="BR29" s="93">
        <f t="shared" si="22"/>
        <v>1.3679458239277662</v>
      </c>
      <c r="BS29" s="93" t="str">
        <f>VLOOKUP(C29,'Koppeling locatie - aslocatie'!$A$2:$C$8139,2,FALSE)</f>
        <v>bema243</v>
      </c>
      <c r="BT29" s="93">
        <f>VLOOKUP($BS29,aslocaties_v01!$C$3:$AA$500,MATCH($K$3/10,aslocaties_v01!$C$2:$X$2),FALSE)</f>
        <v>3.83</v>
      </c>
      <c r="BU29" s="93">
        <f>VLOOKUP(BS29,aslocaties_v01!$C$3:$AA$500,MATCH($K$3,aslocaties_v01!$C$2:$X$2),FALSE)</f>
        <v>4.2729999999999997</v>
      </c>
      <c r="BV29" s="93">
        <f>VLOOKUP(BS29,aslocaties_v01!$C$3:$AA$500,MATCH($K$3*10,aslocaties_v01!$C$2:$Y$2),FALSE)</f>
        <v>4.726</v>
      </c>
      <c r="BW29" s="93">
        <f t="shared" si="23"/>
        <v>0.44299999999999962</v>
      </c>
      <c r="BX29" s="93">
        <f t="shared" si="24"/>
        <v>0.45300000000000029</v>
      </c>
      <c r="BY29" s="94">
        <f t="shared" si="25"/>
        <v>0</v>
      </c>
      <c r="BZ29" s="94">
        <f t="shared" si="26"/>
        <v>4.3956043956039359E-3</v>
      </c>
      <c r="CA29" s="94">
        <f t="shared" si="27"/>
        <v>2.4000000000000021E-2</v>
      </c>
      <c r="CB29">
        <f t="shared" si="28"/>
        <v>2.4000000000000021E-2</v>
      </c>
      <c r="CC29" s="58">
        <f t="shared" si="29"/>
        <v>2.5999999999999801E-2</v>
      </c>
      <c r="CD29" s="95" t="b">
        <f t="shared" si="30"/>
        <v>0</v>
      </c>
      <c r="CE29" s="96" t="b">
        <f t="shared" si="31"/>
        <v>1</v>
      </c>
      <c r="CF29" t="b">
        <f t="shared" si="32"/>
        <v>1</v>
      </c>
      <c r="CG29" t="b">
        <f t="shared" si="33"/>
        <v>1</v>
      </c>
      <c r="CH29" s="84" t="b">
        <f t="shared" si="34"/>
        <v>1</v>
      </c>
      <c r="CI29">
        <f t="shared" si="35"/>
        <v>1.282</v>
      </c>
      <c r="CJ29" t="b">
        <f t="shared" si="36"/>
        <v>1</v>
      </c>
      <c r="CK29" t="b">
        <f t="shared" si="37"/>
        <v>0</v>
      </c>
      <c r="CL29" s="84" t="b">
        <f t="shared" si="57"/>
        <v>1</v>
      </c>
      <c r="CM29">
        <f t="shared" si="38"/>
        <v>3.7349999999999999</v>
      </c>
      <c r="CN29" t="b">
        <f t="shared" si="39"/>
        <v>1</v>
      </c>
      <c r="CO29" s="84">
        <f t="shared" si="40"/>
        <v>5.8909076505566892E-2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1155</v>
      </c>
      <c r="B30" s="3">
        <v>2</v>
      </c>
      <c r="C30" s="3" t="s">
        <v>873</v>
      </c>
      <c r="D30" s="3" t="str">
        <f t="shared" si="0"/>
        <v>BM_1_24-1_dk_0123</v>
      </c>
      <c r="E30" s="3" t="str">
        <f t="shared" si="1"/>
        <v>0123</v>
      </c>
      <c r="F30" s="3">
        <v>125866.484</v>
      </c>
      <c r="G30" s="15">
        <v>414970</v>
      </c>
      <c r="H30" s="35" t="str">
        <f t="shared" si="2"/>
        <v>ja</v>
      </c>
      <c r="I30" s="42">
        <v>193</v>
      </c>
      <c r="J30" s="20" t="s">
        <v>369</v>
      </c>
      <c r="K30" s="21">
        <v>10000</v>
      </c>
      <c r="L30" s="28">
        <f t="shared" si="54"/>
        <v>1</v>
      </c>
      <c r="M30" s="28">
        <f t="shared" si="55"/>
        <v>1</v>
      </c>
      <c r="N30" s="56">
        <f t="shared" si="3"/>
        <v>10000</v>
      </c>
      <c r="O30" s="33">
        <f t="shared" si="56"/>
        <v>78.218280753281604</v>
      </c>
      <c r="P30" s="37">
        <f t="shared" si="4"/>
        <v>117.50241267735494</v>
      </c>
      <c r="Q30" s="9" t="s">
        <v>12</v>
      </c>
      <c r="R30" s="55" t="s">
        <v>12</v>
      </c>
      <c r="S30" s="55">
        <v>3.3450000000000002</v>
      </c>
      <c r="T30" s="55">
        <v>3.6070000000000002</v>
      </c>
      <c r="U30" s="55">
        <v>3.851</v>
      </c>
      <c r="V30" s="3">
        <v>4.0579999999999998</v>
      </c>
      <c r="W30" s="3">
        <v>4.2939999999999996</v>
      </c>
      <c r="X30" s="3" t="s">
        <v>12</v>
      </c>
      <c r="Y30" s="3">
        <v>4.7469999999999999</v>
      </c>
      <c r="Z30" s="15" t="s">
        <v>12</v>
      </c>
      <c r="AA30" s="10">
        <f t="shared" si="5"/>
        <v>4.2939999999999996</v>
      </c>
      <c r="AB30" s="9">
        <f t="shared" si="6"/>
        <v>0.44299999999999962</v>
      </c>
      <c r="AC30" s="10">
        <f t="shared" si="7"/>
        <v>0.45300000000000029</v>
      </c>
      <c r="AD30" s="9" t="s">
        <v>12</v>
      </c>
      <c r="AE30" s="55" t="s">
        <v>12</v>
      </c>
      <c r="AF30" s="55">
        <v>0.90400000000000003</v>
      </c>
      <c r="AG30" s="55">
        <v>0.99199999999999999</v>
      </c>
      <c r="AH30" s="55">
        <v>1.089</v>
      </c>
      <c r="AI30" s="3">
        <v>1.177</v>
      </c>
      <c r="AJ30" s="3">
        <v>1.274</v>
      </c>
      <c r="AK30" s="3" t="s">
        <v>12</v>
      </c>
      <c r="AL30" s="3">
        <v>1.462</v>
      </c>
      <c r="AM30" s="15" t="s">
        <v>12</v>
      </c>
      <c r="AN30" s="10">
        <f t="shared" si="8"/>
        <v>1.274</v>
      </c>
      <c r="AO30" s="9">
        <f t="shared" si="9"/>
        <v>0.18500000000000005</v>
      </c>
      <c r="AP30" s="10">
        <f t="shared" si="10"/>
        <v>0.18799999999999994</v>
      </c>
      <c r="AQ30" s="9" t="s">
        <v>12</v>
      </c>
      <c r="AR30" s="55" t="s">
        <v>12</v>
      </c>
      <c r="AS30" s="55">
        <v>3.2130000000000001</v>
      </c>
      <c r="AT30" s="55">
        <v>3.3410000000000002</v>
      </c>
      <c r="AU30" s="55">
        <v>3.4790000000000001</v>
      </c>
      <c r="AV30" s="3">
        <v>3.597</v>
      </c>
      <c r="AW30" s="3">
        <v>3.72</v>
      </c>
      <c r="AX30" s="3" t="s">
        <v>12</v>
      </c>
      <c r="AY30" s="3">
        <v>3.9569999999999999</v>
      </c>
      <c r="AZ30" s="15" t="s">
        <v>12</v>
      </c>
      <c r="BA30" s="10">
        <f t="shared" si="11"/>
        <v>3.72</v>
      </c>
      <c r="BB30" s="9">
        <f t="shared" si="12"/>
        <v>0.2410000000000001</v>
      </c>
      <c r="BC30" s="10">
        <f t="shared" si="13"/>
        <v>0.23699999999999966</v>
      </c>
      <c r="BD30" s="9">
        <v>4.7149999999999999</v>
      </c>
      <c r="BE30" s="3">
        <v>5.3250000000000002</v>
      </c>
      <c r="BF30" s="15">
        <v>6.0330000000000004</v>
      </c>
      <c r="BG30" s="15">
        <f t="shared" si="14"/>
        <v>5.3250000000000002</v>
      </c>
      <c r="BH30" s="9">
        <f t="shared" si="15"/>
        <v>0.61000000000000032</v>
      </c>
      <c r="BI30" s="10">
        <f t="shared" si="16"/>
        <v>0.70800000000000018</v>
      </c>
      <c r="BJ30" s="9">
        <v>4.6680000000000001</v>
      </c>
      <c r="BK30" s="3">
        <v>5.27</v>
      </c>
      <c r="BL30" s="15">
        <v>5.9649999999999999</v>
      </c>
      <c r="BM30" s="15">
        <f t="shared" si="17"/>
        <v>5.27</v>
      </c>
      <c r="BN30" s="9">
        <f t="shared" si="18"/>
        <v>0.60199999999999942</v>
      </c>
      <c r="BO30" s="10">
        <f t="shared" si="19"/>
        <v>0.69500000000000028</v>
      </c>
      <c r="BP30">
        <f t="shared" si="20"/>
        <v>0</v>
      </c>
      <c r="BQ30" s="93">
        <f t="shared" si="21"/>
        <v>1.3769751693002277</v>
      </c>
      <c r="BR30" s="93">
        <f t="shared" si="22"/>
        <v>1.3589164785553045</v>
      </c>
      <c r="BS30" s="93" t="str">
        <f>VLOOKUP(C30,'Koppeling locatie - aslocatie'!$A$2:$C$8139,2,FALSE)</f>
        <v>bema243</v>
      </c>
      <c r="BT30" s="93">
        <f>VLOOKUP($BS30,aslocaties_v01!$C$3:$AA$500,MATCH($K$3/10,aslocaties_v01!$C$2:$X$2),FALSE)</f>
        <v>3.83</v>
      </c>
      <c r="BU30" s="93">
        <f>VLOOKUP(BS30,aslocaties_v01!$C$3:$AA$500,MATCH($K$3,aslocaties_v01!$C$2:$X$2),FALSE)</f>
        <v>4.2729999999999997</v>
      </c>
      <c r="BV30" s="93">
        <f>VLOOKUP(BS30,aslocaties_v01!$C$3:$AA$500,MATCH($K$3*10,aslocaties_v01!$C$2:$Y$2),FALSE)</f>
        <v>4.726</v>
      </c>
      <c r="BW30" s="93">
        <f t="shared" si="23"/>
        <v>0.44299999999999962</v>
      </c>
      <c r="BX30" s="93">
        <f t="shared" si="24"/>
        <v>0.45300000000000029</v>
      </c>
      <c r="BY30" s="94">
        <f t="shared" si="25"/>
        <v>0</v>
      </c>
      <c r="BZ30" s="94">
        <f t="shared" si="26"/>
        <v>0</v>
      </c>
      <c r="CA30" s="94">
        <f t="shared" si="27"/>
        <v>2.0999999999999908E-2</v>
      </c>
      <c r="CB30">
        <f t="shared" si="28"/>
        <v>2.0999999999999908E-2</v>
      </c>
      <c r="CC30" s="58">
        <f t="shared" si="29"/>
        <v>2.0999999999999908E-2</v>
      </c>
      <c r="CD30" s="95" t="b">
        <f t="shared" si="30"/>
        <v>0</v>
      </c>
      <c r="CE30" s="96" t="b">
        <f t="shared" si="31"/>
        <v>1</v>
      </c>
      <c r="CF30" t="b">
        <f t="shared" si="32"/>
        <v>1</v>
      </c>
      <c r="CG30" t="b">
        <f t="shared" si="33"/>
        <v>1</v>
      </c>
      <c r="CH30" s="84" t="b">
        <f t="shared" si="34"/>
        <v>1</v>
      </c>
      <c r="CI30">
        <f t="shared" si="35"/>
        <v>1.274</v>
      </c>
      <c r="CJ30" t="b">
        <f t="shared" si="36"/>
        <v>1</v>
      </c>
      <c r="CK30" t="b">
        <f t="shared" si="37"/>
        <v>0</v>
      </c>
      <c r="CL30" s="84" t="b">
        <f t="shared" si="57"/>
        <v>1</v>
      </c>
      <c r="CM30">
        <f t="shared" si="38"/>
        <v>3.72</v>
      </c>
      <c r="CN30" t="b">
        <f t="shared" si="39"/>
        <v>1</v>
      </c>
      <c r="CO30" s="84">
        <f t="shared" si="40"/>
        <v>5.9014529618067586E-2</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1156</v>
      </c>
      <c r="B31" s="3">
        <v>2</v>
      </c>
      <c r="C31" s="3" t="s">
        <v>874</v>
      </c>
      <c r="D31" s="3" t="str">
        <f t="shared" si="0"/>
        <v>BM_1_24-1_dk_0124</v>
      </c>
      <c r="E31" s="3" t="str">
        <f t="shared" si="1"/>
        <v>0124</v>
      </c>
      <c r="F31" s="3">
        <v>125752.016</v>
      </c>
      <c r="G31" s="15">
        <v>414996.53100000002</v>
      </c>
      <c r="H31" s="35" t="str">
        <f t="shared" si="2"/>
        <v>ja</v>
      </c>
      <c r="I31" s="42">
        <v>193</v>
      </c>
      <c r="J31" s="20" t="s">
        <v>369</v>
      </c>
      <c r="K31" s="21">
        <v>10000</v>
      </c>
      <c r="L31" s="28">
        <f t="shared" si="54"/>
        <v>1</v>
      </c>
      <c r="M31" s="28">
        <f t="shared" si="55"/>
        <v>1</v>
      </c>
      <c r="N31" s="56">
        <f t="shared" si="3"/>
        <v>10000</v>
      </c>
      <c r="O31" s="33">
        <f t="shared" si="56"/>
        <v>117.50241267735494</v>
      </c>
      <c r="P31" s="37">
        <f t="shared" si="4"/>
        <v>115.79625013358594</v>
      </c>
      <c r="Q31" s="9" t="s">
        <v>12</v>
      </c>
      <c r="R31" s="55" t="s">
        <v>12</v>
      </c>
      <c r="S31" s="55">
        <v>3.34</v>
      </c>
      <c r="T31" s="55">
        <v>3.6019999999999999</v>
      </c>
      <c r="U31" s="55">
        <v>3.8460000000000001</v>
      </c>
      <c r="V31" s="3">
        <v>4.0540000000000003</v>
      </c>
      <c r="W31" s="3">
        <v>4.2880000000000003</v>
      </c>
      <c r="X31" s="3" t="s">
        <v>12</v>
      </c>
      <c r="Y31" s="3">
        <v>4.7430000000000003</v>
      </c>
      <c r="Z31" s="15" t="s">
        <v>12</v>
      </c>
      <c r="AA31" s="10">
        <f t="shared" si="5"/>
        <v>4.2880000000000003</v>
      </c>
      <c r="AB31" s="9">
        <f t="shared" si="6"/>
        <v>0.44200000000000017</v>
      </c>
      <c r="AC31" s="10">
        <f t="shared" si="7"/>
        <v>0.45500000000000007</v>
      </c>
      <c r="AD31" s="9" t="s">
        <v>12</v>
      </c>
      <c r="AE31" s="55" t="s">
        <v>12</v>
      </c>
      <c r="AF31" s="55">
        <v>0.90200000000000002</v>
      </c>
      <c r="AG31" s="55">
        <v>0.98899999999999999</v>
      </c>
      <c r="AH31" s="55">
        <v>1.085</v>
      </c>
      <c r="AI31" s="3">
        <v>1.173</v>
      </c>
      <c r="AJ31" s="3">
        <v>1.27</v>
      </c>
      <c r="AK31" s="3" t="s">
        <v>12</v>
      </c>
      <c r="AL31" s="3">
        <v>1.4570000000000001</v>
      </c>
      <c r="AM31" s="15" t="s">
        <v>12</v>
      </c>
      <c r="AN31" s="10">
        <f t="shared" si="8"/>
        <v>1.27</v>
      </c>
      <c r="AO31" s="9">
        <f t="shared" si="9"/>
        <v>0.18500000000000005</v>
      </c>
      <c r="AP31" s="10">
        <f t="shared" si="10"/>
        <v>0.18700000000000006</v>
      </c>
      <c r="AQ31" s="9" t="s">
        <v>12</v>
      </c>
      <c r="AR31" s="55" t="s">
        <v>12</v>
      </c>
      <c r="AS31" s="55">
        <v>3.2080000000000002</v>
      </c>
      <c r="AT31" s="55">
        <v>3.3359999999999999</v>
      </c>
      <c r="AU31" s="55">
        <v>3.4729999999999999</v>
      </c>
      <c r="AV31" s="3">
        <v>3.589</v>
      </c>
      <c r="AW31" s="3">
        <v>3.7120000000000002</v>
      </c>
      <c r="AX31" s="3" t="s">
        <v>12</v>
      </c>
      <c r="AY31" s="3">
        <v>3.948</v>
      </c>
      <c r="AZ31" s="15" t="s">
        <v>12</v>
      </c>
      <c r="BA31" s="10">
        <f t="shared" si="11"/>
        <v>3.7120000000000002</v>
      </c>
      <c r="BB31" s="9">
        <f t="shared" si="12"/>
        <v>0.23900000000000032</v>
      </c>
      <c r="BC31" s="10">
        <f t="shared" si="13"/>
        <v>0.23599999999999977</v>
      </c>
      <c r="BD31" s="9">
        <v>4.7069999999999999</v>
      </c>
      <c r="BE31" s="3">
        <v>5.3140000000000001</v>
      </c>
      <c r="BF31" s="15">
        <v>6.0170000000000003</v>
      </c>
      <c r="BG31" s="15">
        <f t="shared" si="14"/>
        <v>5.3140000000000001</v>
      </c>
      <c r="BH31" s="9">
        <f t="shared" si="15"/>
        <v>0.60700000000000021</v>
      </c>
      <c r="BI31" s="10">
        <f t="shared" si="16"/>
        <v>0.70300000000000029</v>
      </c>
      <c r="BJ31" s="9">
        <v>4.6619999999999999</v>
      </c>
      <c r="BK31" s="3">
        <v>5.2629999999999999</v>
      </c>
      <c r="BL31" s="15">
        <v>5.9530000000000003</v>
      </c>
      <c r="BM31" s="15">
        <f t="shared" si="17"/>
        <v>5.2629999999999999</v>
      </c>
      <c r="BN31" s="9">
        <f t="shared" si="18"/>
        <v>0.60099999999999998</v>
      </c>
      <c r="BO31" s="10">
        <f t="shared" si="19"/>
        <v>0.69000000000000039</v>
      </c>
      <c r="BP31">
        <f t="shared" si="20"/>
        <v>0</v>
      </c>
      <c r="BQ31" s="93">
        <f t="shared" si="21"/>
        <v>1.3733031674208145</v>
      </c>
      <c r="BR31" s="93">
        <f t="shared" si="22"/>
        <v>1.3597285067873297</v>
      </c>
      <c r="BS31" s="93" t="str">
        <f>VLOOKUP(C31,'Koppeling locatie - aslocatie'!$A$2:$C$8139,2,FALSE)</f>
        <v>bema243</v>
      </c>
      <c r="BT31" s="93">
        <f>VLOOKUP($BS31,aslocaties_v01!$C$3:$AA$500,MATCH($K$3/10,aslocaties_v01!$C$2:$X$2),FALSE)</f>
        <v>3.83</v>
      </c>
      <c r="BU31" s="93">
        <f>VLOOKUP(BS31,aslocaties_v01!$C$3:$AA$500,MATCH($K$3,aslocaties_v01!$C$2:$X$2),FALSE)</f>
        <v>4.2729999999999997</v>
      </c>
      <c r="BV31" s="93">
        <f>VLOOKUP(BS31,aslocaties_v01!$C$3:$AA$500,MATCH($K$3*10,aslocaties_v01!$C$2:$Y$2),FALSE)</f>
        <v>4.726</v>
      </c>
      <c r="BW31" s="93">
        <f t="shared" si="23"/>
        <v>0.44299999999999962</v>
      </c>
      <c r="BX31" s="93">
        <f t="shared" si="24"/>
        <v>0.45300000000000029</v>
      </c>
      <c r="BY31" s="94">
        <f t="shared" si="25"/>
        <v>2.2624434389126868E-3</v>
      </c>
      <c r="BZ31" s="94">
        <f t="shared" si="26"/>
        <v>4.3956043956039359E-3</v>
      </c>
      <c r="CA31" s="94">
        <f t="shared" si="27"/>
        <v>1.6000000000000014E-2</v>
      </c>
      <c r="CB31">
        <f t="shared" si="28"/>
        <v>1.5000000000000568E-2</v>
      </c>
      <c r="CC31" s="58">
        <f t="shared" si="29"/>
        <v>1.7000000000000348E-2</v>
      </c>
      <c r="CD31" s="95" t="b">
        <f t="shared" si="30"/>
        <v>0</v>
      </c>
      <c r="CE31" s="96" t="b">
        <f t="shared" si="31"/>
        <v>1</v>
      </c>
      <c r="CF31" t="b">
        <f t="shared" si="32"/>
        <v>1</v>
      </c>
      <c r="CG31" t="b">
        <f t="shared" si="33"/>
        <v>1</v>
      </c>
      <c r="CH31" s="84" t="b">
        <f t="shared" si="34"/>
        <v>1</v>
      </c>
      <c r="CI31">
        <f t="shared" si="35"/>
        <v>1.27</v>
      </c>
      <c r="CJ31" t="b">
        <f t="shared" si="36"/>
        <v>1</v>
      </c>
      <c r="CK31" t="b">
        <f t="shared" si="37"/>
        <v>0</v>
      </c>
      <c r="CL31" s="84" t="b">
        <f t="shared" si="57"/>
        <v>1</v>
      </c>
      <c r="CM31">
        <f t="shared" si="38"/>
        <v>3.7120000000000002</v>
      </c>
      <c r="CN31" t="b">
        <f t="shared" si="39"/>
        <v>1</v>
      </c>
      <c r="CO31" s="84">
        <f t="shared" si="40"/>
        <v>5.9083088232491844E-2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1157</v>
      </c>
      <c r="B32" s="3">
        <v>2</v>
      </c>
      <c r="C32" s="3" t="s">
        <v>875</v>
      </c>
      <c r="D32" s="3" t="str">
        <f t="shared" si="0"/>
        <v>BM_1_24-1_dk_0125</v>
      </c>
      <c r="E32" s="3" t="str">
        <f t="shared" si="1"/>
        <v>0125</v>
      </c>
      <c r="F32" s="3">
        <v>125638.68799999999</v>
      </c>
      <c r="G32" s="15">
        <v>415020.31199999998</v>
      </c>
      <c r="H32" s="35" t="str">
        <f t="shared" si="2"/>
        <v>ja</v>
      </c>
      <c r="I32" s="42">
        <v>191</v>
      </c>
      <c r="J32" s="20" t="s">
        <v>369</v>
      </c>
      <c r="K32" s="21">
        <v>10000</v>
      </c>
      <c r="L32" s="28">
        <f t="shared" si="54"/>
        <v>1</v>
      </c>
      <c r="M32" s="28">
        <f t="shared" si="55"/>
        <v>1</v>
      </c>
      <c r="N32" s="56">
        <f t="shared" si="3"/>
        <v>10000</v>
      </c>
      <c r="O32" s="33">
        <f t="shared" si="56"/>
        <v>115.79625013358594</v>
      </c>
      <c r="P32" s="37">
        <f t="shared" si="4"/>
        <v>77.724076482140433</v>
      </c>
      <c r="Q32" s="9" t="s">
        <v>12</v>
      </c>
      <c r="R32" s="55" t="s">
        <v>12</v>
      </c>
      <c r="S32" s="55">
        <v>3.3370000000000002</v>
      </c>
      <c r="T32" s="55">
        <v>3.5990000000000002</v>
      </c>
      <c r="U32" s="55">
        <v>3.843</v>
      </c>
      <c r="V32" s="3">
        <v>4.05</v>
      </c>
      <c r="W32" s="3">
        <v>4.2839999999999998</v>
      </c>
      <c r="X32" s="3" t="s">
        <v>12</v>
      </c>
      <c r="Y32" s="3">
        <v>4.7380000000000004</v>
      </c>
      <c r="Z32" s="15" t="s">
        <v>12</v>
      </c>
      <c r="AA32" s="10">
        <f t="shared" si="5"/>
        <v>4.2839999999999998</v>
      </c>
      <c r="AB32" s="9">
        <f t="shared" si="6"/>
        <v>0.44099999999999984</v>
      </c>
      <c r="AC32" s="10">
        <f t="shared" si="7"/>
        <v>0.45400000000000063</v>
      </c>
      <c r="AD32" s="9" t="s">
        <v>12</v>
      </c>
      <c r="AE32" s="55" t="s">
        <v>12</v>
      </c>
      <c r="AF32" s="55">
        <v>0.95699999999999996</v>
      </c>
      <c r="AG32" s="55">
        <v>1.0489999999999999</v>
      </c>
      <c r="AH32" s="55">
        <v>1.1499999999999999</v>
      </c>
      <c r="AI32" s="3">
        <v>1.242</v>
      </c>
      <c r="AJ32" s="3">
        <v>1.343</v>
      </c>
      <c r="AK32" s="3" t="s">
        <v>12</v>
      </c>
      <c r="AL32" s="3">
        <v>1.5389999999999999</v>
      </c>
      <c r="AM32" s="15" t="s">
        <v>12</v>
      </c>
      <c r="AN32" s="10">
        <f t="shared" si="8"/>
        <v>1.343</v>
      </c>
      <c r="AO32" s="9">
        <f t="shared" si="9"/>
        <v>0.19300000000000006</v>
      </c>
      <c r="AP32" s="10">
        <f t="shared" si="10"/>
        <v>0.19599999999999995</v>
      </c>
      <c r="AQ32" s="9" t="s">
        <v>12</v>
      </c>
      <c r="AR32" s="55" t="s">
        <v>12</v>
      </c>
      <c r="AS32" s="55">
        <v>3.3140000000000001</v>
      </c>
      <c r="AT32" s="55">
        <v>3.4470000000000001</v>
      </c>
      <c r="AU32" s="55">
        <v>3.593</v>
      </c>
      <c r="AV32" s="3">
        <v>3.7149999999999999</v>
      </c>
      <c r="AW32" s="3">
        <v>3.8420000000000001</v>
      </c>
      <c r="AX32" s="3" t="s">
        <v>12</v>
      </c>
      <c r="AY32" s="3">
        <v>4.0869999999999997</v>
      </c>
      <c r="AZ32" s="15" t="s">
        <v>12</v>
      </c>
      <c r="BA32" s="10">
        <f t="shared" si="11"/>
        <v>3.8420000000000001</v>
      </c>
      <c r="BB32" s="9">
        <f t="shared" si="12"/>
        <v>0.24900000000000011</v>
      </c>
      <c r="BC32" s="10">
        <f t="shared" si="13"/>
        <v>0.24499999999999966</v>
      </c>
      <c r="BD32" s="9">
        <v>4.774</v>
      </c>
      <c r="BE32" s="3">
        <v>5.4009999999999998</v>
      </c>
      <c r="BF32" s="15">
        <v>6.1340000000000003</v>
      </c>
      <c r="BG32" s="15">
        <f t="shared" si="14"/>
        <v>5.4009999999999998</v>
      </c>
      <c r="BH32" s="9">
        <f t="shared" si="15"/>
        <v>0.62699999999999978</v>
      </c>
      <c r="BI32" s="10">
        <f t="shared" si="16"/>
        <v>0.73300000000000054</v>
      </c>
      <c r="BJ32" s="9">
        <v>4.7110000000000003</v>
      </c>
      <c r="BK32" s="3">
        <v>5.33</v>
      </c>
      <c r="BL32" s="15">
        <v>6.0490000000000004</v>
      </c>
      <c r="BM32" s="15">
        <f t="shared" si="17"/>
        <v>5.33</v>
      </c>
      <c r="BN32" s="9">
        <f t="shared" si="18"/>
        <v>0.61899999999999977</v>
      </c>
      <c r="BO32" s="10">
        <f t="shared" si="19"/>
        <v>0.71900000000000031</v>
      </c>
      <c r="BP32">
        <f t="shared" si="20"/>
        <v>0</v>
      </c>
      <c r="BQ32" s="93">
        <f t="shared" si="21"/>
        <v>1.4217687074829932</v>
      </c>
      <c r="BR32" s="93">
        <f t="shared" si="22"/>
        <v>1.4036281179138321</v>
      </c>
      <c r="BS32" s="93" t="str">
        <f>VLOOKUP(C32,'Koppeling locatie - aslocatie'!$A$2:$C$8139,2,FALSE)</f>
        <v>bema243</v>
      </c>
      <c r="BT32" s="93">
        <f>VLOOKUP($BS32,aslocaties_v01!$C$3:$AA$500,MATCH($K$3/10,aslocaties_v01!$C$2:$X$2),FALSE)</f>
        <v>3.83</v>
      </c>
      <c r="BU32" s="93">
        <f>VLOOKUP(BS32,aslocaties_v01!$C$3:$AA$500,MATCH($K$3,aslocaties_v01!$C$2:$X$2),FALSE)</f>
        <v>4.2729999999999997</v>
      </c>
      <c r="BV32" s="93">
        <f>VLOOKUP(BS32,aslocaties_v01!$C$3:$AA$500,MATCH($K$3*10,aslocaties_v01!$C$2:$Y$2),FALSE)</f>
        <v>4.726</v>
      </c>
      <c r="BW32" s="93">
        <f t="shared" si="23"/>
        <v>0.44299999999999962</v>
      </c>
      <c r="BX32" s="93">
        <f t="shared" si="24"/>
        <v>0.45300000000000029</v>
      </c>
      <c r="BY32" s="94">
        <f t="shared" si="25"/>
        <v>4.5351473922896623E-3</v>
      </c>
      <c r="BZ32" s="94">
        <f t="shared" si="26"/>
        <v>2.2026431718068507E-3</v>
      </c>
      <c r="CA32" s="94">
        <f t="shared" si="27"/>
        <v>1.2999999999999901E-2</v>
      </c>
      <c r="CB32">
        <f t="shared" si="28"/>
        <v>1.1000000000000121E-2</v>
      </c>
      <c r="CC32" s="58">
        <f t="shared" si="29"/>
        <v>1.2000000000000455E-2</v>
      </c>
      <c r="CD32" s="95" t="b">
        <f t="shared" si="30"/>
        <v>0</v>
      </c>
      <c r="CE32" s="96" t="b">
        <f t="shared" si="31"/>
        <v>1</v>
      </c>
      <c r="CF32" t="b">
        <f t="shared" si="32"/>
        <v>1</v>
      </c>
      <c r="CG32" t="b">
        <f t="shared" si="33"/>
        <v>1</v>
      </c>
      <c r="CH32" s="84" t="b">
        <f t="shared" si="34"/>
        <v>1</v>
      </c>
      <c r="CI32">
        <f t="shared" si="35"/>
        <v>1.343</v>
      </c>
      <c r="CJ32" t="b">
        <f t="shared" si="36"/>
        <v>1</v>
      </c>
      <c r="CK32" t="b">
        <f t="shared" si="37"/>
        <v>0</v>
      </c>
      <c r="CL32" s="84" t="b">
        <f t="shared" si="57"/>
        <v>1</v>
      </c>
      <c r="CM32">
        <f t="shared" si="38"/>
        <v>3.8420000000000001</v>
      </c>
      <c r="CN32" t="b">
        <f t="shared" si="39"/>
        <v>1</v>
      </c>
      <c r="CO32" s="84">
        <f t="shared" si="40"/>
        <v>5.8322575402083209E-2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1158</v>
      </c>
      <c r="B33" s="3">
        <v>2</v>
      </c>
      <c r="C33" s="3" t="s">
        <v>876</v>
      </c>
      <c r="D33" s="3" t="str">
        <f t="shared" si="0"/>
        <v>BM_1_24-1_dk_0126</v>
      </c>
      <c r="E33" s="3" t="str">
        <f t="shared" si="1"/>
        <v>0126</v>
      </c>
      <c r="F33" s="3">
        <v>125562.30499999999</v>
      </c>
      <c r="G33" s="15">
        <v>415034.68800000002</v>
      </c>
      <c r="H33" s="35" t="str">
        <f t="shared" si="2"/>
        <v>ja</v>
      </c>
      <c r="I33" s="42">
        <v>196</v>
      </c>
      <c r="J33" s="20" t="s">
        <v>369</v>
      </c>
      <c r="K33" s="21">
        <v>10000</v>
      </c>
      <c r="L33" s="28">
        <f t="shared" si="54"/>
        <v>1</v>
      </c>
      <c r="M33" s="28">
        <f t="shared" si="55"/>
        <v>1</v>
      </c>
      <c r="N33" s="56">
        <f t="shared" si="3"/>
        <v>10000</v>
      </c>
      <c r="O33" s="33">
        <f t="shared" si="56"/>
        <v>77.724076482140433</v>
      </c>
      <c r="P33" s="37">
        <f t="shared" si="4"/>
        <v>116.94246093697905</v>
      </c>
      <c r="Q33" s="9" t="s">
        <v>12</v>
      </c>
      <c r="R33" s="55" t="s">
        <v>12</v>
      </c>
      <c r="S33" s="55">
        <v>3.3319999999999999</v>
      </c>
      <c r="T33" s="55">
        <v>3.5950000000000002</v>
      </c>
      <c r="U33" s="55">
        <v>3.84</v>
      </c>
      <c r="V33" s="3">
        <v>4.0460000000000003</v>
      </c>
      <c r="W33" s="3">
        <v>4.2809999999999997</v>
      </c>
      <c r="X33" s="3" t="s">
        <v>12</v>
      </c>
      <c r="Y33" s="3">
        <v>4.7350000000000003</v>
      </c>
      <c r="Z33" s="15" t="s">
        <v>12</v>
      </c>
      <c r="AA33" s="10">
        <f t="shared" si="5"/>
        <v>4.2809999999999997</v>
      </c>
      <c r="AB33" s="9">
        <f t="shared" si="6"/>
        <v>0.44099999999999984</v>
      </c>
      <c r="AC33" s="10">
        <f t="shared" si="7"/>
        <v>0.45400000000000063</v>
      </c>
      <c r="AD33" s="9" t="s">
        <v>12</v>
      </c>
      <c r="AE33" s="55" t="s">
        <v>12</v>
      </c>
      <c r="AF33" s="55">
        <v>0.95</v>
      </c>
      <c r="AG33" s="55">
        <v>1.042</v>
      </c>
      <c r="AH33" s="55">
        <v>1.1419999999999999</v>
      </c>
      <c r="AI33" s="3">
        <v>1.2330000000000001</v>
      </c>
      <c r="AJ33" s="3">
        <v>1.3340000000000001</v>
      </c>
      <c r="AK33" s="3" t="s">
        <v>12</v>
      </c>
      <c r="AL33" s="3">
        <v>1.528</v>
      </c>
      <c r="AM33" s="15" t="s">
        <v>12</v>
      </c>
      <c r="AN33" s="10">
        <f t="shared" si="8"/>
        <v>1.3340000000000001</v>
      </c>
      <c r="AO33" s="9">
        <f t="shared" si="9"/>
        <v>0.19200000000000017</v>
      </c>
      <c r="AP33" s="10">
        <f t="shared" si="10"/>
        <v>0.19399999999999995</v>
      </c>
      <c r="AQ33" s="9" t="s">
        <v>12</v>
      </c>
      <c r="AR33" s="55" t="s">
        <v>12</v>
      </c>
      <c r="AS33" s="55">
        <v>3.3029999999999999</v>
      </c>
      <c r="AT33" s="55">
        <v>3.4359999999999999</v>
      </c>
      <c r="AU33" s="55">
        <v>3.5790000000000002</v>
      </c>
      <c r="AV33" s="3">
        <v>3.7010000000000001</v>
      </c>
      <c r="AW33" s="3">
        <v>3.827</v>
      </c>
      <c r="AX33" s="3" t="s">
        <v>12</v>
      </c>
      <c r="AY33" s="3">
        <v>4.0709999999999997</v>
      </c>
      <c r="AZ33" s="15" t="s">
        <v>12</v>
      </c>
      <c r="BA33" s="10">
        <f t="shared" si="11"/>
        <v>3.827</v>
      </c>
      <c r="BB33" s="9">
        <f t="shared" si="12"/>
        <v>0.24799999999999978</v>
      </c>
      <c r="BC33" s="10">
        <f t="shared" si="13"/>
        <v>0.24399999999999977</v>
      </c>
      <c r="BD33" s="9">
        <v>4.7889999999999997</v>
      </c>
      <c r="BE33" s="3">
        <v>5.4210000000000003</v>
      </c>
      <c r="BF33" s="15">
        <v>6.1580000000000004</v>
      </c>
      <c r="BG33" s="15">
        <f t="shared" si="14"/>
        <v>5.4210000000000003</v>
      </c>
      <c r="BH33" s="9">
        <f t="shared" si="15"/>
        <v>0.63200000000000056</v>
      </c>
      <c r="BI33" s="10">
        <f t="shared" si="16"/>
        <v>0.7370000000000001</v>
      </c>
      <c r="BJ33" s="9">
        <v>4.7290000000000001</v>
      </c>
      <c r="BK33" s="3">
        <v>5.3479999999999999</v>
      </c>
      <c r="BL33" s="15">
        <v>6.0609999999999999</v>
      </c>
      <c r="BM33" s="15">
        <f t="shared" si="17"/>
        <v>5.3479999999999999</v>
      </c>
      <c r="BN33" s="9">
        <f t="shared" si="18"/>
        <v>0.61899999999999977</v>
      </c>
      <c r="BO33" s="10">
        <f t="shared" si="19"/>
        <v>0.71300000000000008</v>
      </c>
      <c r="BP33">
        <f t="shared" si="20"/>
        <v>0</v>
      </c>
      <c r="BQ33" s="93">
        <f t="shared" si="21"/>
        <v>1.4331065759637207</v>
      </c>
      <c r="BR33" s="93">
        <f t="shared" si="22"/>
        <v>1.4036281179138321</v>
      </c>
      <c r="BS33" s="93" t="str">
        <f>VLOOKUP(C33,'Koppeling locatie - aslocatie'!$A$2:$C$8139,2,FALSE)</f>
        <v>bema243</v>
      </c>
      <c r="BT33" s="93">
        <f>VLOOKUP($BS33,aslocaties_v01!$C$3:$AA$500,MATCH($K$3/10,aslocaties_v01!$C$2:$X$2),FALSE)</f>
        <v>3.83</v>
      </c>
      <c r="BU33" s="93">
        <f>VLOOKUP(BS33,aslocaties_v01!$C$3:$AA$500,MATCH($K$3,aslocaties_v01!$C$2:$X$2),FALSE)</f>
        <v>4.2729999999999997</v>
      </c>
      <c r="BV33" s="93">
        <f>VLOOKUP(BS33,aslocaties_v01!$C$3:$AA$500,MATCH($K$3*10,aslocaties_v01!$C$2:$Y$2),FALSE)</f>
        <v>4.726</v>
      </c>
      <c r="BW33" s="93">
        <f t="shared" si="23"/>
        <v>0.44299999999999962</v>
      </c>
      <c r="BX33" s="93">
        <f t="shared" si="24"/>
        <v>0.45300000000000029</v>
      </c>
      <c r="BY33" s="94">
        <f t="shared" si="25"/>
        <v>4.5351473922896623E-3</v>
      </c>
      <c r="BZ33" s="94">
        <f t="shared" si="26"/>
        <v>2.2026431718068507E-3</v>
      </c>
      <c r="CA33" s="94">
        <f t="shared" si="27"/>
        <v>9.9999999999997868E-3</v>
      </c>
      <c r="CB33">
        <f t="shared" si="28"/>
        <v>8.0000000000000071E-3</v>
      </c>
      <c r="CC33" s="58">
        <f t="shared" si="29"/>
        <v>9.0000000000003411E-3</v>
      </c>
      <c r="CD33" s="95" t="b">
        <f t="shared" si="30"/>
        <v>0</v>
      </c>
      <c r="CE33" s="96" t="b">
        <f t="shared" si="31"/>
        <v>1</v>
      </c>
      <c r="CF33" t="b">
        <f t="shared" si="32"/>
        <v>1</v>
      </c>
      <c r="CG33" t="b">
        <f t="shared" si="33"/>
        <v>1</v>
      </c>
      <c r="CH33" s="84" t="b">
        <f t="shared" si="34"/>
        <v>1</v>
      </c>
      <c r="CI33">
        <f t="shared" si="35"/>
        <v>1.3340000000000001</v>
      </c>
      <c r="CJ33" t="b">
        <f t="shared" si="36"/>
        <v>1</v>
      </c>
      <c r="CK33" t="b">
        <f t="shared" si="37"/>
        <v>0</v>
      </c>
      <c r="CL33" s="84" t="b">
        <f t="shared" si="57"/>
        <v>1</v>
      </c>
      <c r="CM33">
        <f t="shared" si="38"/>
        <v>3.827</v>
      </c>
      <c r="CN33" t="b">
        <f t="shared" si="39"/>
        <v>1</v>
      </c>
      <c r="CO33" s="84">
        <f t="shared" si="40"/>
        <v>5.8386750688754888E-2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0</v>
      </c>
      <c r="CY33" t="b">
        <f t="shared" si="50"/>
        <v>1</v>
      </c>
      <c r="CZ33" t="b">
        <f t="shared" si="51"/>
        <v>1</v>
      </c>
      <c r="DA33" s="84">
        <f t="shared" si="52"/>
        <v>1</v>
      </c>
      <c r="DB33" t="b">
        <f t="shared" si="53"/>
        <v>0</v>
      </c>
    </row>
    <row r="34" spans="1:106">
      <c r="A34" s="9">
        <v>1159</v>
      </c>
      <c r="B34" s="3">
        <v>2</v>
      </c>
      <c r="C34" s="3" t="s">
        <v>877</v>
      </c>
      <c r="D34" s="3" t="str">
        <f t="shared" si="0"/>
        <v>BM_1_24-1_dk_0127</v>
      </c>
      <c r="E34" s="3" t="str">
        <f t="shared" si="1"/>
        <v>0127</v>
      </c>
      <c r="F34" s="3">
        <v>125446.906</v>
      </c>
      <c r="G34" s="15">
        <v>415053.625</v>
      </c>
      <c r="H34" s="35" t="str">
        <f t="shared" si="2"/>
        <v>ja</v>
      </c>
      <c r="I34" s="42">
        <v>218</v>
      </c>
      <c r="J34" s="20" t="s">
        <v>369</v>
      </c>
      <c r="K34" s="21">
        <v>10000</v>
      </c>
      <c r="L34" s="28">
        <f t="shared" si="54"/>
        <v>1</v>
      </c>
      <c r="M34" s="28">
        <f t="shared" si="55"/>
        <v>1</v>
      </c>
      <c r="N34" s="56">
        <f t="shared" si="3"/>
        <v>10000</v>
      </c>
      <c r="O34" s="33">
        <f t="shared" si="56"/>
        <v>116.94246093697905</v>
      </c>
      <c r="P34" s="37">
        <f t="shared" si="4"/>
        <v>77.980030450117425</v>
      </c>
      <c r="Q34" s="9" t="s">
        <v>12</v>
      </c>
      <c r="R34" s="55" t="s">
        <v>12</v>
      </c>
      <c r="S34" s="55">
        <v>3.3260000000000001</v>
      </c>
      <c r="T34" s="55">
        <v>3.589</v>
      </c>
      <c r="U34" s="55">
        <v>3.8319999999999999</v>
      </c>
      <c r="V34" s="3">
        <v>4.0389999999999997</v>
      </c>
      <c r="W34" s="3">
        <v>4.274</v>
      </c>
      <c r="X34" s="3" t="s">
        <v>12</v>
      </c>
      <c r="Y34" s="3">
        <v>4.7279999999999998</v>
      </c>
      <c r="Z34" s="15" t="s">
        <v>12</v>
      </c>
      <c r="AA34" s="10">
        <f t="shared" si="5"/>
        <v>4.274</v>
      </c>
      <c r="AB34" s="9">
        <f t="shared" si="6"/>
        <v>0.44200000000000017</v>
      </c>
      <c r="AC34" s="10">
        <f t="shared" si="7"/>
        <v>0.45399999999999974</v>
      </c>
      <c r="AD34" s="9" t="s">
        <v>12</v>
      </c>
      <c r="AE34" s="55" t="s">
        <v>12</v>
      </c>
      <c r="AF34" s="55">
        <v>0.94599999999999995</v>
      </c>
      <c r="AG34" s="55">
        <v>1.038</v>
      </c>
      <c r="AH34" s="55">
        <v>1.137</v>
      </c>
      <c r="AI34" s="3">
        <v>1.228</v>
      </c>
      <c r="AJ34" s="3">
        <v>1.3280000000000001</v>
      </c>
      <c r="AK34" s="3" t="s">
        <v>12</v>
      </c>
      <c r="AL34" s="3">
        <v>1.522</v>
      </c>
      <c r="AM34" s="15" t="s">
        <v>12</v>
      </c>
      <c r="AN34" s="10">
        <f t="shared" si="8"/>
        <v>1.3280000000000001</v>
      </c>
      <c r="AO34" s="9">
        <f t="shared" si="9"/>
        <v>0.19100000000000006</v>
      </c>
      <c r="AP34" s="10">
        <f t="shared" si="10"/>
        <v>0.19399999999999995</v>
      </c>
      <c r="AQ34" s="9" t="s">
        <v>12</v>
      </c>
      <c r="AR34" s="55" t="s">
        <v>12</v>
      </c>
      <c r="AS34" s="55">
        <v>3.2959999999999998</v>
      </c>
      <c r="AT34" s="55">
        <v>3.4279999999999999</v>
      </c>
      <c r="AU34" s="55">
        <v>3.57</v>
      </c>
      <c r="AV34" s="3">
        <v>3.6909999999999998</v>
      </c>
      <c r="AW34" s="3">
        <v>3.8170000000000002</v>
      </c>
      <c r="AX34" s="3" t="s">
        <v>12</v>
      </c>
      <c r="AY34" s="3">
        <v>4.0609999999999999</v>
      </c>
      <c r="AZ34" s="15" t="s">
        <v>12</v>
      </c>
      <c r="BA34" s="10">
        <f t="shared" si="11"/>
        <v>3.8170000000000002</v>
      </c>
      <c r="BB34" s="9">
        <f t="shared" si="12"/>
        <v>0.24700000000000033</v>
      </c>
      <c r="BC34" s="10">
        <f t="shared" si="13"/>
        <v>0.24399999999999977</v>
      </c>
      <c r="BD34" s="9">
        <v>4.9089999999999998</v>
      </c>
      <c r="BE34" s="3">
        <v>5.577</v>
      </c>
      <c r="BF34" s="15">
        <v>6.359</v>
      </c>
      <c r="BG34" s="15">
        <f t="shared" si="14"/>
        <v>5.577</v>
      </c>
      <c r="BH34" s="9">
        <f t="shared" si="15"/>
        <v>0.66800000000000015</v>
      </c>
      <c r="BI34" s="10">
        <f t="shared" si="16"/>
        <v>0.78200000000000003</v>
      </c>
      <c r="BJ34" s="9">
        <v>4.9210000000000003</v>
      </c>
      <c r="BK34" s="3">
        <v>5.617</v>
      </c>
      <c r="BL34" s="15">
        <v>6.4340000000000002</v>
      </c>
      <c r="BM34" s="15">
        <f t="shared" si="17"/>
        <v>5.617</v>
      </c>
      <c r="BN34" s="9">
        <f t="shared" si="18"/>
        <v>0.69599999999999973</v>
      </c>
      <c r="BO34" s="10">
        <f t="shared" si="19"/>
        <v>0.81700000000000017</v>
      </c>
      <c r="BP34">
        <f t="shared" si="20"/>
        <v>0</v>
      </c>
      <c r="BQ34" s="93">
        <f t="shared" si="21"/>
        <v>1.5113122171945699</v>
      </c>
      <c r="BR34" s="93">
        <f t="shared" si="22"/>
        <v>1.5746606334841617</v>
      </c>
      <c r="BS34" s="93" t="str">
        <f>VLOOKUP(C34,'Koppeling locatie - aslocatie'!$A$2:$C$8139,2,FALSE)</f>
        <v>bema243</v>
      </c>
      <c r="BT34" s="93">
        <f>VLOOKUP($BS34,aslocaties_v01!$C$3:$AA$500,MATCH($K$3/10,aslocaties_v01!$C$2:$X$2),FALSE)</f>
        <v>3.83</v>
      </c>
      <c r="BU34" s="93">
        <f>VLOOKUP(BS34,aslocaties_v01!$C$3:$AA$500,MATCH($K$3,aslocaties_v01!$C$2:$X$2),FALSE)</f>
        <v>4.2729999999999997</v>
      </c>
      <c r="BV34" s="93">
        <f>VLOOKUP(BS34,aslocaties_v01!$C$3:$AA$500,MATCH($K$3*10,aslocaties_v01!$C$2:$Y$2),FALSE)</f>
        <v>4.726</v>
      </c>
      <c r="BW34" s="93">
        <f t="shared" si="23"/>
        <v>0.44299999999999962</v>
      </c>
      <c r="BX34" s="93">
        <f t="shared" si="24"/>
        <v>0.45300000000000029</v>
      </c>
      <c r="BY34" s="94">
        <f t="shared" si="25"/>
        <v>2.2624434389126868E-3</v>
      </c>
      <c r="BZ34" s="94">
        <f t="shared" si="26"/>
        <v>2.2026431718049633E-3</v>
      </c>
      <c r="CA34" s="94">
        <f t="shared" si="27"/>
        <v>1.9999999999997797E-3</v>
      </c>
      <c r="CB34">
        <f t="shared" si="28"/>
        <v>1.000000000000334E-3</v>
      </c>
      <c r="CC34" s="58">
        <f t="shared" si="29"/>
        <v>1.9999999999997797E-3</v>
      </c>
      <c r="CD34" s="95" t="b">
        <f t="shared" si="30"/>
        <v>0</v>
      </c>
      <c r="CE34" s="96" t="b">
        <f t="shared" si="31"/>
        <v>1</v>
      </c>
      <c r="CF34" t="b">
        <f t="shared" si="32"/>
        <v>1</v>
      </c>
      <c r="CG34" t="b">
        <f t="shared" si="33"/>
        <v>1</v>
      </c>
      <c r="CH34" s="84" t="b">
        <f t="shared" si="34"/>
        <v>1</v>
      </c>
      <c r="CI34">
        <f t="shared" si="35"/>
        <v>1.3280000000000001</v>
      </c>
      <c r="CJ34" t="b">
        <f t="shared" si="36"/>
        <v>1</v>
      </c>
      <c r="CK34" t="b">
        <f t="shared" si="37"/>
        <v>0</v>
      </c>
      <c r="CL34" s="84" t="b">
        <f t="shared" si="57"/>
        <v>1</v>
      </c>
      <c r="CM34">
        <f t="shared" si="38"/>
        <v>3.8170000000000002</v>
      </c>
      <c r="CN34" t="b">
        <f t="shared" si="39"/>
        <v>1</v>
      </c>
      <c r="CO34" s="84">
        <f t="shared" si="40"/>
        <v>5.8429094615607406E-2</v>
      </c>
      <c r="CP34" t="b">
        <f t="shared" si="41"/>
        <v>1</v>
      </c>
      <c r="CQ34" s="96" t="b">
        <f t="shared" si="42"/>
        <v>1</v>
      </c>
      <c r="CR34" t="b">
        <f t="shared" si="43"/>
        <v>1</v>
      </c>
      <c r="CS34" t="b">
        <f t="shared" si="44"/>
        <v>0</v>
      </c>
      <c r="CT34" t="b">
        <f t="shared" si="45"/>
        <v>1</v>
      </c>
      <c r="CU34" t="b">
        <f t="shared" si="46"/>
        <v>1</v>
      </c>
      <c r="CV34" s="84" t="b">
        <f t="shared" si="47"/>
        <v>1</v>
      </c>
      <c r="CW34" t="b">
        <f t="shared" si="48"/>
        <v>0</v>
      </c>
      <c r="CX34" t="b">
        <f t="shared" si="49"/>
        <v>0</v>
      </c>
      <c r="CY34" t="b">
        <f t="shared" si="50"/>
        <v>1</v>
      </c>
      <c r="CZ34" t="b">
        <f t="shared" si="51"/>
        <v>1</v>
      </c>
      <c r="DA34" s="84">
        <f t="shared" si="52"/>
        <v>2</v>
      </c>
      <c r="DB34" t="b">
        <f t="shared" si="53"/>
        <v>0</v>
      </c>
    </row>
    <row r="35" spans="1:106">
      <c r="A35" s="9">
        <v>1160</v>
      </c>
      <c r="B35" s="3">
        <v>2</v>
      </c>
      <c r="C35" s="3" t="s">
        <v>878</v>
      </c>
      <c r="D35" s="3" t="str">
        <f t="shared" ref="D35:D66" si="58">IF(ISERROR(FIND("_",C35)),C35,LEFT(C35,LEN(C35)-LEN(RIGHT(C35,LEN(C35)-FIND("~",SUBSTITUTE(C35,"_","~",LEN(C35)-LEN(SUBSTITUTE(C35,"_",""))))))) &amp; TEXT(INT(RIGHT(C35,LEN(C35)-FIND("~",SUBSTITUTE(C35,"_","~",LEN(C35)-LEN(SUBSTITUTE(C35,"_","")))))), "0000") )</f>
        <v>BM_1_24-1_dk_0128</v>
      </c>
      <c r="E35" s="3" t="str">
        <f t="shared" ref="E35:E66" si="59">TEXT(INT(RIGHT(C35,LEN(C35)-FIND("~",SUBSTITUTE(C35,"_","~",LEN(C35)-LEN(SUBSTITUTE(C35,"_","")))))), "0000")</f>
        <v>0128</v>
      </c>
      <c r="F35" s="3">
        <v>125369.68799999999</v>
      </c>
      <c r="G35" s="15">
        <v>415064.5</v>
      </c>
      <c r="H35" s="35" t="str">
        <f t="shared" ref="H35:H66" si="60">IF(COUNTIF(C:C, "="&amp;C35)=1,"ja", "nee")</f>
        <v>ja</v>
      </c>
      <c r="I35" s="42">
        <v>183</v>
      </c>
      <c r="J35" s="20" t="s">
        <v>369</v>
      </c>
      <c r="K35" s="21">
        <v>10000</v>
      </c>
      <c r="L35" s="28">
        <f t="shared" si="54"/>
        <v>1</v>
      </c>
      <c r="M35" s="28">
        <f t="shared" si="55"/>
        <v>1</v>
      </c>
      <c r="N35" s="56">
        <f t="shared" ref="N35:N66" si="61">INT(K35/L35*M35)</f>
        <v>10000</v>
      </c>
      <c r="O35" s="33">
        <f t="shared" si="56"/>
        <v>77.980030450117425</v>
      </c>
      <c r="P35" s="37">
        <f t="shared" ref="P35:P66" si="62">SQRT((F35-F36)^2+(G35-G36)^2)</f>
        <v>117.31535078155696</v>
      </c>
      <c r="Q35" s="9" t="s">
        <v>12</v>
      </c>
      <c r="R35" s="55" t="s">
        <v>12</v>
      </c>
      <c r="S35" s="55">
        <v>3.323</v>
      </c>
      <c r="T35" s="55">
        <v>3.5859999999999999</v>
      </c>
      <c r="U35" s="55">
        <v>3.8279999999999998</v>
      </c>
      <c r="V35" s="3">
        <v>4.0350000000000001</v>
      </c>
      <c r="W35" s="3">
        <v>4.2709999999999999</v>
      </c>
      <c r="X35" s="3" t="s">
        <v>12</v>
      </c>
      <c r="Y35" s="3">
        <v>4.7240000000000002</v>
      </c>
      <c r="Z35" s="15" t="s">
        <v>12</v>
      </c>
      <c r="AA35" s="10">
        <f t="shared" ref="AA35:AA66" si="63">LOOKUP($K35,$Q$2:$Z$2,Q35:Z35)</f>
        <v>4.2709999999999999</v>
      </c>
      <c r="AB35" s="9">
        <f t="shared" ref="AB35:AB66" si="64">LOOKUP($K35,$Q$2:$Z$2,Q35:Z35)-LOOKUP(0.1*$K35,$Q$2:$Z$2,Q35:Z35)</f>
        <v>0.44300000000000006</v>
      </c>
      <c r="AC35" s="10">
        <f t="shared" ref="AC35:AC66" si="65">LOOKUP(10*$K35,$Q$2:$Z$2,Q35:Z35)-LOOKUP($K35,$Q$2:$Z$2,Q35:Z35)</f>
        <v>0.45300000000000029</v>
      </c>
      <c r="AD35" s="9" t="s">
        <v>12</v>
      </c>
      <c r="AE35" s="55" t="s">
        <v>12</v>
      </c>
      <c r="AF35" s="55">
        <v>0.94599999999999995</v>
      </c>
      <c r="AG35" s="55">
        <v>1.0369999999999999</v>
      </c>
      <c r="AH35" s="55">
        <v>1.137</v>
      </c>
      <c r="AI35" s="3">
        <v>1.2270000000000001</v>
      </c>
      <c r="AJ35" s="3">
        <v>1.3280000000000001</v>
      </c>
      <c r="AK35" s="3" t="s">
        <v>12</v>
      </c>
      <c r="AL35" s="3">
        <v>1.5209999999999999</v>
      </c>
      <c r="AM35" s="15" t="s">
        <v>12</v>
      </c>
      <c r="AN35" s="10">
        <f t="shared" ref="AN35:AN66" si="66">LOOKUP($K35,$Q$2:$Z$2,AD35:AM35)</f>
        <v>1.3280000000000001</v>
      </c>
      <c r="AO35" s="9">
        <f t="shared" ref="AO35:AO66" si="67">LOOKUP($K35,$Q$2:$Z$2,AD35:AM35)-LOOKUP(0.1*$K35,$Q$2:$Z$2,AD35:AM35)</f>
        <v>0.19100000000000006</v>
      </c>
      <c r="AP35" s="10">
        <f t="shared" ref="AP35:AP66" si="68">LOOKUP(10*$K35,$Q$2:$Z$2,AD35:AM35)-LOOKUP($K35,$Q$2:$Z$2,AD35:AM35)</f>
        <v>0.19299999999999984</v>
      </c>
      <c r="AQ35" s="9" t="s">
        <v>12</v>
      </c>
      <c r="AR35" s="55" t="s">
        <v>12</v>
      </c>
      <c r="AS35" s="55">
        <v>3.2970000000000002</v>
      </c>
      <c r="AT35" s="55">
        <v>3.4289999999999998</v>
      </c>
      <c r="AU35" s="55">
        <v>3.57</v>
      </c>
      <c r="AV35" s="3">
        <v>3.6909999999999998</v>
      </c>
      <c r="AW35" s="3">
        <v>3.8170000000000002</v>
      </c>
      <c r="AX35" s="3" t="s">
        <v>12</v>
      </c>
      <c r="AY35" s="3">
        <v>4.0590000000000002</v>
      </c>
      <c r="AZ35" s="15" t="s">
        <v>12</v>
      </c>
      <c r="BA35" s="10">
        <f t="shared" ref="BA35:BA66" si="69">LOOKUP($K35,$Q$2:$Z$2,AQ35:AZ35)</f>
        <v>3.8170000000000002</v>
      </c>
      <c r="BB35" s="9">
        <f t="shared" ref="BB35:BB66" si="70">LOOKUP($K35,$Q$2:$Z$2,AQ35:AZ35)-LOOKUP(0.1*$K35,$Q$2:$Z$2,AQ35:AZ35)</f>
        <v>0.24700000000000033</v>
      </c>
      <c r="BC35" s="10">
        <f t="shared" ref="BC35:BC66" si="71">LOOKUP(10*$K35,$Q$2:$Z$2,AQ35:AZ35)-LOOKUP($K35,$Q$2:$Z$2,AQ35:AZ35)</f>
        <v>0.24199999999999999</v>
      </c>
      <c r="BD35" s="9">
        <v>4.6070000000000002</v>
      </c>
      <c r="BE35" s="3">
        <v>5.1689999999999996</v>
      </c>
      <c r="BF35" s="15">
        <v>5.7770000000000001</v>
      </c>
      <c r="BG35" s="15">
        <f t="shared" ref="BG35:BG66" si="72">LOOKUP($N35,$BD$2:$BF$2,BD35:BF35)</f>
        <v>5.1689999999999996</v>
      </c>
      <c r="BH35" s="9">
        <f t="shared" ref="BH35:BH66" si="73">BE35-BD35</f>
        <v>0.56199999999999939</v>
      </c>
      <c r="BI35" s="10">
        <f t="shared" ref="BI35:BI66" si="74">BF35-BE35</f>
        <v>0.60800000000000054</v>
      </c>
      <c r="BJ35" s="9">
        <v>4.5359999999999996</v>
      </c>
      <c r="BK35" s="3">
        <v>5.0880000000000001</v>
      </c>
      <c r="BL35" s="15">
        <v>5.681</v>
      </c>
      <c r="BM35" s="15">
        <f t="shared" ref="BM35:BM66" si="75">LOOKUP($N35,$BD$2:$BF$2,BJ35:BL35)</f>
        <v>5.0880000000000001</v>
      </c>
      <c r="BN35" s="9">
        <f t="shared" ref="BN35:BN66" si="76">BK35-BJ35</f>
        <v>0.55200000000000049</v>
      </c>
      <c r="BO35" s="10">
        <f t="shared" ref="BO35:BO66" si="77">BL35-BK35</f>
        <v>0.59299999999999997</v>
      </c>
      <c r="BP35">
        <f t="shared" ref="BP35:BP66" si="78">IF(AND(ISERROR(FIND("Fout",Q35)), ISERROR(FIND("Fout",AD35)), ISERROR(FIND("Fout",AQ35)), ISERROR(FIND( "Fout",BD35)), ISERROR(FIND( "Fout",BJ35))),0,1)</f>
        <v>0</v>
      </c>
      <c r="BQ35" s="93">
        <f t="shared" ref="BQ35:BQ66" si="79">IF(AB35=0, -1, BH35/AB35)</f>
        <v>1.2686230248306982</v>
      </c>
      <c r="BR35" s="93">
        <f t="shared" ref="BR35:BR66" si="80">IF(AB35=0,-1,BN35/AB35)</f>
        <v>1.2460496613995495</v>
      </c>
      <c r="BS35" s="93" t="str">
        <f>VLOOKUP(C35,'Koppeling locatie - aslocatie'!$A$2:$C$8139,2,FALSE)</f>
        <v>bema243</v>
      </c>
      <c r="BT35" s="93">
        <f>VLOOKUP($BS35,aslocaties_v01!$C$3:$AA$500,MATCH($K$3/10,aslocaties_v01!$C$2:$X$2),FALSE)</f>
        <v>3.83</v>
      </c>
      <c r="BU35" s="93">
        <f>VLOOKUP(BS35,aslocaties_v01!$C$3:$AA$500,MATCH($K$3,aslocaties_v01!$C$2:$X$2),FALSE)</f>
        <v>4.2729999999999997</v>
      </c>
      <c r="BV35" s="93">
        <f>VLOOKUP(BS35,aslocaties_v01!$C$3:$AA$500,MATCH($K$3*10,aslocaties_v01!$C$2:$Y$2),FALSE)</f>
        <v>4.726</v>
      </c>
      <c r="BW35" s="93">
        <f t="shared" ref="BW35:BW66" si="81">BU35-BT35</f>
        <v>0.44299999999999962</v>
      </c>
      <c r="BX35" s="93">
        <f t="shared" ref="BX35:BX66" si="82">BV35-BU35</f>
        <v>0.45300000000000029</v>
      </c>
      <c r="BY35" s="94">
        <f t="shared" ref="BY35:BY66" si="83">IFERROR(ABS(1-BW35/AB35), 999)</f>
        <v>9.9920072216264089E-16</v>
      </c>
      <c r="BZ35" s="94">
        <f t="shared" ref="BZ35:BZ66" si="84">IFERROR(ABS(1-BX35/AC35), 999)</f>
        <v>0</v>
      </c>
      <c r="CA35" s="94">
        <f t="shared" ref="CA35:CA66" si="85">ABS(LOOKUP(0.1*$K35,$Q$2:$Z$2,Q35:Z35)-BT35)</f>
        <v>2.0000000000002238E-3</v>
      </c>
      <c r="CB35">
        <f t="shared" ref="CB35:CB66" si="86">ABS(LOOKUP($K35,$Q$2:$Z$2,Q35:Z35)-BU35)</f>
        <v>1.9999999999997797E-3</v>
      </c>
      <c r="CC35" s="58">
        <f t="shared" ref="CC35:CC66" si="87">ABS(LOOKUP(10*$K35,$Q$2:$Z$2,Q35:Z35)-BV35)</f>
        <v>1.9999999999997797E-3</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1.3280000000000001</v>
      </c>
      <c r="CJ35" t="b">
        <f t="shared" ref="CJ35:CJ66" si="94">CI35&lt;AVERAGE(CI:CI)+3*STDEV(CI:CI)</f>
        <v>1</v>
      </c>
      <c r="CK35" t="b">
        <f t="shared" ref="CK35:CK66" si="95">AN35&lt;1.25</f>
        <v>0</v>
      </c>
      <c r="CL35" s="84" t="b">
        <f t="shared" si="57"/>
        <v>1</v>
      </c>
      <c r="CM35">
        <f t="shared" ref="CM35:CM66" si="96">IF(CL35,BA35,"")</f>
        <v>3.8170000000000002</v>
      </c>
      <c r="CN35" t="b">
        <f t="shared" ref="CN35:CN66" si="97">CM35&lt;AVERAGE(CM:CM)+3*STDEV(CM:CM)</f>
        <v>1</v>
      </c>
      <c r="CO35" s="84">
        <f t="shared" ref="CO35:CO66" si="98">IF(BA35=0, -1, AN35/(1.56*BA35^2))</f>
        <v>5.8429094615607406E-2</v>
      </c>
      <c r="CP35" t="b">
        <f t="shared" ref="CP35:CP66" si="99">OR(CO35&gt;0.035, CO35&lt;0.065)</f>
        <v>1</v>
      </c>
      <c r="CQ35" s="96" t="b">
        <f t="shared" ref="CQ35:CQ66" si="100">IF(O35="-", "-", ABS(AA35-AA34)&lt;O35*$CR$1)</f>
        <v>1</v>
      </c>
      <c r="CR35" t="b">
        <f t="shared" ref="CR35:CR66" si="101">IF(O35="-","-",ABS(BG35-BG34)&lt;O35*$CS$1)</f>
        <v>0</v>
      </c>
      <c r="CS35" t="b">
        <f t="shared" ref="CS35:CS66" si="102">IF(O35="-","-",ABS(BM35-BM34)&lt;O35*$CT$1)</f>
        <v>0</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1</v>
      </c>
      <c r="CX35" t="b">
        <f t="shared" ref="CX35:CX66" si="107">IF(P35="-","-",ABS(BM36-BM35)&lt;P35*$CT$1)</f>
        <v>1</v>
      </c>
      <c r="CY35" t="b">
        <f t="shared" ref="CY35:CY66" si="108">IF(P35="-","-",ABS(AN36-AN35)&lt;P35*$CU$1)</f>
        <v>1</v>
      </c>
      <c r="CZ35" t="b">
        <f t="shared" ref="CZ35:CZ66" si="109">IF(P35="-","-",ABS(BA35-BA36)&lt;P35*$CV$1)</f>
        <v>1</v>
      </c>
      <c r="DA35" s="84">
        <f t="shared" ref="DA35:DA66" si="110">IFERROR(IF(AND(CQ35:CU35),0,1), 0)+IFERROR(IF(AND(CV35:CZ35),0,1),0)</f>
        <v>1</v>
      </c>
      <c r="DB35" t="b">
        <f t="shared" ref="DB35:DB66" si="111">AND(DA35&gt;0,CD35)</f>
        <v>0</v>
      </c>
    </row>
    <row r="36" spans="1:106">
      <c r="A36" s="9">
        <v>1161</v>
      </c>
      <c r="B36" s="3">
        <v>2</v>
      </c>
      <c r="C36" s="3" t="s">
        <v>879</v>
      </c>
      <c r="D36" s="3" t="str">
        <f t="shared" si="58"/>
        <v>BM_1_24-1_dk_0129</v>
      </c>
      <c r="E36" s="3" t="str">
        <f t="shared" si="59"/>
        <v>0129</v>
      </c>
      <c r="F36" s="3">
        <v>125253.211</v>
      </c>
      <c r="G36" s="15">
        <v>415078.5</v>
      </c>
      <c r="H36" s="35" t="str">
        <f t="shared" si="60"/>
        <v>ja</v>
      </c>
      <c r="I36" s="42">
        <v>187</v>
      </c>
      <c r="J36" s="20" t="s">
        <v>369</v>
      </c>
      <c r="K36" s="21">
        <v>10000</v>
      </c>
      <c r="L36" s="28">
        <f t="shared" ref="L36:L67" si="112">L35</f>
        <v>1</v>
      </c>
      <c r="M36" s="28">
        <f t="shared" ref="M36:M67" si="113">M35</f>
        <v>1</v>
      </c>
      <c r="N36" s="56">
        <f t="shared" si="61"/>
        <v>10000</v>
      </c>
      <c r="O36" s="33">
        <f t="shared" ref="O36:O67" si="114">SQRT((F35-F36)^2+(G35-G36)^2)</f>
        <v>117.31535078155696</v>
      </c>
      <c r="P36" s="37">
        <f t="shared" si="62"/>
        <v>10542.770112913204</v>
      </c>
      <c r="Q36" s="9" t="s">
        <v>12</v>
      </c>
      <c r="R36" s="55" t="s">
        <v>12</v>
      </c>
      <c r="S36" s="55">
        <v>3.3180000000000001</v>
      </c>
      <c r="T36" s="55">
        <v>3.5819999999999999</v>
      </c>
      <c r="U36" s="55">
        <v>3.8239999999999998</v>
      </c>
      <c r="V36" s="3">
        <v>4.0309999999999997</v>
      </c>
      <c r="W36" s="3">
        <v>4.2670000000000003</v>
      </c>
      <c r="X36" s="3" t="s">
        <v>12</v>
      </c>
      <c r="Y36" s="3">
        <v>4.72</v>
      </c>
      <c r="Z36" s="15" t="s">
        <v>12</v>
      </c>
      <c r="AA36" s="10">
        <f t="shared" si="63"/>
        <v>4.2670000000000003</v>
      </c>
      <c r="AB36" s="9">
        <f t="shared" si="64"/>
        <v>0.4430000000000005</v>
      </c>
      <c r="AC36" s="10">
        <f t="shared" si="65"/>
        <v>0.4529999999999994</v>
      </c>
      <c r="AD36" s="9" t="s">
        <v>12</v>
      </c>
      <c r="AE36" s="55" t="s">
        <v>12</v>
      </c>
      <c r="AF36" s="55">
        <v>0.85099999999999998</v>
      </c>
      <c r="AG36" s="55">
        <v>0.93100000000000005</v>
      </c>
      <c r="AH36" s="55">
        <v>1.0189999999999999</v>
      </c>
      <c r="AI36" s="3">
        <v>1.101</v>
      </c>
      <c r="AJ36" s="3">
        <v>1.1919999999999999</v>
      </c>
      <c r="AK36" s="3" t="s">
        <v>12</v>
      </c>
      <c r="AL36" s="3">
        <v>1.369</v>
      </c>
      <c r="AM36" s="15" t="s">
        <v>12</v>
      </c>
      <c r="AN36" s="10">
        <f t="shared" si="66"/>
        <v>1.1919999999999999</v>
      </c>
      <c r="AO36" s="9">
        <f t="shared" si="67"/>
        <v>0.17300000000000004</v>
      </c>
      <c r="AP36" s="10">
        <f t="shared" si="68"/>
        <v>0.17700000000000005</v>
      </c>
      <c r="AQ36" s="9" t="s">
        <v>12</v>
      </c>
      <c r="AR36" s="55" t="s">
        <v>12</v>
      </c>
      <c r="AS36" s="55">
        <v>3.121</v>
      </c>
      <c r="AT36" s="55">
        <v>3.2429999999999999</v>
      </c>
      <c r="AU36" s="55">
        <v>3.3679999999999999</v>
      </c>
      <c r="AV36" s="3">
        <v>3.4729999999999999</v>
      </c>
      <c r="AW36" s="3">
        <v>3.5870000000000002</v>
      </c>
      <c r="AX36" s="3" t="s">
        <v>12</v>
      </c>
      <c r="AY36" s="3">
        <v>3.8109999999999999</v>
      </c>
      <c r="AZ36" s="15" t="s">
        <v>12</v>
      </c>
      <c r="BA36" s="10">
        <f t="shared" si="69"/>
        <v>3.5870000000000002</v>
      </c>
      <c r="BB36" s="9">
        <f t="shared" si="70"/>
        <v>0.21900000000000031</v>
      </c>
      <c r="BC36" s="10">
        <f t="shared" si="71"/>
        <v>0.22399999999999975</v>
      </c>
      <c r="BD36" s="9">
        <v>4.5640000000000001</v>
      </c>
      <c r="BE36" s="3">
        <v>5.12</v>
      </c>
      <c r="BF36" s="15">
        <v>5.7309999999999999</v>
      </c>
      <c r="BG36" s="15">
        <f t="shared" si="72"/>
        <v>5.12</v>
      </c>
      <c r="BH36" s="9">
        <f t="shared" si="73"/>
        <v>0.55600000000000005</v>
      </c>
      <c r="BI36" s="10">
        <f t="shared" si="74"/>
        <v>0.61099999999999977</v>
      </c>
      <c r="BJ36" s="9">
        <v>4.5270000000000001</v>
      </c>
      <c r="BK36" s="3">
        <v>5.0819999999999999</v>
      </c>
      <c r="BL36" s="15">
        <v>5.6890000000000001</v>
      </c>
      <c r="BM36" s="15">
        <f t="shared" si="75"/>
        <v>5.0819999999999999</v>
      </c>
      <c r="BN36" s="9">
        <f t="shared" si="76"/>
        <v>0.55499999999999972</v>
      </c>
      <c r="BO36" s="10">
        <f t="shared" si="77"/>
        <v>0.60700000000000021</v>
      </c>
      <c r="BP36">
        <f t="shared" si="78"/>
        <v>0</v>
      </c>
      <c r="BQ36" s="93">
        <f t="shared" si="79"/>
        <v>1.2550790067720077</v>
      </c>
      <c r="BR36" s="93">
        <f t="shared" si="80"/>
        <v>1.2528216704288919</v>
      </c>
      <c r="BS36" s="93" t="str">
        <f>VLOOKUP(C36,'Koppeling locatie - aslocatie'!$A$2:$C$8139,2,FALSE)</f>
        <v>bema243</v>
      </c>
      <c r="BT36" s="93">
        <f>VLOOKUP($BS36,aslocaties_v01!$C$3:$AA$500,MATCH($K$3/10,aslocaties_v01!$C$2:$X$2),FALSE)</f>
        <v>3.83</v>
      </c>
      <c r="BU36" s="93">
        <f>VLOOKUP(BS36,aslocaties_v01!$C$3:$AA$500,MATCH($K$3,aslocaties_v01!$C$2:$X$2),FALSE)</f>
        <v>4.2729999999999997</v>
      </c>
      <c r="BV36" s="93">
        <f>VLOOKUP(BS36,aslocaties_v01!$C$3:$AA$500,MATCH($K$3*10,aslocaties_v01!$C$2:$Y$2),FALSE)</f>
        <v>4.726</v>
      </c>
      <c r="BW36" s="93">
        <f t="shared" si="81"/>
        <v>0.44299999999999962</v>
      </c>
      <c r="BX36" s="93">
        <f t="shared" si="82"/>
        <v>0.45300000000000029</v>
      </c>
      <c r="BY36" s="94">
        <f t="shared" si="83"/>
        <v>1.9984014443252818E-15</v>
      </c>
      <c r="BZ36" s="94">
        <f t="shared" si="84"/>
        <v>1.9984014443252818E-15</v>
      </c>
      <c r="CA36" s="94">
        <f t="shared" si="85"/>
        <v>6.0000000000002274E-3</v>
      </c>
      <c r="CB36">
        <f t="shared" si="86"/>
        <v>5.9999999999993392E-3</v>
      </c>
      <c r="CC36" s="58">
        <f t="shared" si="87"/>
        <v>6.0000000000002274E-3</v>
      </c>
      <c r="CD36" s="95" t="b">
        <f t="shared" si="88"/>
        <v>0</v>
      </c>
      <c r="CE36" s="96" t="b">
        <f t="shared" si="89"/>
        <v>1</v>
      </c>
      <c r="CF36" t="b">
        <f t="shared" si="90"/>
        <v>1</v>
      </c>
      <c r="CG36" t="b">
        <f t="shared" si="91"/>
        <v>1</v>
      </c>
      <c r="CH36" s="84" t="b">
        <f t="shared" si="92"/>
        <v>1</v>
      </c>
      <c r="CI36">
        <f t="shared" si="93"/>
        <v>1.1919999999999999</v>
      </c>
      <c r="CJ36" t="b">
        <f t="shared" si="94"/>
        <v>1</v>
      </c>
      <c r="CK36" t="b">
        <f t="shared" si="95"/>
        <v>1</v>
      </c>
      <c r="CL36" s="84" t="b">
        <f t="shared" ref="CL36:CL67" si="115">BA36&lt;AVERAGE(BA:BA)+2*STDEV(BA:BA)</f>
        <v>1</v>
      </c>
      <c r="CM36">
        <f t="shared" si="96"/>
        <v>3.5870000000000002</v>
      </c>
      <c r="CN36" t="b">
        <f t="shared" si="97"/>
        <v>1</v>
      </c>
      <c r="CO36" s="84">
        <f t="shared" si="98"/>
        <v>5.9386660430031026E-2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c r="A37" s="9">
        <v>1162</v>
      </c>
      <c r="B37" s="3">
        <v>2</v>
      </c>
      <c r="C37" s="3" t="s">
        <v>880</v>
      </c>
      <c r="D37" s="3" t="str">
        <f t="shared" si="58"/>
        <v>BM_1_24-1_dk_0013</v>
      </c>
      <c r="E37" s="3" t="str">
        <f t="shared" si="59"/>
        <v>0013</v>
      </c>
      <c r="F37" s="3">
        <v>135701.28099999999</v>
      </c>
      <c r="G37" s="15">
        <v>416488.40600000002</v>
      </c>
      <c r="H37" s="35" t="str">
        <f t="shared" si="60"/>
        <v>ja</v>
      </c>
      <c r="I37" s="42">
        <v>154</v>
      </c>
      <c r="J37" s="20" t="s">
        <v>369</v>
      </c>
      <c r="K37" s="21">
        <v>10000</v>
      </c>
      <c r="L37" s="28">
        <f t="shared" si="112"/>
        <v>1</v>
      </c>
      <c r="M37" s="28">
        <f t="shared" si="113"/>
        <v>1</v>
      </c>
      <c r="N37" s="56">
        <f t="shared" si="61"/>
        <v>10000</v>
      </c>
      <c r="O37" s="33">
        <f t="shared" si="114"/>
        <v>10542.770112913204</v>
      </c>
      <c r="P37" s="37">
        <f t="shared" si="62"/>
        <v>10618.956496750177</v>
      </c>
      <c r="Q37" s="9" t="s">
        <v>12</v>
      </c>
      <c r="R37" s="55" t="s">
        <v>12</v>
      </c>
      <c r="S37" s="55">
        <v>4.3339999999999996</v>
      </c>
      <c r="T37" s="55">
        <v>4.665</v>
      </c>
      <c r="U37" s="55">
        <v>4.9589999999999996</v>
      </c>
      <c r="V37" s="3">
        <v>5.2030000000000003</v>
      </c>
      <c r="W37" s="3">
        <v>5.4770000000000003</v>
      </c>
      <c r="X37" s="3" t="s">
        <v>12</v>
      </c>
      <c r="Y37" s="3">
        <v>6.0170000000000003</v>
      </c>
      <c r="Z37" s="15" t="s">
        <v>12</v>
      </c>
      <c r="AA37" s="10">
        <f t="shared" si="63"/>
        <v>5.4770000000000003</v>
      </c>
      <c r="AB37" s="9">
        <f t="shared" si="64"/>
        <v>0.51800000000000068</v>
      </c>
      <c r="AC37" s="10">
        <f t="shared" si="65"/>
        <v>0.54</v>
      </c>
      <c r="AD37" s="9" t="s">
        <v>12</v>
      </c>
      <c r="AE37" s="55" t="s">
        <v>12</v>
      </c>
      <c r="AF37" s="55">
        <v>0.56499999999999995</v>
      </c>
      <c r="AG37" s="55">
        <v>0.63200000000000001</v>
      </c>
      <c r="AH37" s="55">
        <v>0.71199999999999997</v>
      </c>
      <c r="AI37" s="3">
        <v>0.78</v>
      </c>
      <c r="AJ37" s="3">
        <v>0.84599999999999997</v>
      </c>
      <c r="AK37" s="3" t="s">
        <v>12</v>
      </c>
      <c r="AL37" s="3">
        <v>0.96599999999999997</v>
      </c>
      <c r="AM37" s="15" t="s">
        <v>12</v>
      </c>
      <c r="AN37" s="10">
        <f t="shared" si="66"/>
        <v>0.84599999999999997</v>
      </c>
      <c r="AO37" s="9">
        <f t="shared" si="67"/>
        <v>0.13400000000000001</v>
      </c>
      <c r="AP37" s="10">
        <f t="shared" si="68"/>
        <v>0.12</v>
      </c>
      <c r="AQ37" s="9" t="s">
        <v>12</v>
      </c>
      <c r="AR37" s="55" t="s">
        <v>12</v>
      </c>
      <c r="AS37" s="55">
        <v>2.5409999999999999</v>
      </c>
      <c r="AT37" s="55">
        <v>2.6789999999999998</v>
      </c>
      <c r="AU37" s="55">
        <v>2.8420000000000001</v>
      </c>
      <c r="AV37" s="3">
        <v>2.992</v>
      </c>
      <c r="AW37" s="3">
        <v>3.1030000000000002</v>
      </c>
      <c r="AX37" s="3" t="s">
        <v>12</v>
      </c>
      <c r="AY37" s="3">
        <v>3.3010000000000002</v>
      </c>
      <c r="AZ37" s="15" t="s">
        <v>12</v>
      </c>
      <c r="BA37" s="10">
        <f t="shared" si="69"/>
        <v>3.1030000000000002</v>
      </c>
      <c r="BB37" s="9">
        <f t="shared" si="70"/>
        <v>0.26100000000000012</v>
      </c>
      <c r="BC37" s="10">
        <f t="shared" si="71"/>
        <v>0.19799999999999995</v>
      </c>
      <c r="BD37" s="9">
        <v>5.2910000000000004</v>
      </c>
      <c r="BE37" s="3">
        <v>5.8330000000000002</v>
      </c>
      <c r="BF37" s="15">
        <v>6.3719999999999999</v>
      </c>
      <c r="BG37" s="15">
        <f t="shared" si="72"/>
        <v>5.8330000000000002</v>
      </c>
      <c r="BH37" s="9">
        <f t="shared" si="73"/>
        <v>0.54199999999999982</v>
      </c>
      <c r="BI37" s="10">
        <f t="shared" si="74"/>
        <v>0.5389999999999997</v>
      </c>
      <c r="BJ37" s="9">
        <v>5.258</v>
      </c>
      <c r="BK37" s="3">
        <v>5.7969999999999997</v>
      </c>
      <c r="BL37" s="15">
        <v>6.3360000000000003</v>
      </c>
      <c r="BM37" s="15">
        <f t="shared" si="75"/>
        <v>5.7969999999999997</v>
      </c>
      <c r="BN37" s="9">
        <f t="shared" si="76"/>
        <v>0.5389999999999997</v>
      </c>
      <c r="BO37" s="10">
        <f t="shared" si="77"/>
        <v>0.53900000000000059</v>
      </c>
      <c r="BP37">
        <f t="shared" si="78"/>
        <v>0</v>
      </c>
      <c r="BQ37" s="93">
        <f t="shared" si="79"/>
        <v>1.0463320463320447</v>
      </c>
      <c r="BR37" s="93">
        <f t="shared" si="80"/>
        <v>1.0405405405405386</v>
      </c>
      <c r="BS37" s="93" t="str">
        <f>VLOOKUP(C37,'Koppeling locatie - aslocatie'!$A$2:$C$8139,2,FALSE)</f>
        <v>bema232</v>
      </c>
      <c r="BT37" s="93">
        <f>VLOOKUP($BS37,aslocaties_v01!$C$3:$AA$500,MATCH($K$3/10,aslocaties_v01!$C$2:$X$2),FALSE)</f>
        <v>4.9169999999999998</v>
      </c>
      <c r="BU37" s="93">
        <f>VLOOKUP(BS37,aslocaties_v01!$C$3:$AA$500,MATCH($K$3,aslocaties_v01!$C$2:$X$2),FALSE)</f>
        <v>5.4329999999999998</v>
      </c>
      <c r="BV37" s="93">
        <f>VLOOKUP(BS37,aslocaties_v01!$C$3:$AA$500,MATCH($K$3*10,aslocaties_v01!$C$2:$Y$2),FALSE)</f>
        <v>5.9690000000000003</v>
      </c>
      <c r="BW37" s="93">
        <f t="shared" si="81"/>
        <v>0.51600000000000001</v>
      </c>
      <c r="BX37" s="93">
        <f t="shared" si="82"/>
        <v>0.53600000000000048</v>
      </c>
      <c r="BY37" s="94">
        <f t="shared" si="83"/>
        <v>3.8610038610051856E-3</v>
      </c>
      <c r="BZ37" s="94">
        <f t="shared" si="84"/>
        <v>7.4074074074066409E-3</v>
      </c>
      <c r="CA37" s="94">
        <f t="shared" si="85"/>
        <v>4.1999999999999815E-2</v>
      </c>
      <c r="CB37">
        <f t="shared" si="86"/>
        <v>4.4000000000000483E-2</v>
      </c>
      <c r="CC37" s="58">
        <f t="shared" si="87"/>
        <v>4.8000000000000043E-2</v>
      </c>
      <c r="CD37" s="95" t="b">
        <f t="shared" si="88"/>
        <v>0</v>
      </c>
      <c r="CE37" s="96" t="b">
        <f t="shared" si="89"/>
        <v>1</v>
      </c>
      <c r="CF37" t="b">
        <f t="shared" si="90"/>
        <v>1</v>
      </c>
      <c r="CG37" t="b">
        <f t="shared" si="91"/>
        <v>1</v>
      </c>
      <c r="CH37" s="84" t="b">
        <f t="shared" si="92"/>
        <v>1</v>
      </c>
      <c r="CI37">
        <f t="shared" si="93"/>
        <v>0.84599999999999997</v>
      </c>
      <c r="CJ37" t="b">
        <f t="shared" si="94"/>
        <v>1</v>
      </c>
      <c r="CK37" t="b">
        <f t="shared" si="95"/>
        <v>1</v>
      </c>
      <c r="CL37" s="84" t="b">
        <f t="shared" si="115"/>
        <v>1</v>
      </c>
      <c r="CM37">
        <f t="shared" si="96"/>
        <v>3.1030000000000002</v>
      </c>
      <c r="CN37" t="b">
        <f t="shared" si="97"/>
        <v>1</v>
      </c>
      <c r="CO37" s="84">
        <f t="shared" si="98"/>
        <v>5.6322537586445995E-2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c r="A38" s="9">
        <v>1163</v>
      </c>
      <c r="B38" s="3">
        <v>2</v>
      </c>
      <c r="C38" s="3" t="s">
        <v>881</v>
      </c>
      <c r="D38" s="3" t="str">
        <f t="shared" si="58"/>
        <v>BM_1_24-1_dk_0130</v>
      </c>
      <c r="E38" s="3" t="str">
        <f t="shared" si="59"/>
        <v>0130</v>
      </c>
      <c r="F38" s="3">
        <v>125175.258</v>
      </c>
      <c r="G38" s="15">
        <v>415086.59399999998</v>
      </c>
      <c r="H38" s="35" t="str">
        <f t="shared" si="60"/>
        <v>ja</v>
      </c>
      <c r="I38" s="42">
        <v>187</v>
      </c>
      <c r="J38" s="20" t="s">
        <v>369</v>
      </c>
      <c r="K38" s="21">
        <v>10000</v>
      </c>
      <c r="L38" s="28">
        <f t="shared" si="112"/>
        <v>1</v>
      </c>
      <c r="M38" s="28">
        <f t="shared" si="113"/>
        <v>1</v>
      </c>
      <c r="N38" s="56">
        <f t="shared" si="61"/>
        <v>10000</v>
      </c>
      <c r="O38" s="33">
        <f t="shared" si="114"/>
        <v>10618.956496750177</v>
      </c>
      <c r="P38" s="37">
        <f t="shared" si="62"/>
        <v>117.69592202366442</v>
      </c>
      <c r="Q38" s="9" t="s">
        <v>12</v>
      </c>
      <c r="R38" s="55" t="s">
        <v>12</v>
      </c>
      <c r="S38" s="55">
        <v>3.3159999999999998</v>
      </c>
      <c r="T38" s="55">
        <v>3.58</v>
      </c>
      <c r="U38" s="55">
        <v>3.8220000000000001</v>
      </c>
      <c r="V38" s="3">
        <v>4.0289999999999999</v>
      </c>
      <c r="W38" s="3">
        <v>4.266</v>
      </c>
      <c r="X38" s="3" t="s">
        <v>12</v>
      </c>
      <c r="Y38" s="3">
        <v>4.7190000000000003</v>
      </c>
      <c r="Z38" s="15" t="s">
        <v>12</v>
      </c>
      <c r="AA38" s="10">
        <f t="shared" si="63"/>
        <v>4.266</v>
      </c>
      <c r="AB38" s="9">
        <f t="shared" si="64"/>
        <v>0.44399999999999995</v>
      </c>
      <c r="AC38" s="10">
        <f t="shared" si="65"/>
        <v>0.45300000000000029</v>
      </c>
      <c r="AD38" s="9" t="s">
        <v>12</v>
      </c>
      <c r="AE38" s="55" t="s">
        <v>12</v>
      </c>
      <c r="AF38" s="55">
        <v>0.83699999999999997</v>
      </c>
      <c r="AG38" s="55">
        <v>0.91400000000000003</v>
      </c>
      <c r="AH38" s="55">
        <v>1.0009999999999999</v>
      </c>
      <c r="AI38" s="3">
        <v>1.081</v>
      </c>
      <c r="AJ38" s="3">
        <v>1.17</v>
      </c>
      <c r="AK38" s="3" t="s">
        <v>12</v>
      </c>
      <c r="AL38" s="3">
        <v>1.343</v>
      </c>
      <c r="AM38" s="15" t="s">
        <v>12</v>
      </c>
      <c r="AN38" s="10">
        <f t="shared" si="66"/>
        <v>1.17</v>
      </c>
      <c r="AO38" s="9">
        <f t="shared" si="67"/>
        <v>0.16900000000000004</v>
      </c>
      <c r="AP38" s="10">
        <f t="shared" si="68"/>
        <v>0.17300000000000004</v>
      </c>
      <c r="AQ38" s="9" t="s">
        <v>12</v>
      </c>
      <c r="AR38" s="55" t="s">
        <v>12</v>
      </c>
      <c r="AS38" s="55">
        <v>3.0960000000000001</v>
      </c>
      <c r="AT38" s="55">
        <v>3.2170000000000001</v>
      </c>
      <c r="AU38" s="55">
        <v>3.34</v>
      </c>
      <c r="AV38" s="3">
        <v>3.4430000000000001</v>
      </c>
      <c r="AW38" s="3">
        <v>3.5539999999999998</v>
      </c>
      <c r="AX38" s="3" t="s">
        <v>12</v>
      </c>
      <c r="AY38" s="3">
        <v>3.7759999999999998</v>
      </c>
      <c r="AZ38" s="15" t="s">
        <v>12</v>
      </c>
      <c r="BA38" s="10">
        <f t="shared" si="69"/>
        <v>3.5539999999999998</v>
      </c>
      <c r="BB38" s="9">
        <f t="shared" si="70"/>
        <v>0.21399999999999997</v>
      </c>
      <c r="BC38" s="10">
        <f t="shared" si="71"/>
        <v>0.22199999999999998</v>
      </c>
      <c r="BD38" s="9">
        <v>4.548</v>
      </c>
      <c r="BE38" s="3">
        <v>5.0999999999999996</v>
      </c>
      <c r="BF38" s="15">
        <v>5.7039999999999997</v>
      </c>
      <c r="BG38" s="15">
        <f t="shared" si="72"/>
        <v>5.0999999999999996</v>
      </c>
      <c r="BH38" s="9">
        <f t="shared" si="73"/>
        <v>0.5519999999999996</v>
      </c>
      <c r="BI38" s="10">
        <f t="shared" si="74"/>
        <v>0.60400000000000009</v>
      </c>
      <c r="BJ38" s="9">
        <v>4.5149999999999997</v>
      </c>
      <c r="BK38" s="3">
        <v>5.0659999999999998</v>
      </c>
      <c r="BL38" s="15">
        <v>5.6660000000000004</v>
      </c>
      <c r="BM38" s="15">
        <f t="shared" si="75"/>
        <v>5.0659999999999998</v>
      </c>
      <c r="BN38" s="9">
        <f t="shared" si="76"/>
        <v>0.55100000000000016</v>
      </c>
      <c r="BO38" s="10">
        <f t="shared" si="77"/>
        <v>0.60000000000000053</v>
      </c>
      <c r="BP38">
        <f t="shared" si="78"/>
        <v>0</v>
      </c>
      <c r="BQ38" s="93">
        <f t="shared" si="79"/>
        <v>1.2432432432432425</v>
      </c>
      <c r="BR38" s="93">
        <f t="shared" si="80"/>
        <v>1.2409909909909915</v>
      </c>
      <c r="BS38" s="93" t="str">
        <f>VLOOKUP(C38,'Koppeling locatie - aslocatie'!$A$2:$C$8139,2,FALSE)</f>
        <v>bema243</v>
      </c>
      <c r="BT38" s="93">
        <f>VLOOKUP($BS38,aslocaties_v01!$C$3:$AA$500,MATCH($K$3/10,aslocaties_v01!$C$2:$X$2),FALSE)</f>
        <v>3.83</v>
      </c>
      <c r="BU38" s="93">
        <f>VLOOKUP(BS38,aslocaties_v01!$C$3:$AA$500,MATCH($K$3,aslocaties_v01!$C$2:$X$2),FALSE)</f>
        <v>4.2729999999999997</v>
      </c>
      <c r="BV38" s="93">
        <f>VLOOKUP(BS38,aslocaties_v01!$C$3:$AA$500,MATCH($K$3*10,aslocaties_v01!$C$2:$Y$2),FALSE)</f>
        <v>4.726</v>
      </c>
      <c r="BW38" s="93">
        <f t="shared" si="81"/>
        <v>0.44299999999999962</v>
      </c>
      <c r="BX38" s="93">
        <f t="shared" si="82"/>
        <v>0.45300000000000029</v>
      </c>
      <c r="BY38" s="94">
        <f t="shared" si="83"/>
        <v>2.2522522522530064E-3</v>
      </c>
      <c r="BZ38" s="94">
        <f t="shared" si="84"/>
        <v>0</v>
      </c>
      <c r="CA38" s="94">
        <f t="shared" si="85"/>
        <v>8.0000000000000071E-3</v>
      </c>
      <c r="CB38">
        <f t="shared" si="86"/>
        <v>6.9999999999996732E-3</v>
      </c>
      <c r="CC38" s="58">
        <f t="shared" si="87"/>
        <v>6.9999999999996732E-3</v>
      </c>
      <c r="CD38" s="95" t="b">
        <f t="shared" si="88"/>
        <v>0</v>
      </c>
      <c r="CE38" s="96" t="b">
        <f t="shared" si="89"/>
        <v>1</v>
      </c>
      <c r="CF38" t="b">
        <f t="shared" si="90"/>
        <v>1</v>
      </c>
      <c r="CG38" t="b">
        <f t="shared" si="91"/>
        <v>1</v>
      </c>
      <c r="CH38" s="84" t="b">
        <f t="shared" si="92"/>
        <v>1</v>
      </c>
      <c r="CI38">
        <f t="shared" si="93"/>
        <v>1.17</v>
      </c>
      <c r="CJ38" t="b">
        <f t="shared" si="94"/>
        <v>1</v>
      </c>
      <c r="CK38" t="b">
        <f t="shared" si="95"/>
        <v>1</v>
      </c>
      <c r="CL38" s="84" t="b">
        <f t="shared" si="115"/>
        <v>1</v>
      </c>
      <c r="CM38">
        <f t="shared" si="96"/>
        <v>3.5539999999999998</v>
      </c>
      <c r="CN38" t="b">
        <f t="shared" si="97"/>
        <v>1</v>
      </c>
      <c r="CO38" s="84">
        <f t="shared" si="98"/>
        <v>5.9378116361473707E-2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1164</v>
      </c>
      <c r="B39" s="3">
        <v>2</v>
      </c>
      <c r="C39" s="3" t="s">
        <v>882</v>
      </c>
      <c r="D39" s="3" t="str">
        <f t="shared" si="58"/>
        <v>BM_1_24-1_dk_0131</v>
      </c>
      <c r="E39" s="3" t="str">
        <f t="shared" si="59"/>
        <v>0131</v>
      </c>
      <c r="F39" s="3">
        <v>125058.023</v>
      </c>
      <c r="G39" s="15">
        <v>415097</v>
      </c>
      <c r="H39" s="35" t="str">
        <f t="shared" si="60"/>
        <v>ja</v>
      </c>
      <c r="I39" s="42">
        <v>185</v>
      </c>
      <c r="J39" s="20" t="s">
        <v>369</v>
      </c>
      <c r="K39" s="21">
        <v>10000</v>
      </c>
      <c r="L39" s="28">
        <f t="shared" si="112"/>
        <v>1</v>
      </c>
      <c r="M39" s="28">
        <f t="shared" si="113"/>
        <v>1</v>
      </c>
      <c r="N39" s="56">
        <f t="shared" si="61"/>
        <v>10000</v>
      </c>
      <c r="O39" s="33">
        <f t="shared" si="114"/>
        <v>117.69592202366442</v>
      </c>
      <c r="P39" s="37">
        <f t="shared" si="62"/>
        <v>78.768713712998448</v>
      </c>
      <c r="Q39" s="9" t="s">
        <v>12</v>
      </c>
      <c r="R39" s="55" t="s">
        <v>12</v>
      </c>
      <c r="S39" s="55">
        <v>3.3109999999999999</v>
      </c>
      <c r="T39" s="55">
        <v>3.573</v>
      </c>
      <c r="U39" s="55">
        <v>3.8180000000000001</v>
      </c>
      <c r="V39" s="3">
        <v>4.0250000000000004</v>
      </c>
      <c r="W39" s="3">
        <v>4.2610000000000001</v>
      </c>
      <c r="X39" s="3" t="s">
        <v>12</v>
      </c>
      <c r="Y39" s="3">
        <v>4.7140000000000004</v>
      </c>
      <c r="Z39" s="15" t="s">
        <v>12</v>
      </c>
      <c r="AA39" s="10">
        <f t="shared" si="63"/>
        <v>4.2610000000000001</v>
      </c>
      <c r="AB39" s="9">
        <f t="shared" si="64"/>
        <v>0.44300000000000006</v>
      </c>
      <c r="AC39" s="10">
        <f t="shared" si="65"/>
        <v>0.45300000000000029</v>
      </c>
      <c r="AD39" s="9" t="s">
        <v>12</v>
      </c>
      <c r="AE39" s="55" t="s">
        <v>12</v>
      </c>
      <c r="AF39" s="55">
        <v>0.81799999999999995</v>
      </c>
      <c r="AG39" s="55">
        <v>0.89200000000000002</v>
      </c>
      <c r="AH39" s="55">
        <v>0.97399999999999998</v>
      </c>
      <c r="AI39" s="3">
        <v>1.0509999999999999</v>
      </c>
      <c r="AJ39" s="3">
        <v>1.137</v>
      </c>
      <c r="AK39" s="3" t="s">
        <v>12</v>
      </c>
      <c r="AL39" s="3">
        <v>1.304</v>
      </c>
      <c r="AM39" s="15" t="s">
        <v>12</v>
      </c>
      <c r="AN39" s="10">
        <f t="shared" si="66"/>
        <v>1.137</v>
      </c>
      <c r="AO39" s="9">
        <f t="shared" si="67"/>
        <v>0.16300000000000003</v>
      </c>
      <c r="AP39" s="10">
        <f t="shared" si="68"/>
        <v>0.16700000000000004</v>
      </c>
      <c r="AQ39" s="9" t="s">
        <v>12</v>
      </c>
      <c r="AR39" s="55" t="s">
        <v>12</v>
      </c>
      <c r="AS39" s="55">
        <v>3.069</v>
      </c>
      <c r="AT39" s="55">
        <v>3.1890000000000001</v>
      </c>
      <c r="AU39" s="55">
        <v>3.3090000000000002</v>
      </c>
      <c r="AV39" s="3">
        <v>3.407</v>
      </c>
      <c r="AW39" s="3">
        <v>3.5150000000000001</v>
      </c>
      <c r="AX39" s="3" t="s">
        <v>12</v>
      </c>
      <c r="AY39" s="3">
        <v>3.7309999999999999</v>
      </c>
      <c r="AZ39" s="15" t="s">
        <v>12</v>
      </c>
      <c r="BA39" s="10">
        <f t="shared" si="69"/>
        <v>3.5150000000000001</v>
      </c>
      <c r="BB39" s="9">
        <f t="shared" si="70"/>
        <v>0.20599999999999996</v>
      </c>
      <c r="BC39" s="10">
        <f t="shared" si="71"/>
        <v>0.21599999999999975</v>
      </c>
      <c r="BD39" s="9">
        <v>4.5069999999999997</v>
      </c>
      <c r="BE39" s="3">
        <v>5.048</v>
      </c>
      <c r="BF39" s="15">
        <v>5.6239999999999997</v>
      </c>
      <c r="BG39" s="15">
        <f t="shared" si="72"/>
        <v>5.048</v>
      </c>
      <c r="BH39" s="9">
        <f t="shared" si="73"/>
        <v>0.54100000000000037</v>
      </c>
      <c r="BI39" s="10">
        <f t="shared" si="74"/>
        <v>0.57599999999999962</v>
      </c>
      <c r="BJ39" s="9">
        <v>4.47</v>
      </c>
      <c r="BK39" s="3">
        <v>5.008</v>
      </c>
      <c r="BL39" s="15">
        <v>5.58</v>
      </c>
      <c r="BM39" s="15">
        <f t="shared" si="75"/>
        <v>5.008</v>
      </c>
      <c r="BN39" s="9">
        <f t="shared" si="76"/>
        <v>0.53800000000000026</v>
      </c>
      <c r="BO39" s="10">
        <f t="shared" si="77"/>
        <v>0.57200000000000006</v>
      </c>
      <c r="BP39">
        <f t="shared" si="78"/>
        <v>0</v>
      </c>
      <c r="BQ39" s="93">
        <f t="shared" si="79"/>
        <v>1.2212189616252829</v>
      </c>
      <c r="BR39" s="93">
        <f t="shared" si="80"/>
        <v>1.2144469525959372</v>
      </c>
      <c r="BS39" s="93" t="str">
        <f>VLOOKUP(C39,'Koppeling locatie - aslocatie'!$A$2:$C$8139,2,FALSE)</f>
        <v>bema243</v>
      </c>
      <c r="BT39" s="93">
        <f>VLOOKUP($BS39,aslocaties_v01!$C$3:$AA$500,MATCH($K$3/10,aslocaties_v01!$C$2:$X$2),FALSE)</f>
        <v>3.83</v>
      </c>
      <c r="BU39" s="93">
        <f>VLOOKUP(BS39,aslocaties_v01!$C$3:$AA$500,MATCH($K$3,aslocaties_v01!$C$2:$X$2),FALSE)</f>
        <v>4.2729999999999997</v>
      </c>
      <c r="BV39" s="93">
        <f>VLOOKUP(BS39,aslocaties_v01!$C$3:$AA$500,MATCH($K$3*10,aslocaties_v01!$C$2:$Y$2),FALSE)</f>
        <v>4.726</v>
      </c>
      <c r="BW39" s="93">
        <f t="shared" si="81"/>
        <v>0.44299999999999962</v>
      </c>
      <c r="BX39" s="93">
        <f t="shared" si="82"/>
        <v>0.45300000000000029</v>
      </c>
      <c r="BY39" s="94">
        <f t="shared" si="83"/>
        <v>9.9920072216264089E-16</v>
      </c>
      <c r="BZ39" s="94">
        <f t="shared" si="84"/>
        <v>0</v>
      </c>
      <c r="CA39" s="94">
        <f t="shared" si="85"/>
        <v>1.2000000000000011E-2</v>
      </c>
      <c r="CB39">
        <f t="shared" si="86"/>
        <v>1.1999999999999567E-2</v>
      </c>
      <c r="CC39" s="58">
        <f t="shared" si="87"/>
        <v>1.1999999999999567E-2</v>
      </c>
      <c r="CD39" s="95" t="b">
        <f t="shared" si="88"/>
        <v>0</v>
      </c>
      <c r="CE39" s="96" t="b">
        <f t="shared" si="89"/>
        <v>1</v>
      </c>
      <c r="CF39" t="b">
        <f t="shared" si="90"/>
        <v>1</v>
      </c>
      <c r="CG39" t="b">
        <f t="shared" si="91"/>
        <v>1</v>
      </c>
      <c r="CH39" s="84" t="b">
        <f t="shared" si="92"/>
        <v>1</v>
      </c>
      <c r="CI39">
        <f t="shared" si="93"/>
        <v>1.137</v>
      </c>
      <c r="CJ39" t="b">
        <f t="shared" si="94"/>
        <v>1</v>
      </c>
      <c r="CK39" t="b">
        <f t="shared" si="95"/>
        <v>1</v>
      </c>
      <c r="CL39" s="84" t="b">
        <f t="shared" si="115"/>
        <v>1</v>
      </c>
      <c r="CM39">
        <f t="shared" si="96"/>
        <v>3.5150000000000001</v>
      </c>
      <c r="CN39" t="b">
        <f t="shared" si="97"/>
        <v>1</v>
      </c>
      <c r="CO39" s="84">
        <f t="shared" si="98"/>
        <v>5.8990925203398055E-2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c r="A40" s="9">
        <v>1165</v>
      </c>
      <c r="B40" s="3">
        <v>2</v>
      </c>
      <c r="C40" s="3" t="s">
        <v>883</v>
      </c>
      <c r="D40" s="3" t="str">
        <f t="shared" si="58"/>
        <v>BM_1_24-1_dk_0132</v>
      </c>
      <c r="E40" s="3" t="str">
        <f t="shared" si="59"/>
        <v>0132</v>
      </c>
      <c r="F40" s="3">
        <v>124979.469</v>
      </c>
      <c r="G40" s="15">
        <v>415102.81199999998</v>
      </c>
      <c r="H40" s="35" t="str">
        <f t="shared" si="60"/>
        <v>ja</v>
      </c>
      <c r="I40" s="42">
        <v>185</v>
      </c>
      <c r="J40" s="20" t="s">
        <v>369</v>
      </c>
      <c r="K40" s="21">
        <v>10000</v>
      </c>
      <c r="L40" s="28">
        <f t="shared" si="112"/>
        <v>1</v>
      </c>
      <c r="M40" s="28">
        <f t="shared" si="113"/>
        <v>1</v>
      </c>
      <c r="N40" s="56">
        <f t="shared" si="61"/>
        <v>10000</v>
      </c>
      <c r="O40" s="33">
        <f t="shared" si="114"/>
        <v>78.768713712998448</v>
      </c>
      <c r="P40" s="37">
        <f t="shared" si="62"/>
        <v>119.63934005166968</v>
      </c>
      <c r="Q40" s="9" t="s">
        <v>12</v>
      </c>
      <c r="R40" s="55" t="s">
        <v>12</v>
      </c>
      <c r="S40" s="55">
        <v>3.3069999999999999</v>
      </c>
      <c r="T40" s="55">
        <v>3.5680000000000001</v>
      </c>
      <c r="U40" s="55">
        <v>3.8140000000000001</v>
      </c>
      <c r="V40" s="3">
        <v>4.0209999999999999</v>
      </c>
      <c r="W40" s="3">
        <v>4.2560000000000002</v>
      </c>
      <c r="X40" s="3" t="s">
        <v>12</v>
      </c>
      <c r="Y40" s="3">
        <v>4.7080000000000002</v>
      </c>
      <c r="Z40" s="15" t="s">
        <v>12</v>
      </c>
      <c r="AA40" s="10">
        <f t="shared" si="63"/>
        <v>4.2560000000000002</v>
      </c>
      <c r="AB40" s="9">
        <f t="shared" si="64"/>
        <v>0.44200000000000017</v>
      </c>
      <c r="AC40" s="10">
        <f t="shared" si="65"/>
        <v>0.45199999999999996</v>
      </c>
      <c r="AD40" s="9" t="s">
        <v>12</v>
      </c>
      <c r="AE40" s="55" t="s">
        <v>12</v>
      </c>
      <c r="AF40" s="55">
        <v>0.8</v>
      </c>
      <c r="AG40" s="55">
        <v>0.86899999999999999</v>
      </c>
      <c r="AH40" s="55">
        <v>0.94399999999999995</v>
      </c>
      <c r="AI40" s="3">
        <v>1.014</v>
      </c>
      <c r="AJ40" s="3">
        <v>1.095</v>
      </c>
      <c r="AK40" s="3" t="s">
        <v>12</v>
      </c>
      <c r="AL40" s="3">
        <v>1.254</v>
      </c>
      <c r="AM40" s="15" t="s">
        <v>12</v>
      </c>
      <c r="AN40" s="10">
        <f t="shared" si="66"/>
        <v>1.095</v>
      </c>
      <c r="AO40" s="9">
        <f t="shared" si="67"/>
        <v>0.15100000000000002</v>
      </c>
      <c r="AP40" s="10">
        <f t="shared" si="68"/>
        <v>0.15900000000000003</v>
      </c>
      <c r="AQ40" s="9" t="s">
        <v>12</v>
      </c>
      <c r="AR40" s="55" t="s">
        <v>12</v>
      </c>
      <c r="AS40" s="55">
        <v>3.048</v>
      </c>
      <c r="AT40" s="55">
        <v>3.165</v>
      </c>
      <c r="AU40" s="55">
        <v>3.2810000000000001</v>
      </c>
      <c r="AV40" s="3">
        <v>3.3759999999999999</v>
      </c>
      <c r="AW40" s="3">
        <v>3.48</v>
      </c>
      <c r="AX40" s="3" t="s">
        <v>12</v>
      </c>
      <c r="AY40" s="3">
        <v>3.6880000000000002</v>
      </c>
      <c r="AZ40" s="15" t="s">
        <v>12</v>
      </c>
      <c r="BA40" s="10">
        <f t="shared" si="69"/>
        <v>3.48</v>
      </c>
      <c r="BB40" s="9">
        <f t="shared" si="70"/>
        <v>0.19899999999999984</v>
      </c>
      <c r="BC40" s="10">
        <f t="shared" si="71"/>
        <v>0.20800000000000018</v>
      </c>
      <c r="BD40" s="9">
        <v>4.4939999999999998</v>
      </c>
      <c r="BE40" s="3">
        <v>5.032</v>
      </c>
      <c r="BF40" s="15">
        <v>5.6020000000000003</v>
      </c>
      <c r="BG40" s="15">
        <f t="shared" si="72"/>
        <v>5.032</v>
      </c>
      <c r="BH40" s="9">
        <f t="shared" si="73"/>
        <v>0.53800000000000026</v>
      </c>
      <c r="BI40" s="10">
        <f t="shared" si="74"/>
        <v>0.57000000000000028</v>
      </c>
      <c r="BJ40" s="9">
        <v>4.4569999999999999</v>
      </c>
      <c r="BK40" s="3">
        <v>4.9930000000000003</v>
      </c>
      <c r="BL40" s="15">
        <v>5.5579999999999998</v>
      </c>
      <c r="BM40" s="15">
        <f t="shared" si="75"/>
        <v>4.9930000000000003</v>
      </c>
      <c r="BN40" s="9">
        <f t="shared" si="76"/>
        <v>0.53600000000000048</v>
      </c>
      <c r="BO40" s="10">
        <f t="shared" si="77"/>
        <v>0.5649999999999995</v>
      </c>
      <c r="BP40">
        <f t="shared" si="78"/>
        <v>0</v>
      </c>
      <c r="BQ40" s="93">
        <f t="shared" si="79"/>
        <v>1.2171945701357467</v>
      </c>
      <c r="BR40" s="93">
        <f t="shared" si="80"/>
        <v>1.2126696832579191</v>
      </c>
      <c r="BS40" s="93" t="str">
        <f>VLOOKUP(C40,'Koppeling locatie - aslocatie'!$A$2:$C$8139,2,FALSE)</f>
        <v>bema243</v>
      </c>
      <c r="BT40" s="93">
        <f>VLOOKUP($BS40,aslocaties_v01!$C$3:$AA$500,MATCH($K$3/10,aslocaties_v01!$C$2:$X$2),FALSE)</f>
        <v>3.83</v>
      </c>
      <c r="BU40" s="93">
        <f>VLOOKUP(BS40,aslocaties_v01!$C$3:$AA$500,MATCH($K$3,aslocaties_v01!$C$2:$X$2),FALSE)</f>
        <v>4.2729999999999997</v>
      </c>
      <c r="BV40" s="93">
        <f>VLOOKUP(BS40,aslocaties_v01!$C$3:$AA$500,MATCH($K$3*10,aslocaties_v01!$C$2:$Y$2),FALSE)</f>
        <v>4.726</v>
      </c>
      <c r="BW40" s="93">
        <f t="shared" si="81"/>
        <v>0.44299999999999962</v>
      </c>
      <c r="BX40" s="93">
        <f t="shared" si="82"/>
        <v>0.45300000000000029</v>
      </c>
      <c r="BY40" s="94">
        <f t="shared" si="83"/>
        <v>2.2624434389126868E-3</v>
      </c>
      <c r="BZ40" s="94">
        <f t="shared" si="84"/>
        <v>2.2123893805316985E-3</v>
      </c>
      <c r="CA40" s="94">
        <f t="shared" si="85"/>
        <v>1.6000000000000014E-2</v>
      </c>
      <c r="CB40">
        <f t="shared" si="86"/>
        <v>1.699999999999946E-2</v>
      </c>
      <c r="CC40" s="58">
        <f t="shared" si="87"/>
        <v>1.7999999999999794E-2</v>
      </c>
      <c r="CD40" s="95" t="b">
        <f t="shared" si="88"/>
        <v>0</v>
      </c>
      <c r="CE40" s="96" t="b">
        <f t="shared" si="89"/>
        <v>1</v>
      </c>
      <c r="CF40" t="b">
        <f t="shared" si="90"/>
        <v>1</v>
      </c>
      <c r="CG40" t="b">
        <f t="shared" si="91"/>
        <v>1</v>
      </c>
      <c r="CH40" s="84" t="b">
        <f t="shared" si="92"/>
        <v>1</v>
      </c>
      <c r="CI40">
        <f t="shared" si="93"/>
        <v>1.095</v>
      </c>
      <c r="CJ40" t="b">
        <f t="shared" si="94"/>
        <v>1</v>
      </c>
      <c r="CK40" t="b">
        <f t="shared" si="95"/>
        <v>1</v>
      </c>
      <c r="CL40" s="84" t="b">
        <f t="shared" si="115"/>
        <v>1</v>
      </c>
      <c r="CM40">
        <f t="shared" si="96"/>
        <v>3.48</v>
      </c>
      <c r="CN40" t="b">
        <f t="shared" si="97"/>
        <v>1</v>
      </c>
      <c r="CO40" s="84">
        <f t="shared" si="98"/>
        <v>5.7960354482352094E-2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1166</v>
      </c>
      <c r="B41" s="3">
        <v>2</v>
      </c>
      <c r="C41" s="3" t="s">
        <v>884</v>
      </c>
      <c r="D41" s="3" t="str">
        <f t="shared" si="58"/>
        <v>BM_1_24-1_dk_0133</v>
      </c>
      <c r="E41" s="3" t="str">
        <f t="shared" si="59"/>
        <v>0133</v>
      </c>
      <c r="F41" s="3">
        <v>124860.031</v>
      </c>
      <c r="G41" s="15">
        <v>415109.75</v>
      </c>
      <c r="H41" s="35" t="str">
        <f t="shared" si="60"/>
        <v>ja</v>
      </c>
      <c r="I41" s="42">
        <v>183</v>
      </c>
      <c r="J41" s="20" t="s">
        <v>369</v>
      </c>
      <c r="K41" s="21">
        <v>10000</v>
      </c>
      <c r="L41" s="28">
        <f t="shared" si="112"/>
        <v>1</v>
      </c>
      <c r="M41" s="28">
        <f t="shared" si="113"/>
        <v>1</v>
      </c>
      <c r="N41" s="56">
        <f t="shared" si="61"/>
        <v>10000</v>
      </c>
      <c r="O41" s="33">
        <f t="shared" si="114"/>
        <v>119.63934005166968</v>
      </c>
      <c r="P41" s="37">
        <f t="shared" si="62"/>
        <v>80.045145661683492</v>
      </c>
      <c r="Q41" s="9" t="s">
        <v>12</v>
      </c>
      <c r="R41" s="55" t="s">
        <v>12</v>
      </c>
      <c r="S41" s="55">
        <v>3.302</v>
      </c>
      <c r="T41" s="55">
        <v>3.5640000000000001</v>
      </c>
      <c r="U41" s="55">
        <v>3.8090000000000002</v>
      </c>
      <c r="V41" s="3">
        <v>4.016</v>
      </c>
      <c r="W41" s="3">
        <v>4.25</v>
      </c>
      <c r="X41" s="3" t="s">
        <v>12</v>
      </c>
      <c r="Y41" s="3">
        <v>4.7030000000000003</v>
      </c>
      <c r="Z41" s="15" t="s">
        <v>12</v>
      </c>
      <c r="AA41" s="10">
        <f t="shared" si="63"/>
        <v>4.25</v>
      </c>
      <c r="AB41" s="9">
        <f t="shared" si="64"/>
        <v>0.44099999999999984</v>
      </c>
      <c r="AC41" s="10">
        <f t="shared" si="65"/>
        <v>0.45300000000000029</v>
      </c>
      <c r="AD41" s="9" t="s">
        <v>12</v>
      </c>
      <c r="AE41" s="55" t="s">
        <v>12</v>
      </c>
      <c r="AF41" s="55">
        <v>0.79600000000000004</v>
      </c>
      <c r="AG41" s="55">
        <v>0.86099999999999999</v>
      </c>
      <c r="AH41" s="55">
        <v>0.93200000000000005</v>
      </c>
      <c r="AI41" s="3">
        <v>0.998</v>
      </c>
      <c r="AJ41" s="3">
        <v>1.075</v>
      </c>
      <c r="AK41" s="3" t="s">
        <v>12</v>
      </c>
      <c r="AL41" s="3">
        <v>1.2270000000000001</v>
      </c>
      <c r="AM41" s="15" t="s">
        <v>12</v>
      </c>
      <c r="AN41" s="10">
        <f t="shared" si="66"/>
        <v>1.075</v>
      </c>
      <c r="AO41" s="9">
        <f t="shared" si="67"/>
        <v>0.1429999999999999</v>
      </c>
      <c r="AP41" s="10">
        <f t="shared" si="68"/>
        <v>0.15200000000000014</v>
      </c>
      <c r="AQ41" s="9" t="s">
        <v>12</v>
      </c>
      <c r="AR41" s="55" t="s">
        <v>12</v>
      </c>
      <c r="AS41" s="55">
        <v>3.0419999999999998</v>
      </c>
      <c r="AT41" s="55">
        <v>3.157</v>
      </c>
      <c r="AU41" s="55">
        <v>3.2719999999999998</v>
      </c>
      <c r="AV41" s="3">
        <v>3.3660000000000001</v>
      </c>
      <c r="AW41" s="3">
        <v>3.4670000000000001</v>
      </c>
      <c r="AX41" s="3" t="s">
        <v>12</v>
      </c>
      <c r="AY41" s="3">
        <v>3.6709999999999998</v>
      </c>
      <c r="AZ41" s="15" t="s">
        <v>12</v>
      </c>
      <c r="BA41" s="10">
        <f t="shared" si="69"/>
        <v>3.4670000000000001</v>
      </c>
      <c r="BB41" s="9">
        <f t="shared" si="70"/>
        <v>0.19500000000000028</v>
      </c>
      <c r="BC41" s="10">
        <f t="shared" si="71"/>
        <v>0.20399999999999974</v>
      </c>
      <c r="BD41" s="9">
        <v>4.47</v>
      </c>
      <c r="BE41" s="3">
        <v>5.0010000000000003</v>
      </c>
      <c r="BF41" s="15">
        <v>5.556</v>
      </c>
      <c r="BG41" s="15">
        <f t="shared" si="72"/>
        <v>5.0010000000000003</v>
      </c>
      <c r="BH41" s="9">
        <f t="shared" si="73"/>
        <v>0.53100000000000058</v>
      </c>
      <c r="BI41" s="10">
        <f t="shared" si="74"/>
        <v>0.55499999999999972</v>
      </c>
      <c r="BJ41" s="9">
        <v>4.4260000000000002</v>
      </c>
      <c r="BK41" s="3">
        <v>4.9530000000000003</v>
      </c>
      <c r="BL41" s="15">
        <v>5.5</v>
      </c>
      <c r="BM41" s="15">
        <f t="shared" si="75"/>
        <v>4.9530000000000003</v>
      </c>
      <c r="BN41" s="9">
        <f t="shared" si="76"/>
        <v>0.52700000000000014</v>
      </c>
      <c r="BO41" s="10">
        <f t="shared" si="77"/>
        <v>0.54699999999999971</v>
      </c>
      <c r="BP41">
        <f t="shared" si="78"/>
        <v>0</v>
      </c>
      <c r="BQ41" s="93">
        <f t="shared" si="79"/>
        <v>1.204081632653063</v>
      </c>
      <c r="BR41" s="93">
        <f t="shared" si="80"/>
        <v>1.1950113378684815</v>
      </c>
      <c r="BS41" s="93" t="str">
        <f>VLOOKUP(C41,'Koppeling locatie - aslocatie'!$A$2:$C$8139,2,FALSE)</f>
        <v>bema244</v>
      </c>
      <c r="BT41" s="93">
        <f>VLOOKUP($BS41,aslocaties_v01!$C$3:$AA$500,MATCH($K$3/10,aslocaties_v01!$C$2:$X$2),FALSE)</f>
        <v>3.7839999999999998</v>
      </c>
      <c r="BU41" s="93">
        <f>VLOOKUP(BS41,aslocaties_v01!$C$3:$AA$500,MATCH($K$3,aslocaties_v01!$C$2:$X$2),FALSE)</f>
        <v>4.226</v>
      </c>
      <c r="BV41" s="93">
        <f>VLOOKUP(BS41,aslocaties_v01!$C$3:$AA$500,MATCH($K$3*10,aslocaties_v01!$C$2:$Y$2),FALSE)</f>
        <v>4.6779999999999999</v>
      </c>
      <c r="BW41" s="93">
        <f t="shared" si="81"/>
        <v>0.44200000000000017</v>
      </c>
      <c r="BX41" s="93">
        <f t="shared" si="82"/>
        <v>0.45199999999999996</v>
      </c>
      <c r="BY41" s="94">
        <f t="shared" si="83"/>
        <v>2.2675736961459414E-3</v>
      </c>
      <c r="BZ41" s="94">
        <f t="shared" si="84"/>
        <v>2.2075055187645853E-3</v>
      </c>
      <c r="CA41" s="94">
        <f t="shared" si="85"/>
        <v>2.5000000000000355E-2</v>
      </c>
      <c r="CB41">
        <f t="shared" si="86"/>
        <v>2.4000000000000021E-2</v>
      </c>
      <c r="CC41" s="58">
        <f t="shared" si="87"/>
        <v>2.5000000000000355E-2</v>
      </c>
      <c r="CD41" s="95" t="b">
        <f t="shared" si="88"/>
        <v>0</v>
      </c>
      <c r="CE41" s="96" t="b">
        <f t="shared" si="89"/>
        <v>1</v>
      </c>
      <c r="CF41" t="b">
        <f t="shared" si="90"/>
        <v>1</v>
      </c>
      <c r="CG41" t="b">
        <f t="shared" si="91"/>
        <v>1</v>
      </c>
      <c r="CH41" s="84" t="b">
        <f t="shared" si="92"/>
        <v>1</v>
      </c>
      <c r="CI41">
        <f t="shared" si="93"/>
        <v>1.075</v>
      </c>
      <c r="CJ41" t="b">
        <f t="shared" si="94"/>
        <v>1</v>
      </c>
      <c r="CK41" t="b">
        <f t="shared" si="95"/>
        <v>1</v>
      </c>
      <c r="CL41" s="84" t="b">
        <f t="shared" si="115"/>
        <v>1</v>
      </c>
      <c r="CM41">
        <f t="shared" si="96"/>
        <v>3.4670000000000001</v>
      </c>
      <c r="CN41" t="b">
        <f t="shared" si="97"/>
        <v>1</v>
      </c>
      <c r="CO41" s="84">
        <f t="shared" si="98"/>
        <v>5.7329239750434795E-2</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1167</v>
      </c>
      <c r="B42" s="3">
        <v>2</v>
      </c>
      <c r="C42" s="3" t="s">
        <v>885</v>
      </c>
      <c r="D42" s="3" t="str">
        <f t="shared" si="58"/>
        <v>BM_1_24-1_dk_0134</v>
      </c>
      <c r="E42" s="3" t="str">
        <f t="shared" si="59"/>
        <v>0134</v>
      </c>
      <c r="F42" s="3">
        <v>124780.031</v>
      </c>
      <c r="G42" s="15">
        <v>415112.43800000002</v>
      </c>
      <c r="H42" s="35" t="str">
        <f t="shared" si="60"/>
        <v>ja</v>
      </c>
      <c r="I42" s="42">
        <v>182</v>
      </c>
      <c r="J42" s="20" t="s">
        <v>369</v>
      </c>
      <c r="K42" s="21">
        <v>10000</v>
      </c>
      <c r="L42" s="28">
        <f t="shared" si="112"/>
        <v>1</v>
      </c>
      <c r="M42" s="28">
        <f t="shared" si="113"/>
        <v>1</v>
      </c>
      <c r="N42" s="56">
        <f t="shared" si="61"/>
        <v>10000</v>
      </c>
      <c r="O42" s="33">
        <f t="shared" si="114"/>
        <v>80.045145661683492</v>
      </c>
      <c r="P42" s="37">
        <f t="shared" si="62"/>
        <v>121.78293776223589</v>
      </c>
      <c r="Q42" s="9" t="s">
        <v>12</v>
      </c>
      <c r="R42" s="55" t="s">
        <v>12</v>
      </c>
      <c r="S42" s="55">
        <v>3.2970000000000002</v>
      </c>
      <c r="T42" s="55">
        <v>3.5609999999999999</v>
      </c>
      <c r="U42" s="55">
        <v>3.806</v>
      </c>
      <c r="V42" s="3">
        <v>4.0110000000000001</v>
      </c>
      <c r="W42" s="3">
        <v>4.2469999999999999</v>
      </c>
      <c r="X42" s="3" t="s">
        <v>12</v>
      </c>
      <c r="Y42" s="3">
        <v>4.7</v>
      </c>
      <c r="Z42" s="15" t="s">
        <v>12</v>
      </c>
      <c r="AA42" s="10">
        <f t="shared" si="63"/>
        <v>4.2469999999999999</v>
      </c>
      <c r="AB42" s="9">
        <f t="shared" si="64"/>
        <v>0.44099999999999984</v>
      </c>
      <c r="AC42" s="10">
        <f t="shared" si="65"/>
        <v>0.45300000000000029</v>
      </c>
      <c r="AD42" s="9" t="s">
        <v>12</v>
      </c>
      <c r="AE42" s="55" t="s">
        <v>12</v>
      </c>
      <c r="AF42" s="55">
        <v>0.79700000000000004</v>
      </c>
      <c r="AG42" s="55">
        <v>0.86</v>
      </c>
      <c r="AH42" s="55">
        <v>0.92800000000000005</v>
      </c>
      <c r="AI42" s="3">
        <v>0.98899999999999999</v>
      </c>
      <c r="AJ42" s="3">
        <v>1.06</v>
      </c>
      <c r="AK42" s="3" t="s">
        <v>12</v>
      </c>
      <c r="AL42" s="3">
        <v>1.2010000000000001</v>
      </c>
      <c r="AM42" s="15" t="s">
        <v>12</v>
      </c>
      <c r="AN42" s="10">
        <f t="shared" si="66"/>
        <v>1.06</v>
      </c>
      <c r="AO42" s="9">
        <f t="shared" si="67"/>
        <v>0.13200000000000001</v>
      </c>
      <c r="AP42" s="10">
        <f t="shared" si="68"/>
        <v>0.14100000000000001</v>
      </c>
      <c r="AQ42" s="9" t="s">
        <v>12</v>
      </c>
      <c r="AR42" s="55" t="s">
        <v>12</v>
      </c>
      <c r="AS42" s="55">
        <v>3.0419999999999998</v>
      </c>
      <c r="AT42" s="55">
        <v>3.157</v>
      </c>
      <c r="AU42" s="55">
        <v>3.2719999999999998</v>
      </c>
      <c r="AV42" s="3">
        <v>3.3650000000000002</v>
      </c>
      <c r="AW42" s="3">
        <v>3.464</v>
      </c>
      <c r="AX42" s="3" t="s">
        <v>12</v>
      </c>
      <c r="AY42" s="3">
        <v>3.6629999999999998</v>
      </c>
      <c r="AZ42" s="15" t="s">
        <v>12</v>
      </c>
      <c r="BA42" s="10">
        <f t="shared" si="69"/>
        <v>3.464</v>
      </c>
      <c r="BB42" s="9">
        <f t="shared" si="70"/>
        <v>0.19200000000000017</v>
      </c>
      <c r="BC42" s="10">
        <f t="shared" si="71"/>
        <v>0.19899999999999984</v>
      </c>
      <c r="BD42" s="9">
        <v>4.4589999999999996</v>
      </c>
      <c r="BE42" s="3">
        <v>4.9870000000000001</v>
      </c>
      <c r="BF42" s="15">
        <v>5.5350000000000001</v>
      </c>
      <c r="BG42" s="15">
        <f t="shared" si="72"/>
        <v>4.9870000000000001</v>
      </c>
      <c r="BH42" s="9">
        <f t="shared" si="73"/>
        <v>0.52800000000000047</v>
      </c>
      <c r="BI42" s="10">
        <f t="shared" si="74"/>
        <v>0.54800000000000004</v>
      </c>
      <c r="BJ42" s="9">
        <v>4.4119999999999999</v>
      </c>
      <c r="BK42" s="3">
        <v>4.9349999999999996</v>
      </c>
      <c r="BL42" s="15">
        <v>5.4749999999999996</v>
      </c>
      <c r="BM42" s="15">
        <f t="shared" si="75"/>
        <v>4.9349999999999996</v>
      </c>
      <c r="BN42" s="9">
        <f t="shared" si="76"/>
        <v>0.52299999999999969</v>
      </c>
      <c r="BO42" s="10">
        <f t="shared" si="77"/>
        <v>0.54</v>
      </c>
      <c r="BP42">
        <f t="shared" si="78"/>
        <v>0</v>
      </c>
      <c r="BQ42" s="93">
        <f t="shared" si="79"/>
        <v>1.1972789115646274</v>
      </c>
      <c r="BR42" s="93">
        <f t="shared" si="80"/>
        <v>1.1859410430838999</v>
      </c>
      <c r="BS42" s="93" t="str">
        <f>VLOOKUP(C42,'Koppeling locatie - aslocatie'!$A$2:$C$8139,2,FALSE)</f>
        <v>bema244</v>
      </c>
      <c r="BT42" s="93">
        <f>VLOOKUP($BS42,aslocaties_v01!$C$3:$AA$500,MATCH($K$3/10,aslocaties_v01!$C$2:$X$2),FALSE)</f>
        <v>3.7839999999999998</v>
      </c>
      <c r="BU42" s="93">
        <f>VLOOKUP(BS42,aslocaties_v01!$C$3:$AA$500,MATCH($K$3,aslocaties_v01!$C$2:$X$2),FALSE)</f>
        <v>4.226</v>
      </c>
      <c r="BV42" s="93">
        <f>VLOOKUP(BS42,aslocaties_v01!$C$3:$AA$500,MATCH($K$3*10,aslocaties_v01!$C$2:$Y$2),FALSE)</f>
        <v>4.6779999999999999</v>
      </c>
      <c r="BW42" s="93">
        <f t="shared" si="81"/>
        <v>0.44200000000000017</v>
      </c>
      <c r="BX42" s="93">
        <f t="shared" si="82"/>
        <v>0.45199999999999996</v>
      </c>
      <c r="BY42" s="94">
        <f t="shared" si="83"/>
        <v>2.2675736961459414E-3</v>
      </c>
      <c r="BZ42" s="94">
        <f t="shared" si="84"/>
        <v>2.2075055187645853E-3</v>
      </c>
      <c r="CA42" s="94">
        <f t="shared" si="85"/>
        <v>2.2000000000000242E-2</v>
      </c>
      <c r="CB42">
        <f t="shared" si="86"/>
        <v>2.0999999999999908E-2</v>
      </c>
      <c r="CC42" s="58">
        <f t="shared" si="87"/>
        <v>2.2000000000000242E-2</v>
      </c>
      <c r="CD42" s="95" t="b">
        <f t="shared" si="88"/>
        <v>0</v>
      </c>
      <c r="CE42" s="96" t="b">
        <f t="shared" si="89"/>
        <v>1</v>
      </c>
      <c r="CF42" t="b">
        <f t="shared" si="90"/>
        <v>1</v>
      </c>
      <c r="CG42" t="b">
        <f t="shared" si="91"/>
        <v>1</v>
      </c>
      <c r="CH42" s="84" t="b">
        <f t="shared" si="92"/>
        <v>1</v>
      </c>
      <c r="CI42">
        <f t="shared" si="93"/>
        <v>1.06</v>
      </c>
      <c r="CJ42" t="b">
        <f t="shared" si="94"/>
        <v>1</v>
      </c>
      <c r="CK42" t="b">
        <f t="shared" si="95"/>
        <v>1</v>
      </c>
      <c r="CL42" s="84" t="b">
        <f t="shared" si="115"/>
        <v>1</v>
      </c>
      <c r="CM42">
        <f t="shared" si="96"/>
        <v>3.464</v>
      </c>
      <c r="CN42" t="b">
        <f t="shared" si="97"/>
        <v>1</v>
      </c>
      <c r="CO42" s="84">
        <f t="shared" si="98"/>
        <v>5.6627253756151998E-2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c r="A43" s="9">
        <v>1168</v>
      </c>
      <c r="B43" s="3">
        <v>2</v>
      </c>
      <c r="C43" s="3" t="s">
        <v>886</v>
      </c>
      <c r="D43" s="3" t="str">
        <f t="shared" si="58"/>
        <v>BM_1_24-1_dk_0135</v>
      </c>
      <c r="E43" s="3" t="str">
        <f t="shared" si="59"/>
        <v>0135</v>
      </c>
      <c r="F43" s="3">
        <v>124658.25</v>
      </c>
      <c r="G43" s="15">
        <v>415113.125</v>
      </c>
      <c r="H43" s="35" t="str">
        <f t="shared" si="60"/>
        <v>ja</v>
      </c>
      <c r="I43" s="42">
        <v>181</v>
      </c>
      <c r="J43" s="20" t="s">
        <v>369</v>
      </c>
      <c r="K43" s="21">
        <v>10000</v>
      </c>
      <c r="L43" s="28">
        <f t="shared" si="112"/>
        <v>1</v>
      </c>
      <c r="M43" s="28">
        <f t="shared" si="113"/>
        <v>1</v>
      </c>
      <c r="N43" s="56">
        <f t="shared" si="61"/>
        <v>10000</v>
      </c>
      <c r="O43" s="33">
        <f t="shared" si="114"/>
        <v>121.78293776223589</v>
      </c>
      <c r="P43" s="37">
        <f t="shared" si="62"/>
        <v>81.868128896413822</v>
      </c>
      <c r="Q43" s="9" t="s">
        <v>12</v>
      </c>
      <c r="R43" s="55" t="s">
        <v>12</v>
      </c>
      <c r="S43" s="55">
        <v>3.2909999999999999</v>
      </c>
      <c r="T43" s="55">
        <v>3.5539999999999998</v>
      </c>
      <c r="U43" s="55">
        <v>3.7989999999999999</v>
      </c>
      <c r="V43" s="3">
        <v>4.0049999999999999</v>
      </c>
      <c r="W43" s="3">
        <v>4.2409999999999997</v>
      </c>
      <c r="X43" s="3" t="s">
        <v>12</v>
      </c>
      <c r="Y43" s="3">
        <v>4.694</v>
      </c>
      <c r="Z43" s="15" t="s">
        <v>12</v>
      </c>
      <c r="AA43" s="10">
        <f t="shared" si="63"/>
        <v>4.2409999999999997</v>
      </c>
      <c r="AB43" s="9">
        <f t="shared" si="64"/>
        <v>0.44199999999999973</v>
      </c>
      <c r="AC43" s="10">
        <f t="shared" si="65"/>
        <v>0.45300000000000029</v>
      </c>
      <c r="AD43" s="9" t="s">
        <v>12</v>
      </c>
      <c r="AE43" s="55" t="s">
        <v>12</v>
      </c>
      <c r="AF43" s="55">
        <v>0.78800000000000003</v>
      </c>
      <c r="AG43" s="55">
        <v>0.84899999999999998</v>
      </c>
      <c r="AH43" s="55">
        <v>0.91500000000000004</v>
      </c>
      <c r="AI43" s="3">
        <v>0.97399999999999998</v>
      </c>
      <c r="AJ43" s="3">
        <v>1.04</v>
      </c>
      <c r="AK43" s="3" t="s">
        <v>12</v>
      </c>
      <c r="AL43" s="3">
        <v>1.175</v>
      </c>
      <c r="AM43" s="15" t="s">
        <v>12</v>
      </c>
      <c r="AN43" s="10">
        <f t="shared" si="66"/>
        <v>1.04</v>
      </c>
      <c r="AO43" s="9">
        <f t="shared" si="67"/>
        <v>0.125</v>
      </c>
      <c r="AP43" s="10">
        <f t="shared" si="68"/>
        <v>0.13500000000000001</v>
      </c>
      <c r="AQ43" s="9" t="s">
        <v>12</v>
      </c>
      <c r="AR43" s="55" t="s">
        <v>12</v>
      </c>
      <c r="AS43" s="55">
        <v>3.036</v>
      </c>
      <c r="AT43" s="55">
        <v>3.149</v>
      </c>
      <c r="AU43" s="55">
        <v>3.2650000000000001</v>
      </c>
      <c r="AV43" s="3">
        <v>3.3580000000000001</v>
      </c>
      <c r="AW43" s="3">
        <v>3.456</v>
      </c>
      <c r="AX43" s="3" t="s">
        <v>12</v>
      </c>
      <c r="AY43" s="3">
        <v>3.6509999999999998</v>
      </c>
      <c r="AZ43" s="15" t="s">
        <v>12</v>
      </c>
      <c r="BA43" s="10">
        <f t="shared" si="69"/>
        <v>3.456</v>
      </c>
      <c r="BB43" s="9">
        <f t="shared" si="70"/>
        <v>0.19099999999999984</v>
      </c>
      <c r="BC43" s="10">
        <f t="shared" si="71"/>
        <v>0.19499999999999984</v>
      </c>
      <c r="BD43" s="9">
        <v>4.4450000000000003</v>
      </c>
      <c r="BE43" s="3">
        <v>4.9710000000000001</v>
      </c>
      <c r="BF43" s="15">
        <v>5.5129999999999999</v>
      </c>
      <c r="BG43" s="15">
        <f t="shared" si="72"/>
        <v>4.9710000000000001</v>
      </c>
      <c r="BH43" s="9">
        <f t="shared" si="73"/>
        <v>0.5259999999999998</v>
      </c>
      <c r="BI43" s="10">
        <f t="shared" si="74"/>
        <v>0.54199999999999982</v>
      </c>
      <c r="BJ43" s="9">
        <v>4.399</v>
      </c>
      <c r="BK43" s="3">
        <v>4.92</v>
      </c>
      <c r="BL43" s="15">
        <v>5.4530000000000003</v>
      </c>
      <c r="BM43" s="15">
        <f t="shared" si="75"/>
        <v>4.92</v>
      </c>
      <c r="BN43" s="9">
        <f t="shared" si="76"/>
        <v>0.52099999999999991</v>
      </c>
      <c r="BO43" s="10">
        <f t="shared" si="77"/>
        <v>0.53300000000000036</v>
      </c>
      <c r="BP43">
        <f t="shared" si="78"/>
        <v>0</v>
      </c>
      <c r="BQ43" s="93">
        <f t="shared" si="79"/>
        <v>1.1900452488687785</v>
      </c>
      <c r="BR43" s="93">
        <f t="shared" si="80"/>
        <v>1.1787330316742086</v>
      </c>
      <c r="BS43" s="93" t="str">
        <f>VLOOKUP(C43,'Koppeling locatie - aslocatie'!$A$2:$C$8139,2,FALSE)</f>
        <v>bema244</v>
      </c>
      <c r="BT43" s="93">
        <f>VLOOKUP($BS43,aslocaties_v01!$C$3:$AA$500,MATCH($K$3/10,aslocaties_v01!$C$2:$X$2),FALSE)</f>
        <v>3.7839999999999998</v>
      </c>
      <c r="BU43" s="93">
        <f>VLOOKUP(BS43,aslocaties_v01!$C$3:$AA$500,MATCH($K$3,aslocaties_v01!$C$2:$X$2),FALSE)</f>
        <v>4.226</v>
      </c>
      <c r="BV43" s="93">
        <f>VLOOKUP(BS43,aslocaties_v01!$C$3:$AA$500,MATCH($K$3*10,aslocaties_v01!$C$2:$Y$2),FALSE)</f>
        <v>4.6779999999999999</v>
      </c>
      <c r="BW43" s="93">
        <f t="shared" si="81"/>
        <v>0.44200000000000017</v>
      </c>
      <c r="BX43" s="93">
        <f t="shared" si="82"/>
        <v>0.45199999999999996</v>
      </c>
      <c r="BY43" s="94">
        <f t="shared" si="83"/>
        <v>1.1102230246251565E-15</v>
      </c>
      <c r="BZ43" s="94">
        <f t="shared" si="84"/>
        <v>2.2075055187645853E-3</v>
      </c>
      <c r="CA43" s="94">
        <f t="shared" si="85"/>
        <v>1.5000000000000124E-2</v>
      </c>
      <c r="CB43">
        <f t="shared" si="86"/>
        <v>1.499999999999968E-2</v>
      </c>
      <c r="CC43" s="58">
        <f t="shared" si="87"/>
        <v>1.6000000000000014E-2</v>
      </c>
      <c r="CD43" s="95" t="b">
        <f t="shared" si="88"/>
        <v>0</v>
      </c>
      <c r="CE43" s="96" t="b">
        <f t="shared" si="89"/>
        <v>1</v>
      </c>
      <c r="CF43" t="b">
        <f t="shared" si="90"/>
        <v>1</v>
      </c>
      <c r="CG43" t="b">
        <f t="shared" si="91"/>
        <v>1</v>
      </c>
      <c r="CH43" s="84" t="b">
        <f t="shared" si="92"/>
        <v>1</v>
      </c>
      <c r="CI43">
        <f t="shared" si="93"/>
        <v>1.04</v>
      </c>
      <c r="CJ43" t="b">
        <f t="shared" si="94"/>
        <v>1</v>
      </c>
      <c r="CK43" t="b">
        <f t="shared" si="95"/>
        <v>1</v>
      </c>
      <c r="CL43" s="84" t="b">
        <f t="shared" si="115"/>
        <v>1</v>
      </c>
      <c r="CM43">
        <f t="shared" si="96"/>
        <v>3.456</v>
      </c>
      <c r="CN43" t="b">
        <f t="shared" si="97"/>
        <v>1</v>
      </c>
      <c r="CO43" s="84">
        <f t="shared" si="98"/>
        <v>5.5816329446730692E-2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1169</v>
      </c>
      <c r="B44" s="3">
        <v>2</v>
      </c>
      <c r="C44" s="3" t="s">
        <v>887</v>
      </c>
      <c r="D44" s="3" t="str">
        <f t="shared" si="58"/>
        <v>BM_1_24-1_dk_0136</v>
      </c>
      <c r="E44" s="3" t="str">
        <f t="shared" si="59"/>
        <v>0136</v>
      </c>
      <c r="F44" s="3">
        <v>124576.398</v>
      </c>
      <c r="G44" s="15">
        <v>415111.5</v>
      </c>
      <c r="H44" s="35" t="str">
        <f t="shared" si="60"/>
        <v>ja</v>
      </c>
      <c r="I44" s="42">
        <v>180</v>
      </c>
      <c r="J44" s="20" t="s">
        <v>369</v>
      </c>
      <c r="K44" s="21">
        <v>10000</v>
      </c>
      <c r="L44" s="28">
        <f t="shared" si="112"/>
        <v>1</v>
      </c>
      <c r="M44" s="28">
        <f t="shared" si="113"/>
        <v>1</v>
      </c>
      <c r="N44" s="56">
        <f t="shared" si="61"/>
        <v>10000</v>
      </c>
      <c r="O44" s="33">
        <f t="shared" si="114"/>
        <v>81.868128896413822</v>
      </c>
      <c r="P44" s="37">
        <f t="shared" si="62"/>
        <v>126.96561012337263</v>
      </c>
      <c r="Q44" s="9" t="s">
        <v>12</v>
      </c>
      <c r="R44" s="55" t="s">
        <v>12</v>
      </c>
      <c r="S44" s="55">
        <v>3.2879999999999998</v>
      </c>
      <c r="T44" s="55">
        <v>3.5510000000000002</v>
      </c>
      <c r="U44" s="55">
        <v>3.7949999999999999</v>
      </c>
      <c r="V44" s="3">
        <v>4.0019999999999998</v>
      </c>
      <c r="W44" s="3">
        <v>4.2380000000000004</v>
      </c>
      <c r="X44" s="3" t="s">
        <v>12</v>
      </c>
      <c r="Y44" s="3">
        <v>4.6909999999999998</v>
      </c>
      <c r="Z44" s="15" t="s">
        <v>12</v>
      </c>
      <c r="AA44" s="10">
        <f t="shared" si="63"/>
        <v>4.2380000000000004</v>
      </c>
      <c r="AB44" s="9">
        <f t="shared" si="64"/>
        <v>0.4430000000000005</v>
      </c>
      <c r="AC44" s="10">
        <f t="shared" si="65"/>
        <v>0.4529999999999994</v>
      </c>
      <c r="AD44" s="9" t="s">
        <v>12</v>
      </c>
      <c r="AE44" s="55" t="s">
        <v>12</v>
      </c>
      <c r="AF44" s="55">
        <v>0.77800000000000002</v>
      </c>
      <c r="AG44" s="55">
        <v>0.83899999999999997</v>
      </c>
      <c r="AH44" s="55">
        <v>0.90400000000000003</v>
      </c>
      <c r="AI44" s="3">
        <v>0.96</v>
      </c>
      <c r="AJ44" s="3">
        <v>1.0229999999999999</v>
      </c>
      <c r="AK44" s="3" t="s">
        <v>12</v>
      </c>
      <c r="AL44" s="3">
        <v>1.153</v>
      </c>
      <c r="AM44" s="15" t="s">
        <v>12</v>
      </c>
      <c r="AN44" s="10">
        <f t="shared" si="66"/>
        <v>1.0229999999999999</v>
      </c>
      <c r="AO44" s="9">
        <f t="shared" si="67"/>
        <v>0.11899999999999988</v>
      </c>
      <c r="AP44" s="10">
        <f t="shared" si="68"/>
        <v>0.13000000000000012</v>
      </c>
      <c r="AQ44" s="9" t="s">
        <v>12</v>
      </c>
      <c r="AR44" s="55" t="s">
        <v>12</v>
      </c>
      <c r="AS44" s="55">
        <v>3.02</v>
      </c>
      <c r="AT44" s="55">
        <v>3.133</v>
      </c>
      <c r="AU44" s="55">
        <v>3.2480000000000002</v>
      </c>
      <c r="AV44" s="3">
        <v>3.3410000000000002</v>
      </c>
      <c r="AW44" s="3">
        <v>3.4380000000000002</v>
      </c>
      <c r="AX44" s="3" t="s">
        <v>12</v>
      </c>
      <c r="AY44" s="3">
        <v>3.63</v>
      </c>
      <c r="AZ44" s="15" t="s">
        <v>12</v>
      </c>
      <c r="BA44" s="10">
        <f t="shared" si="69"/>
        <v>3.4380000000000002</v>
      </c>
      <c r="BB44" s="9">
        <f t="shared" si="70"/>
        <v>0.18999999999999995</v>
      </c>
      <c r="BC44" s="10">
        <f t="shared" si="71"/>
        <v>0.19199999999999973</v>
      </c>
      <c r="BD44" s="9">
        <v>4.4279999999999999</v>
      </c>
      <c r="BE44" s="3">
        <v>4.9489999999999998</v>
      </c>
      <c r="BF44" s="15">
        <v>5.4850000000000003</v>
      </c>
      <c r="BG44" s="15">
        <f t="shared" si="72"/>
        <v>4.9489999999999998</v>
      </c>
      <c r="BH44" s="9">
        <f t="shared" si="73"/>
        <v>0.52099999999999991</v>
      </c>
      <c r="BI44" s="10">
        <f t="shared" si="74"/>
        <v>0.53600000000000048</v>
      </c>
      <c r="BJ44" s="9">
        <v>4.3840000000000003</v>
      </c>
      <c r="BK44" s="3">
        <v>4.9020000000000001</v>
      </c>
      <c r="BL44" s="15">
        <v>5.43</v>
      </c>
      <c r="BM44" s="15">
        <f t="shared" si="75"/>
        <v>4.9020000000000001</v>
      </c>
      <c r="BN44" s="9">
        <f t="shared" si="76"/>
        <v>0.51799999999999979</v>
      </c>
      <c r="BO44" s="10">
        <f t="shared" si="77"/>
        <v>0.52799999999999958</v>
      </c>
      <c r="BP44">
        <f t="shared" si="78"/>
        <v>0</v>
      </c>
      <c r="BQ44" s="93">
        <f t="shared" si="79"/>
        <v>1.1760722347629782</v>
      </c>
      <c r="BR44" s="93">
        <f t="shared" si="80"/>
        <v>1.1693002257336325</v>
      </c>
      <c r="BS44" s="93" t="str">
        <f>VLOOKUP(C44,'Koppeling locatie - aslocatie'!$A$2:$C$8139,2,FALSE)</f>
        <v>bema244</v>
      </c>
      <c r="BT44" s="93">
        <f>VLOOKUP($BS44,aslocaties_v01!$C$3:$AA$500,MATCH($K$3/10,aslocaties_v01!$C$2:$X$2),FALSE)</f>
        <v>3.7839999999999998</v>
      </c>
      <c r="BU44" s="93">
        <f>VLOOKUP(BS44,aslocaties_v01!$C$3:$AA$500,MATCH($K$3,aslocaties_v01!$C$2:$X$2),FALSE)</f>
        <v>4.226</v>
      </c>
      <c r="BV44" s="93">
        <f>VLOOKUP(BS44,aslocaties_v01!$C$3:$AA$500,MATCH($K$3*10,aslocaties_v01!$C$2:$Y$2),FALSE)</f>
        <v>4.6779999999999999</v>
      </c>
      <c r="BW44" s="93">
        <f t="shared" si="81"/>
        <v>0.44200000000000017</v>
      </c>
      <c r="BX44" s="93">
        <f t="shared" si="82"/>
        <v>0.45199999999999996</v>
      </c>
      <c r="BY44" s="94">
        <f t="shared" si="83"/>
        <v>2.2573363431158677E-3</v>
      </c>
      <c r="BZ44" s="94">
        <f t="shared" si="84"/>
        <v>2.2075055187625869E-3</v>
      </c>
      <c r="CA44" s="94">
        <f t="shared" si="85"/>
        <v>1.1000000000000121E-2</v>
      </c>
      <c r="CB44">
        <f t="shared" si="86"/>
        <v>1.2000000000000455E-2</v>
      </c>
      <c r="CC44" s="58">
        <f t="shared" si="87"/>
        <v>1.2999999999999901E-2</v>
      </c>
      <c r="CD44" s="95" t="b">
        <f t="shared" si="88"/>
        <v>0</v>
      </c>
      <c r="CE44" s="96" t="b">
        <f t="shared" si="89"/>
        <v>1</v>
      </c>
      <c r="CF44" t="b">
        <f t="shared" si="90"/>
        <v>1</v>
      </c>
      <c r="CG44" t="b">
        <f t="shared" si="91"/>
        <v>1</v>
      </c>
      <c r="CH44" s="84" t="b">
        <f t="shared" si="92"/>
        <v>1</v>
      </c>
      <c r="CI44">
        <f t="shared" si="93"/>
        <v>1.0229999999999999</v>
      </c>
      <c r="CJ44" t="b">
        <f t="shared" si="94"/>
        <v>1</v>
      </c>
      <c r="CK44" t="b">
        <f t="shared" si="95"/>
        <v>1</v>
      </c>
      <c r="CL44" s="84" t="b">
        <f t="shared" si="115"/>
        <v>1</v>
      </c>
      <c r="CM44">
        <f t="shared" si="96"/>
        <v>3.4380000000000002</v>
      </c>
      <c r="CN44" t="b">
        <f t="shared" si="97"/>
        <v>1</v>
      </c>
      <c r="CO44" s="84">
        <f t="shared" si="98"/>
        <v>5.5480362580862363E-2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1170</v>
      </c>
      <c r="B45" s="3">
        <v>2</v>
      </c>
      <c r="C45" s="3" t="s">
        <v>888</v>
      </c>
      <c r="D45" s="3" t="str">
        <f t="shared" si="58"/>
        <v>BM_1_24-1_dk_0137</v>
      </c>
      <c r="E45" s="3" t="str">
        <f t="shared" si="59"/>
        <v>0137</v>
      </c>
      <c r="F45" s="3">
        <v>124451.375</v>
      </c>
      <c r="G45" s="15">
        <v>415133.625</v>
      </c>
      <c r="H45" s="35" t="str">
        <f t="shared" si="60"/>
        <v>ja</v>
      </c>
      <c r="I45" s="42">
        <v>177</v>
      </c>
      <c r="J45" s="20" t="s">
        <v>369</v>
      </c>
      <c r="K45" s="21">
        <v>10000</v>
      </c>
      <c r="L45" s="28">
        <f t="shared" si="112"/>
        <v>1</v>
      </c>
      <c r="M45" s="28">
        <f t="shared" si="113"/>
        <v>1</v>
      </c>
      <c r="N45" s="56">
        <f t="shared" si="61"/>
        <v>10000</v>
      </c>
      <c r="O45" s="33">
        <f t="shared" si="114"/>
        <v>126.96561012337263</v>
      </c>
      <c r="P45" s="37">
        <f t="shared" si="62"/>
        <v>84.406638281592222</v>
      </c>
      <c r="Q45" s="9" t="s">
        <v>12</v>
      </c>
      <c r="R45" s="55" t="s">
        <v>12</v>
      </c>
      <c r="S45" s="55">
        <v>3.28</v>
      </c>
      <c r="T45" s="55">
        <v>3.5430000000000001</v>
      </c>
      <c r="U45" s="55">
        <v>3.7879999999999998</v>
      </c>
      <c r="V45" s="3">
        <v>3.9950000000000001</v>
      </c>
      <c r="W45" s="3">
        <v>4.2309999999999999</v>
      </c>
      <c r="X45" s="3" t="s">
        <v>12</v>
      </c>
      <c r="Y45" s="3">
        <v>4.6840000000000002</v>
      </c>
      <c r="Z45" s="15" t="s">
        <v>12</v>
      </c>
      <c r="AA45" s="10">
        <f t="shared" si="63"/>
        <v>4.2309999999999999</v>
      </c>
      <c r="AB45" s="9">
        <f t="shared" si="64"/>
        <v>0.44300000000000006</v>
      </c>
      <c r="AC45" s="10">
        <f t="shared" si="65"/>
        <v>0.45300000000000029</v>
      </c>
      <c r="AD45" s="9" t="s">
        <v>12</v>
      </c>
      <c r="AE45" s="55" t="s">
        <v>12</v>
      </c>
      <c r="AF45" s="55">
        <v>0.76400000000000001</v>
      </c>
      <c r="AG45" s="55">
        <v>0.82399999999999995</v>
      </c>
      <c r="AH45" s="55">
        <v>0.88800000000000001</v>
      </c>
      <c r="AI45" s="3">
        <v>0.94399999999999995</v>
      </c>
      <c r="AJ45" s="3">
        <v>1.004</v>
      </c>
      <c r="AK45" s="3" t="s">
        <v>12</v>
      </c>
      <c r="AL45" s="3">
        <v>1.131</v>
      </c>
      <c r="AM45" s="15" t="s">
        <v>12</v>
      </c>
      <c r="AN45" s="10">
        <f t="shared" si="66"/>
        <v>1.004</v>
      </c>
      <c r="AO45" s="9">
        <f t="shared" si="67"/>
        <v>0.11599999999999999</v>
      </c>
      <c r="AP45" s="10">
        <f t="shared" si="68"/>
        <v>0.127</v>
      </c>
      <c r="AQ45" s="9" t="s">
        <v>12</v>
      </c>
      <c r="AR45" s="55" t="s">
        <v>12</v>
      </c>
      <c r="AS45" s="55">
        <v>2.9980000000000002</v>
      </c>
      <c r="AT45" s="55">
        <v>3.11</v>
      </c>
      <c r="AU45" s="55">
        <v>3.2250000000000001</v>
      </c>
      <c r="AV45" s="3">
        <v>3.3170000000000002</v>
      </c>
      <c r="AW45" s="3">
        <v>3.4119999999999999</v>
      </c>
      <c r="AX45" s="3" t="s">
        <v>12</v>
      </c>
      <c r="AY45" s="3">
        <v>3.6030000000000002</v>
      </c>
      <c r="AZ45" s="15" t="s">
        <v>12</v>
      </c>
      <c r="BA45" s="10">
        <f t="shared" si="69"/>
        <v>3.4119999999999999</v>
      </c>
      <c r="BB45" s="9">
        <f t="shared" si="70"/>
        <v>0.18699999999999983</v>
      </c>
      <c r="BC45" s="10">
        <f t="shared" si="71"/>
        <v>0.19100000000000028</v>
      </c>
      <c r="BD45" s="9">
        <v>4.3929999999999998</v>
      </c>
      <c r="BE45" s="3">
        <v>4.9089999999999998</v>
      </c>
      <c r="BF45" s="15">
        <v>5.4349999999999996</v>
      </c>
      <c r="BG45" s="15">
        <f t="shared" si="72"/>
        <v>4.9089999999999998</v>
      </c>
      <c r="BH45" s="9">
        <f t="shared" si="73"/>
        <v>0.51600000000000001</v>
      </c>
      <c r="BI45" s="10">
        <f t="shared" si="74"/>
        <v>0.5259999999999998</v>
      </c>
      <c r="BJ45" s="9">
        <v>4.351</v>
      </c>
      <c r="BK45" s="3">
        <v>4.8639999999999999</v>
      </c>
      <c r="BL45" s="15">
        <v>5.383</v>
      </c>
      <c r="BM45" s="15">
        <f t="shared" si="75"/>
        <v>4.8639999999999999</v>
      </c>
      <c r="BN45" s="9">
        <f t="shared" si="76"/>
        <v>0.5129999999999999</v>
      </c>
      <c r="BO45" s="10">
        <f t="shared" si="77"/>
        <v>0.51900000000000013</v>
      </c>
      <c r="BP45">
        <f t="shared" si="78"/>
        <v>0</v>
      </c>
      <c r="BQ45" s="93">
        <f t="shared" si="79"/>
        <v>1.1647855530474038</v>
      </c>
      <c r="BR45" s="93">
        <f t="shared" si="80"/>
        <v>1.1580135440180583</v>
      </c>
      <c r="BS45" s="93" t="str">
        <f>VLOOKUP(C45,'Koppeling locatie - aslocatie'!$A$2:$C$8139,2,FALSE)</f>
        <v>bema244</v>
      </c>
      <c r="BT45" s="93">
        <f>VLOOKUP($BS45,aslocaties_v01!$C$3:$AA$500,MATCH($K$3/10,aslocaties_v01!$C$2:$X$2),FALSE)</f>
        <v>3.7839999999999998</v>
      </c>
      <c r="BU45" s="93">
        <f>VLOOKUP(BS45,aslocaties_v01!$C$3:$AA$500,MATCH($K$3,aslocaties_v01!$C$2:$X$2),FALSE)</f>
        <v>4.226</v>
      </c>
      <c r="BV45" s="93">
        <f>VLOOKUP(BS45,aslocaties_v01!$C$3:$AA$500,MATCH($K$3*10,aslocaties_v01!$C$2:$Y$2),FALSE)</f>
        <v>4.6779999999999999</v>
      </c>
      <c r="BW45" s="93">
        <f t="shared" si="81"/>
        <v>0.44200000000000017</v>
      </c>
      <c r="BX45" s="93">
        <f t="shared" si="82"/>
        <v>0.45199999999999996</v>
      </c>
      <c r="BY45" s="94">
        <f t="shared" si="83"/>
        <v>2.2573363431148685E-3</v>
      </c>
      <c r="BZ45" s="94">
        <f t="shared" si="84"/>
        <v>2.2075055187645853E-3</v>
      </c>
      <c r="CA45" s="94">
        <f t="shared" si="85"/>
        <v>4.0000000000000036E-3</v>
      </c>
      <c r="CB45">
        <f t="shared" si="86"/>
        <v>4.9999999999998934E-3</v>
      </c>
      <c r="CC45" s="58">
        <f t="shared" si="87"/>
        <v>6.0000000000002274E-3</v>
      </c>
      <c r="CD45" s="95" t="b">
        <f t="shared" si="88"/>
        <v>0</v>
      </c>
      <c r="CE45" s="96" t="b">
        <f t="shared" si="89"/>
        <v>1</v>
      </c>
      <c r="CF45" t="b">
        <f t="shared" si="90"/>
        <v>1</v>
      </c>
      <c r="CG45" t="b">
        <f t="shared" si="91"/>
        <v>1</v>
      </c>
      <c r="CH45" s="84" t="b">
        <f t="shared" si="92"/>
        <v>1</v>
      </c>
      <c r="CI45">
        <f t="shared" si="93"/>
        <v>1.004</v>
      </c>
      <c r="CJ45" t="b">
        <f t="shared" si="94"/>
        <v>1</v>
      </c>
      <c r="CK45" t="b">
        <f t="shared" si="95"/>
        <v>1</v>
      </c>
      <c r="CL45" s="84" t="b">
        <f t="shared" si="115"/>
        <v>1</v>
      </c>
      <c r="CM45">
        <f t="shared" si="96"/>
        <v>3.4119999999999999</v>
      </c>
      <c r="CN45" t="b">
        <f t="shared" si="97"/>
        <v>1</v>
      </c>
      <c r="CO45" s="84">
        <f t="shared" si="98"/>
        <v>5.5282932143993511E-2</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c r="A46" s="9">
        <v>1171</v>
      </c>
      <c r="B46" s="3">
        <v>2</v>
      </c>
      <c r="C46" s="3" t="s">
        <v>889</v>
      </c>
      <c r="D46" s="3" t="str">
        <f t="shared" si="58"/>
        <v>BM_1_24-1_dk_0138</v>
      </c>
      <c r="E46" s="3" t="str">
        <f t="shared" si="59"/>
        <v>0138</v>
      </c>
      <c r="F46" s="3">
        <v>124367.156</v>
      </c>
      <c r="G46" s="15">
        <v>415128</v>
      </c>
      <c r="H46" s="35" t="str">
        <f t="shared" si="60"/>
        <v>ja</v>
      </c>
      <c r="I46" s="42">
        <v>177</v>
      </c>
      <c r="J46" s="20" t="s">
        <v>369</v>
      </c>
      <c r="K46" s="21">
        <v>10000</v>
      </c>
      <c r="L46" s="28">
        <f t="shared" si="112"/>
        <v>1</v>
      </c>
      <c r="M46" s="28">
        <f t="shared" si="113"/>
        <v>1</v>
      </c>
      <c r="N46" s="56">
        <f t="shared" si="61"/>
        <v>10000</v>
      </c>
      <c r="O46" s="33">
        <f t="shared" si="114"/>
        <v>84.406638281592222</v>
      </c>
      <c r="P46" s="37">
        <f t="shared" si="62"/>
        <v>85.484911089626621</v>
      </c>
      <c r="Q46" s="9" t="s">
        <v>12</v>
      </c>
      <c r="R46" s="55" t="s">
        <v>12</v>
      </c>
      <c r="S46" s="55">
        <v>3.2770000000000001</v>
      </c>
      <c r="T46" s="55">
        <v>3.54</v>
      </c>
      <c r="U46" s="55">
        <v>3.7850000000000001</v>
      </c>
      <c r="V46" s="3">
        <v>3.992</v>
      </c>
      <c r="W46" s="3">
        <v>4.2279999999999998</v>
      </c>
      <c r="X46" s="3" t="s">
        <v>12</v>
      </c>
      <c r="Y46" s="3">
        <v>4.681</v>
      </c>
      <c r="Z46" s="15" t="s">
        <v>12</v>
      </c>
      <c r="AA46" s="10">
        <f t="shared" si="63"/>
        <v>4.2279999999999998</v>
      </c>
      <c r="AB46" s="9">
        <f t="shared" si="64"/>
        <v>0.44299999999999962</v>
      </c>
      <c r="AC46" s="10">
        <f t="shared" si="65"/>
        <v>0.45300000000000029</v>
      </c>
      <c r="AD46" s="9" t="s">
        <v>12</v>
      </c>
      <c r="AE46" s="55" t="s">
        <v>12</v>
      </c>
      <c r="AF46" s="55">
        <v>0.76400000000000001</v>
      </c>
      <c r="AG46" s="55">
        <v>0.82399999999999995</v>
      </c>
      <c r="AH46" s="55">
        <v>0.88800000000000001</v>
      </c>
      <c r="AI46" s="3">
        <v>0.94299999999999995</v>
      </c>
      <c r="AJ46" s="3">
        <v>1.004</v>
      </c>
      <c r="AK46" s="3" t="s">
        <v>12</v>
      </c>
      <c r="AL46" s="3">
        <v>1.1319999999999999</v>
      </c>
      <c r="AM46" s="15" t="s">
        <v>12</v>
      </c>
      <c r="AN46" s="10">
        <f t="shared" si="66"/>
        <v>1.004</v>
      </c>
      <c r="AO46" s="9">
        <f t="shared" si="67"/>
        <v>0.11599999999999999</v>
      </c>
      <c r="AP46" s="10">
        <f t="shared" si="68"/>
        <v>0.12799999999999989</v>
      </c>
      <c r="AQ46" s="9" t="s">
        <v>12</v>
      </c>
      <c r="AR46" s="55" t="s">
        <v>12</v>
      </c>
      <c r="AS46" s="55">
        <v>2.9889999999999999</v>
      </c>
      <c r="AT46" s="55">
        <v>3.101</v>
      </c>
      <c r="AU46" s="55">
        <v>3.2160000000000002</v>
      </c>
      <c r="AV46" s="3">
        <v>3.306</v>
      </c>
      <c r="AW46" s="3">
        <v>3.4020000000000001</v>
      </c>
      <c r="AX46" s="3" t="s">
        <v>12</v>
      </c>
      <c r="AY46" s="3">
        <v>3.5910000000000002</v>
      </c>
      <c r="AZ46" s="15" t="s">
        <v>12</v>
      </c>
      <c r="BA46" s="10">
        <f t="shared" si="69"/>
        <v>3.4020000000000001</v>
      </c>
      <c r="BB46" s="9">
        <f t="shared" si="70"/>
        <v>0.18599999999999994</v>
      </c>
      <c r="BC46" s="10">
        <f t="shared" si="71"/>
        <v>0.18900000000000006</v>
      </c>
      <c r="BD46" s="9">
        <v>4.3840000000000003</v>
      </c>
      <c r="BE46" s="3">
        <v>4.8970000000000002</v>
      </c>
      <c r="BF46" s="15">
        <v>5.4210000000000003</v>
      </c>
      <c r="BG46" s="15">
        <f t="shared" si="72"/>
        <v>4.8970000000000002</v>
      </c>
      <c r="BH46" s="9">
        <f t="shared" si="73"/>
        <v>0.5129999999999999</v>
      </c>
      <c r="BI46" s="10">
        <f t="shared" si="74"/>
        <v>0.52400000000000002</v>
      </c>
      <c r="BJ46" s="9">
        <v>4.3440000000000003</v>
      </c>
      <c r="BK46" s="3">
        <v>4.8550000000000004</v>
      </c>
      <c r="BL46" s="15">
        <v>5.3730000000000002</v>
      </c>
      <c r="BM46" s="15">
        <f t="shared" si="75"/>
        <v>4.8550000000000004</v>
      </c>
      <c r="BN46" s="9">
        <f t="shared" si="76"/>
        <v>0.51100000000000012</v>
      </c>
      <c r="BO46" s="10">
        <f t="shared" si="77"/>
        <v>0.51799999999999979</v>
      </c>
      <c r="BP46">
        <f t="shared" si="78"/>
        <v>0</v>
      </c>
      <c r="BQ46" s="93">
        <f t="shared" si="79"/>
        <v>1.1580135440180594</v>
      </c>
      <c r="BR46" s="93">
        <f t="shared" si="80"/>
        <v>1.1534988713318297</v>
      </c>
      <c r="BS46" s="93" t="str">
        <f>VLOOKUP(C46,'Koppeling locatie - aslocatie'!$A$2:$C$8139,2,FALSE)</f>
        <v>bema244</v>
      </c>
      <c r="BT46" s="93">
        <f>VLOOKUP($BS46,aslocaties_v01!$C$3:$AA$500,MATCH($K$3/10,aslocaties_v01!$C$2:$X$2),FALSE)</f>
        <v>3.7839999999999998</v>
      </c>
      <c r="BU46" s="93">
        <f>VLOOKUP(BS46,aslocaties_v01!$C$3:$AA$500,MATCH($K$3,aslocaties_v01!$C$2:$X$2),FALSE)</f>
        <v>4.226</v>
      </c>
      <c r="BV46" s="93">
        <f>VLOOKUP(BS46,aslocaties_v01!$C$3:$AA$500,MATCH($K$3*10,aslocaties_v01!$C$2:$Y$2),FALSE)</f>
        <v>4.6779999999999999</v>
      </c>
      <c r="BW46" s="93">
        <f t="shared" si="81"/>
        <v>0.44200000000000017</v>
      </c>
      <c r="BX46" s="93">
        <f t="shared" si="82"/>
        <v>0.45199999999999996</v>
      </c>
      <c r="BY46" s="94">
        <f t="shared" si="83"/>
        <v>2.2573363431138693E-3</v>
      </c>
      <c r="BZ46" s="94">
        <f t="shared" si="84"/>
        <v>2.2075055187645853E-3</v>
      </c>
      <c r="CA46" s="94">
        <f t="shared" si="85"/>
        <v>1.000000000000334E-3</v>
      </c>
      <c r="CB46">
        <f t="shared" si="86"/>
        <v>1.9999999999997797E-3</v>
      </c>
      <c r="CC46" s="58">
        <f t="shared" si="87"/>
        <v>3.0000000000001137E-3</v>
      </c>
      <c r="CD46" s="95" t="b">
        <f t="shared" si="88"/>
        <v>0</v>
      </c>
      <c r="CE46" s="96" t="b">
        <f t="shared" si="89"/>
        <v>1</v>
      </c>
      <c r="CF46" t="b">
        <f t="shared" si="90"/>
        <v>1</v>
      </c>
      <c r="CG46" t="b">
        <f t="shared" si="91"/>
        <v>1</v>
      </c>
      <c r="CH46" s="84" t="b">
        <f t="shared" si="92"/>
        <v>1</v>
      </c>
      <c r="CI46">
        <f t="shared" si="93"/>
        <v>1.004</v>
      </c>
      <c r="CJ46" t="b">
        <f t="shared" si="94"/>
        <v>1</v>
      </c>
      <c r="CK46" t="b">
        <f t="shared" si="95"/>
        <v>1</v>
      </c>
      <c r="CL46" s="84" t="b">
        <f t="shared" si="115"/>
        <v>1</v>
      </c>
      <c r="CM46">
        <f t="shared" si="96"/>
        <v>3.4020000000000001</v>
      </c>
      <c r="CN46" t="b">
        <f t="shared" si="97"/>
        <v>1</v>
      </c>
      <c r="CO46" s="84">
        <f t="shared" si="98"/>
        <v>5.5608412348456322E-2</v>
      </c>
      <c r="CP46" t="b">
        <f t="shared" si="99"/>
        <v>1</v>
      </c>
      <c r="CQ46" s="96" t="b">
        <f t="shared" si="100"/>
        <v>1</v>
      </c>
      <c r="CR46" t="b">
        <f t="shared" si="101"/>
        <v>1</v>
      </c>
      <c r="CS46" t="b">
        <f t="shared" si="102"/>
        <v>1</v>
      </c>
      <c r="CT46" t="b">
        <f t="shared" si="103"/>
        <v>1</v>
      </c>
      <c r="CU46" t="b">
        <f t="shared" si="104"/>
        <v>1</v>
      </c>
      <c r="CV46" s="84" t="b">
        <f t="shared" si="105"/>
        <v>1</v>
      </c>
      <c r="CW46" t="b">
        <f t="shared" si="106"/>
        <v>1</v>
      </c>
      <c r="CX46" t="b">
        <f t="shared" si="107"/>
        <v>1</v>
      </c>
      <c r="CY46" t="b">
        <f t="shared" si="108"/>
        <v>1</v>
      </c>
      <c r="CZ46" t="b">
        <f t="shared" si="109"/>
        <v>1</v>
      </c>
      <c r="DA46" s="84">
        <f t="shared" si="110"/>
        <v>0</v>
      </c>
      <c r="DB46" t="b">
        <f t="shared" si="111"/>
        <v>0</v>
      </c>
    </row>
    <row r="47" spans="1:106">
      <c r="A47" s="9">
        <v>1172</v>
      </c>
      <c r="B47" s="3">
        <v>2</v>
      </c>
      <c r="C47" s="3" t="s">
        <v>890</v>
      </c>
      <c r="D47" s="3" t="str">
        <f t="shared" si="58"/>
        <v>BM_1_24-1_dk_0139</v>
      </c>
      <c r="E47" s="3" t="str">
        <f t="shared" si="59"/>
        <v>0139</v>
      </c>
      <c r="F47" s="3">
        <v>124281.93799999999</v>
      </c>
      <c r="G47" s="15">
        <v>415121.25</v>
      </c>
      <c r="H47" s="35" t="str">
        <f t="shared" si="60"/>
        <v>ja</v>
      </c>
      <c r="I47" s="42">
        <v>176</v>
      </c>
      <c r="J47" s="20" t="s">
        <v>369</v>
      </c>
      <c r="K47" s="21">
        <v>10000</v>
      </c>
      <c r="L47" s="28">
        <f t="shared" si="112"/>
        <v>1</v>
      </c>
      <c r="M47" s="28">
        <f t="shared" si="113"/>
        <v>1</v>
      </c>
      <c r="N47" s="56">
        <f t="shared" si="61"/>
        <v>10000</v>
      </c>
      <c r="O47" s="33">
        <f t="shared" si="114"/>
        <v>85.484911089626621</v>
      </c>
      <c r="P47" s="37">
        <f t="shared" si="62"/>
        <v>11385.039592152541</v>
      </c>
      <c r="Q47" s="9" t="s">
        <v>12</v>
      </c>
      <c r="R47" s="55" t="s">
        <v>12</v>
      </c>
      <c r="S47" s="55">
        <v>3.2730000000000001</v>
      </c>
      <c r="T47" s="55">
        <v>3.536</v>
      </c>
      <c r="U47" s="55">
        <v>3.7810000000000001</v>
      </c>
      <c r="V47" s="3">
        <v>3.9889999999999999</v>
      </c>
      <c r="W47" s="3">
        <v>4.2240000000000002</v>
      </c>
      <c r="X47" s="3" t="s">
        <v>12</v>
      </c>
      <c r="Y47" s="3">
        <v>4.6760000000000002</v>
      </c>
      <c r="Z47" s="15" t="s">
        <v>12</v>
      </c>
      <c r="AA47" s="10">
        <f t="shared" si="63"/>
        <v>4.2240000000000002</v>
      </c>
      <c r="AB47" s="9">
        <f t="shared" si="64"/>
        <v>0.44300000000000006</v>
      </c>
      <c r="AC47" s="10">
        <f t="shared" si="65"/>
        <v>0.45199999999999996</v>
      </c>
      <c r="AD47" s="9" t="s">
        <v>12</v>
      </c>
      <c r="AE47" s="55" t="s">
        <v>12</v>
      </c>
      <c r="AF47" s="55">
        <v>0.76600000000000001</v>
      </c>
      <c r="AG47" s="55">
        <v>0.82599999999999996</v>
      </c>
      <c r="AH47" s="55">
        <v>0.89</v>
      </c>
      <c r="AI47" s="3">
        <v>0.94499999999999995</v>
      </c>
      <c r="AJ47" s="3">
        <v>1.0049999999999999</v>
      </c>
      <c r="AK47" s="3" t="s">
        <v>12</v>
      </c>
      <c r="AL47" s="3">
        <v>1.1319999999999999</v>
      </c>
      <c r="AM47" s="15" t="s">
        <v>12</v>
      </c>
      <c r="AN47" s="10">
        <f t="shared" si="66"/>
        <v>1.0049999999999999</v>
      </c>
      <c r="AO47" s="9">
        <f t="shared" si="67"/>
        <v>0.11499999999999988</v>
      </c>
      <c r="AP47" s="10">
        <f t="shared" si="68"/>
        <v>0.127</v>
      </c>
      <c r="AQ47" s="9" t="s">
        <v>12</v>
      </c>
      <c r="AR47" s="55" t="s">
        <v>12</v>
      </c>
      <c r="AS47" s="55">
        <v>2.984</v>
      </c>
      <c r="AT47" s="55">
        <v>3.0960000000000001</v>
      </c>
      <c r="AU47" s="55">
        <v>3.2109999999999999</v>
      </c>
      <c r="AV47" s="3">
        <v>3.3</v>
      </c>
      <c r="AW47" s="3">
        <v>3.395</v>
      </c>
      <c r="AX47" s="3" t="s">
        <v>12</v>
      </c>
      <c r="AY47" s="3">
        <v>3.5840000000000001</v>
      </c>
      <c r="AZ47" s="15" t="s">
        <v>12</v>
      </c>
      <c r="BA47" s="10">
        <f t="shared" si="69"/>
        <v>3.395</v>
      </c>
      <c r="BB47" s="9">
        <f t="shared" si="70"/>
        <v>0.18400000000000016</v>
      </c>
      <c r="BC47" s="10">
        <f t="shared" si="71"/>
        <v>0.18900000000000006</v>
      </c>
      <c r="BD47" s="9">
        <v>4.37</v>
      </c>
      <c r="BE47" s="3">
        <v>4.8810000000000002</v>
      </c>
      <c r="BF47" s="15">
        <v>5.4009999999999998</v>
      </c>
      <c r="BG47" s="15">
        <f t="shared" si="72"/>
        <v>4.8810000000000002</v>
      </c>
      <c r="BH47" s="9">
        <f t="shared" si="73"/>
        <v>0.51100000000000012</v>
      </c>
      <c r="BI47" s="10">
        <f t="shared" si="74"/>
        <v>0.51999999999999957</v>
      </c>
      <c r="BJ47" s="9">
        <v>4.3319999999999999</v>
      </c>
      <c r="BK47" s="3">
        <v>4.84</v>
      </c>
      <c r="BL47" s="15">
        <v>5.3559999999999999</v>
      </c>
      <c r="BM47" s="15">
        <f t="shared" si="75"/>
        <v>4.84</v>
      </c>
      <c r="BN47" s="9">
        <f t="shared" si="76"/>
        <v>0.50800000000000001</v>
      </c>
      <c r="BO47" s="10">
        <f t="shared" si="77"/>
        <v>0.51600000000000001</v>
      </c>
      <c r="BP47">
        <f t="shared" si="78"/>
        <v>0</v>
      </c>
      <c r="BQ47" s="93">
        <f t="shared" si="79"/>
        <v>1.1534988713318286</v>
      </c>
      <c r="BR47" s="93">
        <f t="shared" si="80"/>
        <v>1.1467268623024829</v>
      </c>
      <c r="BS47" s="93" t="str">
        <f>VLOOKUP(C47,'Koppeling locatie - aslocatie'!$A$2:$C$8139,2,FALSE)</f>
        <v>bema244</v>
      </c>
      <c r="BT47" s="93">
        <f>VLOOKUP($BS47,aslocaties_v01!$C$3:$AA$500,MATCH($K$3/10,aslocaties_v01!$C$2:$X$2),FALSE)</f>
        <v>3.7839999999999998</v>
      </c>
      <c r="BU47" s="93">
        <f>VLOOKUP(BS47,aslocaties_v01!$C$3:$AA$500,MATCH($K$3,aslocaties_v01!$C$2:$X$2),FALSE)</f>
        <v>4.226</v>
      </c>
      <c r="BV47" s="93">
        <f>VLOOKUP(BS47,aslocaties_v01!$C$3:$AA$500,MATCH($K$3*10,aslocaties_v01!$C$2:$Y$2),FALSE)</f>
        <v>4.6779999999999999</v>
      </c>
      <c r="BW47" s="93">
        <f t="shared" si="81"/>
        <v>0.44200000000000017</v>
      </c>
      <c r="BX47" s="93">
        <f t="shared" si="82"/>
        <v>0.45199999999999996</v>
      </c>
      <c r="BY47" s="94">
        <f t="shared" si="83"/>
        <v>2.2573363431148685E-3</v>
      </c>
      <c r="BZ47" s="94">
        <f t="shared" si="84"/>
        <v>0</v>
      </c>
      <c r="CA47" s="94">
        <f t="shared" si="85"/>
        <v>2.9999999999996696E-3</v>
      </c>
      <c r="CB47">
        <f t="shared" si="86"/>
        <v>1.9999999999997797E-3</v>
      </c>
      <c r="CC47" s="58">
        <f t="shared" si="87"/>
        <v>1.9999999999997797E-3</v>
      </c>
      <c r="CD47" s="95" t="b">
        <f t="shared" si="88"/>
        <v>0</v>
      </c>
      <c r="CE47" s="96" t="b">
        <f t="shared" si="89"/>
        <v>1</v>
      </c>
      <c r="CF47" t="b">
        <f t="shared" si="90"/>
        <v>1</v>
      </c>
      <c r="CG47" t="b">
        <f t="shared" si="91"/>
        <v>1</v>
      </c>
      <c r="CH47" s="84" t="b">
        <f t="shared" si="92"/>
        <v>1</v>
      </c>
      <c r="CI47">
        <f t="shared" si="93"/>
        <v>1.0049999999999999</v>
      </c>
      <c r="CJ47" t="b">
        <f t="shared" si="94"/>
        <v>1</v>
      </c>
      <c r="CK47" t="b">
        <f t="shared" si="95"/>
        <v>1</v>
      </c>
      <c r="CL47" s="84" t="b">
        <f t="shared" si="115"/>
        <v>1</v>
      </c>
      <c r="CM47">
        <f t="shared" si="96"/>
        <v>3.395</v>
      </c>
      <c r="CN47" t="b">
        <f t="shared" si="97"/>
        <v>1</v>
      </c>
      <c r="CO47" s="84">
        <f t="shared" si="98"/>
        <v>5.5893577294060103E-2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c r="A48" s="9">
        <v>1173</v>
      </c>
      <c r="B48" s="3">
        <v>2</v>
      </c>
      <c r="C48" s="3" t="s">
        <v>891</v>
      </c>
      <c r="D48" s="3" t="str">
        <f t="shared" si="58"/>
        <v>BM_1_24-1_dk_0014</v>
      </c>
      <c r="E48" s="3" t="str">
        <f t="shared" si="59"/>
        <v>0014</v>
      </c>
      <c r="F48" s="3">
        <v>135590.54699999999</v>
      </c>
      <c r="G48" s="15">
        <v>416438.25</v>
      </c>
      <c r="H48" s="35" t="str">
        <f t="shared" si="60"/>
        <v>ja</v>
      </c>
      <c r="I48" s="42">
        <v>153</v>
      </c>
      <c r="J48" s="20" t="s">
        <v>369</v>
      </c>
      <c r="K48" s="21">
        <v>10000</v>
      </c>
      <c r="L48" s="28">
        <f t="shared" si="112"/>
        <v>1</v>
      </c>
      <c r="M48" s="28">
        <f t="shared" si="113"/>
        <v>1</v>
      </c>
      <c r="N48" s="56">
        <f t="shared" si="61"/>
        <v>10000</v>
      </c>
      <c r="O48" s="33">
        <f t="shared" si="114"/>
        <v>11385.039592152541</v>
      </c>
      <c r="P48" s="37">
        <f t="shared" si="62"/>
        <v>11511.335124912521</v>
      </c>
      <c r="Q48" s="9" t="s">
        <v>12</v>
      </c>
      <c r="R48" s="55" t="s">
        <v>12</v>
      </c>
      <c r="S48" s="55">
        <v>4.3250000000000002</v>
      </c>
      <c r="T48" s="55">
        <v>4.6470000000000002</v>
      </c>
      <c r="U48" s="55">
        <v>4.9489999999999998</v>
      </c>
      <c r="V48" s="3">
        <v>5.1929999999999996</v>
      </c>
      <c r="W48" s="3">
        <v>5.4649999999999999</v>
      </c>
      <c r="X48" s="3" t="s">
        <v>12</v>
      </c>
      <c r="Y48" s="3">
        <v>6.0039999999999996</v>
      </c>
      <c r="Z48" s="15" t="s">
        <v>12</v>
      </c>
      <c r="AA48" s="10">
        <f t="shared" si="63"/>
        <v>5.4649999999999999</v>
      </c>
      <c r="AB48" s="9">
        <f t="shared" si="64"/>
        <v>0.51600000000000001</v>
      </c>
      <c r="AC48" s="10">
        <f t="shared" si="65"/>
        <v>0.5389999999999997</v>
      </c>
      <c r="AD48" s="9" t="s">
        <v>12</v>
      </c>
      <c r="AE48" s="55" t="s">
        <v>12</v>
      </c>
      <c r="AF48" s="55">
        <v>0.57399999999999995</v>
      </c>
      <c r="AG48" s="55">
        <v>0.64800000000000002</v>
      </c>
      <c r="AH48" s="55">
        <v>0.73699999999999999</v>
      </c>
      <c r="AI48" s="3">
        <v>0.81399999999999995</v>
      </c>
      <c r="AJ48" s="3">
        <v>0.88200000000000001</v>
      </c>
      <c r="AK48" s="3" t="s">
        <v>12</v>
      </c>
      <c r="AL48" s="3">
        <v>1.004</v>
      </c>
      <c r="AM48" s="15" t="s">
        <v>12</v>
      </c>
      <c r="AN48" s="10">
        <f t="shared" si="66"/>
        <v>0.88200000000000001</v>
      </c>
      <c r="AO48" s="9">
        <f t="shared" si="67"/>
        <v>0.14500000000000002</v>
      </c>
      <c r="AP48" s="10">
        <f t="shared" si="68"/>
        <v>0.122</v>
      </c>
      <c r="AQ48" s="9" t="s">
        <v>12</v>
      </c>
      <c r="AR48" s="55" t="s">
        <v>12</v>
      </c>
      <c r="AS48" s="55">
        <v>2.548</v>
      </c>
      <c r="AT48" s="55">
        <v>2.69</v>
      </c>
      <c r="AU48" s="55">
        <v>2.86</v>
      </c>
      <c r="AV48" s="3">
        <v>3.02</v>
      </c>
      <c r="AW48" s="3">
        <v>3.1349999999999998</v>
      </c>
      <c r="AX48" s="3" t="s">
        <v>12</v>
      </c>
      <c r="AY48" s="3">
        <v>3.3330000000000002</v>
      </c>
      <c r="AZ48" s="15" t="s">
        <v>12</v>
      </c>
      <c r="BA48" s="10">
        <f t="shared" si="69"/>
        <v>3.1349999999999998</v>
      </c>
      <c r="BB48" s="9">
        <f t="shared" si="70"/>
        <v>0.27499999999999991</v>
      </c>
      <c r="BC48" s="10">
        <f t="shared" si="71"/>
        <v>0.1980000000000004</v>
      </c>
      <c r="BD48" s="9">
        <v>5.2759999999999998</v>
      </c>
      <c r="BE48" s="3">
        <v>5.8159999999999998</v>
      </c>
      <c r="BF48" s="15">
        <v>6.3529999999999998</v>
      </c>
      <c r="BG48" s="15">
        <f t="shared" si="72"/>
        <v>5.8159999999999998</v>
      </c>
      <c r="BH48" s="9">
        <f t="shared" si="73"/>
        <v>0.54</v>
      </c>
      <c r="BI48" s="10">
        <f t="shared" si="74"/>
        <v>0.53699999999999992</v>
      </c>
      <c r="BJ48" s="9">
        <v>5.2430000000000003</v>
      </c>
      <c r="BK48" s="3">
        <v>5.7809999999999997</v>
      </c>
      <c r="BL48" s="15">
        <v>6.3179999999999996</v>
      </c>
      <c r="BM48" s="15">
        <f t="shared" si="75"/>
        <v>5.7809999999999997</v>
      </c>
      <c r="BN48" s="9">
        <f t="shared" si="76"/>
        <v>0.53799999999999937</v>
      </c>
      <c r="BO48" s="10">
        <f t="shared" si="77"/>
        <v>0.53699999999999992</v>
      </c>
      <c r="BP48">
        <f t="shared" si="78"/>
        <v>0</v>
      </c>
      <c r="BQ48" s="93">
        <f t="shared" si="79"/>
        <v>1.0465116279069768</v>
      </c>
      <c r="BR48" s="93">
        <f t="shared" si="80"/>
        <v>1.0426356589147274</v>
      </c>
      <c r="BS48" s="93" t="str">
        <f>VLOOKUP(C48,'Koppeling locatie - aslocatie'!$A$2:$C$8139,2,FALSE)</f>
        <v>bema232</v>
      </c>
      <c r="BT48" s="93">
        <f>VLOOKUP($BS48,aslocaties_v01!$C$3:$AA$500,MATCH($K$3/10,aslocaties_v01!$C$2:$X$2),FALSE)</f>
        <v>4.9169999999999998</v>
      </c>
      <c r="BU48" s="93">
        <f>VLOOKUP(BS48,aslocaties_v01!$C$3:$AA$500,MATCH($K$3,aslocaties_v01!$C$2:$X$2),FALSE)</f>
        <v>5.4329999999999998</v>
      </c>
      <c r="BV48" s="93">
        <f>VLOOKUP(BS48,aslocaties_v01!$C$3:$AA$500,MATCH($K$3*10,aslocaties_v01!$C$2:$Y$2),FALSE)</f>
        <v>5.9690000000000003</v>
      </c>
      <c r="BW48" s="93">
        <f t="shared" si="81"/>
        <v>0.51600000000000001</v>
      </c>
      <c r="BX48" s="93">
        <f t="shared" si="82"/>
        <v>0.53600000000000048</v>
      </c>
      <c r="BY48" s="94">
        <f t="shared" si="83"/>
        <v>0</v>
      </c>
      <c r="BZ48" s="94">
        <f t="shared" si="84"/>
        <v>5.5658627087183943E-3</v>
      </c>
      <c r="CA48" s="94">
        <f t="shared" si="85"/>
        <v>3.2000000000000028E-2</v>
      </c>
      <c r="CB48">
        <f t="shared" si="86"/>
        <v>3.2000000000000028E-2</v>
      </c>
      <c r="CC48" s="58">
        <f t="shared" si="87"/>
        <v>3.4999999999999254E-2</v>
      </c>
      <c r="CD48" s="95" t="b">
        <f t="shared" si="88"/>
        <v>0</v>
      </c>
      <c r="CE48" s="96" t="b">
        <f t="shared" si="89"/>
        <v>1</v>
      </c>
      <c r="CF48" t="b">
        <f t="shared" si="90"/>
        <v>1</v>
      </c>
      <c r="CG48" t="b">
        <f t="shared" si="91"/>
        <v>1</v>
      </c>
      <c r="CH48" s="84" t="b">
        <f t="shared" si="92"/>
        <v>1</v>
      </c>
      <c r="CI48">
        <f t="shared" si="93"/>
        <v>0.88200000000000001</v>
      </c>
      <c r="CJ48" t="b">
        <f t="shared" si="94"/>
        <v>1</v>
      </c>
      <c r="CK48" t="b">
        <f t="shared" si="95"/>
        <v>1</v>
      </c>
      <c r="CL48" s="84" t="b">
        <f t="shared" si="115"/>
        <v>1</v>
      </c>
      <c r="CM48">
        <f t="shared" si="96"/>
        <v>3.1349999999999998</v>
      </c>
      <c r="CN48" t="b">
        <f t="shared" si="97"/>
        <v>1</v>
      </c>
      <c r="CO48" s="84">
        <f t="shared" si="98"/>
        <v>5.752662514183543E-2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1</v>
      </c>
      <c r="CY48" t="b">
        <f t="shared" si="108"/>
        <v>1</v>
      </c>
      <c r="CZ48" t="b">
        <f t="shared" si="109"/>
        <v>1</v>
      </c>
      <c r="DA48" s="84">
        <f t="shared" si="110"/>
        <v>0</v>
      </c>
      <c r="DB48" t="b">
        <f t="shared" si="111"/>
        <v>0</v>
      </c>
    </row>
    <row r="49" spans="1:106">
      <c r="A49" s="9">
        <v>1174</v>
      </c>
      <c r="B49" s="3">
        <v>2</v>
      </c>
      <c r="C49" s="3" t="s">
        <v>892</v>
      </c>
      <c r="D49" s="3" t="str">
        <f t="shared" si="58"/>
        <v>BM_1_24-1_dk_0140</v>
      </c>
      <c r="E49" s="3" t="str">
        <f t="shared" si="59"/>
        <v>0140</v>
      </c>
      <c r="F49" s="3">
        <v>124156.125</v>
      </c>
      <c r="G49" s="15">
        <v>415109.78100000002</v>
      </c>
      <c r="H49" s="35" t="str">
        <f t="shared" si="60"/>
        <v>ja</v>
      </c>
      <c r="I49" s="42">
        <v>175</v>
      </c>
      <c r="J49" s="20" t="s">
        <v>369</v>
      </c>
      <c r="K49" s="21">
        <v>10000</v>
      </c>
      <c r="L49" s="28">
        <f t="shared" si="112"/>
        <v>1</v>
      </c>
      <c r="M49" s="28">
        <f t="shared" si="113"/>
        <v>1</v>
      </c>
      <c r="N49" s="56">
        <f t="shared" si="61"/>
        <v>10000</v>
      </c>
      <c r="O49" s="33">
        <f t="shared" si="114"/>
        <v>11511.335124912521</v>
      </c>
      <c r="P49" s="37">
        <f t="shared" si="62"/>
        <v>81.854712326170386</v>
      </c>
      <c r="Q49" s="9" t="s">
        <v>12</v>
      </c>
      <c r="R49" s="55" t="s">
        <v>12</v>
      </c>
      <c r="S49" s="55">
        <v>3.2650000000000001</v>
      </c>
      <c r="T49" s="55">
        <v>3.5289999999999999</v>
      </c>
      <c r="U49" s="55">
        <v>3.774</v>
      </c>
      <c r="V49" s="3">
        <v>3.9790000000000001</v>
      </c>
      <c r="W49" s="3">
        <v>4.2149999999999999</v>
      </c>
      <c r="X49" s="3" t="s">
        <v>12</v>
      </c>
      <c r="Y49" s="3">
        <v>4.6669999999999998</v>
      </c>
      <c r="Z49" s="15" t="s">
        <v>12</v>
      </c>
      <c r="AA49" s="10">
        <f t="shared" si="63"/>
        <v>4.2149999999999999</v>
      </c>
      <c r="AB49" s="9">
        <f t="shared" si="64"/>
        <v>0.44099999999999984</v>
      </c>
      <c r="AC49" s="10">
        <f t="shared" si="65"/>
        <v>0.45199999999999996</v>
      </c>
      <c r="AD49" s="9" t="s">
        <v>12</v>
      </c>
      <c r="AE49" s="55" t="s">
        <v>12</v>
      </c>
      <c r="AF49" s="55">
        <v>0.77200000000000002</v>
      </c>
      <c r="AG49" s="55">
        <v>0.83199999999999996</v>
      </c>
      <c r="AH49" s="55">
        <v>0.89800000000000002</v>
      </c>
      <c r="AI49" s="3">
        <v>0.95199999999999996</v>
      </c>
      <c r="AJ49" s="3">
        <v>1.012</v>
      </c>
      <c r="AK49" s="3" t="s">
        <v>12</v>
      </c>
      <c r="AL49" s="3">
        <v>1.135</v>
      </c>
      <c r="AM49" s="15" t="s">
        <v>12</v>
      </c>
      <c r="AN49" s="10">
        <f t="shared" si="66"/>
        <v>1.012</v>
      </c>
      <c r="AO49" s="9">
        <f t="shared" si="67"/>
        <v>0.11399999999999999</v>
      </c>
      <c r="AP49" s="10">
        <f t="shared" si="68"/>
        <v>0.123</v>
      </c>
      <c r="AQ49" s="9" t="s">
        <v>12</v>
      </c>
      <c r="AR49" s="55" t="s">
        <v>12</v>
      </c>
      <c r="AS49" s="55">
        <v>2.984</v>
      </c>
      <c r="AT49" s="55">
        <v>3.0950000000000002</v>
      </c>
      <c r="AU49" s="55">
        <v>3.2109999999999999</v>
      </c>
      <c r="AV49" s="3">
        <v>3.3010000000000002</v>
      </c>
      <c r="AW49" s="3">
        <v>3.395</v>
      </c>
      <c r="AX49" s="3" t="s">
        <v>12</v>
      </c>
      <c r="AY49" s="3">
        <v>3.5819999999999999</v>
      </c>
      <c r="AZ49" s="15" t="s">
        <v>12</v>
      </c>
      <c r="BA49" s="10">
        <f t="shared" si="69"/>
        <v>3.395</v>
      </c>
      <c r="BB49" s="9">
        <f t="shared" si="70"/>
        <v>0.18400000000000016</v>
      </c>
      <c r="BC49" s="10">
        <f t="shared" si="71"/>
        <v>0.18699999999999983</v>
      </c>
      <c r="BD49" s="9">
        <v>4.3540000000000001</v>
      </c>
      <c r="BE49" s="3">
        <v>4.8630000000000004</v>
      </c>
      <c r="BF49" s="15">
        <v>5.3810000000000002</v>
      </c>
      <c r="BG49" s="15">
        <f t="shared" si="72"/>
        <v>4.8630000000000004</v>
      </c>
      <c r="BH49" s="9">
        <f t="shared" si="73"/>
        <v>0.50900000000000034</v>
      </c>
      <c r="BI49" s="10">
        <f t="shared" si="74"/>
        <v>0.51799999999999979</v>
      </c>
      <c r="BJ49" s="9">
        <v>4.3170000000000002</v>
      </c>
      <c r="BK49" s="3">
        <v>4.8239999999999998</v>
      </c>
      <c r="BL49" s="15">
        <v>5.3380000000000001</v>
      </c>
      <c r="BM49" s="15">
        <f t="shared" si="75"/>
        <v>4.8239999999999998</v>
      </c>
      <c r="BN49" s="9">
        <f t="shared" si="76"/>
        <v>0.50699999999999967</v>
      </c>
      <c r="BO49" s="10">
        <f t="shared" si="77"/>
        <v>0.51400000000000023</v>
      </c>
      <c r="BP49">
        <f t="shared" si="78"/>
        <v>0</v>
      </c>
      <c r="BQ49" s="93">
        <f t="shared" si="79"/>
        <v>1.1541950113378696</v>
      </c>
      <c r="BR49" s="93">
        <f t="shared" si="80"/>
        <v>1.149659863945578</v>
      </c>
      <c r="BS49" s="93" t="str">
        <f>VLOOKUP(C49,'Koppeling locatie - aslocatie'!$A$2:$C$8139,2,FALSE)</f>
        <v>bema244</v>
      </c>
      <c r="BT49" s="93">
        <f>VLOOKUP($BS49,aslocaties_v01!$C$3:$AA$500,MATCH($K$3/10,aslocaties_v01!$C$2:$X$2),FALSE)</f>
        <v>3.7839999999999998</v>
      </c>
      <c r="BU49" s="93">
        <f>VLOOKUP(BS49,aslocaties_v01!$C$3:$AA$500,MATCH($K$3,aslocaties_v01!$C$2:$X$2),FALSE)</f>
        <v>4.226</v>
      </c>
      <c r="BV49" s="93">
        <f>VLOOKUP(BS49,aslocaties_v01!$C$3:$AA$500,MATCH($K$3*10,aslocaties_v01!$C$2:$Y$2),FALSE)</f>
        <v>4.6779999999999999</v>
      </c>
      <c r="BW49" s="93">
        <f t="shared" si="81"/>
        <v>0.44200000000000017</v>
      </c>
      <c r="BX49" s="93">
        <f t="shared" si="82"/>
        <v>0.45199999999999996</v>
      </c>
      <c r="BY49" s="94">
        <f t="shared" si="83"/>
        <v>2.2675736961459414E-3</v>
      </c>
      <c r="BZ49" s="94">
        <f t="shared" si="84"/>
        <v>0</v>
      </c>
      <c r="CA49" s="94">
        <f t="shared" si="85"/>
        <v>9.9999999999997868E-3</v>
      </c>
      <c r="CB49">
        <f t="shared" si="86"/>
        <v>1.1000000000000121E-2</v>
      </c>
      <c r="CC49" s="58">
        <f t="shared" si="87"/>
        <v>1.1000000000000121E-2</v>
      </c>
      <c r="CD49" s="95" t="b">
        <f t="shared" si="88"/>
        <v>0</v>
      </c>
      <c r="CE49" s="96" t="b">
        <f t="shared" si="89"/>
        <v>1</v>
      </c>
      <c r="CF49" t="b">
        <f t="shared" si="90"/>
        <v>1</v>
      </c>
      <c r="CG49" t="b">
        <f t="shared" si="91"/>
        <v>1</v>
      </c>
      <c r="CH49" s="84" t="b">
        <f t="shared" si="92"/>
        <v>1</v>
      </c>
      <c r="CI49">
        <f t="shared" si="93"/>
        <v>1.012</v>
      </c>
      <c r="CJ49" t="b">
        <f t="shared" si="94"/>
        <v>1</v>
      </c>
      <c r="CK49" t="b">
        <f t="shared" si="95"/>
        <v>1</v>
      </c>
      <c r="CL49" s="84" t="b">
        <f t="shared" si="115"/>
        <v>1</v>
      </c>
      <c r="CM49">
        <f t="shared" si="96"/>
        <v>3.395</v>
      </c>
      <c r="CN49" t="b">
        <f t="shared" si="97"/>
        <v>1</v>
      </c>
      <c r="CO49" s="84">
        <f t="shared" si="98"/>
        <v>5.6282885792625706E-2</v>
      </c>
      <c r="CP49" t="b">
        <f t="shared" si="99"/>
        <v>1</v>
      </c>
      <c r="CQ49" s="96" t="b">
        <f t="shared" si="100"/>
        <v>1</v>
      </c>
      <c r="CR49" t="b">
        <f t="shared" si="101"/>
        <v>1</v>
      </c>
      <c r="CS49" t="b">
        <f t="shared" si="102"/>
        <v>1</v>
      </c>
      <c r="CT49" t="b">
        <f t="shared" si="103"/>
        <v>1</v>
      </c>
      <c r="CU49" t="b">
        <f t="shared" si="104"/>
        <v>1</v>
      </c>
      <c r="CV49" s="84" t="b">
        <f t="shared" si="105"/>
        <v>1</v>
      </c>
      <c r="CW49" t="b">
        <f t="shared" si="106"/>
        <v>1</v>
      </c>
      <c r="CX49" t="b">
        <f t="shared" si="107"/>
        <v>1</v>
      </c>
      <c r="CY49" t="b">
        <f t="shared" si="108"/>
        <v>1</v>
      </c>
      <c r="CZ49" t="b">
        <f t="shared" si="109"/>
        <v>1</v>
      </c>
      <c r="DA49" s="84">
        <f t="shared" si="110"/>
        <v>0</v>
      </c>
      <c r="DB49" t="b">
        <f t="shared" si="111"/>
        <v>0</v>
      </c>
    </row>
    <row r="50" spans="1:106">
      <c r="A50" s="9">
        <v>1175</v>
      </c>
      <c r="B50" s="3">
        <v>2</v>
      </c>
      <c r="C50" s="3" t="s">
        <v>893</v>
      </c>
      <c r="D50" s="3" t="str">
        <f t="shared" si="58"/>
        <v>BM_1_24-1_dk_0141</v>
      </c>
      <c r="E50" s="3" t="str">
        <f t="shared" si="59"/>
        <v>0141</v>
      </c>
      <c r="F50" s="3">
        <v>124074.656</v>
      </c>
      <c r="G50" s="15">
        <v>415101.84399999998</v>
      </c>
      <c r="H50" s="35" t="str">
        <f t="shared" si="60"/>
        <v>ja</v>
      </c>
      <c r="I50" s="42">
        <v>174</v>
      </c>
      <c r="J50" s="20" t="s">
        <v>369</v>
      </c>
      <c r="K50" s="21">
        <v>10000</v>
      </c>
      <c r="L50" s="28">
        <f t="shared" si="112"/>
        <v>1</v>
      </c>
      <c r="M50" s="28">
        <f t="shared" si="113"/>
        <v>1</v>
      </c>
      <c r="N50" s="56">
        <f t="shared" si="61"/>
        <v>10000</v>
      </c>
      <c r="O50" s="33">
        <f t="shared" si="114"/>
        <v>81.854712326170386</v>
      </c>
      <c r="P50" s="37">
        <f t="shared" si="62"/>
        <v>122.45873932063371</v>
      </c>
      <c r="Q50" s="9" t="s">
        <v>12</v>
      </c>
      <c r="R50" s="55" t="s">
        <v>12</v>
      </c>
      <c r="S50" s="55">
        <v>3.26</v>
      </c>
      <c r="T50" s="55">
        <v>3.5249999999999999</v>
      </c>
      <c r="U50" s="55">
        <v>3.7679999999999998</v>
      </c>
      <c r="V50" s="3">
        <v>3.9750000000000001</v>
      </c>
      <c r="W50" s="3">
        <v>4.2110000000000003</v>
      </c>
      <c r="X50" s="3" t="s">
        <v>12</v>
      </c>
      <c r="Y50" s="3">
        <v>4.6630000000000003</v>
      </c>
      <c r="Z50" s="15" t="s">
        <v>12</v>
      </c>
      <c r="AA50" s="10">
        <f t="shared" si="63"/>
        <v>4.2110000000000003</v>
      </c>
      <c r="AB50" s="9">
        <f t="shared" si="64"/>
        <v>0.4430000000000005</v>
      </c>
      <c r="AC50" s="10">
        <f t="shared" si="65"/>
        <v>0.45199999999999996</v>
      </c>
      <c r="AD50" s="9" t="s">
        <v>12</v>
      </c>
      <c r="AE50" s="55" t="s">
        <v>12</v>
      </c>
      <c r="AF50" s="55">
        <v>0.77700000000000002</v>
      </c>
      <c r="AG50" s="55">
        <v>0.83799999999999997</v>
      </c>
      <c r="AH50" s="55">
        <v>0.90400000000000003</v>
      </c>
      <c r="AI50" s="3">
        <v>0.95899999999999996</v>
      </c>
      <c r="AJ50" s="3">
        <v>1.0209999999999999</v>
      </c>
      <c r="AK50" s="3" t="s">
        <v>12</v>
      </c>
      <c r="AL50" s="3">
        <v>1.1439999999999999</v>
      </c>
      <c r="AM50" s="15" t="s">
        <v>12</v>
      </c>
      <c r="AN50" s="10">
        <f t="shared" si="66"/>
        <v>1.0209999999999999</v>
      </c>
      <c r="AO50" s="9">
        <f t="shared" si="67"/>
        <v>0.11699999999999988</v>
      </c>
      <c r="AP50" s="10">
        <f t="shared" si="68"/>
        <v>0.123</v>
      </c>
      <c r="AQ50" s="9" t="s">
        <v>12</v>
      </c>
      <c r="AR50" s="55" t="s">
        <v>12</v>
      </c>
      <c r="AS50" s="55">
        <v>2.98</v>
      </c>
      <c r="AT50" s="55">
        <v>3.0920000000000001</v>
      </c>
      <c r="AU50" s="55">
        <v>3.2080000000000002</v>
      </c>
      <c r="AV50" s="3">
        <v>3.2970000000000002</v>
      </c>
      <c r="AW50" s="3">
        <v>3.391</v>
      </c>
      <c r="AX50" s="3" t="s">
        <v>12</v>
      </c>
      <c r="AY50" s="3">
        <v>3.577</v>
      </c>
      <c r="AZ50" s="15" t="s">
        <v>12</v>
      </c>
      <c r="BA50" s="10">
        <f t="shared" si="69"/>
        <v>3.391</v>
      </c>
      <c r="BB50" s="9">
        <f t="shared" si="70"/>
        <v>0.18299999999999983</v>
      </c>
      <c r="BC50" s="10">
        <f t="shared" si="71"/>
        <v>0.18599999999999994</v>
      </c>
      <c r="BD50" s="9">
        <v>4.3410000000000002</v>
      </c>
      <c r="BE50" s="3">
        <v>4.8479999999999999</v>
      </c>
      <c r="BF50" s="15">
        <v>5.3630000000000004</v>
      </c>
      <c r="BG50" s="15">
        <f t="shared" si="72"/>
        <v>4.8479999999999999</v>
      </c>
      <c r="BH50" s="9">
        <f t="shared" si="73"/>
        <v>0.50699999999999967</v>
      </c>
      <c r="BI50" s="10">
        <f t="shared" si="74"/>
        <v>0.51500000000000057</v>
      </c>
      <c r="BJ50" s="9">
        <v>4.3049999999999997</v>
      </c>
      <c r="BK50" s="3">
        <v>4.8099999999999996</v>
      </c>
      <c r="BL50" s="15">
        <v>5.3220000000000001</v>
      </c>
      <c r="BM50" s="15">
        <f t="shared" si="75"/>
        <v>4.8099999999999996</v>
      </c>
      <c r="BN50" s="9">
        <f t="shared" si="76"/>
        <v>0.50499999999999989</v>
      </c>
      <c r="BO50" s="10">
        <f t="shared" si="77"/>
        <v>0.51200000000000045</v>
      </c>
      <c r="BP50">
        <f t="shared" si="78"/>
        <v>0</v>
      </c>
      <c r="BQ50" s="93">
        <f t="shared" si="79"/>
        <v>1.1444695259593658</v>
      </c>
      <c r="BR50" s="93">
        <f t="shared" si="80"/>
        <v>1.1399548532731361</v>
      </c>
      <c r="BS50" s="93" t="str">
        <f>VLOOKUP(C50,'Koppeling locatie - aslocatie'!$A$2:$C$8139,2,FALSE)</f>
        <v>bema244</v>
      </c>
      <c r="BT50" s="93">
        <f>VLOOKUP($BS50,aslocaties_v01!$C$3:$AA$500,MATCH($K$3/10,aslocaties_v01!$C$2:$X$2),FALSE)</f>
        <v>3.7839999999999998</v>
      </c>
      <c r="BU50" s="93">
        <f>VLOOKUP(BS50,aslocaties_v01!$C$3:$AA$500,MATCH($K$3,aslocaties_v01!$C$2:$X$2),FALSE)</f>
        <v>4.226</v>
      </c>
      <c r="BV50" s="93">
        <f>VLOOKUP(BS50,aslocaties_v01!$C$3:$AA$500,MATCH($K$3*10,aslocaties_v01!$C$2:$Y$2),FALSE)</f>
        <v>4.6779999999999999</v>
      </c>
      <c r="BW50" s="93">
        <f t="shared" si="81"/>
        <v>0.44200000000000017</v>
      </c>
      <c r="BX50" s="93">
        <f t="shared" si="82"/>
        <v>0.45199999999999996</v>
      </c>
      <c r="BY50" s="94">
        <f t="shared" si="83"/>
        <v>2.2573363431158677E-3</v>
      </c>
      <c r="BZ50" s="94">
        <f t="shared" si="84"/>
        <v>0</v>
      </c>
      <c r="CA50" s="94">
        <f t="shared" si="85"/>
        <v>1.6000000000000014E-2</v>
      </c>
      <c r="CB50">
        <f t="shared" si="86"/>
        <v>1.499999999999968E-2</v>
      </c>
      <c r="CC50" s="58">
        <f t="shared" si="87"/>
        <v>1.499999999999968E-2</v>
      </c>
      <c r="CD50" s="95" t="b">
        <f t="shared" si="88"/>
        <v>0</v>
      </c>
      <c r="CE50" s="96" t="b">
        <f t="shared" si="89"/>
        <v>1</v>
      </c>
      <c r="CF50" t="b">
        <f t="shared" si="90"/>
        <v>1</v>
      </c>
      <c r="CG50" t="b">
        <f t="shared" si="91"/>
        <v>1</v>
      </c>
      <c r="CH50" s="84" t="b">
        <f t="shared" si="92"/>
        <v>1</v>
      </c>
      <c r="CI50">
        <f t="shared" si="93"/>
        <v>1.0209999999999999</v>
      </c>
      <c r="CJ50" t="b">
        <f t="shared" si="94"/>
        <v>1</v>
      </c>
      <c r="CK50" t="b">
        <f t="shared" si="95"/>
        <v>1</v>
      </c>
      <c r="CL50" s="84" t="b">
        <f t="shared" si="115"/>
        <v>1</v>
      </c>
      <c r="CM50">
        <f t="shared" si="96"/>
        <v>3.391</v>
      </c>
      <c r="CN50" t="b">
        <f t="shared" si="97"/>
        <v>1</v>
      </c>
      <c r="CO50" s="84">
        <f t="shared" si="98"/>
        <v>5.6917466968062318E-2</v>
      </c>
      <c r="CP50" t="b">
        <f t="shared" si="99"/>
        <v>1</v>
      </c>
      <c r="CQ50" s="96" t="b">
        <f t="shared" si="100"/>
        <v>1</v>
      </c>
      <c r="CR50" t="b">
        <f t="shared" si="101"/>
        <v>1</v>
      </c>
      <c r="CS50" t="b">
        <f t="shared" si="102"/>
        <v>1</v>
      </c>
      <c r="CT50" t="b">
        <f t="shared" si="103"/>
        <v>1</v>
      </c>
      <c r="CU50" t="b">
        <f t="shared" si="104"/>
        <v>1</v>
      </c>
      <c r="CV50" s="84" t="b">
        <f t="shared" si="105"/>
        <v>1</v>
      </c>
      <c r="CW50" t="b">
        <f t="shared" si="106"/>
        <v>1</v>
      </c>
      <c r="CX50" t="b">
        <f t="shared" si="107"/>
        <v>1</v>
      </c>
      <c r="CY50" t="b">
        <f t="shared" si="108"/>
        <v>1</v>
      </c>
      <c r="CZ50" t="b">
        <f t="shared" si="109"/>
        <v>1</v>
      </c>
      <c r="DA50" s="84">
        <f t="shared" si="110"/>
        <v>0</v>
      </c>
      <c r="DB50" t="b">
        <f t="shared" si="111"/>
        <v>0</v>
      </c>
    </row>
    <row r="51" spans="1:106">
      <c r="A51" s="9">
        <v>1176</v>
      </c>
      <c r="B51" s="3">
        <v>2</v>
      </c>
      <c r="C51" s="3" t="s">
        <v>894</v>
      </c>
      <c r="D51" s="3" t="str">
        <f t="shared" si="58"/>
        <v>BM_1_24-1_dk_0142</v>
      </c>
      <c r="E51" s="3" t="str">
        <f t="shared" si="59"/>
        <v>0142</v>
      </c>
      <c r="F51" s="3">
        <v>123952.906</v>
      </c>
      <c r="G51" s="15">
        <v>415088.68800000002</v>
      </c>
      <c r="H51" s="35" t="str">
        <f t="shared" si="60"/>
        <v>ja</v>
      </c>
      <c r="I51" s="42">
        <v>174</v>
      </c>
      <c r="J51" s="20" t="s">
        <v>369</v>
      </c>
      <c r="K51" s="21">
        <v>10000</v>
      </c>
      <c r="L51" s="28">
        <f t="shared" si="112"/>
        <v>1</v>
      </c>
      <c r="M51" s="28">
        <f t="shared" si="113"/>
        <v>1</v>
      </c>
      <c r="N51" s="56">
        <f t="shared" si="61"/>
        <v>10000</v>
      </c>
      <c r="O51" s="33">
        <f t="shared" si="114"/>
        <v>122.45873932063371</v>
      </c>
      <c r="P51" s="37">
        <f t="shared" si="62"/>
        <v>85.613430751274137</v>
      </c>
      <c r="Q51" s="9" t="s">
        <v>12</v>
      </c>
      <c r="R51" s="55" t="s">
        <v>12</v>
      </c>
      <c r="S51" s="55">
        <v>3.254</v>
      </c>
      <c r="T51" s="55">
        <v>3.52</v>
      </c>
      <c r="U51" s="55">
        <v>3.762</v>
      </c>
      <c r="V51" s="3">
        <v>3.97</v>
      </c>
      <c r="W51" s="3">
        <v>4.2060000000000004</v>
      </c>
      <c r="X51" s="3" t="s">
        <v>12</v>
      </c>
      <c r="Y51" s="3">
        <v>4.6580000000000004</v>
      </c>
      <c r="Z51" s="15" t="s">
        <v>12</v>
      </c>
      <c r="AA51" s="10">
        <f t="shared" si="63"/>
        <v>4.2060000000000004</v>
      </c>
      <c r="AB51" s="9">
        <f t="shared" si="64"/>
        <v>0.44400000000000039</v>
      </c>
      <c r="AC51" s="10">
        <f t="shared" si="65"/>
        <v>0.45199999999999996</v>
      </c>
      <c r="AD51" s="9" t="s">
        <v>12</v>
      </c>
      <c r="AE51" s="55" t="s">
        <v>12</v>
      </c>
      <c r="AF51" s="55">
        <v>0.79500000000000004</v>
      </c>
      <c r="AG51" s="55">
        <v>0.85799999999999998</v>
      </c>
      <c r="AH51" s="55">
        <v>0.92600000000000005</v>
      </c>
      <c r="AI51" s="3">
        <v>0.98499999999999999</v>
      </c>
      <c r="AJ51" s="3">
        <v>1.0489999999999999</v>
      </c>
      <c r="AK51" s="3" t="s">
        <v>12</v>
      </c>
      <c r="AL51" s="3">
        <v>1.177</v>
      </c>
      <c r="AM51" s="15" t="s">
        <v>12</v>
      </c>
      <c r="AN51" s="10">
        <f t="shared" si="66"/>
        <v>1.0489999999999999</v>
      </c>
      <c r="AO51" s="9">
        <f t="shared" si="67"/>
        <v>0.12299999999999989</v>
      </c>
      <c r="AP51" s="10">
        <f t="shared" si="68"/>
        <v>0.12800000000000011</v>
      </c>
      <c r="AQ51" s="9" t="s">
        <v>12</v>
      </c>
      <c r="AR51" s="55" t="s">
        <v>12</v>
      </c>
      <c r="AS51" s="55">
        <v>2.996</v>
      </c>
      <c r="AT51" s="55">
        <v>3.1080000000000001</v>
      </c>
      <c r="AU51" s="55">
        <v>3.2229999999999999</v>
      </c>
      <c r="AV51" s="3">
        <v>3.3140000000000001</v>
      </c>
      <c r="AW51" s="3">
        <v>3.4089999999999998</v>
      </c>
      <c r="AX51" s="3" t="s">
        <v>12</v>
      </c>
      <c r="AY51" s="3">
        <v>3.597</v>
      </c>
      <c r="AZ51" s="15" t="s">
        <v>12</v>
      </c>
      <c r="BA51" s="10">
        <f t="shared" si="69"/>
        <v>3.4089999999999998</v>
      </c>
      <c r="BB51" s="9">
        <f t="shared" si="70"/>
        <v>0.18599999999999994</v>
      </c>
      <c r="BC51" s="10">
        <f t="shared" si="71"/>
        <v>0.18800000000000017</v>
      </c>
      <c r="BD51" s="9">
        <v>4.3390000000000004</v>
      </c>
      <c r="BE51" s="3">
        <v>4.8470000000000004</v>
      </c>
      <c r="BF51" s="15">
        <v>5.3630000000000004</v>
      </c>
      <c r="BG51" s="15">
        <f t="shared" si="72"/>
        <v>4.8470000000000004</v>
      </c>
      <c r="BH51" s="9">
        <f t="shared" si="73"/>
        <v>0.50800000000000001</v>
      </c>
      <c r="BI51" s="10">
        <f t="shared" si="74"/>
        <v>0.51600000000000001</v>
      </c>
      <c r="BJ51" s="9">
        <v>4.3029999999999999</v>
      </c>
      <c r="BK51" s="3">
        <v>4.8079999999999998</v>
      </c>
      <c r="BL51" s="15">
        <v>5.3209999999999997</v>
      </c>
      <c r="BM51" s="15">
        <f t="shared" si="75"/>
        <v>4.8079999999999998</v>
      </c>
      <c r="BN51" s="9">
        <f t="shared" si="76"/>
        <v>0.50499999999999989</v>
      </c>
      <c r="BO51" s="10">
        <f t="shared" si="77"/>
        <v>0.5129999999999999</v>
      </c>
      <c r="BP51">
        <f t="shared" si="78"/>
        <v>0</v>
      </c>
      <c r="BQ51" s="93">
        <f t="shared" si="79"/>
        <v>1.1441441441441431</v>
      </c>
      <c r="BR51" s="93">
        <f t="shared" si="80"/>
        <v>1.1373873873873861</v>
      </c>
      <c r="BS51" s="93" t="str">
        <f>VLOOKUP(C51,'Koppeling locatie - aslocatie'!$A$2:$C$8139,2,FALSE)</f>
        <v>bema244</v>
      </c>
      <c r="BT51" s="93">
        <f>VLOOKUP($BS51,aslocaties_v01!$C$3:$AA$500,MATCH($K$3/10,aslocaties_v01!$C$2:$X$2),FALSE)</f>
        <v>3.7839999999999998</v>
      </c>
      <c r="BU51" s="93">
        <f>VLOOKUP(BS51,aslocaties_v01!$C$3:$AA$500,MATCH($K$3,aslocaties_v01!$C$2:$X$2),FALSE)</f>
        <v>4.226</v>
      </c>
      <c r="BV51" s="93">
        <f>VLOOKUP(BS51,aslocaties_v01!$C$3:$AA$500,MATCH($K$3*10,aslocaties_v01!$C$2:$Y$2),FALSE)</f>
        <v>4.6779999999999999</v>
      </c>
      <c r="BW51" s="93">
        <f t="shared" si="81"/>
        <v>0.44200000000000017</v>
      </c>
      <c r="BX51" s="93">
        <f t="shared" si="82"/>
        <v>0.45199999999999996</v>
      </c>
      <c r="BY51" s="94">
        <f t="shared" si="83"/>
        <v>4.5045045045050136E-3</v>
      </c>
      <c r="BZ51" s="94">
        <f t="shared" si="84"/>
        <v>0</v>
      </c>
      <c r="CA51" s="94">
        <f t="shared" si="85"/>
        <v>2.1999999999999797E-2</v>
      </c>
      <c r="CB51">
        <f t="shared" si="86"/>
        <v>1.9999999999999574E-2</v>
      </c>
      <c r="CC51" s="58">
        <f t="shared" si="87"/>
        <v>1.9999999999999574E-2</v>
      </c>
      <c r="CD51" s="95" t="b">
        <f t="shared" si="88"/>
        <v>0</v>
      </c>
      <c r="CE51" s="96" t="b">
        <f t="shared" si="89"/>
        <v>1</v>
      </c>
      <c r="CF51" t="b">
        <f t="shared" si="90"/>
        <v>1</v>
      </c>
      <c r="CG51" t="b">
        <f t="shared" si="91"/>
        <v>1</v>
      </c>
      <c r="CH51" s="84" t="b">
        <f t="shared" si="92"/>
        <v>1</v>
      </c>
      <c r="CI51">
        <f t="shared" si="93"/>
        <v>1.0489999999999999</v>
      </c>
      <c r="CJ51" t="b">
        <f t="shared" si="94"/>
        <v>1</v>
      </c>
      <c r="CK51" t="b">
        <f t="shared" si="95"/>
        <v>1</v>
      </c>
      <c r="CL51" s="84" t="b">
        <f t="shared" si="115"/>
        <v>1</v>
      </c>
      <c r="CM51">
        <f t="shared" si="96"/>
        <v>3.4089999999999998</v>
      </c>
      <c r="CN51" t="b">
        <f t="shared" si="97"/>
        <v>1</v>
      </c>
      <c r="CO51" s="84">
        <f t="shared" si="98"/>
        <v>5.7862459176049312E-2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1177</v>
      </c>
      <c r="B52" s="3">
        <v>2</v>
      </c>
      <c r="C52" s="3" t="s">
        <v>895</v>
      </c>
      <c r="D52" s="3" t="str">
        <f t="shared" si="58"/>
        <v>BM_1_24-1_dk_0143</v>
      </c>
      <c r="E52" s="3" t="str">
        <f t="shared" si="59"/>
        <v>0143</v>
      </c>
      <c r="F52" s="3">
        <v>123875.273</v>
      </c>
      <c r="G52" s="15">
        <v>415052.59399999998</v>
      </c>
      <c r="H52" s="35" t="str">
        <f t="shared" si="60"/>
        <v>ja</v>
      </c>
      <c r="I52" s="42">
        <v>172</v>
      </c>
      <c r="J52" s="20" t="s">
        <v>369</v>
      </c>
      <c r="K52" s="21">
        <v>10000</v>
      </c>
      <c r="L52" s="28">
        <f t="shared" si="112"/>
        <v>1</v>
      </c>
      <c r="M52" s="28">
        <f t="shared" si="113"/>
        <v>1</v>
      </c>
      <c r="N52" s="56">
        <f t="shared" si="61"/>
        <v>10000</v>
      </c>
      <c r="O52" s="33">
        <f t="shared" si="114"/>
        <v>85.613430751274137</v>
      </c>
      <c r="P52" s="37">
        <f t="shared" si="62"/>
        <v>121.33336906226452</v>
      </c>
      <c r="Q52" s="9" t="s">
        <v>12</v>
      </c>
      <c r="R52" s="55" t="s">
        <v>12</v>
      </c>
      <c r="S52" s="55">
        <v>3.246</v>
      </c>
      <c r="T52" s="55">
        <v>3.5110000000000001</v>
      </c>
      <c r="U52" s="55">
        <v>3.7549999999999999</v>
      </c>
      <c r="V52" s="3">
        <v>3.9630000000000001</v>
      </c>
      <c r="W52" s="3">
        <v>4.1989999999999998</v>
      </c>
      <c r="X52" s="3" t="s">
        <v>12</v>
      </c>
      <c r="Y52" s="3">
        <v>4.6509999999999998</v>
      </c>
      <c r="Z52" s="15" t="s">
        <v>12</v>
      </c>
      <c r="AA52" s="10">
        <f t="shared" si="63"/>
        <v>4.1989999999999998</v>
      </c>
      <c r="AB52" s="9">
        <f t="shared" si="64"/>
        <v>0.44399999999999995</v>
      </c>
      <c r="AC52" s="10">
        <f t="shared" si="65"/>
        <v>0.45199999999999996</v>
      </c>
      <c r="AD52" s="9" t="s">
        <v>12</v>
      </c>
      <c r="AE52" s="55" t="s">
        <v>12</v>
      </c>
      <c r="AF52" s="55">
        <v>0.79</v>
      </c>
      <c r="AG52" s="55">
        <v>0.85299999999999998</v>
      </c>
      <c r="AH52" s="55">
        <v>0.92100000000000004</v>
      </c>
      <c r="AI52" s="3">
        <v>0.98</v>
      </c>
      <c r="AJ52" s="3">
        <v>1.044</v>
      </c>
      <c r="AK52" s="3" t="s">
        <v>12</v>
      </c>
      <c r="AL52" s="3">
        <v>1.1719999999999999</v>
      </c>
      <c r="AM52" s="15" t="s">
        <v>12</v>
      </c>
      <c r="AN52" s="10">
        <f t="shared" si="66"/>
        <v>1.044</v>
      </c>
      <c r="AO52" s="9">
        <f t="shared" si="67"/>
        <v>0.123</v>
      </c>
      <c r="AP52" s="10">
        <f t="shared" si="68"/>
        <v>0.12799999999999989</v>
      </c>
      <c r="AQ52" s="9" t="s">
        <v>12</v>
      </c>
      <c r="AR52" s="55" t="s">
        <v>12</v>
      </c>
      <c r="AS52" s="55">
        <v>2.9809999999999999</v>
      </c>
      <c r="AT52" s="55">
        <v>3.0920000000000001</v>
      </c>
      <c r="AU52" s="55">
        <v>3.2080000000000002</v>
      </c>
      <c r="AV52" s="3">
        <v>3.298</v>
      </c>
      <c r="AW52" s="3">
        <v>3.3919999999999999</v>
      </c>
      <c r="AX52" s="3" t="s">
        <v>12</v>
      </c>
      <c r="AY52" s="3">
        <v>3.5790000000000002</v>
      </c>
      <c r="AZ52" s="15" t="s">
        <v>12</v>
      </c>
      <c r="BA52" s="10">
        <f t="shared" si="69"/>
        <v>3.3919999999999999</v>
      </c>
      <c r="BB52" s="9">
        <f t="shared" si="70"/>
        <v>0.18399999999999972</v>
      </c>
      <c r="BC52" s="10">
        <f t="shared" si="71"/>
        <v>0.18700000000000028</v>
      </c>
      <c r="BD52" s="9">
        <v>4.3140000000000001</v>
      </c>
      <c r="BE52" s="3">
        <v>4.8179999999999996</v>
      </c>
      <c r="BF52" s="15">
        <v>5.33</v>
      </c>
      <c r="BG52" s="15">
        <f t="shared" si="72"/>
        <v>4.8179999999999996</v>
      </c>
      <c r="BH52" s="9">
        <f t="shared" si="73"/>
        <v>0.50399999999999956</v>
      </c>
      <c r="BI52" s="10">
        <f t="shared" si="74"/>
        <v>0.51200000000000045</v>
      </c>
      <c r="BJ52" s="9">
        <v>4.2770000000000001</v>
      </c>
      <c r="BK52" s="3">
        <v>4.78</v>
      </c>
      <c r="BL52" s="15">
        <v>5.29</v>
      </c>
      <c r="BM52" s="15">
        <f t="shared" si="75"/>
        <v>4.78</v>
      </c>
      <c r="BN52" s="9">
        <f t="shared" si="76"/>
        <v>0.50300000000000011</v>
      </c>
      <c r="BO52" s="10">
        <f t="shared" si="77"/>
        <v>0.50999999999999979</v>
      </c>
      <c r="BP52">
        <f t="shared" si="78"/>
        <v>0</v>
      </c>
      <c r="BQ52" s="93">
        <f t="shared" si="79"/>
        <v>1.1351351351351342</v>
      </c>
      <c r="BR52" s="93">
        <f t="shared" si="80"/>
        <v>1.1328828828828832</v>
      </c>
      <c r="BS52" s="93" t="str">
        <f>VLOOKUP(C52,'Koppeling locatie - aslocatie'!$A$2:$C$8139,2,FALSE)</f>
        <v>bema245</v>
      </c>
      <c r="BT52" s="93">
        <f>VLOOKUP($BS52,aslocaties_v01!$C$3:$AA$500,MATCH($K$3/10,aslocaties_v01!$C$2:$X$2),FALSE)</f>
        <v>3.72</v>
      </c>
      <c r="BU52" s="93">
        <f>VLOOKUP(BS52,aslocaties_v01!$C$3:$AA$500,MATCH($K$3,aslocaties_v01!$C$2:$X$2),FALSE)</f>
        <v>4.1609999999999996</v>
      </c>
      <c r="BV52" s="93">
        <f>VLOOKUP(BS52,aslocaties_v01!$C$3:$AA$500,MATCH($K$3*10,aslocaties_v01!$C$2:$Y$2),FALSE)</f>
        <v>4.6120000000000001</v>
      </c>
      <c r="BW52" s="93">
        <f t="shared" si="81"/>
        <v>0.44099999999999939</v>
      </c>
      <c r="BX52" s="93">
        <f t="shared" si="82"/>
        <v>0.45100000000000051</v>
      </c>
      <c r="BY52" s="94">
        <f t="shared" si="83"/>
        <v>6.75675675675802E-3</v>
      </c>
      <c r="BZ52" s="94">
        <f t="shared" si="84"/>
        <v>2.2123893805297001E-3</v>
      </c>
      <c r="CA52" s="94">
        <f t="shared" si="85"/>
        <v>3.4999999999999698E-2</v>
      </c>
      <c r="CB52">
        <f t="shared" si="86"/>
        <v>3.8000000000000256E-2</v>
      </c>
      <c r="CC52" s="58">
        <f t="shared" si="87"/>
        <v>3.8999999999999702E-2</v>
      </c>
      <c r="CD52" s="95" t="b">
        <f t="shared" si="88"/>
        <v>0</v>
      </c>
      <c r="CE52" s="96" t="b">
        <f t="shared" si="89"/>
        <v>1</v>
      </c>
      <c r="CF52" t="b">
        <f t="shared" si="90"/>
        <v>1</v>
      </c>
      <c r="CG52" t="b">
        <f t="shared" si="91"/>
        <v>1</v>
      </c>
      <c r="CH52" s="84" t="b">
        <f t="shared" si="92"/>
        <v>1</v>
      </c>
      <c r="CI52">
        <f t="shared" si="93"/>
        <v>1.044</v>
      </c>
      <c r="CJ52" t="b">
        <f t="shared" si="94"/>
        <v>1</v>
      </c>
      <c r="CK52" t="b">
        <f t="shared" si="95"/>
        <v>1</v>
      </c>
      <c r="CL52" s="84" t="b">
        <f t="shared" si="115"/>
        <v>1</v>
      </c>
      <c r="CM52">
        <f t="shared" si="96"/>
        <v>3.3919999999999999</v>
      </c>
      <c r="CN52" t="b">
        <f t="shared" si="97"/>
        <v>1</v>
      </c>
      <c r="CO52" s="84">
        <f t="shared" si="98"/>
        <v>5.816533224251718E-2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1178</v>
      </c>
      <c r="B53" s="3">
        <v>2</v>
      </c>
      <c r="C53" s="3" t="s">
        <v>896</v>
      </c>
      <c r="D53" s="3" t="str">
        <f t="shared" si="58"/>
        <v>BM_1_24-1_dk_0144</v>
      </c>
      <c r="E53" s="3" t="str">
        <f t="shared" si="59"/>
        <v>0144</v>
      </c>
      <c r="F53" s="3">
        <v>123755.141</v>
      </c>
      <c r="G53" s="15">
        <v>415035.56199999998</v>
      </c>
      <c r="H53" s="35" t="str">
        <f t="shared" si="60"/>
        <v>ja</v>
      </c>
      <c r="I53" s="42">
        <v>171</v>
      </c>
      <c r="J53" s="20" t="s">
        <v>369</v>
      </c>
      <c r="K53" s="21">
        <v>10000</v>
      </c>
      <c r="L53" s="28">
        <f t="shared" si="112"/>
        <v>1</v>
      </c>
      <c r="M53" s="28">
        <f t="shared" si="113"/>
        <v>1</v>
      </c>
      <c r="N53" s="56">
        <f t="shared" si="61"/>
        <v>10000</v>
      </c>
      <c r="O53" s="33">
        <f t="shared" si="114"/>
        <v>121.33336906226452</v>
      </c>
      <c r="P53" s="37">
        <f t="shared" si="62"/>
        <v>80.895586344370443</v>
      </c>
      <c r="Q53" s="9" t="s">
        <v>12</v>
      </c>
      <c r="R53" s="55" t="s">
        <v>12</v>
      </c>
      <c r="S53" s="55">
        <v>3.2389999999999999</v>
      </c>
      <c r="T53" s="55">
        <v>3.5030000000000001</v>
      </c>
      <c r="U53" s="55">
        <v>3.7480000000000002</v>
      </c>
      <c r="V53" s="3">
        <v>3.9550000000000001</v>
      </c>
      <c r="W53" s="3">
        <v>4.1890000000000001</v>
      </c>
      <c r="X53" s="3" t="s">
        <v>12</v>
      </c>
      <c r="Y53" s="3">
        <v>4.641</v>
      </c>
      <c r="Z53" s="15" t="s">
        <v>12</v>
      </c>
      <c r="AA53" s="10">
        <f t="shared" si="63"/>
        <v>4.1890000000000001</v>
      </c>
      <c r="AB53" s="9">
        <f t="shared" si="64"/>
        <v>0.44099999999999984</v>
      </c>
      <c r="AC53" s="10">
        <f t="shared" si="65"/>
        <v>0.45199999999999996</v>
      </c>
      <c r="AD53" s="9" t="s">
        <v>12</v>
      </c>
      <c r="AE53" s="55" t="s">
        <v>12</v>
      </c>
      <c r="AF53" s="55">
        <v>0.79</v>
      </c>
      <c r="AG53" s="55">
        <v>0.85399999999999998</v>
      </c>
      <c r="AH53" s="55">
        <v>0.92200000000000004</v>
      </c>
      <c r="AI53" s="3">
        <v>0.98099999999999998</v>
      </c>
      <c r="AJ53" s="3">
        <v>1.0469999999999999</v>
      </c>
      <c r="AK53" s="3" t="s">
        <v>12</v>
      </c>
      <c r="AL53" s="3">
        <v>1.175</v>
      </c>
      <c r="AM53" s="15" t="s">
        <v>12</v>
      </c>
      <c r="AN53" s="10">
        <f t="shared" si="66"/>
        <v>1.0469999999999999</v>
      </c>
      <c r="AO53" s="9">
        <f t="shared" si="67"/>
        <v>0.12499999999999989</v>
      </c>
      <c r="AP53" s="10">
        <f t="shared" si="68"/>
        <v>0.12800000000000011</v>
      </c>
      <c r="AQ53" s="9" t="s">
        <v>12</v>
      </c>
      <c r="AR53" s="55" t="s">
        <v>12</v>
      </c>
      <c r="AS53" s="55">
        <v>2.972</v>
      </c>
      <c r="AT53" s="55">
        <v>3.0819999999999999</v>
      </c>
      <c r="AU53" s="55">
        <v>3.1989999999999998</v>
      </c>
      <c r="AV53" s="3">
        <v>3.2869999999999999</v>
      </c>
      <c r="AW53" s="3">
        <v>3.3809999999999998</v>
      </c>
      <c r="AX53" s="3" t="s">
        <v>12</v>
      </c>
      <c r="AY53" s="3">
        <v>3.5680000000000001</v>
      </c>
      <c r="AZ53" s="15" t="s">
        <v>12</v>
      </c>
      <c r="BA53" s="10">
        <f t="shared" si="69"/>
        <v>3.3809999999999998</v>
      </c>
      <c r="BB53" s="9">
        <f t="shared" si="70"/>
        <v>0.18199999999999994</v>
      </c>
      <c r="BC53" s="10">
        <f t="shared" si="71"/>
        <v>0.18700000000000028</v>
      </c>
      <c r="BD53" s="9">
        <v>4.2939999999999996</v>
      </c>
      <c r="BE53" s="3">
        <v>4.7949999999999999</v>
      </c>
      <c r="BF53" s="15">
        <v>5.3049999999999997</v>
      </c>
      <c r="BG53" s="15">
        <f t="shared" si="72"/>
        <v>4.7949999999999999</v>
      </c>
      <c r="BH53" s="9">
        <f t="shared" si="73"/>
        <v>0.50100000000000033</v>
      </c>
      <c r="BI53" s="10">
        <f t="shared" si="74"/>
        <v>0.50999999999999979</v>
      </c>
      <c r="BJ53" s="9">
        <v>4.258</v>
      </c>
      <c r="BK53" s="3">
        <v>4.7590000000000003</v>
      </c>
      <c r="BL53" s="15">
        <v>5.266</v>
      </c>
      <c r="BM53" s="15">
        <f t="shared" si="75"/>
        <v>4.7590000000000003</v>
      </c>
      <c r="BN53" s="9">
        <f t="shared" si="76"/>
        <v>0.50100000000000033</v>
      </c>
      <c r="BO53" s="10">
        <f t="shared" si="77"/>
        <v>0.50699999999999967</v>
      </c>
      <c r="BP53">
        <f t="shared" si="78"/>
        <v>0</v>
      </c>
      <c r="BQ53" s="93">
        <f t="shared" si="79"/>
        <v>1.1360544217687087</v>
      </c>
      <c r="BR53" s="93">
        <f t="shared" si="80"/>
        <v>1.1360544217687087</v>
      </c>
      <c r="BS53" s="93" t="str">
        <f>VLOOKUP(C53,'Koppeling locatie - aslocatie'!$A$2:$C$8139,2,FALSE)</f>
        <v>bema245</v>
      </c>
      <c r="BT53" s="93">
        <f>VLOOKUP($BS53,aslocaties_v01!$C$3:$AA$500,MATCH($K$3/10,aslocaties_v01!$C$2:$X$2),FALSE)</f>
        <v>3.72</v>
      </c>
      <c r="BU53" s="93">
        <f>VLOOKUP(BS53,aslocaties_v01!$C$3:$AA$500,MATCH($K$3,aslocaties_v01!$C$2:$X$2),FALSE)</f>
        <v>4.1609999999999996</v>
      </c>
      <c r="BV53" s="93">
        <f>VLOOKUP(BS53,aslocaties_v01!$C$3:$AA$500,MATCH($K$3*10,aslocaties_v01!$C$2:$Y$2),FALSE)</f>
        <v>4.6120000000000001</v>
      </c>
      <c r="BW53" s="93">
        <f t="shared" si="81"/>
        <v>0.44099999999999939</v>
      </c>
      <c r="BX53" s="93">
        <f t="shared" si="82"/>
        <v>0.45100000000000051</v>
      </c>
      <c r="BY53" s="94">
        <f t="shared" si="83"/>
        <v>9.9920072216264089E-16</v>
      </c>
      <c r="BZ53" s="94">
        <f t="shared" si="84"/>
        <v>2.2123893805297001E-3</v>
      </c>
      <c r="CA53" s="94">
        <f t="shared" si="85"/>
        <v>2.8000000000000025E-2</v>
      </c>
      <c r="CB53">
        <f t="shared" si="86"/>
        <v>2.8000000000000469E-2</v>
      </c>
      <c r="CC53" s="58">
        <f t="shared" si="87"/>
        <v>2.8999999999999915E-2</v>
      </c>
      <c r="CD53" s="95" t="b">
        <f t="shared" si="88"/>
        <v>0</v>
      </c>
      <c r="CE53" s="96" t="b">
        <f t="shared" si="89"/>
        <v>1</v>
      </c>
      <c r="CF53" t="b">
        <f t="shared" si="90"/>
        <v>1</v>
      </c>
      <c r="CG53" t="b">
        <f t="shared" si="91"/>
        <v>1</v>
      </c>
      <c r="CH53" s="84" t="b">
        <f t="shared" si="92"/>
        <v>1</v>
      </c>
      <c r="CI53">
        <f t="shared" si="93"/>
        <v>1.0469999999999999</v>
      </c>
      <c r="CJ53" t="b">
        <f t="shared" si="94"/>
        <v>1</v>
      </c>
      <c r="CK53" t="b">
        <f t="shared" si="95"/>
        <v>1</v>
      </c>
      <c r="CL53" s="84" t="b">
        <f t="shared" si="115"/>
        <v>1</v>
      </c>
      <c r="CM53">
        <f t="shared" si="96"/>
        <v>3.3809999999999998</v>
      </c>
      <c r="CN53" t="b">
        <f t="shared" si="97"/>
        <v>1</v>
      </c>
      <c r="CO53" s="84">
        <f t="shared" si="98"/>
        <v>5.8712657984070583E-2</v>
      </c>
      <c r="CP53" t="b">
        <f t="shared" si="99"/>
        <v>1</v>
      </c>
      <c r="CQ53" s="96" t="b">
        <f t="shared" si="100"/>
        <v>1</v>
      </c>
      <c r="CR53" t="b">
        <f t="shared" si="101"/>
        <v>1</v>
      </c>
      <c r="CS53" t="b">
        <f t="shared" si="102"/>
        <v>1</v>
      </c>
      <c r="CT53" t="b">
        <f t="shared" si="103"/>
        <v>1</v>
      </c>
      <c r="CU53" t="b">
        <f t="shared" si="104"/>
        <v>1</v>
      </c>
      <c r="CV53" s="84" t="b">
        <f t="shared" si="105"/>
        <v>1</v>
      </c>
      <c r="CW53" t="b">
        <f t="shared" si="106"/>
        <v>1</v>
      </c>
      <c r="CX53" t="b">
        <f t="shared" si="107"/>
        <v>1</v>
      </c>
      <c r="CY53" t="b">
        <f t="shared" si="108"/>
        <v>1</v>
      </c>
      <c r="CZ53" t="b">
        <f t="shared" si="109"/>
        <v>1</v>
      </c>
      <c r="DA53" s="84">
        <f t="shared" si="110"/>
        <v>0</v>
      </c>
      <c r="DB53" t="b">
        <f t="shared" si="111"/>
        <v>0</v>
      </c>
    </row>
    <row r="54" spans="1:106">
      <c r="A54" s="9">
        <v>1179</v>
      </c>
      <c r="B54" s="3">
        <v>2</v>
      </c>
      <c r="C54" s="3" t="s">
        <v>897</v>
      </c>
      <c r="D54" s="3" t="str">
        <f t="shared" si="58"/>
        <v>BM_1_24-1_dk_0145</v>
      </c>
      <c r="E54" s="3" t="str">
        <f t="shared" si="59"/>
        <v>0145</v>
      </c>
      <c r="F54" s="3">
        <v>123675.31200000001</v>
      </c>
      <c r="G54" s="15">
        <v>415022.46899999998</v>
      </c>
      <c r="H54" s="35" t="str">
        <f t="shared" si="60"/>
        <v>ja</v>
      </c>
      <c r="I54" s="42">
        <v>170</v>
      </c>
      <c r="J54" s="20" t="s">
        <v>369</v>
      </c>
      <c r="K54" s="21">
        <v>10000</v>
      </c>
      <c r="L54" s="28">
        <f t="shared" si="112"/>
        <v>1</v>
      </c>
      <c r="M54" s="28">
        <f t="shared" si="113"/>
        <v>1</v>
      </c>
      <c r="N54" s="56">
        <f t="shared" si="61"/>
        <v>10000</v>
      </c>
      <c r="O54" s="33">
        <f t="shared" si="114"/>
        <v>80.895586344370443</v>
      </c>
      <c r="P54" s="37">
        <f t="shared" si="62"/>
        <v>121.47858729833777</v>
      </c>
      <c r="Q54" s="9" t="s">
        <v>12</v>
      </c>
      <c r="R54" s="55" t="s">
        <v>12</v>
      </c>
      <c r="S54" s="55">
        <v>3.2349999999999999</v>
      </c>
      <c r="T54" s="55">
        <v>3.4990000000000001</v>
      </c>
      <c r="U54" s="55">
        <v>3.7440000000000002</v>
      </c>
      <c r="V54" s="3">
        <v>3.9489999999999998</v>
      </c>
      <c r="W54" s="3">
        <v>4.1840000000000002</v>
      </c>
      <c r="X54" s="3" t="s">
        <v>12</v>
      </c>
      <c r="Y54" s="3">
        <v>4.6360000000000001</v>
      </c>
      <c r="Z54" s="15" t="s">
        <v>12</v>
      </c>
      <c r="AA54" s="10">
        <f t="shared" si="63"/>
        <v>4.1840000000000002</v>
      </c>
      <c r="AB54" s="9">
        <f t="shared" si="64"/>
        <v>0.43999999999999995</v>
      </c>
      <c r="AC54" s="10">
        <f t="shared" si="65"/>
        <v>0.45199999999999996</v>
      </c>
      <c r="AD54" s="9" t="s">
        <v>12</v>
      </c>
      <c r="AE54" s="55" t="s">
        <v>12</v>
      </c>
      <c r="AF54" s="55">
        <v>0.79100000000000004</v>
      </c>
      <c r="AG54" s="55">
        <v>0.85499999999999998</v>
      </c>
      <c r="AH54" s="55">
        <v>0.92300000000000004</v>
      </c>
      <c r="AI54" s="3">
        <v>0.98299999999999998</v>
      </c>
      <c r="AJ54" s="3">
        <v>1.0489999999999999</v>
      </c>
      <c r="AK54" s="3" t="s">
        <v>12</v>
      </c>
      <c r="AL54" s="3">
        <v>1.1779999999999999</v>
      </c>
      <c r="AM54" s="15" t="s">
        <v>12</v>
      </c>
      <c r="AN54" s="10">
        <f t="shared" si="66"/>
        <v>1.0489999999999999</v>
      </c>
      <c r="AO54" s="9">
        <f t="shared" si="67"/>
        <v>0.12599999999999989</v>
      </c>
      <c r="AP54" s="10">
        <f t="shared" si="68"/>
        <v>0.129</v>
      </c>
      <c r="AQ54" s="9" t="s">
        <v>12</v>
      </c>
      <c r="AR54" s="55" t="s">
        <v>12</v>
      </c>
      <c r="AS54" s="55">
        <v>2.9649999999999999</v>
      </c>
      <c r="AT54" s="55">
        <v>3.0750000000000002</v>
      </c>
      <c r="AU54" s="55">
        <v>3.19</v>
      </c>
      <c r="AV54" s="3">
        <v>3.2789999999999999</v>
      </c>
      <c r="AW54" s="3">
        <v>3.3730000000000002</v>
      </c>
      <c r="AX54" s="3" t="s">
        <v>12</v>
      </c>
      <c r="AY54" s="3">
        <v>3.5579999999999998</v>
      </c>
      <c r="AZ54" s="15" t="s">
        <v>12</v>
      </c>
      <c r="BA54" s="10">
        <f t="shared" si="69"/>
        <v>3.3730000000000002</v>
      </c>
      <c r="BB54" s="9">
        <f t="shared" si="70"/>
        <v>0.18300000000000027</v>
      </c>
      <c r="BC54" s="10">
        <f t="shared" si="71"/>
        <v>0.18499999999999961</v>
      </c>
      <c r="BD54" s="9">
        <v>4.2779999999999996</v>
      </c>
      <c r="BE54" s="3">
        <v>4.7770000000000001</v>
      </c>
      <c r="BF54" s="15">
        <v>5.2830000000000004</v>
      </c>
      <c r="BG54" s="15">
        <f t="shared" si="72"/>
        <v>4.7770000000000001</v>
      </c>
      <c r="BH54" s="9">
        <f t="shared" si="73"/>
        <v>0.49900000000000055</v>
      </c>
      <c r="BI54" s="10">
        <f t="shared" si="74"/>
        <v>0.50600000000000023</v>
      </c>
      <c r="BJ54" s="9">
        <v>4.2430000000000003</v>
      </c>
      <c r="BK54" s="3">
        <v>4.742</v>
      </c>
      <c r="BL54" s="15">
        <v>5.2469999999999999</v>
      </c>
      <c r="BM54" s="15">
        <f t="shared" si="75"/>
        <v>4.742</v>
      </c>
      <c r="BN54" s="9">
        <f t="shared" si="76"/>
        <v>0.49899999999999967</v>
      </c>
      <c r="BO54" s="10">
        <f t="shared" si="77"/>
        <v>0.50499999999999989</v>
      </c>
      <c r="BP54">
        <f t="shared" si="78"/>
        <v>0</v>
      </c>
      <c r="BQ54" s="93">
        <f t="shared" si="79"/>
        <v>1.1340909090909106</v>
      </c>
      <c r="BR54" s="93">
        <f t="shared" si="80"/>
        <v>1.1340909090909084</v>
      </c>
      <c r="BS54" s="93" t="str">
        <f>VLOOKUP(C54,'Koppeling locatie - aslocatie'!$A$2:$C$8139,2,FALSE)</f>
        <v>bema245</v>
      </c>
      <c r="BT54" s="93">
        <f>VLOOKUP($BS54,aslocaties_v01!$C$3:$AA$500,MATCH($K$3/10,aslocaties_v01!$C$2:$X$2),FALSE)</f>
        <v>3.72</v>
      </c>
      <c r="BU54" s="93">
        <f>VLOOKUP(BS54,aslocaties_v01!$C$3:$AA$500,MATCH($K$3,aslocaties_v01!$C$2:$X$2),FALSE)</f>
        <v>4.1609999999999996</v>
      </c>
      <c r="BV54" s="93">
        <f>VLOOKUP(BS54,aslocaties_v01!$C$3:$AA$500,MATCH($K$3*10,aslocaties_v01!$C$2:$Y$2),FALSE)</f>
        <v>4.6120000000000001</v>
      </c>
      <c r="BW54" s="93">
        <f t="shared" si="81"/>
        <v>0.44099999999999939</v>
      </c>
      <c r="BX54" s="93">
        <f t="shared" si="82"/>
        <v>0.45100000000000051</v>
      </c>
      <c r="BY54" s="94">
        <f t="shared" si="83"/>
        <v>2.2727272727260939E-3</v>
      </c>
      <c r="BZ54" s="94">
        <f t="shared" si="84"/>
        <v>2.2123893805297001E-3</v>
      </c>
      <c r="CA54" s="94">
        <f t="shared" si="85"/>
        <v>2.4000000000000021E-2</v>
      </c>
      <c r="CB54">
        <f t="shared" si="86"/>
        <v>2.3000000000000576E-2</v>
      </c>
      <c r="CC54" s="58">
        <f t="shared" si="87"/>
        <v>2.4000000000000021E-2</v>
      </c>
      <c r="CD54" s="95" t="b">
        <f t="shared" si="88"/>
        <v>0</v>
      </c>
      <c r="CE54" s="96" t="b">
        <f t="shared" si="89"/>
        <v>1</v>
      </c>
      <c r="CF54" t="b">
        <f t="shared" si="90"/>
        <v>1</v>
      </c>
      <c r="CG54" t="b">
        <f t="shared" si="91"/>
        <v>1</v>
      </c>
      <c r="CH54" s="84" t="b">
        <f t="shared" si="92"/>
        <v>1</v>
      </c>
      <c r="CI54">
        <f t="shared" si="93"/>
        <v>1.0489999999999999</v>
      </c>
      <c r="CJ54" t="b">
        <f t="shared" si="94"/>
        <v>1</v>
      </c>
      <c r="CK54" t="b">
        <f t="shared" si="95"/>
        <v>1</v>
      </c>
      <c r="CL54" s="84" t="b">
        <f t="shared" si="115"/>
        <v>1</v>
      </c>
      <c r="CM54">
        <f t="shared" si="96"/>
        <v>3.3730000000000002</v>
      </c>
      <c r="CN54" t="b">
        <f t="shared" si="97"/>
        <v>1</v>
      </c>
      <c r="CO54" s="84">
        <f t="shared" si="98"/>
        <v>5.9104181506239167E-2</v>
      </c>
      <c r="CP54" t="b">
        <f t="shared" si="99"/>
        <v>1</v>
      </c>
      <c r="CQ54" s="96" t="b">
        <f t="shared" si="100"/>
        <v>1</v>
      </c>
      <c r="CR54" t="b">
        <f t="shared" si="101"/>
        <v>1</v>
      </c>
      <c r="CS54" t="b">
        <f t="shared" si="102"/>
        <v>1</v>
      </c>
      <c r="CT54" t="b">
        <f t="shared" si="103"/>
        <v>1</v>
      </c>
      <c r="CU54" t="b">
        <f t="shared" si="104"/>
        <v>1</v>
      </c>
      <c r="CV54" s="84" t="b">
        <f t="shared" si="105"/>
        <v>1</v>
      </c>
      <c r="CW54" t="b">
        <f t="shared" si="106"/>
        <v>1</v>
      </c>
      <c r="CX54" t="b">
        <f t="shared" si="107"/>
        <v>1</v>
      </c>
      <c r="CY54" t="b">
        <f t="shared" si="108"/>
        <v>1</v>
      </c>
      <c r="CZ54" t="b">
        <f t="shared" si="109"/>
        <v>1</v>
      </c>
      <c r="DA54" s="84">
        <f t="shared" si="110"/>
        <v>0</v>
      </c>
      <c r="DB54" t="b">
        <f t="shared" si="111"/>
        <v>0</v>
      </c>
    </row>
    <row r="55" spans="1:106">
      <c r="A55" s="9">
        <v>1180</v>
      </c>
      <c r="B55" s="3">
        <v>2</v>
      </c>
      <c r="C55" s="3" t="s">
        <v>898</v>
      </c>
      <c r="D55" s="3" t="str">
        <f t="shared" si="58"/>
        <v>BM_1_24-1_dk_0146</v>
      </c>
      <c r="E55" s="3" t="str">
        <f t="shared" si="59"/>
        <v>0146</v>
      </c>
      <c r="F55" s="3">
        <v>123555.906</v>
      </c>
      <c r="G55" s="15">
        <v>415000.125</v>
      </c>
      <c r="H55" s="35" t="str">
        <f t="shared" si="60"/>
        <v>ja</v>
      </c>
      <c r="I55" s="42">
        <v>169</v>
      </c>
      <c r="J55" s="20" t="s">
        <v>369</v>
      </c>
      <c r="K55" s="21">
        <v>10000</v>
      </c>
      <c r="L55" s="28">
        <f t="shared" si="112"/>
        <v>1</v>
      </c>
      <c r="M55" s="28">
        <f t="shared" si="113"/>
        <v>1</v>
      </c>
      <c r="N55" s="56">
        <f t="shared" si="61"/>
        <v>10000</v>
      </c>
      <c r="O55" s="33">
        <f t="shared" si="114"/>
        <v>121.47858729833777</v>
      </c>
      <c r="P55" s="37">
        <f t="shared" si="62"/>
        <v>80.973658439036015</v>
      </c>
      <c r="Q55" s="9" t="s">
        <v>12</v>
      </c>
      <c r="R55" s="55" t="s">
        <v>12</v>
      </c>
      <c r="S55" s="55">
        <v>3.226</v>
      </c>
      <c r="T55" s="55">
        <v>3.4910000000000001</v>
      </c>
      <c r="U55" s="55">
        <v>3.7330000000000001</v>
      </c>
      <c r="V55" s="3">
        <v>3.94</v>
      </c>
      <c r="W55" s="3">
        <v>4.1760000000000002</v>
      </c>
      <c r="X55" s="3" t="s">
        <v>12</v>
      </c>
      <c r="Y55" s="3">
        <v>4.6280000000000001</v>
      </c>
      <c r="Z55" s="15" t="s">
        <v>12</v>
      </c>
      <c r="AA55" s="10">
        <f t="shared" si="63"/>
        <v>4.1760000000000002</v>
      </c>
      <c r="AB55" s="9">
        <f t="shared" si="64"/>
        <v>0.44300000000000006</v>
      </c>
      <c r="AC55" s="10">
        <f t="shared" si="65"/>
        <v>0.45199999999999996</v>
      </c>
      <c r="AD55" s="9" t="s">
        <v>12</v>
      </c>
      <c r="AE55" s="55" t="s">
        <v>12</v>
      </c>
      <c r="AF55" s="55">
        <v>0.78200000000000003</v>
      </c>
      <c r="AG55" s="55">
        <v>0.84499999999999997</v>
      </c>
      <c r="AH55" s="55">
        <v>0.91200000000000003</v>
      </c>
      <c r="AI55" s="3">
        <v>0.97199999999999998</v>
      </c>
      <c r="AJ55" s="3">
        <v>1.0369999999999999</v>
      </c>
      <c r="AK55" s="3" t="s">
        <v>12</v>
      </c>
      <c r="AL55" s="3">
        <v>1.1639999999999999</v>
      </c>
      <c r="AM55" s="15" t="s">
        <v>12</v>
      </c>
      <c r="AN55" s="10">
        <f t="shared" si="66"/>
        <v>1.0369999999999999</v>
      </c>
      <c r="AO55" s="9">
        <f t="shared" si="67"/>
        <v>0.12499999999999989</v>
      </c>
      <c r="AP55" s="10">
        <f t="shared" si="68"/>
        <v>0.127</v>
      </c>
      <c r="AQ55" s="9" t="s">
        <v>12</v>
      </c>
      <c r="AR55" s="55" t="s">
        <v>12</v>
      </c>
      <c r="AS55" s="55">
        <v>2.9460000000000002</v>
      </c>
      <c r="AT55" s="55">
        <v>3.0539999999999998</v>
      </c>
      <c r="AU55" s="55">
        <v>3.1669999999999998</v>
      </c>
      <c r="AV55" s="3">
        <v>3.2570000000000001</v>
      </c>
      <c r="AW55" s="3">
        <v>3.351</v>
      </c>
      <c r="AX55" s="3" t="s">
        <v>12</v>
      </c>
      <c r="AY55" s="3">
        <v>3.5339999999999998</v>
      </c>
      <c r="AZ55" s="15" t="s">
        <v>12</v>
      </c>
      <c r="BA55" s="10">
        <f t="shared" si="69"/>
        <v>3.351</v>
      </c>
      <c r="BB55" s="9">
        <f t="shared" si="70"/>
        <v>0.18400000000000016</v>
      </c>
      <c r="BC55" s="10">
        <f t="shared" si="71"/>
        <v>0.18299999999999983</v>
      </c>
      <c r="BD55" s="9">
        <v>4.2530000000000001</v>
      </c>
      <c r="BE55" s="3">
        <v>4.7489999999999997</v>
      </c>
      <c r="BF55" s="15">
        <v>5.2519999999999998</v>
      </c>
      <c r="BG55" s="15">
        <f t="shared" si="72"/>
        <v>4.7489999999999997</v>
      </c>
      <c r="BH55" s="9">
        <f t="shared" si="73"/>
        <v>0.49599999999999955</v>
      </c>
      <c r="BI55" s="10">
        <f t="shared" si="74"/>
        <v>0.50300000000000011</v>
      </c>
      <c r="BJ55" s="9">
        <v>4.22</v>
      </c>
      <c r="BK55" s="3">
        <v>4.7160000000000002</v>
      </c>
      <c r="BL55" s="15">
        <v>5.218</v>
      </c>
      <c r="BM55" s="15">
        <f t="shared" si="75"/>
        <v>4.7160000000000002</v>
      </c>
      <c r="BN55" s="9">
        <f t="shared" si="76"/>
        <v>0.49600000000000044</v>
      </c>
      <c r="BO55" s="10">
        <f t="shared" si="77"/>
        <v>0.50199999999999978</v>
      </c>
      <c r="BP55">
        <f t="shared" si="78"/>
        <v>0</v>
      </c>
      <c r="BQ55" s="93">
        <f t="shared" si="79"/>
        <v>1.1196388261851005</v>
      </c>
      <c r="BR55" s="93">
        <f t="shared" si="80"/>
        <v>1.1196388261851025</v>
      </c>
      <c r="BS55" s="93" t="str">
        <f>VLOOKUP(C55,'Koppeling locatie - aslocatie'!$A$2:$C$8139,2,FALSE)</f>
        <v>bema245</v>
      </c>
      <c r="BT55" s="93">
        <f>VLOOKUP($BS55,aslocaties_v01!$C$3:$AA$500,MATCH($K$3/10,aslocaties_v01!$C$2:$X$2),FALSE)</f>
        <v>3.72</v>
      </c>
      <c r="BU55" s="93">
        <f>VLOOKUP(BS55,aslocaties_v01!$C$3:$AA$500,MATCH($K$3,aslocaties_v01!$C$2:$X$2),FALSE)</f>
        <v>4.1609999999999996</v>
      </c>
      <c r="BV55" s="93">
        <f>VLOOKUP(BS55,aslocaties_v01!$C$3:$AA$500,MATCH($K$3*10,aslocaties_v01!$C$2:$Y$2),FALSE)</f>
        <v>4.6120000000000001</v>
      </c>
      <c r="BW55" s="93">
        <f t="shared" si="81"/>
        <v>0.44099999999999939</v>
      </c>
      <c r="BX55" s="93">
        <f t="shared" si="82"/>
        <v>0.45100000000000051</v>
      </c>
      <c r="BY55" s="94">
        <f t="shared" si="83"/>
        <v>4.5146726862317355E-3</v>
      </c>
      <c r="BZ55" s="94">
        <f t="shared" si="84"/>
        <v>2.2123893805297001E-3</v>
      </c>
      <c r="CA55" s="94">
        <f t="shared" si="85"/>
        <v>1.2999999999999901E-2</v>
      </c>
      <c r="CB55">
        <f t="shared" si="86"/>
        <v>1.5000000000000568E-2</v>
      </c>
      <c r="CC55" s="58">
        <f t="shared" si="87"/>
        <v>1.6000000000000014E-2</v>
      </c>
      <c r="CD55" s="95" t="b">
        <f t="shared" si="88"/>
        <v>0</v>
      </c>
      <c r="CE55" s="96" t="b">
        <f t="shared" si="89"/>
        <v>1</v>
      </c>
      <c r="CF55" t="b">
        <f t="shared" si="90"/>
        <v>1</v>
      </c>
      <c r="CG55" t="b">
        <f t="shared" si="91"/>
        <v>1</v>
      </c>
      <c r="CH55" s="84" t="b">
        <f t="shared" si="92"/>
        <v>1</v>
      </c>
      <c r="CI55">
        <f t="shared" si="93"/>
        <v>1.0369999999999999</v>
      </c>
      <c r="CJ55" t="b">
        <f t="shared" si="94"/>
        <v>1</v>
      </c>
      <c r="CK55" t="b">
        <f t="shared" si="95"/>
        <v>1</v>
      </c>
      <c r="CL55" s="84" t="b">
        <f t="shared" si="115"/>
        <v>1</v>
      </c>
      <c r="CM55">
        <f t="shared" si="96"/>
        <v>3.351</v>
      </c>
      <c r="CN55" t="b">
        <f t="shared" si="97"/>
        <v>1</v>
      </c>
      <c r="CO55" s="84">
        <f t="shared" si="98"/>
        <v>5.9197763914243737E-2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1181</v>
      </c>
      <c r="B56" s="3">
        <v>2</v>
      </c>
      <c r="C56" s="3" t="s">
        <v>899</v>
      </c>
      <c r="D56" s="3" t="str">
        <f t="shared" si="58"/>
        <v>BM_1_24-1_dk_0147</v>
      </c>
      <c r="E56" s="3" t="str">
        <f t="shared" si="59"/>
        <v>0147</v>
      </c>
      <c r="F56" s="3">
        <v>123476.586</v>
      </c>
      <c r="G56" s="15">
        <v>414983.84399999998</v>
      </c>
      <c r="H56" s="35" t="str">
        <f t="shared" si="60"/>
        <v>ja</v>
      </c>
      <c r="I56" s="42">
        <v>169</v>
      </c>
      <c r="J56" s="20" t="s">
        <v>369</v>
      </c>
      <c r="K56" s="21">
        <v>10000</v>
      </c>
      <c r="L56" s="28">
        <f t="shared" si="112"/>
        <v>1</v>
      </c>
      <c r="M56" s="28">
        <f t="shared" si="113"/>
        <v>1</v>
      </c>
      <c r="N56" s="56">
        <f t="shared" si="61"/>
        <v>10000</v>
      </c>
      <c r="O56" s="33">
        <f t="shared" si="114"/>
        <v>80.973658439036015</v>
      </c>
      <c r="P56" s="37">
        <f t="shared" si="62"/>
        <v>85.103072212467978</v>
      </c>
      <c r="Q56" s="9" t="s">
        <v>12</v>
      </c>
      <c r="R56" s="55" t="s">
        <v>12</v>
      </c>
      <c r="S56" s="55">
        <v>3.22</v>
      </c>
      <c r="T56" s="55">
        <v>3.4809999999999999</v>
      </c>
      <c r="U56" s="55">
        <v>3.726</v>
      </c>
      <c r="V56" s="3">
        <v>3.9329999999999998</v>
      </c>
      <c r="W56" s="3">
        <v>4.1689999999999996</v>
      </c>
      <c r="X56" s="3" t="s">
        <v>12</v>
      </c>
      <c r="Y56" s="3">
        <v>4.62</v>
      </c>
      <c r="Z56" s="15" t="s">
        <v>12</v>
      </c>
      <c r="AA56" s="10">
        <f t="shared" si="63"/>
        <v>4.1689999999999996</v>
      </c>
      <c r="AB56" s="9">
        <f t="shared" si="64"/>
        <v>0.44299999999999962</v>
      </c>
      <c r="AC56" s="10">
        <f t="shared" si="65"/>
        <v>0.45100000000000051</v>
      </c>
      <c r="AD56" s="9" t="s">
        <v>12</v>
      </c>
      <c r="AE56" s="55" t="s">
        <v>12</v>
      </c>
      <c r="AF56" s="55">
        <v>0.78400000000000003</v>
      </c>
      <c r="AG56" s="55">
        <v>0.84599999999999997</v>
      </c>
      <c r="AH56" s="55">
        <v>0.91300000000000003</v>
      </c>
      <c r="AI56" s="3">
        <v>0.97299999999999998</v>
      </c>
      <c r="AJ56" s="3">
        <v>1.038</v>
      </c>
      <c r="AK56" s="3" t="s">
        <v>12</v>
      </c>
      <c r="AL56" s="3">
        <v>1.165</v>
      </c>
      <c r="AM56" s="15" t="s">
        <v>12</v>
      </c>
      <c r="AN56" s="10">
        <f t="shared" si="66"/>
        <v>1.038</v>
      </c>
      <c r="AO56" s="9">
        <f t="shared" si="67"/>
        <v>0.125</v>
      </c>
      <c r="AP56" s="10">
        <f t="shared" si="68"/>
        <v>0.127</v>
      </c>
      <c r="AQ56" s="9" t="s">
        <v>12</v>
      </c>
      <c r="AR56" s="55" t="s">
        <v>12</v>
      </c>
      <c r="AS56" s="55">
        <v>2.9460000000000002</v>
      </c>
      <c r="AT56" s="55">
        <v>3.0539999999999998</v>
      </c>
      <c r="AU56" s="55">
        <v>3.1659999999999999</v>
      </c>
      <c r="AV56" s="3">
        <v>3.2559999999999998</v>
      </c>
      <c r="AW56" s="3">
        <v>3.35</v>
      </c>
      <c r="AX56" s="3" t="s">
        <v>12</v>
      </c>
      <c r="AY56" s="3">
        <v>3.5329999999999999</v>
      </c>
      <c r="AZ56" s="15" t="s">
        <v>12</v>
      </c>
      <c r="BA56" s="10">
        <f t="shared" si="69"/>
        <v>3.35</v>
      </c>
      <c r="BB56" s="9">
        <f t="shared" si="70"/>
        <v>0.18400000000000016</v>
      </c>
      <c r="BC56" s="10">
        <f t="shared" si="71"/>
        <v>0.18299999999999983</v>
      </c>
      <c r="BD56" s="9">
        <v>4.2430000000000003</v>
      </c>
      <c r="BE56" s="3">
        <v>4.7389999999999999</v>
      </c>
      <c r="BF56" s="15">
        <v>5.2409999999999997</v>
      </c>
      <c r="BG56" s="15">
        <f t="shared" si="72"/>
        <v>4.7389999999999999</v>
      </c>
      <c r="BH56" s="9">
        <f t="shared" si="73"/>
        <v>0.49599999999999955</v>
      </c>
      <c r="BI56" s="10">
        <f t="shared" si="74"/>
        <v>0.50199999999999978</v>
      </c>
      <c r="BJ56" s="9">
        <v>4.21</v>
      </c>
      <c r="BK56" s="3">
        <v>4.7060000000000004</v>
      </c>
      <c r="BL56" s="15">
        <v>5.2080000000000002</v>
      </c>
      <c r="BM56" s="15">
        <f t="shared" si="75"/>
        <v>4.7060000000000004</v>
      </c>
      <c r="BN56" s="9">
        <f t="shared" si="76"/>
        <v>0.49600000000000044</v>
      </c>
      <c r="BO56" s="10">
        <f t="shared" si="77"/>
        <v>0.50199999999999978</v>
      </c>
      <c r="BP56">
        <f t="shared" si="78"/>
        <v>0</v>
      </c>
      <c r="BQ56" s="93">
        <f t="shared" si="79"/>
        <v>1.1196388261851016</v>
      </c>
      <c r="BR56" s="93">
        <f t="shared" si="80"/>
        <v>1.1196388261851036</v>
      </c>
      <c r="BS56" s="93" t="str">
        <f>VLOOKUP(C56,'Koppeling locatie - aslocatie'!$A$2:$C$8139,2,FALSE)</f>
        <v>bema245</v>
      </c>
      <c r="BT56" s="93">
        <f>VLOOKUP($BS56,aslocaties_v01!$C$3:$AA$500,MATCH($K$3/10,aslocaties_v01!$C$2:$X$2),FALSE)</f>
        <v>3.72</v>
      </c>
      <c r="BU56" s="93">
        <f>VLOOKUP(BS56,aslocaties_v01!$C$3:$AA$500,MATCH($K$3,aslocaties_v01!$C$2:$X$2),FALSE)</f>
        <v>4.1609999999999996</v>
      </c>
      <c r="BV56" s="93">
        <f>VLOOKUP(BS56,aslocaties_v01!$C$3:$AA$500,MATCH($K$3*10,aslocaties_v01!$C$2:$Y$2),FALSE)</f>
        <v>4.6120000000000001</v>
      </c>
      <c r="BW56" s="93">
        <f t="shared" si="81"/>
        <v>0.44099999999999939</v>
      </c>
      <c r="BX56" s="93">
        <f t="shared" si="82"/>
        <v>0.45100000000000051</v>
      </c>
      <c r="BY56" s="94">
        <f t="shared" si="83"/>
        <v>4.5146726862307363E-3</v>
      </c>
      <c r="BZ56" s="94">
        <f t="shared" si="84"/>
        <v>0</v>
      </c>
      <c r="CA56" s="94">
        <f t="shared" si="85"/>
        <v>5.9999999999997833E-3</v>
      </c>
      <c r="CB56">
        <f t="shared" si="86"/>
        <v>8.0000000000000071E-3</v>
      </c>
      <c r="CC56" s="58">
        <f t="shared" si="87"/>
        <v>8.0000000000000071E-3</v>
      </c>
      <c r="CD56" s="95" t="b">
        <f t="shared" si="88"/>
        <v>0</v>
      </c>
      <c r="CE56" s="96" t="b">
        <f t="shared" si="89"/>
        <v>1</v>
      </c>
      <c r="CF56" t="b">
        <f t="shared" si="90"/>
        <v>1</v>
      </c>
      <c r="CG56" t="b">
        <f t="shared" si="91"/>
        <v>1</v>
      </c>
      <c r="CH56" s="84" t="b">
        <f t="shared" si="92"/>
        <v>1</v>
      </c>
      <c r="CI56">
        <f t="shared" si="93"/>
        <v>1.038</v>
      </c>
      <c r="CJ56" t="b">
        <f t="shared" si="94"/>
        <v>1</v>
      </c>
      <c r="CK56" t="b">
        <f t="shared" si="95"/>
        <v>1</v>
      </c>
      <c r="CL56" s="84" t="b">
        <f t="shared" si="115"/>
        <v>1</v>
      </c>
      <c r="CM56">
        <f t="shared" si="96"/>
        <v>3.35</v>
      </c>
      <c r="CN56" t="b">
        <f t="shared" si="97"/>
        <v>1</v>
      </c>
      <c r="CO56" s="84">
        <f t="shared" si="98"/>
        <v>5.929023082063848E-2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1182</v>
      </c>
      <c r="B57" s="3">
        <v>2</v>
      </c>
      <c r="C57" s="3" t="s">
        <v>900</v>
      </c>
      <c r="D57" s="3" t="str">
        <f t="shared" si="58"/>
        <v>BM_1_24-1_dk_0148</v>
      </c>
      <c r="E57" s="3" t="str">
        <f t="shared" si="59"/>
        <v>0148</v>
      </c>
      <c r="F57" s="3">
        <v>123391.82799999999</v>
      </c>
      <c r="G57" s="15">
        <v>414991.5</v>
      </c>
      <c r="H57" s="35" t="str">
        <f t="shared" si="60"/>
        <v>ja</v>
      </c>
      <c r="I57" s="42">
        <v>169</v>
      </c>
      <c r="J57" s="20" t="s">
        <v>369</v>
      </c>
      <c r="K57" s="21">
        <v>10000</v>
      </c>
      <c r="L57" s="28">
        <f t="shared" si="112"/>
        <v>1</v>
      </c>
      <c r="M57" s="28">
        <f t="shared" si="113"/>
        <v>1</v>
      </c>
      <c r="N57" s="56">
        <f t="shared" si="61"/>
        <v>10000</v>
      </c>
      <c r="O57" s="33">
        <f t="shared" si="114"/>
        <v>85.103072212467978</v>
      </c>
      <c r="P57" s="37">
        <f t="shared" si="62"/>
        <v>121.78106938682696</v>
      </c>
      <c r="Q57" s="9" t="s">
        <v>12</v>
      </c>
      <c r="R57" s="55" t="s">
        <v>12</v>
      </c>
      <c r="S57" s="55">
        <v>3.2160000000000002</v>
      </c>
      <c r="T57" s="55">
        <v>3.4769999999999999</v>
      </c>
      <c r="U57" s="55">
        <v>3.722</v>
      </c>
      <c r="V57" s="3">
        <v>3.9289999999999998</v>
      </c>
      <c r="W57" s="3">
        <v>4.1630000000000003</v>
      </c>
      <c r="X57" s="3" t="s">
        <v>12</v>
      </c>
      <c r="Y57" s="3">
        <v>4.6139999999999999</v>
      </c>
      <c r="Z57" s="15" t="s">
        <v>12</v>
      </c>
      <c r="AA57" s="10">
        <f t="shared" si="63"/>
        <v>4.1630000000000003</v>
      </c>
      <c r="AB57" s="9">
        <f t="shared" si="64"/>
        <v>0.44100000000000028</v>
      </c>
      <c r="AC57" s="10">
        <f t="shared" si="65"/>
        <v>0.45099999999999962</v>
      </c>
      <c r="AD57" s="9" t="s">
        <v>12</v>
      </c>
      <c r="AE57" s="55" t="s">
        <v>12</v>
      </c>
      <c r="AF57" s="55">
        <v>0.78</v>
      </c>
      <c r="AG57" s="55">
        <v>0.84199999999999997</v>
      </c>
      <c r="AH57" s="55">
        <v>0.90800000000000003</v>
      </c>
      <c r="AI57" s="3">
        <v>0.96599999999999997</v>
      </c>
      <c r="AJ57" s="3">
        <v>1.03</v>
      </c>
      <c r="AK57" s="3" t="s">
        <v>12</v>
      </c>
      <c r="AL57" s="3">
        <v>1.1539999999999999</v>
      </c>
      <c r="AM57" s="15" t="s">
        <v>12</v>
      </c>
      <c r="AN57" s="10">
        <f t="shared" si="66"/>
        <v>1.03</v>
      </c>
      <c r="AO57" s="9">
        <f t="shared" si="67"/>
        <v>0.122</v>
      </c>
      <c r="AP57" s="10">
        <f t="shared" si="68"/>
        <v>0.12399999999999989</v>
      </c>
      <c r="AQ57" s="9" t="s">
        <v>12</v>
      </c>
      <c r="AR57" s="55" t="s">
        <v>12</v>
      </c>
      <c r="AS57" s="55">
        <v>2.9359999999999999</v>
      </c>
      <c r="AT57" s="55">
        <v>3.0430000000000001</v>
      </c>
      <c r="AU57" s="55">
        <v>3.1520000000000001</v>
      </c>
      <c r="AV57" s="3">
        <v>3.2429999999999999</v>
      </c>
      <c r="AW57" s="3">
        <v>3.3370000000000002</v>
      </c>
      <c r="AX57" s="3" t="s">
        <v>12</v>
      </c>
      <c r="AY57" s="3">
        <v>3.5190000000000001</v>
      </c>
      <c r="AZ57" s="15" t="s">
        <v>12</v>
      </c>
      <c r="BA57" s="10">
        <f t="shared" si="69"/>
        <v>3.3370000000000002</v>
      </c>
      <c r="BB57" s="9">
        <f t="shared" si="70"/>
        <v>0.18500000000000005</v>
      </c>
      <c r="BC57" s="10">
        <f t="shared" si="71"/>
        <v>0.18199999999999994</v>
      </c>
      <c r="BD57" s="9">
        <v>4.2300000000000004</v>
      </c>
      <c r="BE57" s="3">
        <v>4.7229999999999999</v>
      </c>
      <c r="BF57" s="15">
        <v>5.2220000000000004</v>
      </c>
      <c r="BG57" s="15">
        <f t="shared" si="72"/>
        <v>4.7229999999999999</v>
      </c>
      <c r="BH57" s="9">
        <f t="shared" si="73"/>
        <v>0.49299999999999944</v>
      </c>
      <c r="BI57" s="10">
        <f t="shared" si="74"/>
        <v>0.49900000000000055</v>
      </c>
      <c r="BJ57" s="9">
        <v>4.1989999999999998</v>
      </c>
      <c r="BK57" s="3">
        <v>4.6920000000000002</v>
      </c>
      <c r="BL57" s="15">
        <v>5.1920000000000002</v>
      </c>
      <c r="BM57" s="15">
        <f t="shared" si="75"/>
        <v>4.6920000000000002</v>
      </c>
      <c r="BN57" s="9">
        <f t="shared" si="76"/>
        <v>0.49300000000000033</v>
      </c>
      <c r="BO57" s="10">
        <f t="shared" si="77"/>
        <v>0.5</v>
      </c>
      <c r="BP57">
        <f t="shared" si="78"/>
        <v>0</v>
      </c>
      <c r="BQ57" s="93">
        <f t="shared" si="79"/>
        <v>1.1179138321995445</v>
      </c>
      <c r="BR57" s="93">
        <f t="shared" si="80"/>
        <v>1.1179138321995465</v>
      </c>
      <c r="BS57" s="93" t="str">
        <f>VLOOKUP(C57,'Koppeling locatie - aslocatie'!$A$2:$C$8139,2,FALSE)</f>
        <v>bema245</v>
      </c>
      <c r="BT57" s="93">
        <f>VLOOKUP($BS57,aslocaties_v01!$C$3:$AA$500,MATCH($K$3/10,aslocaties_v01!$C$2:$X$2),FALSE)</f>
        <v>3.72</v>
      </c>
      <c r="BU57" s="93">
        <f>VLOOKUP(BS57,aslocaties_v01!$C$3:$AA$500,MATCH($K$3,aslocaties_v01!$C$2:$X$2),FALSE)</f>
        <v>4.1609999999999996</v>
      </c>
      <c r="BV57" s="93">
        <f>VLOOKUP(BS57,aslocaties_v01!$C$3:$AA$500,MATCH($K$3*10,aslocaties_v01!$C$2:$Y$2),FALSE)</f>
        <v>4.6120000000000001</v>
      </c>
      <c r="BW57" s="93">
        <f t="shared" si="81"/>
        <v>0.44099999999999939</v>
      </c>
      <c r="BX57" s="93">
        <f t="shared" si="82"/>
        <v>0.45100000000000051</v>
      </c>
      <c r="BY57" s="94">
        <f t="shared" si="83"/>
        <v>1.9984014443252818E-15</v>
      </c>
      <c r="BZ57" s="94">
        <f t="shared" si="84"/>
        <v>1.9984014443252818E-15</v>
      </c>
      <c r="CA57" s="94">
        <f t="shared" si="85"/>
        <v>1.9999999999997797E-3</v>
      </c>
      <c r="CB57">
        <f t="shared" si="86"/>
        <v>2.0000000000006679E-3</v>
      </c>
      <c r="CC57" s="58">
        <f t="shared" si="87"/>
        <v>1.9999999999997797E-3</v>
      </c>
      <c r="CD57" s="95" t="b">
        <f t="shared" si="88"/>
        <v>0</v>
      </c>
      <c r="CE57" s="96" t="b">
        <f t="shared" si="89"/>
        <v>1</v>
      </c>
      <c r="CF57" t="b">
        <f t="shared" si="90"/>
        <v>1</v>
      </c>
      <c r="CG57" t="b">
        <f t="shared" si="91"/>
        <v>1</v>
      </c>
      <c r="CH57" s="84" t="b">
        <f t="shared" si="92"/>
        <v>1</v>
      </c>
      <c r="CI57">
        <f t="shared" si="93"/>
        <v>1.03</v>
      </c>
      <c r="CJ57" t="b">
        <f t="shared" si="94"/>
        <v>1</v>
      </c>
      <c r="CK57" t="b">
        <f t="shared" si="95"/>
        <v>1</v>
      </c>
      <c r="CL57" s="84" t="b">
        <f t="shared" si="115"/>
        <v>1</v>
      </c>
      <c r="CM57">
        <f t="shared" si="96"/>
        <v>3.3370000000000002</v>
      </c>
      <c r="CN57" t="b">
        <f t="shared" si="97"/>
        <v>1</v>
      </c>
      <c r="CO57" s="84">
        <f t="shared" si="98"/>
        <v>5.9292561543681344E-2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1183</v>
      </c>
      <c r="B58" s="3">
        <v>2</v>
      </c>
      <c r="C58" s="3" t="s">
        <v>901</v>
      </c>
      <c r="D58" s="3" t="str">
        <f t="shared" si="58"/>
        <v>BM_1_24-1_dk_0149</v>
      </c>
      <c r="E58" s="3" t="str">
        <f t="shared" si="59"/>
        <v>0149</v>
      </c>
      <c r="F58" s="3">
        <v>123273.258</v>
      </c>
      <c r="G58" s="15">
        <v>414963.71899999998</v>
      </c>
      <c r="H58" s="35" t="str">
        <f t="shared" si="60"/>
        <v>ja</v>
      </c>
      <c r="I58" s="42">
        <v>168</v>
      </c>
      <c r="J58" s="20" t="s">
        <v>369</v>
      </c>
      <c r="K58" s="21">
        <v>10000</v>
      </c>
      <c r="L58" s="28">
        <f t="shared" si="112"/>
        <v>1</v>
      </c>
      <c r="M58" s="28">
        <f t="shared" si="113"/>
        <v>1</v>
      </c>
      <c r="N58" s="56">
        <f t="shared" si="61"/>
        <v>10000</v>
      </c>
      <c r="O58" s="33">
        <f t="shared" si="114"/>
        <v>121.78106938682696</v>
      </c>
      <c r="P58" s="37">
        <f t="shared" si="62"/>
        <v>12328.782641988955</v>
      </c>
      <c r="Q58" s="9" t="s">
        <v>12</v>
      </c>
      <c r="R58" s="55" t="s">
        <v>12</v>
      </c>
      <c r="S58" s="55">
        <v>3.206</v>
      </c>
      <c r="T58" s="55">
        <v>3.4689999999999999</v>
      </c>
      <c r="U58" s="55">
        <v>3.714</v>
      </c>
      <c r="V58" s="3">
        <v>3.92</v>
      </c>
      <c r="W58" s="3">
        <v>4.1550000000000002</v>
      </c>
      <c r="X58" s="3" t="s">
        <v>12</v>
      </c>
      <c r="Y58" s="3">
        <v>4.6059999999999999</v>
      </c>
      <c r="Z58" s="15" t="s">
        <v>12</v>
      </c>
      <c r="AA58" s="10">
        <f t="shared" si="63"/>
        <v>4.1550000000000002</v>
      </c>
      <c r="AB58" s="9">
        <f t="shared" si="64"/>
        <v>0.44100000000000028</v>
      </c>
      <c r="AC58" s="10">
        <f t="shared" si="65"/>
        <v>0.45099999999999962</v>
      </c>
      <c r="AD58" s="9" t="s">
        <v>12</v>
      </c>
      <c r="AE58" s="55" t="s">
        <v>12</v>
      </c>
      <c r="AF58" s="55">
        <v>0.78200000000000003</v>
      </c>
      <c r="AG58" s="55">
        <v>0.84399999999999997</v>
      </c>
      <c r="AH58" s="55">
        <v>0.91100000000000003</v>
      </c>
      <c r="AI58" s="3">
        <v>0.96899999999999997</v>
      </c>
      <c r="AJ58" s="3">
        <v>1.032</v>
      </c>
      <c r="AK58" s="3" t="s">
        <v>12</v>
      </c>
      <c r="AL58" s="3">
        <v>1.1539999999999999</v>
      </c>
      <c r="AM58" s="15" t="s">
        <v>12</v>
      </c>
      <c r="AN58" s="10">
        <f t="shared" si="66"/>
        <v>1.032</v>
      </c>
      <c r="AO58" s="9">
        <f t="shared" si="67"/>
        <v>0.121</v>
      </c>
      <c r="AP58" s="10">
        <f t="shared" si="68"/>
        <v>0.12199999999999989</v>
      </c>
      <c r="AQ58" s="9" t="s">
        <v>12</v>
      </c>
      <c r="AR58" s="55" t="s">
        <v>12</v>
      </c>
      <c r="AS58" s="55">
        <v>2.931</v>
      </c>
      <c r="AT58" s="55">
        <v>3.0379999999999998</v>
      </c>
      <c r="AU58" s="55">
        <v>3.1480000000000001</v>
      </c>
      <c r="AV58" s="3">
        <v>3.238</v>
      </c>
      <c r="AW58" s="3">
        <v>3.3319999999999999</v>
      </c>
      <c r="AX58" s="3" t="s">
        <v>12</v>
      </c>
      <c r="AY58" s="3">
        <v>3.5139999999999998</v>
      </c>
      <c r="AZ58" s="15" t="s">
        <v>12</v>
      </c>
      <c r="BA58" s="10">
        <f t="shared" si="69"/>
        <v>3.3319999999999999</v>
      </c>
      <c r="BB58" s="9">
        <f t="shared" si="70"/>
        <v>0.18399999999999972</v>
      </c>
      <c r="BC58" s="10">
        <f t="shared" si="71"/>
        <v>0.18199999999999994</v>
      </c>
      <c r="BD58" s="9">
        <v>4.2089999999999996</v>
      </c>
      <c r="BE58" s="3">
        <v>4.7</v>
      </c>
      <c r="BF58" s="15">
        <v>5.1970000000000001</v>
      </c>
      <c r="BG58" s="15">
        <f t="shared" si="72"/>
        <v>4.7</v>
      </c>
      <c r="BH58" s="9">
        <f t="shared" si="73"/>
        <v>0.49100000000000055</v>
      </c>
      <c r="BI58" s="10">
        <f t="shared" si="74"/>
        <v>0.49699999999999989</v>
      </c>
      <c r="BJ58" s="9">
        <v>4.1790000000000003</v>
      </c>
      <c r="BK58" s="3">
        <v>4.6710000000000003</v>
      </c>
      <c r="BL58" s="15">
        <v>5.1689999999999996</v>
      </c>
      <c r="BM58" s="15">
        <f t="shared" si="75"/>
        <v>4.6710000000000003</v>
      </c>
      <c r="BN58" s="9">
        <f t="shared" si="76"/>
        <v>0.49199999999999999</v>
      </c>
      <c r="BO58" s="10">
        <f t="shared" si="77"/>
        <v>0.49799999999999933</v>
      </c>
      <c r="BP58">
        <f t="shared" si="78"/>
        <v>0</v>
      </c>
      <c r="BQ58" s="93">
        <f t="shared" si="79"/>
        <v>1.1133786848072567</v>
      </c>
      <c r="BR58" s="93">
        <f t="shared" si="80"/>
        <v>1.1156462585034006</v>
      </c>
      <c r="BS58" s="93" t="str">
        <f>VLOOKUP(C58,'Koppeling locatie - aslocatie'!$A$2:$C$8139,2,FALSE)</f>
        <v>bema245</v>
      </c>
      <c r="BT58" s="93">
        <f>VLOOKUP($BS58,aslocaties_v01!$C$3:$AA$500,MATCH($K$3/10,aslocaties_v01!$C$2:$X$2),FALSE)</f>
        <v>3.72</v>
      </c>
      <c r="BU58" s="93">
        <f>VLOOKUP(BS58,aslocaties_v01!$C$3:$AA$500,MATCH($K$3,aslocaties_v01!$C$2:$X$2),FALSE)</f>
        <v>4.1609999999999996</v>
      </c>
      <c r="BV58" s="93">
        <f>VLOOKUP(BS58,aslocaties_v01!$C$3:$AA$500,MATCH($K$3*10,aslocaties_v01!$C$2:$Y$2),FALSE)</f>
        <v>4.6120000000000001</v>
      </c>
      <c r="BW58" s="93">
        <f t="shared" si="81"/>
        <v>0.44099999999999939</v>
      </c>
      <c r="BX58" s="93">
        <f t="shared" si="82"/>
        <v>0.45100000000000051</v>
      </c>
      <c r="BY58" s="94">
        <f t="shared" si="83"/>
        <v>1.9984014443252818E-15</v>
      </c>
      <c r="BZ58" s="94">
        <f t="shared" si="84"/>
        <v>1.9984014443252818E-15</v>
      </c>
      <c r="CA58" s="94">
        <f t="shared" si="85"/>
        <v>6.0000000000002274E-3</v>
      </c>
      <c r="CB58">
        <f t="shared" si="86"/>
        <v>5.9999999999993392E-3</v>
      </c>
      <c r="CC58" s="58">
        <f t="shared" si="87"/>
        <v>6.0000000000002274E-3</v>
      </c>
      <c r="CD58" s="95" t="b">
        <f t="shared" si="88"/>
        <v>0</v>
      </c>
      <c r="CE58" s="96" t="b">
        <f t="shared" si="89"/>
        <v>1</v>
      </c>
      <c r="CF58" t="b">
        <f t="shared" si="90"/>
        <v>1</v>
      </c>
      <c r="CG58" t="b">
        <f t="shared" si="91"/>
        <v>1</v>
      </c>
      <c r="CH58" s="84" t="b">
        <f t="shared" si="92"/>
        <v>1</v>
      </c>
      <c r="CI58">
        <f t="shared" si="93"/>
        <v>1.032</v>
      </c>
      <c r="CJ58" t="b">
        <f t="shared" si="94"/>
        <v>1</v>
      </c>
      <c r="CK58" t="b">
        <f t="shared" si="95"/>
        <v>1</v>
      </c>
      <c r="CL58" s="84" t="b">
        <f t="shared" si="115"/>
        <v>1</v>
      </c>
      <c r="CM58">
        <f t="shared" si="96"/>
        <v>3.3319999999999999</v>
      </c>
      <c r="CN58" t="b">
        <f t="shared" si="97"/>
        <v>1</v>
      </c>
      <c r="CO58" s="84">
        <f t="shared" si="98"/>
        <v>5.9586120901403319E-2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1184</v>
      </c>
      <c r="B59" s="3">
        <v>2</v>
      </c>
      <c r="C59" s="3" t="s">
        <v>902</v>
      </c>
      <c r="D59" s="3" t="str">
        <f t="shared" si="58"/>
        <v>BM_1_24-1_dk_0015</v>
      </c>
      <c r="E59" s="3" t="str">
        <f t="shared" si="59"/>
        <v>0015</v>
      </c>
      <c r="F59" s="3">
        <v>135517.266</v>
      </c>
      <c r="G59" s="15">
        <v>416407.03100000002</v>
      </c>
      <c r="H59" s="35" t="str">
        <f t="shared" si="60"/>
        <v>ja</v>
      </c>
      <c r="I59" s="42">
        <v>155</v>
      </c>
      <c r="J59" s="20" t="s">
        <v>369</v>
      </c>
      <c r="K59" s="21">
        <v>10000</v>
      </c>
      <c r="L59" s="28">
        <f t="shared" si="112"/>
        <v>1</v>
      </c>
      <c r="M59" s="28">
        <f t="shared" si="113"/>
        <v>1</v>
      </c>
      <c r="N59" s="56">
        <f t="shared" si="61"/>
        <v>10000</v>
      </c>
      <c r="O59" s="33">
        <f t="shared" si="114"/>
        <v>12328.782641988955</v>
      </c>
      <c r="P59" s="37">
        <f t="shared" si="62"/>
        <v>12409.180305345919</v>
      </c>
      <c r="Q59" s="9" t="s">
        <v>12</v>
      </c>
      <c r="R59" s="55" t="s">
        <v>12</v>
      </c>
      <c r="S59" s="55">
        <v>4.3179999999999996</v>
      </c>
      <c r="T59" s="55">
        <v>4.6390000000000002</v>
      </c>
      <c r="U59" s="55">
        <v>4.9390000000000001</v>
      </c>
      <c r="V59" s="3">
        <v>5.18</v>
      </c>
      <c r="W59" s="3">
        <v>5.4550000000000001</v>
      </c>
      <c r="X59" s="3" t="s">
        <v>12</v>
      </c>
      <c r="Y59" s="3">
        <v>5.9969999999999999</v>
      </c>
      <c r="Z59" s="15" t="s">
        <v>12</v>
      </c>
      <c r="AA59" s="10">
        <f t="shared" si="63"/>
        <v>5.4550000000000001</v>
      </c>
      <c r="AB59" s="9">
        <f t="shared" si="64"/>
        <v>0.51600000000000001</v>
      </c>
      <c r="AC59" s="10">
        <f t="shared" si="65"/>
        <v>0.54199999999999982</v>
      </c>
      <c r="AD59" s="9" t="s">
        <v>12</v>
      </c>
      <c r="AE59" s="55" t="s">
        <v>12</v>
      </c>
      <c r="AF59" s="55">
        <v>0.58399999999999996</v>
      </c>
      <c r="AG59" s="55">
        <v>0.66300000000000003</v>
      </c>
      <c r="AH59" s="55">
        <v>0.76100000000000001</v>
      </c>
      <c r="AI59" s="3">
        <v>0.84099999999999997</v>
      </c>
      <c r="AJ59" s="3">
        <v>0.91600000000000004</v>
      </c>
      <c r="AK59" s="3" t="s">
        <v>12</v>
      </c>
      <c r="AL59" s="3">
        <v>1.0429999999999999</v>
      </c>
      <c r="AM59" s="15" t="s">
        <v>12</v>
      </c>
      <c r="AN59" s="10">
        <f t="shared" si="66"/>
        <v>0.91600000000000004</v>
      </c>
      <c r="AO59" s="9">
        <f t="shared" si="67"/>
        <v>0.15500000000000003</v>
      </c>
      <c r="AP59" s="10">
        <f t="shared" si="68"/>
        <v>0.12699999999999989</v>
      </c>
      <c r="AQ59" s="9" t="s">
        <v>12</v>
      </c>
      <c r="AR59" s="55" t="s">
        <v>12</v>
      </c>
      <c r="AS59" s="55">
        <v>2.56</v>
      </c>
      <c r="AT59" s="55">
        <v>2.7029999999999998</v>
      </c>
      <c r="AU59" s="55">
        <v>2.879</v>
      </c>
      <c r="AV59" s="3">
        <v>3.0430000000000001</v>
      </c>
      <c r="AW59" s="3">
        <v>3.1640000000000001</v>
      </c>
      <c r="AX59" s="3" t="s">
        <v>12</v>
      </c>
      <c r="AY59" s="3">
        <v>3.363</v>
      </c>
      <c r="AZ59" s="15" t="s">
        <v>12</v>
      </c>
      <c r="BA59" s="10">
        <f t="shared" si="69"/>
        <v>3.1640000000000001</v>
      </c>
      <c r="BB59" s="9">
        <f t="shared" si="70"/>
        <v>0.28500000000000014</v>
      </c>
      <c r="BC59" s="10">
        <f t="shared" si="71"/>
        <v>0.19899999999999984</v>
      </c>
      <c r="BD59" s="9">
        <v>5.2750000000000004</v>
      </c>
      <c r="BE59" s="3">
        <v>5.8140000000000001</v>
      </c>
      <c r="BF59" s="15">
        <v>6.351</v>
      </c>
      <c r="BG59" s="15">
        <f t="shared" si="72"/>
        <v>5.8140000000000001</v>
      </c>
      <c r="BH59" s="9">
        <f t="shared" si="73"/>
        <v>0.5389999999999997</v>
      </c>
      <c r="BI59" s="10">
        <f t="shared" si="74"/>
        <v>0.53699999999999992</v>
      </c>
      <c r="BJ59" s="9">
        <v>5.24</v>
      </c>
      <c r="BK59" s="3">
        <v>5.7779999999999996</v>
      </c>
      <c r="BL59" s="15">
        <v>6.3150000000000004</v>
      </c>
      <c r="BM59" s="15">
        <f t="shared" si="75"/>
        <v>5.7779999999999996</v>
      </c>
      <c r="BN59" s="9">
        <f t="shared" si="76"/>
        <v>0.53799999999999937</v>
      </c>
      <c r="BO59" s="10">
        <f t="shared" si="77"/>
        <v>0.53700000000000081</v>
      </c>
      <c r="BP59">
        <f t="shared" si="78"/>
        <v>0</v>
      </c>
      <c r="BQ59" s="93">
        <f t="shared" si="79"/>
        <v>1.0445736434108521</v>
      </c>
      <c r="BR59" s="93">
        <f t="shared" si="80"/>
        <v>1.0426356589147274</v>
      </c>
      <c r="BS59" s="93" t="str">
        <f>VLOOKUP(C59,'Koppeling locatie - aslocatie'!$A$2:$C$8139,2,FALSE)</f>
        <v>bema232</v>
      </c>
      <c r="BT59" s="93">
        <f>VLOOKUP($BS59,aslocaties_v01!$C$3:$AA$500,MATCH($K$3/10,aslocaties_v01!$C$2:$X$2),FALSE)</f>
        <v>4.9169999999999998</v>
      </c>
      <c r="BU59" s="93">
        <f>VLOOKUP(BS59,aslocaties_v01!$C$3:$AA$500,MATCH($K$3,aslocaties_v01!$C$2:$X$2),FALSE)</f>
        <v>5.4329999999999998</v>
      </c>
      <c r="BV59" s="93">
        <f>VLOOKUP(BS59,aslocaties_v01!$C$3:$AA$500,MATCH($K$3*10,aslocaties_v01!$C$2:$Y$2),FALSE)</f>
        <v>5.9690000000000003</v>
      </c>
      <c r="BW59" s="93">
        <f t="shared" si="81"/>
        <v>0.51600000000000001</v>
      </c>
      <c r="BX59" s="93">
        <f t="shared" si="82"/>
        <v>0.53600000000000048</v>
      </c>
      <c r="BY59" s="94">
        <f t="shared" si="83"/>
        <v>0</v>
      </c>
      <c r="BZ59" s="94">
        <f t="shared" si="84"/>
        <v>1.1070110701105751E-2</v>
      </c>
      <c r="CA59" s="94">
        <f t="shared" si="85"/>
        <v>2.2000000000000242E-2</v>
      </c>
      <c r="CB59">
        <f t="shared" si="86"/>
        <v>2.2000000000000242E-2</v>
      </c>
      <c r="CC59" s="58">
        <f t="shared" si="87"/>
        <v>2.7999999999999581E-2</v>
      </c>
      <c r="CD59" s="95" t="b">
        <f t="shared" si="88"/>
        <v>0</v>
      </c>
      <c r="CE59" s="96" t="b">
        <f t="shared" si="89"/>
        <v>1</v>
      </c>
      <c r="CF59" t="b">
        <f t="shared" si="90"/>
        <v>1</v>
      </c>
      <c r="CG59" t="b">
        <f t="shared" si="91"/>
        <v>1</v>
      </c>
      <c r="CH59" s="84" t="b">
        <f t="shared" si="92"/>
        <v>1</v>
      </c>
      <c r="CI59">
        <f t="shared" si="93"/>
        <v>0.91600000000000004</v>
      </c>
      <c r="CJ59" t="b">
        <f t="shared" si="94"/>
        <v>1</v>
      </c>
      <c r="CK59" t="b">
        <f t="shared" si="95"/>
        <v>1</v>
      </c>
      <c r="CL59" s="84" t="b">
        <f t="shared" si="115"/>
        <v>1</v>
      </c>
      <c r="CM59">
        <f t="shared" si="96"/>
        <v>3.1640000000000001</v>
      </c>
      <c r="CN59" t="b">
        <f t="shared" si="97"/>
        <v>1</v>
      </c>
      <c r="CO59" s="84">
        <f t="shared" si="98"/>
        <v>5.8654039276752765E-2</v>
      </c>
      <c r="CP59" t="b">
        <f t="shared" si="99"/>
        <v>1</v>
      </c>
      <c r="CQ59" s="96" t="b">
        <f t="shared" si="100"/>
        <v>1</v>
      </c>
      <c r="CR59" t="b">
        <f t="shared" si="101"/>
        <v>1</v>
      </c>
      <c r="CS59" t="b">
        <f t="shared" si="102"/>
        <v>1</v>
      </c>
      <c r="CT59" t="b">
        <f t="shared" si="103"/>
        <v>1</v>
      </c>
      <c r="CU59" t="b">
        <f t="shared" si="104"/>
        <v>1</v>
      </c>
      <c r="CV59" s="84" t="b">
        <f t="shared" si="105"/>
        <v>1</v>
      </c>
      <c r="CW59" t="b">
        <f t="shared" si="106"/>
        <v>1</v>
      </c>
      <c r="CX59" t="b">
        <f t="shared" si="107"/>
        <v>1</v>
      </c>
      <c r="CY59" t="b">
        <f t="shared" si="108"/>
        <v>1</v>
      </c>
      <c r="CZ59" t="b">
        <f t="shared" si="109"/>
        <v>1</v>
      </c>
      <c r="DA59" s="84">
        <f t="shared" si="110"/>
        <v>0</v>
      </c>
      <c r="DB59" t="b">
        <f t="shared" si="111"/>
        <v>0</v>
      </c>
    </row>
    <row r="60" spans="1:106">
      <c r="A60" s="9">
        <v>1185</v>
      </c>
      <c r="B60" s="3">
        <v>2</v>
      </c>
      <c r="C60" s="3" t="s">
        <v>903</v>
      </c>
      <c r="D60" s="3" t="str">
        <f t="shared" si="58"/>
        <v>BM_1_24-1_dk_0150</v>
      </c>
      <c r="E60" s="3" t="str">
        <f t="shared" si="59"/>
        <v>0150</v>
      </c>
      <c r="F60" s="3">
        <v>123194.56200000001</v>
      </c>
      <c r="G60" s="15">
        <v>414944.59399999998</v>
      </c>
      <c r="H60" s="35" t="str">
        <f t="shared" si="60"/>
        <v>ja</v>
      </c>
      <c r="I60" s="42">
        <v>168</v>
      </c>
      <c r="J60" s="20" t="s">
        <v>369</v>
      </c>
      <c r="K60" s="21">
        <v>10000</v>
      </c>
      <c r="L60" s="28">
        <f t="shared" si="112"/>
        <v>1</v>
      </c>
      <c r="M60" s="28">
        <f t="shared" si="113"/>
        <v>1</v>
      </c>
      <c r="N60" s="56">
        <f t="shared" si="61"/>
        <v>10000</v>
      </c>
      <c r="O60" s="33">
        <f t="shared" si="114"/>
        <v>12409.180305345919</v>
      </c>
      <c r="P60" s="37">
        <f t="shared" si="62"/>
        <v>121.03296322076423</v>
      </c>
      <c r="Q60" s="9" t="s">
        <v>12</v>
      </c>
      <c r="R60" s="55" t="s">
        <v>12</v>
      </c>
      <c r="S60" s="55">
        <v>3.2010000000000001</v>
      </c>
      <c r="T60" s="55">
        <v>3.4620000000000002</v>
      </c>
      <c r="U60" s="55">
        <v>3.706</v>
      </c>
      <c r="V60" s="3">
        <v>3.9119999999999999</v>
      </c>
      <c r="W60" s="3">
        <v>4.1479999999999997</v>
      </c>
      <c r="X60" s="3" t="s">
        <v>12</v>
      </c>
      <c r="Y60" s="3">
        <v>4.5999999999999996</v>
      </c>
      <c r="Z60" s="15" t="s">
        <v>12</v>
      </c>
      <c r="AA60" s="10">
        <f t="shared" si="63"/>
        <v>4.1479999999999997</v>
      </c>
      <c r="AB60" s="9">
        <f t="shared" si="64"/>
        <v>0.44199999999999973</v>
      </c>
      <c r="AC60" s="10">
        <f t="shared" si="65"/>
        <v>0.45199999999999996</v>
      </c>
      <c r="AD60" s="9" t="s">
        <v>12</v>
      </c>
      <c r="AE60" s="55" t="s">
        <v>12</v>
      </c>
      <c r="AF60" s="55">
        <v>0.78</v>
      </c>
      <c r="AG60" s="55">
        <v>0.84099999999999997</v>
      </c>
      <c r="AH60" s="55">
        <v>0.90900000000000003</v>
      </c>
      <c r="AI60" s="3">
        <v>0.96699999999999997</v>
      </c>
      <c r="AJ60" s="3">
        <v>1.03</v>
      </c>
      <c r="AK60" s="3" t="s">
        <v>12</v>
      </c>
      <c r="AL60" s="3">
        <v>1.153</v>
      </c>
      <c r="AM60" s="15" t="s">
        <v>12</v>
      </c>
      <c r="AN60" s="10">
        <f t="shared" si="66"/>
        <v>1.03</v>
      </c>
      <c r="AO60" s="9">
        <f t="shared" si="67"/>
        <v>0.121</v>
      </c>
      <c r="AP60" s="10">
        <f t="shared" si="68"/>
        <v>0.123</v>
      </c>
      <c r="AQ60" s="9" t="s">
        <v>12</v>
      </c>
      <c r="AR60" s="55" t="s">
        <v>12</v>
      </c>
      <c r="AS60" s="55">
        <v>2.919</v>
      </c>
      <c r="AT60" s="55">
        <v>3.0270000000000001</v>
      </c>
      <c r="AU60" s="55">
        <v>3.1360000000000001</v>
      </c>
      <c r="AV60" s="3">
        <v>3.226</v>
      </c>
      <c r="AW60" s="3">
        <v>3.32</v>
      </c>
      <c r="AX60" s="3" t="s">
        <v>12</v>
      </c>
      <c r="AY60" s="3">
        <v>3.5009999999999999</v>
      </c>
      <c r="AZ60" s="15" t="s">
        <v>12</v>
      </c>
      <c r="BA60" s="10">
        <f t="shared" si="69"/>
        <v>3.32</v>
      </c>
      <c r="BB60" s="9">
        <f t="shared" si="70"/>
        <v>0.18399999999999972</v>
      </c>
      <c r="BC60" s="10">
        <f t="shared" si="71"/>
        <v>0.18100000000000005</v>
      </c>
      <c r="BD60" s="9">
        <v>4.1920000000000002</v>
      </c>
      <c r="BE60" s="3">
        <v>4.68</v>
      </c>
      <c r="BF60" s="15">
        <v>5.1740000000000004</v>
      </c>
      <c r="BG60" s="15">
        <f t="shared" si="72"/>
        <v>4.68</v>
      </c>
      <c r="BH60" s="9">
        <f t="shared" si="73"/>
        <v>0.48799999999999955</v>
      </c>
      <c r="BI60" s="10">
        <f t="shared" si="74"/>
        <v>0.49400000000000066</v>
      </c>
      <c r="BJ60" s="9">
        <v>4.1630000000000003</v>
      </c>
      <c r="BK60" s="3">
        <v>4.6529999999999996</v>
      </c>
      <c r="BL60" s="15">
        <v>5.149</v>
      </c>
      <c r="BM60" s="15">
        <f t="shared" si="75"/>
        <v>4.6529999999999996</v>
      </c>
      <c r="BN60" s="9">
        <f t="shared" si="76"/>
        <v>0.48999999999999932</v>
      </c>
      <c r="BO60" s="10">
        <f t="shared" si="77"/>
        <v>0.49600000000000044</v>
      </c>
      <c r="BP60">
        <f t="shared" si="78"/>
        <v>0</v>
      </c>
      <c r="BQ60" s="93">
        <f t="shared" si="79"/>
        <v>1.1040723981900449</v>
      </c>
      <c r="BR60" s="93">
        <f t="shared" si="80"/>
        <v>1.1085972850678725</v>
      </c>
      <c r="BS60" s="93" t="str">
        <f>VLOOKUP(C60,'Koppeling locatie - aslocatie'!$A$2:$C$8139,2,FALSE)</f>
        <v>bema245</v>
      </c>
      <c r="BT60" s="93">
        <f>VLOOKUP($BS60,aslocaties_v01!$C$3:$AA$500,MATCH($K$3/10,aslocaties_v01!$C$2:$X$2),FALSE)</f>
        <v>3.72</v>
      </c>
      <c r="BU60" s="93">
        <f>VLOOKUP(BS60,aslocaties_v01!$C$3:$AA$500,MATCH($K$3,aslocaties_v01!$C$2:$X$2),FALSE)</f>
        <v>4.1609999999999996</v>
      </c>
      <c r="BV60" s="93">
        <f>VLOOKUP(BS60,aslocaties_v01!$C$3:$AA$500,MATCH($K$3*10,aslocaties_v01!$C$2:$Y$2),FALSE)</f>
        <v>4.6120000000000001</v>
      </c>
      <c r="BW60" s="93">
        <f t="shared" si="81"/>
        <v>0.44099999999999939</v>
      </c>
      <c r="BX60" s="93">
        <f t="shared" si="82"/>
        <v>0.45100000000000051</v>
      </c>
      <c r="BY60" s="94">
        <f t="shared" si="83"/>
        <v>2.2624434389147963E-3</v>
      </c>
      <c r="BZ60" s="94">
        <f t="shared" si="84"/>
        <v>2.2123893805297001E-3</v>
      </c>
      <c r="CA60" s="94">
        <f t="shared" si="85"/>
        <v>1.4000000000000234E-2</v>
      </c>
      <c r="CB60">
        <f t="shared" si="86"/>
        <v>1.2999999999999901E-2</v>
      </c>
      <c r="CC60" s="58">
        <f t="shared" si="87"/>
        <v>1.2000000000000455E-2</v>
      </c>
      <c r="CD60" s="95" t="b">
        <f t="shared" si="88"/>
        <v>0</v>
      </c>
      <c r="CE60" s="96" t="b">
        <f t="shared" si="89"/>
        <v>1</v>
      </c>
      <c r="CF60" t="b">
        <f t="shared" si="90"/>
        <v>1</v>
      </c>
      <c r="CG60" t="b">
        <f t="shared" si="91"/>
        <v>1</v>
      </c>
      <c r="CH60" s="84" t="b">
        <f t="shared" si="92"/>
        <v>1</v>
      </c>
      <c r="CI60">
        <f t="shared" si="93"/>
        <v>1.03</v>
      </c>
      <c r="CJ60" t="b">
        <f t="shared" si="94"/>
        <v>1</v>
      </c>
      <c r="CK60" t="b">
        <f t="shared" si="95"/>
        <v>1</v>
      </c>
      <c r="CL60" s="84" t="b">
        <f t="shared" si="115"/>
        <v>1</v>
      </c>
      <c r="CM60">
        <f t="shared" si="96"/>
        <v>3.32</v>
      </c>
      <c r="CN60" t="b">
        <f t="shared" si="97"/>
        <v>1</v>
      </c>
      <c r="CO60" s="84">
        <f t="shared" si="98"/>
        <v>5.9901329134889887E-2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1186</v>
      </c>
      <c r="B61" s="3">
        <v>2</v>
      </c>
      <c r="C61" s="3" t="s">
        <v>904</v>
      </c>
      <c r="D61" s="3" t="str">
        <f t="shared" si="58"/>
        <v>BM_1_24-1_dk_0151</v>
      </c>
      <c r="E61" s="3" t="str">
        <f t="shared" si="59"/>
        <v>0151</v>
      </c>
      <c r="F61" s="3">
        <v>123077.04700000001</v>
      </c>
      <c r="G61" s="15">
        <v>414915.625</v>
      </c>
      <c r="H61" s="35" t="str">
        <f t="shared" si="60"/>
        <v>ja</v>
      </c>
      <c r="I61" s="42">
        <v>167</v>
      </c>
      <c r="J61" s="20" t="s">
        <v>369</v>
      </c>
      <c r="K61" s="21">
        <v>10000</v>
      </c>
      <c r="L61" s="28">
        <f t="shared" si="112"/>
        <v>1</v>
      </c>
      <c r="M61" s="28">
        <f t="shared" si="113"/>
        <v>1</v>
      </c>
      <c r="N61" s="56">
        <f t="shared" si="61"/>
        <v>10000</v>
      </c>
      <c r="O61" s="33">
        <f t="shared" si="114"/>
        <v>121.03296322076423</v>
      </c>
      <c r="P61" s="37">
        <f t="shared" si="62"/>
        <v>80.37038920523166</v>
      </c>
      <c r="Q61" s="9" t="s">
        <v>12</v>
      </c>
      <c r="R61" s="55" t="s">
        <v>12</v>
      </c>
      <c r="S61" s="55">
        <v>3.1920000000000002</v>
      </c>
      <c r="T61" s="55">
        <v>3.452</v>
      </c>
      <c r="U61" s="55">
        <v>3.6960000000000002</v>
      </c>
      <c r="V61" s="3">
        <v>3.903</v>
      </c>
      <c r="W61" s="3">
        <v>4.1379999999999999</v>
      </c>
      <c r="X61" s="3" t="s">
        <v>12</v>
      </c>
      <c r="Y61" s="3">
        <v>4.5880000000000001</v>
      </c>
      <c r="Z61" s="15" t="s">
        <v>12</v>
      </c>
      <c r="AA61" s="10">
        <f t="shared" si="63"/>
        <v>4.1379999999999999</v>
      </c>
      <c r="AB61" s="9">
        <f t="shared" si="64"/>
        <v>0.44199999999999973</v>
      </c>
      <c r="AC61" s="10">
        <f t="shared" si="65"/>
        <v>0.45000000000000018</v>
      </c>
      <c r="AD61" s="9" t="s">
        <v>12</v>
      </c>
      <c r="AE61" s="55" t="s">
        <v>12</v>
      </c>
      <c r="AF61" s="55">
        <v>0.77200000000000002</v>
      </c>
      <c r="AG61" s="55">
        <v>0.83299999999999996</v>
      </c>
      <c r="AH61" s="55">
        <v>0.9</v>
      </c>
      <c r="AI61" s="3">
        <v>0.95699999999999996</v>
      </c>
      <c r="AJ61" s="3">
        <v>1.0189999999999999</v>
      </c>
      <c r="AK61" s="3" t="s">
        <v>12</v>
      </c>
      <c r="AL61" s="3">
        <v>1.141</v>
      </c>
      <c r="AM61" s="15" t="s">
        <v>12</v>
      </c>
      <c r="AN61" s="10">
        <f t="shared" si="66"/>
        <v>1.0189999999999999</v>
      </c>
      <c r="AO61" s="9">
        <f t="shared" si="67"/>
        <v>0.11899999999999988</v>
      </c>
      <c r="AP61" s="10">
        <f t="shared" si="68"/>
        <v>0.12200000000000011</v>
      </c>
      <c r="AQ61" s="9" t="s">
        <v>12</v>
      </c>
      <c r="AR61" s="55" t="s">
        <v>12</v>
      </c>
      <c r="AS61" s="55">
        <v>2.9039999999999999</v>
      </c>
      <c r="AT61" s="55">
        <v>3.0110000000000001</v>
      </c>
      <c r="AU61" s="55">
        <v>3.12</v>
      </c>
      <c r="AV61" s="3">
        <v>3.2080000000000002</v>
      </c>
      <c r="AW61" s="3">
        <v>3.302</v>
      </c>
      <c r="AX61" s="3" t="s">
        <v>12</v>
      </c>
      <c r="AY61" s="3">
        <v>3.4820000000000002</v>
      </c>
      <c r="AZ61" s="15" t="s">
        <v>12</v>
      </c>
      <c r="BA61" s="10">
        <f t="shared" si="69"/>
        <v>3.302</v>
      </c>
      <c r="BB61" s="9">
        <f t="shared" si="70"/>
        <v>0.18199999999999994</v>
      </c>
      <c r="BC61" s="10">
        <f t="shared" si="71"/>
        <v>0.18000000000000016</v>
      </c>
      <c r="BD61" s="9">
        <v>4.1630000000000003</v>
      </c>
      <c r="BE61" s="3">
        <v>4.649</v>
      </c>
      <c r="BF61" s="15">
        <v>5.1390000000000002</v>
      </c>
      <c r="BG61" s="15">
        <f t="shared" si="72"/>
        <v>4.649</v>
      </c>
      <c r="BH61" s="9">
        <f t="shared" si="73"/>
        <v>0.48599999999999977</v>
      </c>
      <c r="BI61" s="10">
        <f t="shared" si="74"/>
        <v>0.49000000000000021</v>
      </c>
      <c r="BJ61" s="9">
        <v>4.1349999999999998</v>
      </c>
      <c r="BK61" s="3">
        <v>4.6210000000000004</v>
      </c>
      <c r="BL61" s="15">
        <v>5.1130000000000004</v>
      </c>
      <c r="BM61" s="15">
        <f t="shared" si="75"/>
        <v>4.6210000000000004</v>
      </c>
      <c r="BN61" s="9">
        <f t="shared" si="76"/>
        <v>0.48600000000000065</v>
      </c>
      <c r="BO61" s="10">
        <f t="shared" si="77"/>
        <v>0.49199999999999999</v>
      </c>
      <c r="BP61">
        <f t="shared" si="78"/>
        <v>0</v>
      </c>
      <c r="BQ61" s="93">
        <f t="shared" si="79"/>
        <v>1.0995475113122173</v>
      </c>
      <c r="BR61" s="93">
        <f t="shared" si="80"/>
        <v>1.0995475113122193</v>
      </c>
      <c r="BS61" s="93" t="str">
        <f>VLOOKUP(C61,'Koppeling locatie - aslocatie'!$A$2:$C$8139,2,FALSE)</f>
        <v>bema245</v>
      </c>
      <c r="BT61" s="93">
        <f>VLOOKUP($BS61,aslocaties_v01!$C$3:$AA$500,MATCH($K$3/10,aslocaties_v01!$C$2:$X$2),FALSE)</f>
        <v>3.72</v>
      </c>
      <c r="BU61" s="93">
        <f>VLOOKUP(BS61,aslocaties_v01!$C$3:$AA$500,MATCH($K$3,aslocaties_v01!$C$2:$X$2),FALSE)</f>
        <v>4.1609999999999996</v>
      </c>
      <c r="BV61" s="93">
        <f>VLOOKUP(BS61,aslocaties_v01!$C$3:$AA$500,MATCH($K$3*10,aslocaties_v01!$C$2:$Y$2),FALSE)</f>
        <v>4.6120000000000001</v>
      </c>
      <c r="BW61" s="93">
        <f t="shared" si="81"/>
        <v>0.44099999999999939</v>
      </c>
      <c r="BX61" s="93">
        <f t="shared" si="82"/>
        <v>0.45100000000000051</v>
      </c>
      <c r="BY61" s="94">
        <f t="shared" si="83"/>
        <v>2.2624434389147963E-3</v>
      </c>
      <c r="BZ61" s="94">
        <f t="shared" si="84"/>
        <v>2.2222222222230137E-3</v>
      </c>
      <c r="CA61" s="94">
        <f t="shared" si="85"/>
        <v>2.4000000000000021E-2</v>
      </c>
      <c r="CB61">
        <f t="shared" si="86"/>
        <v>2.2999999999999687E-2</v>
      </c>
      <c r="CC61" s="58">
        <f t="shared" si="87"/>
        <v>2.4000000000000021E-2</v>
      </c>
      <c r="CD61" s="95" t="b">
        <f t="shared" si="88"/>
        <v>0</v>
      </c>
      <c r="CE61" s="96" t="b">
        <f t="shared" si="89"/>
        <v>1</v>
      </c>
      <c r="CF61" t="b">
        <f t="shared" si="90"/>
        <v>1</v>
      </c>
      <c r="CG61" t="b">
        <f t="shared" si="91"/>
        <v>1</v>
      </c>
      <c r="CH61" s="84" t="b">
        <f t="shared" si="92"/>
        <v>1</v>
      </c>
      <c r="CI61">
        <f t="shared" si="93"/>
        <v>1.0189999999999999</v>
      </c>
      <c r="CJ61" t="b">
        <f t="shared" si="94"/>
        <v>1</v>
      </c>
      <c r="CK61" t="b">
        <f t="shared" si="95"/>
        <v>1</v>
      </c>
      <c r="CL61" s="84" t="b">
        <f t="shared" si="115"/>
        <v>1</v>
      </c>
      <c r="CM61">
        <f t="shared" si="96"/>
        <v>3.302</v>
      </c>
      <c r="CN61" t="b">
        <f t="shared" si="97"/>
        <v>1</v>
      </c>
      <c r="CO61" s="84">
        <f t="shared" si="98"/>
        <v>5.9909465896916918E-2</v>
      </c>
      <c r="CP61" t="b">
        <f t="shared" si="99"/>
        <v>1</v>
      </c>
      <c r="CQ61" s="96" t="b">
        <f t="shared" si="100"/>
        <v>1</v>
      </c>
      <c r="CR61" t="b">
        <f t="shared" si="101"/>
        <v>1</v>
      </c>
      <c r="CS61" t="b">
        <f t="shared" si="102"/>
        <v>1</v>
      </c>
      <c r="CT61" t="b">
        <f t="shared" si="103"/>
        <v>1</v>
      </c>
      <c r="CU61" t="b">
        <f t="shared" si="104"/>
        <v>1</v>
      </c>
      <c r="CV61" s="84" t="b">
        <f t="shared" si="105"/>
        <v>1</v>
      </c>
      <c r="CW61" t="b">
        <f t="shared" si="106"/>
        <v>1</v>
      </c>
      <c r="CX61" t="b">
        <f t="shared" si="107"/>
        <v>1</v>
      </c>
      <c r="CY61" t="b">
        <f t="shared" si="108"/>
        <v>1</v>
      </c>
      <c r="CZ61" t="b">
        <f t="shared" si="109"/>
        <v>1</v>
      </c>
      <c r="DA61" s="84">
        <f t="shared" si="110"/>
        <v>0</v>
      </c>
      <c r="DB61" t="b">
        <f t="shared" si="111"/>
        <v>0</v>
      </c>
    </row>
    <row r="62" spans="1:106">
      <c r="A62" s="9">
        <v>1187</v>
      </c>
      <c r="B62" s="3">
        <v>2</v>
      </c>
      <c r="C62" s="3" t="s">
        <v>905</v>
      </c>
      <c r="D62" s="3" t="str">
        <f t="shared" si="58"/>
        <v>BM_1_24-1_dk_0152</v>
      </c>
      <c r="E62" s="3" t="str">
        <f t="shared" si="59"/>
        <v>0152</v>
      </c>
      <c r="F62" s="3">
        <v>122999.016</v>
      </c>
      <c r="G62" s="15">
        <v>414896.375</v>
      </c>
      <c r="H62" s="35" t="str">
        <f t="shared" si="60"/>
        <v>ja</v>
      </c>
      <c r="I62" s="42">
        <v>168</v>
      </c>
      <c r="J62" s="20" t="s">
        <v>369</v>
      </c>
      <c r="K62" s="21">
        <v>10000</v>
      </c>
      <c r="L62" s="28">
        <f t="shared" si="112"/>
        <v>1</v>
      </c>
      <c r="M62" s="28">
        <f t="shared" si="113"/>
        <v>1</v>
      </c>
      <c r="N62" s="56">
        <f t="shared" si="61"/>
        <v>10000</v>
      </c>
      <c r="O62" s="33">
        <f t="shared" si="114"/>
        <v>80.37038920523166</v>
      </c>
      <c r="P62" s="37">
        <f t="shared" si="62"/>
        <v>120.13298594892039</v>
      </c>
      <c r="Q62" s="9" t="s">
        <v>12</v>
      </c>
      <c r="R62" s="55" t="s">
        <v>12</v>
      </c>
      <c r="S62" s="55">
        <v>3.1840000000000002</v>
      </c>
      <c r="T62" s="55">
        <v>3.444</v>
      </c>
      <c r="U62" s="55">
        <v>3.6880000000000002</v>
      </c>
      <c r="V62" s="3">
        <v>3.895</v>
      </c>
      <c r="W62" s="3">
        <v>4.1280000000000001</v>
      </c>
      <c r="X62" s="3" t="s">
        <v>12</v>
      </c>
      <c r="Y62" s="3">
        <v>4.5789999999999997</v>
      </c>
      <c r="Z62" s="15" t="s">
        <v>12</v>
      </c>
      <c r="AA62" s="10">
        <f t="shared" si="63"/>
        <v>4.1280000000000001</v>
      </c>
      <c r="AB62" s="9">
        <f t="shared" si="64"/>
        <v>0.43999999999999995</v>
      </c>
      <c r="AC62" s="10">
        <f t="shared" si="65"/>
        <v>0.45099999999999962</v>
      </c>
      <c r="AD62" s="9" t="s">
        <v>12</v>
      </c>
      <c r="AE62" s="55" t="s">
        <v>12</v>
      </c>
      <c r="AF62" s="55">
        <v>0.75700000000000001</v>
      </c>
      <c r="AG62" s="55">
        <v>0.81699999999999995</v>
      </c>
      <c r="AH62" s="55">
        <v>0.88100000000000001</v>
      </c>
      <c r="AI62" s="3">
        <v>0.93799999999999994</v>
      </c>
      <c r="AJ62" s="3">
        <v>0.999</v>
      </c>
      <c r="AK62" s="3" t="s">
        <v>12</v>
      </c>
      <c r="AL62" s="3">
        <v>1.119</v>
      </c>
      <c r="AM62" s="15" t="s">
        <v>12</v>
      </c>
      <c r="AN62" s="10">
        <f t="shared" si="66"/>
        <v>0.999</v>
      </c>
      <c r="AO62" s="9">
        <f t="shared" si="67"/>
        <v>0.11799999999999999</v>
      </c>
      <c r="AP62" s="10">
        <f t="shared" si="68"/>
        <v>0.12</v>
      </c>
      <c r="AQ62" s="9" t="s">
        <v>12</v>
      </c>
      <c r="AR62" s="55" t="s">
        <v>12</v>
      </c>
      <c r="AS62" s="55">
        <v>2.8730000000000002</v>
      </c>
      <c r="AT62" s="55">
        <v>2.9769999999999999</v>
      </c>
      <c r="AU62" s="55">
        <v>3.0859999999999999</v>
      </c>
      <c r="AV62" s="3">
        <v>3.1720000000000002</v>
      </c>
      <c r="AW62" s="3">
        <v>3.2650000000000001</v>
      </c>
      <c r="AX62" s="3" t="s">
        <v>12</v>
      </c>
      <c r="AY62" s="3">
        <v>3.4430000000000001</v>
      </c>
      <c r="AZ62" s="15" t="s">
        <v>12</v>
      </c>
      <c r="BA62" s="10">
        <f t="shared" si="69"/>
        <v>3.2650000000000001</v>
      </c>
      <c r="BB62" s="9">
        <f t="shared" si="70"/>
        <v>0.17900000000000027</v>
      </c>
      <c r="BC62" s="10">
        <f t="shared" si="71"/>
        <v>0.17799999999999994</v>
      </c>
      <c r="BD62" s="9">
        <v>4.149</v>
      </c>
      <c r="BE62" s="3">
        <v>4.6340000000000003</v>
      </c>
      <c r="BF62" s="15">
        <v>5.1239999999999997</v>
      </c>
      <c r="BG62" s="15">
        <f t="shared" si="72"/>
        <v>4.6340000000000003</v>
      </c>
      <c r="BH62" s="9">
        <f t="shared" si="73"/>
        <v>0.48500000000000032</v>
      </c>
      <c r="BI62" s="10">
        <f t="shared" si="74"/>
        <v>0.48999999999999932</v>
      </c>
      <c r="BJ62" s="9">
        <v>4.1219999999999999</v>
      </c>
      <c r="BK62" s="3">
        <v>4.6079999999999997</v>
      </c>
      <c r="BL62" s="15">
        <v>5.0999999999999996</v>
      </c>
      <c r="BM62" s="15">
        <f t="shared" si="75"/>
        <v>4.6079999999999997</v>
      </c>
      <c r="BN62" s="9">
        <f t="shared" si="76"/>
        <v>0.48599999999999977</v>
      </c>
      <c r="BO62" s="10">
        <f t="shared" si="77"/>
        <v>0.49199999999999999</v>
      </c>
      <c r="BP62">
        <f t="shared" si="78"/>
        <v>0</v>
      </c>
      <c r="BQ62" s="93">
        <f t="shared" si="79"/>
        <v>1.1022727272727282</v>
      </c>
      <c r="BR62" s="93">
        <f t="shared" si="80"/>
        <v>1.1045454545454541</v>
      </c>
      <c r="BS62" s="93" t="str">
        <f>VLOOKUP(C62,'Koppeling locatie - aslocatie'!$A$2:$C$8139,2,FALSE)</f>
        <v>bema245</v>
      </c>
      <c r="BT62" s="93">
        <f>VLOOKUP($BS62,aslocaties_v01!$C$3:$AA$500,MATCH($K$3/10,aslocaties_v01!$C$2:$X$2),FALSE)</f>
        <v>3.72</v>
      </c>
      <c r="BU62" s="93">
        <f>VLOOKUP(BS62,aslocaties_v01!$C$3:$AA$500,MATCH($K$3,aslocaties_v01!$C$2:$X$2),FALSE)</f>
        <v>4.1609999999999996</v>
      </c>
      <c r="BV62" s="93">
        <f>VLOOKUP(BS62,aslocaties_v01!$C$3:$AA$500,MATCH($K$3*10,aslocaties_v01!$C$2:$Y$2),FALSE)</f>
        <v>4.6120000000000001</v>
      </c>
      <c r="BW62" s="93">
        <f t="shared" si="81"/>
        <v>0.44099999999999939</v>
      </c>
      <c r="BX62" s="93">
        <f t="shared" si="82"/>
        <v>0.45100000000000051</v>
      </c>
      <c r="BY62" s="94">
        <f t="shared" si="83"/>
        <v>2.2727272727260939E-3</v>
      </c>
      <c r="BZ62" s="94">
        <f t="shared" si="84"/>
        <v>1.9984014443252818E-15</v>
      </c>
      <c r="CA62" s="94">
        <f t="shared" si="85"/>
        <v>3.2000000000000028E-2</v>
      </c>
      <c r="CB62">
        <f t="shared" si="86"/>
        <v>3.2999999999999474E-2</v>
      </c>
      <c r="CC62" s="58">
        <f t="shared" si="87"/>
        <v>3.3000000000000362E-2</v>
      </c>
      <c r="CD62" s="95" t="b">
        <f t="shared" si="88"/>
        <v>0</v>
      </c>
      <c r="CE62" s="96" t="b">
        <f t="shared" si="89"/>
        <v>1</v>
      </c>
      <c r="CF62" t="b">
        <f t="shared" si="90"/>
        <v>1</v>
      </c>
      <c r="CG62" t="b">
        <f t="shared" si="91"/>
        <v>1</v>
      </c>
      <c r="CH62" s="84" t="b">
        <f t="shared" si="92"/>
        <v>1</v>
      </c>
      <c r="CI62">
        <f t="shared" si="93"/>
        <v>0.999</v>
      </c>
      <c r="CJ62" t="b">
        <f t="shared" si="94"/>
        <v>1</v>
      </c>
      <c r="CK62" t="b">
        <f t="shared" si="95"/>
        <v>1</v>
      </c>
      <c r="CL62" s="84" t="b">
        <f t="shared" si="115"/>
        <v>1</v>
      </c>
      <c r="CM62">
        <f t="shared" si="96"/>
        <v>3.2650000000000001</v>
      </c>
      <c r="CN62" t="b">
        <f t="shared" si="97"/>
        <v>1</v>
      </c>
      <c r="CO62" s="84">
        <f t="shared" si="98"/>
        <v>6.0072335751320004E-2</v>
      </c>
      <c r="CP62" t="b">
        <f t="shared" si="99"/>
        <v>1</v>
      </c>
      <c r="CQ62" s="96" t="b">
        <f t="shared" si="100"/>
        <v>1</v>
      </c>
      <c r="CR62" t="b">
        <f t="shared" si="101"/>
        <v>1</v>
      </c>
      <c r="CS62" t="b">
        <f t="shared" si="102"/>
        <v>1</v>
      </c>
      <c r="CT62" t="b">
        <f t="shared" si="103"/>
        <v>1</v>
      </c>
      <c r="CU62" t="b">
        <f t="shared" si="104"/>
        <v>1</v>
      </c>
      <c r="CV62" s="84" t="b">
        <f t="shared" si="105"/>
        <v>1</v>
      </c>
      <c r="CW62" t="b">
        <f t="shared" si="106"/>
        <v>1</v>
      </c>
      <c r="CX62" t="b">
        <f t="shared" si="107"/>
        <v>1</v>
      </c>
      <c r="CY62" t="b">
        <f t="shared" si="108"/>
        <v>1</v>
      </c>
      <c r="CZ62" t="b">
        <f t="shared" si="109"/>
        <v>1</v>
      </c>
      <c r="DA62" s="84">
        <f t="shared" si="110"/>
        <v>0</v>
      </c>
      <c r="DB62" t="b">
        <f t="shared" si="111"/>
        <v>0</v>
      </c>
    </row>
    <row r="63" spans="1:106">
      <c r="A63" s="9">
        <v>1188</v>
      </c>
      <c r="B63" s="3">
        <v>2</v>
      </c>
      <c r="C63" s="3" t="s">
        <v>906</v>
      </c>
      <c r="D63" s="3" t="str">
        <f t="shared" si="58"/>
        <v>BM_1_24-1_dk_0153</v>
      </c>
      <c r="E63" s="3" t="str">
        <f t="shared" si="59"/>
        <v>0153</v>
      </c>
      <c r="F63" s="3">
        <v>122882.32799999999</v>
      </c>
      <c r="G63" s="15">
        <v>414867.81199999998</v>
      </c>
      <c r="H63" s="35" t="str">
        <f t="shared" si="60"/>
        <v>ja</v>
      </c>
      <c r="I63" s="42">
        <v>167</v>
      </c>
      <c r="J63" s="20" t="s">
        <v>369</v>
      </c>
      <c r="K63" s="21">
        <v>10000</v>
      </c>
      <c r="L63" s="28">
        <f t="shared" si="112"/>
        <v>1</v>
      </c>
      <c r="M63" s="28">
        <f t="shared" si="113"/>
        <v>1</v>
      </c>
      <c r="N63" s="56">
        <f t="shared" si="61"/>
        <v>10000</v>
      </c>
      <c r="O63" s="33">
        <f t="shared" si="114"/>
        <v>120.13298594892039</v>
      </c>
      <c r="P63" s="37">
        <f t="shared" si="62"/>
        <v>79.842623917298155</v>
      </c>
      <c r="Q63" s="9" t="s">
        <v>12</v>
      </c>
      <c r="R63" s="55" t="s">
        <v>12</v>
      </c>
      <c r="S63" s="55">
        <v>3.173</v>
      </c>
      <c r="T63" s="55">
        <v>3.4340000000000002</v>
      </c>
      <c r="U63" s="55">
        <v>3.6749999999999998</v>
      </c>
      <c r="V63" s="3">
        <v>3.8820000000000001</v>
      </c>
      <c r="W63" s="3">
        <v>4.117</v>
      </c>
      <c r="X63" s="3" t="s">
        <v>12</v>
      </c>
      <c r="Y63" s="3">
        <v>4.5679999999999996</v>
      </c>
      <c r="Z63" s="15" t="s">
        <v>12</v>
      </c>
      <c r="AA63" s="10">
        <f t="shared" si="63"/>
        <v>4.117</v>
      </c>
      <c r="AB63" s="9">
        <f t="shared" si="64"/>
        <v>0.44200000000000017</v>
      </c>
      <c r="AC63" s="10">
        <f t="shared" si="65"/>
        <v>0.45099999999999962</v>
      </c>
      <c r="AD63" s="9" t="s">
        <v>12</v>
      </c>
      <c r="AE63" s="55" t="s">
        <v>12</v>
      </c>
      <c r="AF63" s="55">
        <v>0.74099999999999999</v>
      </c>
      <c r="AG63" s="55">
        <v>0.8</v>
      </c>
      <c r="AH63" s="55">
        <v>0.86399999999999999</v>
      </c>
      <c r="AI63" s="3">
        <v>0.92</v>
      </c>
      <c r="AJ63" s="3">
        <v>0.98</v>
      </c>
      <c r="AK63" s="3" t="s">
        <v>12</v>
      </c>
      <c r="AL63" s="3">
        <v>1.1000000000000001</v>
      </c>
      <c r="AM63" s="15" t="s">
        <v>12</v>
      </c>
      <c r="AN63" s="10">
        <f t="shared" si="66"/>
        <v>0.98</v>
      </c>
      <c r="AO63" s="9">
        <f t="shared" si="67"/>
        <v>0.11599999999999999</v>
      </c>
      <c r="AP63" s="10">
        <f t="shared" si="68"/>
        <v>0.12000000000000011</v>
      </c>
      <c r="AQ63" s="9" t="s">
        <v>12</v>
      </c>
      <c r="AR63" s="55" t="s">
        <v>12</v>
      </c>
      <c r="AS63" s="55">
        <v>2.8450000000000002</v>
      </c>
      <c r="AT63" s="55">
        <v>2.948</v>
      </c>
      <c r="AU63" s="55">
        <v>3.0529999999999999</v>
      </c>
      <c r="AV63" s="3">
        <v>3.14</v>
      </c>
      <c r="AW63" s="3">
        <v>3.2309999999999999</v>
      </c>
      <c r="AX63" s="3" t="s">
        <v>12</v>
      </c>
      <c r="AY63" s="3">
        <v>3.4079999999999999</v>
      </c>
      <c r="AZ63" s="15" t="s">
        <v>12</v>
      </c>
      <c r="BA63" s="10">
        <f t="shared" si="69"/>
        <v>3.2309999999999999</v>
      </c>
      <c r="BB63" s="9">
        <f t="shared" si="70"/>
        <v>0.17799999999999994</v>
      </c>
      <c r="BC63" s="10">
        <f t="shared" si="71"/>
        <v>0.17700000000000005</v>
      </c>
      <c r="BD63" s="9">
        <v>4.1159999999999997</v>
      </c>
      <c r="BE63" s="3">
        <v>4.5970000000000004</v>
      </c>
      <c r="BF63" s="15">
        <v>5.0830000000000002</v>
      </c>
      <c r="BG63" s="15">
        <f t="shared" si="72"/>
        <v>4.5970000000000004</v>
      </c>
      <c r="BH63" s="9">
        <f t="shared" si="73"/>
        <v>0.48100000000000076</v>
      </c>
      <c r="BI63" s="10">
        <f t="shared" si="74"/>
        <v>0.48599999999999977</v>
      </c>
      <c r="BJ63" s="9">
        <v>4.09</v>
      </c>
      <c r="BK63" s="3">
        <v>4.5720000000000001</v>
      </c>
      <c r="BL63" s="15">
        <v>5.0590000000000002</v>
      </c>
      <c r="BM63" s="15">
        <f t="shared" si="75"/>
        <v>4.5720000000000001</v>
      </c>
      <c r="BN63" s="9">
        <f t="shared" si="76"/>
        <v>0.48200000000000021</v>
      </c>
      <c r="BO63" s="10">
        <f t="shared" si="77"/>
        <v>0.4870000000000001</v>
      </c>
      <c r="BP63">
        <f t="shared" si="78"/>
        <v>0</v>
      </c>
      <c r="BQ63" s="93">
        <f t="shared" si="79"/>
        <v>1.0882352941176483</v>
      </c>
      <c r="BR63" s="93">
        <f t="shared" si="80"/>
        <v>1.0904977375565612</v>
      </c>
      <c r="BS63" s="93" t="str">
        <f>VLOOKUP(C63,'Koppeling locatie - aslocatie'!$A$2:$C$8139,2,FALSE)</f>
        <v>bema246</v>
      </c>
      <c r="BT63" s="93">
        <f>VLOOKUP($BS63,aslocaties_v01!$C$3:$AA$500,MATCH($K$3/10,aslocaties_v01!$C$2:$X$2),FALSE)</f>
        <v>3.6150000000000002</v>
      </c>
      <c r="BU63" s="93">
        <f>VLOOKUP(BS63,aslocaties_v01!$C$3:$AA$500,MATCH($K$3,aslocaties_v01!$C$2:$X$2),FALSE)</f>
        <v>4.0519999999999996</v>
      </c>
      <c r="BV63" s="93">
        <f>VLOOKUP(BS63,aslocaties_v01!$C$3:$AA$500,MATCH($K$3*10,aslocaties_v01!$C$2:$Y$2),FALSE)</f>
        <v>4.5</v>
      </c>
      <c r="BW63" s="93">
        <f t="shared" si="81"/>
        <v>0.43699999999999939</v>
      </c>
      <c r="BX63" s="93">
        <f t="shared" si="82"/>
        <v>0.4480000000000004</v>
      </c>
      <c r="BY63" s="94">
        <f t="shared" si="83"/>
        <v>1.1312217194571872E-2</v>
      </c>
      <c r="BZ63" s="94">
        <f t="shared" si="84"/>
        <v>6.6518847006634685E-3</v>
      </c>
      <c r="CA63" s="94">
        <f t="shared" si="85"/>
        <v>5.9999999999999609E-2</v>
      </c>
      <c r="CB63">
        <f t="shared" si="86"/>
        <v>6.5000000000000391E-2</v>
      </c>
      <c r="CC63" s="58">
        <f t="shared" si="87"/>
        <v>6.7999999999999616E-2</v>
      </c>
      <c r="CD63" s="95" t="b">
        <f t="shared" si="88"/>
        <v>0</v>
      </c>
      <c r="CE63" s="96" t="b">
        <f t="shared" si="89"/>
        <v>1</v>
      </c>
      <c r="CF63" t="b">
        <f t="shared" si="90"/>
        <v>1</v>
      </c>
      <c r="CG63" t="b">
        <f t="shared" si="91"/>
        <v>1</v>
      </c>
      <c r="CH63" s="84" t="b">
        <f t="shared" si="92"/>
        <v>1</v>
      </c>
      <c r="CI63">
        <f t="shared" si="93"/>
        <v>0.98</v>
      </c>
      <c r="CJ63" t="b">
        <f t="shared" si="94"/>
        <v>1</v>
      </c>
      <c r="CK63" t="b">
        <f t="shared" si="95"/>
        <v>1</v>
      </c>
      <c r="CL63" s="84" t="b">
        <f t="shared" si="115"/>
        <v>1</v>
      </c>
      <c r="CM63">
        <f t="shared" si="96"/>
        <v>3.2309999999999999</v>
      </c>
      <c r="CN63" t="b">
        <f t="shared" si="97"/>
        <v>1</v>
      </c>
      <c r="CO63" s="84">
        <f t="shared" si="98"/>
        <v>6.0176588222701381E-2</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1189</v>
      </c>
      <c r="B64" s="3">
        <v>2</v>
      </c>
      <c r="C64" s="3" t="s">
        <v>907</v>
      </c>
      <c r="D64" s="3" t="str">
        <f t="shared" si="58"/>
        <v>BM_1_24-1_dk_0154</v>
      </c>
      <c r="E64" s="3" t="str">
        <f t="shared" si="59"/>
        <v>0154</v>
      </c>
      <c r="F64" s="3">
        <v>122804.70299999999</v>
      </c>
      <c r="G64" s="15">
        <v>414849.125</v>
      </c>
      <c r="H64" s="35" t="str">
        <f t="shared" si="60"/>
        <v>ja</v>
      </c>
      <c r="I64" s="42">
        <v>166</v>
      </c>
      <c r="J64" s="20" t="s">
        <v>369</v>
      </c>
      <c r="K64" s="21">
        <v>10000</v>
      </c>
      <c r="L64" s="28">
        <f t="shared" si="112"/>
        <v>1</v>
      </c>
      <c r="M64" s="28">
        <f t="shared" si="113"/>
        <v>1</v>
      </c>
      <c r="N64" s="56">
        <f t="shared" si="61"/>
        <v>10000</v>
      </c>
      <c r="O64" s="33">
        <f t="shared" si="114"/>
        <v>79.842623917298155</v>
      </c>
      <c r="P64" s="37">
        <f t="shared" si="62"/>
        <v>119.43980144824864</v>
      </c>
      <c r="Q64" s="9" t="s">
        <v>12</v>
      </c>
      <c r="R64" s="55" t="s">
        <v>12</v>
      </c>
      <c r="S64" s="55">
        <v>3.1659999999999999</v>
      </c>
      <c r="T64" s="55">
        <v>3.4249999999999998</v>
      </c>
      <c r="U64" s="55">
        <v>3.6680000000000001</v>
      </c>
      <c r="V64" s="3">
        <v>3.8740000000000001</v>
      </c>
      <c r="W64" s="3">
        <v>4.1070000000000002</v>
      </c>
      <c r="X64" s="3" t="s">
        <v>12</v>
      </c>
      <c r="Y64" s="3">
        <v>4.5570000000000004</v>
      </c>
      <c r="Z64" s="15" t="s">
        <v>12</v>
      </c>
      <c r="AA64" s="10">
        <f t="shared" si="63"/>
        <v>4.1070000000000002</v>
      </c>
      <c r="AB64" s="9">
        <f t="shared" si="64"/>
        <v>0.43900000000000006</v>
      </c>
      <c r="AC64" s="10">
        <f t="shared" si="65"/>
        <v>0.45000000000000018</v>
      </c>
      <c r="AD64" s="9" t="s">
        <v>12</v>
      </c>
      <c r="AE64" s="55" t="s">
        <v>12</v>
      </c>
      <c r="AF64" s="55">
        <v>0.72799999999999998</v>
      </c>
      <c r="AG64" s="55">
        <v>0.78600000000000003</v>
      </c>
      <c r="AH64" s="55">
        <v>0.84699999999999998</v>
      </c>
      <c r="AI64" s="3">
        <v>0.90300000000000002</v>
      </c>
      <c r="AJ64" s="3">
        <v>0.96299999999999997</v>
      </c>
      <c r="AK64" s="3" t="s">
        <v>12</v>
      </c>
      <c r="AL64" s="3">
        <v>1.081</v>
      </c>
      <c r="AM64" s="15" t="s">
        <v>12</v>
      </c>
      <c r="AN64" s="10">
        <f t="shared" si="66"/>
        <v>0.96299999999999997</v>
      </c>
      <c r="AO64" s="9">
        <f t="shared" si="67"/>
        <v>0.11599999999999999</v>
      </c>
      <c r="AP64" s="10">
        <f t="shared" si="68"/>
        <v>0.11799999999999999</v>
      </c>
      <c r="AQ64" s="9" t="s">
        <v>12</v>
      </c>
      <c r="AR64" s="55" t="s">
        <v>12</v>
      </c>
      <c r="AS64" s="55">
        <v>2.819</v>
      </c>
      <c r="AT64" s="55">
        <v>2.9220000000000002</v>
      </c>
      <c r="AU64" s="55">
        <v>3.0259999999999998</v>
      </c>
      <c r="AV64" s="3">
        <v>3.11</v>
      </c>
      <c r="AW64" s="3">
        <v>3.1989999999999998</v>
      </c>
      <c r="AX64" s="3" t="s">
        <v>12</v>
      </c>
      <c r="AY64" s="3">
        <v>3.3740000000000001</v>
      </c>
      <c r="AZ64" s="15" t="s">
        <v>12</v>
      </c>
      <c r="BA64" s="10">
        <f t="shared" si="69"/>
        <v>3.1989999999999998</v>
      </c>
      <c r="BB64" s="9">
        <f t="shared" si="70"/>
        <v>0.17300000000000004</v>
      </c>
      <c r="BC64" s="10">
        <f t="shared" si="71"/>
        <v>0.17500000000000027</v>
      </c>
      <c r="BD64" s="9">
        <v>4.08</v>
      </c>
      <c r="BE64" s="3">
        <v>4.5549999999999997</v>
      </c>
      <c r="BF64" s="15">
        <v>5.0350000000000001</v>
      </c>
      <c r="BG64" s="15">
        <f t="shared" si="72"/>
        <v>4.5549999999999997</v>
      </c>
      <c r="BH64" s="9">
        <f t="shared" si="73"/>
        <v>0.47499999999999964</v>
      </c>
      <c r="BI64" s="10">
        <f t="shared" si="74"/>
        <v>0.48000000000000043</v>
      </c>
      <c r="BJ64" s="9">
        <v>4.0540000000000003</v>
      </c>
      <c r="BK64" s="3">
        <v>4.5309999999999997</v>
      </c>
      <c r="BL64" s="15">
        <v>5.0110000000000001</v>
      </c>
      <c r="BM64" s="15">
        <f t="shared" si="75"/>
        <v>4.5309999999999997</v>
      </c>
      <c r="BN64" s="9">
        <f t="shared" si="76"/>
        <v>0.47699999999999942</v>
      </c>
      <c r="BO64" s="10">
        <f t="shared" si="77"/>
        <v>0.48000000000000043</v>
      </c>
      <c r="BP64">
        <f t="shared" si="78"/>
        <v>0</v>
      </c>
      <c r="BQ64" s="93">
        <f t="shared" si="79"/>
        <v>1.0820045558086551</v>
      </c>
      <c r="BR64" s="93">
        <f t="shared" si="80"/>
        <v>1.0865603644646911</v>
      </c>
      <c r="BS64" s="93" t="str">
        <f>VLOOKUP(C64,'Koppeling locatie - aslocatie'!$A$2:$C$8139,2,FALSE)</f>
        <v>bema246</v>
      </c>
      <c r="BT64" s="93">
        <f>VLOOKUP($BS64,aslocaties_v01!$C$3:$AA$500,MATCH($K$3/10,aslocaties_v01!$C$2:$X$2),FALSE)</f>
        <v>3.6150000000000002</v>
      </c>
      <c r="BU64" s="93">
        <f>VLOOKUP(BS64,aslocaties_v01!$C$3:$AA$500,MATCH($K$3,aslocaties_v01!$C$2:$X$2),FALSE)</f>
        <v>4.0519999999999996</v>
      </c>
      <c r="BV64" s="93">
        <f>VLOOKUP(BS64,aslocaties_v01!$C$3:$AA$500,MATCH($K$3*10,aslocaties_v01!$C$2:$Y$2),FALSE)</f>
        <v>4.5</v>
      </c>
      <c r="BW64" s="93">
        <f t="shared" si="81"/>
        <v>0.43699999999999939</v>
      </c>
      <c r="BX64" s="93">
        <f t="shared" si="82"/>
        <v>0.4480000000000004</v>
      </c>
      <c r="BY64" s="94">
        <f t="shared" si="83"/>
        <v>4.5558086560379962E-3</v>
      </c>
      <c r="BZ64" s="94">
        <f t="shared" si="84"/>
        <v>4.444444444443918E-3</v>
      </c>
      <c r="CA64" s="94">
        <f t="shared" si="85"/>
        <v>5.2999999999999936E-2</v>
      </c>
      <c r="CB64">
        <f t="shared" si="86"/>
        <v>5.5000000000000604E-2</v>
      </c>
      <c r="CC64" s="58">
        <f t="shared" si="87"/>
        <v>5.7000000000000384E-2</v>
      </c>
      <c r="CD64" s="95" t="b">
        <f t="shared" si="88"/>
        <v>0</v>
      </c>
      <c r="CE64" s="96" t="b">
        <f t="shared" si="89"/>
        <v>1</v>
      </c>
      <c r="CF64" t="b">
        <f t="shared" si="90"/>
        <v>1</v>
      </c>
      <c r="CG64" t="b">
        <f t="shared" si="91"/>
        <v>1</v>
      </c>
      <c r="CH64" s="84" t="b">
        <f t="shared" si="92"/>
        <v>1</v>
      </c>
      <c r="CI64">
        <f t="shared" si="93"/>
        <v>0.96299999999999997</v>
      </c>
      <c r="CJ64" t="b">
        <f t="shared" si="94"/>
        <v>1</v>
      </c>
      <c r="CK64" t="b">
        <f t="shared" si="95"/>
        <v>1</v>
      </c>
      <c r="CL64" s="84" t="b">
        <f t="shared" si="115"/>
        <v>1</v>
      </c>
      <c r="CM64">
        <f t="shared" si="96"/>
        <v>3.1989999999999998</v>
      </c>
      <c r="CN64" t="b">
        <f t="shared" si="97"/>
        <v>1</v>
      </c>
      <c r="CO64" s="84">
        <f t="shared" si="98"/>
        <v>6.0321649467053914E-2</v>
      </c>
      <c r="CP64" t="b">
        <f t="shared" si="99"/>
        <v>1</v>
      </c>
      <c r="CQ64" s="96" t="b">
        <f t="shared" si="100"/>
        <v>1</v>
      </c>
      <c r="CR64" t="b">
        <f t="shared" si="101"/>
        <v>1</v>
      </c>
      <c r="CS64" t="b">
        <f t="shared" si="102"/>
        <v>1</v>
      </c>
      <c r="CT64" t="b">
        <f t="shared" si="103"/>
        <v>1</v>
      </c>
      <c r="CU64" t="b">
        <f t="shared" si="104"/>
        <v>1</v>
      </c>
      <c r="CV64" s="84" t="b">
        <f t="shared" si="105"/>
        <v>1</v>
      </c>
      <c r="CW64" t="b">
        <f t="shared" si="106"/>
        <v>1</v>
      </c>
      <c r="CX64" t="b">
        <f t="shared" si="107"/>
        <v>1</v>
      </c>
      <c r="CY64" t="b">
        <f t="shared" si="108"/>
        <v>1</v>
      </c>
      <c r="CZ64" t="b">
        <f t="shared" si="109"/>
        <v>1</v>
      </c>
      <c r="DA64" s="84">
        <f t="shared" si="110"/>
        <v>0</v>
      </c>
      <c r="DB64" t="b">
        <f t="shared" si="111"/>
        <v>0</v>
      </c>
    </row>
    <row r="65" spans="1:106">
      <c r="A65" s="9">
        <v>1190</v>
      </c>
      <c r="B65" s="3">
        <v>2</v>
      </c>
      <c r="C65" s="3" t="s">
        <v>908</v>
      </c>
      <c r="D65" s="3" t="str">
        <f t="shared" si="58"/>
        <v>BM_1_24-1_dk_0155</v>
      </c>
      <c r="E65" s="3" t="str">
        <f t="shared" si="59"/>
        <v>0155</v>
      </c>
      <c r="F65" s="3">
        <v>122688.406</v>
      </c>
      <c r="G65" s="15">
        <v>414821.90600000002</v>
      </c>
      <c r="H65" s="35" t="str">
        <f t="shared" si="60"/>
        <v>ja</v>
      </c>
      <c r="I65" s="42">
        <v>167</v>
      </c>
      <c r="J65" s="20" t="s">
        <v>369</v>
      </c>
      <c r="K65" s="21">
        <v>10000</v>
      </c>
      <c r="L65" s="28">
        <f t="shared" si="112"/>
        <v>1</v>
      </c>
      <c r="M65" s="28">
        <f t="shared" si="113"/>
        <v>1</v>
      </c>
      <c r="N65" s="56">
        <f t="shared" si="61"/>
        <v>10000</v>
      </c>
      <c r="O65" s="33">
        <f t="shared" si="114"/>
        <v>119.43980144824864</v>
      </c>
      <c r="P65" s="37">
        <f t="shared" si="62"/>
        <v>79.501296555466084</v>
      </c>
      <c r="Q65" s="9" t="s">
        <v>12</v>
      </c>
      <c r="R65" s="55" t="s">
        <v>12</v>
      </c>
      <c r="S65" s="55">
        <v>3.153</v>
      </c>
      <c r="T65" s="55">
        <v>3.4119999999999999</v>
      </c>
      <c r="U65" s="55">
        <v>3.6520000000000001</v>
      </c>
      <c r="V65" s="3">
        <v>3.8580000000000001</v>
      </c>
      <c r="W65" s="3">
        <v>4.093</v>
      </c>
      <c r="X65" s="3" t="s">
        <v>12</v>
      </c>
      <c r="Y65" s="3">
        <v>4.5419999999999998</v>
      </c>
      <c r="Z65" s="15" t="s">
        <v>12</v>
      </c>
      <c r="AA65" s="10">
        <f t="shared" si="63"/>
        <v>4.093</v>
      </c>
      <c r="AB65" s="9">
        <f t="shared" si="64"/>
        <v>0.44099999999999984</v>
      </c>
      <c r="AC65" s="10">
        <f t="shared" si="65"/>
        <v>0.44899999999999984</v>
      </c>
      <c r="AD65" s="9" t="s">
        <v>12</v>
      </c>
      <c r="AE65" s="55" t="s">
        <v>12</v>
      </c>
      <c r="AF65" s="55">
        <v>0.72399999999999998</v>
      </c>
      <c r="AG65" s="55">
        <v>0.78100000000000003</v>
      </c>
      <c r="AH65" s="55">
        <v>0.84199999999999997</v>
      </c>
      <c r="AI65" s="3">
        <v>0.89600000000000002</v>
      </c>
      <c r="AJ65" s="3">
        <v>0.95399999999999996</v>
      </c>
      <c r="AK65" s="3" t="s">
        <v>12</v>
      </c>
      <c r="AL65" s="3">
        <v>1.07</v>
      </c>
      <c r="AM65" s="15" t="s">
        <v>12</v>
      </c>
      <c r="AN65" s="10">
        <f t="shared" si="66"/>
        <v>0.95399999999999996</v>
      </c>
      <c r="AO65" s="9">
        <f t="shared" si="67"/>
        <v>0.11199999999999999</v>
      </c>
      <c r="AP65" s="10">
        <f t="shared" si="68"/>
        <v>0.1160000000000001</v>
      </c>
      <c r="AQ65" s="9" t="s">
        <v>12</v>
      </c>
      <c r="AR65" s="55" t="s">
        <v>12</v>
      </c>
      <c r="AS65" s="55">
        <v>2.8079999999999998</v>
      </c>
      <c r="AT65" s="55">
        <v>2.91</v>
      </c>
      <c r="AU65" s="55">
        <v>3.0129999999999999</v>
      </c>
      <c r="AV65" s="3">
        <v>3.0950000000000002</v>
      </c>
      <c r="AW65" s="3">
        <v>3.1829999999999998</v>
      </c>
      <c r="AX65" s="3" t="s">
        <v>12</v>
      </c>
      <c r="AY65" s="3">
        <v>3.3570000000000002</v>
      </c>
      <c r="AZ65" s="15" t="s">
        <v>12</v>
      </c>
      <c r="BA65" s="10">
        <f t="shared" si="69"/>
        <v>3.1829999999999998</v>
      </c>
      <c r="BB65" s="9">
        <f t="shared" si="70"/>
        <v>0.16999999999999993</v>
      </c>
      <c r="BC65" s="10">
        <f t="shared" si="71"/>
        <v>0.17400000000000038</v>
      </c>
      <c r="BD65" s="9">
        <v>4.0709999999999997</v>
      </c>
      <c r="BE65" s="3">
        <v>4.5469999999999997</v>
      </c>
      <c r="BF65" s="15">
        <v>5.0289999999999999</v>
      </c>
      <c r="BG65" s="15">
        <f t="shared" si="72"/>
        <v>4.5469999999999997</v>
      </c>
      <c r="BH65" s="9">
        <f t="shared" si="73"/>
        <v>0.47599999999999998</v>
      </c>
      <c r="BI65" s="10">
        <f t="shared" si="74"/>
        <v>0.48200000000000021</v>
      </c>
      <c r="BJ65" s="9">
        <v>4.0469999999999997</v>
      </c>
      <c r="BK65" s="3">
        <v>4.5250000000000004</v>
      </c>
      <c r="BL65" s="15">
        <v>5.008</v>
      </c>
      <c r="BM65" s="15">
        <f t="shared" si="75"/>
        <v>4.5250000000000004</v>
      </c>
      <c r="BN65" s="9">
        <f t="shared" si="76"/>
        <v>0.47800000000000065</v>
      </c>
      <c r="BO65" s="10">
        <f t="shared" si="77"/>
        <v>0.48299999999999965</v>
      </c>
      <c r="BP65">
        <f t="shared" si="78"/>
        <v>0</v>
      </c>
      <c r="BQ65" s="93">
        <f t="shared" si="79"/>
        <v>1.0793650793650797</v>
      </c>
      <c r="BR65" s="93">
        <f t="shared" si="80"/>
        <v>1.0839002267573714</v>
      </c>
      <c r="BS65" s="93" t="str">
        <f>VLOOKUP(C65,'Koppeling locatie - aslocatie'!$A$2:$C$8139,2,FALSE)</f>
        <v>bema246</v>
      </c>
      <c r="BT65" s="93">
        <f>VLOOKUP($BS65,aslocaties_v01!$C$3:$AA$500,MATCH($K$3/10,aslocaties_v01!$C$2:$X$2),FALSE)</f>
        <v>3.6150000000000002</v>
      </c>
      <c r="BU65" s="93">
        <f>VLOOKUP(BS65,aslocaties_v01!$C$3:$AA$500,MATCH($K$3,aslocaties_v01!$C$2:$X$2),FALSE)</f>
        <v>4.0519999999999996</v>
      </c>
      <c r="BV65" s="93">
        <f>VLOOKUP(BS65,aslocaties_v01!$C$3:$AA$500,MATCH($K$3*10,aslocaties_v01!$C$2:$Y$2),FALSE)</f>
        <v>4.5</v>
      </c>
      <c r="BW65" s="93">
        <f t="shared" si="81"/>
        <v>0.43699999999999939</v>
      </c>
      <c r="BX65" s="93">
        <f t="shared" si="82"/>
        <v>0.4480000000000004</v>
      </c>
      <c r="BY65" s="94">
        <f t="shared" si="83"/>
        <v>9.0702947845815451E-3</v>
      </c>
      <c r="BZ65" s="94">
        <f t="shared" si="84"/>
        <v>2.227171492203639E-3</v>
      </c>
      <c r="CA65" s="94">
        <f t="shared" si="85"/>
        <v>3.6999999999999922E-2</v>
      </c>
      <c r="CB65">
        <f t="shared" si="86"/>
        <v>4.1000000000000369E-2</v>
      </c>
      <c r="CC65" s="58">
        <f t="shared" si="87"/>
        <v>4.1999999999999815E-2</v>
      </c>
      <c r="CD65" s="95" t="b">
        <f t="shared" si="88"/>
        <v>0</v>
      </c>
      <c r="CE65" s="96" t="b">
        <f t="shared" si="89"/>
        <v>1</v>
      </c>
      <c r="CF65" t="b">
        <f t="shared" si="90"/>
        <v>1</v>
      </c>
      <c r="CG65" t="b">
        <f t="shared" si="91"/>
        <v>1</v>
      </c>
      <c r="CH65" s="84" t="b">
        <f t="shared" si="92"/>
        <v>1</v>
      </c>
      <c r="CI65">
        <f t="shared" si="93"/>
        <v>0.95399999999999996</v>
      </c>
      <c r="CJ65" t="b">
        <f t="shared" si="94"/>
        <v>1</v>
      </c>
      <c r="CK65" t="b">
        <f t="shared" si="95"/>
        <v>1</v>
      </c>
      <c r="CL65" s="84" t="b">
        <f t="shared" si="115"/>
        <v>1</v>
      </c>
      <c r="CM65">
        <f t="shared" si="96"/>
        <v>3.1829999999999998</v>
      </c>
      <c r="CN65" t="b">
        <f t="shared" si="97"/>
        <v>1</v>
      </c>
      <c r="CO65" s="84">
        <f t="shared" si="98"/>
        <v>6.0360176232581567E-2</v>
      </c>
      <c r="CP65" t="b">
        <f t="shared" si="99"/>
        <v>1</v>
      </c>
      <c r="CQ65" s="96" t="b">
        <f t="shared" si="100"/>
        <v>1</v>
      </c>
      <c r="CR65" t="b">
        <f t="shared" si="101"/>
        <v>1</v>
      </c>
      <c r="CS65" t="b">
        <f t="shared" si="102"/>
        <v>1</v>
      </c>
      <c r="CT65" t="b">
        <f t="shared" si="103"/>
        <v>1</v>
      </c>
      <c r="CU65" t="b">
        <f t="shared" si="104"/>
        <v>1</v>
      </c>
      <c r="CV65" s="84" t="b">
        <f t="shared" si="105"/>
        <v>1</v>
      </c>
      <c r="CW65" t="b">
        <f t="shared" si="106"/>
        <v>1</v>
      </c>
      <c r="CX65" t="b">
        <f t="shared" si="107"/>
        <v>1</v>
      </c>
      <c r="CY65" t="b">
        <f t="shared" si="108"/>
        <v>1</v>
      </c>
      <c r="CZ65" t="b">
        <f t="shared" si="109"/>
        <v>1</v>
      </c>
      <c r="DA65" s="84">
        <f t="shared" si="110"/>
        <v>0</v>
      </c>
      <c r="DB65" t="b">
        <f t="shared" si="111"/>
        <v>0</v>
      </c>
    </row>
    <row r="66" spans="1:106">
      <c r="A66" s="9">
        <v>1191</v>
      </c>
      <c r="B66" s="3">
        <v>2</v>
      </c>
      <c r="C66" s="3" t="s">
        <v>909</v>
      </c>
      <c r="D66" s="3" t="str">
        <f t="shared" si="58"/>
        <v>BM_1_24-1_dk_0156</v>
      </c>
      <c r="E66" s="3" t="str">
        <f t="shared" si="59"/>
        <v>0156</v>
      </c>
      <c r="F66" s="3">
        <v>122610.883</v>
      </c>
      <c r="G66" s="15">
        <v>414804.28100000002</v>
      </c>
      <c r="H66" s="35" t="str">
        <f t="shared" si="60"/>
        <v>ja</v>
      </c>
      <c r="I66" s="42">
        <v>167</v>
      </c>
      <c r="J66" s="20" t="s">
        <v>369</v>
      </c>
      <c r="K66" s="21">
        <v>10000</v>
      </c>
      <c r="L66" s="28">
        <f t="shared" si="112"/>
        <v>1</v>
      </c>
      <c r="M66" s="28">
        <f t="shared" si="113"/>
        <v>1</v>
      </c>
      <c r="N66" s="56">
        <f t="shared" si="61"/>
        <v>10000</v>
      </c>
      <c r="O66" s="33">
        <f t="shared" si="114"/>
        <v>79.501296555466084</v>
      </c>
      <c r="P66" s="37">
        <f t="shared" si="62"/>
        <v>119.06764054520337</v>
      </c>
      <c r="Q66" s="9" t="s">
        <v>12</v>
      </c>
      <c r="R66" s="55" t="s">
        <v>12</v>
      </c>
      <c r="S66" s="55">
        <v>3.1440000000000001</v>
      </c>
      <c r="T66" s="55">
        <v>3.4009999999999998</v>
      </c>
      <c r="U66" s="55">
        <v>3.6419999999999999</v>
      </c>
      <c r="V66" s="3">
        <v>3.8479999999999999</v>
      </c>
      <c r="W66" s="3">
        <v>4.0810000000000004</v>
      </c>
      <c r="X66" s="3" t="s">
        <v>12</v>
      </c>
      <c r="Y66" s="3">
        <v>4.5289999999999999</v>
      </c>
      <c r="Z66" s="15" t="s">
        <v>12</v>
      </c>
      <c r="AA66" s="10">
        <f t="shared" si="63"/>
        <v>4.0810000000000004</v>
      </c>
      <c r="AB66" s="9">
        <f t="shared" si="64"/>
        <v>0.4390000000000005</v>
      </c>
      <c r="AC66" s="10">
        <f t="shared" si="65"/>
        <v>0.44799999999999951</v>
      </c>
      <c r="AD66" s="9" t="s">
        <v>12</v>
      </c>
      <c r="AE66" s="55" t="s">
        <v>12</v>
      </c>
      <c r="AF66" s="55">
        <v>0.79800000000000004</v>
      </c>
      <c r="AG66" s="55">
        <v>0.86099999999999999</v>
      </c>
      <c r="AH66" s="55">
        <v>0.92900000000000005</v>
      </c>
      <c r="AI66" s="3">
        <v>0.98799999999999999</v>
      </c>
      <c r="AJ66" s="3">
        <v>1.052</v>
      </c>
      <c r="AK66" s="3" t="s">
        <v>12</v>
      </c>
      <c r="AL66" s="3">
        <v>1.1779999999999999</v>
      </c>
      <c r="AM66" s="15" t="s">
        <v>12</v>
      </c>
      <c r="AN66" s="10">
        <f t="shared" si="66"/>
        <v>1.052</v>
      </c>
      <c r="AO66" s="9">
        <f t="shared" si="67"/>
        <v>0.123</v>
      </c>
      <c r="AP66" s="10">
        <f t="shared" si="68"/>
        <v>0.12599999999999989</v>
      </c>
      <c r="AQ66" s="9" t="s">
        <v>12</v>
      </c>
      <c r="AR66" s="55" t="s">
        <v>12</v>
      </c>
      <c r="AS66" s="55">
        <v>2.9809999999999999</v>
      </c>
      <c r="AT66" s="55">
        <v>3.0920000000000001</v>
      </c>
      <c r="AU66" s="55">
        <v>3.2069999999999999</v>
      </c>
      <c r="AV66" s="3">
        <v>3.2989999999999999</v>
      </c>
      <c r="AW66" s="3">
        <v>3.3929999999999998</v>
      </c>
      <c r="AX66" s="3" t="s">
        <v>12</v>
      </c>
      <c r="AY66" s="3">
        <v>3.5819999999999999</v>
      </c>
      <c r="AZ66" s="15" t="s">
        <v>12</v>
      </c>
      <c r="BA66" s="10">
        <f t="shared" si="69"/>
        <v>3.3929999999999998</v>
      </c>
      <c r="BB66" s="9">
        <f t="shared" si="70"/>
        <v>0.18599999999999994</v>
      </c>
      <c r="BC66" s="10">
        <f t="shared" si="71"/>
        <v>0.18900000000000006</v>
      </c>
      <c r="BD66" s="9">
        <v>4.1559999999999997</v>
      </c>
      <c r="BE66" s="3">
        <v>4.6520000000000001</v>
      </c>
      <c r="BF66" s="15">
        <v>5.1559999999999997</v>
      </c>
      <c r="BG66" s="15">
        <f t="shared" si="72"/>
        <v>4.6520000000000001</v>
      </c>
      <c r="BH66" s="9">
        <f t="shared" si="73"/>
        <v>0.49600000000000044</v>
      </c>
      <c r="BI66" s="10">
        <f t="shared" si="74"/>
        <v>0.50399999999999956</v>
      </c>
      <c r="BJ66" s="9">
        <v>4.1150000000000002</v>
      </c>
      <c r="BK66" s="3">
        <v>4.609</v>
      </c>
      <c r="BL66" s="15">
        <v>5.1120000000000001</v>
      </c>
      <c r="BM66" s="15">
        <f t="shared" si="75"/>
        <v>4.609</v>
      </c>
      <c r="BN66" s="9">
        <f t="shared" si="76"/>
        <v>0.49399999999999977</v>
      </c>
      <c r="BO66" s="10">
        <f t="shared" si="77"/>
        <v>0.50300000000000011</v>
      </c>
      <c r="BP66">
        <f t="shared" si="78"/>
        <v>0</v>
      </c>
      <c r="BQ66" s="93">
        <f t="shared" si="79"/>
        <v>1.1298405466970385</v>
      </c>
      <c r="BR66" s="93">
        <f t="shared" si="80"/>
        <v>1.1252847380410005</v>
      </c>
      <c r="BS66" s="93" t="str">
        <f>VLOOKUP(C66,'Koppeling locatie - aslocatie'!$A$2:$C$8139,2,FALSE)</f>
        <v>bema246</v>
      </c>
      <c r="BT66" s="93">
        <f>VLOOKUP($BS66,aslocaties_v01!$C$3:$AA$500,MATCH($K$3/10,aslocaties_v01!$C$2:$X$2),FALSE)</f>
        <v>3.6150000000000002</v>
      </c>
      <c r="BU66" s="93">
        <f>VLOOKUP(BS66,aslocaties_v01!$C$3:$AA$500,MATCH($K$3,aslocaties_v01!$C$2:$X$2),FALSE)</f>
        <v>4.0519999999999996</v>
      </c>
      <c r="BV66" s="93">
        <f>VLOOKUP(BS66,aslocaties_v01!$C$3:$AA$500,MATCH($K$3*10,aslocaties_v01!$C$2:$Y$2),FALSE)</f>
        <v>4.5</v>
      </c>
      <c r="BW66" s="93">
        <f t="shared" si="81"/>
        <v>0.43699999999999939</v>
      </c>
      <c r="BX66" s="93">
        <f t="shared" si="82"/>
        <v>0.4480000000000004</v>
      </c>
      <c r="BY66" s="94">
        <f t="shared" si="83"/>
        <v>4.5558086560389954E-3</v>
      </c>
      <c r="BZ66" s="94">
        <f t="shared" si="84"/>
        <v>1.9984014443252818E-15</v>
      </c>
      <c r="CA66" s="94">
        <f t="shared" si="85"/>
        <v>2.6999999999999691E-2</v>
      </c>
      <c r="CB66">
        <f t="shared" si="86"/>
        <v>2.9000000000000803E-2</v>
      </c>
      <c r="CC66" s="58">
        <f t="shared" si="87"/>
        <v>2.8999999999999915E-2</v>
      </c>
      <c r="CD66" s="95" t="b">
        <f t="shared" si="88"/>
        <v>0</v>
      </c>
      <c r="CE66" s="96" t="b">
        <f t="shared" si="89"/>
        <v>1</v>
      </c>
      <c r="CF66" t="b">
        <f t="shared" si="90"/>
        <v>1</v>
      </c>
      <c r="CG66" t="b">
        <f t="shared" si="91"/>
        <v>1</v>
      </c>
      <c r="CH66" s="84" t="b">
        <f t="shared" si="92"/>
        <v>1</v>
      </c>
      <c r="CI66">
        <f t="shared" si="93"/>
        <v>1.052</v>
      </c>
      <c r="CJ66" t="b">
        <f t="shared" si="94"/>
        <v>1</v>
      </c>
      <c r="CK66" t="b">
        <f t="shared" si="95"/>
        <v>1</v>
      </c>
      <c r="CL66" s="84" t="b">
        <f t="shared" si="115"/>
        <v>1</v>
      </c>
      <c r="CM66">
        <f t="shared" si="96"/>
        <v>3.3929999999999998</v>
      </c>
      <c r="CN66" t="b">
        <f t="shared" si="97"/>
        <v>1</v>
      </c>
      <c r="CO66" s="84">
        <f t="shared" si="98"/>
        <v>5.8576500478653537E-2</v>
      </c>
      <c r="CP66" t="b">
        <f t="shared" si="99"/>
        <v>1</v>
      </c>
      <c r="CQ66" s="96" t="b">
        <f t="shared" si="100"/>
        <v>1</v>
      </c>
      <c r="CR66" t="b">
        <f t="shared" si="101"/>
        <v>1</v>
      </c>
      <c r="CS66" t="b">
        <f t="shared" si="102"/>
        <v>1</v>
      </c>
      <c r="CT66" t="b">
        <f t="shared" si="103"/>
        <v>1</v>
      </c>
      <c r="CU66" t="b">
        <f t="shared" si="104"/>
        <v>1</v>
      </c>
      <c r="CV66" s="84" t="b">
        <f t="shared" si="105"/>
        <v>1</v>
      </c>
      <c r="CW66" t="b">
        <f t="shared" si="106"/>
        <v>1</v>
      </c>
      <c r="CX66" t="b">
        <f t="shared" si="107"/>
        <v>1</v>
      </c>
      <c r="CY66" t="b">
        <f t="shared" si="108"/>
        <v>1</v>
      </c>
      <c r="CZ66" t="b">
        <f t="shared" si="109"/>
        <v>1</v>
      </c>
      <c r="DA66" s="84">
        <f t="shared" si="110"/>
        <v>0</v>
      </c>
      <c r="DB66" t="b">
        <f t="shared" si="111"/>
        <v>0</v>
      </c>
    </row>
    <row r="67" spans="1:106">
      <c r="A67" s="9">
        <v>1192</v>
      </c>
      <c r="B67" s="3">
        <v>2</v>
      </c>
      <c r="C67" s="3" t="s">
        <v>910</v>
      </c>
      <c r="D67" s="3" t="str">
        <f t="shared" ref="D67:D98" si="116">IF(ISERROR(FIND("_",C67)),C67,LEFT(C67,LEN(C67)-LEN(RIGHT(C67,LEN(C67)-FIND("~",SUBSTITUTE(C67,"_","~",LEN(C67)-LEN(SUBSTITUTE(C67,"_",""))))))) &amp; TEXT(INT(RIGHT(C67,LEN(C67)-FIND("~",SUBSTITUTE(C67,"_","~",LEN(C67)-LEN(SUBSTITUTE(C67,"_","")))))), "0000") )</f>
        <v>BM_1_24-1_dk_0157</v>
      </c>
      <c r="E67" s="3" t="str">
        <f t="shared" ref="E67:E98" si="117">TEXT(INT(RIGHT(C67,LEN(C67)-FIND("~",SUBSTITUTE(C67,"_","~",LEN(C67)-LEN(SUBSTITUTE(C67,"_","")))))), "0000")</f>
        <v>0157</v>
      </c>
      <c r="F67" s="3">
        <v>122494.57799999999</v>
      </c>
      <c r="G67" s="15">
        <v>414778.78100000002</v>
      </c>
      <c r="H67" s="35" t="str">
        <f t="shared" ref="H67:H98" si="118">IF(COUNTIF(C:C, "="&amp;C67)=1,"ja", "nee")</f>
        <v>ja</v>
      </c>
      <c r="I67" s="42">
        <v>167</v>
      </c>
      <c r="J67" s="20" t="s">
        <v>369</v>
      </c>
      <c r="K67" s="21">
        <v>10000</v>
      </c>
      <c r="L67" s="28">
        <f t="shared" si="112"/>
        <v>1</v>
      </c>
      <c r="M67" s="28">
        <f t="shared" si="113"/>
        <v>1</v>
      </c>
      <c r="N67" s="56">
        <f t="shared" ref="N67:N98" si="119">INT(K67/L67*M67)</f>
        <v>10000</v>
      </c>
      <c r="O67" s="33">
        <f t="shared" si="114"/>
        <v>119.06764054520337</v>
      </c>
      <c r="P67" s="37">
        <f t="shared" ref="P67:P98" si="120">SQRT((F67-F68)^2+(G67-G68)^2)</f>
        <v>79.207330576145594</v>
      </c>
      <c r="Q67" s="9" t="s">
        <v>12</v>
      </c>
      <c r="R67" s="55" t="s">
        <v>12</v>
      </c>
      <c r="S67" s="55">
        <v>3.1320000000000001</v>
      </c>
      <c r="T67" s="55">
        <v>3.3889999999999998</v>
      </c>
      <c r="U67" s="55">
        <v>3.629</v>
      </c>
      <c r="V67" s="3">
        <v>3.8330000000000002</v>
      </c>
      <c r="W67" s="3">
        <v>4.0670000000000002</v>
      </c>
      <c r="X67" s="3" t="s">
        <v>12</v>
      </c>
      <c r="Y67" s="3">
        <v>4.5149999999999997</v>
      </c>
      <c r="Z67" s="15" t="s">
        <v>12</v>
      </c>
      <c r="AA67" s="10">
        <f t="shared" ref="AA67:AA98" si="121">LOOKUP($K67,$Q$2:$Z$2,Q67:Z67)</f>
        <v>4.0670000000000002</v>
      </c>
      <c r="AB67" s="9">
        <f t="shared" ref="AB67:AB98" si="122">LOOKUP($K67,$Q$2:$Z$2,Q67:Z67)-LOOKUP(0.1*$K67,$Q$2:$Z$2,Q67:Z67)</f>
        <v>0.43800000000000017</v>
      </c>
      <c r="AC67" s="10">
        <f t="shared" ref="AC67:AC98" si="123">LOOKUP(10*$K67,$Q$2:$Z$2,Q67:Z67)-LOOKUP($K67,$Q$2:$Z$2,Q67:Z67)</f>
        <v>0.44799999999999951</v>
      </c>
      <c r="AD67" s="9" t="s">
        <v>12</v>
      </c>
      <c r="AE67" s="55" t="s">
        <v>12</v>
      </c>
      <c r="AF67" s="55">
        <v>0.78400000000000003</v>
      </c>
      <c r="AG67" s="55">
        <v>0.84599999999999997</v>
      </c>
      <c r="AH67" s="55">
        <v>0.91200000000000003</v>
      </c>
      <c r="AI67" s="3">
        <v>0.96899999999999997</v>
      </c>
      <c r="AJ67" s="3">
        <v>1.0309999999999999</v>
      </c>
      <c r="AK67" s="3" t="s">
        <v>12</v>
      </c>
      <c r="AL67" s="3">
        <v>1.1539999999999999</v>
      </c>
      <c r="AM67" s="15" t="s">
        <v>12</v>
      </c>
      <c r="AN67" s="10">
        <f t="shared" ref="AN67:AN98" si="124">LOOKUP($K67,$Q$2:$Z$2,AD67:AM67)</f>
        <v>1.0309999999999999</v>
      </c>
      <c r="AO67" s="9">
        <f t="shared" ref="AO67:AO98" si="125">LOOKUP($K67,$Q$2:$Z$2,AD67:AM67)-LOOKUP(0.1*$K67,$Q$2:$Z$2,AD67:AM67)</f>
        <v>0.11899999999999988</v>
      </c>
      <c r="AP67" s="10">
        <f t="shared" ref="AP67:AP98" si="126">LOOKUP(10*$K67,$Q$2:$Z$2,AD67:AM67)-LOOKUP($K67,$Q$2:$Z$2,AD67:AM67)</f>
        <v>0.123</v>
      </c>
      <c r="AQ67" s="9" t="s">
        <v>12</v>
      </c>
      <c r="AR67" s="55" t="s">
        <v>12</v>
      </c>
      <c r="AS67" s="55">
        <v>2.956</v>
      </c>
      <c r="AT67" s="55">
        <v>3.0659999999999998</v>
      </c>
      <c r="AU67" s="55">
        <v>3.181</v>
      </c>
      <c r="AV67" s="3">
        <v>3.27</v>
      </c>
      <c r="AW67" s="3">
        <v>3.3639999999999999</v>
      </c>
      <c r="AX67" s="3" t="s">
        <v>12</v>
      </c>
      <c r="AY67" s="3">
        <v>3.5510000000000002</v>
      </c>
      <c r="AZ67" s="15" t="s">
        <v>12</v>
      </c>
      <c r="BA67" s="10">
        <f t="shared" ref="BA67:BA98" si="127">LOOKUP($K67,$Q$2:$Z$2,AQ67:AZ67)</f>
        <v>3.3639999999999999</v>
      </c>
      <c r="BB67" s="9">
        <f t="shared" ref="BB67:BB98" si="128">LOOKUP($K67,$Q$2:$Z$2,AQ67:AZ67)-LOOKUP(0.1*$K67,$Q$2:$Z$2,AQ67:AZ67)</f>
        <v>0.18299999999999983</v>
      </c>
      <c r="BC67" s="10">
        <f t="shared" ref="BC67:BC98" si="129">LOOKUP(10*$K67,$Q$2:$Z$2,AQ67:AZ67)-LOOKUP($K67,$Q$2:$Z$2,AQ67:AZ67)</f>
        <v>0.18700000000000028</v>
      </c>
      <c r="BD67" s="9">
        <v>4.13</v>
      </c>
      <c r="BE67" s="3">
        <v>4.6239999999999997</v>
      </c>
      <c r="BF67" s="15">
        <v>5.1239999999999997</v>
      </c>
      <c r="BG67" s="15">
        <f t="shared" ref="BG67:BG98" si="130">LOOKUP($N67,$BD$2:$BF$2,BD67:BF67)</f>
        <v>4.6239999999999997</v>
      </c>
      <c r="BH67" s="9">
        <f t="shared" ref="BH67:BH98" si="131">BE67-BD67</f>
        <v>0.49399999999999977</v>
      </c>
      <c r="BI67" s="10">
        <f t="shared" ref="BI67:BI98" si="132">BF67-BE67</f>
        <v>0.5</v>
      </c>
      <c r="BJ67" s="9">
        <v>4.09</v>
      </c>
      <c r="BK67" s="3">
        <v>4.5819999999999999</v>
      </c>
      <c r="BL67" s="15">
        <v>5.0819999999999999</v>
      </c>
      <c r="BM67" s="15">
        <f t="shared" ref="BM67:BM98" si="133">LOOKUP($N67,$BD$2:$BF$2,BJ67:BL67)</f>
        <v>4.5819999999999999</v>
      </c>
      <c r="BN67" s="9">
        <f t="shared" ref="BN67:BN98" si="134">BK67-BJ67</f>
        <v>0.49199999999999999</v>
      </c>
      <c r="BO67" s="10">
        <f t="shared" ref="BO67:BO98" si="135">BL67-BK67</f>
        <v>0.5</v>
      </c>
      <c r="BP67">
        <f t="shared" ref="BP67:BP98" si="136">IF(AND(ISERROR(FIND("Fout",Q67)), ISERROR(FIND("Fout",AD67)), ISERROR(FIND("Fout",AQ67)), ISERROR(FIND( "Fout",BD67)), ISERROR(FIND( "Fout",BJ67))),0,1)</f>
        <v>0</v>
      </c>
      <c r="BQ67" s="93">
        <f t="shared" ref="BQ67:BQ98" si="137">IF(AB67=0, -1, BH67/AB67)</f>
        <v>1.1278538812785379</v>
      </c>
      <c r="BR67" s="93">
        <f t="shared" ref="BR67:BR98" si="138">IF(AB67=0,-1,BN67/AB67)</f>
        <v>1.1232876712328763</v>
      </c>
      <c r="BS67" s="93" t="str">
        <f>VLOOKUP(C67,'Koppeling locatie - aslocatie'!$A$2:$C$8139,2,FALSE)</f>
        <v>bema246</v>
      </c>
      <c r="BT67" s="93">
        <f>VLOOKUP($BS67,aslocaties_v01!$C$3:$AA$500,MATCH($K$3/10,aslocaties_v01!$C$2:$X$2),FALSE)</f>
        <v>3.6150000000000002</v>
      </c>
      <c r="BU67" s="93">
        <f>VLOOKUP(BS67,aslocaties_v01!$C$3:$AA$500,MATCH($K$3,aslocaties_v01!$C$2:$X$2),FALSE)</f>
        <v>4.0519999999999996</v>
      </c>
      <c r="BV67" s="93">
        <f>VLOOKUP(BS67,aslocaties_v01!$C$3:$AA$500,MATCH($K$3*10,aslocaties_v01!$C$2:$Y$2),FALSE)</f>
        <v>4.5</v>
      </c>
      <c r="BW67" s="93">
        <f t="shared" ref="BW67:BW98" si="139">BU67-BT67</f>
        <v>0.43699999999999939</v>
      </c>
      <c r="BX67" s="93">
        <f t="shared" ref="BX67:BX98" si="140">BV67-BU67</f>
        <v>0.4480000000000004</v>
      </c>
      <c r="BY67" s="94">
        <f t="shared" ref="BY67:BY98" si="141">IFERROR(ABS(1-BW67/AB67), 999)</f>
        <v>2.2831050228327987E-3</v>
      </c>
      <c r="BZ67" s="94">
        <f t="shared" ref="BZ67:BZ98" si="142">IFERROR(ABS(1-BX67/AC67), 999)</f>
        <v>1.9984014443252818E-15</v>
      </c>
      <c r="CA67" s="94">
        <f t="shared" ref="CA67:CA98" si="143">ABS(LOOKUP(0.1*$K67,$Q$2:$Z$2,Q67:Z67)-BT67)</f>
        <v>1.399999999999979E-2</v>
      </c>
      <c r="CB67">
        <f t="shared" ref="CB67:CB98" si="144">ABS(LOOKUP($K67,$Q$2:$Z$2,Q67:Z67)-BU67)</f>
        <v>1.5000000000000568E-2</v>
      </c>
      <c r="CC67" s="58">
        <f t="shared" ref="CC67:CC98" si="145">ABS(LOOKUP(10*$K67,$Q$2:$Z$2,Q67:Z67)-BV67)</f>
        <v>1.499999999999968E-2</v>
      </c>
      <c r="CD67" s="95" t="b">
        <f t="shared" ref="CD67:CD98" si="146">OR(BY67&gt;0.1,BZ67&gt;0.1, CA67&gt;=0.15, CB67&gt;=0.15, CC67&gt;=0.15)</f>
        <v>0</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1</v>
      </c>
      <c r="CI67">
        <f t="shared" ref="CI67:CI98" si="151">IF(CH67,AN67,"")</f>
        <v>1.0309999999999999</v>
      </c>
      <c r="CJ67" t="b">
        <f t="shared" ref="CJ67:CJ98" si="152">CI67&lt;AVERAGE(CI:CI)+3*STDEV(CI:CI)</f>
        <v>1</v>
      </c>
      <c r="CK67" t="b">
        <f t="shared" ref="CK67:CK98" si="153">AN67&lt;1.25</f>
        <v>1</v>
      </c>
      <c r="CL67" s="84" t="b">
        <f t="shared" si="115"/>
        <v>1</v>
      </c>
      <c r="CM67">
        <f t="shared" ref="CM67:CM98" si="154">IF(CL67,BA67,"")</f>
        <v>3.3639999999999999</v>
      </c>
      <c r="CN67" t="b">
        <f t="shared" ref="CN67:CN98" si="155">CM67&lt;AVERAGE(CM:CM)+3*STDEV(CM:CM)</f>
        <v>1</v>
      </c>
      <c r="CO67" s="84">
        <f t="shared" ref="CO67:CO98" si="156">IF(BA67=0, -1, AN67/(1.56*BA67^2))</f>
        <v>5.8401243273309679E-2</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1</v>
      </c>
      <c r="CW67" t="b">
        <f t="shared" ref="CW67:CW98" si="164">IF(P67="-","-",ABS(BG68-BG67)&lt;P67*$CS$1)</f>
        <v>1</v>
      </c>
      <c r="CX67" t="b">
        <f t="shared" ref="CX67:CX98" si="165">IF(P67="-","-",ABS(BM68-BM67)&lt;P67*$CT$1)</f>
        <v>1</v>
      </c>
      <c r="CY67" t="b">
        <f t="shared" ref="CY67:CY98" si="166">IF(P67="-","-",ABS(AN68-AN67)&lt;P67*$CU$1)</f>
        <v>1</v>
      </c>
      <c r="CZ67" t="b">
        <f t="shared" ref="CZ67:CZ98" si="167">IF(P67="-","-",ABS(BA67-BA68)&lt;P67*$CV$1)</f>
        <v>1</v>
      </c>
      <c r="DA67" s="84">
        <f t="shared" ref="DA67:DA98" si="168">IFERROR(IF(AND(CQ67:CU67),0,1), 0)+IFERROR(IF(AND(CV67:CZ67),0,1),0)</f>
        <v>0</v>
      </c>
      <c r="DB67" t="b">
        <f t="shared" ref="DB67:DB98" si="169">AND(DA67&gt;0,CD67)</f>
        <v>0</v>
      </c>
    </row>
    <row r="68" spans="1:106">
      <c r="A68" s="9">
        <v>1193</v>
      </c>
      <c r="B68" s="3">
        <v>2</v>
      </c>
      <c r="C68" s="3" t="s">
        <v>911</v>
      </c>
      <c r="D68" s="3" t="str">
        <f t="shared" si="116"/>
        <v>BM_1_24-1_dk_0158</v>
      </c>
      <c r="E68" s="3" t="str">
        <f t="shared" si="117"/>
        <v>0158</v>
      </c>
      <c r="F68" s="3">
        <v>122417.06200000001</v>
      </c>
      <c r="G68" s="15">
        <v>414762.5</v>
      </c>
      <c r="H68" s="35" t="str">
        <f t="shared" si="118"/>
        <v>ja</v>
      </c>
      <c r="I68" s="42">
        <v>168</v>
      </c>
      <c r="J68" s="20" t="s">
        <v>369</v>
      </c>
      <c r="K68" s="21">
        <v>10000</v>
      </c>
      <c r="L68" s="28">
        <f t="shared" ref="L68:L99" si="170">L67</f>
        <v>1</v>
      </c>
      <c r="M68" s="28">
        <f t="shared" ref="M68:M99" si="171">M67</f>
        <v>1</v>
      </c>
      <c r="N68" s="56">
        <f t="shared" si="119"/>
        <v>10000</v>
      </c>
      <c r="O68" s="33">
        <f t="shared" ref="O68:O99" si="172">SQRT((F67-F68)^2+(G67-G68)^2)</f>
        <v>79.207330576145594</v>
      </c>
      <c r="P68" s="37">
        <f t="shared" si="120"/>
        <v>118.50421385335733</v>
      </c>
      <c r="Q68" s="9" t="s">
        <v>12</v>
      </c>
      <c r="R68" s="55" t="s">
        <v>12</v>
      </c>
      <c r="S68" s="55">
        <v>3.1190000000000002</v>
      </c>
      <c r="T68" s="55">
        <v>3.3719999999999999</v>
      </c>
      <c r="U68" s="55">
        <v>3.6120000000000001</v>
      </c>
      <c r="V68" s="3">
        <v>3.8170000000000002</v>
      </c>
      <c r="W68" s="3">
        <v>4.048</v>
      </c>
      <c r="X68" s="3" t="s">
        <v>12</v>
      </c>
      <c r="Y68" s="3">
        <v>4.4960000000000004</v>
      </c>
      <c r="Z68" s="15" t="s">
        <v>12</v>
      </c>
      <c r="AA68" s="10">
        <f t="shared" si="121"/>
        <v>4.048</v>
      </c>
      <c r="AB68" s="9">
        <f t="shared" si="122"/>
        <v>0.43599999999999994</v>
      </c>
      <c r="AC68" s="10">
        <f t="shared" si="123"/>
        <v>0.4480000000000004</v>
      </c>
      <c r="AD68" s="9" t="s">
        <v>12</v>
      </c>
      <c r="AE68" s="55" t="s">
        <v>12</v>
      </c>
      <c r="AF68" s="55">
        <v>0.77300000000000002</v>
      </c>
      <c r="AG68" s="55">
        <v>0.83399999999999996</v>
      </c>
      <c r="AH68" s="55">
        <v>0.90100000000000002</v>
      </c>
      <c r="AI68" s="3">
        <v>0.95599999999999996</v>
      </c>
      <c r="AJ68" s="3">
        <v>1.018</v>
      </c>
      <c r="AK68" s="3" t="s">
        <v>12</v>
      </c>
      <c r="AL68" s="3">
        <v>1.139</v>
      </c>
      <c r="AM68" s="15" t="s">
        <v>12</v>
      </c>
      <c r="AN68" s="10">
        <f t="shared" si="124"/>
        <v>1.018</v>
      </c>
      <c r="AO68" s="9">
        <f t="shared" si="125"/>
        <v>0.11699999999999999</v>
      </c>
      <c r="AP68" s="10">
        <f t="shared" si="126"/>
        <v>0.121</v>
      </c>
      <c r="AQ68" s="9" t="s">
        <v>12</v>
      </c>
      <c r="AR68" s="55" t="s">
        <v>12</v>
      </c>
      <c r="AS68" s="55">
        <v>2.9350000000000001</v>
      </c>
      <c r="AT68" s="55">
        <v>3.044</v>
      </c>
      <c r="AU68" s="55">
        <v>3.157</v>
      </c>
      <c r="AV68" s="3">
        <v>3.2480000000000002</v>
      </c>
      <c r="AW68" s="3">
        <v>3.3410000000000002</v>
      </c>
      <c r="AX68" s="3" t="s">
        <v>12</v>
      </c>
      <c r="AY68" s="3">
        <v>3.5259999999999998</v>
      </c>
      <c r="AZ68" s="15" t="s">
        <v>12</v>
      </c>
      <c r="BA68" s="10">
        <f t="shared" si="127"/>
        <v>3.3410000000000002</v>
      </c>
      <c r="BB68" s="9">
        <f t="shared" si="128"/>
        <v>0.18400000000000016</v>
      </c>
      <c r="BC68" s="10">
        <f t="shared" si="129"/>
        <v>0.18499999999999961</v>
      </c>
      <c r="BD68" s="9">
        <v>4.1159999999999997</v>
      </c>
      <c r="BE68" s="3">
        <v>4.6100000000000003</v>
      </c>
      <c r="BF68" s="15">
        <v>5.1120000000000001</v>
      </c>
      <c r="BG68" s="15">
        <f t="shared" si="130"/>
        <v>4.6100000000000003</v>
      </c>
      <c r="BH68" s="9">
        <f t="shared" si="131"/>
        <v>0.49400000000000066</v>
      </c>
      <c r="BI68" s="10">
        <f t="shared" si="132"/>
        <v>0.50199999999999978</v>
      </c>
      <c r="BJ68" s="9">
        <v>4.0759999999999996</v>
      </c>
      <c r="BK68" s="3">
        <v>4.5679999999999996</v>
      </c>
      <c r="BL68" s="15">
        <v>5.069</v>
      </c>
      <c r="BM68" s="15">
        <f t="shared" si="133"/>
        <v>4.5679999999999996</v>
      </c>
      <c r="BN68" s="9">
        <f t="shared" si="134"/>
        <v>0.49199999999999999</v>
      </c>
      <c r="BO68" s="10">
        <f t="shared" si="135"/>
        <v>0.50100000000000033</v>
      </c>
      <c r="BP68">
        <f t="shared" si="136"/>
        <v>0</v>
      </c>
      <c r="BQ68" s="93">
        <f t="shared" si="137"/>
        <v>1.1330275229357816</v>
      </c>
      <c r="BR68" s="93">
        <f t="shared" si="138"/>
        <v>1.1284403669724772</v>
      </c>
      <c r="BS68" s="93" t="str">
        <f>VLOOKUP(C68,'Koppeling locatie - aslocatie'!$A$2:$C$8139,2,FALSE)</f>
        <v>bema246</v>
      </c>
      <c r="BT68" s="93">
        <f>VLOOKUP($BS68,aslocaties_v01!$C$3:$AA$500,MATCH($K$3/10,aslocaties_v01!$C$2:$X$2),FALSE)</f>
        <v>3.6150000000000002</v>
      </c>
      <c r="BU68" s="93">
        <f>VLOOKUP(BS68,aslocaties_v01!$C$3:$AA$500,MATCH($K$3,aslocaties_v01!$C$2:$X$2),FALSE)</f>
        <v>4.0519999999999996</v>
      </c>
      <c r="BV68" s="93">
        <f>VLOOKUP(BS68,aslocaties_v01!$C$3:$AA$500,MATCH($K$3*10,aslocaties_v01!$C$2:$Y$2),FALSE)</f>
        <v>4.5</v>
      </c>
      <c r="BW68" s="93">
        <f t="shared" si="139"/>
        <v>0.43699999999999939</v>
      </c>
      <c r="BX68" s="93">
        <f t="shared" si="140"/>
        <v>0.4480000000000004</v>
      </c>
      <c r="BY68" s="94">
        <f t="shared" si="141"/>
        <v>2.2935779816501967E-3</v>
      </c>
      <c r="BZ68" s="94">
        <f t="shared" si="142"/>
        <v>0</v>
      </c>
      <c r="CA68" s="94">
        <f t="shared" si="143"/>
        <v>3.0000000000001137E-3</v>
      </c>
      <c r="CB68">
        <f t="shared" si="144"/>
        <v>3.9999999999995595E-3</v>
      </c>
      <c r="CC68" s="58">
        <f t="shared" si="145"/>
        <v>3.9999999999995595E-3</v>
      </c>
      <c r="CD68" s="95" t="b">
        <f t="shared" si="146"/>
        <v>0</v>
      </c>
      <c r="CE68" s="96" t="b">
        <f t="shared" si="147"/>
        <v>1</v>
      </c>
      <c r="CF68" t="b">
        <f t="shared" si="148"/>
        <v>1</v>
      </c>
      <c r="CG68" t="b">
        <f t="shared" si="149"/>
        <v>1</v>
      </c>
      <c r="CH68" s="84" t="b">
        <f t="shared" si="150"/>
        <v>1</v>
      </c>
      <c r="CI68">
        <f t="shared" si="151"/>
        <v>1.018</v>
      </c>
      <c r="CJ68" t="b">
        <f t="shared" si="152"/>
        <v>1</v>
      </c>
      <c r="CK68" t="b">
        <f t="shared" si="153"/>
        <v>1</v>
      </c>
      <c r="CL68" s="84" t="b">
        <f t="shared" ref="CL68:CL99" si="173">BA68&lt;AVERAGE(BA:BA)+2*STDEV(BA:BA)</f>
        <v>1</v>
      </c>
      <c r="CM68">
        <f t="shared" si="154"/>
        <v>3.3410000000000002</v>
      </c>
      <c r="CN68" t="b">
        <f t="shared" si="155"/>
        <v>1</v>
      </c>
      <c r="CO68" s="84">
        <f t="shared" si="156"/>
        <v>5.8461536899501315E-2</v>
      </c>
      <c r="CP68" t="b">
        <f t="shared" si="157"/>
        <v>1</v>
      </c>
      <c r="CQ68" s="96" t="b">
        <f t="shared" si="158"/>
        <v>1</v>
      </c>
      <c r="CR68" t="b">
        <f t="shared" si="159"/>
        <v>1</v>
      </c>
      <c r="CS68" t="b">
        <f t="shared" si="160"/>
        <v>1</v>
      </c>
      <c r="CT68" t="b">
        <f t="shared" si="161"/>
        <v>1</v>
      </c>
      <c r="CU68" t="b">
        <f t="shared" si="162"/>
        <v>1</v>
      </c>
      <c r="CV68" s="84" t="b">
        <f t="shared" si="163"/>
        <v>1</v>
      </c>
      <c r="CW68" t="b">
        <f t="shared" si="164"/>
        <v>1</v>
      </c>
      <c r="CX68" t="b">
        <f t="shared" si="165"/>
        <v>1</v>
      </c>
      <c r="CY68" t="b">
        <f t="shared" si="166"/>
        <v>1</v>
      </c>
      <c r="CZ68" t="b">
        <f t="shared" si="167"/>
        <v>1</v>
      </c>
      <c r="DA68" s="84">
        <f t="shared" si="168"/>
        <v>0</v>
      </c>
      <c r="DB68" t="b">
        <f t="shared" si="169"/>
        <v>0</v>
      </c>
    </row>
    <row r="69" spans="1:106">
      <c r="A69" s="9">
        <v>1194</v>
      </c>
      <c r="B69" s="3">
        <v>2</v>
      </c>
      <c r="C69" s="3" t="s">
        <v>912</v>
      </c>
      <c r="D69" s="3" t="str">
        <f t="shared" si="116"/>
        <v>BM_1_24-1_dk_0159</v>
      </c>
      <c r="E69" s="3" t="str">
        <f t="shared" si="117"/>
        <v>0159</v>
      </c>
      <c r="F69" s="3">
        <v>122300.836</v>
      </c>
      <c r="G69" s="15">
        <v>414739.375</v>
      </c>
      <c r="H69" s="35" t="str">
        <f t="shared" si="118"/>
        <v>ja</v>
      </c>
      <c r="I69" s="42">
        <v>171</v>
      </c>
      <c r="J69" s="20" t="s">
        <v>369</v>
      </c>
      <c r="K69" s="21">
        <v>10000</v>
      </c>
      <c r="L69" s="28">
        <f t="shared" si="170"/>
        <v>1</v>
      </c>
      <c r="M69" s="28">
        <f t="shared" si="171"/>
        <v>1</v>
      </c>
      <c r="N69" s="56">
        <f t="shared" si="119"/>
        <v>10000</v>
      </c>
      <c r="O69" s="33">
        <f t="shared" si="172"/>
        <v>118.50421385335733</v>
      </c>
      <c r="P69" s="37">
        <f t="shared" si="120"/>
        <v>13212.771268318542</v>
      </c>
      <c r="Q69" s="9" t="s">
        <v>12</v>
      </c>
      <c r="R69" s="55" t="s">
        <v>12</v>
      </c>
      <c r="S69" s="55">
        <v>3.1030000000000002</v>
      </c>
      <c r="T69" s="55">
        <v>3.355</v>
      </c>
      <c r="U69" s="55">
        <v>3.5920000000000001</v>
      </c>
      <c r="V69" s="3">
        <v>3.7959999999999998</v>
      </c>
      <c r="W69" s="3">
        <v>4.0279999999999996</v>
      </c>
      <c r="X69" s="3" t="s">
        <v>12</v>
      </c>
      <c r="Y69" s="3">
        <v>4.4740000000000002</v>
      </c>
      <c r="Z69" s="15" t="s">
        <v>12</v>
      </c>
      <c r="AA69" s="10">
        <f t="shared" si="121"/>
        <v>4.0279999999999996</v>
      </c>
      <c r="AB69" s="9">
        <f t="shared" si="122"/>
        <v>0.4359999999999995</v>
      </c>
      <c r="AC69" s="10">
        <f t="shared" si="123"/>
        <v>0.44600000000000062</v>
      </c>
      <c r="AD69" s="9" t="s">
        <v>12</v>
      </c>
      <c r="AE69" s="55" t="s">
        <v>12</v>
      </c>
      <c r="AF69" s="55">
        <v>0.77500000000000002</v>
      </c>
      <c r="AG69" s="55">
        <v>0.83599999999999997</v>
      </c>
      <c r="AH69" s="55">
        <v>0.90200000000000002</v>
      </c>
      <c r="AI69" s="3">
        <v>0.95699999999999996</v>
      </c>
      <c r="AJ69" s="3">
        <v>1.0169999999999999</v>
      </c>
      <c r="AK69" s="3" t="s">
        <v>12</v>
      </c>
      <c r="AL69" s="3">
        <v>1.1359999999999999</v>
      </c>
      <c r="AM69" s="15" t="s">
        <v>12</v>
      </c>
      <c r="AN69" s="10">
        <f t="shared" si="124"/>
        <v>1.0169999999999999</v>
      </c>
      <c r="AO69" s="9">
        <f t="shared" si="125"/>
        <v>0.11499999999999988</v>
      </c>
      <c r="AP69" s="10">
        <f t="shared" si="126"/>
        <v>0.11899999999999999</v>
      </c>
      <c r="AQ69" s="9" t="s">
        <v>12</v>
      </c>
      <c r="AR69" s="55" t="s">
        <v>12</v>
      </c>
      <c r="AS69" s="55">
        <v>2.9340000000000002</v>
      </c>
      <c r="AT69" s="55">
        <v>3.0430000000000001</v>
      </c>
      <c r="AU69" s="55">
        <v>3.1560000000000001</v>
      </c>
      <c r="AV69" s="3">
        <v>3.246</v>
      </c>
      <c r="AW69" s="3">
        <v>3.3380000000000001</v>
      </c>
      <c r="AX69" s="3" t="s">
        <v>12</v>
      </c>
      <c r="AY69" s="3">
        <v>3.5230000000000001</v>
      </c>
      <c r="AZ69" s="15" t="s">
        <v>12</v>
      </c>
      <c r="BA69" s="10">
        <f t="shared" si="127"/>
        <v>3.3380000000000001</v>
      </c>
      <c r="BB69" s="9">
        <f t="shared" si="128"/>
        <v>0.18199999999999994</v>
      </c>
      <c r="BC69" s="10">
        <f t="shared" si="129"/>
        <v>0.18500000000000005</v>
      </c>
      <c r="BD69" s="9">
        <v>4.1079999999999997</v>
      </c>
      <c r="BE69" s="3">
        <v>4.6029999999999998</v>
      </c>
      <c r="BF69" s="15">
        <v>5.1059999999999999</v>
      </c>
      <c r="BG69" s="15">
        <f t="shared" si="130"/>
        <v>4.6029999999999998</v>
      </c>
      <c r="BH69" s="9">
        <f t="shared" si="131"/>
        <v>0.49500000000000011</v>
      </c>
      <c r="BI69" s="10">
        <f t="shared" si="132"/>
        <v>0.50300000000000011</v>
      </c>
      <c r="BJ69" s="9">
        <v>4.069</v>
      </c>
      <c r="BK69" s="3">
        <v>4.5609999999999999</v>
      </c>
      <c r="BL69" s="15">
        <v>5.0629999999999997</v>
      </c>
      <c r="BM69" s="15">
        <f t="shared" si="133"/>
        <v>4.5609999999999999</v>
      </c>
      <c r="BN69" s="9">
        <f t="shared" si="134"/>
        <v>0.49199999999999999</v>
      </c>
      <c r="BO69" s="10">
        <f t="shared" si="135"/>
        <v>0.50199999999999978</v>
      </c>
      <c r="BP69">
        <f t="shared" si="136"/>
        <v>0</v>
      </c>
      <c r="BQ69" s="93">
        <f t="shared" si="137"/>
        <v>1.1353211009174327</v>
      </c>
      <c r="BR69" s="93">
        <f t="shared" si="138"/>
        <v>1.1284403669724783</v>
      </c>
      <c r="BS69" s="93" t="str">
        <f>VLOOKUP(C69,'Koppeling locatie - aslocatie'!$A$2:$C$8139,2,FALSE)</f>
        <v>bema246</v>
      </c>
      <c r="BT69" s="93">
        <f>VLOOKUP($BS69,aslocaties_v01!$C$3:$AA$500,MATCH($K$3/10,aslocaties_v01!$C$2:$X$2),FALSE)</f>
        <v>3.6150000000000002</v>
      </c>
      <c r="BU69" s="93">
        <f>VLOOKUP(BS69,aslocaties_v01!$C$3:$AA$500,MATCH($K$3,aslocaties_v01!$C$2:$X$2),FALSE)</f>
        <v>4.0519999999999996</v>
      </c>
      <c r="BV69" s="93">
        <f>VLOOKUP(BS69,aslocaties_v01!$C$3:$AA$500,MATCH($K$3*10,aslocaties_v01!$C$2:$Y$2),FALSE)</f>
        <v>4.5</v>
      </c>
      <c r="BW69" s="93">
        <f t="shared" si="139"/>
        <v>0.43699999999999939</v>
      </c>
      <c r="BX69" s="93">
        <f t="shared" si="140"/>
        <v>0.4480000000000004</v>
      </c>
      <c r="BY69" s="94">
        <f t="shared" si="141"/>
        <v>2.2935779816510848E-3</v>
      </c>
      <c r="BZ69" s="94">
        <f t="shared" si="142"/>
        <v>4.4843049327349949E-3</v>
      </c>
      <c r="CA69" s="94">
        <f t="shared" si="143"/>
        <v>2.3000000000000131E-2</v>
      </c>
      <c r="CB69">
        <f t="shared" si="144"/>
        <v>2.4000000000000021E-2</v>
      </c>
      <c r="CC69" s="58">
        <f t="shared" si="145"/>
        <v>2.5999999999999801E-2</v>
      </c>
      <c r="CD69" s="95" t="b">
        <f t="shared" si="146"/>
        <v>0</v>
      </c>
      <c r="CE69" s="96" t="b">
        <f t="shared" si="147"/>
        <v>1</v>
      </c>
      <c r="CF69" t="b">
        <f t="shared" si="148"/>
        <v>1</v>
      </c>
      <c r="CG69" t="b">
        <f t="shared" si="149"/>
        <v>1</v>
      </c>
      <c r="CH69" s="84" t="b">
        <f t="shared" si="150"/>
        <v>1</v>
      </c>
      <c r="CI69">
        <f t="shared" si="151"/>
        <v>1.0169999999999999</v>
      </c>
      <c r="CJ69" t="b">
        <f t="shared" si="152"/>
        <v>1</v>
      </c>
      <c r="CK69" t="b">
        <f t="shared" si="153"/>
        <v>1</v>
      </c>
      <c r="CL69" s="84" t="b">
        <f t="shared" si="173"/>
        <v>1</v>
      </c>
      <c r="CM69">
        <f t="shared" si="154"/>
        <v>3.3380000000000001</v>
      </c>
      <c r="CN69" t="b">
        <f t="shared" si="155"/>
        <v>1</v>
      </c>
      <c r="CO69" s="84">
        <f t="shared" si="156"/>
        <v>5.8509136662514012E-2</v>
      </c>
      <c r="CP69" t="b">
        <f t="shared" si="157"/>
        <v>1</v>
      </c>
      <c r="CQ69" s="96" t="b">
        <f t="shared" si="158"/>
        <v>1</v>
      </c>
      <c r="CR69" t="b">
        <f t="shared" si="159"/>
        <v>1</v>
      </c>
      <c r="CS69" t="b">
        <f t="shared" si="160"/>
        <v>1</v>
      </c>
      <c r="CT69" t="b">
        <f t="shared" si="161"/>
        <v>1</v>
      </c>
      <c r="CU69" t="b">
        <f t="shared" si="162"/>
        <v>1</v>
      </c>
      <c r="CV69" s="84" t="b">
        <f t="shared" si="163"/>
        <v>1</v>
      </c>
      <c r="CW69" t="b">
        <f t="shared" si="164"/>
        <v>1</v>
      </c>
      <c r="CX69" t="b">
        <f t="shared" si="165"/>
        <v>1</v>
      </c>
      <c r="CY69" t="b">
        <f t="shared" si="166"/>
        <v>1</v>
      </c>
      <c r="CZ69" t="b">
        <f t="shared" si="167"/>
        <v>1</v>
      </c>
      <c r="DA69" s="84">
        <f t="shared" si="168"/>
        <v>0</v>
      </c>
      <c r="DB69" t="b">
        <f t="shared" si="169"/>
        <v>0</v>
      </c>
    </row>
    <row r="70" spans="1:106">
      <c r="A70" s="9">
        <v>1195</v>
      </c>
      <c r="B70" s="3">
        <v>2</v>
      </c>
      <c r="C70" s="3" t="s">
        <v>913</v>
      </c>
      <c r="D70" s="3" t="str">
        <f t="shared" si="116"/>
        <v>BM_1_24-1_dk_0016</v>
      </c>
      <c r="E70" s="3" t="str">
        <f t="shared" si="117"/>
        <v>0016</v>
      </c>
      <c r="F70" s="3">
        <v>135417.43799999999</v>
      </c>
      <c r="G70" s="15">
        <v>416330.625</v>
      </c>
      <c r="H70" s="35" t="str">
        <f t="shared" si="118"/>
        <v>ja</v>
      </c>
      <c r="I70" s="42">
        <v>153</v>
      </c>
      <c r="J70" s="20" t="s">
        <v>369</v>
      </c>
      <c r="K70" s="21">
        <v>10000</v>
      </c>
      <c r="L70" s="28">
        <f t="shared" si="170"/>
        <v>1</v>
      </c>
      <c r="M70" s="28">
        <f t="shared" si="171"/>
        <v>1</v>
      </c>
      <c r="N70" s="56">
        <f t="shared" si="119"/>
        <v>10000</v>
      </c>
      <c r="O70" s="33">
        <f t="shared" si="172"/>
        <v>13212.771268318542</v>
      </c>
      <c r="P70" s="37">
        <f t="shared" si="120"/>
        <v>13330.608393186334</v>
      </c>
      <c r="Q70" s="9" t="s">
        <v>12</v>
      </c>
      <c r="R70" s="55" t="s">
        <v>12</v>
      </c>
      <c r="S70" s="55">
        <v>4.3049999999999997</v>
      </c>
      <c r="T70" s="55">
        <v>4.6319999999999997</v>
      </c>
      <c r="U70" s="55">
        <v>4.9320000000000004</v>
      </c>
      <c r="V70" s="3">
        <v>5.1719999999999997</v>
      </c>
      <c r="W70" s="3">
        <v>5.4470000000000001</v>
      </c>
      <c r="X70" s="3" t="s">
        <v>12</v>
      </c>
      <c r="Y70" s="3">
        <v>5.9820000000000002</v>
      </c>
      <c r="Z70" s="15" t="s">
        <v>12</v>
      </c>
      <c r="AA70" s="10">
        <f t="shared" si="121"/>
        <v>5.4470000000000001</v>
      </c>
      <c r="AB70" s="9">
        <f t="shared" si="122"/>
        <v>0.51499999999999968</v>
      </c>
      <c r="AC70" s="10">
        <f t="shared" si="123"/>
        <v>0.53500000000000014</v>
      </c>
      <c r="AD70" s="9" t="s">
        <v>12</v>
      </c>
      <c r="AE70" s="55" t="s">
        <v>12</v>
      </c>
      <c r="AF70" s="55">
        <v>0.59099999999999997</v>
      </c>
      <c r="AG70" s="55">
        <v>0.67400000000000004</v>
      </c>
      <c r="AH70" s="55">
        <v>0.77700000000000002</v>
      </c>
      <c r="AI70" s="3">
        <v>0.86399999999999999</v>
      </c>
      <c r="AJ70" s="3">
        <v>0.94199999999999995</v>
      </c>
      <c r="AK70" s="3" t="s">
        <v>12</v>
      </c>
      <c r="AL70" s="3">
        <v>1.0740000000000001</v>
      </c>
      <c r="AM70" s="15" t="s">
        <v>12</v>
      </c>
      <c r="AN70" s="10">
        <f t="shared" si="124"/>
        <v>0.94199999999999995</v>
      </c>
      <c r="AO70" s="9">
        <f t="shared" si="125"/>
        <v>0.16499999999999992</v>
      </c>
      <c r="AP70" s="10">
        <f t="shared" si="126"/>
        <v>0.13200000000000012</v>
      </c>
      <c r="AQ70" s="9" t="s">
        <v>12</v>
      </c>
      <c r="AR70" s="55" t="s">
        <v>12</v>
      </c>
      <c r="AS70" s="55">
        <v>2.569</v>
      </c>
      <c r="AT70" s="55">
        <v>2.7130000000000001</v>
      </c>
      <c r="AU70" s="55">
        <v>2.8919999999999999</v>
      </c>
      <c r="AV70" s="3">
        <v>3.0680000000000001</v>
      </c>
      <c r="AW70" s="3">
        <v>3.1859999999999999</v>
      </c>
      <c r="AX70" s="3" t="s">
        <v>12</v>
      </c>
      <c r="AY70" s="3">
        <v>3.387</v>
      </c>
      <c r="AZ70" s="15" t="s">
        <v>12</v>
      </c>
      <c r="BA70" s="10">
        <f t="shared" si="127"/>
        <v>3.1859999999999999</v>
      </c>
      <c r="BB70" s="9">
        <f t="shared" si="128"/>
        <v>0.29400000000000004</v>
      </c>
      <c r="BC70" s="10">
        <f t="shared" si="129"/>
        <v>0.20100000000000007</v>
      </c>
      <c r="BD70" s="9">
        <v>5.26</v>
      </c>
      <c r="BE70" s="3">
        <v>5.798</v>
      </c>
      <c r="BF70" s="15">
        <v>6.3339999999999996</v>
      </c>
      <c r="BG70" s="15">
        <f t="shared" si="130"/>
        <v>5.798</v>
      </c>
      <c r="BH70" s="9">
        <f t="shared" si="131"/>
        <v>0.53800000000000026</v>
      </c>
      <c r="BI70" s="10">
        <f t="shared" si="132"/>
        <v>0.53599999999999959</v>
      </c>
      <c r="BJ70" s="9">
        <v>5.226</v>
      </c>
      <c r="BK70" s="3">
        <v>5.7619999999999996</v>
      </c>
      <c r="BL70" s="15">
        <v>6.2990000000000004</v>
      </c>
      <c r="BM70" s="15">
        <f t="shared" si="133"/>
        <v>5.7619999999999996</v>
      </c>
      <c r="BN70" s="9">
        <f t="shared" si="134"/>
        <v>0.53599999999999959</v>
      </c>
      <c r="BO70" s="10">
        <f t="shared" si="135"/>
        <v>0.53700000000000081</v>
      </c>
      <c r="BP70">
        <f t="shared" si="136"/>
        <v>0</v>
      </c>
      <c r="BQ70" s="93">
        <f t="shared" si="137"/>
        <v>1.0446601941747584</v>
      </c>
      <c r="BR70" s="93">
        <f t="shared" si="138"/>
        <v>1.0407766990291261</v>
      </c>
      <c r="BS70" s="93" t="str">
        <f>VLOOKUP(C70,'Koppeling locatie - aslocatie'!$A$2:$C$8139,2,FALSE)</f>
        <v>bema232</v>
      </c>
      <c r="BT70" s="93">
        <f>VLOOKUP($BS70,aslocaties_v01!$C$3:$AA$500,MATCH($K$3/10,aslocaties_v01!$C$2:$X$2),FALSE)</f>
        <v>4.9169999999999998</v>
      </c>
      <c r="BU70" s="93">
        <f>VLOOKUP(BS70,aslocaties_v01!$C$3:$AA$500,MATCH($K$3,aslocaties_v01!$C$2:$X$2),FALSE)</f>
        <v>5.4329999999999998</v>
      </c>
      <c r="BV70" s="93">
        <f>VLOOKUP(BS70,aslocaties_v01!$C$3:$AA$500,MATCH($K$3*10,aslocaties_v01!$C$2:$Y$2),FALSE)</f>
        <v>5.9690000000000003</v>
      </c>
      <c r="BW70" s="93">
        <f t="shared" si="139"/>
        <v>0.51600000000000001</v>
      </c>
      <c r="BX70" s="93">
        <f t="shared" si="140"/>
        <v>0.53600000000000048</v>
      </c>
      <c r="BY70" s="94">
        <f t="shared" si="141"/>
        <v>1.9417475728162881E-3</v>
      </c>
      <c r="BZ70" s="94">
        <f t="shared" si="142"/>
        <v>1.8691588785053614E-3</v>
      </c>
      <c r="CA70" s="94">
        <f t="shared" si="143"/>
        <v>1.5000000000000568E-2</v>
      </c>
      <c r="CB70">
        <f t="shared" si="144"/>
        <v>1.4000000000000234E-2</v>
      </c>
      <c r="CC70" s="58">
        <f t="shared" si="145"/>
        <v>1.2999999999999901E-2</v>
      </c>
      <c r="CD70" s="95" t="b">
        <f t="shared" si="146"/>
        <v>0</v>
      </c>
      <c r="CE70" s="96" t="b">
        <f t="shared" si="147"/>
        <v>1</v>
      </c>
      <c r="CF70" t="b">
        <f t="shared" si="148"/>
        <v>1</v>
      </c>
      <c r="CG70" t="b">
        <f t="shared" si="149"/>
        <v>1</v>
      </c>
      <c r="CH70" s="84" t="b">
        <f t="shared" si="150"/>
        <v>1</v>
      </c>
      <c r="CI70">
        <f t="shared" si="151"/>
        <v>0.94199999999999995</v>
      </c>
      <c r="CJ70" t="b">
        <f t="shared" si="152"/>
        <v>1</v>
      </c>
      <c r="CK70" t="b">
        <f t="shared" si="153"/>
        <v>1</v>
      </c>
      <c r="CL70" s="84" t="b">
        <f t="shared" si="173"/>
        <v>1</v>
      </c>
      <c r="CM70">
        <f t="shared" si="154"/>
        <v>3.1859999999999999</v>
      </c>
      <c r="CN70" t="b">
        <f t="shared" si="155"/>
        <v>1</v>
      </c>
      <c r="CO70" s="84">
        <f t="shared" si="156"/>
        <v>5.9488738774171858E-2</v>
      </c>
      <c r="CP70" t="b">
        <f t="shared" si="157"/>
        <v>1</v>
      </c>
      <c r="CQ70" s="96" t="b">
        <f t="shared" si="158"/>
        <v>1</v>
      </c>
      <c r="CR70" t="b">
        <f t="shared" si="159"/>
        <v>1</v>
      </c>
      <c r="CS70" t="b">
        <f t="shared" si="160"/>
        <v>1</v>
      </c>
      <c r="CT70" t="b">
        <f t="shared" si="161"/>
        <v>1</v>
      </c>
      <c r="CU70" t="b">
        <f t="shared" si="162"/>
        <v>1</v>
      </c>
      <c r="CV70" s="84" t="b">
        <f t="shared" si="163"/>
        <v>1</v>
      </c>
      <c r="CW70" t="b">
        <f t="shared" si="164"/>
        <v>1</v>
      </c>
      <c r="CX70" t="b">
        <f t="shared" si="165"/>
        <v>1</v>
      </c>
      <c r="CY70" t="b">
        <f t="shared" si="166"/>
        <v>1</v>
      </c>
      <c r="CZ70" t="b">
        <f t="shared" si="167"/>
        <v>1</v>
      </c>
      <c r="DA70" s="84">
        <f t="shared" si="168"/>
        <v>0</v>
      </c>
      <c r="DB70" t="b">
        <f t="shared" si="169"/>
        <v>0</v>
      </c>
    </row>
    <row r="71" spans="1:106">
      <c r="A71" s="9">
        <v>1196</v>
      </c>
      <c r="B71" s="3">
        <v>2</v>
      </c>
      <c r="C71" s="3" t="s">
        <v>914</v>
      </c>
      <c r="D71" s="3" t="str">
        <f t="shared" si="116"/>
        <v>BM_1_24-1_dk_0160</v>
      </c>
      <c r="E71" s="3" t="str">
        <f t="shared" si="117"/>
        <v>0160</v>
      </c>
      <c r="F71" s="3">
        <v>122184.711</v>
      </c>
      <c r="G71" s="15">
        <v>414718.15600000002</v>
      </c>
      <c r="H71" s="35" t="str">
        <f t="shared" si="118"/>
        <v>ja</v>
      </c>
      <c r="I71" s="42">
        <v>171</v>
      </c>
      <c r="J71" s="20" t="s">
        <v>369</v>
      </c>
      <c r="K71" s="21">
        <v>10000</v>
      </c>
      <c r="L71" s="28">
        <f t="shared" si="170"/>
        <v>1</v>
      </c>
      <c r="M71" s="28">
        <f t="shared" si="171"/>
        <v>1</v>
      </c>
      <c r="N71" s="56">
        <f t="shared" si="119"/>
        <v>10000</v>
      </c>
      <c r="O71" s="33">
        <f t="shared" si="172"/>
        <v>13330.608393186334</v>
      </c>
      <c r="P71" s="37">
        <f t="shared" si="120"/>
        <v>78.462544095883771</v>
      </c>
      <c r="Q71" s="9" t="s">
        <v>12</v>
      </c>
      <c r="R71" s="55" t="s">
        <v>12</v>
      </c>
      <c r="S71" s="55">
        <v>3.089</v>
      </c>
      <c r="T71" s="55">
        <v>3.3370000000000002</v>
      </c>
      <c r="U71" s="55">
        <v>3.5720000000000001</v>
      </c>
      <c r="V71" s="3">
        <v>3.7759999999999998</v>
      </c>
      <c r="W71" s="3">
        <v>4.0069999999999997</v>
      </c>
      <c r="X71" s="3" t="s">
        <v>12</v>
      </c>
      <c r="Y71" s="3">
        <v>4.4509999999999996</v>
      </c>
      <c r="Z71" s="15" t="s">
        <v>12</v>
      </c>
      <c r="AA71" s="10">
        <f t="shared" si="121"/>
        <v>4.0069999999999997</v>
      </c>
      <c r="AB71" s="9">
        <f t="shared" si="122"/>
        <v>0.43499999999999961</v>
      </c>
      <c r="AC71" s="10">
        <f t="shared" si="123"/>
        <v>0.44399999999999995</v>
      </c>
      <c r="AD71" s="9" t="s">
        <v>12</v>
      </c>
      <c r="AE71" s="55" t="s">
        <v>12</v>
      </c>
      <c r="AF71" s="55">
        <v>0.85299999999999998</v>
      </c>
      <c r="AG71" s="55">
        <v>0.91900000000000004</v>
      </c>
      <c r="AH71" s="55">
        <v>0.98899999999999999</v>
      </c>
      <c r="AI71" s="3">
        <v>1.0489999999999999</v>
      </c>
      <c r="AJ71" s="3">
        <v>1.1140000000000001</v>
      </c>
      <c r="AK71" s="3" t="s">
        <v>12</v>
      </c>
      <c r="AL71" s="3">
        <v>1.25</v>
      </c>
      <c r="AM71" s="15" t="s">
        <v>12</v>
      </c>
      <c r="AN71" s="10">
        <f t="shared" si="124"/>
        <v>1.1140000000000001</v>
      </c>
      <c r="AO71" s="9">
        <f t="shared" si="125"/>
        <v>0.12500000000000011</v>
      </c>
      <c r="AP71" s="10">
        <f t="shared" si="126"/>
        <v>0.1359999999999999</v>
      </c>
      <c r="AQ71" s="9" t="s">
        <v>12</v>
      </c>
      <c r="AR71" s="55" t="s">
        <v>12</v>
      </c>
      <c r="AS71" s="55">
        <v>3.1259999999999999</v>
      </c>
      <c r="AT71" s="55">
        <v>3.2410000000000001</v>
      </c>
      <c r="AU71" s="55">
        <v>3.3580000000000001</v>
      </c>
      <c r="AV71" s="3">
        <v>3.4540000000000002</v>
      </c>
      <c r="AW71" s="3">
        <v>3.5569999999999999</v>
      </c>
      <c r="AX71" s="3" t="s">
        <v>12</v>
      </c>
      <c r="AY71" s="3">
        <v>3.7629999999999999</v>
      </c>
      <c r="AZ71" s="15" t="s">
        <v>12</v>
      </c>
      <c r="BA71" s="10">
        <f t="shared" si="127"/>
        <v>3.5569999999999999</v>
      </c>
      <c r="BB71" s="9">
        <f t="shared" si="128"/>
        <v>0.19899999999999984</v>
      </c>
      <c r="BC71" s="10">
        <f t="shared" si="129"/>
        <v>0.20599999999999996</v>
      </c>
      <c r="BD71" s="9">
        <v>4.2039999999999997</v>
      </c>
      <c r="BE71" s="3">
        <v>4.7160000000000002</v>
      </c>
      <c r="BF71" s="15">
        <v>5.2439999999999998</v>
      </c>
      <c r="BG71" s="15">
        <f t="shared" si="130"/>
        <v>4.7160000000000002</v>
      </c>
      <c r="BH71" s="9">
        <f t="shared" si="131"/>
        <v>0.51200000000000045</v>
      </c>
      <c r="BI71" s="10">
        <f t="shared" si="132"/>
        <v>0.52799999999999958</v>
      </c>
      <c r="BJ71" s="9">
        <v>4.1420000000000003</v>
      </c>
      <c r="BK71" s="3">
        <v>4.6500000000000004</v>
      </c>
      <c r="BL71" s="15">
        <v>5.1719999999999997</v>
      </c>
      <c r="BM71" s="15">
        <f t="shared" si="133"/>
        <v>4.6500000000000004</v>
      </c>
      <c r="BN71" s="9">
        <f t="shared" si="134"/>
        <v>0.50800000000000001</v>
      </c>
      <c r="BO71" s="10">
        <f t="shared" si="135"/>
        <v>0.52199999999999935</v>
      </c>
      <c r="BP71">
        <f t="shared" si="136"/>
        <v>0</v>
      </c>
      <c r="BQ71" s="93">
        <f t="shared" si="137"/>
        <v>1.1770114942528758</v>
      </c>
      <c r="BR71" s="93">
        <f t="shared" si="138"/>
        <v>1.1678160919540241</v>
      </c>
      <c r="BS71" s="93" t="str">
        <f>VLOOKUP(C71,'Koppeling locatie - aslocatie'!$A$2:$C$8139,2,FALSE)</f>
        <v>bema246</v>
      </c>
      <c r="BT71" s="93">
        <f>VLOOKUP($BS71,aslocaties_v01!$C$3:$AA$500,MATCH($K$3/10,aslocaties_v01!$C$2:$X$2),FALSE)</f>
        <v>3.6150000000000002</v>
      </c>
      <c r="BU71" s="93">
        <f>VLOOKUP(BS71,aslocaties_v01!$C$3:$AA$500,MATCH($K$3,aslocaties_v01!$C$2:$X$2),FALSE)</f>
        <v>4.0519999999999996</v>
      </c>
      <c r="BV71" s="93">
        <f>VLOOKUP(BS71,aslocaties_v01!$C$3:$AA$500,MATCH($K$3*10,aslocaties_v01!$C$2:$Y$2),FALSE)</f>
        <v>4.5</v>
      </c>
      <c r="BW71" s="93">
        <f t="shared" si="139"/>
        <v>0.43699999999999939</v>
      </c>
      <c r="BX71" s="93">
        <f t="shared" si="140"/>
        <v>0.4480000000000004</v>
      </c>
      <c r="BY71" s="94">
        <f t="shared" si="141"/>
        <v>4.5977011494247044E-3</v>
      </c>
      <c r="BZ71" s="94">
        <f t="shared" si="142"/>
        <v>9.0090090090100272E-3</v>
      </c>
      <c r="CA71" s="94">
        <f t="shared" si="143"/>
        <v>4.3000000000000149E-2</v>
      </c>
      <c r="CB71">
        <f t="shared" si="144"/>
        <v>4.4999999999999929E-2</v>
      </c>
      <c r="CC71" s="58">
        <f t="shared" si="145"/>
        <v>4.9000000000000377E-2</v>
      </c>
      <c r="CD71" s="95" t="b">
        <f t="shared" si="146"/>
        <v>0</v>
      </c>
      <c r="CE71" s="96" t="b">
        <f t="shared" si="147"/>
        <v>1</v>
      </c>
      <c r="CF71" t="b">
        <f t="shared" si="148"/>
        <v>1</v>
      </c>
      <c r="CG71" t="b">
        <f t="shared" si="149"/>
        <v>1</v>
      </c>
      <c r="CH71" s="84" t="b">
        <f t="shared" si="150"/>
        <v>1</v>
      </c>
      <c r="CI71">
        <f t="shared" si="151"/>
        <v>1.1140000000000001</v>
      </c>
      <c r="CJ71" t="b">
        <f t="shared" si="152"/>
        <v>1</v>
      </c>
      <c r="CK71" t="b">
        <f t="shared" si="153"/>
        <v>1</v>
      </c>
      <c r="CL71" s="84" t="b">
        <f t="shared" si="173"/>
        <v>1</v>
      </c>
      <c r="CM71">
        <f t="shared" si="154"/>
        <v>3.5569999999999999</v>
      </c>
      <c r="CN71" t="b">
        <f t="shared" si="155"/>
        <v>1</v>
      </c>
      <c r="CO71" s="84">
        <f t="shared" si="156"/>
        <v>5.6440761172386361E-2</v>
      </c>
      <c r="CP71" t="b">
        <f t="shared" si="157"/>
        <v>1</v>
      </c>
      <c r="CQ71" s="96" t="b">
        <f t="shared" si="158"/>
        <v>1</v>
      </c>
      <c r="CR71" t="b">
        <f t="shared" si="159"/>
        <v>1</v>
      </c>
      <c r="CS71" t="b">
        <f t="shared" si="160"/>
        <v>1</v>
      </c>
      <c r="CT71" t="b">
        <f t="shared" si="161"/>
        <v>1</v>
      </c>
      <c r="CU71" t="b">
        <f t="shared" si="162"/>
        <v>1</v>
      </c>
      <c r="CV71" s="84" t="b">
        <f t="shared" si="163"/>
        <v>1</v>
      </c>
      <c r="CW71" t="b">
        <f t="shared" si="164"/>
        <v>0</v>
      </c>
      <c r="CX71" t="b">
        <f t="shared" si="165"/>
        <v>0</v>
      </c>
      <c r="CY71" t="b">
        <f t="shared" si="166"/>
        <v>1</v>
      </c>
      <c r="CZ71" t="b">
        <f t="shared" si="167"/>
        <v>1</v>
      </c>
      <c r="DA71" s="84">
        <f t="shared" si="168"/>
        <v>1</v>
      </c>
      <c r="DB71" t="b">
        <f t="shared" si="169"/>
        <v>0</v>
      </c>
    </row>
    <row r="72" spans="1:106">
      <c r="A72" s="9">
        <v>1197</v>
      </c>
      <c r="B72" s="3">
        <v>2</v>
      </c>
      <c r="C72" s="3" t="s">
        <v>915</v>
      </c>
      <c r="D72" s="3" t="str">
        <f t="shared" si="116"/>
        <v>BM_1_24-1_dk_0161</v>
      </c>
      <c r="E72" s="3" t="str">
        <f t="shared" si="117"/>
        <v>0161</v>
      </c>
      <c r="F72" s="3">
        <v>122107.31200000001</v>
      </c>
      <c r="G72" s="15">
        <v>414705.28100000002</v>
      </c>
      <c r="H72" s="35" t="str">
        <f t="shared" si="118"/>
        <v>ja</v>
      </c>
      <c r="I72" s="42">
        <v>161</v>
      </c>
      <c r="J72" s="20" t="s">
        <v>369</v>
      </c>
      <c r="K72" s="21">
        <v>10000</v>
      </c>
      <c r="L72" s="28">
        <f t="shared" si="170"/>
        <v>1</v>
      </c>
      <c r="M72" s="28">
        <f t="shared" si="171"/>
        <v>1</v>
      </c>
      <c r="N72" s="56">
        <f t="shared" si="119"/>
        <v>10000</v>
      </c>
      <c r="O72" s="33">
        <f t="shared" si="172"/>
        <v>78.462544095883771</v>
      </c>
      <c r="P72" s="37">
        <f t="shared" si="120"/>
        <v>117.39223511375089</v>
      </c>
      <c r="Q72" s="9" t="s">
        <v>12</v>
      </c>
      <c r="R72" s="55" t="s">
        <v>12</v>
      </c>
      <c r="S72" s="55">
        <v>3.0750000000000002</v>
      </c>
      <c r="T72" s="55">
        <v>3.32</v>
      </c>
      <c r="U72" s="55">
        <v>3.5550000000000002</v>
      </c>
      <c r="V72" s="3">
        <v>3.7559999999999998</v>
      </c>
      <c r="W72" s="3">
        <v>3.9870000000000001</v>
      </c>
      <c r="X72" s="3" t="s">
        <v>12</v>
      </c>
      <c r="Y72" s="3">
        <v>4.4290000000000003</v>
      </c>
      <c r="Z72" s="15" t="s">
        <v>12</v>
      </c>
      <c r="AA72" s="10">
        <f t="shared" si="121"/>
        <v>3.9870000000000001</v>
      </c>
      <c r="AB72" s="9">
        <f t="shared" si="122"/>
        <v>0.43199999999999994</v>
      </c>
      <c r="AC72" s="10">
        <f t="shared" si="123"/>
        <v>0.44200000000000017</v>
      </c>
      <c r="AD72" s="9" t="s">
        <v>12</v>
      </c>
      <c r="AE72" s="55" t="s">
        <v>12</v>
      </c>
      <c r="AF72" s="55">
        <v>0.86099999999999999</v>
      </c>
      <c r="AG72" s="55">
        <v>0.92700000000000005</v>
      </c>
      <c r="AH72" s="55">
        <v>0.998</v>
      </c>
      <c r="AI72" s="3">
        <v>1.0589999999999999</v>
      </c>
      <c r="AJ72" s="3">
        <v>1.127</v>
      </c>
      <c r="AK72" s="3" t="s">
        <v>12</v>
      </c>
      <c r="AL72" s="3">
        <v>1.266</v>
      </c>
      <c r="AM72" s="15" t="s">
        <v>12</v>
      </c>
      <c r="AN72" s="10">
        <f t="shared" si="124"/>
        <v>1.127</v>
      </c>
      <c r="AO72" s="9">
        <f t="shared" si="125"/>
        <v>0.129</v>
      </c>
      <c r="AP72" s="10">
        <f t="shared" si="126"/>
        <v>0.13900000000000001</v>
      </c>
      <c r="AQ72" s="9" t="s">
        <v>12</v>
      </c>
      <c r="AR72" s="55" t="s">
        <v>12</v>
      </c>
      <c r="AS72" s="55">
        <v>3.129</v>
      </c>
      <c r="AT72" s="55">
        <v>3.2440000000000002</v>
      </c>
      <c r="AU72" s="55">
        <v>3.3620000000000001</v>
      </c>
      <c r="AV72" s="3">
        <v>3.4590000000000001</v>
      </c>
      <c r="AW72" s="3">
        <v>3.5619999999999998</v>
      </c>
      <c r="AX72" s="3" t="s">
        <v>12</v>
      </c>
      <c r="AY72" s="3">
        <v>3.77</v>
      </c>
      <c r="AZ72" s="15" t="s">
        <v>12</v>
      </c>
      <c r="BA72" s="10">
        <f t="shared" si="127"/>
        <v>3.5619999999999998</v>
      </c>
      <c r="BB72" s="9">
        <f t="shared" si="128"/>
        <v>0.19999999999999973</v>
      </c>
      <c r="BC72" s="10">
        <f t="shared" si="129"/>
        <v>0.20800000000000018</v>
      </c>
      <c r="BD72" s="9">
        <v>4.0170000000000003</v>
      </c>
      <c r="BE72" s="3">
        <v>4.4909999999999997</v>
      </c>
      <c r="BF72" s="15">
        <v>4.9710000000000001</v>
      </c>
      <c r="BG72" s="15">
        <f t="shared" si="130"/>
        <v>4.4909999999999997</v>
      </c>
      <c r="BH72" s="9">
        <f t="shared" si="131"/>
        <v>0.47399999999999931</v>
      </c>
      <c r="BI72" s="10">
        <f t="shared" si="132"/>
        <v>0.48000000000000043</v>
      </c>
      <c r="BJ72" s="9">
        <v>3.952</v>
      </c>
      <c r="BK72" s="3">
        <v>4.423</v>
      </c>
      <c r="BL72" s="15">
        <v>4.899</v>
      </c>
      <c r="BM72" s="15">
        <f t="shared" si="133"/>
        <v>4.423</v>
      </c>
      <c r="BN72" s="9">
        <f t="shared" si="134"/>
        <v>0.47100000000000009</v>
      </c>
      <c r="BO72" s="10">
        <f t="shared" si="135"/>
        <v>0.47599999999999998</v>
      </c>
      <c r="BP72">
        <f t="shared" si="136"/>
        <v>0</v>
      </c>
      <c r="BQ72" s="93">
        <f t="shared" si="137"/>
        <v>1.0972222222222208</v>
      </c>
      <c r="BR72" s="93">
        <f t="shared" si="138"/>
        <v>1.0902777777777781</v>
      </c>
      <c r="BS72" s="93" t="str">
        <f>VLOOKUP(C72,'Koppeling locatie - aslocatie'!$A$2:$C$8139,2,FALSE)</f>
        <v>bema246</v>
      </c>
      <c r="BT72" s="93">
        <f>VLOOKUP($BS72,aslocaties_v01!$C$3:$AA$500,MATCH($K$3/10,aslocaties_v01!$C$2:$X$2),FALSE)</f>
        <v>3.6150000000000002</v>
      </c>
      <c r="BU72" s="93">
        <f>VLOOKUP(BS72,aslocaties_v01!$C$3:$AA$500,MATCH($K$3,aslocaties_v01!$C$2:$X$2),FALSE)</f>
        <v>4.0519999999999996</v>
      </c>
      <c r="BV72" s="93">
        <f>VLOOKUP(BS72,aslocaties_v01!$C$3:$AA$500,MATCH($K$3*10,aslocaties_v01!$C$2:$Y$2),FALSE)</f>
        <v>4.5</v>
      </c>
      <c r="BW72" s="93">
        <f t="shared" si="139"/>
        <v>0.43699999999999939</v>
      </c>
      <c r="BX72" s="93">
        <f t="shared" si="140"/>
        <v>0.4480000000000004</v>
      </c>
      <c r="BY72" s="94">
        <f t="shared" si="141"/>
        <v>1.1574074074072849E-2</v>
      </c>
      <c r="BZ72" s="94">
        <f t="shared" si="142"/>
        <v>1.3574660633484781E-2</v>
      </c>
      <c r="CA72" s="94">
        <f t="shared" si="143"/>
        <v>6.0000000000000053E-2</v>
      </c>
      <c r="CB72">
        <f t="shared" si="144"/>
        <v>6.4999999999999503E-2</v>
      </c>
      <c r="CC72" s="58">
        <f t="shared" si="145"/>
        <v>7.099999999999973E-2</v>
      </c>
      <c r="CD72" s="95" t="b">
        <f t="shared" si="146"/>
        <v>0</v>
      </c>
      <c r="CE72" s="96" t="b">
        <f t="shared" si="147"/>
        <v>1</v>
      </c>
      <c r="CF72" t="b">
        <f t="shared" si="148"/>
        <v>1</v>
      </c>
      <c r="CG72" t="b">
        <f t="shared" si="149"/>
        <v>1</v>
      </c>
      <c r="CH72" s="84" t="b">
        <f t="shared" si="150"/>
        <v>1</v>
      </c>
      <c r="CI72">
        <f t="shared" si="151"/>
        <v>1.127</v>
      </c>
      <c r="CJ72" t="b">
        <f t="shared" si="152"/>
        <v>1</v>
      </c>
      <c r="CK72" t="b">
        <f t="shared" si="153"/>
        <v>1</v>
      </c>
      <c r="CL72" s="84" t="b">
        <f t="shared" si="173"/>
        <v>1</v>
      </c>
      <c r="CM72">
        <f t="shared" si="154"/>
        <v>3.5619999999999998</v>
      </c>
      <c r="CN72" t="b">
        <f t="shared" si="155"/>
        <v>1</v>
      </c>
      <c r="CO72" s="84">
        <f t="shared" si="156"/>
        <v>5.6939216578947342E-2</v>
      </c>
      <c r="CP72" t="b">
        <f t="shared" si="157"/>
        <v>1</v>
      </c>
      <c r="CQ72" s="96" t="b">
        <f t="shared" si="158"/>
        <v>1</v>
      </c>
      <c r="CR72" t="b">
        <f t="shared" si="159"/>
        <v>0</v>
      </c>
      <c r="CS72" t="b">
        <f t="shared" si="160"/>
        <v>0</v>
      </c>
      <c r="CT72" t="b">
        <f t="shared" si="161"/>
        <v>1</v>
      </c>
      <c r="CU72" t="b">
        <f t="shared" si="162"/>
        <v>1</v>
      </c>
      <c r="CV72" s="84" t="b">
        <f t="shared" si="163"/>
        <v>1</v>
      </c>
      <c r="CW72" t="b">
        <f t="shared" si="164"/>
        <v>0</v>
      </c>
      <c r="CX72" t="b">
        <f t="shared" si="165"/>
        <v>0</v>
      </c>
      <c r="CY72" t="b">
        <f t="shared" si="166"/>
        <v>1</v>
      </c>
      <c r="CZ72" t="b">
        <f t="shared" si="167"/>
        <v>1</v>
      </c>
      <c r="DA72" s="84">
        <f t="shared" si="168"/>
        <v>2</v>
      </c>
      <c r="DB72" t="b">
        <f t="shared" si="169"/>
        <v>0</v>
      </c>
    </row>
    <row r="73" spans="1:106">
      <c r="A73" s="9">
        <v>1198</v>
      </c>
      <c r="B73" s="3">
        <v>2</v>
      </c>
      <c r="C73" s="3" t="s">
        <v>916</v>
      </c>
      <c r="D73" s="3" t="str">
        <f t="shared" si="116"/>
        <v>BM_1_24-1_dk_0162</v>
      </c>
      <c r="E73" s="3" t="str">
        <f t="shared" si="117"/>
        <v>0162</v>
      </c>
      <c r="F73" s="3">
        <v>121991.148</v>
      </c>
      <c r="G73" s="15">
        <v>414688.34399999998</v>
      </c>
      <c r="H73" s="35" t="str">
        <f t="shared" si="118"/>
        <v>ja</v>
      </c>
      <c r="I73" s="42">
        <v>212</v>
      </c>
      <c r="J73" s="20" t="s">
        <v>369</v>
      </c>
      <c r="K73" s="21">
        <v>10000</v>
      </c>
      <c r="L73" s="28">
        <f t="shared" si="170"/>
        <v>1</v>
      </c>
      <c r="M73" s="28">
        <f t="shared" si="171"/>
        <v>1</v>
      </c>
      <c r="N73" s="56">
        <f t="shared" si="119"/>
        <v>10000</v>
      </c>
      <c r="O73" s="33">
        <f t="shared" si="172"/>
        <v>117.39223511375089</v>
      </c>
      <c r="P73" s="37">
        <f t="shared" si="120"/>
        <v>92.237809481811425</v>
      </c>
      <c r="Q73" s="9" t="s">
        <v>12</v>
      </c>
      <c r="R73" s="55" t="s">
        <v>12</v>
      </c>
      <c r="S73" s="55">
        <v>3.06</v>
      </c>
      <c r="T73" s="55">
        <v>3.302</v>
      </c>
      <c r="U73" s="55">
        <v>3.532</v>
      </c>
      <c r="V73" s="3">
        <v>3.7309999999999999</v>
      </c>
      <c r="W73" s="3">
        <v>3.9609999999999999</v>
      </c>
      <c r="X73" s="3" t="s">
        <v>12</v>
      </c>
      <c r="Y73" s="3">
        <v>4.4020000000000001</v>
      </c>
      <c r="Z73" s="15" t="s">
        <v>12</v>
      </c>
      <c r="AA73" s="10">
        <f t="shared" si="121"/>
        <v>3.9609999999999999</v>
      </c>
      <c r="AB73" s="9">
        <f t="shared" si="122"/>
        <v>0.42899999999999983</v>
      </c>
      <c r="AC73" s="10">
        <f t="shared" si="123"/>
        <v>0.44100000000000028</v>
      </c>
      <c r="AD73" s="9" t="s">
        <v>12</v>
      </c>
      <c r="AE73" s="55" t="s">
        <v>12</v>
      </c>
      <c r="AF73" s="55">
        <v>0.876</v>
      </c>
      <c r="AG73" s="55">
        <v>0.94399999999999995</v>
      </c>
      <c r="AH73" s="55">
        <v>1.0169999999999999</v>
      </c>
      <c r="AI73" s="3">
        <v>1.0820000000000001</v>
      </c>
      <c r="AJ73" s="3">
        <v>1.153</v>
      </c>
      <c r="AK73" s="3" t="s">
        <v>12</v>
      </c>
      <c r="AL73" s="3">
        <v>1.2949999999999999</v>
      </c>
      <c r="AM73" s="15" t="s">
        <v>12</v>
      </c>
      <c r="AN73" s="10">
        <f t="shared" si="124"/>
        <v>1.153</v>
      </c>
      <c r="AO73" s="9">
        <f t="shared" si="125"/>
        <v>0.13600000000000012</v>
      </c>
      <c r="AP73" s="10">
        <f t="shared" si="126"/>
        <v>0.1419999999999999</v>
      </c>
      <c r="AQ73" s="9" t="s">
        <v>12</v>
      </c>
      <c r="AR73" s="55" t="s">
        <v>12</v>
      </c>
      <c r="AS73" s="55">
        <v>3.1389999999999998</v>
      </c>
      <c r="AT73" s="55">
        <v>3.2549999999999999</v>
      </c>
      <c r="AU73" s="55">
        <v>3.3759999999999999</v>
      </c>
      <c r="AV73" s="3">
        <v>3.4729999999999999</v>
      </c>
      <c r="AW73" s="3">
        <v>3.577</v>
      </c>
      <c r="AX73" s="3" t="s">
        <v>12</v>
      </c>
      <c r="AY73" s="3">
        <v>3.7850000000000001</v>
      </c>
      <c r="AZ73" s="15" t="s">
        <v>12</v>
      </c>
      <c r="BA73" s="10">
        <f t="shared" si="127"/>
        <v>3.577</v>
      </c>
      <c r="BB73" s="9">
        <f t="shared" si="128"/>
        <v>0.20100000000000007</v>
      </c>
      <c r="BC73" s="10">
        <f t="shared" si="129"/>
        <v>0.20800000000000018</v>
      </c>
      <c r="BD73" s="9">
        <v>4.4800000000000004</v>
      </c>
      <c r="BE73" s="3">
        <v>5.0590000000000002</v>
      </c>
      <c r="BF73" s="15">
        <v>5.73</v>
      </c>
      <c r="BG73" s="15">
        <f t="shared" si="130"/>
        <v>5.0590000000000002</v>
      </c>
      <c r="BH73" s="9">
        <f t="shared" si="131"/>
        <v>0.57899999999999974</v>
      </c>
      <c r="BI73" s="10">
        <f t="shared" si="132"/>
        <v>0.67100000000000026</v>
      </c>
      <c r="BJ73" s="9">
        <v>4.5410000000000004</v>
      </c>
      <c r="BK73" s="3">
        <v>5.125</v>
      </c>
      <c r="BL73" s="15">
        <v>5.7969999999999997</v>
      </c>
      <c r="BM73" s="15">
        <f t="shared" si="133"/>
        <v>5.125</v>
      </c>
      <c r="BN73" s="9">
        <f t="shared" si="134"/>
        <v>0.58399999999999963</v>
      </c>
      <c r="BO73" s="10">
        <f t="shared" si="135"/>
        <v>0.67199999999999971</v>
      </c>
      <c r="BP73">
        <f t="shared" si="136"/>
        <v>0</v>
      </c>
      <c r="BQ73" s="93">
        <f t="shared" si="137"/>
        <v>1.3496503496503496</v>
      </c>
      <c r="BR73" s="93">
        <f t="shared" si="138"/>
        <v>1.361305361305361</v>
      </c>
      <c r="BS73" s="93" t="str">
        <f>VLOOKUP(C73,'Koppeling locatie - aslocatie'!$A$2:$C$8139,2,FALSE)</f>
        <v>bema246</v>
      </c>
      <c r="BT73" s="93">
        <f>VLOOKUP($BS73,aslocaties_v01!$C$3:$AA$500,MATCH($K$3/10,aslocaties_v01!$C$2:$X$2),FALSE)</f>
        <v>3.6150000000000002</v>
      </c>
      <c r="BU73" s="93">
        <f>VLOOKUP(BS73,aslocaties_v01!$C$3:$AA$500,MATCH($K$3,aslocaties_v01!$C$2:$X$2),FALSE)</f>
        <v>4.0519999999999996</v>
      </c>
      <c r="BV73" s="93">
        <f>VLOOKUP(BS73,aslocaties_v01!$C$3:$AA$500,MATCH($K$3*10,aslocaties_v01!$C$2:$Y$2),FALSE)</f>
        <v>4.5</v>
      </c>
      <c r="BW73" s="93">
        <f t="shared" si="139"/>
        <v>0.43699999999999939</v>
      </c>
      <c r="BX73" s="93">
        <f t="shared" si="140"/>
        <v>0.4480000000000004</v>
      </c>
      <c r="BY73" s="94">
        <f t="shared" si="141"/>
        <v>1.8648018648017572E-2</v>
      </c>
      <c r="BZ73" s="94">
        <f t="shared" si="142"/>
        <v>1.5873015873016039E-2</v>
      </c>
      <c r="CA73" s="94">
        <f t="shared" si="143"/>
        <v>8.3000000000000185E-2</v>
      </c>
      <c r="CB73">
        <f t="shared" si="144"/>
        <v>9.0999999999999748E-2</v>
      </c>
      <c r="CC73" s="58">
        <f t="shared" si="145"/>
        <v>9.7999999999999865E-2</v>
      </c>
      <c r="CD73" s="95" t="b">
        <f t="shared" si="146"/>
        <v>0</v>
      </c>
      <c r="CE73" s="96" t="b">
        <f t="shared" si="147"/>
        <v>1</v>
      </c>
      <c r="CF73" t="b">
        <f t="shared" si="148"/>
        <v>1</v>
      </c>
      <c r="CG73" t="b">
        <f t="shared" si="149"/>
        <v>1</v>
      </c>
      <c r="CH73" s="84" t="b">
        <f t="shared" si="150"/>
        <v>1</v>
      </c>
      <c r="CI73">
        <f t="shared" si="151"/>
        <v>1.153</v>
      </c>
      <c r="CJ73" t="b">
        <f t="shared" si="152"/>
        <v>1</v>
      </c>
      <c r="CK73" t="b">
        <f t="shared" si="153"/>
        <v>1</v>
      </c>
      <c r="CL73" s="84" t="b">
        <f t="shared" si="173"/>
        <v>1</v>
      </c>
      <c r="CM73">
        <f t="shared" si="154"/>
        <v>3.577</v>
      </c>
      <c r="CN73" t="b">
        <f t="shared" si="155"/>
        <v>1</v>
      </c>
      <c r="CO73" s="84">
        <f t="shared" si="156"/>
        <v>5.7765272796946668E-2</v>
      </c>
      <c r="CP73" t="b">
        <f t="shared" si="157"/>
        <v>1</v>
      </c>
      <c r="CQ73" s="96" t="b">
        <f t="shared" si="158"/>
        <v>1</v>
      </c>
      <c r="CR73" t="b">
        <f t="shared" si="159"/>
        <v>0</v>
      </c>
      <c r="CS73" t="b">
        <f t="shared" si="160"/>
        <v>0</v>
      </c>
      <c r="CT73" t="b">
        <f t="shared" si="161"/>
        <v>1</v>
      </c>
      <c r="CU73" t="b">
        <f t="shared" si="162"/>
        <v>1</v>
      </c>
      <c r="CV73" s="84" t="b">
        <f t="shared" si="163"/>
        <v>1</v>
      </c>
      <c r="CW73" t="b">
        <f t="shared" si="164"/>
        <v>0</v>
      </c>
      <c r="CX73" t="b">
        <f t="shared" si="165"/>
        <v>0</v>
      </c>
      <c r="CY73" t="b">
        <f t="shared" si="166"/>
        <v>1</v>
      </c>
      <c r="CZ73" t="b">
        <f t="shared" si="167"/>
        <v>1</v>
      </c>
      <c r="DA73" s="84">
        <f t="shared" si="168"/>
        <v>2</v>
      </c>
      <c r="DB73" t="b">
        <f t="shared" si="169"/>
        <v>0</v>
      </c>
    </row>
    <row r="74" spans="1:106">
      <c r="A74" s="9">
        <v>1199</v>
      </c>
      <c r="B74" s="3">
        <v>2</v>
      </c>
      <c r="C74" s="3" t="s">
        <v>917</v>
      </c>
      <c r="D74" s="3" t="str">
        <f t="shared" si="116"/>
        <v>BM_1_24-1_dk_0163</v>
      </c>
      <c r="E74" s="3" t="str">
        <f t="shared" si="117"/>
        <v>0163</v>
      </c>
      <c r="F74" s="3">
        <v>121908.125</v>
      </c>
      <c r="G74" s="15">
        <v>414728.53100000002</v>
      </c>
      <c r="H74" s="35" t="str">
        <f t="shared" si="118"/>
        <v>ja</v>
      </c>
      <c r="I74" s="42">
        <v>164</v>
      </c>
      <c r="J74" s="20" t="s">
        <v>369</v>
      </c>
      <c r="K74" s="21">
        <v>10000</v>
      </c>
      <c r="L74" s="28">
        <f t="shared" si="170"/>
        <v>1</v>
      </c>
      <c r="M74" s="28">
        <f t="shared" si="171"/>
        <v>1</v>
      </c>
      <c r="N74" s="56">
        <f t="shared" si="119"/>
        <v>10000</v>
      </c>
      <c r="O74" s="33">
        <f t="shared" si="172"/>
        <v>92.237809481811425</v>
      </c>
      <c r="P74" s="37">
        <f t="shared" si="120"/>
        <v>73.898163711927822</v>
      </c>
      <c r="Q74" s="9" t="s">
        <v>12</v>
      </c>
      <c r="R74" s="55" t="s">
        <v>12</v>
      </c>
      <c r="S74" s="55">
        <v>3.0419999999999998</v>
      </c>
      <c r="T74" s="55">
        <v>3.278</v>
      </c>
      <c r="U74" s="55">
        <v>3.5059999999999998</v>
      </c>
      <c r="V74" s="3">
        <v>3.7029999999999998</v>
      </c>
      <c r="W74" s="3">
        <v>3.9319999999999999</v>
      </c>
      <c r="X74" s="3" t="s">
        <v>12</v>
      </c>
      <c r="Y74" s="3">
        <v>4.3710000000000004</v>
      </c>
      <c r="Z74" s="15" t="s">
        <v>12</v>
      </c>
      <c r="AA74" s="10">
        <f t="shared" si="121"/>
        <v>3.9319999999999999</v>
      </c>
      <c r="AB74" s="9">
        <f t="shared" si="122"/>
        <v>0.42600000000000016</v>
      </c>
      <c r="AC74" s="10">
        <f t="shared" si="123"/>
        <v>0.4390000000000005</v>
      </c>
      <c r="AD74" s="9" t="s">
        <v>12</v>
      </c>
      <c r="AE74" s="55" t="s">
        <v>12</v>
      </c>
      <c r="AF74" s="55">
        <v>0.7</v>
      </c>
      <c r="AG74" s="55">
        <v>0.78700000000000003</v>
      </c>
      <c r="AH74" s="55">
        <v>0.876</v>
      </c>
      <c r="AI74" s="3">
        <v>0.94499999999999995</v>
      </c>
      <c r="AJ74" s="3">
        <v>1.0149999999999999</v>
      </c>
      <c r="AK74" s="3" t="s">
        <v>12</v>
      </c>
      <c r="AL74" s="3">
        <v>1.1399999999999999</v>
      </c>
      <c r="AM74" s="15" t="s">
        <v>12</v>
      </c>
      <c r="AN74" s="10">
        <f t="shared" si="124"/>
        <v>1.0149999999999999</v>
      </c>
      <c r="AO74" s="9">
        <f t="shared" si="125"/>
        <v>0.1389999999999999</v>
      </c>
      <c r="AP74" s="10">
        <f t="shared" si="126"/>
        <v>0.125</v>
      </c>
      <c r="AQ74" s="9" t="s">
        <v>12</v>
      </c>
      <c r="AR74" s="55" t="s">
        <v>12</v>
      </c>
      <c r="AS74" s="55">
        <v>2.7519999999999998</v>
      </c>
      <c r="AT74" s="55">
        <v>2.91</v>
      </c>
      <c r="AU74" s="55">
        <v>3.0739999999999998</v>
      </c>
      <c r="AV74" s="3">
        <v>3.2</v>
      </c>
      <c r="AW74" s="3">
        <v>3.367</v>
      </c>
      <c r="AX74" s="3" t="s">
        <v>12</v>
      </c>
      <c r="AY74" s="3">
        <v>3.5539999999999998</v>
      </c>
      <c r="AZ74" s="15" t="s">
        <v>12</v>
      </c>
      <c r="BA74" s="10">
        <f t="shared" si="127"/>
        <v>3.367</v>
      </c>
      <c r="BB74" s="9">
        <f t="shared" si="128"/>
        <v>0.29300000000000015</v>
      </c>
      <c r="BC74" s="10">
        <f t="shared" si="129"/>
        <v>0.18699999999999983</v>
      </c>
      <c r="BD74" s="9">
        <v>3.9260000000000002</v>
      </c>
      <c r="BE74" s="3">
        <v>4.3899999999999997</v>
      </c>
      <c r="BF74" s="15">
        <v>4.8620000000000001</v>
      </c>
      <c r="BG74" s="15">
        <f t="shared" si="130"/>
        <v>4.3899999999999997</v>
      </c>
      <c r="BH74" s="9">
        <f t="shared" si="131"/>
        <v>0.46399999999999952</v>
      </c>
      <c r="BI74" s="10">
        <f t="shared" si="132"/>
        <v>0.47200000000000042</v>
      </c>
      <c r="BJ74" s="9">
        <v>3.8879999999999999</v>
      </c>
      <c r="BK74" s="3">
        <v>4.351</v>
      </c>
      <c r="BL74" s="15">
        <v>4.8230000000000004</v>
      </c>
      <c r="BM74" s="15">
        <f t="shared" si="133"/>
        <v>4.351</v>
      </c>
      <c r="BN74" s="9">
        <f t="shared" si="134"/>
        <v>0.46300000000000008</v>
      </c>
      <c r="BO74" s="10">
        <f t="shared" si="135"/>
        <v>0.47200000000000042</v>
      </c>
      <c r="BP74">
        <f t="shared" si="136"/>
        <v>0</v>
      </c>
      <c r="BQ74" s="93">
        <f t="shared" si="137"/>
        <v>1.0892018779342707</v>
      </c>
      <c r="BR74" s="93">
        <f t="shared" si="138"/>
        <v>1.0868544600938965</v>
      </c>
      <c r="BS74" s="93" t="str">
        <f>VLOOKUP(C74,'Koppeling locatie - aslocatie'!$A$2:$C$8139,2,FALSE)</f>
        <v>bema247</v>
      </c>
      <c r="BT74" s="93">
        <f>VLOOKUP($BS74,aslocaties_v01!$C$3:$AA$500,MATCH($K$3/10,aslocaties_v01!$C$2:$X$2),FALSE)</f>
        <v>3.4569999999999999</v>
      </c>
      <c r="BU74" s="93">
        <f>VLOOKUP(BS74,aslocaties_v01!$C$3:$AA$500,MATCH($K$3,aslocaties_v01!$C$2:$X$2),FALSE)</f>
        <v>3.8740000000000001</v>
      </c>
      <c r="BV74" s="93">
        <f>VLOOKUP(BS74,aslocaties_v01!$C$3:$AA$500,MATCH($K$3*10,aslocaties_v01!$C$2:$Y$2),FALSE)</f>
        <v>4.306</v>
      </c>
      <c r="BW74" s="93">
        <f t="shared" si="139"/>
        <v>0.41700000000000026</v>
      </c>
      <c r="BX74" s="93">
        <f t="shared" si="140"/>
        <v>0.43199999999999994</v>
      </c>
      <c r="BY74" s="94">
        <f t="shared" si="141"/>
        <v>2.1126760563380031E-2</v>
      </c>
      <c r="BZ74" s="94">
        <f t="shared" si="142"/>
        <v>1.5945330296128768E-2</v>
      </c>
      <c r="CA74" s="94">
        <f t="shared" si="143"/>
        <v>4.8999999999999932E-2</v>
      </c>
      <c r="CB74">
        <f t="shared" si="144"/>
        <v>5.7999999999999829E-2</v>
      </c>
      <c r="CC74" s="58">
        <f t="shared" si="145"/>
        <v>6.5000000000000391E-2</v>
      </c>
      <c r="CD74" s="95" t="b">
        <f t="shared" si="146"/>
        <v>0</v>
      </c>
      <c r="CE74" s="96" t="b">
        <f t="shared" si="147"/>
        <v>1</v>
      </c>
      <c r="CF74" t="b">
        <f t="shared" si="148"/>
        <v>1</v>
      </c>
      <c r="CG74" t="b">
        <f t="shared" si="149"/>
        <v>1</v>
      </c>
      <c r="CH74" s="84" t="b">
        <f t="shared" si="150"/>
        <v>1</v>
      </c>
      <c r="CI74">
        <f t="shared" si="151"/>
        <v>1.0149999999999999</v>
      </c>
      <c r="CJ74" t="b">
        <f t="shared" si="152"/>
        <v>1</v>
      </c>
      <c r="CK74" t="b">
        <f t="shared" si="153"/>
        <v>1</v>
      </c>
      <c r="CL74" s="84" t="b">
        <f t="shared" si="173"/>
        <v>1</v>
      </c>
      <c r="CM74">
        <f t="shared" si="154"/>
        <v>3.367</v>
      </c>
      <c r="CN74" t="b">
        <f t="shared" si="155"/>
        <v>1</v>
      </c>
      <c r="CO74" s="84">
        <f t="shared" si="156"/>
        <v>5.7392509015729863E-2</v>
      </c>
      <c r="CP74" t="b">
        <f t="shared" si="157"/>
        <v>1</v>
      </c>
      <c r="CQ74" s="96" t="b">
        <f t="shared" si="158"/>
        <v>1</v>
      </c>
      <c r="CR74" t="b">
        <f t="shared" si="159"/>
        <v>0</v>
      </c>
      <c r="CS74" t="b">
        <f t="shared" si="160"/>
        <v>0</v>
      </c>
      <c r="CT74" t="b">
        <f t="shared" si="161"/>
        <v>1</v>
      </c>
      <c r="CU74" t="b">
        <f t="shared" si="162"/>
        <v>1</v>
      </c>
      <c r="CV74" s="84" t="b">
        <f t="shared" si="163"/>
        <v>1</v>
      </c>
      <c r="CW74" t="b">
        <f t="shared" si="164"/>
        <v>1</v>
      </c>
      <c r="CX74" t="b">
        <f t="shared" si="165"/>
        <v>1</v>
      </c>
      <c r="CY74" t="b">
        <f t="shared" si="166"/>
        <v>1</v>
      </c>
      <c r="CZ74" t="b">
        <f t="shared" si="167"/>
        <v>1</v>
      </c>
      <c r="DA74" s="84">
        <f t="shared" si="168"/>
        <v>1</v>
      </c>
      <c r="DB74" t="b">
        <f t="shared" si="169"/>
        <v>0</v>
      </c>
    </row>
    <row r="75" spans="1:106">
      <c r="A75" s="9">
        <v>1200</v>
      </c>
      <c r="B75" s="3">
        <v>2</v>
      </c>
      <c r="C75" s="3" t="s">
        <v>918</v>
      </c>
      <c r="D75" s="3" t="str">
        <f t="shared" si="116"/>
        <v>BM_1_24-1_dk_0164</v>
      </c>
      <c r="E75" s="3" t="str">
        <f t="shared" si="117"/>
        <v>0164</v>
      </c>
      <c r="F75" s="3">
        <v>121899.891</v>
      </c>
      <c r="G75" s="15">
        <v>414801.96899999998</v>
      </c>
      <c r="H75" s="35" t="str">
        <f t="shared" si="118"/>
        <v>ja</v>
      </c>
      <c r="I75" s="42">
        <v>164</v>
      </c>
      <c r="J75" s="20" t="s">
        <v>369</v>
      </c>
      <c r="K75" s="21">
        <v>10000</v>
      </c>
      <c r="L75" s="28">
        <f t="shared" si="170"/>
        <v>1</v>
      </c>
      <c r="M75" s="28">
        <f t="shared" si="171"/>
        <v>1</v>
      </c>
      <c r="N75" s="56">
        <f t="shared" si="119"/>
        <v>10000</v>
      </c>
      <c r="O75" s="33">
        <f t="shared" si="172"/>
        <v>73.898163711927822</v>
      </c>
      <c r="P75" s="37">
        <f t="shared" si="120"/>
        <v>115.61960727315582</v>
      </c>
      <c r="Q75" s="9" t="s">
        <v>12</v>
      </c>
      <c r="R75" s="55" t="s">
        <v>12</v>
      </c>
      <c r="S75" s="55">
        <v>3.0390000000000001</v>
      </c>
      <c r="T75" s="55">
        <v>3.2759999999999998</v>
      </c>
      <c r="U75" s="55">
        <v>3.5049999999999999</v>
      </c>
      <c r="V75" s="3">
        <v>3.7029999999999998</v>
      </c>
      <c r="W75" s="3">
        <v>3.931</v>
      </c>
      <c r="X75" s="3" t="s">
        <v>12</v>
      </c>
      <c r="Y75" s="3">
        <v>4.37</v>
      </c>
      <c r="Z75" s="15" t="s">
        <v>12</v>
      </c>
      <c r="AA75" s="10">
        <f t="shared" si="121"/>
        <v>3.931</v>
      </c>
      <c r="AB75" s="9">
        <f t="shared" si="122"/>
        <v>0.42600000000000016</v>
      </c>
      <c r="AC75" s="10">
        <f t="shared" si="123"/>
        <v>0.43900000000000006</v>
      </c>
      <c r="AD75" s="9" t="s">
        <v>12</v>
      </c>
      <c r="AE75" s="55" t="s">
        <v>12</v>
      </c>
      <c r="AF75" s="55">
        <v>0.67200000000000004</v>
      </c>
      <c r="AG75" s="55">
        <v>0.72899999999999998</v>
      </c>
      <c r="AH75" s="55">
        <v>0.78900000000000003</v>
      </c>
      <c r="AI75" s="3">
        <v>0.84099999999999997</v>
      </c>
      <c r="AJ75" s="3">
        <v>0.89700000000000002</v>
      </c>
      <c r="AK75" s="3" t="s">
        <v>12</v>
      </c>
      <c r="AL75" s="3">
        <v>1.0069999999999999</v>
      </c>
      <c r="AM75" s="15" t="s">
        <v>12</v>
      </c>
      <c r="AN75" s="10">
        <f t="shared" si="124"/>
        <v>0.89700000000000002</v>
      </c>
      <c r="AO75" s="9">
        <f t="shared" si="125"/>
        <v>0.10799999999999998</v>
      </c>
      <c r="AP75" s="10">
        <f t="shared" si="126"/>
        <v>0.10999999999999988</v>
      </c>
      <c r="AQ75" s="9" t="s">
        <v>12</v>
      </c>
      <c r="AR75" s="55" t="s">
        <v>12</v>
      </c>
      <c r="AS75" s="55">
        <v>2.6659999999999999</v>
      </c>
      <c r="AT75" s="55">
        <v>2.7719999999999998</v>
      </c>
      <c r="AU75" s="55">
        <v>2.88</v>
      </c>
      <c r="AV75" s="3">
        <v>2.9620000000000002</v>
      </c>
      <c r="AW75" s="3">
        <v>3.048</v>
      </c>
      <c r="AX75" s="3" t="s">
        <v>12</v>
      </c>
      <c r="AY75" s="3">
        <v>3.2160000000000002</v>
      </c>
      <c r="AZ75" s="15" t="s">
        <v>12</v>
      </c>
      <c r="BA75" s="10">
        <f t="shared" si="127"/>
        <v>3.048</v>
      </c>
      <c r="BB75" s="9">
        <f t="shared" si="128"/>
        <v>0.16800000000000015</v>
      </c>
      <c r="BC75" s="10">
        <f t="shared" si="129"/>
        <v>0.16800000000000015</v>
      </c>
      <c r="BD75" s="9">
        <v>3.8260000000000001</v>
      </c>
      <c r="BE75" s="3">
        <v>4.2750000000000004</v>
      </c>
      <c r="BF75" s="15">
        <v>4.7279999999999998</v>
      </c>
      <c r="BG75" s="15">
        <f t="shared" si="130"/>
        <v>4.2750000000000004</v>
      </c>
      <c r="BH75" s="9">
        <f t="shared" si="131"/>
        <v>0.44900000000000029</v>
      </c>
      <c r="BI75" s="10">
        <f t="shared" si="132"/>
        <v>0.4529999999999994</v>
      </c>
      <c r="BJ75" s="9">
        <v>3.8050000000000002</v>
      </c>
      <c r="BK75" s="3">
        <v>4.2539999999999996</v>
      </c>
      <c r="BL75" s="15">
        <v>4.7089999999999996</v>
      </c>
      <c r="BM75" s="15">
        <f t="shared" si="133"/>
        <v>4.2539999999999996</v>
      </c>
      <c r="BN75" s="9">
        <f t="shared" si="134"/>
        <v>0.4489999999999994</v>
      </c>
      <c r="BO75" s="10">
        <f t="shared" si="135"/>
        <v>0.45500000000000007</v>
      </c>
      <c r="BP75">
        <f t="shared" si="136"/>
        <v>0</v>
      </c>
      <c r="BQ75" s="93">
        <f t="shared" si="137"/>
        <v>1.0539906103286387</v>
      </c>
      <c r="BR75" s="93">
        <f t="shared" si="138"/>
        <v>1.0539906103286367</v>
      </c>
      <c r="BS75" s="93" t="str">
        <f>VLOOKUP(C75,'Koppeling locatie - aslocatie'!$A$2:$C$8139,2,FALSE)</f>
        <v>bema247</v>
      </c>
      <c r="BT75" s="93">
        <f>VLOOKUP($BS75,aslocaties_v01!$C$3:$AA$500,MATCH($K$3/10,aslocaties_v01!$C$2:$X$2),FALSE)</f>
        <v>3.4569999999999999</v>
      </c>
      <c r="BU75" s="93">
        <f>VLOOKUP(BS75,aslocaties_v01!$C$3:$AA$500,MATCH($K$3,aslocaties_v01!$C$2:$X$2),FALSE)</f>
        <v>3.8740000000000001</v>
      </c>
      <c r="BV75" s="93">
        <f>VLOOKUP(BS75,aslocaties_v01!$C$3:$AA$500,MATCH($K$3*10,aslocaties_v01!$C$2:$Y$2),FALSE)</f>
        <v>4.306</v>
      </c>
      <c r="BW75" s="93">
        <f t="shared" si="139"/>
        <v>0.41700000000000026</v>
      </c>
      <c r="BX75" s="93">
        <f t="shared" si="140"/>
        <v>0.43199999999999994</v>
      </c>
      <c r="BY75" s="94">
        <f t="shared" si="141"/>
        <v>2.1126760563380031E-2</v>
      </c>
      <c r="BZ75" s="94">
        <f t="shared" si="142"/>
        <v>1.594533029612788E-2</v>
      </c>
      <c r="CA75" s="94">
        <f t="shared" si="143"/>
        <v>4.8000000000000043E-2</v>
      </c>
      <c r="CB75">
        <f t="shared" si="144"/>
        <v>5.699999999999994E-2</v>
      </c>
      <c r="CC75" s="58">
        <f t="shared" si="145"/>
        <v>6.4000000000000057E-2</v>
      </c>
      <c r="CD75" s="95" t="b">
        <f t="shared" si="146"/>
        <v>0</v>
      </c>
      <c r="CE75" s="96" t="b">
        <f t="shared" si="147"/>
        <v>1</v>
      </c>
      <c r="CF75" t="b">
        <f t="shared" si="148"/>
        <v>1</v>
      </c>
      <c r="CG75" t="b">
        <f t="shared" si="149"/>
        <v>1</v>
      </c>
      <c r="CH75" s="84" t="b">
        <f t="shared" si="150"/>
        <v>1</v>
      </c>
      <c r="CI75">
        <f t="shared" si="151"/>
        <v>0.89700000000000002</v>
      </c>
      <c r="CJ75" t="b">
        <f t="shared" si="152"/>
        <v>1</v>
      </c>
      <c r="CK75" t="b">
        <f t="shared" si="153"/>
        <v>1</v>
      </c>
      <c r="CL75" s="84" t="b">
        <f t="shared" si="173"/>
        <v>1</v>
      </c>
      <c r="CM75">
        <f t="shared" si="154"/>
        <v>3.048</v>
      </c>
      <c r="CN75" t="b">
        <f t="shared" si="155"/>
        <v>1</v>
      </c>
      <c r="CO75" s="84">
        <f t="shared" si="156"/>
        <v>6.1892484896080895E-2</v>
      </c>
      <c r="CP75" t="b">
        <f t="shared" si="157"/>
        <v>1</v>
      </c>
      <c r="CQ75" s="96" t="b">
        <f t="shared" si="158"/>
        <v>1</v>
      </c>
      <c r="CR75" t="b">
        <f t="shared" si="159"/>
        <v>1</v>
      </c>
      <c r="CS75" t="b">
        <f t="shared" si="160"/>
        <v>1</v>
      </c>
      <c r="CT75" t="b">
        <f t="shared" si="161"/>
        <v>1</v>
      </c>
      <c r="CU75" t="b">
        <f t="shared" si="162"/>
        <v>1</v>
      </c>
      <c r="CV75" s="84" t="b">
        <f t="shared" si="163"/>
        <v>1</v>
      </c>
      <c r="CW75" t="b">
        <f t="shared" si="164"/>
        <v>1</v>
      </c>
      <c r="CX75" t="b">
        <f t="shared" si="165"/>
        <v>1</v>
      </c>
      <c r="CY75" t="b">
        <f t="shared" si="166"/>
        <v>1</v>
      </c>
      <c r="CZ75" t="b">
        <f t="shared" si="167"/>
        <v>1</v>
      </c>
      <c r="DA75" s="84">
        <f t="shared" si="168"/>
        <v>0</v>
      </c>
      <c r="DB75" t="b">
        <f t="shared" si="169"/>
        <v>0</v>
      </c>
    </row>
    <row r="76" spans="1:106">
      <c r="A76" s="9">
        <v>1201</v>
      </c>
      <c r="B76" s="3">
        <v>2</v>
      </c>
      <c r="C76" s="3" t="s">
        <v>919</v>
      </c>
      <c r="D76" s="3" t="str">
        <f t="shared" si="116"/>
        <v>BM_1_24-1_dk_0165</v>
      </c>
      <c r="E76" s="3" t="str">
        <f t="shared" si="117"/>
        <v>0165</v>
      </c>
      <c r="F76" s="3">
        <v>121789.766</v>
      </c>
      <c r="G76" s="15">
        <v>414766.75</v>
      </c>
      <c r="H76" s="35" t="str">
        <f t="shared" si="118"/>
        <v>ja</v>
      </c>
      <c r="I76" s="42">
        <v>166</v>
      </c>
      <c r="J76" s="20" t="s">
        <v>369</v>
      </c>
      <c r="K76" s="21">
        <v>10000</v>
      </c>
      <c r="L76" s="28">
        <f t="shared" si="170"/>
        <v>1</v>
      </c>
      <c r="M76" s="28">
        <f t="shared" si="171"/>
        <v>1</v>
      </c>
      <c r="N76" s="56">
        <f t="shared" si="119"/>
        <v>10000</v>
      </c>
      <c r="O76" s="33">
        <f t="shared" si="172"/>
        <v>115.61960727315582</v>
      </c>
      <c r="P76" s="37">
        <f t="shared" si="120"/>
        <v>79.380809393701881</v>
      </c>
      <c r="Q76" s="9" t="s">
        <v>12</v>
      </c>
      <c r="R76" s="55" t="s">
        <v>12</v>
      </c>
      <c r="S76" s="55">
        <v>3.0379999999999998</v>
      </c>
      <c r="T76" s="55">
        <v>3.2759999999999998</v>
      </c>
      <c r="U76" s="55">
        <v>3.5049999999999999</v>
      </c>
      <c r="V76" s="3">
        <v>3.7029999999999998</v>
      </c>
      <c r="W76" s="3">
        <v>3.9329999999999998</v>
      </c>
      <c r="X76" s="3" t="s">
        <v>12</v>
      </c>
      <c r="Y76" s="3">
        <v>4.3730000000000002</v>
      </c>
      <c r="Z76" s="15" t="s">
        <v>12</v>
      </c>
      <c r="AA76" s="10">
        <f t="shared" si="121"/>
        <v>3.9329999999999998</v>
      </c>
      <c r="AB76" s="9">
        <f t="shared" si="122"/>
        <v>0.42799999999999994</v>
      </c>
      <c r="AC76" s="10">
        <f t="shared" si="123"/>
        <v>0.44000000000000039</v>
      </c>
      <c r="AD76" s="9" t="s">
        <v>12</v>
      </c>
      <c r="AE76" s="55" t="s">
        <v>12</v>
      </c>
      <c r="AF76" s="55">
        <v>0.76500000000000001</v>
      </c>
      <c r="AG76" s="55">
        <v>0.82699999999999996</v>
      </c>
      <c r="AH76" s="55">
        <v>0.89400000000000002</v>
      </c>
      <c r="AI76" s="3">
        <v>0.95199999999999996</v>
      </c>
      <c r="AJ76" s="3">
        <v>1.0149999999999999</v>
      </c>
      <c r="AK76" s="3" t="s">
        <v>12</v>
      </c>
      <c r="AL76" s="3">
        <v>1.1399999999999999</v>
      </c>
      <c r="AM76" s="15" t="s">
        <v>12</v>
      </c>
      <c r="AN76" s="10">
        <f t="shared" si="124"/>
        <v>1.0149999999999999</v>
      </c>
      <c r="AO76" s="9">
        <f t="shared" si="125"/>
        <v>0.12099999999999989</v>
      </c>
      <c r="AP76" s="10">
        <f t="shared" si="126"/>
        <v>0.125</v>
      </c>
      <c r="AQ76" s="9" t="s">
        <v>12</v>
      </c>
      <c r="AR76" s="55" t="s">
        <v>12</v>
      </c>
      <c r="AS76" s="55">
        <v>2.8849999999999998</v>
      </c>
      <c r="AT76" s="55">
        <v>2.9929999999999999</v>
      </c>
      <c r="AU76" s="55">
        <v>3.1059999999999999</v>
      </c>
      <c r="AV76" s="3">
        <v>3.1949999999999998</v>
      </c>
      <c r="AW76" s="3">
        <v>3.2869999999999999</v>
      </c>
      <c r="AX76" s="3" t="s">
        <v>12</v>
      </c>
      <c r="AY76" s="3">
        <v>3.47</v>
      </c>
      <c r="AZ76" s="15" t="s">
        <v>12</v>
      </c>
      <c r="BA76" s="10">
        <f t="shared" si="127"/>
        <v>3.2869999999999999</v>
      </c>
      <c r="BB76" s="9">
        <f t="shared" si="128"/>
        <v>0.18100000000000005</v>
      </c>
      <c r="BC76" s="10">
        <f t="shared" si="129"/>
        <v>0.18300000000000027</v>
      </c>
      <c r="BD76" s="9">
        <v>3.956</v>
      </c>
      <c r="BE76" s="3">
        <v>4.4290000000000003</v>
      </c>
      <c r="BF76" s="15">
        <v>4.9089999999999998</v>
      </c>
      <c r="BG76" s="15">
        <f t="shared" si="130"/>
        <v>4.4290000000000003</v>
      </c>
      <c r="BH76" s="9">
        <f t="shared" si="131"/>
        <v>0.47300000000000031</v>
      </c>
      <c r="BI76" s="10">
        <f t="shared" si="132"/>
        <v>0.47999999999999954</v>
      </c>
      <c r="BJ76" s="9">
        <v>3.9220000000000002</v>
      </c>
      <c r="BK76" s="3">
        <v>4.3940000000000001</v>
      </c>
      <c r="BL76" s="15">
        <v>4.8760000000000003</v>
      </c>
      <c r="BM76" s="15">
        <f t="shared" si="133"/>
        <v>4.3940000000000001</v>
      </c>
      <c r="BN76" s="9">
        <f t="shared" si="134"/>
        <v>0.47199999999999998</v>
      </c>
      <c r="BO76" s="10">
        <f t="shared" si="135"/>
        <v>0.48200000000000021</v>
      </c>
      <c r="BP76">
        <f t="shared" si="136"/>
        <v>0</v>
      </c>
      <c r="BQ76" s="93">
        <f t="shared" si="137"/>
        <v>1.1051401869158888</v>
      </c>
      <c r="BR76" s="93">
        <f t="shared" si="138"/>
        <v>1.1028037383177571</v>
      </c>
      <c r="BS76" s="93" t="str">
        <f>VLOOKUP(C76,'Koppeling locatie - aslocatie'!$A$2:$C$8139,2,FALSE)</f>
        <v>bema247</v>
      </c>
      <c r="BT76" s="93">
        <f>VLOOKUP($BS76,aslocaties_v01!$C$3:$AA$500,MATCH($K$3/10,aslocaties_v01!$C$2:$X$2),FALSE)</f>
        <v>3.4569999999999999</v>
      </c>
      <c r="BU76" s="93">
        <f>VLOOKUP(BS76,aslocaties_v01!$C$3:$AA$500,MATCH($K$3,aslocaties_v01!$C$2:$X$2),FALSE)</f>
        <v>3.8740000000000001</v>
      </c>
      <c r="BV76" s="93">
        <f>VLOOKUP(BS76,aslocaties_v01!$C$3:$AA$500,MATCH($K$3*10,aslocaties_v01!$C$2:$Y$2),FALSE)</f>
        <v>4.306</v>
      </c>
      <c r="BW76" s="93">
        <f t="shared" si="139"/>
        <v>0.41700000000000026</v>
      </c>
      <c r="BX76" s="93">
        <f t="shared" si="140"/>
        <v>0.43199999999999994</v>
      </c>
      <c r="BY76" s="94">
        <f t="shared" si="141"/>
        <v>2.570093457943845E-2</v>
      </c>
      <c r="BZ76" s="94">
        <f t="shared" si="142"/>
        <v>1.8181818181819187E-2</v>
      </c>
      <c r="CA76" s="94">
        <f t="shared" si="143"/>
        <v>4.8000000000000043E-2</v>
      </c>
      <c r="CB76">
        <f t="shared" si="144"/>
        <v>5.8999999999999719E-2</v>
      </c>
      <c r="CC76" s="58">
        <f t="shared" si="145"/>
        <v>6.7000000000000171E-2</v>
      </c>
      <c r="CD76" s="95" t="b">
        <f t="shared" si="146"/>
        <v>0</v>
      </c>
      <c r="CE76" s="96" t="b">
        <f t="shared" si="147"/>
        <v>1</v>
      </c>
      <c r="CF76" t="b">
        <f t="shared" si="148"/>
        <v>1</v>
      </c>
      <c r="CG76" t="b">
        <f t="shared" si="149"/>
        <v>1</v>
      </c>
      <c r="CH76" s="84" t="b">
        <f t="shared" si="150"/>
        <v>1</v>
      </c>
      <c r="CI76">
        <f t="shared" si="151"/>
        <v>1.0149999999999999</v>
      </c>
      <c r="CJ76" t="b">
        <f t="shared" si="152"/>
        <v>1</v>
      </c>
      <c r="CK76" t="b">
        <f t="shared" si="153"/>
        <v>1</v>
      </c>
      <c r="CL76" s="84" t="b">
        <f t="shared" si="173"/>
        <v>1</v>
      </c>
      <c r="CM76">
        <f t="shared" si="154"/>
        <v>3.2869999999999999</v>
      </c>
      <c r="CN76" t="b">
        <f t="shared" si="155"/>
        <v>1</v>
      </c>
      <c r="CO76" s="84">
        <f t="shared" si="156"/>
        <v>6.0220178118780061E-2</v>
      </c>
      <c r="CP76" t="b">
        <f t="shared" si="157"/>
        <v>1</v>
      </c>
      <c r="CQ76" s="96" t="b">
        <f t="shared" si="158"/>
        <v>1</v>
      </c>
      <c r="CR76" t="b">
        <f t="shared" si="159"/>
        <v>1</v>
      </c>
      <c r="CS76" t="b">
        <f t="shared" si="160"/>
        <v>1</v>
      </c>
      <c r="CT76" t="b">
        <f t="shared" si="161"/>
        <v>1</v>
      </c>
      <c r="CU76" t="b">
        <f t="shared" si="162"/>
        <v>1</v>
      </c>
      <c r="CV76" s="84" t="b">
        <f t="shared" si="163"/>
        <v>1</v>
      </c>
      <c r="CW76" t="b">
        <f t="shared" si="164"/>
        <v>1</v>
      </c>
      <c r="CX76" t="b">
        <f t="shared" si="165"/>
        <v>1</v>
      </c>
      <c r="CY76" t="b">
        <f t="shared" si="166"/>
        <v>1</v>
      </c>
      <c r="CZ76" t="b">
        <f t="shared" si="167"/>
        <v>1</v>
      </c>
      <c r="DA76" s="84">
        <f t="shared" si="168"/>
        <v>0</v>
      </c>
      <c r="DB76" t="b">
        <f t="shared" si="169"/>
        <v>0</v>
      </c>
    </row>
    <row r="77" spans="1:106">
      <c r="A77" s="9">
        <v>1202</v>
      </c>
      <c r="B77" s="3">
        <v>2</v>
      </c>
      <c r="C77" s="3" t="s">
        <v>920</v>
      </c>
      <c r="D77" s="3" t="str">
        <f t="shared" si="116"/>
        <v>BM_1_24-1_dk_0166</v>
      </c>
      <c r="E77" s="3" t="str">
        <f t="shared" si="117"/>
        <v>0166</v>
      </c>
      <c r="F77" s="3">
        <v>121716.008</v>
      </c>
      <c r="G77" s="15">
        <v>414737.40600000002</v>
      </c>
      <c r="H77" s="35" t="str">
        <f t="shared" si="118"/>
        <v>ja</v>
      </c>
      <c r="I77" s="42">
        <v>166</v>
      </c>
      <c r="J77" s="20" t="s">
        <v>369</v>
      </c>
      <c r="K77" s="21">
        <v>10000</v>
      </c>
      <c r="L77" s="28">
        <f t="shared" si="170"/>
        <v>1</v>
      </c>
      <c r="M77" s="28">
        <f t="shared" si="171"/>
        <v>1</v>
      </c>
      <c r="N77" s="56">
        <f t="shared" si="119"/>
        <v>10000</v>
      </c>
      <c r="O77" s="33">
        <f t="shared" si="172"/>
        <v>79.380809393701881</v>
      </c>
      <c r="P77" s="37">
        <f t="shared" si="120"/>
        <v>116.40260537034138</v>
      </c>
      <c r="Q77" s="9" t="s">
        <v>12</v>
      </c>
      <c r="R77" s="55" t="s">
        <v>12</v>
      </c>
      <c r="S77" s="55">
        <v>3.0379999999999998</v>
      </c>
      <c r="T77" s="55">
        <v>3.2759999999999998</v>
      </c>
      <c r="U77" s="55">
        <v>3.504</v>
      </c>
      <c r="V77" s="3">
        <v>3.702</v>
      </c>
      <c r="W77" s="3">
        <v>3.931</v>
      </c>
      <c r="X77" s="3" t="s">
        <v>12</v>
      </c>
      <c r="Y77" s="3">
        <v>4.37</v>
      </c>
      <c r="Z77" s="15" t="s">
        <v>12</v>
      </c>
      <c r="AA77" s="10">
        <f t="shared" si="121"/>
        <v>3.931</v>
      </c>
      <c r="AB77" s="9">
        <f t="shared" si="122"/>
        <v>0.42700000000000005</v>
      </c>
      <c r="AC77" s="10">
        <f t="shared" si="123"/>
        <v>0.43900000000000006</v>
      </c>
      <c r="AD77" s="9" t="s">
        <v>12</v>
      </c>
      <c r="AE77" s="55" t="s">
        <v>12</v>
      </c>
      <c r="AF77" s="55">
        <v>0.75700000000000001</v>
      </c>
      <c r="AG77" s="55">
        <v>0.81899999999999995</v>
      </c>
      <c r="AH77" s="55">
        <v>0.88700000000000001</v>
      </c>
      <c r="AI77" s="3">
        <v>0.94499999999999995</v>
      </c>
      <c r="AJ77" s="3">
        <v>1.0089999999999999</v>
      </c>
      <c r="AK77" s="3" t="s">
        <v>12</v>
      </c>
      <c r="AL77" s="3">
        <v>1.135</v>
      </c>
      <c r="AM77" s="15" t="s">
        <v>12</v>
      </c>
      <c r="AN77" s="10">
        <f t="shared" si="124"/>
        <v>1.0089999999999999</v>
      </c>
      <c r="AO77" s="9">
        <f t="shared" si="125"/>
        <v>0.12199999999999989</v>
      </c>
      <c r="AP77" s="10">
        <f t="shared" si="126"/>
        <v>0.12600000000000011</v>
      </c>
      <c r="AQ77" s="9" t="s">
        <v>12</v>
      </c>
      <c r="AR77" s="55" t="s">
        <v>12</v>
      </c>
      <c r="AS77" s="55">
        <v>2.8620000000000001</v>
      </c>
      <c r="AT77" s="55">
        <v>2.9710000000000001</v>
      </c>
      <c r="AU77" s="55">
        <v>3.0840000000000001</v>
      </c>
      <c r="AV77" s="3">
        <v>3.173</v>
      </c>
      <c r="AW77" s="3">
        <v>3.2650000000000001</v>
      </c>
      <c r="AX77" s="3" t="s">
        <v>12</v>
      </c>
      <c r="AY77" s="3">
        <v>3.448</v>
      </c>
      <c r="AZ77" s="15" t="s">
        <v>12</v>
      </c>
      <c r="BA77" s="10">
        <f t="shared" si="127"/>
        <v>3.2650000000000001</v>
      </c>
      <c r="BB77" s="9">
        <f t="shared" si="128"/>
        <v>0.18100000000000005</v>
      </c>
      <c r="BC77" s="10">
        <f t="shared" si="129"/>
        <v>0.18299999999999983</v>
      </c>
      <c r="BD77" s="9">
        <v>3.9409999999999998</v>
      </c>
      <c r="BE77" s="3">
        <v>4.4109999999999996</v>
      </c>
      <c r="BF77" s="15">
        <v>4.8899999999999997</v>
      </c>
      <c r="BG77" s="15">
        <f t="shared" si="130"/>
        <v>4.4109999999999996</v>
      </c>
      <c r="BH77" s="9">
        <f t="shared" si="131"/>
        <v>0.46999999999999975</v>
      </c>
      <c r="BI77" s="10">
        <f t="shared" si="132"/>
        <v>0.47900000000000009</v>
      </c>
      <c r="BJ77" s="9">
        <v>3.9089999999999998</v>
      </c>
      <c r="BK77" s="3">
        <v>4.3789999999999996</v>
      </c>
      <c r="BL77" s="15">
        <v>4.859</v>
      </c>
      <c r="BM77" s="15">
        <f t="shared" si="133"/>
        <v>4.3789999999999996</v>
      </c>
      <c r="BN77" s="9">
        <f t="shared" si="134"/>
        <v>0.46999999999999975</v>
      </c>
      <c r="BO77" s="10">
        <f t="shared" si="135"/>
        <v>0.48000000000000043</v>
      </c>
      <c r="BP77">
        <f t="shared" si="136"/>
        <v>0</v>
      </c>
      <c r="BQ77" s="93">
        <f t="shared" si="137"/>
        <v>1.1007025761124114</v>
      </c>
      <c r="BR77" s="93">
        <f t="shared" si="138"/>
        <v>1.1007025761124114</v>
      </c>
      <c r="BS77" s="93" t="str">
        <f>VLOOKUP(C77,'Koppeling locatie - aslocatie'!$A$2:$C$8139,2,FALSE)</f>
        <v>bema247</v>
      </c>
      <c r="BT77" s="93">
        <f>VLOOKUP($BS77,aslocaties_v01!$C$3:$AA$500,MATCH($K$3/10,aslocaties_v01!$C$2:$X$2),FALSE)</f>
        <v>3.4569999999999999</v>
      </c>
      <c r="BU77" s="93">
        <f>VLOOKUP(BS77,aslocaties_v01!$C$3:$AA$500,MATCH($K$3,aslocaties_v01!$C$2:$X$2),FALSE)</f>
        <v>3.8740000000000001</v>
      </c>
      <c r="BV77" s="93">
        <f>VLOOKUP(BS77,aslocaties_v01!$C$3:$AA$500,MATCH($K$3*10,aslocaties_v01!$C$2:$Y$2),FALSE)</f>
        <v>4.306</v>
      </c>
      <c r="BW77" s="93">
        <f t="shared" si="139"/>
        <v>0.41700000000000026</v>
      </c>
      <c r="BX77" s="93">
        <f t="shared" si="140"/>
        <v>0.43199999999999994</v>
      </c>
      <c r="BY77" s="94">
        <f t="shared" si="141"/>
        <v>2.341920374707207E-2</v>
      </c>
      <c r="BZ77" s="94">
        <f t="shared" si="142"/>
        <v>1.594533029612788E-2</v>
      </c>
      <c r="CA77" s="94">
        <f t="shared" si="143"/>
        <v>4.7000000000000153E-2</v>
      </c>
      <c r="CB77">
        <f t="shared" si="144"/>
        <v>5.699999999999994E-2</v>
      </c>
      <c r="CC77" s="58">
        <f t="shared" si="145"/>
        <v>6.4000000000000057E-2</v>
      </c>
      <c r="CD77" s="95" t="b">
        <f t="shared" si="146"/>
        <v>0</v>
      </c>
      <c r="CE77" s="96" t="b">
        <f t="shared" si="147"/>
        <v>1</v>
      </c>
      <c r="CF77" t="b">
        <f t="shared" si="148"/>
        <v>1</v>
      </c>
      <c r="CG77" t="b">
        <f t="shared" si="149"/>
        <v>1</v>
      </c>
      <c r="CH77" s="84" t="b">
        <f t="shared" si="150"/>
        <v>1</v>
      </c>
      <c r="CI77">
        <f t="shared" si="151"/>
        <v>1.0089999999999999</v>
      </c>
      <c r="CJ77" t="b">
        <f t="shared" si="152"/>
        <v>1</v>
      </c>
      <c r="CK77" t="b">
        <f t="shared" si="153"/>
        <v>1</v>
      </c>
      <c r="CL77" s="84" t="b">
        <f t="shared" si="173"/>
        <v>1</v>
      </c>
      <c r="CM77">
        <f t="shared" si="154"/>
        <v>3.2650000000000001</v>
      </c>
      <c r="CN77" t="b">
        <f t="shared" si="155"/>
        <v>1</v>
      </c>
      <c r="CO77" s="84">
        <f t="shared" si="156"/>
        <v>6.0673660433515395E-2</v>
      </c>
      <c r="CP77" t="b">
        <f t="shared" si="157"/>
        <v>1</v>
      </c>
      <c r="CQ77" s="96" t="b">
        <f t="shared" si="158"/>
        <v>1</v>
      </c>
      <c r="CR77" t="b">
        <f t="shared" si="159"/>
        <v>1</v>
      </c>
      <c r="CS77" t="b">
        <f t="shared" si="160"/>
        <v>1</v>
      </c>
      <c r="CT77" t="b">
        <f t="shared" si="161"/>
        <v>1</v>
      </c>
      <c r="CU77" t="b">
        <f t="shared" si="162"/>
        <v>1</v>
      </c>
      <c r="CV77" s="84" t="b">
        <f t="shared" si="163"/>
        <v>1</v>
      </c>
      <c r="CW77" t="b">
        <f t="shared" si="164"/>
        <v>1</v>
      </c>
      <c r="CX77" t="b">
        <f t="shared" si="165"/>
        <v>1</v>
      </c>
      <c r="CY77" t="b">
        <f t="shared" si="166"/>
        <v>1</v>
      </c>
      <c r="CZ77" t="b">
        <f t="shared" si="167"/>
        <v>1</v>
      </c>
      <c r="DA77" s="84">
        <f t="shared" si="168"/>
        <v>0</v>
      </c>
      <c r="DB77" t="b">
        <f t="shared" si="169"/>
        <v>0</v>
      </c>
    </row>
    <row r="78" spans="1:106">
      <c r="A78" s="9">
        <v>1203</v>
      </c>
      <c r="B78" s="3">
        <v>2</v>
      </c>
      <c r="C78" s="3" t="s">
        <v>921</v>
      </c>
      <c r="D78" s="3" t="str">
        <f t="shared" si="116"/>
        <v>BM_1_24-1_dk_0167</v>
      </c>
      <c r="E78" s="3" t="str">
        <f t="shared" si="117"/>
        <v>0167</v>
      </c>
      <c r="F78" s="3">
        <v>121603.109</v>
      </c>
      <c r="G78" s="15">
        <v>414709.06199999998</v>
      </c>
      <c r="H78" s="35" t="str">
        <f t="shared" si="118"/>
        <v>ja</v>
      </c>
      <c r="I78" s="42">
        <v>165</v>
      </c>
      <c r="J78" s="20" t="s">
        <v>369</v>
      </c>
      <c r="K78" s="21">
        <v>10000</v>
      </c>
      <c r="L78" s="28">
        <f t="shared" si="170"/>
        <v>1</v>
      </c>
      <c r="M78" s="28">
        <f t="shared" si="171"/>
        <v>1</v>
      </c>
      <c r="N78" s="56">
        <f t="shared" si="119"/>
        <v>10000</v>
      </c>
      <c r="O78" s="33">
        <f t="shared" si="172"/>
        <v>116.40260537034138</v>
      </c>
      <c r="P78" s="37">
        <f t="shared" si="120"/>
        <v>80.269161157936423</v>
      </c>
      <c r="Q78" s="9" t="s">
        <v>12</v>
      </c>
      <c r="R78" s="55" t="s">
        <v>12</v>
      </c>
      <c r="S78" s="55">
        <v>3.0310000000000001</v>
      </c>
      <c r="T78" s="55">
        <v>3.2650000000000001</v>
      </c>
      <c r="U78" s="55">
        <v>3.49</v>
      </c>
      <c r="V78" s="3">
        <v>3.6869999999999998</v>
      </c>
      <c r="W78" s="3">
        <v>3.9129999999999998</v>
      </c>
      <c r="X78" s="3" t="s">
        <v>12</v>
      </c>
      <c r="Y78" s="3">
        <v>4.3460000000000001</v>
      </c>
      <c r="Z78" s="15" t="s">
        <v>12</v>
      </c>
      <c r="AA78" s="10">
        <f t="shared" si="121"/>
        <v>3.9129999999999998</v>
      </c>
      <c r="AB78" s="9">
        <f t="shared" si="122"/>
        <v>0.4229999999999996</v>
      </c>
      <c r="AC78" s="10">
        <f t="shared" si="123"/>
        <v>0.43300000000000027</v>
      </c>
      <c r="AD78" s="9" t="s">
        <v>12</v>
      </c>
      <c r="AE78" s="55" t="s">
        <v>12</v>
      </c>
      <c r="AF78" s="55">
        <v>0.85799999999999998</v>
      </c>
      <c r="AG78" s="55">
        <v>0.92700000000000005</v>
      </c>
      <c r="AH78" s="55">
        <v>1.0029999999999999</v>
      </c>
      <c r="AI78" s="3">
        <v>1.0680000000000001</v>
      </c>
      <c r="AJ78" s="3">
        <v>1.1399999999999999</v>
      </c>
      <c r="AK78" s="3" t="s">
        <v>12</v>
      </c>
      <c r="AL78" s="3">
        <v>1.282</v>
      </c>
      <c r="AM78" s="15" t="s">
        <v>12</v>
      </c>
      <c r="AN78" s="10">
        <f t="shared" si="124"/>
        <v>1.1399999999999999</v>
      </c>
      <c r="AO78" s="9">
        <f t="shared" si="125"/>
        <v>0.13700000000000001</v>
      </c>
      <c r="AP78" s="10">
        <f t="shared" si="126"/>
        <v>0.14200000000000013</v>
      </c>
      <c r="AQ78" s="9" t="s">
        <v>12</v>
      </c>
      <c r="AR78" s="55" t="s">
        <v>12</v>
      </c>
      <c r="AS78" s="55">
        <v>3.089</v>
      </c>
      <c r="AT78" s="55">
        <v>3.2040000000000002</v>
      </c>
      <c r="AU78" s="55">
        <v>3.323</v>
      </c>
      <c r="AV78" s="3">
        <v>3.4220000000000002</v>
      </c>
      <c r="AW78" s="3">
        <v>3.524</v>
      </c>
      <c r="AX78" s="3" t="s">
        <v>12</v>
      </c>
      <c r="AY78" s="3">
        <v>3.726</v>
      </c>
      <c r="AZ78" s="15" t="s">
        <v>12</v>
      </c>
      <c r="BA78" s="10">
        <f t="shared" si="127"/>
        <v>3.524</v>
      </c>
      <c r="BB78" s="9">
        <f t="shared" si="128"/>
        <v>0.20100000000000007</v>
      </c>
      <c r="BC78" s="10">
        <f t="shared" si="129"/>
        <v>0.20199999999999996</v>
      </c>
      <c r="BD78" s="9">
        <v>4.0140000000000002</v>
      </c>
      <c r="BE78" s="3">
        <v>4.4939999999999998</v>
      </c>
      <c r="BF78" s="15">
        <v>4.9859999999999998</v>
      </c>
      <c r="BG78" s="15">
        <f t="shared" si="130"/>
        <v>4.4939999999999998</v>
      </c>
      <c r="BH78" s="9">
        <f t="shared" si="131"/>
        <v>0.47999999999999954</v>
      </c>
      <c r="BI78" s="10">
        <f t="shared" si="132"/>
        <v>0.49199999999999999</v>
      </c>
      <c r="BJ78" s="9">
        <v>3.9630000000000001</v>
      </c>
      <c r="BK78" s="3">
        <v>4.4420000000000002</v>
      </c>
      <c r="BL78" s="15">
        <v>4.9329999999999998</v>
      </c>
      <c r="BM78" s="15">
        <f t="shared" si="133"/>
        <v>4.4420000000000002</v>
      </c>
      <c r="BN78" s="9">
        <f t="shared" si="134"/>
        <v>0.47900000000000009</v>
      </c>
      <c r="BO78" s="10">
        <f t="shared" si="135"/>
        <v>0.49099999999999966</v>
      </c>
      <c r="BP78">
        <f t="shared" si="136"/>
        <v>0</v>
      </c>
      <c r="BQ78" s="93">
        <f t="shared" si="137"/>
        <v>1.1347517730496455</v>
      </c>
      <c r="BR78" s="93">
        <f t="shared" si="138"/>
        <v>1.1323877068557933</v>
      </c>
      <c r="BS78" s="93" t="str">
        <f>VLOOKUP(C78,'Koppeling locatie - aslocatie'!$A$2:$C$8139,2,FALSE)</f>
        <v>bema247</v>
      </c>
      <c r="BT78" s="93">
        <f>VLOOKUP($BS78,aslocaties_v01!$C$3:$AA$500,MATCH($K$3/10,aslocaties_v01!$C$2:$X$2),FALSE)</f>
        <v>3.4569999999999999</v>
      </c>
      <c r="BU78" s="93">
        <f>VLOOKUP(BS78,aslocaties_v01!$C$3:$AA$500,MATCH($K$3,aslocaties_v01!$C$2:$X$2),FALSE)</f>
        <v>3.8740000000000001</v>
      </c>
      <c r="BV78" s="93">
        <f>VLOOKUP(BS78,aslocaties_v01!$C$3:$AA$500,MATCH($K$3*10,aslocaties_v01!$C$2:$Y$2),FALSE)</f>
        <v>4.306</v>
      </c>
      <c r="BW78" s="93">
        <f t="shared" si="139"/>
        <v>0.41700000000000026</v>
      </c>
      <c r="BX78" s="93">
        <f t="shared" si="140"/>
        <v>0.43199999999999994</v>
      </c>
      <c r="BY78" s="94">
        <f t="shared" si="141"/>
        <v>1.4184397163119034E-2</v>
      </c>
      <c r="BZ78" s="94">
        <f t="shared" si="142"/>
        <v>2.3094688221716453E-3</v>
      </c>
      <c r="CA78" s="94">
        <f t="shared" si="143"/>
        <v>3.3000000000000362E-2</v>
      </c>
      <c r="CB78">
        <f t="shared" si="144"/>
        <v>3.8999999999999702E-2</v>
      </c>
      <c r="CC78" s="58">
        <f t="shared" si="145"/>
        <v>4.0000000000000036E-2</v>
      </c>
      <c r="CD78" s="95" t="b">
        <f t="shared" si="146"/>
        <v>0</v>
      </c>
      <c r="CE78" s="96" t="b">
        <f t="shared" si="147"/>
        <v>1</v>
      </c>
      <c r="CF78" t="b">
        <f t="shared" si="148"/>
        <v>1</v>
      </c>
      <c r="CG78" t="b">
        <f t="shared" si="149"/>
        <v>1</v>
      </c>
      <c r="CH78" s="84" t="b">
        <f t="shared" si="150"/>
        <v>1</v>
      </c>
      <c r="CI78">
        <f t="shared" si="151"/>
        <v>1.1399999999999999</v>
      </c>
      <c r="CJ78" t="b">
        <f t="shared" si="152"/>
        <v>1</v>
      </c>
      <c r="CK78" t="b">
        <f t="shared" si="153"/>
        <v>1</v>
      </c>
      <c r="CL78" s="84" t="b">
        <f t="shared" si="173"/>
        <v>1</v>
      </c>
      <c r="CM78">
        <f t="shared" si="154"/>
        <v>3.524</v>
      </c>
      <c r="CN78" t="b">
        <f t="shared" si="155"/>
        <v>1</v>
      </c>
      <c r="CO78" s="84">
        <f t="shared" si="156"/>
        <v>5.8844849100994405E-2</v>
      </c>
      <c r="CP78" t="b">
        <f t="shared" si="157"/>
        <v>1</v>
      </c>
      <c r="CQ78" s="96" t="b">
        <f t="shared" si="158"/>
        <v>1</v>
      </c>
      <c r="CR78" t="b">
        <f t="shared" si="159"/>
        <v>1</v>
      </c>
      <c r="CS78" t="b">
        <f t="shared" si="160"/>
        <v>1</v>
      </c>
      <c r="CT78" t="b">
        <f t="shared" si="161"/>
        <v>1</v>
      </c>
      <c r="CU78" t="b">
        <f t="shared" si="162"/>
        <v>1</v>
      </c>
      <c r="CV78" s="84" t="b">
        <f t="shared" si="163"/>
        <v>1</v>
      </c>
      <c r="CW78" t="b">
        <f t="shared" si="164"/>
        <v>0</v>
      </c>
      <c r="CX78" t="b">
        <f t="shared" si="165"/>
        <v>0</v>
      </c>
      <c r="CY78" t="b">
        <f t="shared" si="166"/>
        <v>1</v>
      </c>
      <c r="CZ78" t="b">
        <f t="shared" si="167"/>
        <v>1</v>
      </c>
      <c r="DA78" s="84">
        <f t="shared" si="168"/>
        <v>1</v>
      </c>
      <c r="DB78" t="b">
        <f t="shared" si="169"/>
        <v>0</v>
      </c>
    </row>
    <row r="79" spans="1:106">
      <c r="A79" s="9">
        <v>1204</v>
      </c>
      <c r="B79" s="3">
        <v>2</v>
      </c>
      <c r="C79" s="3" t="s">
        <v>922</v>
      </c>
      <c r="D79" s="3" t="str">
        <f t="shared" si="116"/>
        <v>BM_1_24-1_dk_0168</v>
      </c>
      <c r="E79" s="3" t="str">
        <f t="shared" si="117"/>
        <v>0168</v>
      </c>
      <c r="F79" s="3">
        <v>121526.781</v>
      </c>
      <c r="G79" s="15">
        <v>414684.21899999998</v>
      </c>
      <c r="H79" s="35" t="str">
        <f t="shared" si="118"/>
        <v>ja</v>
      </c>
      <c r="I79" s="42">
        <v>166</v>
      </c>
      <c r="J79" s="20" t="s">
        <v>369</v>
      </c>
      <c r="K79" s="21">
        <v>10000</v>
      </c>
      <c r="L79" s="28">
        <f t="shared" si="170"/>
        <v>1</v>
      </c>
      <c r="M79" s="28">
        <f t="shared" si="171"/>
        <v>1</v>
      </c>
      <c r="N79" s="56">
        <f t="shared" si="119"/>
        <v>10000</v>
      </c>
      <c r="O79" s="33">
        <f t="shared" si="172"/>
        <v>80.269161157936423</v>
      </c>
      <c r="P79" s="37">
        <f t="shared" si="120"/>
        <v>118.11646760719118</v>
      </c>
      <c r="Q79" s="9" t="s">
        <v>12</v>
      </c>
      <c r="R79" s="55" t="s">
        <v>12</v>
      </c>
      <c r="S79" s="55">
        <v>3.0049999999999999</v>
      </c>
      <c r="T79" s="55">
        <v>3.2330000000000001</v>
      </c>
      <c r="U79" s="55">
        <v>3.4529999999999998</v>
      </c>
      <c r="V79" s="3">
        <v>3.6469999999999998</v>
      </c>
      <c r="W79" s="3">
        <v>3.87</v>
      </c>
      <c r="X79" s="3" t="s">
        <v>12</v>
      </c>
      <c r="Y79" s="3">
        <v>4.3029999999999999</v>
      </c>
      <c r="Z79" s="15" t="s">
        <v>12</v>
      </c>
      <c r="AA79" s="10">
        <f t="shared" si="121"/>
        <v>3.87</v>
      </c>
      <c r="AB79" s="9">
        <f t="shared" si="122"/>
        <v>0.41700000000000026</v>
      </c>
      <c r="AC79" s="10">
        <f t="shared" si="123"/>
        <v>0.43299999999999983</v>
      </c>
      <c r="AD79" s="9" t="s">
        <v>12</v>
      </c>
      <c r="AE79" s="55" t="s">
        <v>12</v>
      </c>
      <c r="AF79" s="55">
        <v>0.97399999999999998</v>
      </c>
      <c r="AG79" s="55">
        <v>1.0489999999999999</v>
      </c>
      <c r="AH79" s="55">
        <v>1.129</v>
      </c>
      <c r="AI79" s="3">
        <v>1.2010000000000001</v>
      </c>
      <c r="AJ79" s="3">
        <v>1.276</v>
      </c>
      <c r="AK79" s="3" t="s">
        <v>12</v>
      </c>
      <c r="AL79" s="3">
        <v>1.43</v>
      </c>
      <c r="AM79" s="15" t="s">
        <v>12</v>
      </c>
      <c r="AN79" s="10">
        <f t="shared" si="124"/>
        <v>1.276</v>
      </c>
      <c r="AO79" s="9">
        <f t="shared" si="125"/>
        <v>0.14700000000000002</v>
      </c>
      <c r="AP79" s="10">
        <f t="shared" si="126"/>
        <v>0.15399999999999991</v>
      </c>
      <c r="AQ79" s="9" t="s">
        <v>12</v>
      </c>
      <c r="AR79" s="55" t="s">
        <v>12</v>
      </c>
      <c r="AS79" s="55">
        <v>3.3769999999999998</v>
      </c>
      <c r="AT79" s="55">
        <v>3.5030000000000001</v>
      </c>
      <c r="AU79" s="55">
        <v>3.633</v>
      </c>
      <c r="AV79" s="3">
        <v>3.7389999999999999</v>
      </c>
      <c r="AW79" s="3">
        <v>3.8540000000000001</v>
      </c>
      <c r="AX79" s="3" t="s">
        <v>12</v>
      </c>
      <c r="AY79" s="3">
        <v>4.0819999999999999</v>
      </c>
      <c r="AZ79" s="15" t="s">
        <v>12</v>
      </c>
      <c r="BA79" s="10">
        <f t="shared" si="127"/>
        <v>3.8540000000000001</v>
      </c>
      <c r="BB79" s="9">
        <f t="shared" si="128"/>
        <v>0.22100000000000009</v>
      </c>
      <c r="BC79" s="10">
        <f t="shared" si="129"/>
        <v>0.22799999999999976</v>
      </c>
      <c r="BD79" s="9">
        <v>4.1950000000000003</v>
      </c>
      <c r="BE79" s="3">
        <v>4.7030000000000003</v>
      </c>
      <c r="BF79" s="15">
        <v>5.2409999999999997</v>
      </c>
      <c r="BG79" s="15">
        <f t="shared" si="130"/>
        <v>4.7030000000000003</v>
      </c>
      <c r="BH79" s="9">
        <f t="shared" si="131"/>
        <v>0.50800000000000001</v>
      </c>
      <c r="BI79" s="10">
        <f t="shared" si="132"/>
        <v>0.53799999999999937</v>
      </c>
      <c r="BJ79" s="9">
        <v>4.1029999999999998</v>
      </c>
      <c r="BK79" s="3">
        <v>4.6079999999999997</v>
      </c>
      <c r="BL79" s="15">
        <v>5.14</v>
      </c>
      <c r="BM79" s="15">
        <f t="shared" si="133"/>
        <v>4.6079999999999997</v>
      </c>
      <c r="BN79" s="9">
        <f t="shared" si="134"/>
        <v>0.50499999999999989</v>
      </c>
      <c r="BO79" s="10">
        <f t="shared" si="135"/>
        <v>0.53200000000000003</v>
      </c>
      <c r="BP79">
        <f t="shared" si="136"/>
        <v>0</v>
      </c>
      <c r="BQ79" s="93">
        <f t="shared" si="137"/>
        <v>1.2182254196642679</v>
      </c>
      <c r="BR79" s="93">
        <f t="shared" si="138"/>
        <v>1.2110311750599509</v>
      </c>
      <c r="BS79" s="93" t="str">
        <f>VLOOKUP(C79,'Koppeling locatie - aslocatie'!$A$2:$C$8139,2,FALSE)</f>
        <v>bema247</v>
      </c>
      <c r="BT79" s="93">
        <f>VLOOKUP($BS79,aslocaties_v01!$C$3:$AA$500,MATCH($K$3/10,aslocaties_v01!$C$2:$X$2),FALSE)</f>
        <v>3.4569999999999999</v>
      </c>
      <c r="BU79" s="93">
        <f>VLOOKUP(BS79,aslocaties_v01!$C$3:$AA$500,MATCH($K$3,aslocaties_v01!$C$2:$X$2),FALSE)</f>
        <v>3.8740000000000001</v>
      </c>
      <c r="BV79" s="93">
        <f>VLOOKUP(BS79,aslocaties_v01!$C$3:$AA$500,MATCH($K$3*10,aslocaties_v01!$C$2:$Y$2),FALSE)</f>
        <v>4.306</v>
      </c>
      <c r="BW79" s="93">
        <f t="shared" si="139"/>
        <v>0.41700000000000026</v>
      </c>
      <c r="BX79" s="93">
        <f t="shared" si="140"/>
        <v>0.43199999999999994</v>
      </c>
      <c r="BY79" s="94">
        <f t="shared" si="141"/>
        <v>0</v>
      </c>
      <c r="BZ79" s="94">
        <f t="shared" si="142"/>
        <v>2.3094688221706461E-3</v>
      </c>
      <c r="CA79" s="94">
        <f t="shared" si="143"/>
        <v>4.0000000000000036E-3</v>
      </c>
      <c r="CB79">
        <f t="shared" si="144"/>
        <v>4.0000000000000036E-3</v>
      </c>
      <c r="CC79" s="58">
        <f t="shared" si="145"/>
        <v>3.0000000000001137E-3</v>
      </c>
      <c r="CD79" s="95" t="b">
        <f t="shared" si="146"/>
        <v>0</v>
      </c>
      <c r="CE79" s="96" t="b">
        <f t="shared" si="147"/>
        <v>1</v>
      </c>
      <c r="CF79" t="b">
        <f t="shared" si="148"/>
        <v>1</v>
      </c>
      <c r="CG79" t="b">
        <f t="shared" si="149"/>
        <v>1</v>
      </c>
      <c r="CH79" s="84" t="b">
        <f t="shared" si="150"/>
        <v>1</v>
      </c>
      <c r="CI79">
        <f t="shared" si="151"/>
        <v>1.276</v>
      </c>
      <c r="CJ79" t="b">
        <f t="shared" si="152"/>
        <v>1</v>
      </c>
      <c r="CK79" t="b">
        <f t="shared" si="153"/>
        <v>0</v>
      </c>
      <c r="CL79" s="84" t="b">
        <f t="shared" si="173"/>
        <v>1</v>
      </c>
      <c r="CM79">
        <f t="shared" si="154"/>
        <v>3.8540000000000001</v>
      </c>
      <c r="CN79" t="b">
        <f t="shared" si="155"/>
        <v>1</v>
      </c>
      <c r="CO79" s="84">
        <f t="shared" si="156"/>
        <v>5.5068424986630449E-2</v>
      </c>
      <c r="CP79" t="b">
        <f t="shared" si="157"/>
        <v>1</v>
      </c>
      <c r="CQ79" s="96" t="b">
        <f t="shared" si="158"/>
        <v>1</v>
      </c>
      <c r="CR79" t="b">
        <f t="shared" si="159"/>
        <v>0</v>
      </c>
      <c r="CS79" t="b">
        <f t="shared" si="160"/>
        <v>0</v>
      </c>
      <c r="CT79" t="b">
        <f t="shared" si="161"/>
        <v>1</v>
      </c>
      <c r="CU79" t="b">
        <f t="shared" si="162"/>
        <v>1</v>
      </c>
      <c r="CV79" s="84" t="b">
        <f t="shared" si="163"/>
        <v>1</v>
      </c>
      <c r="CW79" t="b">
        <f t="shared" si="164"/>
        <v>1</v>
      </c>
      <c r="CX79" t="b">
        <f t="shared" si="165"/>
        <v>1</v>
      </c>
      <c r="CY79" t="b">
        <f t="shared" si="166"/>
        <v>1</v>
      </c>
      <c r="CZ79" t="b">
        <f t="shared" si="167"/>
        <v>1</v>
      </c>
      <c r="DA79" s="84">
        <f t="shared" si="168"/>
        <v>1</v>
      </c>
      <c r="DB79" t="b">
        <f t="shared" si="169"/>
        <v>0</v>
      </c>
    </row>
    <row r="80" spans="1:106">
      <c r="A80" s="9">
        <v>1205</v>
      </c>
      <c r="B80" s="3">
        <v>2</v>
      </c>
      <c r="C80" s="3" t="s">
        <v>923</v>
      </c>
      <c r="D80" s="3" t="str">
        <f t="shared" si="116"/>
        <v>BM_1_24-1_dk_0169</v>
      </c>
      <c r="E80" s="3" t="str">
        <f t="shared" si="117"/>
        <v>0169</v>
      </c>
      <c r="F80" s="3">
        <v>121410.609</v>
      </c>
      <c r="G80" s="15">
        <v>414662.875</v>
      </c>
      <c r="H80" s="35" t="str">
        <f t="shared" si="118"/>
        <v>ja</v>
      </c>
      <c r="I80" s="42">
        <v>175</v>
      </c>
      <c r="J80" s="20" t="s">
        <v>369</v>
      </c>
      <c r="K80" s="21">
        <v>10000</v>
      </c>
      <c r="L80" s="28">
        <f t="shared" si="170"/>
        <v>1</v>
      </c>
      <c r="M80" s="28">
        <f t="shared" si="171"/>
        <v>1</v>
      </c>
      <c r="N80" s="56">
        <f t="shared" si="119"/>
        <v>10000</v>
      </c>
      <c r="O80" s="33">
        <f t="shared" si="172"/>
        <v>118.11646760719118</v>
      </c>
      <c r="P80" s="37">
        <f t="shared" si="120"/>
        <v>14025.360948637626</v>
      </c>
      <c r="Q80" s="9" t="s">
        <v>12</v>
      </c>
      <c r="R80" s="55" t="s">
        <v>12</v>
      </c>
      <c r="S80" s="55">
        <v>2.9950000000000001</v>
      </c>
      <c r="T80" s="55">
        <v>3.2189999999999999</v>
      </c>
      <c r="U80" s="55">
        <v>3.4369999999999998</v>
      </c>
      <c r="V80" s="3">
        <v>3.63</v>
      </c>
      <c r="W80" s="3">
        <v>3.85</v>
      </c>
      <c r="X80" s="3" t="s">
        <v>12</v>
      </c>
      <c r="Y80" s="3">
        <v>4.28</v>
      </c>
      <c r="Z80" s="15" t="s">
        <v>12</v>
      </c>
      <c r="AA80" s="10">
        <f t="shared" si="121"/>
        <v>3.85</v>
      </c>
      <c r="AB80" s="9">
        <f t="shared" si="122"/>
        <v>0.41300000000000026</v>
      </c>
      <c r="AC80" s="10">
        <f t="shared" si="123"/>
        <v>0.43000000000000016</v>
      </c>
      <c r="AD80" s="9" t="s">
        <v>12</v>
      </c>
      <c r="AE80" s="55" t="s">
        <v>12</v>
      </c>
      <c r="AF80" s="55">
        <v>0.95699999999999996</v>
      </c>
      <c r="AG80" s="55">
        <v>1.03</v>
      </c>
      <c r="AH80" s="55">
        <v>1.1080000000000001</v>
      </c>
      <c r="AI80" s="3">
        <v>1.177</v>
      </c>
      <c r="AJ80" s="3">
        <v>1.2549999999999999</v>
      </c>
      <c r="AK80" s="3" t="s">
        <v>12</v>
      </c>
      <c r="AL80" s="3">
        <v>1.411</v>
      </c>
      <c r="AM80" s="15" t="s">
        <v>12</v>
      </c>
      <c r="AN80" s="10">
        <f t="shared" si="124"/>
        <v>1.2549999999999999</v>
      </c>
      <c r="AO80" s="9">
        <f t="shared" si="125"/>
        <v>0.1469999999999998</v>
      </c>
      <c r="AP80" s="10">
        <f t="shared" si="126"/>
        <v>0.15600000000000014</v>
      </c>
      <c r="AQ80" s="9" t="s">
        <v>12</v>
      </c>
      <c r="AR80" s="55" t="s">
        <v>12</v>
      </c>
      <c r="AS80" s="55">
        <v>3.3610000000000002</v>
      </c>
      <c r="AT80" s="55">
        <v>3.4889999999999999</v>
      </c>
      <c r="AU80" s="55">
        <v>3.6190000000000002</v>
      </c>
      <c r="AV80" s="3">
        <v>3.726</v>
      </c>
      <c r="AW80" s="3">
        <v>3.8450000000000002</v>
      </c>
      <c r="AX80" s="3" t="s">
        <v>12</v>
      </c>
      <c r="AY80" s="3">
        <v>4.0810000000000004</v>
      </c>
      <c r="AZ80" s="15" t="s">
        <v>12</v>
      </c>
      <c r="BA80" s="10">
        <f t="shared" si="127"/>
        <v>3.8450000000000002</v>
      </c>
      <c r="BB80" s="9">
        <f t="shared" si="128"/>
        <v>0.22599999999999998</v>
      </c>
      <c r="BC80" s="10">
        <f t="shared" si="129"/>
        <v>0.23600000000000021</v>
      </c>
      <c r="BD80" s="9">
        <v>4.2759999999999998</v>
      </c>
      <c r="BE80" s="3">
        <v>4.7969999999999997</v>
      </c>
      <c r="BF80" s="15">
        <v>5.3550000000000004</v>
      </c>
      <c r="BG80" s="15">
        <f t="shared" si="130"/>
        <v>4.7969999999999997</v>
      </c>
      <c r="BH80" s="9">
        <f t="shared" si="131"/>
        <v>0.52099999999999991</v>
      </c>
      <c r="BI80" s="10">
        <f t="shared" si="132"/>
        <v>0.55800000000000072</v>
      </c>
      <c r="BJ80" s="9">
        <v>4.1459999999999999</v>
      </c>
      <c r="BK80" s="3">
        <v>4.66</v>
      </c>
      <c r="BL80" s="15">
        <v>5.2050000000000001</v>
      </c>
      <c r="BM80" s="15">
        <f t="shared" si="133"/>
        <v>4.66</v>
      </c>
      <c r="BN80" s="9">
        <f t="shared" si="134"/>
        <v>0.51400000000000023</v>
      </c>
      <c r="BO80" s="10">
        <f t="shared" si="135"/>
        <v>0.54499999999999993</v>
      </c>
      <c r="BP80">
        <f t="shared" si="136"/>
        <v>0</v>
      </c>
      <c r="BQ80" s="93">
        <f t="shared" si="137"/>
        <v>1.261501210653752</v>
      </c>
      <c r="BR80" s="93">
        <f t="shared" si="138"/>
        <v>1.24455205811138</v>
      </c>
      <c r="BS80" s="93" t="str">
        <f>VLOOKUP(C80,'Koppeling locatie - aslocatie'!$A$2:$C$8139,2,FALSE)</f>
        <v>bema247</v>
      </c>
      <c r="BT80" s="93">
        <f>VLOOKUP($BS80,aslocaties_v01!$C$3:$AA$500,MATCH($K$3/10,aslocaties_v01!$C$2:$X$2),FALSE)</f>
        <v>3.4569999999999999</v>
      </c>
      <c r="BU80" s="93">
        <f>VLOOKUP(BS80,aslocaties_v01!$C$3:$AA$500,MATCH($K$3,aslocaties_v01!$C$2:$X$2),FALSE)</f>
        <v>3.8740000000000001</v>
      </c>
      <c r="BV80" s="93">
        <f>VLOOKUP(BS80,aslocaties_v01!$C$3:$AA$500,MATCH($K$3*10,aslocaties_v01!$C$2:$Y$2),FALSE)</f>
        <v>4.306</v>
      </c>
      <c r="BW80" s="93">
        <f t="shared" si="139"/>
        <v>0.41700000000000026</v>
      </c>
      <c r="BX80" s="93">
        <f t="shared" si="140"/>
        <v>0.43199999999999994</v>
      </c>
      <c r="BY80" s="94">
        <f t="shared" si="141"/>
        <v>9.6852300242131761E-3</v>
      </c>
      <c r="BZ80" s="94">
        <f t="shared" si="142"/>
        <v>4.6511627906971054E-3</v>
      </c>
      <c r="CA80" s="94">
        <f t="shared" si="143"/>
        <v>2.0000000000000018E-2</v>
      </c>
      <c r="CB80">
        <f t="shared" si="144"/>
        <v>2.4000000000000021E-2</v>
      </c>
      <c r="CC80" s="58">
        <f t="shared" si="145"/>
        <v>2.5999999999999801E-2</v>
      </c>
      <c r="CD80" s="95" t="b">
        <f t="shared" si="146"/>
        <v>0</v>
      </c>
      <c r="CE80" s="96" t="b">
        <f t="shared" si="147"/>
        <v>1</v>
      </c>
      <c r="CF80" t="b">
        <f t="shared" si="148"/>
        <v>1</v>
      </c>
      <c r="CG80" t="b">
        <f t="shared" si="149"/>
        <v>1</v>
      </c>
      <c r="CH80" s="84" t="b">
        <f t="shared" si="150"/>
        <v>1</v>
      </c>
      <c r="CI80">
        <f t="shared" si="151"/>
        <v>1.2549999999999999</v>
      </c>
      <c r="CJ80" t="b">
        <f t="shared" si="152"/>
        <v>1</v>
      </c>
      <c r="CK80" t="b">
        <f t="shared" si="153"/>
        <v>0</v>
      </c>
      <c r="CL80" s="84" t="b">
        <f t="shared" si="173"/>
        <v>1</v>
      </c>
      <c r="CM80">
        <f t="shared" si="154"/>
        <v>3.8450000000000002</v>
      </c>
      <c r="CN80" t="b">
        <f t="shared" si="155"/>
        <v>1</v>
      </c>
      <c r="CO80" s="84">
        <f t="shared" si="156"/>
        <v>5.4415978022708929E-2</v>
      </c>
      <c r="CP80" t="b">
        <f t="shared" si="157"/>
        <v>1</v>
      </c>
      <c r="CQ80" s="96" t="b">
        <f t="shared" si="158"/>
        <v>1</v>
      </c>
      <c r="CR80" t="b">
        <f t="shared" si="159"/>
        <v>1</v>
      </c>
      <c r="CS80" t="b">
        <f t="shared" si="160"/>
        <v>1</v>
      </c>
      <c r="CT80" t="b">
        <f t="shared" si="161"/>
        <v>1</v>
      </c>
      <c r="CU80" t="b">
        <f t="shared" si="162"/>
        <v>1</v>
      </c>
      <c r="CV80" s="84" t="b">
        <f t="shared" si="163"/>
        <v>1</v>
      </c>
      <c r="CW80" t="b">
        <f t="shared" si="164"/>
        <v>1</v>
      </c>
      <c r="CX80" t="b">
        <f t="shared" si="165"/>
        <v>1</v>
      </c>
      <c r="CY80" t="b">
        <f t="shared" si="166"/>
        <v>1</v>
      </c>
      <c r="CZ80" t="b">
        <f t="shared" si="167"/>
        <v>1</v>
      </c>
      <c r="DA80" s="84">
        <f t="shared" si="168"/>
        <v>0</v>
      </c>
      <c r="DB80" t="b">
        <f t="shared" si="169"/>
        <v>0</v>
      </c>
    </row>
    <row r="81" spans="1:106">
      <c r="A81" s="9">
        <v>1206</v>
      </c>
      <c r="B81" s="3">
        <v>2</v>
      </c>
      <c r="C81" s="3" t="s">
        <v>924</v>
      </c>
      <c r="D81" s="3" t="str">
        <f t="shared" si="116"/>
        <v>BM_1_24-1_dk_0017</v>
      </c>
      <c r="E81" s="3" t="str">
        <f t="shared" si="117"/>
        <v>0017</v>
      </c>
      <c r="F81" s="3">
        <v>135340.46900000001</v>
      </c>
      <c r="G81" s="15">
        <v>416296.81199999998</v>
      </c>
      <c r="H81" s="35" t="str">
        <f t="shared" si="118"/>
        <v>ja</v>
      </c>
      <c r="I81" s="42">
        <v>152</v>
      </c>
      <c r="J81" s="20" t="s">
        <v>369</v>
      </c>
      <c r="K81" s="21">
        <v>10000</v>
      </c>
      <c r="L81" s="28">
        <f t="shared" si="170"/>
        <v>1</v>
      </c>
      <c r="M81" s="28">
        <f t="shared" si="171"/>
        <v>1</v>
      </c>
      <c r="N81" s="56">
        <f t="shared" si="119"/>
        <v>10000</v>
      </c>
      <c r="O81" s="33">
        <f t="shared" si="172"/>
        <v>14025.360948637626</v>
      </c>
      <c r="P81" s="37">
        <f t="shared" si="120"/>
        <v>14096.952890902925</v>
      </c>
      <c r="Q81" s="9" t="s">
        <v>12</v>
      </c>
      <c r="R81" s="55" t="s">
        <v>12</v>
      </c>
      <c r="S81" s="55">
        <v>4.298</v>
      </c>
      <c r="T81" s="55">
        <v>4.625</v>
      </c>
      <c r="U81" s="55">
        <v>4.92</v>
      </c>
      <c r="V81" s="3">
        <v>5.1619999999999999</v>
      </c>
      <c r="W81" s="3">
        <v>5.4349999999999996</v>
      </c>
      <c r="X81" s="3" t="s">
        <v>12</v>
      </c>
      <c r="Y81" s="3">
        <v>5.9720000000000004</v>
      </c>
      <c r="Z81" s="15" t="s">
        <v>12</v>
      </c>
      <c r="AA81" s="10">
        <f t="shared" si="121"/>
        <v>5.4349999999999996</v>
      </c>
      <c r="AB81" s="9">
        <f t="shared" si="122"/>
        <v>0.51499999999999968</v>
      </c>
      <c r="AC81" s="10">
        <f t="shared" si="123"/>
        <v>0.53700000000000081</v>
      </c>
      <c r="AD81" s="9" t="s">
        <v>12</v>
      </c>
      <c r="AE81" s="55" t="s">
        <v>12</v>
      </c>
      <c r="AF81" s="55">
        <v>0.59599999999999997</v>
      </c>
      <c r="AG81" s="55">
        <v>0.68100000000000005</v>
      </c>
      <c r="AH81" s="55">
        <v>0.78700000000000003</v>
      </c>
      <c r="AI81" s="3">
        <v>0.879</v>
      </c>
      <c r="AJ81" s="3">
        <v>0.95699999999999996</v>
      </c>
      <c r="AK81" s="3" t="s">
        <v>12</v>
      </c>
      <c r="AL81" s="3">
        <v>1.091</v>
      </c>
      <c r="AM81" s="15" t="s">
        <v>12</v>
      </c>
      <c r="AN81" s="10">
        <f t="shared" si="124"/>
        <v>0.95699999999999996</v>
      </c>
      <c r="AO81" s="9">
        <f t="shared" si="125"/>
        <v>0.16999999999999993</v>
      </c>
      <c r="AP81" s="10">
        <f t="shared" si="126"/>
        <v>0.13400000000000001</v>
      </c>
      <c r="AQ81" s="9" t="s">
        <v>12</v>
      </c>
      <c r="AR81" s="55" t="s">
        <v>12</v>
      </c>
      <c r="AS81" s="55">
        <v>2.5750000000000002</v>
      </c>
      <c r="AT81" s="55">
        <v>2.72</v>
      </c>
      <c r="AU81" s="55">
        <v>2.899</v>
      </c>
      <c r="AV81" s="3">
        <v>3.0819999999999999</v>
      </c>
      <c r="AW81" s="3">
        <v>3.1989999999999998</v>
      </c>
      <c r="AX81" s="3" t="s">
        <v>12</v>
      </c>
      <c r="AY81" s="3">
        <v>3.4</v>
      </c>
      <c r="AZ81" s="15" t="s">
        <v>12</v>
      </c>
      <c r="BA81" s="10">
        <f t="shared" si="127"/>
        <v>3.1989999999999998</v>
      </c>
      <c r="BB81" s="9">
        <f t="shared" si="128"/>
        <v>0.29999999999999982</v>
      </c>
      <c r="BC81" s="10">
        <f t="shared" si="129"/>
        <v>0.20100000000000007</v>
      </c>
      <c r="BD81" s="9">
        <v>5.2480000000000002</v>
      </c>
      <c r="BE81" s="3">
        <v>5.7850000000000001</v>
      </c>
      <c r="BF81" s="15">
        <v>6.319</v>
      </c>
      <c r="BG81" s="15">
        <f t="shared" si="130"/>
        <v>5.7850000000000001</v>
      </c>
      <c r="BH81" s="9">
        <f t="shared" si="131"/>
        <v>0.53699999999999992</v>
      </c>
      <c r="BI81" s="10">
        <f t="shared" si="132"/>
        <v>0.53399999999999981</v>
      </c>
      <c r="BJ81" s="9">
        <v>5.2149999999999999</v>
      </c>
      <c r="BK81" s="3">
        <v>5.75</v>
      </c>
      <c r="BL81" s="15">
        <v>6.2839999999999998</v>
      </c>
      <c r="BM81" s="15">
        <f t="shared" si="133"/>
        <v>5.75</v>
      </c>
      <c r="BN81" s="9">
        <f t="shared" si="134"/>
        <v>0.53500000000000014</v>
      </c>
      <c r="BO81" s="10">
        <f t="shared" si="135"/>
        <v>0.53399999999999981</v>
      </c>
      <c r="BP81">
        <f t="shared" si="136"/>
        <v>0</v>
      </c>
      <c r="BQ81" s="93">
        <f t="shared" si="137"/>
        <v>1.0427184466019424</v>
      </c>
      <c r="BR81" s="93">
        <f t="shared" si="138"/>
        <v>1.0388349514563116</v>
      </c>
      <c r="BS81" s="93" t="str">
        <f>VLOOKUP(C81,'Koppeling locatie - aslocatie'!$A$2:$C$8139,2,FALSE)</f>
        <v>bema232</v>
      </c>
      <c r="BT81" s="93">
        <f>VLOOKUP($BS81,aslocaties_v01!$C$3:$AA$500,MATCH($K$3/10,aslocaties_v01!$C$2:$X$2),FALSE)</f>
        <v>4.9169999999999998</v>
      </c>
      <c r="BU81" s="93">
        <f>VLOOKUP(BS81,aslocaties_v01!$C$3:$AA$500,MATCH($K$3,aslocaties_v01!$C$2:$X$2),FALSE)</f>
        <v>5.4329999999999998</v>
      </c>
      <c r="BV81" s="93">
        <f>VLOOKUP(BS81,aslocaties_v01!$C$3:$AA$500,MATCH($K$3*10,aslocaties_v01!$C$2:$Y$2),FALSE)</f>
        <v>5.9690000000000003</v>
      </c>
      <c r="BW81" s="93">
        <f t="shared" si="139"/>
        <v>0.51600000000000001</v>
      </c>
      <c r="BX81" s="93">
        <f t="shared" si="140"/>
        <v>0.53600000000000048</v>
      </c>
      <c r="BY81" s="94">
        <f t="shared" si="141"/>
        <v>1.9417475728162881E-3</v>
      </c>
      <c r="BZ81" s="94">
        <f t="shared" si="142"/>
        <v>1.8621973929242586E-3</v>
      </c>
      <c r="CA81" s="94">
        <f t="shared" si="143"/>
        <v>3.0000000000001137E-3</v>
      </c>
      <c r="CB81">
        <f t="shared" si="144"/>
        <v>1.9999999999997797E-3</v>
      </c>
      <c r="CC81" s="58">
        <f t="shared" si="145"/>
        <v>3.0000000000001137E-3</v>
      </c>
      <c r="CD81" s="95" t="b">
        <f t="shared" si="146"/>
        <v>0</v>
      </c>
      <c r="CE81" s="96" t="b">
        <f t="shared" si="147"/>
        <v>1</v>
      </c>
      <c r="CF81" t="b">
        <f t="shared" si="148"/>
        <v>1</v>
      </c>
      <c r="CG81" t="b">
        <f t="shared" si="149"/>
        <v>1</v>
      </c>
      <c r="CH81" s="84" t="b">
        <f t="shared" si="150"/>
        <v>1</v>
      </c>
      <c r="CI81">
        <f t="shared" si="151"/>
        <v>0.95699999999999996</v>
      </c>
      <c r="CJ81" t="b">
        <f t="shared" si="152"/>
        <v>1</v>
      </c>
      <c r="CK81" t="b">
        <f t="shared" si="153"/>
        <v>1</v>
      </c>
      <c r="CL81" s="84" t="b">
        <f t="shared" si="173"/>
        <v>1</v>
      </c>
      <c r="CM81">
        <f t="shared" si="154"/>
        <v>3.1989999999999998</v>
      </c>
      <c r="CN81" t="b">
        <f t="shared" si="155"/>
        <v>1</v>
      </c>
      <c r="CO81" s="84">
        <f t="shared" si="156"/>
        <v>5.9945813644829274E-2</v>
      </c>
      <c r="CP81" t="b">
        <f t="shared" si="157"/>
        <v>1</v>
      </c>
      <c r="CQ81" s="96" t="b">
        <f t="shared" si="158"/>
        <v>1</v>
      </c>
      <c r="CR81" t="b">
        <f t="shared" si="159"/>
        <v>1</v>
      </c>
      <c r="CS81" t="b">
        <f t="shared" si="160"/>
        <v>1</v>
      </c>
      <c r="CT81" t="b">
        <f t="shared" si="161"/>
        <v>1</v>
      </c>
      <c r="CU81" t="b">
        <f t="shared" si="162"/>
        <v>1</v>
      </c>
      <c r="CV81" s="84" t="b">
        <f t="shared" si="163"/>
        <v>1</v>
      </c>
      <c r="CW81" t="b">
        <f t="shared" si="164"/>
        <v>1</v>
      </c>
      <c r="CX81" t="b">
        <f t="shared" si="165"/>
        <v>1</v>
      </c>
      <c r="CY81" t="b">
        <f t="shared" si="166"/>
        <v>1</v>
      </c>
      <c r="CZ81" t="b">
        <f t="shared" si="167"/>
        <v>1</v>
      </c>
      <c r="DA81" s="84">
        <f t="shared" si="168"/>
        <v>0</v>
      </c>
      <c r="DB81" t="b">
        <f t="shared" si="169"/>
        <v>0</v>
      </c>
    </row>
    <row r="82" spans="1:106">
      <c r="A82" s="9">
        <v>1207</v>
      </c>
      <c r="B82" s="3">
        <v>2</v>
      </c>
      <c r="C82" s="3" t="s">
        <v>925</v>
      </c>
      <c r="D82" s="3" t="str">
        <f t="shared" si="116"/>
        <v>BM_1_24-1_dk_0170</v>
      </c>
      <c r="E82" s="3" t="str">
        <f t="shared" si="117"/>
        <v>0170</v>
      </c>
      <c r="F82" s="3">
        <v>121335.125</v>
      </c>
      <c r="G82" s="15">
        <v>414692.31199999998</v>
      </c>
      <c r="H82" s="35" t="str">
        <f t="shared" si="118"/>
        <v>ja</v>
      </c>
      <c r="I82" s="42">
        <v>206</v>
      </c>
      <c r="J82" s="20" t="s">
        <v>369</v>
      </c>
      <c r="K82" s="21">
        <v>10000</v>
      </c>
      <c r="L82" s="28">
        <f t="shared" si="170"/>
        <v>1</v>
      </c>
      <c r="M82" s="28">
        <f t="shared" si="171"/>
        <v>1</v>
      </c>
      <c r="N82" s="56">
        <f t="shared" si="119"/>
        <v>10000</v>
      </c>
      <c r="O82" s="33">
        <f t="shared" si="172"/>
        <v>14096.952890902925</v>
      </c>
      <c r="P82" s="37">
        <f t="shared" si="120"/>
        <v>105.98816678291934</v>
      </c>
      <c r="Q82" s="9" t="s">
        <v>12</v>
      </c>
      <c r="R82" s="55" t="s">
        <v>12</v>
      </c>
      <c r="S82" s="55">
        <v>2.9929999999999999</v>
      </c>
      <c r="T82" s="55">
        <v>3.2170000000000001</v>
      </c>
      <c r="U82" s="55">
        <v>3.4350000000000001</v>
      </c>
      <c r="V82" s="3">
        <v>3.6269999999999998</v>
      </c>
      <c r="W82" s="3">
        <v>3.847</v>
      </c>
      <c r="X82" s="3" t="s">
        <v>12</v>
      </c>
      <c r="Y82" s="3">
        <v>4.2750000000000004</v>
      </c>
      <c r="Z82" s="15" t="s">
        <v>12</v>
      </c>
      <c r="AA82" s="10">
        <f t="shared" si="121"/>
        <v>3.847</v>
      </c>
      <c r="AB82" s="9">
        <f t="shared" si="122"/>
        <v>0.41199999999999992</v>
      </c>
      <c r="AC82" s="10">
        <f t="shared" si="123"/>
        <v>0.42800000000000038</v>
      </c>
      <c r="AD82" s="9" t="s">
        <v>12</v>
      </c>
      <c r="AE82" s="55" t="s">
        <v>12</v>
      </c>
      <c r="AF82" s="55">
        <v>0.89</v>
      </c>
      <c r="AG82" s="55">
        <v>0.95799999999999996</v>
      </c>
      <c r="AH82" s="55">
        <v>1.032</v>
      </c>
      <c r="AI82" s="3">
        <v>1.1000000000000001</v>
      </c>
      <c r="AJ82" s="3">
        <v>1.1830000000000001</v>
      </c>
      <c r="AK82" s="3" t="s">
        <v>12</v>
      </c>
      <c r="AL82" s="3">
        <v>1.3480000000000001</v>
      </c>
      <c r="AM82" s="15" t="s">
        <v>12</v>
      </c>
      <c r="AN82" s="10">
        <f t="shared" si="124"/>
        <v>1.1830000000000001</v>
      </c>
      <c r="AO82" s="9">
        <f t="shared" si="125"/>
        <v>0.15100000000000002</v>
      </c>
      <c r="AP82" s="10">
        <f t="shared" si="126"/>
        <v>0.16500000000000004</v>
      </c>
      <c r="AQ82" s="9" t="s">
        <v>12</v>
      </c>
      <c r="AR82" s="55" t="s">
        <v>12</v>
      </c>
      <c r="AS82" s="55">
        <v>3.2839999999999998</v>
      </c>
      <c r="AT82" s="55">
        <v>3.4119999999999999</v>
      </c>
      <c r="AU82" s="55">
        <v>3.5419999999999998</v>
      </c>
      <c r="AV82" s="3">
        <v>3.6560000000000001</v>
      </c>
      <c r="AW82" s="3">
        <v>3.782</v>
      </c>
      <c r="AX82" s="3" t="s">
        <v>12</v>
      </c>
      <c r="AY82" s="3">
        <v>4.024</v>
      </c>
      <c r="AZ82" s="15" t="s">
        <v>12</v>
      </c>
      <c r="BA82" s="10">
        <f t="shared" si="127"/>
        <v>3.782</v>
      </c>
      <c r="BB82" s="9">
        <f t="shared" si="128"/>
        <v>0.24000000000000021</v>
      </c>
      <c r="BC82" s="10">
        <f t="shared" si="129"/>
        <v>0.24199999999999999</v>
      </c>
      <c r="BD82" s="9">
        <v>4.5090000000000003</v>
      </c>
      <c r="BE82" s="3">
        <v>5.1139999999999999</v>
      </c>
      <c r="BF82" s="15">
        <v>5.8410000000000002</v>
      </c>
      <c r="BG82" s="15">
        <f t="shared" si="130"/>
        <v>5.1139999999999999</v>
      </c>
      <c r="BH82" s="9">
        <f t="shared" si="131"/>
        <v>0.60499999999999954</v>
      </c>
      <c r="BI82" s="10">
        <f t="shared" si="132"/>
        <v>0.72700000000000031</v>
      </c>
      <c r="BJ82" s="9">
        <v>4.4400000000000004</v>
      </c>
      <c r="BK82" s="3">
        <v>5.0330000000000004</v>
      </c>
      <c r="BL82" s="15">
        <v>5.7190000000000003</v>
      </c>
      <c r="BM82" s="15">
        <f t="shared" si="133"/>
        <v>5.0330000000000004</v>
      </c>
      <c r="BN82" s="9">
        <f t="shared" si="134"/>
        <v>0.59299999999999997</v>
      </c>
      <c r="BO82" s="10">
        <f t="shared" si="135"/>
        <v>0.68599999999999994</v>
      </c>
      <c r="BP82">
        <f t="shared" si="136"/>
        <v>0</v>
      </c>
      <c r="BQ82" s="93">
        <f t="shared" si="137"/>
        <v>1.4684466019417468</v>
      </c>
      <c r="BR82" s="93">
        <f t="shared" si="138"/>
        <v>1.4393203883495147</v>
      </c>
      <c r="BS82" s="93" t="str">
        <f>VLOOKUP(C82,'Koppeling locatie - aslocatie'!$A$2:$C$8139,2,FALSE)</f>
        <v>bema247</v>
      </c>
      <c r="BT82" s="93">
        <f>VLOOKUP($BS82,aslocaties_v01!$C$3:$AA$500,MATCH($K$3/10,aslocaties_v01!$C$2:$X$2),FALSE)</f>
        <v>3.4569999999999999</v>
      </c>
      <c r="BU82" s="93">
        <f>VLOOKUP(BS82,aslocaties_v01!$C$3:$AA$500,MATCH($K$3,aslocaties_v01!$C$2:$X$2),FALSE)</f>
        <v>3.8740000000000001</v>
      </c>
      <c r="BV82" s="93">
        <f>VLOOKUP(BS82,aslocaties_v01!$C$3:$AA$500,MATCH($K$3*10,aslocaties_v01!$C$2:$Y$2),FALSE)</f>
        <v>4.306</v>
      </c>
      <c r="BW82" s="93">
        <f t="shared" si="139"/>
        <v>0.41700000000000026</v>
      </c>
      <c r="BX82" s="93">
        <f t="shared" si="140"/>
        <v>0.43199999999999994</v>
      </c>
      <c r="BY82" s="94">
        <f t="shared" si="141"/>
        <v>1.2135922330097859E-2</v>
      </c>
      <c r="BZ82" s="94">
        <f t="shared" si="142"/>
        <v>9.3457943925223663E-3</v>
      </c>
      <c r="CA82" s="94">
        <f t="shared" si="143"/>
        <v>2.1999999999999797E-2</v>
      </c>
      <c r="CB82">
        <f t="shared" si="144"/>
        <v>2.7000000000000135E-2</v>
      </c>
      <c r="CC82" s="58">
        <f t="shared" si="145"/>
        <v>3.0999999999999694E-2</v>
      </c>
      <c r="CD82" s="95" t="b">
        <f t="shared" si="146"/>
        <v>0</v>
      </c>
      <c r="CE82" s="96" t="b">
        <f t="shared" si="147"/>
        <v>1</v>
      </c>
      <c r="CF82" t="b">
        <f t="shared" si="148"/>
        <v>1</v>
      </c>
      <c r="CG82" t="b">
        <f t="shared" si="149"/>
        <v>1</v>
      </c>
      <c r="CH82" s="84" t="b">
        <f t="shared" si="150"/>
        <v>1</v>
      </c>
      <c r="CI82">
        <f t="shared" si="151"/>
        <v>1.1830000000000001</v>
      </c>
      <c r="CJ82" t="b">
        <f t="shared" si="152"/>
        <v>1</v>
      </c>
      <c r="CK82" t="b">
        <f t="shared" si="153"/>
        <v>1</v>
      </c>
      <c r="CL82" s="84" t="b">
        <f t="shared" si="173"/>
        <v>1</v>
      </c>
      <c r="CM82">
        <f t="shared" si="154"/>
        <v>3.782</v>
      </c>
      <c r="CN82" t="b">
        <f t="shared" si="155"/>
        <v>1</v>
      </c>
      <c r="CO82" s="84">
        <f t="shared" si="156"/>
        <v>5.3017237803308706E-2</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1</v>
      </c>
      <c r="CY82" t="b">
        <f t="shared" si="166"/>
        <v>1</v>
      </c>
      <c r="CZ82" t="b">
        <f t="shared" si="167"/>
        <v>1</v>
      </c>
      <c r="DA82" s="84">
        <f t="shared" si="168"/>
        <v>0</v>
      </c>
      <c r="DB82" t="b">
        <f t="shared" si="169"/>
        <v>0</v>
      </c>
    </row>
    <row r="83" spans="1:106">
      <c r="A83" s="9">
        <v>1208</v>
      </c>
      <c r="B83" s="3">
        <v>2</v>
      </c>
      <c r="C83" s="3" t="s">
        <v>926</v>
      </c>
      <c r="D83" s="3" t="str">
        <f t="shared" si="116"/>
        <v>BM_1_24-1_dk_0171</v>
      </c>
      <c r="E83" s="3" t="str">
        <f t="shared" si="117"/>
        <v>0171</v>
      </c>
      <c r="F83" s="3">
        <v>121265.102</v>
      </c>
      <c r="G83" s="15">
        <v>414771.875</v>
      </c>
      <c r="H83" s="35" t="str">
        <f t="shared" si="118"/>
        <v>ja</v>
      </c>
      <c r="I83" s="42">
        <v>230</v>
      </c>
      <c r="J83" s="20" t="s">
        <v>369</v>
      </c>
      <c r="K83" s="21">
        <v>10000</v>
      </c>
      <c r="L83" s="28">
        <f t="shared" si="170"/>
        <v>1</v>
      </c>
      <c r="M83" s="28">
        <f t="shared" si="171"/>
        <v>1</v>
      </c>
      <c r="N83" s="56">
        <f t="shared" si="119"/>
        <v>10000</v>
      </c>
      <c r="O83" s="33">
        <f t="shared" si="172"/>
        <v>105.98816678291934</v>
      </c>
      <c r="P83" s="37">
        <f t="shared" si="120"/>
        <v>105.73365433009653</v>
      </c>
      <c r="Q83" s="9" t="s">
        <v>12</v>
      </c>
      <c r="R83" s="55" t="s">
        <v>12</v>
      </c>
      <c r="S83" s="55">
        <v>2.9889999999999999</v>
      </c>
      <c r="T83" s="55">
        <v>3.2120000000000002</v>
      </c>
      <c r="U83" s="55">
        <v>3.4289999999999998</v>
      </c>
      <c r="V83" s="3">
        <v>3.62</v>
      </c>
      <c r="W83" s="3">
        <v>3.84</v>
      </c>
      <c r="X83" s="3" t="s">
        <v>12</v>
      </c>
      <c r="Y83" s="3">
        <v>4.2670000000000003</v>
      </c>
      <c r="Z83" s="15" t="s">
        <v>12</v>
      </c>
      <c r="AA83" s="10">
        <f t="shared" si="121"/>
        <v>3.84</v>
      </c>
      <c r="AB83" s="9">
        <f t="shared" si="122"/>
        <v>0.41100000000000003</v>
      </c>
      <c r="AC83" s="10">
        <f t="shared" si="123"/>
        <v>0.42700000000000049</v>
      </c>
      <c r="AD83" s="9" t="s">
        <v>12</v>
      </c>
      <c r="AE83" s="55" t="s">
        <v>12</v>
      </c>
      <c r="AF83" s="55">
        <v>0.73899999999999999</v>
      </c>
      <c r="AG83" s="55">
        <v>0.82699999999999996</v>
      </c>
      <c r="AH83" s="55">
        <v>0.91100000000000003</v>
      </c>
      <c r="AI83" s="3">
        <v>0.98599999999999999</v>
      </c>
      <c r="AJ83" s="3">
        <v>1.0629999999999999</v>
      </c>
      <c r="AK83" s="3" t="s">
        <v>12</v>
      </c>
      <c r="AL83" s="3">
        <v>1.2190000000000001</v>
      </c>
      <c r="AM83" s="15" t="s">
        <v>12</v>
      </c>
      <c r="AN83" s="10">
        <f t="shared" si="124"/>
        <v>1.0629999999999999</v>
      </c>
      <c r="AO83" s="9">
        <f t="shared" si="125"/>
        <v>0.15199999999999991</v>
      </c>
      <c r="AP83" s="10">
        <f t="shared" si="126"/>
        <v>0.15600000000000014</v>
      </c>
      <c r="AQ83" s="9" t="s">
        <v>12</v>
      </c>
      <c r="AR83" s="55" t="s">
        <v>12</v>
      </c>
      <c r="AS83" s="55">
        <v>2.9169999999999998</v>
      </c>
      <c r="AT83" s="55">
        <v>3.0880000000000001</v>
      </c>
      <c r="AU83" s="55">
        <v>3.2490000000000001</v>
      </c>
      <c r="AV83" s="3">
        <v>3.3759999999999999</v>
      </c>
      <c r="AW83" s="3">
        <v>3.496</v>
      </c>
      <c r="AX83" s="3" t="s">
        <v>12</v>
      </c>
      <c r="AY83" s="3">
        <v>3.7490000000000001</v>
      </c>
      <c r="AZ83" s="15" t="s">
        <v>12</v>
      </c>
      <c r="BA83" s="10">
        <f t="shared" si="127"/>
        <v>3.496</v>
      </c>
      <c r="BB83" s="9">
        <f t="shared" si="128"/>
        <v>0.24699999999999989</v>
      </c>
      <c r="BC83" s="10">
        <f t="shared" si="129"/>
        <v>0.25300000000000011</v>
      </c>
      <c r="BD83" s="9">
        <v>4.476</v>
      </c>
      <c r="BE83" s="3">
        <v>5.0739999999999998</v>
      </c>
      <c r="BF83" s="15">
        <v>5.7750000000000004</v>
      </c>
      <c r="BG83" s="15">
        <f t="shared" si="130"/>
        <v>5.0739999999999998</v>
      </c>
      <c r="BH83" s="9">
        <f t="shared" si="131"/>
        <v>0.59799999999999986</v>
      </c>
      <c r="BI83" s="10">
        <f t="shared" si="132"/>
        <v>0.70100000000000051</v>
      </c>
      <c r="BJ83" s="9">
        <v>4.524</v>
      </c>
      <c r="BK83" s="3">
        <v>5.1449999999999996</v>
      </c>
      <c r="BL83" s="15">
        <v>5.8810000000000002</v>
      </c>
      <c r="BM83" s="15">
        <f t="shared" si="133"/>
        <v>5.1449999999999996</v>
      </c>
      <c r="BN83" s="9">
        <f t="shared" si="134"/>
        <v>0.62099999999999955</v>
      </c>
      <c r="BO83" s="10">
        <f t="shared" si="135"/>
        <v>0.73600000000000065</v>
      </c>
      <c r="BP83">
        <f t="shared" si="136"/>
        <v>0</v>
      </c>
      <c r="BQ83" s="93">
        <f t="shared" si="137"/>
        <v>1.4549878345498779</v>
      </c>
      <c r="BR83" s="93">
        <f t="shared" si="138"/>
        <v>1.5109489051094878</v>
      </c>
      <c r="BS83" s="93" t="str">
        <f>VLOOKUP(C83,'Koppeling locatie - aslocatie'!$A$2:$C$8139,2,FALSE)</f>
        <v>bema247</v>
      </c>
      <c r="BT83" s="93">
        <f>VLOOKUP($BS83,aslocaties_v01!$C$3:$AA$500,MATCH($K$3/10,aslocaties_v01!$C$2:$X$2),FALSE)</f>
        <v>3.4569999999999999</v>
      </c>
      <c r="BU83" s="93">
        <f>VLOOKUP(BS83,aslocaties_v01!$C$3:$AA$500,MATCH($K$3,aslocaties_v01!$C$2:$X$2),FALSE)</f>
        <v>3.8740000000000001</v>
      </c>
      <c r="BV83" s="93">
        <f>VLOOKUP(BS83,aslocaties_v01!$C$3:$AA$500,MATCH($K$3*10,aslocaties_v01!$C$2:$Y$2),FALSE)</f>
        <v>4.306</v>
      </c>
      <c r="BW83" s="93">
        <f t="shared" si="139"/>
        <v>0.41700000000000026</v>
      </c>
      <c r="BX83" s="93">
        <f t="shared" si="140"/>
        <v>0.43199999999999994</v>
      </c>
      <c r="BY83" s="94">
        <f t="shared" si="141"/>
        <v>1.459854014598605E-2</v>
      </c>
      <c r="BZ83" s="94">
        <f t="shared" si="142"/>
        <v>1.170960187353498E-2</v>
      </c>
      <c r="CA83" s="94">
        <f t="shared" si="143"/>
        <v>2.8000000000000025E-2</v>
      </c>
      <c r="CB83">
        <f t="shared" si="144"/>
        <v>3.4000000000000252E-2</v>
      </c>
      <c r="CC83" s="58">
        <f t="shared" si="145"/>
        <v>3.8999999999999702E-2</v>
      </c>
      <c r="CD83" s="95" t="b">
        <f t="shared" si="146"/>
        <v>0</v>
      </c>
      <c r="CE83" s="96" t="b">
        <f t="shared" si="147"/>
        <v>1</v>
      </c>
      <c r="CF83" t="b">
        <f t="shared" si="148"/>
        <v>1</v>
      </c>
      <c r="CG83" t="b">
        <f t="shared" si="149"/>
        <v>1</v>
      </c>
      <c r="CH83" s="84" t="b">
        <f t="shared" si="150"/>
        <v>1</v>
      </c>
      <c r="CI83">
        <f t="shared" si="151"/>
        <v>1.0629999999999999</v>
      </c>
      <c r="CJ83" t="b">
        <f t="shared" si="152"/>
        <v>1</v>
      </c>
      <c r="CK83" t="b">
        <f t="shared" si="153"/>
        <v>1</v>
      </c>
      <c r="CL83" s="84" t="b">
        <f t="shared" si="173"/>
        <v>1</v>
      </c>
      <c r="CM83">
        <f t="shared" si="154"/>
        <v>3.496</v>
      </c>
      <c r="CN83" t="b">
        <f t="shared" si="155"/>
        <v>1</v>
      </c>
      <c r="CO83" s="84">
        <f t="shared" si="156"/>
        <v>5.5752688951663645E-2</v>
      </c>
      <c r="CP83" t="b">
        <f t="shared" si="157"/>
        <v>1</v>
      </c>
      <c r="CQ83" s="96" t="b">
        <f t="shared" si="158"/>
        <v>1</v>
      </c>
      <c r="CR83" t="b">
        <f t="shared" si="159"/>
        <v>1</v>
      </c>
      <c r="CS83" t="b">
        <f t="shared" si="160"/>
        <v>1</v>
      </c>
      <c r="CT83" t="b">
        <f t="shared" si="161"/>
        <v>1</v>
      </c>
      <c r="CU83" t="b">
        <f t="shared" si="162"/>
        <v>1</v>
      </c>
      <c r="CV83" s="84" t="b">
        <f t="shared" si="163"/>
        <v>1</v>
      </c>
      <c r="CW83" t="b">
        <f t="shared" si="164"/>
        <v>0</v>
      </c>
      <c r="CX83" t="b">
        <f t="shared" si="165"/>
        <v>0</v>
      </c>
      <c r="CY83" t="b">
        <f t="shared" si="166"/>
        <v>1</v>
      </c>
      <c r="CZ83" t="b">
        <f t="shared" si="167"/>
        <v>1</v>
      </c>
      <c r="DA83" s="84">
        <f t="shared" si="168"/>
        <v>1</v>
      </c>
      <c r="DB83" t="b">
        <f t="shared" si="169"/>
        <v>0</v>
      </c>
    </row>
    <row r="84" spans="1:106">
      <c r="A84" s="9">
        <v>1209</v>
      </c>
      <c r="B84" s="3">
        <v>2</v>
      </c>
      <c r="C84" s="3" t="s">
        <v>927</v>
      </c>
      <c r="D84" s="3" t="str">
        <f t="shared" si="116"/>
        <v>BM_1_24-1_dk_0172</v>
      </c>
      <c r="E84" s="3" t="str">
        <f t="shared" si="117"/>
        <v>0172</v>
      </c>
      <c r="F84" s="3">
        <v>121197.969</v>
      </c>
      <c r="G84" s="15">
        <v>414853.56199999998</v>
      </c>
      <c r="H84" s="35" t="str">
        <f t="shared" si="118"/>
        <v>ja</v>
      </c>
      <c r="I84" s="42">
        <v>229</v>
      </c>
      <c r="J84" s="20" t="s">
        <v>369</v>
      </c>
      <c r="K84" s="21">
        <v>10000</v>
      </c>
      <c r="L84" s="28">
        <f t="shared" si="170"/>
        <v>1</v>
      </c>
      <c r="M84" s="28">
        <f t="shared" si="171"/>
        <v>1</v>
      </c>
      <c r="N84" s="56">
        <f t="shared" si="119"/>
        <v>10000</v>
      </c>
      <c r="O84" s="33">
        <f t="shared" si="172"/>
        <v>105.73365433009653</v>
      </c>
      <c r="P84" s="37">
        <f t="shared" si="120"/>
        <v>92.156022939359644</v>
      </c>
      <c r="Q84" s="9" t="s">
        <v>12</v>
      </c>
      <c r="R84" s="55" t="s">
        <v>12</v>
      </c>
      <c r="S84" s="55">
        <v>2.9849999999999999</v>
      </c>
      <c r="T84" s="55">
        <v>3.2080000000000002</v>
      </c>
      <c r="U84" s="55">
        <v>3.423</v>
      </c>
      <c r="V84" s="3">
        <v>3.6139999999999999</v>
      </c>
      <c r="W84" s="3">
        <v>3.8330000000000002</v>
      </c>
      <c r="X84" s="3" t="s">
        <v>12</v>
      </c>
      <c r="Y84" s="3">
        <v>4.26</v>
      </c>
      <c r="Z84" s="15" t="s">
        <v>12</v>
      </c>
      <c r="AA84" s="10">
        <f t="shared" si="121"/>
        <v>3.8330000000000002</v>
      </c>
      <c r="AB84" s="9">
        <f t="shared" si="122"/>
        <v>0.41000000000000014</v>
      </c>
      <c r="AC84" s="10">
        <f t="shared" si="123"/>
        <v>0.4269999999999996</v>
      </c>
      <c r="AD84" s="9" t="s">
        <v>12</v>
      </c>
      <c r="AE84" s="55" t="s">
        <v>12</v>
      </c>
      <c r="AF84" s="55">
        <v>0.53100000000000003</v>
      </c>
      <c r="AG84" s="55">
        <v>0.623</v>
      </c>
      <c r="AH84" s="55">
        <v>0.71</v>
      </c>
      <c r="AI84" s="3">
        <v>0.78500000000000003</v>
      </c>
      <c r="AJ84" s="3">
        <v>0.85</v>
      </c>
      <c r="AK84" s="3" t="s">
        <v>12</v>
      </c>
      <c r="AL84" s="3">
        <v>0.97599999999999998</v>
      </c>
      <c r="AM84" s="15" t="s">
        <v>12</v>
      </c>
      <c r="AN84" s="10">
        <f t="shared" si="124"/>
        <v>0.85</v>
      </c>
      <c r="AO84" s="9">
        <f t="shared" si="125"/>
        <v>0.14000000000000001</v>
      </c>
      <c r="AP84" s="10">
        <f t="shared" si="126"/>
        <v>0.126</v>
      </c>
      <c r="AQ84" s="9" t="s">
        <v>12</v>
      </c>
      <c r="AR84" s="55" t="s">
        <v>12</v>
      </c>
      <c r="AS84" s="55">
        <v>2.3730000000000002</v>
      </c>
      <c r="AT84" s="55">
        <v>2.5760000000000001</v>
      </c>
      <c r="AU84" s="55">
        <v>2.7429999999999999</v>
      </c>
      <c r="AV84" s="3">
        <v>2.8919999999999999</v>
      </c>
      <c r="AW84" s="3">
        <v>3.0139999999999998</v>
      </c>
      <c r="AX84" s="3" t="s">
        <v>12</v>
      </c>
      <c r="AY84" s="3">
        <v>3.2130000000000001</v>
      </c>
      <c r="AZ84" s="15" t="s">
        <v>12</v>
      </c>
      <c r="BA84" s="10">
        <f t="shared" si="127"/>
        <v>3.0139999999999998</v>
      </c>
      <c r="BB84" s="9">
        <f t="shared" si="128"/>
        <v>0.27099999999999991</v>
      </c>
      <c r="BC84" s="10">
        <f t="shared" si="129"/>
        <v>0.19900000000000029</v>
      </c>
      <c r="BD84" s="9">
        <v>4.0540000000000003</v>
      </c>
      <c r="BE84" s="3">
        <v>4.57</v>
      </c>
      <c r="BF84" s="15">
        <v>5.1390000000000002</v>
      </c>
      <c r="BG84" s="15">
        <f t="shared" si="130"/>
        <v>4.57</v>
      </c>
      <c r="BH84" s="9">
        <f t="shared" si="131"/>
        <v>0.51600000000000001</v>
      </c>
      <c r="BI84" s="10">
        <f t="shared" si="132"/>
        <v>0.56899999999999995</v>
      </c>
      <c r="BJ84" s="9">
        <v>4.0970000000000004</v>
      </c>
      <c r="BK84" s="3">
        <v>4.633</v>
      </c>
      <c r="BL84" s="15">
        <v>5.2229999999999999</v>
      </c>
      <c r="BM84" s="15">
        <f t="shared" si="133"/>
        <v>4.633</v>
      </c>
      <c r="BN84" s="9">
        <f t="shared" si="134"/>
        <v>0.53599999999999959</v>
      </c>
      <c r="BO84" s="10">
        <f t="shared" si="135"/>
        <v>0.58999999999999986</v>
      </c>
      <c r="BP84">
        <f t="shared" si="136"/>
        <v>0</v>
      </c>
      <c r="BQ84" s="93">
        <f t="shared" si="137"/>
        <v>1.2585365853658532</v>
      </c>
      <c r="BR84" s="93">
        <f t="shared" si="138"/>
        <v>1.3073170731707302</v>
      </c>
      <c r="BS84" s="93" t="str">
        <f>VLOOKUP(C84,'Koppeling locatie - aslocatie'!$A$2:$C$8139,2,FALSE)</f>
        <v>bema247</v>
      </c>
      <c r="BT84" s="93">
        <f>VLOOKUP($BS84,aslocaties_v01!$C$3:$AA$500,MATCH($K$3/10,aslocaties_v01!$C$2:$X$2),FALSE)</f>
        <v>3.4569999999999999</v>
      </c>
      <c r="BU84" s="93">
        <f>VLOOKUP(BS84,aslocaties_v01!$C$3:$AA$500,MATCH($K$3,aslocaties_v01!$C$2:$X$2),FALSE)</f>
        <v>3.8740000000000001</v>
      </c>
      <c r="BV84" s="93">
        <f>VLOOKUP(BS84,aslocaties_v01!$C$3:$AA$500,MATCH($K$3*10,aslocaties_v01!$C$2:$Y$2),FALSE)</f>
        <v>4.306</v>
      </c>
      <c r="BW84" s="93">
        <f t="shared" si="139"/>
        <v>0.41700000000000026</v>
      </c>
      <c r="BX84" s="93">
        <f t="shared" si="140"/>
        <v>0.43199999999999994</v>
      </c>
      <c r="BY84" s="94">
        <f t="shared" si="141"/>
        <v>1.7073170731707554E-2</v>
      </c>
      <c r="BZ84" s="94">
        <f t="shared" si="142"/>
        <v>1.1709601873537201E-2</v>
      </c>
      <c r="CA84" s="94">
        <f t="shared" si="143"/>
        <v>3.3999999999999808E-2</v>
      </c>
      <c r="CB84">
        <f t="shared" si="144"/>
        <v>4.0999999999999925E-2</v>
      </c>
      <c r="CC84" s="58">
        <f t="shared" si="145"/>
        <v>4.6000000000000263E-2</v>
      </c>
      <c r="CD84" s="95" t="b">
        <f t="shared" si="146"/>
        <v>0</v>
      </c>
      <c r="CE84" s="96" t="b">
        <f t="shared" si="147"/>
        <v>1</v>
      </c>
      <c r="CF84" t="b">
        <f t="shared" si="148"/>
        <v>1</v>
      </c>
      <c r="CG84" t="b">
        <f t="shared" si="149"/>
        <v>1</v>
      </c>
      <c r="CH84" s="84" t="b">
        <f t="shared" si="150"/>
        <v>1</v>
      </c>
      <c r="CI84">
        <f t="shared" si="151"/>
        <v>0.85</v>
      </c>
      <c r="CJ84" t="b">
        <f t="shared" si="152"/>
        <v>1</v>
      </c>
      <c r="CK84" t="b">
        <f t="shared" si="153"/>
        <v>1</v>
      </c>
      <c r="CL84" s="84" t="b">
        <f t="shared" si="173"/>
        <v>1</v>
      </c>
      <c r="CM84">
        <f t="shared" si="154"/>
        <v>3.0139999999999998</v>
      </c>
      <c r="CN84" t="b">
        <f t="shared" si="155"/>
        <v>1</v>
      </c>
      <c r="CO84" s="84">
        <f t="shared" si="156"/>
        <v>5.9980189206815325E-2</v>
      </c>
      <c r="CP84" t="b">
        <f t="shared" si="157"/>
        <v>1</v>
      </c>
      <c r="CQ84" s="96" t="b">
        <f t="shared" si="158"/>
        <v>1</v>
      </c>
      <c r="CR84" t="b">
        <f t="shared" si="159"/>
        <v>0</v>
      </c>
      <c r="CS84" t="b">
        <f t="shared" si="160"/>
        <v>0</v>
      </c>
      <c r="CT84" t="b">
        <f t="shared" si="161"/>
        <v>1</v>
      </c>
      <c r="CU84" t="b">
        <f t="shared" si="162"/>
        <v>1</v>
      </c>
      <c r="CV84" s="84" t="b">
        <f t="shared" si="163"/>
        <v>1</v>
      </c>
      <c r="CW84" t="b">
        <f t="shared" si="164"/>
        <v>0</v>
      </c>
      <c r="CX84" t="b">
        <f t="shared" si="165"/>
        <v>0</v>
      </c>
      <c r="CY84" t="b">
        <f t="shared" si="166"/>
        <v>1</v>
      </c>
      <c r="CZ84" t="b">
        <f t="shared" si="167"/>
        <v>1</v>
      </c>
      <c r="DA84" s="84">
        <f t="shared" si="168"/>
        <v>2</v>
      </c>
      <c r="DB84" t="b">
        <f t="shared" si="169"/>
        <v>0</v>
      </c>
    </row>
    <row r="85" spans="1:106">
      <c r="A85" s="9">
        <v>1210</v>
      </c>
      <c r="B85" s="3">
        <v>2</v>
      </c>
      <c r="C85" s="3" t="s">
        <v>928</v>
      </c>
      <c r="D85" s="3" t="str">
        <f t="shared" si="116"/>
        <v>BM_1_24-1_dk_0173</v>
      </c>
      <c r="E85" s="3" t="str">
        <f t="shared" si="117"/>
        <v>0173</v>
      </c>
      <c r="F85" s="3">
        <v>121130.477</v>
      </c>
      <c r="G85" s="15">
        <v>414916.31199999998</v>
      </c>
      <c r="H85" s="35" t="str">
        <f t="shared" si="118"/>
        <v>ja</v>
      </c>
      <c r="I85" s="42">
        <v>229</v>
      </c>
      <c r="J85" s="20" t="s">
        <v>369</v>
      </c>
      <c r="K85" s="21">
        <v>10000</v>
      </c>
      <c r="L85" s="28">
        <f t="shared" si="170"/>
        <v>1</v>
      </c>
      <c r="M85" s="28">
        <f t="shared" si="171"/>
        <v>1</v>
      </c>
      <c r="N85" s="56">
        <f t="shared" si="119"/>
        <v>10000</v>
      </c>
      <c r="O85" s="33">
        <f t="shared" si="172"/>
        <v>92.156022939359644</v>
      </c>
      <c r="P85" s="37">
        <f t="shared" si="120"/>
        <v>92.833428919741735</v>
      </c>
      <c r="Q85" s="9" t="s">
        <v>12</v>
      </c>
      <c r="R85" s="55" t="s">
        <v>12</v>
      </c>
      <c r="S85" s="55">
        <v>2.9820000000000002</v>
      </c>
      <c r="T85" s="55">
        <v>3.206</v>
      </c>
      <c r="U85" s="55">
        <v>3.4209999999999998</v>
      </c>
      <c r="V85" s="3">
        <v>3.6120000000000001</v>
      </c>
      <c r="W85" s="3">
        <v>3.831</v>
      </c>
      <c r="X85" s="3" t="s">
        <v>12</v>
      </c>
      <c r="Y85" s="3">
        <v>4.2569999999999997</v>
      </c>
      <c r="Z85" s="15" t="s">
        <v>12</v>
      </c>
      <c r="AA85" s="10">
        <f t="shared" si="121"/>
        <v>3.831</v>
      </c>
      <c r="AB85" s="9">
        <f t="shared" si="122"/>
        <v>0.41000000000000014</v>
      </c>
      <c r="AC85" s="10">
        <f t="shared" si="123"/>
        <v>0.42599999999999971</v>
      </c>
      <c r="AD85" s="9" t="s">
        <v>12</v>
      </c>
      <c r="AE85" s="55" t="s">
        <v>12</v>
      </c>
      <c r="AF85" s="55">
        <v>0.32</v>
      </c>
      <c r="AG85" s="55">
        <v>0.372</v>
      </c>
      <c r="AH85" s="55">
        <v>0.42599999999999999</v>
      </c>
      <c r="AI85" s="3">
        <v>0.47299999999999998</v>
      </c>
      <c r="AJ85" s="3">
        <v>0.52200000000000002</v>
      </c>
      <c r="AK85" s="3" t="s">
        <v>12</v>
      </c>
      <c r="AL85" s="3">
        <v>0.61599999999999999</v>
      </c>
      <c r="AM85" s="15" t="s">
        <v>12</v>
      </c>
      <c r="AN85" s="10">
        <f t="shared" si="124"/>
        <v>0.52200000000000002</v>
      </c>
      <c r="AO85" s="9">
        <f t="shared" si="125"/>
        <v>9.600000000000003E-2</v>
      </c>
      <c r="AP85" s="10">
        <f t="shared" si="126"/>
        <v>9.3999999999999972E-2</v>
      </c>
      <c r="AQ85" s="9" t="s">
        <v>12</v>
      </c>
      <c r="AR85" s="55" t="s">
        <v>12</v>
      </c>
      <c r="AS85" s="55">
        <v>1.89</v>
      </c>
      <c r="AT85" s="55">
        <v>2.0430000000000001</v>
      </c>
      <c r="AU85" s="55">
        <v>2.1890000000000001</v>
      </c>
      <c r="AV85" s="3">
        <v>2.302</v>
      </c>
      <c r="AW85" s="3">
        <v>2.4140000000000001</v>
      </c>
      <c r="AX85" s="3" t="s">
        <v>12</v>
      </c>
      <c r="AY85" s="3">
        <v>2.6120000000000001</v>
      </c>
      <c r="AZ85" s="15" t="s">
        <v>12</v>
      </c>
      <c r="BA85" s="10">
        <f t="shared" si="127"/>
        <v>2.4140000000000001</v>
      </c>
      <c r="BB85" s="9">
        <f t="shared" si="128"/>
        <v>0.22500000000000009</v>
      </c>
      <c r="BC85" s="10">
        <f t="shared" si="129"/>
        <v>0.19799999999999995</v>
      </c>
      <c r="BD85" s="9">
        <v>3.7440000000000002</v>
      </c>
      <c r="BE85" s="3">
        <v>4.2050000000000001</v>
      </c>
      <c r="BF85" s="15">
        <v>4.694</v>
      </c>
      <c r="BG85" s="15">
        <f t="shared" si="130"/>
        <v>4.2050000000000001</v>
      </c>
      <c r="BH85" s="9">
        <f t="shared" si="131"/>
        <v>0.46099999999999985</v>
      </c>
      <c r="BI85" s="10">
        <f t="shared" si="132"/>
        <v>0.48899999999999988</v>
      </c>
      <c r="BJ85" s="9">
        <v>3.7589999999999999</v>
      </c>
      <c r="BK85" s="3">
        <v>4.2329999999999997</v>
      </c>
      <c r="BL85" s="15">
        <v>4.7389999999999999</v>
      </c>
      <c r="BM85" s="15">
        <f t="shared" si="133"/>
        <v>4.2329999999999997</v>
      </c>
      <c r="BN85" s="9">
        <f t="shared" si="134"/>
        <v>0.47399999999999975</v>
      </c>
      <c r="BO85" s="10">
        <f t="shared" si="135"/>
        <v>0.50600000000000023</v>
      </c>
      <c r="BP85">
        <f t="shared" si="136"/>
        <v>0</v>
      </c>
      <c r="BQ85" s="93">
        <f t="shared" si="137"/>
        <v>1.1243902439024382</v>
      </c>
      <c r="BR85" s="93">
        <f t="shared" si="138"/>
        <v>1.1560975609756088</v>
      </c>
      <c r="BS85" s="93" t="str">
        <f>VLOOKUP(C85,'Koppeling locatie - aslocatie'!$A$2:$C$8139,2,FALSE)</f>
        <v>bema247</v>
      </c>
      <c r="BT85" s="93">
        <f>VLOOKUP($BS85,aslocaties_v01!$C$3:$AA$500,MATCH($K$3/10,aslocaties_v01!$C$2:$X$2),FALSE)</f>
        <v>3.4569999999999999</v>
      </c>
      <c r="BU85" s="93">
        <f>VLOOKUP(BS85,aslocaties_v01!$C$3:$AA$500,MATCH($K$3,aslocaties_v01!$C$2:$X$2),FALSE)</f>
        <v>3.8740000000000001</v>
      </c>
      <c r="BV85" s="93">
        <f>VLOOKUP(BS85,aslocaties_v01!$C$3:$AA$500,MATCH($K$3*10,aslocaties_v01!$C$2:$Y$2),FALSE)</f>
        <v>4.306</v>
      </c>
      <c r="BW85" s="93">
        <f t="shared" si="139"/>
        <v>0.41700000000000026</v>
      </c>
      <c r="BX85" s="93">
        <f t="shared" si="140"/>
        <v>0.43199999999999994</v>
      </c>
      <c r="BY85" s="94">
        <f t="shared" si="141"/>
        <v>1.7073170731707554E-2</v>
      </c>
      <c r="BZ85" s="94">
        <f t="shared" si="142"/>
        <v>1.4084507042254168E-2</v>
      </c>
      <c r="CA85" s="94">
        <f t="shared" si="143"/>
        <v>3.6000000000000032E-2</v>
      </c>
      <c r="CB85">
        <f t="shared" si="144"/>
        <v>4.3000000000000149E-2</v>
      </c>
      <c r="CC85" s="58">
        <f t="shared" si="145"/>
        <v>4.9000000000000377E-2</v>
      </c>
      <c r="CD85" s="95" t="b">
        <f t="shared" si="146"/>
        <v>0</v>
      </c>
      <c r="CE85" s="96" t="b">
        <f t="shared" si="147"/>
        <v>1</v>
      </c>
      <c r="CF85" t="b">
        <f t="shared" si="148"/>
        <v>1</v>
      </c>
      <c r="CG85" t="b">
        <f t="shared" si="149"/>
        <v>1</v>
      </c>
      <c r="CH85" s="84" t="b">
        <f t="shared" si="150"/>
        <v>1</v>
      </c>
      <c r="CI85">
        <f t="shared" si="151"/>
        <v>0.52200000000000002</v>
      </c>
      <c r="CJ85" t="b">
        <f t="shared" si="152"/>
        <v>1</v>
      </c>
      <c r="CK85" t="b">
        <f t="shared" si="153"/>
        <v>1</v>
      </c>
      <c r="CL85" s="84" t="b">
        <f t="shared" si="173"/>
        <v>1</v>
      </c>
      <c r="CM85">
        <f t="shared" si="154"/>
        <v>2.4140000000000001</v>
      </c>
      <c r="CN85" t="b">
        <f t="shared" si="155"/>
        <v>1</v>
      </c>
      <c r="CO85" s="84">
        <f t="shared" si="156"/>
        <v>5.7421082180683203E-2</v>
      </c>
      <c r="CP85" t="b">
        <f t="shared" si="157"/>
        <v>1</v>
      </c>
      <c r="CQ85" s="96" t="b">
        <f t="shared" si="158"/>
        <v>1</v>
      </c>
      <c r="CR85" t="b">
        <f t="shared" si="159"/>
        <v>0</v>
      </c>
      <c r="CS85" t="b">
        <f t="shared" si="160"/>
        <v>0</v>
      </c>
      <c r="CT85" t="b">
        <f t="shared" si="161"/>
        <v>1</v>
      </c>
      <c r="CU85" t="b">
        <f t="shared" si="162"/>
        <v>1</v>
      </c>
      <c r="CV85" s="84" t="b">
        <f t="shared" si="163"/>
        <v>1</v>
      </c>
      <c r="CW85" t="b">
        <f t="shared" si="164"/>
        <v>0</v>
      </c>
      <c r="CX85" t="b">
        <f t="shared" si="165"/>
        <v>0</v>
      </c>
      <c r="CY85" t="b">
        <f t="shared" si="166"/>
        <v>1</v>
      </c>
      <c r="CZ85" t="b">
        <f t="shared" si="167"/>
        <v>1</v>
      </c>
      <c r="DA85" s="84">
        <f t="shared" si="168"/>
        <v>2</v>
      </c>
      <c r="DB85" t="b">
        <f t="shared" si="169"/>
        <v>0</v>
      </c>
    </row>
    <row r="86" spans="1:106">
      <c r="A86" s="9">
        <v>1211</v>
      </c>
      <c r="B86" s="3">
        <v>2</v>
      </c>
      <c r="C86" s="3" t="s">
        <v>929</v>
      </c>
      <c r="D86" s="3" t="str">
        <f t="shared" si="116"/>
        <v>BM_1_24-1_dk_0174</v>
      </c>
      <c r="E86" s="3" t="str">
        <f t="shared" si="117"/>
        <v>0174</v>
      </c>
      <c r="F86" s="3">
        <v>121048.219</v>
      </c>
      <c r="G86" s="15">
        <v>414873.28100000002</v>
      </c>
      <c r="H86" s="35" t="str">
        <f t="shared" si="118"/>
        <v>ja</v>
      </c>
      <c r="I86" s="42">
        <v>155</v>
      </c>
      <c r="J86" s="20" t="s">
        <v>369</v>
      </c>
      <c r="K86" s="21">
        <v>10000</v>
      </c>
      <c r="L86" s="28">
        <f t="shared" si="170"/>
        <v>1</v>
      </c>
      <c r="M86" s="28">
        <f t="shared" si="171"/>
        <v>1</v>
      </c>
      <c r="N86" s="56">
        <f t="shared" si="119"/>
        <v>10000</v>
      </c>
      <c r="O86" s="33">
        <f t="shared" si="172"/>
        <v>92.833428919741735</v>
      </c>
      <c r="P86" s="37">
        <f t="shared" si="120"/>
        <v>81.018429026991285</v>
      </c>
      <c r="Q86" s="9" t="s">
        <v>12</v>
      </c>
      <c r="R86" s="55" t="s">
        <v>12</v>
      </c>
      <c r="S86" s="55">
        <v>2.9129999999999998</v>
      </c>
      <c r="T86" s="55">
        <v>3.1909999999999998</v>
      </c>
      <c r="U86" s="55">
        <v>3.4159999999999999</v>
      </c>
      <c r="V86" s="3">
        <v>3.6059999999999999</v>
      </c>
      <c r="W86" s="3">
        <v>3.8250000000000002</v>
      </c>
      <c r="X86" s="3" t="s">
        <v>12</v>
      </c>
      <c r="Y86" s="3">
        <v>4.2510000000000003</v>
      </c>
      <c r="Z86" s="15" t="s">
        <v>12</v>
      </c>
      <c r="AA86" s="10">
        <f t="shared" si="121"/>
        <v>3.8250000000000002</v>
      </c>
      <c r="AB86" s="9">
        <f t="shared" si="122"/>
        <v>0.40900000000000025</v>
      </c>
      <c r="AC86" s="10">
        <f t="shared" si="123"/>
        <v>0.42600000000000016</v>
      </c>
      <c r="AD86" s="9" t="s">
        <v>12</v>
      </c>
      <c r="AE86" s="55" t="s">
        <v>12</v>
      </c>
      <c r="AF86" s="55">
        <v>0.219</v>
      </c>
      <c r="AG86" s="55">
        <v>0.30099999999999999</v>
      </c>
      <c r="AH86" s="55">
        <v>0.375</v>
      </c>
      <c r="AI86" s="3">
        <v>0.44900000000000001</v>
      </c>
      <c r="AJ86" s="3">
        <v>0.53400000000000003</v>
      </c>
      <c r="AK86" s="3" t="s">
        <v>12</v>
      </c>
      <c r="AL86" s="3">
        <v>0.67500000000000004</v>
      </c>
      <c r="AM86" s="15" t="s">
        <v>12</v>
      </c>
      <c r="AN86" s="10">
        <f t="shared" si="124"/>
        <v>0.53400000000000003</v>
      </c>
      <c r="AO86" s="9">
        <f t="shared" si="125"/>
        <v>0.15900000000000003</v>
      </c>
      <c r="AP86" s="10">
        <f t="shared" si="126"/>
        <v>0.14100000000000001</v>
      </c>
      <c r="AQ86" s="9" t="s">
        <v>12</v>
      </c>
      <c r="AR86" s="55" t="s">
        <v>12</v>
      </c>
      <c r="AS86" s="55">
        <v>1.397</v>
      </c>
      <c r="AT86" s="55">
        <v>1.7310000000000001</v>
      </c>
      <c r="AU86" s="55">
        <v>1.9410000000000001</v>
      </c>
      <c r="AV86" s="3">
        <v>2.1230000000000002</v>
      </c>
      <c r="AW86" s="3">
        <v>2.302</v>
      </c>
      <c r="AX86" s="3" t="s">
        <v>12</v>
      </c>
      <c r="AY86" s="3">
        <v>2.6019999999999999</v>
      </c>
      <c r="AZ86" s="15" t="s">
        <v>12</v>
      </c>
      <c r="BA86" s="10">
        <f t="shared" si="127"/>
        <v>2.302</v>
      </c>
      <c r="BB86" s="9">
        <f t="shared" si="128"/>
        <v>0.36099999999999999</v>
      </c>
      <c r="BC86" s="10">
        <f t="shared" si="129"/>
        <v>0.29999999999999982</v>
      </c>
      <c r="BD86" s="9">
        <v>3.577</v>
      </c>
      <c r="BE86" s="3">
        <v>3.9980000000000002</v>
      </c>
      <c r="BF86" s="15">
        <v>4.4160000000000004</v>
      </c>
      <c r="BG86" s="15">
        <f t="shared" si="130"/>
        <v>3.9980000000000002</v>
      </c>
      <c r="BH86" s="9">
        <f t="shared" si="131"/>
        <v>0.42100000000000026</v>
      </c>
      <c r="BI86" s="10">
        <f t="shared" si="132"/>
        <v>0.41800000000000015</v>
      </c>
      <c r="BJ86" s="9">
        <v>3.5609999999999999</v>
      </c>
      <c r="BK86" s="3">
        <v>3.984</v>
      </c>
      <c r="BL86" s="15">
        <v>4.4020000000000001</v>
      </c>
      <c r="BM86" s="15">
        <f t="shared" si="133"/>
        <v>3.984</v>
      </c>
      <c r="BN86" s="9">
        <f t="shared" si="134"/>
        <v>0.42300000000000004</v>
      </c>
      <c r="BO86" s="10">
        <f t="shared" si="135"/>
        <v>0.41800000000000015</v>
      </c>
      <c r="BP86">
        <f t="shared" si="136"/>
        <v>0</v>
      </c>
      <c r="BQ86" s="93">
        <f t="shared" si="137"/>
        <v>1.0293398533007334</v>
      </c>
      <c r="BR86" s="93">
        <f t="shared" si="138"/>
        <v>1.0342298288508551</v>
      </c>
      <c r="BS86" s="93" t="str">
        <f>VLOOKUP(C86,'Koppeling locatie - aslocatie'!$A$2:$C$8139,2,FALSE)</f>
        <v>bema247</v>
      </c>
      <c r="BT86" s="93">
        <f>VLOOKUP($BS86,aslocaties_v01!$C$3:$AA$500,MATCH($K$3/10,aslocaties_v01!$C$2:$X$2),FALSE)</f>
        <v>3.4569999999999999</v>
      </c>
      <c r="BU86" s="93">
        <f>VLOOKUP(BS86,aslocaties_v01!$C$3:$AA$500,MATCH($K$3,aslocaties_v01!$C$2:$X$2),FALSE)</f>
        <v>3.8740000000000001</v>
      </c>
      <c r="BV86" s="93">
        <f>VLOOKUP(BS86,aslocaties_v01!$C$3:$AA$500,MATCH($K$3*10,aslocaties_v01!$C$2:$Y$2),FALSE)</f>
        <v>4.306</v>
      </c>
      <c r="BW86" s="93">
        <f t="shared" si="139"/>
        <v>0.41700000000000026</v>
      </c>
      <c r="BX86" s="93">
        <f t="shared" si="140"/>
        <v>0.43199999999999994</v>
      </c>
      <c r="BY86" s="94">
        <f t="shared" si="141"/>
        <v>1.9559902200489088E-2</v>
      </c>
      <c r="BZ86" s="94">
        <f t="shared" si="142"/>
        <v>1.4084507042253058E-2</v>
      </c>
      <c r="CA86" s="94">
        <f t="shared" si="143"/>
        <v>4.0999999999999925E-2</v>
      </c>
      <c r="CB86">
        <f t="shared" si="144"/>
        <v>4.8999999999999932E-2</v>
      </c>
      <c r="CC86" s="58">
        <f t="shared" si="145"/>
        <v>5.4999999999999716E-2</v>
      </c>
      <c r="CD86" s="95" t="b">
        <f t="shared" si="146"/>
        <v>0</v>
      </c>
      <c r="CE86" s="96" t="b">
        <f t="shared" si="147"/>
        <v>1</v>
      </c>
      <c r="CF86" t="b">
        <f t="shared" si="148"/>
        <v>1</v>
      </c>
      <c r="CG86" t="b">
        <f t="shared" si="149"/>
        <v>1</v>
      </c>
      <c r="CH86" s="84" t="b">
        <f t="shared" si="150"/>
        <v>1</v>
      </c>
      <c r="CI86">
        <f t="shared" si="151"/>
        <v>0.53400000000000003</v>
      </c>
      <c r="CJ86" t="b">
        <f t="shared" si="152"/>
        <v>1</v>
      </c>
      <c r="CK86" t="b">
        <f t="shared" si="153"/>
        <v>1</v>
      </c>
      <c r="CL86" s="84" t="b">
        <f t="shared" si="173"/>
        <v>1</v>
      </c>
      <c r="CM86">
        <f t="shared" si="154"/>
        <v>2.302</v>
      </c>
      <c r="CN86" t="b">
        <f t="shared" si="155"/>
        <v>1</v>
      </c>
      <c r="CO86" s="84">
        <f t="shared" si="156"/>
        <v>6.4596058635918205E-2</v>
      </c>
      <c r="CP86" t="b">
        <f t="shared" si="157"/>
        <v>1</v>
      </c>
      <c r="CQ86" s="96" t="b">
        <f t="shared" si="158"/>
        <v>1</v>
      </c>
      <c r="CR86" t="b">
        <f t="shared" si="159"/>
        <v>0</v>
      </c>
      <c r="CS86" t="b">
        <f t="shared" si="160"/>
        <v>0</v>
      </c>
      <c r="CT86" t="b">
        <f t="shared" si="161"/>
        <v>1</v>
      </c>
      <c r="CU86" t="b">
        <f t="shared" si="162"/>
        <v>1</v>
      </c>
      <c r="CV86" s="84" t="b">
        <f t="shared" si="163"/>
        <v>1</v>
      </c>
      <c r="CW86" t="b">
        <f t="shared" si="164"/>
        <v>1</v>
      </c>
      <c r="CX86" t="b">
        <f t="shared" si="165"/>
        <v>1</v>
      </c>
      <c r="CY86" t="b">
        <f t="shared" si="166"/>
        <v>1</v>
      </c>
      <c r="CZ86" t="b">
        <f t="shared" si="167"/>
        <v>1</v>
      </c>
      <c r="DA86" s="84">
        <f t="shared" si="168"/>
        <v>1</v>
      </c>
      <c r="DB86" t="b">
        <f t="shared" si="169"/>
        <v>0</v>
      </c>
    </row>
    <row r="87" spans="1:106">
      <c r="A87" s="9">
        <v>1212</v>
      </c>
      <c r="B87" s="3">
        <v>2</v>
      </c>
      <c r="C87" s="3" t="s">
        <v>930</v>
      </c>
      <c r="D87" s="3" t="str">
        <f t="shared" si="116"/>
        <v>BM_1_24-1_dk_0175</v>
      </c>
      <c r="E87" s="3" t="str">
        <f t="shared" si="117"/>
        <v>0175</v>
      </c>
      <c r="F87" s="3">
        <v>120968.32799999999</v>
      </c>
      <c r="G87" s="15">
        <v>414859.81199999998</v>
      </c>
      <c r="H87" s="35" t="str">
        <f t="shared" si="118"/>
        <v>ja</v>
      </c>
      <c r="I87" s="42">
        <v>173</v>
      </c>
      <c r="J87" s="20" t="s">
        <v>369</v>
      </c>
      <c r="K87" s="21">
        <v>10000</v>
      </c>
      <c r="L87" s="28">
        <f t="shared" si="170"/>
        <v>1</v>
      </c>
      <c r="M87" s="28">
        <f t="shared" si="171"/>
        <v>1</v>
      </c>
      <c r="N87" s="56">
        <f t="shared" si="119"/>
        <v>10000</v>
      </c>
      <c r="O87" s="33">
        <f t="shared" si="172"/>
        <v>81.018429026991285</v>
      </c>
      <c r="P87" s="37">
        <f t="shared" si="120"/>
        <v>120.07193617993551</v>
      </c>
      <c r="Q87" s="9" t="s">
        <v>12</v>
      </c>
      <c r="R87" s="55" t="s">
        <v>12</v>
      </c>
      <c r="S87" s="55">
        <v>2.7909999999999999</v>
      </c>
      <c r="T87" s="55">
        <v>3.1309999999999998</v>
      </c>
      <c r="U87" s="55">
        <v>3.3620000000000001</v>
      </c>
      <c r="V87" s="3">
        <v>3.556</v>
      </c>
      <c r="W87" s="3">
        <v>3.778</v>
      </c>
      <c r="X87" s="3" t="s">
        <v>12</v>
      </c>
      <c r="Y87" s="3">
        <v>4.2110000000000003</v>
      </c>
      <c r="Z87" s="15" t="s">
        <v>12</v>
      </c>
      <c r="AA87" s="10">
        <f t="shared" si="121"/>
        <v>3.778</v>
      </c>
      <c r="AB87" s="9">
        <f t="shared" si="122"/>
        <v>0.41599999999999993</v>
      </c>
      <c r="AC87" s="10">
        <f t="shared" si="123"/>
        <v>0.43300000000000027</v>
      </c>
      <c r="AD87" s="9" t="s">
        <v>12</v>
      </c>
      <c r="AE87" s="55" t="s">
        <v>12</v>
      </c>
      <c r="AF87" s="55">
        <v>0.187</v>
      </c>
      <c r="AG87" s="55">
        <v>0.26</v>
      </c>
      <c r="AH87" s="55">
        <v>0.33500000000000002</v>
      </c>
      <c r="AI87" s="3">
        <v>0.40200000000000002</v>
      </c>
      <c r="AJ87" s="3">
        <v>0.47499999999999998</v>
      </c>
      <c r="AK87" s="3" t="s">
        <v>12</v>
      </c>
      <c r="AL87" s="3">
        <v>0.60399999999999998</v>
      </c>
      <c r="AM87" s="15" t="s">
        <v>12</v>
      </c>
      <c r="AN87" s="10">
        <f t="shared" si="124"/>
        <v>0.47499999999999998</v>
      </c>
      <c r="AO87" s="9">
        <f t="shared" si="125"/>
        <v>0.13999999999999996</v>
      </c>
      <c r="AP87" s="10">
        <f t="shared" si="126"/>
        <v>0.129</v>
      </c>
      <c r="AQ87" s="9" t="s">
        <v>12</v>
      </c>
      <c r="AR87" s="55" t="s">
        <v>12</v>
      </c>
      <c r="AS87" s="55">
        <v>1.232</v>
      </c>
      <c r="AT87" s="55">
        <v>1.56</v>
      </c>
      <c r="AU87" s="55">
        <v>1.806</v>
      </c>
      <c r="AV87" s="3">
        <v>1.9850000000000001</v>
      </c>
      <c r="AW87" s="3">
        <v>2.1560000000000001</v>
      </c>
      <c r="AX87" s="3" t="s">
        <v>12</v>
      </c>
      <c r="AY87" s="3">
        <v>2.4279999999999999</v>
      </c>
      <c r="AZ87" s="15" t="s">
        <v>12</v>
      </c>
      <c r="BA87" s="10">
        <f t="shared" si="127"/>
        <v>2.1560000000000001</v>
      </c>
      <c r="BB87" s="9">
        <f t="shared" si="128"/>
        <v>0.35000000000000009</v>
      </c>
      <c r="BC87" s="10">
        <f t="shared" si="129"/>
        <v>0.2719999999999998</v>
      </c>
      <c r="BD87" s="9">
        <v>3.5579999999999998</v>
      </c>
      <c r="BE87" s="3">
        <v>4.0069999999999997</v>
      </c>
      <c r="BF87" s="15">
        <v>4.4530000000000003</v>
      </c>
      <c r="BG87" s="15">
        <f t="shared" si="130"/>
        <v>4.0069999999999997</v>
      </c>
      <c r="BH87" s="9">
        <f t="shared" si="131"/>
        <v>0.44899999999999984</v>
      </c>
      <c r="BI87" s="10">
        <f t="shared" si="132"/>
        <v>0.44600000000000062</v>
      </c>
      <c r="BJ87" s="9">
        <v>3.5529999999999999</v>
      </c>
      <c r="BK87" s="3">
        <v>4.0069999999999997</v>
      </c>
      <c r="BL87" s="15">
        <v>4.4550000000000001</v>
      </c>
      <c r="BM87" s="15">
        <f t="shared" si="133"/>
        <v>4.0069999999999997</v>
      </c>
      <c r="BN87" s="9">
        <f t="shared" si="134"/>
        <v>0.45399999999999974</v>
      </c>
      <c r="BO87" s="10">
        <f t="shared" si="135"/>
        <v>0.4480000000000004</v>
      </c>
      <c r="BP87">
        <f t="shared" si="136"/>
        <v>0</v>
      </c>
      <c r="BQ87" s="93">
        <f t="shared" si="137"/>
        <v>1.0793269230769229</v>
      </c>
      <c r="BR87" s="93">
        <f t="shared" si="138"/>
        <v>1.0913461538461533</v>
      </c>
      <c r="BS87" s="93" t="str">
        <f>VLOOKUP(C87,'Koppeling locatie - aslocatie'!$A$2:$C$8139,2,FALSE)</f>
        <v>bema248</v>
      </c>
      <c r="BT87" s="93">
        <f>VLOOKUP($BS87,aslocaties_v01!$C$3:$AA$500,MATCH($K$3/10,aslocaties_v01!$C$2:$X$2),FALSE)</f>
        <v>3.3180000000000001</v>
      </c>
      <c r="BU87" s="93">
        <f>VLOOKUP(BS87,aslocaties_v01!$C$3:$AA$500,MATCH($K$3,aslocaties_v01!$C$2:$X$2),FALSE)</f>
        <v>3.7069999999999999</v>
      </c>
      <c r="BV87" s="93">
        <f>VLOOKUP(BS87,aslocaties_v01!$C$3:$AA$500,MATCH($K$3*10,aslocaties_v01!$C$2:$Y$2),FALSE)</f>
        <v>4.125</v>
      </c>
      <c r="BW87" s="93">
        <f t="shared" si="139"/>
        <v>0.38899999999999979</v>
      </c>
      <c r="BX87" s="93">
        <f t="shared" si="140"/>
        <v>0.41800000000000015</v>
      </c>
      <c r="BY87" s="94">
        <f t="shared" si="141"/>
        <v>6.4903846153846478E-2</v>
      </c>
      <c r="BZ87" s="94">
        <f t="shared" si="142"/>
        <v>3.4642032332563799E-2</v>
      </c>
      <c r="CA87" s="94">
        <f t="shared" si="143"/>
        <v>4.4000000000000039E-2</v>
      </c>
      <c r="CB87">
        <f t="shared" si="144"/>
        <v>7.1000000000000174E-2</v>
      </c>
      <c r="CC87" s="58">
        <f t="shared" si="145"/>
        <v>8.6000000000000298E-2</v>
      </c>
      <c r="CD87" s="95" t="b">
        <f t="shared" si="146"/>
        <v>0</v>
      </c>
      <c r="CE87" s="96" t="b">
        <f t="shared" si="147"/>
        <v>1</v>
      </c>
      <c r="CF87" t="b">
        <f t="shared" si="148"/>
        <v>1</v>
      </c>
      <c r="CG87" t="b">
        <f t="shared" si="149"/>
        <v>1</v>
      </c>
      <c r="CH87" s="84" t="b">
        <f t="shared" si="150"/>
        <v>1</v>
      </c>
      <c r="CI87">
        <f t="shared" si="151"/>
        <v>0.47499999999999998</v>
      </c>
      <c r="CJ87" t="b">
        <f t="shared" si="152"/>
        <v>1</v>
      </c>
      <c r="CK87" t="b">
        <f t="shared" si="153"/>
        <v>1</v>
      </c>
      <c r="CL87" s="84" t="b">
        <f t="shared" si="173"/>
        <v>1</v>
      </c>
      <c r="CM87">
        <f t="shared" si="154"/>
        <v>2.1560000000000001</v>
      </c>
      <c r="CN87" t="b">
        <f t="shared" si="155"/>
        <v>1</v>
      </c>
      <c r="CO87" s="84">
        <f t="shared" si="156"/>
        <v>6.5504554637870291E-2</v>
      </c>
      <c r="CP87" t="b">
        <f t="shared" si="157"/>
        <v>1</v>
      </c>
      <c r="CQ87" s="96" t="b">
        <f t="shared" si="158"/>
        <v>1</v>
      </c>
      <c r="CR87" t="b">
        <f t="shared" si="159"/>
        <v>1</v>
      </c>
      <c r="CS87" t="b">
        <f t="shared" si="160"/>
        <v>1</v>
      </c>
      <c r="CT87" t="b">
        <f t="shared" si="161"/>
        <v>1</v>
      </c>
      <c r="CU87" t="b">
        <f t="shared" si="162"/>
        <v>1</v>
      </c>
      <c r="CV87" s="84" t="b">
        <f t="shared" si="163"/>
        <v>1</v>
      </c>
      <c r="CW87" t="b">
        <f t="shared" si="164"/>
        <v>1</v>
      </c>
      <c r="CX87" t="b">
        <f t="shared" si="165"/>
        <v>1</v>
      </c>
      <c r="CY87" t="b">
        <f t="shared" si="166"/>
        <v>1</v>
      </c>
      <c r="CZ87" t="b">
        <f t="shared" si="167"/>
        <v>1</v>
      </c>
      <c r="DA87" s="84">
        <f t="shared" si="168"/>
        <v>0</v>
      </c>
      <c r="DB87" t="b">
        <f t="shared" si="169"/>
        <v>0</v>
      </c>
    </row>
    <row r="88" spans="1:106">
      <c r="A88" s="9">
        <v>1213</v>
      </c>
      <c r="B88" s="3">
        <v>2</v>
      </c>
      <c r="C88" s="3" t="s">
        <v>931</v>
      </c>
      <c r="D88" s="3" t="str">
        <f t="shared" si="116"/>
        <v>BM_1_24-1_dk_0176</v>
      </c>
      <c r="E88" s="3" t="str">
        <f t="shared" si="117"/>
        <v>0176</v>
      </c>
      <c r="F88" s="3">
        <v>120848.375</v>
      </c>
      <c r="G88" s="15">
        <v>414854.46899999998</v>
      </c>
      <c r="H88" s="35" t="str">
        <f t="shared" si="118"/>
        <v>ja</v>
      </c>
      <c r="I88" s="42">
        <v>173</v>
      </c>
      <c r="J88" s="20" t="s">
        <v>369</v>
      </c>
      <c r="K88" s="21">
        <v>10000</v>
      </c>
      <c r="L88" s="28">
        <f t="shared" si="170"/>
        <v>1</v>
      </c>
      <c r="M88" s="28">
        <f t="shared" si="171"/>
        <v>1</v>
      </c>
      <c r="N88" s="56">
        <f t="shared" si="119"/>
        <v>10000</v>
      </c>
      <c r="O88" s="33">
        <f t="shared" si="172"/>
        <v>120.07193617993551</v>
      </c>
      <c r="P88" s="37">
        <f t="shared" si="120"/>
        <v>98.786764589195215</v>
      </c>
      <c r="Q88" s="9" t="s">
        <v>12</v>
      </c>
      <c r="R88" s="55" t="s">
        <v>12</v>
      </c>
      <c r="S88" s="55">
        <v>2.9380000000000002</v>
      </c>
      <c r="T88" s="55">
        <v>3.149</v>
      </c>
      <c r="U88" s="55">
        <v>3.3580000000000001</v>
      </c>
      <c r="V88" s="3">
        <v>3.544</v>
      </c>
      <c r="W88" s="3">
        <v>3.758</v>
      </c>
      <c r="X88" s="3" t="s">
        <v>12</v>
      </c>
      <c r="Y88" s="3">
        <v>4.1820000000000004</v>
      </c>
      <c r="Z88" s="15" t="s">
        <v>12</v>
      </c>
      <c r="AA88" s="10">
        <f t="shared" si="121"/>
        <v>3.758</v>
      </c>
      <c r="AB88" s="9">
        <f t="shared" si="122"/>
        <v>0.39999999999999991</v>
      </c>
      <c r="AC88" s="10">
        <f t="shared" si="123"/>
        <v>0.42400000000000038</v>
      </c>
      <c r="AD88" s="9" t="s">
        <v>12</v>
      </c>
      <c r="AE88" s="55" t="s">
        <v>12</v>
      </c>
      <c r="AF88" s="55">
        <v>0.29199999999999998</v>
      </c>
      <c r="AG88" s="55">
        <v>0.34599999999999997</v>
      </c>
      <c r="AH88" s="55">
        <v>0.40500000000000003</v>
      </c>
      <c r="AI88" s="3">
        <v>0.45100000000000001</v>
      </c>
      <c r="AJ88" s="3">
        <v>0.502</v>
      </c>
      <c r="AK88" s="3" t="s">
        <v>12</v>
      </c>
      <c r="AL88" s="3">
        <v>0.60899999999999999</v>
      </c>
      <c r="AM88" s="15" t="s">
        <v>12</v>
      </c>
      <c r="AN88" s="10">
        <f t="shared" si="124"/>
        <v>0.502</v>
      </c>
      <c r="AO88" s="9">
        <f t="shared" si="125"/>
        <v>9.6999999999999975E-2</v>
      </c>
      <c r="AP88" s="10">
        <f t="shared" si="126"/>
        <v>0.10699999999999998</v>
      </c>
      <c r="AQ88" s="9" t="s">
        <v>12</v>
      </c>
      <c r="AR88" s="55" t="s">
        <v>12</v>
      </c>
      <c r="AS88" s="55">
        <v>1.68</v>
      </c>
      <c r="AT88" s="55">
        <v>1.851</v>
      </c>
      <c r="AU88" s="55">
        <v>2.0059999999999998</v>
      </c>
      <c r="AV88" s="3">
        <v>2.1160000000000001</v>
      </c>
      <c r="AW88" s="3">
        <v>2.222</v>
      </c>
      <c r="AX88" s="3" t="s">
        <v>12</v>
      </c>
      <c r="AY88" s="3">
        <v>2.4350000000000001</v>
      </c>
      <c r="AZ88" s="15" t="s">
        <v>12</v>
      </c>
      <c r="BA88" s="10">
        <f t="shared" si="127"/>
        <v>2.222</v>
      </c>
      <c r="BB88" s="9">
        <f t="shared" si="128"/>
        <v>0.21600000000000019</v>
      </c>
      <c r="BC88" s="10">
        <f t="shared" si="129"/>
        <v>0.21300000000000008</v>
      </c>
      <c r="BD88" s="9">
        <v>3.5249999999999999</v>
      </c>
      <c r="BE88" s="3">
        <v>3.9289999999999998</v>
      </c>
      <c r="BF88" s="15">
        <v>4.3499999999999996</v>
      </c>
      <c r="BG88" s="15">
        <f t="shared" si="130"/>
        <v>3.9289999999999998</v>
      </c>
      <c r="BH88" s="9">
        <f t="shared" si="131"/>
        <v>0.40399999999999991</v>
      </c>
      <c r="BI88" s="10">
        <f t="shared" si="132"/>
        <v>0.42099999999999982</v>
      </c>
      <c r="BJ88" s="9">
        <v>3.528</v>
      </c>
      <c r="BK88" s="3">
        <v>3.9350000000000001</v>
      </c>
      <c r="BL88" s="15">
        <v>4.3570000000000002</v>
      </c>
      <c r="BM88" s="15">
        <f t="shared" si="133"/>
        <v>3.9350000000000001</v>
      </c>
      <c r="BN88" s="9">
        <f t="shared" si="134"/>
        <v>0.40700000000000003</v>
      </c>
      <c r="BO88" s="10">
        <f t="shared" si="135"/>
        <v>0.42200000000000015</v>
      </c>
      <c r="BP88">
        <f t="shared" si="136"/>
        <v>0</v>
      </c>
      <c r="BQ88" s="93">
        <f t="shared" si="137"/>
        <v>1.01</v>
      </c>
      <c r="BR88" s="93">
        <f t="shared" si="138"/>
        <v>1.0175000000000003</v>
      </c>
      <c r="BS88" s="93" t="str">
        <f>VLOOKUP(C88,'Koppeling locatie - aslocatie'!$A$2:$C$8139,2,FALSE)</f>
        <v>bema248</v>
      </c>
      <c r="BT88" s="93">
        <f>VLOOKUP($BS88,aslocaties_v01!$C$3:$AA$500,MATCH($K$3/10,aslocaties_v01!$C$2:$X$2),FALSE)</f>
        <v>3.3180000000000001</v>
      </c>
      <c r="BU88" s="93">
        <f>VLOOKUP(BS88,aslocaties_v01!$C$3:$AA$500,MATCH($K$3,aslocaties_v01!$C$2:$X$2),FALSE)</f>
        <v>3.7069999999999999</v>
      </c>
      <c r="BV88" s="93">
        <f>VLOOKUP(BS88,aslocaties_v01!$C$3:$AA$500,MATCH($K$3*10,aslocaties_v01!$C$2:$Y$2),FALSE)</f>
        <v>4.125</v>
      </c>
      <c r="BW88" s="93">
        <f t="shared" si="139"/>
        <v>0.38899999999999979</v>
      </c>
      <c r="BX88" s="93">
        <f t="shared" si="140"/>
        <v>0.41800000000000015</v>
      </c>
      <c r="BY88" s="94">
        <f t="shared" si="141"/>
        <v>2.7500000000000302E-2</v>
      </c>
      <c r="BZ88" s="94">
        <f t="shared" si="142"/>
        <v>1.4150943396226912E-2</v>
      </c>
      <c r="CA88" s="94">
        <f t="shared" si="143"/>
        <v>4.0000000000000036E-2</v>
      </c>
      <c r="CB88">
        <f t="shared" si="144"/>
        <v>5.1000000000000156E-2</v>
      </c>
      <c r="CC88" s="58">
        <f t="shared" si="145"/>
        <v>5.7000000000000384E-2</v>
      </c>
      <c r="CD88" s="95" t="b">
        <f t="shared" si="146"/>
        <v>0</v>
      </c>
      <c r="CE88" s="96" t="b">
        <f t="shared" si="147"/>
        <v>1</v>
      </c>
      <c r="CF88" t="b">
        <f t="shared" si="148"/>
        <v>1</v>
      </c>
      <c r="CG88" t="b">
        <f t="shared" si="149"/>
        <v>1</v>
      </c>
      <c r="CH88" s="84" t="b">
        <f t="shared" si="150"/>
        <v>1</v>
      </c>
      <c r="CI88">
        <f t="shared" si="151"/>
        <v>0.502</v>
      </c>
      <c r="CJ88" t="b">
        <f t="shared" si="152"/>
        <v>1</v>
      </c>
      <c r="CK88" t="b">
        <f t="shared" si="153"/>
        <v>1</v>
      </c>
      <c r="CL88" s="84" t="b">
        <f t="shared" si="173"/>
        <v>1</v>
      </c>
      <c r="CM88">
        <f t="shared" si="154"/>
        <v>2.222</v>
      </c>
      <c r="CN88" t="b">
        <f t="shared" si="155"/>
        <v>1</v>
      </c>
      <c r="CO88" s="84">
        <f t="shared" si="156"/>
        <v>6.5176496185933755E-2</v>
      </c>
      <c r="CP88" t="b">
        <f t="shared" si="157"/>
        <v>1</v>
      </c>
      <c r="CQ88" s="96" t="b">
        <f t="shared" si="158"/>
        <v>1</v>
      </c>
      <c r="CR88" t="b">
        <f t="shared" si="159"/>
        <v>1</v>
      </c>
      <c r="CS88" t="b">
        <f t="shared" si="160"/>
        <v>1</v>
      </c>
      <c r="CT88" t="b">
        <f t="shared" si="161"/>
        <v>1</v>
      </c>
      <c r="CU88" t="b">
        <f t="shared" si="162"/>
        <v>1</v>
      </c>
      <c r="CV88" s="84" t="b">
        <f t="shared" si="163"/>
        <v>1</v>
      </c>
      <c r="CW88" t="b">
        <f t="shared" si="164"/>
        <v>1</v>
      </c>
      <c r="CX88" t="b">
        <f t="shared" si="165"/>
        <v>1</v>
      </c>
      <c r="CY88" t="b">
        <f t="shared" si="166"/>
        <v>0</v>
      </c>
      <c r="CZ88" t="b">
        <f t="shared" si="167"/>
        <v>0</v>
      </c>
      <c r="DA88" s="84">
        <f t="shared" si="168"/>
        <v>1</v>
      </c>
      <c r="DB88" t="b">
        <f t="shared" si="169"/>
        <v>0</v>
      </c>
    </row>
    <row r="89" spans="1:106">
      <c r="A89" s="9">
        <v>1214</v>
      </c>
      <c r="B89" s="3">
        <v>2</v>
      </c>
      <c r="C89" s="3" t="s">
        <v>932</v>
      </c>
      <c r="D89" s="3" t="str">
        <f t="shared" si="116"/>
        <v>BM_1_24-1_dk_0177</v>
      </c>
      <c r="E89" s="3" t="str">
        <f t="shared" si="117"/>
        <v>0177</v>
      </c>
      <c r="F89" s="3">
        <v>120831.92200000001</v>
      </c>
      <c r="G89" s="15">
        <v>414757.06199999998</v>
      </c>
      <c r="H89" s="35" t="str">
        <f t="shared" si="118"/>
        <v>ja</v>
      </c>
      <c r="I89" s="42">
        <v>117</v>
      </c>
      <c r="J89" s="20" t="s">
        <v>369</v>
      </c>
      <c r="K89" s="21">
        <v>10000</v>
      </c>
      <c r="L89" s="28">
        <f t="shared" si="170"/>
        <v>1</v>
      </c>
      <c r="M89" s="28">
        <f t="shared" si="171"/>
        <v>1</v>
      </c>
      <c r="N89" s="56">
        <f t="shared" si="119"/>
        <v>10000</v>
      </c>
      <c r="O89" s="33">
        <f t="shared" si="172"/>
        <v>98.786764589195215</v>
      </c>
      <c r="P89" s="37">
        <f t="shared" si="120"/>
        <v>14511.148062549009</v>
      </c>
      <c r="Q89" s="9" t="s">
        <v>12</v>
      </c>
      <c r="R89" s="55" t="s">
        <v>12</v>
      </c>
      <c r="S89" s="55">
        <v>2.9359999999999999</v>
      </c>
      <c r="T89" s="55">
        <v>3.1469999999999998</v>
      </c>
      <c r="U89" s="55">
        <v>3.355</v>
      </c>
      <c r="V89" s="3">
        <v>3.5409999999999999</v>
      </c>
      <c r="W89" s="3">
        <v>3.7549999999999999</v>
      </c>
      <c r="X89" s="3" t="s">
        <v>12</v>
      </c>
      <c r="Y89" s="3">
        <v>4.1779999999999999</v>
      </c>
      <c r="Z89" s="15" t="s">
        <v>12</v>
      </c>
      <c r="AA89" s="10">
        <f t="shared" si="121"/>
        <v>3.7549999999999999</v>
      </c>
      <c r="AB89" s="9">
        <f t="shared" si="122"/>
        <v>0.39999999999999991</v>
      </c>
      <c r="AC89" s="10">
        <f t="shared" si="123"/>
        <v>0.42300000000000004</v>
      </c>
      <c r="AD89" s="9" t="s">
        <v>12</v>
      </c>
      <c r="AE89" s="55" t="s">
        <v>12</v>
      </c>
      <c r="AF89" s="55">
        <v>0.97099999999999997</v>
      </c>
      <c r="AG89" s="55">
        <v>1.046</v>
      </c>
      <c r="AH89" s="55">
        <v>1.1259999999999999</v>
      </c>
      <c r="AI89" s="3">
        <v>1.196</v>
      </c>
      <c r="AJ89" s="3">
        <v>1.2689999999999999</v>
      </c>
      <c r="AK89" s="3" t="s">
        <v>12</v>
      </c>
      <c r="AL89" s="3">
        <v>1.419</v>
      </c>
      <c r="AM89" s="15" t="s">
        <v>12</v>
      </c>
      <c r="AN89" s="10">
        <f t="shared" si="124"/>
        <v>1.2689999999999999</v>
      </c>
      <c r="AO89" s="9">
        <f t="shared" si="125"/>
        <v>0.14300000000000002</v>
      </c>
      <c r="AP89" s="10">
        <f t="shared" si="126"/>
        <v>0.15000000000000013</v>
      </c>
      <c r="AQ89" s="9" t="s">
        <v>12</v>
      </c>
      <c r="AR89" s="55" t="s">
        <v>12</v>
      </c>
      <c r="AS89" s="55">
        <v>3.3839999999999999</v>
      </c>
      <c r="AT89" s="55">
        <v>3.5089999999999999</v>
      </c>
      <c r="AU89" s="55">
        <v>3.637</v>
      </c>
      <c r="AV89" s="3">
        <v>3.7429999999999999</v>
      </c>
      <c r="AW89" s="3">
        <v>3.8559999999999999</v>
      </c>
      <c r="AX89" s="3" t="s">
        <v>12</v>
      </c>
      <c r="AY89" s="3">
        <v>4.0810000000000004</v>
      </c>
      <c r="AZ89" s="15" t="s">
        <v>12</v>
      </c>
      <c r="BA89" s="10">
        <f t="shared" si="127"/>
        <v>3.8559999999999999</v>
      </c>
      <c r="BB89" s="9">
        <f t="shared" si="128"/>
        <v>0.21899999999999986</v>
      </c>
      <c r="BC89" s="10">
        <f t="shared" si="129"/>
        <v>0.22500000000000053</v>
      </c>
      <c r="BD89" s="9">
        <v>3.4359999999999999</v>
      </c>
      <c r="BE89" s="3">
        <v>3.835</v>
      </c>
      <c r="BF89" s="15">
        <v>4.2430000000000003</v>
      </c>
      <c r="BG89" s="15">
        <f t="shared" si="130"/>
        <v>3.835</v>
      </c>
      <c r="BH89" s="9">
        <f t="shared" si="131"/>
        <v>0.39900000000000002</v>
      </c>
      <c r="BI89" s="10">
        <f t="shared" si="132"/>
        <v>0.40800000000000036</v>
      </c>
      <c r="BJ89" s="9">
        <v>3.4260000000000002</v>
      </c>
      <c r="BK89" s="3">
        <v>3.8250000000000002</v>
      </c>
      <c r="BL89" s="15">
        <v>4.234</v>
      </c>
      <c r="BM89" s="15">
        <f t="shared" si="133"/>
        <v>3.8250000000000002</v>
      </c>
      <c r="BN89" s="9">
        <f t="shared" si="134"/>
        <v>0.39900000000000002</v>
      </c>
      <c r="BO89" s="10">
        <f t="shared" si="135"/>
        <v>0.40899999999999981</v>
      </c>
      <c r="BP89">
        <f t="shared" si="136"/>
        <v>0</v>
      </c>
      <c r="BQ89" s="93">
        <f t="shared" si="137"/>
        <v>0.99750000000000028</v>
      </c>
      <c r="BR89" s="93">
        <f t="shared" si="138"/>
        <v>0.99750000000000028</v>
      </c>
      <c r="BS89" s="93" t="str">
        <f>VLOOKUP(C89,'Koppeling locatie - aslocatie'!$A$2:$C$8139,2,FALSE)</f>
        <v>bema248</v>
      </c>
      <c r="BT89" s="93">
        <f>VLOOKUP($BS89,aslocaties_v01!$C$3:$AA$500,MATCH($K$3/10,aslocaties_v01!$C$2:$X$2),FALSE)</f>
        <v>3.3180000000000001</v>
      </c>
      <c r="BU89" s="93">
        <f>VLOOKUP(BS89,aslocaties_v01!$C$3:$AA$500,MATCH($K$3,aslocaties_v01!$C$2:$X$2),FALSE)</f>
        <v>3.7069999999999999</v>
      </c>
      <c r="BV89" s="93">
        <f>VLOOKUP(BS89,aslocaties_v01!$C$3:$AA$500,MATCH($K$3*10,aslocaties_v01!$C$2:$Y$2),FALSE)</f>
        <v>4.125</v>
      </c>
      <c r="BW89" s="93">
        <f t="shared" si="139"/>
        <v>0.38899999999999979</v>
      </c>
      <c r="BX89" s="93">
        <f t="shared" si="140"/>
        <v>0.41800000000000015</v>
      </c>
      <c r="BY89" s="94">
        <f t="shared" si="141"/>
        <v>2.7500000000000302E-2</v>
      </c>
      <c r="BZ89" s="94">
        <f t="shared" si="142"/>
        <v>1.1820330969266934E-2</v>
      </c>
      <c r="CA89" s="94">
        <f t="shared" si="143"/>
        <v>3.6999999999999922E-2</v>
      </c>
      <c r="CB89">
        <f t="shared" si="144"/>
        <v>4.8000000000000043E-2</v>
      </c>
      <c r="CC89" s="58">
        <f t="shared" si="145"/>
        <v>5.2999999999999936E-2</v>
      </c>
      <c r="CD89" s="95" t="b">
        <f t="shared" si="146"/>
        <v>0</v>
      </c>
      <c r="CE89" s="96" t="b">
        <f t="shared" si="147"/>
        <v>1</v>
      </c>
      <c r="CF89" t="b">
        <f t="shared" si="148"/>
        <v>1</v>
      </c>
      <c r="CG89" t="b">
        <f t="shared" si="149"/>
        <v>1</v>
      </c>
      <c r="CH89" s="84" t="b">
        <f t="shared" si="150"/>
        <v>1</v>
      </c>
      <c r="CI89">
        <f t="shared" si="151"/>
        <v>1.2689999999999999</v>
      </c>
      <c r="CJ89" t="b">
        <f t="shared" si="152"/>
        <v>1</v>
      </c>
      <c r="CK89" t="b">
        <f t="shared" si="153"/>
        <v>0</v>
      </c>
      <c r="CL89" s="84" t="b">
        <f t="shared" si="173"/>
        <v>1</v>
      </c>
      <c r="CM89">
        <f t="shared" si="154"/>
        <v>3.8559999999999999</v>
      </c>
      <c r="CN89" t="b">
        <f t="shared" si="155"/>
        <v>1</v>
      </c>
      <c r="CO89" s="84">
        <f t="shared" si="156"/>
        <v>5.4709528668848408E-2</v>
      </c>
      <c r="CP89" t="b">
        <f t="shared" si="157"/>
        <v>1</v>
      </c>
      <c r="CQ89" s="96" t="b">
        <f t="shared" si="158"/>
        <v>1</v>
      </c>
      <c r="CR89" t="b">
        <f t="shared" si="159"/>
        <v>1</v>
      </c>
      <c r="CS89" t="b">
        <f t="shared" si="160"/>
        <v>1</v>
      </c>
      <c r="CT89" t="b">
        <f t="shared" si="161"/>
        <v>0</v>
      </c>
      <c r="CU89" t="b">
        <f t="shared" si="162"/>
        <v>0</v>
      </c>
      <c r="CV89" s="84" t="b">
        <f t="shared" si="163"/>
        <v>1</v>
      </c>
      <c r="CW89" t="b">
        <f t="shared" si="164"/>
        <v>1</v>
      </c>
      <c r="CX89" t="b">
        <f t="shared" si="165"/>
        <v>1</v>
      </c>
      <c r="CY89" t="b">
        <f t="shared" si="166"/>
        <v>1</v>
      </c>
      <c r="CZ89" t="b">
        <f t="shared" si="167"/>
        <v>1</v>
      </c>
      <c r="DA89" s="84">
        <f t="shared" si="168"/>
        <v>1</v>
      </c>
      <c r="DB89" t="b">
        <f t="shared" si="169"/>
        <v>0</v>
      </c>
    </row>
    <row r="90" spans="1:106">
      <c r="A90" s="9">
        <v>1215</v>
      </c>
      <c r="B90" s="3">
        <v>2</v>
      </c>
      <c r="C90" s="3" t="s">
        <v>933</v>
      </c>
      <c r="D90" s="3" t="str">
        <f t="shared" si="116"/>
        <v>BM_1_24-1_dk_0018</v>
      </c>
      <c r="E90" s="3" t="str">
        <f t="shared" si="117"/>
        <v>0018</v>
      </c>
      <c r="F90" s="3">
        <v>135264.984</v>
      </c>
      <c r="G90" s="15">
        <v>416260.43800000002</v>
      </c>
      <c r="H90" s="35" t="str">
        <f t="shared" si="118"/>
        <v>ja</v>
      </c>
      <c r="I90" s="42">
        <v>153</v>
      </c>
      <c r="J90" s="20" t="s">
        <v>369</v>
      </c>
      <c r="K90" s="21">
        <v>10000</v>
      </c>
      <c r="L90" s="28">
        <f t="shared" si="170"/>
        <v>1</v>
      </c>
      <c r="M90" s="28">
        <f t="shared" si="171"/>
        <v>1</v>
      </c>
      <c r="N90" s="56">
        <f t="shared" si="119"/>
        <v>10000</v>
      </c>
      <c r="O90" s="33">
        <f t="shared" si="172"/>
        <v>14511.148062549009</v>
      </c>
      <c r="P90" s="37">
        <f t="shared" si="120"/>
        <v>121.6454879270039</v>
      </c>
      <c r="Q90" s="9" t="s">
        <v>12</v>
      </c>
      <c r="R90" s="55" t="s">
        <v>12</v>
      </c>
      <c r="S90" s="55">
        <v>4.2910000000000004</v>
      </c>
      <c r="T90" s="55">
        <v>4.6180000000000003</v>
      </c>
      <c r="U90" s="55">
        <v>4.9109999999999996</v>
      </c>
      <c r="V90" s="3">
        <v>5.1529999999999996</v>
      </c>
      <c r="W90" s="3">
        <v>5.4269999999999996</v>
      </c>
      <c r="X90" s="3" t="s">
        <v>12</v>
      </c>
      <c r="Y90" s="3">
        <v>5.96</v>
      </c>
      <c r="Z90" s="15" t="s">
        <v>12</v>
      </c>
      <c r="AA90" s="10">
        <f t="shared" si="121"/>
        <v>5.4269999999999996</v>
      </c>
      <c r="AB90" s="9">
        <f t="shared" si="122"/>
        <v>0.51600000000000001</v>
      </c>
      <c r="AC90" s="10">
        <f t="shared" si="123"/>
        <v>0.53300000000000036</v>
      </c>
      <c r="AD90" s="9" t="s">
        <v>12</v>
      </c>
      <c r="AE90" s="55" t="s">
        <v>12</v>
      </c>
      <c r="AF90" s="55">
        <v>0.60099999999999998</v>
      </c>
      <c r="AG90" s="55">
        <v>0.68300000000000005</v>
      </c>
      <c r="AH90" s="55">
        <v>0.78700000000000003</v>
      </c>
      <c r="AI90" s="3">
        <v>0.876</v>
      </c>
      <c r="AJ90" s="3">
        <v>0.95299999999999996</v>
      </c>
      <c r="AK90" s="3" t="s">
        <v>12</v>
      </c>
      <c r="AL90" s="3">
        <v>1.0860000000000001</v>
      </c>
      <c r="AM90" s="15" t="s">
        <v>12</v>
      </c>
      <c r="AN90" s="10">
        <f t="shared" si="124"/>
        <v>0.95299999999999996</v>
      </c>
      <c r="AO90" s="9">
        <f t="shared" si="125"/>
        <v>0.16599999999999993</v>
      </c>
      <c r="AP90" s="10">
        <f t="shared" si="126"/>
        <v>0.13300000000000012</v>
      </c>
      <c r="AQ90" s="9" t="s">
        <v>12</v>
      </c>
      <c r="AR90" s="55" t="s">
        <v>12</v>
      </c>
      <c r="AS90" s="55">
        <v>2.585</v>
      </c>
      <c r="AT90" s="55">
        <v>2.7309999999999999</v>
      </c>
      <c r="AU90" s="55">
        <v>2.9060000000000001</v>
      </c>
      <c r="AV90" s="3">
        <v>3.0830000000000002</v>
      </c>
      <c r="AW90" s="3">
        <v>3.1989999999999998</v>
      </c>
      <c r="AX90" s="3" t="s">
        <v>12</v>
      </c>
      <c r="AY90" s="3">
        <v>3.399</v>
      </c>
      <c r="AZ90" s="15" t="s">
        <v>12</v>
      </c>
      <c r="BA90" s="10">
        <f t="shared" si="127"/>
        <v>3.1989999999999998</v>
      </c>
      <c r="BB90" s="9">
        <f t="shared" si="128"/>
        <v>0.29299999999999971</v>
      </c>
      <c r="BC90" s="10">
        <f t="shared" si="129"/>
        <v>0.20000000000000018</v>
      </c>
      <c r="BD90" s="9">
        <v>5.2439999999999998</v>
      </c>
      <c r="BE90" s="3">
        <v>5.78</v>
      </c>
      <c r="BF90" s="15">
        <v>6.3129999999999997</v>
      </c>
      <c r="BG90" s="15">
        <f t="shared" si="130"/>
        <v>5.78</v>
      </c>
      <c r="BH90" s="9">
        <f t="shared" si="131"/>
        <v>0.53600000000000048</v>
      </c>
      <c r="BI90" s="10">
        <f t="shared" si="132"/>
        <v>0.53299999999999947</v>
      </c>
      <c r="BJ90" s="9">
        <v>5.2110000000000003</v>
      </c>
      <c r="BK90" s="3">
        <v>5.7439999999999998</v>
      </c>
      <c r="BL90" s="15">
        <v>6.2770000000000001</v>
      </c>
      <c r="BM90" s="15">
        <f t="shared" si="133"/>
        <v>5.7439999999999998</v>
      </c>
      <c r="BN90" s="9">
        <f t="shared" si="134"/>
        <v>0.53299999999999947</v>
      </c>
      <c r="BO90" s="10">
        <f t="shared" si="135"/>
        <v>0.53300000000000036</v>
      </c>
      <c r="BP90">
        <f t="shared" si="136"/>
        <v>0</v>
      </c>
      <c r="BQ90" s="93">
        <f t="shared" si="137"/>
        <v>1.0387596899224816</v>
      </c>
      <c r="BR90" s="93">
        <f t="shared" si="138"/>
        <v>1.0329457364341075</v>
      </c>
      <c r="BS90" s="93" t="str">
        <f>VLOOKUP(C90,'Koppeling locatie - aslocatie'!$A$2:$C$8139,2,FALSE)</f>
        <v>bema232</v>
      </c>
      <c r="BT90" s="93">
        <f>VLOOKUP($BS90,aslocaties_v01!$C$3:$AA$500,MATCH($K$3/10,aslocaties_v01!$C$2:$X$2),FALSE)</f>
        <v>4.9169999999999998</v>
      </c>
      <c r="BU90" s="93">
        <f>VLOOKUP(BS90,aslocaties_v01!$C$3:$AA$500,MATCH($K$3,aslocaties_v01!$C$2:$X$2),FALSE)</f>
        <v>5.4329999999999998</v>
      </c>
      <c r="BV90" s="93">
        <f>VLOOKUP(BS90,aslocaties_v01!$C$3:$AA$500,MATCH($K$3*10,aslocaties_v01!$C$2:$Y$2),FALSE)</f>
        <v>5.9690000000000003</v>
      </c>
      <c r="BW90" s="93">
        <f t="shared" si="139"/>
        <v>0.51600000000000001</v>
      </c>
      <c r="BX90" s="93">
        <f t="shared" si="140"/>
        <v>0.53600000000000048</v>
      </c>
      <c r="BY90" s="94">
        <f t="shared" si="141"/>
        <v>0</v>
      </c>
      <c r="BZ90" s="94">
        <f t="shared" si="142"/>
        <v>5.6285178236399336E-3</v>
      </c>
      <c r="CA90" s="94">
        <f t="shared" si="143"/>
        <v>6.0000000000002274E-3</v>
      </c>
      <c r="CB90">
        <f t="shared" si="144"/>
        <v>6.0000000000002274E-3</v>
      </c>
      <c r="CC90" s="58">
        <f t="shared" si="145"/>
        <v>9.0000000000003411E-3</v>
      </c>
      <c r="CD90" s="95" t="b">
        <f t="shared" si="146"/>
        <v>0</v>
      </c>
      <c r="CE90" s="96" t="b">
        <f t="shared" si="147"/>
        <v>1</v>
      </c>
      <c r="CF90" t="b">
        <f t="shared" si="148"/>
        <v>1</v>
      </c>
      <c r="CG90" t="b">
        <f t="shared" si="149"/>
        <v>1</v>
      </c>
      <c r="CH90" s="84" t="b">
        <f t="shared" si="150"/>
        <v>1</v>
      </c>
      <c r="CI90">
        <f t="shared" si="151"/>
        <v>0.95299999999999996</v>
      </c>
      <c r="CJ90" t="b">
        <f t="shared" si="152"/>
        <v>1</v>
      </c>
      <c r="CK90" t="b">
        <f t="shared" si="153"/>
        <v>1</v>
      </c>
      <c r="CL90" s="84" t="b">
        <f t="shared" si="173"/>
        <v>1</v>
      </c>
      <c r="CM90">
        <f t="shared" si="154"/>
        <v>3.1989999999999998</v>
      </c>
      <c r="CN90" t="b">
        <f t="shared" si="155"/>
        <v>1</v>
      </c>
      <c r="CO90" s="84">
        <f t="shared" si="156"/>
        <v>5.9695256430012854E-2</v>
      </c>
      <c r="CP90" t="b">
        <f t="shared" si="157"/>
        <v>1</v>
      </c>
      <c r="CQ90" s="96" t="b">
        <f t="shared" si="158"/>
        <v>1</v>
      </c>
      <c r="CR90" t="b">
        <f t="shared" si="159"/>
        <v>1</v>
      </c>
      <c r="CS90" t="b">
        <f t="shared" si="160"/>
        <v>1</v>
      </c>
      <c r="CT90" t="b">
        <f t="shared" si="161"/>
        <v>1</v>
      </c>
      <c r="CU90" t="b">
        <f t="shared" si="162"/>
        <v>1</v>
      </c>
      <c r="CV90" s="84" t="b">
        <f t="shared" si="163"/>
        <v>1</v>
      </c>
      <c r="CW90" t="b">
        <f t="shared" si="164"/>
        <v>1</v>
      </c>
      <c r="CX90" t="b">
        <f t="shared" si="165"/>
        <v>1</v>
      </c>
      <c r="CY90" t="b">
        <f t="shared" si="166"/>
        <v>1</v>
      </c>
      <c r="CZ90" t="b">
        <f t="shared" si="167"/>
        <v>1</v>
      </c>
      <c r="DA90" s="84">
        <f t="shared" si="168"/>
        <v>0</v>
      </c>
      <c r="DB90" t="b">
        <f t="shared" si="169"/>
        <v>0</v>
      </c>
    </row>
    <row r="91" spans="1:106">
      <c r="A91" s="9">
        <v>1216</v>
      </c>
      <c r="B91" s="3">
        <v>2</v>
      </c>
      <c r="C91" s="3" t="s">
        <v>934</v>
      </c>
      <c r="D91" s="3" t="str">
        <f t="shared" si="116"/>
        <v>BM_1_24-1_dk_0019</v>
      </c>
      <c r="E91" s="3" t="str">
        <f t="shared" si="117"/>
        <v>0019</v>
      </c>
      <c r="F91" s="3">
        <v>135156.56200000001</v>
      </c>
      <c r="G91" s="15">
        <v>416205.28100000002</v>
      </c>
      <c r="H91" s="35" t="str">
        <f t="shared" si="118"/>
        <v>ja</v>
      </c>
      <c r="I91" s="42">
        <v>152</v>
      </c>
      <c r="J91" s="20" t="s">
        <v>369</v>
      </c>
      <c r="K91" s="21">
        <v>10000</v>
      </c>
      <c r="L91" s="28">
        <f t="shared" si="170"/>
        <v>1</v>
      </c>
      <c r="M91" s="28">
        <f t="shared" si="171"/>
        <v>1</v>
      </c>
      <c r="N91" s="56">
        <f t="shared" si="119"/>
        <v>10000</v>
      </c>
      <c r="O91" s="33">
        <f t="shared" si="172"/>
        <v>121.6454879270039</v>
      </c>
      <c r="P91" s="37">
        <f t="shared" si="120"/>
        <v>1706.9540436701777</v>
      </c>
      <c r="Q91" s="9" t="s">
        <v>12</v>
      </c>
      <c r="R91" s="55" t="s">
        <v>12</v>
      </c>
      <c r="S91" s="55">
        <v>4.2830000000000004</v>
      </c>
      <c r="T91" s="55">
        <v>4.6040000000000001</v>
      </c>
      <c r="U91" s="55">
        <v>4.9029999999999996</v>
      </c>
      <c r="V91" s="3">
        <v>5.1420000000000003</v>
      </c>
      <c r="W91" s="3">
        <v>5.4130000000000003</v>
      </c>
      <c r="X91" s="3" t="s">
        <v>12</v>
      </c>
      <c r="Y91" s="3">
        <v>5.9470000000000001</v>
      </c>
      <c r="Z91" s="15" t="s">
        <v>12</v>
      </c>
      <c r="AA91" s="10">
        <f t="shared" si="121"/>
        <v>5.4130000000000003</v>
      </c>
      <c r="AB91" s="9">
        <f t="shared" si="122"/>
        <v>0.51000000000000068</v>
      </c>
      <c r="AC91" s="10">
        <f t="shared" si="123"/>
        <v>0.53399999999999981</v>
      </c>
      <c r="AD91" s="9" t="s">
        <v>12</v>
      </c>
      <c r="AE91" s="55" t="s">
        <v>12</v>
      </c>
      <c r="AF91" s="55">
        <v>0.60899999999999999</v>
      </c>
      <c r="AG91" s="55">
        <v>0.69</v>
      </c>
      <c r="AH91" s="55">
        <v>0.79400000000000004</v>
      </c>
      <c r="AI91" s="3">
        <v>0.88600000000000001</v>
      </c>
      <c r="AJ91" s="3">
        <v>0.96199999999999997</v>
      </c>
      <c r="AK91" s="3" t="s">
        <v>12</v>
      </c>
      <c r="AL91" s="3">
        <v>1.095</v>
      </c>
      <c r="AM91" s="15" t="s">
        <v>12</v>
      </c>
      <c r="AN91" s="10">
        <f t="shared" si="124"/>
        <v>0.96199999999999997</v>
      </c>
      <c r="AO91" s="9">
        <f t="shared" si="125"/>
        <v>0.16799999999999993</v>
      </c>
      <c r="AP91" s="10">
        <f t="shared" si="126"/>
        <v>0.13300000000000001</v>
      </c>
      <c r="AQ91" s="9" t="s">
        <v>12</v>
      </c>
      <c r="AR91" s="55" t="s">
        <v>12</v>
      </c>
      <c r="AS91" s="55">
        <v>2.6040000000000001</v>
      </c>
      <c r="AT91" s="55">
        <v>2.7519999999999998</v>
      </c>
      <c r="AU91" s="55">
        <v>2.9279999999999999</v>
      </c>
      <c r="AV91" s="3">
        <v>3.1059999999999999</v>
      </c>
      <c r="AW91" s="3">
        <v>3.2210000000000001</v>
      </c>
      <c r="AX91" s="3" t="s">
        <v>12</v>
      </c>
      <c r="AY91" s="3">
        <v>3.4239999999999999</v>
      </c>
      <c r="AZ91" s="15" t="s">
        <v>12</v>
      </c>
      <c r="BA91" s="10">
        <f t="shared" si="127"/>
        <v>3.2210000000000001</v>
      </c>
      <c r="BB91" s="9">
        <f t="shared" si="128"/>
        <v>0.29300000000000015</v>
      </c>
      <c r="BC91" s="10">
        <f t="shared" si="129"/>
        <v>0.20299999999999985</v>
      </c>
      <c r="BD91" s="9">
        <v>5.242</v>
      </c>
      <c r="BE91" s="3">
        <v>5.7779999999999996</v>
      </c>
      <c r="BF91" s="15">
        <v>6.3109999999999999</v>
      </c>
      <c r="BG91" s="15">
        <f t="shared" si="130"/>
        <v>5.7779999999999996</v>
      </c>
      <c r="BH91" s="9">
        <f t="shared" si="131"/>
        <v>0.53599999999999959</v>
      </c>
      <c r="BI91" s="10">
        <f t="shared" si="132"/>
        <v>0.53300000000000036</v>
      </c>
      <c r="BJ91" s="9">
        <v>5.2069999999999999</v>
      </c>
      <c r="BK91" s="3">
        <v>5.7409999999999997</v>
      </c>
      <c r="BL91" s="15">
        <v>6.274</v>
      </c>
      <c r="BM91" s="15">
        <f t="shared" si="133"/>
        <v>5.7409999999999997</v>
      </c>
      <c r="BN91" s="9">
        <f t="shared" si="134"/>
        <v>0.53399999999999981</v>
      </c>
      <c r="BO91" s="10">
        <f t="shared" si="135"/>
        <v>0.53300000000000036</v>
      </c>
      <c r="BP91">
        <f t="shared" si="136"/>
        <v>0</v>
      </c>
      <c r="BQ91" s="93">
        <f t="shared" si="137"/>
        <v>1.0509803921568606</v>
      </c>
      <c r="BR91" s="93">
        <f t="shared" si="138"/>
        <v>1.04705882352941</v>
      </c>
      <c r="BS91" s="93" t="str">
        <f>VLOOKUP(C91,'Koppeling locatie - aslocatie'!$A$2:$C$8139,2,FALSE)</f>
        <v>bema232</v>
      </c>
      <c r="BT91" s="93">
        <f>VLOOKUP($BS91,aslocaties_v01!$C$3:$AA$500,MATCH($K$3/10,aslocaties_v01!$C$2:$X$2),FALSE)</f>
        <v>4.9169999999999998</v>
      </c>
      <c r="BU91" s="93">
        <f>VLOOKUP(BS91,aslocaties_v01!$C$3:$AA$500,MATCH($K$3,aslocaties_v01!$C$2:$X$2),FALSE)</f>
        <v>5.4329999999999998</v>
      </c>
      <c r="BV91" s="93">
        <f>VLOOKUP(BS91,aslocaties_v01!$C$3:$AA$500,MATCH($K$3*10,aslocaties_v01!$C$2:$Y$2),FALSE)</f>
        <v>5.9690000000000003</v>
      </c>
      <c r="BW91" s="93">
        <f t="shared" si="139"/>
        <v>0.51600000000000001</v>
      </c>
      <c r="BX91" s="93">
        <f t="shared" si="140"/>
        <v>0.53600000000000048</v>
      </c>
      <c r="BY91" s="94">
        <f t="shared" si="141"/>
        <v>1.1764705882351567E-2</v>
      </c>
      <c r="BZ91" s="94">
        <f t="shared" si="142"/>
        <v>3.7453183520612665E-3</v>
      </c>
      <c r="CA91" s="94">
        <f t="shared" si="143"/>
        <v>1.4000000000000234E-2</v>
      </c>
      <c r="CB91">
        <f t="shared" si="144"/>
        <v>1.9999999999999574E-2</v>
      </c>
      <c r="CC91" s="58">
        <f t="shared" si="145"/>
        <v>2.2000000000000242E-2</v>
      </c>
      <c r="CD91" s="95" t="b">
        <f t="shared" si="146"/>
        <v>0</v>
      </c>
      <c r="CE91" s="96" t="b">
        <f t="shared" si="147"/>
        <v>1</v>
      </c>
      <c r="CF91" t="b">
        <f t="shared" si="148"/>
        <v>1</v>
      </c>
      <c r="CG91" t="b">
        <f t="shared" si="149"/>
        <v>1</v>
      </c>
      <c r="CH91" s="84" t="b">
        <f t="shared" si="150"/>
        <v>1</v>
      </c>
      <c r="CI91">
        <f t="shared" si="151"/>
        <v>0.96199999999999997</v>
      </c>
      <c r="CJ91" t="b">
        <f t="shared" si="152"/>
        <v>1</v>
      </c>
      <c r="CK91" t="b">
        <f t="shared" si="153"/>
        <v>1</v>
      </c>
      <c r="CL91" s="84" t="b">
        <f t="shared" si="173"/>
        <v>1</v>
      </c>
      <c r="CM91">
        <f t="shared" si="154"/>
        <v>3.2210000000000001</v>
      </c>
      <c r="CN91" t="b">
        <f t="shared" si="155"/>
        <v>1</v>
      </c>
      <c r="CO91" s="84">
        <f t="shared" si="156"/>
        <v>5.9438661919413188E-2</v>
      </c>
      <c r="CP91" t="b">
        <f t="shared" si="157"/>
        <v>1</v>
      </c>
      <c r="CQ91" s="96" t="b">
        <f t="shared" si="158"/>
        <v>1</v>
      </c>
      <c r="CR91" t="b">
        <f t="shared" si="159"/>
        <v>1</v>
      </c>
      <c r="CS91" t="b">
        <f t="shared" si="160"/>
        <v>1</v>
      </c>
      <c r="CT91" t="b">
        <f t="shared" si="161"/>
        <v>1</v>
      </c>
      <c r="CU91" t="b">
        <f t="shared" si="162"/>
        <v>1</v>
      </c>
      <c r="CV91" s="84" t="b">
        <f t="shared" si="163"/>
        <v>1</v>
      </c>
      <c r="CW91" t="b">
        <f t="shared" si="164"/>
        <v>1</v>
      </c>
      <c r="CX91" t="b">
        <f t="shared" si="165"/>
        <v>1</v>
      </c>
      <c r="CY91" t="b">
        <f t="shared" si="166"/>
        <v>1</v>
      </c>
      <c r="CZ91" t="b">
        <f t="shared" si="167"/>
        <v>1</v>
      </c>
      <c r="DA91" s="84">
        <f t="shared" si="168"/>
        <v>0</v>
      </c>
      <c r="DB91" t="b">
        <f t="shared" si="169"/>
        <v>0</v>
      </c>
    </row>
    <row r="92" spans="1:106">
      <c r="A92" s="9">
        <v>1217</v>
      </c>
      <c r="B92" s="3">
        <v>2</v>
      </c>
      <c r="C92" s="3" t="s">
        <v>935</v>
      </c>
      <c r="D92" s="3" t="str">
        <f t="shared" si="116"/>
        <v>BM_1_24-1_dk_0002</v>
      </c>
      <c r="E92" s="3" t="str">
        <f t="shared" si="117"/>
        <v>0002</v>
      </c>
      <c r="F92" s="3">
        <v>136730.141</v>
      </c>
      <c r="G92" s="15">
        <v>416866.75</v>
      </c>
      <c r="H92" s="35" t="str">
        <f t="shared" si="118"/>
        <v>ja</v>
      </c>
      <c r="I92" s="42">
        <v>162</v>
      </c>
      <c r="J92" s="20" t="s">
        <v>369</v>
      </c>
      <c r="K92" s="21">
        <v>10000</v>
      </c>
      <c r="L92" s="28">
        <f t="shared" si="170"/>
        <v>1</v>
      </c>
      <c r="M92" s="28">
        <f t="shared" si="171"/>
        <v>1</v>
      </c>
      <c r="N92" s="56">
        <f t="shared" si="119"/>
        <v>10000</v>
      </c>
      <c r="O92" s="33">
        <f t="shared" si="172"/>
        <v>1706.9540436701777</v>
      </c>
      <c r="P92" s="37">
        <f t="shared" si="120"/>
        <v>1788.2751082987872</v>
      </c>
      <c r="Q92" s="9" t="s">
        <v>12</v>
      </c>
      <c r="R92" s="55" t="s">
        <v>12</v>
      </c>
      <c r="S92" s="55">
        <v>4.4249999999999998</v>
      </c>
      <c r="T92" s="55">
        <v>4.758</v>
      </c>
      <c r="U92" s="55">
        <v>5.0590000000000002</v>
      </c>
      <c r="V92" s="3">
        <v>5.3090000000000002</v>
      </c>
      <c r="W92" s="3">
        <v>5.5880000000000001</v>
      </c>
      <c r="X92" s="3" t="s">
        <v>12</v>
      </c>
      <c r="Y92" s="3">
        <v>6.1390000000000002</v>
      </c>
      <c r="Z92" s="15" t="s">
        <v>12</v>
      </c>
      <c r="AA92" s="10">
        <f t="shared" si="121"/>
        <v>5.5880000000000001</v>
      </c>
      <c r="AB92" s="9">
        <f t="shared" si="122"/>
        <v>0.52899999999999991</v>
      </c>
      <c r="AC92" s="10">
        <f t="shared" si="123"/>
        <v>0.55100000000000016</v>
      </c>
      <c r="AD92" s="9" t="s">
        <v>12</v>
      </c>
      <c r="AE92" s="55" t="s">
        <v>12</v>
      </c>
      <c r="AF92" s="55">
        <v>0.58599999999999997</v>
      </c>
      <c r="AG92" s="55">
        <v>0.67600000000000005</v>
      </c>
      <c r="AH92" s="55">
        <v>0.78100000000000003</v>
      </c>
      <c r="AI92" s="3">
        <v>0.85799999999999998</v>
      </c>
      <c r="AJ92" s="3">
        <v>0.93200000000000005</v>
      </c>
      <c r="AK92" s="3" t="s">
        <v>12</v>
      </c>
      <c r="AL92" s="3">
        <v>1.054</v>
      </c>
      <c r="AM92" s="15" t="s">
        <v>12</v>
      </c>
      <c r="AN92" s="10">
        <f t="shared" si="124"/>
        <v>0.93200000000000005</v>
      </c>
      <c r="AO92" s="9">
        <f t="shared" si="125"/>
        <v>0.15100000000000002</v>
      </c>
      <c r="AP92" s="10">
        <f t="shared" si="126"/>
        <v>0.122</v>
      </c>
      <c r="AQ92" s="9" t="s">
        <v>12</v>
      </c>
      <c r="AR92" s="55" t="s">
        <v>12</v>
      </c>
      <c r="AS92" s="55">
        <v>2.581</v>
      </c>
      <c r="AT92" s="55">
        <v>2.7469999999999999</v>
      </c>
      <c r="AU92" s="55">
        <v>2.9329999999999998</v>
      </c>
      <c r="AV92" s="3">
        <v>3.1059999999999999</v>
      </c>
      <c r="AW92" s="3">
        <v>3.2120000000000002</v>
      </c>
      <c r="AX92" s="3" t="s">
        <v>12</v>
      </c>
      <c r="AY92" s="3">
        <v>3.403</v>
      </c>
      <c r="AZ92" s="15" t="s">
        <v>12</v>
      </c>
      <c r="BA92" s="10">
        <f t="shared" si="127"/>
        <v>3.2120000000000002</v>
      </c>
      <c r="BB92" s="9">
        <f t="shared" si="128"/>
        <v>0.27900000000000036</v>
      </c>
      <c r="BC92" s="10">
        <f t="shared" si="129"/>
        <v>0.19099999999999984</v>
      </c>
      <c r="BD92" s="9">
        <v>5.4450000000000003</v>
      </c>
      <c r="BE92" s="3">
        <v>6.0019999999999998</v>
      </c>
      <c r="BF92" s="15">
        <v>6.556</v>
      </c>
      <c r="BG92" s="15">
        <f t="shared" si="130"/>
        <v>6.0019999999999998</v>
      </c>
      <c r="BH92" s="9">
        <f t="shared" si="131"/>
        <v>0.5569999999999995</v>
      </c>
      <c r="BI92" s="10">
        <f t="shared" si="132"/>
        <v>0.55400000000000027</v>
      </c>
      <c r="BJ92" s="9">
        <v>5.41</v>
      </c>
      <c r="BK92" s="3">
        <v>5.9649999999999999</v>
      </c>
      <c r="BL92" s="15">
        <v>6.5190000000000001</v>
      </c>
      <c r="BM92" s="15">
        <f t="shared" si="133"/>
        <v>5.9649999999999999</v>
      </c>
      <c r="BN92" s="9">
        <f t="shared" si="134"/>
        <v>0.55499999999999972</v>
      </c>
      <c r="BO92" s="10">
        <f t="shared" si="135"/>
        <v>0.55400000000000027</v>
      </c>
      <c r="BP92">
        <f t="shared" si="136"/>
        <v>0</v>
      </c>
      <c r="BQ92" s="93">
        <f t="shared" si="137"/>
        <v>1.0529300567107742</v>
      </c>
      <c r="BR92" s="93">
        <f t="shared" si="138"/>
        <v>1.0491493383742907</v>
      </c>
      <c r="BS92" s="93" t="str">
        <f>VLOOKUP(C92,'Koppeling locatie - aslocatie'!$A$2:$C$8139,2,FALSE)</f>
        <v>heka231</v>
      </c>
      <c r="BT92" s="93">
        <f>VLOOKUP($BS92,aslocaties_v01!$C$3:$AA$500,MATCH($K$3/10,aslocaties_v01!$C$2:$X$2),FALSE)</f>
        <v>3.91</v>
      </c>
      <c r="BU92" s="93">
        <f>VLOOKUP(BS92,aslocaties_v01!$C$3:$AA$500,MATCH($K$3,aslocaties_v01!$C$2:$X$2),FALSE)</f>
        <v>4.0640000000000001</v>
      </c>
      <c r="BV92" s="93">
        <f>VLOOKUP(BS92,aslocaties_v01!$C$3:$AA$500,MATCH($K$3*10,aslocaties_v01!$C$2:$Y$2),FALSE)</f>
        <v>4.577</v>
      </c>
      <c r="BW92" s="93">
        <f t="shared" si="139"/>
        <v>0.15399999999999991</v>
      </c>
      <c r="BX92" s="93">
        <f t="shared" si="140"/>
        <v>0.5129999999999999</v>
      </c>
      <c r="BY92" s="94">
        <f t="shared" si="141"/>
        <v>0.70888468809073735</v>
      </c>
      <c r="BZ92" s="94">
        <f t="shared" si="142"/>
        <v>6.8965517241379781E-2</v>
      </c>
      <c r="CA92" s="94">
        <f t="shared" si="143"/>
        <v>1.149</v>
      </c>
      <c r="CB92">
        <f t="shared" si="144"/>
        <v>1.524</v>
      </c>
      <c r="CC92" s="58">
        <f t="shared" si="145"/>
        <v>1.5620000000000003</v>
      </c>
      <c r="CD92" s="95" t="b">
        <f t="shared" si="146"/>
        <v>1</v>
      </c>
      <c r="CE92" s="96" t="b">
        <f t="shared" si="147"/>
        <v>1</v>
      </c>
      <c r="CF92" t="b">
        <f t="shared" si="148"/>
        <v>1</v>
      </c>
      <c r="CG92" t="b">
        <f t="shared" si="149"/>
        <v>1</v>
      </c>
      <c r="CH92" s="84" t="b">
        <f t="shared" si="150"/>
        <v>1</v>
      </c>
      <c r="CI92">
        <f t="shared" si="151"/>
        <v>0.93200000000000005</v>
      </c>
      <c r="CJ92" t="b">
        <f t="shared" si="152"/>
        <v>1</v>
      </c>
      <c r="CK92" t="b">
        <f t="shared" si="153"/>
        <v>1</v>
      </c>
      <c r="CL92" s="84" t="b">
        <f t="shared" si="173"/>
        <v>1</v>
      </c>
      <c r="CM92">
        <f t="shared" si="154"/>
        <v>3.2120000000000002</v>
      </c>
      <c r="CN92" t="b">
        <f t="shared" si="155"/>
        <v>1</v>
      </c>
      <c r="CO92" s="84">
        <f t="shared" si="156"/>
        <v>5.7908223349462537E-2</v>
      </c>
      <c r="CP92" t="b">
        <f t="shared" si="157"/>
        <v>1</v>
      </c>
      <c r="CQ92" s="96" t="b">
        <f t="shared" si="158"/>
        <v>1</v>
      </c>
      <c r="CR92" t="b">
        <f t="shared" si="159"/>
        <v>1</v>
      </c>
      <c r="CS92" t="b">
        <f t="shared" si="160"/>
        <v>1</v>
      </c>
      <c r="CT92" t="b">
        <f t="shared" si="161"/>
        <v>1</v>
      </c>
      <c r="CU92" t="b">
        <f t="shared" si="162"/>
        <v>1</v>
      </c>
      <c r="CV92" s="84" t="b">
        <f t="shared" si="163"/>
        <v>1</v>
      </c>
      <c r="CW92" t="b">
        <f t="shared" si="164"/>
        <v>1</v>
      </c>
      <c r="CX92" t="b">
        <f t="shared" si="165"/>
        <v>1</v>
      </c>
      <c r="CY92" t="b">
        <f t="shared" si="166"/>
        <v>1</v>
      </c>
      <c r="CZ92" t="b">
        <f t="shared" si="167"/>
        <v>1</v>
      </c>
      <c r="DA92" s="84">
        <f t="shared" si="168"/>
        <v>0</v>
      </c>
      <c r="DB92" t="b">
        <f t="shared" si="169"/>
        <v>0</v>
      </c>
    </row>
    <row r="93" spans="1:106">
      <c r="A93" s="9">
        <v>1218</v>
      </c>
      <c r="B93" s="3">
        <v>2</v>
      </c>
      <c r="C93" s="3" t="s">
        <v>936</v>
      </c>
      <c r="D93" s="3" t="str">
        <f t="shared" si="116"/>
        <v>BM_1_24-1_dk_0020</v>
      </c>
      <c r="E93" s="3" t="str">
        <f t="shared" si="117"/>
        <v>0020</v>
      </c>
      <c r="F93" s="3">
        <v>135084.29699999999</v>
      </c>
      <c r="G93" s="15">
        <v>416167.375</v>
      </c>
      <c r="H93" s="35" t="str">
        <f t="shared" si="118"/>
        <v>ja</v>
      </c>
      <c r="I93" s="42">
        <v>151</v>
      </c>
      <c r="J93" s="20" t="s">
        <v>369</v>
      </c>
      <c r="K93" s="21">
        <v>10000</v>
      </c>
      <c r="L93" s="28">
        <f t="shared" si="170"/>
        <v>1</v>
      </c>
      <c r="M93" s="28">
        <f t="shared" si="171"/>
        <v>1</v>
      </c>
      <c r="N93" s="56">
        <f t="shared" si="119"/>
        <v>10000</v>
      </c>
      <c r="O93" s="33">
        <f t="shared" si="172"/>
        <v>1788.2751082987872</v>
      </c>
      <c r="P93" s="37">
        <f t="shared" si="120"/>
        <v>124.09049806087316</v>
      </c>
      <c r="Q93" s="9" t="s">
        <v>12</v>
      </c>
      <c r="R93" s="55" t="s">
        <v>12</v>
      </c>
      <c r="S93" s="55">
        <v>4.2789999999999999</v>
      </c>
      <c r="T93" s="55">
        <v>4.5990000000000002</v>
      </c>
      <c r="U93" s="55">
        <v>4.899</v>
      </c>
      <c r="V93" s="3">
        <v>5.1369999999999996</v>
      </c>
      <c r="W93" s="3">
        <v>5.407</v>
      </c>
      <c r="X93" s="3" t="s">
        <v>12</v>
      </c>
      <c r="Y93" s="3">
        <v>5.9420000000000002</v>
      </c>
      <c r="Z93" s="15" t="s">
        <v>12</v>
      </c>
      <c r="AA93" s="10">
        <f t="shared" si="121"/>
        <v>5.407</v>
      </c>
      <c r="AB93" s="9">
        <f t="shared" si="122"/>
        <v>0.50800000000000001</v>
      </c>
      <c r="AC93" s="10">
        <f t="shared" si="123"/>
        <v>0.53500000000000014</v>
      </c>
      <c r="AD93" s="9" t="s">
        <v>12</v>
      </c>
      <c r="AE93" s="55" t="s">
        <v>12</v>
      </c>
      <c r="AF93" s="55">
        <v>0.58599999999999997</v>
      </c>
      <c r="AG93" s="55">
        <v>0.66400000000000003</v>
      </c>
      <c r="AH93" s="55">
        <v>0.76</v>
      </c>
      <c r="AI93" s="3">
        <v>0.84099999999999997</v>
      </c>
      <c r="AJ93" s="3">
        <v>0.91700000000000004</v>
      </c>
      <c r="AK93" s="3" t="s">
        <v>12</v>
      </c>
      <c r="AL93" s="3">
        <v>1.046</v>
      </c>
      <c r="AM93" s="15" t="s">
        <v>12</v>
      </c>
      <c r="AN93" s="10">
        <f t="shared" si="124"/>
        <v>0.91700000000000004</v>
      </c>
      <c r="AO93" s="9">
        <f t="shared" si="125"/>
        <v>0.15700000000000003</v>
      </c>
      <c r="AP93" s="10">
        <f t="shared" si="126"/>
        <v>0.129</v>
      </c>
      <c r="AQ93" s="9" t="s">
        <v>12</v>
      </c>
      <c r="AR93" s="55" t="s">
        <v>12</v>
      </c>
      <c r="AS93" s="55">
        <v>2.5379999999999998</v>
      </c>
      <c r="AT93" s="55">
        <v>2.6840000000000002</v>
      </c>
      <c r="AU93" s="55">
        <v>2.8530000000000002</v>
      </c>
      <c r="AV93" s="3">
        <v>3.0169999999999999</v>
      </c>
      <c r="AW93" s="3">
        <v>3.1320000000000001</v>
      </c>
      <c r="AX93" s="3" t="s">
        <v>12</v>
      </c>
      <c r="AY93" s="3">
        <v>3.3290000000000002</v>
      </c>
      <c r="AZ93" s="15" t="s">
        <v>12</v>
      </c>
      <c r="BA93" s="10">
        <f t="shared" si="127"/>
        <v>3.1320000000000001</v>
      </c>
      <c r="BB93" s="9">
        <f t="shared" si="128"/>
        <v>0.27899999999999991</v>
      </c>
      <c r="BC93" s="10">
        <f t="shared" si="129"/>
        <v>0.19700000000000006</v>
      </c>
      <c r="BD93" s="9">
        <v>5.2069999999999999</v>
      </c>
      <c r="BE93" s="3">
        <v>5.7389999999999999</v>
      </c>
      <c r="BF93" s="15">
        <v>6.27</v>
      </c>
      <c r="BG93" s="15">
        <f t="shared" si="130"/>
        <v>5.7389999999999999</v>
      </c>
      <c r="BH93" s="9">
        <f t="shared" si="131"/>
        <v>0.53200000000000003</v>
      </c>
      <c r="BI93" s="10">
        <f t="shared" si="132"/>
        <v>0.53099999999999969</v>
      </c>
      <c r="BJ93" s="9">
        <v>5.1769999999999996</v>
      </c>
      <c r="BK93" s="3">
        <v>5.7080000000000002</v>
      </c>
      <c r="BL93" s="15">
        <v>6.24</v>
      </c>
      <c r="BM93" s="15">
        <f t="shared" si="133"/>
        <v>5.7080000000000002</v>
      </c>
      <c r="BN93" s="9">
        <f t="shared" si="134"/>
        <v>0.53100000000000058</v>
      </c>
      <c r="BO93" s="10">
        <f t="shared" si="135"/>
        <v>0.53200000000000003</v>
      </c>
      <c r="BP93">
        <f t="shared" si="136"/>
        <v>0</v>
      </c>
      <c r="BQ93" s="93">
        <f t="shared" si="137"/>
        <v>1.0472440944881891</v>
      </c>
      <c r="BR93" s="93">
        <f t="shared" si="138"/>
        <v>1.0452755905511821</v>
      </c>
      <c r="BS93" s="93" t="str">
        <f>VLOOKUP(C93,'Koppeling locatie - aslocatie'!$A$2:$C$8139,2,FALSE)</f>
        <v>bema232</v>
      </c>
      <c r="BT93" s="93">
        <f>VLOOKUP($BS93,aslocaties_v01!$C$3:$AA$500,MATCH($K$3/10,aslocaties_v01!$C$2:$X$2),FALSE)</f>
        <v>4.9169999999999998</v>
      </c>
      <c r="BU93" s="93">
        <f>VLOOKUP(BS93,aslocaties_v01!$C$3:$AA$500,MATCH($K$3,aslocaties_v01!$C$2:$X$2),FALSE)</f>
        <v>5.4329999999999998</v>
      </c>
      <c r="BV93" s="93">
        <f>VLOOKUP(BS93,aslocaties_v01!$C$3:$AA$500,MATCH($K$3*10,aslocaties_v01!$C$2:$Y$2),FALSE)</f>
        <v>5.9690000000000003</v>
      </c>
      <c r="BW93" s="93">
        <f t="shared" si="139"/>
        <v>0.51600000000000001</v>
      </c>
      <c r="BX93" s="93">
        <f t="shared" si="140"/>
        <v>0.53600000000000048</v>
      </c>
      <c r="BY93" s="94">
        <f t="shared" si="141"/>
        <v>1.5748031496062964E-2</v>
      </c>
      <c r="BZ93" s="94">
        <f t="shared" si="142"/>
        <v>1.8691588785053614E-3</v>
      </c>
      <c r="CA93" s="94">
        <f t="shared" si="143"/>
        <v>1.7999999999999794E-2</v>
      </c>
      <c r="CB93">
        <f t="shared" si="144"/>
        <v>2.5999999999999801E-2</v>
      </c>
      <c r="CC93" s="58">
        <f t="shared" si="145"/>
        <v>2.7000000000000135E-2</v>
      </c>
      <c r="CD93" s="95" t="b">
        <f t="shared" si="146"/>
        <v>0</v>
      </c>
      <c r="CE93" s="96" t="b">
        <f t="shared" si="147"/>
        <v>1</v>
      </c>
      <c r="CF93" t="b">
        <f t="shared" si="148"/>
        <v>1</v>
      </c>
      <c r="CG93" t="b">
        <f t="shared" si="149"/>
        <v>1</v>
      </c>
      <c r="CH93" s="84" t="b">
        <f t="shared" si="150"/>
        <v>1</v>
      </c>
      <c r="CI93">
        <f t="shared" si="151"/>
        <v>0.91700000000000004</v>
      </c>
      <c r="CJ93" t="b">
        <f t="shared" si="152"/>
        <v>1</v>
      </c>
      <c r="CK93" t="b">
        <f t="shared" si="153"/>
        <v>1</v>
      </c>
      <c r="CL93" s="84" t="b">
        <f t="shared" si="173"/>
        <v>1</v>
      </c>
      <c r="CM93">
        <f t="shared" si="154"/>
        <v>3.1320000000000001</v>
      </c>
      <c r="CN93" t="b">
        <f t="shared" si="155"/>
        <v>1</v>
      </c>
      <c r="CO93" s="84">
        <f t="shared" si="156"/>
        <v>5.9924060048838018E-2</v>
      </c>
      <c r="CP93" t="b">
        <f t="shared" si="157"/>
        <v>1</v>
      </c>
      <c r="CQ93" s="96" t="b">
        <f t="shared" si="158"/>
        <v>1</v>
      </c>
      <c r="CR93" t="b">
        <f t="shared" si="159"/>
        <v>1</v>
      </c>
      <c r="CS93" t="b">
        <f t="shared" si="160"/>
        <v>1</v>
      </c>
      <c r="CT93" t="b">
        <f t="shared" si="161"/>
        <v>1</v>
      </c>
      <c r="CU93" t="b">
        <f t="shared" si="162"/>
        <v>1</v>
      </c>
      <c r="CV93" s="84" t="b">
        <f t="shared" si="163"/>
        <v>1</v>
      </c>
      <c r="CW93" t="b">
        <f t="shared" si="164"/>
        <v>1</v>
      </c>
      <c r="CX93" t="b">
        <f t="shared" si="165"/>
        <v>1</v>
      </c>
      <c r="CY93" t="b">
        <f t="shared" si="166"/>
        <v>1</v>
      </c>
      <c r="CZ93" t="b">
        <f t="shared" si="167"/>
        <v>1</v>
      </c>
      <c r="DA93" s="84">
        <f t="shared" si="168"/>
        <v>0</v>
      </c>
      <c r="DB93" t="b">
        <f t="shared" si="169"/>
        <v>0</v>
      </c>
    </row>
    <row r="94" spans="1:106">
      <c r="A94" s="9">
        <v>1219</v>
      </c>
      <c r="B94" s="3">
        <v>2</v>
      </c>
      <c r="C94" s="3" t="s">
        <v>937</v>
      </c>
      <c r="D94" s="3" t="str">
        <f t="shared" si="116"/>
        <v>BM_1_24-1_dk_0021</v>
      </c>
      <c r="E94" s="3" t="str">
        <f t="shared" si="117"/>
        <v>0021</v>
      </c>
      <c r="F94" s="3">
        <v>134976.09400000001</v>
      </c>
      <c r="G94" s="15">
        <v>416106.625</v>
      </c>
      <c r="H94" s="35" t="str">
        <f t="shared" si="118"/>
        <v>ja</v>
      </c>
      <c r="I94" s="42">
        <v>150</v>
      </c>
      <c r="J94" s="20" t="s">
        <v>369</v>
      </c>
      <c r="K94" s="21">
        <v>10000</v>
      </c>
      <c r="L94" s="28">
        <f t="shared" si="170"/>
        <v>1</v>
      </c>
      <c r="M94" s="28">
        <f t="shared" si="171"/>
        <v>1</v>
      </c>
      <c r="N94" s="56">
        <f t="shared" si="119"/>
        <v>10000</v>
      </c>
      <c r="O94" s="33">
        <f t="shared" si="172"/>
        <v>124.09049806087316</v>
      </c>
      <c r="P94" s="37">
        <f t="shared" si="120"/>
        <v>82.479513971665412</v>
      </c>
      <c r="Q94" s="9" t="s">
        <v>12</v>
      </c>
      <c r="R94" s="55" t="s">
        <v>12</v>
      </c>
      <c r="S94" s="55">
        <v>4.2729999999999997</v>
      </c>
      <c r="T94" s="55">
        <v>4.5910000000000002</v>
      </c>
      <c r="U94" s="55">
        <v>4.8860000000000001</v>
      </c>
      <c r="V94" s="3">
        <v>5.1310000000000002</v>
      </c>
      <c r="W94" s="3">
        <v>5.4</v>
      </c>
      <c r="X94" s="3" t="s">
        <v>12</v>
      </c>
      <c r="Y94" s="3">
        <v>5.9349999999999996</v>
      </c>
      <c r="Z94" s="15" t="s">
        <v>12</v>
      </c>
      <c r="AA94" s="10">
        <f t="shared" si="121"/>
        <v>5.4</v>
      </c>
      <c r="AB94" s="9">
        <f t="shared" si="122"/>
        <v>0.51400000000000023</v>
      </c>
      <c r="AC94" s="10">
        <f t="shared" si="123"/>
        <v>0.53499999999999925</v>
      </c>
      <c r="AD94" s="9" t="s">
        <v>12</v>
      </c>
      <c r="AE94" s="55" t="s">
        <v>12</v>
      </c>
      <c r="AF94" s="55">
        <v>0.57399999999999995</v>
      </c>
      <c r="AG94" s="55">
        <v>0.64800000000000002</v>
      </c>
      <c r="AH94" s="55">
        <v>0.73899999999999999</v>
      </c>
      <c r="AI94" s="3">
        <v>0.81899999999999995</v>
      </c>
      <c r="AJ94" s="3">
        <v>0.88800000000000001</v>
      </c>
      <c r="AK94" s="3" t="s">
        <v>12</v>
      </c>
      <c r="AL94" s="3">
        <v>1.012</v>
      </c>
      <c r="AM94" s="15" t="s">
        <v>12</v>
      </c>
      <c r="AN94" s="10">
        <f t="shared" si="124"/>
        <v>0.88800000000000001</v>
      </c>
      <c r="AO94" s="9">
        <f t="shared" si="125"/>
        <v>0.14900000000000002</v>
      </c>
      <c r="AP94" s="10">
        <f t="shared" si="126"/>
        <v>0.124</v>
      </c>
      <c r="AQ94" s="9" t="s">
        <v>12</v>
      </c>
      <c r="AR94" s="55" t="s">
        <v>12</v>
      </c>
      <c r="AS94" s="55">
        <v>2.516</v>
      </c>
      <c r="AT94" s="55">
        <v>2.6549999999999998</v>
      </c>
      <c r="AU94" s="55">
        <v>2.82</v>
      </c>
      <c r="AV94" s="3">
        <v>2.9820000000000002</v>
      </c>
      <c r="AW94" s="3">
        <v>3.093</v>
      </c>
      <c r="AX94" s="3" t="s">
        <v>12</v>
      </c>
      <c r="AY94" s="3">
        <v>3.2869999999999999</v>
      </c>
      <c r="AZ94" s="15" t="s">
        <v>12</v>
      </c>
      <c r="BA94" s="10">
        <f t="shared" si="127"/>
        <v>3.093</v>
      </c>
      <c r="BB94" s="9">
        <f t="shared" si="128"/>
        <v>0.27300000000000013</v>
      </c>
      <c r="BC94" s="10">
        <f t="shared" si="129"/>
        <v>0.19399999999999995</v>
      </c>
      <c r="BD94" s="9">
        <v>5.1909999999999998</v>
      </c>
      <c r="BE94" s="3">
        <v>5.72</v>
      </c>
      <c r="BF94" s="15">
        <v>6.2510000000000003</v>
      </c>
      <c r="BG94" s="15">
        <f t="shared" si="130"/>
        <v>5.72</v>
      </c>
      <c r="BH94" s="9">
        <f t="shared" si="131"/>
        <v>0.52899999999999991</v>
      </c>
      <c r="BI94" s="10">
        <f t="shared" si="132"/>
        <v>0.53100000000000058</v>
      </c>
      <c r="BJ94" s="9">
        <v>5.1630000000000003</v>
      </c>
      <c r="BK94" s="3">
        <v>5.6909999999999998</v>
      </c>
      <c r="BL94" s="15">
        <v>6.2220000000000004</v>
      </c>
      <c r="BM94" s="15">
        <f t="shared" si="133"/>
        <v>5.6909999999999998</v>
      </c>
      <c r="BN94" s="9">
        <f t="shared" si="134"/>
        <v>0.52799999999999958</v>
      </c>
      <c r="BO94" s="10">
        <f t="shared" si="135"/>
        <v>0.53100000000000058</v>
      </c>
      <c r="BP94">
        <f t="shared" si="136"/>
        <v>0</v>
      </c>
      <c r="BQ94" s="93">
        <f t="shared" si="137"/>
        <v>1.0291828793774314</v>
      </c>
      <c r="BR94" s="93">
        <f t="shared" si="138"/>
        <v>1.0272373540856019</v>
      </c>
      <c r="BS94" s="93" t="str">
        <f>VLOOKUP(C94,'Koppeling locatie - aslocatie'!$A$2:$C$8139,2,FALSE)</f>
        <v>bema232</v>
      </c>
      <c r="BT94" s="93">
        <f>VLOOKUP($BS94,aslocaties_v01!$C$3:$AA$500,MATCH($K$3/10,aslocaties_v01!$C$2:$X$2),FALSE)</f>
        <v>4.9169999999999998</v>
      </c>
      <c r="BU94" s="93">
        <f>VLOOKUP(BS94,aslocaties_v01!$C$3:$AA$500,MATCH($K$3,aslocaties_v01!$C$2:$X$2),FALSE)</f>
        <v>5.4329999999999998</v>
      </c>
      <c r="BV94" s="93">
        <f>VLOOKUP(BS94,aslocaties_v01!$C$3:$AA$500,MATCH($K$3*10,aslocaties_v01!$C$2:$Y$2),FALSE)</f>
        <v>5.9690000000000003</v>
      </c>
      <c r="BW94" s="93">
        <f t="shared" si="139"/>
        <v>0.51600000000000001</v>
      </c>
      <c r="BX94" s="93">
        <f t="shared" si="140"/>
        <v>0.53600000000000048</v>
      </c>
      <c r="BY94" s="94">
        <f t="shared" si="141"/>
        <v>3.8910505836571296E-3</v>
      </c>
      <c r="BZ94" s="94">
        <f t="shared" si="142"/>
        <v>1.8691588785069158E-3</v>
      </c>
      <c r="CA94" s="94">
        <f t="shared" si="143"/>
        <v>3.0999999999999694E-2</v>
      </c>
      <c r="CB94">
        <f t="shared" si="144"/>
        <v>3.2999999999999474E-2</v>
      </c>
      <c r="CC94" s="58">
        <f t="shared" si="145"/>
        <v>3.4000000000000696E-2</v>
      </c>
      <c r="CD94" s="95" t="b">
        <f t="shared" si="146"/>
        <v>0</v>
      </c>
      <c r="CE94" s="96" t="b">
        <f t="shared" si="147"/>
        <v>1</v>
      </c>
      <c r="CF94" t="b">
        <f t="shared" si="148"/>
        <v>1</v>
      </c>
      <c r="CG94" t="b">
        <f t="shared" si="149"/>
        <v>1</v>
      </c>
      <c r="CH94" s="84" t="b">
        <f t="shared" si="150"/>
        <v>1</v>
      </c>
      <c r="CI94">
        <f t="shared" si="151"/>
        <v>0.88800000000000001</v>
      </c>
      <c r="CJ94" t="b">
        <f t="shared" si="152"/>
        <v>1</v>
      </c>
      <c r="CK94" t="b">
        <f t="shared" si="153"/>
        <v>1</v>
      </c>
      <c r="CL94" s="84" t="b">
        <f t="shared" si="173"/>
        <v>1</v>
      </c>
      <c r="CM94">
        <f t="shared" si="154"/>
        <v>3.093</v>
      </c>
      <c r="CN94" t="b">
        <f t="shared" si="155"/>
        <v>1</v>
      </c>
      <c r="CO94" s="84">
        <f t="shared" si="156"/>
        <v>5.9501584016594444E-2</v>
      </c>
      <c r="CP94" t="b">
        <f t="shared" si="157"/>
        <v>1</v>
      </c>
      <c r="CQ94" s="96" t="b">
        <f t="shared" si="158"/>
        <v>1</v>
      </c>
      <c r="CR94" t="b">
        <f t="shared" si="159"/>
        <v>1</v>
      </c>
      <c r="CS94" t="b">
        <f t="shared" si="160"/>
        <v>1</v>
      </c>
      <c r="CT94" t="b">
        <f t="shared" si="161"/>
        <v>1</v>
      </c>
      <c r="CU94" t="b">
        <f t="shared" si="162"/>
        <v>1</v>
      </c>
      <c r="CV94" s="84" t="b">
        <f t="shared" si="163"/>
        <v>1</v>
      </c>
      <c r="CW94" t="b">
        <f t="shared" si="164"/>
        <v>1</v>
      </c>
      <c r="CX94" t="b">
        <f t="shared" si="165"/>
        <v>1</v>
      </c>
      <c r="CY94" t="b">
        <f t="shared" si="166"/>
        <v>1</v>
      </c>
      <c r="CZ94" t="b">
        <f t="shared" si="167"/>
        <v>1</v>
      </c>
      <c r="DA94" s="84">
        <f t="shared" si="168"/>
        <v>0</v>
      </c>
      <c r="DB94" t="b">
        <f t="shared" si="169"/>
        <v>0</v>
      </c>
    </row>
    <row r="95" spans="1:106">
      <c r="A95" s="9">
        <v>1220</v>
      </c>
      <c r="B95" s="3">
        <v>2</v>
      </c>
      <c r="C95" s="3" t="s">
        <v>938</v>
      </c>
      <c r="D95" s="3" t="str">
        <f t="shared" si="116"/>
        <v>BM_1_24-1_dk_0022</v>
      </c>
      <c r="E95" s="3" t="str">
        <f t="shared" si="117"/>
        <v>0022</v>
      </c>
      <c r="F95" s="3">
        <v>134905.109</v>
      </c>
      <c r="G95" s="15">
        <v>416064.625</v>
      </c>
      <c r="H95" s="35" t="str">
        <f t="shared" si="118"/>
        <v>ja</v>
      </c>
      <c r="I95" s="42">
        <v>150</v>
      </c>
      <c r="J95" s="20" t="s">
        <v>369</v>
      </c>
      <c r="K95" s="21">
        <v>10000</v>
      </c>
      <c r="L95" s="28">
        <f t="shared" si="170"/>
        <v>1</v>
      </c>
      <c r="M95" s="28">
        <f t="shared" si="171"/>
        <v>1</v>
      </c>
      <c r="N95" s="56">
        <f t="shared" si="119"/>
        <v>10000</v>
      </c>
      <c r="O95" s="33">
        <f t="shared" si="172"/>
        <v>82.479513971665412</v>
      </c>
      <c r="P95" s="37">
        <f t="shared" si="120"/>
        <v>123.2421705829659</v>
      </c>
      <c r="Q95" s="9" t="s">
        <v>12</v>
      </c>
      <c r="R95" s="55" t="s">
        <v>12</v>
      </c>
      <c r="S95" s="55">
        <v>4.2640000000000002</v>
      </c>
      <c r="T95" s="55">
        <v>4.5860000000000003</v>
      </c>
      <c r="U95" s="55">
        <v>4.8810000000000002</v>
      </c>
      <c r="V95" s="3">
        <v>5.1210000000000004</v>
      </c>
      <c r="W95" s="3">
        <v>5.3949999999999996</v>
      </c>
      <c r="X95" s="3" t="s">
        <v>12</v>
      </c>
      <c r="Y95" s="3">
        <v>5.9249999999999998</v>
      </c>
      <c r="Z95" s="15" t="s">
        <v>12</v>
      </c>
      <c r="AA95" s="10">
        <f t="shared" si="121"/>
        <v>5.3949999999999996</v>
      </c>
      <c r="AB95" s="9">
        <f t="shared" si="122"/>
        <v>0.51399999999999935</v>
      </c>
      <c r="AC95" s="10">
        <f t="shared" si="123"/>
        <v>0.53000000000000025</v>
      </c>
      <c r="AD95" s="9" t="s">
        <v>12</v>
      </c>
      <c r="AE95" s="55" t="s">
        <v>12</v>
      </c>
      <c r="AF95" s="55">
        <v>0.56499999999999995</v>
      </c>
      <c r="AG95" s="55">
        <v>0.63600000000000001</v>
      </c>
      <c r="AH95" s="55">
        <v>0.72199999999999998</v>
      </c>
      <c r="AI95" s="3">
        <v>0.80100000000000005</v>
      </c>
      <c r="AJ95" s="3">
        <v>0.86499999999999999</v>
      </c>
      <c r="AK95" s="3" t="s">
        <v>12</v>
      </c>
      <c r="AL95" s="3">
        <v>0.98499999999999999</v>
      </c>
      <c r="AM95" s="15" t="s">
        <v>12</v>
      </c>
      <c r="AN95" s="10">
        <f t="shared" si="124"/>
        <v>0.86499999999999999</v>
      </c>
      <c r="AO95" s="9">
        <f t="shared" si="125"/>
        <v>0.14300000000000002</v>
      </c>
      <c r="AP95" s="10">
        <f t="shared" si="126"/>
        <v>0.12</v>
      </c>
      <c r="AQ95" s="9" t="s">
        <v>12</v>
      </c>
      <c r="AR95" s="55" t="s">
        <v>12</v>
      </c>
      <c r="AS95" s="55">
        <v>2.4969999999999999</v>
      </c>
      <c r="AT95" s="55">
        <v>2.6339999999999999</v>
      </c>
      <c r="AU95" s="55">
        <v>2.7949999999999999</v>
      </c>
      <c r="AV95" s="3">
        <v>2.9460000000000002</v>
      </c>
      <c r="AW95" s="3">
        <v>3.0609999999999999</v>
      </c>
      <c r="AX95" s="3" t="s">
        <v>12</v>
      </c>
      <c r="AY95" s="3">
        <v>3.254</v>
      </c>
      <c r="AZ95" s="15" t="s">
        <v>12</v>
      </c>
      <c r="BA95" s="10">
        <f t="shared" si="127"/>
        <v>3.0609999999999999</v>
      </c>
      <c r="BB95" s="9">
        <f t="shared" si="128"/>
        <v>0.26600000000000001</v>
      </c>
      <c r="BC95" s="10">
        <f t="shared" si="129"/>
        <v>0.19300000000000006</v>
      </c>
      <c r="BD95" s="9">
        <v>5.1779999999999999</v>
      </c>
      <c r="BE95" s="3">
        <v>5.7069999999999999</v>
      </c>
      <c r="BF95" s="15">
        <v>6.2370000000000001</v>
      </c>
      <c r="BG95" s="15">
        <f t="shared" si="130"/>
        <v>5.7069999999999999</v>
      </c>
      <c r="BH95" s="9">
        <f t="shared" si="131"/>
        <v>0.52899999999999991</v>
      </c>
      <c r="BI95" s="10">
        <f t="shared" si="132"/>
        <v>0.53000000000000025</v>
      </c>
      <c r="BJ95" s="9">
        <v>5.1509999999999998</v>
      </c>
      <c r="BK95" s="3">
        <v>5.6790000000000003</v>
      </c>
      <c r="BL95" s="15">
        <v>6.21</v>
      </c>
      <c r="BM95" s="15">
        <f t="shared" si="133"/>
        <v>5.6790000000000003</v>
      </c>
      <c r="BN95" s="9">
        <f t="shared" si="134"/>
        <v>0.52800000000000047</v>
      </c>
      <c r="BO95" s="10">
        <f t="shared" si="135"/>
        <v>0.53099999999999969</v>
      </c>
      <c r="BP95">
        <f t="shared" si="136"/>
        <v>0</v>
      </c>
      <c r="BQ95" s="93">
        <f t="shared" si="137"/>
        <v>1.0291828793774331</v>
      </c>
      <c r="BR95" s="93">
        <f t="shared" si="138"/>
        <v>1.0272373540856052</v>
      </c>
      <c r="BS95" s="93" t="str">
        <f>VLOOKUP(C95,'Koppeling locatie - aslocatie'!$A$2:$C$8139,2,FALSE)</f>
        <v>bema232</v>
      </c>
      <c r="BT95" s="93">
        <f>VLOOKUP($BS95,aslocaties_v01!$C$3:$AA$500,MATCH($K$3/10,aslocaties_v01!$C$2:$X$2),FALSE)</f>
        <v>4.9169999999999998</v>
      </c>
      <c r="BU95" s="93">
        <f>VLOOKUP(BS95,aslocaties_v01!$C$3:$AA$500,MATCH($K$3,aslocaties_v01!$C$2:$X$2),FALSE)</f>
        <v>5.4329999999999998</v>
      </c>
      <c r="BV95" s="93">
        <f>VLOOKUP(BS95,aslocaties_v01!$C$3:$AA$500,MATCH($K$3*10,aslocaties_v01!$C$2:$Y$2),FALSE)</f>
        <v>5.9690000000000003</v>
      </c>
      <c r="BW95" s="93">
        <f t="shared" si="139"/>
        <v>0.51600000000000001</v>
      </c>
      <c r="BX95" s="93">
        <f t="shared" si="140"/>
        <v>0.53600000000000048</v>
      </c>
      <c r="BY95" s="94">
        <f t="shared" si="141"/>
        <v>3.891050583658906E-3</v>
      </c>
      <c r="BZ95" s="94">
        <f t="shared" si="142"/>
        <v>1.1320754716981574E-2</v>
      </c>
      <c r="CA95" s="94">
        <f t="shared" si="143"/>
        <v>3.5999999999999588E-2</v>
      </c>
      <c r="CB95">
        <f t="shared" si="144"/>
        <v>3.8000000000000256E-2</v>
      </c>
      <c r="CC95" s="58">
        <f t="shared" si="145"/>
        <v>4.4000000000000483E-2</v>
      </c>
      <c r="CD95" s="95" t="b">
        <f t="shared" si="146"/>
        <v>0</v>
      </c>
      <c r="CE95" s="96" t="b">
        <f t="shared" si="147"/>
        <v>1</v>
      </c>
      <c r="CF95" t="b">
        <f t="shared" si="148"/>
        <v>1</v>
      </c>
      <c r="CG95" t="b">
        <f t="shared" si="149"/>
        <v>1</v>
      </c>
      <c r="CH95" s="84" t="b">
        <f t="shared" si="150"/>
        <v>1</v>
      </c>
      <c r="CI95">
        <f t="shared" si="151"/>
        <v>0.86499999999999999</v>
      </c>
      <c r="CJ95" t="b">
        <f t="shared" si="152"/>
        <v>1</v>
      </c>
      <c r="CK95" t="b">
        <f t="shared" si="153"/>
        <v>1</v>
      </c>
      <c r="CL95" s="84" t="b">
        <f t="shared" si="173"/>
        <v>1</v>
      </c>
      <c r="CM95">
        <f t="shared" si="154"/>
        <v>3.0609999999999999</v>
      </c>
      <c r="CN95" t="b">
        <f t="shared" si="155"/>
        <v>1</v>
      </c>
      <c r="CO95" s="84">
        <f t="shared" si="156"/>
        <v>5.9178622232954371E-2</v>
      </c>
      <c r="CP95" t="b">
        <f t="shared" si="157"/>
        <v>1</v>
      </c>
      <c r="CQ95" s="96" t="b">
        <f t="shared" si="158"/>
        <v>1</v>
      </c>
      <c r="CR95" t="b">
        <f t="shared" si="159"/>
        <v>1</v>
      </c>
      <c r="CS95" t="b">
        <f t="shared" si="160"/>
        <v>1</v>
      </c>
      <c r="CT95" t="b">
        <f t="shared" si="161"/>
        <v>1</v>
      </c>
      <c r="CU95" t="b">
        <f t="shared" si="162"/>
        <v>1</v>
      </c>
      <c r="CV95" s="84" t="b">
        <f t="shared" si="163"/>
        <v>1</v>
      </c>
      <c r="CW95" t="b">
        <f t="shared" si="164"/>
        <v>1</v>
      </c>
      <c r="CX95" t="b">
        <f t="shared" si="165"/>
        <v>1</v>
      </c>
      <c r="CY95" t="b">
        <f t="shared" si="166"/>
        <v>1</v>
      </c>
      <c r="CZ95" t="b">
        <f t="shared" si="167"/>
        <v>1</v>
      </c>
      <c r="DA95" s="84">
        <f t="shared" si="168"/>
        <v>0</v>
      </c>
      <c r="DB95" t="b">
        <f t="shared" si="169"/>
        <v>0</v>
      </c>
    </row>
    <row r="96" spans="1:106">
      <c r="A96" s="9">
        <v>1221</v>
      </c>
      <c r="B96" s="3">
        <v>2</v>
      </c>
      <c r="C96" s="3" t="s">
        <v>939</v>
      </c>
      <c r="D96" s="3" t="str">
        <f t="shared" si="116"/>
        <v>BM_1_24-1_dk_0023</v>
      </c>
      <c r="E96" s="3" t="str">
        <f t="shared" si="117"/>
        <v>0023</v>
      </c>
      <c r="F96" s="3">
        <v>134800.266</v>
      </c>
      <c r="G96" s="15">
        <v>415999.84399999998</v>
      </c>
      <c r="H96" s="35" t="str">
        <f t="shared" si="118"/>
        <v>ja</v>
      </c>
      <c r="I96" s="42">
        <v>149</v>
      </c>
      <c r="J96" s="20" t="s">
        <v>369</v>
      </c>
      <c r="K96" s="21">
        <v>10000</v>
      </c>
      <c r="L96" s="28">
        <f t="shared" si="170"/>
        <v>1</v>
      </c>
      <c r="M96" s="28">
        <f t="shared" si="171"/>
        <v>1</v>
      </c>
      <c r="N96" s="56">
        <f t="shared" si="119"/>
        <v>10000</v>
      </c>
      <c r="O96" s="33">
        <f t="shared" si="172"/>
        <v>123.2421705829659</v>
      </c>
      <c r="P96" s="37">
        <f t="shared" si="120"/>
        <v>82.413209450893191</v>
      </c>
      <c r="Q96" s="9" t="s">
        <v>12</v>
      </c>
      <c r="R96" s="55" t="s">
        <v>12</v>
      </c>
      <c r="S96" s="55">
        <v>4.2549999999999999</v>
      </c>
      <c r="T96" s="55">
        <v>4.58</v>
      </c>
      <c r="U96" s="55">
        <v>4.8739999999999997</v>
      </c>
      <c r="V96" s="3">
        <v>5.1130000000000004</v>
      </c>
      <c r="W96" s="3">
        <v>5.3879999999999999</v>
      </c>
      <c r="X96" s="3" t="s">
        <v>12</v>
      </c>
      <c r="Y96" s="3">
        <v>5.9139999999999997</v>
      </c>
      <c r="Z96" s="15" t="s">
        <v>12</v>
      </c>
      <c r="AA96" s="10">
        <f t="shared" si="121"/>
        <v>5.3879999999999999</v>
      </c>
      <c r="AB96" s="9">
        <f t="shared" si="122"/>
        <v>0.51400000000000023</v>
      </c>
      <c r="AC96" s="10">
        <f t="shared" si="123"/>
        <v>0.5259999999999998</v>
      </c>
      <c r="AD96" s="9" t="s">
        <v>12</v>
      </c>
      <c r="AE96" s="55" t="s">
        <v>12</v>
      </c>
      <c r="AF96" s="55">
        <v>0.56299999999999994</v>
      </c>
      <c r="AG96" s="55">
        <v>0.63200000000000001</v>
      </c>
      <c r="AH96" s="55">
        <v>0.71599999999999997</v>
      </c>
      <c r="AI96" s="3">
        <v>0.79200000000000004</v>
      </c>
      <c r="AJ96" s="3">
        <v>0.85699999999999998</v>
      </c>
      <c r="AK96" s="3" t="s">
        <v>12</v>
      </c>
      <c r="AL96" s="3">
        <v>0.97499999999999998</v>
      </c>
      <c r="AM96" s="15" t="s">
        <v>12</v>
      </c>
      <c r="AN96" s="10">
        <f t="shared" si="124"/>
        <v>0.85699999999999998</v>
      </c>
      <c r="AO96" s="9">
        <f t="shared" si="125"/>
        <v>0.14100000000000001</v>
      </c>
      <c r="AP96" s="10">
        <f t="shared" si="126"/>
        <v>0.11799999999999999</v>
      </c>
      <c r="AQ96" s="9" t="s">
        <v>12</v>
      </c>
      <c r="AR96" s="55" t="s">
        <v>12</v>
      </c>
      <c r="AS96" s="55">
        <v>2.4929999999999999</v>
      </c>
      <c r="AT96" s="55">
        <v>2.629</v>
      </c>
      <c r="AU96" s="55">
        <v>2.7890000000000001</v>
      </c>
      <c r="AV96" s="3">
        <v>2.9380000000000002</v>
      </c>
      <c r="AW96" s="3">
        <v>3.052</v>
      </c>
      <c r="AX96" s="3" t="s">
        <v>12</v>
      </c>
      <c r="AY96" s="3">
        <v>3.2440000000000002</v>
      </c>
      <c r="AZ96" s="15" t="s">
        <v>12</v>
      </c>
      <c r="BA96" s="10">
        <f t="shared" si="127"/>
        <v>3.052</v>
      </c>
      <c r="BB96" s="9">
        <f t="shared" si="128"/>
        <v>0.2629999999999999</v>
      </c>
      <c r="BC96" s="10">
        <f t="shared" si="129"/>
        <v>0.19200000000000017</v>
      </c>
      <c r="BD96" s="9">
        <v>5.1680000000000001</v>
      </c>
      <c r="BE96" s="3">
        <v>5.6959999999999997</v>
      </c>
      <c r="BF96" s="15">
        <v>6.2249999999999996</v>
      </c>
      <c r="BG96" s="15">
        <f t="shared" si="130"/>
        <v>5.6959999999999997</v>
      </c>
      <c r="BH96" s="9">
        <f t="shared" si="131"/>
        <v>0.52799999999999958</v>
      </c>
      <c r="BI96" s="10">
        <f t="shared" si="132"/>
        <v>0.52899999999999991</v>
      </c>
      <c r="BJ96" s="9">
        <v>5.1420000000000003</v>
      </c>
      <c r="BK96" s="3">
        <v>5.6680000000000001</v>
      </c>
      <c r="BL96" s="15">
        <v>6.1980000000000004</v>
      </c>
      <c r="BM96" s="15">
        <f t="shared" si="133"/>
        <v>5.6680000000000001</v>
      </c>
      <c r="BN96" s="9">
        <f t="shared" si="134"/>
        <v>0.5259999999999998</v>
      </c>
      <c r="BO96" s="10">
        <f t="shared" si="135"/>
        <v>0.53000000000000025</v>
      </c>
      <c r="BP96">
        <f t="shared" si="136"/>
        <v>0</v>
      </c>
      <c r="BQ96" s="93">
        <f t="shared" si="137"/>
        <v>1.0272373540856019</v>
      </c>
      <c r="BR96" s="93">
        <f t="shared" si="138"/>
        <v>1.0233463035019448</v>
      </c>
      <c r="BS96" s="93" t="str">
        <f>VLOOKUP(C96,'Koppeling locatie - aslocatie'!$A$2:$C$8139,2,FALSE)</f>
        <v>bema233</v>
      </c>
      <c r="BT96" s="93">
        <f>VLOOKUP($BS96,aslocaties_v01!$C$3:$AA$500,MATCH($K$3/10,aslocaties_v01!$C$2:$X$2),FALSE)</f>
        <v>4.82</v>
      </c>
      <c r="BU96" s="93">
        <f>VLOOKUP(BS96,aslocaties_v01!$C$3:$AA$500,MATCH($K$3,aslocaties_v01!$C$2:$X$2),FALSE)</f>
        <v>5.33</v>
      </c>
      <c r="BV96" s="93">
        <f>VLOOKUP(BS96,aslocaties_v01!$C$3:$AA$500,MATCH($K$3*10,aslocaties_v01!$C$2:$Y$2),FALSE)</f>
        <v>5.8529999999999998</v>
      </c>
      <c r="BW96" s="93">
        <f t="shared" si="139"/>
        <v>0.50999999999999979</v>
      </c>
      <c r="BX96" s="93">
        <f t="shared" si="140"/>
        <v>0.52299999999999969</v>
      </c>
      <c r="BY96" s="94">
        <f t="shared" si="141"/>
        <v>7.7821011673160356E-3</v>
      </c>
      <c r="BZ96" s="94">
        <f t="shared" si="142"/>
        <v>5.7034220532321545E-3</v>
      </c>
      <c r="CA96" s="94">
        <f t="shared" si="143"/>
        <v>5.3999999999999382E-2</v>
      </c>
      <c r="CB96">
        <f t="shared" si="144"/>
        <v>5.7999999999999829E-2</v>
      </c>
      <c r="CC96" s="58">
        <f t="shared" si="145"/>
        <v>6.0999999999999943E-2</v>
      </c>
      <c r="CD96" s="95" t="b">
        <f t="shared" si="146"/>
        <v>0</v>
      </c>
      <c r="CE96" s="96" t="b">
        <f t="shared" si="147"/>
        <v>1</v>
      </c>
      <c r="CF96" t="b">
        <f t="shared" si="148"/>
        <v>1</v>
      </c>
      <c r="CG96" t="b">
        <f t="shared" si="149"/>
        <v>1</v>
      </c>
      <c r="CH96" s="84" t="b">
        <f t="shared" si="150"/>
        <v>1</v>
      </c>
      <c r="CI96">
        <f t="shared" si="151"/>
        <v>0.85699999999999998</v>
      </c>
      <c r="CJ96" t="b">
        <f t="shared" si="152"/>
        <v>1</v>
      </c>
      <c r="CK96" t="b">
        <f t="shared" si="153"/>
        <v>1</v>
      </c>
      <c r="CL96" s="84" t="b">
        <f t="shared" si="173"/>
        <v>1</v>
      </c>
      <c r="CM96">
        <f t="shared" si="154"/>
        <v>3.052</v>
      </c>
      <c r="CN96" t="b">
        <f t="shared" si="155"/>
        <v>1</v>
      </c>
      <c r="CO96" s="84">
        <f t="shared" si="156"/>
        <v>5.8977609418289008E-2</v>
      </c>
      <c r="CP96" t="b">
        <f t="shared" si="157"/>
        <v>1</v>
      </c>
      <c r="CQ96" s="96" t="b">
        <f t="shared" si="158"/>
        <v>1</v>
      </c>
      <c r="CR96" t="b">
        <f t="shared" si="159"/>
        <v>1</v>
      </c>
      <c r="CS96" t="b">
        <f t="shared" si="160"/>
        <v>1</v>
      </c>
      <c r="CT96" t="b">
        <f t="shared" si="161"/>
        <v>1</v>
      </c>
      <c r="CU96" t="b">
        <f t="shared" si="162"/>
        <v>1</v>
      </c>
      <c r="CV96" s="84" t="b">
        <f t="shared" si="163"/>
        <v>1</v>
      </c>
      <c r="CW96" t="b">
        <f t="shared" si="164"/>
        <v>1</v>
      </c>
      <c r="CX96" t="b">
        <f t="shared" si="165"/>
        <v>1</v>
      </c>
      <c r="CY96" t="b">
        <f t="shared" si="166"/>
        <v>1</v>
      </c>
      <c r="CZ96" t="b">
        <f t="shared" si="167"/>
        <v>1</v>
      </c>
      <c r="DA96" s="84">
        <f t="shared" si="168"/>
        <v>0</v>
      </c>
      <c r="DB96" t="b">
        <f t="shared" si="169"/>
        <v>0</v>
      </c>
    </row>
    <row r="97" spans="1:106">
      <c r="A97" s="9">
        <v>1222</v>
      </c>
      <c r="B97" s="3">
        <v>2</v>
      </c>
      <c r="C97" s="3" t="s">
        <v>940</v>
      </c>
      <c r="D97" s="3" t="str">
        <f t="shared" si="116"/>
        <v>BM_1_24-1_dk_0024</v>
      </c>
      <c r="E97" s="3" t="str">
        <f t="shared" si="117"/>
        <v>0024</v>
      </c>
      <c r="F97" s="3">
        <v>134731</v>
      </c>
      <c r="G97" s="15">
        <v>415955.18800000002</v>
      </c>
      <c r="H97" s="35" t="str">
        <f t="shared" si="118"/>
        <v>ja</v>
      </c>
      <c r="I97" s="42">
        <v>148</v>
      </c>
      <c r="J97" s="20" t="s">
        <v>369</v>
      </c>
      <c r="K97" s="21">
        <v>10000</v>
      </c>
      <c r="L97" s="28">
        <f t="shared" si="170"/>
        <v>1</v>
      </c>
      <c r="M97" s="28">
        <f t="shared" si="171"/>
        <v>1</v>
      </c>
      <c r="N97" s="56">
        <f t="shared" si="119"/>
        <v>10000</v>
      </c>
      <c r="O97" s="33">
        <f t="shared" si="172"/>
        <v>82.413209450893191</v>
      </c>
      <c r="P97" s="37">
        <f t="shared" si="120"/>
        <v>82.170305938343517</v>
      </c>
      <c r="Q97" s="9" t="s">
        <v>12</v>
      </c>
      <c r="R97" s="55" t="s">
        <v>12</v>
      </c>
      <c r="S97" s="55">
        <v>4.2450000000000001</v>
      </c>
      <c r="T97" s="55">
        <v>4.5709999999999997</v>
      </c>
      <c r="U97" s="55">
        <v>4.8609999999999998</v>
      </c>
      <c r="V97" s="3">
        <v>5.1020000000000003</v>
      </c>
      <c r="W97" s="3">
        <v>5.3710000000000004</v>
      </c>
      <c r="X97" s="3" t="s">
        <v>12</v>
      </c>
      <c r="Y97" s="3">
        <v>5.9039999999999999</v>
      </c>
      <c r="Z97" s="15" t="s">
        <v>12</v>
      </c>
      <c r="AA97" s="10">
        <f t="shared" si="121"/>
        <v>5.3710000000000004</v>
      </c>
      <c r="AB97" s="9">
        <f t="shared" si="122"/>
        <v>0.51000000000000068</v>
      </c>
      <c r="AC97" s="10">
        <f t="shared" si="123"/>
        <v>0.53299999999999947</v>
      </c>
      <c r="AD97" s="9" t="s">
        <v>12</v>
      </c>
      <c r="AE97" s="55" t="s">
        <v>12</v>
      </c>
      <c r="AF97" s="55">
        <v>0.61799999999999999</v>
      </c>
      <c r="AG97" s="55">
        <v>0.67800000000000005</v>
      </c>
      <c r="AH97" s="55">
        <v>0.74099999999999999</v>
      </c>
      <c r="AI97" s="3">
        <v>0.79700000000000004</v>
      </c>
      <c r="AJ97" s="3">
        <v>0.85499999999999998</v>
      </c>
      <c r="AK97" s="3" t="s">
        <v>12</v>
      </c>
      <c r="AL97" s="3">
        <v>0.96699999999999997</v>
      </c>
      <c r="AM97" s="15" t="s">
        <v>12</v>
      </c>
      <c r="AN97" s="10">
        <f t="shared" si="124"/>
        <v>0.85499999999999998</v>
      </c>
      <c r="AO97" s="9">
        <f t="shared" si="125"/>
        <v>0.11399999999999999</v>
      </c>
      <c r="AP97" s="10">
        <f t="shared" si="126"/>
        <v>0.11199999999999999</v>
      </c>
      <c r="AQ97" s="9" t="s">
        <v>12</v>
      </c>
      <c r="AR97" s="55" t="s">
        <v>12</v>
      </c>
      <c r="AS97" s="55">
        <v>2.621</v>
      </c>
      <c r="AT97" s="55">
        <v>2.7370000000000001</v>
      </c>
      <c r="AU97" s="55">
        <v>2.8650000000000002</v>
      </c>
      <c r="AV97" s="3">
        <v>2.964</v>
      </c>
      <c r="AW97" s="3">
        <v>3.0590000000000002</v>
      </c>
      <c r="AX97" s="3" t="s">
        <v>12</v>
      </c>
      <c r="AY97" s="3">
        <v>3.2410000000000001</v>
      </c>
      <c r="AZ97" s="15" t="s">
        <v>12</v>
      </c>
      <c r="BA97" s="10">
        <f t="shared" si="127"/>
        <v>3.0590000000000002</v>
      </c>
      <c r="BB97" s="9">
        <f t="shared" si="128"/>
        <v>0.19399999999999995</v>
      </c>
      <c r="BC97" s="10">
        <f t="shared" si="129"/>
        <v>0.18199999999999994</v>
      </c>
      <c r="BD97" s="9">
        <v>5.1529999999999996</v>
      </c>
      <c r="BE97" s="3">
        <v>5.6790000000000003</v>
      </c>
      <c r="BF97" s="15">
        <v>6.2089999999999996</v>
      </c>
      <c r="BG97" s="15">
        <f t="shared" si="130"/>
        <v>5.6790000000000003</v>
      </c>
      <c r="BH97" s="9">
        <f t="shared" si="131"/>
        <v>0.52600000000000069</v>
      </c>
      <c r="BI97" s="10">
        <f t="shared" si="132"/>
        <v>0.52999999999999936</v>
      </c>
      <c r="BJ97" s="9">
        <v>5.1269999999999998</v>
      </c>
      <c r="BK97" s="3">
        <v>5.6520000000000001</v>
      </c>
      <c r="BL97" s="15">
        <v>6.181</v>
      </c>
      <c r="BM97" s="15">
        <f t="shared" si="133"/>
        <v>5.6520000000000001</v>
      </c>
      <c r="BN97" s="9">
        <f t="shared" si="134"/>
        <v>0.52500000000000036</v>
      </c>
      <c r="BO97" s="10">
        <f t="shared" si="135"/>
        <v>0.52899999999999991</v>
      </c>
      <c r="BP97">
        <f t="shared" si="136"/>
        <v>0</v>
      </c>
      <c r="BQ97" s="93">
        <f t="shared" si="137"/>
        <v>1.0313725490196077</v>
      </c>
      <c r="BR97" s="93">
        <f t="shared" si="138"/>
        <v>1.0294117647058816</v>
      </c>
      <c r="BS97" s="93" t="str">
        <f>VLOOKUP(C97,'Koppeling locatie - aslocatie'!$A$2:$C$8139,2,FALSE)</f>
        <v>bema233</v>
      </c>
      <c r="BT97" s="93">
        <f>VLOOKUP($BS97,aslocaties_v01!$C$3:$AA$500,MATCH($K$3/10,aslocaties_v01!$C$2:$X$2),FALSE)</f>
        <v>4.82</v>
      </c>
      <c r="BU97" s="93">
        <f>VLOOKUP(BS97,aslocaties_v01!$C$3:$AA$500,MATCH($K$3,aslocaties_v01!$C$2:$X$2),FALSE)</f>
        <v>5.33</v>
      </c>
      <c r="BV97" s="93">
        <f>VLOOKUP(BS97,aslocaties_v01!$C$3:$AA$500,MATCH($K$3*10,aslocaties_v01!$C$2:$Y$2),FALSE)</f>
        <v>5.8529999999999998</v>
      </c>
      <c r="BW97" s="93">
        <f t="shared" si="139"/>
        <v>0.50999999999999979</v>
      </c>
      <c r="BX97" s="93">
        <f t="shared" si="140"/>
        <v>0.52299999999999969</v>
      </c>
      <c r="BY97" s="94">
        <f t="shared" si="141"/>
        <v>1.7763568394002505E-15</v>
      </c>
      <c r="BZ97" s="94">
        <f t="shared" si="142"/>
        <v>1.876172607879889E-2</v>
      </c>
      <c r="CA97" s="94">
        <f t="shared" si="143"/>
        <v>4.0999999999999481E-2</v>
      </c>
      <c r="CB97">
        <f t="shared" si="144"/>
        <v>4.1000000000000369E-2</v>
      </c>
      <c r="CC97" s="58">
        <f t="shared" si="145"/>
        <v>5.1000000000000156E-2</v>
      </c>
      <c r="CD97" s="95" t="b">
        <f t="shared" si="146"/>
        <v>0</v>
      </c>
      <c r="CE97" s="96" t="b">
        <f t="shared" si="147"/>
        <v>1</v>
      </c>
      <c r="CF97" t="b">
        <f t="shared" si="148"/>
        <v>1</v>
      </c>
      <c r="CG97" t="b">
        <f t="shared" si="149"/>
        <v>1</v>
      </c>
      <c r="CH97" s="84" t="b">
        <f t="shared" si="150"/>
        <v>1</v>
      </c>
      <c r="CI97">
        <f t="shared" si="151"/>
        <v>0.85499999999999998</v>
      </c>
      <c r="CJ97" t="b">
        <f t="shared" si="152"/>
        <v>1</v>
      </c>
      <c r="CK97" t="b">
        <f t="shared" si="153"/>
        <v>1</v>
      </c>
      <c r="CL97" s="84" t="b">
        <f t="shared" si="173"/>
        <v>1</v>
      </c>
      <c r="CM97">
        <f t="shared" si="154"/>
        <v>3.0590000000000002</v>
      </c>
      <c r="CN97" t="b">
        <f t="shared" si="155"/>
        <v>1</v>
      </c>
      <c r="CO97" s="84">
        <f t="shared" si="156"/>
        <v>5.857098967947922E-2</v>
      </c>
      <c r="CP97" t="b">
        <f t="shared" si="157"/>
        <v>1</v>
      </c>
      <c r="CQ97" s="96" t="b">
        <f t="shared" si="158"/>
        <v>1</v>
      </c>
      <c r="CR97" t="b">
        <f t="shared" si="159"/>
        <v>1</v>
      </c>
      <c r="CS97" t="b">
        <f t="shared" si="160"/>
        <v>1</v>
      </c>
      <c r="CT97" t="b">
        <f t="shared" si="161"/>
        <v>1</v>
      </c>
      <c r="CU97" t="b">
        <f t="shared" si="162"/>
        <v>1</v>
      </c>
      <c r="CV97" s="84" t="b">
        <f t="shared" si="163"/>
        <v>1</v>
      </c>
      <c r="CW97" t="b">
        <f t="shared" si="164"/>
        <v>1</v>
      </c>
      <c r="CX97" t="b">
        <f t="shared" si="165"/>
        <v>1</v>
      </c>
      <c r="CY97" t="b">
        <f t="shared" si="166"/>
        <v>1</v>
      </c>
      <c r="CZ97" t="b">
        <f t="shared" si="167"/>
        <v>1</v>
      </c>
      <c r="DA97" s="84">
        <f t="shared" si="168"/>
        <v>0</v>
      </c>
      <c r="DB97" t="b">
        <f t="shared" si="169"/>
        <v>0</v>
      </c>
    </row>
    <row r="98" spans="1:106">
      <c r="A98" s="9">
        <v>1223</v>
      </c>
      <c r="B98" s="3">
        <v>2</v>
      </c>
      <c r="C98" s="3" t="s">
        <v>941</v>
      </c>
      <c r="D98" s="3" t="str">
        <f t="shared" si="116"/>
        <v>BM_1_24-1_dk_0025</v>
      </c>
      <c r="E98" s="3" t="str">
        <f t="shared" si="117"/>
        <v>0025</v>
      </c>
      <c r="F98" s="3">
        <v>134662.45300000001</v>
      </c>
      <c r="G98" s="15">
        <v>415909.875</v>
      </c>
      <c r="H98" s="35" t="str">
        <f t="shared" si="118"/>
        <v>ja</v>
      </c>
      <c r="I98" s="42">
        <v>148</v>
      </c>
      <c r="J98" s="20" t="s">
        <v>369</v>
      </c>
      <c r="K98" s="21">
        <v>10000</v>
      </c>
      <c r="L98" s="28">
        <f t="shared" si="170"/>
        <v>1</v>
      </c>
      <c r="M98" s="28">
        <f t="shared" si="171"/>
        <v>1</v>
      </c>
      <c r="N98" s="56">
        <f t="shared" si="119"/>
        <v>10000</v>
      </c>
      <c r="O98" s="33">
        <f t="shared" si="172"/>
        <v>82.170305938343517</v>
      </c>
      <c r="P98" s="37">
        <f t="shared" si="120"/>
        <v>122.84979006900814</v>
      </c>
      <c r="Q98" s="9" t="s">
        <v>12</v>
      </c>
      <c r="R98" s="55" t="s">
        <v>12</v>
      </c>
      <c r="S98" s="55">
        <v>4.2169999999999996</v>
      </c>
      <c r="T98" s="55">
        <v>4.5380000000000003</v>
      </c>
      <c r="U98" s="55">
        <v>4.83</v>
      </c>
      <c r="V98" s="3">
        <v>5.0709999999999997</v>
      </c>
      <c r="W98" s="3">
        <v>5.3390000000000004</v>
      </c>
      <c r="X98" s="3" t="s">
        <v>12</v>
      </c>
      <c r="Y98" s="3">
        <v>5.8680000000000003</v>
      </c>
      <c r="Z98" s="15" t="s">
        <v>12</v>
      </c>
      <c r="AA98" s="10">
        <f t="shared" si="121"/>
        <v>5.3390000000000004</v>
      </c>
      <c r="AB98" s="9">
        <f t="shared" si="122"/>
        <v>0.50900000000000034</v>
      </c>
      <c r="AC98" s="10">
        <f t="shared" si="123"/>
        <v>0.52899999999999991</v>
      </c>
      <c r="AD98" s="9" t="s">
        <v>12</v>
      </c>
      <c r="AE98" s="55" t="s">
        <v>12</v>
      </c>
      <c r="AF98" s="55">
        <v>0.59199999999999997</v>
      </c>
      <c r="AG98" s="55">
        <v>0.66100000000000003</v>
      </c>
      <c r="AH98" s="55">
        <v>0.73199999999999998</v>
      </c>
      <c r="AI98" s="3">
        <v>0.79400000000000004</v>
      </c>
      <c r="AJ98" s="3">
        <v>0.85199999999999998</v>
      </c>
      <c r="AK98" s="3" t="s">
        <v>12</v>
      </c>
      <c r="AL98" s="3">
        <v>0.96199999999999997</v>
      </c>
      <c r="AM98" s="15" t="s">
        <v>12</v>
      </c>
      <c r="AN98" s="10">
        <f t="shared" si="124"/>
        <v>0.85199999999999998</v>
      </c>
      <c r="AO98" s="9">
        <f t="shared" si="125"/>
        <v>0.12</v>
      </c>
      <c r="AP98" s="10">
        <f t="shared" si="126"/>
        <v>0.10999999999999999</v>
      </c>
      <c r="AQ98" s="9" t="s">
        <v>12</v>
      </c>
      <c r="AR98" s="55" t="s">
        <v>12</v>
      </c>
      <c r="AS98" s="55">
        <v>2.5569999999999999</v>
      </c>
      <c r="AT98" s="55">
        <v>2.6880000000000002</v>
      </c>
      <c r="AU98" s="55">
        <v>2.843</v>
      </c>
      <c r="AV98" s="3">
        <v>2.9550000000000001</v>
      </c>
      <c r="AW98" s="3">
        <v>3.0510000000000002</v>
      </c>
      <c r="AX98" s="3" t="s">
        <v>12</v>
      </c>
      <c r="AY98" s="3">
        <v>3.2280000000000002</v>
      </c>
      <c r="AZ98" s="15" t="s">
        <v>12</v>
      </c>
      <c r="BA98" s="10">
        <f t="shared" si="127"/>
        <v>3.0510000000000002</v>
      </c>
      <c r="BB98" s="9">
        <f t="shared" si="128"/>
        <v>0.20800000000000018</v>
      </c>
      <c r="BC98" s="10">
        <f t="shared" si="129"/>
        <v>0.17700000000000005</v>
      </c>
      <c r="BD98" s="9">
        <v>5.1189999999999998</v>
      </c>
      <c r="BE98" s="3">
        <v>5.6440000000000001</v>
      </c>
      <c r="BF98" s="15">
        <v>6.1689999999999996</v>
      </c>
      <c r="BG98" s="15">
        <f t="shared" si="130"/>
        <v>5.6440000000000001</v>
      </c>
      <c r="BH98" s="9">
        <f t="shared" si="131"/>
        <v>0.52500000000000036</v>
      </c>
      <c r="BI98" s="10">
        <f t="shared" si="132"/>
        <v>0.52499999999999947</v>
      </c>
      <c r="BJ98" s="9">
        <v>5.0940000000000003</v>
      </c>
      <c r="BK98" s="3">
        <v>5.617</v>
      </c>
      <c r="BL98" s="15">
        <v>6.1429999999999998</v>
      </c>
      <c r="BM98" s="15">
        <f t="shared" si="133"/>
        <v>5.617</v>
      </c>
      <c r="BN98" s="9">
        <f t="shared" si="134"/>
        <v>0.52299999999999969</v>
      </c>
      <c r="BO98" s="10">
        <f t="shared" si="135"/>
        <v>0.5259999999999998</v>
      </c>
      <c r="BP98">
        <f t="shared" si="136"/>
        <v>0</v>
      </c>
      <c r="BQ98" s="93">
        <f t="shared" si="137"/>
        <v>1.031434184675835</v>
      </c>
      <c r="BR98" s="93">
        <f t="shared" si="138"/>
        <v>1.0275049115913544</v>
      </c>
      <c r="BS98" s="93" t="str">
        <f>VLOOKUP(C98,'Koppeling locatie - aslocatie'!$A$2:$C$8139,2,FALSE)</f>
        <v>bema233</v>
      </c>
      <c r="BT98" s="93">
        <f>VLOOKUP($BS98,aslocaties_v01!$C$3:$AA$500,MATCH($K$3/10,aslocaties_v01!$C$2:$X$2),FALSE)</f>
        <v>4.82</v>
      </c>
      <c r="BU98" s="93">
        <f>VLOOKUP(BS98,aslocaties_v01!$C$3:$AA$500,MATCH($K$3,aslocaties_v01!$C$2:$X$2),FALSE)</f>
        <v>5.33</v>
      </c>
      <c r="BV98" s="93">
        <f>VLOOKUP(BS98,aslocaties_v01!$C$3:$AA$500,MATCH($K$3*10,aslocaties_v01!$C$2:$Y$2),FALSE)</f>
        <v>5.8529999999999998</v>
      </c>
      <c r="BW98" s="93">
        <f t="shared" si="139"/>
        <v>0.50999999999999979</v>
      </c>
      <c r="BX98" s="93">
        <f t="shared" si="140"/>
        <v>0.52299999999999969</v>
      </c>
      <c r="BY98" s="94">
        <f t="shared" si="141"/>
        <v>1.9646365422385514E-3</v>
      </c>
      <c r="BZ98" s="94">
        <f t="shared" si="142"/>
        <v>1.1342155009452237E-2</v>
      </c>
      <c r="CA98" s="94">
        <f t="shared" si="143"/>
        <v>9.9999999999997868E-3</v>
      </c>
      <c r="CB98">
        <f t="shared" si="144"/>
        <v>9.0000000000003411E-3</v>
      </c>
      <c r="CC98" s="58">
        <f t="shared" si="145"/>
        <v>1.5000000000000568E-2</v>
      </c>
      <c r="CD98" s="95" t="b">
        <f t="shared" si="146"/>
        <v>0</v>
      </c>
      <c r="CE98" s="96" t="b">
        <f t="shared" si="147"/>
        <v>1</v>
      </c>
      <c r="CF98" t="b">
        <f t="shared" si="148"/>
        <v>1</v>
      </c>
      <c r="CG98" t="b">
        <f t="shared" si="149"/>
        <v>1</v>
      </c>
      <c r="CH98" s="84" t="b">
        <f t="shared" si="150"/>
        <v>1</v>
      </c>
      <c r="CI98">
        <f t="shared" si="151"/>
        <v>0.85199999999999998</v>
      </c>
      <c r="CJ98" t="b">
        <f t="shared" si="152"/>
        <v>1</v>
      </c>
      <c r="CK98" t="b">
        <f t="shared" si="153"/>
        <v>1</v>
      </c>
      <c r="CL98" s="84" t="b">
        <f t="shared" si="173"/>
        <v>1</v>
      </c>
      <c r="CM98">
        <f t="shared" si="154"/>
        <v>3.0510000000000002</v>
      </c>
      <c r="CN98" t="b">
        <f t="shared" si="155"/>
        <v>1</v>
      </c>
      <c r="CO98" s="84">
        <f t="shared" si="156"/>
        <v>5.8671957918686818E-2</v>
      </c>
      <c r="CP98" t="b">
        <f t="shared" si="157"/>
        <v>1</v>
      </c>
      <c r="CQ98" s="96" t="b">
        <f t="shared" si="158"/>
        <v>1</v>
      </c>
      <c r="CR98" t="b">
        <f t="shared" si="159"/>
        <v>1</v>
      </c>
      <c r="CS98" t="b">
        <f t="shared" si="160"/>
        <v>1</v>
      </c>
      <c r="CT98" t="b">
        <f t="shared" si="161"/>
        <v>1</v>
      </c>
      <c r="CU98" t="b">
        <f t="shared" si="162"/>
        <v>1</v>
      </c>
      <c r="CV98" s="84" t="b">
        <f t="shared" si="163"/>
        <v>1</v>
      </c>
      <c r="CW98" t="b">
        <f t="shared" si="164"/>
        <v>1</v>
      </c>
      <c r="CX98" t="b">
        <f t="shared" si="165"/>
        <v>1</v>
      </c>
      <c r="CY98" t="b">
        <f t="shared" si="166"/>
        <v>1</v>
      </c>
      <c r="CZ98" t="b">
        <f t="shared" si="167"/>
        <v>1</v>
      </c>
      <c r="DA98" s="84">
        <f t="shared" si="168"/>
        <v>0</v>
      </c>
      <c r="DB98" t="b">
        <f t="shared" si="169"/>
        <v>0</v>
      </c>
    </row>
    <row r="99" spans="1:106">
      <c r="A99" s="9">
        <v>1224</v>
      </c>
      <c r="B99" s="3">
        <v>2</v>
      </c>
      <c r="C99" s="3" t="s">
        <v>942</v>
      </c>
      <c r="D99" s="3" t="str">
        <f t="shared" ref="D99:D130" si="174">IF(ISERROR(FIND("_",C99)),C99,LEFT(C99,LEN(C99)-LEN(RIGHT(C99,LEN(C99)-FIND("~",SUBSTITUTE(C99,"_","~",LEN(C99)-LEN(SUBSTITUTE(C99,"_",""))))))) &amp; TEXT(INT(RIGHT(C99,LEN(C99)-FIND("~",SUBSTITUTE(C99,"_","~",LEN(C99)-LEN(SUBSTITUTE(C99,"_","")))))), "0000") )</f>
        <v>BM_1_24-1_dk_0026</v>
      </c>
      <c r="E99" s="3" t="str">
        <f t="shared" ref="E99:E130" si="175">TEXT(INT(RIGHT(C99,LEN(C99)-FIND("~",SUBSTITUTE(C99,"_","~",LEN(C99)-LEN(SUBSTITUTE(C99,"_","")))))), "0000")</f>
        <v>0026</v>
      </c>
      <c r="F99" s="3">
        <v>134560.875</v>
      </c>
      <c r="G99" s="15">
        <v>415840.78100000002</v>
      </c>
      <c r="H99" s="35" t="str">
        <f t="shared" ref="H99:H130" si="176">IF(COUNTIF(C:C, "="&amp;C99)=1,"ja", "nee")</f>
        <v>ja</v>
      </c>
      <c r="I99" s="42">
        <v>147</v>
      </c>
      <c r="J99" s="20" t="s">
        <v>369</v>
      </c>
      <c r="K99" s="21">
        <v>10000</v>
      </c>
      <c r="L99" s="28">
        <f t="shared" si="170"/>
        <v>1</v>
      </c>
      <c r="M99" s="28">
        <f t="shared" si="171"/>
        <v>1</v>
      </c>
      <c r="N99" s="56">
        <f t="shared" ref="N99:N130" si="177">INT(K99/L99*M99)</f>
        <v>10000</v>
      </c>
      <c r="O99" s="33">
        <f t="shared" si="172"/>
        <v>122.84979006900814</v>
      </c>
      <c r="P99" s="37">
        <f t="shared" ref="P99:P130" si="178">SQRT((F99-F100)^2+(G99-G100)^2)</f>
        <v>81.863838781251928</v>
      </c>
      <c r="Q99" s="9" t="s">
        <v>12</v>
      </c>
      <c r="R99" s="55" t="s">
        <v>12</v>
      </c>
      <c r="S99" s="55">
        <v>4.2229999999999999</v>
      </c>
      <c r="T99" s="55">
        <v>4.5410000000000004</v>
      </c>
      <c r="U99" s="55">
        <v>4.8369999999999997</v>
      </c>
      <c r="V99" s="3">
        <v>5.0739999999999998</v>
      </c>
      <c r="W99" s="3">
        <v>5.343</v>
      </c>
      <c r="X99" s="3" t="s">
        <v>12</v>
      </c>
      <c r="Y99" s="3">
        <v>5.8739999999999997</v>
      </c>
      <c r="Z99" s="15" t="s">
        <v>12</v>
      </c>
      <c r="AA99" s="10">
        <f t="shared" ref="AA99:AA130" si="179">LOOKUP($K99,$Q$2:$Z$2,Q99:Z99)</f>
        <v>5.343</v>
      </c>
      <c r="AB99" s="9">
        <f t="shared" ref="AB99:AB130" si="180">LOOKUP($K99,$Q$2:$Z$2,Q99:Z99)-LOOKUP(0.1*$K99,$Q$2:$Z$2,Q99:Z99)</f>
        <v>0.50600000000000023</v>
      </c>
      <c r="AC99" s="10">
        <f t="shared" ref="AC99:AC130" si="181">LOOKUP(10*$K99,$Q$2:$Z$2,Q99:Z99)-LOOKUP($K99,$Q$2:$Z$2,Q99:Z99)</f>
        <v>0.53099999999999969</v>
      </c>
      <c r="AD99" s="9" t="s">
        <v>12</v>
      </c>
      <c r="AE99" s="55" t="s">
        <v>12</v>
      </c>
      <c r="AF99" s="55">
        <v>0.58299999999999996</v>
      </c>
      <c r="AG99" s="55">
        <v>0.64900000000000002</v>
      </c>
      <c r="AH99" s="55">
        <v>0.72</v>
      </c>
      <c r="AI99" s="3">
        <v>0.78</v>
      </c>
      <c r="AJ99" s="3">
        <v>0.84</v>
      </c>
      <c r="AK99" s="3" t="s">
        <v>12</v>
      </c>
      <c r="AL99" s="3">
        <v>0.95</v>
      </c>
      <c r="AM99" s="15" t="s">
        <v>12</v>
      </c>
      <c r="AN99" s="10">
        <f t="shared" ref="AN99:AN130" si="182">LOOKUP($K99,$Q$2:$Z$2,AD99:AM99)</f>
        <v>0.84</v>
      </c>
      <c r="AO99" s="9">
        <f t="shared" ref="AO99:AO130" si="183">LOOKUP($K99,$Q$2:$Z$2,AD99:AM99)-LOOKUP(0.1*$K99,$Q$2:$Z$2,AD99:AM99)</f>
        <v>0.12</v>
      </c>
      <c r="AP99" s="10">
        <f t="shared" ref="AP99:AP130" si="184">LOOKUP(10*$K99,$Q$2:$Z$2,AD99:AM99)-LOOKUP($K99,$Q$2:$Z$2,AD99:AM99)</f>
        <v>0.10999999999999999</v>
      </c>
      <c r="AQ99" s="9" t="s">
        <v>12</v>
      </c>
      <c r="AR99" s="55" t="s">
        <v>12</v>
      </c>
      <c r="AS99" s="55">
        <v>2.5430000000000001</v>
      </c>
      <c r="AT99" s="55">
        <v>2.6739999999999999</v>
      </c>
      <c r="AU99" s="55">
        <v>2.8239999999999998</v>
      </c>
      <c r="AV99" s="3">
        <v>2.9369999999999998</v>
      </c>
      <c r="AW99" s="3">
        <v>3.0350000000000001</v>
      </c>
      <c r="AX99" s="3" t="s">
        <v>12</v>
      </c>
      <c r="AY99" s="3">
        <v>3.2130000000000001</v>
      </c>
      <c r="AZ99" s="15" t="s">
        <v>12</v>
      </c>
      <c r="BA99" s="10">
        <f t="shared" ref="BA99:BA130" si="185">LOOKUP($K99,$Q$2:$Z$2,AQ99:AZ99)</f>
        <v>3.0350000000000001</v>
      </c>
      <c r="BB99" s="9">
        <f t="shared" ref="BB99:BB130" si="186">LOOKUP($K99,$Q$2:$Z$2,AQ99:AZ99)-LOOKUP(0.1*$K99,$Q$2:$Z$2,AQ99:AZ99)</f>
        <v>0.2110000000000003</v>
      </c>
      <c r="BC99" s="10">
        <f t="shared" ref="BC99:BC130" si="187">LOOKUP(10*$K99,$Q$2:$Z$2,AQ99:AZ99)-LOOKUP($K99,$Q$2:$Z$2,AQ99:AZ99)</f>
        <v>0.17799999999999994</v>
      </c>
      <c r="BD99" s="9">
        <v>5.1189999999999998</v>
      </c>
      <c r="BE99" s="3">
        <v>5.6440000000000001</v>
      </c>
      <c r="BF99" s="15">
        <v>6.1710000000000003</v>
      </c>
      <c r="BG99" s="15">
        <f t="shared" ref="BG99:BG130" si="188">LOOKUP($N99,$BD$2:$BF$2,BD99:BF99)</f>
        <v>5.6440000000000001</v>
      </c>
      <c r="BH99" s="9">
        <f t="shared" ref="BH99:BH130" si="189">BE99-BD99</f>
        <v>0.52500000000000036</v>
      </c>
      <c r="BI99" s="10">
        <f t="shared" ref="BI99:BI130" si="190">BF99-BE99</f>
        <v>0.52700000000000014</v>
      </c>
      <c r="BJ99" s="9">
        <v>5.0949999999999998</v>
      </c>
      <c r="BK99" s="3">
        <v>5.6180000000000003</v>
      </c>
      <c r="BL99" s="15">
        <v>6.1449999999999996</v>
      </c>
      <c r="BM99" s="15">
        <f t="shared" ref="BM99:BM130" si="191">LOOKUP($N99,$BD$2:$BF$2,BJ99:BL99)</f>
        <v>5.6180000000000003</v>
      </c>
      <c r="BN99" s="9">
        <f t="shared" ref="BN99:BN130" si="192">BK99-BJ99</f>
        <v>0.52300000000000058</v>
      </c>
      <c r="BO99" s="10">
        <f t="shared" ref="BO99:BO130" si="193">BL99-BK99</f>
        <v>0.52699999999999925</v>
      </c>
      <c r="BP99">
        <f t="shared" ref="BP99:BP130" si="194">IF(AND(ISERROR(FIND("Fout",Q99)), ISERROR(FIND("Fout",AD99)), ISERROR(FIND("Fout",AQ99)), ISERROR(FIND( "Fout",BD99)), ISERROR(FIND( "Fout",BJ99))),0,1)</f>
        <v>0</v>
      </c>
      <c r="BQ99" s="93">
        <f t="shared" ref="BQ99:BQ130" si="195">IF(AB99=0, -1, BH99/AB99)</f>
        <v>1.0375494071146247</v>
      </c>
      <c r="BR99" s="93">
        <f t="shared" ref="BR99:BR130" si="196">IF(AB99=0,-1,BN99/AB99)</f>
        <v>1.0335968379446647</v>
      </c>
      <c r="BS99" s="93" t="str">
        <f>VLOOKUP(C99,'Koppeling locatie - aslocatie'!$A$2:$C$8139,2,FALSE)</f>
        <v>bema233</v>
      </c>
      <c r="BT99" s="93">
        <f>VLOOKUP($BS99,aslocaties_v01!$C$3:$AA$500,MATCH($K$3/10,aslocaties_v01!$C$2:$X$2),FALSE)</f>
        <v>4.82</v>
      </c>
      <c r="BU99" s="93">
        <f>VLOOKUP(BS99,aslocaties_v01!$C$3:$AA$500,MATCH($K$3,aslocaties_v01!$C$2:$X$2),FALSE)</f>
        <v>5.33</v>
      </c>
      <c r="BV99" s="93">
        <f>VLOOKUP(BS99,aslocaties_v01!$C$3:$AA$500,MATCH($K$3*10,aslocaties_v01!$C$2:$Y$2),FALSE)</f>
        <v>5.8529999999999998</v>
      </c>
      <c r="BW99" s="93">
        <f t="shared" ref="BW99:BW130" si="197">BU99-BT99</f>
        <v>0.50999999999999979</v>
      </c>
      <c r="BX99" s="93">
        <f t="shared" ref="BX99:BX130" si="198">BV99-BU99</f>
        <v>0.52299999999999969</v>
      </c>
      <c r="BY99" s="94">
        <f t="shared" ref="BY99:BY130" si="199">IFERROR(ABS(1-BW99/AB99), 999)</f>
        <v>7.9051383399200148E-3</v>
      </c>
      <c r="BZ99" s="94">
        <f t="shared" ref="BZ99:BZ130" si="200">IFERROR(ABS(1-BX99/AC99), 999)</f>
        <v>1.5065913370998163E-2</v>
      </c>
      <c r="CA99" s="94">
        <f t="shared" ref="CA99:CA130" si="201">ABS(LOOKUP(0.1*$K99,$Q$2:$Z$2,Q99:Z99)-BT99)</f>
        <v>1.699999999999946E-2</v>
      </c>
      <c r="CB99">
        <f t="shared" ref="CB99:CB130" si="202">ABS(LOOKUP($K99,$Q$2:$Z$2,Q99:Z99)-BU99)</f>
        <v>1.2999999999999901E-2</v>
      </c>
      <c r="CC99" s="58">
        <f t="shared" ref="CC99:CC130" si="203">ABS(LOOKUP(10*$K99,$Q$2:$Z$2,Q99:Z99)-BV99)</f>
        <v>2.0999999999999908E-2</v>
      </c>
      <c r="CD99" s="95" t="b">
        <f t="shared" ref="CD99:CD130" si="204">OR(BY99&gt;0.1,BZ99&gt;0.1, CA99&gt;=0.15, CB99&gt;=0.15, CC99&gt;=0.15)</f>
        <v>0</v>
      </c>
      <c r="CE99" s="96" t="b">
        <f t="shared" ref="CE99:CE130" si="205">AA99&lt;AVERAGE(AA:AA)+2*STDEV(AA:AA)</f>
        <v>1</v>
      </c>
      <c r="CF99" t="b">
        <f t="shared" ref="CF99:CF130" si="206">BG99&lt;AVERAGE(BG:BG)+2*STDEV(BG:BG)</f>
        <v>1</v>
      </c>
      <c r="CG99" t="b">
        <f t="shared" ref="CG99:CG130" si="207">BM99&lt;AVERAGE(BM:BM)+2*STDEV(BM:BM)</f>
        <v>1</v>
      </c>
      <c r="CH99" s="84" t="b">
        <f t="shared" ref="CH99:CH130" si="208">AN99&gt;0.25</f>
        <v>1</v>
      </c>
      <c r="CI99">
        <f t="shared" ref="CI99:CI130" si="209">IF(CH99,AN99,"")</f>
        <v>0.84</v>
      </c>
      <c r="CJ99" t="b">
        <f t="shared" ref="CJ99:CJ130" si="210">CI99&lt;AVERAGE(CI:CI)+3*STDEV(CI:CI)</f>
        <v>1</v>
      </c>
      <c r="CK99" t="b">
        <f t="shared" ref="CK99:CK130" si="211">AN99&lt;1.25</f>
        <v>1</v>
      </c>
      <c r="CL99" s="84" t="b">
        <f t="shared" si="173"/>
        <v>1</v>
      </c>
      <c r="CM99">
        <f t="shared" ref="CM99:CM130" si="212">IF(CL99,BA99,"")</f>
        <v>3.0350000000000001</v>
      </c>
      <c r="CN99" t="b">
        <f t="shared" ref="CN99:CN130" si="213">CM99&lt;AVERAGE(CM:CM)+3*STDEV(CM:CM)</f>
        <v>1</v>
      </c>
      <c r="CO99" s="84">
        <f t="shared" ref="CO99:CO130" si="214">IF(BA99=0, -1, AN99/(1.56*BA99^2))</f>
        <v>5.8457104072643803E-2</v>
      </c>
      <c r="CP99" t="b">
        <f t="shared" ref="CP99:CP130" si="215">OR(CO99&gt;0.035, CO99&lt;0.065)</f>
        <v>1</v>
      </c>
      <c r="CQ99" s="96" t="b">
        <f t="shared" ref="CQ99:CQ130" si="216">IF(O99="-", "-", ABS(AA99-AA98)&lt;O99*$CR$1)</f>
        <v>1</v>
      </c>
      <c r="CR99" t="b">
        <f t="shared" ref="CR99:CR130" si="217">IF(O99="-","-",ABS(BG99-BG98)&lt;O99*$CS$1)</f>
        <v>1</v>
      </c>
      <c r="CS99" t="b">
        <f t="shared" ref="CS99:CS130" si="218">IF(O99="-","-",ABS(BM99-BM98)&lt;O99*$CT$1)</f>
        <v>1</v>
      </c>
      <c r="CT99" t="b">
        <f t="shared" ref="CT99:CT130" si="219">IF(O99="-","-",ABS(AN99-AN98)&lt;O99*$CU$1)</f>
        <v>1</v>
      </c>
      <c r="CU99" t="b">
        <f t="shared" ref="CU99:CU130" si="220">IF(O99="-","-",ABS(BA98-BA99)&lt;O99*$CV$1)</f>
        <v>1</v>
      </c>
      <c r="CV99" s="84" t="b">
        <f t="shared" ref="CV99:CV130" si="221">IF(P99="-","-",ABS(AA100-AA99)&lt;P99*$CR$1)</f>
        <v>1</v>
      </c>
      <c r="CW99" t="b">
        <f t="shared" ref="CW99:CW130" si="222">IF(P99="-","-",ABS(BG100-BG99)&lt;P99*$CS$1)</f>
        <v>1</v>
      </c>
      <c r="CX99" t="b">
        <f t="shared" ref="CX99:CX130" si="223">IF(P99="-","-",ABS(BM100-BM99)&lt;P99*$CT$1)</f>
        <v>1</v>
      </c>
      <c r="CY99" t="b">
        <f t="shared" ref="CY99:CY130" si="224">IF(P99="-","-",ABS(AN100-AN99)&lt;P99*$CU$1)</f>
        <v>1</v>
      </c>
      <c r="CZ99" t="b">
        <f t="shared" ref="CZ99:CZ130" si="225">IF(P99="-","-",ABS(BA99-BA100)&lt;P99*$CV$1)</f>
        <v>1</v>
      </c>
      <c r="DA99" s="84">
        <f t="shared" ref="DA99:DA130" si="226">IFERROR(IF(AND(CQ99:CU99),0,1), 0)+IFERROR(IF(AND(CV99:CZ99),0,1),0)</f>
        <v>0</v>
      </c>
      <c r="DB99" t="b">
        <f t="shared" ref="DB99:DB130" si="227">AND(DA99&gt;0,CD99)</f>
        <v>0</v>
      </c>
    </row>
    <row r="100" spans="1:106">
      <c r="A100" s="9">
        <v>1225</v>
      </c>
      <c r="B100" s="3">
        <v>2</v>
      </c>
      <c r="C100" s="3" t="s">
        <v>943</v>
      </c>
      <c r="D100" s="3" t="str">
        <f t="shared" si="174"/>
        <v>BM_1_24-1_dk_0027</v>
      </c>
      <c r="E100" s="3" t="str">
        <f t="shared" si="175"/>
        <v>0027</v>
      </c>
      <c r="F100" s="3">
        <v>134493.891</v>
      </c>
      <c r="G100" s="15">
        <v>415793.71899999998</v>
      </c>
      <c r="H100" s="35" t="str">
        <f t="shared" si="176"/>
        <v>ja</v>
      </c>
      <c r="I100" s="42">
        <v>146</v>
      </c>
      <c r="J100" s="20" t="s">
        <v>369</v>
      </c>
      <c r="K100" s="21">
        <v>10000</v>
      </c>
      <c r="L100" s="28">
        <f t="shared" ref="L100:L131" si="228">L99</f>
        <v>1</v>
      </c>
      <c r="M100" s="28">
        <f t="shared" ref="M100:M131" si="229">M99</f>
        <v>1</v>
      </c>
      <c r="N100" s="56">
        <f t="shared" si="177"/>
        <v>10000</v>
      </c>
      <c r="O100" s="33">
        <f t="shared" ref="O100:O131" si="230">SQRT((F99-F100)^2+(G99-G100)^2)</f>
        <v>81.863838781251928</v>
      </c>
      <c r="P100" s="37">
        <f t="shared" si="178"/>
        <v>122.80407502194203</v>
      </c>
      <c r="Q100" s="9" t="s">
        <v>12</v>
      </c>
      <c r="R100" s="55" t="s">
        <v>12</v>
      </c>
      <c r="S100" s="55">
        <v>4.2149999999999999</v>
      </c>
      <c r="T100" s="55">
        <v>4.5359999999999996</v>
      </c>
      <c r="U100" s="55">
        <v>4.8280000000000003</v>
      </c>
      <c r="V100" s="3">
        <v>5.0670000000000002</v>
      </c>
      <c r="W100" s="3">
        <v>5.3369999999999997</v>
      </c>
      <c r="X100" s="3" t="s">
        <v>12</v>
      </c>
      <c r="Y100" s="3">
        <v>5.867</v>
      </c>
      <c r="Z100" s="15" t="s">
        <v>12</v>
      </c>
      <c r="AA100" s="10">
        <f t="shared" si="179"/>
        <v>5.3369999999999997</v>
      </c>
      <c r="AB100" s="9">
        <f t="shared" si="180"/>
        <v>0.50899999999999945</v>
      </c>
      <c r="AC100" s="10">
        <f t="shared" si="181"/>
        <v>0.53000000000000025</v>
      </c>
      <c r="AD100" s="9" t="s">
        <v>12</v>
      </c>
      <c r="AE100" s="55" t="s">
        <v>12</v>
      </c>
      <c r="AF100" s="55">
        <v>0.58199999999999996</v>
      </c>
      <c r="AG100" s="55">
        <v>0.64800000000000002</v>
      </c>
      <c r="AH100" s="55">
        <v>0.71799999999999997</v>
      </c>
      <c r="AI100" s="3">
        <v>0.77700000000000002</v>
      </c>
      <c r="AJ100" s="3">
        <v>0.83699999999999997</v>
      </c>
      <c r="AK100" s="3" t="s">
        <v>12</v>
      </c>
      <c r="AL100" s="3">
        <v>0.94699999999999995</v>
      </c>
      <c r="AM100" s="15" t="s">
        <v>12</v>
      </c>
      <c r="AN100" s="10">
        <f t="shared" si="182"/>
        <v>0.83699999999999997</v>
      </c>
      <c r="AO100" s="9">
        <f t="shared" si="183"/>
        <v>0.11899999999999999</v>
      </c>
      <c r="AP100" s="10">
        <f t="shared" si="184"/>
        <v>0.10999999999999999</v>
      </c>
      <c r="AQ100" s="9" t="s">
        <v>12</v>
      </c>
      <c r="AR100" s="55" t="s">
        <v>12</v>
      </c>
      <c r="AS100" s="55">
        <v>2.5390000000000001</v>
      </c>
      <c r="AT100" s="55">
        <v>2.669</v>
      </c>
      <c r="AU100" s="55">
        <v>2.819</v>
      </c>
      <c r="AV100" s="3">
        <v>2.9319999999999999</v>
      </c>
      <c r="AW100" s="3">
        <v>3.0289999999999999</v>
      </c>
      <c r="AX100" s="3" t="s">
        <v>12</v>
      </c>
      <c r="AY100" s="3">
        <v>3.2050000000000001</v>
      </c>
      <c r="AZ100" s="15" t="s">
        <v>12</v>
      </c>
      <c r="BA100" s="10">
        <f t="shared" si="185"/>
        <v>3.0289999999999999</v>
      </c>
      <c r="BB100" s="9">
        <f t="shared" si="186"/>
        <v>0.20999999999999996</v>
      </c>
      <c r="BC100" s="10">
        <f t="shared" si="187"/>
        <v>0.17600000000000016</v>
      </c>
      <c r="BD100" s="9">
        <v>5.1109999999999998</v>
      </c>
      <c r="BE100" s="3">
        <v>5.6349999999999998</v>
      </c>
      <c r="BF100" s="15">
        <v>6.1609999999999996</v>
      </c>
      <c r="BG100" s="15">
        <f t="shared" si="188"/>
        <v>5.6349999999999998</v>
      </c>
      <c r="BH100" s="9">
        <f t="shared" si="189"/>
        <v>0.52400000000000002</v>
      </c>
      <c r="BI100" s="10">
        <f t="shared" si="190"/>
        <v>0.5259999999999998</v>
      </c>
      <c r="BJ100" s="9">
        <v>5.0869999999999997</v>
      </c>
      <c r="BK100" s="3">
        <v>5.609</v>
      </c>
      <c r="BL100" s="15">
        <v>6.1360000000000001</v>
      </c>
      <c r="BM100" s="15">
        <f t="shared" si="191"/>
        <v>5.609</v>
      </c>
      <c r="BN100" s="9">
        <f t="shared" si="192"/>
        <v>0.52200000000000024</v>
      </c>
      <c r="BO100" s="10">
        <f t="shared" si="193"/>
        <v>0.52700000000000014</v>
      </c>
      <c r="BP100">
        <f t="shared" si="194"/>
        <v>0</v>
      </c>
      <c r="BQ100" s="93">
        <f t="shared" si="195"/>
        <v>1.0294695481335965</v>
      </c>
      <c r="BR100" s="93">
        <f t="shared" si="196"/>
        <v>1.0255402750491176</v>
      </c>
      <c r="BS100" s="93" t="str">
        <f>VLOOKUP(C100,'Koppeling locatie - aslocatie'!$A$2:$C$8139,2,FALSE)</f>
        <v>bema233</v>
      </c>
      <c r="BT100" s="93">
        <f>VLOOKUP($BS100,aslocaties_v01!$C$3:$AA$500,MATCH($K$3/10,aslocaties_v01!$C$2:$X$2),FALSE)</f>
        <v>4.82</v>
      </c>
      <c r="BU100" s="93">
        <f>VLOOKUP(BS100,aslocaties_v01!$C$3:$AA$500,MATCH($K$3,aslocaties_v01!$C$2:$X$2),FALSE)</f>
        <v>5.33</v>
      </c>
      <c r="BV100" s="93">
        <f>VLOOKUP(BS100,aslocaties_v01!$C$3:$AA$500,MATCH($K$3*10,aslocaties_v01!$C$2:$Y$2),FALSE)</f>
        <v>5.8529999999999998</v>
      </c>
      <c r="BW100" s="93">
        <f t="shared" si="197"/>
        <v>0.50999999999999979</v>
      </c>
      <c r="BX100" s="93">
        <f t="shared" si="198"/>
        <v>0.52299999999999969</v>
      </c>
      <c r="BY100" s="94">
        <f t="shared" si="199"/>
        <v>1.9646365422403278E-3</v>
      </c>
      <c r="BZ100" s="94">
        <f t="shared" si="200"/>
        <v>1.3207547169812428E-2</v>
      </c>
      <c r="CA100" s="94">
        <f t="shared" si="201"/>
        <v>8.0000000000000071E-3</v>
      </c>
      <c r="CB100">
        <f t="shared" si="202"/>
        <v>6.9999999999996732E-3</v>
      </c>
      <c r="CC100" s="58">
        <f t="shared" si="203"/>
        <v>1.4000000000000234E-2</v>
      </c>
      <c r="CD100" s="95" t="b">
        <f t="shared" si="204"/>
        <v>0</v>
      </c>
      <c r="CE100" s="96" t="b">
        <f t="shared" si="205"/>
        <v>1</v>
      </c>
      <c r="CF100" t="b">
        <f t="shared" si="206"/>
        <v>1</v>
      </c>
      <c r="CG100" t="b">
        <f t="shared" si="207"/>
        <v>1</v>
      </c>
      <c r="CH100" s="84" t="b">
        <f t="shared" si="208"/>
        <v>1</v>
      </c>
      <c r="CI100">
        <f t="shared" si="209"/>
        <v>0.83699999999999997</v>
      </c>
      <c r="CJ100" t="b">
        <f t="shared" si="210"/>
        <v>1</v>
      </c>
      <c r="CK100" t="b">
        <f t="shared" si="211"/>
        <v>1</v>
      </c>
      <c r="CL100" s="84" t="b">
        <f t="shared" ref="CL100:CL131" si="231">BA100&lt;AVERAGE(BA:BA)+2*STDEV(BA:BA)</f>
        <v>1</v>
      </c>
      <c r="CM100">
        <f t="shared" si="212"/>
        <v>3.0289999999999999</v>
      </c>
      <c r="CN100" t="b">
        <f t="shared" si="213"/>
        <v>1</v>
      </c>
      <c r="CO100" s="84">
        <f t="shared" si="214"/>
        <v>5.8479319863795086E-2</v>
      </c>
      <c r="CP100" t="b">
        <f t="shared" si="215"/>
        <v>1</v>
      </c>
      <c r="CQ100" s="96" t="b">
        <f t="shared" si="216"/>
        <v>1</v>
      </c>
      <c r="CR100" t="b">
        <f t="shared" si="217"/>
        <v>1</v>
      </c>
      <c r="CS100" t="b">
        <f t="shared" si="218"/>
        <v>1</v>
      </c>
      <c r="CT100" t="b">
        <f t="shared" si="219"/>
        <v>1</v>
      </c>
      <c r="CU100" t="b">
        <f t="shared" si="220"/>
        <v>1</v>
      </c>
      <c r="CV100" s="84" t="b">
        <f t="shared" si="221"/>
        <v>1</v>
      </c>
      <c r="CW100" t="b">
        <f t="shared" si="222"/>
        <v>1</v>
      </c>
      <c r="CX100" t="b">
        <f t="shared" si="223"/>
        <v>1</v>
      </c>
      <c r="CY100" t="b">
        <f t="shared" si="224"/>
        <v>1</v>
      </c>
      <c r="CZ100" t="b">
        <f t="shared" si="225"/>
        <v>1</v>
      </c>
      <c r="DA100" s="84">
        <f t="shared" si="226"/>
        <v>0</v>
      </c>
      <c r="DB100" t="b">
        <f t="shared" si="227"/>
        <v>0</v>
      </c>
    </row>
    <row r="101" spans="1:106">
      <c r="A101" s="9">
        <v>1226</v>
      </c>
      <c r="B101" s="3">
        <v>2</v>
      </c>
      <c r="C101" s="3" t="s">
        <v>944</v>
      </c>
      <c r="D101" s="3" t="str">
        <f t="shared" si="174"/>
        <v>BM_1_24-1_dk_0028</v>
      </c>
      <c r="E101" s="3" t="str">
        <f t="shared" si="175"/>
        <v>0028</v>
      </c>
      <c r="F101" s="3">
        <v>134394.25</v>
      </c>
      <c r="G101" s="15">
        <v>415721.93800000002</v>
      </c>
      <c r="H101" s="35" t="str">
        <f t="shared" si="176"/>
        <v>ja</v>
      </c>
      <c r="I101" s="42">
        <v>145</v>
      </c>
      <c r="J101" s="20" t="s">
        <v>369</v>
      </c>
      <c r="K101" s="21">
        <v>10000</v>
      </c>
      <c r="L101" s="28">
        <f t="shared" si="228"/>
        <v>1</v>
      </c>
      <c r="M101" s="28">
        <f t="shared" si="229"/>
        <v>1</v>
      </c>
      <c r="N101" s="56">
        <f t="shared" si="177"/>
        <v>10000</v>
      </c>
      <c r="O101" s="33">
        <f t="shared" si="230"/>
        <v>122.80407502194203</v>
      </c>
      <c r="P101" s="37">
        <f t="shared" si="178"/>
        <v>87.736776382558617</v>
      </c>
      <c r="Q101" s="9" t="s">
        <v>12</v>
      </c>
      <c r="R101" s="55" t="s">
        <v>12</v>
      </c>
      <c r="S101" s="55">
        <v>4.2050000000000001</v>
      </c>
      <c r="T101" s="55">
        <v>4.5279999999999996</v>
      </c>
      <c r="U101" s="55">
        <v>4.8179999999999996</v>
      </c>
      <c r="V101" s="3">
        <v>5.0570000000000004</v>
      </c>
      <c r="W101" s="3">
        <v>5.3280000000000003</v>
      </c>
      <c r="X101" s="3" t="s">
        <v>12</v>
      </c>
      <c r="Y101" s="3">
        <v>5.851</v>
      </c>
      <c r="Z101" s="15" t="s">
        <v>12</v>
      </c>
      <c r="AA101" s="10">
        <f t="shared" si="179"/>
        <v>5.3280000000000003</v>
      </c>
      <c r="AB101" s="9">
        <f t="shared" si="180"/>
        <v>0.51000000000000068</v>
      </c>
      <c r="AC101" s="10">
        <f t="shared" si="181"/>
        <v>0.52299999999999969</v>
      </c>
      <c r="AD101" s="9" t="s">
        <v>12</v>
      </c>
      <c r="AE101" s="55" t="s">
        <v>12</v>
      </c>
      <c r="AF101" s="55">
        <v>0.57399999999999995</v>
      </c>
      <c r="AG101" s="55">
        <v>0.63800000000000001</v>
      </c>
      <c r="AH101" s="55">
        <v>0.70899999999999996</v>
      </c>
      <c r="AI101" s="3">
        <v>0.76700000000000002</v>
      </c>
      <c r="AJ101" s="3">
        <v>0.82699999999999996</v>
      </c>
      <c r="AK101" s="3" t="s">
        <v>12</v>
      </c>
      <c r="AL101" s="3">
        <v>0.93500000000000005</v>
      </c>
      <c r="AM101" s="15" t="s">
        <v>12</v>
      </c>
      <c r="AN101" s="10">
        <f t="shared" si="182"/>
        <v>0.82699999999999996</v>
      </c>
      <c r="AO101" s="9">
        <f t="shared" si="183"/>
        <v>0.11799999999999999</v>
      </c>
      <c r="AP101" s="10">
        <f t="shared" si="184"/>
        <v>0.1080000000000001</v>
      </c>
      <c r="AQ101" s="9" t="s">
        <v>12</v>
      </c>
      <c r="AR101" s="55" t="s">
        <v>12</v>
      </c>
      <c r="AS101" s="55">
        <v>2.5259999999999998</v>
      </c>
      <c r="AT101" s="55">
        <v>2.6549999999999998</v>
      </c>
      <c r="AU101" s="55">
        <v>2.8050000000000002</v>
      </c>
      <c r="AV101" s="3">
        <v>2.9180000000000001</v>
      </c>
      <c r="AW101" s="3">
        <v>3.0129999999999999</v>
      </c>
      <c r="AX101" s="3" t="s">
        <v>12</v>
      </c>
      <c r="AY101" s="3">
        <v>3.1890000000000001</v>
      </c>
      <c r="AZ101" s="15" t="s">
        <v>12</v>
      </c>
      <c r="BA101" s="10">
        <f t="shared" si="185"/>
        <v>3.0129999999999999</v>
      </c>
      <c r="BB101" s="9">
        <f t="shared" si="186"/>
        <v>0.20799999999999974</v>
      </c>
      <c r="BC101" s="10">
        <f t="shared" si="187"/>
        <v>0.17600000000000016</v>
      </c>
      <c r="BD101" s="9">
        <v>5.0960000000000001</v>
      </c>
      <c r="BE101" s="3">
        <v>5.6180000000000003</v>
      </c>
      <c r="BF101" s="15">
        <v>6.1440000000000001</v>
      </c>
      <c r="BG101" s="15">
        <f t="shared" si="188"/>
        <v>5.6180000000000003</v>
      </c>
      <c r="BH101" s="9">
        <f t="shared" si="189"/>
        <v>0.52200000000000024</v>
      </c>
      <c r="BI101" s="10">
        <f t="shared" si="190"/>
        <v>0.5259999999999998</v>
      </c>
      <c r="BJ101" s="9">
        <v>5.0720000000000001</v>
      </c>
      <c r="BK101" s="3">
        <v>5.593</v>
      </c>
      <c r="BL101" s="15">
        <v>6.1189999999999998</v>
      </c>
      <c r="BM101" s="15">
        <f t="shared" si="191"/>
        <v>5.593</v>
      </c>
      <c r="BN101" s="9">
        <f t="shared" si="192"/>
        <v>0.52099999999999991</v>
      </c>
      <c r="BO101" s="10">
        <f t="shared" si="193"/>
        <v>0.5259999999999998</v>
      </c>
      <c r="BP101">
        <f t="shared" si="194"/>
        <v>0</v>
      </c>
      <c r="BQ101" s="93">
        <f t="shared" si="195"/>
        <v>1.0235294117647049</v>
      </c>
      <c r="BR101" s="93">
        <f t="shared" si="196"/>
        <v>1.0215686274509788</v>
      </c>
      <c r="BS101" s="93" t="str">
        <f>VLOOKUP(C101,'Koppeling locatie - aslocatie'!$A$2:$C$8139,2,FALSE)</f>
        <v>bema233</v>
      </c>
      <c r="BT101" s="93">
        <f>VLOOKUP($BS101,aslocaties_v01!$C$3:$AA$500,MATCH($K$3/10,aslocaties_v01!$C$2:$X$2),FALSE)</f>
        <v>4.82</v>
      </c>
      <c r="BU101" s="93">
        <f>VLOOKUP(BS101,aslocaties_v01!$C$3:$AA$500,MATCH($K$3,aslocaties_v01!$C$2:$X$2),FALSE)</f>
        <v>5.33</v>
      </c>
      <c r="BV101" s="93">
        <f>VLOOKUP(BS101,aslocaties_v01!$C$3:$AA$500,MATCH($K$3*10,aslocaties_v01!$C$2:$Y$2),FALSE)</f>
        <v>5.8529999999999998</v>
      </c>
      <c r="BW101" s="93">
        <f t="shared" si="197"/>
        <v>0.50999999999999979</v>
      </c>
      <c r="BX101" s="93">
        <f t="shared" si="198"/>
        <v>0.52299999999999969</v>
      </c>
      <c r="BY101" s="94">
        <f t="shared" si="199"/>
        <v>1.7763568394002505E-15</v>
      </c>
      <c r="BZ101" s="94">
        <f t="shared" si="200"/>
        <v>0</v>
      </c>
      <c r="CA101" s="94">
        <f t="shared" si="201"/>
        <v>2.0000000000006679E-3</v>
      </c>
      <c r="CB101">
        <f t="shared" si="202"/>
        <v>1.9999999999997797E-3</v>
      </c>
      <c r="CC101" s="58">
        <f t="shared" si="203"/>
        <v>1.9999999999997797E-3</v>
      </c>
      <c r="CD101" s="95" t="b">
        <f t="shared" si="204"/>
        <v>0</v>
      </c>
      <c r="CE101" s="96" t="b">
        <f t="shared" si="205"/>
        <v>1</v>
      </c>
      <c r="CF101" t="b">
        <f t="shared" si="206"/>
        <v>1</v>
      </c>
      <c r="CG101" t="b">
        <f t="shared" si="207"/>
        <v>1</v>
      </c>
      <c r="CH101" s="84" t="b">
        <f t="shared" si="208"/>
        <v>1</v>
      </c>
      <c r="CI101">
        <f t="shared" si="209"/>
        <v>0.82699999999999996</v>
      </c>
      <c r="CJ101" t="b">
        <f t="shared" si="210"/>
        <v>1</v>
      </c>
      <c r="CK101" t="b">
        <f t="shared" si="211"/>
        <v>1</v>
      </c>
      <c r="CL101" s="84" t="b">
        <f t="shared" si="231"/>
        <v>1</v>
      </c>
      <c r="CM101">
        <f t="shared" si="212"/>
        <v>3.0129999999999999</v>
      </c>
      <c r="CN101" t="b">
        <f t="shared" si="213"/>
        <v>1</v>
      </c>
      <c r="CO101" s="84">
        <f t="shared" si="214"/>
        <v>5.8395939217281055E-2</v>
      </c>
      <c r="CP101" t="b">
        <f t="shared" si="215"/>
        <v>1</v>
      </c>
      <c r="CQ101" s="96" t="b">
        <f t="shared" si="216"/>
        <v>1</v>
      </c>
      <c r="CR101" t="b">
        <f t="shared" si="217"/>
        <v>1</v>
      </c>
      <c r="CS101" t="b">
        <f t="shared" si="218"/>
        <v>1</v>
      </c>
      <c r="CT101" t="b">
        <f t="shared" si="219"/>
        <v>1</v>
      </c>
      <c r="CU101" t="b">
        <f t="shared" si="220"/>
        <v>1</v>
      </c>
      <c r="CV101" s="84" t="b">
        <f t="shared" si="221"/>
        <v>1</v>
      </c>
      <c r="CW101" t="b">
        <f t="shared" si="222"/>
        <v>1</v>
      </c>
      <c r="CX101" t="b">
        <f t="shared" si="223"/>
        <v>1</v>
      </c>
      <c r="CY101" t="b">
        <f t="shared" si="224"/>
        <v>1</v>
      </c>
      <c r="CZ101" t="b">
        <f t="shared" si="225"/>
        <v>1</v>
      </c>
      <c r="DA101" s="84">
        <f t="shared" si="226"/>
        <v>0</v>
      </c>
      <c r="DB101" t="b">
        <f t="shared" si="227"/>
        <v>0</v>
      </c>
    </row>
    <row r="102" spans="1:106">
      <c r="A102" s="9">
        <v>1227</v>
      </c>
      <c r="B102" s="3">
        <v>2</v>
      </c>
      <c r="C102" s="3" t="s">
        <v>945</v>
      </c>
      <c r="D102" s="3" t="str">
        <f t="shared" si="174"/>
        <v>BM_1_24-1_dk_0029</v>
      </c>
      <c r="E102" s="3" t="str">
        <f t="shared" si="175"/>
        <v>0029</v>
      </c>
      <c r="F102" s="3">
        <v>134309.53099999999</v>
      </c>
      <c r="G102" s="15">
        <v>415699.125</v>
      </c>
      <c r="H102" s="35" t="str">
        <f t="shared" si="176"/>
        <v>ja</v>
      </c>
      <c r="I102" s="42">
        <v>144</v>
      </c>
      <c r="J102" s="20" t="s">
        <v>369</v>
      </c>
      <c r="K102" s="21">
        <v>10000</v>
      </c>
      <c r="L102" s="28">
        <f t="shared" si="228"/>
        <v>1</v>
      </c>
      <c r="M102" s="28">
        <f t="shared" si="229"/>
        <v>1</v>
      </c>
      <c r="N102" s="56">
        <f t="shared" si="177"/>
        <v>10000</v>
      </c>
      <c r="O102" s="33">
        <f t="shared" si="230"/>
        <v>87.736776382558617</v>
      </c>
      <c r="P102" s="37">
        <f t="shared" si="178"/>
        <v>2573.3786569757071</v>
      </c>
      <c r="Q102" s="9" t="s">
        <v>12</v>
      </c>
      <c r="R102" s="55" t="s">
        <v>12</v>
      </c>
      <c r="S102" s="55">
        <v>4.2</v>
      </c>
      <c r="T102" s="55">
        <v>4.5229999999999997</v>
      </c>
      <c r="U102" s="55">
        <v>4.8120000000000003</v>
      </c>
      <c r="V102" s="3">
        <v>5.048</v>
      </c>
      <c r="W102" s="3">
        <v>5.3159999999999998</v>
      </c>
      <c r="X102" s="3" t="s">
        <v>12</v>
      </c>
      <c r="Y102" s="3">
        <v>5.8440000000000003</v>
      </c>
      <c r="Z102" s="15" t="s">
        <v>12</v>
      </c>
      <c r="AA102" s="10">
        <f t="shared" si="179"/>
        <v>5.3159999999999998</v>
      </c>
      <c r="AB102" s="9">
        <f t="shared" si="180"/>
        <v>0.50399999999999956</v>
      </c>
      <c r="AC102" s="10">
        <f t="shared" si="181"/>
        <v>0.52800000000000047</v>
      </c>
      <c r="AD102" s="9" t="s">
        <v>12</v>
      </c>
      <c r="AE102" s="55" t="s">
        <v>12</v>
      </c>
      <c r="AF102" s="55">
        <v>0.56899999999999995</v>
      </c>
      <c r="AG102" s="55">
        <v>0.63200000000000001</v>
      </c>
      <c r="AH102" s="55">
        <v>0.70299999999999996</v>
      </c>
      <c r="AI102" s="3">
        <v>0.76</v>
      </c>
      <c r="AJ102" s="3">
        <v>0.82</v>
      </c>
      <c r="AK102" s="3" t="s">
        <v>12</v>
      </c>
      <c r="AL102" s="3">
        <v>0.92700000000000005</v>
      </c>
      <c r="AM102" s="15" t="s">
        <v>12</v>
      </c>
      <c r="AN102" s="10">
        <f t="shared" si="182"/>
        <v>0.82</v>
      </c>
      <c r="AO102" s="9">
        <f t="shared" si="183"/>
        <v>0.11699999999999999</v>
      </c>
      <c r="AP102" s="10">
        <f t="shared" si="184"/>
        <v>0.1070000000000001</v>
      </c>
      <c r="AQ102" s="9" t="s">
        <v>12</v>
      </c>
      <c r="AR102" s="55" t="s">
        <v>12</v>
      </c>
      <c r="AS102" s="55">
        <v>2.52</v>
      </c>
      <c r="AT102" s="55">
        <v>2.6509999999999998</v>
      </c>
      <c r="AU102" s="55">
        <v>2.8</v>
      </c>
      <c r="AV102" s="3">
        <v>2.9140000000000001</v>
      </c>
      <c r="AW102" s="3">
        <v>3.0089999999999999</v>
      </c>
      <c r="AX102" s="3" t="s">
        <v>12</v>
      </c>
      <c r="AY102" s="3">
        <v>3.1859999999999999</v>
      </c>
      <c r="AZ102" s="15" t="s">
        <v>12</v>
      </c>
      <c r="BA102" s="10">
        <f t="shared" si="185"/>
        <v>3.0089999999999999</v>
      </c>
      <c r="BB102" s="9">
        <f t="shared" si="186"/>
        <v>0.20900000000000007</v>
      </c>
      <c r="BC102" s="10">
        <f t="shared" si="187"/>
        <v>0.17700000000000005</v>
      </c>
      <c r="BD102" s="9">
        <v>5.0810000000000004</v>
      </c>
      <c r="BE102" s="3">
        <v>5.601</v>
      </c>
      <c r="BF102" s="15">
        <v>6.1260000000000003</v>
      </c>
      <c r="BG102" s="15">
        <f t="shared" si="188"/>
        <v>5.601</v>
      </c>
      <c r="BH102" s="9">
        <f t="shared" si="189"/>
        <v>0.51999999999999957</v>
      </c>
      <c r="BI102" s="10">
        <f t="shared" si="190"/>
        <v>0.52500000000000036</v>
      </c>
      <c r="BJ102" s="9">
        <v>5.0570000000000004</v>
      </c>
      <c r="BK102" s="3">
        <v>5.5759999999999996</v>
      </c>
      <c r="BL102" s="15">
        <v>6.1020000000000003</v>
      </c>
      <c r="BM102" s="15">
        <f t="shared" si="191"/>
        <v>5.5759999999999996</v>
      </c>
      <c r="BN102" s="9">
        <f t="shared" si="192"/>
        <v>0.51899999999999924</v>
      </c>
      <c r="BO102" s="10">
        <f t="shared" si="193"/>
        <v>0.52600000000000069</v>
      </c>
      <c r="BP102">
        <f t="shared" si="194"/>
        <v>0</v>
      </c>
      <c r="BQ102" s="93">
        <f t="shared" si="195"/>
        <v>1.0317460317460319</v>
      </c>
      <c r="BR102" s="93">
        <f t="shared" si="196"/>
        <v>1.0297619047619042</v>
      </c>
      <c r="BS102" s="93" t="str">
        <f>VLOOKUP(C102,'Koppeling locatie - aslocatie'!$A$2:$C$8139,2,FALSE)</f>
        <v>bema233</v>
      </c>
      <c r="BT102" s="93">
        <f>VLOOKUP($BS102,aslocaties_v01!$C$3:$AA$500,MATCH($K$3/10,aslocaties_v01!$C$2:$X$2),FALSE)</f>
        <v>4.82</v>
      </c>
      <c r="BU102" s="93">
        <f>VLOOKUP(BS102,aslocaties_v01!$C$3:$AA$500,MATCH($K$3,aslocaties_v01!$C$2:$X$2),FALSE)</f>
        <v>5.33</v>
      </c>
      <c r="BV102" s="93">
        <f>VLOOKUP(BS102,aslocaties_v01!$C$3:$AA$500,MATCH($K$3*10,aslocaties_v01!$C$2:$Y$2),FALSE)</f>
        <v>5.8529999999999998</v>
      </c>
      <c r="BW102" s="93">
        <f t="shared" si="197"/>
        <v>0.50999999999999979</v>
      </c>
      <c r="BX102" s="93">
        <f t="shared" si="198"/>
        <v>0.52299999999999969</v>
      </c>
      <c r="BY102" s="94">
        <f t="shared" si="199"/>
        <v>1.1904761904762307E-2</v>
      </c>
      <c r="BZ102" s="94">
        <f t="shared" si="200"/>
        <v>9.4696969696984601E-3</v>
      </c>
      <c r="CA102" s="94">
        <f t="shared" si="201"/>
        <v>8.0000000000000071E-3</v>
      </c>
      <c r="CB102">
        <f t="shared" si="202"/>
        <v>1.4000000000000234E-2</v>
      </c>
      <c r="CC102" s="58">
        <f t="shared" si="203"/>
        <v>8.9999999999994529E-3</v>
      </c>
      <c r="CD102" s="95" t="b">
        <f t="shared" si="204"/>
        <v>0</v>
      </c>
      <c r="CE102" s="96" t="b">
        <f t="shared" si="205"/>
        <v>1</v>
      </c>
      <c r="CF102" t="b">
        <f t="shared" si="206"/>
        <v>1</v>
      </c>
      <c r="CG102" t="b">
        <f t="shared" si="207"/>
        <v>1</v>
      </c>
      <c r="CH102" s="84" t="b">
        <f t="shared" si="208"/>
        <v>1</v>
      </c>
      <c r="CI102">
        <f t="shared" si="209"/>
        <v>0.82</v>
      </c>
      <c r="CJ102" t="b">
        <f t="shared" si="210"/>
        <v>1</v>
      </c>
      <c r="CK102" t="b">
        <f t="shared" si="211"/>
        <v>1</v>
      </c>
      <c r="CL102" s="84" t="b">
        <f t="shared" si="231"/>
        <v>1</v>
      </c>
      <c r="CM102">
        <f t="shared" si="212"/>
        <v>3.0089999999999999</v>
      </c>
      <c r="CN102" t="b">
        <f t="shared" si="213"/>
        <v>1</v>
      </c>
      <c r="CO102" s="84">
        <f t="shared" si="214"/>
        <v>5.8055701693084653E-2</v>
      </c>
      <c r="CP102" t="b">
        <f t="shared" si="215"/>
        <v>1</v>
      </c>
      <c r="CQ102" s="96" t="b">
        <f t="shared" si="216"/>
        <v>1</v>
      </c>
      <c r="CR102" t="b">
        <f t="shared" si="217"/>
        <v>1</v>
      </c>
      <c r="CS102" t="b">
        <f t="shared" si="218"/>
        <v>1</v>
      </c>
      <c r="CT102" t="b">
        <f t="shared" si="219"/>
        <v>1</v>
      </c>
      <c r="CU102" t="b">
        <f t="shared" si="220"/>
        <v>1</v>
      </c>
      <c r="CV102" s="84" t="b">
        <f t="shared" si="221"/>
        <v>1</v>
      </c>
      <c r="CW102" t="b">
        <f t="shared" si="222"/>
        <v>1</v>
      </c>
      <c r="CX102" t="b">
        <f t="shared" si="223"/>
        <v>1</v>
      </c>
      <c r="CY102" t="b">
        <f t="shared" si="224"/>
        <v>1</v>
      </c>
      <c r="CZ102" t="b">
        <f t="shared" si="225"/>
        <v>1</v>
      </c>
      <c r="DA102" s="84">
        <f t="shared" si="226"/>
        <v>0</v>
      </c>
      <c r="DB102" t="b">
        <f t="shared" si="227"/>
        <v>0</v>
      </c>
    </row>
    <row r="103" spans="1:106">
      <c r="A103" s="9">
        <v>1228</v>
      </c>
      <c r="B103" s="3">
        <v>2</v>
      </c>
      <c r="C103" s="3" t="s">
        <v>946</v>
      </c>
      <c r="D103" s="3" t="str">
        <f t="shared" si="174"/>
        <v>BM_1_24-1_dk_0003</v>
      </c>
      <c r="E103" s="3" t="str">
        <f t="shared" si="175"/>
        <v>0003</v>
      </c>
      <c r="F103" s="3">
        <v>136622.484</v>
      </c>
      <c r="G103" s="15">
        <v>416827.18800000002</v>
      </c>
      <c r="H103" s="35" t="str">
        <f t="shared" si="176"/>
        <v>ja</v>
      </c>
      <c r="I103" s="42">
        <v>162</v>
      </c>
      <c r="J103" s="20" t="s">
        <v>369</v>
      </c>
      <c r="K103" s="21">
        <v>10000</v>
      </c>
      <c r="L103" s="28">
        <f t="shared" si="228"/>
        <v>1</v>
      </c>
      <c r="M103" s="28">
        <f t="shared" si="229"/>
        <v>1</v>
      </c>
      <c r="N103" s="56">
        <f t="shared" si="177"/>
        <v>10000</v>
      </c>
      <c r="O103" s="33">
        <f t="shared" si="230"/>
        <v>2573.3786569757071</v>
      </c>
      <c r="P103" s="37">
        <f t="shared" si="178"/>
        <v>2692.2003927898982</v>
      </c>
      <c r="Q103" s="9" t="s">
        <v>12</v>
      </c>
      <c r="R103" s="55" t="s">
        <v>12</v>
      </c>
      <c r="S103" s="55">
        <v>4.4160000000000004</v>
      </c>
      <c r="T103" s="55">
        <v>4.7450000000000001</v>
      </c>
      <c r="U103" s="55">
        <v>5.0490000000000004</v>
      </c>
      <c r="V103" s="3">
        <v>5.2939999999999996</v>
      </c>
      <c r="W103" s="3">
        <v>5.5730000000000004</v>
      </c>
      <c r="X103" s="3" t="s">
        <v>12</v>
      </c>
      <c r="Y103" s="3">
        <v>6.1210000000000004</v>
      </c>
      <c r="Z103" s="15" t="s">
        <v>12</v>
      </c>
      <c r="AA103" s="10">
        <f t="shared" si="179"/>
        <v>5.5730000000000004</v>
      </c>
      <c r="AB103" s="9">
        <f t="shared" si="180"/>
        <v>0.52400000000000002</v>
      </c>
      <c r="AC103" s="10">
        <f t="shared" si="181"/>
        <v>0.54800000000000004</v>
      </c>
      <c r="AD103" s="9" t="s">
        <v>12</v>
      </c>
      <c r="AE103" s="55" t="s">
        <v>12</v>
      </c>
      <c r="AF103" s="55">
        <v>0.56999999999999995</v>
      </c>
      <c r="AG103" s="55">
        <v>0.65700000000000003</v>
      </c>
      <c r="AH103" s="55">
        <v>0.76100000000000001</v>
      </c>
      <c r="AI103" s="3">
        <v>0.84</v>
      </c>
      <c r="AJ103" s="3">
        <v>0.91300000000000003</v>
      </c>
      <c r="AK103" s="3" t="s">
        <v>12</v>
      </c>
      <c r="AL103" s="3">
        <v>1.032</v>
      </c>
      <c r="AM103" s="15" t="s">
        <v>12</v>
      </c>
      <c r="AN103" s="10">
        <f t="shared" si="182"/>
        <v>0.91300000000000003</v>
      </c>
      <c r="AO103" s="9">
        <f t="shared" si="183"/>
        <v>0.15200000000000002</v>
      </c>
      <c r="AP103" s="10">
        <f t="shared" si="184"/>
        <v>0.11899999999999999</v>
      </c>
      <c r="AQ103" s="9" t="s">
        <v>12</v>
      </c>
      <c r="AR103" s="55" t="s">
        <v>12</v>
      </c>
      <c r="AS103" s="55">
        <v>2.5249999999999999</v>
      </c>
      <c r="AT103" s="55">
        <v>2.6869999999999998</v>
      </c>
      <c r="AU103" s="55">
        <v>2.8740000000000001</v>
      </c>
      <c r="AV103" s="3">
        <v>3.0339999999999998</v>
      </c>
      <c r="AW103" s="3">
        <v>3.1440000000000001</v>
      </c>
      <c r="AX103" s="3" t="s">
        <v>12</v>
      </c>
      <c r="AY103" s="3">
        <v>3.3359999999999999</v>
      </c>
      <c r="AZ103" s="15" t="s">
        <v>12</v>
      </c>
      <c r="BA103" s="10">
        <f t="shared" si="185"/>
        <v>3.1440000000000001</v>
      </c>
      <c r="BB103" s="9">
        <f t="shared" si="186"/>
        <v>0.27</v>
      </c>
      <c r="BC103" s="10">
        <f t="shared" si="187"/>
        <v>0.19199999999999973</v>
      </c>
      <c r="BD103" s="9">
        <v>5.4059999999999997</v>
      </c>
      <c r="BE103" s="3">
        <v>5.9569999999999999</v>
      </c>
      <c r="BF103" s="15">
        <v>6.5069999999999997</v>
      </c>
      <c r="BG103" s="15">
        <f t="shared" si="188"/>
        <v>5.9569999999999999</v>
      </c>
      <c r="BH103" s="9">
        <f t="shared" si="189"/>
        <v>0.55100000000000016</v>
      </c>
      <c r="BI103" s="10">
        <f t="shared" si="190"/>
        <v>0.54999999999999982</v>
      </c>
      <c r="BJ103" s="9">
        <v>5.375</v>
      </c>
      <c r="BK103" s="3">
        <v>5.9249999999999998</v>
      </c>
      <c r="BL103" s="15">
        <v>6.4749999999999996</v>
      </c>
      <c r="BM103" s="15">
        <f t="shared" si="191"/>
        <v>5.9249999999999998</v>
      </c>
      <c r="BN103" s="9">
        <f t="shared" si="192"/>
        <v>0.54999999999999982</v>
      </c>
      <c r="BO103" s="10">
        <f t="shared" si="193"/>
        <v>0.54999999999999982</v>
      </c>
      <c r="BP103">
        <f t="shared" si="194"/>
        <v>0</v>
      </c>
      <c r="BQ103" s="93">
        <f t="shared" si="195"/>
        <v>1.0515267175572522</v>
      </c>
      <c r="BR103" s="93">
        <f t="shared" si="196"/>
        <v>1.0496183206106866</v>
      </c>
      <c r="BS103" s="93" t="str">
        <f>VLOOKUP(C103,'Koppeling locatie - aslocatie'!$A$2:$C$8139,2,FALSE)</f>
        <v>heka231</v>
      </c>
      <c r="BT103" s="93">
        <f>VLOOKUP($BS103,aslocaties_v01!$C$3:$AA$500,MATCH($K$3/10,aslocaties_v01!$C$2:$X$2),FALSE)</f>
        <v>3.91</v>
      </c>
      <c r="BU103" s="93">
        <f>VLOOKUP(BS103,aslocaties_v01!$C$3:$AA$500,MATCH($K$3,aslocaties_v01!$C$2:$X$2),FALSE)</f>
        <v>4.0640000000000001</v>
      </c>
      <c r="BV103" s="93">
        <f>VLOOKUP(BS103,aslocaties_v01!$C$3:$AA$500,MATCH($K$3*10,aslocaties_v01!$C$2:$Y$2),FALSE)</f>
        <v>4.577</v>
      </c>
      <c r="BW103" s="93">
        <f t="shared" si="197"/>
        <v>0.15399999999999991</v>
      </c>
      <c r="BX103" s="93">
        <f t="shared" si="198"/>
        <v>0.5129999999999999</v>
      </c>
      <c r="BY103" s="94">
        <f t="shared" si="199"/>
        <v>0.70610687022900787</v>
      </c>
      <c r="BZ103" s="94">
        <f t="shared" si="200"/>
        <v>6.3868613138686414E-2</v>
      </c>
      <c r="CA103" s="94">
        <f t="shared" si="201"/>
        <v>1.1390000000000002</v>
      </c>
      <c r="CB103">
        <f t="shared" si="202"/>
        <v>1.5090000000000003</v>
      </c>
      <c r="CC103" s="58">
        <f t="shared" si="203"/>
        <v>1.5440000000000005</v>
      </c>
      <c r="CD103" s="95" t="b">
        <f t="shared" si="204"/>
        <v>1</v>
      </c>
      <c r="CE103" s="96" t="b">
        <f t="shared" si="205"/>
        <v>1</v>
      </c>
      <c r="CF103" t="b">
        <f t="shared" si="206"/>
        <v>1</v>
      </c>
      <c r="CG103" t="b">
        <f t="shared" si="207"/>
        <v>1</v>
      </c>
      <c r="CH103" s="84" t="b">
        <f t="shared" si="208"/>
        <v>1</v>
      </c>
      <c r="CI103">
        <f t="shared" si="209"/>
        <v>0.91300000000000003</v>
      </c>
      <c r="CJ103" t="b">
        <f t="shared" si="210"/>
        <v>1</v>
      </c>
      <c r="CK103" t="b">
        <f t="shared" si="211"/>
        <v>1</v>
      </c>
      <c r="CL103" s="84" t="b">
        <f t="shared" si="231"/>
        <v>1</v>
      </c>
      <c r="CM103">
        <f t="shared" si="212"/>
        <v>3.1440000000000001</v>
      </c>
      <c r="CN103" t="b">
        <f t="shared" si="213"/>
        <v>1</v>
      </c>
      <c r="CO103" s="84">
        <f t="shared" si="214"/>
        <v>5.9208097237640971E-2</v>
      </c>
      <c r="CP103" t="b">
        <f t="shared" si="215"/>
        <v>1</v>
      </c>
      <c r="CQ103" s="96" t="b">
        <f t="shared" si="216"/>
        <v>1</v>
      </c>
      <c r="CR103" t="b">
        <f t="shared" si="217"/>
        <v>1</v>
      </c>
      <c r="CS103" t="b">
        <f t="shared" si="218"/>
        <v>1</v>
      </c>
      <c r="CT103" t="b">
        <f t="shared" si="219"/>
        <v>1</v>
      </c>
      <c r="CU103" t="b">
        <f t="shared" si="220"/>
        <v>1</v>
      </c>
      <c r="CV103" s="84" t="b">
        <f t="shared" si="221"/>
        <v>1</v>
      </c>
      <c r="CW103" t="b">
        <f t="shared" si="222"/>
        <v>1</v>
      </c>
      <c r="CX103" t="b">
        <f t="shared" si="223"/>
        <v>1</v>
      </c>
      <c r="CY103" t="b">
        <f t="shared" si="224"/>
        <v>1</v>
      </c>
      <c r="CZ103" t="b">
        <f t="shared" si="225"/>
        <v>1</v>
      </c>
      <c r="DA103" s="84">
        <f t="shared" si="226"/>
        <v>0</v>
      </c>
      <c r="DB103" t="b">
        <f t="shared" si="227"/>
        <v>0</v>
      </c>
    </row>
    <row r="104" spans="1:106">
      <c r="A104" s="9">
        <v>1229</v>
      </c>
      <c r="B104" s="3">
        <v>2</v>
      </c>
      <c r="C104" s="3" t="s">
        <v>947</v>
      </c>
      <c r="D104" s="3" t="str">
        <f t="shared" si="174"/>
        <v>BM_1_24-1_dk_0030</v>
      </c>
      <c r="E104" s="3" t="str">
        <f t="shared" si="175"/>
        <v>0030</v>
      </c>
      <c r="F104" s="3">
        <v>134212.79699999999</v>
      </c>
      <c r="G104" s="15">
        <v>415626.625</v>
      </c>
      <c r="H104" s="35" t="str">
        <f t="shared" si="176"/>
        <v>ja</v>
      </c>
      <c r="I104" s="42">
        <v>145</v>
      </c>
      <c r="J104" s="20" t="s">
        <v>369</v>
      </c>
      <c r="K104" s="21">
        <v>10000</v>
      </c>
      <c r="L104" s="28">
        <f t="shared" si="228"/>
        <v>1</v>
      </c>
      <c r="M104" s="28">
        <f t="shared" si="229"/>
        <v>1</v>
      </c>
      <c r="N104" s="56">
        <f t="shared" si="177"/>
        <v>10000</v>
      </c>
      <c r="O104" s="33">
        <f t="shared" si="230"/>
        <v>2692.2003927898982</v>
      </c>
      <c r="P104" s="37">
        <f t="shared" si="178"/>
        <v>79.854767234040068</v>
      </c>
      <c r="Q104" s="9" t="s">
        <v>12</v>
      </c>
      <c r="R104" s="55" t="s">
        <v>12</v>
      </c>
      <c r="S104" s="55">
        <v>4.1920000000000002</v>
      </c>
      <c r="T104" s="55">
        <v>4.508</v>
      </c>
      <c r="U104" s="55">
        <v>4.8029999999999999</v>
      </c>
      <c r="V104" s="3">
        <v>5.0389999999999997</v>
      </c>
      <c r="W104" s="3">
        <v>5.306</v>
      </c>
      <c r="X104" s="3" t="s">
        <v>12</v>
      </c>
      <c r="Y104" s="3">
        <v>5.8310000000000004</v>
      </c>
      <c r="Z104" s="15" t="s">
        <v>12</v>
      </c>
      <c r="AA104" s="10">
        <f t="shared" si="179"/>
        <v>5.306</v>
      </c>
      <c r="AB104" s="9">
        <f t="shared" si="180"/>
        <v>0.50300000000000011</v>
      </c>
      <c r="AC104" s="10">
        <f t="shared" si="181"/>
        <v>0.52500000000000036</v>
      </c>
      <c r="AD104" s="9" t="s">
        <v>12</v>
      </c>
      <c r="AE104" s="55" t="s">
        <v>12</v>
      </c>
      <c r="AF104" s="55">
        <v>0.56699999999999995</v>
      </c>
      <c r="AG104" s="55">
        <v>0.629</v>
      </c>
      <c r="AH104" s="55">
        <v>0.69899999999999995</v>
      </c>
      <c r="AI104" s="3">
        <v>0.754</v>
      </c>
      <c r="AJ104" s="3">
        <v>0.81399999999999995</v>
      </c>
      <c r="AK104" s="3" t="s">
        <v>12</v>
      </c>
      <c r="AL104" s="3">
        <v>0.92</v>
      </c>
      <c r="AM104" s="15" t="s">
        <v>12</v>
      </c>
      <c r="AN104" s="10">
        <f t="shared" si="182"/>
        <v>0.81399999999999995</v>
      </c>
      <c r="AO104" s="9">
        <f t="shared" si="183"/>
        <v>0.11499999999999999</v>
      </c>
      <c r="AP104" s="10">
        <f t="shared" si="184"/>
        <v>0.10600000000000009</v>
      </c>
      <c r="AQ104" s="9" t="s">
        <v>12</v>
      </c>
      <c r="AR104" s="55" t="s">
        <v>12</v>
      </c>
      <c r="AS104" s="55">
        <v>2.516</v>
      </c>
      <c r="AT104" s="55">
        <v>2.6440000000000001</v>
      </c>
      <c r="AU104" s="55">
        <v>2.7879999999999998</v>
      </c>
      <c r="AV104" s="3">
        <v>2.9020000000000001</v>
      </c>
      <c r="AW104" s="3">
        <v>2.9969999999999999</v>
      </c>
      <c r="AX104" s="3" t="s">
        <v>12</v>
      </c>
      <c r="AY104" s="3">
        <v>3.173</v>
      </c>
      <c r="AZ104" s="15" t="s">
        <v>12</v>
      </c>
      <c r="BA104" s="10">
        <f t="shared" si="185"/>
        <v>2.9969999999999999</v>
      </c>
      <c r="BB104" s="9">
        <f t="shared" si="186"/>
        <v>0.20900000000000007</v>
      </c>
      <c r="BC104" s="10">
        <f t="shared" si="187"/>
        <v>0.17600000000000016</v>
      </c>
      <c r="BD104" s="9">
        <v>5.0789999999999997</v>
      </c>
      <c r="BE104" s="3">
        <v>5.6</v>
      </c>
      <c r="BF104" s="15">
        <v>6.1239999999999997</v>
      </c>
      <c r="BG104" s="15">
        <f t="shared" si="188"/>
        <v>5.6</v>
      </c>
      <c r="BH104" s="9">
        <f t="shared" si="189"/>
        <v>0.52099999999999991</v>
      </c>
      <c r="BI104" s="10">
        <f t="shared" si="190"/>
        <v>0.52400000000000002</v>
      </c>
      <c r="BJ104" s="9">
        <v>5.0549999999999997</v>
      </c>
      <c r="BK104" s="3">
        <v>5.5750000000000002</v>
      </c>
      <c r="BL104" s="15">
        <v>6.1</v>
      </c>
      <c r="BM104" s="15">
        <f t="shared" si="191"/>
        <v>5.5750000000000002</v>
      </c>
      <c r="BN104" s="9">
        <f t="shared" si="192"/>
        <v>0.52000000000000046</v>
      </c>
      <c r="BO104" s="10">
        <f t="shared" si="193"/>
        <v>0.52499999999999947</v>
      </c>
      <c r="BP104">
        <f t="shared" si="194"/>
        <v>0</v>
      </c>
      <c r="BQ104" s="93">
        <f t="shared" si="195"/>
        <v>1.0357852882703773</v>
      </c>
      <c r="BR104" s="93">
        <f t="shared" si="196"/>
        <v>1.033797216699802</v>
      </c>
      <c r="BS104" s="93" t="str">
        <f>VLOOKUP(C104,'Koppeling locatie - aslocatie'!$A$2:$C$8139,2,FALSE)</f>
        <v>bema233</v>
      </c>
      <c r="BT104" s="93">
        <f>VLOOKUP($BS104,aslocaties_v01!$C$3:$AA$500,MATCH($K$3/10,aslocaties_v01!$C$2:$X$2),FALSE)</f>
        <v>4.82</v>
      </c>
      <c r="BU104" s="93">
        <f>VLOOKUP(BS104,aslocaties_v01!$C$3:$AA$500,MATCH($K$3,aslocaties_v01!$C$2:$X$2),FALSE)</f>
        <v>5.33</v>
      </c>
      <c r="BV104" s="93">
        <f>VLOOKUP(BS104,aslocaties_v01!$C$3:$AA$500,MATCH($K$3*10,aslocaties_v01!$C$2:$Y$2),FALSE)</f>
        <v>5.8529999999999998</v>
      </c>
      <c r="BW104" s="93">
        <f t="shared" si="197"/>
        <v>0.50999999999999979</v>
      </c>
      <c r="BX104" s="93">
        <f t="shared" si="198"/>
        <v>0.52299999999999969</v>
      </c>
      <c r="BY104" s="94">
        <f t="shared" si="199"/>
        <v>1.3916500994035186E-2</v>
      </c>
      <c r="BZ104" s="94">
        <f t="shared" si="200"/>
        <v>3.8095238095250394E-3</v>
      </c>
      <c r="CA104" s="94">
        <f t="shared" si="201"/>
        <v>1.7000000000000348E-2</v>
      </c>
      <c r="CB104">
        <f t="shared" si="202"/>
        <v>2.4000000000000021E-2</v>
      </c>
      <c r="CC104" s="58">
        <f t="shared" si="203"/>
        <v>2.1999999999999353E-2</v>
      </c>
      <c r="CD104" s="95" t="b">
        <f t="shared" si="204"/>
        <v>0</v>
      </c>
      <c r="CE104" s="96" t="b">
        <f t="shared" si="205"/>
        <v>1</v>
      </c>
      <c r="CF104" t="b">
        <f t="shared" si="206"/>
        <v>1</v>
      </c>
      <c r="CG104" t="b">
        <f t="shared" si="207"/>
        <v>1</v>
      </c>
      <c r="CH104" s="84" t="b">
        <f t="shared" si="208"/>
        <v>1</v>
      </c>
      <c r="CI104">
        <f t="shared" si="209"/>
        <v>0.81399999999999995</v>
      </c>
      <c r="CJ104" t="b">
        <f t="shared" si="210"/>
        <v>1</v>
      </c>
      <c r="CK104" t="b">
        <f t="shared" si="211"/>
        <v>1</v>
      </c>
      <c r="CL104" s="84" t="b">
        <f t="shared" si="231"/>
        <v>1</v>
      </c>
      <c r="CM104">
        <f t="shared" si="212"/>
        <v>2.9969999999999999</v>
      </c>
      <c r="CN104" t="b">
        <f t="shared" si="213"/>
        <v>1</v>
      </c>
      <c r="CO104" s="84">
        <f t="shared" si="214"/>
        <v>5.8093336556985391E-2</v>
      </c>
      <c r="CP104" t="b">
        <f t="shared" si="215"/>
        <v>1</v>
      </c>
      <c r="CQ104" s="96" t="b">
        <f t="shared" si="216"/>
        <v>1</v>
      </c>
      <c r="CR104" t="b">
        <f t="shared" si="217"/>
        <v>1</v>
      </c>
      <c r="CS104" t="b">
        <f t="shared" si="218"/>
        <v>1</v>
      </c>
      <c r="CT104" t="b">
        <f t="shared" si="219"/>
        <v>1</v>
      </c>
      <c r="CU104" t="b">
        <f t="shared" si="220"/>
        <v>1</v>
      </c>
      <c r="CV104" s="84" t="b">
        <f t="shared" si="221"/>
        <v>1</v>
      </c>
      <c r="CW104" t="b">
        <f t="shared" si="222"/>
        <v>1</v>
      </c>
      <c r="CX104" t="b">
        <f t="shared" si="223"/>
        <v>1</v>
      </c>
      <c r="CY104" t="b">
        <f t="shared" si="224"/>
        <v>1</v>
      </c>
      <c r="CZ104" t="b">
        <f t="shared" si="225"/>
        <v>1</v>
      </c>
      <c r="DA104" s="84">
        <f t="shared" si="226"/>
        <v>0</v>
      </c>
      <c r="DB104" t="b">
        <f t="shared" si="227"/>
        <v>0</v>
      </c>
    </row>
    <row r="105" spans="1:106">
      <c r="A105" s="9">
        <v>1230</v>
      </c>
      <c r="B105" s="3">
        <v>2</v>
      </c>
      <c r="C105" s="3" t="s">
        <v>948</v>
      </c>
      <c r="D105" s="3" t="str">
        <f t="shared" si="174"/>
        <v>BM_1_24-1_dk_0031</v>
      </c>
      <c r="E105" s="3" t="str">
        <f t="shared" si="175"/>
        <v>0031</v>
      </c>
      <c r="F105" s="3">
        <v>134149.40599999999</v>
      </c>
      <c r="G105" s="15">
        <v>415578.06199999998</v>
      </c>
      <c r="H105" s="35" t="str">
        <f t="shared" si="176"/>
        <v>ja</v>
      </c>
      <c r="I105" s="42">
        <v>143</v>
      </c>
      <c r="J105" s="20" t="s">
        <v>369</v>
      </c>
      <c r="K105" s="21">
        <v>10000</v>
      </c>
      <c r="L105" s="28">
        <f t="shared" si="228"/>
        <v>1</v>
      </c>
      <c r="M105" s="28">
        <f t="shared" si="229"/>
        <v>1</v>
      </c>
      <c r="N105" s="56">
        <f t="shared" si="177"/>
        <v>10000</v>
      </c>
      <c r="O105" s="33">
        <f t="shared" si="230"/>
        <v>79.854767234040068</v>
      </c>
      <c r="P105" s="37">
        <f t="shared" si="178"/>
        <v>119.52521846872268</v>
      </c>
      <c r="Q105" s="9" t="s">
        <v>12</v>
      </c>
      <c r="R105" s="55" t="s">
        <v>12</v>
      </c>
      <c r="S105" s="55">
        <v>4.1870000000000003</v>
      </c>
      <c r="T105" s="55">
        <v>4.5019999999999998</v>
      </c>
      <c r="U105" s="55">
        <v>4.798</v>
      </c>
      <c r="V105" s="3">
        <v>5.0339999999999998</v>
      </c>
      <c r="W105" s="3">
        <v>5.3</v>
      </c>
      <c r="X105" s="3" t="s">
        <v>12</v>
      </c>
      <c r="Y105" s="3">
        <v>5.8220000000000001</v>
      </c>
      <c r="Z105" s="15" t="s">
        <v>12</v>
      </c>
      <c r="AA105" s="10">
        <f t="shared" si="179"/>
        <v>5.3</v>
      </c>
      <c r="AB105" s="9">
        <f t="shared" si="180"/>
        <v>0.50199999999999978</v>
      </c>
      <c r="AC105" s="10">
        <f t="shared" si="181"/>
        <v>0.52200000000000024</v>
      </c>
      <c r="AD105" s="9" t="s">
        <v>12</v>
      </c>
      <c r="AE105" s="55" t="s">
        <v>12</v>
      </c>
      <c r="AF105" s="55">
        <v>0.56399999999999995</v>
      </c>
      <c r="AG105" s="55">
        <v>0.625</v>
      </c>
      <c r="AH105" s="55">
        <v>0.69399999999999995</v>
      </c>
      <c r="AI105" s="3">
        <v>0.75</v>
      </c>
      <c r="AJ105" s="3">
        <v>0.80900000000000005</v>
      </c>
      <c r="AK105" s="3" t="s">
        <v>12</v>
      </c>
      <c r="AL105" s="3">
        <v>0.91500000000000004</v>
      </c>
      <c r="AM105" s="15" t="s">
        <v>12</v>
      </c>
      <c r="AN105" s="10">
        <f t="shared" si="182"/>
        <v>0.80900000000000005</v>
      </c>
      <c r="AO105" s="9">
        <f t="shared" si="183"/>
        <v>0.1150000000000001</v>
      </c>
      <c r="AP105" s="10">
        <f t="shared" si="184"/>
        <v>0.10599999999999998</v>
      </c>
      <c r="AQ105" s="9" t="s">
        <v>12</v>
      </c>
      <c r="AR105" s="55" t="s">
        <v>12</v>
      </c>
      <c r="AS105" s="55">
        <v>2.5089999999999999</v>
      </c>
      <c r="AT105" s="55">
        <v>2.6360000000000001</v>
      </c>
      <c r="AU105" s="55">
        <v>2.78</v>
      </c>
      <c r="AV105" s="3">
        <v>2.8929999999999998</v>
      </c>
      <c r="AW105" s="3">
        <v>2.99</v>
      </c>
      <c r="AX105" s="3" t="s">
        <v>12</v>
      </c>
      <c r="AY105" s="3">
        <v>3.1669999999999998</v>
      </c>
      <c r="AZ105" s="15" t="s">
        <v>12</v>
      </c>
      <c r="BA105" s="10">
        <f t="shared" si="185"/>
        <v>2.99</v>
      </c>
      <c r="BB105" s="9">
        <f t="shared" si="186"/>
        <v>0.21000000000000041</v>
      </c>
      <c r="BC105" s="10">
        <f t="shared" si="187"/>
        <v>0.1769999999999996</v>
      </c>
      <c r="BD105" s="9">
        <v>5.0540000000000003</v>
      </c>
      <c r="BE105" s="3">
        <v>5.5709999999999997</v>
      </c>
      <c r="BF105" s="15">
        <v>6.0949999999999998</v>
      </c>
      <c r="BG105" s="15">
        <f t="shared" si="188"/>
        <v>5.5709999999999997</v>
      </c>
      <c r="BH105" s="9">
        <f t="shared" si="189"/>
        <v>0.51699999999999946</v>
      </c>
      <c r="BI105" s="10">
        <f t="shared" si="190"/>
        <v>0.52400000000000002</v>
      </c>
      <c r="BJ105" s="9">
        <v>5.03</v>
      </c>
      <c r="BK105" s="3">
        <v>5.5469999999999997</v>
      </c>
      <c r="BL105" s="15">
        <v>6.07</v>
      </c>
      <c r="BM105" s="15">
        <f t="shared" si="191"/>
        <v>5.5469999999999997</v>
      </c>
      <c r="BN105" s="9">
        <f t="shared" si="192"/>
        <v>0.51699999999999946</v>
      </c>
      <c r="BO105" s="10">
        <f t="shared" si="193"/>
        <v>0.52300000000000058</v>
      </c>
      <c r="BP105">
        <f t="shared" si="194"/>
        <v>0</v>
      </c>
      <c r="BQ105" s="93">
        <f t="shared" si="195"/>
        <v>1.0298804780876487</v>
      </c>
      <c r="BR105" s="93">
        <f t="shared" si="196"/>
        <v>1.0298804780876487</v>
      </c>
      <c r="BS105" s="93" t="str">
        <f>VLOOKUP(C105,'Koppeling locatie - aslocatie'!$A$2:$C$8139,2,FALSE)</f>
        <v>bema233</v>
      </c>
      <c r="BT105" s="93">
        <f>VLOOKUP($BS105,aslocaties_v01!$C$3:$AA$500,MATCH($K$3/10,aslocaties_v01!$C$2:$X$2),FALSE)</f>
        <v>4.82</v>
      </c>
      <c r="BU105" s="93">
        <f>VLOOKUP(BS105,aslocaties_v01!$C$3:$AA$500,MATCH($K$3,aslocaties_v01!$C$2:$X$2),FALSE)</f>
        <v>5.33</v>
      </c>
      <c r="BV105" s="93">
        <f>VLOOKUP(BS105,aslocaties_v01!$C$3:$AA$500,MATCH($K$3*10,aslocaties_v01!$C$2:$Y$2),FALSE)</f>
        <v>5.8529999999999998</v>
      </c>
      <c r="BW105" s="93">
        <f t="shared" si="197"/>
        <v>0.50999999999999979</v>
      </c>
      <c r="BX105" s="93">
        <f t="shared" si="198"/>
        <v>0.52299999999999969</v>
      </c>
      <c r="BY105" s="94">
        <f t="shared" si="199"/>
        <v>1.5936254980079667E-2</v>
      </c>
      <c r="BZ105" s="94">
        <f t="shared" si="200"/>
        <v>1.9157088122594423E-3</v>
      </c>
      <c r="CA105" s="94">
        <f t="shared" si="201"/>
        <v>2.2000000000000242E-2</v>
      </c>
      <c r="CB105">
        <f t="shared" si="202"/>
        <v>3.0000000000000249E-2</v>
      </c>
      <c r="CC105" s="58">
        <f t="shared" si="203"/>
        <v>3.0999999999999694E-2</v>
      </c>
      <c r="CD105" s="95" t="b">
        <f t="shared" si="204"/>
        <v>0</v>
      </c>
      <c r="CE105" s="96" t="b">
        <f t="shared" si="205"/>
        <v>1</v>
      </c>
      <c r="CF105" t="b">
        <f t="shared" si="206"/>
        <v>1</v>
      </c>
      <c r="CG105" t="b">
        <f t="shared" si="207"/>
        <v>1</v>
      </c>
      <c r="CH105" s="84" t="b">
        <f t="shared" si="208"/>
        <v>1</v>
      </c>
      <c r="CI105">
        <f t="shared" si="209"/>
        <v>0.80900000000000005</v>
      </c>
      <c r="CJ105" t="b">
        <f t="shared" si="210"/>
        <v>1</v>
      </c>
      <c r="CK105" t="b">
        <f t="shared" si="211"/>
        <v>1</v>
      </c>
      <c r="CL105" s="84" t="b">
        <f t="shared" si="231"/>
        <v>1</v>
      </c>
      <c r="CM105">
        <f t="shared" si="212"/>
        <v>2.99</v>
      </c>
      <c r="CN105" t="b">
        <f t="shared" si="213"/>
        <v>1</v>
      </c>
      <c r="CO105" s="84">
        <f t="shared" si="214"/>
        <v>5.8007152446811948E-2</v>
      </c>
      <c r="CP105" t="b">
        <f t="shared" si="215"/>
        <v>1</v>
      </c>
      <c r="CQ105" s="96" t="b">
        <f t="shared" si="216"/>
        <v>1</v>
      </c>
      <c r="CR105" t="b">
        <f t="shared" si="217"/>
        <v>1</v>
      </c>
      <c r="CS105" t="b">
        <f t="shared" si="218"/>
        <v>1</v>
      </c>
      <c r="CT105" t="b">
        <f t="shared" si="219"/>
        <v>1</v>
      </c>
      <c r="CU105" t="b">
        <f t="shared" si="220"/>
        <v>1</v>
      </c>
      <c r="CV105" s="84" t="b">
        <f t="shared" si="221"/>
        <v>1</v>
      </c>
      <c r="CW105" t="b">
        <f t="shared" si="222"/>
        <v>1</v>
      </c>
      <c r="CX105" t="b">
        <f t="shared" si="223"/>
        <v>1</v>
      </c>
      <c r="CY105" t="b">
        <f t="shared" si="224"/>
        <v>1</v>
      </c>
      <c r="CZ105" t="b">
        <f t="shared" si="225"/>
        <v>1</v>
      </c>
      <c r="DA105" s="84">
        <f t="shared" si="226"/>
        <v>0</v>
      </c>
      <c r="DB105" t="b">
        <f t="shared" si="227"/>
        <v>0</v>
      </c>
    </row>
    <row r="106" spans="1:106">
      <c r="A106" s="9">
        <v>1231</v>
      </c>
      <c r="B106" s="3">
        <v>2</v>
      </c>
      <c r="C106" s="3" t="s">
        <v>949</v>
      </c>
      <c r="D106" s="3" t="str">
        <f t="shared" si="174"/>
        <v>BM_1_24-1_dk_0032</v>
      </c>
      <c r="E106" s="3" t="str">
        <f t="shared" si="175"/>
        <v>0032</v>
      </c>
      <c r="F106" s="3">
        <v>134055.29699999999</v>
      </c>
      <c r="G106" s="15">
        <v>415504.375</v>
      </c>
      <c r="H106" s="35" t="str">
        <f t="shared" si="176"/>
        <v>ja</v>
      </c>
      <c r="I106" s="42">
        <v>142</v>
      </c>
      <c r="J106" s="20" t="s">
        <v>369</v>
      </c>
      <c r="K106" s="21">
        <v>10000</v>
      </c>
      <c r="L106" s="28">
        <f t="shared" si="228"/>
        <v>1</v>
      </c>
      <c r="M106" s="28">
        <f t="shared" si="229"/>
        <v>1</v>
      </c>
      <c r="N106" s="56">
        <f t="shared" si="177"/>
        <v>10000</v>
      </c>
      <c r="O106" s="33">
        <f t="shared" si="230"/>
        <v>119.52521846872268</v>
      </c>
      <c r="P106" s="37">
        <f t="shared" si="178"/>
        <v>79.555557140907737</v>
      </c>
      <c r="Q106" s="9" t="s">
        <v>12</v>
      </c>
      <c r="R106" s="55" t="s">
        <v>12</v>
      </c>
      <c r="S106" s="55">
        <v>4.18</v>
      </c>
      <c r="T106" s="55">
        <v>4.4930000000000003</v>
      </c>
      <c r="U106" s="55">
        <v>4.7839999999999998</v>
      </c>
      <c r="V106" s="3">
        <v>5.0209999999999999</v>
      </c>
      <c r="W106" s="3">
        <v>5.2930000000000001</v>
      </c>
      <c r="X106" s="3" t="s">
        <v>12</v>
      </c>
      <c r="Y106" s="3">
        <v>5.8140000000000001</v>
      </c>
      <c r="Z106" s="15" t="s">
        <v>12</v>
      </c>
      <c r="AA106" s="10">
        <f t="shared" si="179"/>
        <v>5.2930000000000001</v>
      </c>
      <c r="AB106" s="9">
        <f t="shared" si="180"/>
        <v>0.50900000000000034</v>
      </c>
      <c r="AC106" s="10">
        <f t="shared" si="181"/>
        <v>0.52099999999999991</v>
      </c>
      <c r="AD106" s="9" t="s">
        <v>12</v>
      </c>
      <c r="AE106" s="55" t="s">
        <v>12</v>
      </c>
      <c r="AF106" s="55">
        <v>0.56000000000000005</v>
      </c>
      <c r="AG106" s="55">
        <v>0.61899999999999999</v>
      </c>
      <c r="AH106" s="55">
        <v>0.68700000000000006</v>
      </c>
      <c r="AI106" s="3">
        <v>0.74099999999999999</v>
      </c>
      <c r="AJ106" s="3">
        <v>0.8</v>
      </c>
      <c r="AK106" s="3" t="s">
        <v>12</v>
      </c>
      <c r="AL106" s="3">
        <v>0.90300000000000002</v>
      </c>
      <c r="AM106" s="15" t="s">
        <v>12</v>
      </c>
      <c r="AN106" s="10">
        <f t="shared" si="182"/>
        <v>0.8</v>
      </c>
      <c r="AO106" s="9">
        <f t="shared" si="183"/>
        <v>0.11299999999999999</v>
      </c>
      <c r="AP106" s="10">
        <f t="shared" si="184"/>
        <v>0.10299999999999998</v>
      </c>
      <c r="AQ106" s="9" t="s">
        <v>12</v>
      </c>
      <c r="AR106" s="55" t="s">
        <v>12</v>
      </c>
      <c r="AS106" s="55">
        <v>2.4980000000000002</v>
      </c>
      <c r="AT106" s="55">
        <v>2.6230000000000002</v>
      </c>
      <c r="AU106" s="55">
        <v>2.7639999999999998</v>
      </c>
      <c r="AV106" s="3">
        <v>2.8730000000000002</v>
      </c>
      <c r="AW106" s="3">
        <v>2.972</v>
      </c>
      <c r="AX106" s="3" t="s">
        <v>12</v>
      </c>
      <c r="AY106" s="3">
        <v>3.1469999999999998</v>
      </c>
      <c r="AZ106" s="15" t="s">
        <v>12</v>
      </c>
      <c r="BA106" s="10">
        <f t="shared" si="185"/>
        <v>2.972</v>
      </c>
      <c r="BB106" s="9">
        <f t="shared" si="186"/>
        <v>0.20800000000000018</v>
      </c>
      <c r="BC106" s="10">
        <f t="shared" si="187"/>
        <v>0.17499999999999982</v>
      </c>
      <c r="BD106" s="9">
        <v>5.03</v>
      </c>
      <c r="BE106" s="3">
        <v>5.5449999999999999</v>
      </c>
      <c r="BF106" s="15">
        <v>6.0679999999999996</v>
      </c>
      <c r="BG106" s="15">
        <f t="shared" si="188"/>
        <v>5.5449999999999999</v>
      </c>
      <c r="BH106" s="9">
        <f t="shared" si="189"/>
        <v>0.51499999999999968</v>
      </c>
      <c r="BI106" s="10">
        <f t="shared" si="190"/>
        <v>0.52299999999999969</v>
      </c>
      <c r="BJ106" s="9">
        <v>5.0069999999999997</v>
      </c>
      <c r="BK106" s="3">
        <v>5.5209999999999999</v>
      </c>
      <c r="BL106" s="15">
        <v>6.0439999999999996</v>
      </c>
      <c r="BM106" s="15">
        <f t="shared" si="191"/>
        <v>5.5209999999999999</v>
      </c>
      <c r="BN106" s="9">
        <f t="shared" si="192"/>
        <v>0.51400000000000023</v>
      </c>
      <c r="BO106" s="10">
        <f t="shared" si="193"/>
        <v>0.52299999999999969</v>
      </c>
      <c r="BP106">
        <f t="shared" si="194"/>
        <v>0</v>
      </c>
      <c r="BQ106" s="93">
        <f t="shared" si="195"/>
        <v>1.0117878192534369</v>
      </c>
      <c r="BR106" s="93">
        <f t="shared" si="196"/>
        <v>1.0098231827111983</v>
      </c>
      <c r="BS106" s="93" t="str">
        <f>VLOOKUP(C106,'Koppeling locatie - aslocatie'!$A$2:$C$8139,2,FALSE)</f>
        <v>bema233</v>
      </c>
      <c r="BT106" s="93">
        <f>VLOOKUP($BS106,aslocaties_v01!$C$3:$AA$500,MATCH($K$3/10,aslocaties_v01!$C$2:$X$2),FALSE)</f>
        <v>4.82</v>
      </c>
      <c r="BU106" s="93">
        <f>VLOOKUP(BS106,aslocaties_v01!$C$3:$AA$500,MATCH($K$3,aslocaties_v01!$C$2:$X$2),FALSE)</f>
        <v>5.33</v>
      </c>
      <c r="BV106" s="93">
        <f>VLOOKUP(BS106,aslocaties_v01!$C$3:$AA$500,MATCH($K$3*10,aslocaties_v01!$C$2:$Y$2),FALSE)</f>
        <v>5.8529999999999998</v>
      </c>
      <c r="BW106" s="93">
        <f t="shared" si="197"/>
        <v>0.50999999999999979</v>
      </c>
      <c r="BX106" s="93">
        <f t="shared" si="198"/>
        <v>0.52299999999999969</v>
      </c>
      <c r="BY106" s="94">
        <f t="shared" si="199"/>
        <v>1.9646365422385514E-3</v>
      </c>
      <c r="BZ106" s="94">
        <f t="shared" si="200"/>
        <v>3.8387715930898736E-3</v>
      </c>
      <c r="CA106" s="94">
        <f t="shared" si="201"/>
        <v>3.6000000000000476E-2</v>
      </c>
      <c r="CB106">
        <f t="shared" si="202"/>
        <v>3.6999999999999922E-2</v>
      </c>
      <c r="CC106" s="58">
        <f t="shared" si="203"/>
        <v>3.8999999999999702E-2</v>
      </c>
      <c r="CD106" s="95" t="b">
        <f t="shared" si="204"/>
        <v>0</v>
      </c>
      <c r="CE106" s="96" t="b">
        <f t="shared" si="205"/>
        <v>1</v>
      </c>
      <c r="CF106" t="b">
        <f t="shared" si="206"/>
        <v>1</v>
      </c>
      <c r="CG106" t="b">
        <f t="shared" si="207"/>
        <v>1</v>
      </c>
      <c r="CH106" s="84" t="b">
        <f t="shared" si="208"/>
        <v>1</v>
      </c>
      <c r="CI106">
        <f t="shared" si="209"/>
        <v>0.8</v>
      </c>
      <c r="CJ106" t="b">
        <f t="shared" si="210"/>
        <v>1</v>
      </c>
      <c r="CK106" t="b">
        <f t="shared" si="211"/>
        <v>1</v>
      </c>
      <c r="CL106" s="84" t="b">
        <f t="shared" si="231"/>
        <v>1</v>
      </c>
      <c r="CM106">
        <f t="shared" si="212"/>
        <v>2.972</v>
      </c>
      <c r="CN106" t="b">
        <f t="shared" si="213"/>
        <v>1</v>
      </c>
      <c r="CO106" s="84">
        <f t="shared" si="214"/>
        <v>5.8058762992564156E-2</v>
      </c>
      <c r="CP106" t="b">
        <f t="shared" si="215"/>
        <v>1</v>
      </c>
      <c r="CQ106" s="96" t="b">
        <f t="shared" si="216"/>
        <v>1</v>
      </c>
      <c r="CR106" t="b">
        <f t="shared" si="217"/>
        <v>1</v>
      </c>
      <c r="CS106" t="b">
        <f t="shared" si="218"/>
        <v>1</v>
      </c>
      <c r="CT106" t="b">
        <f t="shared" si="219"/>
        <v>1</v>
      </c>
      <c r="CU106" t="b">
        <f t="shared" si="220"/>
        <v>1</v>
      </c>
      <c r="CV106" s="84" t="b">
        <f t="shared" si="221"/>
        <v>1</v>
      </c>
      <c r="CW106" t="b">
        <f t="shared" si="222"/>
        <v>1</v>
      </c>
      <c r="CX106" t="b">
        <f t="shared" si="223"/>
        <v>1</v>
      </c>
      <c r="CY106" t="b">
        <f t="shared" si="224"/>
        <v>1</v>
      </c>
      <c r="CZ106" t="b">
        <f t="shared" si="225"/>
        <v>1</v>
      </c>
      <c r="DA106" s="84">
        <f t="shared" si="226"/>
        <v>0</v>
      </c>
      <c r="DB106" t="b">
        <f t="shared" si="227"/>
        <v>0</v>
      </c>
    </row>
    <row r="107" spans="1:106">
      <c r="A107" s="9">
        <v>1232</v>
      </c>
      <c r="B107" s="3">
        <v>2</v>
      </c>
      <c r="C107" s="3" t="s">
        <v>950</v>
      </c>
      <c r="D107" s="3" t="str">
        <f t="shared" si="174"/>
        <v>BM_1_24-1_dk_0033</v>
      </c>
      <c r="E107" s="3" t="str">
        <f t="shared" si="175"/>
        <v>0033</v>
      </c>
      <c r="F107" s="3">
        <v>133993.141</v>
      </c>
      <c r="G107" s="15">
        <v>415454.71899999998</v>
      </c>
      <c r="H107" s="35" t="str">
        <f t="shared" si="176"/>
        <v>ja</v>
      </c>
      <c r="I107" s="42">
        <v>141</v>
      </c>
      <c r="J107" s="20" t="s">
        <v>369</v>
      </c>
      <c r="K107" s="21">
        <v>10000</v>
      </c>
      <c r="L107" s="28">
        <f t="shared" si="228"/>
        <v>1</v>
      </c>
      <c r="M107" s="28">
        <f t="shared" si="229"/>
        <v>1</v>
      </c>
      <c r="N107" s="56">
        <f t="shared" si="177"/>
        <v>10000</v>
      </c>
      <c r="O107" s="33">
        <f t="shared" si="230"/>
        <v>79.555557140907737</v>
      </c>
      <c r="P107" s="37">
        <f t="shared" si="178"/>
        <v>119.11451448501229</v>
      </c>
      <c r="Q107" s="9" t="s">
        <v>12</v>
      </c>
      <c r="R107" s="55" t="s">
        <v>12</v>
      </c>
      <c r="S107" s="55">
        <v>4.17</v>
      </c>
      <c r="T107" s="55">
        <v>4.4880000000000004</v>
      </c>
      <c r="U107" s="55">
        <v>4.7779999999999996</v>
      </c>
      <c r="V107" s="3">
        <v>5.0149999999999997</v>
      </c>
      <c r="W107" s="3">
        <v>5.2809999999999997</v>
      </c>
      <c r="X107" s="3" t="s">
        <v>12</v>
      </c>
      <c r="Y107" s="3">
        <v>5.8079999999999998</v>
      </c>
      <c r="Z107" s="15" t="s">
        <v>12</v>
      </c>
      <c r="AA107" s="10">
        <f t="shared" si="179"/>
        <v>5.2809999999999997</v>
      </c>
      <c r="AB107" s="9">
        <f t="shared" si="180"/>
        <v>0.50300000000000011</v>
      </c>
      <c r="AC107" s="10">
        <f t="shared" si="181"/>
        <v>0.52700000000000014</v>
      </c>
      <c r="AD107" s="9" t="s">
        <v>12</v>
      </c>
      <c r="AE107" s="55" t="s">
        <v>12</v>
      </c>
      <c r="AF107" s="55">
        <v>0.502</v>
      </c>
      <c r="AG107" s="55">
        <v>0.55000000000000004</v>
      </c>
      <c r="AH107" s="55">
        <v>0.60099999999999998</v>
      </c>
      <c r="AI107" s="3">
        <v>0.64900000000000002</v>
      </c>
      <c r="AJ107" s="3">
        <v>0.70099999999999996</v>
      </c>
      <c r="AK107" s="3" t="s">
        <v>12</v>
      </c>
      <c r="AL107" s="3">
        <v>0.80400000000000005</v>
      </c>
      <c r="AM107" s="15" t="s">
        <v>12</v>
      </c>
      <c r="AN107" s="10">
        <f t="shared" si="182"/>
        <v>0.70099999999999996</v>
      </c>
      <c r="AO107" s="9">
        <f t="shared" si="183"/>
        <v>9.9999999999999978E-2</v>
      </c>
      <c r="AP107" s="10">
        <f t="shared" si="184"/>
        <v>0.10300000000000009</v>
      </c>
      <c r="AQ107" s="9" t="s">
        <v>12</v>
      </c>
      <c r="AR107" s="55" t="s">
        <v>12</v>
      </c>
      <c r="AS107" s="55">
        <v>2.383</v>
      </c>
      <c r="AT107" s="55">
        <v>2.4900000000000002</v>
      </c>
      <c r="AU107" s="55">
        <v>2.605</v>
      </c>
      <c r="AV107" s="3">
        <v>2.7</v>
      </c>
      <c r="AW107" s="3">
        <v>2.7970000000000002</v>
      </c>
      <c r="AX107" s="3" t="s">
        <v>12</v>
      </c>
      <c r="AY107" s="3">
        <v>2.9710000000000001</v>
      </c>
      <c r="AZ107" s="15" t="s">
        <v>12</v>
      </c>
      <c r="BA107" s="10">
        <f t="shared" si="185"/>
        <v>2.7970000000000002</v>
      </c>
      <c r="BB107" s="9">
        <f t="shared" si="186"/>
        <v>0.19200000000000017</v>
      </c>
      <c r="BC107" s="10">
        <f t="shared" si="187"/>
        <v>0.17399999999999993</v>
      </c>
      <c r="BD107" s="9">
        <v>4.9950000000000001</v>
      </c>
      <c r="BE107" s="3">
        <v>5.5069999999999997</v>
      </c>
      <c r="BF107" s="15">
        <v>6.0289999999999999</v>
      </c>
      <c r="BG107" s="15">
        <f t="shared" si="188"/>
        <v>5.5069999999999997</v>
      </c>
      <c r="BH107" s="9">
        <f t="shared" si="189"/>
        <v>0.51199999999999957</v>
      </c>
      <c r="BI107" s="10">
        <f t="shared" si="190"/>
        <v>0.52200000000000024</v>
      </c>
      <c r="BJ107" s="9">
        <v>4.9740000000000002</v>
      </c>
      <c r="BK107" s="3">
        <v>5.4850000000000003</v>
      </c>
      <c r="BL107" s="15">
        <v>6.008</v>
      </c>
      <c r="BM107" s="15">
        <f t="shared" si="191"/>
        <v>5.4850000000000003</v>
      </c>
      <c r="BN107" s="9">
        <f t="shared" si="192"/>
        <v>0.51100000000000012</v>
      </c>
      <c r="BO107" s="10">
        <f t="shared" si="193"/>
        <v>0.52299999999999969</v>
      </c>
      <c r="BP107">
        <f t="shared" si="194"/>
        <v>0</v>
      </c>
      <c r="BQ107" s="93">
        <f t="shared" si="195"/>
        <v>1.0178926441351879</v>
      </c>
      <c r="BR107" s="93">
        <f t="shared" si="196"/>
        <v>1.0159045725646123</v>
      </c>
      <c r="BS107" s="93" t="str">
        <f>VLOOKUP(C107,'Koppeling locatie - aslocatie'!$A$2:$C$8139,2,FALSE)</f>
        <v>bema234</v>
      </c>
      <c r="BT107" s="93">
        <f>VLOOKUP($BS107,aslocaties_v01!$C$3:$AA$500,MATCH($K$3/10,aslocaties_v01!$C$2:$X$2),FALSE)</f>
        <v>4.7249999999999996</v>
      </c>
      <c r="BU107" s="93">
        <f>VLOOKUP(BS107,aslocaties_v01!$C$3:$AA$500,MATCH($K$3,aslocaties_v01!$C$2:$X$2),FALSE)</f>
        <v>5.2240000000000002</v>
      </c>
      <c r="BV107" s="93">
        <f>VLOOKUP(BS107,aslocaties_v01!$C$3:$AA$500,MATCH($K$3*10,aslocaties_v01!$C$2:$Y$2),FALSE)</f>
        <v>5.7450000000000001</v>
      </c>
      <c r="BW107" s="93">
        <f t="shared" si="197"/>
        <v>0.49900000000000055</v>
      </c>
      <c r="BX107" s="93">
        <f t="shared" si="198"/>
        <v>0.52099999999999991</v>
      </c>
      <c r="BY107" s="94">
        <f t="shared" si="199"/>
        <v>7.9522862823052654E-3</v>
      </c>
      <c r="BZ107" s="94">
        <f t="shared" si="200"/>
        <v>1.1385199240987132E-2</v>
      </c>
      <c r="CA107" s="94">
        <f t="shared" si="201"/>
        <v>5.2999999999999936E-2</v>
      </c>
      <c r="CB107">
        <f t="shared" si="202"/>
        <v>5.6999999999999496E-2</v>
      </c>
      <c r="CC107" s="58">
        <f t="shared" si="203"/>
        <v>6.2999999999999723E-2</v>
      </c>
      <c r="CD107" s="95" t="b">
        <f t="shared" si="204"/>
        <v>0</v>
      </c>
      <c r="CE107" s="96" t="b">
        <f t="shared" si="205"/>
        <v>1</v>
      </c>
      <c r="CF107" t="b">
        <f t="shared" si="206"/>
        <v>1</v>
      </c>
      <c r="CG107" t="b">
        <f t="shared" si="207"/>
        <v>1</v>
      </c>
      <c r="CH107" s="84" t="b">
        <f t="shared" si="208"/>
        <v>1</v>
      </c>
      <c r="CI107">
        <f t="shared" si="209"/>
        <v>0.70099999999999996</v>
      </c>
      <c r="CJ107" t="b">
        <f t="shared" si="210"/>
        <v>1</v>
      </c>
      <c r="CK107" t="b">
        <f t="shared" si="211"/>
        <v>1</v>
      </c>
      <c r="CL107" s="84" t="b">
        <f t="shared" si="231"/>
        <v>1</v>
      </c>
      <c r="CM107">
        <f t="shared" si="212"/>
        <v>2.7970000000000002</v>
      </c>
      <c r="CN107" t="b">
        <f t="shared" si="213"/>
        <v>1</v>
      </c>
      <c r="CO107" s="84">
        <f t="shared" si="214"/>
        <v>5.743921380075289E-2</v>
      </c>
      <c r="CP107" t="b">
        <f t="shared" si="215"/>
        <v>1</v>
      </c>
      <c r="CQ107" s="96" t="b">
        <f t="shared" si="216"/>
        <v>1</v>
      </c>
      <c r="CR107" t="b">
        <f t="shared" si="217"/>
        <v>1</v>
      </c>
      <c r="CS107" t="b">
        <f t="shared" si="218"/>
        <v>1</v>
      </c>
      <c r="CT107" t="b">
        <f t="shared" si="219"/>
        <v>1</v>
      </c>
      <c r="CU107" t="b">
        <f t="shared" si="220"/>
        <v>1</v>
      </c>
      <c r="CV107" s="84" t="b">
        <f t="shared" si="221"/>
        <v>1</v>
      </c>
      <c r="CW107" t="b">
        <f t="shared" si="222"/>
        <v>1</v>
      </c>
      <c r="CX107" t="b">
        <f t="shared" si="223"/>
        <v>1</v>
      </c>
      <c r="CY107" t="b">
        <f t="shared" si="224"/>
        <v>1</v>
      </c>
      <c r="CZ107" t="b">
        <f t="shared" si="225"/>
        <v>1</v>
      </c>
      <c r="DA107" s="84">
        <f t="shared" si="226"/>
        <v>0</v>
      </c>
      <c r="DB107" t="b">
        <f t="shared" si="227"/>
        <v>0</v>
      </c>
    </row>
    <row r="108" spans="1:106">
      <c r="A108" s="9">
        <v>1233</v>
      </c>
      <c r="B108" s="3">
        <v>2</v>
      </c>
      <c r="C108" s="3" t="s">
        <v>951</v>
      </c>
      <c r="D108" s="3" t="str">
        <f t="shared" si="174"/>
        <v>BM_1_24-1_dk_0034</v>
      </c>
      <c r="E108" s="3" t="str">
        <f t="shared" si="175"/>
        <v>0034</v>
      </c>
      <c r="F108" s="3">
        <v>133900.78099999999</v>
      </c>
      <c r="G108" s="15">
        <v>415379.5</v>
      </c>
      <c r="H108" s="35" t="str">
        <f t="shared" si="176"/>
        <v>ja</v>
      </c>
      <c r="I108" s="42">
        <v>140</v>
      </c>
      <c r="J108" s="20" t="s">
        <v>369</v>
      </c>
      <c r="K108" s="21">
        <v>10000</v>
      </c>
      <c r="L108" s="28">
        <f t="shared" si="228"/>
        <v>1</v>
      </c>
      <c r="M108" s="28">
        <f t="shared" si="229"/>
        <v>1</v>
      </c>
      <c r="N108" s="56">
        <f t="shared" si="177"/>
        <v>10000</v>
      </c>
      <c r="O108" s="33">
        <f t="shared" si="230"/>
        <v>119.11451448501229</v>
      </c>
      <c r="P108" s="37">
        <f t="shared" si="178"/>
        <v>84.758501544082918</v>
      </c>
      <c r="Q108" s="9" t="s">
        <v>12</v>
      </c>
      <c r="R108" s="55" t="s">
        <v>12</v>
      </c>
      <c r="S108" s="55">
        <v>4.16</v>
      </c>
      <c r="T108" s="55">
        <v>4.4809999999999999</v>
      </c>
      <c r="U108" s="55">
        <v>4.7690000000000001</v>
      </c>
      <c r="V108" s="3">
        <v>5.0069999999999997</v>
      </c>
      <c r="W108" s="3">
        <v>5.2729999999999997</v>
      </c>
      <c r="X108" s="3" t="s">
        <v>12</v>
      </c>
      <c r="Y108" s="3">
        <v>5.7939999999999996</v>
      </c>
      <c r="Z108" s="15" t="s">
        <v>12</v>
      </c>
      <c r="AA108" s="10">
        <f t="shared" si="179"/>
        <v>5.2729999999999997</v>
      </c>
      <c r="AB108" s="9">
        <f t="shared" si="180"/>
        <v>0.50399999999999956</v>
      </c>
      <c r="AC108" s="10">
        <f t="shared" si="181"/>
        <v>0.52099999999999991</v>
      </c>
      <c r="AD108" s="9" t="s">
        <v>12</v>
      </c>
      <c r="AE108" s="55" t="s">
        <v>12</v>
      </c>
      <c r="AF108" s="55">
        <v>0.5</v>
      </c>
      <c r="AG108" s="55">
        <v>0.54800000000000004</v>
      </c>
      <c r="AH108" s="55">
        <v>0.60099999999999998</v>
      </c>
      <c r="AI108" s="3">
        <v>0.65</v>
      </c>
      <c r="AJ108" s="3">
        <v>0.70199999999999996</v>
      </c>
      <c r="AK108" s="3" t="s">
        <v>12</v>
      </c>
      <c r="AL108" s="3">
        <v>0.80300000000000005</v>
      </c>
      <c r="AM108" s="15" t="s">
        <v>12</v>
      </c>
      <c r="AN108" s="10">
        <f t="shared" si="182"/>
        <v>0.70199999999999996</v>
      </c>
      <c r="AO108" s="9">
        <f t="shared" si="183"/>
        <v>0.10099999999999998</v>
      </c>
      <c r="AP108" s="10">
        <f t="shared" si="184"/>
        <v>0.10100000000000009</v>
      </c>
      <c r="AQ108" s="9" t="s">
        <v>12</v>
      </c>
      <c r="AR108" s="55" t="s">
        <v>12</v>
      </c>
      <c r="AS108" s="55">
        <v>2.3740000000000001</v>
      </c>
      <c r="AT108" s="55">
        <v>2.484</v>
      </c>
      <c r="AU108" s="55">
        <v>2.6</v>
      </c>
      <c r="AV108" s="3">
        <v>2.6960000000000002</v>
      </c>
      <c r="AW108" s="3">
        <v>2.7959999999999998</v>
      </c>
      <c r="AX108" s="3" t="s">
        <v>12</v>
      </c>
      <c r="AY108" s="3">
        <v>2.97</v>
      </c>
      <c r="AZ108" s="15" t="s">
        <v>12</v>
      </c>
      <c r="BA108" s="10">
        <f t="shared" si="185"/>
        <v>2.7959999999999998</v>
      </c>
      <c r="BB108" s="9">
        <f t="shared" si="186"/>
        <v>0.19599999999999973</v>
      </c>
      <c r="BC108" s="10">
        <f t="shared" si="187"/>
        <v>0.17400000000000038</v>
      </c>
      <c r="BD108" s="9">
        <v>4.9790000000000001</v>
      </c>
      <c r="BE108" s="3">
        <v>5.4889999999999999</v>
      </c>
      <c r="BF108" s="15">
        <v>6.0110000000000001</v>
      </c>
      <c r="BG108" s="15">
        <f t="shared" si="188"/>
        <v>5.4889999999999999</v>
      </c>
      <c r="BH108" s="9">
        <f t="shared" si="189"/>
        <v>0.50999999999999979</v>
      </c>
      <c r="BI108" s="10">
        <f t="shared" si="190"/>
        <v>0.52200000000000024</v>
      </c>
      <c r="BJ108" s="9">
        <v>4.9580000000000002</v>
      </c>
      <c r="BK108" s="3">
        <v>5.4669999999999996</v>
      </c>
      <c r="BL108" s="15">
        <v>5.9889999999999999</v>
      </c>
      <c r="BM108" s="15">
        <f t="shared" si="191"/>
        <v>5.4669999999999996</v>
      </c>
      <c r="BN108" s="9">
        <f t="shared" si="192"/>
        <v>0.50899999999999945</v>
      </c>
      <c r="BO108" s="10">
        <f t="shared" si="193"/>
        <v>0.52200000000000024</v>
      </c>
      <c r="BP108">
        <f t="shared" si="194"/>
        <v>0</v>
      </c>
      <c r="BQ108" s="93">
        <f t="shared" si="195"/>
        <v>1.0119047619047623</v>
      </c>
      <c r="BR108" s="93">
        <f t="shared" si="196"/>
        <v>1.0099206349206347</v>
      </c>
      <c r="BS108" s="93" t="str">
        <f>VLOOKUP(C108,'Koppeling locatie - aslocatie'!$A$2:$C$8139,2,FALSE)</f>
        <v>bema234</v>
      </c>
      <c r="BT108" s="93">
        <f>VLOOKUP($BS108,aslocaties_v01!$C$3:$AA$500,MATCH($K$3/10,aslocaties_v01!$C$2:$X$2),FALSE)</f>
        <v>4.7249999999999996</v>
      </c>
      <c r="BU108" s="93">
        <f>VLOOKUP(BS108,aslocaties_v01!$C$3:$AA$500,MATCH($K$3,aslocaties_v01!$C$2:$X$2),FALSE)</f>
        <v>5.2240000000000002</v>
      </c>
      <c r="BV108" s="93">
        <f>VLOOKUP(BS108,aslocaties_v01!$C$3:$AA$500,MATCH($K$3*10,aslocaties_v01!$C$2:$Y$2),FALSE)</f>
        <v>5.7450000000000001</v>
      </c>
      <c r="BW108" s="93">
        <f t="shared" si="197"/>
        <v>0.49900000000000055</v>
      </c>
      <c r="BX108" s="93">
        <f t="shared" si="198"/>
        <v>0.52099999999999991</v>
      </c>
      <c r="BY108" s="94">
        <f t="shared" si="199"/>
        <v>9.920634920632998E-3</v>
      </c>
      <c r="BZ108" s="94">
        <f t="shared" si="200"/>
        <v>0</v>
      </c>
      <c r="CA108" s="94">
        <f t="shared" si="201"/>
        <v>4.4000000000000483E-2</v>
      </c>
      <c r="CB108">
        <f t="shared" si="202"/>
        <v>4.8999999999999488E-2</v>
      </c>
      <c r="CC108" s="58">
        <f t="shared" si="203"/>
        <v>4.8999999999999488E-2</v>
      </c>
      <c r="CD108" s="95" t="b">
        <f t="shared" si="204"/>
        <v>0</v>
      </c>
      <c r="CE108" s="96" t="b">
        <f t="shared" si="205"/>
        <v>1</v>
      </c>
      <c r="CF108" t="b">
        <f t="shared" si="206"/>
        <v>1</v>
      </c>
      <c r="CG108" t="b">
        <f t="shared" si="207"/>
        <v>1</v>
      </c>
      <c r="CH108" s="84" t="b">
        <f t="shared" si="208"/>
        <v>1</v>
      </c>
      <c r="CI108">
        <f t="shared" si="209"/>
        <v>0.70199999999999996</v>
      </c>
      <c r="CJ108" t="b">
        <f t="shared" si="210"/>
        <v>1</v>
      </c>
      <c r="CK108" t="b">
        <f t="shared" si="211"/>
        <v>1</v>
      </c>
      <c r="CL108" s="84" t="b">
        <f t="shared" si="231"/>
        <v>1</v>
      </c>
      <c r="CM108">
        <f t="shared" si="212"/>
        <v>2.7959999999999998</v>
      </c>
      <c r="CN108" t="b">
        <f t="shared" si="213"/>
        <v>1</v>
      </c>
      <c r="CO108" s="84">
        <f t="shared" si="214"/>
        <v>5.7562305439407616E-2</v>
      </c>
      <c r="CP108" t="b">
        <f t="shared" si="215"/>
        <v>1</v>
      </c>
      <c r="CQ108" s="96" t="b">
        <f t="shared" si="216"/>
        <v>1</v>
      </c>
      <c r="CR108" t="b">
        <f t="shared" si="217"/>
        <v>1</v>
      </c>
      <c r="CS108" t="b">
        <f t="shared" si="218"/>
        <v>1</v>
      </c>
      <c r="CT108" t="b">
        <f t="shared" si="219"/>
        <v>1</v>
      </c>
      <c r="CU108" t="b">
        <f t="shared" si="220"/>
        <v>1</v>
      </c>
      <c r="CV108" s="84" t="b">
        <f t="shared" si="221"/>
        <v>1</v>
      </c>
      <c r="CW108" t="b">
        <f t="shared" si="222"/>
        <v>1</v>
      </c>
      <c r="CX108" t="b">
        <f t="shared" si="223"/>
        <v>1</v>
      </c>
      <c r="CY108" t="b">
        <f t="shared" si="224"/>
        <v>1</v>
      </c>
      <c r="CZ108" t="b">
        <f t="shared" si="225"/>
        <v>1</v>
      </c>
      <c r="DA108" s="84">
        <f t="shared" si="226"/>
        <v>0</v>
      </c>
      <c r="DB108" t="b">
        <f t="shared" si="227"/>
        <v>0</v>
      </c>
    </row>
    <row r="109" spans="1:106">
      <c r="A109" s="9">
        <v>1234</v>
      </c>
      <c r="B109" s="3">
        <v>2</v>
      </c>
      <c r="C109" s="3" t="s">
        <v>952</v>
      </c>
      <c r="D109" s="3" t="str">
        <f t="shared" si="174"/>
        <v>BM_1_24-1_dk_0035</v>
      </c>
      <c r="E109" s="3" t="str">
        <f t="shared" si="175"/>
        <v>0035</v>
      </c>
      <c r="F109" s="3">
        <v>133859.45300000001</v>
      </c>
      <c r="G109" s="15">
        <v>415305.5</v>
      </c>
      <c r="H109" s="35" t="str">
        <f t="shared" si="176"/>
        <v>ja</v>
      </c>
      <c r="I109" s="42">
        <v>137</v>
      </c>
      <c r="J109" s="20" t="s">
        <v>369</v>
      </c>
      <c r="K109" s="21">
        <v>10000</v>
      </c>
      <c r="L109" s="28">
        <f t="shared" si="228"/>
        <v>1</v>
      </c>
      <c r="M109" s="28">
        <f t="shared" si="229"/>
        <v>1</v>
      </c>
      <c r="N109" s="56">
        <f t="shared" si="177"/>
        <v>10000</v>
      </c>
      <c r="O109" s="33">
        <f t="shared" si="230"/>
        <v>84.758501544082918</v>
      </c>
      <c r="P109" s="37">
        <f t="shared" si="178"/>
        <v>116.05844729272167</v>
      </c>
      <c r="Q109" s="9" t="s">
        <v>12</v>
      </c>
      <c r="R109" s="55" t="s">
        <v>12</v>
      </c>
      <c r="S109" s="55">
        <v>4.1539999999999999</v>
      </c>
      <c r="T109" s="55">
        <v>4.4749999999999996</v>
      </c>
      <c r="U109" s="55">
        <v>4.7629999999999999</v>
      </c>
      <c r="V109" s="3">
        <v>5.0010000000000003</v>
      </c>
      <c r="W109" s="3">
        <v>5.2649999999999997</v>
      </c>
      <c r="X109" s="3" t="s">
        <v>12</v>
      </c>
      <c r="Y109" s="3">
        <v>5.7869999999999999</v>
      </c>
      <c r="Z109" s="15" t="s">
        <v>12</v>
      </c>
      <c r="AA109" s="10">
        <f t="shared" si="179"/>
        <v>5.2649999999999997</v>
      </c>
      <c r="AB109" s="9">
        <f t="shared" si="180"/>
        <v>0.50199999999999978</v>
      </c>
      <c r="AC109" s="10">
        <f t="shared" si="181"/>
        <v>0.52200000000000024</v>
      </c>
      <c r="AD109" s="9" t="s">
        <v>12</v>
      </c>
      <c r="AE109" s="55" t="s">
        <v>12</v>
      </c>
      <c r="AF109" s="55">
        <v>0.49199999999999999</v>
      </c>
      <c r="AG109" s="55">
        <v>0.53900000000000003</v>
      </c>
      <c r="AH109" s="55">
        <v>0.59099999999999997</v>
      </c>
      <c r="AI109" s="3">
        <v>0.63800000000000001</v>
      </c>
      <c r="AJ109" s="3">
        <v>0.68899999999999995</v>
      </c>
      <c r="AK109" s="3" t="s">
        <v>12</v>
      </c>
      <c r="AL109" s="3">
        <v>0.79</v>
      </c>
      <c r="AM109" s="15" t="s">
        <v>12</v>
      </c>
      <c r="AN109" s="10">
        <f t="shared" si="182"/>
        <v>0.68899999999999995</v>
      </c>
      <c r="AO109" s="9">
        <f t="shared" si="183"/>
        <v>9.7999999999999976E-2</v>
      </c>
      <c r="AP109" s="10">
        <f t="shared" si="184"/>
        <v>0.10100000000000009</v>
      </c>
      <c r="AQ109" s="9" t="s">
        <v>12</v>
      </c>
      <c r="AR109" s="55" t="s">
        <v>12</v>
      </c>
      <c r="AS109" s="55">
        <v>2.359</v>
      </c>
      <c r="AT109" s="55">
        <v>2.4670000000000001</v>
      </c>
      <c r="AU109" s="55">
        <v>2.5819999999999999</v>
      </c>
      <c r="AV109" s="3">
        <v>2.6749999999999998</v>
      </c>
      <c r="AW109" s="3">
        <v>2.7719999999999998</v>
      </c>
      <c r="AX109" s="3" t="s">
        <v>12</v>
      </c>
      <c r="AY109" s="3">
        <v>2.9460000000000002</v>
      </c>
      <c r="AZ109" s="15" t="s">
        <v>12</v>
      </c>
      <c r="BA109" s="10">
        <f t="shared" si="185"/>
        <v>2.7719999999999998</v>
      </c>
      <c r="BB109" s="9">
        <f t="shared" si="186"/>
        <v>0.18999999999999995</v>
      </c>
      <c r="BC109" s="10">
        <f t="shared" si="187"/>
        <v>0.17400000000000038</v>
      </c>
      <c r="BD109" s="9">
        <v>4.9569999999999999</v>
      </c>
      <c r="BE109" s="3">
        <v>5.4660000000000002</v>
      </c>
      <c r="BF109" s="15">
        <v>5.9870000000000001</v>
      </c>
      <c r="BG109" s="15">
        <f t="shared" si="188"/>
        <v>5.4660000000000002</v>
      </c>
      <c r="BH109" s="9">
        <f t="shared" si="189"/>
        <v>0.50900000000000034</v>
      </c>
      <c r="BI109" s="10">
        <f t="shared" si="190"/>
        <v>0.52099999999999991</v>
      </c>
      <c r="BJ109" s="9">
        <v>4.9340000000000002</v>
      </c>
      <c r="BK109" s="3">
        <v>5.4409999999999998</v>
      </c>
      <c r="BL109" s="15">
        <v>5.9630000000000001</v>
      </c>
      <c r="BM109" s="15">
        <f t="shared" si="191"/>
        <v>5.4409999999999998</v>
      </c>
      <c r="BN109" s="9">
        <f t="shared" si="192"/>
        <v>0.50699999999999967</v>
      </c>
      <c r="BO109" s="10">
        <f t="shared" si="193"/>
        <v>0.52200000000000024</v>
      </c>
      <c r="BP109">
        <f t="shared" si="194"/>
        <v>0</v>
      </c>
      <c r="BQ109" s="93">
        <f t="shared" si="195"/>
        <v>1.0139442231075708</v>
      </c>
      <c r="BR109" s="93">
        <f t="shared" si="196"/>
        <v>1.0099601593625496</v>
      </c>
      <c r="BS109" s="93" t="str">
        <f>VLOOKUP(C109,'Koppeling locatie - aslocatie'!$A$2:$C$8139,2,FALSE)</f>
        <v>bema234</v>
      </c>
      <c r="BT109" s="93">
        <f>VLOOKUP($BS109,aslocaties_v01!$C$3:$AA$500,MATCH($K$3/10,aslocaties_v01!$C$2:$X$2),FALSE)</f>
        <v>4.7249999999999996</v>
      </c>
      <c r="BU109" s="93">
        <f>VLOOKUP(BS109,aslocaties_v01!$C$3:$AA$500,MATCH($K$3,aslocaties_v01!$C$2:$X$2),FALSE)</f>
        <v>5.2240000000000002</v>
      </c>
      <c r="BV109" s="93">
        <f>VLOOKUP(BS109,aslocaties_v01!$C$3:$AA$500,MATCH($K$3*10,aslocaties_v01!$C$2:$Y$2),FALSE)</f>
        <v>5.7450000000000001</v>
      </c>
      <c r="BW109" s="93">
        <f t="shared" si="197"/>
        <v>0.49900000000000055</v>
      </c>
      <c r="BX109" s="93">
        <f t="shared" si="198"/>
        <v>0.52099999999999991</v>
      </c>
      <c r="BY109" s="94">
        <f t="shared" si="199"/>
        <v>5.9760956175283209E-3</v>
      </c>
      <c r="BZ109" s="94">
        <f t="shared" si="200"/>
        <v>1.9157088122612187E-3</v>
      </c>
      <c r="CA109" s="94">
        <f t="shared" si="201"/>
        <v>3.8000000000000256E-2</v>
      </c>
      <c r="CB109">
        <f t="shared" si="202"/>
        <v>4.0999999999999481E-2</v>
      </c>
      <c r="CC109" s="58">
        <f t="shared" si="203"/>
        <v>4.1999999999999815E-2</v>
      </c>
      <c r="CD109" s="95" t="b">
        <f t="shared" si="204"/>
        <v>0</v>
      </c>
      <c r="CE109" s="96" t="b">
        <f t="shared" si="205"/>
        <v>1</v>
      </c>
      <c r="CF109" t="b">
        <f t="shared" si="206"/>
        <v>1</v>
      </c>
      <c r="CG109" t="b">
        <f t="shared" si="207"/>
        <v>1</v>
      </c>
      <c r="CH109" s="84" t="b">
        <f t="shared" si="208"/>
        <v>1</v>
      </c>
      <c r="CI109">
        <f t="shared" si="209"/>
        <v>0.68899999999999995</v>
      </c>
      <c r="CJ109" t="b">
        <f t="shared" si="210"/>
        <v>1</v>
      </c>
      <c r="CK109" t="b">
        <f t="shared" si="211"/>
        <v>1</v>
      </c>
      <c r="CL109" s="84" t="b">
        <f t="shared" si="231"/>
        <v>1</v>
      </c>
      <c r="CM109">
        <f t="shared" si="212"/>
        <v>2.7719999999999998</v>
      </c>
      <c r="CN109" t="b">
        <f t="shared" si="213"/>
        <v>1</v>
      </c>
      <c r="CO109" s="84">
        <f t="shared" si="214"/>
        <v>5.7478863395169312E-2</v>
      </c>
      <c r="CP109" t="b">
        <f t="shared" si="215"/>
        <v>1</v>
      </c>
      <c r="CQ109" s="96" t="b">
        <f t="shared" si="216"/>
        <v>1</v>
      </c>
      <c r="CR109" t="b">
        <f t="shared" si="217"/>
        <v>1</v>
      </c>
      <c r="CS109" t="b">
        <f t="shared" si="218"/>
        <v>1</v>
      </c>
      <c r="CT109" t="b">
        <f t="shared" si="219"/>
        <v>1</v>
      </c>
      <c r="CU109" t="b">
        <f t="shared" si="220"/>
        <v>1</v>
      </c>
      <c r="CV109" s="84" t="b">
        <f t="shared" si="221"/>
        <v>1</v>
      </c>
      <c r="CW109" t="b">
        <f t="shared" si="222"/>
        <v>1</v>
      </c>
      <c r="CX109" t="b">
        <f t="shared" si="223"/>
        <v>1</v>
      </c>
      <c r="CY109" t="b">
        <f t="shared" si="224"/>
        <v>1</v>
      </c>
      <c r="CZ109" t="b">
        <f t="shared" si="225"/>
        <v>1</v>
      </c>
      <c r="DA109" s="84">
        <f t="shared" si="226"/>
        <v>0</v>
      </c>
      <c r="DB109" t="b">
        <f t="shared" si="227"/>
        <v>0</v>
      </c>
    </row>
    <row r="110" spans="1:106">
      <c r="A110" s="9">
        <v>1235</v>
      </c>
      <c r="B110" s="3">
        <v>2</v>
      </c>
      <c r="C110" s="3" t="s">
        <v>953</v>
      </c>
      <c r="D110" s="3" t="str">
        <f t="shared" si="174"/>
        <v>BM_1_24-1_dk_0036</v>
      </c>
      <c r="E110" s="3" t="str">
        <f t="shared" si="175"/>
        <v>0036</v>
      </c>
      <c r="F110" s="3">
        <v>133769.891</v>
      </c>
      <c r="G110" s="15">
        <v>415231.68800000002</v>
      </c>
      <c r="H110" s="35" t="str">
        <f t="shared" si="176"/>
        <v>ja</v>
      </c>
      <c r="I110" s="42">
        <v>133</v>
      </c>
      <c r="J110" s="20" t="s">
        <v>369</v>
      </c>
      <c r="K110" s="21">
        <v>10000</v>
      </c>
      <c r="L110" s="28">
        <f t="shared" si="228"/>
        <v>1</v>
      </c>
      <c r="M110" s="28">
        <f t="shared" si="229"/>
        <v>1</v>
      </c>
      <c r="N110" s="56">
        <f t="shared" si="177"/>
        <v>10000</v>
      </c>
      <c r="O110" s="33">
        <f t="shared" si="230"/>
        <v>116.05844729272167</v>
      </c>
      <c r="P110" s="37">
        <f t="shared" si="178"/>
        <v>77.469608092485942</v>
      </c>
      <c r="Q110" s="9" t="s">
        <v>12</v>
      </c>
      <c r="R110" s="55" t="s">
        <v>12</v>
      </c>
      <c r="S110" s="55">
        <v>4.1429999999999998</v>
      </c>
      <c r="T110" s="55">
        <v>4.4560000000000004</v>
      </c>
      <c r="U110" s="55">
        <v>4.7469999999999999</v>
      </c>
      <c r="V110" s="3">
        <v>4.9820000000000002</v>
      </c>
      <c r="W110" s="3">
        <v>5.2469999999999999</v>
      </c>
      <c r="X110" s="3" t="s">
        <v>12</v>
      </c>
      <c r="Y110" s="3">
        <v>5.7709999999999999</v>
      </c>
      <c r="Z110" s="15" t="s">
        <v>12</v>
      </c>
      <c r="AA110" s="10">
        <f t="shared" si="179"/>
        <v>5.2469999999999999</v>
      </c>
      <c r="AB110" s="9">
        <f t="shared" si="180"/>
        <v>0.5</v>
      </c>
      <c r="AC110" s="10">
        <f t="shared" si="181"/>
        <v>0.52400000000000002</v>
      </c>
      <c r="AD110" s="9" t="s">
        <v>12</v>
      </c>
      <c r="AE110" s="55" t="s">
        <v>12</v>
      </c>
      <c r="AF110" s="55">
        <v>0.503</v>
      </c>
      <c r="AG110" s="55">
        <v>0.54900000000000004</v>
      </c>
      <c r="AH110" s="55">
        <v>0.59899999999999998</v>
      </c>
      <c r="AI110" s="3">
        <v>0.64500000000000002</v>
      </c>
      <c r="AJ110" s="3">
        <v>0.69599999999999995</v>
      </c>
      <c r="AK110" s="3" t="s">
        <v>12</v>
      </c>
      <c r="AL110" s="3">
        <v>0.79600000000000004</v>
      </c>
      <c r="AM110" s="15" t="s">
        <v>12</v>
      </c>
      <c r="AN110" s="10">
        <f t="shared" si="182"/>
        <v>0.69599999999999995</v>
      </c>
      <c r="AO110" s="9">
        <f t="shared" si="183"/>
        <v>9.6999999999999975E-2</v>
      </c>
      <c r="AP110" s="10">
        <f t="shared" si="184"/>
        <v>0.10000000000000009</v>
      </c>
      <c r="AQ110" s="9" t="s">
        <v>12</v>
      </c>
      <c r="AR110" s="55" t="s">
        <v>12</v>
      </c>
      <c r="AS110" s="55">
        <v>2.367</v>
      </c>
      <c r="AT110" s="55">
        <v>2.472</v>
      </c>
      <c r="AU110" s="55">
        <v>2.58</v>
      </c>
      <c r="AV110" s="3">
        <v>2.6720000000000002</v>
      </c>
      <c r="AW110" s="3">
        <v>2.766</v>
      </c>
      <c r="AX110" s="3" t="s">
        <v>12</v>
      </c>
      <c r="AY110" s="3">
        <v>2.9390000000000001</v>
      </c>
      <c r="AZ110" s="15" t="s">
        <v>12</v>
      </c>
      <c r="BA110" s="10">
        <f t="shared" si="185"/>
        <v>2.766</v>
      </c>
      <c r="BB110" s="9">
        <f t="shared" si="186"/>
        <v>0.18599999999999994</v>
      </c>
      <c r="BC110" s="10">
        <f t="shared" si="187"/>
        <v>0.17300000000000004</v>
      </c>
      <c r="BD110" s="9">
        <v>4.93</v>
      </c>
      <c r="BE110" s="3">
        <v>5.4370000000000003</v>
      </c>
      <c r="BF110" s="15">
        <v>5.9560000000000004</v>
      </c>
      <c r="BG110" s="15">
        <f t="shared" si="188"/>
        <v>5.4370000000000003</v>
      </c>
      <c r="BH110" s="9">
        <f t="shared" si="189"/>
        <v>0.50700000000000056</v>
      </c>
      <c r="BI110" s="10">
        <f t="shared" si="190"/>
        <v>0.51900000000000013</v>
      </c>
      <c r="BJ110" s="9">
        <v>4.9080000000000004</v>
      </c>
      <c r="BK110" s="3">
        <v>5.4130000000000003</v>
      </c>
      <c r="BL110" s="15">
        <v>5.9329999999999998</v>
      </c>
      <c r="BM110" s="15">
        <f t="shared" si="191"/>
        <v>5.4130000000000003</v>
      </c>
      <c r="BN110" s="9">
        <f t="shared" si="192"/>
        <v>0.50499999999999989</v>
      </c>
      <c r="BO110" s="10">
        <f t="shared" si="193"/>
        <v>0.51999999999999957</v>
      </c>
      <c r="BP110">
        <f t="shared" si="194"/>
        <v>0</v>
      </c>
      <c r="BQ110" s="93">
        <f t="shared" si="195"/>
        <v>1.0140000000000011</v>
      </c>
      <c r="BR110" s="93">
        <f t="shared" si="196"/>
        <v>1.0099999999999998</v>
      </c>
      <c r="BS110" s="93" t="str">
        <f>VLOOKUP(C110,'Koppeling locatie - aslocatie'!$A$2:$C$8139,2,FALSE)</f>
        <v>bema234</v>
      </c>
      <c r="BT110" s="93">
        <f>VLOOKUP($BS110,aslocaties_v01!$C$3:$AA$500,MATCH($K$3/10,aslocaties_v01!$C$2:$X$2),FALSE)</f>
        <v>4.7249999999999996</v>
      </c>
      <c r="BU110" s="93">
        <f>VLOOKUP(BS110,aslocaties_v01!$C$3:$AA$500,MATCH($K$3,aslocaties_v01!$C$2:$X$2),FALSE)</f>
        <v>5.2240000000000002</v>
      </c>
      <c r="BV110" s="93">
        <f>VLOOKUP(BS110,aslocaties_v01!$C$3:$AA$500,MATCH($K$3*10,aslocaties_v01!$C$2:$Y$2),FALSE)</f>
        <v>5.7450000000000001</v>
      </c>
      <c r="BW110" s="93">
        <f t="shared" si="197"/>
        <v>0.49900000000000055</v>
      </c>
      <c r="BX110" s="93">
        <f t="shared" si="198"/>
        <v>0.52099999999999991</v>
      </c>
      <c r="BY110" s="94">
        <f t="shared" si="199"/>
        <v>1.9999999999988916E-3</v>
      </c>
      <c r="BZ110" s="94">
        <f t="shared" si="200"/>
        <v>5.7251908396949158E-3</v>
      </c>
      <c r="CA110" s="94">
        <f t="shared" si="201"/>
        <v>2.2000000000000242E-2</v>
      </c>
      <c r="CB110">
        <f t="shared" si="202"/>
        <v>2.2999999999999687E-2</v>
      </c>
      <c r="CC110" s="58">
        <f t="shared" si="203"/>
        <v>2.5999999999999801E-2</v>
      </c>
      <c r="CD110" s="95" t="b">
        <f t="shared" si="204"/>
        <v>0</v>
      </c>
      <c r="CE110" s="96" t="b">
        <f t="shared" si="205"/>
        <v>1</v>
      </c>
      <c r="CF110" t="b">
        <f t="shared" si="206"/>
        <v>1</v>
      </c>
      <c r="CG110" t="b">
        <f t="shared" si="207"/>
        <v>1</v>
      </c>
      <c r="CH110" s="84" t="b">
        <f t="shared" si="208"/>
        <v>1</v>
      </c>
      <c r="CI110">
        <f t="shared" si="209"/>
        <v>0.69599999999999995</v>
      </c>
      <c r="CJ110" t="b">
        <f t="shared" si="210"/>
        <v>1</v>
      </c>
      <c r="CK110" t="b">
        <f t="shared" si="211"/>
        <v>1</v>
      </c>
      <c r="CL110" s="84" t="b">
        <f t="shared" si="231"/>
        <v>1</v>
      </c>
      <c r="CM110">
        <f t="shared" si="212"/>
        <v>2.766</v>
      </c>
      <c r="CN110" t="b">
        <f t="shared" si="213"/>
        <v>1</v>
      </c>
      <c r="CO110" s="84">
        <f t="shared" si="214"/>
        <v>5.8315001308870143E-2</v>
      </c>
      <c r="CP110" t="b">
        <f t="shared" si="215"/>
        <v>1</v>
      </c>
      <c r="CQ110" s="96" t="b">
        <f t="shared" si="216"/>
        <v>1</v>
      </c>
      <c r="CR110" t="b">
        <f t="shared" si="217"/>
        <v>1</v>
      </c>
      <c r="CS110" t="b">
        <f t="shared" si="218"/>
        <v>1</v>
      </c>
      <c r="CT110" t="b">
        <f t="shared" si="219"/>
        <v>1</v>
      </c>
      <c r="CU110" t="b">
        <f t="shared" si="220"/>
        <v>1</v>
      </c>
      <c r="CV110" s="84" t="b">
        <f t="shared" si="221"/>
        <v>1</v>
      </c>
      <c r="CW110" t="b">
        <f t="shared" si="222"/>
        <v>1</v>
      </c>
      <c r="CX110" t="b">
        <f t="shared" si="223"/>
        <v>1</v>
      </c>
      <c r="CY110" t="b">
        <f t="shared" si="224"/>
        <v>1</v>
      </c>
      <c r="CZ110" t="b">
        <f t="shared" si="225"/>
        <v>1</v>
      </c>
      <c r="DA110" s="84">
        <f t="shared" si="226"/>
        <v>0</v>
      </c>
      <c r="DB110" t="b">
        <f t="shared" si="227"/>
        <v>0</v>
      </c>
    </row>
    <row r="111" spans="1:106">
      <c r="A111" s="9">
        <v>1236</v>
      </c>
      <c r="B111" s="3">
        <v>2</v>
      </c>
      <c r="C111" s="3" t="s">
        <v>954</v>
      </c>
      <c r="D111" s="3" t="str">
        <f t="shared" si="174"/>
        <v>BM_1_24-1_dk_0037</v>
      </c>
      <c r="E111" s="3" t="str">
        <f t="shared" si="175"/>
        <v>0037</v>
      </c>
      <c r="F111" s="3">
        <v>133709.93799999999</v>
      </c>
      <c r="G111" s="15">
        <v>415182.625</v>
      </c>
      <c r="H111" s="35" t="str">
        <f t="shared" si="176"/>
        <v>ja</v>
      </c>
      <c r="I111" s="42">
        <v>132</v>
      </c>
      <c r="J111" s="20" t="s">
        <v>369</v>
      </c>
      <c r="K111" s="21">
        <v>10000</v>
      </c>
      <c r="L111" s="28">
        <f t="shared" si="228"/>
        <v>1</v>
      </c>
      <c r="M111" s="28">
        <f t="shared" si="229"/>
        <v>1</v>
      </c>
      <c r="N111" s="56">
        <f t="shared" si="177"/>
        <v>10000</v>
      </c>
      <c r="O111" s="33">
        <f t="shared" si="230"/>
        <v>77.469608092485942</v>
      </c>
      <c r="P111" s="37">
        <f t="shared" si="178"/>
        <v>116.48636035605581</v>
      </c>
      <c r="Q111" s="9" t="s">
        <v>12</v>
      </c>
      <c r="R111" s="55" t="s">
        <v>12</v>
      </c>
      <c r="S111" s="55">
        <v>4.1390000000000002</v>
      </c>
      <c r="T111" s="55">
        <v>4.452</v>
      </c>
      <c r="U111" s="55">
        <v>4.7430000000000003</v>
      </c>
      <c r="V111" s="3">
        <v>4.9779999999999998</v>
      </c>
      <c r="W111" s="3">
        <v>5.2430000000000003</v>
      </c>
      <c r="X111" s="3" t="s">
        <v>12</v>
      </c>
      <c r="Y111" s="3">
        <v>5.7619999999999996</v>
      </c>
      <c r="Z111" s="15" t="s">
        <v>12</v>
      </c>
      <c r="AA111" s="10">
        <f t="shared" si="179"/>
        <v>5.2430000000000003</v>
      </c>
      <c r="AB111" s="9">
        <f t="shared" si="180"/>
        <v>0.5</v>
      </c>
      <c r="AC111" s="10">
        <f t="shared" si="181"/>
        <v>0.51899999999999924</v>
      </c>
      <c r="AD111" s="9" t="s">
        <v>12</v>
      </c>
      <c r="AE111" s="55" t="s">
        <v>12</v>
      </c>
      <c r="AF111" s="55">
        <v>0.49099999999999999</v>
      </c>
      <c r="AG111" s="55">
        <v>0.53700000000000003</v>
      </c>
      <c r="AH111" s="55">
        <v>0.58599999999999997</v>
      </c>
      <c r="AI111" s="3">
        <v>0.63200000000000001</v>
      </c>
      <c r="AJ111" s="3">
        <v>0.68300000000000005</v>
      </c>
      <c r="AK111" s="3" t="s">
        <v>12</v>
      </c>
      <c r="AL111" s="3">
        <v>0.78200000000000003</v>
      </c>
      <c r="AM111" s="15" t="s">
        <v>12</v>
      </c>
      <c r="AN111" s="10">
        <f t="shared" si="182"/>
        <v>0.68300000000000005</v>
      </c>
      <c r="AO111" s="9">
        <f t="shared" si="183"/>
        <v>9.7000000000000086E-2</v>
      </c>
      <c r="AP111" s="10">
        <f t="shared" si="184"/>
        <v>9.8999999999999977E-2</v>
      </c>
      <c r="AQ111" s="9" t="s">
        <v>12</v>
      </c>
      <c r="AR111" s="55" t="s">
        <v>12</v>
      </c>
      <c r="AS111" s="55">
        <v>2.3490000000000002</v>
      </c>
      <c r="AT111" s="55">
        <v>2.4529999999999998</v>
      </c>
      <c r="AU111" s="55">
        <v>2.5609999999999999</v>
      </c>
      <c r="AV111" s="3">
        <v>2.653</v>
      </c>
      <c r="AW111" s="3">
        <v>2.7469999999999999</v>
      </c>
      <c r="AX111" s="3" t="s">
        <v>12</v>
      </c>
      <c r="AY111" s="3">
        <v>2.919</v>
      </c>
      <c r="AZ111" s="15" t="s">
        <v>12</v>
      </c>
      <c r="BA111" s="10">
        <f t="shared" si="185"/>
        <v>2.7469999999999999</v>
      </c>
      <c r="BB111" s="9">
        <f t="shared" si="186"/>
        <v>0.18599999999999994</v>
      </c>
      <c r="BC111" s="10">
        <f t="shared" si="187"/>
        <v>0.17200000000000015</v>
      </c>
      <c r="BD111" s="9">
        <v>4.923</v>
      </c>
      <c r="BE111" s="3">
        <v>5.4290000000000003</v>
      </c>
      <c r="BF111" s="15">
        <v>5.9480000000000004</v>
      </c>
      <c r="BG111" s="15">
        <f t="shared" si="188"/>
        <v>5.4290000000000003</v>
      </c>
      <c r="BH111" s="9">
        <f t="shared" si="189"/>
        <v>0.50600000000000023</v>
      </c>
      <c r="BI111" s="10">
        <f t="shared" si="190"/>
        <v>0.51900000000000013</v>
      </c>
      <c r="BJ111" s="9">
        <v>4.9020000000000001</v>
      </c>
      <c r="BK111" s="3">
        <v>5.4059999999999997</v>
      </c>
      <c r="BL111" s="15">
        <v>5.9260000000000002</v>
      </c>
      <c r="BM111" s="15">
        <f t="shared" si="191"/>
        <v>5.4059999999999997</v>
      </c>
      <c r="BN111" s="9">
        <f t="shared" si="192"/>
        <v>0.50399999999999956</v>
      </c>
      <c r="BO111" s="10">
        <f t="shared" si="193"/>
        <v>0.52000000000000046</v>
      </c>
      <c r="BP111">
        <f t="shared" si="194"/>
        <v>0</v>
      </c>
      <c r="BQ111" s="93">
        <f t="shared" si="195"/>
        <v>1.0120000000000005</v>
      </c>
      <c r="BR111" s="93">
        <f t="shared" si="196"/>
        <v>1.0079999999999991</v>
      </c>
      <c r="BS111" s="93" t="str">
        <f>VLOOKUP(C111,'Koppeling locatie - aslocatie'!$A$2:$C$8139,2,FALSE)</f>
        <v>bema234</v>
      </c>
      <c r="BT111" s="93">
        <f>VLOOKUP($BS111,aslocaties_v01!$C$3:$AA$500,MATCH($K$3/10,aslocaties_v01!$C$2:$X$2),FALSE)</f>
        <v>4.7249999999999996</v>
      </c>
      <c r="BU111" s="93">
        <f>VLOOKUP(BS111,aslocaties_v01!$C$3:$AA$500,MATCH($K$3,aslocaties_v01!$C$2:$X$2),FALSE)</f>
        <v>5.2240000000000002</v>
      </c>
      <c r="BV111" s="93">
        <f>VLOOKUP(BS111,aslocaties_v01!$C$3:$AA$500,MATCH($K$3*10,aslocaties_v01!$C$2:$Y$2),FALSE)</f>
        <v>5.7450000000000001</v>
      </c>
      <c r="BW111" s="93">
        <f t="shared" si="197"/>
        <v>0.49900000000000055</v>
      </c>
      <c r="BX111" s="93">
        <f t="shared" si="198"/>
        <v>0.52099999999999991</v>
      </c>
      <c r="BY111" s="94">
        <f t="shared" si="199"/>
        <v>1.9999999999988916E-3</v>
      </c>
      <c r="BZ111" s="94">
        <f t="shared" si="200"/>
        <v>3.8535645472075331E-3</v>
      </c>
      <c r="CA111" s="94">
        <f t="shared" si="201"/>
        <v>1.8000000000000682E-2</v>
      </c>
      <c r="CB111">
        <f t="shared" si="202"/>
        <v>1.9000000000000128E-2</v>
      </c>
      <c r="CC111" s="58">
        <f t="shared" si="203"/>
        <v>1.699999999999946E-2</v>
      </c>
      <c r="CD111" s="95" t="b">
        <f t="shared" si="204"/>
        <v>0</v>
      </c>
      <c r="CE111" s="96" t="b">
        <f t="shared" si="205"/>
        <v>1</v>
      </c>
      <c r="CF111" t="b">
        <f t="shared" si="206"/>
        <v>1</v>
      </c>
      <c r="CG111" t="b">
        <f t="shared" si="207"/>
        <v>1</v>
      </c>
      <c r="CH111" s="84" t="b">
        <f t="shared" si="208"/>
        <v>1</v>
      </c>
      <c r="CI111">
        <f t="shared" si="209"/>
        <v>0.68300000000000005</v>
      </c>
      <c r="CJ111" t="b">
        <f t="shared" si="210"/>
        <v>1</v>
      </c>
      <c r="CK111" t="b">
        <f t="shared" si="211"/>
        <v>1</v>
      </c>
      <c r="CL111" s="84" t="b">
        <f t="shared" si="231"/>
        <v>1</v>
      </c>
      <c r="CM111">
        <f t="shared" si="212"/>
        <v>2.7469999999999999</v>
      </c>
      <c r="CN111" t="b">
        <f t="shared" si="213"/>
        <v>1</v>
      </c>
      <c r="CO111" s="84">
        <f t="shared" si="214"/>
        <v>5.8020141881690419E-2</v>
      </c>
      <c r="CP111" t="b">
        <f t="shared" si="215"/>
        <v>1</v>
      </c>
      <c r="CQ111" s="96" t="b">
        <f t="shared" si="216"/>
        <v>1</v>
      </c>
      <c r="CR111" t="b">
        <f t="shared" si="217"/>
        <v>1</v>
      </c>
      <c r="CS111" t="b">
        <f t="shared" si="218"/>
        <v>1</v>
      </c>
      <c r="CT111" t="b">
        <f t="shared" si="219"/>
        <v>1</v>
      </c>
      <c r="CU111" t="b">
        <f t="shared" si="220"/>
        <v>1</v>
      </c>
      <c r="CV111" s="84" t="b">
        <f t="shared" si="221"/>
        <v>1</v>
      </c>
      <c r="CW111" t="b">
        <f t="shared" si="222"/>
        <v>1</v>
      </c>
      <c r="CX111" t="b">
        <f t="shared" si="223"/>
        <v>1</v>
      </c>
      <c r="CY111" t="b">
        <f t="shared" si="224"/>
        <v>1</v>
      </c>
      <c r="CZ111" t="b">
        <f t="shared" si="225"/>
        <v>1</v>
      </c>
      <c r="DA111" s="84">
        <f t="shared" si="226"/>
        <v>0</v>
      </c>
      <c r="DB111" t="b">
        <f t="shared" si="227"/>
        <v>0</v>
      </c>
    </row>
    <row r="112" spans="1:106">
      <c r="A112" s="9">
        <v>1237</v>
      </c>
      <c r="B112" s="3">
        <v>2</v>
      </c>
      <c r="C112" s="3" t="s">
        <v>955</v>
      </c>
      <c r="D112" s="3" t="str">
        <f t="shared" si="174"/>
        <v>BM_1_24-1_dk_0038</v>
      </c>
      <c r="E112" s="3" t="str">
        <f t="shared" si="175"/>
        <v>0038</v>
      </c>
      <c r="F112" s="3">
        <v>133641.65599999999</v>
      </c>
      <c r="G112" s="15">
        <v>415088.25</v>
      </c>
      <c r="H112" s="35" t="str">
        <f t="shared" si="176"/>
        <v>ja</v>
      </c>
      <c r="I112" s="42">
        <v>130</v>
      </c>
      <c r="J112" s="20" t="s">
        <v>369</v>
      </c>
      <c r="K112" s="21">
        <v>10000</v>
      </c>
      <c r="L112" s="28">
        <f t="shared" si="228"/>
        <v>1</v>
      </c>
      <c r="M112" s="28">
        <f t="shared" si="229"/>
        <v>1</v>
      </c>
      <c r="N112" s="56">
        <f t="shared" si="177"/>
        <v>10000</v>
      </c>
      <c r="O112" s="33">
        <f t="shared" si="230"/>
        <v>116.48636035605581</v>
      </c>
      <c r="P112" s="37">
        <f t="shared" si="178"/>
        <v>115.56682796112028</v>
      </c>
      <c r="Q112" s="9" t="s">
        <v>12</v>
      </c>
      <c r="R112" s="55" t="s">
        <v>12</v>
      </c>
      <c r="S112" s="55">
        <v>4.1280000000000001</v>
      </c>
      <c r="T112" s="55">
        <v>4.4409999999999998</v>
      </c>
      <c r="U112" s="55">
        <v>4.7279999999999998</v>
      </c>
      <c r="V112" s="3">
        <v>4.9649999999999999</v>
      </c>
      <c r="W112" s="3">
        <v>5.2279999999999998</v>
      </c>
      <c r="X112" s="3" t="s">
        <v>12</v>
      </c>
      <c r="Y112" s="3">
        <v>5.7489999999999997</v>
      </c>
      <c r="Z112" s="15" t="s">
        <v>12</v>
      </c>
      <c r="AA112" s="10">
        <f t="shared" si="179"/>
        <v>5.2279999999999998</v>
      </c>
      <c r="AB112" s="9">
        <f t="shared" si="180"/>
        <v>0.5</v>
      </c>
      <c r="AC112" s="10">
        <f t="shared" si="181"/>
        <v>0.52099999999999991</v>
      </c>
      <c r="AD112" s="9" t="s">
        <v>12</v>
      </c>
      <c r="AE112" s="55" t="s">
        <v>12</v>
      </c>
      <c r="AF112" s="55">
        <v>0.49</v>
      </c>
      <c r="AG112" s="55">
        <v>0.53500000000000003</v>
      </c>
      <c r="AH112" s="55">
        <v>0.58399999999999996</v>
      </c>
      <c r="AI112" s="3">
        <v>0.63</v>
      </c>
      <c r="AJ112" s="3">
        <v>0.68</v>
      </c>
      <c r="AK112" s="3" t="s">
        <v>12</v>
      </c>
      <c r="AL112" s="3">
        <v>0.78</v>
      </c>
      <c r="AM112" s="15" t="s">
        <v>12</v>
      </c>
      <c r="AN112" s="10">
        <f t="shared" si="182"/>
        <v>0.68</v>
      </c>
      <c r="AO112" s="9">
        <f t="shared" si="183"/>
        <v>9.6000000000000085E-2</v>
      </c>
      <c r="AP112" s="10">
        <f t="shared" si="184"/>
        <v>9.9999999999999978E-2</v>
      </c>
      <c r="AQ112" s="9" t="s">
        <v>12</v>
      </c>
      <c r="AR112" s="55" t="s">
        <v>12</v>
      </c>
      <c r="AS112" s="55">
        <v>2.331</v>
      </c>
      <c r="AT112" s="55">
        <v>2.4329999999999998</v>
      </c>
      <c r="AU112" s="55">
        <v>2.5369999999999999</v>
      </c>
      <c r="AV112" s="3">
        <v>2.6280000000000001</v>
      </c>
      <c r="AW112" s="3">
        <v>2.7240000000000002</v>
      </c>
      <c r="AX112" s="3" t="s">
        <v>12</v>
      </c>
      <c r="AY112" s="3">
        <v>2.8980000000000001</v>
      </c>
      <c r="AZ112" s="15" t="s">
        <v>12</v>
      </c>
      <c r="BA112" s="10">
        <f t="shared" si="185"/>
        <v>2.7240000000000002</v>
      </c>
      <c r="BB112" s="9">
        <f t="shared" si="186"/>
        <v>0.18700000000000028</v>
      </c>
      <c r="BC112" s="10">
        <f t="shared" si="187"/>
        <v>0.17399999999999993</v>
      </c>
      <c r="BD112" s="9">
        <v>4.8959999999999999</v>
      </c>
      <c r="BE112" s="3">
        <v>5.4</v>
      </c>
      <c r="BF112" s="15">
        <v>5.9189999999999996</v>
      </c>
      <c r="BG112" s="15">
        <f t="shared" si="188"/>
        <v>5.4</v>
      </c>
      <c r="BH112" s="9">
        <f t="shared" si="189"/>
        <v>0.50400000000000045</v>
      </c>
      <c r="BI112" s="10">
        <f t="shared" si="190"/>
        <v>0.51899999999999924</v>
      </c>
      <c r="BJ112" s="9">
        <v>4.8769999999999998</v>
      </c>
      <c r="BK112" s="3">
        <v>5.38</v>
      </c>
      <c r="BL112" s="15">
        <v>5.899</v>
      </c>
      <c r="BM112" s="15">
        <f t="shared" si="191"/>
        <v>5.38</v>
      </c>
      <c r="BN112" s="9">
        <f t="shared" si="192"/>
        <v>0.50300000000000011</v>
      </c>
      <c r="BO112" s="10">
        <f t="shared" si="193"/>
        <v>0.51900000000000013</v>
      </c>
      <c r="BP112">
        <f t="shared" si="194"/>
        <v>0</v>
      </c>
      <c r="BQ112" s="93">
        <f t="shared" si="195"/>
        <v>1.0080000000000009</v>
      </c>
      <c r="BR112" s="93">
        <f t="shared" si="196"/>
        <v>1.0060000000000002</v>
      </c>
      <c r="BS112" s="93" t="str">
        <f>VLOOKUP(C112,'Koppeling locatie - aslocatie'!$A$2:$C$8139,2,FALSE)</f>
        <v>bema234</v>
      </c>
      <c r="BT112" s="93">
        <f>VLOOKUP($BS112,aslocaties_v01!$C$3:$AA$500,MATCH($K$3/10,aslocaties_v01!$C$2:$X$2),FALSE)</f>
        <v>4.7249999999999996</v>
      </c>
      <c r="BU112" s="93">
        <f>VLOOKUP(BS112,aslocaties_v01!$C$3:$AA$500,MATCH($K$3,aslocaties_v01!$C$2:$X$2),FALSE)</f>
        <v>5.2240000000000002</v>
      </c>
      <c r="BV112" s="93">
        <f>VLOOKUP(BS112,aslocaties_v01!$C$3:$AA$500,MATCH($K$3*10,aslocaties_v01!$C$2:$Y$2),FALSE)</f>
        <v>5.7450000000000001</v>
      </c>
      <c r="BW112" s="93">
        <f t="shared" si="197"/>
        <v>0.49900000000000055</v>
      </c>
      <c r="BX112" s="93">
        <f t="shared" si="198"/>
        <v>0.52099999999999991</v>
      </c>
      <c r="BY112" s="94">
        <f t="shared" si="199"/>
        <v>1.9999999999988916E-3</v>
      </c>
      <c r="BZ112" s="94">
        <f t="shared" si="200"/>
        <v>0</v>
      </c>
      <c r="CA112" s="94">
        <f t="shared" si="201"/>
        <v>3.0000000000001137E-3</v>
      </c>
      <c r="CB112">
        <f t="shared" si="202"/>
        <v>3.9999999999995595E-3</v>
      </c>
      <c r="CC112" s="58">
        <f t="shared" si="203"/>
        <v>3.9999999999995595E-3</v>
      </c>
      <c r="CD112" s="95" t="b">
        <f t="shared" si="204"/>
        <v>0</v>
      </c>
      <c r="CE112" s="96" t="b">
        <f t="shared" si="205"/>
        <v>1</v>
      </c>
      <c r="CF112" t="b">
        <f t="shared" si="206"/>
        <v>1</v>
      </c>
      <c r="CG112" t="b">
        <f t="shared" si="207"/>
        <v>1</v>
      </c>
      <c r="CH112" s="84" t="b">
        <f t="shared" si="208"/>
        <v>1</v>
      </c>
      <c r="CI112">
        <f t="shared" si="209"/>
        <v>0.68</v>
      </c>
      <c r="CJ112" t="b">
        <f t="shared" si="210"/>
        <v>1</v>
      </c>
      <c r="CK112" t="b">
        <f t="shared" si="211"/>
        <v>1</v>
      </c>
      <c r="CL112" s="84" t="b">
        <f t="shared" si="231"/>
        <v>1</v>
      </c>
      <c r="CM112">
        <f t="shared" si="212"/>
        <v>2.7240000000000002</v>
      </c>
      <c r="CN112" t="b">
        <f t="shared" si="213"/>
        <v>1</v>
      </c>
      <c r="CO112" s="84">
        <f t="shared" si="214"/>
        <v>5.8744891751548185E-2</v>
      </c>
      <c r="CP112" t="b">
        <f t="shared" si="215"/>
        <v>1</v>
      </c>
      <c r="CQ112" s="96" t="b">
        <f t="shared" si="216"/>
        <v>1</v>
      </c>
      <c r="CR112" t="b">
        <f t="shared" si="217"/>
        <v>1</v>
      </c>
      <c r="CS112" t="b">
        <f t="shared" si="218"/>
        <v>1</v>
      </c>
      <c r="CT112" t="b">
        <f t="shared" si="219"/>
        <v>1</v>
      </c>
      <c r="CU112" t="b">
        <f t="shared" si="220"/>
        <v>1</v>
      </c>
      <c r="CV112" s="84" t="b">
        <f t="shared" si="221"/>
        <v>1</v>
      </c>
      <c r="CW112" t="b">
        <f t="shared" si="222"/>
        <v>1</v>
      </c>
      <c r="CX112" t="b">
        <f t="shared" si="223"/>
        <v>1</v>
      </c>
      <c r="CY112" t="b">
        <f t="shared" si="224"/>
        <v>1</v>
      </c>
      <c r="CZ112" t="b">
        <f t="shared" si="225"/>
        <v>1</v>
      </c>
      <c r="DA112" s="84">
        <f t="shared" si="226"/>
        <v>0</v>
      </c>
      <c r="DB112" t="b">
        <f t="shared" si="227"/>
        <v>0</v>
      </c>
    </row>
    <row r="113" spans="1:106">
      <c r="A113" s="9">
        <v>1238</v>
      </c>
      <c r="B113" s="3">
        <v>2</v>
      </c>
      <c r="C113" s="3" t="s">
        <v>956</v>
      </c>
      <c r="D113" s="3" t="str">
        <f t="shared" si="174"/>
        <v>BM_1_24-1_dk_0039</v>
      </c>
      <c r="E113" s="3" t="str">
        <f t="shared" si="175"/>
        <v>0039</v>
      </c>
      <c r="F113" s="3">
        <v>133571.79699999999</v>
      </c>
      <c r="G113" s="15">
        <v>414996.18800000002</v>
      </c>
      <c r="H113" s="35" t="str">
        <f t="shared" si="176"/>
        <v>ja</v>
      </c>
      <c r="I113" s="42">
        <v>128</v>
      </c>
      <c r="J113" s="20" t="s">
        <v>369</v>
      </c>
      <c r="K113" s="21">
        <v>10000</v>
      </c>
      <c r="L113" s="28">
        <f t="shared" si="228"/>
        <v>1</v>
      </c>
      <c r="M113" s="28">
        <f t="shared" si="229"/>
        <v>1</v>
      </c>
      <c r="N113" s="56">
        <f t="shared" si="177"/>
        <v>10000</v>
      </c>
      <c r="O113" s="33">
        <f t="shared" si="230"/>
        <v>115.56682796112028</v>
      </c>
      <c r="P113" s="37">
        <f t="shared" si="178"/>
        <v>3479.5416291507431</v>
      </c>
      <c r="Q113" s="9" t="s">
        <v>12</v>
      </c>
      <c r="R113" s="55" t="s">
        <v>12</v>
      </c>
      <c r="S113" s="55">
        <v>4.1130000000000004</v>
      </c>
      <c r="T113" s="55">
        <v>4.431</v>
      </c>
      <c r="U113" s="55">
        <v>4.7149999999999999</v>
      </c>
      <c r="V113" s="3">
        <v>4.9489999999999998</v>
      </c>
      <c r="W113" s="3">
        <v>5.2130000000000001</v>
      </c>
      <c r="X113" s="3" t="s">
        <v>12</v>
      </c>
      <c r="Y113" s="3">
        <v>5.73</v>
      </c>
      <c r="Z113" s="15" t="s">
        <v>12</v>
      </c>
      <c r="AA113" s="10">
        <f t="shared" si="179"/>
        <v>5.2130000000000001</v>
      </c>
      <c r="AB113" s="9">
        <f t="shared" si="180"/>
        <v>0.49800000000000022</v>
      </c>
      <c r="AC113" s="10">
        <f t="shared" si="181"/>
        <v>0.51700000000000035</v>
      </c>
      <c r="AD113" s="9" t="s">
        <v>12</v>
      </c>
      <c r="AE113" s="55" t="s">
        <v>12</v>
      </c>
      <c r="AF113" s="55">
        <v>0.48599999999999999</v>
      </c>
      <c r="AG113" s="55">
        <v>0.53100000000000003</v>
      </c>
      <c r="AH113" s="55">
        <v>0.57899999999999996</v>
      </c>
      <c r="AI113" s="3">
        <v>0.624</v>
      </c>
      <c r="AJ113" s="3">
        <v>0.67500000000000004</v>
      </c>
      <c r="AK113" s="3" t="s">
        <v>12</v>
      </c>
      <c r="AL113" s="3">
        <v>0.77300000000000002</v>
      </c>
      <c r="AM113" s="15" t="s">
        <v>12</v>
      </c>
      <c r="AN113" s="10">
        <f t="shared" si="182"/>
        <v>0.67500000000000004</v>
      </c>
      <c r="AO113" s="9">
        <f t="shared" si="183"/>
        <v>9.6000000000000085E-2</v>
      </c>
      <c r="AP113" s="10">
        <f t="shared" si="184"/>
        <v>9.7999999999999976E-2</v>
      </c>
      <c r="AQ113" s="9" t="s">
        <v>12</v>
      </c>
      <c r="AR113" s="55" t="s">
        <v>12</v>
      </c>
      <c r="AS113" s="55">
        <v>2.3180000000000001</v>
      </c>
      <c r="AT113" s="55">
        <v>2.4180000000000001</v>
      </c>
      <c r="AU113" s="55">
        <v>2.5209999999999999</v>
      </c>
      <c r="AV113" s="3">
        <v>2.61</v>
      </c>
      <c r="AW113" s="3">
        <v>2.706</v>
      </c>
      <c r="AX113" s="3" t="s">
        <v>12</v>
      </c>
      <c r="AY113" s="3">
        <v>2.8780000000000001</v>
      </c>
      <c r="AZ113" s="15" t="s">
        <v>12</v>
      </c>
      <c r="BA113" s="10">
        <f t="shared" si="185"/>
        <v>2.706</v>
      </c>
      <c r="BB113" s="9">
        <f t="shared" si="186"/>
        <v>0.18500000000000005</v>
      </c>
      <c r="BC113" s="10">
        <f t="shared" si="187"/>
        <v>0.17200000000000015</v>
      </c>
      <c r="BD113" s="9">
        <v>4.8769999999999998</v>
      </c>
      <c r="BE113" s="3">
        <v>5.3789999999999996</v>
      </c>
      <c r="BF113" s="15">
        <v>5.8959999999999999</v>
      </c>
      <c r="BG113" s="15">
        <f t="shared" si="188"/>
        <v>5.3789999999999996</v>
      </c>
      <c r="BH113" s="9">
        <f t="shared" si="189"/>
        <v>0.50199999999999978</v>
      </c>
      <c r="BI113" s="10">
        <f t="shared" si="190"/>
        <v>0.51700000000000035</v>
      </c>
      <c r="BJ113" s="9">
        <v>4.859</v>
      </c>
      <c r="BK113" s="3">
        <v>5.3609999999999998</v>
      </c>
      <c r="BL113" s="15">
        <v>5.8769999999999998</v>
      </c>
      <c r="BM113" s="15">
        <f t="shared" si="191"/>
        <v>5.3609999999999998</v>
      </c>
      <c r="BN113" s="9">
        <f t="shared" si="192"/>
        <v>0.50199999999999978</v>
      </c>
      <c r="BO113" s="10">
        <f t="shared" si="193"/>
        <v>0.51600000000000001</v>
      </c>
      <c r="BP113">
        <f t="shared" si="194"/>
        <v>0</v>
      </c>
      <c r="BQ113" s="93">
        <f t="shared" si="195"/>
        <v>1.0080321285140554</v>
      </c>
      <c r="BR113" s="93">
        <f t="shared" si="196"/>
        <v>1.0080321285140554</v>
      </c>
      <c r="BS113" s="93" t="str">
        <f>VLOOKUP(C113,'Koppeling locatie - aslocatie'!$A$2:$C$8139,2,FALSE)</f>
        <v>bema234</v>
      </c>
      <c r="BT113" s="93">
        <f>VLOOKUP($BS113,aslocaties_v01!$C$3:$AA$500,MATCH($K$3/10,aslocaties_v01!$C$2:$X$2),FALSE)</f>
        <v>4.7249999999999996</v>
      </c>
      <c r="BU113" s="93">
        <f>VLOOKUP(BS113,aslocaties_v01!$C$3:$AA$500,MATCH($K$3,aslocaties_v01!$C$2:$X$2),FALSE)</f>
        <v>5.2240000000000002</v>
      </c>
      <c r="BV113" s="93">
        <f>VLOOKUP(BS113,aslocaties_v01!$C$3:$AA$500,MATCH($K$3*10,aslocaties_v01!$C$2:$Y$2),FALSE)</f>
        <v>5.7450000000000001</v>
      </c>
      <c r="BW113" s="93">
        <f t="shared" si="197"/>
        <v>0.49900000000000055</v>
      </c>
      <c r="BX113" s="93">
        <f t="shared" si="198"/>
        <v>0.52099999999999991</v>
      </c>
      <c r="BY113" s="94">
        <f t="shared" si="199"/>
        <v>2.0080321285147473E-3</v>
      </c>
      <c r="BZ113" s="94">
        <f t="shared" si="200"/>
        <v>7.7369439071557355E-3</v>
      </c>
      <c r="CA113" s="94">
        <f t="shared" si="201"/>
        <v>9.9999999999997868E-3</v>
      </c>
      <c r="CB113">
        <f t="shared" si="202"/>
        <v>1.1000000000000121E-2</v>
      </c>
      <c r="CC113" s="58">
        <f t="shared" si="203"/>
        <v>1.499999999999968E-2</v>
      </c>
      <c r="CD113" s="95" t="b">
        <f t="shared" si="204"/>
        <v>0</v>
      </c>
      <c r="CE113" s="96" t="b">
        <f t="shared" si="205"/>
        <v>1</v>
      </c>
      <c r="CF113" t="b">
        <f t="shared" si="206"/>
        <v>1</v>
      </c>
      <c r="CG113" t="b">
        <f t="shared" si="207"/>
        <v>1</v>
      </c>
      <c r="CH113" s="84" t="b">
        <f t="shared" si="208"/>
        <v>1</v>
      </c>
      <c r="CI113">
        <f t="shared" si="209"/>
        <v>0.67500000000000004</v>
      </c>
      <c r="CJ113" t="b">
        <f t="shared" si="210"/>
        <v>1</v>
      </c>
      <c r="CK113" t="b">
        <f t="shared" si="211"/>
        <v>1</v>
      </c>
      <c r="CL113" s="84" t="b">
        <f t="shared" si="231"/>
        <v>1</v>
      </c>
      <c r="CM113">
        <f t="shared" si="212"/>
        <v>2.706</v>
      </c>
      <c r="CN113" t="b">
        <f t="shared" si="213"/>
        <v>1</v>
      </c>
      <c r="CO113" s="84">
        <f t="shared" si="214"/>
        <v>5.9091306184486658E-2</v>
      </c>
      <c r="CP113" t="b">
        <f t="shared" si="215"/>
        <v>1</v>
      </c>
      <c r="CQ113" s="96" t="b">
        <f t="shared" si="216"/>
        <v>1</v>
      </c>
      <c r="CR113" t="b">
        <f t="shared" si="217"/>
        <v>1</v>
      </c>
      <c r="CS113" t="b">
        <f t="shared" si="218"/>
        <v>1</v>
      </c>
      <c r="CT113" t="b">
        <f t="shared" si="219"/>
        <v>1</v>
      </c>
      <c r="CU113" t="b">
        <f t="shared" si="220"/>
        <v>1</v>
      </c>
      <c r="CV113" s="84" t="b">
        <f t="shared" si="221"/>
        <v>1</v>
      </c>
      <c r="CW113" t="b">
        <f t="shared" si="222"/>
        <v>1</v>
      </c>
      <c r="CX113" t="b">
        <f t="shared" si="223"/>
        <v>1</v>
      </c>
      <c r="CY113" t="b">
        <f t="shared" si="224"/>
        <v>1</v>
      </c>
      <c r="CZ113" t="b">
        <f t="shared" si="225"/>
        <v>1</v>
      </c>
      <c r="DA113" s="84">
        <f t="shared" si="226"/>
        <v>0</v>
      </c>
      <c r="DB113" t="b">
        <f t="shared" si="227"/>
        <v>0</v>
      </c>
    </row>
    <row r="114" spans="1:106">
      <c r="A114" s="9">
        <v>1239</v>
      </c>
      <c r="B114" s="3">
        <v>2</v>
      </c>
      <c r="C114" s="3" t="s">
        <v>957</v>
      </c>
      <c r="D114" s="3" t="str">
        <f t="shared" si="174"/>
        <v>BM_1_24-1_dk_0004</v>
      </c>
      <c r="E114" s="3" t="str">
        <f t="shared" si="175"/>
        <v>0004</v>
      </c>
      <c r="F114" s="3">
        <v>136547.484</v>
      </c>
      <c r="G114" s="15">
        <v>416799.65600000002</v>
      </c>
      <c r="H114" s="35" t="str">
        <f t="shared" si="176"/>
        <v>ja</v>
      </c>
      <c r="I114" s="42">
        <v>162</v>
      </c>
      <c r="J114" s="20" t="s">
        <v>369</v>
      </c>
      <c r="K114" s="21">
        <v>10000</v>
      </c>
      <c r="L114" s="28">
        <f t="shared" si="228"/>
        <v>1</v>
      </c>
      <c r="M114" s="28">
        <f t="shared" si="229"/>
        <v>1</v>
      </c>
      <c r="N114" s="56">
        <f t="shared" si="177"/>
        <v>10000</v>
      </c>
      <c r="O114" s="33">
        <f t="shared" si="230"/>
        <v>3479.5416291507431</v>
      </c>
      <c r="P114" s="37">
        <f t="shared" si="178"/>
        <v>3553.4440585992247</v>
      </c>
      <c r="Q114" s="9" t="s">
        <v>12</v>
      </c>
      <c r="R114" s="55" t="s">
        <v>12</v>
      </c>
      <c r="S114" s="55">
        <v>4.3979999999999997</v>
      </c>
      <c r="T114" s="55">
        <v>4.7290000000000001</v>
      </c>
      <c r="U114" s="55">
        <v>5.0330000000000004</v>
      </c>
      <c r="V114" s="3">
        <v>5.2770000000000001</v>
      </c>
      <c r="W114" s="3">
        <v>5.5549999999999997</v>
      </c>
      <c r="X114" s="3" t="s">
        <v>12</v>
      </c>
      <c r="Y114" s="3">
        <v>6.1029999999999998</v>
      </c>
      <c r="Z114" s="15" t="s">
        <v>12</v>
      </c>
      <c r="AA114" s="10">
        <f t="shared" si="179"/>
        <v>5.5549999999999997</v>
      </c>
      <c r="AB114" s="9">
        <f t="shared" si="180"/>
        <v>0.52199999999999935</v>
      </c>
      <c r="AC114" s="10">
        <f t="shared" si="181"/>
        <v>0.54800000000000004</v>
      </c>
      <c r="AD114" s="9" t="s">
        <v>12</v>
      </c>
      <c r="AE114" s="55" t="s">
        <v>12</v>
      </c>
      <c r="AF114" s="55">
        <v>0.56200000000000006</v>
      </c>
      <c r="AG114" s="55">
        <v>0.64700000000000002</v>
      </c>
      <c r="AH114" s="55">
        <v>0.751</v>
      </c>
      <c r="AI114" s="3">
        <v>0.83499999999999996</v>
      </c>
      <c r="AJ114" s="3">
        <v>0.91100000000000003</v>
      </c>
      <c r="AK114" s="3" t="s">
        <v>12</v>
      </c>
      <c r="AL114" s="3">
        <v>1.04</v>
      </c>
      <c r="AM114" s="15" t="s">
        <v>12</v>
      </c>
      <c r="AN114" s="10">
        <f t="shared" si="182"/>
        <v>0.91100000000000003</v>
      </c>
      <c r="AO114" s="9">
        <f t="shared" si="183"/>
        <v>0.16000000000000003</v>
      </c>
      <c r="AP114" s="10">
        <f t="shared" si="184"/>
        <v>0.129</v>
      </c>
      <c r="AQ114" s="9" t="s">
        <v>12</v>
      </c>
      <c r="AR114" s="55" t="s">
        <v>12</v>
      </c>
      <c r="AS114" s="55">
        <v>2.504</v>
      </c>
      <c r="AT114" s="55">
        <v>2.6669999999999998</v>
      </c>
      <c r="AU114" s="55">
        <v>2.847</v>
      </c>
      <c r="AV114" s="3">
        <v>3.016</v>
      </c>
      <c r="AW114" s="3">
        <v>3.1320000000000001</v>
      </c>
      <c r="AX114" s="3" t="s">
        <v>12</v>
      </c>
      <c r="AY114" s="3">
        <v>3.3319999999999999</v>
      </c>
      <c r="AZ114" s="15" t="s">
        <v>12</v>
      </c>
      <c r="BA114" s="10">
        <f t="shared" si="185"/>
        <v>3.1320000000000001</v>
      </c>
      <c r="BB114" s="9">
        <f t="shared" si="186"/>
        <v>0.28500000000000014</v>
      </c>
      <c r="BC114" s="10">
        <f t="shared" si="187"/>
        <v>0.19999999999999973</v>
      </c>
      <c r="BD114" s="9">
        <v>5.38</v>
      </c>
      <c r="BE114" s="3">
        <v>5.9279999999999999</v>
      </c>
      <c r="BF114" s="15">
        <v>6.476</v>
      </c>
      <c r="BG114" s="15">
        <f t="shared" si="188"/>
        <v>5.9279999999999999</v>
      </c>
      <c r="BH114" s="9">
        <f t="shared" si="189"/>
        <v>0.54800000000000004</v>
      </c>
      <c r="BI114" s="10">
        <f t="shared" si="190"/>
        <v>0.54800000000000004</v>
      </c>
      <c r="BJ114" s="9">
        <v>5.351</v>
      </c>
      <c r="BK114" s="3">
        <v>5.8979999999999997</v>
      </c>
      <c r="BL114" s="15">
        <v>6.4459999999999997</v>
      </c>
      <c r="BM114" s="15">
        <f t="shared" si="191"/>
        <v>5.8979999999999997</v>
      </c>
      <c r="BN114" s="9">
        <f t="shared" si="192"/>
        <v>0.54699999999999971</v>
      </c>
      <c r="BO114" s="10">
        <f t="shared" si="193"/>
        <v>0.54800000000000004</v>
      </c>
      <c r="BP114">
        <f t="shared" si="194"/>
        <v>0</v>
      </c>
      <c r="BQ114" s="93">
        <f t="shared" si="195"/>
        <v>1.0498084291187753</v>
      </c>
      <c r="BR114" s="93">
        <f t="shared" si="196"/>
        <v>1.0478927203065143</v>
      </c>
      <c r="BS114" s="93" t="str">
        <f>VLOOKUP(C114,'Koppeling locatie - aslocatie'!$A$2:$C$8139,2,FALSE)</f>
        <v>bema231</v>
      </c>
      <c r="BT114" s="93">
        <f>VLOOKUP($BS114,aslocaties_v01!$C$3:$AA$500,MATCH($K$3/10,aslocaties_v01!$C$2:$X$2),FALSE)</f>
        <v>5.0049999999999999</v>
      </c>
      <c r="BU114" s="93">
        <f>VLOOKUP(BS114,aslocaties_v01!$C$3:$AA$500,MATCH($K$3,aslocaties_v01!$C$2:$X$2),FALSE)</f>
        <v>5.5279999999999996</v>
      </c>
      <c r="BV114" s="93">
        <f>VLOOKUP(BS114,aslocaties_v01!$C$3:$AA$500,MATCH($K$3*10,aslocaties_v01!$C$2:$Y$2),FALSE)</f>
        <v>6.07</v>
      </c>
      <c r="BW114" s="93">
        <f t="shared" si="197"/>
        <v>0.52299999999999969</v>
      </c>
      <c r="BX114" s="93">
        <f t="shared" si="198"/>
        <v>0.5420000000000007</v>
      </c>
      <c r="BY114" s="94">
        <f t="shared" si="199"/>
        <v>1.9157088122612187E-3</v>
      </c>
      <c r="BZ114" s="94">
        <f t="shared" si="200"/>
        <v>1.0948905109487872E-2</v>
      </c>
      <c r="CA114" s="94">
        <f t="shared" si="201"/>
        <v>2.8000000000000469E-2</v>
      </c>
      <c r="CB114">
        <f t="shared" si="202"/>
        <v>2.7000000000000135E-2</v>
      </c>
      <c r="CC114" s="58">
        <f t="shared" si="203"/>
        <v>3.2999999999999474E-2</v>
      </c>
      <c r="CD114" s="95" t="b">
        <f t="shared" si="204"/>
        <v>0</v>
      </c>
      <c r="CE114" s="96" t="b">
        <f t="shared" si="205"/>
        <v>1</v>
      </c>
      <c r="CF114" t="b">
        <f t="shared" si="206"/>
        <v>1</v>
      </c>
      <c r="CG114" t="b">
        <f t="shared" si="207"/>
        <v>1</v>
      </c>
      <c r="CH114" s="84" t="b">
        <f t="shared" si="208"/>
        <v>1</v>
      </c>
      <c r="CI114">
        <f t="shared" si="209"/>
        <v>0.91100000000000003</v>
      </c>
      <c r="CJ114" t="b">
        <f t="shared" si="210"/>
        <v>1</v>
      </c>
      <c r="CK114" t="b">
        <f t="shared" si="211"/>
        <v>1</v>
      </c>
      <c r="CL114" s="84" t="b">
        <f t="shared" si="231"/>
        <v>1</v>
      </c>
      <c r="CM114">
        <f t="shared" si="212"/>
        <v>3.1320000000000001</v>
      </c>
      <c r="CN114" t="b">
        <f t="shared" si="213"/>
        <v>1</v>
      </c>
      <c r="CO114" s="84">
        <f t="shared" si="214"/>
        <v>5.9531972414930683E-2</v>
      </c>
      <c r="CP114" t="b">
        <f t="shared" si="215"/>
        <v>1</v>
      </c>
      <c r="CQ114" s="96" t="b">
        <f t="shared" si="216"/>
        <v>1</v>
      </c>
      <c r="CR114" t="b">
        <f t="shared" si="217"/>
        <v>1</v>
      </c>
      <c r="CS114" t="b">
        <f t="shared" si="218"/>
        <v>1</v>
      </c>
      <c r="CT114" t="b">
        <f t="shared" si="219"/>
        <v>1</v>
      </c>
      <c r="CU114" t="b">
        <f t="shared" si="220"/>
        <v>1</v>
      </c>
      <c r="CV114" s="84" t="b">
        <f t="shared" si="221"/>
        <v>1</v>
      </c>
      <c r="CW114" t="b">
        <f t="shared" si="222"/>
        <v>1</v>
      </c>
      <c r="CX114" t="b">
        <f t="shared" si="223"/>
        <v>1</v>
      </c>
      <c r="CY114" t="b">
        <f t="shared" si="224"/>
        <v>1</v>
      </c>
      <c r="CZ114" t="b">
        <f t="shared" si="225"/>
        <v>1</v>
      </c>
      <c r="DA114" s="84">
        <f t="shared" si="226"/>
        <v>0</v>
      </c>
      <c r="DB114" t="b">
        <f t="shared" si="227"/>
        <v>0</v>
      </c>
    </row>
    <row r="115" spans="1:106">
      <c r="A115" s="9">
        <v>1240</v>
      </c>
      <c r="B115" s="3">
        <v>2</v>
      </c>
      <c r="C115" s="3" t="s">
        <v>958</v>
      </c>
      <c r="D115" s="3" t="str">
        <f t="shared" si="174"/>
        <v>BM_1_24-1_dk_0040</v>
      </c>
      <c r="E115" s="3" t="str">
        <f t="shared" si="175"/>
        <v>0040</v>
      </c>
      <c r="F115" s="3">
        <v>133527.859</v>
      </c>
      <c r="G115" s="15">
        <v>414926.46899999998</v>
      </c>
      <c r="H115" s="35" t="str">
        <f t="shared" si="176"/>
        <v>ja</v>
      </c>
      <c r="I115" s="42">
        <v>127</v>
      </c>
      <c r="J115" s="20" t="s">
        <v>369</v>
      </c>
      <c r="K115" s="21">
        <v>10000</v>
      </c>
      <c r="L115" s="28">
        <f t="shared" si="228"/>
        <v>1</v>
      </c>
      <c r="M115" s="28">
        <f t="shared" si="229"/>
        <v>1</v>
      </c>
      <c r="N115" s="56">
        <f t="shared" si="177"/>
        <v>10000</v>
      </c>
      <c r="O115" s="33">
        <f t="shared" si="230"/>
        <v>3553.4440585992247</v>
      </c>
      <c r="P115" s="37">
        <f t="shared" si="178"/>
        <v>117.32211580942105</v>
      </c>
      <c r="Q115" s="9" t="s">
        <v>12</v>
      </c>
      <c r="R115" s="55" t="s">
        <v>12</v>
      </c>
      <c r="S115" s="55">
        <v>4.1059999999999999</v>
      </c>
      <c r="T115" s="55">
        <v>4.4219999999999997</v>
      </c>
      <c r="U115" s="55">
        <v>4.7080000000000002</v>
      </c>
      <c r="V115" s="3">
        <v>4.9420000000000002</v>
      </c>
      <c r="W115" s="3">
        <v>5.2060000000000004</v>
      </c>
      <c r="X115" s="3" t="s">
        <v>12</v>
      </c>
      <c r="Y115" s="3">
        <v>5.7220000000000004</v>
      </c>
      <c r="Z115" s="15" t="s">
        <v>12</v>
      </c>
      <c r="AA115" s="10">
        <f t="shared" si="179"/>
        <v>5.2060000000000004</v>
      </c>
      <c r="AB115" s="9">
        <f t="shared" si="180"/>
        <v>0.49800000000000022</v>
      </c>
      <c r="AC115" s="10">
        <f t="shared" si="181"/>
        <v>0.51600000000000001</v>
      </c>
      <c r="AD115" s="9" t="s">
        <v>12</v>
      </c>
      <c r="AE115" s="55" t="s">
        <v>12</v>
      </c>
      <c r="AF115" s="55">
        <v>0.54900000000000004</v>
      </c>
      <c r="AG115" s="55">
        <v>0.60199999999999998</v>
      </c>
      <c r="AH115" s="55">
        <v>0.65800000000000003</v>
      </c>
      <c r="AI115" s="3">
        <v>0.71</v>
      </c>
      <c r="AJ115" s="3">
        <v>0.76600000000000001</v>
      </c>
      <c r="AK115" s="3" t="s">
        <v>12</v>
      </c>
      <c r="AL115" s="3">
        <v>0.86899999999999999</v>
      </c>
      <c r="AM115" s="15" t="s">
        <v>12</v>
      </c>
      <c r="AN115" s="10">
        <f t="shared" si="182"/>
        <v>0.76600000000000001</v>
      </c>
      <c r="AO115" s="9">
        <f t="shared" si="183"/>
        <v>0.10799999999999998</v>
      </c>
      <c r="AP115" s="10">
        <f t="shared" si="184"/>
        <v>0.10299999999999998</v>
      </c>
      <c r="AQ115" s="9" t="s">
        <v>12</v>
      </c>
      <c r="AR115" s="55" t="s">
        <v>12</v>
      </c>
      <c r="AS115" s="55">
        <v>2.444</v>
      </c>
      <c r="AT115" s="55">
        <v>2.5470000000000002</v>
      </c>
      <c r="AU115" s="55">
        <v>2.6579999999999999</v>
      </c>
      <c r="AV115" s="3">
        <v>2.7549999999999999</v>
      </c>
      <c r="AW115" s="3">
        <v>2.8519999999999999</v>
      </c>
      <c r="AX115" s="3" t="s">
        <v>12</v>
      </c>
      <c r="AY115" s="3">
        <v>3.0270000000000001</v>
      </c>
      <c r="AZ115" s="15" t="s">
        <v>12</v>
      </c>
      <c r="BA115" s="10">
        <f t="shared" si="185"/>
        <v>2.8519999999999999</v>
      </c>
      <c r="BB115" s="9">
        <f t="shared" si="186"/>
        <v>0.19399999999999995</v>
      </c>
      <c r="BC115" s="10">
        <f t="shared" si="187"/>
        <v>0.17500000000000027</v>
      </c>
      <c r="BD115" s="9">
        <v>4.875</v>
      </c>
      <c r="BE115" s="3">
        <v>5.3780000000000001</v>
      </c>
      <c r="BF115" s="15">
        <v>5.8940000000000001</v>
      </c>
      <c r="BG115" s="15">
        <f t="shared" si="188"/>
        <v>5.3780000000000001</v>
      </c>
      <c r="BH115" s="9">
        <f t="shared" si="189"/>
        <v>0.50300000000000011</v>
      </c>
      <c r="BI115" s="10">
        <f t="shared" si="190"/>
        <v>0.51600000000000001</v>
      </c>
      <c r="BJ115" s="9">
        <v>4.8559999999999999</v>
      </c>
      <c r="BK115" s="3">
        <v>5.3579999999999997</v>
      </c>
      <c r="BL115" s="15">
        <v>5.8739999999999997</v>
      </c>
      <c r="BM115" s="15">
        <f t="shared" si="191"/>
        <v>5.3579999999999997</v>
      </c>
      <c r="BN115" s="9">
        <f t="shared" si="192"/>
        <v>0.50199999999999978</v>
      </c>
      <c r="BO115" s="10">
        <f t="shared" si="193"/>
        <v>0.51600000000000001</v>
      </c>
      <c r="BP115">
        <f t="shared" si="194"/>
        <v>0</v>
      </c>
      <c r="BQ115" s="93">
        <f t="shared" si="195"/>
        <v>1.01004016064257</v>
      </c>
      <c r="BR115" s="93">
        <f t="shared" si="196"/>
        <v>1.0080321285140554</v>
      </c>
      <c r="BS115" s="93" t="str">
        <f>VLOOKUP(C115,'Koppeling locatie - aslocatie'!$A$2:$C$8139,2,FALSE)</f>
        <v>bema234</v>
      </c>
      <c r="BT115" s="93">
        <f>VLOOKUP($BS115,aslocaties_v01!$C$3:$AA$500,MATCH($K$3/10,aslocaties_v01!$C$2:$X$2),FALSE)</f>
        <v>4.7249999999999996</v>
      </c>
      <c r="BU115" s="93">
        <f>VLOOKUP(BS115,aslocaties_v01!$C$3:$AA$500,MATCH($K$3,aslocaties_v01!$C$2:$X$2),FALSE)</f>
        <v>5.2240000000000002</v>
      </c>
      <c r="BV115" s="93">
        <f>VLOOKUP(BS115,aslocaties_v01!$C$3:$AA$500,MATCH($K$3*10,aslocaties_v01!$C$2:$Y$2),FALSE)</f>
        <v>5.7450000000000001</v>
      </c>
      <c r="BW115" s="93">
        <f t="shared" si="197"/>
        <v>0.49900000000000055</v>
      </c>
      <c r="BX115" s="93">
        <f t="shared" si="198"/>
        <v>0.52099999999999991</v>
      </c>
      <c r="BY115" s="94">
        <f t="shared" si="199"/>
        <v>2.0080321285147473E-3</v>
      </c>
      <c r="BZ115" s="94">
        <f t="shared" si="200"/>
        <v>9.6899224806199502E-3</v>
      </c>
      <c r="CA115" s="94">
        <f t="shared" si="201"/>
        <v>1.699999999999946E-2</v>
      </c>
      <c r="CB115">
        <f t="shared" si="202"/>
        <v>1.7999999999999794E-2</v>
      </c>
      <c r="CC115" s="58">
        <f t="shared" si="203"/>
        <v>2.2999999999999687E-2</v>
      </c>
      <c r="CD115" s="95" t="b">
        <f t="shared" si="204"/>
        <v>0</v>
      </c>
      <c r="CE115" s="96" t="b">
        <f t="shared" si="205"/>
        <v>1</v>
      </c>
      <c r="CF115" t="b">
        <f t="shared" si="206"/>
        <v>1</v>
      </c>
      <c r="CG115" t="b">
        <f t="shared" si="207"/>
        <v>1</v>
      </c>
      <c r="CH115" s="84" t="b">
        <f t="shared" si="208"/>
        <v>1</v>
      </c>
      <c r="CI115">
        <f t="shared" si="209"/>
        <v>0.76600000000000001</v>
      </c>
      <c r="CJ115" t="b">
        <f t="shared" si="210"/>
        <v>1</v>
      </c>
      <c r="CK115" t="b">
        <f t="shared" si="211"/>
        <v>1</v>
      </c>
      <c r="CL115" s="84" t="b">
        <f t="shared" si="231"/>
        <v>1</v>
      </c>
      <c r="CM115">
        <f t="shared" si="212"/>
        <v>2.8519999999999999</v>
      </c>
      <c r="CN115" t="b">
        <f t="shared" si="213"/>
        <v>1</v>
      </c>
      <c r="CO115" s="84">
        <f t="shared" si="214"/>
        <v>6.0367769403922279E-2</v>
      </c>
      <c r="CP115" t="b">
        <f t="shared" si="215"/>
        <v>1</v>
      </c>
      <c r="CQ115" s="96" t="b">
        <f t="shared" si="216"/>
        <v>1</v>
      </c>
      <c r="CR115" t="b">
        <f t="shared" si="217"/>
        <v>1</v>
      </c>
      <c r="CS115" t="b">
        <f t="shared" si="218"/>
        <v>1</v>
      </c>
      <c r="CT115" t="b">
        <f t="shared" si="219"/>
        <v>1</v>
      </c>
      <c r="CU115" t="b">
        <f t="shared" si="220"/>
        <v>1</v>
      </c>
      <c r="CV115" s="84" t="b">
        <f t="shared" si="221"/>
        <v>1</v>
      </c>
      <c r="CW115" t="b">
        <f t="shared" si="222"/>
        <v>1</v>
      </c>
      <c r="CX115" t="b">
        <f t="shared" si="223"/>
        <v>1</v>
      </c>
      <c r="CY115" t="b">
        <f t="shared" si="224"/>
        <v>1</v>
      </c>
      <c r="CZ115" t="b">
        <f t="shared" si="225"/>
        <v>1</v>
      </c>
      <c r="DA115" s="84">
        <f t="shared" si="226"/>
        <v>0</v>
      </c>
      <c r="DB115" t="b">
        <f t="shared" si="227"/>
        <v>0</v>
      </c>
    </row>
    <row r="116" spans="1:106">
      <c r="A116" s="9">
        <v>1241</v>
      </c>
      <c r="B116" s="3">
        <v>2</v>
      </c>
      <c r="C116" s="3" t="s">
        <v>959</v>
      </c>
      <c r="D116" s="3" t="str">
        <f t="shared" si="174"/>
        <v>BM_1_24-1_dk_0041</v>
      </c>
      <c r="E116" s="3" t="str">
        <f t="shared" si="175"/>
        <v>0041</v>
      </c>
      <c r="F116" s="3">
        <v>133431.31200000001</v>
      </c>
      <c r="G116" s="15">
        <v>414859.81199999998</v>
      </c>
      <c r="H116" s="35" t="str">
        <f t="shared" si="176"/>
        <v>ja</v>
      </c>
      <c r="I116" s="42">
        <v>125</v>
      </c>
      <c r="J116" s="20" t="s">
        <v>369</v>
      </c>
      <c r="K116" s="21">
        <v>10000</v>
      </c>
      <c r="L116" s="28">
        <f t="shared" si="228"/>
        <v>1</v>
      </c>
      <c r="M116" s="28">
        <f t="shared" si="229"/>
        <v>1</v>
      </c>
      <c r="N116" s="56">
        <f t="shared" si="177"/>
        <v>10000</v>
      </c>
      <c r="O116" s="33">
        <f t="shared" si="230"/>
        <v>117.32211580942105</v>
      </c>
      <c r="P116" s="37">
        <f t="shared" si="178"/>
        <v>98.169674385730431</v>
      </c>
      <c r="Q116" s="9" t="s">
        <v>12</v>
      </c>
      <c r="R116" s="55" t="s">
        <v>12</v>
      </c>
      <c r="S116" s="55">
        <v>4.0949999999999998</v>
      </c>
      <c r="T116" s="55">
        <v>4.4050000000000002</v>
      </c>
      <c r="U116" s="55">
        <v>4.6920000000000002</v>
      </c>
      <c r="V116" s="3">
        <v>4.9269999999999996</v>
      </c>
      <c r="W116" s="3">
        <v>5.19</v>
      </c>
      <c r="X116" s="3" t="s">
        <v>12</v>
      </c>
      <c r="Y116" s="3">
        <v>5.7119999999999997</v>
      </c>
      <c r="Z116" s="15" t="s">
        <v>12</v>
      </c>
      <c r="AA116" s="10">
        <f t="shared" si="179"/>
        <v>5.19</v>
      </c>
      <c r="AB116" s="9">
        <f t="shared" si="180"/>
        <v>0.49800000000000022</v>
      </c>
      <c r="AC116" s="10">
        <f t="shared" si="181"/>
        <v>0.52199999999999935</v>
      </c>
      <c r="AD116" s="9" t="s">
        <v>12</v>
      </c>
      <c r="AE116" s="55" t="s">
        <v>12</v>
      </c>
      <c r="AF116" s="55">
        <v>0.52100000000000002</v>
      </c>
      <c r="AG116" s="55">
        <v>0.58499999999999996</v>
      </c>
      <c r="AH116" s="55">
        <v>0.65200000000000002</v>
      </c>
      <c r="AI116" s="3">
        <v>0.71</v>
      </c>
      <c r="AJ116" s="3">
        <v>0.76400000000000001</v>
      </c>
      <c r="AK116" s="3" t="s">
        <v>12</v>
      </c>
      <c r="AL116" s="3">
        <v>0.86499999999999999</v>
      </c>
      <c r="AM116" s="15" t="s">
        <v>12</v>
      </c>
      <c r="AN116" s="10">
        <f t="shared" si="182"/>
        <v>0.76400000000000001</v>
      </c>
      <c r="AO116" s="9">
        <f t="shared" si="183"/>
        <v>0.11199999999999999</v>
      </c>
      <c r="AP116" s="10">
        <f t="shared" si="184"/>
        <v>0.10099999999999998</v>
      </c>
      <c r="AQ116" s="9" t="s">
        <v>12</v>
      </c>
      <c r="AR116" s="55" t="s">
        <v>12</v>
      </c>
      <c r="AS116" s="55">
        <v>2.3620000000000001</v>
      </c>
      <c r="AT116" s="55">
        <v>2.4940000000000002</v>
      </c>
      <c r="AU116" s="55">
        <v>2.64</v>
      </c>
      <c r="AV116" s="3">
        <v>2.7450000000000001</v>
      </c>
      <c r="AW116" s="3">
        <v>2.8370000000000002</v>
      </c>
      <c r="AX116" s="3" t="s">
        <v>12</v>
      </c>
      <c r="AY116" s="3">
        <v>3.0019999999999998</v>
      </c>
      <c r="AZ116" s="15" t="s">
        <v>12</v>
      </c>
      <c r="BA116" s="10">
        <f t="shared" si="185"/>
        <v>2.8370000000000002</v>
      </c>
      <c r="BB116" s="9">
        <f t="shared" si="186"/>
        <v>0.19700000000000006</v>
      </c>
      <c r="BC116" s="10">
        <f t="shared" si="187"/>
        <v>0.16499999999999959</v>
      </c>
      <c r="BD116" s="9">
        <v>4.8570000000000002</v>
      </c>
      <c r="BE116" s="3">
        <v>5.36</v>
      </c>
      <c r="BF116" s="15">
        <v>5.8760000000000003</v>
      </c>
      <c r="BG116" s="15">
        <f t="shared" si="188"/>
        <v>5.36</v>
      </c>
      <c r="BH116" s="9">
        <f t="shared" si="189"/>
        <v>0.50300000000000011</v>
      </c>
      <c r="BI116" s="10">
        <f t="shared" si="190"/>
        <v>0.51600000000000001</v>
      </c>
      <c r="BJ116" s="9">
        <v>4.8390000000000004</v>
      </c>
      <c r="BK116" s="3">
        <v>5.3410000000000002</v>
      </c>
      <c r="BL116" s="15">
        <v>5.8579999999999997</v>
      </c>
      <c r="BM116" s="15">
        <f t="shared" si="191"/>
        <v>5.3410000000000002</v>
      </c>
      <c r="BN116" s="9">
        <f t="shared" si="192"/>
        <v>0.50199999999999978</v>
      </c>
      <c r="BO116" s="10">
        <f t="shared" si="193"/>
        <v>0.51699999999999946</v>
      </c>
      <c r="BP116">
        <f t="shared" si="194"/>
        <v>0</v>
      </c>
      <c r="BQ116" s="93">
        <f t="shared" si="195"/>
        <v>1.01004016064257</v>
      </c>
      <c r="BR116" s="93">
        <f t="shared" si="196"/>
        <v>1.0080321285140554</v>
      </c>
      <c r="BS116" s="93" t="str">
        <f>VLOOKUP(C116,'Koppeling locatie - aslocatie'!$A$2:$C$8139,2,FALSE)</f>
        <v>bema234</v>
      </c>
      <c r="BT116" s="93">
        <f>VLOOKUP($BS116,aslocaties_v01!$C$3:$AA$500,MATCH($K$3/10,aslocaties_v01!$C$2:$X$2),FALSE)</f>
        <v>4.7249999999999996</v>
      </c>
      <c r="BU116" s="93">
        <f>VLOOKUP(BS116,aslocaties_v01!$C$3:$AA$500,MATCH($K$3,aslocaties_v01!$C$2:$X$2),FALSE)</f>
        <v>5.2240000000000002</v>
      </c>
      <c r="BV116" s="93">
        <f>VLOOKUP(BS116,aslocaties_v01!$C$3:$AA$500,MATCH($K$3*10,aslocaties_v01!$C$2:$Y$2),FALSE)</f>
        <v>5.7450000000000001</v>
      </c>
      <c r="BW116" s="93">
        <f t="shared" si="197"/>
        <v>0.49900000000000055</v>
      </c>
      <c r="BX116" s="93">
        <f t="shared" si="198"/>
        <v>0.52099999999999991</v>
      </c>
      <c r="BY116" s="94">
        <f t="shared" si="199"/>
        <v>2.0080321285147473E-3</v>
      </c>
      <c r="BZ116" s="94">
        <f t="shared" si="200"/>
        <v>1.9157088122594423E-3</v>
      </c>
      <c r="CA116" s="94">
        <f t="shared" si="201"/>
        <v>3.2999999999999474E-2</v>
      </c>
      <c r="CB116">
        <f t="shared" si="202"/>
        <v>3.3999999999999808E-2</v>
      </c>
      <c r="CC116" s="58">
        <f t="shared" si="203"/>
        <v>3.3000000000000362E-2</v>
      </c>
      <c r="CD116" s="95" t="b">
        <f t="shared" si="204"/>
        <v>0</v>
      </c>
      <c r="CE116" s="96" t="b">
        <f t="shared" si="205"/>
        <v>1</v>
      </c>
      <c r="CF116" t="b">
        <f t="shared" si="206"/>
        <v>1</v>
      </c>
      <c r="CG116" t="b">
        <f t="shared" si="207"/>
        <v>1</v>
      </c>
      <c r="CH116" s="84" t="b">
        <f t="shared" si="208"/>
        <v>1</v>
      </c>
      <c r="CI116">
        <f t="shared" si="209"/>
        <v>0.76400000000000001</v>
      </c>
      <c r="CJ116" t="b">
        <f t="shared" si="210"/>
        <v>1</v>
      </c>
      <c r="CK116" t="b">
        <f t="shared" si="211"/>
        <v>1</v>
      </c>
      <c r="CL116" s="84" t="b">
        <f t="shared" si="231"/>
        <v>1</v>
      </c>
      <c r="CM116">
        <f t="shared" si="212"/>
        <v>2.8370000000000002</v>
      </c>
      <c r="CN116" t="b">
        <f t="shared" si="213"/>
        <v>1</v>
      </c>
      <c r="CO116" s="84">
        <f t="shared" si="214"/>
        <v>6.0848529688145768E-2</v>
      </c>
      <c r="CP116" t="b">
        <f t="shared" si="215"/>
        <v>1</v>
      </c>
      <c r="CQ116" s="96" t="b">
        <f t="shared" si="216"/>
        <v>1</v>
      </c>
      <c r="CR116" t="b">
        <f t="shared" si="217"/>
        <v>1</v>
      </c>
      <c r="CS116" t="b">
        <f t="shared" si="218"/>
        <v>1</v>
      </c>
      <c r="CT116" t="b">
        <f t="shared" si="219"/>
        <v>1</v>
      </c>
      <c r="CU116" t="b">
        <f t="shared" si="220"/>
        <v>1</v>
      </c>
      <c r="CV116" s="84" t="b">
        <f t="shared" si="221"/>
        <v>1</v>
      </c>
      <c r="CW116" t="b">
        <f t="shared" si="222"/>
        <v>1</v>
      </c>
      <c r="CX116" t="b">
        <f t="shared" si="223"/>
        <v>1</v>
      </c>
      <c r="CY116" t="b">
        <f t="shared" si="224"/>
        <v>1</v>
      </c>
      <c r="CZ116" t="b">
        <f t="shared" si="225"/>
        <v>1</v>
      </c>
      <c r="DA116" s="84">
        <f t="shared" si="226"/>
        <v>0</v>
      </c>
      <c r="DB116" t="b">
        <f t="shared" si="227"/>
        <v>0</v>
      </c>
    </row>
    <row r="117" spans="1:106">
      <c r="A117" s="9">
        <v>1242</v>
      </c>
      <c r="B117" s="3">
        <v>2</v>
      </c>
      <c r="C117" s="3" t="s">
        <v>960</v>
      </c>
      <c r="D117" s="3" t="str">
        <f t="shared" si="174"/>
        <v>BM_1_24-1_dk_0042</v>
      </c>
      <c r="E117" s="3" t="str">
        <f t="shared" si="175"/>
        <v>0042</v>
      </c>
      <c r="F117" s="3">
        <v>133399.875</v>
      </c>
      <c r="G117" s="15">
        <v>414766.81199999998</v>
      </c>
      <c r="H117" s="35" t="str">
        <f t="shared" si="176"/>
        <v>ja</v>
      </c>
      <c r="I117" s="42">
        <v>126</v>
      </c>
      <c r="J117" s="20" t="s">
        <v>369</v>
      </c>
      <c r="K117" s="21">
        <v>10000</v>
      </c>
      <c r="L117" s="28">
        <f t="shared" si="228"/>
        <v>1</v>
      </c>
      <c r="M117" s="28">
        <f t="shared" si="229"/>
        <v>1</v>
      </c>
      <c r="N117" s="56">
        <f t="shared" si="177"/>
        <v>10000</v>
      </c>
      <c r="O117" s="33">
        <f t="shared" si="230"/>
        <v>98.169674385730431</v>
      </c>
      <c r="P117" s="37">
        <f t="shared" si="178"/>
        <v>83.064502189558169</v>
      </c>
      <c r="Q117" s="9" t="s">
        <v>12</v>
      </c>
      <c r="R117" s="55" t="s">
        <v>12</v>
      </c>
      <c r="S117" s="55">
        <v>4.0780000000000003</v>
      </c>
      <c r="T117" s="55">
        <v>4.3920000000000003</v>
      </c>
      <c r="U117" s="55">
        <v>4.6760000000000002</v>
      </c>
      <c r="V117" s="3">
        <v>4.9109999999999996</v>
      </c>
      <c r="W117" s="3">
        <v>5.1749999999999998</v>
      </c>
      <c r="X117" s="3" t="s">
        <v>12</v>
      </c>
      <c r="Y117" s="3">
        <v>5.6890000000000001</v>
      </c>
      <c r="Z117" s="15" t="s">
        <v>12</v>
      </c>
      <c r="AA117" s="10">
        <f t="shared" si="179"/>
        <v>5.1749999999999998</v>
      </c>
      <c r="AB117" s="9">
        <f t="shared" si="180"/>
        <v>0.49899999999999967</v>
      </c>
      <c r="AC117" s="10">
        <f t="shared" si="181"/>
        <v>0.51400000000000023</v>
      </c>
      <c r="AD117" s="9" t="s">
        <v>12</v>
      </c>
      <c r="AE117" s="55" t="s">
        <v>12</v>
      </c>
      <c r="AF117" s="55">
        <v>0.54600000000000004</v>
      </c>
      <c r="AG117" s="55">
        <v>0.60499999999999998</v>
      </c>
      <c r="AH117" s="55">
        <v>0.66300000000000003</v>
      </c>
      <c r="AI117" s="3">
        <v>0.71599999999999997</v>
      </c>
      <c r="AJ117" s="3">
        <v>0.77</v>
      </c>
      <c r="AK117" s="3" t="s">
        <v>12</v>
      </c>
      <c r="AL117" s="3">
        <v>0.871</v>
      </c>
      <c r="AM117" s="15" t="s">
        <v>12</v>
      </c>
      <c r="AN117" s="10">
        <f t="shared" si="182"/>
        <v>0.77</v>
      </c>
      <c r="AO117" s="9">
        <f t="shared" si="183"/>
        <v>0.10699999999999998</v>
      </c>
      <c r="AP117" s="10">
        <f t="shared" si="184"/>
        <v>0.10099999999999998</v>
      </c>
      <c r="AQ117" s="9" t="s">
        <v>12</v>
      </c>
      <c r="AR117" s="55" t="s">
        <v>12</v>
      </c>
      <c r="AS117" s="55">
        <v>2.4159999999999999</v>
      </c>
      <c r="AT117" s="55">
        <v>2.5310000000000001</v>
      </c>
      <c r="AU117" s="55">
        <v>2.6509999999999998</v>
      </c>
      <c r="AV117" s="3">
        <v>2.7440000000000002</v>
      </c>
      <c r="AW117" s="3">
        <v>2.8340000000000001</v>
      </c>
      <c r="AX117" s="3" t="s">
        <v>12</v>
      </c>
      <c r="AY117" s="3">
        <v>2.9980000000000002</v>
      </c>
      <c r="AZ117" s="15" t="s">
        <v>12</v>
      </c>
      <c r="BA117" s="10">
        <f t="shared" si="185"/>
        <v>2.8340000000000001</v>
      </c>
      <c r="BB117" s="9">
        <f t="shared" si="186"/>
        <v>0.18300000000000027</v>
      </c>
      <c r="BC117" s="10">
        <f t="shared" si="187"/>
        <v>0.16400000000000015</v>
      </c>
      <c r="BD117" s="9">
        <v>4.8390000000000004</v>
      </c>
      <c r="BE117" s="3">
        <v>5.34</v>
      </c>
      <c r="BF117" s="15">
        <v>5.8540000000000001</v>
      </c>
      <c r="BG117" s="15">
        <f t="shared" si="188"/>
        <v>5.34</v>
      </c>
      <c r="BH117" s="9">
        <f t="shared" si="189"/>
        <v>0.50099999999999945</v>
      </c>
      <c r="BI117" s="10">
        <f t="shared" si="190"/>
        <v>0.51400000000000023</v>
      </c>
      <c r="BJ117" s="9">
        <v>4.8209999999999997</v>
      </c>
      <c r="BK117" s="3">
        <v>5.3209999999999997</v>
      </c>
      <c r="BL117" s="15">
        <v>5.835</v>
      </c>
      <c r="BM117" s="15">
        <f t="shared" si="191"/>
        <v>5.3209999999999997</v>
      </c>
      <c r="BN117" s="9">
        <f t="shared" si="192"/>
        <v>0.5</v>
      </c>
      <c r="BO117" s="10">
        <f t="shared" si="193"/>
        <v>0.51400000000000023</v>
      </c>
      <c r="BP117">
        <f t="shared" si="194"/>
        <v>0</v>
      </c>
      <c r="BQ117" s="93">
        <f t="shared" si="195"/>
        <v>1.0040080160320637</v>
      </c>
      <c r="BR117" s="93">
        <f t="shared" si="196"/>
        <v>1.0020040080160328</v>
      </c>
      <c r="BS117" s="93" t="str">
        <f>VLOOKUP(C117,'Koppeling locatie - aslocatie'!$A$2:$C$8139,2,FALSE)</f>
        <v>bema234</v>
      </c>
      <c r="BT117" s="93">
        <f>VLOOKUP($BS117,aslocaties_v01!$C$3:$AA$500,MATCH($K$3/10,aslocaties_v01!$C$2:$X$2),FALSE)</f>
        <v>4.7249999999999996</v>
      </c>
      <c r="BU117" s="93">
        <f>VLOOKUP(BS117,aslocaties_v01!$C$3:$AA$500,MATCH($K$3,aslocaties_v01!$C$2:$X$2),FALSE)</f>
        <v>5.2240000000000002</v>
      </c>
      <c r="BV117" s="93">
        <f>VLOOKUP(BS117,aslocaties_v01!$C$3:$AA$500,MATCH($K$3*10,aslocaties_v01!$C$2:$Y$2),FALSE)</f>
        <v>5.7450000000000001</v>
      </c>
      <c r="BW117" s="93">
        <f t="shared" si="197"/>
        <v>0.49900000000000055</v>
      </c>
      <c r="BX117" s="93">
        <f t="shared" si="198"/>
        <v>0.52099999999999991</v>
      </c>
      <c r="BY117" s="94">
        <f t="shared" si="199"/>
        <v>1.7763568394002505E-15</v>
      </c>
      <c r="BZ117" s="94">
        <f t="shared" si="200"/>
        <v>1.3618677042800842E-2</v>
      </c>
      <c r="CA117" s="94">
        <f t="shared" si="201"/>
        <v>4.8999999999999488E-2</v>
      </c>
      <c r="CB117">
        <f t="shared" si="202"/>
        <v>4.9000000000000377E-2</v>
      </c>
      <c r="CC117" s="58">
        <f t="shared" si="203"/>
        <v>5.600000000000005E-2</v>
      </c>
      <c r="CD117" s="95" t="b">
        <f t="shared" si="204"/>
        <v>0</v>
      </c>
      <c r="CE117" s="96" t="b">
        <f t="shared" si="205"/>
        <v>1</v>
      </c>
      <c r="CF117" t="b">
        <f t="shared" si="206"/>
        <v>1</v>
      </c>
      <c r="CG117" t="b">
        <f t="shared" si="207"/>
        <v>1</v>
      </c>
      <c r="CH117" s="84" t="b">
        <f t="shared" si="208"/>
        <v>1</v>
      </c>
      <c r="CI117">
        <f t="shared" si="209"/>
        <v>0.77</v>
      </c>
      <c r="CJ117" t="b">
        <f t="shared" si="210"/>
        <v>1</v>
      </c>
      <c r="CK117" t="b">
        <f t="shared" si="211"/>
        <v>1</v>
      </c>
      <c r="CL117" s="84" t="b">
        <f t="shared" si="231"/>
        <v>1</v>
      </c>
      <c r="CM117">
        <f t="shared" si="212"/>
        <v>2.8340000000000001</v>
      </c>
      <c r="CN117" t="b">
        <f t="shared" si="213"/>
        <v>1</v>
      </c>
      <c r="CO117" s="84">
        <f t="shared" si="214"/>
        <v>6.1456303559328178E-2</v>
      </c>
      <c r="CP117" t="b">
        <f t="shared" si="215"/>
        <v>1</v>
      </c>
      <c r="CQ117" s="96" t="b">
        <f t="shared" si="216"/>
        <v>1</v>
      </c>
      <c r="CR117" t="b">
        <f t="shared" si="217"/>
        <v>1</v>
      </c>
      <c r="CS117" t="b">
        <f t="shared" si="218"/>
        <v>1</v>
      </c>
      <c r="CT117" t="b">
        <f t="shared" si="219"/>
        <v>1</v>
      </c>
      <c r="CU117" t="b">
        <f t="shared" si="220"/>
        <v>1</v>
      </c>
      <c r="CV117" s="84" t="b">
        <f t="shared" si="221"/>
        <v>1</v>
      </c>
      <c r="CW117" t="b">
        <f t="shared" si="222"/>
        <v>1</v>
      </c>
      <c r="CX117" t="b">
        <f t="shared" si="223"/>
        <v>1</v>
      </c>
      <c r="CY117" t="b">
        <f t="shared" si="224"/>
        <v>1</v>
      </c>
      <c r="CZ117" t="b">
        <f t="shared" si="225"/>
        <v>1</v>
      </c>
      <c r="DA117" s="84">
        <f t="shared" si="226"/>
        <v>0</v>
      </c>
      <c r="DB117" t="b">
        <f t="shared" si="227"/>
        <v>0</v>
      </c>
    </row>
    <row r="118" spans="1:106">
      <c r="A118" s="9">
        <v>1243</v>
      </c>
      <c r="B118" s="3">
        <v>2</v>
      </c>
      <c r="C118" s="3" t="s">
        <v>961</v>
      </c>
      <c r="D118" s="3" t="str">
        <f t="shared" si="174"/>
        <v>BM_1_24-1_dk_0043</v>
      </c>
      <c r="E118" s="3" t="str">
        <f t="shared" si="175"/>
        <v>0043</v>
      </c>
      <c r="F118" s="3">
        <v>133352.125</v>
      </c>
      <c r="G118" s="15">
        <v>414698.84399999998</v>
      </c>
      <c r="H118" s="35" t="str">
        <f t="shared" si="176"/>
        <v>ja</v>
      </c>
      <c r="I118" s="42">
        <v>128</v>
      </c>
      <c r="J118" s="20" t="s">
        <v>369</v>
      </c>
      <c r="K118" s="21">
        <v>10000</v>
      </c>
      <c r="L118" s="28">
        <f t="shared" si="228"/>
        <v>1</v>
      </c>
      <c r="M118" s="28">
        <f t="shared" si="229"/>
        <v>1</v>
      </c>
      <c r="N118" s="56">
        <f t="shared" si="177"/>
        <v>10000</v>
      </c>
      <c r="O118" s="33">
        <f t="shared" si="230"/>
        <v>83.064502189558169</v>
      </c>
      <c r="P118" s="37">
        <f t="shared" si="178"/>
        <v>117.1667088895081</v>
      </c>
      <c r="Q118" s="9" t="s">
        <v>12</v>
      </c>
      <c r="R118" s="55" t="s">
        <v>12</v>
      </c>
      <c r="S118" s="55">
        <v>4.0670000000000002</v>
      </c>
      <c r="T118" s="55">
        <v>4.383</v>
      </c>
      <c r="U118" s="55">
        <v>4.6660000000000004</v>
      </c>
      <c r="V118" s="3">
        <v>4.8949999999999996</v>
      </c>
      <c r="W118" s="3">
        <v>5.1580000000000004</v>
      </c>
      <c r="X118" s="3" t="s">
        <v>12</v>
      </c>
      <c r="Y118" s="3">
        <v>5.6760000000000002</v>
      </c>
      <c r="Z118" s="15" t="s">
        <v>12</v>
      </c>
      <c r="AA118" s="10">
        <f t="shared" si="179"/>
        <v>5.1580000000000004</v>
      </c>
      <c r="AB118" s="9">
        <f t="shared" si="180"/>
        <v>0.49199999999999999</v>
      </c>
      <c r="AC118" s="10">
        <f t="shared" si="181"/>
        <v>0.51799999999999979</v>
      </c>
      <c r="AD118" s="9" t="s">
        <v>12</v>
      </c>
      <c r="AE118" s="55" t="s">
        <v>12</v>
      </c>
      <c r="AF118" s="55">
        <v>0.57399999999999995</v>
      </c>
      <c r="AG118" s="55">
        <v>0.63400000000000001</v>
      </c>
      <c r="AH118" s="55">
        <v>0.69799999999999995</v>
      </c>
      <c r="AI118" s="3">
        <v>0.751</v>
      </c>
      <c r="AJ118" s="3">
        <v>0.80800000000000005</v>
      </c>
      <c r="AK118" s="3" t="s">
        <v>12</v>
      </c>
      <c r="AL118" s="3">
        <v>0.91400000000000003</v>
      </c>
      <c r="AM118" s="15" t="s">
        <v>12</v>
      </c>
      <c r="AN118" s="10">
        <f t="shared" si="182"/>
        <v>0.80800000000000005</v>
      </c>
      <c r="AO118" s="9">
        <f t="shared" si="183"/>
        <v>0.1100000000000001</v>
      </c>
      <c r="AP118" s="10">
        <f t="shared" si="184"/>
        <v>0.10599999999999998</v>
      </c>
      <c r="AQ118" s="9" t="s">
        <v>12</v>
      </c>
      <c r="AR118" s="55" t="s">
        <v>12</v>
      </c>
      <c r="AS118" s="55">
        <v>2.484</v>
      </c>
      <c r="AT118" s="55">
        <v>2.6030000000000002</v>
      </c>
      <c r="AU118" s="55">
        <v>2.7250000000000001</v>
      </c>
      <c r="AV118" s="3">
        <v>2.8220000000000001</v>
      </c>
      <c r="AW118" s="3">
        <v>2.9129999999999998</v>
      </c>
      <c r="AX118" s="3" t="s">
        <v>12</v>
      </c>
      <c r="AY118" s="3">
        <v>3.0830000000000002</v>
      </c>
      <c r="AZ118" s="15" t="s">
        <v>12</v>
      </c>
      <c r="BA118" s="10">
        <f t="shared" si="185"/>
        <v>2.9129999999999998</v>
      </c>
      <c r="BB118" s="9">
        <f t="shared" si="186"/>
        <v>0.18799999999999972</v>
      </c>
      <c r="BC118" s="10">
        <f t="shared" si="187"/>
        <v>0.17000000000000037</v>
      </c>
      <c r="BD118" s="9">
        <v>4.8339999999999996</v>
      </c>
      <c r="BE118" s="3">
        <v>5.3339999999999996</v>
      </c>
      <c r="BF118" s="15">
        <v>5.8460000000000001</v>
      </c>
      <c r="BG118" s="15">
        <f t="shared" si="188"/>
        <v>5.3339999999999996</v>
      </c>
      <c r="BH118" s="9">
        <f t="shared" si="189"/>
        <v>0.5</v>
      </c>
      <c r="BI118" s="10">
        <f t="shared" si="190"/>
        <v>0.51200000000000045</v>
      </c>
      <c r="BJ118" s="9">
        <v>4.8140000000000001</v>
      </c>
      <c r="BK118" s="3">
        <v>5.3120000000000003</v>
      </c>
      <c r="BL118" s="15">
        <v>5.8250000000000002</v>
      </c>
      <c r="BM118" s="15">
        <f t="shared" si="191"/>
        <v>5.3120000000000003</v>
      </c>
      <c r="BN118" s="9">
        <f t="shared" si="192"/>
        <v>0.49800000000000022</v>
      </c>
      <c r="BO118" s="10">
        <f t="shared" si="193"/>
        <v>0.5129999999999999</v>
      </c>
      <c r="BP118">
        <f t="shared" si="194"/>
        <v>0</v>
      </c>
      <c r="BQ118" s="93">
        <f t="shared" si="195"/>
        <v>1.0162601626016261</v>
      </c>
      <c r="BR118" s="93">
        <f t="shared" si="196"/>
        <v>1.01219512195122</v>
      </c>
      <c r="BS118" s="93" t="str">
        <f>VLOOKUP(C118,'Koppeling locatie - aslocatie'!$A$2:$C$8139,2,FALSE)</f>
        <v>bema235</v>
      </c>
      <c r="BT118" s="93">
        <f>VLOOKUP($BS118,aslocaties_v01!$C$3:$AA$500,MATCH($K$3/10,aslocaties_v01!$C$2:$X$2),FALSE)</f>
        <v>4.6029999999999998</v>
      </c>
      <c r="BU118" s="93">
        <f>VLOOKUP(BS118,aslocaties_v01!$C$3:$AA$500,MATCH($K$3,aslocaties_v01!$C$2:$X$2),FALSE)</f>
        <v>5.0940000000000003</v>
      </c>
      <c r="BV118" s="93">
        <f>VLOOKUP(BS118,aslocaties_v01!$C$3:$AA$500,MATCH($K$3*10,aslocaties_v01!$C$2:$Y$2),FALSE)</f>
        <v>5.6050000000000004</v>
      </c>
      <c r="BW118" s="93">
        <f t="shared" si="197"/>
        <v>0.49100000000000055</v>
      </c>
      <c r="BX118" s="93">
        <f t="shared" si="198"/>
        <v>0.51100000000000012</v>
      </c>
      <c r="BY118" s="94">
        <f t="shared" si="199"/>
        <v>2.0325203252021806E-3</v>
      </c>
      <c r="BZ118" s="94">
        <f t="shared" si="200"/>
        <v>1.3513513513512931E-2</v>
      </c>
      <c r="CA118" s="94">
        <f t="shared" si="201"/>
        <v>6.3000000000000611E-2</v>
      </c>
      <c r="CB118">
        <f t="shared" si="202"/>
        <v>6.4000000000000057E-2</v>
      </c>
      <c r="CC118" s="58">
        <f t="shared" si="203"/>
        <v>7.099999999999973E-2</v>
      </c>
      <c r="CD118" s="95" t="b">
        <f t="shared" si="204"/>
        <v>0</v>
      </c>
      <c r="CE118" s="96" t="b">
        <f t="shared" si="205"/>
        <v>1</v>
      </c>
      <c r="CF118" t="b">
        <f t="shared" si="206"/>
        <v>1</v>
      </c>
      <c r="CG118" t="b">
        <f t="shared" si="207"/>
        <v>1</v>
      </c>
      <c r="CH118" s="84" t="b">
        <f t="shared" si="208"/>
        <v>1</v>
      </c>
      <c r="CI118">
        <f t="shared" si="209"/>
        <v>0.80800000000000005</v>
      </c>
      <c r="CJ118" t="b">
        <f t="shared" si="210"/>
        <v>1</v>
      </c>
      <c r="CK118" t="b">
        <f t="shared" si="211"/>
        <v>1</v>
      </c>
      <c r="CL118" s="84" t="b">
        <f t="shared" si="231"/>
        <v>1</v>
      </c>
      <c r="CM118">
        <f t="shared" si="212"/>
        <v>2.9129999999999998</v>
      </c>
      <c r="CN118" t="b">
        <f t="shared" si="213"/>
        <v>1</v>
      </c>
      <c r="CO118" s="84">
        <f t="shared" si="214"/>
        <v>6.1038772762170464E-2</v>
      </c>
      <c r="CP118" t="b">
        <f t="shared" si="215"/>
        <v>1</v>
      </c>
      <c r="CQ118" s="96" t="b">
        <f t="shared" si="216"/>
        <v>1</v>
      </c>
      <c r="CR118" t="b">
        <f t="shared" si="217"/>
        <v>1</v>
      </c>
      <c r="CS118" t="b">
        <f t="shared" si="218"/>
        <v>1</v>
      </c>
      <c r="CT118" t="b">
        <f t="shared" si="219"/>
        <v>1</v>
      </c>
      <c r="CU118" t="b">
        <f t="shared" si="220"/>
        <v>1</v>
      </c>
      <c r="CV118" s="84" t="b">
        <f t="shared" si="221"/>
        <v>1</v>
      </c>
      <c r="CW118" t="b">
        <f t="shared" si="222"/>
        <v>1</v>
      </c>
      <c r="CX118" t="b">
        <f t="shared" si="223"/>
        <v>1</v>
      </c>
      <c r="CY118" t="b">
        <f t="shared" si="224"/>
        <v>1</v>
      </c>
      <c r="CZ118" t="b">
        <f t="shared" si="225"/>
        <v>1</v>
      </c>
      <c r="DA118" s="84">
        <f t="shared" si="226"/>
        <v>0</v>
      </c>
      <c r="DB118" t="b">
        <f t="shared" si="227"/>
        <v>0</v>
      </c>
    </row>
    <row r="119" spans="1:106">
      <c r="A119" s="9">
        <v>1244</v>
      </c>
      <c r="B119" s="3">
        <v>2</v>
      </c>
      <c r="C119" s="3" t="s">
        <v>962</v>
      </c>
      <c r="D119" s="3" t="str">
        <f t="shared" si="174"/>
        <v>BM_1_24-1_dk_0044</v>
      </c>
      <c r="E119" s="3" t="str">
        <f t="shared" si="175"/>
        <v>0044</v>
      </c>
      <c r="F119" s="3">
        <v>133276.03099999999</v>
      </c>
      <c r="G119" s="15">
        <v>414609.75</v>
      </c>
      <c r="H119" s="35" t="str">
        <f t="shared" si="176"/>
        <v>ja</v>
      </c>
      <c r="I119" s="42">
        <v>132</v>
      </c>
      <c r="J119" s="20" t="s">
        <v>369</v>
      </c>
      <c r="K119" s="21">
        <v>10000</v>
      </c>
      <c r="L119" s="28">
        <f t="shared" si="228"/>
        <v>1</v>
      </c>
      <c r="M119" s="28">
        <f t="shared" si="229"/>
        <v>1</v>
      </c>
      <c r="N119" s="56">
        <f t="shared" si="177"/>
        <v>10000</v>
      </c>
      <c r="O119" s="33">
        <f t="shared" si="230"/>
        <v>117.1667088895081</v>
      </c>
      <c r="P119" s="37">
        <f t="shared" si="178"/>
        <v>114.47804306501546</v>
      </c>
      <c r="Q119" s="9" t="s">
        <v>12</v>
      </c>
      <c r="R119" s="55" t="s">
        <v>12</v>
      </c>
      <c r="S119" s="55">
        <v>4.0510000000000002</v>
      </c>
      <c r="T119" s="55">
        <v>4.359</v>
      </c>
      <c r="U119" s="55">
        <v>4.6449999999999996</v>
      </c>
      <c r="V119" s="3">
        <v>4.8760000000000003</v>
      </c>
      <c r="W119" s="3">
        <v>5.14</v>
      </c>
      <c r="X119" s="3" t="s">
        <v>12</v>
      </c>
      <c r="Y119" s="3">
        <v>5.6520000000000001</v>
      </c>
      <c r="Z119" s="15" t="s">
        <v>12</v>
      </c>
      <c r="AA119" s="10">
        <f t="shared" si="179"/>
        <v>5.14</v>
      </c>
      <c r="AB119" s="9">
        <f t="shared" si="180"/>
        <v>0.49500000000000011</v>
      </c>
      <c r="AC119" s="10">
        <f t="shared" si="181"/>
        <v>0.51200000000000045</v>
      </c>
      <c r="AD119" s="9" t="s">
        <v>12</v>
      </c>
      <c r="AE119" s="55" t="s">
        <v>12</v>
      </c>
      <c r="AF119" s="55">
        <v>0.58399999999999996</v>
      </c>
      <c r="AG119" s="55">
        <v>0.64300000000000002</v>
      </c>
      <c r="AH119" s="55">
        <v>0.70599999999999996</v>
      </c>
      <c r="AI119" s="3">
        <v>0.75900000000000001</v>
      </c>
      <c r="AJ119" s="3">
        <v>0.81599999999999995</v>
      </c>
      <c r="AK119" s="3" t="s">
        <v>12</v>
      </c>
      <c r="AL119" s="3">
        <v>0.92200000000000004</v>
      </c>
      <c r="AM119" s="15" t="s">
        <v>12</v>
      </c>
      <c r="AN119" s="10">
        <f t="shared" si="182"/>
        <v>0.81599999999999995</v>
      </c>
      <c r="AO119" s="9">
        <f t="shared" si="183"/>
        <v>0.10999999999999999</v>
      </c>
      <c r="AP119" s="10">
        <f t="shared" si="184"/>
        <v>0.10600000000000009</v>
      </c>
      <c r="AQ119" s="9" t="s">
        <v>12</v>
      </c>
      <c r="AR119" s="55" t="s">
        <v>12</v>
      </c>
      <c r="AS119" s="55">
        <v>2.4969999999999999</v>
      </c>
      <c r="AT119" s="55">
        <v>2.6110000000000002</v>
      </c>
      <c r="AU119" s="55">
        <v>2.7320000000000002</v>
      </c>
      <c r="AV119" s="3">
        <v>2.8290000000000002</v>
      </c>
      <c r="AW119" s="3">
        <v>2.9180000000000001</v>
      </c>
      <c r="AX119" s="3" t="s">
        <v>12</v>
      </c>
      <c r="AY119" s="3">
        <v>3.085</v>
      </c>
      <c r="AZ119" s="15" t="s">
        <v>12</v>
      </c>
      <c r="BA119" s="10">
        <f t="shared" si="185"/>
        <v>2.9180000000000001</v>
      </c>
      <c r="BB119" s="9">
        <f t="shared" si="186"/>
        <v>0.18599999999999994</v>
      </c>
      <c r="BC119" s="10">
        <f t="shared" si="187"/>
        <v>0.16699999999999982</v>
      </c>
      <c r="BD119" s="9">
        <v>4.8099999999999996</v>
      </c>
      <c r="BE119" s="3">
        <v>5.3070000000000004</v>
      </c>
      <c r="BF119" s="15">
        <v>5.8170000000000002</v>
      </c>
      <c r="BG119" s="15">
        <f t="shared" si="188"/>
        <v>5.3070000000000004</v>
      </c>
      <c r="BH119" s="9">
        <f t="shared" si="189"/>
        <v>0.49700000000000077</v>
      </c>
      <c r="BI119" s="10">
        <f t="shared" si="190"/>
        <v>0.50999999999999979</v>
      </c>
      <c r="BJ119" s="9">
        <v>4.7880000000000003</v>
      </c>
      <c r="BK119" s="3">
        <v>5.2839999999999998</v>
      </c>
      <c r="BL119" s="15">
        <v>5.7949999999999999</v>
      </c>
      <c r="BM119" s="15">
        <f t="shared" si="191"/>
        <v>5.2839999999999998</v>
      </c>
      <c r="BN119" s="9">
        <f t="shared" si="192"/>
        <v>0.49599999999999955</v>
      </c>
      <c r="BO119" s="10">
        <f t="shared" si="193"/>
        <v>0.51100000000000012</v>
      </c>
      <c r="BP119">
        <f t="shared" si="194"/>
        <v>0</v>
      </c>
      <c r="BQ119" s="93">
        <f t="shared" si="195"/>
        <v>1.0040404040404054</v>
      </c>
      <c r="BR119" s="93">
        <f t="shared" si="196"/>
        <v>1.0020202020202009</v>
      </c>
      <c r="BS119" s="93" t="str">
        <f>VLOOKUP(C119,'Koppeling locatie - aslocatie'!$A$2:$C$8139,2,FALSE)</f>
        <v>bema235</v>
      </c>
      <c r="BT119" s="93">
        <f>VLOOKUP($BS119,aslocaties_v01!$C$3:$AA$500,MATCH($K$3/10,aslocaties_v01!$C$2:$X$2),FALSE)</f>
        <v>4.6029999999999998</v>
      </c>
      <c r="BU119" s="93">
        <f>VLOOKUP(BS119,aslocaties_v01!$C$3:$AA$500,MATCH($K$3,aslocaties_v01!$C$2:$X$2),FALSE)</f>
        <v>5.0940000000000003</v>
      </c>
      <c r="BV119" s="93">
        <f>VLOOKUP(BS119,aslocaties_v01!$C$3:$AA$500,MATCH($K$3*10,aslocaties_v01!$C$2:$Y$2),FALSE)</f>
        <v>5.6050000000000004</v>
      </c>
      <c r="BW119" s="93">
        <f t="shared" si="197"/>
        <v>0.49100000000000055</v>
      </c>
      <c r="BX119" s="93">
        <f t="shared" si="198"/>
        <v>0.51100000000000012</v>
      </c>
      <c r="BY119" s="94">
        <f t="shared" si="199"/>
        <v>8.0808080808071336E-3</v>
      </c>
      <c r="BZ119" s="94">
        <f t="shared" si="200"/>
        <v>1.9531250000006661E-3</v>
      </c>
      <c r="CA119" s="94">
        <f t="shared" si="201"/>
        <v>4.1999999999999815E-2</v>
      </c>
      <c r="CB119">
        <f t="shared" si="202"/>
        <v>4.5999999999999375E-2</v>
      </c>
      <c r="CC119" s="58">
        <f t="shared" si="203"/>
        <v>4.6999999999999709E-2</v>
      </c>
      <c r="CD119" s="95" t="b">
        <f t="shared" si="204"/>
        <v>0</v>
      </c>
      <c r="CE119" s="96" t="b">
        <f t="shared" si="205"/>
        <v>1</v>
      </c>
      <c r="CF119" t="b">
        <f t="shared" si="206"/>
        <v>1</v>
      </c>
      <c r="CG119" t="b">
        <f t="shared" si="207"/>
        <v>1</v>
      </c>
      <c r="CH119" s="84" t="b">
        <f t="shared" si="208"/>
        <v>1</v>
      </c>
      <c r="CI119">
        <f t="shared" si="209"/>
        <v>0.81599999999999995</v>
      </c>
      <c r="CJ119" t="b">
        <f t="shared" si="210"/>
        <v>1</v>
      </c>
      <c r="CK119" t="b">
        <f t="shared" si="211"/>
        <v>1</v>
      </c>
      <c r="CL119" s="84" t="b">
        <f t="shared" si="231"/>
        <v>1</v>
      </c>
      <c r="CM119">
        <f t="shared" si="212"/>
        <v>2.9180000000000001</v>
      </c>
      <c r="CN119" t="b">
        <f t="shared" si="213"/>
        <v>1</v>
      </c>
      <c r="CO119" s="84">
        <f t="shared" si="214"/>
        <v>6.1432046778841329E-2</v>
      </c>
      <c r="CP119" t="b">
        <f t="shared" si="215"/>
        <v>1</v>
      </c>
      <c r="CQ119" s="96" t="b">
        <f t="shared" si="216"/>
        <v>1</v>
      </c>
      <c r="CR119" t="b">
        <f t="shared" si="217"/>
        <v>1</v>
      </c>
      <c r="CS119" t="b">
        <f t="shared" si="218"/>
        <v>1</v>
      </c>
      <c r="CT119" t="b">
        <f t="shared" si="219"/>
        <v>1</v>
      </c>
      <c r="CU119" t="b">
        <f t="shared" si="220"/>
        <v>1</v>
      </c>
      <c r="CV119" s="84" t="b">
        <f t="shared" si="221"/>
        <v>1</v>
      </c>
      <c r="CW119" t="b">
        <f t="shared" si="222"/>
        <v>1</v>
      </c>
      <c r="CX119" t="b">
        <f t="shared" si="223"/>
        <v>1</v>
      </c>
      <c r="CY119" t="b">
        <f t="shared" si="224"/>
        <v>1</v>
      </c>
      <c r="CZ119" t="b">
        <f t="shared" si="225"/>
        <v>1</v>
      </c>
      <c r="DA119" s="84">
        <f t="shared" si="226"/>
        <v>0</v>
      </c>
      <c r="DB119" t="b">
        <f t="shared" si="227"/>
        <v>0</v>
      </c>
    </row>
    <row r="120" spans="1:106">
      <c r="A120" s="9">
        <v>1245</v>
      </c>
      <c r="B120" s="3">
        <v>2</v>
      </c>
      <c r="C120" s="3" t="s">
        <v>963</v>
      </c>
      <c r="D120" s="3" t="str">
        <f t="shared" si="174"/>
        <v>BM_1_24-1_dk_0045</v>
      </c>
      <c r="E120" s="3" t="str">
        <f t="shared" si="175"/>
        <v>0045</v>
      </c>
      <c r="F120" s="3">
        <v>133181.96900000001</v>
      </c>
      <c r="G120" s="15">
        <v>414544.5</v>
      </c>
      <c r="H120" s="35" t="str">
        <f t="shared" si="176"/>
        <v>ja</v>
      </c>
      <c r="I120" s="42">
        <v>135</v>
      </c>
      <c r="J120" s="20" t="s">
        <v>369</v>
      </c>
      <c r="K120" s="21">
        <v>10000</v>
      </c>
      <c r="L120" s="28">
        <f t="shared" si="228"/>
        <v>1</v>
      </c>
      <c r="M120" s="28">
        <f t="shared" si="229"/>
        <v>1</v>
      </c>
      <c r="N120" s="56">
        <f t="shared" si="177"/>
        <v>10000</v>
      </c>
      <c r="O120" s="33">
        <f t="shared" si="230"/>
        <v>114.47804306501546</v>
      </c>
      <c r="P120" s="37">
        <f t="shared" si="178"/>
        <v>81.867210689040462</v>
      </c>
      <c r="Q120" s="9" t="s">
        <v>12</v>
      </c>
      <c r="R120" s="55" t="s">
        <v>12</v>
      </c>
      <c r="S120" s="55">
        <v>4.0369999999999999</v>
      </c>
      <c r="T120" s="55">
        <v>4.3449999999999998</v>
      </c>
      <c r="U120" s="55">
        <v>4.6269999999999998</v>
      </c>
      <c r="V120" s="3">
        <v>4.8570000000000002</v>
      </c>
      <c r="W120" s="3">
        <v>5.1189999999999998</v>
      </c>
      <c r="X120" s="3" t="s">
        <v>12</v>
      </c>
      <c r="Y120" s="3">
        <v>5.6289999999999996</v>
      </c>
      <c r="Z120" s="15" t="s">
        <v>12</v>
      </c>
      <c r="AA120" s="10">
        <f t="shared" si="179"/>
        <v>5.1189999999999998</v>
      </c>
      <c r="AB120" s="9">
        <f t="shared" si="180"/>
        <v>0.49199999999999999</v>
      </c>
      <c r="AC120" s="10">
        <f t="shared" si="181"/>
        <v>0.50999999999999979</v>
      </c>
      <c r="AD120" s="9" t="s">
        <v>12</v>
      </c>
      <c r="AE120" s="55" t="s">
        <v>12</v>
      </c>
      <c r="AF120" s="55">
        <v>0.58299999999999996</v>
      </c>
      <c r="AG120" s="55">
        <v>0.64300000000000002</v>
      </c>
      <c r="AH120" s="55">
        <v>0.70599999999999996</v>
      </c>
      <c r="AI120" s="3">
        <v>0.75900000000000001</v>
      </c>
      <c r="AJ120" s="3">
        <v>0.81599999999999995</v>
      </c>
      <c r="AK120" s="3" t="s">
        <v>12</v>
      </c>
      <c r="AL120" s="3">
        <v>0.92300000000000004</v>
      </c>
      <c r="AM120" s="15" t="s">
        <v>12</v>
      </c>
      <c r="AN120" s="10">
        <f t="shared" si="182"/>
        <v>0.81599999999999995</v>
      </c>
      <c r="AO120" s="9">
        <f t="shared" si="183"/>
        <v>0.10999999999999999</v>
      </c>
      <c r="AP120" s="10">
        <f t="shared" si="184"/>
        <v>0.1070000000000001</v>
      </c>
      <c r="AQ120" s="9" t="s">
        <v>12</v>
      </c>
      <c r="AR120" s="55" t="s">
        <v>12</v>
      </c>
      <c r="AS120" s="55">
        <v>2.488</v>
      </c>
      <c r="AT120" s="55">
        <v>2.601</v>
      </c>
      <c r="AU120" s="55">
        <v>2.722</v>
      </c>
      <c r="AV120" s="3">
        <v>2.82</v>
      </c>
      <c r="AW120" s="3">
        <v>2.9079999999999999</v>
      </c>
      <c r="AX120" s="3" t="s">
        <v>12</v>
      </c>
      <c r="AY120" s="3">
        <v>3.0760000000000001</v>
      </c>
      <c r="AZ120" s="15" t="s">
        <v>12</v>
      </c>
      <c r="BA120" s="10">
        <f t="shared" si="185"/>
        <v>2.9079999999999999</v>
      </c>
      <c r="BB120" s="9">
        <f t="shared" si="186"/>
        <v>0.18599999999999994</v>
      </c>
      <c r="BC120" s="10">
        <f t="shared" si="187"/>
        <v>0.16800000000000015</v>
      </c>
      <c r="BD120" s="9">
        <v>4.798</v>
      </c>
      <c r="BE120" s="3">
        <v>5.2930000000000001</v>
      </c>
      <c r="BF120" s="15">
        <v>5.8019999999999996</v>
      </c>
      <c r="BG120" s="15">
        <f t="shared" si="188"/>
        <v>5.2930000000000001</v>
      </c>
      <c r="BH120" s="9">
        <f t="shared" si="189"/>
        <v>0.49500000000000011</v>
      </c>
      <c r="BI120" s="10">
        <f t="shared" si="190"/>
        <v>0.50899999999999945</v>
      </c>
      <c r="BJ120" s="9">
        <v>4.7759999999999998</v>
      </c>
      <c r="BK120" s="3">
        <v>5.27</v>
      </c>
      <c r="BL120" s="15">
        <v>5.7789999999999999</v>
      </c>
      <c r="BM120" s="15">
        <f t="shared" si="191"/>
        <v>5.27</v>
      </c>
      <c r="BN120" s="9">
        <f t="shared" si="192"/>
        <v>0.49399999999999977</v>
      </c>
      <c r="BO120" s="10">
        <f t="shared" si="193"/>
        <v>0.50900000000000034</v>
      </c>
      <c r="BP120">
        <f t="shared" si="194"/>
        <v>0</v>
      </c>
      <c r="BQ120" s="93">
        <f t="shared" si="195"/>
        <v>1.00609756097561</v>
      </c>
      <c r="BR120" s="93">
        <f t="shared" si="196"/>
        <v>1.0040650406504061</v>
      </c>
      <c r="BS120" s="93" t="str">
        <f>VLOOKUP(C120,'Koppeling locatie - aslocatie'!$A$2:$C$8139,2,FALSE)</f>
        <v>bema235</v>
      </c>
      <c r="BT120" s="93">
        <f>VLOOKUP($BS120,aslocaties_v01!$C$3:$AA$500,MATCH($K$3/10,aslocaties_v01!$C$2:$X$2),FALSE)</f>
        <v>4.6029999999999998</v>
      </c>
      <c r="BU120" s="93">
        <f>VLOOKUP(BS120,aslocaties_v01!$C$3:$AA$500,MATCH($K$3,aslocaties_v01!$C$2:$X$2),FALSE)</f>
        <v>5.0940000000000003</v>
      </c>
      <c r="BV120" s="93">
        <f>VLOOKUP(BS120,aslocaties_v01!$C$3:$AA$500,MATCH($K$3*10,aslocaties_v01!$C$2:$Y$2),FALSE)</f>
        <v>5.6050000000000004</v>
      </c>
      <c r="BW120" s="93">
        <f t="shared" si="197"/>
        <v>0.49100000000000055</v>
      </c>
      <c r="BX120" s="93">
        <f t="shared" si="198"/>
        <v>0.51100000000000012</v>
      </c>
      <c r="BY120" s="94">
        <f t="shared" si="199"/>
        <v>2.0325203252021806E-3</v>
      </c>
      <c r="BZ120" s="94">
        <f t="shared" si="200"/>
        <v>1.9607843137261494E-3</v>
      </c>
      <c r="CA120" s="94">
        <f t="shared" si="201"/>
        <v>2.4000000000000021E-2</v>
      </c>
      <c r="CB120">
        <f t="shared" si="202"/>
        <v>2.4999999999999467E-2</v>
      </c>
      <c r="CC120" s="58">
        <f t="shared" si="203"/>
        <v>2.3999999999999133E-2</v>
      </c>
      <c r="CD120" s="95" t="b">
        <f t="shared" si="204"/>
        <v>0</v>
      </c>
      <c r="CE120" s="96" t="b">
        <f t="shared" si="205"/>
        <v>1</v>
      </c>
      <c r="CF120" t="b">
        <f t="shared" si="206"/>
        <v>1</v>
      </c>
      <c r="CG120" t="b">
        <f t="shared" si="207"/>
        <v>1</v>
      </c>
      <c r="CH120" s="84" t="b">
        <f t="shared" si="208"/>
        <v>1</v>
      </c>
      <c r="CI120">
        <f t="shared" si="209"/>
        <v>0.81599999999999995</v>
      </c>
      <c r="CJ120" t="b">
        <f t="shared" si="210"/>
        <v>1</v>
      </c>
      <c r="CK120" t="b">
        <f t="shared" si="211"/>
        <v>1</v>
      </c>
      <c r="CL120" s="84" t="b">
        <f t="shared" si="231"/>
        <v>1</v>
      </c>
      <c r="CM120">
        <f t="shared" si="212"/>
        <v>2.9079999999999999</v>
      </c>
      <c r="CN120" t="b">
        <f t="shared" si="213"/>
        <v>1</v>
      </c>
      <c r="CO120" s="84">
        <f t="shared" si="214"/>
        <v>6.1855276990113492E-2</v>
      </c>
      <c r="CP120" t="b">
        <f t="shared" si="215"/>
        <v>1</v>
      </c>
      <c r="CQ120" s="96" t="b">
        <f t="shared" si="216"/>
        <v>1</v>
      </c>
      <c r="CR120" t="b">
        <f t="shared" si="217"/>
        <v>1</v>
      </c>
      <c r="CS120" t="b">
        <f t="shared" si="218"/>
        <v>1</v>
      </c>
      <c r="CT120" t="b">
        <f t="shared" si="219"/>
        <v>1</v>
      </c>
      <c r="CU120" t="b">
        <f t="shared" si="220"/>
        <v>1</v>
      </c>
      <c r="CV120" s="84" t="b">
        <f t="shared" si="221"/>
        <v>1</v>
      </c>
      <c r="CW120" t="b">
        <f t="shared" si="222"/>
        <v>1</v>
      </c>
      <c r="CX120" t="b">
        <f t="shared" si="223"/>
        <v>1</v>
      </c>
      <c r="CY120" t="b">
        <f t="shared" si="224"/>
        <v>1</v>
      </c>
      <c r="CZ120" t="b">
        <f t="shared" si="225"/>
        <v>1</v>
      </c>
      <c r="DA120" s="84">
        <f t="shared" si="226"/>
        <v>0</v>
      </c>
      <c r="DB120" t="b">
        <f t="shared" si="227"/>
        <v>0</v>
      </c>
    </row>
    <row r="121" spans="1:106">
      <c r="A121" s="9">
        <v>1246</v>
      </c>
      <c r="B121" s="3">
        <v>2</v>
      </c>
      <c r="C121" s="3" t="s">
        <v>964</v>
      </c>
      <c r="D121" s="3" t="str">
        <f t="shared" si="174"/>
        <v>BM_1_24-1_dk_0046</v>
      </c>
      <c r="E121" s="3" t="str">
        <f t="shared" si="175"/>
        <v>0046</v>
      </c>
      <c r="F121" s="3">
        <v>133133.234</v>
      </c>
      <c r="G121" s="15">
        <v>414478.71899999998</v>
      </c>
      <c r="H121" s="35" t="str">
        <f t="shared" si="176"/>
        <v>ja</v>
      </c>
      <c r="I121" s="42">
        <v>143</v>
      </c>
      <c r="J121" s="20" t="s">
        <v>369</v>
      </c>
      <c r="K121" s="21">
        <v>10000</v>
      </c>
      <c r="L121" s="28">
        <f t="shared" si="228"/>
        <v>1</v>
      </c>
      <c r="M121" s="28">
        <f t="shared" si="229"/>
        <v>1</v>
      </c>
      <c r="N121" s="56">
        <f t="shared" si="177"/>
        <v>10000</v>
      </c>
      <c r="O121" s="33">
        <f t="shared" si="230"/>
        <v>81.867210689040462</v>
      </c>
      <c r="P121" s="37">
        <f t="shared" si="178"/>
        <v>117.73368643678474</v>
      </c>
      <c r="Q121" s="9" t="s">
        <v>12</v>
      </c>
      <c r="R121" s="55" t="s">
        <v>12</v>
      </c>
      <c r="S121" s="55">
        <v>4.03</v>
      </c>
      <c r="T121" s="55">
        <v>4.343</v>
      </c>
      <c r="U121" s="55">
        <v>4.6260000000000003</v>
      </c>
      <c r="V121" s="3">
        <v>4.8559999999999999</v>
      </c>
      <c r="W121" s="3">
        <v>5.1180000000000003</v>
      </c>
      <c r="X121" s="3" t="s">
        <v>12</v>
      </c>
      <c r="Y121" s="3">
        <v>5.63</v>
      </c>
      <c r="Z121" s="15" t="s">
        <v>12</v>
      </c>
      <c r="AA121" s="10">
        <f t="shared" si="179"/>
        <v>5.1180000000000003</v>
      </c>
      <c r="AB121" s="9">
        <f t="shared" si="180"/>
        <v>0.49199999999999999</v>
      </c>
      <c r="AC121" s="10">
        <f t="shared" si="181"/>
        <v>0.51199999999999957</v>
      </c>
      <c r="AD121" s="9" t="s">
        <v>12</v>
      </c>
      <c r="AE121" s="55" t="s">
        <v>12</v>
      </c>
      <c r="AF121" s="55">
        <v>0.59699999999999998</v>
      </c>
      <c r="AG121" s="55">
        <v>0.65900000000000003</v>
      </c>
      <c r="AH121" s="55">
        <v>0.72499999999999998</v>
      </c>
      <c r="AI121" s="3">
        <v>0.78</v>
      </c>
      <c r="AJ121" s="3">
        <v>0.83899999999999997</v>
      </c>
      <c r="AK121" s="3" t="s">
        <v>12</v>
      </c>
      <c r="AL121" s="3">
        <v>0.94899999999999995</v>
      </c>
      <c r="AM121" s="15" t="s">
        <v>12</v>
      </c>
      <c r="AN121" s="10">
        <f t="shared" si="182"/>
        <v>0.83899999999999997</v>
      </c>
      <c r="AO121" s="9">
        <f t="shared" si="183"/>
        <v>0.11399999999999999</v>
      </c>
      <c r="AP121" s="10">
        <f t="shared" si="184"/>
        <v>0.10999999999999999</v>
      </c>
      <c r="AQ121" s="9" t="s">
        <v>12</v>
      </c>
      <c r="AR121" s="55" t="s">
        <v>12</v>
      </c>
      <c r="AS121" s="55">
        <v>2.5209999999999999</v>
      </c>
      <c r="AT121" s="55">
        <v>2.6419999999999999</v>
      </c>
      <c r="AU121" s="55">
        <v>2.77</v>
      </c>
      <c r="AV121" s="3">
        <v>2.867</v>
      </c>
      <c r="AW121" s="3">
        <v>2.96</v>
      </c>
      <c r="AX121" s="3" t="s">
        <v>12</v>
      </c>
      <c r="AY121" s="3">
        <v>3.1309999999999998</v>
      </c>
      <c r="AZ121" s="15" t="s">
        <v>12</v>
      </c>
      <c r="BA121" s="10">
        <f t="shared" si="185"/>
        <v>2.96</v>
      </c>
      <c r="BB121" s="9">
        <f t="shared" si="186"/>
        <v>0.18999999999999995</v>
      </c>
      <c r="BC121" s="10">
        <f t="shared" si="187"/>
        <v>0.17099999999999982</v>
      </c>
      <c r="BD121" s="9">
        <v>4.8470000000000004</v>
      </c>
      <c r="BE121" s="3">
        <v>5.3479999999999999</v>
      </c>
      <c r="BF121" s="15">
        <v>5.8579999999999997</v>
      </c>
      <c r="BG121" s="15">
        <f t="shared" si="188"/>
        <v>5.3479999999999999</v>
      </c>
      <c r="BH121" s="9">
        <f t="shared" si="189"/>
        <v>0.50099999999999945</v>
      </c>
      <c r="BI121" s="10">
        <f t="shared" si="190"/>
        <v>0.50999999999999979</v>
      </c>
      <c r="BJ121" s="9">
        <v>4.8259999999999996</v>
      </c>
      <c r="BK121" s="3">
        <v>5.327</v>
      </c>
      <c r="BL121" s="15">
        <v>5.8369999999999997</v>
      </c>
      <c r="BM121" s="15">
        <f t="shared" si="191"/>
        <v>5.327</v>
      </c>
      <c r="BN121" s="9">
        <f t="shared" si="192"/>
        <v>0.50100000000000033</v>
      </c>
      <c r="BO121" s="10">
        <f t="shared" si="193"/>
        <v>0.50999999999999979</v>
      </c>
      <c r="BP121">
        <f t="shared" si="194"/>
        <v>0</v>
      </c>
      <c r="BQ121" s="93">
        <f t="shared" si="195"/>
        <v>1.0182926829268282</v>
      </c>
      <c r="BR121" s="93">
        <f t="shared" si="196"/>
        <v>1.01829268292683</v>
      </c>
      <c r="BS121" s="93" t="str">
        <f>VLOOKUP(C121,'Koppeling locatie - aslocatie'!$A$2:$C$8139,2,FALSE)</f>
        <v>bema235</v>
      </c>
      <c r="BT121" s="93">
        <f>VLOOKUP($BS121,aslocaties_v01!$C$3:$AA$500,MATCH($K$3/10,aslocaties_v01!$C$2:$X$2),FALSE)</f>
        <v>4.6029999999999998</v>
      </c>
      <c r="BU121" s="93">
        <f>VLOOKUP(BS121,aslocaties_v01!$C$3:$AA$500,MATCH($K$3,aslocaties_v01!$C$2:$X$2),FALSE)</f>
        <v>5.0940000000000003</v>
      </c>
      <c r="BV121" s="93">
        <f>VLOOKUP(BS121,aslocaties_v01!$C$3:$AA$500,MATCH($K$3*10,aslocaties_v01!$C$2:$Y$2),FALSE)</f>
        <v>5.6050000000000004</v>
      </c>
      <c r="BW121" s="93">
        <f t="shared" si="197"/>
        <v>0.49100000000000055</v>
      </c>
      <c r="BX121" s="93">
        <f t="shared" si="198"/>
        <v>0.51100000000000012</v>
      </c>
      <c r="BY121" s="94">
        <f t="shared" si="199"/>
        <v>2.0325203252021806E-3</v>
      </c>
      <c r="BZ121" s="94">
        <f t="shared" si="200"/>
        <v>1.9531249999988898E-3</v>
      </c>
      <c r="CA121" s="94">
        <f t="shared" si="201"/>
        <v>2.3000000000000576E-2</v>
      </c>
      <c r="CB121">
        <f t="shared" si="202"/>
        <v>2.4000000000000021E-2</v>
      </c>
      <c r="CC121" s="58">
        <f t="shared" si="203"/>
        <v>2.4999999999999467E-2</v>
      </c>
      <c r="CD121" s="95" t="b">
        <f t="shared" si="204"/>
        <v>0</v>
      </c>
      <c r="CE121" s="96" t="b">
        <f t="shared" si="205"/>
        <v>1</v>
      </c>
      <c r="CF121" t="b">
        <f t="shared" si="206"/>
        <v>1</v>
      </c>
      <c r="CG121" t="b">
        <f t="shared" si="207"/>
        <v>1</v>
      </c>
      <c r="CH121" s="84" t="b">
        <f t="shared" si="208"/>
        <v>1</v>
      </c>
      <c r="CI121">
        <f t="shared" si="209"/>
        <v>0.83899999999999997</v>
      </c>
      <c r="CJ121" t="b">
        <f t="shared" si="210"/>
        <v>1</v>
      </c>
      <c r="CK121" t="b">
        <f t="shared" si="211"/>
        <v>1</v>
      </c>
      <c r="CL121" s="84" t="b">
        <f t="shared" si="231"/>
        <v>1</v>
      </c>
      <c r="CM121">
        <f t="shared" si="212"/>
        <v>2.96</v>
      </c>
      <c r="CN121" t="b">
        <f t="shared" si="213"/>
        <v>1</v>
      </c>
      <c r="CO121" s="84">
        <f t="shared" si="214"/>
        <v>6.1383824052742966E-2</v>
      </c>
      <c r="CP121" t="b">
        <f t="shared" si="215"/>
        <v>1</v>
      </c>
      <c r="CQ121" s="96" t="b">
        <f t="shared" si="216"/>
        <v>1</v>
      </c>
      <c r="CR121" t="b">
        <f t="shared" si="217"/>
        <v>1</v>
      </c>
      <c r="CS121" t="b">
        <f t="shared" si="218"/>
        <v>1</v>
      </c>
      <c r="CT121" t="b">
        <f t="shared" si="219"/>
        <v>1</v>
      </c>
      <c r="CU121" t="b">
        <f t="shared" si="220"/>
        <v>1</v>
      </c>
      <c r="CV121" s="84" t="b">
        <f t="shared" si="221"/>
        <v>1</v>
      </c>
      <c r="CW121" t="b">
        <f t="shared" si="222"/>
        <v>1</v>
      </c>
      <c r="CX121" t="b">
        <f t="shared" si="223"/>
        <v>1</v>
      </c>
      <c r="CY121" t="b">
        <f t="shared" si="224"/>
        <v>1</v>
      </c>
      <c r="CZ121" t="b">
        <f t="shared" si="225"/>
        <v>1</v>
      </c>
      <c r="DA121" s="84">
        <f t="shared" si="226"/>
        <v>0</v>
      </c>
      <c r="DB121" t="b">
        <f t="shared" si="227"/>
        <v>0</v>
      </c>
    </row>
    <row r="122" spans="1:106">
      <c r="A122" s="9">
        <v>1247</v>
      </c>
      <c r="B122" s="3">
        <v>2</v>
      </c>
      <c r="C122" s="3" t="s">
        <v>965</v>
      </c>
      <c r="D122" s="3" t="str">
        <f t="shared" si="174"/>
        <v>BM_1_24-1_dk_0047</v>
      </c>
      <c r="E122" s="3" t="str">
        <f t="shared" si="175"/>
        <v>0047</v>
      </c>
      <c r="F122" s="3">
        <v>133050.20300000001</v>
      </c>
      <c r="G122" s="15">
        <v>414395.25</v>
      </c>
      <c r="H122" s="35" t="str">
        <f t="shared" si="176"/>
        <v>ja</v>
      </c>
      <c r="I122" s="42">
        <v>139</v>
      </c>
      <c r="J122" s="20" t="s">
        <v>369</v>
      </c>
      <c r="K122" s="21">
        <v>10000</v>
      </c>
      <c r="L122" s="28">
        <f t="shared" si="228"/>
        <v>1</v>
      </c>
      <c r="M122" s="28">
        <f t="shared" si="229"/>
        <v>1</v>
      </c>
      <c r="N122" s="56">
        <f t="shared" si="177"/>
        <v>10000</v>
      </c>
      <c r="O122" s="33">
        <f t="shared" si="230"/>
        <v>117.73368643678474</v>
      </c>
      <c r="P122" s="37">
        <f t="shared" si="178"/>
        <v>76.240025104932855</v>
      </c>
      <c r="Q122" s="9" t="s">
        <v>12</v>
      </c>
      <c r="R122" s="55" t="s">
        <v>12</v>
      </c>
      <c r="S122" s="55">
        <v>4.01</v>
      </c>
      <c r="T122" s="55">
        <v>4.3150000000000004</v>
      </c>
      <c r="U122" s="55">
        <v>4.5970000000000004</v>
      </c>
      <c r="V122" s="3">
        <v>4.8280000000000003</v>
      </c>
      <c r="W122" s="3">
        <v>5.0880000000000001</v>
      </c>
      <c r="X122" s="3" t="s">
        <v>12</v>
      </c>
      <c r="Y122" s="3">
        <v>5.5979999999999999</v>
      </c>
      <c r="Z122" s="15" t="s">
        <v>12</v>
      </c>
      <c r="AA122" s="10">
        <f t="shared" si="179"/>
        <v>5.0880000000000001</v>
      </c>
      <c r="AB122" s="9">
        <f t="shared" si="180"/>
        <v>0.49099999999999966</v>
      </c>
      <c r="AC122" s="10">
        <f t="shared" si="181"/>
        <v>0.50999999999999979</v>
      </c>
      <c r="AD122" s="9" t="s">
        <v>12</v>
      </c>
      <c r="AE122" s="55" t="s">
        <v>12</v>
      </c>
      <c r="AF122" s="55">
        <v>0.55200000000000005</v>
      </c>
      <c r="AG122" s="55">
        <v>0.629</v>
      </c>
      <c r="AH122" s="55">
        <v>0.71199999999999997</v>
      </c>
      <c r="AI122" s="3">
        <v>0.77500000000000002</v>
      </c>
      <c r="AJ122" s="3">
        <v>0.83599999999999997</v>
      </c>
      <c r="AK122" s="3" t="s">
        <v>12</v>
      </c>
      <c r="AL122" s="3">
        <v>0.94699999999999995</v>
      </c>
      <c r="AM122" s="15" t="s">
        <v>12</v>
      </c>
      <c r="AN122" s="10">
        <f t="shared" si="182"/>
        <v>0.83599999999999997</v>
      </c>
      <c r="AO122" s="9">
        <f t="shared" si="183"/>
        <v>0.124</v>
      </c>
      <c r="AP122" s="10">
        <f t="shared" si="184"/>
        <v>0.11099999999999999</v>
      </c>
      <c r="AQ122" s="9" t="s">
        <v>12</v>
      </c>
      <c r="AR122" s="55" t="s">
        <v>12</v>
      </c>
      <c r="AS122" s="55">
        <v>2.4129999999999998</v>
      </c>
      <c r="AT122" s="55">
        <v>2.5579999999999998</v>
      </c>
      <c r="AU122" s="55">
        <v>2.73</v>
      </c>
      <c r="AV122" s="3">
        <v>2.85</v>
      </c>
      <c r="AW122" s="3">
        <v>2.9430000000000001</v>
      </c>
      <c r="AX122" s="3" t="s">
        <v>12</v>
      </c>
      <c r="AY122" s="3">
        <v>3.1120000000000001</v>
      </c>
      <c r="AZ122" s="15" t="s">
        <v>12</v>
      </c>
      <c r="BA122" s="10">
        <f t="shared" si="185"/>
        <v>2.9430000000000001</v>
      </c>
      <c r="BB122" s="9">
        <f t="shared" si="186"/>
        <v>0.21300000000000008</v>
      </c>
      <c r="BC122" s="10">
        <f t="shared" si="187"/>
        <v>0.16900000000000004</v>
      </c>
      <c r="BD122" s="9">
        <v>4.7859999999999996</v>
      </c>
      <c r="BE122" s="3">
        <v>5.282</v>
      </c>
      <c r="BF122" s="15">
        <v>5.7889999999999997</v>
      </c>
      <c r="BG122" s="15">
        <f t="shared" si="188"/>
        <v>5.282</v>
      </c>
      <c r="BH122" s="9">
        <f t="shared" si="189"/>
        <v>0.49600000000000044</v>
      </c>
      <c r="BI122" s="10">
        <f t="shared" si="190"/>
        <v>0.50699999999999967</v>
      </c>
      <c r="BJ122" s="9">
        <v>4.7640000000000002</v>
      </c>
      <c r="BK122" s="3">
        <v>5.2590000000000003</v>
      </c>
      <c r="BL122" s="15">
        <v>5.766</v>
      </c>
      <c r="BM122" s="15">
        <f t="shared" si="191"/>
        <v>5.2590000000000003</v>
      </c>
      <c r="BN122" s="9">
        <f t="shared" si="192"/>
        <v>0.49500000000000011</v>
      </c>
      <c r="BO122" s="10">
        <f t="shared" si="193"/>
        <v>0.50699999999999967</v>
      </c>
      <c r="BP122">
        <f t="shared" si="194"/>
        <v>0</v>
      </c>
      <c r="BQ122" s="93">
        <f t="shared" si="195"/>
        <v>1.0101832993890036</v>
      </c>
      <c r="BR122" s="93">
        <f t="shared" si="196"/>
        <v>1.0081466395112026</v>
      </c>
      <c r="BS122" s="93" t="str">
        <f>VLOOKUP(C122,'Koppeling locatie - aslocatie'!$A$2:$C$8139,2,FALSE)</f>
        <v>bema235</v>
      </c>
      <c r="BT122" s="93">
        <f>VLOOKUP($BS122,aslocaties_v01!$C$3:$AA$500,MATCH($K$3/10,aslocaties_v01!$C$2:$X$2),FALSE)</f>
        <v>4.6029999999999998</v>
      </c>
      <c r="BU122" s="93">
        <f>VLOOKUP(BS122,aslocaties_v01!$C$3:$AA$500,MATCH($K$3,aslocaties_v01!$C$2:$X$2),FALSE)</f>
        <v>5.0940000000000003</v>
      </c>
      <c r="BV122" s="93">
        <f>VLOOKUP(BS122,aslocaties_v01!$C$3:$AA$500,MATCH($K$3*10,aslocaties_v01!$C$2:$Y$2),FALSE)</f>
        <v>5.6050000000000004</v>
      </c>
      <c r="BW122" s="93">
        <f t="shared" si="197"/>
        <v>0.49100000000000055</v>
      </c>
      <c r="BX122" s="93">
        <f t="shared" si="198"/>
        <v>0.51100000000000012</v>
      </c>
      <c r="BY122" s="94">
        <f t="shared" si="199"/>
        <v>1.7763568394002505E-15</v>
      </c>
      <c r="BZ122" s="94">
        <f t="shared" si="200"/>
        <v>1.9607843137261494E-3</v>
      </c>
      <c r="CA122" s="94">
        <f t="shared" si="201"/>
        <v>5.9999999999993392E-3</v>
      </c>
      <c r="CB122">
        <f t="shared" si="202"/>
        <v>6.0000000000002274E-3</v>
      </c>
      <c r="CC122" s="58">
        <f t="shared" si="203"/>
        <v>7.0000000000005613E-3</v>
      </c>
      <c r="CD122" s="95" t="b">
        <f t="shared" si="204"/>
        <v>0</v>
      </c>
      <c r="CE122" s="96" t="b">
        <f t="shared" si="205"/>
        <v>1</v>
      </c>
      <c r="CF122" t="b">
        <f t="shared" si="206"/>
        <v>1</v>
      </c>
      <c r="CG122" t="b">
        <f t="shared" si="207"/>
        <v>1</v>
      </c>
      <c r="CH122" s="84" t="b">
        <f t="shared" si="208"/>
        <v>1</v>
      </c>
      <c r="CI122">
        <f t="shared" si="209"/>
        <v>0.83599999999999997</v>
      </c>
      <c r="CJ122" t="b">
        <f t="shared" si="210"/>
        <v>1</v>
      </c>
      <c r="CK122" t="b">
        <f t="shared" si="211"/>
        <v>1</v>
      </c>
      <c r="CL122" s="84" t="b">
        <f t="shared" si="231"/>
        <v>1</v>
      </c>
      <c r="CM122">
        <f t="shared" si="212"/>
        <v>2.9430000000000001</v>
      </c>
      <c r="CN122" t="b">
        <f t="shared" si="213"/>
        <v>1</v>
      </c>
      <c r="CO122" s="84">
        <f t="shared" si="214"/>
        <v>6.1872997289124911E-2</v>
      </c>
      <c r="CP122" t="b">
        <f t="shared" si="215"/>
        <v>1</v>
      </c>
      <c r="CQ122" s="96" t="b">
        <f t="shared" si="216"/>
        <v>1</v>
      </c>
      <c r="CR122" t="b">
        <f t="shared" si="217"/>
        <v>1</v>
      </c>
      <c r="CS122" t="b">
        <f t="shared" si="218"/>
        <v>1</v>
      </c>
      <c r="CT122" t="b">
        <f t="shared" si="219"/>
        <v>1</v>
      </c>
      <c r="CU122" t="b">
        <f t="shared" si="220"/>
        <v>1</v>
      </c>
      <c r="CV122" s="84" t="b">
        <f t="shared" si="221"/>
        <v>1</v>
      </c>
      <c r="CW122" t="b">
        <f t="shared" si="222"/>
        <v>1</v>
      </c>
      <c r="CX122" t="b">
        <f t="shared" si="223"/>
        <v>1</v>
      </c>
      <c r="CY122" t="b">
        <f t="shared" si="224"/>
        <v>1</v>
      </c>
      <c r="CZ122" t="b">
        <f t="shared" si="225"/>
        <v>1</v>
      </c>
      <c r="DA122" s="84">
        <f t="shared" si="226"/>
        <v>0</v>
      </c>
      <c r="DB122" t="b">
        <f t="shared" si="227"/>
        <v>0</v>
      </c>
    </row>
    <row r="123" spans="1:106">
      <c r="A123" s="9">
        <v>1248</v>
      </c>
      <c r="B123" s="3">
        <v>2</v>
      </c>
      <c r="C123" s="3" t="s">
        <v>966</v>
      </c>
      <c r="D123" s="3" t="str">
        <f t="shared" si="174"/>
        <v>BM_1_24-1_dk_0048</v>
      </c>
      <c r="E123" s="3" t="str">
        <f t="shared" si="175"/>
        <v>0048</v>
      </c>
      <c r="F123" s="3">
        <v>132985.03099999999</v>
      </c>
      <c r="G123" s="15">
        <v>414355.68800000002</v>
      </c>
      <c r="H123" s="35" t="str">
        <f t="shared" si="176"/>
        <v>ja</v>
      </c>
      <c r="I123" s="42">
        <v>139</v>
      </c>
      <c r="J123" s="20" t="s">
        <v>369</v>
      </c>
      <c r="K123" s="21">
        <v>10000</v>
      </c>
      <c r="L123" s="28">
        <f t="shared" si="228"/>
        <v>1</v>
      </c>
      <c r="M123" s="28">
        <f t="shared" si="229"/>
        <v>1</v>
      </c>
      <c r="N123" s="56">
        <f t="shared" si="177"/>
        <v>10000</v>
      </c>
      <c r="O123" s="33">
        <f t="shared" si="230"/>
        <v>76.240025104932855</v>
      </c>
      <c r="P123" s="37">
        <f t="shared" si="178"/>
        <v>119.68568197158682</v>
      </c>
      <c r="Q123" s="9" t="s">
        <v>12</v>
      </c>
      <c r="R123" s="55" t="s">
        <v>12</v>
      </c>
      <c r="S123" s="55">
        <v>4.0019999999999998</v>
      </c>
      <c r="T123" s="55">
        <v>4.3070000000000004</v>
      </c>
      <c r="U123" s="55">
        <v>4.5880000000000001</v>
      </c>
      <c r="V123" s="3">
        <v>4.8179999999999996</v>
      </c>
      <c r="W123" s="3">
        <v>5.0780000000000003</v>
      </c>
      <c r="X123" s="3" t="s">
        <v>12</v>
      </c>
      <c r="Y123" s="3">
        <v>5.5869999999999997</v>
      </c>
      <c r="Z123" s="15" t="s">
        <v>12</v>
      </c>
      <c r="AA123" s="10">
        <f t="shared" si="179"/>
        <v>5.0780000000000003</v>
      </c>
      <c r="AB123" s="9">
        <f t="shared" si="180"/>
        <v>0.49000000000000021</v>
      </c>
      <c r="AC123" s="10">
        <f t="shared" si="181"/>
        <v>0.50899999999999945</v>
      </c>
      <c r="AD123" s="9" t="s">
        <v>12</v>
      </c>
      <c r="AE123" s="55" t="s">
        <v>12</v>
      </c>
      <c r="AF123" s="55">
        <v>0.51100000000000001</v>
      </c>
      <c r="AG123" s="55">
        <v>0.59799999999999998</v>
      </c>
      <c r="AH123" s="55">
        <v>0.70199999999999996</v>
      </c>
      <c r="AI123" s="3">
        <v>0.79</v>
      </c>
      <c r="AJ123" s="3">
        <v>0.85799999999999998</v>
      </c>
      <c r="AK123" s="3" t="s">
        <v>12</v>
      </c>
      <c r="AL123" s="3">
        <v>0.97899999999999998</v>
      </c>
      <c r="AM123" s="15" t="s">
        <v>12</v>
      </c>
      <c r="AN123" s="10">
        <f t="shared" si="182"/>
        <v>0.85799999999999998</v>
      </c>
      <c r="AO123" s="9">
        <f t="shared" si="183"/>
        <v>0.15600000000000003</v>
      </c>
      <c r="AP123" s="10">
        <f t="shared" si="184"/>
        <v>0.121</v>
      </c>
      <c r="AQ123" s="9" t="s">
        <v>12</v>
      </c>
      <c r="AR123" s="55" t="s">
        <v>12</v>
      </c>
      <c r="AS123" s="55">
        <v>2.33</v>
      </c>
      <c r="AT123" s="55">
        <v>2.4990000000000001</v>
      </c>
      <c r="AU123" s="55">
        <v>2.6960000000000002</v>
      </c>
      <c r="AV123" s="3">
        <v>2.88</v>
      </c>
      <c r="AW123" s="3">
        <v>2.99</v>
      </c>
      <c r="AX123" s="3" t="s">
        <v>12</v>
      </c>
      <c r="AY123" s="3">
        <v>3.177</v>
      </c>
      <c r="AZ123" s="15" t="s">
        <v>12</v>
      </c>
      <c r="BA123" s="10">
        <f t="shared" si="185"/>
        <v>2.99</v>
      </c>
      <c r="BB123" s="9">
        <f t="shared" si="186"/>
        <v>0.29400000000000004</v>
      </c>
      <c r="BC123" s="10">
        <f t="shared" si="187"/>
        <v>0.18699999999999983</v>
      </c>
      <c r="BD123" s="9">
        <v>4.7839999999999998</v>
      </c>
      <c r="BE123" s="3">
        <v>5.2789999999999999</v>
      </c>
      <c r="BF123" s="15">
        <v>5.7850000000000001</v>
      </c>
      <c r="BG123" s="15">
        <f t="shared" si="188"/>
        <v>5.2789999999999999</v>
      </c>
      <c r="BH123" s="9">
        <f t="shared" si="189"/>
        <v>0.49500000000000011</v>
      </c>
      <c r="BI123" s="10">
        <f t="shared" si="190"/>
        <v>0.50600000000000023</v>
      </c>
      <c r="BJ123" s="9">
        <v>4.76</v>
      </c>
      <c r="BK123" s="3">
        <v>5.2539999999999996</v>
      </c>
      <c r="BL123" s="15">
        <v>5.7590000000000003</v>
      </c>
      <c r="BM123" s="15">
        <f t="shared" si="191"/>
        <v>5.2539999999999996</v>
      </c>
      <c r="BN123" s="9">
        <f t="shared" si="192"/>
        <v>0.49399999999999977</v>
      </c>
      <c r="BO123" s="10">
        <f t="shared" si="193"/>
        <v>0.50500000000000078</v>
      </c>
      <c r="BP123">
        <f t="shared" si="194"/>
        <v>0</v>
      </c>
      <c r="BQ123" s="93">
        <f t="shared" si="195"/>
        <v>1.0102040816326527</v>
      </c>
      <c r="BR123" s="93">
        <f t="shared" si="196"/>
        <v>1.0081632653061214</v>
      </c>
      <c r="BS123" s="93" t="str">
        <f>VLOOKUP(C123,'Koppeling locatie - aslocatie'!$A$2:$C$8139,2,FALSE)</f>
        <v>bema235</v>
      </c>
      <c r="BT123" s="93">
        <f>VLOOKUP($BS123,aslocaties_v01!$C$3:$AA$500,MATCH($K$3/10,aslocaties_v01!$C$2:$X$2),FALSE)</f>
        <v>4.6029999999999998</v>
      </c>
      <c r="BU123" s="93">
        <f>VLOOKUP(BS123,aslocaties_v01!$C$3:$AA$500,MATCH($K$3,aslocaties_v01!$C$2:$X$2),FALSE)</f>
        <v>5.0940000000000003</v>
      </c>
      <c r="BV123" s="93">
        <f>VLOOKUP(BS123,aslocaties_v01!$C$3:$AA$500,MATCH($K$3*10,aslocaties_v01!$C$2:$Y$2),FALSE)</f>
        <v>5.6050000000000004</v>
      </c>
      <c r="BW123" s="93">
        <f t="shared" si="197"/>
        <v>0.49100000000000055</v>
      </c>
      <c r="BX123" s="93">
        <f t="shared" si="198"/>
        <v>0.51100000000000012</v>
      </c>
      <c r="BY123" s="94">
        <f t="shared" si="199"/>
        <v>2.0408163265313028E-3</v>
      </c>
      <c r="BZ123" s="94">
        <f t="shared" si="200"/>
        <v>3.9292730844806556E-3</v>
      </c>
      <c r="CA123" s="94">
        <f t="shared" si="201"/>
        <v>1.499999999999968E-2</v>
      </c>
      <c r="CB123">
        <f t="shared" si="202"/>
        <v>1.6000000000000014E-2</v>
      </c>
      <c r="CC123" s="58">
        <f t="shared" si="203"/>
        <v>1.8000000000000682E-2</v>
      </c>
      <c r="CD123" s="95" t="b">
        <f t="shared" si="204"/>
        <v>0</v>
      </c>
      <c r="CE123" s="96" t="b">
        <f t="shared" si="205"/>
        <v>1</v>
      </c>
      <c r="CF123" t="b">
        <f t="shared" si="206"/>
        <v>1</v>
      </c>
      <c r="CG123" t="b">
        <f t="shared" si="207"/>
        <v>1</v>
      </c>
      <c r="CH123" s="84" t="b">
        <f t="shared" si="208"/>
        <v>1</v>
      </c>
      <c r="CI123">
        <f t="shared" si="209"/>
        <v>0.85799999999999998</v>
      </c>
      <c r="CJ123" t="b">
        <f t="shared" si="210"/>
        <v>1</v>
      </c>
      <c r="CK123" t="b">
        <f t="shared" si="211"/>
        <v>1</v>
      </c>
      <c r="CL123" s="84" t="b">
        <f t="shared" si="231"/>
        <v>1</v>
      </c>
      <c r="CM123">
        <f t="shared" si="212"/>
        <v>2.99</v>
      </c>
      <c r="CN123" t="b">
        <f t="shared" si="213"/>
        <v>1</v>
      </c>
      <c r="CO123" s="84">
        <f t="shared" si="214"/>
        <v>6.1520564646927872E-2</v>
      </c>
      <c r="CP123" t="b">
        <f t="shared" si="215"/>
        <v>1</v>
      </c>
      <c r="CQ123" s="96" t="b">
        <f t="shared" si="216"/>
        <v>1</v>
      </c>
      <c r="CR123" t="b">
        <f t="shared" si="217"/>
        <v>1</v>
      </c>
      <c r="CS123" t="b">
        <f t="shared" si="218"/>
        <v>1</v>
      </c>
      <c r="CT123" t="b">
        <f t="shared" si="219"/>
        <v>1</v>
      </c>
      <c r="CU123" t="b">
        <f t="shared" si="220"/>
        <v>1</v>
      </c>
      <c r="CV123" s="84" t="b">
        <f t="shared" si="221"/>
        <v>1</v>
      </c>
      <c r="CW123" t="b">
        <f t="shared" si="222"/>
        <v>1</v>
      </c>
      <c r="CX123" t="b">
        <f t="shared" si="223"/>
        <v>1</v>
      </c>
      <c r="CY123" t="b">
        <f t="shared" si="224"/>
        <v>1</v>
      </c>
      <c r="CZ123" t="b">
        <f t="shared" si="225"/>
        <v>1</v>
      </c>
      <c r="DA123" s="84">
        <f t="shared" si="226"/>
        <v>0</v>
      </c>
      <c r="DB123" t="b">
        <f t="shared" si="227"/>
        <v>0</v>
      </c>
    </row>
    <row r="124" spans="1:106">
      <c r="A124" s="9">
        <v>1249</v>
      </c>
      <c r="B124" s="3">
        <v>2</v>
      </c>
      <c r="C124" s="3" t="s">
        <v>967</v>
      </c>
      <c r="D124" s="3" t="str">
        <f t="shared" si="174"/>
        <v>BM_1_24-1_dk_0049</v>
      </c>
      <c r="E124" s="3" t="str">
        <f t="shared" si="175"/>
        <v>0049</v>
      </c>
      <c r="F124" s="3">
        <v>132896.40599999999</v>
      </c>
      <c r="G124" s="15">
        <v>414275.25</v>
      </c>
      <c r="H124" s="35" t="str">
        <f t="shared" si="176"/>
        <v>ja</v>
      </c>
      <c r="I124" s="42">
        <v>141</v>
      </c>
      <c r="J124" s="20" t="s">
        <v>369</v>
      </c>
      <c r="K124" s="21">
        <v>10000</v>
      </c>
      <c r="L124" s="28">
        <f t="shared" si="228"/>
        <v>1</v>
      </c>
      <c r="M124" s="28">
        <f t="shared" si="229"/>
        <v>1</v>
      </c>
      <c r="N124" s="56">
        <f t="shared" si="177"/>
        <v>10000</v>
      </c>
      <c r="O124" s="33">
        <f t="shared" si="230"/>
        <v>119.68568197158682</v>
      </c>
      <c r="P124" s="37">
        <f t="shared" si="178"/>
        <v>4331.289071475172</v>
      </c>
      <c r="Q124" s="9" t="s">
        <v>12</v>
      </c>
      <c r="R124" s="55" t="s">
        <v>12</v>
      </c>
      <c r="S124" s="55">
        <v>3.9889999999999999</v>
      </c>
      <c r="T124" s="55">
        <v>4.298</v>
      </c>
      <c r="U124" s="55">
        <v>4.577</v>
      </c>
      <c r="V124" s="3">
        <v>4.8040000000000003</v>
      </c>
      <c r="W124" s="3">
        <v>5.0629999999999997</v>
      </c>
      <c r="X124" s="3" t="s">
        <v>12</v>
      </c>
      <c r="Y124" s="3">
        <v>5.57</v>
      </c>
      <c r="Z124" s="15" t="s">
        <v>12</v>
      </c>
      <c r="AA124" s="10">
        <f t="shared" si="179"/>
        <v>5.0629999999999997</v>
      </c>
      <c r="AB124" s="9">
        <f t="shared" si="180"/>
        <v>0.48599999999999977</v>
      </c>
      <c r="AC124" s="10">
        <f t="shared" si="181"/>
        <v>0.50700000000000056</v>
      </c>
      <c r="AD124" s="9" t="s">
        <v>12</v>
      </c>
      <c r="AE124" s="55" t="s">
        <v>12</v>
      </c>
      <c r="AF124" s="55">
        <v>0.61599999999999999</v>
      </c>
      <c r="AG124" s="55">
        <v>0.67900000000000005</v>
      </c>
      <c r="AH124" s="55">
        <v>0.746</v>
      </c>
      <c r="AI124" s="3">
        <v>0.80600000000000005</v>
      </c>
      <c r="AJ124" s="3">
        <v>0.86399999999999999</v>
      </c>
      <c r="AK124" s="3" t="s">
        <v>12</v>
      </c>
      <c r="AL124" s="3">
        <v>0.97799999999999998</v>
      </c>
      <c r="AM124" s="15" t="s">
        <v>12</v>
      </c>
      <c r="AN124" s="10">
        <f t="shared" si="182"/>
        <v>0.86399999999999999</v>
      </c>
      <c r="AO124" s="9">
        <f t="shared" si="183"/>
        <v>0.11799999999999999</v>
      </c>
      <c r="AP124" s="10">
        <f t="shared" si="184"/>
        <v>0.11399999999999999</v>
      </c>
      <c r="AQ124" s="9" t="s">
        <v>12</v>
      </c>
      <c r="AR124" s="55" t="s">
        <v>12</v>
      </c>
      <c r="AS124" s="55">
        <v>2.5569999999999999</v>
      </c>
      <c r="AT124" s="55">
        <v>2.6749999999999998</v>
      </c>
      <c r="AU124" s="55">
        <v>2.802</v>
      </c>
      <c r="AV124" s="3">
        <v>2.907</v>
      </c>
      <c r="AW124" s="3">
        <v>2.9950000000000001</v>
      </c>
      <c r="AX124" s="3" t="s">
        <v>12</v>
      </c>
      <c r="AY124" s="3">
        <v>3.1680000000000001</v>
      </c>
      <c r="AZ124" s="15" t="s">
        <v>12</v>
      </c>
      <c r="BA124" s="10">
        <f t="shared" si="185"/>
        <v>2.9950000000000001</v>
      </c>
      <c r="BB124" s="9">
        <f t="shared" si="186"/>
        <v>0.19300000000000006</v>
      </c>
      <c r="BC124" s="10">
        <f t="shared" si="187"/>
        <v>0.17300000000000004</v>
      </c>
      <c r="BD124" s="9">
        <v>4.782</v>
      </c>
      <c r="BE124" s="3">
        <v>5.2770000000000001</v>
      </c>
      <c r="BF124" s="15">
        <v>5.7809999999999997</v>
      </c>
      <c r="BG124" s="15">
        <f t="shared" si="188"/>
        <v>5.2770000000000001</v>
      </c>
      <c r="BH124" s="9">
        <f t="shared" si="189"/>
        <v>0.49500000000000011</v>
      </c>
      <c r="BI124" s="10">
        <f t="shared" si="190"/>
        <v>0.50399999999999956</v>
      </c>
      <c r="BJ124" s="9">
        <v>4.7590000000000003</v>
      </c>
      <c r="BK124" s="3">
        <v>5.2539999999999996</v>
      </c>
      <c r="BL124" s="15">
        <v>5.758</v>
      </c>
      <c r="BM124" s="15">
        <f t="shared" si="191"/>
        <v>5.2539999999999996</v>
      </c>
      <c r="BN124" s="9">
        <f t="shared" si="192"/>
        <v>0.49499999999999922</v>
      </c>
      <c r="BO124" s="10">
        <f t="shared" si="193"/>
        <v>0.50400000000000045</v>
      </c>
      <c r="BP124">
        <f t="shared" si="194"/>
        <v>0</v>
      </c>
      <c r="BQ124" s="93">
        <f t="shared" si="195"/>
        <v>1.0185185185185193</v>
      </c>
      <c r="BR124" s="93">
        <f t="shared" si="196"/>
        <v>1.0185185185185175</v>
      </c>
      <c r="BS124" s="93" t="str">
        <f>VLOOKUP(C124,'Koppeling locatie - aslocatie'!$A$2:$C$8139,2,FALSE)</f>
        <v>bema235</v>
      </c>
      <c r="BT124" s="93">
        <f>VLOOKUP($BS124,aslocaties_v01!$C$3:$AA$500,MATCH($K$3/10,aslocaties_v01!$C$2:$X$2),FALSE)</f>
        <v>4.6029999999999998</v>
      </c>
      <c r="BU124" s="93">
        <f>VLOOKUP(BS124,aslocaties_v01!$C$3:$AA$500,MATCH($K$3,aslocaties_v01!$C$2:$X$2),FALSE)</f>
        <v>5.0940000000000003</v>
      </c>
      <c r="BV124" s="93">
        <f>VLOOKUP(BS124,aslocaties_v01!$C$3:$AA$500,MATCH($K$3*10,aslocaties_v01!$C$2:$Y$2),FALSE)</f>
        <v>5.6050000000000004</v>
      </c>
      <c r="BW124" s="93">
        <f t="shared" si="197"/>
        <v>0.49100000000000055</v>
      </c>
      <c r="BX124" s="93">
        <f t="shared" si="198"/>
        <v>0.51100000000000012</v>
      </c>
      <c r="BY124" s="94">
        <f t="shared" si="199"/>
        <v>1.0288065843623073E-2</v>
      </c>
      <c r="BZ124" s="94">
        <f t="shared" si="200"/>
        <v>7.8895463510839647E-3</v>
      </c>
      <c r="CA124" s="94">
        <f t="shared" si="201"/>
        <v>2.5999999999999801E-2</v>
      </c>
      <c r="CB124">
        <f t="shared" si="202"/>
        <v>3.1000000000000583E-2</v>
      </c>
      <c r="CC124" s="58">
        <f t="shared" si="203"/>
        <v>3.5000000000000142E-2</v>
      </c>
      <c r="CD124" s="95" t="b">
        <f t="shared" si="204"/>
        <v>0</v>
      </c>
      <c r="CE124" s="96" t="b">
        <f t="shared" si="205"/>
        <v>1</v>
      </c>
      <c r="CF124" t="b">
        <f t="shared" si="206"/>
        <v>1</v>
      </c>
      <c r="CG124" t="b">
        <f t="shared" si="207"/>
        <v>1</v>
      </c>
      <c r="CH124" s="84" t="b">
        <f t="shared" si="208"/>
        <v>1</v>
      </c>
      <c r="CI124">
        <f t="shared" si="209"/>
        <v>0.86399999999999999</v>
      </c>
      <c r="CJ124" t="b">
        <f t="shared" si="210"/>
        <v>1</v>
      </c>
      <c r="CK124" t="b">
        <f t="shared" si="211"/>
        <v>1</v>
      </c>
      <c r="CL124" s="84" t="b">
        <f t="shared" si="231"/>
        <v>1</v>
      </c>
      <c r="CM124">
        <f t="shared" si="212"/>
        <v>2.9950000000000001</v>
      </c>
      <c r="CN124" t="b">
        <f t="shared" si="213"/>
        <v>1</v>
      </c>
      <c r="CO124" s="84">
        <f t="shared" si="214"/>
        <v>6.1744103706082618E-2</v>
      </c>
      <c r="CP124" t="b">
        <f t="shared" si="215"/>
        <v>1</v>
      </c>
      <c r="CQ124" s="96" t="b">
        <f t="shared" si="216"/>
        <v>1</v>
      </c>
      <c r="CR124" t="b">
        <f t="shared" si="217"/>
        <v>1</v>
      </c>
      <c r="CS124" t="b">
        <f t="shared" si="218"/>
        <v>1</v>
      </c>
      <c r="CT124" t="b">
        <f t="shared" si="219"/>
        <v>1</v>
      </c>
      <c r="CU124" t="b">
        <f t="shared" si="220"/>
        <v>1</v>
      </c>
      <c r="CV124" s="84" t="b">
        <f t="shared" si="221"/>
        <v>1</v>
      </c>
      <c r="CW124" t="b">
        <f t="shared" si="222"/>
        <v>1</v>
      </c>
      <c r="CX124" t="b">
        <f t="shared" si="223"/>
        <v>1</v>
      </c>
      <c r="CY124" t="b">
        <f t="shared" si="224"/>
        <v>1</v>
      </c>
      <c r="CZ124" t="b">
        <f t="shared" si="225"/>
        <v>1</v>
      </c>
      <c r="DA124" s="84">
        <f t="shared" si="226"/>
        <v>0</v>
      </c>
      <c r="DB124" t="b">
        <f t="shared" si="227"/>
        <v>0</v>
      </c>
    </row>
    <row r="125" spans="1:106">
      <c r="A125" s="9">
        <v>1250</v>
      </c>
      <c r="B125" s="3">
        <v>2</v>
      </c>
      <c r="C125" s="3" t="s">
        <v>968</v>
      </c>
      <c r="D125" s="3" t="str">
        <f t="shared" si="174"/>
        <v>BM_1_24-1_dk_0005</v>
      </c>
      <c r="E125" s="3" t="str">
        <f t="shared" si="175"/>
        <v>0005</v>
      </c>
      <c r="F125" s="3">
        <v>136416.34400000001</v>
      </c>
      <c r="G125" s="15">
        <v>416799.15600000002</v>
      </c>
      <c r="H125" s="35" t="str">
        <f t="shared" si="176"/>
        <v>ja</v>
      </c>
      <c r="I125" s="42">
        <v>154</v>
      </c>
      <c r="J125" s="20" t="s">
        <v>369</v>
      </c>
      <c r="K125" s="21">
        <v>10000</v>
      </c>
      <c r="L125" s="28">
        <f t="shared" si="228"/>
        <v>1</v>
      </c>
      <c r="M125" s="28">
        <f t="shared" si="229"/>
        <v>1</v>
      </c>
      <c r="N125" s="56">
        <f t="shared" si="177"/>
        <v>10000</v>
      </c>
      <c r="O125" s="33">
        <f t="shared" si="230"/>
        <v>4331.289071475172</v>
      </c>
      <c r="P125" s="37">
        <f t="shared" si="178"/>
        <v>4407.9656216740323</v>
      </c>
      <c r="Q125" s="9" t="s">
        <v>12</v>
      </c>
      <c r="R125" s="55" t="s">
        <v>12</v>
      </c>
      <c r="S125" s="55">
        <v>4.391</v>
      </c>
      <c r="T125" s="55">
        <v>4.7240000000000002</v>
      </c>
      <c r="U125" s="55">
        <v>5.0229999999999997</v>
      </c>
      <c r="V125" s="3">
        <v>5.2709999999999999</v>
      </c>
      <c r="W125" s="3">
        <v>5.55</v>
      </c>
      <c r="X125" s="3" t="s">
        <v>12</v>
      </c>
      <c r="Y125" s="3">
        <v>6.0979999999999999</v>
      </c>
      <c r="Z125" s="15" t="s">
        <v>12</v>
      </c>
      <c r="AA125" s="10">
        <f t="shared" si="179"/>
        <v>5.55</v>
      </c>
      <c r="AB125" s="9">
        <f t="shared" si="180"/>
        <v>0.52700000000000014</v>
      </c>
      <c r="AC125" s="10">
        <f t="shared" si="181"/>
        <v>0.54800000000000004</v>
      </c>
      <c r="AD125" s="9" t="s">
        <v>12</v>
      </c>
      <c r="AE125" s="55" t="s">
        <v>12</v>
      </c>
      <c r="AF125" s="55">
        <v>0.56699999999999995</v>
      </c>
      <c r="AG125" s="55">
        <v>0.64400000000000002</v>
      </c>
      <c r="AH125" s="55">
        <v>0.74299999999999999</v>
      </c>
      <c r="AI125" s="3">
        <v>0.82699999999999996</v>
      </c>
      <c r="AJ125" s="3">
        <v>0.90200000000000002</v>
      </c>
      <c r="AK125" s="3" t="s">
        <v>12</v>
      </c>
      <c r="AL125" s="3">
        <v>1.028</v>
      </c>
      <c r="AM125" s="15" t="s">
        <v>12</v>
      </c>
      <c r="AN125" s="10">
        <f t="shared" si="182"/>
        <v>0.90200000000000002</v>
      </c>
      <c r="AO125" s="9">
        <f t="shared" si="183"/>
        <v>0.15900000000000003</v>
      </c>
      <c r="AP125" s="10">
        <f t="shared" si="184"/>
        <v>0.126</v>
      </c>
      <c r="AQ125" s="9" t="s">
        <v>12</v>
      </c>
      <c r="AR125" s="55" t="s">
        <v>12</v>
      </c>
      <c r="AS125" s="55">
        <v>2.508</v>
      </c>
      <c r="AT125" s="55">
        <v>2.6520000000000001</v>
      </c>
      <c r="AU125" s="55">
        <v>2.827</v>
      </c>
      <c r="AV125" s="3">
        <v>3.004</v>
      </c>
      <c r="AW125" s="3">
        <v>3.1150000000000002</v>
      </c>
      <c r="AX125" s="3" t="s">
        <v>12</v>
      </c>
      <c r="AY125" s="3">
        <v>3.3130000000000002</v>
      </c>
      <c r="AZ125" s="15" t="s">
        <v>12</v>
      </c>
      <c r="BA125" s="10">
        <f t="shared" si="185"/>
        <v>3.1150000000000002</v>
      </c>
      <c r="BB125" s="9">
        <f t="shared" si="186"/>
        <v>0.28800000000000026</v>
      </c>
      <c r="BC125" s="10">
        <f t="shared" si="187"/>
        <v>0.19799999999999995</v>
      </c>
      <c r="BD125" s="9">
        <v>5.3369999999999997</v>
      </c>
      <c r="BE125" s="3">
        <v>5.88</v>
      </c>
      <c r="BF125" s="15">
        <v>6.4249999999999998</v>
      </c>
      <c r="BG125" s="15">
        <f t="shared" si="188"/>
        <v>5.88</v>
      </c>
      <c r="BH125" s="9">
        <f t="shared" si="189"/>
        <v>0.54300000000000015</v>
      </c>
      <c r="BI125" s="10">
        <f t="shared" si="190"/>
        <v>0.54499999999999993</v>
      </c>
      <c r="BJ125" s="9">
        <v>5.306</v>
      </c>
      <c r="BK125" s="3">
        <v>5.8470000000000004</v>
      </c>
      <c r="BL125" s="15">
        <v>6.3920000000000003</v>
      </c>
      <c r="BM125" s="15">
        <f t="shared" si="191"/>
        <v>5.8470000000000004</v>
      </c>
      <c r="BN125" s="9">
        <f t="shared" si="192"/>
        <v>0.54100000000000037</v>
      </c>
      <c r="BO125" s="10">
        <f t="shared" si="193"/>
        <v>0.54499999999999993</v>
      </c>
      <c r="BP125">
        <f t="shared" si="194"/>
        <v>0</v>
      </c>
      <c r="BQ125" s="93">
        <f t="shared" si="195"/>
        <v>1.0303605313092978</v>
      </c>
      <c r="BR125" s="93">
        <f t="shared" si="196"/>
        <v>1.0265654648956362</v>
      </c>
      <c r="BS125" s="93" t="str">
        <f>VLOOKUP(C125,'Koppeling locatie - aslocatie'!$A$2:$C$8139,2,FALSE)</f>
        <v>bema231</v>
      </c>
      <c r="BT125" s="93">
        <f>VLOOKUP($BS125,aslocaties_v01!$C$3:$AA$500,MATCH($K$3/10,aslocaties_v01!$C$2:$X$2),FALSE)</f>
        <v>5.0049999999999999</v>
      </c>
      <c r="BU125" s="93">
        <f>VLOOKUP(BS125,aslocaties_v01!$C$3:$AA$500,MATCH($K$3,aslocaties_v01!$C$2:$X$2),FALSE)</f>
        <v>5.5279999999999996</v>
      </c>
      <c r="BV125" s="93">
        <f>VLOOKUP(BS125,aslocaties_v01!$C$3:$AA$500,MATCH($K$3*10,aslocaties_v01!$C$2:$Y$2),FALSE)</f>
        <v>6.07</v>
      </c>
      <c r="BW125" s="93">
        <f t="shared" si="197"/>
        <v>0.52299999999999969</v>
      </c>
      <c r="BX125" s="93">
        <f t="shared" si="198"/>
        <v>0.5420000000000007</v>
      </c>
      <c r="BY125" s="94">
        <f t="shared" si="199"/>
        <v>7.5901328273253466E-3</v>
      </c>
      <c r="BZ125" s="94">
        <f t="shared" si="200"/>
        <v>1.0948905109487872E-2</v>
      </c>
      <c r="CA125" s="94">
        <f t="shared" si="201"/>
        <v>1.7999999999999794E-2</v>
      </c>
      <c r="CB125">
        <f t="shared" si="202"/>
        <v>2.2000000000000242E-2</v>
      </c>
      <c r="CC125" s="58">
        <f t="shared" si="203"/>
        <v>2.7999999999999581E-2</v>
      </c>
      <c r="CD125" s="95" t="b">
        <f t="shared" si="204"/>
        <v>0</v>
      </c>
      <c r="CE125" s="96" t="b">
        <f t="shared" si="205"/>
        <v>1</v>
      </c>
      <c r="CF125" t="b">
        <f t="shared" si="206"/>
        <v>1</v>
      </c>
      <c r="CG125" t="b">
        <f t="shared" si="207"/>
        <v>1</v>
      </c>
      <c r="CH125" s="84" t="b">
        <f t="shared" si="208"/>
        <v>1</v>
      </c>
      <c r="CI125">
        <f t="shared" si="209"/>
        <v>0.90200000000000002</v>
      </c>
      <c r="CJ125" t="b">
        <f t="shared" si="210"/>
        <v>1</v>
      </c>
      <c r="CK125" t="b">
        <f t="shared" si="211"/>
        <v>1</v>
      </c>
      <c r="CL125" s="84" t="b">
        <f t="shared" si="231"/>
        <v>1</v>
      </c>
      <c r="CM125">
        <f t="shared" si="212"/>
        <v>3.1150000000000002</v>
      </c>
      <c r="CN125" t="b">
        <f t="shared" si="213"/>
        <v>1</v>
      </c>
      <c r="CO125" s="84">
        <f t="shared" si="214"/>
        <v>5.9588964308786838E-2</v>
      </c>
      <c r="CP125" t="b">
        <f t="shared" si="215"/>
        <v>1</v>
      </c>
      <c r="CQ125" s="96" t="b">
        <f t="shared" si="216"/>
        <v>1</v>
      </c>
      <c r="CR125" t="b">
        <f t="shared" si="217"/>
        <v>1</v>
      </c>
      <c r="CS125" t="b">
        <f t="shared" si="218"/>
        <v>1</v>
      </c>
      <c r="CT125" t="b">
        <f t="shared" si="219"/>
        <v>1</v>
      </c>
      <c r="CU125" t="b">
        <f t="shared" si="220"/>
        <v>1</v>
      </c>
      <c r="CV125" s="84" t="b">
        <f t="shared" si="221"/>
        <v>1</v>
      </c>
      <c r="CW125" t="b">
        <f t="shared" si="222"/>
        <v>1</v>
      </c>
      <c r="CX125" t="b">
        <f t="shared" si="223"/>
        <v>1</v>
      </c>
      <c r="CY125" t="b">
        <f t="shared" si="224"/>
        <v>1</v>
      </c>
      <c r="CZ125" t="b">
        <f t="shared" si="225"/>
        <v>1</v>
      </c>
      <c r="DA125" s="84">
        <f t="shared" si="226"/>
        <v>0</v>
      </c>
      <c r="DB125" t="b">
        <f t="shared" si="227"/>
        <v>0</v>
      </c>
    </row>
    <row r="126" spans="1:106">
      <c r="A126" s="9">
        <v>1251</v>
      </c>
      <c r="B126" s="3">
        <v>2</v>
      </c>
      <c r="C126" s="3" t="s">
        <v>969</v>
      </c>
      <c r="D126" s="3" t="str">
        <f t="shared" si="174"/>
        <v>BM_1_24-1_dk_0050</v>
      </c>
      <c r="E126" s="3" t="str">
        <f t="shared" si="175"/>
        <v>0050</v>
      </c>
      <c r="F126" s="3">
        <v>132829.31200000001</v>
      </c>
      <c r="G126" s="15">
        <v>414237.25</v>
      </c>
      <c r="H126" s="35" t="str">
        <f t="shared" si="176"/>
        <v>ja</v>
      </c>
      <c r="I126" s="42">
        <v>143</v>
      </c>
      <c r="J126" s="20" t="s">
        <v>369</v>
      </c>
      <c r="K126" s="21">
        <v>10000</v>
      </c>
      <c r="L126" s="28">
        <f t="shared" si="228"/>
        <v>1</v>
      </c>
      <c r="M126" s="28">
        <f t="shared" si="229"/>
        <v>1</v>
      </c>
      <c r="N126" s="56">
        <f t="shared" si="177"/>
        <v>10000</v>
      </c>
      <c r="O126" s="33">
        <f t="shared" si="230"/>
        <v>4407.9656216740323</v>
      </c>
      <c r="P126" s="37">
        <f t="shared" si="178"/>
        <v>115.96345046606883</v>
      </c>
      <c r="Q126" s="9" t="s">
        <v>12</v>
      </c>
      <c r="R126" s="55" t="s">
        <v>12</v>
      </c>
      <c r="S126" s="55">
        <v>3.98</v>
      </c>
      <c r="T126" s="55">
        <v>4.2889999999999997</v>
      </c>
      <c r="U126" s="55">
        <v>4.5640000000000001</v>
      </c>
      <c r="V126" s="3">
        <v>4.7930000000000001</v>
      </c>
      <c r="W126" s="3">
        <v>5.0519999999999996</v>
      </c>
      <c r="X126" s="3" t="s">
        <v>12</v>
      </c>
      <c r="Y126" s="3">
        <v>5.5590000000000002</v>
      </c>
      <c r="Z126" s="15" t="s">
        <v>12</v>
      </c>
      <c r="AA126" s="10">
        <f t="shared" si="179"/>
        <v>5.0519999999999996</v>
      </c>
      <c r="AB126" s="9">
        <f t="shared" si="180"/>
        <v>0.48799999999999955</v>
      </c>
      <c r="AC126" s="10">
        <f t="shared" si="181"/>
        <v>0.50700000000000056</v>
      </c>
      <c r="AD126" s="9" t="s">
        <v>12</v>
      </c>
      <c r="AE126" s="55" t="s">
        <v>12</v>
      </c>
      <c r="AF126" s="55">
        <v>0.65400000000000003</v>
      </c>
      <c r="AG126" s="55">
        <v>0.71599999999999997</v>
      </c>
      <c r="AH126" s="55">
        <v>0.78300000000000003</v>
      </c>
      <c r="AI126" s="3">
        <v>0.84</v>
      </c>
      <c r="AJ126" s="3">
        <v>0.9</v>
      </c>
      <c r="AK126" s="3" t="s">
        <v>12</v>
      </c>
      <c r="AL126" s="3">
        <v>1.0169999999999999</v>
      </c>
      <c r="AM126" s="15" t="s">
        <v>12</v>
      </c>
      <c r="AN126" s="10">
        <f t="shared" si="182"/>
        <v>0.9</v>
      </c>
      <c r="AO126" s="9">
        <f t="shared" si="183"/>
        <v>0.11699999999999999</v>
      </c>
      <c r="AP126" s="10">
        <f t="shared" si="184"/>
        <v>0.11699999999999988</v>
      </c>
      <c r="AQ126" s="9" t="s">
        <v>12</v>
      </c>
      <c r="AR126" s="55" t="s">
        <v>12</v>
      </c>
      <c r="AS126" s="55">
        <v>2.641</v>
      </c>
      <c r="AT126" s="55">
        <v>2.7559999999999998</v>
      </c>
      <c r="AU126" s="55">
        <v>2.879</v>
      </c>
      <c r="AV126" s="3">
        <v>2.9740000000000002</v>
      </c>
      <c r="AW126" s="3">
        <v>3.0680000000000001</v>
      </c>
      <c r="AX126" s="3" t="s">
        <v>12</v>
      </c>
      <c r="AY126" s="3">
        <v>3.2440000000000002</v>
      </c>
      <c r="AZ126" s="15" t="s">
        <v>12</v>
      </c>
      <c r="BA126" s="10">
        <f t="shared" si="185"/>
        <v>3.0680000000000001</v>
      </c>
      <c r="BB126" s="9">
        <f t="shared" si="186"/>
        <v>0.18900000000000006</v>
      </c>
      <c r="BC126" s="10">
        <f t="shared" si="187"/>
        <v>0.17600000000000016</v>
      </c>
      <c r="BD126" s="9">
        <v>4.798</v>
      </c>
      <c r="BE126" s="3">
        <v>5.2939999999999996</v>
      </c>
      <c r="BF126" s="15">
        <v>5.7960000000000003</v>
      </c>
      <c r="BG126" s="15">
        <f t="shared" si="188"/>
        <v>5.2939999999999996</v>
      </c>
      <c r="BH126" s="9">
        <f t="shared" si="189"/>
        <v>0.49599999999999955</v>
      </c>
      <c r="BI126" s="10">
        <f t="shared" si="190"/>
        <v>0.50200000000000067</v>
      </c>
      <c r="BJ126" s="9">
        <v>4.774</v>
      </c>
      <c r="BK126" s="3">
        <v>5.2690000000000001</v>
      </c>
      <c r="BL126" s="15">
        <v>5.7720000000000002</v>
      </c>
      <c r="BM126" s="15">
        <f t="shared" si="191"/>
        <v>5.2690000000000001</v>
      </c>
      <c r="BN126" s="9">
        <f t="shared" si="192"/>
        <v>0.49500000000000011</v>
      </c>
      <c r="BO126" s="10">
        <f t="shared" si="193"/>
        <v>0.50300000000000011</v>
      </c>
      <c r="BP126">
        <f t="shared" si="194"/>
        <v>0</v>
      </c>
      <c r="BQ126" s="93">
        <f t="shared" si="195"/>
        <v>1.0163934426229508</v>
      </c>
      <c r="BR126" s="93">
        <f t="shared" si="196"/>
        <v>1.0143442622950831</v>
      </c>
      <c r="BS126" s="93" t="str">
        <f>VLOOKUP(C126,'Koppeling locatie - aslocatie'!$A$2:$C$8139,2,FALSE)</f>
        <v>bema235</v>
      </c>
      <c r="BT126" s="93">
        <f>VLOOKUP($BS126,aslocaties_v01!$C$3:$AA$500,MATCH($K$3/10,aslocaties_v01!$C$2:$X$2),FALSE)</f>
        <v>4.6029999999999998</v>
      </c>
      <c r="BU126" s="93">
        <f>VLOOKUP(BS126,aslocaties_v01!$C$3:$AA$500,MATCH($K$3,aslocaties_v01!$C$2:$X$2),FALSE)</f>
        <v>5.0940000000000003</v>
      </c>
      <c r="BV126" s="93">
        <f>VLOOKUP(BS126,aslocaties_v01!$C$3:$AA$500,MATCH($K$3*10,aslocaties_v01!$C$2:$Y$2),FALSE)</f>
        <v>5.6050000000000004</v>
      </c>
      <c r="BW126" s="93">
        <f t="shared" si="197"/>
        <v>0.49100000000000055</v>
      </c>
      <c r="BX126" s="93">
        <f t="shared" si="198"/>
        <v>0.51100000000000012</v>
      </c>
      <c r="BY126" s="94">
        <f t="shared" si="199"/>
        <v>6.1475409836087014E-3</v>
      </c>
      <c r="BZ126" s="94">
        <f t="shared" si="200"/>
        <v>7.8895463510839647E-3</v>
      </c>
      <c r="CA126" s="94">
        <f t="shared" si="201"/>
        <v>3.8999999999999702E-2</v>
      </c>
      <c r="CB126">
        <f t="shared" si="202"/>
        <v>4.2000000000000703E-2</v>
      </c>
      <c r="CC126" s="58">
        <f t="shared" si="203"/>
        <v>4.6000000000000263E-2</v>
      </c>
      <c r="CD126" s="95" t="b">
        <f t="shared" si="204"/>
        <v>0</v>
      </c>
      <c r="CE126" s="96" t="b">
        <f t="shared" si="205"/>
        <v>1</v>
      </c>
      <c r="CF126" t="b">
        <f t="shared" si="206"/>
        <v>1</v>
      </c>
      <c r="CG126" t="b">
        <f t="shared" si="207"/>
        <v>1</v>
      </c>
      <c r="CH126" s="84" t="b">
        <f t="shared" si="208"/>
        <v>1</v>
      </c>
      <c r="CI126">
        <f t="shared" si="209"/>
        <v>0.9</v>
      </c>
      <c r="CJ126" t="b">
        <f t="shared" si="210"/>
        <v>1</v>
      </c>
      <c r="CK126" t="b">
        <f t="shared" si="211"/>
        <v>1</v>
      </c>
      <c r="CL126" s="84" t="b">
        <f t="shared" si="231"/>
        <v>1</v>
      </c>
      <c r="CM126">
        <f t="shared" si="212"/>
        <v>3.0680000000000001</v>
      </c>
      <c r="CN126" t="b">
        <f t="shared" si="213"/>
        <v>1</v>
      </c>
      <c r="CO126" s="84">
        <f t="shared" si="214"/>
        <v>6.1292480919568959E-2</v>
      </c>
      <c r="CP126" t="b">
        <f t="shared" si="215"/>
        <v>1</v>
      </c>
      <c r="CQ126" s="96" t="b">
        <f t="shared" si="216"/>
        <v>1</v>
      </c>
      <c r="CR126" t="b">
        <f t="shared" si="217"/>
        <v>1</v>
      </c>
      <c r="CS126" t="b">
        <f t="shared" si="218"/>
        <v>1</v>
      </c>
      <c r="CT126" t="b">
        <f t="shared" si="219"/>
        <v>1</v>
      </c>
      <c r="CU126" t="b">
        <f t="shared" si="220"/>
        <v>1</v>
      </c>
      <c r="CV126" s="84" t="b">
        <f t="shared" si="221"/>
        <v>1</v>
      </c>
      <c r="CW126" t="b">
        <f t="shared" si="222"/>
        <v>1</v>
      </c>
      <c r="CX126" t="b">
        <f t="shared" si="223"/>
        <v>1</v>
      </c>
      <c r="CY126" t="b">
        <f t="shared" si="224"/>
        <v>1</v>
      </c>
      <c r="CZ126" t="b">
        <f t="shared" si="225"/>
        <v>1</v>
      </c>
      <c r="DA126" s="84">
        <f t="shared" si="226"/>
        <v>0</v>
      </c>
      <c r="DB126" t="b">
        <f t="shared" si="227"/>
        <v>0</v>
      </c>
    </row>
    <row r="127" spans="1:106">
      <c r="A127" s="9">
        <v>1252</v>
      </c>
      <c r="B127" s="3">
        <v>2</v>
      </c>
      <c r="C127" s="3" t="s">
        <v>970</v>
      </c>
      <c r="D127" s="3" t="str">
        <f t="shared" si="174"/>
        <v>BM_1_24-1_dk_0051</v>
      </c>
      <c r="E127" s="3" t="str">
        <f t="shared" si="175"/>
        <v>0051</v>
      </c>
      <c r="F127" s="3">
        <v>132741.56200000001</v>
      </c>
      <c r="G127" s="15">
        <v>414161.43800000002</v>
      </c>
      <c r="H127" s="35" t="str">
        <f t="shared" si="176"/>
        <v>ja</v>
      </c>
      <c r="I127" s="42">
        <v>147</v>
      </c>
      <c r="J127" s="20" t="s">
        <v>369</v>
      </c>
      <c r="K127" s="21">
        <v>10000</v>
      </c>
      <c r="L127" s="28">
        <f t="shared" si="228"/>
        <v>1</v>
      </c>
      <c r="M127" s="28">
        <f t="shared" si="229"/>
        <v>1</v>
      </c>
      <c r="N127" s="56">
        <f t="shared" si="177"/>
        <v>10000</v>
      </c>
      <c r="O127" s="33">
        <f t="shared" si="230"/>
        <v>115.96345046606883</v>
      </c>
      <c r="P127" s="37">
        <f t="shared" si="178"/>
        <v>112.74595096945494</v>
      </c>
      <c r="Q127" s="9" t="s">
        <v>12</v>
      </c>
      <c r="R127" s="55" t="s">
        <v>12</v>
      </c>
      <c r="S127" s="55">
        <v>3.97</v>
      </c>
      <c r="T127" s="55">
        <v>4.2729999999999997</v>
      </c>
      <c r="U127" s="55">
        <v>4.5519999999999996</v>
      </c>
      <c r="V127" s="3">
        <v>4.7809999999999997</v>
      </c>
      <c r="W127" s="3">
        <v>5.0350000000000001</v>
      </c>
      <c r="X127" s="3" t="s">
        <v>12</v>
      </c>
      <c r="Y127" s="3">
        <v>5.5389999999999997</v>
      </c>
      <c r="Z127" s="15" t="s">
        <v>12</v>
      </c>
      <c r="AA127" s="10">
        <f t="shared" si="179"/>
        <v>5.0350000000000001</v>
      </c>
      <c r="AB127" s="9">
        <f t="shared" si="180"/>
        <v>0.48300000000000054</v>
      </c>
      <c r="AC127" s="10">
        <f t="shared" si="181"/>
        <v>0.50399999999999956</v>
      </c>
      <c r="AD127" s="9" t="s">
        <v>12</v>
      </c>
      <c r="AE127" s="55" t="s">
        <v>12</v>
      </c>
      <c r="AF127" s="55">
        <v>0.66900000000000004</v>
      </c>
      <c r="AG127" s="55">
        <v>0.72299999999999998</v>
      </c>
      <c r="AH127" s="55">
        <v>0.78200000000000003</v>
      </c>
      <c r="AI127" s="3">
        <v>0.83599999999999997</v>
      </c>
      <c r="AJ127" s="3">
        <v>0.89600000000000002</v>
      </c>
      <c r="AK127" s="3" t="s">
        <v>12</v>
      </c>
      <c r="AL127" s="3">
        <v>1.0089999999999999</v>
      </c>
      <c r="AM127" s="15" t="s">
        <v>12</v>
      </c>
      <c r="AN127" s="10">
        <f t="shared" si="182"/>
        <v>0.89600000000000002</v>
      </c>
      <c r="AO127" s="9">
        <f t="shared" si="183"/>
        <v>0.11399999999999999</v>
      </c>
      <c r="AP127" s="10">
        <f t="shared" si="184"/>
        <v>0.11299999999999988</v>
      </c>
      <c r="AQ127" s="9" t="s">
        <v>12</v>
      </c>
      <c r="AR127" s="55" t="s">
        <v>12</v>
      </c>
      <c r="AS127" s="55">
        <v>2.6739999999999999</v>
      </c>
      <c r="AT127" s="55">
        <v>2.7719999999999998</v>
      </c>
      <c r="AU127" s="55">
        <v>2.875</v>
      </c>
      <c r="AV127" s="3">
        <v>2.9630000000000001</v>
      </c>
      <c r="AW127" s="3">
        <v>3.0529999999999999</v>
      </c>
      <c r="AX127" s="3" t="s">
        <v>12</v>
      </c>
      <c r="AY127" s="3">
        <v>3.226</v>
      </c>
      <c r="AZ127" s="15" t="s">
        <v>12</v>
      </c>
      <c r="BA127" s="10">
        <f t="shared" si="185"/>
        <v>3.0529999999999999</v>
      </c>
      <c r="BB127" s="9">
        <f t="shared" si="186"/>
        <v>0.17799999999999994</v>
      </c>
      <c r="BC127" s="10">
        <f t="shared" si="187"/>
        <v>0.17300000000000004</v>
      </c>
      <c r="BD127" s="9">
        <v>4.8019999999999996</v>
      </c>
      <c r="BE127" s="3">
        <v>5.2990000000000004</v>
      </c>
      <c r="BF127" s="15">
        <v>5.8010000000000002</v>
      </c>
      <c r="BG127" s="15">
        <f t="shared" si="188"/>
        <v>5.2990000000000004</v>
      </c>
      <c r="BH127" s="9">
        <f t="shared" si="189"/>
        <v>0.49700000000000077</v>
      </c>
      <c r="BI127" s="10">
        <f t="shared" si="190"/>
        <v>0.50199999999999978</v>
      </c>
      <c r="BJ127" s="9">
        <v>4.7779999999999996</v>
      </c>
      <c r="BK127" s="3">
        <v>5.274</v>
      </c>
      <c r="BL127" s="15">
        <v>5.7759999999999998</v>
      </c>
      <c r="BM127" s="15">
        <f t="shared" si="191"/>
        <v>5.274</v>
      </c>
      <c r="BN127" s="9">
        <f t="shared" si="192"/>
        <v>0.49600000000000044</v>
      </c>
      <c r="BO127" s="10">
        <f t="shared" si="193"/>
        <v>0.50199999999999978</v>
      </c>
      <c r="BP127">
        <f t="shared" si="194"/>
        <v>0</v>
      </c>
      <c r="BQ127" s="93">
        <f t="shared" si="195"/>
        <v>1.0289855072463772</v>
      </c>
      <c r="BR127" s="93">
        <f t="shared" si="196"/>
        <v>1.0269151138716355</v>
      </c>
      <c r="BS127" s="93" t="str">
        <f>VLOOKUP(C127,'Koppeling locatie - aslocatie'!$A$2:$C$8139,2,FALSE)</f>
        <v>bema235</v>
      </c>
      <c r="BT127" s="93">
        <f>VLOOKUP($BS127,aslocaties_v01!$C$3:$AA$500,MATCH($K$3/10,aslocaties_v01!$C$2:$X$2),FALSE)</f>
        <v>4.6029999999999998</v>
      </c>
      <c r="BU127" s="93">
        <f>VLOOKUP(BS127,aslocaties_v01!$C$3:$AA$500,MATCH($K$3,aslocaties_v01!$C$2:$X$2),FALSE)</f>
        <v>5.0940000000000003</v>
      </c>
      <c r="BV127" s="93">
        <f>VLOOKUP(BS127,aslocaties_v01!$C$3:$AA$500,MATCH($K$3*10,aslocaties_v01!$C$2:$Y$2),FALSE)</f>
        <v>5.6050000000000004</v>
      </c>
      <c r="BW127" s="93">
        <f t="shared" si="197"/>
        <v>0.49100000000000055</v>
      </c>
      <c r="BX127" s="93">
        <f t="shared" si="198"/>
        <v>0.51100000000000012</v>
      </c>
      <c r="BY127" s="94">
        <f t="shared" si="199"/>
        <v>1.6563146997929712E-2</v>
      </c>
      <c r="BZ127" s="94">
        <f t="shared" si="200"/>
        <v>1.388888888888995E-2</v>
      </c>
      <c r="CA127" s="94">
        <f t="shared" si="201"/>
        <v>5.1000000000000156E-2</v>
      </c>
      <c r="CB127">
        <f t="shared" si="202"/>
        <v>5.9000000000000163E-2</v>
      </c>
      <c r="CC127" s="58">
        <f t="shared" si="203"/>
        <v>6.6000000000000725E-2</v>
      </c>
      <c r="CD127" s="95" t="b">
        <f t="shared" si="204"/>
        <v>0</v>
      </c>
      <c r="CE127" s="96" t="b">
        <f t="shared" si="205"/>
        <v>1</v>
      </c>
      <c r="CF127" t="b">
        <f t="shared" si="206"/>
        <v>1</v>
      </c>
      <c r="CG127" t="b">
        <f t="shared" si="207"/>
        <v>1</v>
      </c>
      <c r="CH127" s="84" t="b">
        <f t="shared" si="208"/>
        <v>1</v>
      </c>
      <c r="CI127">
        <f t="shared" si="209"/>
        <v>0.89600000000000002</v>
      </c>
      <c r="CJ127" t="b">
        <f t="shared" si="210"/>
        <v>1</v>
      </c>
      <c r="CK127" t="b">
        <f t="shared" si="211"/>
        <v>1</v>
      </c>
      <c r="CL127" s="84" t="b">
        <f t="shared" si="231"/>
        <v>1</v>
      </c>
      <c r="CM127">
        <f t="shared" si="212"/>
        <v>3.0529999999999999</v>
      </c>
      <c r="CN127" t="b">
        <f t="shared" si="213"/>
        <v>1</v>
      </c>
      <c r="CO127" s="84">
        <f t="shared" si="214"/>
        <v>6.162115052019352E-2</v>
      </c>
      <c r="CP127" t="b">
        <f t="shared" si="215"/>
        <v>1</v>
      </c>
      <c r="CQ127" s="96" t="b">
        <f t="shared" si="216"/>
        <v>1</v>
      </c>
      <c r="CR127" t="b">
        <f t="shared" si="217"/>
        <v>1</v>
      </c>
      <c r="CS127" t="b">
        <f t="shared" si="218"/>
        <v>1</v>
      </c>
      <c r="CT127" t="b">
        <f t="shared" si="219"/>
        <v>1</v>
      </c>
      <c r="CU127" t="b">
        <f t="shared" si="220"/>
        <v>1</v>
      </c>
      <c r="CV127" s="84" t="b">
        <f t="shared" si="221"/>
        <v>1</v>
      </c>
      <c r="CW127" t="b">
        <f t="shared" si="222"/>
        <v>1</v>
      </c>
      <c r="CX127" t="b">
        <f t="shared" si="223"/>
        <v>1</v>
      </c>
      <c r="CY127" t="b">
        <f t="shared" si="224"/>
        <v>1</v>
      </c>
      <c r="CZ127" t="b">
        <f t="shared" si="225"/>
        <v>1</v>
      </c>
      <c r="DA127" s="84">
        <f t="shared" si="226"/>
        <v>0</v>
      </c>
      <c r="DB127" t="b">
        <f t="shared" si="227"/>
        <v>0</v>
      </c>
    </row>
    <row r="128" spans="1:106">
      <c r="A128" s="9">
        <v>1253</v>
      </c>
      <c r="B128" s="3">
        <v>2</v>
      </c>
      <c r="C128" s="3" t="s">
        <v>971</v>
      </c>
      <c r="D128" s="3" t="str">
        <f t="shared" si="174"/>
        <v>BM_1_24-1_dk_0052</v>
      </c>
      <c r="E128" s="3" t="str">
        <f t="shared" si="175"/>
        <v>0052</v>
      </c>
      <c r="F128" s="3">
        <v>132641.984</v>
      </c>
      <c r="G128" s="15">
        <v>414108.56199999998</v>
      </c>
      <c r="H128" s="35" t="str">
        <f t="shared" si="176"/>
        <v>ja</v>
      </c>
      <c r="I128" s="42">
        <v>150</v>
      </c>
      <c r="J128" s="20" t="s">
        <v>369</v>
      </c>
      <c r="K128" s="21">
        <v>10000</v>
      </c>
      <c r="L128" s="28">
        <f t="shared" si="228"/>
        <v>1</v>
      </c>
      <c r="M128" s="28">
        <f t="shared" si="229"/>
        <v>1</v>
      </c>
      <c r="N128" s="56">
        <f t="shared" si="177"/>
        <v>10000</v>
      </c>
      <c r="O128" s="33">
        <f t="shared" si="230"/>
        <v>112.74595096945494</v>
      </c>
      <c r="P128" s="37">
        <f t="shared" si="178"/>
        <v>76.18002449458973</v>
      </c>
      <c r="Q128" s="9" t="s">
        <v>12</v>
      </c>
      <c r="R128" s="55" t="s">
        <v>12</v>
      </c>
      <c r="S128" s="55">
        <v>3.9620000000000002</v>
      </c>
      <c r="T128" s="55">
        <v>4.2629999999999999</v>
      </c>
      <c r="U128" s="55">
        <v>4.54</v>
      </c>
      <c r="V128" s="3">
        <v>4.7670000000000003</v>
      </c>
      <c r="W128" s="3">
        <v>5.0250000000000004</v>
      </c>
      <c r="X128" s="3" t="s">
        <v>12</v>
      </c>
      <c r="Y128" s="3">
        <v>5.5289999999999999</v>
      </c>
      <c r="Z128" s="15" t="s">
        <v>12</v>
      </c>
      <c r="AA128" s="10">
        <f t="shared" si="179"/>
        <v>5.0250000000000004</v>
      </c>
      <c r="AB128" s="9">
        <f t="shared" si="180"/>
        <v>0.48500000000000032</v>
      </c>
      <c r="AC128" s="10">
        <f t="shared" si="181"/>
        <v>0.50399999999999956</v>
      </c>
      <c r="AD128" s="9" t="s">
        <v>12</v>
      </c>
      <c r="AE128" s="55" t="s">
        <v>12</v>
      </c>
      <c r="AF128" s="55">
        <v>0.67100000000000004</v>
      </c>
      <c r="AG128" s="55">
        <v>0.72499999999999998</v>
      </c>
      <c r="AH128" s="55">
        <v>0.78400000000000003</v>
      </c>
      <c r="AI128" s="3">
        <v>0.83899999999999997</v>
      </c>
      <c r="AJ128" s="3">
        <v>0.89800000000000002</v>
      </c>
      <c r="AK128" s="3" t="s">
        <v>12</v>
      </c>
      <c r="AL128" s="3">
        <v>1.014</v>
      </c>
      <c r="AM128" s="15" t="s">
        <v>12</v>
      </c>
      <c r="AN128" s="10">
        <f t="shared" si="182"/>
        <v>0.89800000000000002</v>
      </c>
      <c r="AO128" s="9">
        <f t="shared" si="183"/>
        <v>0.11399999999999999</v>
      </c>
      <c r="AP128" s="10">
        <f t="shared" si="184"/>
        <v>0.11599999999999999</v>
      </c>
      <c r="AQ128" s="9" t="s">
        <v>12</v>
      </c>
      <c r="AR128" s="55" t="s">
        <v>12</v>
      </c>
      <c r="AS128" s="55">
        <v>2.6669999999999998</v>
      </c>
      <c r="AT128" s="55">
        <v>2.7650000000000001</v>
      </c>
      <c r="AU128" s="55">
        <v>2.867</v>
      </c>
      <c r="AV128" s="3">
        <v>2.9540000000000002</v>
      </c>
      <c r="AW128" s="3">
        <v>3.0449999999999999</v>
      </c>
      <c r="AX128" s="3" t="s">
        <v>12</v>
      </c>
      <c r="AY128" s="3">
        <v>3.2160000000000002</v>
      </c>
      <c r="AZ128" s="15" t="s">
        <v>12</v>
      </c>
      <c r="BA128" s="10">
        <f t="shared" si="185"/>
        <v>3.0449999999999999</v>
      </c>
      <c r="BB128" s="9">
        <f t="shared" si="186"/>
        <v>0.17799999999999994</v>
      </c>
      <c r="BC128" s="10">
        <f t="shared" si="187"/>
        <v>0.17100000000000026</v>
      </c>
      <c r="BD128" s="9">
        <v>4.79</v>
      </c>
      <c r="BE128" s="3">
        <v>5.2859999999999996</v>
      </c>
      <c r="BF128" s="15">
        <v>5.7869999999999999</v>
      </c>
      <c r="BG128" s="15">
        <f t="shared" si="188"/>
        <v>5.2859999999999996</v>
      </c>
      <c r="BH128" s="9">
        <f t="shared" si="189"/>
        <v>0.49599999999999955</v>
      </c>
      <c r="BI128" s="10">
        <f t="shared" si="190"/>
        <v>0.50100000000000033</v>
      </c>
      <c r="BJ128" s="9">
        <v>4.766</v>
      </c>
      <c r="BK128" s="3">
        <v>5.2619999999999996</v>
      </c>
      <c r="BL128" s="15">
        <v>5.7629999999999999</v>
      </c>
      <c r="BM128" s="15">
        <f t="shared" si="191"/>
        <v>5.2619999999999996</v>
      </c>
      <c r="BN128" s="9">
        <f t="shared" si="192"/>
        <v>0.49599999999999955</v>
      </c>
      <c r="BO128" s="10">
        <f t="shared" si="193"/>
        <v>0.50100000000000033</v>
      </c>
      <c r="BP128">
        <f t="shared" si="194"/>
        <v>0</v>
      </c>
      <c r="BQ128" s="93">
        <f t="shared" si="195"/>
        <v>1.0226804123711324</v>
      </c>
      <c r="BR128" s="93">
        <f t="shared" si="196"/>
        <v>1.0226804123711324</v>
      </c>
      <c r="BS128" s="93" t="str">
        <f>VLOOKUP(C128,'Koppeling locatie - aslocatie'!$A$2:$C$8139,2,FALSE)</f>
        <v>bema235</v>
      </c>
      <c r="BT128" s="93">
        <f>VLOOKUP($BS128,aslocaties_v01!$C$3:$AA$500,MATCH($K$3/10,aslocaties_v01!$C$2:$X$2),FALSE)</f>
        <v>4.6029999999999998</v>
      </c>
      <c r="BU128" s="93">
        <f>VLOOKUP(BS128,aslocaties_v01!$C$3:$AA$500,MATCH($K$3,aslocaties_v01!$C$2:$X$2),FALSE)</f>
        <v>5.0940000000000003</v>
      </c>
      <c r="BV128" s="93">
        <f>VLOOKUP(BS128,aslocaties_v01!$C$3:$AA$500,MATCH($K$3*10,aslocaties_v01!$C$2:$Y$2),FALSE)</f>
        <v>5.6050000000000004</v>
      </c>
      <c r="BW128" s="93">
        <f t="shared" si="197"/>
        <v>0.49100000000000055</v>
      </c>
      <c r="BX128" s="93">
        <f t="shared" si="198"/>
        <v>0.51100000000000012</v>
      </c>
      <c r="BY128" s="94">
        <f t="shared" si="199"/>
        <v>1.2371134020618957E-2</v>
      </c>
      <c r="BZ128" s="94">
        <f t="shared" si="200"/>
        <v>1.388888888888995E-2</v>
      </c>
      <c r="CA128" s="94">
        <f t="shared" si="201"/>
        <v>6.2999999999999723E-2</v>
      </c>
      <c r="CB128">
        <f t="shared" si="202"/>
        <v>6.899999999999995E-2</v>
      </c>
      <c r="CC128" s="58">
        <f t="shared" si="203"/>
        <v>7.6000000000000512E-2</v>
      </c>
      <c r="CD128" s="95" t="b">
        <f t="shared" si="204"/>
        <v>0</v>
      </c>
      <c r="CE128" s="96" t="b">
        <f t="shared" si="205"/>
        <v>1</v>
      </c>
      <c r="CF128" t="b">
        <f t="shared" si="206"/>
        <v>1</v>
      </c>
      <c r="CG128" t="b">
        <f t="shared" si="207"/>
        <v>1</v>
      </c>
      <c r="CH128" s="84" t="b">
        <f t="shared" si="208"/>
        <v>1</v>
      </c>
      <c r="CI128">
        <f t="shared" si="209"/>
        <v>0.89800000000000002</v>
      </c>
      <c r="CJ128" t="b">
        <f t="shared" si="210"/>
        <v>1</v>
      </c>
      <c r="CK128" t="b">
        <f t="shared" si="211"/>
        <v>1</v>
      </c>
      <c r="CL128" s="84" t="b">
        <f t="shared" si="231"/>
        <v>1</v>
      </c>
      <c r="CM128">
        <f t="shared" si="212"/>
        <v>3.0449999999999999</v>
      </c>
      <c r="CN128" t="b">
        <f t="shared" si="213"/>
        <v>1</v>
      </c>
      <c r="CO128" s="84">
        <f t="shared" si="214"/>
        <v>6.2083636060194583E-2</v>
      </c>
      <c r="CP128" t="b">
        <f t="shared" si="215"/>
        <v>1</v>
      </c>
      <c r="CQ128" s="96" t="b">
        <f t="shared" si="216"/>
        <v>1</v>
      </c>
      <c r="CR128" t="b">
        <f t="shared" si="217"/>
        <v>1</v>
      </c>
      <c r="CS128" t="b">
        <f t="shared" si="218"/>
        <v>1</v>
      </c>
      <c r="CT128" t="b">
        <f t="shared" si="219"/>
        <v>1</v>
      </c>
      <c r="CU128" t="b">
        <f t="shared" si="220"/>
        <v>1</v>
      </c>
      <c r="CV128" s="84" t="b">
        <f t="shared" si="221"/>
        <v>1</v>
      </c>
      <c r="CW128" t="b">
        <f t="shared" si="222"/>
        <v>1</v>
      </c>
      <c r="CX128" t="b">
        <f t="shared" si="223"/>
        <v>1</v>
      </c>
      <c r="CY128" t="b">
        <f t="shared" si="224"/>
        <v>1</v>
      </c>
      <c r="CZ128" t="b">
        <f t="shared" si="225"/>
        <v>1</v>
      </c>
      <c r="DA128" s="84">
        <f t="shared" si="226"/>
        <v>0</v>
      </c>
      <c r="DB128" t="b">
        <f t="shared" si="227"/>
        <v>0</v>
      </c>
    </row>
    <row r="129" spans="1:106">
      <c r="A129" s="9">
        <v>1254</v>
      </c>
      <c r="B129" s="3">
        <v>2</v>
      </c>
      <c r="C129" s="3" t="s">
        <v>972</v>
      </c>
      <c r="D129" s="3" t="str">
        <f t="shared" si="174"/>
        <v>BM_1_24-1_dk_0053</v>
      </c>
      <c r="E129" s="3" t="str">
        <f t="shared" si="175"/>
        <v>0053</v>
      </c>
      <c r="F129" s="3">
        <v>132574</v>
      </c>
      <c r="G129" s="15">
        <v>414074.18800000002</v>
      </c>
      <c r="H129" s="35" t="str">
        <f t="shared" si="176"/>
        <v>ja</v>
      </c>
      <c r="I129" s="42">
        <v>153</v>
      </c>
      <c r="J129" s="20" t="s">
        <v>369</v>
      </c>
      <c r="K129" s="21">
        <v>10000</v>
      </c>
      <c r="L129" s="28">
        <f t="shared" si="228"/>
        <v>1</v>
      </c>
      <c r="M129" s="28">
        <f t="shared" si="229"/>
        <v>1</v>
      </c>
      <c r="N129" s="56">
        <f t="shared" si="177"/>
        <v>10000</v>
      </c>
      <c r="O129" s="33">
        <f t="shared" si="230"/>
        <v>76.18002449458973</v>
      </c>
      <c r="P129" s="37">
        <f t="shared" si="178"/>
        <v>115.15969078197163</v>
      </c>
      <c r="Q129" s="9" t="s">
        <v>12</v>
      </c>
      <c r="R129" s="55" t="s">
        <v>12</v>
      </c>
      <c r="S129" s="55">
        <v>3.956</v>
      </c>
      <c r="T129" s="55">
        <v>4.2560000000000002</v>
      </c>
      <c r="U129" s="55">
        <v>4.532</v>
      </c>
      <c r="V129" s="3">
        <v>4.76</v>
      </c>
      <c r="W129" s="3">
        <v>5.0179999999999998</v>
      </c>
      <c r="X129" s="3" t="s">
        <v>12</v>
      </c>
      <c r="Y129" s="3">
        <v>5.516</v>
      </c>
      <c r="Z129" s="15" t="s">
        <v>12</v>
      </c>
      <c r="AA129" s="10">
        <f t="shared" si="179"/>
        <v>5.0179999999999998</v>
      </c>
      <c r="AB129" s="9">
        <f t="shared" si="180"/>
        <v>0.48599999999999977</v>
      </c>
      <c r="AC129" s="10">
        <f t="shared" si="181"/>
        <v>0.49800000000000022</v>
      </c>
      <c r="AD129" s="9" t="s">
        <v>12</v>
      </c>
      <c r="AE129" s="55" t="s">
        <v>12</v>
      </c>
      <c r="AF129" s="55">
        <v>0.70099999999999996</v>
      </c>
      <c r="AG129" s="55">
        <v>0.75800000000000001</v>
      </c>
      <c r="AH129" s="55">
        <v>0.82</v>
      </c>
      <c r="AI129" s="3">
        <v>0.875</v>
      </c>
      <c r="AJ129" s="3">
        <v>0.93700000000000006</v>
      </c>
      <c r="AK129" s="3" t="s">
        <v>12</v>
      </c>
      <c r="AL129" s="3">
        <v>1.0569999999999999</v>
      </c>
      <c r="AM129" s="15" t="s">
        <v>12</v>
      </c>
      <c r="AN129" s="10">
        <f t="shared" si="182"/>
        <v>0.93700000000000006</v>
      </c>
      <c r="AO129" s="9">
        <f t="shared" si="183"/>
        <v>0.1170000000000001</v>
      </c>
      <c r="AP129" s="10">
        <f t="shared" si="184"/>
        <v>0.11999999999999988</v>
      </c>
      <c r="AQ129" s="9" t="s">
        <v>12</v>
      </c>
      <c r="AR129" s="55" t="s">
        <v>12</v>
      </c>
      <c r="AS129" s="55">
        <v>2.73</v>
      </c>
      <c r="AT129" s="55">
        <v>2.83</v>
      </c>
      <c r="AU129" s="55">
        <v>2.9350000000000001</v>
      </c>
      <c r="AV129" s="3">
        <v>3.0230000000000001</v>
      </c>
      <c r="AW129" s="3">
        <v>3.1139999999999999</v>
      </c>
      <c r="AX129" s="3" t="s">
        <v>12</v>
      </c>
      <c r="AY129" s="3">
        <v>3.2909999999999999</v>
      </c>
      <c r="AZ129" s="15" t="s">
        <v>12</v>
      </c>
      <c r="BA129" s="10">
        <f t="shared" si="185"/>
        <v>3.1139999999999999</v>
      </c>
      <c r="BB129" s="9">
        <f t="shared" si="186"/>
        <v>0.17899999999999983</v>
      </c>
      <c r="BC129" s="10">
        <f t="shared" si="187"/>
        <v>0.17700000000000005</v>
      </c>
      <c r="BD129" s="9">
        <v>4.8010000000000002</v>
      </c>
      <c r="BE129" s="3">
        <v>5.2990000000000004</v>
      </c>
      <c r="BF129" s="15">
        <v>5.8</v>
      </c>
      <c r="BG129" s="15">
        <f t="shared" si="188"/>
        <v>5.2990000000000004</v>
      </c>
      <c r="BH129" s="9">
        <f t="shared" si="189"/>
        <v>0.49800000000000022</v>
      </c>
      <c r="BI129" s="10">
        <f t="shared" si="190"/>
        <v>0.50099999999999945</v>
      </c>
      <c r="BJ129" s="9">
        <v>4.7720000000000002</v>
      </c>
      <c r="BK129" s="3">
        <v>5.2690000000000001</v>
      </c>
      <c r="BL129" s="15">
        <v>5.77</v>
      </c>
      <c r="BM129" s="15">
        <f t="shared" si="191"/>
        <v>5.2690000000000001</v>
      </c>
      <c r="BN129" s="9">
        <f t="shared" si="192"/>
        <v>0.49699999999999989</v>
      </c>
      <c r="BO129" s="10">
        <f t="shared" si="193"/>
        <v>0.50099999999999945</v>
      </c>
      <c r="BP129">
        <f t="shared" si="194"/>
        <v>0</v>
      </c>
      <c r="BQ129" s="93">
        <f t="shared" si="195"/>
        <v>1.0246913580246924</v>
      </c>
      <c r="BR129" s="93">
        <f t="shared" si="196"/>
        <v>1.0226337448559673</v>
      </c>
      <c r="BS129" s="93" t="str">
        <f>VLOOKUP(C129,'Koppeling locatie - aslocatie'!$A$2:$C$8139,2,FALSE)</f>
        <v>bema236</v>
      </c>
      <c r="BT129" s="93">
        <f>VLOOKUP($BS129,aslocaties_v01!$C$3:$AA$500,MATCH($K$3/10,aslocaties_v01!$C$2:$X$2),FALSE)</f>
        <v>4.4889999999999999</v>
      </c>
      <c r="BU129" s="93">
        <f>VLOOKUP(BS129,aslocaties_v01!$C$3:$AA$500,MATCH($K$3,aslocaties_v01!$C$2:$X$2),FALSE)</f>
        <v>4.968</v>
      </c>
      <c r="BV129" s="93">
        <f>VLOOKUP(BS129,aslocaties_v01!$C$3:$AA$500,MATCH($K$3*10,aslocaties_v01!$C$2:$Y$2),FALSE)</f>
        <v>5.4690000000000003</v>
      </c>
      <c r="BW129" s="93">
        <f t="shared" si="197"/>
        <v>0.47900000000000009</v>
      </c>
      <c r="BX129" s="93">
        <f t="shared" si="198"/>
        <v>0.50100000000000033</v>
      </c>
      <c r="BY129" s="94">
        <f t="shared" si="199"/>
        <v>1.4403292181069283E-2</v>
      </c>
      <c r="BZ129" s="94">
        <f t="shared" si="200"/>
        <v>6.0240963855424656E-3</v>
      </c>
      <c r="CA129" s="94">
        <f t="shared" si="201"/>
        <v>4.3000000000000149E-2</v>
      </c>
      <c r="CB129">
        <f t="shared" si="202"/>
        <v>4.9999999999999822E-2</v>
      </c>
      <c r="CC129" s="58">
        <f t="shared" si="203"/>
        <v>4.6999999999999709E-2</v>
      </c>
      <c r="CD129" s="95" t="b">
        <f t="shared" si="204"/>
        <v>0</v>
      </c>
      <c r="CE129" s="96" t="b">
        <f t="shared" si="205"/>
        <v>1</v>
      </c>
      <c r="CF129" t="b">
        <f t="shared" si="206"/>
        <v>1</v>
      </c>
      <c r="CG129" t="b">
        <f t="shared" si="207"/>
        <v>1</v>
      </c>
      <c r="CH129" s="84" t="b">
        <f t="shared" si="208"/>
        <v>1</v>
      </c>
      <c r="CI129">
        <f t="shared" si="209"/>
        <v>0.93700000000000006</v>
      </c>
      <c r="CJ129" t="b">
        <f t="shared" si="210"/>
        <v>1</v>
      </c>
      <c r="CK129" t="b">
        <f t="shared" si="211"/>
        <v>1</v>
      </c>
      <c r="CL129" s="84" t="b">
        <f t="shared" si="231"/>
        <v>1</v>
      </c>
      <c r="CM129">
        <f t="shared" si="212"/>
        <v>3.1139999999999999</v>
      </c>
      <c r="CN129" t="b">
        <f t="shared" si="213"/>
        <v>1</v>
      </c>
      <c r="CO129" s="84">
        <f t="shared" si="214"/>
        <v>6.1940937754437125E-2</v>
      </c>
      <c r="CP129" t="b">
        <f t="shared" si="215"/>
        <v>1</v>
      </c>
      <c r="CQ129" s="96" t="b">
        <f t="shared" si="216"/>
        <v>1</v>
      </c>
      <c r="CR129" t="b">
        <f t="shared" si="217"/>
        <v>1</v>
      </c>
      <c r="CS129" t="b">
        <f t="shared" si="218"/>
        <v>1</v>
      </c>
      <c r="CT129" t="b">
        <f t="shared" si="219"/>
        <v>1</v>
      </c>
      <c r="CU129" t="b">
        <f t="shared" si="220"/>
        <v>1</v>
      </c>
      <c r="CV129" s="84" t="b">
        <f t="shared" si="221"/>
        <v>1</v>
      </c>
      <c r="CW129" t="b">
        <f t="shared" si="222"/>
        <v>1</v>
      </c>
      <c r="CX129" t="b">
        <f t="shared" si="223"/>
        <v>1</v>
      </c>
      <c r="CY129" t="b">
        <f t="shared" si="224"/>
        <v>1</v>
      </c>
      <c r="CZ129" t="b">
        <f t="shared" si="225"/>
        <v>1</v>
      </c>
      <c r="DA129" s="84">
        <f t="shared" si="226"/>
        <v>0</v>
      </c>
      <c r="DB129" t="b">
        <f t="shared" si="227"/>
        <v>0</v>
      </c>
    </row>
    <row r="130" spans="1:106">
      <c r="A130" s="9">
        <v>1255</v>
      </c>
      <c r="B130" s="3">
        <v>2</v>
      </c>
      <c r="C130" s="3" t="s">
        <v>973</v>
      </c>
      <c r="D130" s="3" t="str">
        <f t="shared" si="174"/>
        <v>BM_1_24-1_dk_0054</v>
      </c>
      <c r="E130" s="3" t="str">
        <f t="shared" si="175"/>
        <v>0054</v>
      </c>
      <c r="F130" s="3">
        <v>132470.141</v>
      </c>
      <c r="G130" s="15">
        <v>414024.43800000002</v>
      </c>
      <c r="H130" s="35" t="str">
        <f t="shared" si="176"/>
        <v>ja</v>
      </c>
      <c r="I130" s="42">
        <v>154</v>
      </c>
      <c r="J130" s="20" t="s">
        <v>369</v>
      </c>
      <c r="K130" s="21">
        <v>10000</v>
      </c>
      <c r="L130" s="28">
        <f t="shared" si="228"/>
        <v>1</v>
      </c>
      <c r="M130" s="28">
        <f t="shared" si="229"/>
        <v>1</v>
      </c>
      <c r="N130" s="56">
        <f t="shared" si="177"/>
        <v>10000</v>
      </c>
      <c r="O130" s="33">
        <f t="shared" si="230"/>
        <v>115.15969078197163</v>
      </c>
      <c r="P130" s="37">
        <f t="shared" si="178"/>
        <v>113.99047814619784</v>
      </c>
      <c r="Q130" s="9" t="s">
        <v>12</v>
      </c>
      <c r="R130" s="55" t="s">
        <v>12</v>
      </c>
      <c r="S130" s="55">
        <v>3.944</v>
      </c>
      <c r="T130" s="55">
        <v>4.2469999999999999</v>
      </c>
      <c r="U130" s="55">
        <v>4.5220000000000002</v>
      </c>
      <c r="V130" s="3">
        <v>4.7469999999999999</v>
      </c>
      <c r="W130" s="3">
        <v>5.0019999999999998</v>
      </c>
      <c r="X130" s="3" t="s">
        <v>12</v>
      </c>
      <c r="Y130" s="3">
        <v>5.5039999999999996</v>
      </c>
      <c r="Z130" s="15" t="s">
        <v>12</v>
      </c>
      <c r="AA130" s="10">
        <f t="shared" si="179"/>
        <v>5.0019999999999998</v>
      </c>
      <c r="AB130" s="9">
        <f t="shared" si="180"/>
        <v>0.47999999999999954</v>
      </c>
      <c r="AC130" s="10">
        <f t="shared" si="181"/>
        <v>0.50199999999999978</v>
      </c>
      <c r="AD130" s="9" t="s">
        <v>12</v>
      </c>
      <c r="AE130" s="55" t="s">
        <v>12</v>
      </c>
      <c r="AF130" s="55">
        <v>0.68899999999999995</v>
      </c>
      <c r="AG130" s="55">
        <v>0.745</v>
      </c>
      <c r="AH130" s="55">
        <v>0.80500000000000005</v>
      </c>
      <c r="AI130" s="3">
        <v>0.86</v>
      </c>
      <c r="AJ130" s="3">
        <v>0.92</v>
      </c>
      <c r="AK130" s="3" t="s">
        <v>12</v>
      </c>
      <c r="AL130" s="3">
        <v>1.038</v>
      </c>
      <c r="AM130" s="15" t="s">
        <v>12</v>
      </c>
      <c r="AN130" s="10">
        <f t="shared" si="182"/>
        <v>0.92</v>
      </c>
      <c r="AO130" s="9">
        <f t="shared" si="183"/>
        <v>0.11499999999999999</v>
      </c>
      <c r="AP130" s="10">
        <f t="shared" si="184"/>
        <v>0.11799999999999999</v>
      </c>
      <c r="AQ130" s="9" t="s">
        <v>12</v>
      </c>
      <c r="AR130" s="55" t="s">
        <v>12</v>
      </c>
      <c r="AS130" s="55">
        <v>2.702</v>
      </c>
      <c r="AT130" s="55">
        <v>2.802</v>
      </c>
      <c r="AU130" s="55">
        <v>2.907</v>
      </c>
      <c r="AV130" s="3">
        <v>2.992</v>
      </c>
      <c r="AW130" s="3">
        <v>3.081</v>
      </c>
      <c r="AX130" s="3" t="s">
        <v>12</v>
      </c>
      <c r="AY130" s="3">
        <v>3.258</v>
      </c>
      <c r="AZ130" s="15" t="s">
        <v>12</v>
      </c>
      <c r="BA130" s="10">
        <f t="shared" si="185"/>
        <v>3.081</v>
      </c>
      <c r="BB130" s="9">
        <f t="shared" si="186"/>
        <v>0.17399999999999993</v>
      </c>
      <c r="BC130" s="10">
        <f t="shared" si="187"/>
        <v>0.17700000000000005</v>
      </c>
      <c r="BD130" s="9">
        <v>4.7830000000000004</v>
      </c>
      <c r="BE130" s="3">
        <v>5.28</v>
      </c>
      <c r="BF130" s="15">
        <v>5.78</v>
      </c>
      <c r="BG130" s="15">
        <f t="shared" si="188"/>
        <v>5.28</v>
      </c>
      <c r="BH130" s="9">
        <f t="shared" si="189"/>
        <v>0.49699999999999989</v>
      </c>
      <c r="BI130" s="10">
        <f t="shared" si="190"/>
        <v>0.5</v>
      </c>
      <c r="BJ130" s="9">
        <v>4.7560000000000002</v>
      </c>
      <c r="BK130" s="3">
        <v>5.2519999999999998</v>
      </c>
      <c r="BL130" s="15">
        <v>5.7519999999999998</v>
      </c>
      <c r="BM130" s="15">
        <f t="shared" si="191"/>
        <v>5.2519999999999998</v>
      </c>
      <c r="BN130" s="9">
        <f t="shared" si="192"/>
        <v>0.49599999999999955</v>
      </c>
      <c r="BO130" s="10">
        <f t="shared" si="193"/>
        <v>0.5</v>
      </c>
      <c r="BP130">
        <f t="shared" si="194"/>
        <v>0</v>
      </c>
      <c r="BQ130" s="93">
        <f t="shared" si="195"/>
        <v>1.0354166666666673</v>
      </c>
      <c r="BR130" s="93">
        <f t="shared" si="196"/>
        <v>1.0333333333333334</v>
      </c>
      <c r="BS130" s="93" t="str">
        <f>VLOOKUP(C130,'Koppeling locatie - aslocatie'!$A$2:$C$8139,2,FALSE)</f>
        <v>bema236</v>
      </c>
      <c r="BT130" s="93">
        <f>VLOOKUP($BS130,aslocaties_v01!$C$3:$AA$500,MATCH($K$3/10,aslocaties_v01!$C$2:$X$2),FALSE)</f>
        <v>4.4889999999999999</v>
      </c>
      <c r="BU130" s="93">
        <f>VLOOKUP(BS130,aslocaties_v01!$C$3:$AA$500,MATCH($K$3,aslocaties_v01!$C$2:$X$2),FALSE)</f>
        <v>4.968</v>
      </c>
      <c r="BV130" s="93">
        <f>VLOOKUP(BS130,aslocaties_v01!$C$3:$AA$500,MATCH($K$3*10,aslocaties_v01!$C$2:$Y$2),FALSE)</f>
        <v>5.4690000000000003</v>
      </c>
      <c r="BW130" s="93">
        <f t="shared" si="197"/>
        <v>0.47900000000000009</v>
      </c>
      <c r="BX130" s="93">
        <f t="shared" si="198"/>
        <v>0.50100000000000033</v>
      </c>
      <c r="BY130" s="94">
        <f t="shared" si="199"/>
        <v>2.0833333333322157E-3</v>
      </c>
      <c r="BZ130" s="94">
        <f t="shared" si="200"/>
        <v>1.9920318725088482E-3</v>
      </c>
      <c r="CA130" s="94">
        <f t="shared" si="201"/>
        <v>3.3000000000000362E-2</v>
      </c>
      <c r="CB130">
        <f t="shared" si="202"/>
        <v>3.3999999999999808E-2</v>
      </c>
      <c r="CC130" s="58">
        <f t="shared" si="203"/>
        <v>3.4999999999999254E-2</v>
      </c>
      <c r="CD130" s="95" t="b">
        <f t="shared" si="204"/>
        <v>0</v>
      </c>
      <c r="CE130" s="96" t="b">
        <f t="shared" si="205"/>
        <v>1</v>
      </c>
      <c r="CF130" t="b">
        <f t="shared" si="206"/>
        <v>1</v>
      </c>
      <c r="CG130" t="b">
        <f t="shared" si="207"/>
        <v>1</v>
      </c>
      <c r="CH130" s="84" t="b">
        <f t="shared" si="208"/>
        <v>1</v>
      </c>
      <c r="CI130">
        <f t="shared" si="209"/>
        <v>0.92</v>
      </c>
      <c r="CJ130" t="b">
        <f t="shared" si="210"/>
        <v>1</v>
      </c>
      <c r="CK130" t="b">
        <f t="shared" si="211"/>
        <v>1</v>
      </c>
      <c r="CL130" s="84" t="b">
        <f t="shared" si="231"/>
        <v>1</v>
      </c>
      <c r="CM130">
        <f t="shared" si="212"/>
        <v>3.081</v>
      </c>
      <c r="CN130" t="b">
        <f t="shared" si="213"/>
        <v>1</v>
      </c>
      <c r="CO130" s="84">
        <f t="shared" si="214"/>
        <v>6.212692125376805E-2</v>
      </c>
      <c r="CP130" t="b">
        <f t="shared" si="215"/>
        <v>1</v>
      </c>
      <c r="CQ130" s="96" t="b">
        <f t="shared" si="216"/>
        <v>1</v>
      </c>
      <c r="CR130" t="b">
        <f t="shared" si="217"/>
        <v>1</v>
      </c>
      <c r="CS130" t="b">
        <f t="shared" si="218"/>
        <v>1</v>
      </c>
      <c r="CT130" t="b">
        <f t="shared" si="219"/>
        <v>1</v>
      </c>
      <c r="CU130" t="b">
        <f t="shared" si="220"/>
        <v>1</v>
      </c>
      <c r="CV130" s="84" t="b">
        <f t="shared" si="221"/>
        <v>1</v>
      </c>
      <c r="CW130" t="b">
        <f t="shared" si="222"/>
        <v>1</v>
      </c>
      <c r="CX130" t="b">
        <f t="shared" si="223"/>
        <v>1</v>
      </c>
      <c r="CY130" t="b">
        <f t="shared" si="224"/>
        <v>1</v>
      </c>
      <c r="CZ130" t="b">
        <f t="shared" si="225"/>
        <v>1</v>
      </c>
      <c r="DA130" s="84">
        <f t="shared" si="226"/>
        <v>0</v>
      </c>
      <c r="DB130" t="b">
        <f t="shared" si="227"/>
        <v>0</v>
      </c>
    </row>
    <row r="131" spans="1:106">
      <c r="A131" s="9">
        <v>1256</v>
      </c>
      <c r="B131" s="3">
        <v>2</v>
      </c>
      <c r="C131" s="3" t="s">
        <v>974</v>
      </c>
      <c r="D131" s="3" t="str">
        <f t="shared" ref="D131:D162" si="232">IF(ISERROR(FIND("_",C131)),C131,LEFT(C131,LEN(C131)-LEN(RIGHT(C131,LEN(C131)-FIND("~",SUBSTITUTE(C131,"_","~",LEN(C131)-LEN(SUBSTITUTE(C131,"_",""))))))) &amp; TEXT(INT(RIGHT(C131,LEN(C131)-FIND("~",SUBSTITUTE(C131,"_","~",LEN(C131)-LEN(SUBSTITUTE(C131,"_","")))))), "0000") )</f>
        <v>BM_1_24-1_dk_0055</v>
      </c>
      <c r="E131" s="3" t="str">
        <f t="shared" ref="E131:E162" si="233">TEXT(INT(RIGHT(C131,LEN(C131)-FIND("~",SUBSTITUTE(C131,"_","~",LEN(C131)-LEN(SUBSTITUTE(C131,"_","")))))), "0000")</f>
        <v>0055</v>
      </c>
      <c r="F131" s="3">
        <v>132365.96900000001</v>
      </c>
      <c r="G131" s="15">
        <v>413978.15600000002</v>
      </c>
      <c r="H131" s="35" t="str">
        <f t="shared" ref="H131:H162" si="234">IF(COUNTIF(C:C, "="&amp;C131)=1,"ja", "nee")</f>
        <v>ja</v>
      </c>
      <c r="I131" s="42">
        <v>158</v>
      </c>
      <c r="J131" s="20" t="s">
        <v>369</v>
      </c>
      <c r="K131" s="21">
        <v>10000</v>
      </c>
      <c r="L131" s="28">
        <f t="shared" si="228"/>
        <v>1</v>
      </c>
      <c r="M131" s="28">
        <f t="shared" si="229"/>
        <v>1</v>
      </c>
      <c r="N131" s="56">
        <f t="shared" ref="N131:N162" si="235">INT(K131/L131*M131)</f>
        <v>10000</v>
      </c>
      <c r="O131" s="33">
        <f t="shared" si="230"/>
        <v>113.99047814619784</v>
      </c>
      <c r="P131" s="37">
        <f t="shared" ref="P131:P162" si="236">SQRT((F131-F132)^2+(G131-G132)^2)</f>
        <v>76.925694666996677</v>
      </c>
      <c r="Q131" s="9" t="s">
        <v>12</v>
      </c>
      <c r="R131" s="55" t="s">
        <v>12</v>
      </c>
      <c r="S131" s="55">
        <v>3.9289999999999998</v>
      </c>
      <c r="T131" s="55">
        <v>4.2329999999999997</v>
      </c>
      <c r="U131" s="55">
        <v>4.5049999999999999</v>
      </c>
      <c r="V131" s="3">
        <v>4.7309999999999999</v>
      </c>
      <c r="W131" s="3">
        <v>4.9889999999999999</v>
      </c>
      <c r="X131" s="3" t="s">
        <v>12</v>
      </c>
      <c r="Y131" s="3">
        <v>5.4850000000000003</v>
      </c>
      <c r="Z131" s="15" t="s">
        <v>12</v>
      </c>
      <c r="AA131" s="10">
        <f t="shared" ref="AA131:AA162" si="237">LOOKUP($K131,$Q$2:$Z$2,Q131:Z131)</f>
        <v>4.9889999999999999</v>
      </c>
      <c r="AB131" s="9">
        <f t="shared" ref="AB131:AB162" si="238">LOOKUP($K131,$Q$2:$Z$2,Q131:Z131)-LOOKUP(0.1*$K131,$Q$2:$Z$2,Q131:Z131)</f>
        <v>0.48399999999999999</v>
      </c>
      <c r="AC131" s="10">
        <f t="shared" ref="AC131:AC162" si="239">LOOKUP(10*$K131,$Q$2:$Z$2,Q131:Z131)-LOOKUP($K131,$Q$2:$Z$2,Q131:Z131)</f>
        <v>0.49600000000000044</v>
      </c>
      <c r="AD131" s="9" t="s">
        <v>12</v>
      </c>
      <c r="AE131" s="55" t="s">
        <v>12</v>
      </c>
      <c r="AF131" s="55">
        <v>0.68700000000000006</v>
      </c>
      <c r="AG131" s="55">
        <v>0.74199999999999999</v>
      </c>
      <c r="AH131" s="55">
        <v>0.80200000000000005</v>
      </c>
      <c r="AI131" s="3">
        <v>0.85699999999999998</v>
      </c>
      <c r="AJ131" s="3">
        <v>0.91600000000000004</v>
      </c>
      <c r="AK131" s="3" t="s">
        <v>12</v>
      </c>
      <c r="AL131" s="3">
        <v>1.034</v>
      </c>
      <c r="AM131" s="15" t="s">
        <v>12</v>
      </c>
      <c r="AN131" s="10">
        <f t="shared" ref="AN131:AN162" si="240">LOOKUP($K131,$Q$2:$Z$2,AD131:AM131)</f>
        <v>0.91600000000000004</v>
      </c>
      <c r="AO131" s="9">
        <f t="shared" ref="AO131:AO162" si="241">LOOKUP($K131,$Q$2:$Z$2,AD131:AM131)-LOOKUP(0.1*$K131,$Q$2:$Z$2,AD131:AM131)</f>
        <v>0.11399999999999999</v>
      </c>
      <c r="AP131" s="10">
        <f t="shared" ref="AP131:AP162" si="242">LOOKUP(10*$K131,$Q$2:$Z$2,AD131:AM131)-LOOKUP($K131,$Q$2:$Z$2,AD131:AM131)</f>
        <v>0.11799999999999999</v>
      </c>
      <c r="AQ131" s="9" t="s">
        <v>12</v>
      </c>
      <c r="AR131" s="55" t="s">
        <v>12</v>
      </c>
      <c r="AS131" s="55">
        <v>2.6920000000000002</v>
      </c>
      <c r="AT131" s="55">
        <v>2.7919999999999998</v>
      </c>
      <c r="AU131" s="55">
        <v>2.8959999999999999</v>
      </c>
      <c r="AV131" s="3">
        <v>2.9790000000000001</v>
      </c>
      <c r="AW131" s="3">
        <v>3.0680000000000001</v>
      </c>
      <c r="AX131" s="3" t="s">
        <v>12</v>
      </c>
      <c r="AY131" s="3">
        <v>3.2429999999999999</v>
      </c>
      <c r="AZ131" s="15" t="s">
        <v>12</v>
      </c>
      <c r="BA131" s="10">
        <f t="shared" ref="BA131:BA162" si="243">LOOKUP($K131,$Q$2:$Z$2,AQ131:AZ131)</f>
        <v>3.0680000000000001</v>
      </c>
      <c r="BB131" s="9">
        <f t="shared" ref="BB131:BB162" si="244">LOOKUP($K131,$Q$2:$Z$2,AQ131:AZ131)-LOOKUP(0.1*$K131,$Q$2:$Z$2,AQ131:AZ131)</f>
        <v>0.17200000000000015</v>
      </c>
      <c r="BC131" s="10">
        <f t="shared" ref="BC131:BC162" si="245">LOOKUP(10*$K131,$Q$2:$Z$2,AQ131:AZ131)-LOOKUP($K131,$Q$2:$Z$2,AQ131:AZ131)</f>
        <v>0.17499999999999982</v>
      </c>
      <c r="BD131" s="9">
        <v>4.78</v>
      </c>
      <c r="BE131" s="3">
        <v>5.2759999999999998</v>
      </c>
      <c r="BF131" s="15">
        <v>5.7759999999999998</v>
      </c>
      <c r="BG131" s="15">
        <f t="shared" ref="BG131:BG162" si="246">LOOKUP($N131,$BD$2:$BF$2,BD131:BF131)</f>
        <v>5.2759999999999998</v>
      </c>
      <c r="BH131" s="9">
        <f t="shared" ref="BH131:BH162" si="247">BE131-BD131</f>
        <v>0.49599999999999955</v>
      </c>
      <c r="BI131" s="10">
        <f t="shared" ref="BI131:BI162" si="248">BF131-BE131</f>
        <v>0.5</v>
      </c>
      <c r="BJ131" s="9">
        <v>4.7519999999999998</v>
      </c>
      <c r="BK131" s="3">
        <v>5.2469999999999999</v>
      </c>
      <c r="BL131" s="15">
        <v>5.7469999999999999</v>
      </c>
      <c r="BM131" s="15">
        <f t="shared" ref="BM131:BM162" si="249">LOOKUP($N131,$BD$2:$BF$2,BJ131:BL131)</f>
        <v>5.2469999999999999</v>
      </c>
      <c r="BN131" s="9">
        <f t="shared" ref="BN131:BN162" si="250">BK131-BJ131</f>
        <v>0.49500000000000011</v>
      </c>
      <c r="BO131" s="10">
        <f t="shared" ref="BO131:BO162" si="251">BL131-BK131</f>
        <v>0.5</v>
      </c>
      <c r="BP131">
        <f t="shared" ref="BP131:BP162" si="252">IF(AND(ISERROR(FIND("Fout",Q131)), ISERROR(FIND("Fout",AD131)), ISERROR(FIND("Fout",AQ131)), ISERROR(FIND( "Fout",BD131)), ISERROR(FIND( "Fout",BJ131))),0,1)</f>
        <v>0</v>
      </c>
      <c r="BQ131" s="93">
        <f t="shared" ref="BQ131:BQ162" si="253">IF(AB131=0, -1, BH131/AB131)</f>
        <v>1.0247933884297511</v>
      </c>
      <c r="BR131" s="93">
        <f t="shared" ref="BR131:BR162" si="254">IF(AB131=0,-1,BN131/AB131)</f>
        <v>1.0227272727272729</v>
      </c>
      <c r="BS131" s="93" t="str">
        <f>VLOOKUP(C131,'Koppeling locatie - aslocatie'!$A$2:$C$8139,2,FALSE)</f>
        <v>bema236</v>
      </c>
      <c r="BT131" s="93">
        <f>VLOOKUP($BS131,aslocaties_v01!$C$3:$AA$500,MATCH($K$3/10,aslocaties_v01!$C$2:$X$2),FALSE)</f>
        <v>4.4889999999999999</v>
      </c>
      <c r="BU131" s="93">
        <f>VLOOKUP(BS131,aslocaties_v01!$C$3:$AA$500,MATCH($K$3,aslocaties_v01!$C$2:$X$2),FALSE)</f>
        <v>4.968</v>
      </c>
      <c r="BV131" s="93">
        <f>VLOOKUP(BS131,aslocaties_v01!$C$3:$AA$500,MATCH($K$3*10,aslocaties_v01!$C$2:$Y$2),FALSE)</f>
        <v>5.4690000000000003</v>
      </c>
      <c r="BW131" s="93">
        <f t="shared" ref="BW131:BW162" si="255">BU131-BT131</f>
        <v>0.47900000000000009</v>
      </c>
      <c r="BX131" s="93">
        <f t="shared" ref="BX131:BX162" si="256">BV131-BU131</f>
        <v>0.50100000000000033</v>
      </c>
      <c r="BY131" s="94">
        <f t="shared" ref="BY131:BY162" si="257">IFERROR(ABS(1-BW131/AB131), 999)</f>
        <v>1.0330578512396493E-2</v>
      </c>
      <c r="BZ131" s="94">
        <f t="shared" ref="BZ131:BZ162" si="258">IFERROR(ABS(1-BX131/AC131), 999)</f>
        <v>1.0080645161290036E-2</v>
      </c>
      <c r="CA131" s="94">
        <f t="shared" ref="CA131:CA162" si="259">ABS(LOOKUP(0.1*$K131,$Q$2:$Z$2,Q131:Z131)-BT131)</f>
        <v>1.6000000000000014E-2</v>
      </c>
      <c r="CB131">
        <f t="shared" ref="CB131:CB162" si="260">ABS(LOOKUP($K131,$Q$2:$Z$2,Q131:Z131)-BU131)</f>
        <v>2.0999999999999908E-2</v>
      </c>
      <c r="CC131" s="58">
        <f t="shared" ref="CC131:CC162" si="261">ABS(LOOKUP(10*$K131,$Q$2:$Z$2,Q131:Z131)-BV131)</f>
        <v>1.6000000000000014E-2</v>
      </c>
      <c r="CD131" s="95" t="b">
        <f t="shared" ref="CD131:CD162" si="262">OR(BY131&gt;0.1,BZ131&gt;0.1, CA131&gt;=0.15, CB131&gt;=0.15, CC131&gt;=0.15)</f>
        <v>0</v>
      </c>
      <c r="CE131" s="96" t="b">
        <f t="shared" ref="CE131:CE162" si="263">AA131&lt;AVERAGE(AA:AA)+2*STDEV(AA:AA)</f>
        <v>1</v>
      </c>
      <c r="CF131" t="b">
        <f t="shared" ref="CF131:CF162" si="264">BG131&lt;AVERAGE(BG:BG)+2*STDEV(BG:BG)</f>
        <v>1</v>
      </c>
      <c r="CG131" t="b">
        <f t="shared" ref="CG131:CG162" si="265">BM131&lt;AVERAGE(BM:BM)+2*STDEV(BM:BM)</f>
        <v>1</v>
      </c>
      <c r="CH131" s="84" t="b">
        <f t="shared" ref="CH131:CH162" si="266">AN131&gt;0.25</f>
        <v>1</v>
      </c>
      <c r="CI131">
        <f t="shared" ref="CI131:CI162" si="267">IF(CH131,AN131,"")</f>
        <v>0.91600000000000004</v>
      </c>
      <c r="CJ131" t="b">
        <f t="shared" ref="CJ131:CJ162" si="268">CI131&lt;AVERAGE(CI:CI)+3*STDEV(CI:CI)</f>
        <v>1</v>
      </c>
      <c r="CK131" t="b">
        <f t="shared" ref="CK131:CK162" si="269">AN131&lt;1.25</f>
        <v>1</v>
      </c>
      <c r="CL131" s="84" t="b">
        <f t="shared" si="231"/>
        <v>1</v>
      </c>
      <c r="CM131">
        <f t="shared" ref="CM131:CM162" si="270">IF(CL131,BA131,"")</f>
        <v>3.0680000000000001</v>
      </c>
      <c r="CN131" t="b">
        <f t="shared" ref="CN131:CN162" si="271">CM131&lt;AVERAGE(CM:CM)+3*STDEV(CM:CM)</f>
        <v>1</v>
      </c>
      <c r="CO131" s="84">
        <f t="shared" ref="CO131:CO162" si="272">IF(BA131=0, -1, AN131/(1.56*BA131^2))</f>
        <v>6.2382125024805737E-2</v>
      </c>
      <c r="CP131" t="b">
        <f t="shared" ref="CP131:CP162" si="273">OR(CO131&gt;0.035, CO131&lt;0.065)</f>
        <v>1</v>
      </c>
      <c r="CQ131" s="96" t="b">
        <f t="shared" ref="CQ131:CQ162" si="274">IF(O131="-", "-", ABS(AA131-AA130)&lt;O131*$CR$1)</f>
        <v>1</v>
      </c>
      <c r="CR131" t="b">
        <f t="shared" ref="CR131:CR162" si="275">IF(O131="-","-",ABS(BG131-BG130)&lt;O131*$CS$1)</f>
        <v>1</v>
      </c>
      <c r="CS131" t="b">
        <f t="shared" ref="CS131:CS162" si="276">IF(O131="-","-",ABS(BM131-BM130)&lt;O131*$CT$1)</f>
        <v>1</v>
      </c>
      <c r="CT131" t="b">
        <f t="shared" ref="CT131:CT162" si="277">IF(O131="-","-",ABS(AN131-AN130)&lt;O131*$CU$1)</f>
        <v>1</v>
      </c>
      <c r="CU131" t="b">
        <f t="shared" ref="CU131:CU162" si="278">IF(O131="-","-",ABS(BA130-BA131)&lt;O131*$CV$1)</f>
        <v>1</v>
      </c>
      <c r="CV131" s="84" t="b">
        <f t="shared" ref="CV131:CV162" si="279">IF(P131="-","-",ABS(AA132-AA131)&lt;P131*$CR$1)</f>
        <v>1</v>
      </c>
      <c r="CW131" t="b">
        <f t="shared" ref="CW131:CW162" si="280">IF(P131="-","-",ABS(BG132-BG131)&lt;P131*$CS$1)</f>
        <v>1</v>
      </c>
      <c r="CX131" t="b">
        <f t="shared" ref="CX131:CX162" si="281">IF(P131="-","-",ABS(BM132-BM131)&lt;P131*$CT$1)</f>
        <v>1</v>
      </c>
      <c r="CY131" t="b">
        <f t="shared" ref="CY131:CY162" si="282">IF(P131="-","-",ABS(AN132-AN131)&lt;P131*$CU$1)</f>
        <v>1</v>
      </c>
      <c r="CZ131" t="b">
        <f t="shared" ref="CZ131:CZ162" si="283">IF(P131="-","-",ABS(BA131-BA132)&lt;P131*$CV$1)</f>
        <v>1</v>
      </c>
      <c r="DA131" s="84">
        <f t="shared" ref="DA131:DA162" si="284">IFERROR(IF(AND(CQ131:CU131),0,1), 0)+IFERROR(IF(AND(CV131:CZ131),0,1),0)</f>
        <v>0</v>
      </c>
      <c r="DB131" t="b">
        <f t="shared" ref="DB131:DB162" si="285">AND(DA131&gt;0,CD131)</f>
        <v>0</v>
      </c>
    </row>
    <row r="132" spans="1:106">
      <c r="A132" s="9">
        <v>1257</v>
      </c>
      <c r="B132" s="3">
        <v>2</v>
      </c>
      <c r="C132" s="3" t="s">
        <v>975</v>
      </c>
      <c r="D132" s="3" t="str">
        <f t="shared" si="232"/>
        <v>BM_1_24-1_dk_0056</v>
      </c>
      <c r="E132" s="3" t="str">
        <f t="shared" si="233"/>
        <v>0056</v>
      </c>
      <c r="F132" s="3">
        <v>132294.71900000001</v>
      </c>
      <c r="G132" s="15">
        <v>413949.15600000002</v>
      </c>
      <c r="H132" s="35" t="str">
        <f t="shared" si="234"/>
        <v>ja</v>
      </c>
      <c r="I132" s="42">
        <v>161</v>
      </c>
      <c r="J132" s="20" t="s">
        <v>369</v>
      </c>
      <c r="K132" s="21">
        <v>10000</v>
      </c>
      <c r="L132" s="28">
        <f t="shared" ref="L132:L163" si="286">L131</f>
        <v>1</v>
      </c>
      <c r="M132" s="28">
        <f t="shared" ref="M132:M163" si="287">M131</f>
        <v>1</v>
      </c>
      <c r="N132" s="56">
        <f t="shared" si="235"/>
        <v>10000</v>
      </c>
      <c r="O132" s="33">
        <f t="shared" ref="O132:O163" si="288">SQRT((F131-F132)^2+(G131-G132)^2)</f>
        <v>76.925694666996677</v>
      </c>
      <c r="P132" s="37">
        <f t="shared" si="236"/>
        <v>124.24872959111384</v>
      </c>
      <c r="Q132" s="9" t="s">
        <v>12</v>
      </c>
      <c r="R132" s="55" t="s">
        <v>12</v>
      </c>
      <c r="S132" s="55">
        <v>3.9239999999999999</v>
      </c>
      <c r="T132" s="55">
        <v>4.2240000000000002</v>
      </c>
      <c r="U132" s="55">
        <v>4.4989999999999997</v>
      </c>
      <c r="V132" s="3">
        <v>4.726</v>
      </c>
      <c r="W132" s="3">
        <v>4.9829999999999997</v>
      </c>
      <c r="X132" s="3" t="s">
        <v>12</v>
      </c>
      <c r="Y132" s="3">
        <v>5.4790000000000001</v>
      </c>
      <c r="Z132" s="15" t="s">
        <v>12</v>
      </c>
      <c r="AA132" s="10">
        <f t="shared" si="237"/>
        <v>4.9829999999999997</v>
      </c>
      <c r="AB132" s="9">
        <f t="shared" si="238"/>
        <v>0.48399999999999999</v>
      </c>
      <c r="AC132" s="10">
        <f t="shared" si="239"/>
        <v>0.49600000000000044</v>
      </c>
      <c r="AD132" s="9" t="s">
        <v>12</v>
      </c>
      <c r="AE132" s="55" t="s">
        <v>12</v>
      </c>
      <c r="AF132" s="55">
        <v>0.70899999999999996</v>
      </c>
      <c r="AG132" s="55">
        <v>0.76600000000000001</v>
      </c>
      <c r="AH132" s="55">
        <v>0.82799999999999996</v>
      </c>
      <c r="AI132" s="3">
        <v>0.88500000000000001</v>
      </c>
      <c r="AJ132" s="3">
        <v>0.94699999999999995</v>
      </c>
      <c r="AK132" s="3" t="s">
        <v>12</v>
      </c>
      <c r="AL132" s="3">
        <v>1.07</v>
      </c>
      <c r="AM132" s="15" t="s">
        <v>12</v>
      </c>
      <c r="AN132" s="10">
        <f t="shared" si="240"/>
        <v>0.94699999999999995</v>
      </c>
      <c r="AO132" s="9">
        <f t="shared" si="241"/>
        <v>0.11899999999999999</v>
      </c>
      <c r="AP132" s="10">
        <f t="shared" si="242"/>
        <v>0.12300000000000011</v>
      </c>
      <c r="AQ132" s="9" t="s">
        <v>12</v>
      </c>
      <c r="AR132" s="55" t="s">
        <v>12</v>
      </c>
      <c r="AS132" s="55">
        <v>2.7450000000000001</v>
      </c>
      <c r="AT132" s="55">
        <v>2.847</v>
      </c>
      <c r="AU132" s="55">
        <v>2.952</v>
      </c>
      <c r="AV132" s="3">
        <v>3.0390000000000001</v>
      </c>
      <c r="AW132" s="3">
        <v>3.1309999999999998</v>
      </c>
      <c r="AX132" s="3" t="s">
        <v>12</v>
      </c>
      <c r="AY132" s="3">
        <v>3.3119999999999998</v>
      </c>
      <c r="AZ132" s="15" t="s">
        <v>12</v>
      </c>
      <c r="BA132" s="10">
        <f t="shared" si="243"/>
        <v>3.1309999999999998</v>
      </c>
      <c r="BB132" s="9">
        <f t="shared" si="244"/>
        <v>0.17899999999999983</v>
      </c>
      <c r="BC132" s="10">
        <f t="shared" si="245"/>
        <v>0.18100000000000005</v>
      </c>
      <c r="BD132" s="9">
        <v>4.8040000000000003</v>
      </c>
      <c r="BE132" s="3">
        <v>5.3040000000000003</v>
      </c>
      <c r="BF132" s="15">
        <v>5.8079999999999998</v>
      </c>
      <c r="BG132" s="15">
        <f t="shared" si="246"/>
        <v>5.3040000000000003</v>
      </c>
      <c r="BH132" s="9">
        <f t="shared" si="247"/>
        <v>0.5</v>
      </c>
      <c r="BI132" s="10">
        <f t="shared" si="248"/>
        <v>0.50399999999999956</v>
      </c>
      <c r="BJ132" s="9">
        <v>4.774</v>
      </c>
      <c r="BK132" s="3">
        <v>5.274</v>
      </c>
      <c r="BL132" s="15">
        <v>5.7779999999999996</v>
      </c>
      <c r="BM132" s="15">
        <f t="shared" si="249"/>
        <v>5.274</v>
      </c>
      <c r="BN132" s="9">
        <f t="shared" si="250"/>
        <v>0.5</v>
      </c>
      <c r="BO132" s="10">
        <f t="shared" si="251"/>
        <v>0.50399999999999956</v>
      </c>
      <c r="BP132">
        <f t="shared" si="252"/>
        <v>0</v>
      </c>
      <c r="BQ132" s="93">
        <f t="shared" si="253"/>
        <v>1.0330578512396695</v>
      </c>
      <c r="BR132" s="93">
        <f t="shared" si="254"/>
        <v>1.0330578512396695</v>
      </c>
      <c r="BS132" s="93" t="str">
        <f>VLOOKUP(C132,'Koppeling locatie - aslocatie'!$A$2:$C$8139,2,FALSE)</f>
        <v>bema236</v>
      </c>
      <c r="BT132" s="93">
        <f>VLOOKUP($BS132,aslocaties_v01!$C$3:$AA$500,MATCH($K$3/10,aslocaties_v01!$C$2:$X$2),FALSE)</f>
        <v>4.4889999999999999</v>
      </c>
      <c r="BU132" s="93">
        <f>VLOOKUP(BS132,aslocaties_v01!$C$3:$AA$500,MATCH($K$3,aslocaties_v01!$C$2:$X$2),FALSE)</f>
        <v>4.968</v>
      </c>
      <c r="BV132" s="93">
        <f>VLOOKUP(BS132,aslocaties_v01!$C$3:$AA$500,MATCH($K$3*10,aslocaties_v01!$C$2:$Y$2),FALSE)</f>
        <v>5.4690000000000003</v>
      </c>
      <c r="BW132" s="93">
        <f t="shared" si="255"/>
        <v>0.47900000000000009</v>
      </c>
      <c r="BX132" s="93">
        <f t="shared" si="256"/>
        <v>0.50100000000000033</v>
      </c>
      <c r="BY132" s="94">
        <f t="shared" si="257"/>
        <v>1.0330578512396493E-2</v>
      </c>
      <c r="BZ132" s="94">
        <f t="shared" si="258"/>
        <v>1.0080645161290036E-2</v>
      </c>
      <c r="CA132" s="94">
        <f t="shared" si="259"/>
        <v>9.9999999999997868E-3</v>
      </c>
      <c r="CB132">
        <f t="shared" si="260"/>
        <v>1.499999999999968E-2</v>
      </c>
      <c r="CC132" s="58">
        <f t="shared" si="261"/>
        <v>9.9999999999997868E-3</v>
      </c>
      <c r="CD132" s="95" t="b">
        <f t="shared" si="262"/>
        <v>0</v>
      </c>
      <c r="CE132" s="96" t="b">
        <f t="shared" si="263"/>
        <v>1</v>
      </c>
      <c r="CF132" t="b">
        <f t="shared" si="264"/>
        <v>1</v>
      </c>
      <c r="CG132" t="b">
        <f t="shared" si="265"/>
        <v>1</v>
      </c>
      <c r="CH132" s="84" t="b">
        <f t="shared" si="266"/>
        <v>1</v>
      </c>
      <c r="CI132">
        <f t="shared" si="267"/>
        <v>0.94699999999999995</v>
      </c>
      <c r="CJ132" t="b">
        <f t="shared" si="268"/>
        <v>1</v>
      </c>
      <c r="CK132" t="b">
        <f t="shared" si="269"/>
        <v>1</v>
      </c>
      <c r="CL132" s="84" t="b">
        <f t="shared" ref="CL132:CL163" si="289">BA132&lt;AVERAGE(BA:BA)+2*STDEV(BA:BA)</f>
        <v>1</v>
      </c>
      <c r="CM132">
        <f t="shared" si="270"/>
        <v>3.1309999999999998</v>
      </c>
      <c r="CN132" t="b">
        <f t="shared" si="271"/>
        <v>1</v>
      </c>
      <c r="CO132" s="84">
        <f t="shared" si="272"/>
        <v>6.1924034711995653E-2</v>
      </c>
      <c r="CP132" t="b">
        <f t="shared" si="273"/>
        <v>1</v>
      </c>
      <c r="CQ132" s="96" t="b">
        <f t="shared" si="274"/>
        <v>1</v>
      </c>
      <c r="CR132" t="b">
        <f t="shared" si="275"/>
        <v>1</v>
      </c>
      <c r="CS132" t="b">
        <f t="shared" si="276"/>
        <v>1</v>
      </c>
      <c r="CT132" t="b">
        <f t="shared" si="277"/>
        <v>1</v>
      </c>
      <c r="CU132" t="b">
        <f t="shared" si="278"/>
        <v>1</v>
      </c>
      <c r="CV132" s="84" t="b">
        <f t="shared" si="279"/>
        <v>1</v>
      </c>
      <c r="CW132" t="b">
        <f t="shared" si="280"/>
        <v>1</v>
      </c>
      <c r="CX132" t="b">
        <f t="shared" si="281"/>
        <v>1</v>
      </c>
      <c r="CY132" t="b">
        <f t="shared" si="282"/>
        <v>1</v>
      </c>
      <c r="CZ132" t="b">
        <f t="shared" si="283"/>
        <v>1</v>
      </c>
      <c r="DA132" s="84">
        <f t="shared" si="284"/>
        <v>0</v>
      </c>
      <c r="DB132" t="b">
        <f t="shared" si="285"/>
        <v>0</v>
      </c>
    </row>
    <row r="133" spans="1:106">
      <c r="A133" s="9">
        <v>1258</v>
      </c>
      <c r="B133" s="3">
        <v>2</v>
      </c>
      <c r="C133" s="3" t="s">
        <v>976</v>
      </c>
      <c r="D133" s="3" t="str">
        <f t="shared" si="232"/>
        <v>BM_1_24-1_dk_0057</v>
      </c>
      <c r="E133" s="3" t="str">
        <f t="shared" si="233"/>
        <v>0057</v>
      </c>
      <c r="F133" s="3">
        <v>132178.125</v>
      </c>
      <c r="G133" s="15">
        <v>413906.21899999998</v>
      </c>
      <c r="H133" s="35" t="str">
        <f t="shared" si="234"/>
        <v>ja</v>
      </c>
      <c r="I133" s="42">
        <v>158</v>
      </c>
      <c r="J133" s="20" t="s">
        <v>369</v>
      </c>
      <c r="K133" s="21">
        <v>10000</v>
      </c>
      <c r="L133" s="28">
        <f t="shared" si="286"/>
        <v>1</v>
      </c>
      <c r="M133" s="28">
        <f t="shared" si="287"/>
        <v>1</v>
      </c>
      <c r="N133" s="56">
        <f t="shared" si="235"/>
        <v>10000</v>
      </c>
      <c r="O133" s="33">
        <f t="shared" si="288"/>
        <v>124.24872959111384</v>
      </c>
      <c r="P133" s="37">
        <f t="shared" si="236"/>
        <v>81.212250750716635</v>
      </c>
      <c r="Q133" s="9" t="s">
        <v>12</v>
      </c>
      <c r="R133" s="55" t="s">
        <v>12</v>
      </c>
      <c r="S133" s="55">
        <v>3.911</v>
      </c>
      <c r="T133" s="55">
        <v>4.21</v>
      </c>
      <c r="U133" s="55">
        <v>4.4850000000000003</v>
      </c>
      <c r="V133" s="3">
        <v>4.7080000000000002</v>
      </c>
      <c r="W133" s="3">
        <v>4.9640000000000004</v>
      </c>
      <c r="X133" s="3" t="s">
        <v>12</v>
      </c>
      <c r="Y133" s="3">
        <v>5.4640000000000004</v>
      </c>
      <c r="Z133" s="15" t="s">
        <v>12</v>
      </c>
      <c r="AA133" s="10">
        <f t="shared" si="237"/>
        <v>4.9640000000000004</v>
      </c>
      <c r="AB133" s="9">
        <f t="shared" si="238"/>
        <v>0.47900000000000009</v>
      </c>
      <c r="AC133" s="10">
        <f t="shared" si="239"/>
        <v>0.5</v>
      </c>
      <c r="AD133" s="9" t="s">
        <v>12</v>
      </c>
      <c r="AE133" s="55" t="s">
        <v>12</v>
      </c>
      <c r="AF133" s="55">
        <v>0.69699999999999995</v>
      </c>
      <c r="AG133" s="55">
        <v>0.753</v>
      </c>
      <c r="AH133" s="55">
        <v>0.81399999999999995</v>
      </c>
      <c r="AI133" s="3">
        <v>0.86899999999999999</v>
      </c>
      <c r="AJ133" s="3">
        <v>0.93100000000000005</v>
      </c>
      <c r="AK133" s="3" t="s">
        <v>12</v>
      </c>
      <c r="AL133" s="3">
        <v>1.0509999999999999</v>
      </c>
      <c r="AM133" s="15" t="s">
        <v>12</v>
      </c>
      <c r="AN133" s="10">
        <f t="shared" si="240"/>
        <v>0.93100000000000005</v>
      </c>
      <c r="AO133" s="9">
        <f t="shared" si="241"/>
        <v>0.1170000000000001</v>
      </c>
      <c r="AP133" s="10">
        <f t="shared" si="242"/>
        <v>0.11999999999999988</v>
      </c>
      <c r="AQ133" s="9" t="s">
        <v>12</v>
      </c>
      <c r="AR133" s="55" t="s">
        <v>12</v>
      </c>
      <c r="AS133" s="55">
        <v>2.718</v>
      </c>
      <c r="AT133" s="55">
        <v>2.819</v>
      </c>
      <c r="AU133" s="55">
        <v>2.9239999999999999</v>
      </c>
      <c r="AV133" s="3">
        <v>3.0089999999999999</v>
      </c>
      <c r="AW133" s="3">
        <v>3.0990000000000002</v>
      </c>
      <c r="AX133" s="3" t="s">
        <v>12</v>
      </c>
      <c r="AY133" s="3">
        <v>3.2789999999999999</v>
      </c>
      <c r="AZ133" s="15" t="s">
        <v>12</v>
      </c>
      <c r="BA133" s="10">
        <f t="shared" si="243"/>
        <v>3.0990000000000002</v>
      </c>
      <c r="BB133" s="9">
        <f t="shared" si="244"/>
        <v>0.17500000000000027</v>
      </c>
      <c r="BC133" s="10">
        <f t="shared" si="245"/>
        <v>0.17999999999999972</v>
      </c>
      <c r="BD133" s="9">
        <v>4.7590000000000003</v>
      </c>
      <c r="BE133" s="3">
        <v>5.2560000000000002</v>
      </c>
      <c r="BF133" s="15">
        <v>5.7549999999999999</v>
      </c>
      <c r="BG133" s="15">
        <f t="shared" si="246"/>
        <v>5.2560000000000002</v>
      </c>
      <c r="BH133" s="9">
        <f t="shared" si="247"/>
        <v>0.49699999999999989</v>
      </c>
      <c r="BI133" s="10">
        <f t="shared" si="248"/>
        <v>0.49899999999999967</v>
      </c>
      <c r="BJ133" s="9">
        <v>4.7300000000000004</v>
      </c>
      <c r="BK133" s="3">
        <v>5.2240000000000002</v>
      </c>
      <c r="BL133" s="15">
        <v>5.7229999999999999</v>
      </c>
      <c r="BM133" s="15">
        <f t="shared" si="249"/>
        <v>5.2240000000000002</v>
      </c>
      <c r="BN133" s="9">
        <f t="shared" si="250"/>
        <v>0.49399999999999977</v>
      </c>
      <c r="BO133" s="10">
        <f t="shared" si="251"/>
        <v>0.49899999999999967</v>
      </c>
      <c r="BP133">
        <f t="shared" si="252"/>
        <v>0</v>
      </c>
      <c r="BQ133" s="93">
        <f t="shared" si="253"/>
        <v>1.0375782881002082</v>
      </c>
      <c r="BR133" s="93">
        <f t="shared" si="254"/>
        <v>1.0313152400835066</v>
      </c>
      <c r="BS133" s="93" t="str">
        <f>VLOOKUP(C133,'Koppeling locatie - aslocatie'!$A$2:$C$8139,2,FALSE)</f>
        <v>bema236</v>
      </c>
      <c r="BT133" s="93">
        <f>VLOOKUP($BS133,aslocaties_v01!$C$3:$AA$500,MATCH($K$3/10,aslocaties_v01!$C$2:$X$2),FALSE)</f>
        <v>4.4889999999999999</v>
      </c>
      <c r="BU133" s="93">
        <f>VLOOKUP(BS133,aslocaties_v01!$C$3:$AA$500,MATCH($K$3,aslocaties_v01!$C$2:$X$2),FALSE)</f>
        <v>4.968</v>
      </c>
      <c r="BV133" s="93">
        <f>VLOOKUP(BS133,aslocaties_v01!$C$3:$AA$500,MATCH($K$3*10,aslocaties_v01!$C$2:$Y$2),FALSE)</f>
        <v>5.4690000000000003</v>
      </c>
      <c r="BW133" s="93">
        <f t="shared" si="255"/>
        <v>0.47900000000000009</v>
      </c>
      <c r="BX133" s="93">
        <f t="shared" si="256"/>
        <v>0.50100000000000033</v>
      </c>
      <c r="BY133" s="94">
        <f t="shared" si="257"/>
        <v>0</v>
      </c>
      <c r="BZ133" s="94">
        <f t="shared" si="258"/>
        <v>2.0000000000006679E-3</v>
      </c>
      <c r="CA133" s="94">
        <f t="shared" si="259"/>
        <v>3.9999999999995595E-3</v>
      </c>
      <c r="CB133">
        <f t="shared" si="260"/>
        <v>3.9999999999995595E-3</v>
      </c>
      <c r="CC133" s="58">
        <f t="shared" si="261"/>
        <v>4.9999999999998934E-3</v>
      </c>
      <c r="CD133" s="95" t="b">
        <f t="shared" si="262"/>
        <v>0</v>
      </c>
      <c r="CE133" s="96" t="b">
        <f t="shared" si="263"/>
        <v>1</v>
      </c>
      <c r="CF133" t="b">
        <f t="shared" si="264"/>
        <v>1</v>
      </c>
      <c r="CG133" t="b">
        <f t="shared" si="265"/>
        <v>1</v>
      </c>
      <c r="CH133" s="84" t="b">
        <f t="shared" si="266"/>
        <v>1</v>
      </c>
      <c r="CI133">
        <f t="shared" si="267"/>
        <v>0.93100000000000005</v>
      </c>
      <c r="CJ133" t="b">
        <f t="shared" si="268"/>
        <v>1</v>
      </c>
      <c r="CK133" t="b">
        <f t="shared" si="269"/>
        <v>1</v>
      </c>
      <c r="CL133" s="84" t="b">
        <f t="shared" si="289"/>
        <v>1</v>
      </c>
      <c r="CM133">
        <f t="shared" si="270"/>
        <v>3.0990000000000002</v>
      </c>
      <c r="CN133" t="b">
        <f t="shared" si="271"/>
        <v>1</v>
      </c>
      <c r="CO133" s="84">
        <f t="shared" si="272"/>
        <v>6.2141528317264362E-2</v>
      </c>
      <c r="CP133" t="b">
        <f t="shared" si="273"/>
        <v>1</v>
      </c>
      <c r="CQ133" s="96" t="b">
        <f t="shared" si="274"/>
        <v>1</v>
      </c>
      <c r="CR133" t="b">
        <f t="shared" si="275"/>
        <v>1</v>
      </c>
      <c r="CS133" t="b">
        <f t="shared" si="276"/>
        <v>1</v>
      </c>
      <c r="CT133" t="b">
        <f t="shared" si="277"/>
        <v>1</v>
      </c>
      <c r="CU133" t="b">
        <f t="shared" si="278"/>
        <v>1</v>
      </c>
      <c r="CV133" s="84" t="b">
        <f t="shared" si="279"/>
        <v>1</v>
      </c>
      <c r="CW133" t="b">
        <f t="shared" si="280"/>
        <v>1</v>
      </c>
      <c r="CX133" t="b">
        <f t="shared" si="281"/>
        <v>1</v>
      </c>
      <c r="CY133" t="b">
        <f t="shared" si="282"/>
        <v>1</v>
      </c>
      <c r="CZ133" t="b">
        <f t="shared" si="283"/>
        <v>1</v>
      </c>
      <c r="DA133" s="84">
        <f t="shared" si="284"/>
        <v>0</v>
      </c>
      <c r="DB133" t="b">
        <f t="shared" si="285"/>
        <v>0</v>
      </c>
    </row>
    <row r="134" spans="1:106">
      <c r="A134" s="9">
        <v>1259</v>
      </c>
      <c r="B134" s="3">
        <v>2</v>
      </c>
      <c r="C134" s="3" t="s">
        <v>977</v>
      </c>
      <c r="D134" s="3" t="str">
        <f t="shared" si="232"/>
        <v>BM_1_24-1_dk_0058</v>
      </c>
      <c r="E134" s="3" t="str">
        <f t="shared" si="233"/>
        <v>0058</v>
      </c>
      <c r="F134" s="3">
        <v>132101.21900000001</v>
      </c>
      <c r="G134" s="15">
        <v>413880.125</v>
      </c>
      <c r="H134" s="35" t="str">
        <f t="shared" si="234"/>
        <v>ja</v>
      </c>
      <c r="I134" s="42">
        <v>162</v>
      </c>
      <c r="J134" s="20" t="s">
        <v>369</v>
      </c>
      <c r="K134" s="21">
        <v>10000</v>
      </c>
      <c r="L134" s="28">
        <f t="shared" si="286"/>
        <v>1</v>
      </c>
      <c r="M134" s="28">
        <f t="shared" si="287"/>
        <v>1</v>
      </c>
      <c r="N134" s="56">
        <f t="shared" si="235"/>
        <v>10000</v>
      </c>
      <c r="O134" s="33">
        <f t="shared" si="288"/>
        <v>81.212250750716635</v>
      </c>
      <c r="P134" s="37">
        <f t="shared" si="236"/>
        <v>111.53168965366956</v>
      </c>
      <c r="Q134" s="9" t="s">
        <v>12</v>
      </c>
      <c r="R134" s="55" t="s">
        <v>12</v>
      </c>
      <c r="S134" s="55">
        <v>3.8940000000000001</v>
      </c>
      <c r="T134" s="55">
        <v>4.1970000000000001</v>
      </c>
      <c r="U134" s="55">
        <v>4.4660000000000002</v>
      </c>
      <c r="V134" s="3">
        <v>4.6929999999999996</v>
      </c>
      <c r="W134" s="3">
        <v>4.9480000000000004</v>
      </c>
      <c r="X134" s="3" t="s">
        <v>12</v>
      </c>
      <c r="Y134" s="3">
        <v>5.4429999999999996</v>
      </c>
      <c r="Z134" s="15" t="s">
        <v>12</v>
      </c>
      <c r="AA134" s="10">
        <f t="shared" si="237"/>
        <v>4.9480000000000004</v>
      </c>
      <c r="AB134" s="9">
        <f t="shared" si="238"/>
        <v>0.48200000000000021</v>
      </c>
      <c r="AC134" s="10">
        <f t="shared" si="239"/>
        <v>0.49499999999999922</v>
      </c>
      <c r="AD134" s="9" t="s">
        <v>12</v>
      </c>
      <c r="AE134" s="55" t="s">
        <v>12</v>
      </c>
      <c r="AF134" s="55">
        <v>0.69</v>
      </c>
      <c r="AG134" s="55">
        <v>0.746</v>
      </c>
      <c r="AH134" s="55">
        <v>0.80700000000000005</v>
      </c>
      <c r="AI134" s="3">
        <v>0.86199999999999999</v>
      </c>
      <c r="AJ134" s="3">
        <v>0.92200000000000004</v>
      </c>
      <c r="AK134" s="3" t="s">
        <v>12</v>
      </c>
      <c r="AL134" s="3">
        <v>1.042</v>
      </c>
      <c r="AM134" s="15" t="s">
        <v>12</v>
      </c>
      <c r="AN134" s="10">
        <f t="shared" si="240"/>
        <v>0.92200000000000004</v>
      </c>
      <c r="AO134" s="9">
        <f t="shared" si="241"/>
        <v>0.11499999999999999</v>
      </c>
      <c r="AP134" s="10">
        <f t="shared" si="242"/>
        <v>0.12</v>
      </c>
      <c r="AQ134" s="9" t="s">
        <v>12</v>
      </c>
      <c r="AR134" s="55" t="s">
        <v>12</v>
      </c>
      <c r="AS134" s="55">
        <v>2.7010000000000001</v>
      </c>
      <c r="AT134" s="55">
        <v>2.8010000000000002</v>
      </c>
      <c r="AU134" s="55">
        <v>2.9089999999999998</v>
      </c>
      <c r="AV134" s="3">
        <v>2.9910000000000001</v>
      </c>
      <c r="AW134" s="3">
        <v>3.0819999999999999</v>
      </c>
      <c r="AX134" s="3" t="s">
        <v>12</v>
      </c>
      <c r="AY134" s="3">
        <v>3.2610000000000001</v>
      </c>
      <c r="AZ134" s="15" t="s">
        <v>12</v>
      </c>
      <c r="BA134" s="10">
        <f t="shared" si="243"/>
        <v>3.0819999999999999</v>
      </c>
      <c r="BB134" s="9">
        <f t="shared" si="244"/>
        <v>0.17300000000000004</v>
      </c>
      <c r="BC134" s="10">
        <f t="shared" si="245"/>
        <v>0.17900000000000027</v>
      </c>
      <c r="BD134" s="9">
        <v>4.7610000000000001</v>
      </c>
      <c r="BE134" s="3">
        <v>5.2590000000000003</v>
      </c>
      <c r="BF134" s="15">
        <v>5.7610000000000001</v>
      </c>
      <c r="BG134" s="15">
        <f t="shared" si="246"/>
        <v>5.2590000000000003</v>
      </c>
      <c r="BH134" s="9">
        <f t="shared" si="247"/>
        <v>0.49800000000000022</v>
      </c>
      <c r="BI134" s="10">
        <f t="shared" si="248"/>
        <v>0.50199999999999978</v>
      </c>
      <c r="BJ134" s="9">
        <v>4.7359999999999998</v>
      </c>
      <c r="BK134" s="3">
        <v>5.234</v>
      </c>
      <c r="BL134" s="15">
        <v>5.7359999999999998</v>
      </c>
      <c r="BM134" s="15">
        <f t="shared" si="249"/>
        <v>5.234</v>
      </c>
      <c r="BN134" s="9">
        <f t="shared" si="250"/>
        <v>0.49800000000000022</v>
      </c>
      <c r="BO134" s="10">
        <f t="shared" si="251"/>
        <v>0.50199999999999978</v>
      </c>
      <c r="BP134">
        <f t="shared" si="252"/>
        <v>0</v>
      </c>
      <c r="BQ134" s="93">
        <f t="shared" si="253"/>
        <v>1.0331950207468881</v>
      </c>
      <c r="BR134" s="93">
        <f t="shared" si="254"/>
        <v>1.0331950207468881</v>
      </c>
      <c r="BS134" s="93" t="str">
        <f>VLOOKUP(C134,'Koppeling locatie - aslocatie'!$A$2:$C$8139,2,FALSE)</f>
        <v>bema236</v>
      </c>
      <c r="BT134" s="93">
        <f>VLOOKUP($BS134,aslocaties_v01!$C$3:$AA$500,MATCH($K$3/10,aslocaties_v01!$C$2:$X$2),FALSE)</f>
        <v>4.4889999999999999</v>
      </c>
      <c r="BU134" s="93">
        <f>VLOOKUP(BS134,aslocaties_v01!$C$3:$AA$500,MATCH($K$3,aslocaties_v01!$C$2:$X$2),FALSE)</f>
        <v>4.968</v>
      </c>
      <c r="BV134" s="93">
        <f>VLOOKUP(BS134,aslocaties_v01!$C$3:$AA$500,MATCH($K$3*10,aslocaties_v01!$C$2:$Y$2),FALSE)</f>
        <v>5.4690000000000003</v>
      </c>
      <c r="BW134" s="93">
        <f t="shared" si="255"/>
        <v>0.47900000000000009</v>
      </c>
      <c r="BX134" s="93">
        <f t="shared" si="256"/>
        <v>0.50100000000000033</v>
      </c>
      <c r="BY134" s="94">
        <f t="shared" si="257"/>
        <v>6.2240663900416937E-3</v>
      </c>
      <c r="BZ134" s="94">
        <f t="shared" si="258"/>
        <v>1.212121212121442E-2</v>
      </c>
      <c r="CA134" s="94">
        <f t="shared" si="259"/>
        <v>2.2999999999999687E-2</v>
      </c>
      <c r="CB134">
        <f t="shared" si="260"/>
        <v>1.9999999999999574E-2</v>
      </c>
      <c r="CC134" s="58">
        <f t="shared" si="261"/>
        <v>2.6000000000000689E-2</v>
      </c>
      <c r="CD134" s="95" t="b">
        <f t="shared" si="262"/>
        <v>0</v>
      </c>
      <c r="CE134" s="96" t="b">
        <f t="shared" si="263"/>
        <v>1</v>
      </c>
      <c r="CF134" t="b">
        <f t="shared" si="264"/>
        <v>1</v>
      </c>
      <c r="CG134" t="b">
        <f t="shared" si="265"/>
        <v>1</v>
      </c>
      <c r="CH134" s="84" t="b">
        <f t="shared" si="266"/>
        <v>1</v>
      </c>
      <c r="CI134">
        <f t="shared" si="267"/>
        <v>0.92200000000000004</v>
      </c>
      <c r="CJ134" t="b">
        <f t="shared" si="268"/>
        <v>1</v>
      </c>
      <c r="CK134" t="b">
        <f t="shared" si="269"/>
        <v>1</v>
      </c>
      <c r="CL134" s="84" t="b">
        <f t="shared" si="289"/>
        <v>1</v>
      </c>
      <c r="CM134">
        <f t="shared" si="270"/>
        <v>3.0819999999999999</v>
      </c>
      <c r="CN134" t="b">
        <f t="shared" si="271"/>
        <v>1</v>
      </c>
      <c r="CO134" s="84">
        <f t="shared" si="272"/>
        <v>6.2221582712124399E-2</v>
      </c>
      <c r="CP134" t="b">
        <f t="shared" si="273"/>
        <v>1</v>
      </c>
      <c r="CQ134" s="96" t="b">
        <f t="shared" si="274"/>
        <v>1</v>
      </c>
      <c r="CR134" t="b">
        <f t="shared" si="275"/>
        <v>1</v>
      </c>
      <c r="CS134" t="b">
        <f t="shared" si="276"/>
        <v>1</v>
      </c>
      <c r="CT134" t="b">
        <f t="shared" si="277"/>
        <v>1</v>
      </c>
      <c r="CU134" t="b">
        <f t="shared" si="278"/>
        <v>1</v>
      </c>
      <c r="CV134" s="84" t="b">
        <f t="shared" si="279"/>
        <v>1</v>
      </c>
      <c r="CW134" t="b">
        <f t="shared" si="280"/>
        <v>1</v>
      </c>
      <c r="CX134" t="b">
        <f t="shared" si="281"/>
        <v>1</v>
      </c>
      <c r="CY134" t="b">
        <f t="shared" si="282"/>
        <v>1</v>
      </c>
      <c r="CZ134" t="b">
        <f t="shared" si="283"/>
        <v>1</v>
      </c>
      <c r="DA134" s="84">
        <f t="shared" si="284"/>
        <v>0</v>
      </c>
      <c r="DB134" t="b">
        <f t="shared" si="285"/>
        <v>0</v>
      </c>
    </row>
    <row r="135" spans="1:106">
      <c r="A135" s="9">
        <v>1260</v>
      </c>
      <c r="B135" s="3">
        <v>2</v>
      </c>
      <c r="C135" s="3" t="s">
        <v>978</v>
      </c>
      <c r="D135" s="3" t="str">
        <f t="shared" si="232"/>
        <v>BM_1_24-1_dk_0059</v>
      </c>
      <c r="E135" s="3" t="str">
        <f t="shared" si="233"/>
        <v>0059</v>
      </c>
      <c r="F135" s="3">
        <v>131995.18799999999</v>
      </c>
      <c r="G135" s="15">
        <v>413845.53100000002</v>
      </c>
      <c r="H135" s="35" t="str">
        <f t="shared" si="234"/>
        <v>ja</v>
      </c>
      <c r="I135" s="42">
        <v>163</v>
      </c>
      <c r="J135" s="20" t="s">
        <v>369</v>
      </c>
      <c r="K135" s="21">
        <v>10000</v>
      </c>
      <c r="L135" s="28">
        <f t="shared" si="286"/>
        <v>1</v>
      </c>
      <c r="M135" s="28">
        <f t="shared" si="287"/>
        <v>1</v>
      </c>
      <c r="N135" s="56">
        <f t="shared" si="235"/>
        <v>10000</v>
      </c>
      <c r="O135" s="33">
        <f t="shared" si="288"/>
        <v>111.53168965366956</v>
      </c>
      <c r="P135" s="37">
        <f t="shared" si="236"/>
        <v>5234.9251500915479</v>
      </c>
      <c r="Q135" s="9" t="s">
        <v>12</v>
      </c>
      <c r="R135" s="55" t="s">
        <v>12</v>
      </c>
      <c r="S135" s="55">
        <v>3.88</v>
      </c>
      <c r="T135" s="55">
        <v>4.1769999999999996</v>
      </c>
      <c r="U135" s="55">
        <v>4.4509999999999996</v>
      </c>
      <c r="V135" s="3">
        <v>4.6749999999999998</v>
      </c>
      <c r="W135" s="3">
        <v>4.931</v>
      </c>
      <c r="X135" s="3" t="s">
        <v>12</v>
      </c>
      <c r="Y135" s="3">
        <v>5.4249999999999998</v>
      </c>
      <c r="Z135" s="15" t="s">
        <v>12</v>
      </c>
      <c r="AA135" s="10">
        <f t="shared" si="237"/>
        <v>4.931</v>
      </c>
      <c r="AB135" s="9">
        <f t="shared" si="238"/>
        <v>0.48000000000000043</v>
      </c>
      <c r="AC135" s="10">
        <f t="shared" si="239"/>
        <v>0.49399999999999977</v>
      </c>
      <c r="AD135" s="9" t="s">
        <v>12</v>
      </c>
      <c r="AE135" s="55" t="s">
        <v>12</v>
      </c>
      <c r="AF135" s="55">
        <v>0.72099999999999997</v>
      </c>
      <c r="AG135" s="55">
        <v>0.78</v>
      </c>
      <c r="AH135" s="55">
        <v>0.84399999999999997</v>
      </c>
      <c r="AI135" s="3">
        <v>0.90100000000000002</v>
      </c>
      <c r="AJ135" s="3">
        <v>0.96399999999999997</v>
      </c>
      <c r="AK135" s="3" t="s">
        <v>12</v>
      </c>
      <c r="AL135" s="3">
        <v>1.089</v>
      </c>
      <c r="AM135" s="15" t="s">
        <v>12</v>
      </c>
      <c r="AN135" s="10">
        <f t="shared" si="240"/>
        <v>0.96399999999999997</v>
      </c>
      <c r="AO135" s="9">
        <f t="shared" si="241"/>
        <v>0.12</v>
      </c>
      <c r="AP135" s="10">
        <f t="shared" si="242"/>
        <v>0.125</v>
      </c>
      <c r="AQ135" s="9" t="s">
        <v>12</v>
      </c>
      <c r="AR135" s="55" t="s">
        <v>12</v>
      </c>
      <c r="AS135" s="55">
        <v>2.778</v>
      </c>
      <c r="AT135" s="55">
        <v>2.8820000000000001</v>
      </c>
      <c r="AU135" s="55">
        <v>2.9910000000000001</v>
      </c>
      <c r="AV135" s="3">
        <v>3.0779999999999998</v>
      </c>
      <c r="AW135" s="3">
        <v>3.1709999999999998</v>
      </c>
      <c r="AX135" s="3" t="s">
        <v>12</v>
      </c>
      <c r="AY135" s="3">
        <v>3.3559999999999999</v>
      </c>
      <c r="AZ135" s="15" t="s">
        <v>12</v>
      </c>
      <c r="BA135" s="10">
        <f t="shared" si="243"/>
        <v>3.1709999999999998</v>
      </c>
      <c r="BB135" s="9">
        <f t="shared" si="244"/>
        <v>0.17999999999999972</v>
      </c>
      <c r="BC135" s="10">
        <f t="shared" si="245"/>
        <v>0.18500000000000005</v>
      </c>
      <c r="BD135" s="9">
        <v>4.7750000000000004</v>
      </c>
      <c r="BE135" s="3">
        <v>5.2779999999999996</v>
      </c>
      <c r="BF135" s="15">
        <v>5.7839999999999998</v>
      </c>
      <c r="BG135" s="15">
        <f t="shared" si="246"/>
        <v>5.2779999999999996</v>
      </c>
      <c r="BH135" s="9">
        <f t="shared" si="247"/>
        <v>0.50299999999999923</v>
      </c>
      <c r="BI135" s="10">
        <f t="shared" si="248"/>
        <v>0.50600000000000023</v>
      </c>
      <c r="BJ135" s="9">
        <v>4.7469999999999999</v>
      </c>
      <c r="BK135" s="3">
        <v>5.2489999999999997</v>
      </c>
      <c r="BL135" s="15">
        <v>5.7549999999999999</v>
      </c>
      <c r="BM135" s="15">
        <f t="shared" si="249"/>
        <v>5.2489999999999997</v>
      </c>
      <c r="BN135" s="9">
        <f t="shared" si="250"/>
        <v>0.50199999999999978</v>
      </c>
      <c r="BO135" s="10">
        <f t="shared" si="251"/>
        <v>0.50600000000000023</v>
      </c>
      <c r="BP135">
        <f t="shared" si="252"/>
        <v>0</v>
      </c>
      <c r="BQ135" s="93">
        <f t="shared" si="253"/>
        <v>1.0479166666666642</v>
      </c>
      <c r="BR135" s="93">
        <f t="shared" si="254"/>
        <v>1.0458333333333318</v>
      </c>
      <c r="BS135" s="93" t="str">
        <f>VLOOKUP(C135,'Koppeling locatie - aslocatie'!$A$2:$C$8139,2,FALSE)</f>
        <v>bema236</v>
      </c>
      <c r="BT135" s="93">
        <f>VLOOKUP($BS135,aslocaties_v01!$C$3:$AA$500,MATCH($K$3/10,aslocaties_v01!$C$2:$X$2),FALSE)</f>
        <v>4.4889999999999999</v>
      </c>
      <c r="BU135" s="93">
        <f>VLOOKUP(BS135,aslocaties_v01!$C$3:$AA$500,MATCH($K$3,aslocaties_v01!$C$2:$X$2),FALSE)</f>
        <v>4.968</v>
      </c>
      <c r="BV135" s="93">
        <f>VLOOKUP(BS135,aslocaties_v01!$C$3:$AA$500,MATCH($K$3*10,aslocaties_v01!$C$2:$Y$2),FALSE)</f>
        <v>5.4690000000000003</v>
      </c>
      <c r="BW135" s="93">
        <f t="shared" si="255"/>
        <v>0.47900000000000009</v>
      </c>
      <c r="BX135" s="93">
        <f t="shared" si="256"/>
        <v>0.50100000000000033</v>
      </c>
      <c r="BY135" s="94">
        <f t="shared" si="257"/>
        <v>2.0833333333339921E-3</v>
      </c>
      <c r="BZ135" s="94">
        <f t="shared" si="258"/>
        <v>1.4170040485831148E-2</v>
      </c>
      <c r="CA135" s="94">
        <f t="shared" si="259"/>
        <v>3.8000000000000256E-2</v>
      </c>
      <c r="CB135">
        <f t="shared" si="260"/>
        <v>3.6999999999999922E-2</v>
      </c>
      <c r="CC135" s="58">
        <f t="shared" si="261"/>
        <v>4.4000000000000483E-2</v>
      </c>
      <c r="CD135" s="95" t="b">
        <f t="shared" si="262"/>
        <v>0</v>
      </c>
      <c r="CE135" s="96" t="b">
        <f t="shared" si="263"/>
        <v>1</v>
      </c>
      <c r="CF135" t="b">
        <f t="shared" si="264"/>
        <v>1</v>
      </c>
      <c r="CG135" t="b">
        <f t="shared" si="265"/>
        <v>1</v>
      </c>
      <c r="CH135" s="84" t="b">
        <f t="shared" si="266"/>
        <v>1</v>
      </c>
      <c r="CI135">
        <f t="shared" si="267"/>
        <v>0.96399999999999997</v>
      </c>
      <c r="CJ135" t="b">
        <f t="shared" si="268"/>
        <v>1</v>
      </c>
      <c r="CK135" t="b">
        <f t="shared" si="269"/>
        <v>1</v>
      </c>
      <c r="CL135" s="84" t="b">
        <f t="shared" si="289"/>
        <v>1</v>
      </c>
      <c r="CM135">
        <f t="shared" si="270"/>
        <v>3.1709999999999998</v>
      </c>
      <c r="CN135" t="b">
        <f t="shared" si="271"/>
        <v>1</v>
      </c>
      <c r="CO135" s="84">
        <f t="shared" si="272"/>
        <v>6.1455386096535926E-2</v>
      </c>
      <c r="CP135" t="b">
        <f t="shared" si="273"/>
        <v>1</v>
      </c>
      <c r="CQ135" s="96" t="b">
        <f t="shared" si="274"/>
        <v>1</v>
      </c>
      <c r="CR135" t="b">
        <f t="shared" si="275"/>
        <v>1</v>
      </c>
      <c r="CS135" t="b">
        <f t="shared" si="276"/>
        <v>1</v>
      </c>
      <c r="CT135" t="b">
        <f t="shared" si="277"/>
        <v>1</v>
      </c>
      <c r="CU135" t="b">
        <f t="shared" si="278"/>
        <v>1</v>
      </c>
      <c r="CV135" s="84" t="b">
        <f t="shared" si="279"/>
        <v>1</v>
      </c>
      <c r="CW135" t="b">
        <f t="shared" si="280"/>
        <v>1</v>
      </c>
      <c r="CX135" t="b">
        <f t="shared" si="281"/>
        <v>1</v>
      </c>
      <c r="CY135" t="b">
        <f t="shared" si="282"/>
        <v>1</v>
      </c>
      <c r="CZ135" t="b">
        <f t="shared" si="283"/>
        <v>1</v>
      </c>
      <c r="DA135" s="84">
        <f t="shared" si="284"/>
        <v>0</v>
      </c>
      <c r="DB135" t="b">
        <f t="shared" si="285"/>
        <v>0</v>
      </c>
    </row>
    <row r="136" spans="1:106">
      <c r="A136" s="9">
        <v>1261</v>
      </c>
      <c r="B136" s="3">
        <v>2</v>
      </c>
      <c r="C136" s="3" t="s">
        <v>979</v>
      </c>
      <c r="D136" s="3" t="str">
        <f t="shared" si="232"/>
        <v>BM_1_24-1_dk_0006</v>
      </c>
      <c r="E136" s="3" t="str">
        <f t="shared" si="233"/>
        <v>0006</v>
      </c>
      <c r="F136" s="3">
        <v>136338.07800000001</v>
      </c>
      <c r="G136" s="15">
        <v>416768.5</v>
      </c>
      <c r="H136" s="35" t="str">
        <f t="shared" si="234"/>
        <v>ja</v>
      </c>
      <c r="I136" s="42">
        <v>153</v>
      </c>
      <c r="J136" s="20" t="s">
        <v>369</v>
      </c>
      <c r="K136" s="21">
        <v>10000</v>
      </c>
      <c r="L136" s="28">
        <f t="shared" si="286"/>
        <v>1</v>
      </c>
      <c r="M136" s="28">
        <f t="shared" si="287"/>
        <v>1</v>
      </c>
      <c r="N136" s="56">
        <f t="shared" si="235"/>
        <v>10000</v>
      </c>
      <c r="O136" s="33">
        <f t="shared" si="288"/>
        <v>5234.9251500915479</v>
      </c>
      <c r="P136" s="37">
        <f t="shared" si="236"/>
        <v>5305.9373868814146</v>
      </c>
      <c r="Q136" s="9" t="s">
        <v>12</v>
      </c>
      <c r="R136" s="55" t="s">
        <v>12</v>
      </c>
      <c r="S136" s="55">
        <v>4.3860000000000001</v>
      </c>
      <c r="T136" s="55">
        <v>4.7190000000000003</v>
      </c>
      <c r="U136" s="55">
        <v>5.0170000000000003</v>
      </c>
      <c r="V136" s="3">
        <v>5.266</v>
      </c>
      <c r="W136" s="3">
        <v>5.5430000000000001</v>
      </c>
      <c r="X136" s="3" t="s">
        <v>12</v>
      </c>
      <c r="Y136" s="3">
        <v>6.093</v>
      </c>
      <c r="Z136" s="15" t="s">
        <v>12</v>
      </c>
      <c r="AA136" s="10">
        <f t="shared" si="237"/>
        <v>5.5430000000000001</v>
      </c>
      <c r="AB136" s="9">
        <f t="shared" si="238"/>
        <v>0.5259999999999998</v>
      </c>
      <c r="AC136" s="10">
        <f t="shared" si="239"/>
        <v>0.54999999999999982</v>
      </c>
      <c r="AD136" s="9" t="s">
        <v>12</v>
      </c>
      <c r="AE136" s="55" t="s">
        <v>12</v>
      </c>
      <c r="AF136" s="55">
        <v>0.60799999999999998</v>
      </c>
      <c r="AG136" s="55">
        <v>0.68799999999999994</v>
      </c>
      <c r="AH136" s="55">
        <v>0.77800000000000002</v>
      </c>
      <c r="AI136" s="3">
        <v>0.85199999999999998</v>
      </c>
      <c r="AJ136" s="3">
        <v>0.92600000000000005</v>
      </c>
      <c r="AK136" s="3" t="s">
        <v>12</v>
      </c>
      <c r="AL136" s="3">
        <v>1.056</v>
      </c>
      <c r="AM136" s="15" t="s">
        <v>12</v>
      </c>
      <c r="AN136" s="10">
        <f t="shared" si="240"/>
        <v>0.92600000000000005</v>
      </c>
      <c r="AO136" s="9">
        <f t="shared" si="241"/>
        <v>0.14800000000000002</v>
      </c>
      <c r="AP136" s="10">
        <f t="shared" si="242"/>
        <v>0.13</v>
      </c>
      <c r="AQ136" s="9" t="s">
        <v>12</v>
      </c>
      <c r="AR136" s="55" t="s">
        <v>12</v>
      </c>
      <c r="AS136" s="55">
        <v>2.617</v>
      </c>
      <c r="AT136" s="55">
        <v>2.7589999999999999</v>
      </c>
      <c r="AU136" s="55">
        <v>2.9239999999999999</v>
      </c>
      <c r="AV136" s="3">
        <v>3.077</v>
      </c>
      <c r="AW136" s="3">
        <v>3.1920000000000002</v>
      </c>
      <c r="AX136" s="3" t="s">
        <v>12</v>
      </c>
      <c r="AY136" s="3">
        <v>3.3940000000000001</v>
      </c>
      <c r="AZ136" s="15" t="s">
        <v>12</v>
      </c>
      <c r="BA136" s="10">
        <f t="shared" si="243"/>
        <v>3.1920000000000002</v>
      </c>
      <c r="BB136" s="9">
        <f t="shared" si="244"/>
        <v>0.26800000000000024</v>
      </c>
      <c r="BC136" s="10">
        <f t="shared" si="245"/>
        <v>0.20199999999999996</v>
      </c>
      <c r="BD136" s="9">
        <v>5.3559999999999999</v>
      </c>
      <c r="BE136" s="3">
        <v>5.9029999999999996</v>
      </c>
      <c r="BF136" s="15">
        <v>6.4480000000000004</v>
      </c>
      <c r="BG136" s="15">
        <f t="shared" si="246"/>
        <v>5.9029999999999996</v>
      </c>
      <c r="BH136" s="9">
        <f t="shared" si="247"/>
        <v>0.54699999999999971</v>
      </c>
      <c r="BI136" s="10">
        <f t="shared" si="248"/>
        <v>0.54500000000000082</v>
      </c>
      <c r="BJ136" s="9">
        <v>5.3209999999999997</v>
      </c>
      <c r="BK136" s="3">
        <v>5.8650000000000002</v>
      </c>
      <c r="BL136" s="15">
        <v>6.41</v>
      </c>
      <c r="BM136" s="15">
        <f t="shared" si="249"/>
        <v>5.8650000000000002</v>
      </c>
      <c r="BN136" s="9">
        <f t="shared" si="250"/>
        <v>0.54400000000000048</v>
      </c>
      <c r="BO136" s="10">
        <f t="shared" si="251"/>
        <v>0.54499999999999993</v>
      </c>
      <c r="BP136">
        <f t="shared" si="252"/>
        <v>0</v>
      </c>
      <c r="BQ136" s="93">
        <f t="shared" si="253"/>
        <v>1.0399239543726233</v>
      </c>
      <c r="BR136" s="93">
        <f t="shared" si="254"/>
        <v>1.0342205323193929</v>
      </c>
      <c r="BS136" s="93" t="str">
        <f>VLOOKUP(C136,'Koppeling locatie - aslocatie'!$A$2:$C$8139,2,FALSE)</f>
        <v>bema231</v>
      </c>
      <c r="BT136" s="93">
        <f>VLOOKUP($BS136,aslocaties_v01!$C$3:$AA$500,MATCH($K$3/10,aslocaties_v01!$C$2:$X$2),FALSE)</f>
        <v>5.0049999999999999</v>
      </c>
      <c r="BU136" s="93">
        <f>VLOOKUP(BS136,aslocaties_v01!$C$3:$AA$500,MATCH($K$3,aslocaties_v01!$C$2:$X$2),FALSE)</f>
        <v>5.5279999999999996</v>
      </c>
      <c r="BV136" s="93">
        <f>VLOOKUP(BS136,aslocaties_v01!$C$3:$AA$500,MATCH($K$3*10,aslocaties_v01!$C$2:$Y$2),FALSE)</f>
        <v>6.07</v>
      </c>
      <c r="BW136" s="93">
        <f t="shared" si="255"/>
        <v>0.52299999999999969</v>
      </c>
      <c r="BX136" s="93">
        <f t="shared" si="256"/>
        <v>0.5420000000000007</v>
      </c>
      <c r="BY136" s="94">
        <f t="shared" si="257"/>
        <v>5.7034220532321545E-3</v>
      </c>
      <c r="BZ136" s="94">
        <f t="shared" si="258"/>
        <v>1.4545454545452974E-2</v>
      </c>
      <c r="CA136" s="94">
        <f t="shared" si="259"/>
        <v>1.2000000000000455E-2</v>
      </c>
      <c r="CB136">
        <f t="shared" si="260"/>
        <v>1.5000000000000568E-2</v>
      </c>
      <c r="CC136" s="58">
        <f t="shared" si="261"/>
        <v>2.2999999999999687E-2</v>
      </c>
      <c r="CD136" s="95" t="b">
        <f t="shared" si="262"/>
        <v>0</v>
      </c>
      <c r="CE136" s="96" t="b">
        <f t="shared" si="263"/>
        <v>1</v>
      </c>
      <c r="CF136" t="b">
        <f t="shared" si="264"/>
        <v>1</v>
      </c>
      <c r="CG136" t="b">
        <f t="shared" si="265"/>
        <v>1</v>
      </c>
      <c r="CH136" s="84" t="b">
        <f t="shared" si="266"/>
        <v>1</v>
      </c>
      <c r="CI136">
        <f t="shared" si="267"/>
        <v>0.92600000000000005</v>
      </c>
      <c r="CJ136" t="b">
        <f t="shared" si="268"/>
        <v>1</v>
      </c>
      <c r="CK136" t="b">
        <f t="shared" si="269"/>
        <v>1</v>
      </c>
      <c r="CL136" s="84" t="b">
        <f t="shared" si="289"/>
        <v>1</v>
      </c>
      <c r="CM136">
        <f t="shared" si="270"/>
        <v>3.1920000000000002</v>
      </c>
      <c r="CN136" t="b">
        <f t="shared" si="271"/>
        <v>1</v>
      </c>
      <c r="CO136" s="84">
        <f t="shared" si="272"/>
        <v>5.8258677669045689E-2</v>
      </c>
      <c r="CP136" t="b">
        <f t="shared" si="273"/>
        <v>1</v>
      </c>
      <c r="CQ136" s="96" t="b">
        <f t="shared" si="274"/>
        <v>1</v>
      </c>
      <c r="CR136" t="b">
        <f t="shared" si="275"/>
        <v>1</v>
      </c>
      <c r="CS136" t="b">
        <f t="shared" si="276"/>
        <v>1</v>
      </c>
      <c r="CT136" t="b">
        <f t="shared" si="277"/>
        <v>1</v>
      </c>
      <c r="CU136" t="b">
        <f t="shared" si="278"/>
        <v>1</v>
      </c>
      <c r="CV136" s="84" t="b">
        <f t="shared" si="279"/>
        <v>1</v>
      </c>
      <c r="CW136" t="b">
        <f t="shared" si="280"/>
        <v>1</v>
      </c>
      <c r="CX136" t="b">
        <f t="shared" si="281"/>
        <v>1</v>
      </c>
      <c r="CY136" t="b">
        <f t="shared" si="282"/>
        <v>1</v>
      </c>
      <c r="CZ136" t="b">
        <f t="shared" si="283"/>
        <v>1</v>
      </c>
      <c r="DA136" s="84">
        <f t="shared" si="284"/>
        <v>0</v>
      </c>
      <c r="DB136" t="b">
        <f t="shared" si="285"/>
        <v>0</v>
      </c>
    </row>
    <row r="137" spans="1:106">
      <c r="A137" s="9">
        <v>1262</v>
      </c>
      <c r="B137" s="3">
        <v>2</v>
      </c>
      <c r="C137" s="3" t="s">
        <v>980</v>
      </c>
      <c r="D137" s="3" t="str">
        <f t="shared" si="232"/>
        <v>BM_1_24-1_dk_0060</v>
      </c>
      <c r="E137" s="3" t="str">
        <f t="shared" si="233"/>
        <v>0060</v>
      </c>
      <c r="F137" s="3">
        <v>131924.71900000001</v>
      </c>
      <c r="G137" s="15">
        <v>413823.125</v>
      </c>
      <c r="H137" s="35" t="str">
        <f t="shared" si="234"/>
        <v>ja</v>
      </c>
      <c r="I137" s="42">
        <v>168</v>
      </c>
      <c r="J137" s="20" t="s">
        <v>369</v>
      </c>
      <c r="K137" s="21">
        <v>10000</v>
      </c>
      <c r="L137" s="28">
        <f t="shared" si="286"/>
        <v>1</v>
      </c>
      <c r="M137" s="28">
        <f t="shared" si="287"/>
        <v>1</v>
      </c>
      <c r="N137" s="56">
        <f t="shared" si="235"/>
        <v>10000</v>
      </c>
      <c r="O137" s="33">
        <f t="shared" si="288"/>
        <v>5305.9373868814146</v>
      </c>
      <c r="P137" s="37">
        <f t="shared" si="236"/>
        <v>116.29195842361332</v>
      </c>
      <c r="Q137" s="9" t="s">
        <v>12</v>
      </c>
      <c r="R137" s="55" t="s">
        <v>12</v>
      </c>
      <c r="S137" s="55">
        <v>3.8730000000000002</v>
      </c>
      <c r="T137" s="55">
        <v>4.17</v>
      </c>
      <c r="U137" s="55">
        <v>4.4429999999999996</v>
      </c>
      <c r="V137" s="3">
        <v>4.6669999999999998</v>
      </c>
      <c r="W137" s="3">
        <v>4.923</v>
      </c>
      <c r="X137" s="3" t="s">
        <v>12</v>
      </c>
      <c r="Y137" s="3">
        <v>5.415</v>
      </c>
      <c r="Z137" s="15" t="s">
        <v>12</v>
      </c>
      <c r="AA137" s="10">
        <f t="shared" si="237"/>
        <v>4.923</v>
      </c>
      <c r="AB137" s="9">
        <f t="shared" si="238"/>
        <v>0.48000000000000043</v>
      </c>
      <c r="AC137" s="10">
        <f t="shared" si="239"/>
        <v>0.49199999999999999</v>
      </c>
      <c r="AD137" s="9" t="s">
        <v>12</v>
      </c>
      <c r="AE137" s="55" t="s">
        <v>12</v>
      </c>
      <c r="AF137" s="55">
        <v>0.71099999999999997</v>
      </c>
      <c r="AG137" s="55">
        <v>0.76900000000000002</v>
      </c>
      <c r="AH137" s="55">
        <v>0.83199999999999996</v>
      </c>
      <c r="AI137" s="3">
        <v>0.88900000000000001</v>
      </c>
      <c r="AJ137" s="3">
        <v>0.95199999999999996</v>
      </c>
      <c r="AK137" s="3" t="s">
        <v>12</v>
      </c>
      <c r="AL137" s="3">
        <v>1.077</v>
      </c>
      <c r="AM137" s="15" t="s">
        <v>12</v>
      </c>
      <c r="AN137" s="10">
        <f t="shared" si="240"/>
        <v>0.95199999999999996</v>
      </c>
      <c r="AO137" s="9">
        <f t="shared" si="241"/>
        <v>0.12</v>
      </c>
      <c r="AP137" s="10">
        <f t="shared" si="242"/>
        <v>0.125</v>
      </c>
      <c r="AQ137" s="9" t="s">
        <v>12</v>
      </c>
      <c r="AR137" s="55" t="s">
        <v>12</v>
      </c>
      <c r="AS137" s="55">
        <v>2.7559999999999998</v>
      </c>
      <c r="AT137" s="55">
        <v>2.86</v>
      </c>
      <c r="AU137" s="55">
        <v>2.968</v>
      </c>
      <c r="AV137" s="3">
        <v>3.056</v>
      </c>
      <c r="AW137" s="3">
        <v>3.1480000000000001</v>
      </c>
      <c r="AX137" s="3" t="s">
        <v>12</v>
      </c>
      <c r="AY137" s="3">
        <v>3.3319999999999999</v>
      </c>
      <c r="AZ137" s="15" t="s">
        <v>12</v>
      </c>
      <c r="BA137" s="10">
        <f t="shared" si="243"/>
        <v>3.1480000000000001</v>
      </c>
      <c r="BB137" s="9">
        <f t="shared" si="244"/>
        <v>0.18000000000000016</v>
      </c>
      <c r="BC137" s="10">
        <f t="shared" si="245"/>
        <v>0.18399999999999972</v>
      </c>
      <c r="BD137" s="9">
        <v>4.8070000000000004</v>
      </c>
      <c r="BE137" s="3">
        <v>5.319</v>
      </c>
      <c r="BF137" s="15">
        <v>5.8369999999999997</v>
      </c>
      <c r="BG137" s="15">
        <f t="shared" si="246"/>
        <v>5.319</v>
      </c>
      <c r="BH137" s="9">
        <f t="shared" si="247"/>
        <v>0.51199999999999957</v>
      </c>
      <c r="BI137" s="10">
        <f t="shared" si="248"/>
        <v>0.51799999999999979</v>
      </c>
      <c r="BJ137" s="9">
        <v>4.7850000000000001</v>
      </c>
      <c r="BK137" s="3">
        <v>5.2969999999999997</v>
      </c>
      <c r="BL137" s="15">
        <v>5.8159999999999998</v>
      </c>
      <c r="BM137" s="15">
        <f t="shared" si="249"/>
        <v>5.2969999999999997</v>
      </c>
      <c r="BN137" s="9">
        <f t="shared" si="250"/>
        <v>0.51199999999999957</v>
      </c>
      <c r="BO137" s="10">
        <f t="shared" si="251"/>
        <v>0.51900000000000013</v>
      </c>
      <c r="BP137">
        <f t="shared" si="252"/>
        <v>0</v>
      </c>
      <c r="BQ137" s="93">
        <f t="shared" si="253"/>
        <v>1.0666666666666649</v>
      </c>
      <c r="BR137" s="93">
        <f t="shared" si="254"/>
        <v>1.0666666666666649</v>
      </c>
      <c r="BS137" s="93" t="str">
        <f>VLOOKUP(C137,'Koppeling locatie - aslocatie'!$A$2:$C$8139,2,FALSE)</f>
        <v>bema236</v>
      </c>
      <c r="BT137" s="93">
        <f>VLOOKUP($BS137,aslocaties_v01!$C$3:$AA$500,MATCH($K$3/10,aslocaties_v01!$C$2:$X$2),FALSE)</f>
        <v>4.4889999999999999</v>
      </c>
      <c r="BU137" s="93">
        <f>VLOOKUP(BS137,aslocaties_v01!$C$3:$AA$500,MATCH($K$3,aslocaties_v01!$C$2:$X$2),FALSE)</f>
        <v>4.968</v>
      </c>
      <c r="BV137" s="93">
        <f>VLOOKUP(BS137,aslocaties_v01!$C$3:$AA$500,MATCH($K$3*10,aslocaties_v01!$C$2:$Y$2),FALSE)</f>
        <v>5.4690000000000003</v>
      </c>
      <c r="BW137" s="93">
        <f t="shared" si="255"/>
        <v>0.47900000000000009</v>
      </c>
      <c r="BX137" s="93">
        <f t="shared" si="256"/>
        <v>0.50100000000000033</v>
      </c>
      <c r="BY137" s="94">
        <f t="shared" si="257"/>
        <v>2.0833333333339921E-3</v>
      </c>
      <c r="BZ137" s="94">
        <f t="shared" si="258"/>
        <v>1.8292682926829951E-2</v>
      </c>
      <c r="CA137" s="94">
        <f t="shared" si="259"/>
        <v>4.6000000000000263E-2</v>
      </c>
      <c r="CB137">
        <f t="shared" si="260"/>
        <v>4.4999999999999929E-2</v>
      </c>
      <c r="CC137" s="58">
        <f t="shared" si="261"/>
        <v>5.400000000000027E-2</v>
      </c>
      <c r="CD137" s="95" t="b">
        <f t="shared" si="262"/>
        <v>0</v>
      </c>
      <c r="CE137" s="96" t="b">
        <f t="shared" si="263"/>
        <v>1</v>
      </c>
      <c r="CF137" t="b">
        <f t="shared" si="264"/>
        <v>1</v>
      </c>
      <c r="CG137" t="b">
        <f t="shared" si="265"/>
        <v>1</v>
      </c>
      <c r="CH137" s="84" t="b">
        <f t="shared" si="266"/>
        <v>1</v>
      </c>
      <c r="CI137">
        <f t="shared" si="267"/>
        <v>0.95199999999999996</v>
      </c>
      <c r="CJ137" t="b">
        <f t="shared" si="268"/>
        <v>1</v>
      </c>
      <c r="CK137" t="b">
        <f t="shared" si="269"/>
        <v>1</v>
      </c>
      <c r="CL137" s="84" t="b">
        <f t="shared" si="289"/>
        <v>1</v>
      </c>
      <c r="CM137">
        <f t="shared" si="270"/>
        <v>3.1480000000000001</v>
      </c>
      <c r="CN137" t="b">
        <f t="shared" si="271"/>
        <v>1</v>
      </c>
      <c r="CO137" s="84">
        <f t="shared" si="272"/>
        <v>6.1580456304764421E-2</v>
      </c>
      <c r="CP137" t="b">
        <f t="shared" si="273"/>
        <v>1</v>
      </c>
      <c r="CQ137" s="96" t="b">
        <f t="shared" si="274"/>
        <v>1</v>
      </c>
      <c r="CR137" t="b">
        <f t="shared" si="275"/>
        <v>1</v>
      </c>
      <c r="CS137" t="b">
        <f t="shared" si="276"/>
        <v>1</v>
      </c>
      <c r="CT137" t="b">
        <f t="shared" si="277"/>
        <v>1</v>
      </c>
      <c r="CU137" t="b">
        <f t="shared" si="278"/>
        <v>1</v>
      </c>
      <c r="CV137" s="84" t="b">
        <f t="shared" si="279"/>
        <v>1</v>
      </c>
      <c r="CW137" t="b">
        <f t="shared" si="280"/>
        <v>1</v>
      </c>
      <c r="CX137" t="b">
        <f t="shared" si="281"/>
        <v>1</v>
      </c>
      <c r="CY137" t="b">
        <f t="shared" si="282"/>
        <v>1</v>
      </c>
      <c r="CZ137" t="b">
        <f t="shared" si="283"/>
        <v>1</v>
      </c>
      <c r="DA137" s="84">
        <f t="shared" si="284"/>
        <v>0</v>
      </c>
      <c r="DB137" t="b">
        <f t="shared" si="285"/>
        <v>0</v>
      </c>
    </row>
    <row r="138" spans="1:106">
      <c r="A138" s="9">
        <v>1263</v>
      </c>
      <c r="B138" s="3">
        <v>2</v>
      </c>
      <c r="C138" s="3" t="s">
        <v>981</v>
      </c>
      <c r="D138" s="3" t="str">
        <f t="shared" si="232"/>
        <v>BM_1_24-1_dk_0061</v>
      </c>
      <c r="E138" s="3" t="str">
        <f t="shared" si="233"/>
        <v>0061</v>
      </c>
      <c r="F138" s="3">
        <v>131809.09400000001</v>
      </c>
      <c r="G138" s="15">
        <v>413810.68800000002</v>
      </c>
      <c r="H138" s="35" t="str">
        <f t="shared" si="234"/>
        <v>ja</v>
      </c>
      <c r="I138" s="42">
        <v>168</v>
      </c>
      <c r="J138" s="20" t="s">
        <v>369</v>
      </c>
      <c r="K138" s="21">
        <v>10000</v>
      </c>
      <c r="L138" s="28">
        <f t="shared" si="286"/>
        <v>1</v>
      </c>
      <c r="M138" s="28">
        <f t="shared" si="287"/>
        <v>1</v>
      </c>
      <c r="N138" s="56">
        <f t="shared" si="235"/>
        <v>10000</v>
      </c>
      <c r="O138" s="33">
        <f t="shared" si="288"/>
        <v>116.29195842361332</v>
      </c>
      <c r="P138" s="37">
        <f t="shared" si="236"/>
        <v>81.224404768529297</v>
      </c>
      <c r="Q138" s="9" t="s">
        <v>12</v>
      </c>
      <c r="R138" s="55" t="s">
        <v>12</v>
      </c>
      <c r="S138" s="55">
        <v>3.8410000000000002</v>
      </c>
      <c r="T138" s="55">
        <v>4.1360000000000001</v>
      </c>
      <c r="U138" s="55">
        <v>4.407</v>
      </c>
      <c r="V138" s="3">
        <v>4.6319999999999997</v>
      </c>
      <c r="W138" s="3">
        <v>4.8819999999999997</v>
      </c>
      <c r="X138" s="3" t="s">
        <v>12</v>
      </c>
      <c r="Y138" s="3">
        <v>5.3760000000000003</v>
      </c>
      <c r="Z138" s="15" t="s">
        <v>12</v>
      </c>
      <c r="AA138" s="10">
        <f t="shared" si="237"/>
        <v>4.8819999999999997</v>
      </c>
      <c r="AB138" s="9">
        <f t="shared" si="238"/>
        <v>0.47499999999999964</v>
      </c>
      <c r="AC138" s="10">
        <f t="shared" si="239"/>
        <v>0.49400000000000066</v>
      </c>
      <c r="AD138" s="9" t="s">
        <v>12</v>
      </c>
      <c r="AE138" s="55" t="s">
        <v>12</v>
      </c>
      <c r="AF138" s="55">
        <v>0.70399999999999996</v>
      </c>
      <c r="AG138" s="55">
        <v>0.76100000000000001</v>
      </c>
      <c r="AH138" s="55">
        <v>0.82399999999999995</v>
      </c>
      <c r="AI138" s="3">
        <v>0.88</v>
      </c>
      <c r="AJ138" s="3">
        <v>0.94199999999999995</v>
      </c>
      <c r="AK138" s="3" t="s">
        <v>12</v>
      </c>
      <c r="AL138" s="3">
        <v>1.0660000000000001</v>
      </c>
      <c r="AM138" s="15" t="s">
        <v>12</v>
      </c>
      <c r="AN138" s="10">
        <f t="shared" si="240"/>
        <v>0.94199999999999995</v>
      </c>
      <c r="AO138" s="9">
        <f t="shared" si="241"/>
        <v>0.11799999999999999</v>
      </c>
      <c r="AP138" s="10">
        <f t="shared" si="242"/>
        <v>0.12400000000000011</v>
      </c>
      <c r="AQ138" s="9" t="s">
        <v>12</v>
      </c>
      <c r="AR138" s="55" t="s">
        <v>12</v>
      </c>
      <c r="AS138" s="55">
        <v>2.7389999999999999</v>
      </c>
      <c r="AT138" s="55">
        <v>2.8420000000000001</v>
      </c>
      <c r="AU138" s="55">
        <v>2.95</v>
      </c>
      <c r="AV138" s="3">
        <v>3.0379999999999998</v>
      </c>
      <c r="AW138" s="3">
        <v>3.13</v>
      </c>
      <c r="AX138" s="3" t="s">
        <v>12</v>
      </c>
      <c r="AY138" s="3">
        <v>3.3140000000000001</v>
      </c>
      <c r="AZ138" s="15" t="s">
        <v>12</v>
      </c>
      <c r="BA138" s="10">
        <f t="shared" si="243"/>
        <v>3.13</v>
      </c>
      <c r="BB138" s="9">
        <f t="shared" si="244"/>
        <v>0.17999999999999972</v>
      </c>
      <c r="BC138" s="10">
        <f t="shared" si="245"/>
        <v>0.18400000000000016</v>
      </c>
      <c r="BD138" s="9">
        <v>4.7670000000000003</v>
      </c>
      <c r="BE138" s="3">
        <v>5.2759999999999998</v>
      </c>
      <c r="BF138" s="15">
        <v>5.7910000000000004</v>
      </c>
      <c r="BG138" s="15">
        <f t="shared" si="246"/>
        <v>5.2759999999999998</v>
      </c>
      <c r="BH138" s="9">
        <f t="shared" si="247"/>
        <v>0.50899999999999945</v>
      </c>
      <c r="BI138" s="10">
        <f t="shared" si="248"/>
        <v>0.51500000000000057</v>
      </c>
      <c r="BJ138" s="9">
        <v>4.7460000000000004</v>
      </c>
      <c r="BK138" s="3">
        <v>5.2549999999999999</v>
      </c>
      <c r="BL138" s="15">
        <v>5.77</v>
      </c>
      <c r="BM138" s="15">
        <f t="shared" si="249"/>
        <v>5.2549999999999999</v>
      </c>
      <c r="BN138" s="9">
        <f t="shared" si="250"/>
        <v>0.50899999999999945</v>
      </c>
      <c r="BO138" s="10">
        <f t="shared" si="251"/>
        <v>0.51499999999999968</v>
      </c>
      <c r="BP138">
        <f t="shared" si="252"/>
        <v>0</v>
      </c>
      <c r="BQ138" s="93">
        <f t="shared" si="253"/>
        <v>1.0715789473684207</v>
      </c>
      <c r="BR138" s="93">
        <f t="shared" si="254"/>
        <v>1.0715789473684207</v>
      </c>
      <c r="BS138" s="93" t="str">
        <f>VLOOKUP(C138,'Koppeling locatie - aslocatie'!$A$2:$C$8139,2,FALSE)</f>
        <v>bema236</v>
      </c>
      <c r="BT138" s="93">
        <f>VLOOKUP($BS138,aslocaties_v01!$C$3:$AA$500,MATCH($K$3/10,aslocaties_v01!$C$2:$X$2),FALSE)</f>
        <v>4.4889999999999999</v>
      </c>
      <c r="BU138" s="93">
        <f>VLOOKUP(BS138,aslocaties_v01!$C$3:$AA$500,MATCH($K$3,aslocaties_v01!$C$2:$X$2),FALSE)</f>
        <v>4.968</v>
      </c>
      <c r="BV138" s="93">
        <f>VLOOKUP(BS138,aslocaties_v01!$C$3:$AA$500,MATCH($K$3*10,aslocaties_v01!$C$2:$Y$2),FALSE)</f>
        <v>5.4690000000000003</v>
      </c>
      <c r="BW138" s="93">
        <f t="shared" si="255"/>
        <v>0.47900000000000009</v>
      </c>
      <c r="BX138" s="93">
        <f t="shared" si="256"/>
        <v>0.50100000000000033</v>
      </c>
      <c r="BY138" s="94">
        <f t="shared" si="257"/>
        <v>8.421052631579995E-3</v>
      </c>
      <c r="BZ138" s="94">
        <f t="shared" si="258"/>
        <v>1.4170040485829372E-2</v>
      </c>
      <c r="CA138" s="94">
        <f t="shared" si="259"/>
        <v>8.1999999999999851E-2</v>
      </c>
      <c r="CB138">
        <f t="shared" si="260"/>
        <v>8.6000000000000298E-2</v>
      </c>
      <c r="CC138" s="58">
        <f t="shared" si="261"/>
        <v>9.2999999999999972E-2</v>
      </c>
      <c r="CD138" s="95" t="b">
        <f t="shared" si="262"/>
        <v>0</v>
      </c>
      <c r="CE138" s="96" t="b">
        <f t="shared" si="263"/>
        <v>1</v>
      </c>
      <c r="CF138" t="b">
        <f t="shared" si="264"/>
        <v>1</v>
      </c>
      <c r="CG138" t="b">
        <f t="shared" si="265"/>
        <v>1</v>
      </c>
      <c r="CH138" s="84" t="b">
        <f t="shared" si="266"/>
        <v>1</v>
      </c>
      <c r="CI138">
        <f t="shared" si="267"/>
        <v>0.94199999999999995</v>
      </c>
      <c r="CJ138" t="b">
        <f t="shared" si="268"/>
        <v>1</v>
      </c>
      <c r="CK138" t="b">
        <f t="shared" si="269"/>
        <v>1</v>
      </c>
      <c r="CL138" s="84" t="b">
        <f t="shared" si="289"/>
        <v>1</v>
      </c>
      <c r="CM138">
        <f t="shared" si="270"/>
        <v>3.13</v>
      </c>
      <c r="CN138" t="b">
        <f t="shared" si="271"/>
        <v>1</v>
      </c>
      <c r="CO138" s="84">
        <f t="shared" si="272"/>
        <v>6.1636451719028859E-2</v>
      </c>
      <c r="CP138" t="b">
        <f t="shared" si="273"/>
        <v>1</v>
      </c>
      <c r="CQ138" s="96" t="b">
        <f t="shared" si="274"/>
        <v>1</v>
      </c>
      <c r="CR138" t="b">
        <f t="shared" si="275"/>
        <v>1</v>
      </c>
      <c r="CS138" t="b">
        <f t="shared" si="276"/>
        <v>1</v>
      </c>
      <c r="CT138" t="b">
        <f t="shared" si="277"/>
        <v>1</v>
      </c>
      <c r="CU138" t="b">
        <f t="shared" si="278"/>
        <v>1</v>
      </c>
      <c r="CV138" s="84" t="b">
        <f t="shared" si="279"/>
        <v>1</v>
      </c>
      <c r="CW138" t="b">
        <f t="shared" si="280"/>
        <v>1</v>
      </c>
      <c r="CX138" t="b">
        <f t="shared" si="281"/>
        <v>1</v>
      </c>
      <c r="CY138" t="b">
        <f t="shared" si="282"/>
        <v>1</v>
      </c>
      <c r="CZ138" t="b">
        <f t="shared" si="283"/>
        <v>1</v>
      </c>
      <c r="DA138" s="84">
        <f t="shared" si="284"/>
        <v>0</v>
      </c>
      <c r="DB138" t="b">
        <f t="shared" si="285"/>
        <v>0</v>
      </c>
    </row>
    <row r="139" spans="1:106">
      <c r="A139" s="9">
        <v>1264</v>
      </c>
      <c r="B139" s="3">
        <v>2</v>
      </c>
      <c r="C139" s="3" t="s">
        <v>982</v>
      </c>
      <c r="D139" s="3" t="str">
        <f t="shared" si="232"/>
        <v>BM_1_24-1_dk_0062</v>
      </c>
      <c r="E139" s="3" t="str">
        <f t="shared" si="233"/>
        <v>0062</v>
      </c>
      <c r="F139" s="3">
        <v>131727.875</v>
      </c>
      <c r="G139" s="15">
        <v>413811.625</v>
      </c>
      <c r="H139" s="35" t="str">
        <f t="shared" si="234"/>
        <v>ja</v>
      </c>
      <c r="I139" s="42">
        <v>194</v>
      </c>
      <c r="J139" s="20" t="s">
        <v>369</v>
      </c>
      <c r="K139" s="21">
        <v>10000</v>
      </c>
      <c r="L139" s="28">
        <f t="shared" si="286"/>
        <v>1</v>
      </c>
      <c r="M139" s="28">
        <f t="shared" si="287"/>
        <v>1</v>
      </c>
      <c r="N139" s="56">
        <f t="shared" si="235"/>
        <v>10000</v>
      </c>
      <c r="O139" s="33">
        <f t="shared" si="288"/>
        <v>81.224404768529297</v>
      </c>
      <c r="P139" s="37">
        <f t="shared" si="236"/>
        <v>127.21444133429912</v>
      </c>
      <c r="Q139" s="9" t="s">
        <v>12</v>
      </c>
      <c r="R139" s="55" t="s">
        <v>12</v>
      </c>
      <c r="S139" s="55">
        <v>3.8330000000000002</v>
      </c>
      <c r="T139" s="55">
        <v>4.1260000000000003</v>
      </c>
      <c r="U139" s="55">
        <v>4.3959999999999999</v>
      </c>
      <c r="V139" s="3">
        <v>4.6159999999999997</v>
      </c>
      <c r="W139" s="3">
        <v>4.8689999999999998</v>
      </c>
      <c r="X139" s="3" t="s">
        <v>12</v>
      </c>
      <c r="Y139" s="3">
        <v>5.3559999999999999</v>
      </c>
      <c r="Z139" s="15" t="s">
        <v>12</v>
      </c>
      <c r="AA139" s="10">
        <f t="shared" si="237"/>
        <v>4.8689999999999998</v>
      </c>
      <c r="AB139" s="9">
        <f t="shared" si="238"/>
        <v>0.47299999999999986</v>
      </c>
      <c r="AC139" s="10">
        <f t="shared" si="239"/>
        <v>0.4870000000000001</v>
      </c>
      <c r="AD139" s="9" t="s">
        <v>12</v>
      </c>
      <c r="AE139" s="55" t="s">
        <v>12</v>
      </c>
      <c r="AF139" s="55">
        <v>0.68200000000000005</v>
      </c>
      <c r="AG139" s="55">
        <v>0.74399999999999999</v>
      </c>
      <c r="AH139" s="55">
        <v>0.81</v>
      </c>
      <c r="AI139" s="3">
        <v>0.86599999999999999</v>
      </c>
      <c r="AJ139" s="3">
        <v>0.92800000000000005</v>
      </c>
      <c r="AK139" s="3" t="s">
        <v>12</v>
      </c>
      <c r="AL139" s="3">
        <v>1.048</v>
      </c>
      <c r="AM139" s="15" t="s">
        <v>12</v>
      </c>
      <c r="AN139" s="10">
        <f t="shared" si="240"/>
        <v>0.92800000000000005</v>
      </c>
      <c r="AO139" s="9">
        <f t="shared" si="241"/>
        <v>0.11799999999999999</v>
      </c>
      <c r="AP139" s="10">
        <f t="shared" si="242"/>
        <v>0.12</v>
      </c>
      <c r="AQ139" s="9" t="s">
        <v>12</v>
      </c>
      <c r="AR139" s="55" t="s">
        <v>12</v>
      </c>
      <c r="AS139" s="55">
        <v>2.6930000000000001</v>
      </c>
      <c r="AT139" s="55">
        <v>2.8090000000000002</v>
      </c>
      <c r="AU139" s="55">
        <v>2.9239999999999999</v>
      </c>
      <c r="AV139" s="3">
        <v>3.0129999999999999</v>
      </c>
      <c r="AW139" s="3">
        <v>3.1040000000000001</v>
      </c>
      <c r="AX139" s="3" t="s">
        <v>12</v>
      </c>
      <c r="AY139" s="3">
        <v>3.286</v>
      </c>
      <c r="AZ139" s="15" t="s">
        <v>12</v>
      </c>
      <c r="BA139" s="10">
        <f t="shared" si="243"/>
        <v>3.1040000000000001</v>
      </c>
      <c r="BB139" s="9">
        <f t="shared" si="244"/>
        <v>0.18000000000000016</v>
      </c>
      <c r="BC139" s="10">
        <f t="shared" si="245"/>
        <v>0.18199999999999994</v>
      </c>
      <c r="BD139" s="9">
        <v>4.84</v>
      </c>
      <c r="BE139" s="3">
        <v>5.3710000000000004</v>
      </c>
      <c r="BF139" s="15">
        <v>5.931</v>
      </c>
      <c r="BG139" s="15">
        <f t="shared" si="246"/>
        <v>5.3710000000000004</v>
      </c>
      <c r="BH139" s="9">
        <f t="shared" si="247"/>
        <v>0.53100000000000058</v>
      </c>
      <c r="BI139" s="10">
        <f t="shared" si="248"/>
        <v>0.55999999999999961</v>
      </c>
      <c r="BJ139" s="9">
        <v>4.851</v>
      </c>
      <c r="BK139" s="3">
        <v>5.3869999999999996</v>
      </c>
      <c r="BL139" s="15">
        <v>5.95</v>
      </c>
      <c r="BM139" s="15">
        <f t="shared" si="249"/>
        <v>5.3869999999999996</v>
      </c>
      <c r="BN139" s="9">
        <f t="shared" si="250"/>
        <v>0.53599999999999959</v>
      </c>
      <c r="BO139" s="10">
        <f t="shared" si="251"/>
        <v>0.56300000000000061</v>
      </c>
      <c r="BP139">
        <f t="shared" si="252"/>
        <v>0</v>
      </c>
      <c r="BQ139" s="93">
        <f t="shared" si="253"/>
        <v>1.1226215644820312</v>
      </c>
      <c r="BR139" s="93">
        <f t="shared" si="254"/>
        <v>1.133192389006342</v>
      </c>
      <c r="BS139" s="93" t="str">
        <f>VLOOKUP(C139,'Koppeling locatie - aslocatie'!$A$2:$C$8139,2,FALSE)</f>
        <v>bema236</v>
      </c>
      <c r="BT139" s="93">
        <f>VLOOKUP($BS139,aslocaties_v01!$C$3:$AA$500,MATCH($K$3/10,aslocaties_v01!$C$2:$X$2),FALSE)</f>
        <v>4.4889999999999999</v>
      </c>
      <c r="BU139" s="93">
        <f>VLOOKUP(BS139,aslocaties_v01!$C$3:$AA$500,MATCH($K$3,aslocaties_v01!$C$2:$X$2),FALSE)</f>
        <v>4.968</v>
      </c>
      <c r="BV139" s="93">
        <f>VLOOKUP(BS139,aslocaties_v01!$C$3:$AA$500,MATCH($K$3*10,aslocaties_v01!$C$2:$Y$2),FALSE)</f>
        <v>5.4690000000000003</v>
      </c>
      <c r="BW139" s="93">
        <f t="shared" si="255"/>
        <v>0.47900000000000009</v>
      </c>
      <c r="BX139" s="93">
        <f t="shared" si="256"/>
        <v>0.50100000000000033</v>
      </c>
      <c r="BY139" s="94">
        <f t="shared" si="257"/>
        <v>1.2684989429176063E-2</v>
      </c>
      <c r="BZ139" s="94">
        <f t="shared" si="258"/>
        <v>2.8747433264887601E-2</v>
      </c>
      <c r="CA139" s="94">
        <f t="shared" si="259"/>
        <v>9.2999999999999972E-2</v>
      </c>
      <c r="CB139">
        <f t="shared" si="260"/>
        <v>9.9000000000000199E-2</v>
      </c>
      <c r="CC139" s="58">
        <f t="shared" si="261"/>
        <v>0.11300000000000043</v>
      </c>
      <c r="CD139" s="95" t="b">
        <f t="shared" si="262"/>
        <v>0</v>
      </c>
      <c r="CE139" s="96" t="b">
        <f t="shared" si="263"/>
        <v>1</v>
      </c>
      <c r="CF139" t="b">
        <f t="shared" si="264"/>
        <v>1</v>
      </c>
      <c r="CG139" t="b">
        <f t="shared" si="265"/>
        <v>1</v>
      </c>
      <c r="CH139" s="84" t="b">
        <f t="shared" si="266"/>
        <v>1</v>
      </c>
      <c r="CI139">
        <f t="shared" si="267"/>
        <v>0.92800000000000005</v>
      </c>
      <c r="CJ139" t="b">
        <f t="shared" si="268"/>
        <v>1</v>
      </c>
      <c r="CK139" t="b">
        <f t="shared" si="269"/>
        <v>1</v>
      </c>
      <c r="CL139" s="84" t="b">
        <f t="shared" si="289"/>
        <v>1</v>
      </c>
      <c r="CM139">
        <f t="shared" si="270"/>
        <v>3.1040000000000001</v>
      </c>
      <c r="CN139" t="b">
        <f t="shared" si="271"/>
        <v>1</v>
      </c>
      <c r="CO139" s="84">
        <f t="shared" si="272"/>
        <v>6.1741894694386984E-2</v>
      </c>
      <c r="CP139" t="b">
        <f t="shared" si="273"/>
        <v>1</v>
      </c>
      <c r="CQ139" s="96" t="b">
        <f t="shared" si="274"/>
        <v>1</v>
      </c>
      <c r="CR139" t="b">
        <f t="shared" si="275"/>
        <v>1</v>
      </c>
      <c r="CS139" t="b">
        <f t="shared" si="276"/>
        <v>1</v>
      </c>
      <c r="CT139" t="b">
        <f t="shared" si="277"/>
        <v>1</v>
      </c>
      <c r="CU139" t="b">
        <f t="shared" si="278"/>
        <v>1</v>
      </c>
      <c r="CV139" s="84" t="b">
        <f t="shared" si="279"/>
        <v>1</v>
      </c>
      <c r="CW139" t="b">
        <f t="shared" si="280"/>
        <v>1</v>
      </c>
      <c r="CX139" t="b">
        <f t="shared" si="281"/>
        <v>1</v>
      </c>
      <c r="CY139" t="b">
        <f t="shared" si="282"/>
        <v>1</v>
      </c>
      <c r="CZ139" t="b">
        <f t="shared" si="283"/>
        <v>1</v>
      </c>
      <c r="DA139" s="84">
        <f t="shared" si="284"/>
        <v>0</v>
      </c>
      <c r="DB139" t="b">
        <f t="shared" si="285"/>
        <v>0</v>
      </c>
    </row>
    <row r="140" spans="1:106">
      <c r="A140" s="9">
        <v>1265</v>
      </c>
      <c r="B140" s="3">
        <v>2</v>
      </c>
      <c r="C140" s="3" t="s">
        <v>983</v>
      </c>
      <c r="D140" s="3" t="str">
        <f t="shared" si="232"/>
        <v>BM_1_24-1_dk_0063</v>
      </c>
      <c r="E140" s="3" t="str">
        <f t="shared" si="233"/>
        <v>0063</v>
      </c>
      <c r="F140" s="3">
        <v>131602.20300000001</v>
      </c>
      <c r="G140" s="15">
        <v>413831.375</v>
      </c>
      <c r="H140" s="35" t="str">
        <f t="shared" si="234"/>
        <v>ja</v>
      </c>
      <c r="I140" s="42">
        <v>175</v>
      </c>
      <c r="J140" s="20" t="s">
        <v>369</v>
      </c>
      <c r="K140" s="21">
        <v>10000</v>
      </c>
      <c r="L140" s="28">
        <f t="shared" si="286"/>
        <v>1</v>
      </c>
      <c r="M140" s="28">
        <f t="shared" si="287"/>
        <v>1</v>
      </c>
      <c r="N140" s="56">
        <f t="shared" si="235"/>
        <v>10000</v>
      </c>
      <c r="O140" s="33">
        <f t="shared" si="288"/>
        <v>127.21444133429912</v>
      </c>
      <c r="P140" s="37">
        <f t="shared" si="236"/>
        <v>92.140936494045732</v>
      </c>
      <c r="Q140" s="9" t="s">
        <v>12</v>
      </c>
      <c r="R140" s="55" t="s">
        <v>12</v>
      </c>
      <c r="S140" s="55">
        <v>3.827</v>
      </c>
      <c r="T140" s="55">
        <v>4.1210000000000004</v>
      </c>
      <c r="U140" s="55">
        <v>4.3929999999999998</v>
      </c>
      <c r="V140" s="3">
        <v>4.6139999999999999</v>
      </c>
      <c r="W140" s="3">
        <v>4.8680000000000003</v>
      </c>
      <c r="X140" s="3" t="s">
        <v>12</v>
      </c>
      <c r="Y140" s="3">
        <v>5.3579999999999997</v>
      </c>
      <c r="Z140" s="15" t="s">
        <v>12</v>
      </c>
      <c r="AA140" s="10">
        <f t="shared" si="237"/>
        <v>4.8680000000000003</v>
      </c>
      <c r="AB140" s="9">
        <f t="shared" si="238"/>
        <v>0.47500000000000053</v>
      </c>
      <c r="AC140" s="10">
        <f t="shared" si="239"/>
        <v>0.48999999999999932</v>
      </c>
      <c r="AD140" s="9" t="s">
        <v>12</v>
      </c>
      <c r="AE140" s="55" t="s">
        <v>12</v>
      </c>
      <c r="AF140" s="55">
        <v>0.47299999999999998</v>
      </c>
      <c r="AG140" s="55">
        <v>0.55300000000000005</v>
      </c>
      <c r="AH140" s="55">
        <v>0.64600000000000002</v>
      </c>
      <c r="AI140" s="3">
        <v>0.73499999999999999</v>
      </c>
      <c r="AJ140" s="3">
        <v>0.82399999999999995</v>
      </c>
      <c r="AK140" s="3" t="s">
        <v>12</v>
      </c>
      <c r="AL140" s="3">
        <v>0.96599999999999997</v>
      </c>
      <c r="AM140" s="15" t="s">
        <v>12</v>
      </c>
      <c r="AN140" s="10">
        <f t="shared" si="240"/>
        <v>0.82399999999999995</v>
      </c>
      <c r="AO140" s="9">
        <f t="shared" si="241"/>
        <v>0.17799999999999994</v>
      </c>
      <c r="AP140" s="10">
        <f t="shared" si="242"/>
        <v>0.14200000000000002</v>
      </c>
      <c r="AQ140" s="9" t="s">
        <v>12</v>
      </c>
      <c r="AR140" s="55" t="s">
        <v>12</v>
      </c>
      <c r="AS140" s="55">
        <v>2.2450000000000001</v>
      </c>
      <c r="AT140" s="55">
        <v>2.427</v>
      </c>
      <c r="AU140" s="55">
        <v>2.597</v>
      </c>
      <c r="AV140" s="3">
        <v>2.7530000000000001</v>
      </c>
      <c r="AW140" s="3">
        <v>2.9279999999999999</v>
      </c>
      <c r="AX140" s="3" t="s">
        <v>12</v>
      </c>
      <c r="AY140" s="3">
        <v>3.1389999999999998</v>
      </c>
      <c r="AZ140" s="15" t="s">
        <v>12</v>
      </c>
      <c r="BA140" s="10">
        <f t="shared" si="243"/>
        <v>2.9279999999999999</v>
      </c>
      <c r="BB140" s="9">
        <f t="shared" si="244"/>
        <v>0.33099999999999996</v>
      </c>
      <c r="BC140" s="10">
        <f t="shared" si="245"/>
        <v>0.21099999999999985</v>
      </c>
      <c r="BD140" s="9">
        <v>4.7629999999999999</v>
      </c>
      <c r="BE140" s="3">
        <v>5.2750000000000004</v>
      </c>
      <c r="BF140" s="15">
        <v>5.7949999999999999</v>
      </c>
      <c r="BG140" s="15">
        <f t="shared" si="246"/>
        <v>5.2750000000000004</v>
      </c>
      <c r="BH140" s="9">
        <f t="shared" si="247"/>
        <v>0.51200000000000045</v>
      </c>
      <c r="BI140" s="10">
        <f t="shared" si="248"/>
        <v>0.51999999999999957</v>
      </c>
      <c r="BJ140" s="9">
        <v>4.7469999999999999</v>
      </c>
      <c r="BK140" s="3">
        <v>5.2590000000000003</v>
      </c>
      <c r="BL140" s="15">
        <v>5.7779999999999996</v>
      </c>
      <c r="BM140" s="15">
        <f t="shared" si="249"/>
        <v>5.2590000000000003</v>
      </c>
      <c r="BN140" s="9">
        <f t="shared" si="250"/>
        <v>0.51200000000000045</v>
      </c>
      <c r="BO140" s="10">
        <f t="shared" si="251"/>
        <v>0.51899999999999924</v>
      </c>
      <c r="BP140">
        <f t="shared" si="252"/>
        <v>0</v>
      </c>
      <c r="BQ140" s="93">
        <f t="shared" si="253"/>
        <v>1.077894736842105</v>
      </c>
      <c r="BR140" s="93">
        <f t="shared" si="254"/>
        <v>1.077894736842105</v>
      </c>
      <c r="BS140" s="93" t="str">
        <f>VLOOKUP(C140,'Koppeling locatie - aslocatie'!$A$2:$C$8139,2,FALSE)</f>
        <v>bema237</v>
      </c>
      <c r="BT140" s="93">
        <f>VLOOKUP($BS140,aslocaties_v01!$C$3:$AA$500,MATCH($K$3/10,aslocaties_v01!$C$2:$X$2),FALSE)</f>
        <v>4.3440000000000003</v>
      </c>
      <c r="BU140" s="93">
        <f>VLOOKUP(BS140,aslocaties_v01!$C$3:$AA$500,MATCH($K$3,aslocaties_v01!$C$2:$X$2),FALSE)</f>
        <v>4.8140000000000001</v>
      </c>
      <c r="BV140" s="93">
        <f>VLOOKUP(BS140,aslocaties_v01!$C$3:$AA$500,MATCH($K$3*10,aslocaties_v01!$C$2:$Y$2),FALSE)</f>
        <v>5.3</v>
      </c>
      <c r="BW140" s="93">
        <f t="shared" si="255"/>
        <v>0.46999999999999975</v>
      </c>
      <c r="BX140" s="93">
        <f t="shared" si="256"/>
        <v>0.48599999999999977</v>
      </c>
      <c r="BY140" s="94">
        <f t="shared" si="257"/>
        <v>1.0526315789475271E-2</v>
      </c>
      <c r="BZ140" s="94">
        <f t="shared" si="258"/>
        <v>8.1632653061215477E-3</v>
      </c>
      <c r="CA140" s="94">
        <f t="shared" si="259"/>
        <v>4.8999999999999488E-2</v>
      </c>
      <c r="CB140">
        <f t="shared" si="260"/>
        <v>5.400000000000027E-2</v>
      </c>
      <c r="CC140" s="58">
        <f t="shared" si="261"/>
        <v>5.7999999999999829E-2</v>
      </c>
      <c r="CD140" s="95" t="b">
        <f t="shared" si="262"/>
        <v>0</v>
      </c>
      <c r="CE140" s="96" t="b">
        <f t="shared" si="263"/>
        <v>1</v>
      </c>
      <c r="CF140" t="b">
        <f t="shared" si="264"/>
        <v>1</v>
      </c>
      <c r="CG140" t="b">
        <f t="shared" si="265"/>
        <v>1</v>
      </c>
      <c r="CH140" s="84" t="b">
        <f t="shared" si="266"/>
        <v>1</v>
      </c>
      <c r="CI140">
        <f t="shared" si="267"/>
        <v>0.82399999999999995</v>
      </c>
      <c r="CJ140" t="b">
        <f t="shared" si="268"/>
        <v>1</v>
      </c>
      <c r="CK140" t="b">
        <f t="shared" si="269"/>
        <v>1</v>
      </c>
      <c r="CL140" s="84" t="b">
        <f t="shared" si="289"/>
        <v>1</v>
      </c>
      <c r="CM140">
        <f t="shared" si="270"/>
        <v>2.9279999999999999</v>
      </c>
      <c r="CN140" t="b">
        <f t="shared" si="271"/>
        <v>1</v>
      </c>
      <c r="CO140" s="84">
        <f t="shared" si="272"/>
        <v>6.1611313626900831E-2</v>
      </c>
      <c r="CP140" t="b">
        <f t="shared" si="273"/>
        <v>1</v>
      </c>
      <c r="CQ140" s="96" t="b">
        <f t="shared" si="274"/>
        <v>1</v>
      </c>
      <c r="CR140" t="b">
        <f t="shared" si="275"/>
        <v>1</v>
      </c>
      <c r="CS140" t="b">
        <f t="shared" si="276"/>
        <v>1</v>
      </c>
      <c r="CT140" t="b">
        <f t="shared" si="277"/>
        <v>1</v>
      </c>
      <c r="CU140" t="b">
        <f t="shared" si="278"/>
        <v>1</v>
      </c>
      <c r="CV140" s="84" t="b">
        <f t="shared" si="279"/>
        <v>1</v>
      </c>
      <c r="CW140" t="b">
        <f t="shared" si="280"/>
        <v>1</v>
      </c>
      <c r="CX140" t="b">
        <f t="shared" si="281"/>
        <v>1</v>
      </c>
      <c r="CY140" t="b">
        <f t="shared" si="282"/>
        <v>1</v>
      </c>
      <c r="CZ140" t="b">
        <f t="shared" si="283"/>
        <v>1</v>
      </c>
      <c r="DA140" s="84">
        <f t="shared" si="284"/>
        <v>0</v>
      </c>
      <c r="DB140" t="b">
        <f t="shared" si="285"/>
        <v>0</v>
      </c>
    </row>
    <row r="141" spans="1:106">
      <c r="A141" s="9">
        <v>1266</v>
      </c>
      <c r="B141" s="3">
        <v>2</v>
      </c>
      <c r="C141" s="3" t="s">
        <v>984</v>
      </c>
      <c r="D141" s="3" t="str">
        <f t="shared" si="232"/>
        <v>BM_1_24-1_dk_0064</v>
      </c>
      <c r="E141" s="3" t="str">
        <f t="shared" si="233"/>
        <v>0064</v>
      </c>
      <c r="F141" s="3">
        <v>131534.90599999999</v>
      </c>
      <c r="G141" s="15">
        <v>413768.43800000002</v>
      </c>
      <c r="H141" s="35" t="str">
        <f t="shared" si="234"/>
        <v>ja</v>
      </c>
      <c r="I141" s="42">
        <v>165</v>
      </c>
      <c r="J141" s="20" t="s">
        <v>369</v>
      </c>
      <c r="K141" s="21">
        <v>10000</v>
      </c>
      <c r="L141" s="28">
        <f t="shared" si="286"/>
        <v>1</v>
      </c>
      <c r="M141" s="28">
        <f t="shared" si="287"/>
        <v>1</v>
      </c>
      <c r="N141" s="56">
        <f t="shared" si="235"/>
        <v>10000</v>
      </c>
      <c r="O141" s="33">
        <f t="shared" si="288"/>
        <v>92.140936494045732</v>
      </c>
      <c r="P141" s="37">
        <f t="shared" si="236"/>
        <v>78.657867820058655</v>
      </c>
      <c r="Q141" s="9" t="s">
        <v>12</v>
      </c>
      <c r="R141" s="55" t="s">
        <v>12</v>
      </c>
      <c r="S141" s="55">
        <v>3.82</v>
      </c>
      <c r="T141" s="55">
        <v>4.1159999999999997</v>
      </c>
      <c r="U141" s="55">
        <v>4.3879999999999999</v>
      </c>
      <c r="V141" s="3">
        <v>4.6079999999999997</v>
      </c>
      <c r="W141" s="3">
        <v>4.8630000000000004</v>
      </c>
      <c r="X141" s="3" t="s">
        <v>12</v>
      </c>
      <c r="Y141" s="3">
        <v>5.3520000000000003</v>
      </c>
      <c r="Z141" s="15" t="s">
        <v>12</v>
      </c>
      <c r="AA141" s="10">
        <f t="shared" si="237"/>
        <v>4.8630000000000004</v>
      </c>
      <c r="AB141" s="9">
        <f t="shared" si="238"/>
        <v>0.47500000000000053</v>
      </c>
      <c r="AC141" s="10">
        <f t="shared" si="239"/>
        <v>0.48899999999999988</v>
      </c>
      <c r="AD141" s="9" t="s">
        <v>12</v>
      </c>
      <c r="AE141" s="55" t="s">
        <v>12</v>
      </c>
      <c r="AF141" s="55">
        <v>0.78200000000000003</v>
      </c>
      <c r="AG141" s="55">
        <v>0.84499999999999997</v>
      </c>
      <c r="AH141" s="55">
        <v>0.91400000000000003</v>
      </c>
      <c r="AI141" s="3">
        <v>0.97599999999999998</v>
      </c>
      <c r="AJ141" s="3">
        <v>1.0449999999999999</v>
      </c>
      <c r="AK141" s="3" t="s">
        <v>12</v>
      </c>
      <c r="AL141" s="3">
        <v>1.1830000000000001</v>
      </c>
      <c r="AM141" s="15" t="s">
        <v>12</v>
      </c>
      <c r="AN141" s="10">
        <f t="shared" si="240"/>
        <v>1.0449999999999999</v>
      </c>
      <c r="AO141" s="9">
        <f t="shared" si="241"/>
        <v>0.13099999999999989</v>
      </c>
      <c r="AP141" s="10">
        <f t="shared" si="242"/>
        <v>0.13800000000000012</v>
      </c>
      <c r="AQ141" s="9" t="s">
        <v>12</v>
      </c>
      <c r="AR141" s="55" t="s">
        <v>12</v>
      </c>
      <c r="AS141" s="55">
        <v>2.9319999999999999</v>
      </c>
      <c r="AT141" s="55">
        <v>3.0409999999999999</v>
      </c>
      <c r="AU141" s="55">
        <v>3.157</v>
      </c>
      <c r="AV141" s="3">
        <v>3.2530000000000001</v>
      </c>
      <c r="AW141" s="3">
        <v>3.3540000000000001</v>
      </c>
      <c r="AX141" s="3" t="s">
        <v>12</v>
      </c>
      <c r="AY141" s="3">
        <v>3.5550000000000002</v>
      </c>
      <c r="AZ141" s="15" t="s">
        <v>12</v>
      </c>
      <c r="BA141" s="10">
        <f t="shared" si="243"/>
        <v>3.3540000000000001</v>
      </c>
      <c r="BB141" s="9">
        <f t="shared" si="244"/>
        <v>0.19700000000000006</v>
      </c>
      <c r="BC141" s="10">
        <f t="shared" si="245"/>
        <v>0.20100000000000007</v>
      </c>
      <c r="BD141" s="9">
        <v>4.7809999999999997</v>
      </c>
      <c r="BE141" s="3">
        <v>5.2960000000000003</v>
      </c>
      <c r="BF141" s="15">
        <v>5.8140000000000001</v>
      </c>
      <c r="BG141" s="15">
        <f t="shared" si="246"/>
        <v>5.2960000000000003</v>
      </c>
      <c r="BH141" s="9">
        <f t="shared" si="247"/>
        <v>0.51500000000000057</v>
      </c>
      <c r="BI141" s="10">
        <f t="shared" si="248"/>
        <v>0.51799999999999979</v>
      </c>
      <c r="BJ141" s="9">
        <v>4.7460000000000004</v>
      </c>
      <c r="BK141" s="3">
        <v>5.2590000000000003</v>
      </c>
      <c r="BL141" s="15">
        <v>5.7779999999999996</v>
      </c>
      <c r="BM141" s="15">
        <f t="shared" si="249"/>
        <v>5.2590000000000003</v>
      </c>
      <c r="BN141" s="9">
        <f t="shared" si="250"/>
        <v>0.5129999999999999</v>
      </c>
      <c r="BO141" s="10">
        <f t="shared" si="251"/>
        <v>0.51899999999999924</v>
      </c>
      <c r="BP141">
        <f t="shared" si="252"/>
        <v>0</v>
      </c>
      <c r="BQ141" s="93">
        <f t="shared" si="253"/>
        <v>1.0842105263157895</v>
      </c>
      <c r="BR141" s="93">
        <f t="shared" si="254"/>
        <v>1.0799999999999985</v>
      </c>
      <c r="BS141" s="93" t="str">
        <f>VLOOKUP(C141,'Koppeling locatie - aslocatie'!$A$2:$C$8139,2,FALSE)</f>
        <v>bema237</v>
      </c>
      <c r="BT141" s="93">
        <f>VLOOKUP($BS141,aslocaties_v01!$C$3:$AA$500,MATCH($K$3/10,aslocaties_v01!$C$2:$X$2),FALSE)</f>
        <v>4.3440000000000003</v>
      </c>
      <c r="BU141" s="93">
        <f>VLOOKUP(BS141,aslocaties_v01!$C$3:$AA$500,MATCH($K$3,aslocaties_v01!$C$2:$X$2),FALSE)</f>
        <v>4.8140000000000001</v>
      </c>
      <c r="BV141" s="93">
        <f>VLOOKUP(BS141,aslocaties_v01!$C$3:$AA$500,MATCH($K$3*10,aslocaties_v01!$C$2:$Y$2),FALSE)</f>
        <v>5.3</v>
      </c>
      <c r="BW141" s="93">
        <f t="shared" si="255"/>
        <v>0.46999999999999975</v>
      </c>
      <c r="BX141" s="93">
        <f t="shared" si="256"/>
        <v>0.48599999999999977</v>
      </c>
      <c r="BY141" s="94">
        <f t="shared" si="257"/>
        <v>1.0526315789475271E-2</v>
      </c>
      <c r="BZ141" s="94">
        <f t="shared" si="258"/>
        <v>6.1349693251535609E-3</v>
      </c>
      <c r="CA141" s="94">
        <f t="shared" si="259"/>
        <v>4.3999999999999595E-2</v>
      </c>
      <c r="CB141">
        <f t="shared" si="260"/>
        <v>4.9000000000000377E-2</v>
      </c>
      <c r="CC141" s="58">
        <f t="shared" si="261"/>
        <v>5.200000000000049E-2</v>
      </c>
      <c r="CD141" s="95" t="b">
        <f t="shared" si="262"/>
        <v>0</v>
      </c>
      <c r="CE141" s="96" t="b">
        <f t="shared" si="263"/>
        <v>1</v>
      </c>
      <c r="CF141" t="b">
        <f t="shared" si="264"/>
        <v>1</v>
      </c>
      <c r="CG141" t="b">
        <f t="shared" si="265"/>
        <v>1</v>
      </c>
      <c r="CH141" s="84" t="b">
        <f t="shared" si="266"/>
        <v>1</v>
      </c>
      <c r="CI141">
        <f t="shared" si="267"/>
        <v>1.0449999999999999</v>
      </c>
      <c r="CJ141" t="b">
        <f t="shared" si="268"/>
        <v>1</v>
      </c>
      <c r="CK141" t="b">
        <f t="shared" si="269"/>
        <v>1</v>
      </c>
      <c r="CL141" s="84" t="b">
        <f t="shared" si="289"/>
        <v>1</v>
      </c>
      <c r="CM141">
        <f t="shared" si="270"/>
        <v>3.3540000000000001</v>
      </c>
      <c r="CN141" t="b">
        <f t="shared" si="271"/>
        <v>1</v>
      </c>
      <c r="CO141" s="84">
        <f t="shared" si="272"/>
        <v>5.9547780049186524E-2</v>
      </c>
      <c r="CP141" t="b">
        <f t="shared" si="273"/>
        <v>1</v>
      </c>
      <c r="CQ141" s="96" t="b">
        <f t="shared" si="274"/>
        <v>1</v>
      </c>
      <c r="CR141" t="b">
        <f t="shared" si="275"/>
        <v>1</v>
      </c>
      <c r="CS141" t="b">
        <f t="shared" si="276"/>
        <v>1</v>
      </c>
      <c r="CT141" t="b">
        <f t="shared" si="277"/>
        <v>1</v>
      </c>
      <c r="CU141" t="b">
        <f t="shared" si="278"/>
        <v>1</v>
      </c>
      <c r="CV141" s="84" t="b">
        <f t="shared" si="279"/>
        <v>1</v>
      </c>
      <c r="CW141" t="b">
        <f t="shared" si="280"/>
        <v>1</v>
      </c>
      <c r="CX141" t="b">
        <f t="shared" si="281"/>
        <v>1</v>
      </c>
      <c r="CY141" t="b">
        <f t="shared" si="282"/>
        <v>1</v>
      </c>
      <c r="CZ141" t="b">
        <f t="shared" si="283"/>
        <v>1</v>
      </c>
      <c r="DA141" s="84">
        <f t="shared" si="284"/>
        <v>0</v>
      </c>
      <c r="DB141" t="b">
        <f t="shared" si="285"/>
        <v>0</v>
      </c>
    </row>
    <row r="142" spans="1:106">
      <c r="A142" s="9">
        <v>1267</v>
      </c>
      <c r="B142" s="3">
        <v>2</v>
      </c>
      <c r="C142" s="3" t="s">
        <v>985</v>
      </c>
      <c r="D142" s="3" t="str">
        <f t="shared" si="232"/>
        <v>BM_1_24-1_dk_0065</v>
      </c>
      <c r="E142" s="3" t="str">
        <f t="shared" si="233"/>
        <v>0065</v>
      </c>
      <c r="F142" s="3">
        <v>131457.20300000001</v>
      </c>
      <c r="G142" s="15">
        <v>413756.21899999998</v>
      </c>
      <c r="H142" s="35" t="str">
        <f t="shared" si="234"/>
        <v>ja</v>
      </c>
      <c r="I142" s="42">
        <v>173</v>
      </c>
      <c r="J142" s="20" t="s">
        <v>369</v>
      </c>
      <c r="K142" s="21">
        <v>10000</v>
      </c>
      <c r="L142" s="28">
        <f t="shared" si="286"/>
        <v>1</v>
      </c>
      <c r="M142" s="28">
        <f t="shared" si="287"/>
        <v>1</v>
      </c>
      <c r="N142" s="56">
        <f t="shared" si="235"/>
        <v>10000</v>
      </c>
      <c r="O142" s="33">
        <f t="shared" si="288"/>
        <v>78.657867820058655</v>
      </c>
      <c r="P142" s="37">
        <f t="shared" si="236"/>
        <v>113.81594482761822</v>
      </c>
      <c r="Q142" s="9" t="s">
        <v>12</v>
      </c>
      <c r="R142" s="55" t="s">
        <v>12</v>
      </c>
      <c r="S142" s="55">
        <v>3.8029999999999999</v>
      </c>
      <c r="T142" s="55">
        <v>4.0949999999999998</v>
      </c>
      <c r="U142" s="55">
        <v>4.3639999999999999</v>
      </c>
      <c r="V142" s="3">
        <v>4.5830000000000002</v>
      </c>
      <c r="W142" s="3">
        <v>4.8360000000000003</v>
      </c>
      <c r="X142" s="3" t="s">
        <v>12</v>
      </c>
      <c r="Y142" s="3">
        <v>5.3230000000000004</v>
      </c>
      <c r="Z142" s="15" t="s">
        <v>12</v>
      </c>
      <c r="AA142" s="10">
        <f t="shared" si="237"/>
        <v>4.8360000000000003</v>
      </c>
      <c r="AB142" s="9">
        <f t="shared" si="238"/>
        <v>0.47200000000000042</v>
      </c>
      <c r="AC142" s="10">
        <f t="shared" si="239"/>
        <v>0.4870000000000001</v>
      </c>
      <c r="AD142" s="9" t="s">
        <v>12</v>
      </c>
      <c r="AE142" s="55" t="s">
        <v>12</v>
      </c>
      <c r="AF142" s="55">
        <v>0.77200000000000002</v>
      </c>
      <c r="AG142" s="55">
        <v>0.83499999999999996</v>
      </c>
      <c r="AH142" s="55">
        <v>0.90400000000000003</v>
      </c>
      <c r="AI142" s="3">
        <v>0.96599999999999997</v>
      </c>
      <c r="AJ142" s="3">
        <v>1.0349999999999999</v>
      </c>
      <c r="AK142" s="3" t="s">
        <v>12</v>
      </c>
      <c r="AL142" s="3">
        <v>1.173</v>
      </c>
      <c r="AM142" s="15" t="s">
        <v>12</v>
      </c>
      <c r="AN142" s="10">
        <f t="shared" si="240"/>
        <v>1.0349999999999999</v>
      </c>
      <c r="AO142" s="9">
        <f t="shared" si="241"/>
        <v>0.13099999999999989</v>
      </c>
      <c r="AP142" s="10">
        <f t="shared" si="242"/>
        <v>0.13800000000000012</v>
      </c>
      <c r="AQ142" s="9" t="s">
        <v>12</v>
      </c>
      <c r="AR142" s="55" t="s">
        <v>12</v>
      </c>
      <c r="AS142" s="55">
        <v>2.915</v>
      </c>
      <c r="AT142" s="55">
        <v>3.024</v>
      </c>
      <c r="AU142" s="55">
        <v>3.1379999999999999</v>
      </c>
      <c r="AV142" s="3">
        <v>3.2349999999999999</v>
      </c>
      <c r="AW142" s="3">
        <v>3.3359999999999999</v>
      </c>
      <c r="AX142" s="3" t="s">
        <v>12</v>
      </c>
      <c r="AY142" s="3">
        <v>3.5379999999999998</v>
      </c>
      <c r="AZ142" s="15" t="s">
        <v>12</v>
      </c>
      <c r="BA142" s="10">
        <f t="shared" si="243"/>
        <v>3.3359999999999999</v>
      </c>
      <c r="BB142" s="9">
        <f t="shared" si="244"/>
        <v>0.19799999999999995</v>
      </c>
      <c r="BC142" s="10">
        <f t="shared" si="245"/>
        <v>0.20199999999999996</v>
      </c>
      <c r="BD142" s="9">
        <v>4.8099999999999996</v>
      </c>
      <c r="BE142" s="3">
        <v>5.335</v>
      </c>
      <c r="BF142" s="15">
        <v>5.8689999999999998</v>
      </c>
      <c r="BG142" s="15">
        <f t="shared" si="246"/>
        <v>5.335</v>
      </c>
      <c r="BH142" s="9">
        <f t="shared" si="247"/>
        <v>0.52500000000000036</v>
      </c>
      <c r="BI142" s="10">
        <f t="shared" si="248"/>
        <v>0.53399999999999981</v>
      </c>
      <c r="BJ142" s="9">
        <v>4.7770000000000001</v>
      </c>
      <c r="BK142" s="3">
        <v>5.2990000000000004</v>
      </c>
      <c r="BL142" s="15">
        <v>5.83</v>
      </c>
      <c r="BM142" s="15">
        <f t="shared" si="249"/>
        <v>5.2990000000000004</v>
      </c>
      <c r="BN142" s="9">
        <f t="shared" si="250"/>
        <v>0.52200000000000024</v>
      </c>
      <c r="BO142" s="10">
        <f t="shared" si="251"/>
        <v>0.53099999999999969</v>
      </c>
      <c r="BP142">
        <f t="shared" si="252"/>
        <v>0</v>
      </c>
      <c r="BQ142" s="93">
        <f t="shared" si="253"/>
        <v>1.1122881355932202</v>
      </c>
      <c r="BR142" s="93">
        <f t="shared" si="254"/>
        <v>1.10593220338983</v>
      </c>
      <c r="BS142" s="93" t="str">
        <f>VLOOKUP(C142,'Koppeling locatie - aslocatie'!$A$2:$C$8139,2,FALSE)</f>
        <v>bema237</v>
      </c>
      <c r="BT142" s="93">
        <f>VLOOKUP($BS142,aslocaties_v01!$C$3:$AA$500,MATCH($K$3/10,aslocaties_v01!$C$2:$X$2),FALSE)</f>
        <v>4.3440000000000003</v>
      </c>
      <c r="BU142" s="93">
        <f>VLOOKUP(BS142,aslocaties_v01!$C$3:$AA$500,MATCH($K$3,aslocaties_v01!$C$2:$X$2),FALSE)</f>
        <v>4.8140000000000001</v>
      </c>
      <c r="BV142" s="93">
        <f>VLOOKUP(BS142,aslocaties_v01!$C$3:$AA$500,MATCH($K$3*10,aslocaties_v01!$C$2:$Y$2),FALSE)</f>
        <v>5.3</v>
      </c>
      <c r="BW142" s="93">
        <f t="shared" si="255"/>
        <v>0.46999999999999975</v>
      </c>
      <c r="BX142" s="93">
        <f t="shared" si="256"/>
        <v>0.48599999999999977</v>
      </c>
      <c r="BY142" s="94">
        <f t="shared" si="257"/>
        <v>4.2372881355946523E-3</v>
      </c>
      <c r="BZ142" s="94">
        <f t="shared" si="258"/>
        <v>2.053388090349717E-3</v>
      </c>
      <c r="CA142" s="94">
        <f t="shared" si="259"/>
        <v>1.9999999999999574E-2</v>
      </c>
      <c r="CB142">
        <f t="shared" si="260"/>
        <v>2.2000000000000242E-2</v>
      </c>
      <c r="CC142" s="58">
        <f t="shared" si="261"/>
        <v>2.3000000000000576E-2</v>
      </c>
      <c r="CD142" s="95" t="b">
        <f t="shared" si="262"/>
        <v>0</v>
      </c>
      <c r="CE142" s="96" t="b">
        <f t="shared" si="263"/>
        <v>1</v>
      </c>
      <c r="CF142" t="b">
        <f t="shared" si="264"/>
        <v>1</v>
      </c>
      <c r="CG142" t="b">
        <f t="shared" si="265"/>
        <v>1</v>
      </c>
      <c r="CH142" s="84" t="b">
        <f t="shared" si="266"/>
        <v>1</v>
      </c>
      <c r="CI142">
        <f t="shared" si="267"/>
        <v>1.0349999999999999</v>
      </c>
      <c r="CJ142" t="b">
        <f t="shared" si="268"/>
        <v>1</v>
      </c>
      <c r="CK142" t="b">
        <f t="shared" si="269"/>
        <v>1</v>
      </c>
      <c r="CL142" s="84" t="b">
        <f t="shared" si="289"/>
        <v>1</v>
      </c>
      <c r="CM142">
        <f t="shared" si="270"/>
        <v>3.3359999999999999</v>
      </c>
      <c r="CN142" t="b">
        <f t="shared" si="271"/>
        <v>1</v>
      </c>
      <c r="CO142" s="84">
        <f t="shared" si="272"/>
        <v>5.9616114523986782E-2</v>
      </c>
      <c r="CP142" t="b">
        <f t="shared" si="273"/>
        <v>1</v>
      </c>
      <c r="CQ142" s="96" t="b">
        <f t="shared" si="274"/>
        <v>1</v>
      </c>
      <c r="CR142" t="b">
        <f t="shared" si="275"/>
        <v>1</v>
      </c>
      <c r="CS142" t="b">
        <f t="shared" si="276"/>
        <v>1</v>
      </c>
      <c r="CT142" t="b">
        <f t="shared" si="277"/>
        <v>1</v>
      </c>
      <c r="CU142" t="b">
        <f t="shared" si="278"/>
        <v>1</v>
      </c>
      <c r="CV142" s="84" t="b">
        <f t="shared" si="279"/>
        <v>1</v>
      </c>
      <c r="CW142" t="b">
        <f t="shared" si="280"/>
        <v>1</v>
      </c>
      <c r="CX142" t="b">
        <f t="shared" si="281"/>
        <v>1</v>
      </c>
      <c r="CY142" t="b">
        <f t="shared" si="282"/>
        <v>1</v>
      </c>
      <c r="CZ142" t="b">
        <f t="shared" si="283"/>
        <v>1</v>
      </c>
      <c r="DA142" s="84">
        <f t="shared" si="284"/>
        <v>0</v>
      </c>
      <c r="DB142" t="b">
        <f t="shared" si="285"/>
        <v>0</v>
      </c>
    </row>
    <row r="143" spans="1:106">
      <c r="A143" s="9">
        <v>1268</v>
      </c>
      <c r="B143" s="3">
        <v>2</v>
      </c>
      <c r="C143" s="3" t="s">
        <v>986</v>
      </c>
      <c r="D143" s="3" t="str">
        <f t="shared" si="232"/>
        <v>BM_1_24-1_dk_0066</v>
      </c>
      <c r="E143" s="3" t="str">
        <f t="shared" si="233"/>
        <v>0066</v>
      </c>
      <c r="F143" s="3">
        <v>131344.17199999999</v>
      </c>
      <c r="G143" s="15">
        <v>413742.875</v>
      </c>
      <c r="H143" s="35" t="str">
        <f t="shared" si="234"/>
        <v>ja</v>
      </c>
      <c r="I143" s="42">
        <v>176</v>
      </c>
      <c r="J143" s="20" t="s">
        <v>369</v>
      </c>
      <c r="K143" s="21">
        <v>10000</v>
      </c>
      <c r="L143" s="28">
        <f t="shared" si="286"/>
        <v>1</v>
      </c>
      <c r="M143" s="28">
        <f t="shared" si="287"/>
        <v>1</v>
      </c>
      <c r="N143" s="56">
        <f t="shared" si="235"/>
        <v>10000</v>
      </c>
      <c r="O143" s="33">
        <f t="shared" si="288"/>
        <v>113.81594482761822</v>
      </c>
      <c r="P143" s="37">
        <f t="shared" si="236"/>
        <v>73.49065199056119</v>
      </c>
      <c r="Q143" s="9" t="s">
        <v>12</v>
      </c>
      <c r="R143" s="55" t="s">
        <v>12</v>
      </c>
      <c r="S143" s="55">
        <v>3.7949999999999999</v>
      </c>
      <c r="T143" s="55">
        <v>4.0860000000000003</v>
      </c>
      <c r="U143" s="55">
        <v>4.3540000000000001</v>
      </c>
      <c r="V143" s="3">
        <v>4.5750000000000002</v>
      </c>
      <c r="W143" s="3">
        <v>4.8239999999999998</v>
      </c>
      <c r="X143" s="3" t="s">
        <v>12</v>
      </c>
      <c r="Y143" s="3">
        <v>5.3150000000000004</v>
      </c>
      <c r="Z143" s="15" t="s">
        <v>12</v>
      </c>
      <c r="AA143" s="10">
        <f t="shared" si="237"/>
        <v>4.8239999999999998</v>
      </c>
      <c r="AB143" s="9">
        <f t="shared" si="238"/>
        <v>0.46999999999999975</v>
      </c>
      <c r="AC143" s="10">
        <f t="shared" si="239"/>
        <v>0.49100000000000055</v>
      </c>
      <c r="AD143" s="9" t="s">
        <v>12</v>
      </c>
      <c r="AE143" s="55" t="s">
        <v>12</v>
      </c>
      <c r="AF143" s="55">
        <v>0.77100000000000002</v>
      </c>
      <c r="AG143" s="55">
        <v>0.83299999999999996</v>
      </c>
      <c r="AH143" s="55">
        <v>0.90200000000000002</v>
      </c>
      <c r="AI143" s="3">
        <v>0.96299999999999997</v>
      </c>
      <c r="AJ143" s="3">
        <v>1.032</v>
      </c>
      <c r="AK143" s="3" t="s">
        <v>12</v>
      </c>
      <c r="AL143" s="3">
        <v>1.17</v>
      </c>
      <c r="AM143" s="15" t="s">
        <v>12</v>
      </c>
      <c r="AN143" s="10">
        <f t="shared" si="240"/>
        <v>1.032</v>
      </c>
      <c r="AO143" s="9">
        <f t="shared" si="241"/>
        <v>0.13</v>
      </c>
      <c r="AP143" s="10">
        <f t="shared" si="242"/>
        <v>0.1379999999999999</v>
      </c>
      <c r="AQ143" s="9" t="s">
        <v>12</v>
      </c>
      <c r="AR143" s="55" t="s">
        <v>12</v>
      </c>
      <c r="AS143" s="55">
        <v>2.907</v>
      </c>
      <c r="AT143" s="55">
        <v>3.0169999999999999</v>
      </c>
      <c r="AU143" s="55">
        <v>3.13</v>
      </c>
      <c r="AV143" s="3">
        <v>3.226</v>
      </c>
      <c r="AW143" s="3">
        <v>3.327</v>
      </c>
      <c r="AX143" s="3" t="s">
        <v>12</v>
      </c>
      <c r="AY143" s="3">
        <v>3.5289999999999999</v>
      </c>
      <c r="AZ143" s="15" t="s">
        <v>12</v>
      </c>
      <c r="BA143" s="10">
        <f t="shared" si="243"/>
        <v>3.327</v>
      </c>
      <c r="BB143" s="9">
        <f t="shared" si="244"/>
        <v>0.19700000000000006</v>
      </c>
      <c r="BC143" s="10">
        <f t="shared" si="245"/>
        <v>0.20199999999999996</v>
      </c>
      <c r="BD143" s="9">
        <v>4.8070000000000004</v>
      </c>
      <c r="BE143" s="3">
        <v>5.3339999999999996</v>
      </c>
      <c r="BF143" s="15">
        <v>5.8710000000000004</v>
      </c>
      <c r="BG143" s="15">
        <f t="shared" si="246"/>
        <v>5.3339999999999996</v>
      </c>
      <c r="BH143" s="9">
        <f t="shared" si="247"/>
        <v>0.52699999999999925</v>
      </c>
      <c r="BI143" s="10">
        <f t="shared" si="248"/>
        <v>0.53700000000000081</v>
      </c>
      <c r="BJ143" s="9">
        <v>4.7759999999999998</v>
      </c>
      <c r="BK143" s="3">
        <v>5.298</v>
      </c>
      <c r="BL143" s="15">
        <v>5.8310000000000004</v>
      </c>
      <c r="BM143" s="15">
        <f t="shared" si="249"/>
        <v>5.298</v>
      </c>
      <c r="BN143" s="9">
        <f t="shared" si="250"/>
        <v>0.52200000000000024</v>
      </c>
      <c r="BO143" s="10">
        <f t="shared" si="251"/>
        <v>0.53300000000000036</v>
      </c>
      <c r="BP143">
        <f t="shared" si="252"/>
        <v>0</v>
      </c>
      <c r="BQ143" s="93">
        <f t="shared" si="253"/>
        <v>1.1212765957446797</v>
      </c>
      <c r="BR143" s="93">
        <f t="shared" si="254"/>
        <v>1.1106382978723415</v>
      </c>
      <c r="BS143" s="93" t="str">
        <f>VLOOKUP(C143,'Koppeling locatie - aslocatie'!$A$2:$C$8139,2,FALSE)</f>
        <v>bema237</v>
      </c>
      <c r="BT143" s="93">
        <f>VLOOKUP($BS143,aslocaties_v01!$C$3:$AA$500,MATCH($K$3/10,aslocaties_v01!$C$2:$X$2),FALSE)</f>
        <v>4.3440000000000003</v>
      </c>
      <c r="BU143" s="93">
        <f>VLOOKUP(BS143,aslocaties_v01!$C$3:$AA$500,MATCH($K$3,aslocaties_v01!$C$2:$X$2),FALSE)</f>
        <v>4.8140000000000001</v>
      </c>
      <c r="BV143" s="93">
        <f>VLOOKUP(BS143,aslocaties_v01!$C$3:$AA$500,MATCH($K$3*10,aslocaties_v01!$C$2:$Y$2),FALSE)</f>
        <v>5.3</v>
      </c>
      <c r="BW143" s="93">
        <f t="shared" si="255"/>
        <v>0.46999999999999975</v>
      </c>
      <c r="BX143" s="93">
        <f t="shared" si="256"/>
        <v>0.48599999999999977</v>
      </c>
      <c r="BY143" s="94">
        <f t="shared" si="257"/>
        <v>0</v>
      </c>
      <c r="BZ143" s="94">
        <f t="shared" si="258"/>
        <v>1.0183299389003642E-2</v>
      </c>
      <c r="CA143" s="94">
        <f t="shared" si="259"/>
        <v>9.9999999999997868E-3</v>
      </c>
      <c r="CB143">
        <f t="shared" si="260"/>
        <v>9.9999999999997868E-3</v>
      </c>
      <c r="CC143" s="58">
        <f t="shared" si="261"/>
        <v>1.5000000000000568E-2</v>
      </c>
      <c r="CD143" s="95" t="b">
        <f t="shared" si="262"/>
        <v>0</v>
      </c>
      <c r="CE143" s="96" t="b">
        <f t="shared" si="263"/>
        <v>1</v>
      </c>
      <c r="CF143" t="b">
        <f t="shared" si="264"/>
        <v>1</v>
      </c>
      <c r="CG143" t="b">
        <f t="shared" si="265"/>
        <v>1</v>
      </c>
      <c r="CH143" s="84" t="b">
        <f t="shared" si="266"/>
        <v>1</v>
      </c>
      <c r="CI143">
        <f t="shared" si="267"/>
        <v>1.032</v>
      </c>
      <c r="CJ143" t="b">
        <f t="shared" si="268"/>
        <v>1</v>
      </c>
      <c r="CK143" t="b">
        <f t="shared" si="269"/>
        <v>1</v>
      </c>
      <c r="CL143" s="84" t="b">
        <f t="shared" si="289"/>
        <v>1</v>
      </c>
      <c r="CM143">
        <f t="shared" si="270"/>
        <v>3.327</v>
      </c>
      <c r="CN143" t="b">
        <f t="shared" si="271"/>
        <v>1</v>
      </c>
      <c r="CO143" s="84">
        <f t="shared" si="272"/>
        <v>5.9765354131231817E-2</v>
      </c>
      <c r="CP143" t="b">
        <f t="shared" si="273"/>
        <v>1</v>
      </c>
      <c r="CQ143" s="96" t="b">
        <f t="shared" si="274"/>
        <v>1</v>
      </c>
      <c r="CR143" t="b">
        <f t="shared" si="275"/>
        <v>1</v>
      </c>
      <c r="CS143" t="b">
        <f t="shared" si="276"/>
        <v>1</v>
      </c>
      <c r="CT143" t="b">
        <f t="shared" si="277"/>
        <v>1</v>
      </c>
      <c r="CU143" t="b">
        <f t="shared" si="278"/>
        <v>1</v>
      </c>
      <c r="CV143" s="84" t="b">
        <f t="shared" si="279"/>
        <v>1</v>
      </c>
      <c r="CW143" t="b">
        <f t="shared" si="280"/>
        <v>1</v>
      </c>
      <c r="CX143" t="b">
        <f t="shared" si="281"/>
        <v>1</v>
      </c>
      <c r="CY143" t="b">
        <f t="shared" si="282"/>
        <v>1</v>
      </c>
      <c r="CZ143" t="b">
        <f t="shared" si="283"/>
        <v>1</v>
      </c>
      <c r="DA143" s="84">
        <f t="shared" si="284"/>
        <v>0</v>
      </c>
      <c r="DB143" t="b">
        <f t="shared" si="285"/>
        <v>0</v>
      </c>
    </row>
    <row r="144" spans="1:106">
      <c r="A144" s="9">
        <v>1269</v>
      </c>
      <c r="B144" s="3">
        <v>2</v>
      </c>
      <c r="C144" s="3" t="s">
        <v>987</v>
      </c>
      <c r="D144" s="3" t="str">
        <f t="shared" si="232"/>
        <v>BM_1_24-1_dk_0067</v>
      </c>
      <c r="E144" s="3" t="str">
        <f t="shared" si="233"/>
        <v>0067</v>
      </c>
      <c r="F144" s="3">
        <v>131270.95300000001</v>
      </c>
      <c r="G144" s="15">
        <v>413736.56199999998</v>
      </c>
      <c r="H144" s="35" t="str">
        <f t="shared" si="234"/>
        <v>ja</v>
      </c>
      <c r="I144" s="42">
        <v>177</v>
      </c>
      <c r="J144" s="20" t="s">
        <v>369</v>
      </c>
      <c r="K144" s="21">
        <v>10000</v>
      </c>
      <c r="L144" s="28">
        <f t="shared" si="286"/>
        <v>1</v>
      </c>
      <c r="M144" s="28">
        <f t="shared" si="287"/>
        <v>1</v>
      </c>
      <c r="N144" s="56">
        <f t="shared" si="235"/>
        <v>10000</v>
      </c>
      <c r="O144" s="33">
        <f t="shared" si="288"/>
        <v>73.49065199056119</v>
      </c>
      <c r="P144" s="37">
        <f t="shared" si="236"/>
        <v>111.97429112971885</v>
      </c>
      <c r="Q144" s="9" t="s">
        <v>12</v>
      </c>
      <c r="R144" s="55" t="s">
        <v>12</v>
      </c>
      <c r="S144" s="55">
        <v>3.7919999999999998</v>
      </c>
      <c r="T144" s="55">
        <v>4.0819999999999999</v>
      </c>
      <c r="U144" s="55">
        <v>4.3470000000000004</v>
      </c>
      <c r="V144" s="3">
        <v>4.57</v>
      </c>
      <c r="W144" s="3">
        <v>4.8179999999999996</v>
      </c>
      <c r="X144" s="3" t="s">
        <v>12</v>
      </c>
      <c r="Y144" s="3">
        <v>5.3040000000000003</v>
      </c>
      <c r="Z144" s="15" t="s">
        <v>12</v>
      </c>
      <c r="AA144" s="10">
        <f t="shared" si="237"/>
        <v>4.8179999999999996</v>
      </c>
      <c r="AB144" s="9">
        <f t="shared" si="238"/>
        <v>0.4709999999999992</v>
      </c>
      <c r="AC144" s="10">
        <f t="shared" si="239"/>
        <v>0.48600000000000065</v>
      </c>
      <c r="AD144" s="9" t="s">
        <v>12</v>
      </c>
      <c r="AE144" s="55" t="s">
        <v>12</v>
      </c>
      <c r="AF144" s="55">
        <v>0.76300000000000001</v>
      </c>
      <c r="AG144" s="55">
        <v>0.82499999999999996</v>
      </c>
      <c r="AH144" s="55">
        <v>0.89200000000000002</v>
      </c>
      <c r="AI144" s="3">
        <v>0.95399999999999996</v>
      </c>
      <c r="AJ144" s="3">
        <v>1.022</v>
      </c>
      <c r="AK144" s="3" t="s">
        <v>12</v>
      </c>
      <c r="AL144" s="3">
        <v>1.1599999999999999</v>
      </c>
      <c r="AM144" s="15" t="s">
        <v>12</v>
      </c>
      <c r="AN144" s="10">
        <f t="shared" si="240"/>
        <v>1.022</v>
      </c>
      <c r="AO144" s="9">
        <f t="shared" si="241"/>
        <v>0.13</v>
      </c>
      <c r="AP144" s="10">
        <f t="shared" si="242"/>
        <v>0.1379999999999999</v>
      </c>
      <c r="AQ144" s="9" t="s">
        <v>12</v>
      </c>
      <c r="AR144" s="55" t="s">
        <v>12</v>
      </c>
      <c r="AS144" s="55">
        <v>2.8919999999999999</v>
      </c>
      <c r="AT144" s="55">
        <v>3.0019999999999998</v>
      </c>
      <c r="AU144" s="55">
        <v>3.1150000000000002</v>
      </c>
      <c r="AV144" s="3">
        <v>3.2090000000000001</v>
      </c>
      <c r="AW144" s="3">
        <v>3.31</v>
      </c>
      <c r="AX144" s="3" t="s">
        <v>12</v>
      </c>
      <c r="AY144" s="3">
        <v>3.5129999999999999</v>
      </c>
      <c r="AZ144" s="15" t="s">
        <v>12</v>
      </c>
      <c r="BA144" s="10">
        <f t="shared" si="243"/>
        <v>3.31</v>
      </c>
      <c r="BB144" s="9">
        <f t="shared" si="244"/>
        <v>0.19499999999999984</v>
      </c>
      <c r="BC144" s="10">
        <f t="shared" si="245"/>
        <v>0.20299999999999985</v>
      </c>
      <c r="BD144" s="9">
        <v>4.7990000000000004</v>
      </c>
      <c r="BE144" s="3">
        <v>5.3239999999999998</v>
      </c>
      <c r="BF144" s="15">
        <v>5.8609999999999998</v>
      </c>
      <c r="BG144" s="15">
        <f t="shared" si="246"/>
        <v>5.3239999999999998</v>
      </c>
      <c r="BH144" s="9">
        <f t="shared" si="247"/>
        <v>0.52499999999999947</v>
      </c>
      <c r="BI144" s="10">
        <f t="shared" si="248"/>
        <v>0.53699999999999992</v>
      </c>
      <c r="BJ144" s="9">
        <v>4.7679999999999998</v>
      </c>
      <c r="BK144" s="3">
        <v>5.2889999999999997</v>
      </c>
      <c r="BL144" s="15">
        <v>5.8220000000000001</v>
      </c>
      <c r="BM144" s="15">
        <f t="shared" si="249"/>
        <v>5.2889999999999997</v>
      </c>
      <c r="BN144" s="9">
        <f t="shared" si="250"/>
        <v>0.52099999999999991</v>
      </c>
      <c r="BO144" s="10">
        <f t="shared" si="251"/>
        <v>0.53300000000000036</v>
      </c>
      <c r="BP144">
        <f t="shared" si="252"/>
        <v>0</v>
      </c>
      <c r="BQ144" s="93">
        <f t="shared" si="253"/>
        <v>1.1146496815286633</v>
      </c>
      <c r="BR144" s="93">
        <f t="shared" si="254"/>
        <v>1.106157112526541</v>
      </c>
      <c r="BS144" s="93" t="str">
        <f>VLOOKUP(C144,'Koppeling locatie - aslocatie'!$A$2:$C$8139,2,FALSE)</f>
        <v>bema237</v>
      </c>
      <c r="BT144" s="93">
        <f>VLOOKUP($BS144,aslocaties_v01!$C$3:$AA$500,MATCH($K$3/10,aslocaties_v01!$C$2:$X$2),FALSE)</f>
        <v>4.3440000000000003</v>
      </c>
      <c r="BU144" s="93">
        <f>VLOOKUP(BS144,aslocaties_v01!$C$3:$AA$500,MATCH($K$3,aslocaties_v01!$C$2:$X$2),FALSE)</f>
        <v>4.8140000000000001</v>
      </c>
      <c r="BV144" s="93">
        <f>VLOOKUP(BS144,aslocaties_v01!$C$3:$AA$500,MATCH($K$3*10,aslocaties_v01!$C$2:$Y$2),FALSE)</f>
        <v>5.3</v>
      </c>
      <c r="BW144" s="93">
        <f t="shared" si="255"/>
        <v>0.46999999999999975</v>
      </c>
      <c r="BX144" s="93">
        <f t="shared" si="256"/>
        <v>0.48599999999999977</v>
      </c>
      <c r="BY144" s="94">
        <f t="shared" si="257"/>
        <v>2.1231422505295638E-3</v>
      </c>
      <c r="BZ144" s="94">
        <f t="shared" si="258"/>
        <v>1.7763568394002505E-15</v>
      </c>
      <c r="CA144" s="94">
        <f t="shared" si="259"/>
        <v>3.0000000000001137E-3</v>
      </c>
      <c r="CB144">
        <f t="shared" si="260"/>
        <v>3.9999999999995595E-3</v>
      </c>
      <c r="CC144" s="58">
        <f t="shared" si="261"/>
        <v>4.0000000000004476E-3</v>
      </c>
      <c r="CD144" s="95" t="b">
        <f t="shared" si="262"/>
        <v>0</v>
      </c>
      <c r="CE144" s="96" t="b">
        <f t="shared" si="263"/>
        <v>1</v>
      </c>
      <c r="CF144" t="b">
        <f t="shared" si="264"/>
        <v>1</v>
      </c>
      <c r="CG144" t="b">
        <f t="shared" si="265"/>
        <v>1</v>
      </c>
      <c r="CH144" s="84" t="b">
        <f t="shared" si="266"/>
        <v>1</v>
      </c>
      <c r="CI144">
        <f t="shared" si="267"/>
        <v>1.022</v>
      </c>
      <c r="CJ144" t="b">
        <f t="shared" si="268"/>
        <v>1</v>
      </c>
      <c r="CK144" t="b">
        <f t="shared" si="269"/>
        <v>1</v>
      </c>
      <c r="CL144" s="84" t="b">
        <f t="shared" si="289"/>
        <v>1</v>
      </c>
      <c r="CM144">
        <f t="shared" si="270"/>
        <v>3.31</v>
      </c>
      <c r="CN144" t="b">
        <f t="shared" si="271"/>
        <v>1</v>
      </c>
      <c r="CO144" s="84">
        <f t="shared" si="272"/>
        <v>5.9795748955212627E-2</v>
      </c>
      <c r="CP144" t="b">
        <f t="shared" si="273"/>
        <v>1</v>
      </c>
      <c r="CQ144" s="96" t="b">
        <f t="shared" si="274"/>
        <v>1</v>
      </c>
      <c r="CR144" t="b">
        <f t="shared" si="275"/>
        <v>1</v>
      </c>
      <c r="CS144" t="b">
        <f t="shared" si="276"/>
        <v>1</v>
      </c>
      <c r="CT144" t="b">
        <f t="shared" si="277"/>
        <v>1</v>
      </c>
      <c r="CU144" t="b">
        <f t="shared" si="278"/>
        <v>1</v>
      </c>
      <c r="CV144" s="84" t="b">
        <f t="shared" si="279"/>
        <v>1</v>
      </c>
      <c r="CW144" t="b">
        <f t="shared" si="280"/>
        <v>1</v>
      </c>
      <c r="CX144" t="b">
        <f t="shared" si="281"/>
        <v>1</v>
      </c>
      <c r="CY144" t="b">
        <f t="shared" si="282"/>
        <v>1</v>
      </c>
      <c r="CZ144" t="b">
        <f t="shared" si="283"/>
        <v>1</v>
      </c>
      <c r="DA144" s="84">
        <f t="shared" si="284"/>
        <v>0</v>
      </c>
      <c r="DB144" t="b">
        <f t="shared" si="285"/>
        <v>0</v>
      </c>
    </row>
    <row r="145" spans="1:106">
      <c r="A145" s="9">
        <v>1270</v>
      </c>
      <c r="B145" s="3">
        <v>2</v>
      </c>
      <c r="C145" s="3" t="s">
        <v>988</v>
      </c>
      <c r="D145" s="3" t="str">
        <f t="shared" si="232"/>
        <v>BM_1_24-1_dk_0068</v>
      </c>
      <c r="E145" s="3" t="str">
        <f t="shared" si="233"/>
        <v>0068</v>
      </c>
      <c r="F145" s="3">
        <v>131159.18799999999</v>
      </c>
      <c r="G145" s="15">
        <v>413729.71899999998</v>
      </c>
      <c r="H145" s="35" t="str">
        <f t="shared" si="234"/>
        <v>ja</v>
      </c>
      <c r="I145" s="42">
        <v>177</v>
      </c>
      <c r="J145" s="20" t="s">
        <v>369</v>
      </c>
      <c r="K145" s="21">
        <v>10000</v>
      </c>
      <c r="L145" s="28">
        <f t="shared" si="286"/>
        <v>1</v>
      </c>
      <c r="M145" s="28">
        <f t="shared" si="287"/>
        <v>1</v>
      </c>
      <c r="N145" s="56">
        <f t="shared" si="235"/>
        <v>10000</v>
      </c>
      <c r="O145" s="33">
        <f t="shared" si="288"/>
        <v>111.97429112971885</v>
      </c>
      <c r="P145" s="37">
        <f t="shared" si="236"/>
        <v>109.57491076427952</v>
      </c>
      <c r="Q145" s="9" t="s">
        <v>12</v>
      </c>
      <c r="R145" s="55" t="s">
        <v>12</v>
      </c>
      <c r="S145" s="55">
        <v>3.7789999999999999</v>
      </c>
      <c r="T145" s="55">
        <v>4.0679999999999996</v>
      </c>
      <c r="U145" s="55">
        <v>4.3330000000000002</v>
      </c>
      <c r="V145" s="3">
        <v>4.5510000000000002</v>
      </c>
      <c r="W145" s="3">
        <v>4.8019999999999996</v>
      </c>
      <c r="X145" s="3" t="s">
        <v>12</v>
      </c>
      <c r="Y145" s="3">
        <v>5.2859999999999996</v>
      </c>
      <c r="Z145" s="15" t="s">
        <v>12</v>
      </c>
      <c r="AA145" s="10">
        <f t="shared" si="237"/>
        <v>4.8019999999999996</v>
      </c>
      <c r="AB145" s="9">
        <f t="shared" si="238"/>
        <v>0.46899999999999942</v>
      </c>
      <c r="AC145" s="10">
        <f t="shared" si="239"/>
        <v>0.48399999999999999</v>
      </c>
      <c r="AD145" s="9" t="s">
        <v>12</v>
      </c>
      <c r="AE145" s="55" t="s">
        <v>12</v>
      </c>
      <c r="AF145" s="55">
        <v>0.75900000000000001</v>
      </c>
      <c r="AG145" s="55">
        <v>0.82</v>
      </c>
      <c r="AH145" s="55">
        <v>0.88700000000000001</v>
      </c>
      <c r="AI145" s="3">
        <v>0.94899999999999995</v>
      </c>
      <c r="AJ145" s="3">
        <v>1.0169999999999999</v>
      </c>
      <c r="AK145" s="3" t="s">
        <v>12</v>
      </c>
      <c r="AL145" s="3">
        <v>1.155</v>
      </c>
      <c r="AM145" s="15" t="s">
        <v>12</v>
      </c>
      <c r="AN145" s="10">
        <f t="shared" si="240"/>
        <v>1.0169999999999999</v>
      </c>
      <c r="AO145" s="9">
        <f t="shared" si="241"/>
        <v>0.12999999999999989</v>
      </c>
      <c r="AP145" s="10">
        <f t="shared" si="242"/>
        <v>0.13800000000000012</v>
      </c>
      <c r="AQ145" s="9" t="s">
        <v>12</v>
      </c>
      <c r="AR145" s="55" t="s">
        <v>12</v>
      </c>
      <c r="AS145" s="55">
        <v>2.883</v>
      </c>
      <c r="AT145" s="55">
        <v>2.992</v>
      </c>
      <c r="AU145" s="55">
        <v>3.1059999999999999</v>
      </c>
      <c r="AV145" s="3">
        <v>3.1989999999999998</v>
      </c>
      <c r="AW145" s="3">
        <v>3.3</v>
      </c>
      <c r="AX145" s="3" t="s">
        <v>12</v>
      </c>
      <c r="AY145" s="3">
        <v>3.5030000000000001</v>
      </c>
      <c r="AZ145" s="15" t="s">
        <v>12</v>
      </c>
      <c r="BA145" s="10">
        <f t="shared" si="243"/>
        <v>3.3</v>
      </c>
      <c r="BB145" s="9">
        <f t="shared" si="244"/>
        <v>0.19399999999999995</v>
      </c>
      <c r="BC145" s="10">
        <f t="shared" si="245"/>
        <v>0.20300000000000029</v>
      </c>
      <c r="BD145" s="9">
        <v>4.7779999999999996</v>
      </c>
      <c r="BE145" s="3">
        <v>5.3010000000000002</v>
      </c>
      <c r="BF145" s="15">
        <v>5.8360000000000003</v>
      </c>
      <c r="BG145" s="15">
        <f t="shared" si="246"/>
        <v>5.3010000000000002</v>
      </c>
      <c r="BH145" s="9">
        <f t="shared" si="247"/>
        <v>0.52300000000000058</v>
      </c>
      <c r="BI145" s="10">
        <f t="shared" si="248"/>
        <v>0.53500000000000014</v>
      </c>
      <c r="BJ145" s="9">
        <v>4.7469999999999999</v>
      </c>
      <c r="BK145" s="3">
        <v>5.266</v>
      </c>
      <c r="BL145" s="15">
        <v>5.7969999999999997</v>
      </c>
      <c r="BM145" s="15">
        <f t="shared" si="249"/>
        <v>5.266</v>
      </c>
      <c r="BN145" s="9">
        <f t="shared" si="250"/>
        <v>0.51900000000000013</v>
      </c>
      <c r="BO145" s="10">
        <f t="shared" si="251"/>
        <v>0.53099999999999969</v>
      </c>
      <c r="BP145">
        <f t="shared" si="252"/>
        <v>0</v>
      </c>
      <c r="BQ145" s="93">
        <f t="shared" si="253"/>
        <v>1.1151385927505357</v>
      </c>
      <c r="BR145" s="93">
        <f t="shared" si="254"/>
        <v>1.106609808102347</v>
      </c>
      <c r="BS145" s="93" t="str">
        <f>VLOOKUP(C145,'Koppeling locatie - aslocatie'!$A$2:$C$8139,2,FALSE)</f>
        <v>bema237</v>
      </c>
      <c r="BT145" s="93">
        <f>VLOOKUP($BS145,aslocaties_v01!$C$3:$AA$500,MATCH($K$3/10,aslocaties_v01!$C$2:$X$2),FALSE)</f>
        <v>4.3440000000000003</v>
      </c>
      <c r="BU145" s="93">
        <f>VLOOKUP(BS145,aslocaties_v01!$C$3:$AA$500,MATCH($K$3,aslocaties_v01!$C$2:$X$2),FALSE)</f>
        <v>4.8140000000000001</v>
      </c>
      <c r="BV145" s="93">
        <f>VLOOKUP(BS145,aslocaties_v01!$C$3:$AA$500,MATCH($K$3*10,aslocaties_v01!$C$2:$Y$2),FALSE)</f>
        <v>5.3</v>
      </c>
      <c r="BW145" s="93">
        <f t="shared" si="255"/>
        <v>0.46999999999999975</v>
      </c>
      <c r="BX145" s="93">
        <f t="shared" si="256"/>
        <v>0.48599999999999977</v>
      </c>
      <c r="BY145" s="94">
        <f t="shared" si="257"/>
        <v>2.1321961620475172E-3</v>
      </c>
      <c r="BZ145" s="94">
        <f t="shared" si="258"/>
        <v>4.1322314049583309E-3</v>
      </c>
      <c r="CA145" s="94">
        <f t="shared" si="259"/>
        <v>1.1000000000000121E-2</v>
      </c>
      <c r="CB145">
        <f t="shared" si="260"/>
        <v>1.2000000000000455E-2</v>
      </c>
      <c r="CC145" s="58">
        <f t="shared" si="261"/>
        <v>1.4000000000000234E-2</v>
      </c>
      <c r="CD145" s="95" t="b">
        <f t="shared" si="262"/>
        <v>0</v>
      </c>
      <c r="CE145" s="96" t="b">
        <f t="shared" si="263"/>
        <v>1</v>
      </c>
      <c r="CF145" t="b">
        <f t="shared" si="264"/>
        <v>1</v>
      </c>
      <c r="CG145" t="b">
        <f t="shared" si="265"/>
        <v>1</v>
      </c>
      <c r="CH145" s="84" t="b">
        <f t="shared" si="266"/>
        <v>1</v>
      </c>
      <c r="CI145">
        <f t="shared" si="267"/>
        <v>1.0169999999999999</v>
      </c>
      <c r="CJ145" t="b">
        <f t="shared" si="268"/>
        <v>1</v>
      </c>
      <c r="CK145" t="b">
        <f t="shared" si="269"/>
        <v>1</v>
      </c>
      <c r="CL145" s="84" t="b">
        <f t="shared" si="289"/>
        <v>1</v>
      </c>
      <c r="CM145">
        <f t="shared" si="270"/>
        <v>3.3</v>
      </c>
      <c r="CN145" t="b">
        <f t="shared" si="271"/>
        <v>1</v>
      </c>
      <c r="CO145" s="84">
        <f t="shared" si="272"/>
        <v>5.986437804619623E-2</v>
      </c>
      <c r="CP145" t="b">
        <f t="shared" si="273"/>
        <v>1</v>
      </c>
      <c r="CQ145" s="96" t="b">
        <f t="shared" si="274"/>
        <v>1</v>
      </c>
      <c r="CR145" t="b">
        <f t="shared" si="275"/>
        <v>1</v>
      </c>
      <c r="CS145" t="b">
        <f t="shared" si="276"/>
        <v>1</v>
      </c>
      <c r="CT145" t="b">
        <f t="shared" si="277"/>
        <v>1</v>
      </c>
      <c r="CU145" t="b">
        <f t="shared" si="278"/>
        <v>1</v>
      </c>
      <c r="CV145" s="84" t="b">
        <f t="shared" si="279"/>
        <v>1</v>
      </c>
      <c r="CW145" t="b">
        <f t="shared" si="280"/>
        <v>1</v>
      </c>
      <c r="CX145" t="b">
        <f t="shared" si="281"/>
        <v>1</v>
      </c>
      <c r="CY145" t="b">
        <f t="shared" si="282"/>
        <v>1</v>
      </c>
      <c r="CZ145" t="b">
        <f t="shared" si="283"/>
        <v>1</v>
      </c>
      <c r="DA145" s="84">
        <f t="shared" si="284"/>
        <v>0</v>
      </c>
      <c r="DB145" t="b">
        <f t="shared" si="285"/>
        <v>0</v>
      </c>
    </row>
    <row r="146" spans="1:106">
      <c r="A146" s="9">
        <v>1271</v>
      </c>
      <c r="B146" s="3">
        <v>2</v>
      </c>
      <c r="C146" s="3" t="s">
        <v>989</v>
      </c>
      <c r="D146" s="3" t="str">
        <f t="shared" si="232"/>
        <v>BM_1_24-1_dk_0069</v>
      </c>
      <c r="E146" s="3" t="str">
        <f t="shared" si="233"/>
        <v>0069</v>
      </c>
      <c r="F146" s="3">
        <v>131049.70299999999</v>
      </c>
      <c r="G146" s="15">
        <v>413725.28100000002</v>
      </c>
      <c r="H146" s="35" t="str">
        <f t="shared" si="234"/>
        <v>ja</v>
      </c>
      <c r="I146" s="42">
        <v>178</v>
      </c>
      <c r="J146" s="20" t="s">
        <v>369</v>
      </c>
      <c r="K146" s="21">
        <v>10000</v>
      </c>
      <c r="L146" s="28">
        <f t="shared" si="286"/>
        <v>1</v>
      </c>
      <c r="M146" s="28">
        <f t="shared" si="287"/>
        <v>1</v>
      </c>
      <c r="N146" s="56">
        <f t="shared" si="235"/>
        <v>10000</v>
      </c>
      <c r="O146" s="33">
        <f t="shared" si="288"/>
        <v>109.57491076427952</v>
      </c>
      <c r="P146" s="37">
        <f t="shared" si="236"/>
        <v>6016.5659509774387</v>
      </c>
      <c r="Q146" s="9" t="s">
        <v>12</v>
      </c>
      <c r="R146" s="55" t="s">
        <v>12</v>
      </c>
      <c r="S146" s="55">
        <v>3.77</v>
      </c>
      <c r="T146" s="55">
        <v>4.0590000000000002</v>
      </c>
      <c r="U146" s="55">
        <v>4.3239999999999998</v>
      </c>
      <c r="V146" s="3">
        <v>4.5439999999999996</v>
      </c>
      <c r="W146" s="3">
        <v>4.7910000000000004</v>
      </c>
      <c r="X146" s="3" t="s">
        <v>12</v>
      </c>
      <c r="Y146" s="3">
        <v>5.274</v>
      </c>
      <c r="Z146" s="15" t="s">
        <v>12</v>
      </c>
      <c r="AA146" s="10">
        <f t="shared" si="237"/>
        <v>4.7910000000000004</v>
      </c>
      <c r="AB146" s="9">
        <f t="shared" si="238"/>
        <v>0.46700000000000053</v>
      </c>
      <c r="AC146" s="10">
        <f t="shared" si="239"/>
        <v>0.48299999999999965</v>
      </c>
      <c r="AD146" s="9" t="s">
        <v>12</v>
      </c>
      <c r="AE146" s="55" t="s">
        <v>12</v>
      </c>
      <c r="AF146" s="55">
        <v>0.71499999999999997</v>
      </c>
      <c r="AG146" s="55">
        <v>0.77400000000000002</v>
      </c>
      <c r="AH146" s="55">
        <v>0.83899999999999997</v>
      </c>
      <c r="AI146" s="3">
        <v>0.89900000000000002</v>
      </c>
      <c r="AJ146" s="3">
        <v>0.96599999999999997</v>
      </c>
      <c r="AK146" s="3" t="s">
        <v>12</v>
      </c>
      <c r="AL146" s="3">
        <v>1.099</v>
      </c>
      <c r="AM146" s="15" t="s">
        <v>12</v>
      </c>
      <c r="AN146" s="10">
        <f t="shared" si="240"/>
        <v>0.96599999999999997</v>
      </c>
      <c r="AO146" s="9">
        <f t="shared" si="241"/>
        <v>0.127</v>
      </c>
      <c r="AP146" s="10">
        <f t="shared" si="242"/>
        <v>0.13300000000000001</v>
      </c>
      <c r="AQ146" s="9" t="s">
        <v>12</v>
      </c>
      <c r="AR146" s="55" t="s">
        <v>12</v>
      </c>
      <c r="AS146" s="55">
        <v>2.758</v>
      </c>
      <c r="AT146" s="55">
        <v>2.8639999999999999</v>
      </c>
      <c r="AU146" s="55">
        <v>2.9710000000000001</v>
      </c>
      <c r="AV146" s="3">
        <v>3.0609999999999999</v>
      </c>
      <c r="AW146" s="3">
        <v>3.1589999999999998</v>
      </c>
      <c r="AX146" s="3" t="s">
        <v>12</v>
      </c>
      <c r="AY146" s="3">
        <v>3.3530000000000002</v>
      </c>
      <c r="AZ146" s="15" t="s">
        <v>12</v>
      </c>
      <c r="BA146" s="10">
        <f t="shared" si="243"/>
        <v>3.1589999999999998</v>
      </c>
      <c r="BB146" s="9">
        <f t="shared" si="244"/>
        <v>0.18799999999999972</v>
      </c>
      <c r="BC146" s="10">
        <f t="shared" si="245"/>
        <v>0.19400000000000039</v>
      </c>
      <c r="BD146" s="9">
        <v>4.7119999999999997</v>
      </c>
      <c r="BE146" s="3">
        <v>5.2240000000000002</v>
      </c>
      <c r="BF146" s="15">
        <v>5.7480000000000002</v>
      </c>
      <c r="BG146" s="15">
        <f t="shared" si="246"/>
        <v>5.2240000000000002</v>
      </c>
      <c r="BH146" s="9">
        <f t="shared" si="247"/>
        <v>0.51200000000000045</v>
      </c>
      <c r="BI146" s="10">
        <f t="shared" si="248"/>
        <v>0.52400000000000002</v>
      </c>
      <c r="BJ146" s="9">
        <v>4.6920000000000002</v>
      </c>
      <c r="BK146" s="3">
        <v>5.2009999999999996</v>
      </c>
      <c r="BL146" s="15">
        <v>5.7229999999999999</v>
      </c>
      <c r="BM146" s="15">
        <f t="shared" si="249"/>
        <v>5.2009999999999996</v>
      </c>
      <c r="BN146" s="9">
        <f t="shared" si="250"/>
        <v>0.50899999999999945</v>
      </c>
      <c r="BO146" s="10">
        <f t="shared" si="251"/>
        <v>0.52200000000000024</v>
      </c>
      <c r="BP146">
        <f t="shared" si="252"/>
        <v>0</v>
      </c>
      <c r="BQ146" s="93">
        <f t="shared" si="253"/>
        <v>1.0963597430406851</v>
      </c>
      <c r="BR146" s="93">
        <f t="shared" si="254"/>
        <v>1.0899357601713038</v>
      </c>
      <c r="BS146" s="93" t="str">
        <f>VLOOKUP(C146,'Koppeling locatie - aslocatie'!$A$2:$C$8139,2,FALSE)</f>
        <v>bema237</v>
      </c>
      <c r="BT146" s="93">
        <f>VLOOKUP($BS146,aslocaties_v01!$C$3:$AA$500,MATCH($K$3/10,aslocaties_v01!$C$2:$X$2),FALSE)</f>
        <v>4.3440000000000003</v>
      </c>
      <c r="BU146" s="93">
        <f>VLOOKUP(BS146,aslocaties_v01!$C$3:$AA$500,MATCH($K$3,aslocaties_v01!$C$2:$X$2),FALSE)</f>
        <v>4.8140000000000001</v>
      </c>
      <c r="BV146" s="93">
        <f>VLOOKUP(BS146,aslocaties_v01!$C$3:$AA$500,MATCH($K$3*10,aslocaties_v01!$C$2:$Y$2),FALSE)</f>
        <v>5.3</v>
      </c>
      <c r="BW146" s="93">
        <f t="shared" si="255"/>
        <v>0.46999999999999975</v>
      </c>
      <c r="BX146" s="93">
        <f t="shared" si="256"/>
        <v>0.48599999999999977</v>
      </c>
      <c r="BY146" s="94">
        <f t="shared" si="257"/>
        <v>6.4239828693772871E-3</v>
      </c>
      <c r="BZ146" s="94">
        <f t="shared" si="258"/>
        <v>6.2111801242239473E-3</v>
      </c>
      <c r="CA146" s="94">
        <f t="shared" si="259"/>
        <v>2.0000000000000462E-2</v>
      </c>
      <c r="CB146">
        <f t="shared" si="260"/>
        <v>2.2999999999999687E-2</v>
      </c>
      <c r="CC146" s="58">
        <f t="shared" si="261"/>
        <v>2.5999999999999801E-2</v>
      </c>
      <c r="CD146" s="95" t="b">
        <f t="shared" si="262"/>
        <v>0</v>
      </c>
      <c r="CE146" s="96" t="b">
        <f t="shared" si="263"/>
        <v>1</v>
      </c>
      <c r="CF146" t="b">
        <f t="shared" si="264"/>
        <v>1</v>
      </c>
      <c r="CG146" t="b">
        <f t="shared" si="265"/>
        <v>1</v>
      </c>
      <c r="CH146" s="84" t="b">
        <f t="shared" si="266"/>
        <v>1</v>
      </c>
      <c r="CI146">
        <f t="shared" si="267"/>
        <v>0.96599999999999997</v>
      </c>
      <c r="CJ146" t="b">
        <f t="shared" si="268"/>
        <v>1</v>
      </c>
      <c r="CK146" t="b">
        <f t="shared" si="269"/>
        <v>1</v>
      </c>
      <c r="CL146" s="84" t="b">
        <f t="shared" si="289"/>
        <v>1</v>
      </c>
      <c r="CM146">
        <f t="shared" si="270"/>
        <v>3.1589999999999998</v>
      </c>
      <c r="CN146" t="b">
        <f t="shared" si="271"/>
        <v>1</v>
      </c>
      <c r="CO146" s="84">
        <f t="shared" si="272"/>
        <v>6.2051641719555677E-2</v>
      </c>
      <c r="CP146" t="b">
        <f t="shared" si="273"/>
        <v>1</v>
      </c>
      <c r="CQ146" s="96" t="b">
        <f t="shared" si="274"/>
        <v>1</v>
      </c>
      <c r="CR146" t="b">
        <f t="shared" si="275"/>
        <v>1</v>
      </c>
      <c r="CS146" t="b">
        <f t="shared" si="276"/>
        <v>1</v>
      </c>
      <c r="CT146" t="b">
        <f t="shared" si="277"/>
        <v>1</v>
      </c>
      <c r="CU146" t="b">
        <f t="shared" si="278"/>
        <v>1</v>
      </c>
      <c r="CV146" s="84" t="b">
        <f t="shared" si="279"/>
        <v>1</v>
      </c>
      <c r="CW146" t="b">
        <f t="shared" si="280"/>
        <v>1</v>
      </c>
      <c r="CX146" t="b">
        <f t="shared" si="281"/>
        <v>1</v>
      </c>
      <c r="CY146" t="b">
        <f t="shared" si="282"/>
        <v>1</v>
      </c>
      <c r="CZ146" t="b">
        <f t="shared" si="283"/>
        <v>1</v>
      </c>
      <c r="DA146" s="84">
        <f t="shared" si="284"/>
        <v>0</v>
      </c>
      <c r="DB146" t="b">
        <f t="shared" si="285"/>
        <v>0</v>
      </c>
    </row>
    <row r="147" spans="1:106">
      <c r="A147" s="9">
        <v>1272</v>
      </c>
      <c r="B147" s="3">
        <v>2</v>
      </c>
      <c r="C147" s="3" t="s">
        <v>990</v>
      </c>
      <c r="D147" s="3" t="str">
        <f t="shared" si="232"/>
        <v>BM_1_24-1_dk_0007</v>
      </c>
      <c r="E147" s="3" t="str">
        <f t="shared" si="233"/>
        <v>0007</v>
      </c>
      <c r="F147" s="3">
        <v>136258.57800000001</v>
      </c>
      <c r="G147" s="15">
        <v>416736.375</v>
      </c>
      <c r="H147" s="35" t="str">
        <f t="shared" si="234"/>
        <v>ja</v>
      </c>
      <c r="I147" s="42">
        <v>162</v>
      </c>
      <c r="J147" s="20" t="s">
        <v>369</v>
      </c>
      <c r="K147" s="21">
        <v>10000</v>
      </c>
      <c r="L147" s="28">
        <f t="shared" si="286"/>
        <v>1</v>
      </c>
      <c r="M147" s="28">
        <f t="shared" si="287"/>
        <v>1</v>
      </c>
      <c r="N147" s="56">
        <f t="shared" si="235"/>
        <v>10000</v>
      </c>
      <c r="O147" s="33">
        <f t="shared" si="288"/>
        <v>6016.5659509774387</v>
      </c>
      <c r="P147" s="37">
        <f t="shared" si="236"/>
        <v>6113.4335961036668</v>
      </c>
      <c r="Q147" s="9" t="s">
        <v>12</v>
      </c>
      <c r="R147" s="55" t="s">
        <v>12</v>
      </c>
      <c r="S147" s="55">
        <v>4.383</v>
      </c>
      <c r="T147" s="55">
        <v>4.7160000000000002</v>
      </c>
      <c r="U147" s="55">
        <v>5.0129999999999999</v>
      </c>
      <c r="V147" s="3">
        <v>5.2590000000000003</v>
      </c>
      <c r="W147" s="3">
        <v>5.5389999999999997</v>
      </c>
      <c r="X147" s="3" t="s">
        <v>12</v>
      </c>
      <c r="Y147" s="3">
        <v>6.0810000000000004</v>
      </c>
      <c r="Z147" s="15" t="s">
        <v>12</v>
      </c>
      <c r="AA147" s="10">
        <f t="shared" si="237"/>
        <v>5.5389999999999997</v>
      </c>
      <c r="AB147" s="9">
        <f t="shared" si="238"/>
        <v>0.5259999999999998</v>
      </c>
      <c r="AC147" s="10">
        <f t="shared" si="239"/>
        <v>0.5420000000000007</v>
      </c>
      <c r="AD147" s="9" t="s">
        <v>12</v>
      </c>
      <c r="AE147" s="55" t="s">
        <v>12</v>
      </c>
      <c r="AF147" s="55">
        <v>0.58599999999999997</v>
      </c>
      <c r="AG147" s="55">
        <v>0.66500000000000004</v>
      </c>
      <c r="AH147" s="55">
        <v>0.76400000000000001</v>
      </c>
      <c r="AI147" s="3">
        <v>0.84499999999999997</v>
      </c>
      <c r="AJ147" s="3">
        <v>0.92100000000000004</v>
      </c>
      <c r="AK147" s="3" t="s">
        <v>12</v>
      </c>
      <c r="AL147" s="3">
        <v>1.05</v>
      </c>
      <c r="AM147" s="15" t="s">
        <v>12</v>
      </c>
      <c r="AN147" s="10">
        <f t="shared" si="240"/>
        <v>0.92100000000000004</v>
      </c>
      <c r="AO147" s="9">
        <f t="shared" si="241"/>
        <v>0.15700000000000003</v>
      </c>
      <c r="AP147" s="10">
        <f t="shared" si="242"/>
        <v>0.129</v>
      </c>
      <c r="AQ147" s="9" t="s">
        <v>12</v>
      </c>
      <c r="AR147" s="55" t="s">
        <v>12</v>
      </c>
      <c r="AS147" s="55">
        <v>2.5670000000000002</v>
      </c>
      <c r="AT147" s="55">
        <v>2.7069999999999999</v>
      </c>
      <c r="AU147" s="55">
        <v>2.8860000000000001</v>
      </c>
      <c r="AV147" s="3">
        <v>3.0550000000000002</v>
      </c>
      <c r="AW147" s="3">
        <v>3.1749999999999998</v>
      </c>
      <c r="AX147" s="3" t="s">
        <v>12</v>
      </c>
      <c r="AY147" s="3">
        <v>3.3769999999999998</v>
      </c>
      <c r="AZ147" s="15" t="s">
        <v>12</v>
      </c>
      <c r="BA147" s="10">
        <f t="shared" si="243"/>
        <v>3.1749999999999998</v>
      </c>
      <c r="BB147" s="9">
        <f t="shared" si="244"/>
        <v>0.2889999999999997</v>
      </c>
      <c r="BC147" s="10">
        <f t="shared" si="245"/>
        <v>0.20199999999999996</v>
      </c>
      <c r="BD147" s="9">
        <v>5.3840000000000003</v>
      </c>
      <c r="BE147" s="3">
        <v>5.9340000000000002</v>
      </c>
      <c r="BF147" s="15">
        <v>6.4829999999999997</v>
      </c>
      <c r="BG147" s="15">
        <f t="shared" si="246"/>
        <v>5.9340000000000002</v>
      </c>
      <c r="BH147" s="9">
        <f t="shared" si="247"/>
        <v>0.54999999999999982</v>
      </c>
      <c r="BI147" s="10">
        <f t="shared" si="248"/>
        <v>0.54899999999999949</v>
      </c>
      <c r="BJ147" s="9">
        <v>5.3529999999999998</v>
      </c>
      <c r="BK147" s="3">
        <v>5.9020000000000001</v>
      </c>
      <c r="BL147" s="15">
        <v>6.45</v>
      </c>
      <c r="BM147" s="15">
        <f t="shared" si="249"/>
        <v>5.9020000000000001</v>
      </c>
      <c r="BN147" s="9">
        <f t="shared" si="250"/>
        <v>0.54900000000000038</v>
      </c>
      <c r="BO147" s="10">
        <f t="shared" si="251"/>
        <v>0.54800000000000004</v>
      </c>
      <c r="BP147">
        <f t="shared" si="252"/>
        <v>0</v>
      </c>
      <c r="BQ147" s="93">
        <f t="shared" si="253"/>
        <v>1.0456273764258557</v>
      </c>
      <c r="BR147" s="93">
        <f t="shared" si="254"/>
        <v>1.0437262357414461</v>
      </c>
      <c r="BS147" s="93" t="str">
        <f>VLOOKUP(C147,'Koppeling locatie - aslocatie'!$A$2:$C$8139,2,FALSE)</f>
        <v>bema231</v>
      </c>
      <c r="BT147" s="93">
        <f>VLOOKUP($BS147,aslocaties_v01!$C$3:$AA$500,MATCH($K$3/10,aslocaties_v01!$C$2:$X$2),FALSE)</f>
        <v>5.0049999999999999</v>
      </c>
      <c r="BU147" s="93">
        <f>VLOOKUP(BS147,aslocaties_v01!$C$3:$AA$500,MATCH($K$3,aslocaties_v01!$C$2:$X$2),FALSE)</f>
        <v>5.5279999999999996</v>
      </c>
      <c r="BV147" s="93">
        <f>VLOOKUP(BS147,aslocaties_v01!$C$3:$AA$500,MATCH($K$3*10,aslocaties_v01!$C$2:$Y$2),FALSE)</f>
        <v>6.07</v>
      </c>
      <c r="BW147" s="93">
        <f t="shared" si="255"/>
        <v>0.52299999999999969</v>
      </c>
      <c r="BX147" s="93">
        <f t="shared" si="256"/>
        <v>0.5420000000000007</v>
      </c>
      <c r="BY147" s="94">
        <f t="shared" si="257"/>
        <v>5.7034220532321545E-3</v>
      </c>
      <c r="BZ147" s="94">
        <f t="shared" si="258"/>
        <v>0</v>
      </c>
      <c r="CA147" s="94">
        <f t="shared" si="259"/>
        <v>8.0000000000000071E-3</v>
      </c>
      <c r="CB147">
        <f t="shared" si="260"/>
        <v>1.1000000000000121E-2</v>
      </c>
      <c r="CC147" s="58">
        <f t="shared" si="261"/>
        <v>1.1000000000000121E-2</v>
      </c>
      <c r="CD147" s="95" t="b">
        <f t="shared" si="262"/>
        <v>0</v>
      </c>
      <c r="CE147" s="96" t="b">
        <f t="shared" si="263"/>
        <v>1</v>
      </c>
      <c r="CF147" t="b">
        <f t="shared" si="264"/>
        <v>1</v>
      </c>
      <c r="CG147" t="b">
        <f t="shared" si="265"/>
        <v>1</v>
      </c>
      <c r="CH147" s="84" t="b">
        <f t="shared" si="266"/>
        <v>1</v>
      </c>
      <c r="CI147">
        <f t="shared" si="267"/>
        <v>0.92100000000000004</v>
      </c>
      <c r="CJ147" t="b">
        <f t="shared" si="268"/>
        <v>1</v>
      </c>
      <c r="CK147" t="b">
        <f t="shared" si="269"/>
        <v>1</v>
      </c>
      <c r="CL147" s="84" t="b">
        <f t="shared" si="289"/>
        <v>1</v>
      </c>
      <c r="CM147">
        <f t="shared" si="270"/>
        <v>3.1749999999999998</v>
      </c>
      <c r="CN147" t="b">
        <f t="shared" si="271"/>
        <v>1</v>
      </c>
      <c r="CO147" s="84">
        <f t="shared" si="272"/>
        <v>5.8566270978695802E-2</v>
      </c>
      <c r="CP147" t="b">
        <f t="shared" si="273"/>
        <v>1</v>
      </c>
      <c r="CQ147" s="96" t="b">
        <f t="shared" si="274"/>
        <v>1</v>
      </c>
      <c r="CR147" t="b">
        <f t="shared" si="275"/>
        <v>1</v>
      </c>
      <c r="CS147" t="b">
        <f t="shared" si="276"/>
        <v>1</v>
      </c>
      <c r="CT147" t="b">
        <f t="shared" si="277"/>
        <v>1</v>
      </c>
      <c r="CU147" t="b">
        <f t="shared" si="278"/>
        <v>1</v>
      </c>
      <c r="CV147" s="84" t="b">
        <f t="shared" si="279"/>
        <v>1</v>
      </c>
      <c r="CW147" t="b">
        <f t="shared" si="280"/>
        <v>1</v>
      </c>
      <c r="CX147" t="b">
        <f t="shared" si="281"/>
        <v>1</v>
      </c>
      <c r="CY147" t="b">
        <f t="shared" si="282"/>
        <v>1</v>
      </c>
      <c r="CZ147" t="b">
        <f t="shared" si="283"/>
        <v>1</v>
      </c>
      <c r="DA147" s="84">
        <f t="shared" si="284"/>
        <v>0</v>
      </c>
      <c r="DB147" t="b">
        <f t="shared" si="285"/>
        <v>0</v>
      </c>
    </row>
    <row r="148" spans="1:106">
      <c r="A148" s="9">
        <v>1273</v>
      </c>
      <c r="B148" s="3">
        <v>2</v>
      </c>
      <c r="C148" s="3" t="s">
        <v>991</v>
      </c>
      <c r="D148" s="3" t="str">
        <f t="shared" si="232"/>
        <v>BM_1_24-1_dk_0070</v>
      </c>
      <c r="E148" s="3" t="str">
        <f t="shared" si="233"/>
        <v>0070</v>
      </c>
      <c r="F148" s="3">
        <v>130939.57799999999</v>
      </c>
      <c r="G148" s="15">
        <v>413722.68800000002</v>
      </c>
      <c r="H148" s="35" t="str">
        <f t="shared" si="234"/>
        <v>ja</v>
      </c>
      <c r="I148" s="42">
        <v>179</v>
      </c>
      <c r="J148" s="20" t="s">
        <v>369</v>
      </c>
      <c r="K148" s="21">
        <v>10000</v>
      </c>
      <c r="L148" s="28">
        <f t="shared" si="286"/>
        <v>1</v>
      </c>
      <c r="M148" s="28">
        <f t="shared" si="287"/>
        <v>1</v>
      </c>
      <c r="N148" s="56">
        <f t="shared" si="235"/>
        <v>10000</v>
      </c>
      <c r="O148" s="33">
        <f t="shared" si="288"/>
        <v>6113.4335961036668</v>
      </c>
      <c r="P148" s="37">
        <f t="shared" si="236"/>
        <v>73.977296652414225</v>
      </c>
      <c r="Q148" s="9" t="s">
        <v>12</v>
      </c>
      <c r="R148" s="55" t="s">
        <v>12</v>
      </c>
      <c r="S148" s="55">
        <v>3.762</v>
      </c>
      <c r="T148" s="55">
        <v>4.0510000000000002</v>
      </c>
      <c r="U148" s="55">
        <v>4.3140000000000001</v>
      </c>
      <c r="V148" s="3">
        <v>4.5359999999999996</v>
      </c>
      <c r="W148" s="3">
        <v>4.782</v>
      </c>
      <c r="X148" s="3" t="s">
        <v>12</v>
      </c>
      <c r="Y148" s="3">
        <v>5.2649999999999997</v>
      </c>
      <c r="Z148" s="15" t="s">
        <v>12</v>
      </c>
      <c r="AA148" s="10">
        <f t="shared" si="237"/>
        <v>4.782</v>
      </c>
      <c r="AB148" s="9">
        <f t="shared" si="238"/>
        <v>0.46799999999999997</v>
      </c>
      <c r="AC148" s="10">
        <f t="shared" si="239"/>
        <v>0.48299999999999965</v>
      </c>
      <c r="AD148" s="9" t="s">
        <v>12</v>
      </c>
      <c r="AE148" s="55" t="s">
        <v>12</v>
      </c>
      <c r="AF148" s="55">
        <v>0.94699999999999995</v>
      </c>
      <c r="AG148" s="55">
        <v>1.0269999999999999</v>
      </c>
      <c r="AH148" s="55">
        <v>1.113</v>
      </c>
      <c r="AI148" s="3">
        <v>1.1950000000000001</v>
      </c>
      <c r="AJ148" s="3">
        <v>1.29</v>
      </c>
      <c r="AK148" s="3" t="s">
        <v>12</v>
      </c>
      <c r="AL148" s="3">
        <v>1.476</v>
      </c>
      <c r="AM148" s="15" t="s">
        <v>12</v>
      </c>
      <c r="AN148" s="10">
        <f t="shared" si="240"/>
        <v>1.29</v>
      </c>
      <c r="AO148" s="9">
        <f t="shared" si="241"/>
        <v>0.17700000000000005</v>
      </c>
      <c r="AP148" s="10">
        <f t="shared" si="242"/>
        <v>0.18599999999999994</v>
      </c>
      <c r="AQ148" s="9" t="s">
        <v>12</v>
      </c>
      <c r="AR148" s="55" t="s">
        <v>12</v>
      </c>
      <c r="AS148" s="55">
        <v>3.3290000000000002</v>
      </c>
      <c r="AT148" s="55">
        <v>3.4620000000000002</v>
      </c>
      <c r="AU148" s="55">
        <v>3.6019999999999999</v>
      </c>
      <c r="AV148" s="3">
        <v>3.7210000000000001</v>
      </c>
      <c r="AW148" s="3">
        <v>3.851</v>
      </c>
      <c r="AX148" s="3" t="s">
        <v>12</v>
      </c>
      <c r="AY148" s="3">
        <v>4.101</v>
      </c>
      <c r="AZ148" s="15" t="s">
        <v>12</v>
      </c>
      <c r="BA148" s="10">
        <f t="shared" si="243"/>
        <v>3.851</v>
      </c>
      <c r="BB148" s="9">
        <f t="shared" si="244"/>
        <v>0.24900000000000011</v>
      </c>
      <c r="BC148" s="10">
        <f t="shared" si="245"/>
        <v>0.25</v>
      </c>
      <c r="BD148" s="9">
        <v>4.9480000000000004</v>
      </c>
      <c r="BE148" s="3">
        <v>5.5279999999999996</v>
      </c>
      <c r="BF148" s="15">
        <v>6.1379999999999999</v>
      </c>
      <c r="BG148" s="15">
        <f t="shared" si="246"/>
        <v>5.5279999999999996</v>
      </c>
      <c r="BH148" s="9">
        <f t="shared" si="247"/>
        <v>0.57999999999999918</v>
      </c>
      <c r="BI148" s="10">
        <f t="shared" si="248"/>
        <v>0.61000000000000032</v>
      </c>
      <c r="BJ148" s="9">
        <v>4.8520000000000003</v>
      </c>
      <c r="BK148" s="3">
        <v>5.4109999999999996</v>
      </c>
      <c r="BL148" s="15">
        <v>6</v>
      </c>
      <c r="BM148" s="15">
        <f t="shared" si="249"/>
        <v>5.4109999999999996</v>
      </c>
      <c r="BN148" s="9">
        <f t="shared" si="250"/>
        <v>0.55899999999999928</v>
      </c>
      <c r="BO148" s="10">
        <f t="shared" si="251"/>
        <v>0.58900000000000041</v>
      </c>
      <c r="BP148">
        <f t="shared" si="252"/>
        <v>0</v>
      </c>
      <c r="BQ148" s="93">
        <f t="shared" si="253"/>
        <v>1.2393162393162376</v>
      </c>
      <c r="BR148" s="93">
        <f t="shared" si="254"/>
        <v>1.1944444444444429</v>
      </c>
      <c r="BS148" s="93" t="str">
        <f>VLOOKUP(C148,'Koppeling locatie - aslocatie'!$A$2:$C$8139,2,FALSE)</f>
        <v>bema237</v>
      </c>
      <c r="BT148" s="93">
        <f>VLOOKUP($BS148,aslocaties_v01!$C$3:$AA$500,MATCH($K$3/10,aslocaties_v01!$C$2:$X$2),FALSE)</f>
        <v>4.3440000000000003</v>
      </c>
      <c r="BU148" s="93">
        <f>VLOOKUP(BS148,aslocaties_v01!$C$3:$AA$500,MATCH($K$3,aslocaties_v01!$C$2:$X$2),FALSE)</f>
        <v>4.8140000000000001</v>
      </c>
      <c r="BV148" s="93">
        <f>VLOOKUP(BS148,aslocaties_v01!$C$3:$AA$500,MATCH($K$3*10,aslocaties_v01!$C$2:$Y$2),FALSE)</f>
        <v>5.3</v>
      </c>
      <c r="BW148" s="93">
        <f t="shared" si="255"/>
        <v>0.46999999999999975</v>
      </c>
      <c r="BX148" s="93">
        <f t="shared" si="256"/>
        <v>0.48599999999999977</v>
      </c>
      <c r="BY148" s="94">
        <f t="shared" si="257"/>
        <v>4.2735042735038142E-3</v>
      </c>
      <c r="BZ148" s="94">
        <f t="shared" si="258"/>
        <v>6.2111801242239473E-3</v>
      </c>
      <c r="CA148" s="94">
        <f t="shared" si="259"/>
        <v>3.0000000000000249E-2</v>
      </c>
      <c r="CB148">
        <f t="shared" si="260"/>
        <v>3.2000000000000028E-2</v>
      </c>
      <c r="CC148" s="58">
        <f t="shared" si="261"/>
        <v>3.5000000000000142E-2</v>
      </c>
      <c r="CD148" s="95" t="b">
        <f t="shared" si="262"/>
        <v>0</v>
      </c>
      <c r="CE148" s="96" t="b">
        <f t="shared" si="263"/>
        <v>1</v>
      </c>
      <c r="CF148" t="b">
        <f t="shared" si="264"/>
        <v>1</v>
      </c>
      <c r="CG148" t="b">
        <f t="shared" si="265"/>
        <v>1</v>
      </c>
      <c r="CH148" s="84" t="b">
        <f t="shared" si="266"/>
        <v>1</v>
      </c>
      <c r="CI148">
        <f t="shared" si="267"/>
        <v>1.29</v>
      </c>
      <c r="CJ148" t="b">
        <f t="shared" si="268"/>
        <v>1</v>
      </c>
      <c r="CK148" t="b">
        <f t="shared" si="269"/>
        <v>0</v>
      </c>
      <c r="CL148" s="84" t="b">
        <f t="shared" si="289"/>
        <v>1</v>
      </c>
      <c r="CM148">
        <f t="shared" si="270"/>
        <v>3.851</v>
      </c>
      <c r="CN148" t="b">
        <f t="shared" si="271"/>
        <v>1</v>
      </c>
      <c r="CO148" s="84">
        <f t="shared" si="272"/>
        <v>5.5759397793939333E-2</v>
      </c>
      <c r="CP148" t="b">
        <f t="shared" si="273"/>
        <v>1</v>
      </c>
      <c r="CQ148" s="96" t="b">
        <f t="shared" si="274"/>
        <v>1</v>
      </c>
      <c r="CR148" t="b">
        <f t="shared" si="275"/>
        <v>1</v>
      </c>
      <c r="CS148" t="b">
        <f t="shared" si="276"/>
        <v>1</v>
      </c>
      <c r="CT148" t="b">
        <f t="shared" si="277"/>
        <v>1</v>
      </c>
      <c r="CU148" t="b">
        <f t="shared" si="278"/>
        <v>1</v>
      </c>
      <c r="CV148" s="84" t="b">
        <f t="shared" si="279"/>
        <v>1</v>
      </c>
      <c r="CW148" t="b">
        <f t="shared" si="280"/>
        <v>1</v>
      </c>
      <c r="CX148" t="b">
        <f t="shared" si="281"/>
        <v>1</v>
      </c>
      <c r="CY148" t="b">
        <f t="shared" si="282"/>
        <v>1</v>
      </c>
      <c r="CZ148" t="b">
        <f t="shared" si="283"/>
        <v>1</v>
      </c>
      <c r="DA148" s="84">
        <f t="shared" si="284"/>
        <v>0</v>
      </c>
      <c r="DB148" t="b">
        <f t="shared" si="285"/>
        <v>0</v>
      </c>
    </row>
    <row r="149" spans="1:106">
      <c r="A149" s="9">
        <v>1274</v>
      </c>
      <c r="B149" s="3">
        <v>2</v>
      </c>
      <c r="C149" s="3" t="s">
        <v>992</v>
      </c>
      <c r="D149" s="3" t="str">
        <f t="shared" si="232"/>
        <v>BM_1_24-1_dk_0071</v>
      </c>
      <c r="E149" s="3" t="str">
        <f t="shared" si="233"/>
        <v>0071</v>
      </c>
      <c r="F149" s="3">
        <v>130865.602</v>
      </c>
      <c r="G149" s="15">
        <v>413722.25</v>
      </c>
      <c r="H149" s="35" t="str">
        <f t="shared" si="234"/>
        <v>ja</v>
      </c>
      <c r="I149" s="42">
        <v>181</v>
      </c>
      <c r="J149" s="20" t="s">
        <v>369</v>
      </c>
      <c r="K149" s="21">
        <v>10000</v>
      </c>
      <c r="L149" s="28">
        <f t="shared" si="286"/>
        <v>1</v>
      </c>
      <c r="M149" s="28">
        <f t="shared" si="287"/>
        <v>1</v>
      </c>
      <c r="N149" s="56">
        <f t="shared" si="235"/>
        <v>10000</v>
      </c>
      <c r="O149" s="33">
        <f t="shared" si="288"/>
        <v>73.977296652414225</v>
      </c>
      <c r="P149" s="37">
        <f t="shared" si="236"/>
        <v>111.42101191427477</v>
      </c>
      <c r="Q149" s="9" t="s">
        <v>12</v>
      </c>
      <c r="R149" s="55" t="s">
        <v>12</v>
      </c>
      <c r="S149" s="55">
        <v>3.7559999999999998</v>
      </c>
      <c r="T149" s="55">
        <v>4.0449999999999999</v>
      </c>
      <c r="U149" s="55">
        <v>4.3099999999999996</v>
      </c>
      <c r="V149" s="3">
        <v>4.5289999999999999</v>
      </c>
      <c r="W149" s="3">
        <v>4.7779999999999996</v>
      </c>
      <c r="X149" s="3" t="s">
        <v>12</v>
      </c>
      <c r="Y149" s="3">
        <v>5.26</v>
      </c>
      <c r="Z149" s="15" t="s">
        <v>12</v>
      </c>
      <c r="AA149" s="10">
        <f t="shared" si="237"/>
        <v>4.7779999999999996</v>
      </c>
      <c r="AB149" s="9">
        <f t="shared" si="238"/>
        <v>0.46799999999999997</v>
      </c>
      <c r="AC149" s="10">
        <f t="shared" si="239"/>
        <v>0.48200000000000021</v>
      </c>
      <c r="AD149" s="9" t="s">
        <v>12</v>
      </c>
      <c r="AE149" s="55" t="s">
        <v>12</v>
      </c>
      <c r="AF149" s="55">
        <v>0.95099999999999996</v>
      </c>
      <c r="AG149" s="55">
        <v>1.03</v>
      </c>
      <c r="AH149" s="55">
        <v>1.1160000000000001</v>
      </c>
      <c r="AI149" s="3">
        <v>1.198</v>
      </c>
      <c r="AJ149" s="3">
        <v>1.2929999999999999</v>
      </c>
      <c r="AK149" s="3" t="s">
        <v>12</v>
      </c>
      <c r="AL149" s="3">
        <v>1.4790000000000001</v>
      </c>
      <c r="AM149" s="15" t="s">
        <v>12</v>
      </c>
      <c r="AN149" s="10">
        <f t="shared" si="240"/>
        <v>1.2929999999999999</v>
      </c>
      <c r="AO149" s="9">
        <f t="shared" si="241"/>
        <v>0.17699999999999982</v>
      </c>
      <c r="AP149" s="10">
        <f t="shared" si="242"/>
        <v>0.18600000000000017</v>
      </c>
      <c r="AQ149" s="9" t="s">
        <v>12</v>
      </c>
      <c r="AR149" s="55" t="s">
        <v>12</v>
      </c>
      <c r="AS149" s="55">
        <v>3.3290000000000002</v>
      </c>
      <c r="AT149" s="55">
        <v>3.4620000000000002</v>
      </c>
      <c r="AU149" s="55">
        <v>3.601</v>
      </c>
      <c r="AV149" s="3">
        <v>3.72</v>
      </c>
      <c r="AW149" s="3">
        <v>3.8490000000000002</v>
      </c>
      <c r="AX149" s="3" t="s">
        <v>12</v>
      </c>
      <c r="AY149" s="3">
        <v>4.0990000000000002</v>
      </c>
      <c r="AZ149" s="15" t="s">
        <v>12</v>
      </c>
      <c r="BA149" s="10">
        <f t="shared" si="243"/>
        <v>3.8490000000000002</v>
      </c>
      <c r="BB149" s="9">
        <f t="shared" si="244"/>
        <v>0.24800000000000022</v>
      </c>
      <c r="BC149" s="10">
        <f t="shared" si="245"/>
        <v>0.25</v>
      </c>
      <c r="BD149" s="9">
        <v>4.9619999999999997</v>
      </c>
      <c r="BE149" s="3">
        <v>5.548</v>
      </c>
      <c r="BF149" s="15">
        <v>6.173</v>
      </c>
      <c r="BG149" s="15">
        <f t="shared" si="246"/>
        <v>5.548</v>
      </c>
      <c r="BH149" s="9">
        <f t="shared" si="247"/>
        <v>0.5860000000000003</v>
      </c>
      <c r="BI149" s="10">
        <f t="shared" si="248"/>
        <v>0.625</v>
      </c>
      <c r="BJ149" s="9">
        <v>4.8609999999999998</v>
      </c>
      <c r="BK149" s="3">
        <v>5.4249999999999998</v>
      </c>
      <c r="BL149" s="15">
        <v>6.0289999999999999</v>
      </c>
      <c r="BM149" s="15">
        <f t="shared" si="249"/>
        <v>5.4249999999999998</v>
      </c>
      <c r="BN149" s="9">
        <f t="shared" si="250"/>
        <v>0.56400000000000006</v>
      </c>
      <c r="BO149" s="10">
        <f t="shared" si="251"/>
        <v>0.60400000000000009</v>
      </c>
      <c r="BP149">
        <f t="shared" si="252"/>
        <v>0</v>
      </c>
      <c r="BQ149" s="93">
        <f t="shared" si="253"/>
        <v>1.2521367521367528</v>
      </c>
      <c r="BR149" s="93">
        <f t="shared" si="254"/>
        <v>1.2051282051282053</v>
      </c>
      <c r="BS149" s="93" t="str">
        <f>VLOOKUP(C149,'Koppeling locatie - aslocatie'!$A$2:$C$8139,2,FALSE)</f>
        <v>bema237</v>
      </c>
      <c r="BT149" s="93">
        <f>VLOOKUP($BS149,aslocaties_v01!$C$3:$AA$500,MATCH($K$3/10,aslocaties_v01!$C$2:$X$2),FALSE)</f>
        <v>4.3440000000000003</v>
      </c>
      <c r="BU149" s="93">
        <f>VLOOKUP(BS149,aslocaties_v01!$C$3:$AA$500,MATCH($K$3,aslocaties_v01!$C$2:$X$2),FALSE)</f>
        <v>4.8140000000000001</v>
      </c>
      <c r="BV149" s="93">
        <f>VLOOKUP(BS149,aslocaties_v01!$C$3:$AA$500,MATCH($K$3*10,aslocaties_v01!$C$2:$Y$2),FALSE)</f>
        <v>5.3</v>
      </c>
      <c r="BW149" s="93">
        <f t="shared" si="255"/>
        <v>0.46999999999999975</v>
      </c>
      <c r="BX149" s="93">
        <f t="shared" si="256"/>
        <v>0.48599999999999977</v>
      </c>
      <c r="BY149" s="94">
        <f t="shared" si="257"/>
        <v>4.2735042735038142E-3</v>
      </c>
      <c r="BZ149" s="94">
        <f t="shared" si="258"/>
        <v>8.298755186721074E-3</v>
      </c>
      <c r="CA149" s="94">
        <f t="shared" si="259"/>
        <v>3.4000000000000696E-2</v>
      </c>
      <c r="CB149">
        <f t="shared" si="260"/>
        <v>3.6000000000000476E-2</v>
      </c>
      <c r="CC149" s="58">
        <f t="shared" si="261"/>
        <v>4.0000000000000036E-2</v>
      </c>
      <c r="CD149" s="95" t="b">
        <f t="shared" si="262"/>
        <v>0</v>
      </c>
      <c r="CE149" s="96" t="b">
        <f t="shared" si="263"/>
        <v>1</v>
      </c>
      <c r="CF149" t="b">
        <f t="shared" si="264"/>
        <v>1</v>
      </c>
      <c r="CG149" t="b">
        <f t="shared" si="265"/>
        <v>1</v>
      </c>
      <c r="CH149" s="84" t="b">
        <f t="shared" si="266"/>
        <v>1</v>
      </c>
      <c r="CI149">
        <f t="shared" si="267"/>
        <v>1.2929999999999999</v>
      </c>
      <c r="CJ149" t="b">
        <f t="shared" si="268"/>
        <v>1</v>
      </c>
      <c r="CK149" t="b">
        <f t="shared" si="269"/>
        <v>0</v>
      </c>
      <c r="CL149" s="84" t="b">
        <f t="shared" si="289"/>
        <v>1</v>
      </c>
      <c r="CM149">
        <f t="shared" si="270"/>
        <v>3.8490000000000002</v>
      </c>
      <c r="CN149" t="b">
        <f t="shared" si="271"/>
        <v>1</v>
      </c>
      <c r="CO149" s="84">
        <f t="shared" si="272"/>
        <v>5.594716755534912E-2</v>
      </c>
      <c r="CP149" t="b">
        <f t="shared" si="273"/>
        <v>1</v>
      </c>
      <c r="CQ149" s="96" t="b">
        <f t="shared" si="274"/>
        <v>1</v>
      </c>
      <c r="CR149" t="b">
        <f t="shared" si="275"/>
        <v>1</v>
      </c>
      <c r="CS149" t="b">
        <f t="shared" si="276"/>
        <v>1</v>
      </c>
      <c r="CT149" t="b">
        <f t="shared" si="277"/>
        <v>1</v>
      </c>
      <c r="CU149" t="b">
        <f t="shared" si="278"/>
        <v>1</v>
      </c>
      <c r="CV149" s="84" t="b">
        <f t="shared" si="279"/>
        <v>1</v>
      </c>
      <c r="CW149" t="b">
        <f t="shared" si="280"/>
        <v>1</v>
      </c>
      <c r="CX149" t="b">
        <f t="shared" si="281"/>
        <v>1</v>
      </c>
      <c r="CY149" t="b">
        <f t="shared" si="282"/>
        <v>1</v>
      </c>
      <c r="CZ149" t="b">
        <f t="shared" si="283"/>
        <v>1</v>
      </c>
      <c r="DA149" s="84">
        <f t="shared" si="284"/>
        <v>0</v>
      </c>
      <c r="DB149" t="b">
        <f t="shared" si="285"/>
        <v>0</v>
      </c>
    </row>
    <row r="150" spans="1:106">
      <c r="A150" s="9">
        <v>1275</v>
      </c>
      <c r="B150" s="3">
        <v>2</v>
      </c>
      <c r="C150" s="3" t="s">
        <v>993</v>
      </c>
      <c r="D150" s="3" t="str">
        <f t="shared" si="232"/>
        <v>BM_1_24-1_dk_0072</v>
      </c>
      <c r="E150" s="3" t="str">
        <f t="shared" si="233"/>
        <v>0072</v>
      </c>
      <c r="F150" s="3">
        <v>130754.18799999999</v>
      </c>
      <c r="G150" s="15">
        <v>413723.5</v>
      </c>
      <c r="H150" s="35" t="str">
        <f t="shared" si="234"/>
        <v>ja</v>
      </c>
      <c r="I150" s="42">
        <v>180</v>
      </c>
      <c r="J150" s="20" t="s">
        <v>369</v>
      </c>
      <c r="K150" s="21">
        <v>10000</v>
      </c>
      <c r="L150" s="28">
        <f t="shared" si="286"/>
        <v>1</v>
      </c>
      <c r="M150" s="28">
        <f t="shared" si="287"/>
        <v>1</v>
      </c>
      <c r="N150" s="56">
        <f t="shared" si="235"/>
        <v>10000</v>
      </c>
      <c r="O150" s="33">
        <f t="shared" si="288"/>
        <v>111.42101191427477</v>
      </c>
      <c r="P150" s="37">
        <f t="shared" si="236"/>
        <v>112.0978181500339</v>
      </c>
      <c r="Q150" s="9" t="s">
        <v>12</v>
      </c>
      <c r="R150" s="55" t="s">
        <v>12</v>
      </c>
      <c r="S150" s="55">
        <v>3.7469999999999999</v>
      </c>
      <c r="T150" s="55">
        <v>4.0350000000000001</v>
      </c>
      <c r="U150" s="55">
        <v>4.3010000000000002</v>
      </c>
      <c r="V150" s="3">
        <v>4.5170000000000003</v>
      </c>
      <c r="W150" s="3">
        <v>4.7649999999999997</v>
      </c>
      <c r="X150" s="3" t="s">
        <v>12</v>
      </c>
      <c r="Y150" s="3">
        <v>5.2480000000000002</v>
      </c>
      <c r="Z150" s="15" t="s">
        <v>12</v>
      </c>
      <c r="AA150" s="10">
        <f t="shared" si="237"/>
        <v>4.7649999999999997</v>
      </c>
      <c r="AB150" s="9">
        <f t="shared" si="238"/>
        <v>0.46399999999999952</v>
      </c>
      <c r="AC150" s="10">
        <f t="shared" si="239"/>
        <v>0.48300000000000054</v>
      </c>
      <c r="AD150" s="9" t="s">
        <v>12</v>
      </c>
      <c r="AE150" s="55" t="s">
        <v>12</v>
      </c>
      <c r="AF150" s="55">
        <v>0.95</v>
      </c>
      <c r="AG150" s="55">
        <v>1.03</v>
      </c>
      <c r="AH150" s="55">
        <v>1.1160000000000001</v>
      </c>
      <c r="AI150" s="3">
        <v>1.198</v>
      </c>
      <c r="AJ150" s="3">
        <v>1.292</v>
      </c>
      <c r="AK150" s="3" t="s">
        <v>12</v>
      </c>
      <c r="AL150" s="3">
        <v>1.478</v>
      </c>
      <c r="AM150" s="15" t="s">
        <v>12</v>
      </c>
      <c r="AN150" s="10">
        <f t="shared" si="240"/>
        <v>1.292</v>
      </c>
      <c r="AO150" s="9">
        <f t="shared" si="241"/>
        <v>0.17599999999999993</v>
      </c>
      <c r="AP150" s="10">
        <f t="shared" si="242"/>
        <v>0.18599999999999994</v>
      </c>
      <c r="AQ150" s="9" t="s">
        <v>12</v>
      </c>
      <c r="AR150" s="55" t="s">
        <v>12</v>
      </c>
      <c r="AS150" s="55">
        <v>3.3260000000000001</v>
      </c>
      <c r="AT150" s="55">
        <v>3.4590000000000001</v>
      </c>
      <c r="AU150" s="55">
        <v>3.5979999999999999</v>
      </c>
      <c r="AV150" s="3">
        <v>3.7160000000000002</v>
      </c>
      <c r="AW150" s="3">
        <v>3.8450000000000002</v>
      </c>
      <c r="AX150" s="3" t="s">
        <v>12</v>
      </c>
      <c r="AY150" s="3">
        <v>4.0940000000000003</v>
      </c>
      <c r="AZ150" s="15" t="s">
        <v>12</v>
      </c>
      <c r="BA150" s="10">
        <f t="shared" si="243"/>
        <v>3.8450000000000002</v>
      </c>
      <c r="BB150" s="9">
        <f t="shared" si="244"/>
        <v>0.24700000000000033</v>
      </c>
      <c r="BC150" s="10">
        <f t="shared" si="245"/>
        <v>0.24900000000000011</v>
      </c>
      <c r="BD150" s="9">
        <v>4.9390000000000001</v>
      </c>
      <c r="BE150" s="3">
        <v>5.52</v>
      </c>
      <c r="BF150" s="15">
        <v>6.1360000000000001</v>
      </c>
      <c r="BG150" s="15">
        <f t="shared" si="246"/>
        <v>5.52</v>
      </c>
      <c r="BH150" s="9">
        <f t="shared" si="247"/>
        <v>0.58099999999999952</v>
      </c>
      <c r="BI150" s="10">
        <f t="shared" si="248"/>
        <v>0.61600000000000055</v>
      </c>
      <c r="BJ150" s="9">
        <v>4.8410000000000002</v>
      </c>
      <c r="BK150" s="3">
        <v>5.4009999999999998</v>
      </c>
      <c r="BL150" s="15">
        <v>5.9969999999999999</v>
      </c>
      <c r="BM150" s="15">
        <f t="shared" si="249"/>
        <v>5.4009999999999998</v>
      </c>
      <c r="BN150" s="9">
        <f t="shared" si="250"/>
        <v>0.55999999999999961</v>
      </c>
      <c r="BO150" s="10">
        <f t="shared" si="251"/>
        <v>0.59600000000000009</v>
      </c>
      <c r="BP150">
        <f t="shared" si="252"/>
        <v>0</v>
      </c>
      <c r="BQ150" s="93">
        <f t="shared" si="253"/>
        <v>1.2521551724137934</v>
      </c>
      <c r="BR150" s="93">
        <f t="shared" si="254"/>
        <v>1.2068965517241383</v>
      </c>
      <c r="BS150" s="93" t="str">
        <f>VLOOKUP(C150,'Koppeling locatie - aslocatie'!$A$2:$C$8139,2,FALSE)</f>
        <v>bema237</v>
      </c>
      <c r="BT150" s="93">
        <f>VLOOKUP($BS150,aslocaties_v01!$C$3:$AA$500,MATCH($K$3/10,aslocaties_v01!$C$2:$X$2),FALSE)</f>
        <v>4.3440000000000003</v>
      </c>
      <c r="BU150" s="93">
        <f>VLOOKUP(BS150,aslocaties_v01!$C$3:$AA$500,MATCH($K$3,aslocaties_v01!$C$2:$X$2),FALSE)</f>
        <v>4.8140000000000001</v>
      </c>
      <c r="BV150" s="93">
        <f>VLOOKUP(BS150,aslocaties_v01!$C$3:$AA$500,MATCH($K$3*10,aslocaties_v01!$C$2:$Y$2),FALSE)</f>
        <v>5.3</v>
      </c>
      <c r="BW150" s="93">
        <f t="shared" si="255"/>
        <v>0.46999999999999975</v>
      </c>
      <c r="BX150" s="93">
        <f t="shared" si="256"/>
        <v>0.48599999999999977</v>
      </c>
      <c r="BY150" s="94">
        <f t="shared" si="257"/>
        <v>1.2931034482759118E-2</v>
      </c>
      <c r="BZ150" s="94">
        <f t="shared" si="258"/>
        <v>6.2111801242219489E-3</v>
      </c>
      <c r="CA150" s="94">
        <f t="shared" si="259"/>
        <v>4.3000000000000149E-2</v>
      </c>
      <c r="CB150">
        <f t="shared" si="260"/>
        <v>4.9000000000000377E-2</v>
      </c>
      <c r="CC150" s="58">
        <f t="shared" si="261"/>
        <v>5.1999999999999602E-2</v>
      </c>
      <c r="CD150" s="95" t="b">
        <f t="shared" si="262"/>
        <v>0</v>
      </c>
      <c r="CE150" s="96" t="b">
        <f t="shared" si="263"/>
        <v>1</v>
      </c>
      <c r="CF150" t="b">
        <f t="shared" si="264"/>
        <v>1</v>
      </c>
      <c r="CG150" t="b">
        <f t="shared" si="265"/>
        <v>1</v>
      </c>
      <c r="CH150" s="84" t="b">
        <f t="shared" si="266"/>
        <v>1</v>
      </c>
      <c r="CI150">
        <f t="shared" si="267"/>
        <v>1.292</v>
      </c>
      <c r="CJ150" t="b">
        <f t="shared" si="268"/>
        <v>1</v>
      </c>
      <c r="CK150" t="b">
        <f t="shared" si="269"/>
        <v>0</v>
      </c>
      <c r="CL150" s="84" t="b">
        <f t="shared" si="289"/>
        <v>1</v>
      </c>
      <c r="CM150">
        <f t="shared" si="270"/>
        <v>3.8450000000000002</v>
      </c>
      <c r="CN150" t="b">
        <f t="shared" si="271"/>
        <v>1</v>
      </c>
      <c r="CO150" s="84">
        <f t="shared" si="272"/>
        <v>5.6020273789115491E-2</v>
      </c>
      <c r="CP150" t="b">
        <f t="shared" si="273"/>
        <v>1</v>
      </c>
      <c r="CQ150" s="96" t="b">
        <f t="shared" si="274"/>
        <v>1</v>
      </c>
      <c r="CR150" t="b">
        <f t="shared" si="275"/>
        <v>1</v>
      </c>
      <c r="CS150" t="b">
        <f t="shared" si="276"/>
        <v>1</v>
      </c>
      <c r="CT150" t="b">
        <f t="shared" si="277"/>
        <v>1</v>
      </c>
      <c r="CU150" t="b">
        <f t="shared" si="278"/>
        <v>1</v>
      </c>
      <c r="CV150" s="84" t="b">
        <f t="shared" si="279"/>
        <v>1</v>
      </c>
      <c r="CW150" t="b">
        <f t="shared" si="280"/>
        <v>1</v>
      </c>
      <c r="CX150" t="b">
        <f t="shared" si="281"/>
        <v>1</v>
      </c>
      <c r="CY150" t="b">
        <f t="shared" si="282"/>
        <v>1</v>
      </c>
      <c r="CZ150" t="b">
        <f t="shared" si="283"/>
        <v>1</v>
      </c>
      <c r="DA150" s="84">
        <f t="shared" si="284"/>
        <v>0</v>
      </c>
      <c r="DB150" t="b">
        <f t="shared" si="285"/>
        <v>0</v>
      </c>
    </row>
    <row r="151" spans="1:106">
      <c r="A151" s="9">
        <v>1276</v>
      </c>
      <c r="B151" s="3">
        <v>2</v>
      </c>
      <c r="C151" s="3" t="s">
        <v>994</v>
      </c>
      <c r="D151" s="3" t="str">
        <f t="shared" si="232"/>
        <v>BM_1_24-1_dk_0073</v>
      </c>
      <c r="E151" s="3" t="str">
        <f t="shared" si="233"/>
        <v>0073</v>
      </c>
      <c r="F151" s="3">
        <v>130642.141</v>
      </c>
      <c r="G151" s="15">
        <v>413726.875</v>
      </c>
      <c r="H151" s="35" t="str">
        <f t="shared" si="234"/>
        <v>ja</v>
      </c>
      <c r="I151" s="42">
        <v>179</v>
      </c>
      <c r="J151" s="20" t="s">
        <v>369</v>
      </c>
      <c r="K151" s="21">
        <v>10000</v>
      </c>
      <c r="L151" s="28">
        <f t="shared" si="286"/>
        <v>1</v>
      </c>
      <c r="M151" s="28">
        <f t="shared" si="287"/>
        <v>1</v>
      </c>
      <c r="N151" s="56">
        <f t="shared" si="235"/>
        <v>10000</v>
      </c>
      <c r="O151" s="33">
        <f t="shared" si="288"/>
        <v>112.0978181500339</v>
      </c>
      <c r="P151" s="37">
        <f t="shared" si="236"/>
        <v>75.04493044836272</v>
      </c>
      <c r="Q151" s="9" t="s">
        <v>12</v>
      </c>
      <c r="R151" s="55" t="s">
        <v>12</v>
      </c>
      <c r="S151" s="55">
        <v>3.7349999999999999</v>
      </c>
      <c r="T151" s="55">
        <v>4.0209999999999999</v>
      </c>
      <c r="U151" s="55">
        <v>4.282</v>
      </c>
      <c r="V151" s="3">
        <v>4.5019999999999998</v>
      </c>
      <c r="W151" s="3">
        <v>4.7469999999999999</v>
      </c>
      <c r="X151" s="3" t="s">
        <v>12</v>
      </c>
      <c r="Y151" s="3">
        <v>5.226</v>
      </c>
      <c r="Z151" s="15" t="s">
        <v>12</v>
      </c>
      <c r="AA151" s="10">
        <f t="shared" si="237"/>
        <v>4.7469999999999999</v>
      </c>
      <c r="AB151" s="9">
        <f t="shared" si="238"/>
        <v>0.46499999999999986</v>
      </c>
      <c r="AC151" s="10">
        <f t="shared" si="239"/>
        <v>0.47900000000000009</v>
      </c>
      <c r="AD151" s="9" t="s">
        <v>12</v>
      </c>
      <c r="AE151" s="55" t="s">
        <v>12</v>
      </c>
      <c r="AF151" s="55">
        <v>0.94899999999999995</v>
      </c>
      <c r="AG151" s="55">
        <v>1.028</v>
      </c>
      <c r="AH151" s="55">
        <v>1.1140000000000001</v>
      </c>
      <c r="AI151" s="3">
        <v>1.1950000000000001</v>
      </c>
      <c r="AJ151" s="3">
        <v>1.288</v>
      </c>
      <c r="AK151" s="3" t="s">
        <v>12</v>
      </c>
      <c r="AL151" s="3">
        <v>1.472</v>
      </c>
      <c r="AM151" s="15" t="s">
        <v>12</v>
      </c>
      <c r="AN151" s="10">
        <f t="shared" si="240"/>
        <v>1.288</v>
      </c>
      <c r="AO151" s="9">
        <f t="shared" si="241"/>
        <v>0.17399999999999993</v>
      </c>
      <c r="AP151" s="10">
        <f t="shared" si="242"/>
        <v>0.18399999999999994</v>
      </c>
      <c r="AQ151" s="9" t="s">
        <v>12</v>
      </c>
      <c r="AR151" s="55" t="s">
        <v>12</v>
      </c>
      <c r="AS151" s="55">
        <v>3.3220000000000001</v>
      </c>
      <c r="AT151" s="55">
        <v>3.4540000000000002</v>
      </c>
      <c r="AU151" s="55">
        <v>3.5920000000000001</v>
      </c>
      <c r="AV151" s="3">
        <v>3.7090000000000001</v>
      </c>
      <c r="AW151" s="3">
        <v>3.8380000000000001</v>
      </c>
      <c r="AX151" s="3" t="s">
        <v>12</v>
      </c>
      <c r="AY151" s="3">
        <v>4.0860000000000003</v>
      </c>
      <c r="AZ151" s="15" t="s">
        <v>12</v>
      </c>
      <c r="BA151" s="10">
        <f t="shared" si="243"/>
        <v>3.8380000000000001</v>
      </c>
      <c r="BB151" s="9">
        <f t="shared" si="244"/>
        <v>0.246</v>
      </c>
      <c r="BC151" s="10">
        <f t="shared" si="245"/>
        <v>0.24800000000000022</v>
      </c>
      <c r="BD151" s="9">
        <v>4.9139999999999997</v>
      </c>
      <c r="BE151" s="3">
        <v>5.492</v>
      </c>
      <c r="BF151" s="15">
        <v>6.1</v>
      </c>
      <c r="BG151" s="15">
        <f t="shared" si="246"/>
        <v>5.492</v>
      </c>
      <c r="BH151" s="9">
        <f t="shared" si="247"/>
        <v>0.57800000000000029</v>
      </c>
      <c r="BI151" s="10">
        <f t="shared" si="248"/>
        <v>0.60799999999999965</v>
      </c>
      <c r="BJ151" s="9">
        <v>4.8179999999999996</v>
      </c>
      <c r="BK151" s="3">
        <v>5.375</v>
      </c>
      <c r="BL151" s="15">
        <v>5.9640000000000004</v>
      </c>
      <c r="BM151" s="15">
        <f t="shared" si="249"/>
        <v>5.375</v>
      </c>
      <c r="BN151" s="9">
        <f t="shared" si="250"/>
        <v>0.55700000000000038</v>
      </c>
      <c r="BO151" s="10">
        <f t="shared" si="251"/>
        <v>0.58900000000000041</v>
      </c>
      <c r="BP151">
        <f t="shared" si="252"/>
        <v>0</v>
      </c>
      <c r="BQ151" s="93">
        <f t="shared" si="253"/>
        <v>1.2430107526881731</v>
      </c>
      <c r="BR151" s="93">
        <f t="shared" si="254"/>
        <v>1.1978494623655926</v>
      </c>
      <c r="BS151" s="93" t="str">
        <f>VLOOKUP(C151,'Koppeling locatie - aslocatie'!$A$2:$C$8139,2,FALSE)</f>
        <v>bema238</v>
      </c>
      <c r="BT151" s="93">
        <f>VLOOKUP($BS151,aslocaties_v01!$C$3:$AA$500,MATCH($K$3/10,aslocaties_v01!$C$2:$X$2),FALSE)</f>
        <v>4.24</v>
      </c>
      <c r="BU151" s="93">
        <f>VLOOKUP(BS151,aslocaties_v01!$C$3:$AA$500,MATCH($K$3,aslocaties_v01!$C$2:$X$2),FALSE)</f>
        <v>4.6989999999999998</v>
      </c>
      <c r="BV151" s="93">
        <f>VLOOKUP(BS151,aslocaties_v01!$C$3:$AA$500,MATCH($K$3*10,aslocaties_v01!$C$2:$Y$2),FALSE)</f>
        <v>5.1760000000000002</v>
      </c>
      <c r="BW151" s="93">
        <f t="shared" si="255"/>
        <v>0.45899999999999963</v>
      </c>
      <c r="BX151" s="93">
        <f t="shared" si="256"/>
        <v>0.47700000000000031</v>
      </c>
      <c r="BY151" s="94">
        <f t="shared" si="257"/>
        <v>1.290322580645209E-2</v>
      </c>
      <c r="BZ151" s="94">
        <f t="shared" si="258"/>
        <v>4.1753653444671635E-3</v>
      </c>
      <c r="CA151" s="94">
        <f t="shared" si="259"/>
        <v>4.1999999999999815E-2</v>
      </c>
      <c r="CB151">
        <f t="shared" si="260"/>
        <v>4.8000000000000043E-2</v>
      </c>
      <c r="CC151" s="58">
        <f t="shared" si="261"/>
        <v>4.9999999999999822E-2</v>
      </c>
      <c r="CD151" s="95" t="b">
        <f t="shared" si="262"/>
        <v>0</v>
      </c>
      <c r="CE151" s="96" t="b">
        <f t="shared" si="263"/>
        <v>1</v>
      </c>
      <c r="CF151" t="b">
        <f t="shared" si="264"/>
        <v>1</v>
      </c>
      <c r="CG151" t="b">
        <f t="shared" si="265"/>
        <v>1</v>
      </c>
      <c r="CH151" s="84" t="b">
        <f t="shared" si="266"/>
        <v>1</v>
      </c>
      <c r="CI151">
        <f t="shared" si="267"/>
        <v>1.288</v>
      </c>
      <c r="CJ151" t="b">
        <f t="shared" si="268"/>
        <v>1</v>
      </c>
      <c r="CK151" t="b">
        <f t="shared" si="269"/>
        <v>0</v>
      </c>
      <c r="CL151" s="84" t="b">
        <f t="shared" si="289"/>
        <v>1</v>
      </c>
      <c r="CM151">
        <f t="shared" si="270"/>
        <v>3.8380000000000001</v>
      </c>
      <c r="CN151" t="b">
        <f t="shared" si="271"/>
        <v>1</v>
      </c>
      <c r="CO151" s="84">
        <f t="shared" si="272"/>
        <v>5.6050736541840417E-2</v>
      </c>
      <c r="CP151" t="b">
        <f t="shared" si="273"/>
        <v>1</v>
      </c>
      <c r="CQ151" s="96" t="b">
        <f t="shared" si="274"/>
        <v>1</v>
      </c>
      <c r="CR151" t="b">
        <f t="shared" si="275"/>
        <v>1</v>
      </c>
      <c r="CS151" t="b">
        <f t="shared" si="276"/>
        <v>1</v>
      </c>
      <c r="CT151" t="b">
        <f t="shared" si="277"/>
        <v>1</v>
      </c>
      <c r="CU151" t="b">
        <f t="shared" si="278"/>
        <v>1</v>
      </c>
      <c r="CV151" s="84" t="b">
        <f t="shared" si="279"/>
        <v>1</v>
      </c>
      <c r="CW151" t="b">
        <f t="shared" si="280"/>
        <v>1</v>
      </c>
      <c r="CX151" t="b">
        <f t="shared" si="281"/>
        <v>1</v>
      </c>
      <c r="CY151" t="b">
        <f t="shared" si="282"/>
        <v>1</v>
      </c>
      <c r="CZ151" t="b">
        <f t="shared" si="283"/>
        <v>1</v>
      </c>
      <c r="DA151" s="84">
        <f t="shared" si="284"/>
        <v>0</v>
      </c>
      <c r="DB151" t="b">
        <f t="shared" si="285"/>
        <v>0</v>
      </c>
    </row>
    <row r="152" spans="1:106">
      <c r="A152" s="9">
        <v>1277</v>
      </c>
      <c r="B152" s="3">
        <v>2</v>
      </c>
      <c r="C152" s="3" t="s">
        <v>995</v>
      </c>
      <c r="D152" s="3" t="str">
        <f t="shared" si="232"/>
        <v>BM_1_24-1_dk_0074</v>
      </c>
      <c r="E152" s="3" t="str">
        <f t="shared" si="233"/>
        <v>0074</v>
      </c>
      <c r="F152" s="3">
        <v>130567.17200000001</v>
      </c>
      <c r="G152" s="15">
        <v>413730.25</v>
      </c>
      <c r="H152" s="35" t="str">
        <f t="shared" si="234"/>
        <v>ja</v>
      </c>
      <c r="I152" s="42">
        <v>182</v>
      </c>
      <c r="J152" s="20" t="s">
        <v>369</v>
      </c>
      <c r="K152" s="21">
        <v>10000</v>
      </c>
      <c r="L152" s="28">
        <f t="shared" si="286"/>
        <v>1</v>
      </c>
      <c r="M152" s="28">
        <f t="shared" si="287"/>
        <v>1</v>
      </c>
      <c r="N152" s="56">
        <f t="shared" si="235"/>
        <v>10000</v>
      </c>
      <c r="O152" s="33">
        <f t="shared" si="288"/>
        <v>75.04493044836272</v>
      </c>
      <c r="P152" s="37">
        <f t="shared" si="236"/>
        <v>112.96044166433103</v>
      </c>
      <c r="Q152" s="9" t="s">
        <v>12</v>
      </c>
      <c r="R152" s="55" t="s">
        <v>12</v>
      </c>
      <c r="S152" s="55">
        <v>3.7309999999999999</v>
      </c>
      <c r="T152" s="55">
        <v>4.0179999999999998</v>
      </c>
      <c r="U152" s="55">
        <v>4.2789999999999999</v>
      </c>
      <c r="V152" s="3">
        <v>4.4950000000000001</v>
      </c>
      <c r="W152" s="3">
        <v>4.7439999999999998</v>
      </c>
      <c r="X152" s="3" t="s">
        <v>12</v>
      </c>
      <c r="Y152" s="3">
        <v>5.2229999999999999</v>
      </c>
      <c r="Z152" s="15" t="s">
        <v>12</v>
      </c>
      <c r="AA152" s="10">
        <f t="shared" si="237"/>
        <v>4.7439999999999998</v>
      </c>
      <c r="AB152" s="9">
        <f t="shared" si="238"/>
        <v>0.46499999999999986</v>
      </c>
      <c r="AC152" s="10">
        <f t="shared" si="239"/>
        <v>0.47900000000000009</v>
      </c>
      <c r="AD152" s="9" t="s">
        <v>12</v>
      </c>
      <c r="AE152" s="55" t="s">
        <v>12</v>
      </c>
      <c r="AF152" s="55">
        <v>0.94299999999999995</v>
      </c>
      <c r="AG152" s="55">
        <v>1.022</v>
      </c>
      <c r="AH152" s="55">
        <v>1.107</v>
      </c>
      <c r="AI152" s="3">
        <v>1.1890000000000001</v>
      </c>
      <c r="AJ152" s="3">
        <v>1.2829999999999999</v>
      </c>
      <c r="AK152" s="3" t="s">
        <v>12</v>
      </c>
      <c r="AL152" s="3">
        <v>1.468</v>
      </c>
      <c r="AM152" s="15" t="s">
        <v>12</v>
      </c>
      <c r="AN152" s="10">
        <f t="shared" si="240"/>
        <v>1.2829999999999999</v>
      </c>
      <c r="AO152" s="9">
        <f t="shared" si="241"/>
        <v>0.17599999999999993</v>
      </c>
      <c r="AP152" s="10">
        <f t="shared" si="242"/>
        <v>0.18500000000000005</v>
      </c>
      <c r="AQ152" s="9" t="s">
        <v>12</v>
      </c>
      <c r="AR152" s="55" t="s">
        <v>12</v>
      </c>
      <c r="AS152" s="55">
        <v>3.3130000000000002</v>
      </c>
      <c r="AT152" s="55">
        <v>3.4460000000000002</v>
      </c>
      <c r="AU152" s="55">
        <v>3.5840000000000001</v>
      </c>
      <c r="AV152" s="3">
        <v>3.702</v>
      </c>
      <c r="AW152" s="3">
        <v>3.831</v>
      </c>
      <c r="AX152" s="3" t="s">
        <v>12</v>
      </c>
      <c r="AY152" s="3">
        <v>4.08</v>
      </c>
      <c r="AZ152" s="15" t="s">
        <v>12</v>
      </c>
      <c r="BA152" s="10">
        <f t="shared" si="243"/>
        <v>3.831</v>
      </c>
      <c r="BB152" s="9">
        <f t="shared" si="244"/>
        <v>0.24699999999999989</v>
      </c>
      <c r="BC152" s="10">
        <f t="shared" si="245"/>
        <v>0.24900000000000011</v>
      </c>
      <c r="BD152" s="9">
        <v>4.9329999999999998</v>
      </c>
      <c r="BE152" s="3">
        <v>5.5179999999999998</v>
      </c>
      <c r="BF152" s="15">
        <v>6.1479999999999997</v>
      </c>
      <c r="BG152" s="15">
        <f t="shared" si="246"/>
        <v>5.5179999999999998</v>
      </c>
      <c r="BH152" s="9">
        <f t="shared" si="247"/>
        <v>0.58499999999999996</v>
      </c>
      <c r="BI152" s="10">
        <f t="shared" si="248"/>
        <v>0.62999999999999989</v>
      </c>
      <c r="BJ152" s="9">
        <v>4.8319999999999999</v>
      </c>
      <c r="BK152" s="3">
        <v>5.3949999999999996</v>
      </c>
      <c r="BL152" s="15">
        <v>6.0060000000000002</v>
      </c>
      <c r="BM152" s="15">
        <f t="shared" si="249"/>
        <v>5.3949999999999996</v>
      </c>
      <c r="BN152" s="9">
        <f t="shared" si="250"/>
        <v>0.56299999999999972</v>
      </c>
      <c r="BO152" s="10">
        <f t="shared" si="251"/>
        <v>0.61100000000000065</v>
      </c>
      <c r="BP152">
        <f t="shared" si="252"/>
        <v>0</v>
      </c>
      <c r="BQ152" s="93">
        <f t="shared" si="253"/>
        <v>1.2580645161290325</v>
      </c>
      <c r="BR152" s="93">
        <f t="shared" si="254"/>
        <v>1.2107526881720427</v>
      </c>
      <c r="BS152" s="93" t="str">
        <f>VLOOKUP(C152,'Koppeling locatie - aslocatie'!$A$2:$C$8139,2,FALSE)</f>
        <v>bema238</v>
      </c>
      <c r="BT152" s="93">
        <f>VLOOKUP($BS152,aslocaties_v01!$C$3:$AA$500,MATCH($K$3/10,aslocaties_v01!$C$2:$X$2),FALSE)</f>
        <v>4.24</v>
      </c>
      <c r="BU152" s="93">
        <f>VLOOKUP(BS152,aslocaties_v01!$C$3:$AA$500,MATCH($K$3,aslocaties_v01!$C$2:$X$2),FALSE)</f>
        <v>4.6989999999999998</v>
      </c>
      <c r="BV152" s="93">
        <f>VLOOKUP(BS152,aslocaties_v01!$C$3:$AA$500,MATCH($K$3*10,aslocaties_v01!$C$2:$Y$2),FALSE)</f>
        <v>5.1760000000000002</v>
      </c>
      <c r="BW152" s="93">
        <f t="shared" si="255"/>
        <v>0.45899999999999963</v>
      </c>
      <c r="BX152" s="93">
        <f t="shared" si="256"/>
        <v>0.47700000000000031</v>
      </c>
      <c r="BY152" s="94">
        <f t="shared" si="257"/>
        <v>1.290322580645209E-2</v>
      </c>
      <c r="BZ152" s="94">
        <f t="shared" si="258"/>
        <v>4.1753653444671635E-3</v>
      </c>
      <c r="CA152" s="94">
        <f t="shared" si="259"/>
        <v>3.8999999999999702E-2</v>
      </c>
      <c r="CB152">
        <f t="shared" si="260"/>
        <v>4.4999999999999929E-2</v>
      </c>
      <c r="CC152" s="58">
        <f t="shared" si="261"/>
        <v>4.6999999999999709E-2</v>
      </c>
      <c r="CD152" s="95" t="b">
        <f t="shared" si="262"/>
        <v>0</v>
      </c>
      <c r="CE152" s="96" t="b">
        <f t="shared" si="263"/>
        <v>1</v>
      </c>
      <c r="CF152" t="b">
        <f t="shared" si="264"/>
        <v>1</v>
      </c>
      <c r="CG152" t="b">
        <f t="shared" si="265"/>
        <v>1</v>
      </c>
      <c r="CH152" s="84" t="b">
        <f t="shared" si="266"/>
        <v>1</v>
      </c>
      <c r="CI152">
        <f t="shared" si="267"/>
        <v>1.2829999999999999</v>
      </c>
      <c r="CJ152" t="b">
        <f t="shared" si="268"/>
        <v>1</v>
      </c>
      <c r="CK152" t="b">
        <f t="shared" si="269"/>
        <v>0</v>
      </c>
      <c r="CL152" s="84" t="b">
        <f t="shared" si="289"/>
        <v>1</v>
      </c>
      <c r="CM152">
        <f t="shared" si="270"/>
        <v>3.831</v>
      </c>
      <c r="CN152" t="b">
        <f t="shared" si="271"/>
        <v>1</v>
      </c>
      <c r="CO152" s="84">
        <f t="shared" si="272"/>
        <v>5.6037371250383335E-2</v>
      </c>
      <c r="CP152" t="b">
        <f t="shared" si="273"/>
        <v>1</v>
      </c>
      <c r="CQ152" s="96" t="b">
        <f t="shared" si="274"/>
        <v>1</v>
      </c>
      <c r="CR152" t="b">
        <f t="shared" si="275"/>
        <v>1</v>
      </c>
      <c r="CS152" t="b">
        <f t="shared" si="276"/>
        <v>1</v>
      </c>
      <c r="CT152" t="b">
        <f t="shared" si="277"/>
        <v>1</v>
      </c>
      <c r="CU152" t="b">
        <f t="shared" si="278"/>
        <v>1</v>
      </c>
      <c r="CV152" s="84" t="b">
        <f t="shared" si="279"/>
        <v>1</v>
      </c>
      <c r="CW152" t="b">
        <f t="shared" si="280"/>
        <v>1</v>
      </c>
      <c r="CX152" t="b">
        <f t="shared" si="281"/>
        <v>1</v>
      </c>
      <c r="CY152" t="b">
        <f t="shared" si="282"/>
        <v>1</v>
      </c>
      <c r="CZ152" t="b">
        <f t="shared" si="283"/>
        <v>1</v>
      </c>
      <c r="DA152" s="84">
        <f t="shared" si="284"/>
        <v>0</v>
      </c>
      <c r="DB152" t="b">
        <f t="shared" si="285"/>
        <v>0</v>
      </c>
    </row>
    <row r="153" spans="1:106">
      <c r="A153" s="9">
        <v>1278</v>
      </c>
      <c r="B153" s="3">
        <v>2</v>
      </c>
      <c r="C153" s="3" t="s">
        <v>996</v>
      </c>
      <c r="D153" s="3" t="str">
        <f t="shared" si="232"/>
        <v>BM_1_24-1_dk_0075</v>
      </c>
      <c r="E153" s="3" t="str">
        <f t="shared" si="233"/>
        <v>0075</v>
      </c>
      <c r="F153" s="3">
        <v>130454.406</v>
      </c>
      <c r="G153" s="15">
        <v>413736.875</v>
      </c>
      <c r="H153" s="35" t="str">
        <f t="shared" si="234"/>
        <v>ja</v>
      </c>
      <c r="I153" s="42">
        <v>182</v>
      </c>
      <c r="J153" s="20" t="s">
        <v>369</v>
      </c>
      <c r="K153" s="21">
        <v>10000</v>
      </c>
      <c r="L153" s="28">
        <f t="shared" si="286"/>
        <v>1</v>
      </c>
      <c r="M153" s="28">
        <f t="shared" si="287"/>
        <v>1</v>
      </c>
      <c r="N153" s="56">
        <f t="shared" si="235"/>
        <v>10000</v>
      </c>
      <c r="O153" s="33">
        <f t="shared" si="288"/>
        <v>112.96044166433103</v>
      </c>
      <c r="P153" s="37">
        <f t="shared" si="236"/>
        <v>113.48098463178677</v>
      </c>
      <c r="Q153" s="9" t="s">
        <v>12</v>
      </c>
      <c r="R153" s="55" t="s">
        <v>12</v>
      </c>
      <c r="S153" s="55">
        <v>3.72</v>
      </c>
      <c r="T153" s="55">
        <v>4.0049999999999999</v>
      </c>
      <c r="U153" s="55">
        <v>4.2690000000000001</v>
      </c>
      <c r="V153" s="3">
        <v>4.484</v>
      </c>
      <c r="W153" s="3">
        <v>4.7290000000000001</v>
      </c>
      <c r="X153" s="3" t="s">
        <v>12</v>
      </c>
      <c r="Y153" s="3">
        <v>5.2069999999999999</v>
      </c>
      <c r="Z153" s="15" t="s">
        <v>12</v>
      </c>
      <c r="AA153" s="10">
        <f t="shared" si="237"/>
        <v>4.7290000000000001</v>
      </c>
      <c r="AB153" s="9">
        <f t="shared" si="238"/>
        <v>0.45999999999999996</v>
      </c>
      <c r="AC153" s="10">
        <f t="shared" si="239"/>
        <v>0.47799999999999976</v>
      </c>
      <c r="AD153" s="9" t="s">
        <v>12</v>
      </c>
      <c r="AE153" s="55" t="s">
        <v>12</v>
      </c>
      <c r="AF153" s="55">
        <v>0.91600000000000004</v>
      </c>
      <c r="AG153" s="55">
        <v>0.98799999999999999</v>
      </c>
      <c r="AH153" s="55">
        <v>1.0669999999999999</v>
      </c>
      <c r="AI153" s="3">
        <v>1.1399999999999999</v>
      </c>
      <c r="AJ153" s="3">
        <v>1.22</v>
      </c>
      <c r="AK153" s="3" t="s">
        <v>12</v>
      </c>
      <c r="AL153" s="3">
        <v>1.385</v>
      </c>
      <c r="AM153" s="15" t="s">
        <v>12</v>
      </c>
      <c r="AN153" s="10">
        <f t="shared" si="240"/>
        <v>1.22</v>
      </c>
      <c r="AO153" s="9">
        <f t="shared" si="241"/>
        <v>0.15300000000000002</v>
      </c>
      <c r="AP153" s="10">
        <f t="shared" si="242"/>
        <v>0.16500000000000004</v>
      </c>
      <c r="AQ153" s="9" t="s">
        <v>12</v>
      </c>
      <c r="AR153" s="55" t="s">
        <v>12</v>
      </c>
      <c r="AS153" s="55">
        <v>3.3109999999999999</v>
      </c>
      <c r="AT153" s="55">
        <v>3.4390000000000001</v>
      </c>
      <c r="AU153" s="55">
        <v>3.5710000000000002</v>
      </c>
      <c r="AV153" s="3">
        <v>3.6829999999999998</v>
      </c>
      <c r="AW153" s="3">
        <v>3.8069999999999999</v>
      </c>
      <c r="AX153" s="3" t="s">
        <v>12</v>
      </c>
      <c r="AY153" s="3">
        <v>4.0519999999999996</v>
      </c>
      <c r="AZ153" s="15" t="s">
        <v>12</v>
      </c>
      <c r="BA153" s="10">
        <f t="shared" si="243"/>
        <v>3.8069999999999999</v>
      </c>
      <c r="BB153" s="9">
        <f t="shared" si="244"/>
        <v>0.23599999999999977</v>
      </c>
      <c r="BC153" s="10">
        <f t="shared" si="245"/>
        <v>0.24499999999999966</v>
      </c>
      <c r="BD153" s="9">
        <v>4.96</v>
      </c>
      <c r="BE153" s="3">
        <v>5.5510000000000002</v>
      </c>
      <c r="BF153" s="15">
        <v>6.1820000000000004</v>
      </c>
      <c r="BG153" s="15">
        <f t="shared" si="246"/>
        <v>5.5510000000000002</v>
      </c>
      <c r="BH153" s="9">
        <f t="shared" si="247"/>
        <v>0.59100000000000019</v>
      </c>
      <c r="BI153" s="10">
        <f t="shared" si="248"/>
        <v>0.63100000000000023</v>
      </c>
      <c r="BJ153" s="9">
        <v>4.8470000000000004</v>
      </c>
      <c r="BK153" s="3">
        <v>5.4119999999999999</v>
      </c>
      <c r="BL153" s="15">
        <v>6.016</v>
      </c>
      <c r="BM153" s="15">
        <f t="shared" si="249"/>
        <v>5.4119999999999999</v>
      </c>
      <c r="BN153" s="9">
        <f t="shared" si="250"/>
        <v>0.5649999999999995</v>
      </c>
      <c r="BO153" s="10">
        <f t="shared" si="251"/>
        <v>0.60400000000000009</v>
      </c>
      <c r="BP153">
        <f t="shared" si="252"/>
        <v>0</v>
      </c>
      <c r="BQ153" s="93">
        <f t="shared" si="253"/>
        <v>1.2847826086956526</v>
      </c>
      <c r="BR153" s="93">
        <f t="shared" si="254"/>
        <v>1.2282608695652164</v>
      </c>
      <c r="BS153" s="93" t="str">
        <f>VLOOKUP(C153,'Koppeling locatie - aslocatie'!$A$2:$C$8139,2,FALSE)</f>
        <v>bema238</v>
      </c>
      <c r="BT153" s="93">
        <f>VLOOKUP($BS153,aslocaties_v01!$C$3:$AA$500,MATCH($K$3/10,aslocaties_v01!$C$2:$X$2),FALSE)</f>
        <v>4.24</v>
      </c>
      <c r="BU153" s="93">
        <f>VLOOKUP(BS153,aslocaties_v01!$C$3:$AA$500,MATCH($K$3,aslocaties_v01!$C$2:$X$2),FALSE)</f>
        <v>4.6989999999999998</v>
      </c>
      <c r="BV153" s="93">
        <f>VLOOKUP(BS153,aslocaties_v01!$C$3:$AA$500,MATCH($K$3*10,aslocaties_v01!$C$2:$Y$2),FALSE)</f>
        <v>5.1760000000000002</v>
      </c>
      <c r="BW153" s="93">
        <f t="shared" si="255"/>
        <v>0.45899999999999963</v>
      </c>
      <c r="BX153" s="93">
        <f t="shared" si="256"/>
        <v>0.47700000000000031</v>
      </c>
      <c r="BY153" s="94">
        <f t="shared" si="257"/>
        <v>2.1739130434790255E-3</v>
      </c>
      <c r="BZ153" s="94">
        <f t="shared" si="258"/>
        <v>2.0920502092038884E-3</v>
      </c>
      <c r="CA153" s="94">
        <f t="shared" si="259"/>
        <v>2.8999999999999915E-2</v>
      </c>
      <c r="CB153">
        <f t="shared" si="260"/>
        <v>3.0000000000000249E-2</v>
      </c>
      <c r="CC153" s="58">
        <f t="shared" si="261"/>
        <v>3.0999999999999694E-2</v>
      </c>
      <c r="CD153" s="95" t="b">
        <f t="shared" si="262"/>
        <v>0</v>
      </c>
      <c r="CE153" s="96" t="b">
        <f t="shared" si="263"/>
        <v>1</v>
      </c>
      <c r="CF153" t="b">
        <f t="shared" si="264"/>
        <v>1</v>
      </c>
      <c r="CG153" t="b">
        <f t="shared" si="265"/>
        <v>1</v>
      </c>
      <c r="CH153" s="84" t="b">
        <f t="shared" si="266"/>
        <v>1</v>
      </c>
      <c r="CI153">
        <f t="shared" si="267"/>
        <v>1.22</v>
      </c>
      <c r="CJ153" t="b">
        <f t="shared" si="268"/>
        <v>1</v>
      </c>
      <c r="CK153" t="b">
        <f t="shared" si="269"/>
        <v>1</v>
      </c>
      <c r="CL153" s="84" t="b">
        <f t="shared" si="289"/>
        <v>1</v>
      </c>
      <c r="CM153">
        <f t="shared" si="270"/>
        <v>3.8069999999999999</v>
      </c>
      <c r="CN153" t="b">
        <f t="shared" si="271"/>
        <v>1</v>
      </c>
      <c r="CO153" s="84">
        <f t="shared" si="272"/>
        <v>5.3959694065235625E-2</v>
      </c>
      <c r="CP153" t="b">
        <f t="shared" si="273"/>
        <v>1</v>
      </c>
      <c r="CQ153" s="96" t="b">
        <f t="shared" si="274"/>
        <v>1</v>
      </c>
      <c r="CR153" t="b">
        <f t="shared" si="275"/>
        <v>1</v>
      </c>
      <c r="CS153" t="b">
        <f t="shared" si="276"/>
        <v>1</v>
      </c>
      <c r="CT153" t="b">
        <f t="shared" si="277"/>
        <v>1</v>
      </c>
      <c r="CU153" t="b">
        <f t="shared" si="278"/>
        <v>1</v>
      </c>
      <c r="CV153" s="84" t="b">
        <f t="shared" si="279"/>
        <v>1</v>
      </c>
      <c r="CW153" t="b">
        <f t="shared" si="280"/>
        <v>1</v>
      </c>
      <c r="CX153" t="b">
        <f t="shared" si="281"/>
        <v>1</v>
      </c>
      <c r="CY153" t="b">
        <f t="shared" si="282"/>
        <v>1</v>
      </c>
      <c r="CZ153" t="b">
        <f t="shared" si="283"/>
        <v>1</v>
      </c>
      <c r="DA153" s="84">
        <f t="shared" si="284"/>
        <v>0</v>
      </c>
      <c r="DB153" t="b">
        <f t="shared" si="285"/>
        <v>0</v>
      </c>
    </row>
    <row r="154" spans="1:106">
      <c r="A154" s="9">
        <v>1279</v>
      </c>
      <c r="B154" s="3">
        <v>2</v>
      </c>
      <c r="C154" s="3" t="s">
        <v>997</v>
      </c>
      <c r="D154" s="3" t="str">
        <f t="shared" si="232"/>
        <v>BM_1_24-1_dk_0076</v>
      </c>
      <c r="E154" s="3" t="str">
        <f t="shared" si="233"/>
        <v>0076</v>
      </c>
      <c r="F154" s="3">
        <v>130341.258</v>
      </c>
      <c r="G154" s="15">
        <v>413745.56199999998</v>
      </c>
      <c r="H154" s="35" t="str">
        <f t="shared" si="234"/>
        <v>ja</v>
      </c>
      <c r="I154" s="42">
        <v>183</v>
      </c>
      <c r="J154" s="20" t="s">
        <v>369</v>
      </c>
      <c r="K154" s="21">
        <v>10000</v>
      </c>
      <c r="L154" s="28">
        <f t="shared" si="286"/>
        <v>1</v>
      </c>
      <c r="M154" s="28">
        <f t="shared" si="287"/>
        <v>1</v>
      </c>
      <c r="N154" s="56">
        <f t="shared" si="235"/>
        <v>10000</v>
      </c>
      <c r="O154" s="33">
        <f t="shared" si="288"/>
        <v>113.48098463178677</v>
      </c>
      <c r="P154" s="37">
        <f t="shared" si="236"/>
        <v>75.977676728113337</v>
      </c>
      <c r="Q154" s="9" t="s">
        <v>12</v>
      </c>
      <c r="R154" s="55" t="s">
        <v>12</v>
      </c>
      <c r="S154" s="55">
        <v>3.7050000000000001</v>
      </c>
      <c r="T154" s="55">
        <v>3.9889999999999999</v>
      </c>
      <c r="U154" s="55">
        <v>4.2489999999999997</v>
      </c>
      <c r="V154" s="3">
        <v>4.4649999999999999</v>
      </c>
      <c r="W154" s="3">
        <v>4.7130000000000001</v>
      </c>
      <c r="X154" s="3" t="s">
        <v>12</v>
      </c>
      <c r="Y154" s="3">
        <v>5.1870000000000003</v>
      </c>
      <c r="Z154" s="15" t="s">
        <v>12</v>
      </c>
      <c r="AA154" s="10">
        <f t="shared" si="237"/>
        <v>4.7130000000000001</v>
      </c>
      <c r="AB154" s="9">
        <f t="shared" si="238"/>
        <v>0.46400000000000041</v>
      </c>
      <c r="AC154" s="10">
        <f t="shared" si="239"/>
        <v>0.4740000000000002</v>
      </c>
      <c r="AD154" s="9" t="s">
        <v>12</v>
      </c>
      <c r="AE154" s="55" t="s">
        <v>12</v>
      </c>
      <c r="AF154" s="55">
        <v>0.91400000000000003</v>
      </c>
      <c r="AG154" s="55">
        <v>0.98599999999999999</v>
      </c>
      <c r="AH154" s="55">
        <v>1.0649999999999999</v>
      </c>
      <c r="AI154" s="3">
        <v>1.137</v>
      </c>
      <c r="AJ154" s="3">
        <v>1.2170000000000001</v>
      </c>
      <c r="AK154" s="3" t="s">
        <v>12</v>
      </c>
      <c r="AL154" s="3">
        <v>1.3819999999999999</v>
      </c>
      <c r="AM154" s="15" t="s">
        <v>12</v>
      </c>
      <c r="AN154" s="10">
        <f t="shared" si="240"/>
        <v>1.2170000000000001</v>
      </c>
      <c r="AO154" s="9">
        <f t="shared" si="241"/>
        <v>0.15200000000000014</v>
      </c>
      <c r="AP154" s="10">
        <f t="shared" si="242"/>
        <v>0.16499999999999981</v>
      </c>
      <c r="AQ154" s="9" t="s">
        <v>12</v>
      </c>
      <c r="AR154" s="55" t="s">
        <v>12</v>
      </c>
      <c r="AS154" s="55">
        <v>3.3090000000000002</v>
      </c>
      <c r="AT154" s="55">
        <v>3.4350000000000001</v>
      </c>
      <c r="AU154" s="55">
        <v>3.5670000000000002</v>
      </c>
      <c r="AV154" s="3">
        <v>3.6789999999999998</v>
      </c>
      <c r="AW154" s="3">
        <v>3.8029999999999999</v>
      </c>
      <c r="AX154" s="3" t="s">
        <v>12</v>
      </c>
      <c r="AY154" s="3">
        <v>4.048</v>
      </c>
      <c r="AZ154" s="15" t="s">
        <v>12</v>
      </c>
      <c r="BA154" s="10">
        <f t="shared" si="243"/>
        <v>3.8029999999999999</v>
      </c>
      <c r="BB154" s="9">
        <f t="shared" si="244"/>
        <v>0.23599999999999977</v>
      </c>
      <c r="BC154" s="10">
        <f t="shared" si="245"/>
        <v>0.24500000000000011</v>
      </c>
      <c r="BD154" s="9">
        <v>4.9530000000000003</v>
      </c>
      <c r="BE154" s="3">
        <v>5.5460000000000003</v>
      </c>
      <c r="BF154" s="15">
        <v>6.1859999999999999</v>
      </c>
      <c r="BG154" s="15">
        <f t="shared" si="246"/>
        <v>5.5460000000000003</v>
      </c>
      <c r="BH154" s="9">
        <f t="shared" si="247"/>
        <v>0.59299999999999997</v>
      </c>
      <c r="BI154" s="10">
        <f t="shared" si="248"/>
        <v>0.63999999999999968</v>
      </c>
      <c r="BJ154" s="9">
        <v>4.8470000000000004</v>
      </c>
      <c r="BK154" s="3">
        <v>5.4160000000000004</v>
      </c>
      <c r="BL154" s="15">
        <v>6.0309999999999997</v>
      </c>
      <c r="BM154" s="15">
        <f t="shared" si="249"/>
        <v>5.4160000000000004</v>
      </c>
      <c r="BN154" s="9">
        <f t="shared" si="250"/>
        <v>0.56899999999999995</v>
      </c>
      <c r="BO154" s="10">
        <f t="shared" si="251"/>
        <v>0.61499999999999932</v>
      </c>
      <c r="BP154">
        <f t="shared" si="252"/>
        <v>0</v>
      </c>
      <c r="BQ154" s="93">
        <f t="shared" si="253"/>
        <v>1.2780172413793092</v>
      </c>
      <c r="BR154" s="93">
        <f t="shared" si="254"/>
        <v>1.2262931034482747</v>
      </c>
      <c r="BS154" s="93" t="str">
        <f>VLOOKUP(C154,'Koppeling locatie - aslocatie'!$A$2:$C$8139,2,FALSE)</f>
        <v>bema238</v>
      </c>
      <c r="BT154" s="93">
        <f>VLOOKUP($BS154,aslocaties_v01!$C$3:$AA$500,MATCH($K$3/10,aslocaties_v01!$C$2:$X$2),FALSE)</f>
        <v>4.24</v>
      </c>
      <c r="BU154" s="93">
        <f>VLOOKUP(BS154,aslocaties_v01!$C$3:$AA$500,MATCH($K$3,aslocaties_v01!$C$2:$X$2),FALSE)</f>
        <v>4.6989999999999998</v>
      </c>
      <c r="BV154" s="93">
        <f>VLOOKUP(BS154,aslocaties_v01!$C$3:$AA$500,MATCH($K$3*10,aslocaties_v01!$C$2:$Y$2),FALSE)</f>
        <v>5.1760000000000002</v>
      </c>
      <c r="BW154" s="93">
        <f t="shared" si="255"/>
        <v>0.45899999999999963</v>
      </c>
      <c r="BX154" s="93">
        <f t="shared" si="256"/>
        <v>0.47700000000000031</v>
      </c>
      <c r="BY154" s="94">
        <f t="shared" si="257"/>
        <v>1.077586206896719E-2</v>
      </c>
      <c r="BZ154" s="94">
        <f t="shared" si="258"/>
        <v>6.3291139240508887E-3</v>
      </c>
      <c r="CA154" s="94">
        <f t="shared" si="259"/>
        <v>8.9999999999994529E-3</v>
      </c>
      <c r="CB154">
        <f t="shared" si="260"/>
        <v>1.4000000000000234E-2</v>
      </c>
      <c r="CC154" s="58">
        <f t="shared" si="261"/>
        <v>1.1000000000000121E-2</v>
      </c>
      <c r="CD154" s="95" t="b">
        <f t="shared" si="262"/>
        <v>0</v>
      </c>
      <c r="CE154" s="96" t="b">
        <f t="shared" si="263"/>
        <v>1</v>
      </c>
      <c r="CF154" t="b">
        <f t="shared" si="264"/>
        <v>1</v>
      </c>
      <c r="CG154" t="b">
        <f t="shared" si="265"/>
        <v>1</v>
      </c>
      <c r="CH154" s="84" t="b">
        <f t="shared" si="266"/>
        <v>1</v>
      </c>
      <c r="CI154">
        <f t="shared" si="267"/>
        <v>1.2170000000000001</v>
      </c>
      <c r="CJ154" t="b">
        <f t="shared" si="268"/>
        <v>1</v>
      </c>
      <c r="CK154" t="b">
        <f t="shared" si="269"/>
        <v>1</v>
      </c>
      <c r="CL154" s="84" t="b">
        <f t="shared" si="289"/>
        <v>1</v>
      </c>
      <c r="CM154">
        <f t="shared" si="270"/>
        <v>3.8029999999999999</v>
      </c>
      <c r="CN154" t="b">
        <f t="shared" si="271"/>
        <v>1</v>
      </c>
      <c r="CO154" s="84">
        <f t="shared" si="272"/>
        <v>5.3940296461648989E-2</v>
      </c>
      <c r="CP154" t="b">
        <f t="shared" si="273"/>
        <v>1</v>
      </c>
      <c r="CQ154" s="96" t="b">
        <f t="shared" si="274"/>
        <v>1</v>
      </c>
      <c r="CR154" t="b">
        <f t="shared" si="275"/>
        <v>1</v>
      </c>
      <c r="CS154" t="b">
        <f t="shared" si="276"/>
        <v>1</v>
      </c>
      <c r="CT154" t="b">
        <f t="shared" si="277"/>
        <v>1</v>
      </c>
      <c r="CU154" t="b">
        <f t="shared" si="278"/>
        <v>1</v>
      </c>
      <c r="CV154" s="84" t="b">
        <f t="shared" si="279"/>
        <v>1</v>
      </c>
      <c r="CW154" t="b">
        <f t="shared" si="280"/>
        <v>1</v>
      </c>
      <c r="CX154" t="b">
        <f t="shared" si="281"/>
        <v>1</v>
      </c>
      <c r="CY154" t="b">
        <f t="shared" si="282"/>
        <v>1</v>
      </c>
      <c r="CZ154" t="b">
        <f t="shared" si="283"/>
        <v>1</v>
      </c>
      <c r="DA154" s="84">
        <f t="shared" si="284"/>
        <v>0</v>
      </c>
      <c r="DB154" t="b">
        <f t="shared" si="285"/>
        <v>0</v>
      </c>
    </row>
    <row r="155" spans="1:106">
      <c r="A155" s="9">
        <v>1280</v>
      </c>
      <c r="B155" s="3">
        <v>2</v>
      </c>
      <c r="C155" s="3" t="s">
        <v>998</v>
      </c>
      <c r="D155" s="3" t="str">
        <f t="shared" si="232"/>
        <v>BM_1_24-1_dk_0077</v>
      </c>
      <c r="E155" s="3" t="str">
        <f t="shared" si="233"/>
        <v>0077</v>
      </c>
      <c r="F155" s="3">
        <v>130265.57799999999</v>
      </c>
      <c r="G155" s="15">
        <v>413752.28100000002</v>
      </c>
      <c r="H155" s="35" t="str">
        <f t="shared" si="234"/>
        <v>ja</v>
      </c>
      <c r="I155" s="42">
        <v>184</v>
      </c>
      <c r="J155" s="20" t="s">
        <v>369</v>
      </c>
      <c r="K155" s="21">
        <v>10000</v>
      </c>
      <c r="L155" s="28">
        <f t="shared" si="286"/>
        <v>1</v>
      </c>
      <c r="M155" s="28">
        <f t="shared" si="287"/>
        <v>1</v>
      </c>
      <c r="N155" s="56">
        <f t="shared" si="235"/>
        <v>10000</v>
      </c>
      <c r="O155" s="33">
        <f t="shared" si="288"/>
        <v>75.977676728113337</v>
      </c>
      <c r="P155" s="37">
        <f t="shared" si="236"/>
        <v>117.41805745710388</v>
      </c>
      <c r="Q155" s="9" t="s">
        <v>12</v>
      </c>
      <c r="R155" s="55" t="s">
        <v>12</v>
      </c>
      <c r="S155" s="55">
        <v>3.7010000000000001</v>
      </c>
      <c r="T155" s="55">
        <v>3.9849999999999999</v>
      </c>
      <c r="U155" s="55">
        <v>4.2439999999999998</v>
      </c>
      <c r="V155" s="3">
        <v>4.46</v>
      </c>
      <c r="W155" s="3">
        <v>4.7050000000000001</v>
      </c>
      <c r="X155" s="3" t="s">
        <v>12</v>
      </c>
      <c r="Y155" s="3">
        <v>5.18</v>
      </c>
      <c r="Z155" s="15" t="s">
        <v>12</v>
      </c>
      <c r="AA155" s="10">
        <f t="shared" si="237"/>
        <v>4.7050000000000001</v>
      </c>
      <c r="AB155" s="9">
        <f t="shared" si="238"/>
        <v>0.4610000000000003</v>
      </c>
      <c r="AC155" s="10">
        <f t="shared" si="239"/>
        <v>0.47499999999999964</v>
      </c>
      <c r="AD155" s="9" t="s">
        <v>12</v>
      </c>
      <c r="AE155" s="55" t="s">
        <v>12</v>
      </c>
      <c r="AF155" s="55">
        <v>0.90600000000000003</v>
      </c>
      <c r="AG155" s="55">
        <v>0.97699999999999998</v>
      </c>
      <c r="AH155" s="55">
        <v>1.056</v>
      </c>
      <c r="AI155" s="3">
        <v>1.127</v>
      </c>
      <c r="AJ155" s="3">
        <v>1.206</v>
      </c>
      <c r="AK155" s="3" t="s">
        <v>12</v>
      </c>
      <c r="AL155" s="3">
        <v>1.37</v>
      </c>
      <c r="AM155" s="15" t="s">
        <v>12</v>
      </c>
      <c r="AN155" s="10">
        <f t="shared" si="240"/>
        <v>1.206</v>
      </c>
      <c r="AO155" s="9">
        <f t="shared" si="241"/>
        <v>0.14999999999999991</v>
      </c>
      <c r="AP155" s="10">
        <f t="shared" si="242"/>
        <v>0.16400000000000015</v>
      </c>
      <c r="AQ155" s="9" t="s">
        <v>12</v>
      </c>
      <c r="AR155" s="55" t="s">
        <v>12</v>
      </c>
      <c r="AS155" s="55">
        <v>3.298</v>
      </c>
      <c r="AT155" s="55">
        <v>3.4249999999999998</v>
      </c>
      <c r="AU155" s="55">
        <v>3.5569999999999999</v>
      </c>
      <c r="AV155" s="3">
        <v>3.669</v>
      </c>
      <c r="AW155" s="3">
        <v>3.7919999999999998</v>
      </c>
      <c r="AX155" s="3" t="s">
        <v>12</v>
      </c>
      <c r="AY155" s="3">
        <v>4.0380000000000003</v>
      </c>
      <c r="AZ155" s="15" t="s">
        <v>12</v>
      </c>
      <c r="BA155" s="10">
        <f t="shared" si="243"/>
        <v>3.7919999999999998</v>
      </c>
      <c r="BB155" s="9">
        <f t="shared" si="244"/>
        <v>0.23499999999999988</v>
      </c>
      <c r="BC155" s="10">
        <f t="shared" si="245"/>
        <v>0.24600000000000044</v>
      </c>
      <c r="BD155" s="9">
        <v>4.9560000000000004</v>
      </c>
      <c r="BE155" s="3">
        <v>5.5519999999999996</v>
      </c>
      <c r="BF155" s="15">
        <v>6.1989999999999998</v>
      </c>
      <c r="BG155" s="15">
        <f t="shared" si="246"/>
        <v>5.5519999999999996</v>
      </c>
      <c r="BH155" s="9">
        <f t="shared" si="247"/>
        <v>0.5959999999999992</v>
      </c>
      <c r="BI155" s="10">
        <f t="shared" si="248"/>
        <v>0.64700000000000024</v>
      </c>
      <c r="BJ155" s="9">
        <v>4.8559999999999999</v>
      </c>
      <c r="BK155" s="3">
        <v>5.43</v>
      </c>
      <c r="BL155" s="15">
        <v>6.0549999999999997</v>
      </c>
      <c r="BM155" s="15">
        <f t="shared" si="249"/>
        <v>5.43</v>
      </c>
      <c r="BN155" s="9">
        <f t="shared" si="250"/>
        <v>0.57399999999999984</v>
      </c>
      <c r="BO155" s="10">
        <f t="shared" si="251"/>
        <v>0.625</v>
      </c>
      <c r="BP155">
        <f t="shared" si="252"/>
        <v>0</v>
      </c>
      <c r="BQ155" s="93">
        <f t="shared" si="253"/>
        <v>1.2928416485900192</v>
      </c>
      <c r="BR155" s="93">
        <f t="shared" si="254"/>
        <v>1.2451193058568317</v>
      </c>
      <c r="BS155" s="93" t="str">
        <f>VLOOKUP(C155,'Koppeling locatie - aslocatie'!$A$2:$C$8139,2,FALSE)</f>
        <v>bema238</v>
      </c>
      <c r="BT155" s="93">
        <f>VLOOKUP($BS155,aslocaties_v01!$C$3:$AA$500,MATCH($K$3/10,aslocaties_v01!$C$2:$X$2),FALSE)</f>
        <v>4.24</v>
      </c>
      <c r="BU155" s="93">
        <f>VLOOKUP(BS155,aslocaties_v01!$C$3:$AA$500,MATCH($K$3,aslocaties_v01!$C$2:$X$2),FALSE)</f>
        <v>4.6989999999999998</v>
      </c>
      <c r="BV155" s="93">
        <f>VLOOKUP(BS155,aslocaties_v01!$C$3:$AA$500,MATCH($K$3*10,aslocaties_v01!$C$2:$Y$2),FALSE)</f>
        <v>5.1760000000000002</v>
      </c>
      <c r="BW155" s="93">
        <f t="shared" si="255"/>
        <v>0.45899999999999963</v>
      </c>
      <c r="BX155" s="93">
        <f t="shared" si="256"/>
        <v>0.47700000000000031</v>
      </c>
      <c r="BY155" s="94">
        <f t="shared" si="257"/>
        <v>4.3383947939277245E-3</v>
      </c>
      <c r="BZ155" s="94">
        <f t="shared" si="258"/>
        <v>4.2105263157907746E-3</v>
      </c>
      <c r="CA155" s="94">
        <f t="shared" si="259"/>
        <v>3.9999999999995595E-3</v>
      </c>
      <c r="CB155">
        <f t="shared" si="260"/>
        <v>6.0000000000002274E-3</v>
      </c>
      <c r="CC155" s="58">
        <f t="shared" si="261"/>
        <v>3.9999999999995595E-3</v>
      </c>
      <c r="CD155" s="95" t="b">
        <f t="shared" si="262"/>
        <v>0</v>
      </c>
      <c r="CE155" s="96" t="b">
        <f t="shared" si="263"/>
        <v>1</v>
      </c>
      <c r="CF155" t="b">
        <f t="shared" si="264"/>
        <v>1</v>
      </c>
      <c r="CG155" t="b">
        <f t="shared" si="265"/>
        <v>1</v>
      </c>
      <c r="CH155" s="84" t="b">
        <f t="shared" si="266"/>
        <v>1</v>
      </c>
      <c r="CI155">
        <f t="shared" si="267"/>
        <v>1.206</v>
      </c>
      <c r="CJ155" t="b">
        <f t="shared" si="268"/>
        <v>1</v>
      </c>
      <c r="CK155" t="b">
        <f t="shared" si="269"/>
        <v>1</v>
      </c>
      <c r="CL155" s="84" t="b">
        <f t="shared" si="289"/>
        <v>1</v>
      </c>
      <c r="CM155">
        <f t="shared" si="270"/>
        <v>3.7919999999999998</v>
      </c>
      <c r="CN155" t="b">
        <f t="shared" si="271"/>
        <v>1</v>
      </c>
      <c r="CO155" s="84">
        <f t="shared" si="272"/>
        <v>5.3763316611818449E-2</v>
      </c>
      <c r="CP155" t="b">
        <f t="shared" si="273"/>
        <v>1</v>
      </c>
      <c r="CQ155" s="96" t="b">
        <f t="shared" si="274"/>
        <v>1</v>
      </c>
      <c r="CR155" t="b">
        <f t="shared" si="275"/>
        <v>1</v>
      </c>
      <c r="CS155" t="b">
        <f t="shared" si="276"/>
        <v>1</v>
      </c>
      <c r="CT155" t="b">
        <f t="shared" si="277"/>
        <v>1</v>
      </c>
      <c r="CU155" t="b">
        <f t="shared" si="278"/>
        <v>1</v>
      </c>
      <c r="CV155" s="84" t="b">
        <f t="shared" si="279"/>
        <v>1</v>
      </c>
      <c r="CW155" t="b">
        <f t="shared" si="280"/>
        <v>1</v>
      </c>
      <c r="CX155" t="b">
        <f t="shared" si="281"/>
        <v>1</v>
      </c>
      <c r="CY155" t="b">
        <f t="shared" si="282"/>
        <v>1</v>
      </c>
      <c r="CZ155" t="b">
        <f t="shared" si="283"/>
        <v>1</v>
      </c>
      <c r="DA155" s="84">
        <f t="shared" si="284"/>
        <v>0</v>
      </c>
      <c r="DB155" t="b">
        <f t="shared" si="285"/>
        <v>0</v>
      </c>
    </row>
    <row r="156" spans="1:106">
      <c r="A156" s="9">
        <v>1281</v>
      </c>
      <c r="B156" s="3">
        <v>2</v>
      </c>
      <c r="C156" s="3" t="s">
        <v>999</v>
      </c>
      <c r="D156" s="3" t="str">
        <f t="shared" si="232"/>
        <v>BM_1_24-1_dk_0078</v>
      </c>
      <c r="E156" s="3" t="str">
        <f t="shared" si="233"/>
        <v>0078</v>
      </c>
      <c r="F156" s="3">
        <v>130149.094</v>
      </c>
      <c r="G156" s="15">
        <v>413737.5</v>
      </c>
      <c r="H156" s="35" t="str">
        <f t="shared" si="234"/>
        <v>ja</v>
      </c>
      <c r="I156" s="42">
        <v>184</v>
      </c>
      <c r="J156" s="20" t="s">
        <v>369</v>
      </c>
      <c r="K156" s="21">
        <v>10000</v>
      </c>
      <c r="L156" s="28">
        <f t="shared" si="286"/>
        <v>1</v>
      </c>
      <c r="M156" s="28">
        <f t="shared" si="287"/>
        <v>1</v>
      </c>
      <c r="N156" s="56">
        <f t="shared" si="235"/>
        <v>10000</v>
      </c>
      <c r="O156" s="33">
        <f t="shared" si="288"/>
        <v>117.41805745710388</v>
      </c>
      <c r="P156" s="37">
        <f t="shared" si="236"/>
        <v>76.562785927627729</v>
      </c>
      <c r="Q156" s="9" t="s">
        <v>12</v>
      </c>
      <c r="R156" s="55" t="s">
        <v>12</v>
      </c>
      <c r="S156" s="55">
        <v>3.6880000000000002</v>
      </c>
      <c r="T156" s="55">
        <v>3.968</v>
      </c>
      <c r="U156" s="55">
        <v>4.2279999999999998</v>
      </c>
      <c r="V156" s="3">
        <v>4.4450000000000003</v>
      </c>
      <c r="W156" s="3">
        <v>4.6890000000000001</v>
      </c>
      <c r="X156" s="3" t="s">
        <v>12</v>
      </c>
      <c r="Y156" s="3">
        <v>5.165</v>
      </c>
      <c r="Z156" s="15" t="s">
        <v>12</v>
      </c>
      <c r="AA156" s="10">
        <f t="shared" si="237"/>
        <v>4.6890000000000001</v>
      </c>
      <c r="AB156" s="9">
        <f t="shared" si="238"/>
        <v>0.4610000000000003</v>
      </c>
      <c r="AC156" s="10">
        <f t="shared" si="239"/>
        <v>0.47599999999999998</v>
      </c>
      <c r="AD156" s="9" t="s">
        <v>12</v>
      </c>
      <c r="AE156" s="55" t="s">
        <v>12</v>
      </c>
      <c r="AF156" s="55">
        <v>0.93100000000000005</v>
      </c>
      <c r="AG156" s="55">
        <v>1.004</v>
      </c>
      <c r="AH156" s="55">
        <v>1.085</v>
      </c>
      <c r="AI156" s="3">
        <v>1.157</v>
      </c>
      <c r="AJ156" s="3">
        <v>1.2370000000000001</v>
      </c>
      <c r="AK156" s="3" t="s">
        <v>12</v>
      </c>
      <c r="AL156" s="3">
        <v>1.401</v>
      </c>
      <c r="AM156" s="15" t="s">
        <v>12</v>
      </c>
      <c r="AN156" s="10">
        <f t="shared" si="240"/>
        <v>1.2370000000000001</v>
      </c>
      <c r="AO156" s="9">
        <f t="shared" si="241"/>
        <v>0.15200000000000014</v>
      </c>
      <c r="AP156" s="10">
        <f t="shared" si="242"/>
        <v>0.16399999999999992</v>
      </c>
      <c r="AQ156" s="9" t="s">
        <v>12</v>
      </c>
      <c r="AR156" s="55" t="s">
        <v>12</v>
      </c>
      <c r="AS156" s="55">
        <v>3.3610000000000002</v>
      </c>
      <c r="AT156" s="55">
        <v>3.49</v>
      </c>
      <c r="AU156" s="55">
        <v>3.625</v>
      </c>
      <c r="AV156" s="3">
        <v>3.738</v>
      </c>
      <c r="AW156" s="3">
        <v>3.8639999999999999</v>
      </c>
      <c r="AX156" s="3" t="s">
        <v>12</v>
      </c>
      <c r="AY156" s="3">
        <v>4.1139999999999999</v>
      </c>
      <c r="AZ156" s="15" t="s">
        <v>12</v>
      </c>
      <c r="BA156" s="10">
        <f t="shared" si="243"/>
        <v>3.8639999999999999</v>
      </c>
      <c r="BB156" s="9">
        <f t="shared" si="244"/>
        <v>0.23899999999999988</v>
      </c>
      <c r="BC156" s="10">
        <f t="shared" si="245"/>
        <v>0.25</v>
      </c>
      <c r="BD156" s="9">
        <v>4.9870000000000001</v>
      </c>
      <c r="BE156" s="3">
        <v>5.593</v>
      </c>
      <c r="BF156" s="15">
        <v>6.2549999999999999</v>
      </c>
      <c r="BG156" s="15">
        <f t="shared" si="246"/>
        <v>5.593</v>
      </c>
      <c r="BH156" s="9">
        <f t="shared" si="247"/>
        <v>0.60599999999999987</v>
      </c>
      <c r="BI156" s="10">
        <f t="shared" si="248"/>
        <v>0.66199999999999992</v>
      </c>
      <c r="BJ156" s="9">
        <v>4.8719999999999999</v>
      </c>
      <c r="BK156" s="3">
        <v>5.4550000000000001</v>
      </c>
      <c r="BL156" s="15">
        <v>6.09</v>
      </c>
      <c r="BM156" s="15">
        <f t="shared" si="249"/>
        <v>5.4550000000000001</v>
      </c>
      <c r="BN156" s="9">
        <f t="shared" si="250"/>
        <v>0.58300000000000018</v>
      </c>
      <c r="BO156" s="10">
        <f t="shared" si="251"/>
        <v>0.63499999999999979</v>
      </c>
      <c r="BP156">
        <f t="shared" si="252"/>
        <v>0</v>
      </c>
      <c r="BQ156" s="93">
        <f t="shared" si="253"/>
        <v>1.3145336225596518</v>
      </c>
      <c r="BR156" s="93">
        <f t="shared" si="254"/>
        <v>1.2646420824295006</v>
      </c>
      <c r="BS156" s="93" t="str">
        <f>VLOOKUP(C156,'Koppeling locatie - aslocatie'!$A$2:$C$8139,2,FALSE)</f>
        <v>bema238</v>
      </c>
      <c r="BT156" s="93">
        <f>VLOOKUP($BS156,aslocaties_v01!$C$3:$AA$500,MATCH($K$3/10,aslocaties_v01!$C$2:$X$2),FALSE)</f>
        <v>4.24</v>
      </c>
      <c r="BU156" s="93">
        <f>VLOOKUP(BS156,aslocaties_v01!$C$3:$AA$500,MATCH($K$3,aslocaties_v01!$C$2:$X$2),FALSE)</f>
        <v>4.6989999999999998</v>
      </c>
      <c r="BV156" s="93">
        <f>VLOOKUP(BS156,aslocaties_v01!$C$3:$AA$500,MATCH($K$3*10,aslocaties_v01!$C$2:$Y$2),FALSE)</f>
        <v>5.1760000000000002</v>
      </c>
      <c r="BW156" s="93">
        <f t="shared" si="255"/>
        <v>0.45899999999999963</v>
      </c>
      <c r="BX156" s="93">
        <f t="shared" si="256"/>
        <v>0.47700000000000031</v>
      </c>
      <c r="BY156" s="94">
        <f t="shared" si="257"/>
        <v>4.3383947939277245E-3</v>
      </c>
      <c r="BZ156" s="94">
        <f t="shared" si="258"/>
        <v>2.1008403361351125E-3</v>
      </c>
      <c r="CA156" s="94">
        <f t="shared" si="259"/>
        <v>1.2000000000000455E-2</v>
      </c>
      <c r="CB156">
        <f t="shared" si="260"/>
        <v>9.9999999999997868E-3</v>
      </c>
      <c r="CC156" s="58">
        <f t="shared" si="261"/>
        <v>1.1000000000000121E-2</v>
      </c>
      <c r="CD156" s="95" t="b">
        <f t="shared" si="262"/>
        <v>0</v>
      </c>
      <c r="CE156" s="96" t="b">
        <f t="shared" si="263"/>
        <v>1</v>
      </c>
      <c r="CF156" t="b">
        <f t="shared" si="264"/>
        <v>1</v>
      </c>
      <c r="CG156" t="b">
        <f t="shared" si="265"/>
        <v>1</v>
      </c>
      <c r="CH156" s="84" t="b">
        <f t="shared" si="266"/>
        <v>1</v>
      </c>
      <c r="CI156">
        <f t="shared" si="267"/>
        <v>1.2370000000000001</v>
      </c>
      <c r="CJ156" t="b">
        <f t="shared" si="268"/>
        <v>1</v>
      </c>
      <c r="CK156" t="b">
        <f t="shared" si="269"/>
        <v>1</v>
      </c>
      <c r="CL156" s="84" t="b">
        <f t="shared" si="289"/>
        <v>1</v>
      </c>
      <c r="CM156">
        <f t="shared" si="270"/>
        <v>3.8639999999999999</v>
      </c>
      <c r="CN156" t="b">
        <f t="shared" si="271"/>
        <v>1</v>
      </c>
      <c r="CO156" s="84">
        <f t="shared" si="272"/>
        <v>5.3109335279197555E-2</v>
      </c>
      <c r="CP156" t="b">
        <f t="shared" si="273"/>
        <v>1</v>
      </c>
      <c r="CQ156" s="96" t="b">
        <f t="shared" si="274"/>
        <v>1</v>
      </c>
      <c r="CR156" t="b">
        <f t="shared" si="275"/>
        <v>1</v>
      </c>
      <c r="CS156" t="b">
        <f t="shared" si="276"/>
        <v>1</v>
      </c>
      <c r="CT156" t="b">
        <f t="shared" si="277"/>
        <v>1</v>
      </c>
      <c r="CU156" t="b">
        <f t="shared" si="278"/>
        <v>1</v>
      </c>
      <c r="CV156" s="84" t="b">
        <f t="shared" si="279"/>
        <v>1</v>
      </c>
      <c r="CW156" t="b">
        <f t="shared" si="280"/>
        <v>1</v>
      </c>
      <c r="CX156" t="b">
        <f t="shared" si="281"/>
        <v>1</v>
      </c>
      <c r="CY156" t="b">
        <f t="shared" si="282"/>
        <v>1</v>
      </c>
      <c r="CZ156" t="b">
        <f t="shared" si="283"/>
        <v>1</v>
      </c>
      <c r="DA156" s="84">
        <f t="shared" si="284"/>
        <v>0</v>
      </c>
      <c r="DB156" t="b">
        <f t="shared" si="285"/>
        <v>0</v>
      </c>
    </row>
    <row r="157" spans="1:106">
      <c r="A157" s="9">
        <v>1282</v>
      </c>
      <c r="B157" s="3">
        <v>2</v>
      </c>
      <c r="C157" s="3" t="s">
        <v>1000</v>
      </c>
      <c r="D157" s="3" t="str">
        <f t="shared" si="232"/>
        <v>BM_1_24-1_dk_0079</v>
      </c>
      <c r="E157" s="3" t="str">
        <f t="shared" si="233"/>
        <v>0079</v>
      </c>
      <c r="F157" s="3">
        <v>130072.977</v>
      </c>
      <c r="G157" s="15">
        <v>413745.75</v>
      </c>
      <c r="H157" s="35" t="str">
        <f t="shared" si="234"/>
        <v>ja</v>
      </c>
      <c r="I157" s="42">
        <v>186</v>
      </c>
      <c r="J157" s="20" t="s">
        <v>369</v>
      </c>
      <c r="K157" s="21">
        <v>10000</v>
      </c>
      <c r="L157" s="28">
        <f t="shared" si="286"/>
        <v>1</v>
      </c>
      <c r="M157" s="28">
        <f t="shared" si="287"/>
        <v>1</v>
      </c>
      <c r="N157" s="56">
        <f t="shared" si="235"/>
        <v>10000</v>
      </c>
      <c r="O157" s="33">
        <f t="shared" si="288"/>
        <v>76.562785927627729</v>
      </c>
      <c r="P157" s="37">
        <f t="shared" si="236"/>
        <v>6744.4860205379737</v>
      </c>
      <c r="Q157" s="9" t="s">
        <v>12</v>
      </c>
      <c r="R157" s="55" t="s">
        <v>12</v>
      </c>
      <c r="S157" s="55">
        <v>3.6789999999999998</v>
      </c>
      <c r="T157" s="55">
        <v>3.9620000000000002</v>
      </c>
      <c r="U157" s="55">
        <v>4.2210000000000001</v>
      </c>
      <c r="V157" s="3">
        <v>4.4370000000000003</v>
      </c>
      <c r="W157" s="3">
        <v>4.6829999999999998</v>
      </c>
      <c r="X157" s="3" t="s">
        <v>12</v>
      </c>
      <c r="Y157" s="3">
        <v>5.1550000000000002</v>
      </c>
      <c r="Z157" s="15" t="s">
        <v>12</v>
      </c>
      <c r="AA157" s="10">
        <f t="shared" si="237"/>
        <v>4.6829999999999998</v>
      </c>
      <c r="AB157" s="9">
        <f t="shared" si="238"/>
        <v>0.46199999999999974</v>
      </c>
      <c r="AC157" s="10">
        <f t="shared" si="239"/>
        <v>0.47200000000000042</v>
      </c>
      <c r="AD157" s="9" t="s">
        <v>12</v>
      </c>
      <c r="AE157" s="55" t="s">
        <v>12</v>
      </c>
      <c r="AF157" s="55">
        <v>0.92700000000000005</v>
      </c>
      <c r="AG157" s="55">
        <v>1</v>
      </c>
      <c r="AH157" s="55">
        <v>1.08</v>
      </c>
      <c r="AI157" s="3">
        <v>1.1519999999999999</v>
      </c>
      <c r="AJ157" s="3">
        <v>1.232</v>
      </c>
      <c r="AK157" s="3" t="s">
        <v>12</v>
      </c>
      <c r="AL157" s="3">
        <v>1.3959999999999999</v>
      </c>
      <c r="AM157" s="15" t="s">
        <v>12</v>
      </c>
      <c r="AN157" s="10">
        <f t="shared" si="240"/>
        <v>1.232</v>
      </c>
      <c r="AO157" s="9">
        <f t="shared" si="241"/>
        <v>0.15199999999999991</v>
      </c>
      <c r="AP157" s="10">
        <f t="shared" si="242"/>
        <v>0.16399999999999992</v>
      </c>
      <c r="AQ157" s="9" t="s">
        <v>12</v>
      </c>
      <c r="AR157" s="55" t="s">
        <v>12</v>
      </c>
      <c r="AS157" s="55">
        <v>3.3540000000000001</v>
      </c>
      <c r="AT157" s="55">
        <v>3.484</v>
      </c>
      <c r="AU157" s="55">
        <v>3.6179999999999999</v>
      </c>
      <c r="AV157" s="3">
        <v>3.7309999999999999</v>
      </c>
      <c r="AW157" s="3">
        <v>3.8570000000000002</v>
      </c>
      <c r="AX157" s="3" t="s">
        <v>12</v>
      </c>
      <c r="AY157" s="3">
        <v>4.1070000000000002</v>
      </c>
      <c r="AZ157" s="15" t="s">
        <v>12</v>
      </c>
      <c r="BA157" s="10">
        <f t="shared" si="243"/>
        <v>3.8570000000000002</v>
      </c>
      <c r="BB157" s="9">
        <f t="shared" si="244"/>
        <v>0.23900000000000032</v>
      </c>
      <c r="BC157" s="10">
        <f t="shared" si="245"/>
        <v>0.25</v>
      </c>
      <c r="BD157" s="9">
        <v>5.0049999999999999</v>
      </c>
      <c r="BE157" s="3">
        <v>5.6189999999999998</v>
      </c>
      <c r="BF157" s="15">
        <v>6.3019999999999996</v>
      </c>
      <c r="BG157" s="15">
        <f t="shared" si="246"/>
        <v>5.6189999999999998</v>
      </c>
      <c r="BH157" s="9">
        <f t="shared" si="247"/>
        <v>0.61399999999999988</v>
      </c>
      <c r="BI157" s="10">
        <f t="shared" si="248"/>
        <v>0.68299999999999983</v>
      </c>
      <c r="BJ157" s="9">
        <v>4.9029999999999996</v>
      </c>
      <c r="BK157" s="3">
        <v>5.4969999999999999</v>
      </c>
      <c r="BL157" s="15">
        <v>6.1550000000000002</v>
      </c>
      <c r="BM157" s="15">
        <f t="shared" si="249"/>
        <v>5.4969999999999999</v>
      </c>
      <c r="BN157" s="9">
        <f t="shared" si="250"/>
        <v>0.59400000000000031</v>
      </c>
      <c r="BO157" s="10">
        <f t="shared" si="251"/>
        <v>0.65800000000000036</v>
      </c>
      <c r="BP157">
        <f t="shared" si="252"/>
        <v>0</v>
      </c>
      <c r="BQ157" s="93">
        <f t="shared" si="253"/>
        <v>1.3290043290043294</v>
      </c>
      <c r="BR157" s="93">
        <f t="shared" si="254"/>
        <v>1.2857142857142871</v>
      </c>
      <c r="BS157" s="93" t="str">
        <f>VLOOKUP(C157,'Koppeling locatie - aslocatie'!$A$2:$C$8139,2,FALSE)</f>
        <v>bema238</v>
      </c>
      <c r="BT157" s="93">
        <f>VLOOKUP($BS157,aslocaties_v01!$C$3:$AA$500,MATCH($K$3/10,aslocaties_v01!$C$2:$X$2),FALSE)</f>
        <v>4.24</v>
      </c>
      <c r="BU157" s="93">
        <f>VLOOKUP(BS157,aslocaties_v01!$C$3:$AA$500,MATCH($K$3,aslocaties_v01!$C$2:$X$2),FALSE)</f>
        <v>4.6989999999999998</v>
      </c>
      <c r="BV157" s="93">
        <f>VLOOKUP(BS157,aslocaties_v01!$C$3:$AA$500,MATCH($K$3*10,aslocaties_v01!$C$2:$Y$2),FALSE)</f>
        <v>5.1760000000000002</v>
      </c>
      <c r="BW157" s="93">
        <f t="shared" si="255"/>
        <v>0.45899999999999963</v>
      </c>
      <c r="BX157" s="93">
        <f t="shared" si="256"/>
        <v>0.47700000000000031</v>
      </c>
      <c r="BY157" s="94">
        <f t="shared" si="257"/>
        <v>6.4935064935067732E-3</v>
      </c>
      <c r="BZ157" s="94">
        <f t="shared" si="258"/>
        <v>1.0593220338982912E-2</v>
      </c>
      <c r="CA157" s="94">
        <f t="shared" si="259"/>
        <v>1.9000000000000128E-2</v>
      </c>
      <c r="CB157">
        <f t="shared" si="260"/>
        <v>1.6000000000000014E-2</v>
      </c>
      <c r="CC157" s="58">
        <f t="shared" si="261"/>
        <v>2.0999999999999908E-2</v>
      </c>
      <c r="CD157" s="95" t="b">
        <f t="shared" si="262"/>
        <v>0</v>
      </c>
      <c r="CE157" s="96" t="b">
        <f t="shared" si="263"/>
        <v>1</v>
      </c>
      <c r="CF157" t="b">
        <f t="shared" si="264"/>
        <v>1</v>
      </c>
      <c r="CG157" t="b">
        <f t="shared" si="265"/>
        <v>1</v>
      </c>
      <c r="CH157" s="84" t="b">
        <f t="shared" si="266"/>
        <v>1</v>
      </c>
      <c r="CI157">
        <f t="shared" si="267"/>
        <v>1.232</v>
      </c>
      <c r="CJ157" t="b">
        <f t="shared" si="268"/>
        <v>1</v>
      </c>
      <c r="CK157" t="b">
        <f t="shared" si="269"/>
        <v>1</v>
      </c>
      <c r="CL157" s="84" t="b">
        <f t="shared" si="289"/>
        <v>1</v>
      </c>
      <c r="CM157">
        <f t="shared" si="270"/>
        <v>3.8570000000000002</v>
      </c>
      <c r="CN157" t="b">
        <f t="shared" si="271"/>
        <v>1</v>
      </c>
      <c r="CO157" s="84">
        <f t="shared" si="272"/>
        <v>5.3086834750926758E-2</v>
      </c>
      <c r="CP157" t="b">
        <f t="shared" si="273"/>
        <v>1</v>
      </c>
      <c r="CQ157" s="96" t="b">
        <f t="shared" si="274"/>
        <v>1</v>
      </c>
      <c r="CR157" t="b">
        <f t="shared" si="275"/>
        <v>1</v>
      </c>
      <c r="CS157" t="b">
        <f t="shared" si="276"/>
        <v>1</v>
      </c>
      <c r="CT157" t="b">
        <f t="shared" si="277"/>
        <v>1</v>
      </c>
      <c r="CU157" t="b">
        <f t="shared" si="278"/>
        <v>1</v>
      </c>
      <c r="CV157" s="84" t="b">
        <f t="shared" si="279"/>
        <v>1</v>
      </c>
      <c r="CW157" t="b">
        <f t="shared" si="280"/>
        <v>1</v>
      </c>
      <c r="CX157" t="b">
        <f t="shared" si="281"/>
        <v>1</v>
      </c>
      <c r="CY157" t="b">
        <f t="shared" si="282"/>
        <v>1</v>
      </c>
      <c r="CZ157" t="b">
        <f t="shared" si="283"/>
        <v>1</v>
      </c>
      <c r="DA157" s="84">
        <f t="shared" si="284"/>
        <v>0</v>
      </c>
      <c r="DB157" t="b">
        <f t="shared" si="285"/>
        <v>0</v>
      </c>
    </row>
    <row r="158" spans="1:106">
      <c r="A158" s="9">
        <v>1283</v>
      </c>
      <c r="B158" s="3">
        <v>2</v>
      </c>
      <c r="C158" s="3" t="s">
        <v>1001</v>
      </c>
      <c r="D158" s="3" t="str">
        <f t="shared" si="232"/>
        <v>BM_1_24-1_dk_0008</v>
      </c>
      <c r="E158" s="3" t="str">
        <f t="shared" si="233"/>
        <v>0008</v>
      </c>
      <c r="F158" s="3">
        <v>136142.141</v>
      </c>
      <c r="G158" s="15">
        <v>416687.40600000002</v>
      </c>
      <c r="H158" s="35" t="str">
        <f t="shared" si="234"/>
        <v>ja</v>
      </c>
      <c r="I158" s="42">
        <v>154</v>
      </c>
      <c r="J158" s="20" t="s">
        <v>369</v>
      </c>
      <c r="K158" s="21">
        <v>10000</v>
      </c>
      <c r="L158" s="28">
        <f t="shared" si="286"/>
        <v>1</v>
      </c>
      <c r="M158" s="28">
        <f t="shared" si="287"/>
        <v>1</v>
      </c>
      <c r="N158" s="56">
        <f t="shared" si="235"/>
        <v>10000</v>
      </c>
      <c r="O158" s="33">
        <f t="shared" si="288"/>
        <v>6744.4860205379737</v>
      </c>
      <c r="P158" s="37">
        <f t="shared" si="236"/>
        <v>6841.6935406784414</v>
      </c>
      <c r="Q158" s="9" t="s">
        <v>12</v>
      </c>
      <c r="R158" s="55" t="s">
        <v>12</v>
      </c>
      <c r="S158" s="55">
        <v>4.3780000000000001</v>
      </c>
      <c r="T158" s="55">
        <v>4.7110000000000003</v>
      </c>
      <c r="U158" s="55">
        <v>5.0069999999999997</v>
      </c>
      <c r="V158" s="3">
        <v>5.2530000000000001</v>
      </c>
      <c r="W158" s="3">
        <v>5.53</v>
      </c>
      <c r="X158" s="3" t="s">
        <v>12</v>
      </c>
      <c r="Y158" s="3">
        <v>6.0730000000000004</v>
      </c>
      <c r="Z158" s="15" t="s">
        <v>12</v>
      </c>
      <c r="AA158" s="10">
        <f t="shared" si="237"/>
        <v>5.53</v>
      </c>
      <c r="AB158" s="9">
        <f t="shared" si="238"/>
        <v>0.52300000000000058</v>
      </c>
      <c r="AC158" s="10">
        <f t="shared" si="239"/>
        <v>0.54300000000000015</v>
      </c>
      <c r="AD158" s="9" t="s">
        <v>12</v>
      </c>
      <c r="AE158" s="55" t="s">
        <v>12</v>
      </c>
      <c r="AF158" s="55">
        <v>0.58199999999999996</v>
      </c>
      <c r="AG158" s="55">
        <v>0.66100000000000003</v>
      </c>
      <c r="AH158" s="55">
        <v>0.76100000000000001</v>
      </c>
      <c r="AI158" s="3">
        <v>0.84299999999999997</v>
      </c>
      <c r="AJ158" s="3">
        <v>0.91800000000000004</v>
      </c>
      <c r="AK158" s="3" t="s">
        <v>12</v>
      </c>
      <c r="AL158" s="3">
        <v>1.0469999999999999</v>
      </c>
      <c r="AM158" s="15" t="s">
        <v>12</v>
      </c>
      <c r="AN158" s="10">
        <f t="shared" si="240"/>
        <v>0.91800000000000004</v>
      </c>
      <c r="AO158" s="9">
        <f t="shared" si="241"/>
        <v>0.15700000000000003</v>
      </c>
      <c r="AP158" s="10">
        <f t="shared" si="242"/>
        <v>0.12899999999999989</v>
      </c>
      <c r="AQ158" s="9" t="s">
        <v>12</v>
      </c>
      <c r="AR158" s="55" t="s">
        <v>12</v>
      </c>
      <c r="AS158" s="55">
        <v>2.552</v>
      </c>
      <c r="AT158" s="55">
        <v>2.6909999999999998</v>
      </c>
      <c r="AU158" s="55">
        <v>2.8719999999999999</v>
      </c>
      <c r="AV158" s="3">
        <v>3.0419999999999998</v>
      </c>
      <c r="AW158" s="3">
        <v>3.1629999999999998</v>
      </c>
      <c r="AX158" s="3" t="s">
        <v>12</v>
      </c>
      <c r="AY158" s="3">
        <v>3.363</v>
      </c>
      <c r="AZ158" s="15" t="s">
        <v>12</v>
      </c>
      <c r="BA158" s="10">
        <f t="shared" si="243"/>
        <v>3.1629999999999998</v>
      </c>
      <c r="BB158" s="9">
        <f t="shared" si="244"/>
        <v>0.29099999999999993</v>
      </c>
      <c r="BC158" s="10">
        <f t="shared" si="245"/>
        <v>0.20000000000000018</v>
      </c>
      <c r="BD158" s="9">
        <v>5.3380000000000001</v>
      </c>
      <c r="BE158" s="3">
        <v>5.8819999999999997</v>
      </c>
      <c r="BF158" s="15">
        <v>6.4260000000000002</v>
      </c>
      <c r="BG158" s="15">
        <f t="shared" si="246"/>
        <v>5.8819999999999997</v>
      </c>
      <c r="BH158" s="9">
        <f t="shared" si="247"/>
        <v>0.54399999999999959</v>
      </c>
      <c r="BI158" s="10">
        <f t="shared" si="248"/>
        <v>0.54400000000000048</v>
      </c>
      <c r="BJ158" s="9">
        <v>5.3040000000000003</v>
      </c>
      <c r="BK158" s="3">
        <v>5.8460000000000001</v>
      </c>
      <c r="BL158" s="15">
        <v>6.39</v>
      </c>
      <c r="BM158" s="15">
        <f t="shared" si="249"/>
        <v>5.8460000000000001</v>
      </c>
      <c r="BN158" s="9">
        <f t="shared" si="250"/>
        <v>0.54199999999999982</v>
      </c>
      <c r="BO158" s="10">
        <f t="shared" si="251"/>
        <v>0.54399999999999959</v>
      </c>
      <c r="BP158">
        <f t="shared" si="252"/>
        <v>0</v>
      </c>
      <c r="BQ158" s="93">
        <f t="shared" si="253"/>
        <v>1.0401529636711262</v>
      </c>
      <c r="BR158" s="93">
        <f t="shared" si="254"/>
        <v>1.036328871892924</v>
      </c>
      <c r="BS158" s="93" t="str">
        <f>VLOOKUP(C158,'Koppeling locatie - aslocatie'!$A$2:$C$8139,2,FALSE)</f>
        <v>bema231</v>
      </c>
      <c r="BT158" s="93">
        <f>VLOOKUP($BS158,aslocaties_v01!$C$3:$AA$500,MATCH($K$3/10,aslocaties_v01!$C$2:$X$2),FALSE)</f>
        <v>5.0049999999999999</v>
      </c>
      <c r="BU158" s="93">
        <f>VLOOKUP(BS158,aslocaties_v01!$C$3:$AA$500,MATCH($K$3,aslocaties_v01!$C$2:$X$2),FALSE)</f>
        <v>5.5279999999999996</v>
      </c>
      <c r="BV158" s="93">
        <f>VLOOKUP(BS158,aslocaties_v01!$C$3:$AA$500,MATCH($K$3*10,aslocaties_v01!$C$2:$Y$2),FALSE)</f>
        <v>6.07</v>
      </c>
      <c r="BW158" s="93">
        <f t="shared" si="255"/>
        <v>0.52299999999999969</v>
      </c>
      <c r="BX158" s="93">
        <f t="shared" si="256"/>
        <v>0.5420000000000007</v>
      </c>
      <c r="BY158" s="94">
        <f t="shared" si="257"/>
        <v>1.6653345369377348E-15</v>
      </c>
      <c r="BZ158" s="94">
        <f t="shared" si="258"/>
        <v>1.841620626150009E-3</v>
      </c>
      <c r="CA158" s="94">
        <f t="shared" si="259"/>
        <v>1.9999999999997797E-3</v>
      </c>
      <c r="CB158">
        <f t="shared" si="260"/>
        <v>2.0000000000006679E-3</v>
      </c>
      <c r="CC158" s="58">
        <f t="shared" si="261"/>
        <v>3.0000000000001137E-3</v>
      </c>
      <c r="CD158" s="95" t="b">
        <f t="shared" si="262"/>
        <v>0</v>
      </c>
      <c r="CE158" s="96" t="b">
        <f t="shared" si="263"/>
        <v>1</v>
      </c>
      <c r="CF158" t="b">
        <f t="shared" si="264"/>
        <v>1</v>
      </c>
      <c r="CG158" t="b">
        <f t="shared" si="265"/>
        <v>1</v>
      </c>
      <c r="CH158" s="84" t="b">
        <f t="shared" si="266"/>
        <v>1</v>
      </c>
      <c r="CI158">
        <f t="shared" si="267"/>
        <v>0.91800000000000004</v>
      </c>
      <c r="CJ158" t="b">
        <f t="shared" si="268"/>
        <v>1</v>
      </c>
      <c r="CK158" t="b">
        <f t="shared" si="269"/>
        <v>1</v>
      </c>
      <c r="CL158" s="84" t="b">
        <f t="shared" si="289"/>
        <v>1</v>
      </c>
      <c r="CM158">
        <f t="shared" si="270"/>
        <v>3.1629999999999998</v>
      </c>
      <c r="CN158" t="b">
        <f t="shared" si="271"/>
        <v>1</v>
      </c>
      <c r="CO158" s="84">
        <f t="shared" si="272"/>
        <v>5.881927931743372E-2</v>
      </c>
      <c r="CP158" t="b">
        <f t="shared" si="273"/>
        <v>1</v>
      </c>
      <c r="CQ158" s="96" t="b">
        <f t="shared" si="274"/>
        <v>1</v>
      </c>
      <c r="CR158" t="b">
        <f t="shared" si="275"/>
        <v>1</v>
      </c>
      <c r="CS158" t="b">
        <f t="shared" si="276"/>
        <v>1</v>
      </c>
      <c r="CT158" t="b">
        <f t="shared" si="277"/>
        <v>1</v>
      </c>
      <c r="CU158" t="b">
        <f t="shared" si="278"/>
        <v>1</v>
      </c>
      <c r="CV158" s="84" t="b">
        <f t="shared" si="279"/>
        <v>1</v>
      </c>
      <c r="CW158" t="b">
        <f t="shared" si="280"/>
        <v>1</v>
      </c>
      <c r="CX158" t="b">
        <f t="shared" si="281"/>
        <v>1</v>
      </c>
      <c r="CY158" t="b">
        <f t="shared" si="282"/>
        <v>1</v>
      </c>
      <c r="CZ158" t="b">
        <f t="shared" si="283"/>
        <v>1</v>
      </c>
      <c r="DA158" s="84">
        <f t="shared" si="284"/>
        <v>0</v>
      </c>
      <c r="DB158" t="b">
        <f t="shared" si="285"/>
        <v>0</v>
      </c>
    </row>
    <row r="159" spans="1:106">
      <c r="A159" s="9">
        <v>1284</v>
      </c>
      <c r="B159" s="3">
        <v>2</v>
      </c>
      <c r="C159" s="3" t="s">
        <v>1002</v>
      </c>
      <c r="D159" s="3" t="str">
        <f t="shared" si="232"/>
        <v>BM_1_24-1_dk_0080</v>
      </c>
      <c r="E159" s="3" t="str">
        <f t="shared" si="233"/>
        <v>0080</v>
      </c>
      <c r="F159" s="3">
        <v>129958.781</v>
      </c>
      <c r="G159" s="15">
        <v>413759.125</v>
      </c>
      <c r="H159" s="35" t="str">
        <f t="shared" si="234"/>
        <v>ja</v>
      </c>
      <c r="I159" s="42">
        <v>187</v>
      </c>
      <c r="J159" s="20" t="s">
        <v>369</v>
      </c>
      <c r="K159" s="21">
        <v>10000</v>
      </c>
      <c r="L159" s="28">
        <f t="shared" si="286"/>
        <v>1</v>
      </c>
      <c r="M159" s="28">
        <f t="shared" si="287"/>
        <v>1</v>
      </c>
      <c r="N159" s="56">
        <f t="shared" si="235"/>
        <v>10000</v>
      </c>
      <c r="O159" s="33">
        <f t="shared" si="288"/>
        <v>6841.6935406784414</v>
      </c>
      <c r="P159" s="37">
        <f t="shared" si="236"/>
        <v>115.23136990421631</v>
      </c>
      <c r="Q159" s="9" t="s">
        <v>12</v>
      </c>
      <c r="R159" s="55" t="s">
        <v>12</v>
      </c>
      <c r="S159" s="55">
        <v>3.665</v>
      </c>
      <c r="T159" s="55">
        <v>3.9470000000000001</v>
      </c>
      <c r="U159" s="55">
        <v>4.2080000000000002</v>
      </c>
      <c r="V159" s="3">
        <v>4.4210000000000003</v>
      </c>
      <c r="W159" s="3">
        <v>4.6639999999999997</v>
      </c>
      <c r="X159" s="3" t="s">
        <v>12</v>
      </c>
      <c r="Y159" s="3">
        <v>5.1390000000000002</v>
      </c>
      <c r="Z159" s="15" t="s">
        <v>12</v>
      </c>
      <c r="AA159" s="10">
        <f t="shared" si="237"/>
        <v>4.6639999999999997</v>
      </c>
      <c r="AB159" s="9">
        <f t="shared" si="238"/>
        <v>0.45599999999999952</v>
      </c>
      <c r="AC159" s="10">
        <f t="shared" si="239"/>
        <v>0.47500000000000053</v>
      </c>
      <c r="AD159" s="9" t="s">
        <v>12</v>
      </c>
      <c r="AE159" s="55" t="s">
        <v>12</v>
      </c>
      <c r="AF159" s="55">
        <v>0.91900000000000004</v>
      </c>
      <c r="AG159" s="55">
        <v>0.99099999999999999</v>
      </c>
      <c r="AH159" s="55">
        <v>1.071</v>
      </c>
      <c r="AI159" s="3">
        <v>1.1419999999999999</v>
      </c>
      <c r="AJ159" s="3">
        <v>1.222</v>
      </c>
      <c r="AK159" s="3" t="s">
        <v>12</v>
      </c>
      <c r="AL159" s="3">
        <v>1.387</v>
      </c>
      <c r="AM159" s="15" t="s">
        <v>12</v>
      </c>
      <c r="AN159" s="10">
        <f t="shared" si="240"/>
        <v>1.222</v>
      </c>
      <c r="AO159" s="9">
        <f t="shared" si="241"/>
        <v>0.15100000000000002</v>
      </c>
      <c r="AP159" s="10">
        <f t="shared" si="242"/>
        <v>0.16500000000000004</v>
      </c>
      <c r="AQ159" s="9" t="s">
        <v>12</v>
      </c>
      <c r="AR159" s="55" t="s">
        <v>12</v>
      </c>
      <c r="AS159" s="55">
        <v>3.3450000000000002</v>
      </c>
      <c r="AT159" s="55">
        <v>3.4740000000000002</v>
      </c>
      <c r="AU159" s="55">
        <v>3.609</v>
      </c>
      <c r="AV159" s="3">
        <v>3.722</v>
      </c>
      <c r="AW159" s="3">
        <v>3.8479999999999999</v>
      </c>
      <c r="AX159" s="3" t="s">
        <v>12</v>
      </c>
      <c r="AY159" s="3">
        <v>4.0990000000000002</v>
      </c>
      <c r="AZ159" s="15" t="s">
        <v>12</v>
      </c>
      <c r="BA159" s="10">
        <f t="shared" si="243"/>
        <v>3.8479999999999999</v>
      </c>
      <c r="BB159" s="9">
        <f t="shared" si="244"/>
        <v>0.23899999999999988</v>
      </c>
      <c r="BC159" s="10">
        <f t="shared" si="245"/>
        <v>0.25100000000000033</v>
      </c>
      <c r="BD159" s="9">
        <v>5.0010000000000003</v>
      </c>
      <c r="BE159" s="3">
        <v>5.6189999999999998</v>
      </c>
      <c r="BF159" s="15">
        <v>6.3159999999999998</v>
      </c>
      <c r="BG159" s="15">
        <f t="shared" si="246"/>
        <v>5.6189999999999998</v>
      </c>
      <c r="BH159" s="9">
        <f t="shared" si="247"/>
        <v>0.61799999999999944</v>
      </c>
      <c r="BI159" s="10">
        <f t="shared" si="248"/>
        <v>0.69700000000000006</v>
      </c>
      <c r="BJ159" s="9">
        <v>4.9050000000000002</v>
      </c>
      <c r="BK159" s="3">
        <v>5.5039999999999996</v>
      </c>
      <c r="BL159" s="15">
        <v>6.1749999999999998</v>
      </c>
      <c r="BM159" s="15">
        <f t="shared" si="249"/>
        <v>5.5039999999999996</v>
      </c>
      <c r="BN159" s="9">
        <f t="shared" si="250"/>
        <v>0.59899999999999931</v>
      </c>
      <c r="BO159" s="10">
        <f t="shared" si="251"/>
        <v>0.67100000000000026</v>
      </c>
      <c r="BP159">
        <f t="shared" si="252"/>
        <v>0</v>
      </c>
      <c r="BQ159" s="93">
        <f t="shared" si="253"/>
        <v>1.3552631578947369</v>
      </c>
      <c r="BR159" s="93">
        <f t="shared" si="254"/>
        <v>1.31359649122807</v>
      </c>
      <c r="BS159" s="93" t="str">
        <f>VLOOKUP(C159,'Koppeling locatie - aslocatie'!$A$2:$C$8139,2,FALSE)</f>
        <v>bema238</v>
      </c>
      <c r="BT159" s="93">
        <f>VLOOKUP($BS159,aslocaties_v01!$C$3:$AA$500,MATCH($K$3/10,aslocaties_v01!$C$2:$X$2),FALSE)</f>
        <v>4.24</v>
      </c>
      <c r="BU159" s="93">
        <f>VLOOKUP(BS159,aslocaties_v01!$C$3:$AA$500,MATCH($K$3,aslocaties_v01!$C$2:$X$2),FALSE)</f>
        <v>4.6989999999999998</v>
      </c>
      <c r="BV159" s="93">
        <f>VLOOKUP(BS159,aslocaties_v01!$C$3:$AA$500,MATCH($K$3*10,aslocaties_v01!$C$2:$Y$2),FALSE)</f>
        <v>5.1760000000000002</v>
      </c>
      <c r="BW159" s="93">
        <f t="shared" si="255"/>
        <v>0.45899999999999963</v>
      </c>
      <c r="BX159" s="93">
        <f t="shared" si="256"/>
        <v>0.47700000000000031</v>
      </c>
      <c r="BY159" s="94">
        <f t="shared" si="257"/>
        <v>6.5789473684212396E-3</v>
      </c>
      <c r="BZ159" s="94">
        <f t="shared" si="258"/>
        <v>4.2105263157889983E-3</v>
      </c>
      <c r="CA159" s="94">
        <f t="shared" si="259"/>
        <v>3.2000000000000028E-2</v>
      </c>
      <c r="CB159">
        <f t="shared" si="260"/>
        <v>3.5000000000000142E-2</v>
      </c>
      <c r="CC159" s="58">
        <f t="shared" si="261"/>
        <v>3.6999999999999922E-2</v>
      </c>
      <c r="CD159" s="95" t="b">
        <f t="shared" si="262"/>
        <v>0</v>
      </c>
      <c r="CE159" s="96" t="b">
        <f t="shared" si="263"/>
        <v>1</v>
      </c>
      <c r="CF159" t="b">
        <f t="shared" si="264"/>
        <v>1</v>
      </c>
      <c r="CG159" t="b">
        <f t="shared" si="265"/>
        <v>1</v>
      </c>
      <c r="CH159" s="84" t="b">
        <f t="shared" si="266"/>
        <v>1</v>
      </c>
      <c r="CI159">
        <f t="shared" si="267"/>
        <v>1.222</v>
      </c>
      <c r="CJ159" t="b">
        <f t="shared" si="268"/>
        <v>1</v>
      </c>
      <c r="CK159" t="b">
        <f t="shared" si="269"/>
        <v>1</v>
      </c>
      <c r="CL159" s="84" t="b">
        <f t="shared" si="289"/>
        <v>1</v>
      </c>
      <c r="CM159">
        <f t="shared" si="270"/>
        <v>3.8479999999999999</v>
      </c>
      <c r="CN159" t="b">
        <f t="shared" si="271"/>
        <v>1</v>
      </c>
      <c r="CO159" s="84">
        <f t="shared" si="272"/>
        <v>5.2902534711266526E-2</v>
      </c>
      <c r="CP159" t="b">
        <f t="shared" si="273"/>
        <v>1</v>
      </c>
      <c r="CQ159" s="96" t="b">
        <f t="shared" si="274"/>
        <v>1</v>
      </c>
      <c r="CR159" t="b">
        <f t="shared" si="275"/>
        <v>1</v>
      </c>
      <c r="CS159" t="b">
        <f t="shared" si="276"/>
        <v>1</v>
      </c>
      <c r="CT159" t="b">
        <f t="shared" si="277"/>
        <v>1</v>
      </c>
      <c r="CU159" t="b">
        <f t="shared" si="278"/>
        <v>1</v>
      </c>
      <c r="CV159" s="84" t="b">
        <f t="shared" si="279"/>
        <v>1</v>
      </c>
      <c r="CW159" t="b">
        <f t="shared" si="280"/>
        <v>1</v>
      </c>
      <c r="CX159" t="b">
        <f t="shared" si="281"/>
        <v>1</v>
      </c>
      <c r="CY159" t="b">
        <f t="shared" si="282"/>
        <v>1</v>
      </c>
      <c r="CZ159" t="b">
        <f t="shared" si="283"/>
        <v>1</v>
      </c>
      <c r="DA159" s="84">
        <f t="shared" si="284"/>
        <v>0</v>
      </c>
      <c r="DB159" t="b">
        <f t="shared" si="285"/>
        <v>0</v>
      </c>
    </row>
    <row r="160" spans="1:106">
      <c r="A160" s="9">
        <v>1285</v>
      </c>
      <c r="B160" s="3">
        <v>2</v>
      </c>
      <c r="C160" s="3" t="s">
        <v>1003</v>
      </c>
      <c r="D160" s="3" t="str">
        <f t="shared" si="232"/>
        <v>BM_1_24-1_dk_0081</v>
      </c>
      <c r="E160" s="3" t="str">
        <f t="shared" si="233"/>
        <v>0081</v>
      </c>
      <c r="F160" s="3">
        <v>129844.43799999999</v>
      </c>
      <c r="G160" s="15">
        <v>413773.40600000002</v>
      </c>
      <c r="H160" s="35" t="str">
        <f t="shared" si="234"/>
        <v>ja</v>
      </c>
      <c r="I160" s="42">
        <v>188</v>
      </c>
      <c r="J160" s="20" t="s">
        <v>369</v>
      </c>
      <c r="K160" s="21">
        <v>10000</v>
      </c>
      <c r="L160" s="28">
        <f t="shared" si="286"/>
        <v>1</v>
      </c>
      <c r="M160" s="28">
        <f t="shared" si="287"/>
        <v>1</v>
      </c>
      <c r="N160" s="56">
        <f t="shared" si="235"/>
        <v>10000</v>
      </c>
      <c r="O160" s="33">
        <f t="shared" si="288"/>
        <v>115.23136990421631</v>
      </c>
      <c r="P160" s="37">
        <f t="shared" si="236"/>
        <v>76.901000786720843</v>
      </c>
      <c r="Q160" s="9" t="s">
        <v>12</v>
      </c>
      <c r="R160" s="55" t="s">
        <v>12</v>
      </c>
      <c r="S160" s="55">
        <v>3.6539999999999999</v>
      </c>
      <c r="T160" s="55">
        <v>3.9340000000000002</v>
      </c>
      <c r="U160" s="55">
        <v>4.1920000000000002</v>
      </c>
      <c r="V160" s="3">
        <v>4.4059999999999997</v>
      </c>
      <c r="W160" s="3">
        <v>4.6520000000000001</v>
      </c>
      <c r="X160" s="3" t="s">
        <v>12</v>
      </c>
      <c r="Y160" s="3">
        <v>5.1210000000000004</v>
      </c>
      <c r="Z160" s="15" t="s">
        <v>12</v>
      </c>
      <c r="AA160" s="10">
        <f t="shared" si="237"/>
        <v>4.6520000000000001</v>
      </c>
      <c r="AB160" s="9">
        <f t="shared" si="238"/>
        <v>0.45999999999999996</v>
      </c>
      <c r="AC160" s="10">
        <f t="shared" si="239"/>
        <v>0.46900000000000031</v>
      </c>
      <c r="AD160" s="9" t="s">
        <v>12</v>
      </c>
      <c r="AE160" s="55" t="s">
        <v>12</v>
      </c>
      <c r="AF160" s="55">
        <v>0.91300000000000003</v>
      </c>
      <c r="AG160" s="55">
        <v>0.98599999999999999</v>
      </c>
      <c r="AH160" s="55">
        <v>1.0640000000000001</v>
      </c>
      <c r="AI160" s="3">
        <v>1.135</v>
      </c>
      <c r="AJ160" s="3">
        <v>1.214</v>
      </c>
      <c r="AK160" s="3" t="s">
        <v>12</v>
      </c>
      <c r="AL160" s="3">
        <v>1.379</v>
      </c>
      <c r="AM160" s="15" t="s">
        <v>12</v>
      </c>
      <c r="AN160" s="10">
        <f t="shared" si="240"/>
        <v>1.214</v>
      </c>
      <c r="AO160" s="9">
        <f t="shared" si="241"/>
        <v>0.14999999999999991</v>
      </c>
      <c r="AP160" s="10">
        <f t="shared" si="242"/>
        <v>0.16500000000000004</v>
      </c>
      <c r="AQ160" s="9" t="s">
        <v>12</v>
      </c>
      <c r="AR160" s="55" t="s">
        <v>12</v>
      </c>
      <c r="AS160" s="55">
        <v>3.3359999999999999</v>
      </c>
      <c r="AT160" s="55">
        <v>3.464</v>
      </c>
      <c r="AU160" s="55">
        <v>3.6</v>
      </c>
      <c r="AV160" s="3">
        <v>3.7120000000000002</v>
      </c>
      <c r="AW160" s="3">
        <v>3.8370000000000002</v>
      </c>
      <c r="AX160" s="3" t="s">
        <v>12</v>
      </c>
      <c r="AY160" s="3">
        <v>4.0880000000000001</v>
      </c>
      <c r="AZ160" s="15" t="s">
        <v>12</v>
      </c>
      <c r="BA160" s="10">
        <f t="shared" si="243"/>
        <v>3.8370000000000002</v>
      </c>
      <c r="BB160" s="9">
        <f t="shared" si="244"/>
        <v>0.2370000000000001</v>
      </c>
      <c r="BC160" s="10">
        <f t="shared" si="245"/>
        <v>0.25099999999999989</v>
      </c>
      <c r="BD160" s="9">
        <v>5.0030000000000001</v>
      </c>
      <c r="BE160" s="3">
        <v>5.6269999999999998</v>
      </c>
      <c r="BF160" s="15">
        <v>6.3380000000000001</v>
      </c>
      <c r="BG160" s="15">
        <f t="shared" si="246"/>
        <v>5.6269999999999998</v>
      </c>
      <c r="BH160" s="9">
        <f t="shared" si="247"/>
        <v>0.62399999999999967</v>
      </c>
      <c r="BI160" s="10">
        <f t="shared" si="248"/>
        <v>0.7110000000000003</v>
      </c>
      <c r="BJ160" s="9">
        <v>4.9109999999999996</v>
      </c>
      <c r="BK160" s="3">
        <v>5.516</v>
      </c>
      <c r="BL160" s="15">
        <v>6.2</v>
      </c>
      <c r="BM160" s="15">
        <f t="shared" si="249"/>
        <v>5.516</v>
      </c>
      <c r="BN160" s="9">
        <f t="shared" si="250"/>
        <v>0.60500000000000043</v>
      </c>
      <c r="BO160" s="10">
        <f t="shared" si="251"/>
        <v>0.68400000000000016</v>
      </c>
      <c r="BP160">
        <f t="shared" si="252"/>
        <v>0</v>
      </c>
      <c r="BQ160" s="93">
        <f t="shared" si="253"/>
        <v>1.3565217391304341</v>
      </c>
      <c r="BR160" s="93">
        <f t="shared" si="254"/>
        <v>1.3152173913043488</v>
      </c>
      <c r="BS160" s="93" t="str">
        <f>VLOOKUP(C160,'Koppeling locatie - aslocatie'!$A$2:$C$8139,2,FALSE)</f>
        <v>bema238</v>
      </c>
      <c r="BT160" s="93">
        <f>VLOOKUP($BS160,aslocaties_v01!$C$3:$AA$500,MATCH($K$3/10,aslocaties_v01!$C$2:$X$2),FALSE)</f>
        <v>4.24</v>
      </c>
      <c r="BU160" s="93">
        <f>VLOOKUP(BS160,aslocaties_v01!$C$3:$AA$500,MATCH($K$3,aslocaties_v01!$C$2:$X$2),FALSE)</f>
        <v>4.6989999999999998</v>
      </c>
      <c r="BV160" s="93">
        <f>VLOOKUP(BS160,aslocaties_v01!$C$3:$AA$500,MATCH($K$3*10,aslocaties_v01!$C$2:$Y$2),FALSE)</f>
        <v>5.1760000000000002</v>
      </c>
      <c r="BW160" s="93">
        <f t="shared" si="255"/>
        <v>0.45899999999999963</v>
      </c>
      <c r="BX160" s="93">
        <f t="shared" si="256"/>
        <v>0.47700000000000031</v>
      </c>
      <c r="BY160" s="94">
        <f t="shared" si="257"/>
        <v>2.1739130434790255E-3</v>
      </c>
      <c r="BZ160" s="94">
        <f t="shared" si="258"/>
        <v>1.7057569296375252E-2</v>
      </c>
      <c r="CA160" s="94">
        <f t="shared" si="259"/>
        <v>4.8000000000000043E-2</v>
      </c>
      <c r="CB160">
        <f t="shared" si="260"/>
        <v>4.6999999999999709E-2</v>
      </c>
      <c r="CC160" s="58">
        <f t="shared" si="261"/>
        <v>5.4999999999999716E-2</v>
      </c>
      <c r="CD160" s="95" t="b">
        <f t="shared" si="262"/>
        <v>0</v>
      </c>
      <c r="CE160" s="96" t="b">
        <f t="shared" si="263"/>
        <v>1</v>
      </c>
      <c r="CF160" t="b">
        <f t="shared" si="264"/>
        <v>1</v>
      </c>
      <c r="CG160" t="b">
        <f t="shared" si="265"/>
        <v>1</v>
      </c>
      <c r="CH160" s="84" t="b">
        <f t="shared" si="266"/>
        <v>1</v>
      </c>
      <c r="CI160">
        <f t="shared" si="267"/>
        <v>1.214</v>
      </c>
      <c r="CJ160" t="b">
        <f t="shared" si="268"/>
        <v>1</v>
      </c>
      <c r="CK160" t="b">
        <f t="shared" si="269"/>
        <v>1</v>
      </c>
      <c r="CL160" s="84" t="b">
        <f t="shared" si="289"/>
        <v>1</v>
      </c>
      <c r="CM160">
        <f t="shared" si="270"/>
        <v>3.8370000000000002</v>
      </c>
      <c r="CN160" t="b">
        <f t="shared" si="271"/>
        <v>1</v>
      </c>
      <c r="CO160" s="84">
        <f t="shared" si="272"/>
        <v>5.2857971200890821E-2</v>
      </c>
      <c r="CP160" t="b">
        <f t="shared" si="273"/>
        <v>1</v>
      </c>
      <c r="CQ160" s="96" t="b">
        <f t="shared" si="274"/>
        <v>1</v>
      </c>
      <c r="CR160" t="b">
        <f t="shared" si="275"/>
        <v>1</v>
      </c>
      <c r="CS160" t="b">
        <f t="shared" si="276"/>
        <v>1</v>
      </c>
      <c r="CT160" t="b">
        <f t="shared" si="277"/>
        <v>1</v>
      </c>
      <c r="CU160" t="b">
        <f t="shared" si="278"/>
        <v>1</v>
      </c>
      <c r="CV160" s="84" t="b">
        <f t="shared" si="279"/>
        <v>1</v>
      </c>
      <c r="CW160" t="b">
        <f t="shared" si="280"/>
        <v>1</v>
      </c>
      <c r="CX160" t="b">
        <f t="shared" si="281"/>
        <v>1</v>
      </c>
      <c r="CY160" t="b">
        <f t="shared" si="282"/>
        <v>1</v>
      </c>
      <c r="CZ160" t="b">
        <f t="shared" si="283"/>
        <v>1</v>
      </c>
      <c r="DA160" s="84">
        <f t="shared" si="284"/>
        <v>0</v>
      </c>
      <c r="DB160" t="b">
        <f t="shared" si="285"/>
        <v>0</v>
      </c>
    </row>
    <row r="161" spans="1:106">
      <c r="A161" s="9">
        <v>1286</v>
      </c>
      <c r="B161" s="3">
        <v>2</v>
      </c>
      <c r="C161" s="3" t="s">
        <v>1004</v>
      </c>
      <c r="D161" s="3" t="str">
        <f t="shared" si="232"/>
        <v>BM_1_24-1_dk_0082</v>
      </c>
      <c r="E161" s="3" t="str">
        <f t="shared" si="233"/>
        <v>0082</v>
      </c>
      <c r="F161" s="3">
        <v>129768.219</v>
      </c>
      <c r="G161" s="15">
        <v>413783.625</v>
      </c>
      <c r="H161" s="35" t="str">
        <f t="shared" si="234"/>
        <v>ja</v>
      </c>
      <c r="I161" s="42">
        <v>189</v>
      </c>
      <c r="J161" s="20" t="s">
        <v>369</v>
      </c>
      <c r="K161" s="21">
        <v>10000</v>
      </c>
      <c r="L161" s="28">
        <f t="shared" si="286"/>
        <v>1</v>
      </c>
      <c r="M161" s="28">
        <f t="shared" si="287"/>
        <v>1</v>
      </c>
      <c r="N161" s="56">
        <f t="shared" si="235"/>
        <v>10000</v>
      </c>
      <c r="O161" s="33">
        <f t="shared" si="288"/>
        <v>76.901000786720843</v>
      </c>
      <c r="P161" s="37">
        <f t="shared" si="236"/>
        <v>115.4245759143239</v>
      </c>
      <c r="Q161" s="9" t="s">
        <v>12</v>
      </c>
      <c r="R161" s="55" t="s">
        <v>12</v>
      </c>
      <c r="S161" s="55">
        <v>3.6440000000000001</v>
      </c>
      <c r="T161" s="55">
        <v>3.9249999999999998</v>
      </c>
      <c r="U161" s="55">
        <v>4.1829999999999998</v>
      </c>
      <c r="V161" s="3">
        <v>4.3959999999999999</v>
      </c>
      <c r="W161" s="3">
        <v>4.6390000000000002</v>
      </c>
      <c r="X161" s="3" t="s">
        <v>12</v>
      </c>
      <c r="Y161" s="3">
        <v>5.1130000000000004</v>
      </c>
      <c r="Z161" s="15" t="s">
        <v>12</v>
      </c>
      <c r="AA161" s="10">
        <f t="shared" si="237"/>
        <v>4.6390000000000002</v>
      </c>
      <c r="AB161" s="9">
        <f t="shared" si="238"/>
        <v>0.45600000000000041</v>
      </c>
      <c r="AC161" s="10">
        <f t="shared" si="239"/>
        <v>0.4740000000000002</v>
      </c>
      <c r="AD161" s="9" t="s">
        <v>12</v>
      </c>
      <c r="AE161" s="55" t="s">
        <v>12</v>
      </c>
      <c r="AF161" s="55">
        <v>0.92600000000000005</v>
      </c>
      <c r="AG161" s="55">
        <v>0.999</v>
      </c>
      <c r="AH161" s="55">
        <v>1.079</v>
      </c>
      <c r="AI161" s="3">
        <v>1.151</v>
      </c>
      <c r="AJ161" s="3">
        <v>1.23</v>
      </c>
      <c r="AK161" s="3" t="s">
        <v>12</v>
      </c>
      <c r="AL161" s="3">
        <v>1.393</v>
      </c>
      <c r="AM161" s="15" t="s">
        <v>12</v>
      </c>
      <c r="AN161" s="10">
        <f t="shared" si="240"/>
        <v>1.23</v>
      </c>
      <c r="AO161" s="9">
        <f t="shared" si="241"/>
        <v>0.15100000000000002</v>
      </c>
      <c r="AP161" s="10">
        <f t="shared" si="242"/>
        <v>0.16300000000000003</v>
      </c>
      <c r="AQ161" s="9" t="s">
        <v>12</v>
      </c>
      <c r="AR161" s="55" t="s">
        <v>12</v>
      </c>
      <c r="AS161" s="55">
        <v>3.3460000000000001</v>
      </c>
      <c r="AT161" s="55">
        <v>3.4740000000000002</v>
      </c>
      <c r="AU161" s="55">
        <v>3.609</v>
      </c>
      <c r="AV161" s="3">
        <v>3.72</v>
      </c>
      <c r="AW161" s="3">
        <v>3.8450000000000002</v>
      </c>
      <c r="AX161" s="3" t="s">
        <v>12</v>
      </c>
      <c r="AY161" s="3">
        <v>4.093</v>
      </c>
      <c r="AZ161" s="15" t="s">
        <v>12</v>
      </c>
      <c r="BA161" s="10">
        <f t="shared" si="243"/>
        <v>3.8450000000000002</v>
      </c>
      <c r="BB161" s="9">
        <f t="shared" si="244"/>
        <v>0.23600000000000021</v>
      </c>
      <c r="BC161" s="10">
        <f t="shared" si="245"/>
        <v>0.24799999999999978</v>
      </c>
      <c r="BD161" s="9">
        <v>5.0179999999999998</v>
      </c>
      <c r="BE161" s="3">
        <v>5.65</v>
      </c>
      <c r="BF161" s="15">
        <v>6.3769999999999998</v>
      </c>
      <c r="BG161" s="15">
        <f t="shared" si="246"/>
        <v>5.65</v>
      </c>
      <c r="BH161" s="9">
        <f t="shared" si="247"/>
        <v>0.63200000000000056</v>
      </c>
      <c r="BI161" s="10">
        <f t="shared" si="248"/>
        <v>0.72699999999999942</v>
      </c>
      <c r="BJ161" s="9">
        <v>4.9290000000000003</v>
      </c>
      <c r="BK161" s="3">
        <v>5.5430000000000001</v>
      </c>
      <c r="BL161" s="15">
        <v>6.2430000000000003</v>
      </c>
      <c r="BM161" s="15">
        <f t="shared" si="249"/>
        <v>5.5430000000000001</v>
      </c>
      <c r="BN161" s="9">
        <f t="shared" si="250"/>
        <v>0.61399999999999988</v>
      </c>
      <c r="BO161" s="10">
        <f t="shared" si="251"/>
        <v>0.70000000000000018</v>
      </c>
      <c r="BP161">
        <f t="shared" si="252"/>
        <v>0</v>
      </c>
      <c r="BQ161" s="93">
        <f t="shared" si="253"/>
        <v>1.3859649122807018</v>
      </c>
      <c r="BR161" s="93">
        <f t="shared" si="254"/>
        <v>1.346491228070174</v>
      </c>
      <c r="BS161" s="93" t="str">
        <f>VLOOKUP(C161,'Koppeling locatie - aslocatie'!$A$2:$C$8139,2,FALSE)</f>
        <v>bema238</v>
      </c>
      <c r="BT161" s="93">
        <f>VLOOKUP($BS161,aslocaties_v01!$C$3:$AA$500,MATCH($K$3/10,aslocaties_v01!$C$2:$X$2),FALSE)</f>
        <v>4.24</v>
      </c>
      <c r="BU161" s="93">
        <f>VLOOKUP(BS161,aslocaties_v01!$C$3:$AA$500,MATCH($K$3,aslocaties_v01!$C$2:$X$2),FALSE)</f>
        <v>4.6989999999999998</v>
      </c>
      <c r="BV161" s="93">
        <f>VLOOKUP(BS161,aslocaties_v01!$C$3:$AA$500,MATCH($K$3*10,aslocaties_v01!$C$2:$Y$2),FALSE)</f>
        <v>5.1760000000000002</v>
      </c>
      <c r="BW161" s="93">
        <f t="shared" si="255"/>
        <v>0.45899999999999963</v>
      </c>
      <c r="BX161" s="93">
        <f t="shared" si="256"/>
        <v>0.47700000000000031</v>
      </c>
      <c r="BY161" s="94">
        <f t="shared" si="257"/>
        <v>6.5789473684192412E-3</v>
      </c>
      <c r="BZ161" s="94">
        <f t="shared" si="258"/>
        <v>6.3291139240508887E-3</v>
      </c>
      <c r="CA161" s="94">
        <f t="shared" si="259"/>
        <v>5.7000000000000384E-2</v>
      </c>
      <c r="CB161">
        <f t="shared" si="260"/>
        <v>5.9999999999999609E-2</v>
      </c>
      <c r="CC161" s="58">
        <f t="shared" si="261"/>
        <v>6.2999999999999723E-2</v>
      </c>
      <c r="CD161" s="95" t="b">
        <f t="shared" si="262"/>
        <v>0</v>
      </c>
      <c r="CE161" s="96" t="b">
        <f t="shared" si="263"/>
        <v>1</v>
      </c>
      <c r="CF161" t="b">
        <f t="shared" si="264"/>
        <v>1</v>
      </c>
      <c r="CG161" t="b">
        <f t="shared" si="265"/>
        <v>1</v>
      </c>
      <c r="CH161" s="84" t="b">
        <f t="shared" si="266"/>
        <v>1</v>
      </c>
      <c r="CI161">
        <f t="shared" si="267"/>
        <v>1.23</v>
      </c>
      <c r="CJ161" t="b">
        <f t="shared" si="268"/>
        <v>1</v>
      </c>
      <c r="CK161" t="b">
        <f t="shared" si="269"/>
        <v>1</v>
      </c>
      <c r="CL161" s="84" t="b">
        <f t="shared" si="289"/>
        <v>1</v>
      </c>
      <c r="CM161">
        <f t="shared" si="270"/>
        <v>3.8450000000000002</v>
      </c>
      <c r="CN161" t="b">
        <f t="shared" si="271"/>
        <v>1</v>
      </c>
      <c r="CO161" s="84">
        <f t="shared" si="272"/>
        <v>5.3331994396758557E-2</v>
      </c>
      <c r="CP161" t="b">
        <f t="shared" si="273"/>
        <v>1</v>
      </c>
      <c r="CQ161" s="96" t="b">
        <f t="shared" si="274"/>
        <v>1</v>
      </c>
      <c r="CR161" t="b">
        <f t="shared" si="275"/>
        <v>1</v>
      </c>
      <c r="CS161" t="b">
        <f t="shared" si="276"/>
        <v>1</v>
      </c>
      <c r="CT161" t="b">
        <f t="shared" si="277"/>
        <v>1</v>
      </c>
      <c r="CU161" t="b">
        <f t="shared" si="278"/>
        <v>1</v>
      </c>
      <c r="CV161" s="84" t="b">
        <f t="shared" si="279"/>
        <v>1</v>
      </c>
      <c r="CW161" t="b">
        <f t="shared" si="280"/>
        <v>1</v>
      </c>
      <c r="CX161" t="b">
        <f t="shared" si="281"/>
        <v>1</v>
      </c>
      <c r="CY161" t="b">
        <f t="shared" si="282"/>
        <v>1</v>
      </c>
      <c r="CZ161" t="b">
        <f t="shared" si="283"/>
        <v>1</v>
      </c>
      <c r="DA161" s="84">
        <f t="shared" si="284"/>
        <v>0</v>
      </c>
      <c r="DB161" t="b">
        <f t="shared" si="285"/>
        <v>0</v>
      </c>
    </row>
    <row r="162" spans="1:106">
      <c r="A162" s="9">
        <v>1287</v>
      </c>
      <c r="B162" s="3">
        <v>2</v>
      </c>
      <c r="C162" s="3" t="s">
        <v>1005</v>
      </c>
      <c r="D162" s="3" t="str">
        <f t="shared" si="232"/>
        <v>BM_1_24-1_dk_0083</v>
      </c>
      <c r="E162" s="3" t="str">
        <f t="shared" si="233"/>
        <v>0083</v>
      </c>
      <c r="F162" s="3">
        <v>129653.95299999999</v>
      </c>
      <c r="G162" s="15">
        <v>413799.93800000002</v>
      </c>
      <c r="H162" s="35" t="str">
        <f t="shared" si="234"/>
        <v>ja</v>
      </c>
      <c r="I162" s="42">
        <v>188</v>
      </c>
      <c r="J162" s="20" t="s">
        <v>369</v>
      </c>
      <c r="K162" s="21">
        <v>10000</v>
      </c>
      <c r="L162" s="28">
        <f t="shared" si="286"/>
        <v>1</v>
      </c>
      <c r="M162" s="28">
        <f t="shared" si="287"/>
        <v>1</v>
      </c>
      <c r="N162" s="56">
        <f t="shared" si="235"/>
        <v>10000</v>
      </c>
      <c r="O162" s="33">
        <f t="shared" si="288"/>
        <v>115.4245759143239</v>
      </c>
      <c r="P162" s="37">
        <f t="shared" si="236"/>
        <v>76.745516351113821</v>
      </c>
      <c r="Q162" s="9" t="s">
        <v>12</v>
      </c>
      <c r="R162" s="55" t="s">
        <v>12</v>
      </c>
      <c r="S162" s="55">
        <v>3.6349999999999998</v>
      </c>
      <c r="T162" s="55">
        <v>3.9129999999999998</v>
      </c>
      <c r="U162" s="55">
        <v>4.1719999999999997</v>
      </c>
      <c r="V162" s="3">
        <v>4.3860000000000001</v>
      </c>
      <c r="W162" s="3">
        <v>4.6289999999999996</v>
      </c>
      <c r="X162" s="3" t="s">
        <v>12</v>
      </c>
      <c r="Y162" s="3">
        <v>5.0990000000000002</v>
      </c>
      <c r="Z162" s="15" t="s">
        <v>12</v>
      </c>
      <c r="AA162" s="10">
        <f t="shared" si="237"/>
        <v>4.6289999999999996</v>
      </c>
      <c r="AB162" s="9">
        <f t="shared" si="238"/>
        <v>0.45699999999999985</v>
      </c>
      <c r="AC162" s="10">
        <f t="shared" si="239"/>
        <v>0.47000000000000064</v>
      </c>
      <c r="AD162" s="9" t="s">
        <v>12</v>
      </c>
      <c r="AE162" s="55" t="s">
        <v>12</v>
      </c>
      <c r="AF162" s="55">
        <v>0.92</v>
      </c>
      <c r="AG162" s="55">
        <v>0.99399999999999999</v>
      </c>
      <c r="AH162" s="55">
        <v>1.073</v>
      </c>
      <c r="AI162" s="3">
        <v>1.1439999999999999</v>
      </c>
      <c r="AJ162" s="3">
        <v>1.2230000000000001</v>
      </c>
      <c r="AK162" s="3" t="s">
        <v>12</v>
      </c>
      <c r="AL162" s="3">
        <v>1.3859999999999999</v>
      </c>
      <c r="AM162" s="15" t="s">
        <v>12</v>
      </c>
      <c r="AN162" s="10">
        <f t="shared" si="240"/>
        <v>1.2230000000000001</v>
      </c>
      <c r="AO162" s="9">
        <f t="shared" si="241"/>
        <v>0.15000000000000013</v>
      </c>
      <c r="AP162" s="10">
        <f t="shared" si="242"/>
        <v>0.16299999999999981</v>
      </c>
      <c r="AQ162" s="9" t="s">
        <v>12</v>
      </c>
      <c r="AR162" s="55" t="s">
        <v>12</v>
      </c>
      <c r="AS162" s="55">
        <v>3.3380000000000001</v>
      </c>
      <c r="AT162" s="55">
        <v>3.4660000000000002</v>
      </c>
      <c r="AU162" s="55">
        <v>3.6</v>
      </c>
      <c r="AV162" s="3">
        <v>3.7109999999999999</v>
      </c>
      <c r="AW162" s="3">
        <v>3.8359999999999999</v>
      </c>
      <c r="AX162" s="3" t="s">
        <v>12</v>
      </c>
      <c r="AY162" s="3">
        <v>4.0839999999999996</v>
      </c>
      <c r="AZ162" s="15" t="s">
        <v>12</v>
      </c>
      <c r="BA162" s="10">
        <f t="shared" si="243"/>
        <v>3.8359999999999999</v>
      </c>
      <c r="BB162" s="9">
        <f t="shared" si="244"/>
        <v>0.23599999999999977</v>
      </c>
      <c r="BC162" s="10">
        <f t="shared" si="245"/>
        <v>0.24799999999999978</v>
      </c>
      <c r="BD162" s="9">
        <v>4.9829999999999997</v>
      </c>
      <c r="BE162" s="3">
        <v>5.6059999999999999</v>
      </c>
      <c r="BF162" s="15">
        <v>6.3140000000000001</v>
      </c>
      <c r="BG162" s="15">
        <f t="shared" si="246"/>
        <v>5.6059999999999999</v>
      </c>
      <c r="BH162" s="9">
        <f t="shared" si="247"/>
        <v>0.62300000000000022</v>
      </c>
      <c r="BI162" s="10">
        <f t="shared" si="248"/>
        <v>0.70800000000000018</v>
      </c>
      <c r="BJ162" s="9">
        <v>4.891</v>
      </c>
      <c r="BK162" s="3">
        <v>5.4969999999999999</v>
      </c>
      <c r="BL162" s="15">
        <v>6.1790000000000003</v>
      </c>
      <c r="BM162" s="15">
        <f t="shared" si="249"/>
        <v>5.4969999999999999</v>
      </c>
      <c r="BN162" s="9">
        <f t="shared" si="250"/>
        <v>0.60599999999999987</v>
      </c>
      <c r="BO162" s="10">
        <f t="shared" si="251"/>
        <v>0.68200000000000038</v>
      </c>
      <c r="BP162">
        <f t="shared" si="252"/>
        <v>0</v>
      </c>
      <c r="BQ162" s="93">
        <f t="shared" si="253"/>
        <v>1.3632385120350119</v>
      </c>
      <c r="BR162" s="93">
        <f t="shared" si="254"/>
        <v>1.3260393873085341</v>
      </c>
      <c r="BS162" s="93" t="str">
        <f>VLOOKUP(C162,'Koppeling locatie - aslocatie'!$A$2:$C$8139,2,FALSE)</f>
        <v>bema239</v>
      </c>
      <c r="BT162" s="93">
        <f>VLOOKUP($BS162,aslocaties_v01!$C$3:$AA$500,MATCH($K$3/10,aslocaties_v01!$C$2:$X$2),FALSE)</f>
        <v>4.1180000000000003</v>
      </c>
      <c r="BU162" s="93">
        <f>VLOOKUP(BS162,aslocaties_v01!$C$3:$AA$500,MATCH($K$3,aslocaties_v01!$C$2:$X$2),FALSE)</f>
        <v>4.5709999999999997</v>
      </c>
      <c r="BV162" s="93">
        <f>VLOOKUP(BS162,aslocaties_v01!$C$3:$AA$500,MATCH($K$3*10,aslocaties_v01!$C$2:$Y$2),FALSE)</f>
        <v>5.0369999999999999</v>
      </c>
      <c r="BW162" s="93">
        <f t="shared" si="255"/>
        <v>0.4529999999999994</v>
      </c>
      <c r="BX162" s="93">
        <f t="shared" si="256"/>
        <v>0.46600000000000019</v>
      </c>
      <c r="BY162" s="94">
        <f t="shared" si="257"/>
        <v>8.7527352297602778E-3</v>
      </c>
      <c r="BZ162" s="94">
        <f t="shared" si="258"/>
        <v>8.5106382978732409E-3</v>
      </c>
      <c r="CA162" s="94">
        <f t="shared" si="259"/>
        <v>5.3999999999999382E-2</v>
      </c>
      <c r="CB162">
        <f t="shared" si="260"/>
        <v>5.7999999999999829E-2</v>
      </c>
      <c r="CC162" s="58">
        <f t="shared" si="261"/>
        <v>6.2000000000000277E-2</v>
      </c>
      <c r="CD162" s="95" t="b">
        <f t="shared" si="262"/>
        <v>0</v>
      </c>
      <c r="CE162" s="96" t="b">
        <f t="shared" si="263"/>
        <v>1</v>
      </c>
      <c r="CF162" t="b">
        <f t="shared" si="264"/>
        <v>1</v>
      </c>
      <c r="CG162" t="b">
        <f t="shared" si="265"/>
        <v>1</v>
      </c>
      <c r="CH162" s="84" t="b">
        <f t="shared" si="266"/>
        <v>1</v>
      </c>
      <c r="CI162">
        <f t="shared" si="267"/>
        <v>1.2230000000000001</v>
      </c>
      <c r="CJ162" t="b">
        <f t="shared" si="268"/>
        <v>1</v>
      </c>
      <c r="CK162" t="b">
        <f t="shared" si="269"/>
        <v>1</v>
      </c>
      <c r="CL162" s="84" t="b">
        <f t="shared" si="289"/>
        <v>1</v>
      </c>
      <c r="CM162">
        <f t="shared" si="270"/>
        <v>3.8359999999999999</v>
      </c>
      <c r="CN162" t="b">
        <f t="shared" si="271"/>
        <v>1</v>
      </c>
      <c r="CO162" s="84">
        <f t="shared" si="272"/>
        <v>5.3277601076783622E-2</v>
      </c>
      <c r="CP162" t="b">
        <f t="shared" si="273"/>
        <v>1</v>
      </c>
      <c r="CQ162" s="96" t="b">
        <f t="shared" si="274"/>
        <v>1</v>
      </c>
      <c r="CR162" t="b">
        <f t="shared" si="275"/>
        <v>1</v>
      </c>
      <c r="CS162" t="b">
        <f t="shared" si="276"/>
        <v>1</v>
      </c>
      <c r="CT162" t="b">
        <f t="shared" si="277"/>
        <v>1</v>
      </c>
      <c r="CU162" t="b">
        <f t="shared" si="278"/>
        <v>1</v>
      </c>
      <c r="CV162" s="84" t="b">
        <f t="shared" si="279"/>
        <v>1</v>
      </c>
      <c r="CW162" t="b">
        <f t="shared" si="280"/>
        <v>1</v>
      </c>
      <c r="CX162" t="b">
        <f t="shared" si="281"/>
        <v>1</v>
      </c>
      <c r="CY162" t="b">
        <f t="shared" si="282"/>
        <v>1</v>
      </c>
      <c r="CZ162" t="b">
        <f t="shared" si="283"/>
        <v>1</v>
      </c>
      <c r="DA162" s="84">
        <f t="shared" si="284"/>
        <v>0</v>
      </c>
      <c r="DB162" t="b">
        <f t="shared" si="285"/>
        <v>0</v>
      </c>
    </row>
    <row r="163" spans="1:106">
      <c r="A163" s="9">
        <v>1288</v>
      </c>
      <c r="B163" s="3">
        <v>2</v>
      </c>
      <c r="C163" s="3" t="s">
        <v>1006</v>
      </c>
      <c r="D163" s="3" t="str">
        <f t="shared" ref="D163:D179" si="290">IF(ISERROR(FIND("_",C163)),C163,LEFT(C163,LEN(C163)-LEN(RIGHT(C163,LEN(C163)-FIND("~",SUBSTITUTE(C163,"_","~",LEN(C163)-LEN(SUBSTITUTE(C163,"_",""))))))) &amp; TEXT(INT(RIGHT(C163,LEN(C163)-FIND("~",SUBSTITUTE(C163,"_","~",LEN(C163)-LEN(SUBSTITUTE(C163,"_","")))))), "0000") )</f>
        <v>BM_1_24-1_dk_0084</v>
      </c>
      <c r="E163" s="3" t="str">
        <f t="shared" ref="E163:E179" si="291">TEXT(INT(RIGHT(C163,LEN(C163)-FIND("~",SUBSTITUTE(C163,"_","~",LEN(C163)-LEN(SUBSTITUTE(C163,"_","")))))), "0000")</f>
        <v>0084</v>
      </c>
      <c r="F163" s="3">
        <v>129578.05499999999</v>
      </c>
      <c r="G163" s="15">
        <v>413811.31199999998</v>
      </c>
      <c r="H163" s="35" t="str">
        <f t="shared" ref="H163:H179" si="292">IF(COUNTIF(C:C, "="&amp;C163)=1,"ja", "nee")</f>
        <v>ja</v>
      </c>
      <c r="I163" s="42">
        <v>189</v>
      </c>
      <c r="J163" s="20" t="s">
        <v>369</v>
      </c>
      <c r="K163" s="21">
        <v>10000</v>
      </c>
      <c r="L163" s="28">
        <f t="shared" si="286"/>
        <v>1</v>
      </c>
      <c r="M163" s="28">
        <f t="shared" si="287"/>
        <v>1</v>
      </c>
      <c r="N163" s="56">
        <f t="shared" ref="N163:N179" si="293">INT(K163/L163*M163)</f>
        <v>10000</v>
      </c>
      <c r="O163" s="33">
        <f t="shared" si="288"/>
        <v>76.745516351113821</v>
      </c>
      <c r="P163" s="37">
        <f t="shared" ref="P163:P178" si="294">SQRT((F163-F164)^2+(G163-G164)^2)</f>
        <v>114.90043102181403</v>
      </c>
      <c r="Q163" s="9" t="s">
        <v>12</v>
      </c>
      <c r="R163" s="55" t="s">
        <v>12</v>
      </c>
      <c r="S163" s="55">
        <v>3.6230000000000002</v>
      </c>
      <c r="T163" s="55">
        <v>3.9009999999999998</v>
      </c>
      <c r="U163" s="55">
        <v>4.157</v>
      </c>
      <c r="V163" s="3">
        <v>4.37</v>
      </c>
      <c r="W163" s="3">
        <v>4.6130000000000004</v>
      </c>
      <c r="X163" s="3" t="s">
        <v>12</v>
      </c>
      <c r="Y163" s="3">
        <v>5.085</v>
      </c>
      <c r="Z163" s="15" t="s">
        <v>12</v>
      </c>
      <c r="AA163" s="10">
        <f t="shared" ref="AA163:AA179" si="295">LOOKUP($K163,$Q$2:$Z$2,Q163:Z163)</f>
        <v>4.6130000000000004</v>
      </c>
      <c r="AB163" s="9">
        <f t="shared" ref="AB163:AB179" si="296">LOOKUP($K163,$Q$2:$Z$2,Q163:Z163)-LOOKUP(0.1*$K163,$Q$2:$Z$2,Q163:Z163)</f>
        <v>0.45600000000000041</v>
      </c>
      <c r="AC163" s="10">
        <f t="shared" ref="AC163:AC179" si="297">LOOKUP(10*$K163,$Q$2:$Z$2,Q163:Z163)-LOOKUP($K163,$Q$2:$Z$2,Q163:Z163)</f>
        <v>0.47199999999999953</v>
      </c>
      <c r="AD163" s="9" t="s">
        <v>12</v>
      </c>
      <c r="AE163" s="55" t="s">
        <v>12</v>
      </c>
      <c r="AF163" s="55">
        <v>0.91200000000000003</v>
      </c>
      <c r="AG163" s="55">
        <v>0.98499999999999999</v>
      </c>
      <c r="AH163" s="55">
        <v>1.0629999999999999</v>
      </c>
      <c r="AI163" s="3">
        <v>1.1339999999999999</v>
      </c>
      <c r="AJ163" s="3">
        <v>1.212</v>
      </c>
      <c r="AK163" s="3" t="s">
        <v>12</v>
      </c>
      <c r="AL163" s="3">
        <v>1.3740000000000001</v>
      </c>
      <c r="AM163" s="15" t="s">
        <v>12</v>
      </c>
      <c r="AN163" s="10">
        <f t="shared" ref="AN163:AN179" si="298">LOOKUP($K163,$Q$2:$Z$2,AD163:AM163)</f>
        <v>1.212</v>
      </c>
      <c r="AO163" s="9">
        <f t="shared" ref="AO163:AO179" si="299">LOOKUP($K163,$Q$2:$Z$2,AD163:AM163)-LOOKUP(0.1*$K163,$Q$2:$Z$2,AD163:AM163)</f>
        <v>0.14900000000000002</v>
      </c>
      <c r="AP163" s="10">
        <f t="shared" ref="AP163:AP179" si="300">LOOKUP(10*$K163,$Q$2:$Z$2,AD163:AM163)-LOOKUP($K163,$Q$2:$Z$2,AD163:AM163)</f>
        <v>0.16200000000000014</v>
      </c>
      <c r="AQ163" s="9" t="s">
        <v>12</v>
      </c>
      <c r="AR163" s="55" t="s">
        <v>12</v>
      </c>
      <c r="AS163" s="55">
        <v>3.327</v>
      </c>
      <c r="AT163" s="55">
        <v>3.4540000000000002</v>
      </c>
      <c r="AU163" s="55">
        <v>3.5880000000000001</v>
      </c>
      <c r="AV163" s="3">
        <v>3.6989999999999998</v>
      </c>
      <c r="AW163" s="3">
        <v>3.8239999999999998</v>
      </c>
      <c r="AX163" s="3" t="s">
        <v>12</v>
      </c>
      <c r="AY163" s="3">
        <v>4.0730000000000004</v>
      </c>
      <c r="AZ163" s="15" t="s">
        <v>12</v>
      </c>
      <c r="BA163" s="10">
        <f t="shared" ref="BA163:BA179" si="301">LOOKUP($K163,$Q$2:$Z$2,AQ163:AZ163)</f>
        <v>3.8239999999999998</v>
      </c>
      <c r="BB163" s="9">
        <f t="shared" ref="BB163:BB179" si="302">LOOKUP($K163,$Q$2:$Z$2,AQ163:AZ163)-LOOKUP(0.1*$K163,$Q$2:$Z$2,AQ163:AZ163)</f>
        <v>0.23599999999999977</v>
      </c>
      <c r="BC163" s="10">
        <f t="shared" ref="BC163:BC179" si="303">LOOKUP(10*$K163,$Q$2:$Z$2,AQ163:AZ163)-LOOKUP($K163,$Q$2:$Z$2,AQ163:AZ163)</f>
        <v>0.24900000000000055</v>
      </c>
      <c r="BD163" s="9">
        <v>4.9859999999999998</v>
      </c>
      <c r="BE163" s="3">
        <v>5.6139999999999999</v>
      </c>
      <c r="BF163" s="15">
        <v>6.3390000000000004</v>
      </c>
      <c r="BG163" s="15">
        <f t="shared" ref="BG163:BG179" si="304">LOOKUP($N163,$BD$2:$BF$2,BD163:BF163)</f>
        <v>5.6139999999999999</v>
      </c>
      <c r="BH163" s="9">
        <f t="shared" ref="BH163:BH179" si="305">BE163-BD163</f>
        <v>0.62800000000000011</v>
      </c>
      <c r="BI163" s="10">
        <f t="shared" ref="BI163:BI179" si="306">BF163-BE163</f>
        <v>0.72500000000000053</v>
      </c>
      <c r="BJ163" s="9">
        <v>4.8970000000000002</v>
      </c>
      <c r="BK163" s="3">
        <v>5.508</v>
      </c>
      <c r="BL163" s="15">
        <v>6.2050000000000001</v>
      </c>
      <c r="BM163" s="15">
        <f t="shared" ref="BM163:BM179" si="307">LOOKUP($N163,$BD$2:$BF$2,BJ163:BL163)</f>
        <v>5.508</v>
      </c>
      <c r="BN163" s="9">
        <f t="shared" ref="BN163:BN179" si="308">BK163-BJ163</f>
        <v>0.61099999999999977</v>
      </c>
      <c r="BO163" s="10">
        <f t="shared" ref="BO163:BO179" si="309">BL163-BK163</f>
        <v>0.69700000000000006</v>
      </c>
      <c r="BP163">
        <f t="shared" ref="BP163:BP179" si="310">IF(AND(ISERROR(FIND("Fout",Q163)), ISERROR(FIND("Fout",AD163)), ISERROR(FIND("Fout",AQ163)), ISERROR(FIND( "Fout",BD163)), ISERROR(FIND( "Fout",BJ163))),0,1)</f>
        <v>0</v>
      </c>
      <c r="BQ163" s="93">
        <f t="shared" ref="BQ163:BQ179" si="311">IF(AB163=0, -1, BH163/AB163)</f>
        <v>1.3771929824561393</v>
      </c>
      <c r="BR163" s="93">
        <f t="shared" ref="BR163:BR179" si="312">IF(AB163=0,-1,BN163/AB163)</f>
        <v>1.3399122807017527</v>
      </c>
      <c r="BS163" s="93" t="str">
        <f>VLOOKUP(C163,'Koppeling locatie - aslocatie'!$A$2:$C$8139,2,FALSE)</f>
        <v>bema239</v>
      </c>
      <c r="BT163" s="93">
        <f>VLOOKUP($BS163,aslocaties_v01!$C$3:$AA$500,MATCH($K$3/10,aslocaties_v01!$C$2:$X$2),FALSE)</f>
        <v>4.1180000000000003</v>
      </c>
      <c r="BU163" s="93">
        <f>VLOOKUP(BS163,aslocaties_v01!$C$3:$AA$500,MATCH($K$3,aslocaties_v01!$C$2:$X$2),FALSE)</f>
        <v>4.5709999999999997</v>
      </c>
      <c r="BV163" s="93">
        <f>VLOOKUP(BS163,aslocaties_v01!$C$3:$AA$500,MATCH($K$3*10,aslocaties_v01!$C$2:$Y$2),FALSE)</f>
        <v>5.0369999999999999</v>
      </c>
      <c r="BW163" s="93">
        <f t="shared" ref="BW163:BW179" si="313">BU163-BT163</f>
        <v>0.4529999999999994</v>
      </c>
      <c r="BX163" s="93">
        <f t="shared" ref="BX163:BX179" si="314">BV163-BU163</f>
        <v>0.46600000000000019</v>
      </c>
      <c r="BY163" s="94">
        <f t="shared" ref="BY163:BY179" si="315">IFERROR(ABS(1-BW163/AB163), 999)</f>
        <v>6.578947368423238E-3</v>
      </c>
      <c r="BZ163" s="94">
        <f t="shared" ref="BZ163:BZ179" si="316">IFERROR(ABS(1-BX163/AC163), 999)</f>
        <v>1.2711864406778295E-2</v>
      </c>
      <c r="CA163" s="94">
        <f t="shared" ref="CA163:CA179" si="317">ABS(LOOKUP(0.1*$K163,$Q$2:$Z$2,Q163:Z163)-BT163)</f>
        <v>3.8999999999999702E-2</v>
      </c>
      <c r="CB163">
        <f t="shared" ref="CB163:CB179" si="318">ABS(LOOKUP($K163,$Q$2:$Z$2,Q163:Z163)-BU163)</f>
        <v>4.2000000000000703E-2</v>
      </c>
      <c r="CC163" s="58">
        <f t="shared" ref="CC163:CC179" si="319">ABS(LOOKUP(10*$K163,$Q$2:$Z$2,Q163:Z163)-BV163)</f>
        <v>4.8000000000000043E-2</v>
      </c>
      <c r="CD163" s="95" t="b">
        <f t="shared" ref="CD163:CD179" si="320">OR(BY163&gt;0.1,BZ163&gt;0.1, CA163&gt;=0.15, CB163&gt;=0.15, CC163&gt;=0.15)</f>
        <v>0</v>
      </c>
      <c r="CE163" s="96" t="b">
        <f t="shared" ref="CE163:CE179" si="321">AA163&lt;AVERAGE(AA:AA)+2*STDEV(AA:AA)</f>
        <v>1</v>
      </c>
      <c r="CF163" t="b">
        <f t="shared" ref="CF163:CF179" si="322">BG163&lt;AVERAGE(BG:BG)+2*STDEV(BG:BG)</f>
        <v>1</v>
      </c>
      <c r="CG163" t="b">
        <f t="shared" ref="CG163:CG179" si="323">BM163&lt;AVERAGE(BM:BM)+2*STDEV(BM:BM)</f>
        <v>1</v>
      </c>
      <c r="CH163" s="84" t="b">
        <f t="shared" ref="CH163:CH179" si="324">AN163&gt;0.25</f>
        <v>1</v>
      </c>
      <c r="CI163">
        <f t="shared" ref="CI163:CI179" si="325">IF(CH163,AN163,"")</f>
        <v>1.212</v>
      </c>
      <c r="CJ163" t="b">
        <f t="shared" ref="CJ163:CJ179" si="326">CI163&lt;AVERAGE(CI:CI)+3*STDEV(CI:CI)</f>
        <v>1</v>
      </c>
      <c r="CK163" t="b">
        <f t="shared" ref="CK163:CK179" si="327">AN163&lt;1.25</f>
        <v>1</v>
      </c>
      <c r="CL163" s="84" t="b">
        <f t="shared" si="289"/>
        <v>1</v>
      </c>
      <c r="CM163">
        <f t="shared" ref="CM163:CM179" si="328">IF(CL163,BA163,"")</f>
        <v>3.8239999999999998</v>
      </c>
      <c r="CN163" t="b">
        <f t="shared" ref="CN163:CN179" si="329">CM163&lt;AVERAGE(CM:CM)+3*STDEV(CM:CM)</f>
        <v>1</v>
      </c>
      <c r="CO163" s="84">
        <f t="shared" ref="CO163:CO179" si="330">IF(BA163=0, -1, AN163/(1.56*BA163^2))</f>
        <v>5.3130298300638458E-2</v>
      </c>
      <c r="CP163" t="b">
        <f t="shared" ref="CP163:CP179" si="331">OR(CO163&gt;0.035, CO163&lt;0.065)</f>
        <v>1</v>
      </c>
      <c r="CQ163" s="96" t="b">
        <f t="shared" ref="CQ163:CQ179" si="332">IF(O163="-", "-", ABS(AA163-AA162)&lt;O163*$CR$1)</f>
        <v>1</v>
      </c>
      <c r="CR163" t="b">
        <f t="shared" ref="CR163:CR179" si="333">IF(O163="-","-",ABS(BG163-BG162)&lt;O163*$CS$1)</f>
        <v>1</v>
      </c>
      <c r="CS163" t="b">
        <f t="shared" ref="CS163:CS179" si="334">IF(O163="-","-",ABS(BM163-BM162)&lt;O163*$CT$1)</f>
        <v>1</v>
      </c>
      <c r="CT163" t="b">
        <f t="shared" ref="CT163:CT179" si="335">IF(O163="-","-",ABS(AN163-AN162)&lt;O163*$CU$1)</f>
        <v>1</v>
      </c>
      <c r="CU163" t="b">
        <f t="shared" ref="CU163:CU179" si="336">IF(O163="-","-",ABS(BA162-BA163)&lt;O163*$CV$1)</f>
        <v>1</v>
      </c>
      <c r="CV163" s="84" t="b">
        <f t="shared" ref="CV163:CV179" si="337">IF(P163="-","-",ABS(AA164-AA163)&lt;P163*$CR$1)</f>
        <v>1</v>
      </c>
      <c r="CW163" t="b">
        <f t="shared" ref="CW163:CW179" si="338">IF(P163="-","-",ABS(BG164-BG163)&lt;P163*$CS$1)</f>
        <v>1</v>
      </c>
      <c r="CX163" t="b">
        <f t="shared" ref="CX163:CX179" si="339">IF(P163="-","-",ABS(BM164-BM163)&lt;P163*$CT$1)</f>
        <v>1</v>
      </c>
      <c r="CY163" t="b">
        <f t="shared" ref="CY163:CY179" si="340">IF(P163="-","-",ABS(AN164-AN163)&lt;P163*$CU$1)</f>
        <v>1</v>
      </c>
      <c r="CZ163" t="b">
        <f t="shared" ref="CZ163:CZ179" si="341">IF(P163="-","-",ABS(BA163-BA164)&lt;P163*$CV$1)</f>
        <v>1</v>
      </c>
      <c r="DA163" s="84">
        <f t="shared" ref="DA163:DA179" si="342">IFERROR(IF(AND(CQ163:CU163),0,1), 0)+IFERROR(IF(AND(CV163:CZ163),0,1),0)</f>
        <v>0</v>
      </c>
      <c r="DB163" t="b">
        <f t="shared" ref="DB163:DB179" si="343">AND(DA163&gt;0,CD163)</f>
        <v>0</v>
      </c>
    </row>
    <row r="164" spans="1:106">
      <c r="A164" s="9">
        <v>1289</v>
      </c>
      <c r="B164" s="3">
        <v>2</v>
      </c>
      <c r="C164" s="3" t="s">
        <v>1007</v>
      </c>
      <c r="D164" s="3" t="str">
        <f t="shared" si="290"/>
        <v>BM_1_24-1_dk_0085</v>
      </c>
      <c r="E164" s="3" t="str">
        <f t="shared" si="291"/>
        <v>0085</v>
      </c>
      <c r="F164" s="3">
        <v>129464.5</v>
      </c>
      <c r="G164" s="15">
        <v>413828.84399999998</v>
      </c>
      <c r="H164" s="35" t="str">
        <f t="shared" si="292"/>
        <v>ja</v>
      </c>
      <c r="I164" s="42">
        <v>189</v>
      </c>
      <c r="J164" s="20" t="s">
        <v>369</v>
      </c>
      <c r="K164" s="21">
        <v>10000</v>
      </c>
      <c r="L164" s="28">
        <f t="shared" ref="L164:L179" si="344">L163</f>
        <v>1</v>
      </c>
      <c r="M164" s="28">
        <f t="shared" ref="M164:M179" si="345">M163</f>
        <v>1</v>
      </c>
      <c r="N164" s="56">
        <f t="shared" si="293"/>
        <v>10000</v>
      </c>
      <c r="O164" s="33">
        <f t="shared" ref="O164:O179" si="346">SQRT((F163-F164)^2+(G163-G164)^2)</f>
        <v>114.90043102181403</v>
      </c>
      <c r="P164" s="37">
        <f t="shared" si="294"/>
        <v>118.59357947208703</v>
      </c>
      <c r="Q164" s="9" t="s">
        <v>12</v>
      </c>
      <c r="R164" s="55" t="s">
        <v>12</v>
      </c>
      <c r="S164" s="55">
        <v>3.6150000000000002</v>
      </c>
      <c r="T164" s="55">
        <v>3.8929999999999998</v>
      </c>
      <c r="U164" s="55">
        <v>4.1479999999999997</v>
      </c>
      <c r="V164" s="3">
        <v>4.3609999999999998</v>
      </c>
      <c r="W164" s="3">
        <v>4.6029999999999998</v>
      </c>
      <c r="X164" s="3" t="s">
        <v>12</v>
      </c>
      <c r="Y164" s="3">
        <v>5.0720000000000001</v>
      </c>
      <c r="Z164" s="15" t="s">
        <v>12</v>
      </c>
      <c r="AA164" s="10">
        <f t="shared" si="295"/>
        <v>4.6029999999999998</v>
      </c>
      <c r="AB164" s="9">
        <f t="shared" si="296"/>
        <v>0.45500000000000007</v>
      </c>
      <c r="AC164" s="10">
        <f t="shared" si="297"/>
        <v>0.46900000000000031</v>
      </c>
      <c r="AD164" s="9" t="s">
        <v>12</v>
      </c>
      <c r="AE164" s="55" t="s">
        <v>12</v>
      </c>
      <c r="AF164" s="55">
        <v>0.91100000000000003</v>
      </c>
      <c r="AG164" s="55">
        <v>0.98399999999999999</v>
      </c>
      <c r="AH164" s="55">
        <v>1.0620000000000001</v>
      </c>
      <c r="AI164" s="3">
        <v>1.133</v>
      </c>
      <c r="AJ164" s="3">
        <v>1.2110000000000001</v>
      </c>
      <c r="AK164" s="3" t="s">
        <v>12</v>
      </c>
      <c r="AL164" s="3">
        <v>1.3740000000000001</v>
      </c>
      <c r="AM164" s="15" t="s">
        <v>12</v>
      </c>
      <c r="AN164" s="10">
        <f t="shared" si="298"/>
        <v>1.2110000000000001</v>
      </c>
      <c r="AO164" s="9">
        <f t="shared" si="299"/>
        <v>0.14900000000000002</v>
      </c>
      <c r="AP164" s="10">
        <f t="shared" si="300"/>
        <v>0.16300000000000003</v>
      </c>
      <c r="AQ164" s="9" t="s">
        <v>12</v>
      </c>
      <c r="AR164" s="55" t="s">
        <v>12</v>
      </c>
      <c r="AS164" s="55">
        <v>3.3250000000000002</v>
      </c>
      <c r="AT164" s="55">
        <v>3.452</v>
      </c>
      <c r="AU164" s="55">
        <v>3.5859999999999999</v>
      </c>
      <c r="AV164" s="3">
        <v>3.6970000000000001</v>
      </c>
      <c r="AW164" s="3">
        <v>3.8220000000000001</v>
      </c>
      <c r="AX164" s="3" t="s">
        <v>12</v>
      </c>
      <c r="AY164" s="3">
        <v>4.07</v>
      </c>
      <c r="AZ164" s="15" t="s">
        <v>12</v>
      </c>
      <c r="BA164" s="10">
        <f t="shared" si="301"/>
        <v>3.8220000000000001</v>
      </c>
      <c r="BB164" s="9">
        <f t="shared" si="302"/>
        <v>0.23600000000000021</v>
      </c>
      <c r="BC164" s="10">
        <f t="shared" si="303"/>
        <v>0.24800000000000022</v>
      </c>
      <c r="BD164" s="9">
        <v>4.9740000000000002</v>
      </c>
      <c r="BE164" s="3">
        <v>5.601</v>
      </c>
      <c r="BF164" s="15">
        <v>6.3239999999999998</v>
      </c>
      <c r="BG164" s="15">
        <f t="shared" si="304"/>
        <v>5.601</v>
      </c>
      <c r="BH164" s="9">
        <f t="shared" si="305"/>
        <v>0.62699999999999978</v>
      </c>
      <c r="BI164" s="10">
        <f t="shared" si="306"/>
        <v>0.72299999999999986</v>
      </c>
      <c r="BJ164" s="9">
        <v>4.8849999999999998</v>
      </c>
      <c r="BK164" s="3">
        <v>5.4950000000000001</v>
      </c>
      <c r="BL164" s="15">
        <v>6.19</v>
      </c>
      <c r="BM164" s="15">
        <f t="shared" si="307"/>
        <v>5.4950000000000001</v>
      </c>
      <c r="BN164" s="9">
        <f t="shared" si="308"/>
        <v>0.61000000000000032</v>
      </c>
      <c r="BO164" s="10">
        <f t="shared" si="309"/>
        <v>0.69500000000000028</v>
      </c>
      <c r="BP164">
        <f t="shared" si="310"/>
        <v>0</v>
      </c>
      <c r="BQ164" s="93">
        <f t="shared" si="311"/>
        <v>1.3780219780219773</v>
      </c>
      <c r="BR164" s="93">
        <f t="shared" si="312"/>
        <v>1.3406593406593412</v>
      </c>
      <c r="BS164" s="93" t="str">
        <f>VLOOKUP(C164,'Koppeling locatie - aslocatie'!$A$2:$C$8139,2,FALSE)</f>
        <v>bema239</v>
      </c>
      <c r="BT164" s="93">
        <f>VLOOKUP($BS164,aslocaties_v01!$C$3:$AA$500,MATCH($K$3/10,aslocaties_v01!$C$2:$X$2),FALSE)</f>
        <v>4.1180000000000003</v>
      </c>
      <c r="BU164" s="93">
        <f>VLOOKUP(BS164,aslocaties_v01!$C$3:$AA$500,MATCH($K$3,aslocaties_v01!$C$2:$X$2),FALSE)</f>
        <v>4.5709999999999997</v>
      </c>
      <c r="BV164" s="93">
        <f>VLOOKUP(BS164,aslocaties_v01!$C$3:$AA$500,MATCH($K$3*10,aslocaties_v01!$C$2:$Y$2),FALSE)</f>
        <v>5.0369999999999999</v>
      </c>
      <c r="BW164" s="93">
        <f t="shared" si="313"/>
        <v>0.4529999999999994</v>
      </c>
      <c r="BX164" s="93">
        <f t="shared" si="314"/>
        <v>0.46600000000000019</v>
      </c>
      <c r="BY164" s="94">
        <f t="shared" si="315"/>
        <v>4.3956043956058233E-3</v>
      </c>
      <c r="BZ164" s="94">
        <f t="shared" si="316"/>
        <v>6.3965884861409972E-3</v>
      </c>
      <c r="CA164" s="94">
        <f t="shared" si="317"/>
        <v>2.9999999999999361E-2</v>
      </c>
      <c r="CB164">
        <f t="shared" si="318"/>
        <v>3.2000000000000028E-2</v>
      </c>
      <c r="CC164" s="58">
        <f t="shared" si="319"/>
        <v>3.5000000000000142E-2</v>
      </c>
      <c r="CD164" s="95" t="b">
        <f t="shared" si="320"/>
        <v>0</v>
      </c>
      <c r="CE164" s="96" t="b">
        <f t="shared" si="321"/>
        <v>1</v>
      </c>
      <c r="CF164" t="b">
        <f t="shared" si="322"/>
        <v>1</v>
      </c>
      <c r="CG164" t="b">
        <f t="shared" si="323"/>
        <v>1</v>
      </c>
      <c r="CH164" s="84" t="b">
        <f t="shared" si="324"/>
        <v>1</v>
      </c>
      <c r="CI164">
        <f t="shared" si="325"/>
        <v>1.2110000000000001</v>
      </c>
      <c r="CJ164" t="b">
        <f t="shared" si="326"/>
        <v>1</v>
      </c>
      <c r="CK164" t="b">
        <f t="shared" si="327"/>
        <v>1</v>
      </c>
      <c r="CL164" s="84" t="b">
        <f t="shared" ref="CL164:CL179" si="347">BA164&lt;AVERAGE(BA:BA)+2*STDEV(BA:BA)</f>
        <v>1</v>
      </c>
      <c r="CM164">
        <f t="shared" si="328"/>
        <v>3.8220000000000001</v>
      </c>
      <c r="CN164" t="b">
        <f t="shared" si="329"/>
        <v>1</v>
      </c>
      <c r="CO164" s="84">
        <f t="shared" si="330"/>
        <v>5.3142034786763687E-2</v>
      </c>
      <c r="CP164" t="b">
        <f t="shared" si="331"/>
        <v>1</v>
      </c>
      <c r="CQ164" s="96" t="b">
        <f t="shared" si="332"/>
        <v>1</v>
      </c>
      <c r="CR164" t="b">
        <f t="shared" si="333"/>
        <v>1</v>
      </c>
      <c r="CS164" t="b">
        <f t="shared" si="334"/>
        <v>1</v>
      </c>
      <c r="CT164" t="b">
        <f t="shared" si="335"/>
        <v>1</v>
      </c>
      <c r="CU164" t="b">
        <f t="shared" si="336"/>
        <v>1</v>
      </c>
      <c r="CV164" s="84" t="b">
        <f t="shared" si="337"/>
        <v>1</v>
      </c>
      <c r="CW164" t="b">
        <f t="shared" si="338"/>
        <v>1</v>
      </c>
      <c r="CX164" t="b">
        <f t="shared" si="339"/>
        <v>1</v>
      </c>
      <c r="CY164" t="b">
        <f t="shared" si="340"/>
        <v>1</v>
      </c>
      <c r="CZ164" t="b">
        <f t="shared" si="341"/>
        <v>1</v>
      </c>
      <c r="DA164" s="84">
        <f t="shared" si="342"/>
        <v>0</v>
      </c>
      <c r="DB164" t="b">
        <f t="shared" si="343"/>
        <v>0</v>
      </c>
    </row>
    <row r="165" spans="1:106">
      <c r="A165" s="9">
        <v>1290</v>
      </c>
      <c r="B165" s="3">
        <v>2</v>
      </c>
      <c r="C165" s="3" t="s">
        <v>1008</v>
      </c>
      <c r="D165" s="3" t="str">
        <f t="shared" si="290"/>
        <v>BM_1_24-1_dk_0086</v>
      </c>
      <c r="E165" s="3" t="str">
        <f t="shared" si="291"/>
        <v>0086</v>
      </c>
      <c r="F165" s="3">
        <v>129354.234</v>
      </c>
      <c r="G165" s="15">
        <v>413872.5</v>
      </c>
      <c r="H165" s="35" t="str">
        <f t="shared" si="292"/>
        <v>ja</v>
      </c>
      <c r="I165" s="42">
        <v>190</v>
      </c>
      <c r="J165" s="20" t="s">
        <v>369</v>
      </c>
      <c r="K165" s="21">
        <v>10000</v>
      </c>
      <c r="L165" s="28">
        <f t="shared" si="344"/>
        <v>1</v>
      </c>
      <c r="M165" s="28">
        <f t="shared" si="345"/>
        <v>1</v>
      </c>
      <c r="N165" s="56">
        <f t="shared" si="293"/>
        <v>10000</v>
      </c>
      <c r="O165" s="33">
        <f t="shared" si="346"/>
        <v>118.59357947208703</v>
      </c>
      <c r="P165" s="37">
        <f t="shared" si="294"/>
        <v>78.52886746285921</v>
      </c>
      <c r="Q165" s="9" t="s">
        <v>12</v>
      </c>
      <c r="R165" s="55" t="s">
        <v>12</v>
      </c>
      <c r="S165" s="55">
        <v>3.6040000000000001</v>
      </c>
      <c r="T165" s="55">
        <v>3.8780000000000001</v>
      </c>
      <c r="U165" s="55">
        <v>4.1319999999999997</v>
      </c>
      <c r="V165" s="3">
        <v>4.3449999999999998</v>
      </c>
      <c r="W165" s="3">
        <v>4.5860000000000003</v>
      </c>
      <c r="X165" s="3" t="s">
        <v>12</v>
      </c>
      <c r="Y165" s="3">
        <v>5.056</v>
      </c>
      <c r="Z165" s="15" t="s">
        <v>12</v>
      </c>
      <c r="AA165" s="10">
        <f t="shared" si="295"/>
        <v>4.5860000000000003</v>
      </c>
      <c r="AB165" s="9">
        <f t="shared" si="296"/>
        <v>0.45400000000000063</v>
      </c>
      <c r="AC165" s="10">
        <f t="shared" si="297"/>
        <v>0.46999999999999975</v>
      </c>
      <c r="AD165" s="9" t="s">
        <v>12</v>
      </c>
      <c r="AE165" s="55" t="s">
        <v>12</v>
      </c>
      <c r="AF165" s="55">
        <v>0.90600000000000003</v>
      </c>
      <c r="AG165" s="55">
        <v>0.97799999999999998</v>
      </c>
      <c r="AH165" s="55">
        <v>1.056</v>
      </c>
      <c r="AI165" s="3">
        <v>1.1259999999999999</v>
      </c>
      <c r="AJ165" s="3">
        <v>1.2030000000000001</v>
      </c>
      <c r="AK165" s="3" t="s">
        <v>12</v>
      </c>
      <c r="AL165" s="3">
        <v>1.365</v>
      </c>
      <c r="AM165" s="15" t="s">
        <v>12</v>
      </c>
      <c r="AN165" s="10">
        <f t="shared" si="298"/>
        <v>1.2030000000000001</v>
      </c>
      <c r="AO165" s="9">
        <f t="shared" si="299"/>
        <v>0.14700000000000002</v>
      </c>
      <c r="AP165" s="10">
        <f t="shared" si="300"/>
        <v>0.16199999999999992</v>
      </c>
      <c r="AQ165" s="9" t="s">
        <v>12</v>
      </c>
      <c r="AR165" s="55" t="s">
        <v>12</v>
      </c>
      <c r="AS165" s="55">
        <v>3.3159999999999998</v>
      </c>
      <c r="AT165" s="55">
        <v>3.4430000000000001</v>
      </c>
      <c r="AU165" s="55">
        <v>3.5760000000000001</v>
      </c>
      <c r="AV165" s="3">
        <v>3.6880000000000002</v>
      </c>
      <c r="AW165" s="3">
        <v>3.8119999999999998</v>
      </c>
      <c r="AX165" s="3" t="s">
        <v>12</v>
      </c>
      <c r="AY165" s="3">
        <v>4.0599999999999996</v>
      </c>
      <c r="AZ165" s="15" t="s">
        <v>12</v>
      </c>
      <c r="BA165" s="10">
        <f t="shared" si="301"/>
        <v>3.8119999999999998</v>
      </c>
      <c r="BB165" s="9">
        <f t="shared" si="302"/>
        <v>0.23599999999999977</v>
      </c>
      <c r="BC165" s="10">
        <f t="shared" si="303"/>
        <v>0.24799999999999978</v>
      </c>
      <c r="BD165" s="9">
        <v>4.9790000000000001</v>
      </c>
      <c r="BE165" s="3">
        <v>5.6139999999999999</v>
      </c>
      <c r="BF165" s="15">
        <v>6.3550000000000004</v>
      </c>
      <c r="BG165" s="15">
        <f t="shared" si="304"/>
        <v>5.6139999999999999</v>
      </c>
      <c r="BH165" s="9">
        <f t="shared" si="305"/>
        <v>0.63499999999999979</v>
      </c>
      <c r="BI165" s="10">
        <f t="shared" si="306"/>
        <v>0.74100000000000055</v>
      </c>
      <c r="BJ165" s="9">
        <v>4.8929999999999998</v>
      </c>
      <c r="BK165" s="3">
        <v>5.51</v>
      </c>
      <c r="BL165" s="15">
        <v>6.22</v>
      </c>
      <c r="BM165" s="15">
        <f t="shared" si="307"/>
        <v>5.51</v>
      </c>
      <c r="BN165" s="9">
        <f t="shared" si="308"/>
        <v>0.61699999999999999</v>
      </c>
      <c r="BO165" s="10">
        <f t="shared" si="309"/>
        <v>0.71</v>
      </c>
      <c r="BP165">
        <f t="shared" si="310"/>
        <v>0</v>
      </c>
      <c r="BQ165" s="93">
        <f t="shared" si="311"/>
        <v>1.398678414096914</v>
      </c>
      <c r="BR165" s="93">
        <f t="shared" si="312"/>
        <v>1.3590308370044033</v>
      </c>
      <c r="BS165" s="93" t="str">
        <f>VLOOKUP(C165,'Koppeling locatie - aslocatie'!$A$2:$C$8139,2,FALSE)</f>
        <v>bema239</v>
      </c>
      <c r="BT165" s="93">
        <f>VLOOKUP($BS165,aslocaties_v01!$C$3:$AA$500,MATCH($K$3/10,aslocaties_v01!$C$2:$X$2),FALSE)</f>
        <v>4.1180000000000003</v>
      </c>
      <c r="BU165" s="93">
        <f>VLOOKUP(BS165,aslocaties_v01!$C$3:$AA$500,MATCH($K$3,aslocaties_v01!$C$2:$X$2),FALSE)</f>
        <v>4.5709999999999997</v>
      </c>
      <c r="BV165" s="93">
        <f>VLOOKUP(BS165,aslocaties_v01!$C$3:$AA$500,MATCH($K$3*10,aslocaties_v01!$C$2:$Y$2),FALSE)</f>
        <v>5.0369999999999999</v>
      </c>
      <c r="BW165" s="93">
        <f t="shared" si="313"/>
        <v>0.4529999999999994</v>
      </c>
      <c r="BX165" s="93">
        <f t="shared" si="314"/>
        <v>0.46600000000000019</v>
      </c>
      <c r="BY165" s="94">
        <f t="shared" si="315"/>
        <v>2.2026431718088491E-3</v>
      </c>
      <c r="BZ165" s="94">
        <f t="shared" si="316"/>
        <v>8.5106382978713535E-3</v>
      </c>
      <c r="CA165" s="94">
        <f t="shared" si="317"/>
        <v>1.3999999999999346E-2</v>
      </c>
      <c r="CB165">
        <f t="shared" si="318"/>
        <v>1.5000000000000568E-2</v>
      </c>
      <c r="CC165" s="58">
        <f t="shared" si="319"/>
        <v>1.9000000000000128E-2</v>
      </c>
      <c r="CD165" s="95" t="b">
        <f t="shared" si="320"/>
        <v>0</v>
      </c>
      <c r="CE165" s="96" t="b">
        <f t="shared" si="321"/>
        <v>1</v>
      </c>
      <c r="CF165" t="b">
        <f t="shared" si="322"/>
        <v>1</v>
      </c>
      <c r="CG165" t="b">
        <f t="shared" si="323"/>
        <v>1</v>
      </c>
      <c r="CH165" s="84" t="b">
        <f t="shared" si="324"/>
        <v>1</v>
      </c>
      <c r="CI165">
        <f t="shared" si="325"/>
        <v>1.2030000000000001</v>
      </c>
      <c r="CJ165" t="b">
        <f t="shared" si="326"/>
        <v>1</v>
      </c>
      <c r="CK165" t="b">
        <f t="shared" si="327"/>
        <v>1</v>
      </c>
      <c r="CL165" s="84" t="b">
        <f t="shared" si="347"/>
        <v>1</v>
      </c>
      <c r="CM165">
        <f t="shared" si="328"/>
        <v>3.8119999999999998</v>
      </c>
      <c r="CN165" t="b">
        <f t="shared" si="329"/>
        <v>1</v>
      </c>
      <c r="CO165" s="84">
        <f t="shared" si="330"/>
        <v>5.3068308489142242E-2</v>
      </c>
      <c r="CP165" t="b">
        <f t="shared" si="331"/>
        <v>1</v>
      </c>
      <c r="CQ165" s="96" t="b">
        <f t="shared" si="332"/>
        <v>1</v>
      </c>
      <c r="CR165" t="b">
        <f t="shared" si="333"/>
        <v>1</v>
      </c>
      <c r="CS165" t="b">
        <f t="shared" si="334"/>
        <v>1</v>
      </c>
      <c r="CT165" t="b">
        <f t="shared" si="335"/>
        <v>1</v>
      </c>
      <c r="CU165" t="b">
        <f t="shared" si="336"/>
        <v>1</v>
      </c>
      <c r="CV165" s="84" t="b">
        <f t="shared" si="337"/>
        <v>1</v>
      </c>
      <c r="CW165" t="b">
        <f t="shared" si="338"/>
        <v>1</v>
      </c>
      <c r="CX165" t="b">
        <f t="shared" si="339"/>
        <v>1</v>
      </c>
      <c r="CY165" t="b">
        <f t="shared" si="340"/>
        <v>1</v>
      </c>
      <c r="CZ165" t="b">
        <f t="shared" si="341"/>
        <v>1</v>
      </c>
      <c r="DA165" s="84">
        <f t="shared" si="342"/>
        <v>0</v>
      </c>
      <c r="DB165" t="b">
        <f t="shared" si="343"/>
        <v>0</v>
      </c>
    </row>
    <row r="166" spans="1:106">
      <c r="A166" s="9">
        <v>1291</v>
      </c>
      <c r="B166" s="3">
        <v>2</v>
      </c>
      <c r="C166" s="3" t="s">
        <v>1009</v>
      </c>
      <c r="D166" s="3" t="str">
        <f t="shared" si="290"/>
        <v>BM_1_24-1_dk_0087</v>
      </c>
      <c r="E166" s="3" t="str">
        <f t="shared" si="291"/>
        <v>0087</v>
      </c>
      <c r="F166" s="3">
        <v>129276.742</v>
      </c>
      <c r="G166" s="15">
        <v>413885.21899999998</v>
      </c>
      <c r="H166" s="35" t="str">
        <f t="shared" si="292"/>
        <v>ja</v>
      </c>
      <c r="I166" s="42">
        <v>191</v>
      </c>
      <c r="J166" s="20" t="s">
        <v>369</v>
      </c>
      <c r="K166" s="21">
        <v>10000</v>
      </c>
      <c r="L166" s="28">
        <f t="shared" si="344"/>
        <v>1</v>
      </c>
      <c r="M166" s="28">
        <f t="shared" si="345"/>
        <v>1</v>
      </c>
      <c r="N166" s="56">
        <f t="shared" si="293"/>
        <v>10000</v>
      </c>
      <c r="O166" s="33">
        <f t="shared" si="346"/>
        <v>78.52886746285921</v>
      </c>
      <c r="P166" s="37">
        <f t="shared" si="294"/>
        <v>116.2112265230806</v>
      </c>
      <c r="Q166" s="9" t="s">
        <v>12</v>
      </c>
      <c r="R166" s="55" t="s">
        <v>12</v>
      </c>
      <c r="S166" s="55">
        <v>3.5910000000000002</v>
      </c>
      <c r="T166" s="55">
        <v>3.8679999999999999</v>
      </c>
      <c r="U166" s="55">
        <v>4.1219999999999999</v>
      </c>
      <c r="V166" s="3">
        <v>4.3339999999999996</v>
      </c>
      <c r="W166" s="3">
        <v>4.5750000000000002</v>
      </c>
      <c r="X166" s="3" t="s">
        <v>12</v>
      </c>
      <c r="Y166" s="3">
        <v>5.0439999999999996</v>
      </c>
      <c r="Z166" s="15" t="s">
        <v>12</v>
      </c>
      <c r="AA166" s="10">
        <f t="shared" si="295"/>
        <v>4.5750000000000002</v>
      </c>
      <c r="AB166" s="9">
        <f t="shared" si="296"/>
        <v>0.45300000000000029</v>
      </c>
      <c r="AC166" s="10">
        <f t="shared" si="297"/>
        <v>0.46899999999999942</v>
      </c>
      <c r="AD166" s="9" t="s">
        <v>12</v>
      </c>
      <c r="AE166" s="55" t="s">
        <v>12</v>
      </c>
      <c r="AF166" s="55">
        <v>0.91300000000000003</v>
      </c>
      <c r="AG166" s="55">
        <v>0.98599999999999999</v>
      </c>
      <c r="AH166" s="55">
        <v>1.0640000000000001</v>
      </c>
      <c r="AI166" s="3">
        <v>1.135</v>
      </c>
      <c r="AJ166" s="3">
        <v>1.2130000000000001</v>
      </c>
      <c r="AK166" s="3" t="s">
        <v>12</v>
      </c>
      <c r="AL166" s="3">
        <v>1.3759999999999999</v>
      </c>
      <c r="AM166" s="15" t="s">
        <v>12</v>
      </c>
      <c r="AN166" s="10">
        <f t="shared" si="298"/>
        <v>1.2130000000000001</v>
      </c>
      <c r="AO166" s="9">
        <f t="shared" si="299"/>
        <v>0.14900000000000002</v>
      </c>
      <c r="AP166" s="10">
        <f t="shared" si="300"/>
        <v>0.16299999999999981</v>
      </c>
      <c r="AQ166" s="9" t="s">
        <v>12</v>
      </c>
      <c r="AR166" s="55" t="s">
        <v>12</v>
      </c>
      <c r="AS166" s="55">
        <v>3.3460000000000001</v>
      </c>
      <c r="AT166" s="55">
        <v>3.4750000000000001</v>
      </c>
      <c r="AU166" s="55">
        <v>3.609</v>
      </c>
      <c r="AV166" s="3">
        <v>3.722</v>
      </c>
      <c r="AW166" s="3">
        <v>3.8490000000000002</v>
      </c>
      <c r="AX166" s="3" t="s">
        <v>12</v>
      </c>
      <c r="AY166" s="3">
        <v>4.101</v>
      </c>
      <c r="AZ166" s="15" t="s">
        <v>12</v>
      </c>
      <c r="BA166" s="10">
        <f t="shared" si="301"/>
        <v>3.8490000000000002</v>
      </c>
      <c r="BB166" s="9">
        <f t="shared" si="302"/>
        <v>0.24000000000000021</v>
      </c>
      <c r="BC166" s="10">
        <f t="shared" si="303"/>
        <v>0.25199999999999978</v>
      </c>
      <c r="BD166" s="9">
        <v>5</v>
      </c>
      <c r="BE166" s="3">
        <v>5.6429999999999998</v>
      </c>
      <c r="BF166" s="15">
        <v>6.3949999999999996</v>
      </c>
      <c r="BG166" s="15">
        <f t="shared" si="304"/>
        <v>5.6429999999999998</v>
      </c>
      <c r="BH166" s="9">
        <f t="shared" si="305"/>
        <v>0.64299999999999979</v>
      </c>
      <c r="BI166" s="10">
        <f t="shared" si="306"/>
        <v>0.75199999999999978</v>
      </c>
      <c r="BJ166" s="9">
        <v>4.9109999999999996</v>
      </c>
      <c r="BK166" s="3">
        <v>5.5339999999999998</v>
      </c>
      <c r="BL166" s="15">
        <v>6.2519999999999998</v>
      </c>
      <c r="BM166" s="15">
        <f t="shared" si="307"/>
        <v>5.5339999999999998</v>
      </c>
      <c r="BN166" s="9">
        <f t="shared" si="308"/>
        <v>0.62300000000000022</v>
      </c>
      <c r="BO166" s="10">
        <f t="shared" si="309"/>
        <v>0.71799999999999997</v>
      </c>
      <c r="BP166">
        <f t="shared" si="310"/>
        <v>0</v>
      </c>
      <c r="BQ166" s="93">
        <f t="shared" si="311"/>
        <v>1.41942604856512</v>
      </c>
      <c r="BR166" s="93">
        <f t="shared" si="312"/>
        <v>1.3752759381898452</v>
      </c>
      <c r="BS166" s="93" t="str">
        <f>VLOOKUP(C166,'Koppeling locatie - aslocatie'!$A$2:$C$8139,2,FALSE)</f>
        <v>bema239</v>
      </c>
      <c r="BT166" s="93">
        <f>VLOOKUP($BS166,aslocaties_v01!$C$3:$AA$500,MATCH($K$3/10,aslocaties_v01!$C$2:$X$2),FALSE)</f>
        <v>4.1180000000000003</v>
      </c>
      <c r="BU166" s="93">
        <f>VLOOKUP(BS166,aslocaties_v01!$C$3:$AA$500,MATCH($K$3,aslocaties_v01!$C$2:$X$2),FALSE)</f>
        <v>4.5709999999999997</v>
      </c>
      <c r="BV166" s="93">
        <f>VLOOKUP(BS166,aslocaties_v01!$C$3:$AA$500,MATCH($K$3*10,aslocaties_v01!$C$2:$Y$2),FALSE)</f>
        <v>5.0369999999999999</v>
      </c>
      <c r="BW166" s="93">
        <f t="shared" si="313"/>
        <v>0.4529999999999994</v>
      </c>
      <c r="BX166" s="93">
        <f t="shared" si="314"/>
        <v>0.46600000000000019</v>
      </c>
      <c r="BY166" s="94">
        <f t="shared" si="315"/>
        <v>1.9984014443252818E-15</v>
      </c>
      <c r="BZ166" s="94">
        <f t="shared" si="316"/>
        <v>6.3965884861391098E-3</v>
      </c>
      <c r="CA166" s="94">
        <f t="shared" si="317"/>
        <v>3.9999999999995595E-3</v>
      </c>
      <c r="CB166">
        <f t="shared" si="318"/>
        <v>4.0000000000004476E-3</v>
      </c>
      <c r="CC166" s="58">
        <f t="shared" si="319"/>
        <v>6.9999999999996732E-3</v>
      </c>
      <c r="CD166" s="95" t="b">
        <f t="shared" si="320"/>
        <v>0</v>
      </c>
      <c r="CE166" s="96" t="b">
        <f t="shared" si="321"/>
        <v>1</v>
      </c>
      <c r="CF166" t="b">
        <f t="shared" si="322"/>
        <v>1</v>
      </c>
      <c r="CG166" t="b">
        <f t="shared" si="323"/>
        <v>1</v>
      </c>
      <c r="CH166" s="84" t="b">
        <f t="shared" si="324"/>
        <v>1</v>
      </c>
      <c r="CI166">
        <f t="shared" si="325"/>
        <v>1.2130000000000001</v>
      </c>
      <c r="CJ166" t="b">
        <f t="shared" si="326"/>
        <v>1</v>
      </c>
      <c r="CK166" t="b">
        <f t="shared" si="327"/>
        <v>1</v>
      </c>
      <c r="CL166" s="84" t="b">
        <f t="shared" si="347"/>
        <v>1</v>
      </c>
      <c r="CM166">
        <f t="shared" si="328"/>
        <v>3.8490000000000002</v>
      </c>
      <c r="CN166" t="b">
        <f t="shared" si="329"/>
        <v>1</v>
      </c>
      <c r="CO166" s="84">
        <f t="shared" si="330"/>
        <v>5.2485625865923036E-2</v>
      </c>
      <c r="CP166" t="b">
        <f t="shared" si="331"/>
        <v>1</v>
      </c>
      <c r="CQ166" s="96" t="b">
        <f t="shared" si="332"/>
        <v>1</v>
      </c>
      <c r="CR166" t="b">
        <f t="shared" si="333"/>
        <v>1</v>
      </c>
      <c r="CS166" t="b">
        <f t="shared" si="334"/>
        <v>1</v>
      </c>
      <c r="CT166" t="b">
        <f t="shared" si="335"/>
        <v>1</v>
      </c>
      <c r="CU166" t="b">
        <f t="shared" si="336"/>
        <v>1</v>
      </c>
      <c r="CV166" s="84" t="b">
        <f t="shared" si="337"/>
        <v>1</v>
      </c>
      <c r="CW166" t="b">
        <f t="shared" si="338"/>
        <v>1</v>
      </c>
      <c r="CX166" t="b">
        <f t="shared" si="339"/>
        <v>1</v>
      </c>
      <c r="CY166" t="b">
        <f t="shared" si="340"/>
        <v>1</v>
      </c>
      <c r="CZ166" t="b">
        <f t="shared" si="341"/>
        <v>1</v>
      </c>
      <c r="DA166" s="84">
        <f t="shared" si="342"/>
        <v>0</v>
      </c>
      <c r="DB166" t="b">
        <f t="shared" si="343"/>
        <v>0</v>
      </c>
    </row>
    <row r="167" spans="1:106">
      <c r="A167" s="9">
        <v>1292</v>
      </c>
      <c r="B167" s="3">
        <v>2</v>
      </c>
      <c r="C167" s="3" t="s">
        <v>1010</v>
      </c>
      <c r="D167" s="3" t="str">
        <f t="shared" si="290"/>
        <v>BM_1_24-1_dk_0088</v>
      </c>
      <c r="E167" s="3" t="str">
        <f t="shared" si="291"/>
        <v>0088</v>
      </c>
      <c r="F167" s="3">
        <v>129162.281</v>
      </c>
      <c r="G167" s="15">
        <v>413905.31199999998</v>
      </c>
      <c r="H167" s="35" t="str">
        <f t="shared" si="292"/>
        <v>ja</v>
      </c>
      <c r="I167" s="42">
        <v>191</v>
      </c>
      <c r="J167" s="20" t="s">
        <v>369</v>
      </c>
      <c r="K167" s="21">
        <v>10000</v>
      </c>
      <c r="L167" s="28">
        <f t="shared" si="344"/>
        <v>1</v>
      </c>
      <c r="M167" s="28">
        <f t="shared" si="345"/>
        <v>1</v>
      </c>
      <c r="N167" s="56">
        <f t="shared" si="293"/>
        <v>10000</v>
      </c>
      <c r="O167" s="33">
        <f t="shared" si="346"/>
        <v>116.2112265230806</v>
      </c>
      <c r="P167" s="37">
        <f t="shared" si="294"/>
        <v>77.256117926031564</v>
      </c>
      <c r="Q167" s="9" t="s">
        <v>12</v>
      </c>
      <c r="R167" s="55" t="s">
        <v>12</v>
      </c>
      <c r="S167" s="55">
        <v>3.5790000000000002</v>
      </c>
      <c r="T167" s="55">
        <v>3.8540000000000001</v>
      </c>
      <c r="U167" s="55">
        <v>4.1059999999999999</v>
      </c>
      <c r="V167" s="3">
        <v>4.3170000000000002</v>
      </c>
      <c r="W167" s="3">
        <v>4.5579999999999998</v>
      </c>
      <c r="X167" s="3" t="s">
        <v>12</v>
      </c>
      <c r="Y167" s="3">
        <v>5.0259999999999998</v>
      </c>
      <c r="Z167" s="15" t="s">
        <v>12</v>
      </c>
      <c r="AA167" s="10">
        <f t="shared" si="295"/>
        <v>4.5579999999999998</v>
      </c>
      <c r="AB167" s="9">
        <f t="shared" si="296"/>
        <v>0.45199999999999996</v>
      </c>
      <c r="AC167" s="10">
        <f t="shared" si="297"/>
        <v>0.46799999999999997</v>
      </c>
      <c r="AD167" s="9" t="s">
        <v>12</v>
      </c>
      <c r="AE167" s="55" t="s">
        <v>12</v>
      </c>
      <c r="AF167" s="55">
        <v>0.91</v>
      </c>
      <c r="AG167" s="55">
        <v>0.98199999999999998</v>
      </c>
      <c r="AH167" s="55">
        <v>1.06</v>
      </c>
      <c r="AI167" s="3">
        <v>1.1299999999999999</v>
      </c>
      <c r="AJ167" s="3">
        <v>1.2070000000000001</v>
      </c>
      <c r="AK167" s="3" t="s">
        <v>12</v>
      </c>
      <c r="AL167" s="3">
        <v>1.369</v>
      </c>
      <c r="AM167" s="15" t="s">
        <v>12</v>
      </c>
      <c r="AN167" s="10">
        <f t="shared" si="298"/>
        <v>1.2070000000000001</v>
      </c>
      <c r="AO167" s="9">
        <f t="shared" si="299"/>
        <v>0.14700000000000002</v>
      </c>
      <c r="AP167" s="10">
        <f t="shared" si="300"/>
        <v>0.16199999999999992</v>
      </c>
      <c r="AQ167" s="9" t="s">
        <v>12</v>
      </c>
      <c r="AR167" s="55" t="s">
        <v>12</v>
      </c>
      <c r="AS167" s="55">
        <v>3.3380000000000001</v>
      </c>
      <c r="AT167" s="55">
        <v>3.4660000000000002</v>
      </c>
      <c r="AU167" s="55">
        <v>3.601</v>
      </c>
      <c r="AV167" s="3">
        <v>3.714</v>
      </c>
      <c r="AW167" s="3">
        <v>3.839</v>
      </c>
      <c r="AX167" s="3" t="s">
        <v>12</v>
      </c>
      <c r="AY167" s="3">
        <v>4.0910000000000002</v>
      </c>
      <c r="AZ167" s="15" t="s">
        <v>12</v>
      </c>
      <c r="BA167" s="10">
        <f t="shared" si="301"/>
        <v>3.839</v>
      </c>
      <c r="BB167" s="9">
        <f t="shared" si="302"/>
        <v>0.23799999999999999</v>
      </c>
      <c r="BC167" s="10">
        <f t="shared" si="303"/>
        <v>0.25200000000000022</v>
      </c>
      <c r="BD167" s="9">
        <v>4.9859999999999998</v>
      </c>
      <c r="BE167" s="3">
        <v>5.6269999999999998</v>
      </c>
      <c r="BF167" s="15">
        <v>6.3789999999999996</v>
      </c>
      <c r="BG167" s="15">
        <f t="shared" si="304"/>
        <v>5.6269999999999998</v>
      </c>
      <c r="BH167" s="9">
        <f t="shared" si="305"/>
        <v>0.64100000000000001</v>
      </c>
      <c r="BI167" s="10">
        <f t="shared" si="306"/>
        <v>0.75199999999999978</v>
      </c>
      <c r="BJ167" s="9">
        <v>4.8959999999999999</v>
      </c>
      <c r="BK167" s="3">
        <v>5.5190000000000001</v>
      </c>
      <c r="BL167" s="15">
        <v>6.2370000000000001</v>
      </c>
      <c r="BM167" s="15">
        <f t="shared" si="307"/>
        <v>5.5190000000000001</v>
      </c>
      <c r="BN167" s="9">
        <f t="shared" si="308"/>
        <v>0.62300000000000022</v>
      </c>
      <c r="BO167" s="10">
        <f t="shared" si="309"/>
        <v>0.71799999999999997</v>
      </c>
      <c r="BP167">
        <f t="shared" si="310"/>
        <v>0</v>
      </c>
      <c r="BQ167" s="93">
        <f t="shared" si="311"/>
        <v>1.4181415929203542</v>
      </c>
      <c r="BR167" s="93">
        <f t="shared" si="312"/>
        <v>1.378318584070797</v>
      </c>
      <c r="BS167" s="93" t="str">
        <f>VLOOKUP(C167,'Koppeling locatie - aslocatie'!$A$2:$C$8139,2,FALSE)</f>
        <v>bema239</v>
      </c>
      <c r="BT167" s="93">
        <f>VLOOKUP($BS167,aslocaties_v01!$C$3:$AA$500,MATCH($K$3/10,aslocaties_v01!$C$2:$X$2),FALSE)</f>
        <v>4.1180000000000003</v>
      </c>
      <c r="BU167" s="93">
        <f>VLOOKUP(BS167,aslocaties_v01!$C$3:$AA$500,MATCH($K$3,aslocaties_v01!$C$2:$X$2),FALSE)</f>
        <v>4.5709999999999997</v>
      </c>
      <c r="BV167" s="93">
        <f>VLOOKUP(BS167,aslocaties_v01!$C$3:$AA$500,MATCH($K$3*10,aslocaties_v01!$C$2:$Y$2),FALSE)</f>
        <v>5.0369999999999999</v>
      </c>
      <c r="BW167" s="93">
        <f t="shared" si="313"/>
        <v>0.4529999999999994</v>
      </c>
      <c r="BX167" s="93">
        <f t="shared" si="314"/>
        <v>0.46600000000000019</v>
      </c>
      <c r="BY167" s="94">
        <f t="shared" si="315"/>
        <v>2.2123893805297001E-3</v>
      </c>
      <c r="BZ167" s="94">
        <f t="shared" si="316"/>
        <v>4.2735042735038142E-3</v>
      </c>
      <c r="CA167" s="94">
        <f t="shared" si="317"/>
        <v>1.2000000000000455E-2</v>
      </c>
      <c r="CB167">
        <f t="shared" si="318"/>
        <v>1.2999999999999901E-2</v>
      </c>
      <c r="CC167" s="58">
        <f t="shared" si="319"/>
        <v>1.1000000000000121E-2</v>
      </c>
      <c r="CD167" s="95" t="b">
        <f t="shared" si="320"/>
        <v>0</v>
      </c>
      <c r="CE167" s="96" t="b">
        <f t="shared" si="321"/>
        <v>1</v>
      </c>
      <c r="CF167" t="b">
        <f t="shared" si="322"/>
        <v>1</v>
      </c>
      <c r="CG167" t="b">
        <f t="shared" si="323"/>
        <v>1</v>
      </c>
      <c r="CH167" s="84" t="b">
        <f t="shared" si="324"/>
        <v>1</v>
      </c>
      <c r="CI167">
        <f t="shared" si="325"/>
        <v>1.2070000000000001</v>
      </c>
      <c r="CJ167" t="b">
        <f t="shared" si="326"/>
        <v>1</v>
      </c>
      <c r="CK167" t="b">
        <f t="shared" si="327"/>
        <v>1</v>
      </c>
      <c r="CL167" s="84" t="b">
        <f t="shared" si="347"/>
        <v>1</v>
      </c>
      <c r="CM167">
        <f t="shared" si="328"/>
        <v>3.839</v>
      </c>
      <c r="CN167" t="b">
        <f t="shared" si="329"/>
        <v>1</v>
      </c>
      <c r="CO167" s="84">
        <f t="shared" si="330"/>
        <v>5.2498445928564057E-2</v>
      </c>
      <c r="CP167" t="b">
        <f t="shared" si="331"/>
        <v>1</v>
      </c>
      <c r="CQ167" s="96" t="b">
        <f t="shared" si="332"/>
        <v>1</v>
      </c>
      <c r="CR167" t="b">
        <f t="shared" si="333"/>
        <v>1</v>
      </c>
      <c r="CS167" t="b">
        <f t="shared" si="334"/>
        <v>1</v>
      </c>
      <c r="CT167" t="b">
        <f t="shared" si="335"/>
        <v>1</v>
      </c>
      <c r="CU167" t="b">
        <f t="shared" si="336"/>
        <v>1</v>
      </c>
      <c r="CV167" s="84" t="b">
        <f t="shared" si="337"/>
        <v>1</v>
      </c>
      <c r="CW167" t="b">
        <f t="shared" si="338"/>
        <v>1</v>
      </c>
      <c r="CX167" t="b">
        <f t="shared" si="339"/>
        <v>1</v>
      </c>
      <c r="CY167" t="b">
        <f t="shared" si="340"/>
        <v>1</v>
      </c>
      <c r="CZ167" t="b">
        <f t="shared" si="341"/>
        <v>1</v>
      </c>
      <c r="DA167" s="84">
        <f t="shared" si="342"/>
        <v>0</v>
      </c>
      <c r="DB167" t="b">
        <f t="shared" si="343"/>
        <v>0</v>
      </c>
    </row>
    <row r="168" spans="1:106">
      <c r="A168" s="9">
        <v>1293</v>
      </c>
      <c r="B168" s="3">
        <v>2</v>
      </c>
      <c r="C168" s="3" t="s">
        <v>1011</v>
      </c>
      <c r="D168" s="3" t="str">
        <f t="shared" si="290"/>
        <v>BM_1_24-1_dk_0089</v>
      </c>
      <c r="E168" s="3" t="str">
        <f t="shared" si="291"/>
        <v>0089</v>
      </c>
      <c r="F168" s="3">
        <v>129086.42200000001</v>
      </c>
      <c r="G168" s="15">
        <v>413919.93800000002</v>
      </c>
      <c r="H168" s="35" t="str">
        <f t="shared" si="292"/>
        <v>ja</v>
      </c>
      <c r="I168" s="42">
        <v>192</v>
      </c>
      <c r="J168" s="20" t="s">
        <v>369</v>
      </c>
      <c r="K168" s="21">
        <v>10000</v>
      </c>
      <c r="L168" s="28">
        <f t="shared" si="344"/>
        <v>1</v>
      </c>
      <c r="M168" s="28">
        <f t="shared" si="345"/>
        <v>1</v>
      </c>
      <c r="N168" s="56">
        <f t="shared" si="293"/>
        <v>10000</v>
      </c>
      <c r="O168" s="33">
        <f t="shared" si="346"/>
        <v>77.256117926031564</v>
      </c>
      <c r="P168" s="37">
        <f t="shared" si="294"/>
        <v>7499.400576345608</v>
      </c>
      <c r="Q168" s="9" t="s">
        <v>12</v>
      </c>
      <c r="R168" s="55" t="s">
        <v>12</v>
      </c>
      <c r="S168" s="55">
        <v>3.5680000000000001</v>
      </c>
      <c r="T168" s="55">
        <v>3.8410000000000002</v>
      </c>
      <c r="U168" s="55">
        <v>4.093</v>
      </c>
      <c r="V168" s="3">
        <v>4.3040000000000003</v>
      </c>
      <c r="W168" s="3">
        <v>4.5439999999999996</v>
      </c>
      <c r="X168" s="3" t="s">
        <v>12</v>
      </c>
      <c r="Y168" s="3">
        <v>5.008</v>
      </c>
      <c r="Z168" s="15" t="s">
        <v>12</v>
      </c>
      <c r="AA168" s="10">
        <f t="shared" si="295"/>
        <v>4.5439999999999996</v>
      </c>
      <c r="AB168" s="9">
        <f t="shared" si="296"/>
        <v>0.45099999999999962</v>
      </c>
      <c r="AC168" s="10">
        <f t="shared" si="297"/>
        <v>0.46400000000000041</v>
      </c>
      <c r="AD168" s="9" t="s">
        <v>12</v>
      </c>
      <c r="AE168" s="55" t="s">
        <v>12</v>
      </c>
      <c r="AF168" s="55">
        <v>0.92400000000000004</v>
      </c>
      <c r="AG168" s="55">
        <v>0.997</v>
      </c>
      <c r="AH168" s="55">
        <v>1.075</v>
      </c>
      <c r="AI168" s="3">
        <v>1.145</v>
      </c>
      <c r="AJ168" s="3">
        <v>1.2230000000000001</v>
      </c>
      <c r="AK168" s="3" t="s">
        <v>12</v>
      </c>
      <c r="AL168" s="3">
        <v>1.385</v>
      </c>
      <c r="AM168" s="15" t="s">
        <v>12</v>
      </c>
      <c r="AN168" s="10">
        <f t="shared" si="298"/>
        <v>1.2230000000000001</v>
      </c>
      <c r="AO168" s="9">
        <f t="shared" si="299"/>
        <v>0.14800000000000013</v>
      </c>
      <c r="AP168" s="10">
        <f t="shared" si="300"/>
        <v>0.16199999999999992</v>
      </c>
      <c r="AQ168" s="9" t="s">
        <v>12</v>
      </c>
      <c r="AR168" s="55" t="s">
        <v>12</v>
      </c>
      <c r="AS168" s="55">
        <v>3.3780000000000001</v>
      </c>
      <c r="AT168" s="55">
        <v>3.5070000000000001</v>
      </c>
      <c r="AU168" s="55">
        <v>3.6419999999999999</v>
      </c>
      <c r="AV168" s="3">
        <v>3.7559999999999998</v>
      </c>
      <c r="AW168" s="3">
        <v>3.883</v>
      </c>
      <c r="AX168" s="3" t="s">
        <v>12</v>
      </c>
      <c r="AY168" s="3">
        <v>4.1369999999999996</v>
      </c>
      <c r="AZ168" s="15" t="s">
        <v>12</v>
      </c>
      <c r="BA168" s="10">
        <f t="shared" si="301"/>
        <v>3.883</v>
      </c>
      <c r="BB168" s="9">
        <f t="shared" si="302"/>
        <v>0.2410000000000001</v>
      </c>
      <c r="BC168" s="10">
        <f t="shared" si="303"/>
        <v>0.25399999999999956</v>
      </c>
      <c r="BD168" s="9">
        <v>5.0170000000000003</v>
      </c>
      <c r="BE168" s="3">
        <v>5.6669999999999998</v>
      </c>
      <c r="BF168" s="15">
        <v>6.43</v>
      </c>
      <c r="BG168" s="15">
        <f t="shared" si="304"/>
        <v>5.6669999999999998</v>
      </c>
      <c r="BH168" s="9">
        <f t="shared" si="305"/>
        <v>0.64999999999999947</v>
      </c>
      <c r="BI168" s="10">
        <f t="shared" si="306"/>
        <v>0.7629999999999999</v>
      </c>
      <c r="BJ168" s="9">
        <v>4.9249999999999998</v>
      </c>
      <c r="BK168" s="3">
        <v>5.5549999999999997</v>
      </c>
      <c r="BL168" s="15">
        <v>6.28</v>
      </c>
      <c r="BM168" s="15">
        <f t="shared" si="307"/>
        <v>5.5549999999999997</v>
      </c>
      <c r="BN168" s="9">
        <f t="shared" si="308"/>
        <v>0.62999999999999989</v>
      </c>
      <c r="BO168" s="10">
        <f t="shared" si="309"/>
        <v>0.72500000000000053</v>
      </c>
      <c r="BP168">
        <f t="shared" si="310"/>
        <v>0</v>
      </c>
      <c r="BQ168" s="93">
        <f t="shared" si="311"/>
        <v>1.4412416851441241</v>
      </c>
      <c r="BR168" s="93">
        <f t="shared" si="312"/>
        <v>1.3968957871396905</v>
      </c>
      <c r="BS168" s="93" t="str">
        <f>VLOOKUP(C168,'Koppeling locatie - aslocatie'!$A$2:$C$8139,2,FALSE)</f>
        <v>bema239</v>
      </c>
      <c r="BT168" s="93">
        <f>VLOOKUP($BS168,aslocaties_v01!$C$3:$AA$500,MATCH($K$3/10,aslocaties_v01!$C$2:$X$2),FALSE)</f>
        <v>4.1180000000000003</v>
      </c>
      <c r="BU168" s="93">
        <f>VLOOKUP(BS168,aslocaties_v01!$C$3:$AA$500,MATCH($K$3,aslocaties_v01!$C$2:$X$2),FALSE)</f>
        <v>4.5709999999999997</v>
      </c>
      <c r="BV168" s="93">
        <f>VLOOKUP(BS168,aslocaties_v01!$C$3:$AA$500,MATCH($K$3*10,aslocaties_v01!$C$2:$Y$2),FALSE)</f>
        <v>5.0369999999999999</v>
      </c>
      <c r="BW168" s="93">
        <f t="shared" si="313"/>
        <v>0.4529999999999994</v>
      </c>
      <c r="BX168" s="93">
        <f t="shared" si="314"/>
        <v>0.46600000000000019</v>
      </c>
      <c r="BY168" s="94">
        <f t="shared" si="315"/>
        <v>4.4345898004429785E-3</v>
      </c>
      <c r="BZ168" s="94">
        <f t="shared" si="316"/>
        <v>4.3103448275856326E-3</v>
      </c>
      <c r="CA168" s="94">
        <f t="shared" si="317"/>
        <v>2.5000000000000355E-2</v>
      </c>
      <c r="CB168">
        <f t="shared" si="318"/>
        <v>2.7000000000000135E-2</v>
      </c>
      <c r="CC168" s="58">
        <f t="shared" si="319"/>
        <v>2.8999999999999915E-2</v>
      </c>
      <c r="CD168" s="95" t="b">
        <f t="shared" si="320"/>
        <v>0</v>
      </c>
      <c r="CE168" s="96" t="b">
        <f t="shared" si="321"/>
        <v>1</v>
      </c>
      <c r="CF168" t="b">
        <f t="shared" si="322"/>
        <v>1</v>
      </c>
      <c r="CG168" t="b">
        <f t="shared" si="323"/>
        <v>1</v>
      </c>
      <c r="CH168" s="84" t="b">
        <f t="shared" si="324"/>
        <v>1</v>
      </c>
      <c r="CI168">
        <f t="shared" si="325"/>
        <v>1.2230000000000001</v>
      </c>
      <c r="CJ168" t="b">
        <f t="shared" si="326"/>
        <v>1</v>
      </c>
      <c r="CK168" t="b">
        <f t="shared" si="327"/>
        <v>1</v>
      </c>
      <c r="CL168" s="84" t="b">
        <f t="shared" si="347"/>
        <v>1</v>
      </c>
      <c r="CM168">
        <f t="shared" si="328"/>
        <v>3.883</v>
      </c>
      <c r="CN168" t="b">
        <f t="shared" si="329"/>
        <v>1</v>
      </c>
      <c r="CO168" s="84">
        <f t="shared" si="330"/>
        <v>5.1995657887250427E-2</v>
      </c>
      <c r="CP168" t="b">
        <f t="shared" si="331"/>
        <v>1</v>
      </c>
      <c r="CQ168" s="96" t="b">
        <f t="shared" si="332"/>
        <v>1</v>
      </c>
      <c r="CR168" t="b">
        <f t="shared" si="333"/>
        <v>1</v>
      </c>
      <c r="CS168" t="b">
        <f t="shared" si="334"/>
        <v>1</v>
      </c>
      <c r="CT168" t="b">
        <f t="shared" si="335"/>
        <v>1</v>
      </c>
      <c r="CU168" t="b">
        <f t="shared" si="336"/>
        <v>1</v>
      </c>
      <c r="CV168" s="84" t="b">
        <f t="shared" si="337"/>
        <v>1</v>
      </c>
      <c r="CW168" t="b">
        <f t="shared" si="338"/>
        <v>1</v>
      </c>
      <c r="CX168" t="b">
        <f t="shared" si="339"/>
        <v>1</v>
      </c>
      <c r="CY168" t="b">
        <f t="shared" si="340"/>
        <v>1</v>
      </c>
      <c r="CZ168" t="b">
        <f t="shared" si="341"/>
        <v>1</v>
      </c>
      <c r="DA168" s="84">
        <f t="shared" si="342"/>
        <v>0</v>
      </c>
      <c r="DB168" t="b">
        <f t="shared" si="343"/>
        <v>0</v>
      </c>
    </row>
    <row r="169" spans="1:106">
      <c r="A169" s="9">
        <v>1294</v>
      </c>
      <c r="B169" s="3">
        <v>2</v>
      </c>
      <c r="C169" s="3" t="s">
        <v>1012</v>
      </c>
      <c r="D169" s="3" t="str">
        <f t="shared" si="290"/>
        <v>BM_1_24-1_dk_0009</v>
      </c>
      <c r="E169" s="3" t="str">
        <f t="shared" si="291"/>
        <v>0009</v>
      </c>
      <c r="F169" s="3">
        <v>136068.984</v>
      </c>
      <c r="G169" s="15">
        <v>416655.78100000002</v>
      </c>
      <c r="H169" s="35" t="str">
        <f t="shared" si="292"/>
        <v>ja</v>
      </c>
      <c r="I169" s="42">
        <v>157</v>
      </c>
      <c r="J169" s="20" t="s">
        <v>369</v>
      </c>
      <c r="K169" s="21">
        <v>10000</v>
      </c>
      <c r="L169" s="28">
        <f t="shared" si="344"/>
        <v>1</v>
      </c>
      <c r="M169" s="28">
        <f t="shared" si="345"/>
        <v>1</v>
      </c>
      <c r="N169" s="56">
        <f t="shared" si="293"/>
        <v>10000</v>
      </c>
      <c r="O169" s="33">
        <f t="shared" si="346"/>
        <v>7499.400576345608</v>
      </c>
      <c r="P169" s="37">
        <f t="shared" si="294"/>
        <v>7596.6473457604961</v>
      </c>
      <c r="Q169" s="9" t="s">
        <v>12</v>
      </c>
      <c r="R169" s="55" t="s">
        <v>12</v>
      </c>
      <c r="S169" s="55">
        <v>4.3710000000000004</v>
      </c>
      <c r="T169" s="55">
        <v>4.6950000000000003</v>
      </c>
      <c r="U169" s="55">
        <v>4.9989999999999997</v>
      </c>
      <c r="V169" s="3">
        <v>5.2409999999999997</v>
      </c>
      <c r="W169" s="3">
        <v>5.5220000000000002</v>
      </c>
      <c r="X169" s="3" t="s">
        <v>12</v>
      </c>
      <c r="Y169" s="3">
        <v>6.0640000000000001</v>
      </c>
      <c r="Z169" s="15" t="s">
        <v>12</v>
      </c>
      <c r="AA169" s="10">
        <f t="shared" si="295"/>
        <v>5.5220000000000002</v>
      </c>
      <c r="AB169" s="9">
        <f t="shared" si="296"/>
        <v>0.52300000000000058</v>
      </c>
      <c r="AC169" s="10">
        <f t="shared" si="297"/>
        <v>0.54199999999999982</v>
      </c>
      <c r="AD169" s="9" t="s">
        <v>12</v>
      </c>
      <c r="AE169" s="55" t="s">
        <v>12</v>
      </c>
      <c r="AF169" s="55">
        <v>0.57999999999999996</v>
      </c>
      <c r="AG169" s="55">
        <v>0.66</v>
      </c>
      <c r="AH169" s="55">
        <v>0.76</v>
      </c>
      <c r="AI169" s="3">
        <v>0.84299999999999997</v>
      </c>
      <c r="AJ169" s="3">
        <v>0.91900000000000004</v>
      </c>
      <c r="AK169" s="3" t="s">
        <v>12</v>
      </c>
      <c r="AL169" s="3">
        <v>1.0469999999999999</v>
      </c>
      <c r="AM169" s="15" t="s">
        <v>12</v>
      </c>
      <c r="AN169" s="10">
        <f t="shared" si="298"/>
        <v>0.91900000000000004</v>
      </c>
      <c r="AO169" s="9">
        <f t="shared" si="299"/>
        <v>0.15900000000000003</v>
      </c>
      <c r="AP169" s="10">
        <f t="shared" si="300"/>
        <v>0.12799999999999989</v>
      </c>
      <c r="AQ169" s="9" t="s">
        <v>12</v>
      </c>
      <c r="AR169" s="55" t="s">
        <v>12</v>
      </c>
      <c r="AS169" s="55">
        <v>2.5419999999999998</v>
      </c>
      <c r="AT169" s="55">
        <v>2.6819999999999999</v>
      </c>
      <c r="AU169" s="55">
        <v>2.8650000000000002</v>
      </c>
      <c r="AV169" s="3">
        <v>3.036</v>
      </c>
      <c r="AW169" s="3">
        <v>3.1579999999999999</v>
      </c>
      <c r="AX169" s="3" t="s">
        <v>12</v>
      </c>
      <c r="AY169" s="3">
        <v>3.3570000000000002</v>
      </c>
      <c r="AZ169" s="15" t="s">
        <v>12</v>
      </c>
      <c r="BA169" s="10">
        <f t="shared" si="301"/>
        <v>3.1579999999999999</v>
      </c>
      <c r="BB169" s="9">
        <f t="shared" si="302"/>
        <v>0.29299999999999971</v>
      </c>
      <c r="BC169" s="10">
        <f t="shared" si="303"/>
        <v>0.19900000000000029</v>
      </c>
      <c r="BD169" s="9">
        <v>5.3339999999999996</v>
      </c>
      <c r="BE169" s="3">
        <v>5.8780000000000001</v>
      </c>
      <c r="BF169" s="15">
        <v>6.4210000000000003</v>
      </c>
      <c r="BG169" s="15">
        <f t="shared" si="304"/>
        <v>5.8780000000000001</v>
      </c>
      <c r="BH169" s="9">
        <f t="shared" si="305"/>
        <v>0.54400000000000048</v>
      </c>
      <c r="BI169" s="10">
        <f t="shared" si="306"/>
        <v>0.54300000000000015</v>
      </c>
      <c r="BJ169" s="9">
        <v>5.2990000000000004</v>
      </c>
      <c r="BK169" s="3">
        <v>5.8410000000000002</v>
      </c>
      <c r="BL169" s="15">
        <v>6.3840000000000003</v>
      </c>
      <c r="BM169" s="15">
        <f t="shared" si="307"/>
        <v>5.8410000000000002</v>
      </c>
      <c r="BN169" s="9">
        <f t="shared" si="308"/>
        <v>0.54199999999999982</v>
      </c>
      <c r="BO169" s="10">
        <f t="shared" si="309"/>
        <v>0.54300000000000015</v>
      </c>
      <c r="BP169">
        <f t="shared" si="310"/>
        <v>0</v>
      </c>
      <c r="BQ169" s="93">
        <f t="shared" si="311"/>
        <v>1.040152963671128</v>
      </c>
      <c r="BR169" s="93">
        <f t="shared" si="312"/>
        <v>1.036328871892924</v>
      </c>
      <c r="BS169" s="93" t="str">
        <f>VLOOKUP(C169,'Koppeling locatie - aslocatie'!$A$2:$C$8139,2,FALSE)</f>
        <v>bema231</v>
      </c>
      <c r="BT169" s="93">
        <f>VLOOKUP($BS169,aslocaties_v01!$C$3:$AA$500,MATCH($K$3/10,aslocaties_v01!$C$2:$X$2),FALSE)</f>
        <v>5.0049999999999999</v>
      </c>
      <c r="BU169" s="93">
        <f>VLOOKUP(BS169,aslocaties_v01!$C$3:$AA$500,MATCH($K$3,aslocaties_v01!$C$2:$X$2),FALSE)</f>
        <v>5.5279999999999996</v>
      </c>
      <c r="BV169" s="93">
        <f>VLOOKUP(BS169,aslocaties_v01!$C$3:$AA$500,MATCH($K$3*10,aslocaties_v01!$C$2:$Y$2),FALSE)</f>
        <v>6.07</v>
      </c>
      <c r="BW169" s="93">
        <f t="shared" si="313"/>
        <v>0.52299999999999969</v>
      </c>
      <c r="BX169" s="93">
        <f t="shared" si="314"/>
        <v>0.5420000000000007</v>
      </c>
      <c r="BY169" s="94">
        <f t="shared" si="315"/>
        <v>1.6653345369377348E-15</v>
      </c>
      <c r="BZ169" s="94">
        <f t="shared" si="316"/>
        <v>1.5543122344752192E-15</v>
      </c>
      <c r="CA169" s="94">
        <f t="shared" si="317"/>
        <v>6.0000000000002274E-3</v>
      </c>
      <c r="CB169">
        <f t="shared" si="318"/>
        <v>5.9999999999993392E-3</v>
      </c>
      <c r="CC169" s="58">
        <f t="shared" si="319"/>
        <v>6.0000000000002274E-3</v>
      </c>
      <c r="CD169" s="95" t="b">
        <f t="shared" si="320"/>
        <v>0</v>
      </c>
      <c r="CE169" s="96" t="b">
        <f t="shared" si="321"/>
        <v>1</v>
      </c>
      <c r="CF169" t="b">
        <f t="shared" si="322"/>
        <v>1</v>
      </c>
      <c r="CG169" t="b">
        <f t="shared" si="323"/>
        <v>1</v>
      </c>
      <c r="CH169" s="84" t="b">
        <f t="shared" si="324"/>
        <v>1</v>
      </c>
      <c r="CI169">
        <f t="shared" si="325"/>
        <v>0.91900000000000004</v>
      </c>
      <c r="CJ169" t="b">
        <f t="shared" si="326"/>
        <v>1</v>
      </c>
      <c r="CK169" t="b">
        <f t="shared" si="327"/>
        <v>1</v>
      </c>
      <c r="CL169" s="84" t="b">
        <f t="shared" si="347"/>
        <v>1</v>
      </c>
      <c r="CM169">
        <f t="shared" si="328"/>
        <v>3.1579999999999999</v>
      </c>
      <c r="CN169" t="b">
        <f t="shared" si="329"/>
        <v>1</v>
      </c>
      <c r="CO169" s="84">
        <f t="shared" si="330"/>
        <v>5.9069957948566156E-2</v>
      </c>
      <c r="CP169" t="b">
        <f t="shared" si="331"/>
        <v>1</v>
      </c>
      <c r="CQ169" s="96" t="b">
        <f t="shared" si="332"/>
        <v>1</v>
      </c>
      <c r="CR169" t="b">
        <f t="shared" si="333"/>
        <v>1</v>
      </c>
      <c r="CS169" t="b">
        <f t="shared" si="334"/>
        <v>1</v>
      </c>
      <c r="CT169" t="b">
        <f t="shared" si="335"/>
        <v>1</v>
      </c>
      <c r="CU169" t="b">
        <f t="shared" si="336"/>
        <v>1</v>
      </c>
      <c r="CV169" s="84" t="b">
        <f t="shared" si="337"/>
        <v>1</v>
      </c>
      <c r="CW169" t="b">
        <f t="shared" si="338"/>
        <v>1</v>
      </c>
      <c r="CX169" t="b">
        <f t="shared" si="339"/>
        <v>1</v>
      </c>
      <c r="CY169" t="b">
        <f t="shared" si="340"/>
        <v>1</v>
      </c>
      <c r="CZ169" t="b">
        <f t="shared" si="341"/>
        <v>1</v>
      </c>
      <c r="DA169" s="84">
        <f t="shared" si="342"/>
        <v>0</v>
      </c>
      <c r="DB169" t="b">
        <f t="shared" si="343"/>
        <v>0</v>
      </c>
    </row>
    <row r="170" spans="1:106">
      <c r="A170" s="9">
        <v>1295</v>
      </c>
      <c r="B170" s="3">
        <v>2</v>
      </c>
      <c r="C170" s="3" t="s">
        <v>1013</v>
      </c>
      <c r="D170" s="3" t="str">
        <f t="shared" si="290"/>
        <v>BM_1_24-1_dk_0090</v>
      </c>
      <c r="E170" s="3" t="str">
        <f t="shared" si="291"/>
        <v>0090</v>
      </c>
      <c r="F170" s="3">
        <v>128972.969</v>
      </c>
      <c r="G170" s="15">
        <v>413943.65600000002</v>
      </c>
      <c r="H170" s="35" t="str">
        <f t="shared" si="292"/>
        <v>ja</v>
      </c>
      <c r="I170" s="42">
        <v>191</v>
      </c>
      <c r="J170" s="20" t="s">
        <v>369</v>
      </c>
      <c r="K170" s="21">
        <v>10000</v>
      </c>
      <c r="L170" s="28">
        <f t="shared" si="344"/>
        <v>1</v>
      </c>
      <c r="M170" s="28">
        <f t="shared" si="345"/>
        <v>1</v>
      </c>
      <c r="N170" s="56">
        <f t="shared" si="293"/>
        <v>10000</v>
      </c>
      <c r="O170" s="33">
        <f t="shared" si="346"/>
        <v>7596.6473457604961</v>
      </c>
      <c r="P170" s="37">
        <f t="shared" si="294"/>
        <v>116.1174124970055</v>
      </c>
      <c r="Q170" s="9" t="s">
        <v>12</v>
      </c>
      <c r="R170" s="55" t="s">
        <v>12</v>
      </c>
      <c r="S170" s="55">
        <v>3.5529999999999999</v>
      </c>
      <c r="T170" s="55">
        <v>3.8250000000000002</v>
      </c>
      <c r="U170" s="55">
        <v>4.0759999999999996</v>
      </c>
      <c r="V170" s="3">
        <v>4.2859999999999996</v>
      </c>
      <c r="W170" s="3">
        <v>4.5259999999999998</v>
      </c>
      <c r="X170" s="3" t="s">
        <v>12</v>
      </c>
      <c r="Y170" s="3">
        <v>4.992</v>
      </c>
      <c r="Z170" s="15" t="s">
        <v>12</v>
      </c>
      <c r="AA170" s="10">
        <f t="shared" si="295"/>
        <v>4.5259999999999998</v>
      </c>
      <c r="AB170" s="9">
        <f t="shared" si="296"/>
        <v>0.45000000000000018</v>
      </c>
      <c r="AC170" s="10">
        <f t="shared" si="297"/>
        <v>0.46600000000000019</v>
      </c>
      <c r="AD170" s="9" t="s">
        <v>12</v>
      </c>
      <c r="AE170" s="55" t="s">
        <v>12</v>
      </c>
      <c r="AF170" s="55">
        <v>0.91900000000000004</v>
      </c>
      <c r="AG170" s="55">
        <v>0.99099999999999999</v>
      </c>
      <c r="AH170" s="55">
        <v>1.069</v>
      </c>
      <c r="AI170" s="3">
        <v>1.139</v>
      </c>
      <c r="AJ170" s="3">
        <v>1.216</v>
      </c>
      <c r="AK170" s="3" t="s">
        <v>12</v>
      </c>
      <c r="AL170" s="3">
        <v>1.379</v>
      </c>
      <c r="AM170" s="15" t="s">
        <v>12</v>
      </c>
      <c r="AN170" s="10">
        <f t="shared" si="298"/>
        <v>1.216</v>
      </c>
      <c r="AO170" s="9">
        <f t="shared" si="299"/>
        <v>0.14700000000000002</v>
      </c>
      <c r="AP170" s="10">
        <f t="shared" si="300"/>
        <v>0.16300000000000003</v>
      </c>
      <c r="AQ170" s="9" t="s">
        <v>12</v>
      </c>
      <c r="AR170" s="55" t="s">
        <v>12</v>
      </c>
      <c r="AS170" s="55">
        <v>3.3719999999999999</v>
      </c>
      <c r="AT170" s="55">
        <v>3.5009999999999999</v>
      </c>
      <c r="AU170" s="55">
        <v>3.6360000000000001</v>
      </c>
      <c r="AV170" s="3">
        <v>3.75</v>
      </c>
      <c r="AW170" s="3">
        <v>3.8769999999999998</v>
      </c>
      <c r="AX170" s="3" t="s">
        <v>12</v>
      </c>
      <c r="AY170" s="3">
        <v>4.1310000000000002</v>
      </c>
      <c r="AZ170" s="15" t="s">
        <v>12</v>
      </c>
      <c r="BA170" s="10">
        <f t="shared" si="301"/>
        <v>3.8769999999999998</v>
      </c>
      <c r="BB170" s="9">
        <f t="shared" si="302"/>
        <v>0.24099999999999966</v>
      </c>
      <c r="BC170" s="10">
        <f t="shared" si="303"/>
        <v>0.25400000000000045</v>
      </c>
      <c r="BD170" s="9">
        <v>4.9939999999999998</v>
      </c>
      <c r="BE170" s="3">
        <v>5.6420000000000003</v>
      </c>
      <c r="BF170" s="15">
        <v>6.4029999999999996</v>
      </c>
      <c r="BG170" s="15">
        <f t="shared" si="304"/>
        <v>5.6420000000000003</v>
      </c>
      <c r="BH170" s="9">
        <f t="shared" si="305"/>
        <v>0.64800000000000058</v>
      </c>
      <c r="BI170" s="10">
        <f t="shared" si="306"/>
        <v>0.76099999999999923</v>
      </c>
      <c r="BJ170" s="9">
        <v>4.8979999999999997</v>
      </c>
      <c r="BK170" s="3">
        <v>5.5250000000000004</v>
      </c>
      <c r="BL170" s="15">
        <v>6.2489999999999997</v>
      </c>
      <c r="BM170" s="15">
        <f t="shared" si="307"/>
        <v>5.5250000000000004</v>
      </c>
      <c r="BN170" s="9">
        <f t="shared" si="308"/>
        <v>0.62700000000000067</v>
      </c>
      <c r="BO170" s="10">
        <f t="shared" si="309"/>
        <v>0.72399999999999931</v>
      </c>
      <c r="BP170">
        <f t="shared" si="310"/>
        <v>0</v>
      </c>
      <c r="BQ170" s="93">
        <f t="shared" si="311"/>
        <v>1.4400000000000006</v>
      </c>
      <c r="BR170" s="93">
        <f t="shared" si="312"/>
        <v>1.3933333333333342</v>
      </c>
      <c r="BS170" s="93" t="str">
        <f>VLOOKUP(C170,'Koppeling locatie - aslocatie'!$A$2:$C$8139,2,FALSE)</f>
        <v>bema239</v>
      </c>
      <c r="BT170" s="93">
        <f>VLOOKUP($BS170,aslocaties_v01!$C$3:$AA$500,MATCH($K$3/10,aslocaties_v01!$C$2:$X$2),FALSE)</f>
        <v>4.1180000000000003</v>
      </c>
      <c r="BU170" s="93">
        <f>VLOOKUP(BS170,aslocaties_v01!$C$3:$AA$500,MATCH($K$3,aslocaties_v01!$C$2:$X$2),FALSE)</f>
        <v>4.5709999999999997</v>
      </c>
      <c r="BV170" s="93">
        <f>VLOOKUP(BS170,aslocaties_v01!$C$3:$AA$500,MATCH($K$3*10,aslocaties_v01!$C$2:$Y$2),FALSE)</f>
        <v>5.0369999999999999</v>
      </c>
      <c r="BW170" s="93">
        <f t="shared" si="313"/>
        <v>0.4529999999999994</v>
      </c>
      <c r="BX170" s="93">
        <f t="shared" si="314"/>
        <v>0.46600000000000019</v>
      </c>
      <c r="BY170" s="94">
        <f t="shared" si="315"/>
        <v>6.6666666666650443E-3</v>
      </c>
      <c r="BZ170" s="94">
        <f t="shared" si="316"/>
        <v>0</v>
      </c>
      <c r="CA170" s="94">
        <f t="shared" si="317"/>
        <v>4.2000000000000703E-2</v>
      </c>
      <c r="CB170">
        <f t="shared" si="318"/>
        <v>4.4999999999999929E-2</v>
      </c>
      <c r="CC170" s="58">
        <f t="shared" si="319"/>
        <v>4.4999999999999929E-2</v>
      </c>
      <c r="CD170" s="95" t="b">
        <f t="shared" si="320"/>
        <v>0</v>
      </c>
      <c r="CE170" s="96" t="b">
        <f t="shared" si="321"/>
        <v>1</v>
      </c>
      <c r="CF170" t="b">
        <f t="shared" si="322"/>
        <v>1</v>
      </c>
      <c r="CG170" t="b">
        <f t="shared" si="323"/>
        <v>1</v>
      </c>
      <c r="CH170" s="84" t="b">
        <f t="shared" si="324"/>
        <v>1</v>
      </c>
      <c r="CI170">
        <f t="shared" si="325"/>
        <v>1.216</v>
      </c>
      <c r="CJ170" t="b">
        <f t="shared" si="326"/>
        <v>1</v>
      </c>
      <c r="CK170" t="b">
        <f t="shared" si="327"/>
        <v>1</v>
      </c>
      <c r="CL170" s="84" t="b">
        <f t="shared" si="347"/>
        <v>1</v>
      </c>
      <c r="CM170">
        <f t="shared" si="328"/>
        <v>3.8769999999999998</v>
      </c>
      <c r="CN170" t="b">
        <f t="shared" si="329"/>
        <v>1</v>
      </c>
      <c r="CO170" s="84">
        <f t="shared" si="330"/>
        <v>5.1858192387756075E-2</v>
      </c>
      <c r="CP170" t="b">
        <f t="shared" si="331"/>
        <v>1</v>
      </c>
      <c r="CQ170" s="96" t="b">
        <f t="shared" si="332"/>
        <v>1</v>
      </c>
      <c r="CR170" t="b">
        <f t="shared" si="333"/>
        <v>1</v>
      </c>
      <c r="CS170" t="b">
        <f t="shared" si="334"/>
        <v>1</v>
      </c>
      <c r="CT170" t="b">
        <f t="shared" si="335"/>
        <v>1</v>
      </c>
      <c r="CU170" t="b">
        <f t="shared" si="336"/>
        <v>1</v>
      </c>
      <c r="CV170" s="84" t="b">
        <f t="shared" si="337"/>
        <v>1</v>
      </c>
      <c r="CW170" t="b">
        <f t="shared" si="338"/>
        <v>1</v>
      </c>
      <c r="CX170" t="b">
        <f t="shared" si="339"/>
        <v>1</v>
      </c>
      <c r="CY170" t="b">
        <f t="shared" si="340"/>
        <v>1</v>
      </c>
      <c r="CZ170" t="b">
        <f t="shared" si="341"/>
        <v>1</v>
      </c>
      <c r="DA170" s="84">
        <f t="shared" si="342"/>
        <v>0</v>
      </c>
      <c r="DB170" t="b">
        <f t="shared" si="343"/>
        <v>0</v>
      </c>
    </row>
    <row r="171" spans="1:106">
      <c r="A171" s="9">
        <v>1296</v>
      </c>
      <c r="B171" s="3">
        <v>2</v>
      </c>
      <c r="C171" s="3" t="s">
        <v>1014</v>
      </c>
      <c r="D171" s="3" t="str">
        <f t="shared" si="290"/>
        <v>BM_1_24-1_dk_0091</v>
      </c>
      <c r="E171" s="3" t="str">
        <f t="shared" si="291"/>
        <v>0091</v>
      </c>
      <c r="F171" s="3">
        <v>128859.75</v>
      </c>
      <c r="G171" s="15">
        <v>413969.43800000002</v>
      </c>
      <c r="H171" s="35" t="str">
        <f t="shared" si="292"/>
        <v>ja</v>
      </c>
      <c r="I171" s="42">
        <v>192</v>
      </c>
      <c r="J171" s="20" t="s">
        <v>369</v>
      </c>
      <c r="K171" s="21">
        <v>10000</v>
      </c>
      <c r="L171" s="28">
        <f t="shared" si="344"/>
        <v>1</v>
      </c>
      <c r="M171" s="28">
        <f t="shared" si="345"/>
        <v>1</v>
      </c>
      <c r="N171" s="56">
        <f t="shared" si="293"/>
        <v>10000</v>
      </c>
      <c r="O171" s="33">
        <f t="shared" si="346"/>
        <v>116.1174124970055</v>
      </c>
      <c r="P171" s="37">
        <f t="shared" si="294"/>
        <v>77.477097964501056</v>
      </c>
      <c r="Q171" s="9" t="s">
        <v>12</v>
      </c>
      <c r="R171" s="55" t="s">
        <v>12</v>
      </c>
      <c r="S171" s="55">
        <v>3.544</v>
      </c>
      <c r="T171" s="55">
        <v>3.8149999999999999</v>
      </c>
      <c r="U171" s="55">
        <v>4.0659999999999998</v>
      </c>
      <c r="V171" s="3">
        <v>4.2759999999999998</v>
      </c>
      <c r="W171" s="3">
        <v>4.5149999999999997</v>
      </c>
      <c r="X171" s="3" t="s">
        <v>12</v>
      </c>
      <c r="Y171" s="3">
        <v>4.9779999999999998</v>
      </c>
      <c r="Z171" s="15" t="s">
        <v>12</v>
      </c>
      <c r="AA171" s="10">
        <f t="shared" si="295"/>
        <v>4.5149999999999997</v>
      </c>
      <c r="AB171" s="9">
        <f t="shared" si="296"/>
        <v>0.44899999999999984</v>
      </c>
      <c r="AC171" s="10">
        <f t="shared" si="297"/>
        <v>0.46300000000000008</v>
      </c>
      <c r="AD171" s="9" t="s">
        <v>12</v>
      </c>
      <c r="AE171" s="55" t="s">
        <v>12</v>
      </c>
      <c r="AF171" s="55">
        <v>0.92500000000000004</v>
      </c>
      <c r="AG171" s="55">
        <v>0.998</v>
      </c>
      <c r="AH171" s="55">
        <v>1.077</v>
      </c>
      <c r="AI171" s="3">
        <v>1.147</v>
      </c>
      <c r="AJ171" s="3">
        <v>1.224</v>
      </c>
      <c r="AK171" s="3" t="s">
        <v>12</v>
      </c>
      <c r="AL171" s="3">
        <v>1.385</v>
      </c>
      <c r="AM171" s="15" t="s">
        <v>12</v>
      </c>
      <c r="AN171" s="10">
        <f t="shared" si="298"/>
        <v>1.224</v>
      </c>
      <c r="AO171" s="9">
        <f t="shared" si="299"/>
        <v>0.14700000000000002</v>
      </c>
      <c r="AP171" s="10">
        <f t="shared" si="300"/>
        <v>0.16100000000000003</v>
      </c>
      <c r="AQ171" s="9" t="s">
        <v>12</v>
      </c>
      <c r="AR171" s="55" t="s">
        <v>12</v>
      </c>
      <c r="AS171" s="55">
        <v>3.3759999999999999</v>
      </c>
      <c r="AT171" s="55">
        <v>3.5049999999999999</v>
      </c>
      <c r="AU171" s="55">
        <v>3.6389999999999998</v>
      </c>
      <c r="AV171" s="3">
        <v>3.7530000000000001</v>
      </c>
      <c r="AW171" s="3">
        <v>3.879</v>
      </c>
      <c r="AX171" s="3" t="s">
        <v>12</v>
      </c>
      <c r="AY171" s="3">
        <v>4.1310000000000002</v>
      </c>
      <c r="AZ171" s="15" t="s">
        <v>12</v>
      </c>
      <c r="BA171" s="10">
        <f t="shared" si="301"/>
        <v>3.879</v>
      </c>
      <c r="BB171" s="9">
        <f t="shared" si="302"/>
        <v>0.24000000000000021</v>
      </c>
      <c r="BC171" s="10">
        <f t="shared" si="303"/>
        <v>0.25200000000000022</v>
      </c>
      <c r="BD171" s="9">
        <v>4.9939999999999998</v>
      </c>
      <c r="BE171" s="3">
        <v>5.6429999999999998</v>
      </c>
      <c r="BF171" s="15">
        <v>6.4050000000000002</v>
      </c>
      <c r="BG171" s="15">
        <f t="shared" si="304"/>
        <v>5.6429999999999998</v>
      </c>
      <c r="BH171" s="9">
        <f t="shared" si="305"/>
        <v>0.64900000000000002</v>
      </c>
      <c r="BI171" s="10">
        <f t="shared" si="306"/>
        <v>0.76200000000000045</v>
      </c>
      <c r="BJ171" s="9">
        <v>4.9029999999999996</v>
      </c>
      <c r="BK171" s="3">
        <v>5.532</v>
      </c>
      <c r="BL171" s="15">
        <v>6.2569999999999997</v>
      </c>
      <c r="BM171" s="15">
        <f t="shared" si="307"/>
        <v>5.532</v>
      </c>
      <c r="BN171" s="9">
        <f t="shared" si="308"/>
        <v>0.62900000000000045</v>
      </c>
      <c r="BO171" s="10">
        <f t="shared" si="309"/>
        <v>0.72499999999999964</v>
      </c>
      <c r="BP171">
        <f t="shared" si="310"/>
        <v>0</v>
      </c>
      <c r="BQ171" s="93">
        <f t="shared" si="311"/>
        <v>1.4454342984409805</v>
      </c>
      <c r="BR171" s="93">
        <f t="shared" si="312"/>
        <v>1.4008908685968835</v>
      </c>
      <c r="BS171" s="93" t="str">
        <f>VLOOKUP(C171,'Koppeling locatie - aslocatie'!$A$2:$C$8139,2,FALSE)</f>
        <v>bema239</v>
      </c>
      <c r="BT171" s="93">
        <f>VLOOKUP($BS171,aslocaties_v01!$C$3:$AA$500,MATCH($K$3/10,aslocaties_v01!$C$2:$X$2),FALSE)</f>
        <v>4.1180000000000003</v>
      </c>
      <c r="BU171" s="93">
        <f>VLOOKUP(BS171,aslocaties_v01!$C$3:$AA$500,MATCH($K$3,aslocaties_v01!$C$2:$X$2),FALSE)</f>
        <v>4.5709999999999997</v>
      </c>
      <c r="BV171" s="93">
        <f>VLOOKUP(BS171,aslocaties_v01!$C$3:$AA$500,MATCH($K$3*10,aslocaties_v01!$C$2:$Y$2),FALSE)</f>
        <v>5.0369999999999999</v>
      </c>
      <c r="BW171" s="93">
        <f t="shared" si="313"/>
        <v>0.4529999999999994</v>
      </c>
      <c r="BX171" s="93">
        <f t="shared" si="314"/>
        <v>0.46600000000000019</v>
      </c>
      <c r="BY171" s="94">
        <f t="shared" si="315"/>
        <v>8.9086859688185527E-3</v>
      </c>
      <c r="BZ171" s="94">
        <f t="shared" si="316"/>
        <v>6.4794816414688317E-3</v>
      </c>
      <c r="CA171" s="94">
        <f t="shared" si="317"/>
        <v>5.200000000000049E-2</v>
      </c>
      <c r="CB171">
        <f t="shared" si="318"/>
        <v>5.600000000000005E-2</v>
      </c>
      <c r="CC171" s="58">
        <f t="shared" si="319"/>
        <v>5.9000000000000163E-2</v>
      </c>
      <c r="CD171" s="95" t="b">
        <f t="shared" si="320"/>
        <v>0</v>
      </c>
      <c r="CE171" s="96" t="b">
        <f t="shared" si="321"/>
        <v>1</v>
      </c>
      <c r="CF171" t="b">
        <f t="shared" si="322"/>
        <v>1</v>
      </c>
      <c r="CG171" t="b">
        <f t="shared" si="323"/>
        <v>1</v>
      </c>
      <c r="CH171" s="84" t="b">
        <f t="shared" si="324"/>
        <v>1</v>
      </c>
      <c r="CI171">
        <f t="shared" si="325"/>
        <v>1.224</v>
      </c>
      <c r="CJ171" t="b">
        <f t="shared" si="326"/>
        <v>1</v>
      </c>
      <c r="CK171" t="b">
        <f t="shared" si="327"/>
        <v>1</v>
      </c>
      <c r="CL171" s="84" t="b">
        <f t="shared" si="347"/>
        <v>1</v>
      </c>
      <c r="CM171">
        <f t="shared" si="328"/>
        <v>3.879</v>
      </c>
      <c r="CN171" t="b">
        <f t="shared" si="329"/>
        <v>1</v>
      </c>
      <c r="CO171" s="84">
        <f t="shared" si="330"/>
        <v>5.2145550931625505E-2</v>
      </c>
      <c r="CP171" t="b">
        <f t="shared" si="331"/>
        <v>1</v>
      </c>
      <c r="CQ171" s="96" t="b">
        <f t="shared" si="332"/>
        <v>1</v>
      </c>
      <c r="CR171" t="b">
        <f t="shared" si="333"/>
        <v>1</v>
      </c>
      <c r="CS171" t="b">
        <f t="shared" si="334"/>
        <v>1</v>
      </c>
      <c r="CT171" t="b">
        <f t="shared" si="335"/>
        <v>1</v>
      </c>
      <c r="CU171" t="b">
        <f t="shared" si="336"/>
        <v>1</v>
      </c>
      <c r="CV171" s="84" t="b">
        <f t="shared" si="337"/>
        <v>1</v>
      </c>
      <c r="CW171" t="b">
        <f t="shared" si="338"/>
        <v>1</v>
      </c>
      <c r="CX171" t="b">
        <f t="shared" si="339"/>
        <v>1</v>
      </c>
      <c r="CY171" t="b">
        <f t="shared" si="340"/>
        <v>1</v>
      </c>
      <c r="CZ171" t="b">
        <f t="shared" si="341"/>
        <v>1</v>
      </c>
      <c r="DA171" s="84">
        <f t="shared" si="342"/>
        <v>0</v>
      </c>
      <c r="DB171" t="b">
        <f t="shared" si="343"/>
        <v>0</v>
      </c>
    </row>
    <row r="172" spans="1:106">
      <c r="A172" s="9">
        <v>1297</v>
      </c>
      <c r="B172" s="3">
        <v>2</v>
      </c>
      <c r="C172" s="3" t="s">
        <v>1015</v>
      </c>
      <c r="D172" s="3" t="str">
        <f t="shared" si="290"/>
        <v>BM_1_24-1_dk_0092</v>
      </c>
      <c r="E172" s="3" t="str">
        <f t="shared" si="291"/>
        <v>0092</v>
      </c>
      <c r="F172" s="3">
        <v>128784.45299999999</v>
      </c>
      <c r="G172" s="15">
        <v>413987.68800000002</v>
      </c>
      <c r="H172" s="35" t="str">
        <f t="shared" si="292"/>
        <v>ja</v>
      </c>
      <c r="I172" s="42">
        <v>198</v>
      </c>
      <c r="J172" s="20" t="s">
        <v>369</v>
      </c>
      <c r="K172" s="21">
        <v>10000</v>
      </c>
      <c r="L172" s="28">
        <f t="shared" si="344"/>
        <v>1</v>
      </c>
      <c r="M172" s="28">
        <f t="shared" si="345"/>
        <v>1</v>
      </c>
      <c r="N172" s="56">
        <f t="shared" si="293"/>
        <v>10000</v>
      </c>
      <c r="O172" s="33">
        <f t="shared" si="346"/>
        <v>77.477097964501056</v>
      </c>
      <c r="P172" s="37">
        <f t="shared" si="294"/>
        <v>116.18542466677516</v>
      </c>
      <c r="Q172" s="9" t="s">
        <v>12</v>
      </c>
      <c r="R172" s="55" t="s">
        <v>12</v>
      </c>
      <c r="S172" s="55">
        <v>3.5329999999999999</v>
      </c>
      <c r="T172" s="55">
        <v>3.8050000000000002</v>
      </c>
      <c r="U172" s="55">
        <v>4.0529999999999999</v>
      </c>
      <c r="V172" s="3">
        <v>4.2640000000000002</v>
      </c>
      <c r="W172" s="3">
        <v>4.5</v>
      </c>
      <c r="X172" s="3" t="s">
        <v>12</v>
      </c>
      <c r="Y172" s="3">
        <v>4.9619999999999997</v>
      </c>
      <c r="Z172" s="15" t="s">
        <v>12</v>
      </c>
      <c r="AA172" s="10">
        <f t="shared" si="295"/>
        <v>4.5</v>
      </c>
      <c r="AB172" s="9">
        <f t="shared" si="296"/>
        <v>0.44700000000000006</v>
      </c>
      <c r="AC172" s="10">
        <f t="shared" si="297"/>
        <v>0.46199999999999974</v>
      </c>
      <c r="AD172" s="9" t="s">
        <v>12</v>
      </c>
      <c r="AE172" s="55" t="s">
        <v>12</v>
      </c>
      <c r="AF172" s="55">
        <v>0.92400000000000004</v>
      </c>
      <c r="AG172" s="55">
        <v>0.997</v>
      </c>
      <c r="AH172" s="55">
        <v>1.0760000000000001</v>
      </c>
      <c r="AI172" s="3">
        <v>1.145</v>
      </c>
      <c r="AJ172" s="3">
        <v>1.222</v>
      </c>
      <c r="AK172" s="3" t="s">
        <v>12</v>
      </c>
      <c r="AL172" s="3">
        <v>1.383</v>
      </c>
      <c r="AM172" s="15" t="s">
        <v>12</v>
      </c>
      <c r="AN172" s="10">
        <f t="shared" si="298"/>
        <v>1.222</v>
      </c>
      <c r="AO172" s="9">
        <f t="shared" si="299"/>
        <v>0.14599999999999991</v>
      </c>
      <c r="AP172" s="10">
        <f t="shared" si="300"/>
        <v>0.16100000000000003</v>
      </c>
      <c r="AQ172" s="9" t="s">
        <v>12</v>
      </c>
      <c r="AR172" s="55" t="s">
        <v>12</v>
      </c>
      <c r="AS172" s="55">
        <v>3.3719999999999999</v>
      </c>
      <c r="AT172" s="55">
        <v>3.5009999999999999</v>
      </c>
      <c r="AU172" s="55">
        <v>3.6349999999999998</v>
      </c>
      <c r="AV172" s="3">
        <v>3.7490000000000001</v>
      </c>
      <c r="AW172" s="3">
        <v>3.8740000000000001</v>
      </c>
      <c r="AX172" s="3" t="s">
        <v>12</v>
      </c>
      <c r="AY172" s="3">
        <v>4.125</v>
      </c>
      <c r="AZ172" s="15" t="s">
        <v>12</v>
      </c>
      <c r="BA172" s="10">
        <f t="shared" si="301"/>
        <v>3.8740000000000001</v>
      </c>
      <c r="BB172" s="9">
        <f t="shared" si="302"/>
        <v>0.23900000000000032</v>
      </c>
      <c r="BC172" s="10">
        <f t="shared" si="303"/>
        <v>0.25099999999999989</v>
      </c>
      <c r="BD172" s="9">
        <v>5.0149999999999997</v>
      </c>
      <c r="BE172" s="3">
        <v>5.6719999999999997</v>
      </c>
      <c r="BF172" s="15">
        <v>6.4459999999999997</v>
      </c>
      <c r="BG172" s="15">
        <f t="shared" si="304"/>
        <v>5.6719999999999997</v>
      </c>
      <c r="BH172" s="9">
        <f t="shared" si="305"/>
        <v>0.65700000000000003</v>
      </c>
      <c r="BI172" s="10">
        <f t="shared" si="306"/>
        <v>0.77400000000000002</v>
      </c>
      <c r="BJ172" s="9">
        <v>4.9509999999999996</v>
      </c>
      <c r="BK172" s="3">
        <v>5.593</v>
      </c>
      <c r="BL172" s="15">
        <v>6.3230000000000004</v>
      </c>
      <c r="BM172" s="15">
        <f t="shared" si="307"/>
        <v>5.593</v>
      </c>
      <c r="BN172" s="9">
        <f t="shared" si="308"/>
        <v>0.64200000000000035</v>
      </c>
      <c r="BO172" s="10">
        <f t="shared" si="309"/>
        <v>0.73000000000000043</v>
      </c>
      <c r="BP172">
        <f t="shared" si="310"/>
        <v>0</v>
      </c>
      <c r="BQ172" s="93">
        <f t="shared" si="311"/>
        <v>1.4697986577181206</v>
      </c>
      <c r="BR172" s="93">
        <f t="shared" si="312"/>
        <v>1.4362416107382556</v>
      </c>
      <c r="BS172" s="93" t="str">
        <f>VLOOKUP(C172,'Koppeling locatie - aslocatie'!$A$2:$C$8139,2,FALSE)</f>
        <v>bema239</v>
      </c>
      <c r="BT172" s="93">
        <f>VLOOKUP($BS172,aslocaties_v01!$C$3:$AA$500,MATCH($K$3/10,aslocaties_v01!$C$2:$X$2),FALSE)</f>
        <v>4.1180000000000003</v>
      </c>
      <c r="BU172" s="93">
        <f>VLOOKUP(BS172,aslocaties_v01!$C$3:$AA$500,MATCH($K$3,aslocaties_v01!$C$2:$X$2),FALSE)</f>
        <v>4.5709999999999997</v>
      </c>
      <c r="BV172" s="93">
        <f>VLOOKUP(BS172,aslocaties_v01!$C$3:$AA$500,MATCH($K$3*10,aslocaties_v01!$C$2:$Y$2),FALSE)</f>
        <v>5.0369999999999999</v>
      </c>
      <c r="BW172" s="93">
        <f t="shared" si="313"/>
        <v>0.4529999999999994</v>
      </c>
      <c r="BX172" s="93">
        <f t="shared" si="314"/>
        <v>0.46600000000000019</v>
      </c>
      <c r="BY172" s="94">
        <f t="shared" si="315"/>
        <v>1.3422818791944735E-2</v>
      </c>
      <c r="BZ172" s="94">
        <f t="shared" si="316"/>
        <v>8.6580086580096971E-3</v>
      </c>
      <c r="CA172" s="94">
        <f t="shared" si="317"/>
        <v>6.5000000000000391E-2</v>
      </c>
      <c r="CB172">
        <f t="shared" si="318"/>
        <v>7.099999999999973E-2</v>
      </c>
      <c r="CC172" s="58">
        <f t="shared" si="319"/>
        <v>7.5000000000000178E-2</v>
      </c>
      <c r="CD172" s="95" t="b">
        <f t="shared" si="320"/>
        <v>0</v>
      </c>
      <c r="CE172" s="96" t="b">
        <f t="shared" si="321"/>
        <v>1</v>
      </c>
      <c r="CF172" t="b">
        <f t="shared" si="322"/>
        <v>1</v>
      </c>
      <c r="CG172" t="b">
        <f t="shared" si="323"/>
        <v>1</v>
      </c>
      <c r="CH172" s="84" t="b">
        <f t="shared" si="324"/>
        <v>1</v>
      </c>
      <c r="CI172">
        <f t="shared" si="325"/>
        <v>1.222</v>
      </c>
      <c r="CJ172" t="b">
        <f t="shared" si="326"/>
        <v>1</v>
      </c>
      <c r="CK172" t="b">
        <f t="shared" si="327"/>
        <v>1</v>
      </c>
      <c r="CL172" s="84" t="b">
        <f t="shared" si="347"/>
        <v>1</v>
      </c>
      <c r="CM172">
        <f t="shared" si="328"/>
        <v>3.8740000000000001</v>
      </c>
      <c r="CN172" t="b">
        <f t="shared" si="329"/>
        <v>1</v>
      </c>
      <c r="CO172" s="84">
        <f t="shared" si="330"/>
        <v>5.2194816463924223E-2</v>
      </c>
      <c r="CP172" t="b">
        <f t="shared" si="331"/>
        <v>1</v>
      </c>
      <c r="CQ172" s="96" t="b">
        <f t="shared" si="332"/>
        <v>1</v>
      </c>
      <c r="CR172" t="b">
        <f t="shared" si="333"/>
        <v>1</v>
      </c>
      <c r="CS172" t="b">
        <f t="shared" si="334"/>
        <v>1</v>
      </c>
      <c r="CT172" t="b">
        <f t="shared" si="335"/>
        <v>1</v>
      </c>
      <c r="CU172" t="b">
        <f t="shared" si="336"/>
        <v>1</v>
      </c>
      <c r="CV172" s="84" t="b">
        <f t="shared" si="337"/>
        <v>1</v>
      </c>
      <c r="CW172" t="b">
        <f t="shared" si="338"/>
        <v>0</v>
      </c>
      <c r="CX172" t="b">
        <f t="shared" si="339"/>
        <v>0</v>
      </c>
      <c r="CY172" t="b">
        <f t="shared" si="340"/>
        <v>1</v>
      </c>
      <c r="CZ172" t="b">
        <f t="shared" si="341"/>
        <v>1</v>
      </c>
      <c r="DA172" s="84">
        <f t="shared" si="342"/>
        <v>1</v>
      </c>
      <c r="DB172" t="b">
        <f t="shared" si="343"/>
        <v>0</v>
      </c>
    </row>
    <row r="173" spans="1:106">
      <c r="A173" s="9">
        <v>1298</v>
      </c>
      <c r="B173" s="3">
        <v>2</v>
      </c>
      <c r="C173" s="3" t="s">
        <v>1016</v>
      </c>
      <c r="D173" s="3" t="str">
        <f t="shared" si="290"/>
        <v>BM_1_24-1_dk_0093</v>
      </c>
      <c r="E173" s="3" t="str">
        <f t="shared" si="291"/>
        <v>0093</v>
      </c>
      <c r="F173" s="3">
        <v>128671.969</v>
      </c>
      <c r="G173" s="15">
        <v>414016.78100000002</v>
      </c>
      <c r="H173" s="35" t="str">
        <f t="shared" si="292"/>
        <v>ja</v>
      </c>
      <c r="I173" s="42">
        <v>194</v>
      </c>
      <c r="J173" s="20" t="s">
        <v>369</v>
      </c>
      <c r="K173" s="21">
        <v>10000</v>
      </c>
      <c r="L173" s="28">
        <f t="shared" si="344"/>
        <v>1</v>
      </c>
      <c r="M173" s="28">
        <f t="shared" si="345"/>
        <v>1</v>
      </c>
      <c r="N173" s="56">
        <f t="shared" si="293"/>
        <v>10000</v>
      </c>
      <c r="O173" s="33">
        <f t="shared" si="346"/>
        <v>116.18542466677516</v>
      </c>
      <c r="P173" s="37">
        <f t="shared" si="294"/>
        <v>77.456556662418237</v>
      </c>
      <c r="Q173" s="9" t="s">
        <v>12</v>
      </c>
      <c r="R173" s="55" t="s">
        <v>12</v>
      </c>
      <c r="S173" s="55">
        <v>3.5230000000000001</v>
      </c>
      <c r="T173" s="55">
        <v>3.7909999999999999</v>
      </c>
      <c r="U173" s="55">
        <v>4.0389999999999997</v>
      </c>
      <c r="V173" s="3">
        <v>4.2489999999999997</v>
      </c>
      <c r="W173" s="3">
        <v>4.4870000000000001</v>
      </c>
      <c r="X173" s="3" t="s">
        <v>12</v>
      </c>
      <c r="Y173" s="3">
        <v>4.9470000000000001</v>
      </c>
      <c r="Z173" s="15" t="s">
        <v>12</v>
      </c>
      <c r="AA173" s="10">
        <f t="shared" si="295"/>
        <v>4.4870000000000001</v>
      </c>
      <c r="AB173" s="9">
        <f t="shared" si="296"/>
        <v>0.4480000000000004</v>
      </c>
      <c r="AC173" s="10">
        <f t="shared" si="297"/>
        <v>0.45999999999999996</v>
      </c>
      <c r="AD173" s="9" t="s">
        <v>12</v>
      </c>
      <c r="AE173" s="55" t="s">
        <v>12</v>
      </c>
      <c r="AF173" s="55">
        <v>0.84299999999999997</v>
      </c>
      <c r="AG173" s="55">
        <v>0.91</v>
      </c>
      <c r="AH173" s="55">
        <v>0.98399999999999999</v>
      </c>
      <c r="AI173" s="3">
        <v>1.05</v>
      </c>
      <c r="AJ173" s="3">
        <v>1.123</v>
      </c>
      <c r="AK173" s="3" t="s">
        <v>12</v>
      </c>
      <c r="AL173" s="3">
        <v>1.274</v>
      </c>
      <c r="AM173" s="15" t="s">
        <v>12</v>
      </c>
      <c r="AN173" s="10">
        <f t="shared" si="298"/>
        <v>1.123</v>
      </c>
      <c r="AO173" s="9">
        <f t="shared" si="299"/>
        <v>0.13900000000000001</v>
      </c>
      <c r="AP173" s="10">
        <f t="shared" si="300"/>
        <v>0.15100000000000002</v>
      </c>
      <c r="AQ173" s="9" t="s">
        <v>12</v>
      </c>
      <c r="AR173" s="55" t="s">
        <v>12</v>
      </c>
      <c r="AS173" s="55">
        <v>3.1440000000000001</v>
      </c>
      <c r="AT173" s="55">
        <v>3.2650000000000001</v>
      </c>
      <c r="AU173" s="55">
        <v>3.3919999999999999</v>
      </c>
      <c r="AV173" s="3">
        <v>3.4969999999999999</v>
      </c>
      <c r="AW173" s="3">
        <v>3.613</v>
      </c>
      <c r="AX173" s="3" t="s">
        <v>12</v>
      </c>
      <c r="AY173" s="3">
        <v>3.847</v>
      </c>
      <c r="AZ173" s="15" t="s">
        <v>12</v>
      </c>
      <c r="BA173" s="10">
        <f t="shared" si="301"/>
        <v>3.613</v>
      </c>
      <c r="BB173" s="9">
        <f t="shared" si="302"/>
        <v>0.22100000000000009</v>
      </c>
      <c r="BC173" s="10">
        <f t="shared" si="303"/>
        <v>0.23399999999999999</v>
      </c>
      <c r="BD173" s="9">
        <v>4.8010000000000002</v>
      </c>
      <c r="BE173" s="3">
        <v>5.407</v>
      </c>
      <c r="BF173" s="15">
        <v>6.1139999999999999</v>
      </c>
      <c r="BG173" s="15">
        <f t="shared" si="304"/>
        <v>5.407</v>
      </c>
      <c r="BH173" s="9">
        <f t="shared" si="305"/>
        <v>0.60599999999999987</v>
      </c>
      <c r="BI173" s="10">
        <f t="shared" si="306"/>
        <v>0.70699999999999985</v>
      </c>
      <c r="BJ173" s="9">
        <v>4.758</v>
      </c>
      <c r="BK173" s="3">
        <v>5.3550000000000004</v>
      </c>
      <c r="BL173" s="15">
        <v>6.0380000000000003</v>
      </c>
      <c r="BM173" s="15">
        <f t="shared" si="307"/>
        <v>5.3550000000000004</v>
      </c>
      <c r="BN173" s="9">
        <f t="shared" si="308"/>
        <v>0.59700000000000042</v>
      </c>
      <c r="BO173" s="10">
        <f t="shared" si="309"/>
        <v>0.68299999999999983</v>
      </c>
      <c r="BP173">
        <f t="shared" si="310"/>
        <v>0</v>
      </c>
      <c r="BQ173" s="93">
        <f t="shared" si="311"/>
        <v>1.3526785714285698</v>
      </c>
      <c r="BR173" s="93">
        <f t="shared" si="312"/>
        <v>1.3325892857142854</v>
      </c>
      <c r="BS173" s="93" t="str">
        <f>VLOOKUP(C173,'Koppeling locatie - aslocatie'!$A$2:$C$8139,2,FALSE)</f>
        <v>bema240</v>
      </c>
      <c r="BT173" s="93">
        <f>VLOOKUP($BS173,aslocaties_v01!$C$3:$AA$500,MATCH($K$3/10,aslocaties_v01!$C$2:$X$2),FALSE)</f>
        <v>4.0010000000000003</v>
      </c>
      <c r="BU173" s="93">
        <f>VLOOKUP(BS173,aslocaties_v01!$C$3:$AA$500,MATCH($K$3,aslocaties_v01!$C$2:$X$2),FALSE)</f>
        <v>4.4429999999999996</v>
      </c>
      <c r="BV173" s="93">
        <f>VLOOKUP(BS173,aslocaties_v01!$C$3:$AA$500,MATCH($K$3*10,aslocaties_v01!$C$2:$Y$2),FALSE)</f>
        <v>4.9009999999999998</v>
      </c>
      <c r="BW173" s="93">
        <f t="shared" si="313"/>
        <v>0.44199999999999928</v>
      </c>
      <c r="BX173" s="93">
        <f t="shared" si="314"/>
        <v>0.45800000000000018</v>
      </c>
      <c r="BY173" s="94">
        <f t="shared" si="315"/>
        <v>1.3392857142859649E-2</v>
      </c>
      <c r="BZ173" s="94">
        <f t="shared" si="316"/>
        <v>4.3478260869560525E-3</v>
      </c>
      <c r="CA173" s="94">
        <f t="shared" si="317"/>
        <v>3.7999999999999368E-2</v>
      </c>
      <c r="CB173">
        <f t="shared" si="318"/>
        <v>4.4000000000000483E-2</v>
      </c>
      <c r="CC173" s="58">
        <f t="shared" si="319"/>
        <v>4.6000000000000263E-2</v>
      </c>
      <c r="CD173" s="95" t="b">
        <f t="shared" si="320"/>
        <v>0</v>
      </c>
      <c r="CE173" s="96" t="b">
        <f t="shared" si="321"/>
        <v>1</v>
      </c>
      <c r="CF173" t="b">
        <f t="shared" si="322"/>
        <v>1</v>
      </c>
      <c r="CG173" t="b">
        <f t="shared" si="323"/>
        <v>1</v>
      </c>
      <c r="CH173" s="84" t="b">
        <f t="shared" si="324"/>
        <v>1</v>
      </c>
      <c r="CI173">
        <f t="shared" si="325"/>
        <v>1.123</v>
      </c>
      <c r="CJ173" t="b">
        <f t="shared" si="326"/>
        <v>1</v>
      </c>
      <c r="CK173" t="b">
        <f t="shared" si="327"/>
        <v>1</v>
      </c>
      <c r="CL173" s="84" t="b">
        <f t="shared" si="347"/>
        <v>1</v>
      </c>
      <c r="CM173">
        <f t="shared" si="328"/>
        <v>3.613</v>
      </c>
      <c r="CN173" t="b">
        <f t="shared" si="329"/>
        <v>1</v>
      </c>
      <c r="CO173" s="84">
        <f t="shared" si="330"/>
        <v>5.5146662613057951E-2</v>
      </c>
      <c r="CP173" t="b">
        <f t="shared" si="331"/>
        <v>1</v>
      </c>
      <c r="CQ173" s="96" t="b">
        <f t="shared" si="332"/>
        <v>1</v>
      </c>
      <c r="CR173" t="b">
        <f t="shared" si="333"/>
        <v>0</v>
      </c>
      <c r="CS173" t="b">
        <f t="shared" si="334"/>
        <v>0</v>
      </c>
      <c r="CT173" t="b">
        <f t="shared" si="335"/>
        <v>1</v>
      </c>
      <c r="CU173" t="b">
        <f t="shared" si="336"/>
        <v>1</v>
      </c>
      <c r="CV173" s="84" t="b">
        <f t="shared" si="337"/>
        <v>1</v>
      </c>
      <c r="CW173" t="b">
        <f t="shared" si="338"/>
        <v>1</v>
      </c>
      <c r="CX173" t="b">
        <f t="shared" si="339"/>
        <v>1</v>
      </c>
      <c r="CY173" t="b">
        <f t="shared" si="340"/>
        <v>1</v>
      </c>
      <c r="CZ173" t="b">
        <f t="shared" si="341"/>
        <v>1</v>
      </c>
      <c r="DA173" s="84">
        <f t="shared" si="342"/>
        <v>1</v>
      </c>
      <c r="DB173" t="b">
        <f t="shared" si="343"/>
        <v>0</v>
      </c>
    </row>
    <row r="174" spans="1:106">
      <c r="A174" s="9">
        <v>1299</v>
      </c>
      <c r="B174" s="3">
        <v>2</v>
      </c>
      <c r="C174" s="3" t="s">
        <v>1017</v>
      </c>
      <c r="D174" s="3" t="str">
        <f t="shared" si="290"/>
        <v>BM_1_24-1_dk_0094</v>
      </c>
      <c r="E174" s="3" t="str">
        <f t="shared" si="291"/>
        <v>0094</v>
      </c>
      <c r="F174" s="3">
        <v>128597.266</v>
      </c>
      <c r="G174" s="15">
        <v>414037.25</v>
      </c>
      <c r="H174" s="35" t="str">
        <f t="shared" si="292"/>
        <v>ja</v>
      </c>
      <c r="I174" s="42">
        <v>206</v>
      </c>
      <c r="J174" s="20" t="s">
        <v>369</v>
      </c>
      <c r="K174" s="21">
        <v>10000</v>
      </c>
      <c r="L174" s="28">
        <f t="shared" si="344"/>
        <v>1</v>
      </c>
      <c r="M174" s="28">
        <f t="shared" si="345"/>
        <v>1</v>
      </c>
      <c r="N174" s="56">
        <f t="shared" si="293"/>
        <v>10000</v>
      </c>
      <c r="O174" s="33">
        <f t="shared" si="346"/>
        <v>77.456556662418237</v>
      </c>
      <c r="P174" s="37">
        <f t="shared" si="294"/>
        <v>116.30956334282773</v>
      </c>
      <c r="Q174" s="9" t="s">
        <v>12</v>
      </c>
      <c r="R174" s="55" t="s">
        <v>12</v>
      </c>
      <c r="S174" s="55">
        <v>3.5139999999999998</v>
      </c>
      <c r="T174" s="55">
        <v>3.7810000000000001</v>
      </c>
      <c r="U174" s="55">
        <v>4.0289999999999999</v>
      </c>
      <c r="V174" s="3">
        <v>4.2380000000000004</v>
      </c>
      <c r="W174" s="3">
        <v>4.4749999999999996</v>
      </c>
      <c r="X174" s="3" t="s">
        <v>12</v>
      </c>
      <c r="Y174" s="3">
        <v>4.9349999999999996</v>
      </c>
      <c r="Z174" s="15" t="s">
        <v>12</v>
      </c>
      <c r="AA174" s="10">
        <f t="shared" si="295"/>
        <v>4.4749999999999996</v>
      </c>
      <c r="AB174" s="9">
        <f t="shared" si="296"/>
        <v>0.44599999999999973</v>
      </c>
      <c r="AC174" s="10">
        <f t="shared" si="297"/>
        <v>0.45999999999999996</v>
      </c>
      <c r="AD174" s="9" t="s">
        <v>12</v>
      </c>
      <c r="AE174" s="55" t="s">
        <v>12</v>
      </c>
      <c r="AF174" s="55">
        <v>0.84299999999999997</v>
      </c>
      <c r="AG174" s="55">
        <v>0.91</v>
      </c>
      <c r="AH174" s="55">
        <v>0.98299999999999998</v>
      </c>
      <c r="AI174" s="3">
        <v>1.0489999999999999</v>
      </c>
      <c r="AJ174" s="3">
        <v>1.1220000000000001</v>
      </c>
      <c r="AK174" s="3" t="s">
        <v>12</v>
      </c>
      <c r="AL174" s="3">
        <v>1.2749999999999999</v>
      </c>
      <c r="AM174" s="15" t="s">
        <v>12</v>
      </c>
      <c r="AN174" s="10">
        <f t="shared" si="298"/>
        <v>1.1220000000000001</v>
      </c>
      <c r="AO174" s="9">
        <f t="shared" si="299"/>
        <v>0.13900000000000012</v>
      </c>
      <c r="AP174" s="10">
        <f t="shared" si="300"/>
        <v>0.1529999999999998</v>
      </c>
      <c r="AQ174" s="9" t="s">
        <v>12</v>
      </c>
      <c r="AR174" s="55" t="s">
        <v>12</v>
      </c>
      <c r="AS174" s="55">
        <v>3.161</v>
      </c>
      <c r="AT174" s="55">
        <v>3.2829999999999999</v>
      </c>
      <c r="AU174" s="55">
        <v>3.411</v>
      </c>
      <c r="AV174" s="3">
        <v>3.516</v>
      </c>
      <c r="AW174" s="3">
        <v>3.6339999999999999</v>
      </c>
      <c r="AX174" s="3" t="s">
        <v>12</v>
      </c>
      <c r="AY174" s="3">
        <v>3.8690000000000002</v>
      </c>
      <c r="AZ174" s="15" t="s">
        <v>12</v>
      </c>
      <c r="BA174" s="10">
        <f t="shared" si="301"/>
        <v>3.6339999999999999</v>
      </c>
      <c r="BB174" s="9">
        <f t="shared" si="302"/>
        <v>0.22299999999999986</v>
      </c>
      <c r="BC174" s="10">
        <f t="shared" si="303"/>
        <v>0.23500000000000032</v>
      </c>
      <c r="BD174" s="9">
        <v>4.8730000000000002</v>
      </c>
      <c r="BE174" s="3">
        <v>5.5019999999999998</v>
      </c>
      <c r="BF174" s="15">
        <v>6.242</v>
      </c>
      <c r="BG174" s="15">
        <f t="shared" si="304"/>
        <v>5.5019999999999998</v>
      </c>
      <c r="BH174" s="9">
        <f t="shared" si="305"/>
        <v>0.62899999999999956</v>
      </c>
      <c r="BI174" s="10">
        <f t="shared" si="306"/>
        <v>0.74000000000000021</v>
      </c>
      <c r="BJ174" s="9">
        <v>4.859</v>
      </c>
      <c r="BK174" s="3">
        <v>5.4850000000000003</v>
      </c>
      <c r="BL174" s="15">
        <v>6.1970000000000001</v>
      </c>
      <c r="BM174" s="15">
        <f t="shared" si="307"/>
        <v>5.4850000000000003</v>
      </c>
      <c r="BN174" s="9">
        <f t="shared" si="308"/>
        <v>0.62600000000000033</v>
      </c>
      <c r="BO174" s="10">
        <f t="shared" si="309"/>
        <v>0.71199999999999974</v>
      </c>
      <c r="BP174">
        <f t="shared" si="310"/>
        <v>0</v>
      </c>
      <c r="BQ174" s="93">
        <f t="shared" si="311"/>
        <v>1.4103139013452914</v>
      </c>
      <c r="BR174" s="93">
        <f t="shared" si="312"/>
        <v>1.4035874439461899</v>
      </c>
      <c r="BS174" s="93" t="str">
        <f>VLOOKUP(C174,'Koppeling locatie - aslocatie'!$A$2:$C$8139,2,FALSE)</f>
        <v>bema240</v>
      </c>
      <c r="BT174" s="93">
        <f>VLOOKUP($BS174,aslocaties_v01!$C$3:$AA$500,MATCH($K$3/10,aslocaties_v01!$C$2:$X$2),FALSE)</f>
        <v>4.0010000000000003</v>
      </c>
      <c r="BU174" s="93">
        <f>VLOOKUP(BS174,aslocaties_v01!$C$3:$AA$500,MATCH($K$3,aslocaties_v01!$C$2:$X$2),FALSE)</f>
        <v>4.4429999999999996</v>
      </c>
      <c r="BV174" s="93">
        <f>VLOOKUP(BS174,aslocaties_v01!$C$3:$AA$500,MATCH($K$3*10,aslocaties_v01!$C$2:$Y$2),FALSE)</f>
        <v>4.9009999999999998</v>
      </c>
      <c r="BW174" s="93">
        <f t="shared" si="313"/>
        <v>0.44199999999999928</v>
      </c>
      <c r="BX174" s="93">
        <f t="shared" si="314"/>
        <v>0.45800000000000018</v>
      </c>
      <c r="BY174" s="94">
        <f t="shared" si="315"/>
        <v>8.9686098654718771E-3</v>
      </c>
      <c r="BZ174" s="94">
        <f t="shared" si="316"/>
        <v>4.3478260869560525E-3</v>
      </c>
      <c r="CA174" s="94">
        <f t="shared" si="317"/>
        <v>2.7999999999999581E-2</v>
      </c>
      <c r="CB174">
        <f t="shared" si="318"/>
        <v>3.2000000000000028E-2</v>
      </c>
      <c r="CC174" s="58">
        <f t="shared" si="319"/>
        <v>3.3999999999999808E-2</v>
      </c>
      <c r="CD174" s="95" t="b">
        <f t="shared" si="320"/>
        <v>0</v>
      </c>
      <c r="CE174" s="96" t="b">
        <f t="shared" si="321"/>
        <v>1</v>
      </c>
      <c r="CF174" t="b">
        <f t="shared" si="322"/>
        <v>1</v>
      </c>
      <c r="CG174" t="b">
        <f t="shared" si="323"/>
        <v>1</v>
      </c>
      <c r="CH174" s="84" t="b">
        <f t="shared" si="324"/>
        <v>1</v>
      </c>
      <c r="CI174">
        <f t="shared" si="325"/>
        <v>1.1220000000000001</v>
      </c>
      <c r="CJ174" t="b">
        <f t="shared" si="326"/>
        <v>1</v>
      </c>
      <c r="CK174" t="b">
        <f t="shared" si="327"/>
        <v>1</v>
      </c>
      <c r="CL174" s="84" t="b">
        <f t="shared" si="347"/>
        <v>1</v>
      </c>
      <c r="CM174">
        <f t="shared" si="328"/>
        <v>3.6339999999999999</v>
      </c>
      <c r="CN174" t="b">
        <f t="shared" si="329"/>
        <v>1</v>
      </c>
      <c r="CO174" s="84">
        <f t="shared" si="330"/>
        <v>5.4462605299515562E-2</v>
      </c>
      <c r="CP174" t="b">
        <f t="shared" si="331"/>
        <v>1</v>
      </c>
      <c r="CQ174" s="96" t="b">
        <f t="shared" si="332"/>
        <v>1</v>
      </c>
      <c r="CR174" t="b">
        <f t="shared" si="333"/>
        <v>1</v>
      </c>
      <c r="CS174" t="b">
        <f t="shared" si="334"/>
        <v>1</v>
      </c>
      <c r="CT174" t="b">
        <f t="shared" si="335"/>
        <v>1</v>
      </c>
      <c r="CU174" t="b">
        <f t="shared" si="336"/>
        <v>1</v>
      </c>
      <c r="CV174" s="84" t="b">
        <f t="shared" si="337"/>
        <v>1</v>
      </c>
      <c r="CW174" t="b">
        <f t="shared" si="338"/>
        <v>1</v>
      </c>
      <c r="CX174" t="b">
        <f t="shared" si="339"/>
        <v>1</v>
      </c>
      <c r="CY174" t="b">
        <f t="shared" si="340"/>
        <v>1</v>
      </c>
      <c r="CZ174" t="b">
        <f t="shared" si="341"/>
        <v>1</v>
      </c>
      <c r="DA174" s="84">
        <f t="shared" si="342"/>
        <v>0</v>
      </c>
      <c r="DB174" t="b">
        <f t="shared" si="343"/>
        <v>0</v>
      </c>
    </row>
    <row r="175" spans="1:106">
      <c r="A175" s="9">
        <v>1300</v>
      </c>
      <c r="B175" s="3">
        <v>2</v>
      </c>
      <c r="C175" s="3" t="s">
        <v>1018</v>
      </c>
      <c r="D175" s="3" t="str">
        <f t="shared" si="290"/>
        <v>BM_1_24-1_dk_0095</v>
      </c>
      <c r="E175" s="3" t="str">
        <f t="shared" si="291"/>
        <v>0095</v>
      </c>
      <c r="F175" s="3">
        <v>128485.508</v>
      </c>
      <c r="G175" s="15">
        <v>414069.46899999998</v>
      </c>
      <c r="H175" s="35" t="str">
        <f t="shared" si="292"/>
        <v>ja</v>
      </c>
      <c r="I175" s="42">
        <v>195</v>
      </c>
      <c r="J175" s="20" t="s">
        <v>369</v>
      </c>
      <c r="K175" s="21">
        <v>10000</v>
      </c>
      <c r="L175" s="28">
        <f t="shared" si="344"/>
        <v>1</v>
      </c>
      <c r="M175" s="28">
        <f t="shared" si="345"/>
        <v>1</v>
      </c>
      <c r="N175" s="56">
        <f t="shared" si="293"/>
        <v>10000</v>
      </c>
      <c r="O175" s="33">
        <f t="shared" si="346"/>
        <v>116.30956334282773</v>
      </c>
      <c r="P175" s="37">
        <f t="shared" si="294"/>
        <v>77.545961912925421</v>
      </c>
      <c r="Q175" s="9" t="s">
        <v>12</v>
      </c>
      <c r="R175" s="55" t="s">
        <v>12</v>
      </c>
      <c r="S175" s="55">
        <v>3.5030000000000001</v>
      </c>
      <c r="T175" s="55">
        <v>3.77</v>
      </c>
      <c r="U175" s="55">
        <v>4.016</v>
      </c>
      <c r="V175" s="3">
        <v>4.2240000000000002</v>
      </c>
      <c r="W175" s="3">
        <v>4.4619999999999997</v>
      </c>
      <c r="X175" s="3" t="s">
        <v>12</v>
      </c>
      <c r="Y175" s="3">
        <v>4.92</v>
      </c>
      <c r="Z175" s="15" t="s">
        <v>12</v>
      </c>
      <c r="AA175" s="10">
        <f t="shared" si="295"/>
        <v>4.4619999999999997</v>
      </c>
      <c r="AB175" s="9">
        <f t="shared" si="296"/>
        <v>0.44599999999999973</v>
      </c>
      <c r="AC175" s="10">
        <f t="shared" si="297"/>
        <v>0.45800000000000018</v>
      </c>
      <c r="AD175" s="9" t="s">
        <v>12</v>
      </c>
      <c r="AE175" s="55" t="s">
        <v>12</v>
      </c>
      <c r="AF175" s="55">
        <v>0.84</v>
      </c>
      <c r="AG175" s="55">
        <v>0.90700000000000003</v>
      </c>
      <c r="AH175" s="55">
        <v>0.97899999999999998</v>
      </c>
      <c r="AI175" s="3">
        <v>1.044</v>
      </c>
      <c r="AJ175" s="3">
        <v>1.1160000000000001</v>
      </c>
      <c r="AK175" s="3" t="s">
        <v>12</v>
      </c>
      <c r="AL175" s="3">
        <v>1.2669999999999999</v>
      </c>
      <c r="AM175" s="15" t="s">
        <v>12</v>
      </c>
      <c r="AN175" s="10">
        <f t="shared" si="298"/>
        <v>1.1160000000000001</v>
      </c>
      <c r="AO175" s="9">
        <f t="shared" si="299"/>
        <v>0.13700000000000012</v>
      </c>
      <c r="AP175" s="10">
        <f t="shared" si="300"/>
        <v>0.1509999999999998</v>
      </c>
      <c r="AQ175" s="9" t="s">
        <v>12</v>
      </c>
      <c r="AR175" s="55" t="s">
        <v>12</v>
      </c>
      <c r="AS175" s="55">
        <v>3.1629999999999998</v>
      </c>
      <c r="AT175" s="55">
        <v>3.2839999999999998</v>
      </c>
      <c r="AU175" s="55">
        <v>3.4119999999999999</v>
      </c>
      <c r="AV175" s="3">
        <v>3.5179999999999998</v>
      </c>
      <c r="AW175" s="3">
        <v>3.6349999999999998</v>
      </c>
      <c r="AX175" s="3" t="s">
        <v>12</v>
      </c>
      <c r="AY175" s="3">
        <v>3.87</v>
      </c>
      <c r="AZ175" s="15" t="s">
        <v>12</v>
      </c>
      <c r="BA175" s="10">
        <f t="shared" si="301"/>
        <v>3.6349999999999998</v>
      </c>
      <c r="BB175" s="9">
        <f t="shared" si="302"/>
        <v>0.22299999999999986</v>
      </c>
      <c r="BC175" s="10">
        <f t="shared" si="303"/>
        <v>0.23500000000000032</v>
      </c>
      <c r="BD175" s="9">
        <v>4.8079999999999998</v>
      </c>
      <c r="BE175" s="3">
        <v>5.4180000000000001</v>
      </c>
      <c r="BF175" s="15">
        <v>6.1310000000000002</v>
      </c>
      <c r="BG175" s="15">
        <f t="shared" si="304"/>
        <v>5.4180000000000001</v>
      </c>
      <c r="BH175" s="9">
        <f t="shared" si="305"/>
        <v>0.61000000000000032</v>
      </c>
      <c r="BI175" s="10">
        <f t="shared" si="306"/>
        <v>0.71300000000000008</v>
      </c>
      <c r="BJ175" s="9">
        <v>4.7649999999999997</v>
      </c>
      <c r="BK175" s="3">
        <v>5.3650000000000002</v>
      </c>
      <c r="BL175" s="15">
        <v>6.0490000000000004</v>
      </c>
      <c r="BM175" s="15">
        <f t="shared" si="307"/>
        <v>5.3650000000000002</v>
      </c>
      <c r="BN175" s="9">
        <f t="shared" si="308"/>
        <v>0.60000000000000053</v>
      </c>
      <c r="BO175" s="10">
        <f t="shared" si="309"/>
        <v>0.68400000000000016</v>
      </c>
      <c r="BP175">
        <f t="shared" si="310"/>
        <v>0</v>
      </c>
      <c r="BQ175" s="93">
        <f t="shared" si="311"/>
        <v>1.3677130044843064</v>
      </c>
      <c r="BR175" s="93">
        <f t="shared" si="312"/>
        <v>1.3452914798206299</v>
      </c>
      <c r="BS175" s="93" t="str">
        <f>VLOOKUP(C175,'Koppeling locatie - aslocatie'!$A$2:$C$8139,2,FALSE)</f>
        <v>bema240</v>
      </c>
      <c r="BT175" s="93">
        <f>VLOOKUP($BS175,aslocaties_v01!$C$3:$AA$500,MATCH($K$3/10,aslocaties_v01!$C$2:$X$2),FALSE)</f>
        <v>4.0010000000000003</v>
      </c>
      <c r="BU175" s="93">
        <f>VLOOKUP(BS175,aslocaties_v01!$C$3:$AA$500,MATCH($K$3,aslocaties_v01!$C$2:$X$2),FALSE)</f>
        <v>4.4429999999999996</v>
      </c>
      <c r="BV175" s="93">
        <f>VLOOKUP(BS175,aslocaties_v01!$C$3:$AA$500,MATCH($K$3*10,aslocaties_v01!$C$2:$Y$2),FALSE)</f>
        <v>4.9009999999999998</v>
      </c>
      <c r="BW175" s="93">
        <f t="shared" si="313"/>
        <v>0.44199999999999928</v>
      </c>
      <c r="BX175" s="93">
        <f t="shared" si="314"/>
        <v>0.45800000000000018</v>
      </c>
      <c r="BY175" s="94">
        <f t="shared" si="315"/>
        <v>8.9686098654718771E-3</v>
      </c>
      <c r="BZ175" s="94">
        <f t="shared" si="316"/>
        <v>0</v>
      </c>
      <c r="CA175" s="94">
        <f t="shared" si="317"/>
        <v>1.499999999999968E-2</v>
      </c>
      <c r="CB175">
        <f t="shared" si="318"/>
        <v>1.9000000000000128E-2</v>
      </c>
      <c r="CC175" s="58">
        <f t="shared" si="319"/>
        <v>1.9000000000000128E-2</v>
      </c>
      <c r="CD175" s="95" t="b">
        <f t="shared" si="320"/>
        <v>0</v>
      </c>
      <c r="CE175" s="96" t="b">
        <f t="shared" si="321"/>
        <v>1</v>
      </c>
      <c r="CF175" t="b">
        <f t="shared" si="322"/>
        <v>1</v>
      </c>
      <c r="CG175" t="b">
        <f t="shared" si="323"/>
        <v>1</v>
      </c>
      <c r="CH175" s="84" t="b">
        <f t="shared" si="324"/>
        <v>1</v>
      </c>
      <c r="CI175">
        <f t="shared" si="325"/>
        <v>1.1160000000000001</v>
      </c>
      <c r="CJ175" t="b">
        <f t="shared" si="326"/>
        <v>1</v>
      </c>
      <c r="CK175" t="b">
        <f t="shared" si="327"/>
        <v>1</v>
      </c>
      <c r="CL175" s="84" t="b">
        <f t="shared" si="347"/>
        <v>1</v>
      </c>
      <c r="CM175">
        <f t="shared" si="328"/>
        <v>3.6349999999999998</v>
      </c>
      <c r="CN175" t="b">
        <f t="shared" si="329"/>
        <v>1</v>
      </c>
      <c r="CO175" s="84">
        <f t="shared" si="330"/>
        <v>5.4141560094875821E-2</v>
      </c>
      <c r="CP175" t="b">
        <f t="shared" si="331"/>
        <v>1</v>
      </c>
      <c r="CQ175" s="96" t="b">
        <f t="shared" si="332"/>
        <v>1</v>
      </c>
      <c r="CR175" t="b">
        <f t="shared" si="333"/>
        <v>1</v>
      </c>
      <c r="CS175" t="b">
        <f t="shared" si="334"/>
        <v>1</v>
      </c>
      <c r="CT175" t="b">
        <f t="shared" si="335"/>
        <v>1</v>
      </c>
      <c r="CU175" t="b">
        <f t="shared" si="336"/>
        <v>1</v>
      </c>
      <c r="CV175" s="84" t="b">
        <f t="shared" si="337"/>
        <v>1</v>
      </c>
      <c r="CW175" t="b">
        <f t="shared" si="338"/>
        <v>1</v>
      </c>
      <c r="CX175" t="b">
        <f t="shared" si="339"/>
        <v>1</v>
      </c>
      <c r="CY175" t="b">
        <f t="shared" si="340"/>
        <v>1</v>
      </c>
      <c r="CZ175" t="b">
        <f t="shared" si="341"/>
        <v>1</v>
      </c>
      <c r="DA175" s="84">
        <f t="shared" si="342"/>
        <v>0</v>
      </c>
      <c r="DB175" t="b">
        <f t="shared" si="343"/>
        <v>0</v>
      </c>
    </row>
    <row r="176" spans="1:106">
      <c r="A176" s="9">
        <v>1301</v>
      </c>
      <c r="B176" s="3">
        <v>2</v>
      </c>
      <c r="C176" s="3" t="s">
        <v>1019</v>
      </c>
      <c r="D176" s="3" t="str">
        <f t="shared" si="290"/>
        <v>BM_1_24-1_dk_0096</v>
      </c>
      <c r="E176" s="3" t="str">
        <f t="shared" si="291"/>
        <v>0096</v>
      </c>
      <c r="F176" s="3">
        <v>128411.336</v>
      </c>
      <c r="G176" s="15">
        <v>414092.09399999998</v>
      </c>
      <c r="H176" s="35" t="str">
        <f t="shared" si="292"/>
        <v>ja</v>
      </c>
      <c r="I176" s="42">
        <v>197</v>
      </c>
      <c r="J176" s="20" t="s">
        <v>369</v>
      </c>
      <c r="K176" s="21">
        <v>10000</v>
      </c>
      <c r="L176" s="28">
        <f t="shared" si="344"/>
        <v>1</v>
      </c>
      <c r="M176" s="28">
        <f t="shared" si="345"/>
        <v>1</v>
      </c>
      <c r="N176" s="56">
        <f t="shared" si="293"/>
        <v>10000</v>
      </c>
      <c r="O176" s="33">
        <f t="shared" si="346"/>
        <v>77.545961912925421</v>
      </c>
      <c r="P176" s="37">
        <f t="shared" si="294"/>
        <v>116.29076284898787</v>
      </c>
      <c r="Q176" s="9" t="s">
        <v>12</v>
      </c>
      <c r="R176" s="55" t="s">
        <v>12</v>
      </c>
      <c r="S176" s="55">
        <v>3.4980000000000002</v>
      </c>
      <c r="T176" s="55">
        <v>3.7650000000000001</v>
      </c>
      <c r="U176" s="55">
        <v>4.01</v>
      </c>
      <c r="V176" s="3">
        <v>4.218</v>
      </c>
      <c r="W176" s="3">
        <v>4.4550000000000001</v>
      </c>
      <c r="X176" s="3" t="s">
        <v>12</v>
      </c>
      <c r="Y176" s="3">
        <v>4.9139999999999997</v>
      </c>
      <c r="Z176" s="15" t="s">
        <v>12</v>
      </c>
      <c r="AA176" s="10">
        <f t="shared" si="295"/>
        <v>4.4550000000000001</v>
      </c>
      <c r="AB176" s="9">
        <f t="shared" si="296"/>
        <v>0.44500000000000028</v>
      </c>
      <c r="AC176" s="10">
        <f t="shared" si="297"/>
        <v>0.45899999999999963</v>
      </c>
      <c r="AD176" s="9" t="s">
        <v>12</v>
      </c>
      <c r="AE176" s="55" t="s">
        <v>12</v>
      </c>
      <c r="AF176" s="55">
        <v>0.82699999999999996</v>
      </c>
      <c r="AG176" s="55">
        <v>0.89200000000000002</v>
      </c>
      <c r="AH176" s="55">
        <v>0.96299999999999997</v>
      </c>
      <c r="AI176" s="3">
        <v>1.028</v>
      </c>
      <c r="AJ176" s="3">
        <v>1.1000000000000001</v>
      </c>
      <c r="AK176" s="3" t="s">
        <v>12</v>
      </c>
      <c r="AL176" s="3">
        <v>1.254</v>
      </c>
      <c r="AM176" s="15" t="s">
        <v>12</v>
      </c>
      <c r="AN176" s="10">
        <f t="shared" si="298"/>
        <v>1.1000000000000001</v>
      </c>
      <c r="AO176" s="9">
        <f t="shared" si="299"/>
        <v>0.13700000000000012</v>
      </c>
      <c r="AP176" s="10">
        <f t="shared" si="300"/>
        <v>0.15399999999999991</v>
      </c>
      <c r="AQ176" s="9" t="s">
        <v>12</v>
      </c>
      <c r="AR176" s="55" t="s">
        <v>12</v>
      </c>
      <c r="AS176" s="55">
        <v>3.1560000000000001</v>
      </c>
      <c r="AT176" s="55">
        <v>3.278</v>
      </c>
      <c r="AU176" s="55">
        <v>3.4060000000000001</v>
      </c>
      <c r="AV176" s="3">
        <v>3.512</v>
      </c>
      <c r="AW176" s="3">
        <v>3.6309999999999998</v>
      </c>
      <c r="AX176" s="3" t="s">
        <v>12</v>
      </c>
      <c r="AY176" s="3">
        <v>3.87</v>
      </c>
      <c r="AZ176" s="15" t="s">
        <v>12</v>
      </c>
      <c r="BA176" s="10">
        <f t="shared" si="301"/>
        <v>3.6309999999999998</v>
      </c>
      <c r="BB176" s="9">
        <f t="shared" si="302"/>
        <v>0.22499999999999964</v>
      </c>
      <c r="BC176" s="10">
        <f t="shared" si="303"/>
        <v>0.23900000000000032</v>
      </c>
      <c r="BD176" s="9">
        <v>4.8120000000000003</v>
      </c>
      <c r="BE176" s="3">
        <v>5.4249999999999998</v>
      </c>
      <c r="BF176" s="15">
        <v>6.1429999999999998</v>
      </c>
      <c r="BG176" s="15">
        <f t="shared" si="304"/>
        <v>5.4249999999999998</v>
      </c>
      <c r="BH176" s="9">
        <f t="shared" si="305"/>
        <v>0.61299999999999955</v>
      </c>
      <c r="BI176" s="10">
        <f t="shared" si="306"/>
        <v>0.71799999999999997</v>
      </c>
      <c r="BJ176" s="9">
        <v>4.7709999999999999</v>
      </c>
      <c r="BK176" s="3">
        <v>5.3730000000000002</v>
      </c>
      <c r="BL176" s="15">
        <v>6.06</v>
      </c>
      <c r="BM176" s="15">
        <f t="shared" si="307"/>
        <v>5.3730000000000002</v>
      </c>
      <c r="BN176" s="9">
        <f t="shared" si="308"/>
        <v>0.60200000000000031</v>
      </c>
      <c r="BO176" s="10">
        <f t="shared" si="309"/>
        <v>0.68699999999999939</v>
      </c>
      <c r="BP176">
        <f t="shared" si="310"/>
        <v>0</v>
      </c>
      <c r="BQ176" s="93">
        <f t="shared" si="311"/>
        <v>1.3775280898876385</v>
      </c>
      <c r="BR176" s="93">
        <f t="shared" si="312"/>
        <v>1.3528089887640449</v>
      </c>
      <c r="BS176" s="93" t="str">
        <f>VLOOKUP(C176,'Koppeling locatie - aslocatie'!$A$2:$C$8139,2,FALSE)</f>
        <v>bema240</v>
      </c>
      <c r="BT176" s="93">
        <f>VLOOKUP($BS176,aslocaties_v01!$C$3:$AA$500,MATCH($K$3/10,aslocaties_v01!$C$2:$X$2),FALSE)</f>
        <v>4.0010000000000003</v>
      </c>
      <c r="BU176" s="93">
        <f>VLOOKUP(BS176,aslocaties_v01!$C$3:$AA$500,MATCH($K$3,aslocaties_v01!$C$2:$X$2),FALSE)</f>
        <v>4.4429999999999996</v>
      </c>
      <c r="BV176" s="93">
        <f>VLOOKUP(BS176,aslocaties_v01!$C$3:$AA$500,MATCH($K$3*10,aslocaties_v01!$C$2:$Y$2),FALSE)</f>
        <v>4.9009999999999998</v>
      </c>
      <c r="BW176" s="93">
        <f t="shared" si="313"/>
        <v>0.44199999999999928</v>
      </c>
      <c r="BX176" s="93">
        <f t="shared" si="314"/>
        <v>0.45800000000000018</v>
      </c>
      <c r="BY176" s="94">
        <f t="shared" si="315"/>
        <v>6.7415730337101465E-3</v>
      </c>
      <c r="BZ176" s="94">
        <f t="shared" si="316"/>
        <v>2.1786492374715749E-3</v>
      </c>
      <c r="CA176" s="94">
        <f t="shared" si="317"/>
        <v>8.9999999999994529E-3</v>
      </c>
      <c r="CB176">
        <f t="shared" si="318"/>
        <v>1.2000000000000455E-2</v>
      </c>
      <c r="CC176" s="58">
        <f t="shared" si="319"/>
        <v>1.2999999999999901E-2</v>
      </c>
      <c r="CD176" s="95" t="b">
        <f t="shared" si="320"/>
        <v>0</v>
      </c>
      <c r="CE176" s="96" t="b">
        <f t="shared" si="321"/>
        <v>1</v>
      </c>
      <c r="CF176" t="b">
        <f t="shared" si="322"/>
        <v>1</v>
      </c>
      <c r="CG176" t="b">
        <f t="shared" si="323"/>
        <v>1</v>
      </c>
      <c r="CH176" s="84" t="b">
        <f t="shared" si="324"/>
        <v>1</v>
      </c>
      <c r="CI176">
        <f t="shared" si="325"/>
        <v>1.1000000000000001</v>
      </c>
      <c r="CJ176" t="b">
        <f t="shared" si="326"/>
        <v>1</v>
      </c>
      <c r="CK176" t="b">
        <f t="shared" si="327"/>
        <v>1</v>
      </c>
      <c r="CL176" s="84" t="b">
        <f t="shared" si="347"/>
        <v>1</v>
      </c>
      <c r="CM176">
        <f t="shared" si="328"/>
        <v>3.6309999999999998</v>
      </c>
      <c r="CN176" t="b">
        <f t="shared" si="329"/>
        <v>1</v>
      </c>
      <c r="CO176" s="84">
        <f t="shared" si="330"/>
        <v>5.3482978941792755E-2</v>
      </c>
      <c r="CP176" t="b">
        <f t="shared" si="331"/>
        <v>1</v>
      </c>
      <c r="CQ176" s="96" t="b">
        <f t="shared" si="332"/>
        <v>1</v>
      </c>
      <c r="CR176" t="b">
        <f t="shared" si="333"/>
        <v>1</v>
      </c>
      <c r="CS176" t="b">
        <f t="shared" si="334"/>
        <v>1</v>
      </c>
      <c r="CT176" t="b">
        <f t="shared" si="335"/>
        <v>1</v>
      </c>
      <c r="CU176" t="b">
        <f t="shared" si="336"/>
        <v>1</v>
      </c>
      <c r="CV176" s="84" t="b">
        <f t="shared" si="337"/>
        <v>1</v>
      </c>
      <c r="CW176" t="b">
        <f t="shared" si="338"/>
        <v>1</v>
      </c>
      <c r="CX176" t="b">
        <f t="shared" si="339"/>
        <v>1</v>
      </c>
      <c r="CY176" t="b">
        <f t="shared" si="340"/>
        <v>1</v>
      </c>
      <c r="CZ176" t="b">
        <f t="shared" si="341"/>
        <v>1</v>
      </c>
      <c r="DA176" s="84">
        <f t="shared" si="342"/>
        <v>0</v>
      </c>
      <c r="DB176" t="b">
        <f t="shared" si="343"/>
        <v>0</v>
      </c>
    </row>
    <row r="177" spans="1:106">
      <c r="A177" s="9">
        <v>1302</v>
      </c>
      <c r="B177" s="3">
        <v>2</v>
      </c>
      <c r="C177" s="3" t="s">
        <v>1020</v>
      </c>
      <c r="D177" s="3" t="str">
        <f t="shared" si="290"/>
        <v>BM_1_24-1_dk_0097</v>
      </c>
      <c r="E177" s="3" t="str">
        <f t="shared" si="291"/>
        <v>0097</v>
      </c>
      <c r="F177" s="3">
        <v>128300.586</v>
      </c>
      <c r="G177" s="15">
        <v>414127.56199999998</v>
      </c>
      <c r="H177" s="35" t="str">
        <f t="shared" si="292"/>
        <v>ja</v>
      </c>
      <c r="I177" s="42">
        <v>197</v>
      </c>
      <c r="J177" s="20" t="s">
        <v>369</v>
      </c>
      <c r="K177" s="21">
        <v>10000</v>
      </c>
      <c r="L177" s="28">
        <f t="shared" si="344"/>
        <v>1</v>
      </c>
      <c r="M177" s="28">
        <f t="shared" si="345"/>
        <v>1</v>
      </c>
      <c r="N177" s="56">
        <f t="shared" si="293"/>
        <v>10000</v>
      </c>
      <c r="O177" s="33">
        <f t="shared" si="346"/>
        <v>116.29076284898787</v>
      </c>
      <c r="P177" s="37">
        <f t="shared" si="294"/>
        <v>82.249707841425419</v>
      </c>
      <c r="Q177" s="9" t="s">
        <v>12</v>
      </c>
      <c r="R177" s="55" t="s">
        <v>12</v>
      </c>
      <c r="S177" s="55">
        <v>3.4889999999999999</v>
      </c>
      <c r="T177" s="55">
        <v>3.754</v>
      </c>
      <c r="U177" s="55">
        <v>4.0019999999999998</v>
      </c>
      <c r="V177" s="3">
        <v>4.2089999999999996</v>
      </c>
      <c r="W177" s="3">
        <v>4.444</v>
      </c>
      <c r="X177" s="3" t="s">
        <v>12</v>
      </c>
      <c r="Y177" s="3">
        <v>4.9020000000000001</v>
      </c>
      <c r="Z177" s="15" t="s">
        <v>12</v>
      </c>
      <c r="AA177" s="10">
        <f t="shared" si="295"/>
        <v>4.444</v>
      </c>
      <c r="AB177" s="9">
        <f t="shared" si="296"/>
        <v>0.44200000000000017</v>
      </c>
      <c r="AC177" s="10">
        <f t="shared" si="297"/>
        <v>0.45800000000000018</v>
      </c>
      <c r="AD177" s="9" t="s">
        <v>12</v>
      </c>
      <c r="AE177" s="55" t="s">
        <v>12</v>
      </c>
      <c r="AF177" s="55">
        <v>0.82399999999999995</v>
      </c>
      <c r="AG177" s="55">
        <v>0.88800000000000001</v>
      </c>
      <c r="AH177" s="55">
        <v>0.95899999999999996</v>
      </c>
      <c r="AI177" s="3">
        <v>1.0229999999999999</v>
      </c>
      <c r="AJ177" s="3">
        <v>1.095</v>
      </c>
      <c r="AK177" s="3" t="s">
        <v>12</v>
      </c>
      <c r="AL177" s="3">
        <v>1.25</v>
      </c>
      <c r="AM177" s="15" t="s">
        <v>12</v>
      </c>
      <c r="AN177" s="10">
        <f t="shared" si="298"/>
        <v>1.095</v>
      </c>
      <c r="AO177" s="9">
        <f t="shared" si="299"/>
        <v>0.13600000000000001</v>
      </c>
      <c r="AP177" s="10">
        <f t="shared" si="300"/>
        <v>0.15500000000000003</v>
      </c>
      <c r="AQ177" s="9" t="s">
        <v>12</v>
      </c>
      <c r="AR177" s="55" t="s">
        <v>12</v>
      </c>
      <c r="AS177" s="55">
        <v>3.157</v>
      </c>
      <c r="AT177" s="55">
        <v>3.28</v>
      </c>
      <c r="AU177" s="55">
        <v>3.4079999999999999</v>
      </c>
      <c r="AV177" s="3">
        <v>3.5139999999999998</v>
      </c>
      <c r="AW177" s="3">
        <v>3.6339999999999999</v>
      </c>
      <c r="AX177" s="3" t="s">
        <v>12</v>
      </c>
      <c r="AY177" s="3">
        <v>3.8740000000000001</v>
      </c>
      <c r="AZ177" s="15" t="s">
        <v>12</v>
      </c>
      <c r="BA177" s="10">
        <f t="shared" si="301"/>
        <v>3.6339999999999999</v>
      </c>
      <c r="BB177" s="9">
        <f t="shared" si="302"/>
        <v>0.22599999999999998</v>
      </c>
      <c r="BC177" s="10">
        <f t="shared" si="303"/>
        <v>0.24000000000000021</v>
      </c>
      <c r="BD177" s="9">
        <v>4.8070000000000004</v>
      </c>
      <c r="BE177" s="3">
        <v>5.42</v>
      </c>
      <c r="BF177" s="15">
        <v>6.1379999999999999</v>
      </c>
      <c r="BG177" s="15">
        <f t="shared" si="304"/>
        <v>5.42</v>
      </c>
      <c r="BH177" s="9">
        <f t="shared" si="305"/>
        <v>0.61299999999999955</v>
      </c>
      <c r="BI177" s="10">
        <f t="shared" si="306"/>
        <v>0.71799999999999997</v>
      </c>
      <c r="BJ177" s="9">
        <v>4.7649999999999997</v>
      </c>
      <c r="BK177" s="3">
        <v>5.367</v>
      </c>
      <c r="BL177" s="15">
        <v>6.0519999999999996</v>
      </c>
      <c r="BM177" s="15">
        <f t="shared" si="307"/>
        <v>5.367</v>
      </c>
      <c r="BN177" s="9">
        <f t="shared" si="308"/>
        <v>0.60200000000000031</v>
      </c>
      <c r="BO177" s="10">
        <f t="shared" si="309"/>
        <v>0.68499999999999961</v>
      </c>
      <c r="BP177">
        <f t="shared" si="310"/>
        <v>0</v>
      </c>
      <c r="BQ177" s="93">
        <f t="shared" si="311"/>
        <v>1.386877828054297</v>
      </c>
      <c r="BR177" s="93">
        <f t="shared" si="312"/>
        <v>1.3619909502262446</v>
      </c>
      <c r="BS177" s="93" t="str">
        <f>VLOOKUP(C177,'Koppeling locatie - aslocatie'!$A$2:$C$8139,2,FALSE)</f>
        <v>bema240</v>
      </c>
      <c r="BT177" s="93">
        <f>VLOOKUP($BS177,aslocaties_v01!$C$3:$AA$500,MATCH($K$3/10,aslocaties_v01!$C$2:$X$2),FALSE)</f>
        <v>4.0010000000000003</v>
      </c>
      <c r="BU177" s="93">
        <f>VLOOKUP(BS177,aslocaties_v01!$C$3:$AA$500,MATCH($K$3,aslocaties_v01!$C$2:$X$2),FALSE)</f>
        <v>4.4429999999999996</v>
      </c>
      <c r="BV177" s="93">
        <f>VLOOKUP(BS177,aslocaties_v01!$C$3:$AA$500,MATCH($K$3*10,aslocaties_v01!$C$2:$Y$2),FALSE)</f>
        <v>4.9009999999999998</v>
      </c>
      <c r="BW177" s="93">
        <f t="shared" si="313"/>
        <v>0.44199999999999928</v>
      </c>
      <c r="BX177" s="93">
        <f t="shared" si="314"/>
        <v>0.45800000000000018</v>
      </c>
      <c r="BY177" s="94">
        <f t="shared" si="315"/>
        <v>1.9984014443252818E-15</v>
      </c>
      <c r="BZ177" s="94">
        <f t="shared" si="316"/>
        <v>0</v>
      </c>
      <c r="CA177" s="94">
        <f t="shared" si="317"/>
        <v>9.9999999999944578E-4</v>
      </c>
      <c r="CB177">
        <f t="shared" si="318"/>
        <v>1.000000000000334E-3</v>
      </c>
      <c r="CC177" s="58">
        <f t="shared" si="319"/>
        <v>1.000000000000334E-3</v>
      </c>
      <c r="CD177" s="95" t="b">
        <f t="shared" si="320"/>
        <v>0</v>
      </c>
      <c r="CE177" s="96" t="b">
        <f t="shared" si="321"/>
        <v>1</v>
      </c>
      <c r="CF177" t="b">
        <f t="shared" si="322"/>
        <v>1</v>
      </c>
      <c r="CG177" t="b">
        <f t="shared" si="323"/>
        <v>1</v>
      </c>
      <c r="CH177" s="84" t="b">
        <f t="shared" si="324"/>
        <v>1</v>
      </c>
      <c r="CI177">
        <f t="shared" si="325"/>
        <v>1.095</v>
      </c>
      <c r="CJ177" t="b">
        <f t="shared" si="326"/>
        <v>1</v>
      </c>
      <c r="CK177" t="b">
        <f t="shared" si="327"/>
        <v>1</v>
      </c>
      <c r="CL177" s="84" t="b">
        <f t="shared" si="347"/>
        <v>1</v>
      </c>
      <c r="CM177">
        <f t="shared" si="328"/>
        <v>3.6339999999999999</v>
      </c>
      <c r="CN177" t="b">
        <f t="shared" si="329"/>
        <v>1</v>
      </c>
      <c r="CO177" s="84">
        <f t="shared" si="330"/>
        <v>5.3152007845783902E-2</v>
      </c>
      <c r="CP177" t="b">
        <f t="shared" si="331"/>
        <v>1</v>
      </c>
      <c r="CQ177" s="96" t="b">
        <f t="shared" si="332"/>
        <v>1</v>
      </c>
      <c r="CR177" t="b">
        <f t="shared" si="333"/>
        <v>1</v>
      </c>
      <c r="CS177" t="b">
        <f t="shared" si="334"/>
        <v>1</v>
      </c>
      <c r="CT177" t="b">
        <f t="shared" si="335"/>
        <v>1</v>
      </c>
      <c r="CU177" t="b">
        <f t="shared" si="336"/>
        <v>1</v>
      </c>
      <c r="CV177" s="84" t="b">
        <f t="shared" si="337"/>
        <v>1</v>
      </c>
      <c r="CW177" t="b">
        <f t="shared" si="338"/>
        <v>1</v>
      </c>
      <c r="CX177" t="b">
        <f t="shared" si="339"/>
        <v>1</v>
      </c>
      <c r="CY177" t="b">
        <f t="shared" si="340"/>
        <v>1</v>
      </c>
      <c r="CZ177" t="b">
        <f t="shared" si="341"/>
        <v>1</v>
      </c>
      <c r="DA177" s="84">
        <f t="shared" si="342"/>
        <v>0</v>
      </c>
      <c r="DB177" t="b">
        <f t="shared" si="343"/>
        <v>0</v>
      </c>
    </row>
    <row r="178" spans="1:106">
      <c r="A178" s="9">
        <v>1303</v>
      </c>
      <c r="B178" s="3">
        <v>2</v>
      </c>
      <c r="C178" s="3" t="s">
        <v>1021</v>
      </c>
      <c r="D178" s="3" t="str">
        <f t="shared" si="290"/>
        <v>BM_1_24-1_dk_0098</v>
      </c>
      <c r="E178" s="3" t="str">
        <f t="shared" si="291"/>
        <v>0098</v>
      </c>
      <c r="F178" s="3">
        <v>128218.344</v>
      </c>
      <c r="G178" s="15">
        <v>414128.68800000002</v>
      </c>
      <c r="H178" s="35" t="str">
        <f t="shared" si="292"/>
        <v>ja</v>
      </c>
      <c r="I178" s="42">
        <v>197</v>
      </c>
      <c r="J178" s="20" t="s">
        <v>369</v>
      </c>
      <c r="K178" s="21">
        <v>10000</v>
      </c>
      <c r="L178" s="28">
        <f t="shared" si="344"/>
        <v>1</v>
      </c>
      <c r="M178" s="28">
        <f t="shared" si="345"/>
        <v>1</v>
      </c>
      <c r="N178" s="56">
        <f t="shared" si="293"/>
        <v>10000</v>
      </c>
      <c r="O178" s="33">
        <f t="shared" si="346"/>
        <v>82.249707841425419</v>
      </c>
      <c r="P178" s="37">
        <f t="shared" si="294"/>
        <v>118.02269263152948</v>
      </c>
      <c r="Q178" s="9" t="s">
        <v>12</v>
      </c>
      <c r="R178" s="55" t="s">
        <v>12</v>
      </c>
      <c r="S178" s="55">
        <v>3.4820000000000002</v>
      </c>
      <c r="T178" s="55">
        <v>3.7469999999999999</v>
      </c>
      <c r="U178" s="55">
        <v>3.992</v>
      </c>
      <c r="V178" s="3">
        <v>4.1989999999999998</v>
      </c>
      <c r="W178" s="3">
        <v>4.4349999999999996</v>
      </c>
      <c r="X178" s="3" t="s">
        <v>12</v>
      </c>
      <c r="Y178" s="3">
        <v>4.8929999999999998</v>
      </c>
      <c r="Z178" s="15" t="s">
        <v>12</v>
      </c>
      <c r="AA178" s="10">
        <f t="shared" si="295"/>
        <v>4.4349999999999996</v>
      </c>
      <c r="AB178" s="9">
        <f t="shared" si="296"/>
        <v>0.44299999999999962</v>
      </c>
      <c r="AC178" s="10">
        <f t="shared" si="297"/>
        <v>0.45800000000000018</v>
      </c>
      <c r="AD178" s="9" t="s">
        <v>12</v>
      </c>
      <c r="AE178" s="55" t="s">
        <v>12</v>
      </c>
      <c r="AF178" s="55">
        <v>0.80900000000000005</v>
      </c>
      <c r="AG178" s="55">
        <v>0.872</v>
      </c>
      <c r="AH178" s="55">
        <v>0.94099999999999995</v>
      </c>
      <c r="AI178" s="3">
        <v>1.004</v>
      </c>
      <c r="AJ178" s="3">
        <v>1.0780000000000001</v>
      </c>
      <c r="AK178" s="3" t="s">
        <v>12</v>
      </c>
      <c r="AL178" s="3">
        <v>1.2330000000000001</v>
      </c>
      <c r="AM178" s="15" t="s">
        <v>12</v>
      </c>
      <c r="AN178" s="10">
        <f t="shared" si="298"/>
        <v>1.0780000000000001</v>
      </c>
      <c r="AO178" s="9">
        <f t="shared" si="299"/>
        <v>0.13700000000000012</v>
      </c>
      <c r="AP178" s="10">
        <f t="shared" si="300"/>
        <v>0.15500000000000003</v>
      </c>
      <c r="AQ178" s="9" t="s">
        <v>12</v>
      </c>
      <c r="AR178" s="55" t="s">
        <v>12</v>
      </c>
      <c r="AS178" s="55">
        <v>3.1459999999999999</v>
      </c>
      <c r="AT178" s="55">
        <v>3.2679999999999998</v>
      </c>
      <c r="AU178" s="55">
        <v>3.395</v>
      </c>
      <c r="AV178" s="3">
        <v>3.5019999999999998</v>
      </c>
      <c r="AW178" s="3">
        <v>3.6240000000000001</v>
      </c>
      <c r="AX178" s="3" t="s">
        <v>12</v>
      </c>
      <c r="AY178" s="3">
        <v>3.8660000000000001</v>
      </c>
      <c r="AZ178" s="15" t="s">
        <v>12</v>
      </c>
      <c r="BA178" s="10">
        <f t="shared" si="301"/>
        <v>3.6240000000000001</v>
      </c>
      <c r="BB178" s="9">
        <f t="shared" si="302"/>
        <v>0.22900000000000009</v>
      </c>
      <c r="BC178" s="10">
        <f t="shared" si="303"/>
        <v>0.24199999999999999</v>
      </c>
      <c r="BD178" s="9">
        <v>4.7960000000000003</v>
      </c>
      <c r="BE178" s="3">
        <v>5.407</v>
      </c>
      <c r="BF178" s="15">
        <v>6.1230000000000002</v>
      </c>
      <c r="BG178" s="15">
        <f t="shared" si="304"/>
        <v>5.407</v>
      </c>
      <c r="BH178" s="9">
        <f t="shared" si="305"/>
        <v>0.61099999999999977</v>
      </c>
      <c r="BI178" s="10">
        <f t="shared" si="306"/>
        <v>0.71600000000000019</v>
      </c>
      <c r="BJ178" s="9">
        <v>4.7530000000000001</v>
      </c>
      <c r="BK178" s="3">
        <v>5.3520000000000003</v>
      </c>
      <c r="BL178" s="15">
        <v>6.0339999999999998</v>
      </c>
      <c r="BM178" s="15">
        <f t="shared" si="307"/>
        <v>5.3520000000000003</v>
      </c>
      <c r="BN178" s="9">
        <f t="shared" si="308"/>
        <v>0.5990000000000002</v>
      </c>
      <c r="BO178" s="10">
        <f t="shared" si="309"/>
        <v>0.6819999999999995</v>
      </c>
      <c r="BP178">
        <f t="shared" si="310"/>
        <v>0</v>
      </c>
      <c r="BQ178" s="93">
        <f t="shared" si="311"/>
        <v>1.3792325056433414</v>
      </c>
      <c r="BR178" s="93">
        <f t="shared" si="312"/>
        <v>1.352144469525961</v>
      </c>
      <c r="BS178" s="93" t="str">
        <f>VLOOKUP(C178,'Koppeling locatie - aslocatie'!$A$2:$C$8139,2,FALSE)</f>
        <v>bema240</v>
      </c>
      <c r="BT178" s="93">
        <f>VLOOKUP($BS178,aslocaties_v01!$C$3:$AA$500,MATCH($K$3/10,aslocaties_v01!$C$2:$X$2),FALSE)</f>
        <v>4.0010000000000003</v>
      </c>
      <c r="BU178" s="93">
        <f>VLOOKUP(BS178,aslocaties_v01!$C$3:$AA$500,MATCH($K$3,aslocaties_v01!$C$2:$X$2),FALSE)</f>
        <v>4.4429999999999996</v>
      </c>
      <c r="BV178" s="93">
        <f>VLOOKUP(BS178,aslocaties_v01!$C$3:$AA$500,MATCH($K$3*10,aslocaties_v01!$C$2:$Y$2),FALSE)</f>
        <v>4.9009999999999998</v>
      </c>
      <c r="BW178" s="93">
        <f t="shared" si="313"/>
        <v>0.44199999999999928</v>
      </c>
      <c r="BX178" s="93">
        <f t="shared" si="314"/>
        <v>0.45800000000000018</v>
      </c>
      <c r="BY178" s="94">
        <f t="shared" si="315"/>
        <v>2.2573363431158677E-3</v>
      </c>
      <c r="BZ178" s="94">
        <f t="shared" si="316"/>
        <v>0</v>
      </c>
      <c r="CA178" s="94">
        <f t="shared" si="317"/>
        <v>9.0000000000003411E-3</v>
      </c>
      <c r="CB178">
        <f t="shared" si="318"/>
        <v>8.0000000000000071E-3</v>
      </c>
      <c r="CC178" s="58">
        <f t="shared" si="319"/>
        <v>8.0000000000000071E-3</v>
      </c>
      <c r="CD178" s="95" t="b">
        <f t="shared" si="320"/>
        <v>0</v>
      </c>
      <c r="CE178" s="96" t="b">
        <f t="shared" si="321"/>
        <v>1</v>
      </c>
      <c r="CF178" t="b">
        <f t="shared" si="322"/>
        <v>1</v>
      </c>
      <c r="CG178" t="b">
        <f t="shared" si="323"/>
        <v>1</v>
      </c>
      <c r="CH178" s="84" t="b">
        <f t="shared" si="324"/>
        <v>1</v>
      </c>
      <c r="CI178">
        <f t="shared" si="325"/>
        <v>1.0780000000000001</v>
      </c>
      <c r="CJ178" t="b">
        <f t="shared" si="326"/>
        <v>1</v>
      </c>
      <c r="CK178" t="b">
        <f t="shared" si="327"/>
        <v>1</v>
      </c>
      <c r="CL178" s="84" t="b">
        <f t="shared" si="347"/>
        <v>1</v>
      </c>
      <c r="CM178">
        <f t="shared" si="328"/>
        <v>3.6240000000000001</v>
      </c>
      <c r="CN178" t="b">
        <f t="shared" si="329"/>
        <v>1</v>
      </c>
      <c r="CO178" s="84">
        <f t="shared" si="330"/>
        <v>5.2615994625117034E-2</v>
      </c>
      <c r="CP178" t="b">
        <f t="shared" si="331"/>
        <v>1</v>
      </c>
      <c r="CQ178" s="96" t="b">
        <f t="shared" si="332"/>
        <v>1</v>
      </c>
      <c r="CR178" t="b">
        <f t="shared" si="333"/>
        <v>1</v>
      </c>
      <c r="CS178" t="b">
        <f t="shared" si="334"/>
        <v>1</v>
      </c>
      <c r="CT178" t="b">
        <f t="shared" si="335"/>
        <v>1</v>
      </c>
      <c r="CU178" t="b">
        <f t="shared" si="336"/>
        <v>1</v>
      </c>
      <c r="CV178" s="84" t="b">
        <f t="shared" si="337"/>
        <v>1</v>
      </c>
      <c r="CW178" t="b">
        <f t="shared" si="338"/>
        <v>1</v>
      </c>
      <c r="CX178" t="b">
        <f t="shared" si="339"/>
        <v>1</v>
      </c>
      <c r="CY178" t="b">
        <f t="shared" si="340"/>
        <v>1</v>
      </c>
      <c r="CZ178" t="b">
        <f t="shared" si="341"/>
        <v>1</v>
      </c>
      <c r="DA178" s="84">
        <f t="shared" si="342"/>
        <v>0</v>
      </c>
      <c r="DB178" t="b">
        <f t="shared" si="343"/>
        <v>0</v>
      </c>
    </row>
    <row r="179" spans="1:106">
      <c r="A179" s="58">
        <v>1304</v>
      </c>
      <c r="B179" s="58">
        <v>2</v>
      </c>
      <c r="C179" s="58" t="s">
        <v>1022</v>
      </c>
      <c r="D179" s="3" t="str">
        <f t="shared" si="290"/>
        <v>BM_1_24-1_dk_0099</v>
      </c>
      <c r="E179" s="3" t="str">
        <f t="shared" si="291"/>
        <v>0099</v>
      </c>
      <c r="F179" s="58">
        <v>128106.734</v>
      </c>
      <c r="G179" s="58">
        <v>414167.06199999998</v>
      </c>
      <c r="H179" s="35" t="str">
        <f t="shared" si="292"/>
        <v>ja</v>
      </c>
      <c r="I179" s="58">
        <v>198</v>
      </c>
      <c r="J179" s="58" t="s">
        <v>369</v>
      </c>
      <c r="K179" s="58">
        <v>10000</v>
      </c>
      <c r="L179" s="28">
        <f t="shared" si="344"/>
        <v>1</v>
      </c>
      <c r="M179" s="28">
        <f t="shared" si="345"/>
        <v>1</v>
      </c>
      <c r="N179" s="56">
        <f t="shared" si="293"/>
        <v>10000</v>
      </c>
      <c r="O179" s="33">
        <f t="shared" si="346"/>
        <v>118.02269263152948</v>
      </c>
      <c r="P179" s="37" t="s">
        <v>12</v>
      </c>
      <c r="Q179" s="58" t="s">
        <v>12</v>
      </c>
      <c r="R179" s="58" t="s">
        <v>12</v>
      </c>
      <c r="S179" s="58">
        <v>3.4750000000000001</v>
      </c>
      <c r="T179" s="58">
        <v>3.74</v>
      </c>
      <c r="U179" s="58">
        <v>3.9849999999999999</v>
      </c>
      <c r="V179" s="58">
        <v>4.1920000000000002</v>
      </c>
      <c r="W179" s="58">
        <v>4.4290000000000003</v>
      </c>
      <c r="X179" s="58" t="s">
        <v>12</v>
      </c>
      <c r="Y179" s="58">
        <v>4.8860000000000001</v>
      </c>
      <c r="Z179" s="58" t="s">
        <v>12</v>
      </c>
      <c r="AA179" s="10">
        <f t="shared" si="295"/>
        <v>4.4290000000000003</v>
      </c>
      <c r="AB179" s="9">
        <f t="shared" si="296"/>
        <v>0.44400000000000039</v>
      </c>
      <c r="AC179" s="10">
        <f t="shared" si="297"/>
        <v>0.45699999999999985</v>
      </c>
      <c r="AD179" s="58" t="s">
        <v>12</v>
      </c>
      <c r="AE179" s="58" t="s">
        <v>12</v>
      </c>
      <c r="AF179" s="58">
        <v>0.8</v>
      </c>
      <c r="AG179" s="58">
        <v>0.86299999999999999</v>
      </c>
      <c r="AH179" s="58">
        <v>0.93100000000000005</v>
      </c>
      <c r="AI179" s="58">
        <v>0.99399999999999999</v>
      </c>
      <c r="AJ179" s="58">
        <v>1.069</v>
      </c>
      <c r="AK179" s="58" t="s">
        <v>12</v>
      </c>
      <c r="AL179" s="58">
        <v>1.226</v>
      </c>
      <c r="AM179" s="58" t="s">
        <v>12</v>
      </c>
      <c r="AN179" s="10">
        <f t="shared" si="298"/>
        <v>1.069</v>
      </c>
      <c r="AO179" s="9">
        <f t="shared" si="299"/>
        <v>0.1379999999999999</v>
      </c>
      <c r="AP179" s="10">
        <f t="shared" si="300"/>
        <v>0.15700000000000003</v>
      </c>
      <c r="AQ179" s="58" t="s">
        <v>12</v>
      </c>
      <c r="AR179" s="58" t="s">
        <v>12</v>
      </c>
      <c r="AS179" s="58">
        <v>3.1480000000000001</v>
      </c>
      <c r="AT179" s="58">
        <v>3.2709999999999999</v>
      </c>
      <c r="AU179" s="58">
        <v>3.3980000000000001</v>
      </c>
      <c r="AV179" s="58">
        <v>3.5059999999999998</v>
      </c>
      <c r="AW179" s="58">
        <v>3.6280000000000001</v>
      </c>
      <c r="AX179" s="58" t="s">
        <v>12</v>
      </c>
      <c r="AY179" s="58">
        <v>3.8719999999999999</v>
      </c>
      <c r="AZ179" s="58" t="s">
        <v>12</v>
      </c>
      <c r="BA179" s="10">
        <f t="shared" si="301"/>
        <v>3.6280000000000001</v>
      </c>
      <c r="BB179" s="9">
        <f t="shared" si="302"/>
        <v>0.22999999999999998</v>
      </c>
      <c r="BC179" s="10">
        <f t="shared" si="303"/>
        <v>0.24399999999999977</v>
      </c>
      <c r="BD179" s="58">
        <v>4.7990000000000004</v>
      </c>
      <c r="BE179" s="58">
        <v>5.4119999999999999</v>
      </c>
      <c r="BF179" s="58">
        <v>6.13</v>
      </c>
      <c r="BG179" s="15">
        <f t="shared" si="304"/>
        <v>5.4119999999999999</v>
      </c>
      <c r="BH179" s="9">
        <f t="shared" si="305"/>
        <v>0.61299999999999955</v>
      </c>
      <c r="BI179" s="10">
        <f t="shared" si="306"/>
        <v>0.71799999999999997</v>
      </c>
      <c r="BJ179" s="58">
        <v>4.7560000000000002</v>
      </c>
      <c r="BK179" s="58">
        <v>5.3559999999999999</v>
      </c>
      <c r="BL179" s="58">
        <v>6.0380000000000003</v>
      </c>
      <c r="BM179" s="15">
        <f t="shared" si="307"/>
        <v>5.3559999999999999</v>
      </c>
      <c r="BN179" s="9">
        <f t="shared" si="308"/>
        <v>0.59999999999999964</v>
      </c>
      <c r="BO179" s="10">
        <f t="shared" si="309"/>
        <v>0.68200000000000038</v>
      </c>
      <c r="BP179">
        <f t="shared" si="310"/>
        <v>0</v>
      </c>
      <c r="BQ179" s="93">
        <f t="shared" si="311"/>
        <v>1.3806306306306284</v>
      </c>
      <c r="BR179" s="93">
        <f t="shared" si="312"/>
        <v>1.3513513513513493</v>
      </c>
      <c r="BS179" s="93" t="str">
        <f>VLOOKUP(C179,'Koppeling locatie - aslocatie'!$A$2:$C$8139,2,FALSE)</f>
        <v>bema240</v>
      </c>
      <c r="BT179" s="93">
        <f>VLOOKUP($BS179,aslocaties_v01!$C$3:$AA$500,MATCH($K$3/10,aslocaties_v01!$C$2:$X$2),FALSE)</f>
        <v>4.0010000000000003</v>
      </c>
      <c r="BU179" s="93">
        <f>VLOOKUP(BS179,aslocaties_v01!$C$3:$AA$500,MATCH($K$3,aslocaties_v01!$C$2:$X$2),FALSE)</f>
        <v>4.4429999999999996</v>
      </c>
      <c r="BV179" s="93">
        <f>VLOOKUP(BS179,aslocaties_v01!$C$3:$AA$500,MATCH($K$3*10,aslocaties_v01!$C$2:$Y$2),FALSE)</f>
        <v>4.9009999999999998</v>
      </c>
      <c r="BW179" s="93">
        <f t="shared" si="313"/>
        <v>0.44199999999999928</v>
      </c>
      <c r="BX179" s="93">
        <f t="shared" si="314"/>
        <v>0.45800000000000018</v>
      </c>
      <c r="BY179" s="94">
        <f t="shared" si="315"/>
        <v>4.504504504507012E-3</v>
      </c>
      <c r="BZ179" s="94">
        <f t="shared" si="316"/>
        <v>2.188183807440458E-3</v>
      </c>
      <c r="CA179" s="94">
        <f t="shared" si="317"/>
        <v>1.6000000000000458E-2</v>
      </c>
      <c r="CB179">
        <f t="shared" si="318"/>
        <v>1.3999999999999346E-2</v>
      </c>
      <c r="CC179" s="58">
        <f t="shared" si="319"/>
        <v>1.499999999999968E-2</v>
      </c>
      <c r="CD179" s="95" t="b">
        <f t="shared" si="320"/>
        <v>0</v>
      </c>
      <c r="CE179" s="96" t="b">
        <f t="shared" si="321"/>
        <v>1</v>
      </c>
      <c r="CF179" t="b">
        <f t="shared" si="322"/>
        <v>1</v>
      </c>
      <c r="CG179" t="b">
        <f t="shared" si="323"/>
        <v>1</v>
      </c>
      <c r="CH179" s="84" t="b">
        <f t="shared" si="324"/>
        <v>1</v>
      </c>
      <c r="CI179">
        <f t="shared" si="325"/>
        <v>1.069</v>
      </c>
      <c r="CJ179" t="b">
        <f t="shared" si="326"/>
        <v>1</v>
      </c>
      <c r="CK179" t="b">
        <f t="shared" si="327"/>
        <v>1</v>
      </c>
      <c r="CL179" s="84" t="b">
        <f t="shared" si="347"/>
        <v>1</v>
      </c>
      <c r="CM179">
        <f t="shared" si="328"/>
        <v>3.6280000000000001</v>
      </c>
      <c r="CN179" t="b">
        <f t="shared" si="329"/>
        <v>1</v>
      </c>
      <c r="CO179" s="84">
        <f t="shared" si="330"/>
        <v>5.2061724552057605E-2</v>
      </c>
      <c r="CP179" t="b">
        <f t="shared" si="331"/>
        <v>1</v>
      </c>
      <c r="CQ179" s="96" t="b">
        <f t="shared" si="332"/>
        <v>1</v>
      </c>
      <c r="CR179" t="b">
        <f t="shared" si="333"/>
        <v>1</v>
      </c>
      <c r="CS179" t="b">
        <f t="shared" si="334"/>
        <v>1</v>
      </c>
      <c r="CT179" t="b">
        <f t="shared" si="335"/>
        <v>1</v>
      </c>
      <c r="CU179" t="b">
        <f t="shared" si="336"/>
        <v>1</v>
      </c>
      <c r="CV179" s="84" t="str">
        <f t="shared" si="337"/>
        <v>-</v>
      </c>
      <c r="CW179" t="str">
        <f t="shared" si="338"/>
        <v>-</v>
      </c>
      <c r="CX179" t="str">
        <f t="shared" si="339"/>
        <v>-</v>
      </c>
      <c r="CY179" t="str">
        <f t="shared" si="340"/>
        <v>-</v>
      </c>
      <c r="CZ179" t="str">
        <f t="shared" si="341"/>
        <v>-</v>
      </c>
      <c r="DA179" s="84">
        <f t="shared" si="342"/>
        <v>0</v>
      </c>
      <c r="DB179" t="b">
        <f t="shared" si="343"/>
        <v>0</v>
      </c>
    </row>
  </sheetData>
  <sortState xmlns:xlrd2="http://schemas.microsoft.com/office/spreadsheetml/2017/richdata2" ref="A3:DB179">
    <sortCondition ref="D3"/>
  </sortState>
  <mergeCells count="2">
    <mergeCell ref="A1:G1"/>
    <mergeCell ref="DB1:DB2"/>
  </mergeCells>
  <conditionalFormatting sqref="O3:P179">
    <cfRule type="cellIs" dxfId="79" priority="889" stopIfTrue="1" operator="equal">
      <formula>"-"</formula>
    </cfRule>
    <cfRule type="cellIs" dxfId="78" priority="890" stopIfTrue="1" operator="greaterThan">
      <formula>300</formula>
    </cfRule>
    <cfRule type="cellIs" dxfId="77" priority="891" stopIfTrue="1" operator="greaterThanOrEqual">
      <formula>125</formula>
    </cfRule>
  </conditionalFormatting>
  <conditionalFormatting sqref="H3:I178 H179">
    <cfRule type="cellIs" dxfId="76" priority="887" operator="equal">
      <formula>"nee"</formula>
    </cfRule>
    <cfRule type="cellIs" dxfId="75" priority="888" operator="equal">
      <formula>"ja"</formula>
    </cfRule>
  </conditionalFormatting>
  <conditionalFormatting sqref="BQ3:BS4 BS5:BS179">
    <cfRule type="iconSet" priority="6">
      <iconSet iconSet="3Symbols2">
        <cfvo type="percent" val="0"/>
        <cfvo type="num" val="0.95"/>
        <cfvo type="num" val="1"/>
      </iconSet>
    </cfRule>
  </conditionalFormatting>
  <conditionalFormatting sqref="BY3:BZ4">
    <cfRule type="iconSet" priority="5">
      <iconSet iconSet="3Symbols2" reverse="1">
        <cfvo type="percent" val="0"/>
        <cfvo type="num" val="7.4999999999999997E-2" gte="0"/>
        <cfvo type="num" val="0.1" gte="0"/>
      </iconSet>
    </cfRule>
  </conditionalFormatting>
  <conditionalFormatting sqref="CA3:CD4">
    <cfRule type="iconSet" priority="4">
      <iconSet iconSet="3Symbols2" reverse="1">
        <cfvo type="percent" val="0"/>
        <cfvo type="num" val="0.1"/>
        <cfvo type="num" val="0.15"/>
      </iconSet>
    </cfRule>
  </conditionalFormatting>
  <conditionalFormatting sqref="BQ5:BS179">
    <cfRule type="iconSet" priority="3">
      <iconSet iconSet="3Symbols2">
        <cfvo type="percent" val="0"/>
        <cfvo type="num" val="0.95"/>
        <cfvo type="num" val="1"/>
      </iconSet>
    </cfRule>
  </conditionalFormatting>
  <conditionalFormatting sqref="BY5:BZ179">
    <cfRule type="iconSet" priority="2">
      <iconSet iconSet="3Symbols2" reverse="1">
        <cfvo type="percent" val="0"/>
        <cfvo type="num" val="7.4999999999999997E-2" gte="0"/>
        <cfvo type="num" val="0.1" gte="0"/>
      </iconSet>
    </cfRule>
  </conditionalFormatting>
  <conditionalFormatting sqref="CA5:CD179">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DB133"/>
  <sheetViews>
    <sheetView workbookViewId="0">
      <selection activeCell="BW3" sqref="BW3"/>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BZ1" s="93"/>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555</v>
      </c>
      <c r="B3" s="7">
        <v>2</v>
      </c>
      <c r="C3" s="7" t="s">
        <v>1023</v>
      </c>
      <c r="D3" s="7" t="str">
        <f t="shared" ref="D3:D34" si="0">IF(ISERROR(FIND("_",C3)),C3,LEFT(C3,LEN(C3)-LEN(RIGHT(C3,LEN(C3)-FIND("~",SUBSTITUTE(C3,"_","~",LEN(C3)-LEN(SUBSTITUTE(C3,"_",""))))))) &amp; TEXT(INT(RIGHT(C3,LEN(C3)-FIND("~",SUBSTITUTE(C3,"_","~",LEN(C3)-LEN(SUBSTITUTE(C3,"_","")))))), "0000") )</f>
        <v>AM_1_24-2_dk_0100</v>
      </c>
      <c r="E3" s="7" t="str">
        <f t="shared" ref="E3:E34" si="1">TEXT(INT(RIGHT(C3,LEN(C3)-FIND("~",SUBSTITUTE(C3,"_","~",LEN(C3)-LEN(SUBSTITUTE(C3,"_","")))))), "0000")</f>
        <v>0100</v>
      </c>
      <c r="F3" s="7">
        <v>119276.93</v>
      </c>
      <c r="G3" s="14">
        <v>415630.90600000002</v>
      </c>
      <c r="H3" s="34" t="str">
        <f t="shared" ref="H3:H34" si="2">IF(COUNTIF(C:C, "="&amp;C3)=1,"ja", "nee")</f>
        <v>ja</v>
      </c>
      <c r="I3" s="41">
        <v>267</v>
      </c>
      <c r="J3" s="72" t="s">
        <v>2277</v>
      </c>
      <c r="K3" s="74">
        <v>10000</v>
      </c>
      <c r="L3" s="45">
        <v>1</v>
      </c>
      <c r="M3" s="49">
        <v>1</v>
      </c>
      <c r="N3" s="46">
        <f t="shared" ref="N3:N34" si="3">INT(K3/L3*M3)</f>
        <v>10000</v>
      </c>
      <c r="O3" s="32" t="s">
        <v>12</v>
      </c>
      <c r="P3" s="37">
        <f t="shared" ref="P3:P34" si="4">SQRT((F3-F4)^2+(G3-G4)^2)</f>
        <v>90.001537964596551</v>
      </c>
      <c r="Q3" s="6" t="s">
        <v>12</v>
      </c>
      <c r="R3" s="54" t="s">
        <v>12</v>
      </c>
      <c r="S3" s="54">
        <v>2.835</v>
      </c>
      <c r="T3" s="54">
        <v>3.0289999999999999</v>
      </c>
      <c r="U3" s="54">
        <v>3.2250000000000001</v>
      </c>
      <c r="V3" s="7">
        <v>3.4049999999999998</v>
      </c>
      <c r="W3" s="7">
        <v>3.6139999999999999</v>
      </c>
      <c r="X3" s="7" t="s">
        <v>12</v>
      </c>
      <c r="Y3" s="7">
        <v>4.0369999999999999</v>
      </c>
      <c r="Z3" s="14" t="s">
        <v>12</v>
      </c>
      <c r="AA3" s="8">
        <f t="shared" ref="AA3:AA34" si="5">LOOKUP($K3,$Q$2:$Z$2,Q3:Z3)</f>
        <v>3.6139999999999999</v>
      </c>
      <c r="AB3" s="6">
        <f t="shared" ref="AB3:AB34" si="6">LOOKUP($K3,$Q$2:$Z$2,Q3:Z3)-LOOKUP(0.1*$K3,$Q$2:$Z$2,Q3:Z3)</f>
        <v>0.38899999999999979</v>
      </c>
      <c r="AC3" s="8">
        <f t="shared" ref="AC3:AC34" si="7">LOOKUP(10*$K3,$Q$2:$Z$2,Q3:Z3)-LOOKUP($K3,$Q$2:$Z$2,Q3:Z3)</f>
        <v>0.42300000000000004</v>
      </c>
      <c r="AD3" s="6" t="s">
        <v>12</v>
      </c>
      <c r="AE3" s="54" t="s">
        <v>12</v>
      </c>
      <c r="AF3" s="54">
        <v>0.876</v>
      </c>
      <c r="AG3" s="54">
        <v>0.93600000000000005</v>
      </c>
      <c r="AH3" s="54">
        <v>1</v>
      </c>
      <c r="AI3" s="7">
        <v>1.0669999999999999</v>
      </c>
      <c r="AJ3" s="7">
        <v>1.1459999999999999</v>
      </c>
      <c r="AK3" s="7" t="s">
        <v>12</v>
      </c>
      <c r="AL3" s="7">
        <v>1.3120000000000001</v>
      </c>
      <c r="AM3" s="14" t="s">
        <v>12</v>
      </c>
      <c r="AN3" s="8">
        <f t="shared" ref="AN3:AN34" si="8">LOOKUP($K3,$Q$2:$Z$2,AD3:AM3)</f>
        <v>1.1459999999999999</v>
      </c>
      <c r="AO3" s="6">
        <f t="shared" ref="AO3:AO34" si="9">LOOKUP($K3,$Q$2:$Z$2,AD3:AM3)-LOOKUP(0.1*$K3,$Q$2:$Z$2,AD3:AM3)</f>
        <v>0.14599999999999991</v>
      </c>
      <c r="AP3" s="8">
        <f t="shared" ref="AP3:AP34" si="10">LOOKUP(10*$K3,$Q$2:$Z$2,AD3:AM3)-LOOKUP($K3,$Q$2:$Z$2,AD3:AM3)</f>
        <v>0.16600000000000015</v>
      </c>
      <c r="AQ3" s="6" t="s">
        <v>12</v>
      </c>
      <c r="AR3" s="54" t="s">
        <v>12</v>
      </c>
      <c r="AS3" s="54">
        <v>3.5619999999999998</v>
      </c>
      <c r="AT3" s="54">
        <v>3.694</v>
      </c>
      <c r="AU3" s="54">
        <v>3.8260000000000001</v>
      </c>
      <c r="AV3" s="7">
        <v>3.9420000000000002</v>
      </c>
      <c r="AW3" s="7">
        <v>4.0750000000000002</v>
      </c>
      <c r="AX3" s="7" t="s">
        <v>12</v>
      </c>
      <c r="AY3" s="7">
        <v>4.3360000000000003</v>
      </c>
      <c r="AZ3" s="14" t="s">
        <v>12</v>
      </c>
      <c r="BA3" s="8">
        <f t="shared" ref="BA3:BA34" si="11">LOOKUP($K3,$Q$2:$Z$2,AQ3:AZ3)</f>
        <v>4.0750000000000002</v>
      </c>
      <c r="BB3" s="6">
        <f t="shared" ref="BB3:BB34" si="12">LOOKUP($K3,$Q$2:$Z$2,AQ3:AZ3)-LOOKUP(0.1*$K3,$Q$2:$Z$2,AQ3:AZ3)</f>
        <v>0.24900000000000011</v>
      </c>
      <c r="BC3" s="8">
        <f t="shared" ref="BC3:BC34" si="13">LOOKUP(10*$K3,$Q$2:$Z$2,AQ3:AZ3)-LOOKUP($K3,$Q$2:$Z$2,AQ3:AZ3)</f>
        <v>0.26100000000000012</v>
      </c>
      <c r="BD3" s="6">
        <v>4.9930000000000003</v>
      </c>
      <c r="BE3" s="7">
        <v>5.7089999999999996</v>
      </c>
      <c r="BF3" s="14">
        <v>6.5990000000000002</v>
      </c>
      <c r="BG3" s="8">
        <f t="shared" ref="BG3:BG34" si="14">LOOKUP($N3,$BD$2:$BF$2,BD3:BF3)</f>
        <v>5.7089999999999996</v>
      </c>
      <c r="BH3" s="6">
        <f t="shared" ref="BH3:BH34" si="15">BE3-BD3</f>
        <v>0.7159999999999993</v>
      </c>
      <c r="BI3" s="8">
        <f t="shared" ref="BI3:BI34" si="16">BF3-BE3</f>
        <v>0.89000000000000057</v>
      </c>
      <c r="BJ3" s="6">
        <v>4.8</v>
      </c>
      <c r="BK3" s="7">
        <v>5.5049999999999999</v>
      </c>
      <c r="BL3" s="14">
        <v>6.3869999999999996</v>
      </c>
      <c r="BM3" s="8">
        <f t="shared" ref="BM3:BM34" si="17">LOOKUP($N3,$BD$2:$BF$2,BJ3:BL3)</f>
        <v>5.5049999999999999</v>
      </c>
      <c r="BN3" s="6">
        <f t="shared" ref="BN3:BN34" si="18">BK3-BJ3</f>
        <v>0.70500000000000007</v>
      </c>
      <c r="BO3" s="8">
        <f t="shared" ref="BO3:BO34" si="19">BL3-BK3</f>
        <v>0.88199999999999967</v>
      </c>
      <c r="BP3">
        <f t="shared" ref="BP3:BP34" si="20">IF(AND(ISERROR(FIND("Fout",Q3)), ISERROR(FIND("Fout",AD3)), ISERROR(FIND("Fout",AQ3)), ISERROR(FIND( "Fout",BD3)), ISERROR(FIND( "Fout",BJ3))),0,1)</f>
        <v>0</v>
      </c>
      <c r="BQ3" s="93">
        <f t="shared" ref="BQ3:BQ34" si="21">IF(AB3=0, -1, BH3/AB3)</f>
        <v>1.840616966580976</v>
      </c>
      <c r="BR3" s="93">
        <f t="shared" ref="BR3:BR34" si="22">IF(AB3=0,-1,BN3/AB3)</f>
        <v>1.8123393316195384</v>
      </c>
      <c r="BS3" s="93" t="str">
        <f>VLOOKUP(C3,'Koppeling locatie - aslocatie'!$A$2:$C$8139,2,FALSE)</f>
        <v>AM_EX_R_24_24</v>
      </c>
      <c r="BT3" s="93">
        <f>VLOOKUP($BS3,aslocaties_v01!$C$3:$AA$500,MATCH($K$3/10,aslocaties_v01!$C$2:$X$2),FALSE)</f>
        <v>3.2589999999999999</v>
      </c>
      <c r="BU3" s="93">
        <f>VLOOKUP(BS3,aslocaties_v01!$C$3:$AA$500,MATCH($K$3,aslocaties_v01!$C$2:$X$2),FALSE)</f>
        <v>3.649</v>
      </c>
      <c r="BV3" s="93">
        <f>VLOOKUP(BS3,aslocaties_v01!$C$3:$AA$500,MATCH($K$3*10,aslocaties_v01!$C$2:$Y$2),FALSE)</f>
        <v>4.07</v>
      </c>
      <c r="BW3" s="93">
        <f t="shared" ref="BW3:BW34" si="23">BU3-BT3</f>
        <v>0.39000000000000012</v>
      </c>
      <c r="BX3" s="93">
        <f t="shared" ref="BX3:BX34" si="24">BV3-BU3</f>
        <v>0.42100000000000026</v>
      </c>
      <c r="BY3" s="94">
        <f t="shared" ref="BY3:BY34" si="25">IFERROR(ABS(1-BW3/AB3), 999)</f>
        <v>2.5706940874044015E-3</v>
      </c>
      <c r="BZ3" s="94">
        <f t="shared" ref="BZ3:BZ34" si="26">IFERROR(ABS(1-BX3/AC3), 999)</f>
        <v>4.7281323877063075E-3</v>
      </c>
      <c r="CA3" s="94">
        <f t="shared" ref="CA3:CA34" si="27">ABS(LOOKUP(0.1*$K3,$Q$2:$Z$2,Q3:Z3)-BT3)</f>
        <v>3.3999999999999808E-2</v>
      </c>
      <c r="CB3">
        <f t="shared" ref="CB3:CB34" si="28">ABS(LOOKUP($K3,$Q$2:$Z$2,Q3:Z3)-BU3)</f>
        <v>3.5000000000000142E-2</v>
      </c>
      <c r="CC3" s="58">
        <f t="shared" ref="CC3:CC34" si="29">ABS(LOOKUP(10*$K3,$Q$2:$Z$2,Q3:Z3)-BV3)</f>
        <v>3.3000000000000362E-2</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1.1459999999999999</v>
      </c>
      <c r="CJ3" t="b">
        <f t="shared" ref="CJ3:CJ34" si="36">CI3&lt;AVERAGE(CI:CI)+3*STDEV(CI:CI)</f>
        <v>1</v>
      </c>
      <c r="CK3" t="b">
        <f t="shared" ref="CK3:CK34" si="37">AN3&lt;1.25</f>
        <v>1</v>
      </c>
      <c r="CL3" s="84" t="b">
        <f>BA3&gt;AVERAGE(BA:BA)-2*STDEV(BA:BA)</f>
        <v>1</v>
      </c>
      <c r="CM3">
        <f t="shared" ref="CM3:CM34" si="38">IF(CL3,BA3,"")</f>
        <v>4.0750000000000002</v>
      </c>
      <c r="CN3" t="b">
        <f t="shared" ref="CN3:CN34" si="39">CM3&lt;AVERAGE(CM:CM)+3*STDEV(CM:CM)</f>
        <v>1</v>
      </c>
      <c r="CO3" s="84">
        <f t="shared" ref="CO3:CO34" si="40">IF(BA3=0, -1, AN3/(1.56*BA3^2))</f>
        <v>4.423894822479639E-2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0</v>
      </c>
      <c r="CX3" t="b">
        <f t="shared" ref="CX3:CX34" si="49">IF(P3="-","-",ABS(BM4-BM3)&lt;P3*$CT$1)</f>
        <v>1</v>
      </c>
      <c r="CY3" t="b">
        <f t="shared" ref="CY3:CY34" si="50">IF(P3="-","-",ABS(AN4-AN3)&lt;P3*$CU$1)</f>
        <v>1</v>
      </c>
      <c r="CZ3" t="b">
        <f t="shared" ref="CZ3:CZ34" si="51">IF(P3="-","-",ABS(BA3-BA4)&lt;P3*$CV$1)</f>
        <v>1</v>
      </c>
      <c r="DA3" s="84">
        <f t="shared" ref="DA3:DA34" si="52">IFERROR(IF(AND(CQ3:CU3),0,1), 0)+IFERROR(IF(AND(CV3:CZ3),0,1),0)</f>
        <v>1</v>
      </c>
      <c r="DB3" t="b">
        <f t="shared" ref="DB3:DB34" si="53">AND(DA3&gt;0,CD3)</f>
        <v>0</v>
      </c>
    </row>
    <row r="4" spans="1:106">
      <c r="A4" s="9">
        <v>556</v>
      </c>
      <c r="B4" s="3">
        <v>2</v>
      </c>
      <c r="C4" s="3" t="s">
        <v>1024</v>
      </c>
      <c r="D4" s="3" t="str">
        <f t="shared" si="0"/>
        <v>AM_1_24-2_dk_0101</v>
      </c>
      <c r="E4" s="3" t="str">
        <f t="shared" si="1"/>
        <v>0101</v>
      </c>
      <c r="F4" s="3">
        <v>119262.93</v>
      </c>
      <c r="G4" s="15">
        <v>415719.81199999998</v>
      </c>
      <c r="H4" s="35" t="str">
        <f t="shared" si="2"/>
        <v>ja</v>
      </c>
      <c r="I4" s="42">
        <v>267</v>
      </c>
      <c r="J4" s="20" t="s">
        <v>2277</v>
      </c>
      <c r="K4" s="21">
        <v>10000</v>
      </c>
      <c r="L4" s="28">
        <f t="shared" ref="L4:L35" si="54">L3</f>
        <v>1</v>
      </c>
      <c r="M4" s="28">
        <f t="shared" ref="M4:M35" si="55">M3</f>
        <v>1</v>
      </c>
      <c r="N4" s="56">
        <f t="shared" si="3"/>
        <v>10000</v>
      </c>
      <c r="O4" s="33">
        <f t="shared" ref="O4:O35" si="56">SQRT((F3-F4)^2+(G3-G4)^2)</f>
        <v>90.001537964596551</v>
      </c>
      <c r="P4" s="37">
        <f t="shared" si="4"/>
        <v>89.948870815631054</v>
      </c>
      <c r="Q4" s="9" t="s">
        <v>12</v>
      </c>
      <c r="R4" s="55" t="s">
        <v>12</v>
      </c>
      <c r="S4" s="55">
        <v>2.835</v>
      </c>
      <c r="T4" s="55">
        <v>3.028</v>
      </c>
      <c r="U4" s="55">
        <v>3.2250000000000001</v>
      </c>
      <c r="V4" s="3">
        <v>3.4039999999999999</v>
      </c>
      <c r="W4" s="3">
        <v>3.613</v>
      </c>
      <c r="X4" s="3" t="s">
        <v>12</v>
      </c>
      <c r="Y4" s="3">
        <v>4.0350000000000001</v>
      </c>
      <c r="Z4" s="15" t="s">
        <v>12</v>
      </c>
      <c r="AA4" s="10">
        <f t="shared" si="5"/>
        <v>3.613</v>
      </c>
      <c r="AB4" s="9">
        <f t="shared" si="6"/>
        <v>0.3879999999999999</v>
      </c>
      <c r="AC4" s="10">
        <f t="shared" si="7"/>
        <v>0.42200000000000015</v>
      </c>
      <c r="AD4" s="9" t="s">
        <v>12</v>
      </c>
      <c r="AE4" s="55" t="s">
        <v>12</v>
      </c>
      <c r="AF4" s="55">
        <v>0.878</v>
      </c>
      <c r="AG4" s="55">
        <v>0.93799999999999994</v>
      </c>
      <c r="AH4" s="55">
        <v>1.0009999999999999</v>
      </c>
      <c r="AI4" s="3">
        <v>1.0640000000000001</v>
      </c>
      <c r="AJ4" s="3">
        <v>1.1359999999999999</v>
      </c>
      <c r="AK4" s="3" t="s">
        <v>12</v>
      </c>
      <c r="AL4" s="3">
        <v>1.292</v>
      </c>
      <c r="AM4" s="15" t="s">
        <v>12</v>
      </c>
      <c r="AN4" s="10">
        <f t="shared" si="8"/>
        <v>1.1359999999999999</v>
      </c>
      <c r="AO4" s="9">
        <f t="shared" si="9"/>
        <v>0.13500000000000001</v>
      </c>
      <c r="AP4" s="10">
        <f t="shared" si="10"/>
        <v>0.15600000000000014</v>
      </c>
      <c r="AQ4" s="9" t="s">
        <v>12</v>
      </c>
      <c r="AR4" s="55" t="s">
        <v>12</v>
      </c>
      <c r="AS4" s="55">
        <v>3.5139999999999998</v>
      </c>
      <c r="AT4" s="55">
        <v>3.6419999999999999</v>
      </c>
      <c r="AU4" s="55">
        <v>3.77</v>
      </c>
      <c r="AV4" s="3">
        <v>3.879</v>
      </c>
      <c r="AW4" s="3">
        <v>4.0010000000000003</v>
      </c>
      <c r="AX4" s="3" t="s">
        <v>12</v>
      </c>
      <c r="AY4" s="3">
        <v>4.2489999999999997</v>
      </c>
      <c r="AZ4" s="15" t="s">
        <v>12</v>
      </c>
      <c r="BA4" s="10">
        <f t="shared" si="11"/>
        <v>4.0010000000000003</v>
      </c>
      <c r="BB4" s="9">
        <f t="shared" si="12"/>
        <v>0.23100000000000032</v>
      </c>
      <c r="BC4" s="10">
        <f t="shared" si="13"/>
        <v>0.24799999999999933</v>
      </c>
      <c r="BD4" s="9">
        <v>4.9119999999999999</v>
      </c>
      <c r="BE4" s="3">
        <v>5.6020000000000003</v>
      </c>
      <c r="BF4" s="15">
        <v>6.4589999999999996</v>
      </c>
      <c r="BG4" s="15">
        <f t="shared" si="14"/>
        <v>5.6020000000000003</v>
      </c>
      <c r="BH4" s="9">
        <f t="shared" si="15"/>
        <v>0.69000000000000039</v>
      </c>
      <c r="BI4" s="10">
        <f t="shared" si="16"/>
        <v>0.85699999999999932</v>
      </c>
      <c r="BJ4" s="9">
        <v>4.7619999999999996</v>
      </c>
      <c r="BK4" s="3">
        <v>5.45</v>
      </c>
      <c r="BL4" s="15">
        <v>6.3029999999999999</v>
      </c>
      <c r="BM4" s="15">
        <f t="shared" si="17"/>
        <v>5.45</v>
      </c>
      <c r="BN4" s="9">
        <f t="shared" si="18"/>
        <v>0.68800000000000061</v>
      </c>
      <c r="BO4" s="10">
        <f t="shared" si="19"/>
        <v>0.85299999999999976</v>
      </c>
      <c r="BP4">
        <f t="shared" si="20"/>
        <v>0</v>
      </c>
      <c r="BQ4" s="93">
        <f t="shared" si="21"/>
        <v>1.778350515463919</v>
      </c>
      <c r="BR4" s="93">
        <f t="shared" si="22"/>
        <v>1.7731958762886619</v>
      </c>
      <c r="BS4" s="93" t="str">
        <f>VLOOKUP(C4,'Koppeling locatie - aslocatie'!$A$2:$C$8139,2,FALSE)</f>
        <v>AM_EX_R_24_24</v>
      </c>
      <c r="BT4" s="93">
        <f>VLOOKUP($BS4,aslocaties_v01!$C$3:$AA$500,MATCH($K$3/10,aslocaties_v01!$C$2:$X$2),FALSE)</f>
        <v>3.2589999999999999</v>
      </c>
      <c r="BU4" s="93">
        <f>VLOOKUP(BS4,aslocaties_v01!$C$3:$AA$500,MATCH($K$3,aslocaties_v01!$C$2:$X$2),FALSE)</f>
        <v>3.649</v>
      </c>
      <c r="BV4" s="93">
        <f>VLOOKUP(BS4,aslocaties_v01!$C$3:$AA$500,MATCH($K$3*10,aslocaties_v01!$C$2:$Y$2),FALSE)</f>
        <v>4.07</v>
      </c>
      <c r="BW4" s="93">
        <f t="shared" si="23"/>
        <v>0.39000000000000012</v>
      </c>
      <c r="BX4" s="93">
        <f t="shared" si="24"/>
        <v>0.42100000000000026</v>
      </c>
      <c r="BY4" s="94">
        <f t="shared" si="25"/>
        <v>5.1546391752583798E-3</v>
      </c>
      <c r="BZ4" s="94">
        <f t="shared" si="26"/>
        <v>2.3696682464452445E-3</v>
      </c>
      <c r="CA4" s="94">
        <f t="shared" si="27"/>
        <v>3.3999999999999808E-2</v>
      </c>
      <c r="CB4">
        <f t="shared" si="28"/>
        <v>3.6000000000000032E-2</v>
      </c>
      <c r="CC4" s="58">
        <f t="shared" si="29"/>
        <v>3.5000000000000142E-2</v>
      </c>
      <c r="CD4" s="95" t="b">
        <f t="shared" si="30"/>
        <v>0</v>
      </c>
      <c r="CE4" s="96" t="b">
        <f t="shared" si="31"/>
        <v>1</v>
      </c>
      <c r="CF4" t="b">
        <f t="shared" si="32"/>
        <v>1</v>
      </c>
      <c r="CG4" t="b">
        <f t="shared" si="33"/>
        <v>1</v>
      </c>
      <c r="CH4" s="84" t="b">
        <f t="shared" si="34"/>
        <v>1</v>
      </c>
      <c r="CI4">
        <f t="shared" si="35"/>
        <v>1.1359999999999999</v>
      </c>
      <c r="CJ4" t="b">
        <f t="shared" si="36"/>
        <v>1</v>
      </c>
      <c r="CK4" t="b">
        <f t="shared" si="37"/>
        <v>1</v>
      </c>
      <c r="CL4" s="84" t="b">
        <f t="shared" ref="CL4:CL35" si="57">BA4&lt;AVERAGE(BA:BA)+2*STDEV(BA:BA)</f>
        <v>1</v>
      </c>
      <c r="CM4">
        <f t="shared" si="38"/>
        <v>4.0010000000000003</v>
      </c>
      <c r="CN4" t="b">
        <f t="shared" si="39"/>
        <v>1</v>
      </c>
      <c r="CO4" s="84">
        <f t="shared" si="40"/>
        <v>4.5490072633374269E-2</v>
      </c>
      <c r="CP4" t="b">
        <f t="shared" si="41"/>
        <v>1</v>
      </c>
      <c r="CQ4" s="96" t="b">
        <f t="shared" si="42"/>
        <v>1</v>
      </c>
      <c r="CR4" t="b">
        <f t="shared" si="43"/>
        <v>0</v>
      </c>
      <c r="CS4" t="b">
        <f t="shared" si="44"/>
        <v>1</v>
      </c>
      <c r="CT4" t="b">
        <f t="shared" si="45"/>
        <v>1</v>
      </c>
      <c r="CU4" t="b">
        <f t="shared" si="46"/>
        <v>1</v>
      </c>
      <c r="CV4" s="84" t="b">
        <f t="shared" si="47"/>
        <v>1</v>
      </c>
      <c r="CW4" t="b">
        <f t="shared" si="48"/>
        <v>0</v>
      </c>
      <c r="CX4" t="b">
        <f t="shared" si="49"/>
        <v>0</v>
      </c>
      <c r="CY4" t="b">
        <f t="shared" si="50"/>
        <v>1</v>
      </c>
      <c r="CZ4" t="b">
        <f t="shared" si="51"/>
        <v>1</v>
      </c>
      <c r="DA4" s="84">
        <f t="shared" si="52"/>
        <v>2</v>
      </c>
      <c r="DB4" t="b">
        <f t="shared" si="53"/>
        <v>0</v>
      </c>
    </row>
    <row r="5" spans="1:106">
      <c r="A5" s="9">
        <v>557</v>
      </c>
      <c r="B5" s="3">
        <v>2</v>
      </c>
      <c r="C5" s="3" t="s">
        <v>1025</v>
      </c>
      <c r="D5" s="3" t="str">
        <f t="shared" si="0"/>
        <v>AM_1_24-2_dk_0102</v>
      </c>
      <c r="E5" s="3" t="str">
        <f t="shared" si="1"/>
        <v>0102</v>
      </c>
      <c r="F5" s="3">
        <v>119248.875</v>
      </c>
      <c r="G5" s="15">
        <v>415808.65600000002</v>
      </c>
      <c r="H5" s="35" t="str">
        <f t="shared" si="2"/>
        <v>ja</v>
      </c>
      <c r="I5" s="42">
        <v>248</v>
      </c>
      <c r="J5" s="20" t="s">
        <v>2277</v>
      </c>
      <c r="K5" s="21">
        <v>10000</v>
      </c>
      <c r="L5" s="28">
        <f t="shared" si="54"/>
        <v>1</v>
      </c>
      <c r="M5" s="28">
        <f t="shared" si="55"/>
        <v>1</v>
      </c>
      <c r="N5" s="56">
        <f t="shared" si="3"/>
        <v>10000</v>
      </c>
      <c r="O5" s="33">
        <f t="shared" si="56"/>
        <v>89.948870815631054</v>
      </c>
      <c r="P5" s="37">
        <f t="shared" si="4"/>
        <v>46.000537257699001</v>
      </c>
      <c r="Q5" s="9" t="s">
        <v>12</v>
      </c>
      <c r="R5" s="55" t="s">
        <v>12</v>
      </c>
      <c r="S5" s="55">
        <v>2.835</v>
      </c>
      <c r="T5" s="55">
        <v>3.028</v>
      </c>
      <c r="U5" s="55">
        <v>3.2240000000000002</v>
      </c>
      <c r="V5" s="3">
        <v>3.4039999999999999</v>
      </c>
      <c r="W5" s="3">
        <v>3.6120000000000001</v>
      </c>
      <c r="X5" s="3" t="s">
        <v>12</v>
      </c>
      <c r="Y5" s="3">
        <v>4.0350000000000001</v>
      </c>
      <c r="Z5" s="15" t="s">
        <v>12</v>
      </c>
      <c r="AA5" s="10">
        <f t="shared" si="5"/>
        <v>3.6120000000000001</v>
      </c>
      <c r="AB5" s="9">
        <f t="shared" si="6"/>
        <v>0.3879999999999999</v>
      </c>
      <c r="AC5" s="10">
        <f t="shared" si="7"/>
        <v>0.42300000000000004</v>
      </c>
      <c r="AD5" s="9" t="s">
        <v>12</v>
      </c>
      <c r="AE5" s="55" t="s">
        <v>12</v>
      </c>
      <c r="AF5" s="55">
        <v>0.84399999999999997</v>
      </c>
      <c r="AG5" s="55">
        <v>0.90600000000000003</v>
      </c>
      <c r="AH5" s="55">
        <v>0.97299999999999998</v>
      </c>
      <c r="AI5" s="3">
        <v>1.0349999999999999</v>
      </c>
      <c r="AJ5" s="3">
        <v>1.1020000000000001</v>
      </c>
      <c r="AK5" s="3" t="s">
        <v>12</v>
      </c>
      <c r="AL5" s="3">
        <v>1.2390000000000001</v>
      </c>
      <c r="AM5" s="15" t="s">
        <v>12</v>
      </c>
      <c r="AN5" s="10">
        <f t="shared" si="8"/>
        <v>1.1020000000000001</v>
      </c>
      <c r="AO5" s="9">
        <f t="shared" si="9"/>
        <v>0.12900000000000011</v>
      </c>
      <c r="AP5" s="10">
        <f t="shared" si="10"/>
        <v>0.13700000000000001</v>
      </c>
      <c r="AQ5" s="9" t="s">
        <v>12</v>
      </c>
      <c r="AR5" s="55" t="s">
        <v>12</v>
      </c>
      <c r="AS5" s="55">
        <v>3.3149999999999999</v>
      </c>
      <c r="AT5" s="55">
        <v>3.4359999999999999</v>
      </c>
      <c r="AU5" s="55">
        <v>3.56</v>
      </c>
      <c r="AV5" s="3">
        <v>3.6629999999999998</v>
      </c>
      <c r="AW5" s="3">
        <v>3.7730000000000001</v>
      </c>
      <c r="AX5" s="3" t="s">
        <v>12</v>
      </c>
      <c r="AY5" s="3">
        <v>3.988</v>
      </c>
      <c r="AZ5" s="15" t="s">
        <v>12</v>
      </c>
      <c r="BA5" s="10">
        <f t="shared" si="11"/>
        <v>3.7730000000000001</v>
      </c>
      <c r="BB5" s="9">
        <f t="shared" si="12"/>
        <v>0.21300000000000008</v>
      </c>
      <c r="BC5" s="10">
        <f t="shared" si="13"/>
        <v>0.21499999999999986</v>
      </c>
      <c r="BD5" s="9">
        <v>4.6120000000000001</v>
      </c>
      <c r="BE5" s="3">
        <v>5.2229999999999999</v>
      </c>
      <c r="BF5" s="15">
        <v>5.9539999999999997</v>
      </c>
      <c r="BG5" s="15">
        <f t="shared" si="14"/>
        <v>5.2229999999999999</v>
      </c>
      <c r="BH5" s="9">
        <f t="shared" si="15"/>
        <v>0.61099999999999977</v>
      </c>
      <c r="BI5" s="10">
        <f t="shared" si="16"/>
        <v>0.73099999999999987</v>
      </c>
      <c r="BJ5" s="9">
        <v>4.5659999999999998</v>
      </c>
      <c r="BK5" s="3">
        <v>5.1959999999999997</v>
      </c>
      <c r="BL5" s="15">
        <v>5.97</v>
      </c>
      <c r="BM5" s="15">
        <f t="shared" si="17"/>
        <v>5.1959999999999997</v>
      </c>
      <c r="BN5" s="9">
        <f t="shared" si="18"/>
        <v>0.62999999999999989</v>
      </c>
      <c r="BO5" s="10">
        <f t="shared" si="19"/>
        <v>0.77400000000000002</v>
      </c>
      <c r="BP5">
        <f t="shared" si="20"/>
        <v>0</v>
      </c>
      <c r="BQ5" s="93">
        <f t="shared" si="21"/>
        <v>1.5747422680412368</v>
      </c>
      <c r="BR5" s="93">
        <f t="shared" si="22"/>
        <v>1.6237113402061858</v>
      </c>
      <c r="BS5" s="93" t="str">
        <f>VLOOKUP(C5,'Koppeling locatie - aslocatie'!$A$2:$C$8139,2,FALSE)</f>
        <v>AM_EX_R_24_24</v>
      </c>
      <c r="BT5" s="93">
        <f>VLOOKUP($BS5,aslocaties_v01!$C$3:$AA$500,MATCH($K$3/10,aslocaties_v01!$C$2:$X$2),FALSE)</f>
        <v>3.2589999999999999</v>
      </c>
      <c r="BU5" s="93">
        <f>VLOOKUP(BS5,aslocaties_v01!$C$3:$AA$500,MATCH($K$3,aslocaties_v01!$C$2:$X$2),FALSE)</f>
        <v>3.649</v>
      </c>
      <c r="BV5" s="93">
        <f>VLOOKUP(BS5,aslocaties_v01!$C$3:$AA$500,MATCH($K$3*10,aslocaties_v01!$C$2:$Y$2),FALSE)</f>
        <v>4.07</v>
      </c>
      <c r="BW5" s="93">
        <f t="shared" si="23"/>
        <v>0.39000000000000012</v>
      </c>
      <c r="BX5" s="93">
        <f t="shared" si="24"/>
        <v>0.42100000000000026</v>
      </c>
      <c r="BY5" s="94">
        <f t="shared" si="25"/>
        <v>5.1546391752583798E-3</v>
      </c>
      <c r="BZ5" s="94">
        <f t="shared" si="26"/>
        <v>4.7281323877063075E-3</v>
      </c>
      <c r="CA5" s="94">
        <f t="shared" si="27"/>
        <v>3.4999999999999698E-2</v>
      </c>
      <c r="CB5">
        <f t="shared" si="28"/>
        <v>3.6999999999999922E-2</v>
      </c>
      <c r="CC5" s="58">
        <f t="shared" si="29"/>
        <v>3.5000000000000142E-2</v>
      </c>
      <c r="CD5" s="95" t="b">
        <f t="shared" si="30"/>
        <v>0</v>
      </c>
      <c r="CE5" s="96" t="b">
        <f t="shared" si="31"/>
        <v>1</v>
      </c>
      <c r="CF5" t="b">
        <f t="shared" si="32"/>
        <v>1</v>
      </c>
      <c r="CG5" t="b">
        <f t="shared" si="33"/>
        <v>1</v>
      </c>
      <c r="CH5" s="84" t="b">
        <f t="shared" si="34"/>
        <v>1</v>
      </c>
      <c r="CI5">
        <f t="shared" si="35"/>
        <v>1.1020000000000001</v>
      </c>
      <c r="CJ5" t="b">
        <f t="shared" si="36"/>
        <v>1</v>
      </c>
      <c r="CK5" t="b">
        <f t="shared" si="37"/>
        <v>1</v>
      </c>
      <c r="CL5" s="84" t="b">
        <f t="shared" si="57"/>
        <v>1</v>
      </c>
      <c r="CM5">
        <f t="shared" si="38"/>
        <v>3.7730000000000001</v>
      </c>
      <c r="CN5" t="b">
        <f t="shared" si="39"/>
        <v>1</v>
      </c>
      <c r="CO5" s="84">
        <f t="shared" si="40"/>
        <v>4.9623042207300926E-2</v>
      </c>
      <c r="CP5" t="b">
        <f t="shared" si="41"/>
        <v>1</v>
      </c>
      <c r="CQ5" s="96" t="b">
        <f t="shared" si="42"/>
        <v>1</v>
      </c>
      <c r="CR5" t="b">
        <f t="shared" si="43"/>
        <v>0</v>
      </c>
      <c r="CS5" t="b">
        <f t="shared" si="44"/>
        <v>0</v>
      </c>
      <c r="CT5" t="b">
        <f t="shared" si="45"/>
        <v>1</v>
      </c>
      <c r="CU5" t="b">
        <f t="shared" si="46"/>
        <v>1</v>
      </c>
      <c r="CV5" s="84" t="b">
        <f t="shared" si="47"/>
        <v>1</v>
      </c>
      <c r="CW5" t="b">
        <f t="shared" si="48"/>
        <v>0</v>
      </c>
      <c r="CX5" t="b">
        <f t="shared" si="49"/>
        <v>0</v>
      </c>
      <c r="CY5" t="b">
        <f t="shared" si="50"/>
        <v>1</v>
      </c>
      <c r="CZ5" t="b">
        <f t="shared" si="51"/>
        <v>1</v>
      </c>
      <c r="DA5" s="84">
        <f t="shared" si="52"/>
        <v>2</v>
      </c>
      <c r="DB5" t="b">
        <f t="shared" si="53"/>
        <v>0</v>
      </c>
    </row>
    <row r="6" spans="1:106">
      <c r="A6" s="9">
        <v>558</v>
      </c>
      <c r="B6" s="3">
        <v>2</v>
      </c>
      <c r="C6" s="3" t="s">
        <v>1026</v>
      </c>
      <c r="D6" s="3" t="str">
        <f t="shared" si="0"/>
        <v>AM_1_24-2_dk_0103</v>
      </c>
      <c r="E6" s="3" t="str">
        <f t="shared" si="1"/>
        <v>0103</v>
      </c>
      <c r="F6" s="3">
        <v>119241.70299999999</v>
      </c>
      <c r="G6" s="15">
        <v>415854.09399999998</v>
      </c>
      <c r="H6" s="35" t="str">
        <f t="shared" si="2"/>
        <v>ja</v>
      </c>
      <c r="I6" s="42">
        <v>210</v>
      </c>
      <c r="J6" s="20" t="s">
        <v>2277</v>
      </c>
      <c r="K6" s="21">
        <v>10000</v>
      </c>
      <c r="L6" s="28">
        <f t="shared" si="54"/>
        <v>1</v>
      </c>
      <c r="M6" s="28">
        <f t="shared" si="55"/>
        <v>1</v>
      </c>
      <c r="N6" s="56">
        <f t="shared" si="3"/>
        <v>10000</v>
      </c>
      <c r="O6" s="33">
        <f t="shared" si="56"/>
        <v>46.000537257699001</v>
      </c>
      <c r="P6" s="37">
        <f t="shared" si="4"/>
        <v>108.26932500019078</v>
      </c>
      <c r="Q6" s="9" t="s">
        <v>12</v>
      </c>
      <c r="R6" s="55" t="s">
        <v>12</v>
      </c>
      <c r="S6" s="55">
        <v>2.8450000000000002</v>
      </c>
      <c r="T6" s="55">
        <v>3.0329999999999999</v>
      </c>
      <c r="U6" s="55">
        <v>3.2309999999999999</v>
      </c>
      <c r="V6" s="3">
        <v>3.4129999999999998</v>
      </c>
      <c r="W6" s="3">
        <v>3.6240000000000001</v>
      </c>
      <c r="X6" s="3" t="s">
        <v>12</v>
      </c>
      <c r="Y6" s="3">
        <v>4.0519999999999996</v>
      </c>
      <c r="Z6" s="15" t="s">
        <v>12</v>
      </c>
      <c r="AA6" s="10">
        <f t="shared" si="5"/>
        <v>3.6240000000000001</v>
      </c>
      <c r="AB6" s="9">
        <f t="shared" si="6"/>
        <v>0.39300000000000024</v>
      </c>
      <c r="AC6" s="10">
        <f t="shared" si="7"/>
        <v>0.42799999999999949</v>
      </c>
      <c r="AD6" s="9" t="s">
        <v>12</v>
      </c>
      <c r="AE6" s="55" t="s">
        <v>12</v>
      </c>
      <c r="AF6" s="55">
        <v>0.81399999999999995</v>
      </c>
      <c r="AG6" s="55">
        <v>0.872</v>
      </c>
      <c r="AH6" s="55">
        <v>0.93600000000000005</v>
      </c>
      <c r="AI6" s="3">
        <v>0.99399999999999999</v>
      </c>
      <c r="AJ6" s="3">
        <v>1.0549999999999999</v>
      </c>
      <c r="AK6" s="3" t="s">
        <v>12</v>
      </c>
      <c r="AL6" s="3">
        <v>1.181</v>
      </c>
      <c r="AM6" s="15" t="s">
        <v>12</v>
      </c>
      <c r="AN6" s="10">
        <f t="shared" si="8"/>
        <v>1.0549999999999999</v>
      </c>
      <c r="AO6" s="9">
        <f t="shared" si="9"/>
        <v>0.11899999999999988</v>
      </c>
      <c r="AP6" s="10">
        <f t="shared" si="10"/>
        <v>0.12600000000000011</v>
      </c>
      <c r="AQ6" s="9" t="s">
        <v>12</v>
      </c>
      <c r="AR6" s="55" t="s">
        <v>12</v>
      </c>
      <c r="AS6" s="55">
        <v>3.2490000000000001</v>
      </c>
      <c r="AT6" s="55">
        <v>3.3679999999999999</v>
      </c>
      <c r="AU6" s="55">
        <v>3.49</v>
      </c>
      <c r="AV6" s="3">
        <v>3.59</v>
      </c>
      <c r="AW6" s="3">
        <v>3.694</v>
      </c>
      <c r="AX6" s="3" t="s">
        <v>12</v>
      </c>
      <c r="AY6" s="3">
        <v>3.8980000000000001</v>
      </c>
      <c r="AZ6" s="15" t="s">
        <v>12</v>
      </c>
      <c r="BA6" s="10">
        <f t="shared" si="11"/>
        <v>3.694</v>
      </c>
      <c r="BB6" s="9">
        <f t="shared" si="12"/>
        <v>0.20399999999999974</v>
      </c>
      <c r="BC6" s="10">
        <f t="shared" si="13"/>
        <v>0.20400000000000018</v>
      </c>
      <c r="BD6" s="9">
        <v>4.4279999999999999</v>
      </c>
      <c r="BE6" s="3">
        <v>4.9489999999999998</v>
      </c>
      <c r="BF6" s="15">
        <v>5.6</v>
      </c>
      <c r="BG6" s="15">
        <f t="shared" si="14"/>
        <v>4.9489999999999998</v>
      </c>
      <c r="BH6" s="9">
        <f t="shared" si="15"/>
        <v>0.52099999999999991</v>
      </c>
      <c r="BI6" s="10">
        <f t="shared" si="16"/>
        <v>0.6509999999999998</v>
      </c>
      <c r="BJ6" s="9">
        <v>4.3789999999999996</v>
      </c>
      <c r="BK6" s="3">
        <v>4.9109999999999996</v>
      </c>
      <c r="BL6" s="15">
        <v>5.5620000000000003</v>
      </c>
      <c r="BM6" s="15">
        <f t="shared" si="17"/>
        <v>4.9109999999999996</v>
      </c>
      <c r="BN6" s="9">
        <f t="shared" si="18"/>
        <v>0.53200000000000003</v>
      </c>
      <c r="BO6" s="10">
        <f t="shared" si="19"/>
        <v>0.65100000000000069</v>
      </c>
      <c r="BP6">
        <f t="shared" si="20"/>
        <v>0</v>
      </c>
      <c r="BQ6" s="93">
        <f t="shared" si="21"/>
        <v>1.3256997455470727</v>
      </c>
      <c r="BR6" s="93">
        <f t="shared" si="22"/>
        <v>1.3536895674300247</v>
      </c>
      <c r="BS6" s="93" t="str">
        <f>VLOOKUP(C6,'Koppeling locatie - aslocatie'!$A$2:$C$8139,2,FALSE)</f>
        <v>AM_EX_R_24_10</v>
      </c>
      <c r="BT6" s="93">
        <f>VLOOKUP($BS6,aslocaties_v01!$C$3:$AA$500,MATCH($K$3/10,aslocaties_v01!$C$2:$X$2),FALSE)</f>
        <v>3.2120000000000002</v>
      </c>
      <c r="BU6" s="93">
        <f>VLOOKUP(BS6,aslocaties_v01!$C$3:$AA$500,MATCH($K$3,aslocaties_v01!$C$2:$X$2),FALSE)</f>
        <v>3.613</v>
      </c>
      <c r="BV6" s="93">
        <f>VLOOKUP(BS6,aslocaties_v01!$C$3:$AA$500,MATCH($K$3*10,aslocaties_v01!$C$2:$Y$2),FALSE)</f>
        <v>4.0759999999999996</v>
      </c>
      <c r="BW6" s="93">
        <f t="shared" si="23"/>
        <v>0.4009999999999998</v>
      </c>
      <c r="BX6" s="93">
        <f t="shared" si="24"/>
        <v>0.46299999999999963</v>
      </c>
      <c r="BY6" s="94">
        <f t="shared" si="25"/>
        <v>2.0356234096690962E-2</v>
      </c>
      <c r="BZ6" s="94">
        <f t="shared" si="26"/>
        <v>8.1775700934579865E-2</v>
      </c>
      <c r="CA6" s="94">
        <f t="shared" si="27"/>
        <v>1.8999999999999684E-2</v>
      </c>
      <c r="CB6">
        <f t="shared" si="28"/>
        <v>1.1000000000000121E-2</v>
      </c>
      <c r="CC6" s="58">
        <f t="shared" si="29"/>
        <v>2.4000000000000021E-2</v>
      </c>
      <c r="CD6" s="95" t="b">
        <f t="shared" si="30"/>
        <v>0</v>
      </c>
      <c r="CE6" s="96" t="b">
        <f t="shared" si="31"/>
        <v>1</v>
      </c>
      <c r="CF6" t="b">
        <f t="shared" si="32"/>
        <v>1</v>
      </c>
      <c r="CG6" t="b">
        <f t="shared" si="33"/>
        <v>1</v>
      </c>
      <c r="CH6" s="84" t="b">
        <f t="shared" si="34"/>
        <v>1</v>
      </c>
      <c r="CI6">
        <f t="shared" si="35"/>
        <v>1.0549999999999999</v>
      </c>
      <c r="CJ6" t="b">
        <f t="shared" si="36"/>
        <v>1</v>
      </c>
      <c r="CK6" t="b">
        <f t="shared" si="37"/>
        <v>1</v>
      </c>
      <c r="CL6" s="84" t="b">
        <f t="shared" si="57"/>
        <v>1</v>
      </c>
      <c r="CM6">
        <f t="shared" si="38"/>
        <v>3.694</v>
      </c>
      <c r="CN6" t="b">
        <f t="shared" si="39"/>
        <v>1</v>
      </c>
      <c r="CO6" s="84">
        <f t="shared" si="40"/>
        <v>4.9560317399793698E-2</v>
      </c>
      <c r="CP6" t="b">
        <f t="shared" si="41"/>
        <v>1</v>
      </c>
      <c r="CQ6" s="96" t="b">
        <f t="shared" si="42"/>
        <v>1</v>
      </c>
      <c r="CR6" t="b">
        <f t="shared" si="43"/>
        <v>0</v>
      </c>
      <c r="CS6" t="b">
        <f t="shared" si="44"/>
        <v>0</v>
      </c>
      <c r="CT6" t="b">
        <f t="shared" si="45"/>
        <v>1</v>
      </c>
      <c r="CU6" t="b">
        <f t="shared" si="46"/>
        <v>1</v>
      </c>
      <c r="CV6" s="84" t="b">
        <f t="shared" si="47"/>
        <v>1</v>
      </c>
      <c r="CW6" t="b">
        <f t="shared" si="48"/>
        <v>0</v>
      </c>
      <c r="CX6" t="b">
        <f t="shared" si="49"/>
        <v>0</v>
      </c>
      <c r="CY6" t="b">
        <f t="shared" si="50"/>
        <v>1</v>
      </c>
      <c r="CZ6" t="b">
        <f t="shared" si="51"/>
        <v>1</v>
      </c>
      <c r="DA6" s="84">
        <f t="shared" si="52"/>
        <v>2</v>
      </c>
      <c r="DB6" t="b">
        <f t="shared" si="53"/>
        <v>0</v>
      </c>
    </row>
    <row r="7" spans="1:106">
      <c r="A7" s="9">
        <v>559</v>
      </c>
      <c r="B7" s="3">
        <v>2</v>
      </c>
      <c r="C7" s="3" t="s">
        <v>1027</v>
      </c>
      <c r="D7" s="3" t="str">
        <f t="shared" si="0"/>
        <v>AM_1_24-2_dk_0104</v>
      </c>
      <c r="E7" s="3" t="str">
        <f t="shared" si="1"/>
        <v>0104</v>
      </c>
      <c r="F7" s="3">
        <v>119134.883</v>
      </c>
      <c r="G7" s="15">
        <v>415836.43800000002</v>
      </c>
      <c r="H7" s="35" t="str">
        <f t="shared" si="2"/>
        <v>ja</v>
      </c>
      <c r="I7" s="42">
        <v>170</v>
      </c>
      <c r="J7" s="20" t="s">
        <v>2277</v>
      </c>
      <c r="K7" s="21">
        <v>10000</v>
      </c>
      <c r="L7" s="28">
        <f t="shared" si="54"/>
        <v>1</v>
      </c>
      <c r="M7" s="28">
        <f t="shared" si="55"/>
        <v>1</v>
      </c>
      <c r="N7" s="56">
        <f t="shared" si="3"/>
        <v>10000</v>
      </c>
      <c r="O7" s="33">
        <f t="shared" si="56"/>
        <v>108.26932500019078</v>
      </c>
      <c r="P7" s="37">
        <f t="shared" si="4"/>
        <v>107.97391289103754</v>
      </c>
      <c r="Q7" s="9" t="s">
        <v>12</v>
      </c>
      <c r="R7" s="55" t="s">
        <v>12</v>
      </c>
      <c r="S7" s="55">
        <v>2.843</v>
      </c>
      <c r="T7" s="55">
        <v>3.03</v>
      </c>
      <c r="U7" s="55">
        <v>3.2290000000000001</v>
      </c>
      <c r="V7" s="3">
        <v>3.411</v>
      </c>
      <c r="W7" s="3">
        <v>3.6219999999999999</v>
      </c>
      <c r="X7" s="3" t="s">
        <v>12</v>
      </c>
      <c r="Y7" s="3">
        <v>4.0490000000000004</v>
      </c>
      <c r="Z7" s="15" t="s">
        <v>12</v>
      </c>
      <c r="AA7" s="10">
        <f t="shared" si="5"/>
        <v>3.6219999999999999</v>
      </c>
      <c r="AB7" s="9">
        <f t="shared" si="6"/>
        <v>0.39299999999999979</v>
      </c>
      <c r="AC7" s="10">
        <f t="shared" si="7"/>
        <v>0.42700000000000049</v>
      </c>
      <c r="AD7" s="9" t="s">
        <v>12</v>
      </c>
      <c r="AE7" s="55" t="s">
        <v>12</v>
      </c>
      <c r="AF7" s="55">
        <v>0.80700000000000005</v>
      </c>
      <c r="AG7" s="55">
        <v>0.86599999999999999</v>
      </c>
      <c r="AH7" s="55">
        <v>0.92800000000000005</v>
      </c>
      <c r="AI7" s="3">
        <v>0.98399999999999999</v>
      </c>
      <c r="AJ7" s="3">
        <v>1.042</v>
      </c>
      <c r="AK7" s="3" t="s">
        <v>12</v>
      </c>
      <c r="AL7" s="3">
        <v>1.1619999999999999</v>
      </c>
      <c r="AM7" s="15" t="s">
        <v>12</v>
      </c>
      <c r="AN7" s="10">
        <f t="shared" si="8"/>
        <v>1.042</v>
      </c>
      <c r="AO7" s="9">
        <f t="shared" si="9"/>
        <v>0.11399999999999999</v>
      </c>
      <c r="AP7" s="10">
        <f t="shared" si="10"/>
        <v>0.11999999999999988</v>
      </c>
      <c r="AQ7" s="9" t="s">
        <v>12</v>
      </c>
      <c r="AR7" s="55" t="s">
        <v>12</v>
      </c>
      <c r="AS7" s="55">
        <v>3.2450000000000001</v>
      </c>
      <c r="AT7" s="55">
        <v>3.3639999999999999</v>
      </c>
      <c r="AU7" s="55">
        <v>3.4860000000000002</v>
      </c>
      <c r="AV7" s="3">
        <v>3.585</v>
      </c>
      <c r="AW7" s="3">
        <v>3.6880000000000002</v>
      </c>
      <c r="AX7" s="3" t="s">
        <v>12</v>
      </c>
      <c r="AY7" s="3">
        <v>3.8889999999999998</v>
      </c>
      <c r="AZ7" s="15" t="s">
        <v>12</v>
      </c>
      <c r="BA7" s="10">
        <f t="shared" si="11"/>
        <v>3.6880000000000002</v>
      </c>
      <c r="BB7" s="9">
        <f t="shared" si="12"/>
        <v>0.20199999999999996</v>
      </c>
      <c r="BC7" s="10">
        <f t="shared" si="13"/>
        <v>0.20099999999999962</v>
      </c>
      <c r="BD7" s="9">
        <v>4.1269999999999998</v>
      </c>
      <c r="BE7" s="3">
        <v>4.5780000000000003</v>
      </c>
      <c r="BF7" s="15">
        <v>5.0999999999999996</v>
      </c>
      <c r="BG7" s="15">
        <f t="shared" si="14"/>
        <v>4.5780000000000003</v>
      </c>
      <c r="BH7" s="9">
        <f t="shared" si="15"/>
        <v>0.45100000000000051</v>
      </c>
      <c r="BI7" s="10">
        <f t="shared" si="16"/>
        <v>0.52199999999999935</v>
      </c>
      <c r="BJ7" s="9">
        <v>3.9849999999999999</v>
      </c>
      <c r="BK7" s="3">
        <v>4.4390000000000001</v>
      </c>
      <c r="BL7" s="15">
        <v>4.952</v>
      </c>
      <c r="BM7" s="15">
        <f t="shared" si="17"/>
        <v>4.4390000000000001</v>
      </c>
      <c r="BN7" s="9">
        <f t="shared" si="18"/>
        <v>0.45400000000000018</v>
      </c>
      <c r="BO7" s="10">
        <f t="shared" si="19"/>
        <v>0.5129999999999999</v>
      </c>
      <c r="BP7">
        <f t="shared" si="20"/>
        <v>0</v>
      </c>
      <c r="BQ7" s="93">
        <f t="shared" si="21"/>
        <v>1.1475826972010197</v>
      </c>
      <c r="BR7" s="93">
        <f t="shared" si="22"/>
        <v>1.1552162849872785</v>
      </c>
      <c r="BS7" s="93" t="str">
        <f>VLOOKUP(C7,'Koppeling locatie - aslocatie'!$A$2:$C$8139,2,FALSE)</f>
        <v>AM_EX_R_24_10</v>
      </c>
      <c r="BT7" s="93">
        <f>VLOOKUP($BS7,aslocaties_v01!$C$3:$AA$500,MATCH($K$3/10,aslocaties_v01!$C$2:$X$2),FALSE)</f>
        <v>3.2120000000000002</v>
      </c>
      <c r="BU7" s="93">
        <f>VLOOKUP(BS7,aslocaties_v01!$C$3:$AA$500,MATCH($K$3,aslocaties_v01!$C$2:$X$2),FALSE)</f>
        <v>3.613</v>
      </c>
      <c r="BV7" s="93">
        <f>VLOOKUP(BS7,aslocaties_v01!$C$3:$AA$500,MATCH($K$3*10,aslocaties_v01!$C$2:$Y$2),FALSE)</f>
        <v>4.0759999999999996</v>
      </c>
      <c r="BW7" s="93">
        <f t="shared" si="23"/>
        <v>0.4009999999999998</v>
      </c>
      <c r="BX7" s="93">
        <f t="shared" si="24"/>
        <v>0.46299999999999963</v>
      </c>
      <c r="BY7" s="94">
        <f t="shared" si="25"/>
        <v>2.0356234096692072E-2</v>
      </c>
      <c r="BZ7" s="94">
        <f t="shared" si="26"/>
        <v>8.4309133489459231E-2</v>
      </c>
      <c r="CA7" s="94">
        <f t="shared" si="27"/>
        <v>1.6999999999999904E-2</v>
      </c>
      <c r="CB7">
        <f t="shared" si="28"/>
        <v>8.999999999999897E-3</v>
      </c>
      <c r="CC7" s="58">
        <f t="shared" si="29"/>
        <v>2.6999999999999247E-2</v>
      </c>
      <c r="CD7" s="95" t="b">
        <f t="shared" si="30"/>
        <v>0</v>
      </c>
      <c r="CE7" s="96" t="b">
        <f t="shared" si="31"/>
        <v>1</v>
      </c>
      <c r="CF7" t="b">
        <f t="shared" si="32"/>
        <v>1</v>
      </c>
      <c r="CG7" t="b">
        <f t="shared" si="33"/>
        <v>1</v>
      </c>
      <c r="CH7" s="84" t="b">
        <f t="shared" si="34"/>
        <v>1</v>
      </c>
      <c r="CI7">
        <f t="shared" si="35"/>
        <v>1.042</v>
      </c>
      <c r="CJ7" t="b">
        <f t="shared" si="36"/>
        <v>1</v>
      </c>
      <c r="CK7" t="b">
        <f t="shared" si="37"/>
        <v>1</v>
      </c>
      <c r="CL7" s="84" t="b">
        <f t="shared" si="57"/>
        <v>1</v>
      </c>
      <c r="CM7">
        <f t="shared" si="38"/>
        <v>3.6880000000000002</v>
      </c>
      <c r="CN7" t="b">
        <f t="shared" si="39"/>
        <v>1</v>
      </c>
      <c r="CO7" s="84">
        <f t="shared" si="40"/>
        <v>4.9109023192760795E-2</v>
      </c>
      <c r="CP7" t="b">
        <f t="shared" si="41"/>
        <v>1</v>
      </c>
      <c r="CQ7" s="96" t="b">
        <f t="shared" si="42"/>
        <v>1</v>
      </c>
      <c r="CR7" t="b">
        <f t="shared" si="43"/>
        <v>0</v>
      </c>
      <c r="CS7" t="b">
        <f t="shared" si="44"/>
        <v>0</v>
      </c>
      <c r="CT7" t="b">
        <f t="shared" si="45"/>
        <v>1</v>
      </c>
      <c r="CU7" t="b">
        <f t="shared" si="46"/>
        <v>1</v>
      </c>
      <c r="CV7" s="84" t="b">
        <f t="shared" si="47"/>
        <v>1</v>
      </c>
      <c r="CW7" t="b">
        <f t="shared" si="48"/>
        <v>1</v>
      </c>
      <c r="CX7" t="b">
        <f t="shared" si="49"/>
        <v>1</v>
      </c>
      <c r="CY7" t="b">
        <f t="shared" si="50"/>
        <v>1</v>
      </c>
      <c r="CZ7" t="b">
        <f t="shared" si="51"/>
        <v>1</v>
      </c>
      <c r="DA7" s="84">
        <f t="shared" si="52"/>
        <v>1</v>
      </c>
      <c r="DB7" t="b">
        <f t="shared" si="53"/>
        <v>0</v>
      </c>
    </row>
    <row r="8" spans="1:106">
      <c r="A8" s="9">
        <v>560</v>
      </c>
      <c r="B8" s="3">
        <v>2</v>
      </c>
      <c r="C8" s="3" t="s">
        <v>1028</v>
      </c>
      <c r="D8" s="3" t="str">
        <f t="shared" si="0"/>
        <v>AM_1_24-2_dk_0105</v>
      </c>
      <c r="E8" s="3" t="str">
        <f t="shared" si="1"/>
        <v>0105</v>
      </c>
      <c r="F8" s="3">
        <v>119028.656</v>
      </c>
      <c r="G8" s="15">
        <v>415817.09399999998</v>
      </c>
      <c r="H8" s="35" t="str">
        <f t="shared" si="2"/>
        <v>ja</v>
      </c>
      <c r="I8" s="42">
        <v>168</v>
      </c>
      <c r="J8" s="20" t="s">
        <v>2277</v>
      </c>
      <c r="K8" s="21">
        <v>10000</v>
      </c>
      <c r="L8" s="28">
        <f t="shared" si="54"/>
        <v>1</v>
      </c>
      <c r="M8" s="28">
        <f t="shared" si="55"/>
        <v>1</v>
      </c>
      <c r="N8" s="56">
        <f t="shared" si="3"/>
        <v>10000</v>
      </c>
      <c r="O8" s="33">
        <f t="shared" si="56"/>
        <v>107.97391289103754</v>
      </c>
      <c r="P8" s="37">
        <f t="shared" si="4"/>
        <v>105.14700443189415</v>
      </c>
      <c r="Q8" s="9" t="s">
        <v>12</v>
      </c>
      <c r="R8" s="55" t="s">
        <v>12</v>
      </c>
      <c r="S8" s="55">
        <v>2.843</v>
      </c>
      <c r="T8" s="55">
        <v>3.03</v>
      </c>
      <c r="U8" s="55">
        <v>3.2280000000000002</v>
      </c>
      <c r="V8" s="3">
        <v>3.41</v>
      </c>
      <c r="W8" s="3">
        <v>3.62</v>
      </c>
      <c r="X8" s="3" t="s">
        <v>12</v>
      </c>
      <c r="Y8" s="3">
        <v>4.0469999999999997</v>
      </c>
      <c r="Z8" s="15" t="s">
        <v>12</v>
      </c>
      <c r="AA8" s="10">
        <f t="shared" si="5"/>
        <v>3.62</v>
      </c>
      <c r="AB8" s="9">
        <f t="shared" si="6"/>
        <v>0.3919999999999999</v>
      </c>
      <c r="AC8" s="10">
        <f t="shared" si="7"/>
        <v>0.4269999999999996</v>
      </c>
      <c r="AD8" s="9" t="s">
        <v>12</v>
      </c>
      <c r="AE8" s="55" t="s">
        <v>12</v>
      </c>
      <c r="AF8" s="55">
        <v>0.79700000000000004</v>
      </c>
      <c r="AG8" s="55">
        <v>0.85499999999999998</v>
      </c>
      <c r="AH8" s="55">
        <v>0.91700000000000004</v>
      </c>
      <c r="AI8" s="3">
        <v>0.97199999999999998</v>
      </c>
      <c r="AJ8" s="3">
        <v>1.03</v>
      </c>
      <c r="AK8" s="3" t="s">
        <v>12</v>
      </c>
      <c r="AL8" s="3">
        <v>1.147</v>
      </c>
      <c r="AM8" s="15" t="s">
        <v>12</v>
      </c>
      <c r="AN8" s="10">
        <f t="shared" si="8"/>
        <v>1.03</v>
      </c>
      <c r="AO8" s="9">
        <f t="shared" si="9"/>
        <v>0.11299999999999999</v>
      </c>
      <c r="AP8" s="10">
        <f t="shared" si="10"/>
        <v>0.11699999999999999</v>
      </c>
      <c r="AQ8" s="9" t="s">
        <v>12</v>
      </c>
      <c r="AR8" s="55" t="s">
        <v>12</v>
      </c>
      <c r="AS8" s="55">
        <v>3.2280000000000002</v>
      </c>
      <c r="AT8" s="55">
        <v>3.3460000000000001</v>
      </c>
      <c r="AU8" s="55">
        <v>3.468</v>
      </c>
      <c r="AV8" s="3">
        <v>3.5680000000000001</v>
      </c>
      <c r="AW8" s="3">
        <v>3.6709999999999998</v>
      </c>
      <c r="AX8" s="3" t="s">
        <v>12</v>
      </c>
      <c r="AY8" s="3">
        <v>3.87</v>
      </c>
      <c r="AZ8" s="15" t="s">
        <v>12</v>
      </c>
      <c r="BA8" s="10">
        <f t="shared" si="11"/>
        <v>3.6709999999999998</v>
      </c>
      <c r="BB8" s="9">
        <f t="shared" si="12"/>
        <v>0.20299999999999985</v>
      </c>
      <c r="BC8" s="10">
        <f t="shared" si="13"/>
        <v>0.19900000000000029</v>
      </c>
      <c r="BD8" s="9">
        <v>4.093</v>
      </c>
      <c r="BE8" s="3">
        <v>4.5430000000000001</v>
      </c>
      <c r="BF8" s="15">
        <v>5.0609999999999999</v>
      </c>
      <c r="BG8" s="15">
        <f t="shared" si="14"/>
        <v>4.5430000000000001</v>
      </c>
      <c r="BH8" s="9">
        <f t="shared" si="15"/>
        <v>0.45000000000000018</v>
      </c>
      <c r="BI8" s="10">
        <f t="shared" si="16"/>
        <v>0.51799999999999979</v>
      </c>
      <c r="BJ8" s="9">
        <v>3.95</v>
      </c>
      <c r="BK8" s="3">
        <v>4.4050000000000002</v>
      </c>
      <c r="BL8" s="15">
        <v>4.9130000000000003</v>
      </c>
      <c r="BM8" s="15">
        <f t="shared" si="17"/>
        <v>4.4050000000000002</v>
      </c>
      <c r="BN8" s="9">
        <f t="shared" si="18"/>
        <v>0.45500000000000007</v>
      </c>
      <c r="BO8" s="10">
        <f t="shared" si="19"/>
        <v>0.50800000000000001</v>
      </c>
      <c r="BP8">
        <f t="shared" si="20"/>
        <v>0</v>
      </c>
      <c r="BQ8" s="93">
        <f t="shared" si="21"/>
        <v>1.1479591836734702</v>
      </c>
      <c r="BR8" s="93">
        <f t="shared" si="22"/>
        <v>1.1607142857142863</v>
      </c>
      <c r="BS8" s="93" t="str">
        <f>VLOOKUP(C8,'Koppeling locatie - aslocatie'!$A$2:$C$8139,2,FALSE)</f>
        <v>AM_EX_R_24_10</v>
      </c>
      <c r="BT8" s="93">
        <f>VLOOKUP($BS8,aslocaties_v01!$C$3:$AA$500,MATCH($K$3/10,aslocaties_v01!$C$2:$X$2),FALSE)</f>
        <v>3.2120000000000002</v>
      </c>
      <c r="BU8" s="93">
        <f>VLOOKUP(BS8,aslocaties_v01!$C$3:$AA$500,MATCH($K$3,aslocaties_v01!$C$2:$X$2),FALSE)</f>
        <v>3.613</v>
      </c>
      <c r="BV8" s="93">
        <f>VLOOKUP(BS8,aslocaties_v01!$C$3:$AA$500,MATCH($K$3*10,aslocaties_v01!$C$2:$Y$2),FALSE)</f>
        <v>4.0759999999999996</v>
      </c>
      <c r="BW8" s="93">
        <f t="shared" si="23"/>
        <v>0.4009999999999998</v>
      </c>
      <c r="BX8" s="93">
        <f t="shared" si="24"/>
        <v>0.46299999999999963</v>
      </c>
      <c r="BY8" s="94">
        <f t="shared" si="25"/>
        <v>2.2959183673469052E-2</v>
      </c>
      <c r="BZ8" s="94">
        <f t="shared" si="26"/>
        <v>8.4309133489461452E-2</v>
      </c>
      <c r="CA8" s="94">
        <f t="shared" si="27"/>
        <v>1.6000000000000014E-2</v>
      </c>
      <c r="CB8">
        <f t="shared" si="28"/>
        <v>7.0000000000001172E-3</v>
      </c>
      <c r="CC8" s="58">
        <f t="shared" si="29"/>
        <v>2.8999999999999915E-2</v>
      </c>
      <c r="CD8" s="95" t="b">
        <f t="shared" si="30"/>
        <v>0</v>
      </c>
      <c r="CE8" s="96" t="b">
        <f t="shared" si="31"/>
        <v>1</v>
      </c>
      <c r="CF8" t="b">
        <f t="shared" si="32"/>
        <v>1</v>
      </c>
      <c r="CG8" t="b">
        <f t="shared" si="33"/>
        <v>1</v>
      </c>
      <c r="CH8" s="84" t="b">
        <f t="shared" si="34"/>
        <v>1</v>
      </c>
      <c r="CI8">
        <f t="shared" si="35"/>
        <v>1.03</v>
      </c>
      <c r="CJ8" t="b">
        <f t="shared" si="36"/>
        <v>1</v>
      </c>
      <c r="CK8" t="b">
        <f t="shared" si="37"/>
        <v>1</v>
      </c>
      <c r="CL8" s="84" t="b">
        <f t="shared" si="57"/>
        <v>1</v>
      </c>
      <c r="CM8">
        <f t="shared" si="38"/>
        <v>3.6709999999999998</v>
      </c>
      <c r="CN8" t="b">
        <f t="shared" si="39"/>
        <v>1</v>
      </c>
      <c r="CO8" s="84">
        <f t="shared" si="40"/>
        <v>4.8994108242529227E-2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561</v>
      </c>
      <c r="B9" s="3">
        <v>2</v>
      </c>
      <c r="C9" s="3" t="s">
        <v>1029</v>
      </c>
      <c r="D9" s="3" t="str">
        <f t="shared" si="0"/>
        <v>AM_1_24-2_dk_0106</v>
      </c>
      <c r="E9" s="3" t="str">
        <f t="shared" si="1"/>
        <v>0106</v>
      </c>
      <c r="F9" s="3">
        <v>118925.602</v>
      </c>
      <c r="G9" s="15">
        <v>415796.21899999998</v>
      </c>
      <c r="H9" s="35" t="str">
        <f t="shared" si="2"/>
        <v>ja</v>
      </c>
      <c r="I9" s="42">
        <v>165</v>
      </c>
      <c r="J9" s="20" t="s">
        <v>2277</v>
      </c>
      <c r="K9" s="21">
        <v>10000</v>
      </c>
      <c r="L9" s="28">
        <f t="shared" si="54"/>
        <v>1</v>
      </c>
      <c r="M9" s="28">
        <f t="shared" si="55"/>
        <v>1</v>
      </c>
      <c r="N9" s="56">
        <f t="shared" si="3"/>
        <v>10000</v>
      </c>
      <c r="O9" s="33">
        <f t="shared" si="56"/>
        <v>105.14700443189415</v>
      </c>
      <c r="P9" s="37">
        <f t="shared" si="4"/>
        <v>95.216356709328835</v>
      </c>
      <c r="Q9" s="9" t="s">
        <v>12</v>
      </c>
      <c r="R9" s="55" t="s">
        <v>12</v>
      </c>
      <c r="S9" s="55">
        <v>2.84</v>
      </c>
      <c r="T9" s="55">
        <v>3.0270000000000001</v>
      </c>
      <c r="U9" s="55">
        <v>3.2250000000000001</v>
      </c>
      <c r="V9" s="3">
        <v>3.407</v>
      </c>
      <c r="W9" s="3">
        <v>3.617</v>
      </c>
      <c r="X9" s="3" t="s">
        <v>12</v>
      </c>
      <c r="Y9" s="3">
        <v>4.0439999999999996</v>
      </c>
      <c r="Z9" s="15" t="s">
        <v>12</v>
      </c>
      <c r="AA9" s="10">
        <f t="shared" si="5"/>
        <v>3.617</v>
      </c>
      <c r="AB9" s="9">
        <f t="shared" si="6"/>
        <v>0.3919999999999999</v>
      </c>
      <c r="AC9" s="10">
        <f t="shared" si="7"/>
        <v>0.4269999999999996</v>
      </c>
      <c r="AD9" s="9" t="s">
        <v>12</v>
      </c>
      <c r="AE9" s="55" t="s">
        <v>12</v>
      </c>
      <c r="AF9" s="55">
        <v>0.80800000000000005</v>
      </c>
      <c r="AG9" s="55">
        <v>0.86599999999999999</v>
      </c>
      <c r="AH9" s="55">
        <v>0.92900000000000005</v>
      </c>
      <c r="AI9" s="3">
        <v>0.98499999999999999</v>
      </c>
      <c r="AJ9" s="3">
        <v>1.0449999999999999</v>
      </c>
      <c r="AK9" s="3" t="s">
        <v>12</v>
      </c>
      <c r="AL9" s="3">
        <v>1.17</v>
      </c>
      <c r="AM9" s="15" t="s">
        <v>12</v>
      </c>
      <c r="AN9" s="10">
        <f t="shared" si="8"/>
        <v>1.0449999999999999</v>
      </c>
      <c r="AO9" s="9">
        <f t="shared" si="9"/>
        <v>0.11599999999999988</v>
      </c>
      <c r="AP9" s="10">
        <f t="shared" si="10"/>
        <v>0.125</v>
      </c>
      <c r="AQ9" s="9" t="s">
        <v>12</v>
      </c>
      <c r="AR9" s="55" t="s">
        <v>12</v>
      </c>
      <c r="AS9" s="55">
        <v>3.2850000000000001</v>
      </c>
      <c r="AT9" s="55">
        <v>3.4049999999999998</v>
      </c>
      <c r="AU9" s="55">
        <v>3.5259999999999998</v>
      </c>
      <c r="AV9" s="3">
        <v>3.6259999999999999</v>
      </c>
      <c r="AW9" s="3">
        <v>3.73</v>
      </c>
      <c r="AX9" s="3" t="s">
        <v>12</v>
      </c>
      <c r="AY9" s="3">
        <v>3.9359999999999999</v>
      </c>
      <c r="AZ9" s="15" t="s">
        <v>12</v>
      </c>
      <c r="BA9" s="10">
        <f t="shared" si="11"/>
        <v>3.73</v>
      </c>
      <c r="BB9" s="9">
        <f t="shared" si="12"/>
        <v>0.20400000000000018</v>
      </c>
      <c r="BC9" s="10">
        <f t="shared" si="13"/>
        <v>0.20599999999999996</v>
      </c>
      <c r="BD9" s="9">
        <v>4.0510000000000002</v>
      </c>
      <c r="BE9" s="3">
        <v>4.4969999999999999</v>
      </c>
      <c r="BF9" s="15">
        <v>5.0060000000000002</v>
      </c>
      <c r="BG9" s="15">
        <f t="shared" si="14"/>
        <v>4.4969999999999999</v>
      </c>
      <c r="BH9" s="9">
        <f t="shared" si="15"/>
        <v>0.44599999999999973</v>
      </c>
      <c r="BI9" s="10">
        <f t="shared" si="16"/>
        <v>0.50900000000000034</v>
      </c>
      <c r="BJ9" s="9">
        <v>3.891</v>
      </c>
      <c r="BK9" s="3">
        <v>4.3410000000000002</v>
      </c>
      <c r="BL9" s="15">
        <v>4.835</v>
      </c>
      <c r="BM9" s="15">
        <f t="shared" si="17"/>
        <v>4.3410000000000002</v>
      </c>
      <c r="BN9" s="9">
        <f t="shared" si="18"/>
        <v>0.45000000000000018</v>
      </c>
      <c r="BO9" s="10">
        <f t="shared" si="19"/>
        <v>0.49399999999999977</v>
      </c>
      <c r="BP9">
        <f t="shared" si="20"/>
        <v>0</v>
      </c>
      <c r="BQ9" s="93">
        <f t="shared" si="21"/>
        <v>1.1377551020408159</v>
      </c>
      <c r="BR9" s="93">
        <f t="shared" si="22"/>
        <v>1.1479591836734702</v>
      </c>
      <c r="BS9" s="93" t="str">
        <f>VLOOKUP(C9,'Koppeling locatie - aslocatie'!$A$2:$C$8139,2,FALSE)</f>
        <v>AM_EX_R_24_10</v>
      </c>
      <c r="BT9" s="93">
        <f>VLOOKUP($BS9,aslocaties_v01!$C$3:$AA$500,MATCH($K$3/10,aslocaties_v01!$C$2:$X$2),FALSE)</f>
        <v>3.2120000000000002</v>
      </c>
      <c r="BU9" s="93">
        <f>VLOOKUP(BS9,aslocaties_v01!$C$3:$AA$500,MATCH($K$3,aslocaties_v01!$C$2:$X$2),FALSE)</f>
        <v>3.613</v>
      </c>
      <c r="BV9" s="93">
        <f>VLOOKUP(BS9,aslocaties_v01!$C$3:$AA$500,MATCH($K$3*10,aslocaties_v01!$C$2:$Y$2),FALSE)</f>
        <v>4.0759999999999996</v>
      </c>
      <c r="BW9" s="93">
        <f t="shared" si="23"/>
        <v>0.4009999999999998</v>
      </c>
      <c r="BX9" s="93">
        <f t="shared" si="24"/>
        <v>0.46299999999999963</v>
      </c>
      <c r="BY9" s="94">
        <f t="shared" si="25"/>
        <v>2.2959183673469052E-2</v>
      </c>
      <c r="BZ9" s="94">
        <f t="shared" si="26"/>
        <v>8.4309133489461452E-2</v>
      </c>
      <c r="CA9" s="94">
        <f t="shared" si="27"/>
        <v>1.2999999999999901E-2</v>
      </c>
      <c r="CB9">
        <f t="shared" si="28"/>
        <v>4.0000000000000036E-3</v>
      </c>
      <c r="CC9" s="58">
        <f t="shared" si="29"/>
        <v>3.2000000000000028E-2</v>
      </c>
      <c r="CD9" s="95" t="b">
        <f t="shared" si="30"/>
        <v>0</v>
      </c>
      <c r="CE9" s="96" t="b">
        <f t="shared" si="31"/>
        <v>1</v>
      </c>
      <c r="CF9" t="b">
        <f t="shared" si="32"/>
        <v>1</v>
      </c>
      <c r="CG9" t="b">
        <f t="shared" si="33"/>
        <v>1</v>
      </c>
      <c r="CH9" s="84" t="b">
        <f t="shared" si="34"/>
        <v>1</v>
      </c>
      <c r="CI9">
        <f t="shared" si="35"/>
        <v>1.0449999999999999</v>
      </c>
      <c r="CJ9" t="b">
        <f t="shared" si="36"/>
        <v>1</v>
      </c>
      <c r="CK9" t="b">
        <f t="shared" si="37"/>
        <v>1</v>
      </c>
      <c r="CL9" s="84" t="b">
        <f t="shared" si="57"/>
        <v>1</v>
      </c>
      <c r="CM9">
        <f t="shared" si="38"/>
        <v>3.73</v>
      </c>
      <c r="CN9" t="b">
        <f t="shared" si="39"/>
        <v>1</v>
      </c>
      <c r="CO9" s="84">
        <f t="shared" si="40"/>
        <v>4.8147531777831709E-2</v>
      </c>
      <c r="CP9" t="b">
        <f t="shared" si="41"/>
        <v>1</v>
      </c>
      <c r="CQ9" s="96" t="b">
        <f t="shared" si="42"/>
        <v>1</v>
      </c>
      <c r="CR9" t="b">
        <f t="shared" si="43"/>
        <v>1</v>
      </c>
      <c r="CS9" t="b">
        <f t="shared" si="44"/>
        <v>1</v>
      </c>
      <c r="CT9" t="b">
        <f t="shared" si="45"/>
        <v>1</v>
      </c>
      <c r="CU9" t="b">
        <f t="shared" si="46"/>
        <v>1</v>
      </c>
      <c r="CV9" s="84" t="b">
        <f t="shared" si="47"/>
        <v>1</v>
      </c>
      <c r="CW9" t="b">
        <f t="shared" si="48"/>
        <v>0</v>
      </c>
      <c r="CX9" t="b">
        <f t="shared" si="49"/>
        <v>0</v>
      </c>
      <c r="CY9" t="b">
        <f t="shared" si="50"/>
        <v>1</v>
      </c>
      <c r="CZ9" t="b">
        <f t="shared" si="51"/>
        <v>1</v>
      </c>
      <c r="DA9" s="84">
        <f t="shared" si="52"/>
        <v>1</v>
      </c>
      <c r="DB9" t="b">
        <f t="shared" si="53"/>
        <v>0</v>
      </c>
    </row>
    <row r="10" spans="1:106">
      <c r="A10" s="9">
        <v>562</v>
      </c>
      <c r="B10" s="3">
        <v>2</v>
      </c>
      <c r="C10" s="3" t="s">
        <v>1030</v>
      </c>
      <c r="D10" s="3" t="str">
        <f t="shared" si="0"/>
        <v>AM_1_24-2_dk_0107</v>
      </c>
      <c r="E10" s="3" t="str">
        <f t="shared" si="1"/>
        <v>0107</v>
      </c>
      <c r="F10" s="3">
        <v>118832.773</v>
      </c>
      <c r="G10" s="15">
        <v>415775.03100000002</v>
      </c>
      <c r="H10" s="35" t="str">
        <f t="shared" si="2"/>
        <v>ja</v>
      </c>
      <c r="I10" s="42">
        <v>156</v>
      </c>
      <c r="J10" s="20" t="s">
        <v>2277</v>
      </c>
      <c r="K10" s="21">
        <v>10000</v>
      </c>
      <c r="L10" s="28">
        <f t="shared" si="54"/>
        <v>1</v>
      </c>
      <c r="M10" s="28">
        <f t="shared" si="55"/>
        <v>1</v>
      </c>
      <c r="N10" s="56">
        <f t="shared" si="3"/>
        <v>10000</v>
      </c>
      <c r="O10" s="33">
        <f t="shared" si="56"/>
        <v>95.216356709328835</v>
      </c>
      <c r="P10" s="37">
        <f t="shared" si="4"/>
        <v>89.69433200599984</v>
      </c>
      <c r="Q10" s="9" t="s">
        <v>12</v>
      </c>
      <c r="R10" s="55" t="s">
        <v>12</v>
      </c>
      <c r="S10" s="55">
        <v>2.8380000000000001</v>
      </c>
      <c r="T10" s="55">
        <v>3.0249999999999999</v>
      </c>
      <c r="U10" s="55">
        <v>3.2240000000000002</v>
      </c>
      <c r="V10" s="3">
        <v>3.4049999999999998</v>
      </c>
      <c r="W10" s="3">
        <v>3.6150000000000002</v>
      </c>
      <c r="X10" s="3" t="s">
        <v>12</v>
      </c>
      <c r="Y10" s="3">
        <v>4.0410000000000004</v>
      </c>
      <c r="Z10" s="15" t="s">
        <v>12</v>
      </c>
      <c r="AA10" s="10">
        <f t="shared" si="5"/>
        <v>3.6150000000000002</v>
      </c>
      <c r="AB10" s="9">
        <f t="shared" si="6"/>
        <v>0.39100000000000001</v>
      </c>
      <c r="AC10" s="10">
        <f t="shared" si="7"/>
        <v>0.42600000000000016</v>
      </c>
      <c r="AD10" s="9" t="s">
        <v>12</v>
      </c>
      <c r="AE10" s="55" t="s">
        <v>12</v>
      </c>
      <c r="AF10" s="55">
        <v>0.84399999999999997</v>
      </c>
      <c r="AG10" s="55">
        <v>0.90200000000000002</v>
      </c>
      <c r="AH10" s="55">
        <v>0.96699999999999997</v>
      </c>
      <c r="AI10" s="3">
        <v>1.028</v>
      </c>
      <c r="AJ10" s="3">
        <v>1.0940000000000001</v>
      </c>
      <c r="AK10" s="3" t="s">
        <v>12</v>
      </c>
      <c r="AL10" s="3">
        <v>1.248</v>
      </c>
      <c r="AM10" s="15" t="s">
        <v>12</v>
      </c>
      <c r="AN10" s="10">
        <f t="shared" si="8"/>
        <v>1.0940000000000001</v>
      </c>
      <c r="AO10" s="9">
        <f t="shared" si="9"/>
        <v>0.12700000000000011</v>
      </c>
      <c r="AP10" s="10">
        <f t="shared" si="10"/>
        <v>0.15399999999999991</v>
      </c>
      <c r="AQ10" s="9" t="s">
        <v>12</v>
      </c>
      <c r="AR10" s="55" t="s">
        <v>12</v>
      </c>
      <c r="AS10" s="55">
        <v>3.3980000000000001</v>
      </c>
      <c r="AT10" s="55">
        <v>3.52</v>
      </c>
      <c r="AU10" s="55">
        <v>3.6419999999999999</v>
      </c>
      <c r="AV10" s="3">
        <v>3.7429999999999999</v>
      </c>
      <c r="AW10" s="3">
        <v>3.8519999999999999</v>
      </c>
      <c r="AX10" s="3" t="s">
        <v>12</v>
      </c>
      <c r="AY10" s="3">
        <v>4.0750000000000002</v>
      </c>
      <c r="AZ10" s="15" t="s">
        <v>12</v>
      </c>
      <c r="BA10" s="10">
        <f t="shared" si="11"/>
        <v>3.8519999999999999</v>
      </c>
      <c r="BB10" s="9">
        <f t="shared" si="12"/>
        <v>0.20999999999999996</v>
      </c>
      <c r="BC10" s="10">
        <f t="shared" si="13"/>
        <v>0.22300000000000031</v>
      </c>
      <c r="BD10" s="9">
        <v>3.964</v>
      </c>
      <c r="BE10" s="3">
        <v>4.3929999999999998</v>
      </c>
      <c r="BF10" s="15">
        <v>4.8730000000000002</v>
      </c>
      <c r="BG10" s="15">
        <f t="shared" si="14"/>
        <v>4.3929999999999998</v>
      </c>
      <c r="BH10" s="9">
        <f t="shared" si="15"/>
        <v>0.42899999999999983</v>
      </c>
      <c r="BI10" s="10">
        <f t="shared" si="16"/>
        <v>0.48000000000000043</v>
      </c>
      <c r="BJ10" s="9">
        <v>3.7549999999999999</v>
      </c>
      <c r="BK10" s="3">
        <v>4.1779999999999999</v>
      </c>
      <c r="BL10" s="15">
        <v>4.6360000000000001</v>
      </c>
      <c r="BM10" s="15">
        <f t="shared" si="17"/>
        <v>4.1779999999999999</v>
      </c>
      <c r="BN10" s="9">
        <f t="shared" si="18"/>
        <v>0.42300000000000004</v>
      </c>
      <c r="BO10" s="10">
        <f t="shared" si="19"/>
        <v>0.45800000000000018</v>
      </c>
      <c r="BP10">
        <f t="shared" si="20"/>
        <v>0</v>
      </c>
      <c r="BQ10" s="93">
        <f t="shared" si="21"/>
        <v>1.0971867007672629</v>
      </c>
      <c r="BR10" s="93">
        <f t="shared" si="22"/>
        <v>1.081841432225064</v>
      </c>
      <c r="BS10" s="93" t="str">
        <f>VLOOKUP(C10,'Koppeling locatie - aslocatie'!$A$2:$C$8139,2,FALSE)</f>
        <v>AM_EX_R_24_10</v>
      </c>
      <c r="BT10" s="93">
        <f>VLOOKUP($BS10,aslocaties_v01!$C$3:$AA$500,MATCH($K$3/10,aslocaties_v01!$C$2:$X$2),FALSE)</f>
        <v>3.2120000000000002</v>
      </c>
      <c r="BU10" s="93">
        <f>VLOOKUP(BS10,aslocaties_v01!$C$3:$AA$500,MATCH($K$3,aslocaties_v01!$C$2:$X$2),FALSE)</f>
        <v>3.613</v>
      </c>
      <c r="BV10" s="93">
        <f>VLOOKUP(BS10,aslocaties_v01!$C$3:$AA$500,MATCH($K$3*10,aslocaties_v01!$C$2:$Y$2),FALSE)</f>
        <v>4.0759999999999996</v>
      </c>
      <c r="BW10" s="93">
        <f t="shared" si="23"/>
        <v>0.4009999999999998</v>
      </c>
      <c r="BX10" s="93">
        <f t="shared" si="24"/>
        <v>0.46299999999999963</v>
      </c>
      <c r="BY10" s="94">
        <f t="shared" si="25"/>
        <v>2.5575447570332033E-2</v>
      </c>
      <c r="BZ10" s="94">
        <f t="shared" si="26"/>
        <v>8.6854460093895414E-2</v>
      </c>
      <c r="CA10" s="94">
        <f t="shared" si="27"/>
        <v>1.2000000000000011E-2</v>
      </c>
      <c r="CB10">
        <f t="shared" si="28"/>
        <v>2.0000000000002238E-3</v>
      </c>
      <c r="CC10" s="58">
        <f t="shared" si="29"/>
        <v>3.4999999999999254E-2</v>
      </c>
      <c r="CD10" s="95" t="b">
        <f t="shared" si="30"/>
        <v>0</v>
      </c>
      <c r="CE10" s="96" t="b">
        <f t="shared" si="31"/>
        <v>1</v>
      </c>
      <c r="CF10" t="b">
        <f t="shared" si="32"/>
        <v>1</v>
      </c>
      <c r="CG10" t="b">
        <f t="shared" si="33"/>
        <v>1</v>
      </c>
      <c r="CH10" s="84" t="b">
        <f t="shared" si="34"/>
        <v>1</v>
      </c>
      <c r="CI10">
        <f t="shared" si="35"/>
        <v>1.0940000000000001</v>
      </c>
      <c r="CJ10" t="b">
        <f t="shared" si="36"/>
        <v>1</v>
      </c>
      <c r="CK10" t="b">
        <f t="shared" si="37"/>
        <v>1</v>
      </c>
      <c r="CL10" s="84" t="b">
        <f t="shared" si="57"/>
        <v>1</v>
      </c>
      <c r="CM10">
        <f t="shared" si="38"/>
        <v>3.8519999999999999</v>
      </c>
      <c r="CN10" t="b">
        <f t="shared" si="39"/>
        <v>1</v>
      </c>
      <c r="CO10" s="84">
        <f t="shared" si="40"/>
        <v>4.7262878320418526E-2</v>
      </c>
      <c r="CP10" t="b">
        <f t="shared" si="41"/>
        <v>1</v>
      </c>
      <c r="CQ10" s="96" t="b">
        <f t="shared" si="42"/>
        <v>1</v>
      </c>
      <c r="CR10" t="b">
        <f t="shared" si="43"/>
        <v>0</v>
      </c>
      <c r="CS10" t="b">
        <f t="shared" si="44"/>
        <v>0</v>
      </c>
      <c r="CT10" t="b">
        <f t="shared" si="45"/>
        <v>1</v>
      </c>
      <c r="CU10" t="b">
        <f t="shared" si="46"/>
        <v>1</v>
      </c>
      <c r="CV10" s="84" t="b">
        <f t="shared" si="47"/>
        <v>1</v>
      </c>
      <c r="CW10" t="b">
        <f t="shared" si="48"/>
        <v>0</v>
      </c>
      <c r="CX10" t="b">
        <f t="shared" si="49"/>
        <v>0</v>
      </c>
      <c r="CY10" t="b">
        <f t="shared" si="50"/>
        <v>0</v>
      </c>
      <c r="CZ10" t="b">
        <f t="shared" si="51"/>
        <v>0</v>
      </c>
      <c r="DA10" s="84">
        <f t="shared" si="52"/>
        <v>2</v>
      </c>
      <c r="DB10" t="b">
        <f t="shared" si="53"/>
        <v>0</v>
      </c>
    </row>
    <row r="11" spans="1:106">
      <c r="A11" s="9">
        <v>563</v>
      </c>
      <c r="B11" s="3">
        <v>2</v>
      </c>
      <c r="C11" s="3" t="s">
        <v>1031</v>
      </c>
      <c r="D11" s="3" t="str">
        <f t="shared" si="0"/>
        <v>AM_1_24-2_dk_0108</v>
      </c>
      <c r="E11" s="3" t="str">
        <f t="shared" si="1"/>
        <v>0108</v>
      </c>
      <c r="F11" s="3">
        <v>118745.43799999999</v>
      </c>
      <c r="G11" s="15">
        <v>415754.59399999998</v>
      </c>
      <c r="H11" s="35" t="str">
        <f t="shared" si="2"/>
        <v>ja</v>
      </c>
      <c r="I11" s="42">
        <v>156</v>
      </c>
      <c r="J11" s="20" t="s">
        <v>2277</v>
      </c>
      <c r="K11" s="21">
        <v>10000</v>
      </c>
      <c r="L11" s="28">
        <f t="shared" si="54"/>
        <v>1</v>
      </c>
      <c r="M11" s="28">
        <f t="shared" si="55"/>
        <v>1</v>
      </c>
      <c r="N11" s="56">
        <f t="shared" si="3"/>
        <v>10000</v>
      </c>
      <c r="O11" s="33">
        <f t="shared" si="56"/>
        <v>89.69433200599984</v>
      </c>
      <c r="P11" s="37">
        <f t="shared" si="4"/>
        <v>88.33987897318157</v>
      </c>
      <c r="Q11" s="9" t="s">
        <v>12</v>
      </c>
      <c r="R11" s="55" t="s">
        <v>12</v>
      </c>
      <c r="S11" s="55">
        <v>2.8380000000000001</v>
      </c>
      <c r="T11" s="55">
        <v>3.024</v>
      </c>
      <c r="U11" s="55">
        <v>3.2210000000000001</v>
      </c>
      <c r="V11" s="3">
        <v>3.403</v>
      </c>
      <c r="W11" s="3">
        <v>3.613</v>
      </c>
      <c r="X11" s="3" t="s">
        <v>12</v>
      </c>
      <c r="Y11" s="3">
        <v>4.0380000000000003</v>
      </c>
      <c r="Z11" s="15" t="s">
        <v>12</v>
      </c>
      <c r="AA11" s="10">
        <f t="shared" si="5"/>
        <v>3.613</v>
      </c>
      <c r="AB11" s="9">
        <f t="shared" si="6"/>
        <v>0.3919999999999999</v>
      </c>
      <c r="AC11" s="10">
        <f t="shared" si="7"/>
        <v>0.42500000000000027</v>
      </c>
      <c r="AD11" s="9" t="s">
        <v>12</v>
      </c>
      <c r="AE11" s="55" t="s">
        <v>12</v>
      </c>
      <c r="AF11" s="55">
        <v>0.1</v>
      </c>
      <c r="AG11" s="55">
        <v>0.1</v>
      </c>
      <c r="AH11" s="55">
        <v>0.1</v>
      </c>
      <c r="AI11" s="3">
        <v>0.1</v>
      </c>
      <c r="AJ11" s="3">
        <v>0.1</v>
      </c>
      <c r="AK11" s="3" t="s">
        <v>12</v>
      </c>
      <c r="AL11" s="3">
        <v>0.1</v>
      </c>
      <c r="AM11" s="15" t="s">
        <v>12</v>
      </c>
      <c r="AN11" s="10">
        <f t="shared" si="8"/>
        <v>0.1</v>
      </c>
      <c r="AO11" s="9">
        <f t="shared" si="9"/>
        <v>0</v>
      </c>
      <c r="AP11" s="10">
        <f t="shared" si="10"/>
        <v>0</v>
      </c>
      <c r="AQ11" s="9" t="s">
        <v>12</v>
      </c>
      <c r="AR11" s="55" t="s">
        <v>12</v>
      </c>
      <c r="AS11" s="55">
        <v>0.1</v>
      </c>
      <c r="AT11" s="55">
        <v>0.1</v>
      </c>
      <c r="AU11" s="55">
        <v>0.1</v>
      </c>
      <c r="AV11" s="3">
        <v>0.1</v>
      </c>
      <c r="AW11" s="3">
        <v>0.1</v>
      </c>
      <c r="AX11" s="3" t="s">
        <v>12</v>
      </c>
      <c r="AY11" s="3">
        <v>0.1</v>
      </c>
      <c r="AZ11" s="15" t="s">
        <v>12</v>
      </c>
      <c r="BA11" s="10">
        <f t="shared" si="11"/>
        <v>0.1</v>
      </c>
      <c r="BB11" s="9">
        <f t="shared" si="12"/>
        <v>0</v>
      </c>
      <c r="BC11" s="10">
        <f t="shared" si="13"/>
        <v>0</v>
      </c>
      <c r="BD11" s="9">
        <v>3.2210000000000001</v>
      </c>
      <c r="BE11" s="3">
        <v>3.613</v>
      </c>
      <c r="BF11" s="15">
        <v>4.0380000000000003</v>
      </c>
      <c r="BG11" s="15">
        <f t="shared" si="14"/>
        <v>3.613</v>
      </c>
      <c r="BH11" s="9">
        <f t="shared" si="15"/>
        <v>0.3919999999999999</v>
      </c>
      <c r="BI11" s="10">
        <f t="shared" si="16"/>
        <v>0.42500000000000027</v>
      </c>
      <c r="BJ11" s="9">
        <v>3.2210000000000001</v>
      </c>
      <c r="BK11" s="3">
        <v>3.613</v>
      </c>
      <c r="BL11" s="15">
        <v>4.0380000000000003</v>
      </c>
      <c r="BM11" s="15">
        <f t="shared" si="17"/>
        <v>3.613</v>
      </c>
      <c r="BN11" s="9">
        <f t="shared" si="18"/>
        <v>0.3919999999999999</v>
      </c>
      <c r="BO11" s="10">
        <f t="shared" si="19"/>
        <v>0.42500000000000027</v>
      </c>
      <c r="BP11">
        <f t="shared" si="20"/>
        <v>0</v>
      </c>
      <c r="BQ11" s="93">
        <f t="shared" si="21"/>
        <v>1</v>
      </c>
      <c r="BR11" s="93">
        <f t="shared" si="22"/>
        <v>1</v>
      </c>
      <c r="BS11" s="93" t="str">
        <f>VLOOKUP(C11,'Koppeling locatie - aslocatie'!$A$2:$C$8139,2,FALSE)</f>
        <v>AM_EX_R_24_10</v>
      </c>
      <c r="BT11" s="93">
        <f>VLOOKUP($BS11,aslocaties_v01!$C$3:$AA$500,MATCH($K$3/10,aslocaties_v01!$C$2:$X$2),FALSE)</f>
        <v>3.2120000000000002</v>
      </c>
      <c r="BU11" s="93">
        <f>VLOOKUP(BS11,aslocaties_v01!$C$3:$AA$500,MATCH($K$3,aslocaties_v01!$C$2:$X$2),FALSE)</f>
        <v>3.613</v>
      </c>
      <c r="BV11" s="93">
        <f>VLOOKUP(BS11,aslocaties_v01!$C$3:$AA$500,MATCH($K$3*10,aslocaties_v01!$C$2:$Y$2),FALSE)</f>
        <v>4.0759999999999996</v>
      </c>
      <c r="BW11" s="93">
        <f t="shared" si="23"/>
        <v>0.4009999999999998</v>
      </c>
      <c r="BX11" s="93">
        <f t="shared" si="24"/>
        <v>0.46299999999999963</v>
      </c>
      <c r="BY11" s="94">
        <f t="shared" si="25"/>
        <v>2.2959183673469052E-2</v>
      </c>
      <c r="BZ11" s="94">
        <f t="shared" si="26"/>
        <v>8.9411764705880747E-2</v>
      </c>
      <c r="CA11" s="94">
        <f t="shared" si="27"/>
        <v>8.999999999999897E-3</v>
      </c>
      <c r="CB11">
        <f t="shared" si="28"/>
        <v>0</v>
      </c>
      <c r="CC11" s="58">
        <f t="shared" si="29"/>
        <v>3.7999999999999368E-2</v>
      </c>
      <c r="CD11" s="95" t="b">
        <f t="shared" si="30"/>
        <v>0</v>
      </c>
      <c r="CE11" s="96" t="b">
        <f t="shared" si="31"/>
        <v>1</v>
      </c>
      <c r="CF11" t="b">
        <f t="shared" si="32"/>
        <v>1</v>
      </c>
      <c r="CG11" t="b">
        <f t="shared" si="33"/>
        <v>1</v>
      </c>
      <c r="CH11" s="84" t="b">
        <f t="shared" si="34"/>
        <v>0</v>
      </c>
      <c r="CI11" t="str">
        <f t="shared" si="35"/>
        <v/>
      </c>
      <c r="CJ11" t="b">
        <f t="shared" si="36"/>
        <v>0</v>
      </c>
      <c r="CK11" t="b">
        <f t="shared" si="37"/>
        <v>1</v>
      </c>
      <c r="CL11" s="84" t="b">
        <f t="shared" si="57"/>
        <v>1</v>
      </c>
      <c r="CM11">
        <f t="shared" si="38"/>
        <v>0.1</v>
      </c>
      <c r="CN11" t="b">
        <f t="shared" si="39"/>
        <v>1</v>
      </c>
      <c r="CO11" s="84">
        <f t="shared" si="40"/>
        <v>6.4102564102564097</v>
      </c>
      <c r="CP11" t="b">
        <f t="shared" si="41"/>
        <v>1</v>
      </c>
      <c r="CQ11" s="96" t="b">
        <f t="shared" si="42"/>
        <v>1</v>
      </c>
      <c r="CR11" t="b">
        <f t="shared" si="43"/>
        <v>0</v>
      </c>
      <c r="CS11" t="b">
        <f t="shared" si="44"/>
        <v>0</v>
      </c>
      <c r="CT11" t="b">
        <f t="shared" si="45"/>
        <v>0</v>
      </c>
      <c r="CU11" t="b">
        <f t="shared" si="46"/>
        <v>0</v>
      </c>
      <c r="CV11" s="84" t="b">
        <f t="shared" si="47"/>
        <v>1</v>
      </c>
      <c r="CW11" t="b">
        <f t="shared" si="48"/>
        <v>0</v>
      </c>
      <c r="CX11" t="b">
        <f t="shared" si="49"/>
        <v>0</v>
      </c>
      <c r="CY11" t="b">
        <f t="shared" si="50"/>
        <v>0</v>
      </c>
      <c r="CZ11" t="b">
        <f t="shared" si="51"/>
        <v>0</v>
      </c>
      <c r="DA11" s="84">
        <f t="shared" si="52"/>
        <v>2</v>
      </c>
      <c r="DB11" t="b">
        <f t="shared" si="53"/>
        <v>0</v>
      </c>
    </row>
    <row r="12" spans="1:106">
      <c r="A12" s="9">
        <v>564</v>
      </c>
      <c r="B12" s="3">
        <v>2</v>
      </c>
      <c r="C12" s="3" t="s">
        <v>1032</v>
      </c>
      <c r="D12" s="3" t="str">
        <f t="shared" si="0"/>
        <v>AM_1_24-2_dk_0109</v>
      </c>
      <c r="E12" s="3" t="str">
        <f t="shared" si="1"/>
        <v>0109</v>
      </c>
      <c r="F12" s="3">
        <v>118659.54700000001</v>
      </c>
      <c r="G12" s="15">
        <v>415733.93800000002</v>
      </c>
      <c r="H12" s="35" t="str">
        <f t="shared" si="2"/>
        <v>ja</v>
      </c>
      <c r="I12" s="42">
        <v>191</v>
      </c>
      <c r="J12" s="20" t="s">
        <v>2277</v>
      </c>
      <c r="K12" s="21">
        <v>10000</v>
      </c>
      <c r="L12" s="28">
        <f t="shared" si="54"/>
        <v>1</v>
      </c>
      <c r="M12" s="28">
        <f t="shared" si="55"/>
        <v>1</v>
      </c>
      <c r="N12" s="56">
        <f t="shared" si="3"/>
        <v>10000</v>
      </c>
      <c r="O12" s="33">
        <f t="shared" si="56"/>
        <v>88.33987897318157</v>
      </c>
      <c r="P12" s="37">
        <f t="shared" si="4"/>
        <v>131.31180773258365</v>
      </c>
      <c r="Q12" s="9" t="s">
        <v>12</v>
      </c>
      <c r="R12" s="55" t="s">
        <v>12</v>
      </c>
      <c r="S12" s="55">
        <v>2.593</v>
      </c>
      <c r="T12" s="55">
        <v>3.008</v>
      </c>
      <c r="U12" s="55">
        <v>3.2429999999999999</v>
      </c>
      <c r="V12" s="3">
        <v>3.4350000000000001</v>
      </c>
      <c r="W12" s="3">
        <v>3.6549999999999998</v>
      </c>
      <c r="X12" s="3" t="s">
        <v>12</v>
      </c>
      <c r="Y12" s="3">
        <v>4.1029999999999998</v>
      </c>
      <c r="Z12" s="15" t="s">
        <v>12</v>
      </c>
      <c r="AA12" s="10">
        <f t="shared" si="5"/>
        <v>3.6549999999999998</v>
      </c>
      <c r="AB12" s="9">
        <f t="shared" si="6"/>
        <v>0.41199999999999992</v>
      </c>
      <c r="AC12" s="10">
        <f t="shared" si="7"/>
        <v>0.44799999999999995</v>
      </c>
      <c r="AD12" s="9" t="s">
        <v>12</v>
      </c>
      <c r="AE12" s="55" t="s">
        <v>12</v>
      </c>
      <c r="AF12" s="55">
        <v>0.38100000000000001</v>
      </c>
      <c r="AG12" s="55">
        <v>0.52600000000000002</v>
      </c>
      <c r="AH12" s="55">
        <v>0.67500000000000004</v>
      </c>
      <c r="AI12" s="3">
        <v>0.80300000000000005</v>
      </c>
      <c r="AJ12" s="3">
        <v>0.94899999999999995</v>
      </c>
      <c r="AK12" s="3" t="s">
        <v>12</v>
      </c>
      <c r="AL12" s="3">
        <v>1.2210000000000001</v>
      </c>
      <c r="AM12" s="15" t="s">
        <v>12</v>
      </c>
      <c r="AN12" s="10">
        <f t="shared" si="8"/>
        <v>0.94899999999999995</v>
      </c>
      <c r="AO12" s="9">
        <f t="shared" si="9"/>
        <v>0.27399999999999991</v>
      </c>
      <c r="AP12" s="10">
        <f t="shared" si="10"/>
        <v>0.27200000000000013</v>
      </c>
      <c r="AQ12" s="9" t="s">
        <v>12</v>
      </c>
      <c r="AR12" s="55" t="s">
        <v>12</v>
      </c>
      <c r="AS12" s="55">
        <v>1.4370000000000001</v>
      </c>
      <c r="AT12" s="55">
        <v>1.804</v>
      </c>
      <c r="AU12" s="55">
        <v>2.0579999999999998</v>
      </c>
      <c r="AV12" s="3">
        <v>2.2480000000000002</v>
      </c>
      <c r="AW12" s="3">
        <v>2.431</v>
      </c>
      <c r="AX12" s="3" t="s">
        <v>12</v>
      </c>
      <c r="AY12" s="3">
        <v>2.7370000000000001</v>
      </c>
      <c r="AZ12" s="15" t="s">
        <v>12</v>
      </c>
      <c r="BA12" s="10">
        <f t="shared" si="11"/>
        <v>2.431</v>
      </c>
      <c r="BB12" s="9">
        <f t="shared" si="12"/>
        <v>0.37300000000000022</v>
      </c>
      <c r="BC12" s="10">
        <f t="shared" si="13"/>
        <v>0.30600000000000005</v>
      </c>
      <c r="BD12" s="9">
        <v>3.7749999999999999</v>
      </c>
      <c r="BE12" s="3">
        <v>4.4329999999999998</v>
      </c>
      <c r="BF12" s="15">
        <v>5.13</v>
      </c>
      <c r="BG12" s="15">
        <f t="shared" si="14"/>
        <v>4.4329999999999998</v>
      </c>
      <c r="BH12" s="9">
        <f t="shared" si="15"/>
        <v>0.65799999999999992</v>
      </c>
      <c r="BI12" s="10">
        <f t="shared" si="16"/>
        <v>0.69700000000000006</v>
      </c>
      <c r="BJ12" s="9">
        <v>3.9689999999999999</v>
      </c>
      <c r="BK12" s="3">
        <v>4.7830000000000004</v>
      </c>
      <c r="BL12" s="15">
        <v>5.6289999999999996</v>
      </c>
      <c r="BM12" s="15">
        <f t="shared" si="17"/>
        <v>4.7830000000000004</v>
      </c>
      <c r="BN12" s="9">
        <f t="shared" si="18"/>
        <v>0.8140000000000005</v>
      </c>
      <c r="BO12" s="10">
        <f t="shared" si="19"/>
        <v>0.8459999999999992</v>
      </c>
      <c r="BP12">
        <f t="shared" si="20"/>
        <v>0</v>
      </c>
      <c r="BQ12" s="93">
        <f t="shared" si="21"/>
        <v>1.5970873786407769</v>
      </c>
      <c r="BR12" s="93">
        <f t="shared" si="22"/>
        <v>1.9757281553398074</v>
      </c>
      <c r="BS12" s="93" t="str">
        <f>VLOOKUP(C12,'Koppeling locatie - aslocatie'!$A$2:$C$8139,2,FALSE)</f>
        <v>AM_EX_R_24_10</v>
      </c>
      <c r="BT12" s="93">
        <f>VLOOKUP($BS12,aslocaties_v01!$C$3:$AA$500,MATCH($K$3/10,aslocaties_v01!$C$2:$X$2),FALSE)</f>
        <v>3.2120000000000002</v>
      </c>
      <c r="BU12" s="93">
        <f>VLOOKUP(BS12,aslocaties_v01!$C$3:$AA$500,MATCH($K$3,aslocaties_v01!$C$2:$X$2),FALSE)</f>
        <v>3.613</v>
      </c>
      <c r="BV12" s="93">
        <f>VLOOKUP(BS12,aslocaties_v01!$C$3:$AA$500,MATCH($K$3*10,aslocaties_v01!$C$2:$Y$2),FALSE)</f>
        <v>4.0759999999999996</v>
      </c>
      <c r="BW12" s="93">
        <f t="shared" si="23"/>
        <v>0.4009999999999998</v>
      </c>
      <c r="BX12" s="93">
        <f t="shared" si="24"/>
        <v>0.46299999999999963</v>
      </c>
      <c r="BY12" s="94">
        <f t="shared" si="25"/>
        <v>2.6699029126213913E-2</v>
      </c>
      <c r="BZ12" s="94">
        <f t="shared" si="26"/>
        <v>3.3482142857142128E-2</v>
      </c>
      <c r="CA12" s="94">
        <f t="shared" si="27"/>
        <v>3.0999999999999694E-2</v>
      </c>
      <c r="CB12">
        <f t="shared" si="28"/>
        <v>4.1999999999999815E-2</v>
      </c>
      <c r="CC12" s="58">
        <f t="shared" si="29"/>
        <v>2.7000000000000135E-2</v>
      </c>
      <c r="CD12" s="95" t="b">
        <f t="shared" si="30"/>
        <v>0</v>
      </c>
      <c r="CE12" s="96" t="b">
        <f t="shared" si="31"/>
        <v>1</v>
      </c>
      <c r="CF12" t="b">
        <f t="shared" si="32"/>
        <v>1</v>
      </c>
      <c r="CG12" t="b">
        <f t="shared" si="33"/>
        <v>1</v>
      </c>
      <c r="CH12" s="84" t="b">
        <f t="shared" si="34"/>
        <v>1</v>
      </c>
      <c r="CI12">
        <f t="shared" si="35"/>
        <v>0.94899999999999995</v>
      </c>
      <c r="CJ12" t="b">
        <f t="shared" si="36"/>
        <v>1</v>
      </c>
      <c r="CK12" t="b">
        <f t="shared" si="37"/>
        <v>1</v>
      </c>
      <c r="CL12" s="84" t="b">
        <f t="shared" si="57"/>
        <v>1</v>
      </c>
      <c r="CM12">
        <f t="shared" si="38"/>
        <v>2.431</v>
      </c>
      <c r="CN12" t="b">
        <f t="shared" si="39"/>
        <v>1</v>
      </c>
      <c r="CO12" s="84">
        <f t="shared" si="40"/>
        <v>0.10293704488782765</v>
      </c>
      <c r="CP12" t="b">
        <f t="shared" si="41"/>
        <v>1</v>
      </c>
      <c r="CQ12" s="96" t="b">
        <f t="shared" si="42"/>
        <v>1</v>
      </c>
      <c r="CR12" t="b">
        <f t="shared" si="43"/>
        <v>0</v>
      </c>
      <c r="CS12" t="b">
        <f t="shared" si="44"/>
        <v>0</v>
      </c>
      <c r="CT12" t="b">
        <f t="shared" si="45"/>
        <v>0</v>
      </c>
      <c r="CU12" t="b">
        <f t="shared" si="46"/>
        <v>0</v>
      </c>
      <c r="CV12" s="84" t="b">
        <f t="shared" si="47"/>
        <v>1</v>
      </c>
      <c r="CW12" t="b">
        <f t="shared" si="48"/>
        <v>0</v>
      </c>
      <c r="CX12" t="b">
        <f t="shared" si="49"/>
        <v>0</v>
      </c>
      <c r="CY12" t="b">
        <f t="shared" si="50"/>
        <v>1</v>
      </c>
      <c r="CZ12" t="b">
        <f t="shared" si="51"/>
        <v>1</v>
      </c>
      <c r="DA12" s="84">
        <f t="shared" si="52"/>
        <v>2</v>
      </c>
      <c r="DB12" t="b">
        <f t="shared" si="53"/>
        <v>0</v>
      </c>
    </row>
    <row r="13" spans="1:106">
      <c r="A13" s="9">
        <v>565</v>
      </c>
      <c r="B13" s="3">
        <v>2</v>
      </c>
      <c r="C13" s="3" t="s">
        <v>1033</v>
      </c>
      <c r="D13" s="3" t="str">
        <f t="shared" si="0"/>
        <v>AM_1_24-2_dk_0110</v>
      </c>
      <c r="E13" s="3" t="str">
        <f t="shared" si="1"/>
        <v>0110</v>
      </c>
      <c r="F13" s="3">
        <v>118550.18799999999</v>
      </c>
      <c r="G13" s="15">
        <v>415806.625</v>
      </c>
      <c r="H13" s="35" t="str">
        <f t="shared" si="2"/>
        <v>ja</v>
      </c>
      <c r="I13" s="42">
        <v>266</v>
      </c>
      <c r="J13" s="20" t="s">
        <v>2277</v>
      </c>
      <c r="K13" s="21">
        <v>10000</v>
      </c>
      <c r="L13" s="28">
        <f t="shared" si="54"/>
        <v>1</v>
      </c>
      <c r="M13" s="28">
        <f t="shared" si="55"/>
        <v>1</v>
      </c>
      <c r="N13" s="56">
        <f t="shared" si="3"/>
        <v>10000</v>
      </c>
      <c r="O13" s="33">
        <f t="shared" si="56"/>
        <v>131.31180773258365</v>
      </c>
      <c r="P13" s="37">
        <f t="shared" si="4"/>
        <v>105.80221181525589</v>
      </c>
      <c r="Q13" s="9" t="s">
        <v>12</v>
      </c>
      <c r="R13" s="55" t="s">
        <v>12</v>
      </c>
      <c r="S13" s="55">
        <v>2.8490000000000002</v>
      </c>
      <c r="T13" s="55">
        <v>3.03</v>
      </c>
      <c r="U13" s="55">
        <v>3.2160000000000002</v>
      </c>
      <c r="V13" s="3">
        <v>3.3849999999999998</v>
      </c>
      <c r="W13" s="3">
        <v>3.5840000000000001</v>
      </c>
      <c r="X13" s="3" t="s">
        <v>12</v>
      </c>
      <c r="Y13" s="3">
        <v>4.0019999999999998</v>
      </c>
      <c r="Z13" s="15" t="s">
        <v>12</v>
      </c>
      <c r="AA13" s="10">
        <f t="shared" si="5"/>
        <v>3.5840000000000001</v>
      </c>
      <c r="AB13" s="9">
        <f t="shared" si="6"/>
        <v>0.36799999999999988</v>
      </c>
      <c r="AC13" s="10">
        <f t="shared" si="7"/>
        <v>0.41799999999999971</v>
      </c>
      <c r="AD13" s="9" t="s">
        <v>12</v>
      </c>
      <c r="AE13" s="55" t="s">
        <v>12</v>
      </c>
      <c r="AF13" s="55">
        <v>0.23400000000000001</v>
      </c>
      <c r="AG13" s="55">
        <v>0.39800000000000002</v>
      </c>
      <c r="AH13" s="55">
        <v>0.53800000000000003</v>
      </c>
      <c r="AI13" s="3">
        <v>0.68200000000000005</v>
      </c>
      <c r="AJ13" s="3">
        <v>0.90200000000000002</v>
      </c>
      <c r="AK13" s="3" t="s">
        <v>12</v>
      </c>
      <c r="AL13" s="3">
        <v>1.331</v>
      </c>
      <c r="AM13" s="15" t="s">
        <v>12</v>
      </c>
      <c r="AN13" s="10">
        <f t="shared" si="8"/>
        <v>0.90200000000000002</v>
      </c>
      <c r="AO13" s="9">
        <f t="shared" si="9"/>
        <v>0.36399999999999999</v>
      </c>
      <c r="AP13" s="10">
        <f t="shared" si="10"/>
        <v>0.42899999999999994</v>
      </c>
      <c r="AQ13" s="9" t="s">
        <v>12</v>
      </c>
      <c r="AR13" s="55" t="s">
        <v>12</v>
      </c>
      <c r="AS13" s="55">
        <v>0.80200000000000005</v>
      </c>
      <c r="AT13" s="55">
        <v>1.3560000000000001</v>
      </c>
      <c r="AU13" s="55">
        <v>1.794</v>
      </c>
      <c r="AV13" s="3">
        <v>2.1680000000000001</v>
      </c>
      <c r="AW13" s="3">
        <v>2.577</v>
      </c>
      <c r="AX13" s="3" t="s">
        <v>12</v>
      </c>
      <c r="AY13" s="3">
        <v>3.105</v>
      </c>
      <c r="AZ13" s="15" t="s">
        <v>12</v>
      </c>
      <c r="BA13" s="10">
        <f t="shared" si="11"/>
        <v>2.577</v>
      </c>
      <c r="BB13" s="9">
        <f t="shared" si="12"/>
        <v>0.78299999999999992</v>
      </c>
      <c r="BC13" s="10">
        <f t="shared" si="13"/>
        <v>0.52800000000000002</v>
      </c>
      <c r="BD13" s="9">
        <v>3.88</v>
      </c>
      <c r="BE13" s="3">
        <v>4.7539999999999996</v>
      </c>
      <c r="BF13" s="15">
        <v>5.8620000000000001</v>
      </c>
      <c r="BG13" s="15">
        <f t="shared" si="14"/>
        <v>4.7539999999999996</v>
      </c>
      <c r="BH13" s="9">
        <f t="shared" si="15"/>
        <v>0.87399999999999967</v>
      </c>
      <c r="BI13" s="10">
        <f t="shared" si="16"/>
        <v>1.1080000000000005</v>
      </c>
      <c r="BJ13" s="9">
        <v>4.0570000000000004</v>
      </c>
      <c r="BK13" s="3">
        <v>5.1310000000000002</v>
      </c>
      <c r="BL13" s="15">
        <v>6.5069999999999997</v>
      </c>
      <c r="BM13" s="15">
        <f t="shared" si="17"/>
        <v>5.1310000000000002</v>
      </c>
      <c r="BN13" s="9">
        <f t="shared" si="18"/>
        <v>1.0739999999999998</v>
      </c>
      <c r="BO13" s="10">
        <f t="shared" si="19"/>
        <v>1.3759999999999994</v>
      </c>
      <c r="BP13">
        <f t="shared" si="20"/>
        <v>0</v>
      </c>
      <c r="BQ13" s="93">
        <f t="shared" si="21"/>
        <v>2.375</v>
      </c>
      <c r="BR13" s="93">
        <f t="shared" si="22"/>
        <v>2.9184782608695659</v>
      </c>
      <c r="BS13" s="93" t="str">
        <f>VLOOKUP(C13,'Koppeling locatie - aslocatie'!$A$2:$C$8139,2,FALSE)</f>
        <v>AM_EX_R_24_10</v>
      </c>
      <c r="BT13" s="93">
        <f>VLOOKUP($BS13,aslocaties_v01!$C$3:$AA$500,MATCH($K$3/10,aslocaties_v01!$C$2:$X$2),FALSE)</f>
        <v>3.2120000000000002</v>
      </c>
      <c r="BU13" s="93">
        <f>VLOOKUP(BS13,aslocaties_v01!$C$3:$AA$500,MATCH($K$3,aslocaties_v01!$C$2:$X$2),FALSE)</f>
        <v>3.613</v>
      </c>
      <c r="BV13" s="93">
        <f>VLOOKUP(BS13,aslocaties_v01!$C$3:$AA$500,MATCH($K$3*10,aslocaties_v01!$C$2:$Y$2),FALSE)</f>
        <v>4.0759999999999996</v>
      </c>
      <c r="BW13" s="93">
        <f t="shared" si="23"/>
        <v>0.4009999999999998</v>
      </c>
      <c r="BX13" s="93">
        <f t="shared" si="24"/>
        <v>0.46299999999999963</v>
      </c>
      <c r="BY13" s="94">
        <f t="shared" si="25"/>
        <v>8.9673913043478048E-2</v>
      </c>
      <c r="BZ13" s="94">
        <f t="shared" si="26"/>
        <v>0.10765550239234445</v>
      </c>
      <c r="CA13" s="94">
        <f t="shared" si="27"/>
        <v>4.0000000000000036E-3</v>
      </c>
      <c r="CB13">
        <f t="shared" si="28"/>
        <v>2.8999999999999915E-2</v>
      </c>
      <c r="CC13" s="58">
        <f t="shared" si="29"/>
        <v>7.3999999999999844E-2</v>
      </c>
      <c r="CD13" s="95" t="b">
        <f t="shared" si="30"/>
        <v>1</v>
      </c>
      <c r="CE13" s="96" t="b">
        <f t="shared" si="31"/>
        <v>1</v>
      </c>
      <c r="CF13" t="b">
        <f t="shared" si="32"/>
        <v>1</v>
      </c>
      <c r="CG13" t="b">
        <f t="shared" si="33"/>
        <v>1</v>
      </c>
      <c r="CH13" s="84" t="b">
        <f t="shared" si="34"/>
        <v>1</v>
      </c>
      <c r="CI13">
        <f t="shared" si="35"/>
        <v>0.90200000000000002</v>
      </c>
      <c r="CJ13" t="b">
        <f t="shared" si="36"/>
        <v>1</v>
      </c>
      <c r="CK13" t="b">
        <f t="shared" si="37"/>
        <v>1</v>
      </c>
      <c r="CL13" s="84" t="b">
        <f t="shared" si="57"/>
        <v>1</v>
      </c>
      <c r="CM13">
        <f t="shared" si="38"/>
        <v>2.577</v>
      </c>
      <c r="CN13" t="b">
        <f t="shared" si="39"/>
        <v>1</v>
      </c>
      <c r="CO13" s="84">
        <f t="shared" si="40"/>
        <v>8.7066904073982446E-2</v>
      </c>
      <c r="CP13" t="b">
        <f t="shared" si="41"/>
        <v>1</v>
      </c>
      <c r="CQ13" s="96" t="b">
        <f t="shared" si="42"/>
        <v>1</v>
      </c>
      <c r="CR13" t="b">
        <f t="shared" si="43"/>
        <v>0</v>
      </c>
      <c r="CS13" t="b">
        <f t="shared" si="44"/>
        <v>0</v>
      </c>
      <c r="CT13" t="b">
        <f t="shared" si="45"/>
        <v>1</v>
      </c>
      <c r="CU13" t="b">
        <f t="shared" si="46"/>
        <v>1</v>
      </c>
      <c r="CV13" s="84" t="b">
        <f t="shared" si="47"/>
        <v>1</v>
      </c>
      <c r="CW13" t="b">
        <f t="shared" si="48"/>
        <v>0</v>
      </c>
      <c r="CX13" t="b">
        <f t="shared" si="49"/>
        <v>0</v>
      </c>
      <c r="CY13" t="b">
        <f t="shared" si="50"/>
        <v>0</v>
      </c>
      <c r="CZ13" t="b">
        <f t="shared" si="51"/>
        <v>0</v>
      </c>
      <c r="DA13" s="84">
        <f t="shared" si="52"/>
        <v>2</v>
      </c>
      <c r="DB13" t="b">
        <f t="shared" si="53"/>
        <v>1</v>
      </c>
    </row>
    <row r="14" spans="1:106">
      <c r="A14" s="9">
        <v>566</v>
      </c>
      <c r="B14" s="3">
        <v>2</v>
      </c>
      <c r="C14" s="3" t="s">
        <v>1034</v>
      </c>
      <c r="D14" s="3" t="str">
        <f t="shared" si="0"/>
        <v>AM_1_24-2_dk_0111</v>
      </c>
      <c r="E14" s="3" t="str">
        <f t="shared" si="1"/>
        <v>0111</v>
      </c>
      <c r="F14" s="3">
        <v>118569.633</v>
      </c>
      <c r="G14" s="15">
        <v>415910.625</v>
      </c>
      <c r="H14" s="35" t="str">
        <f t="shared" si="2"/>
        <v>ja</v>
      </c>
      <c r="I14" s="42">
        <v>268</v>
      </c>
      <c r="J14" s="20" t="s">
        <v>2277</v>
      </c>
      <c r="K14" s="21">
        <v>10000</v>
      </c>
      <c r="L14" s="28">
        <f t="shared" si="54"/>
        <v>1</v>
      </c>
      <c r="M14" s="28">
        <f t="shared" si="55"/>
        <v>1</v>
      </c>
      <c r="N14" s="56">
        <f t="shared" si="3"/>
        <v>10000</v>
      </c>
      <c r="O14" s="33">
        <f t="shared" si="56"/>
        <v>105.80221181525589</v>
      </c>
      <c r="P14" s="37">
        <f t="shared" si="4"/>
        <v>97.479463811593277</v>
      </c>
      <c r="Q14" s="9" t="s">
        <v>12</v>
      </c>
      <c r="R14" s="55" t="s">
        <v>12</v>
      </c>
      <c r="S14" s="55">
        <v>2.8490000000000002</v>
      </c>
      <c r="T14" s="55">
        <v>3.03</v>
      </c>
      <c r="U14" s="55">
        <v>3.2160000000000002</v>
      </c>
      <c r="V14" s="3">
        <v>3.3849999999999998</v>
      </c>
      <c r="W14" s="3">
        <v>3.5840000000000001</v>
      </c>
      <c r="X14" s="3" t="s">
        <v>12</v>
      </c>
      <c r="Y14" s="3">
        <v>4.0019999999999998</v>
      </c>
      <c r="Z14" s="15" t="s">
        <v>12</v>
      </c>
      <c r="AA14" s="10">
        <f t="shared" si="5"/>
        <v>3.5840000000000001</v>
      </c>
      <c r="AB14" s="9">
        <f t="shared" si="6"/>
        <v>0.36799999999999988</v>
      </c>
      <c r="AC14" s="10">
        <f t="shared" si="7"/>
        <v>0.41799999999999971</v>
      </c>
      <c r="AD14" s="9" t="s">
        <v>12</v>
      </c>
      <c r="AE14" s="55" t="s">
        <v>12</v>
      </c>
      <c r="AF14" s="55">
        <v>0.1</v>
      </c>
      <c r="AG14" s="55">
        <v>0.1</v>
      </c>
      <c r="AH14" s="55">
        <v>0.1</v>
      </c>
      <c r="AI14" s="3">
        <v>0.1</v>
      </c>
      <c r="AJ14" s="3">
        <v>0.1</v>
      </c>
      <c r="AK14" s="3" t="s">
        <v>12</v>
      </c>
      <c r="AL14" s="3">
        <v>0.1</v>
      </c>
      <c r="AM14" s="15" t="s">
        <v>12</v>
      </c>
      <c r="AN14" s="10">
        <f t="shared" si="8"/>
        <v>0.1</v>
      </c>
      <c r="AO14" s="9">
        <f t="shared" si="9"/>
        <v>0</v>
      </c>
      <c r="AP14" s="10">
        <f t="shared" si="10"/>
        <v>0</v>
      </c>
      <c r="AQ14" s="9" t="s">
        <v>12</v>
      </c>
      <c r="AR14" s="55" t="s">
        <v>12</v>
      </c>
      <c r="AS14" s="55">
        <v>0.1</v>
      </c>
      <c r="AT14" s="55">
        <v>0.1</v>
      </c>
      <c r="AU14" s="55">
        <v>0.1</v>
      </c>
      <c r="AV14" s="3">
        <v>0.1</v>
      </c>
      <c r="AW14" s="3">
        <v>0.1</v>
      </c>
      <c r="AX14" s="3" t="s">
        <v>12</v>
      </c>
      <c r="AY14" s="3">
        <v>0.1</v>
      </c>
      <c r="AZ14" s="15" t="s">
        <v>12</v>
      </c>
      <c r="BA14" s="10">
        <f t="shared" si="11"/>
        <v>0.1</v>
      </c>
      <c r="BB14" s="9">
        <f t="shared" si="12"/>
        <v>0</v>
      </c>
      <c r="BC14" s="10">
        <f t="shared" si="13"/>
        <v>0</v>
      </c>
      <c r="BD14" s="9">
        <v>3.2160000000000002</v>
      </c>
      <c r="BE14" s="3">
        <v>3.5840000000000001</v>
      </c>
      <c r="BF14" s="15">
        <v>4.0019999999999998</v>
      </c>
      <c r="BG14" s="15">
        <f t="shared" si="14"/>
        <v>3.5840000000000001</v>
      </c>
      <c r="BH14" s="9">
        <f t="shared" si="15"/>
        <v>0.36799999999999988</v>
      </c>
      <c r="BI14" s="10">
        <f t="shared" si="16"/>
        <v>0.41799999999999971</v>
      </c>
      <c r="BJ14" s="9">
        <v>3.2160000000000002</v>
      </c>
      <c r="BK14" s="3">
        <v>3.5840000000000001</v>
      </c>
      <c r="BL14" s="15">
        <v>4.0019999999999998</v>
      </c>
      <c r="BM14" s="15">
        <f t="shared" si="17"/>
        <v>3.5840000000000001</v>
      </c>
      <c r="BN14" s="9">
        <f t="shared" si="18"/>
        <v>0.36799999999999988</v>
      </c>
      <c r="BO14" s="10">
        <f t="shared" si="19"/>
        <v>0.41799999999999971</v>
      </c>
      <c r="BP14">
        <f t="shared" si="20"/>
        <v>0</v>
      </c>
      <c r="BQ14" s="93">
        <f t="shared" si="21"/>
        <v>1</v>
      </c>
      <c r="BR14" s="93">
        <f t="shared" si="22"/>
        <v>1</v>
      </c>
      <c r="BS14" s="93" t="str">
        <f>VLOOKUP(C14,'Koppeling locatie - aslocatie'!$A$2:$C$8139,2,FALSE)</f>
        <v>AM_EX_R_24_10</v>
      </c>
      <c r="BT14" s="93">
        <f>VLOOKUP($BS14,aslocaties_v01!$C$3:$AA$500,MATCH($K$3/10,aslocaties_v01!$C$2:$X$2),FALSE)</f>
        <v>3.2120000000000002</v>
      </c>
      <c r="BU14" s="93">
        <f>VLOOKUP(BS14,aslocaties_v01!$C$3:$AA$500,MATCH($K$3,aslocaties_v01!$C$2:$X$2),FALSE)</f>
        <v>3.613</v>
      </c>
      <c r="BV14" s="93">
        <f>VLOOKUP(BS14,aslocaties_v01!$C$3:$AA$500,MATCH($K$3*10,aslocaties_v01!$C$2:$Y$2),FALSE)</f>
        <v>4.0759999999999996</v>
      </c>
      <c r="BW14" s="93">
        <f t="shared" si="23"/>
        <v>0.4009999999999998</v>
      </c>
      <c r="BX14" s="93">
        <f t="shared" si="24"/>
        <v>0.46299999999999963</v>
      </c>
      <c r="BY14" s="94">
        <f t="shared" si="25"/>
        <v>8.9673913043478048E-2</v>
      </c>
      <c r="BZ14" s="94">
        <f t="shared" si="26"/>
        <v>0.10765550239234445</v>
      </c>
      <c r="CA14" s="94">
        <f t="shared" si="27"/>
        <v>4.0000000000000036E-3</v>
      </c>
      <c r="CB14">
        <f t="shared" si="28"/>
        <v>2.8999999999999915E-2</v>
      </c>
      <c r="CC14" s="58">
        <f t="shared" si="29"/>
        <v>7.3999999999999844E-2</v>
      </c>
      <c r="CD14" s="95" t="b">
        <f t="shared" si="30"/>
        <v>1</v>
      </c>
      <c r="CE14" s="96" t="b">
        <f t="shared" si="31"/>
        <v>1</v>
      </c>
      <c r="CF14" t="b">
        <f t="shared" si="32"/>
        <v>1</v>
      </c>
      <c r="CG14" t="b">
        <f t="shared" si="33"/>
        <v>1</v>
      </c>
      <c r="CH14" s="84" t="b">
        <f t="shared" si="34"/>
        <v>0</v>
      </c>
      <c r="CI14" t="str">
        <f t="shared" si="35"/>
        <v/>
      </c>
      <c r="CJ14" t="b">
        <f t="shared" si="36"/>
        <v>0</v>
      </c>
      <c r="CK14" t="b">
        <f t="shared" si="37"/>
        <v>1</v>
      </c>
      <c r="CL14" s="84" t="b">
        <f t="shared" si="57"/>
        <v>1</v>
      </c>
      <c r="CM14">
        <f t="shared" si="38"/>
        <v>0.1</v>
      </c>
      <c r="CN14" t="b">
        <f t="shared" si="39"/>
        <v>1</v>
      </c>
      <c r="CO14" s="84">
        <f t="shared" si="40"/>
        <v>6.4102564102564097</v>
      </c>
      <c r="CP14" t="b">
        <f t="shared" si="41"/>
        <v>1</v>
      </c>
      <c r="CQ14" s="96" t="b">
        <f t="shared" si="42"/>
        <v>1</v>
      </c>
      <c r="CR14" t="b">
        <f t="shared" si="43"/>
        <v>0</v>
      </c>
      <c r="CS14" t="b">
        <f t="shared" si="44"/>
        <v>0</v>
      </c>
      <c r="CT14" t="b">
        <f t="shared" si="45"/>
        <v>0</v>
      </c>
      <c r="CU14" t="b">
        <f t="shared" si="46"/>
        <v>0</v>
      </c>
      <c r="CV14" s="84" t="b">
        <f t="shared" si="47"/>
        <v>1</v>
      </c>
      <c r="CW14" t="b">
        <f t="shared" si="48"/>
        <v>0</v>
      </c>
      <c r="CX14" t="b">
        <f t="shared" si="49"/>
        <v>0</v>
      </c>
      <c r="CY14" t="b">
        <f t="shared" si="50"/>
        <v>0</v>
      </c>
      <c r="CZ14" t="b">
        <f t="shared" si="51"/>
        <v>0</v>
      </c>
      <c r="DA14" s="84">
        <f t="shared" si="52"/>
        <v>2</v>
      </c>
      <c r="DB14" t="b">
        <f t="shared" si="53"/>
        <v>1</v>
      </c>
    </row>
    <row r="15" spans="1:106">
      <c r="A15" s="9">
        <v>567</v>
      </c>
      <c r="B15" s="3">
        <v>2</v>
      </c>
      <c r="C15" s="3" t="s">
        <v>1035</v>
      </c>
      <c r="D15" s="3" t="str">
        <f t="shared" si="0"/>
        <v>AM_1_24-2_dk_0112</v>
      </c>
      <c r="E15" s="3" t="str">
        <f t="shared" si="1"/>
        <v>0112</v>
      </c>
      <c r="F15" s="3">
        <v>118545.469</v>
      </c>
      <c r="G15" s="15">
        <v>416005.06199999998</v>
      </c>
      <c r="H15" s="35" t="str">
        <f t="shared" si="2"/>
        <v>ja</v>
      </c>
      <c r="I15" s="42">
        <v>235</v>
      </c>
      <c r="J15" s="20" t="s">
        <v>2277</v>
      </c>
      <c r="K15" s="21">
        <v>10000</v>
      </c>
      <c r="L15" s="28">
        <f t="shared" si="54"/>
        <v>1</v>
      </c>
      <c r="M15" s="28">
        <f t="shared" si="55"/>
        <v>1</v>
      </c>
      <c r="N15" s="56">
        <f t="shared" si="3"/>
        <v>10000</v>
      </c>
      <c r="O15" s="33">
        <f t="shared" si="56"/>
        <v>97.479463811593277</v>
      </c>
      <c r="P15" s="37">
        <f t="shared" si="4"/>
        <v>67.390102077378842</v>
      </c>
      <c r="Q15" s="9" t="s">
        <v>12</v>
      </c>
      <c r="R15" s="55" t="s">
        <v>12</v>
      </c>
      <c r="S15" s="55">
        <v>2.9319999999999999</v>
      </c>
      <c r="T15" s="55">
        <v>3.0659999999999998</v>
      </c>
      <c r="U15" s="55">
        <v>3.2269999999999999</v>
      </c>
      <c r="V15" s="3">
        <v>3.4049999999999998</v>
      </c>
      <c r="W15" s="3">
        <v>3.63</v>
      </c>
      <c r="X15" s="3" t="s">
        <v>12</v>
      </c>
      <c r="Y15" s="3">
        <v>4.0890000000000004</v>
      </c>
      <c r="Z15" s="15" t="s">
        <v>12</v>
      </c>
      <c r="AA15" s="10">
        <f t="shared" si="5"/>
        <v>3.63</v>
      </c>
      <c r="AB15" s="9">
        <f t="shared" si="6"/>
        <v>0.40300000000000002</v>
      </c>
      <c r="AC15" s="10">
        <f t="shared" si="7"/>
        <v>0.45900000000000052</v>
      </c>
      <c r="AD15" s="9" t="s">
        <v>12</v>
      </c>
      <c r="AE15" s="55" t="s">
        <v>12</v>
      </c>
      <c r="AF15" s="55">
        <v>0.754</v>
      </c>
      <c r="AG15" s="55">
        <v>0.84699999999999998</v>
      </c>
      <c r="AH15" s="55">
        <v>0.95799999999999996</v>
      </c>
      <c r="AI15" s="3">
        <v>1.0780000000000001</v>
      </c>
      <c r="AJ15" s="3">
        <v>1.2270000000000001</v>
      </c>
      <c r="AK15" s="3" t="s">
        <v>12</v>
      </c>
      <c r="AL15" s="3">
        <v>1.532</v>
      </c>
      <c r="AM15" s="15" t="s">
        <v>12</v>
      </c>
      <c r="AN15" s="10">
        <f t="shared" si="8"/>
        <v>1.2270000000000001</v>
      </c>
      <c r="AO15" s="9">
        <f t="shared" si="9"/>
        <v>0.26900000000000013</v>
      </c>
      <c r="AP15" s="10">
        <f t="shared" si="10"/>
        <v>0.30499999999999994</v>
      </c>
      <c r="AQ15" s="9" t="s">
        <v>12</v>
      </c>
      <c r="AR15" s="55" t="s">
        <v>12</v>
      </c>
      <c r="AS15" s="55">
        <v>2.3279999999999998</v>
      </c>
      <c r="AT15" s="55">
        <v>2.4470000000000001</v>
      </c>
      <c r="AU15" s="55">
        <v>2.5859999999999999</v>
      </c>
      <c r="AV15" s="3">
        <v>2.7269999999999999</v>
      </c>
      <c r="AW15" s="3">
        <v>2.8940000000000001</v>
      </c>
      <c r="AX15" s="3" t="s">
        <v>12</v>
      </c>
      <c r="AY15" s="3">
        <v>3.2120000000000002</v>
      </c>
      <c r="AZ15" s="15" t="s">
        <v>12</v>
      </c>
      <c r="BA15" s="10">
        <f t="shared" si="11"/>
        <v>2.8940000000000001</v>
      </c>
      <c r="BB15" s="9">
        <f t="shared" si="12"/>
        <v>0.30800000000000027</v>
      </c>
      <c r="BC15" s="10">
        <f t="shared" si="13"/>
        <v>0.31800000000000006</v>
      </c>
      <c r="BD15" s="9">
        <v>4.375</v>
      </c>
      <c r="BE15" s="3">
        <v>5.2060000000000004</v>
      </c>
      <c r="BF15" s="15">
        <v>6.1529999999999996</v>
      </c>
      <c r="BG15" s="15">
        <f t="shared" si="14"/>
        <v>5.2060000000000004</v>
      </c>
      <c r="BH15" s="9">
        <f t="shared" si="15"/>
        <v>0.83100000000000041</v>
      </c>
      <c r="BI15" s="10">
        <f t="shared" si="16"/>
        <v>0.94699999999999918</v>
      </c>
      <c r="BJ15" s="9">
        <v>4.8280000000000003</v>
      </c>
      <c r="BK15" s="3">
        <v>5.867</v>
      </c>
      <c r="BL15" s="15">
        <v>7.09</v>
      </c>
      <c r="BM15" s="15">
        <f t="shared" si="17"/>
        <v>5.867</v>
      </c>
      <c r="BN15" s="9">
        <f t="shared" si="18"/>
        <v>1.0389999999999997</v>
      </c>
      <c r="BO15" s="10">
        <f t="shared" si="19"/>
        <v>1.2229999999999999</v>
      </c>
      <c r="BP15">
        <f t="shared" si="20"/>
        <v>0</v>
      </c>
      <c r="BQ15" s="93">
        <f t="shared" si="21"/>
        <v>2.062034739454095</v>
      </c>
      <c r="BR15" s="93">
        <f t="shared" si="22"/>
        <v>2.5781637717121577</v>
      </c>
      <c r="BS15" s="93" t="str">
        <f>VLOOKUP(C15,'Koppeling locatie - aslocatie'!$A$2:$C$8139,2,FALSE)</f>
        <v>AM_EX_R_24_10</v>
      </c>
      <c r="BT15" s="93">
        <f>VLOOKUP($BS15,aslocaties_v01!$C$3:$AA$500,MATCH($K$3/10,aslocaties_v01!$C$2:$X$2),FALSE)</f>
        <v>3.2120000000000002</v>
      </c>
      <c r="BU15" s="93">
        <f>VLOOKUP(BS15,aslocaties_v01!$C$3:$AA$500,MATCH($K$3,aslocaties_v01!$C$2:$X$2),FALSE)</f>
        <v>3.613</v>
      </c>
      <c r="BV15" s="93">
        <f>VLOOKUP(BS15,aslocaties_v01!$C$3:$AA$500,MATCH($K$3*10,aslocaties_v01!$C$2:$Y$2),FALSE)</f>
        <v>4.0759999999999996</v>
      </c>
      <c r="BW15" s="93">
        <f t="shared" si="23"/>
        <v>0.4009999999999998</v>
      </c>
      <c r="BX15" s="93">
        <f t="shared" si="24"/>
        <v>0.46299999999999963</v>
      </c>
      <c r="BY15" s="94">
        <f t="shared" si="25"/>
        <v>4.9627791563281454E-3</v>
      </c>
      <c r="BZ15" s="94">
        <f t="shared" si="26"/>
        <v>8.7145969498891862E-3</v>
      </c>
      <c r="CA15" s="94">
        <f t="shared" si="27"/>
        <v>1.499999999999968E-2</v>
      </c>
      <c r="CB15">
        <f t="shared" si="28"/>
        <v>1.6999999999999904E-2</v>
      </c>
      <c r="CC15" s="58">
        <f t="shared" si="29"/>
        <v>1.3000000000000789E-2</v>
      </c>
      <c r="CD15" s="95" t="b">
        <f t="shared" si="30"/>
        <v>0</v>
      </c>
      <c r="CE15" s="96" t="b">
        <f t="shared" si="31"/>
        <v>1</v>
      </c>
      <c r="CF15" t="b">
        <f t="shared" si="32"/>
        <v>1</v>
      </c>
      <c r="CG15" t="b">
        <f t="shared" si="33"/>
        <v>1</v>
      </c>
      <c r="CH15" s="84" t="b">
        <f t="shared" si="34"/>
        <v>1</v>
      </c>
      <c r="CI15">
        <f t="shared" si="35"/>
        <v>1.2270000000000001</v>
      </c>
      <c r="CJ15" t="b">
        <f t="shared" si="36"/>
        <v>1</v>
      </c>
      <c r="CK15" t="b">
        <f t="shared" si="37"/>
        <v>1</v>
      </c>
      <c r="CL15" s="84" t="b">
        <f t="shared" si="57"/>
        <v>1</v>
      </c>
      <c r="CM15">
        <f t="shared" si="38"/>
        <v>2.8940000000000001</v>
      </c>
      <c r="CN15" t="b">
        <f t="shared" si="39"/>
        <v>1</v>
      </c>
      <c r="CO15" s="84">
        <f t="shared" si="40"/>
        <v>9.3912393816539791E-2</v>
      </c>
      <c r="CP15" t="b">
        <f t="shared" si="41"/>
        <v>1</v>
      </c>
      <c r="CQ15" s="96" t="b">
        <f t="shared" si="42"/>
        <v>1</v>
      </c>
      <c r="CR15" t="b">
        <f t="shared" si="43"/>
        <v>0</v>
      </c>
      <c r="CS15" t="b">
        <f t="shared" si="44"/>
        <v>0</v>
      </c>
      <c r="CT15" t="b">
        <f t="shared" si="45"/>
        <v>0</v>
      </c>
      <c r="CU15" t="b">
        <f t="shared" si="46"/>
        <v>0</v>
      </c>
      <c r="CV15" s="84" t="b">
        <f t="shared" si="47"/>
        <v>0</v>
      </c>
      <c r="CW15" t="b">
        <f t="shared" si="48"/>
        <v>0</v>
      </c>
      <c r="CX15" t="b">
        <f t="shared" si="49"/>
        <v>0</v>
      </c>
      <c r="CY15" t="b">
        <f t="shared" si="50"/>
        <v>1</v>
      </c>
      <c r="CZ15" t="b">
        <f t="shared" si="51"/>
        <v>1</v>
      </c>
      <c r="DA15" s="84">
        <f t="shared" si="52"/>
        <v>2</v>
      </c>
      <c r="DB15" t="b">
        <f t="shared" si="53"/>
        <v>0</v>
      </c>
    </row>
    <row r="16" spans="1:106">
      <c r="A16" s="9">
        <v>568</v>
      </c>
      <c r="B16" s="3">
        <v>2</v>
      </c>
      <c r="C16" s="3" t="s">
        <v>1036</v>
      </c>
      <c r="D16" s="3" t="str">
        <f t="shared" si="0"/>
        <v>AM_1_24-2_dk_0113</v>
      </c>
      <c r="E16" s="3" t="str">
        <f t="shared" si="1"/>
        <v>0113</v>
      </c>
      <c r="F16" s="3">
        <v>118489.92200000001</v>
      </c>
      <c r="G16" s="15">
        <v>416043.21899999998</v>
      </c>
      <c r="H16" s="35" t="str">
        <f t="shared" si="2"/>
        <v>ja</v>
      </c>
      <c r="I16" s="42">
        <v>235</v>
      </c>
      <c r="J16" s="20" t="s">
        <v>2277</v>
      </c>
      <c r="K16" s="21">
        <v>10000</v>
      </c>
      <c r="L16" s="28">
        <f t="shared" si="54"/>
        <v>1</v>
      </c>
      <c r="M16" s="28">
        <f t="shared" si="55"/>
        <v>1</v>
      </c>
      <c r="N16" s="56">
        <f t="shared" si="3"/>
        <v>10000</v>
      </c>
      <c r="O16" s="33">
        <f t="shared" si="56"/>
        <v>67.390102077378842</v>
      </c>
      <c r="P16" s="37">
        <f t="shared" si="4"/>
        <v>114.22219539128254</v>
      </c>
      <c r="Q16" s="9" t="s">
        <v>12</v>
      </c>
      <c r="R16" s="55" t="s">
        <v>12</v>
      </c>
      <c r="S16" s="55">
        <v>2.8069999999999999</v>
      </c>
      <c r="T16" s="55">
        <v>2.9750000000000001</v>
      </c>
      <c r="U16" s="55">
        <v>3.1640000000000001</v>
      </c>
      <c r="V16" s="3">
        <v>3.3450000000000002</v>
      </c>
      <c r="W16" s="3">
        <v>3.5579999999999998</v>
      </c>
      <c r="X16" s="3" t="s">
        <v>12</v>
      </c>
      <c r="Y16" s="3">
        <v>4.0039999999999996</v>
      </c>
      <c r="Z16" s="15" t="s">
        <v>12</v>
      </c>
      <c r="AA16" s="10">
        <f t="shared" si="5"/>
        <v>3.5579999999999998</v>
      </c>
      <c r="AB16" s="9">
        <f t="shared" si="6"/>
        <v>0.39399999999999968</v>
      </c>
      <c r="AC16" s="10">
        <f t="shared" si="7"/>
        <v>0.44599999999999973</v>
      </c>
      <c r="AD16" s="9" t="s">
        <v>12</v>
      </c>
      <c r="AE16" s="55" t="s">
        <v>12</v>
      </c>
      <c r="AF16" s="55">
        <v>0.76900000000000002</v>
      </c>
      <c r="AG16" s="55">
        <v>0.86299999999999999</v>
      </c>
      <c r="AH16" s="55">
        <v>0.97399999999999998</v>
      </c>
      <c r="AI16" s="3">
        <v>1.0920000000000001</v>
      </c>
      <c r="AJ16" s="3">
        <v>1.2410000000000001</v>
      </c>
      <c r="AK16" s="3" t="s">
        <v>12</v>
      </c>
      <c r="AL16" s="3">
        <v>1.5760000000000001</v>
      </c>
      <c r="AM16" s="15" t="s">
        <v>12</v>
      </c>
      <c r="AN16" s="10">
        <f t="shared" si="8"/>
        <v>1.2410000000000001</v>
      </c>
      <c r="AO16" s="9">
        <f t="shared" si="9"/>
        <v>0.26700000000000013</v>
      </c>
      <c r="AP16" s="10">
        <f t="shared" si="10"/>
        <v>0.33499999999999996</v>
      </c>
      <c r="AQ16" s="9" t="s">
        <v>12</v>
      </c>
      <c r="AR16" s="55" t="s">
        <v>12</v>
      </c>
      <c r="AS16" s="55">
        <v>2.3650000000000002</v>
      </c>
      <c r="AT16" s="55">
        <v>2.492</v>
      </c>
      <c r="AU16" s="55">
        <v>2.6360000000000001</v>
      </c>
      <c r="AV16" s="3">
        <v>2.7749999999999999</v>
      </c>
      <c r="AW16" s="3">
        <v>2.9430000000000001</v>
      </c>
      <c r="AX16" s="3" t="s">
        <v>12</v>
      </c>
      <c r="AY16" s="3">
        <v>3.302</v>
      </c>
      <c r="AZ16" s="15" t="s">
        <v>12</v>
      </c>
      <c r="BA16" s="10">
        <f t="shared" si="11"/>
        <v>2.9430000000000001</v>
      </c>
      <c r="BB16" s="9">
        <f t="shared" si="12"/>
        <v>0.30699999999999994</v>
      </c>
      <c r="BC16" s="10">
        <f t="shared" si="13"/>
        <v>0.35899999999999999</v>
      </c>
      <c r="BD16" s="9">
        <v>4.3310000000000004</v>
      </c>
      <c r="BE16" s="3">
        <v>5.1260000000000003</v>
      </c>
      <c r="BF16" s="15">
        <v>6.1360000000000001</v>
      </c>
      <c r="BG16" s="15">
        <f t="shared" si="14"/>
        <v>5.1260000000000003</v>
      </c>
      <c r="BH16" s="9">
        <f t="shared" si="15"/>
        <v>0.79499999999999993</v>
      </c>
      <c r="BI16" s="10">
        <f t="shared" si="16"/>
        <v>1.0099999999999998</v>
      </c>
      <c r="BJ16" s="9">
        <v>4.7489999999999997</v>
      </c>
      <c r="BK16" s="3">
        <v>5.7119999999999997</v>
      </c>
      <c r="BL16" s="15">
        <v>6.931</v>
      </c>
      <c r="BM16" s="15">
        <f t="shared" si="17"/>
        <v>5.7119999999999997</v>
      </c>
      <c r="BN16" s="9">
        <f t="shared" si="18"/>
        <v>0.96300000000000008</v>
      </c>
      <c r="BO16" s="10">
        <f t="shared" si="19"/>
        <v>1.2190000000000003</v>
      </c>
      <c r="BP16">
        <f t="shared" si="20"/>
        <v>0</v>
      </c>
      <c r="BQ16" s="93">
        <f t="shared" si="21"/>
        <v>2.0177664974619303</v>
      </c>
      <c r="BR16" s="93">
        <f t="shared" si="22"/>
        <v>2.4441624365482255</v>
      </c>
      <c r="BS16" s="93" t="str">
        <f>VLOOKUP(C16,'Koppeling locatie - aslocatie'!$A$2:$C$8139,2,FALSE)</f>
        <v>AM_EX_R_24_10</v>
      </c>
      <c r="BT16" s="93">
        <f>VLOOKUP($BS16,aslocaties_v01!$C$3:$AA$500,MATCH($K$3/10,aslocaties_v01!$C$2:$X$2),FALSE)</f>
        <v>3.2120000000000002</v>
      </c>
      <c r="BU16" s="93">
        <f>VLOOKUP(BS16,aslocaties_v01!$C$3:$AA$500,MATCH($K$3,aslocaties_v01!$C$2:$X$2),FALSE)</f>
        <v>3.613</v>
      </c>
      <c r="BV16" s="93">
        <f>VLOOKUP(BS16,aslocaties_v01!$C$3:$AA$500,MATCH($K$3*10,aslocaties_v01!$C$2:$Y$2),FALSE)</f>
        <v>4.0759999999999996</v>
      </c>
      <c r="BW16" s="93">
        <f t="shared" si="23"/>
        <v>0.4009999999999998</v>
      </c>
      <c r="BX16" s="93">
        <f t="shared" si="24"/>
        <v>0.46299999999999963</v>
      </c>
      <c r="BY16" s="94">
        <f t="shared" si="25"/>
        <v>1.7766497461929154E-2</v>
      </c>
      <c r="BZ16" s="94">
        <f t="shared" si="26"/>
        <v>3.8116591928250898E-2</v>
      </c>
      <c r="CA16" s="94">
        <f t="shared" si="27"/>
        <v>4.8000000000000043E-2</v>
      </c>
      <c r="CB16">
        <f t="shared" si="28"/>
        <v>5.500000000000016E-2</v>
      </c>
      <c r="CC16" s="58">
        <f t="shared" si="29"/>
        <v>7.2000000000000064E-2</v>
      </c>
      <c r="CD16" s="95" t="b">
        <f t="shared" si="30"/>
        <v>0</v>
      </c>
      <c r="CE16" s="96" t="b">
        <f t="shared" si="31"/>
        <v>1</v>
      </c>
      <c r="CF16" t="b">
        <f t="shared" si="32"/>
        <v>1</v>
      </c>
      <c r="CG16" t="b">
        <f t="shared" si="33"/>
        <v>1</v>
      </c>
      <c r="CH16" s="84" t="b">
        <f t="shared" si="34"/>
        <v>1</v>
      </c>
      <c r="CI16">
        <f t="shared" si="35"/>
        <v>1.2410000000000001</v>
      </c>
      <c r="CJ16" t="b">
        <f t="shared" si="36"/>
        <v>1</v>
      </c>
      <c r="CK16" t="b">
        <f t="shared" si="37"/>
        <v>1</v>
      </c>
      <c r="CL16" s="84" t="b">
        <f t="shared" si="57"/>
        <v>1</v>
      </c>
      <c r="CM16">
        <f t="shared" si="38"/>
        <v>2.9430000000000001</v>
      </c>
      <c r="CN16" t="b">
        <f t="shared" si="39"/>
        <v>1</v>
      </c>
      <c r="CO16" s="84">
        <f t="shared" si="40"/>
        <v>9.1847356023689028E-2</v>
      </c>
      <c r="CP16" t="b">
        <f t="shared" si="41"/>
        <v>1</v>
      </c>
      <c r="CQ16" s="96" t="b">
        <f t="shared" si="42"/>
        <v>0</v>
      </c>
      <c r="CR16" t="b">
        <f t="shared" si="43"/>
        <v>0</v>
      </c>
      <c r="CS16" t="b">
        <f t="shared" si="44"/>
        <v>0</v>
      </c>
      <c r="CT16" t="b">
        <f t="shared" si="45"/>
        <v>1</v>
      </c>
      <c r="CU16" t="b">
        <f t="shared" si="46"/>
        <v>1</v>
      </c>
      <c r="CV16" s="84" t="b">
        <f t="shared" si="47"/>
        <v>1</v>
      </c>
      <c r="CW16" t="b">
        <f t="shared" si="48"/>
        <v>1</v>
      </c>
      <c r="CX16" t="b">
        <f t="shared" si="49"/>
        <v>0</v>
      </c>
      <c r="CY16" t="b">
        <f t="shared" si="50"/>
        <v>1</v>
      </c>
      <c r="CZ16" t="b">
        <f t="shared" si="51"/>
        <v>1</v>
      </c>
      <c r="DA16" s="84">
        <f t="shared" si="52"/>
        <v>2</v>
      </c>
      <c r="DB16" t="b">
        <f t="shared" si="53"/>
        <v>0</v>
      </c>
    </row>
    <row r="17" spans="1:106">
      <c r="A17" s="9">
        <v>569</v>
      </c>
      <c r="B17" s="3">
        <v>2</v>
      </c>
      <c r="C17" s="3" t="s">
        <v>1037</v>
      </c>
      <c r="D17" s="3" t="str">
        <f t="shared" si="0"/>
        <v>AM_1_24-2_dk_0114</v>
      </c>
      <c r="E17" s="3" t="str">
        <f t="shared" si="1"/>
        <v>0114</v>
      </c>
      <c r="F17" s="3">
        <v>118421.094</v>
      </c>
      <c r="G17" s="15">
        <v>416134.375</v>
      </c>
      <c r="H17" s="35" t="str">
        <f t="shared" si="2"/>
        <v>ja</v>
      </c>
      <c r="I17" s="42">
        <v>233</v>
      </c>
      <c r="J17" s="20" t="s">
        <v>2277</v>
      </c>
      <c r="K17" s="21">
        <v>10000</v>
      </c>
      <c r="L17" s="28">
        <f t="shared" si="54"/>
        <v>1</v>
      </c>
      <c r="M17" s="28">
        <f t="shared" si="55"/>
        <v>1</v>
      </c>
      <c r="N17" s="56">
        <f t="shared" si="3"/>
        <v>10000</v>
      </c>
      <c r="O17" s="33">
        <f t="shared" si="56"/>
        <v>114.22219539128254</v>
      </c>
      <c r="P17" s="37">
        <f t="shared" si="4"/>
        <v>115.58505005840001</v>
      </c>
      <c r="Q17" s="9" t="s">
        <v>12</v>
      </c>
      <c r="R17" s="55" t="s">
        <v>12</v>
      </c>
      <c r="S17" s="55">
        <v>2.7850000000000001</v>
      </c>
      <c r="T17" s="55">
        <v>2.9630000000000001</v>
      </c>
      <c r="U17" s="55">
        <v>3.1509999999999998</v>
      </c>
      <c r="V17" s="3">
        <v>3.3279999999999998</v>
      </c>
      <c r="W17" s="3">
        <v>3.536</v>
      </c>
      <c r="X17" s="3" t="s">
        <v>12</v>
      </c>
      <c r="Y17" s="3">
        <v>3.9710000000000001</v>
      </c>
      <c r="Z17" s="15" t="s">
        <v>12</v>
      </c>
      <c r="AA17" s="10">
        <f t="shared" si="5"/>
        <v>3.536</v>
      </c>
      <c r="AB17" s="9">
        <f t="shared" si="6"/>
        <v>0.38500000000000023</v>
      </c>
      <c r="AC17" s="10">
        <f t="shared" si="7"/>
        <v>0.43500000000000005</v>
      </c>
      <c r="AD17" s="9" t="s">
        <v>12</v>
      </c>
      <c r="AE17" s="55" t="s">
        <v>12</v>
      </c>
      <c r="AF17" s="55">
        <v>0.76900000000000002</v>
      </c>
      <c r="AG17" s="55">
        <v>0.85599999999999998</v>
      </c>
      <c r="AH17" s="55">
        <v>0.95899999999999996</v>
      </c>
      <c r="AI17" s="3">
        <v>1.0669999999999999</v>
      </c>
      <c r="AJ17" s="3">
        <v>1.2010000000000001</v>
      </c>
      <c r="AK17" s="3" t="s">
        <v>12</v>
      </c>
      <c r="AL17" s="3">
        <v>1.4950000000000001</v>
      </c>
      <c r="AM17" s="15" t="s">
        <v>12</v>
      </c>
      <c r="AN17" s="10">
        <f t="shared" si="8"/>
        <v>1.2010000000000001</v>
      </c>
      <c r="AO17" s="9">
        <f t="shared" si="9"/>
        <v>0.2420000000000001</v>
      </c>
      <c r="AP17" s="10">
        <f t="shared" si="10"/>
        <v>0.29400000000000004</v>
      </c>
      <c r="AQ17" s="9" t="s">
        <v>12</v>
      </c>
      <c r="AR17" s="55" t="s">
        <v>12</v>
      </c>
      <c r="AS17" s="55">
        <v>2.383</v>
      </c>
      <c r="AT17" s="55">
        <v>2.5030000000000001</v>
      </c>
      <c r="AU17" s="55">
        <v>2.6389999999999998</v>
      </c>
      <c r="AV17" s="3">
        <v>2.77</v>
      </c>
      <c r="AW17" s="3">
        <v>2.9239999999999999</v>
      </c>
      <c r="AX17" s="3" t="s">
        <v>12</v>
      </c>
      <c r="AY17" s="3">
        <v>3.274</v>
      </c>
      <c r="AZ17" s="15" t="s">
        <v>12</v>
      </c>
      <c r="BA17" s="10">
        <f t="shared" si="11"/>
        <v>2.9239999999999999</v>
      </c>
      <c r="BB17" s="9">
        <f t="shared" si="12"/>
        <v>0.28500000000000014</v>
      </c>
      <c r="BC17" s="10">
        <f t="shared" si="13"/>
        <v>0.35000000000000009</v>
      </c>
      <c r="BD17" s="9">
        <v>4.2859999999999996</v>
      </c>
      <c r="BE17" s="3">
        <v>5.0350000000000001</v>
      </c>
      <c r="BF17" s="15">
        <v>5.9649999999999999</v>
      </c>
      <c r="BG17" s="15">
        <f t="shared" si="14"/>
        <v>5.0350000000000001</v>
      </c>
      <c r="BH17" s="9">
        <f t="shared" si="15"/>
        <v>0.74900000000000055</v>
      </c>
      <c r="BI17" s="10">
        <f t="shared" si="16"/>
        <v>0.92999999999999972</v>
      </c>
      <c r="BJ17" s="9">
        <v>4.6710000000000003</v>
      </c>
      <c r="BK17" s="3">
        <v>5.5659999999999998</v>
      </c>
      <c r="BL17" s="15">
        <v>6.6980000000000004</v>
      </c>
      <c r="BM17" s="15">
        <f t="shared" si="17"/>
        <v>5.5659999999999998</v>
      </c>
      <c r="BN17" s="9">
        <f t="shared" si="18"/>
        <v>0.89499999999999957</v>
      </c>
      <c r="BO17" s="10">
        <f t="shared" si="19"/>
        <v>1.1320000000000006</v>
      </c>
      <c r="BP17">
        <f t="shared" si="20"/>
        <v>0</v>
      </c>
      <c r="BQ17" s="93">
        <f t="shared" si="21"/>
        <v>1.9454545454545458</v>
      </c>
      <c r="BR17" s="93">
        <f t="shared" si="22"/>
        <v>2.3246753246753222</v>
      </c>
      <c r="BS17" s="93" t="str">
        <f>VLOOKUP(C17,'Koppeling locatie - aslocatie'!$A$2:$C$8139,2,FALSE)</f>
        <v>AM_EX_R_24_9</v>
      </c>
      <c r="BT17" s="93">
        <f>VLOOKUP($BS17,aslocaties_v01!$C$3:$AA$500,MATCH($K$3/10,aslocaties_v01!$C$2:$X$2),FALSE)</f>
        <v>3.1459999999999999</v>
      </c>
      <c r="BU17" s="93">
        <f>VLOOKUP(BS17,aslocaties_v01!$C$3:$AA$500,MATCH($K$3,aslocaties_v01!$C$2:$X$2),FALSE)</f>
        <v>3.53</v>
      </c>
      <c r="BV17" s="93">
        <f>VLOOKUP(BS17,aslocaties_v01!$C$3:$AA$500,MATCH($K$3*10,aslocaties_v01!$C$2:$Y$2),FALSE)</f>
        <v>3.964</v>
      </c>
      <c r="BW17" s="93">
        <f t="shared" si="23"/>
        <v>0.3839999999999999</v>
      </c>
      <c r="BX17" s="93">
        <f t="shared" si="24"/>
        <v>0.43400000000000016</v>
      </c>
      <c r="BY17" s="94">
        <f t="shared" si="25"/>
        <v>2.5974025974034864E-3</v>
      </c>
      <c r="BZ17" s="94">
        <f t="shared" si="26"/>
        <v>2.2988505747123522E-3</v>
      </c>
      <c r="CA17" s="94">
        <f t="shared" si="27"/>
        <v>4.9999999999998934E-3</v>
      </c>
      <c r="CB17">
        <f t="shared" si="28"/>
        <v>6.0000000000002274E-3</v>
      </c>
      <c r="CC17" s="58">
        <f t="shared" si="29"/>
        <v>7.0000000000001172E-3</v>
      </c>
      <c r="CD17" s="95" t="b">
        <f t="shared" si="30"/>
        <v>0</v>
      </c>
      <c r="CE17" s="96" t="b">
        <f t="shared" si="31"/>
        <v>1</v>
      </c>
      <c r="CF17" t="b">
        <f t="shared" si="32"/>
        <v>1</v>
      </c>
      <c r="CG17" t="b">
        <f t="shared" si="33"/>
        <v>1</v>
      </c>
      <c r="CH17" s="84" t="b">
        <f t="shared" si="34"/>
        <v>1</v>
      </c>
      <c r="CI17">
        <f t="shared" si="35"/>
        <v>1.2010000000000001</v>
      </c>
      <c r="CJ17" t="b">
        <f t="shared" si="36"/>
        <v>1</v>
      </c>
      <c r="CK17" t="b">
        <f t="shared" si="37"/>
        <v>1</v>
      </c>
      <c r="CL17" s="84" t="b">
        <f t="shared" si="57"/>
        <v>1</v>
      </c>
      <c r="CM17">
        <f t="shared" si="38"/>
        <v>2.9239999999999999</v>
      </c>
      <c r="CN17" t="b">
        <f t="shared" si="39"/>
        <v>1</v>
      </c>
      <c r="CO17" s="84">
        <f t="shared" si="40"/>
        <v>9.0045843876119663E-2</v>
      </c>
      <c r="CP17" t="b">
        <f t="shared" si="41"/>
        <v>1</v>
      </c>
      <c r="CQ17" s="96" t="b">
        <f t="shared" si="42"/>
        <v>1</v>
      </c>
      <c r="CR17" t="b">
        <f t="shared" si="43"/>
        <v>1</v>
      </c>
      <c r="CS17" t="b">
        <f t="shared" si="44"/>
        <v>0</v>
      </c>
      <c r="CT17" t="b">
        <f t="shared" si="45"/>
        <v>1</v>
      </c>
      <c r="CU17" t="b">
        <f t="shared" si="46"/>
        <v>1</v>
      </c>
      <c r="CV17" s="84" t="b">
        <f t="shared" si="47"/>
        <v>1</v>
      </c>
      <c r="CW17" t="b">
        <f t="shared" si="48"/>
        <v>0</v>
      </c>
      <c r="CX17" t="b">
        <f t="shared" si="49"/>
        <v>0</v>
      </c>
      <c r="CY17" t="b">
        <f t="shared" si="50"/>
        <v>1</v>
      </c>
      <c r="CZ17" t="b">
        <f t="shared" si="51"/>
        <v>1</v>
      </c>
      <c r="DA17" s="84">
        <f t="shared" si="52"/>
        <v>2</v>
      </c>
      <c r="DB17" t="b">
        <f t="shared" si="53"/>
        <v>0</v>
      </c>
    </row>
    <row r="18" spans="1:106">
      <c r="A18" s="9">
        <v>570</v>
      </c>
      <c r="B18" s="3">
        <v>2</v>
      </c>
      <c r="C18" s="3" t="s">
        <v>1038</v>
      </c>
      <c r="D18" s="3" t="str">
        <f t="shared" si="0"/>
        <v>AM_1_24-2_dk_0115</v>
      </c>
      <c r="E18" s="3" t="str">
        <f t="shared" si="1"/>
        <v>0115</v>
      </c>
      <c r="F18" s="3">
        <v>118352.5</v>
      </c>
      <c r="G18" s="15">
        <v>416227.40600000002</v>
      </c>
      <c r="H18" s="35" t="str">
        <f t="shared" si="2"/>
        <v>ja</v>
      </c>
      <c r="I18" s="42">
        <v>215</v>
      </c>
      <c r="J18" s="20" t="s">
        <v>2277</v>
      </c>
      <c r="K18" s="21">
        <v>10000</v>
      </c>
      <c r="L18" s="28">
        <f t="shared" si="54"/>
        <v>1</v>
      </c>
      <c r="M18" s="28">
        <f t="shared" si="55"/>
        <v>1</v>
      </c>
      <c r="N18" s="56">
        <f t="shared" si="3"/>
        <v>10000</v>
      </c>
      <c r="O18" s="33">
        <f t="shared" si="56"/>
        <v>115.58505005840001</v>
      </c>
      <c r="P18" s="37">
        <f t="shared" si="4"/>
        <v>69.201040779752844</v>
      </c>
      <c r="Q18" s="9" t="s">
        <v>12</v>
      </c>
      <c r="R18" s="55" t="s">
        <v>12</v>
      </c>
      <c r="S18" s="55">
        <v>2.7829999999999999</v>
      </c>
      <c r="T18" s="55">
        <v>2.9609999999999999</v>
      </c>
      <c r="U18" s="55">
        <v>3.149</v>
      </c>
      <c r="V18" s="3">
        <v>3.3260000000000001</v>
      </c>
      <c r="W18" s="3">
        <v>3.5329999999999999</v>
      </c>
      <c r="X18" s="3" t="s">
        <v>12</v>
      </c>
      <c r="Y18" s="3">
        <v>3.968</v>
      </c>
      <c r="Z18" s="15" t="s">
        <v>12</v>
      </c>
      <c r="AA18" s="10">
        <f t="shared" si="5"/>
        <v>3.5329999999999999</v>
      </c>
      <c r="AB18" s="9">
        <f t="shared" si="6"/>
        <v>0.3839999999999999</v>
      </c>
      <c r="AC18" s="10">
        <f t="shared" si="7"/>
        <v>0.43500000000000005</v>
      </c>
      <c r="AD18" s="9" t="s">
        <v>12</v>
      </c>
      <c r="AE18" s="55" t="s">
        <v>12</v>
      </c>
      <c r="AF18" s="55">
        <v>0.78200000000000003</v>
      </c>
      <c r="AG18" s="55">
        <v>0.86599999999999999</v>
      </c>
      <c r="AH18" s="55">
        <v>0.96699999999999997</v>
      </c>
      <c r="AI18" s="3">
        <v>1.075</v>
      </c>
      <c r="AJ18" s="3">
        <v>1.2090000000000001</v>
      </c>
      <c r="AK18" s="3" t="s">
        <v>12</v>
      </c>
      <c r="AL18" s="3">
        <v>1.5</v>
      </c>
      <c r="AM18" s="15" t="s">
        <v>12</v>
      </c>
      <c r="AN18" s="10">
        <f t="shared" si="8"/>
        <v>1.2090000000000001</v>
      </c>
      <c r="AO18" s="9">
        <f t="shared" si="9"/>
        <v>0.2420000000000001</v>
      </c>
      <c r="AP18" s="10">
        <f t="shared" si="10"/>
        <v>0.29099999999999993</v>
      </c>
      <c r="AQ18" s="9" t="s">
        <v>12</v>
      </c>
      <c r="AR18" s="55" t="s">
        <v>12</v>
      </c>
      <c r="AS18" s="55">
        <v>2.351</v>
      </c>
      <c r="AT18" s="55">
        <v>2.4670000000000001</v>
      </c>
      <c r="AU18" s="55">
        <v>2.6030000000000002</v>
      </c>
      <c r="AV18" s="3">
        <v>2.7360000000000002</v>
      </c>
      <c r="AW18" s="3">
        <v>2.8889999999999998</v>
      </c>
      <c r="AX18" s="3" t="s">
        <v>12</v>
      </c>
      <c r="AY18" s="3">
        <v>3.2080000000000002</v>
      </c>
      <c r="AZ18" s="15" t="s">
        <v>12</v>
      </c>
      <c r="BA18" s="10">
        <f t="shared" si="11"/>
        <v>2.8889999999999998</v>
      </c>
      <c r="BB18" s="9">
        <f t="shared" si="12"/>
        <v>0.28599999999999959</v>
      </c>
      <c r="BC18" s="10">
        <f t="shared" si="13"/>
        <v>0.31900000000000039</v>
      </c>
      <c r="BD18" s="9">
        <v>4.1849999999999996</v>
      </c>
      <c r="BE18" s="3">
        <v>4.9000000000000004</v>
      </c>
      <c r="BF18" s="15">
        <v>5.7960000000000003</v>
      </c>
      <c r="BG18" s="15">
        <f t="shared" si="14"/>
        <v>4.9000000000000004</v>
      </c>
      <c r="BH18" s="9">
        <f t="shared" si="15"/>
        <v>0.71500000000000075</v>
      </c>
      <c r="BI18" s="10">
        <f t="shared" si="16"/>
        <v>0.89599999999999991</v>
      </c>
      <c r="BJ18" s="9">
        <v>4.5620000000000003</v>
      </c>
      <c r="BK18" s="3">
        <v>5.4109999999999996</v>
      </c>
      <c r="BL18" s="15">
        <v>6.452</v>
      </c>
      <c r="BM18" s="15">
        <f t="shared" si="17"/>
        <v>5.4109999999999996</v>
      </c>
      <c r="BN18" s="9">
        <f t="shared" si="18"/>
        <v>0.84899999999999931</v>
      </c>
      <c r="BO18" s="10">
        <f t="shared" si="19"/>
        <v>1.0410000000000004</v>
      </c>
      <c r="BP18">
        <f t="shared" si="20"/>
        <v>0</v>
      </c>
      <c r="BQ18" s="93">
        <f t="shared" si="21"/>
        <v>1.8619791666666692</v>
      </c>
      <c r="BR18" s="93">
        <f t="shared" si="22"/>
        <v>2.2109374999999987</v>
      </c>
      <c r="BS18" s="93" t="str">
        <f>VLOOKUP(C18,'Koppeling locatie - aslocatie'!$A$2:$C$8139,2,FALSE)</f>
        <v>AM_EX_R_24_9</v>
      </c>
      <c r="BT18" s="93">
        <f>VLOOKUP($BS18,aslocaties_v01!$C$3:$AA$500,MATCH($K$3/10,aslocaties_v01!$C$2:$X$2),FALSE)</f>
        <v>3.1459999999999999</v>
      </c>
      <c r="BU18" s="93">
        <f>VLOOKUP(BS18,aslocaties_v01!$C$3:$AA$500,MATCH($K$3,aslocaties_v01!$C$2:$X$2),FALSE)</f>
        <v>3.53</v>
      </c>
      <c r="BV18" s="93">
        <f>VLOOKUP(BS18,aslocaties_v01!$C$3:$AA$500,MATCH($K$3*10,aslocaties_v01!$C$2:$Y$2),FALSE)</f>
        <v>3.964</v>
      </c>
      <c r="BW18" s="93">
        <f t="shared" si="23"/>
        <v>0.3839999999999999</v>
      </c>
      <c r="BX18" s="93">
        <f t="shared" si="24"/>
        <v>0.43400000000000016</v>
      </c>
      <c r="BY18" s="94">
        <f t="shared" si="25"/>
        <v>0</v>
      </c>
      <c r="BZ18" s="94">
        <f t="shared" si="26"/>
        <v>2.2988505747123522E-3</v>
      </c>
      <c r="CA18" s="94">
        <f t="shared" si="27"/>
        <v>3.0000000000001137E-3</v>
      </c>
      <c r="CB18">
        <f t="shared" si="28"/>
        <v>3.0000000000001137E-3</v>
      </c>
      <c r="CC18" s="58">
        <f t="shared" si="29"/>
        <v>4.0000000000000036E-3</v>
      </c>
      <c r="CD18" s="95" t="b">
        <f t="shared" si="30"/>
        <v>0</v>
      </c>
      <c r="CE18" s="96" t="b">
        <f t="shared" si="31"/>
        <v>1</v>
      </c>
      <c r="CF18" t="b">
        <f t="shared" si="32"/>
        <v>1</v>
      </c>
      <c r="CG18" t="b">
        <f t="shared" si="33"/>
        <v>1</v>
      </c>
      <c r="CH18" s="84" t="b">
        <f t="shared" si="34"/>
        <v>1</v>
      </c>
      <c r="CI18">
        <f t="shared" si="35"/>
        <v>1.2090000000000001</v>
      </c>
      <c r="CJ18" t="b">
        <f t="shared" si="36"/>
        <v>1</v>
      </c>
      <c r="CK18" t="b">
        <f t="shared" si="37"/>
        <v>1</v>
      </c>
      <c r="CL18" s="84" t="b">
        <f t="shared" si="57"/>
        <v>1</v>
      </c>
      <c r="CM18">
        <f t="shared" si="38"/>
        <v>2.8889999999999998</v>
      </c>
      <c r="CN18" t="b">
        <f t="shared" si="39"/>
        <v>1</v>
      </c>
      <c r="CO18" s="84">
        <f t="shared" si="40"/>
        <v>9.2855283184052007E-2</v>
      </c>
      <c r="CP18" t="b">
        <f t="shared" si="41"/>
        <v>1</v>
      </c>
      <c r="CQ18" s="96" t="b">
        <f t="shared" si="42"/>
        <v>1</v>
      </c>
      <c r="CR18" t="b">
        <f t="shared" si="43"/>
        <v>0</v>
      </c>
      <c r="CS18" t="b">
        <f t="shared" si="44"/>
        <v>0</v>
      </c>
      <c r="CT18" t="b">
        <f t="shared" si="45"/>
        <v>1</v>
      </c>
      <c r="CU18" t="b">
        <f t="shared" si="46"/>
        <v>1</v>
      </c>
      <c r="CV18" s="84" t="b">
        <f t="shared" si="47"/>
        <v>1</v>
      </c>
      <c r="CW18" t="b">
        <f t="shared" si="48"/>
        <v>1</v>
      </c>
      <c r="CX18" t="b">
        <f t="shared" si="49"/>
        <v>1</v>
      </c>
      <c r="CY18" t="b">
        <f t="shared" si="50"/>
        <v>1</v>
      </c>
      <c r="CZ18" t="b">
        <f t="shared" si="51"/>
        <v>1</v>
      </c>
      <c r="DA18" s="84">
        <f t="shared" si="52"/>
        <v>1</v>
      </c>
      <c r="DB18" t="b">
        <f t="shared" si="53"/>
        <v>0</v>
      </c>
    </row>
    <row r="19" spans="1:106">
      <c r="A19" s="9">
        <v>571</v>
      </c>
      <c r="B19" s="3">
        <v>2</v>
      </c>
      <c r="C19" s="3" t="s">
        <v>1039</v>
      </c>
      <c r="D19" s="3" t="str">
        <f t="shared" si="0"/>
        <v>AM_1_24-2_dk_0116</v>
      </c>
      <c r="E19" s="3" t="str">
        <f t="shared" si="1"/>
        <v>0116</v>
      </c>
      <c r="F19" s="3">
        <v>118296.961</v>
      </c>
      <c r="G19" s="15">
        <v>416268.68800000002</v>
      </c>
      <c r="H19" s="35" t="str">
        <f t="shared" si="2"/>
        <v>ja</v>
      </c>
      <c r="I19" s="42">
        <v>215</v>
      </c>
      <c r="J19" s="20" t="s">
        <v>2277</v>
      </c>
      <c r="K19" s="21">
        <v>10000</v>
      </c>
      <c r="L19" s="28">
        <f t="shared" si="54"/>
        <v>1</v>
      </c>
      <c r="M19" s="28">
        <f t="shared" si="55"/>
        <v>1</v>
      </c>
      <c r="N19" s="56">
        <f t="shared" si="3"/>
        <v>10000</v>
      </c>
      <c r="O19" s="33">
        <f t="shared" si="56"/>
        <v>69.201040779752844</v>
      </c>
      <c r="P19" s="37">
        <f t="shared" si="4"/>
        <v>138.67131608590935</v>
      </c>
      <c r="Q19" s="9" t="s">
        <v>12</v>
      </c>
      <c r="R19" s="55" t="s">
        <v>12</v>
      </c>
      <c r="S19" s="55">
        <v>2.7810000000000001</v>
      </c>
      <c r="T19" s="55">
        <v>2.96</v>
      </c>
      <c r="U19" s="55">
        <v>3.1469999999999998</v>
      </c>
      <c r="V19" s="3">
        <v>3.3239999999999998</v>
      </c>
      <c r="W19" s="3">
        <v>3.5310000000000001</v>
      </c>
      <c r="X19" s="3" t="s">
        <v>12</v>
      </c>
      <c r="Y19" s="3">
        <v>3.9649999999999999</v>
      </c>
      <c r="Z19" s="15" t="s">
        <v>12</v>
      </c>
      <c r="AA19" s="10">
        <f t="shared" si="5"/>
        <v>3.5310000000000001</v>
      </c>
      <c r="AB19" s="9">
        <f t="shared" si="6"/>
        <v>0.38400000000000034</v>
      </c>
      <c r="AC19" s="10">
        <f t="shared" si="7"/>
        <v>0.43399999999999972</v>
      </c>
      <c r="AD19" s="9" t="s">
        <v>12</v>
      </c>
      <c r="AE19" s="55" t="s">
        <v>12</v>
      </c>
      <c r="AF19" s="55">
        <v>0.78</v>
      </c>
      <c r="AG19" s="55">
        <v>0.86399999999999999</v>
      </c>
      <c r="AH19" s="55">
        <v>0.96499999999999997</v>
      </c>
      <c r="AI19" s="3">
        <v>1.0720000000000001</v>
      </c>
      <c r="AJ19" s="3">
        <v>1.2050000000000001</v>
      </c>
      <c r="AK19" s="3" t="s">
        <v>12</v>
      </c>
      <c r="AL19" s="3">
        <v>1.494</v>
      </c>
      <c r="AM19" s="15" t="s">
        <v>12</v>
      </c>
      <c r="AN19" s="10">
        <f t="shared" si="8"/>
        <v>1.2050000000000001</v>
      </c>
      <c r="AO19" s="9">
        <f t="shared" si="9"/>
        <v>0.2400000000000001</v>
      </c>
      <c r="AP19" s="10">
        <f t="shared" si="10"/>
        <v>0.28899999999999992</v>
      </c>
      <c r="AQ19" s="9" t="s">
        <v>12</v>
      </c>
      <c r="AR19" s="55" t="s">
        <v>12</v>
      </c>
      <c r="AS19" s="55">
        <v>2.3559999999999999</v>
      </c>
      <c r="AT19" s="55">
        <v>2.4729999999999999</v>
      </c>
      <c r="AU19" s="55">
        <v>2.6080000000000001</v>
      </c>
      <c r="AV19" s="3">
        <v>2.7410000000000001</v>
      </c>
      <c r="AW19" s="3">
        <v>2.8929999999999998</v>
      </c>
      <c r="AX19" s="3" t="s">
        <v>12</v>
      </c>
      <c r="AY19" s="3">
        <v>3.21</v>
      </c>
      <c r="AZ19" s="15" t="s">
        <v>12</v>
      </c>
      <c r="BA19" s="10">
        <f t="shared" si="11"/>
        <v>2.8929999999999998</v>
      </c>
      <c r="BB19" s="9">
        <f t="shared" si="12"/>
        <v>0.2849999999999997</v>
      </c>
      <c r="BC19" s="10">
        <f t="shared" si="13"/>
        <v>0.31700000000000017</v>
      </c>
      <c r="BD19" s="9">
        <v>4.1710000000000003</v>
      </c>
      <c r="BE19" s="3">
        <v>4.8780000000000001</v>
      </c>
      <c r="BF19" s="15">
        <v>5.7670000000000003</v>
      </c>
      <c r="BG19" s="15">
        <f t="shared" si="14"/>
        <v>4.8780000000000001</v>
      </c>
      <c r="BH19" s="9">
        <f t="shared" si="15"/>
        <v>0.70699999999999985</v>
      </c>
      <c r="BI19" s="10">
        <f t="shared" si="16"/>
        <v>0.88900000000000023</v>
      </c>
      <c r="BJ19" s="9">
        <v>4.54</v>
      </c>
      <c r="BK19" s="3">
        <v>5.3769999999999998</v>
      </c>
      <c r="BL19" s="15">
        <v>6.4039999999999999</v>
      </c>
      <c r="BM19" s="15">
        <f t="shared" si="17"/>
        <v>5.3769999999999998</v>
      </c>
      <c r="BN19" s="9">
        <f t="shared" si="18"/>
        <v>0.83699999999999974</v>
      </c>
      <c r="BO19" s="10">
        <f t="shared" si="19"/>
        <v>1.0270000000000001</v>
      </c>
      <c r="BP19">
        <f t="shared" si="20"/>
        <v>0</v>
      </c>
      <c r="BQ19" s="93">
        <f t="shared" si="21"/>
        <v>1.8411458333333313</v>
      </c>
      <c r="BR19" s="93">
        <f t="shared" si="22"/>
        <v>2.1796874999999973</v>
      </c>
      <c r="BS19" s="93" t="str">
        <f>VLOOKUP(C19,'Koppeling locatie - aslocatie'!$A$2:$C$8139,2,FALSE)</f>
        <v>AM_EX_R_24_9</v>
      </c>
      <c r="BT19" s="93">
        <f>VLOOKUP($BS19,aslocaties_v01!$C$3:$AA$500,MATCH($K$3/10,aslocaties_v01!$C$2:$X$2),FALSE)</f>
        <v>3.1459999999999999</v>
      </c>
      <c r="BU19" s="93">
        <f>VLOOKUP(BS19,aslocaties_v01!$C$3:$AA$500,MATCH($K$3,aslocaties_v01!$C$2:$X$2),FALSE)</f>
        <v>3.53</v>
      </c>
      <c r="BV19" s="93">
        <f>VLOOKUP(BS19,aslocaties_v01!$C$3:$AA$500,MATCH($K$3*10,aslocaties_v01!$C$2:$Y$2),FALSE)</f>
        <v>3.964</v>
      </c>
      <c r="BW19" s="93">
        <f t="shared" si="23"/>
        <v>0.3839999999999999</v>
      </c>
      <c r="BX19" s="93">
        <f t="shared" si="24"/>
        <v>0.43400000000000016</v>
      </c>
      <c r="BY19" s="94">
        <f t="shared" si="25"/>
        <v>1.1102230246251565E-15</v>
      </c>
      <c r="BZ19" s="94">
        <f t="shared" si="26"/>
        <v>1.1102230246251565E-15</v>
      </c>
      <c r="CA19" s="94">
        <f t="shared" si="27"/>
        <v>9.9999999999988987E-4</v>
      </c>
      <c r="CB19">
        <f t="shared" si="28"/>
        <v>1.000000000000334E-3</v>
      </c>
      <c r="CC19" s="58">
        <f t="shared" si="29"/>
        <v>9.9999999999988987E-4</v>
      </c>
      <c r="CD19" s="95" t="b">
        <f t="shared" si="30"/>
        <v>0</v>
      </c>
      <c r="CE19" s="96" t="b">
        <f t="shared" si="31"/>
        <v>1</v>
      </c>
      <c r="CF19" t="b">
        <f t="shared" si="32"/>
        <v>1</v>
      </c>
      <c r="CG19" t="b">
        <f t="shared" si="33"/>
        <v>1</v>
      </c>
      <c r="CH19" s="84" t="b">
        <f t="shared" si="34"/>
        <v>1</v>
      </c>
      <c r="CI19">
        <f t="shared" si="35"/>
        <v>1.2050000000000001</v>
      </c>
      <c r="CJ19" t="b">
        <f t="shared" si="36"/>
        <v>1</v>
      </c>
      <c r="CK19" t="b">
        <f t="shared" si="37"/>
        <v>1</v>
      </c>
      <c r="CL19" s="84" t="b">
        <f t="shared" si="57"/>
        <v>1</v>
      </c>
      <c r="CM19">
        <f t="shared" si="38"/>
        <v>2.8929999999999998</v>
      </c>
      <c r="CN19" t="b">
        <f t="shared" si="39"/>
        <v>1</v>
      </c>
      <c r="CO19" s="84">
        <f t="shared" si="40"/>
        <v>9.2292323835881845E-2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572</v>
      </c>
      <c r="B20" s="3">
        <v>2</v>
      </c>
      <c r="C20" s="3" t="s">
        <v>1040</v>
      </c>
      <c r="D20" s="3" t="str">
        <f t="shared" si="0"/>
        <v>AM_1_24-2_dk_0117</v>
      </c>
      <c r="E20" s="3" t="str">
        <f t="shared" si="1"/>
        <v>0117</v>
      </c>
      <c r="F20" s="3">
        <v>118186.602</v>
      </c>
      <c r="G20" s="15">
        <v>416352.65600000002</v>
      </c>
      <c r="H20" s="35" t="str">
        <f t="shared" si="2"/>
        <v>ja</v>
      </c>
      <c r="I20" s="42">
        <v>215</v>
      </c>
      <c r="J20" s="20" t="s">
        <v>2277</v>
      </c>
      <c r="K20" s="21">
        <v>10000</v>
      </c>
      <c r="L20" s="28">
        <f t="shared" si="54"/>
        <v>1</v>
      </c>
      <c r="M20" s="28">
        <f t="shared" si="55"/>
        <v>1</v>
      </c>
      <c r="N20" s="56">
        <f t="shared" si="3"/>
        <v>10000</v>
      </c>
      <c r="O20" s="33">
        <f t="shared" si="56"/>
        <v>138.67131608590935</v>
      </c>
      <c r="P20" s="37">
        <f t="shared" si="4"/>
        <v>185.20685530505494</v>
      </c>
      <c r="Q20" s="9" t="s">
        <v>12</v>
      </c>
      <c r="R20" s="55" t="s">
        <v>12</v>
      </c>
      <c r="S20" s="55">
        <v>2.778</v>
      </c>
      <c r="T20" s="55">
        <v>2.956</v>
      </c>
      <c r="U20" s="55">
        <v>3.1429999999999998</v>
      </c>
      <c r="V20" s="3">
        <v>3.319</v>
      </c>
      <c r="W20" s="3">
        <v>3.5259999999999998</v>
      </c>
      <c r="X20" s="3" t="s">
        <v>12</v>
      </c>
      <c r="Y20" s="3">
        <v>3.9580000000000002</v>
      </c>
      <c r="Z20" s="15" t="s">
        <v>12</v>
      </c>
      <c r="AA20" s="10">
        <f t="shared" si="5"/>
        <v>3.5259999999999998</v>
      </c>
      <c r="AB20" s="9">
        <f t="shared" si="6"/>
        <v>0.38300000000000001</v>
      </c>
      <c r="AC20" s="10">
        <f t="shared" si="7"/>
        <v>0.43200000000000038</v>
      </c>
      <c r="AD20" s="9" t="s">
        <v>12</v>
      </c>
      <c r="AE20" s="55" t="s">
        <v>12</v>
      </c>
      <c r="AF20" s="55">
        <v>0.751</v>
      </c>
      <c r="AG20" s="55">
        <v>0.83799999999999997</v>
      </c>
      <c r="AH20" s="55">
        <v>0.94</v>
      </c>
      <c r="AI20" s="3">
        <v>1.0469999999999999</v>
      </c>
      <c r="AJ20" s="3">
        <v>1.18</v>
      </c>
      <c r="AK20" s="3" t="s">
        <v>12</v>
      </c>
      <c r="AL20" s="3">
        <v>1.47</v>
      </c>
      <c r="AM20" s="15" t="s">
        <v>12</v>
      </c>
      <c r="AN20" s="10">
        <f t="shared" si="8"/>
        <v>1.18</v>
      </c>
      <c r="AO20" s="9">
        <f t="shared" si="9"/>
        <v>0.24</v>
      </c>
      <c r="AP20" s="10">
        <f t="shared" si="10"/>
        <v>0.29000000000000004</v>
      </c>
      <c r="AQ20" s="9" t="s">
        <v>12</v>
      </c>
      <c r="AR20" s="55" t="s">
        <v>12</v>
      </c>
      <c r="AS20" s="55">
        <v>2.33</v>
      </c>
      <c r="AT20" s="55">
        <v>2.4529999999999998</v>
      </c>
      <c r="AU20" s="55">
        <v>2.589</v>
      </c>
      <c r="AV20" s="3">
        <v>2.722</v>
      </c>
      <c r="AW20" s="3">
        <v>2.88</v>
      </c>
      <c r="AX20" s="3" t="s">
        <v>12</v>
      </c>
      <c r="AY20" s="3">
        <v>3.266</v>
      </c>
      <c r="AZ20" s="15" t="s">
        <v>12</v>
      </c>
      <c r="BA20" s="10">
        <f t="shared" si="11"/>
        <v>2.88</v>
      </c>
      <c r="BB20" s="9">
        <f t="shared" si="12"/>
        <v>0.29099999999999993</v>
      </c>
      <c r="BC20" s="10">
        <f t="shared" si="13"/>
        <v>0.38600000000000012</v>
      </c>
      <c r="BD20" s="9">
        <v>4.1399999999999997</v>
      </c>
      <c r="BE20" s="3">
        <v>4.843</v>
      </c>
      <c r="BF20" s="15">
        <v>5.7249999999999996</v>
      </c>
      <c r="BG20" s="15">
        <f t="shared" si="14"/>
        <v>4.843</v>
      </c>
      <c r="BH20" s="9">
        <f t="shared" si="15"/>
        <v>0.70300000000000029</v>
      </c>
      <c r="BI20" s="10">
        <f t="shared" si="16"/>
        <v>0.88199999999999967</v>
      </c>
      <c r="BJ20" s="9">
        <v>4.4800000000000004</v>
      </c>
      <c r="BK20" s="3">
        <v>5.31</v>
      </c>
      <c r="BL20" s="15">
        <v>6.32</v>
      </c>
      <c r="BM20" s="15">
        <f t="shared" si="17"/>
        <v>5.31</v>
      </c>
      <c r="BN20" s="9">
        <f t="shared" si="18"/>
        <v>0.82999999999999918</v>
      </c>
      <c r="BO20" s="10">
        <f t="shared" si="19"/>
        <v>1.0100000000000007</v>
      </c>
      <c r="BP20">
        <f t="shared" si="20"/>
        <v>0</v>
      </c>
      <c r="BQ20" s="93">
        <f t="shared" si="21"/>
        <v>1.8355091383812017</v>
      </c>
      <c r="BR20" s="93">
        <f t="shared" si="22"/>
        <v>2.1671018276762379</v>
      </c>
      <c r="BS20" s="93" t="str">
        <f>VLOOKUP(C20,'Koppeling locatie - aslocatie'!$A$2:$C$8139,2,FALSE)</f>
        <v>AM_EX_R_24_9</v>
      </c>
      <c r="BT20" s="93">
        <f>VLOOKUP($BS20,aslocaties_v01!$C$3:$AA$500,MATCH($K$3/10,aslocaties_v01!$C$2:$X$2),FALSE)</f>
        <v>3.1459999999999999</v>
      </c>
      <c r="BU20" s="93">
        <f>VLOOKUP(BS20,aslocaties_v01!$C$3:$AA$500,MATCH($K$3,aslocaties_v01!$C$2:$X$2),FALSE)</f>
        <v>3.53</v>
      </c>
      <c r="BV20" s="93">
        <f>VLOOKUP(BS20,aslocaties_v01!$C$3:$AA$500,MATCH($K$3*10,aslocaties_v01!$C$2:$Y$2),FALSE)</f>
        <v>3.964</v>
      </c>
      <c r="BW20" s="93">
        <f t="shared" si="23"/>
        <v>0.3839999999999999</v>
      </c>
      <c r="BX20" s="93">
        <f t="shared" si="24"/>
        <v>0.43400000000000016</v>
      </c>
      <c r="BY20" s="94">
        <f t="shared" si="25"/>
        <v>2.6109660574409332E-3</v>
      </c>
      <c r="BZ20" s="94">
        <f t="shared" si="26"/>
        <v>4.6296296296290951E-3</v>
      </c>
      <c r="CA20" s="94">
        <f t="shared" si="27"/>
        <v>3.0000000000001137E-3</v>
      </c>
      <c r="CB20">
        <f t="shared" si="28"/>
        <v>4.0000000000000036E-3</v>
      </c>
      <c r="CC20" s="58">
        <f t="shared" si="29"/>
        <v>5.9999999999997833E-3</v>
      </c>
      <c r="CD20" s="95" t="b">
        <f t="shared" si="30"/>
        <v>0</v>
      </c>
      <c r="CE20" s="96" t="b">
        <f t="shared" si="31"/>
        <v>1</v>
      </c>
      <c r="CF20" t="b">
        <f t="shared" si="32"/>
        <v>1</v>
      </c>
      <c r="CG20" t="b">
        <f t="shared" si="33"/>
        <v>1</v>
      </c>
      <c r="CH20" s="84" t="b">
        <f t="shared" si="34"/>
        <v>1</v>
      </c>
      <c r="CI20">
        <f t="shared" si="35"/>
        <v>1.18</v>
      </c>
      <c r="CJ20" t="b">
        <f t="shared" si="36"/>
        <v>1</v>
      </c>
      <c r="CK20" t="b">
        <f t="shared" si="37"/>
        <v>1</v>
      </c>
      <c r="CL20" s="84" t="b">
        <f t="shared" si="57"/>
        <v>1</v>
      </c>
      <c r="CM20">
        <f t="shared" si="38"/>
        <v>2.88</v>
      </c>
      <c r="CN20" t="b">
        <f t="shared" si="39"/>
        <v>1</v>
      </c>
      <c r="CO20" s="84">
        <f t="shared" si="40"/>
        <v>9.1195295188350747E-2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0</v>
      </c>
      <c r="CY20" t="b">
        <f t="shared" si="50"/>
        <v>1</v>
      </c>
      <c r="CZ20" t="b">
        <f t="shared" si="51"/>
        <v>1</v>
      </c>
      <c r="DA20" s="84">
        <f t="shared" si="52"/>
        <v>1</v>
      </c>
      <c r="DB20" t="b">
        <f t="shared" si="53"/>
        <v>0</v>
      </c>
    </row>
    <row r="21" spans="1:106">
      <c r="A21" s="9">
        <v>573</v>
      </c>
      <c r="B21" s="3">
        <v>2</v>
      </c>
      <c r="C21" s="3" t="s">
        <v>1041</v>
      </c>
      <c r="D21" s="3" t="str">
        <f t="shared" si="0"/>
        <v>AM_1_24-2_dk_0119</v>
      </c>
      <c r="E21" s="3" t="str">
        <f t="shared" si="1"/>
        <v>0119</v>
      </c>
      <c r="F21" s="3">
        <v>118066.406</v>
      </c>
      <c r="G21" s="15">
        <v>416493.56199999998</v>
      </c>
      <c r="H21" s="35" t="str">
        <f t="shared" si="2"/>
        <v>ja</v>
      </c>
      <c r="I21" s="42">
        <v>227</v>
      </c>
      <c r="J21" s="20" t="s">
        <v>2277</v>
      </c>
      <c r="K21" s="21">
        <v>10000</v>
      </c>
      <c r="L21" s="28">
        <f t="shared" si="54"/>
        <v>1</v>
      </c>
      <c r="M21" s="28">
        <f t="shared" si="55"/>
        <v>1</v>
      </c>
      <c r="N21" s="56">
        <f t="shared" si="3"/>
        <v>10000</v>
      </c>
      <c r="O21" s="33">
        <f t="shared" si="56"/>
        <v>185.20685530505494</v>
      </c>
      <c r="P21" s="37">
        <f t="shared" si="4"/>
        <v>70.13470277260727</v>
      </c>
      <c r="Q21" s="9" t="s">
        <v>12</v>
      </c>
      <c r="R21" s="55" t="s">
        <v>12</v>
      </c>
      <c r="S21" s="55">
        <v>2.774</v>
      </c>
      <c r="T21" s="55">
        <v>2.952</v>
      </c>
      <c r="U21" s="55">
        <v>3.14</v>
      </c>
      <c r="V21" s="3">
        <v>3.3159999999999998</v>
      </c>
      <c r="W21" s="3">
        <v>3.5219999999999998</v>
      </c>
      <c r="X21" s="3" t="s">
        <v>12</v>
      </c>
      <c r="Y21" s="3">
        <v>3.9550000000000001</v>
      </c>
      <c r="Z21" s="15" t="s">
        <v>12</v>
      </c>
      <c r="AA21" s="10">
        <f t="shared" si="5"/>
        <v>3.5219999999999998</v>
      </c>
      <c r="AB21" s="9">
        <f t="shared" si="6"/>
        <v>0.38199999999999967</v>
      </c>
      <c r="AC21" s="10">
        <f t="shared" si="7"/>
        <v>0.43300000000000027</v>
      </c>
      <c r="AD21" s="9" t="s">
        <v>12</v>
      </c>
      <c r="AE21" s="55" t="s">
        <v>12</v>
      </c>
      <c r="AF21" s="55">
        <v>0.82799999999999996</v>
      </c>
      <c r="AG21" s="55">
        <v>0.91700000000000004</v>
      </c>
      <c r="AH21" s="55">
        <v>1.0209999999999999</v>
      </c>
      <c r="AI21" s="3">
        <v>1.125</v>
      </c>
      <c r="AJ21" s="3">
        <v>1.2529999999999999</v>
      </c>
      <c r="AK21" s="3" t="s">
        <v>12</v>
      </c>
      <c r="AL21" s="3">
        <v>1.53</v>
      </c>
      <c r="AM21" s="15" t="s">
        <v>12</v>
      </c>
      <c r="AN21" s="10">
        <f t="shared" si="8"/>
        <v>1.2529999999999999</v>
      </c>
      <c r="AO21" s="9">
        <f t="shared" si="9"/>
        <v>0.23199999999999998</v>
      </c>
      <c r="AP21" s="10">
        <f t="shared" si="10"/>
        <v>0.27700000000000014</v>
      </c>
      <c r="AQ21" s="9" t="s">
        <v>12</v>
      </c>
      <c r="AR21" s="55" t="s">
        <v>12</v>
      </c>
      <c r="AS21" s="55">
        <v>2.294</v>
      </c>
      <c r="AT21" s="55">
        <v>2.4020000000000001</v>
      </c>
      <c r="AU21" s="55">
        <v>2.5259999999999998</v>
      </c>
      <c r="AV21" s="3">
        <v>2.6469999999999998</v>
      </c>
      <c r="AW21" s="3">
        <v>2.7869999999999999</v>
      </c>
      <c r="AX21" s="3" t="s">
        <v>12</v>
      </c>
      <c r="AY21" s="3">
        <v>3.0840000000000001</v>
      </c>
      <c r="AZ21" s="15" t="s">
        <v>12</v>
      </c>
      <c r="BA21" s="10">
        <f t="shared" si="11"/>
        <v>2.7869999999999999</v>
      </c>
      <c r="BB21" s="9">
        <f t="shared" si="12"/>
        <v>0.26100000000000012</v>
      </c>
      <c r="BC21" s="10">
        <f t="shared" si="13"/>
        <v>0.29700000000000015</v>
      </c>
      <c r="BD21" s="9">
        <v>4.1740000000000004</v>
      </c>
      <c r="BE21" s="3">
        <v>4.8760000000000003</v>
      </c>
      <c r="BF21" s="15">
        <v>5.7489999999999997</v>
      </c>
      <c r="BG21" s="15">
        <f t="shared" si="14"/>
        <v>4.8760000000000003</v>
      </c>
      <c r="BH21" s="9">
        <f t="shared" si="15"/>
        <v>0.70199999999999996</v>
      </c>
      <c r="BI21" s="10">
        <f t="shared" si="16"/>
        <v>0.87299999999999933</v>
      </c>
      <c r="BJ21" s="9">
        <v>4.6689999999999996</v>
      </c>
      <c r="BK21" s="3">
        <v>5.5220000000000002</v>
      </c>
      <c r="BL21" s="15">
        <v>6.59</v>
      </c>
      <c r="BM21" s="15">
        <f t="shared" si="17"/>
        <v>5.5220000000000002</v>
      </c>
      <c r="BN21" s="9">
        <f t="shared" si="18"/>
        <v>0.85300000000000065</v>
      </c>
      <c r="BO21" s="10">
        <f t="shared" si="19"/>
        <v>1.0679999999999996</v>
      </c>
      <c r="BP21">
        <f t="shared" si="20"/>
        <v>0</v>
      </c>
      <c r="BQ21" s="93">
        <f t="shared" si="21"/>
        <v>1.8376963350785356</v>
      </c>
      <c r="BR21" s="93">
        <f t="shared" si="22"/>
        <v>2.2329842931937209</v>
      </c>
      <c r="BS21" s="93" t="str">
        <f>VLOOKUP(C21,'Koppeling locatie - aslocatie'!$A$2:$C$8139,2,FALSE)</f>
        <v>AM_EX_R_24_9</v>
      </c>
      <c r="BT21" s="93">
        <f>VLOOKUP($BS21,aslocaties_v01!$C$3:$AA$500,MATCH($K$3/10,aslocaties_v01!$C$2:$X$2),FALSE)</f>
        <v>3.1459999999999999</v>
      </c>
      <c r="BU21" s="93">
        <f>VLOOKUP(BS21,aslocaties_v01!$C$3:$AA$500,MATCH($K$3,aslocaties_v01!$C$2:$X$2),FALSE)</f>
        <v>3.53</v>
      </c>
      <c r="BV21" s="93">
        <f>VLOOKUP(BS21,aslocaties_v01!$C$3:$AA$500,MATCH($K$3*10,aslocaties_v01!$C$2:$Y$2),FALSE)</f>
        <v>3.964</v>
      </c>
      <c r="BW21" s="93">
        <f t="shared" si="23"/>
        <v>0.3839999999999999</v>
      </c>
      <c r="BX21" s="93">
        <f t="shared" si="24"/>
        <v>0.43400000000000016</v>
      </c>
      <c r="BY21" s="94">
        <f t="shared" si="25"/>
        <v>5.2356020942414538E-3</v>
      </c>
      <c r="BZ21" s="94">
        <f t="shared" si="26"/>
        <v>2.3094688221705351E-3</v>
      </c>
      <c r="CA21" s="94">
        <f t="shared" si="27"/>
        <v>5.9999999999997833E-3</v>
      </c>
      <c r="CB21">
        <f t="shared" si="28"/>
        <v>8.0000000000000071E-3</v>
      </c>
      <c r="CC21" s="58">
        <f t="shared" si="29"/>
        <v>8.999999999999897E-3</v>
      </c>
      <c r="CD21" s="95" t="b">
        <f t="shared" si="30"/>
        <v>0</v>
      </c>
      <c r="CE21" s="96" t="b">
        <f t="shared" si="31"/>
        <v>1</v>
      </c>
      <c r="CF21" t="b">
        <f t="shared" si="32"/>
        <v>1</v>
      </c>
      <c r="CG21" t="b">
        <f t="shared" si="33"/>
        <v>1</v>
      </c>
      <c r="CH21" s="84" t="b">
        <f t="shared" si="34"/>
        <v>1</v>
      </c>
      <c r="CI21">
        <f t="shared" si="35"/>
        <v>1.2529999999999999</v>
      </c>
      <c r="CJ21" t="b">
        <f t="shared" si="36"/>
        <v>1</v>
      </c>
      <c r="CK21" t="b">
        <f t="shared" si="37"/>
        <v>0</v>
      </c>
      <c r="CL21" s="84" t="b">
        <f t="shared" si="57"/>
        <v>1</v>
      </c>
      <c r="CM21">
        <f t="shared" si="38"/>
        <v>2.7869999999999999</v>
      </c>
      <c r="CN21" t="b">
        <f t="shared" si="39"/>
        <v>1</v>
      </c>
      <c r="CO21" s="84">
        <f t="shared" si="40"/>
        <v>0.10340761823020486</v>
      </c>
      <c r="CP21" t="b">
        <f t="shared" si="41"/>
        <v>1</v>
      </c>
      <c r="CQ21" s="96" t="b">
        <f t="shared" si="42"/>
        <v>1</v>
      </c>
      <c r="CR21" t="b">
        <f t="shared" si="43"/>
        <v>1</v>
      </c>
      <c r="CS21" t="b">
        <f t="shared" si="44"/>
        <v>0</v>
      </c>
      <c r="CT21" t="b">
        <f t="shared" si="45"/>
        <v>1</v>
      </c>
      <c r="CU21" t="b">
        <f t="shared" si="46"/>
        <v>1</v>
      </c>
      <c r="CV21" s="84" t="b">
        <f t="shared" si="47"/>
        <v>1</v>
      </c>
      <c r="CW21" t="b">
        <f t="shared" si="48"/>
        <v>1</v>
      </c>
      <c r="CX21" t="b">
        <f t="shared" si="49"/>
        <v>1</v>
      </c>
      <c r="CY21" t="b">
        <f t="shared" si="50"/>
        <v>1</v>
      </c>
      <c r="CZ21" t="b">
        <f t="shared" si="51"/>
        <v>1</v>
      </c>
      <c r="DA21" s="84">
        <f t="shared" si="52"/>
        <v>1</v>
      </c>
      <c r="DB21" t="b">
        <f t="shared" si="53"/>
        <v>0</v>
      </c>
    </row>
    <row r="22" spans="1:106">
      <c r="A22" s="9">
        <v>574</v>
      </c>
      <c r="B22" s="3">
        <v>2</v>
      </c>
      <c r="C22" s="3" t="s">
        <v>1042</v>
      </c>
      <c r="D22" s="3" t="str">
        <f t="shared" si="0"/>
        <v>AM_1_24-2_dk_0120</v>
      </c>
      <c r="E22" s="3" t="str">
        <f t="shared" si="1"/>
        <v>0120</v>
      </c>
      <c r="F22" s="3">
        <v>118012.664</v>
      </c>
      <c r="G22" s="15">
        <v>416538.625</v>
      </c>
      <c r="H22" s="35" t="str">
        <f t="shared" si="2"/>
        <v>ja</v>
      </c>
      <c r="I22" s="42">
        <v>227</v>
      </c>
      <c r="J22" s="20" t="s">
        <v>2277</v>
      </c>
      <c r="K22" s="21">
        <v>10000</v>
      </c>
      <c r="L22" s="28">
        <f t="shared" si="54"/>
        <v>1</v>
      </c>
      <c r="M22" s="28">
        <f t="shared" si="55"/>
        <v>1</v>
      </c>
      <c r="N22" s="56">
        <f t="shared" si="3"/>
        <v>10000</v>
      </c>
      <c r="O22" s="33">
        <f t="shared" si="56"/>
        <v>70.13470277260727</v>
      </c>
      <c r="P22" s="37">
        <f t="shared" si="4"/>
        <v>116.30006253221607</v>
      </c>
      <c r="Q22" s="9" t="s">
        <v>12</v>
      </c>
      <c r="R22" s="55" t="s">
        <v>12</v>
      </c>
      <c r="S22" s="55">
        <v>2.7719999999999998</v>
      </c>
      <c r="T22" s="55">
        <v>2.95</v>
      </c>
      <c r="U22" s="55">
        <v>3.137</v>
      </c>
      <c r="V22" s="3">
        <v>3.3119999999999998</v>
      </c>
      <c r="W22" s="3">
        <v>3.5190000000000001</v>
      </c>
      <c r="X22" s="3" t="s">
        <v>12</v>
      </c>
      <c r="Y22" s="3">
        <v>3.9510000000000001</v>
      </c>
      <c r="Z22" s="15" t="s">
        <v>12</v>
      </c>
      <c r="AA22" s="10">
        <f t="shared" si="5"/>
        <v>3.5190000000000001</v>
      </c>
      <c r="AB22" s="9">
        <f t="shared" si="6"/>
        <v>0.38200000000000012</v>
      </c>
      <c r="AC22" s="10">
        <f t="shared" si="7"/>
        <v>0.43199999999999994</v>
      </c>
      <c r="AD22" s="9" t="s">
        <v>12</v>
      </c>
      <c r="AE22" s="55" t="s">
        <v>12</v>
      </c>
      <c r="AF22" s="55">
        <v>0.84799999999999998</v>
      </c>
      <c r="AG22" s="55">
        <v>0.94099999999999995</v>
      </c>
      <c r="AH22" s="55">
        <v>1.0489999999999999</v>
      </c>
      <c r="AI22" s="3">
        <v>1.1619999999999999</v>
      </c>
      <c r="AJ22" s="3">
        <v>1.3009999999999999</v>
      </c>
      <c r="AK22" s="3" t="s">
        <v>12</v>
      </c>
      <c r="AL22" s="3">
        <v>1.5980000000000001</v>
      </c>
      <c r="AM22" s="15" t="s">
        <v>12</v>
      </c>
      <c r="AN22" s="10">
        <f t="shared" si="8"/>
        <v>1.3009999999999999</v>
      </c>
      <c r="AO22" s="9">
        <f t="shared" si="9"/>
        <v>0.252</v>
      </c>
      <c r="AP22" s="10">
        <f t="shared" si="10"/>
        <v>0.29700000000000015</v>
      </c>
      <c r="AQ22" s="9" t="s">
        <v>12</v>
      </c>
      <c r="AR22" s="55" t="s">
        <v>12</v>
      </c>
      <c r="AS22" s="55">
        <v>2.3069999999999999</v>
      </c>
      <c r="AT22" s="55">
        <v>2.4169999999999998</v>
      </c>
      <c r="AU22" s="55">
        <v>2.5449999999999999</v>
      </c>
      <c r="AV22" s="3">
        <v>2.6720000000000002</v>
      </c>
      <c r="AW22" s="3">
        <v>2.8220000000000001</v>
      </c>
      <c r="AX22" s="3" t="s">
        <v>12</v>
      </c>
      <c r="AY22" s="3">
        <v>3.1360000000000001</v>
      </c>
      <c r="AZ22" s="15" t="s">
        <v>12</v>
      </c>
      <c r="BA22" s="10">
        <f t="shared" si="11"/>
        <v>2.8220000000000001</v>
      </c>
      <c r="BB22" s="9">
        <f t="shared" si="12"/>
        <v>0.27700000000000014</v>
      </c>
      <c r="BC22" s="10">
        <f t="shared" si="13"/>
        <v>0.31400000000000006</v>
      </c>
      <c r="BD22" s="9">
        <v>4.1829999999999998</v>
      </c>
      <c r="BE22" s="3">
        <v>4.8979999999999997</v>
      </c>
      <c r="BF22" s="15">
        <v>5.7930000000000001</v>
      </c>
      <c r="BG22" s="15">
        <f t="shared" si="14"/>
        <v>4.8979999999999997</v>
      </c>
      <c r="BH22" s="9">
        <f t="shared" si="15"/>
        <v>0.71499999999999986</v>
      </c>
      <c r="BI22" s="10">
        <f t="shared" si="16"/>
        <v>0.89500000000000046</v>
      </c>
      <c r="BJ22" s="9">
        <v>4.6929999999999996</v>
      </c>
      <c r="BK22" s="3">
        <v>5.5620000000000003</v>
      </c>
      <c r="BL22" s="15">
        <v>6.657</v>
      </c>
      <c r="BM22" s="15">
        <f t="shared" si="17"/>
        <v>5.5620000000000003</v>
      </c>
      <c r="BN22" s="9">
        <f t="shared" si="18"/>
        <v>0.86900000000000066</v>
      </c>
      <c r="BO22" s="10">
        <f t="shared" si="19"/>
        <v>1.0949999999999998</v>
      </c>
      <c r="BP22">
        <f t="shared" si="20"/>
        <v>0</v>
      </c>
      <c r="BQ22" s="93">
        <f t="shared" si="21"/>
        <v>1.8717277486910986</v>
      </c>
      <c r="BR22" s="93">
        <f t="shared" si="22"/>
        <v>2.274869109947645</v>
      </c>
      <c r="BS22" s="93" t="str">
        <f>VLOOKUP(C22,'Koppeling locatie - aslocatie'!$A$2:$C$8139,2,FALSE)</f>
        <v>AM_EX_R_24_1</v>
      </c>
      <c r="BT22" s="93">
        <f>VLOOKUP($BS22,aslocaties_v01!$C$3:$AA$500,MATCH($K$3/10,aslocaties_v01!$C$2:$X$2),FALSE)</f>
        <v>3.1320000000000001</v>
      </c>
      <c r="BU22" s="93">
        <f>VLOOKUP(BS22,aslocaties_v01!$C$3:$AA$500,MATCH($K$3,aslocaties_v01!$C$2:$X$2),FALSE)</f>
        <v>3.5150000000000001</v>
      </c>
      <c r="BV22" s="93">
        <f>VLOOKUP(BS22,aslocaties_v01!$C$3:$AA$500,MATCH($K$3*10,aslocaties_v01!$C$2:$Y$2),FALSE)</f>
        <v>3.9470000000000001</v>
      </c>
      <c r="BW22" s="93">
        <f t="shared" si="23"/>
        <v>0.38300000000000001</v>
      </c>
      <c r="BX22" s="93">
        <f t="shared" si="24"/>
        <v>0.43199999999999994</v>
      </c>
      <c r="BY22" s="94">
        <f t="shared" si="25"/>
        <v>2.6178010471200608E-3</v>
      </c>
      <c r="BZ22" s="94">
        <f t="shared" si="26"/>
        <v>0</v>
      </c>
      <c r="CA22" s="94">
        <f t="shared" si="27"/>
        <v>4.9999999999998934E-3</v>
      </c>
      <c r="CB22">
        <f t="shared" si="28"/>
        <v>4.0000000000000036E-3</v>
      </c>
      <c r="CC22" s="58">
        <f t="shared" si="29"/>
        <v>4.0000000000000036E-3</v>
      </c>
      <c r="CD22" s="95" t="b">
        <f t="shared" si="30"/>
        <v>0</v>
      </c>
      <c r="CE22" s="96" t="b">
        <f t="shared" si="31"/>
        <v>1</v>
      </c>
      <c r="CF22" t="b">
        <f t="shared" si="32"/>
        <v>1</v>
      </c>
      <c r="CG22" t="b">
        <f t="shared" si="33"/>
        <v>1</v>
      </c>
      <c r="CH22" s="84" t="b">
        <f t="shared" si="34"/>
        <v>1</v>
      </c>
      <c r="CI22">
        <f t="shared" si="35"/>
        <v>1.3009999999999999</v>
      </c>
      <c r="CJ22" t="b">
        <f t="shared" si="36"/>
        <v>1</v>
      </c>
      <c r="CK22" t="b">
        <f t="shared" si="37"/>
        <v>0</v>
      </c>
      <c r="CL22" s="84" t="b">
        <f t="shared" si="57"/>
        <v>1</v>
      </c>
      <c r="CM22">
        <f t="shared" si="38"/>
        <v>2.8220000000000001</v>
      </c>
      <c r="CN22" t="b">
        <f t="shared" si="39"/>
        <v>1</v>
      </c>
      <c r="CO22" s="84">
        <f t="shared" si="40"/>
        <v>0.10472218121341315</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0</v>
      </c>
      <c r="CY22" t="b">
        <f t="shared" si="50"/>
        <v>1</v>
      </c>
      <c r="CZ22" t="b">
        <f t="shared" si="51"/>
        <v>1</v>
      </c>
      <c r="DA22" s="84">
        <f t="shared" si="52"/>
        <v>1</v>
      </c>
      <c r="DB22" t="b">
        <f t="shared" si="53"/>
        <v>0</v>
      </c>
    </row>
    <row r="23" spans="1:106">
      <c r="A23" s="9">
        <v>575</v>
      </c>
      <c r="B23" s="3">
        <v>2</v>
      </c>
      <c r="C23" s="3" t="s">
        <v>1043</v>
      </c>
      <c r="D23" s="3" t="str">
        <f t="shared" si="0"/>
        <v>AM_1_24-2_dk_0121</v>
      </c>
      <c r="E23" s="3" t="str">
        <f t="shared" si="1"/>
        <v>0121</v>
      </c>
      <c r="F23" s="3">
        <v>117949.992</v>
      </c>
      <c r="G23" s="15">
        <v>416636.59399999998</v>
      </c>
      <c r="H23" s="35" t="str">
        <f t="shared" si="2"/>
        <v>ja</v>
      </c>
      <c r="I23" s="42">
        <v>258</v>
      </c>
      <c r="J23" s="20" t="s">
        <v>2277</v>
      </c>
      <c r="K23" s="21">
        <v>10000</v>
      </c>
      <c r="L23" s="28">
        <f t="shared" si="54"/>
        <v>1</v>
      </c>
      <c r="M23" s="28">
        <f t="shared" si="55"/>
        <v>1</v>
      </c>
      <c r="N23" s="56">
        <f t="shared" si="3"/>
        <v>10000</v>
      </c>
      <c r="O23" s="33">
        <f t="shared" si="56"/>
        <v>116.30006253221607</v>
      </c>
      <c r="P23" s="37">
        <f t="shared" si="4"/>
        <v>113.2307318001548</v>
      </c>
      <c r="Q23" s="9" t="s">
        <v>12</v>
      </c>
      <c r="R23" s="55" t="s">
        <v>12</v>
      </c>
      <c r="S23" s="55">
        <v>2.77</v>
      </c>
      <c r="T23" s="55">
        <v>2.9470000000000001</v>
      </c>
      <c r="U23" s="55">
        <v>3.1339999999999999</v>
      </c>
      <c r="V23" s="3">
        <v>3.3090000000000002</v>
      </c>
      <c r="W23" s="3">
        <v>3.516</v>
      </c>
      <c r="X23" s="3" t="s">
        <v>12</v>
      </c>
      <c r="Y23" s="3">
        <v>3.9470000000000001</v>
      </c>
      <c r="Z23" s="15" t="s">
        <v>12</v>
      </c>
      <c r="AA23" s="10">
        <f t="shared" si="5"/>
        <v>3.516</v>
      </c>
      <c r="AB23" s="9">
        <f t="shared" si="6"/>
        <v>0.38200000000000012</v>
      </c>
      <c r="AC23" s="10">
        <f t="shared" si="7"/>
        <v>0.43100000000000005</v>
      </c>
      <c r="AD23" s="9" t="s">
        <v>12</v>
      </c>
      <c r="AE23" s="55" t="s">
        <v>12</v>
      </c>
      <c r="AF23" s="55">
        <v>0.83399999999999996</v>
      </c>
      <c r="AG23" s="55">
        <v>0.92400000000000004</v>
      </c>
      <c r="AH23" s="55">
        <v>1.032</v>
      </c>
      <c r="AI23" s="3">
        <v>1.1459999999999999</v>
      </c>
      <c r="AJ23" s="3">
        <v>1.288</v>
      </c>
      <c r="AK23" s="3" t="s">
        <v>12</v>
      </c>
      <c r="AL23" s="3">
        <v>1.5880000000000001</v>
      </c>
      <c r="AM23" s="15" t="s">
        <v>12</v>
      </c>
      <c r="AN23" s="10">
        <f t="shared" si="8"/>
        <v>1.288</v>
      </c>
      <c r="AO23" s="9">
        <f t="shared" si="9"/>
        <v>0.25600000000000001</v>
      </c>
      <c r="AP23" s="10">
        <f t="shared" si="10"/>
        <v>0.30000000000000004</v>
      </c>
      <c r="AQ23" s="9" t="s">
        <v>12</v>
      </c>
      <c r="AR23" s="55" t="s">
        <v>12</v>
      </c>
      <c r="AS23" s="55">
        <v>2.2759999999999998</v>
      </c>
      <c r="AT23" s="55">
        <v>2.383</v>
      </c>
      <c r="AU23" s="55">
        <v>2.5089999999999999</v>
      </c>
      <c r="AV23" s="3">
        <v>2.6379999999999999</v>
      </c>
      <c r="AW23" s="3">
        <v>2.79</v>
      </c>
      <c r="AX23" s="3" t="s">
        <v>12</v>
      </c>
      <c r="AY23" s="3">
        <v>3.109</v>
      </c>
      <c r="AZ23" s="15" t="s">
        <v>12</v>
      </c>
      <c r="BA23" s="10">
        <f t="shared" si="11"/>
        <v>2.79</v>
      </c>
      <c r="BB23" s="9">
        <f t="shared" si="12"/>
        <v>0.28100000000000014</v>
      </c>
      <c r="BC23" s="10">
        <f t="shared" si="13"/>
        <v>0.31899999999999995</v>
      </c>
      <c r="BD23" s="9">
        <v>4.2210000000000001</v>
      </c>
      <c r="BE23" s="3">
        <v>4.9859999999999998</v>
      </c>
      <c r="BF23" s="15">
        <v>5.9619999999999997</v>
      </c>
      <c r="BG23" s="15">
        <f t="shared" si="14"/>
        <v>4.9859999999999998</v>
      </c>
      <c r="BH23" s="9">
        <f t="shared" si="15"/>
        <v>0.76499999999999968</v>
      </c>
      <c r="BI23" s="10">
        <f t="shared" si="16"/>
        <v>0.97599999999999998</v>
      </c>
      <c r="BJ23" s="9">
        <v>4.7629999999999999</v>
      </c>
      <c r="BK23" s="3">
        <v>5.734</v>
      </c>
      <c r="BL23" s="15">
        <v>6.9539999999999997</v>
      </c>
      <c r="BM23" s="15">
        <f t="shared" si="17"/>
        <v>5.734</v>
      </c>
      <c r="BN23" s="9">
        <f t="shared" si="18"/>
        <v>0.97100000000000009</v>
      </c>
      <c r="BO23" s="10">
        <f t="shared" si="19"/>
        <v>1.2199999999999998</v>
      </c>
      <c r="BP23">
        <f t="shared" si="20"/>
        <v>0</v>
      </c>
      <c r="BQ23" s="93">
        <f t="shared" si="21"/>
        <v>2.0026178010471192</v>
      </c>
      <c r="BR23" s="93">
        <f t="shared" si="22"/>
        <v>2.5418848167539263</v>
      </c>
      <c r="BS23" s="93" t="str">
        <f>VLOOKUP(C23,'Koppeling locatie - aslocatie'!$A$2:$C$8139,2,FALSE)</f>
        <v>AM_EX_R_24_1</v>
      </c>
      <c r="BT23" s="93">
        <f>VLOOKUP($BS23,aslocaties_v01!$C$3:$AA$500,MATCH($K$3/10,aslocaties_v01!$C$2:$X$2),FALSE)</f>
        <v>3.1320000000000001</v>
      </c>
      <c r="BU23" s="93">
        <f>VLOOKUP(BS23,aslocaties_v01!$C$3:$AA$500,MATCH($K$3,aslocaties_v01!$C$2:$X$2),FALSE)</f>
        <v>3.5150000000000001</v>
      </c>
      <c r="BV23" s="93">
        <f>VLOOKUP(BS23,aslocaties_v01!$C$3:$AA$500,MATCH($K$3*10,aslocaties_v01!$C$2:$Y$2),FALSE)</f>
        <v>3.9470000000000001</v>
      </c>
      <c r="BW23" s="93">
        <f t="shared" si="23"/>
        <v>0.38300000000000001</v>
      </c>
      <c r="BX23" s="93">
        <f t="shared" si="24"/>
        <v>0.43199999999999994</v>
      </c>
      <c r="BY23" s="94">
        <f t="shared" si="25"/>
        <v>2.6178010471200608E-3</v>
      </c>
      <c r="BZ23" s="94">
        <f t="shared" si="26"/>
        <v>2.3201856148489242E-3</v>
      </c>
      <c r="CA23" s="94">
        <f t="shared" si="27"/>
        <v>1.9999999999997797E-3</v>
      </c>
      <c r="CB23">
        <f t="shared" si="28"/>
        <v>9.9999999999988987E-4</v>
      </c>
      <c r="CC23" s="58">
        <f t="shared" si="29"/>
        <v>0</v>
      </c>
      <c r="CD23" s="95" t="b">
        <f t="shared" si="30"/>
        <v>0</v>
      </c>
      <c r="CE23" s="96" t="b">
        <f t="shared" si="31"/>
        <v>1</v>
      </c>
      <c r="CF23" t="b">
        <f t="shared" si="32"/>
        <v>1</v>
      </c>
      <c r="CG23" t="b">
        <f t="shared" si="33"/>
        <v>1</v>
      </c>
      <c r="CH23" s="84" t="b">
        <f t="shared" si="34"/>
        <v>1</v>
      </c>
      <c r="CI23">
        <f t="shared" si="35"/>
        <v>1.288</v>
      </c>
      <c r="CJ23" t="b">
        <f t="shared" si="36"/>
        <v>1</v>
      </c>
      <c r="CK23" t="b">
        <f t="shared" si="37"/>
        <v>0</v>
      </c>
      <c r="CL23" s="84" t="b">
        <f t="shared" si="57"/>
        <v>1</v>
      </c>
      <c r="CM23">
        <f t="shared" si="38"/>
        <v>2.79</v>
      </c>
      <c r="CN23" t="b">
        <f t="shared" si="39"/>
        <v>1</v>
      </c>
      <c r="CO23" s="84">
        <f t="shared" si="40"/>
        <v>0.10606762832453663</v>
      </c>
      <c r="CP23" t="b">
        <f t="shared" si="41"/>
        <v>1</v>
      </c>
      <c r="CQ23" s="96" t="b">
        <f t="shared" si="42"/>
        <v>1</v>
      </c>
      <c r="CR23" t="b">
        <f t="shared" si="43"/>
        <v>1</v>
      </c>
      <c r="CS23" t="b">
        <f t="shared" si="44"/>
        <v>0</v>
      </c>
      <c r="CT23" t="b">
        <f t="shared" si="45"/>
        <v>1</v>
      </c>
      <c r="CU23" t="b">
        <f t="shared" si="46"/>
        <v>1</v>
      </c>
      <c r="CV23" s="84" t="b">
        <f t="shared" si="47"/>
        <v>1</v>
      </c>
      <c r="CW23" t="b">
        <f t="shared" si="48"/>
        <v>1</v>
      </c>
      <c r="CX23" t="b">
        <f t="shared" si="49"/>
        <v>1</v>
      </c>
      <c r="CY23" t="b">
        <f t="shared" si="50"/>
        <v>1</v>
      </c>
      <c r="CZ23" t="b">
        <f t="shared" si="51"/>
        <v>1</v>
      </c>
      <c r="DA23" s="84">
        <f t="shared" si="52"/>
        <v>1</v>
      </c>
      <c r="DB23" t="b">
        <f t="shared" si="53"/>
        <v>0</v>
      </c>
    </row>
    <row r="24" spans="1:106">
      <c r="A24" s="9">
        <v>576</v>
      </c>
      <c r="B24" s="3">
        <v>2</v>
      </c>
      <c r="C24" s="3" t="s">
        <v>1044</v>
      </c>
      <c r="D24" s="3" t="str">
        <f t="shared" si="0"/>
        <v>AM_1_24-2_dk_0122</v>
      </c>
      <c r="E24" s="3" t="str">
        <f t="shared" si="1"/>
        <v>0122</v>
      </c>
      <c r="F24" s="3">
        <v>117974.852</v>
      </c>
      <c r="G24" s="15">
        <v>416747.06199999998</v>
      </c>
      <c r="H24" s="35" t="str">
        <f t="shared" si="2"/>
        <v>ja</v>
      </c>
      <c r="I24" s="42">
        <v>289</v>
      </c>
      <c r="J24" s="20" t="s">
        <v>2277</v>
      </c>
      <c r="K24" s="21">
        <v>10000</v>
      </c>
      <c r="L24" s="28">
        <f t="shared" si="54"/>
        <v>1</v>
      </c>
      <c r="M24" s="28">
        <f t="shared" si="55"/>
        <v>1</v>
      </c>
      <c r="N24" s="56">
        <f t="shared" si="3"/>
        <v>10000</v>
      </c>
      <c r="O24" s="33">
        <f t="shared" si="56"/>
        <v>113.2307318001548</v>
      </c>
      <c r="P24" s="37">
        <f t="shared" si="4"/>
        <v>109.9982138445888</v>
      </c>
      <c r="Q24" s="9" t="s">
        <v>12</v>
      </c>
      <c r="R24" s="55" t="s">
        <v>12</v>
      </c>
      <c r="S24" s="55">
        <v>2.77</v>
      </c>
      <c r="T24" s="55">
        <v>2.9470000000000001</v>
      </c>
      <c r="U24" s="55">
        <v>3.133</v>
      </c>
      <c r="V24" s="3">
        <v>3.3090000000000002</v>
      </c>
      <c r="W24" s="3">
        <v>3.516</v>
      </c>
      <c r="X24" s="3" t="s">
        <v>12</v>
      </c>
      <c r="Y24" s="3">
        <v>3.9470000000000001</v>
      </c>
      <c r="Z24" s="15" t="s">
        <v>12</v>
      </c>
      <c r="AA24" s="10">
        <f t="shared" si="5"/>
        <v>3.516</v>
      </c>
      <c r="AB24" s="9">
        <f t="shared" si="6"/>
        <v>0.38300000000000001</v>
      </c>
      <c r="AC24" s="10">
        <f t="shared" si="7"/>
        <v>0.43100000000000005</v>
      </c>
      <c r="AD24" s="9" t="s">
        <v>12</v>
      </c>
      <c r="AE24" s="55" t="s">
        <v>12</v>
      </c>
      <c r="AF24" s="55">
        <v>0.81399999999999995</v>
      </c>
      <c r="AG24" s="55">
        <v>0.90300000000000002</v>
      </c>
      <c r="AH24" s="55">
        <v>1.0149999999999999</v>
      </c>
      <c r="AI24" s="3">
        <v>1.141</v>
      </c>
      <c r="AJ24" s="3">
        <v>1.2969999999999999</v>
      </c>
      <c r="AK24" s="3" t="s">
        <v>12</v>
      </c>
      <c r="AL24" s="3">
        <v>1.62</v>
      </c>
      <c r="AM24" s="15" t="s">
        <v>12</v>
      </c>
      <c r="AN24" s="10">
        <f t="shared" si="8"/>
        <v>1.2969999999999999</v>
      </c>
      <c r="AO24" s="9">
        <f t="shared" si="9"/>
        <v>0.28200000000000003</v>
      </c>
      <c r="AP24" s="10">
        <f t="shared" si="10"/>
        <v>0.32300000000000018</v>
      </c>
      <c r="AQ24" s="9" t="s">
        <v>12</v>
      </c>
      <c r="AR24" s="55" t="s">
        <v>12</v>
      </c>
      <c r="AS24" s="55">
        <v>2.2610000000000001</v>
      </c>
      <c r="AT24" s="55">
        <v>2.3719999999999999</v>
      </c>
      <c r="AU24" s="55">
        <v>2.5059999999999998</v>
      </c>
      <c r="AV24" s="3">
        <v>2.6480000000000001</v>
      </c>
      <c r="AW24" s="3">
        <v>2.819</v>
      </c>
      <c r="AX24" s="3" t="s">
        <v>12</v>
      </c>
      <c r="AY24" s="3">
        <v>3.1669999999999998</v>
      </c>
      <c r="AZ24" s="15" t="s">
        <v>12</v>
      </c>
      <c r="BA24" s="10">
        <f t="shared" si="11"/>
        <v>2.819</v>
      </c>
      <c r="BB24" s="9">
        <f t="shared" si="12"/>
        <v>0.31300000000000017</v>
      </c>
      <c r="BC24" s="10">
        <f t="shared" si="13"/>
        <v>0.34799999999999986</v>
      </c>
      <c r="BD24" s="9">
        <v>4.2089999999999996</v>
      </c>
      <c r="BE24" s="3">
        <v>5.0460000000000003</v>
      </c>
      <c r="BF24" s="15">
        <v>6.1159999999999997</v>
      </c>
      <c r="BG24" s="15">
        <f t="shared" si="14"/>
        <v>5.0460000000000003</v>
      </c>
      <c r="BH24" s="9">
        <f t="shared" si="15"/>
        <v>0.83700000000000063</v>
      </c>
      <c r="BI24" s="10">
        <f t="shared" si="16"/>
        <v>1.0699999999999994</v>
      </c>
      <c r="BJ24" s="9">
        <v>4.7370000000000001</v>
      </c>
      <c r="BK24" s="3">
        <v>5.81</v>
      </c>
      <c r="BL24" s="15">
        <v>7.133</v>
      </c>
      <c r="BM24" s="15">
        <f t="shared" si="17"/>
        <v>5.81</v>
      </c>
      <c r="BN24" s="9">
        <f t="shared" si="18"/>
        <v>1.0729999999999995</v>
      </c>
      <c r="BO24" s="10">
        <f t="shared" si="19"/>
        <v>1.3230000000000004</v>
      </c>
      <c r="BP24">
        <f t="shared" si="20"/>
        <v>0</v>
      </c>
      <c r="BQ24" s="93">
        <f t="shared" si="21"/>
        <v>2.1853785900783307</v>
      </c>
      <c r="BR24" s="93">
        <f t="shared" si="22"/>
        <v>2.8015665796344633</v>
      </c>
      <c r="BS24" s="93" t="str">
        <f>VLOOKUP(C24,'Koppeling locatie - aslocatie'!$A$2:$C$8139,2,FALSE)</f>
        <v>AM_EX_R_24_1</v>
      </c>
      <c r="BT24" s="93">
        <f>VLOOKUP($BS24,aslocaties_v01!$C$3:$AA$500,MATCH($K$3/10,aslocaties_v01!$C$2:$X$2),FALSE)</f>
        <v>3.1320000000000001</v>
      </c>
      <c r="BU24" s="93">
        <f>VLOOKUP(BS24,aslocaties_v01!$C$3:$AA$500,MATCH($K$3,aslocaties_v01!$C$2:$X$2),FALSE)</f>
        <v>3.5150000000000001</v>
      </c>
      <c r="BV24" s="93">
        <f>VLOOKUP(BS24,aslocaties_v01!$C$3:$AA$500,MATCH($K$3*10,aslocaties_v01!$C$2:$Y$2),FALSE)</f>
        <v>3.9470000000000001</v>
      </c>
      <c r="BW24" s="93">
        <f t="shared" si="23"/>
        <v>0.38300000000000001</v>
      </c>
      <c r="BX24" s="93">
        <f t="shared" si="24"/>
        <v>0.43199999999999994</v>
      </c>
      <c r="BY24" s="94">
        <f t="shared" si="25"/>
        <v>0</v>
      </c>
      <c r="BZ24" s="94">
        <f t="shared" si="26"/>
        <v>2.3201856148489242E-3</v>
      </c>
      <c r="CA24" s="94">
        <f t="shared" si="27"/>
        <v>9.9999999999988987E-4</v>
      </c>
      <c r="CB24">
        <f t="shared" si="28"/>
        <v>9.9999999999988987E-4</v>
      </c>
      <c r="CC24" s="58">
        <f t="shared" si="29"/>
        <v>0</v>
      </c>
      <c r="CD24" s="95" t="b">
        <f t="shared" si="30"/>
        <v>0</v>
      </c>
      <c r="CE24" s="96" t="b">
        <f t="shared" si="31"/>
        <v>1</v>
      </c>
      <c r="CF24" t="b">
        <f t="shared" si="32"/>
        <v>1</v>
      </c>
      <c r="CG24" t="b">
        <f t="shared" si="33"/>
        <v>1</v>
      </c>
      <c r="CH24" s="84" t="b">
        <f t="shared" si="34"/>
        <v>1</v>
      </c>
      <c r="CI24">
        <f t="shared" si="35"/>
        <v>1.2969999999999999</v>
      </c>
      <c r="CJ24" t="b">
        <f t="shared" si="36"/>
        <v>1</v>
      </c>
      <c r="CK24" t="b">
        <f t="shared" si="37"/>
        <v>0</v>
      </c>
      <c r="CL24" s="84" t="b">
        <f t="shared" si="57"/>
        <v>1</v>
      </c>
      <c r="CM24">
        <f t="shared" si="38"/>
        <v>2.819</v>
      </c>
      <c r="CN24" t="b">
        <f t="shared" si="39"/>
        <v>1</v>
      </c>
      <c r="CO24" s="84">
        <f t="shared" si="40"/>
        <v>0.10462253192341589</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577</v>
      </c>
      <c r="B25" s="3">
        <v>2</v>
      </c>
      <c r="C25" s="3" t="s">
        <v>1045</v>
      </c>
      <c r="D25" s="3" t="str">
        <f t="shared" si="0"/>
        <v>AM_1_24-2_dk_0123</v>
      </c>
      <c r="E25" s="3" t="str">
        <f t="shared" si="1"/>
        <v>0123</v>
      </c>
      <c r="F25" s="3">
        <v>118000.359</v>
      </c>
      <c r="G25" s="15">
        <v>416854.06199999998</v>
      </c>
      <c r="H25" s="35" t="str">
        <f t="shared" si="2"/>
        <v>ja</v>
      </c>
      <c r="I25" s="42">
        <v>295</v>
      </c>
      <c r="J25" s="20" t="s">
        <v>2277</v>
      </c>
      <c r="K25" s="21">
        <v>10000</v>
      </c>
      <c r="L25" s="28">
        <f t="shared" si="54"/>
        <v>1</v>
      </c>
      <c r="M25" s="28">
        <f t="shared" si="55"/>
        <v>1</v>
      </c>
      <c r="N25" s="56">
        <f t="shared" si="3"/>
        <v>10000</v>
      </c>
      <c r="O25" s="33">
        <f t="shared" si="56"/>
        <v>109.9982138445888</v>
      </c>
      <c r="P25" s="37">
        <f t="shared" si="4"/>
        <v>107.91853028097363</v>
      </c>
      <c r="Q25" s="9" t="s">
        <v>12</v>
      </c>
      <c r="R25" s="55" t="s">
        <v>12</v>
      </c>
      <c r="S25" s="55">
        <v>2.77</v>
      </c>
      <c r="T25" s="55">
        <v>2.9470000000000001</v>
      </c>
      <c r="U25" s="55">
        <v>3.1339999999999999</v>
      </c>
      <c r="V25" s="3">
        <v>3.31</v>
      </c>
      <c r="W25" s="3">
        <v>3.516</v>
      </c>
      <c r="X25" s="3" t="s">
        <v>12</v>
      </c>
      <c r="Y25" s="3">
        <v>3.948</v>
      </c>
      <c r="Z25" s="15" t="s">
        <v>12</v>
      </c>
      <c r="AA25" s="10">
        <f t="shared" si="5"/>
        <v>3.516</v>
      </c>
      <c r="AB25" s="9">
        <f t="shared" si="6"/>
        <v>0.38200000000000012</v>
      </c>
      <c r="AC25" s="10">
        <f t="shared" si="7"/>
        <v>0.43199999999999994</v>
      </c>
      <c r="AD25" s="9" t="s">
        <v>12</v>
      </c>
      <c r="AE25" s="55" t="s">
        <v>12</v>
      </c>
      <c r="AF25" s="55">
        <v>0.79100000000000004</v>
      </c>
      <c r="AG25" s="55">
        <v>0.88</v>
      </c>
      <c r="AH25" s="55">
        <v>0.98799999999999999</v>
      </c>
      <c r="AI25" s="3">
        <v>1.107</v>
      </c>
      <c r="AJ25" s="3">
        <v>1.256</v>
      </c>
      <c r="AK25" s="3" t="s">
        <v>12</v>
      </c>
      <c r="AL25" s="3">
        <v>1.5680000000000001</v>
      </c>
      <c r="AM25" s="15" t="s">
        <v>12</v>
      </c>
      <c r="AN25" s="10">
        <f t="shared" si="8"/>
        <v>1.256</v>
      </c>
      <c r="AO25" s="9">
        <f t="shared" si="9"/>
        <v>0.26800000000000002</v>
      </c>
      <c r="AP25" s="10">
        <f t="shared" si="10"/>
        <v>0.31200000000000006</v>
      </c>
      <c r="AQ25" s="9" t="s">
        <v>12</v>
      </c>
      <c r="AR25" s="55" t="s">
        <v>12</v>
      </c>
      <c r="AS25" s="55">
        <v>2.27</v>
      </c>
      <c r="AT25" s="55">
        <v>2.387</v>
      </c>
      <c r="AU25" s="55">
        <v>2.5209999999999999</v>
      </c>
      <c r="AV25" s="3">
        <v>2.657</v>
      </c>
      <c r="AW25" s="3">
        <v>2.8220000000000001</v>
      </c>
      <c r="AX25" s="3" t="s">
        <v>12</v>
      </c>
      <c r="AY25" s="3">
        <v>3.1560000000000001</v>
      </c>
      <c r="AZ25" s="15" t="s">
        <v>12</v>
      </c>
      <c r="BA25" s="10">
        <f t="shared" si="11"/>
        <v>2.8220000000000001</v>
      </c>
      <c r="BB25" s="9">
        <f t="shared" si="12"/>
        <v>0.30100000000000016</v>
      </c>
      <c r="BC25" s="10">
        <f t="shared" si="13"/>
        <v>0.33400000000000007</v>
      </c>
      <c r="BD25" s="9">
        <v>4.1929999999999996</v>
      </c>
      <c r="BE25" s="3">
        <v>5.01</v>
      </c>
      <c r="BF25" s="15">
        <v>6.05</v>
      </c>
      <c r="BG25" s="15">
        <f t="shared" si="14"/>
        <v>5.01</v>
      </c>
      <c r="BH25" s="9">
        <f t="shared" si="15"/>
        <v>0.81700000000000017</v>
      </c>
      <c r="BI25" s="10">
        <f t="shared" si="16"/>
        <v>1.04</v>
      </c>
      <c r="BJ25" s="9">
        <v>4.6820000000000004</v>
      </c>
      <c r="BK25" s="3">
        <v>5.718</v>
      </c>
      <c r="BL25" s="15">
        <v>6.9989999999999997</v>
      </c>
      <c r="BM25" s="15">
        <f t="shared" si="17"/>
        <v>5.718</v>
      </c>
      <c r="BN25" s="9">
        <f t="shared" si="18"/>
        <v>1.0359999999999996</v>
      </c>
      <c r="BO25" s="10">
        <f t="shared" si="19"/>
        <v>1.2809999999999997</v>
      </c>
      <c r="BP25">
        <f t="shared" si="20"/>
        <v>0</v>
      </c>
      <c r="BQ25" s="93">
        <f t="shared" si="21"/>
        <v>2.1387434554973819</v>
      </c>
      <c r="BR25" s="93">
        <f t="shared" si="22"/>
        <v>2.712041884816752</v>
      </c>
      <c r="BS25" s="93" t="str">
        <f>VLOOKUP(C25,'Koppeling locatie - aslocatie'!$A$2:$C$8139,2,FALSE)</f>
        <v>AM_EX_R_24_1</v>
      </c>
      <c r="BT25" s="93">
        <f>VLOOKUP($BS25,aslocaties_v01!$C$3:$AA$500,MATCH($K$3/10,aslocaties_v01!$C$2:$X$2),FALSE)</f>
        <v>3.1320000000000001</v>
      </c>
      <c r="BU25" s="93">
        <f>VLOOKUP(BS25,aslocaties_v01!$C$3:$AA$500,MATCH($K$3,aslocaties_v01!$C$2:$X$2),FALSE)</f>
        <v>3.5150000000000001</v>
      </c>
      <c r="BV25" s="93">
        <f>VLOOKUP(BS25,aslocaties_v01!$C$3:$AA$500,MATCH($K$3*10,aslocaties_v01!$C$2:$Y$2),FALSE)</f>
        <v>3.9470000000000001</v>
      </c>
      <c r="BW25" s="93">
        <f t="shared" si="23"/>
        <v>0.38300000000000001</v>
      </c>
      <c r="BX25" s="93">
        <f t="shared" si="24"/>
        <v>0.43199999999999994</v>
      </c>
      <c r="BY25" s="94">
        <f t="shared" si="25"/>
        <v>2.6178010471200608E-3</v>
      </c>
      <c r="BZ25" s="94">
        <f t="shared" si="26"/>
        <v>0</v>
      </c>
      <c r="CA25" s="94">
        <f t="shared" si="27"/>
        <v>1.9999999999997797E-3</v>
      </c>
      <c r="CB25">
        <f t="shared" si="28"/>
        <v>9.9999999999988987E-4</v>
      </c>
      <c r="CC25" s="58">
        <f t="shared" si="29"/>
        <v>9.9999999999988987E-4</v>
      </c>
      <c r="CD25" s="95" t="b">
        <f t="shared" si="30"/>
        <v>0</v>
      </c>
      <c r="CE25" s="96" t="b">
        <f t="shared" si="31"/>
        <v>1</v>
      </c>
      <c r="CF25" t="b">
        <f t="shared" si="32"/>
        <v>1</v>
      </c>
      <c r="CG25" t="b">
        <f t="shared" si="33"/>
        <v>1</v>
      </c>
      <c r="CH25" s="84" t="b">
        <f t="shared" si="34"/>
        <v>1</v>
      </c>
      <c r="CI25">
        <f t="shared" si="35"/>
        <v>1.256</v>
      </c>
      <c r="CJ25" t="b">
        <f t="shared" si="36"/>
        <v>1</v>
      </c>
      <c r="CK25" t="b">
        <f t="shared" si="37"/>
        <v>0</v>
      </c>
      <c r="CL25" s="84" t="b">
        <f t="shared" si="57"/>
        <v>1</v>
      </c>
      <c r="CM25">
        <f t="shared" si="38"/>
        <v>2.8220000000000001</v>
      </c>
      <c r="CN25" t="b">
        <f t="shared" si="39"/>
        <v>1</v>
      </c>
      <c r="CO25" s="84">
        <f t="shared" si="40"/>
        <v>0.10109996895007449</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578</v>
      </c>
      <c r="B26" s="3">
        <v>2</v>
      </c>
      <c r="C26" s="3" t="s">
        <v>1046</v>
      </c>
      <c r="D26" s="3" t="str">
        <f t="shared" si="0"/>
        <v>AM_1_24-2_dk_0124</v>
      </c>
      <c r="E26" s="3" t="str">
        <f t="shared" si="1"/>
        <v>0124</v>
      </c>
      <c r="F26" s="3">
        <v>118026.06200000001</v>
      </c>
      <c r="G26" s="15">
        <v>416958.875</v>
      </c>
      <c r="H26" s="35" t="str">
        <f t="shared" si="2"/>
        <v>ja</v>
      </c>
      <c r="I26" s="42">
        <v>295</v>
      </c>
      <c r="J26" s="20" t="s">
        <v>2277</v>
      </c>
      <c r="K26" s="21">
        <v>10000</v>
      </c>
      <c r="L26" s="28">
        <f t="shared" si="54"/>
        <v>1</v>
      </c>
      <c r="M26" s="28">
        <f t="shared" si="55"/>
        <v>1</v>
      </c>
      <c r="N26" s="56">
        <f t="shared" si="3"/>
        <v>10000</v>
      </c>
      <c r="O26" s="33">
        <f t="shared" si="56"/>
        <v>107.91853028097363</v>
      </c>
      <c r="P26" s="37">
        <f t="shared" si="4"/>
        <v>97.798796255363726</v>
      </c>
      <c r="Q26" s="9" t="s">
        <v>12</v>
      </c>
      <c r="R26" s="55" t="s">
        <v>12</v>
      </c>
      <c r="S26" s="55">
        <v>2.7709999999999999</v>
      </c>
      <c r="T26" s="55">
        <v>2.948</v>
      </c>
      <c r="U26" s="55">
        <v>3.1349999999999998</v>
      </c>
      <c r="V26" s="3">
        <v>3.31</v>
      </c>
      <c r="W26" s="3">
        <v>3.5169999999999999</v>
      </c>
      <c r="X26" s="3" t="s">
        <v>12</v>
      </c>
      <c r="Y26" s="3">
        <v>3.95</v>
      </c>
      <c r="Z26" s="15" t="s">
        <v>12</v>
      </c>
      <c r="AA26" s="10">
        <f t="shared" si="5"/>
        <v>3.5169999999999999</v>
      </c>
      <c r="AB26" s="9">
        <f t="shared" si="6"/>
        <v>0.38200000000000012</v>
      </c>
      <c r="AC26" s="10">
        <f t="shared" si="7"/>
        <v>0.43300000000000027</v>
      </c>
      <c r="AD26" s="9" t="s">
        <v>12</v>
      </c>
      <c r="AE26" s="55" t="s">
        <v>12</v>
      </c>
      <c r="AF26" s="55">
        <v>0.78300000000000003</v>
      </c>
      <c r="AG26" s="55">
        <v>0.871</v>
      </c>
      <c r="AH26" s="55">
        <v>0.97599999999999998</v>
      </c>
      <c r="AI26" s="3">
        <v>1.089</v>
      </c>
      <c r="AJ26" s="3">
        <v>1.232</v>
      </c>
      <c r="AK26" s="3" t="s">
        <v>12</v>
      </c>
      <c r="AL26" s="3">
        <v>1.5309999999999999</v>
      </c>
      <c r="AM26" s="15" t="s">
        <v>12</v>
      </c>
      <c r="AN26" s="10">
        <f t="shared" si="8"/>
        <v>1.232</v>
      </c>
      <c r="AO26" s="9">
        <f t="shared" si="9"/>
        <v>0.25600000000000001</v>
      </c>
      <c r="AP26" s="10">
        <f t="shared" si="10"/>
        <v>0.29899999999999993</v>
      </c>
      <c r="AQ26" s="9" t="s">
        <v>12</v>
      </c>
      <c r="AR26" s="55" t="s">
        <v>12</v>
      </c>
      <c r="AS26" s="55">
        <v>2.262</v>
      </c>
      <c r="AT26" s="55">
        <v>2.3769999999999998</v>
      </c>
      <c r="AU26" s="55">
        <v>2.5030000000000001</v>
      </c>
      <c r="AV26" s="3">
        <v>2.63</v>
      </c>
      <c r="AW26" s="3">
        <v>2.782</v>
      </c>
      <c r="AX26" s="3" t="s">
        <v>12</v>
      </c>
      <c r="AY26" s="3">
        <v>3.0960000000000001</v>
      </c>
      <c r="AZ26" s="15" t="s">
        <v>12</v>
      </c>
      <c r="BA26" s="10">
        <f t="shared" si="11"/>
        <v>2.782</v>
      </c>
      <c r="BB26" s="9">
        <f t="shared" si="12"/>
        <v>0.27899999999999991</v>
      </c>
      <c r="BC26" s="10">
        <f t="shared" si="13"/>
        <v>0.31400000000000006</v>
      </c>
      <c r="BD26" s="9">
        <v>4.1710000000000003</v>
      </c>
      <c r="BE26" s="3">
        <v>4.9619999999999997</v>
      </c>
      <c r="BF26" s="15">
        <v>5.9610000000000003</v>
      </c>
      <c r="BG26" s="15">
        <f t="shared" si="14"/>
        <v>4.9619999999999997</v>
      </c>
      <c r="BH26" s="9">
        <f t="shared" si="15"/>
        <v>0.79099999999999948</v>
      </c>
      <c r="BI26" s="10">
        <f t="shared" si="16"/>
        <v>0.99900000000000055</v>
      </c>
      <c r="BJ26" s="9">
        <v>4.6559999999999997</v>
      </c>
      <c r="BK26" s="3">
        <v>5.6630000000000003</v>
      </c>
      <c r="BL26" s="15">
        <v>6.9050000000000002</v>
      </c>
      <c r="BM26" s="15">
        <f t="shared" si="17"/>
        <v>5.6630000000000003</v>
      </c>
      <c r="BN26" s="9">
        <f t="shared" si="18"/>
        <v>1.0070000000000006</v>
      </c>
      <c r="BO26" s="10">
        <f t="shared" si="19"/>
        <v>1.242</v>
      </c>
      <c r="BP26">
        <f t="shared" si="20"/>
        <v>0</v>
      </c>
      <c r="BQ26" s="93">
        <f t="shared" si="21"/>
        <v>2.0706806282722492</v>
      </c>
      <c r="BR26" s="93">
        <f t="shared" si="22"/>
        <v>2.6361256544502623</v>
      </c>
      <c r="BS26" s="93" t="str">
        <f>VLOOKUP(C26,'Koppeling locatie - aslocatie'!$A$2:$C$8139,2,FALSE)</f>
        <v>AM_EX_R_24_1</v>
      </c>
      <c r="BT26" s="93">
        <f>VLOOKUP($BS26,aslocaties_v01!$C$3:$AA$500,MATCH($K$3/10,aslocaties_v01!$C$2:$X$2),FALSE)</f>
        <v>3.1320000000000001</v>
      </c>
      <c r="BU26" s="93">
        <f>VLOOKUP(BS26,aslocaties_v01!$C$3:$AA$500,MATCH($K$3,aslocaties_v01!$C$2:$X$2),FALSE)</f>
        <v>3.5150000000000001</v>
      </c>
      <c r="BV26" s="93">
        <f>VLOOKUP(BS26,aslocaties_v01!$C$3:$AA$500,MATCH($K$3*10,aslocaties_v01!$C$2:$Y$2),FALSE)</f>
        <v>3.9470000000000001</v>
      </c>
      <c r="BW26" s="93">
        <f t="shared" si="23"/>
        <v>0.38300000000000001</v>
      </c>
      <c r="BX26" s="93">
        <f t="shared" si="24"/>
        <v>0.43199999999999994</v>
      </c>
      <c r="BY26" s="94">
        <f t="shared" si="25"/>
        <v>2.6178010471200608E-3</v>
      </c>
      <c r="BZ26" s="94">
        <f t="shared" si="26"/>
        <v>2.3094688221716453E-3</v>
      </c>
      <c r="CA26" s="94">
        <f t="shared" si="27"/>
        <v>2.9999999999996696E-3</v>
      </c>
      <c r="CB26">
        <f t="shared" si="28"/>
        <v>1.9999999999997797E-3</v>
      </c>
      <c r="CC26" s="58">
        <f t="shared" si="29"/>
        <v>3.0000000000001137E-3</v>
      </c>
      <c r="CD26" s="95" t="b">
        <f t="shared" si="30"/>
        <v>0</v>
      </c>
      <c r="CE26" s="96" t="b">
        <f t="shared" si="31"/>
        <v>1</v>
      </c>
      <c r="CF26" t="b">
        <f t="shared" si="32"/>
        <v>1</v>
      </c>
      <c r="CG26" t="b">
        <f t="shared" si="33"/>
        <v>1</v>
      </c>
      <c r="CH26" s="84" t="b">
        <f t="shared" si="34"/>
        <v>1</v>
      </c>
      <c r="CI26">
        <f t="shared" si="35"/>
        <v>1.232</v>
      </c>
      <c r="CJ26" t="b">
        <f t="shared" si="36"/>
        <v>1</v>
      </c>
      <c r="CK26" t="b">
        <f t="shared" si="37"/>
        <v>1</v>
      </c>
      <c r="CL26" s="84" t="b">
        <f t="shared" si="57"/>
        <v>1</v>
      </c>
      <c r="CM26">
        <f t="shared" si="38"/>
        <v>2.782</v>
      </c>
      <c r="CN26" t="b">
        <f t="shared" si="39"/>
        <v>1</v>
      </c>
      <c r="CO26" s="84">
        <f t="shared" si="40"/>
        <v>0.10204033087094111</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579</v>
      </c>
      <c r="B27" s="3">
        <v>2</v>
      </c>
      <c r="C27" s="3" t="s">
        <v>1047</v>
      </c>
      <c r="D27" s="3" t="str">
        <f t="shared" si="0"/>
        <v>AM_1_24-2_dk_0125</v>
      </c>
      <c r="E27" s="3" t="str">
        <f t="shared" si="1"/>
        <v>0125</v>
      </c>
      <c r="F27" s="3">
        <v>118101.18</v>
      </c>
      <c r="G27" s="15">
        <v>417021.5</v>
      </c>
      <c r="H27" s="35" t="str">
        <f t="shared" si="2"/>
        <v>ja</v>
      </c>
      <c r="I27" s="42">
        <v>295</v>
      </c>
      <c r="J27" s="20" t="s">
        <v>2277</v>
      </c>
      <c r="K27" s="21">
        <v>10000</v>
      </c>
      <c r="L27" s="28">
        <f t="shared" si="54"/>
        <v>1</v>
      </c>
      <c r="M27" s="28">
        <f t="shared" si="55"/>
        <v>1</v>
      </c>
      <c r="N27" s="56">
        <f t="shared" si="3"/>
        <v>10000</v>
      </c>
      <c r="O27" s="33">
        <f t="shared" si="56"/>
        <v>97.798796255363726</v>
      </c>
      <c r="P27" s="37">
        <f t="shared" si="4"/>
        <v>107.27140302991097</v>
      </c>
      <c r="Q27" s="9" t="s">
        <v>12</v>
      </c>
      <c r="R27" s="55" t="s">
        <v>12</v>
      </c>
      <c r="S27" s="55">
        <v>2.7719999999999998</v>
      </c>
      <c r="T27" s="55">
        <v>2.9489999999999998</v>
      </c>
      <c r="U27" s="55">
        <v>3.1360000000000001</v>
      </c>
      <c r="V27" s="3">
        <v>3.3119999999999998</v>
      </c>
      <c r="W27" s="3">
        <v>3.5190000000000001</v>
      </c>
      <c r="X27" s="3" t="s">
        <v>12</v>
      </c>
      <c r="Y27" s="3">
        <v>3.9529999999999998</v>
      </c>
      <c r="Z27" s="15" t="s">
        <v>12</v>
      </c>
      <c r="AA27" s="10">
        <f t="shared" si="5"/>
        <v>3.5190000000000001</v>
      </c>
      <c r="AB27" s="9">
        <f t="shared" si="6"/>
        <v>0.38300000000000001</v>
      </c>
      <c r="AC27" s="10">
        <f t="shared" si="7"/>
        <v>0.43399999999999972</v>
      </c>
      <c r="AD27" s="9" t="s">
        <v>12</v>
      </c>
      <c r="AE27" s="55" t="s">
        <v>12</v>
      </c>
      <c r="AF27" s="55">
        <v>0.77</v>
      </c>
      <c r="AG27" s="55">
        <v>0.85599999999999998</v>
      </c>
      <c r="AH27" s="55">
        <v>0.96199999999999997</v>
      </c>
      <c r="AI27" s="3">
        <v>1.077</v>
      </c>
      <c r="AJ27" s="3">
        <v>1.22</v>
      </c>
      <c r="AK27" s="3" t="s">
        <v>12</v>
      </c>
      <c r="AL27" s="3">
        <v>1.512</v>
      </c>
      <c r="AM27" s="15" t="s">
        <v>12</v>
      </c>
      <c r="AN27" s="10">
        <f t="shared" si="8"/>
        <v>1.22</v>
      </c>
      <c r="AO27" s="9">
        <f t="shared" si="9"/>
        <v>0.25800000000000001</v>
      </c>
      <c r="AP27" s="10">
        <f t="shared" si="10"/>
        <v>0.29200000000000004</v>
      </c>
      <c r="AQ27" s="9" t="s">
        <v>12</v>
      </c>
      <c r="AR27" s="55" t="s">
        <v>12</v>
      </c>
      <c r="AS27" s="55">
        <v>2.2040000000000002</v>
      </c>
      <c r="AT27" s="55">
        <v>2.3130000000000002</v>
      </c>
      <c r="AU27" s="55">
        <v>2.44</v>
      </c>
      <c r="AV27" s="3">
        <v>2.5710000000000002</v>
      </c>
      <c r="AW27" s="3">
        <v>2.73</v>
      </c>
      <c r="AX27" s="3" t="s">
        <v>12</v>
      </c>
      <c r="AY27" s="3">
        <v>3.0529999999999999</v>
      </c>
      <c r="AZ27" s="15" t="s">
        <v>12</v>
      </c>
      <c r="BA27" s="10">
        <f t="shared" si="11"/>
        <v>2.73</v>
      </c>
      <c r="BB27" s="9">
        <f t="shared" si="12"/>
        <v>0.29000000000000004</v>
      </c>
      <c r="BC27" s="10">
        <f t="shared" si="13"/>
        <v>0.32299999999999995</v>
      </c>
      <c r="BD27" s="9">
        <v>4.1360000000000001</v>
      </c>
      <c r="BE27" s="3">
        <v>4.9240000000000004</v>
      </c>
      <c r="BF27" s="15">
        <v>5.923</v>
      </c>
      <c r="BG27" s="15">
        <f t="shared" si="14"/>
        <v>4.9240000000000004</v>
      </c>
      <c r="BH27" s="9">
        <f t="shared" si="15"/>
        <v>0.78800000000000026</v>
      </c>
      <c r="BI27" s="10">
        <f t="shared" si="16"/>
        <v>0.99899999999999967</v>
      </c>
      <c r="BJ27" s="9">
        <v>4.6159999999999997</v>
      </c>
      <c r="BK27" s="3">
        <v>5.62</v>
      </c>
      <c r="BL27" s="15">
        <v>6.8559999999999999</v>
      </c>
      <c r="BM27" s="15">
        <f t="shared" si="17"/>
        <v>5.62</v>
      </c>
      <c r="BN27" s="9">
        <f t="shared" si="18"/>
        <v>1.0040000000000004</v>
      </c>
      <c r="BO27" s="10">
        <f t="shared" si="19"/>
        <v>1.2359999999999998</v>
      </c>
      <c r="BP27">
        <f t="shared" si="20"/>
        <v>0</v>
      </c>
      <c r="BQ27" s="93">
        <f t="shared" si="21"/>
        <v>2.0574412532637081</v>
      </c>
      <c r="BR27" s="93">
        <f t="shared" si="22"/>
        <v>2.6214099216710194</v>
      </c>
      <c r="BS27" s="93" t="str">
        <f>VLOOKUP(C27,'Koppeling locatie - aslocatie'!$A$2:$C$8139,2,FALSE)</f>
        <v>AM_EX_R_24_2</v>
      </c>
      <c r="BT27" s="93">
        <f>VLOOKUP($BS27,aslocaties_v01!$C$3:$AA$500,MATCH($K$3/10,aslocaties_v01!$C$2:$X$2),FALSE)</f>
        <v>3.17</v>
      </c>
      <c r="BU27" s="93">
        <f>VLOOKUP(BS27,aslocaties_v01!$C$3:$AA$500,MATCH($K$3,aslocaties_v01!$C$2:$X$2),FALSE)</f>
        <v>3.5680000000000001</v>
      </c>
      <c r="BV27" s="93">
        <f>VLOOKUP(BS27,aslocaties_v01!$C$3:$AA$500,MATCH($K$3*10,aslocaties_v01!$C$2:$Y$2),FALSE)</f>
        <v>4.0289999999999999</v>
      </c>
      <c r="BW27" s="93">
        <f t="shared" si="23"/>
        <v>0.39800000000000013</v>
      </c>
      <c r="BX27" s="93">
        <f t="shared" si="24"/>
        <v>0.46099999999999985</v>
      </c>
      <c r="BY27" s="94">
        <f t="shared" si="25"/>
        <v>3.9164490861619106E-2</v>
      </c>
      <c r="BZ27" s="94">
        <f t="shared" si="26"/>
        <v>6.2211981566820729E-2</v>
      </c>
      <c r="CA27" s="94">
        <f t="shared" si="27"/>
        <v>3.3999999999999808E-2</v>
      </c>
      <c r="CB27">
        <f t="shared" si="28"/>
        <v>4.8999999999999932E-2</v>
      </c>
      <c r="CC27" s="58">
        <f t="shared" si="29"/>
        <v>7.6000000000000068E-2</v>
      </c>
      <c r="CD27" s="95" t="b">
        <f t="shared" si="30"/>
        <v>0</v>
      </c>
      <c r="CE27" s="96" t="b">
        <f t="shared" si="31"/>
        <v>1</v>
      </c>
      <c r="CF27" t="b">
        <f t="shared" si="32"/>
        <v>1</v>
      </c>
      <c r="CG27" t="b">
        <f t="shared" si="33"/>
        <v>1</v>
      </c>
      <c r="CH27" s="84" t="b">
        <f t="shared" si="34"/>
        <v>1</v>
      </c>
      <c r="CI27">
        <f t="shared" si="35"/>
        <v>1.22</v>
      </c>
      <c r="CJ27" t="b">
        <f t="shared" si="36"/>
        <v>1</v>
      </c>
      <c r="CK27" t="b">
        <f t="shared" si="37"/>
        <v>1</v>
      </c>
      <c r="CL27" s="84" t="b">
        <f t="shared" si="57"/>
        <v>1</v>
      </c>
      <c r="CM27">
        <f t="shared" si="38"/>
        <v>2.73</v>
      </c>
      <c r="CN27" t="b">
        <f t="shared" si="39"/>
        <v>1</v>
      </c>
      <c r="CO27" s="84">
        <f t="shared" si="40"/>
        <v>0.10493248024947095</v>
      </c>
      <c r="CP27" t="b">
        <f t="shared" si="41"/>
        <v>1</v>
      </c>
      <c r="CQ27" s="96" t="b">
        <f t="shared" si="42"/>
        <v>1</v>
      </c>
      <c r="CR27" t="b">
        <f t="shared" si="43"/>
        <v>1</v>
      </c>
      <c r="CS27" t="b">
        <f t="shared" si="44"/>
        <v>1</v>
      </c>
      <c r="CT27" t="b">
        <f t="shared" si="45"/>
        <v>1</v>
      </c>
      <c r="CU27" t="b">
        <f t="shared" si="46"/>
        <v>1</v>
      </c>
      <c r="CV27" s="84" t="b">
        <f t="shared" si="47"/>
        <v>1</v>
      </c>
      <c r="CW27" t="b">
        <f t="shared" si="48"/>
        <v>0</v>
      </c>
      <c r="CX27" t="b">
        <f t="shared" si="49"/>
        <v>0</v>
      </c>
      <c r="CY27" t="b">
        <f t="shared" si="50"/>
        <v>1</v>
      </c>
      <c r="CZ27" t="b">
        <f t="shared" si="51"/>
        <v>1</v>
      </c>
      <c r="DA27" s="84">
        <f t="shared" si="52"/>
        <v>1</v>
      </c>
      <c r="DB27" t="b">
        <f t="shared" si="53"/>
        <v>0</v>
      </c>
    </row>
    <row r="28" spans="1:106">
      <c r="A28" s="9">
        <v>580</v>
      </c>
      <c r="B28" s="3">
        <v>2</v>
      </c>
      <c r="C28" s="3" t="s">
        <v>1048</v>
      </c>
      <c r="D28" s="3" t="str">
        <f t="shared" si="0"/>
        <v>AM_1_24-2_dk_0126</v>
      </c>
      <c r="E28" s="3" t="str">
        <f t="shared" si="1"/>
        <v>0126</v>
      </c>
      <c r="F28" s="3">
        <v>118125.67200000001</v>
      </c>
      <c r="G28" s="15">
        <v>417125.93800000002</v>
      </c>
      <c r="H28" s="35" t="str">
        <f t="shared" si="2"/>
        <v>ja</v>
      </c>
      <c r="I28" s="42">
        <v>295</v>
      </c>
      <c r="J28" s="20" t="s">
        <v>2277</v>
      </c>
      <c r="K28" s="21">
        <v>10000</v>
      </c>
      <c r="L28" s="28">
        <f t="shared" si="54"/>
        <v>1</v>
      </c>
      <c r="M28" s="28">
        <f t="shared" si="55"/>
        <v>1</v>
      </c>
      <c r="N28" s="56">
        <f t="shared" si="3"/>
        <v>10000</v>
      </c>
      <c r="O28" s="33">
        <f t="shared" si="56"/>
        <v>107.27140302991097</v>
      </c>
      <c r="P28" s="37">
        <f t="shared" si="4"/>
        <v>128.41934591018651</v>
      </c>
      <c r="Q28" s="9" t="s">
        <v>12</v>
      </c>
      <c r="R28" s="55" t="s">
        <v>12</v>
      </c>
      <c r="S28" s="55">
        <v>2.8</v>
      </c>
      <c r="T28" s="55">
        <v>2.9790000000000001</v>
      </c>
      <c r="U28" s="55">
        <v>3.1709999999999998</v>
      </c>
      <c r="V28" s="3">
        <v>3.3559999999999999</v>
      </c>
      <c r="W28" s="3">
        <v>3.5760000000000001</v>
      </c>
      <c r="X28" s="3" t="s">
        <v>12</v>
      </c>
      <c r="Y28" s="3">
        <v>4.0410000000000004</v>
      </c>
      <c r="Z28" s="15" t="s">
        <v>12</v>
      </c>
      <c r="AA28" s="10">
        <f t="shared" si="5"/>
        <v>3.5760000000000001</v>
      </c>
      <c r="AB28" s="9">
        <f t="shared" si="6"/>
        <v>0.40500000000000025</v>
      </c>
      <c r="AC28" s="10">
        <f t="shared" si="7"/>
        <v>0.4650000000000003</v>
      </c>
      <c r="AD28" s="9" t="s">
        <v>12</v>
      </c>
      <c r="AE28" s="55" t="s">
        <v>12</v>
      </c>
      <c r="AF28" s="55">
        <v>0.80700000000000005</v>
      </c>
      <c r="AG28" s="55">
        <v>0.90400000000000003</v>
      </c>
      <c r="AH28" s="55">
        <v>1.0089999999999999</v>
      </c>
      <c r="AI28" s="3">
        <v>1.109</v>
      </c>
      <c r="AJ28" s="3">
        <v>1.2270000000000001</v>
      </c>
      <c r="AK28" s="3" t="s">
        <v>12</v>
      </c>
      <c r="AL28" s="3">
        <v>1.472</v>
      </c>
      <c r="AM28" s="15" t="s">
        <v>12</v>
      </c>
      <c r="AN28" s="10">
        <f t="shared" si="8"/>
        <v>1.2270000000000001</v>
      </c>
      <c r="AO28" s="9">
        <f t="shared" si="9"/>
        <v>0.21800000000000019</v>
      </c>
      <c r="AP28" s="10">
        <f t="shared" si="10"/>
        <v>0.24499999999999988</v>
      </c>
      <c r="AQ28" s="9" t="s">
        <v>12</v>
      </c>
      <c r="AR28" s="55" t="s">
        <v>12</v>
      </c>
      <c r="AS28" s="55">
        <v>2.1739999999999999</v>
      </c>
      <c r="AT28" s="55">
        <v>2.286</v>
      </c>
      <c r="AU28" s="55">
        <v>2.4079999999999999</v>
      </c>
      <c r="AV28" s="3">
        <v>2.528</v>
      </c>
      <c r="AW28" s="3">
        <v>2.673</v>
      </c>
      <c r="AX28" s="3" t="s">
        <v>12</v>
      </c>
      <c r="AY28" s="3">
        <v>2.9710000000000001</v>
      </c>
      <c r="AZ28" s="15" t="s">
        <v>12</v>
      </c>
      <c r="BA28" s="10">
        <f t="shared" si="11"/>
        <v>2.673</v>
      </c>
      <c r="BB28" s="9">
        <f t="shared" si="12"/>
        <v>0.26500000000000012</v>
      </c>
      <c r="BC28" s="10">
        <f t="shared" si="13"/>
        <v>0.29800000000000004</v>
      </c>
      <c r="BD28" s="9">
        <v>4.2759999999999998</v>
      </c>
      <c r="BE28" s="3">
        <v>5.0679999999999996</v>
      </c>
      <c r="BF28" s="15">
        <v>6.0279999999999996</v>
      </c>
      <c r="BG28" s="15">
        <f t="shared" si="14"/>
        <v>5.0679999999999996</v>
      </c>
      <c r="BH28" s="9">
        <f t="shared" si="15"/>
        <v>0.79199999999999982</v>
      </c>
      <c r="BI28" s="10">
        <f t="shared" si="16"/>
        <v>0.96</v>
      </c>
      <c r="BJ28" s="9">
        <v>4.875</v>
      </c>
      <c r="BK28" s="3">
        <v>5.8339999999999996</v>
      </c>
      <c r="BL28" s="15">
        <v>6.9619999999999997</v>
      </c>
      <c r="BM28" s="15">
        <f t="shared" si="17"/>
        <v>5.8339999999999996</v>
      </c>
      <c r="BN28" s="9">
        <f t="shared" si="18"/>
        <v>0.95899999999999963</v>
      </c>
      <c r="BO28" s="10">
        <f t="shared" si="19"/>
        <v>1.1280000000000001</v>
      </c>
      <c r="BP28">
        <f t="shared" si="20"/>
        <v>0</v>
      </c>
      <c r="BQ28" s="93">
        <f t="shared" si="21"/>
        <v>1.9555555555555539</v>
      </c>
      <c r="BR28" s="93">
        <f t="shared" si="22"/>
        <v>2.3679012345678987</v>
      </c>
      <c r="BS28" s="93" t="str">
        <f>VLOOKUP(C28,'Koppeling locatie - aslocatie'!$A$2:$C$8139,2,FALSE)</f>
        <v>AM_EX_R_24_3</v>
      </c>
      <c r="BT28" s="93">
        <f>VLOOKUP($BS28,aslocaties_v01!$C$3:$AA$500,MATCH($K$3/10,aslocaties_v01!$C$2:$X$2),FALSE)</f>
        <v>3.1720000000000002</v>
      </c>
      <c r="BU28" s="93">
        <f>VLOOKUP(BS28,aslocaties_v01!$C$3:$AA$500,MATCH($K$3,aslocaties_v01!$C$2:$X$2),FALSE)</f>
        <v>3.5649999999999999</v>
      </c>
      <c r="BV28" s="93">
        <f>VLOOKUP(BS28,aslocaties_v01!$C$3:$AA$500,MATCH($K$3*10,aslocaties_v01!$C$2:$Y$2),FALSE)</f>
        <v>4.016</v>
      </c>
      <c r="BW28" s="93">
        <f t="shared" si="23"/>
        <v>0.39299999999999979</v>
      </c>
      <c r="BX28" s="93">
        <f t="shared" si="24"/>
        <v>0.45100000000000007</v>
      </c>
      <c r="BY28" s="94">
        <f t="shared" si="25"/>
        <v>2.9629629629630783E-2</v>
      </c>
      <c r="BZ28" s="94">
        <f t="shared" si="26"/>
        <v>3.0107526881720914E-2</v>
      </c>
      <c r="CA28" s="94">
        <f t="shared" si="27"/>
        <v>1.000000000000334E-3</v>
      </c>
      <c r="CB28">
        <f t="shared" si="28"/>
        <v>1.1000000000000121E-2</v>
      </c>
      <c r="CC28" s="58">
        <f t="shared" si="29"/>
        <v>2.5000000000000355E-2</v>
      </c>
      <c r="CD28" s="95" t="b">
        <f t="shared" si="30"/>
        <v>0</v>
      </c>
      <c r="CE28" s="96" t="b">
        <f t="shared" si="31"/>
        <v>1</v>
      </c>
      <c r="CF28" t="b">
        <f t="shared" si="32"/>
        <v>1</v>
      </c>
      <c r="CG28" t="b">
        <f t="shared" si="33"/>
        <v>1</v>
      </c>
      <c r="CH28" s="84" t="b">
        <f t="shared" si="34"/>
        <v>1</v>
      </c>
      <c r="CI28">
        <f t="shared" si="35"/>
        <v>1.2270000000000001</v>
      </c>
      <c r="CJ28" t="b">
        <f t="shared" si="36"/>
        <v>1</v>
      </c>
      <c r="CK28" t="b">
        <f t="shared" si="37"/>
        <v>1</v>
      </c>
      <c r="CL28" s="84" t="b">
        <f t="shared" si="57"/>
        <v>1</v>
      </c>
      <c r="CM28">
        <f t="shared" si="38"/>
        <v>2.673</v>
      </c>
      <c r="CN28" t="b">
        <f t="shared" si="39"/>
        <v>1</v>
      </c>
      <c r="CO28" s="84">
        <f t="shared" si="40"/>
        <v>0.11008345380877285</v>
      </c>
      <c r="CP28" t="b">
        <f t="shared" si="41"/>
        <v>1</v>
      </c>
      <c r="CQ28" s="96" t="b">
        <f t="shared" si="42"/>
        <v>1</v>
      </c>
      <c r="CR28" t="b">
        <f t="shared" si="43"/>
        <v>0</v>
      </c>
      <c r="CS28" t="b">
        <f t="shared" si="44"/>
        <v>0</v>
      </c>
      <c r="CT28" t="b">
        <f t="shared" si="45"/>
        <v>1</v>
      </c>
      <c r="CU28" t="b">
        <f t="shared" si="46"/>
        <v>1</v>
      </c>
      <c r="CV28" s="84" t="b">
        <f t="shared" si="47"/>
        <v>1</v>
      </c>
      <c r="CW28" t="b">
        <f t="shared" si="48"/>
        <v>0</v>
      </c>
      <c r="CX28" t="b">
        <f t="shared" si="49"/>
        <v>0</v>
      </c>
      <c r="CY28" t="b">
        <f t="shared" si="50"/>
        <v>1</v>
      </c>
      <c r="CZ28" t="b">
        <f t="shared" si="51"/>
        <v>1</v>
      </c>
      <c r="DA28" s="84">
        <f t="shared" si="52"/>
        <v>2</v>
      </c>
      <c r="DB28" t="b">
        <f t="shared" si="53"/>
        <v>0</v>
      </c>
    </row>
    <row r="29" spans="1:106">
      <c r="A29" s="9">
        <v>581</v>
      </c>
      <c r="B29" s="3">
        <v>2</v>
      </c>
      <c r="C29" s="3" t="s">
        <v>1049</v>
      </c>
      <c r="D29" s="3" t="str">
        <f t="shared" si="0"/>
        <v>AM_1_24-2_dk_0127</v>
      </c>
      <c r="E29" s="3" t="str">
        <f t="shared" si="1"/>
        <v>0127</v>
      </c>
      <c r="F29" s="3">
        <v>118189.82</v>
      </c>
      <c r="G29" s="15">
        <v>417237.18800000002</v>
      </c>
      <c r="H29" s="35" t="str">
        <f t="shared" si="2"/>
        <v>ja</v>
      </c>
      <c r="I29" s="42">
        <v>296</v>
      </c>
      <c r="J29" s="20" t="s">
        <v>2277</v>
      </c>
      <c r="K29" s="21">
        <v>10000</v>
      </c>
      <c r="L29" s="28">
        <f t="shared" si="54"/>
        <v>1</v>
      </c>
      <c r="M29" s="28">
        <f t="shared" si="55"/>
        <v>1</v>
      </c>
      <c r="N29" s="56">
        <f t="shared" si="3"/>
        <v>10000</v>
      </c>
      <c r="O29" s="33">
        <f t="shared" si="56"/>
        <v>128.41934591018651</v>
      </c>
      <c r="P29" s="37">
        <f t="shared" si="4"/>
        <v>63.579597733843102</v>
      </c>
      <c r="Q29" s="9" t="s">
        <v>12</v>
      </c>
      <c r="R29" s="55" t="s">
        <v>12</v>
      </c>
      <c r="S29" s="55">
        <v>2.774</v>
      </c>
      <c r="T29" s="55">
        <v>2.952</v>
      </c>
      <c r="U29" s="55">
        <v>3.1389999999999998</v>
      </c>
      <c r="V29" s="3">
        <v>3.3140000000000001</v>
      </c>
      <c r="W29" s="3">
        <v>3.5209999999999999</v>
      </c>
      <c r="X29" s="3" t="s">
        <v>12</v>
      </c>
      <c r="Y29" s="3">
        <v>3.956</v>
      </c>
      <c r="Z29" s="15" t="s">
        <v>12</v>
      </c>
      <c r="AA29" s="10">
        <f t="shared" si="5"/>
        <v>3.5209999999999999</v>
      </c>
      <c r="AB29" s="9">
        <f t="shared" si="6"/>
        <v>0.38200000000000012</v>
      </c>
      <c r="AC29" s="10">
        <f t="shared" si="7"/>
        <v>0.43500000000000005</v>
      </c>
      <c r="AD29" s="9" t="s">
        <v>12</v>
      </c>
      <c r="AE29" s="55" t="s">
        <v>12</v>
      </c>
      <c r="AF29" s="55">
        <v>0.74199999999999999</v>
      </c>
      <c r="AG29" s="55">
        <v>0.82099999999999995</v>
      </c>
      <c r="AH29" s="55">
        <v>0.91600000000000004</v>
      </c>
      <c r="AI29" s="3">
        <v>1.0109999999999999</v>
      </c>
      <c r="AJ29" s="3">
        <v>1.127</v>
      </c>
      <c r="AK29" s="3" t="s">
        <v>12</v>
      </c>
      <c r="AL29" s="3">
        <v>1.385</v>
      </c>
      <c r="AM29" s="15" t="s">
        <v>12</v>
      </c>
      <c r="AN29" s="10">
        <f t="shared" si="8"/>
        <v>1.127</v>
      </c>
      <c r="AO29" s="9">
        <f t="shared" si="9"/>
        <v>0.21099999999999997</v>
      </c>
      <c r="AP29" s="10">
        <f t="shared" si="10"/>
        <v>0.25800000000000001</v>
      </c>
      <c r="AQ29" s="9" t="s">
        <v>12</v>
      </c>
      <c r="AR29" s="55" t="s">
        <v>12</v>
      </c>
      <c r="AS29" s="55">
        <v>2.1269999999999998</v>
      </c>
      <c r="AT29" s="55">
        <v>2.2229999999999999</v>
      </c>
      <c r="AU29" s="55">
        <v>2.3279999999999998</v>
      </c>
      <c r="AV29" s="3">
        <v>2.4340000000000002</v>
      </c>
      <c r="AW29" s="3">
        <v>2.573</v>
      </c>
      <c r="AX29" s="3" t="s">
        <v>12</v>
      </c>
      <c r="AY29" s="3">
        <v>2.9060000000000001</v>
      </c>
      <c r="AZ29" s="15" t="s">
        <v>12</v>
      </c>
      <c r="BA29" s="10">
        <f t="shared" si="11"/>
        <v>2.573</v>
      </c>
      <c r="BB29" s="9">
        <f t="shared" si="12"/>
        <v>0.24500000000000011</v>
      </c>
      <c r="BC29" s="10">
        <f t="shared" si="13"/>
        <v>0.33300000000000018</v>
      </c>
      <c r="BD29" s="9">
        <v>3.9849999999999999</v>
      </c>
      <c r="BE29" s="3">
        <v>4.74</v>
      </c>
      <c r="BF29" s="15">
        <v>5.74</v>
      </c>
      <c r="BG29" s="15">
        <f t="shared" si="14"/>
        <v>4.74</v>
      </c>
      <c r="BH29" s="9">
        <f t="shared" si="15"/>
        <v>0.75500000000000034</v>
      </c>
      <c r="BI29" s="10">
        <f t="shared" si="16"/>
        <v>1</v>
      </c>
      <c r="BJ29" s="9">
        <v>4.3520000000000003</v>
      </c>
      <c r="BK29" s="3">
        <v>5.2949999999999999</v>
      </c>
      <c r="BL29" s="15">
        <v>6.5419999999999998</v>
      </c>
      <c r="BM29" s="15">
        <f t="shared" si="17"/>
        <v>5.2949999999999999</v>
      </c>
      <c r="BN29" s="9">
        <f t="shared" si="18"/>
        <v>0.94299999999999962</v>
      </c>
      <c r="BO29" s="10">
        <f t="shared" si="19"/>
        <v>1.2469999999999999</v>
      </c>
      <c r="BP29">
        <f t="shared" si="20"/>
        <v>0</v>
      </c>
      <c r="BQ29" s="93">
        <f t="shared" si="21"/>
        <v>1.9764397905759166</v>
      </c>
      <c r="BR29" s="93">
        <f t="shared" si="22"/>
        <v>2.4685863874345531</v>
      </c>
      <c r="BS29" s="93" t="str">
        <f>VLOOKUP(C29,'Koppeling locatie - aslocatie'!$A$2:$C$8139,2,FALSE)</f>
        <v>AM_EX_R_24_5</v>
      </c>
      <c r="BT29" s="93">
        <f>VLOOKUP($BS29,aslocaties_v01!$C$3:$AA$500,MATCH($K$3/10,aslocaties_v01!$C$2:$X$2),FALSE)</f>
        <v>3.129</v>
      </c>
      <c r="BU29" s="93">
        <f>VLOOKUP(BS29,aslocaties_v01!$C$3:$AA$500,MATCH($K$3,aslocaties_v01!$C$2:$X$2),FALSE)</f>
        <v>3.5110000000000001</v>
      </c>
      <c r="BV29" s="93">
        <f>VLOOKUP(BS29,aslocaties_v01!$C$3:$AA$500,MATCH($K$3*10,aslocaties_v01!$C$2:$Y$2),FALSE)</f>
        <v>3.944</v>
      </c>
      <c r="BW29" s="93">
        <f t="shared" si="23"/>
        <v>0.38200000000000012</v>
      </c>
      <c r="BX29" s="93">
        <f t="shared" si="24"/>
        <v>0.43299999999999983</v>
      </c>
      <c r="BY29" s="94">
        <f t="shared" si="25"/>
        <v>0</v>
      </c>
      <c r="BZ29" s="94">
        <f t="shared" si="26"/>
        <v>4.5977011494258146E-3</v>
      </c>
      <c r="CA29" s="94">
        <f t="shared" si="27"/>
        <v>9.9999999999997868E-3</v>
      </c>
      <c r="CB29">
        <f t="shared" si="28"/>
        <v>9.9999999999997868E-3</v>
      </c>
      <c r="CC29" s="58">
        <f t="shared" si="29"/>
        <v>1.2000000000000011E-2</v>
      </c>
      <c r="CD29" s="95" t="b">
        <f t="shared" si="30"/>
        <v>0</v>
      </c>
      <c r="CE29" s="96" t="b">
        <f t="shared" si="31"/>
        <v>1</v>
      </c>
      <c r="CF29" t="b">
        <f t="shared" si="32"/>
        <v>1</v>
      </c>
      <c r="CG29" t="b">
        <f t="shared" si="33"/>
        <v>1</v>
      </c>
      <c r="CH29" s="84" t="b">
        <f t="shared" si="34"/>
        <v>1</v>
      </c>
      <c r="CI29">
        <f t="shared" si="35"/>
        <v>1.127</v>
      </c>
      <c r="CJ29" t="b">
        <f t="shared" si="36"/>
        <v>1</v>
      </c>
      <c r="CK29" t="b">
        <f t="shared" si="37"/>
        <v>1</v>
      </c>
      <c r="CL29" s="84" t="b">
        <f t="shared" si="57"/>
        <v>1</v>
      </c>
      <c r="CM29">
        <f t="shared" si="38"/>
        <v>2.573</v>
      </c>
      <c r="CN29" t="b">
        <f t="shared" si="39"/>
        <v>1</v>
      </c>
      <c r="CO29" s="84">
        <f t="shared" si="40"/>
        <v>0.10912386641749941</v>
      </c>
      <c r="CP29" t="b">
        <f t="shared" si="41"/>
        <v>1</v>
      </c>
      <c r="CQ29" s="96" t="b">
        <f t="shared" si="42"/>
        <v>1</v>
      </c>
      <c r="CR29" t="b">
        <f t="shared" si="43"/>
        <v>0</v>
      </c>
      <c r="CS29" t="b">
        <f t="shared" si="44"/>
        <v>0</v>
      </c>
      <c r="CT29" t="b">
        <f t="shared" si="45"/>
        <v>1</v>
      </c>
      <c r="CU29" t="b">
        <f t="shared" si="46"/>
        <v>1</v>
      </c>
      <c r="CV29" s="84" t="b">
        <f t="shared" si="47"/>
        <v>1</v>
      </c>
      <c r="CW29" t="b">
        <f t="shared" si="48"/>
        <v>1</v>
      </c>
      <c r="CX29" t="b">
        <f t="shared" si="49"/>
        <v>1</v>
      </c>
      <c r="CY29" t="b">
        <f t="shared" si="50"/>
        <v>1</v>
      </c>
      <c r="CZ29" t="b">
        <f t="shared" si="51"/>
        <v>1</v>
      </c>
      <c r="DA29" s="84">
        <f t="shared" si="52"/>
        <v>1</v>
      </c>
      <c r="DB29" t="b">
        <f t="shared" si="53"/>
        <v>0</v>
      </c>
    </row>
    <row r="30" spans="1:106">
      <c r="A30" s="9">
        <v>582</v>
      </c>
      <c r="B30" s="3">
        <v>2</v>
      </c>
      <c r="C30" s="3" t="s">
        <v>1050</v>
      </c>
      <c r="D30" s="3" t="str">
        <f t="shared" si="0"/>
        <v>AM_1_24-2_dk_0128</v>
      </c>
      <c r="E30" s="3" t="str">
        <f t="shared" si="1"/>
        <v>0128</v>
      </c>
      <c r="F30" s="3">
        <v>118221.17200000001</v>
      </c>
      <c r="G30" s="15">
        <v>417292.5</v>
      </c>
      <c r="H30" s="35" t="str">
        <f t="shared" si="2"/>
        <v>ja</v>
      </c>
      <c r="I30" s="42">
        <v>295</v>
      </c>
      <c r="J30" s="20" t="s">
        <v>2277</v>
      </c>
      <c r="K30" s="21">
        <v>10000</v>
      </c>
      <c r="L30" s="28">
        <f t="shared" si="54"/>
        <v>1</v>
      </c>
      <c r="M30" s="28">
        <f t="shared" si="55"/>
        <v>1</v>
      </c>
      <c r="N30" s="56">
        <f t="shared" si="3"/>
        <v>10000</v>
      </c>
      <c r="O30" s="33">
        <f t="shared" si="56"/>
        <v>63.579597733843102</v>
      </c>
      <c r="P30" s="37">
        <f t="shared" si="4"/>
        <v>105.02150077484134</v>
      </c>
      <c r="Q30" s="9" t="s">
        <v>12</v>
      </c>
      <c r="R30" s="55" t="s">
        <v>12</v>
      </c>
      <c r="S30" s="55">
        <v>2.7749999999999999</v>
      </c>
      <c r="T30" s="55">
        <v>2.952</v>
      </c>
      <c r="U30" s="55">
        <v>3.1389999999999998</v>
      </c>
      <c r="V30" s="3">
        <v>3.3149999999999999</v>
      </c>
      <c r="W30" s="3">
        <v>3.5219999999999998</v>
      </c>
      <c r="X30" s="3" t="s">
        <v>12</v>
      </c>
      <c r="Y30" s="3">
        <v>3.9569999999999999</v>
      </c>
      <c r="Z30" s="15" t="s">
        <v>12</v>
      </c>
      <c r="AA30" s="10">
        <f t="shared" si="5"/>
        <v>3.5219999999999998</v>
      </c>
      <c r="AB30" s="9">
        <f t="shared" si="6"/>
        <v>0.38300000000000001</v>
      </c>
      <c r="AC30" s="10">
        <f t="shared" si="7"/>
        <v>0.43500000000000005</v>
      </c>
      <c r="AD30" s="9" t="s">
        <v>12</v>
      </c>
      <c r="AE30" s="55" t="s">
        <v>12</v>
      </c>
      <c r="AF30" s="55">
        <v>0.72899999999999998</v>
      </c>
      <c r="AG30" s="55">
        <v>0.80500000000000005</v>
      </c>
      <c r="AH30" s="55">
        <v>0.89700000000000002</v>
      </c>
      <c r="AI30" s="3">
        <v>0.99099999999999999</v>
      </c>
      <c r="AJ30" s="3">
        <v>1.1040000000000001</v>
      </c>
      <c r="AK30" s="3" t="s">
        <v>12</v>
      </c>
      <c r="AL30" s="3">
        <v>1.367</v>
      </c>
      <c r="AM30" s="15" t="s">
        <v>12</v>
      </c>
      <c r="AN30" s="10">
        <f t="shared" si="8"/>
        <v>1.1040000000000001</v>
      </c>
      <c r="AO30" s="9">
        <f t="shared" si="9"/>
        <v>0.20700000000000007</v>
      </c>
      <c r="AP30" s="10">
        <f t="shared" si="10"/>
        <v>0.2629999999999999</v>
      </c>
      <c r="AQ30" s="9" t="s">
        <v>12</v>
      </c>
      <c r="AR30" s="55" t="s">
        <v>12</v>
      </c>
      <c r="AS30" s="55">
        <v>2.093</v>
      </c>
      <c r="AT30" s="55">
        <v>2.1840000000000002</v>
      </c>
      <c r="AU30" s="55">
        <v>2.286</v>
      </c>
      <c r="AV30" s="3">
        <v>2.3919999999999999</v>
      </c>
      <c r="AW30" s="3">
        <v>2.5419999999999998</v>
      </c>
      <c r="AX30" s="3" t="s">
        <v>12</v>
      </c>
      <c r="AY30" s="3">
        <v>2.9</v>
      </c>
      <c r="AZ30" s="15" t="s">
        <v>12</v>
      </c>
      <c r="BA30" s="10">
        <f t="shared" si="11"/>
        <v>2.5419999999999998</v>
      </c>
      <c r="BB30" s="9">
        <f t="shared" si="12"/>
        <v>0.25599999999999978</v>
      </c>
      <c r="BC30" s="10">
        <f t="shared" si="13"/>
        <v>0.3580000000000001</v>
      </c>
      <c r="BD30" s="9">
        <v>3.97</v>
      </c>
      <c r="BE30" s="3">
        <v>4.7300000000000004</v>
      </c>
      <c r="BF30" s="15">
        <v>5.74</v>
      </c>
      <c r="BG30" s="15">
        <f t="shared" si="14"/>
        <v>4.7300000000000004</v>
      </c>
      <c r="BH30" s="9">
        <f t="shared" si="15"/>
        <v>0.76000000000000023</v>
      </c>
      <c r="BI30" s="10">
        <f t="shared" si="16"/>
        <v>1.0099999999999998</v>
      </c>
      <c r="BJ30" s="9">
        <v>4.3330000000000002</v>
      </c>
      <c r="BK30" s="3">
        <v>5.2779999999999996</v>
      </c>
      <c r="BL30" s="15">
        <v>6.5330000000000004</v>
      </c>
      <c r="BM30" s="15">
        <f t="shared" si="17"/>
        <v>5.2779999999999996</v>
      </c>
      <c r="BN30" s="9">
        <f t="shared" si="18"/>
        <v>0.9449999999999994</v>
      </c>
      <c r="BO30" s="10">
        <f t="shared" si="19"/>
        <v>1.2550000000000008</v>
      </c>
      <c r="BP30">
        <f t="shared" si="20"/>
        <v>0</v>
      </c>
      <c r="BQ30" s="93">
        <f t="shared" si="21"/>
        <v>1.9843342036553531</v>
      </c>
      <c r="BR30" s="93">
        <f t="shared" si="22"/>
        <v>2.4673629242819826</v>
      </c>
      <c r="BS30" s="93" t="str">
        <f>VLOOKUP(C30,'Koppeling locatie - aslocatie'!$A$2:$C$8139,2,FALSE)</f>
        <v>AM_EX_R_24_5</v>
      </c>
      <c r="BT30" s="93">
        <f>VLOOKUP($BS30,aslocaties_v01!$C$3:$AA$500,MATCH($K$3/10,aslocaties_v01!$C$2:$X$2),FALSE)</f>
        <v>3.129</v>
      </c>
      <c r="BU30" s="93">
        <f>VLOOKUP(BS30,aslocaties_v01!$C$3:$AA$500,MATCH($K$3,aslocaties_v01!$C$2:$X$2),FALSE)</f>
        <v>3.5110000000000001</v>
      </c>
      <c r="BV30" s="93">
        <f>VLOOKUP(BS30,aslocaties_v01!$C$3:$AA$500,MATCH($K$3*10,aslocaties_v01!$C$2:$Y$2),FALSE)</f>
        <v>3.944</v>
      </c>
      <c r="BW30" s="93">
        <f t="shared" si="23"/>
        <v>0.38200000000000012</v>
      </c>
      <c r="BX30" s="93">
        <f t="shared" si="24"/>
        <v>0.43299999999999983</v>
      </c>
      <c r="BY30" s="94">
        <f t="shared" si="25"/>
        <v>2.6109660574409332E-3</v>
      </c>
      <c r="BZ30" s="94">
        <f t="shared" si="26"/>
        <v>4.5977011494258146E-3</v>
      </c>
      <c r="CA30" s="94">
        <f t="shared" si="27"/>
        <v>9.9999999999997868E-3</v>
      </c>
      <c r="CB30">
        <f t="shared" si="28"/>
        <v>1.0999999999999677E-2</v>
      </c>
      <c r="CC30" s="58">
        <f t="shared" si="29"/>
        <v>1.2999999999999901E-2</v>
      </c>
      <c r="CD30" s="95" t="b">
        <f t="shared" si="30"/>
        <v>0</v>
      </c>
      <c r="CE30" s="96" t="b">
        <f t="shared" si="31"/>
        <v>1</v>
      </c>
      <c r="CF30" t="b">
        <f t="shared" si="32"/>
        <v>1</v>
      </c>
      <c r="CG30" t="b">
        <f t="shared" si="33"/>
        <v>1</v>
      </c>
      <c r="CH30" s="84" t="b">
        <f t="shared" si="34"/>
        <v>1</v>
      </c>
      <c r="CI30">
        <f t="shared" si="35"/>
        <v>1.1040000000000001</v>
      </c>
      <c r="CJ30" t="b">
        <f t="shared" si="36"/>
        <v>1</v>
      </c>
      <c r="CK30" t="b">
        <f t="shared" si="37"/>
        <v>1</v>
      </c>
      <c r="CL30" s="84" t="b">
        <f t="shared" si="57"/>
        <v>1</v>
      </c>
      <c r="CM30">
        <f t="shared" si="38"/>
        <v>2.5419999999999998</v>
      </c>
      <c r="CN30" t="b">
        <f t="shared" si="39"/>
        <v>1</v>
      </c>
      <c r="CO30" s="84">
        <f t="shared" si="40"/>
        <v>0.10951998675474806</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583</v>
      </c>
      <c r="B31" s="3">
        <v>2</v>
      </c>
      <c r="C31" s="3" t="s">
        <v>1051</v>
      </c>
      <c r="D31" s="3" t="str">
        <f t="shared" si="0"/>
        <v>AM_1_24-2_dk_0129</v>
      </c>
      <c r="E31" s="3" t="str">
        <f t="shared" si="1"/>
        <v>0129</v>
      </c>
      <c r="F31" s="3">
        <v>118244.04700000001</v>
      </c>
      <c r="G31" s="15">
        <v>417395</v>
      </c>
      <c r="H31" s="35" t="str">
        <f t="shared" si="2"/>
        <v>ja</v>
      </c>
      <c r="I31" s="42">
        <v>289</v>
      </c>
      <c r="J31" s="20" t="s">
        <v>2277</v>
      </c>
      <c r="K31" s="21">
        <v>10000</v>
      </c>
      <c r="L31" s="28">
        <f t="shared" si="54"/>
        <v>1</v>
      </c>
      <c r="M31" s="28">
        <f t="shared" si="55"/>
        <v>1</v>
      </c>
      <c r="N31" s="56">
        <f t="shared" si="3"/>
        <v>10000</v>
      </c>
      <c r="O31" s="33">
        <f t="shared" si="56"/>
        <v>105.02150077484134</v>
      </c>
      <c r="P31" s="37">
        <f t="shared" si="4"/>
        <v>47.624629594361586</v>
      </c>
      <c r="Q31" s="9" t="s">
        <v>12</v>
      </c>
      <c r="R31" s="55" t="s">
        <v>12</v>
      </c>
      <c r="S31" s="55">
        <v>2.7749999999999999</v>
      </c>
      <c r="T31" s="55">
        <v>2.9529999999999998</v>
      </c>
      <c r="U31" s="55">
        <v>3.14</v>
      </c>
      <c r="V31" s="3">
        <v>3.3159999999999998</v>
      </c>
      <c r="W31" s="3">
        <v>3.5230000000000001</v>
      </c>
      <c r="X31" s="3" t="s">
        <v>12</v>
      </c>
      <c r="Y31" s="3">
        <v>3.9580000000000002</v>
      </c>
      <c r="Z31" s="15" t="s">
        <v>12</v>
      </c>
      <c r="AA31" s="10">
        <f t="shared" si="5"/>
        <v>3.5230000000000001</v>
      </c>
      <c r="AB31" s="9">
        <f t="shared" si="6"/>
        <v>0.38300000000000001</v>
      </c>
      <c r="AC31" s="10">
        <f t="shared" si="7"/>
        <v>0.43500000000000005</v>
      </c>
      <c r="AD31" s="9" t="s">
        <v>12</v>
      </c>
      <c r="AE31" s="55" t="s">
        <v>12</v>
      </c>
      <c r="AF31" s="55">
        <v>0.72299999999999998</v>
      </c>
      <c r="AG31" s="55">
        <v>0.79800000000000004</v>
      </c>
      <c r="AH31" s="55">
        <v>0.88900000000000001</v>
      </c>
      <c r="AI31" s="3">
        <v>0.98</v>
      </c>
      <c r="AJ31" s="3">
        <v>1.0880000000000001</v>
      </c>
      <c r="AK31" s="3" t="s">
        <v>12</v>
      </c>
      <c r="AL31" s="3">
        <v>1.3380000000000001</v>
      </c>
      <c r="AM31" s="15" t="s">
        <v>12</v>
      </c>
      <c r="AN31" s="10">
        <f t="shared" si="8"/>
        <v>1.0880000000000001</v>
      </c>
      <c r="AO31" s="9">
        <f t="shared" si="9"/>
        <v>0.19900000000000007</v>
      </c>
      <c r="AP31" s="10">
        <f t="shared" si="10"/>
        <v>0.25</v>
      </c>
      <c r="AQ31" s="9" t="s">
        <v>12</v>
      </c>
      <c r="AR31" s="55" t="s">
        <v>12</v>
      </c>
      <c r="AS31" s="55">
        <v>2.0819999999999999</v>
      </c>
      <c r="AT31" s="55">
        <v>2.17</v>
      </c>
      <c r="AU31" s="55">
        <v>2.2679999999999998</v>
      </c>
      <c r="AV31" s="3">
        <v>2.3679999999999999</v>
      </c>
      <c r="AW31" s="3">
        <v>2.5070000000000001</v>
      </c>
      <c r="AX31" s="3" t="s">
        <v>12</v>
      </c>
      <c r="AY31" s="3">
        <v>2.86</v>
      </c>
      <c r="AZ31" s="15" t="s">
        <v>12</v>
      </c>
      <c r="BA31" s="10">
        <f t="shared" si="11"/>
        <v>2.5070000000000001</v>
      </c>
      <c r="BB31" s="9">
        <f t="shared" si="12"/>
        <v>0.23900000000000032</v>
      </c>
      <c r="BC31" s="10">
        <f t="shared" si="13"/>
        <v>0.35299999999999976</v>
      </c>
      <c r="BD31" s="9">
        <v>3.9359999999999999</v>
      </c>
      <c r="BE31" s="3">
        <v>4.6749999999999998</v>
      </c>
      <c r="BF31" s="15">
        <v>5.6689999999999996</v>
      </c>
      <c r="BG31" s="15">
        <f t="shared" si="14"/>
        <v>4.6749999999999998</v>
      </c>
      <c r="BH31" s="9">
        <f t="shared" si="15"/>
        <v>0.73899999999999988</v>
      </c>
      <c r="BI31" s="10">
        <f t="shared" si="16"/>
        <v>0.99399999999999977</v>
      </c>
      <c r="BJ31" s="9">
        <v>4.3010000000000002</v>
      </c>
      <c r="BK31" s="3">
        <v>5.2149999999999999</v>
      </c>
      <c r="BL31" s="15">
        <v>6.4379999999999997</v>
      </c>
      <c r="BM31" s="15">
        <f t="shared" si="17"/>
        <v>5.2149999999999999</v>
      </c>
      <c r="BN31" s="9">
        <f t="shared" si="18"/>
        <v>0.9139999999999997</v>
      </c>
      <c r="BO31" s="10">
        <f t="shared" si="19"/>
        <v>1.2229999999999999</v>
      </c>
      <c r="BP31">
        <f t="shared" si="20"/>
        <v>0</v>
      </c>
      <c r="BQ31" s="93">
        <f t="shared" si="21"/>
        <v>1.9295039164490859</v>
      </c>
      <c r="BR31" s="93">
        <f t="shared" si="22"/>
        <v>2.3864229765013047</v>
      </c>
      <c r="BS31" s="93" t="str">
        <f>VLOOKUP(C31,'Koppeling locatie - aslocatie'!$A$2:$C$8139,2,FALSE)</f>
        <v>AM_EX_R_24_6</v>
      </c>
      <c r="BT31" s="93">
        <f>VLOOKUP($BS31,aslocaties_v01!$C$3:$AA$500,MATCH($K$3/10,aslocaties_v01!$C$2:$X$2),FALSE)</f>
        <v>3.1280000000000001</v>
      </c>
      <c r="BU31" s="93">
        <f>VLOOKUP(BS31,aslocaties_v01!$C$3:$AA$500,MATCH($K$3,aslocaties_v01!$C$2:$X$2),FALSE)</f>
        <v>3.51</v>
      </c>
      <c r="BV31" s="93">
        <f>VLOOKUP(BS31,aslocaties_v01!$C$3:$AA$500,MATCH($K$3*10,aslocaties_v01!$C$2:$Y$2),FALSE)</f>
        <v>3.9430000000000001</v>
      </c>
      <c r="BW31" s="93">
        <f t="shared" si="23"/>
        <v>0.38199999999999967</v>
      </c>
      <c r="BX31" s="93">
        <f t="shared" si="24"/>
        <v>0.43300000000000027</v>
      </c>
      <c r="BY31" s="94">
        <f t="shared" si="25"/>
        <v>2.6109660574421545E-3</v>
      </c>
      <c r="BZ31" s="94">
        <f t="shared" si="26"/>
        <v>4.5977011494248154E-3</v>
      </c>
      <c r="CA31" s="94">
        <f t="shared" si="27"/>
        <v>1.2000000000000011E-2</v>
      </c>
      <c r="CB31">
        <f t="shared" si="28"/>
        <v>1.3000000000000345E-2</v>
      </c>
      <c r="CC31" s="58">
        <f t="shared" si="29"/>
        <v>1.5000000000000124E-2</v>
      </c>
      <c r="CD31" s="95" t="b">
        <f t="shared" si="30"/>
        <v>0</v>
      </c>
      <c r="CE31" s="96" t="b">
        <f t="shared" si="31"/>
        <v>1</v>
      </c>
      <c r="CF31" t="b">
        <f t="shared" si="32"/>
        <v>1</v>
      </c>
      <c r="CG31" t="b">
        <f t="shared" si="33"/>
        <v>1</v>
      </c>
      <c r="CH31" s="84" t="b">
        <f t="shared" si="34"/>
        <v>1</v>
      </c>
      <c r="CI31">
        <f t="shared" si="35"/>
        <v>1.0880000000000001</v>
      </c>
      <c r="CJ31" t="b">
        <f t="shared" si="36"/>
        <v>1</v>
      </c>
      <c r="CK31" t="b">
        <f t="shared" si="37"/>
        <v>1</v>
      </c>
      <c r="CL31" s="84" t="b">
        <f t="shared" si="57"/>
        <v>1</v>
      </c>
      <c r="CM31">
        <f t="shared" si="38"/>
        <v>2.5070000000000001</v>
      </c>
      <c r="CN31" t="b">
        <f t="shared" si="39"/>
        <v>1</v>
      </c>
      <c r="CO31" s="84">
        <f t="shared" si="40"/>
        <v>0.11096745585211784</v>
      </c>
      <c r="CP31" t="b">
        <f t="shared" si="41"/>
        <v>1</v>
      </c>
      <c r="CQ31" s="96" t="b">
        <f t="shared" si="42"/>
        <v>1</v>
      </c>
      <c r="CR31" t="b">
        <f t="shared" si="43"/>
        <v>1</v>
      </c>
      <c r="CS31" t="b">
        <f t="shared" si="44"/>
        <v>1</v>
      </c>
      <c r="CT31" t="b">
        <f t="shared" si="45"/>
        <v>1</v>
      </c>
      <c r="CU31" t="b">
        <f t="shared" si="46"/>
        <v>1</v>
      </c>
      <c r="CV31" s="84" t="b">
        <f t="shared" si="47"/>
        <v>1</v>
      </c>
      <c r="CW31" t="b">
        <f t="shared" si="48"/>
        <v>0</v>
      </c>
      <c r="CX31" t="b">
        <f t="shared" si="49"/>
        <v>0</v>
      </c>
      <c r="CY31" t="b">
        <f t="shared" si="50"/>
        <v>0</v>
      </c>
      <c r="CZ31" t="b">
        <f t="shared" si="51"/>
        <v>1</v>
      </c>
      <c r="DA31" s="84">
        <f t="shared" si="52"/>
        <v>1</v>
      </c>
      <c r="DB31" t="b">
        <f t="shared" si="53"/>
        <v>0</v>
      </c>
    </row>
    <row r="32" spans="1:106">
      <c r="A32" s="9">
        <v>584</v>
      </c>
      <c r="B32" s="3">
        <v>2</v>
      </c>
      <c r="C32" s="3" t="s">
        <v>1052</v>
      </c>
      <c r="D32" s="3" t="str">
        <f t="shared" si="0"/>
        <v>AM_1_24-2_dk_0130</v>
      </c>
      <c r="E32" s="3" t="str">
        <f t="shared" si="1"/>
        <v>0130</v>
      </c>
      <c r="F32" s="3">
        <v>118236.359</v>
      </c>
      <c r="G32" s="15">
        <v>417442</v>
      </c>
      <c r="H32" s="35" t="str">
        <f t="shared" si="2"/>
        <v>ja</v>
      </c>
      <c r="I32" s="42">
        <v>218</v>
      </c>
      <c r="J32" s="20" t="s">
        <v>2277</v>
      </c>
      <c r="K32" s="21">
        <v>10000</v>
      </c>
      <c r="L32" s="28">
        <f t="shared" si="54"/>
        <v>1</v>
      </c>
      <c r="M32" s="28">
        <f t="shared" si="55"/>
        <v>1</v>
      </c>
      <c r="N32" s="56">
        <f t="shared" si="3"/>
        <v>10000</v>
      </c>
      <c r="O32" s="33">
        <f t="shared" si="56"/>
        <v>47.624629594361586</v>
      </c>
      <c r="P32" s="37">
        <f t="shared" si="4"/>
        <v>122.44172274598166</v>
      </c>
      <c r="Q32" s="9" t="s">
        <v>12</v>
      </c>
      <c r="R32" s="55" t="s">
        <v>12</v>
      </c>
      <c r="S32" s="55">
        <v>2.7749999999999999</v>
      </c>
      <c r="T32" s="55">
        <v>2.952</v>
      </c>
      <c r="U32" s="55">
        <v>3.1389999999999998</v>
      </c>
      <c r="V32" s="3">
        <v>3.3149999999999999</v>
      </c>
      <c r="W32" s="3">
        <v>3.5219999999999998</v>
      </c>
      <c r="X32" s="3" t="s">
        <v>12</v>
      </c>
      <c r="Y32" s="3">
        <v>3.9569999999999999</v>
      </c>
      <c r="Z32" s="15" t="s">
        <v>12</v>
      </c>
      <c r="AA32" s="10">
        <f t="shared" si="5"/>
        <v>3.5219999999999998</v>
      </c>
      <c r="AB32" s="9">
        <f t="shared" si="6"/>
        <v>0.38300000000000001</v>
      </c>
      <c r="AC32" s="10">
        <f t="shared" si="7"/>
        <v>0.43500000000000005</v>
      </c>
      <c r="AD32" s="9" t="s">
        <v>12</v>
      </c>
      <c r="AE32" s="55" t="s">
        <v>12</v>
      </c>
      <c r="AF32" s="55">
        <v>0.46400000000000002</v>
      </c>
      <c r="AG32" s="55">
        <v>0.53100000000000003</v>
      </c>
      <c r="AH32" s="55">
        <v>0.60699999999999998</v>
      </c>
      <c r="AI32" s="3">
        <v>0.68799999999999994</v>
      </c>
      <c r="AJ32" s="3">
        <v>0.79600000000000004</v>
      </c>
      <c r="AK32" s="3" t="s">
        <v>12</v>
      </c>
      <c r="AL32" s="3">
        <v>1.0720000000000001</v>
      </c>
      <c r="AM32" s="15" t="s">
        <v>12</v>
      </c>
      <c r="AN32" s="10">
        <f t="shared" si="8"/>
        <v>0.79600000000000004</v>
      </c>
      <c r="AO32" s="9">
        <f t="shared" si="9"/>
        <v>0.18900000000000006</v>
      </c>
      <c r="AP32" s="10">
        <f t="shared" si="10"/>
        <v>0.27600000000000002</v>
      </c>
      <c r="AQ32" s="9" t="s">
        <v>12</v>
      </c>
      <c r="AR32" s="55" t="s">
        <v>12</v>
      </c>
      <c r="AS32" s="55">
        <v>1.879</v>
      </c>
      <c r="AT32" s="55">
        <v>1.984</v>
      </c>
      <c r="AU32" s="55">
        <v>2.0960000000000001</v>
      </c>
      <c r="AV32" s="3">
        <v>2.23</v>
      </c>
      <c r="AW32" s="3">
        <v>2.4140000000000001</v>
      </c>
      <c r="AX32" s="3" t="s">
        <v>12</v>
      </c>
      <c r="AY32" s="3">
        <v>2.8439999999999999</v>
      </c>
      <c r="AZ32" s="15" t="s">
        <v>12</v>
      </c>
      <c r="BA32" s="10">
        <f t="shared" si="11"/>
        <v>2.4140000000000001</v>
      </c>
      <c r="BB32" s="9">
        <f t="shared" si="12"/>
        <v>0.31800000000000006</v>
      </c>
      <c r="BC32" s="10">
        <f t="shared" si="13"/>
        <v>0.42999999999999972</v>
      </c>
      <c r="BD32" s="9">
        <v>3.7450000000000001</v>
      </c>
      <c r="BE32" s="3">
        <v>4.4390000000000001</v>
      </c>
      <c r="BF32" s="15">
        <v>5.35</v>
      </c>
      <c r="BG32" s="15">
        <f t="shared" si="14"/>
        <v>4.4390000000000001</v>
      </c>
      <c r="BH32" s="9">
        <f t="shared" si="15"/>
        <v>0.69399999999999995</v>
      </c>
      <c r="BI32" s="10">
        <f t="shared" si="16"/>
        <v>0.91099999999999959</v>
      </c>
      <c r="BJ32" s="9">
        <v>3.919</v>
      </c>
      <c r="BK32" s="3">
        <v>4.7030000000000003</v>
      </c>
      <c r="BL32" s="15">
        <v>5.7549999999999999</v>
      </c>
      <c r="BM32" s="15">
        <f t="shared" si="17"/>
        <v>4.7030000000000003</v>
      </c>
      <c r="BN32" s="9">
        <f t="shared" si="18"/>
        <v>0.78400000000000025</v>
      </c>
      <c r="BO32" s="10">
        <f t="shared" si="19"/>
        <v>1.0519999999999996</v>
      </c>
      <c r="BP32">
        <f t="shared" si="20"/>
        <v>0</v>
      </c>
      <c r="BQ32" s="93">
        <f t="shared" si="21"/>
        <v>1.8120104438642295</v>
      </c>
      <c r="BR32" s="93">
        <f t="shared" si="22"/>
        <v>2.046997389033943</v>
      </c>
      <c r="BS32" s="93" t="str">
        <f>VLOOKUP(C32,'Koppeling locatie - aslocatie'!$A$2:$C$8139,2,FALSE)</f>
        <v>AM_EX_R_24_6</v>
      </c>
      <c r="BT32" s="93">
        <f>VLOOKUP($BS32,aslocaties_v01!$C$3:$AA$500,MATCH($K$3/10,aslocaties_v01!$C$2:$X$2),FALSE)</f>
        <v>3.1280000000000001</v>
      </c>
      <c r="BU32" s="93">
        <f>VLOOKUP(BS32,aslocaties_v01!$C$3:$AA$500,MATCH($K$3,aslocaties_v01!$C$2:$X$2),FALSE)</f>
        <v>3.51</v>
      </c>
      <c r="BV32" s="93">
        <f>VLOOKUP(BS32,aslocaties_v01!$C$3:$AA$500,MATCH($K$3*10,aslocaties_v01!$C$2:$Y$2),FALSE)</f>
        <v>3.9430000000000001</v>
      </c>
      <c r="BW32" s="93">
        <f t="shared" si="23"/>
        <v>0.38199999999999967</v>
      </c>
      <c r="BX32" s="93">
        <f t="shared" si="24"/>
        <v>0.43300000000000027</v>
      </c>
      <c r="BY32" s="94">
        <f t="shared" si="25"/>
        <v>2.6109660574421545E-3</v>
      </c>
      <c r="BZ32" s="94">
        <f t="shared" si="26"/>
        <v>4.5977011494248154E-3</v>
      </c>
      <c r="CA32" s="94">
        <f t="shared" si="27"/>
        <v>1.0999999999999677E-2</v>
      </c>
      <c r="CB32">
        <f t="shared" si="28"/>
        <v>1.2000000000000011E-2</v>
      </c>
      <c r="CC32" s="58">
        <f t="shared" si="29"/>
        <v>1.399999999999979E-2</v>
      </c>
      <c r="CD32" s="95" t="b">
        <f t="shared" si="30"/>
        <v>0</v>
      </c>
      <c r="CE32" s="96" t="b">
        <f t="shared" si="31"/>
        <v>1</v>
      </c>
      <c r="CF32" t="b">
        <f t="shared" si="32"/>
        <v>1</v>
      </c>
      <c r="CG32" t="b">
        <f t="shared" si="33"/>
        <v>1</v>
      </c>
      <c r="CH32" s="84" t="b">
        <f t="shared" si="34"/>
        <v>1</v>
      </c>
      <c r="CI32">
        <f t="shared" si="35"/>
        <v>0.79600000000000004</v>
      </c>
      <c r="CJ32" t="b">
        <f t="shared" si="36"/>
        <v>1</v>
      </c>
      <c r="CK32" t="b">
        <f t="shared" si="37"/>
        <v>1</v>
      </c>
      <c r="CL32" s="84" t="b">
        <f t="shared" si="57"/>
        <v>1</v>
      </c>
      <c r="CM32">
        <f t="shared" si="38"/>
        <v>2.4140000000000001</v>
      </c>
      <c r="CN32" t="b">
        <f t="shared" si="39"/>
        <v>1</v>
      </c>
      <c r="CO32" s="84">
        <f t="shared" si="40"/>
        <v>8.7561650221884738E-2</v>
      </c>
      <c r="CP32" t="b">
        <f t="shared" si="41"/>
        <v>1</v>
      </c>
      <c r="CQ32" s="96" t="b">
        <f t="shared" si="42"/>
        <v>1</v>
      </c>
      <c r="CR32" t="b">
        <f t="shared" si="43"/>
        <v>0</v>
      </c>
      <c r="CS32" t="b">
        <f t="shared" si="44"/>
        <v>0</v>
      </c>
      <c r="CT32" t="b">
        <f t="shared" si="45"/>
        <v>0</v>
      </c>
      <c r="CU32" t="b">
        <f t="shared" si="46"/>
        <v>1</v>
      </c>
      <c r="CV32" s="84" t="b">
        <f t="shared" si="47"/>
        <v>1</v>
      </c>
      <c r="CW32" t="b">
        <f t="shared" si="48"/>
        <v>1</v>
      </c>
      <c r="CX32" t="b">
        <f t="shared" si="49"/>
        <v>0</v>
      </c>
      <c r="CY32" t="b">
        <f t="shared" si="50"/>
        <v>1</v>
      </c>
      <c r="CZ32" t="b">
        <f t="shared" si="51"/>
        <v>1</v>
      </c>
      <c r="DA32" s="84">
        <f t="shared" si="52"/>
        <v>2</v>
      </c>
      <c r="DB32" t="b">
        <f t="shared" si="53"/>
        <v>0</v>
      </c>
    </row>
    <row r="33" spans="1:106">
      <c r="A33" s="9">
        <v>585</v>
      </c>
      <c r="B33" s="3">
        <v>2</v>
      </c>
      <c r="C33" s="3" t="s">
        <v>1053</v>
      </c>
      <c r="D33" s="3" t="str">
        <f t="shared" si="0"/>
        <v>AM_1_24-2_dk_0131</v>
      </c>
      <c r="E33" s="3" t="str">
        <f t="shared" si="1"/>
        <v>0131</v>
      </c>
      <c r="F33" s="3">
        <v>118144.484</v>
      </c>
      <c r="G33" s="15">
        <v>417522.93800000002</v>
      </c>
      <c r="H33" s="35" t="str">
        <f t="shared" si="2"/>
        <v>ja</v>
      </c>
      <c r="I33" s="42">
        <v>218</v>
      </c>
      <c r="J33" s="20" t="s">
        <v>2277</v>
      </c>
      <c r="K33" s="21">
        <v>10000</v>
      </c>
      <c r="L33" s="28">
        <f t="shared" si="54"/>
        <v>1</v>
      </c>
      <c r="M33" s="28">
        <f t="shared" si="55"/>
        <v>1</v>
      </c>
      <c r="N33" s="56">
        <f t="shared" si="3"/>
        <v>10000</v>
      </c>
      <c r="O33" s="33">
        <f t="shared" si="56"/>
        <v>122.44172274598166</v>
      </c>
      <c r="P33" s="37">
        <f t="shared" si="4"/>
        <v>299.76959368487434</v>
      </c>
      <c r="Q33" s="9" t="s">
        <v>12</v>
      </c>
      <c r="R33" s="55" t="s">
        <v>12</v>
      </c>
      <c r="S33" s="55">
        <v>2.7730000000000001</v>
      </c>
      <c r="T33" s="55">
        <v>2.9489999999999998</v>
      </c>
      <c r="U33" s="55">
        <v>3.137</v>
      </c>
      <c r="V33" s="3">
        <v>3.3130000000000002</v>
      </c>
      <c r="W33" s="3">
        <v>3.524</v>
      </c>
      <c r="X33" s="3" t="s">
        <v>12</v>
      </c>
      <c r="Y33" s="3">
        <v>3.9660000000000002</v>
      </c>
      <c r="Z33" s="15" t="s">
        <v>12</v>
      </c>
      <c r="AA33" s="10">
        <f t="shared" si="5"/>
        <v>3.524</v>
      </c>
      <c r="AB33" s="9">
        <f t="shared" si="6"/>
        <v>0.38700000000000001</v>
      </c>
      <c r="AC33" s="10">
        <f t="shared" si="7"/>
        <v>0.44200000000000017</v>
      </c>
      <c r="AD33" s="9" t="s">
        <v>12</v>
      </c>
      <c r="AE33" s="55" t="s">
        <v>12</v>
      </c>
      <c r="AF33" s="55">
        <v>0.10299999999999999</v>
      </c>
      <c r="AG33" s="55">
        <v>0.24</v>
      </c>
      <c r="AH33" s="55">
        <v>0.39700000000000002</v>
      </c>
      <c r="AI33" s="3">
        <v>0.53500000000000003</v>
      </c>
      <c r="AJ33" s="3">
        <v>0.69699999999999995</v>
      </c>
      <c r="AK33" s="3" t="s">
        <v>12</v>
      </c>
      <c r="AL33" s="3">
        <v>1.028</v>
      </c>
      <c r="AM33" s="15" t="s">
        <v>12</v>
      </c>
      <c r="AN33" s="10">
        <f t="shared" si="8"/>
        <v>0.69699999999999995</v>
      </c>
      <c r="AO33" s="9">
        <f t="shared" si="9"/>
        <v>0.29999999999999993</v>
      </c>
      <c r="AP33" s="10">
        <f t="shared" si="10"/>
        <v>0.33100000000000007</v>
      </c>
      <c r="AQ33" s="9" t="s">
        <v>12</v>
      </c>
      <c r="AR33" s="55" t="s">
        <v>12</v>
      </c>
      <c r="AS33" s="55">
        <v>0.47899999999999998</v>
      </c>
      <c r="AT33" s="55">
        <v>1.095</v>
      </c>
      <c r="AU33" s="55">
        <v>1.7529999999999999</v>
      </c>
      <c r="AV33" s="3">
        <v>2.1509999999999998</v>
      </c>
      <c r="AW33" s="3">
        <v>2.504</v>
      </c>
      <c r="AX33" s="3" t="s">
        <v>12</v>
      </c>
      <c r="AY33" s="3">
        <v>3.8929999999999998</v>
      </c>
      <c r="AZ33" s="15" t="s">
        <v>12</v>
      </c>
      <c r="BA33" s="10">
        <f t="shared" si="11"/>
        <v>2.504</v>
      </c>
      <c r="BB33" s="9">
        <f t="shared" si="12"/>
        <v>0.75100000000000011</v>
      </c>
      <c r="BC33" s="10">
        <f t="shared" si="13"/>
        <v>1.3889999999999998</v>
      </c>
      <c r="BD33" s="9">
        <v>3.585</v>
      </c>
      <c r="BE33" s="3">
        <v>4.431</v>
      </c>
      <c r="BF33" s="15">
        <v>5.59</v>
      </c>
      <c r="BG33" s="15">
        <f t="shared" si="14"/>
        <v>4.431</v>
      </c>
      <c r="BH33" s="9">
        <f t="shared" si="15"/>
        <v>0.84600000000000009</v>
      </c>
      <c r="BI33" s="10">
        <f t="shared" si="16"/>
        <v>1.1589999999999998</v>
      </c>
      <c r="BJ33" s="9">
        <v>3.645</v>
      </c>
      <c r="BK33" s="3">
        <v>4.5389999999999997</v>
      </c>
      <c r="BL33" s="15">
        <v>5.6289999999999996</v>
      </c>
      <c r="BM33" s="15">
        <f t="shared" si="17"/>
        <v>4.5389999999999997</v>
      </c>
      <c r="BN33" s="9">
        <f t="shared" si="18"/>
        <v>0.89399999999999968</v>
      </c>
      <c r="BO33" s="10">
        <f t="shared" si="19"/>
        <v>1.0899999999999999</v>
      </c>
      <c r="BP33">
        <f t="shared" si="20"/>
        <v>0</v>
      </c>
      <c r="BQ33" s="93">
        <f t="shared" si="21"/>
        <v>2.1860465116279073</v>
      </c>
      <c r="BR33" s="93">
        <f t="shared" si="22"/>
        <v>2.3100775193798442</v>
      </c>
      <c r="BS33" s="93" t="str">
        <f>VLOOKUP(C33,'Koppeling locatie - aslocatie'!$A$2:$C$8139,2,FALSE)</f>
        <v>AM_EX_R_24_8</v>
      </c>
      <c r="BT33" s="93">
        <f>VLOOKUP($BS33,aslocaties_v01!$C$3:$AA$500,MATCH($K$3/10,aslocaties_v01!$C$2:$X$2),FALSE)</f>
        <v>3.1269999999999998</v>
      </c>
      <c r="BU33" s="93">
        <f>VLOOKUP(BS33,aslocaties_v01!$C$3:$AA$500,MATCH($K$3,aslocaties_v01!$C$2:$X$2),FALSE)</f>
        <v>3.51</v>
      </c>
      <c r="BV33" s="93">
        <f>VLOOKUP(BS33,aslocaties_v01!$C$3:$AA$500,MATCH($K$3*10,aslocaties_v01!$C$2:$Y$2),FALSE)</f>
        <v>3.9409999999999998</v>
      </c>
      <c r="BW33" s="93">
        <f t="shared" si="23"/>
        <v>0.38300000000000001</v>
      </c>
      <c r="BX33" s="93">
        <f t="shared" si="24"/>
        <v>0.43100000000000005</v>
      </c>
      <c r="BY33" s="94">
        <f t="shared" si="25"/>
        <v>1.033591731266148E-2</v>
      </c>
      <c r="BZ33" s="94">
        <f t="shared" si="26"/>
        <v>2.4886877828054543E-2</v>
      </c>
      <c r="CA33" s="94">
        <f t="shared" si="27"/>
        <v>1.0000000000000231E-2</v>
      </c>
      <c r="CB33">
        <f t="shared" si="28"/>
        <v>1.4000000000000234E-2</v>
      </c>
      <c r="CC33" s="58">
        <f t="shared" si="29"/>
        <v>2.5000000000000355E-2</v>
      </c>
      <c r="CD33" s="95" t="b">
        <f t="shared" si="30"/>
        <v>0</v>
      </c>
      <c r="CE33" s="96" t="b">
        <f t="shared" si="31"/>
        <v>1</v>
      </c>
      <c r="CF33" t="b">
        <f t="shared" si="32"/>
        <v>1</v>
      </c>
      <c r="CG33" t="b">
        <f t="shared" si="33"/>
        <v>1</v>
      </c>
      <c r="CH33" s="84" t="b">
        <f t="shared" si="34"/>
        <v>1</v>
      </c>
      <c r="CI33">
        <f t="shared" si="35"/>
        <v>0.69699999999999995</v>
      </c>
      <c r="CJ33" t="b">
        <f t="shared" si="36"/>
        <v>1</v>
      </c>
      <c r="CK33" t="b">
        <f t="shared" si="37"/>
        <v>1</v>
      </c>
      <c r="CL33" s="84" t="b">
        <f t="shared" si="57"/>
        <v>1</v>
      </c>
      <c r="CM33">
        <f t="shared" si="38"/>
        <v>2.504</v>
      </c>
      <c r="CN33" t="b">
        <f t="shared" si="39"/>
        <v>1</v>
      </c>
      <c r="CO33" s="84">
        <f t="shared" si="40"/>
        <v>7.1258968365451009E-2</v>
      </c>
      <c r="CP33" t="b">
        <f t="shared" si="41"/>
        <v>1</v>
      </c>
      <c r="CQ33" s="96" t="b">
        <f t="shared" si="42"/>
        <v>1</v>
      </c>
      <c r="CR33" t="b">
        <f t="shared" si="43"/>
        <v>1</v>
      </c>
      <c r="CS33" t="b">
        <f t="shared" si="44"/>
        <v>0</v>
      </c>
      <c r="CT33" t="b">
        <f t="shared" si="45"/>
        <v>1</v>
      </c>
      <c r="CU33" t="b">
        <f t="shared" si="46"/>
        <v>1</v>
      </c>
      <c r="CV33" s="84" t="b">
        <f t="shared" si="47"/>
        <v>1</v>
      </c>
      <c r="CW33" t="b">
        <f t="shared" si="48"/>
        <v>0</v>
      </c>
      <c r="CX33" t="b">
        <f t="shared" si="49"/>
        <v>0</v>
      </c>
      <c r="CY33" t="b">
        <f t="shared" si="50"/>
        <v>1</v>
      </c>
      <c r="CZ33" t="b">
        <f t="shared" si="51"/>
        <v>1</v>
      </c>
      <c r="DA33" s="84">
        <f t="shared" si="52"/>
        <v>2</v>
      </c>
      <c r="DB33" t="b">
        <f t="shared" si="53"/>
        <v>0</v>
      </c>
    </row>
    <row r="34" spans="1:106">
      <c r="A34" s="9">
        <v>586</v>
      </c>
      <c r="B34" s="3">
        <v>2</v>
      </c>
      <c r="C34" s="3" t="s">
        <v>1054</v>
      </c>
      <c r="D34" s="3" t="str">
        <f t="shared" si="0"/>
        <v>AM_1_24-2_dk_0134</v>
      </c>
      <c r="E34" s="3" t="str">
        <f t="shared" si="1"/>
        <v>0134</v>
      </c>
      <c r="F34" s="3">
        <v>117994.141</v>
      </c>
      <c r="G34" s="15">
        <v>417782.28100000002</v>
      </c>
      <c r="H34" s="35" t="str">
        <f t="shared" si="2"/>
        <v>ja</v>
      </c>
      <c r="I34" s="42">
        <v>285</v>
      </c>
      <c r="J34" s="20" t="s">
        <v>2277</v>
      </c>
      <c r="K34" s="21">
        <v>10000</v>
      </c>
      <c r="L34" s="28">
        <f t="shared" si="54"/>
        <v>1</v>
      </c>
      <c r="M34" s="28">
        <f t="shared" si="55"/>
        <v>1</v>
      </c>
      <c r="N34" s="56">
        <f t="shared" si="3"/>
        <v>10000</v>
      </c>
      <c r="O34" s="33">
        <f t="shared" si="56"/>
        <v>299.76959368487434</v>
      </c>
      <c r="P34" s="37">
        <f t="shared" si="4"/>
        <v>120.26216138502012</v>
      </c>
      <c r="Q34" s="9" t="s">
        <v>12</v>
      </c>
      <c r="R34" s="55" t="s">
        <v>12</v>
      </c>
      <c r="S34" s="55">
        <v>2.7650000000000001</v>
      </c>
      <c r="T34" s="55">
        <v>2.9390000000000001</v>
      </c>
      <c r="U34" s="55">
        <v>3.1269999999999998</v>
      </c>
      <c r="V34" s="3">
        <v>3.3050000000000002</v>
      </c>
      <c r="W34" s="3">
        <v>3.5169999999999999</v>
      </c>
      <c r="X34" s="3" t="s">
        <v>12</v>
      </c>
      <c r="Y34" s="3">
        <v>3.96</v>
      </c>
      <c r="Z34" s="15" t="s">
        <v>12</v>
      </c>
      <c r="AA34" s="10">
        <f t="shared" si="5"/>
        <v>3.5169999999999999</v>
      </c>
      <c r="AB34" s="9">
        <f t="shared" si="6"/>
        <v>0.39000000000000012</v>
      </c>
      <c r="AC34" s="10">
        <f t="shared" si="7"/>
        <v>0.44300000000000006</v>
      </c>
      <c r="AD34" s="9" t="s">
        <v>12</v>
      </c>
      <c r="AE34" s="55" t="s">
        <v>12</v>
      </c>
      <c r="AF34" s="55">
        <v>0.82399999999999995</v>
      </c>
      <c r="AG34" s="55">
        <v>0.91800000000000004</v>
      </c>
      <c r="AH34" s="55">
        <v>1.034</v>
      </c>
      <c r="AI34" s="3">
        <v>1.163</v>
      </c>
      <c r="AJ34" s="3">
        <v>1.3180000000000001</v>
      </c>
      <c r="AK34" s="3" t="s">
        <v>12</v>
      </c>
      <c r="AL34" s="3">
        <v>1.6339999999999999</v>
      </c>
      <c r="AM34" s="15" t="s">
        <v>12</v>
      </c>
      <c r="AN34" s="10">
        <f t="shared" si="8"/>
        <v>1.3180000000000001</v>
      </c>
      <c r="AO34" s="9">
        <f t="shared" si="9"/>
        <v>0.28400000000000003</v>
      </c>
      <c r="AP34" s="10">
        <f t="shared" si="10"/>
        <v>0.31599999999999984</v>
      </c>
      <c r="AQ34" s="9" t="s">
        <v>12</v>
      </c>
      <c r="AR34" s="55" t="s">
        <v>12</v>
      </c>
      <c r="AS34" s="55">
        <v>2.2480000000000002</v>
      </c>
      <c r="AT34" s="55">
        <v>2.3580000000000001</v>
      </c>
      <c r="AU34" s="55">
        <v>2.4889999999999999</v>
      </c>
      <c r="AV34" s="3">
        <v>2.6269999999999998</v>
      </c>
      <c r="AW34" s="3">
        <v>2.7930000000000001</v>
      </c>
      <c r="AX34" s="3" t="s">
        <v>12</v>
      </c>
      <c r="AY34" s="3">
        <v>3.121</v>
      </c>
      <c r="AZ34" s="15" t="s">
        <v>12</v>
      </c>
      <c r="BA34" s="10">
        <f t="shared" si="11"/>
        <v>2.7930000000000001</v>
      </c>
      <c r="BB34" s="9">
        <f t="shared" si="12"/>
        <v>0.30400000000000027</v>
      </c>
      <c r="BC34" s="10">
        <f t="shared" si="13"/>
        <v>0.32799999999999985</v>
      </c>
      <c r="BD34" s="9">
        <v>4.2279999999999998</v>
      </c>
      <c r="BE34" s="3">
        <v>5.0529999999999999</v>
      </c>
      <c r="BF34" s="15">
        <v>6.0869999999999997</v>
      </c>
      <c r="BG34" s="15">
        <f t="shared" si="14"/>
        <v>5.0529999999999999</v>
      </c>
      <c r="BH34" s="9">
        <f t="shared" si="15"/>
        <v>0.82500000000000018</v>
      </c>
      <c r="BI34" s="10">
        <f t="shared" si="16"/>
        <v>1.0339999999999998</v>
      </c>
      <c r="BJ34" s="9">
        <v>4.806</v>
      </c>
      <c r="BK34" s="3">
        <v>5.89</v>
      </c>
      <c r="BL34" s="15">
        <v>7.1829999999999998</v>
      </c>
      <c r="BM34" s="15">
        <f t="shared" si="17"/>
        <v>5.89</v>
      </c>
      <c r="BN34" s="9">
        <f t="shared" si="18"/>
        <v>1.0839999999999996</v>
      </c>
      <c r="BO34" s="10">
        <f t="shared" si="19"/>
        <v>1.2930000000000001</v>
      </c>
      <c r="BP34">
        <f t="shared" si="20"/>
        <v>0</v>
      </c>
      <c r="BQ34" s="93">
        <f t="shared" si="21"/>
        <v>2.115384615384615</v>
      </c>
      <c r="BR34" s="93">
        <f t="shared" si="22"/>
        <v>2.7794871794871776</v>
      </c>
      <c r="BS34" s="93" t="str">
        <f>VLOOKUP(C34,'Koppeling locatie - aslocatie'!$A$2:$C$8139,2,FALSE)</f>
        <v>AM_EX_R_24_8</v>
      </c>
      <c r="BT34" s="93">
        <f>VLOOKUP($BS34,aslocaties_v01!$C$3:$AA$500,MATCH($K$3/10,aslocaties_v01!$C$2:$X$2),FALSE)</f>
        <v>3.1269999999999998</v>
      </c>
      <c r="BU34" s="93">
        <f>VLOOKUP(BS34,aslocaties_v01!$C$3:$AA$500,MATCH($K$3,aslocaties_v01!$C$2:$X$2),FALSE)</f>
        <v>3.51</v>
      </c>
      <c r="BV34" s="93">
        <f>VLOOKUP(BS34,aslocaties_v01!$C$3:$AA$500,MATCH($K$3*10,aslocaties_v01!$C$2:$Y$2),FALSE)</f>
        <v>3.9409999999999998</v>
      </c>
      <c r="BW34" s="93">
        <f t="shared" si="23"/>
        <v>0.38300000000000001</v>
      </c>
      <c r="BX34" s="93">
        <f t="shared" si="24"/>
        <v>0.43100000000000005</v>
      </c>
      <c r="BY34" s="94">
        <f t="shared" si="25"/>
        <v>1.7948717948718218E-2</v>
      </c>
      <c r="BZ34" s="94">
        <f t="shared" si="26"/>
        <v>2.7088036117381531E-2</v>
      </c>
      <c r="CA34" s="94">
        <f t="shared" si="27"/>
        <v>0</v>
      </c>
      <c r="CB34">
        <f t="shared" si="28"/>
        <v>7.0000000000001172E-3</v>
      </c>
      <c r="CC34" s="58">
        <f t="shared" si="29"/>
        <v>1.9000000000000128E-2</v>
      </c>
      <c r="CD34" s="95" t="b">
        <f t="shared" si="30"/>
        <v>0</v>
      </c>
      <c r="CE34" s="96" t="b">
        <f t="shared" si="31"/>
        <v>1</v>
      </c>
      <c r="CF34" t="b">
        <f t="shared" si="32"/>
        <v>1</v>
      </c>
      <c r="CG34" t="b">
        <f t="shared" si="33"/>
        <v>1</v>
      </c>
      <c r="CH34" s="84" t="b">
        <f t="shared" si="34"/>
        <v>1</v>
      </c>
      <c r="CI34">
        <f t="shared" si="35"/>
        <v>1.3180000000000001</v>
      </c>
      <c r="CJ34" t="b">
        <f t="shared" si="36"/>
        <v>1</v>
      </c>
      <c r="CK34" t="b">
        <f t="shared" si="37"/>
        <v>0</v>
      </c>
      <c r="CL34" s="84" t="b">
        <f t="shared" si="57"/>
        <v>1</v>
      </c>
      <c r="CM34">
        <f t="shared" si="38"/>
        <v>2.7930000000000001</v>
      </c>
      <c r="CN34" t="b">
        <f t="shared" si="39"/>
        <v>1</v>
      </c>
      <c r="CO34" s="84">
        <f t="shared" si="40"/>
        <v>0.10830510818396751</v>
      </c>
      <c r="CP34" t="b">
        <f t="shared" si="41"/>
        <v>1</v>
      </c>
      <c r="CQ34" s="96" t="b">
        <f t="shared" si="42"/>
        <v>1</v>
      </c>
      <c r="CR34" t="b">
        <f t="shared" si="43"/>
        <v>0</v>
      </c>
      <c r="CS34" t="b">
        <f t="shared" si="44"/>
        <v>0</v>
      </c>
      <c r="CT34" t="b">
        <f t="shared" si="45"/>
        <v>1</v>
      </c>
      <c r="CU34" t="b">
        <f t="shared" si="46"/>
        <v>1</v>
      </c>
      <c r="CV34" s="84" t="b">
        <f t="shared" si="47"/>
        <v>1</v>
      </c>
      <c r="CW34" t="b">
        <f t="shared" si="48"/>
        <v>1</v>
      </c>
      <c r="CX34" t="b">
        <f t="shared" si="49"/>
        <v>1</v>
      </c>
      <c r="CY34" t="b">
        <f t="shared" si="50"/>
        <v>1</v>
      </c>
      <c r="CZ34" t="b">
        <f t="shared" si="51"/>
        <v>1</v>
      </c>
      <c r="DA34" s="84">
        <f t="shared" si="52"/>
        <v>1</v>
      </c>
      <c r="DB34" t="b">
        <f t="shared" si="53"/>
        <v>0</v>
      </c>
    </row>
    <row r="35" spans="1:106">
      <c r="A35" s="9">
        <v>587</v>
      </c>
      <c r="B35" s="3">
        <v>2</v>
      </c>
      <c r="C35" s="3" t="s">
        <v>1055</v>
      </c>
      <c r="D35" s="3" t="str">
        <f t="shared" ref="D35:D66" si="58">IF(ISERROR(FIND("_",C35)),C35,LEFT(C35,LEN(C35)-LEN(RIGHT(C35,LEN(C35)-FIND("~",SUBSTITUTE(C35,"_","~",LEN(C35)-LEN(SUBSTITUTE(C35,"_",""))))))) &amp; TEXT(INT(RIGHT(C35,LEN(C35)-FIND("~",SUBSTITUTE(C35,"_","~",LEN(C35)-LEN(SUBSTITUTE(C35,"_","")))))), "0000") )</f>
        <v>AM_1_24-2_dk_0135</v>
      </c>
      <c r="E35" s="3" t="str">
        <f t="shared" ref="E35:E66" si="59">TEXT(INT(RIGHT(C35,LEN(C35)-FIND("~",SUBSTITUTE(C35,"_","~",LEN(C35)-LEN(SUBSTITUTE(C35,"_","")))))), "0000")</f>
        <v>0135</v>
      </c>
      <c r="F35" s="3">
        <v>118063.891</v>
      </c>
      <c r="G35" s="15">
        <v>417880.25</v>
      </c>
      <c r="H35" s="35" t="str">
        <f t="shared" ref="H35:H66" si="60">IF(COUNTIF(C:C, "="&amp;C35)=1,"ja", "nee")</f>
        <v>ja</v>
      </c>
      <c r="I35" s="42">
        <v>298</v>
      </c>
      <c r="J35" s="20" t="s">
        <v>2277</v>
      </c>
      <c r="K35" s="21">
        <v>10000</v>
      </c>
      <c r="L35" s="28">
        <f t="shared" si="54"/>
        <v>1</v>
      </c>
      <c r="M35" s="28">
        <f t="shared" si="55"/>
        <v>1</v>
      </c>
      <c r="N35" s="56">
        <f t="shared" ref="N35:N66" si="61">INT(K35/L35*M35)</f>
        <v>10000</v>
      </c>
      <c r="O35" s="33">
        <f t="shared" si="56"/>
        <v>120.26216138502012</v>
      </c>
      <c r="P35" s="37">
        <f t="shared" ref="P35:P66" si="62">SQRT((F35-F36)^2+(G35-G36)^2)</f>
        <v>99.115450309206736</v>
      </c>
      <c r="Q35" s="9" t="s">
        <v>12</v>
      </c>
      <c r="R35" s="55" t="s">
        <v>12</v>
      </c>
      <c r="S35" s="55">
        <v>2.766</v>
      </c>
      <c r="T35" s="55">
        <v>2.94</v>
      </c>
      <c r="U35" s="55">
        <v>3.1280000000000001</v>
      </c>
      <c r="V35" s="3">
        <v>3.306</v>
      </c>
      <c r="W35" s="3">
        <v>3.5190000000000001</v>
      </c>
      <c r="X35" s="3" t="s">
        <v>12</v>
      </c>
      <c r="Y35" s="3">
        <v>3.9620000000000002</v>
      </c>
      <c r="Z35" s="15" t="s">
        <v>12</v>
      </c>
      <c r="AA35" s="10">
        <f t="shared" ref="AA35:AA66" si="63">LOOKUP($K35,$Q$2:$Z$2,Q35:Z35)</f>
        <v>3.5190000000000001</v>
      </c>
      <c r="AB35" s="9">
        <f t="shared" ref="AB35:AB66" si="64">LOOKUP($K35,$Q$2:$Z$2,Q35:Z35)-LOOKUP(0.1*$K35,$Q$2:$Z$2,Q35:Z35)</f>
        <v>0.39100000000000001</v>
      </c>
      <c r="AC35" s="10">
        <f t="shared" ref="AC35:AC66" si="65">LOOKUP(10*$K35,$Q$2:$Z$2,Q35:Z35)-LOOKUP($K35,$Q$2:$Z$2,Q35:Z35)</f>
        <v>0.44300000000000006</v>
      </c>
      <c r="AD35" s="9" t="s">
        <v>12</v>
      </c>
      <c r="AE35" s="55" t="s">
        <v>12</v>
      </c>
      <c r="AF35" s="55">
        <v>0.84099999999999997</v>
      </c>
      <c r="AG35" s="55">
        <v>0.94099999999999995</v>
      </c>
      <c r="AH35" s="55">
        <v>1.0609999999999999</v>
      </c>
      <c r="AI35" s="3">
        <v>1.1890000000000001</v>
      </c>
      <c r="AJ35" s="3">
        <v>1.345</v>
      </c>
      <c r="AK35" s="3" t="s">
        <v>12</v>
      </c>
      <c r="AL35" s="3">
        <v>1.663</v>
      </c>
      <c r="AM35" s="15" t="s">
        <v>12</v>
      </c>
      <c r="AN35" s="10">
        <f t="shared" ref="AN35:AN66" si="66">LOOKUP($K35,$Q$2:$Z$2,AD35:AM35)</f>
        <v>1.345</v>
      </c>
      <c r="AO35" s="9">
        <f t="shared" ref="AO35:AO66" si="67">LOOKUP($K35,$Q$2:$Z$2,AD35:AM35)-LOOKUP(0.1*$K35,$Q$2:$Z$2,AD35:AM35)</f>
        <v>0.28400000000000003</v>
      </c>
      <c r="AP35" s="10">
        <f t="shared" ref="AP35:AP66" si="68">LOOKUP(10*$K35,$Q$2:$Z$2,AD35:AM35)-LOOKUP($K35,$Q$2:$Z$2,AD35:AM35)</f>
        <v>0.31800000000000006</v>
      </c>
      <c r="AQ35" s="9" t="s">
        <v>12</v>
      </c>
      <c r="AR35" s="55" t="s">
        <v>12</v>
      </c>
      <c r="AS35" s="55">
        <v>2.2709999999999999</v>
      </c>
      <c r="AT35" s="55">
        <v>2.3889999999999998</v>
      </c>
      <c r="AU35" s="55">
        <v>2.5270000000000001</v>
      </c>
      <c r="AV35" s="3">
        <v>2.6659999999999999</v>
      </c>
      <c r="AW35" s="3">
        <v>2.8319999999999999</v>
      </c>
      <c r="AX35" s="3" t="s">
        <v>12</v>
      </c>
      <c r="AY35" s="3">
        <v>3.1619999999999999</v>
      </c>
      <c r="AZ35" s="15" t="s">
        <v>12</v>
      </c>
      <c r="BA35" s="10">
        <f t="shared" ref="BA35:BA66" si="69">LOOKUP($K35,$Q$2:$Z$2,AQ35:AZ35)</f>
        <v>2.8319999999999999</v>
      </c>
      <c r="BB35" s="9">
        <f t="shared" ref="BB35:BB66" si="70">LOOKUP($K35,$Q$2:$Z$2,AQ35:AZ35)-LOOKUP(0.1*$K35,$Q$2:$Z$2,AQ35:AZ35)</f>
        <v>0.30499999999999972</v>
      </c>
      <c r="BC35" s="10">
        <f t="shared" ref="BC35:BC66" si="71">LOOKUP(10*$K35,$Q$2:$Z$2,AQ35:AZ35)-LOOKUP($K35,$Q$2:$Z$2,AQ35:AZ35)</f>
        <v>0.33000000000000007</v>
      </c>
      <c r="BD35" s="9">
        <v>4.2519999999999998</v>
      </c>
      <c r="BE35" s="3">
        <v>5.0839999999999996</v>
      </c>
      <c r="BF35" s="15">
        <v>6.1239999999999997</v>
      </c>
      <c r="BG35" s="15">
        <f t="shared" ref="BG35:BG66" si="72">LOOKUP($N35,$BD$2:$BF$2,BD35:BF35)</f>
        <v>5.0839999999999996</v>
      </c>
      <c r="BH35" s="9">
        <f t="shared" ref="BH35:BH66" si="73">BE35-BD35</f>
        <v>0.83199999999999985</v>
      </c>
      <c r="BI35" s="10">
        <f t="shared" ref="BI35:BI66" si="74">BF35-BE35</f>
        <v>1.04</v>
      </c>
      <c r="BJ35" s="9">
        <v>4.819</v>
      </c>
      <c r="BK35" s="3">
        <v>5.9169999999999998</v>
      </c>
      <c r="BL35" s="15">
        <v>7.22</v>
      </c>
      <c r="BM35" s="15">
        <f t="shared" ref="BM35:BM66" si="75">LOOKUP($N35,$BD$2:$BF$2,BJ35:BL35)</f>
        <v>5.9169999999999998</v>
      </c>
      <c r="BN35" s="9">
        <f t="shared" ref="BN35:BN66" si="76">BK35-BJ35</f>
        <v>1.0979999999999999</v>
      </c>
      <c r="BO35" s="10">
        <f t="shared" ref="BO35:BO66" si="77">BL35-BK35</f>
        <v>1.3029999999999999</v>
      </c>
      <c r="BP35">
        <f t="shared" ref="BP35:BP66" si="78">IF(AND(ISERROR(FIND("Fout",Q35)), ISERROR(FIND("Fout",AD35)), ISERROR(FIND("Fout",AQ35)), ISERROR(FIND( "Fout",BD35)), ISERROR(FIND( "Fout",BJ35))),0,1)</f>
        <v>0</v>
      </c>
      <c r="BQ35" s="93">
        <f t="shared" ref="BQ35:BQ66" si="79">IF(AB35=0, -1, BH35/AB35)</f>
        <v>2.1278772378516622</v>
      </c>
      <c r="BR35" s="93">
        <f t="shared" ref="BR35:BR66" si="80">IF(AB35=0,-1,BN35/AB35)</f>
        <v>2.8081841432225061</v>
      </c>
      <c r="BS35" s="93" t="str">
        <f>VLOOKUP(C35,'Koppeling locatie - aslocatie'!$A$2:$C$8139,2,FALSE)</f>
        <v>AM_EX_R_24_8</v>
      </c>
      <c r="BT35" s="93">
        <f>VLOOKUP($BS35,aslocaties_v01!$C$3:$AA$500,MATCH($K$3/10,aslocaties_v01!$C$2:$X$2),FALSE)</f>
        <v>3.1269999999999998</v>
      </c>
      <c r="BU35" s="93">
        <f>VLOOKUP(BS35,aslocaties_v01!$C$3:$AA$500,MATCH($K$3,aslocaties_v01!$C$2:$X$2),FALSE)</f>
        <v>3.51</v>
      </c>
      <c r="BV35" s="93">
        <f>VLOOKUP(BS35,aslocaties_v01!$C$3:$AA$500,MATCH($K$3*10,aslocaties_v01!$C$2:$Y$2),FALSE)</f>
        <v>3.9409999999999998</v>
      </c>
      <c r="BW35" s="93">
        <f t="shared" ref="BW35:BW66" si="81">BU35-BT35</f>
        <v>0.38300000000000001</v>
      </c>
      <c r="BX35" s="93">
        <f t="shared" ref="BX35:BX66" si="82">BV35-BU35</f>
        <v>0.43100000000000005</v>
      </c>
      <c r="BY35" s="94">
        <f t="shared" ref="BY35:BY66" si="83">IFERROR(ABS(1-BW35/AB35), 999)</f>
        <v>2.0460358056266004E-2</v>
      </c>
      <c r="BZ35" s="94">
        <f t="shared" ref="BZ35:BZ66" si="84">IFERROR(ABS(1-BX35/AC35), 999)</f>
        <v>2.7088036117381531E-2</v>
      </c>
      <c r="CA35" s="94">
        <f t="shared" ref="CA35:CA66" si="85">ABS(LOOKUP(0.1*$K35,$Q$2:$Z$2,Q35:Z35)-BT35)</f>
        <v>1.000000000000334E-3</v>
      </c>
      <c r="CB35">
        <f t="shared" ref="CB35:CB66" si="86">ABS(LOOKUP($K35,$Q$2:$Z$2,Q35:Z35)-BU35)</f>
        <v>9.0000000000003411E-3</v>
      </c>
      <c r="CC35" s="58">
        <f t="shared" ref="CC35:CC66" si="87">ABS(LOOKUP(10*$K35,$Q$2:$Z$2,Q35:Z35)-BV35)</f>
        <v>2.1000000000000352E-2</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1.345</v>
      </c>
      <c r="CJ35" t="b">
        <f t="shared" ref="CJ35:CJ66" si="94">CI35&lt;AVERAGE(CI:CI)+3*STDEV(CI:CI)</f>
        <v>1</v>
      </c>
      <c r="CK35" t="b">
        <f t="shared" ref="CK35:CK66" si="95">AN35&lt;1.25</f>
        <v>0</v>
      </c>
      <c r="CL35" s="84" t="b">
        <f t="shared" si="57"/>
        <v>1</v>
      </c>
      <c r="CM35">
        <f t="shared" ref="CM35:CM66" si="96">IF(CL35,BA35,"")</f>
        <v>2.8319999999999999</v>
      </c>
      <c r="CN35" t="b">
        <f t="shared" ref="CN35:CN66" si="97">CM35&lt;AVERAGE(CM:CM)+3*STDEV(CM:CM)</f>
        <v>1</v>
      </c>
      <c r="CO35" s="84">
        <f t="shared" ref="CO35:CO66" si="98">IF(BA35=0, -1, AN35/(1.56*BA35^2))</f>
        <v>0.10750067419307581</v>
      </c>
      <c r="CP35" t="b">
        <f t="shared" ref="CP35:CP66" si="99">OR(CO35&gt;0.035, CO35&lt;0.065)</f>
        <v>1</v>
      </c>
      <c r="CQ35" s="96" t="b">
        <f t="shared" ref="CQ35:CQ66" si="100">IF(O35="-", "-", ABS(AA35-AA34)&lt;O35*$CR$1)</f>
        <v>1</v>
      </c>
      <c r="CR35" t="b">
        <f t="shared" ref="CR35:CR66" si="101">IF(O35="-","-",ABS(BG35-BG34)&lt;O35*$CS$1)</f>
        <v>1</v>
      </c>
      <c r="CS35" t="b">
        <f t="shared" ref="CS35:CS66" si="102">IF(O35="-","-",ABS(BM35-BM34)&lt;O35*$CT$1)</f>
        <v>1</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1</v>
      </c>
      <c r="CX35" t="b">
        <f t="shared" ref="CX35:CX66" si="107">IF(P35="-","-",ABS(BM36-BM35)&lt;P35*$CT$1)</f>
        <v>1</v>
      </c>
      <c r="CY35" t="b">
        <f t="shared" ref="CY35:CY66" si="108">IF(P35="-","-",ABS(AN36-AN35)&lt;P35*$CU$1)</f>
        <v>1</v>
      </c>
      <c r="CZ35" t="b">
        <f t="shared" ref="CZ35:CZ66" si="109">IF(P35="-","-",ABS(BA35-BA36)&lt;P35*$CV$1)</f>
        <v>1</v>
      </c>
      <c r="DA35" s="84">
        <f t="shared" ref="DA35:DA66" si="110">IFERROR(IF(AND(CQ35:CU35),0,1), 0)+IFERROR(IF(AND(CV35:CZ35),0,1),0)</f>
        <v>0</v>
      </c>
      <c r="DB35" t="b">
        <f t="shared" ref="DB35:DB66" si="111">AND(DA35&gt;0,CD35)</f>
        <v>0</v>
      </c>
    </row>
    <row r="36" spans="1:106">
      <c r="A36" s="9">
        <v>588</v>
      </c>
      <c r="B36" s="3">
        <v>2</v>
      </c>
      <c r="C36" s="3" t="s">
        <v>1056</v>
      </c>
      <c r="D36" s="3" t="str">
        <f t="shared" si="58"/>
        <v>AM_1_24-2_dk_0136</v>
      </c>
      <c r="E36" s="3" t="str">
        <f t="shared" si="59"/>
        <v>0136</v>
      </c>
      <c r="F36" s="3">
        <v>118095.414</v>
      </c>
      <c r="G36" s="15">
        <v>417974.21899999998</v>
      </c>
      <c r="H36" s="35" t="str">
        <f t="shared" si="60"/>
        <v>ja</v>
      </c>
      <c r="I36" s="42">
        <v>299</v>
      </c>
      <c r="J36" s="20" t="s">
        <v>2277</v>
      </c>
      <c r="K36" s="21">
        <v>10000</v>
      </c>
      <c r="L36" s="28">
        <f t="shared" ref="L36:L67" si="112">L35</f>
        <v>1</v>
      </c>
      <c r="M36" s="28">
        <f t="shared" ref="M36:M67" si="113">M35</f>
        <v>1</v>
      </c>
      <c r="N36" s="56">
        <f t="shared" si="61"/>
        <v>10000</v>
      </c>
      <c r="O36" s="33">
        <f t="shared" ref="O36:O67" si="114">SQRT((F35-F36)^2+(G35-G36)^2)</f>
        <v>99.115450309206736</v>
      </c>
      <c r="P36" s="37">
        <f t="shared" si="62"/>
        <v>59.610569415173032</v>
      </c>
      <c r="Q36" s="9" t="s">
        <v>12</v>
      </c>
      <c r="R36" s="55" t="s">
        <v>12</v>
      </c>
      <c r="S36" s="55">
        <v>2.7669999999999999</v>
      </c>
      <c r="T36" s="55">
        <v>2.9409999999999998</v>
      </c>
      <c r="U36" s="55">
        <v>3.1280000000000001</v>
      </c>
      <c r="V36" s="3">
        <v>3.306</v>
      </c>
      <c r="W36" s="3">
        <v>3.5139999999999998</v>
      </c>
      <c r="X36" s="3" t="s">
        <v>12</v>
      </c>
      <c r="Y36" s="3">
        <v>3.948</v>
      </c>
      <c r="Z36" s="15" t="s">
        <v>12</v>
      </c>
      <c r="AA36" s="10">
        <f t="shared" si="63"/>
        <v>3.5139999999999998</v>
      </c>
      <c r="AB36" s="9">
        <f t="shared" si="64"/>
        <v>0.38599999999999968</v>
      </c>
      <c r="AC36" s="10">
        <f t="shared" si="65"/>
        <v>0.43400000000000016</v>
      </c>
      <c r="AD36" s="9" t="s">
        <v>12</v>
      </c>
      <c r="AE36" s="55" t="s">
        <v>12</v>
      </c>
      <c r="AF36" s="55">
        <v>0.85699999999999998</v>
      </c>
      <c r="AG36" s="55">
        <v>0.95199999999999996</v>
      </c>
      <c r="AH36" s="55">
        <v>1.0680000000000001</v>
      </c>
      <c r="AI36" s="3">
        <v>1.1919999999999999</v>
      </c>
      <c r="AJ36" s="3">
        <v>1.3460000000000001</v>
      </c>
      <c r="AK36" s="3" t="s">
        <v>12</v>
      </c>
      <c r="AL36" s="3">
        <v>1.66</v>
      </c>
      <c r="AM36" s="15" t="s">
        <v>12</v>
      </c>
      <c r="AN36" s="10">
        <f t="shared" si="66"/>
        <v>1.3460000000000001</v>
      </c>
      <c r="AO36" s="9">
        <f t="shared" si="67"/>
        <v>0.27800000000000002</v>
      </c>
      <c r="AP36" s="10">
        <f t="shared" si="68"/>
        <v>0.31399999999999983</v>
      </c>
      <c r="AQ36" s="9" t="s">
        <v>12</v>
      </c>
      <c r="AR36" s="55" t="s">
        <v>12</v>
      </c>
      <c r="AS36" s="55">
        <v>2.319</v>
      </c>
      <c r="AT36" s="55">
        <v>2.4350000000000001</v>
      </c>
      <c r="AU36" s="55">
        <v>2.5670000000000002</v>
      </c>
      <c r="AV36" s="3">
        <v>2.7</v>
      </c>
      <c r="AW36" s="3">
        <v>2.8620000000000001</v>
      </c>
      <c r="AX36" s="3" t="s">
        <v>12</v>
      </c>
      <c r="AY36" s="3">
        <v>3.1869999999999998</v>
      </c>
      <c r="AZ36" s="15" t="s">
        <v>12</v>
      </c>
      <c r="BA36" s="10">
        <f t="shared" si="69"/>
        <v>2.8620000000000001</v>
      </c>
      <c r="BB36" s="9">
        <f t="shared" si="70"/>
        <v>0.29499999999999993</v>
      </c>
      <c r="BC36" s="10">
        <f t="shared" si="71"/>
        <v>0.32499999999999973</v>
      </c>
      <c r="BD36" s="9">
        <v>4.3280000000000003</v>
      </c>
      <c r="BE36" s="3">
        <v>5.1429999999999998</v>
      </c>
      <c r="BF36" s="15">
        <v>6.1820000000000004</v>
      </c>
      <c r="BG36" s="15">
        <f t="shared" si="72"/>
        <v>5.1429999999999998</v>
      </c>
      <c r="BH36" s="9">
        <f t="shared" si="73"/>
        <v>0.8149999999999995</v>
      </c>
      <c r="BI36" s="10">
        <f t="shared" si="74"/>
        <v>1.0390000000000006</v>
      </c>
      <c r="BJ36" s="9">
        <v>4.8959999999999999</v>
      </c>
      <c r="BK36" s="3">
        <v>5.9569999999999999</v>
      </c>
      <c r="BL36" s="15">
        <v>7.2610000000000001</v>
      </c>
      <c r="BM36" s="15">
        <f t="shared" si="75"/>
        <v>5.9569999999999999</v>
      </c>
      <c r="BN36" s="9">
        <f t="shared" si="76"/>
        <v>1.0609999999999999</v>
      </c>
      <c r="BO36" s="10">
        <f t="shared" si="77"/>
        <v>1.3040000000000003</v>
      </c>
      <c r="BP36">
        <f t="shared" si="78"/>
        <v>0</v>
      </c>
      <c r="BQ36" s="93">
        <f t="shared" si="79"/>
        <v>2.1113989637305703</v>
      </c>
      <c r="BR36" s="93">
        <f t="shared" si="80"/>
        <v>2.7487046632124374</v>
      </c>
      <c r="BS36" s="93" t="str">
        <f>VLOOKUP(C36,'Koppeling locatie - aslocatie'!$A$2:$C$8139,2,FALSE)</f>
        <v>AM_EX_R_24_8</v>
      </c>
      <c r="BT36" s="93">
        <f>VLOOKUP($BS36,aslocaties_v01!$C$3:$AA$500,MATCH($K$3/10,aslocaties_v01!$C$2:$X$2),FALSE)</f>
        <v>3.1269999999999998</v>
      </c>
      <c r="BU36" s="93">
        <f>VLOOKUP(BS36,aslocaties_v01!$C$3:$AA$500,MATCH($K$3,aslocaties_v01!$C$2:$X$2),FALSE)</f>
        <v>3.51</v>
      </c>
      <c r="BV36" s="93">
        <f>VLOOKUP(BS36,aslocaties_v01!$C$3:$AA$500,MATCH($K$3*10,aslocaties_v01!$C$2:$Y$2),FALSE)</f>
        <v>3.9409999999999998</v>
      </c>
      <c r="BW36" s="93">
        <f t="shared" si="81"/>
        <v>0.38300000000000001</v>
      </c>
      <c r="BX36" s="93">
        <f t="shared" si="82"/>
        <v>0.43100000000000005</v>
      </c>
      <c r="BY36" s="94">
        <f t="shared" si="83"/>
        <v>7.7720207253877405E-3</v>
      </c>
      <c r="BZ36" s="94">
        <f t="shared" si="84"/>
        <v>6.9124423963136117E-3</v>
      </c>
      <c r="CA36" s="94">
        <f t="shared" si="85"/>
        <v>1.000000000000334E-3</v>
      </c>
      <c r="CB36">
        <f t="shared" si="86"/>
        <v>4.0000000000000036E-3</v>
      </c>
      <c r="CC36" s="58">
        <f t="shared" si="87"/>
        <v>7.0000000000001172E-3</v>
      </c>
      <c r="CD36" s="95" t="b">
        <f t="shared" si="88"/>
        <v>0</v>
      </c>
      <c r="CE36" s="96" t="b">
        <f t="shared" si="89"/>
        <v>1</v>
      </c>
      <c r="CF36" t="b">
        <f t="shared" si="90"/>
        <v>1</v>
      </c>
      <c r="CG36" t="b">
        <f t="shared" si="91"/>
        <v>1</v>
      </c>
      <c r="CH36" s="84" t="b">
        <f t="shared" si="92"/>
        <v>1</v>
      </c>
      <c r="CI36">
        <f t="shared" si="93"/>
        <v>1.3460000000000001</v>
      </c>
      <c r="CJ36" t="b">
        <f t="shared" si="94"/>
        <v>1</v>
      </c>
      <c r="CK36" t="b">
        <f t="shared" si="95"/>
        <v>0</v>
      </c>
      <c r="CL36" s="84" t="b">
        <f t="shared" ref="CL36:CL67" si="115">BA36&lt;AVERAGE(BA:BA)+2*STDEV(BA:BA)</f>
        <v>1</v>
      </c>
      <c r="CM36">
        <f t="shared" si="96"/>
        <v>2.8620000000000001</v>
      </c>
      <c r="CN36" t="b">
        <f t="shared" si="97"/>
        <v>1</v>
      </c>
      <c r="CO36" s="84">
        <f t="shared" si="98"/>
        <v>0.10533706238429592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0</v>
      </c>
      <c r="CY36" t="b">
        <f t="shared" si="108"/>
        <v>1</v>
      </c>
      <c r="CZ36" t="b">
        <f t="shared" si="109"/>
        <v>1</v>
      </c>
      <c r="DA36" s="84">
        <f t="shared" si="110"/>
        <v>1</v>
      </c>
      <c r="DB36" t="b">
        <f t="shared" si="111"/>
        <v>0</v>
      </c>
    </row>
    <row r="37" spans="1:106">
      <c r="A37" s="9">
        <v>589</v>
      </c>
      <c r="B37" s="3">
        <v>2</v>
      </c>
      <c r="C37" s="3" t="s">
        <v>1057</v>
      </c>
      <c r="D37" s="3" t="str">
        <f t="shared" si="58"/>
        <v>AM_1_24-2_dk_0137</v>
      </c>
      <c r="E37" s="3" t="str">
        <f t="shared" si="59"/>
        <v>0137</v>
      </c>
      <c r="F37" s="3">
        <v>118130.719</v>
      </c>
      <c r="G37" s="15">
        <v>418022.25</v>
      </c>
      <c r="H37" s="35" t="str">
        <f t="shared" si="60"/>
        <v>ja</v>
      </c>
      <c r="I37" s="42">
        <v>292</v>
      </c>
      <c r="J37" s="20" t="s">
        <v>2277</v>
      </c>
      <c r="K37" s="21">
        <v>10000</v>
      </c>
      <c r="L37" s="28">
        <f t="shared" si="112"/>
        <v>1</v>
      </c>
      <c r="M37" s="28">
        <f t="shared" si="113"/>
        <v>1</v>
      </c>
      <c r="N37" s="56">
        <f t="shared" si="61"/>
        <v>10000</v>
      </c>
      <c r="O37" s="33">
        <f t="shared" si="114"/>
        <v>59.610569415173032</v>
      </c>
      <c r="P37" s="37">
        <f t="shared" si="62"/>
        <v>91.427405874841796</v>
      </c>
      <c r="Q37" s="9" t="s">
        <v>12</v>
      </c>
      <c r="R37" s="55" t="s">
        <v>12</v>
      </c>
      <c r="S37" s="55">
        <v>2.7679999999999998</v>
      </c>
      <c r="T37" s="55">
        <v>2.9409999999999998</v>
      </c>
      <c r="U37" s="55">
        <v>3.129</v>
      </c>
      <c r="V37" s="3">
        <v>3.3069999999999999</v>
      </c>
      <c r="W37" s="3">
        <v>3.5150000000000001</v>
      </c>
      <c r="X37" s="3" t="s">
        <v>12</v>
      </c>
      <c r="Y37" s="3">
        <v>3.9489999999999998</v>
      </c>
      <c r="Z37" s="15" t="s">
        <v>12</v>
      </c>
      <c r="AA37" s="10">
        <f t="shared" si="63"/>
        <v>3.5150000000000001</v>
      </c>
      <c r="AB37" s="9">
        <f t="shared" si="64"/>
        <v>0.38600000000000012</v>
      </c>
      <c r="AC37" s="10">
        <f t="shared" si="65"/>
        <v>0.43399999999999972</v>
      </c>
      <c r="AD37" s="9" t="s">
        <v>12</v>
      </c>
      <c r="AE37" s="55" t="s">
        <v>12</v>
      </c>
      <c r="AF37" s="55">
        <v>0.83899999999999997</v>
      </c>
      <c r="AG37" s="55">
        <v>0.93</v>
      </c>
      <c r="AH37" s="55">
        <v>1.04</v>
      </c>
      <c r="AI37" s="3">
        <v>1.1579999999999999</v>
      </c>
      <c r="AJ37" s="3">
        <v>1.304</v>
      </c>
      <c r="AK37" s="3" t="s">
        <v>12</v>
      </c>
      <c r="AL37" s="3">
        <v>1.601</v>
      </c>
      <c r="AM37" s="15" t="s">
        <v>12</v>
      </c>
      <c r="AN37" s="10">
        <f t="shared" si="66"/>
        <v>1.304</v>
      </c>
      <c r="AO37" s="9">
        <f t="shared" si="67"/>
        <v>0.26400000000000001</v>
      </c>
      <c r="AP37" s="10">
        <f t="shared" si="68"/>
        <v>0.29699999999999993</v>
      </c>
      <c r="AQ37" s="9" t="s">
        <v>12</v>
      </c>
      <c r="AR37" s="55" t="s">
        <v>12</v>
      </c>
      <c r="AS37" s="55">
        <v>2.3039999999999998</v>
      </c>
      <c r="AT37" s="55">
        <v>2.415</v>
      </c>
      <c r="AU37" s="55">
        <v>2.5419999999999998</v>
      </c>
      <c r="AV37" s="3">
        <v>2.6680000000000001</v>
      </c>
      <c r="AW37" s="3">
        <v>2.82</v>
      </c>
      <c r="AX37" s="3" t="s">
        <v>12</v>
      </c>
      <c r="AY37" s="3">
        <v>3.1349999999999998</v>
      </c>
      <c r="AZ37" s="15" t="s">
        <v>12</v>
      </c>
      <c r="BA37" s="10">
        <f t="shared" si="69"/>
        <v>2.82</v>
      </c>
      <c r="BB37" s="9">
        <f t="shared" si="70"/>
        <v>0.27800000000000002</v>
      </c>
      <c r="BC37" s="10">
        <f t="shared" si="71"/>
        <v>0.31499999999999995</v>
      </c>
      <c r="BD37" s="9">
        <v>4.3209999999999997</v>
      </c>
      <c r="BE37" s="3">
        <v>5.1109999999999998</v>
      </c>
      <c r="BF37" s="15">
        <v>6.1239999999999997</v>
      </c>
      <c r="BG37" s="15">
        <f t="shared" si="72"/>
        <v>5.1109999999999998</v>
      </c>
      <c r="BH37" s="9">
        <f t="shared" si="73"/>
        <v>0.79</v>
      </c>
      <c r="BI37" s="10">
        <f t="shared" si="74"/>
        <v>1.0129999999999999</v>
      </c>
      <c r="BJ37" s="9">
        <v>4.8719999999999999</v>
      </c>
      <c r="BK37" s="3">
        <v>5.8890000000000002</v>
      </c>
      <c r="BL37" s="15">
        <v>7.1360000000000001</v>
      </c>
      <c r="BM37" s="15">
        <f t="shared" si="75"/>
        <v>5.8890000000000002</v>
      </c>
      <c r="BN37" s="9">
        <f t="shared" si="76"/>
        <v>1.0170000000000003</v>
      </c>
      <c r="BO37" s="10">
        <f t="shared" si="77"/>
        <v>1.2469999999999999</v>
      </c>
      <c r="BP37">
        <f t="shared" si="78"/>
        <v>0</v>
      </c>
      <c r="BQ37" s="93">
        <f t="shared" si="79"/>
        <v>2.0466321243523309</v>
      </c>
      <c r="BR37" s="93">
        <f t="shared" si="80"/>
        <v>2.6347150259067358</v>
      </c>
      <c r="BS37" s="93" t="str">
        <f>VLOOKUP(C37,'Koppeling locatie - aslocatie'!$A$2:$C$8139,2,FALSE)</f>
        <v>AM_EX_R_24_8</v>
      </c>
      <c r="BT37" s="93">
        <f>VLOOKUP($BS37,aslocaties_v01!$C$3:$AA$500,MATCH($K$3/10,aslocaties_v01!$C$2:$X$2),FALSE)</f>
        <v>3.1269999999999998</v>
      </c>
      <c r="BU37" s="93">
        <f>VLOOKUP(BS37,aslocaties_v01!$C$3:$AA$500,MATCH($K$3,aslocaties_v01!$C$2:$X$2),FALSE)</f>
        <v>3.51</v>
      </c>
      <c r="BV37" s="93">
        <f>VLOOKUP(BS37,aslocaties_v01!$C$3:$AA$500,MATCH($K$3*10,aslocaties_v01!$C$2:$Y$2),FALSE)</f>
        <v>3.9409999999999998</v>
      </c>
      <c r="BW37" s="93">
        <f t="shared" si="81"/>
        <v>0.38300000000000001</v>
      </c>
      <c r="BX37" s="93">
        <f t="shared" si="82"/>
        <v>0.43100000000000005</v>
      </c>
      <c r="BY37" s="94">
        <f t="shared" si="83"/>
        <v>7.7720207253888507E-3</v>
      </c>
      <c r="BZ37" s="94">
        <f t="shared" si="84"/>
        <v>6.9124423963126125E-3</v>
      </c>
      <c r="CA37" s="94">
        <f t="shared" si="85"/>
        <v>2.0000000000002238E-3</v>
      </c>
      <c r="CB37">
        <f t="shared" si="86"/>
        <v>5.0000000000003375E-3</v>
      </c>
      <c r="CC37" s="58">
        <f t="shared" si="87"/>
        <v>8.0000000000000071E-3</v>
      </c>
      <c r="CD37" s="95" t="b">
        <f t="shared" si="88"/>
        <v>0</v>
      </c>
      <c r="CE37" s="96" t="b">
        <f t="shared" si="89"/>
        <v>1</v>
      </c>
      <c r="CF37" t="b">
        <f t="shared" si="90"/>
        <v>1</v>
      </c>
      <c r="CG37" t="b">
        <f t="shared" si="91"/>
        <v>1</v>
      </c>
      <c r="CH37" s="84" t="b">
        <f t="shared" si="92"/>
        <v>1</v>
      </c>
      <c r="CI37">
        <f t="shared" si="93"/>
        <v>1.304</v>
      </c>
      <c r="CJ37" t="b">
        <f t="shared" si="94"/>
        <v>1</v>
      </c>
      <c r="CK37" t="b">
        <f t="shared" si="95"/>
        <v>0</v>
      </c>
      <c r="CL37" s="84" t="b">
        <f t="shared" si="115"/>
        <v>1</v>
      </c>
      <c r="CM37">
        <f t="shared" si="96"/>
        <v>2.82</v>
      </c>
      <c r="CN37" t="b">
        <f t="shared" si="97"/>
        <v>1</v>
      </c>
      <c r="CO37" s="84">
        <f t="shared" si="98"/>
        <v>0.10511259945393039</v>
      </c>
      <c r="CP37" t="b">
        <f t="shared" si="99"/>
        <v>1</v>
      </c>
      <c r="CQ37" s="96" t="b">
        <f t="shared" si="100"/>
        <v>1</v>
      </c>
      <c r="CR37" t="b">
        <f t="shared" si="101"/>
        <v>1</v>
      </c>
      <c r="CS37" t="b">
        <f t="shared" si="102"/>
        <v>0</v>
      </c>
      <c r="CT37" t="b">
        <f t="shared" si="103"/>
        <v>1</v>
      </c>
      <c r="CU37" t="b">
        <f t="shared" si="104"/>
        <v>1</v>
      </c>
      <c r="CV37" s="84" t="b">
        <f t="shared" si="105"/>
        <v>1</v>
      </c>
      <c r="CW37" t="b">
        <f t="shared" si="106"/>
        <v>1</v>
      </c>
      <c r="CX37" t="b">
        <f t="shared" si="107"/>
        <v>1</v>
      </c>
      <c r="CY37" t="b">
        <f t="shared" si="108"/>
        <v>1</v>
      </c>
      <c r="CZ37" t="b">
        <f t="shared" si="109"/>
        <v>1</v>
      </c>
      <c r="DA37" s="84">
        <f t="shared" si="110"/>
        <v>1</v>
      </c>
      <c r="DB37" t="b">
        <f t="shared" si="111"/>
        <v>0</v>
      </c>
    </row>
    <row r="38" spans="1:106">
      <c r="A38" s="9">
        <v>590</v>
      </c>
      <c r="B38" s="3">
        <v>2</v>
      </c>
      <c r="C38" s="3" t="s">
        <v>1058</v>
      </c>
      <c r="D38" s="3" t="str">
        <f t="shared" si="58"/>
        <v>AM_1_24-2_dk_0138</v>
      </c>
      <c r="E38" s="3" t="str">
        <f t="shared" si="59"/>
        <v>0138</v>
      </c>
      <c r="F38" s="3">
        <v>118125.54700000001</v>
      </c>
      <c r="G38" s="15">
        <v>418113.53100000002</v>
      </c>
      <c r="H38" s="35" t="str">
        <f t="shared" si="60"/>
        <v>ja</v>
      </c>
      <c r="I38" s="42">
        <v>261</v>
      </c>
      <c r="J38" s="20" t="s">
        <v>2277</v>
      </c>
      <c r="K38" s="21">
        <v>10000</v>
      </c>
      <c r="L38" s="28">
        <f t="shared" si="112"/>
        <v>1</v>
      </c>
      <c r="M38" s="28">
        <f t="shared" si="113"/>
        <v>1</v>
      </c>
      <c r="N38" s="56">
        <f t="shared" si="61"/>
        <v>10000</v>
      </c>
      <c r="O38" s="33">
        <f t="shared" si="114"/>
        <v>91.427405874841796</v>
      </c>
      <c r="P38" s="37">
        <f t="shared" si="62"/>
        <v>91.667575619718932</v>
      </c>
      <c r="Q38" s="9" t="s">
        <v>12</v>
      </c>
      <c r="R38" s="55" t="s">
        <v>12</v>
      </c>
      <c r="S38" s="55">
        <v>2.7679999999999998</v>
      </c>
      <c r="T38" s="55">
        <v>2.9409999999999998</v>
      </c>
      <c r="U38" s="55">
        <v>3.129</v>
      </c>
      <c r="V38" s="3">
        <v>3.3069999999999999</v>
      </c>
      <c r="W38" s="3">
        <v>3.52</v>
      </c>
      <c r="X38" s="3" t="s">
        <v>12</v>
      </c>
      <c r="Y38" s="3">
        <v>3.964</v>
      </c>
      <c r="Z38" s="15" t="s">
        <v>12</v>
      </c>
      <c r="AA38" s="10">
        <f t="shared" si="63"/>
        <v>3.52</v>
      </c>
      <c r="AB38" s="9">
        <f t="shared" si="64"/>
        <v>0.39100000000000001</v>
      </c>
      <c r="AC38" s="10">
        <f t="shared" si="65"/>
        <v>0.44399999999999995</v>
      </c>
      <c r="AD38" s="9" t="s">
        <v>12</v>
      </c>
      <c r="AE38" s="55" t="s">
        <v>12</v>
      </c>
      <c r="AF38" s="55">
        <v>0.87</v>
      </c>
      <c r="AG38" s="55">
        <v>0.96399999999999997</v>
      </c>
      <c r="AH38" s="55">
        <v>1.077</v>
      </c>
      <c r="AI38" s="3">
        <v>1.1990000000000001</v>
      </c>
      <c r="AJ38" s="3">
        <v>1.35</v>
      </c>
      <c r="AK38" s="3" t="s">
        <v>12</v>
      </c>
      <c r="AL38" s="3">
        <v>1.655</v>
      </c>
      <c r="AM38" s="15" t="s">
        <v>12</v>
      </c>
      <c r="AN38" s="10">
        <f t="shared" si="66"/>
        <v>1.35</v>
      </c>
      <c r="AO38" s="9">
        <f t="shared" si="67"/>
        <v>0.27300000000000013</v>
      </c>
      <c r="AP38" s="10">
        <f t="shared" si="68"/>
        <v>0.30499999999999994</v>
      </c>
      <c r="AQ38" s="9" t="s">
        <v>12</v>
      </c>
      <c r="AR38" s="55" t="s">
        <v>12</v>
      </c>
      <c r="AS38" s="55">
        <v>2.351</v>
      </c>
      <c r="AT38" s="55">
        <v>2.4620000000000002</v>
      </c>
      <c r="AU38" s="55">
        <v>2.5870000000000002</v>
      </c>
      <c r="AV38" s="3">
        <v>2.7109999999999999</v>
      </c>
      <c r="AW38" s="3">
        <v>2.86</v>
      </c>
      <c r="AX38" s="3" t="s">
        <v>12</v>
      </c>
      <c r="AY38" s="3">
        <v>3.1659999999999999</v>
      </c>
      <c r="AZ38" s="15" t="s">
        <v>12</v>
      </c>
      <c r="BA38" s="10">
        <f t="shared" si="69"/>
        <v>2.86</v>
      </c>
      <c r="BB38" s="9">
        <f t="shared" si="70"/>
        <v>0.27299999999999969</v>
      </c>
      <c r="BC38" s="10">
        <f t="shared" si="71"/>
        <v>0.30600000000000005</v>
      </c>
      <c r="BD38" s="9">
        <v>4.3630000000000004</v>
      </c>
      <c r="BE38" s="3">
        <v>5.1470000000000002</v>
      </c>
      <c r="BF38" s="15">
        <v>6.13</v>
      </c>
      <c r="BG38" s="15">
        <f t="shared" si="72"/>
        <v>5.1470000000000002</v>
      </c>
      <c r="BH38" s="9">
        <f t="shared" si="73"/>
        <v>0.78399999999999981</v>
      </c>
      <c r="BI38" s="10">
        <f t="shared" si="74"/>
        <v>0.98299999999999965</v>
      </c>
      <c r="BJ38" s="9">
        <v>4.9560000000000004</v>
      </c>
      <c r="BK38" s="3">
        <v>5.9790000000000001</v>
      </c>
      <c r="BL38" s="15">
        <v>7.226</v>
      </c>
      <c r="BM38" s="15">
        <f t="shared" si="75"/>
        <v>5.9790000000000001</v>
      </c>
      <c r="BN38" s="9">
        <f t="shared" si="76"/>
        <v>1.0229999999999997</v>
      </c>
      <c r="BO38" s="10">
        <f t="shared" si="77"/>
        <v>1.2469999999999999</v>
      </c>
      <c r="BP38">
        <f t="shared" si="78"/>
        <v>0</v>
      </c>
      <c r="BQ38" s="93">
        <f t="shared" si="79"/>
        <v>2.0051150895140659</v>
      </c>
      <c r="BR38" s="93">
        <f t="shared" si="80"/>
        <v>2.6163682864450117</v>
      </c>
      <c r="BS38" s="93" t="str">
        <f>VLOOKUP(C38,'Koppeling locatie - aslocatie'!$A$2:$C$8139,2,FALSE)</f>
        <v>AM_EX_R_24_8</v>
      </c>
      <c r="BT38" s="93">
        <f>VLOOKUP($BS38,aslocaties_v01!$C$3:$AA$500,MATCH($K$3/10,aslocaties_v01!$C$2:$X$2),FALSE)</f>
        <v>3.1269999999999998</v>
      </c>
      <c r="BU38" s="93">
        <f>VLOOKUP(BS38,aslocaties_v01!$C$3:$AA$500,MATCH($K$3,aslocaties_v01!$C$2:$X$2),FALSE)</f>
        <v>3.51</v>
      </c>
      <c r="BV38" s="93">
        <f>VLOOKUP(BS38,aslocaties_v01!$C$3:$AA$500,MATCH($K$3*10,aslocaties_v01!$C$2:$Y$2),FALSE)</f>
        <v>3.9409999999999998</v>
      </c>
      <c r="BW38" s="93">
        <f t="shared" si="81"/>
        <v>0.38300000000000001</v>
      </c>
      <c r="BX38" s="93">
        <f t="shared" si="82"/>
        <v>0.43100000000000005</v>
      </c>
      <c r="BY38" s="94">
        <f t="shared" si="83"/>
        <v>2.0460358056266004E-2</v>
      </c>
      <c r="BZ38" s="94">
        <f t="shared" si="84"/>
        <v>2.9279279279279091E-2</v>
      </c>
      <c r="CA38" s="94">
        <f t="shared" si="85"/>
        <v>2.0000000000002238E-3</v>
      </c>
      <c r="CB38">
        <f t="shared" si="86"/>
        <v>1.0000000000000231E-2</v>
      </c>
      <c r="CC38" s="58">
        <f t="shared" si="87"/>
        <v>2.3000000000000131E-2</v>
      </c>
      <c r="CD38" s="95" t="b">
        <f t="shared" si="88"/>
        <v>0</v>
      </c>
      <c r="CE38" s="96" t="b">
        <f t="shared" si="89"/>
        <v>1</v>
      </c>
      <c r="CF38" t="b">
        <f t="shared" si="90"/>
        <v>1</v>
      </c>
      <c r="CG38" t="b">
        <f t="shared" si="91"/>
        <v>1</v>
      </c>
      <c r="CH38" s="84" t="b">
        <f t="shared" si="92"/>
        <v>1</v>
      </c>
      <c r="CI38">
        <f t="shared" si="93"/>
        <v>1.35</v>
      </c>
      <c r="CJ38" t="b">
        <f t="shared" si="94"/>
        <v>1</v>
      </c>
      <c r="CK38" t="b">
        <f t="shared" si="95"/>
        <v>0</v>
      </c>
      <c r="CL38" s="84" t="b">
        <f t="shared" si="115"/>
        <v>1</v>
      </c>
      <c r="CM38">
        <f t="shared" si="96"/>
        <v>2.86</v>
      </c>
      <c r="CN38" t="b">
        <f t="shared" si="97"/>
        <v>1</v>
      </c>
      <c r="CO38" s="84">
        <f t="shared" si="98"/>
        <v>0.10579791375918327</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0</v>
      </c>
      <c r="CY38" t="b">
        <f t="shared" si="108"/>
        <v>1</v>
      </c>
      <c r="CZ38" t="b">
        <f t="shared" si="109"/>
        <v>1</v>
      </c>
      <c r="DA38" s="84">
        <f t="shared" si="110"/>
        <v>1</v>
      </c>
      <c r="DB38" t="b">
        <f t="shared" si="111"/>
        <v>0</v>
      </c>
    </row>
    <row r="39" spans="1:106">
      <c r="A39" s="9">
        <v>591</v>
      </c>
      <c r="B39" s="3">
        <v>2</v>
      </c>
      <c r="C39" s="3" t="s">
        <v>1059</v>
      </c>
      <c r="D39" s="3" t="str">
        <f t="shared" si="58"/>
        <v>AM_1_24-2_dk_0139</v>
      </c>
      <c r="E39" s="3" t="str">
        <f t="shared" si="59"/>
        <v>0139</v>
      </c>
      <c r="F39" s="3">
        <v>118121.875</v>
      </c>
      <c r="G39" s="15">
        <v>418205.125</v>
      </c>
      <c r="H39" s="35" t="str">
        <f t="shared" si="60"/>
        <v>ja</v>
      </c>
      <c r="I39" s="42">
        <v>249</v>
      </c>
      <c r="J39" s="20" t="s">
        <v>2277</v>
      </c>
      <c r="K39" s="21">
        <v>10000</v>
      </c>
      <c r="L39" s="28">
        <f t="shared" si="112"/>
        <v>1</v>
      </c>
      <c r="M39" s="28">
        <f t="shared" si="113"/>
        <v>1</v>
      </c>
      <c r="N39" s="56">
        <f t="shared" si="61"/>
        <v>10000</v>
      </c>
      <c r="O39" s="33">
        <f t="shared" si="114"/>
        <v>91.667575619718932</v>
      </c>
      <c r="P39" s="37">
        <f t="shared" si="62"/>
        <v>100.16453257515965</v>
      </c>
      <c r="Q39" s="9" t="s">
        <v>12</v>
      </c>
      <c r="R39" s="55" t="s">
        <v>12</v>
      </c>
      <c r="S39" s="55">
        <v>2.7679999999999998</v>
      </c>
      <c r="T39" s="55">
        <v>2.9409999999999998</v>
      </c>
      <c r="U39" s="55">
        <v>3.1280000000000001</v>
      </c>
      <c r="V39" s="3">
        <v>3.3069999999999999</v>
      </c>
      <c r="W39" s="3">
        <v>3.52</v>
      </c>
      <c r="X39" s="3" t="s">
        <v>12</v>
      </c>
      <c r="Y39" s="3">
        <v>3.964</v>
      </c>
      <c r="Z39" s="15" t="s">
        <v>12</v>
      </c>
      <c r="AA39" s="10">
        <f t="shared" si="63"/>
        <v>3.52</v>
      </c>
      <c r="AB39" s="9">
        <f t="shared" si="64"/>
        <v>0.3919999999999999</v>
      </c>
      <c r="AC39" s="10">
        <f t="shared" si="65"/>
        <v>0.44399999999999995</v>
      </c>
      <c r="AD39" s="9" t="s">
        <v>12</v>
      </c>
      <c r="AE39" s="55" t="s">
        <v>12</v>
      </c>
      <c r="AF39" s="55">
        <v>0.86299999999999999</v>
      </c>
      <c r="AG39" s="55">
        <v>0.95799999999999996</v>
      </c>
      <c r="AH39" s="55">
        <v>1.071</v>
      </c>
      <c r="AI39" s="3">
        <v>1.1910000000000001</v>
      </c>
      <c r="AJ39" s="3">
        <v>1.337</v>
      </c>
      <c r="AK39" s="3" t="s">
        <v>12</v>
      </c>
      <c r="AL39" s="3">
        <v>1.637</v>
      </c>
      <c r="AM39" s="15" t="s">
        <v>12</v>
      </c>
      <c r="AN39" s="10">
        <f t="shared" si="66"/>
        <v>1.337</v>
      </c>
      <c r="AO39" s="9">
        <f t="shared" si="67"/>
        <v>0.26600000000000001</v>
      </c>
      <c r="AP39" s="10">
        <f t="shared" si="68"/>
        <v>0.30000000000000004</v>
      </c>
      <c r="AQ39" s="9" t="s">
        <v>12</v>
      </c>
      <c r="AR39" s="55" t="s">
        <v>12</v>
      </c>
      <c r="AS39" s="55">
        <v>2.35</v>
      </c>
      <c r="AT39" s="55">
        <v>2.4630000000000001</v>
      </c>
      <c r="AU39" s="55">
        <v>2.5920000000000001</v>
      </c>
      <c r="AV39" s="3">
        <v>2.7160000000000002</v>
      </c>
      <c r="AW39" s="3">
        <v>2.8639999999999999</v>
      </c>
      <c r="AX39" s="3" t="s">
        <v>12</v>
      </c>
      <c r="AY39" s="3">
        <v>3.1669999999999998</v>
      </c>
      <c r="AZ39" s="15" t="s">
        <v>12</v>
      </c>
      <c r="BA39" s="10">
        <f t="shared" si="69"/>
        <v>2.8639999999999999</v>
      </c>
      <c r="BB39" s="9">
        <f t="shared" si="70"/>
        <v>0.2719999999999998</v>
      </c>
      <c r="BC39" s="10">
        <f t="shared" si="71"/>
        <v>0.30299999999999994</v>
      </c>
      <c r="BD39" s="9">
        <v>4.3319999999999999</v>
      </c>
      <c r="BE39" s="3">
        <v>5.09</v>
      </c>
      <c r="BF39" s="15">
        <v>6.032</v>
      </c>
      <c r="BG39" s="15">
        <f t="shared" si="72"/>
        <v>5.09</v>
      </c>
      <c r="BH39" s="9">
        <f t="shared" si="73"/>
        <v>0.75800000000000001</v>
      </c>
      <c r="BI39" s="10">
        <f t="shared" si="74"/>
        <v>0.94200000000000017</v>
      </c>
      <c r="BJ39" s="9">
        <v>4.8979999999999997</v>
      </c>
      <c r="BK39" s="3">
        <v>5.8769999999999998</v>
      </c>
      <c r="BL39" s="15">
        <v>7.0750000000000002</v>
      </c>
      <c r="BM39" s="15">
        <f t="shared" si="75"/>
        <v>5.8769999999999998</v>
      </c>
      <c r="BN39" s="9">
        <f t="shared" si="76"/>
        <v>0.97900000000000009</v>
      </c>
      <c r="BO39" s="10">
        <f t="shared" si="77"/>
        <v>1.1980000000000004</v>
      </c>
      <c r="BP39">
        <f t="shared" si="78"/>
        <v>0</v>
      </c>
      <c r="BQ39" s="93">
        <f t="shared" si="79"/>
        <v>1.9336734693877555</v>
      </c>
      <c r="BR39" s="93">
        <f t="shared" si="80"/>
        <v>2.4974489795918378</v>
      </c>
      <c r="BS39" s="93" t="str">
        <f>VLOOKUP(C39,'Koppeling locatie - aslocatie'!$A$2:$C$8139,2,FALSE)</f>
        <v>AM_EX_R_24_8</v>
      </c>
      <c r="BT39" s="93">
        <f>VLOOKUP($BS39,aslocaties_v01!$C$3:$AA$500,MATCH($K$3/10,aslocaties_v01!$C$2:$X$2),FALSE)</f>
        <v>3.1269999999999998</v>
      </c>
      <c r="BU39" s="93">
        <f>VLOOKUP(BS39,aslocaties_v01!$C$3:$AA$500,MATCH($K$3,aslocaties_v01!$C$2:$X$2),FALSE)</f>
        <v>3.51</v>
      </c>
      <c r="BV39" s="93">
        <f>VLOOKUP(BS39,aslocaties_v01!$C$3:$AA$500,MATCH($K$3*10,aslocaties_v01!$C$2:$Y$2),FALSE)</f>
        <v>3.9409999999999998</v>
      </c>
      <c r="BW39" s="93">
        <f t="shared" si="81"/>
        <v>0.38300000000000001</v>
      </c>
      <c r="BX39" s="93">
        <f t="shared" si="82"/>
        <v>0.43100000000000005</v>
      </c>
      <c r="BY39" s="94">
        <f t="shared" si="83"/>
        <v>2.2959183673469163E-2</v>
      </c>
      <c r="BZ39" s="94">
        <f t="shared" si="84"/>
        <v>2.9279279279279091E-2</v>
      </c>
      <c r="CA39" s="94">
        <f t="shared" si="85"/>
        <v>1.000000000000334E-3</v>
      </c>
      <c r="CB39">
        <f t="shared" si="86"/>
        <v>1.0000000000000231E-2</v>
      </c>
      <c r="CC39" s="58">
        <f t="shared" si="87"/>
        <v>2.3000000000000131E-2</v>
      </c>
      <c r="CD39" s="95" t="b">
        <f t="shared" si="88"/>
        <v>0</v>
      </c>
      <c r="CE39" s="96" t="b">
        <f t="shared" si="89"/>
        <v>1</v>
      </c>
      <c r="CF39" t="b">
        <f t="shared" si="90"/>
        <v>1</v>
      </c>
      <c r="CG39" t="b">
        <f t="shared" si="91"/>
        <v>1</v>
      </c>
      <c r="CH39" s="84" t="b">
        <f t="shared" si="92"/>
        <v>1</v>
      </c>
      <c r="CI39">
        <f t="shared" si="93"/>
        <v>1.337</v>
      </c>
      <c r="CJ39" t="b">
        <f t="shared" si="94"/>
        <v>1</v>
      </c>
      <c r="CK39" t="b">
        <f t="shared" si="95"/>
        <v>0</v>
      </c>
      <c r="CL39" s="84" t="b">
        <f t="shared" si="115"/>
        <v>1</v>
      </c>
      <c r="CM39">
        <f t="shared" si="96"/>
        <v>2.8639999999999999</v>
      </c>
      <c r="CN39" t="b">
        <f t="shared" si="97"/>
        <v>1</v>
      </c>
      <c r="CO39" s="84">
        <f t="shared" si="98"/>
        <v>0.10448664431549641</v>
      </c>
      <c r="CP39" t="b">
        <f t="shared" si="99"/>
        <v>1</v>
      </c>
      <c r="CQ39" s="96" t="b">
        <f t="shared" si="100"/>
        <v>1</v>
      </c>
      <c r="CR39" t="b">
        <f t="shared" si="101"/>
        <v>1</v>
      </c>
      <c r="CS39" t="b">
        <f t="shared" si="102"/>
        <v>0</v>
      </c>
      <c r="CT39" t="b">
        <f t="shared" si="103"/>
        <v>1</v>
      </c>
      <c r="CU39" t="b">
        <f t="shared" si="104"/>
        <v>1</v>
      </c>
      <c r="CV39" s="84" t="b">
        <f t="shared" si="105"/>
        <v>1</v>
      </c>
      <c r="CW39" t="b">
        <f t="shared" si="106"/>
        <v>1</v>
      </c>
      <c r="CX39" t="b">
        <f t="shared" si="107"/>
        <v>1</v>
      </c>
      <c r="CY39" t="b">
        <f t="shared" si="108"/>
        <v>1</v>
      </c>
      <c r="CZ39" t="b">
        <f t="shared" si="109"/>
        <v>1</v>
      </c>
      <c r="DA39" s="84">
        <f t="shared" si="110"/>
        <v>1</v>
      </c>
      <c r="DB39" t="b">
        <f t="shared" si="111"/>
        <v>0</v>
      </c>
    </row>
    <row r="40" spans="1:106">
      <c r="A40" s="9">
        <v>592</v>
      </c>
      <c r="B40" s="3">
        <v>2</v>
      </c>
      <c r="C40" s="3" t="s">
        <v>1060</v>
      </c>
      <c r="D40" s="3" t="str">
        <f t="shared" si="58"/>
        <v>AM_1_24-2_dk_0140</v>
      </c>
      <c r="E40" s="3" t="str">
        <f t="shared" si="59"/>
        <v>0140</v>
      </c>
      <c r="F40" s="3">
        <v>118080.844</v>
      </c>
      <c r="G40" s="15">
        <v>418296.5</v>
      </c>
      <c r="H40" s="35" t="str">
        <f t="shared" si="60"/>
        <v>ja</v>
      </c>
      <c r="I40" s="42">
        <v>252</v>
      </c>
      <c r="J40" s="20" t="s">
        <v>2277</v>
      </c>
      <c r="K40" s="21">
        <v>10000</v>
      </c>
      <c r="L40" s="28">
        <f t="shared" si="112"/>
        <v>1</v>
      </c>
      <c r="M40" s="28">
        <f t="shared" si="113"/>
        <v>1</v>
      </c>
      <c r="N40" s="56">
        <f t="shared" si="61"/>
        <v>10000</v>
      </c>
      <c r="O40" s="33">
        <f t="shared" si="114"/>
        <v>100.16453257515965</v>
      </c>
      <c r="P40" s="37">
        <f t="shared" si="62"/>
        <v>144.08106871131497</v>
      </c>
      <c r="Q40" s="9" t="s">
        <v>12</v>
      </c>
      <c r="R40" s="55" t="s">
        <v>12</v>
      </c>
      <c r="S40" s="55">
        <v>2.766</v>
      </c>
      <c r="T40" s="55">
        <v>2.9390000000000001</v>
      </c>
      <c r="U40" s="55">
        <v>3.1259999999999999</v>
      </c>
      <c r="V40" s="3">
        <v>3.3050000000000002</v>
      </c>
      <c r="W40" s="3">
        <v>3.5129999999999999</v>
      </c>
      <c r="X40" s="3" t="s">
        <v>12</v>
      </c>
      <c r="Y40" s="3">
        <v>3.9470000000000001</v>
      </c>
      <c r="Z40" s="15" t="s">
        <v>12</v>
      </c>
      <c r="AA40" s="10">
        <f t="shared" si="63"/>
        <v>3.5129999999999999</v>
      </c>
      <c r="AB40" s="9">
        <f t="shared" si="64"/>
        <v>0.38700000000000001</v>
      </c>
      <c r="AC40" s="10">
        <f t="shared" si="65"/>
        <v>0.43400000000000016</v>
      </c>
      <c r="AD40" s="9" t="s">
        <v>12</v>
      </c>
      <c r="AE40" s="55" t="s">
        <v>12</v>
      </c>
      <c r="AF40" s="55">
        <v>0.85499999999999998</v>
      </c>
      <c r="AG40" s="55">
        <v>0.95</v>
      </c>
      <c r="AH40" s="55">
        <v>1.0640000000000001</v>
      </c>
      <c r="AI40" s="3">
        <v>1.1839999999999999</v>
      </c>
      <c r="AJ40" s="3">
        <v>1.33</v>
      </c>
      <c r="AK40" s="3" t="s">
        <v>12</v>
      </c>
      <c r="AL40" s="3">
        <v>1.631</v>
      </c>
      <c r="AM40" s="15" t="s">
        <v>12</v>
      </c>
      <c r="AN40" s="10">
        <f t="shared" si="66"/>
        <v>1.33</v>
      </c>
      <c r="AO40" s="9">
        <f t="shared" si="67"/>
        <v>0.26600000000000001</v>
      </c>
      <c r="AP40" s="10">
        <f t="shared" si="68"/>
        <v>0.30099999999999993</v>
      </c>
      <c r="AQ40" s="9" t="s">
        <v>12</v>
      </c>
      <c r="AR40" s="55" t="s">
        <v>12</v>
      </c>
      <c r="AS40" s="55">
        <v>2.347</v>
      </c>
      <c r="AT40" s="55">
        <v>2.4620000000000002</v>
      </c>
      <c r="AU40" s="55">
        <v>2.5920000000000001</v>
      </c>
      <c r="AV40" s="3">
        <v>2.72</v>
      </c>
      <c r="AW40" s="3">
        <v>2.8690000000000002</v>
      </c>
      <c r="AX40" s="3" t="s">
        <v>12</v>
      </c>
      <c r="AY40" s="3">
        <v>3.177</v>
      </c>
      <c r="AZ40" s="15" t="s">
        <v>12</v>
      </c>
      <c r="BA40" s="10">
        <f t="shared" si="69"/>
        <v>2.8690000000000002</v>
      </c>
      <c r="BB40" s="9">
        <f t="shared" si="70"/>
        <v>0.27700000000000014</v>
      </c>
      <c r="BC40" s="10">
        <f t="shared" si="71"/>
        <v>0.30799999999999983</v>
      </c>
      <c r="BD40" s="9">
        <v>4.3330000000000002</v>
      </c>
      <c r="BE40" s="3">
        <v>5.0979999999999999</v>
      </c>
      <c r="BF40" s="15">
        <v>6.05</v>
      </c>
      <c r="BG40" s="15">
        <f t="shared" si="72"/>
        <v>5.0979999999999999</v>
      </c>
      <c r="BH40" s="9">
        <f t="shared" si="73"/>
        <v>0.76499999999999968</v>
      </c>
      <c r="BI40" s="10">
        <f t="shared" si="74"/>
        <v>0.95199999999999996</v>
      </c>
      <c r="BJ40" s="9">
        <v>4.8879999999999999</v>
      </c>
      <c r="BK40" s="3">
        <v>5.8710000000000004</v>
      </c>
      <c r="BL40" s="15">
        <v>7.07</v>
      </c>
      <c r="BM40" s="15">
        <f t="shared" si="75"/>
        <v>5.8710000000000004</v>
      </c>
      <c r="BN40" s="9">
        <f t="shared" si="76"/>
        <v>0.98300000000000054</v>
      </c>
      <c r="BO40" s="10">
        <f t="shared" si="77"/>
        <v>1.1989999999999998</v>
      </c>
      <c r="BP40">
        <f t="shared" si="78"/>
        <v>0</v>
      </c>
      <c r="BQ40" s="93">
        <f t="shared" si="79"/>
        <v>1.9767441860465107</v>
      </c>
      <c r="BR40" s="93">
        <f t="shared" si="80"/>
        <v>2.5400516795865644</v>
      </c>
      <c r="BS40" s="93" t="str">
        <f>VLOOKUP(C40,'Koppeling locatie - aslocatie'!$A$2:$C$8139,2,FALSE)</f>
        <v>AM_EX_R_24_8</v>
      </c>
      <c r="BT40" s="93">
        <f>VLOOKUP($BS40,aslocaties_v01!$C$3:$AA$500,MATCH($K$3/10,aslocaties_v01!$C$2:$X$2),FALSE)</f>
        <v>3.1269999999999998</v>
      </c>
      <c r="BU40" s="93">
        <f>VLOOKUP(BS40,aslocaties_v01!$C$3:$AA$500,MATCH($K$3,aslocaties_v01!$C$2:$X$2),FALSE)</f>
        <v>3.51</v>
      </c>
      <c r="BV40" s="93">
        <f>VLOOKUP(BS40,aslocaties_v01!$C$3:$AA$500,MATCH($K$3*10,aslocaties_v01!$C$2:$Y$2),FALSE)</f>
        <v>3.9409999999999998</v>
      </c>
      <c r="BW40" s="93">
        <f t="shared" si="81"/>
        <v>0.38300000000000001</v>
      </c>
      <c r="BX40" s="93">
        <f t="shared" si="82"/>
        <v>0.43100000000000005</v>
      </c>
      <c r="BY40" s="94">
        <f t="shared" si="83"/>
        <v>1.033591731266148E-2</v>
      </c>
      <c r="BZ40" s="94">
        <f t="shared" si="84"/>
        <v>6.9124423963136117E-3</v>
      </c>
      <c r="CA40" s="94">
        <f t="shared" si="85"/>
        <v>9.9999999999988987E-4</v>
      </c>
      <c r="CB40">
        <f t="shared" si="86"/>
        <v>3.0000000000001137E-3</v>
      </c>
      <c r="CC40" s="58">
        <f t="shared" si="87"/>
        <v>6.0000000000002274E-3</v>
      </c>
      <c r="CD40" s="95" t="b">
        <f t="shared" si="88"/>
        <v>0</v>
      </c>
      <c r="CE40" s="96" t="b">
        <f t="shared" si="89"/>
        <v>1</v>
      </c>
      <c r="CF40" t="b">
        <f t="shared" si="90"/>
        <v>1</v>
      </c>
      <c r="CG40" t="b">
        <f t="shared" si="91"/>
        <v>1</v>
      </c>
      <c r="CH40" s="84" t="b">
        <f t="shared" si="92"/>
        <v>1</v>
      </c>
      <c r="CI40">
        <f t="shared" si="93"/>
        <v>1.33</v>
      </c>
      <c r="CJ40" t="b">
        <f t="shared" si="94"/>
        <v>1</v>
      </c>
      <c r="CK40" t="b">
        <f t="shared" si="95"/>
        <v>0</v>
      </c>
      <c r="CL40" s="84" t="b">
        <f t="shared" si="115"/>
        <v>1</v>
      </c>
      <c r="CM40">
        <f t="shared" si="96"/>
        <v>2.8690000000000002</v>
      </c>
      <c r="CN40" t="b">
        <f t="shared" si="97"/>
        <v>1</v>
      </c>
      <c r="CO40" s="84">
        <f t="shared" si="98"/>
        <v>0.10357762441581478</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593</v>
      </c>
      <c r="B41" s="3">
        <v>2</v>
      </c>
      <c r="C41" s="3" t="s">
        <v>1061</v>
      </c>
      <c r="D41" s="3" t="str">
        <f t="shared" si="58"/>
        <v>AM_1_24-2_dk_0141</v>
      </c>
      <c r="E41" s="3" t="str">
        <f t="shared" si="59"/>
        <v>0141</v>
      </c>
      <c r="F41" s="3">
        <v>118040.164</v>
      </c>
      <c r="G41" s="15">
        <v>418434.71899999998</v>
      </c>
      <c r="H41" s="35" t="str">
        <f t="shared" si="60"/>
        <v>ja</v>
      </c>
      <c r="I41" s="42">
        <v>263</v>
      </c>
      <c r="J41" s="20" t="s">
        <v>2277</v>
      </c>
      <c r="K41" s="21">
        <v>10000</v>
      </c>
      <c r="L41" s="28">
        <f t="shared" si="112"/>
        <v>1</v>
      </c>
      <c r="M41" s="28">
        <f t="shared" si="113"/>
        <v>1</v>
      </c>
      <c r="N41" s="56">
        <f t="shared" si="61"/>
        <v>10000</v>
      </c>
      <c r="O41" s="33">
        <f t="shared" si="114"/>
        <v>144.08106871131497</v>
      </c>
      <c r="P41" s="37">
        <f t="shared" si="62"/>
        <v>89.157036940462902</v>
      </c>
      <c r="Q41" s="9" t="s">
        <v>12</v>
      </c>
      <c r="R41" s="55" t="s">
        <v>12</v>
      </c>
      <c r="S41" s="55">
        <v>2.766</v>
      </c>
      <c r="T41" s="55">
        <v>2.9380000000000002</v>
      </c>
      <c r="U41" s="55">
        <v>3.125</v>
      </c>
      <c r="V41" s="3">
        <v>3.3029999999999999</v>
      </c>
      <c r="W41" s="3">
        <v>3.512</v>
      </c>
      <c r="X41" s="3" t="s">
        <v>12</v>
      </c>
      <c r="Y41" s="3">
        <v>3.9449999999999998</v>
      </c>
      <c r="Z41" s="15" t="s">
        <v>12</v>
      </c>
      <c r="AA41" s="10">
        <f t="shared" si="63"/>
        <v>3.512</v>
      </c>
      <c r="AB41" s="9">
        <f t="shared" si="64"/>
        <v>0.38700000000000001</v>
      </c>
      <c r="AC41" s="10">
        <f t="shared" si="65"/>
        <v>0.43299999999999983</v>
      </c>
      <c r="AD41" s="9" t="s">
        <v>12</v>
      </c>
      <c r="AE41" s="55" t="s">
        <v>12</v>
      </c>
      <c r="AF41" s="55">
        <v>0.874</v>
      </c>
      <c r="AG41" s="55">
        <v>0.97</v>
      </c>
      <c r="AH41" s="55">
        <v>1.085</v>
      </c>
      <c r="AI41" s="3">
        <v>1.2070000000000001</v>
      </c>
      <c r="AJ41" s="3">
        <v>1.3560000000000001</v>
      </c>
      <c r="AK41" s="3" t="s">
        <v>12</v>
      </c>
      <c r="AL41" s="3">
        <v>1.657</v>
      </c>
      <c r="AM41" s="15" t="s">
        <v>12</v>
      </c>
      <c r="AN41" s="10">
        <f t="shared" si="66"/>
        <v>1.3560000000000001</v>
      </c>
      <c r="AO41" s="9">
        <f t="shared" si="67"/>
        <v>0.27100000000000013</v>
      </c>
      <c r="AP41" s="10">
        <f t="shared" si="68"/>
        <v>0.30099999999999993</v>
      </c>
      <c r="AQ41" s="9" t="s">
        <v>12</v>
      </c>
      <c r="AR41" s="55" t="s">
        <v>12</v>
      </c>
      <c r="AS41" s="55">
        <v>2.3809999999999998</v>
      </c>
      <c r="AT41" s="55">
        <v>2.496</v>
      </c>
      <c r="AU41" s="55">
        <v>2.625</v>
      </c>
      <c r="AV41" s="3">
        <v>2.7509999999999999</v>
      </c>
      <c r="AW41" s="3">
        <v>2.8980000000000001</v>
      </c>
      <c r="AX41" s="3" t="s">
        <v>12</v>
      </c>
      <c r="AY41" s="3">
        <v>3.202</v>
      </c>
      <c r="AZ41" s="15" t="s">
        <v>12</v>
      </c>
      <c r="BA41" s="10">
        <f t="shared" si="69"/>
        <v>2.8980000000000001</v>
      </c>
      <c r="BB41" s="9">
        <f t="shared" si="70"/>
        <v>0.27300000000000013</v>
      </c>
      <c r="BC41" s="10">
        <f t="shared" si="71"/>
        <v>0.30399999999999983</v>
      </c>
      <c r="BD41" s="9">
        <v>4.4109999999999996</v>
      </c>
      <c r="BE41" s="3">
        <v>5.1909999999999998</v>
      </c>
      <c r="BF41" s="15">
        <v>6.1689999999999996</v>
      </c>
      <c r="BG41" s="15">
        <f t="shared" si="72"/>
        <v>5.1909999999999998</v>
      </c>
      <c r="BH41" s="9">
        <f t="shared" si="73"/>
        <v>0.78000000000000025</v>
      </c>
      <c r="BI41" s="10">
        <f t="shared" si="74"/>
        <v>0.97799999999999976</v>
      </c>
      <c r="BJ41" s="9">
        <v>5.0010000000000003</v>
      </c>
      <c r="BK41" s="3">
        <v>6.01</v>
      </c>
      <c r="BL41" s="15">
        <v>7.2359999999999998</v>
      </c>
      <c r="BM41" s="15">
        <f t="shared" si="75"/>
        <v>6.01</v>
      </c>
      <c r="BN41" s="9">
        <f t="shared" si="76"/>
        <v>1.0089999999999995</v>
      </c>
      <c r="BO41" s="10">
        <f t="shared" si="77"/>
        <v>1.226</v>
      </c>
      <c r="BP41">
        <f t="shared" si="78"/>
        <v>0</v>
      </c>
      <c r="BQ41" s="93">
        <f t="shared" si="79"/>
        <v>2.0155038759689927</v>
      </c>
      <c r="BR41" s="93">
        <f t="shared" si="80"/>
        <v>2.6072351421188618</v>
      </c>
      <c r="BS41" s="93" t="str">
        <f>VLOOKUP(C41,'Koppeling locatie - aslocatie'!$A$2:$C$8139,2,FALSE)</f>
        <v>AM_EX_R_23_50</v>
      </c>
      <c r="BT41" s="93">
        <f>VLOOKUP($BS41,aslocaties_v01!$C$3:$AA$500,MATCH($K$3/10,aslocaties_v01!$C$2:$X$2),FALSE)</f>
        <v>3.1669999999999998</v>
      </c>
      <c r="BU41" s="93">
        <f>VLOOKUP(BS41,aslocaties_v01!$C$3:$AA$500,MATCH($K$3,aslocaties_v01!$C$2:$X$2),FALSE)</f>
        <v>3.5390000000000001</v>
      </c>
      <c r="BV41" s="93">
        <f>VLOOKUP(BS41,aslocaties_v01!$C$3:$AA$500,MATCH($K$3*10,aslocaties_v01!$C$2:$Y$2),FALSE)</f>
        <v>3.95</v>
      </c>
      <c r="BW41" s="93">
        <f t="shared" si="81"/>
        <v>0.37200000000000033</v>
      </c>
      <c r="BX41" s="93">
        <f t="shared" si="82"/>
        <v>0.41100000000000003</v>
      </c>
      <c r="BY41" s="94">
        <f t="shared" si="83"/>
        <v>3.8759689922479801E-2</v>
      </c>
      <c r="BZ41" s="94">
        <f t="shared" si="84"/>
        <v>5.0808314087759321E-2</v>
      </c>
      <c r="CA41" s="94">
        <f t="shared" si="85"/>
        <v>4.1999999999999815E-2</v>
      </c>
      <c r="CB41">
        <f t="shared" si="86"/>
        <v>2.7000000000000135E-2</v>
      </c>
      <c r="CC41" s="58">
        <f t="shared" si="87"/>
        <v>5.0000000000003375E-3</v>
      </c>
      <c r="CD41" s="95" t="b">
        <f t="shared" si="88"/>
        <v>0</v>
      </c>
      <c r="CE41" s="96" t="b">
        <f t="shared" si="89"/>
        <v>1</v>
      </c>
      <c r="CF41" t="b">
        <f t="shared" si="90"/>
        <v>1</v>
      </c>
      <c r="CG41" t="b">
        <f t="shared" si="91"/>
        <v>1</v>
      </c>
      <c r="CH41" s="84" t="b">
        <f t="shared" si="92"/>
        <v>1</v>
      </c>
      <c r="CI41">
        <f t="shared" si="93"/>
        <v>1.3560000000000001</v>
      </c>
      <c r="CJ41" t="b">
        <f t="shared" si="94"/>
        <v>1</v>
      </c>
      <c r="CK41" t="b">
        <f t="shared" si="95"/>
        <v>0</v>
      </c>
      <c r="CL41" s="84" t="b">
        <f t="shared" si="115"/>
        <v>1</v>
      </c>
      <c r="CM41">
        <f t="shared" si="96"/>
        <v>2.8980000000000001</v>
      </c>
      <c r="CN41" t="b">
        <f t="shared" si="97"/>
        <v>1</v>
      </c>
      <c r="CO41" s="84">
        <f t="shared" si="98"/>
        <v>0.10349951838834726</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594</v>
      </c>
      <c r="B42" s="3">
        <v>2</v>
      </c>
      <c r="C42" s="3" t="s">
        <v>1062</v>
      </c>
      <c r="D42" s="3" t="str">
        <f t="shared" si="58"/>
        <v>AM_1_24-2_dk_0142</v>
      </c>
      <c r="E42" s="3" t="str">
        <f t="shared" si="59"/>
        <v>0142</v>
      </c>
      <c r="F42" s="3">
        <v>118040.594</v>
      </c>
      <c r="G42" s="15">
        <v>418523.875</v>
      </c>
      <c r="H42" s="35" t="str">
        <f t="shared" si="60"/>
        <v>ja</v>
      </c>
      <c r="I42" s="42">
        <v>271</v>
      </c>
      <c r="J42" s="20" t="s">
        <v>2277</v>
      </c>
      <c r="K42" s="21">
        <v>10000</v>
      </c>
      <c r="L42" s="28">
        <f t="shared" si="112"/>
        <v>1</v>
      </c>
      <c r="M42" s="28">
        <f t="shared" si="113"/>
        <v>1</v>
      </c>
      <c r="N42" s="56">
        <f t="shared" si="61"/>
        <v>10000</v>
      </c>
      <c r="O42" s="33">
        <f t="shared" si="114"/>
        <v>89.157036940462902</v>
      </c>
      <c r="P42" s="37">
        <f t="shared" si="62"/>
        <v>84.967194810679516</v>
      </c>
      <c r="Q42" s="9" t="s">
        <v>12</v>
      </c>
      <c r="R42" s="55" t="s">
        <v>12</v>
      </c>
      <c r="S42" s="55">
        <v>2.766</v>
      </c>
      <c r="T42" s="55">
        <v>2.9380000000000002</v>
      </c>
      <c r="U42" s="55">
        <v>3.125</v>
      </c>
      <c r="V42" s="3">
        <v>3.3029999999999999</v>
      </c>
      <c r="W42" s="3">
        <v>3.5110000000000001</v>
      </c>
      <c r="X42" s="3" t="s">
        <v>12</v>
      </c>
      <c r="Y42" s="3">
        <v>3.944</v>
      </c>
      <c r="Z42" s="15" t="s">
        <v>12</v>
      </c>
      <c r="AA42" s="10">
        <f t="shared" si="63"/>
        <v>3.5110000000000001</v>
      </c>
      <c r="AB42" s="9">
        <f t="shared" si="64"/>
        <v>0.38600000000000012</v>
      </c>
      <c r="AC42" s="10">
        <f t="shared" si="65"/>
        <v>0.43299999999999983</v>
      </c>
      <c r="AD42" s="9" t="s">
        <v>12</v>
      </c>
      <c r="AE42" s="55" t="s">
        <v>12</v>
      </c>
      <c r="AF42" s="55">
        <v>0.89300000000000002</v>
      </c>
      <c r="AG42" s="55">
        <v>0.98899999999999999</v>
      </c>
      <c r="AH42" s="55">
        <v>1.1040000000000001</v>
      </c>
      <c r="AI42" s="3">
        <v>1.226</v>
      </c>
      <c r="AJ42" s="3">
        <v>1.373</v>
      </c>
      <c r="AK42" s="3" t="s">
        <v>12</v>
      </c>
      <c r="AL42" s="3">
        <v>1.677</v>
      </c>
      <c r="AM42" s="15" t="s">
        <v>12</v>
      </c>
      <c r="AN42" s="10">
        <f t="shared" si="66"/>
        <v>1.373</v>
      </c>
      <c r="AO42" s="9">
        <f t="shared" si="67"/>
        <v>0.26899999999999991</v>
      </c>
      <c r="AP42" s="10">
        <f t="shared" si="68"/>
        <v>0.30400000000000005</v>
      </c>
      <c r="AQ42" s="9" t="s">
        <v>12</v>
      </c>
      <c r="AR42" s="55" t="s">
        <v>12</v>
      </c>
      <c r="AS42" s="55">
        <v>2.41</v>
      </c>
      <c r="AT42" s="55">
        <v>2.524</v>
      </c>
      <c r="AU42" s="55">
        <v>2.6509999999999998</v>
      </c>
      <c r="AV42" s="3">
        <v>2.7749999999999999</v>
      </c>
      <c r="AW42" s="3">
        <v>2.9209999999999998</v>
      </c>
      <c r="AX42" s="3" t="s">
        <v>12</v>
      </c>
      <c r="AY42" s="3">
        <v>3.2240000000000002</v>
      </c>
      <c r="AZ42" s="15" t="s">
        <v>12</v>
      </c>
      <c r="BA42" s="10">
        <f t="shared" si="69"/>
        <v>2.9209999999999998</v>
      </c>
      <c r="BB42" s="9">
        <f t="shared" si="70"/>
        <v>0.27</v>
      </c>
      <c r="BC42" s="10">
        <f t="shared" si="71"/>
        <v>0.30300000000000038</v>
      </c>
      <c r="BD42" s="9">
        <v>4.4690000000000003</v>
      </c>
      <c r="BE42" s="3">
        <v>5.2629999999999999</v>
      </c>
      <c r="BF42" s="15">
        <v>6.2640000000000002</v>
      </c>
      <c r="BG42" s="15">
        <f t="shared" si="72"/>
        <v>5.2629999999999999</v>
      </c>
      <c r="BH42" s="9">
        <f t="shared" si="73"/>
        <v>0.79399999999999959</v>
      </c>
      <c r="BI42" s="10">
        <f t="shared" si="74"/>
        <v>1.0010000000000003</v>
      </c>
      <c r="BJ42" s="9">
        <v>5.0620000000000003</v>
      </c>
      <c r="BK42" s="3">
        <v>6.08</v>
      </c>
      <c r="BL42" s="15">
        <v>7.3280000000000003</v>
      </c>
      <c r="BM42" s="15">
        <f t="shared" si="75"/>
        <v>6.08</v>
      </c>
      <c r="BN42" s="9">
        <f t="shared" si="76"/>
        <v>1.0179999999999998</v>
      </c>
      <c r="BO42" s="10">
        <f t="shared" si="77"/>
        <v>1.2480000000000002</v>
      </c>
      <c r="BP42">
        <f t="shared" si="78"/>
        <v>0</v>
      </c>
      <c r="BQ42" s="93">
        <f t="shared" si="79"/>
        <v>2.0569948186528482</v>
      </c>
      <c r="BR42" s="93">
        <f t="shared" si="80"/>
        <v>2.637305699481864</v>
      </c>
      <c r="BS42" s="93" t="str">
        <f>VLOOKUP(C42,'Koppeling locatie - aslocatie'!$A$2:$C$8139,2,FALSE)</f>
        <v>AM_EX_R_23_50</v>
      </c>
      <c r="BT42" s="93">
        <f>VLOOKUP($BS42,aslocaties_v01!$C$3:$AA$500,MATCH($K$3/10,aslocaties_v01!$C$2:$X$2),FALSE)</f>
        <v>3.1669999999999998</v>
      </c>
      <c r="BU42" s="93">
        <f>VLOOKUP(BS42,aslocaties_v01!$C$3:$AA$500,MATCH($K$3,aslocaties_v01!$C$2:$X$2),FALSE)</f>
        <v>3.5390000000000001</v>
      </c>
      <c r="BV42" s="93">
        <f>VLOOKUP(BS42,aslocaties_v01!$C$3:$AA$500,MATCH($K$3*10,aslocaties_v01!$C$2:$Y$2),FALSE)</f>
        <v>3.95</v>
      </c>
      <c r="BW42" s="93">
        <f t="shared" si="81"/>
        <v>0.37200000000000033</v>
      </c>
      <c r="BX42" s="93">
        <f t="shared" si="82"/>
        <v>0.41100000000000003</v>
      </c>
      <c r="BY42" s="94">
        <f t="shared" si="83"/>
        <v>3.6269430051812934E-2</v>
      </c>
      <c r="BZ42" s="94">
        <f t="shared" si="84"/>
        <v>5.0808314087759321E-2</v>
      </c>
      <c r="CA42" s="94">
        <f t="shared" si="85"/>
        <v>4.1999999999999815E-2</v>
      </c>
      <c r="CB42">
        <f t="shared" si="86"/>
        <v>2.8000000000000025E-2</v>
      </c>
      <c r="CC42" s="58">
        <f t="shared" si="87"/>
        <v>6.0000000000002274E-3</v>
      </c>
      <c r="CD42" s="95" t="b">
        <f t="shared" si="88"/>
        <v>0</v>
      </c>
      <c r="CE42" s="96" t="b">
        <f t="shared" si="89"/>
        <v>1</v>
      </c>
      <c r="CF42" t="b">
        <f t="shared" si="90"/>
        <v>1</v>
      </c>
      <c r="CG42" t="b">
        <f t="shared" si="91"/>
        <v>1</v>
      </c>
      <c r="CH42" s="84" t="b">
        <f t="shared" si="92"/>
        <v>1</v>
      </c>
      <c r="CI42">
        <f t="shared" si="93"/>
        <v>1.373</v>
      </c>
      <c r="CJ42" t="b">
        <f t="shared" si="94"/>
        <v>1</v>
      </c>
      <c r="CK42" t="b">
        <f t="shared" si="95"/>
        <v>0</v>
      </c>
      <c r="CL42" s="84" t="b">
        <f t="shared" si="115"/>
        <v>1</v>
      </c>
      <c r="CM42">
        <f t="shared" si="96"/>
        <v>2.9209999999999998</v>
      </c>
      <c r="CN42" t="b">
        <f t="shared" si="97"/>
        <v>1</v>
      </c>
      <c r="CO42" s="84">
        <f t="shared" si="98"/>
        <v>0.10315322845758872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c r="A43" s="9">
        <v>595</v>
      </c>
      <c r="B43" s="3">
        <v>2</v>
      </c>
      <c r="C43" s="3" t="s">
        <v>1063</v>
      </c>
      <c r="D43" s="3" t="str">
        <f t="shared" si="58"/>
        <v>AM_1_24-2_dk_0143</v>
      </c>
      <c r="E43" s="3" t="str">
        <f t="shared" si="59"/>
        <v>0143</v>
      </c>
      <c r="F43" s="3">
        <v>118042.859</v>
      </c>
      <c r="G43" s="15">
        <v>418608.81199999998</v>
      </c>
      <c r="H43" s="35" t="str">
        <f t="shared" si="60"/>
        <v>ja</v>
      </c>
      <c r="I43" s="42">
        <v>281</v>
      </c>
      <c r="J43" s="20" t="s">
        <v>2277</v>
      </c>
      <c r="K43" s="21">
        <v>10000</v>
      </c>
      <c r="L43" s="28">
        <f t="shared" si="112"/>
        <v>1</v>
      </c>
      <c r="M43" s="28">
        <f t="shared" si="113"/>
        <v>1</v>
      </c>
      <c r="N43" s="56">
        <f t="shared" si="61"/>
        <v>10000</v>
      </c>
      <c r="O43" s="33">
        <f t="shared" si="114"/>
        <v>84.967194810679516</v>
      </c>
      <c r="P43" s="37">
        <f t="shared" si="62"/>
        <v>130.85765164485611</v>
      </c>
      <c r="Q43" s="9" t="s">
        <v>12</v>
      </c>
      <c r="R43" s="55" t="s">
        <v>12</v>
      </c>
      <c r="S43" s="55">
        <v>2.766</v>
      </c>
      <c r="T43" s="55">
        <v>2.9369999999999998</v>
      </c>
      <c r="U43" s="55">
        <v>3.1240000000000001</v>
      </c>
      <c r="V43" s="3">
        <v>3.3029999999999999</v>
      </c>
      <c r="W43" s="3">
        <v>3.5110000000000001</v>
      </c>
      <c r="X43" s="3" t="s">
        <v>12</v>
      </c>
      <c r="Y43" s="3">
        <v>3.944</v>
      </c>
      <c r="Z43" s="15" t="s">
        <v>12</v>
      </c>
      <c r="AA43" s="10">
        <f t="shared" si="63"/>
        <v>3.5110000000000001</v>
      </c>
      <c r="AB43" s="9">
        <f t="shared" si="64"/>
        <v>0.38700000000000001</v>
      </c>
      <c r="AC43" s="10">
        <f t="shared" si="65"/>
        <v>0.43299999999999983</v>
      </c>
      <c r="AD43" s="9" t="s">
        <v>12</v>
      </c>
      <c r="AE43" s="55" t="s">
        <v>12</v>
      </c>
      <c r="AF43" s="55">
        <v>0.90600000000000003</v>
      </c>
      <c r="AG43" s="55">
        <v>1.006</v>
      </c>
      <c r="AH43" s="55">
        <v>1.1259999999999999</v>
      </c>
      <c r="AI43" s="3">
        <v>1.2470000000000001</v>
      </c>
      <c r="AJ43" s="3">
        <v>1.3919999999999999</v>
      </c>
      <c r="AK43" s="3" t="s">
        <v>12</v>
      </c>
      <c r="AL43" s="3">
        <v>1.69</v>
      </c>
      <c r="AM43" s="15" t="s">
        <v>12</v>
      </c>
      <c r="AN43" s="10">
        <f t="shared" si="66"/>
        <v>1.3919999999999999</v>
      </c>
      <c r="AO43" s="9">
        <f t="shared" si="67"/>
        <v>0.26600000000000001</v>
      </c>
      <c r="AP43" s="10">
        <f t="shared" si="68"/>
        <v>0.29800000000000004</v>
      </c>
      <c r="AQ43" s="9" t="s">
        <v>12</v>
      </c>
      <c r="AR43" s="55" t="s">
        <v>12</v>
      </c>
      <c r="AS43" s="55">
        <v>2.3980000000000001</v>
      </c>
      <c r="AT43" s="55">
        <v>2.512</v>
      </c>
      <c r="AU43" s="55">
        <v>2.637</v>
      </c>
      <c r="AV43" s="3">
        <v>2.7559999999999998</v>
      </c>
      <c r="AW43" s="3">
        <v>2.8940000000000001</v>
      </c>
      <c r="AX43" s="3" t="s">
        <v>12</v>
      </c>
      <c r="AY43" s="3">
        <v>3.1829999999999998</v>
      </c>
      <c r="AZ43" s="15" t="s">
        <v>12</v>
      </c>
      <c r="BA43" s="10">
        <f t="shared" si="69"/>
        <v>2.8940000000000001</v>
      </c>
      <c r="BB43" s="9">
        <f t="shared" si="70"/>
        <v>0.25700000000000012</v>
      </c>
      <c r="BC43" s="10">
        <f t="shared" si="71"/>
        <v>0.2889999999999997</v>
      </c>
      <c r="BD43" s="9">
        <v>4.4530000000000003</v>
      </c>
      <c r="BE43" s="3">
        <v>5.2370000000000001</v>
      </c>
      <c r="BF43" s="15">
        <v>6.226</v>
      </c>
      <c r="BG43" s="15">
        <f t="shared" si="72"/>
        <v>5.2370000000000001</v>
      </c>
      <c r="BH43" s="9">
        <f t="shared" si="73"/>
        <v>0.78399999999999981</v>
      </c>
      <c r="BI43" s="10">
        <f t="shared" si="74"/>
        <v>0.98899999999999988</v>
      </c>
      <c r="BJ43" s="9">
        <v>5.08</v>
      </c>
      <c r="BK43" s="3">
        <v>6.1040000000000001</v>
      </c>
      <c r="BL43" s="15">
        <v>7.3369999999999997</v>
      </c>
      <c r="BM43" s="15">
        <f t="shared" si="75"/>
        <v>6.1040000000000001</v>
      </c>
      <c r="BN43" s="9">
        <f t="shared" si="76"/>
        <v>1.024</v>
      </c>
      <c r="BO43" s="10">
        <f t="shared" si="77"/>
        <v>1.2329999999999997</v>
      </c>
      <c r="BP43">
        <f t="shared" si="78"/>
        <v>0</v>
      </c>
      <c r="BQ43" s="93">
        <f t="shared" si="79"/>
        <v>2.0258397932816532</v>
      </c>
      <c r="BR43" s="93">
        <f t="shared" si="80"/>
        <v>2.6459948320413438</v>
      </c>
      <c r="BS43" s="93" t="str">
        <f>VLOOKUP(C43,'Koppeling locatie - aslocatie'!$A$2:$C$8139,2,FALSE)</f>
        <v>AM_EX_R_23_50</v>
      </c>
      <c r="BT43" s="93">
        <f>VLOOKUP($BS43,aslocaties_v01!$C$3:$AA$500,MATCH($K$3/10,aslocaties_v01!$C$2:$X$2),FALSE)</f>
        <v>3.1669999999999998</v>
      </c>
      <c r="BU43" s="93">
        <f>VLOOKUP(BS43,aslocaties_v01!$C$3:$AA$500,MATCH($K$3,aslocaties_v01!$C$2:$X$2),FALSE)</f>
        <v>3.5390000000000001</v>
      </c>
      <c r="BV43" s="93">
        <f>VLOOKUP(BS43,aslocaties_v01!$C$3:$AA$500,MATCH($K$3*10,aslocaties_v01!$C$2:$Y$2),FALSE)</f>
        <v>3.95</v>
      </c>
      <c r="BW43" s="93">
        <f t="shared" si="81"/>
        <v>0.37200000000000033</v>
      </c>
      <c r="BX43" s="93">
        <f t="shared" si="82"/>
        <v>0.41100000000000003</v>
      </c>
      <c r="BY43" s="94">
        <f t="shared" si="83"/>
        <v>3.8759689922479801E-2</v>
      </c>
      <c r="BZ43" s="94">
        <f t="shared" si="84"/>
        <v>5.0808314087759321E-2</v>
      </c>
      <c r="CA43" s="94">
        <f t="shared" si="85"/>
        <v>4.2999999999999705E-2</v>
      </c>
      <c r="CB43">
        <f t="shared" si="86"/>
        <v>2.8000000000000025E-2</v>
      </c>
      <c r="CC43" s="58">
        <f t="shared" si="87"/>
        <v>6.0000000000002274E-3</v>
      </c>
      <c r="CD43" s="95" t="b">
        <f t="shared" si="88"/>
        <v>0</v>
      </c>
      <c r="CE43" s="96" t="b">
        <f t="shared" si="89"/>
        <v>1</v>
      </c>
      <c r="CF43" t="b">
        <f t="shared" si="90"/>
        <v>1</v>
      </c>
      <c r="CG43" t="b">
        <f t="shared" si="91"/>
        <v>1</v>
      </c>
      <c r="CH43" s="84" t="b">
        <f t="shared" si="92"/>
        <v>1</v>
      </c>
      <c r="CI43">
        <f t="shared" si="93"/>
        <v>1.3919999999999999</v>
      </c>
      <c r="CJ43" t="b">
        <f t="shared" si="94"/>
        <v>1</v>
      </c>
      <c r="CK43" t="b">
        <f t="shared" si="95"/>
        <v>0</v>
      </c>
      <c r="CL43" s="84" t="b">
        <f t="shared" si="115"/>
        <v>1</v>
      </c>
      <c r="CM43">
        <f t="shared" si="96"/>
        <v>2.8940000000000001</v>
      </c>
      <c r="CN43" t="b">
        <f t="shared" si="97"/>
        <v>1</v>
      </c>
      <c r="CO43" s="84">
        <f t="shared" si="98"/>
        <v>0.10654119983098889</v>
      </c>
      <c r="CP43" t="b">
        <f t="shared" si="99"/>
        <v>1</v>
      </c>
      <c r="CQ43" s="96" t="b">
        <f t="shared" si="100"/>
        <v>1</v>
      </c>
      <c r="CR43" t="b">
        <f t="shared" si="101"/>
        <v>1</v>
      </c>
      <c r="CS43" t="b">
        <f t="shared" si="102"/>
        <v>1</v>
      </c>
      <c r="CT43" t="b">
        <f t="shared" si="103"/>
        <v>1</v>
      </c>
      <c r="CU43" t="b">
        <f t="shared" si="104"/>
        <v>1</v>
      </c>
      <c r="CV43" s="84" t="b">
        <f t="shared" si="105"/>
        <v>1</v>
      </c>
      <c r="CW43" t="b">
        <f t="shared" si="106"/>
        <v>0</v>
      </c>
      <c r="CX43" t="b">
        <f t="shared" si="107"/>
        <v>0</v>
      </c>
      <c r="CY43" t="b">
        <f t="shared" si="108"/>
        <v>1</v>
      </c>
      <c r="CZ43" t="b">
        <f t="shared" si="109"/>
        <v>1</v>
      </c>
      <c r="DA43" s="84">
        <f t="shared" si="110"/>
        <v>1</v>
      </c>
      <c r="DB43" t="b">
        <f t="shared" si="111"/>
        <v>0</v>
      </c>
    </row>
    <row r="44" spans="1:106">
      <c r="A44" s="9">
        <v>596</v>
      </c>
      <c r="B44" s="3">
        <v>2</v>
      </c>
      <c r="C44" s="3" t="s">
        <v>1064</v>
      </c>
      <c r="D44" s="3" t="str">
        <f t="shared" si="58"/>
        <v>AM_1_24-2_dk_0144</v>
      </c>
      <c r="E44" s="3" t="str">
        <f t="shared" si="59"/>
        <v>0144</v>
      </c>
      <c r="F44" s="3">
        <v>118090.664</v>
      </c>
      <c r="G44" s="15">
        <v>418730.625</v>
      </c>
      <c r="H44" s="35" t="str">
        <f t="shared" si="60"/>
        <v>ja</v>
      </c>
      <c r="I44" s="42">
        <v>295</v>
      </c>
      <c r="J44" s="20" t="s">
        <v>2277</v>
      </c>
      <c r="K44" s="21">
        <v>10000</v>
      </c>
      <c r="L44" s="28">
        <f t="shared" si="112"/>
        <v>1</v>
      </c>
      <c r="M44" s="28">
        <f t="shared" si="113"/>
        <v>1</v>
      </c>
      <c r="N44" s="56">
        <f t="shared" si="61"/>
        <v>10000</v>
      </c>
      <c r="O44" s="33">
        <f t="shared" si="114"/>
        <v>130.85765164485611</v>
      </c>
      <c r="P44" s="37">
        <f t="shared" si="62"/>
        <v>92.420778859503073</v>
      </c>
      <c r="Q44" s="9" t="s">
        <v>12</v>
      </c>
      <c r="R44" s="55" t="s">
        <v>12</v>
      </c>
      <c r="S44" s="55">
        <v>2.7669999999999999</v>
      </c>
      <c r="T44" s="55">
        <v>2.9380000000000002</v>
      </c>
      <c r="U44" s="55">
        <v>3.125</v>
      </c>
      <c r="V44" s="3">
        <v>3.3029999999999999</v>
      </c>
      <c r="W44" s="3">
        <v>3.512</v>
      </c>
      <c r="X44" s="3" t="s">
        <v>12</v>
      </c>
      <c r="Y44" s="3">
        <v>3.944</v>
      </c>
      <c r="Z44" s="15" t="s">
        <v>12</v>
      </c>
      <c r="AA44" s="10">
        <f t="shared" si="63"/>
        <v>3.512</v>
      </c>
      <c r="AB44" s="9">
        <f t="shared" si="64"/>
        <v>0.38700000000000001</v>
      </c>
      <c r="AC44" s="10">
        <f t="shared" si="65"/>
        <v>0.43199999999999994</v>
      </c>
      <c r="AD44" s="9" t="s">
        <v>12</v>
      </c>
      <c r="AE44" s="55" t="s">
        <v>12</v>
      </c>
      <c r="AF44" s="55">
        <v>0.85399999999999998</v>
      </c>
      <c r="AG44" s="55">
        <v>0.94799999999999995</v>
      </c>
      <c r="AH44" s="55">
        <v>1.0609999999999999</v>
      </c>
      <c r="AI44" s="3">
        <v>1.177</v>
      </c>
      <c r="AJ44" s="3">
        <v>1.3140000000000001</v>
      </c>
      <c r="AK44" s="3" t="s">
        <v>12</v>
      </c>
      <c r="AL44" s="3">
        <v>1.5940000000000001</v>
      </c>
      <c r="AM44" s="15" t="s">
        <v>12</v>
      </c>
      <c r="AN44" s="10">
        <f t="shared" si="66"/>
        <v>1.3140000000000001</v>
      </c>
      <c r="AO44" s="9">
        <f t="shared" si="67"/>
        <v>0.25300000000000011</v>
      </c>
      <c r="AP44" s="10">
        <f t="shared" si="68"/>
        <v>0.28000000000000003</v>
      </c>
      <c r="AQ44" s="9" t="s">
        <v>12</v>
      </c>
      <c r="AR44" s="55" t="s">
        <v>12</v>
      </c>
      <c r="AS44" s="55">
        <v>2.3450000000000002</v>
      </c>
      <c r="AT44" s="55">
        <v>2.456</v>
      </c>
      <c r="AU44" s="55">
        <v>2.577</v>
      </c>
      <c r="AV44" s="3">
        <v>2.6930000000000001</v>
      </c>
      <c r="AW44" s="3">
        <v>2.83</v>
      </c>
      <c r="AX44" s="3" t="s">
        <v>12</v>
      </c>
      <c r="AY44" s="3">
        <v>3.1139999999999999</v>
      </c>
      <c r="AZ44" s="15" t="s">
        <v>12</v>
      </c>
      <c r="BA44" s="10">
        <f t="shared" si="69"/>
        <v>2.83</v>
      </c>
      <c r="BB44" s="9">
        <f t="shared" si="70"/>
        <v>0.25300000000000011</v>
      </c>
      <c r="BC44" s="10">
        <f t="shared" si="71"/>
        <v>0.28399999999999981</v>
      </c>
      <c r="BD44" s="9">
        <v>4.3</v>
      </c>
      <c r="BE44" s="3">
        <v>5.0720000000000001</v>
      </c>
      <c r="BF44" s="15">
        <v>6.0190000000000001</v>
      </c>
      <c r="BG44" s="15">
        <f t="shared" si="72"/>
        <v>5.0720000000000001</v>
      </c>
      <c r="BH44" s="9">
        <f t="shared" si="73"/>
        <v>0.77200000000000024</v>
      </c>
      <c r="BI44" s="10">
        <f t="shared" si="74"/>
        <v>0.94700000000000006</v>
      </c>
      <c r="BJ44" s="9">
        <v>4.875</v>
      </c>
      <c r="BK44" s="3">
        <v>5.8769999999999998</v>
      </c>
      <c r="BL44" s="15">
        <v>7.0519999999999996</v>
      </c>
      <c r="BM44" s="15">
        <f t="shared" si="75"/>
        <v>5.8769999999999998</v>
      </c>
      <c r="BN44" s="9">
        <f t="shared" si="76"/>
        <v>1.0019999999999998</v>
      </c>
      <c r="BO44" s="10">
        <f t="shared" si="77"/>
        <v>1.1749999999999998</v>
      </c>
      <c r="BP44">
        <f t="shared" si="78"/>
        <v>0</v>
      </c>
      <c r="BQ44" s="93">
        <f t="shared" si="79"/>
        <v>1.9948320413436698</v>
      </c>
      <c r="BR44" s="93">
        <f t="shared" si="80"/>
        <v>2.5891472868217047</v>
      </c>
      <c r="BS44" s="93" t="str">
        <f>VLOOKUP(C44,'Koppeling locatie - aslocatie'!$A$2:$C$8139,2,FALSE)</f>
        <v>AM_EX_R_23_50</v>
      </c>
      <c r="BT44" s="93">
        <f>VLOOKUP($BS44,aslocaties_v01!$C$3:$AA$500,MATCH($K$3/10,aslocaties_v01!$C$2:$X$2),FALSE)</f>
        <v>3.1669999999999998</v>
      </c>
      <c r="BU44" s="93">
        <f>VLOOKUP(BS44,aslocaties_v01!$C$3:$AA$500,MATCH($K$3,aslocaties_v01!$C$2:$X$2),FALSE)</f>
        <v>3.5390000000000001</v>
      </c>
      <c r="BV44" s="93">
        <f>VLOOKUP(BS44,aslocaties_v01!$C$3:$AA$500,MATCH($K$3*10,aslocaties_v01!$C$2:$Y$2),FALSE)</f>
        <v>3.95</v>
      </c>
      <c r="BW44" s="93">
        <f t="shared" si="81"/>
        <v>0.37200000000000033</v>
      </c>
      <c r="BX44" s="93">
        <f t="shared" si="82"/>
        <v>0.41100000000000003</v>
      </c>
      <c r="BY44" s="94">
        <f t="shared" si="83"/>
        <v>3.8759689922479801E-2</v>
      </c>
      <c r="BZ44" s="94">
        <f t="shared" si="84"/>
        <v>4.8611111111110938E-2</v>
      </c>
      <c r="CA44" s="94">
        <f t="shared" si="85"/>
        <v>4.1999999999999815E-2</v>
      </c>
      <c r="CB44">
        <f t="shared" si="86"/>
        <v>2.7000000000000135E-2</v>
      </c>
      <c r="CC44" s="58">
        <f t="shared" si="87"/>
        <v>6.0000000000002274E-3</v>
      </c>
      <c r="CD44" s="95" t="b">
        <f t="shared" si="88"/>
        <v>0</v>
      </c>
      <c r="CE44" s="96" t="b">
        <f t="shared" si="89"/>
        <v>1</v>
      </c>
      <c r="CF44" t="b">
        <f t="shared" si="90"/>
        <v>1</v>
      </c>
      <c r="CG44" t="b">
        <f t="shared" si="91"/>
        <v>1</v>
      </c>
      <c r="CH44" s="84" t="b">
        <f t="shared" si="92"/>
        <v>1</v>
      </c>
      <c r="CI44">
        <f t="shared" si="93"/>
        <v>1.3140000000000001</v>
      </c>
      <c r="CJ44" t="b">
        <f t="shared" si="94"/>
        <v>1</v>
      </c>
      <c r="CK44" t="b">
        <f t="shared" si="95"/>
        <v>0</v>
      </c>
      <c r="CL44" s="84" t="b">
        <f t="shared" si="115"/>
        <v>1</v>
      </c>
      <c r="CM44">
        <f t="shared" si="96"/>
        <v>2.83</v>
      </c>
      <c r="CN44" t="b">
        <f t="shared" si="97"/>
        <v>1</v>
      </c>
      <c r="CO44" s="84">
        <f t="shared" si="98"/>
        <v>0.10517145829111267</v>
      </c>
      <c r="CP44" t="b">
        <f t="shared" si="99"/>
        <v>1</v>
      </c>
      <c r="CQ44" s="96" t="b">
        <f t="shared" si="100"/>
        <v>1</v>
      </c>
      <c r="CR44" t="b">
        <f t="shared" si="101"/>
        <v>0</v>
      </c>
      <c r="CS44" t="b">
        <f t="shared" si="102"/>
        <v>0</v>
      </c>
      <c r="CT44" t="b">
        <f t="shared" si="103"/>
        <v>1</v>
      </c>
      <c r="CU44" t="b">
        <f t="shared" si="104"/>
        <v>1</v>
      </c>
      <c r="CV44" s="84" t="b">
        <f t="shared" si="105"/>
        <v>1</v>
      </c>
      <c r="CW44" t="b">
        <f t="shared" si="106"/>
        <v>1</v>
      </c>
      <c r="CX44" t="b">
        <f t="shared" si="107"/>
        <v>1</v>
      </c>
      <c r="CY44" t="b">
        <f t="shared" si="108"/>
        <v>1</v>
      </c>
      <c r="CZ44" t="b">
        <f t="shared" si="109"/>
        <v>1</v>
      </c>
      <c r="DA44" s="84">
        <f t="shared" si="110"/>
        <v>1</v>
      </c>
      <c r="DB44" t="b">
        <f t="shared" si="111"/>
        <v>0</v>
      </c>
    </row>
    <row r="45" spans="1:106">
      <c r="A45" s="9">
        <v>597</v>
      </c>
      <c r="B45" s="3">
        <v>2</v>
      </c>
      <c r="C45" s="3" t="s">
        <v>1065</v>
      </c>
      <c r="D45" s="3" t="str">
        <f t="shared" si="58"/>
        <v>AM_1_24-2_dk_0145</v>
      </c>
      <c r="E45" s="3" t="str">
        <f t="shared" si="59"/>
        <v>0145</v>
      </c>
      <c r="F45" s="3">
        <v>118138.266</v>
      </c>
      <c r="G45" s="15">
        <v>418809.84399999998</v>
      </c>
      <c r="H45" s="35" t="str">
        <f t="shared" si="60"/>
        <v>ja</v>
      </c>
      <c r="I45" s="42">
        <v>295</v>
      </c>
      <c r="J45" s="20" t="s">
        <v>2277</v>
      </c>
      <c r="K45" s="21">
        <v>10000</v>
      </c>
      <c r="L45" s="28">
        <f t="shared" si="112"/>
        <v>1</v>
      </c>
      <c r="M45" s="28">
        <f t="shared" si="113"/>
        <v>1</v>
      </c>
      <c r="N45" s="56">
        <f t="shared" si="61"/>
        <v>10000</v>
      </c>
      <c r="O45" s="33">
        <f t="shared" si="114"/>
        <v>92.420778859503073</v>
      </c>
      <c r="P45" s="37">
        <f t="shared" si="62"/>
        <v>4795.4060112257439</v>
      </c>
      <c r="Q45" s="9" t="s">
        <v>12</v>
      </c>
      <c r="R45" s="55" t="s">
        <v>12</v>
      </c>
      <c r="S45" s="55">
        <v>2.7690000000000001</v>
      </c>
      <c r="T45" s="55">
        <v>2.94</v>
      </c>
      <c r="U45" s="55">
        <v>3.1269999999999998</v>
      </c>
      <c r="V45" s="3">
        <v>3.3050000000000002</v>
      </c>
      <c r="W45" s="3">
        <v>3.5129999999999999</v>
      </c>
      <c r="X45" s="3" t="s">
        <v>12</v>
      </c>
      <c r="Y45" s="3">
        <v>3.9460000000000002</v>
      </c>
      <c r="Z45" s="15" t="s">
        <v>12</v>
      </c>
      <c r="AA45" s="10">
        <f t="shared" si="63"/>
        <v>3.5129999999999999</v>
      </c>
      <c r="AB45" s="9">
        <f t="shared" si="64"/>
        <v>0.38600000000000012</v>
      </c>
      <c r="AC45" s="10">
        <f t="shared" si="65"/>
        <v>0.43300000000000027</v>
      </c>
      <c r="AD45" s="9" t="s">
        <v>12</v>
      </c>
      <c r="AE45" s="55" t="s">
        <v>12</v>
      </c>
      <c r="AF45" s="55">
        <v>0.878</v>
      </c>
      <c r="AG45" s="55">
        <v>0.97099999999999997</v>
      </c>
      <c r="AH45" s="55">
        <v>1.0840000000000001</v>
      </c>
      <c r="AI45" s="3">
        <v>1.2</v>
      </c>
      <c r="AJ45" s="3">
        <v>1.3380000000000001</v>
      </c>
      <c r="AK45" s="3" t="s">
        <v>12</v>
      </c>
      <c r="AL45" s="3">
        <v>1.6140000000000001</v>
      </c>
      <c r="AM45" s="15" t="s">
        <v>12</v>
      </c>
      <c r="AN45" s="10">
        <f t="shared" si="66"/>
        <v>1.3380000000000001</v>
      </c>
      <c r="AO45" s="9">
        <f t="shared" si="67"/>
        <v>0.254</v>
      </c>
      <c r="AP45" s="10">
        <f t="shared" si="68"/>
        <v>0.27600000000000002</v>
      </c>
      <c r="AQ45" s="9" t="s">
        <v>12</v>
      </c>
      <c r="AR45" s="55" t="s">
        <v>12</v>
      </c>
      <c r="AS45" s="55">
        <v>2.3610000000000002</v>
      </c>
      <c r="AT45" s="55">
        <v>2.4630000000000001</v>
      </c>
      <c r="AU45" s="55">
        <v>2.573</v>
      </c>
      <c r="AV45" s="3">
        <v>2.6789999999999998</v>
      </c>
      <c r="AW45" s="3">
        <v>2.8050000000000002</v>
      </c>
      <c r="AX45" s="3" t="s">
        <v>12</v>
      </c>
      <c r="AY45" s="3">
        <v>3.0710000000000002</v>
      </c>
      <c r="AZ45" s="15" t="s">
        <v>12</v>
      </c>
      <c r="BA45" s="10">
        <f t="shared" si="69"/>
        <v>2.8050000000000002</v>
      </c>
      <c r="BB45" s="9">
        <f t="shared" si="70"/>
        <v>0.23200000000000021</v>
      </c>
      <c r="BC45" s="10">
        <f t="shared" si="71"/>
        <v>0.26600000000000001</v>
      </c>
      <c r="BD45" s="9">
        <v>4.327</v>
      </c>
      <c r="BE45" s="3">
        <v>5.0780000000000003</v>
      </c>
      <c r="BF45" s="15">
        <v>6.0119999999999996</v>
      </c>
      <c r="BG45" s="15">
        <f t="shared" si="72"/>
        <v>5.0780000000000003</v>
      </c>
      <c r="BH45" s="9">
        <f t="shared" si="73"/>
        <v>0.75100000000000033</v>
      </c>
      <c r="BI45" s="10">
        <f t="shared" si="74"/>
        <v>0.93399999999999928</v>
      </c>
      <c r="BJ45" s="9">
        <v>4.9459999999999997</v>
      </c>
      <c r="BK45" s="3">
        <v>5.9420000000000002</v>
      </c>
      <c r="BL45" s="15">
        <v>7.1109999999999998</v>
      </c>
      <c r="BM45" s="15">
        <f t="shared" si="75"/>
        <v>5.9420000000000002</v>
      </c>
      <c r="BN45" s="9">
        <f t="shared" si="76"/>
        <v>0.99600000000000044</v>
      </c>
      <c r="BO45" s="10">
        <f t="shared" si="77"/>
        <v>1.1689999999999996</v>
      </c>
      <c r="BP45">
        <f t="shared" si="78"/>
        <v>0</v>
      </c>
      <c r="BQ45" s="93">
        <f t="shared" si="79"/>
        <v>1.94559585492228</v>
      </c>
      <c r="BR45" s="93">
        <f t="shared" si="80"/>
        <v>2.5803108808290158</v>
      </c>
      <c r="BS45" s="93" t="str">
        <f>VLOOKUP(C45,'Koppeling locatie - aslocatie'!$A$2:$C$8139,2,FALSE)</f>
        <v>AM_EX_R_23_50</v>
      </c>
      <c r="BT45" s="93">
        <f>VLOOKUP($BS45,aslocaties_v01!$C$3:$AA$500,MATCH($K$3/10,aslocaties_v01!$C$2:$X$2),FALSE)</f>
        <v>3.1669999999999998</v>
      </c>
      <c r="BU45" s="93">
        <f>VLOOKUP(BS45,aslocaties_v01!$C$3:$AA$500,MATCH($K$3,aslocaties_v01!$C$2:$X$2),FALSE)</f>
        <v>3.5390000000000001</v>
      </c>
      <c r="BV45" s="93">
        <f>VLOOKUP(BS45,aslocaties_v01!$C$3:$AA$500,MATCH($K$3*10,aslocaties_v01!$C$2:$Y$2),FALSE)</f>
        <v>3.95</v>
      </c>
      <c r="BW45" s="93">
        <f t="shared" si="81"/>
        <v>0.37200000000000033</v>
      </c>
      <c r="BX45" s="93">
        <f t="shared" si="82"/>
        <v>0.41100000000000003</v>
      </c>
      <c r="BY45" s="94">
        <f t="shared" si="83"/>
        <v>3.6269430051812934E-2</v>
      </c>
      <c r="BZ45" s="94">
        <f t="shared" si="84"/>
        <v>5.080831408776032E-2</v>
      </c>
      <c r="CA45" s="94">
        <f t="shared" si="85"/>
        <v>4.0000000000000036E-2</v>
      </c>
      <c r="CB45">
        <f t="shared" si="86"/>
        <v>2.6000000000000245E-2</v>
      </c>
      <c r="CC45" s="58">
        <f t="shared" si="87"/>
        <v>4.0000000000000036E-3</v>
      </c>
      <c r="CD45" s="95" t="b">
        <f t="shared" si="88"/>
        <v>0</v>
      </c>
      <c r="CE45" s="96" t="b">
        <f t="shared" si="89"/>
        <v>1</v>
      </c>
      <c r="CF45" t="b">
        <f t="shared" si="90"/>
        <v>1</v>
      </c>
      <c r="CG45" t="b">
        <f t="shared" si="91"/>
        <v>1</v>
      </c>
      <c r="CH45" s="84" t="b">
        <f t="shared" si="92"/>
        <v>1</v>
      </c>
      <c r="CI45">
        <f t="shared" si="93"/>
        <v>1.3380000000000001</v>
      </c>
      <c r="CJ45" t="b">
        <f t="shared" si="94"/>
        <v>1</v>
      </c>
      <c r="CK45" t="b">
        <f t="shared" si="95"/>
        <v>0</v>
      </c>
      <c r="CL45" s="84" t="b">
        <f t="shared" si="115"/>
        <v>1</v>
      </c>
      <c r="CM45">
        <f t="shared" si="96"/>
        <v>2.8050000000000002</v>
      </c>
      <c r="CN45" t="b">
        <f t="shared" si="97"/>
        <v>1</v>
      </c>
      <c r="CO45" s="84">
        <f t="shared" si="98"/>
        <v>0.10900986050404105</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c r="A46" s="9">
        <v>599</v>
      </c>
      <c r="B46" s="3">
        <v>2</v>
      </c>
      <c r="C46" s="3" t="s">
        <v>1066</v>
      </c>
      <c r="D46" s="3" t="str">
        <f t="shared" si="58"/>
        <v>AM_1_24-2_dk_0079</v>
      </c>
      <c r="E46" s="3" t="str">
        <f t="shared" si="59"/>
        <v>0079</v>
      </c>
      <c r="F46" s="3">
        <v>120665.766</v>
      </c>
      <c r="G46" s="15">
        <v>414734.59399999998</v>
      </c>
      <c r="H46" s="35" t="str">
        <f t="shared" si="60"/>
        <v>ja</v>
      </c>
      <c r="I46" s="42">
        <v>196</v>
      </c>
      <c r="J46" s="20" t="s">
        <v>2277</v>
      </c>
      <c r="K46" s="21">
        <v>10000</v>
      </c>
      <c r="L46" s="28">
        <f t="shared" si="112"/>
        <v>1</v>
      </c>
      <c r="M46" s="28">
        <f t="shared" si="113"/>
        <v>1</v>
      </c>
      <c r="N46" s="56">
        <f t="shared" si="61"/>
        <v>10000</v>
      </c>
      <c r="O46" s="33">
        <f t="shared" si="114"/>
        <v>4795.4060112257439</v>
      </c>
      <c r="P46" s="37">
        <f t="shared" si="62"/>
        <v>80.409688533163205</v>
      </c>
      <c r="Q46" s="9" t="s">
        <v>12</v>
      </c>
      <c r="R46" s="55" t="s">
        <v>12</v>
      </c>
      <c r="S46" s="55">
        <v>2.927</v>
      </c>
      <c r="T46" s="55">
        <v>3.1360000000000001</v>
      </c>
      <c r="U46" s="55">
        <v>3.3410000000000002</v>
      </c>
      <c r="V46" s="3">
        <v>3.5230000000000001</v>
      </c>
      <c r="W46" s="3">
        <v>3.7320000000000002</v>
      </c>
      <c r="X46" s="3" t="s">
        <v>12</v>
      </c>
      <c r="Y46" s="3">
        <v>4.149</v>
      </c>
      <c r="Z46" s="15" t="s">
        <v>12</v>
      </c>
      <c r="AA46" s="10">
        <f t="shared" si="63"/>
        <v>3.7320000000000002</v>
      </c>
      <c r="AB46" s="9">
        <f t="shared" si="64"/>
        <v>0.39100000000000001</v>
      </c>
      <c r="AC46" s="10">
        <f t="shared" si="65"/>
        <v>0.41699999999999982</v>
      </c>
      <c r="AD46" s="9" t="s">
        <v>12</v>
      </c>
      <c r="AE46" s="55" t="s">
        <v>12</v>
      </c>
      <c r="AF46" s="55">
        <v>0.98</v>
      </c>
      <c r="AG46" s="55">
        <v>1.0549999999999999</v>
      </c>
      <c r="AH46" s="55">
        <v>1.1359999999999999</v>
      </c>
      <c r="AI46" s="3">
        <v>1.2090000000000001</v>
      </c>
      <c r="AJ46" s="3">
        <v>1.288</v>
      </c>
      <c r="AK46" s="3" t="s">
        <v>12</v>
      </c>
      <c r="AL46" s="3">
        <v>1.45</v>
      </c>
      <c r="AM46" s="15" t="s">
        <v>12</v>
      </c>
      <c r="AN46" s="10">
        <f t="shared" si="66"/>
        <v>1.288</v>
      </c>
      <c r="AO46" s="9">
        <f t="shared" si="67"/>
        <v>0.15200000000000014</v>
      </c>
      <c r="AP46" s="10">
        <f t="shared" si="68"/>
        <v>0.16199999999999992</v>
      </c>
      <c r="AQ46" s="9" t="s">
        <v>12</v>
      </c>
      <c r="AR46" s="55" t="s">
        <v>12</v>
      </c>
      <c r="AS46" s="55">
        <v>3.3889999999999998</v>
      </c>
      <c r="AT46" s="55">
        <v>3.5139999999999998</v>
      </c>
      <c r="AU46" s="55">
        <v>3.6429999999999998</v>
      </c>
      <c r="AV46" s="3">
        <v>3.7480000000000002</v>
      </c>
      <c r="AW46" s="3">
        <v>3.8650000000000002</v>
      </c>
      <c r="AX46" s="3" t="s">
        <v>12</v>
      </c>
      <c r="AY46" s="3">
        <v>4.0940000000000003</v>
      </c>
      <c r="AZ46" s="15" t="s">
        <v>12</v>
      </c>
      <c r="BA46" s="10">
        <f t="shared" si="69"/>
        <v>3.8650000000000002</v>
      </c>
      <c r="BB46" s="9">
        <f t="shared" si="70"/>
        <v>0.22200000000000042</v>
      </c>
      <c r="BC46" s="10">
        <f t="shared" si="71"/>
        <v>0.22900000000000009</v>
      </c>
      <c r="BD46" s="9">
        <v>4.4989999999999997</v>
      </c>
      <c r="BE46" s="3">
        <v>5.0670000000000002</v>
      </c>
      <c r="BF46" s="15">
        <v>5.7510000000000003</v>
      </c>
      <c r="BG46" s="15">
        <f t="shared" si="72"/>
        <v>5.0670000000000002</v>
      </c>
      <c r="BH46" s="9">
        <f t="shared" si="73"/>
        <v>0.5680000000000005</v>
      </c>
      <c r="BI46" s="10">
        <f t="shared" si="74"/>
        <v>0.68400000000000016</v>
      </c>
      <c r="BJ46" s="9">
        <v>4.4539999999999997</v>
      </c>
      <c r="BK46" s="3">
        <v>5.01</v>
      </c>
      <c r="BL46" s="15">
        <v>5.6619999999999999</v>
      </c>
      <c r="BM46" s="15">
        <f t="shared" si="75"/>
        <v>5.01</v>
      </c>
      <c r="BN46" s="9">
        <f t="shared" si="76"/>
        <v>0.55600000000000005</v>
      </c>
      <c r="BO46" s="10">
        <f t="shared" si="77"/>
        <v>0.65200000000000014</v>
      </c>
      <c r="BP46">
        <f t="shared" si="78"/>
        <v>0</v>
      </c>
      <c r="BQ46" s="93">
        <f t="shared" si="79"/>
        <v>1.4526854219948862</v>
      </c>
      <c r="BR46" s="93">
        <f t="shared" si="80"/>
        <v>1.421994884910486</v>
      </c>
      <c r="BS46" s="93" t="str">
        <f>VLOOKUP(C46,'Koppeling locatie - aslocatie'!$A$2:$C$8139,2,FALSE)</f>
        <v>bema248</v>
      </c>
      <c r="BT46" s="93">
        <f>VLOOKUP($BS46,aslocaties_v01!$C$3:$AA$500,MATCH($K$3/10,aslocaties_v01!$C$2:$X$2),FALSE)</f>
        <v>3.3180000000000001</v>
      </c>
      <c r="BU46" s="93">
        <f>VLOOKUP(BS46,aslocaties_v01!$C$3:$AA$500,MATCH($K$3,aslocaties_v01!$C$2:$X$2),FALSE)</f>
        <v>3.7069999999999999</v>
      </c>
      <c r="BV46" s="93">
        <f>VLOOKUP(BS46,aslocaties_v01!$C$3:$AA$500,MATCH($K$3*10,aslocaties_v01!$C$2:$Y$2),FALSE)</f>
        <v>4.125</v>
      </c>
      <c r="BW46" s="93">
        <f t="shared" si="81"/>
        <v>0.38899999999999979</v>
      </c>
      <c r="BX46" s="93">
        <f t="shared" si="82"/>
        <v>0.41800000000000015</v>
      </c>
      <c r="BY46" s="94">
        <f t="shared" si="83"/>
        <v>5.1150895140670283E-3</v>
      </c>
      <c r="BZ46" s="94">
        <f t="shared" si="84"/>
        <v>2.3980815347730555E-3</v>
      </c>
      <c r="CA46" s="94">
        <f t="shared" si="85"/>
        <v>2.3000000000000131E-2</v>
      </c>
      <c r="CB46">
        <f t="shared" si="86"/>
        <v>2.5000000000000355E-2</v>
      </c>
      <c r="CC46" s="58">
        <f t="shared" si="87"/>
        <v>2.4000000000000021E-2</v>
      </c>
      <c r="CD46" s="95" t="b">
        <f t="shared" si="88"/>
        <v>0</v>
      </c>
      <c r="CE46" s="96" t="b">
        <f t="shared" si="89"/>
        <v>1</v>
      </c>
      <c r="CF46" t="b">
        <f t="shared" si="90"/>
        <v>1</v>
      </c>
      <c r="CG46" t="b">
        <f t="shared" si="91"/>
        <v>1</v>
      </c>
      <c r="CH46" s="84" t="b">
        <f t="shared" si="92"/>
        <v>1</v>
      </c>
      <c r="CI46">
        <f t="shared" si="93"/>
        <v>1.288</v>
      </c>
      <c r="CJ46" t="b">
        <f t="shared" si="94"/>
        <v>1</v>
      </c>
      <c r="CK46" t="b">
        <f t="shared" si="95"/>
        <v>0</v>
      </c>
      <c r="CL46" s="84" t="b">
        <f t="shared" si="115"/>
        <v>1</v>
      </c>
      <c r="CM46">
        <f t="shared" si="96"/>
        <v>3.8650000000000002</v>
      </c>
      <c r="CN46" t="b">
        <f t="shared" si="97"/>
        <v>1</v>
      </c>
      <c r="CO46" s="84">
        <f t="shared" si="98"/>
        <v>5.527035679547105E-2</v>
      </c>
      <c r="CP46" t="b">
        <f t="shared" si="99"/>
        <v>1</v>
      </c>
      <c r="CQ46" s="96" t="b">
        <f t="shared" si="100"/>
        <v>1</v>
      </c>
      <c r="CR46" t="b">
        <f t="shared" si="101"/>
        <v>1</v>
      </c>
      <c r="CS46" t="b">
        <f t="shared" si="102"/>
        <v>1</v>
      </c>
      <c r="CT46" t="b">
        <f t="shared" si="103"/>
        <v>1</v>
      </c>
      <c r="CU46" t="b">
        <f t="shared" si="104"/>
        <v>1</v>
      </c>
      <c r="CV46" s="84" t="b">
        <f t="shared" si="105"/>
        <v>1</v>
      </c>
      <c r="CW46" t="b">
        <f t="shared" si="106"/>
        <v>0</v>
      </c>
      <c r="CX46" t="b">
        <f t="shared" si="107"/>
        <v>0</v>
      </c>
      <c r="CY46" t="b">
        <f t="shared" si="108"/>
        <v>1</v>
      </c>
      <c r="CZ46" t="b">
        <f t="shared" si="109"/>
        <v>1</v>
      </c>
      <c r="DA46" s="84">
        <f t="shared" si="110"/>
        <v>1</v>
      </c>
      <c r="DB46" t="b">
        <f t="shared" si="111"/>
        <v>0</v>
      </c>
    </row>
    <row r="47" spans="1:106">
      <c r="A47" s="9">
        <v>600</v>
      </c>
      <c r="B47" s="3">
        <v>2</v>
      </c>
      <c r="C47" s="3" t="s">
        <v>1067</v>
      </c>
      <c r="D47" s="3" t="str">
        <f t="shared" si="58"/>
        <v>AM_1_24-2_dk_0080</v>
      </c>
      <c r="E47" s="3" t="str">
        <f t="shared" si="59"/>
        <v>0080</v>
      </c>
      <c r="F47" s="3">
        <v>120586.44500000001</v>
      </c>
      <c r="G47" s="15">
        <v>414747.78100000002</v>
      </c>
      <c r="H47" s="35" t="str">
        <f t="shared" si="60"/>
        <v>ja</v>
      </c>
      <c r="I47" s="42">
        <v>185</v>
      </c>
      <c r="J47" s="20" t="s">
        <v>2277</v>
      </c>
      <c r="K47" s="21">
        <v>10000</v>
      </c>
      <c r="L47" s="28">
        <f t="shared" si="112"/>
        <v>1</v>
      </c>
      <c r="M47" s="28">
        <f t="shared" si="113"/>
        <v>1</v>
      </c>
      <c r="N47" s="56">
        <f t="shared" si="61"/>
        <v>10000</v>
      </c>
      <c r="O47" s="33">
        <f t="shared" si="114"/>
        <v>80.409688533163205</v>
      </c>
      <c r="P47" s="37">
        <f t="shared" si="62"/>
        <v>121.09999889347807</v>
      </c>
      <c r="Q47" s="9" t="s">
        <v>12</v>
      </c>
      <c r="R47" s="55" t="s">
        <v>12</v>
      </c>
      <c r="S47" s="55">
        <v>2.923</v>
      </c>
      <c r="T47" s="55">
        <v>3.1309999999999998</v>
      </c>
      <c r="U47" s="55">
        <v>3.3359999999999999</v>
      </c>
      <c r="V47" s="3">
        <v>3.5179999999999998</v>
      </c>
      <c r="W47" s="3">
        <v>3.726</v>
      </c>
      <c r="X47" s="3" t="s">
        <v>12</v>
      </c>
      <c r="Y47" s="3">
        <v>4.1440000000000001</v>
      </c>
      <c r="Z47" s="15" t="s">
        <v>12</v>
      </c>
      <c r="AA47" s="10">
        <f t="shared" si="63"/>
        <v>3.726</v>
      </c>
      <c r="AB47" s="9">
        <f t="shared" si="64"/>
        <v>0.39000000000000012</v>
      </c>
      <c r="AC47" s="10">
        <f t="shared" si="65"/>
        <v>0.41800000000000015</v>
      </c>
      <c r="AD47" s="9" t="s">
        <v>12</v>
      </c>
      <c r="AE47" s="55" t="s">
        <v>12</v>
      </c>
      <c r="AF47" s="55">
        <v>0.97</v>
      </c>
      <c r="AG47" s="55">
        <v>1.0449999999999999</v>
      </c>
      <c r="AH47" s="55">
        <v>1.1259999999999999</v>
      </c>
      <c r="AI47" s="3">
        <v>1.1970000000000001</v>
      </c>
      <c r="AJ47" s="3">
        <v>1.2789999999999999</v>
      </c>
      <c r="AK47" s="3" t="s">
        <v>12</v>
      </c>
      <c r="AL47" s="3">
        <v>1.444</v>
      </c>
      <c r="AM47" s="15" t="s">
        <v>12</v>
      </c>
      <c r="AN47" s="10">
        <f t="shared" si="66"/>
        <v>1.2789999999999999</v>
      </c>
      <c r="AO47" s="9">
        <f t="shared" si="67"/>
        <v>0.15300000000000002</v>
      </c>
      <c r="AP47" s="10">
        <f t="shared" si="68"/>
        <v>0.16500000000000004</v>
      </c>
      <c r="AQ47" s="9" t="s">
        <v>12</v>
      </c>
      <c r="AR47" s="55" t="s">
        <v>12</v>
      </c>
      <c r="AS47" s="55">
        <v>3.3740000000000001</v>
      </c>
      <c r="AT47" s="55">
        <v>3.5</v>
      </c>
      <c r="AU47" s="55">
        <v>3.6280000000000001</v>
      </c>
      <c r="AV47" s="3">
        <v>3.7330000000000001</v>
      </c>
      <c r="AW47" s="3">
        <v>3.85</v>
      </c>
      <c r="AX47" s="3" t="s">
        <v>12</v>
      </c>
      <c r="AY47" s="3">
        <v>4.0789999999999997</v>
      </c>
      <c r="AZ47" s="15" t="s">
        <v>12</v>
      </c>
      <c r="BA47" s="10">
        <f t="shared" si="69"/>
        <v>3.85</v>
      </c>
      <c r="BB47" s="9">
        <f t="shared" si="70"/>
        <v>0.22199999999999998</v>
      </c>
      <c r="BC47" s="10">
        <f t="shared" si="71"/>
        <v>0.22899999999999965</v>
      </c>
      <c r="BD47" s="9">
        <v>4.3360000000000003</v>
      </c>
      <c r="BE47" s="3">
        <v>4.867</v>
      </c>
      <c r="BF47" s="15">
        <v>5.4720000000000004</v>
      </c>
      <c r="BG47" s="15">
        <f t="shared" si="72"/>
        <v>4.867</v>
      </c>
      <c r="BH47" s="9">
        <f t="shared" si="73"/>
        <v>0.53099999999999969</v>
      </c>
      <c r="BI47" s="10">
        <f t="shared" si="74"/>
        <v>0.60500000000000043</v>
      </c>
      <c r="BJ47" s="9">
        <v>4.2039999999999997</v>
      </c>
      <c r="BK47" s="3">
        <v>4.7290000000000001</v>
      </c>
      <c r="BL47" s="15">
        <v>5.3239999999999998</v>
      </c>
      <c r="BM47" s="15">
        <f t="shared" si="75"/>
        <v>4.7290000000000001</v>
      </c>
      <c r="BN47" s="9">
        <f t="shared" si="76"/>
        <v>0.52500000000000036</v>
      </c>
      <c r="BO47" s="10">
        <f t="shared" si="77"/>
        <v>0.59499999999999975</v>
      </c>
      <c r="BP47">
        <f t="shared" si="78"/>
        <v>0</v>
      </c>
      <c r="BQ47" s="93">
        <f t="shared" si="79"/>
        <v>1.3615384615384603</v>
      </c>
      <c r="BR47" s="93">
        <f t="shared" si="80"/>
        <v>1.3461538461538467</v>
      </c>
      <c r="BS47" s="93" t="str">
        <f>VLOOKUP(C47,'Koppeling locatie - aslocatie'!$A$2:$C$8139,2,FALSE)</f>
        <v>bema248</v>
      </c>
      <c r="BT47" s="93">
        <f>VLOOKUP($BS47,aslocaties_v01!$C$3:$AA$500,MATCH($K$3/10,aslocaties_v01!$C$2:$X$2),FALSE)</f>
        <v>3.3180000000000001</v>
      </c>
      <c r="BU47" s="93">
        <f>VLOOKUP(BS47,aslocaties_v01!$C$3:$AA$500,MATCH($K$3,aslocaties_v01!$C$2:$X$2),FALSE)</f>
        <v>3.7069999999999999</v>
      </c>
      <c r="BV47" s="93">
        <f>VLOOKUP(BS47,aslocaties_v01!$C$3:$AA$500,MATCH($K$3*10,aslocaties_v01!$C$2:$Y$2),FALSE)</f>
        <v>4.125</v>
      </c>
      <c r="BW47" s="93">
        <f t="shared" si="81"/>
        <v>0.38899999999999979</v>
      </c>
      <c r="BX47" s="93">
        <f t="shared" si="82"/>
        <v>0.41800000000000015</v>
      </c>
      <c r="BY47" s="94">
        <f t="shared" si="83"/>
        <v>2.5641025641034432E-3</v>
      </c>
      <c r="BZ47" s="94">
        <f t="shared" si="84"/>
        <v>0</v>
      </c>
      <c r="CA47" s="94">
        <f t="shared" si="85"/>
        <v>1.7999999999999794E-2</v>
      </c>
      <c r="CB47">
        <f t="shared" si="86"/>
        <v>1.9000000000000128E-2</v>
      </c>
      <c r="CC47" s="58">
        <f t="shared" si="87"/>
        <v>1.9000000000000128E-2</v>
      </c>
      <c r="CD47" s="95" t="b">
        <f t="shared" si="88"/>
        <v>0</v>
      </c>
      <c r="CE47" s="96" t="b">
        <f t="shared" si="89"/>
        <v>1</v>
      </c>
      <c r="CF47" t="b">
        <f t="shared" si="90"/>
        <v>1</v>
      </c>
      <c r="CG47" t="b">
        <f t="shared" si="91"/>
        <v>1</v>
      </c>
      <c r="CH47" s="84" t="b">
        <f t="shared" si="92"/>
        <v>1</v>
      </c>
      <c r="CI47">
        <f t="shared" si="93"/>
        <v>1.2789999999999999</v>
      </c>
      <c r="CJ47" t="b">
        <f t="shared" si="94"/>
        <v>1</v>
      </c>
      <c r="CK47" t="b">
        <f t="shared" si="95"/>
        <v>0</v>
      </c>
      <c r="CL47" s="84" t="b">
        <f t="shared" si="115"/>
        <v>1</v>
      </c>
      <c r="CM47">
        <f t="shared" si="96"/>
        <v>3.85</v>
      </c>
      <c r="CN47" t="b">
        <f t="shared" si="97"/>
        <v>1</v>
      </c>
      <c r="CO47" s="84">
        <f t="shared" si="98"/>
        <v>5.5312652715250106E-2</v>
      </c>
      <c r="CP47" t="b">
        <f t="shared" si="99"/>
        <v>1</v>
      </c>
      <c r="CQ47" s="96" t="b">
        <f t="shared" si="100"/>
        <v>1</v>
      </c>
      <c r="CR47" t="b">
        <f t="shared" si="101"/>
        <v>0</v>
      </c>
      <c r="CS47" t="b">
        <f t="shared" si="102"/>
        <v>0</v>
      </c>
      <c r="CT47" t="b">
        <f t="shared" si="103"/>
        <v>1</v>
      </c>
      <c r="CU47" t="b">
        <f t="shared" si="104"/>
        <v>1</v>
      </c>
      <c r="CV47" s="84" t="b">
        <f t="shared" si="105"/>
        <v>1</v>
      </c>
      <c r="CW47" t="b">
        <f t="shared" si="106"/>
        <v>1</v>
      </c>
      <c r="CX47" t="b">
        <f t="shared" si="107"/>
        <v>1</v>
      </c>
      <c r="CY47" t="b">
        <f t="shared" si="108"/>
        <v>1</v>
      </c>
      <c r="CZ47" t="b">
        <f t="shared" si="109"/>
        <v>1</v>
      </c>
      <c r="DA47" s="84">
        <f t="shared" si="110"/>
        <v>1</v>
      </c>
      <c r="DB47" t="b">
        <f t="shared" si="111"/>
        <v>0</v>
      </c>
    </row>
    <row r="48" spans="1:106">
      <c r="A48" s="9">
        <v>601</v>
      </c>
      <c r="B48" s="3">
        <v>2</v>
      </c>
      <c r="C48" s="3" t="s">
        <v>1068</v>
      </c>
      <c r="D48" s="3" t="str">
        <f t="shared" si="58"/>
        <v>AM_1_24-2_dk_0081</v>
      </c>
      <c r="E48" s="3" t="str">
        <f t="shared" si="59"/>
        <v>0081</v>
      </c>
      <c r="F48" s="3">
        <v>120466.781</v>
      </c>
      <c r="G48" s="15">
        <v>414766.375</v>
      </c>
      <c r="H48" s="35" t="str">
        <f t="shared" si="60"/>
        <v>ja</v>
      </c>
      <c r="I48" s="42">
        <v>184</v>
      </c>
      <c r="J48" s="20" t="s">
        <v>2277</v>
      </c>
      <c r="K48" s="21">
        <v>10000</v>
      </c>
      <c r="L48" s="28">
        <f t="shared" si="112"/>
        <v>1</v>
      </c>
      <c r="M48" s="28">
        <f t="shared" si="113"/>
        <v>1</v>
      </c>
      <c r="N48" s="56">
        <f t="shared" si="61"/>
        <v>10000</v>
      </c>
      <c r="O48" s="33">
        <f t="shared" si="114"/>
        <v>121.09999889347807</v>
      </c>
      <c r="P48" s="37">
        <f t="shared" si="62"/>
        <v>84.680604609325542</v>
      </c>
      <c r="Q48" s="9" t="s">
        <v>12</v>
      </c>
      <c r="R48" s="55" t="s">
        <v>12</v>
      </c>
      <c r="S48" s="55">
        <v>2.9129999999999998</v>
      </c>
      <c r="T48" s="55">
        <v>3.1190000000000002</v>
      </c>
      <c r="U48" s="55">
        <v>3.3220000000000001</v>
      </c>
      <c r="V48" s="3">
        <v>3.5030000000000001</v>
      </c>
      <c r="W48" s="3">
        <v>3.7109999999999999</v>
      </c>
      <c r="X48" s="3" t="s">
        <v>12</v>
      </c>
      <c r="Y48" s="3">
        <v>4.1289999999999996</v>
      </c>
      <c r="Z48" s="15" t="s">
        <v>12</v>
      </c>
      <c r="AA48" s="10">
        <f t="shared" si="63"/>
        <v>3.7109999999999999</v>
      </c>
      <c r="AB48" s="9">
        <f t="shared" si="64"/>
        <v>0.38899999999999979</v>
      </c>
      <c r="AC48" s="10">
        <f t="shared" si="65"/>
        <v>0.41799999999999971</v>
      </c>
      <c r="AD48" s="9" t="s">
        <v>12</v>
      </c>
      <c r="AE48" s="55" t="s">
        <v>12</v>
      </c>
      <c r="AF48" s="55">
        <v>0.97699999999999998</v>
      </c>
      <c r="AG48" s="55">
        <v>1.054</v>
      </c>
      <c r="AH48" s="55">
        <v>1.1359999999999999</v>
      </c>
      <c r="AI48" s="3">
        <v>1.21</v>
      </c>
      <c r="AJ48" s="3">
        <v>1.294</v>
      </c>
      <c r="AK48" s="3" t="s">
        <v>12</v>
      </c>
      <c r="AL48" s="3">
        <v>1.4630000000000001</v>
      </c>
      <c r="AM48" s="15" t="s">
        <v>12</v>
      </c>
      <c r="AN48" s="10">
        <f t="shared" si="66"/>
        <v>1.294</v>
      </c>
      <c r="AO48" s="9">
        <f t="shared" si="67"/>
        <v>0.15800000000000014</v>
      </c>
      <c r="AP48" s="10">
        <f t="shared" si="68"/>
        <v>0.16900000000000004</v>
      </c>
      <c r="AQ48" s="9" t="s">
        <v>12</v>
      </c>
      <c r="AR48" s="55" t="s">
        <v>12</v>
      </c>
      <c r="AS48" s="55">
        <v>3.38</v>
      </c>
      <c r="AT48" s="55">
        <v>3.5059999999999998</v>
      </c>
      <c r="AU48" s="55">
        <v>3.6349999999999998</v>
      </c>
      <c r="AV48" s="3">
        <v>3.7410000000000001</v>
      </c>
      <c r="AW48" s="3">
        <v>3.8570000000000002</v>
      </c>
      <c r="AX48" s="3" t="s">
        <v>12</v>
      </c>
      <c r="AY48" s="3">
        <v>4.0860000000000003</v>
      </c>
      <c r="AZ48" s="15" t="s">
        <v>12</v>
      </c>
      <c r="BA48" s="10">
        <f t="shared" si="69"/>
        <v>3.8570000000000002</v>
      </c>
      <c r="BB48" s="9">
        <f t="shared" si="70"/>
        <v>0.22200000000000042</v>
      </c>
      <c r="BC48" s="10">
        <f t="shared" si="71"/>
        <v>0.22900000000000009</v>
      </c>
      <c r="BD48" s="9">
        <v>4.3230000000000004</v>
      </c>
      <c r="BE48" s="3">
        <v>4.8470000000000004</v>
      </c>
      <c r="BF48" s="15">
        <v>5.4390000000000001</v>
      </c>
      <c r="BG48" s="15">
        <f t="shared" si="72"/>
        <v>4.8470000000000004</v>
      </c>
      <c r="BH48" s="9">
        <f t="shared" si="73"/>
        <v>0.52400000000000002</v>
      </c>
      <c r="BI48" s="10">
        <f t="shared" si="74"/>
        <v>0.59199999999999964</v>
      </c>
      <c r="BJ48" s="9">
        <v>4.18</v>
      </c>
      <c r="BK48" s="3">
        <v>4.6970000000000001</v>
      </c>
      <c r="BL48" s="15">
        <v>5.2789999999999999</v>
      </c>
      <c r="BM48" s="15">
        <f t="shared" si="75"/>
        <v>4.6970000000000001</v>
      </c>
      <c r="BN48" s="9">
        <f t="shared" si="76"/>
        <v>0.51700000000000035</v>
      </c>
      <c r="BO48" s="10">
        <f t="shared" si="77"/>
        <v>0.58199999999999985</v>
      </c>
      <c r="BP48">
        <f t="shared" si="78"/>
        <v>0</v>
      </c>
      <c r="BQ48" s="93">
        <f t="shared" si="79"/>
        <v>1.3470437017994867</v>
      </c>
      <c r="BR48" s="93">
        <f t="shared" si="80"/>
        <v>1.3290488431876624</v>
      </c>
      <c r="BS48" s="93" t="str">
        <f>VLOOKUP(C48,'Koppeling locatie - aslocatie'!$A$2:$C$8139,2,FALSE)</f>
        <v>bema248</v>
      </c>
      <c r="BT48" s="93">
        <f>VLOOKUP($BS48,aslocaties_v01!$C$3:$AA$500,MATCH($K$3/10,aslocaties_v01!$C$2:$X$2),FALSE)</f>
        <v>3.3180000000000001</v>
      </c>
      <c r="BU48" s="93">
        <f>VLOOKUP(BS48,aslocaties_v01!$C$3:$AA$500,MATCH($K$3,aslocaties_v01!$C$2:$X$2),FALSE)</f>
        <v>3.7069999999999999</v>
      </c>
      <c r="BV48" s="93">
        <f>VLOOKUP(BS48,aslocaties_v01!$C$3:$AA$500,MATCH($K$3*10,aslocaties_v01!$C$2:$Y$2),FALSE)</f>
        <v>4.125</v>
      </c>
      <c r="BW48" s="93">
        <f t="shared" si="81"/>
        <v>0.38899999999999979</v>
      </c>
      <c r="BX48" s="93">
        <f t="shared" si="82"/>
        <v>0.41800000000000015</v>
      </c>
      <c r="BY48" s="94">
        <f t="shared" si="83"/>
        <v>0</v>
      </c>
      <c r="BZ48" s="94">
        <f t="shared" si="84"/>
        <v>1.1102230246251565E-15</v>
      </c>
      <c r="CA48" s="94">
        <f t="shared" si="85"/>
        <v>4.0000000000000036E-3</v>
      </c>
      <c r="CB48">
        <f t="shared" si="86"/>
        <v>4.0000000000000036E-3</v>
      </c>
      <c r="CC48" s="58">
        <f t="shared" si="87"/>
        <v>3.9999999999995595E-3</v>
      </c>
      <c r="CD48" s="95" t="b">
        <f t="shared" si="88"/>
        <v>0</v>
      </c>
      <c r="CE48" s="96" t="b">
        <f t="shared" si="89"/>
        <v>1</v>
      </c>
      <c r="CF48" t="b">
        <f t="shared" si="90"/>
        <v>1</v>
      </c>
      <c r="CG48" t="b">
        <f t="shared" si="91"/>
        <v>1</v>
      </c>
      <c r="CH48" s="84" t="b">
        <f t="shared" si="92"/>
        <v>1</v>
      </c>
      <c r="CI48">
        <f t="shared" si="93"/>
        <v>1.294</v>
      </c>
      <c r="CJ48" t="b">
        <f t="shared" si="94"/>
        <v>1</v>
      </c>
      <c r="CK48" t="b">
        <f t="shared" si="95"/>
        <v>0</v>
      </c>
      <c r="CL48" s="84" t="b">
        <f t="shared" si="115"/>
        <v>1</v>
      </c>
      <c r="CM48">
        <f t="shared" si="96"/>
        <v>3.8570000000000002</v>
      </c>
      <c r="CN48" t="b">
        <f t="shared" si="97"/>
        <v>1</v>
      </c>
      <c r="CO48" s="84">
        <f t="shared" si="98"/>
        <v>5.575841247378184E-2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0</v>
      </c>
      <c r="CY48" t="b">
        <f t="shared" si="108"/>
        <v>1</v>
      </c>
      <c r="CZ48" t="b">
        <f t="shared" si="109"/>
        <v>1</v>
      </c>
      <c r="DA48" s="84">
        <f t="shared" si="110"/>
        <v>1</v>
      </c>
      <c r="DB48" t="b">
        <f t="shared" si="111"/>
        <v>0</v>
      </c>
    </row>
    <row r="49" spans="1:106">
      <c r="A49" s="9">
        <v>602</v>
      </c>
      <c r="B49" s="3">
        <v>2</v>
      </c>
      <c r="C49" s="3" t="s">
        <v>1069</v>
      </c>
      <c r="D49" s="3" t="str">
        <f t="shared" si="58"/>
        <v>AM_1_24-2_dk_0082</v>
      </c>
      <c r="E49" s="3" t="str">
        <f t="shared" si="59"/>
        <v>0082</v>
      </c>
      <c r="F49" s="3">
        <v>120383.25</v>
      </c>
      <c r="G49" s="15">
        <v>414752.46899999998</v>
      </c>
      <c r="H49" s="35" t="str">
        <f t="shared" si="60"/>
        <v>ja</v>
      </c>
      <c r="I49" s="42">
        <v>186</v>
      </c>
      <c r="J49" s="20" t="s">
        <v>2277</v>
      </c>
      <c r="K49" s="21">
        <v>10000</v>
      </c>
      <c r="L49" s="28">
        <f t="shared" si="112"/>
        <v>1</v>
      </c>
      <c r="M49" s="28">
        <f t="shared" si="113"/>
        <v>1</v>
      </c>
      <c r="N49" s="56">
        <f t="shared" si="61"/>
        <v>10000</v>
      </c>
      <c r="O49" s="33">
        <f t="shared" si="114"/>
        <v>84.680604609325542</v>
      </c>
      <c r="P49" s="37">
        <f t="shared" si="62"/>
        <v>80.693087151253167</v>
      </c>
      <c r="Q49" s="9" t="s">
        <v>12</v>
      </c>
      <c r="R49" s="55" t="s">
        <v>12</v>
      </c>
      <c r="S49" s="55">
        <v>2.9119999999999999</v>
      </c>
      <c r="T49" s="55">
        <v>3.117</v>
      </c>
      <c r="U49" s="55">
        <v>3.32</v>
      </c>
      <c r="V49" s="3">
        <v>3.5009999999999999</v>
      </c>
      <c r="W49" s="3">
        <v>3.71</v>
      </c>
      <c r="X49" s="3" t="s">
        <v>12</v>
      </c>
      <c r="Y49" s="3">
        <v>4.1280000000000001</v>
      </c>
      <c r="Z49" s="15" t="s">
        <v>12</v>
      </c>
      <c r="AA49" s="10">
        <f t="shared" si="63"/>
        <v>3.71</v>
      </c>
      <c r="AB49" s="9">
        <f t="shared" si="64"/>
        <v>0.39000000000000012</v>
      </c>
      <c r="AC49" s="10">
        <f t="shared" si="65"/>
        <v>0.41800000000000015</v>
      </c>
      <c r="AD49" s="9" t="s">
        <v>12</v>
      </c>
      <c r="AE49" s="55" t="s">
        <v>12</v>
      </c>
      <c r="AF49" s="55">
        <v>0.98799999999999999</v>
      </c>
      <c r="AG49" s="55">
        <v>1.0649999999999999</v>
      </c>
      <c r="AH49" s="55">
        <v>1.1459999999999999</v>
      </c>
      <c r="AI49" s="3">
        <v>1.22</v>
      </c>
      <c r="AJ49" s="3">
        <v>1.302</v>
      </c>
      <c r="AK49" s="3" t="s">
        <v>12</v>
      </c>
      <c r="AL49" s="3">
        <v>1.4690000000000001</v>
      </c>
      <c r="AM49" s="15" t="s">
        <v>12</v>
      </c>
      <c r="AN49" s="10">
        <f t="shared" si="66"/>
        <v>1.302</v>
      </c>
      <c r="AO49" s="9">
        <f t="shared" si="67"/>
        <v>0.15600000000000014</v>
      </c>
      <c r="AP49" s="10">
        <f t="shared" si="68"/>
        <v>0.16700000000000004</v>
      </c>
      <c r="AQ49" s="9" t="s">
        <v>12</v>
      </c>
      <c r="AR49" s="55" t="s">
        <v>12</v>
      </c>
      <c r="AS49" s="55">
        <v>3.4140000000000001</v>
      </c>
      <c r="AT49" s="55">
        <v>3.5390000000000001</v>
      </c>
      <c r="AU49" s="55">
        <v>3.6680000000000001</v>
      </c>
      <c r="AV49" s="3">
        <v>3.7749999999999999</v>
      </c>
      <c r="AW49" s="3">
        <v>3.89</v>
      </c>
      <c r="AX49" s="3" t="s">
        <v>12</v>
      </c>
      <c r="AY49" s="3">
        <v>4.1189999999999998</v>
      </c>
      <c r="AZ49" s="15" t="s">
        <v>12</v>
      </c>
      <c r="BA49" s="10">
        <f t="shared" si="69"/>
        <v>3.89</v>
      </c>
      <c r="BB49" s="9">
        <f t="shared" si="70"/>
        <v>0.22199999999999998</v>
      </c>
      <c r="BC49" s="10">
        <f t="shared" si="71"/>
        <v>0.22899999999999965</v>
      </c>
      <c r="BD49" s="9">
        <v>4.3869999999999996</v>
      </c>
      <c r="BE49" s="3">
        <v>4.923</v>
      </c>
      <c r="BF49" s="15">
        <v>5.5369999999999999</v>
      </c>
      <c r="BG49" s="15">
        <f t="shared" si="72"/>
        <v>4.923</v>
      </c>
      <c r="BH49" s="9">
        <f t="shared" si="73"/>
        <v>0.53600000000000048</v>
      </c>
      <c r="BI49" s="10">
        <f t="shared" si="74"/>
        <v>0.61399999999999988</v>
      </c>
      <c r="BJ49" s="9">
        <v>4.2590000000000003</v>
      </c>
      <c r="BK49" s="3">
        <v>4.7880000000000003</v>
      </c>
      <c r="BL49" s="15">
        <v>5.39</v>
      </c>
      <c r="BM49" s="15">
        <f t="shared" si="75"/>
        <v>4.7880000000000003</v>
      </c>
      <c r="BN49" s="9">
        <f t="shared" si="76"/>
        <v>0.52899999999999991</v>
      </c>
      <c r="BO49" s="10">
        <f t="shared" si="77"/>
        <v>0.60199999999999942</v>
      </c>
      <c r="BP49">
        <f t="shared" si="78"/>
        <v>0</v>
      </c>
      <c r="BQ49" s="93">
        <f t="shared" si="79"/>
        <v>1.3743589743589752</v>
      </c>
      <c r="BR49" s="93">
        <f t="shared" si="80"/>
        <v>1.3564102564102558</v>
      </c>
      <c r="BS49" s="93" t="str">
        <f>VLOOKUP(C49,'Koppeling locatie - aslocatie'!$A$2:$C$8139,2,FALSE)</f>
        <v>bema248</v>
      </c>
      <c r="BT49" s="93">
        <f>VLOOKUP($BS49,aslocaties_v01!$C$3:$AA$500,MATCH($K$3/10,aslocaties_v01!$C$2:$X$2),FALSE)</f>
        <v>3.3180000000000001</v>
      </c>
      <c r="BU49" s="93">
        <f>VLOOKUP(BS49,aslocaties_v01!$C$3:$AA$500,MATCH($K$3,aslocaties_v01!$C$2:$X$2),FALSE)</f>
        <v>3.7069999999999999</v>
      </c>
      <c r="BV49" s="93">
        <f>VLOOKUP(BS49,aslocaties_v01!$C$3:$AA$500,MATCH($K$3*10,aslocaties_v01!$C$2:$Y$2),FALSE)</f>
        <v>4.125</v>
      </c>
      <c r="BW49" s="93">
        <f t="shared" si="81"/>
        <v>0.38899999999999979</v>
      </c>
      <c r="BX49" s="93">
        <f t="shared" si="82"/>
        <v>0.41800000000000015</v>
      </c>
      <c r="BY49" s="94">
        <f t="shared" si="83"/>
        <v>2.5641025641034432E-3</v>
      </c>
      <c r="BZ49" s="94">
        <f t="shared" si="84"/>
        <v>0</v>
      </c>
      <c r="CA49" s="94">
        <f t="shared" si="85"/>
        <v>1.9999999999997797E-3</v>
      </c>
      <c r="CB49">
        <f t="shared" si="86"/>
        <v>3.0000000000001137E-3</v>
      </c>
      <c r="CC49" s="58">
        <f t="shared" si="87"/>
        <v>3.0000000000001137E-3</v>
      </c>
      <c r="CD49" s="95" t="b">
        <f t="shared" si="88"/>
        <v>0</v>
      </c>
      <c r="CE49" s="96" t="b">
        <f t="shared" si="89"/>
        <v>1</v>
      </c>
      <c r="CF49" t="b">
        <f t="shared" si="90"/>
        <v>1</v>
      </c>
      <c r="CG49" t="b">
        <f t="shared" si="91"/>
        <v>1</v>
      </c>
      <c r="CH49" s="84" t="b">
        <f t="shared" si="92"/>
        <v>1</v>
      </c>
      <c r="CI49">
        <f t="shared" si="93"/>
        <v>1.302</v>
      </c>
      <c r="CJ49" t="b">
        <f t="shared" si="94"/>
        <v>1</v>
      </c>
      <c r="CK49" t="b">
        <f t="shared" si="95"/>
        <v>0</v>
      </c>
      <c r="CL49" s="84" t="b">
        <f t="shared" si="115"/>
        <v>1</v>
      </c>
      <c r="CM49">
        <f t="shared" si="96"/>
        <v>3.89</v>
      </c>
      <c r="CN49" t="b">
        <f t="shared" si="97"/>
        <v>1</v>
      </c>
      <c r="CO49" s="84">
        <f t="shared" si="98"/>
        <v>5.515529137498329E-2</v>
      </c>
      <c r="CP49" t="b">
        <f t="shared" si="99"/>
        <v>1</v>
      </c>
      <c r="CQ49" s="96" t="b">
        <f t="shared" si="100"/>
        <v>1</v>
      </c>
      <c r="CR49" t="b">
        <f t="shared" si="101"/>
        <v>1</v>
      </c>
      <c r="CS49" t="b">
        <f t="shared" si="102"/>
        <v>0</v>
      </c>
      <c r="CT49" t="b">
        <f t="shared" si="103"/>
        <v>1</v>
      </c>
      <c r="CU49" t="b">
        <f t="shared" si="104"/>
        <v>1</v>
      </c>
      <c r="CV49" s="84" t="b">
        <f t="shared" si="105"/>
        <v>1</v>
      </c>
      <c r="CW49" t="b">
        <f t="shared" si="106"/>
        <v>0</v>
      </c>
      <c r="CX49" t="b">
        <f t="shared" si="107"/>
        <v>1</v>
      </c>
      <c r="CY49" t="b">
        <f t="shared" si="108"/>
        <v>1</v>
      </c>
      <c r="CZ49" t="b">
        <f t="shared" si="109"/>
        <v>1</v>
      </c>
      <c r="DA49" s="84">
        <f t="shared" si="110"/>
        <v>2</v>
      </c>
      <c r="DB49" t="b">
        <f t="shared" si="111"/>
        <v>0</v>
      </c>
    </row>
    <row r="50" spans="1:106">
      <c r="A50" s="9">
        <v>603</v>
      </c>
      <c r="B50" s="3">
        <v>2</v>
      </c>
      <c r="C50" s="3" t="s">
        <v>1070</v>
      </c>
      <c r="D50" s="3" t="str">
        <f t="shared" si="58"/>
        <v>AM_1_24-2_dk_0083</v>
      </c>
      <c r="E50" s="3" t="str">
        <f t="shared" si="59"/>
        <v>0083</v>
      </c>
      <c r="F50" s="3">
        <v>120303.133</v>
      </c>
      <c r="G50" s="15">
        <v>414762.09399999998</v>
      </c>
      <c r="H50" s="35" t="str">
        <f t="shared" si="60"/>
        <v>ja</v>
      </c>
      <c r="I50" s="42">
        <v>185</v>
      </c>
      <c r="J50" s="20" t="s">
        <v>2277</v>
      </c>
      <c r="K50" s="21">
        <v>10000</v>
      </c>
      <c r="L50" s="28">
        <f t="shared" si="112"/>
        <v>1</v>
      </c>
      <c r="M50" s="28">
        <f t="shared" si="113"/>
        <v>1</v>
      </c>
      <c r="N50" s="56">
        <f t="shared" si="61"/>
        <v>10000</v>
      </c>
      <c r="O50" s="33">
        <f t="shared" si="114"/>
        <v>80.693087151253167</v>
      </c>
      <c r="P50" s="37">
        <f t="shared" si="62"/>
        <v>121.12845811369075</v>
      </c>
      <c r="Q50" s="9" t="s">
        <v>12</v>
      </c>
      <c r="R50" s="55" t="s">
        <v>12</v>
      </c>
      <c r="S50" s="55">
        <v>2.9079999999999999</v>
      </c>
      <c r="T50" s="55">
        <v>3.113</v>
      </c>
      <c r="U50" s="55">
        <v>3.3159999999999998</v>
      </c>
      <c r="V50" s="3">
        <v>3.4969999999999999</v>
      </c>
      <c r="W50" s="3">
        <v>3.706</v>
      </c>
      <c r="X50" s="3" t="s">
        <v>12</v>
      </c>
      <c r="Y50" s="3">
        <v>4.1230000000000002</v>
      </c>
      <c r="Z50" s="15" t="s">
        <v>12</v>
      </c>
      <c r="AA50" s="10">
        <f t="shared" si="63"/>
        <v>3.706</v>
      </c>
      <c r="AB50" s="9">
        <f t="shared" si="64"/>
        <v>0.39000000000000012</v>
      </c>
      <c r="AC50" s="10">
        <f t="shared" si="65"/>
        <v>0.41700000000000026</v>
      </c>
      <c r="AD50" s="9" t="s">
        <v>12</v>
      </c>
      <c r="AE50" s="55" t="s">
        <v>12</v>
      </c>
      <c r="AF50" s="55">
        <v>1.052</v>
      </c>
      <c r="AG50" s="55">
        <v>1.133</v>
      </c>
      <c r="AH50" s="55">
        <v>1.2210000000000001</v>
      </c>
      <c r="AI50" s="3">
        <v>1.302</v>
      </c>
      <c r="AJ50" s="3">
        <v>1.397</v>
      </c>
      <c r="AK50" s="3" t="s">
        <v>12</v>
      </c>
      <c r="AL50" s="3">
        <v>1.583</v>
      </c>
      <c r="AM50" s="15" t="s">
        <v>12</v>
      </c>
      <c r="AN50" s="10">
        <f t="shared" si="66"/>
        <v>1.397</v>
      </c>
      <c r="AO50" s="9">
        <f t="shared" si="67"/>
        <v>0.17599999999999993</v>
      </c>
      <c r="AP50" s="10">
        <f t="shared" si="68"/>
        <v>0.18599999999999994</v>
      </c>
      <c r="AQ50" s="9" t="s">
        <v>12</v>
      </c>
      <c r="AR50" s="55" t="s">
        <v>12</v>
      </c>
      <c r="AS50" s="55">
        <v>3.5710000000000002</v>
      </c>
      <c r="AT50" s="55">
        <v>3.702</v>
      </c>
      <c r="AU50" s="55">
        <v>3.8380000000000001</v>
      </c>
      <c r="AV50" s="3">
        <v>3.9540000000000002</v>
      </c>
      <c r="AW50" s="3">
        <v>4.08</v>
      </c>
      <c r="AX50" s="3" t="s">
        <v>12</v>
      </c>
      <c r="AY50" s="3">
        <v>4.3250000000000002</v>
      </c>
      <c r="AZ50" s="15" t="s">
        <v>12</v>
      </c>
      <c r="BA50" s="10">
        <f t="shared" si="69"/>
        <v>4.08</v>
      </c>
      <c r="BB50" s="9">
        <f t="shared" si="70"/>
        <v>0.24199999999999999</v>
      </c>
      <c r="BC50" s="10">
        <f t="shared" si="71"/>
        <v>0.24500000000000011</v>
      </c>
      <c r="BD50" s="9">
        <v>4.4859999999999998</v>
      </c>
      <c r="BE50" s="3">
        <v>5.0330000000000004</v>
      </c>
      <c r="BF50" s="15">
        <v>5.6550000000000002</v>
      </c>
      <c r="BG50" s="15">
        <f t="shared" si="72"/>
        <v>5.0330000000000004</v>
      </c>
      <c r="BH50" s="9">
        <f t="shared" si="73"/>
        <v>0.5470000000000006</v>
      </c>
      <c r="BI50" s="10">
        <f t="shared" si="74"/>
        <v>0.62199999999999989</v>
      </c>
      <c r="BJ50" s="9">
        <v>4.3010000000000002</v>
      </c>
      <c r="BK50" s="3">
        <v>4.8380000000000001</v>
      </c>
      <c r="BL50" s="15">
        <v>5.444</v>
      </c>
      <c r="BM50" s="15">
        <f t="shared" si="75"/>
        <v>4.8380000000000001</v>
      </c>
      <c r="BN50" s="9">
        <f t="shared" si="76"/>
        <v>0.53699999999999992</v>
      </c>
      <c r="BO50" s="10">
        <f t="shared" si="77"/>
        <v>0.60599999999999987</v>
      </c>
      <c r="BP50">
        <f t="shared" si="78"/>
        <v>0</v>
      </c>
      <c r="BQ50" s="93">
        <f t="shared" si="79"/>
        <v>1.4025641025641036</v>
      </c>
      <c r="BR50" s="93">
        <f t="shared" si="80"/>
        <v>1.3769230769230763</v>
      </c>
      <c r="BS50" s="93" t="str">
        <f>VLOOKUP(C50,'Koppeling locatie - aslocatie'!$A$2:$C$8139,2,FALSE)</f>
        <v>bema248</v>
      </c>
      <c r="BT50" s="93">
        <f>VLOOKUP($BS50,aslocaties_v01!$C$3:$AA$500,MATCH($K$3/10,aslocaties_v01!$C$2:$X$2),FALSE)</f>
        <v>3.3180000000000001</v>
      </c>
      <c r="BU50" s="93">
        <f>VLOOKUP(BS50,aslocaties_v01!$C$3:$AA$500,MATCH($K$3,aslocaties_v01!$C$2:$X$2),FALSE)</f>
        <v>3.7069999999999999</v>
      </c>
      <c r="BV50" s="93">
        <f>VLOOKUP(BS50,aslocaties_v01!$C$3:$AA$500,MATCH($K$3*10,aslocaties_v01!$C$2:$Y$2),FALSE)</f>
        <v>4.125</v>
      </c>
      <c r="BW50" s="93">
        <f t="shared" si="81"/>
        <v>0.38899999999999979</v>
      </c>
      <c r="BX50" s="93">
        <f t="shared" si="82"/>
        <v>0.41800000000000015</v>
      </c>
      <c r="BY50" s="94">
        <f t="shared" si="83"/>
        <v>2.5641025641034432E-3</v>
      </c>
      <c r="BZ50" s="94">
        <f t="shared" si="84"/>
        <v>2.3980815347719453E-3</v>
      </c>
      <c r="CA50" s="94">
        <f t="shared" si="85"/>
        <v>2.0000000000002238E-3</v>
      </c>
      <c r="CB50">
        <f t="shared" si="86"/>
        <v>9.9999999999988987E-4</v>
      </c>
      <c r="CC50" s="58">
        <f t="shared" si="87"/>
        <v>1.9999999999997797E-3</v>
      </c>
      <c r="CD50" s="95" t="b">
        <f t="shared" si="88"/>
        <v>0</v>
      </c>
      <c r="CE50" s="96" t="b">
        <f t="shared" si="89"/>
        <v>1</v>
      </c>
      <c r="CF50" t="b">
        <f t="shared" si="90"/>
        <v>1</v>
      </c>
      <c r="CG50" t="b">
        <f t="shared" si="91"/>
        <v>1</v>
      </c>
      <c r="CH50" s="84" t="b">
        <f t="shared" si="92"/>
        <v>1</v>
      </c>
      <c r="CI50">
        <f t="shared" si="93"/>
        <v>1.397</v>
      </c>
      <c r="CJ50" t="b">
        <f t="shared" si="94"/>
        <v>1</v>
      </c>
      <c r="CK50" t="b">
        <f t="shared" si="95"/>
        <v>0</v>
      </c>
      <c r="CL50" s="84" t="b">
        <f t="shared" si="115"/>
        <v>1</v>
      </c>
      <c r="CM50">
        <f t="shared" si="96"/>
        <v>4.08</v>
      </c>
      <c r="CN50" t="b">
        <f t="shared" si="97"/>
        <v>1</v>
      </c>
      <c r="CO50" s="84">
        <f t="shared" si="98"/>
        <v>5.3796185392206153E-2</v>
      </c>
      <c r="CP50" t="b">
        <f t="shared" si="99"/>
        <v>1</v>
      </c>
      <c r="CQ50" s="96" t="b">
        <f t="shared" si="100"/>
        <v>1</v>
      </c>
      <c r="CR50" t="b">
        <f t="shared" si="101"/>
        <v>0</v>
      </c>
      <c r="CS50" t="b">
        <f t="shared" si="102"/>
        <v>1</v>
      </c>
      <c r="CT50" t="b">
        <f t="shared" si="103"/>
        <v>1</v>
      </c>
      <c r="CU50" t="b">
        <f t="shared" si="104"/>
        <v>1</v>
      </c>
      <c r="CV50" s="84" t="b">
        <f t="shared" si="105"/>
        <v>1</v>
      </c>
      <c r="CW50" t="b">
        <f t="shared" si="106"/>
        <v>1</v>
      </c>
      <c r="CX50" t="b">
        <f t="shared" si="107"/>
        <v>1</v>
      </c>
      <c r="CY50" t="b">
        <f t="shared" si="108"/>
        <v>1</v>
      </c>
      <c r="CZ50" t="b">
        <f t="shared" si="109"/>
        <v>1</v>
      </c>
      <c r="DA50" s="84">
        <f t="shared" si="110"/>
        <v>1</v>
      </c>
      <c r="DB50" t="b">
        <f t="shared" si="111"/>
        <v>0</v>
      </c>
    </row>
    <row r="51" spans="1:106">
      <c r="A51" s="9">
        <v>604</v>
      </c>
      <c r="B51" s="3">
        <v>2</v>
      </c>
      <c r="C51" s="3" t="s">
        <v>1071</v>
      </c>
      <c r="D51" s="3" t="str">
        <f t="shared" si="58"/>
        <v>AM_1_24-2_dk_0084</v>
      </c>
      <c r="E51" s="3" t="str">
        <f t="shared" si="59"/>
        <v>0084</v>
      </c>
      <c r="F51" s="3">
        <v>120182.531</v>
      </c>
      <c r="G51" s="15">
        <v>414773.375</v>
      </c>
      <c r="H51" s="35" t="str">
        <f t="shared" si="60"/>
        <v>ja</v>
      </c>
      <c r="I51" s="42">
        <v>184</v>
      </c>
      <c r="J51" s="20" t="s">
        <v>2277</v>
      </c>
      <c r="K51" s="21">
        <v>10000</v>
      </c>
      <c r="L51" s="28">
        <f t="shared" si="112"/>
        <v>1</v>
      </c>
      <c r="M51" s="28">
        <f t="shared" si="113"/>
        <v>1</v>
      </c>
      <c r="N51" s="56">
        <f t="shared" si="61"/>
        <v>10000</v>
      </c>
      <c r="O51" s="33">
        <f t="shared" si="114"/>
        <v>121.12845811369075</v>
      </c>
      <c r="P51" s="37">
        <f t="shared" si="62"/>
        <v>78.87715294050291</v>
      </c>
      <c r="Q51" s="9" t="s">
        <v>12</v>
      </c>
      <c r="R51" s="55" t="s">
        <v>12</v>
      </c>
      <c r="S51" s="55">
        <v>2.903</v>
      </c>
      <c r="T51" s="55">
        <v>3.1070000000000002</v>
      </c>
      <c r="U51" s="55">
        <v>3.3090000000000002</v>
      </c>
      <c r="V51" s="3">
        <v>3.49</v>
      </c>
      <c r="W51" s="3">
        <v>3.6989999999999998</v>
      </c>
      <c r="X51" s="3" t="s">
        <v>12</v>
      </c>
      <c r="Y51" s="3">
        <v>4.1180000000000003</v>
      </c>
      <c r="Z51" s="15" t="s">
        <v>12</v>
      </c>
      <c r="AA51" s="10">
        <f t="shared" si="63"/>
        <v>3.6989999999999998</v>
      </c>
      <c r="AB51" s="9">
        <f t="shared" si="64"/>
        <v>0.38999999999999968</v>
      </c>
      <c r="AC51" s="10">
        <f t="shared" si="65"/>
        <v>0.41900000000000048</v>
      </c>
      <c r="AD51" s="9" t="s">
        <v>12</v>
      </c>
      <c r="AE51" s="55" t="s">
        <v>12</v>
      </c>
      <c r="AF51" s="55">
        <v>1.069</v>
      </c>
      <c r="AG51" s="55">
        <v>1.1539999999999999</v>
      </c>
      <c r="AH51" s="55">
        <v>1.246</v>
      </c>
      <c r="AI51" s="3">
        <v>1.333</v>
      </c>
      <c r="AJ51" s="3">
        <v>1.4319999999999999</v>
      </c>
      <c r="AK51" s="3" t="s">
        <v>12</v>
      </c>
      <c r="AL51" s="3">
        <v>1.625</v>
      </c>
      <c r="AM51" s="15" t="s">
        <v>12</v>
      </c>
      <c r="AN51" s="10">
        <f t="shared" si="66"/>
        <v>1.4319999999999999</v>
      </c>
      <c r="AO51" s="9">
        <f t="shared" si="67"/>
        <v>0.18599999999999994</v>
      </c>
      <c r="AP51" s="10">
        <f t="shared" si="68"/>
        <v>0.19300000000000006</v>
      </c>
      <c r="AQ51" s="9" t="s">
        <v>12</v>
      </c>
      <c r="AR51" s="55" t="s">
        <v>12</v>
      </c>
      <c r="AS51" s="55">
        <v>3.5859999999999999</v>
      </c>
      <c r="AT51" s="55">
        <v>3.7189999999999999</v>
      </c>
      <c r="AU51" s="55">
        <v>3.8570000000000002</v>
      </c>
      <c r="AV51" s="3">
        <v>3.9750000000000001</v>
      </c>
      <c r="AW51" s="3">
        <v>4.1020000000000003</v>
      </c>
      <c r="AX51" s="3" t="s">
        <v>12</v>
      </c>
      <c r="AY51" s="3">
        <v>4.3490000000000002</v>
      </c>
      <c r="AZ51" s="15" t="s">
        <v>12</v>
      </c>
      <c r="BA51" s="10">
        <f t="shared" si="69"/>
        <v>4.1020000000000003</v>
      </c>
      <c r="BB51" s="9">
        <f t="shared" si="70"/>
        <v>0.24500000000000011</v>
      </c>
      <c r="BC51" s="10">
        <f t="shared" si="71"/>
        <v>0.24699999999999989</v>
      </c>
      <c r="BD51" s="9">
        <v>4.4809999999999999</v>
      </c>
      <c r="BE51" s="3">
        <v>5.0220000000000002</v>
      </c>
      <c r="BF51" s="15">
        <v>5.633</v>
      </c>
      <c r="BG51" s="15">
        <f t="shared" si="72"/>
        <v>5.0220000000000002</v>
      </c>
      <c r="BH51" s="9">
        <f t="shared" si="73"/>
        <v>0.54100000000000037</v>
      </c>
      <c r="BI51" s="10">
        <f t="shared" si="74"/>
        <v>0.61099999999999977</v>
      </c>
      <c r="BJ51" s="9">
        <v>4.28</v>
      </c>
      <c r="BK51" s="3">
        <v>4.8109999999999999</v>
      </c>
      <c r="BL51" s="15">
        <v>5.4050000000000002</v>
      </c>
      <c r="BM51" s="15">
        <f t="shared" si="75"/>
        <v>4.8109999999999999</v>
      </c>
      <c r="BN51" s="9">
        <f t="shared" si="76"/>
        <v>0.53099999999999969</v>
      </c>
      <c r="BO51" s="10">
        <f t="shared" si="77"/>
        <v>0.59400000000000031</v>
      </c>
      <c r="BP51">
        <f t="shared" si="78"/>
        <v>0</v>
      </c>
      <c r="BQ51" s="93">
        <f t="shared" si="79"/>
        <v>1.3871794871794894</v>
      </c>
      <c r="BR51" s="93">
        <f t="shared" si="80"/>
        <v>1.3615384615384618</v>
      </c>
      <c r="BS51" s="93" t="str">
        <f>VLOOKUP(C51,'Koppeling locatie - aslocatie'!$A$2:$C$8139,2,FALSE)</f>
        <v>bema248</v>
      </c>
      <c r="BT51" s="93">
        <f>VLOOKUP($BS51,aslocaties_v01!$C$3:$AA$500,MATCH($K$3/10,aslocaties_v01!$C$2:$X$2),FALSE)</f>
        <v>3.3180000000000001</v>
      </c>
      <c r="BU51" s="93">
        <f>VLOOKUP(BS51,aslocaties_v01!$C$3:$AA$500,MATCH($K$3,aslocaties_v01!$C$2:$X$2),FALSE)</f>
        <v>3.7069999999999999</v>
      </c>
      <c r="BV51" s="93">
        <f>VLOOKUP(BS51,aslocaties_v01!$C$3:$AA$500,MATCH($K$3*10,aslocaties_v01!$C$2:$Y$2),FALSE)</f>
        <v>4.125</v>
      </c>
      <c r="BW51" s="93">
        <f t="shared" si="81"/>
        <v>0.38899999999999979</v>
      </c>
      <c r="BX51" s="93">
        <f t="shared" si="82"/>
        <v>0.41800000000000015</v>
      </c>
      <c r="BY51" s="94">
        <f t="shared" si="83"/>
        <v>2.5641025641023329E-3</v>
      </c>
      <c r="BZ51" s="94">
        <f t="shared" si="84"/>
        <v>2.3866348448695618E-3</v>
      </c>
      <c r="CA51" s="94">
        <f t="shared" si="85"/>
        <v>8.999999999999897E-3</v>
      </c>
      <c r="CB51">
        <f t="shared" si="86"/>
        <v>8.0000000000000071E-3</v>
      </c>
      <c r="CC51" s="58">
        <f t="shared" si="87"/>
        <v>6.9999999999996732E-3</v>
      </c>
      <c r="CD51" s="95" t="b">
        <f t="shared" si="88"/>
        <v>0</v>
      </c>
      <c r="CE51" s="96" t="b">
        <f t="shared" si="89"/>
        <v>1</v>
      </c>
      <c r="CF51" t="b">
        <f t="shared" si="90"/>
        <v>1</v>
      </c>
      <c r="CG51" t="b">
        <f t="shared" si="91"/>
        <v>1</v>
      </c>
      <c r="CH51" s="84" t="b">
        <f t="shared" si="92"/>
        <v>1</v>
      </c>
      <c r="CI51">
        <f t="shared" si="93"/>
        <v>1.4319999999999999</v>
      </c>
      <c r="CJ51" t="b">
        <f t="shared" si="94"/>
        <v>1</v>
      </c>
      <c r="CK51" t="b">
        <f t="shared" si="95"/>
        <v>0</v>
      </c>
      <c r="CL51" s="84" t="b">
        <f t="shared" si="115"/>
        <v>1</v>
      </c>
      <c r="CM51">
        <f t="shared" si="96"/>
        <v>4.1020000000000003</v>
      </c>
      <c r="CN51" t="b">
        <f t="shared" si="97"/>
        <v>1</v>
      </c>
      <c r="CO51" s="84">
        <f t="shared" si="98"/>
        <v>5.4554063836142148E-2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605</v>
      </c>
      <c r="B52" s="3">
        <v>2</v>
      </c>
      <c r="C52" s="3" t="s">
        <v>1072</v>
      </c>
      <c r="D52" s="3" t="str">
        <f t="shared" si="58"/>
        <v>AM_1_24-2_dk_0085</v>
      </c>
      <c r="E52" s="3" t="str">
        <f t="shared" si="59"/>
        <v>0085</v>
      </c>
      <c r="F52" s="3">
        <v>120103.79700000001</v>
      </c>
      <c r="G52" s="15">
        <v>414778.125</v>
      </c>
      <c r="H52" s="35" t="str">
        <f t="shared" si="60"/>
        <v>ja</v>
      </c>
      <c r="I52" s="42">
        <v>183</v>
      </c>
      <c r="J52" s="20" t="s">
        <v>2277</v>
      </c>
      <c r="K52" s="21">
        <v>10000</v>
      </c>
      <c r="L52" s="28">
        <f t="shared" si="112"/>
        <v>1</v>
      </c>
      <c r="M52" s="28">
        <f t="shared" si="113"/>
        <v>1</v>
      </c>
      <c r="N52" s="56">
        <f t="shared" si="61"/>
        <v>10000</v>
      </c>
      <c r="O52" s="33">
        <f t="shared" si="114"/>
        <v>78.87715294050291</v>
      </c>
      <c r="P52" s="37">
        <f t="shared" si="62"/>
        <v>121.51164521148898</v>
      </c>
      <c r="Q52" s="9" t="s">
        <v>12</v>
      </c>
      <c r="R52" s="55" t="s">
        <v>12</v>
      </c>
      <c r="S52" s="55">
        <v>2.8969999999999998</v>
      </c>
      <c r="T52" s="55">
        <v>3.1</v>
      </c>
      <c r="U52" s="55">
        <v>3.302</v>
      </c>
      <c r="V52" s="3">
        <v>3.4830000000000001</v>
      </c>
      <c r="W52" s="3">
        <v>3.6920000000000002</v>
      </c>
      <c r="X52" s="3" t="s">
        <v>12</v>
      </c>
      <c r="Y52" s="3">
        <v>4.1100000000000003</v>
      </c>
      <c r="Z52" s="15" t="s">
        <v>12</v>
      </c>
      <c r="AA52" s="10">
        <f t="shared" si="63"/>
        <v>3.6920000000000002</v>
      </c>
      <c r="AB52" s="9">
        <f t="shared" si="64"/>
        <v>0.39000000000000012</v>
      </c>
      <c r="AC52" s="10">
        <f t="shared" si="65"/>
        <v>0.41800000000000015</v>
      </c>
      <c r="AD52" s="9" t="s">
        <v>12</v>
      </c>
      <c r="AE52" s="55" t="s">
        <v>12</v>
      </c>
      <c r="AF52" s="55">
        <v>1.0669999999999999</v>
      </c>
      <c r="AG52" s="55">
        <v>1.155</v>
      </c>
      <c r="AH52" s="55">
        <v>1.252</v>
      </c>
      <c r="AI52" s="3">
        <v>1.345</v>
      </c>
      <c r="AJ52" s="3">
        <v>1.4490000000000001</v>
      </c>
      <c r="AK52" s="3" t="s">
        <v>12</v>
      </c>
      <c r="AL52" s="3">
        <v>1.6479999999999999</v>
      </c>
      <c r="AM52" s="15" t="s">
        <v>12</v>
      </c>
      <c r="AN52" s="10">
        <f t="shared" si="66"/>
        <v>1.4490000000000001</v>
      </c>
      <c r="AO52" s="9">
        <f t="shared" si="67"/>
        <v>0.19700000000000006</v>
      </c>
      <c r="AP52" s="10">
        <f t="shared" si="68"/>
        <v>0.19899999999999984</v>
      </c>
      <c r="AQ52" s="9" t="s">
        <v>12</v>
      </c>
      <c r="AR52" s="55" t="s">
        <v>12</v>
      </c>
      <c r="AS52" s="55">
        <v>3.5779999999999998</v>
      </c>
      <c r="AT52" s="55">
        <v>3.7109999999999999</v>
      </c>
      <c r="AU52" s="55">
        <v>3.8519999999999999</v>
      </c>
      <c r="AV52" s="3">
        <v>3.9740000000000002</v>
      </c>
      <c r="AW52" s="3">
        <v>4.1040000000000001</v>
      </c>
      <c r="AX52" s="3" t="s">
        <v>12</v>
      </c>
      <c r="AY52" s="3">
        <v>4.3540000000000001</v>
      </c>
      <c r="AZ52" s="15" t="s">
        <v>12</v>
      </c>
      <c r="BA52" s="10">
        <f t="shared" si="69"/>
        <v>4.1040000000000001</v>
      </c>
      <c r="BB52" s="9">
        <f t="shared" si="70"/>
        <v>0.25200000000000022</v>
      </c>
      <c r="BC52" s="10">
        <f t="shared" si="71"/>
        <v>0.25</v>
      </c>
      <c r="BD52" s="9">
        <v>4.4279999999999999</v>
      </c>
      <c r="BE52" s="3">
        <v>4.9660000000000002</v>
      </c>
      <c r="BF52" s="15">
        <v>5.5670000000000002</v>
      </c>
      <c r="BG52" s="15">
        <f t="shared" si="72"/>
        <v>4.9660000000000002</v>
      </c>
      <c r="BH52" s="9">
        <f t="shared" si="73"/>
        <v>0.53800000000000026</v>
      </c>
      <c r="BI52" s="10">
        <f t="shared" si="74"/>
        <v>0.60099999999999998</v>
      </c>
      <c r="BJ52" s="9">
        <v>4.2190000000000003</v>
      </c>
      <c r="BK52" s="3">
        <v>4.7460000000000004</v>
      </c>
      <c r="BL52" s="15">
        <v>5.327</v>
      </c>
      <c r="BM52" s="15">
        <f t="shared" si="75"/>
        <v>4.7460000000000004</v>
      </c>
      <c r="BN52" s="9">
        <f t="shared" si="76"/>
        <v>0.52700000000000014</v>
      </c>
      <c r="BO52" s="10">
        <f t="shared" si="77"/>
        <v>0.58099999999999952</v>
      </c>
      <c r="BP52">
        <f t="shared" si="78"/>
        <v>0</v>
      </c>
      <c r="BQ52" s="93">
        <f t="shared" si="79"/>
        <v>1.3794871794871797</v>
      </c>
      <c r="BR52" s="93">
        <f t="shared" si="80"/>
        <v>1.3512820512820511</v>
      </c>
      <c r="BS52" s="93" t="str">
        <f>VLOOKUP(C52,'Koppeling locatie - aslocatie'!$A$2:$C$8139,2,FALSE)</f>
        <v>bema248</v>
      </c>
      <c r="BT52" s="93">
        <f>VLOOKUP($BS52,aslocaties_v01!$C$3:$AA$500,MATCH($K$3/10,aslocaties_v01!$C$2:$X$2),FALSE)</f>
        <v>3.3180000000000001</v>
      </c>
      <c r="BU52" s="93">
        <f>VLOOKUP(BS52,aslocaties_v01!$C$3:$AA$500,MATCH($K$3,aslocaties_v01!$C$2:$X$2),FALSE)</f>
        <v>3.7069999999999999</v>
      </c>
      <c r="BV52" s="93">
        <f>VLOOKUP(BS52,aslocaties_v01!$C$3:$AA$500,MATCH($K$3*10,aslocaties_v01!$C$2:$Y$2),FALSE)</f>
        <v>4.125</v>
      </c>
      <c r="BW52" s="93">
        <f t="shared" si="81"/>
        <v>0.38899999999999979</v>
      </c>
      <c r="BX52" s="93">
        <f t="shared" si="82"/>
        <v>0.41800000000000015</v>
      </c>
      <c r="BY52" s="94">
        <f t="shared" si="83"/>
        <v>2.5641025641034432E-3</v>
      </c>
      <c r="BZ52" s="94">
        <f t="shared" si="84"/>
        <v>0</v>
      </c>
      <c r="CA52" s="94">
        <f t="shared" si="85"/>
        <v>1.6000000000000014E-2</v>
      </c>
      <c r="CB52">
        <f t="shared" si="86"/>
        <v>1.499999999999968E-2</v>
      </c>
      <c r="CC52" s="58">
        <f t="shared" si="87"/>
        <v>1.499999999999968E-2</v>
      </c>
      <c r="CD52" s="95" t="b">
        <f t="shared" si="88"/>
        <v>0</v>
      </c>
      <c r="CE52" s="96" t="b">
        <f t="shared" si="89"/>
        <v>1</v>
      </c>
      <c r="CF52" t="b">
        <f t="shared" si="90"/>
        <v>1</v>
      </c>
      <c r="CG52" t="b">
        <f t="shared" si="91"/>
        <v>1</v>
      </c>
      <c r="CH52" s="84" t="b">
        <f t="shared" si="92"/>
        <v>1</v>
      </c>
      <c r="CI52">
        <f t="shared" si="93"/>
        <v>1.4490000000000001</v>
      </c>
      <c r="CJ52" t="b">
        <f t="shared" si="94"/>
        <v>1</v>
      </c>
      <c r="CK52" t="b">
        <f t="shared" si="95"/>
        <v>0</v>
      </c>
      <c r="CL52" s="84" t="b">
        <f t="shared" si="115"/>
        <v>1</v>
      </c>
      <c r="CM52">
        <f t="shared" si="96"/>
        <v>4.1040000000000001</v>
      </c>
      <c r="CN52" t="b">
        <f t="shared" si="97"/>
        <v>1</v>
      </c>
      <c r="CO52" s="84">
        <f t="shared" si="98"/>
        <v>5.514791314268077E-2</v>
      </c>
      <c r="CP52" t="b">
        <f t="shared" si="99"/>
        <v>1</v>
      </c>
      <c r="CQ52" s="96" t="b">
        <f t="shared" si="100"/>
        <v>1</v>
      </c>
      <c r="CR52" t="b">
        <f t="shared" si="101"/>
        <v>1</v>
      </c>
      <c r="CS52" t="b">
        <f t="shared" si="102"/>
        <v>1</v>
      </c>
      <c r="CT52" t="b">
        <f t="shared" si="103"/>
        <v>1</v>
      </c>
      <c r="CU52" t="b">
        <f t="shared" si="104"/>
        <v>1</v>
      </c>
      <c r="CV52" s="84" t="b">
        <f t="shared" si="105"/>
        <v>1</v>
      </c>
      <c r="CW52" t="b">
        <f t="shared" si="106"/>
        <v>0</v>
      </c>
      <c r="CX52" t="b">
        <f t="shared" si="107"/>
        <v>0</v>
      </c>
      <c r="CY52" t="b">
        <f t="shared" si="108"/>
        <v>1</v>
      </c>
      <c r="CZ52" t="b">
        <f t="shared" si="109"/>
        <v>1</v>
      </c>
      <c r="DA52" s="84">
        <f t="shared" si="110"/>
        <v>1</v>
      </c>
      <c r="DB52" t="b">
        <f t="shared" si="111"/>
        <v>0</v>
      </c>
    </row>
    <row r="53" spans="1:106">
      <c r="A53" s="9">
        <v>606</v>
      </c>
      <c r="B53" s="3">
        <v>2</v>
      </c>
      <c r="C53" s="3" t="s">
        <v>1073</v>
      </c>
      <c r="D53" s="3" t="str">
        <f t="shared" si="58"/>
        <v>AM_1_24-2_dk_0086</v>
      </c>
      <c r="E53" s="3" t="str">
        <f t="shared" si="59"/>
        <v>0086</v>
      </c>
      <c r="F53" s="3">
        <v>119982.32799999999</v>
      </c>
      <c r="G53" s="15">
        <v>414781.34399999998</v>
      </c>
      <c r="H53" s="35" t="str">
        <f t="shared" si="60"/>
        <v>ja</v>
      </c>
      <c r="I53" s="42">
        <v>181</v>
      </c>
      <c r="J53" s="20" t="s">
        <v>2277</v>
      </c>
      <c r="K53" s="21">
        <v>10000</v>
      </c>
      <c r="L53" s="28">
        <f t="shared" si="112"/>
        <v>1</v>
      </c>
      <c r="M53" s="28">
        <f t="shared" si="113"/>
        <v>1</v>
      </c>
      <c r="N53" s="56">
        <f t="shared" si="61"/>
        <v>10000</v>
      </c>
      <c r="O53" s="33">
        <f t="shared" si="114"/>
        <v>121.51164521148898</v>
      </c>
      <c r="P53" s="37">
        <f t="shared" si="62"/>
        <v>82.250379938332202</v>
      </c>
      <c r="Q53" s="9" t="s">
        <v>12</v>
      </c>
      <c r="R53" s="55" t="s">
        <v>12</v>
      </c>
      <c r="S53" s="55">
        <v>2.891</v>
      </c>
      <c r="T53" s="55">
        <v>3.093</v>
      </c>
      <c r="U53" s="55">
        <v>3.294</v>
      </c>
      <c r="V53" s="3">
        <v>3.4740000000000002</v>
      </c>
      <c r="W53" s="3">
        <v>3.6829999999999998</v>
      </c>
      <c r="X53" s="3" t="s">
        <v>12</v>
      </c>
      <c r="Y53" s="3">
        <v>4.101</v>
      </c>
      <c r="Z53" s="15" t="s">
        <v>12</v>
      </c>
      <c r="AA53" s="10">
        <f t="shared" si="63"/>
        <v>3.6829999999999998</v>
      </c>
      <c r="AB53" s="9">
        <f t="shared" si="64"/>
        <v>0.38899999999999979</v>
      </c>
      <c r="AC53" s="10">
        <f t="shared" si="65"/>
        <v>0.41800000000000015</v>
      </c>
      <c r="AD53" s="9" t="s">
        <v>12</v>
      </c>
      <c r="AE53" s="55" t="s">
        <v>12</v>
      </c>
      <c r="AF53" s="55">
        <v>1.0820000000000001</v>
      </c>
      <c r="AG53" s="55">
        <v>1.175</v>
      </c>
      <c r="AH53" s="55">
        <v>1.276</v>
      </c>
      <c r="AI53" s="3">
        <v>1.37</v>
      </c>
      <c r="AJ53" s="3">
        <v>1.4750000000000001</v>
      </c>
      <c r="AK53" s="3" t="s">
        <v>12</v>
      </c>
      <c r="AL53" s="3">
        <v>1.673</v>
      </c>
      <c r="AM53" s="15" t="s">
        <v>12</v>
      </c>
      <c r="AN53" s="10">
        <f t="shared" si="66"/>
        <v>1.4750000000000001</v>
      </c>
      <c r="AO53" s="9">
        <f t="shared" si="67"/>
        <v>0.19900000000000007</v>
      </c>
      <c r="AP53" s="10">
        <f t="shared" si="68"/>
        <v>0.19799999999999995</v>
      </c>
      <c r="AQ53" s="9" t="s">
        <v>12</v>
      </c>
      <c r="AR53" s="55" t="s">
        <v>12</v>
      </c>
      <c r="AS53" s="55">
        <v>3.6379999999999999</v>
      </c>
      <c r="AT53" s="55">
        <v>3.7749999999999999</v>
      </c>
      <c r="AU53" s="55">
        <v>3.9260000000000002</v>
      </c>
      <c r="AV53" s="3">
        <v>4.0629999999999997</v>
      </c>
      <c r="AW53" s="3">
        <v>4.2030000000000003</v>
      </c>
      <c r="AX53" s="3" t="s">
        <v>12</v>
      </c>
      <c r="AY53" s="3">
        <v>4.4630000000000001</v>
      </c>
      <c r="AZ53" s="15" t="s">
        <v>12</v>
      </c>
      <c r="BA53" s="10">
        <f t="shared" si="69"/>
        <v>4.2030000000000003</v>
      </c>
      <c r="BB53" s="9">
        <f t="shared" si="70"/>
        <v>0.27700000000000014</v>
      </c>
      <c r="BC53" s="10">
        <f t="shared" si="71"/>
        <v>0.25999999999999979</v>
      </c>
      <c r="BD53" s="9">
        <v>4.2750000000000004</v>
      </c>
      <c r="BE53" s="3">
        <v>4.83</v>
      </c>
      <c r="BF53" s="15">
        <v>5.4279999999999999</v>
      </c>
      <c r="BG53" s="15">
        <f t="shared" si="72"/>
        <v>4.83</v>
      </c>
      <c r="BH53" s="9">
        <f t="shared" si="73"/>
        <v>0.55499999999999972</v>
      </c>
      <c r="BI53" s="10">
        <f t="shared" si="74"/>
        <v>0.59799999999999986</v>
      </c>
      <c r="BJ53" s="9">
        <v>4.09</v>
      </c>
      <c r="BK53" s="3">
        <v>4.6100000000000003</v>
      </c>
      <c r="BL53" s="15">
        <v>5.1779999999999999</v>
      </c>
      <c r="BM53" s="15">
        <f t="shared" si="75"/>
        <v>4.6100000000000003</v>
      </c>
      <c r="BN53" s="9">
        <f t="shared" si="76"/>
        <v>0.52000000000000046</v>
      </c>
      <c r="BO53" s="10">
        <f t="shared" si="77"/>
        <v>0.56799999999999962</v>
      </c>
      <c r="BP53">
        <f t="shared" si="78"/>
        <v>0</v>
      </c>
      <c r="BQ53" s="93">
        <f t="shared" si="79"/>
        <v>1.4267352185089974</v>
      </c>
      <c r="BR53" s="93">
        <f t="shared" si="80"/>
        <v>1.3367609254498733</v>
      </c>
      <c r="BS53" s="93" t="str">
        <f>VLOOKUP(C53,'Koppeling locatie - aslocatie'!$A$2:$C$8139,2,FALSE)</f>
        <v>bema248</v>
      </c>
      <c r="BT53" s="93">
        <f>VLOOKUP($BS53,aslocaties_v01!$C$3:$AA$500,MATCH($K$3/10,aslocaties_v01!$C$2:$X$2),FALSE)</f>
        <v>3.3180000000000001</v>
      </c>
      <c r="BU53" s="93">
        <f>VLOOKUP(BS53,aslocaties_v01!$C$3:$AA$500,MATCH($K$3,aslocaties_v01!$C$2:$X$2),FALSE)</f>
        <v>3.7069999999999999</v>
      </c>
      <c r="BV53" s="93">
        <f>VLOOKUP(BS53,aslocaties_v01!$C$3:$AA$500,MATCH($K$3*10,aslocaties_v01!$C$2:$Y$2),FALSE)</f>
        <v>4.125</v>
      </c>
      <c r="BW53" s="93">
        <f t="shared" si="81"/>
        <v>0.38899999999999979</v>
      </c>
      <c r="BX53" s="93">
        <f t="shared" si="82"/>
        <v>0.41800000000000015</v>
      </c>
      <c r="BY53" s="94">
        <f t="shared" si="83"/>
        <v>0</v>
      </c>
      <c r="BZ53" s="94">
        <f t="shared" si="84"/>
        <v>0</v>
      </c>
      <c r="CA53" s="94">
        <f t="shared" si="85"/>
        <v>2.4000000000000021E-2</v>
      </c>
      <c r="CB53">
        <f t="shared" si="86"/>
        <v>2.4000000000000021E-2</v>
      </c>
      <c r="CC53" s="58">
        <f t="shared" si="87"/>
        <v>2.4000000000000021E-2</v>
      </c>
      <c r="CD53" s="95" t="b">
        <f t="shared" si="88"/>
        <v>0</v>
      </c>
      <c r="CE53" s="96" t="b">
        <f t="shared" si="89"/>
        <v>1</v>
      </c>
      <c r="CF53" t="b">
        <f t="shared" si="90"/>
        <v>1</v>
      </c>
      <c r="CG53" t="b">
        <f t="shared" si="91"/>
        <v>1</v>
      </c>
      <c r="CH53" s="84" t="b">
        <f t="shared" si="92"/>
        <v>1</v>
      </c>
      <c r="CI53">
        <f t="shared" si="93"/>
        <v>1.4750000000000001</v>
      </c>
      <c r="CJ53" t="b">
        <f t="shared" si="94"/>
        <v>1</v>
      </c>
      <c r="CK53" t="b">
        <f t="shared" si="95"/>
        <v>0</v>
      </c>
      <c r="CL53" s="84" t="b">
        <f t="shared" si="115"/>
        <v>1</v>
      </c>
      <c r="CM53">
        <f t="shared" si="96"/>
        <v>4.2030000000000003</v>
      </c>
      <c r="CN53" t="b">
        <f t="shared" si="97"/>
        <v>1</v>
      </c>
      <c r="CO53" s="84">
        <f t="shared" si="98"/>
        <v>5.3524009849689323E-2</v>
      </c>
      <c r="CP53" t="b">
        <f t="shared" si="99"/>
        <v>1</v>
      </c>
      <c r="CQ53" s="96" t="b">
        <f t="shared" si="100"/>
        <v>1</v>
      </c>
      <c r="CR53" t="b">
        <f t="shared" si="101"/>
        <v>0</v>
      </c>
      <c r="CS53" t="b">
        <f t="shared" si="102"/>
        <v>0</v>
      </c>
      <c r="CT53" t="b">
        <f t="shared" si="103"/>
        <v>1</v>
      </c>
      <c r="CU53" t="b">
        <f t="shared" si="104"/>
        <v>1</v>
      </c>
      <c r="CV53" s="84" t="b">
        <f t="shared" si="105"/>
        <v>1</v>
      </c>
      <c r="CW53" t="b">
        <f t="shared" si="106"/>
        <v>1</v>
      </c>
      <c r="CX53" t="b">
        <f t="shared" si="107"/>
        <v>1</v>
      </c>
      <c r="CY53" t="b">
        <f t="shared" si="108"/>
        <v>1</v>
      </c>
      <c r="CZ53" t="b">
        <f t="shared" si="109"/>
        <v>1</v>
      </c>
      <c r="DA53" s="84">
        <f t="shared" si="110"/>
        <v>1</v>
      </c>
      <c r="DB53" t="b">
        <f t="shared" si="111"/>
        <v>0</v>
      </c>
    </row>
    <row r="54" spans="1:106">
      <c r="A54" s="9">
        <v>607</v>
      </c>
      <c r="B54" s="3">
        <v>2</v>
      </c>
      <c r="C54" s="3" t="s">
        <v>1074</v>
      </c>
      <c r="D54" s="3" t="str">
        <f t="shared" si="58"/>
        <v>AM_1_24-2_dk_0087</v>
      </c>
      <c r="E54" s="3" t="str">
        <f t="shared" si="59"/>
        <v>0087</v>
      </c>
      <c r="F54" s="3">
        <v>119900.07799999999</v>
      </c>
      <c r="G54" s="15">
        <v>414781.09399999998</v>
      </c>
      <c r="H54" s="35" t="str">
        <f t="shared" si="60"/>
        <v>ja</v>
      </c>
      <c r="I54" s="42">
        <v>182</v>
      </c>
      <c r="J54" s="20" t="s">
        <v>2277</v>
      </c>
      <c r="K54" s="21">
        <v>10000</v>
      </c>
      <c r="L54" s="28">
        <f t="shared" si="112"/>
        <v>1</v>
      </c>
      <c r="M54" s="28">
        <f t="shared" si="113"/>
        <v>1</v>
      </c>
      <c r="N54" s="56">
        <f t="shared" si="61"/>
        <v>10000</v>
      </c>
      <c r="O54" s="33">
        <f t="shared" si="114"/>
        <v>82.250379938332202</v>
      </c>
      <c r="P54" s="37">
        <f t="shared" si="62"/>
        <v>126.54109679467494</v>
      </c>
      <c r="Q54" s="9" t="s">
        <v>12</v>
      </c>
      <c r="R54" s="55" t="s">
        <v>12</v>
      </c>
      <c r="S54" s="55">
        <v>2.8860000000000001</v>
      </c>
      <c r="T54" s="55">
        <v>3.0870000000000002</v>
      </c>
      <c r="U54" s="55">
        <v>3.2869999999999999</v>
      </c>
      <c r="V54" s="3">
        <v>3.4670000000000001</v>
      </c>
      <c r="W54" s="3">
        <v>3.6749999999999998</v>
      </c>
      <c r="X54" s="3" t="s">
        <v>12</v>
      </c>
      <c r="Y54" s="3">
        <v>4.093</v>
      </c>
      <c r="Z54" s="15" t="s">
        <v>12</v>
      </c>
      <c r="AA54" s="10">
        <f t="shared" si="63"/>
        <v>3.6749999999999998</v>
      </c>
      <c r="AB54" s="9">
        <f t="shared" si="64"/>
        <v>0.3879999999999999</v>
      </c>
      <c r="AC54" s="10">
        <f t="shared" si="65"/>
        <v>0.41800000000000015</v>
      </c>
      <c r="AD54" s="9" t="s">
        <v>12</v>
      </c>
      <c r="AE54" s="55" t="s">
        <v>12</v>
      </c>
      <c r="AF54" s="55">
        <v>0.95199999999999996</v>
      </c>
      <c r="AG54" s="55">
        <v>1.03</v>
      </c>
      <c r="AH54" s="55">
        <v>1.1200000000000001</v>
      </c>
      <c r="AI54" s="3">
        <v>1.206</v>
      </c>
      <c r="AJ54" s="3">
        <v>1.302</v>
      </c>
      <c r="AK54" s="3" t="s">
        <v>12</v>
      </c>
      <c r="AL54" s="3">
        <v>1.49</v>
      </c>
      <c r="AM54" s="15" t="s">
        <v>12</v>
      </c>
      <c r="AN54" s="10">
        <f t="shared" si="66"/>
        <v>1.302</v>
      </c>
      <c r="AO54" s="9">
        <f t="shared" si="67"/>
        <v>0.18199999999999994</v>
      </c>
      <c r="AP54" s="10">
        <f t="shared" si="68"/>
        <v>0.18799999999999994</v>
      </c>
      <c r="AQ54" s="9" t="s">
        <v>12</v>
      </c>
      <c r="AR54" s="55" t="s">
        <v>12</v>
      </c>
      <c r="AS54" s="55">
        <v>3.552</v>
      </c>
      <c r="AT54" s="55">
        <v>3.6819999999999999</v>
      </c>
      <c r="AU54" s="55">
        <v>3.8140000000000001</v>
      </c>
      <c r="AV54" s="3">
        <v>3.9350000000000001</v>
      </c>
      <c r="AW54" s="3">
        <v>4.0739999999999998</v>
      </c>
      <c r="AX54" s="3" t="s">
        <v>12</v>
      </c>
      <c r="AY54" s="3">
        <v>4.3390000000000004</v>
      </c>
      <c r="AZ54" s="15" t="s">
        <v>12</v>
      </c>
      <c r="BA54" s="10">
        <f t="shared" si="69"/>
        <v>4.0739999999999998</v>
      </c>
      <c r="BB54" s="9">
        <f t="shared" si="70"/>
        <v>0.25999999999999979</v>
      </c>
      <c r="BC54" s="10">
        <f t="shared" si="71"/>
        <v>0.26500000000000057</v>
      </c>
      <c r="BD54" s="9">
        <v>4.298</v>
      </c>
      <c r="BE54" s="3">
        <v>4.8620000000000001</v>
      </c>
      <c r="BF54" s="15">
        <v>5.4749999999999996</v>
      </c>
      <c r="BG54" s="15">
        <f t="shared" si="72"/>
        <v>4.8620000000000001</v>
      </c>
      <c r="BH54" s="9">
        <f t="shared" si="73"/>
        <v>0.56400000000000006</v>
      </c>
      <c r="BI54" s="10">
        <f t="shared" si="74"/>
        <v>0.61299999999999955</v>
      </c>
      <c r="BJ54" s="9">
        <v>4.1059999999999999</v>
      </c>
      <c r="BK54" s="3">
        <v>4.6289999999999996</v>
      </c>
      <c r="BL54" s="15">
        <v>5.2060000000000004</v>
      </c>
      <c r="BM54" s="15">
        <f t="shared" si="75"/>
        <v>4.6289999999999996</v>
      </c>
      <c r="BN54" s="9">
        <f t="shared" si="76"/>
        <v>0.52299999999999969</v>
      </c>
      <c r="BO54" s="10">
        <f t="shared" si="77"/>
        <v>0.57700000000000085</v>
      </c>
      <c r="BP54">
        <f t="shared" si="78"/>
        <v>0</v>
      </c>
      <c r="BQ54" s="93">
        <f t="shared" si="79"/>
        <v>1.453608247422681</v>
      </c>
      <c r="BR54" s="93">
        <f t="shared" si="80"/>
        <v>1.3479381443298963</v>
      </c>
      <c r="BS54" s="93" t="str">
        <f>VLOOKUP(C54,'Koppeling locatie - aslocatie'!$A$2:$C$8139,2,FALSE)</f>
        <v>bema249</v>
      </c>
      <c r="BT54" s="93">
        <f>VLOOKUP($BS54,aslocaties_v01!$C$3:$AA$500,MATCH($K$3/10,aslocaties_v01!$C$2:$X$2),FALSE)</f>
        <v>3.254</v>
      </c>
      <c r="BU54" s="93">
        <f>VLOOKUP(BS54,aslocaties_v01!$C$3:$AA$500,MATCH($K$3,aslocaties_v01!$C$2:$X$2),FALSE)</f>
        <v>3.641</v>
      </c>
      <c r="BV54" s="93">
        <f>VLOOKUP(BS54,aslocaties_v01!$C$3:$AA$500,MATCH($K$3*10,aslocaties_v01!$C$2:$Y$2),FALSE)</f>
        <v>4.0620000000000003</v>
      </c>
      <c r="BW54" s="93">
        <f t="shared" si="81"/>
        <v>0.38700000000000001</v>
      </c>
      <c r="BX54" s="93">
        <f t="shared" si="82"/>
        <v>0.42100000000000026</v>
      </c>
      <c r="BY54" s="94">
        <f t="shared" si="83"/>
        <v>2.5773195876286348E-3</v>
      </c>
      <c r="BZ54" s="94">
        <f t="shared" si="84"/>
        <v>7.1770334928231705E-3</v>
      </c>
      <c r="CA54" s="94">
        <f t="shared" si="85"/>
        <v>3.2999999999999918E-2</v>
      </c>
      <c r="CB54">
        <f t="shared" si="86"/>
        <v>3.3999999999999808E-2</v>
      </c>
      <c r="CC54" s="58">
        <f t="shared" si="87"/>
        <v>3.0999999999999694E-2</v>
      </c>
      <c r="CD54" s="95" t="b">
        <f t="shared" si="88"/>
        <v>0</v>
      </c>
      <c r="CE54" s="96" t="b">
        <f t="shared" si="89"/>
        <v>1</v>
      </c>
      <c r="CF54" t="b">
        <f t="shared" si="90"/>
        <v>1</v>
      </c>
      <c r="CG54" t="b">
        <f t="shared" si="91"/>
        <v>1</v>
      </c>
      <c r="CH54" s="84" t="b">
        <f t="shared" si="92"/>
        <v>1</v>
      </c>
      <c r="CI54">
        <f t="shared" si="93"/>
        <v>1.302</v>
      </c>
      <c r="CJ54" t="b">
        <f t="shared" si="94"/>
        <v>1</v>
      </c>
      <c r="CK54" t="b">
        <f t="shared" si="95"/>
        <v>0</v>
      </c>
      <c r="CL54" s="84" t="b">
        <f t="shared" si="115"/>
        <v>1</v>
      </c>
      <c r="CM54">
        <f t="shared" si="96"/>
        <v>4.0739999999999998</v>
      </c>
      <c r="CN54" t="b">
        <f t="shared" si="97"/>
        <v>1</v>
      </c>
      <c r="CO54" s="84">
        <f t="shared" si="98"/>
        <v>5.0285681064722407E-2</v>
      </c>
      <c r="CP54" t="b">
        <f t="shared" si="99"/>
        <v>1</v>
      </c>
      <c r="CQ54" s="96" t="b">
        <f t="shared" si="100"/>
        <v>1</v>
      </c>
      <c r="CR54" t="b">
        <f t="shared" si="101"/>
        <v>1</v>
      </c>
      <c r="CS54" t="b">
        <f t="shared" si="102"/>
        <v>1</v>
      </c>
      <c r="CT54" t="b">
        <f t="shared" si="103"/>
        <v>1</v>
      </c>
      <c r="CU54" t="b">
        <f t="shared" si="104"/>
        <v>1</v>
      </c>
      <c r="CV54" s="84" t="b">
        <f t="shared" si="105"/>
        <v>1</v>
      </c>
      <c r="CW54" t="b">
        <f t="shared" si="106"/>
        <v>0</v>
      </c>
      <c r="CX54" t="b">
        <f t="shared" si="107"/>
        <v>0</v>
      </c>
      <c r="CY54" t="b">
        <f t="shared" si="108"/>
        <v>1</v>
      </c>
      <c r="CZ54" t="b">
        <f t="shared" si="109"/>
        <v>1</v>
      </c>
      <c r="DA54" s="84">
        <f t="shared" si="110"/>
        <v>1</v>
      </c>
      <c r="DB54" t="b">
        <f t="shared" si="111"/>
        <v>0</v>
      </c>
    </row>
    <row r="55" spans="1:106">
      <c r="A55" s="9">
        <v>608</v>
      </c>
      <c r="B55" s="3">
        <v>2</v>
      </c>
      <c r="C55" s="3" t="s">
        <v>1075</v>
      </c>
      <c r="D55" s="3" t="str">
        <f t="shared" si="58"/>
        <v>AM_1_24-2_dk_0088</v>
      </c>
      <c r="E55" s="3" t="str">
        <f t="shared" si="59"/>
        <v>0088</v>
      </c>
      <c r="F55" s="3">
        <v>119775.281</v>
      </c>
      <c r="G55" s="15">
        <v>414802.03100000002</v>
      </c>
      <c r="H55" s="35" t="str">
        <f t="shared" si="60"/>
        <v>ja</v>
      </c>
      <c r="I55" s="42">
        <v>208</v>
      </c>
      <c r="J55" s="20" t="s">
        <v>2277</v>
      </c>
      <c r="K55" s="21">
        <v>10000</v>
      </c>
      <c r="L55" s="28">
        <f t="shared" si="112"/>
        <v>1</v>
      </c>
      <c r="M55" s="28">
        <f t="shared" si="113"/>
        <v>1</v>
      </c>
      <c r="N55" s="56">
        <f t="shared" si="61"/>
        <v>10000</v>
      </c>
      <c r="O55" s="33">
        <f t="shared" si="114"/>
        <v>126.54109679467494</v>
      </c>
      <c r="P55" s="37">
        <f t="shared" si="62"/>
        <v>86.747643777808918</v>
      </c>
      <c r="Q55" s="9" t="s">
        <v>12</v>
      </c>
      <c r="R55" s="55" t="s">
        <v>12</v>
      </c>
      <c r="S55" s="55">
        <v>2.8809999999999998</v>
      </c>
      <c r="T55" s="55">
        <v>3.081</v>
      </c>
      <c r="U55" s="55">
        <v>3.28</v>
      </c>
      <c r="V55" s="3">
        <v>3.46</v>
      </c>
      <c r="W55" s="3">
        <v>3.6680000000000001</v>
      </c>
      <c r="X55" s="3" t="s">
        <v>12</v>
      </c>
      <c r="Y55" s="3">
        <v>4.085</v>
      </c>
      <c r="Z55" s="15" t="s">
        <v>12</v>
      </c>
      <c r="AA55" s="10">
        <f t="shared" si="63"/>
        <v>3.6680000000000001</v>
      </c>
      <c r="AB55" s="9">
        <f t="shared" si="64"/>
        <v>0.38800000000000034</v>
      </c>
      <c r="AC55" s="10">
        <f t="shared" si="65"/>
        <v>0.41699999999999982</v>
      </c>
      <c r="AD55" s="9" t="s">
        <v>12</v>
      </c>
      <c r="AE55" s="55" t="s">
        <v>12</v>
      </c>
      <c r="AF55" s="55">
        <v>1.0469999999999999</v>
      </c>
      <c r="AG55" s="55">
        <v>1.1359999999999999</v>
      </c>
      <c r="AH55" s="55">
        <v>1.2350000000000001</v>
      </c>
      <c r="AI55" s="3">
        <v>1.329</v>
      </c>
      <c r="AJ55" s="3">
        <v>1.4339999999999999</v>
      </c>
      <c r="AK55" s="3" t="s">
        <v>12</v>
      </c>
      <c r="AL55" s="3">
        <v>1.6359999999999999</v>
      </c>
      <c r="AM55" s="15" t="s">
        <v>12</v>
      </c>
      <c r="AN55" s="10">
        <f t="shared" si="66"/>
        <v>1.4339999999999999</v>
      </c>
      <c r="AO55" s="9">
        <f t="shared" si="67"/>
        <v>0.19899999999999984</v>
      </c>
      <c r="AP55" s="10">
        <f t="shared" si="68"/>
        <v>0.20199999999999996</v>
      </c>
      <c r="AQ55" s="9" t="s">
        <v>12</v>
      </c>
      <c r="AR55" s="55" t="s">
        <v>12</v>
      </c>
      <c r="AS55" s="55">
        <v>3.6520000000000001</v>
      </c>
      <c r="AT55" s="55">
        <v>3.7829999999999999</v>
      </c>
      <c r="AU55" s="55">
        <v>3.9239999999999999</v>
      </c>
      <c r="AV55" s="3">
        <v>4.0570000000000004</v>
      </c>
      <c r="AW55" s="3">
        <v>4.1970000000000001</v>
      </c>
      <c r="AX55" s="3" t="s">
        <v>12</v>
      </c>
      <c r="AY55" s="3">
        <v>4.4640000000000004</v>
      </c>
      <c r="AZ55" s="15" t="s">
        <v>12</v>
      </c>
      <c r="BA55" s="10">
        <f t="shared" si="69"/>
        <v>4.1970000000000001</v>
      </c>
      <c r="BB55" s="9">
        <f t="shared" si="70"/>
        <v>0.27300000000000013</v>
      </c>
      <c r="BC55" s="10">
        <f t="shared" si="71"/>
        <v>0.26700000000000035</v>
      </c>
      <c r="BD55" s="9">
        <v>4.6920000000000002</v>
      </c>
      <c r="BE55" s="3">
        <v>5.3220000000000001</v>
      </c>
      <c r="BF55" s="15">
        <v>6.0839999999999996</v>
      </c>
      <c r="BG55" s="15">
        <f t="shared" si="72"/>
        <v>5.3220000000000001</v>
      </c>
      <c r="BH55" s="9">
        <f t="shared" si="73"/>
        <v>0.62999999999999989</v>
      </c>
      <c r="BI55" s="10">
        <f t="shared" si="74"/>
        <v>0.76199999999999957</v>
      </c>
      <c r="BJ55" s="9">
        <v>4.5810000000000004</v>
      </c>
      <c r="BK55" s="3">
        <v>5.1920000000000002</v>
      </c>
      <c r="BL55" s="15">
        <v>5.8780000000000001</v>
      </c>
      <c r="BM55" s="15">
        <f t="shared" si="75"/>
        <v>5.1920000000000002</v>
      </c>
      <c r="BN55" s="9">
        <f t="shared" si="76"/>
        <v>0.61099999999999977</v>
      </c>
      <c r="BO55" s="10">
        <f t="shared" si="77"/>
        <v>0.68599999999999994</v>
      </c>
      <c r="BP55">
        <f t="shared" si="78"/>
        <v>0</v>
      </c>
      <c r="BQ55" s="93">
        <f t="shared" si="79"/>
        <v>1.6237113402061838</v>
      </c>
      <c r="BR55" s="93">
        <f t="shared" si="80"/>
        <v>1.5747422680412351</v>
      </c>
      <c r="BS55" s="93" t="str">
        <f>VLOOKUP(C55,'Koppeling locatie - aslocatie'!$A$2:$C$8139,2,FALSE)</f>
        <v>bema249</v>
      </c>
      <c r="BT55" s="93">
        <f>VLOOKUP($BS55,aslocaties_v01!$C$3:$AA$500,MATCH($K$3/10,aslocaties_v01!$C$2:$X$2),FALSE)</f>
        <v>3.254</v>
      </c>
      <c r="BU55" s="93">
        <f>VLOOKUP(BS55,aslocaties_v01!$C$3:$AA$500,MATCH($K$3,aslocaties_v01!$C$2:$X$2),FALSE)</f>
        <v>3.641</v>
      </c>
      <c r="BV55" s="93">
        <f>VLOOKUP(BS55,aslocaties_v01!$C$3:$AA$500,MATCH($K$3*10,aslocaties_v01!$C$2:$Y$2),FALSE)</f>
        <v>4.0620000000000003</v>
      </c>
      <c r="BW55" s="93">
        <f t="shared" si="81"/>
        <v>0.38700000000000001</v>
      </c>
      <c r="BX55" s="93">
        <f t="shared" si="82"/>
        <v>0.42100000000000026</v>
      </c>
      <c r="BY55" s="94">
        <f t="shared" si="83"/>
        <v>2.577319587629745E-3</v>
      </c>
      <c r="BZ55" s="94">
        <f t="shared" si="84"/>
        <v>9.5923261390897796E-3</v>
      </c>
      <c r="CA55" s="94">
        <f t="shared" si="85"/>
        <v>2.5999999999999801E-2</v>
      </c>
      <c r="CB55">
        <f t="shared" si="86"/>
        <v>2.7000000000000135E-2</v>
      </c>
      <c r="CC55" s="58">
        <f t="shared" si="87"/>
        <v>2.2999999999999687E-2</v>
      </c>
      <c r="CD55" s="95" t="b">
        <f t="shared" si="88"/>
        <v>0</v>
      </c>
      <c r="CE55" s="96" t="b">
        <f t="shared" si="89"/>
        <v>1</v>
      </c>
      <c r="CF55" t="b">
        <f t="shared" si="90"/>
        <v>1</v>
      </c>
      <c r="CG55" t="b">
        <f t="shared" si="91"/>
        <v>1</v>
      </c>
      <c r="CH55" s="84" t="b">
        <f t="shared" si="92"/>
        <v>1</v>
      </c>
      <c r="CI55">
        <f t="shared" si="93"/>
        <v>1.4339999999999999</v>
      </c>
      <c r="CJ55" t="b">
        <f t="shared" si="94"/>
        <v>1</v>
      </c>
      <c r="CK55" t="b">
        <f t="shared" si="95"/>
        <v>0</v>
      </c>
      <c r="CL55" s="84" t="b">
        <f t="shared" si="115"/>
        <v>1</v>
      </c>
      <c r="CM55">
        <f t="shared" si="96"/>
        <v>4.1970000000000001</v>
      </c>
      <c r="CN55" t="b">
        <f t="shared" si="97"/>
        <v>1</v>
      </c>
      <c r="CO55" s="84">
        <f t="shared" si="98"/>
        <v>5.218511135890086E-2</v>
      </c>
      <c r="CP55" t="b">
        <f t="shared" si="99"/>
        <v>1</v>
      </c>
      <c r="CQ55" s="96" t="b">
        <f t="shared" si="100"/>
        <v>1</v>
      </c>
      <c r="CR55" t="b">
        <f t="shared" si="101"/>
        <v>0</v>
      </c>
      <c r="CS55" t="b">
        <f t="shared" si="102"/>
        <v>0</v>
      </c>
      <c r="CT55" t="b">
        <f t="shared" si="103"/>
        <v>1</v>
      </c>
      <c r="CU55" t="b">
        <f t="shared" si="104"/>
        <v>1</v>
      </c>
      <c r="CV55" s="84" t="b">
        <f t="shared" si="105"/>
        <v>1</v>
      </c>
      <c r="CW55" t="b">
        <f t="shared" si="106"/>
        <v>0</v>
      </c>
      <c r="CX55" t="b">
        <f t="shared" si="107"/>
        <v>0</v>
      </c>
      <c r="CY55" t="b">
        <f t="shared" si="108"/>
        <v>1</v>
      </c>
      <c r="CZ55" t="b">
        <f t="shared" si="109"/>
        <v>1</v>
      </c>
      <c r="DA55" s="84">
        <f t="shared" si="110"/>
        <v>2</v>
      </c>
      <c r="DB55" t="b">
        <f t="shared" si="111"/>
        <v>0</v>
      </c>
    </row>
    <row r="56" spans="1:106">
      <c r="A56" s="9">
        <v>609</v>
      </c>
      <c r="B56" s="3">
        <v>2</v>
      </c>
      <c r="C56" s="3" t="s">
        <v>1076</v>
      </c>
      <c r="D56" s="3" t="str">
        <f t="shared" si="58"/>
        <v>AM_1_24-2_dk_0089</v>
      </c>
      <c r="E56" s="3" t="str">
        <f t="shared" si="59"/>
        <v>0089</v>
      </c>
      <c r="F56" s="3">
        <v>119690.93</v>
      </c>
      <c r="G56" s="15">
        <v>414822.28100000002</v>
      </c>
      <c r="H56" s="35" t="str">
        <f t="shared" si="60"/>
        <v>ja</v>
      </c>
      <c r="I56" s="42">
        <v>177</v>
      </c>
      <c r="J56" s="20" t="s">
        <v>2277</v>
      </c>
      <c r="K56" s="21">
        <v>10000</v>
      </c>
      <c r="L56" s="28">
        <f t="shared" si="112"/>
        <v>1</v>
      </c>
      <c r="M56" s="28">
        <f t="shared" si="113"/>
        <v>1</v>
      </c>
      <c r="N56" s="56">
        <f t="shared" si="61"/>
        <v>10000</v>
      </c>
      <c r="O56" s="33">
        <f t="shared" si="114"/>
        <v>86.747643777808918</v>
      </c>
      <c r="P56" s="37">
        <f t="shared" si="62"/>
        <v>98.6547051589408</v>
      </c>
      <c r="Q56" s="9" t="s">
        <v>12</v>
      </c>
      <c r="R56" s="55" t="s">
        <v>12</v>
      </c>
      <c r="S56" s="55">
        <v>2.8759999999999999</v>
      </c>
      <c r="T56" s="55">
        <v>3.0750000000000002</v>
      </c>
      <c r="U56" s="55">
        <v>3.274</v>
      </c>
      <c r="V56" s="3">
        <v>3.4529999999999998</v>
      </c>
      <c r="W56" s="3">
        <v>3.66</v>
      </c>
      <c r="X56" s="3" t="s">
        <v>12</v>
      </c>
      <c r="Y56" s="3">
        <v>4.077</v>
      </c>
      <c r="Z56" s="15" t="s">
        <v>12</v>
      </c>
      <c r="AA56" s="10">
        <f t="shared" si="63"/>
        <v>3.66</v>
      </c>
      <c r="AB56" s="9">
        <f t="shared" si="64"/>
        <v>0.38600000000000012</v>
      </c>
      <c r="AC56" s="10">
        <f t="shared" si="65"/>
        <v>0.41699999999999982</v>
      </c>
      <c r="AD56" s="9" t="s">
        <v>12</v>
      </c>
      <c r="AE56" s="55" t="s">
        <v>12</v>
      </c>
      <c r="AF56" s="55">
        <v>0.96899999999999997</v>
      </c>
      <c r="AG56" s="55">
        <v>1.04</v>
      </c>
      <c r="AH56" s="55">
        <v>1.113</v>
      </c>
      <c r="AI56" s="3">
        <v>1.1719999999999999</v>
      </c>
      <c r="AJ56" s="3">
        <v>1.2390000000000001</v>
      </c>
      <c r="AK56" s="3" t="s">
        <v>12</v>
      </c>
      <c r="AL56" s="3">
        <v>1.381</v>
      </c>
      <c r="AM56" s="15" t="s">
        <v>12</v>
      </c>
      <c r="AN56" s="10">
        <f t="shared" si="66"/>
        <v>1.2390000000000001</v>
      </c>
      <c r="AO56" s="9">
        <f t="shared" si="67"/>
        <v>0.12600000000000011</v>
      </c>
      <c r="AP56" s="10">
        <f t="shared" si="68"/>
        <v>0.1419999999999999</v>
      </c>
      <c r="AQ56" s="9" t="s">
        <v>12</v>
      </c>
      <c r="AR56" s="55" t="s">
        <v>12</v>
      </c>
      <c r="AS56" s="55">
        <v>3.6389999999999998</v>
      </c>
      <c r="AT56" s="55">
        <v>3.7669999999999999</v>
      </c>
      <c r="AU56" s="55">
        <v>3.9039999999999999</v>
      </c>
      <c r="AV56" s="3">
        <v>4.0220000000000002</v>
      </c>
      <c r="AW56" s="3">
        <v>4.1589999999999998</v>
      </c>
      <c r="AX56" s="3" t="s">
        <v>12</v>
      </c>
      <c r="AY56" s="3">
        <v>4.4349999999999996</v>
      </c>
      <c r="AZ56" s="15" t="s">
        <v>12</v>
      </c>
      <c r="BA56" s="10">
        <f t="shared" si="69"/>
        <v>4.1589999999999998</v>
      </c>
      <c r="BB56" s="9">
        <f t="shared" si="70"/>
        <v>0.25499999999999989</v>
      </c>
      <c r="BC56" s="10">
        <f t="shared" si="71"/>
        <v>0.2759999999999998</v>
      </c>
      <c r="BD56" s="9">
        <v>4.4240000000000004</v>
      </c>
      <c r="BE56" s="3">
        <v>4.9669999999999996</v>
      </c>
      <c r="BF56" s="15">
        <v>5.5519999999999996</v>
      </c>
      <c r="BG56" s="15">
        <f t="shared" si="72"/>
        <v>4.9669999999999996</v>
      </c>
      <c r="BH56" s="9">
        <f t="shared" si="73"/>
        <v>0.54299999999999926</v>
      </c>
      <c r="BI56" s="10">
        <f t="shared" si="74"/>
        <v>0.58499999999999996</v>
      </c>
      <c r="BJ56" s="9">
        <v>4.181</v>
      </c>
      <c r="BK56" s="3">
        <v>4.7069999999999999</v>
      </c>
      <c r="BL56" s="15">
        <v>5.2619999999999996</v>
      </c>
      <c r="BM56" s="15">
        <f t="shared" si="75"/>
        <v>4.7069999999999999</v>
      </c>
      <c r="BN56" s="9">
        <f t="shared" si="76"/>
        <v>0.5259999999999998</v>
      </c>
      <c r="BO56" s="10">
        <f t="shared" si="77"/>
        <v>0.55499999999999972</v>
      </c>
      <c r="BP56">
        <f t="shared" si="78"/>
        <v>0</v>
      </c>
      <c r="BQ56" s="93">
        <f t="shared" si="79"/>
        <v>1.4067357512953345</v>
      </c>
      <c r="BR56" s="93">
        <f t="shared" si="80"/>
        <v>1.3626943005181338</v>
      </c>
      <c r="BS56" s="93" t="str">
        <f>VLOOKUP(C56,'Koppeling locatie - aslocatie'!$A$2:$C$8139,2,FALSE)</f>
        <v>bema249</v>
      </c>
      <c r="BT56" s="93">
        <f>VLOOKUP($BS56,aslocaties_v01!$C$3:$AA$500,MATCH($K$3/10,aslocaties_v01!$C$2:$X$2),FALSE)</f>
        <v>3.254</v>
      </c>
      <c r="BU56" s="93">
        <f>VLOOKUP(BS56,aslocaties_v01!$C$3:$AA$500,MATCH($K$3,aslocaties_v01!$C$2:$X$2),FALSE)</f>
        <v>3.641</v>
      </c>
      <c r="BV56" s="93">
        <f>VLOOKUP(BS56,aslocaties_v01!$C$3:$AA$500,MATCH($K$3*10,aslocaties_v01!$C$2:$Y$2),FALSE)</f>
        <v>4.0620000000000003</v>
      </c>
      <c r="BW56" s="93">
        <f t="shared" si="81"/>
        <v>0.38700000000000001</v>
      </c>
      <c r="BX56" s="93">
        <f t="shared" si="82"/>
        <v>0.42100000000000026</v>
      </c>
      <c r="BY56" s="94">
        <f t="shared" si="83"/>
        <v>2.5906735751293208E-3</v>
      </c>
      <c r="BZ56" s="94">
        <f t="shared" si="84"/>
        <v>9.5923261390897796E-3</v>
      </c>
      <c r="CA56" s="94">
        <f t="shared" si="85"/>
        <v>2.0000000000000018E-2</v>
      </c>
      <c r="CB56">
        <f t="shared" si="86"/>
        <v>1.9000000000000128E-2</v>
      </c>
      <c r="CC56" s="58">
        <f t="shared" si="87"/>
        <v>1.499999999999968E-2</v>
      </c>
      <c r="CD56" s="95" t="b">
        <f t="shared" si="88"/>
        <v>0</v>
      </c>
      <c r="CE56" s="96" t="b">
        <f t="shared" si="89"/>
        <v>1</v>
      </c>
      <c r="CF56" t="b">
        <f t="shared" si="90"/>
        <v>1</v>
      </c>
      <c r="CG56" t="b">
        <f t="shared" si="91"/>
        <v>1</v>
      </c>
      <c r="CH56" s="84" t="b">
        <f t="shared" si="92"/>
        <v>1</v>
      </c>
      <c r="CI56">
        <f t="shared" si="93"/>
        <v>1.2390000000000001</v>
      </c>
      <c r="CJ56" t="b">
        <f t="shared" si="94"/>
        <v>1</v>
      </c>
      <c r="CK56" t="b">
        <f t="shared" si="95"/>
        <v>1</v>
      </c>
      <c r="CL56" s="84" t="b">
        <f t="shared" si="115"/>
        <v>1</v>
      </c>
      <c r="CM56">
        <f t="shared" si="96"/>
        <v>4.1589999999999998</v>
      </c>
      <c r="CN56" t="b">
        <f t="shared" si="97"/>
        <v>1</v>
      </c>
      <c r="CO56" s="84">
        <f t="shared" si="98"/>
        <v>4.5916509608115247E-2</v>
      </c>
      <c r="CP56" t="b">
        <f t="shared" si="99"/>
        <v>1</v>
      </c>
      <c r="CQ56" s="96" t="b">
        <f t="shared" si="100"/>
        <v>1</v>
      </c>
      <c r="CR56" t="b">
        <f t="shared" si="101"/>
        <v>0</v>
      </c>
      <c r="CS56" t="b">
        <f t="shared" si="102"/>
        <v>0</v>
      </c>
      <c r="CT56" t="b">
        <f t="shared" si="103"/>
        <v>1</v>
      </c>
      <c r="CU56" t="b">
        <f t="shared" si="104"/>
        <v>1</v>
      </c>
      <c r="CV56" s="84" t="b">
        <f t="shared" si="105"/>
        <v>1</v>
      </c>
      <c r="CW56" t="b">
        <f t="shared" si="106"/>
        <v>0</v>
      </c>
      <c r="CX56" t="b">
        <f t="shared" si="107"/>
        <v>0</v>
      </c>
      <c r="CY56" t="b">
        <f t="shared" si="108"/>
        <v>1</v>
      </c>
      <c r="CZ56" t="b">
        <f t="shared" si="109"/>
        <v>1</v>
      </c>
      <c r="DA56" s="84">
        <f t="shared" si="110"/>
        <v>2</v>
      </c>
      <c r="DB56" t="b">
        <f t="shared" si="111"/>
        <v>0</v>
      </c>
    </row>
    <row r="57" spans="1:106">
      <c r="A57" s="9">
        <v>610</v>
      </c>
      <c r="B57" s="3">
        <v>2</v>
      </c>
      <c r="C57" s="3" t="s">
        <v>1077</v>
      </c>
      <c r="D57" s="3" t="str">
        <f t="shared" si="58"/>
        <v>AM_1_24-2_dk_0090</v>
      </c>
      <c r="E57" s="3" t="str">
        <f t="shared" si="59"/>
        <v>0090</v>
      </c>
      <c r="F57" s="3">
        <v>119602.94500000001</v>
      </c>
      <c r="G57" s="15">
        <v>414866.90600000002</v>
      </c>
      <c r="H57" s="35" t="str">
        <f t="shared" si="60"/>
        <v>ja</v>
      </c>
      <c r="I57" s="42">
        <v>228</v>
      </c>
      <c r="J57" s="20" t="s">
        <v>2277</v>
      </c>
      <c r="K57" s="21">
        <v>10000</v>
      </c>
      <c r="L57" s="28">
        <f t="shared" si="112"/>
        <v>1</v>
      </c>
      <c r="M57" s="28">
        <f t="shared" si="113"/>
        <v>1</v>
      </c>
      <c r="N57" s="56">
        <f t="shared" si="61"/>
        <v>10000</v>
      </c>
      <c r="O57" s="33">
        <f t="shared" si="114"/>
        <v>98.6547051589408</v>
      </c>
      <c r="P57" s="37">
        <f t="shared" si="62"/>
        <v>112.2298193752104</v>
      </c>
      <c r="Q57" s="9" t="s">
        <v>12</v>
      </c>
      <c r="R57" s="55" t="s">
        <v>12</v>
      </c>
      <c r="S57" s="55">
        <v>2.8759999999999999</v>
      </c>
      <c r="T57" s="55">
        <v>3.0750000000000002</v>
      </c>
      <c r="U57" s="55">
        <v>3.274</v>
      </c>
      <c r="V57" s="3">
        <v>3.4529999999999998</v>
      </c>
      <c r="W57" s="3">
        <v>3.6589999999999998</v>
      </c>
      <c r="X57" s="3" t="s">
        <v>12</v>
      </c>
      <c r="Y57" s="3">
        <v>4.0750000000000002</v>
      </c>
      <c r="Z57" s="15" t="s">
        <v>12</v>
      </c>
      <c r="AA57" s="10">
        <f t="shared" si="63"/>
        <v>3.6589999999999998</v>
      </c>
      <c r="AB57" s="9">
        <f t="shared" si="64"/>
        <v>0.38499999999999979</v>
      </c>
      <c r="AC57" s="10">
        <f t="shared" si="65"/>
        <v>0.41600000000000037</v>
      </c>
      <c r="AD57" s="9" t="s">
        <v>12</v>
      </c>
      <c r="AE57" s="55" t="s">
        <v>12</v>
      </c>
      <c r="AF57" s="55">
        <v>1.18</v>
      </c>
      <c r="AG57" s="55">
        <v>1.2709999999999999</v>
      </c>
      <c r="AH57" s="55">
        <v>1.3680000000000001</v>
      </c>
      <c r="AI57" s="3">
        <v>1.448</v>
      </c>
      <c r="AJ57" s="3">
        <v>1.53</v>
      </c>
      <c r="AK57" s="3" t="s">
        <v>12</v>
      </c>
      <c r="AL57" s="3">
        <v>1.694</v>
      </c>
      <c r="AM57" s="15" t="s">
        <v>12</v>
      </c>
      <c r="AN57" s="10">
        <f t="shared" si="66"/>
        <v>1.53</v>
      </c>
      <c r="AO57" s="9">
        <f t="shared" si="67"/>
        <v>0.16199999999999992</v>
      </c>
      <c r="AP57" s="10">
        <f t="shared" si="68"/>
        <v>0.16399999999999992</v>
      </c>
      <c r="AQ57" s="9" t="s">
        <v>12</v>
      </c>
      <c r="AR57" s="55" t="s">
        <v>12</v>
      </c>
      <c r="AS57" s="55">
        <v>3.806</v>
      </c>
      <c r="AT57" s="55">
        <v>3.9449999999999998</v>
      </c>
      <c r="AU57" s="55">
        <v>4.0970000000000004</v>
      </c>
      <c r="AV57" s="3">
        <v>4.2140000000000004</v>
      </c>
      <c r="AW57" s="3">
        <v>4.3360000000000003</v>
      </c>
      <c r="AX57" s="3" t="s">
        <v>12</v>
      </c>
      <c r="AY57" s="3">
        <v>4.5830000000000002</v>
      </c>
      <c r="AZ57" s="15" t="s">
        <v>12</v>
      </c>
      <c r="BA57" s="10">
        <f t="shared" si="69"/>
        <v>4.3360000000000003</v>
      </c>
      <c r="BB57" s="9">
        <f t="shared" si="70"/>
        <v>0.23899999999999988</v>
      </c>
      <c r="BC57" s="10">
        <f t="shared" si="71"/>
        <v>0.24699999999999989</v>
      </c>
      <c r="BD57" s="9">
        <v>5.3159999999999998</v>
      </c>
      <c r="BE57" s="3">
        <v>5.931</v>
      </c>
      <c r="BF57" s="15">
        <v>6.6619999999999999</v>
      </c>
      <c r="BG57" s="15">
        <f t="shared" si="72"/>
        <v>5.931</v>
      </c>
      <c r="BH57" s="9">
        <f t="shared" si="73"/>
        <v>0.61500000000000021</v>
      </c>
      <c r="BI57" s="10">
        <f t="shared" si="74"/>
        <v>0.73099999999999987</v>
      </c>
      <c r="BJ57" s="9">
        <v>5.3360000000000003</v>
      </c>
      <c r="BK57" s="3">
        <v>5.9450000000000003</v>
      </c>
      <c r="BL57" s="15">
        <v>6.6379999999999999</v>
      </c>
      <c r="BM57" s="15">
        <f t="shared" si="75"/>
        <v>5.9450000000000003</v>
      </c>
      <c r="BN57" s="9">
        <f t="shared" si="76"/>
        <v>0.60899999999999999</v>
      </c>
      <c r="BO57" s="10">
        <f t="shared" si="77"/>
        <v>0.69299999999999962</v>
      </c>
      <c r="BP57">
        <f t="shared" si="78"/>
        <v>0</v>
      </c>
      <c r="BQ57" s="93">
        <f t="shared" si="79"/>
        <v>1.5974025974025989</v>
      </c>
      <c r="BR57" s="93">
        <f t="shared" si="80"/>
        <v>1.5818181818181827</v>
      </c>
      <c r="BS57" s="93" t="str">
        <f>VLOOKUP(C57,'Koppeling locatie - aslocatie'!$A$2:$C$8139,2,FALSE)</f>
        <v>AM_EX_R_24_24</v>
      </c>
      <c r="BT57" s="93">
        <f>VLOOKUP($BS57,aslocaties_v01!$C$3:$AA$500,MATCH($K$3/10,aslocaties_v01!$C$2:$X$2),FALSE)</f>
        <v>3.2589999999999999</v>
      </c>
      <c r="BU57" s="93">
        <f>VLOOKUP(BS57,aslocaties_v01!$C$3:$AA$500,MATCH($K$3,aslocaties_v01!$C$2:$X$2),FALSE)</f>
        <v>3.649</v>
      </c>
      <c r="BV57" s="93">
        <f>VLOOKUP(BS57,aslocaties_v01!$C$3:$AA$500,MATCH($K$3*10,aslocaties_v01!$C$2:$Y$2),FALSE)</f>
        <v>4.07</v>
      </c>
      <c r="BW57" s="93">
        <f t="shared" si="81"/>
        <v>0.39000000000000012</v>
      </c>
      <c r="BX57" s="93">
        <f t="shared" si="82"/>
        <v>0.42100000000000026</v>
      </c>
      <c r="BY57" s="94">
        <f t="shared" si="83"/>
        <v>1.2987012987013768E-2</v>
      </c>
      <c r="BZ57" s="94">
        <f t="shared" si="84"/>
        <v>1.2019230769230393E-2</v>
      </c>
      <c r="CA57" s="94">
        <f t="shared" si="85"/>
        <v>1.5000000000000124E-2</v>
      </c>
      <c r="CB57">
        <f t="shared" si="86"/>
        <v>9.9999999999997868E-3</v>
      </c>
      <c r="CC57" s="58">
        <f t="shared" si="87"/>
        <v>4.9999999999998934E-3</v>
      </c>
      <c r="CD57" s="95" t="b">
        <f t="shared" si="88"/>
        <v>0</v>
      </c>
      <c r="CE57" s="96" t="b">
        <f t="shared" si="89"/>
        <v>1</v>
      </c>
      <c r="CF57" t="b">
        <f t="shared" si="90"/>
        <v>1</v>
      </c>
      <c r="CG57" t="b">
        <f t="shared" si="91"/>
        <v>1</v>
      </c>
      <c r="CH57" s="84" t="b">
        <f t="shared" si="92"/>
        <v>1</v>
      </c>
      <c r="CI57">
        <f t="shared" si="93"/>
        <v>1.53</v>
      </c>
      <c r="CJ57" t="b">
        <f t="shared" si="94"/>
        <v>1</v>
      </c>
      <c r="CK57" t="b">
        <f t="shared" si="95"/>
        <v>0</v>
      </c>
      <c r="CL57" s="84" t="b">
        <f t="shared" si="115"/>
        <v>1</v>
      </c>
      <c r="CM57">
        <f t="shared" si="96"/>
        <v>4.3360000000000003</v>
      </c>
      <c r="CN57" t="b">
        <f t="shared" si="97"/>
        <v>1</v>
      </c>
      <c r="CO57" s="84">
        <f t="shared" si="98"/>
        <v>5.2166089891100442E-2</v>
      </c>
      <c r="CP57" t="b">
        <f t="shared" si="99"/>
        <v>1</v>
      </c>
      <c r="CQ57" s="96" t="b">
        <f t="shared" si="100"/>
        <v>1</v>
      </c>
      <c r="CR57" t="b">
        <f t="shared" si="101"/>
        <v>0</v>
      </c>
      <c r="CS57" t="b">
        <f t="shared" si="102"/>
        <v>0</v>
      </c>
      <c r="CT57" t="b">
        <f t="shared" si="103"/>
        <v>1</v>
      </c>
      <c r="CU57" t="b">
        <f t="shared" si="104"/>
        <v>1</v>
      </c>
      <c r="CV57" s="84" t="b">
        <f t="shared" si="105"/>
        <v>1</v>
      </c>
      <c r="CW57" t="b">
        <f t="shared" si="106"/>
        <v>1</v>
      </c>
      <c r="CX57" t="b">
        <f t="shared" si="107"/>
        <v>1</v>
      </c>
      <c r="CY57" t="b">
        <f t="shared" si="108"/>
        <v>1</v>
      </c>
      <c r="CZ57" t="b">
        <f t="shared" si="109"/>
        <v>1</v>
      </c>
      <c r="DA57" s="84">
        <f t="shared" si="110"/>
        <v>1</v>
      </c>
      <c r="DB57" t="b">
        <f t="shared" si="111"/>
        <v>0</v>
      </c>
    </row>
    <row r="58" spans="1:106">
      <c r="A58" s="9">
        <v>611</v>
      </c>
      <c r="B58" s="3">
        <v>2</v>
      </c>
      <c r="C58" s="3" t="s">
        <v>1078</v>
      </c>
      <c r="D58" s="3" t="str">
        <f t="shared" si="58"/>
        <v>AM_1_24-2_dk_0091</v>
      </c>
      <c r="E58" s="3" t="str">
        <f t="shared" si="59"/>
        <v>0091</v>
      </c>
      <c r="F58" s="3">
        <v>119549.906</v>
      </c>
      <c r="G58" s="15">
        <v>414965.81199999998</v>
      </c>
      <c r="H58" s="35" t="str">
        <f t="shared" si="60"/>
        <v>ja</v>
      </c>
      <c r="I58" s="42">
        <v>286</v>
      </c>
      <c r="J58" s="20" t="s">
        <v>2277</v>
      </c>
      <c r="K58" s="21">
        <v>10000</v>
      </c>
      <c r="L58" s="28">
        <f t="shared" si="112"/>
        <v>1</v>
      </c>
      <c r="M58" s="28">
        <f t="shared" si="113"/>
        <v>1</v>
      </c>
      <c r="N58" s="56">
        <f t="shared" si="61"/>
        <v>10000</v>
      </c>
      <c r="O58" s="33">
        <f t="shared" si="114"/>
        <v>112.2298193752104</v>
      </c>
      <c r="P58" s="37">
        <f t="shared" si="62"/>
        <v>93.74472355287071</v>
      </c>
      <c r="Q58" s="9" t="s">
        <v>12</v>
      </c>
      <c r="R58" s="55" t="s">
        <v>12</v>
      </c>
      <c r="S58" s="55">
        <v>2.843</v>
      </c>
      <c r="T58" s="55">
        <v>3.0369999999999999</v>
      </c>
      <c r="U58" s="55">
        <v>3.2330000000000001</v>
      </c>
      <c r="V58" s="3">
        <v>3.4140000000000001</v>
      </c>
      <c r="W58" s="3">
        <v>3.6240000000000001</v>
      </c>
      <c r="X58" s="3" t="s">
        <v>12</v>
      </c>
      <c r="Y58" s="3">
        <v>4.0510000000000002</v>
      </c>
      <c r="Z58" s="15" t="s">
        <v>12</v>
      </c>
      <c r="AA58" s="10">
        <f t="shared" si="63"/>
        <v>3.6240000000000001</v>
      </c>
      <c r="AB58" s="9">
        <f t="shared" si="64"/>
        <v>0.39100000000000001</v>
      </c>
      <c r="AC58" s="10">
        <f t="shared" si="65"/>
        <v>0.42700000000000005</v>
      </c>
      <c r="AD58" s="9" t="s">
        <v>12</v>
      </c>
      <c r="AE58" s="55" t="s">
        <v>12</v>
      </c>
      <c r="AF58" s="55">
        <v>1.194</v>
      </c>
      <c r="AG58" s="55">
        <v>1.286</v>
      </c>
      <c r="AH58" s="55">
        <v>1.385</v>
      </c>
      <c r="AI58" s="3">
        <v>1.4670000000000001</v>
      </c>
      <c r="AJ58" s="3">
        <v>1.554</v>
      </c>
      <c r="AK58" s="3" t="s">
        <v>12</v>
      </c>
      <c r="AL58" s="3">
        <v>1.726</v>
      </c>
      <c r="AM58" s="15" t="s">
        <v>12</v>
      </c>
      <c r="AN58" s="10">
        <f t="shared" si="66"/>
        <v>1.554</v>
      </c>
      <c r="AO58" s="9">
        <f t="shared" si="67"/>
        <v>0.16900000000000004</v>
      </c>
      <c r="AP58" s="10">
        <f t="shared" si="68"/>
        <v>0.17199999999999993</v>
      </c>
      <c r="AQ58" s="9" t="s">
        <v>12</v>
      </c>
      <c r="AR58" s="55" t="s">
        <v>12</v>
      </c>
      <c r="AS58" s="55">
        <v>3.8260000000000001</v>
      </c>
      <c r="AT58" s="55">
        <v>3.9670000000000001</v>
      </c>
      <c r="AU58" s="55">
        <v>4.117</v>
      </c>
      <c r="AV58" s="3">
        <v>4.2389999999999999</v>
      </c>
      <c r="AW58" s="3">
        <v>4.3609999999999998</v>
      </c>
      <c r="AX58" s="3" t="s">
        <v>12</v>
      </c>
      <c r="AY58" s="3">
        <v>4.6079999999999997</v>
      </c>
      <c r="AZ58" s="15" t="s">
        <v>12</v>
      </c>
      <c r="BA58" s="10">
        <f t="shared" si="69"/>
        <v>4.3609999999999998</v>
      </c>
      <c r="BB58" s="9">
        <f t="shared" si="70"/>
        <v>0.24399999999999977</v>
      </c>
      <c r="BC58" s="10">
        <f t="shared" si="71"/>
        <v>0.24699999999999989</v>
      </c>
      <c r="BD58" s="9">
        <v>5.2839999999999998</v>
      </c>
      <c r="BE58" s="3">
        <v>5.9770000000000003</v>
      </c>
      <c r="BF58" s="15">
        <v>6.8570000000000002</v>
      </c>
      <c r="BG58" s="15">
        <f t="shared" si="72"/>
        <v>5.9770000000000003</v>
      </c>
      <c r="BH58" s="9">
        <f t="shared" si="73"/>
        <v>0.6930000000000005</v>
      </c>
      <c r="BI58" s="10">
        <f t="shared" si="74"/>
        <v>0.87999999999999989</v>
      </c>
      <c r="BJ58" s="9">
        <v>5.2930000000000001</v>
      </c>
      <c r="BK58" s="3">
        <v>5.9390000000000001</v>
      </c>
      <c r="BL58" s="15">
        <v>6.7249999999999996</v>
      </c>
      <c r="BM58" s="15">
        <f t="shared" si="75"/>
        <v>5.9390000000000001</v>
      </c>
      <c r="BN58" s="9">
        <f t="shared" si="76"/>
        <v>0.64599999999999991</v>
      </c>
      <c r="BO58" s="10">
        <f t="shared" si="77"/>
        <v>0.78599999999999959</v>
      </c>
      <c r="BP58">
        <f t="shared" si="78"/>
        <v>0</v>
      </c>
      <c r="BQ58" s="93">
        <f t="shared" si="79"/>
        <v>1.7723785166240422</v>
      </c>
      <c r="BR58" s="93">
        <f t="shared" si="80"/>
        <v>1.652173913043478</v>
      </c>
      <c r="BS58" s="93" t="str">
        <f>VLOOKUP(C58,'Koppeling locatie - aslocatie'!$A$2:$C$8139,2,FALSE)</f>
        <v>AM_EX_R_24_24</v>
      </c>
      <c r="BT58" s="93">
        <f>VLOOKUP($BS58,aslocaties_v01!$C$3:$AA$500,MATCH($K$3/10,aslocaties_v01!$C$2:$X$2),FALSE)</f>
        <v>3.2589999999999999</v>
      </c>
      <c r="BU58" s="93">
        <f>VLOOKUP(BS58,aslocaties_v01!$C$3:$AA$500,MATCH($K$3,aslocaties_v01!$C$2:$X$2),FALSE)</f>
        <v>3.649</v>
      </c>
      <c r="BV58" s="93">
        <f>VLOOKUP(BS58,aslocaties_v01!$C$3:$AA$500,MATCH($K$3*10,aslocaties_v01!$C$2:$Y$2),FALSE)</f>
        <v>4.07</v>
      </c>
      <c r="BW58" s="93">
        <f t="shared" si="81"/>
        <v>0.39000000000000012</v>
      </c>
      <c r="BX58" s="93">
        <f t="shared" si="82"/>
        <v>0.42100000000000026</v>
      </c>
      <c r="BY58" s="94">
        <f t="shared" si="83"/>
        <v>2.557544757032959E-3</v>
      </c>
      <c r="BZ58" s="94">
        <f t="shared" si="84"/>
        <v>1.405152224824302E-2</v>
      </c>
      <c r="CA58" s="94">
        <f t="shared" si="85"/>
        <v>2.5999999999999801E-2</v>
      </c>
      <c r="CB58">
        <f t="shared" si="86"/>
        <v>2.4999999999999911E-2</v>
      </c>
      <c r="CC58" s="58">
        <f t="shared" si="87"/>
        <v>1.9000000000000128E-2</v>
      </c>
      <c r="CD58" s="95" t="b">
        <f t="shared" si="88"/>
        <v>0</v>
      </c>
      <c r="CE58" s="96" t="b">
        <f t="shared" si="89"/>
        <v>1</v>
      </c>
      <c r="CF58" t="b">
        <f t="shared" si="90"/>
        <v>1</v>
      </c>
      <c r="CG58" t="b">
        <f t="shared" si="91"/>
        <v>1</v>
      </c>
      <c r="CH58" s="84" t="b">
        <f t="shared" si="92"/>
        <v>1</v>
      </c>
      <c r="CI58">
        <f t="shared" si="93"/>
        <v>1.554</v>
      </c>
      <c r="CJ58" t="b">
        <f t="shared" si="94"/>
        <v>1</v>
      </c>
      <c r="CK58" t="b">
        <f t="shared" si="95"/>
        <v>0</v>
      </c>
      <c r="CL58" s="84" t="b">
        <f t="shared" si="115"/>
        <v>1</v>
      </c>
      <c r="CM58">
        <f t="shared" si="96"/>
        <v>4.3609999999999998</v>
      </c>
      <c r="CN58" t="b">
        <f t="shared" si="97"/>
        <v>1</v>
      </c>
      <c r="CO58" s="84">
        <f t="shared" si="98"/>
        <v>5.2378643001863637E-2</v>
      </c>
      <c r="CP58" t="b">
        <f t="shared" si="99"/>
        <v>1</v>
      </c>
      <c r="CQ58" s="96" t="b">
        <f t="shared" si="100"/>
        <v>1</v>
      </c>
      <c r="CR58" t="b">
        <f t="shared" si="101"/>
        <v>1</v>
      </c>
      <c r="CS58" t="b">
        <f t="shared" si="102"/>
        <v>1</v>
      </c>
      <c r="CT58" t="b">
        <f t="shared" si="103"/>
        <v>1</v>
      </c>
      <c r="CU58" t="b">
        <f t="shared" si="104"/>
        <v>1</v>
      </c>
      <c r="CV58" s="84" t="b">
        <f t="shared" si="105"/>
        <v>1</v>
      </c>
      <c r="CW58" t="b">
        <f t="shared" si="106"/>
        <v>0</v>
      </c>
      <c r="CX58" t="b">
        <f t="shared" si="107"/>
        <v>0</v>
      </c>
      <c r="CY58" t="b">
        <f t="shared" si="108"/>
        <v>1</v>
      </c>
      <c r="CZ58" t="b">
        <f t="shared" si="109"/>
        <v>1</v>
      </c>
      <c r="DA58" s="84">
        <f t="shared" si="110"/>
        <v>1</v>
      </c>
      <c r="DB58" t="b">
        <f t="shared" si="111"/>
        <v>0</v>
      </c>
    </row>
    <row r="59" spans="1:106">
      <c r="A59" s="9">
        <v>612</v>
      </c>
      <c r="B59" s="3">
        <v>2</v>
      </c>
      <c r="C59" s="3" t="s">
        <v>1079</v>
      </c>
      <c r="D59" s="3" t="str">
        <f t="shared" si="58"/>
        <v>AM_1_24-2_dk_0092</v>
      </c>
      <c r="E59" s="3" t="str">
        <f t="shared" si="59"/>
        <v>0092</v>
      </c>
      <c r="F59" s="3">
        <v>119585.891</v>
      </c>
      <c r="G59" s="15">
        <v>415052.375</v>
      </c>
      <c r="H59" s="35" t="str">
        <f t="shared" si="60"/>
        <v>ja</v>
      </c>
      <c r="I59" s="42">
        <v>289</v>
      </c>
      <c r="J59" s="20" t="s">
        <v>2277</v>
      </c>
      <c r="K59" s="21">
        <v>10000</v>
      </c>
      <c r="L59" s="28">
        <f t="shared" si="112"/>
        <v>1</v>
      </c>
      <c r="M59" s="28">
        <f t="shared" si="113"/>
        <v>1</v>
      </c>
      <c r="N59" s="56">
        <f t="shared" si="61"/>
        <v>10000</v>
      </c>
      <c r="O59" s="33">
        <f t="shared" si="114"/>
        <v>93.74472355287071</v>
      </c>
      <c r="P59" s="37">
        <f t="shared" si="62"/>
        <v>106.53105825530568</v>
      </c>
      <c r="Q59" s="9" t="s">
        <v>12</v>
      </c>
      <c r="R59" s="55" t="s">
        <v>12</v>
      </c>
      <c r="S59" s="55">
        <v>2.8439999999999999</v>
      </c>
      <c r="T59" s="55">
        <v>3.0369999999999999</v>
      </c>
      <c r="U59" s="55">
        <v>3.234</v>
      </c>
      <c r="V59" s="3">
        <v>3.4140000000000001</v>
      </c>
      <c r="W59" s="3">
        <v>3.625</v>
      </c>
      <c r="X59" s="3" t="s">
        <v>12</v>
      </c>
      <c r="Y59" s="3">
        <v>4.0510000000000002</v>
      </c>
      <c r="Z59" s="15" t="s">
        <v>12</v>
      </c>
      <c r="AA59" s="10">
        <f t="shared" si="63"/>
        <v>3.625</v>
      </c>
      <c r="AB59" s="9">
        <f t="shared" si="64"/>
        <v>0.39100000000000001</v>
      </c>
      <c r="AC59" s="10">
        <f t="shared" si="65"/>
        <v>0.42600000000000016</v>
      </c>
      <c r="AD59" s="9" t="s">
        <v>12</v>
      </c>
      <c r="AE59" s="55" t="s">
        <v>12</v>
      </c>
      <c r="AF59" s="55">
        <v>1.171</v>
      </c>
      <c r="AG59" s="55">
        <v>1.252</v>
      </c>
      <c r="AH59" s="55">
        <v>1.337</v>
      </c>
      <c r="AI59" s="3">
        <v>1.413</v>
      </c>
      <c r="AJ59" s="3">
        <v>1.4990000000000001</v>
      </c>
      <c r="AK59" s="3" t="s">
        <v>12</v>
      </c>
      <c r="AL59" s="3">
        <v>1.677</v>
      </c>
      <c r="AM59" s="15" t="s">
        <v>12</v>
      </c>
      <c r="AN59" s="10">
        <f t="shared" si="66"/>
        <v>1.4990000000000001</v>
      </c>
      <c r="AO59" s="9">
        <f t="shared" si="67"/>
        <v>0.16200000000000014</v>
      </c>
      <c r="AP59" s="10">
        <f t="shared" si="68"/>
        <v>0.17799999999999994</v>
      </c>
      <c r="AQ59" s="9" t="s">
        <v>12</v>
      </c>
      <c r="AR59" s="55" t="s">
        <v>12</v>
      </c>
      <c r="AS59" s="55">
        <v>3.9510000000000001</v>
      </c>
      <c r="AT59" s="55">
        <v>4.101</v>
      </c>
      <c r="AU59" s="55">
        <v>4.2530000000000001</v>
      </c>
      <c r="AV59" s="3">
        <v>4.3849999999999998</v>
      </c>
      <c r="AW59" s="3">
        <v>4.5289999999999999</v>
      </c>
      <c r="AX59" s="3" t="s">
        <v>12</v>
      </c>
      <c r="AY59" s="3">
        <v>4.8090000000000002</v>
      </c>
      <c r="AZ59" s="15" t="s">
        <v>12</v>
      </c>
      <c r="BA59" s="10">
        <f t="shared" si="69"/>
        <v>4.5289999999999999</v>
      </c>
      <c r="BB59" s="9">
        <f t="shared" si="70"/>
        <v>0.2759999999999998</v>
      </c>
      <c r="BC59" s="10">
        <f t="shared" si="71"/>
        <v>0.28000000000000025</v>
      </c>
      <c r="BD59" s="9">
        <v>5.556</v>
      </c>
      <c r="BE59" s="3">
        <v>6.343</v>
      </c>
      <c r="BF59" s="15">
        <v>7.29</v>
      </c>
      <c r="BG59" s="15">
        <f t="shared" si="72"/>
        <v>6.343</v>
      </c>
      <c r="BH59" s="9">
        <f t="shared" si="73"/>
        <v>0.78699999999999992</v>
      </c>
      <c r="BI59" s="10">
        <f t="shared" si="74"/>
        <v>0.94700000000000006</v>
      </c>
      <c r="BJ59" s="9">
        <v>5.4130000000000003</v>
      </c>
      <c r="BK59" s="3">
        <v>6.1630000000000003</v>
      </c>
      <c r="BL59" s="15">
        <v>7.0890000000000004</v>
      </c>
      <c r="BM59" s="15">
        <f t="shared" si="75"/>
        <v>6.1630000000000003</v>
      </c>
      <c r="BN59" s="9">
        <f t="shared" si="76"/>
        <v>0.75</v>
      </c>
      <c r="BO59" s="10">
        <f t="shared" si="77"/>
        <v>0.92600000000000016</v>
      </c>
      <c r="BP59">
        <f t="shared" si="78"/>
        <v>0</v>
      </c>
      <c r="BQ59" s="93">
        <f t="shared" si="79"/>
        <v>2.0127877237851659</v>
      </c>
      <c r="BR59" s="93">
        <f t="shared" si="80"/>
        <v>1.918158567774936</v>
      </c>
      <c r="BS59" s="93" t="str">
        <f>VLOOKUP(C59,'Koppeling locatie - aslocatie'!$A$2:$C$8139,2,FALSE)</f>
        <v>AM_EX_R_24_24</v>
      </c>
      <c r="BT59" s="93">
        <f>VLOOKUP($BS59,aslocaties_v01!$C$3:$AA$500,MATCH($K$3/10,aslocaties_v01!$C$2:$X$2),FALSE)</f>
        <v>3.2589999999999999</v>
      </c>
      <c r="BU59" s="93">
        <f>VLOOKUP(BS59,aslocaties_v01!$C$3:$AA$500,MATCH($K$3,aslocaties_v01!$C$2:$X$2),FALSE)</f>
        <v>3.649</v>
      </c>
      <c r="BV59" s="93">
        <f>VLOOKUP(BS59,aslocaties_v01!$C$3:$AA$500,MATCH($K$3*10,aslocaties_v01!$C$2:$Y$2),FALSE)</f>
        <v>4.07</v>
      </c>
      <c r="BW59" s="93">
        <f t="shared" si="81"/>
        <v>0.39000000000000012</v>
      </c>
      <c r="BX59" s="93">
        <f t="shared" si="82"/>
        <v>0.42100000000000026</v>
      </c>
      <c r="BY59" s="94">
        <f t="shared" si="83"/>
        <v>2.557544757032959E-3</v>
      </c>
      <c r="BZ59" s="94">
        <f t="shared" si="84"/>
        <v>1.173708920187766E-2</v>
      </c>
      <c r="CA59" s="94">
        <f t="shared" si="85"/>
        <v>2.4999999999999911E-2</v>
      </c>
      <c r="CB59">
        <f t="shared" si="86"/>
        <v>2.4000000000000021E-2</v>
      </c>
      <c r="CC59" s="58">
        <f t="shared" si="87"/>
        <v>1.9000000000000128E-2</v>
      </c>
      <c r="CD59" s="95" t="b">
        <f t="shared" si="88"/>
        <v>0</v>
      </c>
      <c r="CE59" s="96" t="b">
        <f t="shared" si="89"/>
        <v>1</v>
      </c>
      <c r="CF59" t="b">
        <f t="shared" si="90"/>
        <v>0</v>
      </c>
      <c r="CG59" t="b">
        <f t="shared" si="91"/>
        <v>1</v>
      </c>
      <c r="CH59" s="84" t="b">
        <f t="shared" si="92"/>
        <v>1</v>
      </c>
      <c r="CI59">
        <f t="shared" si="93"/>
        <v>1.4990000000000001</v>
      </c>
      <c r="CJ59" t="b">
        <f t="shared" si="94"/>
        <v>1</v>
      </c>
      <c r="CK59" t="b">
        <f t="shared" si="95"/>
        <v>0</v>
      </c>
      <c r="CL59" s="84" t="b">
        <f t="shared" si="115"/>
        <v>1</v>
      </c>
      <c r="CM59">
        <f t="shared" si="96"/>
        <v>4.5289999999999999</v>
      </c>
      <c r="CN59" t="b">
        <f t="shared" si="97"/>
        <v>1</v>
      </c>
      <c r="CO59" s="84">
        <f t="shared" si="98"/>
        <v>4.6845986954434558E-2</v>
      </c>
      <c r="CP59" t="b">
        <f t="shared" si="99"/>
        <v>1</v>
      </c>
      <c r="CQ59" s="96" t="b">
        <f t="shared" si="100"/>
        <v>1</v>
      </c>
      <c r="CR59" t="b">
        <f t="shared" si="101"/>
        <v>0</v>
      </c>
      <c r="CS59" t="b">
        <f t="shared" si="102"/>
        <v>0</v>
      </c>
      <c r="CT59" t="b">
        <f t="shared" si="103"/>
        <v>1</v>
      </c>
      <c r="CU59" t="b">
        <f t="shared" si="104"/>
        <v>1</v>
      </c>
      <c r="CV59" s="84" t="b">
        <f t="shared" si="105"/>
        <v>1</v>
      </c>
      <c r="CW59" t="b">
        <f t="shared" si="106"/>
        <v>1</v>
      </c>
      <c r="CX59" t="b">
        <f t="shared" si="107"/>
        <v>1</v>
      </c>
      <c r="CY59" t="b">
        <f t="shared" si="108"/>
        <v>1</v>
      </c>
      <c r="CZ59" t="b">
        <f t="shared" si="109"/>
        <v>1</v>
      </c>
      <c r="DA59" s="84">
        <f t="shared" si="110"/>
        <v>1</v>
      </c>
      <c r="DB59" t="b">
        <f t="shared" si="111"/>
        <v>0</v>
      </c>
    </row>
    <row r="60" spans="1:106">
      <c r="A60" s="9">
        <v>613</v>
      </c>
      <c r="B60" s="3">
        <v>2</v>
      </c>
      <c r="C60" s="3" t="s">
        <v>1080</v>
      </c>
      <c r="D60" s="3" t="str">
        <f t="shared" si="58"/>
        <v>AM_1_24-2_dk_0093</v>
      </c>
      <c r="E60" s="3" t="str">
        <f t="shared" si="59"/>
        <v>0093</v>
      </c>
      <c r="F60" s="3">
        <v>119622.789</v>
      </c>
      <c r="G60" s="15">
        <v>415152.31199999998</v>
      </c>
      <c r="H60" s="35" t="str">
        <f t="shared" si="60"/>
        <v>ja</v>
      </c>
      <c r="I60" s="42">
        <v>289</v>
      </c>
      <c r="J60" s="20" t="s">
        <v>2277</v>
      </c>
      <c r="K60" s="21">
        <v>10000</v>
      </c>
      <c r="L60" s="28">
        <f t="shared" si="112"/>
        <v>1</v>
      </c>
      <c r="M60" s="28">
        <f t="shared" si="113"/>
        <v>1</v>
      </c>
      <c r="N60" s="56">
        <f t="shared" si="61"/>
        <v>10000</v>
      </c>
      <c r="O60" s="33">
        <f t="shared" si="114"/>
        <v>106.53105825530568</v>
      </c>
      <c r="P60" s="37">
        <f t="shared" si="62"/>
        <v>123.80897005068363</v>
      </c>
      <c r="Q60" s="9" t="s">
        <v>12</v>
      </c>
      <c r="R60" s="55" t="s">
        <v>12</v>
      </c>
      <c r="S60" s="55">
        <v>2.8460000000000001</v>
      </c>
      <c r="T60" s="55">
        <v>3.0390000000000001</v>
      </c>
      <c r="U60" s="55">
        <v>3.2349999999999999</v>
      </c>
      <c r="V60" s="3">
        <v>3.415</v>
      </c>
      <c r="W60" s="3">
        <v>3.625</v>
      </c>
      <c r="X60" s="3" t="s">
        <v>12</v>
      </c>
      <c r="Y60" s="3">
        <v>4.0510000000000002</v>
      </c>
      <c r="Z60" s="15" t="s">
        <v>12</v>
      </c>
      <c r="AA60" s="10">
        <f t="shared" si="63"/>
        <v>3.625</v>
      </c>
      <c r="AB60" s="9">
        <f t="shared" si="64"/>
        <v>0.39000000000000012</v>
      </c>
      <c r="AC60" s="10">
        <f t="shared" si="65"/>
        <v>0.42600000000000016</v>
      </c>
      <c r="AD60" s="9" t="s">
        <v>12</v>
      </c>
      <c r="AE60" s="55" t="s">
        <v>12</v>
      </c>
      <c r="AF60" s="55">
        <v>1.129</v>
      </c>
      <c r="AG60" s="55">
        <v>1.2130000000000001</v>
      </c>
      <c r="AH60" s="55">
        <v>1.2989999999999999</v>
      </c>
      <c r="AI60" s="3">
        <v>1.3819999999999999</v>
      </c>
      <c r="AJ60" s="3">
        <v>1.4770000000000001</v>
      </c>
      <c r="AK60" s="3" t="s">
        <v>12</v>
      </c>
      <c r="AL60" s="3">
        <v>1.665</v>
      </c>
      <c r="AM60" s="15" t="s">
        <v>12</v>
      </c>
      <c r="AN60" s="10">
        <f t="shared" si="66"/>
        <v>1.4770000000000001</v>
      </c>
      <c r="AO60" s="9">
        <f t="shared" si="67"/>
        <v>0.17800000000000016</v>
      </c>
      <c r="AP60" s="10">
        <f t="shared" si="68"/>
        <v>0.18799999999999994</v>
      </c>
      <c r="AQ60" s="9" t="s">
        <v>12</v>
      </c>
      <c r="AR60" s="55" t="s">
        <v>12</v>
      </c>
      <c r="AS60" s="55">
        <v>3.9049999999999998</v>
      </c>
      <c r="AT60" s="55">
        <v>4.0549999999999997</v>
      </c>
      <c r="AU60" s="55">
        <v>4.2140000000000004</v>
      </c>
      <c r="AV60" s="3">
        <v>4.351</v>
      </c>
      <c r="AW60" s="3">
        <v>4.4969999999999999</v>
      </c>
      <c r="AX60" s="3" t="s">
        <v>12</v>
      </c>
      <c r="AY60" s="3">
        <v>4.7789999999999999</v>
      </c>
      <c r="AZ60" s="15" t="s">
        <v>12</v>
      </c>
      <c r="BA60" s="10">
        <f t="shared" si="69"/>
        <v>4.4969999999999999</v>
      </c>
      <c r="BB60" s="9">
        <f t="shared" si="70"/>
        <v>0.28299999999999947</v>
      </c>
      <c r="BC60" s="10">
        <f t="shared" si="71"/>
        <v>0.28200000000000003</v>
      </c>
      <c r="BD60" s="9">
        <v>5.524</v>
      </c>
      <c r="BE60" s="3">
        <v>6.3140000000000001</v>
      </c>
      <c r="BF60" s="15">
        <v>7.2560000000000002</v>
      </c>
      <c r="BG60" s="15">
        <f t="shared" si="72"/>
        <v>6.3140000000000001</v>
      </c>
      <c r="BH60" s="9">
        <f t="shared" si="73"/>
        <v>0.79</v>
      </c>
      <c r="BI60" s="10">
        <f t="shared" si="74"/>
        <v>0.94200000000000017</v>
      </c>
      <c r="BJ60" s="9">
        <v>5.3869999999999996</v>
      </c>
      <c r="BK60" s="3">
        <v>6.149</v>
      </c>
      <c r="BL60" s="15">
        <v>7.08</v>
      </c>
      <c r="BM60" s="15">
        <f t="shared" si="75"/>
        <v>6.149</v>
      </c>
      <c r="BN60" s="9">
        <f t="shared" si="76"/>
        <v>0.76200000000000045</v>
      </c>
      <c r="BO60" s="10">
        <f t="shared" si="77"/>
        <v>0.93100000000000005</v>
      </c>
      <c r="BP60">
        <f t="shared" si="78"/>
        <v>0</v>
      </c>
      <c r="BQ60" s="93">
        <f t="shared" si="79"/>
        <v>2.0256410256410251</v>
      </c>
      <c r="BR60" s="93">
        <f t="shared" si="80"/>
        <v>1.9538461538461545</v>
      </c>
      <c r="BS60" s="93" t="str">
        <f>VLOOKUP(C60,'Koppeling locatie - aslocatie'!$A$2:$C$8139,2,FALSE)</f>
        <v>AM_EX_R_24_24</v>
      </c>
      <c r="BT60" s="93">
        <f>VLOOKUP($BS60,aslocaties_v01!$C$3:$AA$500,MATCH($K$3/10,aslocaties_v01!$C$2:$X$2),FALSE)</f>
        <v>3.2589999999999999</v>
      </c>
      <c r="BU60" s="93">
        <f>VLOOKUP(BS60,aslocaties_v01!$C$3:$AA$500,MATCH($K$3,aslocaties_v01!$C$2:$X$2),FALSE)</f>
        <v>3.649</v>
      </c>
      <c r="BV60" s="93">
        <f>VLOOKUP(BS60,aslocaties_v01!$C$3:$AA$500,MATCH($K$3*10,aslocaties_v01!$C$2:$Y$2),FALSE)</f>
        <v>4.07</v>
      </c>
      <c r="BW60" s="93">
        <f t="shared" si="81"/>
        <v>0.39000000000000012</v>
      </c>
      <c r="BX60" s="93">
        <f t="shared" si="82"/>
        <v>0.42100000000000026</v>
      </c>
      <c r="BY60" s="94">
        <f t="shared" si="83"/>
        <v>0</v>
      </c>
      <c r="BZ60" s="94">
        <f t="shared" si="84"/>
        <v>1.173708920187766E-2</v>
      </c>
      <c r="CA60" s="94">
        <f t="shared" si="85"/>
        <v>2.4000000000000021E-2</v>
      </c>
      <c r="CB60">
        <f t="shared" si="86"/>
        <v>2.4000000000000021E-2</v>
      </c>
      <c r="CC60" s="58">
        <f t="shared" si="87"/>
        <v>1.9000000000000128E-2</v>
      </c>
      <c r="CD60" s="95" t="b">
        <f t="shared" si="88"/>
        <v>0</v>
      </c>
      <c r="CE60" s="96" t="b">
        <f t="shared" si="89"/>
        <v>1</v>
      </c>
      <c r="CF60" t="b">
        <f t="shared" si="90"/>
        <v>0</v>
      </c>
      <c r="CG60" t="b">
        <f t="shared" si="91"/>
        <v>1</v>
      </c>
      <c r="CH60" s="84" t="b">
        <f t="shared" si="92"/>
        <v>1</v>
      </c>
      <c r="CI60">
        <f t="shared" si="93"/>
        <v>1.4770000000000001</v>
      </c>
      <c r="CJ60" t="b">
        <f t="shared" si="94"/>
        <v>1</v>
      </c>
      <c r="CK60" t="b">
        <f t="shared" si="95"/>
        <v>0</v>
      </c>
      <c r="CL60" s="84" t="b">
        <f t="shared" si="115"/>
        <v>1</v>
      </c>
      <c r="CM60">
        <f t="shared" si="96"/>
        <v>4.4969999999999999</v>
      </c>
      <c r="CN60" t="b">
        <f t="shared" si="97"/>
        <v>1</v>
      </c>
      <c r="CO60" s="84">
        <f t="shared" si="98"/>
        <v>4.6817705109802009E-2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614</v>
      </c>
      <c r="B61" s="3">
        <v>2</v>
      </c>
      <c r="C61" s="3" t="s">
        <v>1081</v>
      </c>
      <c r="D61" s="3" t="str">
        <f t="shared" si="58"/>
        <v>AM_1_24-2_dk_0094</v>
      </c>
      <c r="E61" s="3" t="str">
        <f t="shared" si="59"/>
        <v>0094</v>
      </c>
      <c r="F61" s="3">
        <v>119660.656</v>
      </c>
      <c r="G61" s="15">
        <v>415270.18800000002</v>
      </c>
      <c r="H61" s="35" t="str">
        <f t="shared" si="60"/>
        <v>ja</v>
      </c>
      <c r="I61" s="42">
        <v>288</v>
      </c>
      <c r="J61" s="20" t="s">
        <v>2277</v>
      </c>
      <c r="K61" s="21">
        <v>10000</v>
      </c>
      <c r="L61" s="28">
        <f t="shared" si="112"/>
        <v>1</v>
      </c>
      <c r="M61" s="28">
        <f t="shared" si="113"/>
        <v>1</v>
      </c>
      <c r="N61" s="56">
        <f t="shared" si="61"/>
        <v>10000</v>
      </c>
      <c r="O61" s="33">
        <f t="shared" si="114"/>
        <v>123.80897005068363</v>
      </c>
      <c r="P61" s="37">
        <f t="shared" si="62"/>
        <v>41.583442486162788</v>
      </c>
      <c r="Q61" s="9" t="s">
        <v>12</v>
      </c>
      <c r="R61" s="55" t="s">
        <v>12</v>
      </c>
      <c r="S61" s="55">
        <v>2.8460000000000001</v>
      </c>
      <c r="T61" s="55">
        <v>3.0390000000000001</v>
      </c>
      <c r="U61" s="55">
        <v>3.2349999999999999</v>
      </c>
      <c r="V61" s="3">
        <v>3.415</v>
      </c>
      <c r="W61" s="3">
        <v>3.625</v>
      </c>
      <c r="X61" s="3" t="s">
        <v>12</v>
      </c>
      <c r="Y61" s="3">
        <v>4.0519999999999996</v>
      </c>
      <c r="Z61" s="15" t="s">
        <v>12</v>
      </c>
      <c r="AA61" s="10">
        <f t="shared" si="63"/>
        <v>3.625</v>
      </c>
      <c r="AB61" s="9">
        <f t="shared" si="64"/>
        <v>0.39000000000000012</v>
      </c>
      <c r="AC61" s="10">
        <f t="shared" si="65"/>
        <v>0.4269999999999996</v>
      </c>
      <c r="AD61" s="9" t="s">
        <v>12</v>
      </c>
      <c r="AE61" s="55" t="s">
        <v>12</v>
      </c>
      <c r="AF61" s="55">
        <v>1.1279999999999999</v>
      </c>
      <c r="AG61" s="55">
        <v>1.2130000000000001</v>
      </c>
      <c r="AH61" s="55">
        <v>1.302</v>
      </c>
      <c r="AI61" s="3">
        <v>1.385</v>
      </c>
      <c r="AJ61" s="3">
        <v>1.4810000000000001</v>
      </c>
      <c r="AK61" s="3" t="s">
        <v>12</v>
      </c>
      <c r="AL61" s="3">
        <v>1.671</v>
      </c>
      <c r="AM61" s="15" t="s">
        <v>12</v>
      </c>
      <c r="AN61" s="10">
        <f t="shared" si="66"/>
        <v>1.4810000000000001</v>
      </c>
      <c r="AO61" s="9">
        <f t="shared" si="67"/>
        <v>0.17900000000000005</v>
      </c>
      <c r="AP61" s="10">
        <f t="shared" si="68"/>
        <v>0.18999999999999995</v>
      </c>
      <c r="AQ61" s="9" t="s">
        <v>12</v>
      </c>
      <c r="AR61" s="55" t="s">
        <v>12</v>
      </c>
      <c r="AS61" s="55">
        <v>3.9060000000000001</v>
      </c>
      <c r="AT61" s="55">
        <v>4.0570000000000004</v>
      </c>
      <c r="AU61" s="55">
        <v>4.218</v>
      </c>
      <c r="AV61" s="3">
        <v>4.3570000000000002</v>
      </c>
      <c r="AW61" s="3">
        <v>4.5039999999999996</v>
      </c>
      <c r="AX61" s="3" t="s">
        <v>12</v>
      </c>
      <c r="AY61" s="3">
        <v>4.7869999999999999</v>
      </c>
      <c r="AZ61" s="15" t="s">
        <v>12</v>
      </c>
      <c r="BA61" s="10">
        <f t="shared" si="69"/>
        <v>4.5039999999999996</v>
      </c>
      <c r="BB61" s="9">
        <f t="shared" si="70"/>
        <v>0.28599999999999959</v>
      </c>
      <c r="BC61" s="10">
        <f t="shared" si="71"/>
        <v>0.28300000000000036</v>
      </c>
      <c r="BD61" s="9">
        <v>5.54</v>
      </c>
      <c r="BE61" s="3">
        <v>6.3289999999999997</v>
      </c>
      <c r="BF61" s="15">
        <v>7.2690000000000001</v>
      </c>
      <c r="BG61" s="15">
        <f t="shared" si="72"/>
        <v>6.3289999999999997</v>
      </c>
      <c r="BH61" s="9">
        <f t="shared" si="73"/>
        <v>0.7889999999999997</v>
      </c>
      <c r="BI61" s="10">
        <f t="shared" si="74"/>
        <v>0.94000000000000039</v>
      </c>
      <c r="BJ61" s="9">
        <v>5.3940000000000001</v>
      </c>
      <c r="BK61" s="3">
        <v>6.1559999999999997</v>
      </c>
      <c r="BL61" s="15">
        <v>7.0839999999999996</v>
      </c>
      <c r="BM61" s="15">
        <f t="shared" si="75"/>
        <v>6.1559999999999997</v>
      </c>
      <c r="BN61" s="9">
        <f t="shared" si="76"/>
        <v>0.76199999999999957</v>
      </c>
      <c r="BO61" s="10">
        <f t="shared" si="77"/>
        <v>0.92799999999999994</v>
      </c>
      <c r="BP61">
        <f t="shared" si="78"/>
        <v>0</v>
      </c>
      <c r="BQ61" s="93">
        <f t="shared" si="79"/>
        <v>2.0230769230769217</v>
      </c>
      <c r="BR61" s="93">
        <f t="shared" si="80"/>
        <v>1.953846153846152</v>
      </c>
      <c r="BS61" s="93" t="str">
        <f>VLOOKUP(C61,'Koppeling locatie - aslocatie'!$A$2:$C$8139,2,FALSE)</f>
        <v>AM_EX_R_24_24</v>
      </c>
      <c r="BT61" s="93">
        <f>VLOOKUP($BS61,aslocaties_v01!$C$3:$AA$500,MATCH($K$3/10,aslocaties_v01!$C$2:$X$2),FALSE)</f>
        <v>3.2589999999999999</v>
      </c>
      <c r="BU61" s="93">
        <f>VLOOKUP(BS61,aslocaties_v01!$C$3:$AA$500,MATCH($K$3,aslocaties_v01!$C$2:$X$2),FALSE)</f>
        <v>3.649</v>
      </c>
      <c r="BV61" s="93">
        <f>VLOOKUP(BS61,aslocaties_v01!$C$3:$AA$500,MATCH($K$3*10,aslocaties_v01!$C$2:$Y$2),FALSE)</f>
        <v>4.07</v>
      </c>
      <c r="BW61" s="93">
        <f t="shared" si="81"/>
        <v>0.39000000000000012</v>
      </c>
      <c r="BX61" s="93">
        <f t="shared" si="82"/>
        <v>0.42100000000000026</v>
      </c>
      <c r="BY61" s="94">
        <f t="shared" si="83"/>
        <v>0</v>
      </c>
      <c r="BZ61" s="94">
        <f t="shared" si="84"/>
        <v>1.4051522248242021E-2</v>
      </c>
      <c r="CA61" s="94">
        <f t="shared" si="85"/>
        <v>2.4000000000000021E-2</v>
      </c>
      <c r="CB61">
        <f t="shared" si="86"/>
        <v>2.4000000000000021E-2</v>
      </c>
      <c r="CC61" s="58">
        <f t="shared" si="87"/>
        <v>1.8000000000000682E-2</v>
      </c>
      <c r="CD61" s="95" t="b">
        <f t="shared" si="88"/>
        <v>0</v>
      </c>
      <c r="CE61" s="96" t="b">
        <f t="shared" si="89"/>
        <v>1</v>
      </c>
      <c r="CF61" t="b">
        <f t="shared" si="90"/>
        <v>0</v>
      </c>
      <c r="CG61" t="b">
        <f t="shared" si="91"/>
        <v>1</v>
      </c>
      <c r="CH61" s="84" t="b">
        <f t="shared" si="92"/>
        <v>1</v>
      </c>
      <c r="CI61">
        <f t="shared" si="93"/>
        <v>1.4810000000000001</v>
      </c>
      <c r="CJ61" t="b">
        <f t="shared" si="94"/>
        <v>1</v>
      </c>
      <c r="CK61" t="b">
        <f t="shared" si="95"/>
        <v>0</v>
      </c>
      <c r="CL61" s="84" t="b">
        <f t="shared" si="115"/>
        <v>1</v>
      </c>
      <c r="CM61">
        <f t="shared" si="96"/>
        <v>4.5039999999999996</v>
      </c>
      <c r="CN61" t="b">
        <f t="shared" si="97"/>
        <v>1</v>
      </c>
      <c r="CO61" s="84">
        <f t="shared" si="98"/>
        <v>4.6798690011827584E-2</v>
      </c>
      <c r="CP61" t="b">
        <f t="shared" si="99"/>
        <v>1</v>
      </c>
      <c r="CQ61" s="96" t="b">
        <f t="shared" si="100"/>
        <v>1</v>
      </c>
      <c r="CR61" t="b">
        <f t="shared" si="101"/>
        <v>1</v>
      </c>
      <c r="CS61" t="b">
        <f t="shared" si="102"/>
        <v>1</v>
      </c>
      <c r="CT61" t="b">
        <f t="shared" si="103"/>
        <v>1</v>
      </c>
      <c r="CU61" t="b">
        <f t="shared" si="104"/>
        <v>1</v>
      </c>
      <c r="CV61" s="84" t="b">
        <f t="shared" si="105"/>
        <v>1</v>
      </c>
      <c r="CW61" t="b">
        <f t="shared" si="106"/>
        <v>0</v>
      </c>
      <c r="CX61" t="b">
        <f t="shared" si="107"/>
        <v>0</v>
      </c>
      <c r="CY61" t="b">
        <f t="shared" si="108"/>
        <v>1</v>
      </c>
      <c r="CZ61" t="b">
        <f t="shared" si="109"/>
        <v>1</v>
      </c>
      <c r="DA61" s="84">
        <f t="shared" si="110"/>
        <v>1</v>
      </c>
      <c r="DB61" t="b">
        <f t="shared" si="111"/>
        <v>0</v>
      </c>
    </row>
    <row r="62" spans="1:106">
      <c r="A62" s="9">
        <v>615</v>
      </c>
      <c r="B62" s="3">
        <v>2</v>
      </c>
      <c r="C62" s="3" t="s">
        <v>1082</v>
      </c>
      <c r="D62" s="3" t="str">
        <f t="shared" si="58"/>
        <v>AM_1_24-2_dk_0095</v>
      </c>
      <c r="E62" s="3" t="str">
        <f t="shared" si="59"/>
        <v>0095</v>
      </c>
      <c r="F62" s="3">
        <v>119658.023</v>
      </c>
      <c r="G62" s="15">
        <v>415311.68800000002</v>
      </c>
      <c r="H62" s="35" t="str">
        <f t="shared" si="60"/>
        <v>ja</v>
      </c>
      <c r="I62" s="42">
        <v>201</v>
      </c>
      <c r="J62" s="20" t="s">
        <v>2277</v>
      </c>
      <c r="K62" s="21">
        <v>10000</v>
      </c>
      <c r="L62" s="28">
        <f t="shared" si="112"/>
        <v>1</v>
      </c>
      <c r="M62" s="28">
        <f t="shared" si="113"/>
        <v>1</v>
      </c>
      <c r="N62" s="56">
        <f t="shared" si="61"/>
        <v>10000</v>
      </c>
      <c r="O62" s="33">
        <f t="shared" si="114"/>
        <v>41.583442486162788</v>
      </c>
      <c r="P62" s="37">
        <f t="shared" si="62"/>
        <v>103.5924438363913</v>
      </c>
      <c r="Q62" s="9" t="s">
        <v>12</v>
      </c>
      <c r="R62" s="55" t="s">
        <v>12</v>
      </c>
      <c r="S62" s="55">
        <v>2.8450000000000002</v>
      </c>
      <c r="T62" s="55">
        <v>3.0379999999999998</v>
      </c>
      <c r="U62" s="55">
        <v>3.2349999999999999</v>
      </c>
      <c r="V62" s="3">
        <v>3.415</v>
      </c>
      <c r="W62" s="3">
        <v>3.625</v>
      </c>
      <c r="X62" s="3" t="s">
        <v>12</v>
      </c>
      <c r="Y62" s="3">
        <v>4.0519999999999996</v>
      </c>
      <c r="Z62" s="15" t="s">
        <v>12</v>
      </c>
      <c r="AA62" s="10">
        <f t="shared" si="63"/>
        <v>3.625</v>
      </c>
      <c r="AB62" s="9">
        <f t="shared" si="64"/>
        <v>0.39000000000000012</v>
      </c>
      <c r="AC62" s="10">
        <f t="shared" si="65"/>
        <v>0.4269999999999996</v>
      </c>
      <c r="AD62" s="9" t="s">
        <v>12</v>
      </c>
      <c r="AE62" s="55" t="s">
        <v>12</v>
      </c>
      <c r="AF62" s="55">
        <v>1.06</v>
      </c>
      <c r="AG62" s="55">
        <v>1.1379999999999999</v>
      </c>
      <c r="AH62" s="55">
        <v>1.22</v>
      </c>
      <c r="AI62" s="3">
        <v>1.2969999999999999</v>
      </c>
      <c r="AJ62" s="3">
        <v>1.389</v>
      </c>
      <c r="AK62" s="3" t="s">
        <v>12</v>
      </c>
      <c r="AL62" s="3">
        <v>1.571</v>
      </c>
      <c r="AM62" s="15" t="s">
        <v>12</v>
      </c>
      <c r="AN62" s="10">
        <f t="shared" si="66"/>
        <v>1.389</v>
      </c>
      <c r="AO62" s="9">
        <f t="shared" si="67"/>
        <v>0.16900000000000004</v>
      </c>
      <c r="AP62" s="10">
        <f t="shared" si="68"/>
        <v>0.18199999999999994</v>
      </c>
      <c r="AQ62" s="9" t="s">
        <v>12</v>
      </c>
      <c r="AR62" s="55" t="s">
        <v>12</v>
      </c>
      <c r="AS62" s="55">
        <v>3.8149999999999999</v>
      </c>
      <c r="AT62" s="55">
        <v>3.9620000000000002</v>
      </c>
      <c r="AU62" s="55">
        <v>4.1139999999999999</v>
      </c>
      <c r="AV62" s="3">
        <v>4.2469999999999999</v>
      </c>
      <c r="AW62" s="3">
        <v>4.391</v>
      </c>
      <c r="AX62" s="3" t="s">
        <v>12</v>
      </c>
      <c r="AY62" s="3">
        <v>4.6689999999999996</v>
      </c>
      <c r="AZ62" s="15" t="s">
        <v>12</v>
      </c>
      <c r="BA62" s="10">
        <f t="shared" si="69"/>
        <v>4.391</v>
      </c>
      <c r="BB62" s="9">
        <f t="shared" si="70"/>
        <v>0.27700000000000014</v>
      </c>
      <c r="BC62" s="10">
        <f t="shared" si="71"/>
        <v>0.27799999999999958</v>
      </c>
      <c r="BD62" s="9">
        <v>4.944</v>
      </c>
      <c r="BE62" s="3">
        <v>5.5990000000000002</v>
      </c>
      <c r="BF62" s="15">
        <v>6.4009999999999998</v>
      </c>
      <c r="BG62" s="15">
        <f t="shared" si="72"/>
        <v>5.5990000000000002</v>
      </c>
      <c r="BH62" s="9">
        <f t="shared" si="73"/>
        <v>0.65500000000000025</v>
      </c>
      <c r="BI62" s="10">
        <f t="shared" si="74"/>
        <v>0.8019999999999996</v>
      </c>
      <c r="BJ62" s="9">
        <v>4.6660000000000004</v>
      </c>
      <c r="BK62" s="3">
        <v>5.274</v>
      </c>
      <c r="BL62" s="15">
        <v>5.9989999999999997</v>
      </c>
      <c r="BM62" s="15">
        <f t="shared" si="75"/>
        <v>5.274</v>
      </c>
      <c r="BN62" s="9">
        <f t="shared" si="76"/>
        <v>0.60799999999999965</v>
      </c>
      <c r="BO62" s="10">
        <f t="shared" si="77"/>
        <v>0.72499999999999964</v>
      </c>
      <c r="BP62">
        <f t="shared" si="78"/>
        <v>0</v>
      </c>
      <c r="BQ62" s="93">
        <f t="shared" si="79"/>
        <v>1.6794871794871795</v>
      </c>
      <c r="BR62" s="93">
        <f t="shared" si="80"/>
        <v>1.5589743589743577</v>
      </c>
      <c r="BS62" s="93" t="str">
        <f>VLOOKUP(C62,'Koppeling locatie - aslocatie'!$A$2:$C$8139,2,FALSE)</f>
        <v>AM_EX_R_24_24</v>
      </c>
      <c r="BT62" s="93">
        <f>VLOOKUP($BS62,aslocaties_v01!$C$3:$AA$500,MATCH($K$3/10,aslocaties_v01!$C$2:$X$2),FALSE)</f>
        <v>3.2589999999999999</v>
      </c>
      <c r="BU62" s="93">
        <f>VLOOKUP(BS62,aslocaties_v01!$C$3:$AA$500,MATCH($K$3,aslocaties_v01!$C$2:$X$2),FALSE)</f>
        <v>3.649</v>
      </c>
      <c r="BV62" s="93">
        <f>VLOOKUP(BS62,aslocaties_v01!$C$3:$AA$500,MATCH($K$3*10,aslocaties_v01!$C$2:$Y$2),FALSE)</f>
        <v>4.07</v>
      </c>
      <c r="BW62" s="93">
        <f t="shared" si="81"/>
        <v>0.39000000000000012</v>
      </c>
      <c r="BX62" s="93">
        <f t="shared" si="82"/>
        <v>0.42100000000000026</v>
      </c>
      <c r="BY62" s="94">
        <f t="shared" si="83"/>
        <v>0</v>
      </c>
      <c r="BZ62" s="94">
        <f t="shared" si="84"/>
        <v>1.4051522248242021E-2</v>
      </c>
      <c r="CA62" s="94">
        <f t="shared" si="85"/>
        <v>2.4000000000000021E-2</v>
      </c>
      <c r="CB62">
        <f t="shared" si="86"/>
        <v>2.4000000000000021E-2</v>
      </c>
      <c r="CC62" s="58">
        <f t="shared" si="87"/>
        <v>1.8000000000000682E-2</v>
      </c>
      <c r="CD62" s="95" t="b">
        <f t="shared" si="88"/>
        <v>0</v>
      </c>
      <c r="CE62" s="96" t="b">
        <f t="shared" si="89"/>
        <v>1</v>
      </c>
      <c r="CF62" t="b">
        <f t="shared" si="90"/>
        <v>1</v>
      </c>
      <c r="CG62" t="b">
        <f t="shared" si="91"/>
        <v>1</v>
      </c>
      <c r="CH62" s="84" t="b">
        <f t="shared" si="92"/>
        <v>1</v>
      </c>
      <c r="CI62">
        <f t="shared" si="93"/>
        <v>1.389</v>
      </c>
      <c r="CJ62" t="b">
        <f t="shared" si="94"/>
        <v>1</v>
      </c>
      <c r="CK62" t="b">
        <f t="shared" si="95"/>
        <v>0</v>
      </c>
      <c r="CL62" s="84" t="b">
        <f t="shared" si="115"/>
        <v>1</v>
      </c>
      <c r="CM62">
        <f t="shared" si="96"/>
        <v>4.391</v>
      </c>
      <c r="CN62" t="b">
        <f t="shared" si="97"/>
        <v>1</v>
      </c>
      <c r="CO62" s="84">
        <f t="shared" si="98"/>
        <v>4.6179664476152064E-2</v>
      </c>
      <c r="CP62" t="b">
        <f t="shared" si="99"/>
        <v>1</v>
      </c>
      <c r="CQ62" s="96" t="b">
        <f t="shared" si="100"/>
        <v>1</v>
      </c>
      <c r="CR62" t="b">
        <f t="shared" si="101"/>
        <v>0</v>
      </c>
      <c r="CS62" t="b">
        <f t="shared" si="102"/>
        <v>0</v>
      </c>
      <c r="CT62" t="b">
        <f t="shared" si="103"/>
        <v>1</v>
      </c>
      <c r="CU62" t="b">
        <f t="shared" si="104"/>
        <v>1</v>
      </c>
      <c r="CV62" s="84" t="b">
        <f t="shared" si="105"/>
        <v>1</v>
      </c>
      <c r="CW62" t="b">
        <f t="shared" si="106"/>
        <v>1</v>
      </c>
      <c r="CX62" t="b">
        <f t="shared" si="107"/>
        <v>1</v>
      </c>
      <c r="CY62" t="b">
        <f t="shared" si="108"/>
        <v>1</v>
      </c>
      <c r="CZ62" t="b">
        <f t="shared" si="109"/>
        <v>1</v>
      </c>
      <c r="DA62" s="84">
        <f t="shared" si="110"/>
        <v>1</v>
      </c>
      <c r="DB62" t="b">
        <f t="shared" si="111"/>
        <v>0</v>
      </c>
    </row>
    <row r="63" spans="1:106">
      <c r="A63" s="9">
        <v>616</v>
      </c>
      <c r="B63" s="3">
        <v>2</v>
      </c>
      <c r="C63" s="3" t="s">
        <v>1083</v>
      </c>
      <c r="D63" s="3" t="str">
        <f t="shared" si="58"/>
        <v>AM_1_24-2_dk_0096</v>
      </c>
      <c r="E63" s="3" t="str">
        <f t="shared" si="59"/>
        <v>0096</v>
      </c>
      <c r="F63" s="3">
        <v>119560.94500000001</v>
      </c>
      <c r="G63" s="15">
        <v>415347.84399999998</v>
      </c>
      <c r="H63" s="35" t="str">
        <f t="shared" si="60"/>
        <v>ja</v>
      </c>
      <c r="I63" s="42">
        <v>199</v>
      </c>
      <c r="J63" s="20" t="s">
        <v>2277</v>
      </c>
      <c r="K63" s="21">
        <v>10000</v>
      </c>
      <c r="L63" s="28">
        <f t="shared" si="112"/>
        <v>1</v>
      </c>
      <c r="M63" s="28">
        <f t="shared" si="113"/>
        <v>1</v>
      </c>
      <c r="N63" s="56">
        <f t="shared" si="61"/>
        <v>10000</v>
      </c>
      <c r="O63" s="33">
        <f t="shared" si="114"/>
        <v>103.5924438363913</v>
      </c>
      <c r="P63" s="37">
        <f t="shared" si="62"/>
        <v>105.65597022885365</v>
      </c>
      <c r="Q63" s="9" t="s">
        <v>12</v>
      </c>
      <c r="R63" s="55" t="s">
        <v>12</v>
      </c>
      <c r="S63" s="55">
        <v>2.843</v>
      </c>
      <c r="T63" s="55">
        <v>3.036</v>
      </c>
      <c r="U63" s="55">
        <v>3.2330000000000001</v>
      </c>
      <c r="V63" s="3">
        <v>3.4129999999999998</v>
      </c>
      <c r="W63" s="3">
        <v>3.6219999999999999</v>
      </c>
      <c r="X63" s="3" t="s">
        <v>12</v>
      </c>
      <c r="Y63" s="3">
        <v>4.048</v>
      </c>
      <c r="Z63" s="15" t="s">
        <v>12</v>
      </c>
      <c r="AA63" s="10">
        <f t="shared" si="63"/>
        <v>3.6219999999999999</v>
      </c>
      <c r="AB63" s="9">
        <f t="shared" si="64"/>
        <v>0.38899999999999979</v>
      </c>
      <c r="AC63" s="10">
        <f t="shared" si="65"/>
        <v>0.42600000000000016</v>
      </c>
      <c r="AD63" s="9" t="s">
        <v>12</v>
      </c>
      <c r="AE63" s="55" t="s">
        <v>12</v>
      </c>
      <c r="AF63" s="55">
        <v>1.046</v>
      </c>
      <c r="AG63" s="55">
        <v>1.1259999999999999</v>
      </c>
      <c r="AH63" s="55">
        <v>1.208</v>
      </c>
      <c r="AI63" s="3">
        <v>1.2849999999999999</v>
      </c>
      <c r="AJ63" s="3">
        <v>1.3759999999999999</v>
      </c>
      <c r="AK63" s="3" t="s">
        <v>12</v>
      </c>
      <c r="AL63" s="3">
        <v>1.5580000000000001</v>
      </c>
      <c r="AM63" s="15" t="s">
        <v>12</v>
      </c>
      <c r="AN63" s="10">
        <f t="shared" si="66"/>
        <v>1.3759999999999999</v>
      </c>
      <c r="AO63" s="9">
        <f t="shared" si="67"/>
        <v>0.16799999999999993</v>
      </c>
      <c r="AP63" s="10">
        <f t="shared" si="68"/>
        <v>0.18200000000000016</v>
      </c>
      <c r="AQ63" s="9" t="s">
        <v>12</v>
      </c>
      <c r="AR63" s="55" t="s">
        <v>12</v>
      </c>
      <c r="AS63" s="55">
        <v>3.7970000000000002</v>
      </c>
      <c r="AT63" s="55">
        <v>3.944</v>
      </c>
      <c r="AU63" s="55">
        <v>4.0999999999999996</v>
      </c>
      <c r="AV63" s="3">
        <v>4.2350000000000003</v>
      </c>
      <c r="AW63" s="3">
        <v>4.3789999999999996</v>
      </c>
      <c r="AX63" s="3" t="s">
        <v>12</v>
      </c>
      <c r="AY63" s="3">
        <v>4.6580000000000004</v>
      </c>
      <c r="AZ63" s="15" t="s">
        <v>12</v>
      </c>
      <c r="BA63" s="10">
        <f t="shared" si="69"/>
        <v>4.3789999999999996</v>
      </c>
      <c r="BB63" s="9">
        <f t="shared" si="70"/>
        <v>0.27899999999999991</v>
      </c>
      <c r="BC63" s="10">
        <f t="shared" si="71"/>
        <v>0.2790000000000008</v>
      </c>
      <c r="BD63" s="9">
        <v>4.8760000000000003</v>
      </c>
      <c r="BE63" s="3">
        <v>5.5279999999999996</v>
      </c>
      <c r="BF63" s="15">
        <v>6.3319999999999999</v>
      </c>
      <c r="BG63" s="15">
        <f t="shared" si="72"/>
        <v>5.5279999999999996</v>
      </c>
      <c r="BH63" s="9">
        <f t="shared" si="73"/>
        <v>0.65199999999999925</v>
      </c>
      <c r="BI63" s="10">
        <f t="shared" si="74"/>
        <v>0.80400000000000027</v>
      </c>
      <c r="BJ63" s="9">
        <v>4.569</v>
      </c>
      <c r="BK63" s="3">
        <v>5.1760000000000002</v>
      </c>
      <c r="BL63" s="15">
        <v>5.9109999999999996</v>
      </c>
      <c r="BM63" s="15">
        <f t="shared" si="75"/>
        <v>5.1760000000000002</v>
      </c>
      <c r="BN63" s="9">
        <f t="shared" si="76"/>
        <v>0.60700000000000021</v>
      </c>
      <c r="BO63" s="10">
        <f t="shared" si="77"/>
        <v>0.73499999999999943</v>
      </c>
      <c r="BP63">
        <f t="shared" si="78"/>
        <v>0</v>
      </c>
      <c r="BQ63" s="93">
        <f t="shared" si="79"/>
        <v>1.6760925449871455</v>
      </c>
      <c r="BR63" s="93">
        <f t="shared" si="80"/>
        <v>1.5604113110539859</v>
      </c>
      <c r="BS63" s="93" t="str">
        <f>VLOOKUP(C63,'Koppeling locatie - aslocatie'!$A$2:$C$8139,2,FALSE)</f>
        <v>AM_EX_R_24_24</v>
      </c>
      <c r="BT63" s="93">
        <f>VLOOKUP($BS63,aslocaties_v01!$C$3:$AA$500,MATCH($K$3/10,aslocaties_v01!$C$2:$X$2),FALSE)</f>
        <v>3.2589999999999999</v>
      </c>
      <c r="BU63" s="93">
        <f>VLOOKUP(BS63,aslocaties_v01!$C$3:$AA$500,MATCH($K$3,aslocaties_v01!$C$2:$X$2),FALSE)</f>
        <v>3.649</v>
      </c>
      <c r="BV63" s="93">
        <f>VLOOKUP(BS63,aslocaties_v01!$C$3:$AA$500,MATCH($K$3*10,aslocaties_v01!$C$2:$Y$2),FALSE)</f>
        <v>4.07</v>
      </c>
      <c r="BW63" s="93">
        <f t="shared" si="81"/>
        <v>0.39000000000000012</v>
      </c>
      <c r="BX63" s="93">
        <f t="shared" si="82"/>
        <v>0.42100000000000026</v>
      </c>
      <c r="BY63" s="94">
        <f t="shared" si="83"/>
        <v>2.5706940874044015E-3</v>
      </c>
      <c r="BZ63" s="94">
        <f t="shared" si="84"/>
        <v>1.173708920187766E-2</v>
      </c>
      <c r="CA63" s="94">
        <f t="shared" si="85"/>
        <v>2.5999999999999801E-2</v>
      </c>
      <c r="CB63">
        <f t="shared" si="86"/>
        <v>2.7000000000000135E-2</v>
      </c>
      <c r="CC63" s="58">
        <f t="shared" si="87"/>
        <v>2.2000000000000242E-2</v>
      </c>
      <c r="CD63" s="95" t="b">
        <f t="shared" si="88"/>
        <v>0</v>
      </c>
      <c r="CE63" s="96" t="b">
        <f t="shared" si="89"/>
        <v>1</v>
      </c>
      <c r="CF63" t="b">
        <f t="shared" si="90"/>
        <v>1</v>
      </c>
      <c r="CG63" t="b">
        <f t="shared" si="91"/>
        <v>1</v>
      </c>
      <c r="CH63" s="84" t="b">
        <f t="shared" si="92"/>
        <v>1</v>
      </c>
      <c r="CI63">
        <f t="shared" si="93"/>
        <v>1.3759999999999999</v>
      </c>
      <c r="CJ63" t="b">
        <f t="shared" si="94"/>
        <v>1</v>
      </c>
      <c r="CK63" t="b">
        <f t="shared" si="95"/>
        <v>0</v>
      </c>
      <c r="CL63" s="84" t="b">
        <f t="shared" si="115"/>
        <v>1</v>
      </c>
      <c r="CM63">
        <f t="shared" si="96"/>
        <v>4.3789999999999996</v>
      </c>
      <c r="CN63" t="b">
        <f t="shared" si="97"/>
        <v>1</v>
      </c>
      <c r="CO63" s="84">
        <f t="shared" si="98"/>
        <v>4.5998529178309197E-2</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617</v>
      </c>
      <c r="B64" s="3">
        <v>2</v>
      </c>
      <c r="C64" s="3" t="s">
        <v>1084</v>
      </c>
      <c r="D64" s="3" t="str">
        <f t="shared" si="58"/>
        <v>AM_1_24-2_dk_0097</v>
      </c>
      <c r="E64" s="3" t="str">
        <f t="shared" si="59"/>
        <v>0097</v>
      </c>
      <c r="F64" s="3">
        <v>119461.156</v>
      </c>
      <c r="G64" s="15">
        <v>415382.56199999998</v>
      </c>
      <c r="H64" s="35" t="str">
        <f t="shared" si="60"/>
        <v>ja</v>
      </c>
      <c r="I64" s="42">
        <v>199</v>
      </c>
      <c r="J64" s="20" t="s">
        <v>2277</v>
      </c>
      <c r="K64" s="21">
        <v>10000</v>
      </c>
      <c r="L64" s="28">
        <f t="shared" si="112"/>
        <v>1</v>
      </c>
      <c r="M64" s="28">
        <f t="shared" si="113"/>
        <v>1</v>
      </c>
      <c r="N64" s="56">
        <f t="shared" si="61"/>
        <v>10000</v>
      </c>
      <c r="O64" s="33">
        <f t="shared" si="114"/>
        <v>105.65597022885365</v>
      </c>
      <c r="P64" s="37">
        <f t="shared" si="62"/>
        <v>107.24223519678387</v>
      </c>
      <c r="Q64" s="9" t="s">
        <v>12</v>
      </c>
      <c r="R64" s="55" t="s">
        <v>12</v>
      </c>
      <c r="S64" s="55">
        <v>2.84</v>
      </c>
      <c r="T64" s="55">
        <v>3.0339999999999998</v>
      </c>
      <c r="U64" s="55">
        <v>3.23</v>
      </c>
      <c r="V64" s="3">
        <v>3.41</v>
      </c>
      <c r="W64" s="3">
        <v>3.62</v>
      </c>
      <c r="X64" s="3" t="s">
        <v>12</v>
      </c>
      <c r="Y64" s="3">
        <v>4.0449999999999999</v>
      </c>
      <c r="Z64" s="15" t="s">
        <v>12</v>
      </c>
      <c r="AA64" s="10">
        <f t="shared" si="63"/>
        <v>3.62</v>
      </c>
      <c r="AB64" s="9">
        <f t="shared" si="64"/>
        <v>0.39000000000000012</v>
      </c>
      <c r="AC64" s="10">
        <f t="shared" si="65"/>
        <v>0.42499999999999982</v>
      </c>
      <c r="AD64" s="9" t="s">
        <v>12</v>
      </c>
      <c r="AE64" s="55" t="s">
        <v>12</v>
      </c>
      <c r="AF64" s="55">
        <v>1.054</v>
      </c>
      <c r="AG64" s="55">
        <v>1.1339999999999999</v>
      </c>
      <c r="AH64" s="55">
        <v>1.2170000000000001</v>
      </c>
      <c r="AI64" s="3">
        <v>1.2929999999999999</v>
      </c>
      <c r="AJ64" s="3">
        <v>1.3839999999999999</v>
      </c>
      <c r="AK64" s="3" t="s">
        <v>12</v>
      </c>
      <c r="AL64" s="3">
        <v>1.5660000000000001</v>
      </c>
      <c r="AM64" s="15" t="s">
        <v>12</v>
      </c>
      <c r="AN64" s="10">
        <f t="shared" si="66"/>
        <v>1.3839999999999999</v>
      </c>
      <c r="AO64" s="9">
        <f t="shared" si="67"/>
        <v>0.16699999999999982</v>
      </c>
      <c r="AP64" s="10">
        <f t="shared" si="68"/>
        <v>0.18200000000000016</v>
      </c>
      <c r="AQ64" s="9" t="s">
        <v>12</v>
      </c>
      <c r="AR64" s="55" t="s">
        <v>12</v>
      </c>
      <c r="AS64" s="55">
        <v>3.806</v>
      </c>
      <c r="AT64" s="55">
        <v>3.9529999999999998</v>
      </c>
      <c r="AU64" s="55">
        <v>4.1070000000000002</v>
      </c>
      <c r="AV64" s="3">
        <v>4.2409999999999997</v>
      </c>
      <c r="AW64" s="3">
        <v>4.3849999999999998</v>
      </c>
      <c r="AX64" s="3" t="s">
        <v>12</v>
      </c>
      <c r="AY64" s="3">
        <v>4.6630000000000003</v>
      </c>
      <c r="AZ64" s="15" t="s">
        <v>12</v>
      </c>
      <c r="BA64" s="10">
        <f t="shared" si="69"/>
        <v>4.3849999999999998</v>
      </c>
      <c r="BB64" s="9">
        <f t="shared" si="70"/>
        <v>0.27799999999999958</v>
      </c>
      <c r="BC64" s="10">
        <f t="shared" si="71"/>
        <v>0.27800000000000047</v>
      </c>
      <c r="BD64" s="9">
        <v>4.8849999999999998</v>
      </c>
      <c r="BE64" s="3">
        <v>5.5350000000000001</v>
      </c>
      <c r="BF64" s="15">
        <v>6.3380000000000001</v>
      </c>
      <c r="BG64" s="15">
        <f t="shared" si="72"/>
        <v>5.5350000000000001</v>
      </c>
      <c r="BH64" s="9">
        <f t="shared" si="73"/>
        <v>0.65000000000000036</v>
      </c>
      <c r="BI64" s="10">
        <f t="shared" si="74"/>
        <v>0.80299999999999994</v>
      </c>
      <c r="BJ64" s="9">
        <v>4.58</v>
      </c>
      <c r="BK64" s="3">
        <v>5.1879999999999997</v>
      </c>
      <c r="BL64" s="15">
        <v>5.9240000000000004</v>
      </c>
      <c r="BM64" s="15">
        <f t="shared" si="75"/>
        <v>5.1879999999999997</v>
      </c>
      <c r="BN64" s="9">
        <f t="shared" si="76"/>
        <v>0.60799999999999965</v>
      </c>
      <c r="BO64" s="10">
        <f t="shared" si="77"/>
        <v>0.73600000000000065</v>
      </c>
      <c r="BP64">
        <f t="shared" si="78"/>
        <v>0</v>
      </c>
      <c r="BQ64" s="93">
        <f t="shared" si="79"/>
        <v>1.666666666666667</v>
      </c>
      <c r="BR64" s="93">
        <f t="shared" si="80"/>
        <v>1.5589743589743577</v>
      </c>
      <c r="BS64" s="93" t="str">
        <f>VLOOKUP(C64,'Koppeling locatie - aslocatie'!$A$2:$C$8139,2,FALSE)</f>
        <v>AM_EX_R_24_24</v>
      </c>
      <c r="BT64" s="93">
        <f>VLOOKUP($BS64,aslocaties_v01!$C$3:$AA$500,MATCH($K$3/10,aslocaties_v01!$C$2:$X$2),FALSE)</f>
        <v>3.2589999999999999</v>
      </c>
      <c r="BU64" s="93">
        <f>VLOOKUP(BS64,aslocaties_v01!$C$3:$AA$500,MATCH($K$3,aslocaties_v01!$C$2:$X$2),FALSE)</f>
        <v>3.649</v>
      </c>
      <c r="BV64" s="93">
        <f>VLOOKUP(BS64,aslocaties_v01!$C$3:$AA$500,MATCH($K$3*10,aslocaties_v01!$C$2:$Y$2),FALSE)</f>
        <v>4.07</v>
      </c>
      <c r="BW64" s="93">
        <f t="shared" si="81"/>
        <v>0.39000000000000012</v>
      </c>
      <c r="BX64" s="93">
        <f t="shared" si="82"/>
        <v>0.42100000000000026</v>
      </c>
      <c r="BY64" s="94">
        <f t="shared" si="83"/>
        <v>0</v>
      </c>
      <c r="BZ64" s="94">
        <f t="shared" si="84"/>
        <v>9.4117647058813425E-3</v>
      </c>
      <c r="CA64" s="94">
        <f t="shared" si="85"/>
        <v>2.8999999999999915E-2</v>
      </c>
      <c r="CB64">
        <f t="shared" si="86"/>
        <v>2.8999999999999915E-2</v>
      </c>
      <c r="CC64" s="58">
        <f t="shared" si="87"/>
        <v>2.5000000000000355E-2</v>
      </c>
      <c r="CD64" s="95" t="b">
        <f t="shared" si="88"/>
        <v>0</v>
      </c>
      <c r="CE64" s="96" t="b">
        <f t="shared" si="89"/>
        <v>1</v>
      </c>
      <c r="CF64" t="b">
        <f t="shared" si="90"/>
        <v>1</v>
      </c>
      <c r="CG64" t="b">
        <f t="shared" si="91"/>
        <v>1</v>
      </c>
      <c r="CH64" s="84" t="b">
        <f t="shared" si="92"/>
        <v>1</v>
      </c>
      <c r="CI64">
        <f t="shared" si="93"/>
        <v>1.3839999999999999</v>
      </c>
      <c r="CJ64" t="b">
        <f t="shared" si="94"/>
        <v>1</v>
      </c>
      <c r="CK64" t="b">
        <f t="shared" si="95"/>
        <v>0</v>
      </c>
      <c r="CL64" s="84" t="b">
        <f t="shared" si="115"/>
        <v>1</v>
      </c>
      <c r="CM64">
        <f t="shared" si="96"/>
        <v>4.3849999999999998</v>
      </c>
      <c r="CN64" t="b">
        <f t="shared" si="97"/>
        <v>1</v>
      </c>
      <c r="CO64" s="84">
        <f t="shared" si="98"/>
        <v>4.6139437580925285E-2</v>
      </c>
      <c r="CP64" t="b">
        <f t="shared" si="99"/>
        <v>1</v>
      </c>
      <c r="CQ64" s="96" t="b">
        <f t="shared" si="100"/>
        <v>1</v>
      </c>
      <c r="CR64" t="b">
        <f t="shared" si="101"/>
        <v>1</v>
      </c>
      <c r="CS64" t="b">
        <f t="shared" si="102"/>
        <v>1</v>
      </c>
      <c r="CT64" t="b">
        <f t="shared" si="103"/>
        <v>1</v>
      </c>
      <c r="CU64" t="b">
        <f t="shared" si="104"/>
        <v>1</v>
      </c>
      <c r="CV64" s="84" t="b">
        <f t="shared" si="105"/>
        <v>1</v>
      </c>
      <c r="CW64" t="b">
        <f t="shared" si="106"/>
        <v>0</v>
      </c>
      <c r="CX64" t="b">
        <f t="shared" si="107"/>
        <v>0</v>
      </c>
      <c r="CY64" t="b">
        <f t="shared" si="108"/>
        <v>1</v>
      </c>
      <c r="CZ64" t="b">
        <f t="shared" si="109"/>
        <v>1</v>
      </c>
      <c r="DA64" s="84">
        <f t="shared" si="110"/>
        <v>1</v>
      </c>
      <c r="DB64" t="b">
        <f t="shared" si="111"/>
        <v>0</v>
      </c>
    </row>
    <row r="65" spans="1:106">
      <c r="A65" s="9">
        <v>618</v>
      </c>
      <c r="B65" s="3">
        <v>2</v>
      </c>
      <c r="C65" s="3" t="s">
        <v>1085</v>
      </c>
      <c r="D65" s="3" t="str">
        <f t="shared" si="58"/>
        <v>AM_1_24-2_dk_0098</v>
      </c>
      <c r="E65" s="3" t="str">
        <f t="shared" si="59"/>
        <v>0098</v>
      </c>
      <c r="F65" s="3">
        <v>119358.977</v>
      </c>
      <c r="G65" s="15">
        <v>415415.125</v>
      </c>
      <c r="H65" s="35" t="str">
        <f t="shared" si="60"/>
        <v>ja</v>
      </c>
      <c r="I65" s="42">
        <v>220</v>
      </c>
      <c r="J65" s="20" t="s">
        <v>2277</v>
      </c>
      <c r="K65" s="21">
        <v>10000</v>
      </c>
      <c r="L65" s="28">
        <f t="shared" si="112"/>
        <v>1</v>
      </c>
      <c r="M65" s="28">
        <f t="shared" si="113"/>
        <v>1</v>
      </c>
      <c r="N65" s="56">
        <f t="shared" si="61"/>
        <v>10000</v>
      </c>
      <c r="O65" s="33">
        <f t="shared" si="114"/>
        <v>107.24223519678387</v>
      </c>
      <c r="P65" s="37">
        <f t="shared" si="62"/>
        <v>102.61641227895258</v>
      </c>
      <c r="Q65" s="9" t="s">
        <v>12</v>
      </c>
      <c r="R65" s="55" t="s">
        <v>12</v>
      </c>
      <c r="S65" s="55">
        <v>2.8380000000000001</v>
      </c>
      <c r="T65" s="55">
        <v>3.0310000000000001</v>
      </c>
      <c r="U65" s="55">
        <v>3.2280000000000002</v>
      </c>
      <c r="V65" s="3">
        <v>3.4079999999999999</v>
      </c>
      <c r="W65" s="3">
        <v>3.617</v>
      </c>
      <c r="X65" s="3" t="s">
        <v>12</v>
      </c>
      <c r="Y65" s="3">
        <v>4.0410000000000004</v>
      </c>
      <c r="Z65" s="15" t="s">
        <v>12</v>
      </c>
      <c r="AA65" s="10">
        <f t="shared" si="63"/>
        <v>3.617</v>
      </c>
      <c r="AB65" s="9">
        <f t="shared" si="64"/>
        <v>0.38899999999999979</v>
      </c>
      <c r="AC65" s="10">
        <f t="shared" si="65"/>
        <v>0.42400000000000038</v>
      </c>
      <c r="AD65" s="9" t="s">
        <v>12</v>
      </c>
      <c r="AE65" s="55" t="s">
        <v>12</v>
      </c>
      <c r="AF65" s="55">
        <v>1.052</v>
      </c>
      <c r="AG65" s="55">
        <v>1.1319999999999999</v>
      </c>
      <c r="AH65" s="55">
        <v>1.214</v>
      </c>
      <c r="AI65" s="3">
        <v>1.2889999999999999</v>
      </c>
      <c r="AJ65" s="3">
        <v>1.38</v>
      </c>
      <c r="AK65" s="3" t="s">
        <v>12</v>
      </c>
      <c r="AL65" s="3">
        <v>1.5609999999999999</v>
      </c>
      <c r="AM65" s="15" t="s">
        <v>12</v>
      </c>
      <c r="AN65" s="10">
        <f t="shared" si="66"/>
        <v>1.38</v>
      </c>
      <c r="AO65" s="9">
        <f t="shared" si="67"/>
        <v>0.16599999999999993</v>
      </c>
      <c r="AP65" s="10">
        <f t="shared" si="68"/>
        <v>0.18100000000000005</v>
      </c>
      <c r="AQ65" s="9" t="s">
        <v>12</v>
      </c>
      <c r="AR65" s="55" t="s">
        <v>12</v>
      </c>
      <c r="AS65" s="55">
        <v>3.8039999999999998</v>
      </c>
      <c r="AT65" s="55">
        <v>3.95</v>
      </c>
      <c r="AU65" s="55">
        <v>4.1029999999999998</v>
      </c>
      <c r="AV65" s="3">
        <v>4.2359999999999998</v>
      </c>
      <c r="AW65" s="3">
        <v>4.3789999999999996</v>
      </c>
      <c r="AX65" s="3" t="s">
        <v>12</v>
      </c>
      <c r="AY65" s="3">
        <v>4.6550000000000002</v>
      </c>
      <c r="AZ65" s="15" t="s">
        <v>12</v>
      </c>
      <c r="BA65" s="10">
        <f t="shared" si="69"/>
        <v>4.3789999999999996</v>
      </c>
      <c r="BB65" s="9">
        <f t="shared" si="70"/>
        <v>0.2759999999999998</v>
      </c>
      <c r="BC65" s="10">
        <f t="shared" si="71"/>
        <v>0.27600000000000069</v>
      </c>
      <c r="BD65" s="9">
        <v>5.0709999999999997</v>
      </c>
      <c r="BE65" s="3">
        <v>5.76</v>
      </c>
      <c r="BF65" s="15">
        <v>6.6059999999999999</v>
      </c>
      <c r="BG65" s="15">
        <f t="shared" si="72"/>
        <v>5.76</v>
      </c>
      <c r="BH65" s="9">
        <f t="shared" si="73"/>
        <v>0.68900000000000006</v>
      </c>
      <c r="BI65" s="10">
        <f t="shared" si="74"/>
        <v>0.84600000000000009</v>
      </c>
      <c r="BJ65" s="9">
        <v>4.9080000000000004</v>
      </c>
      <c r="BK65" s="3">
        <v>5.5750000000000002</v>
      </c>
      <c r="BL65" s="15">
        <v>6.4009999999999998</v>
      </c>
      <c r="BM65" s="15">
        <f t="shared" si="75"/>
        <v>5.5750000000000002</v>
      </c>
      <c r="BN65" s="9">
        <f t="shared" si="76"/>
        <v>0.66699999999999982</v>
      </c>
      <c r="BO65" s="10">
        <f t="shared" si="77"/>
        <v>0.82599999999999962</v>
      </c>
      <c r="BP65">
        <f t="shared" si="78"/>
        <v>0</v>
      </c>
      <c r="BQ65" s="93">
        <f t="shared" si="79"/>
        <v>1.7712082262210809</v>
      </c>
      <c r="BR65" s="93">
        <f t="shared" si="80"/>
        <v>1.7146529562982009</v>
      </c>
      <c r="BS65" s="93" t="str">
        <f>VLOOKUP(C65,'Koppeling locatie - aslocatie'!$A$2:$C$8139,2,FALSE)</f>
        <v>AM_EX_R_24_24</v>
      </c>
      <c r="BT65" s="93">
        <f>VLOOKUP($BS65,aslocaties_v01!$C$3:$AA$500,MATCH($K$3/10,aslocaties_v01!$C$2:$X$2),FALSE)</f>
        <v>3.2589999999999999</v>
      </c>
      <c r="BU65" s="93">
        <f>VLOOKUP(BS65,aslocaties_v01!$C$3:$AA$500,MATCH($K$3,aslocaties_v01!$C$2:$X$2),FALSE)</f>
        <v>3.649</v>
      </c>
      <c r="BV65" s="93">
        <f>VLOOKUP(BS65,aslocaties_v01!$C$3:$AA$500,MATCH($K$3*10,aslocaties_v01!$C$2:$Y$2),FALSE)</f>
        <v>4.07</v>
      </c>
      <c r="BW65" s="93">
        <f t="shared" si="81"/>
        <v>0.39000000000000012</v>
      </c>
      <c r="BX65" s="93">
        <f t="shared" si="82"/>
        <v>0.42100000000000026</v>
      </c>
      <c r="BY65" s="94">
        <f t="shared" si="83"/>
        <v>2.5706940874044015E-3</v>
      </c>
      <c r="BZ65" s="94">
        <f t="shared" si="84"/>
        <v>7.0754716981135113E-3</v>
      </c>
      <c r="CA65" s="94">
        <f t="shared" si="85"/>
        <v>3.0999999999999694E-2</v>
      </c>
      <c r="CB65">
        <f t="shared" si="86"/>
        <v>3.2000000000000028E-2</v>
      </c>
      <c r="CC65" s="58">
        <f t="shared" si="87"/>
        <v>2.8999999999999915E-2</v>
      </c>
      <c r="CD65" s="95" t="b">
        <f t="shared" si="88"/>
        <v>0</v>
      </c>
      <c r="CE65" s="96" t="b">
        <f t="shared" si="89"/>
        <v>1</v>
      </c>
      <c r="CF65" t="b">
        <f t="shared" si="90"/>
        <v>1</v>
      </c>
      <c r="CG65" t="b">
        <f t="shared" si="91"/>
        <v>1</v>
      </c>
      <c r="CH65" s="84" t="b">
        <f t="shared" si="92"/>
        <v>1</v>
      </c>
      <c r="CI65">
        <f t="shared" si="93"/>
        <v>1.38</v>
      </c>
      <c r="CJ65" t="b">
        <f t="shared" si="94"/>
        <v>1</v>
      </c>
      <c r="CK65" t="b">
        <f t="shared" si="95"/>
        <v>0</v>
      </c>
      <c r="CL65" s="84" t="b">
        <f t="shared" si="115"/>
        <v>1</v>
      </c>
      <c r="CM65">
        <f t="shared" si="96"/>
        <v>4.3789999999999996</v>
      </c>
      <c r="CN65" t="b">
        <f t="shared" si="97"/>
        <v>1</v>
      </c>
      <c r="CO65" s="84">
        <f t="shared" si="98"/>
        <v>4.6132245832897302E-2</v>
      </c>
      <c r="CP65" t="b">
        <f t="shared" si="99"/>
        <v>1</v>
      </c>
      <c r="CQ65" s="96" t="b">
        <f t="shared" si="100"/>
        <v>1</v>
      </c>
      <c r="CR65" t="b">
        <f t="shared" si="101"/>
        <v>0</v>
      </c>
      <c r="CS65" t="b">
        <f t="shared" si="102"/>
        <v>0</v>
      </c>
      <c r="CT65" t="b">
        <f t="shared" si="103"/>
        <v>1</v>
      </c>
      <c r="CU65" t="b">
        <f t="shared" si="104"/>
        <v>1</v>
      </c>
      <c r="CV65" s="84" t="b">
        <f t="shared" si="105"/>
        <v>1</v>
      </c>
      <c r="CW65" t="b">
        <f t="shared" si="106"/>
        <v>0</v>
      </c>
      <c r="CX65" t="b">
        <f t="shared" si="107"/>
        <v>0</v>
      </c>
      <c r="CY65" t="b">
        <f t="shared" si="108"/>
        <v>1</v>
      </c>
      <c r="CZ65" t="b">
        <f t="shared" si="109"/>
        <v>1</v>
      </c>
      <c r="DA65" s="84">
        <f t="shared" si="110"/>
        <v>2</v>
      </c>
      <c r="DB65" t="b">
        <f t="shared" si="111"/>
        <v>0</v>
      </c>
    </row>
    <row r="66" spans="1:106">
      <c r="A66" s="9">
        <v>619</v>
      </c>
      <c r="B66" s="3">
        <v>2</v>
      </c>
      <c r="C66" s="3" t="s">
        <v>1086</v>
      </c>
      <c r="D66" s="3" t="str">
        <f t="shared" si="58"/>
        <v>AM_1_24-2_dk_0099</v>
      </c>
      <c r="E66" s="3" t="str">
        <f t="shared" si="59"/>
        <v>0099</v>
      </c>
      <c r="F66" s="3">
        <v>119297.367</v>
      </c>
      <c r="G66" s="15">
        <v>415497.18800000002</v>
      </c>
      <c r="H66" s="35" t="str">
        <f t="shared" si="60"/>
        <v>ja</v>
      </c>
      <c r="I66" s="42">
        <v>246</v>
      </c>
      <c r="J66" s="20" t="s">
        <v>2277</v>
      </c>
      <c r="K66" s="21">
        <v>10000</v>
      </c>
      <c r="L66" s="28">
        <f t="shared" si="112"/>
        <v>1</v>
      </c>
      <c r="M66" s="28">
        <f t="shared" si="113"/>
        <v>1</v>
      </c>
      <c r="N66" s="56">
        <f t="shared" si="61"/>
        <v>10000</v>
      </c>
      <c r="O66" s="33">
        <f t="shared" si="114"/>
        <v>102.61641227895258</v>
      </c>
      <c r="P66" s="37">
        <f t="shared" si="62"/>
        <v>8595.8432187133931</v>
      </c>
      <c r="Q66" s="9" t="s">
        <v>12</v>
      </c>
      <c r="R66" s="55" t="s">
        <v>12</v>
      </c>
      <c r="S66" s="55">
        <v>2.8359999999999999</v>
      </c>
      <c r="T66" s="55">
        <v>3.03</v>
      </c>
      <c r="U66" s="55">
        <v>3.2269999999999999</v>
      </c>
      <c r="V66" s="3">
        <v>3.4060000000000001</v>
      </c>
      <c r="W66" s="3">
        <v>3.6150000000000002</v>
      </c>
      <c r="X66" s="3" t="s">
        <v>12</v>
      </c>
      <c r="Y66" s="3">
        <v>4.0389999999999997</v>
      </c>
      <c r="Z66" s="15" t="s">
        <v>12</v>
      </c>
      <c r="AA66" s="10">
        <f t="shared" si="63"/>
        <v>3.6150000000000002</v>
      </c>
      <c r="AB66" s="9">
        <f t="shared" si="64"/>
        <v>0.38800000000000034</v>
      </c>
      <c r="AC66" s="10">
        <f t="shared" si="65"/>
        <v>0.42399999999999949</v>
      </c>
      <c r="AD66" s="9" t="s">
        <v>12</v>
      </c>
      <c r="AE66" s="55" t="s">
        <v>12</v>
      </c>
      <c r="AF66" s="55">
        <v>1.01</v>
      </c>
      <c r="AG66" s="55">
        <v>1.0860000000000001</v>
      </c>
      <c r="AH66" s="55">
        <v>1.1619999999999999</v>
      </c>
      <c r="AI66" s="3">
        <v>1.236</v>
      </c>
      <c r="AJ66" s="3">
        <v>1.323</v>
      </c>
      <c r="AK66" s="3" t="s">
        <v>12</v>
      </c>
      <c r="AL66" s="3">
        <v>1.5</v>
      </c>
      <c r="AM66" s="15" t="s">
        <v>12</v>
      </c>
      <c r="AN66" s="10">
        <f t="shared" si="66"/>
        <v>1.323</v>
      </c>
      <c r="AO66" s="9">
        <f t="shared" si="67"/>
        <v>0.16100000000000003</v>
      </c>
      <c r="AP66" s="10">
        <f t="shared" si="68"/>
        <v>0.17700000000000005</v>
      </c>
      <c r="AQ66" s="9" t="s">
        <v>12</v>
      </c>
      <c r="AR66" s="55" t="s">
        <v>12</v>
      </c>
      <c r="AS66" s="55">
        <v>3.7559999999999998</v>
      </c>
      <c r="AT66" s="55">
        <v>3.9009999999999998</v>
      </c>
      <c r="AU66" s="55">
        <v>4.05</v>
      </c>
      <c r="AV66" s="3">
        <v>4.181</v>
      </c>
      <c r="AW66" s="3">
        <v>4.3239999999999998</v>
      </c>
      <c r="AX66" s="3" t="s">
        <v>12</v>
      </c>
      <c r="AY66" s="3">
        <v>4.5999999999999996</v>
      </c>
      <c r="AZ66" s="15" t="s">
        <v>12</v>
      </c>
      <c r="BA66" s="10">
        <f t="shared" si="69"/>
        <v>4.3239999999999998</v>
      </c>
      <c r="BB66" s="9">
        <f t="shared" si="70"/>
        <v>0.27400000000000002</v>
      </c>
      <c r="BC66" s="10">
        <f t="shared" si="71"/>
        <v>0.2759999999999998</v>
      </c>
      <c r="BD66" s="9">
        <v>5.2080000000000002</v>
      </c>
      <c r="BE66" s="3">
        <v>5.93</v>
      </c>
      <c r="BF66" s="15">
        <v>6.8170000000000002</v>
      </c>
      <c r="BG66" s="15">
        <f t="shared" si="72"/>
        <v>5.93</v>
      </c>
      <c r="BH66" s="9">
        <f t="shared" si="73"/>
        <v>0.72199999999999953</v>
      </c>
      <c r="BI66" s="10">
        <f t="shared" si="74"/>
        <v>0.88700000000000045</v>
      </c>
      <c r="BJ66" s="9">
        <v>5.0659999999999998</v>
      </c>
      <c r="BK66" s="3">
        <v>5.7770000000000001</v>
      </c>
      <c r="BL66" s="15">
        <v>6.6719999999999997</v>
      </c>
      <c r="BM66" s="15">
        <f t="shared" si="75"/>
        <v>5.7770000000000001</v>
      </c>
      <c r="BN66" s="9">
        <f t="shared" si="76"/>
        <v>0.7110000000000003</v>
      </c>
      <c r="BO66" s="10">
        <f t="shared" si="77"/>
        <v>0.89499999999999957</v>
      </c>
      <c r="BP66">
        <f t="shared" si="78"/>
        <v>0</v>
      </c>
      <c r="BQ66" s="93">
        <f t="shared" si="79"/>
        <v>1.8608247422680384</v>
      </c>
      <c r="BR66" s="93">
        <f t="shared" si="80"/>
        <v>1.8324742268041228</v>
      </c>
      <c r="BS66" s="93" t="str">
        <f>VLOOKUP(C66,'Koppeling locatie - aslocatie'!$A$2:$C$8139,2,FALSE)</f>
        <v>AM_EX_R_24_24</v>
      </c>
      <c r="BT66" s="93">
        <f>VLOOKUP($BS66,aslocaties_v01!$C$3:$AA$500,MATCH($K$3/10,aslocaties_v01!$C$2:$X$2),FALSE)</f>
        <v>3.2589999999999999</v>
      </c>
      <c r="BU66" s="93">
        <f>VLOOKUP(BS66,aslocaties_v01!$C$3:$AA$500,MATCH($K$3,aslocaties_v01!$C$2:$X$2),FALSE)</f>
        <v>3.649</v>
      </c>
      <c r="BV66" s="93">
        <f>VLOOKUP(BS66,aslocaties_v01!$C$3:$AA$500,MATCH($K$3*10,aslocaties_v01!$C$2:$Y$2),FALSE)</f>
        <v>4.07</v>
      </c>
      <c r="BW66" s="93">
        <f t="shared" si="81"/>
        <v>0.39000000000000012</v>
      </c>
      <c r="BX66" s="93">
        <f t="shared" si="82"/>
        <v>0.42100000000000026</v>
      </c>
      <c r="BY66" s="94">
        <f t="shared" si="83"/>
        <v>5.1546391752572696E-3</v>
      </c>
      <c r="BZ66" s="94">
        <f t="shared" si="84"/>
        <v>7.0754716981114019E-3</v>
      </c>
      <c r="CA66" s="94">
        <f t="shared" si="85"/>
        <v>3.2000000000000028E-2</v>
      </c>
      <c r="CB66">
        <f t="shared" si="86"/>
        <v>3.3999999999999808E-2</v>
      </c>
      <c r="CC66" s="58">
        <f t="shared" si="87"/>
        <v>3.1000000000000583E-2</v>
      </c>
      <c r="CD66" s="95" t="b">
        <f t="shared" si="88"/>
        <v>0</v>
      </c>
      <c r="CE66" s="96" t="b">
        <f t="shared" si="89"/>
        <v>1</v>
      </c>
      <c r="CF66" t="b">
        <f t="shared" si="90"/>
        <v>1</v>
      </c>
      <c r="CG66" t="b">
        <f t="shared" si="91"/>
        <v>1</v>
      </c>
      <c r="CH66" s="84" t="b">
        <f t="shared" si="92"/>
        <v>1</v>
      </c>
      <c r="CI66">
        <f t="shared" si="93"/>
        <v>1.323</v>
      </c>
      <c r="CJ66" t="b">
        <f t="shared" si="94"/>
        <v>1</v>
      </c>
      <c r="CK66" t="b">
        <f t="shared" si="95"/>
        <v>0</v>
      </c>
      <c r="CL66" s="84" t="b">
        <f t="shared" si="115"/>
        <v>1</v>
      </c>
      <c r="CM66">
        <f t="shared" si="96"/>
        <v>4.3239999999999998</v>
      </c>
      <c r="CN66" t="b">
        <f t="shared" si="97"/>
        <v>1</v>
      </c>
      <c r="CO66" s="84">
        <f t="shared" si="98"/>
        <v>4.5359042182913589E-2</v>
      </c>
      <c r="CP66" t="b">
        <f t="shared" si="99"/>
        <v>1</v>
      </c>
      <c r="CQ66" s="96" t="b">
        <f t="shared" si="100"/>
        <v>1</v>
      </c>
      <c r="CR66" t="b">
        <f t="shared" si="101"/>
        <v>0</v>
      </c>
      <c r="CS66" t="b">
        <f t="shared" si="102"/>
        <v>0</v>
      </c>
      <c r="CT66" t="b">
        <f t="shared" si="103"/>
        <v>1</v>
      </c>
      <c r="CU66" t="b">
        <f t="shared" si="104"/>
        <v>1</v>
      </c>
      <c r="CV66" s="84" t="b">
        <f t="shared" si="105"/>
        <v>1</v>
      </c>
      <c r="CW66" t="b">
        <f t="shared" si="106"/>
        <v>1</v>
      </c>
      <c r="CX66" t="b">
        <f t="shared" si="107"/>
        <v>1</v>
      </c>
      <c r="CY66" t="b">
        <f t="shared" si="108"/>
        <v>1</v>
      </c>
      <c r="CZ66" t="b">
        <f t="shared" si="109"/>
        <v>1</v>
      </c>
      <c r="DA66" s="84">
        <f t="shared" si="110"/>
        <v>1</v>
      </c>
      <c r="DB66" t="b">
        <f t="shared" si="111"/>
        <v>0</v>
      </c>
    </row>
    <row r="67" spans="1:106">
      <c r="A67" s="9">
        <v>2378</v>
      </c>
      <c r="B67" s="3">
        <v>2</v>
      </c>
      <c r="C67" s="3" t="s">
        <v>1087</v>
      </c>
      <c r="D67" s="3" t="str">
        <f t="shared" ref="D67:D98" si="116">IF(ISERROR(FIND("_",C67)),C67,LEFT(C67,LEN(C67)-LEN(RIGHT(C67,LEN(C67)-FIND("~",SUBSTITUTE(C67,"_","~",LEN(C67)-LEN(SUBSTITUTE(C67,"_",""))))))) &amp; TEXT(INT(RIGHT(C67,LEN(C67)-FIND("~",SUBSTITUTE(C67,"_","~",LEN(C67)-LEN(SUBSTITUTE(C67,"_","")))))), "0000") )</f>
        <v>SG_1_24-2_dk_0014</v>
      </c>
      <c r="E67" s="3" t="str">
        <f t="shared" ref="E67:E98" si="117">TEXT(INT(RIGHT(C67,LEN(C67)-FIND("~",SUBSTITUTE(C67,"_","~",LEN(C67)-LEN(SUBSTITUTE(C67,"_","")))))), "0000")</f>
        <v>0014</v>
      </c>
      <c r="F67" s="3">
        <v>119913.266</v>
      </c>
      <c r="G67" s="15">
        <v>424070.93800000002</v>
      </c>
      <c r="H67" s="35" t="str">
        <f t="shared" ref="H67:H98" si="118">IF(COUNTIF(C:C, "="&amp;C67)=1,"ja", "nee")</f>
        <v>ja</v>
      </c>
      <c r="I67" s="42">
        <v>340.53100000000001</v>
      </c>
      <c r="J67" s="20" t="s">
        <v>2277</v>
      </c>
      <c r="K67" s="21">
        <v>10000</v>
      </c>
      <c r="L67" s="28">
        <f t="shared" si="112"/>
        <v>1</v>
      </c>
      <c r="M67" s="28">
        <f t="shared" si="113"/>
        <v>1</v>
      </c>
      <c r="N67" s="56">
        <f t="shared" ref="N67:N98" si="119">INT(K67/L67*M67)</f>
        <v>10000</v>
      </c>
      <c r="O67" s="33">
        <f t="shared" si="114"/>
        <v>8595.8432187133931</v>
      </c>
      <c r="P67" s="37">
        <f t="shared" ref="P67:P98" si="120">SQRT((F67-F68)^2+(G67-G68)^2)</f>
        <v>66.888868431199583</v>
      </c>
      <c r="Q67" s="9" t="s">
        <v>12</v>
      </c>
      <c r="R67" s="55" t="s">
        <v>12</v>
      </c>
      <c r="S67" s="55">
        <v>3.1749999999999998</v>
      </c>
      <c r="T67" s="55">
        <v>3.359</v>
      </c>
      <c r="U67" s="55">
        <v>3.5139999999999998</v>
      </c>
      <c r="V67" s="3">
        <v>3.5990000000000002</v>
      </c>
      <c r="W67" s="3">
        <v>3.6419999999999999</v>
      </c>
      <c r="X67" s="3" t="s">
        <v>12</v>
      </c>
      <c r="Y67" s="3">
        <v>3.8250000000000002</v>
      </c>
      <c r="Z67" s="15" t="s">
        <v>12</v>
      </c>
      <c r="AA67" s="10">
        <f t="shared" ref="AA67:AA98" si="121">LOOKUP($K67,$Q$2:$Z$2,Q67:Z67)</f>
        <v>3.6419999999999999</v>
      </c>
      <c r="AB67" s="9">
        <f t="shared" ref="AB67:AB98" si="122">LOOKUP($K67,$Q$2:$Z$2,Q67:Z67)-LOOKUP(0.1*$K67,$Q$2:$Z$2,Q67:Z67)</f>
        <v>0.12800000000000011</v>
      </c>
      <c r="AC67" s="10">
        <f t="shared" ref="AC67:AC98" si="123">LOOKUP(10*$K67,$Q$2:$Z$2,Q67:Z67)-LOOKUP($K67,$Q$2:$Z$2,Q67:Z67)</f>
        <v>0.18300000000000027</v>
      </c>
      <c r="AD67" s="9" t="s">
        <v>12</v>
      </c>
      <c r="AE67" s="55" t="s">
        <v>12</v>
      </c>
      <c r="AF67" s="55">
        <v>0.1</v>
      </c>
      <c r="AG67" s="55">
        <v>0.1</v>
      </c>
      <c r="AH67" s="55">
        <v>0.1</v>
      </c>
      <c r="AI67" s="3">
        <v>0.1</v>
      </c>
      <c r="AJ67" s="3">
        <v>0.1</v>
      </c>
      <c r="AK67" s="3" t="s">
        <v>12</v>
      </c>
      <c r="AL67" s="3">
        <v>0.1</v>
      </c>
      <c r="AM67" s="15" t="s">
        <v>12</v>
      </c>
      <c r="AN67" s="10">
        <f t="shared" ref="AN67:AN98" si="124">LOOKUP($K67,$Q$2:$Z$2,AD67:AM67)</f>
        <v>0.1</v>
      </c>
      <c r="AO67" s="9">
        <f t="shared" ref="AO67:AO98" si="125">LOOKUP($K67,$Q$2:$Z$2,AD67:AM67)-LOOKUP(0.1*$K67,$Q$2:$Z$2,AD67:AM67)</f>
        <v>0</v>
      </c>
      <c r="AP67" s="10">
        <f t="shared" ref="AP67:AP98" si="126">LOOKUP(10*$K67,$Q$2:$Z$2,AD67:AM67)-LOOKUP($K67,$Q$2:$Z$2,AD67:AM67)</f>
        <v>0</v>
      </c>
      <c r="AQ67" s="9" t="s">
        <v>12</v>
      </c>
      <c r="AR67" s="55" t="s">
        <v>12</v>
      </c>
      <c r="AS67" s="55">
        <v>0.1</v>
      </c>
      <c r="AT67" s="55">
        <v>0.1</v>
      </c>
      <c r="AU67" s="55">
        <v>0.1</v>
      </c>
      <c r="AV67" s="3">
        <v>0.1</v>
      </c>
      <c r="AW67" s="3">
        <v>0.1</v>
      </c>
      <c r="AX67" s="3" t="s">
        <v>12</v>
      </c>
      <c r="AY67" s="3">
        <v>0.1</v>
      </c>
      <c r="AZ67" s="15" t="s">
        <v>12</v>
      </c>
      <c r="BA67" s="10">
        <f t="shared" ref="BA67:BA98" si="127">LOOKUP($K67,$Q$2:$Z$2,AQ67:AZ67)</f>
        <v>0.1</v>
      </c>
      <c r="BB67" s="9">
        <f t="shared" ref="BB67:BB98" si="128">LOOKUP($K67,$Q$2:$Z$2,AQ67:AZ67)-LOOKUP(0.1*$K67,$Q$2:$Z$2,AQ67:AZ67)</f>
        <v>0</v>
      </c>
      <c r="BC67" s="10">
        <f t="shared" ref="BC67:BC98" si="129">LOOKUP(10*$K67,$Q$2:$Z$2,AQ67:AZ67)-LOOKUP($K67,$Q$2:$Z$2,AQ67:AZ67)</f>
        <v>0</v>
      </c>
      <c r="BD67" s="9">
        <v>3.5139999999999998</v>
      </c>
      <c r="BE67" s="3">
        <v>3.6419999999999999</v>
      </c>
      <c r="BF67" s="15">
        <v>3.8250000000000002</v>
      </c>
      <c r="BG67" s="15">
        <f t="shared" ref="BG67:BG98" si="130">LOOKUP($N67,$BD$2:$BF$2,BD67:BF67)</f>
        <v>3.6419999999999999</v>
      </c>
      <c r="BH67" s="9">
        <f t="shared" ref="BH67:BH98" si="131">BE67-BD67</f>
        <v>0.12800000000000011</v>
      </c>
      <c r="BI67" s="10">
        <f t="shared" ref="BI67:BI98" si="132">BF67-BE67</f>
        <v>0.18300000000000027</v>
      </c>
      <c r="BJ67" s="9">
        <v>3.5139999999999998</v>
      </c>
      <c r="BK67" s="3">
        <v>3.6419999999999999</v>
      </c>
      <c r="BL67" s="15">
        <v>3.8250000000000002</v>
      </c>
      <c r="BM67" s="15">
        <f t="shared" ref="BM67:BM98" si="133">LOOKUP($N67,$BD$2:$BF$2,BJ67:BL67)</f>
        <v>3.6419999999999999</v>
      </c>
      <c r="BN67" s="9">
        <f t="shared" ref="BN67:BN98" si="134">BK67-BJ67</f>
        <v>0.12800000000000011</v>
      </c>
      <c r="BO67" s="10">
        <f t="shared" ref="BO67:BO98" si="135">BL67-BK67</f>
        <v>0.18300000000000027</v>
      </c>
      <c r="BP67">
        <f t="shared" ref="BP67:BP98" si="136">IF(AND(ISERROR(FIND("Fout",Q67)), ISERROR(FIND("Fout",AD67)), ISERROR(FIND("Fout",AQ67)), ISERROR(FIND( "Fout",BD67)), ISERROR(FIND( "Fout",BJ67))),0,1)</f>
        <v>0</v>
      </c>
      <c r="BQ67" s="93">
        <f t="shared" ref="BQ67:BQ98" si="137">IF(AB67=0, -1, BH67/AB67)</f>
        <v>1</v>
      </c>
      <c r="BR67" s="93">
        <f t="shared" ref="BR67:BR98" si="138">IF(AB67=0,-1,BN67/AB67)</f>
        <v>1</v>
      </c>
      <c r="BS67" s="93" t="str">
        <f>VLOOKUP(C67,'Koppeling locatie - aslocatie'!$A$2:$C$8139,2,FALSE)</f>
        <v>NI_EX_L_23_27</v>
      </c>
      <c r="BT67" s="93">
        <f>VLOOKUP($BS67,aslocaties_v01!$C$3:$AA$500,MATCH($K$3/10,aslocaties_v01!$C$2:$X$2),FALSE)</f>
        <v>3.5710000000000002</v>
      </c>
      <c r="BU67" s="93">
        <f>VLOOKUP(BS67,aslocaties_v01!$C$3:$AA$500,MATCH($K$3,aslocaties_v01!$C$2:$X$2),FALSE)</f>
        <v>3.9359999999999999</v>
      </c>
      <c r="BV67" s="93">
        <f>VLOOKUP(BS67,aslocaties_v01!$C$3:$AA$500,MATCH($K$3*10,aslocaties_v01!$C$2:$Y$2),FALSE)</f>
        <v>4.2889999999999997</v>
      </c>
      <c r="BW67" s="93">
        <f t="shared" ref="BW67:BW98" si="139">BU67-BT67</f>
        <v>0.36499999999999977</v>
      </c>
      <c r="BX67" s="93">
        <f t="shared" ref="BX67:BX98" si="140">BV67-BU67</f>
        <v>0.35299999999999976</v>
      </c>
      <c r="BY67" s="94">
        <f t="shared" ref="BY67:BY98" si="141">IFERROR(ABS(1-BW67/AB67), 999)</f>
        <v>1.8515624999999956</v>
      </c>
      <c r="BZ67" s="94">
        <f t="shared" ref="BZ67:BZ98" si="142">IFERROR(ABS(1-BX67/AC67), 999)</f>
        <v>0.92896174863387548</v>
      </c>
      <c r="CA67" s="94">
        <f t="shared" ref="CA67:CA98" si="143">ABS(LOOKUP(0.1*$K67,$Q$2:$Z$2,Q67:Z67)-BT67)</f>
        <v>5.7000000000000384E-2</v>
      </c>
      <c r="CB67">
        <f t="shared" ref="CB67:CB98" si="144">ABS(LOOKUP($K67,$Q$2:$Z$2,Q67:Z67)-BU67)</f>
        <v>0.29400000000000004</v>
      </c>
      <c r="CC67" s="58">
        <f t="shared" ref="CC67:CC98" si="145">ABS(LOOKUP(10*$K67,$Q$2:$Z$2,Q67:Z67)-BV67)</f>
        <v>0.46399999999999952</v>
      </c>
      <c r="CD67" s="95" t="b">
        <f t="shared" ref="CD67:CD98" si="146">OR(BY67&gt;0.1,BZ67&gt;0.1, CA67&gt;=0.15, CB67&gt;=0.15, CC67&gt;=0.15)</f>
        <v>1</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0</v>
      </c>
      <c r="CI67" t="str">
        <f t="shared" ref="CI67:CI98" si="151">IF(CH67,AN67,"")</f>
        <v/>
      </c>
      <c r="CJ67" t="b">
        <f t="shared" ref="CJ67:CJ98" si="152">CI67&lt;AVERAGE(CI:CI)+3*STDEV(CI:CI)</f>
        <v>0</v>
      </c>
      <c r="CK67" t="b">
        <f t="shared" ref="CK67:CK98" si="153">AN67&lt;1.25</f>
        <v>1</v>
      </c>
      <c r="CL67" s="84" t="b">
        <f t="shared" si="115"/>
        <v>1</v>
      </c>
      <c r="CM67">
        <f t="shared" ref="CM67:CM98" si="154">IF(CL67,BA67,"")</f>
        <v>0.1</v>
      </c>
      <c r="CN67" t="b">
        <f t="shared" ref="CN67:CN98" si="155">CM67&lt;AVERAGE(CM:CM)+3*STDEV(CM:CM)</f>
        <v>1</v>
      </c>
      <c r="CO67" s="84">
        <f t="shared" ref="CO67:CO98" si="156">IF(BA67=0, -1, AN67/(1.56*BA67^2))</f>
        <v>6.4102564102564097</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1</v>
      </c>
      <c r="CW67" t="b">
        <f t="shared" ref="CW67:CW98" si="164">IF(P67="-","-",ABS(BG68-BG67)&lt;P67*$CS$1)</f>
        <v>1</v>
      </c>
      <c r="CX67" t="b">
        <f t="shared" ref="CX67:CX98" si="165">IF(P67="-","-",ABS(BM68-BM67)&lt;P67*$CT$1)</f>
        <v>1</v>
      </c>
      <c r="CY67" t="b">
        <f t="shared" ref="CY67:CY98" si="166">IF(P67="-","-",ABS(AN68-AN67)&lt;P67*$CU$1)</f>
        <v>1</v>
      </c>
      <c r="CZ67" t="b">
        <f t="shared" ref="CZ67:CZ98" si="167">IF(P67="-","-",ABS(BA67-BA68)&lt;P67*$CV$1)</f>
        <v>1</v>
      </c>
      <c r="DA67" s="84">
        <f t="shared" ref="DA67:DA98" si="168">IFERROR(IF(AND(CQ67:CU67),0,1), 0)+IFERROR(IF(AND(CV67:CZ67),0,1),0)</f>
        <v>0</v>
      </c>
      <c r="DB67" t="b">
        <f t="shared" ref="DB67:DB98" si="169">AND(DA67&gt;0,CD67)</f>
        <v>0</v>
      </c>
    </row>
    <row r="68" spans="1:106">
      <c r="A68" s="9">
        <v>2379</v>
      </c>
      <c r="B68" s="3">
        <v>2</v>
      </c>
      <c r="C68" s="3" t="s">
        <v>1088</v>
      </c>
      <c r="D68" s="3" t="str">
        <f t="shared" si="116"/>
        <v>SG_1_24-2_dk_0015</v>
      </c>
      <c r="E68" s="3" t="str">
        <f t="shared" si="117"/>
        <v>0015</v>
      </c>
      <c r="F68" s="3">
        <v>119914.57799999999</v>
      </c>
      <c r="G68" s="15">
        <v>424004.06199999998</v>
      </c>
      <c r="H68" s="35" t="str">
        <f t="shared" si="118"/>
        <v>ja</v>
      </c>
      <c r="I68" s="42">
        <v>165.55500000000001</v>
      </c>
      <c r="J68" s="20" t="s">
        <v>2277</v>
      </c>
      <c r="K68" s="21">
        <v>10000</v>
      </c>
      <c r="L68" s="28">
        <f t="shared" ref="L68:L99" si="170">L67</f>
        <v>1</v>
      </c>
      <c r="M68" s="28">
        <f t="shared" ref="M68:M99" si="171">M67</f>
        <v>1</v>
      </c>
      <c r="N68" s="56">
        <f t="shared" si="119"/>
        <v>10000</v>
      </c>
      <c r="O68" s="33">
        <f t="shared" ref="O68:O99" si="172">SQRT((F67-F68)^2+(G67-G68)^2)</f>
        <v>66.888868431199583</v>
      </c>
      <c r="P68" s="37">
        <f t="shared" si="120"/>
        <v>104.19756822975805</v>
      </c>
      <c r="Q68" s="9" t="s">
        <v>12</v>
      </c>
      <c r="R68" s="55" t="s">
        <v>12</v>
      </c>
      <c r="S68" s="55">
        <v>2.8940000000000001</v>
      </c>
      <c r="T68" s="55">
        <v>3.113</v>
      </c>
      <c r="U68" s="55">
        <v>3.3420000000000001</v>
      </c>
      <c r="V68" s="3">
        <v>3.5209999999999999</v>
      </c>
      <c r="W68" s="3">
        <v>3.6829999999999998</v>
      </c>
      <c r="X68" s="3" t="s">
        <v>12</v>
      </c>
      <c r="Y68" s="3">
        <v>4.0759999999999996</v>
      </c>
      <c r="Z68" s="15" t="s">
        <v>12</v>
      </c>
      <c r="AA68" s="10">
        <f t="shared" si="121"/>
        <v>3.6829999999999998</v>
      </c>
      <c r="AB68" s="9">
        <f t="shared" si="122"/>
        <v>0.34099999999999975</v>
      </c>
      <c r="AC68" s="10">
        <f t="shared" si="123"/>
        <v>0.39299999999999979</v>
      </c>
      <c r="AD68" s="9" t="s">
        <v>12</v>
      </c>
      <c r="AE68" s="55" t="s">
        <v>12</v>
      </c>
      <c r="AF68" s="55">
        <v>0.1</v>
      </c>
      <c r="AG68" s="55">
        <v>0.1</v>
      </c>
      <c r="AH68" s="55">
        <v>0.1</v>
      </c>
      <c r="AI68" s="3">
        <v>0.1</v>
      </c>
      <c r="AJ68" s="3">
        <v>0.1</v>
      </c>
      <c r="AK68" s="3" t="s">
        <v>12</v>
      </c>
      <c r="AL68" s="3">
        <v>0.1</v>
      </c>
      <c r="AM68" s="15" t="s">
        <v>12</v>
      </c>
      <c r="AN68" s="10">
        <f t="shared" si="124"/>
        <v>0.1</v>
      </c>
      <c r="AO68" s="9">
        <f t="shared" si="125"/>
        <v>0</v>
      </c>
      <c r="AP68" s="10">
        <f t="shared" si="126"/>
        <v>0</v>
      </c>
      <c r="AQ68" s="9" t="s">
        <v>12</v>
      </c>
      <c r="AR68" s="55" t="s">
        <v>12</v>
      </c>
      <c r="AS68" s="55">
        <v>0.1</v>
      </c>
      <c r="AT68" s="55">
        <v>0.1</v>
      </c>
      <c r="AU68" s="55">
        <v>0.1</v>
      </c>
      <c r="AV68" s="3">
        <v>0.1</v>
      </c>
      <c r="AW68" s="3">
        <v>0.1</v>
      </c>
      <c r="AX68" s="3" t="s">
        <v>12</v>
      </c>
      <c r="AY68" s="3">
        <v>0.1</v>
      </c>
      <c r="AZ68" s="15" t="s">
        <v>12</v>
      </c>
      <c r="BA68" s="10">
        <f t="shared" si="127"/>
        <v>0.1</v>
      </c>
      <c r="BB68" s="9">
        <f t="shared" si="128"/>
        <v>0</v>
      </c>
      <c r="BC68" s="10">
        <f t="shared" si="129"/>
        <v>0</v>
      </c>
      <c r="BD68" s="9">
        <v>3.3420000000000001</v>
      </c>
      <c r="BE68" s="3">
        <v>3.6829999999999998</v>
      </c>
      <c r="BF68" s="15">
        <v>4.0759999999999996</v>
      </c>
      <c r="BG68" s="15">
        <f t="shared" si="130"/>
        <v>3.6829999999999998</v>
      </c>
      <c r="BH68" s="9">
        <f t="shared" si="131"/>
        <v>0.34099999999999975</v>
      </c>
      <c r="BI68" s="10">
        <f t="shared" si="132"/>
        <v>0.39299999999999979</v>
      </c>
      <c r="BJ68" s="9">
        <v>3.3420000000000001</v>
      </c>
      <c r="BK68" s="3">
        <v>3.6829999999999998</v>
      </c>
      <c r="BL68" s="15">
        <v>4.0759999999999996</v>
      </c>
      <c r="BM68" s="15">
        <f t="shared" si="133"/>
        <v>3.6829999999999998</v>
      </c>
      <c r="BN68" s="9">
        <f t="shared" si="134"/>
        <v>0.34099999999999975</v>
      </c>
      <c r="BO68" s="10">
        <f t="shared" si="135"/>
        <v>0.39299999999999979</v>
      </c>
      <c r="BP68">
        <f t="shared" si="136"/>
        <v>0</v>
      </c>
      <c r="BQ68" s="93">
        <f t="shared" si="137"/>
        <v>1</v>
      </c>
      <c r="BR68" s="93">
        <f t="shared" si="138"/>
        <v>1</v>
      </c>
      <c r="BS68" s="93" t="str">
        <f>VLOOKUP(C68,'Koppeling locatie - aslocatie'!$A$2:$C$8139,2,FALSE)</f>
        <v>NI_EX_L_23_27</v>
      </c>
      <c r="BT68" s="93">
        <f>VLOOKUP($BS68,aslocaties_v01!$C$3:$AA$500,MATCH($K$3/10,aslocaties_v01!$C$2:$X$2),FALSE)</f>
        <v>3.5710000000000002</v>
      </c>
      <c r="BU68" s="93">
        <f>VLOOKUP(BS68,aslocaties_v01!$C$3:$AA$500,MATCH($K$3,aslocaties_v01!$C$2:$X$2),FALSE)</f>
        <v>3.9359999999999999</v>
      </c>
      <c r="BV68" s="93">
        <f>VLOOKUP(BS68,aslocaties_v01!$C$3:$AA$500,MATCH($K$3*10,aslocaties_v01!$C$2:$Y$2),FALSE)</f>
        <v>4.2889999999999997</v>
      </c>
      <c r="BW68" s="93">
        <f t="shared" si="139"/>
        <v>0.36499999999999977</v>
      </c>
      <c r="BX68" s="93">
        <f t="shared" si="140"/>
        <v>0.35299999999999976</v>
      </c>
      <c r="BY68" s="94">
        <f t="shared" si="141"/>
        <v>7.0381231671554412E-2</v>
      </c>
      <c r="BZ68" s="94">
        <f t="shared" si="142"/>
        <v>0.10178117048346069</v>
      </c>
      <c r="CA68" s="94">
        <f t="shared" si="143"/>
        <v>0.22900000000000009</v>
      </c>
      <c r="CB68">
        <f t="shared" si="144"/>
        <v>0.25300000000000011</v>
      </c>
      <c r="CC68" s="58">
        <f t="shared" si="145"/>
        <v>0.21300000000000008</v>
      </c>
      <c r="CD68" s="95" t="b">
        <f t="shared" si="146"/>
        <v>1</v>
      </c>
      <c r="CE68" s="96" t="b">
        <f t="shared" si="147"/>
        <v>1</v>
      </c>
      <c r="CF68" t="b">
        <f t="shared" si="148"/>
        <v>1</v>
      </c>
      <c r="CG68" t="b">
        <f t="shared" si="149"/>
        <v>1</v>
      </c>
      <c r="CH68" s="84" t="b">
        <f t="shared" si="150"/>
        <v>0</v>
      </c>
      <c r="CI68" t="str">
        <f t="shared" si="151"/>
        <v/>
      </c>
      <c r="CJ68" t="b">
        <f t="shared" si="152"/>
        <v>0</v>
      </c>
      <c r="CK68" t="b">
        <f t="shared" si="153"/>
        <v>1</v>
      </c>
      <c r="CL68" s="84" t="b">
        <f t="shared" ref="CL68:CL99" si="173">BA68&lt;AVERAGE(BA:BA)+2*STDEV(BA:BA)</f>
        <v>1</v>
      </c>
      <c r="CM68">
        <f t="shared" si="154"/>
        <v>0.1</v>
      </c>
      <c r="CN68" t="b">
        <f t="shared" si="155"/>
        <v>1</v>
      </c>
      <c r="CO68" s="84">
        <f t="shared" si="156"/>
        <v>6.4102564102564097</v>
      </c>
      <c r="CP68" t="b">
        <f t="shared" si="157"/>
        <v>1</v>
      </c>
      <c r="CQ68" s="96" t="b">
        <f t="shared" si="158"/>
        <v>1</v>
      </c>
      <c r="CR68" t="b">
        <f t="shared" si="159"/>
        <v>1</v>
      </c>
      <c r="CS68" t="b">
        <f t="shared" si="160"/>
        <v>1</v>
      </c>
      <c r="CT68" t="b">
        <f t="shared" si="161"/>
        <v>1</v>
      </c>
      <c r="CU68" t="b">
        <f t="shared" si="162"/>
        <v>1</v>
      </c>
      <c r="CV68" s="84" t="b">
        <f t="shared" si="163"/>
        <v>0</v>
      </c>
      <c r="CW68" t="b">
        <f t="shared" si="164"/>
        <v>0</v>
      </c>
      <c r="CX68" t="b">
        <f t="shared" si="165"/>
        <v>0</v>
      </c>
      <c r="CY68" t="b">
        <f t="shared" si="166"/>
        <v>1</v>
      </c>
      <c r="CZ68" t="b">
        <f t="shared" si="167"/>
        <v>1</v>
      </c>
      <c r="DA68" s="84">
        <f t="shared" si="168"/>
        <v>1</v>
      </c>
      <c r="DB68" t="b">
        <f t="shared" si="169"/>
        <v>1</v>
      </c>
    </row>
    <row r="69" spans="1:106">
      <c r="A69" s="9">
        <v>2380</v>
      </c>
      <c r="B69" s="3">
        <v>2</v>
      </c>
      <c r="C69" s="3" t="s">
        <v>1089</v>
      </c>
      <c r="D69" s="3" t="str">
        <f t="shared" si="116"/>
        <v>SG_1_24-2_dk_0016</v>
      </c>
      <c r="E69" s="3" t="str">
        <f t="shared" si="117"/>
        <v>0016</v>
      </c>
      <c r="F69" s="3">
        <v>119916.06200000001</v>
      </c>
      <c r="G69" s="15">
        <v>423899.875</v>
      </c>
      <c r="H69" s="35" t="str">
        <f t="shared" si="118"/>
        <v>ja</v>
      </c>
      <c r="I69" s="42">
        <v>270.036</v>
      </c>
      <c r="J69" s="20" t="s">
        <v>2277</v>
      </c>
      <c r="K69" s="21">
        <v>10000</v>
      </c>
      <c r="L69" s="28">
        <f t="shared" si="170"/>
        <v>1</v>
      </c>
      <c r="M69" s="28">
        <f t="shared" si="171"/>
        <v>1</v>
      </c>
      <c r="N69" s="56">
        <f t="shared" si="119"/>
        <v>10000</v>
      </c>
      <c r="O69" s="33">
        <f t="shared" si="172"/>
        <v>104.19756822975805</v>
      </c>
      <c r="P69" s="37">
        <f t="shared" si="120"/>
        <v>37.282451662964483</v>
      </c>
      <c r="Q69" s="9" t="s">
        <v>12</v>
      </c>
      <c r="R69" s="55" t="s">
        <v>12</v>
      </c>
      <c r="S69" s="55">
        <v>4.351</v>
      </c>
      <c r="T69" s="55">
        <v>4.4660000000000002</v>
      </c>
      <c r="U69" s="55">
        <v>4.5910000000000002</v>
      </c>
      <c r="V69" s="3">
        <v>4.7320000000000002</v>
      </c>
      <c r="W69" s="3">
        <v>4.8979999999999997</v>
      </c>
      <c r="X69" s="3" t="s">
        <v>12</v>
      </c>
      <c r="Y69" s="3">
        <v>5.149</v>
      </c>
      <c r="Z69" s="15" t="s">
        <v>12</v>
      </c>
      <c r="AA69" s="10">
        <f t="shared" si="121"/>
        <v>4.8979999999999997</v>
      </c>
      <c r="AB69" s="9">
        <f t="shared" si="122"/>
        <v>0.3069999999999995</v>
      </c>
      <c r="AC69" s="10">
        <f t="shared" si="123"/>
        <v>0.25100000000000033</v>
      </c>
      <c r="AD69" s="9" t="s">
        <v>12</v>
      </c>
      <c r="AE69" s="55" t="s">
        <v>12</v>
      </c>
      <c r="AF69" s="55">
        <v>0.1</v>
      </c>
      <c r="AG69" s="55">
        <v>0.1</v>
      </c>
      <c r="AH69" s="55">
        <v>0.1</v>
      </c>
      <c r="AI69" s="3">
        <v>0.1</v>
      </c>
      <c r="AJ69" s="3">
        <v>0.1</v>
      </c>
      <c r="AK69" s="3" t="s">
        <v>12</v>
      </c>
      <c r="AL69" s="3">
        <v>0.1</v>
      </c>
      <c r="AM69" s="15" t="s">
        <v>12</v>
      </c>
      <c r="AN69" s="10">
        <f t="shared" si="124"/>
        <v>0.1</v>
      </c>
      <c r="AO69" s="9">
        <f t="shared" si="125"/>
        <v>0</v>
      </c>
      <c r="AP69" s="10">
        <f t="shared" si="126"/>
        <v>0</v>
      </c>
      <c r="AQ69" s="9" t="s">
        <v>12</v>
      </c>
      <c r="AR69" s="55" t="s">
        <v>12</v>
      </c>
      <c r="AS69" s="55">
        <v>0.1</v>
      </c>
      <c r="AT69" s="55">
        <v>0.1</v>
      </c>
      <c r="AU69" s="55">
        <v>0.1</v>
      </c>
      <c r="AV69" s="3">
        <v>0.1</v>
      </c>
      <c r="AW69" s="3">
        <v>0.1</v>
      </c>
      <c r="AX69" s="3" t="s">
        <v>12</v>
      </c>
      <c r="AY69" s="3">
        <v>0.1</v>
      </c>
      <c r="AZ69" s="15" t="s">
        <v>12</v>
      </c>
      <c r="BA69" s="10">
        <f t="shared" si="127"/>
        <v>0.1</v>
      </c>
      <c r="BB69" s="9">
        <f t="shared" si="128"/>
        <v>0</v>
      </c>
      <c r="BC69" s="10">
        <f t="shared" si="129"/>
        <v>0</v>
      </c>
      <c r="BD69" s="9">
        <v>4.5910000000000002</v>
      </c>
      <c r="BE69" s="3">
        <v>4.8979999999999997</v>
      </c>
      <c r="BF69" s="15">
        <v>5.149</v>
      </c>
      <c r="BG69" s="15">
        <f t="shared" si="130"/>
        <v>4.8979999999999997</v>
      </c>
      <c r="BH69" s="9">
        <f t="shared" si="131"/>
        <v>0.3069999999999995</v>
      </c>
      <c r="BI69" s="10">
        <f t="shared" si="132"/>
        <v>0.25100000000000033</v>
      </c>
      <c r="BJ69" s="9">
        <v>4.5910000000000002</v>
      </c>
      <c r="BK69" s="3">
        <v>4.8979999999999997</v>
      </c>
      <c r="BL69" s="15">
        <v>5.149</v>
      </c>
      <c r="BM69" s="15">
        <f t="shared" si="133"/>
        <v>4.8979999999999997</v>
      </c>
      <c r="BN69" s="9">
        <f t="shared" si="134"/>
        <v>0.3069999999999995</v>
      </c>
      <c r="BO69" s="10">
        <f t="shared" si="135"/>
        <v>0.25100000000000033</v>
      </c>
      <c r="BP69">
        <f t="shared" si="136"/>
        <v>0</v>
      </c>
      <c r="BQ69" s="93">
        <f t="shared" si="137"/>
        <v>1</v>
      </c>
      <c r="BR69" s="93">
        <f t="shared" si="138"/>
        <v>1</v>
      </c>
      <c r="BS69" s="93" t="str">
        <f>VLOOKUP(C69,'Koppeling locatie - aslocatie'!$A$2:$C$8139,2,FALSE)</f>
        <v>NI_EX_L_23_27</v>
      </c>
      <c r="BT69" s="93">
        <f>VLOOKUP($BS69,aslocaties_v01!$C$3:$AA$500,MATCH($K$3/10,aslocaties_v01!$C$2:$X$2),FALSE)</f>
        <v>3.5710000000000002</v>
      </c>
      <c r="BU69" s="93">
        <f>VLOOKUP(BS69,aslocaties_v01!$C$3:$AA$500,MATCH($K$3,aslocaties_v01!$C$2:$X$2),FALSE)</f>
        <v>3.9359999999999999</v>
      </c>
      <c r="BV69" s="93">
        <f>VLOOKUP(BS69,aslocaties_v01!$C$3:$AA$500,MATCH($K$3*10,aslocaties_v01!$C$2:$Y$2),FALSE)</f>
        <v>4.2889999999999997</v>
      </c>
      <c r="BW69" s="93">
        <f t="shared" si="139"/>
        <v>0.36499999999999977</v>
      </c>
      <c r="BX69" s="93">
        <f t="shared" si="140"/>
        <v>0.35299999999999976</v>
      </c>
      <c r="BY69" s="94">
        <f t="shared" si="141"/>
        <v>0.18892508143322595</v>
      </c>
      <c r="BZ69" s="94">
        <f t="shared" si="142"/>
        <v>0.40637450199202907</v>
      </c>
      <c r="CA69" s="94">
        <f t="shared" si="143"/>
        <v>1.02</v>
      </c>
      <c r="CB69">
        <f t="shared" si="144"/>
        <v>0.96199999999999974</v>
      </c>
      <c r="CC69" s="58">
        <f t="shared" si="145"/>
        <v>0.86000000000000032</v>
      </c>
      <c r="CD69" s="95" t="b">
        <f t="shared" si="146"/>
        <v>1</v>
      </c>
      <c r="CE69" s="96" t="b">
        <f t="shared" si="147"/>
        <v>0</v>
      </c>
      <c r="CF69" t="b">
        <f t="shared" si="148"/>
        <v>1</v>
      </c>
      <c r="CG69" t="b">
        <f t="shared" si="149"/>
        <v>1</v>
      </c>
      <c r="CH69" s="84" t="b">
        <f t="shared" si="150"/>
        <v>0</v>
      </c>
      <c r="CI69" t="str">
        <f t="shared" si="151"/>
        <v/>
      </c>
      <c r="CJ69" t="b">
        <f t="shared" si="152"/>
        <v>0</v>
      </c>
      <c r="CK69" t="b">
        <f t="shared" si="153"/>
        <v>1</v>
      </c>
      <c r="CL69" s="84" t="b">
        <f t="shared" si="173"/>
        <v>1</v>
      </c>
      <c r="CM69">
        <f t="shared" si="154"/>
        <v>0.1</v>
      </c>
      <c r="CN69" t="b">
        <f t="shared" si="155"/>
        <v>1</v>
      </c>
      <c r="CO69" s="84">
        <f t="shared" si="156"/>
        <v>6.4102564102564097</v>
      </c>
      <c r="CP69" t="b">
        <f t="shared" si="157"/>
        <v>1</v>
      </c>
      <c r="CQ69" s="96" t="b">
        <f t="shared" si="158"/>
        <v>0</v>
      </c>
      <c r="CR69" t="b">
        <f t="shared" si="159"/>
        <v>0</v>
      </c>
      <c r="CS69" t="b">
        <f t="shared" si="160"/>
        <v>0</v>
      </c>
      <c r="CT69" t="b">
        <f t="shared" si="161"/>
        <v>1</v>
      </c>
      <c r="CU69" t="b">
        <f t="shared" si="162"/>
        <v>1</v>
      </c>
      <c r="CV69" s="84" t="b">
        <f t="shared" si="163"/>
        <v>1</v>
      </c>
      <c r="CW69" t="b">
        <f t="shared" si="164"/>
        <v>1</v>
      </c>
      <c r="CX69" t="b">
        <f t="shared" si="165"/>
        <v>1</v>
      </c>
      <c r="CY69" t="b">
        <f t="shared" si="166"/>
        <v>1</v>
      </c>
      <c r="CZ69" t="b">
        <f t="shared" si="167"/>
        <v>1</v>
      </c>
      <c r="DA69" s="84">
        <f t="shared" si="168"/>
        <v>1</v>
      </c>
      <c r="DB69" t="b">
        <f t="shared" si="169"/>
        <v>1</v>
      </c>
    </row>
    <row r="70" spans="1:106">
      <c r="A70" s="9">
        <v>2381</v>
      </c>
      <c r="B70" s="3">
        <v>2</v>
      </c>
      <c r="C70" s="3" t="s">
        <v>1090</v>
      </c>
      <c r="D70" s="3" t="str">
        <f t="shared" si="116"/>
        <v>SG_1_24-2_dk_0017</v>
      </c>
      <c r="E70" s="3" t="str">
        <f t="shared" si="117"/>
        <v>0017</v>
      </c>
      <c r="F70" s="3">
        <v>119916.391</v>
      </c>
      <c r="G70" s="15">
        <v>423862.59399999998</v>
      </c>
      <c r="H70" s="35" t="str">
        <f t="shared" si="118"/>
        <v>ja</v>
      </c>
      <c r="I70" s="42">
        <v>359.08</v>
      </c>
      <c r="J70" s="20" t="s">
        <v>2277</v>
      </c>
      <c r="K70" s="21">
        <v>10000</v>
      </c>
      <c r="L70" s="28">
        <f t="shared" si="170"/>
        <v>1</v>
      </c>
      <c r="M70" s="28">
        <f t="shared" si="171"/>
        <v>1</v>
      </c>
      <c r="N70" s="56">
        <f t="shared" si="119"/>
        <v>10000</v>
      </c>
      <c r="O70" s="33">
        <f t="shared" si="172"/>
        <v>37.282451662964483</v>
      </c>
      <c r="P70" s="37">
        <f t="shared" si="120"/>
        <v>118.39954309454355</v>
      </c>
      <c r="Q70" s="9" t="s">
        <v>12</v>
      </c>
      <c r="R70" s="55" t="s">
        <v>12</v>
      </c>
      <c r="S70" s="55">
        <v>4.351</v>
      </c>
      <c r="T70" s="55">
        <v>4.4660000000000002</v>
      </c>
      <c r="U70" s="55">
        <v>4.5910000000000002</v>
      </c>
      <c r="V70" s="3">
        <v>4.7320000000000002</v>
      </c>
      <c r="W70" s="3">
        <v>4.8979999999999997</v>
      </c>
      <c r="X70" s="3" t="s">
        <v>12</v>
      </c>
      <c r="Y70" s="3">
        <v>5.149</v>
      </c>
      <c r="Z70" s="15" t="s">
        <v>12</v>
      </c>
      <c r="AA70" s="10">
        <f t="shared" si="121"/>
        <v>4.8979999999999997</v>
      </c>
      <c r="AB70" s="9">
        <f t="shared" si="122"/>
        <v>0.3069999999999995</v>
      </c>
      <c r="AC70" s="10">
        <f t="shared" si="123"/>
        <v>0.25100000000000033</v>
      </c>
      <c r="AD70" s="9" t="s">
        <v>12</v>
      </c>
      <c r="AE70" s="55" t="s">
        <v>12</v>
      </c>
      <c r="AF70" s="55">
        <v>0.1</v>
      </c>
      <c r="AG70" s="55">
        <v>0.1</v>
      </c>
      <c r="AH70" s="55">
        <v>0.1</v>
      </c>
      <c r="AI70" s="3">
        <v>0.1</v>
      </c>
      <c r="AJ70" s="3">
        <v>0.1</v>
      </c>
      <c r="AK70" s="3" t="s">
        <v>12</v>
      </c>
      <c r="AL70" s="3">
        <v>0.1</v>
      </c>
      <c r="AM70" s="15" t="s">
        <v>12</v>
      </c>
      <c r="AN70" s="10">
        <f t="shared" si="124"/>
        <v>0.1</v>
      </c>
      <c r="AO70" s="9">
        <f t="shared" si="125"/>
        <v>0</v>
      </c>
      <c r="AP70" s="10">
        <f t="shared" si="126"/>
        <v>0</v>
      </c>
      <c r="AQ70" s="9" t="s">
        <v>12</v>
      </c>
      <c r="AR70" s="55" t="s">
        <v>12</v>
      </c>
      <c r="AS70" s="55">
        <v>0.1</v>
      </c>
      <c r="AT70" s="55">
        <v>0.1</v>
      </c>
      <c r="AU70" s="55">
        <v>0.1</v>
      </c>
      <c r="AV70" s="3">
        <v>0.1</v>
      </c>
      <c r="AW70" s="3">
        <v>0.1</v>
      </c>
      <c r="AX70" s="3" t="s">
        <v>12</v>
      </c>
      <c r="AY70" s="3">
        <v>0.1</v>
      </c>
      <c r="AZ70" s="15" t="s">
        <v>12</v>
      </c>
      <c r="BA70" s="10">
        <f t="shared" si="127"/>
        <v>0.1</v>
      </c>
      <c r="BB70" s="9">
        <f t="shared" si="128"/>
        <v>0</v>
      </c>
      <c r="BC70" s="10">
        <f t="shared" si="129"/>
        <v>0</v>
      </c>
      <c r="BD70" s="9">
        <v>4.5910000000000002</v>
      </c>
      <c r="BE70" s="3">
        <v>4.8979999999999997</v>
      </c>
      <c r="BF70" s="15">
        <v>5.149</v>
      </c>
      <c r="BG70" s="15">
        <f t="shared" si="130"/>
        <v>4.8979999999999997</v>
      </c>
      <c r="BH70" s="9">
        <f t="shared" si="131"/>
        <v>0.3069999999999995</v>
      </c>
      <c r="BI70" s="10">
        <f t="shared" si="132"/>
        <v>0.25100000000000033</v>
      </c>
      <c r="BJ70" s="9">
        <v>4.5910000000000002</v>
      </c>
      <c r="BK70" s="3">
        <v>4.8979999999999997</v>
      </c>
      <c r="BL70" s="15">
        <v>5.149</v>
      </c>
      <c r="BM70" s="15">
        <f t="shared" si="133"/>
        <v>4.8979999999999997</v>
      </c>
      <c r="BN70" s="9">
        <f t="shared" si="134"/>
        <v>0.3069999999999995</v>
      </c>
      <c r="BO70" s="10">
        <f t="shared" si="135"/>
        <v>0.25100000000000033</v>
      </c>
      <c r="BP70">
        <f t="shared" si="136"/>
        <v>0</v>
      </c>
      <c r="BQ70" s="93">
        <f t="shared" si="137"/>
        <v>1</v>
      </c>
      <c r="BR70" s="93">
        <f t="shared" si="138"/>
        <v>1</v>
      </c>
      <c r="BS70" s="93" t="str">
        <f>VLOOKUP(C70,'Koppeling locatie - aslocatie'!$A$2:$C$8139,2,FALSE)</f>
        <v>NI_EX_L_23_27</v>
      </c>
      <c r="BT70" s="93">
        <f>VLOOKUP($BS70,aslocaties_v01!$C$3:$AA$500,MATCH($K$3/10,aslocaties_v01!$C$2:$X$2),FALSE)</f>
        <v>3.5710000000000002</v>
      </c>
      <c r="BU70" s="93">
        <f>VLOOKUP(BS70,aslocaties_v01!$C$3:$AA$500,MATCH($K$3,aslocaties_v01!$C$2:$X$2),FALSE)</f>
        <v>3.9359999999999999</v>
      </c>
      <c r="BV70" s="93">
        <f>VLOOKUP(BS70,aslocaties_v01!$C$3:$AA$500,MATCH($K$3*10,aslocaties_v01!$C$2:$Y$2),FALSE)</f>
        <v>4.2889999999999997</v>
      </c>
      <c r="BW70" s="93">
        <f t="shared" si="139"/>
        <v>0.36499999999999977</v>
      </c>
      <c r="BX70" s="93">
        <f t="shared" si="140"/>
        <v>0.35299999999999976</v>
      </c>
      <c r="BY70" s="94">
        <f t="shared" si="141"/>
        <v>0.18892508143322595</v>
      </c>
      <c r="BZ70" s="94">
        <f t="shared" si="142"/>
        <v>0.40637450199202907</v>
      </c>
      <c r="CA70" s="94">
        <f t="shared" si="143"/>
        <v>1.02</v>
      </c>
      <c r="CB70">
        <f t="shared" si="144"/>
        <v>0.96199999999999974</v>
      </c>
      <c r="CC70" s="58">
        <f t="shared" si="145"/>
        <v>0.86000000000000032</v>
      </c>
      <c r="CD70" s="95" t="b">
        <f t="shared" si="146"/>
        <v>1</v>
      </c>
      <c r="CE70" s="96" t="b">
        <f t="shared" si="147"/>
        <v>0</v>
      </c>
      <c r="CF70" t="b">
        <f t="shared" si="148"/>
        <v>1</v>
      </c>
      <c r="CG70" t="b">
        <f t="shared" si="149"/>
        <v>1</v>
      </c>
      <c r="CH70" s="84" t="b">
        <f t="shared" si="150"/>
        <v>0</v>
      </c>
      <c r="CI70" t="str">
        <f t="shared" si="151"/>
        <v/>
      </c>
      <c r="CJ70" t="b">
        <f t="shared" si="152"/>
        <v>0</v>
      </c>
      <c r="CK70" t="b">
        <f t="shared" si="153"/>
        <v>1</v>
      </c>
      <c r="CL70" s="84" t="b">
        <f t="shared" si="173"/>
        <v>1</v>
      </c>
      <c r="CM70">
        <f t="shared" si="154"/>
        <v>0.1</v>
      </c>
      <c r="CN70" t="b">
        <f t="shared" si="155"/>
        <v>1</v>
      </c>
      <c r="CO70" s="84">
        <f t="shared" si="156"/>
        <v>6.4102564102564097</v>
      </c>
      <c r="CP70" t="b">
        <f t="shared" si="157"/>
        <v>1</v>
      </c>
      <c r="CQ70" s="96" t="b">
        <f t="shared" si="158"/>
        <v>1</v>
      </c>
      <c r="CR70" t="b">
        <f t="shared" si="159"/>
        <v>1</v>
      </c>
      <c r="CS70" t="b">
        <f t="shared" si="160"/>
        <v>1</v>
      </c>
      <c r="CT70" t="b">
        <f t="shared" si="161"/>
        <v>1</v>
      </c>
      <c r="CU70" t="b">
        <f t="shared" si="162"/>
        <v>1</v>
      </c>
      <c r="CV70" s="84" t="b">
        <f t="shared" si="163"/>
        <v>1</v>
      </c>
      <c r="CW70" t="b">
        <f t="shared" si="164"/>
        <v>1</v>
      </c>
      <c r="CX70" t="b">
        <f t="shared" si="165"/>
        <v>1</v>
      </c>
      <c r="CY70" t="b">
        <f t="shared" si="166"/>
        <v>1</v>
      </c>
      <c r="CZ70" t="b">
        <f t="shared" si="167"/>
        <v>1</v>
      </c>
      <c r="DA70" s="84">
        <f t="shared" si="168"/>
        <v>0</v>
      </c>
      <c r="DB70" t="b">
        <f t="shared" si="169"/>
        <v>0</v>
      </c>
    </row>
    <row r="71" spans="1:106">
      <c r="A71" s="9">
        <v>2382</v>
      </c>
      <c r="B71" s="3">
        <v>2</v>
      </c>
      <c r="C71" s="3" t="s">
        <v>1091</v>
      </c>
      <c r="D71" s="3" t="str">
        <f t="shared" si="116"/>
        <v>SG_1_24-2_dk_0018</v>
      </c>
      <c r="E71" s="3" t="str">
        <f t="shared" si="117"/>
        <v>0018</v>
      </c>
      <c r="F71" s="3">
        <v>119804.79700000001</v>
      </c>
      <c r="G71" s="15">
        <v>423823.03100000002</v>
      </c>
      <c r="H71" s="35" t="str">
        <f t="shared" si="118"/>
        <v>ja</v>
      </c>
      <c r="I71" s="42">
        <v>320.83100000000002</v>
      </c>
      <c r="J71" s="20" t="s">
        <v>2277</v>
      </c>
      <c r="K71" s="21">
        <v>10000</v>
      </c>
      <c r="L71" s="28">
        <f t="shared" si="170"/>
        <v>1</v>
      </c>
      <c r="M71" s="28">
        <f t="shared" si="171"/>
        <v>1</v>
      </c>
      <c r="N71" s="56">
        <f t="shared" si="119"/>
        <v>10000</v>
      </c>
      <c r="O71" s="33">
        <f t="shared" si="172"/>
        <v>118.39954309454355</v>
      </c>
      <c r="P71" s="37">
        <f t="shared" si="120"/>
        <v>96.151778849902428</v>
      </c>
      <c r="Q71" s="9" t="s">
        <v>12</v>
      </c>
      <c r="R71" s="55" t="s">
        <v>12</v>
      </c>
      <c r="S71" s="55">
        <v>4.3499999999999996</v>
      </c>
      <c r="T71" s="55">
        <v>4.4660000000000002</v>
      </c>
      <c r="U71" s="55">
        <v>4.59</v>
      </c>
      <c r="V71" s="3">
        <v>4.7320000000000002</v>
      </c>
      <c r="W71" s="3">
        <v>4.8959999999999999</v>
      </c>
      <c r="X71" s="3" t="s">
        <v>12</v>
      </c>
      <c r="Y71" s="3">
        <v>5.1420000000000003</v>
      </c>
      <c r="Z71" s="15" t="s">
        <v>12</v>
      </c>
      <c r="AA71" s="10">
        <f t="shared" si="121"/>
        <v>4.8959999999999999</v>
      </c>
      <c r="AB71" s="9">
        <f t="shared" si="122"/>
        <v>0.30600000000000005</v>
      </c>
      <c r="AC71" s="10">
        <f t="shared" si="123"/>
        <v>0.24600000000000044</v>
      </c>
      <c r="AD71" s="9" t="s">
        <v>12</v>
      </c>
      <c r="AE71" s="55" t="s">
        <v>12</v>
      </c>
      <c r="AF71" s="55">
        <v>0.1</v>
      </c>
      <c r="AG71" s="55">
        <v>0.1</v>
      </c>
      <c r="AH71" s="55">
        <v>0.1</v>
      </c>
      <c r="AI71" s="3">
        <v>0.1</v>
      </c>
      <c r="AJ71" s="3">
        <v>0.1</v>
      </c>
      <c r="AK71" s="3" t="s">
        <v>12</v>
      </c>
      <c r="AL71" s="3">
        <v>0.1</v>
      </c>
      <c r="AM71" s="15" t="s">
        <v>12</v>
      </c>
      <c r="AN71" s="10">
        <f t="shared" si="124"/>
        <v>0.1</v>
      </c>
      <c r="AO71" s="9">
        <f t="shared" si="125"/>
        <v>0</v>
      </c>
      <c r="AP71" s="10">
        <f t="shared" si="126"/>
        <v>0</v>
      </c>
      <c r="AQ71" s="9" t="s">
        <v>12</v>
      </c>
      <c r="AR71" s="55" t="s">
        <v>12</v>
      </c>
      <c r="AS71" s="55">
        <v>0.1</v>
      </c>
      <c r="AT71" s="55">
        <v>0.1</v>
      </c>
      <c r="AU71" s="55">
        <v>0.1</v>
      </c>
      <c r="AV71" s="3">
        <v>0.1</v>
      </c>
      <c r="AW71" s="3">
        <v>0.1</v>
      </c>
      <c r="AX71" s="3" t="s">
        <v>12</v>
      </c>
      <c r="AY71" s="3">
        <v>0.1</v>
      </c>
      <c r="AZ71" s="15" t="s">
        <v>12</v>
      </c>
      <c r="BA71" s="10">
        <f t="shared" si="127"/>
        <v>0.1</v>
      </c>
      <c r="BB71" s="9">
        <f t="shared" si="128"/>
        <v>0</v>
      </c>
      <c r="BC71" s="10">
        <f t="shared" si="129"/>
        <v>0</v>
      </c>
      <c r="BD71" s="9">
        <v>4.59</v>
      </c>
      <c r="BE71" s="3">
        <v>4.8959999999999999</v>
      </c>
      <c r="BF71" s="15">
        <v>5.1420000000000003</v>
      </c>
      <c r="BG71" s="15">
        <f t="shared" si="130"/>
        <v>4.8959999999999999</v>
      </c>
      <c r="BH71" s="9">
        <f t="shared" si="131"/>
        <v>0.30600000000000005</v>
      </c>
      <c r="BI71" s="10">
        <f t="shared" si="132"/>
        <v>0.24600000000000044</v>
      </c>
      <c r="BJ71" s="9">
        <v>4.59</v>
      </c>
      <c r="BK71" s="3">
        <v>4.8959999999999999</v>
      </c>
      <c r="BL71" s="15">
        <v>5.1420000000000003</v>
      </c>
      <c r="BM71" s="15">
        <f t="shared" si="133"/>
        <v>4.8959999999999999</v>
      </c>
      <c r="BN71" s="9">
        <f t="shared" si="134"/>
        <v>0.30600000000000005</v>
      </c>
      <c r="BO71" s="10">
        <f t="shared" si="135"/>
        <v>0.24600000000000044</v>
      </c>
      <c r="BP71">
        <f t="shared" si="136"/>
        <v>0</v>
      </c>
      <c r="BQ71" s="93">
        <f t="shared" si="137"/>
        <v>1</v>
      </c>
      <c r="BR71" s="93">
        <f t="shared" si="138"/>
        <v>1</v>
      </c>
      <c r="BS71" s="93" t="str">
        <f>VLOOKUP(C71,'Koppeling locatie - aslocatie'!$A$2:$C$8139,2,FALSE)</f>
        <v>NI_EX_L_23_27</v>
      </c>
      <c r="BT71" s="93">
        <f>VLOOKUP($BS71,aslocaties_v01!$C$3:$AA$500,MATCH($K$3/10,aslocaties_v01!$C$2:$X$2),FALSE)</f>
        <v>3.5710000000000002</v>
      </c>
      <c r="BU71" s="93">
        <f>VLOOKUP(BS71,aslocaties_v01!$C$3:$AA$500,MATCH($K$3,aslocaties_v01!$C$2:$X$2),FALSE)</f>
        <v>3.9359999999999999</v>
      </c>
      <c r="BV71" s="93">
        <f>VLOOKUP(BS71,aslocaties_v01!$C$3:$AA$500,MATCH($K$3*10,aslocaties_v01!$C$2:$Y$2),FALSE)</f>
        <v>4.2889999999999997</v>
      </c>
      <c r="BW71" s="93">
        <f t="shared" si="139"/>
        <v>0.36499999999999977</v>
      </c>
      <c r="BX71" s="93">
        <f t="shared" si="140"/>
        <v>0.35299999999999976</v>
      </c>
      <c r="BY71" s="94">
        <f t="shared" si="141"/>
        <v>0.19281045751633896</v>
      </c>
      <c r="BZ71" s="94">
        <f t="shared" si="142"/>
        <v>0.43495934959349247</v>
      </c>
      <c r="CA71" s="94">
        <f t="shared" si="143"/>
        <v>1.0189999999999997</v>
      </c>
      <c r="CB71">
        <f t="shared" si="144"/>
        <v>0.96</v>
      </c>
      <c r="CC71" s="58">
        <f t="shared" si="145"/>
        <v>0.85300000000000065</v>
      </c>
      <c r="CD71" s="95" t="b">
        <f t="shared" si="146"/>
        <v>1</v>
      </c>
      <c r="CE71" s="96" t="b">
        <f t="shared" si="147"/>
        <v>0</v>
      </c>
      <c r="CF71" t="b">
        <f t="shared" si="148"/>
        <v>1</v>
      </c>
      <c r="CG71" t="b">
        <f t="shared" si="149"/>
        <v>1</v>
      </c>
      <c r="CH71" s="84" t="b">
        <f t="shared" si="150"/>
        <v>0</v>
      </c>
      <c r="CI71" t="str">
        <f t="shared" si="151"/>
        <v/>
      </c>
      <c r="CJ71" t="b">
        <f t="shared" si="152"/>
        <v>0</v>
      </c>
      <c r="CK71" t="b">
        <f t="shared" si="153"/>
        <v>1</v>
      </c>
      <c r="CL71" s="84" t="b">
        <f t="shared" si="173"/>
        <v>1</v>
      </c>
      <c r="CM71">
        <f t="shared" si="154"/>
        <v>0.1</v>
      </c>
      <c r="CN71" t="b">
        <f t="shared" si="155"/>
        <v>1</v>
      </c>
      <c r="CO71" s="84">
        <f t="shared" si="156"/>
        <v>6.4102564102564097</v>
      </c>
      <c r="CP71" t="b">
        <f t="shared" si="157"/>
        <v>1</v>
      </c>
      <c r="CQ71" s="96" t="b">
        <f t="shared" si="158"/>
        <v>1</v>
      </c>
      <c r="CR71" t="b">
        <f t="shared" si="159"/>
        <v>1</v>
      </c>
      <c r="CS71" t="b">
        <f t="shared" si="160"/>
        <v>1</v>
      </c>
      <c r="CT71" t="b">
        <f t="shared" si="161"/>
        <v>1</v>
      </c>
      <c r="CU71" t="b">
        <f t="shared" si="162"/>
        <v>1</v>
      </c>
      <c r="CV71" s="84" t="b">
        <f t="shared" si="163"/>
        <v>0</v>
      </c>
      <c r="CW71" t="b">
        <f t="shared" si="164"/>
        <v>0</v>
      </c>
      <c r="CX71" t="b">
        <f t="shared" si="165"/>
        <v>0</v>
      </c>
      <c r="CY71" t="b">
        <f t="shared" si="166"/>
        <v>0</v>
      </c>
      <c r="CZ71" t="b">
        <f t="shared" si="167"/>
        <v>0</v>
      </c>
      <c r="DA71" s="84">
        <f t="shared" si="168"/>
        <v>1</v>
      </c>
      <c r="DB71" t="b">
        <f t="shared" si="169"/>
        <v>1</v>
      </c>
    </row>
    <row r="72" spans="1:106">
      <c r="A72" s="9">
        <v>2383</v>
      </c>
      <c r="B72" s="3">
        <v>2</v>
      </c>
      <c r="C72" s="3" t="s">
        <v>1092</v>
      </c>
      <c r="D72" s="3" t="str">
        <f t="shared" si="116"/>
        <v>SG_1_24-2_dk_0019</v>
      </c>
      <c r="E72" s="3" t="str">
        <f t="shared" si="117"/>
        <v>0019</v>
      </c>
      <c r="F72" s="3">
        <v>119749.273</v>
      </c>
      <c r="G72" s="15">
        <v>423744.53100000002</v>
      </c>
      <c r="H72" s="35" t="str">
        <f t="shared" si="118"/>
        <v>ja</v>
      </c>
      <c r="I72" s="42">
        <v>275.20999999999998</v>
      </c>
      <c r="J72" s="20" t="s">
        <v>2277</v>
      </c>
      <c r="K72" s="21">
        <v>10000</v>
      </c>
      <c r="L72" s="28">
        <f t="shared" si="170"/>
        <v>1</v>
      </c>
      <c r="M72" s="28">
        <f t="shared" si="171"/>
        <v>1</v>
      </c>
      <c r="N72" s="56">
        <f t="shared" si="119"/>
        <v>10000</v>
      </c>
      <c r="O72" s="33">
        <f t="shared" si="172"/>
        <v>96.151778849902428</v>
      </c>
      <c r="P72" s="37">
        <f t="shared" si="120"/>
        <v>118.4751893098707</v>
      </c>
      <c r="Q72" s="9" t="s">
        <v>12</v>
      </c>
      <c r="R72" s="55" t="s">
        <v>12</v>
      </c>
      <c r="S72" s="55">
        <v>3.1549999999999998</v>
      </c>
      <c r="T72" s="55">
        <v>3.3540000000000001</v>
      </c>
      <c r="U72" s="55">
        <v>3.5529999999999999</v>
      </c>
      <c r="V72" s="3">
        <v>3.726</v>
      </c>
      <c r="W72" s="3">
        <v>3.9140000000000001</v>
      </c>
      <c r="X72" s="3" t="s">
        <v>12</v>
      </c>
      <c r="Y72" s="3">
        <v>4.2830000000000004</v>
      </c>
      <c r="Z72" s="15" t="s">
        <v>12</v>
      </c>
      <c r="AA72" s="10">
        <f t="shared" si="121"/>
        <v>3.9140000000000001</v>
      </c>
      <c r="AB72" s="9">
        <f t="shared" si="122"/>
        <v>0.36100000000000021</v>
      </c>
      <c r="AC72" s="10">
        <f t="shared" si="123"/>
        <v>0.36900000000000022</v>
      </c>
      <c r="AD72" s="9" t="s">
        <v>12</v>
      </c>
      <c r="AE72" s="55" t="s">
        <v>12</v>
      </c>
      <c r="AF72" s="55">
        <v>0.71499999999999997</v>
      </c>
      <c r="AG72" s="55">
        <v>0.78300000000000003</v>
      </c>
      <c r="AH72" s="55">
        <v>0.877</v>
      </c>
      <c r="AI72" s="3">
        <v>0.98099999999999998</v>
      </c>
      <c r="AJ72" s="3">
        <v>1.107</v>
      </c>
      <c r="AK72" s="3" t="s">
        <v>12</v>
      </c>
      <c r="AL72" s="3">
        <v>1.359</v>
      </c>
      <c r="AM72" s="15" t="s">
        <v>12</v>
      </c>
      <c r="AN72" s="10">
        <f t="shared" si="124"/>
        <v>1.107</v>
      </c>
      <c r="AO72" s="9">
        <f t="shared" si="125"/>
        <v>0.22999999999999998</v>
      </c>
      <c r="AP72" s="10">
        <f t="shared" si="126"/>
        <v>0.252</v>
      </c>
      <c r="AQ72" s="9" t="s">
        <v>12</v>
      </c>
      <c r="AR72" s="55" t="s">
        <v>12</v>
      </c>
      <c r="AS72" s="55">
        <v>1.9390000000000001</v>
      </c>
      <c r="AT72" s="55">
        <v>2.0950000000000002</v>
      </c>
      <c r="AU72" s="55">
        <v>2.2599999999999998</v>
      </c>
      <c r="AV72" s="3">
        <v>2.4009999999999998</v>
      </c>
      <c r="AW72" s="3">
        <v>2.5470000000000002</v>
      </c>
      <c r="AX72" s="3" t="s">
        <v>12</v>
      </c>
      <c r="AY72" s="3">
        <v>2.802</v>
      </c>
      <c r="AZ72" s="15" t="s">
        <v>12</v>
      </c>
      <c r="BA72" s="10">
        <f t="shared" si="127"/>
        <v>2.5470000000000002</v>
      </c>
      <c r="BB72" s="9">
        <f t="shared" si="128"/>
        <v>0.28700000000000037</v>
      </c>
      <c r="BC72" s="10">
        <f t="shared" si="129"/>
        <v>0.25499999999999989</v>
      </c>
      <c r="BD72" s="9">
        <v>4.2750000000000004</v>
      </c>
      <c r="BE72" s="3">
        <v>4.782</v>
      </c>
      <c r="BF72" s="15">
        <v>5.4279999999999999</v>
      </c>
      <c r="BG72" s="15">
        <f t="shared" si="130"/>
        <v>4.782</v>
      </c>
      <c r="BH72" s="9">
        <f t="shared" si="131"/>
        <v>0.50699999999999967</v>
      </c>
      <c r="BI72" s="10">
        <f t="shared" si="132"/>
        <v>0.64599999999999991</v>
      </c>
      <c r="BJ72" s="9">
        <v>4.7169999999999996</v>
      </c>
      <c r="BK72" s="3">
        <v>5.37</v>
      </c>
      <c r="BL72" s="15">
        <v>6.3</v>
      </c>
      <c r="BM72" s="15">
        <f t="shared" si="133"/>
        <v>5.37</v>
      </c>
      <c r="BN72" s="9">
        <f t="shared" si="134"/>
        <v>0.65300000000000047</v>
      </c>
      <c r="BO72" s="10">
        <f t="shared" si="135"/>
        <v>0.92999999999999972</v>
      </c>
      <c r="BP72">
        <f t="shared" si="136"/>
        <v>0</v>
      </c>
      <c r="BQ72" s="93">
        <f t="shared" si="137"/>
        <v>1.4044321329639873</v>
      </c>
      <c r="BR72" s="93">
        <f t="shared" si="138"/>
        <v>1.8088642659279781</v>
      </c>
      <c r="BS72" s="93" t="str">
        <f>VLOOKUP(C72,'Koppeling locatie - aslocatie'!$A$2:$C$8139,2,FALSE)</f>
        <v>BB_EX_M_23_15</v>
      </c>
      <c r="BT72" s="93">
        <f>VLOOKUP($BS72,aslocaties_v01!$C$3:$AA$500,MATCH($K$3/10,aslocaties_v01!$C$2:$X$2),FALSE)</f>
        <v>3.488</v>
      </c>
      <c r="BU72" s="93">
        <f>VLOOKUP(BS72,aslocaties_v01!$C$3:$AA$500,MATCH($K$3,aslocaties_v01!$C$2:$X$2),FALSE)</f>
        <v>3.8220000000000001</v>
      </c>
      <c r="BV72" s="93">
        <f>VLOOKUP(BS72,aslocaties_v01!$C$3:$AA$500,MATCH($K$3*10,aslocaties_v01!$C$2:$Y$2),FALSE)</f>
        <v>4.1950000000000003</v>
      </c>
      <c r="BW72" s="93">
        <f t="shared" si="139"/>
        <v>0.33400000000000007</v>
      </c>
      <c r="BX72" s="93">
        <f t="shared" si="140"/>
        <v>0.37300000000000022</v>
      </c>
      <c r="BY72" s="94">
        <f t="shared" si="141"/>
        <v>7.4792243767313304E-2</v>
      </c>
      <c r="BZ72" s="94">
        <f t="shared" si="142"/>
        <v>1.084010840108407E-2</v>
      </c>
      <c r="CA72" s="94">
        <f t="shared" si="143"/>
        <v>6.4999999999999947E-2</v>
      </c>
      <c r="CB72">
        <f t="shared" si="144"/>
        <v>9.2000000000000082E-2</v>
      </c>
      <c r="CC72" s="58">
        <f t="shared" si="145"/>
        <v>8.8000000000000078E-2</v>
      </c>
      <c r="CD72" s="95" t="b">
        <f t="shared" si="146"/>
        <v>0</v>
      </c>
      <c r="CE72" s="96" t="b">
        <f t="shared" si="147"/>
        <v>1</v>
      </c>
      <c r="CF72" t="b">
        <f t="shared" si="148"/>
        <v>1</v>
      </c>
      <c r="CG72" t="b">
        <f t="shared" si="149"/>
        <v>1</v>
      </c>
      <c r="CH72" s="84" t="b">
        <f t="shared" si="150"/>
        <v>1</v>
      </c>
      <c r="CI72">
        <f t="shared" si="151"/>
        <v>1.107</v>
      </c>
      <c r="CJ72" t="b">
        <f t="shared" si="152"/>
        <v>1</v>
      </c>
      <c r="CK72" t="b">
        <f t="shared" si="153"/>
        <v>1</v>
      </c>
      <c r="CL72" s="84" t="b">
        <f t="shared" si="173"/>
        <v>1</v>
      </c>
      <c r="CM72">
        <f t="shared" si="154"/>
        <v>2.5470000000000002</v>
      </c>
      <c r="CN72" t="b">
        <f t="shared" si="155"/>
        <v>1</v>
      </c>
      <c r="CO72" s="84">
        <f t="shared" si="156"/>
        <v>0.10938685413332366</v>
      </c>
      <c r="CP72" t="b">
        <f t="shared" si="157"/>
        <v>1</v>
      </c>
      <c r="CQ72" s="96" t="b">
        <f t="shared" si="158"/>
        <v>0</v>
      </c>
      <c r="CR72" t="b">
        <f t="shared" si="159"/>
        <v>0</v>
      </c>
      <c r="CS72" t="b">
        <f t="shared" si="160"/>
        <v>0</v>
      </c>
      <c r="CT72" t="b">
        <f t="shared" si="161"/>
        <v>0</v>
      </c>
      <c r="CU72" t="b">
        <f t="shared" si="162"/>
        <v>0</v>
      </c>
      <c r="CV72" s="84" t="b">
        <f t="shared" si="163"/>
        <v>0</v>
      </c>
      <c r="CW72" t="b">
        <f t="shared" si="164"/>
        <v>1</v>
      </c>
      <c r="CX72" t="b">
        <f t="shared" si="165"/>
        <v>1</v>
      </c>
      <c r="CY72" t="b">
        <f t="shared" si="166"/>
        <v>1</v>
      </c>
      <c r="CZ72" t="b">
        <f t="shared" si="167"/>
        <v>1</v>
      </c>
      <c r="DA72" s="84">
        <f t="shared" si="168"/>
        <v>2</v>
      </c>
      <c r="DB72" t="b">
        <f t="shared" si="169"/>
        <v>0</v>
      </c>
    </row>
    <row r="73" spans="1:106">
      <c r="A73" s="9">
        <v>2384</v>
      </c>
      <c r="B73" s="3">
        <v>2</v>
      </c>
      <c r="C73" s="3" t="s">
        <v>1093</v>
      </c>
      <c r="D73" s="3" t="str">
        <f t="shared" si="116"/>
        <v>SG_1_24-2_dk_0020</v>
      </c>
      <c r="E73" s="3" t="str">
        <f t="shared" si="117"/>
        <v>0020</v>
      </c>
      <c r="F73" s="3">
        <v>119750.484</v>
      </c>
      <c r="G73" s="15">
        <v>423626.06199999998</v>
      </c>
      <c r="H73" s="35" t="str">
        <f t="shared" si="118"/>
        <v>ja</v>
      </c>
      <c r="I73" s="42">
        <v>264.31299999999999</v>
      </c>
      <c r="J73" s="20" t="s">
        <v>2277</v>
      </c>
      <c r="K73" s="21">
        <v>10000</v>
      </c>
      <c r="L73" s="28">
        <f t="shared" si="170"/>
        <v>1</v>
      </c>
      <c r="M73" s="28">
        <f t="shared" si="171"/>
        <v>1</v>
      </c>
      <c r="N73" s="56">
        <f t="shared" si="119"/>
        <v>10000</v>
      </c>
      <c r="O73" s="33">
        <f t="shared" si="172"/>
        <v>118.4751893098707</v>
      </c>
      <c r="P73" s="37">
        <f t="shared" si="120"/>
        <v>97.656165888242811</v>
      </c>
      <c r="Q73" s="9" t="s">
        <v>12</v>
      </c>
      <c r="R73" s="55" t="s">
        <v>12</v>
      </c>
      <c r="S73" s="55">
        <v>2.899</v>
      </c>
      <c r="T73" s="55">
        <v>3.0790000000000002</v>
      </c>
      <c r="U73" s="55">
        <v>3.2749999999999999</v>
      </c>
      <c r="V73" s="3">
        <v>3.456</v>
      </c>
      <c r="W73" s="3">
        <v>3.6589999999999998</v>
      </c>
      <c r="X73" s="3" t="s">
        <v>12</v>
      </c>
      <c r="Y73" s="3">
        <v>4.0830000000000002</v>
      </c>
      <c r="Z73" s="15" t="s">
        <v>12</v>
      </c>
      <c r="AA73" s="10">
        <f t="shared" si="121"/>
        <v>3.6589999999999998</v>
      </c>
      <c r="AB73" s="9">
        <f t="shared" si="122"/>
        <v>0.3839999999999999</v>
      </c>
      <c r="AC73" s="10">
        <f t="shared" si="123"/>
        <v>0.42400000000000038</v>
      </c>
      <c r="AD73" s="9" t="s">
        <v>12</v>
      </c>
      <c r="AE73" s="55" t="s">
        <v>12</v>
      </c>
      <c r="AF73" s="55">
        <v>0.71199999999999997</v>
      </c>
      <c r="AG73" s="55">
        <v>0.80500000000000005</v>
      </c>
      <c r="AH73" s="55">
        <v>0.91500000000000004</v>
      </c>
      <c r="AI73" s="3">
        <v>1.0269999999999999</v>
      </c>
      <c r="AJ73" s="3">
        <v>1.155</v>
      </c>
      <c r="AK73" s="3" t="s">
        <v>12</v>
      </c>
      <c r="AL73" s="3">
        <v>1.4059999999999999</v>
      </c>
      <c r="AM73" s="15" t="s">
        <v>12</v>
      </c>
      <c r="AN73" s="10">
        <f t="shared" si="124"/>
        <v>1.155</v>
      </c>
      <c r="AO73" s="9">
        <f t="shared" si="125"/>
        <v>0.24</v>
      </c>
      <c r="AP73" s="10">
        <f t="shared" si="126"/>
        <v>0.25099999999999989</v>
      </c>
      <c r="AQ73" s="9" t="s">
        <v>12</v>
      </c>
      <c r="AR73" s="55" t="s">
        <v>12</v>
      </c>
      <c r="AS73" s="55">
        <v>2.0710000000000002</v>
      </c>
      <c r="AT73" s="55">
        <v>2.194</v>
      </c>
      <c r="AU73" s="55">
        <v>2.331</v>
      </c>
      <c r="AV73" s="3">
        <v>2.4590000000000001</v>
      </c>
      <c r="AW73" s="3">
        <v>2.5990000000000002</v>
      </c>
      <c r="AX73" s="3" t="s">
        <v>12</v>
      </c>
      <c r="AY73" s="3">
        <v>2.8540000000000001</v>
      </c>
      <c r="AZ73" s="15" t="s">
        <v>12</v>
      </c>
      <c r="BA73" s="10">
        <f t="shared" si="127"/>
        <v>2.5990000000000002</v>
      </c>
      <c r="BB73" s="9">
        <f t="shared" si="128"/>
        <v>0.26800000000000024</v>
      </c>
      <c r="BC73" s="10">
        <f t="shared" si="129"/>
        <v>0.25499999999999989</v>
      </c>
      <c r="BD73" s="9">
        <v>4.0739999999999998</v>
      </c>
      <c r="BE73" s="3">
        <v>4.7270000000000003</v>
      </c>
      <c r="BF73" s="15">
        <v>5.476</v>
      </c>
      <c r="BG73" s="15">
        <f t="shared" si="130"/>
        <v>4.7270000000000003</v>
      </c>
      <c r="BH73" s="9">
        <f t="shared" si="131"/>
        <v>0.65300000000000047</v>
      </c>
      <c r="BI73" s="10">
        <f t="shared" si="132"/>
        <v>0.74899999999999967</v>
      </c>
      <c r="BJ73" s="9">
        <v>4.5810000000000004</v>
      </c>
      <c r="BK73" s="3">
        <v>5.4569999999999999</v>
      </c>
      <c r="BL73" s="15">
        <v>6.43</v>
      </c>
      <c r="BM73" s="15">
        <f t="shared" si="133"/>
        <v>5.4569999999999999</v>
      </c>
      <c r="BN73" s="9">
        <f t="shared" si="134"/>
        <v>0.87599999999999945</v>
      </c>
      <c r="BO73" s="10">
        <f t="shared" si="135"/>
        <v>0.97299999999999986</v>
      </c>
      <c r="BP73">
        <f t="shared" si="136"/>
        <v>0</v>
      </c>
      <c r="BQ73" s="93">
        <f t="shared" si="137"/>
        <v>1.700520833333335</v>
      </c>
      <c r="BR73" s="93">
        <f t="shared" si="138"/>
        <v>2.2812499999999991</v>
      </c>
      <c r="BS73" s="93" t="str">
        <f>VLOOKUP(C73,'Koppeling locatie - aslocatie'!$A$2:$C$8139,2,FALSE)</f>
        <v>BB_EX_M_23_16</v>
      </c>
      <c r="BT73" s="93">
        <f>VLOOKUP($BS73,aslocaties_v01!$C$3:$AA$500,MATCH($K$3/10,aslocaties_v01!$C$2:$X$2),FALSE)</f>
        <v>3.48</v>
      </c>
      <c r="BU73" s="93">
        <f>VLOOKUP(BS73,aslocaties_v01!$C$3:$AA$500,MATCH($K$3,aslocaties_v01!$C$2:$X$2),FALSE)</f>
        <v>3.8130000000000002</v>
      </c>
      <c r="BV73" s="93">
        <f>VLOOKUP(BS73,aslocaties_v01!$C$3:$AA$500,MATCH($K$3*10,aslocaties_v01!$C$2:$Y$2),FALSE)</f>
        <v>4.1909999999999998</v>
      </c>
      <c r="BW73" s="93">
        <f t="shared" si="139"/>
        <v>0.33300000000000018</v>
      </c>
      <c r="BX73" s="93">
        <f t="shared" si="140"/>
        <v>0.37799999999999967</v>
      </c>
      <c r="BY73" s="94">
        <f t="shared" si="141"/>
        <v>0.13281249999999933</v>
      </c>
      <c r="BZ73" s="94">
        <f t="shared" si="142"/>
        <v>0.10849056603773743</v>
      </c>
      <c r="CA73" s="94">
        <f t="shared" si="143"/>
        <v>0.20500000000000007</v>
      </c>
      <c r="CB73">
        <f t="shared" si="144"/>
        <v>0.15400000000000036</v>
      </c>
      <c r="CC73" s="58">
        <f t="shared" si="145"/>
        <v>0.10799999999999965</v>
      </c>
      <c r="CD73" s="95" t="b">
        <f t="shared" si="146"/>
        <v>1</v>
      </c>
      <c r="CE73" s="96" t="b">
        <f t="shared" si="147"/>
        <v>1</v>
      </c>
      <c r="CF73" t="b">
        <f t="shared" si="148"/>
        <v>1</v>
      </c>
      <c r="CG73" t="b">
        <f t="shared" si="149"/>
        <v>1</v>
      </c>
      <c r="CH73" s="84" t="b">
        <f t="shared" si="150"/>
        <v>1</v>
      </c>
      <c r="CI73">
        <f t="shared" si="151"/>
        <v>1.155</v>
      </c>
      <c r="CJ73" t="b">
        <f t="shared" si="152"/>
        <v>1</v>
      </c>
      <c r="CK73" t="b">
        <f t="shared" si="153"/>
        <v>1</v>
      </c>
      <c r="CL73" s="84" t="b">
        <f t="shared" si="173"/>
        <v>1</v>
      </c>
      <c r="CM73">
        <f t="shared" si="154"/>
        <v>2.5990000000000002</v>
      </c>
      <c r="CN73" t="b">
        <f t="shared" si="155"/>
        <v>1</v>
      </c>
      <c r="CO73" s="84">
        <f t="shared" si="156"/>
        <v>0.10960864951974383</v>
      </c>
      <c r="CP73" t="b">
        <f t="shared" si="157"/>
        <v>1</v>
      </c>
      <c r="CQ73" s="96" t="b">
        <f t="shared" si="158"/>
        <v>0</v>
      </c>
      <c r="CR73" t="b">
        <f t="shared" si="159"/>
        <v>1</v>
      </c>
      <c r="CS73" t="b">
        <f t="shared" si="160"/>
        <v>1</v>
      </c>
      <c r="CT73" t="b">
        <f t="shared" si="161"/>
        <v>1</v>
      </c>
      <c r="CU73" t="b">
        <f t="shared" si="162"/>
        <v>1</v>
      </c>
      <c r="CV73" s="84" t="b">
        <f t="shared" si="163"/>
        <v>1</v>
      </c>
      <c r="CW73" t="b">
        <f t="shared" si="164"/>
        <v>1</v>
      </c>
      <c r="CX73" t="b">
        <f t="shared" si="165"/>
        <v>1</v>
      </c>
      <c r="CY73" t="b">
        <f t="shared" si="166"/>
        <v>1</v>
      </c>
      <c r="CZ73" t="b">
        <f t="shared" si="167"/>
        <v>1</v>
      </c>
      <c r="DA73" s="84">
        <f t="shared" si="168"/>
        <v>1</v>
      </c>
      <c r="DB73" t="b">
        <f t="shared" si="169"/>
        <v>1</v>
      </c>
    </row>
    <row r="74" spans="1:106">
      <c r="A74" s="9">
        <v>2385</v>
      </c>
      <c r="B74" s="3">
        <v>2</v>
      </c>
      <c r="C74" s="3" t="s">
        <v>1094</v>
      </c>
      <c r="D74" s="3" t="str">
        <f t="shared" si="116"/>
        <v>SG_1_24-2_dk_0021</v>
      </c>
      <c r="E74" s="3" t="str">
        <f t="shared" si="117"/>
        <v>0021</v>
      </c>
      <c r="F74" s="3">
        <v>119750.664</v>
      </c>
      <c r="G74" s="15">
        <v>423528.40600000002</v>
      </c>
      <c r="H74" s="35" t="str">
        <f t="shared" si="118"/>
        <v>ja</v>
      </c>
      <c r="I74" s="42">
        <v>269.30599999999998</v>
      </c>
      <c r="J74" s="20" t="s">
        <v>2277</v>
      </c>
      <c r="K74" s="21">
        <v>10000</v>
      </c>
      <c r="L74" s="28">
        <f t="shared" si="170"/>
        <v>1</v>
      </c>
      <c r="M74" s="28">
        <f t="shared" si="171"/>
        <v>1</v>
      </c>
      <c r="N74" s="56">
        <f t="shared" si="119"/>
        <v>10000</v>
      </c>
      <c r="O74" s="33">
        <f t="shared" si="172"/>
        <v>97.656165888242811</v>
      </c>
      <c r="P74" s="37">
        <f t="shared" si="120"/>
        <v>122.79113992875975</v>
      </c>
      <c r="Q74" s="9" t="s">
        <v>12</v>
      </c>
      <c r="R74" s="55" t="s">
        <v>12</v>
      </c>
      <c r="S74" s="55">
        <v>2.8959999999999999</v>
      </c>
      <c r="T74" s="55">
        <v>3.077</v>
      </c>
      <c r="U74" s="55">
        <v>3.274</v>
      </c>
      <c r="V74" s="3">
        <v>3.4540000000000002</v>
      </c>
      <c r="W74" s="3">
        <v>3.6579999999999999</v>
      </c>
      <c r="X74" s="3" t="s">
        <v>12</v>
      </c>
      <c r="Y74" s="3">
        <v>4.0819999999999999</v>
      </c>
      <c r="Z74" s="15" t="s">
        <v>12</v>
      </c>
      <c r="AA74" s="10">
        <f t="shared" si="121"/>
        <v>3.6579999999999999</v>
      </c>
      <c r="AB74" s="9">
        <f t="shared" si="122"/>
        <v>0.3839999999999999</v>
      </c>
      <c r="AC74" s="10">
        <f t="shared" si="123"/>
        <v>0.42399999999999993</v>
      </c>
      <c r="AD74" s="9" t="s">
        <v>12</v>
      </c>
      <c r="AE74" s="55" t="s">
        <v>12</v>
      </c>
      <c r="AF74" s="55">
        <v>0.71299999999999997</v>
      </c>
      <c r="AG74" s="55">
        <v>0.8</v>
      </c>
      <c r="AH74" s="55">
        <v>0.90700000000000003</v>
      </c>
      <c r="AI74" s="3">
        <v>1.0129999999999999</v>
      </c>
      <c r="AJ74" s="3">
        <v>1.1319999999999999</v>
      </c>
      <c r="AK74" s="3" t="s">
        <v>12</v>
      </c>
      <c r="AL74" s="3">
        <v>1.3680000000000001</v>
      </c>
      <c r="AM74" s="15" t="s">
        <v>12</v>
      </c>
      <c r="AN74" s="10">
        <f t="shared" si="124"/>
        <v>1.1319999999999999</v>
      </c>
      <c r="AO74" s="9">
        <f t="shared" si="125"/>
        <v>0.22499999999999987</v>
      </c>
      <c r="AP74" s="10">
        <f t="shared" si="126"/>
        <v>0.23600000000000021</v>
      </c>
      <c r="AQ74" s="9" t="s">
        <v>12</v>
      </c>
      <c r="AR74" s="55" t="s">
        <v>12</v>
      </c>
      <c r="AS74" s="55">
        <v>2.0529999999999999</v>
      </c>
      <c r="AT74" s="55">
        <v>2.1659999999999999</v>
      </c>
      <c r="AU74" s="55">
        <v>2.2890000000000001</v>
      </c>
      <c r="AV74" s="3">
        <v>2.4049999999999998</v>
      </c>
      <c r="AW74" s="3">
        <v>2.5299999999999998</v>
      </c>
      <c r="AX74" s="3" t="s">
        <v>12</v>
      </c>
      <c r="AY74" s="3">
        <v>2.7610000000000001</v>
      </c>
      <c r="AZ74" s="15" t="s">
        <v>12</v>
      </c>
      <c r="BA74" s="10">
        <f t="shared" si="127"/>
        <v>2.5299999999999998</v>
      </c>
      <c r="BB74" s="9">
        <f t="shared" si="128"/>
        <v>0.24099999999999966</v>
      </c>
      <c r="BC74" s="10">
        <f t="shared" si="129"/>
        <v>0.23100000000000032</v>
      </c>
      <c r="BD74" s="9">
        <v>4.0490000000000004</v>
      </c>
      <c r="BE74" s="3">
        <v>4.6829999999999998</v>
      </c>
      <c r="BF74" s="15">
        <v>5.4189999999999996</v>
      </c>
      <c r="BG74" s="15">
        <f t="shared" si="130"/>
        <v>4.6829999999999998</v>
      </c>
      <c r="BH74" s="9">
        <f t="shared" si="131"/>
        <v>0.63399999999999945</v>
      </c>
      <c r="BI74" s="10">
        <f t="shared" si="132"/>
        <v>0.73599999999999977</v>
      </c>
      <c r="BJ74" s="9">
        <v>4.5540000000000003</v>
      </c>
      <c r="BK74" s="3">
        <v>5.4029999999999996</v>
      </c>
      <c r="BL74" s="15">
        <v>6.3540000000000001</v>
      </c>
      <c r="BM74" s="15">
        <f t="shared" si="133"/>
        <v>5.4029999999999996</v>
      </c>
      <c r="BN74" s="9">
        <f t="shared" si="134"/>
        <v>0.84899999999999931</v>
      </c>
      <c r="BO74" s="10">
        <f t="shared" si="135"/>
        <v>0.95100000000000051</v>
      </c>
      <c r="BP74">
        <f t="shared" si="136"/>
        <v>0</v>
      </c>
      <c r="BQ74" s="93">
        <f t="shared" si="137"/>
        <v>1.6510416666666656</v>
      </c>
      <c r="BR74" s="93">
        <f t="shared" si="138"/>
        <v>2.2109374999999987</v>
      </c>
      <c r="BS74" s="93" t="str">
        <f>VLOOKUP(C74,'Koppeling locatie - aslocatie'!$A$2:$C$8139,2,FALSE)</f>
        <v>BB_EX_M_23_16</v>
      </c>
      <c r="BT74" s="93">
        <f>VLOOKUP($BS74,aslocaties_v01!$C$3:$AA$500,MATCH($K$3/10,aslocaties_v01!$C$2:$X$2),FALSE)</f>
        <v>3.48</v>
      </c>
      <c r="BU74" s="93">
        <f>VLOOKUP(BS74,aslocaties_v01!$C$3:$AA$500,MATCH($K$3,aslocaties_v01!$C$2:$X$2),FALSE)</f>
        <v>3.8130000000000002</v>
      </c>
      <c r="BV74" s="93">
        <f>VLOOKUP(BS74,aslocaties_v01!$C$3:$AA$500,MATCH($K$3*10,aslocaties_v01!$C$2:$Y$2),FALSE)</f>
        <v>4.1909999999999998</v>
      </c>
      <c r="BW74" s="93">
        <f t="shared" si="139"/>
        <v>0.33300000000000018</v>
      </c>
      <c r="BX74" s="93">
        <f t="shared" si="140"/>
        <v>0.37799999999999967</v>
      </c>
      <c r="BY74" s="94">
        <f t="shared" si="141"/>
        <v>0.13281249999999933</v>
      </c>
      <c r="BZ74" s="94">
        <f t="shared" si="142"/>
        <v>0.10849056603773644</v>
      </c>
      <c r="CA74" s="94">
        <f t="shared" si="143"/>
        <v>0.20599999999999996</v>
      </c>
      <c r="CB74">
        <f t="shared" si="144"/>
        <v>0.15500000000000025</v>
      </c>
      <c r="CC74" s="58">
        <f t="shared" si="145"/>
        <v>0.10899999999999999</v>
      </c>
      <c r="CD74" s="95" t="b">
        <f t="shared" si="146"/>
        <v>1</v>
      </c>
      <c r="CE74" s="96" t="b">
        <f t="shared" si="147"/>
        <v>1</v>
      </c>
      <c r="CF74" t="b">
        <f t="shared" si="148"/>
        <v>1</v>
      </c>
      <c r="CG74" t="b">
        <f t="shared" si="149"/>
        <v>1</v>
      </c>
      <c r="CH74" s="84" t="b">
        <f t="shared" si="150"/>
        <v>1</v>
      </c>
      <c r="CI74">
        <f t="shared" si="151"/>
        <v>1.1319999999999999</v>
      </c>
      <c r="CJ74" t="b">
        <f t="shared" si="152"/>
        <v>1</v>
      </c>
      <c r="CK74" t="b">
        <f t="shared" si="153"/>
        <v>1</v>
      </c>
      <c r="CL74" s="84" t="b">
        <f t="shared" si="173"/>
        <v>1</v>
      </c>
      <c r="CM74">
        <f t="shared" si="154"/>
        <v>2.5299999999999998</v>
      </c>
      <c r="CN74" t="b">
        <f t="shared" si="155"/>
        <v>1</v>
      </c>
      <c r="CO74" s="84">
        <f t="shared" si="156"/>
        <v>0.11336546823743937</v>
      </c>
      <c r="CP74" t="b">
        <f t="shared" si="157"/>
        <v>1</v>
      </c>
      <c r="CQ74" s="96" t="b">
        <f t="shared" si="158"/>
        <v>1</v>
      </c>
      <c r="CR74" t="b">
        <f t="shared" si="159"/>
        <v>1</v>
      </c>
      <c r="CS74" t="b">
        <f t="shared" si="160"/>
        <v>1</v>
      </c>
      <c r="CT74" t="b">
        <f t="shared" si="161"/>
        <v>1</v>
      </c>
      <c r="CU74" t="b">
        <f t="shared" si="162"/>
        <v>1</v>
      </c>
      <c r="CV74" s="84" t="b">
        <f t="shared" si="163"/>
        <v>1</v>
      </c>
      <c r="CW74" t="b">
        <f t="shared" si="164"/>
        <v>1</v>
      </c>
      <c r="CX74" t="b">
        <f t="shared" si="165"/>
        <v>1</v>
      </c>
      <c r="CY74" t="b">
        <f t="shared" si="166"/>
        <v>1</v>
      </c>
      <c r="CZ74" t="b">
        <f t="shared" si="167"/>
        <v>1</v>
      </c>
      <c r="DA74" s="84">
        <f t="shared" si="168"/>
        <v>0</v>
      </c>
      <c r="DB74" t="b">
        <f t="shared" si="169"/>
        <v>0</v>
      </c>
    </row>
    <row r="75" spans="1:106">
      <c r="A75" s="9">
        <v>2386</v>
      </c>
      <c r="B75" s="3">
        <v>2</v>
      </c>
      <c r="C75" s="3" t="s">
        <v>1095</v>
      </c>
      <c r="D75" s="3" t="str">
        <f t="shared" si="116"/>
        <v>SG_1_24-2_dk_0022</v>
      </c>
      <c r="E75" s="3" t="str">
        <f t="shared" si="117"/>
        <v>0022</v>
      </c>
      <c r="F75" s="3">
        <v>119749.086</v>
      </c>
      <c r="G75" s="15">
        <v>423405.625</v>
      </c>
      <c r="H75" s="35" t="str">
        <f t="shared" si="118"/>
        <v>ja</v>
      </c>
      <c r="I75" s="42">
        <v>278.53899999999999</v>
      </c>
      <c r="J75" s="20" t="s">
        <v>2277</v>
      </c>
      <c r="K75" s="21">
        <v>10000</v>
      </c>
      <c r="L75" s="28">
        <f t="shared" si="170"/>
        <v>1</v>
      </c>
      <c r="M75" s="28">
        <f t="shared" si="171"/>
        <v>1</v>
      </c>
      <c r="N75" s="56">
        <f t="shared" si="119"/>
        <v>10000</v>
      </c>
      <c r="O75" s="33">
        <f t="shared" si="172"/>
        <v>122.79113992875975</v>
      </c>
      <c r="P75" s="37">
        <f t="shared" si="120"/>
        <v>68.337239986724782</v>
      </c>
      <c r="Q75" s="9" t="s">
        <v>12</v>
      </c>
      <c r="R75" s="55" t="s">
        <v>12</v>
      </c>
      <c r="S75" s="55">
        <v>2.9359999999999999</v>
      </c>
      <c r="T75" s="55">
        <v>3.1019999999999999</v>
      </c>
      <c r="U75" s="55">
        <v>3.2970000000000002</v>
      </c>
      <c r="V75" s="3">
        <v>3.476</v>
      </c>
      <c r="W75" s="3">
        <v>3.681</v>
      </c>
      <c r="X75" s="3" t="s">
        <v>12</v>
      </c>
      <c r="Y75" s="3">
        <v>4.1189999999999998</v>
      </c>
      <c r="Z75" s="15" t="s">
        <v>12</v>
      </c>
      <c r="AA75" s="10">
        <f t="shared" si="121"/>
        <v>3.681</v>
      </c>
      <c r="AB75" s="9">
        <f t="shared" si="122"/>
        <v>0.3839999999999999</v>
      </c>
      <c r="AC75" s="10">
        <f t="shared" si="123"/>
        <v>0.43799999999999972</v>
      </c>
      <c r="AD75" s="9" t="s">
        <v>12</v>
      </c>
      <c r="AE75" s="55" t="s">
        <v>12</v>
      </c>
      <c r="AF75" s="55">
        <v>0.72</v>
      </c>
      <c r="AG75" s="55">
        <v>0.81</v>
      </c>
      <c r="AH75" s="55">
        <v>0.92200000000000004</v>
      </c>
      <c r="AI75" s="3">
        <v>1.034</v>
      </c>
      <c r="AJ75" s="3">
        <v>1.161</v>
      </c>
      <c r="AK75" s="3" t="s">
        <v>12</v>
      </c>
      <c r="AL75" s="3">
        <v>1.4159999999999999</v>
      </c>
      <c r="AM75" s="15" t="s">
        <v>12</v>
      </c>
      <c r="AN75" s="10">
        <f t="shared" si="124"/>
        <v>1.161</v>
      </c>
      <c r="AO75" s="9">
        <f t="shared" si="125"/>
        <v>0.23899999999999999</v>
      </c>
      <c r="AP75" s="10">
        <f t="shared" si="126"/>
        <v>0.25499999999999989</v>
      </c>
      <c r="AQ75" s="9" t="s">
        <v>12</v>
      </c>
      <c r="AR75" s="55" t="s">
        <v>12</v>
      </c>
      <c r="AS75" s="55">
        <v>2.0710000000000002</v>
      </c>
      <c r="AT75" s="55">
        <v>2.1890000000000001</v>
      </c>
      <c r="AU75" s="55">
        <v>2.323</v>
      </c>
      <c r="AV75" s="3">
        <v>2.4470000000000001</v>
      </c>
      <c r="AW75" s="3">
        <v>2.5830000000000002</v>
      </c>
      <c r="AX75" s="3" t="s">
        <v>12</v>
      </c>
      <c r="AY75" s="3">
        <v>2.8340000000000001</v>
      </c>
      <c r="AZ75" s="15" t="s">
        <v>12</v>
      </c>
      <c r="BA75" s="10">
        <f t="shared" si="127"/>
        <v>2.5830000000000002</v>
      </c>
      <c r="BB75" s="9">
        <f t="shared" si="128"/>
        <v>0.26000000000000023</v>
      </c>
      <c r="BC75" s="10">
        <f t="shared" si="129"/>
        <v>0.25099999999999989</v>
      </c>
      <c r="BD75" s="9">
        <v>4.12</v>
      </c>
      <c r="BE75" s="3">
        <v>4.7619999999999996</v>
      </c>
      <c r="BF75" s="15">
        <v>5.4930000000000003</v>
      </c>
      <c r="BG75" s="15">
        <f t="shared" si="130"/>
        <v>4.7619999999999996</v>
      </c>
      <c r="BH75" s="9">
        <f t="shared" si="131"/>
        <v>0.64199999999999946</v>
      </c>
      <c r="BI75" s="10">
        <f t="shared" si="132"/>
        <v>0.73100000000000076</v>
      </c>
      <c r="BJ75" s="9">
        <v>4.617</v>
      </c>
      <c r="BK75" s="3">
        <v>5.4509999999999996</v>
      </c>
      <c r="BL75" s="15">
        <v>6.3550000000000004</v>
      </c>
      <c r="BM75" s="15">
        <f t="shared" si="133"/>
        <v>5.4509999999999996</v>
      </c>
      <c r="BN75" s="9">
        <f t="shared" si="134"/>
        <v>0.83399999999999963</v>
      </c>
      <c r="BO75" s="10">
        <f t="shared" si="135"/>
        <v>0.9040000000000008</v>
      </c>
      <c r="BP75">
        <f t="shared" si="136"/>
        <v>0</v>
      </c>
      <c r="BQ75" s="93">
        <f t="shared" si="137"/>
        <v>1.6718749999999991</v>
      </c>
      <c r="BR75" s="93">
        <f t="shared" si="138"/>
        <v>2.1718749999999996</v>
      </c>
      <c r="BS75" s="93" t="str">
        <f>VLOOKUP(C75,'Koppeling locatie - aslocatie'!$A$2:$C$8139,2,FALSE)</f>
        <v>BB_EX_M_23_16</v>
      </c>
      <c r="BT75" s="93">
        <f>VLOOKUP($BS75,aslocaties_v01!$C$3:$AA$500,MATCH($K$3/10,aslocaties_v01!$C$2:$X$2),FALSE)</f>
        <v>3.48</v>
      </c>
      <c r="BU75" s="93">
        <f>VLOOKUP(BS75,aslocaties_v01!$C$3:$AA$500,MATCH($K$3,aslocaties_v01!$C$2:$X$2),FALSE)</f>
        <v>3.8130000000000002</v>
      </c>
      <c r="BV75" s="93">
        <f>VLOOKUP(BS75,aslocaties_v01!$C$3:$AA$500,MATCH($K$3*10,aslocaties_v01!$C$2:$Y$2),FALSE)</f>
        <v>4.1909999999999998</v>
      </c>
      <c r="BW75" s="93">
        <f t="shared" si="139"/>
        <v>0.33300000000000018</v>
      </c>
      <c r="BX75" s="93">
        <f t="shared" si="140"/>
        <v>0.37799999999999967</v>
      </c>
      <c r="BY75" s="94">
        <f t="shared" si="141"/>
        <v>0.13281249999999933</v>
      </c>
      <c r="BZ75" s="94">
        <f t="shared" si="142"/>
        <v>0.13698630136986323</v>
      </c>
      <c r="CA75" s="94">
        <f t="shared" si="143"/>
        <v>0.18299999999999983</v>
      </c>
      <c r="CB75">
        <f t="shared" si="144"/>
        <v>0.13200000000000012</v>
      </c>
      <c r="CC75" s="58">
        <f t="shared" si="145"/>
        <v>7.2000000000000064E-2</v>
      </c>
      <c r="CD75" s="95" t="b">
        <f t="shared" si="146"/>
        <v>1</v>
      </c>
      <c r="CE75" s="96" t="b">
        <f t="shared" si="147"/>
        <v>1</v>
      </c>
      <c r="CF75" t="b">
        <f t="shared" si="148"/>
        <v>1</v>
      </c>
      <c r="CG75" t="b">
        <f t="shared" si="149"/>
        <v>1</v>
      </c>
      <c r="CH75" s="84" t="b">
        <f t="shared" si="150"/>
        <v>1</v>
      </c>
      <c r="CI75">
        <f t="shared" si="151"/>
        <v>1.161</v>
      </c>
      <c r="CJ75" t="b">
        <f t="shared" si="152"/>
        <v>1</v>
      </c>
      <c r="CK75" t="b">
        <f t="shared" si="153"/>
        <v>1</v>
      </c>
      <c r="CL75" s="84" t="b">
        <f t="shared" si="173"/>
        <v>1</v>
      </c>
      <c r="CM75">
        <f t="shared" si="154"/>
        <v>2.5830000000000002</v>
      </c>
      <c r="CN75" t="b">
        <f t="shared" si="155"/>
        <v>1</v>
      </c>
      <c r="CO75" s="84">
        <f t="shared" si="156"/>
        <v>0.1115472348581892</v>
      </c>
      <c r="CP75" t="b">
        <f t="shared" si="157"/>
        <v>1</v>
      </c>
      <c r="CQ75" s="96" t="b">
        <f t="shared" si="158"/>
        <v>1</v>
      </c>
      <c r="CR75" t="b">
        <f t="shared" si="159"/>
        <v>1</v>
      </c>
      <c r="CS75" t="b">
        <f t="shared" si="160"/>
        <v>1</v>
      </c>
      <c r="CT75" t="b">
        <f t="shared" si="161"/>
        <v>1</v>
      </c>
      <c r="CU75" t="b">
        <f t="shared" si="162"/>
        <v>1</v>
      </c>
      <c r="CV75" s="84" t="b">
        <f t="shared" si="163"/>
        <v>1</v>
      </c>
      <c r="CW75" t="b">
        <f t="shared" si="164"/>
        <v>0</v>
      </c>
      <c r="CX75" t="b">
        <f t="shared" si="165"/>
        <v>0</v>
      </c>
      <c r="CY75" t="b">
        <f t="shared" si="166"/>
        <v>1</v>
      </c>
      <c r="CZ75" t="b">
        <f t="shared" si="167"/>
        <v>1</v>
      </c>
      <c r="DA75" s="84">
        <f t="shared" si="168"/>
        <v>1</v>
      </c>
      <c r="DB75" t="b">
        <f t="shared" si="169"/>
        <v>1</v>
      </c>
    </row>
    <row r="76" spans="1:106">
      <c r="A76" s="9">
        <v>2387</v>
      </c>
      <c r="B76" s="3">
        <v>2</v>
      </c>
      <c r="C76" s="3" t="s">
        <v>1096</v>
      </c>
      <c r="D76" s="3" t="str">
        <f t="shared" si="116"/>
        <v>SG_1_24-2_dk_0023</v>
      </c>
      <c r="E76" s="3" t="str">
        <f t="shared" si="117"/>
        <v>0023</v>
      </c>
      <c r="F76" s="3">
        <v>119747.266</v>
      </c>
      <c r="G76" s="15">
        <v>423337.31199999998</v>
      </c>
      <c r="H76" s="35" t="str">
        <f t="shared" si="118"/>
        <v>ja</v>
      </c>
      <c r="I76" s="42">
        <v>277.36099999999999</v>
      </c>
      <c r="J76" s="20" t="s">
        <v>2277</v>
      </c>
      <c r="K76" s="21">
        <v>10000</v>
      </c>
      <c r="L76" s="28">
        <f t="shared" si="170"/>
        <v>1</v>
      </c>
      <c r="M76" s="28">
        <f t="shared" si="171"/>
        <v>1</v>
      </c>
      <c r="N76" s="56">
        <f t="shared" si="119"/>
        <v>10000</v>
      </c>
      <c r="O76" s="33">
        <f t="shared" si="172"/>
        <v>68.337239986724782</v>
      </c>
      <c r="P76" s="37">
        <f t="shared" si="120"/>
        <v>71.299226510531142</v>
      </c>
      <c r="Q76" s="9" t="s">
        <v>12</v>
      </c>
      <c r="R76" s="55" t="s">
        <v>12</v>
      </c>
      <c r="S76" s="55">
        <v>2.8969999999999998</v>
      </c>
      <c r="T76" s="55">
        <v>3.0790000000000002</v>
      </c>
      <c r="U76" s="55">
        <v>3.2759999999999998</v>
      </c>
      <c r="V76" s="3">
        <v>3.456</v>
      </c>
      <c r="W76" s="3">
        <v>3.6579999999999999</v>
      </c>
      <c r="X76" s="3" t="s">
        <v>12</v>
      </c>
      <c r="Y76" s="3">
        <v>4.0830000000000002</v>
      </c>
      <c r="Z76" s="15" t="s">
        <v>12</v>
      </c>
      <c r="AA76" s="10">
        <f t="shared" si="121"/>
        <v>3.6579999999999999</v>
      </c>
      <c r="AB76" s="9">
        <f t="shared" si="122"/>
        <v>0.38200000000000012</v>
      </c>
      <c r="AC76" s="10">
        <f t="shared" si="123"/>
        <v>0.42500000000000027</v>
      </c>
      <c r="AD76" s="9" t="s">
        <v>12</v>
      </c>
      <c r="AE76" s="55" t="s">
        <v>12</v>
      </c>
      <c r="AF76" s="55">
        <v>0.69499999999999995</v>
      </c>
      <c r="AG76" s="55">
        <v>0.78400000000000003</v>
      </c>
      <c r="AH76" s="55">
        <v>0.89300000000000002</v>
      </c>
      <c r="AI76" s="3">
        <v>1.0029999999999999</v>
      </c>
      <c r="AJ76" s="3">
        <v>1.127</v>
      </c>
      <c r="AK76" s="3" t="s">
        <v>12</v>
      </c>
      <c r="AL76" s="3">
        <v>1.373</v>
      </c>
      <c r="AM76" s="15" t="s">
        <v>12</v>
      </c>
      <c r="AN76" s="10">
        <f t="shared" si="124"/>
        <v>1.127</v>
      </c>
      <c r="AO76" s="9">
        <f t="shared" si="125"/>
        <v>0.23399999999999999</v>
      </c>
      <c r="AP76" s="10">
        <f t="shared" si="126"/>
        <v>0.246</v>
      </c>
      <c r="AQ76" s="9" t="s">
        <v>12</v>
      </c>
      <c r="AR76" s="55" t="s">
        <v>12</v>
      </c>
      <c r="AS76" s="55">
        <v>2.0289999999999999</v>
      </c>
      <c r="AT76" s="55">
        <v>2.1539999999999999</v>
      </c>
      <c r="AU76" s="55">
        <v>2.2890000000000001</v>
      </c>
      <c r="AV76" s="3">
        <v>2.4129999999999998</v>
      </c>
      <c r="AW76" s="3">
        <v>2.548</v>
      </c>
      <c r="AX76" s="3" t="s">
        <v>12</v>
      </c>
      <c r="AY76" s="3">
        <v>2.7959999999999998</v>
      </c>
      <c r="AZ76" s="15" t="s">
        <v>12</v>
      </c>
      <c r="BA76" s="10">
        <f t="shared" si="127"/>
        <v>2.548</v>
      </c>
      <c r="BB76" s="9">
        <f t="shared" si="128"/>
        <v>0.2589999999999999</v>
      </c>
      <c r="BC76" s="10">
        <f t="shared" si="129"/>
        <v>0.24799999999999978</v>
      </c>
      <c r="BD76" s="9">
        <v>4.0039999999999996</v>
      </c>
      <c r="BE76" s="3">
        <v>4.6440000000000001</v>
      </c>
      <c r="BF76" s="15">
        <v>5.3959999999999999</v>
      </c>
      <c r="BG76" s="15">
        <f t="shared" si="130"/>
        <v>4.6440000000000001</v>
      </c>
      <c r="BH76" s="9">
        <f t="shared" si="131"/>
        <v>0.64000000000000057</v>
      </c>
      <c r="BI76" s="10">
        <f t="shared" si="132"/>
        <v>0.75199999999999978</v>
      </c>
      <c r="BJ76" s="9">
        <v>4.46</v>
      </c>
      <c r="BK76" s="3">
        <v>5.3209999999999997</v>
      </c>
      <c r="BL76" s="15">
        <v>6.3120000000000003</v>
      </c>
      <c r="BM76" s="15">
        <f t="shared" si="133"/>
        <v>5.3209999999999997</v>
      </c>
      <c r="BN76" s="9">
        <f t="shared" si="134"/>
        <v>0.86099999999999977</v>
      </c>
      <c r="BO76" s="10">
        <f t="shared" si="135"/>
        <v>0.99100000000000055</v>
      </c>
      <c r="BP76">
        <f t="shared" si="136"/>
        <v>0</v>
      </c>
      <c r="BQ76" s="93">
        <f t="shared" si="137"/>
        <v>1.6753926701570689</v>
      </c>
      <c r="BR76" s="93">
        <f t="shared" si="138"/>
        <v>2.2539267015706792</v>
      </c>
      <c r="BS76" s="93" t="str">
        <f>VLOOKUP(C76,'Koppeling locatie - aslocatie'!$A$2:$C$8139,2,FALSE)</f>
        <v>BB_EX_M_23_16</v>
      </c>
      <c r="BT76" s="93">
        <f>VLOOKUP($BS76,aslocaties_v01!$C$3:$AA$500,MATCH($K$3/10,aslocaties_v01!$C$2:$X$2),FALSE)</f>
        <v>3.48</v>
      </c>
      <c r="BU76" s="93">
        <f>VLOOKUP(BS76,aslocaties_v01!$C$3:$AA$500,MATCH($K$3,aslocaties_v01!$C$2:$X$2),FALSE)</f>
        <v>3.8130000000000002</v>
      </c>
      <c r="BV76" s="93">
        <f>VLOOKUP(BS76,aslocaties_v01!$C$3:$AA$500,MATCH($K$3*10,aslocaties_v01!$C$2:$Y$2),FALSE)</f>
        <v>4.1909999999999998</v>
      </c>
      <c r="BW76" s="93">
        <f t="shared" si="139"/>
        <v>0.33300000000000018</v>
      </c>
      <c r="BX76" s="93">
        <f t="shared" si="140"/>
        <v>0.37799999999999967</v>
      </c>
      <c r="BY76" s="94">
        <f t="shared" si="141"/>
        <v>0.1282722513089003</v>
      </c>
      <c r="BZ76" s="94">
        <f t="shared" si="142"/>
        <v>0.11058823529411899</v>
      </c>
      <c r="CA76" s="94">
        <f t="shared" si="143"/>
        <v>0.20400000000000018</v>
      </c>
      <c r="CB76">
        <f t="shared" si="144"/>
        <v>0.15500000000000025</v>
      </c>
      <c r="CC76" s="58">
        <f t="shared" si="145"/>
        <v>0.10799999999999965</v>
      </c>
      <c r="CD76" s="95" t="b">
        <f t="shared" si="146"/>
        <v>1</v>
      </c>
      <c r="CE76" s="96" t="b">
        <f t="shared" si="147"/>
        <v>1</v>
      </c>
      <c r="CF76" t="b">
        <f t="shared" si="148"/>
        <v>1</v>
      </c>
      <c r="CG76" t="b">
        <f t="shared" si="149"/>
        <v>1</v>
      </c>
      <c r="CH76" s="84" t="b">
        <f t="shared" si="150"/>
        <v>1</v>
      </c>
      <c r="CI76">
        <f t="shared" si="151"/>
        <v>1.127</v>
      </c>
      <c r="CJ76" t="b">
        <f t="shared" si="152"/>
        <v>1</v>
      </c>
      <c r="CK76" t="b">
        <f t="shared" si="153"/>
        <v>1</v>
      </c>
      <c r="CL76" s="84" t="b">
        <f t="shared" si="173"/>
        <v>1</v>
      </c>
      <c r="CM76">
        <f t="shared" si="154"/>
        <v>2.548</v>
      </c>
      <c r="CN76" t="b">
        <f t="shared" si="155"/>
        <v>1</v>
      </c>
      <c r="CO76" s="84">
        <f t="shared" si="156"/>
        <v>0.11127573469078118</v>
      </c>
      <c r="CP76" t="b">
        <f t="shared" si="157"/>
        <v>1</v>
      </c>
      <c r="CQ76" s="96" t="b">
        <f t="shared" si="158"/>
        <v>1</v>
      </c>
      <c r="CR76" t="b">
        <f t="shared" si="159"/>
        <v>0</v>
      </c>
      <c r="CS76" t="b">
        <f t="shared" si="160"/>
        <v>0</v>
      </c>
      <c r="CT76" t="b">
        <f t="shared" si="161"/>
        <v>1</v>
      </c>
      <c r="CU76" t="b">
        <f t="shared" si="162"/>
        <v>1</v>
      </c>
      <c r="CV76" s="84" t="b">
        <f t="shared" si="163"/>
        <v>1</v>
      </c>
      <c r="CW76" t="b">
        <f t="shared" si="164"/>
        <v>1</v>
      </c>
      <c r="CX76" t="b">
        <f t="shared" si="165"/>
        <v>1</v>
      </c>
      <c r="CY76" t="b">
        <f t="shared" si="166"/>
        <v>1</v>
      </c>
      <c r="CZ76" t="b">
        <f t="shared" si="167"/>
        <v>1</v>
      </c>
      <c r="DA76" s="84">
        <f t="shared" si="168"/>
        <v>1</v>
      </c>
      <c r="DB76" t="b">
        <f t="shared" si="169"/>
        <v>1</v>
      </c>
    </row>
    <row r="77" spans="1:106">
      <c r="A77" s="9">
        <v>2388</v>
      </c>
      <c r="B77" s="3">
        <v>2</v>
      </c>
      <c r="C77" s="3" t="s">
        <v>1097</v>
      </c>
      <c r="D77" s="3" t="str">
        <f t="shared" si="116"/>
        <v>SG_1_24-2_dk_0024</v>
      </c>
      <c r="E77" s="3" t="str">
        <f t="shared" si="117"/>
        <v>0024</v>
      </c>
      <c r="F77" s="3">
        <v>119744.617</v>
      </c>
      <c r="G77" s="15">
        <v>423266.06199999998</v>
      </c>
      <c r="H77" s="35" t="str">
        <f t="shared" si="118"/>
        <v>ja</v>
      </c>
      <c r="I77" s="42">
        <v>275.024</v>
      </c>
      <c r="J77" s="20" t="s">
        <v>2277</v>
      </c>
      <c r="K77" s="21">
        <v>10000</v>
      </c>
      <c r="L77" s="28">
        <f t="shared" si="170"/>
        <v>1</v>
      </c>
      <c r="M77" s="28">
        <f t="shared" si="171"/>
        <v>1</v>
      </c>
      <c r="N77" s="56">
        <f t="shared" si="119"/>
        <v>10000</v>
      </c>
      <c r="O77" s="33">
        <f t="shared" si="172"/>
        <v>71.299226510531142</v>
      </c>
      <c r="P77" s="37">
        <f t="shared" si="120"/>
        <v>148.81453335611423</v>
      </c>
      <c r="Q77" s="9" t="s">
        <v>12</v>
      </c>
      <c r="R77" s="55" t="s">
        <v>12</v>
      </c>
      <c r="S77" s="55">
        <v>2.8959999999999999</v>
      </c>
      <c r="T77" s="55">
        <v>3.0790000000000002</v>
      </c>
      <c r="U77" s="55">
        <v>3.2759999999999998</v>
      </c>
      <c r="V77" s="3">
        <v>3.4550000000000001</v>
      </c>
      <c r="W77" s="3">
        <v>3.6579999999999999</v>
      </c>
      <c r="X77" s="3" t="s">
        <v>12</v>
      </c>
      <c r="Y77" s="3">
        <v>4.0819999999999999</v>
      </c>
      <c r="Z77" s="15" t="s">
        <v>12</v>
      </c>
      <c r="AA77" s="10">
        <f t="shared" si="121"/>
        <v>3.6579999999999999</v>
      </c>
      <c r="AB77" s="9">
        <f t="shared" si="122"/>
        <v>0.38200000000000012</v>
      </c>
      <c r="AC77" s="10">
        <f t="shared" si="123"/>
        <v>0.42399999999999993</v>
      </c>
      <c r="AD77" s="9" t="s">
        <v>12</v>
      </c>
      <c r="AE77" s="55" t="s">
        <v>12</v>
      </c>
      <c r="AF77" s="55">
        <v>0.621</v>
      </c>
      <c r="AG77" s="55">
        <v>0.72699999999999998</v>
      </c>
      <c r="AH77" s="55">
        <v>0.84199999999999997</v>
      </c>
      <c r="AI77" s="3">
        <v>0.95399999999999996</v>
      </c>
      <c r="AJ77" s="3">
        <v>1.079</v>
      </c>
      <c r="AK77" s="3" t="s">
        <v>12</v>
      </c>
      <c r="AL77" s="3">
        <v>1.329</v>
      </c>
      <c r="AM77" s="15" t="s">
        <v>12</v>
      </c>
      <c r="AN77" s="10">
        <f t="shared" si="124"/>
        <v>1.079</v>
      </c>
      <c r="AO77" s="9">
        <f t="shared" si="125"/>
        <v>0.23699999999999999</v>
      </c>
      <c r="AP77" s="10">
        <f t="shared" si="126"/>
        <v>0.25</v>
      </c>
      <c r="AQ77" s="9" t="s">
        <v>12</v>
      </c>
      <c r="AR77" s="55" t="s">
        <v>12</v>
      </c>
      <c r="AS77" s="55">
        <v>1.9530000000000001</v>
      </c>
      <c r="AT77" s="55">
        <v>2.1179999999999999</v>
      </c>
      <c r="AU77" s="55">
        <v>2.2749999999999999</v>
      </c>
      <c r="AV77" s="3">
        <v>2.407</v>
      </c>
      <c r="AW77" s="3">
        <v>2.5430000000000001</v>
      </c>
      <c r="AX77" s="3" t="s">
        <v>12</v>
      </c>
      <c r="AY77" s="3">
        <v>2.82</v>
      </c>
      <c r="AZ77" s="15" t="s">
        <v>12</v>
      </c>
      <c r="BA77" s="10">
        <f t="shared" si="127"/>
        <v>2.5430000000000001</v>
      </c>
      <c r="BB77" s="9">
        <f t="shared" si="128"/>
        <v>0.26800000000000024</v>
      </c>
      <c r="BC77" s="10">
        <f t="shared" si="129"/>
        <v>0.27699999999999969</v>
      </c>
      <c r="BD77" s="9">
        <v>3.9929999999999999</v>
      </c>
      <c r="BE77" s="3">
        <v>4.6310000000000002</v>
      </c>
      <c r="BF77" s="15">
        <v>5.3869999999999996</v>
      </c>
      <c r="BG77" s="15">
        <f t="shared" si="130"/>
        <v>4.6310000000000002</v>
      </c>
      <c r="BH77" s="9">
        <f t="shared" si="131"/>
        <v>0.63800000000000034</v>
      </c>
      <c r="BI77" s="10">
        <f t="shared" si="132"/>
        <v>0.75599999999999934</v>
      </c>
      <c r="BJ77" s="9">
        <v>4.4160000000000004</v>
      </c>
      <c r="BK77" s="3">
        <v>5.2779999999999996</v>
      </c>
      <c r="BL77" s="15">
        <v>6.2729999999999997</v>
      </c>
      <c r="BM77" s="15">
        <f t="shared" si="133"/>
        <v>5.2779999999999996</v>
      </c>
      <c r="BN77" s="9">
        <f t="shared" si="134"/>
        <v>0.86199999999999921</v>
      </c>
      <c r="BO77" s="10">
        <f t="shared" si="135"/>
        <v>0.99500000000000011</v>
      </c>
      <c r="BP77">
        <f t="shared" si="136"/>
        <v>0</v>
      </c>
      <c r="BQ77" s="93">
        <f t="shared" si="137"/>
        <v>1.6701570680628277</v>
      </c>
      <c r="BR77" s="93">
        <f t="shared" si="138"/>
        <v>2.2565445026177984</v>
      </c>
      <c r="BS77" s="93" t="str">
        <f>VLOOKUP(C77,'Koppeling locatie - aslocatie'!$A$2:$C$8139,2,FALSE)</f>
        <v>BB_EX_M_23_16</v>
      </c>
      <c r="BT77" s="93">
        <f>VLOOKUP($BS77,aslocaties_v01!$C$3:$AA$500,MATCH($K$3/10,aslocaties_v01!$C$2:$X$2),FALSE)</f>
        <v>3.48</v>
      </c>
      <c r="BU77" s="93">
        <f>VLOOKUP(BS77,aslocaties_v01!$C$3:$AA$500,MATCH($K$3,aslocaties_v01!$C$2:$X$2),FALSE)</f>
        <v>3.8130000000000002</v>
      </c>
      <c r="BV77" s="93">
        <f>VLOOKUP(BS77,aslocaties_v01!$C$3:$AA$500,MATCH($K$3*10,aslocaties_v01!$C$2:$Y$2),FALSE)</f>
        <v>4.1909999999999998</v>
      </c>
      <c r="BW77" s="93">
        <f t="shared" si="139"/>
        <v>0.33300000000000018</v>
      </c>
      <c r="BX77" s="93">
        <f t="shared" si="140"/>
        <v>0.37799999999999967</v>
      </c>
      <c r="BY77" s="94">
        <f t="shared" si="141"/>
        <v>0.1282722513089003</v>
      </c>
      <c r="BZ77" s="94">
        <f t="shared" si="142"/>
        <v>0.10849056603773644</v>
      </c>
      <c r="CA77" s="94">
        <f t="shared" si="143"/>
        <v>0.20400000000000018</v>
      </c>
      <c r="CB77">
        <f t="shared" si="144"/>
        <v>0.15500000000000025</v>
      </c>
      <c r="CC77" s="58">
        <f t="shared" si="145"/>
        <v>0.10899999999999999</v>
      </c>
      <c r="CD77" s="95" t="b">
        <f t="shared" si="146"/>
        <v>1</v>
      </c>
      <c r="CE77" s="96" t="b">
        <f t="shared" si="147"/>
        <v>1</v>
      </c>
      <c r="CF77" t="b">
        <f t="shared" si="148"/>
        <v>1</v>
      </c>
      <c r="CG77" t="b">
        <f t="shared" si="149"/>
        <v>1</v>
      </c>
      <c r="CH77" s="84" t="b">
        <f t="shared" si="150"/>
        <v>1</v>
      </c>
      <c r="CI77">
        <f t="shared" si="151"/>
        <v>1.079</v>
      </c>
      <c r="CJ77" t="b">
        <f t="shared" si="152"/>
        <v>1</v>
      </c>
      <c r="CK77" t="b">
        <f t="shared" si="153"/>
        <v>1</v>
      </c>
      <c r="CL77" s="84" t="b">
        <f t="shared" si="173"/>
        <v>1</v>
      </c>
      <c r="CM77">
        <f t="shared" si="154"/>
        <v>2.5430000000000001</v>
      </c>
      <c r="CN77" t="b">
        <f t="shared" si="155"/>
        <v>1</v>
      </c>
      <c r="CO77" s="84">
        <f t="shared" si="156"/>
        <v>0.10695574717558221</v>
      </c>
      <c r="CP77" t="b">
        <f t="shared" si="157"/>
        <v>1</v>
      </c>
      <c r="CQ77" s="96" t="b">
        <f t="shared" si="158"/>
        <v>1</v>
      </c>
      <c r="CR77" t="b">
        <f t="shared" si="159"/>
        <v>1</v>
      </c>
      <c r="CS77" t="b">
        <f t="shared" si="160"/>
        <v>1</v>
      </c>
      <c r="CT77" t="b">
        <f t="shared" si="161"/>
        <v>1</v>
      </c>
      <c r="CU77" t="b">
        <f t="shared" si="162"/>
        <v>1</v>
      </c>
      <c r="CV77" s="84" t="b">
        <f t="shared" si="163"/>
        <v>1</v>
      </c>
      <c r="CW77" t="b">
        <f t="shared" si="164"/>
        <v>1</v>
      </c>
      <c r="CX77" t="b">
        <f t="shared" si="165"/>
        <v>1</v>
      </c>
      <c r="CY77" t="b">
        <f t="shared" si="166"/>
        <v>1</v>
      </c>
      <c r="CZ77" t="b">
        <f t="shared" si="167"/>
        <v>1</v>
      </c>
      <c r="DA77" s="84">
        <f t="shared" si="168"/>
        <v>0</v>
      </c>
      <c r="DB77" t="b">
        <f t="shared" si="169"/>
        <v>0</v>
      </c>
    </row>
    <row r="78" spans="1:106">
      <c r="A78" s="9">
        <v>2389</v>
      </c>
      <c r="B78" s="3">
        <v>2</v>
      </c>
      <c r="C78" s="3" t="s">
        <v>1098</v>
      </c>
      <c r="D78" s="3" t="str">
        <f t="shared" si="116"/>
        <v>SG_1_24-2_dk_0025</v>
      </c>
      <c r="E78" s="3" t="str">
        <f t="shared" si="117"/>
        <v>0025</v>
      </c>
      <c r="F78" s="3">
        <v>119736.5</v>
      </c>
      <c r="G78" s="15">
        <v>423117.46899999998</v>
      </c>
      <c r="H78" s="35" t="str">
        <f t="shared" si="118"/>
        <v>ja</v>
      </c>
      <c r="I78" s="42">
        <v>281.92</v>
      </c>
      <c r="J78" s="20" t="s">
        <v>2277</v>
      </c>
      <c r="K78" s="21">
        <v>10000</v>
      </c>
      <c r="L78" s="28">
        <f t="shared" si="170"/>
        <v>1</v>
      </c>
      <c r="M78" s="28">
        <f t="shared" si="171"/>
        <v>1</v>
      </c>
      <c r="N78" s="56">
        <f t="shared" si="119"/>
        <v>10000</v>
      </c>
      <c r="O78" s="33">
        <f t="shared" si="172"/>
        <v>148.81453335611423</v>
      </c>
      <c r="P78" s="37">
        <f t="shared" si="120"/>
        <v>93.204598019614295</v>
      </c>
      <c r="Q78" s="9" t="s">
        <v>12</v>
      </c>
      <c r="R78" s="55" t="s">
        <v>12</v>
      </c>
      <c r="S78" s="55">
        <v>2.895</v>
      </c>
      <c r="T78" s="55">
        <v>3.077</v>
      </c>
      <c r="U78" s="55">
        <v>3.274</v>
      </c>
      <c r="V78" s="3">
        <v>3.4540000000000002</v>
      </c>
      <c r="W78" s="3">
        <v>3.6560000000000001</v>
      </c>
      <c r="X78" s="3" t="s">
        <v>12</v>
      </c>
      <c r="Y78" s="3">
        <v>4.0810000000000004</v>
      </c>
      <c r="Z78" s="15" t="s">
        <v>12</v>
      </c>
      <c r="AA78" s="10">
        <f t="shared" si="121"/>
        <v>3.6560000000000001</v>
      </c>
      <c r="AB78" s="9">
        <f t="shared" si="122"/>
        <v>0.38200000000000012</v>
      </c>
      <c r="AC78" s="10">
        <f t="shared" si="123"/>
        <v>0.42500000000000027</v>
      </c>
      <c r="AD78" s="9" t="s">
        <v>12</v>
      </c>
      <c r="AE78" s="55" t="s">
        <v>12</v>
      </c>
      <c r="AF78" s="55">
        <v>0.59799999999999998</v>
      </c>
      <c r="AG78" s="55">
        <v>0.7</v>
      </c>
      <c r="AH78" s="55">
        <v>0.81</v>
      </c>
      <c r="AI78" s="3">
        <v>0.91700000000000004</v>
      </c>
      <c r="AJ78" s="3">
        <v>1.038</v>
      </c>
      <c r="AK78" s="3" t="s">
        <v>12</v>
      </c>
      <c r="AL78" s="3">
        <v>1.2809999999999999</v>
      </c>
      <c r="AM78" s="15" t="s">
        <v>12</v>
      </c>
      <c r="AN78" s="10">
        <f t="shared" si="124"/>
        <v>1.038</v>
      </c>
      <c r="AO78" s="9">
        <f t="shared" si="125"/>
        <v>0.22799999999999998</v>
      </c>
      <c r="AP78" s="10">
        <f t="shared" si="126"/>
        <v>0.24299999999999988</v>
      </c>
      <c r="AQ78" s="9" t="s">
        <v>12</v>
      </c>
      <c r="AR78" s="55" t="s">
        <v>12</v>
      </c>
      <c r="AS78" s="55">
        <v>1.9039999999999999</v>
      </c>
      <c r="AT78" s="55">
        <v>2.06</v>
      </c>
      <c r="AU78" s="55">
        <v>2.2050000000000001</v>
      </c>
      <c r="AV78" s="3">
        <v>2.3220000000000001</v>
      </c>
      <c r="AW78" s="3">
        <v>2.4470000000000001</v>
      </c>
      <c r="AX78" s="3" t="s">
        <v>12</v>
      </c>
      <c r="AY78" s="3">
        <v>2.7130000000000001</v>
      </c>
      <c r="AZ78" s="15" t="s">
        <v>12</v>
      </c>
      <c r="BA78" s="10">
        <f t="shared" si="127"/>
        <v>2.4470000000000001</v>
      </c>
      <c r="BB78" s="9">
        <f t="shared" si="128"/>
        <v>0.24199999999999999</v>
      </c>
      <c r="BC78" s="10">
        <f t="shared" si="129"/>
        <v>0.26600000000000001</v>
      </c>
      <c r="BD78" s="9">
        <v>3.948</v>
      </c>
      <c r="BE78" s="3">
        <v>4.5720000000000001</v>
      </c>
      <c r="BF78" s="15">
        <v>5.3230000000000004</v>
      </c>
      <c r="BG78" s="15">
        <f t="shared" si="130"/>
        <v>4.5720000000000001</v>
      </c>
      <c r="BH78" s="9">
        <f t="shared" si="131"/>
        <v>0.62400000000000011</v>
      </c>
      <c r="BI78" s="10">
        <f t="shared" si="132"/>
        <v>0.75100000000000033</v>
      </c>
      <c r="BJ78" s="9">
        <v>4.3529999999999998</v>
      </c>
      <c r="BK78" s="3">
        <v>5.1980000000000004</v>
      </c>
      <c r="BL78" s="15">
        <v>6.1879999999999997</v>
      </c>
      <c r="BM78" s="15">
        <f t="shared" si="133"/>
        <v>5.1980000000000004</v>
      </c>
      <c r="BN78" s="9">
        <f t="shared" si="134"/>
        <v>0.84500000000000064</v>
      </c>
      <c r="BO78" s="10">
        <f t="shared" si="135"/>
        <v>0.98999999999999932</v>
      </c>
      <c r="BP78">
        <f t="shared" si="136"/>
        <v>0</v>
      </c>
      <c r="BQ78" s="93">
        <f t="shared" si="137"/>
        <v>1.6335078534031411</v>
      </c>
      <c r="BR78" s="93">
        <f t="shared" si="138"/>
        <v>2.2120418848167551</v>
      </c>
      <c r="BS78" s="93" t="str">
        <f>VLOOKUP(C78,'Koppeling locatie - aslocatie'!$A$2:$C$8139,2,FALSE)</f>
        <v>BB_EX_M_23_16</v>
      </c>
      <c r="BT78" s="93">
        <f>VLOOKUP($BS78,aslocaties_v01!$C$3:$AA$500,MATCH($K$3/10,aslocaties_v01!$C$2:$X$2),FALSE)</f>
        <v>3.48</v>
      </c>
      <c r="BU78" s="93">
        <f>VLOOKUP(BS78,aslocaties_v01!$C$3:$AA$500,MATCH($K$3,aslocaties_v01!$C$2:$X$2),FALSE)</f>
        <v>3.8130000000000002</v>
      </c>
      <c r="BV78" s="93">
        <f>VLOOKUP(BS78,aslocaties_v01!$C$3:$AA$500,MATCH($K$3*10,aslocaties_v01!$C$2:$Y$2),FALSE)</f>
        <v>4.1909999999999998</v>
      </c>
      <c r="BW78" s="93">
        <f t="shared" si="139"/>
        <v>0.33300000000000018</v>
      </c>
      <c r="BX78" s="93">
        <f t="shared" si="140"/>
        <v>0.37799999999999967</v>
      </c>
      <c r="BY78" s="94">
        <f t="shared" si="141"/>
        <v>0.1282722513089003</v>
      </c>
      <c r="BZ78" s="94">
        <f t="shared" si="142"/>
        <v>0.11058823529411899</v>
      </c>
      <c r="CA78" s="94">
        <f t="shared" si="143"/>
        <v>0.20599999999999996</v>
      </c>
      <c r="CB78">
        <f t="shared" si="144"/>
        <v>0.15700000000000003</v>
      </c>
      <c r="CC78" s="58">
        <f t="shared" si="145"/>
        <v>0.10999999999999943</v>
      </c>
      <c r="CD78" s="95" t="b">
        <f t="shared" si="146"/>
        <v>1</v>
      </c>
      <c r="CE78" s="96" t="b">
        <f t="shared" si="147"/>
        <v>1</v>
      </c>
      <c r="CF78" t="b">
        <f t="shared" si="148"/>
        <v>1</v>
      </c>
      <c r="CG78" t="b">
        <f t="shared" si="149"/>
        <v>1</v>
      </c>
      <c r="CH78" s="84" t="b">
        <f t="shared" si="150"/>
        <v>1</v>
      </c>
      <c r="CI78">
        <f t="shared" si="151"/>
        <v>1.038</v>
      </c>
      <c r="CJ78" t="b">
        <f t="shared" si="152"/>
        <v>1</v>
      </c>
      <c r="CK78" t="b">
        <f t="shared" si="153"/>
        <v>1</v>
      </c>
      <c r="CL78" s="84" t="b">
        <f t="shared" si="173"/>
        <v>1</v>
      </c>
      <c r="CM78">
        <f t="shared" si="154"/>
        <v>2.4470000000000001</v>
      </c>
      <c r="CN78" t="b">
        <f t="shared" si="155"/>
        <v>1</v>
      </c>
      <c r="CO78" s="84">
        <f t="shared" si="156"/>
        <v>0.11112321975945047</v>
      </c>
      <c r="CP78" t="b">
        <f t="shared" si="157"/>
        <v>1</v>
      </c>
      <c r="CQ78" s="96" t="b">
        <f t="shared" si="158"/>
        <v>1</v>
      </c>
      <c r="CR78" t="b">
        <f t="shared" si="159"/>
        <v>1</v>
      </c>
      <c r="CS78" t="b">
        <f t="shared" si="160"/>
        <v>1</v>
      </c>
      <c r="CT78" t="b">
        <f t="shared" si="161"/>
        <v>1</v>
      </c>
      <c r="CU78" t="b">
        <f t="shared" si="162"/>
        <v>1</v>
      </c>
      <c r="CV78" s="84" t="b">
        <f t="shared" si="163"/>
        <v>0</v>
      </c>
      <c r="CW78" t="b">
        <f t="shared" si="164"/>
        <v>0</v>
      </c>
      <c r="CX78" t="b">
        <f t="shared" si="165"/>
        <v>1</v>
      </c>
      <c r="CY78" t="b">
        <f t="shared" si="166"/>
        <v>1</v>
      </c>
      <c r="CZ78" t="b">
        <f t="shared" si="167"/>
        <v>1</v>
      </c>
      <c r="DA78" s="84">
        <f t="shared" si="168"/>
        <v>1</v>
      </c>
      <c r="DB78" t="b">
        <f t="shared" si="169"/>
        <v>1</v>
      </c>
    </row>
    <row r="79" spans="1:106">
      <c r="A79" s="9">
        <v>2390</v>
      </c>
      <c r="B79" s="3">
        <v>2</v>
      </c>
      <c r="C79" s="3" t="s">
        <v>1099</v>
      </c>
      <c r="D79" s="3" t="str">
        <f t="shared" si="116"/>
        <v>SG_1_24-2_dk_0026</v>
      </c>
      <c r="E79" s="3" t="str">
        <f t="shared" si="117"/>
        <v>0026</v>
      </c>
      <c r="F79" s="3">
        <v>119677.734</v>
      </c>
      <c r="G79" s="15">
        <v>423045.125</v>
      </c>
      <c r="H79" s="35" t="str">
        <f t="shared" si="118"/>
        <v>ja</v>
      </c>
      <c r="I79" s="42">
        <v>283.38400000000001</v>
      </c>
      <c r="J79" s="20" t="s">
        <v>2277</v>
      </c>
      <c r="K79" s="21">
        <v>10000</v>
      </c>
      <c r="L79" s="28">
        <f t="shared" si="170"/>
        <v>1</v>
      </c>
      <c r="M79" s="28">
        <f t="shared" si="171"/>
        <v>1</v>
      </c>
      <c r="N79" s="56">
        <f t="shared" si="119"/>
        <v>10000</v>
      </c>
      <c r="O79" s="33">
        <f t="shared" si="172"/>
        <v>93.204598019614295</v>
      </c>
      <c r="P79" s="37">
        <f t="shared" si="120"/>
        <v>77.243779192890173</v>
      </c>
      <c r="Q79" s="9" t="s">
        <v>12</v>
      </c>
      <c r="R79" s="55" t="s">
        <v>12</v>
      </c>
      <c r="S79" s="55">
        <v>3.145</v>
      </c>
      <c r="T79" s="55">
        <v>3.34</v>
      </c>
      <c r="U79" s="55">
        <v>3.5390000000000001</v>
      </c>
      <c r="V79" s="3">
        <v>3.71</v>
      </c>
      <c r="W79" s="3">
        <v>3.8940000000000001</v>
      </c>
      <c r="X79" s="3" t="s">
        <v>12</v>
      </c>
      <c r="Y79" s="3">
        <v>4.2530000000000001</v>
      </c>
      <c r="Z79" s="15" t="s">
        <v>12</v>
      </c>
      <c r="AA79" s="10">
        <f t="shared" si="121"/>
        <v>3.8940000000000001</v>
      </c>
      <c r="AB79" s="9">
        <f t="shared" si="122"/>
        <v>0.35499999999999998</v>
      </c>
      <c r="AC79" s="10">
        <f t="shared" si="123"/>
        <v>0.35899999999999999</v>
      </c>
      <c r="AD79" s="9" t="s">
        <v>12</v>
      </c>
      <c r="AE79" s="55" t="s">
        <v>12</v>
      </c>
      <c r="AF79" s="55">
        <v>0.7</v>
      </c>
      <c r="AG79" s="55">
        <v>0.76600000000000001</v>
      </c>
      <c r="AH79" s="55">
        <v>0.85399999999999998</v>
      </c>
      <c r="AI79" s="3">
        <v>0.94899999999999995</v>
      </c>
      <c r="AJ79" s="3">
        <v>1.0580000000000001</v>
      </c>
      <c r="AK79" s="3" t="s">
        <v>12</v>
      </c>
      <c r="AL79" s="3">
        <v>1.2749999999999999</v>
      </c>
      <c r="AM79" s="15" t="s">
        <v>12</v>
      </c>
      <c r="AN79" s="10">
        <f t="shared" si="124"/>
        <v>1.0580000000000001</v>
      </c>
      <c r="AO79" s="9">
        <f t="shared" si="125"/>
        <v>0.20400000000000007</v>
      </c>
      <c r="AP79" s="10">
        <f t="shared" si="126"/>
        <v>0.21699999999999986</v>
      </c>
      <c r="AQ79" s="9" t="s">
        <v>12</v>
      </c>
      <c r="AR79" s="55" t="s">
        <v>12</v>
      </c>
      <c r="AS79" s="55">
        <v>1.8660000000000001</v>
      </c>
      <c r="AT79" s="55">
        <v>2.0089999999999999</v>
      </c>
      <c r="AU79" s="55">
        <v>2.1379999999999999</v>
      </c>
      <c r="AV79" s="3">
        <v>2.2400000000000002</v>
      </c>
      <c r="AW79" s="3">
        <v>2.3450000000000002</v>
      </c>
      <c r="AX79" s="3" t="s">
        <v>12</v>
      </c>
      <c r="AY79" s="3">
        <v>2.548</v>
      </c>
      <c r="AZ79" s="15" t="s">
        <v>12</v>
      </c>
      <c r="BA79" s="10">
        <f t="shared" si="127"/>
        <v>2.3450000000000002</v>
      </c>
      <c r="BB79" s="9">
        <f t="shared" si="128"/>
        <v>0.20700000000000029</v>
      </c>
      <c r="BC79" s="10">
        <f t="shared" si="129"/>
        <v>0.20299999999999985</v>
      </c>
      <c r="BD79" s="9">
        <v>4.181</v>
      </c>
      <c r="BE79" s="3">
        <v>4.6769999999999996</v>
      </c>
      <c r="BF79" s="15">
        <v>5.31</v>
      </c>
      <c r="BG79" s="15">
        <f t="shared" si="130"/>
        <v>4.6769999999999996</v>
      </c>
      <c r="BH79" s="9">
        <f t="shared" si="131"/>
        <v>0.49599999999999955</v>
      </c>
      <c r="BI79" s="10">
        <f t="shared" si="132"/>
        <v>0.63300000000000001</v>
      </c>
      <c r="BJ79" s="9">
        <v>4.609</v>
      </c>
      <c r="BK79" s="3">
        <v>5.2720000000000002</v>
      </c>
      <c r="BL79" s="15">
        <v>6.17</v>
      </c>
      <c r="BM79" s="15">
        <f t="shared" si="133"/>
        <v>5.2720000000000002</v>
      </c>
      <c r="BN79" s="9">
        <f t="shared" si="134"/>
        <v>0.66300000000000026</v>
      </c>
      <c r="BO79" s="10">
        <f t="shared" si="135"/>
        <v>0.89799999999999969</v>
      </c>
      <c r="BP79">
        <f t="shared" si="136"/>
        <v>0</v>
      </c>
      <c r="BQ79" s="93">
        <f t="shared" si="137"/>
        <v>1.3971830985915481</v>
      </c>
      <c r="BR79" s="93">
        <f t="shared" si="138"/>
        <v>1.8676056338028177</v>
      </c>
      <c r="BS79" s="93" t="str">
        <f>VLOOKUP(C79,'Koppeling locatie - aslocatie'!$A$2:$C$8139,2,FALSE)</f>
        <v>BB_EX_M_23_16</v>
      </c>
      <c r="BT79" s="93">
        <f>VLOOKUP($BS79,aslocaties_v01!$C$3:$AA$500,MATCH($K$3/10,aslocaties_v01!$C$2:$X$2),FALSE)</f>
        <v>3.48</v>
      </c>
      <c r="BU79" s="93">
        <f>VLOOKUP(BS79,aslocaties_v01!$C$3:$AA$500,MATCH($K$3,aslocaties_v01!$C$2:$X$2),FALSE)</f>
        <v>3.8130000000000002</v>
      </c>
      <c r="BV79" s="93">
        <f>VLOOKUP(BS79,aslocaties_v01!$C$3:$AA$500,MATCH($K$3*10,aslocaties_v01!$C$2:$Y$2),FALSE)</f>
        <v>4.1909999999999998</v>
      </c>
      <c r="BW79" s="93">
        <f t="shared" si="139"/>
        <v>0.33300000000000018</v>
      </c>
      <c r="BX79" s="93">
        <f t="shared" si="140"/>
        <v>0.37799999999999967</v>
      </c>
      <c r="BY79" s="94">
        <f t="shared" si="141"/>
        <v>6.1971830985914966E-2</v>
      </c>
      <c r="BZ79" s="94">
        <f t="shared" si="142"/>
        <v>5.2924791086350176E-2</v>
      </c>
      <c r="CA79" s="94">
        <f t="shared" si="143"/>
        <v>5.9000000000000163E-2</v>
      </c>
      <c r="CB79">
        <f t="shared" si="144"/>
        <v>8.0999999999999961E-2</v>
      </c>
      <c r="CC79" s="58">
        <f t="shared" si="145"/>
        <v>6.2000000000000277E-2</v>
      </c>
      <c r="CD79" s="95" t="b">
        <f t="shared" si="146"/>
        <v>0</v>
      </c>
      <c r="CE79" s="96" t="b">
        <f t="shared" si="147"/>
        <v>1</v>
      </c>
      <c r="CF79" t="b">
        <f t="shared" si="148"/>
        <v>1</v>
      </c>
      <c r="CG79" t="b">
        <f t="shared" si="149"/>
        <v>1</v>
      </c>
      <c r="CH79" s="84" t="b">
        <f t="shared" si="150"/>
        <v>1</v>
      </c>
      <c r="CI79">
        <f t="shared" si="151"/>
        <v>1.0580000000000001</v>
      </c>
      <c r="CJ79" t="b">
        <f t="shared" si="152"/>
        <v>1</v>
      </c>
      <c r="CK79" t="b">
        <f t="shared" si="153"/>
        <v>1</v>
      </c>
      <c r="CL79" s="84" t="b">
        <f t="shared" si="173"/>
        <v>1</v>
      </c>
      <c r="CM79">
        <f t="shared" si="154"/>
        <v>2.3450000000000002</v>
      </c>
      <c r="CN79" t="b">
        <f t="shared" si="155"/>
        <v>1</v>
      </c>
      <c r="CO79" s="84">
        <f t="shared" si="156"/>
        <v>0.12333188668993651</v>
      </c>
      <c r="CP79" t="b">
        <f t="shared" si="157"/>
        <v>1</v>
      </c>
      <c r="CQ79" s="96" t="b">
        <f t="shared" si="158"/>
        <v>0</v>
      </c>
      <c r="CR79" t="b">
        <f t="shared" si="159"/>
        <v>0</v>
      </c>
      <c r="CS79" t="b">
        <f t="shared" si="160"/>
        <v>1</v>
      </c>
      <c r="CT79" t="b">
        <f t="shared" si="161"/>
        <v>1</v>
      </c>
      <c r="CU79" t="b">
        <f t="shared" si="162"/>
        <v>1</v>
      </c>
      <c r="CV79" s="84" t="b">
        <f t="shared" si="163"/>
        <v>0</v>
      </c>
      <c r="CW79" t="b">
        <f t="shared" si="164"/>
        <v>0</v>
      </c>
      <c r="CX79" t="b">
        <f t="shared" si="165"/>
        <v>0</v>
      </c>
      <c r="CY79" t="b">
        <f t="shared" si="166"/>
        <v>1</v>
      </c>
      <c r="CZ79" t="b">
        <f t="shared" si="167"/>
        <v>1</v>
      </c>
      <c r="DA79" s="84">
        <f t="shared" si="168"/>
        <v>2</v>
      </c>
      <c r="DB79" t="b">
        <f t="shared" si="169"/>
        <v>0</v>
      </c>
    </row>
    <row r="80" spans="1:106">
      <c r="A80" s="9">
        <v>2391</v>
      </c>
      <c r="B80" s="3">
        <v>2</v>
      </c>
      <c r="C80" s="3" t="s">
        <v>1100</v>
      </c>
      <c r="D80" s="3" t="str">
        <f t="shared" si="116"/>
        <v>SG_1_24-2_dk_0027</v>
      </c>
      <c r="E80" s="3" t="str">
        <f t="shared" si="117"/>
        <v>0027</v>
      </c>
      <c r="F80" s="3">
        <v>119671.602</v>
      </c>
      <c r="G80" s="15">
        <v>422968.125</v>
      </c>
      <c r="H80" s="35" t="str">
        <f t="shared" si="118"/>
        <v>ja</v>
      </c>
      <c r="I80" s="42">
        <v>285.76600000000002</v>
      </c>
      <c r="J80" s="20" t="s">
        <v>2277</v>
      </c>
      <c r="K80" s="21">
        <v>10000</v>
      </c>
      <c r="L80" s="28">
        <f t="shared" si="170"/>
        <v>1</v>
      </c>
      <c r="M80" s="28">
        <f t="shared" si="171"/>
        <v>1</v>
      </c>
      <c r="N80" s="56">
        <f t="shared" si="119"/>
        <v>10000</v>
      </c>
      <c r="O80" s="33">
        <f t="shared" si="172"/>
        <v>77.243779192890173</v>
      </c>
      <c r="P80" s="37">
        <f t="shared" si="120"/>
        <v>78.324108191539793</v>
      </c>
      <c r="Q80" s="9" t="s">
        <v>12</v>
      </c>
      <c r="R80" s="55" t="s">
        <v>12</v>
      </c>
      <c r="S80" s="55">
        <v>2.8919999999999999</v>
      </c>
      <c r="T80" s="55">
        <v>3.0750000000000002</v>
      </c>
      <c r="U80" s="55">
        <v>3.2709999999999999</v>
      </c>
      <c r="V80" s="3">
        <v>3.4510000000000001</v>
      </c>
      <c r="W80" s="3">
        <v>3.653</v>
      </c>
      <c r="X80" s="3" t="s">
        <v>12</v>
      </c>
      <c r="Y80" s="3">
        <v>4.077</v>
      </c>
      <c r="Z80" s="15" t="s">
        <v>12</v>
      </c>
      <c r="AA80" s="10">
        <f t="shared" si="121"/>
        <v>3.653</v>
      </c>
      <c r="AB80" s="9">
        <f t="shared" si="122"/>
        <v>0.38200000000000012</v>
      </c>
      <c r="AC80" s="10">
        <f t="shared" si="123"/>
        <v>0.42399999999999993</v>
      </c>
      <c r="AD80" s="9" t="s">
        <v>12</v>
      </c>
      <c r="AE80" s="55" t="s">
        <v>12</v>
      </c>
      <c r="AF80" s="55">
        <v>0.67300000000000004</v>
      </c>
      <c r="AG80" s="55">
        <v>0.75</v>
      </c>
      <c r="AH80" s="55">
        <v>0.84499999999999997</v>
      </c>
      <c r="AI80" s="3">
        <v>0.94099999999999995</v>
      </c>
      <c r="AJ80" s="3">
        <v>1.048</v>
      </c>
      <c r="AK80" s="3" t="s">
        <v>12</v>
      </c>
      <c r="AL80" s="3">
        <v>1.262</v>
      </c>
      <c r="AM80" s="15" t="s">
        <v>12</v>
      </c>
      <c r="AN80" s="10">
        <f t="shared" si="124"/>
        <v>1.048</v>
      </c>
      <c r="AO80" s="9">
        <f t="shared" si="125"/>
        <v>0.20300000000000007</v>
      </c>
      <c r="AP80" s="10">
        <f t="shared" si="126"/>
        <v>0.21399999999999997</v>
      </c>
      <c r="AQ80" s="9" t="s">
        <v>12</v>
      </c>
      <c r="AR80" s="55" t="s">
        <v>12</v>
      </c>
      <c r="AS80" s="55">
        <v>1.9259999999999999</v>
      </c>
      <c r="AT80" s="55">
        <v>2.012</v>
      </c>
      <c r="AU80" s="55">
        <v>2.1080000000000001</v>
      </c>
      <c r="AV80" s="3">
        <v>2.1970000000000001</v>
      </c>
      <c r="AW80" s="3">
        <v>2.2959999999999998</v>
      </c>
      <c r="AX80" s="3" t="s">
        <v>12</v>
      </c>
      <c r="AY80" s="3">
        <v>2.4950000000000001</v>
      </c>
      <c r="AZ80" s="15" t="s">
        <v>12</v>
      </c>
      <c r="BA80" s="10">
        <f t="shared" si="127"/>
        <v>2.2959999999999998</v>
      </c>
      <c r="BB80" s="9">
        <f t="shared" si="128"/>
        <v>0.18799999999999972</v>
      </c>
      <c r="BC80" s="10">
        <f t="shared" si="129"/>
        <v>0.19900000000000029</v>
      </c>
      <c r="BD80" s="9">
        <v>3.8980000000000001</v>
      </c>
      <c r="BE80" s="3">
        <v>4.4989999999999997</v>
      </c>
      <c r="BF80" s="15">
        <v>5.2359999999999998</v>
      </c>
      <c r="BG80" s="15">
        <f t="shared" si="130"/>
        <v>4.4989999999999997</v>
      </c>
      <c r="BH80" s="9">
        <f t="shared" si="131"/>
        <v>0.60099999999999953</v>
      </c>
      <c r="BI80" s="10">
        <f t="shared" si="132"/>
        <v>0.7370000000000001</v>
      </c>
      <c r="BJ80" s="9">
        <v>4.3609999999999998</v>
      </c>
      <c r="BK80" s="3">
        <v>5.1760000000000002</v>
      </c>
      <c r="BL80" s="15">
        <v>6.1319999999999997</v>
      </c>
      <c r="BM80" s="15">
        <f t="shared" si="133"/>
        <v>5.1760000000000002</v>
      </c>
      <c r="BN80" s="9">
        <f t="shared" si="134"/>
        <v>0.81500000000000039</v>
      </c>
      <c r="BO80" s="10">
        <f t="shared" si="135"/>
        <v>0.95599999999999952</v>
      </c>
      <c r="BP80">
        <f t="shared" si="136"/>
        <v>0</v>
      </c>
      <c r="BQ80" s="93">
        <f t="shared" si="137"/>
        <v>1.5732984293193699</v>
      </c>
      <c r="BR80" s="93">
        <f t="shared" si="138"/>
        <v>2.1335078534031418</v>
      </c>
      <c r="BS80" s="93" t="str">
        <f>VLOOKUP(C80,'Koppeling locatie - aslocatie'!$A$2:$C$8139,2,FALSE)</f>
        <v>BB_EX_M_23_16</v>
      </c>
      <c r="BT80" s="93">
        <f>VLOOKUP($BS80,aslocaties_v01!$C$3:$AA$500,MATCH($K$3/10,aslocaties_v01!$C$2:$X$2),FALSE)</f>
        <v>3.48</v>
      </c>
      <c r="BU80" s="93">
        <f>VLOOKUP(BS80,aslocaties_v01!$C$3:$AA$500,MATCH($K$3,aslocaties_v01!$C$2:$X$2),FALSE)</f>
        <v>3.8130000000000002</v>
      </c>
      <c r="BV80" s="93">
        <f>VLOOKUP(BS80,aslocaties_v01!$C$3:$AA$500,MATCH($K$3*10,aslocaties_v01!$C$2:$Y$2),FALSE)</f>
        <v>4.1909999999999998</v>
      </c>
      <c r="BW80" s="93">
        <f t="shared" si="139"/>
        <v>0.33300000000000018</v>
      </c>
      <c r="BX80" s="93">
        <f t="shared" si="140"/>
        <v>0.37799999999999967</v>
      </c>
      <c r="BY80" s="94">
        <f t="shared" si="141"/>
        <v>0.1282722513089003</v>
      </c>
      <c r="BZ80" s="94">
        <f t="shared" si="142"/>
        <v>0.10849056603773644</v>
      </c>
      <c r="CA80" s="94">
        <f t="shared" si="143"/>
        <v>0.20900000000000007</v>
      </c>
      <c r="CB80">
        <f t="shared" si="144"/>
        <v>0.16000000000000014</v>
      </c>
      <c r="CC80" s="58">
        <f t="shared" si="145"/>
        <v>0.11399999999999988</v>
      </c>
      <c r="CD80" s="95" t="b">
        <f t="shared" si="146"/>
        <v>1</v>
      </c>
      <c r="CE80" s="96" t="b">
        <f t="shared" si="147"/>
        <v>1</v>
      </c>
      <c r="CF80" t="b">
        <f t="shared" si="148"/>
        <v>1</v>
      </c>
      <c r="CG80" t="b">
        <f t="shared" si="149"/>
        <v>1</v>
      </c>
      <c r="CH80" s="84" t="b">
        <f t="shared" si="150"/>
        <v>1</v>
      </c>
      <c r="CI80">
        <f t="shared" si="151"/>
        <v>1.048</v>
      </c>
      <c r="CJ80" t="b">
        <f t="shared" si="152"/>
        <v>1</v>
      </c>
      <c r="CK80" t="b">
        <f t="shared" si="153"/>
        <v>1</v>
      </c>
      <c r="CL80" s="84" t="b">
        <f t="shared" si="173"/>
        <v>1</v>
      </c>
      <c r="CM80">
        <f t="shared" si="154"/>
        <v>2.2959999999999998</v>
      </c>
      <c r="CN80" t="b">
        <f t="shared" si="155"/>
        <v>1</v>
      </c>
      <c r="CO80" s="84">
        <f t="shared" si="156"/>
        <v>0.12743623052112901</v>
      </c>
      <c r="CP80" t="b">
        <f t="shared" si="157"/>
        <v>1</v>
      </c>
      <c r="CQ80" s="96" t="b">
        <f t="shared" si="158"/>
        <v>0</v>
      </c>
      <c r="CR80" t="b">
        <f t="shared" si="159"/>
        <v>0</v>
      </c>
      <c r="CS80" t="b">
        <f t="shared" si="160"/>
        <v>0</v>
      </c>
      <c r="CT80" t="b">
        <f t="shared" si="161"/>
        <v>1</v>
      </c>
      <c r="CU80" t="b">
        <f t="shared" si="162"/>
        <v>1</v>
      </c>
      <c r="CV80" s="84" t="b">
        <f t="shared" si="163"/>
        <v>1</v>
      </c>
      <c r="CW80" t="b">
        <f t="shared" si="164"/>
        <v>1</v>
      </c>
      <c r="CX80" t="b">
        <f t="shared" si="165"/>
        <v>0</v>
      </c>
      <c r="CY80" t="b">
        <f t="shared" si="166"/>
        <v>1</v>
      </c>
      <c r="CZ80" t="b">
        <f t="shared" si="167"/>
        <v>1</v>
      </c>
      <c r="DA80" s="84">
        <f t="shared" si="168"/>
        <v>2</v>
      </c>
      <c r="DB80" t="b">
        <f t="shared" si="169"/>
        <v>1</v>
      </c>
    </row>
    <row r="81" spans="1:106">
      <c r="A81" s="9">
        <v>2392</v>
      </c>
      <c r="B81" s="3">
        <v>2</v>
      </c>
      <c r="C81" s="3" t="s">
        <v>1101</v>
      </c>
      <c r="D81" s="3" t="str">
        <f t="shared" si="116"/>
        <v>SG_1_24-2_dk_0028</v>
      </c>
      <c r="E81" s="3" t="str">
        <f t="shared" si="117"/>
        <v>0028</v>
      </c>
      <c r="F81" s="3">
        <v>119664.484</v>
      </c>
      <c r="G81" s="15">
        <v>422890.125</v>
      </c>
      <c r="H81" s="35" t="str">
        <f t="shared" si="118"/>
        <v>ja</v>
      </c>
      <c r="I81" s="42">
        <v>285.322</v>
      </c>
      <c r="J81" s="20" t="s">
        <v>2277</v>
      </c>
      <c r="K81" s="21">
        <v>10000</v>
      </c>
      <c r="L81" s="28">
        <f t="shared" si="170"/>
        <v>1</v>
      </c>
      <c r="M81" s="28">
        <f t="shared" si="171"/>
        <v>1</v>
      </c>
      <c r="N81" s="56">
        <f t="shared" si="119"/>
        <v>10000</v>
      </c>
      <c r="O81" s="33">
        <f t="shared" si="172"/>
        <v>78.324108191539793</v>
      </c>
      <c r="P81" s="37">
        <f t="shared" si="120"/>
        <v>156.59859090044668</v>
      </c>
      <c r="Q81" s="9" t="s">
        <v>12</v>
      </c>
      <c r="R81" s="55" t="s">
        <v>12</v>
      </c>
      <c r="S81" s="55">
        <v>2.8919999999999999</v>
      </c>
      <c r="T81" s="55">
        <v>3.0739999999999998</v>
      </c>
      <c r="U81" s="55">
        <v>3.27</v>
      </c>
      <c r="V81" s="3">
        <v>3.45</v>
      </c>
      <c r="W81" s="3">
        <v>3.653</v>
      </c>
      <c r="X81" s="3" t="s">
        <v>12</v>
      </c>
      <c r="Y81" s="3">
        <v>4.0759999999999996</v>
      </c>
      <c r="Z81" s="15" t="s">
        <v>12</v>
      </c>
      <c r="AA81" s="10">
        <f t="shared" si="121"/>
        <v>3.653</v>
      </c>
      <c r="AB81" s="9">
        <f t="shared" si="122"/>
        <v>0.38300000000000001</v>
      </c>
      <c r="AC81" s="10">
        <f t="shared" si="123"/>
        <v>0.4229999999999996</v>
      </c>
      <c r="AD81" s="9" t="s">
        <v>12</v>
      </c>
      <c r="AE81" s="55" t="s">
        <v>12</v>
      </c>
      <c r="AF81" s="55">
        <v>0.64</v>
      </c>
      <c r="AG81" s="55">
        <v>0.71199999999999997</v>
      </c>
      <c r="AH81" s="55">
        <v>0.80500000000000005</v>
      </c>
      <c r="AI81" s="3">
        <v>0.9</v>
      </c>
      <c r="AJ81" s="3">
        <v>1.0049999999999999</v>
      </c>
      <c r="AK81" s="3" t="s">
        <v>12</v>
      </c>
      <c r="AL81" s="3">
        <v>1.216</v>
      </c>
      <c r="AM81" s="15" t="s">
        <v>12</v>
      </c>
      <c r="AN81" s="10">
        <f t="shared" si="124"/>
        <v>1.0049999999999999</v>
      </c>
      <c r="AO81" s="9">
        <f t="shared" si="125"/>
        <v>0.19999999999999984</v>
      </c>
      <c r="AP81" s="10">
        <f t="shared" si="126"/>
        <v>0.21100000000000008</v>
      </c>
      <c r="AQ81" s="9" t="s">
        <v>12</v>
      </c>
      <c r="AR81" s="55" t="s">
        <v>12</v>
      </c>
      <c r="AS81" s="55">
        <v>1.9019999999999999</v>
      </c>
      <c r="AT81" s="55">
        <v>1.982</v>
      </c>
      <c r="AU81" s="55">
        <v>2.0739999999999998</v>
      </c>
      <c r="AV81" s="3">
        <v>2.1629999999999998</v>
      </c>
      <c r="AW81" s="3">
        <v>2.262</v>
      </c>
      <c r="AX81" s="3" t="s">
        <v>12</v>
      </c>
      <c r="AY81" s="3">
        <v>2.464</v>
      </c>
      <c r="AZ81" s="15" t="s">
        <v>12</v>
      </c>
      <c r="BA81" s="10">
        <f t="shared" si="127"/>
        <v>2.262</v>
      </c>
      <c r="BB81" s="9">
        <f t="shared" si="128"/>
        <v>0.18800000000000017</v>
      </c>
      <c r="BC81" s="10">
        <f t="shared" si="129"/>
        <v>0.20199999999999996</v>
      </c>
      <c r="BD81" s="9">
        <v>3.8519999999999999</v>
      </c>
      <c r="BE81" s="3">
        <v>4.4489999999999998</v>
      </c>
      <c r="BF81" s="15">
        <v>5.19</v>
      </c>
      <c r="BG81" s="15">
        <f t="shared" si="130"/>
        <v>4.4489999999999998</v>
      </c>
      <c r="BH81" s="9">
        <f t="shared" si="131"/>
        <v>0.59699999999999998</v>
      </c>
      <c r="BI81" s="10">
        <f t="shared" si="132"/>
        <v>0.74100000000000055</v>
      </c>
      <c r="BJ81" s="9">
        <v>4.2779999999999996</v>
      </c>
      <c r="BK81" s="3">
        <v>5.0839999999999996</v>
      </c>
      <c r="BL81" s="15">
        <v>6.0369999999999999</v>
      </c>
      <c r="BM81" s="15">
        <f t="shared" si="133"/>
        <v>5.0839999999999996</v>
      </c>
      <c r="BN81" s="9">
        <f t="shared" si="134"/>
        <v>0.80600000000000005</v>
      </c>
      <c r="BO81" s="10">
        <f t="shared" si="135"/>
        <v>0.95300000000000029</v>
      </c>
      <c r="BP81">
        <f t="shared" si="136"/>
        <v>0</v>
      </c>
      <c r="BQ81" s="93">
        <f t="shared" si="137"/>
        <v>1.5587467362924281</v>
      </c>
      <c r="BR81" s="93">
        <f t="shared" si="138"/>
        <v>2.1044386422976502</v>
      </c>
      <c r="BS81" s="93" t="str">
        <f>VLOOKUP(C81,'Koppeling locatie - aslocatie'!$A$2:$C$8139,2,FALSE)</f>
        <v>BB_EX_M_23_16</v>
      </c>
      <c r="BT81" s="93">
        <f>VLOOKUP($BS81,aslocaties_v01!$C$3:$AA$500,MATCH($K$3/10,aslocaties_v01!$C$2:$X$2),FALSE)</f>
        <v>3.48</v>
      </c>
      <c r="BU81" s="93">
        <f>VLOOKUP(BS81,aslocaties_v01!$C$3:$AA$500,MATCH($K$3,aslocaties_v01!$C$2:$X$2),FALSE)</f>
        <v>3.8130000000000002</v>
      </c>
      <c r="BV81" s="93">
        <f>VLOOKUP(BS81,aslocaties_v01!$C$3:$AA$500,MATCH($K$3*10,aslocaties_v01!$C$2:$Y$2),FALSE)</f>
        <v>4.1909999999999998</v>
      </c>
      <c r="BW81" s="93">
        <f t="shared" si="139"/>
        <v>0.33300000000000018</v>
      </c>
      <c r="BX81" s="93">
        <f t="shared" si="140"/>
        <v>0.37799999999999967</v>
      </c>
      <c r="BY81" s="94">
        <f t="shared" si="141"/>
        <v>0.13054830287206221</v>
      </c>
      <c r="BZ81" s="94">
        <f t="shared" si="142"/>
        <v>0.10638297872340419</v>
      </c>
      <c r="CA81" s="94">
        <f t="shared" si="143"/>
        <v>0.20999999999999996</v>
      </c>
      <c r="CB81">
        <f t="shared" si="144"/>
        <v>0.16000000000000014</v>
      </c>
      <c r="CC81" s="58">
        <f t="shared" si="145"/>
        <v>0.11500000000000021</v>
      </c>
      <c r="CD81" s="95" t="b">
        <f t="shared" si="146"/>
        <v>1</v>
      </c>
      <c r="CE81" s="96" t="b">
        <f t="shared" si="147"/>
        <v>1</v>
      </c>
      <c r="CF81" t="b">
        <f t="shared" si="148"/>
        <v>1</v>
      </c>
      <c r="CG81" t="b">
        <f t="shared" si="149"/>
        <v>1</v>
      </c>
      <c r="CH81" s="84" t="b">
        <f t="shared" si="150"/>
        <v>1</v>
      </c>
      <c r="CI81">
        <f t="shared" si="151"/>
        <v>1.0049999999999999</v>
      </c>
      <c r="CJ81" t="b">
        <f t="shared" si="152"/>
        <v>1</v>
      </c>
      <c r="CK81" t="b">
        <f t="shared" si="153"/>
        <v>1</v>
      </c>
      <c r="CL81" s="84" t="b">
        <f t="shared" si="173"/>
        <v>1</v>
      </c>
      <c r="CM81">
        <f t="shared" si="154"/>
        <v>2.262</v>
      </c>
      <c r="CN81" t="b">
        <f t="shared" si="155"/>
        <v>1</v>
      </c>
      <c r="CO81" s="84">
        <f t="shared" si="156"/>
        <v>0.12590885143284722</v>
      </c>
      <c r="CP81" t="b">
        <f t="shared" si="157"/>
        <v>1</v>
      </c>
      <c r="CQ81" s="96" t="b">
        <f t="shared" si="158"/>
        <v>1</v>
      </c>
      <c r="CR81" t="b">
        <f t="shared" si="159"/>
        <v>1</v>
      </c>
      <c r="CS81" t="b">
        <f t="shared" si="160"/>
        <v>0</v>
      </c>
      <c r="CT81" t="b">
        <f t="shared" si="161"/>
        <v>1</v>
      </c>
      <c r="CU81" t="b">
        <f t="shared" si="162"/>
        <v>1</v>
      </c>
      <c r="CV81" s="84" t="b">
        <f t="shared" si="163"/>
        <v>1</v>
      </c>
      <c r="CW81" t="b">
        <f t="shared" si="164"/>
        <v>1</v>
      </c>
      <c r="CX81" t="b">
        <f t="shared" si="165"/>
        <v>1</v>
      </c>
      <c r="CY81" t="b">
        <f t="shared" si="166"/>
        <v>1</v>
      </c>
      <c r="CZ81" t="b">
        <f t="shared" si="167"/>
        <v>1</v>
      </c>
      <c r="DA81" s="84">
        <f t="shared" si="168"/>
        <v>1</v>
      </c>
      <c r="DB81" t="b">
        <f t="shared" si="169"/>
        <v>1</v>
      </c>
    </row>
    <row r="82" spans="1:106">
      <c r="A82" s="9">
        <v>2393</v>
      </c>
      <c r="B82" s="3">
        <v>2</v>
      </c>
      <c r="C82" s="3" t="s">
        <v>1102</v>
      </c>
      <c r="D82" s="3" t="str">
        <f t="shared" si="116"/>
        <v>SG_1_24-2_dk_0029</v>
      </c>
      <c r="E82" s="3" t="str">
        <f t="shared" si="117"/>
        <v>0029</v>
      </c>
      <c r="F82" s="3">
        <v>119647.32799999999</v>
      </c>
      <c r="G82" s="15">
        <v>422734.46899999998</v>
      </c>
      <c r="H82" s="35" t="str">
        <f t="shared" si="118"/>
        <v>ja</v>
      </c>
      <c r="I82" s="42">
        <v>253.815</v>
      </c>
      <c r="J82" s="20" t="s">
        <v>2277</v>
      </c>
      <c r="K82" s="21">
        <v>10000</v>
      </c>
      <c r="L82" s="28">
        <f t="shared" si="170"/>
        <v>1</v>
      </c>
      <c r="M82" s="28">
        <f t="shared" si="171"/>
        <v>1</v>
      </c>
      <c r="N82" s="56">
        <f t="shared" si="119"/>
        <v>10000</v>
      </c>
      <c r="O82" s="33">
        <f t="shared" si="172"/>
        <v>156.59859090044668</v>
      </c>
      <c r="P82" s="37">
        <f t="shared" si="120"/>
        <v>76.45743786574684</v>
      </c>
      <c r="Q82" s="9" t="s">
        <v>12</v>
      </c>
      <c r="R82" s="55" t="s">
        <v>12</v>
      </c>
      <c r="S82" s="55">
        <v>2.823</v>
      </c>
      <c r="T82" s="55">
        <v>3.0019999999999998</v>
      </c>
      <c r="U82" s="55">
        <v>3.1970000000000001</v>
      </c>
      <c r="V82" s="3">
        <v>3.379</v>
      </c>
      <c r="W82" s="3">
        <v>3.5870000000000002</v>
      </c>
      <c r="X82" s="3" t="s">
        <v>12</v>
      </c>
      <c r="Y82" s="3">
        <v>4.0389999999999997</v>
      </c>
      <c r="Z82" s="15" t="s">
        <v>12</v>
      </c>
      <c r="AA82" s="10">
        <f t="shared" si="121"/>
        <v>3.5870000000000002</v>
      </c>
      <c r="AB82" s="9">
        <f t="shared" si="122"/>
        <v>0.39000000000000012</v>
      </c>
      <c r="AC82" s="10">
        <f t="shared" si="123"/>
        <v>0.45199999999999951</v>
      </c>
      <c r="AD82" s="9" t="s">
        <v>12</v>
      </c>
      <c r="AE82" s="55" t="s">
        <v>12</v>
      </c>
      <c r="AF82" s="55">
        <v>0.63100000000000001</v>
      </c>
      <c r="AG82" s="55">
        <v>0.69899999999999995</v>
      </c>
      <c r="AH82" s="55">
        <v>0.79300000000000004</v>
      </c>
      <c r="AI82" s="3">
        <v>0.88600000000000001</v>
      </c>
      <c r="AJ82" s="3">
        <v>0.99199999999999999</v>
      </c>
      <c r="AK82" s="3" t="s">
        <v>12</v>
      </c>
      <c r="AL82" s="3">
        <v>1.2050000000000001</v>
      </c>
      <c r="AM82" s="15" t="s">
        <v>12</v>
      </c>
      <c r="AN82" s="10">
        <f t="shared" si="124"/>
        <v>0.99199999999999999</v>
      </c>
      <c r="AO82" s="9">
        <f t="shared" si="125"/>
        <v>0.19899999999999995</v>
      </c>
      <c r="AP82" s="10">
        <f t="shared" si="126"/>
        <v>0.21300000000000008</v>
      </c>
      <c r="AQ82" s="9" t="s">
        <v>12</v>
      </c>
      <c r="AR82" s="55" t="s">
        <v>12</v>
      </c>
      <c r="AS82" s="55">
        <v>1.8959999999999999</v>
      </c>
      <c r="AT82" s="55">
        <v>1.976</v>
      </c>
      <c r="AU82" s="55">
        <v>2.0699999999999998</v>
      </c>
      <c r="AV82" s="3">
        <v>2.1619999999999999</v>
      </c>
      <c r="AW82" s="3">
        <v>2.2669999999999999</v>
      </c>
      <c r="AX82" s="3" t="s">
        <v>12</v>
      </c>
      <c r="AY82" s="3">
        <v>2.4830000000000001</v>
      </c>
      <c r="AZ82" s="15" t="s">
        <v>12</v>
      </c>
      <c r="BA82" s="10">
        <f t="shared" si="127"/>
        <v>2.2669999999999999</v>
      </c>
      <c r="BB82" s="9">
        <f t="shared" si="128"/>
        <v>0.19700000000000006</v>
      </c>
      <c r="BC82" s="10">
        <f t="shared" si="129"/>
        <v>0.21600000000000019</v>
      </c>
      <c r="BD82" s="9">
        <v>3.8090000000000002</v>
      </c>
      <c r="BE82" s="3">
        <v>4.4180000000000001</v>
      </c>
      <c r="BF82" s="15">
        <v>5.1630000000000003</v>
      </c>
      <c r="BG82" s="15">
        <f t="shared" si="130"/>
        <v>4.4180000000000001</v>
      </c>
      <c r="BH82" s="9">
        <f t="shared" si="131"/>
        <v>0.60899999999999999</v>
      </c>
      <c r="BI82" s="10">
        <f t="shared" si="132"/>
        <v>0.74500000000000011</v>
      </c>
      <c r="BJ82" s="9">
        <v>4.2610000000000001</v>
      </c>
      <c r="BK82" s="3">
        <v>5.069</v>
      </c>
      <c r="BL82" s="15">
        <v>6.0250000000000004</v>
      </c>
      <c r="BM82" s="15">
        <f t="shared" si="133"/>
        <v>5.069</v>
      </c>
      <c r="BN82" s="9">
        <f t="shared" si="134"/>
        <v>0.80799999999999983</v>
      </c>
      <c r="BO82" s="10">
        <f t="shared" si="135"/>
        <v>0.95600000000000041</v>
      </c>
      <c r="BP82">
        <f t="shared" si="136"/>
        <v>0</v>
      </c>
      <c r="BQ82" s="93">
        <f t="shared" si="137"/>
        <v>1.5615384615384611</v>
      </c>
      <c r="BR82" s="93">
        <f t="shared" si="138"/>
        <v>2.0717948717948707</v>
      </c>
      <c r="BS82" s="93" t="str">
        <f>VLOOKUP(C82,'Koppeling locatie - aslocatie'!$A$2:$C$8139,2,FALSE)</f>
        <v>BB_EX_M_23_16</v>
      </c>
      <c r="BT82" s="93">
        <f>VLOOKUP($BS82,aslocaties_v01!$C$3:$AA$500,MATCH($K$3/10,aslocaties_v01!$C$2:$X$2),FALSE)</f>
        <v>3.48</v>
      </c>
      <c r="BU82" s="93">
        <f>VLOOKUP(BS82,aslocaties_v01!$C$3:$AA$500,MATCH($K$3,aslocaties_v01!$C$2:$X$2),FALSE)</f>
        <v>3.8130000000000002</v>
      </c>
      <c r="BV82" s="93">
        <f>VLOOKUP(BS82,aslocaties_v01!$C$3:$AA$500,MATCH($K$3*10,aslocaties_v01!$C$2:$Y$2),FALSE)</f>
        <v>4.1909999999999998</v>
      </c>
      <c r="BW82" s="93">
        <f t="shared" si="139"/>
        <v>0.33300000000000018</v>
      </c>
      <c r="BX82" s="93">
        <f t="shared" si="140"/>
        <v>0.37799999999999967</v>
      </c>
      <c r="BY82" s="94">
        <f t="shared" si="141"/>
        <v>0.14615384615384597</v>
      </c>
      <c r="BZ82" s="94">
        <f t="shared" si="142"/>
        <v>0.16371681415929185</v>
      </c>
      <c r="CA82" s="94">
        <f t="shared" si="143"/>
        <v>0.28299999999999992</v>
      </c>
      <c r="CB82">
        <f t="shared" si="144"/>
        <v>0.22599999999999998</v>
      </c>
      <c r="CC82" s="58">
        <f t="shared" si="145"/>
        <v>0.15200000000000014</v>
      </c>
      <c r="CD82" s="95" t="b">
        <f t="shared" si="146"/>
        <v>1</v>
      </c>
      <c r="CE82" s="96" t="b">
        <f t="shared" si="147"/>
        <v>1</v>
      </c>
      <c r="CF82" t="b">
        <f t="shared" si="148"/>
        <v>1</v>
      </c>
      <c r="CG82" t="b">
        <f t="shared" si="149"/>
        <v>1</v>
      </c>
      <c r="CH82" s="84" t="b">
        <f t="shared" si="150"/>
        <v>1</v>
      </c>
      <c r="CI82">
        <f t="shared" si="151"/>
        <v>0.99199999999999999</v>
      </c>
      <c r="CJ82" t="b">
        <f t="shared" si="152"/>
        <v>1</v>
      </c>
      <c r="CK82" t="b">
        <f t="shared" si="153"/>
        <v>1</v>
      </c>
      <c r="CL82" s="84" t="b">
        <f t="shared" si="173"/>
        <v>1</v>
      </c>
      <c r="CM82">
        <f t="shared" si="154"/>
        <v>2.2669999999999999</v>
      </c>
      <c r="CN82" t="b">
        <f t="shared" si="155"/>
        <v>1</v>
      </c>
      <c r="CO82" s="84">
        <f t="shared" si="156"/>
        <v>0.1237325699911867</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1</v>
      </c>
      <c r="CY82" t="b">
        <f t="shared" si="166"/>
        <v>1</v>
      </c>
      <c r="CZ82" t="b">
        <f t="shared" si="167"/>
        <v>1</v>
      </c>
      <c r="DA82" s="84">
        <f t="shared" si="168"/>
        <v>0</v>
      </c>
      <c r="DB82" t="b">
        <f t="shared" si="169"/>
        <v>0</v>
      </c>
    </row>
    <row r="83" spans="1:106">
      <c r="A83" s="9">
        <v>2394</v>
      </c>
      <c r="B83" s="3">
        <v>2</v>
      </c>
      <c r="C83" s="3" t="s">
        <v>1103</v>
      </c>
      <c r="D83" s="3" t="str">
        <f t="shared" si="116"/>
        <v>SG_1_24-2_dk_0030</v>
      </c>
      <c r="E83" s="3" t="str">
        <f t="shared" si="117"/>
        <v>0030</v>
      </c>
      <c r="F83" s="3">
        <v>119637.42200000001</v>
      </c>
      <c r="G83" s="15">
        <v>422658.65600000002</v>
      </c>
      <c r="H83" s="35" t="str">
        <f t="shared" si="118"/>
        <v>ja</v>
      </c>
      <c r="I83" s="42">
        <v>244.97</v>
      </c>
      <c r="J83" s="20" t="s">
        <v>2277</v>
      </c>
      <c r="K83" s="21">
        <v>10000</v>
      </c>
      <c r="L83" s="28">
        <f t="shared" si="170"/>
        <v>1</v>
      </c>
      <c r="M83" s="28">
        <f t="shared" si="171"/>
        <v>1</v>
      </c>
      <c r="N83" s="56">
        <f t="shared" si="119"/>
        <v>10000</v>
      </c>
      <c r="O83" s="33">
        <f t="shared" si="172"/>
        <v>76.45743786574684</v>
      </c>
      <c r="P83" s="37">
        <f t="shared" si="120"/>
        <v>91.16644795101881</v>
      </c>
      <c r="Q83" s="9" t="s">
        <v>12</v>
      </c>
      <c r="R83" s="55" t="s">
        <v>12</v>
      </c>
      <c r="S83" s="55">
        <v>2.8730000000000002</v>
      </c>
      <c r="T83" s="55">
        <v>3.05</v>
      </c>
      <c r="U83" s="55">
        <v>3.242</v>
      </c>
      <c r="V83" s="3">
        <v>3.4159999999999999</v>
      </c>
      <c r="W83" s="3">
        <v>3.6139999999999999</v>
      </c>
      <c r="X83" s="3" t="s">
        <v>12</v>
      </c>
      <c r="Y83" s="3">
        <v>4.056</v>
      </c>
      <c r="Z83" s="15" t="s">
        <v>12</v>
      </c>
      <c r="AA83" s="10">
        <f t="shared" si="121"/>
        <v>3.6139999999999999</v>
      </c>
      <c r="AB83" s="9">
        <f t="shared" si="122"/>
        <v>0.37199999999999989</v>
      </c>
      <c r="AC83" s="10">
        <f t="shared" si="123"/>
        <v>0.44200000000000017</v>
      </c>
      <c r="AD83" s="9" t="s">
        <v>12</v>
      </c>
      <c r="AE83" s="55" t="s">
        <v>12</v>
      </c>
      <c r="AF83" s="55">
        <v>0.65800000000000003</v>
      </c>
      <c r="AG83" s="55">
        <v>0.73099999999999998</v>
      </c>
      <c r="AH83" s="55">
        <v>0.82099999999999995</v>
      </c>
      <c r="AI83" s="3">
        <v>0.91400000000000003</v>
      </c>
      <c r="AJ83" s="3">
        <v>1.0189999999999999</v>
      </c>
      <c r="AK83" s="3" t="s">
        <v>12</v>
      </c>
      <c r="AL83" s="3">
        <v>1.23</v>
      </c>
      <c r="AM83" s="15" t="s">
        <v>12</v>
      </c>
      <c r="AN83" s="10">
        <f t="shared" si="124"/>
        <v>1.0189999999999999</v>
      </c>
      <c r="AO83" s="9">
        <f t="shared" si="125"/>
        <v>0.19799999999999995</v>
      </c>
      <c r="AP83" s="10">
        <f t="shared" si="126"/>
        <v>0.21100000000000008</v>
      </c>
      <c r="AQ83" s="9" t="s">
        <v>12</v>
      </c>
      <c r="AR83" s="55" t="s">
        <v>12</v>
      </c>
      <c r="AS83" s="55">
        <v>1.9330000000000001</v>
      </c>
      <c r="AT83" s="55">
        <v>2.0059999999999998</v>
      </c>
      <c r="AU83" s="55">
        <v>2.0920000000000001</v>
      </c>
      <c r="AV83" s="3">
        <v>2.1739999999999999</v>
      </c>
      <c r="AW83" s="3">
        <v>2.27</v>
      </c>
      <c r="AX83" s="3" t="s">
        <v>12</v>
      </c>
      <c r="AY83" s="3">
        <v>2.4740000000000002</v>
      </c>
      <c r="AZ83" s="15" t="s">
        <v>12</v>
      </c>
      <c r="BA83" s="10">
        <f t="shared" si="127"/>
        <v>2.27</v>
      </c>
      <c r="BB83" s="9">
        <f t="shared" si="128"/>
        <v>0.17799999999999994</v>
      </c>
      <c r="BC83" s="10">
        <f t="shared" si="129"/>
        <v>0.20400000000000018</v>
      </c>
      <c r="BD83" s="9">
        <v>3.85</v>
      </c>
      <c r="BE83" s="3">
        <v>4.4450000000000003</v>
      </c>
      <c r="BF83" s="15">
        <v>5.21</v>
      </c>
      <c r="BG83" s="15">
        <f t="shared" si="130"/>
        <v>4.4450000000000003</v>
      </c>
      <c r="BH83" s="9">
        <f t="shared" si="131"/>
        <v>0.5950000000000002</v>
      </c>
      <c r="BI83" s="10">
        <f t="shared" si="132"/>
        <v>0.76499999999999968</v>
      </c>
      <c r="BJ83" s="9">
        <v>4.3129999999999997</v>
      </c>
      <c r="BK83" s="3">
        <v>5.1260000000000003</v>
      </c>
      <c r="BL83" s="15">
        <v>6.1130000000000004</v>
      </c>
      <c r="BM83" s="15">
        <f t="shared" si="133"/>
        <v>5.1260000000000003</v>
      </c>
      <c r="BN83" s="9">
        <f t="shared" si="134"/>
        <v>0.81300000000000061</v>
      </c>
      <c r="BO83" s="10">
        <f t="shared" si="135"/>
        <v>0.9870000000000001</v>
      </c>
      <c r="BP83">
        <f t="shared" si="136"/>
        <v>0</v>
      </c>
      <c r="BQ83" s="93">
        <f t="shared" si="137"/>
        <v>1.5994623655913989</v>
      </c>
      <c r="BR83" s="93">
        <f t="shared" si="138"/>
        <v>2.1854838709677442</v>
      </c>
      <c r="BS83" s="93" t="str">
        <f>VLOOKUP(C83,'Koppeling locatie - aslocatie'!$A$2:$C$8139,2,FALSE)</f>
        <v>BB_EX_M_23_16</v>
      </c>
      <c r="BT83" s="93">
        <f>VLOOKUP($BS83,aslocaties_v01!$C$3:$AA$500,MATCH($K$3/10,aslocaties_v01!$C$2:$X$2),FALSE)</f>
        <v>3.48</v>
      </c>
      <c r="BU83" s="93">
        <f>VLOOKUP(BS83,aslocaties_v01!$C$3:$AA$500,MATCH($K$3,aslocaties_v01!$C$2:$X$2),FALSE)</f>
        <v>3.8130000000000002</v>
      </c>
      <c r="BV83" s="93">
        <f>VLOOKUP(BS83,aslocaties_v01!$C$3:$AA$500,MATCH($K$3*10,aslocaties_v01!$C$2:$Y$2),FALSE)</f>
        <v>4.1909999999999998</v>
      </c>
      <c r="BW83" s="93">
        <f t="shared" si="139"/>
        <v>0.33300000000000018</v>
      </c>
      <c r="BX83" s="93">
        <f t="shared" si="140"/>
        <v>0.37799999999999967</v>
      </c>
      <c r="BY83" s="94">
        <f t="shared" si="141"/>
        <v>0.1048387096774186</v>
      </c>
      <c r="BZ83" s="94">
        <f t="shared" si="142"/>
        <v>0.14479638009049878</v>
      </c>
      <c r="CA83" s="94">
        <f t="shared" si="143"/>
        <v>0.23799999999999999</v>
      </c>
      <c r="CB83">
        <f t="shared" si="144"/>
        <v>0.19900000000000029</v>
      </c>
      <c r="CC83" s="58">
        <f t="shared" si="145"/>
        <v>0.13499999999999979</v>
      </c>
      <c r="CD83" s="95" t="b">
        <f t="shared" si="146"/>
        <v>1</v>
      </c>
      <c r="CE83" s="96" t="b">
        <f t="shared" si="147"/>
        <v>1</v>
      </c>
      <c r="CF83" t="b">
        <f t="shared" si="148"/>
        <v>1</v>
      </c>
      <c r="CG83" t="b">
        <f t="shared" si="149"/>
        <v>1</v>
      </c>
      <c r="CH83" s="84" t="b">
        <f t="shared" si="150"/>
        <v>1</v>
      </c>
      <c r="CI83">
        <f t="shared" si="151"/>
        <v>1.0189999999999999</v>
      </c>
      <c r="CJ83" t="b">
        <f t="shared" si="152"/>
        <v>1</v>
      </c>
      <c r="CK83" t="b">
        <f t="shared" si="153"/>
        <v>1</v>
      </c>
      <c r="CL83" s="84" t="b">
        <f t="shared" si="173"/>
        <v>1</v>
      </c>
      <c r="CM83">
        <f t="shared" si="154"/>
        <v>2.27</v>
      </c>
      <c r="CN83" t="b">
        <f t="shared" si="155"/>
        <v>1</v>
      </c>
      <c r="CO83" s="84">
        <f t="shared" si="156"/>
        <v>0.12676456523610552</v>
      </c>
      <c r="CP83" t="b">
        <f t="shared" si="157"/>
        <v>1</v>
      </c>
      <c r="CQ83" s="96" t="b">
        <f t="shared" si="158"/>
        <v>1</v>
      </c>
      <c r="CR83" t="b">
        <f t="shared" si="159"/>
        <v>1</v>
      </c>
      <c r="CS83" t="b">
        <f t="shared" si="160"/>
        <v>1</v>
      </c>
      <c r="CT83" t="b">
        <f t="shared" si="161"/>
        <v>1</v>
      </c>
      <c r="CU83" t="b">
        <f t="shared" si="162"/>
        <v>1</v>
      </c>
      <c r="CV83" s="84" t="b">
        <f t="shared" si="163"/>
        <v>1</v>
      </c>
      <c r="CW83" t="b">
        <f t="shared" si="164"/>
        <v>1</v>
      </c>
      <c r="CX83" t="b">
        <f t="shared" si="165"/>
        <v>1</v>
      </c>
      <c r="CY83" t="b">
        <f t="shared" si="166"/>
        <v>1</v>
      </c>
      <c r="CZ83" t="b">
        <f t="shared" si="167"/>
        <v>1</v>
      </c>
      <c r="DA83" s="84">
        <f t="shared" si="168"/>
        <v>0</v>
      </c>
      <c r="DB83" t="b">
        <f t="shared" si="169"/>
        <v>0</v>
      </c>
    </row>
    <row r="84" spans="1:106">
      <c r="A84" s="9">
        <v>2395</v>
      </c>
      <c r="B84" s="3">
        <v>2</v>
      </c>
      <c r="C84" s="3" t="s">
        <v>1104</v>
      </c>
      <c r="D84" s="3" t="str">
        <f t="shared" si="116"/>
        <v>SG_1_24-2_dk_0031</v>
      </c>
      <c r="E84" s="3" t="str">
        <f t="shared" si="117"/>
        <v>0031</v>
      </c>
      <c r="F84" s="3">
        <v>119678.586</v>
      </c>
      <c r="G84" s="15">
        <v>422577.31199999998</v>
      </c>
      <c r="H84" s="35" t="str">
        <f t="shared" si="118"/>
        <v>ja</v>
      </c>
      <c r="I84" s="42">
        <v>253.042</v>
      </c>
      <c r="J84" s="20" t="s">
        <v>2277</v>
      </c>
      <c r="K84" s="21">
        <v>10000</v>
      </c>
      <c r="L84" s="28">
        <f t="shared" si="170"/>
        <v>1</v>
      </c>
      <c r="M84" s="28">
        <f t="shared" si="171"/>
        <v>1</v>
      </c>
      <c r="N84" s="56">
        <f t="shared" si="119"/>
        <v>10000</v>
      </c>
      <c r="O84" s="33">
        <f t="shared" si="172"/>
        <v>91.16644795101881</v>
      </c>
      <c r="P84" s="37">
        <f t="shared" si="120"/>
        <v>152.03533540923357</v>
      </c>
      <c r="Q84" s="9" t="s">
        <v>12</v>
      </c>
      <c r="R84" s="55" t="s">
        <v>12</v>
      </c>
      <c r="S84" s="55">
        <v>2.8260000000000001</v>
      </c>
      <c r="T84" s="55">
        <v>3.0110000000000001</v>
      </c>
      <c r="U84" s="55">
        <v>3.2029999999999998</v>
      </c>
      <c r="V84" s="3">
        <v>3.3780000000000001</v>
      </c>
      <c r="W84" s="3">
        <v>3.5830000000000002</v>
      </c>
      <c r="X84" s="3" t="s">
        <v>12</v>
      </c>
      <c r="Y84" s="3">
        <v>4.03</v>
      </c>
      <c r="Z84" s="15" t="s">
        <v>12</v>
      </c>
      <c r="AA84" s="10">
        <f t="shared" si="121"/>
        <v>3.5830000000000002</v>
      </c>
      <c r="AB84" s="9">
        <f t="shared" si="122"/>
        <v>0.38000000000000034</v>
      </c>
      <c r="AC84" s="10">
        <f t="shared" si="123"/>
        <v>0.44700000000000006</v>
      </c>
      <c r="AD84" s="9" t="s">
        <v>12</v>
      </c>
      <c r="AE84" s="55" t="s">
        <v>12</v>
      </c>
      <c r="AF84" s="55">
        <v>0.66900000000000004</v>
      </c>
      <c r="AG84" s="55">
        <v>0.74399999999999999</v>
      </c>
      <c r="AH84" s="55">
        <v>0.83399999999999996</v>
      </c>
      <c r="AI84" s="3">
        <v>0.92500000000000004</v>
      </c>
      <c r="AJ84" s="3">
        <v>1.0269999999999999</v>
      </c>
      <c r="AK84" s="3" t="s">
        <v>12</v>
      </c>
      <c r="AL84" s="3">
        <v>1.2350000000000001</v>
      </c>
      <c r="AM84" s="15" t="s">
        <v>12</v>
      </c>
      <c r="AN84" s="10">
        <f t="shared" si="124"/>
        <v>1.0269999999999999</v>
      </c>
      <c r="AO84" s="9">
        <f t="shared" si="125"/>
        <v>0.19299999999999995</v>
      </c>
      <c r="AP84" s="10">
        <f t="shared" si="126"/>
        <v>0.20800000000000018</v>
      </c>
      <c r="AQ84" s="9" t="s">
        <v>12</v>
      </c>
      <c r="AR84" s="55" t="s">
        <v>12</v>
      </c>
      <c r="AS84" s="55">
        <v>1.9470000000000001</v>
      </c>
      <c r="AT84" s="55">
        <v>2.0259999999999998</v>
      </c>
      <c r="AU84" s="55">
        <v>2.113</v>
      </c>
      <c r="AV84" s="3">
        <v>2.1949999999999998</v>
      </c>
      <c r="AW84" s="3">
        <v>2.286</v>
      </c>
      <c r="AX84" s="3" t="s">
        <v>12</v>
      </c>
      <c r="AY84" s="3">
        <v>2.48</v>
      </c>
      <c r="AZ84" s="15" t="s">
        <v>12</v>
      </c>
      <c r="BA84" s="10">
        <f t="shared" si="127"/>
        <v>2.286</v>
      </c>
      <c r="BB84" s="9">
        <f t="shared" si="128"/>
        <v>0.17300000000000004</v>
      </c>
      <c r="BC84" s="10">
        <f t="shared" si="129"/>
        <v>0.19399999999999995</v>
      </c>
      <c r="BD84" s="9">
        <v>3.891</v>
      </c>
      <c r="BE84" s="3">
        <v>4.4950000000000001</v>
      </c>
      <c r="BF84" s="15">
        <v>5.24</v>
      </c>
      <c r="BG84" s="15">
        <f t="shared" si="130"/>
        <v>4.4950000000000001</v>
      </c>
      <c r="BH84" s="9">
        <f t="shared" si="131"/>
        <v>0.60400000000000009</v>
      </c>
      <c r="BI84" s="10">
        <f t="shared" si="132"/>
        <v>0.74500000000000011</v>
      </c>
      <c r="BJ84" s="9">
        <v>4.3920000000000003</v>
      </c>
      <c r="BK84" s="3">
        <v>5.2089999999999996</v>
      </c>
      <c r="BL84" s="15">
        <v>6.1660000000000004</v>
      </c>
      <c r="BM84" s="15">
        <f t="shared" si="133"/>
        <v>5.2089999999999996</v>
      </c>
      <c r="BN84" s="9">
        <f t="shared" si="134"/>
        <v>0.81699999999999928</v>
      </c>
      <c r="BO84" s="10">
        <f t="shared" si="135"/>
        <v>0.95700000000000074</v>
      </c>
      <c r="BP84">
        <f t="shared" si="136"/>
        <v>0</v>
      </c>
      <c r="BQ84" s="93">
        <f t="shared" si="137"/>
        <v>1.589473684210525</v>
      </c>
      <c r="BR84" s="93">
        <f t="shared" si="138"/>
        <v>2.1499999999999964</v>
      </c>
      <c r="BS84" s="93" t="str">
        <f>VLOOKUP(C84,'Koppeling locatie - aslocatie'!$A$2:$C$8139,2,FALSE)</f>
        <v>BB_EX_M_23_16</v>
      </c>
      <c r="BT84" s="93">
        <f>VLOOKUP($BS84,aslocaties_v01!$C$3:$AA$500,MATCH($K$3/10,aslocaties_v01!$C$2:$X$2),FALSE)</f>
        <v>3.48</v>
      </c>
      <c r="BU84" s="93">
        <f>VLOOKUP(BS84,aslocaties_v01!$C$3:$AA$500,MATCH($K$3,aslocaties_v01!$C$2:$X$2),FALSE)</f>
        <v>3.8130000000000002</v>
      </c>
      <c r="BV84" s="93">
        <f>VLOOKUP(BS84,aslocaties_v01!$C$3:$AA$500,MATCH($K$3*10,aslocaties_v01!$C$2:$Y$2),FALSE)</f>
        <v>4.1909999999999998</v>
      </c>
      <c r="BW84" s="93">
        <f t="shared" si="139"/>
        <v>0.33300000000000018</v>
      </c>
      <c r="BX84" s="93">
        <f t="shared" si="140"/>
        <v>0.37799999999999967</v>
      </c>
      <c r="BY84" s="94">
        <f t="shared" si="141"/>
        <v>0.12368421052631606</v>
      </c>
      <c r="BZ84" s="94">
        <f t="shared" si="142"/>
        <v>0.15436241610738344</v>
      </c>
      <c r="CA84" s="94">
        <f t="shared" si="143"/>
        <v>0.27700000000000014</v>
      </c>
      <c r="CB84">
        <f t="shared" si="144"/>
        <v>0.22999999999999998</v>
      </c>
      <c r="CC84" s="58">
        <f t="shared" si="145"/>
        <v>0.16099999999999959</v>
      </c>
      <c r="CD84" s="95" t="b">
        <f t="shared" si="146"/>
        <v>1</v>
      </c>
      <c r="CE84" s="96" t="b">
        <f t="shared" si="147"/>
        <v>1</v>
      </c>
      <c r="CF84" t="b">
        <f t="shared" si="148"/>
        <v>1</v>
      </c>
      <c r="CG84" t="b">
        <f t="shared" si="149"/>
        <v>1</v>
      </c>
      <c r="CH84" s="84" t="b">
        <f t="shared" si="150"/>
        <v>1</v>
      </c>
      <c r="CI84">
        <f t="shared" si="151"/>
        <v>1.0269999999999999</v>
      </c>
      <c r="CJ84" t="b">
        <f t="shared" si="152"/>
        <v>1</v>
      </c>
      <c r="CK84" t="b">
        <f t="shared" si="153"/>
        <v>1</v>
      </c>
      <c r="CL84" s="84" t="b">
        <f t="shared" si="173"/>
        <v>1</v>
      </c>
      <c r="CM84">
        <f t="shared" si="154"/>
        <v>2.286</v>
      </c>
      <c r="CN84" t="b">
        <f t="shared" si="155"/>
        <v>1</v>
      </c>
      <c r="CO84" s="84">
        <f t="shared" si="156"/>
        <v>0.12597761821038042</v>
      </c>
      <c r="CP84" t="b">
        <f t="shared" si="157"/>
        <v>1</v>
      </c>
      <c r="CQ84" s="96" t="b">
        <f t="shared" si="158"/>
        <v>1</v>
      </c>
      <c r="CR84" t="b">
        <f t="shared" si="159"/>
        <v>1</v>
      </c>
      <c r="CS84" t="b">
        <f t="shared" si="160"/>
        <v>1</v>
      </c>
      <c r="CT84" t="b">
        <f t="shared" si="161"/>
        <v>1</v>
      </c>
      <c r="CU84" t="b">
        <f t="shared" si="162"/>
        <v>1</v>
      </c>
      <c r="CV84" s="84" t="b">
        <f t="shared" si="163"/>
        <v>1</v>
      </c>
      <c r="CW84" t="b">
        <f t="shared" si="164"/>
        <v>1</v>
      </c>
      <c r="CX84" t="b">
        <f t="shared" si="165"/>
        <v>1</v>
      </c>
      <c r="CY84" t="b">
        <f t="shared" si="166"/>
        <v>1</v>
      </c>
      <c r="CZ84" t="b">
        <f t="shared" si="167"/>
        <v>1</v>
      </c>
      <c r="DA84" s="84">
        <f t="shared" si="168"/>
        <v>0</v>
      </c>
      <c r="DB84" t="b">
        <f t="shared" si="169"/>
        <v>0</v>
      </c>
    </row>
    <row r="85" spans="1:106">
      <c r="A85" s="9">
        <v>2396</v>
      </c>
      <c r="B85" s="3">
        <v>2</v>
      </c>
      <c r="C85" s="3" t="s">
        <v>1105</v>
      </c>
      <c r="D85" s="3" t="str">
        <f t="shared" si="116"/>
        <v>SG_1_24-2_dk_0032</v>
      </c>
      <c r="E85" s="3" t="str">
        <f t="shared" si="117"/>
        <v>0032</v>
      </c>
      <c r="F85" s="3">
        <v>119707.719</v>
      </c>
      <c r="G85" s="15">
        <v>422428.09399999998</v>
      </c>
      <c r="H85" s="35" t="str">
        <f t="shared" si="118"/>
        <v>ja</v>
      </c>
      <c r="I85" s="42">
        <v>262.42200000000003</v>
      </c>
      <c r="J85" s="20" t="s">
        <v>2277</v>
      </c>
      <c r="K85" s="21">
        <v>10000</v>
      </c>
      <c r="L85" s="28">
        <f t="shared" si="170"/>
        <v>1</v>
      </c>
      <c r="M85" s="28">
        <f t="shared" si="171"/>
        <v>1</v>
      </c>
      <c r="N85" s="56">
        <f t="shared" si="119"/>
        <v>10000</v>
      </c>
      <c r="O85" s="33">
        <f t="shared" si="172"/>
        <v>152.03533540923357</v>
      </c>
      <c r="P85" s="37">
        <f t="shared" si="120"/>
        <v>85.93994115078975</v>
      </c>
      <c r="Q85" s="9" t="s">
        <v>12</v>
      </c>
      <c r="R85" s="55" t="s">
        <v>12</v>
      </c>
      <c r="S85" s="55">
        <v>2.8719999999999999</v>
      </c>
      <c r="T85" s="55">
        <v>3.0510000000000002</v>
      </c>
      <c r="U85" s="55">
        <v>3.2440000000000002</v>
      </c>
      <c r="V85" s="3">
        <v>3.4180000000000001</v>
      </c>
      <c r="W85" s="3">
        <v>3.6179999999999999</v>
      </c>
      <c r="X85" s="3" t="s">
        <v>12</v>
      </c>
      <c r="Y85" s="3">
        <v>4.0599999999999996</v>
      </c>
      <c r="Z85" s="15" t="s">
        <v>12</v>
      </c>
      <c r="AA85" s="10">
        <f t="shared" si="121"/>
        <v>3.6179999999999999</v>
      </c>
      <c r="AB85" s="9">
        <f t="shared" si="122"/>
        <v>0.37399999999999967</v>
      </c>
      <c r="AC85" s="10">
        <f t="shared" si="123"/>
        <v>0.44199999999999973</v>
      </c>
      <c r="AD85" s="9" t="s">
        <v>12</v>
      </c>
      <c r="AE85" s="55" t="s">
        <v>12</v>
      </c>
      <c r="AF85" s="55">
        <v>0.65900000000000003</v>
      </c>
      <c r="AG85" s="55">
        <v>0.73299999999999998</v>
      </c>
      <c r="AH85" s="55">
        <v>0.82099999999999995</v>
      </c>
      <c r="AI85" s="3">
        <v>0.91100000000000003</v>
      </c>
      <c r="AJ85" s="3">
        <v>1.0129999999999999</v>
      </c>
      <c r="AK85" s="3" t="s">
        <v>12</v>
      </c>
      <c r="AL85" s="3">
        <v>1.222</v>
      </c>
      <c r="AM85" s="15" t="s">
        <v>12</v>
      </c>
      <c r="AN85" s="10">
        <f t="shared" si="124"/>
        <v>1.0129999999999999</v>
      </c>
      <c r="AO85" s="9">
        <f t="shared" si="125"/>
        <v>0.19199999999999995</v>
      </c>
      <c r="AP85" s="10">
        <f t="shared" si="126"/>
        <v>0.20900000000000007</v>
      </c>
      <c r="AQ85" s="9" t="s">
        <v>12</v>
      </c>
      <c r="AR85" s="55" t="s">
        <v>12</v>
      </c>
      <c r="AS85" s="55">
        <v>1.9630000000000001</v>
      </c>
      <c r="AT85" s="55">
        <v>2.0489999999999999</v>
      </c>
      <c r="AU85" s="55">
        <v>2.14</v>
      </c>
      <c r="AV85" s="3">
        <v>2.222</v>
      </c>
      <c r="AW85" s="3">
        <v>2.3140000000000001</v>
      </c>
      <c r="AX85" s="3" t="s">
        <v>12</v>
      </c>
      <c r="AY85" s="3">
        <v>2.5129999999999999</v>
      </c>
      <c r="AZ85" s="15" t="s">
        <v>12</v>
      </c>
      <c r="BA85" s="10">
        <f t="shared" si="127"/>
        <v>2.3140000000000001</v>
      </c>
      <c r="BB85" s="9">
        <f t="shared" si="128"/>
        <v>0.17399999999999993</v>
      </c>
      <c r="BC85" s="10">
        <f t="shared" si="129"/>
        <v>0.19899999999999984</v>
      </c>
      <c r="BD85" s="9">
        <v>3.91</v>
      </c>
      <c r="BE85" s="3">
        <v>4.524</v>
      </c>
      <c r="BF85" s="15">
        <v>5.3029999999999999</v>
      </c>
      <c r="BG85" s="15">
        <f t="shared" si="130"/>
        <v>4.524</v>
      </c>
      <c r="BH85" s="9">
        <f t="shared" si="131"/>
        <v>0.61399999999999988</v>
      </c>
      <c r="BI85" s="10">
        <f t="shared" si="132"/>
        <v>0.77899999999999991</v>
      </c>
      <c r="BJ85" s="9">
        <v>4.4000000000000004</v>
      </c>
      <c r="BK85" s="3">
        <v>5.2190000000000003</v>
      </c>
      <c r="BL85" s="15">
        <v>6.2069999999999999</v>
      </c>
      <c r="BM85" s="15">
        <f t="shared" si="133"/>
        <v>5.2190000000000003</v>
      </c>
      <c r="BN85" s="9">
        <f t="shared" si="134"/>
        <v>0.81899999999999995</v>
      </c>
      <c r="BO85" s="10">
        <f t="shared" si="135"/>
        <v>0.98799999999999955</v>
      </c>
      <c r="BP85">
        <f t="shared" si="136"/>
        <v>0</v>
      </c>
      <c r="BQ85" s="93">
        <f t="shared" si="137"/>
        <v>1.6417112299465253</v>
      </c>
      <c r="BR85" s="93">
        <f t="shared" si="138"/>
        <v>2.1898395721925152</v>
      </c>
      <c r="BS85" s="93" t="str">
        <f>VLOOKUP(C85,'Koppeling locatie - aslocatie'!$A$2:$C$8139,2,FALSE)</f>
        <v>BB_EX_M_23_16</v>
      </c>
      <c r="BT85" s="93">
        <f>VLOOKUP($BS85,aslocaties_v01!$C$3:$AA$500,MATCH($K$3/10,aslocaties_v01!$C$2:$X$2),FALSE)</f>
        <v>3.48</v>
      </c>
      <c r="BU85" s="93">
        <f>VLOOKUP(BS85,aslocaties_v01!$C$3:$AA$500,MATCH($K$3,aslocaties_v01!$C$2:$X$2),FALSE)</f>
        <v>3.8130000000000002</v>
      </c>
      <c r="BV85" s="93">
        <f>VLOOKUP(BS85,aslocaties_v01!$C$3:$AA$500,MATCH($K$3*10,aslocaties_v01!$C$2:$Y$2),FALSE)</f>
        <v>4.1909999999999998</v>
      </c>
      <c r="BW85" s="93">
        <f t="shared" si="139"/>
        <v>0.33300000000000018</v>
      </c>
      <c r="BX85" s="93">
        <f t="shared" si="140"/>
        <v>0.37799999999999967</v>
      </c>
      <c r="BY85" s="94">
        <f t="shared" si="141"/>
        <v>0.10962566844919652</v>
      </c>
      <c r="BZ85" s="94">
        <f t="shared" si="142"/>
        <v>0.144796380090498</v>
      </c>
      <c r="CA85" s="94">
        <f t="shared" si="143"/>
        <v>0.23599999999999977</v>
      </c>
      <c r="CB85">
        <f t="shared" si="144"/>
        <v>0.19500000000000028</v>
      </c>
      <c r="CC85" s="58">
        <f t="shared" si="145"/>
        <v>0.13100000000000023</v>
      </c>
      <c r="CD85" s="95" t="b">
        <f t="shared" si="146"/>
        <v>1</v>
      </c>
      <c r="CE85" s="96" t="b">
        <f t="shared" si="147"/>
        <v>1</v>
      </c>
      <c r="CF85" t="b">
        <f t="shared" si="148"/>
        <v>1</v>
      </c>
      <c r="CG85" t="b">
        <f t="shared" si="149"/>
        <v>1</v>
      </c>
      <c r="CH85" s="84" t="b">
        <f t="shared" si="150"/>
        <v>1</v>
      </c>
      <c r="CI85">
        <f t="shared" si="151"/>
        <v>1.0129999999999999</v>
      </c>
      <c r="CJ85" t="b">
        <f t="shared" si="152"/>
        <v>1</v>
      </c>
      <c r="CK85" t="b">
        <f t="shared" si="153"/>
        <v>1</v>
      </c>
      <c r="CL85" s="84" t="b">
        <f t="shared" si="173"/>
        <v>1</v>
      </c>
      <c r="CM85">
        <f t="shared" si="154"/>
        <v>2.3140000000000001</v>
      </c>
      <c r="CN85" t="b">
        <f t="shared" si="155"/>
        <v>1</v>
      </c>
      <c r="CO85" s="84">
        <f t="shared" si="156"/>
        <v>0.1212713292205377</v>
      </c>
      <c r="CP85" t="b">
        <f t="shared" si="157"/>
        <v>1</v>
      </c>
      <c r="CQ85" s="96" t="b">
        <f t="shared" si="158"/>
        <v>1</v>
      </c>
      <c r="CR85" t="b">
        <f t="shared" si="159"/>
        <v>1</v>
      </c>
      <c r="CS85" t="b">
        <f t="shared" si="160"/>
        <v>1</v>
      </c>
      <c r="CT85" t="b">
        <f t="shared" si="161"/>
        <v>1</v>
      </c>
      <c r="CU85" t="b">
        <f t="shared" si="162"/>
        <v>1</v>
      </c>
      <c r="CV85" s="84" t="b">
        <f t="shared" si="163"/>
        <v>1</v>
      </c>
      <c r="CW85" t="b">
        <f t="shared" si="164"/>
        <v>0</v>
      </c>
      <c r="CX85" t="b">
        <f t="shared" si="165"/>
        <v>0</v>
      </c>
      <c r="CY85" t="b">
        <f t="shared" si="166"/>
        <v>1</v>
      </c>
      <c r="CZ85" t="b">
        <f t="shared" si="167"/>
        <v>1</v>
      </c>
      <c r="DA85" s="84">
        <f t="shared" si="168"/>
        <v>1</v>
      </c>
      <c r="DB85" t="b">
        <f t="shared" si="169"/>
        <v>1</v>
      </c>
    </row>
    <row r="86" spans="1:106">
      <c r="A86" s="9">
        <v>2397</v>
      </c>
      <c r="B86" s="3">
        <v>2</v>
      </c>
      <c r="C86" s="3" t="s">
        <v>1106</v>
      </c>
      <c r="D86" s="3" t="str">
        <f t="shared" si="116"/>
        <v>SG_1_24-2_dk_0033</v>
      </c>
      <c r="E86" s="3" t="str">
        <f t="shared" si="117"/>
        <v>0033</v>
      </c>
      <c r="F86" s="3">
        <v>119748.25</v>
      </c>
      <c r="G86" s="15">
        <v>422352.31199999998</v>
      </c>
      <c r="H86" s="35" t="str">
        <f t="shared" si="118"/>
        <v>ja</v>
      </c>
      <c r="I86" s="42">
        <v>269.69900000000001</v>
      </c>
      <c r="J86" s="20" t="s">
        <v>2277</v>
      </c>
      <c r="K86" s="21">
        <v>10000</v>
      </c>
      <c r="L86" s="28">
        <f t="shared" si="170"/>
        <v>1</v>
      </c>
      <c r="M86" s="28">
        <f t="shared" si="171"/>
        <v>1</v>
      </c>
      <c r="N86" s="56">
        <f t="shared" si="119"/>
        <v>10000</v>
      </c>
      <c r="O86" s="33">
        <f t="shared" si="172"/>
        <v>85.93994115078975</v>
      </c>
      <c r="P86" s="37">
        <f t="shared" si="120"/>
        <v>64.958024177149113</v>
      </c>
      <c r="Q86" s="9" t="s">
        <v>12</v>
      </c>
      <c r="R86" s="55" t="s">
        <v>12</v>
      </c>
      <c r="S86" s="55">
        <v>2.9060000000000001</v>
      </c>
      <c r="T86" s="55">
        <v>3.077</v>
      </c>
      <c r="U86" s="55">
        <v>3.2679999999999998</v>
      </c>
      <c r="V86" s="3">
        <v>3.444</v>
      </c>
      <c r="W86" s="3">
        <v>3.6469999999999998</v>
      </c>
      <c r="X86" s="3" t="s">
        <v>12</v>
      </c>
      <c r="Y86" s="3">
        <v>4.0990000000000002</v>
      </c>
      <c r="Z86" s="15" t="s">
        <v>12</v>
      </c>
      <c r="AA86" s="10">
        <f t="shared" si="121"/>
        <v>3.6469999999999998</v>
      </c>
      <c r="AB86" s="9">
        <f t="shared" si="122"/>
        <v>0.379</v>
      </c>
      <c r="AC86" s="10">
        <f t="shared" si="123"/>
        <v>0.4520000000000004</v>
      </c>
      <c r="AD86" s="9" t="s">
        <v>12</v>
      </c>
      <c r="AE86" s="55" t="s">
        <v>12</v>
      </c>
      <c r="AF86" s="55">
        <v>0.70299999999999996</v>
      </c>
      <c r="AG86" s="55">
        <v>0.78700000000000003</v>
      </c>
      <c r="AH86" s="55">
        <v>0.88800000000000001</v>
      </c>
      <c r="AI86" s="3">
        <v>0.98799999999999999</v>
      </c>
      <c r="AJ86" s="3">
        <v>1.1000000000000001</v>
      </c>
      <c r="AK86" s="3" t="s">
        <v>12</v>
      </c>
      <c r="AL86" s="3">
        <v>1.33</v>
      </c>
      <c r="AM86" s="15" t="s">
        <v>12</v>
      </c>
      <c r="AN86" s="10">
        <f t="shared" si="124"/>
        <v>1.1000000000000001</v>
      </c>
      <c r="AO86" s="9">
        <f t="shared" si="125"/>
        <v>0.21200000000000008</v>
      </c>
      <c r="AP86" s="10">
        <f t="shared" si="126"/>
        <v>0.22999999999999998</v>
      </c>
      <c r="AQ86" s="9" t="s">
        <v>12</v>
      </c>
      <c r="AR86" s="55" t="s">
        <v>12</v>
      </c>
      <c r="AS86" s="55">
        <v>2.0139999999999998</v>
      </c>
      <c r="AT86" s="55">
        <v>2.117</v>
      </c>
      <c r="AU86" s="55">
        <v>2.2250000000000001</v>
      </c>
      <c r="AV86" s="3">
        <v>2.3220000000000001</v>
      </c>
      <c r="AW86" s="3">
        <v>2.431</v>
      </c>
      <c r="AX86" s="3" t="s">
        <v>12</v>
      </c>
      <c r="AY86" s="3">
        <v>2.6619999999999999</v>
      </c>
      <c r="AZ86" s="15" t="s">
        <v>12</v>
      </c>
      <c r="BA86" s="10">
        <f t="shared" si="127"/>
        <v>2.431</v>
      </c>
      <c r="BB86" s="9">
        <f t="shared" si="128"/>
        <v>0.20599999999999996</v>
      </c>
      <c r="BC86" s="10">
        <f t="shared" si="129"/>
        <v>0.23099999999999987</v>
      </c>
      <c r="BD86" s="9">
        <v>4.117</v>
      </c>
      <c r="BE86" s="3">
        <v>4.7729999999999997</v>
      </c>
      <c r="BF86" s="15">
        <v>5.5620000000000003</v>
      </c>
      <c r="BG86" s="15">
        <f t="shared" si="130"/>
        <v>4.7729999999999997</v>
      </c>
      <c r="BH86" s="9">
        <f t="shared" si="131"/>
        <v>0.65599999999999969</v>
      </c>
      <c r="BI86" s="10">
        <f t="shared" si="132"/>
        <v>0.78900000000000059</v>
      </c>
      <c r="BJ86" s="9">
        <v>4.6849999999999996</v>
      </c>
      <c r="BK86" s="3">
        <v>5.5449999999999999</v>
      </c>
      <c r="BL86" s="15">
        <v>6.5510000000000002</v>
      </c>
      <c r="BM86" s="15">
        <f t="shared" si="133"/>
        <v>5.5449999999999999</v>
      </c>
      <c r="BN86" s="9">
        <f t="shared" si="134"/>
        <v>0.86000000000000032</v>
      </c>
      <c r="BO86" s="10">
        <f t="shared" si="135"/>
        <v>1.0060000000000002</v>
      </c>
      <c r="BP86">
        <f t="shared" si="136"/>
        <v>0</v>
      </c>
      <c r="BQ86" s="93">
        <f t="shared" si="137"/>
        <v>1.7308707124010545</v>
      </c>
      <c r="BR86" s="93">
        <f t="shared" si="138"/>
        <v>2.2691292875989455</v>
      </c>
      <c r="BS86" s="93" t="str">
        <f>VLOOKUP(C86,'Koppeling locatie - aslocatie'!$A$2:$C$8139,2,FALSE)</f>
        <v>BB_EX_M_23_16</v>
      </c>
      <c r="BT86" s="93">
        <f>VLOOKUP($BS86,aslocaties_v01!$C$3:$AA$500,MATCH($K$3/10,aslocaties_v01!$C$2:$X$2),FALSE)</f>
        <v>3.48</v>
      </c>
      <c r="BU86" s="93">
        <f>VLOOKUP(BS86,aslocaties_v01!$C$3:$AA$500,MATCH($K$3,aslocaties_v01!$C$2:$X$2),FALSE)</f>
        <v>3.8130000000000002</v>
      </c>
      <c r="BV86" s="93">
        <f>VLOOKUP(BS86,aslocaties_v01!$C$3:$AA$500,MATCH($K$3*10,aslocaties_v01!$C$2:$Y$2),FALSE)</f>
        <v>4.1909999999999998</v>
      </c>
      <c r="BW86" s="93">
        <f t="shared" si="139"/>
        <v>0.33300000000000018</v>
      </c>
      <c r="BX86" s="93">
        <f t="shared" si="140"/>
        <v>0.37799999999999967</v>
      </c>
      <c r="BY86" s="94">
        <f t="shared" si="141"/>
        <v>0.12137203166226862</v>
      </c>
      <c r="BZ86" s="94">
        <f t="shared" si="142"/>
        <v>0.16371681415929351</v>
      </c>
      <c r="CA86" s="94">
        <f t="shared" si="143"/>
        <v>0.21200000000000019</v>
      </c>
      <c r="CB86">
        <f t="shared" si="144"/>
        <v>0.16600000000000037</v>
      </c>
      <c r="CC86" s="58">
        <f t="shared" si="145"/>
        <v>9.1999999999999638E-2</v>
      </c>
      <c r="CD86" s="95" t="b">
        <f t="shared" si="146"/>
        <v>1</v>
      </c>
      <c r="CE86" s="96" t="b">
        <f t="shared" si="147"/>
        <v>1</v>
      </c>
      <c r="CF86" t="b">
        <f t="shared" si="148"/>
        <v>1</v>
      </c>
      <c r="CG86" t="b">
        <f t="shared" si="149"/>
        <v>1</v>
      </c>
      <c r="CH86" s="84" t="b">
        <f t="shared" si="150"/>
        <v>1</v>
      </c>
      <c r="CI86">
        <f t="shared" si="151"/>
        <v>1.1000000000000001</v>
      </c>
      <c r="CJ86" t="b">
        <f t="shared" si="152"/>
        <v>1</v>
      </c>
      <c r="CK86" t="b">
        <f t="shared" si="153"/>
        <v>1</v>
      </c>
      <c r="CL86" s="84" t="b">
        <f t="shared" si="173"/>
        <v>1</v>
      </c>
      <c r="CM86">
        <f t="shared" si="154"/>
        <v>2.431</v>
      </c>
      <c r="CN86" t="b">
        <f t="shared" si="155"/>
        <v>1</v>
      </c>
      <c r="CO86" s="84">
        <f t="shared" si="156"/>
        <v>0.11931585814184451</v>
      </c>
      <c r="CP86" t="b">
        <f t="shared" si="157"/>
        <v>1</v>
      </c>
      <c r="CQ86" s="96" t="b">
        <f t="shared" si="158"/>
        <v>1</v>
      </c>
      <c r="CR86" t="b">
        <f t="shared" si="159"/>
        <v>0</v>
      </c>
      <c r="CS86" t="b">
        <f t="shared" si="160"/>
        <v>0</v>
      </c>
      <c r="CT86" t="b">
        <f t="shared" si="161"/>
        <v>1</v>
      </c>
      <c r="CU86" t="b">
        <f t="shared" si="162"/>
        <v>1</v>
      </c>
      <c r="CV86" s="84" t="b">
        <f t="shared" si="163"/>
        <v>1</v>
      </c>
      <c r="CW86" t="b">
        <f t="shared" si="164"/>
        <v>0</v>
      </c>
      <c r="CX86" t="b">
        <f t="shared" si="165"/>
        <v>0</v>
      </c>
      <c r="CY86" t="b">
        <f t="shared" si="166"/>
        <v>1</v>
      </c>
      <c r="CZ86" t="b">
        <f t="shared" si="167"/>
        <v>1</v>
      </c>
      <c r="DA86" s="84">
        <f t="shared" si="168"/>
        <v>2</v>
      </c>
      <c r="DB86" t="b">
        <f t="shared" si="169"/>
        <v>1</v>
      </c>
    </row>
    <row r="87" spans="1:106">
      <c r="A87" s="9">
        <v>2398</v>
      </c>
      <c r="B87" s="3">
        <v>2</v>
      </c>
      <c r="C87" s="3" t="s">
        <v>1107</v>
      </c>
      <c r="D87" s="3" t="str">
        <f t="shared" si="116"/>
        <v>SG_1_24-2_dk_0034</v>
      </c>
      <c r="E87" s="3" t="str">
        <f t="shared" si="117"/>
        <v>0034</v>
      </c>
      <c r="F87" s="3">
        <v>119736.266</v>
      </c>
      <c r="G87" s="15">
        <v>422288.46899999998</v>
      </c>
      <c r="H87" s="35" t="str">
        <f t="shared" si="118"/>
        <v>ja</v>
      </c>
      <c r="I87" s="42">
        <v>277.87799999999999</v>
      </c>
      <c r="J87" s="20" t="s">
        <v>2277</v>
      </c>
      <c r="K87" s="21">
        <v>10000</v>
      </c>
      <c r="L87" s="28">
        <f t="shared" si="170"/>
        <v>1</v>
      </c>
      <c r="M87" s="28">
        <f t="shared" si="171"/>
        <v>1</v>
      </c>
      <c r="N87" s="56">
        <f t="shared" si="119"/>
        <v>10000</v>
      </c>
      <c r="O87" s="33">
        <f t="shared" si="172"/>
        <v>64.958024177149113</v>
      </c>
      <c r="P87" s="37">
        <f t="shared" si="120"/>
        <v>124.95576811814713</v>
      </c>
      <c r="Q87" s="9" t="s">
        <v>12</v>
      </c>
      <c r="R87" s="55" t="s">
        <v>12</v>
      </c>
      <c r="S87" s="55">
        <v>2.8220000000000001</v>
      </c>
      <c r="T87" s="55">
        <v>3.0049999999999999</v>
      </c>
      <c r="U87" s="55">
        <v>3.2010000000000001</v>
      </c>
      <c r="V87" s="3">
        <v>3.379</v>
      </c>
      <c r="W87" s="3">
        <v>3.5830000000000002</v>
      </c>
      <c r="X87" s="3" t="s">
        <v>12</v>
      </c>
      <c r="Y87" s="3">
        <v>4.0309999999999997</v>
      </c>
      <c r="Z87" s="15" t="s">
        <v>12</v>
      </c>
      <c r="AA87" s="10">
        <f t="shared" si="121"/>
        <v>3.5830000000000002</v>
      </c>
      <c r="AB87" s="9">
        <f t="shared" si="122"/>
        <v>0.38200000000000012</v>
      </c>
      <c r="AC87" s="10">
        <f t="shared" si="123"/>
        <v>0.44799999999999951</v>
      </c>
      <c r="AD87" s="9" t="s">
        <v>12</v>
      </c>
      <c r="AE87" s="55" t="s">
        <v>12</v>
      </c>
      <c r="AF87" s="55">
        <v>0.71299999999999997</v>
      </c>
      <c r="AG87" s="55">
        <v>0.81200000000000006</v>
      </c>
      <c r="AH87" s="55">
        <v>0.92100000000000004</v>
      </c>
      <c r="AI87" s="3">
        <v>1.0229999999999999</v>
      </c>
      <c r="AJ87" s="3">
        <v>1.1419999999999999</v>
      </c>
      <c r="AK87" s="3" t="s">
        <v>12</v>
      </c>
      <c r="AL87" s="3">
        <v>1.4019999999999999</v>
      </c>
      <c r="AM87" s="15" t="s">
        <v>12</v>
      </c>
      <c r="AN87" s="10">
        <f t="shared" si="124"/>
        <v>1.1419999999999999</v>
      </c>
      <c r="AO87" s="9">
        <f t="shared" si="125"/>
        <v>0.22099999999999986</v>
      </c>
      <c r="AP87" s="10">
        <f t="shared" si="126"/>
        <v>0.26</v>
      </c>
      <c r="AQ87" s="9" t="s">
        <v>12</v>
      </c>
      <c r="AR87" s="55" t="s">
        <v>12</v>
      </c>
      <c r="AS87" s="55">
        <v>2.0379999999999998</v>
      </c>
      <c r="AT87" s="55">
        <v>2.1669999999999998</v>
      </c>
      <c r="AU87" s="55">
        <v>2.2909999999999999</v>
      </c>
      <c r="AV87" s="3">
        <v>2.4</v>
      </c>
      <c r="AW87" s="3">
        <v>2.4929999999999999</v>
      </c>
      <c r="AX87" s="3" t="s">
        <v>12</v>
      </c>
      <c r="AY87" s="3">
        <v>2.7869999999999999</v>
      </c>
      <c r="AZ87" s="15" t="s">
        <v>12</v>
      </c>
      <c r="BA87" s="10">
        <f t="shared" si="127"/>
        <v>2.4929999999999999</v>
      </c>
      <c r="BB87" s="9">
        <f t="shared" si="128"/>
        <v>0.20199999999999996</v>
      </c>
      <c r="BC87" s="10">
        <f t="shared" si="129"/>
        <v>0.29400000000000004</v>
      </c>
      <c r="BD87" s="9">
        <v>4.0209999999999999</v>
      </c>
      <c r="BE87" s="3">
        <v>4.6959999999999997</v>
      </c>
      <c r="BF87" s="15">
        <v>5.5359999999999996</v>
      </c>
      <c r="BG87" s="15">
        <f t="shared" si="130"/>
        <v>4.6959999999999997</v>
      </c>
      <c r="BH87" s="9">
        <f t="shared" si="131"/>
        <v>0.67499999999999982</v>
      </c>
      <c r="BI87" s="10">
        <f t="shared" si="132"/>
        <v>0.83999999999999986</v>
      </c>
      <c r="BJ87" s="9">
        <v>4.5380000000000003</v>
      </c>
      <c r="BK87" s="3">
        <v>5.4610000000000003</v>
      </c>
      <c r="BL87" s="15">
        <v>6.4930000000000003</v>
      </c>
      <c r="BM87" s="15">
        <f t="shared" si="133"/>
        <v>5.4610000000000003</v>
      </c>
      <c r="BN87" s="9">
        <f t="shared" si="134"/>
        <v>0.92300000000000004</v>
      </c>
      <c r="BO87" s="10">
        <f t="shared" si="135"/>
        <v>1.032</v>
      </c>
      <c r="BP87">
        <f t="shared" si="136"/>
        <v>0</v>
      </c>
      <c r="BQ87" s="93">
        <f t="shared" si="137"/>
        <v>1.7670157068062817</v>
      </c>
      <c r="BR87" s="93">
        <f t="shared" si="138"/>
        <v>2.4162303664921461</v>
      </c>
      <c r="BS87" s="93" t="str">
        <f>VLOOKUP(C87,'Koppeling locatie - aslocatie'!$A$2:$C$8139,2,FALSE)</f>
        <v>BB_EX_M_23_16</v>
      </c>
      <c r="BT87" s="93">
        <f>VLOOKUP($BS87,aslocaties_v01!$C$3:$AA$500,MATCH($K$3/10,aslocaties_v01!$C$2:$X$2),FALSE)</f>
        <v>3.48</v>
      </c>
      <c r="BU87" s="93">
        <f>VLOOKUP(BS87,aslocaties_v01!$C$3:$AA$500,MATCH($K$3,aslocaties_v01!$C$2:$X$2),FALSE)</f>
        <v>3.8130000000000002</v>
      </c>
      <c r="BV87" s="93">
        <f>VLOOKUP(BS87,aslocaties_v01!$C$3:$AA$500,MATCH($K$3*10,aslocaties_v01!$C$2:$Y$2),FALSE)</f>
        <v>4.1909999999999998</v>
      </c>
      <c r="BW87" s="93">
        <f t="shared" si="139"/>
        <v>0.33300000000000018</v>
      </c>
      <c r="BX87" s="93">
        <f t="shared" si="140"/>
        <v>0.37799999999999967</v>
      </c>
      <c r="BY87" s="94">
        <f t="shared" si="141"/>
        <v>0.1282722513089003</v>
      </c>
      <c r="BZ87" s="94">
        <f t="shared" si="142"/>
        <v>0.15624999999999978</v>
      </c>
      <c r="CA87" s="94">
        <f t="shared" si="143"/>
        <v>0.27899999999999991</v>
      </c>
      <c r="CB87">
        <f t="shared" si="144"/>
        <v>0.22999999999999998</v>
      </c>
      <c r="CC87" s="58">
        <f t="shared" si="145"/>
        <v>0.16000000000000014</v>
      </c>
      <c r="CD87" s="95" t="b">
        <f t="shared" si="146"/>
        <v>1</v>
      </c>
      <c r="CE87" s="96" t="b">
        <f t="shared" si="147"/>
        <v>1</v>
      </c>
      <c r="CF87" t="b">
        <f t="shared" si="148"/>
        <v>1</v>
      </c>
      <c r="CG87" t="b">
        <f t="shared" si="149"/>
        <v>1</v>
      </c>
      <c r="CH87" s="84" t="b">
        <f t="shared" si="150"/>
        <v>1</v>
      </c>
      <c r="CI87">
        <f t="shared" si="151"/>
        <v>1.1419999999999999</v>
      </c>
      <c r="CJ87" t="b">
        <f t="shared" si="152"/>
        <v>1</v>
      </c>
      <c r="CK87" t="b">
        <f t="shared" si="153"/>
        <v>1</v>
      </c>
      <c r="CL87" s="84" t="b">
        <f t="shared" si="173"/>
        <v>1</v>
      </c>
      <c r="CM87">
        <f t="shared" si="154"/>
        <v>2.4929999999999999</v>
      </c>
      <c r="CN87" t="b">
        <f t="shared" si="155"/>
        <v>1</v>
      </c>
      <c r="CO87" s="84">
        <f t="shared" si="156"/>
        <v>0.11778688825321924</v>
      </c>
      <c r="CP87" t="b">
        <f t="shared" si="157"/>
        <v>1</v>
      </c>
      <c r="CQ87" s="96" t="b">
        <f t="shared" si="158"/>
        <v>1</v>
      </c>
      <c r="CR87" t="b">
        <f t="shared" si="159"/>
        <v>0</v>
      </c>
      <c r="CS87" t="b">
        <f t="shared" si="160"/>
        <v>0</v>
      </c>
      <c r="CT87" t="b">
        <f t="shared" si="161"/>
        <v>1</v>
      </c>
      <c r="CU87" t="b">
        <f t="shared" si="162"/>
        <v>1</v>
      </c>
      <c r="CV87" s="84" t="b">
        <f t="shared" si="163"/>
        <v>1</v>
      </c>
      <c r="CW87" t="b">
        <f t="shared" si="164"/>
        <v>1</v>
      </c>
      <c r="CX87" t="b">
        <f t="shared" si="165"/>
        <v>1</v>
      </c>
      <c r="CY87" t="b">
        <f t="shared" si="166"/>
        <v>1</v>
      </c>
      <c r="CZ87" t="b">
        <f t="shared" si="167"/>
        <v>1</v>
      </c>
      <c r="DA87" s="84">
        <f t="shared" si="168"/>
        <v>1</v>
      </c>
      <c r="DB87" t="b">
        <f t="shared" si="169"/>
        <v>1</v>
      </c>
    </row>
    <row r="88" spans="1:106">
      <c r="A88" s="9">
        <v>2399</v>
      </c>
      <c r="B88" s="3">
        <v>2</v>
      </c>
      <c r="C88" s="3" t="s">
        <v>1108</v>
      </c>
      <c r="D88" s="3" t="str">
        <f t="shared" si="116"/>
        <v>SG_1_24-2_dk_0035</v>
      </c>
      <c r="E88" s="3" t="str">
        <f t="shared" si="117"/>
        <v>0035</v>
      </c>
      <c r="F88" s="3">
        <v>119711.461</v>
      </c>
      <c r="G88" s="15">
        <v>422166</v>
      </c>
      <c r="H88" s="35" t="str">
        <f t="shared" si="118"/>
        <v>ja</v>
      </c>
      <c r="I88" s="42">
        <v>283.255</v>
      </c>
      <c r="J88" s="20" t="s">
        <v>2277</v>
      </c>
      <c r="K88" s="21">
        <v>10000</v>
      </c>
      <c r="L88" s="28">
        <f t="shared" si="170"/>
        <v>1</v>
      </c>
      <c r="M88" s="28">
        <f t="shared" si="171"/>
        <v>1</v>
      </c>
      <c r="N88" s="56">
        <f t="shared" si="119"/>
        <v>10000</v>
      </c>
      <c r="O88" s="33">
        <f t="shared" si="172"/>
        <v>124.95576811814713</v>
      </c>
      <c r="P88" s="37">
        <f t="shared" si="120"/>
        <v>61.341568719772908</v>
      </c>
      <c r="Q88" s="9" t="s">
        <v>12</v>
      </c>
      <c r="R88" s="55" t="s">
        <v>12</v>
      </c>
      <c r="S88" s="55">
        <v>2.8159999999999998</v>
      </c>
      <c r="T88" s="55">
        <v>2.9940000000000002</v>
      </c>
      <c r="U88" s="55">
        <v>3.1880000000000002</v>
      </c>
      <c r="V88" s="3">
        <v>3.371</v>
      </c>
      <c r="W88" s="3">
        <v>3.58</v>
      </c>
      <c r="X88" s="3" t="s">
        <v>12</v>
      </c>
      <c r="Y88" s="3">
        <v>4.0389999999999997</v>
      </c>
      <c r="Z88" s="15" t="s">
        <v>12</v>
      </c>
      <c r="AA88" s="10">
        <f t="shared" si="121"/>
        <v>3.58</v>
      </c>
      <c r="AB88" s="9">
        <f t="shared" si="122"/>
        <v>0.3919999999999999</v>
      </c>
      <c r="AC88" s="10">
        <f t="shared" si="123"/>
        <v>0.45899999999999963</v>
      </c>
      <c r="AD88" s="9" t="s">
        <v>12</v>
      </c>
      <c r="AE88" s="55" t="s">
        <v>12</v>
      </c>
      <c r="AF88" s="55">
        <v>0.747</v>
      </c>
      <c r="AG88" s="55">
        <v>0.83399999999999996</v>
      </c>
      <c r="AH88" s="55">
        <v>0.94</v>
      </c>
      <c r="AI88" s="3">
        <v>1.048</v>
      </c>
      <c r="AJ88" s="3">
        <v>1.171</v>
      </c>
      <c r="AK88" s="3" t="s">
        <v>12</v>
      </c>
      <c r="AL88" s="3">
        <v>1.42</v>
      </c>
      <c r="AM88" s="15" t="s">
        <v>12</v>
      </c>
      <c r="AN88" s="10">
        <f t="shared" si="124"/>
        <v>1.171</v>
      </c>
      <c r="AO88" s="9">
        <f t="shared" si="125"/>
        <v>0.23100000000000009</v>
      </c>
      <c r="AP88" s="10">
        <f t="shared" si="126"/>
        <v>0.24899999999999989</v>
      </c>
      <c r="AQ88" s="9" t="s">
        <v>12</v>
      </c>
      <c r="AR88" s="55" t="s">
        <v>12</v>
      </c>
      <c r="AS88" s="55">
        <v>2.0830000000000002</v>
      </c>
      <c r="AT88" s="55">
        <v>2.1909999999999998</v>
      </c>
      <c r="AU88" s="55">
        <v>2.31</v>
      </c>
      <c r="AV88" s="3">
        <v>2.4169999999999998</v>
      </c>
      <c r="AW88" s="3">
        <v>2.5379999999999998</v>
      </c>
      <c r="AX88" s="3" t="s">
        <v>12</v>
      </c>
      <c r="AY88" s="3">
        <v>2.7930000000000001</v>
      </c>
      <c r="AZ88" s="15" t="s">
        <v>12</v>
      </c>
      <c r="BA88" s="10">
        <f t="shared" si="127"/>
        <v>2.5379999999999998</v>
      </c>
      <c r="BB88" s="9">
        <f t="shared" si="128"/>
        <v>0.22799999999999976</v>
      </c>
      <c r="BC88" s="10">
        <f t="shared" si="129"/>
        <v>0.25500000000000034</v>
      </c>
      <c r="BD88" s="9">
        <v>4.0199999999999996</v>
      </c>
      <c r="BE88" s="3">
        <v>4.7050000000000001</v>
      </c>
      <c r="BF88" s="15">
        <v>5.5460000000000003</v>
      </c>
      <c r="BG88" s="15">
        <f t="shared" si="130"/>
        <v>4.7050000000000001</v>
      </c>
      <c r="BH88" s="9">
        <f t="shared" si="131"/>
        <v>0.6850000000000005</v>
      </c>
      <c r="BI88" s="10">
        <f t="shared" si="132"/>
        <v>0.84100000000000019</v>
      </c>
      <c r="BJ88" s="9">
        <v>4.4779999999999998</v>
      </c>
      <c r="BK88" s="3">
        <v>5.415</v>
      </c>
      <c r="BL88" s="15">
        <v>6.4930000000000003</v>
      </c>
      <c r="BM88" s="15">
        <f t="shared" si="133"/>
        <v>5.415</v>
      </c>
      <c r="BN88" s="9">
        <f t="shared" si="134"/>
        <v>0.93700000000000028</v>
      </c>
      <c r="BO88" s="10">
        <f t="shared" si="135"/>
        <v>1.0780000000000003</v>
      </c>
      <c r="BP88">
        <f t="shared" si="136"/>
        <v>0</v>
      </c>
      <c r="BQ88" s="93">
        <f t="shared" si="137"/>
        <v>1.7474489795918384</v>
      </c>
      <c r="BR88" s="93">
        <f t="shared" si="138"/>
        <v>2.390306122448981</v>
      </c>
      <c r="BS88" s="93" t="str">
        <f>VLOOKUP(C88,'Koppeling locatie - aslocatie'!$A$2:$C$8139,2,FALSE)</f>
        <v>BB_EX_M_23_16</v>
      </c>
      <c r="BT88" s="93">
        <f>VLOOKUP($BS88,aslocaties_v01!$C$3:$AA$500,MATCH($K$3/10,aslocaties_v01!$C$2:$X$2),FALSE)</f>
        <v>3.48</v>
      </c>
      <c r="BU88" s="93">
        <f>VLOOKUP(BS88,aslocaties_v01!$C$3:$AA$500,MATCH($K$3,aslocaties_v01!$C$2:$X$2),FALSE)</f>
        <v>3.8130000000000002</v>
      </c>
      <c r="BV88" s="93">
        <f>VLOOKUP(BS88,aslocaties_v01!$C$3:$AA$500,MATCH($K$3*10,aslocaties_v01!$C$2:$Y$2),FALSE)</f>
        <v>4.1909999999999998</v>
      </c>
      <c r="BW88" s="93">
        <f t="shared" si="139"/>
        <v>0.33300000000000018</v>
      </c>
      <c r="BX88" s="93">
        <f t="shared" si="140"/>
        <v>0.37799999999999967</v>
      </c>
      <c r="BY88" s="94">
        <f t="shared" si="141"/>
        <v>0.15051020408163196</v>
      </c>
      <c r="BZ88" s="94">
        <f t="shared" si="142"/>
        <v>0.17647058823529416</v>
      </c>
      <c r="CA88" s="94">
        <f t="shared" si="143"/>
        <v>0.29199999999999982</v>
      </c>
      <c r="CB88">
        <f t="shared" si="144"/>
        <v>0.2330000000000001</v>
      </c>
      <c r="CC88" s="58">
        <f t="shared" si="145"/>
        <v>0.15200000000000014</v>
      </c>
      <c r="CD88" s="95" t="b">
        <f t="shared" si="146"/>
        <v>1</v>
      </c>
      <c r="CE88" s="96" t="b">
        <f t="shared" si="147"/>
        <v>1</v>
      </c>
      <c r="CF88" t="b">
        <f t="shared" si="148"/>
        <v>1</v>
      </c>
      <c r="CG88" t="b">
        <f t="shared" si="149"/>
        <v>1</v>
      </c>
      <c r="CH88" s="84" t="b">
        <f t="shared" si="150"/>
        <v>1</v>
      </c>
      <c r="CI88">
        <f t="shared" si="151"/>
        <v>1.171</v>
      </c>
      <c r="CJ88" t="b">
        <f t="shared" si="152"/>
        <v>1</v>
      </c>
      <c r="CK88" t="b">
        <f t="shared" si="153"/>
        <v>1</v>
      </c>
      <c r="CL88" s="84" t="b">
        <f t="shared" si="173"/>
        <v>1</v>
      </c>
      <c r="CM88">
        <f t="shared" si="154"/>
        <v>2.5379999999999998</v>
      </c>
      <c r="CN88" t="b">
        <f t="shared" si="155"/>
        <v>1</v>
      </c>
      <c r="CO88" s="84">
        <f t="shared" si="156"/>
        <v>0.11653303601506522</v>
      </c>
      <c r="CP88" t="b">
        <f t="shared" si="157"/>
        <v>1</v>
      </c>
      <c r="CQ88" s="96" t="b">
        <f t="shared" si="158"/>
        <v>1</v>
      </c>
      <c r="CR88" t="b">
        <f t="shared" si="159"/>
        <v>1</v>
      </c>
      <c r="CS88" t="b">
        <f t="shared" si="160"/>
        <v>1</v>
      </c>
      <c r="CT88" t="b">
        <f t="shared" si="161"/>
        <v>1</v>
      </c>
      <c r="CU88" t="b">
        <f t="shared" si="162"/>
        <v>1</v>
      </c>
      <c r="CV88" s="84" t="b">
        <f t="shared" si="163"/>
        <v>1</v>
      </c>
      <c r="CW88" t="b">
        <f t="shared" si="164"/>
        <v>0</v>
      </c>
      <c r="CX88" t="b">
        <f t="shared" si="165"/>
        <v>0</v>
      </c>
      <c r="CY88" t="b">
        <f t="shared" si="166"/>
        <v>1</v>
      </c>
      <c r="CZ88" t="b">
        <f t="shared" si="167"/>
        <v>1</v>
      </c>
      <c r="DA88" s="84">
        <f t="shared" si="168"/>
        <v>1</v>
      </c>
      <c r="DB88" t="b">
        <f t="shared" si="169"/>
        <v>1</v>
      </c>
    </row>
    <row r="89" spans="1:106">
      <c r="A89" s="9">
        <v>2400</v>
      </c>
      <c r="B89" s="3">
        <v>2</v>
      </c>
      <c r="C89" s="3" t="s">
        <v>1109</v>
      </c>
      <c r="D89" s="3" t="str">
        <f t="shared" si="116"/>
        <v>SG_1_24-2_dk_0036</v>
      </c>
      <c r="E89" s="3" t="str">
        <f t="shared" si="117"/>
        <v>0036</v>
      </c>
      <c r="F89" s="3">
        <v>119698.414</v>
      </c>
      <c r="G89" s="15">
        <v>422106.06199999998</v>
      </c>
      <c r="H89" s="35" t="str">
        <f t="shared" si="118"/>
        <v>ja</v>
      </c>
      <c r="I89" s="42">
        <v>286.35700000000003</v>
      </c>
      <c r="J89" s="20" t="s">
        <v>2277</v>
      </c>
      <c r="K89" s="21">
        <v>10000</v>
      </c>
      <c r="L89" s="28">
        <f t="shared" si="170"/>
        <v>1</v>
      </c>
      <c r="M89" s="28">
        <f t="shared" si="171"/>
        <v>1</v>
      </c>
      <c r="N89" s="56">
        <f t="shared" si="119"/>
        <v>10000</v>
      </c>
      <c r="O89" s="33">
        <f t="shared" si="172"/>
        <v>61.341568719772908</v>
      </c>
      <c r="P89" s="37">
        <f t="shared" si="120"/>
        <v>132.92273846483499</v>
      </c>
      <c r="Q89" s="9" t="s">
        <v>12</v>
      </c>
      <c r="R89" s="55" t="s">
        <v>12</v>
      </c>
      <c r="S89" s="55">
        <v>2.8149999999999999</v>
      </c>
      <c r="T89" s="55">
        <v>2.9929999999999999</v>
      </c>
      <c r="U89" s="55">
        <v>3.1880000000000002</v>
      </c>
      <c r="V89" s="3">
        <v>3.37</v>
      </c>
      <c r="W89" s="3">
        <v>3.5790000000000002</v>
      </c>
      <c r="X89" s="3" t="s">
        <v>12</v>
      </c>
      <c r="Y89" s="3">
        <v>4.0380000000000003</v>
      </c>
      <c r="Z89" s="15" t="s">
        <v>12</v>
      </c>
      <c r="AA89" s="10">
        <f t="shared" si="121"/>
        <v>3.5790000000000002</v>
      </c>
      <c r="AB89" s="9">
        <f t="shared" si="122"/>
        <v>0.39100000000000001</v>
      </c>
      <c r="AC89" s="10">
        <f t="shared" si="123"/>
        <v>0.45900000000000007</v>
      </c>
      <c r="AD89" s="9" t="s">
        <v>12</v>
      </c>
      <c r="AE89" s="55" t="s">
        <v>12</v>
      </c>
      <c r="AF89" s="55">
        <v>0.754</v>
      </c>
      <c r="AG89" s="55">
        <v>0.84499999999999997</v>
      </c>
      <c r="AH89" s="55">
        <v>0.95699999999999996</v>
      </c>
      <c r="AI89" s="3">
        <v>1.0720000000000001</v>
      </c>
      <c r="AJ89" s="3">
        <v>1.2030000000000001</v>
      </c>
      <c r="AK89" s="3" t="s">
        <v>12</v>
      </c>
      <c r="AL89" s="3">
        <v>1.474</v>
      </c>
      <c r="AM89" s="15" t="s">
        <v>12</v>
      </c>
      <c r="AN89" s="10">
        <f t="shared" si="124"/>
        <v>1.2030000000000001</v>
      </c>
      <c r="AO89" s="9">
        <f t="shared" si="125"/>
        <v>0.24600000000000011</v>
      </c>
      <c r="AP89" s="10">
        <f t="shared" si="126"/>
        <v>0.27099999999999991</v>
      </c>
      <c r="AQ89" s="9" t="s">
        <v>12</v>
      </c>
      <c r="AR89" s="55" t="s">
        <v>12</v>
      </c>
      <c r="AS89" s="55">
        <v>2.1</v>
      </c>
      <c r="AT89" s="55">
        <v>2.2160000000000002</v>
      </c>
      <c r="AU89" s="55">
        <v>2.3450000000000002</v>
      </c>
      <c r="AV89" s="3">
        <v>2.4630000000000001</v>
      </c>
      <c r="AW89" s="3">
        <v>2.5960000000000001</v>
      </c>
      <c r="AX89" s="3" t="s">
        <v>12</v>
      </c>
      <c r="AY89" s="3">
        <v>2.883</v>
      </c>
      <c r="AZ89" s="15" t="s">
        <v>12</v>
      </c>
      <c r="BA89" s="10">
        <f t="shared" si="127"/>
        <v>2.5960000000000001</v>
      </c>
      <c r="BB89" s="9">
        <f t="shared" si="128"/>
        <v>0.25099999999999989</v>
      </c>
      <c r="BC89" s="10">
        <f t="shared" si="129"/>
        <v>0.28699999999999992</v>
      </c>
      <c r="BD89" s="9">
        <v>4.0549999999999997</v>
      </c>
      <c r="BE89" s="3">
        <v>4.7779999999999996</v>
      </c>
      <c r="BF89" s="15">
        <v>5.6719999999999997</v>
      </c>
      <c r="BG89" s="15">
        <f t="shared" si="130"/>
        <v>4.7779999999999996</v>
      </c>
      <c r="BH89" s="9">
        <f t="shared" si="131"/>
        <v>0.72299999999999986</v>
      </c>
      <c r="BI89" s="10">
        <f t="shared" si="132"/>
        <v>0.89400000000000013</v>
      </c>
      <c r="BJ89" s="9">
        <v>4.5060000000000002</v>
      </c>
      <c r="BK89" s="3">
        <v>5.4859999999999998</v>
      </c>
      <c r="BL89" s="15">
        <v>6.6349999999999998</v>
      </c>
      <c r="BM89" s="15">
        <f t="shared" si="133"/>
        <v>5.4859999999999998</v>
      </c>
      <c r="BN89" s="9">
        <f t="shared" si="134"/>
        <v>0.97999999999999954</v>
      </c>
      <c r="BO89" s="10">
        <f t="shared" si="135"/>
        <v>1.149</v>
      </c>
      <c r="BP89">
        <f t="shared" si="136"/>
        <v>0</v>
      </c>
      <c r="BQ89" s="93">
        <f t="shared" si="137"/>
        <v>1.8491048593350379</v>
      </c>
      <c r="BR89" s="93">
        <f t="shared" si="138"/>
        <v>2.5063938618925818</v>
      </c>
      <c r="BS89" s="93" t="str">
        <f>VLOOKUP(C89,'Koppeling locatie - aslocatie'!$A$2:$C$8139,2,FALSE)</f>
        <v>BB_EX_M_23_16</v>
      </c>
      <c r="BT89" s="93">
        <f>VLOOKUP($BS89,aslocaties_v01!$C$3:$AA$500,MATCH($K$3/10,aslocaties_v01!$C$2:$X$2),FALSE)</f>
        <v>3.48</v>
      </c>
      <c r="BU89" s="93">
        <f>VLOOKUP(BS89,aslocaties_v01!$C$3:$AA$500,MATCH($K$3,aslocaties_v01!$C$2:$X$2),FALSE)</f>
        <v>3.8130000000000002</v>
      </c>
      <c r="BV89" s="93">
        <f>VLOOKUP(BS89,aslocaties_v01!$C$3:$AA$500,MATCH($K$3*10,aslocaties_v01!$C$2:$Y$2),FALSE)</f>
        <v>4.1909999999999998</v>
      </c>
      <c r="BW89" s="93">
        <f t="shared" si="139"/>
        <v>0.33300000000000018</v>
      </c>
      <c r="BX89" s="93">
        <f t="shared" si="140"/>
        <v>0.37799999999999967</v>
      </c>
      <c r="BY89" s="94">
        <f t="shared" si="141"/>
        <v>0.14833759590792794</v>
      </c>
      <c r="BZ89" s="94">
        <f t="shared" si="142"/>
        <v>0.17647058823529493</v>
      </c>
      <c r="CA89" s="94">
        <f t="shared" si="143"/>
        <v>0.29199999999999982</v>
      </c>
      <c r="CB89">
        <f t="shared" si="144"/>
        <v>0.23399999999999999</v>
      </c>
      <c r="CC89" s="58">
        <f t="shared" si="145"/>
        <v>0.15299999999999958</v>
      </c>
      <c r="CD89" s="95" t="b">
        <f t="shared" si="146"/>
        <v>1</v>
      </c>
      <c r="CE89" s="96" t="b">
        <f t="shared" si="147"/>
        <v>1</v>
      </c>
      <c r="CF89" t="b">
        <f t="shared" si="148"/>
        <v>1</v>
      </c>
      <c r="CG89" t="b">
        <f t="shared" si="149"/>
        <v>1</v>
      </c>
      <c r="CH89" s="84" t="b">
        <f t="shared" si="150"/>
        <v>1</v>
      </c>
      <c r="CI89">
        <f t="shared" si="151"/>
        <v>1.2030000000000001</v>
      </c>
      <c r="CJ89" t="b">
        <f t="shared" si="152"/>
        <v>1</v>
      </c>
      <c r="CK89" t="b">
        <f t="shared" si="153"/>
        <v>1</v>
      </c>
      <c r="CL89" s="84" t="b">
        <f t="shared" si="173"/>
        <v>1</v>
      </c>
      <c r="CM89">
        <f t="shared" si="154"/>
        <v>2.5960000000000001</v>
      </c>
      <c r="CN89" t="b">
        <f t="shared" si="155"/>
        <v>1</v>
      </c>
      <c r="CO89" s="84">
        <f t="shared" si="156"/>
        <v>0.11442782753273469</v>
      </c>
      <c r="CP89" t="b">
        <f t="shared" si="157"/>
        <v>1</v>
      </c>
      <c r="CQ89" s="96" t="b">
        <f t="shared" si="158"/>
        <v>1</v>
      </c>
      <c r="CR89" t="b">
        <f t="shared" si="159"/>
        <v>0</v>
      </c>
      <c r="CS89" t="b">
        <f t="shared" si="160"/>
        <v>0</v>
      </c>
      <c r="CT89" t="b">
        <f t="shared" si="161"/>
        <v>1</v>
      </c>
      <c r="CU89" t="b">
        <f t="shared" si="162"/>
        <v>1</v>
      </c>
      <c r="CV89" s="84" t="b">
        <f t="shared" si="163"/>
        <v>0</v>
      </c>
      <c r="CW89" t="b">
        <f t="shared" si="164"/>
        <v>0</v>
      </c>
      <c r="CX89" t="b">
        <f t="shared" si="165"/>
        <v>0</v>
      </c>
      <c r="CY89" t="b">
        <f t="shared" si="166"/>
        <v>1</v>
      </c>
      <c r="CZ89" t="b">
        <f t="shared" si="167"/>
        <v>1</v>
      </c>
      <c r="DA89" s="84">
        <f t="shared" si="168"/>
        <v>2</v>
      </c>
      <c r="DB89" t="b">
        <f t="shared" si="169"/>
        <v>1</v>
      </c>
    </row>
    <row r="90" spans="1:106">
      <c r="A90" s="9">
        <v>2401</v>
      </c>
      <c r="B90" s="3">
        <v>2</v>
      </c>
      <c r="C90" s="3" t="s">
        <v>1110</v>
      </c>
      <c r="D90" s="3" t="str">
        <f t="shared" si="116"/>
        <v>SG_1_24-2_dk_0037</v>
      </c>
      <c r="E90" s="3" t="str">
        <f t="shared" si="117"/>
        <v>0037</v>
      </c>
      <c r="F90" s="3">
        <v>119619.719</v>
      </c>
      <c r="G90" s="15">
        <v>421998.93800000002</v>
      </c>
      <c r="H90" s="35" t="str">
        <f t="shared" si="118"/>
        <v>ja</v>
      </c>
      <c r="I90" s="42">
        <v>295.714</v>
      </c>
      <c r="J90" s="20" t="s">
        <v>2277</v>
      </c>
      <c r="K90" s="21">
        <v>10000</v>
      </c>
      <c r="L90" s="28">
        <f t="shared" si="170"/>
        <v>1</v>
      </c>
      <c r="M90" s="28">
        <f t="shared" si="171"/>
        <v>1</v>
      </c>
      <c r="N90" s="56">
        <f t="shared" si="119"/>
        <v>10000</v>
      </c>
      <c r="O90" s="33">
        <f t="shared" si="172"/>
        <v>132.92273846483499</v>
      </c>
      <c r="P90" s="37">
        <f t="shared" si="120"/>
        <v>123.64695744340378</v>
      </c>
      <c r="Q90" s="9" t="s">
        <v>12</v>
      </c>
      <c r="R90" s="55" t="s">
        <v>12</v>
      </c>
      <c r="S90" s="55">
        <v>3.1150000000000002</v>
      </c>
      <c r="T90" s="55">
        <v>3.3119999999999998</v>
      </c>
      <c r="U90" s="55">
        <v>3.5110000000000001</v>
      </c>
      <c r="V90" s="3">
        <v>3.6840000000000002</v>
      </c>
      <c r="W90" s="3">
        <v>3.8690000000000002</v>
      </c>
      <c r="X90" s="3" t="s">
        <v>12</v>
      </c>
      <c r="Y90" s="3">
        <v>4.2329999999999997</v>
      </c>
      <c r="Z90" s="15" t="s">
        <v>12</v>
      </c>
      <c r="AA90" s="10">
        <f t="shared" si="121"/>
        <v>3.8690000000000002</v>
      </c>
      <c r="AB90" s="9">
        <f t="shared" si="122"/>
        <v>0.3580000000000001</v>
      </c>
      <c r="AC90" s="10">
        <f t="shared" si="123"/>
        <v>0.36399999999999944</v>
      </c>
      <c r="AD90" s="9" t="s">
        <v>12</v>
      </c>
      <c r="AE90" s="55" t="s">
        <v>12</v>
      </c>
      <c r="AF90" s="55">
        <v>0.78300000000000003</v>
      </c>
      <c r="AG90" s="55">
        <v>0.85799999999999998</v>
      </c>
      <c r="AH90" s="55">
        <v>0.95899999999999996</v>
      </c>
      <c r="AI90" s="3">
        <v>1.075</v>
      </c>
      <c r="AJ90" s="3">
        <v>1.2130000000000001</v>
      </c>
      <c r="AK90" s="3" t="s">
        <v>12</v>
      </c>
      <c r="AL90" s="3">
        <v>1.5029999999999999</v>
      </c>
      <c r="AM90" s="15" t="s">
        <v>12</v>
      </c>
      <c r="AN90" s="10">
        <f t="shared" si="124"/>
        <v>1.2130000000000001</v>
      </c>
      <c r="AO90" s="9">
        <f t="shared" si="125"/>
        <v>0.25400000000000011</v>
      </c>
      <c r="AP90" s="10">
        <f t="shared" si="126"/>
        <v>0.28999999999999981</v>
      </c>
      <c r="AQ90" s="9" t="s">
        <v>12</v>
      </c>
      <c r="AR90" s="55" t="s">
        <v>12</v>
      </c>
      <c r="AS90" s="55">
        <v>2.0179999999999998</v>
      </c>
      <c r="AT90" s="55">
        <v>2.1779999999999999</v>
      </c>
      <c r="AU90" s="55">
        <v>2.3410000000000002</v>
      </c>
      <c r="AV90" s="3">
        <v>2.476</v>
      </c>
      <c r="AW90" s="3">
        <v>2.6280000000000001</v>
      </c>
      <c r="AX90" s="3" t="s">
        <v>12</v>
      </c>
      <c r="AY90" s="3">
        <v>2.948</v>
      </c>
      <c r="AZ90" s="15" t="s">
        <v>12</v>
      </c>
      <c r="BA90" s="10">
        <f t="shared" si="127"/>
        <v>2.6280000000000001</v>
      </c>
      <c r="BB90" s="9">
        <f t="shared" si="128"/>
        <v>0.28699999999999992</v>
      </c>
      <c r="BC90" s="10">
        <f t="shared" si="129"/>
        <v>0.31999999999999984</v>
      </c>
      <c r="BD90" s="9">
        <v>4.46</v>
      </c>
      <c r="BE90" s="3">
        <v>5.0490000000000004</v>
      </c>
      <c r="BF90" s="15">
        <v>5.8150000000000004</v>
      </c>
      <c r="BG90" s="15">
        <f t="shared" si="130"/>
        <v>5.0490000000000004</v>
      </c>
      <c r="BH90" s="9">
        <f t="shared" si="131"/>
        <v>0.58900000000000041</v>
      </c>
      <c r="BI90" s="10">
        <f t="shared" si="132"/>
        <v>0.76600000000000001</v>
      </c>
      <c r="BJ90" s="9">
        <v>4.8760000000000003</v>
      </c>
      <c r="BK90" s="3">
        <v>5.6539999999999999</v>
      </c>
      <c r="BL90" s="15">
        <v>6.75</v>
      </c>
      <c r="BM90" s="15">
        <f t="shared" si="133"/>
        <v>5.6539999999999999</v>
      </c>
      <c r="BN90" s="9">
        <f t="shared" si="134"/>
        <v>0.77799999999999958</v>
      </c>
      <c r="BO90" s="10">
        <f t="shared" si="135"/>
        <v>1.0960000000000001</v>
      </c>
      <c r="BP90">
        <f t="shared" si="136"/>
        <v>0</v>
      </c>
      <c r="BQ90" s="93">
        <f t="shared" si="137"/>
        <v>1.6452513966480453</v>
      </c>
      <c r="BR90" s="93">
        <f t="shared" si="138"/>
        <v>2.1731843575418979</v>
      </c>
      <c r="BS90" s="93" t="str">
        <f>VLOOKUP(C90,'Koppeling locatie - aslocatie'!$A$2:$C$8139,2,FALSE)</f>
        <v>BB_EX_M_23_16</v>
      </c>
      <c r="BT90" s="93">
        <f>VLOOKUP($BS90,aslocaties_v01!$C$3:$AA$500,MATCH($K$3/10,aslocaties_v01!$C$2:$X$2),FALSE)</f>
        <v>3.48</v>
      </c>
      <c r="BU90" s="93">
        <f>VLOOKUP(BS90,aslocaties_v01!$C$3:$AA$500,MATCH($K$3,aslocaties_v01!$C$2:$X$2),FALSE)</f>
        <v>3.8130000000000002</v>
      </c>
      <c r="BV90" s="93">
        <f>VLOOKUP(BS90,aslocaties_v01!$C$3:$AA$500,MATCH($K$3*10,aslocaties_v01!$C$2:$Y$2),FALSE)</f>
        <v>4.1909999999999998</v>
      </c>
      <c r="BW90" s="93">
        <f t="shared" si="139"/>
        <v>0.33300000000000018</v>
      </c>
      <c r="BX90" s="93">
        <f t="shared" si="140"/>
        <v>0.37799999999999967</v>
      </c>
      <c r="BY90" s="94">
        <f t="shared" si="141"/>
        <v>6.9832402234636604E-2</v>
      </c>
      <c r="BZ90" s="94">
        <f t="shared" si="142"/>
        <v>3.8461538461539213E-2</v>
      </c>
      <c r="CA90" s="94">
        <f t="shared" si="143"/>
        <v>3.1000000000000139E-2</v>
      </c>
      <c r="CB90">
        <f t="shared" si="144"/>
        <v>5.600000000000005E-2</v>
      </c>
      <c r="CC90" s="58">
        <f t="shared" si="145"/>
        <v>4.1999999999999815E-2</v>
      </c>
      <c r="CD90" s="95" t="b">
        <f t="shared" si="146"/>
        <v>0</v>
      </c>
      <c r="CE90" s="96" t="b">
        <f t="shared" si="147"/>
        <v>1</v>
      </c>
      <c r="CF90" t="b">
        <f t="shared" si="148"/>
        <v>1</v>
      </c>
      <c r="CG90" t="b">
        <f t="shared" si="149"/>
        <v>1</v>
      </c>
      <c r="CH90" s="84" t="b">
        <f t="shared" si="150"/>
        <v>1</v>
      </c>
      <c r="CI90">
        <f t="shared" si="151"/>
        <v>1.2130000000000001</v>
      </c>
      <c r="CJ90" t="b">
        <f t="shared" si="152"/>
        <v>1</v>
      </c>
      <c r="CK90" t="b">
        <f t="shared" si="153"/>
        <v>1</v>
      </c>
      <c r="CL90" s="84" t="b">
        <f t="shared" si="173"/>
        <v>1</v>
      </c>
      <c r="CM90">
        <f t="shared" si="154"/>
        <v>2.6280000000000001</v>
      </c>
      <c r="CN90" t="b">
        <f t="shared" si="155"/>
        <v>1</v>
      </c>
      <c r="CO90" s="84">
        <f t="shared" si="156"/>
        <v>0.11258628286004696</v>
      </c>
      <c r="CP90" t="b">
        <f t="shared" si="157"/>
        <v>1</v>
      </c>
      <c r="CQ90" s="96" t="b">
        <f t="shared" si="158"/>
        <v>0</v>
      </c>
      <c r="CR90" t="b">
        <f t="shared" si="159"/>
        <v>0</v>
      </c>
      <c r="CS90" t="b">
        <f t="shared" si="160"/>
        <v>0</v>
      </c>
      <c r="CT90" t="b">
        <f t="shared" si="161"/>
        <v>1</v>
      </c>
      <c r="CU90" t="b">
        <f t="shared" si="162"/>
        <v>1</v>
      </c>
      <c r="CV90" s="84" t="b">
        <f t="shared" si="163"/>
        <v>0</v>
      </c>
      <c r="CW90" t="b">
        <f t="shared" si="164"/>
        <v>0</v>
      </c>
      <c r="CX90" t="b">
        <f t="shared" si="165"/>
        <v>1</v>
      </c>
      <c r="CY90" t="b">
        <f t="shared" si="166"/>
        <v>1</v>
      </c>
      <c r="CZ90" t="b">
        <f t="shared" si="167"/>
        <v>1</v>
      </c>
      <c r="DA90" s="84">
        <f t="shared" si="168"/>
        <v>2</v>
      </c>
      <c r="DB90" t="b">
        <f t="shared" si="169"/>
        <v>0</v>
      </c>
    </row>
    <row r="91" spans="1:106">
      <c r="A91" s="9">
        <v>2402</v>
      </c>
      <c r="B91" s="3">
        <v>2</v>
      </c>
      <c r="C91" s="3" t="s">
        <v>1111</v>
      </c>
      <c r="D91" s="3" t="str">
        <f t="shared" si="116"/>
        <v>SG_1_24-2_dk_0038</v>
      </c>
      <c r="E91" s="3" t="str">
        <f t="shared" si="117"/>
        <v>0038</v>
      </c>
      <c r="F91" s="3">
        <v>119590.42200000001</v>
      </c>
      <c r="G91" s="15">
        <v>421878.81199999998</v>
      </c>
      <c r="H91" s="35" t="str">
        <f t="shared" si="118"/>
        <v>ja</v>
      </c>
      <c r="I91" s="42">
        <v>288.786</v>
      </c>
      <c r="J91" s="20" t="s">
        <v>2277</v>
      </c>
      <c r="K91" s="21">
        <v>10000</v>
      </c>
      <c r="L91" s="28">
        <f t="shared" si="170"/>
        <v>1</v>
      </c>
      <c r="M91" s="28">
        <f t="shared" si="171"/>
        <v>1</v>
      </c>
      <c r="N91" s="56">
        <f t="shared" si="119"/>
        <v>10000</v>
      </c>
      <c r="O91" s="33">
        <f t="shared" si="172"/>
        <v>123.64695744340378</v>
      </c>
      <c r="P91" s="37">
        <f t="shared" si="120"/>
        <v>63.34904025314345</v>
      </c>
      <c r="Q91" s="9" t="s">
        <v>12</v>
      </c>
      <c r="R91" s="55" t="s">
        <v>12</v>
      </c>
      <c r="S91" s="55">
        <v>2.8170000000000002</v>
      </c>
      <c r="T91" s="55">
        <v>2.99</v>
      </c>
      <c r="U91" s="55">
        <v>3.1840000000000002</v>
      </c>
      <c r="V91" s="3">
        <v>3.3679999999999999</v>
      </c>
      <c r="W91" s="3">
        <v>3.577</v>
      </c>
      <c r="X91" s="3" t="s">
        <v>12</v>
      </c>
      <c r="Y91" s="3">
        <v>4.0369999999999999</v>
      </c>
      <c r="Z91" s="15" t="s">
        <v>12</v>
      </c>
      <c r="AA91" s="10">
        <f t="shared" si="121"/>
        <v>3.577</v>
      </c>
      <c r="AB91" s="9">
        <f t="shared" si="122"/>
        <v>0.39299999999999979</v>
      </c>
      <c r="AC91" s="10">
        <f t="shared" si="123"/>
        <v>0.45999999999999996</v>
      </c>
      <c r="AD91" s="9" t="s">
        <v>12</v>
      </c>
      <c r="AE91" s="55" t="s">
        <v>12</v>
      </c>
      <c r="AF91" s="55">
        <v>0.73099999999999998</v>
      </c>
      <c r="AG91" s="55">
        <v>0.82799999999999996</v>
      </c>
      <c r="AH91" s="55">
        <v>0.94899999999999995</v>
      </c>
      <c r="AI91" s="3">
        <v>1.075</v>
      </c>
      <c r="AJ91" s="3">
        <v>1.2210000000000001</v>
      </c>
      <c r="AK91" s="3" t="s">
        <v>12</v>
      </c>
      <c r="AL91" s="3">
        <v>1.5269999999999999</v>
      </c>
      <c r="AM91" s="15" t="s">
        <v>12</v>
      </c>
      <c r="AN91" s="10">
        <f t="shared" si="124"/>
        <v>1.2210000000000001</v>
      </c>
      <c r="AO91" s="9">
        <f t="shared" si="125"/>
        <v>0.27200000000000013</v>
      </c>
      <c r="AP91" s="10">
        <f t="shared" si="126"/>
        <v>0.30599999999999983</v>
      </c>
      <c r="AQ91" s="9" t="s">
        <v>12</v>
      </c>
      <c r="AR91" s="55" t="s">
        <v>12</v>
      </c>
      <c r="AS91" s="55">
        <v>2.0910000000000002</v>
      </c>
      <c r="AT91" s="55">
        <v>2.2229999999999999</v>
      </c>
      <c r="AU91" s="55">
        <v>2.3730000000000002</v>
      </c>
      <c r="AV91" s="3">
        <v>2.5139999999999998</v>
      </c>
      <c r="AW91" s="3">
        <v>2.677</v>
      </c>
      <c r="AX91" s="3" t="s">
        <v>12</v>
      </c>
      <c r="AY91" s="3">
        <v>3.0249999999999999</v>
      </c>
      <c r="AZ91" s="15" t="s">
        <v>12</v>
      </c>
      <c r="BA91" s="10">
        <f t="shared" si="127"/>
        <v>2.677</v>
      </c>
      <c r="BB91" s="9">
        <f t="shared" si="128"/>
        <v>0.30399999999999983</v>
      </c>
      <c r="BC91" s="10">
        <f t="shared" si="129"/>
        <v>0.34799999999999986</v>
      </c>
      <c r="BD91" s="9">
        <v>4.1040000000000001</v>
      </c>
      <c r="BE91" s="3">
        <v>4.9039999999999999</v>
      </c>
      <c r="BF91" s="15">
        <v>5.8979999999999997</v>
      </c>
      <c r="BG91" s="15">
        <f t="shared" si="130"/>
        <v>4.9039999999999999</v>
      </c>
      <c r="BH91" s="9">
        <f t="shared" si="131"/>
        <v>0.79999999999999982</v>
      </c>
      <c r="BI91" s="10">
        <f t="shared" si="132"/>
        <v>0.99399999999999977</v>
      </c>
      <c r="BJ91" s="9">
        <v>4.5750000000000002</v>
      </c>
      <c r="BK91" s="3">
        <v>5.61</v>
      </c>
      <c r="BL91" s="15">
        <v>6.8639999999999999</v>
      </c>
      <c r="BM91" s="15">
        <f t="shared" si="133"/>
        <v>5.61</v>
      </c>
      <c r="BN91" s="9">
        <f t="shared" si="134"/>
        <v>1.0350000000000001</v>
      </c>
      <c r="BO91" s="10">
        <f t="shared" si="135"/>
        <v>1.2539999999999996</v>
      </c>
      <c r="BP91">
        <f t="shared" si="136"/>
        <v>0</v>
      </c>
      <c r="BQ91" s="93">
        <f t="shared" si="137"/>
        <v>2.0356234096692116</v>
      </c>
      <c r="BR91" s="93">
        <f t="shared" si="138"/>
        <v>2.6335877862595436</v>
      </c>
      <c r="BS91" s="93" t="str">
        <f>VLOOKUP(C91,'Koppeling locatie - aslocatie'!$A$2:$C$8139,2,FALSE)</f>
        <v>BB_EX_M_23_16</v>
      </c>
      <c r="BT91" s="93">
        <f>VLOOKUP($BS91,aslocaties_v01!$C$3:$AA$500,MATCH($K$3/10,aslocaties_v01!$C$2:$X$2),FALSE)</f>
        <v>3.48</v>
      </c>
      <c r="BU91" s="93">
        <f>VLOOKUP(BS91,aslocaties_v01!$C$3:$AA$500,MATCH($K$3,aslocaties_v01!$C$2:$X$2),FALSE)</f>
        <v>3.8130000000000002</v>
      </c>
      <c r="BV91" s="93">
        <f>VLOOKUP(BS91,aslocaties_v01!$C$3:$AA$500,MATCH($K$3*10,aslocaties_v01!$C$2:$Y$2),FALSE)</f>
        <v>4.1909999999999998</v>
      </c>
      <c r="BW91" s="93">
        <f t="shared" si="139"/>
        <v>0.33300000000000018</v>
      </c>
      <c r="BX91" s="93">
        <f t="shared" si="140"/>
        <v>0.37799999999999967</v>
      </c>
      <c r="BY91" s="94">
        <f t="shared" si="141"/>
        <v>0.15267175572518987</v>
      </c>
      <c r="BZ91" s="94">
        <f t="shared" si="142"/>
        <v>0.17826086956521803</v>
      </c>
      <c r="CA91" s="94">
        <f t="shared" si="143"/>
        <v>0.29599999999999982</v>
      </c>
      <c r="CB91">
        <f t="shared" si="144"/>
        <v>0.23600000000000021</v>
      </c>
      <c r="CC91" s="58">
        <f t="shared" si="145"/>
        <v>0.15399999999999991</v>
      </c>
      <c r="CD91" s="95" t="b">
        <f t="shared" si="146"/>
        <v>1</v>
      </c>
      <c r="CE91" s="96" t="b">
        <f t="shared" si="147"/>
        <v>1</v>
      </c>
      <c r="CF91" t="b">
        <f t="shared" si="148"/>
        <v>1</v>
      </c>
      <c r="CG91" t="b">
        <f t="shared" si="149"/>
        <v>1</v>
      </c>
      <c r="CH91" s="84" t="b">
        <f t="shared" si="150"/>
        <v>1</v>
      </c>
      <c r="CI91">
        <f t="shared" si="151"/>
        <v>1.2210000000000001</v>
      </c>
      <c r="CJ91" t="b">
        <f t="shared" si="152"/>
        <v>1</v>
      </c>
      <c r="CK91" t="b">
        <f t="shared" si="153"/>
        <v>1</v>
      </c>
      <c r="CL91" s="84" t="b">
        <f t="shared" si="173"/>
        <v>1</v>
      </c>
      <c r="CM91">
        <f t="shared" si="154"/>
        <v>2.677</v>
      </c>
      <c r="CN91" t="b">
        <f t="shared" si="155"/>
        <v>1</v>
      </c>
      <c r="CO91" s="84">
        <f t="shared" si="156"/>
        <v>0.10921802609010942</v>
      </c>
      <c r="CP91" t="b">
        <f t="shared" si="157"/>
        <v>1</v>
      </c>
      <c r="CQ91" s="96" t="b">
        <f t="shared" si="158"/>
        <v>0</v>
      </c>
      <c r="CR91" t="b">
        <f t="shared" si="159"/>
        <v>0</v>
      </c>
      <c r="CS91" t="b">
        <f t="shared" si="160"/>
        <v>1</v>
      </c>
      <c r="CT91" t="b">
        <f t="shared" si="161"/>
        <v>1</v>
      </c>
      <c r="CU91" t="b">
        <f t="shared" si="162"/>
        <v>1</v>
      </c>
      <c r="CV91" s="84" t="b">
        <f t="shared" si="163"/>
        <v>0</v>
      </c>
      <c r="CW91" t="b">
        <f t="shared" si="164"/>
        <v>0</v>
      </c>
      <c r="CX91" t="b">
        <f t="shared" si="165"/>
        <v>0</v>
      </c>
      <c r="CY91" t="b">
        <f t="shared" si="166"/>
        <v>1</v>
      </c>
      <c r="CZ91" t="b">
        <f t="shared" si="167"/>
        <v>1</v>
      </c>
      <c r="DA91" s="84">
        <f t="shared" si="168"/>
        <v>2</v>
      </c>
      <c r="DB91" t="b">
        <f t="shared" si="169"/>
        <v>1</v>
      </c>
    </row>
    <row r="92" spans="1:106">
      <c r="A92" s="9">
        <v>2403</v>
      </c>
      <c r="B92" s="3">
        <v>2</v>
      </c>
      <c r="C92" s="3" t="s">
        <v>1112</v>
      </c>
      <c r="D92" s="3" t="str">
        <f t="shared" si="116"/>
        <v>SG_1_24-2_dk_0039</v>
      </c>
      <c r="E92" s="3" t="str">
        <f t="shared" si="117"/>
        <v>0039</v>
      </c>
      <c r="F92" s="3">
        <v>119574.727</v>
      </c>
      <c r="G92" s="15">
        <v>421817.43800000002</v>
      </c>
      <c r="H92" s="35" t="str">
        <f t="shared" si="118"/>
        <v>ja</v>
      </c>
      <c r="I92" s="42">
        <v>284.03399999999999</v>
      </c>
      <c r="J92" s="20" t="s">
        <v>2277</v>
      </c>
      <c r="K92" s="21">
        <v>10000</v>
      </c>
      <c r="L92" s="28">
        <f t="shared" si="170"/>
        <v>1</v>
      </c>
      <c r="M92" s="28">
        <f t="shared" si="171"/>
        <v>1</v>
      </c>
      <c r="N92" s="56">
        <f t="shared" si="119"/>
        <v>10000</v>
      </c>
      <c r="O92" s="33">
        <f t="shared" si="172"/>
        <v>63.34904025314345</v>
      </c>
      <c r="P92" s="37">
        <f t="shared" si="120"/>
        <v>130.43621160172563</v>
      </c>
      <c r="Q92" s="9" t="s">
        <v>12</v>
      </c>
      <c r="R92" s="55" t="s">
        <v>12</v>
      </c>
      <c r="S92" s="55">
        <v>3.117</v>
      </c>
      <c r="T92" s="55">
        <v>3.3170000000000002</v>
      </c>
      <c r="U92" s="55">
        <v>3.5179999999999998</v>
      </c>
      <c r="V92" s="3">
        <v>3.6880000000000002</v>
      </c>
      <c r="W92" s="3">
        <v>3.8679999999999999</v>
      </c>
      <c r="X92" s="3" t="s">
        <v>12</v>
      </c>
      <c r="Y92" s="3">
        <v>4.2279999999999998</v>
      </c>
      <c r="Z92" s="15" t="s">
        <v>12</v>
      </c>
      <c r="AA92" s="10">
        <f t="shared" si="121"/>
        <v>3.8679999999999999</v>
      </c>
      <c r="AB92" s="9">
        <f t="shared" si="122"/>
        <v>0.35000000000000009</v>
      </c>
      <c r="AC92" s="10">
        <f t="shared" si="123"/>
        <v>0.35999999999999988</v>
      </c>
      <c r="AD92" s="9" t="s">
        <v>12</v>
      </c>
      <c r="AE92" s="55" t="s">
        <v>12</v>
      </c>
      <c r="AF92" s="55">
        <v>0.76300000000000001</v>
      </c>
      <c r="AG92" s="55">
        <v>0.84299999999999997</v>
      </c>
      <c r="AH92" s="55">
        <v>0.94499999999999995</v>
      </c>
      <c r="AI92" s="3">
        <v>1.0569999999999999</v>
      </c>
      <c r="AJ92" s="3">
        <v>1.1970000000000001</v>
      </c>
      <c r="AK92" s="3" t="s">
        <v>12</v>
      </c>
      <c r="AL92" s="3">
        <v>1.504</v>
      </c>
      <c r="AM92" s="15" t="s">
        <v>12</v>
      </c>
      <c r="AN92" s="10">
        <f t="shared" si="124"/>
        <v>1.1970000000000001</v>
      </c>
      <c r="AO92" s="9">
        <f t="shared" si="125"/>
        <v>0.25200000000000011</v>
      </c>
      <c r="AP92" s="10">
        <f t="shared" si="126"/>
        <v>0.30699999999999994</v>
      </c>
      <c r="AQ92" s="9" t="s">
        <v>12</v>
      </c>
      <c r="AR92" s="55" t="s">
        <v>12</v>
      </c>
      <c r="AS92" s="55">
        <v>2.0390000000000001</v>
      </c>
      <c r="AT92" s="55">
        <v>2.2130000000000001</v>
      </c>
      <c r="AU92" s="55">
        <v>2.3959999999999999</v>
      </c>
      <c r="AV92" s="3">
        <v>2.5510000000000002</v>
      </c>
      <c r="AW92" s="3">
        <v>2.7269999999999999</v>
      </c>
      <c r="AX92" s="3" t="s">
        <v>12</v>
      </c>
      <c r="AY92" s="3">
        <v>3.0990000000000002</v>
      </c>
      <c r="AZ92" s="15" t="s">
        <v>12</v>
      </c>
      <c r="BA92" s="10">
        <f t="shared" si="127"/>
        <v>2.7269999999999999</v>
      </c>
      <c r="BB92" s="9">
        <f t="shared" si="128"/>
        <v>0.33099999999999996</v>
      </c>
      <c r="BC92" s="10">
        <f t="shared" si="129"/>
        <v>0.37200000000000033</v>
      </c>
      <c r="BD92" s="9">
        <v>4.6619999999999999</v>
      </c>
      <c r="BE92" s="3">
        <v>5.2889999999999997</v>
      </c>
      <c r="BF92" s="15">
        <v>6.12</v>
      </c>
      <c r="BG92" s="15">
        <f t="shared" si="130"/>
        <v>5.2889999999999997</v>
      </c>
      <c r="BH92" s="9">
        <f t="shared" si="131"/>
        <v>0.62699999999999978</v>
      </c>
      <c r="BI92" s="10">
        <f t="shared" si="132"/>
        <v>0.83100000000000041</v>
      </c>
      <c r="BJ92" s="9">
        <v>5.1230000000000002</v>
      </c>
      <c r="BK92" s="3">
        <v>5.8949999999999996</v>
      </c>
      <c r="BL92" s="15">
        <v>7.0019999999999998</v>
      </c>
      <c r="BM92" s="15">
        <f t="shared" si="133"/>
        <v>5.8949999999999996</v>
      </c>
      <c r="BN92" s="9">
        <f t="shared" si="134"/>
        <v>0.77199999999999935</v>
      </c>
      <c r="BO92" s="10">
        <f t="shared" si="135"/>
        <v>1.1070000000000002</v>
      </c>
      <c r="BP92">
        <f t="shared" si="136"/>
        <v>0</v>
      </c>
      <c r="BQ92" s="93">
        <f t="shared" si="137"/>
        <v>1.7914285714285703</v>
      </c>
      <c r="BR92" s="93">
        <f t="shared" si="138"/>
        <v>2.2057142857142833</v>
      </c>
      <c r="BS92" s="93" t="str">
        <f>VLOOKUP(C92,'Koppeling locatie - aslocatie'!$A$2:$C$8139,2,FALSE)</f>
        <v>BB_EX_M_23_16</v>
      </c>
      <c r="BT92" s="93">
        <f>VLOOKUP($BS92,aslocaties_v01!$C$3:$AA$500,MATCH($K$3/10,aslocaties_v01!$C$2:$X$2),FALSE)</f>
        <v>3.48</v>
      </c>
      <c r="BU92" s="93">
        <f>VLOOKUP(BS92,aslocaties_v01!$C$3:$AA$500,MATCH($K$3,aslocaties_v01!$C$2:$X$2),FALSE)</f>
        <v>3.8130000000000002</v>
      </c>
      <c r="BV92" s="93">
        <f>VLOOKUP(BS92,aslocaties_v01!$C$3:$AA$500,MATCH($K$3*10,aslocaties_v01!$C$2:$Y$2),FALSE)</f>
        <v>4.1909999999999998</v>
      </c>
      <c r="BW92" s="93">
        <f t="shared" si="139"/>
        <v>0.33300000000000018</v>
      </c>
      <c r="BX92" s="93">
        <f t="shared" si="140"/>
        <v>0.37799999999999967</v>
      </c>
      <c r="BY92" s="94">
        <f t="shared" si="141"/>
        <v>4.8571428571428266E-2</v>
      </c>
      <c r="BZ92" s="94">
        <f t="shared" si="142"/>
        <v>4.9999999999999378E-2</v>
      </c>
      <c r="CA92" s="94">
        <f t="shared" si="143"/>
        <v>3.7999999999999812E-2</v>
      </c>
      <c r="CB92">
        <f t="shared" si="144"/>
        <v>5.4999999999999716E-2</v>
      </c>
      <c r="CC92" s="58">
        <f t="shared" si="145"/>
        <v>3.6999999999999922E-2</v>
      </c>
      <c r="CD92" s="95" t="b">
        <f t="shared" si="146"/>
        <v>0</v>
      </c>
      <c r="CE92" s="96" t="b">
        <f t="shared" si="147"/>
        <v>1</v>
      </c>
      <c r="CF92" t="b">
        <f t="shared" si="148"/>
        <v>1</v>
      </c>
      <c r="CG92" t="b">
        <f t="shared" si="149"/>
        <v>1</v>
      </c>
      <c r="CH92" s="84" t="b">
        <f t="shared" si="150"/>
        <v>1</v>
      </c>
      <c r="CI92">
        <f t="shared" si="151"/>
        <v>1.1970000000000001</v>
      </c>
      <c r="CJ92" t="b">
        <f t="shared" si="152"/>
        <v>1</v>
      </c>
      <c r="CK92" t="b">
        <f t="shared" si="153"/>
        <v>1</v>
      </c>
      <c r="CL92" s="84" t="b">
        <f t="shared" si="173"/>
        <v>1</v>
      </c>
      <c r="CM92">
        <f t="shared" si="154"/>
        <v>2.7269999999999999</v>
      </c>
      <c r="CN92" t="b">
        <f t="shared" si="155"/>
        <v>1</v>
      </c>
      <c r="CO92" s="84">
        <f t="shared" si="156"/>
        <v>0.10318089155675886</v>
      </c>
      <c r="CP92" t="b">
        <f t="shared" si="157"/>
        <v>1</v>
      </c>
      <c r="CQ92" s="96" t="b">
        <f t="shared" si="158"/>
        <v>0</v>
      </c>
      <c r="CR92" t="b">
        <f t="shared" si="159"/>
        <v>0</v>
      </c>
      <c r="CS92" t="b">
        <f t="shared" si="160"/>
        <v>0</v>
      </c>
      <c r="CT92" t="b">
        <f t="shared" si="161"/>
        <v>1</v>
      </c>
      <c r="CU92" t="b">
        <f t="shared" si="162"/>
        <v>1</v>
      </c>
      <c r="CV92" s="84" t="b">
        <f t="shared" si="163"/>
        <v>0</v>
      </c>
      <c r="CW92" t="b">
        <f t="shared" si="164"/>
        <v>0</v>
      </c>
      <c r="CX92" t="b">
        <f t="shared" si="165"/>
        <v>0</v>
      </c>
      <c r="CY92" t="b">
        <f t="shared" si="166"/>
        <v>1</v>
      </c>
      <c r="CZ92" t="b">
        <f t="shared" si="167"/>
        <v>1</v>
      </c>
      <c r="DA92" s="84">
        <f t="shared" si="168"/>
        <v>2</v>
      </c>
      <c r="DB92" t="b">
        <f t="shared" si="169"/>
        <v>0</v>
      </c>
    </row>
    <row r="93" spans="1:106">
      <c r="A93" s="9">
        <v>2404</v>
      </c>
      <c r="B93" s="3">
        <v>2</v>
      </c>
      <c r="C93" s="3" t="s">
        <v>1113</v>
      </c>
      <c r="D93" s="3" t="str">
        <f t="shared" si="116"/>
        <v>SG_1_24-2_dk_0040</v>
      </c>
      <c r="E93" s="3" t="str">
        <f t="shared" si="117"/>
        <v>0040</v>
      </c>
      <c r="F93" s="3">
        <v>119540.883</v>
      </c>
      <c r="G93" s="15">
        <v>421691.46899999998</v>
      </c>
      <c r="H93" s="35" t="str">
        <f t="shared" si="118"/>
        <v>ja</v>
      </c>
      <c r="I93" s="42">
        <v>275.87599999999998</v>
      </c>
      <c r="J93" s="20" t="s">
        <v>2277</v>
      </c>
      <c r="K93" s="21">
        <v>10000</v>
      </c>
      <c r="L93" s="28">
        <f t="shared" si="170"/>
        <v>1</v>
      </c>
      <c r="M93" s="28">
        <f t="shared" si="171"/>
        <v>1</v>
      </c>
      <c r="N93" s="56">
        <f t="shared" si="119"/>
        <v>10000</v>
      </c>
      <c r="O93" s="33">
        <f t="shared" si="172"/>
        <v>130.43621160172563</v>
      </c>
      <c r="P93" s="37">
        <f t="shared" si="120"/>
        <v>83.73877383861165</v>
      </c>
      <c r="Q93" s="9" t="s">
        <v>12</v>
      </c>
      <c r="R93" s="55" t="s">
        <v>12</v>
      </c>
      <c r="S93" s="55">
        <v>3.4289999999999998</v>
      </c>
      <c r="T93" s="55">
        <v>3.633</v>
      </c>
      <c r="U93" s="55">
        <v>3.8319999999999999</v>
      </c>
      <c r="V93" s="3">
        <v>4.0049999999999999</v>
      </c>
      <c r="W93" s="3">
        <v>4.1920000000000002</v>
      </c>
      <c r="X93" s="3" t="s">
        <v>12</v>
      </c>
      <c r="Y93" s="3">
        <v>4.569</v>
      </c>
      <c r="Z93" s="15" t="s">
        <v>12</v>
      </c>
      <c r="AA93" s="10">
        <f t="shared" si="121"/>
        <v>4.1920000000000002</v>
      </c>
      <c r="AB93" s="9">
        <f t="shared" si="122"/>
        <v>0.36000000000000032</v>
      </c>
      <c r="AC93" s="10">
        <f t="shared" si="123"/>
        <v>0.37699999999999978</v>
      </c>
      <c r="AD93" s="9" t="s">
        <v>12</v>
      </c>
      <c r="AE93" s="55" t="s">
        <v>12</v>
      </c>
      <c r="AF93" s="55">
        <v>1.0129999999999999</v>
      </c>
      <c r="AG93" s="55">
        <v>1.101</v>
      </c>
      <c r="AH93" s="55">
        <v>1.1970000000000001</v>
      </c>
      <c r="AI93" s="3">
        <v>1.286</v>
      </c>
      <c r="AJ93" s="3">
        <v>1.3879999999999999</v>
      </c>
      <c r="AK93" s="3" t="s">
        <v>12</v>
      </c>
      <c r="AL93" s="3">
        <v>1.6160000000000001</v>
      </c>
      <c r="AM93" s="15" t="s">
        <v>12</v>
      </c>
      <c r="AN93" s="10">
        <f t="shared" si="124"/>
        <v>1.3879999999999999</v>
      </c>
      <c r="AO93" s="9">
        <f t="shared" si="125"/>
        <v>0.19099999999999984</v>
      </c>
      <c r="AP93" s="10">
        <f t="shared" si="126"/>
        <v>0.2280000000000002</v>
      </c>
      <c r="AQ93" s="9" t="s">
        <v>12</v>
      </c>
      <c r="AR93" s="55" t="s">
        <v>12</v>
      </c>
      <c r="AS93" s="55">
        <v>2.0310000000000001</v>
      </c>
      <c r="AT93" s="55">
        <v>2.1970000000000001</v>
      </c>
      <c r="AU93" s="55">
        <v>2.3769999999999998</v>
      </c>
      <c r="AV93" s="3">
        <v>2.5419999999999998</v>
      </c>
      <c r="AW93" s="3">
        <v>2.7290000000000001</v>
      </c>
      <c r="AX93" s="3" t="s">
        <v>12</v>
      </c>
      <c r="AY93" s="3">
        <v>3.1160000000000001</v>
      </c>
      <c r="AZ93" s="15" t="s">
        <v>12</v>
      </c>
      <c r="BA93" s="10">
        <f t="shared" si="127"/>
        <v>2.7290000000000001</v>
      </c>
      <c r="BB93" s="9">
        <f t="shared" si="128"/>
        <v>0.35200000000000031</v>
      </c>
      <c r="BC93" s="10">
        <f t="shared" si="129"/>
        <v>0.38700000000000001</v>
      </c>
      <c r="BD93" s="9">
        <v>5.62</v>
      </c>
      <c r="BE93" s="3">
        <v>6.2850000000000001</v>
      </c>
      <c r="BF93" s="15">
        <v>7.0720000000000001</v>
      </c>
      <c r="BG93" s="15">
        <f t="shared" si="130"/>
        <v>6.2850000000000001</v>
      </c>
      <c r="BH93" s="9">
        <f t="shared" si="131"/>
        <v>0.66500000000000004</v>
      </c>
      <c r="BI93" s="10">
        <f t="shared" si="132"/>
        <v>0.78699999999999992</v>
      </c>
      <c r="BJ93" s="9">
        <v>6.3410000000000002</v>
      </c>
      <c r="BK93" s="3">
        <v>7.1280000000000001</v>
      </c>
      <c r="BL93" s="15">
        <v>8.0670000000000002</v>
      </c>
      <c r="BM93" s="15">
        <f t="shared" si="133"/>
        <v>7.1280000000000001</v>
      </c>
      <c r="BN93" s="9">
        <f t="shared" si="134"/>
        <v>0.78699999999999992</v>
      </c>
      <c r="BO93" s="10">
        <f t="shared" si="135"/>
        <v>0.93900000000000006</v>
      </c>
      <c r="BP93">
        <f t="shared" si="136"/>
        <v>0</v>
      </c>
      <c r="BQ93" s="93">
        <f t="shared" si="137"/>
        <v>1.8472222222222208</v>
      </c>
      <c r="BR93" s="93">
        <f t="shared" si="138"/>
        <v>2.1861111111111091</v>
      </c>
      <c r="BS93" s="93" t="str">
        <f>VLOOKUP(C93,'Koppeling locatie - aslocatie'!$A$2:$C$8139,2,FALSE)</f>
        <v>BB_EX_M_23_16</v>
      </c>
      <c r="BT93" s="93">
        <f>VLOOKUP($BS93,aslocaties_v01!$C$3:$AA$500,MATCH($K$3/10,aslocaties_v01!$C$2:$X$2),FALSE)</f>
        <v>3.48</v>
      </c>
      <c r="BU93" s="93">
        <f>VLOOKUP(BS93,aslocaties_v01!$C$3:$AA$500,MATCH($K$3,aslocaties_v01!$C$2:$X$2),FALSE)</f>
        <v>3.8130000000000002</v>
      </c>
      <c r="BV93" s="93">
        <f>VLOOKUP(BS93,aslocaties_v01!$C$3:$AA$500,MATCH($K$3*10,aslocaties_v01!$C$2:$Y$2),FALSE)</f>
        <v>4.1909999999999998</v>
      </c>
      <c r="BW93" s="93">
        <f t="shared" si="139"/>
        <v>0.33300000000000018</v>
      </c>
      <c r="BX93" s="93">
        <f t="shared" si="140"/>
        <v>0.37799999999999967</v>
      </c>
      <c r="BY93" s="94">
        <f t="shared" si="141"/>
        <v>7.5000000000000289E-2</v>
      </c>
      <c r="BZ93" s="94">
        <f t="shared" si="142"/>
        <v>2.6525198938989192E-3</v>
      </c>
      <c r="CA93" s="94">
        <f t="shared" si="143"/>
        <v>0.35199999999999987</v>
      </c>
      <c r="CB93">
        <f t="shared" si="144"/>
        <v>0.379</v>
      </c>
      <c r="CC93" s="58">
        <f t="shared" si="145"/>
        <v>0.37800000000000011</v>
      </c>
      <c r="CD93" s="95" t="b">
        <f t="shared" si="146"/>
        <v>1</v>
      </c>
      <c r="CE93" s="96" t="b">
        <f t="shared" si="147"/>
        <v>0</v>
      </c>
      <c r="CF93" t="b">
        <f t="shared" si="148"/>
        <v>0</v>
      </c>
      <c r="CG93" t="b">
        <f t="shared" si="149"/>
        <v>0</v>
      </c>
      <c r="CH93" s="84" t="b">
        <f t="shared" si="150"/>
        <v>1</v>
      </c>
      <c r="CI93">
        <f t="shared" si="151"/>
        <v>1.3879999999999999</v>
      </c>
      <c r="CJ93" t="b">
        <f t="shared" si="152"/>
        <v>1</v>
      </c>
      <c r="CK93" t="b">
        <f t="shared" si="153"/>
        <v>0</v>
      </c>
      <c r="CL93" s="84" t="b">
        <f t="shared" si="173"/>
        <v>1</v>
      </c>
      <c r="CM93">
        <f t="shared" si="154"/>
        <v>2.7290000000000001</v>
      </c>
      <c r="CN93" t="b">
        <f t="shared" si="155"/>
        <v>1</v>
      </c>
      <c r="CO93" s="84">
        <f t="shared" si="156"/>
        <v>0.11946970640567539</v>
      </c>
      <c r="CP93" t="b">
        <f t="shared" si="157"/>
        <v>1</v>
      </c>
      <c r="CQ93" s="96" t="b">
        <f t="shared" si="158"/>
        <v>0</v>
      </c>
      <c r="CR93" t="b">
        <f t="shared" si="159"/>
        <v>0</v>
      </c>
      <c r="CS93" t="b">
        <f t="shared" si="160"/>
        <v>0</v>
      </c>
      <c r="CT93" t="b">
        <f t="shared" si="161"/>
        <v>1</v>
      </c>
      <c r="CU93" t="b">
        <f t="shared" si="162"/>
        <v>1</v>
      </c>
      <c r="CV93" s="84" t="b">
        <f t="shared" si="163"/>
        <v>0</v>
      </c>
      <c r="CW93" t="b">
        <f t="shared" si="164"/>
        <v>0</v>
      </c>
      <c r="CX93" t="b">
        <f t="shared" si="165"/>
        <v>0</v>
      </c>
      <c r="CY93" t="b">
        <f t="shared" si="166"/>
        <v>1</v>
      </c>
      <c r="CZ93" t="b">
        <f t="shared" si="167"/>
        <v>1</v>
      </c>
      <c r="DA93" s="84">
        <f t="shared" si="168"/>
        <v>2</v>
      </c>
      <c r="DB93" t="b">
        <f t="shared" si="169"/>
        <v>1</v>
      </c>
    </row>
    <row r="94" spans="1:106">
      <c r="A94" s="9">
        <v>2405</v>
      </c>
      <c r="B94" s="3">
        <v>2</v>
      </c>
      <c r="C94" s="3" t="s">
        <v>1114</v>
      </c>
      <c r="D94" s="3" t="str">
        <f t="shared" si="116"/>
        <v>SG_1_24-2_dk_0041</v>
      </c>
      <c r="E94" s="3" t="str">
        <f t="shared" si="117"/>
        <v>0041</v>
      </c>
      <c r="F94" s="3">
        <v>119570.20299999999</v>
      </c>
      <c r="G94" s="15">
        <v>421613.03100000002</v>
      </c>
      <c r="H94" s="35" t="str">
        <f t="shared" si="118"/>
        <v>ja</v>
      </c>
      <c r="I94" s="42">
        <v>275.87599999999998</v>
      </c>
      <c r="J94" s="20" t="s">
        <v>2277</v>
      </c>
      <c r="K94" s="21">
        <v>10000</v>
      </c>
      <c r="L94" s="28">
        <f t="shared" si="170"/>
        <v>1</v>
      </c>
      <c r="M94" s="28">
        <f t="shared" si="171"/>
        <v>1</v>
      </c>
      <c r="N94" s="56">
        <f t="shared" si="119"/>
        <v>10000</v>
      </c>
      <c r="O94" s="33">
        <f t="shared" si="172"/>
        <v>83.73877383861165</v>
      </c>
      <c r="P94" s="37">
        <f t="shared" si="120"/>
        <v>137.87958851842458</v>
      </c>
      <c r="Q94" s="9" t="s">
        <v>12</v>
      </c>
      <c r="R94" s="55" t="s">
        <v>12</v>
      </c>
      <c r="S94" s="55">
        <v>3.1110000000000002</v>
      </c>
      <c r="T94" s="55">
        <v>3.3079999999999998</v>
      </c>
      <c r="U94" s="55">
        <v>3.508</v>
      </c>
      <c r="V94" s="3">
        <v>3.68</v>
      </c>
      <c r="W94" s="3">
        <v>3.8650000000000002</v>
      </c>
      <c r="X94" s="3" t="s">
        <v>12</v>
      </c>
      <c r="Y94" s="3">
        <v>4.2300000000000004</v>
      </c>
      <c r="Z94" s="15" t="s">
        <v>12</v>
      </c>
      <c r="AA94" s="10">
        <f t="shared" si="121"/>
        <v>3.8650000000000002</v>
      </c>
      <c r="AB94" s="9">
        <f t="shared" si="122"/>
        <v>0.35700000000000021</v>
      </c>
      <c r="AC94" s="10">
        <f t="shared" si="123"/>
        <v>0.36500000000000021</v>
      </c>
      <c r="AD94" s="9" t="s">
        <v>12</v>
      </c>
      <c r="AE94" s="55" t="s">
        <v>12</v>
      </c>
      <c r="AF94" s="55">
        <v>0.79200000000000004</v>
      </c>
      <c r="AG94" s="55">
        <v>0.873</v>
      </c>
      <c r="AH94" s="55">
        <v>0.97899999999999998</v>
      </c>
      <c r="AI94" s="3">
        <v>1.093</v>
      </c>
      <c r="AJ94" s="3">
        <v>1.24</v>
      </c>
      <c r="AK94" s="3" t="s">
        <v>12</v>
      </c>
      <c r="AL94" s="3">
        <v>1.5609999999999999</v>
      </c>
      <c r="AM94" s="15" t="s">
        <v>12</v>
      </c>
      <c r="AN94" s="10">
        <f t="shared" si="124"/>
        <v>1.24</v>
      </c>
      <c r="AO94" s="9">
        <f t="shared" si="125"/>
        <v>0.26100000000000001</v>
      </c>
      <c r="AP94" s="10">
        <f t="shared" si="126"/>
        <v>0.32099999999999995</v>
      </c>
      <c r="AQ94" s="9" t="s">
        <v>12</v>
      </c>
      <c r="AR94" s="55" t="s">
        <v>12</v>
      </c>
      <c r="AS94" s="55">
        <v>2.0830000000000002</v>
      </c>
      <c r="AT94" s="55">
        <v>2.2599999999999998</v>
      </c>
      <c r="AU94" s="55">
        <v>2.4420000000000002</v>
      </c>
      <c r="AV94" s="3">
        <v>2.5979999999999999</v>
      </c>
      <c r="AW94" s="3">
        <v>2.7810000000000001</v>
      </c>
      <c r="AX94" s="3" t="s">
        <v>12</v>
      </c>
      <c r="AY94" s="3">
        <v>3.2040000000000002</v>
      </c>
      <c r="AZ94" s="15" t="s">
        <v>12</v>
      </c>
      <c r="BA94" s="10">
        <f t="shared" si="127"/>
        <v>2.7810000000000001</v>
      </c>
      <c r="BB94" s="9">
        <f t="shared" si="128"/>
        <v>0.33899999999999997</v>
      </c>
      <c r="BC94" s="10">
        <f t="shared" si="129"/>
        <v>0.42300000000000004</v>
      </c>
      <c r="BD94" s="9">
        <v>4.7190000000000003</v>
      </c>
      <c r="BE94" s="3">
        <v>5.3719999999999999</v>
      </c>
      <c r="BF94" s="15">
        <v>6.2329999999999997</v>
      </c>
      <c r="BG94" s="15">
        <f t="shared" si="130"/>
        <v>5.3719999999999999</v>
      </c>
      <c r="BH94" s="9">
        <f t="shared" si="131"/>
        <v>0.65299999999999958</v>
      </c>
      <c r="BI94" s="10">
        <f t="shared" si="132"/>
        <v>0.86099999999999977</v>
      </c>
      <c r="BJ94" s="9">
        <v>5.2030000000000003</v>
      </c>
      <c r="BK94" s="3">
        <v>6.0039999999999996</v>
      </c>
      <c r="BL94" s="15">
        <v>7.1459999999999999</v>
      </c>
      <c r="BM94" s="15">
        <f t="shared" si="133"/>
        <v>6.0039999999999996</v>
      </c>
      <c r="BN94" s="9">
        <f t="shared" si="134"/>
        <v>0.80099999999999927</v>
      </c>
      <c r="BO94" s="10">
        <f t="shared" si="135"/>
        <v>1.1420000000000003</v>
      </c>
      <c r="BP94">
        <f t="shared" si="136"/>
        <v>0</v>
      </c>
      <c r="BQ94" s="93">
        <f t="shared" si="137"/>
        <v>1.8291316526610621</v>
      </c>
      <c r="BR94" s="93">
        <f t="shared" si="138"/>
        <v>2.2436974789915931</v>
      </c>
      <c r="BS94" s="93" t="str">
        <f>VLOOKUP(C94,'Koppeling locatie - aslocatie'!$A$2:$C$8139,2,FALSE)</f>
        <v>BB_EX_M_23_16</v>
      </c>
      <c r="BT94" s="93">
        <f>VLOOKUP($BS94,aslocaties_v01!$C$3:$AA$500,MATCH($K$3/10,aslocaties_v01!$C$2:$X$2),FALSE)</f>
        <v>3.48</v>
      </c>
      <c r="BU94" s="93">
        <f>VLOOKUP(BS94,aslocaties_v01!$C$3:$AA$500,MATCH($K$3,aslocaties_v01!$C$2:$X$2),FALSE)</f>
        <v>3.8130000000000002</v>
      </c>
      <c r="BV94" s="93">
        <f>VLOOKUP(BS94,aslocaties_v01!$C$3:$AA$500,MATCH($K$3*10,aslocaties_v01!$C$2:$Y$2),FALSE)</f>
        <v>4.1909999999999998</v>
      </c>
      <c r="BW94" s="93">
        <f t="shared" si="139"/>
        <v>0.33300000000000018</v>
      </c>
      <c r="BX94" s="93">
        <f t="shared" si="140"/>
        <v>0.37799999999999967</v>
      </c>
      <c r="BY94" s="94">
        <f t="shared" si="141"/>
        <v>6.7226890756302504E-2</v>
      </c>
      <c r="BZ94" s="94">
        <f t="shared" si="142"/>
        <v>3.5616438356162794E-2</v>
      </c>
      <c r="CA94" s="94">
        <f t="shared" si="143"/>
        <v>2.8000000000000025E-2</v>
      </c>
      <c r="CB94">
        <f t="shared" si="144"/>
        <v>5.2000000000000046E-2</v>
      </c>
      <c r="CC94" s="58">
        <f t="shared" si="145"/>
        <v>3.900000000000059E-2</v>
      </c>
      <c r="CD94" s="95" t="b">
        <f t="shared" si="146"/>
        <v>0</v>
      </c>
      <c r="CE94" s="96" t="b">
        <f t="shared" si="147"/>
        <v>1</v>
      </c>
      <c r="CF94" t="b">
        <f t="shared" si="148"/>
        <v>1</v>
      </c>
      <c r="CG94" t="b">
        <f t="shared" si="149"/>
        <v>1</v>
      </c>
      <c r="CH94" s="84" t="b">
        <f t="shared" si="150"/>
        <v>1</v>
      </c>
      <c r="CI94">
        <f t="shared" si="151"/>
        <v>1.24</v>
      </c>
      <c r="CJ94" t="b">
        <f t="shared" si="152"/>
        <v>1</v>
      </c>
      <c r="CK94" t="b">
        <f t="shared" si="153"/>
        <v>1</v>
      </c>
      <c r="CL94" s="84" t="b">
        <f t="shared" si="173"/>
        <v>1</v>
      </c>
      <c r="CM94">
        <f t="shared" si="154"/>
        <v>2.7810000000000001</v>
      </c>
      <c r="CN94" t="b">
        <f t="shared" si="155"/>
        <v>1</v>
      </c>
      <c r="CO94" s="84">
        <f t="shared" si="156"/>
        <v>0.10277680413332764</v>
      </c>
      <c r="CP94" t="b">
        <f t="shared" si="157"/>
        <v>1</v>
      </c>
      <c r="CQ94" s="96" t="b">
        <f t="shared" si="158"/>
        <v>0</v>
      </c>
      <c r="CR94" t="b">
        <f t="shared" si="159"/>
        <v>0</v>
      </c>
      <c r="CS94" t="b">
        <f t="shared" si="160"/>
        <v>0</v>
      </c>
      <c r="CT94" t="b">
        <f t="shared" si="161"/>
        <v>1</v>
      </c>
      <c r="CU94" t="b">
        <f t="shared" si="162"/>
        <v>1</v>
      </c>
      <c r="CV94" s="84" t="b">
        <f t="shared" si="163"/>
        <v>1</v>
      </c>
      <c r="CW94" t="b">
        <f t="shared" si="164"/>
        <v>1</v>
      </c>
      <c r="CX94" t="b">
        <f t="shared" si="165"/>
        <v>0</v>
      </c>
      <c r="CY94" t="b">
        <f t="shared" si="166"/>
        <v>1</v>
      </c>
      <c r="CZ94" t="b">
        <f t="shared" si="167"/>
        <v>1</v>
      </c>
      <c r="DA94" s="84">
        <f t="shared" si="168"/>
        <v>2</v>
      </c>
      <c r="DB94" t="b">
        <f t="shared" si="169"/>
        <v>0</v>
      </c>
    </row>
    <row r="95" spans="1:106">
      <c r="A95" s="9">
        <v>2406</v>
      </c>
      <c r="B95" s="3">
        <v>2</v>
      </c>
      <c r="C95" s="3" t="s">
        <v>1115</v>
      </c>
      <c r="D95" s="3" t="str">
        <f t="shared" si="116"/>
        <v>SG_1_24-2_dk_0042</v>
      </c>
      <c r="E95" s="3" t="str">
        <f t="shared" si="117"/>
        <v>0042</v>
      </c>
      <c r="F95" s="3">
        <v>119530.266</v>
      </c>
      <c r="G95" s="15">
        <v>421481.06199999998</v>
      </c>
      <c r="H95" s="35" t="str">
        <f t="shared" si="118"/>
        <v>ja</v>
      </c>
      <c r="I95" s="42">
        <v>281.71600000000001</v>
      </c>
      <c r="J95" s="20" t="s">
        <v>2277</v>
      </c>
      <c r="K95" s="21">
        <v>10000</v>
      </c>
      <c r="L95" s="28">
        <f t="shared" si="170"/>
        <v>1</v>
      </c>
      <c r="M95" s="28">
        <f t="shared" si="171"/>
        <v>1</v>
      </c>
      <c r="N95" s="56">
        <f t="shared" si="119"/>
        <v>10000</v>
      </c>
      <c r="O95" s="33">
        <f t="shared" si="172"/>
        <v>137.87958851842458</v>
      </c>
      <c r="P95" s="37">
        <f t="shared" si="120"/>
        <v>70.457325779510938</v>
      </c>
      <c r="Q95" s="9" t="s">
        <v>12</v>
      </c>
      <c r="R95" s="55" t="s">
        <v>12</v>
      </c>
      <c r="S95" s="55">
        <v>3.0760000000000001</v>
      </c>
      <c r="T95" s="55">
        <v>3.2</v>
      </c>
      <c r="U95" s="55">
        <v>3.3580000000000001</v>
      </c>
      <c r="V95" s="3">
        <v>3.5350000000000001</v>
      </c>
      <c r="W95" s="3">
        <v>3.7530000000000001</v>
      </c>
      <c r="X95" s="3" t="s">
        <v>12</v>
      </c>
      <c r="Y95" s="3">
        <v>4.2050000000000001</v>
      </c>
      <c r="Z95" s="15" t="s">
        <v>12</v>
      </c>
      <c r="AA95" s="10">
        <f t="shared" si="121"/>
        <v>3.7530000000000001</v>
      </c>
      <c r="AB95" s="9">
        <f t="shared" si="122"/>
        <v>0.39500000000000002</v>
      </c>
      <c r="AC95" s="10">
        <f t="shared" si="123"/>
        <v>0.45199999999999996</v>
      </c>
      <c r="AD95" s="9" t="s">
        <v>12</v>
      </c>
      <c r="AE95" s="55" t="s">
        <v>12</v>
      </c>
      <c r="AF95" s="55">
        <v>0.77</v>
      </c>
      <c r="AG95" s="55">
        <v>0.86899999999999999</v>
      </c>
      <c r="AH95" s="55">
        <v>0.99399999999999999</v>
      </c>
      <c r="AI95" s="3">
        <v>1.1259999999999999</v>
      </c>
      <c r="AJ95" s="3">
        <v>1.2769999999999999</v>
      </c>
      <c r="AK95" s="3" t="s">
        <v>12</v>
      </c>
      <c r="AL95" s="3">
        <v>1.5880000000000001</v>
      </c>
      <c r="AM95" s="15" t="s">
        <v>12</v>
      </c>
      <c r="AN95" s="10">
        <f t="shared" si="124"/>
        <v>1.2769999999999999</v>
      </c>
      <c r="AO95" s="9">
        <f t="shared" si="125"/>
        <v>0.28299999999999992</v>
      </c>
      <c r="AP95" s="10">
        <f t="shared" si="126"/>
        <v>0.31100000000000017</v>
      </c>
      <c r="AQ95" s="9" t="s">
        <v>12</v>
      </c>
      <c r="AR95" s="55" t="s">
        <v>12</v>
      </c>
      <c r="AS95" s="55">
        <v>2.1909999999999998</v>
      </c>
      <c r="AT95" s="55">
        <v>2.3460000000000001</v>
      </c>
      <c r="AU95" s="55">
        <v>2.5169999999999999</v>
      </c>
      <c r="AV95" s="3">
        <v>2.6739999999999999</v>
      </c>
      <c r="AW95" s="3">
        <v>2.85</v>
      </c>
      <c r="AX95" s="3" t="s">
        <v>12</v>
      </c>
      <c r="AY95" s="3">
        <v>3.22</v>
      </c>
      <c r="AZ95" s="15" t="s">
        <v>12</v>
      </c>
      <c r="BA95" s="10">
        <f t="shared" si="127"/>
        <v>2.85</v>
      </c>
      <c r="BB95" s="9">
        <f t="shared" si="128"/>
        <v>0.33300000000000018</v>
      </c>
      <c r="BC95" s="10">
        <f t="shared" si="129"/>
        <v>0.37000000000000011</v>
      </c>
      <c r="BD95" s="9">
        <v>4.5570000000000004</v>
      </c>
      <c r="BE95" s="3">
        <v>5.4119999999999999</v>
      </c>
      <c r="BF95" s="15">
        <v>6.4569999999999999</v>
      </c>
      <c r="BG95" s="15">
        <f t="shared" si="130"/>
        <v>5.4119999999999999</v>
      </c>
      <c r="BH95" s="9">
        <f t="shared" si="131"/>
        <v>0.85499999999999954</v>
      </c>
      <c r="BI95" s="10">
        <f t="shared" si="132"/>
        <v>1.0449999999999999</v>
      </c>
      <c r="BJ95" s="9">
        <v>5.093</v>
      </c>
      <c r="BK95" s="3">
        <v>6.1710000000000003</v>
      </c>
      <c r="BL95" s="15">
        <v>7.4740000000000002</v>
      </c>
      <c r="BM95" s="15">
        <f t="shared" si="133"/>
        <v>6.1710000000000003</v>
      </c>
      <c r="BN95" s="9">
        <f t="shared" si="134"/>
        <v>1.0780000000000003</v>
      </c>
      <c r="BO95" s="10">
        <f t="shared" si="135"/>
        <v>1.3029999999999999</v>
      </c>
      <c r="BP95">
        <f t="shared" si="136"/>
        <v>0</v>
      </c>
      <c r="BQ95" s="93">
        <f t="shared" si="137"/>
        <v>2.1645569620253151</v>
      </c>
      <c r="BR95" s="93">
        <f t="shared" si="138"/>
        <v>2.7291139240506337</v>
      </c>
      <c r="BS95" s="93" t="str">
        <f>VLOOKUP(C95,'Koppeling locatie - aslocatie'!$A$2:$C$8139,2,FALSE)</f>
        <v>BB_EX_M_23_16</v>
      </c>
      <c r="BT95" s="93">
        <f>VLOOKUP($BS95,aslocaties_v01!$C$3:$AA$500,MATCH($K$3/10,aslocaties_v01!$C$2:$X$2),FALSE)</f>
        <v>3.48</v>
      </c>
      <c r="BU95" s="93">
        <f>VLOOKUP(BS95,aslocaties_v01!$C$3:$AA$500,MATCH($K$3,aslocaties_v01!$C$2:$X$2),FALSE)</f>
        <v>3.8130000000000002</v>
      </c>
      <c r="BV95" s="93">
        <f>VLOOKUP(BS95,aslocaties_v01!$C$3:$AA$500,MATCH($K$3*10,aslocaties_v01!$C$2:$Y$2),FALSE)</f>
        <v>4.1909999999999998</v>
      </c>
      <c r="BW95" s="93">
        <f t="shared" si="139"/>
        <v>0.33300000000000018</v>
      </c>
      <c r="BX95" s="93">
        <f t="shared" si="140"/>
        <v>0.37799999999999967</v>
      </c>
      <c r="BY95" s="94">
        <f t="shared" si="141"/>
        <v>0.15696202531645531</v>
      </c>
      <c r="BZ95" s="94">
        <f t="shared" si="142"/>
        <v>0.16371681415929273</v>
      </c>
      <c r="CA95" s="94">
        <f t="shared" si="143"/>
        <v>0.12199999999999989</v>
      </c>
      <c r="CB95">
        <f t="shared" si="144"/>
        <v>6.0000000000000053E-2</v>
      </c>
      <c r="CC95" s="58">
        <f t="shared" si="145"/>
        <v>1.4000000000000234E-2</v>
      </c>
      <c r="CD95" s="95" t="b">
        <f t="shared" si="146"/>
        <v>1</v>
      </c>
      <c r="CE95" s="96" t="b">
        <f t="shared" si="147"/>
        <v>1</v>
      </c>
      <c r="CF95" t="b">
        <f t="shared" si="148"/>
        <v>1</v>
      </c>
      <c r="CG95" t="b">
        <f t="shared" si="149"/>
        <v>1</v>
      </c>
      <c r="CH95" s="84" t="b">
        <f t="shared" si="150"/>
        <v>1</v>
      </c>
      <c r="CI95">
        <f t="shared" si="151"/>
        <v>1.2769999999999999</v>
      </c>
      <c r="CJ95" t="b">
        <f t="shared" si="152"/>
        <v>1</v>
      </c>
      <c r="CK95" t="b">
        <f t="shared" si="153"/>
        <v>0</v>
      </c>
      <c r="CL95" s="84" t="b">
        <f t="shared" si="173"/>
        <v>1</v>
      </c>
      <c r="CM95">
        <f t="shared" si="154"/>
        <v>2.85</v>
      </c>
      <c r="CN95" t="b">
        <f t="shared" si="155"/>
        <v>1</v>
      </c>
      <c r="CO95" s="84">
        <f t="shared" si="156"/>
        <v>0.10078051629298165</v>
      </c>
      <c r="CP95" t="b">
        <f t="shared" si="157"/>
        <v>1</v>
      </c>
      <c r="CQ95" s="96" t="b">
        <f t="shared" si="158"/>
        <v>1</v>
      </c>
      <c r="CR95" t="b">
        <f t="shared" si="159"/>
        <v>1</v>
      </c>
      <c r="CS95" t="b">
        <f t="shared" si="160"/>
        <v>0</v>
      </c>
      <c r="CT95" t="b">
        <f t="shared" si="161"/>
        <v>1</v>
      </c>
      <c r="CU95" t="b">
        <f t="shared" si="162"/>
        <v>1</v>
      </c>
      <c r="CV95" s="84" t="b">
        <f t="shared" si="163"/>
        <v>0</v>
      </c>
      <c r="CW95" t="b">
        <f t="shared" si="164"/>
        <v>1</v>
      </c>
      <c r="CX95" t="b">
        <f t="shared" si="165"/>
        <v>0</v>
      </c>
      <c r="CY95" t="b">
        <f t="shared" si="166"/>
        <v>1</v>
      </c>
      <c r="CZ95" t="b">
        <f t="shared" si="167"/>
        <v>1</v>
      </c>
      <c r="DA95" s="84">
        <f t="shared" si="168"/>
        <v>2</v>
      </c>
      <c r="DB95" t="b">
        <f t="shared" si="169"/>
        <v>1</v>
      </c>
    </row>
    <row r="96" spans="1:106">
      <c r="A96" s="9">
        <v>2407</v>
      </c>
      <c r="B96" s="3">
        <v>2</v>
      </c>
      <c r="C96" s="3" t="s">
        <v>1116</v>
      </c>
      <c r="D96" s="3" t="str">
        <f t="shared" si="116"/>
        <v>SG_1_24-2_dk_0043</v>
      </c>
      <c r="E96" s="3" t="str">
        <f t="shared" si="117"/>
        <v>0043</v>
      </c>
      <c r="F96" s="3">
        <v>119509.25</v>
      </c>
      <c r="G96" s="15">
        <v>421413.81199999998</v>
      </c>
      <c r="H96" s="35" t="str">
        <f t="shared" si="118"/>
        <v>ja</v>
      </c>
      <c r="I96" s="42">
        <v>279.17500000000001</v>
      </c>
      <c r="J96" s="20" t="s">
        <v>2277</v>
      </c>
      <c r="K96" s="21">
        <v>10000</v>
      </c>
      <c r="L96" s="28">
        <f t="shared" si="170"/>
        <v>1</v>
      </c>
      <c r="M96" s="28">
        <f t="shared" si="171"/>
        <v>1</v>
      </c>
      <c r="N96" s="56">
        <f t="shared" si="119"/>
        <v>10000</v>
      </c>
      <c r="O96" s="33">
        <f t="shared" si="172"/>
        <v>70.457325779510938</v>
      </c>
      <c r="P96" s="37">
        <f t="shared" si="120"/>
        <v>71.247067869454568</v>
      </c>
      <c r="Q96" s="9" t="s">
        <v>12</v>
      </c>
      <c r="R96" s="55" t="s">
        <v>12</v>
      </c>
      <c r="S96" s="55">
        <v>3.2050000000000001</v>
      </c>
      <c r="T96" s="55">
        <v>3.319</v>
      </c>
      <c r="U96" s="55">
        <v>3.4950000000000001</v>
      </c>
      <c r="V96" s="3">
        <v>3.6709999999999998</v>
      </c>
      <c r="W96" s="3">
        <v>3.8690000000000002</v>
      </c>
      <c r="X96" s="3" t="s">
        <v>12</v>
      </c>
      <c r="Y96" s="3">
        <v>4.2779999999999996</v>
      </c>
      <c r="Z96" s="15" t="s">
        <v>12</v>
      </c>
      <c r="AA96" s="10">
        <f t="shared" si="121"/>
        <v>3.8690000000000002</v>
      </c>
      <c r="AB96" s="9">
        <f t="shared" si="122"/>
        <v>0.37400000000000011</v>
      </c>
      <c r="AC96" s="10">
        <f t="shared" si="123"/>
        <v>0.40899999999999936</v>
      </c>
      <c r="AD96" s="9" t="s">
        <v>12</v>
      </c>
      <c r="AE96" s="55" t="s">
        <v>12</v>
      </c>
      <c r="AF96" s="55">
        <v>0.80500000000000005</v>
      </c>
      <c r="AG96" s="55">
        <v>0.89200000000000002</v>
      </c>
      <c r="AH96" s="55">
        <v>1.0069999999999999</v>
      </c>
      <c r="AI96" s="3">
        <v>1.137</v>
      </c>
      <c r="AJ96" s="3">
        <v>1.2869999999999999</v>
      </c>
      <c r="AK96" s="3" t="s">
        <v>12</v>
      </c>
      <c r="AL96" s="3">
        <v>1.599</v>
      </c>
      <c r="AM96" s="15" t="s">
        <v>12</v>
      </c>
      <c r="AN96" s="10">
        <f t="shared" si="124"/>
        <v>1.2869999999999999</v>
      </c>
      <c r="AO96" s="9">
        <f t="shared" si="125"/>
        <v>0.28000000000000003</v>
      </c>
      <c r="AP96" s="10">
        <f t="shared" si="126"/>
        <v>0.31200000000000006</v>
      </c>
      <c r="AQ96" s="9" t="s">
        <v>12</v>
      </c>
      <c r="AR96" s="55" t="s">
        <v>12</v>
      </c>
      <c r="AS96" s="55">
        <v>2.0699999999999998</v>
      </c>
      <c r="AT96" s="55">
        <v>2.2589999999999999</v>
      </c>
      <c r="AU96" s="55">
        <v>2.456</v>
      </c>
      <c r="AV96" s="3">
        <v>2.621</v>
      </c>
      <c r="AW96" s="3">
        <v>2.8010000000000002</v>
      </c>
      <c r="AX96" s="3" t="s">
        <v>12</v>
      </c>
      <c r="AY96" s="3">
        <v>3.18</v>
      </c>
      <c r="AZ96" s="15" t="s">
        <v>12</v>
      </c>
      <c r="BA96" s="10">
        <f t="shared" si="127"/>
        <v>2.8010000000000002</v>
      </c>
      <c r="BB96" s="9">
        <f t="shared" si="128"/>
        <v>0.3450000000000002</v>
      </c>
      <c r="BC96" s="10">
        <f t="shared" si="129"/>
        <v>0.379</v>
      </c>
      <c r="BD96" s="9">
        <v>4.7119999999999997</v>
      </c>
      <c r="BE96" s="3">
        <v>5.4779999999999998</v>
      </c>
      <c r="BF96" s="15">
        <v>6.4630000000000001</v>
      </c>
      <c r="BG96" s="15">
        <f t="shared" si="130"/>
        <v>5.4779999999999998</v>
      </c>
      <c r="BH96" s="9">
        <f t="shared" si="131"/>
        <v>0.76600000000000001</v>
      </c>
      <c r="BI96" s="10">
        <f t="shared" si="132"/>
        <v>0.98500000000000032</v>
      </c>
      <c r="BJ96" s="9">
        <v>5.2649999999999997</v>
      </c>
      <c r="BK96" s="3">
        <v>6.2469999999999999</v>
      </c>
      <c r="BL96" s="15">
        <v>7.5110000000000001</v>
      </c>
      <c r="BM96" s="15">
        <f t="shared" si="133"/>
        <v>6.2469999999999999</v>
      </c>
      <c r="BN96" s="9">
        <f t="shared" si="134"/>
        <v>0.98200000000000021</v>
      </c>
      <c r="BO96" s="10">
        <f t="shared" si="135"/>
        <v>1.2640000000000002</v>
      </c>
      <c r="BP96">
        <f t="shared" si="136"/>
        <v>0</v>
      </c>
      <c r="BQ96" s="93">
        <f t="shared" si="137"/>
        <v>2.0481283422459886</v>
      </c>
      <c r="BR96" s="93">
        <f t="shared" si="138"/>
        <v>2.6256684491978608</v>
      </c>
      <c r="BS96" s="93" t="str">
        <f>VLOOKUP(C96,'Koppeling locatie - aslocatie'!$A$2:$C$8139,2,FALSE)</f>
        <v>BB_EX_M_23_16</v>
      </c>
      <c r="BT96" s="93">
        <f>VLOOKUP($BS96,aslocaties_v01!$C$3:$AA$500,MATCH($K$3/10,aslocaties_v01!$C$2:$X$2),FALSE)</f>
        <v>3.48</v>
      </c>
      <c r="BU96" s="93">
        <f>VLOOKUP(BS96,aslocaties_v01!$C$3:$AA$500,MATCH($K$3,aslocaties_v01!$C$2:$X$2),FALSE)</f>
        <v>3.8130000000000002</v>
      </c>
      <c r="BV96" s="93">
        <f>VLOOKUP(BS96,aslocaties_v01!$C$3:$AA$500,MATCH($K$3*10,aslocaties_v01!$C$2:$Y$2),FALSE)</f>
        <v>4.1909999999999998</v>
      </c>
      <c r="BW96" s="93">
        <f t="shared" si="139"/>
        <v>0.33300000000000018</v>
      </c>
      <c r="BX96" s="93">
        <f t="shared" si="140"/>
        <v>0.37799999999999967</v>
      </c>
      <c r="BY96" s="94">
        <f t="shared" si="141"/>
        <v>0.10962566844919763</v>
      </c>
      <c r="BZ96" s="94">
        <f t="shared" si="142"/>
        <v>7.5794621026894271E-2</v>
      </c>
      <c r="CA96" s="94">
        <f t="shared" si="143"/>
        <v>1.5000000000000124E-2</v>
      </c>
      <c r="CB96">
        <f t="shared" si="144"/>
        <v>5.600000000000005E-2</v>
      </c>
      <c r="CC96" s="58">
        <f t="shared" si="145"/>
        <v>8.6999999999999744E-2</v>
      </c>
      <c r="CD96" s="95" t="b">
        <f t="shared" si="146"/>
        <v>1</v>
      </c>
      <c r="CE96" s="96" t="b">
        <f t="shared" si="147"/>
        <v>1</v>
      </c>
      <c r="CF96" t="b">
        <f t="shared" si="148"/>
        <v>1</v>
      </c>
      <c r="CG96" t="b">
        <f t="shared" si="149"/>
        <v>1</v>
      </c>
      <c r="CH96" s="84" t="b">
        <f t="shared" si="150"/>
        <v>1</v>
      </c>
      <c r="CI96">
        <f t="shared" si="151"/>
        <v>1.2869999999999999</v>
      </c>
      <c r="CJ96" t="b">
        <f t="shared" si="152"/>
        <v>1</v>
      </c>
      <c r="CK96" t="b">
        <f t="shared" si="153"/>
        <v>0</v>
      </c>
      <c r="CL96" s="84" t="b">
        <f t="shared" si="173"/>
        <v>1</v>
      </c>
      <c r="CM96">
        <f t="shared" si="154"/>
        <v>2.8010000000000002</v>
      </c>
      <c r="CN96" t="b">
        <f t="shared" si="155"/>
        <v>1</v>
      </c>
      <c r="CO96" s="84">
        <f t="shared" si="156"/>
        <v>0.10515446808982509</v>
      </c>
      <c r="CP96" t="b">
        <f t="shared" si="157"/>
        <v>1</v>
      </c>
      <c r="CQ96" s="96" t="b">
        <f t="shared" si="158"/>
        <v>0</v>
      </c>
      <c r="CR96" t="b">
        <f t="shared" si="159"/>
        <v>1</v>
      </c>
      <c r="CS96" t="b">
        <f t="shared" si="160"/>
        <v>0</v>
      </c>
      <c r="CT96" t="b">
        <f t="shared" si="161"/>
        <v>1</v>
      </c>
      <c r="CU96" t="b">
        <f t="shared" si="162"/>
        <v>1</v>
      </c>
      <c r="CV96" s="84" t="b">
        <f t="shared" si="163"/>
        <v>0</v>
      </c>
      <c r="CW96" t="b">
        <f t="shared" si="164"/>
        <v>0</v>
      </c>
      <c r="CX96" t="b">
        <f t="shared" si="165"/>
        <v>0</v>
      </c>
      <c r="CY96" t="b">
        <f t="shared" si="166"/>
        <v>1</v>
      </c>
      <c r="CZ96" t="b">
        <f t="shared" si="167"/>
        <v>1</v>
      </c>
      <c r="DA96" s="84">
        <f t="shared" si="168"/>
        <v>2</v>
      </c>
      <c r="DB96" t="b">
        <f t="shared" si="169"/>
        <v>1</v>
      </c>
    </row>
    <row r="97" spans="1:106">
      <c r="A97" s="9">
        <v>2408</v>
      </c>
      <c r="B97" s="3">
        <v>2</v>
      </c>
      <c r="C97" s="3" t="s">
        <v>1117</v>
      </c>
      <c r="D97" s="3" t="str">
        <f t="shared" si="116"/>
        <v>SG_1_24-2_dk_0044</v>
      </c>
      <c r="E97" s="3" t="str">
        <f t="shared" si="117"/>
        <v>0044</v>
      </c>
      <c r="F97" s="3">
        <v>119487.68799999999</v>
      </c>
      <c r="G97" s="15">
        <v>421345.90600000002</v>
      </c>
      <c r="H97" s="35" t="str">
        <f t="shared" si="118"/>
        <v>ja</v>
      </c>
      <c r="I97" s="42">
        <v>290.42099999999999</v>
      </c>
      <c r="J97" s="20" t="s">
        <v>2277</v>
      </c>
      <c r="K97" s="21">
        <v>10000</v>
      </c>
      <c r="L97" s="28">
        <f t="shared" si="170"/>
        <v>1</v>
      </c>
      <c r="M97" s="28">
        <f t="shared" si="171"/>
        <v>1</v>
      </c>
      <c r="N97" s="56">
        <f t="shared" si="119"/>
        <v>10000</v>
      </c>
      <c r="O97" s="33">
        <f t="shared" si="172"/>
        <v>71.247067869454568</v>
      </c>
      <c r="P97" s="37">
        <f t="shared" si="120"/>
        <v>151.33517603649861</v>
      </c>
      <c r="Q97" s="9" t="s">
        <v>12</v>
      </c>
      <c r="R97" s="55" t="s">
        <v>12</v>
      </c>
      <c r="S97" s="55">
        <v>2.9809999999999999</v>
      </c>
      <c r="T97" s="55">
        <v>3.1179999999999999</v>
      </c>
      <c r="U97" s="55">
        <v>3.282</v>
      </c>
      <c r="V97" s="3">
        <v>3.456</v>
      </c>
      <c r="W97" s="3">
        <v>3.6819999999999999</v>
      </c>
      <c r="X97" s="3" t="s">
        <v>12</v>
      </c>
      <c r="Y97" s="3">
        <v>4.1639999999999997</v>
      </c>
      <c r="Z97" s="15" t="s">
        <v>12</v>
      </c>
      <c r="AA97" s="10">
        <f t="shared" si="121"/>
        <v>3.6819999999999999</v>
      </c>
      <c r="AB97" s="9">
        <f t="shared" si="122"/>
        <v>0.39999999999999991</v>
      </c>
      <c r="AC97" s="10">
        <f t="shared" si="123"/>
        <v>0.48199999999999976</v>
      </c>
      <c r="AD97" s="9" t="s">
        <v>12</v>
      </c>
      <c r="AE97" s="55" t="s">
        <v>12</v>
      </c>
      <c r="AF97" s="55">
        <v>0.68100000000000005</v>
      </c>
      <c r="AG97" s="55">
        <v>0.77800000000000002</v>
      </c>
      <c r="AH97" s="55">
        <v>0.89900000000000002</v>
      </c>
      <c r="AI97" s="3">
        <v>1.024</v>
      </c>
      <c r="AJ97" s="3">
        <v>1.1679999999999999</v>
      </c>
      <c r="AK97" s="3" t="s">
        <v>12</v>
      </c>
      <c r="AL97" s="3">
        <v>1.4670000000000001</v>
      </c>
      <c r="AM97" s="15" t="s">
        <v>12</v>
      </c>
      <c r="AN97" s="10">
        <f t="shared" si="124"/>
        <v>1.1679999999999999</v>
      </c>
      <c r="AO97" s="9">
        <f t="shared" si="125"/>
        <v>0.26899999999999991</v>
      </c>
      <c r="AP97" s="10">
        <f t="shared" si="126"/>
        <v>0.29900000000000015</v>
      </c>
      <c r="AQ97" s="9" t="s">
        <v>12</v>
      </c>
      <c r="AR97" s="55" t="s">
        <v>12</v>
      </c>
      <c r="AS97" s="55">
        <v>2.0369999999999999</v>
      </c>
      <c r="AT97" s="55">
        <v>2.165</v>
      </c>
      <c r="AU97" s="55">
        <v>2.3199999999999998</v>
      </c>
      <c r="AV97" s="3">
        <v>2.4670000000000001</v>
      </c>
      <c r="AW97" s="3">
        <v>2.641</v>
      </c>
      <c r="AX97" s="3" t="s">
        <v>12</v>
      </c>
      <c r="AY97" s="3">
        <v>3.0089999999999999</v>
      </c>
      <c r="AZ97" s="15" t="s">
        <v>12</v>
      </c>
      <c r="BA97" s="10">
        <f t="shared" si="127"/>
        <v>2.641</v>
      </c>
      <c r="BB97" s="9">
        <f t="shared" si="128"/>
        <v>0.32100000000000017</v>
      </c>
      <c r="BC97" s="10">
        <f t="shared" si="129"/>
        <v>0.36799999999999988</v>
      </c>
      <c r="BD97" s="9">
        <v>4.2430000000000003</v>
      </c>
      <c r="BE97" s="3">
        <v>5.1130000000000004</v>
      </c>
      <c r="BF97" s="15">
        <v>6.1479999999999997</v>
      </c>
      <c r="BG97" s="15">
        <f t="shared" si="130"/>
        <v>5.1130000000000004</v>
      </c>
      <c r="BH97" s="9">
        <f t="shared" si="131"/>
        <v>0.87000000000000011</v>
      </c>
      <c r="BI97" s="10">
        <f t="shared" si="132"/>
        <v>1.0349999999999993</v>
      </c>
      <c r="BJ97" s="9">
        <v>4.7370000000000001</v>
      </c>
      <c r="BK97" s="3">
        <v>5.8479999999999999</v>
      </c>
      <c r="BL97" s="15">
        <v>7.13</v>
      </c>
      <c r="BM97" s="15">
        <f t="shared" si="133"/>
        <v>5.8479999999999999</v>
      </c>
      <c r="BN97" s="9">
        <f t="shared" si="134"/>
        <v>1.1109999999999998</v>
      </c>
      <c r="BO97" s="10">
        <f t="shared" si="135"/>
        <v>1.282</v>
      </c>
      <c r="BP97">
        <f t="shared" si="136"/>
        <v>0</v>
      </c>
      <c r="BQ97" s="93">
        <f t="shared" si="137"/>
        <v>2.1750000000000007</v>
      </c>
      <c r="BR97" s="93">
        <f t="shared" si="138"/>
        <v>2.7774999999999999</v>
      </c>
      <c r="BS97" s="93" t="str">
        <f>VLOOKUP(C97,'Koppeling locatie - aslocatie'!$A$2:$C$8139,2,FALSE)</f>
        <v>BB_EX_M_23_16</v>
      </c>
      <c r="BT97" s="93">
        <f>VLOOKUP($BS97,aslocaties_v01!$C$3:$AA$500,MATCH($K$3/10,aslocaties_v01!$C$2:$X$2),FALSE)</f>
        <v>3.48</v>
      </c>
      <c r="BU97" s="93">
        <f>VLOOKUP(BS97,aslocaties_v01!$C$3:$AA$500,MATCH($K$3,aslocaties_v01!$C$2:$X$2),FALSE)</f>
        <v>3.8130000000000002</v>
      </c>
      <c r="BV97" s="93">
        <f>VLOOKUP(BS97,aslocaties_v01!$C$3:$AA$500,MATCH($K$3*10,aslocaties_v01!$C$2:$Y$2),FALSE)</f>
        <v>4.1909999999999998</v>
      </c>
      <c r="BW97" s="93">
        <f t="shared" si="139"/>
        <v>0.33300000000000018</v>
      </c>
      <c r="BX97" s="93">
        <f t="shared" si="140"/>
        <v>0.37799999999999967</v>
      </c>
      <c r="BY97" s="94">
        <f t="shared" si="141"/>
        <v>0.16749999999999932</v>
      </c>
      <c r="BZ97" s="94">
        <f t="shared" si="142"/>
        <v>0.21576763485477213</v>
      </c>
      <c r="CA97" s="94">
        <f t="shared" si="143"/>
        <v>0.19799999999999995</v>
      </c>
      <c r="CB97">
        <f t="shared" si="144"/>
        <v>0.13100000000000023</v>
      </c>
      <c r="CC97" s="58">
        <f t="shared" si="145"/>
        <v>2.7000000000000135E-2</v>
      </c>
      <c r="CD97" s="95" t="b">
        <f t="shared" si="146"/>
        <v>1</v>
      </c>
      <c r="CE97" s="96" t="b">
        <f t="shared" si="147"/>
        <v>1</v>
      </c>
      <c r="CF97" t="b">
        <f t="shared" si="148"/>
        <v>1</v>
      </c>
      <c r="CG97" t="b">
        <f t="shared" si="149"/>
        <v>1</v>
      </c>
      <c r="CH97" s="84" t="b">
        <f t="shared" si="150"/>
        <v>1</v>
      </c>
      <c r="CI97">
        <f t="shared" si="151"/>
        <v>1.1679999999999999</v>
      </c>
      <c r="CJ97" t="b">
        <f t="shared" si="152"/>
        <v>1</v>
      </c>
      <c r="CK97" t="b">
        <f t="shared" si="153"/>
        <v>1</v>
      </c>
      <c r="CL97" s="84" t="b">
        <f t="shared" si="173"/>
        <v>1</v>
      </c>
      <c r="CM97">
        <f t="shared" si="154"/>
        <v>2.641</v>
      </c>
      <c r="CN97" t="b">
        <f t="shared" si="155"/>
        <v>1</v>
      </c>
      <c r="CO97" s="84">
        <f t="shared" si="156"/>
        <v>0.10734490648914995</v>
      </c>
      <c r="CP97" t="b">
        <f t="shared" si="157"/>
        <v>1</v>
      </c>
      <c r="CQ97" s="96" t="b">
        <f t="shared" si="158"/>
        <v>0</v>
      </c>
      <c r="CR97" t="b">
        <f t="shared" si="159"/>
        <v>0</v>
      </c>
      <c r="CS97" t="b">
        <f t="shared" si="160"/>
        <v>0</v>
      </c>
      <c r="CT97" t="b">
        <f t="shared" si="161"/>
        <v>1</v>
      </c>
      <c r="CU97" t="b">
        <f t="shared" si="162"/>
        <v>1</v>
      </c>
      <c r="CV97" s="84" t="b">
        <f t="shared" si="163"/>
        <v>0</v>
      </c>
      <c r="CW97" t="b">
        <f t="shared" si="164"/>
        <v>0</v>
      </c>
      <c r="CX97" t="b">
        <f t="shared" si="165"/>
        <v>0</v>
      </c>
      <c r="CY97" t="b">
        <f t="shared" si="166"/>
        <v>1</v>
      </c>
      <c r="CZ97" t="b">
        <f t="shared" si="167"/>
        <v>1</v>
      </c>
      <c r="DA97" s="84">
        <f t="shared" si="168"/>
        <v>2</v>
      </c>
      <c r="DB97" t="b">
        <f t="shared" si="169"/>
        <v>1</v>
      </c>
    </row>
    <row r="98" spans="1:106">
      <c r="A98" s="9">
        <v>2409</v>
      </c>
      <c r="B98" s="3">
        <v>2</v>
      </c>
      <c r="C98" s="3" t="s">
        <v>1118</v>
      </c>
      <c r="D98" s="3" t="str">
        <f t="shared" si="116"/>
        <v>SG_1_24-2_dk_0045</v>
      </c>
      <c r="E98" s="3" t="str">
        <f t="shared" si="117"/>
        <v>0045</v>
      </c>
      <c r="F98" s="3">
        <v>119400.04700000001</v>
      </c>
      <c r="G98" s="15">
        <v>421222.53100000002</v>
      </c>
      <c r="H98" s="35" t="str">
        <f t="shared" si="118"/>
        <v>ja</v>
      </c>
      <c r="I98" s="42">
        <v>309.62400000000002</v>
      </c>
      <c r="J98" s="20" t="s">
        <v>2277</v>
      </c>
      <c r="K98" s="21">
        <v>10000</v>
      </c>
      <c r="L98" s="28">
        <f t="shared" si="170"/>
        <v>1</v>
      </c>
      <c r="M98" s="28">
        <f t="shared" si="171"/>
        <v>1</v>
      </c>
      <c r="N98" s="56">
        <f t="shared" si="119"/>
        <v>10000</v>
      </c>
      <c r="O98" s="33">
        <f t="shared" si="172"/>
        <v>151.33517603649861</v>
      </c>
      <c r="P98" s="37">
        <f t="shared" si="120"/>
        <v>72.374020235206331</v>
      </c>
      <c r="Q98" s="9" t="s">
        <v>12</v>
      </c>
      <c r="R98" s="55" t="s">
        <v>12</v>
      </c>
      <c r="S98" s="55">
        <v>3.4329999999999998</v>
      </c>
      <c r="T98" s="55">
        <v>3.637</v>
      </c>
      <c r="U98" s="55">
        <v>3.8380000000000001</v>
      </c>
      <c r="V98" s="3">
        <v>4.0110000000000001</v>
      </c>
      <c r="W98" s="3">
        <v>4.2009999999999996</v>
      </c>
      <c r="X98" s="3" t="s">
        <v>12</v>
      </c>
      <c r="Y98" s="3">
        <v>4.58</v>
      </c>
      <c r="Z98" s="15" t="s">
        <v>12</v>
      </c>
      <c r="AA98" s="10">
        <f t="shared" si="121"/>
        <v>4.2009999999999996</v>
      </c>
      <c r="AB98" s="9">
        <f t="shared" si="122"/>
        <v>0.36299999999999955</v>
      </c>
      <c r="AC98" s="10">
        <f t="shared" si="123"/>
        <v>0.37900000000000045</v>
      </c>
      <c r="AD98" s="9" t="s">
        <v>12</v>
      </c>
      <c r="AE98" s="55" t="s">
        <v>12</v>
      </c>
      <c r="AF98" s="55">
        <v>0.95299999999999996</v>
      </c>
      <c r="AG98" s="55">
        <v>1.032</v>
      </c>
      <c r="AH98" s="55">
        <v>1.117</v>
      </c>
      <c r="AI98" s="3">
        <v>1.1970000000000001</v>
      </c>
      <c r="AJ98" s="3">
        <v>1.292</v>
      </c>
      <c r="AK98" s="3" t="s">
        <v>12</v>
      </c>
      <c r="AL98" s="3">
        <v>1.4990000000000001</v>
      </c>
      <c r="AM98" s="15" t="s">
        <v>12</v>
      </c>
      <c r="AN98" s="10">
        <f t="shared" si="124"/>
        <v>1.292</v>
      </c>
      <c r="AO98" s="9">
        <f t="shared" si="125"/>
        <v>0.17500000000000004</v>
      </c>
      <c r="AP98" s="10">
        <f t="shared" si="126"/>
        <v>0.20700000000000007</v>
      </c>
      <c r="AQ98" s="9" t="s">
        <v>12</v>
      </c>
      <c r="AR98" s="55" t="s">
        <v>12</v>
      </c>
      <c r="AS98" s="55">
        <v>1.8149999999999999</v>
      </c>
      <c r="AT98" s="55">
        <v>1.962</v>
      </c>
      <c r="AU98" s="55">
        <v>2.1219999999999999</v>
      </c>
      <c r="AV98" s="3">
        <v>2.2719999999999998</v>
      </c>
      <c r="AW98" s="3">
        <v>2.444</v>
      </c>
      <c r="AX98" s="3" t="s">
        <v>12</v>
      </c>
      <c r="AY98" s="3">
        <v>2.7949999999999999</v>
      </c>
      <c r="AZ98" s="15" t="s">
        <v>12</v>
      </c>
      <c r="BA98" s="10">
        <f t="shared" si="127"/>
        <v>2.444</v>
      </c>
      <c r="BB98" s="9">
        <f t="shared" si="128"/>
        <v>0.32200000000000006</v>
      </c>
      <c r="BC98" s="10">
        <f t="shared" si="129"/>
        <v>0.35099999999999998</v>
      </c>
      <c r="BD98" s="9">
        <v>5.2110000000000003</v>
      </c>
      <c r="BE98" s="3">
        <v>5.8140000000000001</v>
      </c>
      <c r="BF98" s="15">
        <v>6.54</v>
      </c>
      <c r="BG98" s="15">
        <f t="shared" si="130"/>
        <v>5.8140000000000001</v>
      </c>
      <c r="BH98" s="9">
        <f t="shared" si="131"/>
        <v>0.60299999999999976</v>
      </c>
      <c r="BI98" s="10">
        <f t="shared" si="132"/>
        <v>0.72599999999999998</v>
      </c>
      <c r="BJ98" s="9">
        <v>5.8869999999999996</v>
      </c>
      <c r="BK98" s="3">
        <v>6.61</v>
      </c>
      <c r="BL98" s="15">
        <v>7.5010000000000003</v>
      </c>
      <c r="BM98" s="15">
        <f t="shared" si="133"/>
        <v>6.61</v>
      </c>
      <c r="BN98" s="9">
        <f t="shared" si="134"/>
        <v>0.72300000000000075</v>
      </c>
      <c r="BO98" s="10">
        <f t="shared" si="135"/>
        <v>0.89100000000000001</v>
      </c>
      <c r="BP98">
        <f t="shared" si="136"/>
        <v>0</v>
      </c>
      <c r="BQ98" s="93">
        <f t="shared" si="137"/>
        <v>1.6611570247933898</v>
      </c>
      <c r="BR98" s="93">
        <f t="shared" si="138"/>
        <v>1.9917355371900871</v>
      </c>
      <c r="BS98" s="93" t="str">
        <f>VLOOKUP(C98,'Koppeling locatie - aslocatie'!$A$2:$C$8139,2,FALSE)</f>
        <v>BB_EX_M_23_16</v>
      </c>
      <c r="BT98" s="93">
        <f>VLOOKUP($BS98,aslocaties_v01!$C$3:$AA$500,MATCH($K$3/10,aslocaties_v01!$C$2:$X$2),FALSE)</f>
        <v>3.48</v>
      </c>
      <c r="BU98" s="93">
        <f>VLOOKUP(BS98,aslocaties_v01!$C$3:$AA$500,MATCH($K$3,aslocaties_v01!$C$2:$X$2),FALSE)</f>
        <v>3.8130000000000002</v>
      </c>
      <c r="BV98" s="93">
        <f>VLOOKUP(BS98,aslocaties_v01!$C$3:$AA$500,MATCH($K$3*10,aslocaties_v01!$C$2:$Y$2),FALSE)</f>
        <v>4.1909999999999998</v>
      </c>
      <c r="BW98" s="93">
        <f t="shared" si="139"/>
        <v>0.33300000000000018</v>
      </c>
      <c r="BX98" s="93">
        <f t="shared" si="140"/>
        <v>0.37799999999999967</v>
      </c>
      <c r="BY98" s="94">
        <f t="shared" si="141"/>
        <v>8.2644628099171946E-2</v>
      </c>
      <c r="BZ98" s="94">
        <f t="shared" si="142"/>
        <v>2.6385224274426688E-3</v>
      </c>
      <c r="CA98" s="94">
        <f t="shared" si="143"/>
        <v>0.3580000000000001</v>
      </c>
      <c r="CB98">
        <f t="shared" si="144"/>
        <v>0.38799999999999946</v>
      </c>
      <c r="CC98" s="58">
        <f t="shared" si="145"/>
        <v>0.38900000000000023</v>
      </c>
      <c r="CD98" s="95" t="b">
        <f t="shared" si="146"/>
        <v>1</v>
      </c>
      <c r="CE98" s="96" t="b">
        <f t="shared" si="147"/>
        <v>0</v>
      </c>
      <c r="CF98" t="b">
        <f t="shared" si="148"/>
        <v>1</v>
      </c>
      <c r="CG98" t="b">
        <f t="shared" si="149"/>
        <v>1</v>
      </c>
      <c r="CH98" s="84" t="b">
        <f t="shared" si="150"/>
        <v>1</v>
      </c>
      <c r="CI98">
        <f t="shared" si="151"/>
        <v>1.292</v>
      </c>
      <c r="CJ98" t="b">
        <f t="shared" si="152"/>
        <v>1</v>
      </c>
      <c r="CK98" t="b">
        <f t="shared" si="153"/>
        <v>0</v>
      </c>
      <c r="CL98" s="84" t="b">
        <f t="shared" si="173"/>
        <v>1</v>
      </c>
      <c r="CM98">
        <f t="shared" si="154"/>
        <v>2.444</v>
      </c>
      <c r="CN98" t="b">
        <f t="shared" si="155"/>
        <v>1</v>
      </c>
      <c r="CO98" s="84">
        <f t="shared" si="156"/>
        <v>0.13865499265463374</v>
      </c>
      <c r="CP98" t="b">
        <f t="shared" si="157"/>
        <v>1</v>
      </c>
      <c r="CQ98" s="96" t="b">
        <f t="shared" si="158"/>
        <v>0</v>
      </c>
      <c r="CR98" t="b">
        <f t="shared" si="159"/>
        <v>0</v>
      </c>
      <c r="CS98" t="b">
        <f t="shared" si="160"/>
        <v>0</v>
      </c>
      <c r="CT98" t="b">
        <f t="shared" si="161"/>
        <v>1</v>
      </c>
      <c r="CU98" t="b">
        <f t="shared" si="162"/>
        <v>1</v>
      </c>
      <c r="CV98" s="84" t="b">
        <f t="shared" si="163"/>
        <v>0</v>
      </c>
      <c r="CW98" t="b">
        <f t="shared" si="164"/>
        <v>0</v>
      </c>
      <c r="CX98" t="b">
        <f t="shared" si="165"/>
        <v>0</v>
      </c>
      <c r="CY98" t="b">
        <f t="shared" si="166"/>
        <v>0</v>
      </c>
      <c r="CZ98" t="b">
        <f t="shared" si="167"/>
        <v>1</v>
      </c>
      <c r="DA98" s="84">
        <f t="shared" si="168"/>
        <v>2</v>
      </c>
      <c r="DB98" t="b">
        <f t="shared" si="169"/>
        <v>1</v>
      </c>
    </row>
    <row r="99" spans="1:106">
      <c r="A99" s="9">
        <v>2410</v>
      </c>
      <c r="B99" s="3">
        <v>2</v>
      </c>
      <c r="C99" s="3" t="s">
        <v>1119</v>
      </c>
      <c r="D99" s="3" t="str">
        <f t="shared" ref="D99:D130" si="174">IF(ISERROR(FIND("_",C99)),C99,LEFT(C99,LEN(C99)-LEN(RIGHT(C99,LEN(C99)-FIND("~",SUBSTITUTE(C99,"_","~",LEN(C99)-LEN(SUBSTITUTE(C99,"_",""))))))) &amp; TEXT(INT(RIGHT(C99,LEN(C99)-FIND("~",SUBSTITUTE(C99,"_","~",LEN(C99)-LEN(SUBSTITUTE(C99,"_","")))))), "0000") )</f>
        <v>SG_1_24-2_dk_0046</v>
      </c>
      <c r="E99" s="3" t="str">
        <f t="shared" ref="E99:E133" si="175">TEXT(INT(RIGHT(C99,LEN(C99)-FIND("~",SUBSTITUTE(C99,"_","~",LEN(C99)-LEN(SUBSTITUTE(C99,"_","")))))), "0000")</f>
        <v>0046</v>
      </c>
      <c r="F99" s="3">
        <v>119378.109</v>
      </c>
      <c r="G99" s="15">
        <v>421153.56199999998</v>
      </c>
      <c r="H99" s="35" t="str">
        <f t="shared" ref="H99:H133" si="176">IF(COUNTIF(C:C, "="&amp;C99)=1,"ja", "nee")</f>
        <v>ja</v>
      </c>
      <c r="I99" s="42">
        <v>305.75799999999998</v>
      </c>
      <c r="J99" s="20" t="s">
        <v>2277</v>
      </c>
      <c r="K99" s="21">
        <v>10000</v>
      </c>
      <c r="L99" s="28">
        <f t="shared" si="170"/>
        <v>1</v>
      </c>
      <c r="M99" s="28">
        <f t="shared" si="171"/>
        <v>1</v>
      </c>
      <c r="N99" s="56">
        <f t="shared" ref="N99:N130" si="177">INT(K99/L99*M99)</f>
        <v>10000</v>
      </c>
      <c r="O99" s="33">
        <f t="shared" si="172"/>
        <v>72.374020235206331</v>
      </c>
      <c r="P99" s="37">
        <f t="shared" ref="P99:P132" si="178">SQRT((F99-F100)^2+(G99-G100)^2)</f>
        <v>84.715216962477413</v>
      </c>
      <c r="Q99" s="9" t="s">
        <v>12</v>
      </c>
      <c r="R99" s="55" t="s">
        <v>12</v>
      </c>
      <c r="S99" s="55">
        <v>2.9329999999999998</v>
      </c>
      <c r="T99" s="55">
        <v>3.1360000000000001</v>
      </c>
      <c r="U99" s="55">
        <v>3.34</v>
      </c>
      <c r="V99" s="3">
        <v>3.5219999999999998</v>
      </c>
      <c r="W99" s="3">
        <v>3.7250000000000001</v>
      </c>
      <c r="X99" s="3" t="s">
        <v>12</v>
      </c>
      <c r="Y99" s="3">
        <v>4.1230000000000002</v>
      </c>
      <c r="Z99" s="15" t="s">
        <v>12</v>
      </c>
      <c r="AA99" s="10">
        <f t="shared" ref="AA99:AA130" si="179">LOOKUP($K99,$Q$2:$Z$2,Q99:Z99)</f>
        <v>3.7250000000000001</v>
      </c>
      <c r="AB99" s="9">
        <f t="shared" ref="AB99:AB133" si="180">LOOKUP($K99,$Q$2:$Z$2,Q99:Z99)-LOOKUP(0.1*$K99,$Q$2:$Z$2,Q99:Z99)</f>
        <v>0.38500000000000023</v>
      </c>
      <c r="AC99" s="10">
        <f t="shared" ref="AC99:AC133" si="181">LOOKUP(10*$K99,$Q$2:$Z$2,Q99:Z99)-LOOKUP($K99,$Q$2:$Z$2,Q99:Z99)</f>
        <v>0.39800000000000013</v>
      </c>
      <c r="AD99" s="9" t="s">
        <v>12</v>
      </c>
      <c r="AE99" s="55" t="s">
        <v>12</v>
      </c>
      <c r="AF99" s="55">
        <v>0.35499999999999998</v>
      </c>
      <c r="AG99" s="55">
        <v>0.45600000000000002</v>
      </c>
      <c r="AH99" s="55">
        <v>0.58099999999999996</v>
      </c>
      <c r="AI99" s="3">
        <v>0.72499999999999998</v>
      </c>
      <c r="AJ99" s="3">
        <v>0.91100000000000003</v>
      </c>
      <c r="AK99" s="3" t="s">
        <v>12</v>
      </c>
      <c r="AL99" s="3">
        <v>1.3819999999999999</v>
      </c>
      <c r="AM99" s="15" t="s">
        <v>12</v>
      </c>
      <c r="AN99" s="10">
        <f t="shared" ref="AN99:AN130" si="182">LOOKUP($K99,$Q$2:$Z$2,AD99:AM99)</f>
        <v>0.91100000000000003</v>
      </c>
      <c r="AO99" s="9">
        <f t="shared" ref="AO99:AO133" si="183">LOOKUP($K99,$Q$2:$Z$2,AD99:AM99)-LOOKUP(0.1*$K99,$Q$2:$Z$2,AD99:AM99)</f>
        <v>0.33000000000000007</v>
      </c>
      <c r="AP99" s="10">
        <f t="shared" ref="AP99:AP133" si="184">LOOKUP(10*$K99,$Q$2:$Z$2,AD99:AM99)-LOOKUP($K99,$Q$2:$Z$2,AD99:AM99)</f>
        <v>0.47099999999999986</v>
      </c>
      <c r="AQ99" s="9" t="s">
        <v>12</v>
      </c>
      <c r="AR99" s="55" t="s">
        <v>12</v>
      </c>
      <c r="AS99" s="55">
        <v>1.153</v>
      </c>
      <c r="AT99" s="55">
        <v>1.393</v>
      </c>
      <c r="AU99" s="55">
        <v>1.722</v>
      </c>
      <c r="AV99" s="3">
        <v>2.0459999999999998</v>
      </c>
      <c r="AW99" s="3">
        <v>2.3540000000000001</v>
      </c>
      <c r="AX99" s="3" t="s">
        <v>12</v>
      </c>
      <c r="AY99" s="3">
        <v>2.92</v>
      </c>
      <c r="AZ99" s="15" t="s">
        <v>12</v>
      </c>
      <c r="BA99" s="10">
        <f t="shared" ref="BA99:BA130" si="185">LOOKUP($K99,$Q$2:$Z$2,AQ99:AZ99)</f>
        <v>2.3540000000000001</v>
      </c>
      <c r="BB99" s="9">
        <f t="shared" ref="BB99:BB133" si="186">LOOKUP($K99,$Q$2:$Z$2,AQ99:AZ99)-LOOKUP(0.1*$K99,$Q$2:$Z$2,AQ99:AZ99)</f>
        <v>0.63200000000000012</v>
      </c>
      <c r="BC99" s="10">
        <f t="shared" ref="BC99:BC133" si="187">LOOKUP(10*$K99,$Q$2:$Z$2,AQ99:AZ99)-LOOKUP($K99,$Q$2:$Z$2,AQ99:AZ99)</f>
        <v>0.56599999999999984</v>
      </c>
      <c r="BD99" s="9">
        <v>4.0179999999999998</v>
      </c>
      <c r="BE99" s="3">
        <v>4.8250000000000002</v>
      </c>
      <c r="BF99" s="15">
        <v>5.83</v>
      </c>
      <c r="BG99" s="15">
        <f t="shared" ref="BG99:BG130" si="188">LOOKUP($N99,$BD$2:$BF$2,BD99:BF99)</f>
        <v>4.8250000000000002</v>
      </c>
      <c r="BH99" s="9">
        <f t="shared" ref="BH99:BH133" si="189">BE99-BD99</f>
        <v>0.80700000000000038</v>
      </c>
      <c r="BI99" s="10">
        <f t="shared" ref="BI99:BI133" si="190">BF99-BE99</f>
        <v>1.0049999999999999</v>
      </c>
      <c r="BJ99" s="9">
        <v>4.2359999999999998</v>
      </c>
      <c r="BK99" s="3">
        <v>5.27</v>
      </c>
      <c r="BL99" s="15">
        <v>6.6440000000000001</v>
      </c>
      <c r="BM99" s="15">
        <f t="shared" ref="BM99:BM130" si="191">LOOKUP($N99,$BD$2:$BF$2,BJ99:BL99)</f>
        <v>5.27</v>
      </c>
      <c r="BN99" s="9">
        <f t="shared" ref="BN99:BN133" si="192">BK99-BJ99</f>
        <v>1.0339999999999998</v>
      </c>
      <c r="BO99" s="10">
        <f t="shared" ref="BO99:BO133" si="193">BL99-BK99</f>
        <v>1.3740000000000006</v>
      </c>
      <c r="BP99">
        <f t="shared" ref="BP99:BP133" si="194">IF(AND(ISERROR(FIND("Fout",Q99)), ISERROR(FIND("Fout",AD99)), ISERROR(FIND("Fout",AQ99)), ISERROR(FIND( "Fout",BD99)), ISERROR(FIND( "Fout",BJ99))),0,1)</f>
        <v>0</v>
      </c>
      <c r="BQ99" s="93">
        <f t="shared" ref="BQ99:BQ133" si="195">IF(AB99=0, -1, BH99/AB99)</f>
        <v>2.0961038961038958</v>
      </c>
      <c r="BR99" s="93">
        <f t="shared" ref="BR99:BR133" si="196">IF(AB99=0,-1,BN99/AB99)</f>
        <v>2.6857142857142837</v>
      </c>
      <c r="BS99" s="93" t="str">
        <f>VLOOKUP(C99,'Koppeling locatie - aslocatie'!$A$2:$C$8139,2,FALSE)</f>
        <v>BB_EX_M_23_16</v>
      </c>
      <c r="BT99" s="93">
        <f>VLOOKUP($BS99,aslocaties_v01!$C$3:$AA$500,MATCH($K$3/10,aslocaties_v01!$C$2:$X$2),FALSE)</f>
        <v>3.48</v>
      </c>
      <c r="BU99" s="93">
        <f>VLOOKUP(BS99,aslocaties_v01!$C$3:$AA$500,MATCH($K$3,aslocaties_v01!$C$2:$X$2),FALSE)</f>
        <v>3.8130000000000002</v>
      </c>
      <c r="BV99" s="93">
        <f>VLOOKUP(BS99,aslocaties_v01!$C$3:$AA$500,MATCH($K$3*10,aslocaties_v01!$C$2:$Y$2),FALSE)</f>
        <v>4.1909999999999998</v>
      </c>
      <c r="BW99" s="93">
        <f t="shared" ref="BW99:BW133" si="197">BU99-BT99</f>
        <v>0.33300000000000018</v>
      </c>
      <c r="BX99" s="93">
        <f t="shared" ref="BX99:BX133" si="198">BV99-BU99</f>
        <v>0.37799999999999967</v>
      </c>
      <c r="BY99" s="94">
        <f t="shared" ref="BY99:BY133" si="199">IFERROR(ABS(1-BW99/AB99), 999)</f>
        <v>0.13506493506493511</v>
      </c>
      <c r="BZ99" s="94">
        <f t="shared" ref="BZ99:BZ133" si="200">IFERROR(ABS(1-BX99/AC99), 999)</f>
        <v>5.0251256281408141E-2</v>
      </c>
      <c r="CA99" s="94">
        <f t="shared" ref="CA99:CA133" si="201">ABS(LOOKUP(0.1*$K99,$Q$2:$Z$2,Q99:Z99)-BT99)</f>
        <v>0.14000000000000012</v>
      </c>
      <c r="CB99">
        <f t="shared" ref="CB99:CB133" si="202">ABS(LOOKUP($K99,$Q$2:$Z$2,Q99:Z99)-BU99)</f>
        <v>8.8000000000000078E-2</v>
      </c>
      <c r="CC99" s="58">
        <f t="shared" ref="CC99:CC133" si="203">ABS(LOOKUP(10*$K99,$Q$2:$Z$2,Q99:Z99)-BV99)</f>
        <v>6.7999999999999616E-2</v>
      </c>
      <c r="CD99" s="95" t="b">
        <f t="shared" ref="CD99:CD130" si="204">OR(BY99&gt;0.1,BZ99&gt;0.1, CA99&gt;=0.15, CB99&gt;=0.15, CC99&gt;=0.15)</f>
        <v>1</v>
      </c>
      <c r="CE99" s="96" t="b">
        <f t="shared" ref="CE99:CE133" si="205">AA99&lt;AVERAGE(AA:AA)+2*STDEV(AA:AA)</f>
        <v>1</v>
      </c>
      <c r="CF99" t="b">
        <f t="shared" ref="CF99:CF133" si="206">BG99&lt;AVERAGE(BG:BG)+2*STDEV(BG:BG)</f>
        <v>1</v>
      </c>
      <c r="CG99" t="b">
        <f t="shared" ref="CG99:CG133" si="207">BM99&lt;AVERAGE(BM:BM)+2*STDEV(BM:BM)</f>
        <v>1</v>
      </c>
      <c r="CH99" s="84" t="b">
        <f t="shared" ref="CH99:CH133" si="208">AN99&gt;0.25</f>
        <v>1</v>
      </c>
      <c r="CI99">
        <f t="shared" ref="CI99:CI130" si="209">IF(CH99,AN99,"")</f>
        <v>0.91100000000000003</v>
      </c>
      <c r="CJ99" t="b">
        <f t="shared" ref="CJ99:CJ130" si="210">CI99&lt;AVERAGE(CI:CI)+3*STDEV(CI:CI)</f>
        <v>1</v>
      </c>
      <c r="CK99" t="b">
        <f t="shared" ref="CK99:CK133" si="211">AN99&lt;1.25</f>
        <v>1</v>
      </c>
      <c r="CL99" s="84" t="b">
        <f t="shared" si="173"/>
        <v>1</v>
      </c>
      <c r="CM99">
        <f t="shared" ref="CM99:CM130" si="212">IF(CL99,BA99,"")</f>
        <v>2.3540000000000001</v>
      </c>
      <c r="CN99" t="b">
        <f t="shared" ref="CN99:CN130" si="213">CM99&lt;AVERAGE(CM:CM)+3*STDEV(CM:CM)</f>
        <v>1</v>
      </c>
      <c r="CO99" s="84">
        <f t="shared" ref="CO99:CO133" si="214">IF(BA99=0, -1, AN99/(1.56*BA99^2))</f>
        <v>0.10538550029891075</v>
      </c>
      <c r="CP99" t="b">
        <f t="shared" ref="CP99:CP130" si="215">OR(CO99&gt;0.035, CO99&lt;0.065)</f>
        <v>1</v>
      </c>
      <c r="CQ99" s="96" t="b">
        <f t="shared" ref="CQ99:CQ133" si="216">IF(O99="-", "-", ABS(AA99-AA98)&lt;O99*$CR$1)</f>
        <v>0</v>
      </c>
      <c r="CR99" t="b">
        <f t="shared" ref="CR99:CR133" si="217">IF(O99="-","-",ABS(BG99-BG98)&lt;O99*$CS$1)</f>
        <v>0</v>
      </c>
      <c r="CS99" t="b">
        <f t="shared" ref="CS99:CS133" si="218">IF(O99="-","-",ABS(BM99-BM98)&lt;O99*$CT$1)</f>
        <v>0</v>
      </c>
      <c r="CT99" t="b">
        <f t="shared" ref="CT99:CT133" si="219">IF(O99="-","-",ABS(AN99-AN98)&lt;O99*$CU$1)</f>
        <v>0</v>
      </c>
      <c r="CU99" t="b">
        <f t="shared" ref="CU99:CU133" si="220">IF(O99="-","-",ABS(BA98-BA99)&lt;O99*$CV$1)</f>
        <v>1</v>
      </c>
      <c r="CV99" s="84" t="b">
        <f t="shared" ref="CV99:CV132" si="221">IF(P99="-","-",ABS(AA100-AA99)&lt;P99*$CR$1)</f>
        <v>0</v>
      </c>
      <c r="CW99" t="b">
        <f t="shared" ref="CW99:CW132" si="222">IF(P99="-","-",ABS(BG100-BG99)&lt;P99*$CS$1)</f>
        <v>0</v>
      </c>
      <c r="CX99" t="b">
        <f t="shared" ref="CX99:CX132" si="223">IF(P99="-","-",ABS(BM100-BM99)&lt;P99*$CT$1)</f>
        <v>0</v>
      </c>
      <c r="CY99" t="b">
        <f t="shared" ref="CY99:CY132" si="224">IF(P99="-","-",ABS(AN100-AN99)&lt;P99*$CU$1)</f>
        <v>1</v>
      </c>
      <c r="CZ99" t="b">
        <f t="shared" ref="CZ99:CZ132" si="225">IF(P99="-","-",ABS(BA99-BA100)&lt;P99*$CV$1)</f>
        <v>1</v>
      </c>
      <c r="DA99" s="84">
        <f t="shared" ref="DA99:DA130" si="226">IFERROR(IF(AND(CQ99:CU99),0,1), 0)+IFERROR(IF(AND(CV99:CZ99),0,1),0)</f>
        <v>2</v>
      </c>
      <c r="DB99" t="b">
        <f t="shared" ref="DB99:DB130" si="227">AND(DA99&gt;0,CD99)</f>
        <v>1</v>
      </c>
    </row>
    <row r="100" spans="1:106">
      <c r="A100" s="9">
        <v>2411</v>
      </c>
      <c r="B100" s="3">
        <v>2</v>
      </c>
      <c r="C100" s="3" t="s">
        <v>1120</v>
      </c>
      <c r="D100" s="3" t="str">
        <f t="shared" si="174"/>
        <v>SG_1_24-2_dk_0047</v>
      </c>
      <c r="E100" s="3" t="str">
        <f t="shared" si="175"/>
        <v>0047</v>
      </c>
      <c r="F100" s="3">
        <v>119314.07799999999</v>
      </c>
      <c r="G100" s="15">
        <v>421098.09399999998</v>
      </c>
      <c r="H100" s="35" t="str">
        <f t="shared" si="176"/>
        <v>ja</v>
      </c>
      <c r="I100" s="42">
        <v>310.48399999999998</v>
      </c>
      <c r="J100" s="20" t="s">
        <v>2277</v>
      </c>
      <c r="K100" s="21">
        <v>10000</v>
      </c>
      <c r="L100" s="28">
        <f t="shared" ref="L100:L133" si="228">L99</f>
        <v>1</v>
      </c>
      <c r="M100" s="28">
        <f t="shared" ref="M100:M133" si="229">M99</f>
        <v>1</v>
      </c>
      <c r="N100" s="56">
        <f t="shared" si="177"/>
        <v>10000</v>
      </c>
      <c r="O100" s="33">
        <f t="shared" ref="O100:O133" si="230">SQRT((F99-F100)^2+(G99-G100)^2)</f>
        <v>84.715216962477413</v>
      </c>
      <c r="P100" s="37">
        <f t="shared" si="178"/>
        <v>84.167028283045894</v>
      </c>
      <c r="Q100" s="9" t="s">
        <v>12</v>
      </c>
      <c r="R100" s="55" t="s">
        <v>12</v>
      </c>
      <c r="S100" s="55">
        <v>3.097</v>
      </c>
      <c r="T100" s="55">
        <v>3.2949999999999999</v>
      </c>
      <c r="U100" s="55">
        <v>3.4940000000000002</v>
      </c>
      <c r="V100" s="3">
        <v>3.6669999999999998</v>
      </c>
      <c r="W100" s="3">
        <v>3.8519999999999999</v>
      </c>
      <c r="X100" s="3" t="s">
        <v>12</v>
      </c>
      <c r="Y100" s="3">
        <v>4.2160000000000002</v>
      </c>
      <c r="Z100" s="15" t="s">
        <v>12</v>
      </c>
      <c r="AA100" s="10">
        <f t="shared" si="179"/>
        <v>3.8519999999999999</v>
      </c>
      <c r="AB100" s="9">
        <f t="shared" si="180"/>
        <v>0.35799999999999965</v>
      </c>
      <c r="AC100" s="10">
        <f t="shared" si="181"/>
        <v>0.36400000000000032</v>
      </c>
      <c r="AD100" s="9" t="s">
        <v>12</v>
      </c>
      <c r="AE100" s="55" t="s">
        <v>12</v>
      </c>
      <c r="AF100" s="55">
        <v>0.74099999999999999</v>
      </c>
      <c r="AG100" s="55">
        <v>0.81899999999999995</v>
      </c>
      <c r="AH100" s="55">
        <v>0.91500000000000004</v>
      </c>
      <c r="AI100" s="3">
        <v>1.0169999999999999</v>
      </c>
      <c r="AJ100" s="3">
        <v>1.149</v>
      </c>
      <c r="AK100" s="3" t="s">
        <v>12</v>
      </c>
      <c r="AL100" s="3">
        <v>1.446</v>
      </c>
      <c r="AM100" s="15" t="s">
        <v>12</v>
      </c>
      <c r="AN100" s="10">
        <f t="shared" si="182"/>
        <v>1.149</v>
      </c>
      <c r="AO100" s="9">
        <f t="shared" si="183"/>
        <v>0.23399999999999999</v>
      </c>
      <c r="AP100" s="10">
        <f t="shared" si="184"/>
        <v>0.29699999999999993</v>
      </c>
      <c r="AQ100" s="9" t="s">
        <v>12</v>
      </c>
      <c r="AR100" s="55" t="s">
        <v>12</v>
      </c>
      <c r="AS100" s="55">
        <v>2.1589999999999998</v>
      </c>
      <c r="AT100" s="55">
        <v>2.34</v>
      </c>
      <c r="AU100" s="55">
        <v>2.5179999999999998</v>
      </c>
      <c r="AV100" s="3">
        <v>2.6560000000000001</v>
      </c>
      <c r="AW100" s="3">
        <v>2.8</v>
      </c>
      <c r="AX100" s="3" t="s">
        <v>12</v>
      </c>
      <c r="AY100" s="3">
        <v>3.0990000000000002</v>
      </c>
      <c r="AZ100" s="15" t="s">
        <v>12</v>
      </c>
      <c r="BA100" s="10">
        <f t="shared" si="185"/>
        <v>2.8</v>
      </c>
      <c r="BB100" s="9">
        <f t="shared" si="186"/>
        <v>0.28200000000000003</v>
      </c>
      <c r="BC100" s="10">
        <f t="shared" si="187"/>
        <v>0.29900000000000038</v>
      </c>
      <c r="BD100" s="9">
        <v>4.5430000000000001</v>
      </c>
      <c r="BE100" s="3">
        <v>5.1369999999999996</v>
      </c>
      <c r="BF100" s="15">
        <v>5.9130000000000003</v>
      </c>
      <c r="BG100" s="15">
        <f t="shared" si="188"/>
        <v>5.1369999999999996</v>
      </c>
      <c r="BH100" s="9">
        <f t="shared" si="189"/>
        <v>0.59399999999999942</v>
      </c>
      <c r="BI100" s="10">
        <f t="shared" si="190"/>
        <v>0.77600000000000069</v>
      </c>
      <c r="BJ100" s="9">
        <v>4.9340000000000002</v>
      </c>
      <c r="BK100" s="3">
        <v>5.6429999999999998</v>
      </c>
      <c r="BL100" s="15">
        <v>6.6420000000000003</v>
      </c>
      <c r="BM100" s="15">
        <f t="shared" si="191"/>
        <v>5.6429999999999998</v>
      </c>
      <c r="BN100" s="9">
        <f t="shared" si="192"/>
        <v>0.70899999999999963</v>
      </c>
      <c r="BO100" s="10">
        <f t="shared" si="193"/>
        <v>0.99900000000000055</v>
      </c>
      <c r="BP100">
        <f t="shared" si="194"/>
        <v>0</v>
      </c>
      <c r="BQ100" s="93">
        <f t="shared" si="195"/>
        <v>1.6592178770949721</v>
      </c>
      <c r="BR100" s="93">
        <f t="shared" si="196"/>
        <v>1.9804469273743026</v>
      </c>
      <c r="BS100" s="93" t="str">
        <f>VLOOKUP(C100,'Koppeling locatie - aslocatie'!$A$2:$C$8139,2,FALSE)</f>
        <v>BB_EX_M_23_16</v>
      </c>
      <c r="BT100" s="93">
        <f>VLOOKUP($BS100,aslocaties_v01!$C$3:$AA$500,MATCH($K$3/10,aslocaties_v01!$C$2:$X$2),FALSE)</f>
        <v>3.48</v>
      </c>
      <c r="BU100" s="93">
        <f>VLOOKUP(BS100,aslocaties_v01!$C$3:$AA$500,MATCH($K$3,aslocaties_v01!$C$2:$X$2),FALSE)</f>
        <v>3.8130000000000002</v>
      </c>
      <c r="BV100" s="93">
        <f>VLOOKUP(BS100,aslocaties_v01!$C$3:$AA$500,MATCH($K$3*10,aslocaties_v01!$C$2:$Y$2),FALSE)</f>
        <v>4.1909999999999998</v>
      </c>
      <c r="BW100" s="93">
        <f t="shared" si="197"/>
        <v>0.33300000000000018</v>
      </c>
      <c r="BX100" s="93">
        <f t="shared" si="198"/>
        <v>0.37799999999999967</v>
      </c>
      <c r="BY100" s="94">
        <f t="shared" si="199"/>
        <v>6.9832402234635493E-2</v>
      </c>
      <c r="BZ100" s="94">
        <f t="shared" si="200"/>
        <v>3.8461538461536549E-2</v>
      </c>
      <c r="CA100" s="94">
        <f t="shared" si="201"/>
        <v>1.4000000000000234E-2</v>
      </c>
      <c r="CB100">
        <f t="shared" si="202"/>
        <v>3.8999999999999702E-2</v>
      </c>
      <c r="CC100" s="58">
        <f t="shared" si="203"/>
        <v>2.5000000000000355E-2</v>
      </c>
      <c r="CD100" s="95" t="b">
        <f t="shared" si="204"/>
        <v>0</v>
      </c>
      <c r="CE100" s="96" t="b">
        <f t="shared" si="205"/>
        <v>1</v>
      </c>
      <c r="CF100" t="b">
        <f t="shared" si="206"/>
        <v>1</v>
      </c>
      <c r="CG100" t="b">
        <f t="shared" si="207"/>
        <v>1</v>
      </c>
      <c r="CH100" s="84" t="b">
        <f t="shared" si="208"/>
        <v>1</v>
      </c>
      <c r="CI100">
        <f t="shared" si="209"/>
        <v>1.149</v>
      </c>
      <c r="CJ100" t="b">
        <f t="shared" si="210"/>
        <v>1</v>
      </c>
      <c r="CK100" t="b">
        <f t="shared" si="211"/>
        <v>1</v>
      </c>
      <c r="CL100" s="84" t="b">
        <f t="shared" ref="CL100:CL133" si="231">BA100&lt;AVERAGE(BA:BA)+2*STDEV(BA:BA)</f>
        <v>1</v>
      </c>
      <c r="CM100">
        <f t="shared" si="212"/>
        <v>2.8</v>
      </c>
      <c r="CN100" t="b">
        <f t="shared" si="213"/>
        <v>1</v>
      </c>
      <c r="CO100" s="84">
        <f t="shared" si="214"/>
        <v>9.3946232339089483E-2</v>
      </c>
      <c r="CP100" t="b">
        <f t="shared" si="215"/>
        <v>1</v>
      </c>
      <c r="CQ100" s="96" t="b">
        <f t="shared" si="216"/>
        <v>0</v>
      </c>
      <c r="CR100" t="b">
        <f t="shared" si="217"/>
        <v>0</v>
      </c>
      <c r="CS100" t="b">
        <f t="shared" si="218"/>
        <v>0</v>
      </c>
      <c r="CT100" t="b">
        <f t="shared" si="219"/>
        <v>1</v>
      </c>
      <c r="CU100" t="b">
        <f t="shared" si="220"/>
        <v>1</v>
      </c>
      <c r="CV100" s="84" t="b">
        <f t="shared" si="221"/>
        <v>0</v>
      </c>
      <c r="CW100" t="b">
        <f t="shared" si="222"/>
        <v>0</v>
      </c>
      <c r="CX100" t="b">
        <f t="shared" si="223"/>
        <v>0</v>
      </c>
      <c r="CY100" t="b">
        <f t="shared" si="224"/>
        <v>1</v>
      </c>
      <c r="CZ100" t="b">
        <f t="shared" si="225"/>
        <v>1</v>
      </c>
      <c r="DA100" s="84">
        <f t="shared" si="226"/>
        <v>2</v>
      </c>
      <c r="DB100" t="b">
        <f t="shared" si="227"/>
        <v>0</v>
      </c>
    </row>
    <row r="101" spans="1:106">
      <c r="A101" s="9">
        <v>2412</v>
      </c>
      <c r="B101" s="3">
        <v>2</v>
      </c>
      <c r="C101" s="3" t="s">
        <v>1121</v>
      </c>
      <c r="D101" s="3" t="str">
        <f t="shared" si="174"/>
        <v>SG_1_24-2_dk_0048</v>
      </c>
      <c r="E101" s="3" t="str">
        <f t="shared" si="175"/>
        <v>0048</v>
      </c>
      <c r="F101" s="3">
        <v>119251.133</v>
      </c>
      <c r="G101" s="15">
        <v>421042.21899999998</v>
      </c>
      <c r="H101" s="35" t="str">
        <f t="shared" si="176"/>
        <v>ja</v>
      </c>
      <c r="I101" s="42">
        <v>316.637</v>
      </c>
      <c r="J101" s="20" t="s">
        <v>2277</v>
      </c>
      <c r="K101" s="21">
        <v>10000</v>
      </c>
      <c r="L101" s="28">
        <f t="shared" si="228"/>
        <v>1</v>
      </c>
      <c r="M101" s="28">
        <f t="shared" si="229"/>
        <v>1</v>
      </c>
      <c r="N101" s="56">
        <f t="shared" si="177"/>
        <v>10000</v>
      </c>
      <c r="O101" s="33">
        <f t="shared" si="230"/>
        <v>84.167028283045894</v>
      </c>
      <c r="P101" s="37">
        <f t="shared" si="178"/>
        <v>83.733239146714837</v>
      </c>
      <c r="Q101" s="9" t="s">
        <v>12</v>
      </c>
      <c r="R101" s="55" t="s">
        <v>12</v>
      </c>
      <c r="S101" s="55">
        <v>3.3969999999999998</v>
      </c>
      <c r="T101" s="55">
        <v>3.6059999999999999</v>
      </c>
      <c r="U101" s="55">
        <v>3.8119999999999998</v>
      </c>
      <c r="V101" s="3">
        <v>3.9860000000000002</v>
      </c>
      <c r="W101" s="3">
        <v>4.173</v>
      </c>
      <c r="X101" s="3" t="s">
        <v>12</v>
      </c>
      <c r="Y101" s="3">
        <v>4.5410000000000004</v>
      </c>
      <c r="Z101" s="15" t="s">
        <v>12</v>
      </c>
      <c r="AA101" s="10">
        <f t="shared" si="179"/>
        <v>4.173</v>
      </c>
      <c r="AB101" s="9">
        <f t="shared" si="180"/>
        <v>0.36100000000000021</v>
      </c>
      <c r="AC101" s="10">
        <f t="shared" si="181"/>
        <v>0.36800000000000033</v>
      </c>
      <c r="AD101" s="9" t="s">
        <v>12</v>
      </c>
      <c r="AE101" s="55" t="s">
        <v>12</v>
      </c>
      <c r="AF101" s="55">
        <v>1.0660000000000001</v>
      </c>
      <c r="AG101" s="55">
        <v>1.1539999999999999</v>
      </c>
      <c r="AH101" s="55">
        <v>1.2490000000000001</v>
      </c>
      <c r="AI101" s="3">
        <v>1.337</v>
      </c>
      <c r="AJ101" s="3">
        <v>1.4379999999999999</v>
      </c>
      <c r="AK101" s="3" t="s">
        <v>12</v>
      </c>
      <c r="AL101" s="3">
        <v>1.6519999999999999</v>
      </c>
      <c r="AM101" s="15" t="s">
        <v>12</v>
      </c>
      <c r="AN101" s="10">
        <f t="shared" si="182"/>
        <v>1.4379999999999999</v>
      </c>
      <c r="AO101" s="9">
        <f t="shared" si="183"/>
        <v>0.18899999999999983</v>
      </c>
      <c r="AP101" s="10">
        <f t="shared" si="184"/>
        <v>0.21399999999999997</v>
      </c>
      <c r="AQ101" s="9" t="s">
        <v>12</v>
      </c>
      <c r="AR101" s="55" t="s">
        <v>12</v>
      </c>
      <c r="AS101" s="55">
        <v>1.9630000000000001</v>
      </c>
      <c r="AT101" s="55">
        <v>2.121</v>
      </c>
      <c r="AU101" s="55">
        <v>2.294</v>
      </c>
      <c r="AV101" s="3">
        <v>2.4540000000000002</v>
      </c>
      <c r="AW101" s="3">
        <v>2.633</v>
      </c>
      <c r="AX101" s="3" t="s">
        <v>12</v>
      </c>
      <c r="AY101" s="3">
        <v>2.9940000000000002</v>
      </c>
      <c r="AZ101" s="15" t="s">
        <v>12</v>
      </c>
      <c r="BA101" s="10">
        <f t="shared" si="185"/>
        <v>2.633</v>
      </c>
      <c r="BB101" s="9">
        <f t="shared" si="186"/>
        <v>0.33899999999999997</v>
      </c>
      <c r="BC101" s="10">
        <f t="shared" si="187"/>
        <v>0.36100000000000021</v>
      </c>
      <c r="BD101" s="9">
        <v>5.24</v>
      </c>
      <c r="BE101" s="3">
        <v>5.8540000000000001</v>
      </c>
      <c r="BF101" s="15">
        <v>6.5960000000000001</v>
      </c>
      <c r="BG101" s="15">
        <f t="shared" si="188"/>
        <v>5.8540000000000001</v>
      </c>
      <c r="BH101" s="9">
        <f t="shared" si="189"/>
        <v>0.61399999999999988</v>
      </c>
      <c r="BI101" s="10">
        <f t="shared" si="190"/>
        <v>0.74199999999999999</v>
      </c>
      <c r="BJ101" s="9">
        <v>5.9749999999999996</v>
      </c>
      <c r="BK101" s="3">
        <v>6.7160000000000002</v>
      </c>
      <c r="BL101" s="15">
        <v>7.6379999999999999</v>
      </c>
      <c r="BM101" s="15">
        <f t="shared" si="191"/>
        <v>6.7160000000000002</v>
      </c>
      <c r="BN101" s="9">
        <f t="shared" si="192"/>
        <v>0.74100000000000055</v>
      </c>
      <c r="BO101" s="10">
        <f t="shared" si="193"/>
        <v>0.92199999999999971</v>
      </c>
      <c r="BP101">
        <f t="shared" si="194"/>
        <v>0</v>
      </c>
      <c r="BQ101" s="93">
        <f t="shared" si="195"/>
        <v>1.7008310249307466</v>
      </c>
      <c r="BR101" s="93">
        <f t="shared" si="196"/>
        <v>2.0526315789473686</v>
      </c>
      <c r="BS101" s="93" t="str">
        <f>VLOOKUP(C101,'Koppeling locatie - aslocatie'!$A$2:$C$8139,2,FALSE)</f>
        <v>BB_EX_M_23_16</v>
      </c>
      <c r="BT101" s="93">
        <f>VLOOKUP($BS101,aslocaties_v01!$C$3:$AA$500,MATCH($K$3/10,aslocaties_v01!$C$2:$X$2),FALSE)</f>
        <v>3.48</v>
      </c>
      <c r="BU101" s="93">
        <f>VLOOKUP(BS101,aslocaties_v01!$C$3:$AA$500,MATCH($K$3,aslocaties_v01!$C$2:$X$2),FALSE)</f>
        <v>3.8130000000000002</v>
      </c>
      <c r="BV101" s="93">
        <f>VLOOKUP(BS101,aslocaties_v01!$C$3:$AA$500,MATCH($K$3*10,aslocaties_v01!$C$2:$Y$2),FALSE)</f>
        <v>4.1909999999999998</v>
      </c>
      <c r="BW101" s="93">
        <f t="shared" si="197"/>
        <v>0.33300000000000018</v>
      </c>
      <c r="BX101" s="93">
        <f t="shared" si="198"/>
        <v>0.37799999999999967</v>
      </c>
      <c r="BY101" s="94">
        <f t="shared" si="199"/>
        <v>7.7562326869806131E-2</v>
      </c>
      <c r="BZ101" s="94">
        <f t="shared" si="200"/>
        <v>2.7173913043476494E-2</v>
      </c>
      <c r="CA101" s="94">
        <f t="shared" si="201"/>
        <v>0.33199999999999985</v>
      </c>
      <c r="CB101">
        <f t="shared" si="202"/>
        <v>0.35999999999999988</v>
      </c>
      <c r="CC101" s="58">
        <f t="shared" si="203"/>
        <v>0.35000000000000053</v>
      </c>
      <c r="CD101" s="95" t="b">
        <f t="shared" si="204"/>
        <v>1</v>
      </c>
      <c r="CE101" s="96" t="b">
        <f t="shared" si="205"/>
        <v>0</v>
      </c>
      <c r="CF101" t="b">
        <f t="shared" si="206"/>
        <v>1</v>
      </c>
      <c r="CG101" t="b">
        <f t="shared" si="207"/>
        <v>0</v>
      </c>
      <c r="CH101" s="84" t="b">
        <f t="shared" si="208"/>
        <v>1</v>
      </c>
      <c r="CI101">
        <f t="shared" si="209"/>
        <v>1.4379999999999999</v>
      </c>
      <c r="CJ101" t="b">
        <f t="shared" si="210"/>
        <v>1</v>
      </c>
      <c r="CK101" t="b">
        <f t="shared" si="211"/>
        <v>0</v>
      </c>
      <c r="CL101" s="84" t="b">
        <f t="shared" si="231"/>
        <v>1</v>
      </c>
      <c r="CM101">
        <f t="shared" si="212"/>
        <v>2.633</v>
      </c>
      <c r="CN101" t="b">
        <f t="shared" si="213"/>
        <v>1</v>
      </c>
      <c r="CO101" s="84">
        <f t="shared" si="214"/>
        <v>0.13296354009171213</v>
      </c>
      <c r="CP101" t="b">
        <f t="shared" si="215"/>
        <v>1</v>
      </c>
      <c r="CQ101" s="96" t="b">
        <f t="shared" si="216"/>
        <v>0</v>
      </c>
      <c r="CR101" t="b">
        <f t="shared" si="217"/>
        <v>0</v>
      </c>
      <c r="CS101" t="b">
        <f t="shared" si="218"/>
        <v>0</v>
      </c>
      <c r="CT101" t="b">
        <f t="shared" si="219"/>
        <v>1</v>
      </c>
      <c r="CU101" t="b">
        <f t="shared" si="220"/>
        <v>1</v>
      </c>
      <c r="CV101" s="84" t="b">
        <f t="shared" si="221"/>
        <v>0</v>
      </c>
      <c r="CW101" t="b">
        <f t="shared" si="222"/>
        <v>0</v>
      </c>
      <c r="CX101" t="b">
        <f t="shared" si="223"/>
        <v>0</v>
      </c>
      <c r="CY101" t="b">
        <f t="shared" si="224"/>
        <v>1</v>
      </c>
      <c r="CZ101" t="b">
        <f t="shared" si="225"/>
        <v>1</v>
      </c>
      <c r="DA101" s="84">
        <f t="shared" si="226"/>
        <v>2</v>
      </c>
      <c r="DB101" t="b">
        <f t="shared" si="227"/>
        <v>1</v>
      </c>
    </row>
    <row r="102" spans="1:106">
      <c r="A102" s="9">
        <v>2413</v>
      </c>
      <c r="B102" s="3">
        <v>2</v>
      </c>
      <c r="C102" s="3" t="s">
        <v>1122</v>
      </c>
      <c r="D102" s="3" t="str">
        <f t="shared" si="174"/>
        <v>SG_1_24-2_dk_0049</v>
      </c>
      <c r="E102" s="3" t="str">
        <f t="shared" si="175"/>
        <v>0049</v>
      </c>
      <c r="F102" s="3">
        <v>119189.25</v>
      </c>
      <c r="G102" s="15">
        <v>420985.81199999998</v>
      </c>
      <c r="H102" s="35" t="str">
        <f t="shared" si="176"/>
        <v>ja</v>
      </c>
      <c r="I102" s="42">
        <v>320.06900000000002</v>
      </c>
      <c r="J102" s="20" t="s">
        <v>2277</v>
      </c>
      <c r="K102" s="21">
        <v>10000</v>
      </c>
      <c r="L102" s="28">
        <f t="shared" si="228"/>
        <v>1</v>
      </c>
      <c r="M102" s="28">
        <f t="shared" si="229"/>
        <v>1</v>
      </c>
      <c r="N102" s="56">
        <f t="shared" si="177"/>
        <v>10000</v>
      </c>
      <c r="O102" s="33">
        <f t="shared" si="230"/>
        <v>83.733239146714837</v>
      </c>
      <c r="P102" s="37">
        <f t="shared" si="178"/>
        <v>165.9394231308477</v>
      </c>
      <c r="Q102" s="9" t="s">
        <v>12</v>
      </c>
      <c r="R102" s="55" t="s">
        <v>12</v>
      </c>
      <c r="S102" s="55">
        <v>2.9079999999999999</v>
      </c>
      <c r="T102" s="55">
        <v>3.0990000000000002</v>
      </c>
      <c r="U102" s="55">
        <v>3.2949999999999999</v>
      </c>
      <c r="V102" s="3">
        <v>3.47</v>
      </c>
      <c r="W102" s="3">
        <v>3.6659999999999999</v>
      </c>
      <c r="X102" s="3" t="s">
        <v>12</v>
      </c>
      <c r="Y102" s="3">
        <v>4.07</v>
      </c>
      <c r="Z102" s="15" t="s">
        <v>12</v>
      </c>
      <c r="AA102" s="10">
        <f t="shared" si="179"/>
        <v>3.6659999999999999</v>
      </c>
      <c r="AB102" s="9">
        <f t="shared" si="180"/>
        <v>0.371</v>
      </c>
      <c r="AC102" s="10">
        <f t="shared" si="181"/>
        <v>0.40400000000000036</v>
      </c>
      <c r="AD102" s="9" t="s">
        <v>12</v>
      </c>
      <c r="AE102" s="55" t="s">
        <v>12</v>
      </c>
      <c r="AF102" s="55">
        <v>0.83799999999999997</v>
      </c>
      <c r="AG102" s="55">
        <v>0.92900000000000005</v>
      </c>
      <c r="AH102" s="55">
        <v>1.04</v>
      </c>
      <c r="AI102" s="3">
        <v>1.1519999999999999</v>
      </c>
      <c r="AJ102" s="3">
        <v>1.2809999999999999</v>
      </c>
      <c r="AK102" s="3" t="s">
        <v>12</v>
      </c>
      <c r="AL102" s="3">
        <v>1.55</v>
      </c>
      <c r="AM102" s="15" t="s">
        <v>12</v>
      </c>
      <c r="AN102" s="10">
        <f t="shared" si="182"/>
        <v>1.2809999999999999</v>
      </c>
      <c r="AO102" s="9">
        <f t="shared" si="183"/>
        <v>0.24099999999999988</v>
      </c>
      <c r="AP102" s="10">
        <f t="shared" si="184"/>
        <v>0.26900000000000013</v>
      </c>
      <c r="AQ102" s="9" t="s">
        <v>12</v>
      </c>
      <c r="AR102" s="55" t="s">
        <v>12</v>
      </c>
      <c r="AS102" s="55">
        <v>2.2639999999999998</v>
      </c>
      <c r="AT102" s="55">
        <v>2.3820000000000001</v>
      </c>
      <c r="AU102" s="55">
        <v>2.5070000000000001</v>
      </c>
      <c r="AV102" s="3">
        <v>2.6120000000000001</v>
      </c>
      <c r="AW102" s="3">
        <v>2.7269999999999999</v>
      </c>
      <c r="AX102" s="3" t="s">
        <v>12</v>
      </c>
      <c r="AY102" s="3">
        <v>2.968</v>
      </c>
      <c r="AZ102" s="15" t="s">
        <v>12</v>
      </c>
      <c r="BA102" s="10">
        <f t="shared" si="185"/>
        <v>2.7269999999999999</v>
      </c>
      <c r="BB102" s="9">
        <f t="shared" si="186"/>
        <v>0.21999999999999975</v>
      </c>
      <c r="BC102" s="10">
        <f t="shared" si="187"/>
        <v>0.2410000000000001</v>
      </c>
      <c r="BD102" s="9">
        <v>4.1989999999999998</v>
      </c>
      <c r="BE102" s="3">
        <v>4.851</v>
      </c>
      <c r="BF102" s="15">
        <v>5.6950000000000003</v>
      </c>
      <c r="BG102" s="15">
        <f t="shared" si="188"/>
        <v>4.851</v>
      </c>
      <c r="BH102" s="9">
        <f t="shared" si="189"/>
        <v>0.65200000000000014</v>
      </c>
      <c r="BI102" s="10">
        <f t="shared" si="190"/>
        <v>0.84400000000000031</v>
      </c>
      <c r="BJ102" s="9">
        <v>4.5949999999999998</v>
      </c>
      <c r="BK102" s="3">
        <v>5.4809999999999999</v>
      </c>
      <c r="BL102" s="15">
        <v>6.6020000000000003</v>
      </c>
      <c r="BM102" s="15">
        <f t="shared" si="191"/>
        <v>5.4809999999999999</v>
      </c>
      <c r="BN102" s="9">
        <f t="shared" si="192"/>
        <v>0.88600000000000012</v>
      </c>
      <c r="BO102" s="10">
        <f t="shared" si="193"/>
        <v>1.1210000000000004</v>
      </c>
      <c r="BP102">
        <f t="shared" si="194"/>
        <v>0</v>
      </c>
      <c r="BQ102" s="93">
        <f t="shared" si="195"/>
        <v>1.7574123989218333</v>
      </c>
      <c r="BR102" s="93">
        <f t="shared" si="196"/>
        <v>2.3881401617250679</v>
      </c>
      <c r="BS102" s="93" t="str">
        <f>VLOOKUP(C102,'Koppeling locatie - aslocatie'!$A$2:$C$8139,2,FALSE)</f>
        <v>BB_EX_M_23_16</v>
      </c>
      <c r="BT102" s="93">
        <f>VLOOKUP($BS102,aslocaties_v01!$C$3:$AA$500,MATCH($K$3/10,aslocaties_v01!$C$2:$X$2),FALSE)</f>
        <v>3.48</v>
      </c>
      <c r="BU102" s="93">
        <f>VLOOKUP(BS102,aslocaties_v01!$C$3:$AA$500,MATCH($K$3,aslocaties_v01!$C$2:$X$2),FALSE)</f>
        <v>3.8130000000000002</v>
      </c>
      <c r="BV102" s="93">
        <f>VLOOKUP(BS102,aslocaties_v01!$C$3:$AA$500,MATCH($K$3*10,aslocaties_v01!$C$2:$Y$2),FALSE)</f>
        <v>4.1909999999999998</v>
      </c>
      <c r="BW102" s="93">
        <f t="shared" si="197"/>
        <v>0.33300000000000018</v>
      </c>
      <c r="BX102" s="93">
        <f t="shared" si="198"/>
        <v>0.37799999999999967</v>
      </c>
      <c r="BY102" s="94">
        <f t="shared" si="199"/>
        <v>0.10242587601078113</v>
      </c>
      <c r="BZ102" s="94">
        <f t="shared" si="200"/>
        <v>6.4356435643565968E-2</v>
      </c>
      <c r="CA102" s="94">
        <f t="shared" si="201"/>
        <v>0.18500000000000005</v>
      </c>
      <c r="CB102">
        <f t="shared" si="202"/>
        <v>0.14700000000000024</v>
      </c>
      <c r="CC102" s="58">
        <f t="shared" si="203"/>
        <v>0.12099999999999955</v>
      </c>
      <c r="CD102" s="95" t="b">
        <f t="shared" si="204"/>
        <v>1</v>
      </c>
      <c r="CE102" s="96" t="b">
        <f t="shared" si="205"/>
        <v>1</v>
      </c>
      <c r="CF102" t="b">
        <f t="shared" si="206"/>
        <v>1</v>
      </c>
      <c r="CG102" t="b">
        <f t="shared" si="207"/>
        <v>1</v>
      </c>
      <c r="CH102" s="84" t="b">
        <f t="shared" si="208"/>
        <v>1</v>
      </c>
      <c r="CI102">
        <f t="shared" si="209"/>
        <v>1.2809999999999999</v>
      </c>
      <c r="CJ102" t="b">
        <f t="shared" si="210"/>
        <v>1</v>
      </c>
      <c r="CK102" t="b">
        <f t="shared" si="211"/>
        <v>0</v>
      </c>
      <c r="CL102" s="84" t="b">
        <f t="shared" si="231"/>
        <v>1</v>
      </c>
      <c r="CM102">
        <f t="shared" si="212"/>
        <v>2.7269999999999999</v>
      </c>
      <c r="CN102" t="b">
        <f t="shared" si="213"/>
        <v>1</v>
      </c>
      <c r="CO102" s="84">
        <f t="shared" si="214"/>
        <v>0.1104216558765314</v>
      </c>
      <c r="CP102" t="b">
        <f t="shared" si="215"/>
        <v>1</v>
      </c>
      <c r="CQ102" s="96" t="b">
        <f t="shared" si="216"/>
        <v>0</v>
      </c>
      <c r="CR102" t="b">
        <f t="shared" si="217"/>
        <v>0</v>
      </c>
      <c r="CS102" t="b">
        <f t="shared" si="218"/>
        <v>0</v>
      </c>
      <c r="CT102" t="b">
        <f t="shared" si="219"/>
        <v>1</v>
      </c>
      <c r="CU102" t="b">
        <f t="shared" si="220"/>
        <v>1</v>
      </c>
      <c r="CV102" s="84" t="b">
        <f t="shared" si="221"/>
        <v>1</v>
      </c>
      <c r="CW102" t="b">
        <f t="shared" si="222"/>
        <v>1</v>
      </c>
      <c r="CX102" t="b">
        <f t="shared" si="223"/>
        <v>1</v>
      </c>
      <c r="CY102" t="b">
        <f t="shared" si="224"/>
        <v>1</v>
      </c>
      <c r="CZ102" t="b">
        <f t="shared" si="225"/>
        <v>1</v>
      </c>
      <c r="DA102" s="84">
        <f t="shared" si="226"/>
        <v>1</v>
      </c>
      <c r="DB102" t="b">
        <f t="shared" si="227"/>
        <v>1</v>
      </c>
    </row>
    <row r="103" spans="1:106">
      <c r="A103" s="9">
        <v>2414</v>
      </c>
      <c r="B103" s="3">
        <v>2</v>
      </c>
      <c r="C103" s="3" t="s">
        <v>1123</v>
      </c>
      <c r="D103" s="3" t="str">
        <f t="shared" si="174"/>
        <v>SG_1_24-2_dk_0050</v>
      </c>
      <c r="E103" s="3" t="str">
        <f t="shared" si="175"/>
        <v>0050</v>
      </c>
      <c r="F103" s="3">
        <v>119068.875</v>
      </c>
      <c r="G103" s="15">
        <v>420871.59399999998</v>
      </c>
      <c r="H103" s="35" t="str">
        <f t="shared" si="176"/>
        <v>ja</v>
      </c>
      <c r="I103" s="42">
        <v>315.541</v>
      </c>
      <c r="J103" s="20" t="s">
        <v>2277</v>
      </c>
      <c r="K103" s="21">
        <v>10000</v>
      </c>
      <c r="L103" s="28">
        <f t="shared" si="228"/>
        <v>1</v>
      </c>
      <c r="M103" s="28">
        <f t="shared" si="229"/>
        <v>1</v>
      </c>
      <c r="N103" s="56">
        <f t="shared" si="177"/>
        <v>10000</v>
      </c>
      <c r="O103" s="33">
        <f t="shared" si="230"/>
        <v>165.9394231308477</v>
      </c>
      <c r="P103" s="37">
        <f t="shared" si="178"/>
        <v>82.251445166609429</v>
      </c>
      <c r="Q103" s="9" t="s">
        <v>12</v>
      </c>
      <c r="R103" s="55" t="s">
        <v>12</v>
      </c>
      <c r="S103" s="55">
        <v>2.7930000000000001</v>
      </c>
      <c r="T103" s="55">
        <v>2.964</v>
      </c>
      <c r="U103" s="55">
        <v>3.1560000000000001</v>
      </c>
      <c r="V103" s="3">
        <v>3.339</v>
      </c>
      <c r="W103" s="3">
        <v>3.548</v>
      </c>
      <c r="X103" s="3" t="s">
        <v>12</v>
      </c>
      <c r="Y103" s="3">
        <v>4.0030000000000001</v>
      </c>
      <c r="Z103" s="15" t="s">
        <v>12</v>
      </c>
      <c r="AA103" s="10">
        <f t="shared" si="179"/>
        <v>3.548</v>
      </c>
      <c r="AB103" s="9">
        <f t="shared" si="180"/>
        <v>0.3919999999999999</v>
      </c>
      <c r="AC103" s="10">
        <f t="shared" si="181"/>
        <v>0.45500000000000007</v>
      </c>
      <c r="AD103" s="9" t="s">
        <v>12</v>
      </c>
      <c r="AE103" s="55" t="s">
        <v>12</v>
      </c>
      <c r="AF103" s="55">
        <v>0.78900000000000003</v>
      </c>
      <c r="AG103" s="55">
        <v>0.88400000000000001</v>
      </c>
      <c r="AH103" s="55">
        <v>0.998</v>
      </c>
      <c r="AI103" s="3">
        <v>1.1100000000000001</v>
      </c>
      <c r="AJ103" s="3">
        <v>1.2430000000000001</v>
      </c>
      <c r="AK103" s="3" t="s">
        <v>12</v>
      </c>
      <c r="AL103" s="3">
        <v>1.522</v>
      </c>
      <c r="AM103" s="15" t="s">
        <v>12</v>
      </c>
      <c r="AN103" s="10">
        <f t="shared" si="182"/>
        <v>1.2430000000000001</v>
      </c>
      <c r="AO103" s="9">
        <f t="shared" si="183"/>
        <v>0.24500000000000011</v>
      </c>
      <c r="AP103" s="10">
        <f t="shared" si="184"/>
        <v>0.27899999999999991</v>
      </c>
      <c r="AQ103" s="9" t="s">
        <v>12</v>
      </c>
      <c r="AR103" s="55" t="s">
        <v>12</v>
      </c>
      <c r="AS103" s="55">
        <v>2.2850000000000001</v>
      </c>
      <c r="AT103" s="55">
        <v>2.4020000000000001</v>
      </c>
      <c r="AU103" s="55">
        <v>2.5249999999999999</v>
      </c>
      <c r="AV103" s="3">
        <v>2.6339999999999999</v>
      </c>
      <c r="AW103" s="3">
        <v>2.7559999999999998</v>
      </c>
      <c r="AX103" s="3" t="s">
        <v>12</v>
      </c>
      <c r="AY103" s="3">
        <v>3.02</v>
      </c>
      <c r="AZ103" s="15" t="s">
        <v>12</v>
      </c>
      <c r="BA103" s="10">
        <f t="shared" si="185"/>
        <v>2.7559999999999998</v>
      </c>
      <c r="BB103" s="9">
        <f t="shared" si="186"/>
        <v>0.23099999999999987</v>
      </c>
      <c r="BC103" s="10">
        <f t="shared" si="187"/>
        <v>0.26400000000000023</v>
      </c>
      <c r="BD103" s="9">
        <v>4.0659999999999998</v>
      </c>
      <c r="BE103" s="3">
        <v>4.8150000000000004</v>
      </c>
      <c r="BF103" s="15">
        <v>5.742</v>
      </c>
      <c r="BG103" s="15">
        <f t="shared" si="188"/>
        <v>4.8150000000000004</v>
      </c>
      <c r="BH103" s="9">
        <f t="shared" si="189"/>
        <v>0.74900000000000055</v>
      </c>
      <c r="BI103" s="10">
        <f t="shared" si="190"/>
        <v>0.9269999999999996</v>
      </c>
      <c r="BJ103" s="9">
        <v>4.4729999999999999</v>
      </c>
      <c r="BK103" s="3">
        <v>5.5119999999999996</v>
      </c>
      <c r="BL103" s="15">
        <v>6.7229999999999999</v>
      </c>
      <c r="BM103" s="15">
        <f t="shared" si="191"/>
        <v>5.5119999999999996</v>
      </c>
      <c r="BN103" s="9">
        <f t="shared" si="192"/>
        <v>1.0389999999999997</v>
      </c>
      <c r="BO103" s="10">
        <f t="shared" si="193"/>
        <v>1.2110000000000003</v>
      </c>
      <c r="BP103">
        <f t="shared" si="194"/>
        <v>0</v>
      </c>
      <c r="BQ103" s="93">
        <f t="shared" si="195"/>
        <v>1.9107142857142876</v>
      </c>
      <c r="BR103" s="93">
        <f t="shared" si="196"/>
        <v>2.6505102040816326</v>
      </c>
      <c r="BS103" s="93" t="str">
        <f>VLOOKUP(C103,'Koppeling locatie - aslocatie'!$A$2:$C$8139,2,FALSE)</f>
        <v>AM_EX_R_23_50</v>
      </c>
      <c r="BT103" s="93">
        <f>VLOOKUP($BS103,aslocaties_v01!$C$3:$AA$500,MATCH($K$3/10,aslocaties_v01!$C$2:$X$2),FALSE)</f>
        <v>3.1669999999999998</v>
      </c>
      <c r="BU103" s="93">
        <f>VLOOKUP(BS103,aslocaties_v01!$C$3:$AA$500,MATCH($K$3,aslocaties_v01!$C$2:$X$2),FALSE)</f>
        <v>3.5390000000000001</v>
      </c>
      <c r="BV103" s="93">
        <f>VLOOKUP(BS103,aslocaties_v01!$C$3:$AA$500,MATCH($K$3*10,aslocaties_v01!$C$2:$Y$2),FALSE)</f>
        <v>3.95</v>
      </c>
      <c r="BW103" s="93">
        <f t="shared" si="197"/>
        <v>0.37200000000000033</v>
      </c>
      <c r="BX103" s="93">
        <f t="shared" si="198"/>
        <v>0.41100000000000003</v>
      </c>
      <c r="BY103" s="94">
        <f t="shared" si="199"/>
        <v>5.1020408163264253E-2</v>
      </c>
      <c r="BZ103" s="94">
        <f t="shared" si="200"/>
        <v>9.6703296703296804E-2</v>
      </c>
      <c r="CA103" s="94">
        <f t="shared" si="201"/>
        <v>1.0999999999999677E-2</v>
      </c>
      <c r="CB103">
        <f t="shared" si="202"/>
        <v>8.999999999999897E-3</v>
      </c>
      <c r="CC103" s="58">
        <f t="shared" si="203"/>
        <v>5.2999999999999936E-2</v>
      </c>
      <c r="CD103" s="95" t="b">
        <f t="shared" si="204"/>
        <v>0</v>
      </c>
      <c r="CE103" s="96" t="b">
        <f t="shared" si="205"/>
        <v>1</v>
      </c>
      <c r="CF103" t="b">
        <f t="shared" si="206"/>
        <v>1</v>
      </c>
      <c r="CG103" t="b">
        <f t="shared" si="207"/>
        <v>1</v>
      </c>
      <c r="CH103" s="84" t="b">
        <f t="shared" si="208"/>
        <v>1</v>
      </c>
      <c r="CI103">
        <f t="shared" si="209"/>
        <v>1.2430000000000001</v>
      </c>
      <c r="CJ103" t="b">
        <f t="shared" si="210"/>
        <v>1</v>
      </c>
      <c r="CK103" t="b">
        <f t="shared" si="211"/>
        <v>1</v>
      </c>
      <c r="CL103" s="84" t="b">
        <f t="shared" si="231"/>
        <v>1</v>
      </c>
      <c r="CM103">
        <f t="shared" si="212"/>
        <v>2.7559999999999998</v>
      </c>
      <c r="CN103" t="b">
        <f t="shared" si="213"/>
        <v>1</v>
      </c>
      <c r="CO103" s="84">
        <f t="shared" si="214"/>
        <v>0.10490304723654419</v>
      </c>
      <c r="CP103" t="b">
        <f t="shared" si="215"/>
        <v>1</v>
      </c>
      <c r="CQ103" s="96" t="b">
        <f t="shared" si="216"/>
        <v>1</v>
      </c>
      <c r="CR103" t="b">
        <f t="shared" si="217"/>
        <v>1</v>
      </c>
      <c r="CS103" t="b">
        <f t="shared" si="218"/>
        <v>1</v>
      </c>
      <c r="CT103" t="b">
        <f t="shared" si="219"/>
        <v>1</v>
      </c>
      <c r="CU103" t="b">
        <f t="shared" si="220"/>
        <v>1</v>
      </c>
      <c r="CV103" s="84" t="b">
        <f t="shared" si="221"/>
        <v>1</v>
      </c>
      <c r="CW103" t="b">
        <f t="shared" si="222"/>
        <v>1</v>
      </c>
      <c r="CX103" t="b">
        <f t="shared" si="223"/>
        <v>1</v>
      </c>
      <c r="CY103" t="b">
        <f t="shared" si="224"/>
        <v>1</v>
      </c>
      <c r="CZ103" t="b">
        <f t="shared" si="225"/>
        <v>1</v>
      </c>
      <c r="DA103" s="84">
        <f t="shared" si="226"/>
        <v>0</v>
      </c>
      <c r="DB103" t="b">
        <f t="shared" si="227"/>
        <v>0</v>
      </c>
    </row>
    <row r="104" spans="1:106">
      <c r="A104" s="9">
        <v>2415</v>
      </c>
      <c r="B104" s="3">
        <v>2</v>
      </c>
      <c r="C104" s="3" t="s">
        <v>1124</v>
      </c>
      <c r="D104" s="3" t="str">
        <f t="shared" si="174"/>
        <v>SG_1_24-2_dk_0051</v>
      </c>
      <c r="E104" s="3" t="str">
        <f t="shared" si="175"/>
        <v>0051</v>
      </c>
      <c r="F104" s="3">
        <v>119010.461</v>
      </c>
      <c r="G104" s="15">
        <v>420813.68800000002</v>
      </c>
      <c r="H104" s="35" t="str">
        <f t="shared" si="176"/>
        <v>ja</v>
      </c>
      <c r="I104" s="42">
        <v>315.06799999999998</v>
      </c>
      <c r="J104" s="20" t="s">
        <v>2277</v>
      </c>
      <c r="K104" s="21">
        <v>10000</v>
      </c>
      <c r="L104" s="28">
        <f t="shared" si="228"/>
        <v>1</v>
      </c>
      <c r="M104" s="28">
        <f t="shared" si="229"/>
        <v>1</v>
      </c>
      <c r="N104" s="56">
        <f t="shared" si="177"/>
        <v>10000</v>
      </c>
      <c r="O104" s="33">
        <f t="shared" si="230"/>
        <v>82.251445166609429</v>
      </c>
      <c r="P104" s="37">
        <f t="shared" si="178"/>
        <v>81.791117470079669</v>
      </c>
      <c r="Q104" s="9" t="s">
        <v>12</v>
      </c>
      <c r="R104" s="55" t="s">
        <v>12</v>
      </c>
      <c r="S104" s="55">
        <v>2.7919999999999998</v>
      </c>
      <c r="T104" s="55">
        <v>2.9630000000000001</v>
      </c>
      <c r="U104" s="55">
        <v>3.1539999999999999</v>
      </c>
      <c r="V104" s="3">
        <v>3.3370000000000002</v>
      </c>
      <c r="W104" s="3">
        <v>3.5459999999999998</v>
      </c>
      <c r="X104" s="3" t="s">
        <v>12</v>
      </c>
      <c r="Y104" s="3">
        <v>3.9990000000000001</v>
      </c>
      <c r="Z104" s="15" t="s">
        <v>12</v>
      </c>
      <c r="AA104" s="10">
        <f t="shared" si="179"/>
        <v>3.5459999999999998</v>
      </c>
      <c r="AB104" s="9">
        <f t="shared" si="180"/>
        <v>0.3919999999999999</v>
      </c>
      <c r="AC104" s="10">
        <f t="shared" si="181"/>
        <v>0.45300000000000029</v>
      </c>
      <c r="AD104" s="9" t="s">
        <v>12</v>
      </c>
      <c r="AE104" s="55" t="s">
        <v>12</v>
      </c>
      <c r="AF104" s="55">
        <v>0.75700000000000001</v>
      </c>
      <c r="AG104" s="55">
        <v>0.85</v>
      </c>
      <c r="AH104" s="55">
        <v>0.96099999999999997</v>
      </c>
      <c r="AI104" s="3">
        <v>1.0740000000000001</v>
      </c>
      <c r="AJ104" s="3">
        <v>1.2070000000000001</v>
      </c>
      <c r="AK104" s="3" t="s">
        <v>12</v>
      </c>
      <c r="AL104" s="3">
        <v>1.4910000000000001</v>
      </c>
      <c r="AM104" s="15" t="s">
        <v>12</v>
      </c>
      <c r="AN104" s="10">
        <f t="shared" si="182"/>
        <v>1.2070000000000001</v>
      </c>
      <c r="AO104" s="9">
        <f t="shared" si="183"/>
        <v>0.24600000000000011</v>
      </c>
      <c r="AP104" s="10">
        <f t="shared" si="184"/>
        <v>0.28400000000000003</v>
      </c>
      <c r="AQ104" s="9" t="s">
        <v>12</v>
      </c>
      <c r="AR104" s="55" t="s">
        <v>12</v>
      </c>
      <c r="AS104" s="55">
        <v>2.226</v>
      </c>
      <c r="AT104" s="55">
        <v>2.3439999999999999</v>
      </c>
      <c r="AU104" s="55">
        <v>2.468</v>
      </c>
      <c r="AV104" s="3">
        <v>2.58</v>
      </c>
      <c r="AW104" s="3">
        <v>2.7069999999999999</v>
      </c>
      <c r="AX104" s="3" t="s">
        <v>12</v>
      </c>
      <c r="AY104" s="3">
        <v>2.9910000000000001</v>
      </c>
      <c r="AZ104" s="15" t="s">
        <v>12</v>
      </c>
      <c r="BA104" s="10">
        <f t="shared" si="185"/>
        <v>2.7069999999999999</v>
      </c>
      <c r="BB104" s="9">
        <f t="shared" si="186"/>
        <v>0.23899999999999988</v>
      </c>
      <c r="BC104" s="10">
        <f t="shared" si="187"/>
        <v>0.28400000000000025</v>
      </c>
      <c r="BD104" s="9">
        <v>4.0190000000000001</v>
      </c>
      <c r="BE104" s="3">
        <v>4.7690000000000001</v>
      </c>
      <c r="BF104" s="15">
        <v>5.7030000000000003</v>
      </c>
      <c r="BG104" s="15">
        <f t="shared" si="188"/>
        <v>4.7690000000000001</v>
      </c>
      <c r="BH104" s="9">
        <f t="shared" si="189"/>
        <v>0.75</v>
      </c>
      <c r="BI104" s="10">
        <f t="shared" si="190"/>
        <v>0.93400000000000016</v>
      </c>
      <c r="BJ104" s="9">
        <v>4.4189999999999996</v>
      </c>
      <c r="BK104" s="3">
        <v>5.4429999999999996</v>
      </c>
      <c r="BL104" s="15">
        <v>6.63</v>
      </c>
      <c r="BM104" s="15">
        <f t="shared" si="191"/>
        <v>5.4429999999999996</v>
      </c>
      <c r="BN104" s="9">
        <f t="shared" si="192"/>
        <v>1.024</v>
      </c>
      <c r="BO104" s="10">
        <f t="shared" si="193"/>
        <v>1.1870000000000003</v>
      </c>
      <c r="BP104">
        <f t="shared" si="194"/>
        <v>0</v>
      </c>
      <c r="BQ104" s="93">
        <f t="shared" si="195"/>
        <v>1.9132653061224494</v>
      </c>
      <c r="BR104" s="93">
        <f t="shared" si="196"/>
        <v>2.6122448979591844</v>
      </c>
      <c r="BS104" s="93" t="str">
        <f>VLOOKUP(C104,'Koppeling locatie - aslocatie'!$A$2:$C$8139,2,FALSE)</f>
        <v>AM_EX_R_23_50</v>
      </c>
      <c r="BT104" s="93">
        <f>VLOOKUP($BS104,aslocaties_v01!$C$3:$AA$500,MATCH($K$3/10,aslocaties_v01!$C$2:$X$2),FALSE)</f>
        <v>3.1669999999999998</v>
      </c>
      <c r="BU104" s="93">
        <f>VLOOKUP(BS104,aslocaties_v01!$C$3:$AA$500,MATCH($K$3,aslocaties_v01!$C$2:$X$2),FALSE)</f>
        <v>3.5390000000000001</v>
      </c>
      <c r="BV104" s="93">
        <f>VLOOKUP(BS104,aslocaties_v01!$C$3:$AA$500,MATCH($K$3*10,aslocaties_v01!$C$2:$Y$2),FALSE)</f>
        <v>3.95</v>
      </c>
      <c r="BW104" s="93">
        <f t="shared" si="197"/>
        <v>0.37200000000000033</v>
      </c>
      <c r="BX104" s="93">
        <f t="shared" si="198"/>
        <v>0.41100000000000003</v>
      </c>
      <c r="BY104" s="94">
        <f t="shared" si="199"/>
        <v>5.1020408163264253E-2</v>
      </c>
      <c r="BZ104" s="94">
        <f t="shared" si="200"/>
        <v>9.2715231788079944E-2</v>
      </c>
      <c r="CA104" s="94">
        <f t="shared" si="201"/>
        <v>1.2999999999999901E-2</v>
      </c>
      <c r="CB104">
        <f t="shared" si="202"/>
        <v>6.9999999999996732E-3</v>
      </c>
      <c r="CC104" s="58">
        <f t="shared" si="203"/>
        <v>4.8999999999999932E-2</v>
      </c>
      <c r="CD104" s="95" t="b">
        <f t="shared" si="204"/>
        <v>0</v>
      </c>
      <c r="CE104" s="96" t="b">
        <f t="shared" si="205"/>
        <v>1</v>
      </c>
      <c r="CF104" t="b">
        <f t="shared" si="206"/>
        <v>1</v>
      </c>
      <c r="CG104" t="b">
        <f t="shared" si="207"/>
        <v>1</v>
      </c>
      <c r="CH104" s="84" t="b">
        <f t="shared" si="208"/>
        <v>1</v>
      </c>
      <c r="CI104">
        <f t="shared" si="209"/>
        <v>1.2070000000000001</v>
      </c>
      <c r="CJ104" t="b">
        <f t="shared" si="210"/>
        <v>1</v>
      </c>
      <c r="CK104" t="b">
        <f t="shared" si="211"/>
        <v>1</v>
      </c>
      <c r="CL104" s="84" t="b">
        <f t="shared" si="231"/>
        <v>1</v>
      </c>
      <c r="CM104">
        <f t="shared" si="212"/>
        <v>2.7069999999999999</v>
      </c>
      <c r="CN104" t="b">
        <f t="shared" si="213"/>
        <v>1</v>
      </c>
      <c r="CO104" s="84">
        <f t="shared" si="214"/>
        <v>0.10558595690467268</v>
      </c>
      <c r="CP104" t="b">
        <f t="shared" si="215"/>
        <v>1</v>
      </c>
      <c r="CQ104" s="96" t="b">
        <f t="shared" si="216"/>
        <v>1</v>
      </c>
      <c r="CR104" t="b">
        <f t="shared" si="217"/>
        <v>1</v>
      </c>
      <c r="CS104" t="b">
        <f t="shared" si="218"/>
        <v>1</v>
      </c>
      <c r="CT104" t="b">
        <f t="shared" si="219"/>
        <v>1</v>
      </c>
      <c r="CU104" t="b">
        <f t="shared" si="220"/>
        <v>1</v>
      </c>
      <c r="CV104" s="84" t="b">
        <f t="shared" si="221"/>
        <v>1</v>
      </c>
      <c r="CW104" t="b">
        <f t="shared" si="222"/>
        <v>1</v>
      </c>
      <c r="CX104" t="b">
        <f t="shared" si="223"/>
        <v>1</v>
      </c>
      <c r="CY104" t="b">
        <f t="shared" si="224"/>
        <v>1</v>
      </c>
      <c r="CZ104" t="b">
        <f t="shared" si="225"/>
        <v>1</v>
      </c>
      <c r="DA104" s="84">
        <f t="shared" si="226"/>
        <v>0</v>
      </c>
      <c r="DB104" t="b">
        <f t="shared" si="227"/>
        <v>0</v>
      </c>
    </row>
    <row r="105" spans="1:106">
      <c r="A105" s="9">
        <v>2416</v>
      </c>
      <c r="B105" s="3">
        <v>2</v>
      </c>
      <c r="C105" s="3" t="s">
        <v>1125</v>
      </c>
      <c r="D105" s="3" t="str">
        <f t="shared" si="174"/>
        <v>SG_1_24-2_dk_0052</v>
      </c>
      <c r="E105" s="3" t="str">
        <f t="shared" si="175"/>
        <v>0052</v>
      </c>
      <c r="F105" s="3">
        <v>118953.17200000001</v>
      </c>
      <c r="G105" s="15">
        <v>420755.31199999998</v>
      </c>
      <c r="H105" s="35" t="str">
        <f t="shared" si="176"/>
        <v>ja</v>
      </c>
      <c r="I105" s="42">
        <v>315.06799999999998</v>
      </c>
      <c r="J105" s="20" t="s">
        <v>2277</v>
      </c>
      <c r="K105" s="21">
        <v>10000</v>
      </c>
      <c r="L105" s="28">
        <f t="shared" si="228"/>
        <v>1</v>
      </c>
      <c r="M105" s="28">
        <f t="shared" si="229"/>
        <v>1</v>
      </c>
      <c r="N105" s="56">
        <f t="shared" si="177"/>
        <v>10000</v>
      </c>
      <c r="O105" s="33">
        <f t="shared" si="230"/>
        <v>81.791117470079669</v>
      </c>
      <c r="P105" s="37">
        <f t="shared" si="178"/>
        <v>81.304978599073806</v>
      </c>
      <c r="Q105" s="9" t="s">
        <v>12</v>
      </c>
      <c r="R105" s="55" t="s">
        <v>12</v>
      </c>
      <c r="S105" s="55">
        <v>2.7919999999999998</v>
      </c>
      <c r="T105" s="55">
        <v>2.9630000000000001</v>
      </c>
      <c r="U105" s="55">
        <v>3.1539999999999999</v>
      </c>
      <c r="V105" s="3">
        <v>3.335</v>
      </c>
      <c r="W105" s="3">
        <v>3.5430000000000001</v>
      </c>
      <c r="X105" s="3" t="s">
        <v>12</v>
      </c>
      <c r="Y105" s="3">
        <v>3.9950000000000001</v>
      </c>
      <c r="Z105" s="15" t="s">
        <v>12</v>
      </c>
      <c r="AA105" s="10">
        <f t="shared" si="179"/>
        <v>3.5430000000000001</v>
      </c>
      <c r="AB105" s="9">
        <f t="shared" si="180"/>
        <v>0.38900000000000023</v>
      </c>
      <c r="AC105" s="10">
        <f t="shared" si="181"/>
        <v>0.45199999999999996</v>
      </c>
      <c r="AD105" s="9" t="s">
        <v>12</v>
      </c>
      <c r="AE105" s="55" t="s">
        <v>12</v>
      </c>
      <c r="AF105" s="55">
        <v>0.749</v>
      </c>
      <c r="AG105" s="55">
        <v>0.84099999999999997</v>
      </c>
      <c r="AH105" s="55">
        <v>0.95099999999999996</v>
      </c>
      <c r="AI105" s="3">
        <v>1.0609999999999999</v>
      </c>
      <c r="AJ105" s="3">
        <v>1.1919999999999999</v>
      </c>
      <c r="AK105" s="3" t="s">
        <v>12</v>
      </c>
      <c r="AL105" s="3">
        <v>1.47</v>
      </c>
      <c r="AM105" s="15" t="s">
        <v>12</v>
      </c>
      <c r="AN105" s="10">
        <f t="shared" si="182"/>
        <v>1.1919999999999999</v>
      </c>
      <c r="AO105" s="9">
        <f t="shared" si="183"/>
        <v>0.24099999999999999</v>
      </c>
      <c r="AP105" s="10">
        <f t="shared" si="184"/>
        <v>0.27800000000000002</v>
      </c>
      <c r="AQ105" s="9" t="s">
        <v>12</v>
      </c>
      <c r="AR105" s="55" t="s">
        <v>12</v>
      </c>
      <c r="AS105" s="55">
        <v>2.2109999999999999</v>
      </c>
      <c r="AT105" s="55">
        <v>2.3260000000000001</v>
      </c>
      <c r="AU105" s="55">
        <v>2.4470000000000001</v>
      </c>
      <c r="AV105" s="3">
        <v>2.556</v>
      </c>
      <c r="AW105" s="3">
        <v>2.681</v>
      </c>
      <c r="AX105" s="3" t="s">
        <v>12</v>
      </c>
      <c r="AY105" s="3">
        <v>2.956</v>
      </c>
      <c r="AZ105" s="15" t="s">
        <v>12</v>
      </c>
      <c r="BA105" s="10">
        <f t="shared" si="185"/>
        <v>2.681</v>
      </c>
      <c r="BB105" s="9">
        <f t="shared" si="186"/>
        <v>0.23399999999999999</v>
      </c>
      <c r="BC105" s="10">
        <f t="shared" si="187"/>
        <v>0.27499999999999991</v>
      </c>
      <c r="BD105" s="9">
        <v>3.9870000000000001</v>
      </c>
      <c r="BE105" s="3">
        <v>4.7190000000000003</v>
      </c>
      <c r="BF105" s="15">
        <v>5.6440000000000001</v>
      </c>
      <c r="BG105" s="15">
        <f t="shared" si="188"/>
        <v>4.7190000000000003</v>
      </c>
      <c r="BH105" s="9">
        <f t="shared" si="189"/>
        <v>0.73200000000000021</v>
      </c>
      <c r="BI105" s="10">
        <f t="shared" si="190"/>
        <v>0.92499999999999982</v>
      </c>
      <c r="BJ105" s="9">
        <v>4.3860000000000001</v>
      </c>
      <c r="BK105" s="3">
        <v>5.375</v>
      </c>
      <c r="BL105" s="15">
        <v>6.5270000000000001</v>
      </c>
      <c r="BM105" s="15">
        <f t="shared" si="191"/>
        <v>5.375</v>
      </c>
      <c r="BN105" s="9">
        <f t="shared" si="192"/>
        <v>0.98899999999999988</v>
      </c>
      <c r="BO105" s="10">
        <f t="shared" si="193"/>
        <v>1.1520000000000001</v>
      </c>
      <c r="BP105">
        <f t="shared" si="194"/>
        <v>0</v>
      </c>
      <c r="BQ105" s="93">
        <f t="shared" si="195"/>
        <v>1.8817480719794339</v>
      </c>
      <c r="BR105" s="93">
        <f t="shared" si="196"/>
        <v>2.5424164524421577</v>
      </c>
      <c r="BS105" s="93" t="str">
        <f>VLOOKUP(C105,'Koppeling locatie - aslocatie'!$A$2:$C$8139,2,FALSE)</f>
        <v>AM_EX_R_23_50</v>
      </c>
      <c r="BT105" s="93">
        <f>VLOOKUP($BS105,aslocaties_v01!$C$3:$AA$500,MATCH($K$3/10,aslocaties_v01!$C$2:$X$2),FALSE)</f>
        <v>3.1669999999999998</v>
      </c>
      <c r="BU105" s="93">
        <f>VLOOKUP(BS105,aslocaties_v01!$C$3:$AA$500,MATCH($K$3,aslocaties_v01!$C$2:$X$2),FALSE)</f>
        <v>3.5390000000000001</v>
      </c>
      <c r="BV105" s="93">
        <f>VLOOKUP(BS105,aslocaties_v01!$C$3:$AA$500,MATCH($K$3*10,aslocaties_v01!$C$2:$Y$2),FALSE)</f>
        <v>3.95</v>
      </c>
      <c r="BW105" s="93">
        <f t="shared" si="197"/>
        <v>0.37200000000000033</v>
      </c>
      <c r="BX105" s="93">
        <f t="shared" si="198"/>
        <v>0.41100000000000003</v>
      </c>
      <c r="BY105" s="94">
        <f t="shared" si="199"/>
        <v>4.3701799485860948E-2</v>
      </c>
      <c r="BZ105" s="94">
        <f t="shared" si="200"/>
        <v>9.0707964601769775E-2</v>
      </c>
      <c r="CA105" s="94">
        <f t="shared" si="201"/>
        <v>1.2999999999999901E-2</v>
      </c>
      <c r="CB105">
        <f t="shared" si="202"/>
        <v>4.0000000000000036E-3</v>
      </c>
      <c r="CC105" s="58">
        <f t="shared" si="203"/>
        <v>4.4999999999999929E-2</v>
      </c>
      <c r="CD105" s="95" t="b">
        <f t="shared" si="204"/>
        <v>0</v>
      </c>
      <c r="CE105" s="96" t="b">
        <f t="shared" si="205"/>
        <v>1</v>
      </c>
      <c r="CF105" t="b">
        <f t="shared" si="206"/>
        <v>1</v>
      </c>
      <c r="CG105" t="b">
        <f t="shared" si="207"/>
        <v>1</v>
      </c>
      <c r="CH105" s="84" t="b">
        <f t="shared" si="208"/>
        <v>1</v>
      </c>
      <c r="CI105">
        <f t="shared" si="209"/>
        <v>1.1919999999999999</v>
      </c>
      <c r="CJ105" t="b">
        <f t="shared" si="210"/>
        <v>1</v>
      </c>
      <c r="CK105" t="b">
        <f t="shared" si="211"/>
        <v>1</v>
      </c>
      <c r="CL105" s="84" t="b">
        <f t="shared" si="231"/>
        <v>1</v>
      </c>
      <c r="CM105">
        <f t="shared" si="212"/>
        <v>2.681</v>
      </c>
      <c r="CN105" t="b">
        <f t="shared" si="213"/>
        <v>1</v>
      </c>
      <c r="CO105" s="84">
        <f t="shared" si="214"/>
        <v>0.10630606166545661</v>
      </c>
      <c r="CP105" t="b">
        <f t="shared" si="215"/>
        <v>1</v>
      </c>
      <c r="CQ105" s="96" t="b">
        <f t="shared" si="216"/>
        <v>1</v>
      </c>
      <c r="CR105" t="b">
        <f t="shared" si="217"/>
        <v>1</v>
      </c>
      <c r="CS105" t="b">
        <f t="shared" si="218"/>
        <v>1</v>
      </c>
      <c r="CT105" t="b">
        <f t="shared" si="219"/>
        <v>1</v>
      </c>
      <c r="CU105" t="b">
        <f t="shared" si="220"/>
        <v>1</v>
      </c>
      <c r="CV105" s="84" t="b">
        <f t="shared" si="221"/>
        <v>1</v>
      </c>
      <c r="CW105" t="b">
        <f t="shared" si="222"/>
        <v>1</v>
      </c>
      <c r="CX105" t="b">
        <f t="shared" si="223"/>
        <v>1</v>
      </c>
      <c r="CY105" t="b">
        <f t="shared" si="224"/>
        <v>1</v>
      </c>
      <c r="CZ105" t="b">
        <f t="shared" si="225"/>
        <v>1</v>
      </c>
      <c r="DA105" s="84">
        <f t="shared" si="226"/>
        <v>0</v>
      </c>
      <c r="DB105" t="b">
        <f t="shared" si="227"/>
        <v>0</v>
      </c>
    </row>
    <row r="106" spans="1:106">
      <c r="A106" s="9">
        <v>2417</v>
      </c>
      <c r="B106" s="3">
        <v>2</v>
      </c>
      <c r="C106" s="3" t="s">
        <v>1126</v>
      </c>
      <c r="D106" s="3" t="str">
        <f t="shared" si="174"/>
        <v>SG_1_24-2_dk_0053</v>
      </c>
      <c r="E106" s="3" t="str">
        <f t="shared" si="175"/>
        <v>0053</v>
      </c>
      <c r="F106" s="3">
        <v>118897</v>
      </c>
      <c r="G106" s="15">
        <v>420696.53100000002</v>
      </c>
      <c r="H106" s="35" t="str">
        <f t="shared" si="176"/>
        <v>ja</v>
      </c>
      <c r="I106" s="42">
        <v>315.32400000000001</v>
      </c>
      <c r="J106" s="20" t="s">
        <v>2277</v>
      </c>
      <c r="K106" s="21">
        <v>10000</v>
      </c>
      <c r="L106" s="28">
        <f t="shared" si="228"/>
        <v>1</v>
      </c>
      <c r="M106" s="28">
        <f t="shared" si="229"/>
        <v>1</v>
      </c>
      <c r="N106" s="56">
        <f t="shared" si="177"/>
        <v>10000</v>
      </c>
      <c r="O106" s="33">
        <f t="shared" si="230"/>
        <v>81.304978599073806</v>
      </c>
      <c r="P106" s="37">
        <f t="shared" si="178"/>
        <v>146.00382836076383</v>
      </c>
      <c r="Q106" s="9" t="s">
        <v>12</v>
      </c>
      <c r="R106" s="55" t="s">
        <v>12</v>
      </c>
      <c r="S106" s="55">
        <v>2.79</v>
      </c>
      <c r="T106" s="55">
        <v>2.9630000000000001</v>
      </c>
      <c r="U106" s="55">
        <v>3.153</v>
      </c>
      <c r="V106" s="3">
        <v>3.3330000000000002</v>
      </c>
      <c r="W106" s="3">
        <v>3.5409999999999999</v>
      </c>
      <c r="X106" s="3" t="s">
        <v>12</v>
      </c>
      <c r="Y106" s="3">
        <v>3.9910000000000001</v>
      </c>
      <c r="Z106" s="15" t="s">
        <v>12</v>
      </c>
      <c r="AA106" s="10">
        <f t="shared" si="179"/>
        <v>3.5409999999999999</v>
      </c>
      <c r="AB106" s="9">
        <f t="shared" si="180"/>
        <v>0.3879999999999999</v>
      </c>
      <c r="AC106" s="10">
        <f t="shared" si="181"/>
        <v>0.45000000000000018</v>
      </c>
      <c r="AD106" s="9" t="s">
        <v>12</v>
      </c>
      <c r="AE106" s="55" t="s">
        <v>12</v>
      </c>
      <c r="AF106" s="55">
        <v>0.73899999999999999</v>
      </c>
      <c r="AG106" s="55">
        <v>0.83</v>
      </c>
      <c r="AH106" s="55">
        <v>0.93799999999999994</v>
      </c>
      <c r="AI106" s="3">
        <v>1.046</v>
      </c>
      <c r="AJ106" s="3">
        <v>1.1739999999999999</v>
      </c>
      <c r="AK106" s="3" t="s">
        <v>12</v>
      </c>
      <c r="AL106" s="3">
        <v>1.446</v>
      </c>
      <c r="AM106" s="15" t="s">
        <v>12</v>
      </c>
      <c r="AN106" s="10">
        <f t="shared" si="182"/>
        <v>1.1739999999999999</v>
      </c>
      <c r="AO106" s="9">
        <f t="shared" si="183"/>
        <v>0.23599999999999999</v>
      </c>
      <c r="AP106" s="10">
        <f t="shared" si="184"/>
        <v>0.27200000000000002</v>
      </c>
      <c r="AQ106" s="9" t="s">
        <v>12</v>
      </c>
      <c r="AR106" s="55" t="s">
        <v>12</v>
      </c>
      <c r="AS106" s="55">
        <v>2.1989999999999998</v>
      </c>
      <c r="AT106" s="55">
        <v>2.3140000000000001</v>
      </c>
      <c r="AU106" s="55">
        <v>2.4329999999999998</v>
      </c>
      <c r="AV106" s="3">
        <v>2.5409999999999999</v>
      </c>
      <c r="AW106" s="3">
        <v>2.6619999999999999</v>
      </c>
      <c r="AX106" s="3" t="s">
        <v>12</v>
      </c>
      <c r="AY106" s="3">
        <v>2.9260000000000002</v>
      </c>
      <c r="AZ106" s="15" t="s">
        <v>12</v>
      </c>
      <c r="BA106" s="10">
        <f t="shared" si="185"/>
        <v>2.6619999999999999</v>
      </c>
      <c r="BB106" s="9">
        <f t="shared" si="186"/>
        <v>0.22900000000000009</v>
      </c>
      <c r="BC106" s="10">
        <f t="shared" si="187"/>
        <v>0.26400000000000023</v>
      </c>
      <c r="BD106" s="9">
        <v>3.9550000000000001</v>
      </c>
      <c r="BE106" s="3">
        <v>4.6840000000000002</v>
      </c>
      <c r="BF106" s="15">
        <v>5.593</v>
      </c>
      <c r="BG106" s="15">
        <f t="shared" si="188"/>
        <v>4.6840000000000002</v>
      </c>
      <c r="BH106" s="9">
        <f t="shared" si="189"/>
        <v>0.72900000000000009</v>
      </c>
      <c r="BI106" s="10">
        <f t="shared" si="190"/>
        <v>0.90899999999999981</v>
      </c>
      <c r="BJ106" s="9">
        <v>4.3600000000000003</v>
      </c>
      <c r="BK106" s="3">
        <v>5.3550000000000004</v>
      </c>
      <c r="BL106" s="15">
        <v>6.5030000000000001</v>
      </c>
      <c r="BM106" s="15">
        <f t="shared" si="191"/>
        <v>5.3550000000000004</v>
      </c>
      <c r="BN106" s="9">
        <f t="shared" si="192"/>
        <v>0.99500000000000011</v>
      </c>
      <c r="BO106" s="10">
        <f t="shared" si="193"/>
        <v>1.1479999999999997</v>
      </c>
      <c r="BP106">
        <f t="shared" si="194"/>
        <v>0</v>
      </c>
      <c r="BQ106" s="93">
        <f t="shared" si="195"/>
        <v>1.878865979381444</v>
      </c>
      <c r="BR106" s="93">
        <f t="shared" si="196"/>
        <v>2.5644329896907228</v>
      </c>
      <c r="BS106" s="93" t="str">
        <f>VLOOKUP(C106,'Koppeling locatie - aslocatie'!$A$2:$C$8139,2,FALSE)</f>
        <v>AM_EX_R_23_50</v>
      </c>
      <c r="BT106" s="93">
        <f>VLOOKUP($BS106,aslocaties_v01!$C$3:$AA$500,MATCH($K$3/10,aslocaties_v01!$C$2:$X$2),FALSE)</f>
        <v>3.1669999999999998</v>
      </c>
      <c r="BU106" s="93">
        <f>VLOOKUP(BS106,aslocaties_v01!$C$3:$AA$500,MATCH($K$3,aslocaties_v01!$C$2:$X$2),FALSE)</f>
        <v>3.5390000000000001</v>
      </c>
      <c r="BV106" s="93">
        <f>VLOOKUP(BS106,aslocaties_v01!$C$3:$AA$500,MATCH($K$3*10,aslocaties_v01!$C$2:$Y$2),FALSE)</f>
        <v>3.95</v>
      </c>
      <c r="BW106" s="93">
        <f t="shared" si="197"/>
        <v>0.37200000000000033</v>
      </c>
      <c r="BX106" s="93">
        <f t="shared" si="198"/>
        <v>0.41100000000000003</v>
      </c>
      <c r="BY106" s="94">
        <f t="shared" si="199"/>
        <v>4.123711340206071E-2</v>
      </c>
      <c r="BZ106" s="94">
        <f t="shared" si="200"/>
        <v>8.6666666666667003E-2</v>
      </c>
      <c r="CA106" s="94">
        <f t="shared" si="201"/>
        <v>1.399999999999979E-2</v>
      </c>
      <c r="CB106">
        <f t="shared" si="202"/>
        <v>1.9999999999997797E-3</v>
      </c>
      <c r="CC106" s="58">
        <f t="shared" si="203"/>
        <v>4.0999999999999925E-2</v>
      </c>
      <c r="CD106" s="95" t="b">
        <f t="shared" si="204"/>
        <v>0</v>
      </c>
      <c r="CE106" s="96" t="b">
        <f t="shared" si="205"/>
        <v>1</v>
      </c>
      <c r="CF106" t="b">
        <f t="shared" si="206"/>
        <v>1</v>
      </c>
      <c r="CG106" t="b">
        <f t="shared" si="207"/>
        <v>1</v>
      </c>
      <c r="CH106" s="84" t="b">
        <f t="shared" si="208"/>
        <v>1</v>
      </c>
      <c r="CI106">
        <f t="shared" si="209"/>
        <v>1.1739999999999999</v>
      </c>
      <c r="CJ106" t="b">
        <f t="shared" si="210"/>
        <v>1</v>
      </c>
      <c r="CK106" t="b">
        <f t="shared" si="211"/>
        <v>1</v>
      </c>
      <c r="CL106" s="84" t="b">
        <f t="shared" si="231"/>
        <v>1</v>
      </c>
      <c r="CM106">
        <f t="shared" si="212"/>
        <v>2.6619999999999999</v>
      </c>
      <c r="CN106" t="b">
        <f t="shared" si="213"/>
        <v>1</v>
      </c>
      <c r="CO106" s="84">
        <f t="shared" si="214"/>
        <v>0.10620070414793824</v>
      </c>
      <c r="CP106" t="b">
        <f t="shared" si="215"/>
        <v>1</v>
      </c>
      <c r="CQ106" s="96" t="b">
        <f t="shared" si="216"/>
        <v>1</v>
      </c>
      <c r="CR106" t="b">
        <f t="shared" si="217"/>
        <v>1</v>
      </c>
      <c r="CS106" t="b">
        <f t="shared" si="218"/>
        <v>1</v>
      </c>
      <c r="CT106" t="b">
        <f t="shared" si="219"/>
        <v>1</v>
      </c>
      <c r="CU106" t="b">
        <f t="shared" si="220"/>
        <v>1</v>
      </c>
      <c r="CV106" s="84" t="b">
        <f t="shared" si="221"/>
        <v>1</v>
      </c>
      <c r="CW106" t="b">
        <f t="shared" si="222"/>
        <v>1</v>
      </c>
      <c r="CX106" t="b">
        <f t="shared" si="223"/>
        <v>1</v>
      </c>
      <c r="CY106" t="b">
        <f t="shared" si="224"/>
        <v>1</v>
      </c>
      <c r="CZ106" t="b">
        <f t="shared" si="225"/>
        <v>1</v>
      </c>
      <c r="DA106" s="84">
        <f t="shared" si="226"/>
        <v>0</v>
      </c>
      <c r="DB106" t="b">
        <f t="shared" si="227"/>
        <v>0</v>
      </c>
    </row>
    <row r="107" spans="1:106">
      <c r="A107" s="9">
        <v>2418</v>
      </c>
      <c r="B107" s="3">
        <v>2</v>
      </c>
      <c r="C107" s="3" t="s">
        <v>1127</v>
      </c>
      <c r="D107" s="3" t="str">
        <f t="shared" si="174"/>
        <v>SG_1_24-2_dk_0054</v>
      </c>
      <c r="E107" s="3" t="str">
        <f t="shared" si="175"/>
        <v>0054</v>
      </c>
      <c r="F107" s="3">
        <v>118825.414</v>
      </c>
      <c r="G107" s="15">
        <v>420569.28100000002</v>
      </c>
      <c r="H107" s="35" t="str">
        <f t="shared" si="176"/>
        <v>ja</v>
      </c>
      <c r="I107" s="42">
        <v>299.541</v>
      </c>
      <c r="J107" s="20" t="s">
        <v>2277</v>
      </c>
      <c r="K107" s="21">
        <v>10000</v>
      </c>
      <c r="L107" s="28">
        <f t="shared" si="228"/>
        <v>1</v>
      </c>
      <c r="M107" s="28">
        <f t="shared" si="229"/>
        <v>1</v>
      </c>
      <c r="N107" s="56">
        <f t="shared" si="177"/>
        <v>10000</v>
      </c>
      <c r="O107" s="33">
        <f t="shared" si="230"/>
        <v>146.00382836076383</v>
      </c>
      <c r="P107" s="37">
        <f t="shared" si="178"/>
        <v>79.591554105941071</v>
      </c>
      <c r="Q107" s="9" t="s">
        <v>12</v>
      </c>
      <c r="R107" s="55" t="s">
        <v>12</v>
      </c>
      <c r="S107" s="55">
        <v>2.7879999999999998</v>
      </c>
      <c r="T107" s="55">
        <v>2.9590000000000001</v>
      </c>
      <c r="U107" s="55">
        <v>3.149</v>
      </c>
      <c r="V107" s="3">
        <v>3.33</v>
      </c>
      <c r="W107" s="3">
        <v>3.5379999999999998</v>
      </c>
      <c r="X107" s="3" t="s">
        <v>12</v>
      </c>
      <c r="Y107" s="3">
        <v>3.9860000000000002</v>
      </c>
      <c r="Z107" s="15" t="s">
        <v>12</v>
      </c>
      <c r="AA107" s="10">
        <f t="shared" si="179"/>
        <v>3.5379999999999998</v>
      </c>
      <c r="AB107" s="9">
        <f t="shared" si="180"/>
        <v>0.38899999999999979</v>
      </c>
      <c r="AC107" s="10">
        <f t="shared" si="181"/>
        <v>0.4480000000000004</v>
      </c>
      <c r="AD107" s="9" t="s">
        <v>12</v>
      </c>
      <c r="AE107" s="55" t="s">
        <v>12</v>
      </c>
      <c r="AF107" s="55">
        <v>0.71899999999999997</v>
      </c>
      <c r="AG107" s="55">
        <v>0.80600000000000005</v>
      </c>
      <c r="AH107" s="55">
        <v>0.91400000000000003</v>
      </c>
      <c r="AI107" s="3">
        <v>1.0209999999999999</v>
      </c>
      <c r="AJ107" s="3">
        <v>1.1479999999999999</v>
      </c>
      <c r="AK107" s="3" t="s">
        <v>12</v>
      </c>
      <c r="AL107" s="3">
        <v>1.415</v>
      </c>
      <c r="AM107" s="15" t="s">
        <v>12</v>
      </c>
      <c r="AN107" s="10">
        <f t="shared" si="182"/>
        <v>1.1479999999999999</v>
      </c>
      <c r="AO107" s="9">
        <f t="shared" si="183"/>
        <v>0.23399999999999987</v>
      </c>
      <c r="AP107" s="10">
        <f t="shared" si="184"/>
        <v>0.26700000000000013</v>
      </c>
      <c r="AQ107" s="9" t="s">
        <v>12</v>
      </c>
      <c r="AR107" s="55" t="s">
        <v>12</v>
      </c>
      <c r="AS107" s="55">
        <v>2.1629999999999998</v>
      </c>
      <c r="AT107" s="55">
        <v>2.2719999999999998</v>
      </c>
      <c r="AU107" s="55">
        <v>2.39</v>
      </c>
      <c r="AV107" s="3">
        <v>2.4969999999999999</v>
      </c>
      <c r="AW107" s="3">
        <v>2.6179999999999999</v>
      </c>
      <c r="AX107" s="3" t="s">
        <v>12</v>
      </c>
      <c r="AY107" s="3">
        <v>2.8769999999999998</v>
      </c>
      <c r="AZ107" s="15" t="s">
        <v>12</v>
      </c>
      <c r="BA107" s="10">
        <f t="shared" si="185"/>
        <v>2.6179999999999999</v>
      </c>
      <c r="BB107" s="9">
        <f t="shared" si="186"/>
        <v>0.22799999999999976</v>
      </c>
      <c r="BC107" s="10">
        <f t="shared" si="187"/>
        <v>0.2589999999999999</v>
      </c>
      <c r="BD107" s="9">
        <v>3.9910000000000001</v>
      </c>
      <c r="BE107" s="3">
        <v>4.7050000000000001</v>
      </c>
      <c r="BF107" s="15">
        <v>5.6059999999999999</v>
      </c>
      <c r="BG107" s="15">
        <f t="shared" si="188"/>
        <v>4.7050000000000001</v>
      </c>
      <c r="BH107" s="9">
        <f t="shared" si="189"/>
        <v>0.71399999999999997</v>
      </c>
      <c r="BI107" s="10">
        <f t="shared" si="190"/>
        <v>0.9009999999999998</v>
      </c>
      <c r="BJ107" s="9">
        <v>4.4290000000000003</v>
      </c>
      <c r="BK107" s="3">
        <v>5.407</v>
      </c>
      <c r="BL107" s="15">
        <v>6.5449999999999999</v>
      </c>
      <c r="BM107" s="15">
        <f t="shared" si="191"/>
        <v>5.407</v>
      </c>
      <c r="BN107" s="9">
        <f t="shared" si="192"/>
        <v>0.97799999999999976</v>
      </c>
      <c r="BO107" s="10">
        <f t="shared" si="193"/>
        <v>1.1379999999999999</v>
      </c>
      <c r="BP107">
        <f t="shared" si="194"/>
        <v>0</v>
      </c>
      <c r="BQ107" s="93">
        <f t="shared" si="195"/>
        <v>1.8354755784061705</v>
      </c>
      <c r="BR107" s="93">
        <f t="shared" si="196"/>
        <v>2.5141388174807204</v>
      </c>
      <c r="BS107" s="93" t="str">
        <f>VLOOKUP(C107,'Koppeling locatie - aslocatie'!$A$2:$C$8139,2,FALSE)</f>
        <v>AM_EX_R_23_50</v>
      </c>
      <c r="BT107" s="93">
        <f>VLOOKUP($BS107,aslocaties_v01!$C$3:$AA$500,MATCH($K$3/10,aslocaties_v01!$C$2:$X$2),FALSE)</f>
        <v>3.1669999999999998</v>
      </c>
      <c r="BU107" s="93">
        <f>VLOOKUP(BS107,aslocaties_v01!$C$3:$AA$500,MATCH($K$3,aslocaties_v01!$C$2:$X$2),FALSE)</f>
        <v>3.5390000000000001</v>
      </c>
      <c r="BV107" s="93">
        <f>VLOOKUP(BS107,aslocaties_v01!$C$3:$AA$500,MATCH($K$3*10,aslocaties_v01!$C$2:$Y$2),FALSE)</f>
        <v>3.95</v>
      </c>
      <c r="BW107" s="93">
        <f t="shared" si="197"/>
        <v>0.37200000000000033</v>
      </c>
      <c r="BX107" s="93">
        <f t="shared" si="198"/>
        <v>0.41100000000000003</v>
      </c>
      <c r="BY107" s="94">
        <f t="shared" si="199"/>
        <v>4.3701799485859838E-2</v>
      </c>
      <c r="BZ107" s="94">
        <f t="shared" si="200"/>
        <v>8.2589285714286476E-2</v>
      </c>
      <c r="CA107" s="94">
        <f t="shared" si="201"/>
        <v>1.7999999999999794E-2</v>
      </c>
      <c r="CB107">
        <f t="shared" si="202"/>
        <v>1.000000000000334E-3</v>
      </c>
      <c r="CC107" s="58">
        <f t="shared" si="203"/>
        <v>3.6000000000000032E-2</v>
      </c>
      <c r="CD107" s="95" t="b">
        <f t="shared" si="204"/>
        <v>0</v>
      </c>
      <c r="CE107" s="96" t="b">
        <f t="shared" si="205"/>
        <v>1</v>
      </c>
      <c r="CF107" t="b">
        <f t="shared" si="206"/>
        <v>1</v>
      </c>
      <c r="CG107" t="b">
        <f t="shared" si="207"/>
        <v>1</v>
      </c>
      <c r="CH107" s="84" t="b">
        <f t="shared" si="208"/>
        <v>1</v>
      </c>
      <c r="CI107">
        <f t="shared" si="209"/>
        <v>1.1479999999999999</v>
      </c>
      <c r="CJ107" t="b">
        <f t="shared" si="210"/>
        <v>1</v>
      </c>
      <c r="CK107" t="b">
        <f t="shared" si="211"/>
        <v>1</v>
      </c>
      <c r="CL107" s="84" t="b">
        <f t="shared" si="231"/>
        <v>1</v>
      </c>
      <c r="CM107">
        <f t="shared" si="212"/>
        <v>2.6179999999999999</v>
      </c>
      <c r="CN107" t="b">
        <f t="shared" si="213"/>
        <v>1</v>
      </c>
      <c r="CO107" s="84">
        <f t="shared" si="214"/>
        <v>0.1073687767616676</v>
      </c>
      <c r="CP107" t="b">
        <f t="shared" si="215"/>
        <v>1</v>
      </c>
      <c r="CQ107" s="96" t="b">
        <f t="shared" si="216"/>
        <v>1</v>
      </c>
      <c r="CR107" t="b">
        <f t="shared" si="217"/>
        <v>1</v>
      </c>
      <c r="CS107" t="b">
        <f t="shared" si="218"/>
        <v>1</v>
      </c>
      <c r="CT107" t="b">
        <f t="shared" si="219"/>
        <v>1</v>
      </c>
      <c r="CU107" t="b">
        <f t="shared" si="220"/>
        <v>1</v>
      </c>
      <c r="CV107" s="84" t="b">
        <f t="shared" si="221"/>
        <v>1</v>
      </c>
      <c r="CW107" t="b">
        <f t="shared" si="222"/>
        <v>0</v>
      </c>
      <c r="CX107" t="b">
        <f t="shared" si="223"/>
        <v>0</v>
      </c>
      <c r="CY107" t="b">
        <f t="shared" si="224"/>
        <v>1</v>
      </c>
      <c r="CZ107" t="b">
        <f t="shared" si="225"/>
        <v>1</v>
      </c>
      <c r="DA107" s="84">
        <f t="shared" si="226"/>
        <v>1</v>
      </c>
      <c r="DB107" t="b">
        <f t="shared" si="227"/>
        <v>0</v>
      </c>
    </row>
    <row r="108" spans="1:106">
      <c r="A108" s="9">
        <v>2419</v>
      </c>
      <c r="B108" s="3">
        <v>2</v>
      </c>
      <c r="C108" s="3" t="s">
        <v>1128</v>
      </c>
      <c r="D108" s="3" t="str">
        <f t="shared" si="174"/>
        <v>SG_1_24-2_dk_0055</v>
      </c>
      <c r="E108" s="3" t="str">
        <f t="shared" si="175"/>
        <v>0055</v>
      </c>
      <c r="F108" s="3">
        <v>118771.82</v>
      </c>
      <c r="G108" s="15">
        <v>420510.43800000002</v>
      </c>
      <c r="H108" s="35" t="str">
        <f t="shared" si="176"/>
        <v>ja</v>
      </c>
      <c r="I108" s="42">
        <v>285.84199999999998</v>
      </c>
      <c r="J108" s="20" t="s">
        <v>2277</v>
      </c>
      <c r="K108" s="21">
        <v>10000</v>
      </c>
      <c r="L108" s="28">
        <f t="shared" si="228"/>
        <v>1</v>
      </c>
      <c r="M108" s="28">
        <f t="shared" si="229"/>
        <v>1</v>
      </c>
      <c r="N108" s="56">
        <f t="shared" si="177"/>
        <v>10000</v>
      </c>
      <c r="O108" s="33">
        <f t="shared" si="230"/>
        <v>79.591554105941071</v>
      </c>
      <c r="P108" s="37">
        <f t="shared" si="178"/>
        <v>138.04822299836553</v>
      </c>
      <c r="Q108" s="9" t="s">
        <v>12</v>
      </c>
      <c r="R108" s="55" t="s">
        <v>12</v>
      </c>
      <c r="S108" s="55">
        <v>2.786</v>
      </c>
      <c r="T108" s="55">
        <v>2.9569999999999999</v>
      </c>
      <c r="U108" s="55">
        <v>3.1469999999999998</v>
      </c>
      <c r="V108" s="3">
        <v>3.3279999999999998</v>
      </c>
      <c r="W108" s="3">
        <v>3.536</v>
      </c>
      <c r="X108" s="3" t="s">
        <v>12</v>
      </c>
      <c r="Y108" s="3">
        <v>3.9830000000000001</v>
      </c>
      <c r="Z108" s="15" t="s">
        <v>12</v>
      </c>
      <c r="AA108" s="10">
        <f t="shared" si="179"/>
        <v>3.536</v>
      </c>
      <c r="AB108" s="9">
        <f t="shared" si="180"/>
        <v>0.38900000000000023</v>
      </c>
      <c r="AC108" s="10">
        <f t="shared" si="181"/>
        <v>0.44700000000000006</v>
      </c>
      <c r="AD108" s="9" t="s">
        <v>12</v>
      </c>
      <c r="AE108" s="55" t="s">
        <v>12</v>
      </c>
      <c r="AF108" s="55">
        <v>0.72499999999999998</v>
      </c>
      <c r="AG108" s="55">
        <v>0.81599999999999995</v>
      </c>
      <c r="AH108" s="55">
        <v>0.92400000000000004</v>
      </c>
      <c r="AI108" s="3">
        <v>1.034</v>
      </c>
      <c r="AJ108" s="3">
        <v>1.1639999999999999</v>
      </c>
      <c r="AK108" s="3" t="s">
        <v>12</v>
      </c>
      <c r="AL108" s="3">
        <v>1.4390000000000001</v>
      </c>
      <c r="AM108" s="15" t="s">
        <v>12</v>
      </c>
      <c r="AN108" s="10">
        <f t="shared" si="182"/>
        <v>1.1639999999999999</v>
      </c>
      <c r="AO108" s="9">
        <f t="shared" si="183"/>
        <v>0.23999999999999988</v>
      </c>
      <c r="AP108" s="10">
        <f t="shared" si="184"/>
        <v>0.27500000000000013</v>
      </c>
      <c r="AQ108" s="9" t="s">
        <v>12</v>
      </c>
      <c r="AR108" s="55" t="s">
        <v>12</v>
      </c>
      <c r="AS108" s="55">
        <v>2.1829999999999998</v>
      </c>
      <c r="AT108" s="55">
        <v>2.2959999999999998</v>
      </c>
      <c r="AU108" s="55">
        <v>2.42</v>
      </c>
      <c r="AV108" s="3">
        <v>2.5329999999999999</v>
      </c>
      <c r="AW108" s="3">
        <v>2.6619999999999999</v>
      </c>
      <c r="AX108" s="3" t="s">
        <v>12</v>
      </c>
      <c r="AY108" s="3">
        <v>2.9409999999999998</v>
      </c>
      <c r="AZ108" s="15" t="s">
        <v>12</v>
      </c>
      <c r="BA108" s="10">
        <f t="shared" si="185"/>
        <v>2.6619999999999999</v>
      </c>
      <c r="BB108" s="9">
        <f t="shared" si="186"/>
        <v>0.24199999999999999</v>
      </c>
      <c r="BC108" s="10">
        <f t="shared" si="187"/>
        <v>0.27899999999999991</v>
      </c>
      <c r="BD108" s="9">
        <v>4.0599999999999996</v>
      </c>
      <c r="BE108" s="3">
        <v>4.7939999999999996</v>
      </c>
      <c r="BF108" s="15">
        <v>5.7080000000000002</v>
      </c>
      <c r="BG108" s="15">
        <f t="shared" si="188"/>
        <v>4.7939999999999996</v>
      </c>
      <c r="BH108" s="9">
        <f t="shared" si="189"/>
        <v>0.73399999999999999</v>
      </c>
      <c r="BI108" s="10">
        <f t="shared" si="190"/>
        <v>0.91400000000000059</v>
      </c>
      <c r="BJ108" s="9">
        <v>4.524</v>
      </c>
      <c r="BK108" s="3">
        <v>5.4909999999999997</v>
      </c>
      <c r="BL108" s="15">
        <v>6.65</v>
      </c>
      <c r="BM108" s="15">
        <f t="shared" si="191"/>
        <v>5.4909999999999997</v>
      </c>
      <c r="BN108" s="9">
        <f t="shared" si="192"/>
        <v>0.96699999999999964</v>
      </c>
      <c r="BO108" s="10">
        <f t="shared" si="193"/>
        <v>1.1590000000000007</v>
      </c>
      <c r="BP108">
        <f t="shared" si="194"/>
        <v>0</v>
      </c>
      <c r="BQ108" s="93">
        <f t="shared" si="195"/>
        <v>1.8868894601542405</v>
      </c>
      <c r="BR108" s="93">
        <f t="shared" si="196"/>
        <v>2.4858611825192778</v>
      </c>
      <c r="BS108" s="93" t="str">
        <f>VLOOKUP(C108,'Koppeling locatie - aslocatie'!$A$2:$C$8139,2,FALSE)</f>
        <v>AM_EX_R_23_50</v>
      </c>
      <c r="BT108" s="93">
        <f>VLOOKUP($BS108,aslocaties_v01!$C$3:$AA$500,MATCH($K$3/10,aslocaties_v01!$C$2:$X$2),FALSE)</f>
        <v>3.1669999999999998</v>
      </c>
      <c r="BU108" s="93">
        <f>VLOOKUP(BS108,aslocaties_v01!$C$3:$AA$500,MATCH($K$3,aslocaties_v01!$C$2:$X$2),FALSE)</f>
        <v>3.5390000000000001</v>
      </c>
      <c r="BV108" s="93">
        <f>VLOOKUP(BS108,aslocaties_v01!$C$3:$AA$500,MATCH($K$3*10,aslocaties_v01!$C$2:$Y$2),FALSE)</f>
        <v>3.95</v>
      </c>
      <c r="BW108" s="93">
        <f t="shared" si="197"/>
        <v>0.37200000000000033</v>
      </c>
      <c r="BX108" s="93">
        <f t="shared" si="198"/>
        <v>0.41100000000000003</v>
      </c>
      <c r="BY108" s="94">
        <f t="shared" si="199"/>
        <v>4.3701799485860948E-2</v>
      </c>
      <c r="BZ108" s="94">
        <f t="shared" si="200"/>
        <v>8.0536912751677958E-2</v>
      </c>
      <c r="CA108" s="94">
        <f t="shared" si="201"/>
        <v>2.0000000000000018E-2</v>
      </c>
      <c r="CB108">
        <f t="shared" si="202"/>
        <v>3.0000000000001137E-3</v>
      </c>
      <c r="CC108" s="58">
        <f t="shared" si="203"/>
        <v>3.2999999999999918E-2</v>
      </c>
      <c r="CD108" s="95" t="b">
        <f t="shared" si="204"/>
        <v>0</v>
      </c>
      <c r="CE108" s="96" t="b">
        <f t="shared" si="205"/>
        <v>1</v>
      </c>
      <c r="CF108" t="b">
        <f t="shared" si="206"/>
        <v>1</v>
      </c>
      <c r="CG108" t="b">
        <f t="shared" si="207"/>
        <v>1</v>
      </c>
      <c r="CH108" s="84" t="b">
        <f t="shared" si="208"/>
        <v>1</v>
      </c>
      <c r="CI108">
        <f t="shared" si="209"/>
        <v>1.1639999999999999</v>
      </c>
      <c r="CJ108" t="b">
        <f t="shared" si="210"/>
        <v>1</v>
      </c>
      <c r="CK108" t="b">
        <f t="shared" si="211"/>
        <v>1</v>
      </c>
      <c r="CL108" s="84" t="b">
        <f t="shared" si="231"/>
        <v>1</v>
      </c>
      <c r="CM108">
        <f t="shared" si="212"/>
        <v>2.6619999999999999</v>
      </c>
      <c r="CN108" t="b">
        <f t="shared" si="213"/>
        <v>1</v>
      </c>
      <c r="CO108" s="84">
        <f t="shared" si="214"/>
        <v>0.10529609849080078</v>
      </c>
      <c r="CP108" t="b">
        <f t="shared" si="215"/>
        <v>1</v>
      </c>
      <c r="CQ108" s="96" t="b">
        <f t="shared" si="216"/>
        <v>1</v>
      </c>
      <c r="CR108" t="b">
        <f t="shared" si="217"/>
        <v>0</v>
      </c>
      <c r="CS108" t="b">
        <f t="shared" si="218"/>
        <v>0</v>
      </c>
      <c r="CT108" t="b">
        <f t="shared" si="219"/>
        <v>1</v>
      </c>
      <c r="CU108" t="b">
        <f t="shared" si="220"/>
        <v>1</v>
      </c>
      <c r="CV108" s="84" t="b">
        <f t="shared" si="221"/>
        <v>1</v>
      </c>
      <c r="CW108" t="b">
        <f t="shared" si="222"/>
        <v>1</v>
      </c>
      <c r="CX108" t="b">
        <f t="shared" si="223"/>
        <v>1</v>
      </c>
      <c r="CY108" t="b">
        <f t="shared" si="224"/>
        <v>1</v>
      </c>
      <c r="CZ108" t="b">
        <f t="shared" si="225"/>
        <v>1</v>
      </c>
      <c r="DA108" s="84">
        <f t="shared" si="226"/>
        <v>1</v>
      </c>
      <c r="DB108" t="b">
        <f t="shared" si="227"/>
        <v>0</v>
      </c>
    </row>
    <row r="109" spans="1:106">
      <c r="A109" s="9">
        <v>2420</v>
      </c>
      <c r="B109" s="3">
        <v>2</v>
      </c>
      <c r="C109" s="3" t="s">
        <v>1129</v>
      </c>
      <c r="D109" s="3" t="str">
        <f t="shared" si="174"/>
        <v>SG_1_24-2_dk_0056</v>
      </c>
      <c r="E109" s="3" t="str">
        <f t="shared" si="175"/>
        <v>0056</v>
      </c>
      <c r="F109" s="3">
        <v>118741.54700000001</v>
      </c>
      <c r="G109" s="15">
        <v>420375.75</v>
      </c>
      <c r="H109" s="35" t="str">
        <f t="shared" si="176"/>
        <v>ja</v>
      </c>
      <c r="I109" s="42">
        <v>274.60700000000003</v>
      </c>
      <c r="J109" s="20" t="s">
        <v>2277</v>
      </c>
      <c r="K109" s="21">
        <v>10000</v>
      </c>
      <c r="L109" s="28">
        <f t="shared" si="228"/>
        <v>1</v>
      </c>
      <c r="M109" s="28">
        <f t="shared" si="229"/>
        <v>1</v>
      </c>
      <c r="N109" s="56">
        <f t="shared" si="177"/>
        <v>10000</v>
      </c>
      <c r="O109" s="33">
        <f t="shared" si="230"/>
        <v>138.04822299836553</v>
      </c>
      <c r="P109" s="37">
        <f t="shared" si="178"/>
        <v>77.749474988595566</v>
      </c>
      <c r="Q109" s="9" t="s">
        <v>12</v>
      </c>
      <c r="R109" s="55" t="s">
        <v>12</v>
      </c>
      <c r="S109" s="55">
        <v>2.7850000000000001</v>
      </c>
      <c r="T109" s="55">
        <v>2.956</v>
      </c>
      <c r="U109" s="55">
        <v>3.1459999999999999</v>
      </c>
      <c r="V109" s="3">
        <v>3.3260000000000001</v>
      </c>
      <c r="W109" s="3">
        <v>3.5339999999999998</v>
      </c>
      <c r="X109" s="3" t="s">
        <v>12</v>
      </c>
      <c r="Y109" s="3">
        <v>3.98</v>
      </c>
      <c r="Z109" s="15" t="s">
        <v>12</v>
      </c>
      <c r="AA109" s="10">
        <f t="shared" si="179"/>
        <v>3.5339999999999998</v>
      </c>
      <c r="AB109" s="9">
        <f t="shared" si="180"/>
        <v>0.3879999999999999</v>
      </c>
      <c r="AC109" s="10">
        <f t="shared" si="181"/>
        <v>0.44600000000000017</v>
      </c>
      <c r="AD109" s="9" t="s">
        <v>12</v>
      </c>
      <c r="AE109" s="55" t="s">
        <v>12</v>
      </c>
      <c r="AF109" s="55">
        <v>0.73599999999999999</v>
      </c>
      <c r="AG109" s="55">
        <v>0.82699999999999996</v>
      </c>
      <c r="AH109" s="55">
        <v>0.93400000000000005</v>
      </c>
      <c r="AI109" s="3">
        <v>1.044</v>
      </c>
      <c r="AJ109" s="3">
        <v>1.175</v>
      </c>
      <c r="AK109" s="3" t="s">
        <v>12</v>
      </c>
      <c r="AL109" s="3">
        <v>1.4550000000000001</v>
      </c>
      <c r="AM109" s="15" t="s">
        <v>12</v>
      </c>
      <c r="AN109" s="10">
        <f t="shared" si="182"/>
        <v>1.175</v>
      </c>
      <c r="AO109" s="9">
        <f t="shared" si="183"/>
        <v>0.24099999999999999</v>
      </c>
      <c r="AP109" s="10">
        <f t="shared" si="184"/>
        <v>0.28000000000000003</v>
      </c>
      <c r="AQ109" s="9" t="s">
        <v>12</v>
      </c>
      <c r="AR109" s="55" t="s">
        <v>12</v>
      </c>
      <c r="AS109" s="55">
        <v>2.2040000000000002</v>
      </c>
      <c r="AT109" s="55">
        <v>2.3199999999999998</v>
      </c>
      <c r="AU109" s="55">
        <v>2.4449999999999998</v>
      </c>
      <c r="AV109" s="3">
        <v>2.5619999999999998</v>
      </c>
      <c r="AW109" s="3">
        <v>2.6970000000000001</v>
      </c>
      <c r="AX109" s="3" t="s">
        <v>12</v>
      </c>
      <c r="AY109" s="3">
        <v>2.996</v>
      </c>
      <c r="AZ109" s="15" t="s">
        <v>12</v>
      </c>
      <c r="BA109" s="10">
        <f t="shared" si="185"/>
        <v>2.6970000000000001</v>
      </c>
      <c r="BB109" s="9">
        <f t="shared" si="186"/>
        <v>0.25200000000000022</v>
      </c>
      <c r="BC109" s="10">
        <f t="shared" si="187"/>
        <v>0.29899999999999993</v>
      </c>
      <c r="BD109" s="9">
        <v>4.1379999999999999</v>
      </c>
      <c r="BE109" s="3">
        <v>4.8949999999999996</v>
      </c>
      <c r="BF109" s="15">
        <v>5.843</v>
      </c>
      <c r="BG109" s="15">
        <f t="shared" si="188"/>
        <v>4.8949999999999996</v>
      </c>
      <c r="BH109" s="9">
        <f t="shared" si="189"/>
        <v>0.75699999999999967</v>
      </c>
      <c r="BI109" s="10">
        <f t="shared" si="190"/>
        <v>0.9480000000000004</v>
      </c>
      <c r="BJ109" s="9">
        <v>4.6280000000000001</v>
      </c>
      <c r="BK109" s="3">
        <v>5.5830000000000002</v>
      </c>
      <c r="BL109" s="15">
        <v>6.7560000000000002</v>
      </c>
      <c r="BM109" s="15">
        <f t="shared" si="191"/>
        <v>5.5830000000000002</v>
      </c>
      <c r="BN109" s="9">
        <f t="shared" si="192"/>
        <v>0.95500000000000007</v>
      </c>
      <c r="BO109" s="10">
        <f t="shared" si="193"/>
        <v>1.173</v>
      </c>
      <c r="BP109">
        <f t="shared" si="194"/>
        <v>0</v>
      </c>
      <c r="BQ109" s="93">
        <f t="shared" si="195"/>
        <v>1.9510309278350513</v>
      </c>
      <c r="BR109" s="93">
        <f t="shared" si="196"/>
        <v>2.461340206185568</v>
      </c>
      <c r="BS109" s="93" t="str">
        <f>VLOOKUP(C109,'Koppeling locatie - aslocatie'!$A$2:$C$8139,2,FALSE)</f>
        <v>AM_EX_R_23_50</v>
      </c>
      <c r="BT109" s="93">
        <f>VLOOKUP($BS109,aslocaties_v01!$C$3:$AA$500,MATCH($K$3/10,aslocaties_v01!$C$2:$X$2),FALSE)</f>
        <v>3.1669999999999998</v>
      </c>
      <c r="BU109" s="93">
        <f>VLOOKUP(BS109,aslocaties_v01!$C$3:$AA$500,MATCH($K$3,aslocaties_v01!$C$2:$X$2),FALSE)</f>
        <v>3.5390000000000001</v>
      </c>
      <c r="BV109" s="93">
        <f>VLOOKUP(BS109,aslocaties_v01!$C$3:$AA$500,MATCH($K$3*10,aslocaties_v01!$C$2:$Y$2),FALSE)</f>
        <v>3.95</v>
      </c>
      <c r="BW109" s="93">
        <f t="shared" si="197"/>
        <v>0.37200000000000033</v>
      </c>
      <c r="BX109" s="93">
        <f t="shared" si="198"/>
        <v>0.41100000000000003</v>
      </c>
      <c r="BY109" s="94">
        <f t="shared" si="199"/>
        <v>4.123711340206071E-2</v>
      </c>
      <c r="BZ109" s="94">
        <f t="shared" si="200"/>
        <v>7.8475336322870293E-2</v>
      </c>
      <c r="CA109" s="94">
        <f t="shared" si="201"/>
        <v>2.0999999999999908E-2</v>
      </c>
      <c r="CB109">
        <f t="shared" si="202"/>
        <v>5.0000000000003375E-3</v>
      </c>
      <c r="CC109" s="58">
        <f t="shared" si="203"/>
        <v>2.9999999999999805E-2</v>
      </c>
      <c r="CD109" s="95" t="b">
        <f t="shared" si="204"/>
        <v>0</v>
      </c>
      <c r="CE109" s="96" t="b">
        <f t="shared" si="205"/>
        <v>1</v>
      </c>
      <c r="CF109" t="b">
        <f t="shared" si="206"/>
        <v>1</v>
      </c>
      <c r="CG109" t="b">
        <f t="shared" si="207"/>
        <v>1</v>
      </c>
      <c r="CH109" s="84" t="b">
        <f t="shared" si="208"/>
        <v>1</v>
      </c>
      <c r="CI109">
        <f t="shared" si="209"/>
        <v>1.175</v>
      </c>
      <c r="CJ109" t="b">
        <f t="shared" si="210"/>
        <v>1</v>
      </c>
      <c r="CK109" t="b">
        <f t="shared" si="211"/>
        <v>1</v>
      </c>
      <c r="CL109" s="84" t="b">
        <f t="shared" si="231"/>
        <v>1</v>
      </c>
      <c r="CM109">
        <f t="shared" si="212"/>
        <v>2.6970000000000001</v>
      </c>
      <c r="CN109" t="b">
        <f t="shared" si="213"/>
        <v>1</v>
      </c>
      <c r="CO109" s="84">
        <f t="shared" si="214"/>
        <v>0.10355030331496583</v>
      </c>
      <c r="CP109" t="b">
        <f t="shared" si="215"/>
        <v>1</v>
      </c>
      <c r="CQ109" s="96" t="b">
        <f t="shared" si="216"/>
        <v>1</v>
      </c>
      <c r="CR109" t="b">
        <f t="shared" si="217"/>
        <v>1</v>
      </c>
      <c r="CS109" t="b">
        <f t="shared" si="218"/>
        <v>1</v>
      </c>
      <c r="CT109" t="b">
        <f t="shared" si="219"/>
        <v>1</v>
      </c>
      <c r="CU109" t="b">
        <f t="shared" si="220"/>
        <v>1</v>
      </c>
      <c r="CV109" s="84" t="b">
        <f t="shared" si="221"/>
        <v>1</v>
      </c>
      <c r="CW109" t="b">
        <f t="shared" si="222"/>
        <v>1</v>
      </c>
      <c r="CX109" t="b">
        <f t="shared" si="223"/>
        <v>1</v>
      </c>
      <c r="CY109" t="b">
        <f t="shared" si="224"/>
        <v>1</v>
      </c>
      <c r="CZ109" t="b">
        <f t="shared" si="225"/>
        <v>1</v>
      </c>
      <c r="DA109" s="84">
        <f t="shared" si="226"/>
        <v>0</v>
      </c>
      <c r="DB109" t="b">
        <f t="shared" si="227"/>
        <v>0</v>
      </c>
    </row>
    <row r="110" spans="1:106">
      <c r="A110" s="9">
        <v>2421</v>
      </c>
      <c r="B110" s="3">
        <v>2</v>
      </c>
      <c r="C110" s="3" t="s">
        <v>1130</v>
      </c>
      <c r="D110" s="3" t="str">
        <f t="shared" si="174"/>
        <v>SG_1_24-2_dk_0057</v>
      </c>
      <c r="E110" s="3" t="str">
        <f t="shared" si="175"/>
        <v>0057</v>
      </c>
      <c r="F110" s="3">
        <v>118764.102</v>
      </c>
      <c r="G110" s="15">
        <v>420301.34399999998</v>
      </c>
      <c r="H110" s="35" t="str">
        <f t="shared" si="176"/>
        <v>ja</v>
      </c>
      <c r="I110" s="42">
        <v>272.64999999999998</v>
      </c>
      <c r="J110" s="20" t="s">
        <v>2277</v>
      </c>
      <c r="K110" s="21">
        <v>10000</v>
      </c>
      <c r="L110" s="28">
        <f t="shared" si="228"/>
        <v>1</v>
      </c>
      <c r="M110" s="28">
        <f t="shared" si="229"/>
        <v>1</v>
      </c>
      <c r="N110" s="56">
        <f t="shared" si="177"/>
        <v>10000</v>
      </c>
      <c r="O110" s="33">
        <f t="shared" si="230"/>
        <v>77.749474988595566</v>
      </c>
      <c r="P110" s="37">
        <f t="shared" si="178"/>
        <v>131.51309767850191</v>
      </c>
      <c r="Q110" s="9" t="s">
        <v>12</v>
      </c>
      <c r="R110" s="55" t="s">
        <v>12</v>
      </c>
      <c r="S110" s="55">
        <v>2.786</v>
      </c>
      <c r="T110" s="55">
        <v>2.9569999999999999</v>
      </c>
      <c r="U110" s="55">
        <v>3.1469999999999998</v>
      </c>
      <c r="V110" s="3">
        <v>3.327</v>
      </c>
      <c r="W110" s="3">
        <v>3.5350000000000001</v>
      </c>
      <c r="X110" s="3" t="s">
        <v>12</v>
      </c>
      <c r="Y110" s="3">
        <v>3.9809999999999999</v>
      </c>
      <c r="Z110" s="15" t="s">
        <v>12</v>
      </c>
      <c r="AA110" s="10">
        <f t="shared" si="179"/>
        <v>3.5350000000000001</v>
      </c>
      <c r="AB110" s="9">
        <f t="shared" si="180"/>
        <v>0.38800000000000034</v>
      </c>
      <c r="AC110" s="10">
        <f t="shared" si="181"/>
        <v>0.44599999999999973</v>
      </c>
      <c r="AD110" s="9" t="s">
        <v>12</v>
      </c>
      <c r="AE110" s="55" t="s">
        <v>12</v>
      </c>
      <c r="AF110" s="55">
        <v>0.73199999999999998</v>
      </c>
      <c r="AG110" s="55">
        <v>0.82799999999999996</v>
      </c>
      <c r="AH110" s="55">
        <v>0.93600000000000005</v>
      </c>
      <c r="AI110" s="3">
        <v>1.042</v>
      </c>
      <c r="AJ110" s="3">
        <v>1.1719999999999999</v>
      </c>
      <c r="AK110" s="3" t="s">
        <v>12</v>
      </c>
      <c r="AL110" s="3">
        <v>1.4490000000000001</v>
      </c>
      <c r="AM110" s="15" t="s">
        <v>12</v>
      </c>
      <c r="AN110" s="10">
        <f t="shared" si="182"/>
        <v>1.1719999999999999</v>
      </c>
      <c r="AO110" s="9">
        <f t="shared" si="183"/>
        <v>0.23599999999999988</v>
      </c>
      <c r="AP110" s="10">
        <f t="shared" si="184"/>
        <v>0.27700000000000014</v>
      </c>
      <c r="AQ110" s="9" t="s">
        <v>12</v>
      </c>
      <c r="AR110" s="55" t="s">
        <v>12</v>
      </c>
      <c r="AS110" s="55">
        <v>2.2080000000000002</v>
      </c>
      <c r="AT110" s="55">
        <v>2.335</v>
      </c>
      <c r="AU110" s="55">
        <v>2.46</v>
      </c>
      <c r="AV110" s="3">
        <v>2.577</v>
      </c>
      <c r="AW110" s="3">
        <v>2.69</v>
      </c>
      <c r="AX110" s="3" t="s">
        <v>12</v>
      </c>
      <c r="AY110" s="3">
        <v>3.01</v>
      </c>
      <c r="AZ110" s="15" t="s">
        <v>12</v>
      </c>
      <c r="BA110" s="10">
        <f t="shared" si="185"/>
        <v>2.69</v>
      </c>
      <c r="BB110" s="9">
        <f t="shared" si="186"/>
        <v>0.22999999999999998</v>
      </c>
      <c r="BC110" s="10">
        <f t="shared" si="187"/>
        <v>0.31999999999999984</v>
      </c>
      <c r="BD110" s="9">
        <v>4.1429999999999998</v>
      </c>
      <c r="BE110" s="3">
        <v>4.8979999999999997</v>
      </c>
      <c r="BF110" s="15">
        <v>5.85</v>
      </c>
      <c r="BG110" s="15">
        <f t="shared" si="188"/>
        <v>4.8979999999999997</v>
      </c>
      <c r="BH110" s="9">
        <f t="shared" si="189"/>
        <v>0.75499999999999989</v>
      </c>
      <c r="BI110" s="10">
        <f t="shared" si="190"/>
        <v>0.95199999999999996</v>
      </c>
      <c r="BJ110" s="9">
        <v>4.6349999999999998</v>
      </c>
      <c r="BK110" s="3">
        <v>5.5839999999999996</v>
      </c>
      <c r="BL110" s="15">
        <v>6.7469999999999999</v>
      </c>
      <c r="BM110" s="15">
        <f t="shared" si="191"/>
        <v>5.5839999999999996</v>
      </c>
      <c r="BN110" s="9">
        <f t="shared" si="192"/>
        <v>0.94899999999999984</v>
      </c>
      <c r="BO110" s="10">
        <f t="shared" si="193"/>
        <v>1.1630000000000003</v>
      </c>
      <c r="BP110">
        <f t="shared" si="194"/>
        <v>0</v>
      </c>
      <c r="BQ110" s="93">
        <f t="shared" si="195"/>
        <v>1.9458762886597918</v>
      </c>
      <c r="BR110" s="93">
        <f t="shared" si="196"/>
        <v>2.4458762886597913</v>
      </c>
      <c r="BS110" s="93" t="str">
        <f>VLOOKUP(C110,'Koppeling locatie - aslocatie'!$A$2:$C$8139,2,FALSE)</f>
        <v>AM_EX_R_23_50</v>
      </c>
      <c r="BT110" s="93">
        <f>VLOOKUP($BS110,aslocaties_v01!$C$3:$AA$500,MATCH($K$3/10,aslocaties_v01!$C$2:$X$2),FALSE)</f>
        <v>3.1669999999999998</v>
      </c>
      <c r="BU110" s="93">
        <f>VLOOKUP(BS110,aslocaties_v01!$C$3:$AA$500,MATCH($K$3,aslocaties_v01!$C$2:$X$2),FALSE)</f>
        <v>3.5390000000000001</v>
      </c>
      <c r="BV110" s="93">
        <f>VLOOKUP(BS110,aslocaties_v01!$C$3:$AA$500,MATCH($K$3*10,aslocaties_v01!$C$2:$Y$2),FALSE)</f>
        <v>3.95</v>
      </c>
      <c r="BW110" s="93">
        <f t="shared" si="197"/>
        <v>0.37200000000000033</v>
      </c>
      <c r="BX110" s="93">
        <f t="shared" si="198"/>
        <v>0.41100000000000003</v>
      </c>
      <c r="BY110" s="94">
        <f t="shared" si="199"/>
        <v>4.123711340206182E-2</v>
      </c>
      <c r="BZ110" s="94">
        <f t="shared" si="200"/>
        <v>7.8475336322869294E-2</v>
      </c>
      <c r="CA110" s="94">
        <f t="shared" si="201"/>
        <v>2.0000000000000018E-2</v>
      </c>
      <c r="CB110">
        <f t="shared" si="202"/>
        <v>4.0000000000000036E-3</v>
      </c>
      <c r="CC110" s="58">
        <f t="shared" si="203"/>
        <v>3.0999999999999694E-2</v>
      </c>
      <c r="CD110" s="95" t="b">
        <f t="shared" si="204"/>
        <v>0</v>
      </c>
      <c r="CE110" s="96" t="b">
        <f t="shared" si="205"/>
        <v>1</v>
      </c>
      <c r="CF110" t="b">
        <f t="shared" si="206"/>
        <v>1</v>
      </c>
      <c r="CG110" t="b">
        <f t="shared" si="207"/>
        <v>1</v>
      </c>
      <c r="CH110" s="84" t="b">
        <f t="shared" si="208"/>
        <v>1</v>
      </c>
      <c r="CI110">
        <f t="shared" si="209"/>
        <v>1.1719999999999999</v>
      </c>
      <c r="CJ110" t="b">
        <f t="shared" si="210"/>
        <v>1</v>
      </c>
      <c r="CK110" t="b">
        <f t="shared" si="211"/>
        <v>1</v>
      </c>
      <c r="CL110" s="84" t="b">
        <f t="shared" si="231"/>
        <v>1</v>
      </c>
      <c r="CM110">
        <f t="shared" si="212"/>
        <v>2.69</v>
      </c>
      <c r="CN110" t="b">
        <f t="shared" si="213"/>
        <v>1</v>
      </c>
      <c r="CO110" s="84">
        <f t="shared" si="214"/>
        <v>0.10382416650986737</v>
      </c>
      <c r="CP110" t="b">
        <f t="shared" si="215"/>
        <v>1</v>
      </c>
      <c r="CQ110" s="96" t="b">
        <f t="shared" si="216"/>
        <v>1</v>
      </c>
      <c r="CR110" t="b">
        <f t="shared" si="217"/>
        <v>1</v>
      </c>
      <c r="CS110" t="b">
        <f t="shared" si="218"/>
        <v>1</v>
      </c>
      <c r="CT110" t="b">
        <f t="shared" si="219"/>
        <v>1</v>
      </c>
      <c r="CU110" t="b">
        <f t="shared" si="220"/>
        <v>1</v>
      </c>
      <c r="CV110" s="84" t="b">
        <f t="shared" si="221"/>
        <v>1</v>
      </c>
      <c r="CW110" t="b">
        <f t="shared" si="222"/>
        <v>1</v>
      </c>
      <c r="CX110" t="b">
        <f t="shared" si="223"/>
        <v>1</v>
      </c>
      <c r="CY110" t="b">
        <f t="shared" si="224"/>
        <v>1</v>
      </c>
      <c r="CZ110" t="b">
        <f t="shared" si="225"/>
        <v>1</v>
      </c>
      <c r="DA110" s="84">
        <f t="shared" si="226"/>
        <v>0</v>
      </c>
      <c r="DB110" t="b">
        <f t="shared" si="227"/>
        <v>0</v>
      </c>
    </row>
    <row r="111" spans="1:106">
      <c r="A111" s="9">
        <v>2422</v>
      </c>
      <c r="B111" s="3">
        <v>2</v>
      </c>
      <c r="C111" s="3" t="s">
        <v>1131</v>
      </c>
      <c r="D111" s="3" t="str">
        <f t="shared" si="174"/>
        <v>SG_1_24-2_dk_0058</v>
      </c>
      <c r="E111" s="3" t="str">
        <f t="shared" si="175"/>
        <v>0058</v>
      </c>
      <c r="F111" s="3">
        <v>118736.54700000001</v>
      </c>
      <c r="G111" s="15">
        <v>420172.75</v>
      </c>
      <c r="H111" s="35" t="str">
        <f t="shared" si="176"/>
        <v>ja</v>
      </c>
      <c r="I111" s="42">
        <v>274.62099999999998</v>
      </c>
      <c r="J111" s="20" t="s">
        <v>2277</v>
      </c>
      <c r="K111" s="21">
        <v>10000</v>
      </c>
      <c r="L111" s="28">
        <f t="shared" si="228"/>
        <v>1</v>
      </c>
      <c r="M111" s="28">
        <f t="shared" si="229"/>
        <v>1</v>
      </c>
      <c r="N111" s="56">
        <f t="shared" si="177"/>
        <v>10000</v>
      </c>
      <c r="O111" s="33">
        <f t="shared" si="230"/>
        <v>131.51309767850191</v>
      </c>
      <c r="P111" s="37">
        <f t="shared" si="178"/>
        <v>74.080853990733544</v>
      </c>
      <c r="Q111" s="9" t="s">
        <v>12</v>
      </c>
      <c r="R111" s="55" t="s">
        <v>12</v>
      </c>
      <c r="S111" s="55">
        <v>2.7839999999999998</v>
      </c>
      <c r="T111" s="55">
        <v>2.956</v>
      </c>
      <c r="U111" s="55">
        <v>3.145</v>
      </c>
      <c r="V111" s="3">
        <v>3.3250000000000002</v>
      </c>
      <c r="W111" s="3">
        <v>3.5339999999999998</v>
      </c>
      <c r="X111" s="3" t="s">
        <v>12</v>
      </c>
      <c r="Y111" s="3">
        <v>3.9790000000000001</v>
      </c>
      <c r="Z111" s="15" t="s">
        <v>12</v>
      </c>
      <c r="AA111" s="10">
        <f t="shared" si="179"/>
        <v>3.5339999999999998</v>
      </c>
      <c r="AB111" s="9">
        <f t="shared" si="180"/>
        <v>0.38899999999999979</v>
      </c>
      <c r="AC111" s="10">
        <f t="shared" si="181"/>
        <v>0.44500000000000028</v>
      </c>
      <c r="AD111" s="9" t="s">
        <v>12</v>
      </c>
      <c r="AE111" s="55" t="s">
        <v>12</v>
      </c>
      <c r="AF111" s="55">
        <v>0.76100000000000001</v>
      </c>
      <c r="AG111" s="55">
        <v>0.85199999999999998</v>
      </c>
      <c r="AH111" s="55">
        <v>0.96099999999999997</v>
      </c>
      <c r="AI111" s="3">
        <v>1.0720000000000001</v>
      </c>
      <c r="AJ111" s="3">
        <v>1.202</v>
      </c>
      <c r="AK111" s="3" t="s">
        <v>12</v>
      </c>
      <c r="AL111" s="3">
        <v>1.4770000000000001</v>
      </c>
      <c r="AM111" s="15" t="s">
        <v>12</v>
      </c>
      <c r="AN111" s="10">
        <f t="shared" si="182"/>
        <v>1.202</v>
      </c>
      <c r="AO111" s="9">
        <f t="shared" si="183"/>
        <v>0.24099999999999999</v>
      </c>
      <c r="AP111" s="10">
        <f t="shared" si="184"/>
        <v>0.27500000000000013</v>
      </c>
      <c r="AQ111" s="9" t="s">
        <v>12</v>
      </c>
      <c r="AR111" s="55" t="s">
        <v>12</v>
      </c>
      <c r="AS111" s="55">
        <v>2.2010000000000001</v>
      </c>
      <c r="AT111" s="55">
        <v>2.3140000000000001</v>
      </c>
      <c r="AU111" s="55">
        <v>2.4350000000000001</v>
      </c>
      <c r="AV111" s="3">
        <v>2.548</v>
      </c>
      <c r="AW111" s="3">
        <v>2.68</v>
      </c>
      <c r="AX111" s="3" t="s">
        <v>12</v>
      </c>
      <c r="AY111" s="3">
        <v>2.972</v>
      </c>
      <c r="AZ111" s="15" t="s">
        <v>12</v>
      </c>
      <c r="BA111" s="10">
        <f t="shared" si="185"/>
        <v>2.68</v>
      </c>
      <c r="BB111" s="9">
        <f t="shared" si="186"/>
        <v>0.24500000000000011</v>
      </c>
      <c r="BC111" s="10">
        <f t="shared" si="187"/>
        <v>0.29199999999999982</v>
      </c>
      <c r="BD111" s="9">
        <v>4.1470000000000002</v>
      </c>
      <c r="BE111" s="3">
        <v>4.9130000000000003</v>
      </c>
      <c r="BF111" s="15">
        <v>5.859</v>
      </c>
      <c r="BG111" s="15">
        <f t="shared" si="188"/>
        <v>4.9130000000000003</v>
      </c>
      <c r="BH111" s="9">
        <f t="shared" si="189"/>
        <v>0.76600000000000001</v>
      </c>
      <c r="BI111" s="10">
        <f t="shared" si="190"/>
        <v>0.94599999999999973</v>
      </c>
      <c r="BJ111" s="9">
        <v>4.665</v>
      </c>
      <c r="BK111" s="3">
        <v>5.641</v>
      </c>
      <c r="BL111" s="15">
        <v>6.806</v>
      </c>
      <c r="BM111" s="15">
        <f t="shared" si="191"/>
        <v>5.641</v>
      </c>
      <c r="BN111" s="9">
        <f t="shared" si="192"/>
        <v>0.97599999999999998</v>
      </c>
      <c r="BO111" s="10">
        <f t="shared" si="193"/>
        <v>1.165</v>
      </c>
      <c r="BP111">
        <f t="shared" si="194"/>
        <v>0</v>
      </c>
      <c r="BQ111" s="93">
        <f t="shared" si="195"/>
        <v>1.9691516709511578</v>
      </c>
      <c r="BR111" s="93">
        <f t="shared" si="196"/>
        <v>2.5089974293059139</v>
      </c>
      <c r="BS111" s="93" t="str">
        <f>VLOOKUP(C111,'Koppeling locatie - aslocatie'!$A$2:$C$8139,2,FALSE)</f>
        <v>AM_EX_R_23_50</v>
      </c>
      <c r="BT111" s="93">
        <f>VLOOKUP($BS111,aslocaties_v01!$C$3:$AA$500,MATCH($K$3/10,aslocaties_v01!$C$2:$X$2),FALSE)</f>
        <v>3.1669999999999998</v>
      </c>
      <c r="BU111" s="93">
        <f>VLOOKUP(BS111,aslocaties_v01!$C$3:$AA$500,MATCH($K$3,aslocaties_v01!$C$2:$X$2),FALSE)</f>
        <v>3.5390000000000001</v>
      </c>
      <c r="BV111" s="93">
        <f>VLOOKUP(BS111,aslocaties_v01!$C$3:$AA$500,MATCH($K$3*10,aslocaties_v01!$C$2:$Y$2),FALSE)</f>
        <v>3.95</v>
      </c>
      <c r="BW111" s="93">
        <f t="shared" si="197"/>
        <v>0.37200000000000033</v>
      </c>
      <c r="BX111" s="93">
        <f t="shared" si="198"/>
        <v>0.41100000000000003</v>
      </c>
      <c r="BY111" s="94">
        <f t="shared" si="199"/>
        <v>4.3701799485859838E-2</v>
      </c>
      <c r="BZ111" s="94">
        <f t="shared" si="200"/>
        <v>7.6404494382023014E-2</v>
      </c>
      <c r="CA111" s="94">
        <f t="shared" si="201"/>
        <v>2.1999999999999797E-2</v>
      </c>
      <c r="CB111">
        <f t="shared" si="202"/>
        <v>5.0000000000003375E-3</v>
      </c>
      <c r="CC111" s="58">
        <f t="shared" si="203"/>
        <v>2.8999999999999915E-2</v>
      </c>
      <c r="CD111" s="95" t="b">
        <f t="shared" si="204"/>
        <v>0</v>
      </c>
      <c r="CE111" s="96" t="b">
        <f t="shared" si="205"/>
        <v>1</v>
      </c>
      <c r="CF111" t="b">
        <f t="shared" si="206"/>
        <v>1</v>
      </c>
      <c r="CG111" t="b">
        <f t="shared" si="207"/>
        <v>1</v>
      </c>
      <c r="CH111" s="84" t="b">
        <f t="shared" si="208"/>
        <v>1</v>
      </c>
      <c r="CI111">
        <f t="shared" si="209"/>
        <v>1.202</v>
      </c>
      <c r="CJ111" t="b">
        <f t="shared" si="210"/>
        <v>1</v>
      </c>
      <c r="CK111" t="b">
        <f t="shared" si="211"/>
        <v>1</v>
      </c>
      <c r="CL111" s="84" t="b">
        <f t="shared" si="231"/>
        <v>1</v>
      </c>
      <c r="CM111">
        <f t="shared" si="212"/>
        <v>2.68</v>
      </c>
      <c r="CN111" t="b">
        <f t="shared" si="213"/>
        <v>1</v>
      </c>
      <c r="CO111" s="84">
        <f t="shared" si="214"/>
        <v>0.10727790439307479</v>
      </c>
      <c r="CP111" t="b">
        <f t="shared" si="215"/>
        <v>1</v>
      </c>
      <c r="CQ111" s="96" t="b">
        <f t="shared" si="216"/>
        <v>1</v>
      </c>
      <c r="CR111" t="b">
        <f t="shared" si="217"/>
        <v>1</v>
      </c>
      <c r="CS111" t="b">
        <f t="shared" si="218"/>
        <v>1</v>
      </c>
      <c r="CT111" t="b">
        <f t="shared" si="219"/>
        <v>1</v>
      </c>
      <c r="CU111" t="b">
        <f t="shared" si="220"/>
        <v>1</v>
      </c>
      <c r="CV111" s="84" t="b">
        <f t="shared" si="221"/>
        <v>1</v>
      </c>
      <c r="CW111" t="b">
        <f t="shared" si="222"/>
        <v>1</v>
      </c>
      <c r="CX111" t="b">
        <f t="shared" si="223"/>
        <v>1</v>
      </c>
      <c r="CY111" t="b">
        <f t="shared" si="224"/>
        <v>1</v>
      </c>
      <c r="CZ111" t="b">
        <f t="shared" si="225"/>
        <v>1</v>
      </c>
      <c r="DA111" s="84">
        <f t="shared" si="226"/>
        <v>0</v>
      </c>
      <c r="DB111" t="b">
        <f t="shared" si="227"/>
        <v>0</v>
      </c>
    </row>
    <row r="112" spans="1:106">
      <c r="A112" s="9">
        <v>2423</v>
      </c>
      <c r="B112" s="3">
        <v>2</v>
      </c>
      <c r="C112" s="3" t="s">
        <v>1132</v>
      </c>
      <c r="D112" s="3" t="str">
        <f t="shared" si="174"/>
        <v>SG_1_24-2_dk_0059</v>
      </c>
      <c r="E112" s="3" t="str">
        <f t="shared" si="175"/>
        <v>0059</v>
      </c>
      <c r="F112" s="3">
        <v>118759.875</v>
      </c>
      <c r="G112" s="15">
        <v>420102.43800000002</v>
      </c>
      <c r="H112" s="35" t="str">
        <f t="shared" si="176"/>
        <v>ja</v>
      </c>
      <c r="I112" s="42">
        <v>276.524</v>
      </c>
      <c r="J112" s="20" t="s">
        <v>2277</v>
      </c>
      <c r="K112" s="21">
        <v>10000</v>
      </c>
      <c r="L112" s="28">
        <f t="shared" si="228"/>
        <v>1</v>
      </c>
      <c r="M112" s="28">
        <f t="shared" si="229"/>
        <v>1</v>
      </c>
      <c r="N112" s="56">
        <f t="shared" si="177"/>
        <v>10000</v>
      </c>
      <c r="O112" s="33">
        <f t="shared" si="230"/>
        <v>74.080853990733544</v>
      </c>
      <c r="P112" s="37">
        <f t="shared" si="178"/>
        <v>123.00617152404128</v>
      </c>
      <c r="Q112" s="9" t="s">
        <v>12</v>
      </c>
      <c r="R112" s="55" t="s">
        <v>12</v>
      </c>
      <c r="S112" s="55">
        <v>2.7850000000000001</v>
      </c>
      <c r="T112" s="55">
        <v>2.956</v>
      </c>
      <c r="U112" s="55">
        <v>3.1459999999999999</v>
      </c>
      <c r="V112" s="3">
        <v>3.3260000000000001</v>
      </c>
      <c r="W112" s="3">
        <v>3.5339999999999998</v>
      </c>
      <c r="X112" s="3" t="s">
        <v>12</v>
      </c>
      <c r="Y112" s="3">
        <v>3.98</v>
      </c>
      <c r="Z112" s="15" t="s">
        <v>12</v>
      </c>
      <c r="AA112" s="10">
        <f t="shared" si="179"/>
        <v>3.5339999999999998</v>
      </c>
      <c r="AB112" s="9">
        <f t="shared" si="180"/>
        <v>0.3879999999999999</v>
      </c>
      <c r="AC112" s="10">
        <f t="shared" si="181"/>
        <v>0.44600000000000017</v>
      </c>
      <c r="AD112" s="9" t="s">
        <v>12</v>
      </c>
      <c r="AE112" s="55" t="s">
        <v>12</v>
      </c>
      <c r="AF112" s="55">
        <v>0.76</v>
      </c>
      <c r="AG112" s="55">
        <v>0.85499999999999998</v>
      </c>
      <c r="AH112" s="55">
        <v>0.96899999999999997</v>
      </c>
      <c r="AI112" s="3">
        <v>1.0820000000000001</v>
      </c>
      <c r="AJ112" s="3">
        <v>1.2190000000000001</v>
      </c>
      <c r="AK112" s="3" t="s">
        <v>12</v>
      </c>
      <c r="AL112" s="3">
        <v>1.5109999999999999</v>
      </c>
      <c r="AM112" s="15" t="s">
        <v>12</v>
      </c>
      <c r="AN112" s="10">
        <f t="shared" si="182"/>
        <v>1.2190000000000001</v>
      </c>
      <c r="AO112" s="9">
        <f t="shared" si="183"/>
        <v>0.25000000000000011</v>
      </c>
      <c r="AP112" s="10">
        <f t="shared" si="184"/>
        <v>0.29199999999999982</v>
      </c>
      <c r="AQ112" s="9" t="s">
        <v>12</v>
      </c>
      <c r="AR112" s="55" t="s">
        <v>12</v>
      </c>
      <c r="AS112" s="55">
        <v>2.218</v>
      </c>
      <c r="AT112" s="55">
        <v>2.3410000000000002</v>
      </c>
      <c r="AU112" s="55">
        <v>2.472</v>
      </c>
      <c r="AV112" s="3">
        <v>2.5910000000000002</v>
      </c>
      <c r="AW112" s="3">
        <v>2.7330000000000001</v>
      </c>
      <c r="AX112" s="3" t="s">
        <v>12</v>
      </c>
      <c r="AY112" s="3">
        <v>3.0459999999999998</v>
      </c>
      <c r="AZ112" s="15" t="s">
        <v>12</v>
      </c>
      <c r="BA112" s="10">
        <f t="shared" si="185"/>
        <v>2.7330000000000001</v>
      </c>
      <c r="BB112" s="9">
        <f t="shared" si="186"/>
        <v>0.26100000000000012</v>
      </c>
      <c r="BC112" s="10">
        <f t="shared" si="187"/>
        <v>0.31299999999999972</v>
      </c>
      <c r="BD112" s="9">
        <v>4.1769999999999996</v>
      </c>
      <c r="BE112" s="3">
        <v>4.9649999999999999</v>
      </c>
      <c r="BF112" s="15">
        <v>5.95</v>
      </c>
      <c r="BG112" s="15">
        <f t="shared" si="188"/>
        <v>4.9649999999999999</v>
      </c>
      <c r="BH112" s="9">
        <f t="shared" si="189"/>
        <v>0.78800000000000026</v>
      </c>
      <c r="BI112" s="10">
        <f t="shared" si="190"/>
        <v>0.98500000000000032</v>
      </c>
      <c r="BJ112" s="9">
        <v>4.6859999999999999</v>
      </c>
      <c r="BK112" s="3">
        <v>5.6829999999999998</v>
      </c>
      <c r="BL112" s="15">
        <v>6.9020000000000001</v>
      </c>
      <c r="BM112" s="15">
        <f t="shared" si="191"/>
        <v>5.6829999999999998</v>
      </c>
      <c r="BN112" s="9">
        <f t="shared" si="192"/>
        <v>0.99699999999999989</v>
      </c>
      <c r="BO112" s="10">
        <f t="shared" si="193"/>
        <v>1.2190000000000003</v>
      </c>
      <c r="BP112">
        <f t="shared" si="194"/>
        <v>0</v>
      </c>
      <c r="BQ112" s="93">
        <f t="shared" si="195"/>
        <v>2.0309278350515476</v>
      </c>
      <c r="BR112" s="93">
        <f t="shared" si="196"/>
        <v>2.5695876288659796</v>
      </c>
      <c r="BS112" s="93" t="str">
        <f>VLOOKUP(C112,'Koppeling locatie - aslocatie'!$A$2:$C$8139,2,FALSE)</f>
        <v>AM_EX_R_23_50</v>
      </c>
      <c r="BT112" s="93">
        <f>VLOOKUP($BS112,aslocaties_v01!$C$3:$AA$500,MATCH($K$3/10,aslocaties_v01!$C$2:$X$2),FALSE)</f>
        <v>3.1669999999999998</v>
      </c>
      <c r="BU112" s="93">
        <f>VLOOKUP(BS112,aslocaties_v01!$C$3:$AA$500,MATCH($K$3,aslocaties_v01!$C$2:$X$2),FALSE)</f>
        <v>3.5390000000000001</v>
      </c>
      <c r="BV112" s="93">
        <f>VLOOKUP(BS112,aslocaties_v01!$C$3:$AA$500,MATCH($K$3*10,aslocaties_v01!$C$2:$Y$2),FALSE)</f>
        <v>3.95</v>
      </c>
      <c r="BW112" s="93">
        <f t="shared" si="197"/>
        <v>0.37200000000000033</v>
      </c>
      <c r="BX112" s="93">
        <f t="shared" si="198"/>
        <v>0.41100000000000003</v>
      </c>
      <c r="BY112" s="94">
        <f t="shared" si="199"/>
        <v>4.123711340206071E-2</v>
      </c>
      <c r="BZ112" s="94">
        <f t="shared" si="200"/>
        <v>7.8475336322870293E-2</v>
      </c>
      <c r="CA112" s="94">
        <f t="shared" si="201"/>
        <v>2.0999999999999908E-2</v>
      </c>
      <c r="CB112">
        <f t="shared" si="202"/>
        <v>5.0000000000003375E-3</v>
      </c>
      <c r="CC112" s="58">
        <f t="shared" si="203"/>
        <v>2.9999999999999805E-2</v>
      </c>
      <c r="CD112" s="95" t="b">
        <f t="shared" si="204"/>
        <v>0</v>
      </c>
      <c r="CE112" s="96" t="b">
        <f t="shared" si="205"/>
        <v>1</v>
      </c>
      <c r="CF112" t="b">
        <f t="shared" si="206"/>
        <v>1</v>
      </c>
      <c r="CG112" t="b">
        <f t="shared" si="207"/>
        <v>1</v>
      </c>
      <c r="CH112" s="84" t="b">
        <f t="shared" si="208"/>
        <v>1</v>
      </c>
      <c r="CI112">
        <f t="shared" si="209"/>
        <v>1.2190000000000001</v>
      </c>
      <c r="CJ112" t="b">
        <f t="shared" si="210"/>
        <v>1</v>
      </c>
      <c r="CK112" t="b">
        <f t="shared" si="211"/>
        <v>1</v>
      </c>
      <c r="CL112" s="84" t="b">
        <f t="shared" si="231"/>
        <v>1</v>
      </c>
      <c r="CM112">
        <f t="shared" si="212"/>
        <v>2.7330000000000001</v>
      </c>
      <c r="CN112" t="b">
        <f t="shared" si="213"/>
        <v>1</v>
      </c>
      <c r="CO112" s="84">
        <f t="shared" si="214"/>
        <v>0.10461641749439021</v>
      </c>
      <c r="CP112" t="b">
        <f t="shared" si="215"/>
        <v>1</v>
      </c>
      <c r="CQ112" s="96" t="b">
        <f t="shared" si="216"/>
        <v>1</v>
      </c>
      <c r="CR112" t="b">
        <f t="shared" si="217"/>
        <v>1</v>
      </c>
      <c r="CS112" t="b">
        <f t="shared" si="218"/>
        <v>1</v>
      </c>
      <c r="CT112" t="b">
        <f t="shared" si="219"/>
        <v>1</v>
      </c>
      <c r="CU112" t="b">
        <f t="shared" si="220"/>
        <v>1</v>
      </c>
      <c r="CV112" s="84" t="b">
        <f t="shared" si="221"/>
        <v>1</v>
      </c>
      <c r="CW112" t="b">
        <f t="shared" si="222"/>
        <v>1</v>
      </c>
      <c r="CX112" t="b">
        <f t="shared" si="223"/>
        <v>1</v>
      </c>
      <c r="CY112" t="b">
        <f t="shared" si="224"/>
        <v>1</v>
      </c>
      <c r="CZ112" t="b">
        <f t="shared" si="225"/>
        <v>1</v>
      </c>
      <c r="DA112" s="84">
        <f t="shared" si="226"/>
        <v>0</v>
      </c>
      <c r="DB112" t="b">
        <f t="shared" si="227"/>
        <v>0</v>
      </c>
    </row>
    <row r="113" spans="1:106">
      <c r="A113" s="9">
        <v>2424</v>
      </c>
      <c r="B113" s="3">
        <v>2</v>
      </c>
      <c r="C113" s="3" t="s">
        <v>1133</v>
      </c>
      <c r="D113" s="3" t="str">
        <f t="shared" si="174"/>
        <v>SG_1_24-2_dk_0060</v>
      </c>
      <c r="E113" s="3" t="str">
        <f t="shared" si="175"/>
        <v>0060</v>
      </c>
      <c r="F113" s="3">
        <v>118735.32799999999</v>
      </c>
      <c r="G113" s="15">
        <v>419981.90600000002</v>
      </c>
      <c r="H113" s="35" t="str">
        <f t="shared" si="176"/>
        <v>ja</v>
      </c>
      <c r="I113" s="42">
        <v>276</v>
      </c>
      <c r="J113" s="20" t="s">
        <v>2277</v>
      </c>
      <c r="K113" s="21">
        <v>10000</v>
      </c>
      <c r="L113" s="28">
        <f t="shared" si="228"/>
        <v>1</v>
      </c>
      <c r="M113" s="28">
        <f t="shared" si="229"/>
        <v>1</v>
      </c>
      <c r="N113" s="56">
        <f t="shared" si="177"/>
        <v>10000</v>
      </c>
      <c r="O113" s="33">
        <f t="shared" si="230"/>
        <v>123.00617152404128</v>
      </c>
      <c r="P113" s="37">
        <f t="shared" si="178"/>
        <v>113.29494410607401</v>
      </c>
      <c r="Q113" s="9" t="s">
        <v>12</v>
      </c>
      <c r="R113" s="55" t="s">
        <v>12</v>
      </c>
      <c r="S113" s="55">
        <v>2.7839999999999998</v>
      </c>
      <c r="T113" s="55">
        <v>2.9550000000000001</v>
      </c>
      <c r="U113" s="55">
        <v>3.1440000000000001</v>
      </c>
      <c r="V113" s="3">
        <v>3.3239999999999998</v>
      </c>
      <c r="W113" s="3">
        <v>3.5329999999999999</v>
      </c>
      <c r="X113" s="3" t="s">
        <v>12</v>
      </c>
      <c r="Y113" s="3">
        <v>3.9780000000000002</v>
      </c>
      <c r="Z113" s="15" t="s">
        <v>12</v>
      </c>
      <c r="AA113" s="10">
        <f t="shared" si="179"/>
        <v>3.5329999999999999</v>
      </c>
      <c r="AB113" s="9">
        <f t="shared" si="180"/>
        <v>0.38899999999999979</v>
      </c>
      <c r="AC113" s="10">
        <f t="shared" si="181"/>
        <v>0.44500000000000028</v>
      </c>
      <c r="AD113" s="9" t="s">
        <v>12</v>
      </c>
      <c r="AE113" s="55" t="s">
        <v>12</v>
      </c>
      <c r="AF113" s="55">
        <v>0.80500000000000005</v>
      </c>
      <c r="AG113" s="55">
        <v>0.90100000000000002</v>
      </c>
      <c r="AH113" s="55">
        <v>1.0229999999999999</v>
      </c>
      <c r="AI113" s="3">
        <v>1.1459999999999999</v>
      </c>
      <c r="AJ113" s="3">
        <v>1.2909999999999999</v>
      </c>
      <c r="AK113" s="3" t="s">
        <v>12</v>
      </c>
      <c r="AL113" s="3">
        <v>1.5920000000000001</v>
      </c>
      <c r="AM113" s="15" t="s">
        <v>12</v>
      </c>
      <c r="AN113" s="10">
        <f t="shared" si="182"/>
        <v>1.2909999999999999</v>
      </c>
      <c r="AO113" s="9">
        <f t="shared" si="183"/>
        <v>0.26800000000000002</v>
      </c>
      <c r="AP113" s="10">
        <f t="shared" si="184"/>
        <v>0.30100000000000016</v>
      </c>
      <c r="AQ113" s="9" t="s">
        <v>12</v>
      </c>
      <c r="AR113" s="55" t="s">
        <v>12</v>
      </c>
      <c r="AS113" s="55">
        <v>2.198</v>
      </c>
      <c r="AT113" s="55">
        <v>2.3140000000000001</v>
      </c>
      <c r="AU113" s="55">
        <v>2.4420000000000002</v>
      </c>
      <c r="AV113" s="3">
        <v>2.5640000000000001</v>
      </c>
      <c r="AW113" s="3">
        <v>2.7090000000000001</v>
      </c>
      <c r="AX113" s="3" t="s">
        <v>12</v>
      </c>
      <c r="AY113" s="3">
        <v>3.02</v>
      </c>
      <c r="AZ113" s="15" t="s">
        <v>12</v>
      </c>
      <c r="BA113" s="10">
        <f t="shared" si="185"/>
        <v>2.7090000000000001</v>
      </c>
      <c r="BB113" s="9">
        <f t="shared" si="186"/>
        <v>0.2669999999999999</v>
      </c>
      <c r="BC113" s="10">
        <f t="shared" si="187"/>
        <v>0.31099999999999994</v>
      </c>
      <c r="BD113" s="9">
        <v>4.1820000000000004</v>
      </c>
      <c r="BE113" s="3">
        <v>4.9870000000000001</v>
      </c>
      <c r="BF113" s="15">
        <v>5.9749999999999996</v>
      </c>
      <c r="BG113" s="15">
        <f t="shared" si="188"/>
        <v>4.9870000000000001</v>
      </c>
      <c r="BH113" s="9">
        <f t="shared" si="189"/>
        <v>0.80499999999999972</v>
      </c>
      <c r="BI113" s="10">
        <f t="shared" si="190"/>
        <v>0.98799999999999955</v>
      </c>
      <c r="BJ113" s="9">
        <v>4.7329999999999997</v>
      </c>
      <c r="BK113" s="3">
        <v>5.7960000000000003</v>
      </c>
      <c r="BL113" s="15">
        <v>7.0579999999999998</v>
      </c>
      <c r="BM113" s="15">
        <f t="shared" si="191"/>
        <v>5.7960000000000003</v>
      </c>
      <c r="BN113" s="9">
        <f t="shared" si="192"/>
        <v>1.0630000000000006</v>
      </c>
      <c r="BO113" s="10">
        <f t="shared" si="193"/>
        <v>1.2619999999999996</v>
      </c>
      <c r="BP113">
        <f t="shared" si="194"/>
        <v>0</v>
      </c>
      <c r="BQ113" s="93">
        <f t="shared" si="195"/>
        <v>2.0694087403598975</v>
      </c>
      <c r="BR113" s="93">
        <f t="shared" si="196"/>
        <v>2.7326478149100288</v>
      </c>
      <c r="BS113" s="93" t="str">
        <f>VLOOKUP(C113,'Koppeling locatie - aslocatie'!$A$2:$C$8139,2,FALSE)</f>
        <v>AM_EX_R_23_50</v>
      </c>
      <c r="BT113" s="93">
        <f>VLOOKUP($BS113,aslocaties_v01!$C$3:$AA$500,MATCH($K$3/10,aslocaties_v01!$C$2:$X$2),FALSE)</f>
        <v>3.1669999999999998</v>
      </c>
      <c r="BU113" s="93">
        <f>VLOOKUP(BS113,aslocaties_v01!$C$3:$AA$500,MATCH($K$3,aslocaties_v01!$C$2:$X$2),FALSE)</f>
        <v>3.5390000000000001</v>
      </c>
      <c r="BV113" s="93">
        <f>VLOOKUP(BS113,aslocaties_v01!$C$3:$AA$500,MATCH($K$3*10,aslocaties_v01!$C$2:$Y$2),FALSE)</f>
        <v>3.95</v>
      </c>
      <c r="BW113" s="93">
        <f t="shared" si="197"/>
        <v>0.37200000000000033</v>
      </c>
      <c r="BX113" s="93">
        <f t="shared" si="198"/>
        <v>0.41100000000000003</v>
      </c>
      <c r="BY113" s="94">
        <f t="shared" si="199"/>
        <v>4.3701799485859838E-2</v>
      </c>
      <c r="BZ113" s="94">
        <f t="shared" si="200"/>
        <v>7.6404494382023014E-2</v>
      </c>
      <c r="CA113" s="94">
        <f t="shared" si="201"/>
        <v>2.2999999999999687E-2</v>
      </c>
      <c r="CB113">
        <f t="shared" si="202"/>
        <v>6.0000000000002274E-3</v>
      </c>
      <c r="CC113" s="58">
        <f t="shared" si="203"/>
        <v>2.8000000000000025E-2</v>
      </c>
      <c r="CD113" s="95" t="b">
        <f t="shared" si="204"/>
        <v>0</v>
      </c>
      <c r="CE113" s="96" t="b">
        <f t="shared" si="205"/>
        <v>1</v>
      </c>
      <c r="CF113" t="b">
        <f t="shared" si="206"/>
        <v>1</v>
      </c>
      <c r="CG113" t="b">
        <f t="shared" si="207"/>
        <v>1</v>
      </c>
      <c r="CH113" s="84" t="b">
        <f t="shared" si="208"/>
        <v>1</v>
      </c>
      <c r="CI113">
        <f t="shared" si="209"/>
        <v>1.2909999999999999</v>
      </c>
      <c r="CJ113" t="b">
        <f t="shared" si="210"/>
        <v>1</v>
      </c>
      <c r="CK113" t="b">
        <f t="shared" si="211"/>
        <v>0</v>
      </c>
      <c r="CL113" s="84" t="b">
        <f t="shared" si="231"/>
        <v>1</v>
      </c>
      <c r="CM113">
        <f t="shared" si="212"/>
        <v>2.7090000000000001</v>
      </c>
      <c r="CN113" t="b">
        <f t="shared" si="213"/>
        <v>1</v>
      </c>
      <c r="CO113" s="84">
        <f t="shared" si="214"/>
        <v>0.11276741727349948</v>
      </c>
      <c r="CP113" t="b">
        <f t="shared" si="215"/>
        <v>1</v>
      </c>
      <c r="CQ113" s="96" t="b">
        <f t="shared" si="216"/>
        <v>1</v>
      </c>
      <c r="CR113" t="b">
        <f t="shared" si="217"/>
        <v>1</v>
      </c>
      <c r="CS113" t="b">
        <f t="shared" si="218"/>
        <v>1</v>
      </c>
      <c r="CT113" t="b">
        <f t="shared" si="219"/>
        <v>1</v>
      </c>
      <c r="CU113" t="b">
        <f t="shared" si="220"/>
        <v>1</v>
      </c>
      <c r="CV113" s="84" t="b">
        <f t="shared" si="221"/>
        <v>1</v>
      </c>
      <c r="CW113" t="b">
        <f t="shared" si="222"/>
        <v>1</v>
      </c>
      <c r="CX113" t="b">
        <f t="shared" si="223"/>
        <v>1</v>
      </c>
      <c r="CY113" t="b">
        <f t="shared" si="224"/>
        <v>1</v>
      </c>
      <c r="CZ113" t="b">
        <f t="shared" si="225"/>
        <v>1</v>
      </c>
      <c r="DA113" s="84">
        <f t="shared" si="226"/>
        <v>0</v>
      </c>
      <c r="DB113" t="b">
        <f t="shared" si="227"/>
        <v>0</v>
      </c>
    </row>
    <row r="114" spans="1:106">
      <c r="A114" s="9">
        <v>2425</v>
      </c>
      <c r="B114" s="3">
        <v>2</v>
      </c>
      <c r="C114" s="3" t="s">
        <v>1134</v>
      </c>
      <c r="D114" s="3" t="str">
        <f t="shared" si="174"/>
        <v>SG_1_24-2_dk_0061</v>
      </c>
      <c r="E114" s="3" t="str">
        <f t="shared" si="175"/>
        <v>0061</v>
      </c>
      <c r="F114" s="3">
        <v>118713.734</v>
      </c>
      <c r="G114" s="15">
        <v>419870.68800000002</v>
      </c>
      <c r="H114" s="35" t="str">
        <f t="shared" si="176"/>
        <v>ja</v>
      </c>
      <c r="I114" s="42">
        <v>252</v>
      </c>
      <c r="J114" s="20" t="s">
        <v>2277</v>
      </c>
      <c r="K114" s="21">
        <v>10000</v>
      </c>
      <c r="L114" s="28">
        <f t="shared" si="228"/>
        <v>1</v>
      </c>
      <c r="M114" s="28">
        <f t="shared" si="229"/>
        <v>1</v>
      </c>
      <c r="N114" s="56">
        <f t="shared" si="177"/>
        <v>10000</v>
      </c>
      <c r="O114" s="33">
        <f t="shared" si="230"/>
        <v>113.29494410607401</v>
      </c>
      <c r="P114" s="37">
        <f t="shared" si="178"/>
        <v>119.16413715966711</v>
      </c>
      <c r="Q114" s="9" t="s">
        <v>12</v>
      </c>
      <c r="R114" s="55" t="s">
        <v>12</v>
      </c>
      <c r="S114" s="55">
        <v>2.7829999999999999</v>
      </c>
      <c r="T114" s="55">
        <v>2.9550000000000001</v>
      </c>
      <c r="U114" s="55">
        <v>3.1440000000000001</v>
      </c>
      <c r="V114" s="3">
        <v>3.3239999999999998</v>
      </c>
      <c r="W114" s="3">
        <v>3.532</v>
      </c>
      <c r="X114" s="3" t="s">
        <v>12</v>
      </c>
      <c r="Y114" s="3">
        <v>3.9769999999999999</v>
      </c>
      <c r="Z114" s="15" t="s">
        <v>12</v>
      </c>
      <c r="AA114" s="10">
        <f t="shared" si="179"/>
        <v>3.532</v>
      </c>
      <c r="AB114" s="9">
        <f t="shared" si="180"/>
        <v>0.3879999999999999</v>
      </c>
      <c r="AC114" s="10">
        <f t="shared" si="181"/>
        <v>0.44499999999999984</v>
      </c>
      <c r="AD114" s="9" t="s">
        <v>12</v>
      </c>
      <c r="AE114" s="55" t="s">
        <v>12</v>
      </c>
      <c r="AF114" s="55">
        <v>0.84</v>
      </c>
      <c r="AG114" s="55">
        <v>0.94</v>
      </c>
      <c r="AH114" s="55">
        <v>1.0640000000000001</v>
      </c>
      <c r="AI114" s="3">
        <v>1.1879999999999999</v>
      </c>
      <c r="AJ114" s="3">
        <v>1.3340000000000001</v>
      </c>
      <c r="AK114" s="3" t="s">
        <v>12</v>
      </c>
      <c r="AL114" s="3">
        <v>1.6359999999999999</v>
      </c>
      <c r="AM114" s="15" t="s">
        <v>12</v>
      </c>
      <c r="AN114" s="10">
        <f t="shared" si="182"/>
        <v>1.3340000000000001</v>
      </c>
      <c r="AO114" s="9">
        <f t="shared" si="183"/>
        <v>0.27</v>
      </c>
      <c r="AP114" s="10">
        <f t="shared" si="184"/>
        <v>0.30199999999999982</v>
      </c>
      <c r="AQ114" s="9" t="s">
        <v>12</v>
      </c>
      <c r="AR114" s="55" t="s">
        <v>12</v>
      </c>
      <c r="AS114" s="55">
        <v>2.2599999999999998</v>
      </c>
      <c r="AT114" s="55">
        <v>2.3780000000000001</v>
      </c>
      <c r="AU114" s="55">
        <v>2.5049999999999999</v>
      </c>
      <c r="AV114" s="3">
        <v>2.6219999999999999</v>
      </c>
      <c r="AW114" s="3">
        <v>2.7610000000000001</v>
      </c>
      <c r="AX114" s="3" t="s">
        <v>12</v>
      </c>
      <c r="AY114" s="3">
        <v>3.0590000000000002</v>
      </c>
      <c r="AZ114" s="15" t="s">
        <v>12</v>
      </c>
      <c r="BA114" s="10">
        <f t="shared" si="185"/>
        <v>2.7610000000000001</v>
      </c>
      <c r="BB114" s="9">
        <f t="shared" si="186"/>
        <v>0.25600000000000023</v>
      </c>
      <c r="BC114" s="10">
        <f t="shared" si="187"/>
        <v>0.29800000000000004</v>
      </c>
      <c r="BD114" s="9">
        <v>4.2519999999999998</v>
      </c>
      <c r="BE114" s="3">
        <v>5.0309999999999997</v>
      </c>
      <c r="BF114" s="15">
        <v>5.9939999999999998</v>
      </c>
      <c r="BG114" s="15">
        <f t="shared" si="188"/>
        <v>5.0309999999999997</v>
      </c>
      <c r="BH114" s="9">
        <f t="shared" si="189"/>
        <v>0.77899999999999991</v>
      </c>
      <c r="BI114" s="10">
        <f t="shared" si="190"/>
        <v>0.96300000000000008</v>
      </c>
      <c r="BJ114" s="9">
        <v>4.8559999999999999</v>
      </c>
      <c r="BK114" s="3">
        <v>5.8810000000000002</v>
      </c>
      <c r="BL114" s="15">
        <v>7.1159999999999997</v>
      </c>
      <c r="BM114" s="15">
        <f t="shared" si="191"/>
        <v>5.8810000000000002</v>
      </c>
      <c r="BN114" s="9">
        <f t="shared" si="192"/>
        <v>1.0250000000000004</v>
      </c>
      <c r="BO114" s="10">
        <f t="shared" si="193"/>
        <v>1.2349999999999994</v>
      </c>
      <c r="BP114">
        <f t="shared" si="194"/>
        <v>0</v>
      </c>
      <c r="BQ114" s="93">
        <f t="shared" si="195"/>
        <v>2.007731958762887</v>
      </c>
      <c r="BR114" s="93">
        <f t="shared" si="196"/>
        <v>2.6417525773195893</v>
      </c>
      <c r="BS114" s="93" t="str">
        <f>VLOOKUP(C114,'Koppeling locatie - aslocatie'!$A$2:$C$8139,2,FALSE)</f>
        <v>AM_EX_R_23_50</v>
      </c>
      <c r="BT114" s="93">
        <f>VLOOKUP($BS114,aslocaties_v01!$C$3:$AA$500,MATCH($K$3/10,aslocaties_v01!$C$2:$X$2),FALSE)</f>
        <v>3.1669999999999998</v>
      </c>
      <c r="BU114" s="93">
        <f>VLOOKUP(BS114,aslocaties_v01!$C$3:$AA$500,MATCH($K$3,aslocaties_v01!$C$2:$X$2),FALSE)</f>
        <v>3.5390000000000001</v>
      </c>
      <c r="BV114" s="93">
        <f>VLOOKUP(BS114,aslocaties_v01!$C$3:$AA$500,MATCH($K$3*10,aslocaties_v01!$C$2:$Y$2),FALSE)</f>
        <v>3.95</v>
      </c>
      <c r="BW114" s="93">
        <f t="shared" si="197"/>
        <v>0.37200000000000033</v>
      </c>
      <c r="BX114" s="93">
        <f t="shared" si="198"/>
        <v>0.41100000000000003</v>
      </c>
      <c r="BY114" s="94">
        <f t="shared" si="199"/>
        <v>4.123711340206071E-2</v>
      </c>
      <c r="BZ114" s="94">
        <f t="shared" si="200"/>
        <v>7.6404494382022015E-2</v>
      </c>
      <c r="CA114" s="94">
        <f t="shared" si="201"/>
        <v>2.2999999999999687E-2</v>
      </c>
      <c r="CB114">
        <f t="shared" si="202"/>
        <v>7.0000000000001172E-3</v>
      </c>
      <c r="CC114" s="58">
        <f t="shared" si="203"/>
        <v>2.6999999999999691E-2</v>
      </c>
      <c r="CD114" s="95" t="b">
        <f t="shared" si="204"/>
        <v>0</v>
      </c>
      <c r="CE114" s="96" t="b">
        <f t="shared" si="205"/>
        <v>1</v>
      </c>
      <c r="CF114" t="b">
        <f t="shared" si="206"/>
        <v>1</v>
      </c>
      <c r="CG114" t="b">
        <f t="shared" si="207"/>
        <v>1</v>
      </c>
      <c r="CH114" s="84" t="b">
        <f t="shared" si="208"/>
        <v>1</v>
      </c>
      <c r="CI114">
        <f t="shared" si="209"/>
        <v>1.3340000000000001</v>
      </c>
      <c r="CJ114" t="b">
        <f t="shared" si="210"/>
        <v>1</v>
      </c>
      <c r="CK114" t="b">
        <f t="shared" si="211"/>
        <v>0</v>
      </c>
      <c r="CL114" s="84" t="b">
        <f t="shared" si="231"/>
        <v>1</v>
      </c>
      <c r="CM114">
        <f t="shared" si="212"/>
        <v>2.7610000000000001</v>
      </c>
      <c r="CN114" t="b">
        <f t="shared" si="213"/>
        <v>1</v>
      </c>
      <c r="CO114" s="84">
        <f t="shared" si="214"/>
        <v>0.11217560433950939</v>
      </c>
      <c r="CP114" t="b">
        <f t="shared" si="215"/>
        <v>1</v>
      </c>
      <c r="CQ114" s="96" t="b">
        <f t="shared" si="216"/>
        <v>1</v>
      </c>
      <c r="CR114" t="b">
        <f t="shared" si="217"/>
        <v>1</v>
      </c>
      <c r="CS114" t="b">
        <f t="shared" si="218"/>
        <v>1</v>
      </c>
      <c r="CT114" t="b">
        <f t="shared" si="219"/>
        <v>1</v>
      </c>
      <c r="CU114" t="b">
        <f t="shared" si="220"/>
        <v>1</v>
      </c>
      <c r="CV114" s="84" t="b">
        <f t="shared" si="221"/>
        <v>1</v>
      </c>
      <c r="CW114" t="b">
        <f t="shared" si="222"/>
        <v>1</v>
      </c>
      <c r="CX114" t="b">
        <f t="shared" si="223"/>
        <v>1</v>
      </c>
      <c r="CY114" t="b">
        <f t="shared" si="224"/>
        <v>1</v>
      </c>
      <c r="CZ114" t="b">
        <f t="shared" si="225"/>
        <v>1</v>
      </c>
      <c r="DA114" s="84">
        <f t="shared" si="226"/>
        <v>0</v>
      </c>
      <c r="DB114" t="b">
        <f t="shared" si="227"/>
        <v>0</v>
      </c>
    </row>
    <row r="115" spans="1:106">
      <c r="A115" s="9">
        <v>2426</v>
      </c>
      <c r="B115" s="3">
        <v>2</v>
      </c>
      <c r="C115" s="3" t="s">
        <v>1135</v>
      </c>
      <c r="D115" s="3" t="str">
        <f t="shared" si="174"/>
        <v>SG_1_24-2_dk_0062</v>
      </c>
      <c r="E115" s="3" t="str">
        <f t="shared" si="175"/>
        <v>0062</v>
      </c>
      <c r="F115" s="3">
        <v>118808.781</v>
      </c>
      <c r="G115" s="15">
        <v>419798.81199999998</v>
      </c>
      <c r="H115" s="35" t="str">
        <f t="shared" si="176"/>
        <v>ja</v>
      </c>
      <c r="I115" s="42">
        <v>224</v>
      </c>
      <c r="J115" s="20" t="s">
        <v>2277</v>
      </c>
      <c r="K115" s="21">
        <v>10000</v>
      </c>
      <c r="L115" s="28">
        <f t="shared" si="228"/>
        <v>1</v>
      </c>
      <c r="M115" s="28">
        <f t="shared" si="229"/>
        <v>1</v>
      </c>
      <c r="N115" s="56">
        <f t="shared" si="177"/>
        <v>10000</v>
      </c>
      <c r="O115" s="33">
        <f t="shared" si="230"/>
        <v>119.16413715966711</v>
      </c>
      <c r="P115" s="37">
        <f t="shared" si="178"/>
        <v>102.36978417970187</v>
      </c>
      <c r="Q115" s="9" t="s">
        <v>12</v>
      </c>
      <c r="R115" s="55" t="s">
        <v>12</v>
      </c>
      <c r="S115" s="55">
        <v>2.7850000000000001</v>
      </c>
      <c r="T115" s="55">
        <v>2.956</v>
      </c>
      <c r="U115" s="55">
        <v>3.145</v>
      </c>
      <c r="V115" s="3">
        <v>3.3250000000000002</v>
      </c>
      <c r="W115" s="3">
        <v>3.5339999999999998</v>
      </c>
      <c r="X115" s="3" t="s">
        <v>12</v>
      </c>
      <c r="Y115" s="3">
        <v>3.98</v>
      </c>
      <c r="Z115" s="15" t="s">
        <v>12</v>
      </c>
      <c r="AA115" s="10">
        <f t="shared" si="179"/>
        <v>3.5339999999999998</v>
      </c>
      <c r="AB115" s="9">
        <f t="shared" si="180"/>
        <v>0.38899999999999979</v>
      </c>
      <c r="AC115" s="10">
        <f t="shared" si="181"/>
        <v>0.44600000000000017</v>
      </c>
      <c r="AD115" s="9" t="s">
        <v>12</v>
      </c>
      <c r="AE115" s="55" t="s">
        <v>12</v>
      </c>
      <c r="AF115" s="55">
        <v>0.79400000000000004</v>
      </c>
      <c r="AG115" s="55">
        <v>0.90100000000000002</v>
      </c>
      <c r="AH115" s="55">
        <v>1.022</v>
      </c>
      <c r="AI115" s="3">
        <v>1.1439999999999999</v>
      </c>
      <c r="AJ115" s="3">
        <v>1.2909999999999999</v>
      </c>
      <c r="AK115" s="3" t="s">
        <v>12</v>
      </c>
      <c r="AL115" s="3">
        <v>1.6</v>
      </c>
      <c r="AM115" s="15" t="s">
        <v>12</v>
      </c>
      <c r="AN115" s="10">
        <f t="shared" si="182"/>
        <v>1.2909999999999999</v>
      </c>
      <c r="AO115" s="9">
        <f t="shared" si="183"/>
        <v>0.26899999999999991</v>
      </c>
      <c r="AP115" s="10">
        <f t="shared" si="184"/>
        <v>0.30900000000000016</v>
      </c>
      <c r="AQ115" s="9" t="s">
        <v>12</v>
      </c>
      <c r="AR115" s="55" t="s">
        <v>12</v>
      </c>
      <c r="AS115" s="55">
        <v>2.3260000000000001</v>
      </c>
      <c r="AT115" s="55">
        <v>2.468</v>
      </c>
      <c r="AU115" s="55">
        <v>2.6019999999999999</v>
      </c>
      <c r="AV115" s="3">
        <v>2.7250000000000001</v>
      </c>
      <c r="AW115" s="3">
        <v>2.8730000000000002</v>
      </c>
      <c r="AX115" s="3" t="s">
        <v>12</v>
      </c>
      <c r="AY115" s="3">
        <v>3.2040000000000002</v>
      </c>
      <c r="AZ115" s="15" t="s">
        <v>12</v>
      </c>
      <c r="BA115" s="10">
        <f t="shared" si="185"/>
        <v>2.8730000000000002</v>
      </c>
      <c r="BB115" s="9">
        <f t="shared" si="186"/>
        <v>0.27100000000000035</v>
      </c>
      <c r="BC115" s="10">
        <f t="shared" si="187"/>
        <v>0.33099999999999996</v>
      </c>
      <c r="BD115" s="9">
        <v>4.3049999999999997</v>
      </c>
      <c r="BE115" s="3">
        <v>5.0540000000000003</v>
      </c>
      <c r="BF115" s="15">
        <v>5.9850000000000003</v>
      </c>
      <c r="BG115" s="15">
        <f t="shared" si="188"/>
        <v>5.0540000000000003</v>
      </c>
      <c r="BH115" s="9">
        <f t="shared" si="189"/>
        <v>0.74900000000000055</v>
      </c>
      <c r="BI115" s="10">
        <f t="shared" si="190"/>
        <v>0.93100000000000005</v>
      </c>
      <c r="BJ115" s="9">
        <v>4.8259999999999996</v>
      </c>
      <c r="BK115" s="3">
        <v>5.7839999999999998</v>
      </c>
      <c r="BL115" s="15">
        <v>6.9729999999999999</v>
      </c>
      <c r="BM115" s="15">
        <f t="shared" si="191"/>
        <v>5.7839999999999998</v>
      </c>
      <c r="BN115" s="9">
        <f t="shared" si="192"/>
        <v>0.95800000000000018</v>
      </c>
      <c r="BO115" s="10">
        <f t="shared" si="193"/>
        <v>1.1890000000000001</v>
      </c>
      <c r="BP115">
        <f t="shared" si="194"/>
        <v>0</v>
      </c>
      <c r="BQ115" s="93">
        <f t="shared" si="195"/>
        <v>1.9254498714652981</v>
      </c>
      <c r="BR115" s="93">
        <f t="shared" si="196"/>
        <v>2.4627249357326497</v>
      </c>
      <c r="BS115" s="93" t="str">
        <f>VLOOKUP(C115,'Koppeling locatie - aslocatie'!$A$2:$C$8139,2,FALSE)</f>
        <v>AM_EX_R_23_50</v>
      </c>
      <c r="BT115" s="93">
        <f>VLOOKUP($BS115,aslocaties_v01!$C$3:$AA$500,MATCH($K$3/10,aslocaties_v01!$C$2:$X$2),FALSE)</f>
        <v>3.1669999999999998</v>
      </c>
      <c r="BU115" s="93">
        <f>VLOOKUP(BS115,aslocaties_v01!$C$3:$AA$500,MATCH($K$3,aslocaties_v01!$C$2:$X$2),FALSE)</f>
        <v>3.5390000000000001</v>
      </c>
      <c r="BV115" s="93">
        <f>VLOOKUP(BS115,aslocaties_v01!$C$3:$AA$500,MATCH($K$3*10,aslocaties_v01!$C$2:$Y$2),FALSE)</f>
        <v>3.95</v>
      </c>
      <c r="BW115" s="93">
        <f t="shared" si="197"/>
        <v>0.37200000000000033</v>
      </c>
      <c r="BX115" s="93">
        <f t="shared" si="198"/>
        <v>0.41100000000000003</v>
      </c>
      <c r="BY115" s="94">
        <f t="shared" si="199"/>
        <v>4.3701799485859838E-2</v>
      </c>
      <c r="BZ115" s="94">
        <f t="shared" si="200"/>
        <v>7.8475336322870293E-2</v>
      </c>
      <c r="CA115" s="94">
        <f t="shared" si="201"/>
        <v>2.1999999999999797E-2</v>
      </c>
      <c r="CB115">
        <f t="shared" si="202"/>
        <v>5.0000000000003375E-3</v>
      </c>
      <c r="CC115" s="58">
        <f t="shared" si="203"/>
        <v>2.9999999999999805E-2</v>
      </c>
      <c r="CD115" s="95" t="b">
        <f t="shared" si="204"/>
        <v>0</v>
      </c>
      <c r="CE115" s="96" t="b">
        <f t="shared" si="205"/>
        <v>1</v>
      </c>
      <c r="CF115" t="b">
        <f t="shared" si="206"/>
        <v>1</v>
      </c>
      <c r="CG115" t="b">
        <f t="shared" si="207"/>
        <v>1</v>
      </c>
      <c r="CH115" s="84" t="b">
        <f t="shared" si="208"/>
        <v>1</v>
      </c>
      <c r="CI115">
        <f t="shared" si="209"/>
        <v>1.2909999999999999</v>
      </c>
      <c r="CJ115" t="b">
        <f t="shared" si="210"/>
        <v>1</v>
      </c>
      <c r="CK115" t="b">
        <f t="shared" si="211"/>
        <v>0</v>
      </c>
      <c r="CL115" s="84" t="b">
        <f t="shared" si="231"/>
        <v>1</v>
      </c>
      <c r="CM115">
        <f t="shared" si="212"/>
        <v>2.8730000000000002</v>
      </c>
      <c r="CN115" t="b">
        <f t="shared" si="213"/>
        <v>1</v>
      </c>
      <c r="CO115" s="84">
        <f t="shared" si="214"/>
        <v>0.10026062138889547</v>
      </c>
      <c r="CP115" t="b">
        <f t="shared" si="215"/>
        <v>1</v>
      </c>
      <c r="CQ115" s="96" t="b">
        <f t="shared" si="216"/>
        <v>1</v>
      </c>
      <c r="CR115" t="b">
        <f t="shared" si="217"/>
        <v>1</v>
      </c>
      <c r="CS115" t="b">
        <f t="shared" si="218"/>
        <v>1</v>
      </c>
      <c r="CT115" t="b">
        <f t="shared" si="219"/>
        <v>1</v>
      </c>
      <c r="CU115" t="b">
        <f t="shared" si="220"/>
        <v>1</v>
      </c>
      <c r="CV115" s="84" t="b">
        <f t="shared" si="221"/>
        <v>1</v>
      </c>
      <c r="CW115" t="b">
        <f t="shared" si="222"/>
        <v>1</v>
      </c>
      <c r="CX115" t="b">
        <f t="shared" si="223"/>
        <v>1</v>
      </c>
      <c r="CY115" t="b">
        <f t="shared" si="224"/>
        <v>1</v>
      </c>
      <c r="CZ115" t="b">
        <f t="shared" si="225"/>
        <v>1</v>
      </c>
      <c r="DA115" s="84">
        <f t="shared" si="226"/>
        <v>0</v>
      </c>
      <c r="DB115" t="b">
        <f t="shared" si="227"/>
        <v>0</v>
      </c>
    </row>
    <row r="116" spans="1:106">
      <c r="A116" s="9">
        <v>2427</v>
      </c>
      <c r="B116" s="3">
        <v>2</v>
      </c>
      <c r="C116" s="3" t="s">
        <v>1136</v>
      </c>
      <c r="D116" s="3" t="str">
        <f t="shared" si="174"/>
        <v>SG_1_24-2_dk_0063</v>
      </c>
      <c r="E116" s="3" t="str">
        <f t="shared" si="175"/>
        <v>0063</v>
      </c>
      <c r="F116" s="3">
        <v>118825.664</v>
      </c>
      <c r="G116" s="15">
        <v>419697.84399999998</v>
      </c>
      <c r="H116" s="35" t="str">
        <f t="shared" si="176"/>
        <v>ja</v>
      </c>
      <c r="I116" s="42">
        <v>251</v>
      </c>
      <c r="J116" s="20" t="s">
        <v>2277</v>
      </c>
      <c r="K116" s="21">
        <v>10000</v>
      </c>
      <c r="L116" s="28">
        <f t="shared" si="228"/>
        <v>1</v>
      </c>
      <c r="M116" s="28">
        <f t="shared" si="229"/>
        <v>1</v>
      </c>
      <c r="N116" s="56">
        <f t="shared" si="177"/>
        <v>10000</v>
      </c>
      <c r="O116" s="33">
        <f t="shared" si="230"/>
        <v>102.36978417970187</v>
      </c>
      <c r="P116" s="37">
        <f t="shared" si="178"/>
        <v>56.332523270293471</v>
      </c>
      <c r="Q116" s="9" t="s">
        <v>12</v>
      </c>
      <c r="R116" s="55" t="s">
        <v>12</v>
      </c>
      <c r="S116" s="55">
        <v>2.7850000000000001</v>
      </c>
      <c r="T116" s="55">
        <v>2.956</v>
      </c>
      <c r="U116" s="55">
        <v>3.145</v>
      </c>
      <c r="V116" s="3">
        <v>3.3260000000000001</v>
      </c>
      <c r="W116" s="3">
        <v>3.5339999999999998</v>
      </c>
      <c r="X116" s="3" t="s">
        <v>12</v>
      </c>
      <c r="Y116" s="3">
        <v>3.9809999999999999</v>
      </c>
      <c r="Z116" s="15" t="s">
        <v>12</v>
      </c>
      <c r="AA116" s="10">
        <f t="shared" si="179"/>
        <v>3.5339999999999998</v>
      </c>
      <c r="AB116" s="9">
        <f t="shared" si="180"/>
        <v>0.38899999999999979</v>
      </c>
      <c r="AC116" s="10">
        <f t="shared" si="181"/>
        <v>0.44700000000000006</v>
      </c>
      <c r="AD116" s="9" t="s">
        <v>12</v>
      </c>
      <c r="AE116" s="55" t="s">
        <v>12</v>
      </c>
      <c r="AF116" s="55">
        <v>0.73</v>
      </c>
      <c r="AG116" s="55">
        <v>0.82699999999999996</v>
      </c>
      <c r="AH116" s="55">
        <v>0.94</v>
      </c>
      <c r="AI116" s="3">
        <v>1.0569999999999999</v>
      </c>
      <c r="AJ116" s="3">
        <v>1.2010000000000001</v>
      </c>
      <c r="AK116" s="3" t="s">
        <v>12</v>
      </c>
      <c r="AL116" s="3">
        <v>1.4990000000000001</v>
      </c>
      <c r="AM116" s="15" t="s">
        <v>12</v>
      </c>
      <c r="AN116" s="10">
        <f t="shared" si="182"/>
        <v>1.2010000000000001</v>
      </c>
      <c r="AO116" s="9">
        <f t="shared" si="183"/>
        <v>0.26100000000000012</v>
      </c>
      <c r="AP116" s="10">
        <f t="shared" si="184"/>
        <v>0.29800000000000004</v>
      </c>
      <c r="AQ116" s="9" t="s">
        <v>12</v>
      </c>
      <c r="AR116" s="55" t="s">
        <v>12</v>
      </c>
      <c r="AS116" s="55">
        <v>2.25</v>
      </c>
      <c r="AT116" s="55">
        <v>2.38</v>
      </c>
      <c r="AU116" s="55">
        <v>2.512</v>
      </c>
      <c r="AV116" s="3">
        <v>2.6389999999999998</v>
      </c>
      <c r="AW116" s="3">
        <v>2.7919999999999998</v>
      </c>
      <c r="AX116" s="3" t="s">
        <v>12</v>
      </c>
      <c r="AY116" s="3">
        <v>3.1259999999999999</v>
      </c>
      <c r="AZ116" s="15" t="s">
        <v>12</v>
      </c>
      <c r="BA116" s="10">
        <f t="shared" si="185"/>
        <v>2.7919999999999998</v>
      </c>
      <c r="BB116" s="9">
        <f t="shared" si="186"/>
        <v>0.2799999999999998</v>
      </c>
      <c r="BC116" s="10">
        <f t="shared" si="187"/>
        <v>0.33400000000000007</v>
      </c>
      <c r="BD116" s="9">
        <v>4.266</v>
      </c>
      <c r="BE116" s="3">
        <v>5.0289999999999999</v>
      </c>
      <c r="BF116" s="15">
        <v>5.9779999999999998</v>
      </c>
      <c r="BG116" s="15">
        <f t="shared" si="188"/>
        <v>5.0289999999999999</v>
      </c>
      <c r="BH116" s="9">
        <f t="shared" si="189"/>
        <v>0.7629999999999999</v>
      </c>
      <c r="BI116" s="10">
        <f t="shared" si="190"/>
        <v>0.94899999999999984</v>
      </c>
      <c r="BJ116" s="9">
        <v>4.7270000000000003</v>
      </c>
      <c r="BK116" s="3">
        <v>5.6989999999999998</v>
      </c>
      <c r="BL116" s="15">
        <v>6.8970000000000002</v>
      </c>
      <c r="BM116" s="15">
        <f t="shared" si="191"/>
        <v>5.6989999999999998</v>
      </c>
      <c r="BN116" s="9">
        <f t="shared" si="192"/>
        <v>0.97199999999999953</v>
      </c>
      <c r="BO116" s="10">
        <f t="shared" si="193"/>
        <v>1.1980000000000004</v>
      </c>
      <c r="BP116">
        <f t="shared" si="194"/>
        <v>0</v>
      </c>
      <c r="BQ116" s="93">
        <f t="shared" si="195"/>
        <v>1.9614395886889469</v>
      </c>
      <c r="BR116" s="93">
        <f t="shared" si="196"/>
        <v>2.4987146529562985</v>
      </c>
      <c r="BS116" s="93" t="str">
        <f>VLOOKUP(C116,'Koppeling locatie - aslocatie'!$A$2:$C$8139,2,FALSE)</f>
        <v>AM_EX_R_23_50</v>
      </c>
      <c r="BT116" s="93">
        <f>VLOOKUP($BS116,aslocaties_v01!$C$3:$AA$500,MATCH($K$3/10,aslocaties_v01!$C$2:$X$2),FALSE)</f>
        <v>3.1669999999999998</v>
      </c>
      <c r="BU116" s="93">
        <f>VLOOKUP(BS116,aslocaties_v01!$C$3:$AA$500,MATCH($K$3,aslocaties_v01!$C$2:$X$2),FALSE)</f>
        <v>3.5390000000000001</v>
      </c>
      <c r="BV116" s="93">
        <f>VLOOKUP(BS116,aslocaties_v01!$C$3:$AA$500,MATCH($K$3*10,aslocaties_v01!$C$2:$Y$2),FALSE)</f>
        <v>3.95</v>
      </c>
      <c r="BW116" s="93">
        <f t="shared" si="197"/>
        <v>0.37200000000000033</v>
      </c>
      <c r="BX116" s="93">
        <f t="shared" si="198"/>
        <v>0.41100000000000003</v>
      </c>
      <c r="BY116" s="94">
        <f t="shared" si="199"/>
        <v>4.3701799485859838E-2</v>
      </c>
      <c r="BZ116" s="94">
        <f t="shared" si="200"/>
        <v>8.0536912751677958E-2</v>
      </c>
      <c r="CA116" s="94">
        <f t="shared" si="201"/>
        <v>2.1999999999999797E-2</v>
      </c>
      <c r="CB116">
        <f t="shared" si="202"/>
        <v>5.0000000000003375E-3</v>
      </c>
      <c r="CC116" s="58">
        <f t="shared" si="203"/>
        <v>3.0999999999999694E-2</v>
      </c>
      <c r="CD116" s="95" t="b">
        <f t="shared" si="204"/>
        <v>0</v>
      </c>
      <c r="CE116" s="96" t="b">
        <f t="shared" si="205"/>
        <v>1</v>
      </c>
      <c r="CF116" t="b">
        <f t="shared" si="206"/>
        <v>1</v>
      </c>
      <c r="CG116" t="b">
        <f t="shared" si="207"/>
        <v>1</v>
      </c>
      <c r="CH116" s="84" t="b">
        <f t="shared" si="208"/>
        <v>1</v>
      </c>
      <c r="CI116">
        <f t="shared" si="209"/>
        <v>1.2010000000000001</v>
      </c>
      <c r="CJ116" t="b">
        <f t="shared" si="210"/>
        <v>1</v>
      </c>
      <c r="CK116" t="b">
        <f t="shared" si="211"/>
        <v>1</v>
      </c>
      <c r="CL116" s="84" t="b">
        <f t="shared" si="231"/>
        <v>1</v>
      </c>
      <c r="CM116">
        <f t="shared" si="212"/>
        <v>2.7919999999999998</v>
      </c>
      <c r="CN116" t="b">
        <f t="shared" si="213"/>
        <v>1</v>
      </c>
      <c r="CO116" s="84">
        <f t="shared" si="214"/>
        <v>9.8761478106680553E-2</v>
      </c>
      <c r="CP116" t="b">
        <f t="shared" si="215"/>
        <v>1</v>
      </c>
      <c r="CQ116" s="96" t="b">
        <f t="shared" si="216"/>
        <v>1</v>
      </c>
      <c r="CR116" t="b">
        <f t="shared" si="217"/>
        <v>1</v>
      </c>
      <c r="CS116" t="b">
        <f t="shared" si="218"/>
        <v>1</v>
      </c>
      <c r="CT116" t="b">
        <f t="shared" si="219"/>
        <v>1</v>
      </c>
      <c r="CU116" t="b">
        <f t="shared" si="220"/>
        <v>1</v>
      </c>
      <c r="CV116" s="84" t="b">
        <f t="shared" si="221"/>
        <v>1</v>
      </c>
      <c r="CW116" t="b">
        <f t="shared" si="222"/>
        <v>0</v>
      </c>
      <c r="CX116" t="b">
        <f t="shared" si="223"/>
        <v>0</v>
      </c>
      <c r="CY116" t="b">
        <f t="shared" si="224"/>
        <v>1</v>
      </c>
      <c r="CZ116" t="b">
        <f t="shared" si="225"/>
        <v>1</v>
      </c>
      <c r="DA116" s="84">
        <f t="shared" si="226"/>
        <v>1</v>
      </c>
      <c r="DB116" t="b">
        <f t="shared" si="227"/>
        <v>0</v>
      </c>
    </row>
    <row r="117" spans="1:106">
      <c r="A117" s="9">
        <v>2428</v>
      </c>
      <c r="B117" s="3">
        <v>2</v>
      </c>
      <c r="C117" s="3" t="s">
        <v>1137</v>
      </c>
      <c r="D117" s="3" t="str">
        <f t="shared" si="174"/>
        <v>SG_1_24-2_dk_0064</v>
      </c>
      <c r="E117" s="3" t="str">
        <f t="shared" si="175"/>
        <v>0064</v>
      </c>
      <c r="F117" s="3">
        <v>118783.461</v>
      </c>
      <c r="G117" s="15">
        <v>419660.53100000002</v>
      </c>
      <c r="H117" s="35" t="str">
        <f t="shared" si="176"/>
        <v>ja</v>
      </c>
      <c r="I117" s="42">
        <v>317</v>
      </c>
      <c r="J117" s="20" t="s">
        <v>2277</v>
      </c>
      <c r="K117" s="21">
        <v>10000</v>
      </c>
      <c r="L117" s="28">
        <f t="shared" si="228"/>
        <v>1</v>
      </c>
      <c r="M117" s="28">
        <f t="shared" si="229"/>
        <v>1</v>
      </c>
      <c r="N117" s="56">
        <f t="shared" si="177"/>
        <v>10000</v>
      </c>
      <c r="O117" s="33">
        <f t="shared" si="230"/>
        <v>56.332523270293471</v>
      </c>
      <c r="P117" s="37">
        <f t="shared" si="178"/>
        <v>90.037288369890845</v>
      </c>
      <c r="Q117" s="9" t="s">
        <v>12</v>
      </c>
      <c r="R117" s="55" t="s">
        <v>12</v>
      </c>
      <c r="S117" s="55">
        <v>2.7839999999999998</v>
      </c>
      <c r="T117" s="55">
        <v>2.9550000000000001</v>
      </c>
      <c r="U117" s="55">
        <v>3.1440000000000001</v>
      </c>
      <c r="V117" s="3">
        <v>3.3239999999999998</v>
      </c>
      <c r="W117" s="3">
        <v>3.5329999999999999</v>
      </c>
      <c r="X117" s="3" t="s">
        <v>12</v>
      </c>
      <c r="Y117" s="3">
        <v>3.9790000000000001</v>
      </c>
      <c r="Z117" s="15" t="s">
        <v>12</v>
      </c>
      <c r="AA117" s="10">
        <f t="shared" si="179"/>
        <v>3.5329999999999999</v>
      </c>
      <c r="AB117" s="9">
        <f t="shared" si="180"/>
        <v>0.38899999999999979</v>
      </c>
      <c r="AC117" s="10">
        <f t="shared" si="181"/>
        <v>0.44600000000000017</v>
      </c>
      <c r="AD117" s="9" t="s">
        <v>12</v>
      </c>
      <c r="AE117" s="55" t="s">
        <v>12</v>
      </c>
      <c r="AF117" s="55">
        <v>0.78500000000000003</v>
      </c>
      <c r="AG117" s="55">
        <v>0.876</v>
      </c>
      <c r="AH117" s="55">
        <v>0.98899999999999999</v>
      </c>
      <c r="AI117" s="3">
        <v>1.109</v>
      </c>
      <c r="AJ117" s="3">
        <v>1.2549999999999999</v>
      </c>
      <c r="AK117" s="3" t="s">
        <v>12</v>
      </c>
      <c r="AL117" s="3">
        <v>1.5529999999999999</v>
      </c>
      <c r="AM117" s="15" t="s">
        <v>12</v>
      </c>
      <c r="AN117" s="10">
        <f t="shared" si="182"/>
        <v>1.2549999999999999</v>
      </c>
      <c r="AO117" s="9">
        <f t="shared" si="183"/>
        <v>0.2659999999999999</v>
      </c>
      <c r="AP117" s="10">
        <f t="shared" si="184"/>
        <v>0.29800000000000004</v>
      </c>
      <c r="AQ117" s="9" t="s">
        <v>12</v>
      </c>
      <c r="AR117" s="55" t="s">
        <v>12</v>
      </c>
      <c r="AS117" s="55">
        <v>2.2650000000000001</v>
      </c>
      <c r="AT117" s="55">
        <v>2.3780000000000001</v>
      </c>
      <c r="AU117" s="55">
        <v>2.5030000000000001</v>
      </c>
      <c r="AV117" s="3">
        <v>2.6259999999999999</v>
      </c>
      <c r="AW117" s="3">
        <v>2.7749999999999999</v>
      </c>
      <c r="AX117" s="3" t="s">
        <v>12</v>
      </c>
      <c r="AY117" s="3">
        <v>3.0840000000000001</v>
      </c>
      <c r="AZ117" s="15" t="s">
        <v>12</v>
      </c>
      <c r="BA117" s="10">
        <f t="shared" si="185"/>
        <v>2.7749999999999999</v>
      </c>
      <c r="BB117" s="9">
        <f t="shared" si="186"/>
        <v>0.2719999999999998</v>
      </c>
      <c r="BC117" s="10">
        <f t="shared" si="187"/>
        <v>0.30900000000000016</v>
      </c>
      <c r="BD117" s="9">
        <v>4.1310000000000002</v>
      </c>
      <c r="BE117" s="3">
        <v>4.9109999999999996</v>
      </c>
      <c r="BF117" s="15">
        <v>5.8540000000000001</v>
      </c>
      <c r="BG117" s="15">
        <f t="shared" si="188"/>
        <v>4.9109999999999996</v>
      </c>
      <c r="BH117" s="9">
        <f t="shared" si="189"/>
        <v>0.77999999999999936</v>
      </c>
      <c r="BI117" s="10">
        <f t="shared" si="190"/>
        <v>0.9430000000000005</v>
      </c>
      <c r="BJ117" s="9">
        <v>4.5780000000000003</v>
      </c>
      <c r="BK117" s="3">
        <v>5.6349999999999998</v>
      </c>
      <c r="BL117" s="15">
        <v>6.8310000000000004</v>
      </c>
      <c r="BM117" s="15">
        <f t="shared" si="191"/>
        <v>5.6349999999999998</v>
      </c>
      <c r="BN117" s="9">
        <f t="shared" si="192"/>
        <v>1.0569999999999995</v>
      </c>
      <c r="BO117" s="10">
        <f t="shared" si="193"/>
        <v>1.1960000000000006</v>
      </c>
      <c r="BP117">
        <f t="shared" si="194"/>
        <v>0</v>
      </c>
      <c r="BQ117" s="93">
        <f t="shared" si="195"/>
        <v>2.0051413881748066</v>
      </c>
      <c r="BR117" s="93">
        <f t="shared" si="196"/>
        <v>2.7172236503856042</v>
      </c>
      <c r="BS117" s="93" t="str">
        <f>VLOOKUP(C117,'Koppeling locatie - aslocatie'!$A$2:$C$8139,2,FALSE)</f>
        <v>AM_EX_R_23_50</v>
      </c>
      <c r="BT117" s="93">
        <f>VLOOKUP($BS117,aslocaties_v01!$C$3:$AA$500,MATCH($K$3/10,aslocaties_v01!$C$2:$X$2),FALSE)</f>
        <v>3.1669999999999998</v>
      </c>
      <c r="BU117" s="93">
        <f>VLOOKUP(BS117,aslocaties_v01!$C$3:$AA$500,MATCH($K$3,aslocaties_v01!$C$2:$X$2),FALSE)</f>
        <v>3.5390000000000001</v>
      </c>
      <c r="BV117" s="93">
        <f>VLOOKUP(BS117,aslocaties_v01!$C$3:$AA$500,MATCH($K$3*10,aslocaties_v01!$C$2:$Y$2),FALSE)</f>
        <v>3.95</v>
      </c>
      <c r="BW117" s="93">
        <f t="shared" si="197"/>
        <v>0.37200000000000033</v>
      </c>
      <c r="BX117" s="93">
        <f t="shared" si="198"/>
        <v>0.41100000000000003</v>
      </c>
      <c r="BY117" s="94">
        <f t="shared" si="199"/>
        <v>4.3701799485859838E-2</v>
      </c>
      <c r="BZ117" s="94">
        <f t="shared" si="200"/>
        <v>7.8475336322870293E-2</v>
      </c>
      <c r="CA117" s="94">
        <f t="shared" si="201"/>
        <v>2.2999999999999687E-2</v>
      </c>
      <c r="CB117">
        <f t="shared" si="202"/>
        <v>6.0000000000002274E-3</v>
      </c>
      <c r="CC117" s="58">
        <f t="shared" si="203"/>
        <v>2.8999999999999915E-2</v>
      </c>
      <c r="CD117" s="95" t="b">
        <f t="shared" si="204"/>
        <v>0</v>
      </c>
      <c r="CE117" s="96" t="b">
        <f t="shared" si="205"/>
        <v>1</v>
      </c>
      <c r="CF117" t="b">
        <f t="shared" si="206"/>
        <v>1</v>
      </c>
      <c r="CG117" t="b">
        <f t="shared" si="207"/>
        <v>1</v>
      </c>
      <c r="CH117" s="84" t="b">
        <f t="shared" si="208"/>
        <v>1</v>
      </c>
      <c r="CI117">
        <f t="shared" si="209"/>
        <v>1.2549999999999999</v>
      </c>
      <c r="CJ117" t="b">
        <f t="shared" si="210"/>
        <v>1</v>
      </c>
      <c r="CK117" t="b">
        <f t="shared" si="211"/>
        <v>0</v>
      </c>
      <c r="CL117" s="84" t="b">
        <f t="shared" si="231"/>
        <v>1</v>
      </c>
      <c r="CM117">
        <f t="shared" si="212"/>
        <v>2.7749999999999999</v>
      </c>
      <c r="CN117" t="b">
        <f t="shared" si="213"/>
        <v>1</v>
      </c>
      <c r="CO117" s="84">
        <f t="shared" si="214"/>
        <v>0.10447037474064501</v>
      </c>
      <c r="CP117" t="b">
        <f t="shared" si="215"/>
        <v>1</v>
      </c>
      <c r="CQ117" s="96" t="b">
        <f t="shared" si="216"/>
        <v>1</v>
      </c>
      <c r="CR117" t="b">
        <f t="shared" si="217"/>
        <v>0</v>
      </c>
      <c r="CS117" t="b">
        <f t="shared" si="218"/>
        <v>0</v>
      </c>
      <c r="CT117" t="b">
        <f t="shared" si="219"/>
        <v>1</v>
      </c>
      <c r="CU117" t="b">
        <f t="shared" si="220"/>
        <v>1</v>
      </c>
      <c r="CV117" s="84" t="b">
        <f t="shared" si="221"/>
        <v>1</v>
      </c>
      <c r="CW117" t="b">
        <f t="shared" si="222"/>
        <v>1</v>
      </c>
      <c r="CX117" t="b">
        <f t="shared" si="223"/>
        <v>0</v>
      </c>
      <c r="CY117" t="b">
        <f t="shared" si="224"/>
        <v>1</v>
      </c>
      <c r="CZ117" t="b">
        <f t="shared" si="225"/>
        <v>1</v>
      </c>
      <c r="DA117" s="84">
        <f t="shared" si="226"/>
        <v>2</v>
      </c>
      <c r="DB117" t="b">
        <f t="shared" si="227"/>
        <v>0</v>
      </c>
    </row>
    <row r="118" spans="1:106">
      <c r="A118" s="9">
        <v>2429</v>
      </c>
      <c r="B118" s="3">
        <v>2</v>
      </c>
      <c r="C118" s="3" t="s">
        <v>1138</v>
      </c>
      <c r="D118" s="3" t="str">
        <f t="shared" si="174"/>
        <v>SG_1_24-2_dk_0065</v>
      </c>
      <c r="E118" s="3" t="str">
        <f t="shared" si="175"/>
        <v>0065</v>
      </c>
      <c r="F118" s="3">
        <v>118735.43</v>
      </c>
      <c r="G118" s="15">
        <v>419584.375</v>
      </c>
      <c r="H118" s="35" t="str">
        <f t="shared" si="176"/>
        <v>ja</v>
      </c>
      <c r="I118" s="42">
        <v>306</v>
      </c>
      <c r="J118" s="20" t="s">
        <v>2277</v>
      </c>
      <c r="K118" s="21">
        <v>10000</v>
      </c>
      <c r="L118" s="28">
        <f t="shared" si="228"/>
        <v>1</v>
      </c>
      <c r="M118" s="28">
        <f t="shared" si="229"/>
        <v>1</v>
      </c>
      <c r="N118" s="56">
        <f t="shared" si="177"/>
        <v>10000</v>
      </c>
      <c r="O118" s="33">
        <f t="shared" si="230"/>
        <v>90.037288369890845</v>
      </c>
      <c r="P118" s="37">
        <f t="shared" si="178"/>
        <v>86.12417990899047</v>
      </c>
      <c r="Q118" s="9" t="s">
        <v>12</v>
      </c>
      <c r="R118" s="55" t="s">
        <v>12</v>
      </c>
      <c r="S118" s="55">
        <v>2.7829999999999999</v>
      </c>
      <c r="T118" s="55">
        <v>2.9540000000000002</v>
      </c>
      <c r="U118" s="55">
        <v>3.1429999999999998</v>
      </c>
      <c r="V118" s="3">
        <v>3.323</v>
      </c>
      <c r="W118" s="3">
        <v>3.532</v>
      </c>
      <c r="X118" s="3" t="s">
        <v>12</v>
      </c>
      <c r="Y118" s="3">
        <v>3.976</v>
      </c>
      <c r="Z118" s="15" t="s">
        <v>12</v>
      </c>
      <c r="AA118" s="10">
        <f t="shared" si="179"/>
        <v>3.532</v>
      </c>
      <c r="AB118" s="9">
        <f t="shared" si="180"/>
        <v>0.38900000000000023</v>
      </c>
      <c r="AC118" s="10">
        <f t="shared" si="181"/>
        <v>0.44399999999999995</v>
      </c>
      <c r="AD118" s="9" t="s">
        <v>12</v>
      </c>
      <c r="AE118" s="55" t="s">
        <v>12</v>
      </c>
      <c r="AF118" s="55">
        <v>0.85799999999999998</v>
      </c>
      <c r="AG118" s="55">
        <v>0.95399999999999996</v>
      </c>
      <c r="AH118" s="55">
        <v>1.071</v>
      </c>
      <c r="AI118" s="3">
        <v>1.194</v>
      </c>
      <c r="AJ118" s="3">
        <v>1.3420000000000001</v>
      </c>
      <c r="AK118" s="3" t="s">
        <v>12</v>
      </c>
      <c r="AL118" s="3">
        <v>1.643</v>
      </c>
      <c r="AM118" s="15" t="s">
        <v>12</v>
      </c>
      <c r="AN118" s="10">
        <f t="shared" si="182"/>
        <v>1.3420000000000001</v>
      </c>
      <c r="AO118" s="9">
        <f t="shared" si="183"/>
        <v>0.27100000000000013</v>
      </c>
      <c r="AP118" s="10">
        <f t="shared" si="184"/>
        <v>0.30099999999999993</v>
      </c>
      <c r="AQ118" s="9" t="s">
        <v>12</v>
      </c>
      <c r="AR118" s="55" t="s">
        <v>12</v>
      </c>
      <c r="AS118" s="55">
        <v>2.3119999999999998</v>
      </c>
      <c r="AT118" s="55">
        <v>2.42</v>
      </c>
      <c r="AU118" s="55">
        <v>2.5390000000000001</v>
      </c>
      <c r="AV118" s="3">
        <v>2.653</v>
      </c>
      <c r="AW118" s="3">
        <v>2.7909999999999999</v>
      </c>
      <c r="AX118" s="3" t="s">
        <v>12</v>
      </c>
      <c r="AY118" s="3">
        <v>3.0859999999999999</v>
      </c>
      <c r="AZ118" s="15" t="s">
        <v>12</v>
      </c>
      <c r="BA118" s="10">
        <f t="shared" si="185"/>
        <v>2.7909999999999999</v>
      </c>
      <c r="BB118" s="9">
        <f t="shared" si="186"/>
        <v>0.25199999999999978</v>
      </c>
      <c r="BC118" s="10">
        <f t="shared" si="187"/>
        <v>0.29499999999999993</v>
      </c>
      <c r="BD118" s="9">
        <v>4.22</v>
      </c>
      <c r="BE118" s="3">
        <v>4.9950000000000001</v>
      </c>
      <c r="BF118" s="15">
        <v>5.968</v>
      </c>
      <c r="BG118" s="15">
        <f t="shared" si="188"/>
        <v>4.9950000000000001</v>
      </c>
      <c r="BH118" s="9">
        <f t="shared" si="189"/>
        <v>0.77500000000000036</v>
      </c>
      <c r="BI118" s="10">
        <f t="shared" si="190"/>
        <v>0.97299999999999986</v>
      </c>
      <c r="BJ118" s="9">
        <v>4.7309999999999999</v>
      </c>
      <c r="BK118" s="3">
        <v>5.7919999999999998</v>
      </c>
      <c r="BL118" s="15">
        <v>7.05</v>
      </c>
      <c r="BM118" s="15">
        <f t="shared" si="191"/>
        <v>5.7919999999999998</v>
      </c>
      <c r="BN118" s="9">
        <f t="shared" si="192"/>
        <v>1.0609999999999999</v>
      </c>
      <c r="BO118" s="10">
        <f t="shared" si="193"/>
        <v>1.258</v>
      </c>
      <c r="BP118">
        <f t="shared" si="194"/>
        <v>0</v>
      </c>
      <c r="BQ118" s="93">
        <f t="shared" si="195"/>
        <v>1.992287917737789</v>
      </c>
      <c r="BR118" s="93">
        <f t="shared" si="196"/>
        <v>2.7275064267352169</v>
      </c>
      <c r="BS118" s="93" t="str">
        <f>VLOOKUP(C118,'Koppeling locatie - aslocatie'!$A$2:$C$8139,2,FALSE)</f>
        <v>AM_EX_R_23_50</v>
      </c>
      <c r="BT118" s="93">
        <f>VLOOKUP($BS118,aslocaties_v01!$C$3:$AA$500,MATCH($K$3/10,aslocaties_v01!$C$2:$X$2),FALSE)</f>
        <v>3.1669999999999998</v>
      </c>
      <c r="BU118" s="93">
        <f>VLOOKUP(BS118,aslocaties_v01!$C$3:$AA$500,MATCH($K$3,aslocaties_v01!$C$2:$X$2),FALSE)</f>
        <v>3.5390000000000001</v>
      </c>
      <c r="BV118" s="93">
        <f>VLOOKUP(BS118,aslocaties_v01!$C$3:$AA$500,MATCH($K$3*10,aslocaties_v01!$C$2:$Y$2),FALSE)</f>
        <v>3.95</v>
      </c>
      <c r="BW118" s="93">
        <f t="shared" si="197"/>
        <v>0.37200000000000033</v>
      </c>
      <c r="BX118" s="93">
        <f t="shared" si="198"/>
        <v>0.41100000000000003</v>
      </c>
      <c r="BY118" s="94">
        <f t="shared" si="199"/>
        <v>4.3701799485860948E-2</v>
      </c>
      <c r="BZ118" s="94">
        <f t="shared" si="200"/>
        <v>7.432432432432412E-2</v>
      </c>
      <c r="CA118" s="94">
        <f t="shared" si="201"/>
        <v>2.4000000000000021E-2</v>
      </c>
      <c r="CB118">
        <f t="shared" si="202"/>
        <v>7.0000000000001172E-3</v>
      </c>
      <c r="CC118" s="58">
        <f t="shared" si="203"/>
        <v>2.5999999999999801E-2</v>
      </c>
      <c r="CD118" s="95" t="b">
        <f t="shared" si="204"/>
        <v>0</v>
      </c>
      <c r="CE118" s="96" t="b">
        <f t="shared" si="205"/>
        <v>1</v>
      </c>
      <c r="CF118" t="b">
        <f t="shared" si="206"/>
        <v>1</v>
      </c>
      <c r="CG118" t="b">
        <f t="shared" si="207"/>
        <v>1</v>
      </c>
      <c r="CH118" s="84" t="b">
        <f t="shared" si="208"/>
        <v>1</v>
      </c>
      <c r="CI118">
        <f t="shared" si="209"/>
        <v>1.3420000000000001</v>
      </c>
      <c r="CJ118" t="b">
        <f t="shared" si="210"/>
        <v>1</v>
      </c>
      <c r="CK118" t="b">
        <f t="shared" si="211"/>
        <v>0</v>
      </c>
      <c r="CL118" s="84" t="b">
        <f t="shared" si="231"/>
        <v>1</v>
      </c>
      <c r="CM118">
        <f t="shared" si="212"/>
        <v>2.7909999999999999</v>
      </c>
      <c r="CN118" t="b">
        <f t="shared" si="213"/>
        <v>1</v>
      </c>
      <c r="CO118" s="84">
        <f t="shared" si="214"/>
        <v>0.11043538371550907</v>
      </c>
      <c r="CP118" t="b">
        <f t="shared" si="215"/>
        <v>1</v>
      </c>
      <c r="CQ118" s="96" t="b">
        <f t="shared" si="216"/>
        <v>1</v>
      </c>
      <c r="CR118" t="b">
        <f t="shared" si="217"/>
        <v>1</v>
      </c>
      <c r="CS118" t="b">
        <f t="shared" si="218"/>
        <v>0</v>
      </c>
      <c r="CT118" t="b">
        <f t="shared" si="219"/>
        <v>1</v>
      </c>
      <c r="CU118" t="b">
        <f t="shared" si="220"/>
        <v>1</v>
      </c>
      <c r="CV118" s="84" t="b">
        <f t="shared" si="221"/>
        <v>1</v>
      </c>
      <c r="CW118" t="b">
        <f t="shared" si="222"/>
        <v>1</v>
      </c>
      <c r="CX118" t="b">
        <f t="shared" si="223"/>
        <v>1</v>
      </c>
      <c r="CY118" t="b">
        <f t="shared" si="224"/>
        <v>1</v>
      </c>
      <c r="CZ118" t="b">
        <f t="shared" si="225"/>
        <v>1</v>
      </c>
      <c r="DA118" s="84">
        <f t="shared" si="226"/>
        <v>1</v>
      </c>
      <c r="DB118" t="b">
        <f t="shared" si="227"/>
        <v>0</v>
      </c>
    </row>
    <row r="119" spans="1:106">
      <c r="A119" s="9">
        <v>2430</v>
      </c>
      <c r="B119" s="3">
        <v>2</v>
      </c>
      <c r="C119" s="3" t="s">
        <v>1139</v>
      </c>
      <c r="D119" s="3" t="str">
        <f t="shared" si="174"/>
        <v>SG_1_24-2_dk_0066</v>
      </c>
      <c r="E119" s="3" t="str">
        <f t="shared" si="175"/>
        <v>0066</v>
      </c>
      <c r="F119" s="3">
        <v>118688.844</v>
      </c>
      <c r="G119" s="15">
        <v>419511.93800000002</v>
      </c>
      <c r="H119" s="35" t="str">
        <f t="shared" si="176"/>
        <v>ja</v>
      </c>
      <c r="I119" s="42">
        <v>300</v>
      </c>
      <c r="J119" s="20" t="s">
        <v>2277</v>
      </c>
      <c r="K119" s="21">
        <v>10000</v>
      </c>
      <c r="L119" s="28">
        <f t="shared" si="228"/>
        <v>1</v>
      </c>
      <c r="M119" s="28">
        <f t="shared" si="229"/>
        <v>1</v>
      </c>
      <c r="N119" s="56">
        <f t="shared" si="177"/>
        <v>10000</v>
      </c>
      <c r="O119" s="33">
        <f t="shared" si="230"/>
        <v>86.12417990899047</v>
      </c>
      <c r="P119" s="37">
        <f t="shared" si="178"/>
        <v>135.60889416997475</v>
      </c>
      <c r="Q119" s="9" t="s">
        <v>12</v>
      </c>
      <c r="R119" s="55" t="s">
        <v>12</v>
      </c>
      <c r="S119" s="55">
        <v>2.782</v>
      </c>
      <c r="T119" s="55">
        <v>2.9529999999999998</v>
      </c>
      <c r="U119" s="55">
        <v>3.1419999999999999</v>
      </c>
      <c r="V119" s="3">
        <v>3.3220000000000001</v>
      </c>
      <c r="W119" s="3">
        <v>3.53</v>
      </c>
      <c r="X119" s="3" t="s">
        <v>12</v>
      </c>
      <c r="Y119" s="3">
        <v>3.9729999999999999</v>
      </c>
      <c r="Z119" s="15" t="s">
        <v>12</v>
      </c>
      <c r="AA119" s="10">
        <f t="shared" si="179"/>
        <v>3.53</v>
      </c>
      <c r="AB119" s="9">
        <f t="shared" si="180"/>
        <v>0.3879999999999999</v>
      </c>
      <c r="AC119" s="10">
        <f t="shared" si="181"/>
        <v>0.44300000000000006</v>
      </c>
      <c r="AD119" s="9" t="s">
        <v>12</v>
      </c>
      <c r="AE119" s="55" t="s">
        <v>12</v>
      </c>
      <c r="AF119" s="55">
        <v>0.86599999999999999</v>
      </c>
      <c r="AG119" s="55">
        <v>0.96299999999999997</v>
      </c>
      <c r="AH119" s="55">
        <v>1.081</v>
      </c>
      <c r="AI119" s="3">
        <v>1.202</v>
      </c>
      <c r="AJ119" s="3">
        <v>1.347</v>
      </c>
      <c r="AK119" s="3" t="s">
        <v>12</v>
      </c>
      <c r="AL119" s="3">
        <v>1.6439999999999999</v>
      </c>
      <c r="AM119" s="15" t="s">
        <v>12</v>
      </c>
      <c r="AN119" s="10">
        <f t="shared" si="182"/>
        <v>1.347</v>
      </c>
      <c r="AO119" s="9">
        <f t="shared" si="183"/>
        <v>0.26600000000000001</v>
      </c>
      <c r="AP119" s="10">
        <f t="shared" si="184"/>
        <v>0.29699999999999993</v>
      </c>
      <c r="AQ119" s="9" t="s">
        <v>12</v>
      </c>
      <c r="AR119" s="55" t="s">
        <v>12</v>
      </c>
      <c r="AS119" s="55">
        <v>2.3420000000000001</v>
      </c>
      <c r="AT119" s="55">
        <v>2.4550000000000001</v>
      </c>
      <c r="AU119" s="55">
        <v>2.5750000000000002</v>
      </c>
      <c r="AV119" s="3">
        <v>2.6880000000000002</v>
      </c>
      <c r="AW119" s="3">
        <v>2.8210000000000002</v>
      </c>
      <c r="AX119" s="3" t="s">
        <v>12</v>
      </c>
      <c r="AY119" s="3">
        <v>3.1040000000000001</v>
      </c>
      <c r="AZ119" s="15" t="s">
        <v>12</v>
      </c>
      <c r="BA119" s="10">
        <f t="shared" si="185"/>
        <v>2.8210000000000002</v>
      </c>
      <c r="BB119" s="9">
        <f t="shared" si="186"/>
        <v>0.246</v>
      </c>
      <c r="BC119" s="10">
        <f t="shared" si="187"/>
        <v>0.28299999999999992</v>
      </c>
      <c r="BD119" s="9">
        <v>4.2699999999999996</v>
      </c>
      <c r="BE119" s="3">
        <v>5.0369999999999999</v>
      </c>
      <c r="BF119" s="15">
        <v>6.0030000000000001</v>
      </c>
      <c r="BG119" s="15">
        <f t="shared" si="188"/>
        <v>5.0369999999999999</v>
      </c>
      <c r="BH119" s="9">
        <f t="shared" si="189"/>
        <v>0.76700000000000035</v>
      </c>
      <c r="BI119" s="10">
        <f t="shared" si="190"/>
        <v>0.96600000000000019</v>
      </c>
      <c r="BJ119" s="9">
        <v>4.7930000000000001</v>
      </c>
      <c r="BK119" s="3">
        <v>5.84</v>
      </c>
      <c r="BL119" s="15">
        <v>7.0869999999999997</v>
      </c>
      <c r="BM119" s="15">
        <f t="shared" si="191"/>
        <v>5.84</v>
      </c>
      <c r="BN119" s="9">
        <f t="shared" si="192"/>
        <v>1.0469999999999997</v>
      </c>
      <c r="BO119" s="10">
        <f t="shared" si="193"/>
        <v>1.2469999999999999</v>
      </c>
      <c r="BP119">
        <f t="shared" si="194"/>
        <v>0</v>
      </c>
      <c r="BQ119" s="93">
        <f t="shared" si="195"/>
        <v>1.9768041237113416</v>
      </c>
      <c r="BR119" s="93">
        <f t="shared" si="196"/>
        <v>2.6984536082474224</v>
      </c>
      <c r="BS119" s="93" t="str">
        <f>VLOOKUP(C119,'Koppeling locatie - aslocatie'!$A$2:$C$8139,2,FALSE)</f>
        <v>AM_EX_R_23_50</v>
      </c>
      <c r="BT119" s="93">
        <f>VLOOKUP($BS119,aslocaties_v01!$C$3:$AA$500,MATCH($K$3/10,aslocaties_v01!$C$2:$X$2),FALSE)</f>
        <v>3.1669999999999998</v>
      </c>
      <c r="BU119" s="93">
        <f>VLOOKUP(BS119,aslocaties_v01!$C$3:$AA$500,MATCH($K$3,aslocaties_v01!$C$2:$X$2),FALSE)</f>
        <v>3.5390000000000001</v>
      </c>
      <c r="BV119" s="93">
        <f>VLOOKUP(BS119,aslocaties_v01!$C$3:$AA$500,MATCH($K$3*10,aslocaties_v01!$C$2:$Y$2),FALSE)</f>
        <v>3.95</v>
      </c>
      <c r="BW119" s="93">
        <f t="shared" si="197"/>
        <v>0.37200000000000033</v>
      </c>
      <c r="BX119" s="93">
        <f t="shared" si="198"/>
        <v>0.41100000000000003</v>
      </c>
      <c r="BY119" s="94">
        <f t="shared" si="199"/>
        <v>4.123711340206071E-2</v>
      </c>
      <c r="BZ119" s="94">
        <f t="shared" si="200"/>
        <v>7.2234762979684008E-2</v>
      </c>
      <c r="CA119" s="94">
        <f t="shared" si="201"/>
        <v>2.4999999999999911E-2</v>
      </c>
      <c r="CB119">
        <f t="shared" si="202"/>
        <v>9.0000000000003411E-3</v>
      </c>
      <c r="CC119" s="58">
        <f t="shared" si="203"/>
        <v>2.2999999999999687E-2</v>
      </c>
      <c r="CD119" s="95" t="b">
        <f t="shared" si="204"/>
        <v>0</v>
      </c>
      <c r="CE119" s="96" t="b">
        <f t="shared" si="205"/>
        <v>1</v>
      </c>
      <c r="CF119" t="b">
        <f t="shared" si="206"/>
        <v>1</v>
      </c>
      <c r="CG119" t="b">
        <f t="shared" si="207"/>
        <v>1</v>
      </c>
      <c r="CH119" s="84" t="b">
        <f t="shared" si="208"/>
        <v>1</v>
      </c>
      <c r="CI119">
        <f t="shared" si="209"/>
        <v>1.347</v>
      </c>
      <c r="CJ119" t="b">
        <f t="shared" si="210"/>
        <v>1</v>
      </c>
      <c r="CK119" t="b">
        <f t="shared" si="211"/>
        <v>0</v>
      </c>
      <c r="CL119" s="84" t="b">
        <f t="shared" si="231"/>
        <v>1</v>
      </c>
      <c r="CM119">
        <f t="shared" si="212"/>
        <v>2.8210000000000002</v>
      </c>
      <c r="CN119" t="b">
        <f t="shared" si="213"/>
        <v>1</v>
      </c>
      <c r="CO119" s="84">
        <f t="shared" si="214"/>
        <v>0.10850177053140821</v>
      </c>
      <c r="CP119" t="b">
        <f t="shared" si="215"/>
        <v>1</v>
      </c>
      <c r="CQ119" s="96" t="b">
        <f t="shared" si="216"/>
        <v>1</v>
      </c>
      <c r="CR119" t="b">
        <f t="shared" si="217"/>
        <v>1</v>
      </c>
      <c r="CS119" t="b">
        <f t="shared" si="218"/>
        <v>1</v>
      </c>
      <c r="CT119" t="b">
        <f t="shared" si="219"/>
        <v>1</v>
      </c>
      <c r="CU119" t="b">
        <f t="shared" si="220"/>
        <v>1</v>
      </c>
      <c r="CV119" s="84" t="b">
        <f t="shared" si="221"/>
        <v>1</v>
      </c>
      <c r="CW119" t="b">
        <f t="shared" si="222"/>
        <v>1</v>
      </c>
      <c r="CX119" t="b">
        <f t="shared" si="223"/>
        <v>1</v>
      </c>
      <c r="CY119" t="b">
        <f t="shared" si="224"/>
        <v>1</v>
      </c>
      <c r="CZ119" t="b">
        <f t="shared" si="225"/>
        <v>1</v>
      </c>
      <c r="DA119" s="84">
        <f t="shared" si="226"/>
        <v>0</v>
      </c>
      <c r="DB119" t="b">
        <f t="shared" si="227"/>
        <v>0</v>
      </c>
    </row>
    <row r="120" spans="1:106">
      <c r="A120" s="9">
        <v>2431</v>
      </c>
      <c r="B120" s="3">
        <v>2</v>
      </c>
      <c r="C120" s="3" t="s">
        <v>1140</v>
      </c>
      <c r="D120" s="3" t="str">
        <f t="shared" si="174"/>
        <v>SG_1_24-2_dk_0067</v>
      </c>
      <c r="E120" s="3" t="str">
        <f t="shared" si="175"/>
        <v>0067</v>
      </c>
      <c r="F120" s="3">
        <v>118601.29700000001</v>
      </c>
      <c r="G120" s="15">
        <v>419408.375</v>
      </c>
      <c r="H120" s="35" t="str">
        <f t="shared" si="176"/>
        <v>ja</v>
      </c>
      <c r="I120" s="42">
        <v>306</v>
      </c>
      <c r="J120" s="20" t="s">
        <v>2277</v>
      </c>
      <c r="K120" s="21">
        <v>10000</v>
      </c>
      <c r="L120" s="28">
        <f t="shared" si="228"/>
        <v>1</v>
      </c>
      <c r="M120" s="28">
        <f t="shared" si="229"/>
        <v>1</v>
      </c>
      <c r="N120" s="56">
        <f t="shared" si="177"/>
        <v>10000</v>
      </c>
      <c r="O120" s="33">
        <f t="shared" si="230"/>
        <v>135.60889416997475</v>
      </c>
      <c r="P120" s="37">
        <f t="shared" si="178"/>
        <v>84.161354468664854</v>
      </c>
      <c r="Q120" s="9" t="s">
        <v>12</v>
      </c>
      <c r="R120" s="55" t="s">
        <v>12</v>
      </c>
      <c r="S120" s="55">
        <v>2.78</v>
      </c>
      <c r="T120" s="55">
        <v>2.9510000000000001</v>
      </c>
      <c r="U120" s="55">
        <v>3.14</v>
      </c>
      <c r="V120" s="3">
        <v>3.319</v>
      </c>
      <c r="W120" s="3">
        <v>3.528</v>
      </c>
      <c r="X120" s="3" t="s">
        <v>12</v>
      </c>
      <c r="Y120" s="3">
        <v>3.97</v>
      </c>
      <c r="Z120" s="15" t="s">
        <v>12</v>
      </c>
      <c r="AA120" s="10">
        <f t="shared" si="179"/>
        <v>3.528</v>
      </c>
      <c r="AB120" s="9">
        <f t="shared" si="180"/>
        <v>0.3879999999999999</v>
      </c>
      <c r="AC120" s="10">
        <f t="shared" si="181"/>
        <v>0.44200000000000017</v>
      </c>
      <c r="AD120" s="9" t="s">
        <v>12</v>
      </c>
      <c r="AE120" s="55" t="s">
        <v>12</v>
      </c>
      <c r="AF120" s="55">
        <v>0.86199999999999999</v>
      </c>
      <c r="AG120" s="55">
        <v>0.96</v>
      </c>
      <c r="AH120" s="55">
        <v>1.0760000000000001</v>
      </c>
      <c r="AI120" s="3">
        <v>1.1950000000000001</v>
      </c>
      <c r="AJ120" s="3">
        <v>1.341</v>
      </c>
      <c r="AK120" s="3" t="s">
        <v>12</v>
      </c>
      <c r="AL120" s="3">
        <v>1.639</v>
      </c>
      <c r="AM120" s="15" t="s">
        <v>12</v>
      </c>
      <c r="AN120" s="10">
        <f t="shared" si="182"/>
        <v>1.341</v>
      </c>
      <c r="AO120" s="9">
        <f t="shared" si="183"/>
        <v>0.2649999999999999</v>
      </c>
      <c r="AP120" s="10">
        <f t="shared" si="184"/>
        <v>0.29800000000000004</v>
      </c>
      <c r="AQ120" s="9" t="s">
        <v>12</v>
      </c>
      <c r="AR120" s="55" t="s">
        <v>12</v>
      </c>
      <c r="AS120" s="55">
        <v>2.3450000000000002</v>
      </c>
      <c r="AT120" s="55">
        <v>2.4609999999999999</v>
      </c>
      <c r="AU120" s="55">
        <v>2.5859999999999999</v>
      </c>
      <c r="AV120" s="3">
        <v>2.7029999999999998</v>
      </c>
      <c r="AW120" s="3">
        <v>2.8420000000000001</v>
      </c>
      <c r="AX120" s="3" t="s">
        <v>12</v>
      </c>
      <c r="AY120" s="3">
        <v>3.1379999999999999</v>
      </c>
      <c r="AZ120" s="15" t="s">
        <v>12</v>
      </c>
      <c r="BA120" s="10">
        <f t="shared" si="185"/>
        <v>2.8420000000000001</v>
      </c>
      <c r="BB120" s="9">
        <f t="shared" si="186"/>
        <v>0.25600000000000023</v>
      </c>
      <c r="BC120" s="10">
        <f t="shared" si="187"/>
        <v>0.29599999999999982</v>
      </c>
      <c r="BD120" s="9">
        <v>4.258</v>
      </c>
      <c r="BE120" s="3">
        <v>5.0279999999999996</v>
      </c>
      <c r="BF120" s="15">
        <v>6.0030000000000001</v>
      </c>
      <c r="BG120" s="15">
        <f t="shared" si="188"/>
        <v>5.0279999999999996</v>
      </c>
      <c r="BH120" s="9">
        <f t="shared" si="189"/>
        <v>0.76999999999999957</v>
      </c>
      <c r="BI120" s="10">
        <f t="shared" si="190"/>
        <v>0.97500000000000053</v>
      </c>
      <c r="BJ120" s="9">
        <v>4.7549999999999999</v>
      </c>
      <c r="BK120" s="3">
        <v>5.7960000000000003</v>
      </c>
      <c r="BL120" s="15">
        <v>7.0380000000000003</v>
      </c>
      <c r="BM120" s="15">
        <f t="shared" si="191"/>
        <v>5.7960000000000003</v>
      </c>
      <c r="BN120" s="9">
        <f t="shared" si="192"/>
        <v>1.0410000000000004</v>
      </c>
      <c r="BO120" s="10">
        <f t="shared" si="193"/>
        <v>1.242</v>
      </c>
      <c r="BP120">
        <f t="shared" si="194"/>
        <v>0</v>
      </c>
      <c r="BQ120" s="93">
        <f t="shared" si="195"/>
        <v>1.9845360824742262</v>
      </c>
      <c r="BR120" s="93">
        <f t="shared" si="196"/>
        <v>2.6829896907216511</v>
      </c>
      <c r="BS120" s="93" t="str">
        <f>VLOOKUP(C120,'Koppeling locatie - aslocatie'!$A$2:$C$8139,2,FALSE)</f>
        <v>AM_EX_R_23_50</v>
      </c>
      <c r="BT120" s="93">
        <f>VLOOKUP($BS120,aslocaties_v01!$C$3:$AA$500,MATCH($K$3/10,aslocaties_v01!$C$2:$X$2),FALSE)</f>
        <v>3.1669999999999998</v>
      </c>
      <c r="BU120" s="93">
        <f>VLOOKUP(BS120,aslocaties_v01!$C$3:$AA$500,MATCH($K$3,aslocaties_v01!$C$2:$X$2),FALSE)</f>
        <v>3.5390000000000001</v>
      </c>
      <c r="BV120" s="93">
        <f>VLOOKUP(BS120,aslocaties_v01!$C$3:$AA$500,MATCH($K$3*10,aslocaties_v01!$C$2:$Y$2),FALSE)</f>
        <v>3.95</v>
      </c>
      <c r="BW120" s="93">
        <f t="shared" si="197"/>
        <v>0.37200000000000033</v>
      </c>
      <c r="BX120" s="93">
        <f t="shared" si="198"/>
        <v>0.41100000000000003</v>
      </c>
      <c r="BY120" s="94">
        <f t="shared" si="199"/>
        <v>4.123711340206071E-2</v>
      </c>
      <c r="BZ120" s="94">
        <f t="shared" si="200"/>
        <v>7.0135746606335148E-2</v>
      </c>
      <c r="CA120" s="94">
        <f t="shared" si="201"/>
        <v>2.6999999999999691E-2</v>
      </c>
      <c r="CB120">
        <f t="shared" si="202"/>
        <v>1.1000000000000121E-2</v>
      </c>
      <c r="CC120" s="58">
        <f t="shared" si="203"/>
        <v>2.0000000000000018E-2</v>
      </c>
      <c r="CD120" s="95" t="b">
        <f t="shared" si="204"/>
        <v>0</v>
      </c>
      <c r="CE120" s="96" t="b">
        <f t="shared" si="205"/>
        <v>1</v>
      </c>
      <c r="CF120" t="b">
        <f t="shared" si="206"/>
        <v>1</v>
      </c>
      <c r="CG120" t="b">
        <f t="shared" si="207"/>
        <v>1</v>
      </c>
      <c r="CH120" s="84" t="b">
        <f t="shared" si="208"/>
        <v>1</v>
      </c>
      <c r="CI120">
        <f t="shared" si="209"/>
        <v>1.341</v>
      </c>
      <c r="CJ120" t="b">
        <f t="shared" si="210"/>
        <v>1</v>
      </c>
      <c r="CK120" t="b">
        <f t="shared" si="211"/>
        <v>0</v>
      </c>
      <c r="CL120" s="84" t="b">
        <f t="shared" si="231"/>
        <v>1</v>
      </c>
      <c r="CM120">
        <f t="shared" si="212"/>
        <v>2.8420000000000001</v>
      </c>
      <c r="CN120" t="b">
        <f t="shared" si="213"/>
        <v>1</v>
      </c>
      <c r="CO120" s="84">
        <f t="shared" si="214"/>
        <v>0.1064280321932083</v>
      </c>
      <c r="CP120" t="b">
        <f t="shared" si="215"/>
        <v>1</v>
      </c>
      <c r="CQ120" s="96" t="b">
        <f t="shared" si="216"/>
        <v>1</v>
      </c>
      <c r="CR120" t="b">
        <f t="shared" si="217"/>
        <v>1</v>
      </c>
      <c r="CS120" t="b">
        <f t="shared" si="218"/>
        <v>1</v>
      </c>
      <c r="CT120" t="b">
        <f t="shared" si="219"/>
        <v>1</v>
      </c>
      <c r="CU120" t="b">
        <f t="shared" si="220"/>
        <v>1</v>
      </c>
      <c r="CV120" s="84" t="b">
        <f t="shared" si="221"/>
        <v>1</v>
      </c>
      <c r="CW120" t="b">
        <f t="shared" si="222"/>
        <v>1</v>
      </c>
      <c r="CX120" t="b">
        <f t="shared" si="223"/>
        <v>1</v>
      </c>
      <c r="CY120" t="b">
        <f t="shared" si="224"/>
        <v>1</v>
      </c>
      <c r="CZ120" t="b">
        <f t="shared" si="225"/>
        <v>1</v>
      </c>
      <c r="DA120" s="84">
        <f t="shared" si="226"/>
        <v>0</v>
      </c>
      <c r="DB120" t="b">
        <f t="shared" si="227"/>
        <v>0</v>
      </c>
    </row>
    <row r="121" spans="1:106">
      <c r="A121" s="9">
        <v>2432</v>
      </c>
      <c r="B121" s="3">
        <v>2</v>
      </c>
      <c r="C121" s="3" t="s">
        <v>1141</v>
      </c>
      <c r="D121" s="3" t="str">
        <f t="shared" si="174"/>
        <v>SG_1_24-2_dk_0068</v>
      </c>
      <c r="E121" s="3" t="str">
        <f t="shared" si="175"/>
        <v>0068</v>
      </c>
      <c r="F121" s="3">
        <v>118554.016</v>
      </c>
      <c r="G121" s="15">
        <v>419338.75</v>
      </c>
      <c r="H121" s="35" t="str">
        <f t="shared" si="176"/>
        <v>ja</v>
      </c>
      <c r="I121" s="42">
        <v>300</v>
      </c>
      <c r="J121" s="20" t="s">
        <v>2277</v>
      </c>
      <c r="K121" s="21">
        <v>10000</v>
      </c>
      <c r="L121" s="28">
        <f t="shared" si="228"/>
        <v>1</v>
      </c>
      <c r="M121" s="28">
        <f t="shared" si="229"/>
        <v>1</v>
      </c>
      <c r="N121" s="56">
        <f t="shared" si="177"/>
        <v>10000</v>
      </c>
      <c r="O121" s="33">
        <f t="shared" si="230"/>
        <v>84.161354468664854</v>
      </c>
      <c r="P121" s="37">
        <f t="shared" si="178"/>
        <v>117.86907554147088</v>
      </c>
      <c r="Q121" s="9" t="s">
        <v>12</v>
      </c>
      <c r="R121" s="55" t="s">
        <v>12</v>
      </c>
      <c r="S121" s="55">
        <v>2.7789999999999999</v>
      </c>
      <c r="T121" s="55">
        <v>2.95</v>
      </c>
      <c r="U121" s="55">
        <v>3.1379999999999999</v>
      </c>
      <c r="V121" s="3">
        <v>3.3180000000000001</v>
      </c>
      <c r="W121" s="3">
        <v>3.5259999999999998</v>
      </c>
      <c r="X121" s="3" t="s">
        <v>12</v>
      </c>
      <c r="Y121" s="3">
        <v>3.9670000000000001</v>
      </c>
      <c r="Z121" s="15" t="s">
        <v>12</v>
      </c>
      <c r="AA121" s="10">
        <f t="shared" si="179"/>
        <v>3.5259999999999998</v>
      </c>
      <c r="AB121" s="9">
        <f t="shared" si="180"/>
        <v>0.3879999999999999</v>
      </c>
      <c r="AC121" s="10">
        <f t="shared" si="181"/>
        <v>0.44100000000000028</v>
      </c>
      <c r="AD121" s="9" t="s">
        <v>12</v>
      </c>
      <c r="AE121" s="55" t="s">
        <v>12</v>
      </c>
      <c r="AF121" s="55">
        <v>0.82199999999999995</v>
      </c>
      <c r="AG121" s="55">
        <v>0.91500000000000004</v>
      </c>
      <c r="AH121" s="55">
        <v>1.026</v>
      </c>
      <c r="AI121" s="3">
        <v>1.1419999999999999</v>
      </c>
      <c r="AJ121" s="3">
        <v>1.282</v>
      </c>
      <c r="AK121" s="3" t="s">
        <v>12</v>
      </c>
      <c r="AL121" s="3">
        <v>1.5760000000000001</v>
      </c>
      <c r="AM121" s="15" t="s">
        <v>12</v>
      </c>
      <c r="AN121" s="10">
        <f t="shared" si="182"/>
        <v>1.282</v>
      </c>
      <c r="AO121" s="9">
        <f t="shared" si="183"/>
        <v>0.25600000000000001</v>
      </c>
      <c r="AP121" s="10">
        <f t="shared" si="184"/>
        <v>0.29400000000000004</v>
      </c>
      <c r="AQ121" s="9" t="s">
        <v>12</v>
      </c>
      <c r="AR121" s="55" t="s">
        <v>12</v>
      </c>
      <c r="AS121" s="55">
        <v>2.3159999999999998</v>
      </c>
      <c r="AT121" s="55">
        <v>2.4350000000000001</v>
      </c>
      <c r="AU121" s="55">
        <v>2.5630000000000002</v>
      </c>
      <c r="AV121" s="3">
        <v>2.6840000000000002</v>
      </c>
      <c r="AW121" s="3">
        <v>2.8260000000000001</v>
      </c>
      <c r="AX121" s="3" t="s">
        <v>12</v>
      </c>
      <c r="AY121" s="3">
        <v>3.1309999999999998</v>
      </c>
      <c r="AZ121" s="15" t="s">
        <v>12</v>
      </c>
      <c r="BA121" s="10">
        <f t="shared" si="185"/>
        <v>2.8260000000000001</v>
      </c>
      <c r="BB121" s="9">
        <f t="shared" si="186"/>
        <v>0.2629999999999999</v>
      </c>
      <c r="BC121" s="10">
        <f t="shared" si="187"/>
        <v>0.30499999999999972</v>
      </c>
      <c r="BD121" s="9">
        <v>4.2460000000000004</v>
      </c>
      <c r="BE121" s="3">
        <v>5.0090000000000003</v>
      </c>
      <c r="BF121" s="15">
        <v>5.99</v>
      </c>
      <c r="BG121" s="15">
        <f t="shared" si="188"/>
        <v>5.0090000000000003</v>
      </c>
      <c r="BH121" s="9">
        <f t="shared" si="189"/>
        <v>0.7629999999999999</v>
      </c>
      <c r="BI121" s="10">
        <f t="shared" si="190"/>
        <v>0.98099999999999987</v>
      </c>
      <c r="BJ121" s="9">
        <v>4.7249999999999996</v>
      </c>
      <c r="BK121" s="3">
        <v>5.7249999999999996</v>
      </c>
      <c r="BL121" s="15">
        <v>6.9610000000000003</v>
      </c>
      <c r="BM121" s="15">
        <f t="shared" si="191"/>
        <v>5.7249999999999996</v>
      </c>
      <c r="BN121" s="9">
        <f t="shared" si="192"/>
        <v>1</v>
      </c>
      <c r="BO121" s="10">
        <f t="shared" si="193"/>
        <v>1.2360000000000007</v>
      </c>
      <c r="BP121">
        <f t="shared" si="194"/>
        <v>0</v>
      </c>
      <c r="BQ121" s="93">
        <f t="shared" si="195"/>
        <v>1.9664948453608251</v>
      </c>
      <c r="BR121" s="93">
        <f t="shared" si="196"/>
        <v>2.5773195876288666</v>
      </c>
      <c r="BS121" s="93" t="str">
        <f>VLOOKUP(C121,'Koppeling locatie - aslocatie'!$A$2:$C$8139,2,FALSE)</f>
        <v>AM_EX_R_23_50</v>
      </c>
      <c r="BT121" s="93">
        <f>VLOOKUP($BS121,aslocaties_v01!$C$3:$AA$500,MATCH($K$3/10,aslocaties_v01!$C$2:$X$2),FALSE)</f>
        <v>3.1669999999999998</v>
      </c>
      <c r="BU121" s="93">
        <f>VLOOKUP(BS121,aslocaties_v01!$C$3:$AA$500,MATCH($K$3,aslocaties_v01!$C$2:$X$2),FALSE)</f>
        <v>3.5390000000000001</v>
      </c>
      <c r="BV121" s="93">
        <f>VLOOKUP(BS121,aslocaties_v01!$C$3:$AA$500,MATCH($K$3*10,aslocaties_v01!$C$2:$Y$2),FALSE)</f>
        <v>3.95</v>
      </c>
      <c r="BW121" s="93">
        <f t="shared" si="197"/>
        <v>0.37200000000000033</v>
      </c>
      <c r="BX121" s="93">
        <f t="shared" si="198"/>
        <v>0.41100000000000003</v>
      </c>
      <c r="BY121" s="94">
        <f t="shared" si="199"/>
        <v>4.123711340206071E-2</v>
      </c>
      <c r="BZ121" s="94">
        <f t="shared" si="200"/>
        <v>6.8027210884354261E-2</v>
      </c>
      <c r="CA121" s="94">
        <f t="shared" si="201"/>
        <v>2.8999999999999915E-2</v>
      </c>
      <c r="CB121">
        <f t="shared" si="202"/>
        <v>1.3000000000000345E-2</v>
      </c>
      <c r="CC121" s="58">
        <f t="shared" si="203"/>
        <v>1.6999999999999904E-2</v>
      </c>
      <c r="CD121" s="95" t="b">
        <f t="shared" si="204"/>
        <v>0</v>
      </c>
      <c r="CE121" s="96" t="b">
        <f t="shared" si="205"/>
        <v>1</v>
      </c>
      <c r="CF121" t="b">
        <f t="shared" si="206"/>
        <v>1</v>
      </c>
      <c r="CG121" t="b">
        <f t="shared" si="207"/>
        <v>1</v>
      </c>
      <c r="CH121" s="84" t="b">
        <f t="shared" si="208"/>
        <v>1</v>
      </c>
      <c r="CI121">
        <f t="shared" si="209"/>
        <v>1.282</v>
      </c>
      <c r="CJ121" t="b">
        <f t="shared" si="210"/>
        <v>1</v>
      </c>
      <c r="CK121" t="b">
        <f t="shared" si="211"/>
        <v>0</v>
      </c>
      <c r="CL121" s="84" t="b">
        <f t="shared" si="231"/>
        <v>1</v>
      </c>
      <c r="CM121">
        <f t="shared" si="212"/>
        <v>2.8260000000000001</v>
      </c>
      <c r="CN121" t="b">
        <f t="shared" si="213"/>
        <v>1</v>
      </c>
      <c r="CO121" s="84">
        <f t="shared" si="214"/>
        <v>0.10290088544333702</v>
      </c>
      <c r="CP121" t="b">
        <f t="shared" si="215"/>
        <v>1</v>
      </c>
      <c r="CQ121" s="96" t="b">
        <f t="shared" si="216"/>
        <v>1</v>
      </c>
      <c r="CR121" t="b">
        <f t="shared" si="217"/>
        <v>1</v>
      </c>
      <c r="CS121" t="b">
        <f t="shared" si="218"/>
        <v>1</v>
      </c>
      <c r="CT121" t="b">
        <f t="shared" si="219"/>
        <v>1</v>
      </c>
      <c r="CU121" t="b">
        <f t="shared" si="220"/>
        <v>1</v>
      </c>
      <c r="CV121" s="84" t="b">
        <f t="shared" si="221"/>
        <v>1</v>
      </c>
      <c r="CW121" t="b">
        <f t="shared" si="222"/>
        <v>1</v>
      </c>
      <c r="CX121" t="b">
        <f t="shared" si="223"/>
        <v>1</v>
      </c>
      <c r="CY121" t="b">
        <f t="shared" si="224"/>
        <v>1</v>
      </c>
      <c r="CZ121" t="b">
        <f t="shared" si="225"/>
        <v>1</v>
      </c>
      <c r="DA121" s="84">
        <f t="shared" si="226"/>
        <v>0</v>
      </c>
      <c r="DB121" t="b">
        <f t="shared" si="227"/>
        <v>0</v>
      </c>
    </row>
    <row r="122" spans="1:106">
      <c r="A122" s="9">
        <v>2433</v>
      </c>
      <c r="B122" s="3">
        <v>2</v>
      </c>
      <c r="C122" s="3" t="s">
        <v>1142</v>
      </c>
      <c r="D122" s="3" t="str">
        <f t="shared" si="174"/>
        <v>SG_1_24-2_dk_0069</v>
      </c>
      <c r="E122" s="3" t="str">
        <f t="shared" si="175"/>
        <v>0069</v>
      </c>
      <c r="F122" s="3">
        <v>118501.45299999999</v>
      </c>
      <c r="G122" s="15">
        <v>419233.25</v>
      </c>
      <c r="H122" s="35" t="str">
        <f t="shared" si="176"/>
        <v>ja</v>
      </c>
      <c r="I122" s="42">
        <v>306</v>
      </c>
      <c r="J122" s="20" t="s">
        <v>2277</v>
      </c>
      <c r="K122" s="21">
        <v>10000</v>
      </c>
      <c r="L122" s="28">
        <f t="shared" si="228"/>
        <v>1</v>
      </c>
      <c r="M122" s="28">
        <f t="shared" si="229"/>
        <v>1</v>
      </c>
      <c r="N122" s="56">
        <f t="shared" si="177"/>
        <v>10000</v>
      </c>
      <c r="O122" s="33">
        <f t="shared" si="230"/>
        <v>117.86907554147088</v>
      </c>
      <c r="P122" s="37">
        <f t="shared" si="178"/>
        <v>82.958958075682929</v>
      </c>
      <c r="Q122" s="9" t="s">
        <v>12</v>
      </c>
      <c r="R122" s="55" t="s">
        <v>12</v>
      </c>
      <c r="S122" s="55">
        <v>2.778</v>
      </c>
      <c r="T122" s="55">
        <v>2.9489999999999998</v>
      </c>
      <c r="U122" s="55">
        <v>3.137</v>
      </c>
      <c r="V122" s="3">
        <v>3.3159999999999998</v>
      </c>
      <c r="W122" s="3">
        <v>3.524</v>
      </c>
      <c r="X122" s="3" t="s">
        <v>12</v>
      </c>
      <c r="Y122" s="3">
        <v>3.964</v>
      </c>
      <c r="Z122" s="15" t="s">
        <v>12</v>
      </c>
      <c r="AA122" s="10">
        <f t="shared" si="179"/>
        <v>3.524</v>
      </c>
      <c r="AB122" s="9">
        <f t="shared" si="180"/>
        <v>0.38700000000000001</v>
      </c>
      <c r="AC122" s="10">
        <f t="shared" si="181"/>
        <v>0.43999999999999995</v>
      </c>
      <c r="AD122" s="9" t="s">
        <v>12</v>
      </c>
      <c r="AE122" s="55" t="s">
        <v>12</v>
      </c>
      <c r="AF122" s="55">
        <v>0.82899999999999996</v>
      </c>
      <c r="AG122" s="55">
        <v>0.92100000000000004</v>
      </c>
      <c r="AH122" s="55">
        <v>1.032</v>
      </c>
      <c r="AI122" s="3">
        <v>1.1479999999999999</v>
      </c>
      <c r="AJ122" s="3">
        <v>1.288</v>
      </c>
      <c r="AK122" s="3" t="s">
        <v>12</v>
      </c>
      <c r="AL122" s="3">
        <v>1.579</v>
      </c>
      <c r="AM122" s="15" t="s">
        <v>12</v>
      </c>
      <c r="AN122" s="10">
        <f t="shared" si="182"/>
        <v>1.288</v>
      </c>
      <c r="AO122" s="9">
        <f t="shared" si="183"/>
        <v>0.25600000000000001</v>
      </c>
      <c r="AP122" s="10">
        <f t="shared" si="184"/>
        <v>0.29099999999999993</v>
      </c>
      <c r="AQ122" s="9" t="s">
        <v>12</v>
      </c>
      <c r="AR122" s="55" t="s">
        <v>12</v>
      </c>
      <c r="AS122" s="55">
        <v>2.3079999999999998</v>
      </c>
      <c r="AT122" s="55">
        <v>2.419</v>
      </c>
      <c r="AU122" s="55">
        <v>2.54</v>
      </c>
      <c r="AV122" s="3">
        <v>2.657</v>
      </c>
      <c r="AW122" s="3">
        <v>2.7970000000000002</v>
      </c>
      <c r="AX122" s="3" t="s">
        <v>12</v>
      </c>
      <c r="AY122" s="3">
        <v>3.097</v>
      </c>
      <c r="AZ122" s="15" t="s">
        <v>12</v>
      </c>
      <c r="BA122" s="10">
        <f t="shared" si="185"/>
        <v>2.7970000000000002</v>
      </c>
      <c r="BB122" s="9">
        <f t="shared" si="186"/>
        <v>0.25700000000000012</v>
      </c>
      <c r="BC122" s="10">
        <f t="shared" si="187"/>
        <v>0.29999999999999982</v>
      </c>
      <c r="BD122" s="9">
        <v>4.2080000000000002</v>
      </c>
      <c r="BE122" s="3">
        <v>4.9669999999999996</v>
      </c>
      <c r="BF122" s="15">
        <v>5.9359999999999999</v>
      </c>
      <c r="BG122" s="15">
        <f t="shared" si="188"/>
        <v>4.9669999999999996</v>
      </c>
      <c r="BH122" s="9">
        <f t="shared" si="189"/>
        <v>0.75899999999999945</v>
      </c>
      <c r="BI122" s="10">
        <f t="shared" si="190"/>
        <v>0.96900000000000031</v>
      </c>
      <c r="BJ122" s="9">
        <v>4.6829999999999998</v>
      </c>
      <c r="BK122" s="3">
        <v>5.681</v>
      </c>
      <c r="BL122" s="15">
        <v>6.9109999999999996</v>
      </c>
      <c r="BM122" s="15">
        <f t="shared" si="191"/>
        <v>5.681</v>
      </c>
      <c r="BN122" s="9">
        <f t="shared" si="192"/>
        <v>0.99800000000000022</v>
      </c>
      <c r="BO122" s="10">
        <f t="shared" si="193"/>
        <v>1.2299999999999995</v>
      </c>
      <c r="BP122">
        <f t="shared" si="194"/>
        <v>0</v>
      </c>
      <c r="BQ122" s="93">
        <f t="shared" si="195"/>
        <v>1.961240310077518</v>
      </c>
      <c r="BR122" s="93">
        <f t="shared" si="196"/>
        <v>2.5788113695090442</v>
      </c>
      <c r="BS122" s="93" t="str">
        <f>VLOOKUP(C122,'Koppeling locatie - aslocatie'!$A$2:$C$8139,2,FALSE)</f>
        <v>AM_EX_R_23_50</v>
      </c>
      <c r="BT122" s="93">
        <f>VLOOKUP($BS122,aslocaties_v01!$C$3:$AA$500,MATCH($K$3/10,aslocaties_v01!$C$2:$X$2),FALSE)</f>
        <v>3.1669999999999998</v>
      </c>
      <c r="BU122" s="93">
        <f>VLOOKUP(BS122,aslocaties_v01!$C$3:$AA$500,MATCH($K$3,aslocaties_v01!$C$2:$X$2),FALSE)</f>
        <v>3.5390000000000001</v>
      </c>
      <c r="BV122" s="93">
        <f>VLOOKUP(BS122,aslocaties_v01!$C$3:$AA$500,MATCH($K$3*10,aslocaties_v01!$C$2:$Y$2),FALSE)</f>
        <v>3.95</v>
      </c>
      <c r="BW122" s="93">
        <f t="shared" si="197"/>
        <v>0.37200000000000033</v>
      </c>
      <c r="BX122" s="93">
        <f t="shared" si="198"/>
        <v>0.41100000000000003</v>
      </c>
      <c r="BY122" s="94">
        <f t="shared" si="199"/>
        <v>3.8759689922479801E-2</v>
      </c>
      <c r="BZ122" s="94">
        <f t="shared" si="200"/>
        <v>6.5909090909090695E-2</v>
      </c>
      <c r="CA122" s="94">
        <f t="shared" si="201"/>
        <v>2.9999999999999805E-2</v>
      </c>
      <c r="CB122">
        <f t="shared" si="202"/>
        <v>1.5000000000000124E-2</v>
      </c>
      <c r="CC122" s="58">
        <f t="shared" si="203"/>
        <v>1.399999999999979E-2</v>
      </c>
      <c r="CD122" s="95" t="b">
        <f t="shared" si="204"/>
        <v>0</v>
      </c>
      <c r="CE122" s="96" t="b">
        <f t="shared" si="205"/>
        <v>1</v>
      </c>
      <c r="CF122" t="b">
        <f t="shared" si="206"/>
        <v>1</v>
      </c>
      <c r="CG122" t="b">
        <f t="shared" si="207"/>
        <v>1</v>
      </c>
      <c r="CH122" s="84" t="b">
        <f t="shared" si="208"/>
        <v>1</v>
      </c>
      <c r="CI122">
        <f t="shared" si="209"/>
        <v>1.288</v>
      </c>
      <c r="CJ122" t="b">
        <f t="shared" si="210"/>
        <v>1</v>
      </c>
      <c r="CK122" t="b">
        <f t="shared" si="211"/>
        <v>0</v>
      </c>
      <c r="CL122" s="84" t="b">
        <f t="shared" si="231"/>
        <v>1</v>
      </c>
      <c r="CM122">
        <f t="shared" si="212"/>
        <v>2.7970000000000002</v>
      </c>
      <c r="CN122" t="b">
        <f t="shared" si="213"/>
        <v>1</v>
      </c>
      <c r="CO122" s="84">
        <f t="shared" si="214"/>
        <v>0.10553738569952886</v>
      </c>
      <c r="CP122" t="b">
        <f t="shared" si="215"/>
        <v>1</v>
      </c>
      <c r="CQ122" s="96" t="b">
        <f t="shared" si="216"/>
        <v>1</v>
      </c>
      <c r="CR122" t="b">
        <f t="shared" si="217"/>
        <v>1</v>
      </c>
      <c r="CS122" t="b">
        <f t="shared" si="218"/>
        <v>1</v>
      </c>
      <c r="CT122" t="b">
        <f t="shared" si="219"/>
        <v>1</v>
      </c>
      <c r="CU122" t="b">
        <f t="shared" si="220"/>
        <v>1</v>
      </c>
      <c r="CV122" s="84" t="b">
        <f t="shared" si="221"/>
        <v>1</v>
      </c>
      <c r="CW122" t="b">
        <f t="shared" si="222"/>
        <v>1</v>
      </c>
      <c r="CX122" t="b">
        <f t="shared" si="223"/>
        <v>1</v>
      </c>
      <c r="CY122" t="b">
        <f t="shared" si="224"/>
        <v>1</v>
      </c>
      <c r="CZ122" t="b">
        <f t="shared" si="225"/>
        <v>1</v>
      </c>
      <c r="DA122" s="84">
        <f t="shared" si="226"/>
        <v>0</v>
      </c>
      <c r="DB122" t="b">
        <f t="shared" si="227"/>
        <v>0</v>
      </c>
    </row>
    <row r="123" spans="1:106">
      <c r="A123" s="9">
        <v>2434</v>
      </c>
      <c r="B123" s="3">
        <v>2</v>
      </c>
      <c r="C123" s="3" t="s">
        <v>1143</v>
      </c>
      <c r="D123" s="3" t="str">
        <f t="shared" si="174"/>
        <v>SG_1_24-2_dk_0070</v>
      </c>
      <c r="E123" s="3" t="str">
        <f t="shared" si="175"/>
        <v>0070</v>
      </c>
      <c r="F123" s="3">
        <v>118453.844</v>
      </c>
      <c r="G123" s="15">
        <v>419165.31199999998</v>
      </c>
      <c r="H123" s="35" t="str">
        <f t="shared" si="176"/>
        <v>ja</v>
      </c>
      <c r="I123" s="42">
        <v>312</v>
      </c>
      <c r="J123" s="20" t="s">
        <v>2277</v>
      </c>
      <c r="K123" s="21">
        <v>10000</v>
      </c>
      <c r="L123" s="28">
        <f t="shared" si="228"/>
        <v>1</v>
      </c>
      <c r="M123" s="28">
        <f t="shared" si="229"/>
        <v>1</v>
      </c>
      <c r="N123" s="56">
        <f t="shared" si="177"/>
        <v>10000</v>
      </c>
      <c r="O123" s="33">
        <f t="shared" si="230"/>
        <v>82.958958075682929</v>
      </c>
      <c r="P123" s="37">
        <f t="shared" si="178"/>
        <v>106.47628825705534</v>
      </c>
      <c r="Q123" s="9" t="s">
        <v>12</v>
      </c>
      <c r="R123" s="55" t="s">
        <v>12</v>
      </c>
      <c r="S123" s="55">
        <v>2.7759999999999998</v>
      </c>
      <c r="T123" s="55">
        <v>2.9470000000000001</v>
      </c>
      <c r="U123" s="55">
        <v>3.1349999999999998</v>
      </c>
      <c r="V123" s="3">
        <v>3.3140000000000001</v>
      </c>
      <c r="W123" s="3">
        <v>3.5230000000000001</v>
      </c>
      <c r="X123" s="3" t="s">
        <v>12</v>
      </c>
      <c r="Y123" s="3">
        <v>3.9620000000000002</v>
      </c>
      <c r="Z123" s="15" t="s">
        <v>12</v>
      </c>
      <c r="AA123" s="10">
        <f t="shared" si="179"/>
        <v>3.5230000000000001</v>
      </c>
      <c r="AB123" s="9">
        <f t="shared" si="180"/>
        <v>0.38800000000000034</v>
      </c>
      <c r="AC123" s="10">
        <f t="shared" si="181"/>
        <v>0.43900000000000006</v>
      </c>
      <c r="AD123" s="9" t="s">
        <v>12</v>
      </c>
      <c r="AE123" s="55" t="s">
        <v>12</v>
      </c>
      <c r="AF123" s="55">
        <v>0.84499999999999997</v>
      </c>
      <c r="AG123" s="55">
        <v>0.93799999999999994</v>
      </c>
      <c r="AH123" s="55">
        <v>1.05</v>
      </c>
      <c r="AI123" s="3">
        <v>1.167</v>
      </c>
      <c r="AJ123" s="3">
        <v>1.3089999999999999</v>
      </c>
      <c r="AK123" s="3" t="s">
        <v>12</v>
      </c>
      <c r="AL123" s="3">
        <v>1.601</v>
      </c>
      <c r="AM123" s="15" t="s">
        <v>12</v>
      </c>
      <c r="AN123" s="10">
        <f t="shared" si="182"/>
        <v>1.3089999999999999</v>
      </c>
      <c r="AO123" s="9">
        <f t="shared" si="183"/>
        <v>0.2589999999999999</v>
      </c>
      <c r="AP123" s="10">
        <f t="shared" si="184"/>
        <v>0.29200000000000004</v>
      </c>
      <c r="AQ123" s="9" t="s">
        <v>12</v>
      </c>
      <c r="AR123" s="55" t="s">
        <v>12</v>
      </c>
      <c r="AS123" s="55">
        <v>2.3330000000000002</v>
      </c>
      <c r="AT123" s="55">
        <v>2.444</v>
      </c>
      <c r="AU123" s="55">
        <v>2.5659999999999998</v>
      </c>
      <c r="AV123" s="3">
        <v>2.6840000000000002</v>
      </c>
      <c r="AW123" s="3">
        <v>2.8260000000000001</v>
      </c>
      <c r="AX123" s="3" t="s">
        <v>12</v>
      </c>
      <c r="AY123" s="3">
        <v>3.1280000000000001</v>
      </c>
      <c r="AZ123" s="15" t="s">
        <v>12</v>
      </c>
      <c r="BA123" s="10">
        <f t="shared" si="185"/>
        <v>2.8260000000000001</v>
      </c>
      <c r="BB123" s="9">
        <f t="shared" si="186"/>
        <v>0.26000000000000023</v>
      </c>
      <c r="BC123" s="10">
        <f t="shared" si="187"/>
        <v>0.30200000000000005</v>
      </c>
      <c r="BD123" s="9">
        <v>4.2229999999999999</v>
      </c>
      <c r="BE123" s="3">
        <v>4.9870000000000001</v>
      </c>
      <c r="BF123" s="15">
        <v>5.9610000000000003</v>
      </c>
      <c r="BG123" s="15">
        <f t="shared" si="188"/>
        <v>4.9870000000000001</v>
      </c>
      <c r="BH123" s="9">
        <f t="shared" si="189"/>
        <v>0.76400000000000023</v>
      </c>
      <c r="BI123" s="10">
        <f t="shared" si="190"/>
        <v>0.9740000000000002</v>
      </c>
      <c r="BJ123" s="9">
        <v>4.6890000000000001</v>
      </c>
      <c r="BK123" s="3">
        <v>5.6890000000000001</v>
      </c>
      <c r="BL123" s="15">
        <v>6.9169999999999998</v>
      </c>
      <c r="BM123" s="15">
        <f t="shared" si="191"/>
        <v>5.6890000000000001</v>
      </c>
      <c r="BN123" s="9">
        <f t="shared" si="192"/>
        <v>1</v>
      </c>
      <c r="BO123" s="10">
        <f t="shared" si="193"/>
        <v>1.2279999999999998</v>
      </c>
      <c r="BP123">
        <f t="shared" si="194"/>
        <v>0</v>
      </c>
      <c r="BQ123" s="93">
        <f t="shared" si="195"/>
        <v>1.9690721649484524</v>
      </c>
      <c r="BR123" s="93">
        <f t="shared" si="196"/>
        <v>2.5773195876288635</v>
      </c>
      <c r="BS123" s="93" t="str">
        <f>VLOOKUP(C123,'Koppeling locatie - aslocatie'!$A$2:$C$8139,2,FALSE)</f>
        <v>AM_EX_R_23_50</v>
      </c>
      <c r="BT123" s="93">
        <f>VLOOKUP($BS123,aslocaties_v01!$C$3:$AA$500,MATCH($K$3/10,aslocaties_v01!$C$2:$X$2),FALSE)</f>
        <v>3.1669999999999998</v>
      </c>
      <c r="BU123" s="93">
        <f>VLOOKUP(BS123,aslocaties_v01!$C$3:$AA$500,MATCH($K$3,aslocaties_v01!$C$2:$X$2),FALSE)</f>
        <v>3.5390000000000001</v>
      </c>
      <c r="BV123" s="93">
        <f>VLOOKUP(BS123,aslocaties_v01!$C$3:$AA$500,MATCH($K$3*10,aslocaties_v01!$C$2:$Y$2),FALSE)</f>
        <v>3.95</v>
      </c>
      <c r="BW123" s="93">
        <f t="shared" si="197"/>
        <v>0.37200000000000033</v>
      </c>
      <c r="BX123" s="93">
        <f t="shared" si="198"/>
        <v>0.41100000000000003</v>
      </c>
      <c r="BY123" s="94">
        <f t="shared" si="199"/>
        <v>4.123711340206182E-2</v>
      </c>
      <c r="BZ123" s="94">
        <f t="shared" si="200"/>
        <v>6.3781321184510298E-2</v>
      </c>
      <c r="CA123" s="94">
        <f t="shared" si="201"/>
        <v>3.2000000000000028E-2</v>
      </c>
      <c r="CB123">
        <f t="shared" si="202"/>
        <v>1.6000000000000014E-2</v>
      </c>
      <c r="CC123" s="58">
        <f t="shared" si="203"/>
        <v>1.2000000000000011E-2</v>
      </c>
      <c r="CD123" s="95" t="b">
        <f t="shared" si="204"/>
        <v>0</v>
      </c>
      <c r="CE123" s="96" t="b">
        <f t="shared" si="205"/>
        <v>1</v>
      </c>
      <c r="CF123" t="b">
        <f t="shared" si="206"/>
        <v>1</v>
      </c>
      <c r="CG123" t="b">
        <f t="shared" si="207"/>
        <v>1</v>
      </c>
      <c r="CH123" s="84" t="b">
        <f t="shared" si="208"/>
        <v>1</v>
      </c>
      <c r="CI123">
        <f t="shared" si="209"/>
        <v>1.3089999999999999</v>
      </c>
      <c r="CJ123" t="b">
        <f t="shared" si="210"/>
        <v>1</v>
      </c>
      <c r="CK123" t="b">
        <f t="shared" si="211"/>
        <v>0</v>
      </c>
      <c r="CL123" s="84" t="b">
        <f t="shared" si="231"/>
        <v>1</v>
      </c>
      <c r="CM123">
        <f t="shared" si="212"/>
        <v>2.8260000000000001</v>
      </c>
      <c r="CN123" t="b">
        <f t="shared" si="213"/>
        <v>1</v>
      </c>
      <c r="CO123" s="84">
        <f t="shared" si="214"/>
        <v>0.10506806477794707</v>
      </c>
      <c r="CP123" t="b">
        <f t="shared" si="215"/>
        <v>1</v>
      </c>
      <c r="CQ123" s="96" t="b">
        <f t="shared" si="216"/>
        <v>1</v>
      </c>
      <c r="CR123" t="b">
        <f t="shared" si="217"/>
        <v>1</v>
      </c>
      <c r="CS123" t="b">
        <f t="shared" si="218"/>
        <v>1</v>
      </c>
      <c r="CT123" t="b">
        <f t="shared" si="219"/>
        <v>1</v>
      </c>
      <c r="CU123" t="b">
        <f t="shared" si="220"/>
        <v>1</v>
      </c>
      <c r="CV123" s="84" t="b">
        <f t="shared" si="221"/>
        <v>1</v>
      </c>
      <c r="CW123" t="b">
        <f t="shared" si="222"/>
        <v>1</v>
      </c>
      <c r="CX123" t="b">
        <f t="shared" si="223"/>
        <v>1</v>
      </c>
      <c r="CY123" t="b">
        <f t="shared" si="224"/>
        <v>1</v>
      </c>
      <c r="CZ123" t="b">
        <f t="shared" si="225"/>
        <v>1</v>
      </c>
      <c r="DA123" s="84">
        <f t="shared" si="226"/>
        <v>0</v>
      </c>
      <c r="DB123" t="b">
        <f t="shared" si="227"/>
        <v>0</v>
      </c>
    </row>
    <row r="124" spans="1:106">
      <c r="A124" s="9">
        <v>2435</v>
      </c>
      <c r="B124" s="3">
        <v>2</v>
      </c>
      <c r="C124" s="3" t="s">
        <v>1144</v>
      </c>
      <c r="D124" s="3" t="str">
        <f t="shared" si="174"/>
        <v>SG_1_24-2_dk_0071</v>
      </c>
      <c r="E124" s="3" t="str">
        <f t="shared" si="175"/>
        <v>0071</v>
      </c>
      <c r="F124" s="3">
        <v>118368.375</v>
      </c>
      <c r="G124" s="15">
        <v>419101.81199999998</v>
      </c>
      <c r="H124" s="35" t="str">
        <f t="shared" si="176"/>
        <v>ja</v>
      </c>
      <c r="I124" s="42">
        <v>317</v>
      </c>
      <c r="J124" s="20" t="s">
        <v>2277</v>
      </c>
      <c r="K124" s="21">
        <v>10000</v>
      </c>
      <c r="L124" s="28">
        <f t="shared" si="228"/>
        <v>1</v>
      </c>
      <c r="M124" s="28">
        <f t="shared" si="229"/>
        <v>1</v>
      </c>
      <c r="N124" s="56">
        <f t="shared" si="177"/>
        <v>10000</v>
      </c>
      <c r="O124" s="33">
        <f t="shared" si="230"/>
        <v>106.47628825705534</v>
      </c>
      <c r="P124" s="37">
        <f t="shared" si="178"/>
        <v>108.26733004928384</v>
      </c>
      <c r="Q124" s="9" t="s">
        <v>12</v>
      </c>
      <c r="R124" s="55" t="s">
        <v>12</v>
      </c>
      <c r="S124" s="55">
        <v>2.7749999999999999</v>
      </c>
      <c r="T124" s="55">
        <v>2.9460000000000002</v>
      </c>
      <c r="U124" s="55">
        <v>3.133</v>
      </c>
      <c r="V124" s="3">
        <v>3.3119999999999998</v>
      </c>
      <c r="W124" s="3">
        <v>3.5209999999999999</v>
      </c>
      <c r="X124" s="3" t="s">
        <v>12</v>
      </c>
      <c r="Y124" s="3">
        <v>3.9590000000000001</v>
      </c>
      <c r="Z124" s="15" t="s">
        <v>12</v>
      </c>
      <c r="AA124" s="10">
        <f t="shared" si="179"/>
        <v>3.5209999999999999</v>
      </c>
      <c r="AB124" s="9">
        <f t="shared" si="180"/>
        <v>0.3879999999999999</v>
      </c>
      <c r="AC124" s="10">
        <f t="shared" si="181"/>
        <v>0.43800000000000017</v>
      </c>
      <c r="AD124" s="9" t="s">
        <v>12</v>
      </c>
      <c r="AE124" s="55" t="s">
        <v>12</v>
      </c>
      <c r="AF124" s="55">
        <v>0.83099999999999996</v>
      </c>
      <c r="AG124" s="55">
        <v>0.92400000000000004</v>
      </c>
      <c r="AH124" s="55">
        <v>1.034</v>
      </c>
      <c r="AI124" s="3">
        <v>1.151</v>
      </c>
      <c r="AJ124" s="3">
        <v>1.2929999999999999</v>
      </c>
      <c r="AK124" s="3" t="s">
        <v>12</v>
      </c>
      <c r="AL124" s="3">
        <v>1.5880000000000001</v>
      </c>
      <c r="AM124" s="15" t="s">
        <v>12</v>
      </c>
      <c r="AN124" s="10">
        <f t="shared" si="182"/>
        <v>1.2929999999999999</v>
      </c>
      <c r="AO124" s="9">
        <f t="shared" si="183"/>
        <v>0.2589999999999999</v>
      </c>
      <c r="AP124" s="10">
        <f t="shared" si="184"/>
        <v>0.29500000000000015</v>
      </c>
      <c r="AQ124" s="9" t="s">
        <v>12</v>
      </c>
      <c r="AR124" s="55" t="s">
        <v>12</v>
      </c>
      <c r="AS124" s="55">
        <v>2.343</v>
      </c>
      <c r="AT124" s="55">
        <v>2.4580000000000002</v>
      </c>
      <c r="AU124" s="55">
        <v>2.5840000000000001</v>
      </c>
      <c r="AV124" s="3">
        <v>2.7050000000000001</v>
      </c>
      <c r="AW124" s="3">
        <v>2.8519999999999999</v>
      </c>
      <c r="AX124" s="3" t="s">
        <v>12</v>
      </c>
      <c r="AY124" s="3">
        <v>3.161</v>
      </c>
      <c r="AZ124" s="15" t="s">
        <v>12</v>
      </c>
      <c r="BA124" s="10">
        <f t="shared" si="185"/>
        <v>2.8519999999999999</v>
      </c>
      <c r="BB124" s="9">
        <f t="shared" si="186"/>
        <v>0.26799999999999979</v>
      </c>
      <c r="BC124" s="10">
        <f t="shared" si="187"/>
        <v>0.30900000000000016</v>
      </c>
      <c r="BD124" s="9">
        <v>4.22</v>
      </c>
      <c r="BE124" s="3">
        <v>4.9820000000000002</v>
      </c>
      <c r="BF124" s="15">
        <v>5.9589999999999996</v>
      </c>
      <c r="BG124" s="15">
        <f t="shared" si="188"/>
        <v>4.9820000000000002</v>
      </c>
      <c r="BH124" s="9">
        <f t="shared" si="189"/>
        <v>0.76200000000000045</v>
      </c>
      <c r="BI124" s="10">
        <f t="shared" si="190"/>
        <v>0.97699999999999942</v>
      </c>
      <c r="BJ124" s="9">
        <v>4.6440000000000001</v>
      </c>
      <c r="BK124" s="3">
        <v>5.6210000000000004</v>
      </c>
      <c r="BL124" s="15">
        <v>6.8339999999999996</v>
      </c>
      <c r="BM124" s="15">
        <f t="shared" si="191"/>
        <v>5.6210000000000004</v>
      </c>
      <c r="BN124" s="9">
        <f t="shared" si="192"/>
        <v>0.97700000000000031</v>
      </c>
      <c r="BO124" s="10">
        <f t="shared" si="193"/>
        <v>1.2129999999999992</v>
      </c>
      <c r="BP124">
        <f t="shared" si="194"/>
        <v>0</v>
      </c>
      <c r="BQ124" s="93">
        <f t="shared" si="195"/>
        <v>1.9639175257731976</v>
      </c>
      <c r="BR124" s="93">
        <f t="shared" si="196"/>
        <v>2.5180412371134033</v>
      </c>
      <c r="BS124" s="93" t="str">
        <f>VLOOKUP(C124,'Koppeling locatie - aslocatie'!$A$2:$C$8139,2,FALSE)</f>
        <v>AM_EX_R_23_50</v>
      </c>
      <c r="BT124" s="93">
        <f>VLOOKUP($BS124,aslocaties_v01!$C$3:$AA$500,MATCH($K$3/10,aslocaties_v01!$C$2:$X$2),FALSE)</f>
        <v>3.1669999999999998</v>
      </c>
      <c r="BU124" s="93">
        <f>VLOOKUP(BS124,aslocaties_v01!$C$3:$AA$500,MATCH($K$3,aslocaties_v01!$C$2:$X$2),FALSE)</f>
        <v>3.5390000000000001</v>
      </c>
      <c r="BV124" s="93">
        <f>VLOOKUP(BS124,aslocaties_v01!$C$3:$AA$500,MATCH($K$3*10,aslocaties_v01!$C$2:$Y$2),FALSE)</f>
        <v>3.95</v>
      </c>
      <c r="BW124" s="93">
        <f t="shared" si="197"/>
        <v>0.37200000000000033</v>
      </c>
      <c r="BX124" s="93">
        <f t="shared" si="198"/>
        <v>0.41100000000000003</v>
      </c>
      <c r="BY124" s="94">
        <f t="shared" si="199"/>
        <v>4.123711340206071E-2</v>
      </c>
      <c r="BZ124" s="94">
        <f t="shared" si="200"/>
        <v>6.1643835616438603E-2</v>
      </c>
      <c r="CA124" s="94">
        <f t="shared" si="201"/>
        <v>3.3999999999999808E-2</v>
      </c>
      <c r="CB124">
        <f t="shared" si="202"/>
        <v>1.8000000000000238E-2</v>
      </c>
      <c r="CC124" s="58">
        <f t="shared" si="203"/>
        <v>8.999999999999897E-3</v>
      </c>
      <c r="CD124" s="95" t="b">
        <f t="shared" si="204"/>
        <v>0</v>
      </c>
      <c r="CE124" s="96" t="b">
        <f t="shared" si="205"/>
        <v>1</v>
      </c>
      <c r="CF124" t="b">
        <f t="shared" si="206"/>
        <v>1</v>
      </c>
      <c r="CG124" t="b">
        <f t="shared" si="207"/>
        <v>1</v>
      </c>
      <c r="CH124" s="84" t="b">
        <f t="shared" si="208"/>
        <v>1</v>
      </c>
      <c r="CI124">
        <f t="shared" si="209"/>
        <v>1.2929999999999999</v>
      </c>
      <c r="CJ124" t="b">
        <f t="shared" si="210"/>
        <v>1</v>
      </c>
      <c r="CK124" t="b">
        <f t="shared" si="211"/>
        <v>0</v>
      </c>
      <c r="CL124" s="84" t="b">
        <f t="shared" si="231"/>
        <v>1</v>
      </c>
      <c r="CM124">
        <f t="shared" si="212"/>
        <v>2.8519999999999999</v>
      </c>
      <c r="CN124" t="b">
        <f t="shared" si="213"/>
        <v>1</v>
      </c>
      <c r="CO124" s="84">
        <f t="shared" si="214"/>
        <v>0.1019001642810333</v>
      </c>
      <c r="CP124" t="b">
        <f t="shared" si="215"/>
        <v>1</v>
      </c>
      <c r="CQ124" s="96" t="b">
        <f t="shared" si="216"/>
        <v>1</v>
      </c>
      <c r="CR124" t="b">
        <f t="shared" si="217"/>
        <v>1</v>
      </c>
      <c r="CS124" t="b">
        <f t="shared" si="218"/>
        <v>1</v>
      </c>
      <c r="CT124" t="b">
        <f t="shared" si="219"/>
        <v>1</v>
      </c>
      <c r="CU124" t="b">
        <f t="shared" si="220"/>
        <v>1</v>
      </c>
      <c r="CV124" s="84" t="b">
        <f t="shared" si="221"/>
        <v>1</v>
      </c>
      <c r="CW124" t="b">
        <f t="shared" si="222"/>
        <v>1</v>
      </c>
      <c r="CX124" t="b">
        <f t="shared" si="223"/>
        <v>1</v>
      </c>
      <c r="CY124" t="b">
        <f t="shared" si="224"/>
        <v>1</v>
      </c>
      <c r="CZ124" t="b">
        <f t="shared" si="225"/>
        <v>1</v>
      </c>
      <c r="DA124" s="84">
        <f t="shared" si="226"/>
        <v>0</v>
      </c>
      <c r="DB124" t="b">
        <f t="shared" si="227"/>
        <v>0</v>
      </c>
    </row>
    <row r="125" spans="1:106">
      <c r="A125" s="9">
        <v>2436</v>
      </c>
      <c r="B125" s="3">
        <v>2</v>
      </c>
      <c r="C125" s="3" t="s">
        <v>1145</v>
      </c>
      <c r="D125" s="3" t="str">
        <f t="shared" si="174"/>
        <v>SG_1_24-2_dk_0072</v>
      </c>
      <c r="E125" s="3" t="str">
        <f t="shared" si="175"/>
        <v>0072</v>
      </c>
      <c r="F125" s="3">
        <v>118282.359</v>
      </c>
      <c r="G125" s="15">
        <v>419036.06199999998</v>
      </c>
      <c r="H125" s="35" t="str">
        <f t="shared" si="176"/>
        <v>ja</v>
      </c>
      <c r="I125" s="42">
        <v>317</v>
      </c>
      <c r="J125" s="20" t="s">
        <v>2277</v>
      </c>
      <c r="K125" s="21">
        <v>10000</v>
      </c>
      <c r="L125" s="28">
        <f t="shared" si="228"/>
        <v>1</v>
      </c>
      <c r="M125" s="28">
        <f t="shared" si="229"/>
        <v>1</v>
      </c>
      <c r="N125" s="56">
        <f t="shared" si="177"/>
        <v>10000</v>
      </c>
      <c r="O125" s="33">
        <f t="shared" si="230"/>
        <v>108.26733004928384</v>
      </c>
      <c r="P125" s="37">
        <f t="shared" si="178"/>
        <v>86.971467027952471</v>
      </c>
      <c r="Q125" s="9" t="s">
        <v>12</v>
      </c>
      <c r="R125" s="55" t="s">
        <v>12</v>
      </c>
      <c r="S125" s="55">
        <v>2.7719999999999998</v>
      </c>
      <c r="T125" s="55">
        <v>2.9430000000000001</v>
      </c>
      <c r="U125" s="55">
        <v>3.1309999999999998</v>
      </c>
      <c r="V125" s="3">
        <v>3.31</v>
      </c>
      <c r="W125" s="3">
        <v>3.5179999999999998</v>
      </c>
      <c r="X125" s="3" t="s">
        <v>12</v>
      </c>
      <c r="Y125" s="3">
        <v>3.9550000000000001</v>
      </c>
      <c r="Z125" s="15" t="s">
        <v>12</v>
      </c>
      <c r="AA125" s="10">
        <f t="shared" si="179"/>
        <v>3.5179999999999998</v>
      </c>
      <c r="AB125" s="9">
        <f t="shared" si="180"/>
        <v>0.38700000000000001</v>
      </c>
      <c r="AC125" s="10">
        <f t="shared" si="181"/>
        <v>0.43700000000000028</v>
      </c>
      <c r="AD125" s="9" t="s">
        <v>12</v>
      </c>
      <c r="AE125" s="55" t="s">
        <v>12</v>
      </c>
      <c r="AF125" s="55">
        <v>0.82899999999999996</v>
      </c>
      <c r="AG125" s="55">
        <v>0.91900000000000004</v>
      </c>
      <c r="AH125" s="55">
        <v>1.026</v>
      </c>
      <c r="AI125" s="3">
        <v>1.141</v>
      </c>
      <c r="AJ125" s="3">
        <v>1.282</v>
      </c>
      <c r="AK125" s="3" t="s">
        <v>12</v>
      </c>
      <c r="AL125" s="3">
        <v>1.573</v>
      </c>
      <c r="AM125" s="15" t="s">
        <v>12</v>
      </c>
      <c r="AN125" s="10">
        <f t="shared" si="182"/>
        <v>1.282</v>
      </c>
      <c r="AO125" s="9">
        <f t="shared" si="183"/>
        <v>0.25600000000000001</v>
      </c>
      <c r="AP125" s="10">
        <f t="shared" si="184"/>
        <v>0.29099999999999993</v>
      </c>
      <c r="AQ125" s="9" t="s">
        <v>12</v>
      </c>
      <c r="AR125" s="55" t="s">
        <v>12</v>
      </c>
      <c r="AS125" s="55">
        <v>2.3559999999999999</v>
      </c>
      <c r="AT125" s="55">
        <v>2.4710000000000001</v>
      </c>
      <c r="AU125" s="55">
        <v>2.5979999999999999</v>
      </c>
      <c r="AV125" s="3">
        <v>2.7210000000000001</v>
      </c>
      <c r="AW125" s="3">
        <v>2.87</v>
      </c>
      <c r="AX125" s="3" t="s">
        <v>12</v>
      </c>
      <c r="AY125" s="3">
        <v>3.1859999999999999</v>
      </c>
      <c r="AZ125" s="15" t="s">
        <v>12</v>
      </c>
      <c r="BA125" s="10">
        <f t="shared" si="185"/>
        <v>2.87</v>
      </c>
      <c r="BB125" s="9">
        <f t="shared" si="186"/>
        <v>0.27200000000000024</v>
      </c>
      <c r="BC125" s="10">
        <f t="shared" si="187"/>
        <v>0.31599999999999984</v>
      </c>
      <c r="BD125" s="9">
        <v>4.2329999999999997</v>
      </c>
      <c r="BE125" s="3">
        <v>4.9939999999999998</v>
      </c>
      <c r="BF125" s="15">
        <v>5.98</v>
      </c>
      <c r="BG125" s="15">
        <f t="shared" si="188"/>
        <v>4.9939999999999998</v>
      </c>
      <c r="BH125" s="9">
        <f t="shared" si="189"/>
        <v>0.76100000000000012</v>
      </c>
      <c r="BI125" s="10">
        <f t="shared" si="190"/>
        <v>0.98600000000000065</v>
      </c>
      <c r="BJ125" s="9">
        <v>4.6500000000000004</v>
      </c>
      <c r="BK125" s="3">
        <v>5.6130000000000004</v>
      </c>
      <c r="BL125" s="15">
        <v>6.82</v>
      </c>
      <c r="BM125" s="15">
        <f t="shared" si="191"/>
        <v>5.6130000000000004</v>
      </c>
      <c r="BN125" s="9">
        <f t="shared" si="192"/>
        <v>0.96300000000000008</v>
      </c>
      <c r="BO125" s="10">
        <f t="shared" si="193"/>
        <v>1.2069999999999999</v>
      </c>
      <c r="BP125">
        <f t="shared" si="194"/>
        <v>0</v>
      </c>
      <c r="BQ125" s="93">
        <f t="shared" si="195"/>
        <v>1.9664082687338504</v>
      </c>
      <c r="BR125" s="93">
        <f t="shared" si="196"/>
        <v>2.4883720930232558</v>
      </c>
      <c r="BS125" s="93" t="str">
        <f>VLOOKUP(C125,'Koppeling locatie - aslocatie'!$A$2:$C$8139,2,FALSE)</f>
        <v>AM_EX_R_23_50</v>
      </c>
      <c r="BT125" s="93">
        <f>VLOOKUP($BS125,aslocaties_v01!$C$3:$AA$500,MATCH($K$3/10,aslocaties_v01!$C$2:$X$2),FALSE)</f>
        <v>3.1669999999999998</v>
      </c>
      <c r="BU125" s="93">
        <f>VLOOKUP(BS125,aslocaties_v01!$C$3:$AA$500,MATCH($K$3,aslocaties_v01!$C$2:$X$2),FALSE)</f>
        <v>3.5390000000000001</v>
      </c>
      <c r="BV125" s="93">
        <f>VLOOKUP(BS125,aslocaties_v01!$C$3:$AA$500,MATCH($K$3*10,aslocaties_v01!$C$2:$Y$2),FALSE)</f>
        <v>3.95</v>
      </c>
      <c r="BW125" s="93">
        <f t="shared" si="197"/>
        <v>0.37200000000000033</v>
      </c>
      <c r="BX125" s="93">
        <f t="shared" si="198"/>
        <v>0.41100000000000003</v>
      </c>
      <c r="BY125" s="94">
        <f t="shared" si="199"/>
        <v>3.8759689922479801E-2</v>
      </c>
      <c r="BZ125" s="94">
        <f t="shared" si="200"/>
        <v>5.9496567505721298E-2</v>
      </c>
      <c r="CA125" s="94">
        <f t="shared" si="201"/>
        <v>3.6000000000000032E-2</v>
      </c>
      <c r="CB125">
        <f t="shared" si="202"/>
        <v>2.1000000000000352E-2</v>
      </c>
      <c r="CC125" s="58">
        <f t="shared" si="203"/>
        <v>4.9999999999998934E-3</v>
      </c>
      <c r="CD125" s="95" t="b">
        <f t="shared" si="204"/>
        <v>0</v>
      </c>
      <c r="CE125" s="96" t="b">
        <f t="shared" si="205"/>
        <v>1</v>
      </c>
      <c r="CF125" t="b">
        <f t="shared" si="206"/>
        <v>1</v>
      </c>
      <c r="CG125" t="b">
        <f t="shared" si="207"/>
        <v>1</v>
      </c>
      <c r="CH125" s="84" t="b">
        <f t="shared" si="208"/>
        <v>1</v>
      </c>
      <c r="CI125">
        <f t="shared" si="209"/>
        <v>1.282</v>
      </c>
      <c r="CJ125" t="b">
        <f t="shared" si="210"/>
        <v>1</v>
      </c>
      <c r="CK125" t="b">
        <f t="shared" si="211"/>
        <v>0</v>
      </c>
      <c r="CL125" s="84" t="b">
        <f t="shared" si="231"/>
        <v>1</v>
      </c>
      <c r="CM125">
        <f t="shared" si="212"/>
        <v>2.87</v>
      </c>
      <c r="CN125" t="b">
        <f t="shared" si="213"/>
        <v>1</v>
      </c>
      <c r="CO125" s="84">
        <f t="shared" si="214"/>
        <v>9.9769922154557142E-2</v>
      </c>
      <c r="CP125" t="b">
        <f t="shared" si="215"/>
        <v>1</v>
      </c>
      <c r="CQ125" s="96" t="b">
        <f t="shared" si="216"/>
        <v>1</v>
      </c>
      <c r="CR125" t="b">
        <f t="shared" si="217"/>
        <v>1</v>
      </c>
      <c r="CS125" t="b">
        <f t="shared" si="218"/>
        <v>1</v>
      </c>
      <c r="CT125" t="b">
        <f t="shared" si="219"/>
        <v>1</v>
      </c>
      <c r="CU125" t="b">
        <f t="shared" si="220"/>
        <v>1</v>
      </c>
      <c r="CV125" s="84" t="b">
        <f t="shared" si="221"/>
        <v>1</v>
      </c>
      <c r="CW125" t="b">
        <f t="shared" si="222"/>
        <v>1</v>
      </c>
      <c r="CX125" t="b">
        <f t="shared" si="223"/>
        <v>1</v>
      </c>
      <c r="CY125" t="b">
        <f t="shared" si="224"/>
        <v>1</v>
      </c>
      <c r="CZ125" t="b">
        <f t="shared" si="225"/>
        <v>1</v>
      </c>
      <c r="DA125" s="84">
        <f t="shared" si="226"/>
        <v>0</v>
      </c>
      <c r="DB125" t="b">
        <f t="shared" si="227"/>
        <v>0</v>
      </c>
    </row>
    <row r="126" spans="1:106">
      <c r="A126" s="9">
        <v>2437</v>
      </c>
      <c r="B126" s="3">
        <v>2</v>
      </c>
      <c r="C126" s="3" t="s">
        <v>1146</v>
      </c>
      <c r="D126" s="3" t="str">
        <f t="shared" si="174"/>
        <v>SG_1_24-2_dk_0073</v>
      </c>
      <c r="E126" s="3" t="str">
        <f t="shared" si="175"/>
        <v>0073</v>
      </c>
      <c r="F126" s="3">
        <v>118234.93799999999</v>
      </c>
      <c r="G126" s="15">
        <v>418963.15600000002</v>
      </c>
      <c r="H126" s="35" t="str">
        <f t="shared" si="176"/>
        <v>ja</v>
      </c>
      <c r="I126" s="42">
        <v>316</v>
      </c>
      <c r="J126" s="20" t="s">
        <v>2277</v>
      </c>
      <c r="K126" s="21">
        <v>10000</v>
      </c>
      <c r="L126" s="28">
        <f t="shared" si="228"/>
        <v>1</v>
      </c>
      <c r="M126" s="28">
        <f t="shared" si="229"/>
        <v>1</v>
      </c>
      <c r="N126" s="56">
        <f t="shared" si="177"/>
        <v>10000</v>
      </c>
      <c r="O126" s="33">
        <f t="shared" si="230"/>
        <v>86.971467027952471</v>
      </c>
      <c r="P126" s="37">
        <f t="shared" si="178"/>
        <v>115.11445330625767</v>
      </c>
      <c r="Q126" s="9" t="s">
        <v>12</v>
      </c>
      <c r="R126" s="55" t="s">
        <v>12</v>
      </c>
      <c r="S126" s="55">
        <v>2.7709999999999999</v>
      </c>
      <c r="T126" s="55">
        <v>2.9420000000000002</v>
      </c>
      <c r="U126" s="55">
        <v>3.129</v>
      </c>
      <c r="V126" s="3">
        <v>3.3079999999999998</v>
      </c>
      <c r="W126" s="3">
        <v>3.516</v>
      </c>
      <c r="X126" s="3" t="s">
        <v>12</v>
      </c>
      <c r="Y126" s="3">
        <v>3.952</v>
      </c>
      <c r="Z126" s="15" t="s">
        <v>12</v>
      </c>
      <c r="AA126" s="10">
        <f t="shared" si="179"/>
        <v>3.516</v>
      </c>
      <c r="AB126" s="9">
        <f t="shared" si="180"/>
        <v>0.38700000000000001</v>
      </c>
      <c r="AC126" s="10">
        <f t="shared" si="181"/>
        <v>0.43599999999999994</v>
      </c>
      <c r="AD126" s="9" t="s">
        <v>12</v>
      </c>
      <c r="AE126" s="55" t="s">
        <v>12</v>
      </c>
      <c r="AF126" s="55">
        <v>0.80100000000000005</v>
      </c>
      <c r="AG126" s="55">
        <v>0.88900000000000001</v>
      </c>
      <c r="AH126" s="55">
        <v>0.995</v>
      </c>
      <c r="AI126" s="3">
        <v>1.1080000000000001</v>
      </c>
      <c r="AJ126" s="3">
        <v>1.2490000000000001</v>
      </c>
      <c r="AK126" s="3" t="s">
        <v>12</v>
      </c>
      <c r="AL126" s="3">
        <v>1.544</v>
      </c>
      <c r="AM126" s="15" t="s">
        <v>12</v>
      </c>
      <c r="AN126" s="10">
        <f t="shared" si="182"/>
        <v>1.2490000000000001</v>
      </c>
      <c r="AO126" s="9">
        <f t="shared" si="183"/>
        <v>0.25400000000000011</v>
      </c>
      <c r="AP126" s="10">
        <f t="shared" si="184"/>
        <v>0.29499999999999993</v>
      </c>
      <c r="AQ126" s="9" t="s">
        <v>12</v>
      </c>
      <c r="AR126" s="55" t="s">
        <v>12</v>
      </c>
      <c r="AS126" s="55">
        <v>2.3639999999999999</v>
      </c>
      <c r="AT126" s="55">
        <v>2.4870000000000001</v>
      </c>
      <c r="AU126" s="55">
        <v>2.62</v>
      </c>
      <c r="AV126" s="3">
        <v>2.7480000000000002</v>
      </c>
      <c r="AW126" s="3">
        <v>2.9</v>
      </c>
      <c r="AX126" s="3" t="s">
        <v>12</v>
      </c>
      <c r="AY126" s="3">
        <v>3.2280000000000002</v>
      </c>
      <c r="AZ126" s="15" t="s">
        <v>12</v>
      </c>
      <c r="BA126" s="10">
        <f t="shared" si="185"/>
        <v>2.9</v>
      </c>
      <c r="BB126" s="9">
        <f t="shared" si="186"/>
        <v>0.2799999999999998</v>
      </c>
      <c r="BC126" s="10">
        <f t="shared" si="187"/>
        <v>0.32800000000000029</v>
      </c>
      <c r="BD126" s="9">
        <v>4.2489999999999997</v>
      </c>
      <c r="BE126" s="3">
        <v>5.0140000000000002</v>
      </c>
      <c r="BF126" s="15">
        <v>6.016</v>
      </c>
      <c r="BG126" s="15">
        <f t="shared" si="188"/>
        <v>5.0140000000000002</v>
      </c>
      <c r="BH126" s="9">
        <f t="shared" si="189"/>
        <v>0.76500000000000057</v>
      </c>
      <c r="BI126" s="10">
        <f t="shared" si="190"/>
        <v>1.0019999999999998</v>
      </c>
      <c r="BJ126" s="9">
        <v>4.6399999999999997</v>
      </c>
      <c r="BK126" s="3">
        <v>5.5830000000000002</v>
      </c>
      <c r="BL126" s="15">
        <v>6.7969999999999997</v>
      </c>
      <c r="BM126" s="15">
        <f t="shared" si="191"/>
        <v>5.5830000000000002</v>
      </c>
      <c r="BN126" s="9">
        <f t="shared" si="192"/>
        <v>0.9430000000000005</v>
      </c>
      <c r="BO126" s="10">
        <f t="shared" si="193"/>
        <v>1.2139999999999995</v>
      </c>
      <c r="BP126">
        <f t="shared" si="194"/>
        <v>0</v>
      </c>
      <c r="BQ126" s="93">
        <f t="shared" si="195"/>
        <v>1.9767441860465131</v>
      </c>
      <c r="BR126" s="93">
        <f t="shared" si="196"/>
        <v>2.4366925064599494</v>
      </c>
      <c r="BS126" s="93" t="str">
        <f>VLOOKUP(C126,'Koppeling locatie - aslocatie'!$A$2:$C$8139,2,FALSE)</f>
        <v>AM_EX_R_23_50</v>
      </c>
      <c r="BT126" s="93">
        <f>VLOOKUP($BS126,aslocaties_v01!$C$3:$AA$500,MATCH($K$3/10,aslocaties_v01!$C$2:$X$2),FALSE)</f>
        <v>3.1669999999999998</v>
      </c>
      <c r="BU126" s="93">
        <f>VLOOKUP(BS126,aslocaties_v01!$C$3:$AA$500,MATCH($K$3,aslocaties_v01!$C$2:$X$2),FALSE)</f>
        <v>3.5390000000000001</v>
      </c>
      <c r="BV126" s="93">
        <f>VLOOKUP(BS126,aslocaties_v01!$C$3:$AA$500,MATCH($K$3*10,aslocaties_v01!$C$2:$Y$2),FALSE)</f>
        <v>3.95</v>
      </c>
      <c r="BW126" s="93">
        <f t="shared" si="197"/>
        <v>0.37200000000000033</v>
      </c>
      <c r="BX126" s="93">
        <f t="shared" si="198"/>
        <v>0.41100000000000003</v>
      </c>
      <c r="BY126" s="94">
        <f t="shared" si="199"/>
        <v>3.8759689922479801E-2</v>
      </c>
      <c r="BZ126" s="94">
        <f t="shared" si="200"/>
        <v>5.7339449541284226E-2</v>
      </c>
      <c r="CA126" s="94">
        <f t="shared" si="201"/>
        <v>3.7999999999999812E-2</v>
      </c>
      <c r="CB126">
        <f t="shared" si="202"/>
        <v>2.3000000000000131E-2</v>
      </c>
      <c r="CC126" s="58">
        <f t="shared" si="203"/>
        <v>1.9999999999997797E-3</v>
      </c>
      <c r="CD126" s="95" t="b">
        <f t="shared" si="204"/>
        <v>0</v>
      </c>
      <c r="CE126" s="96" t="b">
        <f t="shared" si="205"/>
        <v>1</v>
      </c>
      <c r="CF126" t="b">
        <f t="shared" si="206"/>
        <v>1</v>
      </c>
      <c r="CG126" t="b">
        <f t="shared" si="207"/>
        <v>1</v>
      </c>
      <c r="CH126" s="84" t="b">
        <f t="shared" si="208"/>
        <v>1</v>
      </c>
      <c r="CI126">
        <f t="shared" si="209"/>
        <v>1.2490000000000001</v>
      </c>
      <c r="CJ126" t="b">
        <f t="shared" si="210"/>
        <v>1</v>
      </c>
      <c r="CK126" t="b">
        <f t="shared" si="211"/>
        <v>1</v>
      </c>
      <c r="CL126" s="84" t="b">
        <f t="shared" si="231"/>
        <v>1</v>
      </c>
      <c r="CM126">
        <f t="shared" si="212"/>
        <v>2.9</v>
      </c>
      <c r="CN126" t="b">
        <f t="shared" si="213"/>
        <v>1</v>
      </c>
      <c r="CO126" s="84">
        <f t="shared" si="214"/>
        <v>9.5201073203451336E-2</v>
      </c>
      <c r="CP126" t="b">
        <f t="shared" si="215"/>
        <v>1</v>
      </c>
      <c r="CQ126" s="96" t="b">
        <f t="shared" si="216"/>
        <v>1</v>
      </c>
      <c r="CR126" t="b">
        <f t="shared" si="217"/>
        <v>1</v>
      </c>
      <c r="CS126" t="b">
        <f t="shared" si="218"/>
        <v>1</v>
      </c>
      <c r="CT126" t="b">
        <f t="shared" si="219"/>
        <v>1</v>
      </c>
      <c r="CU126" t="b">
        <f t="shared" si="220"/>
        <v>1</v>
      </c>
      <c r="CV126" s="84" t="b">
        <f t="shared" si="221"/>
        <v>1</v>
      </c>
      <c r="CW126" t="b">
        <f t="shared" si="222"/>
        <v>1</v>
      </c>
      <c r="CX126" t="b">
        <f t="shared" si="223"/>
        <v>1</v>
      </c>
      <c r="CY126" t="b">
        <f t="shared" si="224"/>
        <v>1</v>
      </c>
      <c r="CZ126" t="b">
        <f t="shared" si="225"/>
        <v>1</v>
      </c>
      <c r="DA126" s="84">
        <f t="shared" si="226"/>
        <v>0</v>
      </c>
      <c r="DB126" t="b">
        <f t="shared" si="227"/>
        <v>0</v>
      </c>
    </row>
    <row r="127" spans="1:106">
      <c r="A127" s="9">
        <v>2438</v>
      </c>
      <c r="B127" s="3">
        <v>2</v>
      </c>
      <c r="C127" s="3" t="s">
        <v>1147</v>
      </c>
      <c r="D127" s="3" t="str">
        <f t="shared" si="174"/>
        <v>SG_1_24-2_dk_0074</v>
      </c>
      <c r="E127" s="3" t="str">
        <f t="shared" si="175"/>
        <v>0074</v>
      </c>
      <c r="F127" s="3">
        <v>118145.094</v>
      </c>
      <c r="G127" s="15">
        <v>418891.18800000002</v>
      </c>
      <c r="H127" s="35" t="str">
        <f t="shared" si="176"/>
        <v>ja</v>
      </c>
      <c r="I127" s="42">
        <v>301</v>
      </c>
      <c r="J127" s="20" t="s">
        <v>2277</v>
      </c>
      <c r="K127" s="21">
        <v>10000</v>
      </c>
      <c r="L127" s="28">
        <f t="shared" si="228"/>
        <v>1</v>
      </c>
      <c r="M127" s="28">
        <f t="shared" si="229"/>
        <v>1</v>
      </c>
      <c r="N127" s="56">
        <f t="shared" si="177"/>
        <v>10000</v>
      </c>
      <c r="O127" s="33">
        <f t="shared" si="230"/>
        <v>115.11445330625767</v>
      </c>
      <c r="P127" s="37">
        <f t="shared" si="178"/>
        <v>5422.5354236150406</v>
      </c>
      <c r="Q127" s="9" t="s">
        <v>12</v>
      </c>
      <c r="R127" s="55" t="s">
        <v>12</v>
      </c>
      <c r="S127" s="55">
        <v>2.7690000000000001</v>
      </c>
      <c r="T127" s="55">
        <v>2.94</v>
      </c>
      <c r="U127" s="55">
        <v>3.1269999999999998</v>
      </c>
      <c r="V127" s="3">
        <v>3.3050000000000002</v>
      </c>
      <c r="W127" s="3">
        <v>3.5129999999999999</v>
      </c>
      <c r="X127" s="3" t="s">
        <v>12</v>
      </c>
      <c r="Y127" s="3">
        <v>3.9460000000000002</v>
      </c>
      <c r="Z127" s="15" t="s">
        <v>12</v>
      </c>
      <c r="AA127" s="10">
        <f t="shared" si="179"/>
        <v>3.5129999999999999</v>
      </c>
      <c r="AB127" s="9">
        <f t="shared" si="180"/>
        <v>0.38600000000000012</v>
      </c>
      <c r="AC127" s="10">
        <f t="shared" si="181"/>
        <v>0.43300000000000027</v>
      </c>
      <c r="AD127" s="9" t="s">
        <v>12</v>
      </c>
      <c r="AE127" s="55" t="s">
        <v>12</v>
      </c>
      <c r="AF127" s="55">
        <v>0.76300000000000001</v>
      </c>
      <c r="AG127" s="55">
        <v>0.85</v>
      </c>
      <c r="AH127" s="55">
        <v>0.95499999999999996</v>
      </c>
      <c r="AI127" s="3">
        <v>1.0640000000000001</v>
      </c>
      <c r="AJ127" s="3">
        <v>1.198</v>
      </c>
      <c r="AK127" s="3" t="s">
        <v>12</v>
      </c>
      <c r="AL127" s="3">
        <v>1.48</v>
      </c>
      <c r="AM127" s="15" t="s">
        <v>12</v>
      </c>
      <c r="AN127" s="10">
        <f t="shared" si="182"/>
        <v>1.198</v>
      </c>
      <c r="AO127" s="9">
        <f t="shared" si="183"/>
        <v>0.24299999999999999</v>
      </c>
      <c r="AP127" s="10">
        <f t="shared" si="184"/>
        <v>0.28200000000000003</v>
      </c>
      <c r="AQ127" s="9" t="s">
        <v>12</v>
      </c>
      <c r="AR127" s="55" t="s">
        <v>12</v>
      </c>
      <c r="AS127" s="55">
        <v>2.2669999999999999</v>
      </c>
      <c r="AT127" s="55">
        <v>2.383</v>
      </c>
      <c r="AU127" s="55">
        <v>2.5089999999999999</v>
      </c>
      <c r="AV127" s="3">
        <v>2.63</v>
      </c>
      <c r="AW127" s="3">
        <v>2.7770000000000001</v>
      </c>
      <c r="AX127" s="3" t="s">
        <v>12</v>
      </c>
      <c r="AY127" s="3">
        <v>3.0920000000000001</v>
      </c>
      <c r="AZ127" s="15" t="s">
        <v>12</v>
      </c>
      <c r="BA127" s="10">
        <f t="shared" si="185"/>
        <v>2.7770000000000001</v>
      </c>
      <c r="BB127" s="9">
        <f t="shared" si="186"/>
        <v>0.26800000000000024</v>
      </c>
      <c r="BC127" s="10">
        <f t="shared" si="187"/>
        <v>0.31499999999999995</v>
      </c>
      <c r="BD127" s="9">
        <v>4.2119999999999997</v>
      </c>
      <c r="BE127" s="3">
        <v>4.9619999999999997</v>
      </c>
      <c r="BF127" s="15">
        <v>5.9429999999999996</v>
      </c>
      <c r="BG127" s="15">
        <f t="shared" si="188"/>
        <v>4.9619999999999997</v>
      </c>
      <c r="BH127" s="9">
        <f t="shared" si="189"/>
        <v>0.75</v>
      </c>
      <c r="BI127" s="10">
        <f t="shared" si="190"/>
        <v>0.98099999999999987</v>
      </c>
      <c r="BJ127" s="9">
        <v>4.6609999999999996</v>
      </c>
      <c r="BK127" s="3">
        <v>5.6070000000000002</v>
      </c>
      <c r="BL127" s="15">
        <v>6.8170000000000002</v>
      </c>
      <c r="BM127" s="15">
        <f t="shared" si="191"/>
        <v>5.6070000000000002</v>
      </c>
      <c r="BN127" s="9">
        <f t="shared" si="192"/>
        <v>0.94600000000000062</v>
      </c>
      <c r="BO127" s="10">
        <f t="shared" si="193"/>
        <v>1.21</v>
      </c>
      <c r="BP127">
        <f t="shared" si="194"/>
        <v>0</v>
      </c>
      <c r="BQ127" s="93">
        <f t="shared" si="195"/>
        <v>1.9430051813471496</v>
      </c>
      <c r="BR127" s="93">
        <f t="shared" si="196"/>
        <v>2.4507772020725396</v>
      </c>
      <c r="BS127" s="93" t="str">
        <f>VLOOKUP(C127,'Koppeling locatie - aslocatie'!$A$2:$C$8139,2,FALSE)</f>
        <v>AM_EX_R_23_50</v>
      </c>
      <c r="BT127" s="93">
        <f>VLOOKUP($BS127,aslocaties_v01!$C$3:$AA$500,MATCH($K$3/10,aslocaties_v01!$C$2:$X$2),FALSE)</f>
        <v>3.1669999999999998</v>
      </c>
      <c r="BU127" s="93">
        <f>VLOOKUP(BS127,aslocaties_v01!$C$3:$AA$500,MATCH($K$3,aslocaties_v01!$C$2:$X$2),FALSE)</f>
        <v>3.5390000000000001</v>
      </c>
      <c r="BV127" s="93">
        <f>VLOOKUP(BS127,aslocaties_v01!$C$3:$AA$500,MATCH($K$3*10,aslocaties_v01!$C$2:$Y$2),FALSE)</f>
        <v>3.95</v>
      </c>
      <c r="BW127" s="93">
        <f t="shared" si="197"/>
        <v>0.37200000000000033</v>
      </c>
      <c r="BX127" s="93">
        <f t="shared" si="198"/>
        <v>0.41100000000000003</v>
      </c>
      <c r="BY127" s="94">
        <f t="shared" si="199"/>
        <v>3.6269430051812934E-2</v>
      </c>
      <c r="BZ127" s="94">
        <f t="shared" si="200"/>
        <v>5.080831408776032E-2</v>
      </c>
      <c r="CA127" s="94">
        <f t="shared" si="201"/>
        <v>4.0000000000000036E-2</v>
      </c>
      <c r="CB127">
        <f t="shared" si="202"/>
        <v>2.6000000000000245E-2</v>
      </c>
      <c r="CC127" s="58">
        <f t="shared" si="203"/>
        <v>4.0000000000000036E-3</v>
      </c>
      <c r="CD127" s="95" t="b">
        <f t="shared" si="204"/>
        <v>0</v>
      </c>
      <c r="CE127" s="96" t="b">
        <f t="shared" si="205"/>
        <v>1</v>
      </c>
      <c r="CF127" t="b">
        <f t="shared" si="206"/>
        <v>1</v>
      </c>
      <c r="CG127" t="b">
        <f t="shared" si="207"/>
        <v>1</v>
      </c>
      <c r="CH127" s="84" t="b">
        <f t="shared" si="208"/>
        <v>1</v>
      </c>
      <c r="CI127">
        <f t="shared" si="209"/>
        <v>1.198</v>
      </c>
      <c r="CJ127" t="b">
        <f t="shared" si="210"/>
        <v>1</v>
      </c>
      <c r="CK127" t="b">
        <f t="shared" si="211"/>
        <v>1</v>
      </c>
      <c r="CL127" s="84" t="b">
        <f t="shared" si="231"/>
        <v>1</v>
      </c>
      <c r="CM127">
        <f t="shared" si="212"/>
        <v>2.7770000000000001</v>
      </c>
      <c r="CN127" t="b">
        <f t="shared" si="213"/>
        <v>1</v>
      </c>
      <c r="CO127" s="84">
        <f t="shared" si="214"/>
        <v>9.958191190960132E-2</v>
      </c>
      <c r="CP127" t="b">
        <f t="shared" si="215"/>
        <v>1</v>
      </c>
      <c r="CQ127" s="96" t="b">
        <f t="shared" si="216"/>
        <v>1</v>
      </c>
      <c r="CR127" t="b">
        <f t="shared" si="217"/>
        <v>1</v>
      </c>
      <c r="CS127" t="b">
        <f t="shared" si="218"/>
        <v>1</v>
      </c>
      <c r="CT127" t="b">
        <f t="shared" si="219"/>
        <v>1</v>
      </c>
      <c r="CU127" t="b">
        <f t="shared" si="220"/>
        <v>1</v>
      </c>
      <c r="CV127" s="84" t="b">
        <f t="shared" si="221"/>
        <v>1</v>
      </c>
      <c r="CW127" t="b">
        <f t="shared" si="222"/>
        <v>1</v>
      </c>
      <c r="CX127" t="b">
        <f t="shared" si="223"/>
        <v>1</v>
      </c>
      <c r="CY127" t="b">
        <f t="shared" si="224"/>
        <v>1</v>
      </c>
      <c r="CZ127" t="b">
        <f t="shared" si="225"/>
        <v>1</v>
      </c>
      <c r="DA127" s="84">
        <f t="shared" si="226"/>
        <v>0</v>
      </c>
      <c r="DB127" t="b">
        <f t="shared" si="227"/>
        <v>0</v>
      </c>
    </row>
    <row r="128" spans="1:106">
      <c r="A128" s="9">
        <v>2439</v>
      </c>
      <c r="B128" s="3">
        <v>2</v>
      </c>
      <c r="C128" s="3" t="s">
        <v>1148</v>
      </c>
      <c r="D128" s="3" t="str">
        <f t="shared" si="174"/>
        <v>SG_1_24-2_dk_0077</v>
      </c>
      <c r="E128" s="3" t="str">
        <f t="shared" si="175"/>
        <v>0077</v>
      </c>
      <c r="F128" s="3">
        <v>119857</v>
      </c>
      <c r="G128" s="15">
        <v>424036.40600000002</v>
      </c>
      <c r="H128" s="35" t="str">
        <f t="shared" si="176"/>
        <v>ja</v>
      </c>
      <c r="I128" s="42">
        <v>173.74199999999999</v>
      </c>
      <c r="J128" s="20" t="s">
        <v>2277</v>
      </c>
      <c r="K128" s="21">
        <v>10000</v>
      </c>
      <c r="L128" s="28">
        <f t="shared" si="228"/>
        <v>1</v>
      </c>
      <c r="M128" s="28">
        <f t="shared" si="229"/>
        <v>1</v>
      </c>
      <c r="N128" s="56">
        <f t="shared" si="177"/>
        <v>10000</v>
      </c>
      <c r="O128" s="33">
        <f t="shared" si="230"/>
        <v>5422.5354236150406</v>
      </c>
      <c r="P128" s="37">
        <f t="shared" si="178"/>
        <v>3051.108586148483</v>
      </c>
      <c r="Q128" s="9" t="s">
        <v>12</v>
      </c>
      <c r="R128" s="55" t="s">
        <v>12</v>
      </c>
      <c r="S128" s="55">
        <v>2.2730000000000001</v>
      </c>
      <c r="T128" s="55">
        <v>2.2919999999999998</v>
      </c>
      <c r="U128" s="55">
        <v>2.4289999999999998</v>
      </c>
      <c r="V128" s="3">
        <v>2.706</v>
      </c>
      <c r="W128" s="3">
        <v>3.12</v>
      </c>
      <c r="X128" s="3" t="s">
        <v>12</v>
      </c>
      <c r="Y128" s="3">
        <v>4.0430000000000001</v>
      </c>
      <c r="Z128" s="15" t="s">
        <v>12</v>
      </c>
      <c r="AA128" s="10">
        <f t="shared" si="179"/>
        <v>3.12</v>
      </c>
      <c r="AB128" s="9">
        <f t="shared" si="180"/>
        <v>0.69100000000000028</v>
      </c>
      <c r="AC128" s="10">
        <f t="shared" si="181"/>
        <v>0.92300000000000004</v>
      </c>
      <c r="AD128" s="9" t="s">
        <v>12</v>
      </c>
      <c r="AE128" s="55" t="s">
        <v>12</v>
      </c>
      <c r="AF128" s="55">
        <v>0.1</v>
      </c>
      <c r="AG128" s="55">
        <v>0.1</v>
      </c>
      <c r="AH128" s="55">
        <v>0.1</v>
      </c>
      <c r="AI128" s="3">
        <v>0.1</v>
      </c>
      <c r="AJ128" s="3">
        <v>0.1</v>
      </c>
      <c r="AK128" s="3" t="s">
        <v>12</v>
      </c>
      <c r="AL128" s="3">
        <v>0.1</v>
      </c>
      <c r="AM128" s="15" t="s">
        <v>12</v>
      </c>
      <c r="AN128" s="10">
        <f t="shared" si="182"/>
        <v>0.1</v>
      </c>
      <c r="AO128" s="9">
        <f t="shared" si="183"/>
        <v>0</v>
      </c>
      <c r="AP128" s="10">
        <f t="shared" si="184"/>
        <v>0</v>
      </c>
      <c r="AQ128" s="9" t="s">
        <v>12</v>
      </c>
      <c r="AR128" s="55" t="s">
        <v>12</v>
      </c>
      <c r="AS128" s="55">
        <v>0.1</v>
      </c>
      <c r="AT128" s="55">
        <v>0.1</v>
      </c>
      <c r="AU128" s="55">
        <v>0.1</v>
      </c>
      <c r="AV128" s="3">
        <v>0.1</v>
      </c>
      <c r="AW128" s="3">
        <v>0.1</v>
      </c>
      <c r="AX128" s="3" t="s">
        <v>12</v>
      </c>
      <c r="AY128" s="3">
        <v>0.1</v>
      </c>
      <c r="AZ128" s="15" t="s">
        <v>12</v>
      </c>
      <c r="BA128" s="10">
        <f t="shared" si="185"/>
        <v>0.1</v>
      </c>
      <c r="BB128" s="9">
        <f t="shared" si="186"/>
        <v>0</v>
      </c>
      <c r="BC128" s="10">
        <f t="shared" si="187"/>
        <v>0</v>
      </c>
      <c r="BD128" s="9">
        <v>2.4289999999999998</v>
      </c>
      <c r="BE128" s="3">
        <v>3.12</v>
      </c>
      <c r="BF128" s="15">
        <v>4.0430000000000001</v>
      </c>
      <c r="BG128" s="15">
        <f t="shared" si="188"/>
        <v>3.12</v>
      </c>
      <c r="BH128" s="9">
        <f t="shared" si="189"/>
        <v>0.69100000000000028</v>
      </c>
      <c r="BI128" s="10">
        <f t="shared" si="190"/>
        <v>0.92300000000000004</v>
      </c>
      <c r="BJ128" s="9">
        <v>2.4289999999999998</v>
      </c>
      <c r="BK128" s="3">
        <v>3.12</v>
      </c>
      <c r="BL128" s="15">
        <v>4.0430000000000001</v>
      </c>
      <c r="BM128" s="15">
        <f t="shared" si="191"/>
        <v>3.12</v>
      </c>
      <c r="BN128" s="9">
        <f t="shared" si="192"/>
        <v>0.69100000000000028</v>
      </c>
      <c r="BO128" s="10">
        <f t="shared" si="193"/>
        <v>0.92300000000000004</v>
      </c>
      <c r="BP128">
        <f t="shared" si="194"/>
        <v>0</v>
      </c>
      <c r="BQ128" s="93">
        <f t="shared" si="195"/>
        <v>1</v>
      </c>
      <c r="BR128" s="93">
        <f t="shared" si="196"/>
        <v>1</v>
      </c>
      <c r="BS128" s="93" t="str">
        <f>VLOOKUP(C128,'Koppeling locatie - aslocatie'!$A$2:$C$8139,2,FALSE)</f>
        <v>NI_EX_L_23_27</v>
      </c>
      <c r="BT128" s="93">
        <f>VLOOKUP($BS128,aslocaties_v01!$C$3:$AA$500,MATCH($K$3/10,aslocaties_v01!$C$2:$X$2),FALSE)</f>
        <v>3.5710000000000002</v>
      </c>
      <c r="BU128" s="93">
        <f>VLOOKUP(BS128,aslocaties_v01!$C$3:$AA$500,MATCH($K$3,aslocaties_v01!$C$2:$X$2),FALSE)</f>
        <v>3.9359999999999999</v>
      </c>
      <c r="BV128" s="93">
        <f>VLOOKUP(BS128,aslocaties_v01!$C$3:$AA$500,MATCH($K$3*10,aslocaties_v01!$C$2:$Y$2),FALSE)</f>
        <v>4.2889999999999997</v>
      </c>
      <c r="BW128" s="93">
        <f t="shared" si="197"/>
        <v>0.36499999999999977</v>
      </c>
      <c r="BX128" s="93">
        <f t="shared" si="198"/>
        <v>0.35299999999999976</v>
      </c>
      <c r="BY128" s="94">
        <f t="shared" si="199"/>
        <v>0.47178002894356064</v>
      </c>
      <c r="BZ128" s="94">
        <f t="shared" si="200"/>
        <v>0.61755146262188543</v>
      </c>
      <c r="CA128" s="94">
        <f t="shared" si="201"/>
        <v>1.1420000000000003</v>
      </c>
      <c r="CB128">
        <f t="shared" si="202"/>
        <v>0.81599999999999984</v>
      </c>
      <c r="CC128" s="58">
        <f t="shared" si="203"/>
        <v>0.24599999999999955</v>
      </c>
      <c r="CD128" s="95" t="b">
        <f t="shared" si="204"/>
        <v>1</v>
      </c>
      <c r="CE128" s="96" t="b">
        <f t="shared" si="205"/>
        <v>1</v>
      </c>
      <c r="CF128" t="b">
        <f t="shared" si="206"/>
        <v>1</v>
      </c>
      <c r="CG128" t="b">
        <f t="shared" si="207"/>
        <v>1</v>
      </c>
      <c r="CH128" s="84" t="b">
        <f t="shared" si="208"/>
        <v>0</v>
      </c>
      <c r="CI128" t="str">
        <f t="shared" si="209"/>
        <v/>
      </c>
      <c r="CJ128" t="b">
        <f t="shared" si="210"/>
        <v>0</v>
      </c>
      <c r="CK128" t="b">
        <f t="shared" si="211"/>
        <v>1</v>
      </c>
      <c r="CL128" s="84" t="b">
        <f t="shared" si="231"/>
        <v>1</v>
      </c>
      <c r="CM128">
        <f t="shared" si="212"/>
        <v>0.1</v>
      </c>
      <c r="CN128" t="b">
        <f t="shared" si="213"/>
        <v>1</v>
      </c>
      <c r="CO128" s="84">
        <f t="shared" si="214"/>
        <v>6.4102564102564097</v>
      </c>
      <c r="CP128" t="b">
        <f t="shared" si="215"/>
        <v>1</v>
      </c>
      <c r="CQ128" s="96" t="b">
        <f t="shared" si="216"/>
        <v>1</v>
      </c>
      <c r="CR128" t="b">
        <f t="shared" si="217"/>
        <v>1</v>
      </c>
      <c r="CS128" t="b">
        <f t="shared" si="218"/>
        <v>1</v>
      </c>
      <c r="CT128" t="b">
        <f t="shared" si="219"/>
        <v>1</v>
      </c>
      <c r="CU128" t="b">
        <f t="shared" si="220"/>
        <v>1</v>
      </c>
      <c r="CV128" s="84" t="b">
        <f t="shared" si="221"/>
        <v>1</v>
      </c>
      <c r="CW128" t="b">
        <f t="shared" si="222"/>
        <v>1</v>
      </c>
      <c r="CX128" t="b">
        <f t="shared" si="223"/>
        <v>1</v>
      </c>
      <c r="CY128" t="b">
        <f t="shared" si="224"/>
        <v>1</v>
      </c>
      <c r="CZ128" t="b">
        <f t="shared" si="225"/>
        <v>1</v>
      </c>
      <c r="DA128" s="84">
        <f t="shared" si="226"/>
        <v>0</v>
      </c>
      <c r="DB128" t="b">
        <f t="shared" si="227"/>
        <v>0</v>
      </c>
    </row>
    <row r="129" spans="1:106">
      <c r="A129" s="9">
        <v>2472</v>
      </c>
      <c r="B129" s="3">
        <v>2</v>
      </c>
      <c r="C129" s="3" t="s">
        <v>1149</v>
      </c>
      <c r="D129" s="3" t="str">
        <f t="shared" si="174"/>
        <v>SG_1_vl01_0024</v>
      </c>
      <c r="E129" s="3" t="str">
        <f t="shared" si="175"/>
        <v>0024</v>
      </c>
      <c r="F129" s="3">
        <v>119209.56200000001</v>
      </c>
      <c r="G129" s="15">
        <v>421054.78100000002</v>
      </c>
      <c r="H129" s="35" t="str">
        <f t="shared" si="176"/>
        <v>ja</v>
      </c>
      <c r="I129" s="42">
        <v>316.637</v>
      </c>
      <c r="J129" s="20" t="s">
        <v>2277</v>
      </c>
      <c r="K129" s="21">
        <v>10000</v>
      </c>
      <c r="L129" s="28">
        <f t="shared" si="228"/>
        <v>1</v>
      </c>
      <c r="M129" s="28">
        <f t="shared" si="229"/>
        <v>1</v>
      </c>
      <c r="N129" s="56">
        <f t="shared" si="177"/>
        <v>10000</v>
      </c>
      <c r="O129" s="33">
        <f t="shared" si="230"/>
        <v>3051.108586148483</v>
      </c>
      <c r="P129" s="37">
        <f t="shared" si="178"/>
        <v>83.624810158230218</v>
      </c>
      <c r="Q129" s="9" t="s">
        <v>12</v>
      </c>
      <c r="R129" s="55" t="s">
        <v>12</v>
      </c>
      <c r="S129" s="55">
        <v>2.9180000000000001</v>
      </c>
      <c r="T129" s="55">
        <v>3.0950000000000002</v>
      </c>
      <c r="U129" s="55">
        <v>3.2919999999999998</v>
      </c>
      <c r="V129" s="3">
        <v>3.472</v>
      </c>
      <c r="W129" s="3">
        <v>3.6760000000000002</v>
      </c>
      <c r="X129" s="3" t="s">
        <v>12</v>
      </c>
      <c r="Y129" s="3">
        <v>4.1100000000000003</v>
      </c>
      <c r="Z129" s="15" t="s">
        <v>12</v>
      </c>
      <c r="AA129" s="10">
        <f t="shared" si="179"/>
        <v>3.6760000000000002</v>
      </c>
      <c r="AB129" s="9">
        <f t="shared" si="180"/>
        <v>0.38400000000000034</v>
      </c>
      <c r="AC129" s="10">
        <f t="shared" si="181"/>
        <v>0.43400000000000016</v>
      </c>
      <c r="AD129" s="9" t="s">
        <v>12</v>
      </c>
      <c r="AE129" s="55" t="s">
        <v>12</v>
      </c>
      <c r="AF129" s="55">
        <v>0.79400000000000004</v>
      </c>
      <c r="AG129" s="55">
        <v>0.88</v>
      </c>
      <c r="AH129" s="55">
        <v>0.98799999999999999</v>
      </c>
      <c r="AI129" s="3">
        <v>1.1000000000000001</v>
      </c>
      <c r="AJ129" s="3">
        <v>1.232</v>
      </c>
      <c r="AK129" s="3" t="s">
        <v>12</v>
      </c>
      <c r="AL129" s="3">
        <v>1.51</v>
      </c>
      <c r="AM129" s="15" t="s">
        <v>12</v>
      </c>
      <c r="AN129" s="10">
        <f t="shared" si="182"/>
        <v>1.232</v>
      </c>
      <c r="AO129" s="9">
        <f t="shared" si="183"/>
        <v>0.24399999999999999</v>
      </c>
      <c r="AP129" s="10">
        <f t="shared" si="184"/>
        <v>0.27800000000000002</v>
      </c>
      <c r="AQ129" s="9" t="s">
        <v>12</v>
      </c>
      <c r="AR129" s="55" t="s">
        <v>12</v>
      </c>
      <c r="AS129" s="55">
        <v>2.1549999999999998</v>
      </c>
      <c r="AT129" s="55">
        <v>2.2690000000000001</v>
      </c>
      <c r="AU129" s="55">
        <v>2.39</v>
      </c>
      <c r="AV129" s="3">
        <v>2.4969999999999999</v>
      </c>
      <c r="AW129" s="3">
        <v>2.6240000000000001</v>
      </c>
      <c r="AX129" s="3" t="s">
        <v>12</v>
      </c>
      <c r="AY129" s="3">
        <v>2.9169999999999998</v>
      </c>
      <c r="AZ129" s="15" t="s">
        <v>12</v>
      </c>
      <c r="BA129" s="10">
        <f t="shared" si="185"/>
        <v>2.6240000000000001</v>
      </c>
      <c r="BB129" s="9">
        <f t="shared" si="186"/>
        <v>0.23399999999999999</v>
      </c>
      <c r="BC129" s="10">
        <f t="shared" si="187"/>
        <v>0.29299999999999971</v>
      </c>
      <c r="BD129" s="9">
        <v>4.1740000000000004</v>
      </c>
      <c r="BE129" s="3">
        <v>4.8719999999999999</v>
      </c>
      <c r="BF129" s="15">
        <v>5.7910000000000004</v>
      </c>
      <c r="BG129" s="15">
        <f t="shared" si="188"/>
        <v>4.8719999999999999</v>
      </c>
      <c r="BH129" s="9">
        <f t="shared" si="189"/>
        <v>0.69799999999999951</v>
      </c>
      <c r="BI129" s="10">
        <f t="shared" si="190"/>
        <v>0.91900000000000048</v>
      </c>
      <c r="BJ129" s="9">
        <v>4.5730000000000004</v>
      </c>
      <c r="BK129" s="3">
        <v>5.4880000000000004</v>
      </c>
      <c r="BL129" s="15">
        <v>6.6660000000000004</v>
      </c>
      <c r="BM129" s="15">
        <f t="shared" si="191"/>
        <v>5.4880000000000004</v>
      </c>
      <c r="BN129" s="9">
        <f t="shared" si="192"/>
        <v>0.91500000000000004</v>
      </c>
      <c r="BO129" s="10">
        <f t="shared" si="193"/>
        <v>1.1779999999999999</v>
      </c>
      <c r="BP129">
        <f t="shared" si="194"/>
        <v>0</v>
      </c>
      <c r="BQ129" s="93">
        <f t="shared" si="195"/>
        <v>1.8177083333333304</v>
      </c>
      <c r="BR129" s="93">
        <f t="shared" si="196"/>
        <v>2.3828124999999978</v>
      </c>
      <c r="BS129" s="93" t="str">
        <f>VLOOKUP(C129,'Koppeling locatie - aslocatie'!$A$2:$C$8139,2,FALSE)</f>
        <v>BB_EX_M_23_16</v>
      </c>
      <c r="BT129" s="93">
        <f>VLOOKUP($BS129,aslocaties_v01!$C$3:$AA$500,MATCH($K$3/10,aslocaties_v01!$C$2:$X$2),FALSE)</f>
        <v>3.48</v>
      </c>
      <c r="BU129" s="93">
        <f>VLOOKUP(BS129,aslocaties_v01!$C$3:$AA$500,MATCH($K$3,aslocaties_v01!$C$2:$X$2),FALSE)</f>
        <v>3.8130000000000002</v>
      </c>
      <c r="BV129" s="93">
        <f>VLOOKUP(BS129,aslocaties_v01!$C$3:$AA$500,MATCH($K$3*10,aslocaties_v01!$C$2:$Y$2),FALSE)</f>
        <v>4.1909999999999998</v>
      </c>
      <c r="BW129" s="93">
        <f t="shared" si="197"/>
        <v>0.33300000000000018</v>
      </c>
      <c r="BX129" s="93">
        <f t="shared" si="198"/>
        <v>0.37799999999999967</v>
      </c>
      <c r="BY129" s="94">
        <f t="shared" si="199"/>
        <v>0.13281250000000033</v>
      </c>
      <c r="BZ129" s="94">
        <f t="shared" si="200"/>
        <v>0.12903225806451724</v>
      </c>
      <c r="CA129" s="94">
        <f t="shared" si="201"/>
        <v>0.18800000000000017</v>
      </c>
      <c r="CB129">
        <f t="shared" si="202"/>
        <v>0.13700000000000001</v>
      </c>
      <c r="CC129" s="58">
        <f t="shared" si="203"/>
        <v>8.0999999999999517E-2</v>
      </c>
      <c r="CD129" s="95" t="b">
        <f t="shared" si="204"/>
        <v>1</v>
      </c>
      <c r="CE129" s="96" t="b">
        <f t="shared" si="205"/>
        <v>1</v>
      </c>
      <c r="CF129" t="b">
        <f t="shared" si="206"/>
        <v>1</v>
      </c>
      <c r="CG129" t="b">
        <f t="shared" si="207"/>
        <v>1</v>
      </c>
      <c r="CH129" s="84" t="b">
        <f t="shared" si="208"/>
        <v>1</v>
      </c>
      <c r="CI129">
        <f t="shared" si="209"/>
        <v>1.232</v>
      </c>
      <c r="CJ129" t="b">
        <f t="shared" si="210"/>
        <v>1</v>
      </c>
      <c r="CK129" t="b">
        <f t="shared" si="211"/>
        <v>1</v>
      </c>
      <c r="CL129" s="84" t="b">
        <f t="shared" si="231"/>
        <v>1</v>
      </c>
      <c r="CM129">
        <f t="shared" si="212"/>
        <v>2.6240000000000001</v>
      </c>
      <c r="CN129" t="b">
        <f t="shared" si="213"/>
        <v>1</v>
      </c>
      <c r="CO129" s="84">
        <f t="shared" si="214"/>
        <v>0.11469868744184626</v>
      </c>
      <c r="CP129" t="b">
        <f t="shared" si="215"/>
        <v>1</v>
      </c>
      <c r="CQ129" s="96" t="b">
        <f t="shared" si="216"/>
        <v>1</v>
      </c>
      <c r="CR129" t="b">
        <f t="shared" si="217"/>
        <v>1</v>
      </c>
      <c r="CS129" t="b">
        <f t="shared" si="218"/>
        <v>1</v>
      </c>
      <c r="CT129" t="b">
        <f t="shared" si="219"/>
        <v>1</v>
      </c>
      <c r="CU129" t="b">
        <f t="shared" si="220"/>
        <v>1</v>
      </c>
      <c r="CV129" s="84" t="b">
        <f t="shared" si="221"/>
        <v>0</v>
      </c>
      <c r="CW129" t="b">
        <f t="shared" si="222"/>
        <v>0</v>
      </c>
      <c r="CX129" t="b">
        <f t="shared" si="223"/>
        <v>0</v>
      </c>
      <c r="CY129" t="b">
        <f t="shared" si="224"/>
        <v>1</v>
      </c>
      <c r="CZ129" t="b">
        <f t="shared" si="225"/>
        <v>1</v>
      </c>
      <c r="DA129" s="84">
        <f t="shared" si="226"/>
        <v>1</v>
      </c>
      <c r="DB129" t="b">
        <f t="shared" si="227"/>
        <v>1</v>
      </c>
    </row>
    <row r="130" spans="1:106">
      <c r="A130" s="9">
        <v>2473</v>
      </c>
      <c r="B130" s="3">
        <v>2</v>
      </c>
      <c r="C130" s="3" t="s">
        <v>1150</v>
      </c>
      <c r="D130" s="3" t="str">
        <f t="shared" si="174"/>
        <v>SG_1_vl01_0025</v>
      </c>
      <c r="E130" s="3" t="str">
        <f t="shared" si="175"/>
        <v>0025</v>
      </c>
      <c r="F130" s="3">
        <v>119148.227</v>
      </c>
      <c r="G130" s="15">
        <v>420997.93800000002</v>
      </c>
      <c r="H130" s="35" t="str">
        <f t="shared" si="176"/>
        <v>ja</v>
      </c>
      <c r="I130" s="42">
        <v>319.995</v>
      </c>
      <c r="J130" s="20" t="s">
        <v>2277</v>
      </c>
      <c r="K130" s="21">
        <v>10000</v>
      </c>
      <c r="L130" s="28">
        <f t="shared" si="228"/>
        <v>1</v>
      </c>
      <c r="M130" s="28">
        <f t="shared" si="229"/>
        <v>1</v>
      </c>
      <c r="N130" s="56">
        <f t="shared" si="177"/>
        <v>10000</v>
      </c>
      <c r="O130" s="33">
        <f t="shared" si="230"/>
        <v>83.624810158230218</v>
      </c>
      <c r="P130" s="37">
        <f t="shared" si="178"/>
        <v>165.80183628657167</v>
      </c>
      <c r="Q130" s="9" t="s">
        <v>12</v>
      </c>
      <c r="R130" s="55" t="s">
        <v>12</v>
      </c>
      <c r="S130" s="55">
        <v>3.4039999999999999</v>
      </c>
      <c r="T130" s="55">
        <v>3.6070000000000002</v>
      </c>
      <c r="U130" s="55">
        <v>3.806</v>
      </c>
      <c r="V130" s="3">
        <v>3.976</v>
      </c>
      <c r="W130" s="3">
        <v>4.1639999999999997</v>
      </c>
      <c r="X130" s="3" t="s">
        <v>12</v>
      </c>
      <c r="Y130" s="3">
        <v>4.5380000000000003</v>
      </c>
      <c r="Z130" s="15" t="s">
        <v>12</v>
      </c>
      <c r="AA130" s="10">
        <f t="shared" si="179"/>
        <v>4.1639999999999997</v>
      </c>
      <c r="AB130" s="9">
        <f t="shared" si="180"/>
        <v>0.35799999999999965</v>
      </c>
      <c r="AC130" s="10">
        <f t="shared" si="181"/>
        <v>0.37400000000000055</v>
      </c>
      <c r="AD130" s="9" t="s">
        <v>12</v>
      </c>
      <c r="AE130" s="55" t="s">
        <v>12</v>
      </c>
      <c r="AF130" s="55">
        <v>0.97899999999999998</v>
      </c>
      <c r="AG130" s="55">
        <v>1.0580000000000001</v>
      </c>
      <c r="AH130" s="55">
        <v>1.145</v>
      </c>
      <c r="AI130" s="3">
        <v>1.226</v>
      </c>
      <c r="AJ130" s="3">
        <v>1.319</v>
      </c>
      <c r="AK130" s="3" t="s">
        <v>12</v>
      </c>
      <c r="AL130" s="3">
        <v>1.5169999999999999</v>
      </c>
      <c r="AM130" s="15" t="s">
        <v>12</v>
      </c>
      <c r="AN130" s="10">
        <f t="shared" si="182"/>
        <v>1.319</v>
      </c>
      <c r="AO130" s="9">
        <f t="shared" si="183"/>
        <v>0.17399999999999993</v>
      </c>
      <c r="AP130" s="10">
        <f t="shared" si="184"/>
        <v>0.19799999999999995</v>
      </c>
      <c r="AQ130" s="9" t="s">
        <v>12</v>
      </c>
      <c r="AR130" s="55" t="s">
        <v>12</v>
      </c>
      <c r="AS130" s="55">
        <v>1.835</v>
      </c>
      <c r="AT130" s="55">
        <v>1.982</v>
      </c>
      <c r="AU130" s="55">
        <v>2.1429999999999998</v>
      </c>
      <c r="AV130" s="3">
        <v>2.2919999999999998</v>
      </c>
      <c r="AW130" s="3">
        <v>2.4630000000000001</v>
      </c>
      <c r="AX130" s="3" t="s">
        <v>12</v>
      </c>
      <c r="AY130" s="3">
        <v>2.8029999999999999</v>
      </c>
      <c r="AZ130" s="15" t="s">
        <v>12</v>
      </c>
      <c r="BA130" s="10">
        <f t="shared" si="185"/>
        <v>2.4630000000000001</v>
      </c>
      <c r="BB130" s="9">
        <f t="shared" si="186"/>
        <v>0.32000000000000028</v>
      </c>
      <c r="BC130" s="10">
        <f t="shared" si="187"/>
        <v>0.33999999999999986</v>
      </c>
      <c r="BD130" s="9">
        <v>5.12</v>
      </c>
      <c r="BE130" s="3">
        <v>5.7009999999999996</v>
      </c>
      <c r="BF130" s="15">
        <v>6.4020000000000001</v>
      </c>
      <c r="BG130" s="15">
        <f t="shared" si="188"/>
        <v>5.7009999999999996</v>
      </c>
      <c r="BH130" s="9">
        <f t="shared" si="189"/>
        <v>0.58099999999999952</v>
      </c>
      <c r="BI130" s="10">
        <f t="shared" si="190"/>
        <v>0.70100000000000051</v>
      </c>
      <c r="BJ130" s="9">
        <v>5.8079999999999998</v>
      </c>
      <c r="BK130" s="3">
        <v>6.51</v>
      </c>
      <c r="BL130" s="15">
        <v>7.3620000000000001</v>
      </c>
      <c r="BM130" s="15">
        <f t="shared" si="191"/>
        <v>6.51</v>
      </c>
      <c r="BN130" s="9">
        <f t="shared" si="192"/>
        <v>0.70199999999999996</v>
      </c>
      <c r="BO130" s="10">
        <f t="shared" si="193"/>
        <v>0.85200000000000031</v>
      </c>
      <c r="BP130">
        <f t="shared" si="194"/>
        <v>0</v>
      </c>
      <c r="BQ130" s="93">
        <f t="shared" si="195"/>
        <v>1.6229050279329611</v>
      </c>
      <c r="BR130" s="93">
        <f t="shared" si="196"/>
        <v>1.9608938547486052</v>
      </c>
      <c r="BS130" s="93" t="str">
        <f>VLOOKUP(C130,'Koppeling locatie - aslocatie'!$A$2:$C$8139,2,FALSE)</f>
        <v>BB_EX_M_23_16</v>
      </c>
      <c r="BT130" s="93">
        <f>VLOOKUP($BS130,aslocaties_v01!$C$3:$AA$500,MATCH($K$3/10,aslocaties_v01!$C$2:$X$2),FALSE)</f>
        <v>3.48</v>
      </c>
      <c r="BU130" s="93">
        <f>VLOOKUP(BS130,aslocaties_v01!$C$3:$AA$500,MATCH($K$3,aslocaties_v01!$C$2:$X$2),FALSE)</f>
        <v>3.8130000000000002</v>
      </c>
      <c r="BV130" s="93">
        <f>VLOOKUP(BS130,aslocaties_v01!$C$3:$AA$500,MATCH($K$3*10,aslocaties_v01!$C$2:$Y$2),FALSE)</f>
        <v>4.1909999999999998</v>
      </c>
      <c r="BW130" s="93">
        <f t="shared" si="197"/>
        <v>0.33300000000000018</v>
      </c>
      <c r="BX130" s="93">
        <f t="shared" si="198"/>
        <v>0.37799999999999967</v>
      </c>
      <c r="BY130" s="94">
        <f t="shared" si="199"/>
        <v>6.9832402234635493E-2</v>
      </c>
      <c r="BZ130" s="94">
        <f t="shared" si="200"/>
        <v>1.0695187165773001E-2</v>
      </c>
      <c r="CA130" s="94">
        <f t="shared" si="201"/>
        <v>0.32600000000000007</v>
      </c>
      <c r="CB130">
        <f t="shared" si="202"/>
        <v>0.35099999999999953</v>
      </c>
      <c r="CC130" s="58">
        <f t="shared" si="203"/>
        <v>0.34700000000000042</v>
      </c>
      <c r="CD130" s="95" t="b">
        <f t="shared" si="204"/>
        <v>1</v>
      </c>
      <c r="CE130" s="96" t="b">
        <f t="shared" si="205"/>
        <v>0</v>
      </c>
      <c r="CF130" t="b">
        <f t="shared" si="206"/>
        <v>1</v>
      </c>
      <c r="CG130" t="b">
        <f t="shared" si="207"/>
        <v>1</v>
      </c>
      <c r="CH130" s="84" t="b">
        <f t="shared" si="208"/>
        <v>1</v>
      </c>
      <c r="CI130">
        <f t="shared" si="209"/>
        <v>1.319</v>
      </c>
      <c r="CJ130" t="b">
        <f t="shared" si="210"/>
        <v>1</v>
      </c>
      <c r="CK130" t="b">
        <f t="shared" si="211"/>
        <v>0</v>
      </c>
      <c r="CL130" s="84" t="b">
        <f t="shared" si="231"/>
        <v>1</v>
      </c>
      <c r="CM130">
        <f t="shared" si="212"/>
        <v>2.4630000000000001</v>
      </c>
      <c r="CN130" t="b">
        <f t="shared" si="213"/>
        <v>1</v>
      </c>
      <c r="CO130" s="84">
        <f t="shared" si="214"/>
        <v>0.13937708380628022</v>
      </c>
      <c r="CP130" t="b">
        <f t="shared" si="215"/>
        <v>1</v>
      </c>
      <c r="CQ130" s="96" t="b">
        <f t="shared" si="216"/>
        <v>0</v>
      </c>
      <c r="CR130" t="b">
        <f t="shared" si="217"/>
        <v>0</v>
      </c>
      <c r="CS130" t="b">
        <f t="shared" si="218"/>
        <v>0</v>
      </c>
      <c r="CT130" t="b">
        <f t="shared" si="219"/>
        <v>1</v>
      </c>
      <c r="CU130" t="b">
        <f t="shared" si="220"/>
        <v>1</v>
      </c>
      <c r="CV130" s="84" t="b">
        <f t="shared" si="221"/>
        <v>1</v>
      </c>
      <c r="CW130" t="b">
        <f t="shared" si="222"/>
        <v>1</v>
      </c>
      <c r="CX130" t="b">
        <f t="shared" si="223"/>
        <v>1</v>
      </c>
      <c r="CY130" t="b">
        <f t="shared" si="224"/>
        <v>1</v>
      </c>
      <c r="CZ130" t="b">
        <f t="shared" si="225"/>
        <v>1</v>
      </c>
      <c r="DA130" s="84">
        <f t="shared" si="226"/>
        <v>1</v>
      </c>
      <c r="DB130" t="b">
        <f t="shared" si="227"/>
        <v>1</v>
      </c>
    </row>
    <row r="131" spans="1:106">
      <c r="A131" s="9">
        <v>2474</v>
      </c>
      <c r="B131" s="3">
        <v>2</v>
      </c>
      <c r="C131" s="3" t="s">
        <v>1151</v>
      </c>
      <c r="D131" s="3" t="str">
        <f t="shared" ref="D131:D133" si="232">IF(ISERROR(FIND("_",C131)),C131,LEFT(C131,LEN(C131)-LEN(RIGHT(C131,LEN(C131)-FIND("~",SUBSTITUTE(C131,"_","~",LEN(C131)-LEN(SUBSTITUTE(C131,"_",""))))))) &amp; TEXT(INT(RIGHT(C131,LEN(C131)-FIND("~",SUBSTITUTE(C131,"_","~",LEN(C131)-LEN(SUBSTITUTE(C131,"_","")))))), "0000") )</f>
        <v>SG_1_vl01_0026</v>
      </c>
      <c r="E131" s="3" t="str">
        <f t="shared" si="175"/>
        <v>0026</v>
      </c>
      <c r="F131" s="3">
        <v>119029.031</v>
      </c>
      <c r="G131" s="15">
        <v>420882.68800000002</v>
      </c>
      <c r="H131" s="35" t="str">
        <f t="shared" si="176"/>
        <v>ja</v>
      </c>
      <c r="I131" s="42">
        <v>315.541</v>
      </c>
      <c r="J131" s="20" t="s">
        <v>2277</v>
      </c>
      <c r="K131" s="21">
        <v>10000</v>
      </c>
      <c r="L131" s="28">
        <f t="shared" si="228"/>
        <v>1</v>
      </c>
      <c r="M131" s="28">
        <f t="shared" si="229"/>
        <v>1</v>
      </c>
      <c r="N131" s="56">
        <f t="shared" ref="N131:N133" si="233">INT(K131/L131*M131)</f>
        <v>10000</v>
      </c>
      <c r="O131" s="33">
        <f t="shared" si="230"/>
        <v>165.80183628657167</v>
      </c>
      <c r="P131" s="37">
        <f t="shared" si="178"/>
        <v>41.177967409769025</v>
      </c>
      <c r="Q131" s="9" t="s">
        <v>12</v>
      </c>
      <c r="R131" s="55" t="s">
        <v>12</v>
      </c>
      <c r="S131" s="55">
        <v>3.383</v>
      </c>
      <c r="T131" s="55">
        <v>3.5920000000000001</v>
      </c>
      <c r="U131" s="55">
        <v>3.798</v>
      </c>
      <c r="V131" s="3">
        <v>3.972</v>
      </c>
      <c r="W131" s="3">
        <v>4.1580000000000004</v>
      </c>
      <c r="X131" s="3" t="s">
        <v>12</v>
      </c>
      <c r="Y131" s="3">
        <v>4.5250000000000004</v>
      </c>
      <c r="Z131" s="15" t="s">
        <v>12</v>
      </c>
      <c r="AA131" s="10">
        <f t="shared" ref="AA131:AA133" si="234">LOOKUP($K131,$Q$2:$Z$2,Q131:Z131)</f>
        <v>4.1580000000000004</v>
      </c>
      <c r="AB131" s="9">
        <f t="shared" si="180"/>
        <v>0.36000000000000032</v>
      </c>
      <c r="AC131" s="10">
        <f t="shared" si="181"/>
        <v>0.36699999999999999</v>
      </c>
      <c r="AD131" s="9" t="s">
        <v>12</v>
      </c>
      <c r="AE131" s="55" t="s">
        <v>12</v>
      </c>
      <c r="AF131" s="55">
        <v>0.92800000000000005</v>
      </c>
      <c r="AG131" s="55">
        <v>1.004</v>
      </c>
      <c r="AH131" s="55">
        <v>1.087</v>
      </c>
      <c r="AI131" s="3">
        <v>1.1659999999999999</v>
      </c>
      <c r="AJ131" s="3">
        <v>1.2569999999999999</v>
      </c>
      <c r="AK131" s="3" t="s">
        <v>12</v>
      </c>
      <c r="AL131" s="3">
        <v>1.454</v>
      </c>
      <c r="AM131" s="15" t="s">
        <v>12</v>
      </c>
      <c r="AN131" s="10">
        <f t="shared" ref="AN131:AN133" si="235">LOOKUP($K131,$Q$2:$Z$2,AD131:AM131)</f>
        <v>1.2569999999999999</v>
      </c>
      <c r="AO131" s="9">
        <f t="shared" si="183"/>
        <v>0.16999999999999993</v>
      </c>
      <c r="AP131" s="10">
        <f t="shared" si="184"/>
        <v>0.19700000000000006</v>
      </c>
      <c r="AQ131" s="9" t="s">
        <v>12</v>
      </c>
      <c r="AR131" s="55" t="s">
        <v>12</v>
      </c>
      <c r="AS131" s="55">
        <v>1.79</v>
      </c>
      <c r="AT131" s="55">
        <v>1.9350000000000001</v>
      </c>
      <c r="AU131" s="55">
        <v>2.093</v>
      </c>
      <c r="AV131" s="3">
        <v>2.2400000000000002</v>
      </c>
      <c r="AW131" s="3">
        <v>2.407</v>
      </c>
      <c r="AX131" s="3" t="s">
        <v>12</v>
      </c>
      <c r="AY131" s="3">
        <v>2.7450000000000001</v>
      </c>
      <c r="AZ131" s="15" t="s">
        <v>12</v>
      </c>
      <c r="BA131" s="10">
        <f t="shared" ref="BA131:BA133" si="236">LOOKUP($K131,$Q$2:$Z$2,AQ131:AZ131)</f>
        <v>2.407</v>
      </c>
      <c r="BB131" s="9">
        <f t="shared" si="186"/>
        <v>0.31400000000000006</v>
      </c>
      <c r="BC131" s="10">
        <f t="shared" si="187"/>
        <v>0.33800000000000008</v>
      </c>
      <c r="BD131" s="9">
        <v>5.0469999999999997</v>
      </c>
      <c r="BE131" s="3">
        <v>5.6360000000000001</v>
      </c>
      <c r="BF131" s="15">
        <v>6.3419999999999996</v>
      </c>
      <c r="BG131" s="15">
        <f t="shared" ref="BG131:BG133" si="237">LOOKUP($N131,$BD$2:$BF$2,BD131:BF131)</f>
        <v>5.6360000000000001</v>
      </c>
      <c r="BH131" s="9">
        <f t="shared" si="189"/>
        <v>0.58900000000000041</v>
      </c>
      <c r="BI131" s="10">
        <f t="shared" si="190"/>
        <v>0.70599999999999952</v>
      </c>
      <c r="BJ131" s="9">
        <v>5.7089999999999996</v>
      </c>
      <c r="BK131" s="3">
        <v>6.4109999999999996</v>
      </c>
      <c r="BL131" s="15">
        <v>7.2830000000000004</v>
      </c>
      <c r="BM131" s="15">
        <f t="shared" ref="BM131:BM133" si="238">LOOKUP($N131,$BD$2:$BF$2,BJ131:BL131)</f>
        <v>6.4109999999999996</v>
      </c>
      <c r="BN131" s="9">
        <f t="shared" si="192"/>
        <v>0.70199999999999996</v>
      </c>
      <c r="BO131" s="10">
        <f t="shared" si="193"/>
        <v>0.87200000000000077</v>
      </c>
      <c r="BP131">
        <f t="shared" si="194"/>
        <v>0</v>
      </c>
      <c r="BQ131" s="93">
        <f t="shared" si="195"/>
        <v>1.6361111111111108</v>
      </c>
      <c r="BR131" s="93">
        <f t="shared" si="196"/>
        <v>1.9499999999999982</v>
      </c>
      <c r="BS131" s="93" t="str">
        <f>VLOOKUP(C131,'Koppeling locatie - aslocatie'!$A$2:$C$8139,2,FALSE)</f>
        <v>AM_EX_R_23_50</v>
      </c>
      <c r="BT131" s="93">
        <f>VLOOKUP($BS131,aslocaties_v01!$C$3:$AA$500,MATCH($K$3/10,aslocaties_v01!$C$2:$X$2),FALSE)</f>
        <v>3.1669999999999998</v>
      </c>
      <c r="BU131" s="93">
        <f>VLOOKUP(BS131,aslocaties_v01!$C$3:$AA$500,MATCH($K$3,aslocaties_v01!$C$2:$X$2),FALSE)</f>
        <v>3.5390000000000001</v>
      </c>
      <c r="BV131" s="93">
        <f>VLOOKUP(BS131,aslocaties_v01!$C$3:$AA$500,MATCH($K$3*10,aslocaties_v01!$C$2:$Y$2),FALSE)</f>
        <v>3.95</v>
      </c>
      <c r="BW131" s="93">
        <f t="shared" si="197"/>
        <v>0.37200000000000033</v>
      </c>
      <c r="BX131" s="93">
        <f t="shared" si="198"/>
        <v>0.41100000000000003</v>
      </c>
      <c r="BY131" s="94">
        <f t="shared" si="199"/>
        <v>3.3333333333333437E-2</v>
      </c>
      <c r="BZ131" s="94">
        <f t="shared" si="200"/>
        <v>0.11989100817438714</v>
      </c>
      <c r="CA131" s="94">
        <f t="shared" si="201"/>
        <v>0.63100000000000023</v>
      </c>
      <c r="CB131">
        <f t="shared" si="202"/>
        <v>0.61900000000000022</v>
      </c>
      <c r="CC131" s="58">
        <f t="shared" si="203"/>
        <v>0.57500000000000018</v>
      </c>
      <c r="CD131" s="95" t="b">
        <f t="shared" ref="CD131:CD133" si="239">OR(BY131&gt;0.1,BZ131&gt;0.1, CA131&gt;=0.15, CB131&gt;=0.15, CC131&gt;=0.15)</f>
        <v>1</v>
      </c>
      <c r="CE131" s="96" t="b">
        <f t="shared" si="205"/>
        <v>0</v>
      </c>
      <c r="CF131" t="b">
        <f t="shared" si="206"/>
        <v>1</v>
      </c>
      <c r="CG131" t="b">
        <f t="shared" si="207"/>
        <v>1</v>
      </c>
      <c r="CH131" s="84" t="b">
        <f t="shared" si="208"/>
        <v>1</v>
      </c>
      <c r="CI131">
        <f t="shared" ref="CI131:CI133" si="240">IF(CH131,AN131,"")</f>
        <v>1.2569999999999999</v>
      </c>
      <c r="CJ131" t="b">
        <f t="shared" ref="CJ131:CJ133" si="241">CI131&lt;AVERAGE(CI:CI)+3*STDEV(CI:CI)</f>
        <v>1</v>
      </c>
      <c r="CK131" t="b">
        <f t="shared" si="211"/>
        <v>0</v>
      </c>
      <c r="CL131" s="84" t="b">
        <f t="shared" si="231"/>
        <v>1</v>
      </c>
      <c r="CM131">
        <f t="shared" ref="CM131:CM133" si="242">IF(CL131,BA131,"")</f>
        <v>2.407</v>
      </c>
      <c r="CN131" t="b">
        <f t="shared" ref="CN131:CN133" si="243">CM131&lt;AVERAGE(CM:CM)+3*STDEV(CM:CM)</f>
        <v>1</v>
      </c>
      <c r="CO131" s="84">
        <f t="shared" si="214"/>
        <v>0.13907801987473362</v>
      </c>
      <c r="CP131" t="b">
        <f t="shared" ref="CP131:CP133" si="244">OR(CO131&gt;0.035, CO131&lt;0.065)</f>
        <v>1</v>
      </c>
      <c r="CQ131" s="96" t="b">
        <f t="shared" si="216"/>
        <v>1</v>
      </c>
      <c r="CR131" t="b">
        <f t="shared" si="217"/>
        <v>1</v>
      </c>
      <c r="CS131" t="b">
        <f t="shared" si="218"/>
        <v>1</v>
      </c>
      <c r="CT131" t="b">
        <f t="shared" si="219"/>
        <v>1</v>
      </c>
      <c r="CU131" t="b">
        <f t="shared" si="220"/>
        <v>1</v>
      </c>
      <c r="CV131" s="84" t="b">
        <f t="shared" si="221"/>
        <v>1</v>
      </c>
      <c r="CW131" t="b">
        <f t="shared" si="222"/>
        <v>1</v>
      </c>
      <c r="CX131" t="b">
        <f t="shared" si="223"/>
        <v>1</v>
      </c>
      <c r="CY131" t="b">
        <f t="shared" si="224"/>
        <v>1</v>
      </c>
      <c r="CZ131" t="b">
        <f t="shared" si="225"/>
        <v>1</v>
      </c>
      <c r="DA131" s="84">
        <f t="shared" ref="DA131:DA133" si="245">IFERROR(IF(AND(CQ131:CU131),0,1), 0)+IFERROR(IF(AND(CV131:CZ131),0,1),0)</f>
        <v>0</v>
      </c>
      <c r="DB131" t="b">
        <f t="shared" ref="DB131:DB133" si="246">AND(DA131&gt;0,CD131)</f>
        <v>0</v>
      </c>
    </row>
    <row r="132" spans="1:106">
      <c r="A132" s="9">
        <v>2475</v>
      </c>
      <c r="B132" s="3">
        <v>2</v>
      </c>
      <c r="C132" s="3" t="s">
        <v>1152</v>
      </c>
      <c r="D132" s="3" t="str">
        <f t="shared" si="232"/>
        <v>SG_1_vl01_0027</v>
      </c>
      <c r="E132" s="3" t="str">
        <f t="shared" si="175"/>
        <v>0027</v>
      </c>
      <c r="F132" s="3">
        <v>118989.281</v>
      </c>
      <c r="G132" s="15">
        <v>420893.43800000002</v>
      </c>
      <c r="H132" s="35" t="str">
        <f t="shared" si="176"/>
        <v>ja</v>
      </c>
      <c r="I132" s="42">
        <v>315.541</v>
      </c>
      <c r="J132" s="20" t="s">
        <v>2277</v>
      </c>
      <c r="K132" s="21">
        <v>10000</v>
      </c>
      <c r="L132" s="28">
        <f t="shared" si="228"/>
        <v>1</v>
      </c>
      <c r="M132" s="28">
        <f t="shared" si="229"/>
        <v>1</v>
      </c>
      <c r="N132" s="56">
        <f t="shared" si="233"/>
        <v>10000</v>
      </c>
      <c r="O132" s="33">
        <f t="shared" si="230"/>
        <v>41.177967409769025</v>
      </c>
      <c r="P132" s="37">
        <f t="shared" si="178"/>
        <v>163.95214210559377</v>
      </c>
      <c r="Q132" s="9" t="s">
        <v>12</v>
      </c>
      <c r="R132" s="55" t="s">
        <v>12</v>
      </c>
      <c r="S132" s="55">
        <v>3.3839999999999999</v>
      </c>
      <c r="T132" s="55">
        <v>3.5910000000000002</v>
      </c>
      <c r="U132" s="55">
        <v>3.7930000000000001</v>
      </c>
      <c r="V132" s="3">
        <v>3.9649999999999999</v>
      </c>
      <c r="W132" s="3">
        <v>4.1509999999999998</v>
      </c>
      <c r="X132" s="3" t="s">
        <v>12</v>
      </c>
      <c r="Y132" s="3">
        <v>4.5220000000000002</v>
      </c>
      <c r="Z132" s="15" t="s">
        <v>12</v>
      </c>
      <c r="AA132" s="10">
        <f t="shared" si="234"/>
        <v>4.1509999999999998</v>
      </c>
      <c r="AB132" s="9">
        <f t="shared" si="180"/>
        <v>0.35799999999999965</v>
      </c>
      <c r="AC132" s="10">
        <f t="shared" si="181"/>
        <v>0.37100000000000044</v>
      </c>
      <c r="AD132" s="9" t="s">
        <v>12</v>
      </c>
      <c r="AE132" s="55" t="s">
        <v>12</v>
      </c>
      <c r="AF132" s="55">
        <v>0.93500000000000005</v>
      </c>
      <c r="AG132" s="55">
        <v>1.012</v>
      </c>
      <c r="AH132" s="55">
        <v>1.0960000000000001</v>
      </c>
      <c r="AI132" s="3">
        <v>1.1759999999999999</v>
      </c>
      <c r="AJ132" s="3">
        <v>1.2689999999999999</v>
      </c>
      <c r="AK132" s="3" t="s">
        <v>12</v>
      </c>
      <c r="AL132" s="3">
        <v>1.47</v>
      </c>
      <c r="AM132" s="15" t="s">
        <v>12</v>
      </c>
      <c r="AN132" s="10">
        <f t="shared" si="235"/>
        <v>1.2689999999999999</v>
      </c>
      <c r="AO132" s="9">
        <f t="shared" si="183"/>
        <v>0.17299999999999982</v>
      </c>
      <c r="AP132" s="10">
        <f t="shared" si="184"/>
        <v>0.20100000000000007</v>
      </c>
      <c r="AQ132" s="9" t="s">
        <v>12</v>
      </c>
      <c r="AR132" s="55" t="s">
        <v>12</v>
      </c>
      <c r="AS132" s="55">
        <v>1.79</v>
      </c>
      <c r="AT132" s="55">
        <v>1.9350000000000001</v>
      </c>
      <c r="AU132" s="55">
        <v>2.093</v>
      </c>
      <c r="AV132" s="3">
        <v>2.2410000000000001</v>
      </c>
      <c r="AW132" s="3">
        <v>2.411</v>
      </c>
      <c r="AX132" s="3" t="s">
        <v>12</v>
      </c>
      <c r="AY132" s="3">
        <v>2.7530000000000001</v>
      </c>
      <c r="AZ132" s="15" t="s">
        <v>12</v>
      </c>
      <c r="BA132" s="10">
        <f t="shared" si="236"/>
        <v>2.411</v>
      </c>
      <c r="BB132" s="9">
        <f t="shared" si="186"/>
        <v>0.31800000000000006</v>
      </c>
      <c r="BC132" s="10">
        <f t="shared" si="187"/>
        <v>0.34200000000000008</v>
      </c>
      <c r="BD132" s="9">
        <v>5.0620000000000003</v>
      </c>
      <c r="BE132" s="3">
        <v>5.6509999999999998</v>
      </c>
      <c r="BF132" s="15">
        <v>6.3680000000000003</v>
      </c>
      <c r="BG132" s="15">
        <f t="shared" si="237"/>
        <v>5.6509999999999998</v>
      </c>
      <c r="BH132" s="9">
        <f t="shared" si="189"/>
        <v>0.58899999999999952</v>
      </c>
      <c r="BI132" s="10">
        <f t="shared" si="190"/>
        <v>0.71700000000000053</v>
      </c>
      <c r="BJ132" s="9">
        <v>5.7279999999999998</v>
      </c>
      <c r="BK132" s="3">
        <v>6.4329999999999998</v>
      </c>
      <c r="BL132" s="15">
        <v>7.3159999999999998</v>
      </c>
      <c r="BM132" s="15">
        <f t="shared" si="238"/>
        <v>6.4329999999999998</v>
      </c>
      <c r="BN132" s="9">
        <f t="shared" si="192"/>
        <v>0.70500000000000007</v>
      </c>
      <c r="BO132" s="10">
        <f t="shared" si="193"/>
        <v>0.88300000000000001</v>
      </c>
      <c r="BP132">
        <f t="shared" si="194"/>
        <v>0</v>
      </c>
      <c r="BQ132" s="93">
        <f t="shared" si="195"/>
        <v>1.6452513966480449</v>
      </c>
      <c r="BR132" s="93">
        <f t="shared" si="196"/>
        <v>1.9692737430167619</v>
      </c>
      <c r="BS132" s="93" t="str">
        <f>VLOOKUP(C132,'Koppeling locatie - aslocatie'!$A$2:$C$8139,2,FALSE)</f>
        <v>AM_EX_R_23_50</v>
      </c>
      <c r="BT132" s="93">
        <f>VLOOKUP($BS132,aslocaties_v01!$C$3:$AA$500,MATCH($K$3/10,aslocaties_v01!$C$2:$X$2),FALSE)</f>
        <v>3.1669999999999998</v>
      </c>
      <c r="BU132" s="93">
        <f>VLOOKUP(BS132,aslocaties_v01!$C$3:$AA$500,MATCH($K$3,aslocaties_v01!$C$2:$X$2),FALSE)</f>
        <v>3.5390000000000001</v>
      </c>
      <c r="BV132" s="93">
        <f>VLOOKUP(BS132,aslocaties_v01!$C$3:$AA$500,MATCH($K$3*10,aslocaties_v01!$C$2:$Y$2),FALSE)</f>
        <v>3.95</v>
      </c>
      <c r="BW132" s="93">
        <f t="shared" si="197"/>
        <v>0.37200000000000033</v>
      </c>
      <c r="BX132" s="93">
        <f t="shared" si="198"/>
        <v>0.41100000000000003</v>
      </c>
      <c r="BY132" s="94">
        <f t="shared" si="199"/>
        <v>3.910614525139855E-2</v>
      </c>
      <c r="BZ132" s="94">
        <f t="shared" si="200"/>
        <v>0.10781671159029527</v>
      </c>
      <c r="CA132" s="94">
        <f t="shared" si="201"/>
        <v>0.62600000000000033</v>
      </c>
      <c r="CB132">
        <f t="shared" si="202"/>
        <v>0.61199999999999966</v>
      </c>
      <c r="CC132" s="58">
        <f t="shared" si="203"/>
        <v>0.57200000000000006</v>
      </c>
      <c r="CD132" s="95" t="b">
        <f t="shared" si="239"/>
        <v>1</v>
      </c>
      <c r="CE132" s="96" t="b">
        <f t="shared" si="205"/>
        <v>1</v>
      </c>
      <c r="CF132" t="b">
        <f t="shared" si="206"/>
        <v>1</v>
      </c>
      <c r="CG132" t="b">
        <f t="shared" si="207"/>
        <v>1</v>
      </c>
      <c r="CH132" s="84" t="b">
        <f t="shared" si="208"/>
        <v>1</v>
      </c>
      <c r="CI132">
        <f t="shared" si="240"/>
        <v>1.2689999999999999</v>
      </c>
      <c r="CJ132" t="b">
        <f t="shared" si="241"/>
        <v>1</v>
      </c>
      <c r="CK132" t="b">
        <f t="shared" si="211"/>
        <v>0</v>
      </c>
      <c r="CL132" s="84" t="b">
        <f t="shared" si="231"/>
        <v>1</v>
      </c>
      <c r="CM132">
        <f t="shared" si="242"/>
        <v>2.411</v>
      </c>
      <c r="CN132" t="b">
        <f t="shared" si="243"/>
        <v>1</v>
      </c>
      <c r="CO132" s="84">
        <f t="shared" si="214"/>
        <v>0.13994023632207256</v>
      </c>
      <c r="CP132" t="b">
        <f t="shared" si="244"/>
        <v>1</v>
      </c>
      <c r="CQ132" s="96" t="b">
        <f t="shared" si="216"/>
        <v>1</v>
      </c>
      <c r="CR132" t="b">
        <f t="shared" si="217"/>
        <v>1</v>
      </c>
      <c r="CS132" t="b">
        <f t="shared" si="218"/>
        <v>1</v>
      </c>
      <c r="CT132" t="b">
        <f t="shared" si="219"/>
        <v>1</v>
      </c>
      <c r="CU132" t="b">
        <f t="shared" si="220"/>
        <v>1</v>
      </c>
      <c r="CV132" s="84" t="b">
        <f t="shared" si="221"/>
        <v>0</v>
      </c>
      <c r="CW132" t="b">
        <f t="shared" si="222"/>
        <v>0</v>
      </c>
      <c r="CX132" t="b">
        <f t="shared" si="223"/>
        <v>0</v>
      </c>
      <c r="CY132" t="b">
        <f t="shared" si="224"/>
        <v>1</v>
      </c>
      <c r="CZ132" t="b">
        <f t="shared" si="225"/>
        <v>1</v>
      </c>
      <c r="DA132" s="84">
        <f t="shared" si="245"/>
        <v>1</v>
      </c>
      <c r="DB132" t="b">
        <f t="shared" si="246"/>
        <v>1</v>
      </c>
    </row>
    <row r="133" spans="1:106">
      <c r="A133" s="9">
        <v>2476</v>
      </c>
      <c r="B133" s="3">
        <v>2</v>
      </c>
      <c r="C133" s="3" t="s">
        <v>1153</v>
      </c>
      <c r="D133" s="3" t="str">
        <f t="shared" si="232"/>
        <v>SG_1_vl01_0028</v>
      </c>
      <c r="E133" s="3" t="str">
        <f t="shared" si="175"/>
        <v>0028</v>
      </c>
      <c r="F133" s="3">
        <v>118875.586</v>
      </c>
      <c r="G133" s="15">
        <v>420775.31199999998</v>
      </c>
      <c r="H133" s="35" t="str">
        <f t="shared" si="176"/>
        <v>ja</v>
      </c>
      <c r="I133" s="42">
        <v>315.06799999999998</v>
      </c>
      <c r="J133" s="20" t="s">
        <v>2277</v>
      </c>
      <c r="K133" s="21">
        <v>10000</v>
      </c>
      <c r="L133" s="28">
        <f t="shared" si="228"/>
        <v>1</v>
      </c>
      <c r="M133" s="28">
        <f t="shared" si="229"/>
        <v>1</v>
      </c>
      <c r="N133" s="56">
        <f t="shared" si="233"/>
        <v>10000</v>
      </c>
      <c r="O133" s="33">
        <f t="shared" si="230"/>
        <v>163.95214210559377</v>
      </c>
      <c r="P133" s="128" t="s">
        <v>12</v>
      </c>
      <c r="Q133" s="9" t="s">
        <v>12</v>
      </c>
      <c r="R133" s="55" t="s">
        <v>12</v>
      </c>
      <c r="S133" s="55">
        <v>3.08</v>
      </c>
      <c r="T133" s="55">
        <v>3.274</v>
      </c>
      <c r="U133" s="55">
        <v>3.4740000000000002</v>
      </c>
      <c r="V133" s="3">
        <v>3.6469999999999998</v>
      </c>
      <c r="W133" s="3">
        <v>3.8340000000000001</v>
      </c>
      <c r="X133" s="3" t="s">
        <v>12</v>
      </c>
      <c r="Y133" s="3">
        <v>4.1959999999999997</v>
      </c>
      <c r="Z133" s="15" t="s">
        <v>12</v>
      </c>
      <c r="AA133" s="10">
        <f t="shared" si="234"/>
        <v>3.8340000000000001</v>
      </c>
      <c r="AB133" s="9">
        <f t="shared" si="180"/>
        <v>0.35999999999999988</v>
      </c>
      <c r="AC133" s="10">
        <f t="shared" si="181"/>
        <v>0.36199999999999966</v>
      </c>
      <c r="AD133" s="9" t="s">
        <v>12</v>
      </c>
      <c r="AE133" s="55" t="s">
        <v>12</v>
      </c>
      <c r="AF133" s="55">
        <v>0.76100000000000001</v>
      </c>
      <c r="AG133" s="55">
        <v>0.83399999999999996</v>
      </c>
      <c r="AH133" s="55">
        <v>0.93</v>
      </c>
      <c r="AI133" s="3">
        <v>1.04</v>
      </c>
      <c r="AJ133" s="3">
        <v>1.1719999999999999</v>
      </c>
      <c r="AK133" s="3" t="s">
        <v>12</v>
      </c>
      <c r="AL133" s="3">
        <v>1.4530000000000001</v>
      </c>
      <c r="AM133" s="15" t="s">
        <v>12</v>
      </c>
      <c r="AN133" s="10">
        <f t="shared" si="235"/>
        <v>1.1719999999999999</v>
      </c>
      <c r="AO133" s="9">
        <f t="shared" si="183"/>
        <v>0.24199999999999988</v>
      </c>
      <c r="AP133" s="10">
        <f t="shared" si="184"/>
        <v>0.28100000000000014</v>
      </c>
      <c r="AQ133" s="9" t="s">
        <v>12</v>
      </c>
      <c r="AR133" s="55" t="s">
        <v>12</v>
      </c>
      <c r="AS133" s="55">
        <v>1.962</v>
      </c>
      <c r="AT133" s="55">
        <v>2.117</v>
      </c>
      <c r="AU133" s="55">
        <v>2.266</v>
      </c>
      <c r="AV133" s="3">
        <v>2.3860000000000001</v>
      </c>
      <c r="AW133" s="3">
        <v>2.5230000000000001</v>
      </c>
      <c r="AX133" s="3" t="s">
        <v>12</v>
      </c>
      <c r="AY133" s="3">
        <v>2.8290000000000002</v>
      </c>
      <c r="AZ133" s="15" t="s">
        <v>12</v>
      </c>
      <c r="BA133" s="10">
        <f t="shared" si="236"/>
        <v>2.5230000000000001</v>
      </c>
      <c r="BB133" s="9">
        <f t="shared" si="186"/>
        <v>0.25700000000000012</v>
      </c>
      <c r="BC133" s="10">
        <f t="shared" si="187"/>
        <v>0.30600000000000005</v>
      </c>
      <c r="BD133" s="9">
        <v>4.3289999999999997</v>
      </c>
      <c r="BE133" s="3">
        <v>4.9050000000000002</v>
      </c>
      <c r="BF133" s="15">
        <v>5.6669999999999998</v>
      </c>
      <c r="BG133" s="15">
        <f t="shared" si="237"/>
        <v>4.9050000000000002</v>
      </c>
      <c r="BH133" s="9">
        <f t="shared" si="189"/>
        <v>0.57600000000000051</v>
      </c>
      <c r="BI133" s="10">
        <f t="shared" si="190"/>
        <v>0.76199999999999957</v>
      </c>
      <c r="BJ133" s="9">
        <v>4.7300000000000004</v>
      </c>
      <c r="BK133" s="3">
        <v>5.4450000000000003</v>
      </c>
      <c r="BL133" s="15">
        <v>6.4470000000000001</v>
      </c>
      <c r="BM133" s="15">
        <f t="shared" si="238"/>
        <v>5.4450000000000003</v>
      </c>
      <c r="BN133" s="9">
        <f t="shared" si="192"/>
        <v>0.71499999999999986</v>
      </c>
      <c r="BO133" s="10">
        <f t="shared" si="193"/>
        <v>1.0019999999999998</v>
      </c>
      <c r="BP133">
        <f t="shared" si="194"/>
        <v>0</v>
      </c>
      <c r="BQ133" s="93">
        <f t="shared" si="195"/>
        <v>1.6000000000000019</v>
      </c>
      <c r="BR133" s="93">
        <f t="shared" si="196"/>
        <v>1.9861111111111114</v>
      </c>
      <c r="BS133" s="93" t="str">
        <f>VLOOKUP(C133,'Koppeling locatie - aslocatie'!$A$2:$C$8139,2,FALSE)</f>
        <v>AM_EX_R_23_50</v>
      </c>
      <c r="BT133" s="93">
        <f>VLOOKUP($BS133,aslocaties_v01!$C$3:$AA$500,MATCH($K$3/10,aslocaties_v01!$C$2:$X$2),FALSE)</f>
        <v>3.1669999999999998</v>
      </c>
      <c r="BU133" s="93">
        <f>VLOOKUP(BS133,aslocaties_v01!$C$3:$AA$500,MATCH($K$3,aslocaties_v01!$C$2:$X$2),FALSE)</f>
        <v>3.5390000000000001</v>
      </c>
      <c r="BV133" s="93">
        <f>VLOOKUP(BS133,aslocaties_v01!$C$3:$AA$500,MATCH($K$3*10,aslocaties_v01!$C$2:$Y$2),FALSE)</f>
        <v>3.95</v>
      </c>
      <c r="BW133" s="93">
        <f t="shared" si="197"/>
        <v>0.37200000000000033</v>
      </c>
      <c r="BX133" s="93">
        <f t="shared" si="198"/>
        <v>0.41100000000000003</v>
      </c>
      <c r="BY133" s="94">
        <f t="shared" si="199"/>
        <v>3.3333333333334547E-2</v>
      </c>
      <c r="BZ133" s="94">
        <f t="shared" si="200"/>
        <v>0.1353591160221006</v>
      </c>
      <c r="CA133" s="94">
        <f t="shared" si="201"/>
        <v>0.30700000000000038</v>
      </c>
      <c r="CB133">
        <f t="shared" si="202"/>
        <v>0.29499999999999993</v>
      </c>
      <c r="CC133" s="58">
        <f t="shared" si="203"/>
        <v>0.24599999999999955</v>
      </c>
      <c r="CD133" s="95" t="b">
        <f t="shared" si="239"/>
        <v>1</v>
      </c>
      <c r="CE133" s="96" t="b">
        <f t="shared" si="205"/>
        <v>1</v>
      </c>
      <c r="CF133" t="b">
        <f t="shared" si="206"/>
        <v>1</v>
      </c>
      <c r="CG133" t="b">
        <f t="shared" si="207"/>
        <v>1</v>
      </c>
      <c r="CH133" s="84" t="b">
        <f t="shared" si="208"/>
        <v>1</v>
      </c>
      <c r="CI133">
        <f t="shared" si="240"/>
        <v>1.1719999999999999</v>
      </c>
      <c r="CJ133" t="b">
        <f t="shared" si="241"/>
        <v>1</v>
      </c>
      <c r="CK133" t="b">
        <f t="shared" si="211"/>
        <v>1</v>
      </c>
      <c r="CL133" s="84" t="b">
        <f t="shared" si="231"/>
        <v>1</v>
      </c>
      <c r="CM133">
        <f t="shared" si="242"/>
        <v>2.5230000000000001</v>
      </c>
      <c r="CN133" t="b">
        <f t="shared" si="243"/>
        <v>1</v>
      </c>
      <c r="CO133" s="84">
        <f t="shared" si="214"/>
        <v>0.11802350618181949</v>
      </c>
      <c r="CP133" t="b">
        <f t="shared" si="244"/>
        <v>1</v>
      </c>
      <c r="CQ133" s="96" t="b">
        <f t="shared" si="216"/>
        <v>0</v>
      </c>
      <c r="CR133" t="b">
        <f t="shared" si="217"/>
        <v>0</v>
      </c>
      <c r="CS133" t="b">
        <f t="shared" si="218"/>
        <v>0</v>
      </c>
      <c r="CT133" t="b">
        <f t="shared" si="219"/>
        <v>1</v>
      </c>
      <c r="CU133" t="b">
        <f t="shared" si="220"/>
        <v>1</v>
      </c>
      <c r="CV133" s="84" t="str">
        <f>IF(P133="-","-",ABS(#REF!-AA133)&lt;P133*$CR$1)</f>
        <v>-</v>
      </c>
      <c r="CW133" t="str">
        <f>IF(P133="-","-",ABS(#REF!-BG133)&lt;P133*$CS$1)</f>
        <v>-</v>
      </c>
      <c r="CX133" t="str">
        <f>IF(P133="-","-",ABS(#REF!-BM133)&lt;P133*$CT$1)</f>
        <v>-</v>
      </c>
      <c r="CY133" t="str">
        <f>IF(P133="-","-",ABS(#REF!-AN133)&lt;P133*$CU$1)</f>
        <v>-</v>
      </c>
      <c r="CZ133" t="str">
        <f>IF(P133="-","-",ABS(BA133-#REF!)&lt;P133*$CV$1)</f>
        <v>-</v>
      </c>
      <c r="DA133" s="84">
        <f t="shared" si="245"/>
        <v>1</v>
      </c>
      <c r="DB133" t="b">
        <f t="shared" si="246"/>
        <v>1</v>
      </c>
    </row>
  </sheetData>
  <mergeCells count="2">
    <mergeCell ref="A1:G1"/>
    <mergeCell ref="DB1:DB2"/>
  </mergeCells>
  <conditionalFormatting sqref="O3:P133">
    <cfRule type="cellIs" dxfId="74" priority="9" stopIfTrue="1" operator="equal">
      <formula>"-"</formula>
    </cfRule>
    <cfRule type="cellIs" dxfId="73" priority="10" stopIfTrue="1" operator="greaterThan">
      <formula>300</formula>
    </cfRule>
    <cfRule type="cellIs" dxfId="72" priority="11" stopIfTrue="1" operator="greaterThanOrEqual">
      <formula>125</formula>
    </cfRule>
  </conditionalFormatting>
  <conditionalFormatting sqref="H3:I133">
    <cfRule type="cellIs" dxfId="71" priority="7" operator="equal">
      <formula>"nee"</formula>
    </cfRule>
    <cfRule type="cellIs" dxfId="70"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Q74:BS74 BQ76:BS76 BQ78:BS78 BQ80:BS80 BQ82:BS82 BQ84:BS84 BQ86:BS86 BQ88:BS88 BQ90:BS90 BQ92:BS92 BQ94:BS94 BQ96:BS96 BQ98:BS98 BQ100:BS100 BQ102:BS102 BQ104:BS104 BQ106:BS106 BQ108:BS108 BQ110:BS110 BQ112:BS112 BQ114:BS114 BQ116:BS116 BQ118:BS118 BQ120:BS120 BQ122:BS122 BQ124:BS124 BQ126:BS126 BQ128:BS128 BQ130:BS130 BQ132:BS132 BS7 BS9 BS11 BS13 BS15 BS17 BS19 BS21 BS23 BS25 BS27 BS29 BS31 BS33 BS35 BS37 BS39 BS41 BS43 BS45 BS47 BS49 BS51 BS53 BS55 BS57 BS59 BS61 BS63 BS65 BS67 BS69 BS71 BS73 BS75 BS77 BS79 BS81 BS83 BS85 BS87 BS89 BS91 BS93 BS95 BS97 BS99 BS101 BS103 BS105 BS107 BS109 BS111 BS113 BS115 BS117 BS119 BS121 BS123 BS125 BS127 BS129 BS131 BS133">
    <cfRule type="iconSet" priority="7482">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BY74:BZ74 BY76:BZ76 BY78:BZ78 BY80:BZ80 BY82:BZ82 BY84:BZ84 BY86:BZ86 BY88:BZ88 BY90:BZ90 BY92:BZ92 BY94:BZ94 BY96:BZ96 BY98:BZ98 BY100:BZ100 BY102:BZ102 BY104:BZ104 BY106:BZ106 BY108:BZ108 BY110:BZ110 BY112:BZ112 BY114:BZ114 BY116:BZ116 BY118:BZ118 BY120:BZ120 BY122:BZ122 BY124:BZ124 BY126:BZ126 BY128:BZ128 BY130:BZ130 BY132:BZ132">
    <cfRule type="iconSet" priority="7612">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A74:CD74 CA76:CD76 CA78:CD78 CA80:CD80 CA82:CD82 CA84:CD84 CA86:CD86 CA88:CD88 CA90:CD90 CA92:CD92 CA94:CD94 CA96:CD96 CA98:CD98 CA100:CD100 CA102:CD102 CA104:CD104 CA106:CD106 CA108:CD108 CA110:CD110 CA112:CD112 CA114:CD114 CA116:CD116 CA118:CD118 CA120:CD120 CA122:CD122 CA124:CD124 CA126:CD126 CA128:CD128 CA130:CD130 CA132:CD132">
    <cfRule type="iconSet" priority="7677">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BQ75:BS75 BQ77:BS77 BQ79:BS79 BQ81:BS81 BQ83:BS83 BQ85:BS85 BQ87:BS87 BQ89:BS89 BQ91:BS91 BQ93:BS93 BQ95:BS95 BQ97:BS97 BQ99:BS99 BQ101:BS101 BQ103:BS103 BQ105:BS105 BQ107:BS107 BQ109:BS109 BQ111:BS111 BQ113:BS113 BQ115:BS115 BQ117:BS117 BQ119:BS119 BQ121:BS121 BQ123:BS123 BQ125:BS125 BQ127:BS127 BQ129:BS129 BQ131:BS131 BQ133:BS133">
    <cfRule type="iconSet" priority="7742">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BY75:BZ75 BY77:BZ77 BY79:BZ79 BY81:BZ81 BY83:BZ83 BY85:BZ85 BY87:BZ87 BY89:BZ89 BY91:BZ91 BY93:BZ93 BY95:BZ95 BY97:BZ97 BY99:BZ99 BY101:BZ101 BY103:BZ103 BY105:BZ105 BY107:BZ107 BY109:BZ109 BY111:BZ111 BY113:BZ113 BY115:BZ115 BY117:BZ117 BY119:BZ119 BY121:BZ121 BY123:BZ123 BY125:BZ125 BY127:BZ127 BY129:BZ129 BY131:BZ131 BY133:BZ133">
    <cfRule type="iconSet" priority="7807">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A75:CD75 CA77:CD77 CA79:CD79 CA81:CD81 CA83:CD83 CA85:CD85 CA87:CD87 CA89:CD89 CA91:CD91 CA93:CD93 CA95:CD95 CA97:CD97 CA99:CD99 CA101:CD101 CA103:CD103 CA105:CD105 CA107:CD107 CA109:CD109 CA111:CD111 CA113:CD113 CA115:CD115 CA117:CD117 CA119:CD119 CA121:CD121 CA123:CD123 CA125:CD125 CA127:CD127 CA129:CD129 CA131:CD131 CA133:CD133">
    <cfRule type="iconSet" priority="7872">
      <iconSet iconSet="3Symbols2" reverse="1">
        <cfvo type="percent" val="0"/>
        <cfvo type="num" val="0.1"/>
        <cfvo type="num" val="0.15"/>
      </iconSet>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B62"/>
  <sheetViews>
    <sheetView topLeftCell="BZ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2146</v>
      </c>
      <c r="B3" s="7">
        <v>2</v>
      </c>
      <c r="C3" s="7" t="s">
        <v>2619</v>
      </c>
      <c r="D3" s="7" t="str">
        <f t="shared" ref="D3:D34" si="0">IF(ISERROR(FIND("_",C3)),C3,LEFT(C3,LEN(C3)-LEN(RIGHT(C3,LEN(C3)-FIND("~",SUBSTITUTE(C3,"_","~",LEN(C3)-LEN(SUBSTITUTE(C3,"_",""))))))) &amp; TEXT(INT(RIGHT(C3,LEN(C3)-FIND("~",SUBSTITUTE(C3,"_","~",LEN(C3)-LEN(SUBSTITUTE(C3,"_","")))))), "0000") )</f>
        <v>NI_1_24-3_dk_0001</v>
      </c>
      <c r="E3" s="7" t="str">
        <f t="shared" ref="E3:E34" si="1">TEXT(INT(RIGHT(C3,LEN(C3)-FIND("~",SUBSTITUTE(C3,"_","~",LEN(C3)-LEN(SUBSTITUTE(C3,"_","")))))), "0000")</f>
        <v>0001</v>
      </c>
      <c r="F3" s="7">
        <v>120472.523</v>
      </c>
      <c r="G3" s="14">
        <v>425189.68800000002</v>
      </c>
      <c r="H3" s="34" t="str">
        <f t="shared" ref="H3:H34" si="2">IF(COUNTIF(C:C, "="&amp;C3)=1,"ja", "nee")</f>
        <v>ja</v>
      </c>
      <c r="I3" s="41" t="s">
        <v>2402</v>
      </c>
      <c r="J3" s="72" t="s">
        <v>2620</v>
      </c>
      <c r="K3" s="74">
        <v>10000</v>
      </c>
      <c r="L3" s="45">
        <v>1</v>
      </c>
      <c r="M3" s="49">
        <v>1</v>
      </c>
      <c r="N3" s="46">
        <f t="shared" ref="N3:N34" si="3">INT(K3/L3*M3)</f>
        <v>10000</v>
      </c>
      <c r="O3" s="32" t="s">
        <v>12</v>
      </c>
      <c r="P3" s="37">
        <f t="shared" ref="P3:P34" si="4">SQRT((F3-F4)^2+(G3-G4)^2)</f>
        <v>845.37242005165695</v>
      </c>
      <c r="Q3" s="6" t="s">
        <v>12</v>
      </c>
      <c r="R3" s="54" t="s">
        <v>12</v>
      </c>
      <c r="S3" s="54">
        <v>3.371</v>
      </c>
      <c r="T3" s="54">
        <v>3.5739999999999998</v>
      </c>
      <c r="U3" s="54">
        <v>3.7650000000000001</v>
      </c>
      <c r="V3" s="7">
        <v>3.9220000000000002</v>
      </c>
      <c r="W3" s="7">
        <v>4.0880000000000001</v>
      </c>
      <c r="X3" s="7" t="s">
        <v>12</v>
      </c>
      <c r="Y3" s="7">
        <v>4.4020000000000001</v>
      </c>
      <c r="Z3" s="14" t="s">
        <v>12</v>
      </c>
      <c r="AA3" s="8">
        <f t="shared" ref="AA3:AA34" si="5">LOOKUP($K3,$Q$2:$Z$2,Q3:Z3)</f>
        <v>4.0880000000000001</v>
      </c>
      <c r="AB3" s="6">
        <f t="shared" ref="AB3:AB34" si="6">LOOKUP($K3,$Q$2:$Z$2,Q3:Z3)-LOOKUP(0.1*$K3,$Q$2:$Z$2,Q3:Z3)</f>
        <v>0.32299999999999995</v>
      </c>
      <c r="AC3" s="8">
        <f t="shared" ref="AC3:AC34" si="7">LOOKUP(10*$K3,$Q$2:$Z$2,Q3:Z3)-LOOKUP($K3,$Q$2:$Z$2,Q3:Z3)</f>
        <v>0.31400000000000006</v>
      </c>
      <c r="AD3" s="6" t="s">
        <v>12</v>
      </c>
      <c r="AE3" s="54" t="s">
        <v>12</v>
      </c>
      <c r="AF3" s="54">
        <v>0.1</v>
      </c>
      <c r="AG3" s="54">
        <v>0.1</v>
      </c>
      <c r="AH3" s="54">
        <v>0.1</v>
      </c>
      <c r="AI3" s="7">
        <v>0.1</v>
      </c>
      <c r="AJ3" s="7">
        <v>0.1</v>
      </c>
      <c r="AK3" s="7" t="s">
        <v>12</v>
      </c>
      <c r="AL3" s="7">
        <v>0.1</v>
      </c>
      <c r="AM3" s="14" t="s">
        <v>12</v>
      </c>
      <c r="AN3" s="8">
        <f t="shared" ref="AN3:AN34" si="8">LOOKUP($K3,$Q$2:$Z$2,AD3:AM3)</f>
        <v>0.1</v>
      </c>
      <c r="AO3" s="6">
        <f t="shared" ref="AO3:AO34" si="9">LOOKUP($K3,$Q$2:$Z$2,AD3:AM3)-LOOKUP(0.1*$K3,$Q$2:$Z$2,AD3:AM3)</f>
        <v>0</v>
      </c>
      <c r="AP3" s="8">
        <f t="shared" ref="AP3:AP34" si="10">LOOKUP(10*$K3,$Q$2:$Z$2,AD3:AM3)-LOOKUP($K3,$Q$2:$Z$2,AD3:AM3)</f>
        <v>0</v>
      </c>
      <c r="AQ3" s="6" t="s">
        <v>12</v>
      </c>
      <c r="AR3" s="54" t="s">
        <v>12</v>
      </c>
      <c r="AS3" s="54">
        <v>0.1</v>
      </c>
      <c r="AT3" s="54">
        <v>0.1</v>
      </c>
      <c r="AU3" s="54">
        <v>0.1</v>
      </c>
      <c r="AV3" s="7">
        <v>0.1</v>
      </c>
      <c r="AW3" s="7">
        <v>0.1</v>
      </c>
      <c r="AX3" s="7" t="s">
        <v>12</v>
      </c>
      <c r="AY3" s="7">
        <v>0.1</v>
      </c>
      <c r="AZ3" s="14" t="s">
        <v>12</v>
      </c>
      <c r="BA3" s="8">
        <f t="shared" ref="BA3:BA34" si="11">LOOKUP($K3,$Q$2:$Z$2,AQ3:AZ3)</f>
        <v>0.1</v>
      </c>
      <c r="BB3" s="6">
        <f t="shared" ref="BB3:BB34" si="12">LOOKUP($K3,$Q$2:$Z$2,AQ3:AZ3)-LOOKUP(0.1*$K3,$Q$2:$Z$2,AQ3:AZ3)</f>
        <v>0</v>
      </c>
      <c r="BC3" s="8">
        <f t="shared" ref="BC3:BC34" si="13">LOOKUP(10*$K3,$Q$2:$Z$2,AQ3:AZ3)-LOOKUP($K3,$Q$2:$Z$2,AQ3:AZ3)</f>
        <v>0</v>
      </c>
      <c r="BD3" s="6" t="s">
        <v>2403</v>
      </c>
      <c r="BE3" s="7" t="s">
        <v>12</v>
      </c>
      <c r="BF3" s="14" t="s">
        <v>12</v>
      </c>
      <c r="BG3" s="8" t="str">
        <f t="shared" ref="BG3:BG34" si="14">LOOKUP($N3,$BD$2:$BF$2,BD3:BF3)</f>
        <v>-</v>
      </c>
      <c r="BH3" s="6" t="e">
        <f t="shared" ref="BH3:BH34" si="15">BE3-BD3</f>
        <v>#VALUE!</v>
      </c>
      <c r="BI3" s="8" t="e">
        <f t="shared" ref="BI3:BI34" si="16">BF3-BE3</f>
        <v>#VALUE!</v>
      </c>
      <c r="BJ3" s="6" t="s">
        <v>2403</v>
      </c>
      <c r="BK3" s="7" t="s">
        <v>12</v>
      </c>
      <c r="BL3" s="14" t="s">
        <v>12</v>
      </c>
      <c r="BM3" s="8" t="str">
        <f t="shared" ref="BM3:BM34" si="17">LOOKUP($N3,$BD$2:$BF$2,BJ3:BL3)</f>
        <v>-</v>
      </c>
      <c r="BN3" s="6" t="e">
        <f t="shared" ref="BN3:BN34" si="18">BK3-BJ3</f>
        <v>#VALUE!</v>
      </c>
      <c r="BO3" s="8" t="e">
        <f t="shared" ref="BO3:BO34" si="19">BL3-BK3</f>
        <v>#VALUE!</v>
      </c>
      <c r="BP3">
        <f t="shared" ref="BP3:BP34" si="20">IF(AND(ISERROR(FIND("Fout",Q3)), ISERROR(FIND("Fout",AD3)), ISERROR(FIND("Fout",AQ3)), ISERROR(FIND( "Fout",BD3)), ISERROR(FIND( "Fout",BJ3))),0,1)</f>
        <v>0</v>
      </c>
      <c r="BQ3" s="93" t="e">
        <f t="shared" ref="BQ3:BQ34" si="21">IF(AB3=0, -1, BH3/AB3)</f>
        <v>#VALUE!</v>
      </c>
      <c r="BR3" s="93" t="e">
        <f t="shared" ref="BR3:BR34" si="22">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W34" si="23">BU3-BT3</f>
        <v>#N/A</v>
      </c>
      <c r="BX3" s="93" t="e">
        <f t="shared" ref="BX3:BX34" si="24">BV3-BU3</f>
        <v>#N/A</v>
      </c>
      <c r="BY3" s="94">
        <f t="shared" ref="BY3:BY34" si="25">IFERROR(ABS(1-BW3/AB3), 999)</f>
        <v>999</v>
      </c>
      <c r="BZ3" s="94">
        <f t="shared" ref="BZ3:BZ34" si="26">IFERROR(ABS(1-BX3/AC3), 999)</f>
        <v>999</v>
      </c>
      <c r="CA3" s="94" t="e">
        <f t="shared" ref="CA3:CA34" si="27">ABS(LOOKUP(0.1*$K3,$Q$2:$Z$2,Q3:Z3)-BT3)</f>
        <v>#N/A</v>
      </c>
      <c r="CB3" t="e">
        <f t="shared" ref="CB3:CB34" si="28">ABS(LOOKUP($K3,$Q$2:$Z$2,Q3:Z3)-BU3)</f>
        <v>#N/A</v>
      </c>
      <c r="CC3" s="58" t="e">
        <f t="shared" ref="CC3:CC34" si="29">ABS(LOOKUP(10*$K3,$Q$2:$Z$2,Q3:Z3)-BV3)</f>
        <v>#N/A</v>
      </c>
      <c r="CD3" s="95" t="e">
        <f t="shared" ref="CD3:CD34" si="30">OR(BY3&gt;0.1,BZ3&gt;0.1, CA3&gt;=0.15, CB3&gt;=0.15, CC3&gt;=0.15)</f>
        <v>#N/A</v>
      </c>
      <c r="CE3" s="96" t="b">
        <f t="shared" ref="CE3:CE34" si="31">AA3&lt;AVERAGE(AA:AA)+2*STDEV(AA:AA)</f>
        <v>1</v>
      </c>
      <c r="CF3" t="e">
        <f t="shared" ref="CF3:CF34" si="32">BG3&lt;AVERAGE(BG:BG)+2*STDEV(BG:BG)</f>
        <v>#DIV/0!</v>
      </c>
      <c r="CG3" t="e">
        <f t="shared" ref="CG3:CG34" si="33">BM3&lt;AVERAGE(BM:BM)+2*STDEV(BM:BM)</f>
        <v>#DIV/0!</v>
      </c>
      <c r="CH3" s="84" t="b">
        <f t="shared" ref="CH3:CH34" si="34">AN3&gt;0.25</f>
        <v>0</v>
      </c>
      <c r="CI3" t="str">
        <f t="shared" ref="CI3:CI34" si="35">IF(CH3,AN3,"")</f>
        <v/>
      </c>
      <c r="CJ3" t="b">
        <f t="shared" ref="CJ3:CJ34" si="36">CI3&lt;AVERAGE(CI:CI)+3*STDEV(CI:CI)</f>
        <v>0</v>
      </c>
      <c r="CK3" t="b">
        <f t="shared" ref="CK3:CK34" si="37">AN3&lt;1.25</f>
        <v>1</v>
      </c>
      <c r="CL3" s="84" t="b">
        <f>BA3&gt;AVERAGE(BA:BA)-2*STDEV(BA:BA)</f>
        <v>1</v>
      </c>
      <c r="CM3">
        <f t="shared" ref="CM3:CM34" si="38">IF(CL3,BA3,"")</f>
        <v>0.1</v>
      </c>
      <c r="CN3" t="b">
        <f t="shared" ref="CN3:CN34" si="39">CM3&lt;AVERAGE(CM:CM)+3*STDEV(CM:CM)</f>
        <v>1</v>
      </c>
      <c r="CO3" s="84">
        <f t="shared" ref="CO3:CO34" si="40">IF(BA3=0, -1, AN3/(1.56*BA3^2))</f>
        <v>6.4102564102564097</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e">
        <f t="shared" ref="CW3:CW34" si="48">IF(P3="-","-",ABS(BG4-BG3)&lt;P3*$CS$1)</f>
        <v>#VALUE!</v>
      </c>
      <c r="CX3" t="e">
        <f t="shared" ref="CX3:CX34" si="49">IF(P3="-","-",ABS(BM4-BM3)&lt;P3*$CT$1)</f>
        <v>#VALUE!</v>
      </c>
      <c r="CY3" t="b">
        <f t="shared" ref="CY3:CY34" si="50">IF(P3="-","-",ABS(AN4-AN3)&lt;P3*$CU$1)</f>
        <v>1</v>
      </c>
      <c r="CZ3" t="b">
        <f t="shared" ref="CZ3:CZ34" si="51">IF(P3="-","-",ABS(BA3-BA4)&lt;P3*$CV$1)</f>
        <v>1</v>
      </c>
      <c r="DA3" s="84">
        <f t="shared" ref="DA3:DA34" si="52">IFERROR(IF(AND(CQ3:CU3),0,1), 0)+IFERROR(IF(AND(CV3:CZ3),0,1),0)</f>
        <v>0</v>
      </c>
      <c r="DB3" t="e">
        <f t="shared" ref="DB3:DB34" si="53">AND(DA3&gt;0,CD3)</f>
        <v>#N/A</v>
      </c>
    </row>
    <row r="4" spans="1:106">
      <c r="A4" s="9">
        <v>2147</v>
      </c>
      <c r="B4" s="3">
        <v>2</v>
      </c>
      <c r="C4" s="3" t="s">
        <v>2621</v>
      </c>
      <c r="D4" s="3" t="str">
        <f t="shared" si="0"/>
        <v>NI_1_24-3_dk_0010</v>
      </c>
      <c r="E4" s="3" t="str">
        <f t="shared" si="1"/>
        <v>0010</v>
      </c>
      <c r="F4" s="3">
        <v>120062.44500000001</v>
      </c>
      <c r="G4" s="15">
        <v>424450.43800000002</v>
      </c>
      <c r="H4" s="35" t="str">
        <f t="shared" si="2"/>
        <v>ja</v>
      </c>
      <c r="I4" s="42" t="s">
        <v>2402</v>
      </c>
      <c r="J4" s="20" t="s">
        <v>2620</v>
      </c>
      <c r="K4" s="21">
        <v>10000</v>
      </c>
      <c r="L4" s="28">
        <f t="shared" ref="L4:L35" si="54">L3</f>
        <v>1</v>
      </c>
      <c r="M4" s="28">
        <f t="shared" ref="M4:M35" si="55">M3</f>
        <v>1</v>
      </c>
      <c r="N4" s="56">
        <f t="shared" si="3"/>
        <v>10000</v>
      </c>
      <c r="O4" s="33">
        <f t="shared" ref="O4:O35" si="56">SQRT((F3-F4)^2+(G3-G4)^2)</f>
        <v>845.37242005165695</v>
      </c>
      <c r="P4" s="37">
        <f t="shared" si="4"/>
        <v>105.56202992557817</v>
      </c>
      <c r="Q4" s="9" t="s">
        <v>12</v>
      </c>
      <c r="R4" s="55" t="s">
        <v>12</v>
      </c>
      <c r="S4" s="55">
        <v>3.2</v>
      </c>
      <c r="T4" s="55">
        <v>3.3879999999999999</v>
      </c>
      <c r="U4" s="55">
        <v>3.589</v>
      </c>
      <c r="V4" s="3">
        <v>3.766</v>
      </c>
      <c r="W4" s="3">
        <v>3.9620000000000002</v>
      </c>
      <c r="X4" s="3" t="s">
        <v>12</v>
      </c>
      <c r="Y4" s="3">
        <v>4.319</v>
      </c>
      <c r="Z4" s="15" t="s">
        <v>12</v>
      </c>
      <c r="AA4" s="10">
        <f t="shared" si="5"/>
        <v>3.9620000000000002</v>
      </c>
      <c r="AB4" s="9">
        <f t="shared" si="6"/>
        <v>0.37300000000000022</v>
      </c>
      <c r="AC4" s="10">
        <f t="shared" si="7"/>
        <v>0.35699999999999976</v>
      </c>
      <c r="AD4" s="9" t="s">
        <v>12</v>
      </c>
      <c r="AE4" s="55" t="s">
        <v>12</v>
      </c>
      <c r="AF4" s="55">
        <v>0.1</v>
      </c>
      <c r="AG4" s="55">
        <v>0.1</v>
      </c>
      <c r="AH4" s="55">
        <v>0.1</v>
      </c>
      <c r="AI4" s="3">
        <v>0.1</v>
      </c>
      <c r="AJ4" s="3">
        <v>0.1</v>
      </c>
      <c r="AK4" s="3" t="s">
        <v>12</v>
      </c>
      <c r="AL4" s="3">
        <v>0.1</v>
      </c>
      <c r="AM4" s="15" t="s">
        <v>12</v>
      </c>
      <c r="AN4" s="10">
        <f t="shared" si="8"/>
        <v>0.1</v>
      </c>
      <c r="AO4" s="9">
        <f t="shared" si="9"/>
        <v>0</v>
      </c>
      <c r="AP4" s="10">
        <f t="shared" si="10"/>
        <v>0</v>
      </c>
      <c r="AQ4" s="9" t="s">
        <v>12</v>
      </c>
      <c r="AR4" s="55" t="s">
        <v>12</v>
      </c>
      <c r="AS4" s="55">
        <v>0.1</v>
      </c>
      <c r="AT4" s="55">
        <v>0.1</v>
      </c>
      <c r="AU4" s="55">
        <v>0.1</v>
      </c>
      <c r="AV4" s="3">
        <v>0.1</v>
      </c>
      <c r="AW4" s="3">
        <v>0.1</v>
      </c>
      <c r="AX4" s="3" t="s">
        <v>12</v>
      </c>
      <c r="AY4" s="3">
        <v>0.1</v>
      </c>
      <c r="AZ4" s="15" t="s">
        <v>12</v>
      </c>
      <c r="BA4" s="10">
        <f t="shared" si="11"/>
        <v>0.1</v>
      </c>
      <c r="BB4" s="9">
        <f t="shared" si="12"/>
        <v>0</v>
      </c>
      <c r="BC4" s="10">
        <f t="shared" si="13"/>
        <v>0</v>
      </c>
      <c r="BD4" s="9" t="s">
        <v>2403</v>
      </c>
      <c r="BE4" s="3" t="s">
        <v>12</v>
      </c>
      <c r="BF4" s="15" t="s">
        <v>12</v>
      </c>
      <c r="BG4" s="15" t="str">
        <f t="shared" si="14"/>
        <v>-</v>
      </c>
      <c r="BH4" s="9" t="e">
        <f t="shared" si="15"/>
        <v>#VALUE!</v>
      </c>
      <c r="BI4" s="10" t="e">
        <f t="shared" si="16"/>
        <v>#VALUE!</v>
      </c>
      <c r="BJ4" s="9" t="s">
        <v>2403</v>
      </c>
      <c r="BK4" s="3" t="s">
        <v>12</v>
      </c>
      <c r="BL4" s="15" t="s">
        <v>12</v>
      </c>
      <c r="BM4" s="15" t="str">
        <f t="shared" si="17"/>
        <v>-</v>
      </c>
      <c r="BN4" s="9" t="e">
        <f t="shared" si="18"/>
        <v>#VALUE!</v>
      </c>
      <c r="BO4" s="10" t="e">
        <f t="shared" si="19"/>
        <v>#VALUE!</v>
      </c>
      <c r="BP4">
        <f t="shared" si="20"/>
        <v>0</v>
      </c>
      <c r="BQ4" s="93" t="e">
        <f t="shared" si="21"/>
        <v>#VALUE!</v>
      </c>
      <c r="BR4" s="93" t="e">
        <f t="shared" si="22"/>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23"/>
        <v>#N/A</v>
      </c>
      <c r="BX4" s="93" t="e">
        <f t="shared" si="24"/>
        <v>#N/A</v>
      </c>
      <c r="BY4" s="94">
        <f t="shared" si="25"/>
        <v>999</v>
      </c>
      <c r="BZ4" s="94">
        <f t="shared" si="26"/>
        <v>999</v>
      </c>
      <c r="CA4" s="94" t="e">
        <f t="shared" si="27"/>
        <v>#N/A</v>
      </c>
      <c r="CB4" t="e">
        <f t="shared" si="28"/>
        <v>#N/A</v>
      </c>
      <c r="CC4" s="58" t="e">
        <f t="shared" si="29"/>
        <v>#N/A</v>
      </c>
      <c r="CD4" s="95" t="e">
        <f t="shared" si="30"/>
        <v>#N/A</v>
      </c>
      <c r="CE4" s="96" t="b">
        <f t="shared" si="31"/>
        <v>1</v>
      </c>
      <c r="CF4" t="e">
        <f t="shared" si="32"/>
        <v>#DIV/0!</v>
      </c>
      <c r="CG4" t="e">
        <f t="shared" si="33"/>
        <v>#DIV/0!</v>
      </c>
      <c r="CH4" s="84" t="b">
        <f t="shared" si="34"/>
        <v>0</v>
      </c>
      <c r="CI4" t="str">
        <f t="shared" si="35"/>
        <v/>
      </c>
      <c r="CJ4" t="b">
        <f t="shared" si="36"/>
        <v>0</v>
      </c>
      <c r="CK4" t="b">
        <f t="shared" si="37"/>
        <v>1</v>
      </c>
      <c r="CL4" s="84" t="b">
        <f t="shared" ref="CL4:CL35" si="57">BA4&lt;AVERAGE(BA:BA)+2*STDEV(BA:BA)</f>
        <v>1</v>
      </c>
      <c r="CM4">
        <f t="shared" si="38"/>
        <v>0.1</v>
      </c>
      <c r="CN4" t="b">
        <f t="shared" si="39"/>
        <v>1</v>
      </c>
      <c r="CO4" s="84">
        <f t="shared" si="40"/>
        <v>6.4102564102564097</v>
      </c>
      <c r="CP4" t="b">
        <f t="shared" si="41"/>
        <v>1</v>
      </c>
      <c r="CQ4" s="96" t="b">
        <f t="shared" si="42"/>
        <v>1</v>
      </c>
      <c r="CR4" t="e">
        <f t="shared" si="43"/>
        <v>#VALUE!</v>
      </c>
      <c r="CS4" t="e">
        <f t="shared" si="44"/>
        <v>#VALUE!</v>
      </c>
      <c r="CT4" t="b">
        <f t="shared" si="45"/>
        <v>1</v>
      </c>
      <c r="CU4" t="b">
        <f t="shared" si="46"/>
        <v>1</v>
      </c>
      <c r="CV4" s="84" t="b">
        <f t="shared" si="47"/>
        <v>1</v>
      </c>
      <c r="CW4" t="e">
        <f t="shared" si="48"/>
        <v>#VALUE!</v>
      </c>
      <c r="CX4" t="e">
        <f t="shared" si="49"/>
        <v>#VALUE!</v>
      </c>
      <c r="CY4" t="b">
        <f t="shared" si="50"/>
        <v>1</v>
      </c>
      <c r="CZ4" t="b">
        <f t="shared" si="51"/>
        <v>1</v>
      </c>
      <c r="DA4" s="84">
        <f t="shared" si="52"/>
        <v>0</v>
      </c>
      <c r="DB4" t="e">
        <f t="shared" si="53"/>
        <v>#N/A</v>
      </c>
    </row>
    <row r="5" spans="1:106">
      <c r="A5" s="9">
        <v>2148</v>
      </c>
      <c r="B5" s="3">
        <v>2</v>
      </c>
      <c r="C5" s="3" t="s">
        <v>2622</v>
      </c>
      <c r="D5" s="3" t="str">
        <f t="shared" si="0"/>
        <v>NI_1_24-3_dk_0011</v>
      </c>
      <c r="E5" s="3" t="str">
        <f t="shared" si="1"/>
        <v>0011</v>
      </c>
      <c r="F5" s="3">
        <v>120015.844</v>
      </c>
      <c r="G5" s="15">
        <v>424355.71899999998</v>
      </c>
      <c r="H5" s="35" t="str">
        <f t="shared" si="2"/>
        <v>ja</v>
      </c>
      <c r="I5" s="42" t="s">
        <v>2402</v>
      </c>
      <c r="J5" s="20" t="s">
        <v>2620</v>
      </c>
      <c r="K5" s="21">
        <v>10000</v>
      </c>
      <c r="L5" s="28">
        <f t="shared" si="54"/>
        <v>1</v>
      </c>
      <c r="M5" s="28">
        <f t="shared" si="55"/>
        <v>1</v>
      </c>
      <c r="N5" s="56">
        <f t="shared" si="3"/>
        <v>10000</v>
      </c>
      <c r="O5" s="33">
        <f t="shared" si="56"/>
        <v>105.56202992557817</v>
      </c>
      <c r="P5" s="37">
        <f t="shared" si="4"/>
        <v>106.30708520600442</v>
      </c>
      <c r="Q5" s="9" t="s">
        <v>12</v>
      </c>
      <c r="R5" s="55" t="s">
        <v>12</v>
      </c>
      <c r="S5" s="55">
        <v>3.1789999999999998</v>
      </c>
      <c r="T5" s="55">
        <v>3.3809999999999998</v>
      </c>
      <c r="U5" s="55">
        <v>3.5870000000000002</v>
      </c>
      <c r="V5" s="3">
        <v>3.7650000000000001</v>
      </c>
      <c r="W5" s="3">
        <v>3.9609999999999999</v>
      </c>
      <c r="X5" s="3" t="s">
        <v>12</v>
      </c>
      <c r="Y5" s="3">
        <v>4.3179999999999996</v>
      </c>
      <c r="Z5" s="15" t="s">
        <v>12</v>
      </c>
      <c r="AA5" s="10">
        <f t="shared" si="5"/>
        <v>3.9609999999999999</v>
      </c>
      <c r="AB5" s="9">
        <f t="shared" si="6"/>
        <v>0.37399999999999967</v>
      </c>
      <c r="AC5" s="10">
        <f t="shared" si="7"/>
        <v>0.35699999999999976</v>
      </c>
      <c r="AD5" s="9" t="s">
        <v>12</v>
      </c>
      <c r="AE5" s="55" t="s">
        <v>12</v>
      </c>
      <c r="AF5" s="55">
        <v>0.1</v>
      </c>
      <c r="AG5" s="55">
        <v>0.1</v>
      </c>
      <c r="AH5" s="55">
        <v>0.1</v>
      </c>
      <c r="AI5" s="3">
        <v>0.1</v>
      </c>
      <c r="AJ5" s="3">
        <v>0.1</v>
      </c>
      <c r="AK5" s="3" t="s">
        <v>12</v>
      </c>
      <c r="AL5" s="3">
        <v>0.1</v>
      </c>
      <c r="AM5" s="15" t="s">
        <v>12</v>
      </c>
      <c r="AN5" s="10">
        <f t="shared" si="8"/>
        <v>0.1</v>
      </c>
      <c r="AO5" s="9">
        <f t="shared" si="9"/>
        <v>0</v>
      </c>
      <c r="AP5" s="10">
        <f t="shared" si="10"/>
        <v>0</v>
      </c>
      <c r="AQ5" s="9" t="s">
        <v>12</v>
      </c>
      <c r="AR5" s="55" t="s">
        <v>12</v>
      </c>
      <c r="AS5" s="55">
        <v>0.1</v>
      </c>
      <c r="AT5" s="55">
        <v>0.1</v>
      </c>
      <c r="AU5" s="55">
        <v>0.1</v>
      </c>
      <c r="AV5" s="3">
        <v>0.1</v>
      </c>
      <c r="AW5" s="3">
        <v>0.1</v>
      </c>
      <c r="AX5" s="3" t="s">
        <v>12</v>
      </c>
      <c r="AY5" s="3">
        <v>0.1</v>
      </c>
      <c r="AZ5" s="15" t="s">
        <v>12</v>
      </c>
      <c r="BA5" s="10">
        <f t="shared" si="11"/>
        <v>0.1</v>
      </c>
      <c r="BB5" s="9">
        <f t="shared" si="12"/>
        <v>0</v>
      </c>
      <c r="BC5" s="10">
        <f t="shared" si="13"/>
        <v>0</v>
      </c>
      <c r="BD5" s="9" t="s">
        <v>2403</v>
      </c>
      <c r="BE5" s="3" t="s">
        <v>12</v>
      </c>
      <c r="BF5" s="15" t="s">
        <v>12</v>
      </c>
      <c r="BG5" s="15" t="str">
        <f t="shared" si="14"/>
        <v>-</v>
      </c>
      <c r="BH5" s="9" t="e">
        <f t="shared" si="15"/>
        <v>#VALUE!</v>
      </c>
      <c r="BI5" s="10" t="e">
        <f t="shared" si="16"/>
        <v>#VALUE!</v>
      </c>
      <c r="BJ5" s="9" t="s">
        <v>2403</v>
      </c>
      <c r="BK5" s="3" t="s">
        <v>12</v>
      </c>
      <c r="BL5" s="15" t="s">
        <v>12</v>
      </c>
      <c r="BM5" s="15" t="str">
        <f t="shared" si="17"/>
        <v>-</v>
      </c>
      <c r="BN5" s="9" t="e">
        <f t="shared" si="18"/>
        <v>#VALUE!</v>
      </c>
      <c r="BO5" s="10" t="e">
        <f t="shared" si="19"/>
        <v>#VALUE!</v>
      </c>
      <c r="BP5">
        <f t="shared" si="20"/>
        <v>0</v>
      </c>
      <c r="BQ5" s="93" t="e">
        <f t="shared" si="21"/>
        <v>#VALUE!</v>
      </c>
      <c r="BR5" s="93" t="e">
        <f t="shared" si="22"/>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23"/>
        <v>#N/A</v>
      </c>
      <c r="BX5" s="93" t="e">
        <f t="shared" si="24"/>
        <v>#N/A</v>
      </c>
      <c r="BY5" s="94">
        <f t="shared" si="25"/>
        <v>999</v>
      </c>
      <c r="BZ5" s="94">
        <f t="shared" si="26"/>
        <v>999</v>
      </c>
      <c r="CA5" s="94" t="e">
        <f t="shared" si="27"/>
        <v>#N/A</v>
      </c>
      <c r="CB5" t="e">
        <f t="shared" si="28"/>
        <v>#N/A</v>
      </c>
      <c r="CC5" s="58" t="e">
        <f t="shared" si="29"/>
        <v>#N/A</v>
      </c>
      <c r="CD5" s="95" t="e">
        <f t="shared" si="30"/>
        <v>#N/A</v>
      </c>
      <c r="CE5" s="96" t="b">
        <f t="shared" si="31"/>
        <v>1</v>
      </c>
      <c r="CF5" t="e">
        <f t="shared" si="32"/>
        <v>#DIV/0!</v>
      </c>
      <c r="CG5" t="e">
        <f t="shared" si="33"/>
        <v>#DIV/0!</v>
      </c>
      <c r="CH5" s="84" t="b">
        <f t="shared" si="34"/>
        <v>0</v>
      </c>
      <c r="CI5" t="str">
        <f t="shared" si="35"/>
        <v/>
      </c>
      <c r="CJ5" t="b">
        <f t="shared" si="36"/>
        <v>0</v>
      </c>
      <c r="CK5" t="b">
        <f t="shared" si="37"/>
        <v>1</v>
      </c>
      <c r="CL5" s="84" t="b">
        <f t="shared" si="57"/>
        <v>1</v>
      </c>
      <c r="CM5">
        <f t="shared" si="38"/>
        <v>0.1</v>
      </c>
      <c r="CN5" t="b">
        <f t="shared" si="39"/>
        <v>1</v>
      </c>
      <c r="CO5" s="84">
        <f t="shared" si="40"/>
        <v>6.4102564102564097</v>
      </c>
      <c r="CP5" t="b">
        <f t="shared" si="41"/>
        <v>1</v>
      </c>
      <c r="CQ5" s="96" t="b">
        <f t="shared" si="42"/>
        <v>1</v>
      </c>
      <c r="CR5" t="e">
        <f t="shared" si="43"/>
        <v>#VALUE!</v>
      </c>
      <c r="CS5" t="e">
        <f t="shared" si="44"/>
        <v>#VALUE!</v>
      </c>
      <c r="CT5" t="b">
        <f t="shared" si="45"/>
        <v>1</v>
      </c>
      <c r="CU5" t="b">
        <f t="shared" si="46"/>
        <v>1</v>
      </c>
      <c r="CV5" s="84" t="b">
        <f t="shared" si="47"/>
        <v>1</v>
      </c>
      <c r="CW5" t="e">
        <f t="shared" si="48"/>
        <v>#VALUE!</v>
      </c>
      <c r="CX5" t="e">
        <f t="shared" si="49"/>
        <v>#VALUE!</v>
      </c>
      <c r="CY5" t="b">
        <f t="shared" si="50"/>
        <v>1</v>
      </c>
      <c r="CZ5" t="b">
        <f t="shared" si="51"/>
        <v>1</v>
      </c>
      <c r="DA5" s="84">
        <f t="shared" si="52"/>
        <v>0</v>
      </c>
      <c r="DB5" t="e">
        <f t="shared" si="53"/>
        <v>#N/A</v>
      </c>
    </row>
    <row r="6" spans="1:106">
      <c r="A6" s="9">
        <v>2149</v>
      </c>
      <c r="B6" s="3">
        <v>2</v>
      </c>
      <c r="C6" s="3" t="s">
        <v>2623</v>
      </c>
      <c r="D6" s="3" t="str">
        <f t="shared" si="0"/>
        <v>NI_1_24-3_dk_0012</v>
      </c>
      <c r="E6" s="3" t="str">
        <f t="shared" si="1"/>
        <v>0012</v>
      </c>
      <c r="F6" s="3">
        <v>119964.742</v>
      </c>
      <c r="G6" s="15">
        <v>424262.5</v>
      </c>
      <c r="H6" s="35" t="str">
        <f t="shared" si="2"/>
        <v>ja</v>
      </c>
      <c r="I6" s="42" t="s">
        <v>2402</v>
      </c>
      <c r="J6" s="20" t="s">
        <v>2620</v>
      </c>
      <c r="K6" s="21">
        <v>10000</v>
      </c>
      <c r="L6" s="28">
        <f t="shared" si="54"/>
        <v>1</v>
      </c>
      <c r="M6" s="28">
        <f t="shared" si="55"/>
        <v>1</v>
      </c>
      <c r="N6" s="56">
        <f t="shared" si="3"/>
        <v>10000</v>
      </c>
      <c r="O6" s="33">
        <f t="shared" si="56"/>
        <v>106.30708520600442</v>
      </c>
      <c r="P6" s="37">
        <f t="shared" si="4"/>
        <v>108.53837714377828</v>
      </c>
      <c r="Q6" s="9" t="s">
        <v>12</v>
      </c>
      <c r="R6" s="55" t="s">
        <v>12</v>
      </c>
      <c r="S6" s="55">
        <v>3.1739999999999999</v>
      </c>
      <c r="T6" s="55">
        <v>3.375</v>
      </c>
      <c r="U6" s="55">
        <v>3.585</v>
      </c>
      <c r="V6" s="3">
        <v>3.7639999999999998</v>
      </c>
      <c r="W6" s="3">
        <v>3.9590000000000001</v>
      </c>
      <c r="X6" s="3" t="s">
        <v>12</v>
      </c>
      <c r="Y6" s="3">
        <v>4.3170000000000002</v>
      </c>
      <c r="Z6" s="15" t="s">
        <v>12</v>
      </c>
      <c r="AA6" s="10">
        <f t="shared" si="5"/>
        <v>3.9590000000000001</v>
      </c>
      <c r="AB6" s="9">
        <f t="shared" si="6"/>
        <v>0.37400000000000011</v>
      </c>
      <c r="AC6" s="10">
        <f t="shared" si="7"/>
        <v>0.3580000000000001</v>
      </c>
      <c r="AD6" s="9" t="s">
        <v>12</v>
      </c>
      <c r="AE6" s="55" t="s">
        <v>12</v>
      </c>
      <c r="AF6" s="55">
        <v>0.1</v>
      </c>
      <c r="AG6" s="55">
        <v>0.1</v>
      </c>
      <c r="AH6" s="55">
        <v>0.1</v>
      </c>
      <c r="AI6" s="3">
        <v>0.1</v>
      </c>
      <c r="AJ6" s="3">
        <v>0.1</v>
      </c>
      <c r="AK6" s="3" t="s">
        <v>12</v>
      </c>
      <c r="AL6" s="3">
        <v>0.1</v>
      </c>
      <c r="AM6" s="15" t="s">
        <v>12</v>
      </c>
      <c r="AN6" s="10">
        <f t="shared" si="8"/>
        <v>0.1</v>
      </c>
      <c r="AO6" s="9">
        <f t="shared" si="9"/>
        <v>0</v>
      </c>
      <c r="AP6" s="10">
        <f t="shared" si="10"/>
        <v>0</v>
      </c>
      <c r="AQ6" s="9" t="s">
        <v>12</v>
      </c>
      <c r="AR6" s="55" t="s">
        <v>12</v>
      </c>
      <c r="AS6" s="55">
        <v>0.1</v>
      </c>
      <c r="AT6" s="55">
        <v>0.1</v>
      </c>
      <c r="AU6" s="55">
        <v>0.1</v>
      </c>
      <c r="AV6" s="3">
        <v>0.1</v>
      </c>
      <c r="AW6" s="3">
        <v>0.1</v>
      </c>
      <c r="AX6" s="3" t="s">
        <v>12</v>
      </c>
      <c r="AY6" s="3">
        <v>0.1</v>
      </c>
      <c r="AZ6" s="15" t="s">
        <v>12</v>
      </c>
      <c r="BA6" s="10">
        <f t="shared" si="11"/>
        <v>0.1</v>
      </c>
      <c r="BB6" s="9">
        <f t="shared" si="12"/>
        <v>0</v>
      </c>
      <c r="BC6" s="10">
        <f t="shared" si="13"/>
        <v>0</v>
      </c>
      <c r="BD6" s="9" t="s">
        <v>2403</v>
      </c>
      <c r="BE6" s="3" t="s">
        <v>12</v>
      </c>
      <c r="BF6" s="15" t="s">
        <v>12</v>
      </c>
      <c r="BG6" s="15" t="str">
        <f t="shared" si="14"/>
        <v>-</v>
      </c>
      <c r="BH6" s="9" t="e">
        <f t="shared" si="15"/>
        <v>#VALUE!</v>
      </c>
      <c r="BI6" s="10" t="e">
        <f t="shared" si="16"/>
        <v>#VALUE!</v>
      </c>
      <c r="BJ6" s="9" t="s">
        <v>2403</v>
      </c>
      <c r="BK6" s="3" t="s">
        <v>12</v>
      </c>
      <c r="BL6" s="15" t="s">
        <v>12</v>
      </c>
      <c r="BM6" s="15" t="str">
        <f t="shared" si="17"/>
        <v>-</v>
      </c>
      <c r="BN6" s="9" t="e">
        <f t="shared" si="18"/>
        <v>#VALUE!</v>
      </c>
      <c r="BO6" s="10" t="e">
        <f t="shared" si="19"/>
        <v>#VALUE!</v>
      </c>
      <c r="BP6">
        <f t="shared" si="20"/>
        <v>0</v>
      </c>
      <c r="BQ6" s="93" t="e">
        <f t="shared" si="21"/>
        <v>#VALUE!</v>
      </c>
      <c r="BR6" s="93" t="e">
        <f t="shared" si="22"/>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23"/>
        <v>#N/A</v>
      </c>
      <c r="BX6" s="93" t="e">
        <f t="shared" si="24"/>
        <v>#N/A</v>
      </c>
      <c r="BY6" s="94">
        <f t="shared" si="25"/>
        <v>999</v>
      </c>
      <c r="BZ6" s="94">
        <f t="shared" si="26"/>
        <v>999</v>
      </c>
      <c r="CA6" s="94" t="e">
        <f t="shared" si="27"/>
        <v>#N/A</v>
      </c>
      <c r="CB6" t="e">
        <f t="shared" si="28"/>
        <v>#N/A</v>
      </c>
      <c r="CC6" s="58" t="e">
        <f t="shared" si="29"/>
        <v>#N/A</v>
      </c>
      <c r="CD6" s="95" t="e">
        <f t="shared" si="30"/>
        <v>#N/A</v>
      </c>
      <c r="CE6" s="96" t="b">
        <f t="shared" si="31"/>
        <v>1</v>
      </c>
      <c r="CF6" t="e">
        <f t="shared" si="32"/>
        <v>#DIV/0!</v>
      </c>
      <c r="CG6" t="e">
        <f t="shared" si="33"/>
        <v>#DIV/0!</v>
      </c>
      <c r="CH6" s="84" t="b">
        <f t="shared" si="34"/>
        <v>0</v>
      </c>
      <c r="CI6" t="str">
        <f t="shared" si="35"/>
        <v/>
      </c>
      <c r="CJ6" t="b">
        <f t="shared" si="36"/>
        <v>0</v>
      </c>
      <c r="CK6" t="b">
        <f t="shared" si="37"/>
        <v>1</v>
      </c>
      <c r="CL6" s="84" t="b">
        <f t="shared" si="57"/>
        <v>1</v>
      </c>
      <c r="CM6">
        <f t="shared" si="38"/>
        <v>0.1</v>
      </c>
      <c r="CN6" t="b">
        <f t="shared" si="39"/>
        <v>1</v>
      </c>
      <c r="CO6" s="84">
        <f t="shared" si="40"/>
        <v>6.4102564102564097</v>
      </c>
      <c r="CP6" t="b">
        <f t="shared" si="41"/>
        <v>1</v>
      </c>
      <c r="CQ6" s="96" t="b">
        <f t="shared" si="42"/>
        <v>1</v>
      </c>
      <c r="CR6" t="e">
        <f t="shared" si="43"/>
        <v>#VALUE!</v>
      </c>
      <c r="CS6" t="e">
        <f t="shared" si="44"/>
        <v>#VALUE!</v>
      </c>
      <c r="CT6" t="b">
        <f t="shared" si="45"/>
        <v>1</v>
      </c>
      <c r="CU6" t="b">
        <f t="shared" si="46"/>
        <v>1</v>
      </c>
      <c r="CV6" s="84" t="b">
        <f t="shared" si="47"/>
        <v>1</v>
      </c>
      <c r="CW6" t="e">
        <f t="shared" si="48"/>
        <v>#VALUE!</v>
      </c>
      <c r="CX6" t="e">
        <f t="shared" si="49"/>
        <v>#VALUE!</v>
      </c>
      <c r="CY6" t="b">
        <f t="shared" si="50"/>
        <v>1</v>
      </c>
      <c r="CZ6" t="b">
        <f t="shared" si="51"/>
        <v>1</v>
      </c>
      <c r="DA6" s="84">
        <f t="shared" si="52"/>
        <v>0</v>
      </c>
      <c r="DB6" t="e">
        <f t="shared" si="53"/>
        <v>#N/A</v>
      </c>
    </row>
    <row r="7" spans="1:106">
      <c r="A7" s="9">
        <v>2150</v>
      </c>
      <c r="B7" s="3">
        <v>2</v>
      </c>
      <c r="C7" s="3" t="s">
        <v>2624</v>
      </c>
      <c r="D7" s="3" t="str">
        <f t="shared" si="0"/>
        <v>NI_1_24-3_dk_0013</v>
      </c>
      <c r="E7" s="3" t="str">
        <f t="shared" si="1"/>
        <v>0013</v>
      </c>
      <c r="F7" s="3">
        <v>119910.80499999999</v>
      </c>
      <c r="G7" s="15">
        <v>424168.31199999998</v>
      </c>
      <c r="H7" s="35" t="str">
        <f t="shared" si="2"/>
        <v>ja</v>
      </c>
      <c r="I7" s="42" t="s">
        <v>2402</v>
      </c>
      <c r="J7" s="20" t="s">
        <v>2620</v>
      </c>
      <c r="K7" s="21">
        <v>10000</v>
      </c>
      <c r="L7" s="28">
        <f t="shared" si="54"/>
        <v>1</v>
      </c>
      <c r="M7" s="28">
        <f t="shared" si="55"/>
        <v>1</v>
      </c>
      <c r="N7" s="56">
        <f t="shared" si="3"/>
        <v>10000</v>
      </c>
      <c r="O7" s="33">
        <f t="shared" si="56"/>
        <v>108.53837714377828</v>
      </c>
      <c r="P7" s="37">
        <f t="shared" si="4"/>
        <v>1075.6965499401092</v>
      </c>
      <c r="Q7" s="9" t="s">
        <v>12</v>
      </c>
      <c r="R7" s="55" t="s">
        <v>12</v>
      </c>
      <c r="S7" s="55">
        <v>3.1669999999999998</v>
      </c>
      <c r="T7" s="55">
        <v>3.3639999999999999</v>
      </c>
      <c r="U7" s="55">
        <v>3.5739999999999998</v>
      </c>
      <c r="V7" s="3">
        <v>3.7549999999999999</v>
      </c>
      <c r="W7" s="3">
        <v>3.9510000000000001</v>
      </c>
      <c r="X7" s="3" t="s">
        <v>12</v>
      </c>
      <c r="Y7" s="3">
        <v>4.3099999999999996</v>
      </c>
      <c r="Z7" s="15" t="s">
        <v>12</v>
      </c>
      <c r="AA7" s="10">
        <f t="shared" si="5"/>
        <v>3.9510000000000001</v>
      </c>
      <c r="AB7" s="9">
        <f t="shared" si="6"/>
        <v>0.37700000000000022</v>
      </c>
      <c r="AC7" s="10">
        <f t="shared" si="7"/>
        <v>0.35899999999999954</v>
      </c>
      <c r="AD7" s="9" t="s">
        <v>12</v>
      </c>
      <c r="AE7" s="55" t="s">
        <v>12</v>
      </c>
      <c r="AF7" s="55">
        <v>0.1</v>
      </c>
      <c r="AG7" s="55">
        <v>0.1</v>
      </c>
      <c r="AH7" s="55">
        <v>0.1</v>
      </c>
      <c r="AI7" s="3">
        <v>0.1</v>
      </c>
      <c r="AJ7" s="3">
        <v>0.1</v>
      </c>
      <c r="AK7" s="3" t="s">
        <v>12</v>
      </c>
      <c r="AL7" s="3">
        <v>0.1</v>
      </c>
      <c r="AM7" s="15" t="s">
        <v>12</v>
      </c>
      <c r="AN7" s="10">
        <f t="shared" si="8"/>
        <v>0.1</v>
      </c>
      <c r="AO7" s="9">
        <f t="shared" si="9"/>
        <v>0</v>
      </c>
      <c r="AP7" s="10">
        <f t="shared" si="10"/>
        <v>0</v>
      </c>
      <c r="AQ7" s="9" t="s">
        <v>12</v>
      </c>
      <c r="AR7" s="55" t="s">
        <v>12</v>
      </c>
      <c r="AS7" s="55">
        <v>0.1</v>
      </c>
      <c r="AT7" s="55">
        <v>0.1</v>
      </c>
      <c r="AU7" s="55">
        <v>0.1</v>
      </c>
      <c r="AV7" s="3">
        <v>0.1</v>
      </c>
      <c r="AW7" s="3">
        <v>0.1</v>
      </c>
      <c r="AX7" s="3" t="s">
        <v>12</v>
      </c>
      <c r="AY7" s="3">
        <v>0.1</v>
      </c>
      <c r="AZ7" s="15" t="s">
        <v>12</v>
      </c>
      <c r="BA7" s="10">
        <f t="shared" si="11"/>
        <v>0.1</v>
      </c>
      <c r="BB7" s="9">
        <f t="shared" si="12"/>
        <v>0</v>
      </c>
      <c r="BC7" s="10">
        <f t="shared" si="13"/>
        <v>0</v>
      </c>
      <c r="BD7" s="9" t="s">
        <v>2403</v>
      </c>
      <c r="BE7" s="3" t="s">
        <v>12</v>
      </c>
      <c r="BF7" s="15" t="s">
        <v>12</v>
      </c>
      <c r="BG7" s="15" t="str">
        <f t="shared" si="14"/>
        <v>-</v>
      </c>
      <c r="BH7" s="9" t="e">
        <f t="shared" si="15"/>
        <v>#VALUE!</v>
      </c>
      <c r="BI7" s="10" t="e">
        <f t="shared" si="16"/>
        <v>#VALUE!</v>
      </c>
      <c r="BJ7" s="9" t="s">
        <v>2403</v>
      </c>
      <c r="BK7" s="3" t="s">
        <v>12</v>
      </c>
      <c r="BL7" s="15" t="s">
        <v>12</v>
      </c>
      <c r="BM7" s="15" t="str">
        <f t="shared" si="17"/>
        <v>-</v>
      </c>
      <c r="BN7" s="9" t="e">
        <f t="shared" si="18"/>
        <v>#VALUE!</v>
      </c>
      <c r="BO7" s="10" t="e">
        <f t="shared" si="19"/>
        <v>#VALUE!</v>
      </c>
      <c r="BP7">
        <f t="shared" si="20"/>
        <v>0</v>
      </c>
      <c r="BQ7" s="93" t="e">
        <f t="shared" si="21"/>
        <v>#VALUE!</v>
      </c>
      <c r="BR7" s="93" t="e">
        <f t="shared" si="22"/>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23"/>
        <v>#N/A</v>
      </c>
      <c r="BX7" s="93" t="e">
        <f t="shared" si="24"/>
        <v>#N/A</v>
      </c>
      <c r="BY7" s="94">
        <f t="shared" si="25"/>
        <v>999</v>
      </c>
      <c r="BZ7" s="94">
        <f t="shared" si="26"/>
        <v>999</v>
      </c>
      <c r="CA7" s="94" t="e">
        <f t="shared" si="27"/>
        <v>#N/A</v>
      </c>
      <c r="CB7" t="e">
        <f t="shared" si="28"/>
        <v>#N/A</v>
      </c>
      <c r="CC7" s="58" t="e">
        <f t="shared" si="29"/>
        <v>#N/A</v>
      </c>
      <c r="CD7" s="95" t="e">
        <f t="shared" si="30"/>
        <v>#N/A</v>
      </c>
      <c r="CE7" s="96" t="b">
        <f t="shared" si="31"/>
        <v>1</v>
      </c>
      <c r="CF7" t="e">
        <f t="shared" si="32"/>
        <v>#DIV/0!</v>
      </c>
      <c r="CG7" t="e">
        <f t="shared" si="33"/>
        <v>#DIV/0!</v>
      </c>
      <c r="CH7" s="84" t="b">
        <f t="shared" si="34"/>
        <v>0</v>
      </c>
      <c r="CI7" t="str">
        <f t="shared" si="35"/>
        <v/>
      </c>
      <c r="CJ7" t="b">
        <f t="shared" si="36"/>
        <v>0</v>
      </c>
      <c r="CK7" t="b">
        <f t="shared" si="37"/>
        <v>1</v>
      </c>
      <c r="CL7" s="84" t="b">
        <f t="shared" si="57"/>
        <v>1</v>
      </c>
      <c r="CM7">
        <f t="shared" si="38"/>
        <v>0.1</v>
      </c>
      <c r="CN7" t="b">
        <f t="shared" si="39"/>
        <v>1</v>
      </c>
      <c r="CO7" s="84">
        <f t="shared" si="40"/>
        <v>6.4102564102564097</v>
      </c>
      <c r="CP7" t="b">
        <f t="shared" si="41"/>
        <v>1</v>
      </c>
      <c r="CQ7" s="96" t="b">
        <f t="shared" si="42"/>
        <v>1</v>
      </c>
      <c r="CR7" t="e">
        <f t="shared" si="43"/>
        <v>#VALUE!</v>
      </c>
      <c r="CS7" t="e">
        <f t="shared" si="44"/>
        <v>#VALUE!</v>
      </c>
      <c r="CT7" t="b">
        <f t="shared" si="45"/>
        <v>1</v>
      </c>
      <c r="CU7" t="b">
        <f t="shared" si="46"/>
        <v>1</v>
      </c>
      <c r="CV7" s="84" t="b">
        <f t="shared" si="47"/>
        <v>1</v>
      </c>
      <c r="CW7" t="e">
        <f t="shared" si="48"/>
        <v>#VALUE!</v>
      </c>
      <c r="CX7" t="e">
        <f t="shared" si="49"/>
        <v>#VALUE!</v>
      </c>
      <c r="CY7" t="b">
        <f t="shared" si="50"/>
        <v>1</v>
      </c>
      <c r="CZ7" t="b">
        <f t="shared" si="51"/>
        <v>1</v>
      </c>
      <c r="DA7" s="84">
        <f t="shared" si="52"/>
        <v>0</v>
      </c>
      <c r="DB7" t="e">
        <f t="shared" si="53"/>
        <v>#N/A</v>
      </c>
    </row>
    <row r="8" spans="1:106">
      <c r="A8" s="9">
        <v>2151</v>
      </c>
      <c r="B8" s="3">
        <v>2</v>
      </c>
      <c r="C8" s="3" t="s">
        <v>2625</v>
      </c>
      <c r="D8" s="3" t="str">
        <f t="shared" si="0"/>
        <v>NI_1_24-3_dk_0002</v>
      </c>
      <c r="E8" s="3" t="str">
        <f t="shared" si="1"/>
        <v>0002</v>
      </c>
      <c r="F8" s="3">
        <v>120390.758</v>
      </c>
      <c r="G8" s="15">
        <v>425131</v>
      </c>
      <c r="H8" s="35" t="str">
        <f t="shared" si="2"/>
        <v>ja</v>
      </c>
      <c r="I8" s="42" t="s">
        <v>2402</v>
      </c>
      <c r="J8" s="20" t="s">
        <v>2620</v>
      </c>
      <c r="K8" s="21">
        <v>10000</v>
      </c>
      <c r="L8" s="28">
        <f t="shared" si="54"/>
        <v>1</v>
      </c>
      <c r="M8" s="28">
        <f t="shared" si="55"/>
        <v>1</v>
      </c>
      <c r="N8" s="56">
        <f t="shared" si="3"/>
        <v>10000</v>
      </c>
      <c r="O8" s="33">
        <f t="shared" si="56"/>
        <v>1075.6965499401092</v>
      </c>
      <c r="P8" s="37">
        <f t="shared" si="4"/>
        <v>113.86210108723651</v>
      </c>
      <c r="Q8" s="9" t="s">
        <v>12</v>
      </c>
      <c r="R8" s="55" t="s">
        <v>12</v>
      </c>
      <c r="S8" s="55">
        <v>3.37</v>
      </c>
      <c r="T8" s="55">
        <v>3.5720000000000001</v>
      </c>
      <c r="U8" s="55">
        <v>3.7610000000000001</v>
      </c>
      <c r="V8" s="3">
        <v>3.9169999999999998</v>
      </c>
      <c r="W8" s="3">
        <v>4.0830000000000002</v>
      </c>
      <c r="X8" s="3" t="s">
        <v>12</v>
      </c>
      <c r="Y8" s="3">
        <v>4.3959999999999999</v>
      </c>
      <c r="Z8" s="15" t="s">
        <v>12</v>
      </c>
      <c r="AA8" s="10">
        <f t="shared" si="5"/>
        <v>4.0830000000000002</v>
      </c>
      <c r="AB8" s="9">
        <f t="shared" si="6"/>
        <v>0.32200000000000006</v>
      </c>
      <c r="AC8" s="10">
        <f t="shared" si="7"/>
        <v>0.31299999999999972</v>
      </c>
      <c r="AD8" s="9" t="s">
        <v>12</v>
      </c>
      <c r="AE8" s="55" t="s">
        <v>12</v>
      </c>
      <c r="AF8" s="55">
        <v>0.1</v>
      </c>
      <c r="AG8" s="55">
        <v>0.1</v>
      </c>
      <c r="AH8" s="55">
        <v>0.1</v>
      </c>
      <c r="AI8" s="3">
        <v>0.1</v>
      </c>
      <c r="AJ8" s="3">
        <v>0.1</v>
      </c>
      <c r="AK8" s="3" t="s">
        <v>12</v>
      </c>
      <c r="AL8" s="3">
        <v>0.1</v>
      </c>
      <c r="AM8" s="15" t="s">
        <v>12</v>
      </c>
      <c r="AN8" s="10">
        <f t="shared" si="8"/>
        <v>0.1</v>
      </c>
      <c r="AO8" s="9">
        <f t="shared" si="9"/>
        <v>0</v>
      </c>
      <c r="AP8" s="10">
        <f t="shared" si="10"/>
        <v>0</v>
      </c>
      <c r="AQ8" s="9" t="s">
        <v>12</v>
      </c>
      <c r="AR8" s="55" t="s">
        <v>12</v>
      </c>
      <c r="AS8" s="55">
        <v>0.1</v>
      </c>
      <c r="AT8" s="55">
        <v>0.1</v>
      </c>
      <c r="AU8" s="55">
        <v>0.1</v>
      </c>
      <c r="AV8" s="3">
        <v>0.1</v>
      </c>
      <c r="AW8" s="3">
        <v>0.1</v>
      </c>
      <c r="AX8" s="3" t="s">
        <v>12</v>
      </c>
      <c r="AY8" s="3">
        <v>0.1</v>
      </c>
      <c r="AZ8" s="15" t="s">
        <v>12</v>
      </c>
      <c r="BA8" s="10">
        <f t="shared" si="11"/>
        <v>0.1</v>
      </c>
      <c r="BB8" s="9">
        <f t="shared" si="12"/>
        <v>0</v>
      </c>
      <c r="BC8" s="10">
        <f t="shared" si="13"/>
        <v>0</v>
      </c>
      <c r="BD8" s="9" t="s">
        <v>2403</v>
      </c>
      <c r="BE8" s="3" t="s">
        <v>12</v>
      </c>
      <c r="BF8" s="15" t="s">
        <v>12</v>
      </c>
      <c r="BG8" s="15" t="str">
        <f t="shared" si="14"/>
        <v>-</v>
      </c>
      <c r="BH8" s="9" t="e">
        <f t="shared" si="15"/>
        <v>#VALUE!</v>
      </c>
      <c r="BI8" s="10" t="e">
        <f t="shared" si="16"/>
        <v>#VALUE!</v>
      </c>
      <c r="BJ8" s="9" t="s">
        <v>2403</v>
      </c>
      <c r="BK8" s="3" t="s">
        <v>12</v>
      </c>
      <c r="BL8" s="15" t="s">
        <v>12</v>
      </c>
      <c r="BM8" s="15" t="str">
        <f t="shared" si="17"/>
        <v>-</v>
      </c>
      <c r="BN8" s="9" t="e">
        <f t="shared" si="18"/>
        <v>#VALUE!</v>
      </c>
      <c r="BO8" s="10" t="e">
        <f t="shared" si="19"/>
        <v>#VALUE!</v>
      </c>
      <c r="BP8">
        <f t="shared" si="20"/>
        <v>0</v>
      </c>
      <c r="BQ8" s="93" t="e">
        <f t="shared" si="21"/>
        <v>#VALUE!</v>
      </c>
      <c r="BR8" s="93" t="e">
        <f t="shared" si="22"/>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23"/>
        <v>#N/A</v>
      </c>
      <c r="BX8" s="93" t="e">
        <f t="shared" si="24"/>
        <v>#N/A</v>
      </c>
      <c r="BY8" s="94">
        <f t="shared" si="25"/>
        <v>999</v>
      </c>
      <c r="BZ8" s="94">
        <f t="shared" si="26"/>
        <v>999</v>
      </c>
      <c r="CA8" s="94" t="e">
        <f t="shared" si="27"/>
        <v>#N/A</v>
      </c>
      <c r="CB8" t="e">
        <f t="shared" si="28"/>
        <v>#N/A</v>
      </c>
      <c r="CC8" s="58" t="e">
        <f t="shared" si="29"/>
        <v>#N/A</v>
      </c>
      <c r="CD8" s="95" t="e">
        <f t="shared" si="30"/>
        <v>#N/A</v>
      </c>
      <c r="CE8" s="96" t="b">
        <f t="shared" si="31"/>
        <v>1</v>
      </c>
      <c r="CF8" t="e">
        <f t="shared" si="32"/>
        <v>#DIV/0!</v>
      </c>
      <c r="CG8" t="e">
        <f t="shared" si="33"/>
        <v>#DIV/0!</v>
      </c>
      <c r="CH8" s="84" t="b">
        <f t="shared" si="34"/>
        <v>0</v>
      </c>
      <c r="CI8" t="str">
        <f t="shared" si="35"/>
        <v/>
      </c>
      <c r="CJ8" t="b">
        <f t="shared" si="36"/>
        <v>0</v>
      </c>
      <c r="CK8" t="b">
        <f t="shared" si="37"/>
        <v>1</v>
      </c>
      <c r="CL8" s="84" t="b">
        <f t="shared" si="57"/>
        <v>1</v>
      </c>
      <c r="CM8">
        <f t="shared" si="38"/>
        <v>0.1</v>
      </c>
      <c r="CN8" t="b">
        <f t="shared" si="39"/>
        <v>1</v>
      </c>
      <c r="CO8" s="84">
        <f t="shared" si="40"/>
        <v>6.4102564102564097</v>
      </c>
      <c r="CP8" t="b">
        <f t="shared" si="41"/>
        <v>1</v>
      </c>
      <c r="CQ8" s="96" t="b">
        <f t="shared" si="42"/>
        <v>1</v>
      </c>
      <c r="CR8" t="e">
        <f t="shared" si="43"/>
        <v>#VALUE!</v>
      </c>
      <c r="CS8" t="e">
        <f t="shared" si="44"/>
        <v>#VALUE!</v>
      </c>
      <c r="CT8" t="b">
        <f t="shared" si="45"/>
        <v>1</v>
      </c>
      <c r="CU8" t="b">
        <f t="shared" si="46"/>
        <v>1</v>
      </c>
      <c r="CV8" s="84" t="b">
        <f t="shared" si="47"/>
        <v>1</v>
      </c>
      <c r="CW8" t="e">
        <f t="shared" si="48"/>
        <v>#VALUE!</v>
      </c>
      <c r="CX8" t="e">
        <f t="shared" si="49"/>
        <v>#VALUE!</v>
      </c>
      <c r="CY8" t="b">
        <f t="shared" si="50"/>
        <v>1</v>
      </c>
      <c r="CZ8" t="b">
        <f t="shared" si="51"/>
        <v>0</v>
      </c>
      <c r="DA8" s="84">
        <f t="shared" si="52"/>
        <v>0</v>
      </c>
      <c r="DB8" t="e">
        <f t="shared" si="53"/>
        <v>#N/A</v>
      </c>
    </row>
    <row r="9" spans="1:106">
      <c r="A9" s="9">
        <v>2152</v>
      </c>
      <c r="B9" s="3">
        <v>2</v>
      </c>
      <c r="C9" s="3" t="s">
        <v>2626</v>
      </c>
      <c r="D9" s="3" t="str">
        <f t="shared" si="0"/>
        <v>NI_1_24-3_dk_0003</v>
      </c>
      <c r="E9" s="3" t="str">
        <f t="shared" si="1"/>
        <v>0003</v>
      </c>
      <c r="F9" s="3">
        <v>120370.25</v>
      </c>
      <c r="G9" s="15">
        <v>425019</v>
      </c>
      <c r="H9" s="35" t="str">
        <f t="shared" si="2"/>
        <v>ja</v>
      </c>
      <c r="I9" s="42" t="s">
        <v>2402</v>
      </c>
      <c r="J9" s="20" t="s">
        <v>2620</v>
      </c>
      <c r="K9" s="21">
        <v>10000</v>
      </c>
      <c r="L9" s="28">
        <f t="shared" si="54"/>
        <v>1</v>
      </c>
      <c r="M9" s="28">
        <f t="shared" si="55"/>
        <v>1</v>
      </c>
      <c r="N9" s="56">
        <f t="shared" si="3"/>
        <v>10000</v>
      </c>
      <c r="O9" s="33">
        <f t="shared" si="56"/>
        <v>113.86210108723651</v>
      </c>
      <c r="P9" s="37">
        <f t="shared" si="4"/>
        <v>112.5254633760961</v>
      </c>
      <c r="Q9" s="9" t="s">
        <v>12</v>
      </c>
      <c r="R9" s="55" t="s">
        <v>12</v>
      </c>
      <c r="S9" s="55">
        <v>2.96</v>
      </c>
      <c r="T9" s="55">
        <v>3.4449999999999998</v>
      </c>
      <c r="U9" s="55">
        <v>3.6890000000000001</v>
      </c>
      <c r="V9" s="3">
        <v>3.855</v>
      </c>
      <c r="W9" s="3">
        <v>4.0309999999999997</v>
      </c>
      <c r="X9" s="3" t="s">
        <v>12</v>
      </c>
      <c r="Y9" s="3">
        <v>4.3689999999999998</v>
      </c>
      <c r="Z9" s="15" t="s">
        <v>12</v>
      </c>
      <c r="AA9" s="10">
        <f t="shared" si="5"/>
        <v>4.0309999999999997</v>
      </c>
      <c r="AB9" s="9">
        <f t="shared" si="6"/>
        <v>0.34199999999999964</v>
      </c>
      <c r="AC9" s="10">
        <f t="shared" si="7"/>
        <v>0.33800000000000008</v>
      </c>
      <c r="AD9" s="9" t="s">
        <v>12</v>
      </c>
      <c r="AE9" s="55" t="s">
        <v>12</v>
      </c>
      <c r="AF9" s="55">
        <v>6.4000000000000001E-2</v>
      </c>
      <c r="AG9" s="55">
        <v>7.4999999999999997E-2</v>
      </c>
      <c r="AH9" s="55">
        <v>8.6999999999999994E-2</v>
      </c>
      <c r="AI9" s="3">
        <v>9.8000000000000004E-2</v>
      </c>
      <c r="AJ9" s="3">
        <v>0.218</v>
      </c>
      <c r="AK9" s="3" t="s">
        <v>12</v>
      </c>
      <c r="AL9" s="3">
        <v>0.45900000000000002</v>
      </c>
      <c r="AM9" s="15" t="s">
        <v>12</v>
      </c>
      <c r="AN9" s="10">
        <f t="shared" si="8"/>
        <v>0.218</v>
      </c>
      <c r="AO9" s="9">
        <f t="shared" si="9"/>
        <v>0.13100000000000001</v>
      </c>
      <c r="AP9" s="10">
        <f t="shared" si="10"/>
        <v>0.24100000000000002</v>
      </c>
      <c r="AQ9" s="9" t="s">
        <v>12</v>
      </c>
      <c r="AR9" s="55" t="s">
        <v>12</v>
      </c>
      <c r="AS9" s="55">
        <v>7.1999999999999995E-2</v>
      </c>
      <c r="AT9" s="55">
        <v>8.5000000000000006E-2</v>
      </c>
      <c r="AU9" s="55">
        <v>9.8000000000000004E-2</v>
      </c>
      <c r="AV9" s="3">
        <v>0.45700000000000002</v>
      </c>
      <c r="AW9" s="3">
        <v>1.2749999999999999</v>
      </c>
      <c r="AX9" s="3" t="s">
        <v>12</v>
      </c>
      <c r="AY9" s="3">
        <v>2.2909999999999999</v>
      </c>
      <c r="AZ9" s="15" t="s">
        <v>12</v>
      </c>
      <c r="BA9" s="10">
        <f t="shared" si="11"/>
        <v>1.2749999999999999</v>
      </c>
      <c r="BB9" s="9">
        <f t="shared" si="12"/>
        <v>1.1769999999999998</v>
      </c>
      <c r="BC9" s="10">
        <f t="shared" si="13"/>
        <v>1.016</v>
      </c>
      <c r="BD9" s="9" t="s">
        <v>2403</v>
      </c>
      <c r="BE9" s="3" t="s">
        <v>12</v>
      </c>
      <c r="BF9" s="15" t="s">
        <v>12</v>
      </c>
      <c r="BG9" s="15" t="str">
        <f t="shared" si="14"/>
        <v>-</v>
      </c>
      <c r="BH9" s="9" t="e">
        <f t="shared" si="15"/>
        <v>#VALUE!</v>
      </c>
      <c r="BI9" s="10" t="e">
        <f t="shared" si="16"/>
        <v>#VALUE!</v>
      </c>
      <c r="BJ9" s="9" t="s">
        <v>2403</v>
      </c>
      <c r="BK9" s="3" t="s">
        <v>12</v>
      </c>
      <c r="BL9" s="15" t="s">
        <v>12</v>
      </c>
      <c r="BM9" s="15" t="str">
        <f t="shared" si="17"/>
        <v>-</v>
      </c>
      <c r="BN9" s="9" t="e">
        <f t="shared" si="18"/>
        <v>#VALUE!</v>
      </c>
      <c r="BO9" s="10" t="e">
        <f t="shared" si="19"/>
        <v>#VALUE!</v>
      </c>
      <c r="BP9">
        <f t="shared" si="20"/>
        <v>0</v>
      </c>
      <c r="BQ9" s="93" t="e">
        <f t="shared" si="21"/>
        <v>#VALUE!</v>
      </c>
      <c r="BR9" s="93" t="e">
        <f t="shared" si="22"/>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23"/>
        <v>#N/A</v>
      </c>
      <c r="BX9" s="93" t="e">
        <f t="shared" si="24"/>
        <v>#N/A</v>
      </c>
      <c r="BY9" s="94">
        <f t="shared" si="25"/>
        <v>999</v>
      </c>
      <c r="BZ9" s="94">
        <f t="shared" si="26"/>
        <v>999</v>
      </c>
      <c r="CA9" s="94" t="e">
        <f t="shared" si="27"/>
        <v>#N/A</v>
      </c>
      <c r="CB9" t="e">
        <f t="shared" si="28"/>
        <v>#N/A</v>
      </c>
      <c r="CC9" s="58" t="e">
        <f t="shared" si="29"/>
        <v>#N/A</v>
      </c>
      <c r="CD9" s="95" t="e">
        <f t="shared" si="30"/>
        <v>#N/A</v>
      </c>
      <c r="CE9" s="96" t="b">
        <f t="shared" si="31"/>
        <v>1</v>
      </c>
      <c r="CF9" t="e">
        <f t="shared" si="32"/>
        <v>#DIV/0!</v>
      </c>
      <c r="CG9" t="e">
        <f t="shared" si="33"/>
        <v>#DIV/0!</v>
      </c>
      <c r="CH9" s="84" t="b">
        <f t="shared" si="34"/>
        <v>0</v>
      </c>
      <c r="CI9" t="str">
        <f t="shared" si="35"/>
        <v/>
      </c>
      <c r="CJ9" t="b">
        <f t="shared" si="36"/>
        <v>0</v>
      </c>
      <c r="CK9" t="b">
        <f t="shared" si="37"/>
        <v>1</v>
      </c>
      <c r="CL9" s="84" t="b">
        <f t="shared" si="57"/>
        <v>1</v>
      </c>
      <c r="CM9">
        <f t="shared" si="38"/>
        <v>1.2749999999999999</v>
      </c>
      <c r="CN9" t="b">
        <f t="shared" si="39"/>
        <v>1</v>
      </c>
      <c r="CO9" s="84">
        <f t="shared" si="40"/>
        <v>8.5962992537386998E-2</v>
      </c>
      <c r="CP9" t="b">
        <f t="shared" si="41"/>
        <v>1</v>
      </c>
      <c r="CQ9" s="96" t="b">
        <f t="shared" si="42"/>
        <v>1</v>
      </c>
      <c r="CR9" t="e">
        <f t="shared" si="43"/>
        <v>#VALUE!</v>
      </c>
      <c r="CS9" t="e">
        <f t="shared" si="44"/>
        <v>#VALUE!</v>
      </c>
      <c r="CT9" t="b">
        <f t="shared" si="45"/>
        <v>1</v>
      </c>
      <c r="CU9" t="b">
        <f t="shared" si="46"/>
        <v>0</v>
      </c>
      <c r="CV9" s="84" t="b">
        <f t="shared" si="47"/>
        <v>1</v>
      </c>
      <c r="CW9" t="e">
        <f t="shared" si="48"/>
        <v>#VALUE!</v>
      </c>
      <c r="CX9" t="e">
        <f t="shared" si="49"/>
        <v>#VALUE!</v>
      </c>
      <c r="CY9" t="b">
        <f t="shared" si="50"/>
        <v>1</v>
      </c>
      <c r="CZ9" t="b">
        <f t="shared" si="51"/>
        <v>0</v>
      </c>
      <c r="DA9" s="84">
        <f t="shared" si="52"/>
        <v>0</v>
      </c>
      <c r="DB9" t="e">
        <f t="shared" si="53"/>
        <v>#N/A</v>
      </c>
    </row>
    <row r="10" spans="1:106">
      <c r="A10" s="9">
        <v>2153</v>
      </c>
      <c r="B10" s="3">
        <v>2</v>
      </c>
      <c r="C10" s="3" t="s">
        <v>2627</v>
      </c>
      <c r="D10" s="3" t="str">
        <f t="shared" si="0"/>
        <v>NI_1_24-3_dk_0004</v>
      </c>
      <c r="E10" s="3" t="str">
        <f t="shared" si="1"/>
        <v>0004</v>
      </c>
      <c r="F10" s="3">
        <v>120346.258</v>
      </c>
      <c r="G10" s="15">
        <v>424909.06199999998</v>
      </c>
      <c r="H10" s="35" t="str">
        <f t="shared" si="2"/>
        <v>ja</v>
      </c>
      <c r="I10" s="42" t="s">
        <v>2402</v>
      </c>
      <c r="J10" s="20" t="s">
        <v>2620</v>
      </c>
      <c r="K10" s="21">
        <v>10000</v>
      </c>
      <c r="L10" s="28">
        <f t="shared" si="54"/>
        <v>1</v>
      </c>
      <c r="M10" s="28">
        <f t="shared" si="55"/>
        <v>1</v>
      </c>
      <c r="N10" s="56">
        <f t="shared" si="3"/>
        <v>10000</v>
      </c>
      <c r="O10" s="33">
        <f t="shared" si="56"/>
        <v>112.5254633760961</v>
      </c>
      <c r="P10" s="37">
        <f t="shared" si="4"/>
        <v>81.732340233183649</v>
      </c>
      <c r="Q10" s="9" t="s">
        <v>12</v>
      </c>
      <c r="R10" s="55" t="s">
        <v>12</v>
      </c>
      <c r="S10" s="55">
        <v>3.2989999999999999</v>
      </c>
      <c r="T10" s="55">
        <v>3.5030000000000001</v>
      </c>
      <c r="U10" s="55">
        <v>3.7</v>
      </c>
      <c r="V10" s="3">
        <v>3.863</v>
      </c>
      <c r="W10" s="3">
        <v>4.0359999999999996</v>
      </c>
      <c r="X10" s="3" t="s">
        <v>12</v>
      </c>
      <c r="Y10" s="3">
        <v>4.3689999999999998</v>
      </c>
      <c r="Z10" s="15" t="s">
        <v>12</v>
      </c>
      <c r="AA10" s="10">
        <f t="shared" si="5"/>
        <v>4.0359999999999996</v>
      </c>
      <c r="AB10" s="9">
        <f t="shared" si="6"/>
        <v>0.33599999999999941</v>
      </c>
      <c r="AC10" s="10">
        <f t="shared" si="7"/>
        <v>0.33300000000000018</v>
      </c>
      <c r="AD10" s="9" t="s">
        <v>12</v>
      </c>
      <c r="AE10" s="55" t="s">
        <v>12</v>
      </c>
      <c r="AF10" s="55">
        <v>0.1</v>
      </c>
      <c r="AG10" s="55">
        <v>0.1</v>
      </c>
      <c r="AH10" s="55">
        <v>0.1</v>
      </c>
      <c r="AI10" s="3">
        <v>0.1</v>
      </c>
      <c r="AJ10" s="3">
        <v>0.1</v>
      </c>
      <c r="AK10" s="3" t="s">
        <v>12</v>
      </c>
      <c r="AL10" s="3">
        <v>0.1</v>
      </c>
      <c r="AM10" s="15" t="s">
        <v>12</v>
      </c>
      <c r="AN10" s="10">
        <f t="shared" si="8"/>
        <v>0.1</v>
      </c>
      <c r="AO10" s="9">
        <f t="shared" si="9"/>
        <v>0</v>
      </c>
      <c r="AP10" s="10">
        <f t="shared" si="10"/>
        <v>0</v>
      </c>
      <c r="AQ10" s="9" t="s">
        <v>12</v>
      </c>
      <c r="AR10" s="55" t="s">
        <v>12</v>
      </c>
      <c r="AS10" s="55">
        <v>0.1</v>
      </c>
      <c r="AT10" s="55">
        <v>0.1</v>
      </c>
      <c r="AU10" s="55">
        <v>0.1</v>
      </c>
      <c r="AV10" s="3">
        <v>0.1</v>
      </c>
      <c r="AW10" s="3">
        <v>0.1</v>
      </c>
      <c r="AX10" s="3" t="s">
        <v>12</v>
      </c>
      <c r="AY10" s="3">
        <v>0.1</v>
      </c>
      <c r="AZ10" s="15" t="s">
        <v>12</v>
      </c>
      <c r="BA10" s="10">
        <f t="shared" si="11"/>
        <v>0.1</v>
      </c>
      <c r="BB10" s="9">
        <f t="shared" si="12"/>
        <v>0</v>
      </c>
      <c r="BC10" s="10">
        <f t="shared" si="13"/>
        <v>0</v>
      </c>
      <c r="BD10" s="9" t="s">
        <v>2403</v>
      </c>
      <c r="BE10" s="3" t="s">
        <v>12</v>
      </c>
      <c r="BF10" s="15" t="s">
        <v>12</v>
      </c>
      <c r="BG10" s="15" t="str">
        <f t="shared" si="14"/>
        <v>-</v>
      </c>
      <c r="BH10" s="9" t="e">
        <f t="shared" si="15"/>
        <v>#VALUE!</v>
      </c>
      <c r="BI10" s="10" t="e">
        <f t="shared" si="16"/>
        <v>#VALUE!</v>
      </c>
      <c r="BJ10" s="9" t="s">
        <v>2403</v>
      </c>
      <c r="BK10" s="3" t="s">
        <v>12</v>
      </c>
      <c r="BL10" s="15" t="s">
        <v>12</v>
      </c>
      <c r="BM10" s="15" t="str">
        <f t="shared" si="17"/>
        <v>-</v>
      </c>
      <c r="BN10" s="9" t="e">
        <f t="shared" si="18"/>
        <v>#VALUE!</v>
      </c>
      <c r="BO10" s="10" t="e">
        <f t="shared" si="19"/>
        <v>#VALUE!</v>
      </c>
      <c r="BP10">
        <f t="shared" si="20"/>
        <v>0</v>
      </c>
      <c r="BQ10" s="93" t="e">
        <f t="shared" si="21"/>
        <v>#VALUE!</v>
      </c>
      <c r="BR10" s="93" t="e">
        <f t="shared" si="22"/>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23"/>
        <v>#N/A</v>
      </c>
      <c r="BX10" s="93" t="e">
        <f t="shared" si="24"/>
        <v>#N/A</v>
      </c>
      <c r="BY10" s="94">
        <f t="shared" si="25"/>
        <v>999</v>
      </c>
      <c r="BZ10" s="94">
        <f t="shared" si="26"/>
        <v>999</v>
      </c>
      <c r="CA10" s="94" t="e">
        <f t="shared" si="27"/>
        <v>#N/A</v>
      </c>
      <c r="CB10" t="e">
        <f t="shared" si="28"/>
        <v>#N/A</v>
      </c>
      <c r="CC10" s="58" t="e">
        <f t="shared" si="29"/>
        <v>#N/A</v>
      </c>
      <c r="CD10" s="95" t="e">
        <f t="shared" si="30"/>
        <v>#N/A</v>
      </c>
      <c r="CE10" s="96" t="b">
        <f t="shared" si="31"/>
        <v>1</v>
      </c>
      <c r="CF10" t="e">
        <f t="shared" si="32"/>
        <v>#DIV/0!</v>
      </c>
      <c r="CG10" t="e">
        <f t="shared" si="33"/>
        <v>#DIV/0!</v>
      </c>
      <c r="CH10" s="84" t="b">
        <f t="shared" si="34"/>
        <v>0</v>
      </c>
      <c r="CI10" t="str">
        <f t="shared" si="35"/>
        <v/>
      </c>
      <c r="CJ10" t="b">
        <f t="shared" si="36"/>
        <v>0</v>
      </c>
      <c r="CK10" t="b">
        <f t="shared" si="37"/>
        <v>1</v>
      </c>
      <c r="CL10" s="84" t="b">
        <f t="shared" si="57"/>
        <v>1</v>
      </c>
      <c r="CM10">
        <f t="shared" si="38"/>
        <v>0.1</v>
      </c>
      <c r="CN10" t="b">
        <f t="shared" si="39"/>
        <v>1</v>
      </c>
      <c r="CO10" s="84">
        <f t="shared" si="40"/>
        <v>6.4102564102564097</v>
      </c>
      <c r="CP10" t="b">
        <f t="shared" si="41"/>
        <v>1</v>
      </c>
      <c r="CQ10" s="96" t="b">
        <f t="shared" si="42"/>
        <v>1</v>
      </c>
      <c r="CR10" t="e">
        <f t="shared" si="43"/>
        <v>#VALUE!</v>
      </c>
      <c r="CS10" t="e">
        <f t="shared" si="44"/>
        <v>#VALUE!</v>
      </c>
      <c r="CT10" t="b">
        <f t="shared" si="45"/>
        <v>1</v>
      </c>
      <c r="CU10" t="b">
        <f t="shared" si="46"/>
        <v>0</v>
      </c>
      <c r="CV10" s="84" t="b">
        <f t="shared" si="47"/>
        <v>1</v>
      </c>
      <c r="CW10" t="e">
        <f t="shared" si="48"/>
        <v>#VALUE!</v>
      </c>
      <c r="CX10" t="e">
        <f t="shared" si="49"/>
        <v>#VALUE!</v>
      </c>
      <c r="CY10" t="b">
        <f t="shared" si="50"/>
        <v>1</v>
      </c>
      <c r="CZ10" t="b">
        <f t="shared" si="51"/>
        <v>1</v>
      </c>
      <c r="DA10" s="84">
        <f t="shared" si="52"/>
        <v>0</v>
      </c>
      <c r="DB10" t="e">
        <f t="shared" si="53"/>
        <v>#N/A</v>
      </c>
    </row>
    <row r="11" spans="1:106">
      <c r="A11" s="9">
        <v>2154</v>
      </c>
      <c r="B11" s="3">
        <v>2</v>
      </c>
      <c r="C11" s="3" t="s">
        <v>2628</v>
      </c>
      <c r="D11" s="3" t="str">
        <f t="shared" si="0"/>
        <v>NI_1_24-3_dk_0005</v>
      </c>
      <c r="E11" s="3" t="str">
        <f t="shared" si="1"/>
        <v>0005</v>
      </c>
      <c r="F11" s="3">
        <v>120310.766</v>
      </c>
      <c r="G11" s="15">
        <v>424835.43800000002</v>
      </c>
      <c r="H11" s="35" t="str">
        <f t="shared" si="2"/>
        <v>ja</v>
      </c>
      <c r="I11" s="42" t="s">
        <v>2402</v>
      </c>
      <c r="J11" s="20" t="s">
        <v>2620</v>
      </c>
      <c r="K11" s="21">
        <v>10000</v>
      </c>
      <c r="L11" s="28">
        <f t="shared" si="54"/>
        <v>1</v>
      </c>
      <c r="M11" s="28">
        <f t="shared" si="55"/>
        <v>1</v>
      </c>
      <c r="N11" s="56">
        <f t="shared" si="3"/>
        <v>10000</v>
      </c>
      <c r="O11" s="33">
        <f t="shared" si="56"/>
        <v>81.732340233183649</v>
      </c>
      <c r="P11" s="37">
        <f t="shared" si="4"/>
        <v>91.388832414039001</v>
      </c>
      <c r="Q11" s="9" t="s">
        <v>12</v>
      </c>
      <c r="R11" s="55" t="s">
        <v>12</v>
      </c>
      <c r="S11" s="55">
        <v>2.7440000000000002</v>
      </c>
      <c r="T11" s="55">
        <v>3.4540000000000002</v>
      </c>
      <c r="U11" s="55">
        <v>3.6930000000000001</v>
      </c>
      <c r="V11" s="3">
        <v>3.855</v>
      </c>
      <c r="W11" s="3">
        <v>4.03</v>
      </c>
      <c r="X11" s="3" t="s">
        <v>12</v>
      </c>
      <c r="Y11" s="3">
        <v>4.3710000000000004</v>
      </c>
      <c r="Z11" s="15" t="s">
        <v>12</v>
      </c>
      <c r="AA11" s="10">
        <f t="shared" si="5"/>
        <v>4.03</v>
      </c>
      <c r="AB11" s="9">
        <f t="shared" si="6"/>
        <v>0.33700000000000019</v>
      </c>
      <c r="AC11" s="10">
        <f t="shared" si="7"/>
        <v>0.34100000000000019</v>
      </c>
      <c r="AD11" s="9" t="s">
        <v>12</v>
      </c>
      <c r="AE11" s="55" t="s">
        <v>12</v>
      </c>
      <c r="AF11" s="55">
        <v>0.1</v>
      </c>
      <c r="AG11" s="55">
        <v>0.1</v>
      </c>
      <c r="AH11" s="55">
        <v>0.1</v>
      </c>
      <c r="AI11" s="3">
        <v>0.1</v>
      </c>
      <c r="AJ11" s="3">
        <v>0.1</v>
      </c>
      <c r="AK11" s="3" t="s">
        <v>12</v>
      </c>
      <c r="AL11" s="3">
        <v>0.1</v>
      </c>
      <c r="AM11" s="15" t="s">
        <v>12</v>
      </c>
      <c r="AN11" s="10">
        <f t="shared" si="8"/>
        <v>0.1</v>
      </c>
      <c r="AO11" s="9">
        <f t="shared" si="9"/>
        <v>0</v>
      </c>
      <c r="AP11" s="10">
        <f t="shared" si="10"/>
        <v>0</v>
      </c>
      <c r="AQ11" s="9" t="s">
        <v>12</v>
      </c>
      <c r="AR11" s="55" t="s">
        <v>12</v>
      </c>
      <c r="AS11" s="55">
        <v>0.1</v>
      </c>
      <c r="AT11" s="55">
        <v>0.1</v>
      </c>
      <c r="AU11" s="55">
        <v>0.1</v>
      </c>
      <c r="AV11" s="3">
        <v>0.1</v>
      </c>
      <c r="AW11" s="3">
        <v>0.1</v>
      </c>
      <c r="AX11" s="3" t="s">
        <v>12</v>
      </c>
      <c r="AY11" s="3">
        <v>0.1</v>
      </c>
      <c r="AZ11" s="15" t="s">
        <v>12</v>
      </c>
      <c r="BA11" s="10">
        <f t="shared" si="11"/>
        <v>0.1</v>
      </c>
      <c r="BB11" s="9">
        <f t="shared" si="12"/>
        <v>0</v>
      </c>
      <c r="BC11" s="10">
        <f t="shared" si="13"/>
        <v>0</v>
      </c>
      <c r="BD11" s="9" t="s">
        <v>2403</v>
      </c>
      <c r="BE11" s="3" t="s">
        <v>12</v>
      </c>
      <c r="BF11" s="15" t="s">
        <v>12</v>
      </c>
      <c r="BG11" s="15" t="str">
        <f t="shared" si="14"/>
        <v>-</v>
      </c>
      <c r="BH11" s="9" t="e">
        <f t="shared" si="15"/>
        <v>#VALUE!</v>
      </c>
      <c r="BI11" s="10" t="e">
        <f t="shared" si="16"/>
        <v>#VALUE!</v>
      </c>
      <c r="BJ11" s="9" t="s">
        <v>2403</v>
      </c>
      <c r="BK11" s="3" t="s">
        <v>12</v>
      </c>
      <c r="BL11" s="15" t="s">
        <v>12</v>
      </c>
      <c r="BM11" s="15" t="str">
        <f t="shared" si="17"/>
        <v>-</v>
      </c>
      <c r="BN11" s="9" t="e">
        <f t="shared" si="18"/>
        <v>#VALUE!</v>
      </c>
      <c r="BO11" s="10" t="e">
        <f t="shared" si="19"/>
        <v>#VALUE!</v>
      </c>
      <c r="BP11">
        <f t="shared" si="20"/>
        <v>0</v>
      </c>
      <c r="BQ11" s="93" t="e">
        <f t="shared" si="21"/>
        <v>#VALUE!</v>
      </c>
      <c r="BR11" s="93" t="e">
        <f t="shared" si="22"/>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23"/>
        <v>#N/A</v>
      </c>
      <c r="BX11" s="93" t="e">
        <f t="shared" si="24"/>
        <v>#N/A</v>
      </c>
      <c r="BY11" s="94">
        <f t="shared" si="25"/>
        <v>999</v>
      </c>
      <c r="BZ11" s="94">
        <f t="shared" si="26"/>
        <v>999</v>
      </c>
      <c r="CA11" s="94" t="e">
        <f t="shared" si="27"/>
        <v>#N/A</v>
      </c>
      <c r="CB11" t="e">
        <f t="shared" si="28"/>
        <v>#N/A</v>
      </c>
      <c r="CC11" s="58" t="e">
        <f t="shared" si="29"/>
        <v>#N/A</v>
      </c>
      <c r="CD11" s="95" t="e">
        <f t="shared" si="30"/>
        <v>#N/A</v>
      </c>
      <c r="CE11" s="96" t="b">
        <f t="shared" si="31"/>
        <v>1</v>
      </c>
      <c r="CF11" t="e">
        <f t="shared" si="32"/>
        <v>#DIV/0!</v>
      </c>
      <c r="CG11" t="e">
        <f t="shared" si="33"/>
        <v>#DIV/0!</v>
      </c>
      <c r="CH11" s="84" t="b">
        <f t="shared" si="34"/>
        <v>0</v>
      </c>
      <c r="CI11" t="str">
        <f t="shared" si="35"/>
        <v/>
      </c>
      <c r="CJ11" t="b">
        <f t="shared" si="36"/>
        <v>0</v>
      </c>
      <c r="CK11" t="b">
        <f t="shared" si="37"/>
        <v>1</v>
      </c>
      <c r="CL11" s="84" t="b">
        <f t="shared" si="57"/>
        <v>1</v>
      </c>
      <c r="CM11">
        <f t="shared" si="38"/>
        <v>0.1</v>
      </c>
      <c r="CN11" t="b">
        <f t="shared" si="39"/>
        <v>1</v>
      </c>
      <c r="CO11" s="84">
        <f t="shared" si="40"/>
        <v>6.4102564102564097</v>
      </c>
      <c r="CP11" t="b">
        <f t="shared" si="41"/>
        <v>1</v>
      </c>
      <c r="CQ11" s="96" t="b">
        <f t="shared" si="42"/>
        <v>1</v>
      </c>
      <c r="CR11" t="e">
        <f t="shared" si="43"/>
        <v>#VALUE!</v>
      </c>
      <c r="CS11" t="e">
        <f t="shared" si="44"/>
        <v>#VALUE!</v>
      </c>
      <c r="CT11" t="b">
        <f t="shared" si="45"/>
        <v>1</v>
      </c>
      <c r="CU11" t="b">
        <f t="shared" si="46"/>
        <v>1</v>
      </c>
      <c r="CV11" s="84" t="b">
        <f t="shared" si="47"/>
        <v>1</v>
      </c>
      <c r="CW11" t="e">
        <f t="shared" si="48"/>
        <v>#VALUE!</v>
      </c>
      <c r="CX11" t="e">
        <f t="shared" si="49"/>
        <v>#VALUE!</v>
      </c>
      <c r="CY11" t="b">
        <f t="shared" si="50"/>
        <v>1</v>
      </c>
      <c r="CZ11" t="b">
        <f t="shared" si="51"/>
        <v>1</v>
      </c>
      <c r="DA11" s="84">
        <f t="shared" si="52"/>
        <v>0</v>
      </c>
      <c r="DB11" t="e">
        <f t="shared" si="53"/>
        <v>#N/A</v>
      </c>
    </row>
    <row r="12" spans="1:106">
      <c r="A12" s="9">
        <v>2155</v>
      </c>
      <c r="B12" s="3">
        <v>2</v>
      </c>
      <c r="C12" s="3" t="s">
        <v>2629</v>
      </c>
      <c r="D12" s="3" t="str">
        <f t="shared" si="0"/>
        <v>NI_1_24-3_dk_0006</v>
      </c>
      <c r="E12" s="3" t="str">
        <f t="shared" si="1"/>
        <v>0006</v>
      </c>
      <c r="F12" s="3">
        <v>120329.69500000001</v>
      </c>
      <c r="G12" s="15">
        <v>424746.03100000002</v>
      </c>
      <c r="H12" s="35" t="str">
        <f t="shared" si="2"/>
        <v>ja</v>
      </c>
      <c r="I12" s="42" t="s">
        <v>2402</v>
      </c>
      <c r="J12" s="20" t="s">
        <v>2620</v>
      </c>
      <c r="K12" s="21">
        <v>10000</v>
      </c>
      <c r="L12" s="28">
        <f t="shared" si="54"/>
        <v>1</v>
      </c>
      <c r="M12" s="28">
        <f t="shared" si="55"/>
        <v>1</v>
      </c>
      <c r="N12" s="56">
        <f t="shared" si="3"/>
        <v>10000</v>
      </c>
      <c r="O12" s="33">
        <f t="shared" si="56"/>
        <v>91.388832414039001</v>
      </c>
      <c r="P12" s="37">
        <f t="shared" si="4"/>
        <v>223.70364671371416</v>
      </c>
      <c r="Q12" s="9" t="s">
        <v>12</v>
      </c>
      <c r="R12" s="55" t="s">
        <v>12</v>
      </c>
      <c r="S12" s="55">
        <v>3.3010000000000002</v>
      </c>
      <c r="T12" s="55">
        <v>3.5009999999999999</v>
      </c>
      <c r="U12" s="55">
        <v>3.6949999999999998</v>
      </c>
      <c r="V12" s="3">
        <v>3.855</v>
      </c>
      <c r="W12" s="3">
        <v>4.03</v>
      </c>
      <c r="X12" s="3" t="s">
        <v>12</v>
      </c>
      <c r="Y12" s="3">
        <v>4.3609999999999998</v>
      </c>
      <c r="Z12" s="15" t="s">
        <v>12</v>
      </c>
      <c r="AA12" s="10">
        <f t="shared" si="5"/>
        <v>4.03</v>
      </c>
      <c r="AB12" s="9">
        <f t="shared" si="6"/>
        <v>0.33500000000000041</v>
      </c>
      <c r="AC12" s="10">
        <f t="shared" si="7"/>
        <v>0.33099999999999952</v>
      </c>
      <c r="AD12" s="9" t="s">
        <v>12</v>
      </c>
      <c r="AE12" s="55" t="s">
        <v>12</v>
      </c>
      <c r="AF12" s="55">
        <v>0.1</v>
      </c>
      <c r="AG12" s="55">
        <v>0.1</v>
      </c>
      <c r="AH12" s="55">
        <v>0.1</v>
      </c>
      <c r="AI12" s="3">
        <v>0.1</v>
      </c>
      <c r="AJ12" s="3">
        <v>0.1</v>
      </c>
      <c r="AK12" s="3" t="s">
        <v>12</v>
      </c>
      <c r="AL12" s="3">
        <v>0.1</v>
      </c>
      <c r="AM12" s="15" t="s">
        <v>12</v>
      </c>
      <c r="AN12" s="10">
        <f t="shared" si="8"/>
        <v>0.1</v>
      </c>
      <c r="AO12" s="9">
        <f t="shared" si="9"/>
        <v>0</v>
      </c>
      <c r="AP12" s="10">
        <f t="shared" si="10"/>
        <v>0</v>
      </c>
      <c r="AQ12" s="9" t="s">
        <v>12</v>
      </c>
      <c r="AR12" s="55" t="s">
        <v>12</v>
      </c>
      <c r="AS12" s="55">
        <v>0.1</v>
      </c>
      <c r="AT12" s="55">
        <v>0.1</v>
      </c>
      <c r="AU12" s="55">
        <v>0.1</v>
      </c>
      <c r="AV12" s="3">
        <v>0.1</v>
      </c>
      <c r="AW12" s="3">
        <v>0.1</v>
      </c>
      <c r="AX12" s="3" t="s">
        <v>12</v>
      </c>
      <c r="AY12" s="3">
        <v>0.1</v>
      </c>
      <c r="AZ12" s="15" t="s">
        <v>12</v>
      </c>
      <c r="BA12" s="10">
        <f t="shared" si="11"/>
        <v>0.1</v>
      </c>
      <c r="BB12" s="9">
        <f t="shared" si="12"/>
        <v>0</v>
      </c>
      <c r="BC12" s="10">
        <f t="shared" si="13"/>
        <v>0</v>
      </c>
      <c r="BD12" s="9" t="s">
        <v>2403</v>
      </c>
      <c r="BE12" s="3" t="s">
        <v>12</v>
      </c>
      <c r="BF12" s="15" t="s">
        <v>12</v>
      </c>
      <c r="BG12" s="15" t="str">
        <f t="shared" si="14"/>
        <v>-</v>
      </c>
      <c r="BH12" s="9" t="e">
        <f t="shared" si="15"/>
        <v>#VALUE!</v>
      </c>
      <c r="BI12" s="10" t="e">
        <f t="shared" si="16"/>
        <v>#VALUE!</v>
      </c>
      <c r="BJ12" s="9" t="s">
        <v>2403</v>
      </c>
      <c r="BK12" s="3" t="s">
        <v>12</v>
      </c>
      <c r="BL12" s="15" t="s">
        <v>12</v>
      </c>
      <c r="BM12" s="15" t="str">
        <f t="shared" si="17"/>
        <v>-</v>
      </c>
      <c r="BN12" s="9" t="e">
        <f t="shared" si="18"/>
        <v>#VALUE!</v>
      </c>
      <c r="BO12" s="10" t="e">
        <f t="shared" si="19"/>
        <v>#VALUE!</v>
      </c>
      <c r="BP12">
        <f t="shared" si="20"/>
        <v>0</v>
      </c>
      <c r="BQ12" s="93" t="e">
        <f t="shared" si="21"/>
        <v>#VALUE!</v>
      </c>
      <c r="BR12" s="93" t="e">
        <f t="shared" si="22"/>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23"/>
        <v>#N/A</v>
      </c>
      <c r="BX12" s="93" t="e">
        <f t="shared" si="24"/>
        <v>#N/A</v>
      </c>
      <c r="BY12" s="94">
        <f t="shared" si="25"/>
        <v>999</v>
      </c>
      <c r="BZ12" s="94">
        <f t="shared" si="26"/>
        <v>999</v>
      </c>
      <c r="CA12" s="94" t="e">
        <f t="shared" si="27"/>
        <v>#N/A</v>
      </c>
      <c r="CB12" t="e">
        <f t="shared" si="28"/>
        <v>#N/A</v>
      </c>
      <c r="CC12" s="58" t="e">
        <f t="shared" si="29"/>
        <v>#N/A</v>
      </c>
      <c r="CD12" s="95" t="e">
        <f t="shared" si="30"/>
        <v>#N/A</v>
      </c>
      <c r="CE12" s="96" t="b">
        <f t="shared" si="31"/>
        <v>1</v>
      </c>
      <c r="CF12" t="e">
        <f t="shared" si="32"/>
        <v>#DIV/0!</v>
      </c>
      <c r="CG12" t="e">
        <f t="shared" si="33"/>
        <v>#DIV/0!</v>
      </c>
      <c r="CH12" s="84" t="b">
        <f t="shared" si="34"/>
        <v>0</v>
      </c>
      <c r="CI12" t="str">
        <f t="shared" si="35"/>
        <v/>
      </c>
      <c r="CJ12" t="b">
        <f t="shared" si="36"/>
        <v>0</v>
      </c>
      <c r="CK12" t="b">
        <f t="shared" si="37"/>
        <v>1</v>
      </c>
      <c r="CL12" s="84" t="b">
        <f t="shared" si="57"/>
        <v>1</v>
      </c>
      <c r="CM12">
        <f t="shared" si="38"/>
        <v>0.1</v>
      </c>
      <c r="CN12" t="b">
        <f t="shared" si="39"/>
        <v>1</v>
      </c>
      <c r="CO12" s="84">
        <f t="shared" si="40"/>
        <v>6.4102564102564097</v>
      </c>
      <c r="CP12" t="b">
        <f t="shared" si="41"/>
        <v>1</v>
      </c>
      <c r="CQ12" s="96" t="b">
        <f t="shared" si="42"/>
        <v>1</v>
      </c>
      <c r="CR12" t="e">
        <f t="shared" si="43"/>
        <v>#VALUE!</v>
      </c>
      <c r="CS12" t="e">
        <f t="shared" si="44"/>
        <v>#VALUE!</v>
      </c>
      <c r="CT12" t="b">
        <f t="shared" si="45"/>
        <v>1</v>
      </c>
      <c r="CU12" t="b">
        <f t="shared" si="46"/>
        <v>1</v>
      </c>
      <c r="CV12" s="84" t="b">
        <f t="shared" si="47"/>
        <v>1</v>
      </c>
      <c r="CW12" t="e">
        <f t="shared" si="48"/>
        <v>#VALUE!</v>
      </c>
      <c r="CX12" t="e">
        <f t="shared" si="49"/>
        <v>#VALUE!</v>
      </c>
      <c r="CY12" t="b">
        <f t="shared" si="50"/>
        <v>1</v>
      </c>
      <c r="CZ12" t="b">
        <f t="shared" si="51"/>
        <v>1</v>
      </c>
      <c r="DA12" s="84">
        <f t="shared" si="52"/>
        <v>0</v>
      </c>
      <c r="DB12" t="e">
        <f t="shared" si="53"/>
        <v>#N/A</v>
      </c>
    </row>
    <row r="13" spans="1:106">
      <c r="A13" s="9">
        <v>2156</v>
      </c>
      <c r="B13" s="3">
        <v>2</v>
      </c>
      <c r="C13" s="3" t="s">
        <v>2630</v>
      </c>
      <c r="D13" s="3" t="str">
        <f t="shared" si="0"/>
        <v>NI_1_24-3_dk_0008</v>
      </c>
      <c r="E13" s="3" t="str">
        <f t="shared" si="1"/>
        <v>0008</v>
      </c>
      <c r="F13" s="3">
        <v>120203.648</v>
      </c>
      <c r="G13" s="15">
        <v>424561.21899999998</v>
      </c>
      <c r="H13" s="35" t="str">
        <f t="shared" si="2"/>
        <v>ja</v>
      </c>
      <c r="I13" s="42" t="s">
        <v>2402</v>
      </c>
      <c r="J13" s="20" t="s">
        <v>2620</v>
      </c>
      <c r="K13" s="21">
        <v>10000</v>
      </c>
      <c r="L13" s="28">
        <f t="shared" si="54"/>
        <v>1</v>
      </c>
      <c r="M13" s="28">
        <f t="shared" si="55"/>
        <v>1</v>
      </c>
      <c r="N13" s="56">
        <f t="shared" si="3"/>
        <v>10000</v>
      </c>
      <c r="O13" s="33">
        <f t="shared" si="56"/>
        <v>223.70364671371416</v>
      </c>
      <c r="P13" s="37">
        <f t="shared" si="4"/>
        <v>59.531164090730435</v>
      </c>
      <c r="Q13" s="9" t="s">
        <v>12</v>
      </c>
      <c r="R13" s="55" t="s">
        <v>12</v>
      </c>
      <c r="S13" s="55">
        <v>3.266</v>
      </c>
      <c r="T13" s="55">
        <v>3.4340000000000002</v>
      </c>
      <c r="U13" s="55">
        <v>3.613</v>
      </c>
      <c r="V13" s="3">
        <v>3.7879999999999998</v>
      </c>
      <c r="W13" s="3">
        <v>3.9780000000000002</v>
      </c>
      <c r="X13" s="3" t="s">
        <v>12</v>
      </c>
      <c r="Y13" s="3">
        <v>4.3319999999999999</v>
      </c>
      <c r="Z13" s="15" t="s">
        <v>12</v>
      </c>
      <c r="AA13" s="10">
        <f t="shared" si="5"/>
        <v>3.9780000000000002</v>
      </c>
      <c r="AB13" s="9">
        <f t="shared" si="6"/>
        <v>0.36500000000000021</v>
      </c>
      <c r="AC13" s="10">
        <f t="shared" si="7"/>
        <v>0.35399999999999965</v>
      </c>
      <c r="AD13" s="9" t="s">
        <v>12</v>
      </c>
      <c r="AE13" s="55" t="s">
        <v>12</v>
      </c>
      <c r="AF13" s="55">
        <v>0.1</v>
      </c>
      <c r="AG13" s="55">
        <v>0.1</v>
      </c>
      <c r="AH13" s="55">
        <v>0.1</v>
      </c>
      <c r="AI13" s="3">
        <v>0.1</v>
      </c>
      <c r="AJ13" s="3">
        <v>0.1</v>
      </c>
      <c r="AK13" s="3" t="s">
        <v>12</v>
      </c>
      <c r="AL13" s="3">
        <v>0.1</v>
      </c>
      <c r="AM13" s="15" t="s">
        <v>12</v>
      </c>
      <c r="AN13" s="10">
        <f t="shared" si="8"/>
        <v>0.1</v>
      </c>
      <c r="AO13" s="9">
        <f t="shared" si="9"/>
        <v>0</v>
      </c>
      <c r="AP13" s="10">
        <f t="shared" si="10"/>
        <v>0</v>
      </c>
      <c r="AQ13" s="9" t="s">
        <v>12</v>
      </c>
      <c r="AR13" s="55" t="s">
        <v>12</v>
      </c>
      <c r="AS13" s="55">
        <v>0.1</v>
      </c>
      <c r="AT13" s="55">
        <v>0.1</v>
      </c>
      <c r="AU13" s="55">
        <v>0.1</v>
      </c>
      <c r="AV13" s="3">
        <v>0.1</v>
      </c>
      <c r="AW13" s="3">
        <v>0.1</v>
      </c>
      <c r="AX13" s="3" t="s">
        <v>12</v>
      </c>
      <c r="AY13" s="3">
        <v>0.1</v>
      </c>
      <c r="AZ13" s="15" t="s">
        <v>12</v>
      </c>
      <c r="BA13" s="10">
        <f t="shared" si="11"/>
        <v>0.1</v>
      </c>
      <c r="BB13" s="9">
        <f t="shared" si="12"/>
        <v>0</v>
      </c>
      <c r="BC13" s="10">
        <f t="shared" si="13"/>
        <v>0</v>
      </c>
      <c r="BD13" s="9" t="s">
        <v>2403</v>
      </c>
      <c r="BE13" s="3" t="s">
        <v>12</v>
      </c>
      <c r="BF13" s="15" t="s">
        <v>12</v>
      </c>
      <c r="BG13" s="15" t="str">
        <f t="shared" si="14"/>
        <v>-</v>
      </c>
      <c r="BH13" s="9" t="e">
        <f t="shared" si="15"/>
        <v>#VALUE!</v>
      </c>
      <c r="BI13" s="10" t="e">
        <f t="shared" si="16"/>
        <v>#VALUE!</v>
      </c>
      <c r="BJ13" s="9" t="s">
        <v>2403</v>
      </c>
      <c r="BK13" s="3" t="s">
        <v>12</v>
      </c>
      <c r="BL13" s="15" t="s">
        <v>12</v>
      </c>
      <c r="BM13" s="15" t="str">
        <f t="shared" si="17"/>
        <v>-</v>
      </c>
      <c r="BN13" s="9" t="e">
        <f t="shared" si="18"/>
        <v>#VALUE!</v>
      </c>
      <c r="BO13" s="10" t="e">
        <f t="shared" si="19"/>
        <v>#VALUE!</v>
      </c>
      <c r="BP13">
        <f t="shared" si="20"/>
        <v>0</v>
      </c>
      <c r="BQ13" s="93" t="e">
        <f t="shared" si="21"/>
        <v>#VALUE!</v>
      </c>
      <c r="BR13" s="93" t="e">
        <f t="shared" si="22"/>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23"/>
        <v>#N/A</v>
      </c>
      <c r="BX13" s="93" t="e">
        <f t="shared" si="24"/>
        <v>#N/A</v>
      </c>
      <c r="BY13" s="94">
        <f t="shared" si="25"/>
        <v>999</v>
      </c>
      <c r="BZ13" s="94">
        <f t="shared" si="26"/>
        <v>999</v>
      </c>
      <c r="CA13" s="94" t="e">
        <f t="shared" si="27"/>
        <v>#N/A</v>
      </c>
      <c r="CB13" t="e">
        <f t="shared" si="28"/>
        <v>#N/A</v>
      </c>
      <c r="CC13" s="58" t="e">
        <f t="shared" si="29"/>
        <v>#N/A</v>
      </c>
      <c r="CD13" s="95" t="e">
        <f t="shared" si="30"/>
        <v>#N/A</v>
      </c>
      <c r="CE13" s="96" t="b">
        <f t="shared" si="31"/>
        <v>1</v>
      </c>
      <c r="CF13" t="e">
        <f t="shared" si="32"/>
        <v>#DIV/0!</v>
      </c>
      <c r="CG13" t="e">
        <f t="shared" si="33"/>
        <v>#DIV/0!</v>
      </c>
      <c r="CH13" s="84" t="b">
        <f t="shared" si="34"/>
        <v>0</v>
      </c>
      <c r="CI13" t="str">
        <f t="shared" si="35"/>
        <v/>
      </c>
      <c r="CJ13" t="b">
        <f t="shared" si="36"/>
        <v>0</v>
      </c>
      <c r="CK13" t="b">
        <f t="shared" si="37"/>
        <v>1</v>
      </c>
      <c r="CL13" s="84" t="b">
        <f t="shared" si="57"/>
        <v>1</v>
      </c>
      <c r="CM13">
        <f t="shared" si="38"/>
        <v>0.1</v>
      </c>
      <c r="CN13" t="b">
        <f t="shared" si="39"/>
        <v>1</v>
      </c>
      <c r="CO13" s="84">
        <f t="shared" si="40"/>
        <v>6.4102564102564097</v>
      </c>
      <c r="CP13" t="b">
        <f t="shared" si="41"/>
        <v>1</v>
      </c>
      <c r="CQ13" s="96" t="b">
        <f t="shared" si="42"/>
        <v>1</v>
      </c>
      <c r="CR13" t="e">
        <f t="shared" si="43"/>
        <v>#VALUE!</v>
      </c>
      <c r="CS13" t="e">
        <f t="shared" si="44"/>
        <v>#VALUE!</v>
      </c>
      <c r="CT13" t="b">
        <f t="shared" si="45"/>
        <v>1</v>
      </c>
      <c r="CU13" t="b">
        <f t="shared" si="46"/>
        <v>1</v>
      </c>
      <c r="CV13" s="84" t="b">
        <f t="shared" si="47"/>
        <v>1</v>
      </c>
      <c r="CW13" t="e">
        <f t="shared" si="48"/>
        <v>#VALUE!</v>
      </c>
      <c r="CX13" t="e">
        <f t="shared" si="49"/>
        <v>#VALUE!</v>
      </c>
      <c r="CY13" t="b">
        <f t="shared" si="50"/>
        <v>1</v>
      </c>
      <c r="CZ13" t="b">
        <f t="shared" si="51"/>
        <v>1</v>
      </c>
      <c r="DA13" s="84">
        <f t="shared" si="52"/>
        <v>0</v>
      </c>
      <c r="DB13" t="e">
        <f t="shared" si="53"/>
        <v>#N/A</v>
      </c>
    </row>
    <row r="14" spans="1:106">
      <c r="A14" s="9">
        <v>2157</v>
      </c>
      <c r="B14" s="3">
        <v>2</v>
      </c>
      <c r="C14" s="3" t="s">
        <v>2631</v>
      </c>
      <c r="D14" s="3" t="str">
        <f t="shared" si="0"/>
        <v>NI_1_24-3_dk_0009</v>
      </c>
      <c r="E14" s="3" t="str">
        <f t="shared" si="1"/>
        <v>0009</v>
      </c>
      <c r="F14" s="3">
        <v>120157.875</v>
      </c>
      <c r="G14" s="15">
        <v>424523.15600000002</v>
      </c>
      <c r="H14" s="35" t="str">
        <f t="shared" si="2"/>
        <v>ja</v>
      </c>
      <c r="I14" s="42" t="s">
        <v>2402</v>
      </c>
      <c r="J14" s="20" t="s">
        <v>2620</v>
      </c>
      <c r="K14" s="21">
        <v>10000</v>
      </c>
      <c r="L14" s="28">
        <f t="shared" si="54"/>
        <v>1</v>
      </c>
      <c r="M14" s="28">
        <f t="shared" si="55"/>
        <v>1</v>
      </c>
      <c r="N14" s="56">
        <f t="shared" si="3"/>
        <v>10000</v>
      </c>
      <c r="O14" s="33">
        <f t="shared" si="56"/>
        <v>59.531164090730435</v>
      </c>
      <c r="P14" s="37">
        <f t="shared" si="4"/>
        <v>4500.6572196073776</v>
      </c>
      <c r="Q14" s="9" t="s">
        <v>12</v>
      </c>
      <c r="R14" s="55" t="s">
        <v>12</v>
      </c>
      <c r="S14" s="55">
        <v>3.2250000000000001</v>
      </c>
      <c r="T14" s="55">
        <v>3.4049999999999998</v>
      </c>
      <c r="U14" s="55">
        <v>3.6</v>
      </c>
      <c r="V14" s="3">
        <v>3.78</v>
      </c>
      <c r="W14" s="3">
        <v>3.976</v>
      </c>
      <c r="X14" s="3" t="s">
        <v>12</v>
      </c>
      <c r="Y14" s="3">
        <v>4.3259999999999996</v>
      </c>
      <c r="Z14" s="15" t="s">
        <v>12</v>
      </c>
      <c r="AA14" s="10">
        <f t="shared" si="5"/>
        <v>3.976</v>
      </c>
      <c r="AB14" s="9">
        <f t="shared" si="6"/>
        <v>0.37599999999999989</v>
      </c>
      <c r="AC14" s="10">
        <f t="shared" si="7"/>
        <v>0.34999999999999964</v>
      </c>
      <c r="AD14" s="9" t="s">
        <v>12</v>
      </c>
      <c r="AE14" s="55" t="s">
        <v>12</v>
      </c>
      <c r="AF14" s="55">
        <v>0.1</v>
      </c>
      <c r="AG14" s="55">
        <v>0.1</v>
      </c>
      <c r="AH14" s="55">
        <v>0.1</v>
      </c>
      <c r="AI14" s="3">
        <v>0.1</v>
      </c>
      <c r="AJ14" s="3">
        <v>0.1</v>
      </c>
      <c r="AK14" s="3" t="s">
        <v>12</v>
      </c>
      <c r="AL14" s="3">
        <v>0.1</v>
      </c>
      <c r="AM14" s="15" t="s">
        <v>12</v>
      </c>
      <c r="AN14" s="10">
        <f t="shared" si="8"/>
        <v>0.1</v>
      </c>
      <c r="AO14" s="9">
        <f t="shared" si="9"/>
        <v>0</v>
      </c>
      <c r="AP14" s="10">
        <f t="shared" si="10"/>
        <v>0</v>
      </c>
      <c r="AQ14" s="9" t="s">
        <v>12</v>
      </c>
      <c r="AR14" s="55" t="s">
        <v>12</v>
      </c>
      <c r="AS14" s="55">
        <v>0.1</v>
      </c>
      <c r="AT14" s="55">
        <v>0.1</v>
      </c>
      <c r="AU14" s="55">
        <v>0.1</v>
      </c>
      <c r="AV14" s="3">
        <v>0.1</v>
      </c>
      <c r="AW14" s="3">
        <v>0.1</v>
      </c>
      <c r="AX14" s="3" t="s">
        <v>12</v>
      </c>
      <c r="AY14" s="3">
        <v>0.1</v>
      </c>
      <c r="AZ14" s="15" t="s">
        <v>12</v>
      </c>
      <c r="BA14" s="10">
        <f t="shared" si="11"/>
        <v>0.1</v>
      </c>
      <c r="BB14" s="9">
        <f t="shared" si="12"/>
        <v>0</v>
      </c>
      <c r="BC14" s="10">
        <f t="shared" si="13"/>
        <v>0</v>
      </c>
      <c r="BD14" s="9" t="s">
        <v>2403</v>
      </c>
      <c r="BE14" s="3" t="s">
        <v>12</v>
      </c>
      <c r="BF14" s="15" t="s">
        <v>12</v>
      </c>
      <c r="BG14" s="15" t="str">
        <f t="shared" si="14"/>
        <v>-</v>
      </c>
      <c r="BH14" s="9" t="e">
        <f t="shared" si="15"/>
        <v>#VALUE!</v>
      </c>
      <c r="BI14" s="10" t="e">
        <f t="shared" si="16"/>
        <v>#VALUE!</v>
      </c>
      <c r="BJ14" s="9" t="s">
        <v>2403</v>
      </c>
      <c r="BK14" s="3" t="s">
        <v>12</v>
      </c>
      <c r="BL14" s="15" t="s">
        <v>12</v>
      </c>
      <c r="BM14" s="15" t="str">
        <f t="shared" si="17"/>
        <v>-</v>
      </c>
      <c r="BN14" s="9" t="e">
        <f t="shared" si="18"/>
        <v>#VALUE!</v>
      </c>
      <c r="BO14" s="10" t="e">
        <f t="shared" si="19"/>
        <v>#VALUE!</v>
      </c>
      <c r="BP14">
        <f t="shared" si="20"/>
        <v>0</v>
      </c>
      <c r="BQ14" s="93" t="e">
        <f t="shared" si="21"/>
        <v>#VALUE!</v>
      </c>
      <c r="BR14" s="93" t="e">
        <f t="shared" si="22"/>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23"/>
        <v>#N/A</v>
      </c>
      <c r="BX14" s="93" t="e">
        <f t="shared" si="24"/>
        <v>#N/A</v>
      </c>
      <c r="BY14" s="94">
        <f t="shared" si="25"/>
        <v>999</v>
      </c>
      <c r="BZ14" s="94">
        <f t="shared" si="26"/>
        <v>999</v>
      </c>
      <c r="CA14" s="94" t="e">
        <f t="shared" si="27"/>
        <v>#N/A</v>
      </c>
      <c r="CB14" t="e">
        <f t="shared" si="28"/>
        <v>#N/A</v>
      </c>
      <c r="CC14" s="58" t="e">
        <f t="shared" si="29"/>
        <v>#N/A</v>
      </c>
      <c r="CD14" s="95" t="e">
        <f t="shared" si="30"/>
        <v>#N/A</v>
      </c>
      <c r="CE14" s="96" t="b">
        <f t="shared" si="31"/>
        <v>1</v>
      </c>
      <c r="CF14" t="e">
        <f t="shared" si="32"/>
        <v>#DIV/0!</v>
      </c>
      <c r="CG14" t="e">
        <f t="shared" si="33"/>
        <v>#DIV/0!</v>
      </c>
      <c r="CH14" s="84" t="b">
        <f t="shared" si="34"/>
        <v>0</v>
      </c>
      <c r="CI14" t="str">
        <f t="shared" si="35"/>
        <v/>
      </c>
      <c r="CJ14" t="b">
        <f t="shared" si="36"/>
        <v>0</v>
      </c>
      <c r="CK14" t="b">
        <f t="shared" si="37"/>
        <v>1</v>
      </c>
      <c r="CL14" s="84" t="b">
        <f t="shared" si="57"/>
        <v>1</v>
      </c>
      <c r="CM14">
        <f t="shared" si="38"/>
        <v>0.1</v>
      </c>
      <c r="CN14" t="b">
        <f t="shared" si="39"/>
        <v>1</v>
      </c>
      <c r="CO14" s="84">
        <f t="shared" si="40"/>
        <v>6.4102564102564097</v>
      </c>
      <c r="CP14" t="b">
        <f t="shared" si="41"/>
        <v>1</v>
      </c>
      <c r="CQ14" s="96" t="b">
        <f t="shared" si="42"/>
        <v>1</v>
      </c>
      <c r="CR14" t="e">
        <f t="shared" si="43"/>
        <v>#VALUE!</v>
      </c>
      <c r="CS14" t="e">
        <f t="shared" si="44"/>
        <v>#VALUE!</v>
      </c>
      <c r="CT14" t="b">
        <f t="shared" si="45"/>
        <v>1</v>
      </c>
      <c r="CU14" t="b">
        <f t="shared" si="46"/>
        <v>1</v>
      </c>
      <c r="CV14" s="84" t="b">
        <f t="shared" si="47"/>
        <v>1</v>
      </c>
      <c r="CW14" t="e">
        <f t="shared" si="48"/>
        <v>#VALUE!</v>
      </c>
      <c r="CX14" t="e">
        <f t="shared" si="49"/>
        <v>#VALUE!</v>
      </c>
      <c r="CY14" t="b">
        <f t="shared" si="50"/>
        <v>1</v>
      </c>
      <c r="CZ14" t="b">
        <f t="shared" si="51"/>
        <v>1</v>
      </c>
      <c r="DA14" s="84">
        <f t="shared" si="52"/>
        <v>0</v>
      </c>
      <c r="DB14" t="e">
        <f t="shared" si="53"/>
        <v>#N/A</v>
      </c>
    </row>
    <row r="15" spans="1:106">
      <c r="A15" s="9">
        <v>2500</v>
      </c>
      <c r="B15" s="3">
        <v>2</v>
      </c>
      <c r="C15" s="3" t="s">
        <v>2632</v>
      </c>
      <c r="D15" s="3" t="str">
        <f t="shared" si="0"/>
        <v>WA_1_24-3_dk_0100</v>
      </c>
      <c r="E15" s="3" t="str">
        <f t="shared" si="1"/>
        <v>0100</v>
      </c>
      <c r="F15" s="3">
        <v>124377.023</v>
      </c>
      <c r="G15" s="15">
        <v>426089.90600000002</v>
      </c>
      <c r="H15" s="35" t="str">
        <f t="shared" si="2"/>
        <v>ja</v>
      </c>
      <c r="I15" s="42" t="s">
        <v>2402</v>
      </c>
      <c r="J15" s="20" t="s">
        <v>2620</v>
      </c>
      <c r="K15" s="21">
        <v>10000</v>
      </c>
      <c r="L15" s="28">
        <f t="shared" si="54"/>
        <v>1</v>
      </c>
      <c r="M15" s="28">
        <f t="shared" si="55"/>
        <v>1</v>
      </c>
      <c r="N15" s="56">
        <f t="shared" si="3"/>
        <v>10000</v>
      </c>
      <c r="O15" s="33">
        <f t="shared" si="56"/>
        <v>4500.6572196073776</v>
      </c>
      <c r="P15" s="37">
        <f t="shared" si="4"/>
        <v>83.165489074497017</v>
      </c>
      <c r="Q15" s="9" t="s">
        <v>12</v>
      </c>
      <c r="R15" s="55" t="s">
        <v>12</v>
      </c>
      <c r="S15" s="55">
        <v>4.3380000000000001</v>
      </c>
      <c r="T15" s="55">
        <v>4.6429999999999998</v>
      </c>
      <c r="U15" s="55">
        <v>4.9269999999999996</v>
      </c>
      <c r="V15" s="3">
        <v>5.1559999999999997</v>
      </c>
      <c r="W15" s="3">
        <v>5.3869999999999996</v>
      </c>
      <c r="X15" s="3" t="s">
        <v>12</v>
      </c>
      <c r="Y15" s="3">
        <v>5.7809999999999997</v>
      </c>
      <c r="Z15" s="15" t="s">
        <v>12</v>
      </c>
      <c r="AA15" s="10">
        <f t="shared" si="5"/>
        <v>5.3869999999999996</v>
      </c>
      <c r="AB15" s="9">
        <f t="shared" si="6"/>
        <v>0.45999999999999996</v>
      </c>
      <c r="AC15" s="10">
        <f t="shared" si="7"/>
        <v>0.39400000000000013</v>
      </c>
      <c r="AD15" s="9" t="s">
        <v>12</v>
      </c>
      <c r="AE15" s="55" t="s">
        <v>12</v>
      </c>
      <c r="AF15" s="55">
        <v>1.9039999999999999</v>
      </c>
      <c r="AG15" s="55">
        <v>1.907</v>
      </c>
      <c r="AH15" s="55">
        <v>1.91</v>
      </c>
      <c r="AI15" s="3">
        <v>1.9119999999999999</v>
      </c>
      <c r="AJ15" s="3">
        <v>1.915</v>
      </c>
      <c r="AK15" s="3" t="s">
        <v>12</v>
      </c>
      <c r="AL15" s="3">
        <v>1.92</v>
      </c>
      <c r="AM15" s="15" t="s">
        <v>12</v>
      </c>
      <c r="AN15" s="10">
        <f t="shared" si="8"/>
        <v>1.915</v>
      </c>
      <c r="AO15" s="9">
        <f t="shared" si="9"/>
        <v>5.0000000000001155E-3</v>
      </c>
      <c r="AP15" s="10">
        <f t="shared" si="10"/>
        <v>4.9999999999998934E-3</v>
      </c>
      <c r="AQ15" s="9" t="s">
        <v>12</v>
      </c>
      <c r="AR15" s="55" t="s">
        <v>12</v>
      </c>
      <c r="AS15" s="55">
        <v>6.7720000000000002</v>
      </c>
      <c r="AT15" s="55">
        <v>6.7910000000000004</v>
      </c>
      <c r="AU15" s="55">
        <v>6.7969999999999997</v>
      </c>
      <c r="AV15" s="3">
        <v>6.7990000000000004</v>
      </c>
      <c r="AW15" s="3">
        <v>6.8</v>
      </c>
      <c r="AX15" s="3" t="s">
        <v>12</v>
      </c>
      <c r="AY15" s="3">
        <v>6.8</v>
      </c>
      <c r="AZ15" s="15" t="s">
        <v>12</v>
      </c>
      <c r="BA15" s="10">
        <f t="shared" si="11"/>
        <v>6.8</v>
      </c>
      <c r="BB15" s="9">
        <f t="shared" si="12"/>
        <v>3.0000000000001137E-3</v>
      </c>
      <c r="BC15" s="10">
        <f t="shared" si="13"/>
        <v>0</v>
      </c>
      <c r="BD15" s="9" t="s">
        <v>2403</v>
      </c>
      <c r="BE15" s="3" t="s">
        <v>12</v>
      </c>
      <c r="BF15" s="15" t="s">
        <v>12</v>
      </c>
      <c r="BG15" s="15" t="str">
        <f t="shared" si="14"/>
        <v>-</v>
      </c>
      <c r="BH15" s="9" t="e">
        <f t="shared" si="15"/>
        <v>#VALUE!</v>
      </c>
      <c r="BI15" s="10" t="e">
        <f t="shared" si="16"/>
        <v>#VALUE!</v>
      </c>
      <c r="BJ15" s="9" t="s">
        <v>2403</v>
      </c>
      <c r="BK15" s="3" t="s">
        <v>12</v>
      </c>
      <c r="BL15" s="15" t="s">
        <v>12</v>
      </c>
      <c r="BM15" s="15" t="str">
        <f t="shared" si="17"/>
        <v>-</v>
      </c>
      <c r="BN15" s="9" t="e">
        <f t="shared" si="18"/>
        <v>#VALUE!</v>
      </c>
      <c r="BO15" s="10" t="e">
        <f t="shared" si="19"/>
        <v>#VALUE!</v>
      </c>
      <c r="BP15">
        <f t="shared" si="20"/>
        <v>0</v>
      </c>
      <c r="BQ15" s="93" t="e">
        <f t="shared" si="21"/>
        <v>#VALUE!</v>
      </c>
      <c r="BR15" s="93" t="e">
        <f t="shared" si="22"/>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23"/>
        <v>#N/A</v>
      </c>
      <c r="BX15" s="93" t="e">
        <f t="shared" si="24"/>
        <v>#N/A</v>
      </c>
      <c r="BY15" s="94">
        <f t="shared" si="25"/>
        <v>999</v>
      </c>
      <c r="BZ15" s="94">
        <f t="shared" si="26"/>
        <v>999</v>
      </c>
      <c r="CA15" s="94" t="e">
        <f t="shared" si="27"/>
        <v>#N/A</v>
      </c>
      <c r="CB15" t="e">
        <f t="shared" si="28"/>
        <v>#N/A</v>
      </c>
      <c r="CC15" s="58" t="e">
        <f t="shared" si="29"/>
        <v>#N/A</v>
      </c>
      <c r="CD15" s="95" t="e">
        <f t="shared" si="30"/>
        <v>#N/A</v>
      </c>
      <c r="CE15" s="96" t="b">
        <f t="shared" si="31"/>
        <v>1</v>
      </c>
      <c r="CF15" t="e">
        <f t="shared" si="32"/>
        <v>#DIV/0!</v>
      </c>
      <c r="CG15" t="e">
        <f t="shared" si="33"/>
        <v>#DIV/0!</v>
      </c>
      <c r="CH15" s="84" t="b">
        <f t="shared" si="34"/>
        <v>1</v>
      </c>
      <c r="CI15">
        <f t="shared" si="35"/>
        <v>1.915</v>
      </c>
      <c r="CJ15" t="b">
        <f t="shared" si="36"/>
        <v>1</v>
      </c>
      <c r="CK15" t="b">
        <f t="shared" si="37"/>
        <v>0</v>
      </c>
      <c r="CL15" s="84" t="b">
        <f t="shared" si="57"/>
        <v>1</v>
      </c>
      <c r="CM15">
        <f t="shared" si="38"/>
        <v>6.8</v>
      </c>
      <c r="CN15" t="b">
        <f t="shared" si="39"/>
        <v>1</v>
      </c>
      <c r="CO15" s="84">
        <f t="shared" si="40"/>
        <v>2.6547666577943396E-2</v>
      </c>
      <c r="CP15" t="b">
        <f t="shared" si="41"/>
        <v>1</v>
      </c>
      <c r="CQ15" s="96" t="b">
        <f t="shared" si="42"/>
        <v>1</v>
      </c>
      <c r="CR15" t="e">
        <f t="shared" si="43"/>
        <v>#VALUE!</v>
      </c>
      <c r="CS15" t="e">
        <f t="shared" si="44"/>
        <v>#VALUE!</v>
      </c>
      <c r="CT15" t="b">
        <f t="shared" si="45"/>
        <v>1</v>
      </c>
      <c r="CU15" t="b">
        <f t="shared" si="46"/>
        <v>1</v>
      </c>
      <c r="CV15" s="84" t="b">
        <f t="shared" si="47"/>
        <v>1</v>
      </c>
      <c r="CW15" t="e">
        <f t="shared" si="48"/>
        <v>#VALUE!</v>
      </c>
      <c r="CX15" t="e">
        <f t="shared" si="49"/>
        <v>#VALUE!</v>
      </c>
      <c r="CY15" t="b">
        <f t="shared" si="50"/>
        <v>0</v>
      </c>
      <c r="CZ15" t="b">
        <f t="shared" si="51"/>
        <v>0</v>
      </c>
      <c r="DA15" s="84">
        <f t="shared" si="52"/>
        <v>0</v>
      </c>
      <c r="DB15" t="e">
        <f t="shared" si="53"/>
        <v>#N/A</v>
      </c>
    </row>
    <row r="16" spans="1:106">
      <c r="A16" s="9">
        <v>2501</v>
      </c>
      <c r="B16" s="3">
        <v>2</v>
      </c>
      <c r="C16" s="3" t="s">
        <v>2633</v>
      </c>
      <c r="D16" s="3" t="str">
        <f t="shared" si="0"/>
        <v>WA_1_24-3_dk_0101</v>
      </c>
      <c r="E16" s="3" t="str">
        <f t="shared" si="1"/>
        <v>0101</v>
      </c>
      <c r="F16" s="3">
        <v>124307.266</v>
      </c>
      <c r="G16" s="15">
        <v>426135.18800000002</v>
      </c>
      <c r="H16" s="35" t="str">
        <f t="shared" si="2"/>
        <v>ja</v>
      </c>
      <c r="I16" s="42" t="s">
        <v>2402</v>
      </c>
      <c r="J16" s="20" t="s">
        <v>2620</v>
      </c>
      <c r="K16" s="21">
        <v>10000</v>
      </c>
      <c r="L16" s="28">
        <f t="shared" si="54"/>
        <v>1</v>
      </c>
      <c r="M16" s="28">
        <f t="shared" si="55"/>
        <v>1</v>
      </c>
      <c r="N16" s="56">
        <f t="shared" si="3"/>
        <v>10000</v>
      </c>
      <c r="O16" s="33">
        <f t="shared" si="56"/>
        <v>83.165489074497017</v>
      </c>
      <c r="P16" s="37">
        <f t="shared" si="4"/>
        <v>120.77683943537205</v>
      </c>
      <c r="Q16" s="9" t="s">
        <v>12</v>
      </c>
      <c r="R16" s="55" t="s">
        <v>12</v>
      </c>
      <c r="S16" s="55">
        <v>4.3319999999999999</v>
      </c>
      <c r="T16" s="55">
        <v>4.6379999999999999</v>
      </c>
      <c r="U16" s="55">
        <v>4.9180000000000001</v>
      </c>
      <c r="V16" s="3">
        <v>5.15</v>
      </c>
      <c r="W16" s="3">
        <v>5.38</v>
      </c>
      <c r="X16" s="3" t="s">
        <v>12</v>
      </c>
      <c r="Y16" s="3">
        <v>5.7729999999999997</v>
      </c>
      <c r="Z16" s="15" t="s">
        <v>12</v>
      </c>
      <c r="AA16" s="10">
        <f t="shared" si="5"/>
        <v>5.38</v>
      </c>
      <c r="AB16" s="9">
        <f t="shared" si="6"/>
        <v>0.46199999999999974</v>
      </c>
      <c r="AC16" s="10">
        <f t="shared" si="7"/>
        <v>0.39299999999999979</v>
      </c>
      <c r="AD16" s="9" t="s">
        <v>12</v>
      </c>
      <c r="AE16" s="55" t="s">
        <v>12</v>
      </c>
      <c r="AF16" s="55">
        <v>1.0029999999999999</v>
      </c>
      <c r="AG16" s="55">
        <v>1.0389999999999999</v>
      </c>
      <c r="AH16" s="55">
        <v>1.0780000000000001</v>
      </c>
      <c r="AI16" s="3">
        <v>1.113</v>
      </c>
      <c r="AJ16" s="3">
        <v>1.147</v>
      </c>
      <c r="AK16" s="3" t="s">
        <v>12</v>
      </c>
      <c r="AL16" s="3">
        <v>1.31</v>
      </c>
      <c r="AM16" s="15" t="s">
        <v>12</v>
      </c>
      <c r="AN16" s="10">
        <f t="shared" si="8"/>
        <v>1.147</v>
      </c>
      <c r="AO16" s="9">
        <f t="shared" si="9"/>
        <v>6.899999999999995E-2</v>
      </c>
      <c r="AP16" s="10">
        <f t="shared" si="10"/>
        <v>0.16300000000000003</v>
      </c>
      <c r="AQ16" s="9" t="s">
        <v>12</v>
      </c>
      <c r="AR16" s="55" t="s">
        <v>12</v>
      </c>
      <c r="AS16" s="55">
        <v>3.6019999999999999</v>
      </c>
      <c r="AT16" s="55">
        <v>3.629</v>
      </c>
      <c r="AU16" s="55">
        <v>3.6579999999999999</v>
      </c>
      <c r="AV16" s="3">
        <v>3.6840000000000002</v>
      </c>
      <c r="AW16" s="3">
        <v>3.7229999999999999</v>
      </c>
      <c r="AX16" s="3" t="s">
        <v>12</v>
      </c>
      <c r="AY16" s="3">
        <v>3.8220000000000001</v>
      </c>
      <c r="AZ16" s="15" t="s">
        <v>12</v>
      </c>
      <c r="BA16" s="10">
        <f t="shared" si="11"/>
        <v>3.7229999999999999</v>
      </c>
      <c r="BB16" s="9">
        <f t="shared" si="12"/>
        <v>6.4999999999999947E-2</v>
      </c>
      <c r="BC16" s="10">
        <f t="shared" si="13"/>
        <v>9.9000000000000199E-2</v>
      </c>
      <c r="BD16" s="9" t="s">
        <v>2403</v>
      </c>
      <c r="BE16" s="3" t="s">
        <v>12</v>
      </c>
      <c r="BF16" s="15" t="s">
        <v>12</v>
      </c>
      <c r="BG16" s="15" t="str">
        <f t="shared" si="14"/>
        <v>-</v>
      </c>
      <c r="BH16" s="9" t="e">
        <f t="shared" si="15"/>
        <v>#VALUE!</v>
      </c>
      <c r="BI16" s="10" t="e">
        <f t="shared" si="16"/>
        <v>#VALUE!</v>
      </c>
      <c r="BJ16" s="9" t="s">
        <v>2403</v>
      </c>
      <c r="BK16" s="3" t="s">
        <v>12</v>
      </c>
      <c r="BL16" s="15" t="s">
        <v>12</v>
      </c>
      <c r="BM16" s="15" t="str">
        <f t="shared" si="17"/>
        <v>-</v>
      </c>
      <c r="BN16" s="9" t="e">
        <f t="shared" si="18"/>
        <v>#VALUE!</v>
      </c>
      <c r="BO16" s="10" t="e">
        <f t="shared" si="19"/>
        <v>#VALUE!</v>
      </c>
      <c r="BP16">
        <f t="shared" si="20"/>
        <v>0</v>
      </c>
      <c r="BQ16" s="93" t="e">
        <f t="shared" si="21"/>
        <v>#VALUE!</v>
      </c>
      <c r="BR16" s="93" t="e">
        <f t="shared" si="22"/>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23"/>
        <v>#N/A</v>
      </c>
      <c r="BX16" s="93" t="e">
        <f t="shared" si="24"/>
        <v>#N/A</v>
      </c>
      <c r="BY16" s="94">
        <f t="shared" si="25"/>
        <v>999</v>
      </c>
      <c r="BZ16" s="94">
        <f t="shared" si="26"/>
        <v>999</v>
      </c>
      <c r="CA16" s="94" t="e">
        <f t="shared" si="27"/>
        <v>#N/A</v>
      </c>
      <c r="CB16" t="e">
        <f t="shared" si="28"/>
        <v>#N/A</v>
      </c>
      <c r="CC16" s="58" t="e">
        <f t="shared" si="29"/>
        <v>#N/A</v>
      </c>
      <c r="CD16" s="95" t="e">
        <f t="shared" si="30"/>
        <v>#N/A</v>
      </c>
      <c r="CE16" s="96" t="b">
        <f t="shared" si="31"/>
        <v>1</v>
      </c>
      <c r="CF16" t="e">
        <f t="shared" si="32"/>
        <v>#DIV/0!</v>
      </c>
      <c r="CG16" t="e">
        <f t="shared" si="33"/>
        <v>#DIV/0!</v>
      </c>
      <c r="CH16" s="84" t="b">
        <f t="shared" si="34"/>
        <v>1</v>
      </c>
      <c r="CI16">
        <f t="shared" si="35"/>
        <v>1.147</v>
      </c>
      <c r="CJ16" t="b">
        <f t="shared" si="36"/>
        <v>1</v>
      </c>
      <c r="CK16" t="b">
        <f t="shared" si="37"/>
        <v>1</v>
      </c>
      <c r="CL16" s="84" t="b">
        <f t="shared" si="57"/>
        <v>1</v>
      </c>
      <c r="CM16">
        <f t="shared" si="38"/>
        <v>3.7229999999999999</v>
      </c>
      <c r="CN16" t="b">
        <f t="shared" si="39"/>
        <v>1</v>
      </c>
      <c r="CO16" s="84">
        <f t="shared" si="40"/>
        <v>5.3046012966302875E-2</v>
      </c>
      <c r="CP16" t="b">
        <f t="shared" si="41"/>
        <v>1</v>
      </c>
      <c r="CQ16" s="96" t="b">
        <f t="shared" si="42"/>
        <v>1</v>
      </c>
      <c r="CR16" t="e">
        <f t="shared" si="43"/>
        <v>#VALUE!</v>
      </c>
      <c r="CS16" t="e">
        <f t="shared" si="44"/>
        <v>#VALUE!</v>
      </c>
      <c r="CT16" t="b">
        <f t="shared" si="45"/>
        <v>0</v>
      </c>
      <c r="CU16" t="b">
        <f t="shared" si="46"/>
        <v>0</v>
      </c>
      <c r="CV16" s="84" t="b">
        <f t="shared" si="47"/>
        <v>1</v>
      </c>
      <c r="CW16" t="e">
        <f t="shared" si="48"/>
        <v>#VALUE!</v>
      </c>
      <c r="CX16" t="e">
        <f t="shared" si="49"/>
        <v>#VALUE!</v>
      </c>
      <c r="CY16" t="b">
        <f t="shared" si="50"/>
        <v>0</v>
      </c>
      <c r="CZ16" t="b">
        <f t="shared" si="51"/>
        <v>0</v>
      </c>
      <c r="DA16" s="84">
        <f t="shared" si="52"/>
        <v>0</v>
      </c>
      <c r="DB16" t="e">
        <f t="shared" si="53"/>
        <v>#N/A</v>
      </c>
    </row>
    <row r="17" spans="1:106">
      <c r="A17" s="9">
        <v>2502</v>
      </c>
      <c r="B17" s="3">
        <v>2</v>
      </c>
      <c r="C17" s="3" t="s">
        <v>2634</v>
      </c>
      <c r="D17" s="3" t="str">
        <f t="shared" si="0"/>
        <v>WA_1_24-3_dk_0102</v>
      </c>
      <c r="E17" s="3" t="str">
        <f t="shared" si="1"/>
        <v>0102</v>
      </c>
      <c r="F17" s="3">
        <v>124198.406</v>
      </c>
      <c r="G17" s="15">
        <v>426187.5</v>
      </c>
      <c r="H17" s="35" t="str">
        <f t="shared" si="2"/>
        <v>ja</v>
      </c>
      <c r="I17" s="42" t="s">
        <v>2402</v>
      </c>
      <c r="J17" s="20" t="s">
        <v>2620</v>
      </c>
      <c r="K17" s="21">
        <v>10000</v>
      </c>
      <c r="L17" s="28">
        <f t="shared" si="54"/>
        <v>1</v>
      </c>
      <c r="M17" s="28">
        <f t="shared" si="55"/>
        <v>1</v>
      </c>
      <c r="N17" s="56">
        <f t="shared" si="3"/>
        <v>10000</v>
      </c>
      <c r="O17" s="33">
        <f t="shared" si="56"/>
        <v>120.77683943537205</v>
      </c>
      <c r="P17" s="37">
        <f t="shared" si="4"/>
        <v>81.814534582811177</v>
      </c>
      <c r="Q17" s="9" t="s">
        <v>12</v>
      </c>
      <c r="R17" s="55" t="s">
        <v>12</v>
      </c>
      <c r="S17" s="55">
        <v>4.2409999999999997</v>
      </c>
      <c r="T17" s="55">
        <v>4.5410000000000004</v>
      </c>
      <c r="U17" s="55">
        <v>4.82</v>
      </c>
      <c r="V17" s="3">
        <v>5.0469999999999997</v>
      </c>
      <c r="W17" s="3">
        <v>5.274</v>
      </c>
      <c r="X17" s="3" t="s">
        <v>12</v>
      </c>
      <c r="Y17" s="3">
        <v>5.6630000000000003</v>
      </c>
      <c r="Z17" s="15" t="s">
        <v>12</v>
      </c>
      <c r="AA17" s="10">
        <f t="shared" si="5"/>
        <v>5.274</v>
      </c>
      <c r="AB17" s="9">
        <f t="shared" si="6"/>
        <v>0.45399999999999974</v>
      </c>
      <c r="AC17" s="10">
        <f t="shared" si="7"/>
        <v>0.38900000000000023</v>
      </c>
      <c r="AD17" s="9" t="s">
        <v>12</v>
      </c>
      <c r="AE17" s="55" t="s">
        <v>12</v>
      </c>
      <c r="AF17" s="55">
        <v>1.7010000000000001</v>
      </c>
      <c r="AG17" s="55">
        <v>1.704</v>
      </c>
      <c r="AH17" s="55">
        <v>1.7070000000000001</v>
      </c>
      <c r="AI17" s="3">
        <v>1.71</v>
      </c>
      <c r="AJ17" s="3">
        <v>1.7130000000000001</v>
      </c>
      <c r="AK17" s="3" t="s">
        <v>12</v>
      </c>
      <c r="AL17" s="3">
        <v>1.72</v>
      </c>
      <c r="AM17" s="15" t="s">
        <v>12</v>
      </c>
      <c r="AN17" s="10">
        <f t="shared" si="8"/>
        <v>1.7130000000000001</v>
      </c>
      <c r="AO17" s="9">
        <f t="shared" si="9"/>
        <v>6.0000000000000053E-3</v>
      </c>
      <c r="AP17" s="10">
        <f t="shared" si="10"/>
        <v>6.9999999999998952E-3</v>
      </c>
      <c r="AQ17" s="9" t="s">
        <v>12</v>
      </c>
      <c r="AR17" s="55" t="s">
        <v>12</v>
      </c>
      <c r="AS17" s="55">
        <v>6.8040000000000003</v>
      </c>
      <c r="AT17" s="55">
        <v>6.8179999999999996</v>
      </c>
      <c r="AU17" s="55">
        <v>6.8330000000000002</v>
      </c>
      <c r="AV17" s="3">
        <v>6.8470000000000004</v>
      </c>
      <c r="AW17" s="3">
        <v>6.8620000000000001</v>
      </c>
      <c r="AX17" s="3" t="s">
        <v>12</v>
      </c>
      <c r="AY17" s="3">
        <v>6.891</v>
      </c>
      <c r="AZ17" s="15" t="s">
        <v>12</v>
      </c>
      <c r="BA17" s="10">
        <f t="shared" si="11"/>
        <v>6.8620000000000001</v>
      </c>
      <c r="BB17" s="9">
        <f t="shared" si="12"/>
        <v>2.8999999999999915E-2</v>
      </c>
      <c r="BC17" s="10">
        <f t="shared" si="13"/>
        <v>2.8999999999999915E-2</v>
      </c>
      <c r="BD17" s="9" t="s">
        <v>2403</v>
      </c>
      <c r="BE17" s="3" t="s">
        <v>12</v>
      </c>
      <c r="BF17" s="15" t="s">
        <v>12</v>
      </c>
      <c r="BG17" s="15" t="str">
        <f t="shared" si="14"/>
        <v>-</v>
      </c>
      <c r="BH17" s="9" t="e">
        <f t="shared" si="15"/>
        <v>#VALUE!</v>
      </c>
      <c r="BI17" s="10" t="e">
        <f t="shared" si="16"/>
        <v>#VALUE!</v>
      </c>
      <c r="BJ17" s="9" t="s">
        <v>2403</v>
      </c>
      <c r="BK17" s="3" t="s">
        <v>12</v>
      </c>
      <c r="BL17" s="15" t="s">
        <v>12</v>
      </c>
      <c r="BM17" s="15" t="str">
        <f t="shared" si="17"/>
        <v>-</v>
      </c>
      <c r="BN17" s="9" t="e">
        <f t="shared" si="18"/>
        <v>#VALUE!</v>
      </c>
      <c r="BO17" s="10" t="e">
        <f t="shared" si="19"/>
        <v>#VALUE!</v>
      </c>
      <c r="BP17">
        <f t="shared" si="20"/>
        <v>0</v>
      </c>
      <c r="BQ17" s="93" t="e">
        <f t="shared" si="21"/>
        <v>#VALUE!</v>
      </c>
      <c r="BR17" s="93" t="e">
        <f t="shared" si="22"/>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23"/>
        <v>#N/A</v>
      </c>
      <c r="BX17" s="93" t="e">
        <f t="shared" si="24"/>
        <v>#N/A</v>
      </c>
      <c r="BY17" s="94">
        <f t="shared" si="25"/>
        <v>999</v>
      </c>
      <c r="BZ17" s="94">
        <f t="shared" si="26"/>
        <v>999</v>
      </c>
      <c r="CA17" s="94" t="e">
        <f t="shared" si="27"/>
        <v>#N/A</v>
      </c>
      <c r="CB17" t="e">
        <f t="shared" si="28"/>
        <v>#N/A</v>
      </c>
      <c r="CC17" s="58" t="e">
        <f t="shared" si="29"/>
        <v>#N/A</v>
      </c>
      <c r="CD17" s="95" t="e">
        <f t="shared" si="30"/>
        <v>#N/A</v>
      </c>
      <c r="CE17" s="96" t="b">
        <f t="shared" si="31"/>
        <v>1</v>
      </c>
      <c r="CF17" t="e">
        <f t="shared" si="32"/>
        <v>#DIV/0!</v>
      </c>
      <c r="CG17" t="e">
        <f t="shared" si="33"/>
        <v>#DIV/0!</v>
      </c>
      <c r="CH17" s="84" t="b">
        <f t="shared" si="34"/>
        <v>1</v>
      </c>
      <c r="CI17">
        <f t="shared" si="35"/>
        <v>1.7130000000000001</v>
      </c>
      <c r="CJ17" t="b">
        <f t="shared" si="36"/>
        <v>1</v>
      </c>
      <c r="CK17" t="b">
        <f t="shared" si="37"/>
        <v>0</v>
      </c>
      <c r="CL17" s="84" t="b">
        <f t="shared" si="57"/>
        <v>1</v>
      </c>
      <c r="CM17">
        <f t="shared" si="38"/>
        <v>6.8620000000000001</v>
      </c>
      <c r="CN17" t="b">
        <f t="shared" si="39"/>
        <v>1</v>
      </c>
      <c r="CO17" s="84">
        <f t="shared" si="40"/>
        <v>2.3320149871309041E-2</v>
      </c>
      <c r="CP17" t="b">
        <f t="shared" si="41"/>
        <v>1</v>
      </c>
      <c r="CQ17" s="96" t="b">
        <f t="shared" si="42"/>
        <v>1</v>
      </c>
      <c r="CR17" t="e">
        <f t="shared" si="43"/>
        <v>#VALUE!</v>
      </c>
      <c r="CS17" t="e">
        <f t="shared" si="44"/>
        <v>#VALUE!</v>
      </c>
      <c r="CT17" t="b">
        <f t="shared" si="45"/>
        <v>0</v>
      </c>
      <c r="CU17" t="b">
        <f t="shared" si="46"/>
        <v>0</v>
      </c>
      <c r="CV17" s="84" t="b">
        <f t="shared" si="47"/>
        <v>1</v>
      </c>
      <c r="CW17" t="e">
        <f t="shared" si="48"/>
        <v>#VALUE!</v>
      </c>
      <c r="CX17" t="e">
        <f t="shared" si="49"/>
        <v>#VALUE!</v>
      </c>
      <c r="CY17" t="b">
        <f t="shared" si="50"/>
        <v>0</v>
      </c>
      <c r="CZ17" t="b">
        <f t="shared" si="51"/>
        <v>0</v>
      </c>
      <c r="DA17" s="84">
        <f t="shared" si="52"/>
        <v>0</v>
      </c>
      <c r="DB17" t="e">
        <f t="shared" si="53"/>
        <v>#N/A</v>
      </c>
    </row>
    <row r="18" spans="1:106">
      <c r="A18" s="9">
        <v>2503</v>
      </c>
      <c r="B18" s="3">
        <v>2</v>
      </c>
      <c r="C18" s="3" t="s">
        <v>2635</v>
      </c>
      <c r="D18" s="3" t="str">
        <f t="shared" si="0"/>
        <v>WA_1_24-3_dk_0103</v>
      </c>
      <c r="E18" s="3" t="str">
        <f t="shared" si="1"/>
        <v>0103</v>
      </c>
      <c r="F18" s="3">
        <v>124129.391</v>
      </c>
      <c r="G18" s="15">
        <v>426231.43800000002</v>
      </c>
      <c r="H18" s="35" t="str">
        <f t="shared" si="2"/>
        <v>ja</v>
      </c>
      <c r="I18" s="42" t="s">
        <v>2402</v>
      </c>
      <c r="J18" s="20" t="s">
        <v>2620</v>
      </c>
      <c r="K18" s="21">
        <v>10000</v>
      </c>
      <c r="L18" s="28">
        <f t="shared" si="54"/>
        <v>1</v>
      </c>
      <c r="M18" s="28">
        <f t="shared" si="55"/>
        <v>1</v>
      </c>
      <c r="N18" s="56">
        <f t="shared" si="3"/>
        <v>10000</v>
      </c>
      <c r="O18" s="33">
        <f t="shared" si="56"/>
        <v>81.814534582811177</v>
      </c>
      <c r="P18" s="37">
        <f t="shared" si="4"/>
        <v>114.74837390133094</v>
      </c>
      <c r="Q18" s="9" t="s">
        <v>12</v>
      </c>
      <c r="R18" s="55" t="s">
        <v>12</v>
      </c>
      <c r="S18" s="55">
        <v>4.24</v>
      </c>
      <c r="T18" s="55">
        <v>4.54</v>
      </c>
      <c r="U18" s="55">
        <v>4.819</v>
      </c>
      <c r="V18" s="3">
        <v>5.0460000000000003</v>
      </c>
      <c r="W18" s="3">
        <v>5.2729999999999997</v>
      </c>
      <c r="X18" s="3" t="s">
        <v>12</v>
      </c>
      <c r="Y18" s="3">
        <v>5.6609999999999996</v>
      </c>
      <c r="Z18" s="15" t="s">
        <v>12</v>
      </c>
      <c r="AA18" s="10">
        <f t="shared" si="5"/>
        <v>5.2729999999999997</v>
      </c>
      <c r="AB18" s="9">
        <f t="shared" si="6"/>
        <v>0.45399999999999974</v>
      </c>
      <c r="AC18" s="10">
        <f t="shared" si="7"/>
        <v>0.3879999999999999</v>
      </c>
      <c r="AD18" s="9" t="s">
        <v>12</v>
      </c>
      <c r="AE18" s="55" t="s">
        <v>12</v>
      </c>
      <c r="AF18" s="55">
        <v>1.103</v>
      </c>
      <c r="AG18" s="55">
        <v>1.129</v>
      </c>
      <c r="AH18" s="55">
        <v>1.1579999999999999</v>
      </c>
      <c r="AI18" s="3">
        <v>1.1839999999999999</v>
      </c>
      <c r="AJ18" s="3">
        <v>1.2230000000000001</v>
      </c>
      <c r="AK18" s="3" t="s">
        <v>12</v>
      </c>
      <c r="AL18" s="3">
        <v>1.3340000000000001</v>
      </c>
      <c r="AM18" s="15" t="s">
        <v>12</v>
      </c>
      <c r="AN18" s="10">
        <f t="shared" si="8"/>
        <v>1.2230000000000001</v>
      </c>
      <c r="AO18" s="9">
        <f t="shared" si="9"/>
        <v>6.5000000000000169E-2</v>
      </c>
      <c r="AP18" s="10">
        <f t="shared" si="10"/>
        <v>0.11099999999999999</v>
      </c>
      <c r="AQ18" s="9" t="s">
        <v>12</v>
      </c>
      <c r="AR18" s="55" t="s">
        <v>12</v>
      </c>
      <c r="AS18" s="55">
        <v>3.6379999999999999</v>
      </c>
      <c r="AT18" s="55">
        <v>3.6869999999999998</v>
      </c>
      <c r="AU18" s="55">
        <v>3.7189999999999999</v>
      </c>
      <c r="AV18" s="3">
        <v>3.742</v>
      </c>
      <c r="AW18" s="3">
        <v>3.7679999999999998</v>
      </c>
      <c r="AX18" s="3" t="s">
        <v>12</v>
      </c>
      <c r="AY18" s="3">
        <v>3.8319999999999999</v>
      </c>
      <c r="AZ18" s="15" t="s">
        <v>12</v>
      </c>
      <c r="BA18" s="10">
        <f t="shared" si="11"/>
        <v>3.7679999999999998</v>
      </c>
      <c r="BB18" s="9">
        <f t="shared" si="12"/>
        <v>4.8999999999999932E-2</v>
      </c>
      <c r="BC18" s="10">
        <f t="shared" si="13"/>
        <v>6.4000000000000057E-2</v>
      </c>
      <c r="BD18" s="9" t="s">
        <v>2403</v>
      </c>
      <c r="BE18" s="3" t="s">
        <v>12</v>
      </c>
      <c r="BF18" s="15" t="s">
        <v>12</v>
      </c>
      <c r="BG18" s="15" t="str">
        <f t="shared" si="14"/>
        <v>-</v>
      </c>
      <c r="BH18" s="9" t="e">
        <f t="shared" si="15"/>
        <v>#VALUE!</v>
      </c>
      <c r="BI18" s="10" t="e">
        <f t="shared" si="16"/>
        <v>#VALUE!</v>
      </c>
      <c r="BJ18" s="9" t="s">
        <v>2403</v>
      </c>
      <c r="BK18" s="3" t="s">
        <v>12</v>
      </c>
      <c r="BL18" s="15" t="s">
        <v>12</v>
      </c>
      <c r="BM18" s="15" t="str">
        <f t="shared" si="17"/>
        <v>-</v>
      </c>
      <c r="BN18" s="9" t="e">
        <f t="shared" si="18"/>
        <v>#VALUE!</v>
      </c>
      <c r="BO18" s="10" t="e">
        <f t="shared" si="19"/>
        <v>#VALUE!</v>
      </c>
      <c r="BP18">
        <f t="shared" si="20"/>
        <v>0</v>
      </c>
      <c r="BQ18" s="93" t="e">
        <f t="shared" si="21"/>
        <v>#VALUE!</v>
      </c>
      <c r="BR18" s="93" t="e">
        <f t="shared" si="22"/>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23"/>
        <v>#N/A</v>
      </c>
      <c r="BX18" s="93" t="e">
        <f t="shared" si="24"/>
        <v>#N/A</v>
      </c>
      <c r="BY18" s="94">
        <f t="shared" si="25"/>
        <v>999</v>
      </c>
      <c r="BZ18" s="94">
        <f t="shared" si="26"/>
        <v>999</v>
      </c>
      <c r="CA18" s="94" t="e">
        <f t="shared" si="27"/>
        <v>#N/A</v>
      </c>
      <c r="CB18" t="e">
        <f t="shared" si="28"/>
        <v>#N/A</v>
      </c>
      <c r="CC18" s="58" t="e">
        <f t="shared" si="29"/>
        <v>#N/A</v>
      </c>
      <c r="CD18" s="95" t="e">
        <f t="shared" si="30"/>
        <v>#N/A</v>
      </c>
      <c r="CE18" s="96" t="b">
        <f t="shared" si="31"/>
        <v>1</v>
      </c>
      <c r="CF18" t="e">
        <f t="shared" si="32"/>
        <v>#DIV/0!</v>
      </c>
      <c r="CG18" t="e">
        <f t="shared" si="33"/>
        <v>#DIV/0!</v>
      </c>
      <c r="CH18" s="84" t="b">
        <f t="shared" si="34"/>
        <v>1</v>
      </c>
      <c r="CI18">
        <f t="shared" si="35"/>
        <v>1.2230000000000001</v>
      </c>
      <c r="CJ18" t="b">
        <f t="shared" si="36"/>
        <v>1</v>
      </c>
      <c r="CK18" t="b">
        <f t="shared" si="37"/>
        <v>1</v>
      </c>
      <c r="CL18" s="84" t="b">
        <f t="shared" si="57"/>
        <v>1</v>
      </c>
      <c r="CM18">
        <f t="shared" si="38"/>
        <v>3.7679999999999998</v>
      </c>
      <c r="CN18" t="b">
        <f t="shared" si="39"/>
        <v>1</v>
      </c>
      <c r="CO18" s="84">
        <f t="shared" si="40"/>
        <v>5.5217923463085537E-2</v>
      </c>
      <c r="CP18" t="b">
        <f t="shared" si="41"/>
        <v>1</v>
      </c>
      <c r="CQ18" s="96" t="b">
        <f t="shared" si="42"/>
        <v>1</v>
      </c>
      <c r="CR18" t="e">
        <f t="shared" si="43"/>
        <v>#VALUE!</v>
      </c>
      <c r="CS18" t="e">
        <f t="shared" si="44"/>
        <v>#VALUE!</v>
      </c>
      <c r="CT18" t="b">
        <f t="shared" si="45"/>
        <v>0</v>
      </c>
      <c r="CU18" t="b">
        <f t="shared" si="46"/>
        <v>0</v>
      </c>
      <c r="CV18" s="84" t="b">
        <f t="shared" si="47"/>
        <v>1</v>
      </c>
      <c r="CW18" t="e">
        <f t="shared" si="48"/>
        <v>#VALUE!</v>
      </c>
      <c r="CX18" t="e">
        <f t="shared" si="49"/>
        <v>#VALUE!</v>
      </c>
      <c r="CY18" t="b">
        <f t="shared" si="50"/>
        <v>1</v>
      </c>
      <c r="CZ18" t="b">
        <f t="shared" si="51"/>
        <v>1</v>
      </c>
      <c r="DA18" s="84">
        <f t="shared" si="52"/>
        <v>0</v>
      </c>
      <c r="DB18" t="e">
        <f t="shared" si="53"/>
        <v>#N/A</v>
      </c>
    </row>
    <row r="19" spans="1:106">
      <c r="A19" s="9">
        <v>2504</v>
      </c>
      <c r="B19" s="3">
        <v>2</v>
      </c>
      <c r="C19" s="3" t="s">
        <v>2636</v>
      </c>
      <c r="D19" s="3" t="str">
        <f t="shared" si="0"/>
        <v>WA_1_24-3_dk_0104</v>
      </c>
      <c r="E19" s="3" t="str">
        <f t="shared" si="1"/>
        <v>0104</v>
      </c>
      <c r="F19" s="3">
        <v>124025.07799999999</v>
      </c>
      <c r="G19" s="15">
        <v>426279.25</v>
      </c>
      <c r="H19" s="35" t="str">
        <f t="shared" si="2"/>
        <v>ja</v>
      </c>
      <c r="I19" s="42" t="s">
        <v>2402</v>
      </c>
      <c r="J19" s="20" t="s">
        <v>2620</v>
      </c>
      <c r="K19" s="21">
        <v>10000</v>
      </c>
      <c r="L19" s="28">
        <f t="shared" si="54"/>
        <v>1</v>
      </c>
      <c r="M19" s="28">
        <f t="shared" si="55"/>
        <v>1</v>
      </c>
      <c r="N19" s="56">
        <f t="shared" si="3"/>
        <v>10000</v>
      </c>
      <c r="O19" s="33">
        <f t="shared" si="56"/>
        <v>114.74837390133094</v>
      </c>
      <c r="P19" s="37">
        <f t="shared" si="4"/>
        <v>93.470586116696552</v>
      </c>
      <c r="Q19" s="9" t="s">
        <v>12</v>
      </c>
      <c r="R19" s="55" t="s">
        <v>12</v>
      </c>
      <c r="S19" s="55">
        <v>4.2210000000000001</v>
      </c>
      <c r="T19" s="55">
        <v>4.5190000000000001</v>
      </c>
      <c r="U19" s="55">
        <v>4.7969999999999997</v>
      </c>
      <c r="V19" s="3">
        <v>5.0229999999999997</v>
      </c>
      <c r="W19" s="3">
        <v>5.2469999999999999</v>
      </c>
      <c r="X19" s="3" t="s">
        <v>12</v>
      </c>
      <c r="Y19" s="3">
        <v>5.6349999999999998</v>
      </c>
      <c r="Z19" s="15" t="s">
        <v>12</v>
      </c>
      <c r="AA19" s="10">
        <f t="shared" si="5"/>
        <v>5.2469999999999999</v>
      </c>
      <c r="AB19" s="9">
        <f t="shared" si="6"/>
        <v>0.45000000000000018</v>
      </c>
      <c r="AC19" s="10">
        <f t="shared" si="7"/>
        <v>0.3879999999999999</v>
      </c>
      <c r="AD19" s="9" t="s">
        <v>12</v>
      </c>
      <c r="AE19" s="55" t="s">
        <v>12</v>
      </c>
      <c r="AF19" s="55">
        <v>1.1020000000000001</v>
      </c>
      <c r="AG19" s="55">
        <v>1.127</v>
      </c>
      <c r="AH19" s="55">
        <v>1.1539999999999999</v>
      </c>
      <c r="AI19" s="3">
        <v>1.179</v>
      </c>
      <c r="AJ19" s="3">
        <v>1.2130000000000001</v>
      </c>
      <c r="AK19" s="3" t="s">
        <v>12</v>
      </c>
      <c r="AL19" s="3">
        <v>1.325</v>
      </c>
      <c r="AM19" s="15" t="s">
        <v>12</v>
      </c>
      <c r="AN19" s="10">
        <f t="shared" si="8"/>
        <v>1.2130000000000001</v>
      </c>
      <c r="AO19" s="9">
        <f t="shared" si="9"/>
        <v>5.9000000000000163E-2</v>
      </c>
      <c r="AP19" s="10">
        <f t="shared" si="10"/>
        <v>0.11199999999999988</v>
      </c>
      <c r="AQ19" s="9" t="s">
        <v>12</v>
      </c>
      <c r="AR19" s="55" t="s">
        <v>12</v>
      </c>
      <c r="AS19" s="55">
        <v>3.625</v>
      </c>
      <c r="AT19" s="55">
        <v>3.6589999999999998</v>
      </c>
      <c r="AU19" s="55">
        <v>3.6960000000000002</v>
      </c>
      <c r="AV19" s="3">
        <v>3.7250000000000001</v>
      </c>
      <c r="AW19" s="3">
        <v>3.7559999999999998</v>
      </c>
      <c r="AX19" s="3" t="s">
        <v>12</v>
      </c>
      <c r="AY19" s="3">
        <v>3.8180000000000001</v>
      </c>
      <c r="AZ19" s="15" t="s">
        <v>12</v>
      </c>
      <c r="BA19" s="10">
        <f t="shared" si="11"/>
        <v>3.7559999999999998</v>
      </c>
      <c r="BB19" s="9">
        <f t="shared" si="12"/>
        <v>5.9999999999999609E-2</v>
      </c>
      <c r="BC19" s="10">
        <f t="shared" si="13"/>
        <v>6.2000000000000277E-2</v>
      </c>
      <c r="BD19" s="9" t="s">
        <v>2403</v>
      </c>
      <c r="BE19" s="3" t="s">
        <v>12</v>
      </c>
      <c r="BF19" s="15" t="s">
        <v>12</v>
      </c>
      <c r="BG19" s="15" t="str">
        <f t="shared" si="14"/>
        <v>-</v>
      </c>
      <c r="BH19" s="9" t="e">
        <f t="shared" si="15"/>
        <v>#VALUE!</v>
      </c>
      <c r="BI19" s="10" t="e">
        <f t="shared" si="16"/>
        <v>#VALUE!</v>
      </c>
      <c r="BJ19" s="9" t="s">
        <v>2403</v>
      </c>
      <c r="BK19" s="3" t="s">
        <v>12</v>
      </c>
      <c r="BL19" s="15" t="s">
        <v>12</v>
      </c>
      <c r="BM19" s="15" t="str">
        <f t="shared" si="17"/>
        <v>-</v>
      </c>
      <c r="BN19" s="9" t="e">
        <f t="shared" si="18"/>
        <v>#VALUE!</v>
      </c>
      <c r="BO19" s="10" t="e">
        <f t="shared" si="19"/>
        <v>#VALUE!</v>
      </c>
      <c r="BP19">
        <f t="shared" si="20"/>
        <v>0</v>
      </c>
      <c r="BQ19" s="93" t="e">
        <f t="shared" si="21"/>
        <v>#VALUE!</v>
      </c>
      <c r="BR19" s="93" t="e">
        <f t="shared" si="22"/>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si="23"/>
        <v>#N/A</v>
      </c>
      <c r="BX19" s="93" t="e">
        <f t="shared" si="24"/>
        <v>#N/A</v>
      </c>
      <c r="BY19" s="94">
        <f t="shared" si="25"/>
        <v>999</v>
      </c>
      <c r="BZ19" s="94">
        <f t="shared" si="26"/>
        <v>999</v>
      </c>
      <c r="CA19" s="94" t="e">
        <f t="shared" si="27"/>
        <v>#N/A</v>
      </c>
      <c r="CB19" t="e">
        <f t="shared" si="28"/>
        <v>#N/A</v>
      </c>
      <c r="CC19" s="58" t="e">
        <f t="shared" si="29"/>
        <v>#N/A</v>
      </c>
      <c r="CD19" s="95" t="e">
        <f t="shared" si="30"/>
        <v>#N/A</v>
      </c>
      <c r="CE19" s="96" t="b">
        <f t="shared" si="31"/>
        <v>1</v>
      </c>
      <c r="CF19" t="e">
        <f t="shared" si="32"/>
        <v>#DIV/0!</v>
      </c>
      <c r="CG19" t="e">
        <f t="shared" si="33"/>
        <v>#DIV/0!</v>
      </c>
      <c r="CH19" s="84" t="b">
        <f t="shared" si="34"/>
        <v>1</v>
      </c>
      <c r="CI19">
        <f t="shared" si="35"/>
        <v>1.2130000000000001</v>
      </c>
      <c r="CJ19" t="b">
        <f t="shared" si="36"/>
        <v>1</v>
      </c>
      <c r="CK19" t="b">
        <f t="shared" si="37"/>
        <v>1</v>
      </c>
      <c r="CL19" s="84" t="b">
        <f t="shared" si="57"/>
        <v>1</v>
      </c>
      <c r="CM19">
        <f t="shared" si="38"/>
        <v>3.7559999999999998</v>
      </c>
      <c r="CN19" t="b">
        <f t="shared" si="39"/>
        <v>1</v>
      </c>
      <c r="CO19" s="84">
        <f t="shared" si="40"/>
        <v>5.5116932011664031E-2</v>
      </c>
      <c r="CP19" t="b">
        <f t="shared" si="41"/>
        <v>1</v>
      </c>
      <c r="CQ19" s="96" t="b">
        <f t="shared" si="42"/>
        <v>1</v>
      </c>
      <c r="CR19" t="e">
        <f t="shared" si="43"/>
        <v>#VALUE!</v>
      </c>
      <c r="CS19" t="e">
        <f t="shared" si="44"/>
        <v>#VALUE!</v>
      </c>
      <c r="CT19" t="b">
        <f t="shared" si="45"/>
        <v>1</v>
      </c>
      <c r="CU19" t="b">
        <f t="shared" si="46"/>
        <v>1</v>
      </c>
      <c r="CV19" s="84" t="b">
        <f t="shared" si="47"/>
        <v>1</v>
      </c>
      <c r="CW19" t="e">
        <f t="shared" si="48"/>
        <v>#VALUE!</v>
      </c>
      <c r="CX19" t="e">
        <f t="shared" si="49"/>
        <v>#VALUE!</v>
      </c>
      <c r="CY19" t="b">
        <f t="shared" si="50"/>
        <v>1</v>
      </c>
      <c r="CZ19" t="b">
        <f t="shared" si="51"/>
        <v>1</v>
      </c>
      <c r="DA19" s="84">
        <f t="shared" si="52"/>
        <v>0</v>
      </c>
      <c r="DB19" t="e">
        <f t="shared" si="53"/>
        <v>#N/A</v>
      </c>
    </row>
    <row r="20" spans="1:106">
      <c r="A20" s="9">
        <v>2505</v>
      </c>
      <c r="B20" s="3">
        <v>2</v>
      </c>
      <c r="C20" s="3" t="s">
        <v>2637</v>
      </c>
      <c r="D20" s="3" t="str">
        <f t="shared" si="0"/>
        <v>WA_1_24-3_dk_0105</v>
      </c>
      <c r="E20" s="3" t="str">
        <f t="shared" si="1"/>
        <v>0105</v>
      </c>
      <c r="F20" s="3">
        <v>123959.141</v>
      </c>
      <c r="G20" s="15">
        <v>426345.5</v>
      </c>
      <c r="H20" s="35" t="str">
        <f t="shared" si="2"/>
        <v>ja</v>
      </c>
      <c r="I20" s="42" t="s">
        <v>2402</v>
      </c>
      <c r="J20" s="20" t="s">
        <v>2620</v>
      </c>
      <c r="K20" s="21">
        <v>10000</v>
      </c>
      <c r="L20" s="28">
        <f t="shared" si="54"/>
        <v>1</v>
      </c>
      <c r="M20" s="28">
        <f t="shared" si="55"/>
        <v>1</v>
      </c>
      <c r="N20" s="56">
        <f t="shared" si="3"/>
        <v>10000</v>
      </c>
      <c r="O20" s="33">
        <f t="shared" si="56"/>
        <v>93.470586116696552</v>
      </c>
      <c r="P20" s="37">
        <f t="shared" si="4"/>
        <v>113.1399290834234</v>
      </c>
      <c r="Q20" s="9" t="s">
        <v>12</v>
      </c>
      <c r="R20" s="55" t="s">
        <v>12</v>
      </c>
      <c r="S20" s="55">
        <v>4.2060000000000004</v>
      </c>
      <c r="T20" s="55">
        <v>4.5039999999999996</v>
      </c>
      <c r="U20" s="55">
        <v>4.7789999999999999</v>
      </c>
      <c r="V20" s="3">
        <v>5.0049999999999999</v>
      </c>
      <c r="W20" s="3">
        <v>5.2270000000000003</v>
      </c>
      <c r="X20" s="3" t="s">
        <v>12</v>
      </c>
      <c r="Y20" s="3">
        <v>5.6150000000000002</v>
      </c>
      <c r="Z20" s="15" t="s">
        <v>12</v>
      </c>
      <c r="AA20" s="10">
        <f t="shared" si="5"/>
        <v>5.2270000000000003</v>
      </c>
      <c r="AB20" s="9">
        <f t="shared" si="6"/>
        <v>0.4480000000000004</v>
      </c>
      <c r="AC20" s="10">
        <f t="shared" si="7"/>
        <v>0.3879999999999999</v>
      </c>
      <c r="AD20" s="9" t="s">
        <v>12</v>
      </c>
      <c r="AE20" s="55" t="s">
        <v>12</v>
      </c>
      <c r="AF20" s="55">
        <v>1.155</v>
      </c>
      <c r="AG20" s="55">
        <v>1.1890000000000001</v>
      </c>
      <c r="AH20" s="55">
        <v>1.2190000000000001</v>
      </c>
      <c r="AI20" s="3">
        <v>1.244</v>
      </c>
      <c r="AJ20" s="3">
        <v>1.2709999999999999</v>
      </c>
      <c r="AK20" s="3" t="s">
        <v>12</v>
      </c>
      <c r="AL20" s="3">
        <v>1.36</v>
      </c>
      <c r="AM20" s="15" t="s">
        <v>12</v>
      </c>
      <c r="AN20" s="10">
        <f t="shared" si="8"/>
        <v>1.2709999999999999</v>
      </c>
      <c r="AO20" s="9">
        <f t="shared" si="9"/>
        <v>5.1999999999999824E-2</v>
      </c>
      <c r="AP20" s="10">
        <f t="shared" si="10"/>
        <v>8.900000000000019E-2</v>
      </c>
      <c r="AQ20" s="9" t="s">
        <v>12</v>
      </c>
      <c r="AR20" s="55" t="s">
        <v>12</v>
      </c>
      <c r="AS20" s="55">
        <v>3.6869999999999998</v>
      </c>
      <c r="AT20" s="55">
        <v>3.714</v>
      </c>
      <c r="AU20" s="55">
        <v>3.7349999999999999</v>
      </c>
      <c r="AV20" s="3">
        <v>3.754</v>
      </c>
      <c r="AW20" s="3">
        <v>3.7749999999999999</v>
      </c>
      <c r="AX20" s="3" t="s">
        <v>12</v>
      </c>
      <c r="AY20" s="3">
        <v>3.827</v>
      </c>
      <c r="AZ20" s="15" t="s">
        <v>12</v>
      </c>
      <c r="BA20" s="10">
        <f t="shared" si="11"/>
        <v>3.7749999999999999</v>
      </c>
      <c r="BB20" s="9">
        <f t="shared" si="12"/>
        <v>4.0000000000000036E-2</v>
      </c>
      <c r="BC20" s="10">
        <f t="shared" si="13"/>
        <v>5.2000000000000046E-2</v>
      </c>
      <c r="BD20" s="9" t="s">
        <v>2403</v>
      </c>
      <c r="BE20" s="3" t="s">
        <v>12</v>
      </c>
      <c r="BF20" s="15" t="s">
        <v>12</v>
      </c>
      <c r="BG20" s="15" t="str">
        <f t="shared" si="14"/>
        <v>-</v>
      </c>
      <c r="BH20" s="9" t="e">
        <f t="shared" si="15"/>
        <v>#VALUE!</v>
      </c>
      <c r="BI20" s="10" t="e">
        <f t="shared" si="16"/>
        <v>#VALUE!</v>
      </c>
      <c r="BJ20" s="9" t="s">
        <v>2403</v>
      </c>
      <c r="BK20" s="3" t="s">
        <v>12</v>
      </c>
      <c r="BL20" s="15" t="s">
        <v>12</v>
      </c>
      <c r="BM20" s="15" t="str">
        <f t="shared" si="17"/>
        <v>-</v>
      </c>
      <c r="BN20" s="9" t="e">
        <f t="shared" si="18"/>
        <v>#VALUE!</v>
      </c>
      <c r="BO20" s="10" t="e">
        <f t="shared" si="19"/>
        <v>#VALUE!</v>
      </c>
      <c r="BP20">
        <f t="shared" si="20"/>
        <v>0</v>
      </c>
      <c r="BQ20" s="93" t="e">
        <f t="shared" si="21"/>
        <v>#VALUE!</v>
      </c>
      <c r="BR20" s="93" t="e">
        <f t="shared" si="22"/>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23"/>
        <v>#N/A</v>
      </c>
      <c r="BX20" s="93" t="e">
        <f t="shared" si="24"/>
        <v>#N/A</v>
      </c>
      <c r="BY20" s="94">
        <f t="shared" si="25"/>
        <v>999</v>
      </c>
      <c r="BZ20" s="94">
        <f t="shared" si="26"/>
        <v>999</v>
      </c>
      <c r="CA20" s="94" t="e">
        <f t="shared" si="27"/>
        <v>#N/A</v>
      </c>
      <c r="CB20" t="e">
        <f t="shared" si="28"/>
        <v>#N/A</v>
      </c>
      <c r="CC20" s="58" t="e">
        <f t="shared" si="29"/>
        <v>#N/A</v>
      </c>
      <c r="CD20" s="95" t="e">
        <f t="shared" si="30"/>
        <v>#N/A</v>
      </c>
      <c r="CE20" s="96" t="b">
        <f t="shared" si="31"/>
        <v>1</v>
      </c>
      <c r="CF20" t="e">
        <f t="shared" si="32"/>
        <v>#DIV/0!</v>
      </c>
      <c r="CG20" t="e">
        <f t="shared" si="33"/>
        <v>#DIV/0!</v>
      </c>
      <c r="CH20" s="84" t="b">
        <f t="shared" si="34"/>
        <v>1</v>
      </c>
      <c r="CI20">
        <f t="shared" si="35"/>
        <v>1.2709999999999999</v>
      </c>
      <c r="CJ20" t="b">
        <f t="shared" si="36"/>
        <v>1</v>
      </c>
      <c r="CK20" t="b">
        <f t="shared" si="37"/>
        <v>0</v>
      </c>
      <c r="CL20" s="84" t="b">
        <f t="shared" si="57"/>
        <v>1</v>
      </c>
      <c r="CM20">
        <f t="shared" si="38"/>
        <v>3.7749999999999999</v>
      </c>
      <c r="CN20" t="b">
        <f t="shared" si="39"/>
        <v>1</v>
      </c>
      <c r="CO20" s="84">
        <f t="shared" si="40"/>
        <v>5.717248118897169E-2</v>
      </c>
      <c r="CP20" t="b">
        <f t="shared" si="41"/>
        <v>1</v>
      </c>
      <c r="CQ20" s="96" t="b">
        <f t="shared" si="42"/>
        <v>1</v>
      </c>
      <c r="CR20" t="e">
        <f t="shared" si="43"/>
        <v>#VALUE!</v>
      </c>
      <c r="CS20" t="e">
        <f t="shared" si="44"/>
        <v>#VALUE!</v>
      </c>
      <c r="CT20" t="b">
        <f t="shared" si="45"/>
        <v>1</v>
      </c>
      <c r="CU20" t="b">
        <f t="shared" si="46"/>
        <v>1</v>
      </c>
      <c r="CV20" s="84" t="b">
        <f t="shared" si="47"/>
        <v>1</v>
      </c>
      <c r="CW20" t="e">
        <f t="shared" si="48"/>
        <v>#VALUE!</v>
      </c>
      <c r="CX20" t="e">
        <f t="shared" si="49"/>
        <v>#VALUE!</v>
      </c>
      <c r="CY20" t="b">
        <f t="shared" si="50"/>
        <v>1</v>
      </c>
      <c r="CZ20" t="b">
        <f t="shared" si="51"/>
        <v>1</v>
      </c>
      <c r="DA20" s="84">
        <f t="shared" si="52"/>
        <v>0</v>
      </c>
      <c r="DB20" t="e">
        <f t="shared" si="53"/>
        <v>#N/A</v>
      </c>
    </row>
    <row r="21" spans="1:106">
      <c r="A21" s="9">
        <v>2506</v>
      </c>
      <c r="B21" s="3">
        <v>2</v>
      </c>
      <c r="C21" s="3" t="s">
        <v>2638</v>
      </c>
      <c r="D21" s="3" t="str">
        <f t="shared" si="0"/>
        <v>WA_1_24-3_dk_0106</v>
      </c>
      <c r="E21" s="3" t="str">
        <f t="shared" si="1"/>
        <v>0106</v>
      </c>
      <c r="F21" s="3">
        <v>123847.094</v>
      </c>
      <c r="G21" s="15">
        <v>426361.18800000002</v>
      </c>
      <c r="H21" s="35" t="str">
        <f t="shared" si="2"/>
        <v>ja</v>
      </c>
      <c r="I21" s="42" t="s">
        <v>2402</v>
      </c>
      <c r="J21" s="20" t="s">
        <v>2620</v>
      </c>
      <c r="K21" s="21">
        <v>10000</v>
      </c>
      <c r="L21" s="28">
        <f t="shared" si="54"/>
        <v>1</v>
      </c>
      <c r="M21" s="28">
        <f t="shared" si="55"/>
        <v>1</v>
      </c>
      <c r="N21" s="56">
        <f t="shared" si="3"/>
        <v>10000</v>
      </c>
      <c r="O21" s="33">
        <f t="shared" si="56"/>
        <v>113.1399290834234</v>
      </c>
      <c r="P21" s="37">
        <f t="shared" si="4"/>
        <v>78.656609194624323</v>
      </c>
      <c r="Q21" s="9" t="s">
        <v>12</v>
      </c>
      <c r="R21" s="55" t="s">
        <v>12</v>
      </c>
      <c r="S21" s="55">
        <v>4.1719999999999997</v>
      </c>
      <c r="T21" s="55">
        <v>4.4669999999999996</v>
      </c>
      <c r="U21" s="55">
        <v>4.742</v>
      </c>
      <c r="V21" s="3">
        <v>4.9649999999999999</v>
      </c>
      <c r="W21" s="3">
        <v>5.1909999999999998</v>
      </c>
      <c r="X21" s="3" t="s">
        <v>12</v>
      </c>
      <c r="Y21" s="3">
        <v>5.5759999999999996</v>
      </c>
      <c r="Z21" s="15" t="s">
        <v>12</v>
      </c>
      <c r="AA21" s="10">
        <f t="shared" si="5"/>
        <v>5.1909999999999998</v>
      </c>
      <c r="AB21" s="9">
        <f t="shared" si="6"/>
        <v>0.44899999999999984</v>
      </c>
      <c r="AC21" s="10">
        <f t="shared" si="7"/>
        <v>0.38499999999999979</v>
      </c>
      <c r="AD21" s="9" t="s">
        <v>12</v>
      </c>
      <c r="AE21" s="55" t="s">
        <v>12</v>
      </c>
      <c r="AF21" s="55">
        <v>1.369</v>
      </c>
      <c r="AG21" s="55">
        <v>1.403</v>
      </c>
      <c r="AH21" s="55">
        <v>1.4219999999999999</v>
      </c>
      <c r="AI21" s="3">
        <v>1.44</v>
      </c>
      <c r="AJ21" s="3">
        <v>1.46</v>
      </c>
      <c r="AK21" s="3" t="s">
        <v>12</v>
      </c>
      <c r="AL21" s="3">
        <v>1.4970000000000001</v>
      </c>
      <c r="AM21" s="15" t="s">
        <v>12</v>
      </c>
      <c r="AN21" s="10">
        <f t="shared" si="8"/>
        <v>1.46</v>
      </c>
      <c r="AO21" s="9">
        <f t="shared" si="9"/>
        <v>3.8000000000000034E-2</v>
      </c>
      <c r="AP21" s="10">
        <f t="shared" si="10"/>
        <v>3.7000000000000144E-2</v>
      </c>
      <c r="AQ21" s="9" t="s">
        <v>12</v>
      </c>
      <c r="AR21" s="55" t="s">
        <v>12</v>
      </c>
      <c r="AS21" s="55">
        <v>3.8250000000000002</v>
      </c>
      <c r="AT21" s="55">
        <v>3.839</v>
      </c>
      <c r="AU21" s="55">
        <v>3.855</v>
      </c>
      <c r="AV21" s="3">
        <v>3.8690000000000002</v>
      </c>
      <c r="AW21" s="3">
        <v>3.8839999999999999</v>
      </c>
      <c r="AX21" s="3" t="s">
        <v>12</v>
      </c>
      <c r="AY21" s="3">
        <v>3.9169999999999998</v>
      </c>
      <c r="AZ21" s="15" t="s">
        <v>12</v>
      </c>
      <c r="BA21" s="10">
        <f t="shared" si="11"/>
        <v>3.8839999999999999</v>
      </c>
      <c r="BB21" s="9">
        <f t="shared" si="12"/>
        <v>2.8999999999999915E-2</v>
      </c>
      <c r="BC21" s="10">
        <f t="shared" si="13"/>
        <v>3.2999999999999918E-2</v>
      </c>
      <c r="BD21" s="9" t="s">
        <v>2403</v>
      </c>
      <c r="BE21" s="3" t="s">
        <v>12</v>
      </c>
      <c r="BF21" s="15" t="s">
        <v>12</v>
      </c>
      <c r="BG21" s="15" t="str">
        <f t="shared" si="14"/>
        <v>-</v>
      </c>
      <c r="BH21" s="9" t="e">
        <f t="shared" si="15"/>
        <v>#VALUE!</v>
      </c>
      <c r="BI21" s="10" t="e">
        <f t="shared" si="16"/>
        <v>#VALUE!</v>
      </c>
      <c r="BJ21" s="9" t="s">
        <v>2403</v>
      </c>
      <c r="BK21" s="3" t="s">
        <v>12</v>
      </c>
      <c r="BL21" s="15" t="s">
        <v>12</v>
      </c>
      <c r="BM21" s="15" t="str">
        <f t="shared" si="17"/>
        <v>-</v>
      </c>
      <c r="BN21" s="9" t="e">
        <f t="shared" si="18"/>
        <v>#VALUE!</v>
      </c>
      <c r="BO21" s="10" t="e">
        <f t="shared" si="19"/>
        <v>#VALUE!</v>
      </c>
      <c r="BP21">
        <f t="shared" si="20"/>
        <v>0</v>
      </c>
      <c r="BQ21" s="93" t="e">
        <f t="shared" si="21"/>
        <v>#VALUE!</v>
      </c>
      <c r="BR21" s="93" t="e">
        <f t="shared" si="22"/>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23"/>
        <v>#N/A</v>
      </c>
      <c r="BX21" s="93" t="e">
        <f t="shared" si="24"/>
        <v>#N/A</v>
      </c>
      <c r="BY21" s="94">
        <f t="shared" si="25"/>
        <v>999</v>
      </c>
      <c r="BZ21" s="94">
        <f t="shared" si="26"/>
        <v>999</v>
      </c>
      <c r="CA21" s="94" t="e">
        <f t="shared" si="27"/>
        <v>#N/A</v>
      </c>
      <c r="CB21" t="e">
        <f t="shared" si="28"/>
        <v>#N/A</v>
      </c>
      <c r="CC21" s="58" t="e">
        <f t="shared" si="29"/>
        <v>#N/A</v>
      </c>
      <c r="CD21" s="95" t="e">
        <f t="shared" si="30"/>
        <v>#N/A</v>
      </c>
      <c r="CE21" s="96" t="b">
        <f t="shared" si="31"/>
        <v>1</v>
      </c>
      <c r="CF21" t="e">
        <f t="shared" si="32"/>
        <v>#DIV/0!</v>
      </c>
      <c r="CG21" t="e">
        <f t="shared" si="33"/>
        <v>#DIV/0!</v>
      </c>
      <c r="CH21" s="84" t="b">
        <f t="shared" si="34"/>
        <v>1</v>
      </c>
      <c r="CI21">
        <f t="shared" si="35"/>
        <v>1.46</v>
      </c>
      <c r="CJ21" t="b">
        <f t="shared" si="36"/>
        <v>1</v>
      </c>
      <c r="CK21" t="b">
        <f t="shared" si="37"/>
        <v>0</v>
      </c>
      <c r="CL21" s="84" t="b">
        <f t="shared" si="57"/>
        <v>1</v>
      </c>
      <c r="CM21">
        <f t="shared" si="38"/>
        <v>3.8839999999999999</v>
      </c>
      <c r="CN21" t="b">
        <f t="shared" si="39"/>
        <v>1</v>
      </c>
      <c r="CO21" s="84">
        <f t="shared" si="40"/>
        <v>6.2039717983827333E-2</v>
      </c>
      <c r="CP21" t="b">
        <f t="shared" si="41"/>
        <v>1</v>
      </c>
      <c r="CQ21" s="96" t="b">
        <f t="shared" si="42"/>
        <v>1</v>
      </c>
      <c r="CR21" t="e">
        <f t="shared" si="43"/>
        <v>#VALUE!</v>
      </c>
      <c r="CS21" t="e">
        <f t="shared" si="44"/>
        <v>#VALUE!</v>
      </c>
      <c r="CT21" t="b">
        <f t="shared" si="45"/>
        <v>1</v>
      </c>
      <c r="CU21" t="b">
        <f t="shared" si="46"/>
        <v>1</v>
      </c>
      <c r="CV21" s="84" t="b">
        <f t="shared" si="47"/>
        <v>1</v>
      </c>
      <c r="CW21" t="e">
        <f t="shared" si="48"/>
        <v>#VALUE!</v>
      </c>
      <c r="CX21" t="e">
        <f t="shared" si="49"/>
        <v>#VALUE!</v>
      </c>
      <c r="CY21" t="b">
        <f t="shared" si="50"/>
        <v>0</v>
      </c>
      <c r="CZ21" t="b">
        <f t="shared" si="51"/>
        <v>0</v>
      </c>
      <c r="DA21" s="84">
        <f t="shared" si="52"/>
        <v>0</v>
      </c>
      <c r="DB21" t="e">
        <f t="shared" si="53"/>
        <v>#N/A</v>
      </c>
    </row>
    <row r="22" spans="1:106">
      <c r="A22" s="9">
        <v>2507</v>
      </c>
      <c r="B22" s="3">
        <v>2</v>
      </c>
      <c r="C22" s="3" t="s">
        <v>2639</v>
      </c>
      <c r="D22" s="3" t="str">
        <f t="shared" si="0"/>
        <v>WA_1_24-3_dk_0107</v>
      </c>
      <c r="E22" s="3" t="str">
        <f t="shared" si="1"/>
        <v>0107</v>
      </c>
      <c r="F22" s="3">
        <v>123777.04700000001</v>
      </c>
      <c r="G22" s="15">
        <v>426396.96899999998</v>
      </c>
      <c r="H22" s="35" t="str">
        <f t="shared" si="2"/>
        <v>ja</v>
      </c>
      <c r="I22" s="42" t="s">
        <v>2402</v>
      </c>
      <c r="J22" s="20" t="s">
        <v>2620</v>
      </c>
      <c r="K22" s="21">
        <v>10000</v>
      </c>
      <c r="L22" s="28">
        <f t="shared" si="54"/>
        <v>1</v>
      </c>
      <c r="M22" s="28">
        <f t="shared" si="55"/>
        <v>1</v>
      </c>
      <c r="N22" s="56">
        <f t="shared" si="3"/>
        <v>10000</v>
      </c>
      <c r="O22" s="33">
        <f t="shared" si="56"/>
        <v>78.656609194624323</v>
      </c>
      <c r="P22" s="37">
        <f t="shared" si="4"/>
        <v>109.25406306861512</v>
      </c>
      <c r="Q22" s="9" t="s">
        <v>12</v>
      </c>
      <c r="R22" s="55" t="s">
        <v>12</v>
      </c>
      <c r="S22" s="55">
        <v>4.1459999999999999</v>
      </c>
      <c r="T22" s="55">
        <v>4.4400000000000004</v>
      </c>
      <c r="U22" s="55">
        <v>4.7119999999999997</v>
      </c>
      <c r="V22" s="3">
        <v>4.9359999999999999</v>
      </c>
      <c r="W22" s="3">
        <v>5.16</v>
      </c>
      <c r="X22" s="3" t="s">
        <v>12</v>
      </c>
      <c r="Y22" s="3">
        <v>5.5469999999999997</v>
      </c>
      <c r="Z22" s="15" t="s">
        <v>12</v>
      </c>
      <c r="AA22" s="10">
        <f t="shared" si="5"/>
        <v>5.16</v>
      </c>
      <c r="AB22" s="9">
        <f t="shared" si="6"/>
        <v>0.4480000000000004</v>
      </c>
      <c r="AC22" s="10">
        <f t="shared" si="7"/>
        <v>0.38699999999999957</v>
      </c>
      <c r="AD22" s="9" t="s">
        <v>12</v>
      </c>
      <c r="AE22" s="55" t="s">
        <v>12</v>
      </c>
      <c r="AF22" s="55">
        <v>2.0249999999999999</v>
      </c>
      <c r="AG22" s="55">
        <v>2.0390000000000001</v>
      </c>
      <c r="AH22" s="55">
        <v>2.0550000000000002</v>
      </c>
      <c r="AI22" s="3">
        <v>2.0699999999999998</v>
      </c>
      <c r="AJ22" s="3">
        <v>2.0859999999999999</v>
      </c>
      <c r="AK22" s="3" t="s">
        <v>12</v>
      </c>
      <c r="AL22" s="3">
        <v>2.1709999999999998</v>
      </c>
      <c r="AM22" s="15" t="s">
        <v>12</v>
      </c>
      <c r="AN22" s="10">
        <f t="shared" si="8"/>
        <v>2.0859999999999999</v>
      </c>
      <c r="AO22" s="9">
        <f t="shared" si="9"/>
        <v>3.0999999999999694E-2</v>
      </c>
      <c r="AP22" s="10">
        <f t="shared" si="10"/>
        <v>8.4999999999999964E-2</v>
      </c>
      <c r="AQ22" s="9" t="s">
        <v>12</v>
      </c>
      <c r="AR22" s="55" t="s">
        <v>12</v>
      </c>
      <c r="AS22" s="55">
        <v>6.7830000000000004</v>
      </c>
      <c r="AT22" s="55">
        <v>6.7939999999999996</v>
      </c>
      <c r="AU22" s="55">
        <v>6.798</v>
      </c>
      <c r="AV22" s="3">
        <v>6.7990000000000004</v>
      </c>
      <c r="AW22" s="3">
        <v>6.8</v>
      </c>
      <c r="AX22" s="3" t="s">
        <v>12</v>
      </c>
      <c r="AY22" s="3">
        <v>6.8</v>
      </c>
      <c r="AZ22" s="15" t="s">
        <v>12</v>
      </c>
      <c r="BA22" s="10">
        <f t="shared" si="11"/>
        <v>6.8</v>
      </c>
      <c r="BB22" s="9">
        <f t="shared" si="12"/>
        <v>1.9999999999997797E-3</v>
      </c>
      <c r="BC22" s="10">
        <f t="shared" si="13"/>
        <v>0</v>
      </c>
      <c r="BD22" s="9" t="s">
        <v>2403</v>
      </c>
      <c r="BE22" s="3" t="s">
        <v>12</v>
      </c>
      <c r="BF22" s="15" t="s">
        <v>12</v>
      </c>
      <c r="BG22" s="15" t="str">
        <f t="shared" si="14"/>
        <v>-</v>
      </c>
      <c r="BH22" s="9" t="e">
        <f t="shared" si="15"/>
        <v>#VALUE!</v>
      </c>
      <c r="BI22" s="10" t="e">
        <f t="shared" si="16"/>
        <v>#VALUE!</v>
      </c>
      <c r="BJ22" s="9" t="s">
        <v>2403</v>
      </c>
      <c r="BK22" s="3" t="s">
        <v>12</v>
      </c>
      <c r="BL22" s="15" t="s">
        <v>12</v>
      </c>
      <c r="BM22" s="15" t="str">
        <f t="shared" si="17"/>
        <v>-</v>
      </c>
      <c r="BN22" s="9" t="e">
        <f t="shared" si="18"/>
        <v>#VALUE!</v>
      </c>
      <c r="BO22" s="10" t="e">
        <f t="shared" si="19"/>
        <v>#VALUE!</v>
      </c>
      <c r="BP22">
        <f t="shared" si="20"/>
        <v>0</v>
      </c>
      <c r="BQ22" s="93" t="e">
        <f t="shared" si="21"/>
        <v>#VALUE!</v>
      </c>
      <c r="BR22" s="93" t="e">
        <f t="shared" si="22"/>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23"/>
        <v>#N/A</v>
      </c>
      <c r="BX22" s="93" t="e">
        <f t="shared" si="24"/>
        <v>#N/A</v>
      </c>
      <c r="BY22" s="94">
        <f t="shared" si="25"/>
        <v>999</v>
      </c>
      <c r="BZ22" s="94">
        <f t="shared" si="26"/>
        <v>999</v>
      </c>
      <c r="CA22" s="94" t="e">
        <f t="shared" si="27"/>
        <v>#N/A</v>
      </c>
      <c r="CB22" t="e">
        <f t="shared" si="28"/>
        <v>#N/A</v>
      </c>
      <c r="CC22" s="58" t="e">
        <f t="shared" si="29"/>
        <v>#N/A</v>
      </c>
      <c r="CD22" s="95" t="e">
        <f t="shared" si="30"/>
        <v>#N/A</v>
      </c>
      <c r="CE22" s="96" t="b">
        <f t="shared" si="31"/>
        <v>1</v>
      </c>
      <c r="CF22" t="e">
        <f t="shared" si="32"/>
        <v>#DIV/0!</v>
      </c>
      <c r="CG22" t="e">
        <f t="shared" si="33"/>
        <v>#DIV/0!</v>
      </c>
      <c r="CH22" s="84" t="b">
        <f t="shared" si="34"/>
        <v>1</v>
      </c>
      <c r="CI22">
        <f t="shared" si="35"/>
        <v>2.0859999999999999</v>
      </c>
      <c r="CJ22" t="b">
        <f t="shared" si="36"/>
        <v>1</v>
      </c>
      <c r="CK22" t="b">
        <f t="shared" si="37"/>
        <v>0</v>
      </c>
      <c r="CL22" s="84" t="b">
        <f t="shared" si="57"/>
        <v>1</v>
      </c>
      <c r="CM22">
        <f t="shared" si="38"/>
        <v>6.8</v>
      </c>
      <c r="CN22" t="b">
        <f t="shared" si="39"/>
        <v>1</v>
      </c>
      <c r="CO22" s="84">
        <f t="shared" si="40"/>
        <v>2.8918241504746693E-2</v>
      </c>
      <c r="CP22" t="b">
        <f t="shared" si="41"/>
        <v>1</v>
      </c>
      <c r="CQ22" s="96" t="b">
        <f t="shared" si="42"/>
        <v>1</v>
      </c>
      <c r="CR22" t="e">
        <f t="shared" si="43"/>
        <v>#VALUE!</v>
      </c>
      <c r="CS22" t="e">
        <f t="shared" si="44"/>
        <v>#VALUE!</v>
      </c>
      <c r="CT22" t="b">
        <f t="shared" si="45"/>
        <v>0</v>
      </c>
      <c r="CU22" t="b">
        <f t="shared" si="46"/>
        <v>0</v>
      </c>
      <c r="CV22" s="84" t="b">
        <f t="shared" si="47"/>
        <v>1</v>
      </c>
      <c r="CW22" t="e">
        <f t="shared" si="48"/>
        <v>#VALUE!</v>
      </c>
      <c r="CX22" t="e">
        <f t="shared" si="49"/>
        <v>#VALUE!</v>
      </c>
      <c r="CY22" t="b">
        <f t="shared" si="50"/>
        <v>0</v>
      </c>
      <c r="CZ22" t="b">
        <f t="shared" si="51"/>
        <v>0</v>
      </c>
      <c r="DA22" s="84">
        <f t="shared" si="52"/>
        <v>0</v>
      </c>
      <c r="DB22" t="e">
        <f t="shared" si="53"/>
        <v>#N/A</v>
      </c>
    </row>
    <row r="23" spans="1:106">
      <c r="A23" s="9">
        <v>2508</v>
      </c>
      <c r="B23" s="3">
        <v>2</v>
      </c>
      <c r="C23" s="3" t="s">
        <v>2640</v>
      </c>
      <c r="D23" s="3" t="str">
        <f t="shared" si="0"/>
        <v>WA_1_24-3_dk_0108</v>
      </c>
      <c r="E23" s="3" t="str">
        <f t="shared" si="1"/>
        <v>0108</v>
      </c>
      <c r="F23" s="3">
        <v>123668.266</v>
      </c>
      <c r="G23" s="15">
        <v>426407.125</v>
      </c>
      <c r="H23" s="35" t="str">
        <f t="shared" si="2"/>
        <v>ja</v>
      </c>
      <c r="I23" s="42" t="s">
        <v>2402</v>
      </c>
      <c r="J23" s="20" t="s">
        <v>2620</v>
      </c>
      <c r="K23" s="21">
        <v>10000</v>
      </c>
      <c r="L23" s="28">
        <f t="shared" si="54"/>
        <v>1</v>
      </c>
      <c r="M23" s="28">
        <f t="shared" si="55"/>
        <v>1</v>
      </c>
      <c r="N23" s="56">
        <f t="shared" si="3"/>
        <v>10000</v>
      </c>
      <c r="O23" s="33">
        <f t="shared" si="56"/>
        <v>109.25406306861512</v>
      </c>
      <c r="P23" s="37">
        <f t="shared" si="4"/>
        <v>112.68899052702203</v>
      </c>
      <c r="Q23" s="9" t="s">
        <v>12</v>
      </c>
      <c r="R23" s="55" t="s">
        <v>12</v>
      </c>
      <c r="S23" s="55">
        <v>4.1239999999999997</v>
      </c>
      <c r="T23" s="55">
        <v>4.415</v>
      </c>
      <c r="U23" s="55">
        <v>4.6849999999999996</v>
      </c>
      <c r="V23" s="3">
        <v>4.9059999999999997</v>
      </c>
      <c r="W23" s="3">
        <v>5.1269999999999998</v>
      </c>
      <c r="X23" s="3" t="s">
        <v>12</v>
      </c>
      <c r="Y23" s="3">
        <v>5.5110000000000001</v>
      </c>
      <c r="Z23" s="15" t="s">
        <v>12</v>
      </c>
      <c r="AA23" s="10">
        <f t="shared" si="5"/>
        <v>5.1269999999999998</v>
      </c>
      <c r="AB23" s="9">
        <f t="shared" si="6"/>
        <v>0.44200000000000017</v>
      </c>
      <c r="AC23" s="10">
        <f t="shared" si="7"/>
        <v>0.38400000000000034</v>
      </c>
      <c r="AD23" s="9" t="s">
        <v>12</v>
      </c>
      <c r="AE23" s="55" t="s">
        <v>12</v>
      </c>
      <c r="AF23" s="55">
        <v>1.2230000000000001</v>
      </c>
      <c r="AG23" s="55">
        <v>1.2609999999999999</v>
      </c>
      <c r="AH23" s="55">
        <v>1.302</v>
      </c>
      <c r="AI23" s="3">
        <v>1.3280000000000001</v>
      </c>
      <c r="AJ23" s="3">
        <v>1.357</v>
      </c>
      <c r="AK23" s="3" t="s">
        <v>12</v>
      </c>
      <c r="AL23" s="3">
        <v>1.4159999999999999</v>
      </c>
      <c r="AM23" s="15" t="s">
        <v>12</v>
      </c>
      <c r="AN23" s="10">
        <f t="shared" si="8"/>
        <v>1.357</v>
      </c>
      <c r="AO23" s="9">
        <f t="shared" si="9"/>
        <v>5.4999999999999938E-2</v>
      </c>
      <c r="AP23" s="10">
        <f t="shared" si="10"/>
        <v>5.8999999999999941E-2</v>
      </c>
      <c r="AQ23" s="9" t="s">
        <v>12</v>
      </c>
      <c r="AR23" s="55" t="s">
        <v>12</v>
      </c>
      <c r="AS23" s="55">
        <v>3.71</v>
      </c>
      <c r="AT23" s="55">
        <v>3.7429999999999999</v>
      </c>
      <c r="AU23" s="55">
        <v>3.778</v>
      </c>
      <c r="AV23" s="3">
        <v>3.8079999999999998</v>
      </c>
      <c r="AW23" s="3">
        <v>3.8340000000000001</v>
      </c>
      <c r="AX23" s="3" t="s">
        <v>12</v>
      </c>
      <c r="AY23" s="3">
        <v>3.8849999999999998</v>
      </c>
      <c r="AZ23" s="15" t="s">
        <v>12</v>
      </c>
      <c r="BA23" s="10">
        <f t="shared" si="11"/>
        <v>3.8340000000000001</v>
      </c>
      <c r="BB23" s="9">
        <f t="shared" si="12"/>
        <v>5.600000000000005E-2</v>
      </c>
      <c r="BC23" s="10">
        <f t="shared" si="13"/>
        <v>5.0999999999999712E-2</v>
      </c>
      <c r="BD23" s="9" t="s">
        <v>2403</v>
      </c>
      <c r="BE23" s="3" t="s">
        <v>12</v>
      </c>
      <c r="BF23" s="15" t="s">
        <v>12</v>
      </c>
      <c r="BG23" s="15" t="str">
        <f t="shared" si="14"/>
        <v>-</v>
      </c>
      <c r="BH23" s="9" t="e">
        <f t="shared" si="15"/>
        <v>#VALUE!</v>
      </c>
      <c r="BI23" s="10" t="e">
        <f t="shared" si="16"/>
        <v>#VALUE!</v>
      </c>
      <c r="BJ23" s="9" t="s">
        <v>2403</v>
      </c>
      <c r="BK23" s="3" t="s">
        <v>12</v>
      </c>
      <c r="BL23" s="15" t="s">
        <v>12</v>
      </c>
      <c r="BM23" s="15" t="str">
        <f t="shared" si="17"/>
        <v>-</v>
      </c>
      <c r="BN23" s="9" t="e">
        <f t="shared" si="18"/>
        <v>#VALUE!</v>
      </c>
      <c r="BO23" s="10" t="e">
        <f t="shared" si="19"/>
        <v>#VALUE!</v>
      </c>
      <c r="BP23">
        <f t="shared" si="20"/>
        <v>0</v>
      </c>
      <c r="BQ23" s="93" t="e">
        <f t="shared" si="21"/>
        <v>#VALUE!</v>
      </c>
      <c r="BR23" s="93" t="e">
        <f t="shared" si="22"/>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23"/>
        <v>#N/A</v>
      </c>
      <c r="BX23" s="93" t="e">
        <f t="shared" si="24"/>
        <v>#N/A</v>
      </c>
      <c r="BY23" s="94">
        <f t="shared" si="25"/>
        <v>999</v>
      </c>
      <c r="BZ23" s="94">
        <f t="shared" si="26"/>
        <v>999</v>
      </c>
      <c r="CA23" s="94" t="e">
        <f t="shared" si="27"/>
        <v>#N/A</v>
      </c>
      <c r="CB23" t="e">
        <f t="shared" si="28"/>
        <v>#N/A</v>
      </c>
      <c r="CC23" s="58" t="e">
        <f t="shared" si="29"/>
        <v>#N/A</v>
      </c>
      <c r="CD23" s="95" t="e">
        <f t="shared" si="30"/>
        <v>#N/A</v>
      </c>
      <c r="CE23" s="96" t="b">
        <f t="shared" si="31"/>
        <v>1</v>
      </c>
      <c r="CF23" t="e">
        <f t="shared" si="32"/>
        <v>#DIV/0!</v>
      </c>
      <c r="CG23" t="e">
        <f t="shared" si="33"/>
        <v>#DIV/0!</v>
      </c>
      <c r="CH23" s="84" t="b">
        <f t="shared" si="34"/>
        <v>1</v>
      </c>
      <c r="CI23">
        <f t="shared" si="35"/>
        <v>1.357</v>
      </c>
      <c r="CJ23" t="b">
        <f t="shared" si="36"/>
        <v>1</v>
      </c>
      <c r="CK23" t="b">
        <f t="shared" si="37"/>
        <v>0</v>
      </c>
      <c r="CL23" s="84" t="b">
        <f t="shared" si="57"/>
        <v>1</v>
      </c>
      <c r="CM23">
        <f t="shared" si="38"/>
        <v>3.8340000000000001</v>
      </c>
      <c r="CN23" t="b">
        <f t="shared" si="39"/>
        <v>1</v>
      </c>
      <c r="CO23" s="84">
        <f t="shared" si="40"/>
        <v>5.9176739411162811E-2</v>
      </c>
      <c r="CP23" t="b">
        <f t="shared" si="41"/>
        <v>1</v>
      </c>
      <c r="CQ23" s="96" t="b">
        <f t="shared" si="42"/>
        <v>1</v>
      </c>
      <c r="CR23" t="e">
        <f t="shared" si="43"/>
        <v>#VALUE!</v>
      </c>
      <c r="CS23" t="e">
        <f t="shared" si="44"/>
        <v>#VALUE!</v>
      </c>
      <c r="CT23" t="b">
        <f t="shared" si="45"/>
        <v>0</v>
      </c>
      <c r="CU23" t="b">
        <f t="shared" si="46"/>
        <v>0</v>
      </c>
      <c r="CV23" s="84" t="b">
        <f t="shared" si="47"/>
        <v>1</v>
      </c>
      <c r="CW23" t="e">
        <f t="shared" si="48"/>
        <v>#VALUE!</v>
      </c>
      <c r="CX23" t="e">
        <f t="shared" si="49"/>
        <v>#VALUE!</v>
      </c>
      <c r="CY23" t="b">
        <f t="shared" si="50"/>
        <v>0</v>
      </c>
      <c r="CZ23" t="b">
        <f t="shared" si="51"/>
        <v>0</v>
      </c>
      <c r="DA23" s="84">
        <f t="shared" si="52"/>
        <v>0</v>
      </c>
      <c r="DB23" t="e">
        <f t="shared" si="53"/>
        <v>#N/A</v>
      </c>
    </row>
    <row r="24" spans="1:106">
      <c r="A24" s="9">
        <v>2509</v>
      </c>
      <c r="B24" s="3">
        <v>2</v>
      </c>
      <c r="C24" s="3" t="s">
        <v>2641</v>
      </c>
      <c r="D24" s="3" t="str">
        <f t="shared" si="0"/>
        <v>WA_1_24-3_dk_0109</v>
      </c>
      <c r="E24" s="3" t="str">
        <f t="shared" si="1"/>
        <v>0109</v>
      </c>
      <c r="F24" s="3">
        <v>123557.641</v>
      </c>
      <c r="G24" s="15">
        <v>426385.65600000002</v>
      </c>
      <c r="H24" s="35" t="str">
        <f t="shared" si="2"/>
        <v>ja</v>
      </c>
      <c r="I24" s="42" t="s">
        <v>2402</v>
      </c>
      <c r="J24" s="20" t="s">
        <v>2620</v>
      </c>
      <c r="K24" s="21">
        <v>10000</v>
      </c>
      <c r="L24" s="28">
        <f t="shared" si="54"/>
        <v>1</v>
      </c>
      <c r="M24" s="28">
        <f t="shared" si="55"/>
        <v>1</v>
      </c>
      <c r="N24" s="56">
        <f t="shared" si="3"/>
        <v>10000</v>
      </c>
      <c r="O24" s="33">
        <f t="shared" si="56"/>
        <v>112.68899052702203</v>
      </c>
      <c r="P24" s="37">
        <f t="shared" si="4"/>
        <v>107.40578385264325</v>
      </c>
      <c r="Q24" s="9" t="s">
        <v>12</v>
      </c>
      <c r="R24" s="55" t="s">
        <v>12</v>
      </c>
      <c r="S24" s="55">
        <v>4.0970000000000004</v>
      </c>
      <c r="T24" s="55">
        <v>4.3890000000000002</v>
      </c>
      <c r="U24" s="55">
        <v>4.657</v>
      </c>
      <c r="V24" s="3">
        <v>4.88</v>
      </c>
      <c r="W24" s="3">
        <v>5.1020000000000003</v>
      </c>
      <c r="X24" s="3" t="s">
        <v>12</v>
      </c>
      <c r="Y24" s="3">
        <v>5.4859999999999998</v>
      </c>
      <c r="Z24" s="15" t="s">
        <v>12</v>
      </c>
      <c r="AA24" s="10">
        <f t="shared" si="5"/>
        <v>5.1020000000000003</v>
      </c>
      <c r="AB24" s="9">
        <f t="shared" si="6"/>
        <v>0.44500000000000028</v>
      </c>
      <c r="AC24" s="10">
        <f t="shared" si="7"/>
        <v>0.38399999999999945</v>
      </c>
      <c r="AD24" s="9" t="s">
        <v>12</v>
      </c>
      <c r="AE24" s="55" t="s">
        <v>12</v>
      </c>
      <c r="AF24" s="55">
        <v>2.1829999999999998</v>
      </c>
      <c r="AG24" s="55">
        <v>2.194</v>
      </c>
      <c r="AH24" s="55">
        <v>2.198</v>
      </c>
      <c r="AI24" s="3">
        <v>2.1989999999999998</v>
      </c>
      <c r="AJ24" s="3">
        <v>2.2000000000000002</v>
      </c>
      <c r="AK24" s="3" t="s">
        <v>12</v>
      </c>
      <c r="AL24" s="3">
        <v>2.2000000000000002</v>
      </c>
      <c r="AM24" s="15" t="s">
        <v>12</v>
      </c>
      <c r="AN24" s="10">
        <f t="shared" si="8"/>
        <v>2.2000000000000002</v>
      </c>
      <c r="AO24" s="9">
        <f t="shared" si="9"/>
        <v>2.0000000000002238E-3</v>
      </c>
      <c r="AP24" s="10">
        <f t="shared" si="10"/>
        <v>0</v>
      </c>
      <c r="AQ24" s="9" t="s">
        <v>12</v>
      </c>
      <c r="AR24" s="55" t="s">
        <v>12</v>
      </c>
      <c r="AS24" s="55">
        <v>7.1059999999999999</v>
      </c>
      <c r="AT24" s="55">
        <v>7.109</v>
      </c>
      <c r="AU24" s="55">
        <v>7.1120000000000001</v>
      </c>
      <c r="AV24" s="3">
        <v>7.1150000000000002</v>
      </c>
      <c r="AW24" s="3">
        <v>7.1180000000000003</v>
      </c>
      <c r="AX24" s="3" t="s">
        <v>12</v>
      </c>
      <c r="AY24" s="3">
        <v>7.1239999999999997</v>
      </c>
      <c r="AZ24" s="15" t="s">
        <v>12</v>
      </c>
      <c r="BA24" s="10">
        <f t="shared" si="11"/>
        <v>7.1180000000000003</v>
      </c>
      <c r="BB24" s="9">
        <f t="shared" si="12"/>
        <v>6.0000000000002274E-3</v>
      </c>
      <c r="BC24" s="10">
        <f t="shared" si="13"/>
        <v>5.9999999999993392E-3</v>
      </c>
      <c r="BD24" s="9" t="s">
        <v>2403</v>
      </c>
      <c r="BE24" s="3" t="s">
        <v>12</v>
      </c>
      <c r="BF24" s="15" t="s">
        <v>12</v>
      </c>
      <c r="BG24" s="15" t="str">
        <f t="shared" si="14"/>
        <v>-</v>
      </c>
      <c r="BH24" s="9" t="e">
        <f t="shared" si="15"/>
        <v>#VALUE!</v>
      </c>
      <c r="BI24" s="10" t="e">
        <f t="shared" si="16"/>
        <v>#VALUE!</v>
      </c>
      <c r="BJ24" s="9" t="s">
        <v>2403</v>
      </c>
      <c r="BK24" s="3" t="s">
        <v>12</v>
      </c>
      <c r="BL24" s="15" t="s">
        <v>12</v>
      </c>
      <c r="BM24" s="15" t="str">
        <f t="shared" si="17"/>
        <v>-</v>
      </c>
      <c r="BN24" s="9" t="e">
        <f t="shared" si="18"/>
        <v>#VALUE!</v>
      </c>
      <c r="BO24" s="10" t="e">
        <f t="shared" si="19"/>
        <v>#VALUE!</v>
      </c>
      <c r="BP24">
        <f t="shared" si="20"/>
        <v>0</v>
      </c>
      <c r="BQ24" s="93" t="e">
        <f t="shared" si="21"/>
        <v>#VALUE!</v>
      </c>
      <c r="BR24" s="93" t="e">
        <f t="shared" si="22"/>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23"/>
        <v>#N/A</v>
      </c>
      <c r="BX24" s="93" t="e">
        <f t="shared" si="24"/>
        <v>#N/A</v>
      </c>
      <c r="BY24" s="94">
        <f t="shared" si="25"/>
        <v>999</v>
      </c>
      <c r="BZ24" s="94">
        <f t="shared" si="26"/>
        <v>999</v>
      </c>
      <c r="CA24" s="94" t="e">
        <f t="shared" si="27"/>
        <v>#N/A</v>
      </c>
      <c r="CB24" t="e">
        <f t="shared" si="28"/>
        <v>#N/A</v>
      </c>
      <c r="CC24" s="58" t="e">
        <f t="shared" si="29"/>
        <v>#N/A</v>
      </c>
      <c r="CD24" s="95" t="e">
        <f t="shared" si="30"/>
        <v>#N/A</v>
      </c>
      <c r="CE24" s="96" t="b">
        <f t="shared" si="31"/>
        <v>1</v>
      </c>
      <c r="CF24" t="e">
        <f t="shared" si="32"/>
        <v>#DIV/0!</v>
      </c>
      <c r="CG24" t="e">
        <f t="shared" si="33"/>
        <v>#DIV/0!</v>
      </c>
      <c r="CH24" s="84" t="b">
        <f t="shared" si="34"/>
        <v>1</v>
      </c>
      <c r="CI24">
        <f t="shared" si="35"/>
        <v>2.2000000000000002</v>
      </c>
      <c r="CJ24" t="b">
        <f t="shared" si="36"/>
        <v>1</v>
      </c>
      <c r="CK24" t="b">
        <f t="shared" si="37"/>
        <v>0</v>
      </c>
      <c r="CL24" s="84" t="b">
        <f t="shared" si="57"/>
        <v>1</v>
      </c>
      <c r="CM24">
        <f t="shared" si="38"/>
        <v>7.1180000000000003</v>
      </c>
      <c r="CN24" t="b">
        <f t="shared" si="39"/>
        <v>1</v>
      </c>
      <c r="CO24" s="84">
        <f t="shared" si="40"/>
        <v>2.7834416091107116E-2</v>
      </c>
      <c r="CP24" t="b">
        <f t="shared" si="41"/>
        <v>1</v>
      </c>
      <c r="CQ24" s="96" t="b">
        <f t="shared" si="42"/>
        <v>1</v>
      </c>
      <c r="CR24" t="e">
        <f t="shared" si="43"/>
        <v>#VALUE!</v>
      </c>
      <c r="CS24" t="e">
        <f t="shared" si="44"/>
        <v>#VALUE!</v>
      </c>
      <c r="CT24" t="b">
        <f t="shared" si="45"/>
        <v>0</v>
      </c>
      <c r="CU24" t="b">
        <f t="shared" si="46"/>
        <v>0</v>
      </c>
      <c r="CV24" s="84" t="b">
        <f t="shared" si="47"/>
        <v>1</v>
      </c>
      <c r="CW24" t="e">
        <f t="shared" si="48"/>
        <v>#VALUE!</v>
      </c>
      <c r="CX24" t="e">
        <f t="shared" si="49"/>
        <v>#VALUE!</v>
      </c>
      <c r="CY24" t="b">
        <f t="shared" si="50"/>
        <v>0</v>
      </c>
      <c r="CZ24" t="b">
        <f t="shared" si="51"/>
        <v>0</v>
      </c>
      <c r="DA24" s="84">
        <f t="shared" si="52"/>
        <v>0</v>
      </c>
      <c r="DB24" t="e">
        <f t="shared" si="53"/>
        <v>#N/A</v>
      </c>
    </row>
    <row r="25" spans="1:106">
      <c r="A25" s="9">
        <v>2510</v>
      </c>
      <c r="B25" s="3">
        <v>2</v>
      </c>
      <c r="C25" s="3" t="s">
        <v>2642</v>
      </c>
      <c r="D25" s="3" t="str">
        <f t="shared" si="0"/>
        <v>WA_1_24-3_dk_0110</v>
      </c>
      <c r="E25" s="3" t="str">
        <f t="shared" si="1"/>
        <v>0110</v>
      </c>
      <c r="F25" s="3">
        <v>123450.25</v>
      </c>
      <c r="G25" s="15">
        <v>426387.43800000002</v>
      </c>
      <c r="H25" s="35" t="str">
        <f t="shared" si="2"/>
        <v>ja</v>
      </c>
      <c r="I25" s="42" t="s">
        <v>2402</v>
      </c>
      <c r="J25" s="20" t="s">
        <v>2620</v>
      </c>
      <c r="K25" s="21">
        <v>10000</v>
      </c>
      <c r="L25" s="28">
        <f t="shared" si="54"/>
        <v>1</v>
      </c>
      <c r="M25" s="28">
        <f t="shared" si="55"/>
        <v>1</v>
      </c>
      <c r="N25" s="56">
        <f t="shared" si="3"/>
        <v>10000</v>
      </c>
      <c r="O25" s="33">
        <f t="shared" si="56"/>
        <v>107.40578385264325</v>
      </c>
      <c r="P25" s="37">
        <f t="shared" si="4"/>
        <v>70.293849638503119</v>
      </c>
      <c r="Q25" s="9" t="s">
        <v>12</v>
      </c>
      <c r="R25" s="55" t="s">
        <v>12</v>
      </c>
      <c r="S25" s="55">
        <v>4.0940000000000003</v>
      </c>
      <c r="T25" s="55">
        <v>4.383</v>
      </c>
      <c r="U25" s="55">
        <v>4.6529999999999996</v>
      </c>
      <c r="V25" s="3">
        <v>4.8760000000000003</v>
      </c>
      <c r="W25" s="3">
        <v>5.0979999999999999</v>
      </c>
      <c r="X25" s="3" t="s">
        <v>12</v>
      </c>
      <c r="Y25" s="3">
        <v>5.4809999999999999</v>
      </c>
      <c r="Z25" s="15" t="s">
        <v>12</v>
      </c>
      <c r="AA25" s="10">
        <f t="shared" si="5"/>
        <v>5.0979999999999999</v>
      </c>
      <c r="AB25" s="9">
        <f t="shared" si="6"/>
        <v>0.44500000000000028</v>
      </c>
      <c r="AC25" s="10">
        <f t="shared" si="7"/>
        <v>0.38300000000000001</v>
      </c>
      <c r="AD25" s="9" t="s">
        <v>12</v>
      </c>
      <c r="AE25" s="55" t="s">
        <v>12</v>
      </c>
      <c r="AF25" s="55">
        <v>1.27</v>
      </c>
      <c r="AG25" s="55">
        <v>1.302</v>
      </c>
      <c r="AH25" s="55">
        <v>1.325</v>
      </c>
      <c r="AI25" s="3">
        <v>1.3460000000000001</v>
      </c>
      <c r="AJ25" s="3">
        <v>1.369</v>
      </c>
      <c r="AK25" s="3" t="s">
        <v>12</v>
      </c>
      <c r="AL25" s="3">
        <v>1.4259999999999999</v>
      </c>
      <c r="AM25" s="15" t="s">
        <v>12</v>
      </c>
      <c r="AN25" s="10">
        <f t="shared" si="8"/>
        <v>1.369</v>
      </c>
      <c r="AO25" s="9">
        <f t="shared" si="9"/>
        <v>4.4000000000000039E-2</v>
      </c>
      <c r="AP25" s="10">
        <f t="shared" si="10"/>
        <v>5.699999999999994E-2</v>
      </c>
      <c r="AQ25" s="9" t="s">
        <v>12</v>
      </c>
      <c r="AR25" s="55" t="s">
        <v>12</v>
      </c>
      <c r="AS25" s="55">
        <v>3.8010000000000002</v>
      </c>
      <c r="AT25" s="55">
        <v>3.8180000000000001</v>
      </c>
      <c r="AU25" s="55">
        <v>3.8370000000000002</v>
      </c>
      <c r="AV25" s="3">
        <v>3.8540000000000001</v>
      </c>
      <c r="AW25" s="3">
        <v>3.8730000000000002</v>
      </c>
      <c r="AX25" s="3" t="s">
        <v>12</v>
      </c>
      <c r="AY25" s="3">
        <v>3.91</v>
      </c>
      <c r="AZ25" s="15" t="s">
        <v>12</v>
      </c>
      <c r="BA25" s="10">
        <f t="shared" si="11"/>
        <v>3.8730000000000002</v>
      </c>
      <c r="BB25" s="9">
        <f t="shared" si="12"/>
        <v>3.6000000000000032E-2</v>
      </c>
      <c r="BC25" s="10">
        <f t="shared" si="13"/>
        <v>3.6999999999999922E-2</v>
      </c>
      <c r="BD25" s="9" t="s">
        <v>2403</v>
      </c>
      <c r="BE25" s="3" t="s">
        <v>12</v>
      </c>
      <c r="BF25" s="15" t="s">
        <v>12</v>
      </c>
      <c r="BG25" s="15" t="str">
        <f t="shared" si="14"/>
        <v>-</v>
      </c>
      <c r="BH25" s="9" t="e">
        <f t="shared" si="15"/>
        <v>#VALUE!</v>
      </c>
      <c r="BI25" s="10" t="e">
        <f t="shared" si="16"/>
        <v>#VALUE!</v>
      </c>
      <c r="BJ25" s="9" t="s">
        <v>2403</v>
      </c>
      <c r="BK25" s="3" t="s">
        <v>12</v>
      </c>
      <c r="BL25" s="15" t="s">
        <v>12</v>
      </c>
      <c r="BM25" s="15" t="str">
        <f t="shared" si="17"/>
        <v>-</v>
      </c>
      <c r="BN25" s="9" t="e">
        <f t="shared" si="18"/>
        <v>#VALUE!</v>
      </c>
      <c r="BO25" s="10" t="e">
        <f t="shared" si="19"/>
        <v>#VALUE!</v>
      </c>
      <c r="BP25">
        <f t="shared" si="20"/>
        <v>0</v>
      </c>
      <c r="BQ25" s="93" t="e">
        <f t="shared" si="21"/>
        <v>#VALUE!</v>
      </c>
      <c r="BR25" s="93" t="e">
        <f t="shared" si="22"/>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23"/>
        <v>#N/A</v>
      </c>
      <c r="BX25" s="93" t="e">
        <f t="shared" si="24"/>
        <v>#N/A</v>
      </c>
      <c r="BY25" s="94">
        <f t="shared" si="25"/>
        <v>999</v>
      </c>
      <c r="BZ25" s="94">
        <f t="shared" si="26"/>
        <v>999</v>
      </c>
      <c r="CA25" s="94" t="e">
        <f t="shared" si="27"/>
        <v>#N/A</v>
      </c>
      <c r="CB25" t="e">
        <f t="shared" si="28"/>
        <v>#N/A</v>
      </c>
      <c r="CC25" s="58" t="e">
        <f t="shared" si="29"/>
        <v>#N/A</v>
      </c>
      <c r="CD25" s="95" t="e">
        <f t="shared" si="30"/>
        <v>#N/A</v>
      </c>
      <c r="CE25" s="96" t="b">
        <f t="shared" si="31"/>
        <v>1</v>
      </c>
      <c r="CF25" t="e">
        <f t="shared" si="32"/>
        <v>#DIV/0!</v>
      </c>
      <c r="CG25" t="e">
        <f t="shared" si="33"/>
        <v>#DIV/0!</v>
      </c>
      <c r="CH25" s="84" t="b">
        <f t="shared" si="34"/>
        <v>1</v>
      </c>
      <c r="CI25">
        <f t="shared" si="35"/>
        <v>1.369</v>
      </c>
      <c r="CJ25" t="b">
        <f t="shared" si="36"/>
        <v>1</v>
      </c>
      <c r="CK25" t="b">
        <f t="shared" si="37"/>
        <v>0</v>
      </c>
      <c r="CL25" s="84" t="b">
        <f t="shared" si="57"/>
        <v>1</v>
      </c>
      <c r="CM25">
        <f t="shared" si="38"/>
        <v>3.8730000000000002</v>
      </c>
      <c r="CN25" t="b">
        <f t="shared" si="39"/>
        <v>1</v>
      </c>
      <c r="CO25" s="84">
        <f t="shared" si="40"/>
        <v>5.8503770371848306E-2</v>
      </c>
      <c r="CP25" t="b">
        <f t="shared" si="41"/>
        <v>1</v>
      </c>
      <c r="CQ25" s="96" t="b">
        <f t="shared" si="42"/>
        <v>1</v>
      </c>
      <c r="CR25" t="e">
        <f t="shared" si="43"/>
        <v>#VALUE!</v>
      </c>
      <c r="CS25" t="e">
        <f t="shared" si="44"/>
        <v>#VALUE!</v>
      </c>
      <c r="CT25" t="b">
        <f t="shared" si="45"/>
        <v>0</v>
      </c>
      <c r="CU25" t="b">
        <f t="shared" si="46"/>
        <v>0</v>
      </c>
      <c r="CV25" s="84" t="b">
        <f t="shared" si="47"/>
        <v>1</v>
      </c>
      <c r="CW25" t="e">
        <f t="shared" si="48"/>
        <v>#VALUE!</v>
      </c>
      <c r="CX25" t="e">
        <f t="shared" si="49"/>
        <v>#VALUE!</v>
      </c>
      <c r="CY25" t="b">
        <f t="shared" si="50"/>
        <v>1</v>
      </c>
      <c r="CZ25" t="b">
        <f t="shared" si="51"/>
        <v>1</v>
      </c>
      <c r="DA25" s="84">
        <f t="shared" si="52"/>
        <v>0</v>
      </c>
      <c r="DB25" t="e">
        <f t="shared" si="53"/>
        <v>#N/A</v>
      </c>
    </row>
    <row r="26" spans="1:106">
      <c r="A26" s="9">
        <v>2511</v>
      </c>
      <c r="B26" s="3">
        <v>2</v>
      </c>
      <c r="C26" s="3" t="s">
        <v>2643</v>
      </c>
      <c r="D26" s="3" t="str">
        <f t="shared" si="0"/>
        <v>WA_1_24-3_dk_0111</v>
      </c>
      <c r="E26" s="3" t="str">
        <f t="shared" si="1"/>
        <v>0111</v>
      </c>
      <c r="F26" s="3">
        <v>123379.969</v>
      </c>
      <c r="G26" s="15">
        <v>426386.09399999998</v>
      </c>
      <c r="H26" s="35" t="str">
        <f t="shared" si="2"/>
        <v>ja</v>
      </c>
      <c r="I26" s="42" t="s">
        <v>2402</v>
      </c>
      <c r="J26" s="20" t="s">
        <v>2620</v>
      </c>
      <c r="K26" s="21">
        <v>10000</v>
      </c>
      <c r="L26" s="28">
        <f t="shared" si="54"/>
        <v>1</v>
      </c>
      <c r="M26" s="28">
        <f t="shared" si="55"/>
        <v>1</v>
      </c>
      <c r="N26" s="56">
        <f t="shared" si="3"/>
        <v>10000</v>
      </c>
      <c r="O26" s="33">
        <f t="shared" si="56"/>
        <v>70.293849638503119</v>
      </c>
      <c r="P26" s="37">
        <f t="shared" si="4"/>
        <v>108.75537798196765</v>
      </c>
      <c r="Q26" s="9" t="s">
        <v>12</v>
      </c>
      <c r="R26" s="55" t="s">
        <v>12</v>
      </c>
      <c r="S26" s="55">
        <v>4.085</v>
      </c>
      <c r="T26" s="55">
        <v>4.3719999999999999</v>
      </c>
      <c r="U26" s="55">
        <v>4.641</v>
      </c>
      <c r="V26" s="3">
        <v>4.8609999999999998</v>
      </c>
      <c r="W26" s="3">
        <v>5.0819999999999999</v>
      </c>
      <c r="X26" s="3" t="s">
        <v>12</v>
      </c>
      <c r="Y26" s="3">
        <v>5.4619999999999997</v>
      </c>
      <c r="Z26" s="15" t="s">
        <v>12</v>
      </c>
      <c r="AA26" s="10">
        <f t="shared" si="5"/>
        <v>5.0819999999999999</v>
      </c>
      <c r="AB26" s="9">
        <f t="shared" si="6"/>
        <v>0.44099999999999984</v>
      </c>
      <c r="AC26" s="10">
        <f t="shared" si="7"/>
        <v>0.37999999999999989</v>
      </c>
      <c r="AD26" s="9" t="s">
        <v>12</v>
      </c>
      <c r="AE26" s="55" t="s">
        <v>12</v>
      </c>
      <c r="AF26" s="55">
        <v>1.2569999999999999</v>
      </c>
      <c r="AG26" s="55">
        <v>1.288</v>
      </c>
      <c r="AH26" s="55">
        <v>1.325</v>
      </c>
      <c r="AI26" s="3">
        <v>1.359</v>
      </c>
      <c r="AJ26" s="3">
        <v>1.397</v>
      </c>
      <c r="AK26" s="3" t="s">
        <v>12</v>
      </c>
      <c r="AL26" s="3">
        <v>2.12</v>
      </c>
      <c r="AM26" s="15" t="s">
        <v>12</v>
      </c>
      <c r="AN26" s="10">
        <f t="shared" si="8"/>
        <v>1.397</v>
      </c>
      <c r="AO26" s="9">
        <f t="shared" si="9"/>
        <v>7.2000000000000064E-2</v>
      </c>
      <c r="AP26" s="10">
        <f t="shared" si="10"/>
        <v>0.72300000000000009</v>
      </c>
      <c r="AQ26" s="9" t="s">
        <v>12</v>
      </c>
      <c r="AR26" s="55" t="s">
        <v>12</v>
      </c>
      <c r="AS26" s="55">
        <v>3.78</v>
      </c>
      <c r="AT26" s="55">
        <v>3.8149999999999999</v>
      </c>
      <c r="AU26" s="55">
        <v>3.843</v>
      </c>
      <c r="AV26" s="3">
        <v>3.87</v>
      </c>
      <c r="AW26" s="3">
        <v>3.899</v>
      </c>
      <c r="AX26" s="3" t="s">
        <v>12</v>
      </c>
      <c r="AY26" s="3">
        <v>7.2629999999999999</v>
      </c>
      <c r="AZ26" s="15" t="s">
        <v>12</v>
      </c>
      <c r="BA26" s="10">
        <f t="shared" si="11"/>
        <v>3.899</v>
      </c>
      <c r="BB26" s="9">
        <f t="shared" si="12"/>
        <v>5.600000000000005E-2</v>
      </c>
      <c r="BC26" s="10">
        <f t="shared" si="13"/>
        <v>3.3639999999999999</v>
      </c>
      <c r="BD26" s="9" t="s">
        <v>2403</v>
      </c>
      <c r="BE26" s="3" t="s">
        <v>12</v>
      </c>
      <c r="BF26" s="15" t="s">
        <v>12</v>
      </c>
      <c r="BG26" s="15" t="str">
        <f t="shared" si="14"/>
        <v>-</v>
      </c>
      <c r="BH26" s="9" t="e">
        <f t="shared" si="15"/>
        <v>#VALUE!</v>
      </c>
      <c r="BI26" s="10" t="e">
        <f t="shared" si="16"/>
        <v>#VALUE!</v>
      </c>
      <c r="BJ26" s="9" t="s">
        <v>2403</v>
      </c>
      <c r="BK26" s="3" t="s">
        <v>12</v>
      </c>
      <c r="BL26" s="15" t="s">
        <v>12</v>
      </c>
      <c r="BM26" s="15" t="str">
        <f t="shared" si="17"/>
        <v>-</v>
      </c>
      <c r="BN26" s="9" t="e">
        <f t="shared" si="18"/>
        <v>#VALUE!</v>
      </c>
      <c r="BO26" s="10" t="e">
        <f t="shared" si="19"/>
        <v>#VALUE!</v>
      </c>
      <c r="BP26">
        <f t="shared" si="20"/>
        <v>0</v>
      </c>
      <c r="BQ26" s="93" t="e">
        <f t="shared" si="21"/>
        <v>#VALUE!</v>
      </c>
      <c r="BR26" s="93" t="e">
        <f t="shared" si="22"/>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23"/>
        <v>#N/A</v>
      </c>
      <c r="BX26" s="93" t="e">
        <f t="shared" si="24"/>
        <v>#N/A</v>
      </c>
      <c r="BY26" s="94">
        <f t="shared" si="25"/>
        <v>999</v>
      </c>
      <c r="BZ26" s="94">
        <f t="shared" si="26"/>
        <v>999</v>
      </c>
      <c r="CA26" s="94" t="e">
        <f t="shared" si="27"/>
        <v>#N/A</v>
      </c>
      <c r="CB26" t="e">
        <f t="shared" si="28"/>
        <v>#N/A</v>
      </c>
      <c r="CC26" s="58" t="e">
        <f t="shared" si="29"/>
        <v>#N/A</v>
      </c>
      <c r="CD26" s="95" t="e">
        <f t="shared" si="30"/>
        <v>#N/A</v>
      </c>
      <c r="CE26" s="96" t="b">
        <f t="shared" si="31"/>
        <v>1</v>
      </c>
      <c r="CF26" t="e">
        <f t="shared" si="32"/>
        <v>#DIV/0!</v>
      </c>
      <c r="CG26" t="e">
        <f t="shared" si="33"/>
        <v>#DIV/0!</v>
      </c>
      <c r="CH26" s="84" t="b">
        <f t="shared" si="34"/>
        <v>1</v>
      </c>
      <c r="CI26">
        <f t="shared" si="35"/>
        <v>1.397</v>
      </c>
      <c r="CJ26" t="b">
        <f t="shared" si="36"/>
        <v>1</v>
      </c>
      <c r="CK26" t="b">
        <f t="shared" si="37"/>
        <v>0</v>
      </c>
      <c r="CL26" s="84" t="b">
        <f t="shared" si="57"/>
        <v>1</v>
      </c>
      <c r="CM26">
        <f t="shared" si="38"/>
        <v>3.899</v>
      </c>
      <c r="CN26" t="b">
        <f t="shared" si="39"/>
        <v>1</v>
      </c>
      <c r="CO26" s="84">
        <f t="shared" si="40"/>
        <v>5.8906787281185168E-2</v>
      </c>
      <c r="CP26" t="b">
        <f t="shared" si="41"/>
        <v>1</v>
      </c>
      <c r="CQ26" s="96" t="b">
        <f t="shared" si="42"/>
        <v>1</v>
      </c>
      <c r="CR26" t="e">
        <f t="shared" si="43"/>
        <v>#VALUE!</v>
      </c>
      <c r="CS26" t="e">
        <f t="shared" si="44"/>
        <v>#VALUE!</v>
      </c>
      <c r="CT26" t="b">
        <f t="shared" si="45"/>
        <v>1</v>
      </c>
      <c r="CU26" t="b">
        <f t="shared" si="46"/>
        <v>1</v>
      </c>
      <c r="CV26" s="84" t="b">
        <f t="shared" si="47"/>
        <v>1</v>
      </c>
      <c r="CW26" t="e">
        <f t="shared" si="48"/>
        <v>#VALUE!</v>
      </c>
      <c r="CX26" t="e">
        <f t="shared" si="49"/>
        <v>#VALUE!</v>
      </c>
      <c r="CY26" t="b">
        <f t="shared" si="50"/>
        <v>0</v>
      </c>
      <c r="CZ26" t="b">
        <f t="shared" si="51"/>
        <v>0</v>
      </c>
      <c r="DA26" s="84">
        <f t="shared" si="52"/>
        <v>0</v>
      </c>
      <c r="DB26" t="e">
        <f t="shared" si="53"/>
        <v>#N/A</v>
      </c>
    </row>
    <row r="27" spans="1:106">
      <c r="A27" s="9">
        <v>2512</v>
      </c>
      <c r="B27" s="3">
        <v>2</v>
      </c>
      <c r="C27" s="3" t="s">
        <v>2644</v>
      </c>
      <c r="D27" s="3" t="str">
        <f t="shared" si="0"/>
        <v>WA_1_24-3_dk_0112</v>
      </c>
      <c r="E27" s="3" t="str">
        <f t="shared" si="1"/>
        <v>0112</v>
      </c>
      <c r="F27" s="3">
        <v>123273.633</v>
      </c>
      <c r="G27" s="15">
        <v>426408.90600000002</v>
      </c>
      <c r="H27" s="35" t="str">
        <f t="shared" si="2"/>
        <v>ja</v>
      </c>
      <c r="I27" s="42" t="s">
        <v>2402</v>
      </c>
      <c r="J27" s="20" t="s">
        <v>2620</v>
      </c>
      <c r="K27" s="21">
        <v>10000</v>
      </c>
      <c r="L27" s="28">
        <f t="shared" si="54"/>
        <v>1</v>
      </c>
      <c r="M27" s="28">
        <f t="shared" si="55"/>
        <v>1</v>
      </c>
      <c r="N27" s="56">
        <f t="shared" si="3"/>
        <v>10000</v>
      </c>
      <c r="O27" s="33">
        <f t="shared" si="56"/>
        <v>108.75537798196765</v>
      </c>
      <c r="P27" s="37">
        <f t="shared" si="4"/>
        <v>105.0438082420885</v>
      </c>
      <c r="Q27" s="9" t="s">
        <v>12</v>
      </c>
      <c r="R27" s="55" t="s">
        <v>12</v>
      </c>
      <c r="S27" s="55">
        <v>4.0540000000000003</v>
      </c>
      <c r="T27" s="55">
        <v>4.3410000000000002</v>
      </c>
      <c r="U27" s="55">
        <v>4.6079999999999997</v>
      </c>
      <c r="V27" s="3">
        <v>4.8250000000000002</v>
      </c>
      <c r="W27" s="3">
        <v>5.0449999999999999</v>
      </c>
      <c r="X27" s="3" t="s">
        <v>12</v>
      </c>
      <c r="Y27" s="3">
        <v>5.4240000000000004</v>
      </c>
      <c r="Z27" s="15" t="s">
        <v>12</v>
      </c>
      <c r="AA27" s="10">
        <f t="shared" si="5"/>
        <v>5.0449999999999999</v>
      </c>
      <c r="AB27" s="9">
        <f t="shared" si="6"/>
        <v>0.43700000000000028</v>
      </c>
      <c r="AC27" s="10">
        <f t="shared" si="7"/>
        <v>0.37900000000000045</v>
      </c>
      <c r="AD27" s="9" t="s">
        <v>12</v>
      </c>
      <c r="AE27" s="55" t="s">
        <v>12</v>
      </c>
      <c r="AF27" s="55">
        <v>1.984</v>
      </c>
      <c r="AG27" s="55">
        <v>1.9950000000000001</v>
      </c>
      <c r="AH27" s="55">
        <v>1.998</v>
      </c>
      <c r="AI27" s="3">
        <v>1.9990000000000001</v>
      </c>
      <c r="AJ27" s="3">
        <v>2</v>
      </c>
      <c r="AK27" s="3" t="s">
        <v>12</v>
      </c>
      <c r="AL27" s="3">
        <v>2</v>
      </c>
      <c r="AM27" s="15" t="s">
        <v>12</v>
      </c>
      <c r="AN27" s="10">
        <f t="shared" si="8"/>
        <v>2</v>
      </c>
      <c r="AO27" s="9">
        <f t="shared" si="9"/>
        <v>2.0000000000000018E-3</v>
      </c>
      <c r="AP27" s="10">
        <f t="shared" si="10"/>
        <v>0</v>
      </c>
      <c r="AQ27" s="9" t="s">
        <v>12</v>
      </c>
      <c r="AR27" s="55" t="s">
        <v>12</v>
      </c>
      <c r="AS27" s="55">
        <v>6.6840000000000002</v>
      </c>
      <c r="AT27" s="55">
        <v>6.6950000000000003</v>
      </c>
      <c r="AU27" s="55">
        <v>6.6980000000000004</v>
      </c>
      <c r="AV27" s="3">
        <v>6.6989999999999998</v>
      </c>
      <c r="AW27" s="3">
        <v>6.7</v>
      </c>
      <c r="AX27" s="3" t="s">
        <v>12</v>
      </c>
      <c r="AY27" s="3">
        <v>6.7</v>
      </c>
      <c r="AZ27" s="15" t="s">
        <v>12</v>
      </c>
      <c r="BA27" s="10">
        <f t="shared" si="11"/>
        <v>6.7</v>
      </c>
      <c r="BB27" s="9">
        <f t="shared" si="12"/>
        <v>1.9999999999997797E-3</v>
      </c>
      <c r="BC27" s="10">
        <f t="shared" si="13"/>
        <v>0</v>
      </c>
      <c r="BD27" s="9" t="s">
        <v>2403</v>
      </c>
      <c r="BE27" s="3" t="s">
        <v>12</v>
      </c>
      <c r="BF27" s="15" t="s">
        <v>12</v>
      </c>
      <c r="BG27" s="15" t="str">
        <f t="shared" si="14"/>
        <v>-</v>
      </c>
      <c r="BH27" s="9" t="e">
        <f t="shared" si="15"/>
        <v>#VALUE!</v>
      </c>
      <c r="BI27" s="10" t="e">
        <f t="shared" si="16"/>
        <v>#VALUE!</v>
      </c>
      <c r="BJ27" s="9" t="s">
        <v>2403</v>
      </c>
      <c r="BK27" s="3" t="s">
        <v>12</v>
      </c>
      <c r="BL27" s="15" t="s">
        <v>12</v>
      </c>
      <c r="BM27" s="15" t="str">
        <f t="shared" si="17"/>
        <v>-</v>
      </c>
      <c r="BN27" s="9" t="e">
        <f t="shared" si="18"/>
        <v>#VALUE!</v>
      </c>
      <c r="BO27" s="10" t="e">
        <f t="shared" si="19"/>
        <v>#VALUE!</v>
      </c>
      <c r="BP27">
        <f t="shared" si="20"/>
        <v>0</v>
      </c>
      <c r="BQ27" s="93" t="e">
        <f t="shared" si="21"/>
        <v>#VALUE!</v>
      </c>
      <c r="BR27" s="93" t="e">
        <f t="shared" si="22"/>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23"/>
        <v>#N/A</v>
      </c>
      <c r="BX27" s="93" t="e">
        <f t="shared" si="24"/>
        <v>#N/A</v>
      </c>
      <c r="BY27" s="94">
        <f t="shared" si="25"/>
        <v>999</v>
      </c>
      <c r="BZ27" s="94">
        <f t="shared" si="26"/>
        <v>999</v>
      </c>
      <c r="CA27" s="94" t="e">
        <f t="shared" si="27"/>
        <v>#N/A</v>
      </c>
      <c r="CB27" t="e">
        <f t="shared" si="28"/>
        <v>#N/A</v>
      </c>
      <c r="CC27" s="58" t="e">
        <f t="shared" si="29"/>
        <v>#N/A</v>
      </c>
      <c r="CD27" s="95" t="e">
        <f t="shared" si="30"/>
        <v>#N/A</v>
      </c>
      <c r="CE27" s="96" t="b">
        <f t="shared" si="31"/>
        <v>1</v>
      </c>
      <c r="CF27" t="e">
        <f t="shared" si="32"/>
        <v>#DIV/0!</v>
      </c>
      <c r="CG27" t="e">
        <f t="shared" si="33"/>
        <v>#DIV/0!</v>
      </c>
      <c r="CH27" s="84" t="b">
        <f t="shared" si="34"/>
        <v>1</v>
      </c>
      <c r="CI27">
        <f t="shared" si="35"/>
        <v>2</v>
      </c>
      <c r="CJ27" t="b">
        <f t="shared" si="36"/>
        <v>1</v>
      </c>
      <c r="CK27" t="b">
        <f t="shared" si="37"/>
        <v>0</v>
      </c>
      <c r="CL27" s="84" t="b">
        <f t="shared" si="57"/>
        <v>1</v>
      </c>
      <c r="CM27">
        <f t="shared" si="38"/>
        <v>6.7</v>
      </c>
      <c r="CN27" t="b">
        <f t="shared" si="39"/>
        <v>1</v>
      </c>
      <c r="CO27" s="84">
        <f t="shared" si="40"/>
        <v>2.8559841435760347E-2</v>
      </c>
      <c r="CP27" t="b">
        <f t="shared" si="41"/>
        <v>1</v>
      </c>
      <c r="CQ27" s="96" t="b">
        <f t="shared" si="42"/>
        <v>1</v>
      </c>
      <c r="CR27" t="e">
        <f t="shared" si="43"/>
        <v>#VALUE!</v>
      </c>
      <c r="CS27" t="e">
        <f t="shared" si="44"/>
        <v>#VALUE!</v>
      </c>
      <c r="CT27" t="b">
        <f t="shared" si="45"/>
        <v>0</v>
      </c>
      <c r="CU27" t="b">
        <f t="shared" si="46"/>
        <v>0</v>
      </c>
      <c r="CV27" s="84" t="b">
        <f t="shared" si="47"/>
        <v>1</v>
      </c>
      <c r="CW27" t="e">
        <f t="shared" si="48"/>
        <v>#VALUE!</v>
      </c>
      <c r="CX27" t="e">
        <f t="shared" si="49"/>
        <v>#VALUE!</v>
      </c>
      <c r="CY27" t="b">
        <f t="shared" si="50"/>
        <v>0</v>
      </c>
      <c r="CZ27" t="b">
        <f t="shared" si="51"/>
        <v>0</v>
      </c>
      <c r="DA27" s="84">
        <f t="shared" si="52"/>
        <v>0</v>
      </c>
      <c r="DB27" t="e">
        <f t="shared" si="53"/>
        <v>#N/A</v>
      </c>
    </row>
    <row r="28" spans="1:106">
      <c r="A28" s="9">
        <v>2513</v>
      </c>
      <c r="B28" s="3">
        <v>2</v>
      </c>
      <c r="C28" s="3" t="s">
        <v>2645</v>
      </c>
      <c r="D28" s="3" t="str">
        <f t="shared" si="0"/>
        <v>WA_1_24-3_dk_0113</v>
      </c>
      <c r="E28" s="3" t="str">
        <f t="shared" si="1"/>
        <v>0113</v>
      </c>
      <c r="F28" s="3">
        <v>123169</v>
      </c>
      <c r="G28" s="15">
        <v>426399.625</v>
      </c>
      <c r="H28" s="35" t="str">
        <f t="shared" si="2"/>
        <v>ja</v>
      </c>
      <c r="I28" s="42" t="s">
        <v>2402</v>
      </c>
      <c r="J28" s="20" t="s">
        <v>2620</v>
      </c>
      <c r="K28" s="21">
        <v>10000</v>
      </c>
      <c r="L28" s="28">
        <f t="shared" si="54"/>
        <v>1</v>
      </c>
      <c r="M28" s="28">
        <f t="shared" si="55"/>
        <v>1</v>
      </c>
      <c r="N28" s="56">
        <f t="shared" si="3"/>
        <v>10000</v>
      </c>
      <c r="O28" s="33">
        <f t="shared" si="56"/>
        <v>105.0438082420885</v>
      </c>
      <c r="P28" s="37">
        <f t="shared" si="4"/>
        <v>108.75941880130119</v>
      </c>
      <c r="Q28" s="9" t="s">
        <v>12</v>
      </c>
      <c r="R28" s="55" t="s">
        <v>12</v>
      </c>
      <c r="S28" s="55">
        <v>4.03</v>
      </c>
      <c r="T28" s="55">
        <v>4.3120000000000003</v>
      </c>
      <c r="U28" s="55">
        <v>4.5750000000000002</v>
      </c>
      <c r="V28" s="3">
        <v>4.7910000000000004</v>
      </c>
      <c r="W28" s="3">
        <v>5.0090000000000003</v>
      </c>
      <c r="X28" s="3" t="s">
        <v>12</v>
      </c>
      <c r="Y28" s="3">
        <v>5.383</v>
      </c>
      <c r="Z28" s="15" t="s">
        <v>12</v>
      </c>
      <c r="AA28" s="10">
        <f t="shared" si="5"/>
        <v>5.0090000000000003</v>
      </c>
      <c r="AB28" s="9">
        <f t="shared" si="6"/>
        <v>0.43400000000000016</v>
      </c>
      <c r="AC28" s="10">
        <f t="shared" si="7"/>
        <v>0.37399999999999967</v>
      </c>
      <c r="AD28" s="9" t="s">
        <v>12</v>
      </c>
      <c r="AE28" s="55" t="s">
        <v>12</v>
      </c>
      <c r="AF28" s="55">
        <v>1.2330000000000001</v>
      </c>
      <c r="AG28" s="55">
        <v>1.2669999999999999</v>
      </c>
      <c r="AH28" s="55">
        <v>1.304</v>
      </c>
      <c r="AI28" s="3">
        <v>1.341</v>
      </c>
      <c r="AJ28" s="3">
        <v>1.381</v>
      </c>
      <c r="AK28" s="3" t="s">
        <v>12</v>
      </c>
      <c r="AL28" s="3">
        <v>1.5129999999999999</v>
      </c>
      <c r="AM28" s="15" t="s">
        <v>12</v>
      </c>
      <c r="AN28" s="10">
        <f t="shared" si="8"/>
        <v>1.381</v>
      </c>
      <c r="AO28" s="9">
        <f t="shared" si="9"/>
        <v>7.6999999999999957E-2</v>
      </c>
      <c r="AP28" s="10">
        <f t="shared" si="10"/>
        <v>0.1319999999999999</v>
      </c>
      <c r="AQ28" s="9" t="s">
        <v>12</v>
      </c>
      <c r="AR28" s="55" t="s">
        <v>12</v>
      </c>
      <c r="AS28" s="55">
        <v>3.7429999999999999</v>
      </c>
      <c r="AT28" s="55">
        <v>3.7949999999999999</v>
      </c>
      <c r="AU28" s="55">
        <v>3.83</v>
      </c>
      <c r="AV28" s="3">
        <v>3.86</v>
      </c>
      <c r="AW28" s="3">
        <v>3.8929999999999998</v>
      </c>
      <c r="AX28" s="3" t="s">
        <v>12</v>
      </c>
      <c r="AY28" s="3">
        <v>4.1020000000000003</v>
      </c>
      <c r="AZ28" s="15" t="s">
        <v>12</v>
      </c>
      <c r="BA28" s="10">
        <f t="shared" si="11"/>
        <v>3.8929999999999998</v>
      </c>
      <c r="BB28" s="9">
        <f t="shared" si="12"/>
        <v>6.2999999999999723E-2</v>
      </c>
      <c r="BC28" s="10">
        <f t="shared" si="13"/>
        <v>0.20900000000000052</v>
      </c>
      <c r="BD28" s="9" t="s">
        <v>2403</v>
      </c>
      <c r="BE28" s="3" t="s">
        <v>12</v>
      </c>
      <c r="BF28" s="15" t="s">
        <v>12</v>
      </c>
      <c r="BG28" s="15" t="str">
        <f t="shared" si="14"/>
        <v>-</v>
      </c>
      <c r="BH28" s="9" t="e">
        <f t="shared" si="15"/>
        <v>#VALUE!</v>
      </c>
      <c r="BI28" s="10" t="e">
        <f t="shared" si="16"/>
        <v>#VALUE!</v>
      </c>
      <c r="BJ28" s="9" t="s">
        <v>2403</v>
      </c>
      <c r="BK28" s="3" t="s">
        <v>12</v>
      </c>
      <c r="BL28" s="15" t="s">
        <v>12</v>
      </c>
      <c r="BM28" s="15" t="str">
        <f t="shared" si="17"/>
        <v>-</v>
      </c>
      <c r="BN28" s="9" t="e">
        <f t="shared" si="18"/>
        <v>#VALUE!</v>
      </c>
      <c r="BO28" s="10" t="e">
        <f t="shared" si="19"/>
        <v>#VALUE!</v>
      </c>
      <c r="BP28">
        <f t="shared" si="20"/>
        <v>0</v>
      </c>
      <c r="BQ28" s="93" t="e">
        <f t="shared" si="21"/>
        <v>#VALUE!</v>
      </c>
      <c r="BR28" s="93" t="e">
        <f t="shared" si="22"/>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23"/>
        <v>#N/A</v>
      </c>
      <c r="BX28" s="93" t="e">
        <f t="shared" si="24"/>
        <v>#N/A</v>
      </c>
      <c r="BY28" s="94">
        <f t="shared" si="25"/>
        <v>999</v>
      </c>
      <c r="BZ28" s="94">
        <f t="shared" si="26"/>
        <v>999</v>
      </c>
      <c r="CA28" s="94" t="e">
        <f t="shared" si="27"/>
        <v>#N/A</v>
      </c>
      <c r="CB28" t="e">
        <f t="shared" si="28"/>
        <v>#N/A</v>
      </c>
      <c r="CC28" s="58" t="e">
        <f t="shared" si="29"/>
        <v>#N/A</v>
      </c>
      <c r="CD28" s="95" t="e">
        <f t="shared" si="30"/>
        <v>#N/A</v>
      </c>
      <c r="CE28" s="96" t="b">
        <f t="shared" si="31"/>
        <v>1</v>
      </c>
      <c r="CF28" t="e">
        <f t="shared" si="32"/>
        <v>#DIV/0!</v>
      </c>
      <c r="CG28" t="e">
        <f t="shared" si="33"/>
        <v>#DIV/0!</v>
      </c>
      <c r="CH28" s="84" t="b">
        <f t="shared" si="34"/>
        <v>1</v>
      </c>
      <c r="CI28">
        <f t="shared" si="35"/>
        <v>1.381</v>
      </c>
      <c r="CJ28" t="b">
        <f t="shared" si="36"/>
        <v>1</v>
      </c>
      <c r="CK28" t="b">
        <f t="shared" si="37"/>
        <v>0</v>
      </c>
      <c r="CL28" s="84" t="b">
        <f t="shared" si="57"/>
        <v>1</v>
      </c>
      <c r="CM28">
        <f t="shared" si="38"/>
        <v>3.8929999999999998</v>
      </c>
      <c r="CN28" t="b">
        <f t="shared" si="39"/>
        <v>1</v>
      </c>
      <c r="CO28" s="84">
        <f t="shared" si="40"/>
        <v>5.8411757398702621E-2</v>
      </c>
      <c r="CP28" t="b">
        <f t="shared" si="41"/>
        <v>1</v>
      </c>
      <c r="CQ28" s="96" t="b">
        <f t="shared" si="42"/>
        <v>1</v>
      </c>
      <c r="CR28" t="e">
        <f t="shared" si="43"/>
        <v>#VALUE!</v>
      </c>
      <c r="CS28" t="e">
        <f t="shared" si="44"/>
        <v>#VALUE!</v>
      </c>
      <c r="CT28" t="b">
        <f t="shared" si="45"/>
        <v>0</v>
      </c>
      <c r="CU28" t="b">
        <f t="shared" si="46"/>
        <v>0</v>
      </c>
      <c r="CV28" s="84" t="b">
        <f t="shared" si="47"/>
        <v>1</v>
      </c>
      <c r="CW28" t="e">
        <f t="shared" si="48"/>
        <v>#VALUE!</v>
      </c>
      <c r="CX28" t="e">
        <f t="shared" si="49"/>
        <v>#VALUE!</v>
      </c>
      <c r="CY28" t="b">
        <f t="shared" si="50"/>
        <v>1</v>
      </c>
      <c r="CZ28" t="b">
        <f t="shared" si="51"/>
        <v>1</v>
      </c>
      <c r="DA28" s="84">
        <f t="shared" si="52"/>
        <v>0</v>
      </c>
      <c r="DB28" t="e">
        <f t="shared" si="53"/>
        <v>#N/A</v>
      </c>
    </row>
    <row r="29" spans="1:106">
      <c r="A29" s="9">
        <v>2514</v>
      </c>
      <c r="B29" s="3">
        <v>2</v>
      </c>
      <c r="C29" s="3" t="s">
        <v>2646</v>
      </c>
      <c r="D29" s="3" t="str">
        <f t="shared" si="0"/>
        <v>WA_1_24-3_dk_0114</v>
      </c>
      <c r="E29" s="3" t="str">
        <f t="shared" si="1"/>
        <v>0114</v>
      </c>
      <c r="F29" s="3">
        <v>123068.54700000001</v>
      </c>
      <c r="G29" s="15">
        <v>426357.93800000002</v>
      </c>
      <c r="H29" s="35" t="str">
        <f t="shared" si="2"/>
        <v>ja</v>
      </c>
      <c r="I29" s="42" t="s">
        <v>2402</v>
      </c>
      <c r="J29" s="20" t="s">
        <v>2620</v>
      </c>
      <c r="K29" s="21">
        <v>10000</v>
      </c>
      <c r="L29" s="28">
        <f t="shared" si="54"/>
        <v>1</v>
      </c>
      <c r="M29" s="28">
        <f t="shared" si="55"/>
        <v>1</v>
      </c>
      <c r="N29" s="56">
        <f t="shared" si="3"/>
        <v>10000</v>
      </c>
      <c r="O29" s="33">
        <f t="shared" si="56"/>
        <v>108.75941880130119</v>
      </c>
      <c r="P29" s="37">
        <f t="shared" si="4"/>
        <v>105.43682553075109</v>
      </c>
      <c r="Q29" s="9" t="s">
        <v>12</v>
      </c>
      <c r="R29" s="55" t="s">
        <v>12</v>
      </c>
      <c r="S29" s="55">
        <v>3.9950000000000001</v>
      </c>
      <c r="T29" s="55">
        <v>4.2759999999999998</v>
      </c>
      <c r="U29" s="55">
        <v>4.5369999999999999</v>
      </c>
      <c r="V29" s="3">
        <v>4.7530000000000001</v>
      </c>
      <c r="W29" s="3">
        <v>4.9690000000000003</v>
      </c>
      <c r="X29" s="3" t="s">
        <v>12</v>
      </c>
      <c r="Y29" s="3">
        <v>5.3460000000000001</v>
      </c>
      <c r="Z29" s="15" t="s">
        <v>12</v>
      </c>
      <c r="AA29" s="10">
        <f t="shared" si="5"/>
        <v>4.9690000000000003</v>
      </c>
      <c r="AB29" s="9">
        <f t="shared" si="6"/>
        <v>0.43200000000000038</v>
      </c>
      <c r="AC29" s="10">
        <f t="shared" si="7"/>
        <v>0.37699999999999978</v>
      </c>
      <c r="AD29" s="9" t="s">
        <v>12</v>
      </c>
      <c r="AE29" s="55" t="s">
        <v>12</v>
      </c>
      <c r="AF29" s="55">
        <v>1.2549999999999999</v>
      </c>
      <c r="AG29" s="55">
        <v>1.3029999999999999</v>
      </c>
      <c r="AH29" s="55">
        <v>1.331</v>
      </c>
      <c r="AI29" s="3">
        <v>1.357</v>
      </c>
      <c r="AJ29" s="3">
        <v>1.385</v>
      </c>
      <c r="AK29" s="3" t="s">
        <v>12</v>
      </c>
      <c r="AL29" s="3">
        <v>1.5049999999999999</v>
      </c>
      <c r="AM29" s="15" t="s">
        <v>12</v>
      </c>
      <c r="AN29" s="10">
        <f t="shared" si="8"/>
        <v>1.385</v>
      </c>
      <c r="AO29" s="9">
        <f t="shared" si="9"/>
        <v>5.4000000000000048E-2</v>
      </c>
      <c r="AP29" s="10">
        <f t="shared" si="10"/>
        <v>0.11999999999999988</v>
      </c>
      <c r="AQ29" s="9" t="s">
        <v>12</v>
      </c>
      <c r="AR29" s="55" t="s">
        <v>12</v>
      </c>
      <c r="AS29" s="55">
        <v>3.802</v>
      </c>
      <c r="AT29" s="55">
        <v>3.8239999999999998</v>
      </c>
      <c r="AU29" s="55">
        <v>3.8479999999999999</v>
      </c>
      <c r="AV29" s="3">
        <v>3.87</v>
      </c>
      <c r="AW29" s="3">
        <v>3.8940000000000001</v>
      </c>
      <c r="AX29" s="3" t="s">
        <v>12</v>
      </c>
      <c r="AY29" s="3">
        <v>4.0839999999999996</v>
      </c>
      <c r="AZ29" s="15" t="s">
        <v>12</v>
      </c>
      <c r="BA29" s="10">
        <f t="shared" si="11"/>
        <v>3.8940000000000001</v>
      </c>
      <c r="BB29" s="9">
        <f t="shared" si="12"/>
        <v>4.6000000000000263E-2</v>
      </c>
      <c r="BC29" s="10">
        <f t="shared" si="13"/>
        <v>0.1899999999999995</v>
      </c>
      <c r="BD29" s="9" t="s">
        <v>2403</v>
      </c>
      <c r="BE29" s="3" t="s">
        <v>12</v>
      </c>
      <c r="BF29" s="15" t="s">
        <v>12</v>
      </c>
      <c r="BG29" s="15" t="str">
        <f t="shared" si="14"/>
        <v>-</v>
      </c>
      <c r="BH29" s="9" t="e">
        <f t="shared" si="15"/>
        <v>#VALUE!</v>
      </c>
      <c r="BI29" s="10" t="e">
        <f t="shared" si="16"/>
        <v>#VALUE!</v>
      </c>
      <c r="BJ29" s="9" t="s">
        <v>2403</v>
      </c>
      <c r="BK29" s="3" t="s">
        <v>12</v>
      </c>
      <c r="BL29" s="15" t="s">
        <v>12</v>
      </c>
      <c r="BM29" s="15" t="str">
        <f t="shared" si="17"/>
        <v>-</v>
      </c>
      <c r="BN29" s="9" t="e">
        <f t="shared" si="18"/>
        <v>#VALUE!</v>
      </c>
      <c r="BO29" s="10" t="e">
        <f t="shared" si="19"/>
        <v>#VALUE!</v>
      </c>
      <c r="BP29">
        <f t="shared" si="20"/>
        <v>0</v>
      </c>
      <c r="BQ29" s="93" t="e">
        <f t="shared" si="21"/>
        <v>#VALUE!</v>
      </c>
      <c r="BR29" s="93" t="e">
        <f t="shared" si="22"/>
        <v>#VALUE!</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23"/>
        <v>#N/A</v>
      </c>
      <c r="BX29" s="93" t="e">
        <f t="shared" si="24"/>
        <v>#N/A</v>
      </c>
      <c r="BY29" s="94">
        <f t="shared" si="25"/>
        <v>999</v>
      </c>
      <c r="BZ29" s="94">
        <f t="shared" si="26"/>
        <v>999</v>
      </c>
      <c r="CA29" s="94" t="e">
        <f t="shared" si="27"/>
        <v>#N/A</v>
      </c>
      <c r="CB29" t="e">
        <f t="shared" si="28"/>
        <v>#N/A</v>
      </c>
      <c r="CC29" s="58" t="e">
        <f t="shared" si="29"/>
        <v>#N/A</v>
      </c>
      <c r="CD29" s="95" t="e">
        <f t="shared" si="30"/>
        <v>#N/A</v>
      </c>
      <c r="CE29" s="96" t="b">
        <f t="shared" si="31"/>
        <v>1</v>
      </c>
      <c r="CF29" t="e">
        <f t="shared" si="32"/>
        <v>#DIV/0!</v>
      </c>
      <c r="CG29" t="e">
        <f t="shared" si="33"/>
        <v>#DIV/0!</v>
      </c>
      <c r="CH29" s="84" t="b">
        <f t="shared" si="34"/>
        <v>1</v>
      </c>
      <c r="CI29">
        <f t="shared" si="35"/>
        <v>1.385</v>
      </c>
      <c r="CJ29" t="b">
        <f t="shared" si="36"/>
        <v>1</v>
      </c>
      <c r="CK29" t="b">
        <f t="shared" si="37"/>
        <v>0</v>
      </c>
      <c r="CL29" s="84" t="b">
        <f t="shared" si="57"/>
        <v>1</v>
      </c>
      <c r="CM29">
        <f t="shared" si="38"/>
        <v>3.8940000000000001</v>
      </c>
      <c r="CN29" t="b">
        <f t="shared" si="39"/>
        <v>1</v>
      </c>
      <c r="CO29" s="84">
        <f t="shared" si="40"/>
        <v>5.8550860305841883E-2</v>
      </c>
      <c r="CP29" t="b">
        <f t="shared" si="41"/>
        <v>1</v>
      </c>
      <c r="CQ29" s="96" t="b">
        <f t="shared" si="42"/>
        <v>1</v>
      </c>
      <c r="CR29" t="e">
        <f t="shared" si="43"/>
        <v>#VALUE!</v>
      </c>
      <c r="CS29" t="e">
        <f t="shared" si="44"/>
        <v>#VALUE!</v>
      </c>
      <c r="CT29" t="b">
        <f t="shared" si="45"/>
        <v>1</v>
      </c>
      <c r="CU29" t="b">
        <f t="shared" si="46"/>
        <v>1</v>
      </c>
      <c r="CV29" s="84" t="b">
        <f t="shared" si="47"/>
        <v>1</v>
      </c>
      <c r="CW29" t="e">
        <f t="shared" si="48"/>
        <v>#VALUE!</v>
      </c>
      <c r="CX29" t="e">
        <f t="shared" si="49"/>
        <v>#VALUE!</v>
      </c>
      <c r="CY29" t="b">
        <f t="shared" si="50"/>
        <v>0</v>
      </c>
      <c r="CZ29" t="b">
        <f t="shared" si="51"/>
        <v>0</v>
      </c>
      <c r="DA29" s="84">
        <f t="shared" si="52"/>
        <v>0</v>
      </c>
      <c r="DB29" t="e">
        <f t="shared" si="53"/>
        <v>#N/A</v>
      </c>
    </row>
    <row r="30" spans="1:106">
      <c r="A30" s="9">
        <v>2515</v>
      </c>
      <c r="B30" s="3">
        <v>2</v>
      </c>
      <c r="C30" s="3" t="s">
        <v>2647</v>
      </c>
      <c r="D30" s="3" t="str">
        <f t="shared" si="0"/>
        <v>WA_1_24-3_dk_0115</v>
      </c>
      <c r="E30" s="3" t="str">
        <f t="shared" si="1"/>
        <v>0115</v>
      </c>
      <c r="F30" s="3">
        <v>122964.5</v>
      </c>
      <c r="G30" s="15">
        <v>426340.875</v>
      </c>
      <c r="H30" s="35" t="str">
        <f t="shared" si="2"/>
        <v>ja</v>
      </c>
      <c r="I30" s="42" t="s">
        <v>2402</v>
      </c>
      <c r="J30" s="20" t="s">
        <v>2620</v>
      </c>
      <c r="K30" s="21">
        <v>10000</v>
      </c>
      <c r="L30" s="28">
        <f t="shared" si="54"/>
        <v>1</v>
      </c>
      <c r="M30" s="28">
        <f t="shared" si="55"/>
        <v>1</v>
      </c>
      <c r="N30" s="56">
        <f t="shared" si="3"/>
        <v>10000</v>
      </c>
      <c r="O30" s="33">
        <f t="shared" si="56"/>
        <v>105.43682553075109</v>
      </c>
      <c r="P30" s="37">
        <f t="shared" si="4"/>
        <v>106.08984480147249</v>
      </c>
      <c r="Q30" s="9" t="s">
        <v>12</v>
      </c>
      <c r="R30" s="55" t="s">
        <v>12</v>
      </c>
      <c r="S30" s="55">
        <v>3.9470000000000001</v>
      </c>
      <c r="T30" s="55">
        <v>4.2249999999999996</v>
      </c>
      <c r="U30" s="55">
        <v>4.4829999999999997</v>
      </c>
      <c r="V30" s="3">
        <v>4.6959999999999997</v>
      </c>
      <c r="W30" s="3">
        <v>4.9109999999999996</v>
      </c>
      <c r="X30" s="3" t="s">
        <v>12</v>
      </c>
      <c r="Y30" s="3">
        <v>5.2869999999999999</v>
      </c>
      <c r="Z30" s="15" t="s">
        <v>12</v>
      </c>
      <c r="AA30" s="10">
        <f t="shared" si="5"/>
        <v>4.9109999999999996</v>
      </c>
      <c r="AB30" s="9">
        <f t="shared" si="6"/>
        <v>0.42799999999999994</v>
      </c>
      <c r="AC30" s="10">
        <f t="shared" si="7"/>
        <v>0.37600000000000033</v>
      </c>
      <c r="AD30" s="9" t="s">
        <v>12</v>
      </c>
      <c r="AE30" s="55" t="s">
        <v>12</v>
      </c>
      <c r="AF30" s="55">
        <v>2.21</v>
      </c>
      <c r="AG30" s="55">
        <v>2.23</v>
      </c>
      <c r="AH30" s="55">
        <v>2.2509999999999999</v>
      </c>
      <c r="AI30" s="3">
        <v>2.2709999999999999</v>
      </c>
      <c r="AJ30" s="3">
        <v>2.2919999999999998</v>
      </c>
      <c r="AK30" s="3" t="s">
        <v>12</v>
      </c>
      <c r="AL30" s="3">
        <v>2.3839999999999999</v>
      </c>
      <c r="AM30" s="15" t="s">
        <v>12</v>
      </c>
      <c r="AN30" s="10">
        <f t="shared" si="8"/>
        <v>2.2919999999999998</v>
      </c>
      <c r="AO30" s="9">
        <f t="shared" si="9"/>
        <v>4.0999999999999925E-2</v>
      </c>
      <c r="AP30" s="10">
        <f t="shared" si="10"/>
        <v>9.2000000000000082E-2</v>
      </c>
      <c r="AQ30" s="9" t="s">
        <v>12</v>
      </c>
      <c r="AR30" s="55" t="s">
        <v>12</v>
      </c>
      <c r="AS30" s="55">
        <v>7.327</v>
      </c>
      <c r="AT30" s="55">
        <v>7.3760000000000003</v>
      </c>
      <c r="AU30" s="55">
        <v>7.3929999999999998</v>
      </c>
      <c r="AV30" s="3">
        <v>7.3979999999999997</v>
      </c>
      <c r="AW30" s="3">
        <v>7.399</v>
      </c>
      <c r="AX30" s="3" t="s">
        <v>12</v>
      </c>
      <c r="AY30" s="3">
        <v>7.4</v>
      </c>
      <c r="AZ30" s="15" t="s">
        <v>12</v>
      </c>
      <c r="BA30" s="10">
        <f t="shared" si="11"/>
        <v>7.399</v>
      </c>
      <c r="BB30" s="9">
        <f t="shared" si="12"/>
        <v>6.0000000000002274E-3</v>
      </c>
      <c r="BC30" s="10">
        <f t="shared" si="13"/>
        <v>1.000000000000334E-3</v>
      </c>
      <c r="BD30" s="9" t="s">
        <v>2403</v>
      </c>
      <c r="BE30" s="3" t="s">
        <v>12</v>
      </c>
      <c r="BF30" s="15" t="s">
        <v>12</v>
      </c>
      <c r="BG30" s="15" t="str">
        <f t="shared" si="14"/>
        <v>-</v>
      </c>
      <c r="BH30" s="9" t="e">
        <f t="shared" si="15"/>
        <v>#VALUE!</v>
      </c>
      <c r="BI30" s="10" t="e">
        <f t="shared" si="16"/>
        <v>#VALUE!</v>
      </c>
      <c r="BJ30" s="9" t="s">
        <v>2403</v>
      </c>
      <c r="BK30" s="3" t="s">
        <v>12</v>
      </c>
      <c r="BL30" s="15" t="s">
        <v>12</v>
      </c>
      <c r="BM30" s="15" t="str">
        <f t="shared" si="17"/>
        <v>-</v>
      </c>
      <c r="BN30" s="9" t="e">
        <f t="shared" si="18"/>
        <v>#VALUE!</v>
      </c>
      <c r="BO30" s="10" t="e">
        <f t="shared" si="19"/>
        <v>#VALUE!</v>
      </c>
      <c r="BP30">
        <f t="shared" si="20"/>
        <v>0</v>
      </c>
      <c r="BQ30" s="93" t="e">
        <f t="shared" si="21"/>
        <v>#VALUE!</v>
      </c>
      <c r="BR30" s="93" t="e">
        <f t="shared" si="22"/>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23"/>
        <v>#N/A</v>
      </c>
      <c r="BX30" s="93" t="e">
        <f t="shared" si="24"/>
        <v>#N/A</v>
      </c>
      <c r="BY30" s="94">
        <f t="shared" si="25"/>
        <v>999</v>
      </c>
      <c r="BZ30" s="94">
        <f t="shared" si="26"/>
        <v>999</v>
      </c>
      <c r="CA30" s="94" t="e">
        <f t="shared" si="27"/>
        <v>#N/A</v>
      </c>
      <c r="CB30" t="e">
        <f t="shared" si="28"/>
        <v>#N/A</v>
      </c>
      <c r="CC30" s="58" t="e">
        <f t="shared" si="29"/>
        <v>#N/A</v>
      </c>
      <c r="CD30" s="95" t="e">
        <f t="shared" si="30"/>
        <v>#N/A</v>
      </c>
      <c r="CE30" s="96" t="b">
        <f t="shared" si="31"/>
        <v>1</v>
      </c>
      <c r="CF30" t="e">
        <f t="shared" si="32"/>
        <v>#DIV/0!</v>
      </c>
      <c r="CG30" t="e">
        <f t="shared" si="33"/>
        <v>#DIV/0!</v>
      </c>
      <c r="CH30" s="84" t="b">
        <f t="shared" si="34"/>
        <v>1</v>
      </c>
      <c r="CI30">
        <f t="shared" si="35"/>
        <v>2.2919999999999998</v>
      </c>
      <c r="CJ30" t="b">
        <f t="shared" si="36"/>
        <v>1</v>
      </c>
      <c r="CK30" t="b">
        <f t="shared" si="37"/>
        <v>0</v>
      </c>
      <c r="CL30" s="84" t="b">
        <f t="shared" si="57"/>
        <v>1</v>
      </c>
      <c r="CM30">
        <f t="shared" si="38"/>
        <v>7.399</v>
      </c>
      <c r="CN30" t="b">
        <f t="shared" si="39"/>
        <v>1</v>
      </c>
      <c r="CO30" s="84">
        <f t="shared" si="40"/>
        <v>2.6837617588266211E-2</v>
      </c>
      <c r="CP30" t="b">
        <f t="shared" si="41"/>
        <v>1</v>
      </c>
      <c r="CQ30" s="96" t="b">
        <f t="shared" si="42"/>
        <v>1</v>
      </c>
      <c r="CR30" t="e">
        <f t="shared" si="43"/>
        <v>#VALUE!</v>
      </c>
      <c r="CS30" t="e">
        <f t="shared" si="44"/>
        <v>#VALUE!</v>
      </c>
      <c r="CT30" t="b">
        <f t="shared" si="45"/>
        <v>0</v>
      </c>
      <c r="CU30" t="b">
        <f t="shared" si="46"/>
        <v>0</v>
      </c>
      <c r="CV30" s="84" t="b">
        <f t="shared" si="47"/>
        <v>1</v>
      </c>
      <c r="CW30" t="e">
        <f t="shared" si="48"/>
        <v>#VALUE!</v>
      </c>
      <c r="CX30" t="e">
        <f t="shared" si="49"/>
        <v>#VALUE!</v>
      </c>
      <c r="CY30" t="b">
        <f t="shared" si="50"/>
        <v>0</v>
      </c>
      <c r="CZ30" t="b">
        <f t="shared" si="51"/>
        <v>0</v>
      </c>
      <c r="DA30" s="84">
        <f t="shared" si="52"/>
        <v>0</v>
      </c>
      <c r="DB30" t="e">
        <f t="shared" si="53"/>
        <v>#N/A</v>
      </c>
    </row>
    <row r="31" spans="1:106">
      <c r="A31" s="9">
        <v>2516</v>
      </c>
      <c r="B31" s="3">
        <v>2</v>
      </c>
      <c r="C31" s="3" t="s">
        <v>2648</v>
      </c>
      <c r="D31" s="3" t="str">
        <f t="shared" si="0"/>
        <v>WA_1_24-3_dk_0116</v>
      </c>
      <c r="E31" s="3" t="str">
        <f t="shared" si="1"/>
        <v>0116</v>
      </c>
      <c r="F31" s="3">
        <v>122860.45299999999</v>
      </c>
      <c r="G31" s="15">
        <v>426320.15600000002</v>
      </c>
      <c r="H31" s="35" t="str">
        <f t="shared" si="2"/>
        <v>ja</v>
      </c>
      <c r="I31" s="42" t="s">
        <v>2402</v>
      </c>
      <c r="J31" s="20" t="s">
        <v>2620</v>
      </c>
      <c r="K31" s="21">
        <v>10000</v>
      </c>
      <c r="L31" s="28">
        <f t="shared" si="54"/>
        <v>1</v>
      </c>
      <c r="M31" s="28">
        <f t="shared" si="55"/>
        <v>1</v>
      </c>
      <c r="N31" s="56">
        <f t="shared" si="3"/>
        <v>10000</v>
      </c>
      <c r="O31" s="33">
        <f t="shared" si="56"/>
        <v>106.08984480147249</v>
      </c>
      <c r="P31" s="37">
        <f t="shared" si="4"/>
        <v>71.211732748181547</v>
      </c>
      <c r="Q31" s="9" t="s">
        <v>12</v>
      </c>
      <c r="R31" s="55" t="s">
        <v>12</v>
      </c>
      <c r="S31" s="55">
        <v>3.94</v>
      </c>
      <c r="T31" s="55">
        <v>4.2149999999999999</v>
      </c>
      <c r="U31" s="55">
        <v>4.4720000000000004</v>
      </c>
      <c r="V31" s="3">
        <v>4.6829999999999998</v>
      </c>
      <c r="W31" s="3">
        <v>4.8970000000000002</v>
      </c>
      <c r="X31" s="3" t="s">
        <v>12</v>
      </c>
      <c r="Y31" s="3">
        <v>5.2679999999999998</v>
      </c>
      <c r="Z31" s="15" t="s">
        <v>12</v>
      </c>
      <c r="AA31" s="10">
        <f t="shared" si="5"/>
        <v>4.8970000000000002</v>
      </c>
      <c r="AB31" s="9">
        <f t="shared" si="6"/>
        <v>0.42499999999999982</v>
      </c>
      <c r="AC31" s="10">
        <f t="shared" si="7"/>
        <v>0.37099999999999955</v>
      </c>
      <c r="AD31" s="9" t="s">
        <v>12</v>
      </c>
      <c r="AE31" s="55" t="s">
        <v>12</v>
      </c>
      <c r="AF31" s="55">
        <v>1.2829999999999999</v>
      </c>
      <c r="AG31" s="55">
        <v>1.3180000000000001</v>
      </c>
      <c r="AH31" s="55">
        <v>1.349</v>
      </c>
      <c r="AI31" s="3">
        <v>1.3779999999999999</v>
      </c>
      <c r="AJ31" s="3">
        <v>1.429</v>
      </c>
      <c r="AK31" s="3" t="s">
        <v>12</v>
      </c>
      <c r="AL31" s="3">
        <v>1.615</v>
      </c>
      <c r="AM31" s="15" t="s">
        <v>12</v>
      </c>
      <c r="AN31" s="10">
        <f t="shared" si="8"/>
        <v>1.429</v>
      </c>
      <c r="AO31" s="9">
        <f t="shared" si="9"/>
        <v>8.0000000000000071E-2</v>
      </c>
      <c r="AP31" s="10">
        <f t="shared" si="10"/>
        <v>0.18599999999999994</v>
      </c>
      <c r="AQ31" s="9" t="s">
        <v>12</v>
      </c>
      <c r="AR31" s="55" t="s">
        <v>12</v>
      </c>
      <c r="AS31" s="55">
        <v>3.8140000000000001</v>
      </c>
      <c r="AT31" s="55">
        <v>3.8420000000000001</v>
      </c>
      <c r="AU31" s="55">
        <v>3.8730000000000002</v>
      </c>
      <c r="AV31" s="3">
        <v>3.9060000000000001</v>
      </c>
      <c r="AW31" s="3">
        <v>4.0359999999999996</v>
      </c>
      <c r="AX31" s="3" t="s">
        <v>12</v>
      </c>
      <c r="AY31" s="3">
        <v>4.2910000000000004</v>
      </c>
      <c r="AZ31" s="15" t="s">
        <v>12</v>
      </c>
      <c r="BA31" s="10">
        <f t="shared" si="11"/>
        <v>4.0359999999999996</v>
      </c>
      <c r="BB31" s="9">
        <f t="shared" si="12"/>
        <v>0.16299999999999937</v>
      </c>
      <c r="BC31" s="10">
        <f t="shared" si="13"/>
        <v>0.25500000000000078</v>
      </c>
      <c r="BD31" s="9" t="s">
        <v>2403</v>
      </c>
      <c r="BE31" s="3" t="s">
        <v>12</v>
      </c>
      <c r="BF31" s="15" t="s">
        <v>12</v>
      </c>
      <c r="BG31" s="15" t="str">
        <f t="shared" si="14"/>
        <v>-</v>
      </c>
      <c r="BH31" s="9" t="e">
        <f t="shared" si="15"/>
        <v>#VALUE!</v>
      </c>
      <c r="BI31" s="10" t="e">
        <f t="shared" si="16"/>
        <v>#VALUE!</v>
      </c>
      <c r="BJ31" s="9" t="s">
        <v>2403</v>
      </c>
      <c r="BK31" s="3" t="s">
        <v>12</v>
      </c>
      <c r="BL31" s="15" t="s">
        <v>12</v>
      </c>
      <c r="BM31" s="15" t="str">
        <f t="shared" si="17"/>
        <v>-</v>
      </c>
      <c r="BN31" s="9" t="e">
        <f t="shared" si="18"/>
        <v>#VALUE!</v>
      </c>
      <c r="BO31" s="10" t="e">
        <f t="shared" si="19"/>
        <v>#VALUE!</v>
      </c>
      <c r="BP31">
        <f t="shared" si="20"/>
        <v>0</v>
      </c>
      <c r="BQ31" s="93" t="e">
        <f t="shared" si="21"/>
        <v>#VALUE!</v>
      </c>
      <c r="BR31" s="93" t="e">
        <f t="shared" si="22"/>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23"/>
        <v>#N/A</v>
      </c>
      <c r="BX31" s="93" t="e">
        <f t="shared" si="24"/>
        <v>#N/A</v>
      </c>
      <c r="BY31" s="94">
        <f t="shared" si="25"/>
        <v>999</v>
      </c>
      <c r="BZ31" s="94">
        <f t="shared" si="26"/>
        <v>999</v>
      </c>
      <c r="CA31" s="94" t="e">
        <f t="shared" si="27"/>
        <v>#N/A</v>
      </c>
      <c r="CB31" t="e">
        <f t="shared" si="28"/>
        <v>#N/A</v>
      </c>
      <c r="CC31" s="58" t="e">
        <f t="shared" si="29"/>
        <v>#N/A</v>
      </c>
      <c r="CD31" s="95" t="e">
        <f t="shared" si="30"/>
        <v>#N/A</v>
      </c>
      <c r="CE31" s="96" t="b">
        <f t="shared" si="31"/>
        <v>1</v>
      </c>
      <c r="CF31" t="e">
        <f t="shared" si="32"/>
        <v>#DIV/0!</v>
      </c>
      <c r="CG31" t="e">
        <f t="shared" si="33"/>
        <v>#DIV/0!</v>
      </c>
      <c r="CH31" s="84" t="b">
        <f t="shared" si="34"/>
        <v>1</v>
      </c>
      <c r="CI31">
        <f t="shared" si="35"/>
        <v>1.429</v>
      </c>
      <c r="CJ31" t="b">
        <f t="shared" si="36"/>
        <v>1</v>
      </c>
      <c r="CK31" t="b">
        <f t="shared" si="37"/>
        <v>0</v>
      </c>
      <c r="CL31" s="84" t="b">
        <f t="shared" si="57"/>
        <v>1</v>
      </c>
      <c r="CM31">
        <f t="shared" si="38"/>
        <v>4.0359999999999996</v>
      </c>
      <c r="CN31" t="b">
        <f t="shared" si="39"/>
        <v>1</v>
      </c>
      <c r="CO31" s="84">
        <f t="shared" si="40"/>
        <v>5.6234820769764458E-2</v>
      </c>
      <c r="CP31" t="b">
        <f t="shared" si="41"/>
        <v>1</v>
      </c>
      <c r="CQ31" s="96" t="b">
        <f t="shared" si="42"/>
        <v>1</v>
      </c>
      <c r="CR31" t="e">
        <f t="shared" si="43"/>
        <v>#VALUE!</v>
      </c>
      <c r="CS31" t="e">
        <f t="shared" si="44"/>
        <v>#VALUE!</v>
      </c>
      <c r="CT31" t="b">
        <f t="shared" si="45"/>
        <v>0</v>
      </c>
      <c r="CU31" t="b">
        <f t="shared" si="46"/>
        <v>0</v>
      </c>
      <c r="CV31" s="84" t="b">
        <f t="shared" si="47"/>
        <v>1</v>
      </c>
      <c r="CW31" t="e">
        <f t="shared" si="48"/>
        <v>#VALUE!</v>
      </c>
      <c r="CX31" t="e">
        <f t="shared" si="49"/>
        <v>#VALUE!</v>
      </c>
      <c r="CY31" t="b">
        <f t="shared" si="50"/>
        <v>1</v>
      </c>
      <c r="CZ31" t="b">
        <f t="shared" si="51"/>
        <v>1</v>
      </c>
      <c r="DA31" s="84">
        <f t="shared" si="52"/>
        <v>0</v>
      </c>
      <c r="DB31" t="e">
        <f t="shared" si="53"/>
        <v>#N/A</v>
      </c>
    </row>
    <row r="32" spans="1:106">
      <c r="A32" s="9">
        <v>2517</v>
      </c>
      <c r="B32" s="3">
        <v>2</v>
      </c>
      <c r="C32" s="3" t="s">
        <v>2649</v>
      </c>
      <c r="D32" s="3" t="str">
        <f t="shared" si="0"/>
        <v>WA_1_24-3_dk_0117</v>
      </c>
      <c r="E32" s="3" t="str">
        <f t="shared" si="1"/>
        <v>0117</v>
      </c>
      <c r="F32" s="3">
        <v>122791.06200000001</v>
      </c>
      <c r="G32" s="15">
        <v>426304.15600000002</v>
      </c>
      <c r="H32" s="35" t="str">
        <f t="shared" si="2"/>
        <v>ja</v>
      </c>
      <c r="I32" s="42" t="s">
        <v>2402</v>
      </c>
      <c r="J32" s="20" t="s">
        <v>2620</v>
      </c>
      <c r="K32" s="21">
        <v>10000</v>
      </c>
      <c r="L32" s="28">
        <f t="shared" si="54"/>
        <v>1</v>
      </c>
      <c r="M32" s="28">
        <f t="shared" si="55"/>
        <v>1</v>
      </c>
      <c r="N32" s="56">
        <f t="shared" si="3"/>
        <v>10000</v>
      </c>
      <c r="O32" s="33">
        <f t="shared" si="56"/>
        <v>71.211732748181547</v>
      </c>
      <c r="P32" s="37">
        <f t="shared" si="4"/>
        <v>107.38491707870698</v>
      </c>
      <c r="Q32" s="9" t="s">
        <v>12</v>
      </c>
      <c r="R32" s="55" t="s">
        <v>12</v>
      </c>
      <c r="S32" s="55">
        <v>3.9209999999999998</v>
      </c>
      <c r="T32" s="55">
        <v>4.194</v>
      </c>
      <c r="U32" s="55">
        <v>4.4480000000000004</v>
      </c>
      <c r="V32" s="3">
        <v>4.6550000000000002</v>
      </c>
      <c r="W32" s="3">
        <v>4.8659999999999997</v>
      </c>
      <c r="X32" s="3" t="s">
        <v>12</v>
      </c>
      <c r="Y32" s="3">
        <v>5.234</v>
      </c>
      <c r="Z32" s="15" t="s">
        <v>12</v>
      </c>
      <c r="AA32" s="10">
        <f t="shared" si="5"/>
        <v>4.8659999999999997</v>
      </c>
      <c r="AB32" s="9">
        <f t="shared" si="6"/>
        <v>0.41799999999999926</v>
      </c>
      <c r="AC32" s="10">
        <f t="shared" si="7"/>
        <v>0.36800000000000033</v>
      </c>
      <c r="AD32" s="9" t="s">
        <v>12</v>
      </c>
      <c r="AE32" s="55" t="s">
        <v>12</v>
      </c>
      <c r="AF32" s="55">
        <v>1.2490000000000001</v>
      </c>
      <c r="AG32" s="55">
        <v>1.276</v>
      </c>
      <c r="AH32" s="55">
        <v>1.3120000000000001</v>
      </c>
      <c r="AI32" s="3">
        <v>1.365</v>
      </c>
      <c r="AJ32" s="3">
        <v>1.4370000000000001</v>
      </c>
      <c r="AK32" s="3" t="s">
        <v>12</v>
      </c>
      <c r="AL32" s="3">
        <v>1.6279999999999999</v>
      </c>
      <c r="AM32" s="15" t="s">
        <v>12</v>
      </c>
      <c r="AN32" s="10">
        <f t="shared" si="8"/>
        <v>1.4370000000000001</v>
      </c>
      <c r="AO32" s="9">
        <f t="shared" si="9"/>
        <v>0.125</v>
      </c>
      <c r="AP32" s="10">
        <f t="shared" si="10"/>
        <v>0.19099999999999984</v>
      </c>
      <c r="AQ32" s="9" t="s">
        <v>12</v>
      </c>
      <c r="AR32" s="55" t="s">
        <v>12</v>
      </c>
      <c r="AS32" s="55">
        <v>3.7589999999999999</v>
      </c>
      <c r="AT32" s="55">
        <v>3.7919999999999998</v>
      </c>
      <c r="AU32" s="55">
        <v>3.847</v>
      </c>
      <c r="AV32" s="3">
        <v>3.9089999999999998</v>
      </c>
      <c r="AW32" s="3">
        <v>4.0419999999999998</v>
      </c>
      <c r="AX32" s="3" t="s">
        <v>12</v>
      </c>
      <c r="AY32" s="3">
        <v>4.2969999999999997</v>
      </c>
      <c r="AZ32" s="15" t="s">
        <v>12</v>
      </c>
      <c r="BA32" s="10">
        <f t="shared" si="11"/>
        <v>4.0419999999999998</v>
      </c>
      <c r="BB32" s="9">
        <f t="shared" si="12"/>
        <v>0.19499999999999984</v>
      </c>
      <c r="BC32" s="10">
        <f t="shared" si="13"/>
        <v>0.25499999999999989</v>
      </c>
      <c r="BD32" s="9" t="s">
        <v>2403</v>
      </c>
      <c r="BE32" s="3" t="s">
        <v>12</v>
      </c>
      <c r="BF32" s="15" t="s">
        <v>12</v>
      </c>
      <c r="BG32" s="15" t="str">
        <f t="shared" si="14"/>
        <v>-</v>
      </c>
      <c r="BH32" s="9" t="e">
        <f t="shared" si="15"/>
        <v>#VALUE!</v>
      </c>
      <c r="BI32" s="10" t="e">
        <f t="shared" si="16"/>
        <v>#VALUE!</v>
      </c>
      <c r="BJ32" s="9" t="s">
        <v>2403</v>
      </c>
      <c r="BK32" s="3" t="s">
        <v>12</v>
      </c>
      <c r="BL32" s="15" t="s">
        <v>12</v>
      </c>
      <c r="BM32" s="15" t="str">
        <f t="shared" si="17"/>
        <v>-</v>
      </c>
      <c r="BN32" s="9" t="e">
        <f t="shared" si="18"/>
        <v>#VALUE!</v>
      </c>
      <c r="BO32" s="10" t="e">
        <f t="shared" si="19"/>
        <v>#VALUE!</v>
      </c>
      <c r="BP32">
        <f t="shared" si="20"/>
        <v>0</v>
      </c>
      <c r="BQ32" s="93" t="e">
        <f t="shared" si="21"/>
        <v>#VALUE!</v>
      </c>
      <c r="BR32" s="93" t="e">
        <f t="shared" si="22"/>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23"/>
        <v>#N/A</v>
      </c>
      <c r="BX32" s="93" t="e">
        <f t="shared" si="24"/>
        <v>#N/A</v>
      </c>
      <c r="BY32" s="94">
        <f t="shared" si="25"/>
        <v>999</v>
      </c>
      <c r="BZ32" s="94">
        <f t="shared" si="26"/>
        <v>999</v>
      </c>
      <c r="CA32" s="94" t="e">
        <f t="shared" si="27"/>
        <v>#N/A</v>
      </c>
      <c r="CB32" t="e">
        <f t="shared" si="28"/>
        <v>#N/A</v>
      </c>
      <c r="CC32" s="58" t="e">
        <f t="shared" si="29"/>
        <v>#N/A</v>
      </c>
      <c r="CD32" s="95" t="e">
        <f t="shared" si="30"/>
        <v>#N/A</v>
      </c>
      <c r="CE32" s="96" t="b">
        <f t="shared" si="31"/>
        <v>1</v>
      </c>
      <c r="CF32" t="e">
        <f t="shared" si="32"/>
        <v>#DIV/0!</v>
      </c>
      <c r="CG32" t="e">
        <f t="shared" si="33"/>
        <v>#DIV/0!</v>
      </c>
      <c r="CH32" s="84" t="b">
        <f t="shared" si="34"/>
        <v>1</v>
      </c>
      <c r="CI32">
        <f t="shared" si="35"/>
        <v>1.4370000000000001</v>
      </c>
      <c r="CJ32" t="b">
        <f t="shared" si="36"/>
        <v>1</v>
      </c>
      <c r="CK32" t="b">
        <f t="shared" si="37"/>
        <v>0</v>
      </c>
      <c r="CL32" s="84" t="b">
        <f t="shared" si="57"/>
        <v>1</v>
      </c>
      <c r="CM32">
        <f t="shared" si="38"/>
        <v>4.0419999999999998</v>
      </c>
      <c r="CN32" t="b">
        <f t="shared" si="39"/>
        <v>1</v>
      </c>
      <c r="CO32" s="84">
        <f t="shared" si="40"/>
        <v>5.638187980643166E-2</v>
      </c>
      <c r="CP32" t="b">
        <f t="shared" si="41"/>
        <v>1</v>
      </c>
      <c r="CQ32" s="96" t="b">
        <f t="shared" si="42"/>
        <v>1</v>
      </c>
      <c r="CR32" t="e">
        <f t="shared" si="43"/>
        <v>#VALUE!</v>
      </c>
      <c r="CS32" t="e">
        <f t="shared" si="44"/>
        <v>#VALUE!</v>
      </c>
      <c r="CT32" t="b">
        <f t="shared" si="45"/>
        <v>1</v>
      </c>
      <c r="CU32" t="b">
        <f t="shared" si="46"/>
        <v>1</v>
      </c>
      <c r="CV32" s="84" t="b">
        <f t="shared" si="47"/>
        <v>1</v>
      </c>
      <c r="CW32" t="e">
        <f t="shared" si="48"/>
        <v>#VALUE!</v>
      </c>
      <c r="CX32" t="e">
        <f t="shared" si="49"/>
        <v>#VALUE!</v>
      </c>
      <c r="CY32" t="b">
        <f t="shared" si="50"/>
        <v>1</v>
      </c>
      <c r="CZ32" t="b">
        <f t="shared" si="51"/>
        <v>1</v>
      </c>
      <c r="DA32" s="84">
        <f t="shared" si="52"/>
        <v>0</v>
      </c>
      <c r="DB32" t="e">
        <f t="shared" si="53"/>
        <v>#N/A</v>
      </c>
    </row>
    <row r="33" spans="1:106">
      <c r="A33" s="9">
        <v>2518</v>
      </c>
      <c r="B33" s="3">
        <v>2</v>
      </c>
      <c r="C33" s="3" t="s">
        <v>2650</v>
      </c>
      <c r="D33" s="3" t="str">
        <f t="shared" si="0"/>
        <v>WA_1_24-3_dk_0118</v>
      </c>
      <c r="E33" s="3" t="str">
        <f t="shared" si="1"/>
        <v>0118</v>
      </c>
      <c r="F33" s="3">
        <v>122687.258</v>
      </c>
      <c r="G33" s="15">
        <v>426276.65600000002</v>
      </c>
      <c r="H33" s="35" t="str">
        <f t="shared" si="2"/>
        <v>ja</v>
      </c>
      <c r="I33" s="42" t="s">
        <v>2402</v>
      </c>
      <c r="J33" s="20" t="s">
        <v>2620</v>
      </c>
      <c r="K33" s="21">
        <v>10000</v>
      </c>
      <c r="L33" s="28">
        <f t="shared" si="54"/>
        <v>1</v>
      </c>
      <c r="M33" s="28">
        <f t="shared" si="55"/>
        <v>1</v>
      </c>
      <c r="N33" s="56">
        <f t="shared" si="3"/>
        <v>10000</v>
      </c>
      <c r="O33" s="33">
        <f t="shared" si="56"/>
        <v>107.38491707870698</v>
      </c>
      <c r="P33" s="37">
        <f t="shared" si="4"/>
        <v>108.27956054584706</v>
      </c>
      <c r="Q33" s="9" t="s">
        <v>12</v>
      </c>
      <c r="R33" s="55" t="s">
        <v>12</v>
      </c>
      <c r="S33" s="55">
        <v>3.9020000000000001</v>
      </c>
      <c r="T33" s="55">
        <v>4.1710000000000003</v>
      </c>
      <c r="U33" s="55">
        <v>4.4219999999999997</v>
      </c>
      <c r="V33" s="3">
        <v>4.6289999999999996</v>
      </c>
      <c r="W33" s="3">
        <v>4.8380000000000001</v>
      </c>
      <c r="X33" s="3" t="s">
        <v>12</v>
      </c>
      <c r="Y33" s="3">
        <v>5.202</v>
      </c>
      <c r="Z33" s="15" t="s">
        <v>12</v>
      </c>
      <c r="AA33" s="10">
        <f t="shared" si="5"/>
        <v>4.8380000000000001</v>
      </c>
      <c r="AB33" s="9">
        <f t="shared" si="6"/>
        <v>0.41600000000000037</v>
      </c>
      <c r="AC33" s="10">
        <f t="shared" si="7"/>
        <v>0.36399999999999988</v>
      </c>
      <c r="AD33" s="9" t="s">
        <v>12</v>
      </c>
      <c r="AE33" s="55" t="s">
        <v>12</v>
      </c>
      <c r="AF33" s="55">
        <v>1.24</v>
      </c>
      <c r="AG33" s="55">
        <v>1.2649999999999999</v>
      </c>
      <c r="AH33" s="55">
        <v>1.292</v>
      </c>
      <c r="AI33" s="3">
        <v>1.3560000000000001</v>
      </c>
      <c r="AJ33" s="3">
        <v>1.45</v>
      </c>
      <c r="AK33" s="3" t="s">
        <v>12</v>
      </c>
      <c r="AL33" s="3">
        <v>1.649</v>
      </c>
      <c r="AM33" s="15" t="s">
        <v>12</v>
      </c>
      <c r="AN33" s="10">
        <f t="shared" si="8"/>
        <v>1.45</v>
      </c>
      <c r="AO33" s="9">
        <f t="shared" si="9"/>
        <v>0.15799999999999992</v>
      </c>
      <c r="AP33" s="10">
        <f t="shared" si="10"/>
        <v>0.19900000000000007</v>
      </c>
      <c r="AQ33" s="9" t="s">
        <v>12</v>
      </c>
      <c r="AR33" s="55" t="s">
        <v>12</v>
      </c>
      <c r="AS33" s="55">
        <v>3.7509999999999999</v>
      </c>
      <c r="AT33" s="55">
        <v>3.7759999999999998</v>
      </c>
      <c r="AU33" s="55">
        <v>3.8109999999999999</v>
      </c>
      <c r="AV33" s="3">
        <v>3.9209999999999998</v>
      </c>
      <c r="AW33" s="3">
        <v>4.0540000000000003</v>
      </c>
      <c r="AX33" s="3" t="s">
        <v>12</v>
      </c>
      <c r="AY33" s="3">
        <v>4.3099999999999996</v>
      </c>
      <c r="AZ33" s="15" t="s">
        <v>12</v>
      </c>
      <c r="BA33" s="10">
        <f t="shared" si="11"/>
        <v>4.0540000000000003</v>
      </c>
      <c r="BB33" s="9">
        <f t="shared" si="12"/>
        <v>0.24300000000000033</v>
      </c>
      <c r="BC33" s="10">
        <f t="shared" si="13"/>
        <v>0.25599999999999934</v>
      </c>
      <c r="BD33" s="9" t="s">
        <v>2403</v>
      </c>
      <c r="BE33" s="3" t="s">
        <v>12</v>
      </c>
      <c r="BF33" s="15" t="s">
        <v>12</v>
      </c>
      <c r="BG33" s="15" t="str">
        <f t="shared" si="14"/>
        <v>-</v>
      </c>
      <c r="BH33" s="9" t="e">
        <f t="shared" si="15"/>
        <v>#VALUE!</v>
      </c>
      <c r="BI33" s="10" t="e">
        <f t="shared" si="16"/>
        <v>#VALUE!</v>
      </c>
      <c r="BJ33" s="9" t="s">
        <v>2403</v>
      </c>
      <c r="BK33" s="3" t="s">
        <v>12</v>
      </c>
      <c r="BL33" s="15" t="s">
        <v>12</v>
      </c>
      <c r="BM33" s="15" t="str">
        <f t="shared" si="17"/>
        <v>-</v>
      </c>
      <c r="BN33" s="9" t="e">
        <f t="shared" si="18"/>
        <v>#VALUE!</v>
      </c>
      <c r="BO33" s="10" t="e">
        <f t="shared" si="19"/>
        <v>#VALUE!</v>
      </c>
      <c r="BP33">
        <f t="shared" si="20"/>
        <v>0</v>
      </c>
      <c r="BQ33" s="93" t="e">
        <f t="shared" si="21"/>
        <v>#VALUE!</v>
      </c>
      <c r="BR33" s="93" t="e">
        <f t="shared" si="22"/>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23"/>
        <v>#N/A</v>
      </c>
      <c r="BX33" s="93" t="e">
        <f t="shared" si="24"/>
        <v>#N/A</v>
      </c>
      <c r="BY33" s="94">
        <f t="shared" si="25"/>
        <v>999</v>
      </c>
      <c r="BZ33" s="94">
        <f t="shared" si="26"/>
        <v>999</v>
      </c>
      <c r="CA33" s="94" t="e">
        <f t="shared" si="27"/>
        <v>#N/A</v>
      </c>
      <c r="CB33" t="e">
        <f t="shared" si="28"/>
        <v>#N/A</v>
      </c>
      <c r="CC33" s="58" t="e">
        <f t="shared" si="29"/>
        <v>#N/A</v>
      </c>
      <c r="CD33" s="95" t="e">
        <f t="shared" si="30"/>
        <v>#N/A</v>
      </c>
      <c r="CE33" s="96" t="b">
        <f t="shared" si="31"/>
        <v>1</v>
      </c>
      <c r="CF33" t="e">
        <f t="shared" si="32"/>
        <v>#DIV/0!</v>
      </c>
      <c r="CG33" t="e">
        <f t="shared" si="33"/>
        <v>#DIV/0!</v>
      </c>
      <c r="CH33" s="84" t="b">
        <f t="shared" si="34"/>
        <v>1</v>
      </c>
      <c r="CI33">
        <f t="shared" si="35"/>
        <v>1.45</v>
      </c>
      <c r="CJ33" t="b">
        <f t="shared" si="36"/>
        <v>1</v>
      </c>
      <c r="CK33" t="b">
        <f t="shared" si="37"/>
        <v>0</v>
      </c>
      <c r="CL33" s="84" t="b">
        <f t="shared" si="57"/>
        <v>1</v>
      </c>
      <c r="CM33">
        <f t="shared" si="38"/>
        <v>4.0540000000000003</v>
      </c>
      <c r="CN33" t="b">
        <f t="shared" si="39"/>
        <v>1</v>
      </c>
      <c r="CO33" s="84">
        <f t="shared" si="40"/>
        <v>5.6555639194455228E-2</v>
      </c>
      <c r="CP33" t="b">
        <f t="shared" si="41"/>
        <v>1</v>
      </c>
      <c r="CQ33" s="96" t="b">
        <f t="shared" si="42"/>
        <v>1</v>
      </c>
      <c r="CR33" t="e">
        <f t="shared" si="43"/>
        <v>#VALUE!</v>
      </c>
      <c r="CS33" t="e">
        <f t="shared" si="44"/>
        <v>#VALUE!</v>
      </c>
      <c r="CT33" t="b">
        <f t="shared" si="45"/>
        <v>1</v>
      </c>
      <c r="CU33" t="b">
        <f t="shared" si="46"/>
        <v>1</v>
      </c>
      <c r="CV33" s="84" t="b">
        <f t="shared" si="47"/>
        <v>1</v>
      </c>
      <c r="CW33" t="e">
        <f t="shared" si="48"/>
        <v>#VALUE!</v>
      </c>
      <c r="CX33" t="e">
        <f t="shared" si="49"/>
        <v>#VALUE!</v>
      </c>
      <c r="CY33" t="b">
        <f t="shared" si="50"/>
        <v>1</v>
      </c>
      <c r="CZ33" t="b">
        <f t="shared" si="51"/>
        <v>1</v>
      </c>
      <c r="DA33" s="84">
        <f t="shared" si="52"/>
        <v>0</v>
      </c>
      <c r="DB33" t="e">
        <f t="shared" si="53"/>
        <v>#N/A</v>
      </c>
    </row>
    <row r="34" spans="1:106">
      <c r="A34" s="9">
        <v>2519</v>
      </c>
      <c r="B34" s="3">
        <v>2</v>
      </c>
      <c r="C34" s="3" t="s">
        <v>2651</v>
      </c>
      <c r="D34" s="3" t="str">
        <f t="shared" si="0"/>
        <v>WA_1_24-3_dk_0119</v>
      </c>
      <c r="E34" s="3" t="str">
        <f t="shared" si="1"/>
        <v>0119</v>
      </c>
      <c r="F34" s="3">
        <v>122583.92200000001</v>
      </c>
      <c r="G34" s="15">
        <v>426244.31199999998</v>
      </c>
      <c r="H34" s="35" t="str">
        <f t="shared" si="2"/>
        <v>ja</v>
      </c>
      <c r="I34" s="42" t="s">
        <v>2402</v>
      </c>
      <c r="J34" s="20" t="s">
        <v>2620</v>
      </c>
      <c r="K34" s="21">
        <v>10000</v>
      </c>
      <c r="L34" s="28">
        <f t="shared" si="54"/>
        <v>1</v>
      </c>
      <c r="M34" s="28">
        <f t="shared" si="55"/>
        <v>1</v>
      </c>
      <c r="N34" s="56">
        <f t="shared" si="3"/>
        <v>10000</v>
      </c>
      <c r="O34" s="33">
        <f t="shared" si="56"/>
        <v>108.27956054584706</v>
      </c>
      <c r="P34" s="37">
        <f t="shared" si="4"/>
        <v>78.501238537971773</v>
      </c>
      <c r="Q34" s="9" t="s">
        <v>12</v>
      </c>
      <c r="R34" s="55" t="s">
        <v>12</v>
      </c>
      <c r="S34" s="55">
        <v>3.887</v>
      </c>
      <c r="T34" s="55">
        <v>4.1539999999999999</v>
      </c>
      <c r="U34" s="55">
        <v>4.4039999999999999</v>
      </c>
      <c r="V34" s="3">
        <v>4.609</v>
      </c>
      <c r="W34" s="3">
        <v>4.8150000000000004</v>
      </c>
      <c r="X34" s="3" t="s">
        <v>12</v>
      </c>
      <c r="Y34" s="3">
        <v>5.1769999999999996</v>
      </c>
      <c r="Z34" s="15" t="s">
        <v>12</v>
      </c>
      <c r="AA34" s="10">
        <f t="shared" si="5"/>
        <v>4.8150000000000004</v>
      </c>
      <c r="AB34" s="9">
        <f t="shared" si="6"/>
        <v>0.41100000000000048</v>
      </c>
      <c r="AC34" s="10">
        <f t="shared" si="7"/>
        <v>0.36199999999999921</v>
      </c>
      <c r="AD34" s="9" t="s">
        <v>12</v>
      </c>
      <c r="AE34" s="55" t="s">
        <v>12</v>
      </c>
      <c r="AF34" s="55">
        <v>1.2709999999999999</v>
      </c>
      <c r="AG34" s="55">
        <v>1.3080000000000001</v>
      </c>
      <c r="AH34" s="55">
        <v>1.3440000000000001</v>
      </c>
      <c r="AI34" s="3">
        <v>1.377</v>
      </c>
      <c r="AJ34" s="3">
        <v>1.4359999999999999</v>
      </c>
      <c r="AK34" s="3" t="s">
        <v>12</v>
      </c>
      <c r="AL34" s="3">
        <v>1.6279999999999999</v>
      </c>
      <c r="AM34" s="15" t="s">
        <v>12</v>
      </c>
      <c r="AN34" s="10">
        <f t="shared" si="8"/>
        <v>1.4359999999999999</v>
      </c>
      <c r="AO34" s="9">
        <f t="shared" si="9"/>
        <v>9.199999999999986E-2</v>
      </c>
      <c r="AP34" s="10">
        <f t="shared" si="10"/>
        <v>0.19199999999999995</v>
      </c>
      <c r="AQ34" s="9" t="s">
        <v>12</v>
      </c>
      <c r="AR34" s="55" t="s">
        <v>12</v>
      </c>
      <c r="AS34" s="55">
        <v>3.7610000000000001</v>
      </c>
      <c r="AT34" s="55">
        <v>3.794</v>
      </c>
      <c r="AU34" s="55">
        <v>3.8479999999999999</v>
      </c>
      <c r="AV34" s="3">
        <v>3.9009999999999998</v>
      </c>
      <c r="AW34" s="3">
        <v>4.0339999999999998</v>
      </c>
      <c r="AX34" s="3" t="s">
        <v>12</v>
      </c>
      <c r="AY34" s="3">
        <v>4.2869999999999999</v>
      </c>
      <c r="AZ34" s="15" t="s">
        <v>12</v>
      </c>
      <c r="BA34" s="10">
        <f t="shared" si="11"/>
        <v>4.0339999999999998</v>
      </c>
      <c r="BB34" s="9">
        <f t="shared" si="12"/>
        <v>0.18599999999999994</v>
      </c>
      <c r="BC34" s="10">
        <f t="shared" si="13"/>
        <v>0.25300000000000011</v>
      </c>
      <c r="BD34" s="9" t="s">
        <v>2403</v>
      </c>
      <c r="BE34" s="3" t="s">
        <v>12</v>
      </c>
      <c r="BF34" s="15" t="s">
        <v>12</v>
      </c>
      <c r="BG34" s="15" t="str">
        <f t="shared" si="14"/>
        <v>-</v>
      </c>
      <c r="BH34" s="9" t="e">
        <f t="shared" si="15"/>
        <v>#VALUE!</v>
      </c>
      <c r="BI34" s="10" t="e">
        <f t="shared" si="16"/>
        <v>#VALUE!</v>
      </c>
      <c r="BJ34" s="9" t="s">
        <v>2403</v>
      </c>
      <c r="BK34" s="3" t="s">
        <v>12</v>
      </c>
      <c r="BL34" s="15" t="s">
        <v>12</v>
      </c>
      <c r="BM34" s="15" t="str">
        <f t="shared" si="17"/>
        <v>-</v>
      </c>
      <c r="BN34" s="9" t="e">
        <f t="shared" si="18"/>
        <v>#VALUE!</v>
      </c>
      <c r="BO34" s="10" t="e">
        <f t="shared" si="19"/>
        <v>#VALUE!</v>
      </c>
      <c r="BP34">
        <f t="shared" si="20"/>
        <v>0</v>
      </c>
      <c r="BQ34" s="93" t="e">
        <f t="shared" si="21"/>
        <v>#VALUE!</v>
      </c>
      <c r="BR34" s="93" t="e">
        <f t="shared" si="22"/>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23"/>
        <v>#N/A</v>
      </c>
      <c r="BX34" s="93" t="e">
        <f t="shared" si="24"/>
        <v>#N/A</v>
      </c>
      <c r="BY34" s="94">
        <f t="shared" si="25"/>
        <v>999</v>
      </c>
      <c r="BZ34" s="94">
        <f t="shared" si="26"/>
        <v>999</v>
      </c>
      <c r="CA34" s="94" t="e">
        <f t="shared" si="27"/>
        <v>#N/A</v>
      </c>
      <c r="CB34" t="e">
        <f t="shared" si="28"/>
        <v>#N/A</v>
      </c>
      <c r="CC34" s="58" t="e">
        <f t="shared" si="29"/>
        <v>#N/A</v>
      </c>
      <c r="CD34" s="95" t="e">
        <f t="shared" si="30"/>
        <v>#N/A</v>
      </c>
      <c r="CE34" s="96" t="b">
        <f t="shared" si="31"/>
        <v>1</v>
      </c>
      <c r="CF34" t="e">
        <f t="shared" si="32"/>
        <v>#DIV/0!</v>
      </c>
      <c r="CG34" t="e">
        <f t="shared" si="33"/>
        <v>#DIV/0!</v>
      </c>
      <c r="CH34" s="84" t="b">
        <f t="shared" si="34"/>
        <v>1</v>
      </c>
      <c r="CI34">
        <f t="shared" si="35"/>
        <v>1.4359999999999999</v>
      </c>
      <c r="CJ34" t="b">
        <f t="shared" si="36"/>
        <v>1</v>
      </c>
      <c r="CK34" t="b">
        <f t="shared" si="37"/>
        <v>0</v>
      </c>
      <c r="CL34" s="84" t="b">
        <f t="shared" si="57"/>
        <v>1</v>
      </c>
      <c r="CM34">
        <f t="shared" si="38"/>
        <v>4.0339999999999998</v>
      </c>
      <c r="CN34" t="b">
        <f t="shared" si="39"/>
        <v>1</v>
      </c>
      <c r="CO34" s="84">
        <f t="shared" si="40"/>
        <v>5.656633664132639E-2</v>
      </c>
      <c r="CP34" t="b">
        <f t="shared" si="41"/>
        <v>1</v>
      </c>
      <c r="CQ34" s="96" t="b">
        <f t="shared" si="42"/>
        <v>1</v>
      </c>
      <c r="CR34" t="e">
        <f t="shared" si="43"/>
        <v>#VALUE!</v>
      </c>
      <c r="CS34" t="e">
        <f t="shared" si="44"/>
        <v>#VALUE!</v>
      </c>
      <c r="CT34" t="b">
        <f t="shared" si="45"/>
        <v>1</v>
      </c>
      <c r="CU34" t="b">
        <f t="shared" si="46"/>
        <v>1</v>
      </c>
      <c r="CV34" s="84" t="b">
        <f t="shared" si="47"/>
        <v>1</v>
      </c>
      <c r="CW34" t="e">
        <f t="shared" si="48"/>
        <v>#VALUE!</v>
      </c>
      <c r="CX34" t="e">
        <f t="shared" si="49"/>
        <v>#VALUE!</v>
      </c>
      <c r="CY34" t="b">
        <f t="shared" si="50"/>
        <v>1</v>
      </c>
      <c r="CZ34" t="b">
        <f t="shared" si="51"/>
        <v>1</v>
      </c>
      <c r="DA34" s="84">
        <f t="shared" si="52"/>
        <v>0</v>
      </c>
      <c r="DB34" t="e">
        <f t="shared" si="53"/>
        <v>#N/A</v>
      </c>
    </row>
    <row r="35" spans="1:106">
      <c r="A35" s="9">
        <v>2520</v>
      </c>
      <c r="B35" s="3">
        <v>2</v>
      </c>
      <c r="C35" s="3" t="s">
        <v>2652</v>
      </c>
      <c r="D35" s="3" t="str">
        <f t="shared" ref="D35:D62" si="58">IF(ISERROR(FIND("_",C35)),C35,LEFT(C35,LEN(C35)-LEN(RIGHT(C35,LEN(C35)-FIND("~",SUBSTITUTE(C35,"_","~",LEN(C35)-LEN(SUBSTITUTE(C35,"_",""))))))) &amp; TEXT(INT(RIGHT(C35,LEN(C35)-FIND("~",SUBSTITUTE(C35,"_","~",LEN(C35)-LEN(SUBSTITUTE(C35,"_","")))))), "0000") )</f>
        <v>WA_1_24-3_dk_0120</v>
      </c>
      <c r="E35" s="3" t="str">
        <f t="shared" ref="E35:E62" si="59">TEXT(INT(RIGHT(C35,LEN(C35)-FIND("~",SUBSTITUTE(C35,"_","~",LEN(C35)-LEN(SUBSTITUTE(C35,"_","")))))), "0000")</f>
        <v>0120</v>
      </c>
      <c r="F35" s="3">
        <v>122525.898</v>
      </c>
      <c r="G35" s="15">
        <v>426191.43800000002</v>
      </c>
      <c r="H35" s="35" t="str">
        <f t="shared" ref="H35:H62" si="60">IF(COUNTIF(C:C, "="&amp;C35)=1,"ja", "nee")</f>
        <v>ja</v>
      </c>
      <c r="I35" s="42" t="s">
        <v>2402</v>
      </c>
      <c r="J35" s="20" t="s">
        <v>2620</v>
      </c>
      <c r="K35" s="21">
        <v>10000</v>
      </c>
      <c r="L35" s="28">
        <f t="shared" si="54"/>
        <v>1</v>
      </c>
      <c r="M35" s="28">
        <f t="shared" si="55"/>
        <v>1</v>
      </c>
      <c r="N35" s="56">
        <f t="shared" ref="N35:N62" si="61">INT(K35/L35*M35)</f>
        <v>10000</v>
      </c>
      <c r="O35" s="33">
        <f t="shared" si="56"/>
        <v>78.501238537971773</v>
      </c>
      <c r="P35" s="37">
        <f t="shared" ref="P35:P61" si="62">SQRT((F35-F36)^2+(G35-G36)^2)</f>
        <v>113.3596957652975</v>
      </c>
      <c r="Q35" s="9" t="s">
        <v>12</v>
      </c>
      <c r="R35" s="55" t="s">
        <v>12</v>
      </c>
      <c r="S35" s="55">
        <v>3.835</v>
      </c>
      <c r="T35" s="55">
        <v>4.101</v>
      </c>
      <c r="U35" s="55">
        <v>4.3460000000000001</v>
      </c>
      <c r="V35" s="3">
        <v>4.5460000000000003</v>
      </c>
      <c r="W35" s="3">
        <v>4.7489999999999997</v>
      </c>
      <c r="X35" s="3" t="s">
        <v>12</v>
      </c>
      <c r="Y35" s="3">
        <v>5.1040000000000001</v>
      </c>
      <c r="Z35" s="15" t="s">
        <v>12</v>
      </c>
      <c r="AA35" s="10">
        <f t="shared" ref="AA35:AA62" si="63">LOOKUP($K35,$Q$2:$Z$2,Q35:Z35)</f>
        <v>4.7489999999999997</v>
      </c>
      <c r="AB35" s="9">
        <f t="shared" ref="AB35:AB62" si="64">LOOKUP($K35,$Q$2:$Z$2,Q35:Z35)-LOOKUP(0.1*$K35,$Q$2:$Z$2,Q35:Z35)</f>
        <v>0.40299999999999958</v>
      </c>
      <c r="AC35" s="10">
        <f t="shared" ref="AC35:AC62" si="65">LOOKUP(10*$K35,$Q$2:$Z$2,Q35:Z35)-LOOKUP($K35,$Q$2:$Z$2,Q35:Z35)</f>
        <v>0.35500000000000043</v>
      </c>
      <c r="AD35" s="9" t="s">
        <v>12</v>
      </c>
      <c r="AE35" s="55" t="s">
        <v>12</v>
      </c>
      <c r="AF35" s="55">
        <v>1.0469999999999999</v>
      </c>
      <c r="AG35" s="55">
        <v>1.1419999999999999</v>
      </c>
      <c r="AH35" s="55">
        <v>1.246</v>
      </c>
      <c r="AI35" s="3">
        <v>1.3420000000000001</v>
      </c>
      <c r="AJ35" s="3">
        <v>1.4490000000000001</v>
      </c>
      <c r="AK35" s="3" t="s">
        <v>12</v>
      </c>
      <c r="AL35" s="3">
        <v>1.657</v>
      </c>
      <c r="AM35" s="15" t="s">
        <v>12</v>
      </c>
      <c r="AN35" s="10">
        <f t="shared" ref="AN35:AN62" si="66">LOOKUP($K35,$Q$2:$Z$2,AD35:AM35)</f>
        <v>1.4490000000000001</v>
      </c>
      <c r="AO35" s="9">
        <f t="shared" ref="AO35:AO62" si="67">LOOKUP($K35,$Q$2:$Z$2,AD35:AM35)-LOOKUP(0.1*$K35,$Q$2:$Z$2,AD35:AM35)</f>
        <v>0.20300000000000007</v>
      </c>
      <c r="AP35" s="10">
        <f t="shared" ref="AP35:AP62" si="68">LOOKUP(10*$K35,$Q$2:$Z$2,AD35:AM35)-LOOKUP($K35,$Q$2:$Z$2,AD35:AM35)</f>
        <v>0.20799999999999996</v>
      </c>
      <c r="AQ35" s="9" t="s">
        <v>12</v>
      </c>
      <c r="AR35" s="55" t="s">
        <v>12</v>
      </c>
      <c r="AS35" s="55">
        <v>3.4849999999999999</v>
      </c>
      <c r="AT35" s="55">
        <v>3.6280000000000001</v>
      </c>
      <c r="AU35" s="55">
        <v>3.78</v>
      </c>
      <c r="AV35" s="3">
        <v>3.9089999999999998</v>
      </c>
      <c r="AW35" s="3">
        <v>4.0439999999999996</v>
      </c>
      <c r="AX35" s="3" t="s">
        <v>12</v>
      </c>
      <c r="AY35" s="3">
        <v>4.3049999999999997</v>
      </c>
      <c r="AZ35" s="15" t="s">
        <v>12</v>
      </c>
      <c r="BA35" s="10">
        <f t="shared" ref="BA35:BA62" si="69">LOOKUP($K35,$Q$2:$Z$2,AQ35:AZ35)</f>
        <v>4.0439999999999996</v>
      </c>
      <c r="BB35" s="9">
        <f t="shared" ref="BB35:BB62" si="70">LOOKUP($K35,$Q$2:$Z$2,AQ35:AZ35)-LOOKUP(0.1*$K35,$Q$2:$Z$2,AQ35:AZ35)</f>
        <v>0.26399999999999979</v>
      </c>
      <c r="BC35" s="10">
        <f t="shared" ref="BC35:BC62" si="71">LOOKUP(10*$K35,$Q$2:$Z$2,AQ35:AZ35)-LOOKUP($K35,$Q$2:$Z$2,AQ35:AZ35)</f>
        <v>0.26100000000000012</v>
      </c>
      <c r="BD35" s="9" t="s">
        <v>2403</v>
      </c>
      <c r="BE35" s="3" t="s">
        <v>12</v>
      </c>
      <c r="BF35" s="15" t="s">
        <v>12</v>
      </c>
      <c r="BG35" s="15" t="str">
        <f t="shared" ref="BG35:BG62" si="72">LOOKUP($N35,$BD$2:$BF$2,BD35:BF35)</f>
        <v>-</v>
      </c>
      <c r="BH35" s="9" t="e">
        <f t="shared" ref="BH35:BH62" si="73">BE35-BD35</f>
        <v>#VALUE!</v>
      </c>
      <c r="BI35" s="10" t="e">
        <f t="shared" ref="BI35:BI62" si="74">BF35-BE35</f>
        <v>#VALUE!</v>
      </c>
      <c r="BJ35" s="9" t="s">
        <v>2403</v>
      </c>
      <c r="BK35" s="3" t="s">
        <v>12</v>
      </c>
      <c r="BL35" s="15" t="s">
        <v>12</v>
      </c>
      <c r="BM35" s="15" t="str">
        <f t="shared" ref="BM35:BM62" si="75">LOOKUP($N35,$BD$2:$BF$2,BJ35:BL35)</f>
        <v>-</v>
      </c>
      <c r="BN35" s="9" t="e">
        <f t="shared" ref="BN35:BN62" si="76">BK35-BJ35</f>
        <v>#VALUE!</v>
      </c>
      <c r="BO35" s="10" t="e">
        <f t="shared" ref="BO35:BO62" si="77">BL35-BK35</f>
        <v>#VALUE!</v>
      </c>
      <c r="BP35">
        <f t="shared" ref="BP35:BP62" si="78">IF(AND(ISERROR(FIND("Fout",Q35)), ISERROR(FIND("Fout",AD35)), ISERROR(FIND("Fout",AQ35)), ISERROR(FIND( "Fout",BD35)), ISERROR(FIND( "Fout",BJ35))),0,1)</f>
        <v>0</v>
      </c>
      <c r="BQ35" s="93" t="e">
        <f t="shared" ref="BQ35:BQ62" si="79">IF(AB35=0, -1, BH35/AB35)</f>
        <v>#VALUE!</v>
      </c>
      <c r="BR35" s="93" t="e">
        <f t="shared" ref="BR35:BR62" si="80">IF(AB35=0,-1,BN35/AB35)</f>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ref="BW35:BW62" si="81">BU35-BT35</f>
        <v>#N/A</v>
      </c>
      <c r="BX35" s="93" t="e">
        <f t="shared" ref="BX35:BX62" si="82">BV35-BU35</f>
        <v>#N/A</v>
      </c>
      <c r="BY35" s="94">
        <f t="shared" ref="BY35:BY62" si="83">IFERROR(ABS(1-BW35/AB35), 999)</f>
        <v>999</v>
      </c>
      <c r="BZ35" s="94">
        <f t="shared" ref="BZ35:BZ62" si="84">IFERROR(ABS(1-BX35/AC35), 999)</f>
        <v>999</v>
      </c>
      <c r="CA35" s="94" t="e">
        <f t="shared" ref="CA35:CA62" si="85">ABS(LOOKUP(0.1*$K35,$Q$2:$Z$2,Q35:Z35)-BT35)</f>
        <v>#N/A</v>
      </c>
      <c r="CB35" t="e">
        <f t="shared" ref="CB35:CB62" si="86">ABS(LOOKUP($K35,$Q$2:$Z$2,Q35:Z35)-BU35)</f>
        <v>#N/A</v>
      </c>
      <c r="CC35" s="58" t="e">
        <f t="shared" ref="CC35:CC62" si="87">ABS(LOOKUP(10*$K35,$Q$2:$Z$2,Q35:Z35)-BV35)</f>
        <v>#N/A</v>
      </c>
      <c r="CD35" s="95" t="e">
        <f t="shared" ref="CD35:CD62" si="88">OR(BY35&gt;0.1,BZ35&gt;0.1, CA35&gt;=0.15, CB35&gt;=0.15, CC35&gt;=0.15)</f>
        <v>#N/A</v>
      </c>
      <c r="CE35" s="96" t="b">
        <f t="shared" ref="CE35:CE62" si="89">AA35&lt;AVERAGE(AA:AA)+2*STDEV(AA:AA)</f>
        <v>1</v>
      </c>
      <c r="CF35" t="e">
        <f t="shared" ref="CF35:CF62" si="90">BG35&lt;AVERAGE(BG:BG)+2*STDEV(BG:BG)</f>
        <v>#DIV/0!</v>
      </c>
      <c r="CG35" t="e">
        <f t="shared" ref="CG35:CG62" si="91">BM35&lt;AVERAGE(BM:BM)+2*STDEV(BM:BM)</f>
        <v>#DIV/0!</v>
      </c>
      <c r="CH35" s="84" t="b">
        <f t="shared" ref="CH35:CH62" si="92">AN35&gt;0.25</f>
        <v>1</v>
      </c>
      <c r="CI35">
        <f t="shared" ref="CI35:CI62" si="93">IF(CH35,AN35,"")</f>
        <v>1.4490000000000001</v>
      </c>
      <c r="CJ35" t="b">
        <f t="shared" ref="CJ35:CJ62" si="94">CI35&lt;AVERAGE(CI:CI)+3*STDEV(CI:CI)</f>
        <v>1</v>
      </c>
      <c r="CK35" t="b">
        <f t="shared" ref="CK35:CK62" si="95">AN35&lt;1.25</f>
        <v>0</v>
      </c>
      <c r="CL35" s="84" t="b">
        <f t="shared" si="57"/>
        <v>1</v>
      </c>
      <c r="CM35">
        <f t="shared" ref="CM35:CM62" si="96">IF(CL35,BA35,"")</f>
        <v>4.0439999999999996</v>
      </c>
      <c r="CN35" t="b">
        <f t="shared" ref="CN35:CN62" si="97">CM35&lt;AVERAGE(CM:CM)+3*STDEV(CM:CM)</f>
        <v>1</v>
      </c>
      <c r="CO35" s="84">
        <f t="shared" ref="CO35:CO62" si="98">IF(BA35=0, -1, AN35/(1.56*BA35^2))</f>
        <v>5.6796489471779392E-2</v>
      </c>
      <c r="CP35" t="b">
        <f t="shared" ref="CP35:CP62" si="99">OR(CO35&gt;0.035, CO35&lt;0.065)</f>
        <v>1</v>
      </c>
      <c r="CQ35" s="96" t="b">
        <f t="shared" ref="CQ35:CQ62" si="100">IF(O35="-", "-", ABS(AA35-AA34)&lt;O35*$CR$1)</f>
        <v>1</v>
      </c>
      <c r="CR35" t="e">
        <f t="shared" ref="CR35:CR62" si="101">IF(O35="-","-",ABS(BG35-BG34)&lt;O35*$CS$1)</f>
        <v>#VALUE!</v>
      </c>
      <c r="CS35" t="e">
        <f t="shared" ref="CS35:CS62" si="102">IF(O35="-","-",ABS(BM35-BM34)&lt;O35*$CT$1)</f>
        <v>#VALUE!</v>
      </c>
      <c r="CT35" t="b">
        <f t="shared" ref="CT35:CT62" si="103">IF(O35="-","-",ABS(AN35-AN34)&lt;O35*$CU$1)</f>
        <v>1</v>
      </c>
      <c r="CU35" t="b">
        <f t="shared" ref="CU35:CU62" si="104">IF(O35="-","-",ABS(BA34-BA35)&lt;O35*$CV$1)</f>
        <v>1</v>
      </c>
      <c r="CV35" s="84" t="b">
        <f t="shared" ref="CV35:CV61" si="105">IF(P35="-","-",ABS(AA36-AA35)&lt;P35*$CR$1)</f>
        <v>1</v>
      </c>
      <c r="CW35" t="e">
        <f t="shared" ref="CW35:CW61" si="106">IF(P35="-","-",ABS(BG36-BG35)&lt;P35*$CS$1)</f>
        <v>#VALUE!</v>
      </c>
      <c r="CX35" t="e">
        <f t="shared" ref="CX35:CX61" si="107">IF(P35="-","-",ABS(BM36-BM35)&lt;P35*$CT$1)</f>
        <v>#VALUE!</v>
      </c>
      <c r="CY35" t="b">
        <f t="shared" ref="CY35:CY61" si="108">IF(P35="-","-",ABS(AN36-AN35)&lt;P35*$CU$1)</f>
        <v>1</v>
      </c>
      <c r="CZ35" t="b">
        <f t="shared" ref="CZ35:CZ61" si="109">IF(P35="-","-",ABS(BA35-BA36)&lt;P35*$CV$1)</f>
        <v>1</v>
      </c>
      <c r="DA35" s="84">
        <f t="shared" ref="DA35:DA62" si="110">IFERROR(IF(AND(CQ35:CU35),0,1), 0)+IFERROR(IF(AND(CV35:CZ35),0,1),0)</f>
        <v>0</v>
      </c>
      <c r="DB35" t="e">
        <f t="shared" ref="DB35:DB62" si="111">AND(DA35&gt;0,CD35)</f>
        <v>#N/A</v>
      </c>
    </row>
    <row r="36" spans="1:106">
      <c r="A36" s="9">
        <v>2521</v>
      </c>
      <c r="B36" s="3">
        <v>2</v>
      </c>
      <c r="C36" s="3" t="s">
        <v>2653</v>
      </c>
      <c r="D36" s="3" t="str">
        <f t="shared" si="58"/>
        <v>WA_1_24-3_dk_0121</v>
      </c>
      <c r="E36" s="3" t="str">
        <f t="shared" si="59"/>
        <v>0121</v>
      </c>
      <c r="F36" s="3">
        <v>122436.758</v>
      </c>
      <c r="G36" s="15">
        <v>426121.40600000002</v>
      </c>
      <c r="H36" s="35" t="str">
        <f t="shared" si="60"/>
        <v>ja</v>
      </c>
      <c r="I36" s="42" t="s">
        <v>2402</v>
      </c>
      <c r="J36" s="20" t="s">
        <v>2620</v>
      </c>
      <c r="K36" s="21">
        <v>10000</v>
      </c>
      <c r="L36" s="28">
        <f t="shared" ref="L36:L62" si="112">L35</f>
        <v>1</v>
      </c>
      <c r="M36" s="28">
        <f t="shared" ref="M36:M62" si="113">M35</f>
        <v>1</v>
      </c>
      <c r="N36" s="56">
        <f t="shared" si="61"/>
        <v>10000</v>
      </c>
      <c r="O36" s="33">
        <f t="shared" ref="O36:O62" si="114">SQRT((F35-F36)^2+(G35-G36)^2)</f>
        <v>113.3596957652975</v>
      </c>
      <c r="P36" s="37">
        <f t="shared" si="62"/>
        <v>116.15565950913846</v>
      </c>
      <c r="Q36" s="9" t="s">
        <v>12</v>
      </c>
      <c r="R36" s="55" t="s">
        <v>12</v>
      </c>
      <c r="S36" s="55">
        <v>3.8380000000000001</v>
      </c>
      <c r="T36" s="55">
        <v>4.1040000000000001</v>
      </c>
      <c r="U36" s="55">
        <v>4.3499999999999996</v>
      </c>
      <c r="V36" s="3">
        <v>4.5519999999999996</v>
      </c>
      <c r="W36" s="3">
        <v>4.7549999999999999</v>
      </c>
      <c r="X36" s="3" t="s">
        <v>12</v>
      </c>
      <c r="Y36" s="3">
        <v>5.109</v>
      </c>
      <c r="Z36" s="15" t="s">
        <v>12</v>
      </c>
      <c r="AA36" s="10">
        <f t="shared" si="63"/>
        <v>4.7549999999999999</v>
      </c>
      <c r="AB36" s="9">
        <f t="shared" si="64"/>
        <v>0.40500000000000025</v>
      </c>
      <c r="AC36" s="10">
        <f t="shared" si="65"/>
        <v>0.35400000000000009</v>
      </c>
      <c r="AD36" s="9" t="s">
        <v>12</v>
      </c>
      <c r="AE36" s="55" t="s">
        <v>12</v>
      </c>
      <c r="AF36" s="55">
        <v>0.93</v>
      </c>
      <c r="AG36" s="55">
        <v>1.014</v>
      </c>
      <c r="AH36" s="55">
        <v>1.1060000000000001</v>
      </c>
      <c r="AI36" s="3">
        <v>1.1919999999999999</v>
      </c>
      <c r="AJ36" s="3">
        <v>1.2889999999999999</v>
      </c>
      <c r="AK36" s="3" t="s">
        <v>12</v>
      </c>
      <c r="AL36" s="3">
        <v>1.476</v>
      </c>
      <c r="AM36" s="15" t="s">
        <v>12</v>
      </c>
      <c r="AN36" s="10">
        <f t="shared" si="66"/>
        <v>1.2889999999999999</v>
      </c>
      <c r="AO36" s="9">
        <f t="shared" si="67"/>
        <v>0.18299999999999983</v>
      </c>
      <c r="AP36" s="10">
        <f t="shared" si="68"/>
        <v>0.18700000000000006</v>
      </c>
      <c r="AQ36" s="9" t="s">
        <v>12</v>
      </c>
      <c r="AR36" s="55" t="s">
        <v>12</v>
      </c>
      <c r="AS36" s="55">
        <v>3.2450000000000001</v>
      </c>
      <c r="AT36" s="55">
        <v>3.3820000000000001</v>
      </c>
      <c r="AU36" s="55">
        <v>3.5270000000000001</v>
      </c>
      <c r="AV36" s="3">
        <v>3.649</v>
      </c>
      <c r="AW36" s="3">
        <v>3.7770000000000001</v>
      </c>
      <c r="AX36" s="3" t="s">
        <v>12</v>
      </c>
      <c r="AY36" s="3">
        <v>4.0229999999999997</v>
      </c>
      <c r="AZ36" s="15" t="s">
        <v>12</v>
      </c>
      <c r="BA36" s="10">
        <f t="shared" si="69"/>
        <v>3.7770000000000001</v>
      </c>
      <c r="BB36" s="9">
        <f t="shared" si="70"/>
        <v>0.25</v>
      </c>
      <c r="BC36" s="10">
        <f t="shared" si="71"/>
        <v>0.24599999999999955</v>
      </c>
      <c r="BD36" s="9" t="s">
        <v>2403</v>
      </c>
      <c r="BE36" s="3" t="s">
        <v>12</v>
      </c>
      <c r="BF36" s="15" t="s">
        <v>12</v>
      </c>
      <c r="BG36" s="15" t="str">
        <f t="shared" si="72"/>
        <v>-</v>
      </c>
      <c r="BH36" s="9" t="e">
        <f t="shared" si="73"/>
        <v>#VALUE!</v>
      </c>
      <c r="BI36" s="10" t="e">
        <f t="shared" si="74"/>
        <v>#VALUE!</v>
      </c>
      <c r="BJ36" s="9" t="s">
        <v>2403</v>
      </c>
      <c r="BK36" s="3" t="s">
        <v>12</v>
      </c>
      <c r="BL36" s="15" t="s">
        <v>12</v>
      </c>
      <c r="BM36" s="15" t="str">
        <f t="shared" si="75"/>
        <v>-</v>
      </c>
      <c r="BN36" s="9" t="e">
        <f t="shared" si="76"/>
        <v>#VALUE!</v>
      </c>
      <c r="BO36" s="10" t="e">
        <f t="shared" si="77"/>
        <v>#VALUE!</v>
      </c>
      <c r="BP36">
        <f t="shared" si="78"/>
        <v>0</v>
      </c>
      <c r="BQ36" s="93" t="e">
        <f t="shared" si="79"/>
        <v>#VALUE!</v>
      </c>
      <c r="BR36" s="93" t="e">
        <f t="shared" si="80"/>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81"/>
        <v>#N/A</v>
      </c>
      <c r="BX36" s="93" t="e">
        <f t="shared" si="82"/>
        <v>#N/A</v>
      </c>
      <c r="BY36" s="94">
        <f t="shared" si="83"/>
        <v>999</v>
      </c>
      <c r="BZ36" s="94">
        <f t="shared" si="84"/>
        <v>999</v>
      </c>
      <c r="CA36" s="94" t="e">
        <f t="shared" si="85"/>
        <v>#N/A</v>
      </c>
      <c r="CB36" t="e">
        <f t="shared" si="86"/>
        <v>#N/A</v>
      </c>
      <c r="CC36" s="58" t="e">
        <f t="shared" si="87"/>
        <v>#N/A</v>
      </c>
      <c r="CD36" s="95" t="e">
        <f t="shared" si="88"/>
        <v>#N/A</v>
      </c>
      <c r="CE36" s="96" t="b">
        <f t="shared" si="89"/>
        <v>1</v>
      </c>
      <c r="CF36" t="e">
        <f t="shared" si="90"/>
        <v>#DIV/0!</v>
      </c>
      <c r="CG36" t="e">
        <f t="shared" si="91"/>
        <v>#DIV/0!</v>
      </c>
      <c r="CH36" s="84" t="b">
        <f t="shared" si="92"/>
        <v>1</v>
      </c>
      <c r="CI36">
        <f t="shared" si="93"/>
        <v>1.2889999999999999</v>
      </c>
      <c r="CJ36" t="b">
        <f t="shared" si="94"/>
        <v>1</v>
      </c>
      <c r="CK36" t="b">
        <f t="shared" si="95"/>
        <v>0</v>
      </c>
      <c r="CL36" s="84" t="b">
        <f t="shared" ref="CL36:CL62" si="115">BA36&lt;AVERAGE(BA:BA)+2*STDEV(BA:BA)</f>
        <v>1</v>
      </c>
      <c r="CM36">
        <f t="shared" si="96"/>
        <v>3.7770000000000001</v>
      </c>
      <c r="CN36" t="b">
        <f t="shared" si="97"/>
        <v>1</v>
      </c>
      <c r="CO36" s="84">
        <f t="shared" si="98"/>
        <v>5.7920773013566372E-2</v>
      </c>
      <c r="CP36" t="b">
        <f t="shared" si="99"/>
        <v>1</v>
      </c>
      <c r="CQ36" s="96" t="b">
        <f t="shared" si="100"/>
        <v>1</v>
      </c>
      <c r="CR36" t="e">
        <f t="shared" si="101"/>
        <v>#VALUE!</v>
      </c>
      <c r="CS36" t="e">
        <f t="shared" si="102"/>
        <v>#VALUE!</v>
      </c>
      <c r="CT36" t="b">
        <f t="shared" si="103"/>
        <v>1</v>
      </c>
      <c r="CU36" t="b">
        <f t="shared" si="104"/>
        <v>1</v>
      </c>
      <c r="CV36" s="84" t="b">
        <f t="shared" si="105"/>
        <v>1</v>
      </c>
      <c r="CW36" t="e">
        <f t="shared" si="106"/>
        <v>#VALUE!</v>
      </c>
      <c r="CX36" t="e">
        <f t="shared" si="107"/>
        <v>#VALUE!</v>
      </c>
      <c r="CY36" t="b">
        <f t="shared" si="108"/>
        <v>1</v>
      </c>
      <c r="CZ36" t="b">
        <f t="shared" si="109"/>
        <v>1</v>
      </c>
      <c r="DA36" s="84">
        <f t="shared" si="110"/>
        <v>0</v>
      </c>
      <c r="DB36" t="e">
        <f t="shared" si="111"/>
        <v>#N/A</v>
      </c>
    </row>
    <row r="37" spans="1:106">
      <c r="A37" s="9">
        <v>2522</v>
      </c>
      <c r="B37" s="3">
        <v>2</v>
      </c>
      <c r="C37" s="3" t="s">
        <v>2654</v>
      </c>
      <c r="D37" s="3" t="str">
        <f t="shared" si="58"/>
        <v>WA_1_24-3_dk_0122</v>
      </c>
      <c r="E37" s="3" t="str">
        <f t="shared" si="59"/>
        <v>0122</v>
      </c>
      <c r="F37" s="3">
        <v>122321.68799999999</v>
      </c>
      <c r="G37" s="15">
        <v>426105.56199999998</v>
      </c>
      <c r="H37" s="35" t="str">
        <f t="shared" si="60"/>
        <v>ja</v>
      </c>
      <c r="I37" s="42" t="s">
        <v>2402</v>
      </c>
      <c r="J37" s="20" t="s">
        <v>2620</v>
      </c>
      <c r="K37" s="21">
        <v>10000</v>
      </c>
      <c r="L37" s="28">
        <f t="shared" si="112"/>
        <v>1</v>
      </c>
      <c r="M37" s="28">
        <f t="shared" si="113"/>
        <v>1</v>
      </c>
      <c r="N37" s="56">
        <f t="shared" si="61"/>
        <v>10000</v>
      </c>
      <c r="O37" s="33">
        <f t="shared" si="114"/>
        <v>116.15565950913846</v>
      </c>
      <c r="P37" s="37">
        <f t="shared" si="62"/>
        <v>82.015944090155458</v>
      </c>
      <c r="Q37" s="9" t="s">
        <v>12</v>
      </c>
      <c r="R37" s="55" t="s">
        <v>12</v>
      </c>
      <c r="S37" s="55">
        <v>3.798</v>
      </c>
      <c r="T37" s="55">
        <v>4.0620000000000003</v>
      </c>
      <c r="U37" s="55">
        <v>4.3090000000000002</v>
      </c>
      <c r="V37" s="3">
        <v>4.5049999999999999</v>
      </c>
      <c r="W37" s="3">
        <v>4.7080000000000002</v>
      </c>
      <c r="X37" s="3" t="s">
        <v>12</v>
      </c>
      <c r="Y37" s="3">
        <v>5.0609999999999999</v>
      </c>
      <c r="Z37" s="15" t="s">
        <v>12</v>
      </c>
      <c r="AA37" s="10">
        <f t="shared" si="63"/>
        <v>4.7080000000000002</v>
      </c>
      <c r="AB37" s="9">
        <f t="shared" si="64"/>
        <v>0.39900000000000002</v>
      </c>
      <c r="AC37" s="10">
        <f t="shared" si="65"/>
        <v>0.35299999999999976</v>
      </c>
      <c r="AD37" s="9" t="s">
        <v>12</v>
      </c>
      <c r="AE37" s="55" t="s">
        <v>12</v>
      </c>
      <c r="AF37" s="55">
        <v>0.42</v>
      </c>
      <c r="AG37" s="55">
        <v>0.55400000000000005</v>
      </c>
      <c r="AH37" s="55">
        <v>0.69</v>
      </c>
      <c r="AI37" s="3">
        <v>0.81799999999999995</v>
      </c>
      <c r="AJ37" s="3">
        <v>0.97399999999999998</v>
      </c>
      <c r="AK37" s="3" t="s">
        <v>12</v>
      </c>
      <c r="AL37" s="3">
        <v>1.323</v>
      </c>
      <c r="AM37" s="15" t="s">
        <v>12</v>
      </c>
      <c r="AN37" s="10">
        <f t="shared" si="66"/>
        <v>0.97399999999999998</v>
      </c>
      <c r="AO37" s="9">
        <f t="shared" si="67"/>
        <v>0.28400000000000003</v>
      </c>
      <c r="AP37" s="10">
        <f t="shared" si="68"/>
        <v>0.34899999999999998</v>
      </c>
      <c r="AQ37" s="9" t="s">
        <v>12</v>
      </c>
      <c r="AR37" s="55" t="s">
        <v>12</v>
      </c>
      <c r="AS37" s="55">
        <v>2.0510000000000002</v>
      </c>
      <c r="AT37" s="55">
        <v>2.4380000000000002</v>
      </c>
      <c r="AU37" s="55">
        <v>2.71</v>
      </c>
      <c r="AV37" s="3">
        <v>2.9849999999999999</v>
      </c>
      <c r="AW37" s="3">
        <v>3.1970000000000001</v>
      </c>
      <c r="AX37" s="3" t="s">
        <v>12</v>
      </c>
      <c r="AY37" s="3">
        <v>3.7480000000000002</v>
      </c>
      <c r="AZ37" s="15" t="s">
        <v>12</v>
      </c>
      <c r="BA37" s="10">
        <f t="shared" si="69"/>
        <v>3.1970000000000001</v>
      </c>
      <c r="BB37" s="9">
        <f t="shared" si="70"/>
        <v>0.4870000000000001</v>
      </c>
      <c r="BC37" s="10">
        <f t="shared" si="71"/>
        <v>0.55100000000000016</v>
      </c>
      <c r="BD37" s="9" t="s">
        <v>2403</v>
      </c>
      <c r="BE37" s="3" t="s">
        <v>12</v>
      </c>
      <c r="BF37" s="15" t="s">
        <v>12</v>
      </c>
      <c r="BG37" s="15" t="str">
        <f t="shared" si="72"/>
        <v>-</v>
      </c>
      <c r="BH37" s="9" t="e">
        <f t="shared" si="73"/>
        <v>#VALUE!</v>
      </c>
      <c r="BI37" s="10" t="e">
        <f t="shared" si="74"/>
        <v>#VALUE!</v>
      </c>
      <c r="BJ37" s="9" t="s">
        <v>2403</v>
      </c>
      <c r="BK37" s="3" t="s">
        <v>12</v>
      </c>
      <c r="BL37" s="15" t="s">
        <v>12</v>
      </c>
      <c r="BM37" s="15" t="str">
        <f t="shared" si="75"/>
        <v>-</v>
      </c>
      <c r="BN37" s="9" t="e">
        <f t="shared" si="76"/>
        <v>#VALUE!</v>
      </c>
      <c r="BO37" s="10" t="e">
        <f t="shared" si="77"/>
        <v>#VALUE!</v>
      </c>
      <c r="BP37">
        <f t="shared" si="78"/>
        <v>0</v>
      </c>
      <c r="BQ37" s="93" t="e">
        <f t="shared" si="79"/>
        <v>#VALUE!</v>
      </c>
      <c r="BR37" s="93" t="e">
        <f t="shared" si="80"/>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81"/>
        <v>#N/A</v>
      </c>
      <c r="BX37" s="93" t="e">
        <f t="shared" si="82"/>
        <v>#N/A</v>
      </c>
      <c r="BY37" s="94">
        <f t="shared" si="83"/>
        <v>999</v>
      </c>
      <c r="BZ37" s="94">
        <f t="shared" si="84"/>
        <v>999</v>
      </c>
      <c r="CA37" s="94" t="e">
        <f t="shared" si="85"/>
        <v>#N/A</v>
      </c>
      <c r="CB37" t="e">
        <f t="shared" si="86"/>
        <v>#N/A</v>
      </c>
      <c r="CC37" s="58" t="e">
        <f t="shared" si="87"/>
        <v>#N/A</v>
      </c>
      <c r="CD37" s="95" t="e">
        <f t="shared" si="88"/>
        <v>#N/A</v>
      </c>
      <c r="CE37" s="96" t="b">
        <f t="shared" si="89"/>
        <v>1</v>
      </c>
      <c r="CF37" t="e">
        <f t="shared" si="90"/>
        <v>#DIV/0!</v>
      </c>
      <c r="CG37" t="e">
        <f t="shared" si="91"/>
        <v>#DIV/0!</v>
      </c>
      <c r="CH37" s="84" t="b">
        <f t="shared" si="92"/>
        <v>1</v>
      </c>
      <c r="CI37">
        <f t="shared" si="93"/>
        <v>0.97399999999999998</v>
      </c>
      <c r="CJ37" t="b">
        <f t="shared" si="94"/>
        <v>1</v>
      </c>
      <c r="CK37" t="b">
        <f t="shared" si="95"/>
        <v>1</v>
      </c>
      <c r="CL37" s="84" t="b">
        <f t="shared" si="115"/>
        <v>1</v>
      </c>
      <c r="CM37">
        <f t="shared" si="96"/>
        <v>3.1970000000000001</v>
      </c>
      <c r="CN37" t="b">
        <f t="shared" si="97"/>
        <v>1</v>
      </c>
      <c r="CO37" s="84">
        <f t="shared" si="98"/>
        <v>6.1087040601088848E-2</v>
      </c>
      <c r="CP37" t="b">
        <f t="shared" si="99"/>
        <v>1</v>
      </c>
      <c r="CQ37" s="96" t="b">
        <f t="shared" si="100"/>
        <v>1</v>
      </c>
      <c r="CR37" t="e">
        <f t="shared" si="101"/>
        <v>#VALUE!</v>
      </c>
      <c r="CS37" t="e">
        <f t="shared" si="102"/>
        <v>#VALUE!</v>
      </c>
      <c r="CT37" t="b">
        <f t="shared" si="103"/>
        <v>1</v>
      </c>
      <c r="CU37" t="b">
        <f t="shared" si="104"/>
        <v>1</v>
      </c>
      <c r="CV37" s="84" t="b">
        <f t="shared" si="105"/>
        <v>1</v>
      </c>
      <c r="CW37" t="e">
        <f t="shared" si="106"/>
        <v>#VALUE!</v>
      </c>
      <c r="CX37" t="e">
        <f t="shared" si="107"/>
        <v>#VALUE!</v>
      </c>
      <c r="CY37" t="b">
        <f t="shared" si="108"/>
        <v>0</v>
      </c>
      <c r="CZ37" t="b">
        <f t="shared" si="109"/>
        <v>0</v>
      </c>
      <c r="DA37" s="84">
        <f t="shared" si="110"/>
        <v>0</v>
      </c>
      <c r="DB37" t="e">
        <f t="shared" si="111"/>
        <v>#N/A</v>
      </c>
    </row>
    <row r="38" spans="1:106">
      <c r="A38" s="9">
        <v>2523</v>
      </c>
      <c r="B38" s="3">
        <v>2</v>
      </c>
      <c r="C38" s="3" t="s">
        <v>2655</v>
      </c>
      <c r="D38" s="3" t="str">
        <f t="shared" si="58"/>
        <v>WA_1_24-3_dk_0123</v>
      </c>
      <c r="E38" s="3" t="str">
        <f t="shared" si="59"/>
        <v>0123</v>
      </c>
      <c r="F38" s="3">
        <v>122239.734</v>
      </c>
      <c r="G38" s="15">
        <v>426102.375</v>
      </c>
      <c r="H38" s="35" t="str">
        <f t="shared" si="60"/>
        <v>ja</v>
      </c>
      <c r="I38" s="42" t="s">
        <v>2402</v>
      </c>
      <c r="J38" s="20" t="s">
        <v>2620</v>
      </c>
      <c r="K38" s="21">
        <v>10000</v>
      </c>
      <c r="L38" s="28">
        <f t="shared" si="112"/>
        <v>1</v>
      </c>
      <c r="M38" s="28">
        <f t="shared" si="113"/>
        <v>1</v>
      </c>
      <c r="N38" s="56">
        <f t="shared" si="61"/>
        <v>10000</v>
      </c>
      <c r="O38" s="33">
        <f t="shared" si="114"/>
        <v>82.015944090155458</v>
      </c>
      <c r="P38" s="37">
        <f t="shared" si="62"/>
        <v>119.28451059965396</v>
      </c>
      <c r="Q38" s="9" t="s">
        <v>12</v>
      </c>
      <c r="R38" s="55" t="s">
        <v>12</v>
      </c>
      <c r="S38" s="55">
        <v>3.774</v>
      </c>
      <c r="T38" s="55">
        <v>4.03</v>
      </c>
      <c r="U38" s="55">
        <v>4.2690000000000001</v>
      </c>
      <c r="V38" s="3">
        <v>4.4660000000000002</v>
      </c>
      <c r="W38" s="3">
        <v>4.6660000000000004</v>
      </c>
      <c r="X38" s="3" t="s">
        <v>12</v>
      </c>
      <c r="Y38" s="3">
        <v>5.0170000000000003</v>
      </c>
      <c r="Z38" s="15" t="s">
        <v>12</v>
      </c>
      <c r="AA38" s="10">
        <f t="shared" si="63"/>
        <v>4.6660000000000004</v>
      </c>
      <c r="AB38" s="9">
        <f t="shared" si="64"/>
        <v>0.39700000000000024</v>
      </c>
      <c r="AC38" s="10">
        <f t="shared" si="65"/>
        <v>0.35099999999999998</v>
      </c>
      <c r="AD38" s="9" t="s">
        <v>12</v>
      </c>
      <c r="AE38" s="55" t="s">
        <v>12</v>
      </c>
      <c r="AF38" s="55">
        <v>1.08</v>
      </c>
      <c r="AG38" s="55">
        <v>1.177</v>
      </c>
      <c r="AH38" s="55">
        <v>1.2809999999999999</v>
      </c>
      <c r="AI38" s="3">
        <v>1.379</v>
      </c>
      <c r="AJ38" s="3">
        <v>1.488</v>
      </c>
      <c r="AK38" s="3" t="s">
        <v>12</v>
      </c>
      <c r="AL38" s="3">
        <v>1.702</v>
      </c>
      <c r="AM38" s="15" t="s">
        <v>12</v>
      </c>
      <c r="AN38" s="10">
        <f t="shared" si="66"/>
        <v>1.488</v>
      </c>
      <c r="AO38" s="9">
        <f t="shared" si="67"/>
        <v>0.20700000000000007</v>
      </c>
      <c r="AP38" s="10">
        <f t="shared" si="68"/>
        <v>0.21399999999999997</v>
      </c>
      <c r="AQ38" s="9" t="s">
        <v>12</v>
      </c>
      <c r="AR38" s="55" t="s">
        <v>12</v>
      </c>
      <c r="AS38" s="55">
        <v>3.5840000000000001</v>
      </c>
      <c r="AT38" s="55">
        <v>3.73</v>
      </c>
      <c r="AU38" s="55">
        <v>3.8839999999999999</v>
      </c>
      <c r="AV38" s="3">
        <v>4.016</v>
      </c>
      <c r="AW38" s="3">
        <v>4.1559999999999997</v>
      </c>
      <c r="AX38" s="3" t="s">
        <v>12</v>
      </c>
      <c r="AY38" s="3">
        <v>4.4249999999999998</v>
      </c>
      <c r="AZ38" s="15" t="s">
        <v>12</v>
      </c>
      <c r="BA38" s="10">
        <f t="shared" si="69"/>
        <v>4.1559999999999997</v>
      </c>
      <c r="BB38" s="9">
        <f t="shared" si="70"/>
        <v>0.2719999999999998</v>
      </c>
      <c r="BC38" s="10">
        <f t="shared" si="71"/>
        <v>0.26900000000000013</v>
      </c>
      <c r="BD38" s="9" t="s">
        <v>2403</v>
      </c>
      <c r="BE38" s="3" t="s">
        <v>12</v>
      </c>
      <c r="BF38" s="15" t="s">
        <v>12</v>
      </c>
      <c r="BG38" s="15" t="str">
        <f t="shared" si="72"/>
        <v>-</v>
      </c>
      <c r="BH38" s="9" t="e">
        <f t="shared" si="73"/>
        <v>#VALUE!</v>
      </c>
      <c r="BI38" s="10" t="e">
        <f t="shared" si="74"/>
        <v>#VALUE!</v>
      </c>
      <c r="BJ38" s="9" t="s">
        <v>2403</v>
      </c>
      <c r="BK38" s="3" t="s">
        <v>12</v>
      </c>
      <c r="BL38" s="15" t="s">
        <v>12</v>
      </c>
      <c r="BM38" s="15" t="str">
        <f t="shared" si="75"/>
        <v>-</v>
      </c>
      <c r="BN38" s="9" t="e">
        <f t="shared" si="76"/>
        <v>#VALUE!</v>
      </c>
      <c r="BO38" s="10" t="e">
        <f t="shared" si="77"/>
        <v>#VALUE!</v>
      </c>
      <c r="BP38">
        <f t="shared" si="78"/>
        <v>0</v>
      </c>
      <c r="BQ38" s="93" t="e">
        <f t="shared" si="79"/>
        <v>#VALUE!</v>
      </c>
      <c r="BR38" s="93" t="e">
        <f t="shared" si="80"/>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81"/>
        <v>#N/A</v>
      </c>
      <c r="BX38" s="93" t="e">
        <f t="shared" si="82"/>
        <v>#N/A</v>
      </c>
      <c r="BY38" s="94">
        <f t="shared" si="83"/>
        <v>999</v>
      </c>
      <c r="BZ38" s="94">
        <f t="shared" si="84"/>
        <v>999</v>
      </c>
      <c r="CA38" s="94" t="e">
        <f t="shared" si="85"/>
        <v>#N/A</v>
      </c>
      <c r="CB38" t="e">
        <f t="shared" si="86"/>
        <v>#N/A</v>
      </c>
      <c r="CC38" s="58" t="e">
        <f t="shared" si="87"/>
        <v>#N/A</v>
      </c>
      <c r="CD38" s="95" t="e">
        <f t="shared" si="88"/>
        <v>#N/A</v>
      </c>
      <c r="CE38" s="96" t="b">
        <f t="shared" si="89"/>
        <v>1</v>
      </c>
      <c r="CF38" t="e">
        <f t="shared" si="90"/>
        <v>#DIV/0!</v>
      </c>
      <c r="CG38" t="e">
        <f t="shared" si="91"/>
        <v>#DIV/0!</v>
      </c>
      <c r="CH38" s="84" t="b">
        <f t="shared" si="92"/>
        <v>1</v>
      </c>
      <c r="CI38">
        <f t="shared" si="93"/>
        <v>1.488</v>
      </c>
      <c r="CJ38" t="b">
        <f t="shared" si="94"/>
        <v>1</v>
      </c>
      <c r="CK38" t="b">
        <f t="shared" si="95"/>
        <v>0</v>
      </c>
      <c r="CL38" s="84" t="b">
        <f t="shared" si="115"/>
        <v>1</v>
      </c>
      <c r="CM38">
        <f t="shared" si="96"/>
        <v>4.1559999999999997</v>
      </c>
      <c r="CN38" t="b">
        <f t="shared" si="97"/>
        <v>1</v>
      </c>
      <c r="CO38" s="84">
        <f t="shared" si="98"/>
        <v>5.5223923031960123E-2</v>
      </c>
      <c r="CP38" t="b">
        <f t="shared" si="99"/>
        <v>1</v>
      </c>
      <c r="CQ38" s="96" t="b">
        <f t="shared" si="100"/>
        <v>1</v>
      </c>
      <c r="CR38" t="e">
        <f t="shared" si="101"/>
        <v>#VALUE!</v>
      </c>
      <c r="CS38" t="e">
        <f t="shared" si="102"/>
        <v>#VALUE!</v>
      </c>
      <c r="CT38" t="b">
        <f t="shared" si="103"/>
        <v>0</v>
      </c>
      <c r="CU38" t="b">
        <f t="shared" si="104"/>
        <v>0</v>
      </c>
      <c r="CV38" s="84" t="b">
        <f t="shared" si="105"/>
        <v>1</v>
      </c>
      <c r="CW38" t="e">
        <f t="shared" si="106"/>
        <v>#VALUE!</v>
      </c>
      <c r="CX38" t="e">
        <f t="shared" si="107"/>
        <v>#VALUE!</v>
      </c>
      <c r="CY38" t="b">
        <f t="shared" si="108"/>
        <v>1</v>
      </c>
      <c r="CZ38" t="b">
        <f t="shared" si="109"/>
        <v>1</v>
      </c>
      <c r="DA38" s="84">
        <f t="shared" si="110"/>
        <v>0</v>
      </c>
      <c r="DB38" t="e">
        <f t="shared" si="111"/>
        <v>#N/A</v>
      </c>
    </row>
    <row r="39" spans="1:106">
      <c r="A39" s="9">
        <v>2524</v>
      </c>
      <c r="B39" s="3">
        <v>2</v>
      </c>
      <c r="C39" s="3" t="s">
        <v>2656</v>
      </c>
      <c r="D39" s="3" t="str">
        <f t="shared" si="58"/>
        <v>WA_1_24-3_dk_0124</v>
      </c>
      <c r="E39" s="3" t="str">
        <f t="shared" si="59"/>
        <v>0124</v>
      </c>
      <c r="F39" s="3">
        <v>122122.484</v>
      </c>
      <c r="G39" s="15">
        <v>426080.43800000002</v>
      </c>
      <c r="H39" s="35" t="str">
        <f t="shared" si="60"/>
        <v>ja</v>
      </c>
      <c r="I39" s="42" t="s">
        <v>2402</v>
      </c>
      <c r="J39" s="20" t="s">
        <v>2620</v>
      </c>
      <c r="K39" s="21">
        <v>10000</v>
      </c>
      <c r="L39" s="28">
        <f t="shared" si="112"/>
        <v>1</v>
      </c>
      <c r="M39" s="28">
        <f t="shared" si="113"/>
        <v>1</v>
      </c>
      <c r="N39" s="56">
        <f t="shared" si="61"/>
        <v>10000</v>
      </c>
      <c r="O39" s="33">
        <f t="shared" si="114"/>
        <v>119.28451059965396</v>
      </c>
      <c r="P39" s="37">
        <f t="shared" si="62"/>
        <v>78.334952128671006</v>
      </c>
      <c r="Q39" s="9" t="s">
        <v>12</v>
      </c>
      <c r="R39" s="55" t="s">
        <v>12</v>
      </c>
      <c r="S39" s="55">
        <v>3.7629999999999999</v>
      </c>
      <c r="T39" s="55">
        <v>4.0179999999999998</v>
      </c>
      <c r="U39" s="55">
        <v>4.2560000000000002</v>
      </c>
      <c r="V39" s="3">
        <v>4.45</v>
      </c>
      <c r="W39" s="3">
        <v>4.6479999999999997</v>
      </c>
      <c r="X39" s="3" t="s">
        <v>12</v>
      </c>
      <c r="Y39" s="3">
        <v>4.9930000000000003</v>
      </c>
      <c r="Z39" s="15" t="s">
        <v>12</v>
      </c>
      <c r="AA39" s="10">
        <f t="shared" si="63"/>
        <v>4.6479999999999997</v>
      </c>
      <c r="AB39" s="9">
        <f t="shared" si="64"/>
        <v>0.39199999999999946</v>
      </c>
      <c r="AC39" s="10">
        <f t="shared" si="65"/>
        <v>0.34500000000000064</v>
      </c>
      <c r="AD39" s="9" t="s">
        <v>12</v>
      </c>
      <c r="AE39" s="55" t="s">
        <v>12</v>
      </c>
      <c r="AF39" s="55">
        <v>1.0900000000000001</v>
      </c>
      <c r="AG39" s="55">
        <v>1.1879999999999999</v>
      </c>
      <c r="AH39" s="55">
        <v>1.294</v>
      </c>
      <c r="AI39" s="3">
        <v>1.3919999999999999</v>
      </c>
      <c r="AJ39" s="3">
        <v>1.5029999999999999</v>
      </c>
      <c r="AK39" s="3" t="s">
        <v>12</v>
      </c>
      <c r="AL39" s="3">
        <v>1.718</v>
      </c>
      <c r="AM39" s="15" t="s">
        <v>12</v>
      </c>
      <c r="AN39" s="10">
        <f t="shared" si="66"/>
        <v>1.5029999999999999</v>
      </c>
      <c r="AO39" s="9">
        <f t="shared" si="67"/>
        <v>0.20899999999999985</v>
      </c>
      <c r="AP39" s="10">
        <f t="shared" si="68"/>
        <v>0.21500000000000008</v>
      </c>
      <c r="AQ39" s="9" t="s">
        <v>12</v>
      </c>
      <c r="AR39" s="55" t="s">
        <v>12</v>
      </c>
      <c r="AS39" s="55">
        <v>3.6040000000000001</v>
      </c>
      <c r="AT39" s="55">
        <v>3.7490000000000001</v>
      </c>
      <c r="AU39" s="55">
        <v>3.9049999999999998</v>
      </c>
      <c r="AV39" s="3">
        <v>4.0369999999999999</v>
      </c>
      <c r="AW39" s="3">
        <v>4.1769999999999996</v>
      </c>
      <c r="AX39" s="3" t="s">
        <v>12</v>
      </c>
      <c r="AY39" s="3">
        <v>4.4470000000000001</v>
      </c>
      <c r="AZ39" s="15" t="s">
        <v>12</v>
      </c>
      <c r="BA39" s="10">
        <f t="shared" si="69"/>
        <v>4.1769999999999996</v>
      </c>
      <c r="BB39" s="9">
        <f t="shared" si="70"/>
        <v>0.2719999999999998</v>
      </c>
      <c r="BC39" s="10">
        <f t="shared" si="71"/>
        <v>0.27000000000000046</v>
      </c>
      <c r="BD39" s="9" t="s">
        <v>2403</v>
      </c>
      <c r="BE39" s="3" t="s">
        <v>12</v>
      </c>
      <c r="BF39" s="15" t="s">
        <v>12</v>
      </c>
      <c r="BG39" s="15" t="str">
        <f t="shared" si="72"/>
        <v>-</v>
      </c>
      <c r="BH39" s="9" t="e">
        <f t="shared" si="73"/>
        <v>#VALUE!</v>
      </c>
      <c r="BI39" s="10" t="e">
        <f t="shared" si="74"/>
        <v>#VALUE!</v>
      </c>
      <c r="BJ39" s="9" t="s">
        <v>2403</v>
      </c>
      <c r="BK39" s="3" t="s">
        <v>12</v>
      </c>
      <c r="BL39" s="15" t="s">
        <v>12</v>
      </c>
      <c r="BM39" s="15" t="str">
        <f t="shared" si="75"/>
        <v>-</v>
      </c>
      <c r="BN39" s="9" t="e">
        <f t="shared" si="76"/>
        <v>#VALUE!</v>
      </c>
      <c r="BO39" s="10" t="e">
        <f t="shared" si="77"/>
        <v>#VALUE!</v>
      </c>
      <c r="BP39">
        <f t="shared" si="78"/>
        <v>0</v>
      </c>
      <c r="BQ39" s="93" t="e">
        <f t="shared" si="79"/>
        <v>#VALUE!</v>
      </c>
      <c r="BR39" s="93" t="e">
        <f t="shared" si="80"/>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81"/>
        <v>#N/A</v>
      </c>
      <c r="BX39" s="93" t="e">
        <f t="shared" si="82"/>
        <v>#N/A</v>
      </c>
      <c r="BY39" s="94">
        <f t="shared" si="83"/>
        <v>999</v>
      </c>
      <c r="BZ39" s="94">
        <f t="shared" si="84"/>
        <v>999</v>
      </c>
      <c r="CA39" s="94" t="e">
        <f t="shared" si="85"/>
        <v>#N/A</v>
      </c>
      <c r="CB39" t="e">
        <f t="shared" si="86"/>
        <v>#N/A</v>
      </c>
      <c r="CC39" s="58" t="e">
        <f t="shared" si="87"/>
        <v>#N/A</v>
      </c>
      <c r="CD39" s="95" t="e">
        <f t="shared" si="88"/>
        <v>#N/A</v>
      </c>
      <c r="CE39" s="96" t="b">
        <f t="shared" si="89"/>
        <v>1</v>
      </c>
      <c r="CF39" t="e">
        <f t="shared" si="90"/>
        <v>#DIV/0!</v>
      </c>
      <c r="CG39" t="e">
        <f t="shared" si="91"/>
        <v>#DIV/0!</v>
      </c>
      <c r="CH39" s="84" t="b">
        <f t="shared" si="92"/>
        <v>1</v>
      </c>
      <c r="CI39">
        <f t="shared" si="93"/>
        <v>1.5029999999999999</v>
      </c>
      <c r="CJ39" t="b">
        <f t="shared" si="94"/>
        <v>1</v>
      </c>
      <c r="CK39" t="b">
        <f t="shared" si="95"/>
        <v>0</v>
      </c>
      <c r="CL39" s="84" t="b">
        <f t="shared" si="115"/>
        <v>1</v>
      </c>
      <c r="CM39">
        <f t="shared" si="96"/>
        <v>4.1769999999999996</v>
      </c>
      <c r="CN39" t="b">
        <f t="shared" si="97"/>
        <v>1</v>
      </c>
      <c r="CO39" s="84">
        <f t="shared" si="98"/>
        <v>5.5221148088715394E-2</v>
      </c>
      <c r="CP39" t="b">
        <f t="shared" si="99"/>
        <v>1</v>
      </c>
      <c r="CQ39" s="96" t="b">
        <f t="shared" si="100"/>
        <v>1</v>
      </c>
      <c r="CR39" t="e">
        <f t="shared" si="101"/>
        <v>#VALUE!</v>
      </c>
      <c r="CS39" t="e">
        <f t="shared" si="102"/>
        <v>#VALUE!</v>
      </c>
      <c r="CT39" t="b">
        <f t="shared" si="103"/>
        <v>1</v>
      </c>
      <c r="CU39" t="b">
        <f t="shared" si="104"/>
        <v>1</v>
      </c>
      <c r="CV39" s="84" t="b">
        <f t="shared" si="105"/>
        <v>0</v>
      </c>
      <c r="CW39" t="e">
        <f t="shared" si="106"/>
        <v>#VALUE!</v>
      </c>
      <c r="CX39" t="e">
        <f t="shared" si="107"/>
        <v>#VALUE!</v>
      </c>
      <c r="CY39" t="b">
        <f t="shared" si="108"/>
        <v>1</v>
      </c>
      <c r="CZ39" t="b">
        <f t="shared" si="109"/>
        <v>1</v>
      </c>
      <c r="DA39" s="84">
        <f t="shared" si="110"/>
        <v>0</v>
      </c>
      <c r="DB39" t="e">
        <f t="shared" si="111"/>
        <v>#N/A</v>
      </c>
    </row>
    <row r="40" spans="1:106">
      <c r="A40" s="9">
        <v>2525</v>
      </c>
      <c r="B40" s="3">
        <v>2</v>
      </c>
      <c r="C40" s="3" t="s">
        <v>2657</v>
      </c>
      <c r="D40" s="3" t="str">
        <f t="shared" si="58"/>
        <v>WA_1_24-3_dk_0125</v>
      </c>
      <c r="E40" s="3" t="str">
        <f t="shared" si="59"/>
        <v>0125</v>
      </c>
      <c r="F40" s="3">
        <v>122052.125</v>
      </c>
      <c r="G40" s="15">
        <v>426046</v>
      </c>
      <c r="H40" s="35" t="str">
        <f t="shared" si="60"/>
        <v>ja</v>
      </c>
      <c r="I40" s="42" t="s">
        <v>2402</v>
      </c>
      <c r="J40" s="20" t="s">
        <v>2620</v>
      </c>
      <c r="K40" s="21">
        <v>10000</v>
      </c>
      <c r="L40" s="28">
        <f t="shared" si="112"/>
        <v>1</v>
      </c>
      <c r="M40" s="28">
        <f t="shared" si="113"/>
        <v>1</v>
      </c>
      <c r="N40" s="56">
        <f t="shared" si="61"/>
        <v>10000</v>
      </c>
      <c r="O40" s="33">
        <f t="shared" si="114"/>
        <v>78.334952128671006</v>
      </c>
      <c r="P40" s="37">
        <f t="shared" si="62"/>
        <v>85.473360926066746</v>
      </c>
      <c r="Q40" s="9" t="s">
        <v>12</v>
      </c>
      <c r="R40" s="55" t="s">
        <v>12</v>
      </c>
      <c r="S40" s="55">
        <v>3.7029999999999998</v>
      </c>
      <c r="T40" s="55">
        <v>3.9470000000000001</v>
      </c>
      <c r="U40" s="55">
        <v>4.1719999999999997</v>
      </c>
      <c r="V40" s="3">
        <v>4.3579999999999997</v>
      </c>
      <c r="W40" s="3">
        <v>4.548</v>
      </c>
      <c r="X40" s="3" t="s">
        <v>12</v>
      </c>
      <c r="Y40" s="3">
        <v>4.8840000000000003</v>
      </c>
      <c r="Z40" s="15" t="s">
        <v>12</v>
      </c>
      <c r="AA40" s="10">
        <f t="shared" si="63"/>
        <v>4.548</v>
      </c>
      <c r="AB40" s="9">
        <f t="shared" si="64"/>
        <v>0.37600000000000033</v>
      </c>
      <c r="AC40" s="10">
        <f t="shared" si="65"/>
        <v>0.3360000000000003</v>
      </c>
      <c r="AD40" s="9" t="s">
        <v>12</v>
      </c>
      <c r="AE40" s="55" t="s">
        <v>12</v>
      </c>
      <c r="AF40" s="55">
        <v>1.0680000000000001</v>
      </c>
      <c r="AG40" s="55">
        <v>1.1830000000000001</v>
      </c>
      <c r="AH40" s="55">
        <v>1.296</v>
      </c>
      <c r="AI40" s="3">
        <v>1.395</v>
      </c>
      <c r="AJ40" s="3">
        <v>1.5069999999999999</v>
      </c>
      <c r="AK40" s="3" t="s">
        <v>12</v>
      </c>
      <c r="AL40" s="3">
        <v>1.7230000000000001</v>
      </c>
      <c r="AM40" s="15" t="s">
        <v>12</v>
      </c>
      <c r="AN40" s="10">
        <f t="shared" si="66"/>
        <v>1.5069999999999999</v>
      </c>
      <c r="AO40" s="9">
        <f t="shared" si="67"/>
        <v>0.21099999999999985</v>
      </c>
      <c r="AP40" s="10">
        <f t="shared" si="68"/>
        <v>0.21600000000000019</v>
      </c>
      <c r="AQ40" s="9" t="s">
        <v>12</v>
      </c>
      <c r="AR40" s="55" t="s">
        <v>12</v>
      </c>
      <c r="AS40" s="55">
        <v>3.5619999999999998</v>
      </c>
      <c r="AT40" s="55">
        <v>3.7370000000000001</v>
      </c>
      <c r="AU40" s="55">
        <v>3.9020000000000001</v>
      </c>
      <c r="AV40" s="3">
        <v>4.0330000000000004</v>
      </c>
      <c r="AW40" s="3">
        <v>4.1740000000000004</v>
      </c>
      <c r="AX40" s="3" t="s">
        <v>12</v>
      </c>
      <c r="AY40" s="3">
        <v>4.444</v>
      </c>
      <c r="AZ40" s="15" t="s">
        <v>12</v>
      </c>
      <c r="BA40" s="10">
        <f t="shared" si="69"/>
        <v>4.1740000000000004</v>
      </c>
      <c r="BB40" s="9">
        <f t="shared" si="70"/>
        <v>0.27200000000000024</v>
      </c>
      <c r="BC40" s="10">
        <f t="shared" si="71"/>
        <v>0.26999999999999957</v>
      </c>
      <c r="BD40" s="9" t="s">
        <v>2403</v>
      </c>
      <c r="BE40" s="3" t="s">
        <v>12</v>
      </c>
      <c r="BF40" s="15" t="s">
        <v>12</v>
      </c>
      <c r="BG40" s="15" t="str">
        <f t="shared" si="72"/>
        <v>-</v>
      </c>
      <c r="BH40" s="9" t="e">
        <f t="shared" si="73"/>
        <v>#VALUE!</v>
      </c>
      <c r="BI40" s="10" t="e">
        <f t="shared" si="74"/>
        <v>#VALUE!</v>
      </c>
      <c r="BJ40" s="9" t="s">
        <v>2403</v>
      </c>
      <c r="BK40" s="3" t="s">
        <v>12</v>
      </c>
      <c r="BL40" s="15" t="s">
        <v>12</v>
      </c>
      <c r="BM40" s="15" t="str">
        <f t="shared" si="75"/>
        <v>-</v>
      </c>
      <c r="BN40" s="9" t="e">
        <f t="shared" si="76"/>
        <v>#VALUE!</v>
      </c>
      <c r="BO40" s="10" t="e">
        <f t="shared" si="77"/>
        <v>#VALUE!</v>
      </c>
      <c r="BP40">
        <f t="shared" si="78"/>
        <v>0</v>
      </c>
      <c r="BQ40" s="93" t="e">
        <f t="shared" si="79"/>
        <v>#VALUE!</v>
      </c>
      <c r="BR40" s="93" t="e">
        <f t="shared" si="80"/>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81"/>
        <v>#N/A</v>
      </c>
      <c r="BX40" s="93" t="e">
        <f t="shared" si="82"/>
        <v>#N/A</v>
      </c>
      <c r="BY40" s="94">
        <f t="shared" si="83"/>
        <v>999</v>
      </c>
      <c r="BZ40" s="94">
        <f t="shared" si="84"/>
        <v>999</v>
      </c>
      <c r="CA40" s="94" t="e">
        <f t="shared" si="85"/>
        <v>#N/A</v>
      </c>
      <c r="CB40" t="e">
        <f t="shared" si="86"/>
        <v>#N/A</v>
      </c>
      <c r="CC40" s="58" t="e">
        <f t="shared" si="87"/>
        <v>#N/A</v>
      </c>
      <c r="CD40" s="95" t="e">
        <f t="shared" si="88"/>
        <v>#N/A</v>
      </c>
      <c r="CE40" s="96" t="b">
        <f t="shared" si="89"/>
        <v>1</v>
      </c>
      <c r="CF40" t="e">
        <f t="shared" si="90"/>
        <v>#DIV/0!</v>
      </c>
      <c r="CG40" t="e">
        <f t="shared" si="91"/>
        <v>#DIV/0!</v>
      </c>
      <c r="CH40" s="84" t="b">
        <f t="shared" si="92"/>
        <v>1</v>
      </c>
      <c r="CI40">
        <f t="shared" si="93"/>
        <v>1.5069999999999999</v>
      </c>
      <c r="CJ40" t="b">
        <f t="shared" si="94"/>
        <v>1</v>
      </c>
      <c r="CK40" t="b">
        <f t="shared" si="95"/>
        <v>0</v>
      </c>
      <c r="CL40" s="84" t="b">
        <f t="shared" si="115"/>
        <v>1</v>
      </c>
      <c r="CM40">
        <f t="shared" si="96"/>
        <v>4.1740000000000004</v>
      </c>
      <c r="CN40" t="b">
        <f t="shared" si="97"/>
        <v>1</v>
      </c>
      <c r="CO40" s="84">
        <f t="shared" si="98"/>
        <v>5.5447729161542419E-2</v>
      </c>
      <c r="CP40" t="b">
        <f t="shared" si="99"/>
        <v>1</v>
      </c>
      <c r="CQ40" s="96" t="b">
        <f t="shared" si="100"/>
        <v>0</v>
      </c>
      <c r="CR40" t="e">
        <f t="shared" si="101"/>
        <v>#VALUE!</v>
      </c>
      <c r="CS40" t="e">
        <f t="shared" si="102"/>
        <v>#VALUE!</v>
      </c>
      <c r="CT40" t="b">
        <f t="shared" si="103"/>
        <v>1</v>
      </c>
      <c r="CU40" t="b">
        <f t="shared" si="104"/>
        <v>1</v>
      </c>
      <c r="CV40" s="84" t="b">
        <f t="shared" si="105"/>
        <v>1</v>
      </c>
      <c r="CW40" t="e">
        <f t="shared" si="106"/>
        <v>#VALUE!</v>
      </c>
      <c r="CX40" t="e">
        <f t="shared" si="107"/>
        <v>#VALUE!</v>
      </c>
      <c r="CY40" t="b">
        <f t="shared" si="108"/>
        <v>1</v>
      </c>
      <c r="CZ40" t="b">
        <f t="shared" si="109"/>
        <v>1</v>
      </c>
      <c r="DA40" s="84">
        <f t="shared" si="110"/>
        <v>0</v>
      </c>
      <c r="DB40" t="e">
        <f t="shared" si="111"/>
        <v>#N/A</v>
      </c>
    </row>
    <row r="41" spans="1:106">
      <c r="A41" s="9">
        <v>2526</v>
      </c>
      <c r="B41" s="3">
        <v>2</v>
      </c>
      <c r="C41" s="3" t="s">
        <v>2658</v>
      </c>
      <c r="D41" s="3" t="str">
        <f t="shared" si="58"/>
        <v>WA_1_24-3_dk_0126</v>
      </c>
      <c r="E41" s="3" t="str">
        <f t="shared" si="59"/>
        <v>0126</v>
      </c>
      <c r="F41" s="3">
        <v>121994.70299999999</v>
      </c>
      <c r="G41" s="15">
        <v>425982.68800000002</v>
      </c>
      <c r="H41" s="35" t="str">
        <f t="shared" si="60"/>
        <v>ja</v>
      </c>
      <c r="I41" s="42" t="s">
        <v>2402</v>
      </c>
      <c r="J41" s="20" t="s">
        <v>2620</v>
      </c>
      <c r="K41" s="21">
        <v>10000</v>
      </c>
      <c r="L41" s="28">
        <f t="shared" si="112"/>
        <v>1</v>
      </c>
      <c r="M41" s="28">
        <f t="shared" si="113"/>
        <v>1</v>
      </c>
      <c r="N41" s="56">
        <f t="shared" si="61"/>
        <v>10000</v>
      </c>
      <c r="O41" s="33">
        <f t="shared" si="114"/>
        <v>85.473360926066746</v>
      </c>
      <c r="P41" s="37">
        <f t="shared" si="62"/>
        <v>127.03052414282047</v>
      </c>
      <c r="Q41" s="9" t="s">
        <v>12</v>
      </c>
      <c r="R41" s="55" t="s">
        <v>12</v>
      </c>
      <c r="S41" s="55">
        <v>3.6989999999999998</v>
      </c>
      <c r="T41" s="55">
        <v>3.9409999999999998</v>
      </c>
      <c r="U41" s="55">
        <v>4.1669999999999998</v>
      </c>
      <c r="V41" s="3">
        <v>4.3520000000000003</v>
      </c>
      <c r="W41" s="3">
        <v>4.5419999999999998</v>
      </c>
      <c r="X41" s="3" t="s">
        <v>12</v>
      </c>
      <c r="Y41" s="3">
        <v>4.8780000000000001</v>
      </c>
      <c r="Z41" s="15" t="s">
        <v>12</v>
      </c>
      <c r="AA41" s="10">
        <f t="shared" si="63"/>
        <v>4.5419999999999998</v>
      </c>
      <c r="AB41" s="9">
        <f t="shared" si="64"/>
        <v>0.375</v>
      </c>
      <c r="AC41" s="10">
        <f t="shared" si="65"/>
        <v>0.3360000000000003</v>
      </c>
      <c r="AD41" s="9" t="s">
        <v>12</v>
      </c>
      <c r="AE41" s="55" t="s">
        <v>12</v>
      </c>
      <c r="AF41" s="55">
        <v>1.081</v>
      </c>
      <c r="AG41" s="55">
        <v>1.206</v>
      </c>
      <c r="AH41" s="55">
        <v>1.3360000000000001</v>
      </c>
      <c r="AI41" s="3">
        <v>1.4450000000000001</v>
      </c>
      <c r="AJ41" s="3">
        <v>1.56</v>
      </c>
      <c r="AK41" s="3" t="s">
        <v>12</v>
      </c>
      <c r="AL41" s="3">
        <v>1.7809999999999999</v>
      </c>
      <c r="AM41" s="15" t="s">
        <v>12</v>
      </c>
      <c r="AN41" s="10">
        <f t="shared" si="66"/>
        <v>1.56</v>
      </c>
      <c r="AO41" s="9">
        <f t="shared" si="67"/>
        <v>0.22399999999999998</v>
      </c>
      <c r="AP41" s="10">
        <f t="shared" si="68"/>
        <v>0.22099999999999986</v>
      </c>
      <c r="AQ41" s="9" t="s">
        <v>12</v>
      </c>
      <c r="AR41" s="55" t="s">
        <v>12</v>
      </c>
      <c r="AS41" s="55">
        <v>3.6080000000000001</v>
      </c>
      <c r="AT41" s="55">
        <v>3.8119999999999998</v>
      </c>
      <c r="AU41" s="55">
        <v>4.008</v>
      </c>
      <c r="AV41" s="3">
        <v>4.1589999999999998</v>
      </c>
      <c r="AW41" s="3">
        <v>4.3040000000000003</v>
      </c>
      <c r="AX41" s="3" t="s">
        <v>12</v>
      </c>
      <c r="AY41" s="3">
        <v>4.5839999999999996</v>
      </c>
      <c r="AZ41" s="15" t="s">
        <v>12</v>
      </c>
      <c r="BA41" s="10">
        <f t="shared" si="69"/>
        <v>4.3040000000000003</v>
      </c>
      <c r="BB41" s="9">
        <f t="shared" si="70"/>
        <v>0.29600000000000026</v>
      </c>
      <c r="BC41" s="10">
        <f t="shared" si="71"/>
        <v>0.27999999999999936</v>
      </c>
      <c r="BD41" s="9" t="s">
        <v>2403</v>
      </c>
      <c r="BE41" s="3" t="s">
        <v>12</v>
      </c>
      <c r="BF41" s="15" t="s">
        <v>12</v>
      </c>
      <c r="BG41" s="15" t="str">
        <f t="shared" si="72"/>
        <v>-</v>
      </c>
      <c r="BH41" s="9" t="e">
        <f t="shared" si="73"/>
        <v>#VALUE!</v>
      </c>
      <c r="BI41" s="10" t="e">
        <f t="shared" si="74"/>
        <v>#VALUE!</v>
      </c>
      <c r="BJ41" s="9" t="s">
        <v>2403</v>
      </c>
      <c r="BK41" s="3" t="s">
        <v>12</v>
      </c>
      <c r="BL41" s="15" t="s">
        <v>12</v>
      </c>
      <c r="BM41" s="15" t="str">
        <f t="shared" si="75"/>
        <v>-</v>
      </c>
      <c r="BN41" s="9" t="e">
        <f t="shared" si="76"/>
        <v>#VALUE!</v>
      </c>
      <c r="BO41" s="10" t="e">
        <f t="shared" si="77"/>
        <v>#VALUE!</v>
      </c>
      <c r="BP41">
        <f t="shared" si="78"/>
        <v>0</v>
      </c>
      <c r="BQ41" s="93" t="e">
        <f t="shared" si="79"/>
        <v>#VALUE!</v>
      </c>
      <c r="BR41" s="93" t="e">
        <f t="shared" si="80"/>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81"/>
        <v>#N/A</v>
      </c>
      <c r="BX41" s="93" t="e">
        <f t="shared" si="82"/>
        <v>#N/A</v>
      </c>
      <c r="BY41" s="94">
        <f t="shared" si="83"/>
        <v>999</v>
      </c>
      <c r="BZ41" s="94">
        <f t="shared" si="84"/>
        <v>999</v>
      </c>
      <c r="CA41" s="94" t="e">
        <f t="shared" si="85"/>
        <v>#N/A</v>
      </c>
      <c r="CB41" t="e">
        <f t="shared" si="86"/>
        <v>#N/A</v>
      </c>
      <c r="CC41" s="58" t="e">
        <f t="shared" si="87"/>
        <v>#N/A</v>
      </c>
      <c r="CD41" s="95" t="e">
        <f t="shared" si="88"/>
        <v>#N/A</v>
      </c>
      <c r="CE41" s="96" t="b">
        <f t="shared" si="89"/>
        <v>1</v>
      </c>
      <c r="CF41" t="e">
        <f t="shared" si="90"/>
        <v>#DIV/0!</v>
      </c>
      <c r="CG41" t="e">
        <f t="shared" si="91"/>
        <v>#DIV/0!</v>
      </c>
      <c r="CH41" s="84" t="b">
        <f t="shared" si="92"/>
        <v>1</v>
      </c>
      <c r="CI41">
        <f t="shared" si="93"/>
        <v>1.56</v>
      </c>
      <c r="CJ41" t="b">
        <f t="shared" si="94"/>
        <v>1</v>
      </c>
      <c r="CK41" t="b">
        <f t="shared" si="95"/>
        <v>0</v>
      </c>
      <c r="CL41" s="84" t="b">
        <f t="shared" si="115"/>
        <v>1</v>
      </c>
      <c r="CM41">
        <f t="shared" si="96"/>
        <v>4.3040000000000003</v>
      </c>
      <c r="CN41" t="b">
        <f t="shared" si="97"/>
        <v>1</v>
      </c>
      <c r="CO41" s="84">
        <f t="shared" si="98"/>
        <v>5.3982808418899672E-2</v>
      </c>
      <c r="CP41" t="b">
        <f t="shared" si="99"/>
        <v>1</v>
      </c>
      <c r="CQ41" s="96" t="b">
        <f t="shared" si="100"/>
        <v>1</v>
      </c>
      <c r="CR41" t="e">
        <f t="shared" si="101"/>
        <v>#VALUE!</v>
      </c>
      <c r="CS41" t="e">
        <f t="shared" si="102"/>
        <v>#VALUE!</v>
      </c>
      <c r="CT41" t="b">
        <f t="shared" si="103"/>
        <v>1</v>
      </c>
      <c r="CU41" t="b">
        <f t="shared" si="104"/>
        <v>1</v>
      </c>
      <c r="CV41" s="84" t="b">
        <f t="shared" si="105"/>
        <v>1</v>
      </c>
      <c r="CW41" t="e">
        <f t="shared" si="106"/>
        <v>#VALUE!</v>
      </c>
      <c r="CX41" t="e">
        <f t="shared" si="107"/>
        <v>#VALUE!</v>
      </c>
      <c r="CY41" t="b">
        <f t="shared" si="108"/>
        <v>1</v>
      </c>
      <c r="CZ41" t="b">
        <f t="shared" si="109"/>
        <v>1</v>
      </c>
      <c r="DA41" s="84">
        <f t="shared" si="110"/>
        <v>0</v>
      </c>
      <c r="DB41" t="e">
        <f t="shared" si="111"/>
        <v>#N/A</v>
      </c>
    </row>
    <row r="42" spans="1:106">
      <c r="A42" s="9">
        <v>2527</v>
      </c>
      <c r="B42" s="3">
        <v>2</v>
      </c>
      <c r="C42" s="3" t="s">
        <v>2659</v>
      </c>
      <c r="D42" s="3" t="str">
        <f t="shared" si="58"/>
        <v>WA_1_24-3_dk_0127</v>
      </c>
      <c r="E42" s="3" t="str">
        <f t="shared" si="59"/>
        <v>0127</v>
      </c>
      <c r="F42" s="3">
        <v>121901.211</v>
      </c>
      <c r="G42" s="15">
        <v>425896.68800000002</v>
      </c>
      <c r="H42" s="35" t="str">
        <f t="shared" si="60"/>
        <v>ja</v>
      </c>
      <c r="I42" s="42" t="s">
        <v>2402</v>
      </c>
      <c r="J42" s="20" t="s">
        <v>2620</v>
      </c>
      <c r="K42" s="21">
        <v>10000</v>
      </c>
      <c r="L42" s="28">
        <f t="shared" si="112"/>
        <v>1</v>
      </c>
      <c r="M42" s="28">
        <f t="shared" si="113"/>
        <v>1</v>
      </c>
      <c r="N42" s="56">
        <f t="shared" si="61"/>
        <v>10000</v>
      </c>
      <c r="O42" s="33">
        <f t="shared" si="114"/>
        <v>127.03052414282047</v>
      </c>
      <c r="P42" s="37">
        <f t="shared" si="62"/>
        <v>90.628617114052673</v>
      </c>
      <c r="Q42" s="9" t="s">
        <v>12</v>
      </c>
      <c r="R42" s="55" t="s">
        <v>12</v>
      </c>
      <c r="S42" s="55">
        <v>3.6949999999999998</v>
      </c>
      <c r="T42" s="55">
        <v>3.9359999999999999</v>
      </c>
      <c r="U42" s="55">
        <v>4.1630000000000003</v>
      </c>
      <c r="V42" s="3">
        <v>4.3490000000000002</v>
      </c>
      <c r="W42" s="3">
        <v>4.5380000000000003</v>
      </c>
      <c r="X42" s="3" t="s">
        <v>12</v>
      </c>
      <c r="Y42" s="3">
        <v>4.8719999999999999</v>
      </c>
      <c r="Z42" s="15" t="s">
        <v>12</v>
      </c>
      <c r="AA42" s="10">
        <f t="shared" si="63"/>
        <v>4.5380000000000003</v>
      </c>
      <c r="AB42" s="9">
        <f t="shared" si="64"/>
        <v>0.375</v>
      </c>
      <c r="AC42" s="10">
        <f t="shared" si="65"/>
        <v>0.33399999999999963</v>
      </c>
      <c r="AD42" s="9" t="s">
        <v>12</v>
      </c>
      <c r="AE42" s="55" t="s">
        <v>12</v>
      </c>
      <c r="AF42" s="55">
        <v>1.048</v>
      </c>
      <c r="AG42" s="55">
        <v>1.175</v>
      </c>
      <c r="AH42" s="55">
        <v>1.3</v>
      </c>
      <c r="AI42" s="3">
        <v>1.4019999999999999</v>
      </c>
      <c r="AJ42" s="3">
        <v>1.52</v>
      </c>
      <c r="AK42" s="3" t="s">
        <v>12</v>
      </c>
      <c r="AL42" s="3">
        <v>1.76</v>
      </c>
      <c r="AM42" s="15" t="s">
        <v>12</v>
      </c>
      <c r="AN42" s="10">
        <f t="shared" si="66"/>
        <v>1.52</v>
      </c>
      <c r="AO42" s="9">
        <f t="shared" si="67"/>
        <v>0.21999999999999997</v>
      </c>
      <c r="AP42" s="10">
        <f t="shared" si="68"/>
        <v>0.24</v>
      </c>
      <c r="AQ42" s="9" t="s">
        <v>12</v>
      </c>
      <c r="AR42" s="55" t="s">
        <v>12</v>
      </c>
      <c r="AS42" s="55">
        <v>3.5310000000000001</v>
      </c>
      <c r="AT42" s="55">
        <v>3.7490000000000001</v>
      </c>
      <c r="AU42" s="55">
        <v>3.9390000000000001</v>
      </c>
      <c r="AV42" s="3">
        <v>4.0890000000000004</v>
      </c>
      <c r="AW42" s="3">
        <v>4.2380000000000004</v>
      </c>
      <c r="AX42" s="3" t="s">
        <v>12</v>
      </c>
      <c r="AY42" s="3">
        <v>4.5439999999999996</v>
      </c>
      <c r="AZ42" s="15" t="s">
        <v>12</v>
      </c>
      <c r="BA42" s="10">
        <f t="shared" si="69"/>
        <v>4.2380000000000004</v>
      </c>
      <c r="BB42" s="9">
        <f t="shared" si="70"/>
        <v>0.29900000000000038</v>
      </c>
      <c r="BC42" s="10">
        <f t="shared" si="71"/>
        <v>0.30599999999999916</v>
      </c>
      <c r="BD42" s="9" t="s">
        <v>2403</v>
      </c>
      <c r="BE42" s="3" t="s">
        <v>12</v>
      </c>
      <c r="BF42" s="15" t="s">
        <v>12</v>
      </c>
      <c r="BG42" s="15" t="str">
        <f t="shared" si="72"/>
        <v>-</v>
      </c>
      <c r="BH42" s="9" t="e">
        <f t="shared" si="73"/>
        <v>#VALUE!</v>
      </c>
      <c r="BI42" s="10" t="e">
        <f t="shared" si="74"/>
        <v>#VALUE!</v>
      </c>
      <c r="BJ42" s="9" t="s">
        <v>2403</v>
      </c>
      <c r="BK42" s="3" t="s">
        <v>12</v>
      </c>
      <c r="BL42" s="15" t="s">
        <v>12</v>
      </c>
      <c r="BM42" s="15" t="str">
        <f t="shared" si="75"/>
        <v>-</v>
      </c>
      <c r="BN42" s="9" t="e">
        <f t="shared" si="76"/>
        <v>#VALUE!</v>
      </c>
      <c r="BO42" s="10" t="e">
        <f t="shared" si="77"/>
        <v>#VALUE!</v>
      </c>
      <c r="BP42">
        <f t="shared" si="78"/>
        <v>0</v>
      </c>
      <c r="BQ42" s="93" t="e">
        <f t="shared" si="79"/>
        <v>#VALUE!</v>
      </c>
      <c r="BR42" s="93" t="e">
        <f t="shared" si="80"/>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81"/>
        <v>#N/A</v>
      </c>
      <c r="BX42" s="93" t="e">
        <f t="shared" si="82"/>
        <v>#N/A</v>
      </c>
      <c r="BY42" s="94">
        <f t="shared" si="83"/>
        <v>999</v>
      </c>
      <c r="BZ42" s="94">
        <f t="shared" si="84"/>
        <v>999</v>
      </c>
      <c r="CA42" s="94" t="e">
        <f t="shared" si="85"/>
        <v>#N/A</v>
      </c>
      <c r="CB42" t="e">
        <f t="shared" si="86"/>
        <v>#N/A</v>
      </c>
      <c r="CC42" s="58" t="e">
        <f t="shared" si="87"/>
        <v>#N/A</v>
      </c>
      <c r="CD42" s="95" t="e">
        <f t="shared" si="88"/>
        <v>#N/A</v>
      </c>
      <c r="CE42" s="96" t="b">
        <f t="shared" si="89"/>
        <v>1</v>
      </c>
      <c r="CF42" t="e">
        <f t="shared" si="90"/>
        <v>#DIV/0!</v>
      </c>
      <c r="CG42" t="e">
        <f t="shared" si="91"/>
        <v>#DIV/0!</v>
      </c>
      <c r="CH42" s="84" t="b">
        <f t="shared" si="92"/>
        <v>1</v>
      </c>
      <c r="CI42">
        <f t="shared" si="93"/>
        <v>1.52</v>
      </c>
      <c r="CJ42" t="b">
        <f t="shared" si="94"/>
        <v>1</v>
      </c>
      <c r="CK42" t="b">
        <f t="shared" si="95"/>
        <v>0</v>
      </c>
      <c r="CL42" s="84" t="b">
        <f t="shared" si="115"/>
        <v>1</v>
      </c>
      <c r="CM42">
        <f t="shared" si="96"/>
        <v>4.2380000000000004</v>
      </c>
      <c r="CN42" t="b">
        <f t="shared" si="97"/>
        <v>1</v>
      </c>
      <c r="CO42" s="84">
        <f t="shared" si="98"/>
        <v>5.4249668016301322E-2</v>
      </c>
      <c r="CP42" t="b">
        <f t="shared" si="99"/>
        <v>1</v>
      </c>
      <c r="CQ42" s="96" t="b">
        <f t="shared" si="100"/>
        <v>1</v>
      </c>
      <c r="CR42" t="e">
        <f t="shared" si="101"/>
        <v>#VALUE!</v>
      </c>
      <c r="CS42" t="e">
        <f t="shared" si="102"/>
        <v>#VALUE!</v>
      </c>
      <c r="CT42" t="b">
        <f t="shared" si="103"/>
        <v>1</v>
      </c>
      <c r="CU42" t="b">
        <f t="shared" si="104"/>
        <v>1</v>
      </c>
      <c r="CV42" s="84" t="b">
        <f t="shared" si="105"/>
        <v>1</v>
      </c>
      <c r="CW42" t="e">
        <f t="shared" si="106"/>
        <v>#VALUE!</v>
      </c>
      <c r="CX42" t="e">
        <f t="shared" si="107"/>
        <v>#VALUE!</v>
      </c>
      <c r="CY42" t="b">
        <f t="shared" si="108"/>
        <v>1</v>
      </c>
      <c r="CZ42" t="b">
        <f t="shared" si="109"/>
        <v>1</v>
      </c>
      <c r="DA42" s="84">
        <f t="shared" si="110"/>
        <v>0</v>
      </c>
      <c r="DB42" t="e">
        <f t="shared" si="111"/>
        <v>#N/A</v>
      </c>
    </row>
    <row r="43" spans="1:106">
      <c r="A43" s="9">
        <v>2528</v>
      </c>
      <c r="B43" s="3">
        <v>2</v>
      </c>
      <c r="C43" s="3" t="s">
        <v>2660</v>
      </c>
      <c r="D43" s="3" t="str">
        <f t="shared" si="58"/>
        <v>WA_1_24-3_dk_0128</v>
      </c>
      <c r="E43" s="3" t="str">
        <f t="shared" si="59"/>
        <v>0128</v>
      </c>
      <c r="F43" s="3">
        <v>121842.859</v>
      </c>
      <c r="G43" s="15">
        <v>425827.34399999998</v>
      </c>
      <c r="H43" s="35" t="str">
        <f t="shared" si="60"/>
        <v>ja</v>
      </c>
      <c r="I43" s="42" t="s">
        <v>2402</v>
      </c>
      <c r="J43" s="20" t="s">
        <v>2620</v>
      </c>
      <c r="K43" s="21">
        <v>10000</v>
      </c>
      <c r="L43" s="28">
        <f t="shared" si="112"/>
        <v>1</v>
      </c>
      <c r="M43" s="28">
        <f t="shared" si="113"/>
        <v>1</v>
      </c>
      <c r="N43" s="56">
        <f t="shared" si="61"/>
        <v>10000</v>
      </c>
      <c r="O43" s="33">
        <f t="shared" si="114"/>
        <v>90.628617114052673</v>
      </c>
      <c r="P43" s="37">
        <f t="shared" si="62"/>
        <v>92.259088771771232</v>
      </c>
      <c r="Q43" s="9" t="s">
        <v>12</v>
      </c>
      <c r="R43" s="55" t="s">
        <v>12</v>
      </c>
      <c r="S43" s="55">
        <v>3.6920000000000002</v>
      </c>
      <c r="T43" s="55">
        <v>3.9340000000000002</v>
      </c>
      <c r="U43" s="55">
        <v>4.1619999999999999</v>
      </c>
      <c r="V43" s="3">
        <v>4.3479999999999999</v>
      </c>
      <c r="W43" s="3">
        <v>4.5369999999999999</v>
      </c>
      <c r="X43" s="3" t="s">
        <v>12</v>
      </c>
      <c r="Y43" s="3">
        <v>4.8710000000000004</v>
      </c>
      <c r="Z43" s="15" t="s">
        <v>12</v>
      </c>
      <c r="AA43" s="10">
        <f t="shared" si="63"/>
        <v>4.5369999999999999</v>
      </c>
      <c r="AB43" s="9">
        <f t="shared" si="64"/>
        <v>0.375</v>
      </c>
      <c r="AC43" s="10">
        <f t="shared" si="65"/>
        <v>0.33400000000000052</v>
      </c>
      <c r="AD43" s="9" t="s">
        <v>12</v>
      </c>
      <c r="AE43" s="55" t="s">
        <v>12</v>
      </c>
      <c r="AF43" s="55">
        <v>0.82399999999999995</v>
      </c>
      <c r="AG43" s="55">
        <v>0.95499999999999996</v>
      </c>
      <c r="AH43" s="55">
        <v>1.0920000000000001</v>
      </c>
      <c r="AI43" s="3">
        <v>1.218</v>
      </c>
      <c r="AJ43" s="3">
        <v>1.36</v>
      </c>
      <c r="AK43" s="3" t="s">
        <v>12</v>
      </c>
      <c r="AL43" s="3">
        <v>1.6539999999999999</v>
      </c>
      <c r="AM43" s="15" t="s">
        <v>12</v>
      </c>
      <c r="AN43" s="10">
        <f t="shared" si="66"/>
        <v>1.36</v>
      </c>
      <c r="AO43" s="9">
        <f t="shared" si="67"/>
        <v>0.26800000000000002</v>
      </c>
      <c r="AP43" s="10">
        <f t="shared" si="68"/>
        <v>0.29399999999999982</v>
      </c>
      <c r="AQ43" s="9" t="s">
        <v>12</v>
      </c>
      <c r="AR43" s="55" t="s">
        <v>12</v>
      </c>
      <c r="AS43" s="55">
        <v>3.0950000000000002</v>
      </c>
      <c r="AT43" s="55">
        <v>3.3290000000000002</v>
      </c>
      <c r="AU43" s="55">
        <v>3.5539999999999998</v>
      </c>
      <c r="AV43" s="3">
        <v>3.754</v>
      </c>
      <c r="AW43" s="3">
        <v>3.964</v>
      </c>
      <c r="AX43" s="3" t="s">
        <v>12</v>
      </c>
      <c r="AY43" s="3">
        <v>4.351</v>
      </c>
      <c r="AZ43" s="15" t="s">
        <v>12</v>
      </c>
      <c r="BA43" s="10">
        <f t="shared" si="69"/>
        <v>3.964</v>
      </c>
      <c r="BB43" s="9">
        <f t="shared" si="70"/>
        <v>0.41000000000000014</v>
      </c>
      <c r="BC43" s="10">
        <f t="shared" si="71"/>
        <v>0.38700000000000001</v>
      </c>
      <c r="BD43" s="9" t="s">
        <v>2403</v>
      </c>
      <c r="BE43" s="3" t="s">
        <v>12</v>
      </c>
      <c r="BF43" s="15" t="s">
        <v>12</v>
      </c>
      <c r="BG43" s="15" t="str">
        <f t="shared" si="72"/>
        <v>-</v>
      </c>
      <c r="BH43" s="9" t="e">
        <f t="shared" si="73"/>
        <v>#VALUE!</v>
      </c>
      <c r="BI43" s="10" t="e">
        <f t="shared" si="74"/>
        <v>#VALUE!</v>
      </c>
      <c r="BJ43" s="9" t="s">
        <v>2403</v>
      </c>
      <c r="BK43" s="3" t="s">
        <v>12</v>
      </c>
      <c r="BL43" s="15" t="s">
        <v>12</v>
      </c>
      <c r="BM43" s="15" t="str">
        <f t="shared" si="75"/>
        <v>-</v>
      </c>
      <c r="BN43" s="9" t="e">
        <f t="shared" si="76"/>
        <v>#VALUE!</v>
      </c>
      <c r="BO43" s="10" t="e">
        <f t="shared" si="77"/>
        <v>#VALUE!</v>
      </c>
      <c r="BP43">
        <f t="shared" si="78"/>
        <v>0</v>
      </c>
      <c r="BQ43" s="93" t="e">
        <f t="shared" si="79"/>
        <v>#VALUE!</v>
      </c>
      <c r="BR43" s="93" t="e">
        <f t="shared" si="80"/>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81"/>
        <v>#N/A</v>
      </c>
      <c r="BX43" s="93" t="e">
        <f t="shared" si="82"/>
        <v>#N/A</v>
      </c>
      <c r="BY43" s="94">
        <f t="shared" si="83"/>
        <v>999</v>
      </c>
      <c r="BZ43" s="94">
        <f t="shared" si="84"/>
        <v>999</v>
      </c>
      <c r="CA43" s="94" t="e">
        <f t="shared" si="85"/>
        <v>#N/A</v>
      </c>
      <c r="CB43" t="e">
        <f t="shared" si="86"/>
        <v>#N/A</v>
      </c>
      <c r="CC43" s="58" t="e">
        <f t="shared" si="87"/>
        <v>#N/A</v>
      </c>
      <c r="CD43" s="95" t="e">
        <f t="shared" si="88"/>
        <v>#N/A</v>
      </c>
      <c r="CE43" s="96" t="b">
        <f t="shared" si="89"/>
        <v>1</v>
      </c>
      <c r="CF43" t="e">
        <f t="shared" si="90"/>
        <v>#DIV/0!</v>
      </c>
      <c r="CG43" t="e">
        <f t="shared" si="91"/>
        <v>#DIV/0!</v>
      </c>
      <c r="CH43" s="84" t="b">
        <f t="shared" si="92"/>
        <v>1</v>
      </c>
      <c r="CI43">
        <f t="shared" si="93"/>
        <v>1.36</v>
      </c>
      <c r="CJ43" t="b">
        <f t="shared" si="94"/>
        <v>1</v>
      </c>
      <c r="CK43" t="b">
        <f t="shared" si="95"/>
        <v>0</v>
      </c>
      <c r="CL43" s="84" t="b">
        <f t="shared" si="115"/>
        <v>1</v>
      </c>
      <c r="CM43">
        <f t="shared" si="96"/>
        <v>3.964</v>
      </c>
      <c r="CN43" t="b">
        <f t="shared" si="97"/>
        <v>1</v>
      </c>
      <c r="CO43" s="84">
        <f t="shared" si="98"/>
        <v>5.5481349794140697E-2</v>
      </c>
      <c r="CP43" t="b">
        <f t="shared" si="99"/>
        <v>1</v>
      </c>
      <c r="CQ43" s="96" t="b">
        <f t="shared" si="100"/>
        <v>1</v>
      </c>
      <c r="CR43" t="e">
        <f t="shared" si="101"/>
        <v>#VALUE!</v>
      </c>
      <c r="CS43" t="e">
        <f t="shared" si="102"/>
        <v>#VALUE!</v>
      </c>
      <c r="CT43" t="b">
        <f t="shared" si="103"/>
        <v>1</v>
      </c>
      <c r="CU43" t="b">
        <f t="shared" si="104"/>
        <v>1</v>
      </c>
      <c r="CV43" s="84" t="b">
        <f t="shared" si="105"/>
        <v>0</v>
      </c>
      <c r="CW43" t="e">
        <f t="shared" si="106"/>
        <v>#VALUE!</v>
      </c>
      <c r="CX43" t="e">
        <f t="shared" si="107"/>
        <v>#VALUE!</v>
      </c>
      <c r="CY43" t="b">
        <f t="shared" si="108"/>
        <v>0</v>
      </c>
      <c r="CZ43" t="b">
        <f t="shared" si="109"/>
        <v>0</v>
      </c>
      <c r="DA43" s="84">
        <f t="shared" si="110"/>
        <v>0</v>
      </c>
      <c r="DB43" t="e">
        <f t="shared" si="111"/>
        <v>#N/A</v>
      </c>
    </row>
    <row r="44" spans="1:106">
      <c r="A44" s="9">
        <v>2529</v>
      </c>
      <c r="B44" s="3">
        <v>2</v>
      </c>
      <c r="C44" s="3" t="s">
        <v>2661</v>
      </c>
      <c r="D44" s="3" t="str">
        <f t="shared" si="58"/>
        <v>WA_1_24-3_dk_0129</v>
      </c>
      <c r="E44" s="3" t="str">
        <f t="shared" si="59"/>
        <v>0129</v>
      </c>
      <c r="F44" s="3">
        <v>121783.609</v>
      </c>
      <c r="G44" s="15">
        <v>425756.625</v>
      </c>
      <c r="H44" s="35" t="str">
        <f t="shared" si="60"/>
        <v>ja</v>
      </c>
      <c r="I44" s="42" t="s">
        <v>2402</v>
      </c>
      <c r="J44" s="20" t="s">
        <v>2620</v>
      </c>
      <c r="K44" s="21">
        <v>10000</v>
      </c>
      <c r="L44" s="28">
        <f t="shared" si="112"/>
        <v>1</v>
      </c>
      <c r="M44" s="28">
        <f t="shared" si="113"/>
        <v>1</v>
      </c>
      <c r="N44" s="56">
        <f t="shared" si="61"/>
        <v>10000</v>
      </c>
      <c r="O44" s="33">
        <f t="shared" si="114"/>
        <v>92.259088771771232</v>
      </c>
      <c r="P44" s="37">
        <f t="shared" si="62"/>
        <v>86.20675853434058</v>
      </c>
      <c r="Q44" s="9" t="s">
        <v>12</v>
      </c>
      <c r="R44" s="55" t="s">
        <v>12</v>
      </c>
      <c r="S44" s="55">
        <v>3.3250000000000002</v>
      </c>
      <c r="T44" s="55">
        <v>3.36</v>
      </c>
      <c r="U44" s="55">
        <v>3.3980000000000001</v>
      </c>
      <c r="V44" s="3">
        <v>3.7589999999999999</v>
      </c>
      <c r="W44" s="3">
        <v>4.43</v>
      </c>
      <c r="X44" s="3" t="s">
        <v>12</v>
      </c>
      <c r="Y44" s="3">
        <v>4.8620000000000001</v>
      </c>
      <c r="Z44" s="15" t="s">
        <v>12</v>
      </c>
      <c r="AA44" s="10">
        <f t="shared" si="63"/>
        <v>4.43</v>
      </c>
      <c r="AB44" s="9">
        <f t="shared" si="64"/>
        <v>1.0319999999999996</v>
      </c>
      <c r="AC44" s="10">
        <f t="shared" si="65"/>
        <v>0.43200000000000038</v>
      </c>
      <c r="AD44" s="9" t="s">
        <v>12</v>
      </c>
      <c r="AE44" s="55" t="s">
        <v>12</v>
      </c>
      <c r="AF44" s="55">
        <v>7.0000000000000007E-2</v>
      </c>
      <c r="AG44" s="55">
        <v>8.2000000000000003E-2</v>
      </c>
      <c r="AH44" s="55">
        <v>9.5000000000000001E-2</v>
      </c>
      <c r="AI44" s="3">
        <v>0.23599999999999999</v>
      </c>
      <c r="AJ44" s="3">
        <v>0.51400000000000001</v>
      </c>
      <c r="AK44" s="3" t="s">
        <v>12</v>
      </c>
      <c r="AL44" s="3">
        <v>0.93300000000000005</v>
      </c>
      <c r="AM44" s="15" t="s">
        <v>12</v>
      </c>
      <c r="AN44" s="10">
        <f t="shared" si="66"/>
        <v>0.51400000000000001</v>
      </c>
      <c r="AO44" s="9">
        <f t="shared" si="67"/>
        <v>0.41900000000000004</v>
      </c>
      <c r="AP44" s="10">
        <f t="shared" si="68"/>
        <v>0.41900000000000004</v>
      </c>
      <c r="AQ44" s="9" t="s">
        <v>12</v>
      </c>
      <c r="AR44" s="55" t="s">
        <v>12</v>
      </c>
      <c r="AS44" s="55">
        <v>7.3999999999999996E-2</v>
      </c>
      <c r="AT44" s="55">
        <v>8.5999999999999993E-2</v>
      </c>
      <c r="AU44" s="55">
        <v>0.1</v>
      </c>
      <c r="AV44" s="3">
        <v>0.91600000000000004</v>
      </c>
      <c r="AW44" s="3">
        <v>2.1080000000000001</v>
      </c>
      <c r="AX44" s="3" t="s">
        <v>12</v>
      </c>
      <c r="AY44" s="3">
        <v>3.1459999999999999</v>
      </c>
      <c r="AZ44" s="15" t="s">
        <v>12</v>
      </c>
      <c r="BA44" s="10">
        <f t="shared" si="69"/>
        <v>2.1080000000000001</v>
      </c>
      <c r="BB44" s="9">
        <f t="shared" si="70"/>
        <v>2.008</v>
      </c>
      <c r="BC44" s="10">
        <f t="shared" si="71"/>
        <v>1.0379999999999998</v>
      </c>
      <c r="BD44" s="9" t="s">
        <v>2403</v>
      </c>
      <c r="BE44" s="3" t="s">
        <v>12</v>
      </c>
      <c r="BF44" s="15" t="s">
        <v>12</v>
      </c>
      <c r="BG44" s="15" t="str">
        <f t="shared" si="72"/>
        <v>-</v>
      </c>
      <c r="BH44" s="9" t="e">
        <f t="shared" si="73"/>
        <v>#VALUE!</v>
      </c>
      <c r="BI44" s="10" t="e">
        <f t="shared" si="74"/>
        <v>#VALUE!</v>
      </c>
      <c r="BJ44" s="9" t="s">
        <v>2403</v>
      </c>
      <c r="BK44" s="3" t="s">
        <v>12</v>
      </c>
      <c r="BL44" s="15" t="s">
        <v>12</v>
      </c>
      <c r="BM44" s="15" t="str">
        <f t="shared" si="75"/>
        <v>-</v>
      </c>
      <c r="BN44" s="9" t="e">
        <f t="shared" si="76"/>
        <v>#VALUE!</v>
      </c>
      <c r="BO44" s="10" t="e">
        <f t="shared" si="77"/>
        <v>#VALUE!</v>
      </c>
      <c r="BP44">
        <f t="shared" si="78"/>
        <v>0</v>
      </c>
      <c r="BQ44" s="93" t="e">
        <f t="shared" si="79"/>
        <v>#VALUE!</v>
      </c>
      <c r="BR44" s="93" t="e">
        <f t="shared" si="80"/>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81"/>
        <v>#N/A</v>
      </c>
      <c r="BX44" s="93" t="e">
        <f t="shared" si="82"/>
        <v>#N/A</v>
      </c>
      <c r="BY44" s="94">
        <f t="shared" si="83"/>
        <v>999</v>
      </c>
      <c r="BZ44" s="94">
        <f t="shared" si="84"/>
        <v>999</v>
      </c>
      <c r="CA44" s="94" t="e">
        <f t="shared" si="85"/>
        <v>#N/A</v>
      </c>
      <c r="CB44" t="e">
        <f t="shared" si="86"/>
        <v>#N/A</v>
      </c>
      <c r="CC44" s="58" t="e">
        <f t="shared" si="87"/>
        <v>#N/A</v>
      </c>
      <c r="CD44" s="95" t="e">
        <f t="shared" si="88"/>
        <v>#N/A</v>
      </c>
      <c r="CE44" s="96" t="b">
        <f t="shared" si="89"/>
        <v>1</v>
      </c>
      <c r="CF44" t="e">
        <f t="shared" si="90"/>
        <v>#DIV/0!</v>
      </c>
      <c r="CG44" t="e">
        <f t="shared" si="91"/>
        <v>#DIV/0!</v>
      </c>
      <c r="CH44" s="84" t="b">
        <f t="shared" si="92"/>
        <v>1</v>
      </c>
      <c r="CI44">
        <f t="shared" si="93"/>
        <v>0.51400000000000001</v>
      </c>
      <c r="CJ44" t="b">
        <f t="shared" si="94"/>
        <v>1</v>
      </c>
      <c r="CK44" t="b">
        <f t="shared" si="95"/>
        <v>1</v>
      </c>
      <c r="CL44" s="84" t="b">
        <f t="shared" si="115"/>
        <v>1</v>
      </c>
      <c r="CM44">
        <f t="shared" si="96"/>
        <v>2.1080000000000001</v>
      </c>
      <c r="CN44" t="b">
        <f t="shared" si="97"/>
        <v>1</v>
      </c>
      <c r="CO44" s="84">
        <f t="shared" si="98"/>
        <v>7.4147635709445964E-2</v>
      </c>
      <c r="CP44" t="b">
        <f t="shared" si="99"/>
        <v>1</v>
      </c>
      <c r="CQ44" s="96" t="b">
        <f t="shared" si="100"/>
        <v>0</v>
      </c>
      <c r="CR44" t="e">
        <f t="shared" si="101"/>
        <v>#VALUE!</v>
      </c>
      <c r="CS44" t="e">
        <f t="shared" si="102"/>
        <v>#VALUE!</v>
      </c>
      <c r="CT44" t="b">
        <f t="shared" si="103"/>
        <v>0</v>
      </c>
      <c r="CU44" t="b">
        <f t="shared" si="104"/>
        <v>0</v>
      </c>
      <c r="CV44" s="84" t="b">
        <f t="shared" si="105"/>
        <v>1</v>
      </c>
      <c r="CW44" t="e">
        <f t="shared" si="106"/>
        <v>#VALUE!</v>
      </c>
      <c r="CX44" t="e">
        <f t="shared" si="107"/>
        <v>#VALUE!</v>
      </c>
      <c r="CY44" t="b">
        <f t="shared" si="108"/>
        <v>1</v>
      </c>
      <c r="CZ44" t="b">
        <f t="shared" si="109"/>
        <v>1</v>
      </c>
      <c r="DA44" s="84">
        <f t="shared" si="110"/>
        <v>0</v>
      </c>
      <c r="DB44" t="e">
        <f t="shared" si="111"/>
        <v>#N/A</v>
      </c>
    </row>
    <row r="45" spans="1:106">
      <c r="A45" s="9">
        <v>2530</v>
      </c>
      <c r="B45" s="3">
        <v>2</v>
      </c>
      <c r="C45" s="3" t="s">
        <v>2662</v>
      </c>
      <c r="D45" s="3" t="str">
        <f t="shared" si="58"/>
        <v>WA_1_24-3_dk_0130</v>
      </c>
      <c r="E45" s="3" t="str">
        <f t="shared" si="59"/>
        <v>0130</v>
      </c>
      <c r="F45" s="3">
        <v>121707.625</v>
      </c>
      <c r="G45" s="15">
        <v>425715.90600000002</v>
      </c>
      <c r="H45" s="35" t="str">
        <f t="shared" si="60"/>
        <v>ja</v>
      </c>
      <c r="I45" s="42" t="s">
        <v>2402</v>
      </c>
      <c r="J45" s="20" t="s">
        <v>2620</v>
      </c>
      <c r="K45" s="21">
        <v>10000</v>
      </c>
      <c r="L45" s="28">
        <f t="shared" si="112"/>
        <v>1</v>
      </c>
      <c r="M45" s="28">
        <f t="shared" si="113"/>
        <v>1</v>
      </c>
      <c r="N45" s="56">
        <f t="shared" si="61"/>
        <v>10000</v>
      </c>
      <c r="O45" s="33">
        <f t="shared" si="114"/>
        <v>86.20675853434058</v>
      </c>
      <c r="P45" s="37">
        <f t="shared" si="62"/>
        <v>132.27445977587226</v>
      </c>
      <c r="Q45" s="9" t="s">
        <v>12</v>
      </c>
      <c r="R45" s="55" t="s">
        <v>12</v>
      </c>
      <c r="S45" s="55">
        <v>0.98499999999999999</v>
      </c>
      <c r="T45" s="55">
        <v>1</v>
      </c>
      <c r="U45" s="55">
        <v>1.746</v>
      </c>
      <c r="V45" s="3">
        <v>3.3159999999999998</v>
      </c>
      <c r="W45" s="3">
        <v>4.49</v>
      </c>
      <c r="X45" s="3" t="s">
        <v>12</v>
      </c>
      <c r="Y45" s="3">
        <v>4.8470000000000004</v>
      </c>
      <c r="Z45" s="15" t="s">
        <v>12</v>
      </c>
      <c r="AA45" s="10">
        <f t="shared" si="63"/>
        <v>4.49</v>
      </c>
      <c r="AB45" s="9">
        <f t="shared" si="64"/>
        <v>2.7440000000000002</v>
      </c>
      <c r="AC45" s="10">
        <f t="shared" si="65"/>
        <v>0.35700000000000021</v>
      </c>
      <c r="AD45" s="9" t="s">
        <v>12</v>
      </c>
      <c r="AE45" s="55" t="s">
        <v>12</v>
      </c>
      <c r="AF45" s="55">
        <v>7.6999999999999999E-2</v>
      </c>
      <c r="AG45" s="55">
        <v>0.09</v>
      </c>
      <c r="AH45" s="55">
        <v>0.17299999999999999</v>
      </c>
      <c r="AI45" s="3">
        <v>0.41799999999999998</v>
      </c>
      <c r="AJ45" s="3">
        <v>0.63800000000000001</v>
      </c>
      <c r="AK45" s="3" t="s">
        <v>12</v>
      </c>
      <c r="AL45" s="3">
        <v>1.0029999999999999</v>
      </c>
      <c r="AM45" s="15" t="s">
        <v>12</v>
      </c>
      <c r="AN45" s="10">
        <f t="shared" si="66"/>
        <v>0.63800000000000001</v>
      </c>
      <c r="AO45" s="9">
        <f t="shared" si="67"/>
        <v>0.46500000000000002</v>
      </c>
      <c r="AP45" s="10">
        <f t="shared" si="68"/>
        <v>0.36499999999999988</v>
      </c>
      <c r="AQ45" s="9" t="s">
        <v>12</v>
      </c>
      <c r="AR45" s="55" t="s">
        <v>12</v>
      </c>
      <c r="AS45" s="55">
        <v>8.3000000000000004E-2</v>
      </c>
      <c r="AT45" s="55">
        <v>9.7000000000000003E-2</v>
      </c>
      <c r="AU45" s="55">
        <v>0.66700000000000004</v>
      </c>
      <c r="AV45" s="3">
        <v>1.7769999999999999</v>
      </c>
      <c r="AW45" s="3">
        <v>2.6230000000000002</v>
      </c>
      <c r="AX45" s="3" t="s">
        <v>12</v>
      </c>
      <c r="AY45" s="3">
        <v>3.331</v>
      </c>
      <c r="AZ45" s="15" t="s">
        <v>12</v>
      </c>
      <c r="BA45" s="10">
        <f t="shared" si="69"/>
        <v>2.6230000000000002</v>
      </c>
      <c r="BB45" s="9">
        <f t="shared" si="70"/>
        <v>1.9560000000000002</v>
      </c>
      <c r="BC45" s="10">
        <f t="shared" si="71"/>
        <v>0.70799999999999974</v>
      </c>
      <c r="BD45" s="9" t="s">
        <v>2403</v>
      </c>
      <c r="BE45" s="3" t="s">
        <v>12</v>
      </c>
      <c r="BF45" s="15" t="s">
        <v>12</v>
      </c>
      <c r="BG45" s="15" t="str">
        <f t="shared" si="72"/>
        <v>-</v>
      </c>
      <c r="BH45" s="9" t="e">
        <f t="shared" si="73"/>
        <v>#VALUE!</v>
      </c>
      <c r="BI45" s="10" t="e">
        <f t="shared" si="74"/>
        <v>#VALUE!</v>
      </c>
      <c r="BJ45" s="9" t="s">
        <v>2403</v>
      </c>
      <c r="BK45" s="3" t="s">
        <v>12</v>
      </c>
      <c r="BL45" s="15" t="s">
        <v>12</v>
      </c>
      <c r="BM45" s="15" t="str">
        <f t="shared" si="75"/>
        <v>-</v>
      </c>
      <c r="BN45" s="9" t="e">
        <f t="shared" si="76"/>
        <v>#VALUE!</v>
      </c>
      <c r="BO45" s="10" t="e">
        <f t="shared" si="77"/>
        <v>#VALUE!</v>
      </c>
      <c r="BP45">
        <f t="shared" si="78"/>
        <v>0</v>
      </c>
      <c r="BQ45" s="93" t="e">
        <f t="shared" si="79"/>
        <v>#VALUE!</v>
      </c>
      <c r="BR45" s="93" t="e">
        <f t="shared" si="80"/>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81"/>
        <v>#N/A</v>
      </c>
      <c r="BX45" s="93" t="e">
        <f t="shared" si="82"/>
        <v>#N/A</v>
      </c>
      <c r="BY45" s="94">
        <f t="shared" si="83"/>
        <v>999</v>
      </c>
      <c r="BZ45" s="94">
        <f t="shared" si="84"/>
        <v>999</v>
      </c>
      <c r="CA45" s="94" t="e">
        <f t="shared" si="85"/>
        <v>#N/A</v>
      </c>
      <c r="CB45" t="e">
        <f t="shared" si="86"/>
        <v>#N/A</v>
      </c>
      <c r="CC45" s="58" t="e">
        <f t="shared" si="87"/>
        <v>#N/A</v>
      </c>
      <c r="CD45" s="95" t="e">
        <f t="shared" si="88"/>
        <v>#N/A</v>
      </c>
      <c r="CE45" s="96" t="b">
        <f t="shared" si="89"/>
        <v>1</v>
      </c>
      <c r="CF45" t="e">
        <f t="shared" si="90"/>
        <v>#DIV/0!</v>
      </c>
      <c r="CG45" t="e">
        <f t="shared" si="91"/>
        <v>#DIV/0!</v>
      </c>
      <c r="CH45" s="84" t="b">
        <f t="shared" si="92"/>
        <v>1</v>
      </c>
      <c r="CI45">
        <f t="shared" si="93"/>
        <v>0.63800000000000001</v>
      </c>
      <c r="CJ45" t="b">
        <f t="shared" si="94"/>
        <v>1</v>
      </c>
      <c r="CK45" t="b">
        <f t="shared" si="95"/>
        <v>1</v>
      </c>
      <c r="CL45" s="84" t="b">
        <f t="shared" si="115"/>
        <v>1</v>
      </c>
      <c r="CM45">
        <f t="shared" si="96"/>
        <v>2.6230000000000002</v>
      </c>
      <c r="CN45" t="b">
        <f t="shared" si="97"/>
        <v>1</v>
      </c>
      <c r="CO45" s="84">
        <f t="shared" si="98"/>
        <v>5.9442832972224635E-2</v>
      </c>
      <c r="CP45" t="b">
        <f t="shared" si="99"/>
        <v>1</v>
      </c>
      <c r="CQ45" s="96" t="b">
        <f t="shared" si="100"/>
        <v>1</v>
      </c>
      <c r="CR45" t="e">
        <f t="shared" si="101"/>
        <v>#VALUE!</v>
      </c>
      <c r="CS45" t="e">
        <f t="shared" si="102"/>
        <v>#VALUE!</v>
      </c>
      <c r="CT45" t="b">
        <f t="shared" si="103"/>
        <v>1</v>
      </c>
      <c r="CU45" t="b">
        <f t="shared" si="104"/>
        <v>1</v>
      </c>
      <c r="CV45" s="84" t="b">
        <f t="shared" si="105"/>
        <v>1</v>
      </c>
      <c r="CW45" t="e">
        <f t="shared" si="106"/>
        <v>#VALUE!</v>
      </c>
      <c r="CX45" t="e">
        <f t="shared" si="107"/>
        <v>#VALUE!</v>
      </c>
      <c r="CY45" t="b">
        <f t="shared" si="108"/>
        <v>1</v>
      </c>
      <c r="CZ45" t="b">
        <f t="shared" si="109"/>
        <v>1</v>
      </c>
      <c r="DA45" s="84">
        <f t="shared" si="110"/>
        <v>0</v>
      </c>
      <c r="DB45" t="e">
        <f t="shared" si="111"/>
        <v>#N/A</v>
      </c>
    </row>
    <row r="46" spans="1:106">
      <c r="A46" s="9">
        <v>2531</v>
      </c>
      <c r="B46" s="3">
        <v>2</v>
      </c>
      <c r="C46" s="3" t="s">
        <v>2663</v>
      </c>
      <c r="D46" s="3" t="str">
        <f t="shared" si="58"/>
        <v>WA_1_24-3_dk_0131</v>
      </c>
      <c r="E46" s="3" t="str">
        <f t="shared" si="59"/>
        <v>0131</v>
      </c>
      <c r="F46" s="3">
        <v>121610.92200000001</v>
      </c>
      <c r="G46" s="15">
        <v>425625.65600000002</v>
      </c>
      <c r="H46" s="35" t="str">
        <f t="shared" si="60"/>
        <v>ja</v>
      </c>
      <c r="I46" s="42" t="s">
        <v>2402</v>
      </c>
      <c r="J46" s="20" t="s">
        <v>2620</v>
      </c>
      <c r="K46" s="21">
        <v>10000</v>
      </c>
      <c r="L46" s="28">
        <f t="shared" si="112"/>
        <v>1</v>
      </c>
      <c r="M46" s="28">
        <f t="shared" si="113"/>
        <v>1</v>
      </c>
      <c r="N46" s="56">
        <f t="shared" si="61"/>
        <v>10000</v>
      </c>
      <c r="O46" s="33">
        <f t="shared" si="114"/>
        <v>132.27445977587226</v>
      </c>
      <c r="P46" s="37">
        <f t="shared" si="62"/>
        <v>83.165290049410928</v>
      </c>
      <c r="Q46" s="9" t="s">
        <v>12</v>
      </c>
      <c r="R46" s="55" t="s">
        <v>12</v>
      </c>
      <c r="S46" s="55">
        <v>3.6179999999999999</v>
      </c>
      <c r="T46" s="55">
        <v>3.8559999999999999</v>
      </c>
      <c r="U46" s="55">
        <v>4.0830000000000002</v>
      </c>
      <c r="V46" s="3">
        <v>4.2679999999999998</v>
      </c>
      <c r="W46" s="3">
        <v>4.4580000000000002</v>
      </c>
      <c r="X46" s="3" t="s">
        <v>12</v>
      </c>
      <c r="Y46" s="3">
        <v>4.7930000000000001</v>
      </c>
      <c r="Z46" s="15" t="s">
        <v>12</v>
      </c>
      <c r="AA46" s="10">
        <f t="shared" si="63"/>
        <v>4.4580000000000002</v>
      </c>
      <c r="AB46" s="9">
        <f t="shared" si="64"/>
        <v>0.375</v>
      </c>
      <c r="AC46" s="10">
        <f t="shared" si="65"/>
        <v>0.33499999999999996</v>
      </c>
      <c r="AD46" s="9" t="s">
        <v>12</v>
      </c>
      <c r="AE46" s="55" t="s">
        <v>12</v>
      </c>
      <c r="AF46" s="55">
        <v>0.16700000000000001</v>
      </c>
      <c r="AG46" s="55">
        <v>0.38600000000000001</v>
      </c>
      <c r="AH46" s="55">
        <v>0.58799999999999997</v>
      </c>
      <c r="AI46" s="3">
        <v>0.73499999999999999</v>
      </c>
      <c r="AJ46" s="3">
        <v>0.89700000000000002</v>
      </c>
      <c r="AK46" s="3" t="s">
        <v>12</v>
      </c>
      <c r="AL46" s="3">
        <v>1.2869999999999999</v>
      </c>
      <c r="AM46" s="15" t="s">
        <v>12</v>
      </c>
      <c r="AN46" s="10">
        <f t="shared" si="66"/>
        <v>0.89700000000000002</v>
      </c>
      <c r="AO46" s="9">
        <f t="shared" si="67"/>
        <v>0.30900000000000005</v>
      </c>
      <c r="AP46" s="10">
        <f t="shared" si="68"/>
        <v>0.3899999999999999</v>
      </c>
      <c r="AQ46" s="9" t="s">
        <v>12</v>
      </c>
      <c r="AR46" s="55" t="s">
        <v>12</v>
      </c>
      <c r="AS46" s="55">
        <v>0.73399999999999999</v>
      </c>
      <c r="AT46" s="55">
        <v>1.706</v>
      </c>
      <c r="AU46" s="55">
        <v>2.5</v>
      </c>
      <c r="AV46" s="3">
        <v>2.843</v>
      </c>
      <c r="AW46" s="3">
        <v>3.173</v>
      </c>
      <c r="AX46" s="3" t="s">
        <v>12</v>
      </c>
      <c r="AY46" s="3">
        <v>3.8039999999999998</v>
      </c>
      <c r="AZ46" s="15" t="s">
        <v>12</v>
      </c>
      <c r="BA46" s="10">
        <f t="shared" si="69"/>
        <v>3.173</v>
      </c>
      <c r="BB46" s="9">
        <f t="shared" si="70"/>
        <v>0.67300000000000004</v>
      </c>
      <c r="BC46" s="10">
        <f t="shared" si="71"/>
        <v>0.63099999999999978</v>
      </c>
      <c r="BD46" s="9" t="s">
        <v>2403</v>
      </c>
      <c r="BE46" s="3" t="s">
        <v>12</v>
      </c>
      <c r="BF46" s="15" t="s">
        <v>12</v>
      </c>
      <c r="BG46" s="15" t="str">
        <f t="shared" si="72"/>
        <v>-</v>
      </c>
      <c r="BH46" s="9" t="e">
        <f t="shared" si="73"/>
        <v>#VALUE!</v>
      </c>
      <c r="BI46" s="10" t="e">
        <f t="shared" si="74"/>
        <v>#VALUE!</v>
      </c>
      <c r="BJ46" s="9" t="s">
        <v>2403</v>
      </c>
      <c r="BK46" s="3" t="s">
        <v>12</v>
      </c>
      <c r="BL46" s="15" t="s">
        <v>12</v>
      </c>
      <c r="BM46" s="15" t="str">
        <f t="shared" si="75"/>
        <v>-</v>
      </c>
      <c r="BN46" s="9" t="e">
        <f t="shared" si="76"/>
        <v>#VALUE!</v>
      </c>
      <c r="BO46" s="10" t="e">
        <f t="shared" si="77"/>
        <v>#VALUE!</v>
      </c>
      <c r="BP46">
        <f t="shared" si="78"/>
        <v>0</v>
      </c>
      <c r="BQ46" s="93" t="e">
        <f t="shared" si="79"/>
        <v>#VALUE!</v>
      </c>
      <c r="BR46" s="93" t="e">
        <f t="shared" si="80"/>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81"/>
        <v>#N/A</v>
      </c>
      <c r="BX46" s="93" t="e">
        <f t="shared" si="82"/>
        <v>#N/A</v>
      </c>
      <c r="BY46" s="94">
        <f t="shared" si="83"/>
        <v>999</v>
      </c>
      <c r="BZ46" s="94">
        <f t="shared" si="84"/>
        <v>999</v>
      </c>
      <c r="CA46" s="94" t="e">
        <f t="shared" si="85"/>
        <v>#N/A</v>
      </c>
      <c r="CB46" t="e">
        <f t="shared" si="86"/>
        <v>#N/A</v>
      </c>
      <c r="CC46" s="58" t="e">
        <f t="shared" si="87"/>
        <v>#N/A</v>
      </c>
      <c r="CD46" s="95" t="e">
        <f t="shared" si="88"/>
        <v>#N/A</v>
      </c>
      <c r="CE46" s="96" t="b">
        <f t="shared" si="89"/>
        <v>1</v>
      </c>
      <c r="CF46" t="e">
        <f t="shared" si="90"/>
        <v>#DIV/0!</v>
      </c>
      <c r="CG46" t="e">
        <f t="shared" si="91"/>
        <v>#DIV/0!</v>
      </c>
      <c r="CH46" s="84" t="b">
        <f t="shared" si="92"/>
        <v>1</v>
      </c>
      <c r="CI46">
        <f t="shared" si="93"/>
        <v>0.89700000000000002</v>
      </c>
      <c r="CJ46" t="b">
        <f t="shared" si="94"/>
        <v>1</v>
      </c>
      <c r="CK46" t="b">
        <f t="shared" si="95"/>
        <v>1</v>
      </c>
      <c r="CL46" s="84" t="b">
        <f t="shared" si="115"/>
        <v>1</v>
      </c>
      <c r="CM46">
        <f t="shared" si="96"/>
        <v>3.173</v>
      </c>
      <c r="CN46" t="b">
        <f t="shared" si="97"/>
        <v>1</v>
      </c>
      <c r="CO46" s="84">
        <f t="shared" si="98"/>
        <v>5.7112043599036107E-2</v>
      </c>
      <c r="CP46" t="b">
        <f t="shared" si="99"/>
        <v>1</v>
      </c>
      <c r="CQ46" s="96" t="b">
        <f t="shared" si="100"/>
        <v>1</v>
      </c>
      <c r="CR46" t="e">
        <f t="shared" si="101"/>
        <v>#VALUE!</v>
      </c>
      <c r="CS46" t="e">
        <f t="shared" si="102"/>
        <v>#VALUE!</v>
      </c>
      <c r="CT46" t="b">
        <f t="shared" si="103"/>
        <v>1</v>
      </c>
      <c r="CU46" t="b">
        <f t="shared" si="104"/>
        <v>1</v>
      </c>
      <c r="CV46" s="84" t="b">
        <f t="shared" si="105"/>
        <v>0</v>
      </c>
      <c r="CW46" t="e">
        <f t="shared" si="106"/>
        <v>#VALUE!</v>
      </c>
      <c r="CX46" t="e">
        <f t="shared" si="107"/>
        <v>#VALUE!</v>
      </c>
      <c r="CY46" t="b">
        <f t="shared" si="108"/>
        <v>0</v>
      </c>
      <c r="CZ46" t="b">
        <f t="shared" si="109"/>
        <v>0</v>
      </c>
      <c r="DA46" s="84">
        <f t="shared" si="110"/>
        <v>0</v>
      </c>
      <c r="DB46" t="e">
        <f t="shared" si="111"/>
        <v>#N/A</v>
      </c>
    </row>
    <row r="47" spans="1:106">
      <c r="A47" s="9">
        <v>2532</v>
      </c>
      <c r="B47" s="3">
        <v>2</v>
      </c>
      <c r="C47" s="3" t="s">
        <v>2664</v>
      </c>
      <c r="D47" s="3" t="str">
        <f t="shared" si="58"/>
        <v>WA_1_24-3_dk_0132</v>
      </c>
      <c r="E47" s="3" t="str">
        <f t="shared" si="59"/>
        <v>0132</v>
      </c>
      <c r="F47" s="3">
        <v>121537.17200000001</v>
      </c>
      <c r="G47" s="15">
        <v>425587.21899999998</v>
      </c>
      <c r="H47" s="35" t="str">
        <f t="shared" si="60"/>
        <v>ja</v>
      </c>
      <c r="I47" s="42" t="s">
        <v>2402</v>
      </c>
      <c r="J47" s="20" t="s">
        <v>2620</v>
      </c>
      <c r="K47" s="21">
        <v>10000</v>
      </c>
      <c r="L47" s="28">
        <f t="shared" si="112"/>
        <v>1</v>
      </c>
      <c r="M47" s="28">
        <f t="shared" si="113"/>
        <v>1</v>
      </c>
      <c r="N47" s="56">
        <f t="shared" si="61"/>
        <v>10000</v>
      </c>
      <c r="O47" s="33">
        <f t="shared" si="114"/>
        <v>83.165290049410928</v>
      </c>
      <c r="P47" s="37">
        <f t="shared" si="62"/>
        <v>89.635314162434241</v>
      </c>
      <c r="Q47" s="9" t="s">
        <v>12</v>
      </c>
      <c r="R47" s="55" t="s">
        <v>12</v>
      </c>
      <c r="S47" s="55">
        <v>3.5489999999999999</v>
      </c>
      <c r="T47" s="55">
        <v>3.778</v>
      </c>
      <c r="U47" s="55">
        <v>3.9929999999999999</v>
      </c>
      <c r="V47" s="3">
        <v>4.1669999999999998</v>
      </c>
      <c r="W47" s="3">
        <v>4.3490000000000002</v>
      </c>
      <c r="X47" s="3" t="s">
        <v>12</v>
      </c>
      <c r="Y47" s="3">
        <v>4.6790000000000003</v>
      </c>
      <c r="Z47" s="15" t="s">
        <v>12</v>
      </c>
      <c r="AA47" s="10">
        <f t="shared" si="63"/>
        <v>4.3490000000000002</v>
      </c>
      <c r="AB47" s="9">
        <f t="shared" si="64"/>
        <v>0.35600000000000032</v>
      </c>
      <c r="AC47" s="10">
        <f t="shared" si="65"/>
        <v>0.33000000000000007</v>
      </c>
      <c r="AD47" s="9" t="s">
        <v>12</v>
      </c>
      <c r="AE47" s="55" t="s">
        <v>12</v>
      </c>
      <c r="AF47" s="55">
        <v>0.97199999999999998</v>
      </c>
      <c r="AG47" s="55">
        <v>1.087</v>
      </c>
      <c r="AH47" s="55">
        <v>1.202</v>
      </c>
      <c r="AI47" s="3">
        <v>1.296</v>
      </c>
      <c r="AJ47" s="3">
        <v>1.4</v>
      </c>
      <c r="AK47" s="3" t="s">
        <v>12</v>
      </c>
      <c r="AL47" s="3">
        <v>1.601</v>
      </c>
      <c r="AM47" s="15" t="s">
        <v>12</v>
      </c>
      <c r="AN47" s="10">
        <f t="shared" si="66"/>
        <v>1.4</v>
      </c>
      <c r="AO47" s="9">
        <f t="shared" si="67"/>
        <v>0.19799999999999995</v>
      </c>
      <c r="AP47" s="10">
        <f t="shared" si="68"/>
        <v>0.20100000000000007</v>
      </c>
      <c r="AQ47" s="9" t="s">
        <v>12</v>
      </c>
      <c r="AR47" s="55" t="s">
        <v>12</v>
      </c>
      <c r="AS47" s="55">
        <v>3.3690000000000002</v>
      </c>
      <c r="AT47" s="55">
        <v>3.5760000000000001</v>
      </c>
      <c r="AU47" s="55">
        <v>3.7730000000000001</v>
      </c>
      <c r="AV47" s="3">
        <v>3.9089999999999998</v>
      </c>
      <c r="AW47" s="3">
        <v>4.048</v>
      </c>
      <c r="AX47" s="3" t="s">
        <v>12</v>
      </c>
      <c r="AY47" s="3">
        <v>4.3150000000000004</v>
      </c>
      <c r="AZ47" s="15" t="s">
        <v>12</v>
      </c>
      <c r="BA47" s="10">
        <f t="shared" si="69"/>
        <v>4.048</v>
      </c>
      <c r="BB47" s="9">
        <f t="shared" si="70"/>
        <v>0.27499999999999991</v>
      </c>
      <c r="BC47" s="10">
        <f t="shared" si="71"/>
        <v>0.26700000000000035</v>
      </c>
      <c r="BD47" s="9" t="s">
        <v>2403</v>
      </c>
      <c r="BE47" s="3" t="s">
        <v>12</v>
      </c>
      <c r="BF47" s="15" t="s">
        <v>12</v>
      </c>
      <c r="BG47" s="15" t="str">
        <f t="shared" si="72"/>
        <v>-</v>
      </c>
      <c r="BH47" s="9" t="e">
        <f t="shared" si="73"/>
        <v>#VALUE!</v>
      </c>
      <c r="BI47" s="10" t="e">
        <f t="shared" si="74"/>
        <v>#VALUE!</v>
      </c>
      <c r="BJ47" s="9" t="s">
        <v>2403</v>
      </c>
      <c r="BK47" s="3" t="s">
        <v>12</v>
      </c>
      <c r="BL47" s="15" t="s">
        <v>12</v>
      </c>
      <c r="BM47" s="15" t="str">
        <f t="shared" si="75"/>
        <v>-</v>
      </c>
      <c r="BN47" s="9" t="e">
        <f t="shared" si="76"/>
        <v>#VALUE!</v>
      </c>
      <c r="BO47" s="10" t="e">
        <f t="shared" si="77"/>
        <v>#VALUE!</v>
      </c>
      <c r="BP47">
        <f t="shared" si="78"/>
        <v>0</v>
      </c>
      <c r="BQ47" s="93" t="e">
        <f t="shared" si="79"/>
        <v>#VALUE!</v>
      </c>
      <c r="BR47" s="93" t="e">
        <f t="shared" si="80"/>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81"/>
        <v>#N/A</v>
      </c>
      <c r="BX47" s="93" t="e">
        <f t="shared" si="82"/>
        <v>#N/A</v>
      </c>
      <c r="BY47" s="94">
        <f t="shared" si="83"/>
        <v>999</v>
      </c>
      <c r="BZ47" s="94">
        <f t="shared" si="84"/>
        <v>999</v>
      </c>
      <c r="CA47" s="94" t="e">
        <f t="shared" si="85"/>
        <v>#N/A</v>
      </c>
      <c r="CB47" t="e">
        <f t="shared" si="86"/>
        <v>#N/A</v>
      </c>
      <c r="CC47" s="58" t="e">
        <f t="shared" si="87"/>
        <v>#N/A</v>
      </c>
      <c r="CD47" s="95" t="e">
        <f t="shared" si="88"/>
        <v>#N/A</v>
      </c>
      <c r="CE47" s="96" t="b">
        <f t="shared" si="89"/>
        <v>1</v>
      </c>
      <c r="CF47" t="e">
        <f t="shared" si="90"/>
        <v>#DIV/0!</v>
      </c>
      <c r="CG47" t="e">
        <f t="shared" si="91"/>
        <v>#DIV/0!</v>
      </c>
      <c r="CH47" s="84" t="b">
        <f t="shared" si="92"/>
        <v>1</v>
      </c>
      <c r="CI47">
        <f t="shared" si="93"/>
        <v>1.4</v>
      </c>
      <c r="CJ47" t="b">
        <f t="shared" si="94"/>
        <v>1</v>
      </c>
      <c r="CK47" t="b">
        <f t="shared" si="95"/>
        <v>0</v>
      </c>
      <c r="CL47" s="84" t="b">
        <f t="shared" si="115"/>
        <v>1</v>
      </c>
      <c r="CM47">
        <f t="shared" si="96"/>
        <v>4.048</v>
      </c>
      <c r="CN47" t="b">
        <f t="shared" si="97"/>
        <v>1</v>
      </c>
      <c r="CO47" s="84">
        <f t="shared" si="98"/>
        <v>5.4767438553312418E-2</v>
      </c>
      <c r="CP47" t="b">
        <f t="shared" si="99"/>
        <v>1</v>
      </c>
      <c r="CQ47" s="96" t="b">
        <f t="shared" si="100"/>
        <v>0</v>
      </c>
      <c r="CR47" t="e">
        <f t="shared" si="101"/>
        <v>#VALUE!</v>
      </c>
      <c r="CS47" t="e">
        <f t="shared" si="102"/>
        <v>#VALUE!</v>
      </c>
      <c r="CT47" t="b">
        <f t="shared" si="103"/>
        <v>0</v>
      </c>
      <c r="CU47" t="b">
        <f t="shared" si="104"/>
        <v>0</v>
      </c>
      <c r="CV47" s="84" t="b">
        <f t="shared" si="105"/>
        <v>1</v>
      </c>
      <c r="CW47" t="e">
        <f t="shared" si="106"/>
        <v>#VALUE!</v>
      </c>
      <c r="CX47" t="e">
        <f t="shared" si="107"/>
        <v>#VALUE!</v>
      </c>
      <c r="CY47" t="b">
        <f t="shared" si="108"/>
        <v>1</v>
      </c>
      <c r="CZ47" t="b">
        <f t="shared" si="109"/>
        <v>1</v>
      </c>
      <c r="DA47" s="84">
        <f t="shared" si="110"/>
        <v>0</v>
      </c>
      <c r="DB47" t="e">
        <f t="shared" si="111"/>
        <v>#N/A</v>
      </c>
    </row>
    <row r="48" spans="1:106">
      <c r="A48" s="9">
        <v>2533</v>
      </c>
      <c r="B48" s="3">
        <v>2</v>
      </c>
      <c r="C48" s="3" t="s">
        <v>2665</v>
      </c>
      <c r="D48" s="3" t="str">
        <f t="shared" si="58"/>
        <v>WA_1_24-3_dk_0133</v>
      </c>
      <c r="E48" s="3" t="str">
        <f t="shared" si="59"/>
        <v>0133</v>
      </c>
      <c r="F48" s="3">
        <v>121480.375</v>
      </c>
      <c r="G48" s="15">
        <v>425517.875</v>
      </c>
      <c r="H48" s="35" t="str">
        <f t="shared" si="60"/>
        <v>ja</v>
      </c>
      <c r="I48" s="42" t="s">
        <v>2402</v>
      </c>
      <c r="J48" s="20" t="s">
        <v>2620</v>
      </c>
      <c r="K48" s="21">
        <v>10000</v>
      </c>
      <c r="L48" s="28">
        <f t="shared" si="112"/>
        <v>1</v>
      </c>
      <c r="M48" s="28">
        <f t="shared" si="113"/>
        <v>1</v>
      </c>
      <c r="N48" s="56">
        <f t="shared" si="61"/>
        <v>10000</v>
      </c>
      <c r="O48" s="33">
        <f t="shared" si="114"/>
        <v>89.635314162434241</v>
      </c>
      <c r="P48" s="37">
        <f t="shared" si="62"/>
        <v>122.43146983107704</v>
      </c>
      <c r="Q48" s="9" t="s">
        <v>12</v>
      </c>
      <c r="R48" s="55" t="s">
        <v>12</v>
      </c>
      <c r="S48" s="55">
        <v>3.548</v>
      </c>
      <c r="T48" s="55">
        <v>3.7770000000000001</v>
      </c>
      <c r="U48" s="55">
        <v>3.992</v>
      </c>
      <c r="V48" s="3">
        <v>4.1660000000000004</v>
      </c>
      <c r="W48" s="3">
        <v>4.3490000000000002</v>
      </c>
      <c r="X48" s="3" t="s">
        <v>12</v>
      </c>
      <c r="Y48" s="3">
        <v>4.6779999999999999</v>
      </c>
      <c r="Z48" s="15" t="s">
        <v>12</v>
      </c>
      <c r="AA48" s="10">
        <f t="shared" si="63"/>
        <v>4.3490000000000002</v>
      </c>
      <c r="AB48" s="9">
        <f t="shared" si="64"/>
        <v>0.35700000000000021</v>
      </c>
      <c r="AC48" s="10">
        <f t="shared" si="65"/>
        <v>0.32899999999999974</v>
      </c>
      <c r="AD48" s="9" t="s">
        <v>12</v>
      </c>
      <c r="AE48" s="55" t="s">
        <v>12</v>
      </c>
      <c r="AF48" s="55">
        <v>0.93600000000000005</v>
      </c>
      <c r="AG48" s="55">
        <v>1.036</v>
      </c>
      <c r="AH48" s="55">
        <v>1.135</v>
      </c>
      <c r="AI48" s="3">
        <v>1.2210000000000001</v>
      </c>
      <c r="AJ48" s="3">
        <v>1.32</v>
      </c>
      <c r="AK48" s="3" t="s">
        <v>12</v>
      </c>
      <c r="AL48" s="3">
        <v>1.5169999999999999</v>
      </c>
      <c r="AM48" s="15" t="s">
        <v>12</v>
      </c>
      <c r="AN48" s="10">
        <f t="shared" si="66"/>
        <v>1.32</v>
      </c>
      <c r="AO48" s="9">
        <f t="shared" si="67"/>
        <v>0.18500000000000005</v>
      </c>
      <c r="AP48" s="10">
        <f t="shared" si="68"/>
        <v>0.19699999999999984</v>
      </c>
      <c r="AQ48" s="9" t="s">
        <v>12</v>
      </c>
      <c r="AR48" s="55" t="s">
        <v>12</v>
      </c>
      <c r="AS48" s="55">
        <v>3.3439999999999999</v>
      </c>
      <c r="AT48" s="55">
        <v>3.5369999999999999</v>
      </c>
      <c r="AU48" s="55">
        <v>3.7189999999999999</v>
      </c>
      <c r="AV48" s="3">
        <v>3.8450000000000002</v>
      </c>
      <c r="AW48" s="3">
        <v>3.9860000000000002</v>
      </c>
      <c r="AX48" s="3" t="s">
        <v>12</v>
      </c>
      <c r="AY48" s="3">
        <v>4.2610000000000001</v>
      </c>
      <c r="AZ48" s="15" t="s">
        <v>12</v>
      </c>
      <c r="BA48" s="10">
        <f t="shared" si="69"/>
        <v>3.9860000000000002</v>
      </c>
      <c r="BB48" s="9">
        <f t="shared" si="70"/>
        <v>0.26700000000000035</v>
      </c>
      <c r="BC48" s="10">
        <f t="shared" si="71"/>
        <v>0.27499999999999991</v>
      </c>
      <c r="BD48" s="9" t="s">
        <v>2403</v>
      </c>
      <c r="BE48" s="3" t="s">
        <v>12</v>
      </c>
      <c r="BF48" s="15" t="s">
        <v>12</v>
      </c>
      <c r="BG48" s="15" t="str">
        <f t="shared" si="72"/>
        <v>-</v>
      </c>
      <c r="BH48" s="9" t="e">
        <f t="shared" si="73"/>
        <v>#VALUE!</v>
      </c>
      <c r="BI48" s="10" t="e">
        <f t="shared" si="74"/>
        <v>#VALUE!</v>
      </c>
      <c r="BJ48" s="9" t="s">
        <v>2403</v>
      </c>
      <c r="BK48" s="3" t="s">
        <v>12</v>
      </c>
      <c r="BL48" s="15" t="s">
        <v>12</v>
      </c>
      <c r="BM48" s="15" t="str">
        <f t="shared" si="75"/>
        <v>-</v>
      </c>
      <c r="BN48" s="9" t="e">
        <f t="shared" si="76"/>
        <v>#VALUE!</v>
      </c>
      <c r="BO48" s="10" t="e">
        <f t="shared" si="77"/>
        <v>#VALUE!</v>
      </c>
      <c r="BP48">
        <f t="shared" si="78"/>
        <v>0</v>
      </c>
      <c r="BQ48" s="93" t="e">
        <f t="shared" si="79"/>
        <v>#VALUE!</v>
      </c>
      <c r="BR48" s="93" t="e">
        <f t="shared" si="80"/>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81"/>
        <v>#N/A</v>
      </c>
      <c r="BX48" s="93" t="e">
        <f t="shared" si="82"/>
        <v>#N/A</v>
      </c>
      <c r="BY48" s="94">
        <f t="shared" si="83"/>
        <v>999</v>
      </c>
      <c r="BZ48" s="94">
        <f t="shared" si="84"/>
        <v>999</v>
      </c>
      <c r="CA48" s="94" t="e">
        <f t="shared" si="85"/>
        <v>#N/A</v>
      </c>
      <c r="CB48" t="e">
        <f t="shared" si="86"/>
        <v>#N/A</v>
      </c>
      <c r="CC48" s="58" t="e">
        <f t="shared" si="87"/>
        <v>#N/A</v>
      </c>
      <c r="CD48" s="95" t="e">
        <f t="shared" si="88"/>
        <v>#N/A</v>
      </c>
      <c r="CE48" s="96" t="b">
        <f t="shared" si="89"/>
        <v>1</v>
      </c>
      <c r="CF48" t="e">
        <f t="shared" si="90"/>
        <v>#DIV/0!</v>
      </c>
      <c r="CG48" t="e">
        <f t="shared" si="91"/>
        <v>#DIV/0!</v>
      </c>
      <c r="CH48" s="84" t="b">
        <f t="shared" si="92"/>
        <v>1</v>
      </c>
      <c r="CI48">
        <f t="shared" si="93"/>
        <v>1.32</v>
      </c>
      <c r="CJ48" t="b">
        <f t="shared" si="94"/>
        <v>1</v>
      </c>
      <c r="CK48" t="b">
        <f t="shared" si="95"/>
        <v>0</v>
      </c>
      <c r="CL48" s="84" t="b">
        <f t="shared" si="115"/>
        <v>1</v>
      </c>
      <c r="CM48">
        <f t="shared" si="96"/>
        <v>3.9860000000000002</v>
      </c>
      <c r="CN48" t="b">
        <f t="shared" si="97"/>
        <v>1</v>
      </c>
      <c r="CO48" s="84">
        <f t="shared" si="98"/>
        <v>5.3256760311481938E-2</v>
      </c>
      <c r="CP48" t="b">
        <f t="shared" si="99"/>
        <v>1</v>
      </c>
      <c r="CQ48" s="96" t="b">
        <f t="shared" si="100"/>
        <v>1</v>
      </c>
      <c r="CR48" t="e">
        <f t="shared" si="101"/>
        <v>#VALUE!</v>
      </c>
      <c r="CS48" t="e">
        <f t="shared" si="102"/>
        <v>#VALUE!</v>
      </c>
      <c r="CT48" t="b">
        <f t="shared" si="103"/>
        <v>1</v>
      </c>
      <c r="CU48" t="b">
        <f t="shared" si="104"/>
        <v>1</v>
      </c>
      <c r="CV48" s="84" t="b">
        <f t="shared" si="105"/>
        <v>1</v>
      </c>
      <c r="CW48" t="e">
        <f t="shared" si="106"/>
        <v>#VALUE!</v>
      </c>
      <c r="CX48" t="e">
        <f t="shared" si="107"/>
        <v>#VALUE!</v>
      </c>
      <c r="CY48" t="b">
        <f t="shared" si="108"/>
        <v>1</v>
      </c>
      <c r="CZ48" t="b">
        <f t="shared" si="109"/>
        <v>1</v>
      </c>
      <c r="DA48" s="84">
        <f t="shared" si="110"/>
        <v>0</v>
      </c>
      <c r="DB48" t="e">
        <f t="shared" si="111"/>
        <v>#N/A</v>
      </c>
    </row>
    <row r="49" spans="1:106">
      <c r="A49" s="9">
        <v>2534</v>
      </c>
      <c r="B49" s="3">
        <v>2</v>
      </c>
      <c r="C49" s="3" t="s">
        <v>2666</v>
      </c>
      <c r="D49" s="3" t="str">
        <f t="shared" si="58"/>
        <v>WA_1_24-3_dk_0134</v>
      </c>
      <c r="E49" s="3" t="str">
        <f t="shared" si="59"/>
        <v>0134</v>
      </c>
      <c r="F49" s="3">
        <v>121371.469</v>
      </c>
      <c r="G49" s="15">
        <v>425461.93800000002</v>
      </c>
      <c r="H49" s="35" t="str">
        <f t="shared" si="60"/>
        <v>ja</v>
      </c>
      <c r="I49" s="42" t="s">
        <v>2402</v>
      </c>
      <c r="J49" s="20" t="s">
        <v>2620</v>
      </c>
      <c r="K49" s="21">
        <v>10000</v>
      </c>
      <c r="L49" s="28">
        <f t="shared" si="112"/>
        <v>1</v>
      </c>
      <c r="M49" s="28">
        <f t="shared" si="113"/>
        <v>1</v>
      </c>
      <c r="N49" s="56">
        <f t="shared" si="61"/>
        <v>10000</v>
      </c>
      <c r="O49" s="33">
        <f t="shared" si="114"/>
        <v>122.43146983107704</v>
      </c>
      <c r="P49" s="37">
        <f t="shared" si="62"/>
        <v>83.169714800534791</v>
      </c>
      <c r="Q49" s="9" t="s">
        <v>12</v>
      </c>
      <c r="R49" s="55" t="s">
        <v>12</v>
      </c>
      <c r="S49" s="55">
        <v>3.5430000000000001</v>
      </c>
      <c r="T49" s="55">
        <v>3.7730000000000001</v>
      </c>
      <c r="U49" s="55">
        <v>3.9870000000000001</v>
      </c>
      <c r="V49" s="3">
        <v>4.1619999999999999</v>
      </c>
      <c r="W49" s="3">
        <v>4.3449999999999998</v>
      </c>
      <c r="X49" s="3" t="s">
        <v>12</v>
      </c>
      <c r="Y49" s="3">
        <v>4.6740000000000004</v>
      </c>
      <c r="Z49" s="15" t="s">
        <v>12</v>
      </c>
      <c r="AA49" s="10">
        <f t="shared" si="63"/>
        <v>4.3449999999999998</v>
      </c>
      <c r="AB49" s="9">
        <f t="shared" si="64"/>
        <v>0.35799999999999965</v>
      </c>
      <c r="AC49" s="10">
        <f t="shared" si="65"/>
        <v>0.32900000000000063</v>
      </c>
      <c r="AD49" s="9" t="s">
        <v>12</v>
      </c>
      <c r="AE49" s="55" t="s">
        <v>12</v>
      </c>
      <c r="AF49" s="55">
        <v>1.0349999999999999</v>
      </c>
      <c r="AG49" s="55">
        <v>1.111</v>
      </c>
      <c r="AH49" s="55">
        <v>1.1879999999999999</v>
      </c>
      <c r="AI49" s="3">
        <v>1.2669999999999999</v>
      </c>
      <c r="AJ49" s="3">
        <v>1.363</v>
      </c>
      <c r="AK49" s="3" t="s">
        <v>12</v>
      </c>
      <c r="AL49" s="3">
        <v>1.5569999999999999</v>
      </c>
      <c r="AM49" s="15" t="s">
        <v>12</v>
      </c>
      <c r="AN49" s="10">
        <f t="shared" si="66"/>
        <v>1.363</v>
      </c>
      <c r="AO49" s="9">
        <f t="shared" si="67"/>
        <v>0.17500000000000004</v>
      </c>
      <c r="AP49" s="10">
        <f t="shared" si="68"/>
        <v>0.19399999999999995</v>
      </c>
      <c r="AQ49" s="9" t="s">
        <v>12</v>
      </c>
      <c r="AR49" s="55" t="s">
        <v>12</v>
      </c>
      <c r="AS49" s="55">
        <v>3.726</v>
      </c>
      <c r="AT49" s="55">
        <v>3.7730000000000001</v>
      </c>
      <c r="AU49" s="55">
        <v>3.835</v>
      </c>
      <c r="AV49" s="3">
        <v>3.9020000000000001</v>
      </c>
      <c r="AW49" s="3">
        <v>4.0350000000000001</v>
      </c>
      <c r="AX49" s="3" t="s">
        <v>12</v>
      </c>
      <c r="AY49" s="3">
        <v>4.298</v>
      </c>
      <c r="AZ49" s="15" t="s">
        <v>12</v>
      </c>
      <c r="BA49" s="10">
        <f t="shared" si="69"/>
        <v>4.0350000000000001</v>
      </c>
      <c r="BB49" s="9">
        <f t="shared" si="70"/>
        <v>0.20000000000000018</v>
      </c>
      <c r="BC49" s="10">
        <f t="shared" si="71"/>
        <v>0.2629999999999999</v>
      </c>
      <c r="BD49" s="9" t="s">
        <v>2403</v>
      </c>
      <c r="BE49" s="3" t="s">
        <v>12</v>
      </c>
      <c r="BF49" s="15" t="s">
        <v>12</v>
      </c>
      <c r="BG49" s="15" t="str">
        <f t="shared" si="72"/>
        <v>-</v>
      </c>
      <c r="BH49" s="9" t="e">
        <f t="shared" si="73"/>
        <v>#VALUE!</v>
      </c>
      <c r="BI49" s="10" t="e">
        <f t="shared" si="74"/>
        <v>#VALUE!</v>
      </c>
      <c r="BJ49" s="9" t="s">
        <v>2403</v>
      </c>
      <c r="BK49" s="3" t="s">
        <v>12</v>
      </c>
      <c r="BL49" s="15" t="s">
        <v>12</v>
      </c>
      <c r="BM49" s="15" t="str">
        <f t="shared" si="75"/>
        <v>-</v>
      </c>
      <c r="BN49" s="9" t="e">
        <f t="shared" si="76"/>
        <v>#VALUE!</v>
      </c>
      <c r="BO49" s="10" t="e">
        <f t="shared" si="77"/>
        <v>#VALUE!</v>
      </c>
      <c r="BP49">
        <f t="shared" si="78"/>
        <v>0</v>
      </c>
      <c r="BQ49" s="93" t="e">
        <f t="shared" si="79"/>
        <v>#VALUE!</v>
      </c>
      <c r="BR49" s="93" t="e">
        <f t="shared" si="80"/>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81"/>
        <v>#N/A</v>
      </c>
      <c r="BX49" s="93" t="e">
        <f t="shared" si="82"/>
        <v>#N/A</v>
      </c>
      <c r="BY49" s="94">
        <f t="shared" si="83"/>
        <v>999</v>
      </c>
      <c r="BZ49" s="94">
        <f t="shared" si="84"/>
        <v>999</v>
      </c>
      <c r="CA49" s="94" t="e">
        <f t="shared" si="85"/>
        <v>#N/A</v>
      </c>
      <c r="CB49" t="e">
        <f t="shared" si="86"/>
        <v>#N/A</v>
      </c>
      <c r="CC49" s="58" t="e">
        <f t="shared" si="87"/>
        <v>#N/A</v>
      </c>
      <c r="CD49" s="95" t="e">
        <f t="shared" si="88"/>
        <v>#N/A</v>
      </c>
      <c r="CE49" s="96" t="b">
        <f t="shared" si="89"/>
        <v>1</v>
      </c>
      <c r="CF49" t="e">
        <f t="shared" si="90"/>
        <v>#DIV/0!</v>
      </c>
      <c r="CG49" t="e">
        <f t="shared" si="91"/>
        <v>#DIV/0!</v>
      </c>
      <c r="CH49" s="84" t="b">
        <f t="shared" si="92"/>
        <v>1</v>
      </c>
      <c r="CI49">
        <f t="shared" si="93"/>
        <v>1.363</v>
      </c>
      <c r="CJ49" t="b">
        <f t="shared" si="94"/>
        <v>1</v>
      </c>
      <c r="CK49" t="b">
        <f t="shared" si="95"/>
        <v>0</v>
      </c>
      <c r="CL49" s="84" t="b">
        <f t="shared" si="115"/>
        <v>1</v>
      </c>
      <c r="CM49">
        <f t="shared" si="96"/>
        <v>4.0350000000000001</v>
      </c>
      <c r="CN49" t="b">
        <f t="shared" si="97"/>
        <v>1</v>
      </c>
      <c r="CO49" s="84">
        <f t="shared" si="98"/>
        <v>5.3664140672335679E-2</v>
      </c>
      <c r="CP49" t="b">
        <f t="shared" si="99"/>
        <v>1</v>
      </c>
      <c r="CQ49" s="96" t="b">
        <f t="shared" si="100"/>
        <v>1</v>
      </c>
      <c r="CR49" t="e">
        <f t="shared" si="101"/>
        <v>#VALUE!</v>
      </c>
      <c r="CS49" t="e">
        <f t="shared" si="102"/>
        <v>#VALUE!</v>
      </c>
      <c r="CT49" t="b">
        <f t="shared" si="103"/>
        <v>1</v>
      </c>
      <c r="CU49" t="b">
        <f t="shared" si="104"/>
        <v>1</v>
      </c>
      <c r="CV49" s="84" t="b">
        <f t="shared" si="105"/>
        <v>1</v>
      </c>
      <c r="CW49" t="e">
        <f t="shared" si="106"/>
        <v>#VALUE!</v>
      </c>
      <c r="CX49" t="e">
        <f t="shared" si="107"/>
        <v>#VALUE!</v>
      </c>
      <c r="CY49" t="b">
        <f t="shared" si="108"/>
        <v>1</v>
      </c>
      <c r="CZ49" t="b">
        <f t="shared" si="109"/>
        <v>1</v>
      </c>
      <c r="DA49" s="84">
        <f t="shared" si="110"/>
        <v>0</v>
      </c>
      <c r="DB49" t="e">
        <f t="shared" si="111"/>
        <v>#N/A</v>
      </c>
    </row>
    <row r="50" spans="1:106">
      <c r="A50" s="9">
        <v>2535</v>
      </c>
      <c r="B50" s="3">
        <v>2</v>
      </c>
      <c r="C50" s="3" t="s">
        <v>2667</v>
      </c>
      <c r="D50" s="3" t="str">
        <f t="shared" si="58"/>
        <v>WA_1_24-3_dk_0135</v>
      </c>
      <c r="E50" s="3" t="str">
        <f t="shared" si="59"/>
        <v>0135</v>
      </c>
      <c r="F50" s="3">
        <v>121297.29700000001</v>
      </c>
      <c r="G50" s="15">
        <v>425424.31199999998</v>
      </c>
      <c r="H50" s="35" t="str">
        <f t="shared" si="60"/>
        <v>ja</v>
      </c>
      <c r="I50" s="42" t="s">
        <v>2402</v>
      </c>
      <c r="J50" s="20" t="s">
        <v>2620</v>
      </c>
      <c r="K50" s="21">
        <v>10000</v>
      </c>
      <c r="L50" s="28">
        <f t="shared" si="112"/>
        <v>1</v>
      </c>
      <c r="M50" s="28">
        <f t="shared" si="113"/>
        <v>1</v>
      </c>
      <c r="N50" s="56">
        <f t="shared" si="61"/>
        <v>10000</v>
      </c>
      <c r="O50" s="33">
        <f t="shared" si="114"/>
        <v>83.169714800534791</v>
      </c>
      <c r="P50" s="37">
        <f t="shared" si="62"/>
        <v>127.77862860431429</v>
      </c>
      <c r="Q50" s="9" t="s">
        <v>12</v>
      </c>
      <c r="R50" s="55" t="s">
        <v>12</v>
      </c>
      <c r="S50" s="55">
        <v>3.5419999999999998</v>
      </c>
      <c r="T50" s="55">
        <v>3.7730000000000001</v>
      </c>
      <c r="U50" s="55">
        <v>3.9870000000000001</v>
      </c>
      <c r="V50" s="3">
        <v>4.1619999999999999</v>
      </c>
      <c r="W50" s="3">
        <v>4.3449999999999998</v>
      </c>
      <c r="X50" s="3" t="s">
        <v>12</v>
      </c>
      <c r="Y50" s="3">
        <v>4.6749999999999998</v>
      </c>
      <c r="Z50" s="15" t="s">
        <v>12</v>
      </c>
      <c r="AA50" s="10">
        <f t="shared" si="63"/>
        <v>4.3449999999999998</v>
      </c>
      <c r="AB50" s="9">
        <f t="shared" si="64"/>
        <v>0.35799999999999965</v>
      </c>
      <c r="AC50" s="10">
        <f t="shared" si="65"/>
        <v>0.33000000000000007</v>
      </c>
      <c r="AD50" s="9" t="s">
        <v>12</v>
      </c>
      <c r="AE50" s="55" t="s">
        <v>12</v>
      </c>
      <c r="AF50" s="55">
        <v>0.84299999999999997</v>
      </c>
      <c r="AG50" s="55">
        <v>0.92700000000000005</v>
      </c>
      <c r="AH50" s="55">
        <v>1.0169999999999999</v>
      </c>
      <c r="AI50" s="3">
        <v>1.093</v>
      </c>
      <c r="AJ50" s="3">
        <v>1.179</v>
      </c>
      <c r="AK50" s="3" t="s">
        <v>12</v>
      </c>
      <c r="AL50" s="3">
        <v>1.3520000000000001</v>
      </c>
      <c r="AM50" s="15" t="s">
        <v>12</v>
      </c>
      <c r="AN50" s="10">
        <f t="shared" si="66"/>
        <v>1.179</v>
      </c>
      <c r="AO50" s="9">
        <f t="shared" si="67"/>
        <v>0.16200000000000014</v>
      </c>
      <c r="AP50" s="10">
        <f t="shared" si="68"/>
        <v>0.17300000000000004</v>
      </c>
      <c r="AQ50" s="9" t="s">
        <v>12</v>
      </c>
      <c r="AR50" s="55" t="s">
        <v>12</v>
      </c>
      <c r="AS50" s="55">
        <v>3.234</v>
      </c>
      <c r="AT50" s="55">
        <v>3.3879999999999999</v>
      </c>
      <c r="AU50" s="55">
        <v>3.55</v>
      </c>
      <c r="AV50" s="3">
        <v>3.6760000000000002</v>
      </c>
      <c r="AW50" s="3">
        <v>3.81</v>
      </c>
      <c r="AX50" s="3" t="s">
        <v>12</v>
      </c>
      <c r="AY50" s="3">
        <v>4.0830000000000002</v>
      </c>
      <c r="AZ50" s="15" t="s">
        <v>12</v>
      </c>
      <c r="BA50" s="10">
        <f t="shared" si="69"/>
        <v>3.81</v>
      </c>
      <c r="BB50" s="9">
        <f t="shared" si="70"/>
        <v>0.26000000000000023</v>
      </c>
      <c r="BC50" s="10">
        <f t="shared" si="71"/>
        <v>0.27300000000000013</v>
      </c>
      <c r="BD50" s="9" t="s">
        <v>2403</v>
      </c>
      <c r="BE50" s="3" t="s">
        <v>12</v>
      </c>
      <c r="BF50" s="15" t="s">
        <v>12</v>
      </c>
      <c r="BG50" s="15" t="str">
        <f t="shared" si="72"/>
        <v>-</v>
      </c>
      <c r="BH50" s="9" t="e">
        <f t="shared" si="73"/>
        <v>#VALUE!</v>
      </c>
      <c r="BI50" s="10" t="e">
        <f t="shared" si="74"/>
        <v>#VALUE!</v>
      </c>
      <c r="BJ50" s="9" t="s">
        <v>2403</v>
      </c>
      <c r="BK50" s="3" t="s">
        <v>12</v>
      </c>
      <c r="BL50" s="15" t="s">
        <v>12</v>
      </c>
      <c r="BM50" s="15" t="str">
        <f t="shared" si="75"/>
        <v>-</v>
      </c>
      <c r="BN50" s="9" t="e">
        <f t="shared" si="76"/>
        <v>#VALUE!</v>
      </c>
      <c r="BO50" s="10" t="e">
        <f t="shared" si="77"/>
        <v>#VALUE!</v>
      </c>
      <c r="BP50">
        <f t="shared" si="78"/>
        <v>0</v>
      </c>
      <c r="BQ50" s="93" t="e">
        <f t="shared" si="79"/>
        <v>#VALUE!</v>
      </c>
      <c r="BR50" s="93" t="e">
        <f t="shared" si="80"/>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81"/>
        <v>#N/A</v>
      </c>
      <c r="BX50" s="93" t="e">
        <f t="shared" si="82"/>
        <v>#N/A</v>
      </c>
      <c r="BY50" s="94">
        <f t="shared" si="83"/>
        <v>999</v>
      </c>
      <c r="BZ50" s="94">
        <f t="shared" si="84"/>
        <v>999</v>
      </c>
      <c r="CA50" s="94" t="e">
        <f t="shared" si="85"/>
        <v>#N/A</v>
      </c>
      <c r="CB50" t="e">
        <f t="shared" si="86"/>
        <v>#N/A</v>
      </c>
      <c r="CC50" s="58" t="e">
        <f t="shared" si="87"/>
        <v>#N/A</v>
      </c>
      <c r="CD50" s="95" t="e">
        <f t="shared" si="88"/>
        <v>#N/A</v>
      </c>
      <c r="CE50" s="96" t="b">
        <f t="shared" si="89"/>
        <v>1</v>
      </c>
      <c r="CF50" t="e">
        <f t="shared" si="90"/>
        <v>#DIV/0!</v>
      </c>
      <c r="CG50" t="e">
        <f t="shared" si="91"/>
        <v>#DIV/0!</v>
      </c>
      <c r="CH50" s="84" t="b">
        <f t="shared" si="92"/>
        <v>1</v>
      </c>
      <c r="CI50">
        <f t="shared" si="93"/>
        <v>1.179</v>
      </c>
      <c r="CJ50" t="b">
        <f t="shared" si="94"/>
        <v>1</v>
      </c>
      <c r="CK50" t="b">
        <f t="shared" si="95"/>
        <v>1</v>
      </c>
      <c r="CL50" s="84" t="b">
        <f t="shared" si="115"/>
        <v>1</v>
      </c>
      <c r="CM50">
        <f t="shared" si="96"/>
        <v>3.81</v>
      </c>
      <c r="CN50" t="b">
        <f t="shared" si="97"/>
        <v>1</v>
      </c>
      <c r="CO50" s="84">
        <f t="shared" si="98"/>
        <v>5.2064206692515949E-2</v>
      </c>
      <c r="CP50" t="b">
        <f t="shared" si="99"/>
        <v>1</v>
      </c>
      <c r="CQ50" s="96" t="b">
        <f t="shared" si="100"/>
        <v>1</v>
      </c>
      <c r="CR50" t="e">
        <f t="shared" si="101"/>
        <v>#VALUE!</v>
      </c>
      <c r="CS50" t="e">
        <f t="shared" si="102"/>
        <v>#VALUE!</v>
      </c>
      <c r="CT50" t="b">
        <f t="shared" si="103"/>
        <v>1</v>
      </c>
      <c r="CU50" t="b">
        <f t="shared" si="104"/>
        <v>1</v>
      </c>
      <c r="CV50" s="84" t="b">
        <f t="shared" si="105"/>
        <v>1</v>
      </c>
      <c r="CW50" t="e">
        <f t="shared" si="106"/>
        <v>#VALUE!</v>
      </c>
      <c r="CX50" t="e">
        <f t="shared" si="107"/>
        <v>#VALUE!</v>
      </c>
      <c r="CY50" t="b">
        <f t="shared" si="108"/>
        <v>1</v>
      </c>
      <c r="CZ50" t="b">
        <f t="shared" si="109"/>
        <v>1</v>
      </c>
      <c r="DA50" s="84">
        <f t="shared" si="110"/>
        <v>0</v>
      </c>
      <c r="DB50" t="e">
        <f t="shared" si="111"/>
        <v>#N/A</v>
      </c>
    </row>
    <row r="51" spans="1:106">
      <c r="A51" s="9">
        <v>2536</v>
      </c>
      <c r="B51" s="3">
        <v>2</v>
      </c>
      <c r="C51" s="3" t="s">
        <v>2668</v>
      </c>
      <c r="D51" s="3" t="str">
        <f t="shared" si="58"/>
        <v>WA_1_24-3_dk_0136</v>
      </c>
      <c r="E51" s="3" t="str">
        <f t="shared" si="59"/>
        <v>0136</v>
      </c>
      <c r="F51" s="3">
        <v>121182.719</v>
      </c>
      <c r="G51" s="15">
        <v>425367.75</v>
      </c>
      <c r="H51" s="35" t="str">
        <f t="shared" si="60"/>
        <v>ja</v>
      </c>
      <c r="I51" s="42" t="s">
        <v>2402</v>
      </c>
      <c r="J51" s="20" t="s">
        <v>2620</v>
      </c>
      <c r="K51" s="21">
        <v>10000</v>
      </c>
      <c r="L51" s="28">
        <f t="shared" si="112"/>
        <v>1</v>
      </c>
      <c r="M51" s="28">
        <f t="shared" si="113"/>
        <v>1</v>
      </c>
      <c r="N51" s="56">
        <f t="shared" si="61"/>
        <v>10000</v>
      </c>
      <c r="O51" s="33">
        <f t="shared" si="114"/>
        <v>127.77862860431429</v>
      </c>
      <c r="P51" s="37">
        <f t="shared" si="62"/>
        <v>93.442211387565393</v>
      </c>
      <c r="Q51" s="9" t="s">
        <v>12</v>
      </c>
      <c r="R51" s="55" t="s">
        <v>12</v>
      </c>
      <c r="S51" s="55">
        <v>3.5270000000000001</v>
      </c>
      <c r="T51" s="55">
        <v>3.7559999999999998</v>
      </c>
      <c r="U51" s="55">
        <v>3.9710000000000001</v>
      </c>
      <c r="V51" s="3">
        <v>4.1459999999999999</v>
      </c>
      <c r="W51" s="3">
        <v>4.3289999999999997</v>
      </c>
      <c r="X51" s="3" t="s">
        <v>12</v>
      </c>
      <c r="Y51" s="3">
        <v>4.657</v>
      </c>
      <c r="Z51" s="15" t="s">
        <v>12</v>
      </c>
      <c r="AA51" s="10">
        <f t="shared" si="63"/>
        <v>4.3289999999999997</v>
      </c>
      <c r="AB51" s="9">
        <f t="shared" si="64"/>
        <v>0.35799999999999965</v>
      </c>
      <c r="AC51" s="10">
        <f t="shared" si="65"/>
        <v>0.32800000000000029</v>
      </c>
      <c r="AD51" s="9" t="s">
        <v>12</v>
      </c>
      <c r="AE51" s="55" t="s">
        <v>12</v>
      </c>
      <c r="AF51" s="55">
        <v>0.84499999999999997</v>
      </c>
      <c r="AG51" s="55">
        <v>0.92400000000000004</v>
      </c>
      <c r="AH51" s="55">
        <v>1.004</v>
      </c>
      <c r="AI51" s="3">
        <v>1.08</v>
      </c>
      <c r="AJ51" s="3">
        <v>1.1679999999999999</v>
      </c>
      <c r="AK51" s="3" t="s">
        <v>12</v>
      </c>
      <c r="AL51" s="3">
        <v>1.3380000000000001</v>
      </c>
      <c r="AM51" s="15" t="s">
        <v>12</v>
      </c>
      <c r="AN51" s="10">
        <f t="shared" si="66"/>
        <v>1.1679999999999999</v>
      </c>
      <c r="AO51" s="9">
        <f t="shared" si="67"/>
        <v>0.16399999999999992</v>
      </c>
      <c r="AP51" s="10">
        <f t="shared" si="68"/>
        <v>0.17000000000000015</v>
      </c>
      <c r="AQ51" s="9" t="s">
        <v>12</v>
      </c>
      <c r="AR51" s="55" t="s">
        <v>12</v>
      </c>
      <c r="AS51" s="55">
        <v>3.2469999999999999</v>
      </c>
      <c r="AT51" s="55">
        <v>3.3940000000000001</v>
      </c>
      <c r="AU51" s="55">
        <v>3.532</v>
      </c>
      <c r="AV51" s="3">
        <v>3.6579999999999999</v>
      </c>
      <c r="AW51" s="3">
        <v>3.7930000000000001</v>
      </c>
      <c r="AX51" s="3" t="s">
        <v>12</v>
      </c>
      <c r="AY51" s="3">
        <v>4.0490000000000004</v>
      </c>
      <c r="AZ51" s="15" t="s">
        <v>12</v>
      </c>
      <c r="BA51" s="10">
        <f t="shared" si="69"/>
        <v>3.7930000000000001</v>
      </c>
      <c r="BB51" s="9">
        <f t="shared" si="70"/>
        <v>0.26100000000000012</v>
      </c>
      <c r="BC51" s="10">
        <f t="shared" si="71"/>
        <v>0.25600000000000023</v>
      </c>
      <c r="BD51" s="9" t="s">
        <v>2403</v>
      </c>
      <c r="BE51" s="3" t="s">
        <v>12</v>
      </c>
      <c r="BF51" s="15" t="s">
        <v>12</v>
      </c>
      <c r="BG51" s="15" t="str">
        <f t="shared" si="72"/>
        <v>-</v>
      </c>
      <c r="BH51" s="9" t="e">
        <f t="shared" si="73"/>
        <v>#VALUE!</v>
      </c>
      <c r="BI51" s="10" t="e">
        <f t="shared" si="74"/>
        <v>#VALUE!</v>
      </c>
      <c r="BJ51" s="9" t="s">
        <v>2403</v>
      </c>
      <c r="BK51" s="3" t="s">
        <v>12</v>
      </c>
      <c r="BL51" s="15" t="s">
        <v>12</v>
      </c>
      <c r="BM51" s="15" t="str">
        <f t="shared" si="75"/>
        <v>-</v>
      </c>
      <c r="BN51" s="9" t="e">
        <f t="shared" si="76"/>
        <v>#VALUE!</v>
      </c>
      <c r="BO51" s="10" t="e">
        <f t="shared" si="77"/>
        <v>#VALUE!</v>
      </c>
      <c r="BP51">
        <f t="shared" si="78"/>
        <v>0</v>
      </c>
      <c r="BQ51" s="93" t="e">
        <f t="shared" si="79"/>
        <v>#VALUE!</v>
      </c>
      <c r="BR51" s="93" t="e">
        <f t="shared" si="80"/>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81"/>
        <v>#N/A</v>
      </c>
      <c r="BX51" s="93" t="e">
        <f t="shared" si="82"/>
        <v>#N/A</v>
      </c>
      <c r="BY51" s="94">
        <f t="shared" si="83"/>
        <v>999</v>
      </c>
      <c r="BZ51" s="94">
        <f t="shared" si="84"/>
        <v>999</v>
      </c>
      <c r="CA51" s="94" t="e">
        <f t="shared" si="85"/>
        <v>#N/A</v>
      </c>
      <c r="CB51" t="e">
        <f t="shared" si="86"/>
        <v>#N/A</v>
      </c>
      <c r="CC51" s="58" t="e">
        <f t="shared" si="87"/>
        <v>#N/A</v>
      </c>
      <c r="CD51" s="95" t="e">
        <f t="shared" si="88"/>
        <v>#N/A</v>
      </c>
      <c r="CE51" s="96" t="b">
        <f t="shared" si="89"/>
        <v>1</v>
      </c>
      <c r="CF51" t="e">
        <f t="shared" si="90"/>
        <v>#DIV/0!</v>
      </c>
      <c r="CG51" t="e">
        <f t="shared" si="91"/>
        <v>#DIV/0!</v>
      </c>
      <c r="CH51" s="84" t="b">
        <f t="shared" si="92"/>
        <v>1</v>
      </c>
      <c r="CI51">
        <f t="shared" si="93"/>
        <v>1.1679999999999999</v>
      </c>
      <c r="CJ51" t="b">
        <f t="shared" si="94"/>
        <v>1</v>
      </c>
      <c r="CK51" t="b">
        <f t="shared" si="95"/>
        <v>1</v>
      </c>
      <c r="CL51" s="84" t="b">
        <f t="shared" si="115"/>
        <v>1</v>
      </c>
      <c r="CM51">
        <f t="shared" si="96"/>
        <v>3.7930000000000001</v>
      </c>
      <c r="CN51" t="b">
        <f t="shared" si="97"/>
        <v>1</v>
      </c>
      <c r="CO51" s="84">
        <f t="shared" si="98"/>
        <v>5.2041829918278049E-2</v>
      </c>
      <c r="CP51" t="b">
        <f t="shared" si="99"/>
        <v>1</v>
      </c>
      <c r="CQ51" s="96" t="b">
        <f t="shared" si="100"/>
        <v>1</v>
      </c>
      <c r="CR51" t="e">
        <f t="shared" si="101"/>
        <v>#VALUE!</v>
      </c>
      <c r="CS51" t="e">
        <f t="shared" si="102"/>
        <v>#VALUE!</v>
      </c>
      <c r="CT51" t="b">
        <f t="shared" si="103"/>
        <v>1</v>
      </c>
      <c r="CU51" t="b">
        <f t="shared" si="104"/>
        <v>1</v>
      </c>
      <c r="CV51" s="84" t="b">
        <f t="shared" si="105"/>
        <v>1</v>
      </c>
      <c r="CW51" t="e">
        <f t="shared" si="106"/>
        <v>#VALUE!</v>
      </c>
      <c r="CX51" t="e">
        <f t="shared" si="107"/>
        <v>#VALUE!</v>
      </c>
      <c r="CY51" t="b">
        <f t="shared" si="108"/>
        <v>1</v>
      </c>
      <c r="CZ51" t="b">
        <f t="shared" si="109"/>
        <v>1</v>
      </c>
      <c r="DA51" s="84">
        <f t="shared" si="110"/>
        <v>0</v>
      </c>
      <c r="DB51" t="e">
        <f t="shared" si="111"/>
        <v>#N/A</v>
      </c>
    </row>
    <row r="52" spans="1:106">
      <c r="A52" s="9">
        <v>2537</v>
      </c>
      <c r="B52" s="3">
        <v>2</v>
      </c>
      <c r="C52" s="3" t="s">
        <v>2669</v>
      </c>
      <c r="D52" s="3" t="str">
        <f t="shared" si="58"/>
        <v>WA_1_24-3_dk_0137</v>
      </c>
      <c r="E52" s="3" t="str">
        <f t="shared" si="59"/>
        <v>0137</v>
      </c>
      <c r="F52" s="3">
        <v>121089.414</v>
      </c>
      <c r="G52" s="15">
        <v>425362.68800000002</v>
      </c>
      <c r="H52" s="35" t="str">
        <f t="shared" si="60"/>
        <v>ja</v>
      </c>
      <c r="I52" s="42" t="s">
        <v>2402</v>
      </c>
      <c r="J52" s="20" t="s">
        <v>2620</v>
      </c>
      <c r="K52" s="21">
        <v>10000</v>
      </c>
      <c r="L52" s="28">
        <f t="shared" si="112"/>
        <v>1</v>
      </c>
      <c r="M52" s="28">
        <f t="shared" si="113"/>
        <v>1</v>
      </c>
      <c r="N52" s="56">
        <f t="shared" si="61"/>
        <v>10000</v>
      </c>
      <c r="O52" s="33">
        <f t="shared" si="114"/>
        <v>93.442211387565393</v>
      </c>
      <c r="P52" s="37">
        <f t="shared" si="62"/>
        <v>93.702314379109595</v>
      </c>
      <c r="Q52" s="9" t="s">
        <v>12</v>
      </c>
      <c r="R52" s="55" t="s">
        <v>12</v>
      </c>
      <c r="S52" s="55">
        <v>3.5259999999999998</v>
      </c>
      <c r="T52" s="55">
        <v>3.7549999999999999</v>
      </c>
      <c r="U52" s="55">
        <v>3.97</v>
      </c>
      <c r="V52" s="3">
        <v>4.1440000000000001</v>
      </c>
      <c r="W52" s="3">
        <v>4.327</v>
      </c>
      <c r="X52" s="3" t="s">
        <v>12</v>
      </c>
      <c r="Y52" s="3">
        <v>4.6539999999999999</v>
      </c>
      <c r="Z52" s="15" t="s">
        <v>12</v>
      </c>
      <c r="AA52" s="10">
        <f t="shared" si="63"/>
        <v>4.327</v>
      </c>
      <c r="AB52" s="9">
        <f t="shared" si="64"/>
        <v>0.35699999999999976</v>
      </c>
      <c r="AC52" s="10">
        <f t="shared" si="65"/>
        <v>0.32699999999999996</v>
      </c>
      <c r="AD52" s="9" t="s">
        <v>12</v>
      </c>
      <c r="AE52" s="55" t="s">
        <v>12</v>
      </c>
      <c r="AF52" s="55">
        <v>0.93200000000000005</v>
      </c>
      <c r="AG52" s="55">
        <v>1.0169999999999999</v>
      </c>
      <c r="AH52" s="55">
        <v>1.1060000000000001</v>
      </c>
      <c r="AI52" s="3">
        <v>1.19</v>
      </c>
      <c r="AJ52" s="3">
        <v>1.284</v>
      </c>
      <c r="AK52" s="3" t="s">
        <v>12</v>
      </c>
      <c r="AL52" s="3">
        <v>1.4630000000000001</v>
      </c>
      <c r="AM52" s="15" t="s">
        <v>12</v>
      </c>
      <c r="AN52" s="10">
        <f t="shared" si="66"/>
        <v>1.284</v>
      </c>
      <c r="AO52" s="9">
        <f t="shared" si="67"/>
        <v>0.17799999999999994</v>
      </c>
      <c r="AP52" s="10">
        <f t="shared" si="68"/>
        <v>0.17900000000000005</v>
      </c>
      <c r="AQ52" s="9" t="s">
        <v>12</v>
      </c>
      <c r="AR52" s="55" t="s">
        <v>12</v>
      </c>
      <c r="AS52" s="55">
        <v>3.34</v>
      </c>
      <c r="AT52" s="55">
        <v>3.4830000000000001</v>
      </c>
      <c r="AU52" s="55">
        <v>3.6259999999999999</v>
      </c>
      <c r="AV52" s="3">
        <v>3.754</v>
      </c>
      <c r="AW52" s="3">
        <v>3.8860000000000001</v>
      </c>
      <c r="AX52" s="3" t="s">
        <v>12</v>
      </c>
      <c r="AY52" s="3">
        <v>4.1349999999999998</v>
      </c>
      <c r="AZ52" s="15" t="s">
        <v>12</v>
      </c>
      <c r="BA52" s="10">
        <f t="shared" si="69"/>
        <v>3.8860000000000001</v>
      </c>
      <c r="BB52" s="9">
        <f t="shared" si="70"/>
        <v>0.26000000000000023</v>
      </c>
      <c r="BC52" s="10">
        <f t="shared" si="71"/>
        <v>0.24899999999999967</v>
      </c>
      <c r="BD52" s="9" t="s">
        <v>2403</v>
      </c>
      <c r="BE52" s="3" t="s">
        <v>12</v>
      </c>
      <c r="BF52" s="15" t="s">
        <v>12</v>
      </c>
      <c r="BG52" s="15" t="str">
        <f t="shared" si="72"/>
        <v>-</v>
      </c>
      <c r="BH52" s="9" t="e">
        <f t="shared" si="73"/>
        <v>#VALUE!</v>
      </c>
      <c r="BI52" s="10" t="e">
        <f t="shared" si="74"/>
        <v>#VALUE!</v>
      </c>
      <c r="BJ52" s="9" t="s">
        <v>2403</v>
      </c>
      <c r="BK52" s="3" t="s">
        <v>12</v>
      </c>
      <c r="BL52" s="15" t="s">
        <v>12</v>
      </c>
      <c r="BM52" s="15" t="str">
        <f t="shared" si="75"/>
        <v>-</v>
      </c>
      <c r="BN52" s="9" t="e">
        <f t="shared" si="76"/>
        <v>#VALUE!</v>
      </c>
      <c r="BO52" s="10" t="e">
        <f t="shared" si="77"/>
        <v>#VALUE!</v>
      </c>
      <c r="BP52">
        <f t="shared" si="78"/>
        <v>0</v>
      </c>
      <c r="BQ52" s="93" t="e">
        <f t="shared" si="79"/>
        <v>#VALUE!</v>
      </c>
      <c r="BR52" s="93" t="e">
        <f t="shared" si="80"/>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81"/>
        <v>#N/A</v>
      </c>
      <c r="BX52" s="93" t="e">
        <f t="shared" si="82"/>
        <v>#N/A</v>
      </c>
      <c r="BY52" s="94">
        <f t="shared" si="83"/>
        <v>999</v>
      </c>
      <c r="BZ52" s="94">
        <f t="shared" si="84"/>
        <v>999</v>
      </c>
      <c r="CA52" s="94" t="e">
        <f t="shared" si="85"/>
        <v>#N/A</v>
      </c>
      <c r="CB52" t="e">
        <f t="shared" si="86"/>
        <v>#N/A</v>
      </c>
      <c r="CC52" s="58" t="e">
        <f t="shared" si="87"/>
        <v>#N/A</v>
      </c>
      <c r="CD52" s="95" t="e">
        <f t="shared" si="88"/>
        <v>#N/A</v>
      </c>
      <c r="CE52" s="96" t="b">
        <f t="shared" si="89"/>
        <v>1</v>
      </c>
      <c r="CF52" t="e">
        <f t="shared" si="90"/>
        <v>#DIV/0!</v>
      </c>
      <c r="CG52" t="e">
        <f t="shared" si="91"/>
        <v>#DIV/0!</v>
      </c>
      <c r="CH52" s="84" t="b">
        <f t="shared" si="92"/>
        <v>1</v>
      </c>
      <c r="CI52">
        <f t="shared" si="93"/>
        <v>1.284</v>
      </c>
      <c r="CJ52" t="b">
        <f t="shared" si="94"/>
        <v>1</v>
      </c>
      <c r="CK52" t="b">
        <f t="shared" si="95"/>
        <v>0</v>
      </c>
      <c r="CL52" s="84" t="b">
        <f t="shared" si="115"/>
        <v>1</v>
      </c>
      <c r="CM52">
        <f t="shared" si="96"/>
        <v>3.8860000000000001</v>
      </c>
      <c r="CN52" t="b">
        <f t="shared" si="97"/>
        <v>1</v>
      </c>
      <c r="CO52" s="84">
        <f t="shared" si="98"/>
        <v>5.4504810350053931E-2</v>
      </c>
      <c r="CP52" t="b">
        <f t="shared" si="99"/>
        <v>1</v>
      </c>
      <c r="CQ52" s="96" t="b">
        <f t="shared" si="100"/>
        <v>1</v>
      </c>
      <c r="CR52" t="e">
        <f t="shared" si="101"/>
        <v>#VALUE!</v>
      </c>
      <c r="CS52" t="e">
        <f t="shared" si="102"/>
        <v>#VALUE!</v>
      </c>
      <c r="CT52" t="b">
        <f t="shared" si="103"/>
        <v>1</v>
      </c>
      <c r="CU52" t="b">
        <f t="shared" si="104"/>
        <v>1</v>
      </c>
      <c r="CV52" s="84" t="b">
        <f t="shared" si="105"/>
        <v>1</v>
      </c>
      <c r="CW52" t="e">
        <f t="shared" si="106"/>
        <v>#VALUE!</v>
      </c>
      <c r="CX52" t="e">
        <f t="shared" si="107"/>
        <v>#VALUE!</v>
      </c>
      <c r="CY52" t="b">
        <f t="shared" si="108"/>
        <v>1</v>
      </c>
      <c r="CZ52" t="b">
        <f t="shared" si="109"/>
        <v>1</v>
      </c>
      <c r="DA52" s="84">
        <f t="shared" si="110"/>
        <v>0</v>
      </c>
      <c r="DB52" t="e">
        <f t="shared" si="111"/>
        <v>#N/A</v>
      </c>
    </row>
    <row r="53" spans="1:106">
      <c r="A53" s="9">
        <v>2538</v>
      </c>
      <c r="B53" s="3">
        <v>2</v>
      </c>
      <c r="C53" s="3" t="s">
        <v>2670</v>
      </c>
      <c r="D53" s="3" t="str">
        <f t="shared" si="58"/>
        <v>WA_1_24-3_dk_0138</v>
      </c>
      <c r="E53" s="3" t="str">
        <f t="shared" si="59"/>
        <v>0138</v>
      </c>
      <c r="F53" s="3">
        <v>120995.852</v>
      </c>
      <c r="G53" s="15">
        <v>425357.56199999998</v>
      </c>
      <c r="H53" s="35" t="str">
        <f t="shared" si="60"/>
        <v>ja</v>
      </c>
      <c r="I53" s="42" t="s">
        <v>2402</v>
      </c>
      <c r="J53" s="20" t="s">
        <v>2620</v>
      </c>
      <c r="K53" s="21">
        <v>10000</v>
      </c>
      <c r="L53" s="28">
        <f t="shared" si="112"/>
        <v>1</v>
      </c>
      <c r="M53" s="28">
        <f t="shared" si="113"/>
        <v>1</v>
      </c>
      <c r="N53" s="56">
        <f t="shared" si="61"/>
        <v>10000</v>
      </c>
      <c r="O53" s="33">
        <f t="shared" si="114"/>
        <v>93.702314379109595</v>
      </c>
      <c r="P53" s="37">
        <f t="shared" si="62"/>
        <v>94.196217339117524</v>
      </c>
      <c r="Q53" s="9" t="s">
        <v>12</v>
      </c>
      <c r="R53" s="55" t="s">
        <v>12</v>
      </c>
      <c r="S53" s="55">
        <v>3.5129999999999999</v>
      </c>
      <c r="T53" s="55">
        <v>3.7389999999999999</v>
      </c>
      <c r="U53" s="55">
        <v>3.952</v>
      </c>
      <c r="V53" s="3">
        <v>4.1260000000000003</v>
      </c>
      <c r="W53" s="3">
        <v>4.306</v>
      </c>
      <c r="X53" s="3" t="s">
        <v>12</v>
      </c>
      <c r="Y53" s="3">
        <v>4.63</v>
      </c>
      <c r="Z53" s="15" t="s">
        <v>12</v>
      </c>
      <c r="AA53" s="10">
        <f t="shared" si="63"/>
        <v>4.306</v>
      </c>
      <c r="AB53" s="9">
        <f t="shared" si="64"/>
        <v>0.35400000000000009</v>
      </c>
      <c r="AC53" s="10">
        <f t="shared" si="65"/>
        <v>0.32399999999999984</v>
      </c>
      <c r="AD53" s="9" t="s">
        <v>12</v>
      </c>
      <c r="AE53" s="55" t="s">
        <v>12</v>
      </c>
      <c r="AF53" s="55">
        <v>0.93600000000000005</v>
      </c>
      <c r="AG53" s="55">
        <v>1.03</v>
      </c>
      <c r="AH53" s="55">
        <v>1.1240000000000001</v>
      </c>
      <c r="AI53" s="3">
        <v>1.2090000000000001</v>
      </c>
      <c r="AJ53" s="3">
        <v>1.306</v>
      </c>
      <c r="AK53" s="3" t="s">
        <v>12</v>
      </c>
      <c r="AL53" s="3">
        <v>1.4890000000000001</v>
      </c>
      <c r="AM53" s="15" t="s">
        <v>12</v>
      </c>
      <c r="AN53" s="10">
        <f t="shared" si="66"/>
        <v>1.306</v>
      </c>
      <c r="AO53" s="9">
        <f t="shared" si="67"/>
        <v>0.18199999999999994</v>
      </c>
      <c r="AP53" s="10">
        <f t="shared" si="68"/>
        <v>0.18300000000000005</v>
      </c>
      <c r="AQ53" s="9" t="s">
        <v>12</v>
      </c>
      <c r="AR53" s="55" t="s">
        <v>12</v>
      </c>
      <c r="AS53" s="55">
        <v>3.3839999999999999</v>
      </c>
      <c r="AT53" s="55">
        <v>3.5339999999999998</v>
      </c>
      <c r="AU53" s="55">
        <v>3.6829999999999998</v>
      </c>
      <c r="AV53" s="3">
        <v>3.819</v>
      </c>
      <c r="AW53" s="3">
        <v>3.9540000000000002</v>
      </c>
      <c r="AX53" s="3" t="s">
        <v>12</v>
      </c>
      <c r="AY53" s="3">
        <v>4.21</v>
      </c>
      <c r="AZ53" s="15" t="s">
        <v>12</v>
      </c>
      <c r="BA53" s="10">
        <f t="shared" si="69"/>
        <v>3.9540000000000002</v>
      </c>
      <c r="BB53" s="9">
        <f t="shared" si="70"/>
        <v>0.27100000000000035</v>
      </c>
      <c r="BC53" s="10">
        <f t="shared" si="71"/>
        <v>0.25599999999999978</v>
      </c>
      <c r="BD53" s="9" t="s">
        <v>2403</v>
      </c>
      <c r="BE53" s="3" t="s">
        <v>12</v>
      </c>
      <c r="BF53" s="15" t="s">
        <v>12</v>
      </c>
      <c r="BG53" s="15" t="str">
        <f t="shared" si="72"/>
        <v>-</v>
      </c>
      <c r="BH53" s="9" t="e">
        <f t="shared" si="73"/>
        <v>#VALUE!</v>
      </c>
      <c r="BI53" s="10" t="e">
        <f t="shared" si="74"/>
        <v>#VALUE!</v>
      </c>
      <c r="BJ53" s="9" t="s">
        <v>2403</v>
      </c>
      <c r="BK53" s="3" t="s">
        <v>12</v>
      </c>
      <c r="BL53" s="15" t="s">
        <v>12</v>
      </c>
      <c r="BM53" s="15" t="str">
        <f t="shared" si="75"/>
        <v>-</v>
      </c>
      <c r="BN53" s="9" t="e">
        <f t="shared" si="76"/>
        <v>#VALUE!</v>
      </c>
      <c r="BO53" s="10" t="e">
        <f t="shared" si="77"/>
        <v>#VALUE!</v>
      </c>
      <c r="BP53">
        <f t="shared" si="78"/>
        <v>0</v>
      </c>
      <c r="BQ53" s="93" t="e">
        <f t="shared" si="79"/>
        <v>#VALUE!</v>
      </c>
      <c r="BR53" s="93" t="e">
        <f t="shared" si="80"/>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81"/>
        <v>#N/A</v>
      </c>
      <c r="BX53" s="93" t="e">
        <f t="shared" si="82"/>
        <v>#N/A</v>
      </c>
      <c r="BY53" s="94">
        <f t="shared" si="83"/>
        <v>999</v>
      </c>
      <c r="BZ53" s="94">
        <f t="shared" si="84"/>
        <v>999</v>
      </c>
      <c r="CA53" s="94" t="e">
        <f t="shared" si="85"/>
        <v>#N/A</v>
      </c>
      <c r="CB53" t="e">
        <f t="shared" si="86"/>
        <v>#N/A</v>
      </c>
      <c r="CC53" s="58" t="e">
        <f t="shared" si="87"/>
        <v>#N/A</v>
      </c>
      <c r="CD53" s="95" t="e">
        <f t="shared" si="88"/>
        <v>#N/A</v>
      </c>
      <c r="CE53" s="96" t="b">
        <f t="shared" si="89"/>
        <v>1</v>
      </c>
      <c r="CF53" t="e">
        <f t="shared" si="90"/>
        <v>#DIV/0!</v>
      </c>
      <c r="CG53" t="e">
        <f t="shared" si="91"/>
        <v>#DIV/0!</v>
      </c>
      <c r="CH53" s="84" t="b">
        <f t="shared" si="92"/>
        <v>1</v>
      </c>
      <c r="CI53">
        <f t="shared" si="93"/>
        <v>1.306</v>
      </c>
      <c r="CJ53" t="b">
        <f t="shared" si="94"/>
        <v>1</v>
      </c>
      <c r="CK53" t="b">
        <f t="shared" si="95"/>
        <v>0</v>
      </c>
      <c r="CL53" s="84" t="b">
        <f t="shared" si="115"/>
        <v>1</v>
      </c>
      <c r="CM53">
        <f t="shared" si="96"/>
        <v>3.9540000000000002</v>
      </c>
      <c r="CN53" t="b">
        <f t="shared" si="97"/>
        <v>1</v>
      </c>
      <c r="CO53" s="84">
        <f t="shared" si="98"/>
        <v>5.3548245847701723E-2</v>
      </c>
      <c r="CP53" t="b">
        <f t="shared" si="99"/>
        <v>1</v>
      </c>
      <c r="CQ53" s="96" t="b">
        <f t="shared" si="100"/>
        <v>1</v>
      </c>
      <c r="CR53" t="e">
        <f t="shared" si="101"/>
        <v>#VALUE!</v>
      </c>
      <c r="CS53" t="e">
        <f t="shared" si="102"/>
        <v>#VALUE!</v>
      </c>
      <c r="CT53" t="b">
        <f t="shared" si="103"/>
        <v>1</v>
      </c>
      <c r="CU53" t="b">
        <f t="shared" si="104"/>
        <v>1</v>
      </c>
      <c r="CV53" s="84" t="b">
        <f t="shared" si="105"/>
        <v>1</v>
      </c>
      <c r="CW53" t="e">
        <f t="shared" si="106"/>
        <v>#VALUE!</v>
      </c>
      <c r="CX53" t="e">
        <f t="shared" si="107"/>
        <v>#VALUE!</v>
      </c>
      <c r="CY53" t="b">
        <f t="shared" si="108"/>
        <v>1</v>
      </c>
      <c r="CZ53" t="b">
        <f t="shared" si="109"/>
        <v>1</v>
      </c>
      <c r="DA53" s="84">
        <f t="shared" si="110"/>
        <v>0</v>
      </c>
      <c r="DB53" t="e">
        <f t="shared" si="111"/>
        <v>#N/A</v>
      </c>
    </row>
    <row r="54" spans="1:106">
      <c r="A54" s="9">
        <v>2539</v>
      </c>
      <c r="B54" s="3">
        <v>2</v>
      </c>
      <c r="C54" s="3" t="s">
        <v>2671</v>
      </c>
      <c r="D54" s="3" t="str">
        <f t="shared" si="58"/>
        <v>WA_1_24-3_dk_0139</v>
      </c>
      <c r="E54" s="3" t="str">
        <f t="shared" si="59"/>
        <v>0139</v>
      </c>
      <c r="F54" s="3">
        <v>120901.79700000001</v>
      </c>
      <c r="G54" s="15">
        <v>425352.40600000002</v>
      </c>
      <c r="H54" s="35" t="str">
        <f t="shared" si="60"/>
        <v>ja</v>
      </c>
      <c r="I54" s="42" t="s">
        <v>2402</v>
      </c>
      <c r="J54" s="20" t="s">
        <v>2620</v>
      </c>
      <c r="K54" s="21">
        <v>10000</v>
      </c>
      <c r="L54" s="28">
        <f t="shared" si="112"/>
        <v>1</v>
      </c>
      <c r="M54" s="28">
        <f t="shared" si="113"/>
        <v>1</v>
      </c>
      <c r="N54" s="56">
        <f t="shared" si="61"/>
        <v>10000</v>
      </c>
      <c r="O54" s="33">
        <f t="shared" si="114"/>
        <v>94.196217339117524</v>
      </c>
      <c r="P54" s="37">
        <f t="shared" si="62"/>
        <v>94.695094746252508</v>
      </c>
      <c r="Q54" s="9" t="s">
        <v>12</v>
      </c>
      <c r="R54" s="55" t="s">
        <v>12</v>
      </c>
      <c r="S54" s="55">
        <v>3.504</v>
      </c>
      <c r="T54" s="55">
        <v>3.7269999999999999</v>
      </c>
      <c r="U54" s="55">
        <v>3.9369999999999998</v>
      </c>
      <c r="V54" s="3">
        <v>4.1079999999999997</v>
      </c>
      <c r="W54" s="3">
        <v>4.2859999999999996</v>
      </c>
      <c r="X54" s="3" t="s">
        <v>12</v>
      </c>
      <c r="Y54" s="3">
        <v>4.6070000000000002</v>
      </c>
      <c r="Z54" s="15" t="s">
        <v>12</v>
      </c>
      <c r="AA54" s="10">
        <f t="shared" si="63"/>
        <v>4.2859999999999996</v>
      </c>
      <c r="AB54" s="9">
        <f t="shared" si="64"/>
        <v>0.34899999999999975</v>
      </c>
      <c r="AC54" s="10">
        <f t="shared" si="65"/>
        <v>0.32100000000000062</v>
      </c>
      <c r="AD54" s="9" t="s">
        <v>12</v>
      </c>
      <c r="AE54" s="55" t="s">
        <v>12</v>
      </c>
      <c r="AF54" s="55">
        <v>0.98599999999999999</v>
      </c>
      <c r="AG54" s="55">
        <v>1.077</v>
      </c>
      <c r="AH54" s="55">
        <v>1.17</v>
      </c>
      <c r="AI54" s="3">
        <v>1.2569999999999999</v>
      </c>
      <c r="AJ54" s="3">
        <v>1.3540000000000001</v>
      </c>
      <c r="AK54" s="3" t="s">
        <v>12</v>
      </c>
      <c r="AL54" s="3">
        <v>1.5409999999999999</v>
      </c>
      <c r="AM54" s="15" t="s">
        <v>12</v>
      </c>
      <c r="AN54" s="10">
        <f t="shared" si="66"/>
        <v>1.3540000000000001</v>
      </c>
      <c r="AO54" s="9">
        <f t="shared" si="67"/>
        <v>0.18400000000000016</v>
      </c>
      <c r="AP54" s="10">
        <f t="shared" si="68"/>
        <v>0.18699999999999983</v>
      </c>
      <c r="AQ54" s="9" t="s">
        <v>12</v>
      </c>
      <c r="AR54" s="55" t="s">
        <v>12</v>
      </c>
      <c r="AS54" s="55">
        <v>3.4950000000000001</v>
      </c>
      <c r="AT54" s="55">
        <v>3.657</v>
      </c>
      <c r="AU54" s="55">
        <v>3.81</v>
      </c>
      <c r="AV54" s="3">
        <v>3.9350000000000001</v>
      </c>
      <c r="AW54" s="3">
        <v>4.0679999999999996</v>
      </c>
      <c r="AX54" s="3" t="s">
        <v>12</v>
      </c>
      <c r="AY54" s="3">
        <v>4.3259999999999996</v>
      </c>
      <c r="AZ54" s="15" t="s">
        <v>12</v>
      </c>
      <c r="BA54" s="10">
        <f t="shared" si="69"/>
        <v>4.0679999999999996</v>
      </c>
      <c r="BB54" s="9">
        <f t="shared" si="70"/>
        <v>0.25799999999999956</v>
      </c>
      <c r="BC54" s="10">
        <f t="shared" si="71"/>
        <v>0.25800000000000001</v>
      </c>
      <c r="BD54" s="9" t="s">
        <v>2403</v>
      </c>
      <c r="BE54" s="3" t="s">
        <v>12</v>
      </c>
      <c r="BF54" s="15" t="s">
        <v>12</v>
      </c>
      <c r="BG54" s="15" t="str">
        <f t="shared" si="72"/>
        <v>-</v>
      </c>
      <c r="BH54" s="9" t="e">
        <f t="shared" si="73"/>
        <v>#VALUE!</v>
      </c>
      <c r="BI54" s="10" t="e">
        <f t="shared" si="74"/>
        <v>#VALUE!</v>
      </c>
      <c r="BJ54" s="9" t="s">
        <v>2403</v>
      </c>
      <c r="BK54" s="3" t="s">
        <v>12</v>
      </c>
      <c r="BL54" s="15" t="s">
        <v>12</v>
      </c>
      <c r="BM54" s="15" t="str">
        <f t="shared" si="75"/>
        <v>-</v>
      </c>
      <c r="BN54" s="9" t="e">
        <f t="shared" si="76"/>
        <v>#VALUE!</v>
      </c>
      <c r="BO54" s="10" t="e">
        <f t="shared" si="77"/>
        <v>#VALUE!</v>
      </c>
      <c r="BP54">
        <f t="shared" si="78"/>
        <v>0</v>
      </c>
      <c r="BQ54" s="93" t="e">
        <f t="shared" si="79"/>
        <v>#VALUE!</v>
      </c>
      <c r="BR54" s="93" t="e">
        <f t="shared" si="80"/>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81"/>
        <v>#N/A</v>
      </c>
      <c r="BX54" s="93" t="e">
        <f t="shared" si="82"/>
        <v>#N/A</v>
      </c>
      <c r="BY54" s="94">
        <f t="shared" si="83"/>
        <v>999</v>
      </c>
      <c r="BZ54" s="94">
        <f t="shared" si="84"/>
        <v>999</v>
      </c>
      <c r="CA54" s="94" t="e">
        <f t="shared" si="85"/>
        <v>#N/A</v>
      </c>
      <c r="CB54" t="e">
        <f t="shared" si="86"/>
        <v>#N/A</v>
      </c>
      <c r="CC54" s="58" t="e">
        <f t="shared" si="87"/>
        <v>#N/A</v>
      </c>
      <c r="CD54" s="95" t="e">
        <f t="shared" si="88"/>
        <v>#N/A</v>
      </c>
      <c r="CE54" s="96" t="b">
        <f t="shared" si="89"/>
        <v>1</v>
      </c>
      <c r="CF54" t="e">
        <f t="shared" si="90"/>
        <v>#DIV/0!</v>
      </c>
      <c r="CG54" t="e">
        <f t="shared" si="91"/>
        <v>#DIV/0!</v>
      </c>
      <c r="CH54" s="84" t="b">
        <f t="shared" si="92"/>
        <v>1</v>
      </c>
      <c r="CI54">
        <f t="shared" si="93"/>
        <v>1.3540000000000001</v>
      </c>
      <c r="CJ54" t="b">
        <f t="shared" si="94"/>
        <v>1</v>
      </c>
      <c r="CK54" t="b">
        <f t="shared" si="95"/>
        <v>0</v>
      </c>
      <c r="CL54" s="84" t="b">
        <f t="shared" si="115"/>
        <v>1</v>
      </c>
      <c r="CM54">
        <f t="shared" si="96"/>
        <v>4.0679999999999996</v>
      </c>
      <c r="CN54" t="b">
        <f t="shared" si="97"/>
        <v>1</v>
      </c>
      <c r="CO54" s="84">
        <f t="shared" si="98"/>
        <v>5.2448391959882476E-2</v>
      </c>
      <c r="CP54" t="b">
        <f t="shared" si="99"/>
        <v>1</v>
      </c>
      <c r="CQ54" s="96" t="b">
        <f t="shared" si="100"/>
        <v>1</v>
      </c>
      <c r="CR54" t="e">
        <f t="shared" si="101"/>
        <v>#VALUE!</v>
      </c>
      <c r="CS54" t="e">
        <f t="shared" si="102"/>
        <v>#VALUE!</v>
      </c>
      <c r="CT54" t="b">
        <f t="shared" si="103"/>
        <v>1</v>
      </c>
      <c r="CU54" t="b">
        <f t="shared" si="104"/>
        <v>1</v>
      </c>
      <c r="CV54" s="84" t="b">
        <f t="shared" si="105"/>
        <v>1</v>
      </c>
      <c r="CW54" t="e">
        <f t="shared" si="106"/>
        <v>#VALUE!</v>
      </c>
      <c r="CX54" t="e">
        <f t="shared" si="107"/>
        <v>#VALUE!</v>
      </c>
      <c r="CY54" t="b">
        <f t="shared" si="108"/>
        <v>1</v>
      </c>
      <c r="CZ54" t="b">
        <f t="shared" si="109"/>
        <v>1</v>
      </c>
      <c r="DA54" s="84">
        <f t="shared" si="110"/>
        <v>0</v>
      </c>
      <c r="DB54" t="e">
        <f t="shared" si="111"/>
        <v>#N/A</v>
      </c>
    </row>
    <row r="55" spans="1:106">
      <c r="A55" s="9">
        <v>2540</v>
      </c>
      <c r="B55" s="3">
        <v>2</v>
      </c>
      <c r="C55" s="3" t="s">
        <v>2672</v>
      </c>
      <c r="D55" s="3" t="str">
        <f t="shared" si="58"/>
        <v>WA_1_24-3_dk_0140</v>
      </c>
      <c r="E55" s="3" t="str">
        <f t="shared" si="59"/>
        <v>0140</v>
      </c>
      <c r="F55" s="3">
        <v>120807.234</v>
      </c>
      <c r="G55" s="15">
        <v>425347.40600000002</v>
      </c>
      <c r="H55" s="35" t="str">
        <f t="shared" si="60"/>
        <v>ja</v>
      </c>
      <c r="I55" s="42" t="s">
        <v>2402</v>
      </c>
      <c r="J55" s="20" t="s">
        <v>2620</v>
      </c>
      <c r="K55" s="21">
        <v>10000</v>
      </c>
      <c r="L55" s="28">
        <f t="shared" si="112"/>
        <v>1</v>
      </c>
      <c r="M55" s="28">
        <f t="shared" si="113"/>
        <v>1</v>
      </c>
      <c r="N55" s="56">
        <f t="shared" si="61"/>
        <v>10000</v>
      </c>
      <c r="O55" s="33">
        <f t="shared" si="114"/>
        <v>94.695094746252508</v>
      </c>
      <c r="P55" s="37">
        <f t="shared" si="62"/>
        <v>89.967376781822566</v>
      </c>
      <c r="Q55" s="9" t="s">
        <v>12</v>
      </c>
      <c r="R55" s="55" t="s">
        <v>12</v>
      </c>
      <c r="S55" s="55">
        <v>3.444</v>
      </c>
      <c r="T55" s="55">
        <v>3.66</v>
      </c>
      <c r="U55" s="55">
        <v>3.863</v>
      </c>
      <c r="V55" s="3">
        <v>4.0289999999999999</v>
      </c>
      <c r="W55" s="3">
        <v>4.2039999999999997</v>
      </c>
      <c r="X55" s="3" t="s">
        <v>12</v>
      </c>
      <c r="Y55" s="3">
        <v>4.5220000000000002</v>
      </c>
      <c r="Z55" s="15" t="s">
        <v>12</v>
      </c>
      <c r="AA55" s="10">
        <f t="shared" si="63"/>
        <v>4.2039999999999997</v>
      </c>
      <c r="AB55" s="9">
        <f t="shared" si="64"/>
        <v>0.34099999999999975</v>
      </c>
      <c r="AC55" s="10">
        <f t="shared" si="65"/>
        <v>0.3180000000000005</v>
      </c>
      <c r="AD55" s="9" t="s">
        <v>12</v>
      </c>
      <c r="AE55" s="55" t="s">
        <v>12</v>
      </c>
      <c r="AF55" s="55">
        <v>0.999</v>
      </c>
      <c r="AG55" s="55">
        <v>1.087</v>
      </c>
      <c r="AH55" s="55">
        <v>1.177</v>
      </c>
      <c r="AI55" s="3">
        <v>1.262</v>
      </c>
      <c r="AJ55" s="3">
        <v>1.359</v>
      </c>
      <c r="AK55" s="3" t="s">
        <v>12</v>
      </c>
      <c r="AL55" s="3">
        <v>1.546</v>
      </c>
      <c r="AM55" s="15" t="s">
        <v>12</v>
      </c>
      <c r="AN55" s="10">
        <f t="shared" si="66"/>
        <v>1.359</v>
      </c>
      <c r="AO55" s="9">
        <f t="shared" si="67"/>
        <v>0.18199999999999994</v>
      </c>
      <c r="AP55" s="10">
        <f t="shared" si="68"/>
        <v>0.18700000000000006</v>
      </c>
      <c r="AQ55" s="9" t="s">
        <v>12</v>
      </c>
      <c r="AR55" s="55" t="s">
        <v>12</v>
      </c>
      <c r="AS55" s="55">
        <v>3.5419999999999998</v>
      </c>
      <c r="AT55" s="55">
        <v>3.7080000000000002</v>
      </c>
      <c r="AU55" s="55">
        <v>3.8660000000000001</v>
      </c>
      <c r="AV55" s="3">
        <v>3.9870000000000001</v>
      </c>
      <c r="AW55" s="3">
        <v>4.1180000000000003</v>
      </c>
      <c r="AX55" s="3" t="s">
        <v>12</v>
      </c>
      <c r="AY55" s="3">
        <v>4.38</v>
      </c>
      <c r="AZ55" s="15" t="s">
        <v>12</v>
      </c>
      <c r="BA55" s="10">
        <f t="shared" si="69"/>
        <v>4.1180000000000003</v>
      </c>
      <c r="BB55" s="9">
        <f t="shared" si="70"/>
        <v>0.25200000000000022</v>
      </c>
      <c r="BC55" s="10">
        <f t="shared" si="71"/>
        <v>0.26199999999999957</v>
      </c>
      <c r="BD55" s="9" t="s">
        <v>2403</v>
      </c>
      <c r="BE55" s="3" t="s">
        <v>12</v>
      </c>
      <c r="BF55" s="15" t="s">
        <v>12</v>
      </c>
      <c r="BG55" s="15" t="str">
        <f t="shared" si="72"/>
        <v>-</v>
      </c>
      <c r="BH55" s="9" t="e">
        <f t="shared" si="73"/>
        <v>#VALUE!</v>
      </c>
      <c r="BI55" s="10" t="e">
        <f t="shared" si="74"/>
        <v>#VALUE!</v>
      </c>
      <c r="BJ55" s="9" t="s">
        <v>2403</v>
      </c>
      <c r="BK55" s="3" t="s">
        <v>12</v>
      </c>
      <c r="BL55" s="15" t="s">
        <v>12</v>
      </c>
      <c r="BM55" s="15" t="str">
        <f t="shared" si="75"/>
        <v>-</v>
      </c>
      <c r="BN55" s="9" t="e">
        <f t="shared" si="76"/>
        <v>#VALUE!</v>
      </c>
      <c r="BO55" s="10" t="e">
        <f t="shared" si="77"/>
        <v>#VALUE!</v>
      </c>
      <c r="BP55">
        <f t="shared" si="78"/>
        <v>0</v>
      </c>
      <c r="BQ55" s="93" t="e">
        <f t="shared" si="79"/>
        <v>#VALUE!</v>
      </c>
      <c r="BR55" s="93" t="e">
        <f t="shared" si="80"/>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81"/>
        <v>#N/A</v>
      </c>
      <c r="BX55" s="93" t="e">
        <f t="shared" si="82"/>
        <v>#N/A</v>
      </c>
      <c r="BY55" s="94">
        <f t="shared" si="83"/>
        <v>999</v>
      </c>
      <c r="BZ55" s="94">
        <f t="shared" si="84"/>
        <v>999</v>
      </c>
      <c r="CA55" s="94" t="e">
        <f t="shared" si="85"/>
        <v>#N/A</v>
      </c>
      <c r="CB55" t="e">
        <f t="shared" si="86"/>
        <v>#N/A</v>
      </c>
      <c r="CC55" s="58" t="e">
        <f t="shared" si="87"/>
        <v>#N/A</v>
      </c>
      <c r="CD55" s="95" t="e">
        <f t="shared" si="88"/>
        <v>#N/A</v>
      </c>
      <c r="CE55" s="96" t="b">
        <f t="shared" si="89"/>
        <v>1</v>
      </c>
      <c r="CF55" t="e">
        <f t="shared" si="90"/>
        <v>#DIV/0!</v>
      </c>
      <c r="CG55" t="e">
        <f t="shared" si="91"/>
        <v>#DIV/0!</v>
      </c>
      <c r="CH55" s="84" t="b">
        <f t="shared" si="92"/>
        <v>1</v>
      </c>
      <c r="CI55">
        <f t="shared" si="93"/>
        <v>1.359</v>
      </c>
      <c r="CJ55" t="b">
        <f t="shared" si="94"/>
        <v>1</v>
      </c>
      <c r="CK55" t="b">
        <f t="shared" si="95"/>
        <v>0</v>
      </c>
      <c r="CL55" s="84" t="b">
        <f t="shared" si="115"/>
        <v>1</v>
      </c>
      <c r="CM55">
        <f t="shared" si="96"/>
        <v>4.1180000000000003</v>
      </c>
      <c r="CN55" t="b">
        <f t="shared" si="97"/>
        <v>1</v>
      </c>
      <c r="CO55" s="84">
        <f t="shared" si="98"/>
        <v>5.1371491354357174E-2</v>
      </c>
      <c r="CP55" t="b">
        <f t="shared" si="99"/>
        <v>1</v>
      </c>
      <c r="CQ55" s="96" t="b">
        <f t="shared" si="100"/>
        <v>1</v>
      </c>
      <c r="CR55" t="e">
        <f t="shared" si="101"/>
        <v>#VALUE!</v>
      </c>
      <c r="CS55" t="e">
        <f t="shared" si="102"/>
        <v>#VALUE!</v>
      </c>
      <c r="CT55" t="b">
        <f t="shared" si="103"/>
        <v>1</v>
      </c>
      <c r="CU55" t="b">
        <f t="shared" si="104"/>
        <v>1</v>
      </c>
      <c r="CV55" s="84" t="b">
        <f t="shared" si="105"/>
        <v>1</v>
      </c>
      <c r="CW55" t="e">
        <f t="shared" si="106"/>
        <v>#VALUE!</v>
      </c>
      <c r="CX55" t="e">
        <f t="shared" si="107"/>
        <v>#VALUE!</v>
      </c>
      <c r="CY55" t="b">
        <f t="shared" si="108"/>
        <v>1</v>
      </c>
      <c r="CZ55" t="b">
        <f t="shared" si="109"/>
        <v>1</v>
      </c>
      <c r="DA55" s="84">
        <f t="shared" si="110"/>
        <v>0</v>
      </c>
      <c r="DB55" t="e">
        <f t="shared" si="111"/>
        <v>#N/A</v>
      </c>
    </row>
    <row r="56" spans="1:106">
      <c r="A56" s="9">
        <v>2541</v>
      </c>
      <c r="B56" s="3">
        <v>2</v>
      </c>
      <c r="C56" s="3" t="s">
        <v>2673</v>
      </c>
      <c r="D56" s="3" t="str">
        <f t="shared" si="58"/>
        <v>WA_1_24-3_dk_0141</v>
      </c>
      <c r="E56" s="3" t="str">
        <f t="shared" si="59"/>
        <v>0141</v>
      </c>
      <c r="F56" s="3">
        <v>120723.977</v>
      </c>
      <c r="G56" s="15">
        <v>425313.31199999998</v>
      </c>
      <c r="H56" s="35" t="str">
        <f t="shared" si="60"/>
        <v>ja</v>
      </c>
      <c r="I56" s="42" t="s">
        <v>2402</v>
      </c>
      <c r="J56" s="20" t="s">
        <v>2620</v>
      </c>
      <c r="K56" s="21">
        <v>10000</v>
      </c>
      <c r="L56" s="28">
        <f t="shared" si="112"/>
        <v>1</v>
      </c>
      <c r="M56" s="28">
        <f t="shared" si="113"/>
        <v>1</v>
      </c>
      <c r="N56" s="56">
        <f t="shared" si="61"/>
        <v>10000</v>
      </c>
      <c r="O56" s="33">
        <f t="shared" si="114"/>
        <v>89.967376781822566</v>
      </c>
      <c r="P56" s="37">
        <f t="shared" si="62"/>
        <v>4278.0472720366324</v>
      </c>
      <c r="Q56" s="9" t="s">
        <v>12</v>
      </c>
      <c r="R56" s="55" t="s">
        <v>12</v>
      </c>
      <c r="S56" s="55">
        <v>3.42</v>
      </c>
      <c r="T56" s="55">
        <v>3.6320000000000001</v>
      </c>
      <c r="U56" s="55">
        <v>3.831</v>
      </c>
      <c r="V56" s="3">
        <v>3.9940000000000002</v>
      </c>
      <c r="W56" s="3">
        <v>4.1660000000000004</v>
      </c>
      <c r="X56" s="3" t="s">
        <v>12</v>
      </c>
      <c r="Y56" s="3">
        <v>4.4829999999999997</v>
      </c>
      <c r="Z56" s="15" t="s">
        <v>12</v>
      </c>
      <c r="AA56" s="10">
        <f t="shared" si="63"/>
        <v>4.1660000000000004</v>
      </c>
      <c r="AB56" s="9">
        <f t="shared" si="64"/>
        <v>0.33500000000000041</v>
      </c>
      <c r="AC56" s="10">
        <f t="shared" si="65"/>
        <v>0.31699999999999928</v>
      </c>
      <c r="AD56" s="9" t="s">
        <v>12</v>
      </c>
      <c r="AE56" s="55" t="s">
        <v>12</v>
      </c>
      <c r="AF56" s="55">
        <v>0.998</v>
      </c>
      <c r="AG56" s="55">
        <v>1.0860000000000001</v>
      </c>
      <c r="AH56" s="55">
        <v>1.1759999999999999</v>
      </c>
      <c r="AI56" s="3">
        <v>1.2609999999999999</v>
      </c>
      <c r="AJ56" s="3">
        <v>1.3580000000000001</v>
      </c>
      <c r="AK56" s="3" t="s">
        <v>12</v>
      </c>
      <c r="AL56" s="3">
        <v>1.5449999999999999</v>
      </c>
      <c r="AM56" s="15" t="s">
        <v>12</v>
      </c>
      <c r="AN56" s="10">
        <f t="shared" si="66"/>
        <v>1.3580000000000001</v>
      </c>
      <c r="AO56" s="9">
        <f t="shared" si="67"/>
        <v>0.18200000000000016</v>
      </c>
      <c r="AP56" s="10">
        <f t="shared" si="68"/>
        <v>0.18699999999999983</v>
      </c>
      <c r="AQ56" s="9" t="s">
        <v>12</v>
      </c>
      <c r="AR56" s="55" t="s">
        <v>12</v>
      </c>
      <c r="AS56" s="55">
        <v>3.5419999999999998</v>
      </c>
      <c r="AT56" s="55">
        <v>3.7069999999999999</v>
      </c>
      <c r="AU56" s="55">
        <v>3.8650000000000002</v>
      </c>
      <c r="AV56" s="3">
        <v>3.9860000000000002</v>
      </c>
      <c r="AW56" s="3">
        <v>4.117</v>
      </c>
      <c r="AX56" s="3" t="s">
        <v>12</v>
      </c>
      <c r="AY56" s="3">
        <v>4.3789999999999996</v>
      </c>
      <c r="AZ56" s="15" t="s">
        <v>12</v>
      </c>
      <c r="BA56" s="10">
        <f t="shared" si="69"/>
        <v>4.117</v>
      </c>
      <c r="BB56" s="9">
        <f t="shared" si="70"/>
        <v>0.25199999999999978</v>
      </c>
      <c r="BC56" s="10">
        <f t="shared" si="71"/>
        <v>0.26199999999999957</v>
      </c>
      <c r="BD56" s="9" t="s">
        <v>2403</v>
      </c>
      <c r="BE56" s="3" t="s">
        <v>12</v>
      </c>
      <c r="BF56" s="15" t="s">
        <v>12</v>
      </c>
      <c r="BG56" s="15" t="str">
        <f t="shared" si="72"/>
        <v>-</v>
      </c>
      <c r="BH56" s="9" t="e">
        <f t="shared" si="73"/>
        <v>#VALUE!</v>
      </c>
      <c r="BI56" s="10" t="e">
        <f t="shared" si="74"/>
        <v>#VALUE!</v>
      </c>
      <c r="BJ56" s="9" t="s">
        <v>2403</v>
      </c>
      <c r="BK56" s="3" t="s">
        <v>12</v>
      </c>
      <c r="BL56" s="15" t="s">
        <v>12</v>
      </c>
      <c r="BM56" s="15" t="str">
        <f t="shared" si="75"/>
        <v>-</v>
      </c>
      <c r="BN56" s="9" t="e">
        <f t="shared" si="76"/>
        <v>#VALUE!</v>
      </c>
      <c r="BO56" s="10" t="e">
        <f t="shared" si="77"/>
        <v>#VALUE!</v>
      </c>
      <c r="BP56">
        <f t="shared" si="78"/>
        <v>0</v>
      </c>
      <c r="BQ56" s="93" t="e">
        <f t="shared" si="79"/>
        <v>#VALUE!</v>
      </c>
      <c r="BR56" s="93" t="e">
        <f t="shared" si="80"/>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81"/>
        <v>#N/A</v>
      </c>
      <c r="BX56" s="93" t="e">
        <f t="shared" si="82"/>
        <v>#N/A</v>
      </c>
      <c r="BY56" s="94">
        <f t="shared" si="83"/>
        <v>999</v>
      </c>
      <c r="BZ56" s="94">
        <f t="shared" si="84"/>
        <v>999</v>
      </c>
      <c r="CA56" s="94" t="e">
        <f t="shared" si="85"/>
        <v>#N/A</v>
      </c>
      <c r="CB56" t="e">
        <f t="shared" si="86"/>
        <v>#N/A</v>
      </c>
      <c r="CC56" s="58" t="e">
        <f t="shared" si="87"/>
        <v>#N/A</v>
      </c>
      <c r="CD56" s="95" t="e">
        <f t="shared" si="88"/>
        <v>#N/A</v>
      </c>
      <c r="CE56" s="96" t="b">
        <f t="shared" si="89"/>
        <v>1</v>
      </c>
      <c r="CF56" t="e">
        <f t="shared" si="90"/>
        <v>#DIV/0!</v>
      </c>
      <c r="CG56" t="e">
        <f t="shared" si="91"/>
        <v>#DIV/0!</v>
      </c>
      <c r="CH56" s="84" t="b">
        <f t="shared" si="92"/>
        <v>1</v>
      </c>
      <c r="CI56">
        <f t="shared" si="93"/>
        <v>1.3580000000000001</v>
      </c>
      <c r="CJ56" t="b">
        <f t="shared" si="94"/>
        <v>1</v>
      </c>
      <c r="CK56" t="b">
        <f t="shared" si="95"/>
        <v>0</v>
      </c>
      <c r="CL56" s="84" t="b">
        <f t="shared" si="115"/>
        <v>1</v>
      </c>
      <c r="CM56">
        <f t="shared" si="96"/>
        <v>4.117</v>
      </c>
      <c r="CN56" t="b">
        <f t="shared" si="97"/>
        <v>1</v>
      </c>
      <c r="CO56" s="84">
        <f t="shared" si="98"/>
        <v>5.135863085823112E-2</v>
      </c>
      <c r="CP56" t="b">
        <f t="shared" si="99"/>
        <v>1</v>
      </c>
      <c r="CQ56" s="96" t="b">
        <f t="shared" si="100"/>
        <v>1</v>
      </c>
      <c r="CR56" t="e">
        <f t="shared" si="101"/>
        <v>#VALUE!</v>
      </c>
      <c r="CS56" t="e">
        <f t="shared" si="102"/>
        <v>#VALUE!</v>
      </c>
      <c r="CT56" t="b">
        <f t="shared" si="103"/>
        <v>1</v>
      </c>
      <c r="CU56" t="b">
        <f t="shared" si="104"/>
        <v>1</v>
      </c>
      <c r="CV56" s="84" t="b">
        <f t="shared" si="105"/>
        <v>1</v>
      </c>
      <c r="CW56" t="e">
        <f t="shared" si="106"/>
        <v>#VALUE!</v>
      </c>
      <c r="CX56" t="e">
        <f t="shared" si="107"/>
        <v>#VALUE!</v>
      </c>
      <c r="CY56" t="b">
        <f t="shared" si="108"/>
        <v>1</v>
      </c>
      <c r="CZ56" t="b">
        <f t="shared" si="109"/>
        <v>1</v>
      </c>
      <c r="DA56" s="84">
        <f t="shared" si="110"/>
        <v>0</v>
      </c>
      <c r="DB56" t="e">
        <f t="shared" si="111"/>
        <v>#N/A</v>
      </c>
    </row>
    <row r="57" spans="1:106">
      <c r="A57" s="9">
        <v>2542</v>
      </c>
      <c r="B57" s="3">
        <v>2</v>
      </c>
      <c r="C57" s="3" t="s">
        <v>2674</v>
      </c>
      <c r="D57" s="3" t="str">
        <f t="shared" si="58"/>
        <v>WA_1_24-3_dk_0094</v>
      </c>
      <c r="E57" s="3" t="str">
        <f t="shared" si="59"/>
        <v>0094</v>
      </c>
      <c r="F57" s="3">
        <v>124952.375</v>
      </c>
      <c r="G57" s="15">
        <v>425963.18800000002</v>
      </c>
      <c r="H57" s="35" t="str">
        <f t="shared" si="60"/>
        <v>ja</v>
      </c>
      <c r="I57" s="42" t="s">
        <v>2402</v>
      </c>
      <c r="J57" s="20" t="s">
        <v>2620</v>
      </c>
      <c r="K57" s="21">
        <v>10000</v>
      </c>
      <c r="L57" s="28">
        <f t="shared" si="112"/>
        <v>1</v>
      </c>
      <c r="M57" s="28">
        <f t="shared" si="113"/>
        <v>1</v>
      </c>
      <c r="N57" s="56">
        <f t="shared" si="61"/>
        <v>10000</v>
      </c>
      <c r="O57" s="33">
        <f t="shared" si="114"/>
        <v>4278.0472720366324</v>
      </c>
      <c r="P57" s="37">
        <f t="shared" si="62"/>
        <v>123.15907457430761</v>
      </c>
      <c r="Q57" s="9" t="s">
        <v>12</v>
      </c>
      <c r="R57" s="55" t="s">
        <v>12</v>
      </c>
      <c r="S57" s="55">
        <v>4.4029999999999996</v>
      </c>
      <c r="T57" s="55">
        <v>4.7140000000000004</v>
      </c>
      <c r="U57" s="55">
        <v>5.0039999999999996</v>
      </c>
      <c r="V57" s="3">
        <v>5.2359999999999998</v>
      </c>
      <c r="W57" s="3">
        <v>5.47</v>
      </c>
      <c r="X57" s="3" t="s">
        <v>12</v>
      </c>
      <c r="Y57" s="3">
        <v>5.8739999999999997</v>
      </c>
      <c r="Z57" s="15" t="s">
        <v>12</v>
      </c>
      <c r="AA57" s="10">
        <f t="shared" si="63"/>
        <v>5.47</v>
      </c>
      <c r="AB57" s="9">
        <f t="shared" si="64"/>
        <v>0.46600000000000019</v>
      </c>
      <c r="AC57" s="10">
        <f t="shared" si="65"/>
        <v>0.40399999999999991</v>
      </c>
      <c r="AD57" s="9" t="s">
        <v>12</v>
      </c>
      <c r="AE57" s="55" t="s">
        <v>12</v>
      </c>
      <c r="AF57" s="55">
        <v>2.1070000000000002</v>
      </c>
      <c r="AG57" s="55">
        <v>2.1240000000000001</v>
      </c>
      <c r="AH57" s="55">
        <v>2.1419999999999999</v>
      </c>
      <c r="AI57" s="3">
        <v>2.1579999999999999</v>
      </c>
      <c r="AJ57" s="3">
        <v>2.1760000000000002</v>
      </c>
      <c r="AK57" s="3" t="s">
        <v>12</v>
      </c>
      <c r="AL57" s="3">
        <v>2.2509999999999999</v>
      </c>
      <c r="AM57" s="15" t="s">
        <v>12</v>
      </c>
      <c r="AN57" s="10">
        <f t="shared" si="66"/>
        <v>2.1760000000000002</v>
      </c>
      <c r="AO57" s="9">
        <f t="shared" si="67"/>
        <v>3.4000000000000252E-2</v>
      </c>
      <c r="AP57" s="10">
        <f t="shared" si="68"/>
        <v>7.4999999999999734E-2</v>
      </c>
      <c r="AQ57" s="9" t="s">
        <v>12</v>
      </c>
      <c r="AR57" s="55" t="s">
        <v>12</v>
      </c>
      <c r="AS57" s="55">
        <v>7.1040000000000001</v>
      </c>
      <c r="AT57" s="55">
        <v>7.1159999999999997</v>
      </c>
      <c r="AU57" s="55">
        <v>7.1289999999999996</v>
      </c>
      <c r="AV57" s="3">
        <v>7.1420000000000003</v>
      </c>
      <c r="AW57" s="3">
        <v>7.1550000000000002</v>
      </c>
      <c r="AX57" s="3" t="s">
        <v>12</v>
      </c>
      <c r="AY57" s="3">
        <v>7.181</v>
      </c>
      <c r="AZ57" s="15" t="s">
        <v>12</v>
      </c>
      <c r="BA57" s="10">
        <f t="shared" si="69"/>
        <v>7.1550000000000002</v>
      </c>
      <c r="BB57" s="9">
        <f t="shared" si="70"/>
        <v>2.6000000000000689E-2</v>
      </c>
      <c r="BC57" s="10">
        <f t="shared" si="71"/>
        <v>2.5999999999999801E-2</v>
      </c>
      <c r="BD57" s="9" t="s">
        <v>2403</v>
      </c>
      <c r="BE57" s="3" t="s">
        <v>12</v>
      </c>
      <c r="BF57" s="15" t="s">
        <v>12</v>
      </c>
      <c r="BG57" s="15" t="str">
        <f t="shared" si="72"/>
        <v>-</v>
      </c>
      <c r="BH57" s="9" t="e">
        <f t="shared" si="73"/>
        <v>#VALUE!</v>
      </c>
      <c r="BI57" s="10" t="e">
        <f t="shared" si="74"/>
        <v>#VALUE!</v>
      </c>
      <c r="BJ57" s="9" t="s">
        <v>2403</v>
      </c>
      <c r="BK57" s="3" t="s">
        <v>12</v>
      </c>
      <c r="BL57" s="15" t="s">
        <v>12</v>
      </c>
      <c r="BM57" s="15" t="str">
        <f t="shared" si="75"/>
        <v>-</v>
      </c>
      <c r="BN57" s="9" t="e">
        <f t="shared" si="76"/>
        <v>#VALUE!</v>
      </c>
      <c r="BO57" s="10" t="e">
        <f t="shared" si="77"/>
        <v>#VALUE!</v>
      </c>
      <c r="BP57">
        <f t="shared" si="78"/>
        <v>0</v>
      </c>
      <c r="BQ57" s="93" t="e">
        <f t="shared" si="79"/>
        <v>#VALUE!</v>
      </c>
      <c r="BR57" s="93" t="e">
        <f t="shared" si="80"/>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81"/>
        <v>#N/A</v>
      </c>
      <c r="BX57" s="93" t="e">
        <f t="shared" si="82"/>
        <v>#N/A</v>
      </c>
      <c r="BY57" s="94">
        <f t="shared" si="83"/>
        <v>999</v>
      </c>
      <c r="BZ57" s="94">
        <f t="shared" si="84"/>
        <v>999</v>
      </c>
      <c r="CA57" s="94" t="e">
        <f t="shared" si="85"/>
        <v>#N/A</v>
      </c>
      <c r="CB57" t="e">
        <f t="shared" si="86"/>
        <v>#N/A</v>
      </c>
      <c r="CC57" s="58" t="e">
        <f t="shared" si="87"/>
        <v>#N/A</v>
      </c>
      <c r="CD57" s="95" t="e">
        <f t="shared" si="88"/>
        <v>#N/A</v>
      </c>
      <c r="CE57" s="96" t="b">
        <f t="shared" si="89"/>
        <v>1</v>
      </c>
      <c r="CF57" t="e">
        <f t="shared" si="90"/>
        <v>#DIV/0!</v>
      </c>
      <c r="CG57" t="e">
        <f t="shared" si="91"/>
        <v>#DIV/0!</v>
      </c>
      <c r="CH57" s="84" t="b">
        <f t="shared" si="92"/>
        <v>1</v>
      </c>
      <c r="CI57">
        <f t="shared" si="93"/>
        <v>2.1760000000000002</v>
      </c>
      <c r="CJ57" t="b">
        <f t="shared" si="94"/>
        <v>1</v>
      </c>
      <c r="CK57" t="b">
        <f t="shared" si="95"/>
        <v>0</v>
      </c>
      <c r="CL57" s="84" t="b">
        <f t="shared" si="115"/>
        <v>1</v>
      </c>
      <c r="CM57">
        <f t="shared" si="96"/>
        <v>7.1550000000000002</v>
      </c>
      <c r="CN57" t="b">
        <f t="shared" si="97"/>
        <v>1</v>
      </c>
      <c r="CO57" s="84">
        <f t="shared" si="98"/>
        <v>2.724676942029455E-2</v>
      </c>
      <c r="CP57" t="b">
        <f t="shared" si="99"/>
        <v>1</v>
      </c>
      <c r="CQ57" s="96" t="b">
        <f t="shared" si="100"/>
        <v>1</v>
      </c>
      <c r="CR57" t="e">
        <f t="shared" si="101"/>
        <v>#VALUE!</v>
      </c>
      <c r="CS57" t="e">
        <f t="shared" si="102"/>
        <v>#VALUE!</v>
      </c>
      <c r="CT57" t="b">
        <f t="shared" si="103"/>
        <v>1</v>
      </c>
      <c r="CU57" t="b">
        <f t="shared" si="104"/>
        <v>1</v>
      </c>
      <c r="CV57" s="84" t="b">
        <f t="shared" si="105"/>
        <v>1</v>
      </c>
      <c r="CW57" t="e">
        <f t="shared" si="106"/>
        <v>#VALUE!</v>
      </c>
      <c r="CX57" t="e">
        <f t="shared" si="107"/>
        <v>#VALUE!</v>
      </c>
      <c r="CY57" t="b">
        <f t="shared" si="108"/>
        <v>1</v>
      </c>
      <c r="CZ57" t="b">
        <f t="shared" si="109"/>
        <v>1</v>
      </c>
      <c r="DA57" s="84">
        <f t="shared" si="110"/>
        <v>0</v>
      </c>
      <c r="DB57" t="e">
        <f t="shared" si="111"/>
        <v>#N/A</v>
      </c>
    </row>
    <row r="58" spans="1:106">
      <c r="A58" s="9">
        <v>2543</v>
      </c>
      <c r="B58" s="3">
        <v>2</v>
      </c>
      <c r="C58" s="3" t="s">
        <v>2675</v>
      </c>
      <c r="D58" s="3" t="str">
        <f t="shared" si="58"/>
        <v>WA_1_24-3_dk_0095</v>
      </c>
      <c r="E58" s="3" t="str">
        <f t="shared" si="59"/>
        <v>0095</v>
      </c>
      <c r="F58" s="3">
        <v>124829.258</v>
      </c>
      <c r="G58" s="15">
        <v>425959.96899999998</v>
      </c>
      <c r="H58" s="35" t="str">
        <f t="shared" si="60"/>
        <v>ja</v>
      </c>
      <c r="I58" s="42" t="s">
        <v>2402</v>
      </c>
      <c r="J58" s="20" t="s">
        <v>2620</v>
      </c>
      <c r="K58" s="21">
        <v>10000</v>
      </c>
      <c r="L58" s="28">
        <f t="shared" si="112"/>
        <v>1</v>
      </c>
      <c r="M58" s="28">
        <f t="shared" si="113"/>
        <v>1</v>
      </c>
      <c r="N58" s="56">
        <f t="shared" si="61"/>
        <v>10000</v>
      </c>
      <c r="O58" s="33">
        <f t="shared" si="114"/>
        <v>123.15907457430761</v>
      </c>
      <c r="P58" s="37">
        <f t="shared" si="62"/>
        <v>84.356629028196906</v>
      </c>
      <c r="Q58" s="9" t="s">
        <v>12</v>
      </c>
      <c r="R58" s="55" t="s">
        <v>12</v>
      </c>
      <c r="S58" s="55">
        <v>4.391</v>
      </c>
      <c r="T58" s="55">
        <v>4.7</v>
      </c>
      <c r="U58" s="55">
        <v>4.9870000000000001</v>
      </c>
      <c r="V58" s="3">
        <v>5.22</v>
      </c>
      <c r="W58" s="3">
        <v>5.4539999999999997</v>
      </c>
      <c r="X58" s="3" t="s">
        <v>12</v>
      </c>
      <c r="Y58" s="3">
        <v>5.8550000000000004</v>
      </c>
      <c r="Z58" s="15" t="s">
        <v>12</v>
      </c>
      <c r="AA58" s="10">
        <f t="shared" si="63"/>
        <v>5.4539999999999997</v>
      </c>
      <c r="AB58" s="9">
        <f t="shared" si="64"/>
        <v>0.46699999999999964</v>
      </c>
      <c r="AC58" s="10">
        <f t="shared" si="65"/>
        <v>0.40100000000000069</v>
      </c>
      <c r="AD58" s="9" t="s">
        <v>12</v>
      </c>
      <c r="AE58" s="55" t="s">
        <v>12</v>
      </c>
      <c r="AF58" s="55">
        <v>2.2400000000000002</v>
      </c>
      <c r="AG58" s="55">
        <v>2.3140000000000001</v>
      </c>
      <c r="AH58" s="55">
        <v>2.3740000000000001</v>
      </c>
      <c r="AI58" s="3">
        <v>2.391</v>
      </c>
      <c r="AJ58" s="3">
        <v>2.3969999999999998</v>
      </c>
      <c r="AK58" s="3" t="s">
        <v>12</v>
      </c>
      <c r="AL58" s="3">
        <v>2.4</v>
      </c>
      <c r="AM58" s="15" t="s">
        <v>12</v>
      </c>
      <c r="AN58" s="10">
        <f t="shared" si="66"/>
        <v>2.3969999999999998</v>
      </c>
      <c r="AO58" s="9">
        <f t="shared" si="67"/>
        <v>2.2999999999999687E-2</v>
      </c>
      <c r="AP58" s="10">
        <f t="shared" si="68"/>
        <v>3.0000000000001137E-3</v>
      </c>
      <c r="AQ58" s="9" t="s">
        <v>12</v>
      </c>
      <c r="AR58" s="55" t="s">
        <v>12</v>
      </c>
      <c r="AS58" s="55">
        <v>7.327</v>
      </c>
      <c r="AT58" s="55">
        <v>7.3760000000000003</v>
      </c>
      <c r="AU58" s="55">
        <v>7.3929999999999998</v>
      </c>
      <c r="AV58" s="3">
        <v>7.3979999999999997</v>
      </c>
      <c r="AW58" s="3">
        <v>7.399</v>
      </c>
      <c r="AX58" s="3" t="s">
        <v>12</v>
      </c>
      <c r="AY58" s="3">
        <v>7.4</v>
      </c>
      <c r="AZ58" s="15" t="s">
        <v>12</v>
      </c>
      <c r="BA58" s="10">
        <f t="shared" si="69"/>
        <v>7.399</v>
      </c>
      <c r="BB58" s="9">
        <f t="shared" si="70"/>
        <v>6.0000000000002274E-3</v>
      </c>
      <c r="BC58" s="10">
        <f t="shared" si="71"/>
        <v>1.000000000000334E-3</v>
      </c>
      <c r="BD58" s="9" t="s">
        <v>2403</v>
      </c>
      <c r="BE58" s="3" t="s">
        <v>12</v>
      </c>
      <c r="BF58" s="15" t="s">
        <v>12</v>
      </c>
      <c r="BG58" s="15" t="str">
        <f t="shared" si="72"/>
        <v>-</v>
      </c>
      <c r="BH58" s="9" t="e">
        <f t="shared" si="73"/>
        <v>#VALUE!</v>
      </c>
      <c r="BI58" s="10" t="e">
        <f t="shared" si="74"/>
        <v>#VALUE!</v>
      </c>
      <c r="BJ58" s="9" t="s">
        <v>2403</v>
      </c>
      <c r="BK58" s="3" t="s">
        <v>12</v>
      </c>
      <c r="BL58" s="15" t="s">
        <v>12</v>
      </c>
      <c r="BM58" s="15" t="str">
        <f t="shared" si="75"/>
        <v>-</v>
      </c>
      <c r="BN58" s="9" t="e">
        <f t="shared" si="76"/>
        <v>#VALUE!</v>
      </c>
      <c r="BO58" s="10" t="e">
        <f t="shared" si="77"/>
        <v>#VALUE!</v>
      </c>
      <c r="BP58">
        <f t="shared" si="78"/>
        <v>0</v>
      </c>
      <c r="BQ58" s="93" t="e">
        <f t="shared" si="79"/>
        <v>#VALUE!</v>
      </c>
      <c r="BR58" s="93" t="e">
        <f t="shared" si="80"/>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81"/>
        <v>#N/A</v>
      </c>
      <c r="BX58" s="93" t="e">
        <f t="shared" si="82"/>
        <v>#N/A</v>
      </c>
      <c r="BY58" s="94">
        <f t="shared" si="83"/>
        <v>999</v>
      </c>
      <c r="BZ58" s="94">
        <f t="shared" si="84"/>
        <v>999</v>
      </c>
      <c r="CA58" s="94" t="e">
        <f t="shared" si="85"/>
        <v>#N/A</v>
      </c>
      <c r="CB58" t="e">
        <f t="shared" si="86"/>
        <v>#N/A</v>
      </c>
      <c r="CC58" s="58" t="e">
        <f t="shared" si="87"/>
        <v>#N/A</v>
      </c>
      <c r="CD58" s="95" t="e">
        <f t="shared" si="88"/>
        <v>#N/A</v>
      </c>
      <c r="CE58" s="96" t="b">
        <f t="shared" si="89"/>
        <v>1</v>
      </c>
      <c r="CF58" t="e">
        <f t="shared" si="90"/>
        <v>#DIV/0!</v>
      </c>
      <c r="CG58" t="e">
        <f t="shared" si="91"/>
        <v>#DIV/0!</v>
      </c>
      <c r="CH58" s="84" t="b">
        <f t="shared" si="92"/>
        <v>1</v>
      </c>
      <c r="CI58">
        <f t="shared" si="93"/>
        <v>2.3969999999999998</v>
      </c>
      <c r="CJ58" t="b">
        <f t="shared" si="94"/>
        <v>1</v>
      </c>
      <c r="CK58" t="b">
        <f t="shared" si="95"/>
        <v>0</v>
      </c>
      <c r="CL58" s="84" t="b">
        <f t="shared" si="115"/>
        <v>1</v>
      </c>
      <c r="CM58">
        <f t="shared" si="96"/>
        <v>7.399</v>
      </c>
      <c r="CN58" t="b">
        <f t="shared" si="97"/>
        <v>1</v>
      </c>
      <c r="CO58" s="84">
        <f t="shared" si="98"/>
        <v>2.8067089598199875E-2</v>
      </c>
      <c r="CP58" t="b">
        <f t="shared" si="99"/>
        <v>1</v>
      </c>
      <c r="CQ58" s="96" t="b">
        <f t="shared" si="100"/>
        <v>1</v>
      </c>
      <c r="CR58" t="e">
        <f t="shared" si="101"/>
        <v>#VALUE!</v>
      </c>
      <c r="CS58" t="e">
        <f t="shared" si="102"/>
        <v>#VALUE!</v>
      </c>
      <c r="CT58" t="b">
        <f t="shared" si="103"/>
        <v>1</v>
      </c>
      <c r="CU58" t="b">
        <f t="shared" si="104"/>
        <v>1</v>
      </c>
      <c r="CV58" s="84" t="b">
        <f t="shared" si="105"/>
        <v>1</v>
      </c>
      <c r="CW58" t="e">
        <f t="shared" si="106"/>
        <v>#VALUE!</v>
      </c>
      <c r="CX58" t="e">
        <f t="shared" si="107"/>
        <v>#VALUE!</v>
      </c>
      <c r="CY58" t="b">
        <f t="shared" si="108"/>
        <v>1</v>
      </c>
      <c r="CZ58" t="b">
        <f t="shared" si="109"/>
        <v>1</v>
      </c>
      <c r="DA58" s="84">
        <f t="shared" si="110"/>
        <v>0</v>
      </c>
      <c r="DB58" t="e">
        <f t="shared" si="111"/>
        <v>#N/A</v>
      </c>
    </row>
    <row r="59" spans="1:106">
      <c r="A59" s="9">
        <v>2544</v>
      </c>
      <c r="B59" s="3">
        <v>2</v>
      </c>
      <c r="C59" s="3" t="s">
        <v>2676</v>
      </c>
      <c r="D59" s="3" t="str">
        <f t="shared" si="58"/>
        <v>WA_1_24-3_dk_0096</v>
      </c>
      <c r="E59" s="3" t="str">
        <f t="shared" si="59"/>
        <v>0096</v>
      </c>
      <c r="F59" s="3">
        <v>124745.82799999999</v>
      </c>
      <c r="G59" s="15">
        <v>425947.5</v>
      </c>
      <c r="H59" s="35" t="str">
        <f t="shared" si="60"/>
        <v>ja</v>
      </c>
      <c r="I59" s="42" t="s">
        <v>2402</v>
      </c>
      <c r="J59" s="20" t="s">
        <v>2620</v>
      </c>
      <c r="K59" s="21">
        <v>10000</v>
      </c>
      <c r="L59" s="28">
        <f t="shared" si="112"/>
        <v>1</v>
      </c>
      <c r="M59" s="28">
        <f t="shared" si="113"/>
        <v>1</v>
      </c>
      <c r="N59" s="56">
        <f t="shared" si="61"/>
        <v>10000</v>
      </c>
      <c r="O59" s="33">
        <f t="shared" si="114"/>
        <v>84.356629028196906</v>
      </c>
      <c r="P59" s="37">
        <f t="shared" si="62"/>
        <v>117.29470280023764</v>
      </c>
      <c r="Q59" s="9" t="s">
        <v>12</v>
      </c>
      <c r="R59" s="55" t="s">
        <v>12</v>
      </c>
      <c r="S59" s="55">
        <v>4.38</v>
      </c>
      <c r="T59" s="55">
        <v>4.6849999999999996</v>
      </c>
      <c r="U59" s="55">
        <v>4.9690000000000003</v>
      </c>
      <c r="V59" s="3">
        <v>5.2030000000000003</v>
      </c>
      <c r="W59" s="3">
        <v>5.4329999999999998</v>
      </c>
      <c r="X59" s="3" t="s">
        <v>12</v>
      </c>
      <c r="Y59" s="3">
        <v>5.8310000000000004</v>
      </c>
      <c r="Z59" s="15" t="s">
        <v>12</v>
      </c>
      <c r="AA59" s="10">
        <f t="shared" si="63"/>
        <v>5.4329999999999998</v>
      </c>
      <c r="AB59" s="9">
        <f t="shared" si="64"/>
        <v>0.46399999999999952</v>
      </c>
      <c r="AC59" s="10">
        <f t="shared" si="65"/>
        <v>0.39800000000000058</v>
      </c>
      <c r="AD59" s="9" t="s">
        <v>12</v>
      </c>
      <c r="AE59" s="55" t="s">
        <v>12</v>
      </c>
      <c r="AF59" s="55">
        <v>2.0870000000000002</v>
      </c>
      <c r="AG59" s="55">
        <v>2.2610000000000001</v>
      </c>
      <c r="AH59" s="55">
        <v>2.2879999999999998</v>
      </c>
      <c r="AI59" s="3">
        <v>2.2959999999999998</v>
      </c>
      <c r="AJ59" s="3">
        <v>2.2989999999999999</v>
      </c>
      <c r="AK59" s="3" t="s">
        <v>12</v>
      </c>
      <c r="AL59" s="3">
        <v>2.2999999999999998</v>
      </c>
      <c r="AM59" s="15" t="s">
        <v>12</v>
      </c>
      <c r="AN59" s="10">
        <f t="shared" si="66"/>
        <v>2.2989999999999999</v>
      </c>
      <c r="AO59" s="9">
        <f t="shared" si="67"/>
        <v>1.1000000000000121E-2</v>
      </c>
      <c r="AP59" s="10">
        <f t="shared" si="68"/>
        <v>9.9999999999988987E-4</v>
      </c>
      <c r="AQ59" s="9" t="s">
        <v>12</v>
      </c>
      <c r="AR59" s="55" t="s">
        <v>12</v>
      </c>
      <c r="AS59" s="55">
        <v>6.4249999999999998</v>
      </c>
      <c r="AT59" s="55">
        <v>6.9050000000000002</v>
      </c>
      <c r="AU59" s="55">
        <v>6.9119999999999999</v>
      </c>
      <c r="AV59" s="3">
        <v>6.9189999999999996</v>
      </c>
      <c r="AW59" s="3">
        <v>6.9260000000000002</v>
      </c>
      <c r="AX59" s="3" t="s">
        <v>12</v>
      </c>
      <c r="AY59" s="3">
        <v>6.9390000000000001</v>
      </c>
      <c r="AZ59" s="15" t="s">
        <v>12</v>
      </c>
      <c r="BA59" s="10">
        <f t="shared" si="69"/>
        <v>6.9260000000000002</v>
      </c>
      <c r="BB59" s="9">
        <f t="shared" si="70"/>
        <v>1.4000000000000234E-2</v>
      </c>
      <c r="BC59" s="10">
        <f t="shared" si="71"/>
        <v>1.2999999999999901E-2</v>
      </c>
      <c r="BD59" s="9" t="s">
        <v>2403</v>
      </c>
      <c r="BE59" s="3" t="s">
        <v>12</v>
      </c>
      <c r="BF59" s="15" t="s">
        <v>12</v>
      </c>
      <c r="BG59" s="15" t="str">
        <f t="shared" si="72"/>
        <v>-</v>
      </c>
      <c r="BH59" s="9" t="e">
        <f t="shared" si="73"/>
        <v>#VALUE!</v>
      </c>
      <c r="BI59" s="10" t="e">
        <f t="shared" si="74"/>
        <v>#VALUE!</v>
      </c>
      <c r="BJ59" s="9" t="s">
        <v>2403</v>
      </c>
      <c r="BK59" s="3" t="s">
        <v>12</v>
      </c>
      <c r="BL59" s="15" t="s">
        <v>12</v>
      </c>
      <c r="BM59" s="15" t="str">
        <f t="shared" si="75"/>
        <v>-</v>
      </c>
      <c r="BN59" s="9" t="e">
        <f t="shared" si="76"/>
        <v>#VALUE!</v>
      </c>
      <c r="BO59" s="10" t="e">
        <f t="shared" si="77"/>
        <v>#VALUE!</v>
      </c>
      <c r="BP59">
        <f t="shared" si="78"/>
        <v>0</v>
      </c>
      <c r="BQ59" s="93" t="e">
        <f t="shared" si="79"/>
        <v>#VALUE!</v>
      </c>
      <c r="BR59" s="93" t="e">
        <f t="shared" si="80"/>
        <v>#VALUE!</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VLOOKUP(BS59,aslocaties_v01!$C$3:$AA$349,MATCH($K$3*10,aslocaties_v01!$C$2:$Y$2),FALSE)</f>
        <v>#N/A</v>
      </c>
      <c r="BW59" s="93" t="e">
        <f t="shared" si="81"/>
        <v>#N/A</v>
      </c>
      <c r="BX59" s="93" t="e">
        <f t="shared" si="82"/>
        <v>#N/A</v>
      </c>
      <c r="BY59" s="94">
        <f t="shared" si="83"/>
        <v>999</v>
      </c>
      <c r="BZ59" s="94">
        <f t="shared" si="84"/>
        <v>999</v>
      </c>
      <c r="CA59" s="94" t="e">
        <f t="shared" si="85"/>
        <v>#N/A</v>
      </c>
      <c r="CB59" t="e">
        <f t="shared" si="86"/>
        <v>#N/A</v>
      </c>
      <c r="CC59" s="58" t="e">
        <f t="shared" si="87"/>
        <v>#N/A</v>
      </c>
      <c r="CD59" s="95" t="e">
        <f t="shared" si="88"/>
        <v>#N/A</v>
      </c>
      <c r="CE59" s="96" t="b">
        <f t="shared" si="89"/>
        <v>1</v>
      </c>
      <c r="CF59" t="e">
        <f t="shared" si="90"/>
        <v>#DIV/0!</v>
      </c>
      <c r="CG59" t="e">
        <f t="shared" si="91"/>
        <v>#DIV/0!</v>
      </c>
      <c r="CH59" s="84" t="b">
        <f t="shared" si="92"/>
        <v>1</v>
      </c>
      <c r="CI59">
        <f t="shared" si="93"/>
        <v>2.2989999999999999</v>
      </c>
      <c r="CJ59" t="b">
        <f t="shared" si="94"/>
        <v>1</v>
      </c>
      <c r="CK59" t="b">
        <f t="shared" si="95"/>
        <v>0</v>
      </c>
      <c r="CL59" s="84" t="b">
        <f t="shared" si="115"/>
        <v>1</v>
      </c>
      <c r="CM59">
        <f t="shared" si="96"/>
        <v>6.9260000000000002</v>
      </c>
      <c r="CN59" t="b">
        <f t="shared" si="97"/>
        <v>1</v>
      </c>
      <c r="CO59" s="84">
        <f t="shared" si="98"/>
        <v>3.0721993892906994E-2</v>
      </c>
      <c r="CP59" t="b">
        <f t="shared" si="99"/>
        <v>1</v>
      </c>
      <c r="CQ59" s="96" t="b">
        <f t="shared" si="100"/>
        <v>1</v>
      </c>
      <c r="CR59" t="e">
        <f t="shared" si="101"/>
        <v>#VALUE!</v>
      </c>
      <c r="CS59" t="e">
        <f t="shared" si="102"/>
        <v>#VALUE!</v>
      </c>
      <c r="CT59" t="b">
        <f t="shared" si="103"/>
        <v>1</v>
      </c>
      <c r="CU59" t="b">
        <f t="shared" si="104"/>
        <v>1</v>
      </c>
      <c r="CV59" s="84" t="b">
        <f t="shared" si="105"/>
        <v>1</v>
      </c>
      <c r="CW59" t="e">
        <f t="shared" si="106"/>
        <v>#VALUE!</v>
      </c>
      <c r="CX59" t="e">
        <f t="shared" si="107"/>
        <v>#VALUE!</v>
      </c>
      <c r="CY59" t="b">
        <f t="shared" si="108"/>
        <v>0</v>
      </c>
      <c r="CZ59" t="b">
        <f t="shared" si="109"/>
        <v>0</v>
      </c>
      <c r="DA59" s="84">
        <f t="shared" si="110"/>
        <v>0</v>
      </c>
      <c r="DB59" t="e">
        <f t="shared" si="111"/>
        <v>#N/A</v>
      </c>
    </row>
    <row r="60" spans="1:106">
      <c r="A60" s="9">
        <v>2545</v>
      </c>
      <c r="B60" s="3">
        <v>2</v>
      </c>
      <c r="C60" s="3" t="s">
        <v>2677</v>
      </c>
      <c r="D60" s="3" t="str">
        <f t="shared" si="58"/>
        <v>WA_1_24-3_dk_0097</v>
      </c>
      <c r="E60" s="3" t="str">
        <f t="shared" si="59"/>
        <v>0097</v>
      </c>
      <c r="F60" s="3">
        <v>124631.29700000001</v>
      </c>
      <c r="G60" s="15">
        <v>425972.81199999998</v>
      </c>
      <c r="H60" s="35" t="str">
        <f t="shared" si="60"/>
        <v>ja</v>
      </c>
      <c r="I60" s="42" t="s">
        <v>2402</v>
      </c>
      <c r="J60" s="20" t="s">
        <v>2620</v>
      </c>
      <c r="K60" s="21">
        <v>10000</v>
      </c>
      <c r="L60" s="28">
        <f t="shared" si="112"/>
        <v>1</v>
      </c>
      <c r="M60" s="28">
        <f t="shared" si="113"/>
        <v>1</v>
      </c>
      <c r="N60" s="56">
        <f t="shared" si="61"/>
        <v>10000</v>
      </c>
      <c r="O60" s="33">
        <f t="shared" si="114"/>
        <v>117.29470280023764</v>
      </c>
      <c r="P60" s="37">
        <f t="shared" si="62"/>
        <v>83.951556751509202</v>
      </c>
      <c r="Q60" s="9" t="s">
        <v>12</v>
      </c>
      <c r="R60" s="55" t="s">
        <v>12</v>
      </c>
      <c r="S60" s="55">
        <v>4.3559999999999999</v>
      </c>
      <c r="T60" s="55">
        <v>4.6630000000000003</v>
      </c>
      <c r="U60" s="55">
        <v>4.9480000000000004</v>
      </c>
      <c r="V60" s="3">
        <v>5.18</v>
      </c>
      <c r="W60" s="3">
        <v>5.41</v>
      </c>
      <c r="X60" s="3" t="s">
        <v>12</v>
      </c>
      <c r="Y60" s="3">
        <v>5.806</v>
      </c>
      <c r="Z60" s="15" t="s">
        <v>12</v>
      </c>
      <c r="AA60" s="10">
        <f t="shared" si="63"/>
        <v>5.41</v>
      </c>
      <c r="AB60" s="9">
        <f t="shared" si="64"/>
        <v>0.46199999999999974</v>
      </c>
      <c r="AC60" s="10">
        <f t="shared" si="65"/>
        <v>0.39599999999999991</v>
      </c>
      <c r="AD60" s="9" t="s">
        <v>12</v>
      </c>
      <c r="AE60" s="55" t="s">
        <v>12</v>
      </c>
      <c r="AF60" s="55">
        <v>1.1399999999999999</v>
      </c>
      <c r="AG60" s="55">
        <v>1.1830000000000001</v>
      </c>
      <c r="AH60" s="55">
        <v>1.2170000000000001</v>
      </c>
      <c r="AI60" s="3">
        <v>1.2410000000000001</v>
      </c>
      <c r="AJ60" s="3">
        <v>1.2669999999999999</v>
      </c>
      <c r="AK60" s="3" t="s">
        <v>12</v>
      </c>
      <c r="AL60" s="3">
        <v>1.389</v>
      </c>
      <c r="AM60" s="15" t="s">
        <v>12</v>
      </c>
      <c r="AN60" s="10">
        <f t="shared" si="66"/>
        <v>1.2669999999999999</v>
      </c>
      <c r="AO60" s="9">
        <f t="shared" si="67"/>
        <v>4.9999999999999822E-2</v>
      </c>
      <c r="AP60" s="10">
        <f t="shared" si="68"/>
        <v>0.12200000000000011</v>
      </c>
      <c r="AQ60" s="9" t="s">
        <v>12</v>
      </c>
      <c r="AR60" s="55" t="s">
        <v>12</v>
      </c>
      <c r="AS60" s="55">
        <v>3.718</v>
      </c>
      <c r="AT60" s="55">
        <v>3.7429999999999999</v>
      </c>
      <c r="AU60" s="55">
        <v>3.77</v>
      </c>
      <c r="AV60" s="3">
        <v>3.794</v>
      </c>
      <c r="AW60" s="3">
        <v>3.8330000000000002</v>
      </c>
      <c r="AX60" s="3" t="s">
        <v>12</v>
      </c>
      <c r="AY60" s="3">
        <v>3.907</v>
      </c>
      <c r="AZ60" s="15" t="s">
        <v>12</v>
      </c>
      <c r="BA60" s="10">
        <f t="shared" si="69"/>
        <v>3.8330000000000002</v>
      </c>
      <c r="BB60" s="9">
        <f t="shared" si="70"/>
        <v>6.3000000000000167E-2</v>
      </c>
      <c r="BC60" s="10">
        <f t="shared" si="71"/>
        <v>7.3999999999999844E-2</v>
      </c>
      <c r="BD60" s="9" t="s">
        <v>2403</v>
      </c>
      <c r="BE60" s="3" t="s">
        <v>12</v>
      </c>
      <c r="BF60" s="15" t="s">
        <v>12</v>
      </c>
      <c r="BG60" s="15" t="str">
        <f t="shared" si="72"/>
        <v>-</v>
      </c>
      <c r="BH60" s="9" t="e">
        <f t="shared" si="73"/>
        <v>#VALUE!</v>
      </c>
      <c r="BI60" s="10" t="e">
        <f t="shared" si="74"/>
        <v>#VALUE!</v>
      </c>
      <c r="BJ60" s="9" t="s">
        <v>2403</v>
      </c>
      <c r="BK60" s="3" t="s">
        <v>12</v>
      </c>
      <c r="BL60" s="15" t="s">
        <v>12</v>
      </c>
      <c r="BM60" s="15" t="str">
        <f t="shared" si="75"/>
        <v>-</v>
      </c>
      <c r="BN60" s="9" t="e">
        <f t="shared" si="76"/>
        <v>#VALUE!</v>
      </c>
      <c r="BO60" s="10" t="e">
        <f t="shared" si="77"/>
        <v>#VALUE!</v>
      </c>
      <c r="BP60">
        <f t="shared" si="78"/>
        <v>0</v>
      </c>
      <c r="BQ60" s="93" t="e">
        <f t="shared" si="79"/>
        <v>#VALUE!</v>
      </c>
      <c r="BR60" s="93" t="e">
        <f t="shared" si="80"/>
        <v>#VALUE!</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VLOOKUP(BS60,aslocaties_v01!$C$3:$AA$349,MATCH($K$3*10,aslocaties_v01!$C$2:$Y$2),FALSE)</f>
        <v>#N/A</v>
      </c>
      <c r="BW60" s="93" t="e">
        <f t="shared" si="81"/>
        <v>#N/A</v>
      </c>
      <c r="BX60" s="93" t="e">
        <f t="shared" si="82"/>
        <v>#N/A</v>
      </c>
      <c r="BY60" s="94">
        <f t="shared" si="83"/>
        <v>999</v>
      </c>
      <c r="BZ60" s="94">
        <f t="shared" si="84"/>
        <v>999</v>
      </c>
      <c r="CA60" s="94" t="e">
        <f t="shared" si="85"/>
        <v>#N/A</v>
      </c>
      <c r="CB60" t="e">
        <f t="shared" si="86"/>
        <v>#N/A</v>
      </c>
      <c r="CC60" s="58" t="e">
        <f t="shared" si="87"/>
        <v>#N/A</v>
      </c>
      <c r="CD60" s="95" t="e">
        <f t="shared" si="88"/>
        <v>#N/A</v>
      </c>
      <c r="CE60" s="96" t="b">
        <f t="shared" si="89"/>
        <v>1</v>
      </c>
      <c r="CF60" t="e">
        <f t="shared" si="90"/>
        <v>#DIV/0!</v>
      </c>
      <c r="CG60" t="e">
        <f t="shared" si="91"/>
        <v>#DIV/0!</v>
      </c>
      <c r="CH60" s="84" t="b">
        <f t="shared" si="92"/>
        <v>1</v>
      </c>
      <c r="CI60">
        <f t="shared" si="93"/>
        <v>1.2669999999999999</v>
      </c>
      <c r="CJ60" t="b">
        <f t="shared" si="94"/>
        <v>1</v>
      </c>
      <c r="CK60" t="b">
        <f t="shared" si="95"/>
        <v>0</v>
      </c>
      <c r="CL60" s="84" t="b">
        <f t="shared" si="115"/>
        <v>1</v>
      </c>
      <c r="CM60">
        <f t="shared" si="96"/>
        <v>3.8330000000000002</v>
      </c>
      <c r="CN60" t="b">
        <f t="shared" si="97"/>
        <v>1</v>
      </c>
      <c r="CO60" s="84">
        <f t="shared" si="98"/>
        <v>5.5280807469991575E-2</v>
      </c>
      <c r="CP60" t="b">
        <f t="shared" si="99"/>
        <v>1</v>
      </c>
      <c r="CQ60" s="96" t="b">
        <f t="shared" si="100"/>
        <v>1</v>
      </c>
      <c r="CR60" t="e">
        <f t="shared" si="101"/>
        <v>#VALUE!</v>
      </c>
      <c r="CS60" t="e">
        <f t="shared" si="102"/>
        <v>#VALUE!</v>
      </c>
      <c r="CT60" t="b">
        <f t="shared" si="103"/>
        <v>0</v>
      </c>
      <c r="CU60" t="b">
        <f t="shared" si="104"/>
        <v>0</v>
      </c>
      <c r="CV60" s="84" t="b">
        <f t="shared" si="105"/>
        <v>1</v>
      </c>
      <c r="CW60" t="e">
        <f t="shared" si="106"/>
        <v>#VALUE!</v>
      </c>
      <c r="CX60" t="e">
        <f t="shared" si="107"/>
        <v>#VALUE!</v>
      </c>
      <c r="CY60" t="b">
        <f t="shared" si="108"/>
        <v>0</v>
      </c>
      <c r="CZ60" t="b">
        <f t="shared" si="109"/>
        <v>0</v>
      </c>
      <c r="DA60" s="84">
        <f t="shared" si="110"/>
        <v>0</v>
      </c>
      <c r="DB60" t="e">
        <f t="shared" si="111"/>
        <v>#N/A</v>
      </c>
    </row>
    <row r="61" spans="1:106">
      <c r="A61" s="9">
        <v>2546</v>
      </c>
      <c r="B61" s="3">
        <v>2</v>
      </c>
      <c r="C61" s="3" t="s">
        <v>2678</v>
      </c>
      <c r="D61" s="3" t="str">
        <f t="shared" si="58"/>
        <v>WA_1_24-3_dk_0098</v>
      </c>
      <c r="E61" s="3" t="str">
        <f t="shared" si="59"/>
        <v>0098</v>
      </c>
      <c r="F61" s="3">
        <v>124548.43799999999</v>
      </c>
      <c r="G61" s="15">
        <v>425959.31199999998</v>
      </c>
      <c r="H61" s="35" t="str">
        <f t="shared" si="60"/>
        <v>ja</v>
      </c>
      <c r="I61" s="42" t="s">
        <v>2402</v>
      </c>
      <c r="J61" s="20" t="s">
        <v>2620</v>
      </c>
      <c r="K61" s="21">
        <v>10000</v>
      </c>
      <c r="L61" s="28">
        <f t="shared" si="112"/>
        <v>1</v>
      </c>
      <c r="M61" s="28">
        <f t="shared" si="113"/>
        <v>1</v>
      </c>
      <c r="N61" s="56">
        <f t="shared" si="61"/>
        <v>10000</v>
      </c>
      <c r="O61" s="33">
        <f t="shared" si="114"/>
        <v>83.951556751509202</v>
      </c>
      <c r="P61" s="37">
        <f t="shared" si="62"/>
        <v>121.43322773032055</v>
      </c>
      <c r="Q61" s="9" t="s">
        <v>12</v>
      </c>
      <c r="R61" s="55" t="s">
        <v>12</v>
      </c>
      <c r="S61" s="55">
        <v>4.3499999999999996</v>
      </c>
      <c r="T61" s="55">
        <v>4.6550000000000002</v>
      </c>
      <c r="U61" s="55">
        <v>4.9379999999999997</v>
      </c>
      <c r="V61" s="3">
        <v>5.17</v>
      </c>
      <c r="W61" s="3">
        <v>5.4009999999999998</v>
      </c>
      <c r="X61" s="3" t="s">
        <v>12</v>
      </c>
      <c r="Y61" s="3">
        <v>5.7960000000000003</v>
      </c>
      <c r="Z61" s="15" t="s">
        <v>12</v>
      </c>
      <c r="AA61" s="10">
        <f t="shared" si="63"/>
        <v>5.4009999999999998</v>
      </c>
      <c r="AB61" s="9">
        <f t="shared" si="64"/>
        <v>0.46300000000000008</v>
      </c>
      <c r="AC61" s="10">
        <f t="shared" si="65"/>
        <v>0.39500000000000046</v>
      </c>
      <c r="AD61" s="9" t="s">
        <v>12</v>
      </c>
      <c r="AE61" s="55" t="s">
        <v>12</v>
      </c>
      <c r="AF61" s="55">
        <v>1.925</v>
      </c>
      <c r="AG61" s="55">
        <v>1.94</v>
      </c>
      <c r="AH61" s="55">
        <v>1.956</v>
      </c>
      <c r="AI61" s="3">
        <v>1.9710000000000001</v>
      </c>
      <c r="AJ61" s="3">
        <v>1.988</v>
      </c>
      <c r="AK61" s="3" t="s">
        <v>12</v>
      </c>
      <c r="AL61" s="3">
        <v>2.0750000000000002</v>
      </c>
      <c r="AM61" s="15" t="s">
        <v>12</v>
      </c>
      <c r="AN61" s="10">
        <f t="shared" si="66"/>
        <v>1.988</v>
      </c>
      <c r="AO61" s="9">
        <f t="shared" si="67"/>
        <v>3.2000000000000028E-2</v>
      </c>
      <c r="AP61" s="10">
        <f t="shared" si="68"/>
        <v>8.7000000000000188E-2</v>
      </c>
      <c r="AQ61" s="9" t="s">
        <v>12</v>
      </c>
      <c r="AR61" s="55" t="s">
        <v>12</v>
      </c>
      <c r="AS61" s="55">
        <v>6.7839999999999998</v>
      </c>
      <c r="AT61" s="55">
        <v>6.7949999999999999</v>
      </c>
      <c r="AU61" s="55">
        <v>6.798</v>
      </c>
      <c r="AV61" s="3">
        <v>6.7990000000000004</v>
      </c>
      <c r="AW61" s="3">
        <v>6.8</v>
      </c>
      <c r="AX61" s="3" t="s">
        <v>12</v>
      </c>
      <c r="AY61" s="3">
        <v>6.8</v>
      </c>
      <c r="AZ61" s="15" t="s">
        <v>12</v>
      </c>
      <c r="BA61" s="10">
        <f t="shared" si="69"/>
        <v>6.8</v>
      </c>
      <c r="BB61" s="9">
        <f t="shared" si="70"/>
        <v>1.9999999999997797E-3</v>
      </c>
      <c r="BC61" s="10">
        <f t="shared" si="71"/>
        <v>0</v>
      </c>
      <c r="BD61" s="9" t="s">
        <v>2403</v>
      </c>
      <c r="BE61" s="3" t="s">
        <v>12</v>
      </c>
      <c r="BF61" s="15" t="s">
        <v>12</v>
      </c>
      <c r="BG61" s="15" t="str">
        <f t="shared" si="72"/>
        <v>-</v>
      </c>
      <c r="BH61" s="9" t="e">
        <f t="shared" si="73"/>
        <v>#VALUE!</v>
      </c>
      <c r="BI61" s="10" t="e">
        <f t="shared" si="74"/>
        <v>#VALUE!</v>
      </c>
      <c r="BJ61" s="9" t="s">
        <v>2403</v>
      </c>
      <c r="BK61" s="3" t="s">
        <v>12</v>
      </c>
      <c r="BL61" s="15" t="s">
        <v>12</v>
      </c>
      <c r="BM61" s="15" t="str">
        <f t="shared" si="75"/>
        <v>-</v>
      </c>
      <c r="BN61" s="9" t="e">
        <f t="shared" si="76"/>
        <v>#VALUE!</v>
      </c>
      <c r="BO61" s="10" t="e">
        <f t="shared" si="77"/>
        <v>#VALUE!</v>
      </c>
      <c r="BP61">
        <f t="shared" si="78"/>
        <v>0</v>
      </c>
      <c r="BQ61" s="93" t="e">
        <f t="shared" si="79"/>
        <v>#VALUE!</v>
      </c>
      <c r="BR61" s="93" t="e">
        <f t="shared" si="80"/>
        <v>#VALUE!</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VLOOKUP(BS61,aslocaties_v01!$C$3:$AA$349,MATCH($K$3*10,aslocaties_v01!$C$2:$Y$2),FALSE)</f>
        <v>#N/A</v>
      </c>
      <c r="BW61" s="93" t="e">
        <f t="shared" si="81"/>
        <v>#N/A</v>
      </c>
      <c r="BX61" s="93" t="e">
        <f t="shared" si="82"/>
        <v>#N/A</v>
      </c>
      <c r="BY61" s="94">
        <f t="shared" si="83"/>
        <v>999</v>
      </c>
      <c r="BZ61" s="94">
        <f t="shared" si="84"/>
        <v>999</v>
      </c>
      <c r="CA61" s="94" t="e">
        <f t="shared" si="85"/>
        <v>#N/A</v>
      </c>
      <c r="CB61" t="e">
        <f t="shared" si="86"/>
        <v>#N/A</v>
      </c>
      <c r="CC61" s="58" t="e">
        <f t="shared" si="87"/>
        <v>#N/A</v>
      </c>
      <c r="CD61" s="95" t="e">
        <f t="shared" si="88"/>
        <v>#N/A</v>
      </c>
      <c r="CE61" s="96" t="b">
        <f t="shared" si="89"/>
        <v>1</v>
      </c>
      <c r="CF61" t="e">
        <f t="shared" si="90"/>
        <v>#DIV/0!</v>
      </c>
      <c r="CG61" t="e">
        <f t="shared" si="91"/>
        <v>#DIV/0!</v>
      </c>
      <c r="CH61" s="84" t="b">
        <f t="shared" si="92"/>
        <v>1</v>
      </c>
      <c r="CI61">
        <f t="shared" si="93"/>
        <v>1.988</v>
      </c>
      <c r="CJ61" t="b">
        <f t="shared" si="94"/>
        <v>1</v>
      </c>
      <c r="CK61" t="b">
        <f t="shared" si="95"/>
        <v>0</v>
      </c>
      <c r="CL61" s="84" t="b">
        <f t="shared" si="115"/>
        <v>1</v>
      </c>
      <c r="CM61">
        <f t="shared" si="96"/>
        <v>6.8</v>
      </c>
      <c r="CN61" t="b">
        <f t="shared" si="97"/>
        <v>1</v>
      </c>
      <c r="CO61" s="84">
        <f t="shared" si="98"/>
        <v>2.7559666400496851E-2</v>
      </c>
      <c r="CP61" t="b">
        <f t="shared" si="99"/>
        <v>1</v>
      </c>
      <c r="CQ61" s="96" t="b">
        <f t="shared" si="100"/>
        <v>1</v>
      </c>
      <c r="CR61" t="e">
        <f t="shared" si="101"/>
        <v>#VALUE!</v>
      </c>
      <c r="CS61" t="e">
        <f t="shared" si="102"/>
        <v>#VALUE!</v>
      </c>
      <c r="CT61" t="b">
        <f t="shared" si="103"/>
        <v>0</v>
      </c>
      <c r="CU61" t="b">
        <f t="shared" si="104"/>
        <v>0</v>
      </c>
      <c r="CV61" s="84" t="b">
        <f t="shared" si="105"/>
        <v>1</v>
      </c>
      <c r="CW61" t="e">
        <f t="shared" si="106"/>
        <v>#VALUE!</v>
      </c>
      <c r="CX61" t="e">
        <f t="shared" si="107"/>
        <v>#VALUE!</v>
      </c>
      <c r="CY61" t="b">
        <f t="shared" si="108"/>
        <v>1</v>
      </c>
      <c r="CZ61" t="b">
        <f t="shared" si="109"/>
        <v>1</v>
      </c>
      <c r="DA61" s="84">
        <f t="shared" si="110"/>
        <v>0</v>
      </c>
      <c r="DB61" t="e">
        <f t="shared" si="111"/>
        <v>#N/A</v>
      </c>
    </row>
    <row r="62" spans="1:106">
      <c r="A62" s="9">
        <v>2547</v>
      </c>
      <c r="B62" s="3">
        <v>2</v>
      </c>
      <c r="C62" s="3" t="s">
        <v>2679</v>
      </c>
      <c r="D62" s="3" t="str">
        <f t="shared" si="58"/>
        <v>WA_1_24-3_dk_0099</v>
      </c>
      <c r="E62" s="3" t="str">
        <f t="shared" si="59"/>
        <v>0099</v>
      </c>
      <c r="F62" s="3">
        <v>124439.969</v>
      </c>
      <c r="G62" s="15">
        <v>426013.90600000002</v>
      </c>
      <c r="H62" s="35" t="str">
        <f t="shared" si="60"/>
        <v>ja</v>
      </c>
      <c r="I62" s="42" t="s">
        <v>2402</v>
      </c>
      <c r="J62" s="20" t="s">
        <v>2620</v>
      </c>
      <c r="K62" s="21">
        <v>10000</v>
      </c>
      <c r="L62" s="28">
        <f t="shared" si="112"/>
        <v>1</v>
      </c>
      <c r="M62" s="28">
        <f t="shared" si="113"/>
        <v>1</v>
      </c>
      <c r="N62" s="56">
        <f t="shared" si="61"/>
        <v>10000</v>
      </c>
      <c r="O62" s="33">
        <f t="shared" si="114"/>
        <v>121.43322773032055</v>
      </c>
      <c r="P62" s="128" t="s">
        <v>12</v>
      </c>
      <c r="Q62" s="9" t="s">
        <v>12</v>
      </c>
      <c r="R62" s="55" t="s">
        <v>12</v>
      </c>
      <c r="S62" s="55">
        <v>4.3440000000000003</v>
      </c>
      <c r="T62" s="55">
        <v>4.6500000000000004</v>
      </c>
      <c r="U62" s="55">
        <v>4.9320000000000004</v>
      </c>
      <c r="V62" s="3">
        <v>5.1639999999999997</v>
      </c>
      <c r="W62" s="3">
        <v>5.3940000000000001</v>
      </c>
      <c r="X62" s="3" t="s">
        <v>12</v>
      </c>
      <c r="Y62" s="3">
        <v>5.7880000000000003</v>
      </c>
      <c r="Z62" s="15" t="s">
        <v>12</v>
      </c>
      <c r="AA62" s="10">
        <f t="shared" si="63"/>
        <v>5.3940000000000001</v>
      </c>
      <c r="AB62" s="9">
        <f t="shared" si="64"/>
        <v>0.46199999999999974</v>
      </c>
      <c r="AC62" s="10">
        <f t="shared" si="65"/>
        <v>0.39400000000000013</v>
      </c>
      <c r="AD62" s="9" t="s">
        <v>12</v>
      </c>
      <c r="AE62" s="55" t="s">
        <v>12</v>
      </c>
      <c r="AF62" s="55">
        <v>2.2490000000000001</v>
      </c>
      <c r="AG62" s="55">
        <v>2.2789999999999999</v>
      </c>
      <c r="AH62" s="55">
        <v>2.3340000000000001</v>
      </c>
      <c r="AI62" s="3">
        <v>2.3780000000000001</v>
      </c>
      <c r="AJ62" s="3">
        <v>2.3929999999999998</v>
      </c>
      <c r="AK62" s="3" t="s">
        <v>12</v>
      </c>
      <c r="AL62" s="3">
        <v>2.399</v>
      </c>
      <c r="AM62" s="15" t="s">
        <v>12</v>
      </c>
      <c r="AN62" s="10">
        <f t="shared" si="66"/>
        <v>2.3929999999999998</v>
      </c>
      <c r="AO62" s="9">
        <f t="shared" si="67"/>
        <v>5.8999999999999719E-2</v>
      </c>
      <c r="AP62" s="10">
        <f t="shared" si="68"/>
        <v>6.0000000000002274E-3</v>
      </c>
      <c r="AQ62" s="9" t="s">
        <v>12</v>
      </c>
      <c r="AR62" s="55" t="s">
        <v>12</v>
      </c>
      <c r="AS62" s="55">
        <v>6.984</v>
      </c>
      <c r="AT62" s="55">
        <v>6.9950000000000001</v>
      </c>
      <c r="AU62" s="55">
        <v>6.9980000000000002</v>
      </c>
      <c r="AV62" s="3">
        <v>6.9989999999999997</v>
      </c>
      <c r="AW62" s="3">
        <v>7</v>
      </c>
      <c r="AX62" s="3" t="s">
        <v>12</v>
      </c>
      <c r="AY62" s="3">
        <v>7</v>
      </c>
      <c r="AZ62" s="15" t="s">
        <v>12</v>
      </c>
      <c r="BA62" s="10">
        <f t="shared" si="69"/>
        <v>7</v>
      </c>
      <c r="BB62" s="9">
        <f t="shared" si="70"/>
        <v>1.9999999999997797E-3</v>
      </c>
      <c r="BC62" s="10">
        <f t="shared" si="71"/>
        <v>0</v>
      </c>
      <c r="BD62" s="9" t="s">
        <v>2403</v>
      </c>
      <c r="BE62" s="3" t="s">
        <v>12</v>
      </c>
      <c r="BF62" s="15" t="s">
        <v>12</v>
      </c>
      <c r="BG62" s="15" t="str">
        <f t="shared" si="72"/>
        <v>-</v>
      </c>
      <c r="BH62" s="9" t="e">
        <f t="shared" si="73"/>
        <v>#VALUE!</v>
      </c>
      <c r="BI62" s="10" t="e">
        <f t="shared" si="74"/>
        <v>#VALUE!</v>
      </c>
      <c r="BJ62" s="9" t="s">
        <v>2403</v>
      </c>
      <c r="BK62" s="3" t="s">
        <v>12</v>
      </c>
      <c r="BL62" s="15" t="s">
        <v>12</v>
      </c>
      <c r="BM62" s="15" t="str">
        <f t="shared" si="75"/>
        <v>-</v>
      </c>
      <c r="BN62" s="9" t="e">
        <f t="shared" si="76"/>
        <v>#VALUE!</v>
      </c>
      <c r="BO62" s="10" t="e">
        <f t="shared" si="77"/>
        <v>#VALUE!</v>
      </c>
      <c r="BP62">
        <f t="shared" si="78"/>
        <v>0</v>
      </c>
      <c r="BQ62" s="93" t="e">
        <f t="shared" si="79"/>
        <v>#VALUE!</v>
      </c>
      <c r="BR62" s="93" t="e">
        <f t="shared" si="80"/>
        <v>#VALUE!</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VLOOKUP(BS62,aslocaties_v01!$C$3:$AA$349,MATCH($K$3*10,aslocaties_v01!$C$2:$Y$2),FALSE)</f>
        <v>#N/A</v>
      </c>
      <c r="BW62" s="93" t="e">
        <f t="shared" si="81"/>
        <v>#N/A</v>
      </c>
      <c r="BX62" s="93" t="e">
        <f t="shared" si="82"/>
        <v>#N/A</v>
      </c>
      <c r="BY62" s="94">
        <f t="shared" si="83"/>
        <v>999</v>
      </c>
      <c r="BZ62" s="94">
        <f t="shared" si="84"/>
        <v>999</v>
      </c>
      <c r="CA62" s="94" t="e">
        <f t="shared" si="85"/>
        <v>#N/A</v>
      </c>
      <c r="CB62" t="e">
        <f t="shared" si="86"/>
        <v>#N/A</v>
      </c>
      <c r="CC62" s="58" t="e">
        <f t="shared" si="87"/>
        <v>#N/A</v>
      </c>
      <c r="CD62" s="95" t="e">
        <f t="shared" si="88"/>
        <v>#N/A</v>
      </c>
      <c r="CE62" s="96" t="b">
        <f t="shared" si="89"/>
        <v>1</v>
      </c>
      <c r="CF62" t="e">
        <f t="shared" si="90"/>
        <v>#DIV/0!</v>
      </c>
      <c r="CG62" t="e">
        <f t="shared" si="91"/>
        <v>#DIV/0!</v>
      </c>
      <c r="CH62" s="84" t="b">
        <f t="shared" si="92"/>
        <v>1</v>
      </c>
      <c r="CI62">
        <f t="shared" si="93"/>
        <v>2.3929999999999998</v>
      </c>
      <c r="CJ62" t="b">
        <f t="shared" si="94"/>
        <v>1</v>
      </c>
      <c r="CK62" t="b">
        <f t="shared" si="95"/>
        <v>0</v>
      </c>
      <c r="CL62" s="84" t="b">
        <f t="shared" si="115"/>
        <v>1</v>
      </c>
      <c r="CM62">
        <f t="shared" si="96"/>
        <v>7</v>
      </c>
      <c r="CN62" t="b">
        <f t="shared" si="97"/>
        <v>1</v>
      </c>
      <c r="CO62" s="84">
        <f t="shared" si="98"/>
        <v>3.1305599162742018E-2</v>
      </c>
      <c r="CP62" t="b">
        <f t="shared" si="99"/>
        <v>1</v>
      </c>
      <c r="CQ62" s="96" t="b">
        <f t="shared" si="100"/>
        <v>1</v>
      </c>
      <c r="CR62" t="e">
        <f t="shared" si="101"/>
        <v>#VALUE!</v>
      </c>
      <c r="CS62" t="e">
        <f t="shared" si="102"/>
        <v>#VALUE!</v>
      </c>
      <c r="CT62" t="b">
        <f t="shared" si="103"/>
        <v>1</v>
      </c>
      <c r="CU62" t="b">
        <f t="shared" si="104"/>
        <v>1</v>
      </c>
      <c r="CV62" s="84" t="str">
        <f>IF(P62="-","-",ABS(#REF!-AA62)&lt;P62*$CR$1)</f>
        <v>-</v>
      </c>
      <c r="CW62" t="str">
        <f>IF(P62="-","-",ABS(#REF!-BG62)&lt;P62*$CS$1)</f>
        <v>-</v>
      </c>
      <c r="CX62" t="str">
        <f>IF(P62="-","-",ABS(#REF!-BM62)&lt;P62*$CT$1)</f>
        <v>-</v>
      </c>
      <c r="CY62" t="str">
        <f>IF(P62="-","-",ABS(#REF!-AN62)&lt;P62*$CU$1)</f>
        <v>-</v>
      </c>
      <c r="CZ62" t="str">
        <f>IF(P62="-","-",ABS(BA62-#REF!)&lt;P62*$CV$1)</f>
        <v>-</v>
      </c>
      <c r="DA62" s="84">
        <f t="shared" si="110"/>
        <v>0</v>
      </c>
      <c r="DB62" t="e">
        <f t="shared" si="111"/>
        <v>#N/A</v>
      </c>
    </row>
  </sheetData>
  <mergeCells count="2">
    <mergeCell ref="A1:G1"/>
    <mergeCell ref="DB1:DB2"/>
  </mergeCells>
  <conditionalFormatting sqref="O3:P62">
    <cfRule type="cellIs" dxfId="69" priority="9" stopIfTrue="1" operator="equal">
      <formula>"-"</formula>
    </cfRule>
    <cfRule type="cellIs" dxfId="68" priority="10" stopIfTrue="1" operator="greaterThan">
      <formula>300</formula>
    </cfRule>
    <cfRule type="cellIs" dxfId="67" priority="11" stopIfTrue="1" operator="greaterThanOrEqual">
      <formula>125</formula>
    </cfRule>
  </conditionalFormatting>
  <conditionalFormatting sqref="H3:I62">
    <cfRule type="cellIs" dxfId="66" priority="7" operator="equal">
      <formula>"nee"</formula>
    </cfRule>
    <cfRule type="cellIs" dxfId="65"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S7 BS9 BS11 BS13 BS15 BS17 BS19 BS21 BS23 BS25 BS27 BS29 BS31 BS33 BS35 BS37 BS39 BS41 BS43 BS45 BS47 BS49 BS51 BS53 BS55 BS57 BS59 BS61">
    <cfRule type="iconSet" priority="8918">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cfRule type="iconSet" priority="8977">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fRule type="iconSet" priority="9007">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cfRule type="iconSet" priority="9037">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cfRule type="iconSet" priority="9066">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fRule type="iconSet" priority="9095">
      <iconSet iconSet="3Symbols2" reverse="1">
        <cfvo type="percent" val="0"/>
        <cfvo type="num" val="0.1"/>
        <cfvo type="num" val="0.15"/>
      </iconSet>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DB105"/>
  <sheetViews>
    <sheetView topLeftCell="BZ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 min="71" max="71" width="15.85546875" bestFit="1"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388</v>
      </c>
      <c r="B3" s="7">
        <v>2</v>
      </c>
      <c r="C3" s="7" t="s">
        <v>1154</v>
      </c>
      <c r="D3" s="7" t="str">
        <f t="shared" ref="D3:D34" si="0">IF(ISERROR(FIND("_",C3)),C3,LEFT(C3,LEN(C3)-LEN(RIGHT(C3,LEN(C3)-FIND("~",SUBSTITUTE(C3,"_","~",LEN(C3)-LEN(SUBSTITUTE(C3,"_",""))))))) &amp; TEXT(INT(RIGHT(C3,LEN(C3)-FIND("~",SUBSTITUTE(C3,"_","~",LEN(C3)-LEN(SUBSTITUTE(C3,"_","")))))), "0000") )</f>
        <v>AM_1_34a-1_dk_0048</v>
      </c>
      <c r="E3" s="7" t="str">
        <f t="shared" ref="E3:E34" si="1">TEXT(INT(RIGHT(C3,LEN(C3)-FIND("~",SUBSTITUTE(C3,"_","~",LEN(C3)-LEN(SUBSTITUTE(C3,"_","")))))), "0000")</f>
        <v>0048</v>
      </c>
      <c r="F3" s="7">
        <v>116086.094</v>
      </c>
      <c r="G3" s="14">
        <v>413483.25</v>
      </c>
      <c r="H3" s="34" t="str">
        <f t="shared" ref="H3:H34" si="2">IF(COUNTIF(C:C, "="&amp;C3)=1,"ja", "nee")</f>
        <v>ja</v>
      </c>
      <c r="I3" s="41">
        <v>3</v>
      </c>
      <c r="J3" s="72" t="s">
        <v>2278</v>
      </c>
      <c r="K3" s="74">
        <v>10000</v>
      </c>
      <c r="L3" s="45">
        <v>1</v>
      </c>
      <c r="M3" s="49">
        <v>1</v>
      </c>
      <c r="N3" s="46">
        <f t="shared" ref="N3:N34" si="3">INT(K3/L3*M3)</f>
        <v>10000</v>
      </c>
      <c r="O3" s="32" t="s">
        <v>12</v>
      </c>
      <c r="P3" s="37">
        <f t="shared" ref="P3:P34" si="4">SQRT((F3-F4)^2+(G3-G4)^2)</f>
        <v>96.819024917631893</v>
      </c>
      <c r="Q3" s="6" t="s">
        <v>12</v>
      </c>
      <c r="R3" s="54" t="s">
        <v>12</v>
      </c>
      <c r="S3" s="54">
        <v>2.72</v>
      </c>
      <c r="T3" s="54">
        <v>2.895</v>
      </c>
      <c r="U3" s="54">
        <v>3.0859999999999999</v>
      </c>
      <c r="V3" s="7">
        <v>3.2669999999999999</v>
      </c>
      <c r="W3" s="7">
        <v>3.4769999999999999</v>
      </c>
      <c r="X3" s="7" t="s">
        <v>12</v>
      </c>
      <c r="Y3" s="7">
        <v>3.9089999999999998</v>
      </c>
      <c r="Z3" s="14" t="s">
        <v>12</v>
      </c>
      <c r="AA3" s="8">
        <f t="shared" ref="AA3:AA34" si="5">LOOKUP($K3,$Q$2:$Z$2,Q3:Z3)</f>
        <v>3.4769999999999999</v>
      </c>
      <c r="AB3" s="6">
        <f t="shared" ref="AB3:AB34" si="6">LOOKUP($K3,$Q$2:$Z$2,Q3:Z3)-LOOKUP(0.1*$K3,$Q$2:$Z$2,Q3:Z3)</f>
        <v>0.39100000000000001</v>
      </c>
      <c r="AC3" s="8">
        <f t="shared" ref="AC3:AC34" si="7">LOOKUP(10*$K3,$Q$2:$Z$2,Q3:Z3)-LOOKUP($K3,$Q$2:$Z$2,Q3:Z3)</f>
        <v>0.43199999999999994</v>
      </c>
      <c r="AD3" s="6" t="s">
        <v>12</v>
      </c>
      <c r="AE3" s="54" t="s">
        <v>12</v>
      </c>
      <c r="AF3" s="54">
        <v>0.65900000000000003</v>
      </c>
      <c r="AG3" s="54">
        <v>0.72699999999999998</v>
      </c>
      <c r="AH3" s="54">
        <v>0.80800000000000005</v>
      </c>
      <c r="AI3" s="7">
        <v>0.90500000000000003</v>
      </c>
      <c r="AJ3" s="7">
        <v>1.028</v>
      </c>
      <c r="AK3" s="7" t="s">
        <v>12</v>
      </c>
      <c r="AL3" s="7">
        <v>1.286</v>
      </c>
      <c r="AM3" s="14" t="s">
        <v>12</v>
      </c>
      <c r="AN3" s="8">
        <f t="shared" ref="AN3:AN34" si="8">LOOKUP($K3,$Q$2:$Z$2,AD3:AM3)</f>
        <v>1.028</v>
      </c>
      <c r="AO3" s="6">
        <f t="shared" ref="AO3:AO34" si="9">LOOKUP($K3,$Q$2:$Z$2,AD3:AM3)-LOOKUP(0.1*$K3,$Q$2:$Z$2,AD3:AM3)</f>
        <v>0.21999999999999997</v>
      </c>
      <c r="AP3" s="8">
        <f t="shared" ref="AP3:AP34" si="10">LOOKUP(10*$K3,$Q$2:$Z$2,AD3:AM3)-LOOKUP($K3,$Q$2:$Z$2,AD3:AM3)</f>
        <v>0.25800000000000001</v>
      </c>
      <c r="AQ3" s="6" t="s">
        <v>12</v>
      </c>
      <c r="AR3" s="54" t="s">
        <v>12</v>
      </c>
      <c r="AS3" s="54">
        <v>2.3490000000000002</v>
      </c>
      <c r="AT3" s="54">
        <v>2.44</v>
      </c>
      <c r="AU3" s="54">
        <v>2.552</v>
      </c>
      <c r="AV3" s="7">
        <v>2.669</v>
      </c>
      <c r="AW3" s="7">
        <v>2.8140000000000001</v>
      </c>
      <c r="AX3" s="7" t="s">
        <v>12</v>
      </c>
      <c r="AY3" s="7">
        <v>3.0910000000000002</v>
      </c>
      <c r="AZ3" s="14" t="s">
        <v>12</v>
      </c>
      <c r="BA3" s="8">
        <f t="shared" ref="BA3:BA34" si="11">LOOKUP($K3,$Q$2:$Z$2,AQ3:AZ3)</f>
        <v>2.8140000000000001</v>
      </c>
      <c r="BB3" s="6">
        <f t="shared" ref="BB3:BB34" si="12">LOOKUP($K3,$Q$2:$Z$2,AQ3:AZ3)-LOOKUP(0.1*$K3,$Q$2:$Z$2,AQ3:AZ3)</f>
        <v>0.26200000000000001</v>
      </c>
      <c r="BC3" s="8">
        <f t="shared" ref="BC3:BC34" si="13">LOOKUP(10*$K3,$Q$2:$Z$2,AQ3:AZ3)-LOOKUP($K3,$Q$2:$Z$2,AQ3:AZ3)</f>
        <v>0.27700000000000014</v>
      </c>
      <c r="BD3" s="6">
        <v>3.89</v>
      </c>
      <c r="BE3" s="7">
        <v>4.5890000000000004</v>
      </c>
      <c r="BF3" s="14">
        <v>5.4470000000000001</v>
      </c>
      <c r="BG3" s="8">
        <f t="shared" ref="BG3:BG34" si="14">LOOKUP($N3,$BD$2:$BF$2,BD3:BF3)</f>
        <v>4.5890000000000004</v>
      </c>
      <c r="BH3" s="6">
        <f t="shared" ref="BH3:BH34" si="15">BE3-BD3</f>
        <v>0.69900000000000029</v>
      </c>
      <c r="BI3" s="8">
        <f t="shared" ref="BI3:BI34" si="16">BF3-BE3</f>
        <v>0.85799999999999965</v>
      </c>
      <c r="BJ3" s="6">
        <v>4.0590000000000002</v>
      </c>
      <c r="BK3" s="7">
        <v>4.8780000000000001</v>
      </c>
      <c r="BL3" s="14">
        <v>5.9119999999999999</v>
      </c>
      <c r="BM3" s="8">
        <f t="shared" ref="BM3:BM34" si="17">LOOKUP($N3,$BD$2:$BF$2,BJ3:BL3)</f>
        <v>4.8780000000000001</v>
      </c>
      <c r="BN3" s="6">
        <f t="shared" ref="BN3:BN34" si="18">BK3-BJ3</f>
        <v>0.81899999999999995</v>
      </c>
      <c r="BO3" s="8">
        <f t="shared" ref="BO3:BO34" si="19">BL3-BK3</f>
        <v>1.0339999999999998</v>
      </c>
      <c r="BP3">
        <f t="shared" ref="BP3:BP34" si="20">IF(AND(ISERROR(FIND("Fout",Q3)), ISERROR(FIND("Fout",AD3)), ISERROR(FIND("Fout",AQ3)), ISERROR(FIND( "Fout",BD3)), ISERROR(FIND( "Fout",BJ3))),0,1)</f>
        <v>0</v>
      </c>
      <c r="BQ3" s="93">
        <f t="shared" ref="BQ3:BQ34" si="21">IF(AB3=0, -1, BH3/AB3)</f>
        <v>1.7877237851662411</v>
      </c>
      <c r="BR3" s="93">
        <f t="shared" ref="BR3:BR34" si="22">IF(AB3=0,-1,BN3/AB3)</f>
        <v>2.0946291560102299</v>
      </c>
      <c r="BS3" s="93" t="str">
        <f>VLOOKUP(C3,'Koppeling locatie - aslocatie'!$A$2:$C$8139,2,FALSE)</f>
        <v>AM_EX_L_34-a_1</v>
      </c>
      <c r="BT3" s="93" t="e">
        <f>VLOOKUP($BS3,aslocaties_v01!$C$3:$AA$500,MATCH($K$3/10,aslocaties_v01!$C$2:$X$2),FALSE)</f>
        <v>#N/A</v>
      </c>
      <c r="BU3" s="93" t="e">
        <f>VLOOKUP(BS3,aslocaties_v01!$C$3:$AA$500,MATCH($K$3,aslocaties_v01!$C$2:$X$2),FALSE)</f>
        <v>#N/A</v>
      </c>
      <c r="BV3" s="93" t="e">
        <f>VLOOKUP(BS3,aslocaties_v01!$C$3:$AA$500,MATCH($K$3*10,aslocaties_v01!$C$2:$Y$2),FALSE)</f>
        <v>#N/A</v>
      </c>
      <c r="BW3" s="93" t="e">
        <f t="shared" ref="BW3:BW34" si="23">BU3-BT3</f>
        <v>#N/A</v>
      </c>
      <c r="BX3" s="93" t="e">
        <f t="shared" ref="BX3:BX34" si="24">BV3-BU3</f>
        <v>#N/A</v>
      </c>
      <c r="BY3" s="94">
        <f t="shared" ref="BY3:BY34" si="25">IFERROR(ABS(1-BW3/AB3), 999)</f>
        <v>999</v>
      </c>
      <c r="BZ3" s="94">
        <f t="shared" ref="BZ3:BZ34" si="26">IFERROR(ABS(1-BX3/AC3), 999)</f>
        <v>999</v>
      </c>
      <c r="CA3" s="94" t="e">
        <f t="shared" ref="CA3:CA34" si="27">ABS(LOOKUP(0.1*$K3,$Q$2:$Z$2,Q3:Z3)-BT3)</f>
        <v>#N/A</v>
      </c>
      <c r="CB3" t="e">
        <f t="shared" ref="CB3:CB34" si="28">ABS(LOOKUP($K3,$Q$2:$Z$2,Q3:Z3)-BU3)</f>
        <v>#N/A</v>
      </c>
      <c r="CC3" s="58" t="e">
        <f t="shared" ref="CC3:CC34" si="29">ABS(LOOKUP(10*$K3,$Q$2:$Z$2,Q3:Z3)-BV3)</f>
        <v>#N/A</v>
      </c>
      <c r="CD3" s="95" t="e">
        <f t="shared" ref="CD3:CD34" si="30">OR(BY3&gt;0.1,BZ3&gt;0.1, CA3&gt;=0.15, CB3&gt;=0.15, CC3&gt;=0.15)</f>
        <v>#N/A</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1.028</v>
      </c>
      <c r="CJ3" t="b">
        <f t="shared" ref="CJ3:CJ34" si="36">CI3&lt;AVERAGE(CI:CI)+3*STDEV(CI:CI)</f>
        <v>1</v>
      </c>
      <c r="CK3" t="b">
        <f t="shared" ref="CK3:CK34" si="37">AN3&lt;1.25</f>
        <v>1</v>
      </c>
      <c r="CL3" s="84" t="b">
        <f>BA3&gt;AVERAGE(BA:BA)-2*STDEV(BA:BA)</f>
        <v>1</v>
      </c>
      <c r="CM3">
        <f t="shared" ref="CM3:CM34" si="38">IF(CL3,BA3,"")</f>
        <v>2.8140000000000001</v>
      </c>
      <c r="CN3" t="b">
        <f t="shared" ref="CN3:CN34" si="39">CM3&lt;AVERAGE(CM:CM)+3*STDEV(CM:CM)</f>
        <v>1</v>
      </c>
      <c r="CO3" s="84">
        <f t="shared" ref="CO3:CO34" si="40">IF(BA3=0, -1, AN3/(1.56*BA3^2))</f>
        <v>8.3218585589460423E-2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0</v>
      </c>
      <c r="CX3" t="b">
        <f t="shared" ref="CX3:CX34" si="49">IF(P3="-","-",ABS(BM4-BM3)&lt;P3*$CT$1)</f>
        <v>0</v>
      </c>
      <c r="CY3" t="b">
        <f t="shared" ref="CY3:CY34" si="50">IF(P3="-","-",ABS(AN4-AN3)&lt;P3*$CU$1)</f>
        <v>1</v>
      </c>
      <c r="CZ3" t="b">
        <f t="shared" ref="CZ3:CZ34" si="51">IF(P3="-","-",ABS(BA3-BA4)&lt;P3*$CV$1)</f>
        <v>1</v>
      </c>
      <c r="DA3" s="84">
        <f t="shared" ref="DA3:DA34" si="52">IFERROR(IF(AND(CQ3:CU3),0,1), 0)+IFERROR(IF(AND(CV3:CZ3),0,1),0)</f>
        <v>1</v>
      </c>
      <c r="DB3" t="e">
        <f t="shared" ref="DB3:DB34" si="53">AND(DA3&gt;0,CD3)</f>
        <v>#N/A</v>
      </c>
    </row>
    <row r="4" spans="1:106">
      <c r="A4" s="9">
        <v>389</v>
      </c>
      <c r="B4" s="3">
        <v>2</v>
      </c>
      <c r="C4" s="3" t="s">
        <v>1155</v>
      </c>
      <c r="D4" s="3" t="str">
        <f t="shared" si="0"/>
        <v>AM_1_34a-1_dk_0049</v>
      </c>
      <c r="E4" s="3" t="str">
        <f t="shared" si="1"/>
        <v>0049</v>
      </c>
      <c r="F4" s="3">
        <v>115993.969</v>
      </c>
      <c r="G4" s="15">
        <v>413513.03100000002</v>
      </c>
      <c r="H4" s="35" t="str">
        <f t="shared" si="2"/>
        <v>ja</v>
      </c>
      <c r="I4" s="42">
        <v>3</v>
      </c>
      <c r="J4" s="20" t="s">
        <v>2278</v>
      </c>
      <c r="K4" s="21">
        <v>10000</v>
      </c>
      <c r="L4" s="28">
        <f t="shared" ref="L4:L35" si="54">L3</f>
        <v>1</v>
      </c>
      <c r="M4" s="28">
        <f t="shared" ref="M4:M35" si="55">M3</f>
        <v>1</v>
      </c>
      <c r="N4" s="56">
        <f t="shared" si="3"/>
        <v>10000</v>
      </c>
      <c r="O4" s="33">
        <f t="shared" ref="O4:O35" si="56">SQRT((F3-F4)^2+(G3-G4)^2)</f>
        <v>96.819024917631893</v>
      </c>
      <c r="P4" s="37">
        <f t="shared" si="4"/>
        <v>96.49385504267876</v>
      </c>
      <c r="Q4" s="9" t="s">
        <v>12</v>
      </c>
      <c r="R4" s="55" t="s">
        <v>12</v>
      </c>
      <c r="S4" s="55">
        <v>2.7160000000000002</v>
      </c>
      <c r="T4" s="55">
        <v>2.8889999999999998</v>
      </c>
      <c r="U4" s="55">
        <v>3.077</v>
      </c>
      <c r="V4" s="3">
        <v>3.2559999999999998</v>
      </c>
      <c r="W4" s="3">
        <v>3.4649999999999999</v>
      </c>
      <c r="X4" s="3" t="s">
        <v>12</v>
      </c>
      <c r="Y4" s="3">
        <v>3.8969999999999998</v>
      </c>
      <c r="Z4" s="15" t="s">
        <v>12</v>
      </c>
      <c r="AA4" s="10">
        <f t="shared" si="5"/>
        <v>3.4649999999999999</v>
      </c>
      <c r="AB4" s="9">
        <f t="shared" si="6"/>
        <v>0.3879999999999999</v>
      </c>
      <c r="AC4" s="10">
        <f t="shared" si="7"/>
        <v>0.43199999999999994</v>
      </c>
      <c r="AD4" s="9" t="s">
        <v>12</v>
      </c>
      <c r="AE4" s="55" t="s">
        <v>12</v>
      </c>
      <c r="AF4" s="55">
        <v>0.76</v>
      </c>
      <c r="AG4" s="55">
        <v>0.82899999999999996</v>
      </c>
      <c r="AH4" s="55">
        <v>0.91200000000000003</v>
      </c>
      <c r="AI4" s="3">
        <v>1.012</v>
      </c>
      <c r="AJ4" s="3">
        <v>1.1379999999999999</v>
      </c>
      <c r="AK4" s="3" t="s">
        <v>12</v>
      </c>
      <c r="AL4" s="3">
        <v>1.4019999999999999</v>
      </c>
      <c r="AM4" s="15" t="s">
        <v>12</v>
      </c>
      <c r="AN4" s="10">
        <f t="shared" si="8"/>
        <v>1.1379999999999999</v>
      </c>
      <c r="AO4" s="9">
        <f t="shared" si="9"/>
        <v>0.22599999999999987</v>
      </c>
      <c r="AP4" s="10">
        <f t="shared" si="10"/>
        <v>0.26400000000000001</v>
      </c>
      <c r="AQ4" s="9" t="s">
        <v>12</v>
      </c>
      <c r="AR4" s="55" t="s">
        <v>12</v>
      </c>
      <c r="AS4" s="55">
        <v>2.5430000000000001</v>
      </c>
      <c r="AT4" s="55">
        <v>2.63</v>
      </c>
      <c r="AU4" s="55">
        <v>2.7280000000000002</v>
      </c>
      <c r="AV4" s="3">
        <v>2.8319999999999999</v>
      </c>
      <c r="AW4" s="3">
        <v>2.9580000000000002</v>
      </c>
      <c r="AX4" s="3" t="s">
        <v>12</v>
      </c>
      <c r="AY4" s="3">
        <v>3.2029999999999998</v>
      </c>
      <c r="AZ4" s="15" t="s">
        <v>12</v>
      </c>
      <c r="BA4" s="10">
        <f t="shared" si="11"/>
        <v>2.9580000000000002</v>
      </c>
      <c r="BB4" s="9">
        <f t="shared" si="12"/>
        <v>0.22999999999999998</v>
      </c>
      <c r="BC4" s="10">
        <f t="shared" si="13"/>
        <v>0.24499999999999966</v>
      </c>
      <c r="BD4" s="9">
        <v>4.0060000000000002</v>
      </c>
      <c r="BE4" s="3">
        <v>4.7069999999999999</v>
      </c>
      <c r="BF4" s="15">
        <v>5.5650000000000004</v>
      </c>
      <c r="BG4" s="15">
        <f t="shared" si="14"/>
        <v>4.7069999999999999</v>
      </c>
      <c r="BH4" s="9">
        <f t="shared" si="15"/>
        <v>0.70099999999999962</v>
      </c>
      <c r="BI4" s="10">
        <f t="shared" si="16"/>
        <v>0.85800000000000054</v>
      </c>
      <c r="BJ4" s="9">
        <v>4.274</v>
      </c>
      <c r="BK4" s="3">
        <v>5.1070000000000002</v>
      </c>
      <c r="BL4" s="15">
        <v>6.1639999999999997</v>
      </c>
      <c r="BM4" s="15">
        <f t="shared" si="17"/>
        <v>5.1070000000000002</v>
      </c>
      <c r="BN4" s="9">
        <f t="shared" si="18"/>
        <v>0.83300000000000018</v>
      </c>
      <c r="BO4" s="10">
        <f t="shared" si="19"/>
        <v>1.0569999999999995</v>
      </c>
      <c r="BP4">
        <f t="shared" si="20"/>
        <v>0</v>
      </c>
      <c r="BQ4" s="93">
        <f t="shared" si="21"/>
        <v>1.8067010309278346</v>
      </c>
      <c r="BR4" s="93">
        <f t="shared" si="22"/>
        <v>2.1469072164948462</v>
      </c>
      <c r="BS4" s="93" t="str">
        <f>VLOOKUP(C4,'Koppeling locatie - aslocatie'!$A$2:$C$8139,2,FALSE)</f>
        <v>AM_EX_L_34-a_1</v>
      </c>
      <c r="BT4" s="93" t="e">
        <f>VLOOKUP($BS4,aslocaties_v01!$C$3:$AA$500,MATCH($K$3/10,aslocaties_v01!$C$2:$X$2),FALSE)</f>
        <v>#N/A</v>
      </c>
      <c r="BU4" s="93" t="e">
        <f>VLOOKUP(BS4,aslocaties_v01!$C$3:$AA$500,MATCH($K$3,aslocaties_v01!$C$2:$X$2),FALSE)</f>
        <v>#N/A</v>
      </c>
      <c r="BV4" s="93" t="e">
        <f>VLOOKUP(BS4,aslocaties_v01!$C$3:$AA$500,MATCH($K$3*10,aslocaties_v01!$C$2:$Y$2),FALSE)</f>
        <v>#N/A</v>
      </c>
      <c r="BW4" s="93" t="e">
        <f t="shared" si="23"/>
        <v>#N/A</v>
      </c>
      <c r="BX4" s="93" t="e">
        <f t="shared" si="24"/>
        <v>#N/A</v>
      </c>
      <c r="BY4" s="94">
        <f t="shared" si="25"/>
        <v>999</v>
      </c>
      <c r="BZ4" s="94">
        <f t="shared" si="26"/>
        <v>999</v>
      </c>
      <c r="CA4" s="94" t="e">
        <f t="shared" si="27"/>
        <v>#N/A</v>
      </c>
      <c r="CB4" t="e">
        <f t="shared" si="28"/>
        <v>#N/A</v>
      </c>
      <c r="CC4" s="58" t="e">
        <f t="shared" si="29"/>
        <v>#N/A</v>
      </c>
      <c r="CD4" s="95" t="e">
        <f t="shared" si="30"/>
        <v>#N/A</v>
      </c>
      <c r="CE4" s="96" t="b">
        <f t="shared" si="31"/>
        <v>1</v>
      </c>
      <c r="CF4" t="b">
        <f t="shared" si="32"/>
        <v>1</v>
      </c>
      <c r="CG4" t="b">
        <f t="shared" si="33"/>
        <v>1</v>
      </c>
      <c r="CH4" s="84" t="b">
        <f t="shared" si="34"/>
        <v>1</v>
      </c>
      <c r="CI4">
        <f t="shared" si="35"/>
        <v>1.1379999999999999</v>
      </c>
      <c r="CJ4" t="b">
        <f t="shared" si="36"/>
        <v>1</v>
      </c>
      <c r="CK4" t="b">
        <f t="shared" si="37"/>
        <v>1</v>
      </c>
      <c r="CL4" s="84" t="b">
        <f t="shared" ref="CL4:CL35" si="57">BA4&lt;AVERAGE(BA:BA)+2*STDEV(BA:BA)</f>
        <v>1</v>
      </c>
      <c r="CM4">
        <f t="shared" si="38"/>
        <v>2.9580000000000002</v>
      </c>
      <c r="CN4" t="b">
        <f t="shared" si="39"/>
        <v>1</v>
      </c>
      <c r="CO4" s="84">
        <f t="shared" si="40"/>
        <v>8.3372212037625168E-2</v>
      </c>
      <c r="CP4" t="b">
        <f t="shared" si="41"/>
        <v>1</v>
      </c>
      <c r="CQ4" s="96" t="b">
        <f t="shared" si="42"/>
        <v>1</v>
      </c>
      <c r="CR4" t="b">
        <f t="shared" si="43"/>
        <v>0</v>
      </c>
      <c r="CS4" t="b">
        <f t="shared" si="44"/>
        <v>0</v>
      </c>
      <c r="CT4" t="b">
        <f t="shared" si="45"/>
        <v>1</v>
      </c>
      <c r="CU4" t="b">
        <f t="shared" si="46"/>
        <v>1</v>
      </c>
      <c r="CV4" s="84" t="b">
        <f t="shared" si="47"/>
        <v>1</v>
      </c>
      <c r="CW4" t="b">
        <f t="shared" si="48"/>
        <v>0</v>
      </c>
      <c r="CX4" t="b">
        <f t="shared" si="49"/>
        <v>0</v>
      </c>
      <c r="CY4" t="b">
        <f t="shared" si="50"/>
        <v>1</v>
      </c>
      <c r="CZ4" t="b">
        <f t="shared" si="51"/>
        <v>1</v>
      </c>
      <c r="DA4" s="84">
        <f t="shared" si="52"/>
        <v>2</v>
      </c>
      <c r="DB4" t="e">
        <f t="shared" si="53"/>
        <v>#N/A</v>
      </c>
    </row>
    <row r="5" spans="1:106">
      <c r="A5" s="9">
        <v>391</v>
      </c>
      <c r="B5" s="3">
        <v>2</v>
      </c>
      <c r="C5" s="3" t="s">
        <v>1156</v>
      </c>
      <c r="D5" s="3" t="str">
        <f t="shared" si="0"/>
        <v>AM_1_34a-1_dk_0050</v>
      </c>
      <c r="E5" s="3" t="str">
        <f t="shared" si="1"/>
        <v>0050</v>
      </c>
      <c r="F5" s="3">
        <v>115902.859</v>
      </c>
      <c r="G5" s="15">
        <v>413544.81199999998</v>
      </c>
      <c r="H5" s="35" t="str">
        <f t="shared" si="2"/>
        <v>ja</v>
      </c>
      <c r="I5" s="42">
        <v>3</v>
      </c>
      <c r="J5" s="20" t="s">
        <v>2278</v>
      </c>
      <c r="K5" s="21">
        <v>10000</v>
      </c>
      <c r="L5" s="28">
        <f t="shared" si="54"/>
        <v>1</v>
      </c>
      <c r="M5" s="28">
        <f t="shared" si="55"/>
        <v>1</v>
      </c>
      <c r="N5" s="56">
        <f t="shared" si="3"/>
        <v>10000</v>
      </c>
      <c r="O5" s="33">
        <f t="shared" si="56"/>
        <v>96.49385504267876</v>
      </c>
      <c r="P5" s="37">
        <f t="shared" si="4"/>
        <v>112.59404368792329</v>
      </c>
      <c r="Q5" s="9" t="s">
        <v>12</v>
      </c>
      <c r="R5" s="55" t="s">
        <v>12</v>
      </c>
      <c r="S5" s="55">
        <v>2.7130000000000001</v>
      </c>
      <c r="T5" s="55">
        <v>2.8849999999999998</v>
      </c>
      <c r="U5" s="55">
        <v>3.0720000000000001</v>
      </c>
      <c r="V5" s="3">
        <v>3.25</v>
      </c>
      <c r="W5" s="3">
        <v>3.4580000000000002</v>
      </c>
      <c r="X5" s="3" t="s">
        <v>12</v>
      </c>
      <c r="Y5" s="3">
        <v>3.8889999999999998</v>
      </c>
      <c r="Z5" s="15" t="s">
        <v>12</v>
      </c>
      <c r="AA5" s="10">
        <f t="shared" si="5"/>
        <v>3.4580000000000002</v>
      </c>
      <c r="AB5" s="9">
        <f t="shared" si="6"/>
        <v>0.38600000000000012</v>
      </c>
      <c r="AC5" s="10">
        <f t="shared" si="7"/>
        <v>0.43099999999999961</v>
      </c>
      <c r="AD5" s="9" t="s">
        <v>12</v>
      </c>
      <c r="AE5" s="55" t="s">
        <v>12</v>
      </c>
      <c r="AF5" s="55">
        <v>0.84599999999999997</v>
      </c>
      <c r="AG5" s="55">
        <v>0.91500000000000004</v>
      </c>
      <c r="AH5" s="55">
        <v>1.0009999999999999</v>
      </c>
      <c r="AI5" s="3">
        <v>1.1040000000000001</v>
      </c>
      <c r="AJ5" s="3">
        <v>1.2370000000000001</v>
      </c>
      <c r="AK5" s="3" t="s">
        <v>12</v>
      </c>
      <c r="AL5" s="3">
        <v>1.5129999999999999</v>
      </c>
      <c r="AM5" s="15" t="s">
        <v>12</v>
      </c>
      <c r="AN5" s="10">
        <f t="shared" si="8"/>
        <v>1.2370000000000001</v>
      </c>
      <c r="AO5" s="9">
        <f t="shared" si="9"/>
        <v>0.23600000000000021</v>
      </c>
      <c r="AP5" s="10">
        <f t="shared" si="10"/>
        <v>0.2759999999999998</v>
      </c>
      <c r="AQ5" s="9" t="s">
        <v>12</v>
      </c>
      <c r="AR5" s="55" t="s">
        <v>12</v>
      </c>
      <c r="AS5" s="55">
        <v>2.706</v>
      </c>
      <c r="AT5" s="55">
        <v>2.7869999999999999</v>
      </c>
      <c r="AU5" s="55">
        <v>2.8839999999999999</v>
      </c>
      <c r="AV5" s="3">
        <v>2.9889999999999999</v>
      </c>
      <c r="AW5" s="3">
        <v>3.121</v>
      </c>
      <c r="AX5" s="3" t="s">
        <v>12</v>
      </c>
      <c r="AY5" s="3">
        <v>3.3730000000000002</v>
      </c>
      <c r="AZ5" s="15" t="s">
        <v>12</v>
      </c>
      <c r="BA5" s="10">
        <f t="shared" si="11"/>
        <v>3.121</v>
      </c>
      <c r="BB5" s="9">
        <f t="shared" si="12"/>
        <v>0.2370000000000001</v>
      </c>
      <c r="BC5" s="10">
        <f t="shared" si="13"/>
        <v>0.25200000000000022</v>
      </c>
      <c r="BD5" s="9">
        <v>4.1689999999999996</v>
      </c>
      <c r="BE5" s="3">
        <v>4.8979999999999997</v>
      </c>
      <c r="BF5" s="15">
        <v>5.7830000000000004</v>
      </c>
      <c r="BG5" s="15">
        <f t="shared" si="14"/>
        <v>4.8979999999999997</v>
      </c>
      <c r="BH5" s="9">
        <f t="shared" si="15"/>
        <v>0.72900000000000009</v>
      </c>
      <c r="BI5" s="10">
        <f t="shared" si="16"/>
        <v>0.88500000000000068</v>
      </c>
      <c r="BJ5" s="9">
        <v>4.452</v>
      </c>
      <c r="BK5" s="3">
        <v>5.3109999999999999</v>
      </c>
      <c r="BL5" s="15">
        <v>6.4020000000000001</v>
      </c>
      <c r="BM5" s="15">
        <f t="shared" si="17"/>
        <v>5.3109999999999999</v>
      </c>
      <c r="BN5" s="9">
        <f t="shared" si="18"/>
        <v>0.85899999999999999</v>
      </c>
      <c r="BO5" s="10">
        <f t="shared" si="19"/>
        <v>1.0910000000000002</v>
      </c>
      <c r="BP5">
        <f t="shared" si="20"/>
        <v>0</v>
      </c>
      <c r="BQ5" s="93">
        <f t="shared" si="21"/>
        <v>1.8886010362694297</v>
      </c>
      <c r="BR5" s="93">
        <f t="shared" si="22"/>
        <v>2.2253886010362689</v>
      </c>
      <c r="BS5" s="93" t="str">
        <f>VLOOKUP(C5,'Koppeling locatie - aslocatie'!$A$2:$C$8139,2,FALSE)</f>
        <v>AM_EX_L_34-a_1</v>
      </c>
      <c r="BT5" s="93" t="e">
        <f>VLOOKUP($BS5,aslocaties_v01!$C$3:$AA$500,MATCH($K$3/10,aslocaties_v01!$C$2:$X$2),FALSE)</f>
        <v>#N/A</v>
      </c>
      <c r="BU5" s="93" t="e">
        <f>VLOOKUP(BS5,aslocaties_v01!$C$3:$AA$500,MATCH($K$3,aslocaties_v01!$C$2:$X$2),FALSE)</f>
        <v>#N/A</v>
      </c>
      <c r="BV5" s="93" t="e">
        <f>VLOOKUP(BS5,aslocaties_v01!$C$3:$AA$500,MATCH($K$3*10,aslocaties_v01!$C$2:$Y$2),FALSE)</f>
        <v>#N/A</v>
      </c>
      <c r="BW5" s="93" t="e">
        <f t="shared" si="23"/>
        <v>#N/A</v>
      </c>
      <c r="BX5" s="93" t="e">
        <f t="shared" si="24"/>
        <v>#N/A</v>
      </c>
      <c r="BY5" s="94">
        <f t="shared" si="25"/>
        <v>999</v>
      </c>
      <c r="BZ5" s="94">
        <f t="shared" si="26"/>
        <v>999</v>
      </c>
      <c r="CA5" s="94" t="e">
        <f t="shared" si="27"/>
        <v>#N/A</v>
      </c>
      <c r="CB5" t="e">
        <f t="shared" si="28"/>
        <v>#N/A</v>
      </c>
      <c r="CC5" s="58" t="e">
        <f t="shared" si="29"/>
        <v>#N/A</v>
      </c>
      <c r="CD5" s="95" t="e">
        <f t="shared" si="30"/>
        <v>#N/A</v>
      </c>
      <c r="CE5" s="96" t="b">
        <f t="shared" si="31"/>
        <v>1</v>
      </c>
      <c r="CF5" t="b">
        <f t="shared" si="32"/>
        <v>1</v>
      </c>
      <c r="CG5" t="b">
        <f t="shared" si="33"/>
        <v>1</v>
      </c>
      <c r="CH5" s="84" t="b">
        <f t="shared" si="34"/>
        <v>1</v>
      </c>
      <c r="CI5">
        <f t="shared" si="35"/>
        <v>1.2370000000000001</v>
      </c>
      <c r="CJ5" t="b">
        <f t="shared" si="36"/>
        <v>1</v>
      </c>
      <c r="CK5" t="b">
        <f t="shared" si="37"/>
        <v>1</v>
      </c>
      <c r="CL5" s="84" t="b">
        <f t="shared" si="57"/>
        <v>1</v>
      </c>
      <c r="CM5">
        <f t="shared" si="38"/>
        <v>3.121</v>
      </c>
      <c r="CN5" t="b">
        <f t="shared" si="39"/>
        <v>1</v>
      </c>
      <c r="CO5" s="84">
        <f t="shared" si="40"/>
        <v>8.1406215253053457E-2</v>
      </c>
      <c r="CP5" t="b">
        <f t="shared" si="41"/>
        <v>1</v>
      </c>
      <c r="CQ5" s="96" t="b">
        <f t="shared" si="42"/>
        <v>1</v>
      </c>
      <c r="CR5" t="b">
        <f t="shared" si="43"/>
        <v>0</v>
      </c>
      <c r="CS5" t="b">
        <f t="shared" si="44"/>
        <v>0</v>
      </c>
      <c r="CT5" t="b">
        <f t="shared" si="45"/>
        <v>1</v>
      </c>
      <c r="CU5" t="b">
        <f t="shared" si="46"/>
        <v>1</v>
      </c>
      <c r="CV5" s="84" t="b">
        <f t="shared" si="47"/>
        <v>1</v>
      </c>
      <c r="CW5" t="b">
        <f t="shared" si="48"/>
        <v>0</v>
      </c>
      <c r="CX5" t="b">
        <f t="shared" si="49"/>
        <v>0</v>
      </c>
      <c r="CY5" t="b">
        <f t="shared" si="50"/>
        <v>0</v>
      </c>
      <c r="CZ5" t="b">
        <f t="shared" si="51"/>
        <v>0</v>
      </c>
      <c r="DA5" s="84">
        <f t="shared" si="52"/>
        <v>2</v>
      </c>
      <c r="DB5" t="e">
        <f t="shared" si="53"/>
        <v>#N/A</v>
      </c>
    </row>
    <row r="6" spans="1:106">
      <c r="A6" s="9">
        <v>392</v>
      </c>
      <c r="B6" s="3">
        <v>2</v>
      </c>
      <c r="C6" s="3" t="s">
        <v>1157</v>
      </c>
      <c r="D6" s="3" t="str">
        <f t="shared" si="0"/>
        <v>AM_1_34a-1_dk_0051</v>
      </c>
      <c r="E6" s="3" t="str">
        <f t="shared" si="1"/>
        <v>0051</v>
      </c>
      <c r="F6" s="3">
        <v>115858.164</v>
      </c>
      <c r="G6" s="15">
        <v>413441.46899999998</v>
      </c>
      <c r="H6" s="35" t="str">
        <f t="shared" si="2"/>
        <v>ja</v>
      </c>
      <c r="I6" s="42">
        <v>3</v>
      </c>
      <c r="J6" s="20" t="s">
        <v>2278</v>
      </c>
      <c r="K6" s="21">
        <v>10000</v>
      </c>
      <c r="L6" s="28">
        <f t="shared" si="54"/>
        <v>1</v>
      </c>
      <c r="M6" s="28">
        <f t="shared" si="55"/>
        <v>1</v>
      </c>
      <c r="N6" s="56">
        <f t="shared" si="3"/>
        <v>10000</v>
      </c>
      <c r="O6" s="33">
        <f t="shared" si="56"/>
        <v>112.59404368792329</v>
      </c>
      <c r="P6" s="37">
        <f t="shared" si="4"/>
        <v>116.03788427061329</v>
      </c>
      <c r="Q6" s="9" t="s">
        <v>12</v>
      </c>
      <c r="R6" s="55" t="s">
        <v>12</v>
      </c>
      <c r="S6" s="55">
        <v>2.7090000000000001</v>
      </c>
      <c r="T6" s="55">
        <v>2.8809999999999998</v>
      </c>
      <c r="U6" s="55">
        <v>3.0680000000000001</v>
      </c>
      <c r="V6" s="3">
        <v>3.2469999999999999</v>
      </c>
      <c r="W6" s="3">
        <v>3.456</v>
      </c>
      <c r="X6" s="3" t="s">
        <v>12</v>
      </c>
      <c r="Y6" s="3">
        <v>3.8879999999999999</v>
      </c>
      <c r="Z6" s="15" t="s">
        <v>12</v>
      </c>
      <c r="AA6" s="10">
        <f t="shared" si="5"/>
        <v>3.456</v>
      </c>
      <c r="AB6" s="9">
        <f t="shared" si="6"/>
        <v>0.3879999999999999</v>
      </c>
      <c r="AC6" s="10">
        <f t="shared" si="7"/>
        <v>0.43199999999999994</v>
      </c>
      <c r="AD6" s="9" t="s">
        <v>12</v>
      </c>
      <c r="AE6" s="55" t="s">
        <v>12</v>
      </c>
      <c r="AF6" s="55">
        <v>0.1</v>
      </c>
      <c r="AG6" s="55">
        <v>0.1</v>
      </c>
      <c r="AH6" s="55">
        <v>0.1</v>
      </c>
      <c r="AI6" s="3">
        <v>0.1</v>
      </c>
      <c r="AJ6" s="3">
        <v>0.1</v>
      </c>
      <c r="AK6" s="3" t="s">
        <v>12</v>
      </c>
      <c r="AL6" s="3">
        <v>0.1</v>
      </c>
      <c r="AM6" s="15" t="s">
        <v>12</v>
      </c>
      <c r="AN6" s="10">
        <f t="shared" si="8"/>
        <v>0.1</v>
      </c>
      <c r="AO6" s="9">
        <f t="shared" si="9"/>
        <v>0</v>
      </c>
      <c r="AP6" s="10">
        <f t="shared" si="10"/>
        <v>0</v>
      </c>
      <c r="AQ6" s="9" t="s">
        <v>12</v>
      </c>
      <c r="AR6" s="55" t="s">
        <v>12</v>
      </c>
      <c r="AS6" s="55">
        <v>0.1</v>
      </c>
      <c r="AT6" s="55">
        <v>0.1</v>
      </c>
      <c r="AU6" s="55">
        <v>0.1</v>
      </c>
      <c r="AV6" s="3">
        <v>0.1</v>
      </c>
      <c r="AW6" s="3">
        <v>0.1</v>
      </c>
      <c r="AX6" s="3" t="s">
        <v>12</v>
      </c>
      <c r="AY6" s="3">
        <v>0.1</v>
      </c>
      <c r="AZ6" s="15" t="s">
        <v>12</v>
      </c>
      <c r="BA6" s="10">
        <f t="shared" si="11"/>
        <v>0.1</v>
      </c>
      <c r="BB6" s="9">
        <f t="shared" si="12"/>
        <v>0</v>
      </c>
      <c r="BC6" s="10">
        <f t="shared" si="13"/>
        <v>0</v>
      </c>
      <c r="BD6" s="9">
        <v>3.0680000000000001</v>
      </c>
      <c r="BE6" s="3">
        <v>3.456</v>
      </c>
      <c r="BF6" s="15">
        <v>3.8879999999999999</v>
      </c>
      <c r="BG6" s="15">
        <f t="shared" si="14"/>
        <v>3.456</v>
      </c>
      <c r="BH6" s="9">
        <f t="shared" si="15"/>
        <v>0.3879999999999999</v>
      </c>
      <c r="BI6" s="10">
        <f t="shared" si="16"/>
        <v>0.43199999999999994</v>
      </c>
      <c r="BJ6" s="9">
        <v>3.0680000000000001</v>
      </c>
      <c r="BK6" s="3">
        <v>3.456</v>
      </c>
      <c r="BL6" s="15">
        <v>3.8879999999999999</v>
      </c>
      <c r="BM6" s="15">
        <f t="shared" si="17"/>
        <v>3.456</v>
      </c>
      <c r="BN6" s="9">
        <f t="shared" si="18"/>
        <v>0.3879999999999999</v>
      </c>
      <c r="BO6" s="10">
        <f t="shared" si="19"/>
        <v>0.43199999999999994</v>
      </c>
      <c r="BP6">
        <f t="shared" si="20"/>
        <v>0</v>
      </c>
      <c r="BQ6" s="93">
        <f t="shared" si="21"/>
        <v>1</v>
      </c>
      <c r="BR6" s="93">
        <f t="shared" si="22"/>
        <v>1</v>
      </c>
      <c r="BS6" s="93" t="str">
        <f>VLOOKUP(C6,'Koppeling locatie - aslocatie'!$A$2:$C$8139,2,FALSE)</f>
        <v>AM_EX_L_34-a_1</v>
      </c>
      <c r="BT6" s="93" t="e">
        <f>VLOOKUP($BS6,aslocaties_v01!$C$3:$AA$500,MATCH($K$3/10,aslocaties_v01!$C$2:$X$2),FALSE)</f>
        <v>#N/A</v>
      </c>
      <c r="BU6" s="93" t="e">
        <f>VLOOKUP(BS6,aslocaties_v01!$C$3:$AA$500,MATCH($K$3,aslocaties_v01!$C$2:$X$2),FALSE)</f>
        <v>#N/A</v>
      </c>
      <c r="BV6" s="93" t="e">
        <f>VLOOKUP(BS6,aslocaties_v01!$C$3:$AA$500,MATCH($K$3*10,aslocaties_v01!$C$2:$Y$2),FALSE)</f>
        <v>#N/A</v>
      </c>
      <c r="BW6" s="93" t="e">
        <f t="shared" si="23"/>
        <v>#N/A</v>
      </c>
      <c r="BX6" s="93" t="e">
        <f t="shared" si="24"/>
        <v>#N/A</v>
      </c>
      <c r="BY6" s="94">
        <f t="shared" si="25"/>
        <v>999</v>
      </c>
      <c r="BZ6" s="94">
        <f t="shared" si="26"/>
        <v>999</v>
      </c>
      <c r="CA6" s="94" t="e">
        <f t="shared" si="27"/>
        <v>#N/A</v>
      </c>
      <c r="CB6" t="e">
        <f t="shared" si="28"/>
        <v>#N/A</v>
      </c>
      <c r="CC6" s="58" t="e">
        <f t="shared" si="29"/>
        <v>#N/A</v>
      </c>
      <c r="CD6" s="95" t="e">
        <f t="shared" si="30"/>
        <v>#N/A</v>
      </c>
      <c r="CE6" s="96" t="b">
        <f t="shared" si="31"/>
        <v>1</v>
      </c>
      <c r="CF6" t="b">
        <f t="shared" si="32"/>
        <v>1</v>
      </c>
      <c r="CG6" t="b">
        <f t="shared" si="33"/>
        <v>1</v>
      </c>
      <c r="CH6" s="84" t="b">
        <f t="shared" si="34"/>
        <v>0</v>
      </c>
      <c r="CI6" t="str">
        <f t="shared" si="35"/>
        <v/>
      </c>
      <c r="CJ6" t="b">
        <f t="shared" si="36"/>
        <v>0</v>
      </c>
      <c r="CK6" t="b">
        <f t="shared" si="37"/>
        <v>1</v>
      </c>
      <c r="CL6" s="84" t="b">
        <f t="shared" si="57"/>
        <v>1</v>
      </c>
      <c r="CM6">
        <f t="shared" si="38"/>
        <v>0.1</v>
      </c>
      <c r="CN6" t="b">
        <f t="shared" si="39"/>
        <v>1</v>
      </c>
      <c r="CO6" s="84">
        <f t="shared" si="40"/>
        <v>6.4102564102564097</v>
      </c>
      <c r="CP6" t="b">
        <f t="shared" si="41"/>
        <v>1</v>
      </c>
      <c r="CQ6" s="96" t="b">
        <f t="shared" si="42"/>
        <v>1</v>
      </c>
      <c r="CR6" t="b">
        <f t="shared" si="43"/>
        <v>0</v>
      </c>
      <c r="CS6" t="b">
        <f t="shared" si="44"/>
        <v>0</v>
      </c>
      <c r="CT6" t="b">
        <f t="shared" si="45"/>
        <v>0</v>
      </c>
      <c r="CU6" t="b">
        <f t="shared" si="46"/>
        <v>0</v>
      </c>
      <c r="CV6" s="84" t="b">
        <f t="shared" si="47"/>
        <v>1</v>
      </c>
      <c r="CW6" t="b">
        <f t="shared" si="48"/>
        <v>1</v>
      </c>
      <c r="CX6" t="b">
        <f t="shared" si="49"/>
        <v>1</v>
      </c>
      <c r="CY6" t="b">
        <f t="shared" si="50"/>
        <v>1</v>
      </c>
      <c r="CZ6" t="b">
        <f t="shared" si="51"/>
        <v>1</v>
      </c>
      <c r="DA6" s="84">
        <f t="shared" si="52"/>
        <v>1</v>
      </c>
      <c r="DB6" t="e">
        <f t="shared" si="53"/>
        <v>#N/A</v>
      </c>
    </row>
    <row r="7" spans="1:106">
      <c r="A7" s="9">
        <v>396</v>
      </c>
      <c r="B7" s="3">
        <v>2</v>
      </c>
      <c r="C7" s="3" t="s">
        <v>1158</v>
      </c>
      <c r="D7" s="3" t="str">
        <f t="shared" si="0"/>
        <v>AM_1_34-1_dk_0001</v>
      </c>
      <c r="E7" s="3" t="str">
        <f t="shared" si="1"/>
        <v>0001</v>
      </c>
      <c r="F7" s="3">
        <v>115812.383</v>
      </c>
      <c r="G7" s="15">
        <v>413334.84399999998</v>
      </c>
      <c r="H7" s="35" t="str">
        <f t="shared" si="2"/>
        <v>ja</v>
      </c>
      <c r="I7" s="42">
        <v>2</v>
      </c>
      <c r="J7" s="20" t="s">
        <v>2278</v>
      </c>
      <c r="K7" s="21">
        <v>10000</v>
      </c>
      <c r="L7" s="28">
        <f t="shared" si="54"/>
        <v>1</v>
      </c>
      <c r="M7" s="28">
        <f t="shared" si="55"/>
        <v>1</v>
      </c>
      <c r="N7" s="56">
        <f t="shared" si="3"/>
        <v>10000</v>
      </c>
      <c r="O7" s="33">
        <f t="shared" si="56"/>
        <v>116.03788427061329</v>
      </c>
      <c r="P7" s="37">
        <f t="shared" si="4"/>
        <v>775.77758928510821</v>
      </c>
      <c r="Q7" s="9" t="s">
        <v>12</v>
      </c>
      <c r="R7" s="55" t="s">
        <v>12</v>
      </c>
      <c r="S7" s="55">
        <v>2.6539999999999999</v>
      </c>
      <c r="T7" s="55">
        <v>2.8260000000000001</v>
      </c>
      <c r="U7" s="55">
        <v>3.028</v>
      </c>
      <c r="V7" s="3">
        <v>3.2280000000000002</v>
      </c>
      <c r="W7" s="3">
        <v>3.4489999999999998</v>
      </c>
      <c r="X7" s="3" t="s">
        <v>12</v>
      </c>
      <c r="Y7" s="3">
        <v>3.8860000000000001</v>
      </c>
      <c r="Z7" s="15" t="s">
        <v>12</v>
      </c>
      <c r="AA7" s="10">
        <f t="shared" si="5"/>
        <v>3.4489999999999998</v>
      </c>
      <c r="AB7" s="9">
        <f t="shared" si="6"/>
        <v>0.42099999999999982</v>
      </c>
      <c r="AC7" s="10">
        <f t="shared" si="7"/>
        <v>0.43700000000000028</v>
      </c>
      <c r="AD7" s="9" t="s">
        <v>12</v>
      </c>
      <c r="AE7" s="55" t="s">
        <v>12</v>
      </c>
      <c r="AF7" s="55">
        <v>5.1999999999999998E-2</v>
      </c>
      <c r="AG7" s="55">
        <v>6.0999999999999999E-2</v>
      </c>
      <c r="AH7" s="55">
        <v>7.0000000000000007E-2</v>
      </c>
      <c r="AI7" s="3">
        <v>7.9000000000000001E-2</v>
      </c>
      <c r="AJ7" s="3">
        <v>8.8999999999999996E-2</v>
      </c>
      <c r="AK7" s="3" t="s">
        <v>12</v>
      </c>
      <c r="AL7" s="3">
        <v>0.24199999999999999</v>
      </c>
      <c r="AM7" s="15" t="s">
        <v>12</v>
      </c>
      <c r="AN7" s="10">
        <f t="shared" si="8"/>
        <v>8.8999999999999996E-2</v>
      </c>
      <c r="AO7" s="9">
        <f t="shared" si="9"/>
        <v>1.8999999999999989E-2</v>
      </c>
      <c r="AP7" s="10">
        <f t="shared" si="10"/>
        <v>0.153</v>
      </c>
      <c r="AQ7" s="9" t="s">
        <v>12</v>
      </c>
      <c r="AR7" s="55" t="s">
        <v>12</v>
      </c>
      <c r="AS7" s="55">
        <v>5.5E-2</v>
      </c>
      <c r="AT7" s="55">
        <v>6.5000000000000002E-2</v>
      </c>
      <c r="AU7" s="55">
        <v>7.4999999999999997E-2</v>
      </c>
      <c r="AV7" s="3">
        <v>8.4000000000000005E-2</v>
      </c>
      <c r="AW7" s="3">
        <v>9.5000000000000001E-2</v>
      </c>
      <c r="AX7" s="3" t="s">
        <v>12</v>
      </c>
      <c r="AY7" s="3">
        <v>0.84499999999999997</v>
      </c>
      <c r="AZ7" s="15" t="s">
        <v>12</v>
      </c>
      <c r="BA7" s="10">
        <f t="shared" si="11"/>
        <v>9.5000000000000001E-2</v>
      </c>
      <c r="BB7" s="9">
        <f t="shared" si="12"/>
        <v>2.0000000000000004E-2</v>
      </c>
      <c r="BC7" s="10">
        <f t="shared" si="13"/>
        <v>0.75</v>
      </c>
      <c r="BD7" s="9">
        <v>3.028</v>
      </c>
      <c r="BE7" s="3">
        <v>3.4569999999999999</v>
      </c>
      <c r="BF7" s="15">
        <v>4.0940000000000003</v>
      </c>
      <c r="BG7" s="15">
        <f t="shared" si="14"/>
        <v>3.4569999999999999</v>
      </c>
      <c r="BH7" s="9">
        <f t="shared" si="15"/>
        <v>0.42899999999999983</v>
      </c>
      <c r="BI7" s="10">
        <f t="shared" si="16"/>
        <v>0.63700000000000045</v>
      </c>
      <c r="BJ7" s="9">
        <v>3.028</v>
      </c>
      <c r="BK7" s="3">
        <v>3.4590000000000001</v>
      </c>
      <c r="BL7" s="15">
        <v>4.1429999999999998</v>
      </c>
      <c r="BM7" s="15">
        <f t="shared" si="17"/>
        <v>3.4590000000000001</v>
      </c>
      <c r="BN7" s="9">
        <f t="shared" si="18"/>
        <v>0.43100000000000005</v>
      </c>
      <c r="BO7" s="10">
        <f t="shared" si="19"/>
        <v>0.68399999999999972</v>
      </c>
      <c r="BP7">
        <f t="shared" si="20"/>
        <v>0</v>
      </c>
      <c r="BQ7" s="93">
        <f t="shared" si="21"/>
        <v>1.0190023752969122</v>
      </c>
      <c r="BR7" s="93">
        <f t="shared" si="22"/>
        <v>1.0237529691211407</v>
      </c>
      <c r="BS7" s="93" t="str">
        <f>VLOOKUP(C7,'Koppeling locatie - aslocatie'!$A$2:$C$8139,2,FALSE)</f>
        <v>AM_EX_L_34-a_1</v>
      </c>
      <c r="BT7" s="93" t="e">
        <f>VLOOKUP($BS7,aslocaties_v01!$C$3:$AA$500,MATCH($K$3/10,aslocaties_v01!$C$2:$X$2),FALSE)</f>
        <v>#N/A</v>
      </c>
      <c r="BU7" s="93" t="e">
        <f>VLOOKUP(BS7,aslocaties_v01!$C$3:$AA$500,MATCH($K$3,aslocaties_v01!$C$2:$X$2),FALSE)</f>
        <v>#N/A</v>
      </c>
      <c r="BV7" s="93" t="e">
        <f>VLOOKUP(BS7,aslocaties_v01!$C$3:$AA$500,MATCH($K$3*10,aslocaties_v01!$C$2:$Y$2),FALSE)</f>
        <v>#N/A</v>
      </c>
      <c r="BW7" s="93" t="e">
        <f t="shared" si="23"/>
        <v>#N/A</v>
      </c>
      <c r="BX7" s="93" t="e">
        <f t="shared" si="24"/>
        <v>#N/A</v>
      </c>
      <c r="BY7" s="94">
        <f t="shared" si="25"/>
        <v>999</v>
      </c>
      <c r="BZ7" s="94">
        <f t="shared" si="26"/>
        <v>999</v>
      </c>
      <c r="CA7" s="94" t="e">
        <f t="shared" si="27"/>
        <v>#N/A</v>
      </c>
      <c r="CB7" t="e">
        <f t="shared" si="28"/>
        <v>#N/A</v>
      </c>
      <c r="CC7" s="58" t="e">
        <f t="shared" si="29"/>
        <v>#N/A</v>
      </c>
      <c r="CD7" s="95" t="e">
        <f t="shared" si="30"/>
        <v>#N/A</v>
      </c>
      <c r="CE7" s="96" t="b">
        <f t="shared" si="31"/>
        <v>1</v>
      </c>
      <c r="CF7" t="b">
        <f t="shared" si="32"/>
        <v>1</v>
      </c>
      <c r="CG7" t="b">
        <f t="shared" si="33"/>
        <v>1</v>
      </c>
      <c r="CH7" s="84" t="b">
        <f t="shared" si="34"/>
        <v>0</v>
      </c>
      <c r="CI7" t="str">
        <f t="shared" si="35"/>
        <v/>
      </c>
      <c r="CJ7" t="b">
        <f t="shared" si="36"/>
        <v>0</v>
      </c>
      <c r="CK7" t="b">
        <f t="shared" si="37"/>
        <v>1</v>
      </c>
      <c r="CL7" s="84" t="b">
        <f t="shared" si="57"/>
        <v>1</v>
      </c>
      <c r="CM7">
        <f t="shared" si="38"/>
        <v>9.5000000000000001E-2</v>
      </c>
      <c r="CN7" t="b">
        <f t="shared" si="39"/>
        <v>1</v>
      </c>
      <c r="CO7" s="84">
        <f t="shared" si="40"/>
        <v>6.3214716954329138</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e">
        <f t="shared" si="53"/>
        <v>#N/A</v>
      </c>
    </row>
    <row r="8" spans="1:106">
      <c r="A8" s="9">
        <v>397</v>
      </c>
      <c r="B8" s="3">
        <v>2</v>
      </c>
      <c r="C8" s="3" t="s">
        <v>1159</v>
      </c>
      <c r="D8" s="3" t="str">
        <f t="shared" si="0"/>
        <v>AM_1_34-1_dk_0010</v>
      </c>
      <c r="E8" s="3" t="str">
        <f t="shared" si="1"/>
        <v>0010</v>
      </c>
      <c r="F8" s="3">
        <v>115062.109</v>
      </c>
      <c r="G8" s="15">
        <v>413532.125</v>
      </c>
      <c r="H8" s="35" t="str">
        <f t="shared" si="2"/>
        <v>ja</v>
      </c>
      <c r="I8" s="42">
        <v>60</v>
      </c>
      <c r="J8" s="20" t="s">
        <v>2278</v>
      </c>
      <c r="K8" s="21">
        <v>10000</v>
      </c>
      <c r="L8" s="28">
        <f t="shared" si="54"/>
        <v>1</v>
      </c>
      <c r="M8" s="28">
        <f t="shared" si="55"/>
        <v>1</v>
      </c>
      <c r="N8" s="56">
        <f t="shared" si="3"/>
        <v>10000</v>
      </c>
      <c r="O8" s="33">
        <f t="shared" si="56"/>
        <v>775.77758928510821</v>
      </c>
      <c r="P8" s="37">
        <f t="shared" si="4"/>
        <v>8144.0562609368571</v>
      </c>
      <c r="Q8" s="9" t="s">
        <v>12</v>
      </c>
      <c r="R8" s="55" t="s">
        <v>12</v>
      </c>
      <c r="S8" s="55">
        <v>2.6890000000000001</v>
      </c>
      <c r="T8" s="55">
        <v>2.8559999999999999</v>
      </c>
      <c r="U8" s="55">
        <v>3.0379999999999998</v>
      </c>
      <c r="V8" s="3">
        <v>3.214</v>
      </c>
      <c r="W8" s="3">
        <v>3.42</v>
      </c>
      <c r="X8" s="3" t="s">
        <v>12</v>
      </c>
      <c r="Y8" s="3">
        <v>3.851</v>
      </c>
      <c r="Z8" s="15" t="s">
        <v>12</v>
      </c>
      <c r="AA8" s="10">
        <f t="shared" si="5"/>
        <v>3.42</v>
      </c>
      <c r="AB8" s="9">
        <f t="shared" si="6"/>
        <v>0.38200000000000012</v>
      </c>
      <c r="AC8" s="10">
        <f t="shared" si="7"/>
        <v>0.43100000000000005</v>
      </c>
      <c r="AD8" s="9" t="s">
        <v>12</v>
      </c>
      <c r="AE8" s="55" t="s">
        <v>12</v>
      </c>
      <c r="AF8" s="55">
        <v>8.2000000000000003E-2</v>
      </c>
      <c r="AG8" s="55">
        <v>9.6000000000000002E-2</v>
      </c>
      <c r="AH8" s="55">
        <v>0.17799999999999999</v>
      </c>
      <c r="AI8" s="3">
        <v>0.28399999999999997</v>
      </c>
      <c r="AJ8" s="3">
        <v>0.41799999999999998</v>
      </c>
      <c r="AK8" s="3" t="s">
        <v>12</v>
      </c>
      <c r="AL8" s="3">
        <v>0.66100000000000003</v>
      </c>
      <c r="AM8" s="15" t="s">
        <v>12</v>
      </c>
      <c r="AN8" s="10">
        <f t="shared" si="8"/>
        <v>0.41799999999999998</v>
      </c>
      <c r="AO8" s="9">
        <f t="shared" si="9"/>
        <v>0.24</v>
      </c>
      <c r="AP8" s="10">
        <f t="shared" si="10"/>
        <v>0.24300000000000005</v>
      </c>
      <c r="AQ8" s="9" t="s">
        <v>12</v>
      </c>
      <c r="AR8" s="55" t="s">
        <v>12</v>
      </c>
      <c r="AS8" s="55">
        <v>0.13200000000000001</v>
      </c>
      <c r="AT8" s="55">
        <v>0.41099999999999998</v>
      </c>
      <c r="AU8" s="55">
        <v>0.87</v>
      </c>
      <c r="AV8" s="3">
        <v>1.333</v>
      </c>
      <c r="AW8" s="3">
        <v>1.651</v>
      </c>
      <c r="AX8" s="3" t="s">
        <v>12</v>
      </c>
      <c r="AY8" s="3">
        <v>2.0099999999999998</v>
      </c>
      <c r="AZ8" s="15" t="s">
        <v>12</v>
      </c>
      <c r="BA8" s="10">
        <f t="shared" si="11"/>
        <v>1.651</v>
      </c>
      <c r="BB8" s="9">
        <f t="shared" si="12"/>
        <v>0.78100000000000003</v>
      </c>
      <c r="BC8" s="10">
        <f t="shared" si="13"/>
        <v>0.35899999999999976</v>
      </c>
      <c r="BD8" s="9">
        <v>3.0539999999999998</v>
      </c>
      <c r="BE8" s="3">
        <v>3.476</v>
      </c>
      <c r="BF8" s="15">
        <v>3.9750000000000001</v>
      </c>
      <c r="BG8" s="15">
        <f t="shared" si="14"/>
        <v>3.476</v>
      </c>
      <c r="BH8" s="9">
        <f t="shared" si="15"/>
        <v>0.42200000000000015</v>
      </c>
      <c r="BI8" s="10">
        <f t="shared" si="16"/>
        <v>0.49900000000000011</v>
      </c>
      <c r="BJ8" s="9">
        <v>3.0539999999999998</v>
      </c>
      <c r="BK8" s="3">
        <v>3.4870000000000001</v>
      </c>
      <c r="BL8" s="15">
        <v>4.0250000000000004</v>
      </c>
      <c r="BM8" s="15">
        <f t="shared" si="17"/>
        <v>3.4870000000000001</v>
      </c>
      <c r="BN8" s="9">
        <f t="shared" si="18"/>
        <v>0.43300000000000027</v>
      </c>
      <c r="BO8" s="10">
        <f t="shared" si="19"/>
        <v>0.53800000000000026</v>
      </c>
      <c r="BP8">
        <f t="shared" si="20"/>
        <v>0</v>
      </c>
      <c r="BQ8" s="93">
        <f t="shared" si="21"/>
        <v>1.1047120418848169</v>
      </c>
      <c r="BR8" s="93">
        <f t="shared" si="22"/>
        <v>1.1335078534031418</v>
      </c>
      <c r="BS8" s="93" t="str">
        <f>VLOOKUP(C8,'Koppeling locatie - aslocatie'!$A$2:$C$8139,2,FALSE)</f>
        <v>AM_EX_L_34_23</v>
      </c>
      <c r="BT8" s="93">
        <f>VLOOKUP($BS8,aslocaties_v01!$C$3:$AA$500,MATCH($K$3/10,aslocaties_v01!$C$2:$X$2),FALSE)</f>
        <v>3.0390000000000001</v>
      </c>
      <c r="BU8" s="93">
        <f>VLOOKUP(BS8,aslocaties_v01!$C$3:$AA$500,MATCH($K$3,aslocaties_v01!$C$2:$X$2),FALSE)</f>
        <v>3.4209999999999998</v>
      </c>
      <c r="BV8" s="93">
        <f>VLOOKUP(BS8,aslocaties_v01!$C$3:$AA$500,MATCH($K$3*10,aslocaties_v01!$C$2:$Y$2),FALSE)</f>
        <v>3.851</v>
      </c>
      <c r="BW8" s="93">
        <f t="shared" si="23"/>
        <v>0.38199999999999967</v>
      </c>
      <c r="BX8" s="93">
        <f t="shared" si="24"/>
        <v>0.43000000000000016</v>
      </c>
      <c r="BY8" s="94">
        <f t="shared" si="25"/>
        <v>1.1102230246251565E-15</v>
      </c>
      <c r="BZ8" s="94">
        <f t="shared" si="26"/>
        <v>2.3201856148489242E-3</v>
      </c>
      <c r="CA8" s="94">
        <f t="shared" si="27"/>
        <v>1.000000000000334E-3</v>
      </c>
      <c r="CB8">
        <f t="shared" si="28"/>
        <v>9.9999999999988987E-4</v>
      </c>
      <c r="CC8" s="58">
        <f t="shared" si="29"/>
        <v>0</v>
      </c>
      <c r="CD8" s="95" t="b">
        <f t="shared" si="30"/>
        <v>0</v>
      </c>
      <c r="CE8" s="96" t="b">
        <f t="shared" si="31"/>
        <v>1</v>
      </c>
      <c r="CF8" t="b">
        <f t="shared" si="32"/>
        <v>1</v>
      </c>
      <c r="CG8" t="b">
        <f t="shared" si="33"/>
        <v>1</v>
      </c>
      <c r="CH8" s="84" t="b">
        <f t="shared" si="34"/>
        <v>1</v>
      </c>
      <c r="CI8">
        <f t="shared" si="35"/>
        <v>0.41799999999999998</v>
      </c>
      <c r="CJ8" t="b">
        <f t="shared" si="36"/>
        <v>1</v>
      </c>
      <c r="CK8" t="b">
        <f t="shared" si="37"/>
        <v>1</v>
      </c>
      <c r="CL8" s="84" t="b">
        <f t="shared" si="57"/>
        <v>1</v>
      </c>
      <c r="CM8">
        <f t="shared" si="38"/>
        <v>1.651</v>
      </c>
      <c r="CN8" t="b">
        <f t="shared" si="39"/>
        <v>1</v>
      </c>
      <c r="CO8" s="84">
        <f t="shared" si="40"/>
        <v>9.8300909695431885E-2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398</v>
      </c>
      <c r="B9" s="3">
        <v>2</v>
      </c>
      <c r="C9" s="3" t="s">
        <v>1160</v>
      </c>
      <c r="D9" s="3" t="str">
        <f t="shared" si="0"/>
        <v>AM_1_34-1_dk_0101</v>
      </c>
      <c r="E9" s="3" t="str">
        <f t="shared" si="1"/>
        <v>0101</v>
      </c>
      <c r="F9" s="3">
        <v>106998.92200000001</v>
      </c>
      <c r="G9" s="15">
        <v>414676.96899999998</v>
      </c>
      <c r="H9" s="35" t="str">
        <f t="shared" si="2"/>
        <v>ja</v>
      </c>
      <c r="I9" s="42">
        <v>353.52699999999999</v>
      </c>
      <c r="J9" s="20" t="s">
        <v>2278</v>
      </c>
      <c r="K9" s="21">
        <v>10000</v>
      </c>
      <c r="L9" s="28">
        <f t="shared" si="54"/>
        <v>1</v>
      </c>
      <c r="M9" s="28">
        <f t="shared" si="55"/>
        <v>1</v>
      </c>
      <c r="N9" s="56">
        <f t="shared" si="3"/>
        <v>10000</v>
      </c>
      <c r="O9" s="33">
        <f t="shared" si="56"/>
        <v>8144.0562609368571</v>
      </c>
      <c r="P9" s="37">
        <f t="shared" si="4"/>
        <v>197.59863841889765</v>
      </c>
      <c r="Q9" s="9" t="s">
        <v>12</v>
      </c>
      <c r="R9" s="55" t="s">
        <v>12</v>
      </c>
      <c r="S9" s="55">
        <v>2.5099999999999998</v>
      </c>
      <c r="T9" s="55">
        <v>2.641</v>
      </c>
      <c r="U9" s="55">
        <v>2.778</v>
      </c>
      <c r="V9" s="3">
        <v>2.9239999999999999</v>
      </c>
      <c r="W9" s="3">
        <v>3.117</v>
      </c>
      <c r="X9" s="3" t="s">
        <v>12</v>
      </c>
      <c r="Y9" s="3">
        <v>3.5539999999999998</v>
      </c>
      <c r="Z9" s="15" t="s">
        <v>12</v>
      </c>
      <c r="AA9" s="10">
        <f t="shared" si="5"/>
        <v>3.117</v>
      </c>
      <c r="AB9" s="9">
        <f t="shared" si="6"/>
        <v>0.33899999999999997</v>
      </c>
      <c r="AC9" s="10">
        <f t="shared" si="7"/>
        <v>0.43699999999999983</v>
      </c>
      <c r="AD9" s="9" t="s">
        <v>12</v>
      </c>
      <c r="AE9" s="55" t="s">
        <v>12</v>
      </c>
      <c r="AF9" s="55">
        <v>1.0469999999999999</v>
      </c>
      <c r="AG9" s="55">
        <v>1.1779999999999999</v>
      </c>
      <c r="AH9" s="55">
        <v>1.325</v>
      </c>
      <c r="AI9" s="3">
        <v>1.4710000000000001</v>
      </c>
      <c r="AJ9" s="3">
        <v>1.6339999999999999</v>
      </c>
      <c r="AK9" s="3" t="s">
        <v>12</v>
      </c>
      <c r="AL9" s="3">
        <v>1.9670000000000001</v>
      </c>
      <c r="AM9" s="15" t="s">
        <v>12</v>
      </c>
      <c r="AN9" s="10">
        <f t="shared" si="8"/>
        <v>1.6339999999999999</v>
      </c>
      <c r="AO9" s="9">
        <f t="shared" si="9"/>
        <v>0.30899999999999994</v>
      </c>
      <c r="AP9" s="10">
        <f t="shared" si="10"/>
        <v>0.33300000000000018</v>
      </c>
      <c r="AQ9" s="9" t="s">
        <v>12</v>
      </c>
      <c r="AR9" s="55" t="s">
        <v>12</v>
      </c>
      <c r="AS9" s="55">
        <v>3.1720000000000002</v>
      </c>
      <c r="AT9" s="55">
        <v>3.3620000000000001</v>
      </c>
      <c r="AU9" s="55">
        <v>3.5720000000000001</v>
      </c>
      <c r="AV9" s="3">
        <v>3.7480000000000002</v>
      </c>
      <c r="AW9" s="3">
        <v>3.9119999999999999</v>
      </c>
      <c r="AX9" s="3" t="s">
        <v>12</v>
      </c>
      <c r="AY9" s="3">
        <v>4.2549999999999999</v>
      </c>
      <c r="AZ9" s="15" t="s">
        <v>12</v>
      </c>
      <c r="BA9" s="10">
        <f t="shared" si="11"/>
        <v>3.9119999999999999</v>
      </c>
      <c r="BB9" s="9">
        <f t="shared" si="12"/>
        <v>0.33999999999999986</v>
      </c>
      <c r="BC9" s="10">
        <f t="shared" si="13"/>
        <v>0.34299999999999997</v>
      </c>
      <c r="BD9" s="9">
        <v>4.6920000000000002</v>
      </c>
      <c r="BE9" s="3">
        <v>5.3979999999999997</v>
      </c>
      <c r="BF9" s="15">
        <v>6.2290000000000001</v>
      </c>
      <c r="BG9" s="15">
        <f t="shared" si="14"/>
        <v>5.3979999999999997</v>
      </c>
      <c r="BH9" s="9">
        <f t="shared" si="15"/>
        <v>0.70599999999999952</v>
      </c>
      <c r="BI9" s="10">
        <f t="shared" si="16"/>
        <v>0.83100000000000041</v>
      </c>
      <c r="BJ9" s="9">
        <v>5.0730000000000004</v>
      </c>
      <c r="BK9" s="3">
        <v>5.9720000000000004</v>
      </c>
      <c r="BL9" s="15">
        <v>7.0049999999999999</v>
      </c>
      <c r="BM9" s="15">
        <f t="shared" si="17"/>
        <v>5.9720000000000004</v>
      </c>
      <c r="BN9" s="9">
        <f t="shared" si="18"/>
        <v>0.89900000000000002</v>
      </c>
      <c r="BO9" s="10">
        <f t="shared" si="19"/>
        <v>1.0329999999999995</v>
      </c>
      <c r="BP9">
        <f t="shared" si="20"/>
        <v>0</v>
      </c>
      <c r="BQ9" s="93">
        <f t="shared" si="21"/>
        <v>2.0825958702064886</v>
      </c>
      <c r="BR9" s="93">
        <f t="shared" si="22"/>
        <v>2.6519174041297937</v>
      </c>
      <c r="BS9" s="93" t="str">
        <f>VLOOKUP(C9,'Koppeling locatie - aslocatie'!$A$2:$C$8139,2,FALSE)</f>
        <v>amer262</v>
      </c>
      <c r="BT9" s="93">
        <f>VLOOKUP($BS9,aslocaties_v01!$C$3:$AA$500,MATCH($K$3/10,aslocaties_v01!$C$2:$X$2),FALSE)</f>
        <v>2.7879999999999998</v>
      </c>
      <c r="BU9" s="93">
        <f>VLOOKUP(BS9,aslocaties_v01!$C$3:$AA$500,MATCH($K$3,aslocaties_v01!$C$2:$X$2),FALSE)</f>
        <v>3.1190000000000002</v>
      </c>
      <c r="BV9" s="93">
        <f>VLOOKUP(BS9,aslocaties_v01!$C$3:$AA$500,MATCH($K$3*10,aslocaties_v01!$C$2:$Y$2),FALSE)</f>
        <v>3.556</v>
      </c>
      <c r="BW9" s="93">
        <f t="shared" si="23"/>
        <v>0.33100000000000041</v>
      </c>
      <c r="BX9" s="93">
        <f t="shared" si="24"/>
        <v>0.43699999999999983</v>
      </c>
      <c r="BY9" s="94">
        <f t="shared" si="25"/>
        <v>2.3598820058995718E-2</v>
      </c>
      <c r="BZ9" s="94">
        <f t="shared" si="26"/>
        <v>0</v>
      </c>
      <c r="CA9" s="94">
        <f t="shared" si="27"/>
        <v>9.9999999999997868E-3</v>
      </c>
      <c r="CB9">
        <f t="shared" si="28"/>
        <v>2.0000000000002238E-3</v>
      </c>
      <c r="CC9" s="58">
        <f t="shared" si="29"/>
        <v>2.0000000000002238E-3</v>
      </c>
      <c r="CD9" s="95" t="b">
        <f t="shared" si="30"/>
        <v>0</v>
      </c>
      <c r="CE9" s="96" t="b">
        <f t="shared" si="31"/>
        <v>1</v>
      </c>
      <c r="CF9" t="b">
        <f t="shared" si="32"/>
        <v>1</v>
      </c>
      <c r="CG9" t="b">
        <f t="shared" si="33"/>
        <v>1</v>
      </c>
      <c r="CH9" s="84" t="b">
        <f t="shared" si="34"/>
        <v>1</v>
      </c>
      <c r="CI9">
        <f t="shared" si="35"/>
        <v>1.6339999999999999</v>
      </c>
      <c r="CJ9" t="b">
        <f t="shared" si="36"/>
        <v>1</v>
      </c>
      <c r="CK9" t="b">
        <f t="shared" si="37"/>
        <v>0</v>
      </c>
      <c r="CL9" s="84" t="b">
        <f t="shared" si="57"/>
        <v>1</v>
      </c>
      <c r="CM9">
        <f t="shared" si="38"/>
        <v>3.9119999999999999</v>
      </c>
      <c r="CN9" t="b">
        <f t="shared" si="39"/>
        <v>1</v>
      </c>
      <c r="CO9" s="84">
        <f t="shared" si="40"/>
        <v>6.8443114144871822E-2</v>
      </c>
      <c r="CP9" t="b">
        <f t="shared" si="41"/>
        <v>1</v>
      </c>
      <c r="CQ9" s="96" t="b">
        <f t="shared" si="42"/>
        <v>1</v>
      </c>
      <c r="CR9" t="b">
        <f t="shared" si="43"/>
        <v>1</v>
      </c>
      <c r="CS9" t="b">
        <f t="shared" si="44"/>
        <v>1</v>
      </c>
      <c r="CT9" t="b">
        <f t="shared" si="45"/>
        <v>1</v>
      </c>
      <c r="CU9" t="b">
        <f t="shared" si="46"/>
        <v>1</v>
      </c>
      <c r="CV9" s="84" t="b">
        <f t="shared" si="47"/>
        <v>1</v>
      </c>
      <c r="CW9" t="b">
        <f t="shared" si="48"/>
        <v>0</v>
      </c>
      <c r="CX9" t="b">
        <f t="shared" si="49"/>
        <v>0</v>
      </c>
      <c r="CY9" t="b">
        <f t="shared" si="50"/>
        <v>1</v>
      </c>
      <c r="CZ9" t="b">
        <f t="shared" si="51"/>
        <v>1</v>
      </c>
      <c r="DA9" s="84">
        <f t="shared" si="52"/>
        <v>1</v>
      </c>
      <c r="DB9" t="b">
        <f t="shared" si="53"/>
        <v>0</v>
      </c>
    </row>
    <row r="10" spans="1:106">
      <c r="A10" s="9">
        <v>399</v>
      </c>
      <c r="B10" s="3">
        <v>2</v>
      </c>
      <c r="C10" s="3" t="s">
        <v>1161</v>
      </c>
      <c r="D10" s="3" t="str">
        <f t="shared" si="0"/>
        <v>AM_1_34-1_dk_0103</v>
      </c>
      <c r="E10" s="3" t="str">
        <f t="shared" si="1"/>
        <v>0103</v>
      </c>
      <c r="F10" s="3">
        <v>106819.906</v>
      </c>
      <c r="G10" s="15">
        <v>414593.31199999998</v>
      </c>
      <c r="H10" s="35" t="str">
        <f t="shared" si="2"/>
        <v>ja</v>
      </c>
      <c r="I10" s="42">
        <v>331.47199999999998</v>
      </c>
      <c r="J10" s="20" t="s">
        <v>2278</v>
      </c>
      <c r="K10" s="21">
        <v>10000</v>
      </c>
      <c r="L10" s="28">
        <f t="shared" si="54"/>
        <v>1</v>
      </c>
      <c r="M10" s="28">
        <f t="shared" si="55"/>
        <v>1</v>
      </c>
      <c r="N10" s="56">
        <f t="shared" si="3"/>
        <v>10000</v>
      </c>
      <c r="O10" s="33">
        <f t="shared" si="56"/>
        <v>197.59863841889765</v>
      </c>
      <c r="P10" s="37">
        <f t="shared" si="4"/>
        <v>8224.9054766014779</v>
      </c>
      <c r="Q10" s="9" t="s">
        <v>12</v>
      </c>
      <c r="R10" s="55" t="s">
        <v>12</v>
      </c>
      <c r="S10" s="55">
        <v>2.508</v>
      </c>
      <c r="T10" s="55">
        <v>2.6389999999999998</v>
      </c>
      <c r="U10" s="55">
        <v>2.7749999999999999</v>
      </c>
      <c r="V10" s="3">
        <v>2.9209999999999998</v>
      </c>
      <c r="W10" s="3">
        <v>3.113</v>
      </c>
      <c r="X10" s="3" t="s">
        <v>12</v>
      </c>
      <c r="Y10" s="3">
        <v>3.55</v>
      </c>
      <c r="Z10" s="15" t="s">
        <v>12</v>
      </c>
      <c r="AA10" s="10">
        <f t="shared" si="5"/>
        <v>3.113</v>
      </c>
      <c r="AB10" s="9">
        <f t="shared" si="6"/>
        <v>0.33800000000000008</v>
      </c>
      <c r="AC10" s="10">
        <f t="shared" si="7"/>
        <v>0.43699999999999983</v>
      </c>
      <c r="AD10" s="9" t="s">
        <v>12</v>
      </c>
      <c r="AE10" s="55" t="s">
        <v>12</v>
      </c>
      <c r="AF10" s="55">
        <v>0.96399999999999997</v>
      </c>
      <c r="AG10" s="55">
        <v>1.0509999999999999</v>
      </c>
      <c r="AH10" s="55">
        <v>1.151</v>
      </c>
      <c r="AI10" s="3">
        <v>1.254</v>
      </c>
      <c r="AJ10" s="3">
        <v>1.3740000000000001</v>
      </c>
      <c r="AK10" s="3" t="s">
        <v>12</v>
      </c>
      <c r="AL10" s="3">
        <v>1.6160000000000001</v>
      </c>
      <c r="AM10" s="15" t="s">
        <v>12</v>
      </c>
      <c r="AN10" s="10">
        <f t="shared" si="8"/>
        <v>1.3740000000000001</v>
      </c>
      <c r="AO10" s="9">
        <f t="shared" si="9"/>
        <v>0.22300000000000009</v>
      </c>
      <c r="AP10" s="10">
        <f t="shared" si="10"/>
        <v>0.24199999999999999</v>
      </c>
      <c r="AQ10" s="9" t="s">
        <v>12</v>
      </c>
      <c r="AR10" s="55" t="s">
        <v>12</v>
      </c>
      <c r="AS10" s="55">
        <v>2.8319999999999999</v>
      </c>
      <c r="AT10" s="55">
        <v>2.9340000000000002</v>
      </c>
      <c r="AU10" s="55">
        <v>3.0430000000000001</v>
      </c>
      <c r="AV10" s="3">
        <v>3.1469999999999998</v>
      </c>
      <c r="AW10" s="3">
        <v>3.2639999999999998</v>
      </c>
      <c r="AX10" s="3" t="s">
        <v>12</v>
      </c>
      <c r="AY10" s="3">
        <v>3.4910000000000001</v>
      </c>
      <c r="AZ10" s="15" t="s">
        <v>12</v>
      </c>
      <c r="BA10" s="10">
        <f t="shared" si="11"/>
        <v>3.2639999999999998</v>
      </c>
      <c r="BB10" s="9">
        <f t="shared" si="12"/>
        <v>0.22099999999999964</v>
      </c>
      <c r="BC10" s="10">
        <f t="shared" si="13"/>
        <v>0.22700000000000031</v>
      </c>
      <c r="BD10" s="9">
        <v>4.3230000000000004</v>
      </c>
      <c r="BE10" s="3">
        <v>4.9749999999999996</v>
      </c>
      <c r="BF10" s="15">
        <v>5.8150000000000004</v>
      </c>
      <c r="BG10" s="15">
        <f t="shared" si="14"/>
        <v>4.9749999999999996</v>
      </c>
      <c r="BH10" s="9">
        <f t="shared" si="15"/>
        <v>0.65199999999999925</v>
      </c>
      <c r="BI10" s="10">
        <f t="shared" si="16"/>
        <v>0.84000000000000075</v>
      </c>
      <c r="BJ10" s="9">
        <v>4.8049999999999997</v>
      </c>
      <c r="BK10" s="3">
        <v>5.5990000000000002</v>
      </c>
      <c r="BL10" s="15">
        <v>6.6109999999999998</v>
      </c>
      <c r="BM10" s="15">
        <f t="shared" si="17"/>
        <v>5.5990000000000002</v>
      </c>
      <c r="BN10" s="9">
        <f t="shared" si="18"/>
        <v>0.79400000000000048</v>
      </c>
      <c r="BO10" s="10">
        <f t="shared" si="19"/>
        <v>1.0119999999999996</v>
      </c>
      <c r="BP10">
        <f t="shared" si="20"/>
        <v>0</v>
      </c>
      <c r="BQ10" s="93">
        <f t="shared" si="21"/>
        <v>1.9289940828402341</v>
      </c>
      <c r="BR10" s="93">
        <f t="shared" si="22"/>
        <v>2.3491124260355036</v>
      </c>
      <c r="BS10" s="93" t="str">
        <f>VLOOKUP(C10,'Koppeling locatie - aslocatie'!$A$2:$C$8139,2,FALSE)</f>
        <v>amer262</v>
      </c>
      <c r="BT10" s="93">
        <f>VLOOKUP($BS10,aslocaties_v01!$C$3:$AA$500,MATCH($K$3/10,aslocaties_v01!$C$2:$X$2),FALSE)</f>
        <v>2.7879999999999998</v>
      </c>
      <c r="BU10" s="93">
        <f>VLOOKUP(BS10,aslocaties_v01!$C$3:$AA$500,MATCH($K$3,aslocaties_v01!$C$2:$X$2),FALSE)</f>
        <v>3.1190000000000002</v>
      </c>
      <c r="BV10" s="93">
        <f>VLOOKUP(BS10,aslocaties_v01!$C$3:$AA$500,MATCH($K$3*10,aslocaties_v01!$C$2:$Y$2),FALSE)</f>
        <v>3.556</v>
      </c>
      <c r="BW10" s="93">
        <f t="shared" si="23"/>
        <v>0.33100000000000041</v>
      </c>
      <c r="BX10" s="93">
        <f t="shared" si="24"/>
        <v>0.43699999999999983</v>
      </c>
      <c r="BY10" s="94">
        <f t="shared" si="25"/>
        <v>2.0710059171596629E-2</v>
      </c>
      <c r="BZ10" s="94">
        <f t="shared" si="26"/>
        <v>0</v>
      </c>
      <c r="CA10" s="94">
        <f t="shared" si="27"/>
        <v>1.2999999999999901E-2</v>
      </c>
      <c r="CB10">
        <f t="shared" si="28"/>
        <v>6.0000000000002274E-3</v>
      </c>
      <c r="CC10" s="58">
        <f t="shared" si="29"/>
        <v>6.0000000000002274E-3</v>
      </c>
      <c r="CD10" s="95" t="b">
        <f t="shared" si="30"/>
        <v>0</v>
      </c>
      <c r="CE10" s="96" t="b">
        <f t="shared" si="31"/>
        <v>1</v>
      </c>
      <c r="CF10" t="b">
        <f t="shared" si="32"/>
        <v>1</v>
      </c>
      <c r="CG10" t="b">
        <f t="shared" si="33"/>
        <v>1</v>
      </c>
      <c r="CH10" s="84" t="b">
        <f t="shared" si="34"/>
        <v>1</v>
      </c>
      <c r="CI10">
        <f t="shared" si="35"/>
        <v>1.3740000000000001</v>
      </c>
      <c r="CJ10" t="b">
        <f t="shared" si="36"/>
        <v>1</v>
      </c>
      <c r="CK10" t="b">
        <f t="shared" si="37"/>
        <v>0</v>
      </c>
      <c r="CL10" s="84" t="b">
        <f t="shared" si="57"/>
        <v>1</v>
      </c>
      <c r="CM10">
        <f t="shared" si="38"/>
        <v>3.2639999999999998</v>
      </c>
      <c r="CN10" t="b">
        <f t="shared" si="39"/>
        <v>1</v>
      </c>
      <c r="CO10" s="84">
        <f t="shared" si="40"/>
        <v>8.2672645321326135E-2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1</v>
      </c>
      <c r="CY10" t="b">
        <f t="shared" si="50"/>
        <v>1</v>
      </c>
      <c r="CZ10" t="b">
        <f t="shared" si="51"/>
        <v>1</v>
      </c>
      <c r="DA10" s="84">
        <f t="shared" si="52"/>
        <v>1</v>
      </c>
      <c r="DB10" t="b">
        <f t="shared" si="53"/>
        <v>0</v>
      </c>
    </row>
    <row r="11" spans="1:106">
      <c r="A11" s="9">
        <v>400</v>
      </c>
      <c r="B11" s="3">
        <v>2</v>
      </c>
      <c r="C11" s="3" t="s">
        <v>1162</v>
      </c>
      <c r="D11" s="3" t="str">
        <f t="shared" si="0"/>
        <v>AM_1_34-1_dk_0011</v>
      </c>
      <c r="E11" s="3" t="str">
        <f t="shared" si="1"/>
        <v>0011</v>
      </c>
      <c r="F11" s="3">
        <v>114972.633</v>
      </c>
      <c r="G11" s="15">
        <v>413506.06199999998</v>
      </c>
      <c r="H11" s="35" t="str">
        <f t="shared" si="2"/>
        <v>ja</v>
      </c>
      <c r="I11" s="42">
        <v>42</v>
      </c>
      <c r="J11" s="20" t="s">
        <v>2278</v>
      </c>
      <c r="K11" s="21">
        <v>10000</v>
      </c>
      <c r="L11" s="28">
        <f t="shared" si="54"/>
        <v>1</v>
      </c>
      <c r="M11" s="28">
        <f t="shared" si="55"/>
        <v>1</v>
      </c>
      <c r="N11" s="56">
        <f t="shared" si="3"/>
        <v>10000</v>
      </c>
      <c r="O11" s="33">
        <f t="shared" si="56"/>
        <v>8224.9054766014779</v>
      </c>
      <c r="P11" s="37">
        <f t="shared" si="4"/>
        <v>126.44767469590593</v>
      </c>
      <c r="Q11" s="9" t="s">
        <v>12</v>
      </c>
      <c r="R11" s="55" t="s">
        <v>12</v>
      </c>
      <c r="S11" s="55">
        <v>2.6840000000000002</v>
      </c>
      <c r="T11" s="55">
        <v>2.8519999999999999</v>
      </c>
      <c r="U11" s="55">
        <v>3.036</v>
      </c>
      <c r="V11" s="3">
        <v>3.2130000000000001</v>
      </c>
      <c r="W11" s="3">
        <v>3.419</v>
      </c>
      <c r="X11" s="3" t="s">
        <v>12</v>
      </c>
      <c r="Y11" s="3">
        <v>3.8490000000000002</v>
      </c>
      <c r="Z11" s="15" t="s">
        <v>12</v>
      </c>
      <c r="AA11" s="10">
        <f t="shared" si="5"/>
        <v>3.419</v>
      </c>
      <c r="AB11" s="9">
        <f t="shared" si="6"/>
        <v>0.38300000000000001</v>
      </c>
      <c r="AC11" s="10">
        <f t="shared" si="7"/>
        <v>0.43000000000000016</v>
      </c>
      <c r="AD11" s="9" t="s">
        <v>12</v>
      </c>
      <c r="AE11" s="55" t="s">
        <v>12</v>
      </c>
      <c r="AF11" s="55">
        <v>0.1</v>
      </c>
      <c r="AG11" s="55">
        <v>0.1</v>
      </c>
      <c r="AH11" s="55">
        <v>0.1</v>
      </c>
      <c r="AI11" s="3">
        <v>0.1</v>
      </c>
      <c r="AJ11" s="3">
        <v>0.1</v>
      </c>
      <c r="AK11" s="3" t="s">
        <v>12</v>
      </c>
      <c r="AL11" s="3">
        <v>0.1</v>
      </c>
      <c r="AM11" s="15" t="s">
        <v>12</v>
      </c>
      <c r="AN11" s="10">
        <f t="shared" si="8"/>
        <v>0.1</v>
      </c>
      <c r="AO11" s="9">
        <f t="shared" si="9"/>
        <v>0</v>
      </c>
      <c r="AP11" s="10">
        <f t="shared" si="10"/>
        <v>0</v>
      </c>
      <c r="AQ11" s="9" t="s">
        <v>12</v>
      </c>
      <c r="AR11" s="55" t="s">
        <v>12</v>
      </c>
      <c r="AS11" s="55">
        <v>0.1</v>
      </c>
      <c r="AT11" s="55">
        <v>0.1</v>
      </c>
      <c r="AU11" s="55">
        <v>0.1</v>
      </c>
      <c r="AV11" s="3">
        <v>0.1</v>
      </c>
      <c r="AW11" s="3">
        <v>0.1</v>
      </c>
      <c r="AX11" s="3" t="s">
        <v>12</v>
      </c>
      <c r="AY11" s="3">
        <v>0.1</v>
      </c>
      <c r="AZ11" s="15" t="s">
        <v>12</v>
      </c>
      <c r="BA11" s="10">
        <f t="shared" si="11"/>
        <v>0.1</v>
      </c>
      <c r="BB11" s="9">
        <f t="shared" si="12"/>
        <v>0</v>
      </c>
      <c r="BC11" s="10">
        <f t="shared" si="13"/>
        <v>0</v>
      </c>
      <c r="BD11" s="9">
        <v>3.036</v>
      </c>
      <c r="BE11" s="3">
        <v>3.419</v>
      </c>
      <c r="BF11" s="15">
        <v>3.8490000000000002</v>
      </c>
      <c r="BG11" s="15">
        <f t="shared" si="14"/>
        <v>3.419</v>
      </c>
      <c r="BH11" s="9">
        <f t="shared" si="15"/>
        <v>0.38300000000000001</v>
      </c>
      <c r="BI11" s="10">
        <f t="shared" si="16"/>
        <v>0.43000000000000016</v>
      </c>
      <c r="BJ11" s="9">
        <v>3.036</v>
      </c>
      <c r="BK11" s="3">
        <v>3.419</v>
      </c>
      <c r="BL11" s="15">
        <v>3.8490000000000002</v>
      </c>
      <c r="BM11" s="15">
        <f t="shared" si="17"/>
        <v>3.419</v>
      </c>
      <c r="BN11" s="9">
        <f t="shared" si="18"/>
        <v>0.38300000000000001</v>
      </c>
      <c r="BO11" s="10">
        <f t="shared" si="19"/>
        <v>0.43000000000000016</v>
      </c>
      <c r="BP11">
        <f t="shared" si="20"/>
        <v>0</v>
      </c>
      <c r="BQ11" s="93">
        <f t="shared" si="21"/>
        <v>1</v>
      </c>
      <c r="BR11" s="93">
        <f t="shared" si="22"/>
        <v>1</v>
      </c>
      <c r="BS11" s="93" t="str">
        <f>VLOOKUP(C11,'Koppeling locatie - aslocatie'!$A$2:$C$8139,2,FALSE)</f>
        <v>AM_EX_L_34_24</v>
      </c>
      <c r="BT11" s="93">
        <f>VLOOKUP($BS11,aslocaties_v01!$C$3:$AA$500,MATCH($K$3/10,aslocaties_v01!$C$2:$X$2),FALSE)</f>
        <v>3.032</v>
      </c>
      <c r="BU11" s="93">
        <f>VLOOKUP(BS11,aslocaties_v01!$C$3:$AA$500,MATCH($K$3,aslocaties_v01!$C$2:$X$2),FALSE)</f>
        <v>3.4140000000000001</v>
      </c>
      <c r="BV11" s="93">
        <f>VLOOKUP(BS11,aslocaties_v01!$C$3:$AA$500,MATCH($K$3*10,aslocaties_v01!$C$2:$Y$2),FALSE)</f>
        <v>3.8450000000000002</v>
      </c>
      <c r="BW11" s="93">
        <f t="shared" si="23"/>
        <v>0.38200000000000012</v>
      </c>
      <c r="BX11" s="93">
        <f t="shared" si="24"/>
        <v>0.43100000000000005</v>
      </c>
      <c r="BY11" s="94">
        <f t="shared" si="25"/>
        <v>2.6109660574409332E-3</v>
      </c>
      <c r="BZ11" s="94">
        <f t="shared" si="26"/>
        <v>2.3255813953486637E-3</v>
      </c>
      <c r="CA11" s="94">
        <f t="shared" si="27"/>
        <v>4.0000000000000036E-3</v>
      </c>
      <c r="CB11">
        <f t="shared" si="28"/>
        <v>4.9999999999998934E-3</v>
      </c>
      <c r="CC11" s="58">
        <f t="shared" si="29"/>
        <v>4.0000000000000036E-3</v>
      </c>
      <c r="CD11" s="95" t="b">
        <f t="shared" si="30"/>
        <v>0</v>
      </c>
      <c r="CE11" s="96" t="b">
        <f t="shared" si="31"/>
        <v>1</v>
      </c>
      <c r="CF11" t="b">
        <f t="shared" si="32"/>
        <v>1</v>
      </c>
      <c r="CG11" t="b">
        <f t="shared" si="33"/>
        <v>1</v>
      </c>
      <c r="CH11" s="84" t="b">
        <f t="shared" si="34"/>
        <v>0</v>
      </c>
      <c r="CI11" t="str">
        <f t="shared" si="35"/>
        <v/>
      </c>
      <c r="CJ11" t="b">
        <f t="shared" si="36"/>
        <v>0</v>
      </c>
      <c r="CK11" t="b">
        <f t="shared" si="37"/>
        <v>1</v>
      </c>
      <c r="CL11" s="84" t="b">
        <f t="shared" si="57"/>
        <v>1</v>
      </c>
      <c r="CM11">
        <f t="shared" si="38"/>
        <v>0.1</v>
      </c>
      <c r="CN11" t="b">
        <f t="shared" si="39"/>
        <v>1</v>
      </c>
      <c r="CO11" s="84">
        <f t="shared" si="40"/>
        <v>6.4102564102564097</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c r="A12" s="9">
        <v>401</v>
      </c>
      <c r="B12" s="3">
        <v>2</v>
      </c>
      <c r="C12" s="3" t="s">
        <v>1163</v>
      </c>
      <c r="D12" s="3" t="str">
        <f t="shared" si="0"/>
        <v>AM_1_34-1_dk_0012</v>
      </c>
      <c r="E12" s="3" t="str">
        <f t="shared" si="1"/>
        <v>0012</v>
      </c>
      <c r="F12" s="3">
        <v>114847.523</v>
      </c>
      <c r="G12" s="15">
        <v>413524.40600000002</v>
      </c>
      <c r="H12" s="35" t="str">
        <f t="shared" si="2"/>
        <v>ja</v>
      </c>
      <c r="I12" s="42">
        <v>1</v>
      </c>
      <c r="J12" s="20" t="s">
        <v>2278</v>
      </c>
      <c r="K12" s="21">
        <v>10000</v>
      </c>
      <c r="L12" s="28">
        <f t="shared" si="54"/>
        <v>1</v>
      </c>
      <c r="M12" s="28">
        <f t="shared" si="55"/>
        <v>1</v>
      </c>
      <c r="N12" s="56">
        <f t="shared" si="3"/>
        <v>10000</v>
      </c>
      <c r="O12" s="33">
        <f t="shared" si="56"/>
        <v>126.44767469590593</v>
      </c>
      <c r="P12" s="37">
        <f t="shared" si="4"/>
        <v>146.79285067739579</v>
      </c>
      <c r="Q12" s="9" t="s">
        <v>12</v>
      </c>
      <c r="R12" s="55" t="s">
        <v>12</v>
      </c>
      <c r="S12" s="55">
        <v>2.6509999999999998</v>
      </c>
      <c r="T12" s="55">
        <v>2.8460000000000001</v>
      </c>
      <c r="U12" s="55">
        <v>3.0329999999999999</v>
      </c>
      <c r="V12" s="3">
        <v>3.21</v>
      </c>
      <c r="W12" s="3">
        <v>3.4159999999999999</v>
      </c>
      <c r="X12" s="3" t="s">
        <v>12</v>
      </c>
      <c r="Y12" s="3">
        <v>3.85</v>
      </c>
      <c r="Z12" s="15" t="s">
        <v>12</v>
      </c>
      <c r="AA12" s="10">
        <f t="shared" si="5"/>
        <v>3.4159999999999999</v>
      </c>
      <c r="AB12" s="9">
        <f t="shared" si="6"/>
        <v>0.38300000000000001</v>
      </c>
      <c r="AC12" s="10">
        <f t="shared" si="7"/>
        <v>0.43400000000000016</v>
      </c>
      <c r="AD12" s="9" t="s">
        <v>12</v>
      </c>
      <c r="AE12" s="55" t="s">
        <v>12</v>
      </c>
      <c r="AF12" s="55">
        <v>0.1</v>
      </c>
      <c r="AG12" s="55">
        <v>0.1</v>
      </c>
      <c r="AH12" s="55">
        <v>0.1</v>
      </c>
      <c r="AI12" s="3">
        <v>0.1</v>
      </c>
      <c r="AJ12" s="3">
        <v>0.1</v>
      </c>
      <c r="AK12" s="3" t="s">
        <v>12</v>
      </c>
      <c r="AL12" s="3">
        <v>0.1</v>
      </c>
      <c r="AM12" s="15" t="s">
        <v>12</v>
      </c>
      <c r="AN12" s="10">
        <f t="shared" si="8"/>
        <v>0.1</v>
      </c>
      <c r="AO12" s="9">
        <f t="shared" si="9"/>
        <v>0</v>
      </c>
      <c r="AP12" s="10">
        <f t="shared" si="10"/>
        <v>0</v>
      </c>
      <c r="AQ12" s="9" t="s">
        <v>12</v>
      </c>
      <c r="AR12" s="55" t="s">
        <v>12</v>
      </c>
      <c r="AS12" s="55">
        <v>0.1</v>
      </c>
      <c r="AT12" s="55">
        <v>0.1</v>
      </c>
      <c r="AU12" s="55">
        <v>0.1</v>
      </c>
      <c r="AV12" s="3">
        <v>0.1</v>
      </c>
      <c r="AW12" s="3">
        <v>0.1</v>
      </c>
      <c r="AX12" s="3" t="s">
        <v>12</v>
      </c>
      <c r="AY12" s="3">
        <v>0.1</v>
      </c>
      <c r="AZ12" s="15" t="s">
        <v>12</v>
      </c>
      <c r="BA12" s="10">
        <f t="shared" si="11"/>
        <v>0.1</v>
      </c>
      <c r="BB12" s="9">
        <f t="shared" si="12"/>
        <v>0</v>
      </c>
      <c r="BC12" s="10">
        <f t="shared" si="13"/>
        <v>0</v>
      </c>
      <c r="BD12" s="9">
        <v>3.0329999999999999</v>
      </c>
      <c r="BE12" s="3">
        <v>3.4159999999999999</v>
      </c>
      <c r="BF12" s="15">
        <v>3.85</v>
      </c>
      <c r="BG12" s="15">
        <f t="shared" si="14"/>
        <v>3.4159999999999999</v>
      </c>
      <c r="BH12" s="9">
        <f t="shared" si="15"/>
        <v>0.38300000000000001</v>
      </c>
      <c r="BI12" s="10">
        <f t="shared" si="16"/>
        <v>0.43400000000000016</v>
      </c>
      <c r="BJ12" s="9">
        <v>3.0329999999999999</v>
      </c>
      <c r="BK12" s="3">
        <v>3.4159999999999999</v>
      </c>
      <c r="BL12" s="15">
        <v>3.85</v>
      </c>
      <c r="BM12" s="15">
        <f t="shared" si="17"/>
        <v>3.4159999999999999</v>
      </c>
      <c r="BN12" s="9">
        <f t="shared" si="18"/>
        <v>0.38300000000000001</v>
      </c>
      <c r="BO12" s="10">
        <f t="shared" si="19"/>
        <v>0.43400000000000016</v>
      </c>
      <c r="BP12">
        <f t="shared" si="20"/>
        <v>0</v>
      </c>
      <c r="BQ12" s="93">
        <f t="shared" si="21"/>
        <v>1</v>
      </c>
      <c r="BR12" s="93">
        <f t="shared" si="22"/>
        <v>1</v>
      </c>
      <c r="BS12" s="93" t="str">
        <f>VLOOKUP(C12,'Koppeling locatie - aslocatie'!$A$2:$C$8139,2,FALSE)</f>
        <v>AM_EX_L_34_25</v>
      </c>
      <c r="BT12" s="93">
        <f>VLOOKUP($BS12,aslocaties_v01!$C$3:$AA$500,MATCH($K$3/10,aslocaties_v01!$C$2:$X$2),FALSE)</f>
        <v>3.024</v>
      </c>
      <c r="BU12" s="93">
        <f>VLOOKUP(BS12,aslocaties_v01!$C$3:$AA$500,MATCH($K$3,aslocaties_v01!$C$2:$X$2),FALSE)</f>
        <v>3.4049999999999998</v>
      </c>
      <c r="BV12" s="93">
        <f>VLOOKUP(BS12,aslocaties_v01!$C$3:$AA$500,MATCH($K$3*10,aslocaties_v01!$C$2:$Y$2),FALSE)</f>
        <v>3.8370000000000002</v>
      </c>
      <c r="BW12" s="93">
        <f t="shared" si="23"/>
        <v>0.38099999999999978</v>
      </c>
      <c r="BX12" s="93">
        <f t="shared" si="24"/>
        <v>0.43200000000000038</v>
      </c>
      <c r="BY12" s="94">
        <f t="shared" si="25"/>
        <v>5.2219321148830877E-3</v>
      </c>
      <c r="BZ12" s="94">
        <f t="shared" si="26"/>
        <v>4.608294930875112E-3</v>
      </c>
      <c r="CA12" s="94">
        <f t="shared" si="27"/>
        <v>8.999999999999897E-3</v>
      </c>
      <c r="CB12">
        <f t="shared" si="28"/>
        <v>1.1000000000000121E-2</v>
      </c>
      <c r="CC12" s="58">
        <f t="shared" si="29"/>
        <v>1.2999999999999901E-2</v>
      </c>
      <c r="CD12" s="95" t="b">
        <f t="shared" si="30"/>
        <v>0</v>
      </c>
      <c r="CE12" s="96" t="b">
        <f t="shared" si="31"/>
        <v>1</v>
      </c>
      <c r="CF12" t="b">
        <f t="shared" si="32"/>
        <v>1</v>
      </c>
      <c r="CG12" t="b">
        <f t="shared" si="33"/>
        <v>1</v>
      </c>
      <c r="CH12" s="84" t="b">
        <f t="shared" si="34"/>
        <v>0</v>
      </c>
      <c r="CI12" t="str">
        <f t="shared" si="35"/>
        <v/>
      </c>
      <c r="CJ12" t="b">
        <f t="shared" si="36"/>
        <v>0</v>
      </c>
      <c r="CK12" t="b">
        <f t="shared" si="37"/>
        <v>1</v>
      </c>
      <c r="CL12" s="84" t="b">
        <f t="shared" si="57"/>
        <v>1</v>
      </c>
      <c r="CM12">
        <f t="shared" si="38"/>
        <v>0.1</v>
      </c>
      <c r="CN12" t="b">
        <f t="shared" si="39"/>
        <v>1</v>
      </c>
      <c r="CO12" s="84">
        <f t="shared" si="40"/>
        <v>6.4102564102564097</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c r="A13" s="9">
        <v>402</v>
      </c>
      <c r="B13" s="3">
        <v>2</v>
      </c>
      <c r="C13" s="3" t="s">
        <v>1164</v>
      </c>
      <c r="D13" s="3" t="str">
        <f t="shared" si="0"/>
        <v>AM_1_34-1_dk_0014</v>
      </c>
      <c r="E13" s="3" t="str">
        <f t="shared" si="1"/>
        <v>0014</v>
      </c>
      <c r="F13" s="3">
        <v>114736.016</v>
      </c>
      <c r="G13" s="15">
        <v>413619.875</v>
      </c>
      <c r="H13" s="35" t="str">
        <f t="shared" si="2"/>
        <v>ja</v>
      </c>
      <c r="I13" s="42">
        <v>55</v>
      </c>
      <c r="J13" s="20" t="s">
        <v>2278</v>
      </c>
      <c r="K13" s="21">
        <v>10000</v>
      </c>
      <c r="L13" s="28">
        <f t="shared" si="54"/>
        <v>1</v>
      </c>
      <c r="M13" s="28">
        <f t="shared" si="55"/>
        <v>1</v>
      </c>
      <c r="N13" s="56">
        <f t="shared" si="3"/>
        <v>10000</v>
      </c>
      <c r="O13" s="33">
        <f t="shared" si="56"/>
        <v>146.79285067739579</v>
      </c>
      <c r="P13" s="37">
        <f t="shared" si="4"/>
        <v>111.0403362476938</v>
      </c>
      <c r="Q13" s="9" t="s">
        <v>12</v>
      </c>
      <c r="R13" s="55" t="s">
        <v>12</v>
      </c>
      <c r="S13" s="55">
        <v>2.677</v>
      </c>
      <c r="T13" s="55">
        <v>2.8410000000000002</v>
      </c>
      <c r="U13" s="55">
        <v>3.0230000000000001</v>
      </c>
      <c r="V13" s="3">
        <v>3.2</v>
      </c>
      <c r="W13" s="3">
        <v>3.4079999999999999</v>
      </c>
      <c r="X13" s="3" t="s">
        <v>12</v>
      </c>
      <c r="Y13" s="3">
        <v>3.8380000000000001</v>
      </c>
      <c r="Z13" s="15" t="s">
        <v>12</v>
      </c>
      <c r="AA13" s="10">
        <f t="shared" si="5"/>
        <v>3.4079999999999999</v>
      </c>
      <c r="AB13" s="9">
        <f t="shared" si="6"/>
        <v>0.38499999999999979</v>
      </c>
      <c r="AC13" s="10">
        <f t="shared" si="7"/>
        <v>0.43000000000000016</v>
      </c>
      <c r="AD13" s="9" t="s">
        <v>12</v>
      </c>
      <c r="AE13" s="55" t="s">
        <v>12</v>
      </c>
      <c r="AF13" s="55">
        <v>5.0999999999999997E-2</v>
      </c>
      <c r="AG13" s="55">
        <v>0.06</v>
      </c>
      <c r="AH13" s="55">
        <v>7.0000000000000007E-2</v>
      </c>
      <c r="AI13" s="3">
        <v>7.9000000000000001E-2</v>
      </c>
      <c r="AJ13" s="3">
        <v>8.8999999999999996E-2</v>
      </c>
      <c r="AK13" s="3" t="s">
        <v>12</v>
      </c>
      <c r="AL13" s="3">
        <v>0.246</v>
      </c>
      <c r="AM13" s="15" t="s">
        <v>12</v>
      </c>
      <c r="AN13" s="10">
        <f t="shared" si="8"/>
        <v>8.8999999999999996E-2</v>
      </c>
      <c r="AO13" s="9">
        <f t="shared" si="9"/>
        <v>1.8999999999999989E-2</v>
      </c>
      <c r="AP13" s="10">
        <f t="shared" si="10"/>
        <v>0.157</v>
      </c>
      <c r="AQ13" s="9" t="s">
        <v>12</v>
      </c>
      <c r="AR13" s="55" t="s">
        <v>12</v>
      </c>
      <c r="AS13" s="55">
        <v>5.5E-2</v>
      </c>
      <c r="AT13" s="55">
        <v>6.4000000000000001E-2</v>
      </c>
      <c r="AU13" s="55">
        <v>7.3999999999999996E-2</v>
      </c>
      <c r="AV13" s="3">
        <v>8.4000000000000005E-2</v>
      </c>
      <c r="AW13" s="3">
        <v>9.4E-2</v>
      </c>
      <c r="AX13" s="3" t="s">
        <v>12</v>
      </c>
      <c r="AY13" s="3">
        <v>0.92500000000000004</v>
      </c>
      <c r="AZ13" s="15" t="s">
        <v>12</v>
      </c>
      <c r="BA13" s="10">
        <f t="shared" si="11"/>
        <v>9.4E-2</v>
      </c>
      <c r="BB13" s="9">
        <f t="shared" si="12"/>
        <v>2.0000000000000004E-2</v>
      </c>
      <c r="BC13" s="10">
        <f t="shared" si="13"/>
        <v>0.83100000000000007</v>
      </c>
      <c r="BD13" s="9">
        <v>3.0230000000000001</v>
      </c>
      <c r="BE13" s="3">
        <v>3.41</v>
      </c>
      <c r="BF13" s="15">
        <v>3.9350000000000001</v>
      </c>
      <c r="BG13" s="15">
        <f t="shared" si="14"/>
        <v>3.41</v>
      </c>
      <c r="BH13" s="9">
        <f t="shared" si="15"/>
        <v>0.38700000000000001</v>
      </c>
      <c r="BI13" s="10">
        <f t="shared" si="16"/>
        <v>0.52499999999999991</v>
      </c>
      <c r="BJ13" s="9">
        <v>3.0230000000000001</v>
      </c>
      <c r="BK13" s="3">
        <v>3.41</v>
      </c>
      <c r="BL13" s="15">
        <v>3.93</v>
      </c>
      <c r="BM13" s="15">
        <f t="shared" si="17"/>
        <v>3.41</v>
      </c>
      <c r="BN13" s="9">
        <f t="shared" si="18"/>
        <v>0.38700000000000001</v>
      </c>
      <c r="BO13" s="10">
        <f t="shared" si="19"/>
        <v>0.52</v>
      </c>
      <c r="BP13">
        <f t="shared" si="20"/>
        <v>0</v>
      </c>
      <c r="BQ13" s="93">
        <f t="shared" si="21"/>
        <v>1.0051948051948059</v>
      </c>
      <c r="BR13" s="93">
        <f t="shared" si="22"/>
        <v>1.0051948051948059</v>
      </c>
      <c r="BS13" s="93" t="str">
        <f>VLOOKUP(C13,'Koppeling locatie - aslocatie'!$A$2:$C$8139,2,FALSE)</f>
        <v>AM_EX_L_34_25</v>
      </c>
      <c r="BT13" s="93">
        <f>VLOOKUP($BS13,aslocaties_v01!$C$3:$AA$500,MATCH($K$3/10,aslocaties_v01!$C$2:$X$2),FALSE)</f>
        <v>3.024</v>
      </c>
      <c r="BU13" s="93">
        <f>VLOOKUP(BS13,aslocaties_v01!$C$3:$AA$500,MATCH($K$3,aslocaties_v01!$C$2:$X$2),FALSE)</f>
        <v>3.4049999999999998</v>
      </c>
      <c r="BV13" s="93">
        <f>VLOOKUP(BS13,aslocaties_v01!$C$3:$AA$500,MATCH($K$3*10,aslocaties_v01!$C$2:$Y$2),FALSE)</f>
        <v>3.8370000000000002</v>
      </c>
      <c r="BW13" s="93">
        <f t="shared" si="23"/>
        <v>0.38099999999999978</v>
      </c>
      <c r="BX13" s="93">
        <f t="shared" si="24"/>
        <v>0.43200000000000038</v>
      </c>
      <c r="BY13" s="94">
        <f t="shared" si="25"/>
        <v>1.0389610389610393E-2</v>
      </c>
      <c r="BZ13" s="94">
        <f t="shared" si="26"/>
        <v>4.6511627906982156E-3</v>
      </c>
      <c r="CA13" s="94">
        <f t="shared" si="27"/>
        <v>9.9999999999988987E-4</v>
      </c>
      <c r="CB13">
        <f t="shared" si="28"/>
        <v>3.0000000000001137E-3</v>
      </c>
      <c r="CC13" s="58">
        <f t="shared" si="29"/>
        <v>9.9999999999988987E-4</v>
      </c>
      <c r="CD13" s="95" t="b">
        <f t="shared" si="30"/>
        <v>0</v>
      </c>
      <c r="CE13" s="96" t="b">
        <f t="shared" si="31"/>
        <v>1</v>
      </c>
      <c r="CF13" t="b">
        <f t="shared" si="32"/>
        <v>1</v>
      </c>
      <c r="CG13" t="b">
        <f t="shared" si="33"/>
        <v>1</v>
      </c>
      <c r="CH13" s="84" t="b">
        <f t="shared" si="34"/>
        <v>0</v>
      </c>
      <c r="CI13" t="str">
        <f t="shared" si="35"/>
        <v/>
      </c>
      <c r="CJ13" t="b">
        <f t="shared" si="36"/>
        <v>0</v>
      </c>
      <c r="CK13" t="b">
        <f t="shared" si="37"/>
        <v>1</v>
      </c>
      <c r="CL13" s="84" t="b">
        <f t="shared" si="57"/>
        <v>1</v>
      </c>
      <c r="CM13">
        <f t="shared" si="38"/>
        <v>9.4E-2</v>
      </c>
      <c r="CN13" t="b">
        <f t="shared" si="39"/>
        <v>1</v>
      </c>
      <c r="CO13" s="84">
        <f t="shared" si="40"/>
        <v>6.4566865155366733</v>
      </c>
      <c r="CP13" t="b">
        <f t="shared" si="41"/>
        <v>1</v>
      </c>
      <c r="CQ13" s="96" t="b">
        <f t="shared" si="42"/>
        <v>1</v>
      </c>
      <c r="CR13" t="b">
        <f t="shared" si="43"/>
        <v>1</v>
      </c>
      <c r="CS13" t="b">
        <f t="shared" si="44"/>
        <v>1</v>
      </c>
      <c r="CT13" t="b">
        <f t="shared" si="45"/>
        <v>1</v>
      </c>
      <c r="CU13" t="b">
        <f t="shared" si="46"/>
        <v>1</v>
      </c>
      <c r="CV13" s="84" t="b">
        <f t="shared" si="47"/>
        <v>1</v>
      </c>
      <c r="CW13" t="b">
        <f t="shared" si="48"/>
        <v>0</v>
      </c>
      <c r="CX13" t="b">
        <f t="shared" si="49"/>
        <v>0</v>
      </c>
      <c r="CY13" t="b">
        <f t="shared" si="50"/>
        <v>0</v>
      </c>
      <c r="CZ13" t="b">
        <f t="shared" si="51"/>
        <v>0</v>
      </c>
      <c r="DA13" s="84">
        <f t="shared" si="52"/>
        <v>1</v>
      </c>
      <c r="DB13" t="b">
        <f t="shared" si="53"/>
        <v>0</v>
      </c>
    </row>
    <row r="14" spans="1:106">
      <c r="A14" s="9">
        <v>403</v>
      </c>
      <c r="B14" s="3">
        <v>2</v>
      </c>
      <c r="C14" s="3" t="s">
        <v>1165</v>
      </c>
      <c r="D14" s="3" t="str">
        <f t="shared" si="0"/>
        <v>AM_1_34-1_dk_0015</v>
      </c>
      <c r="E14" s="3" t="str">
        <f t="shared" si="1"/>
        <v>0015</v>
      </c>
      <c r="F14" s="3">
        <v>114666.859</v>
      </c>
      <c r="G14" s="15">
        <v>413706.75</v>
      </c>
      <c r="H14" s="35" t="str">
        <f t="shared" si="2"/>
        <v>ja</v>
      </c>
      <c r="I14" s="42">
        <v>28</v>
      </c>
      <c r="J14" s="20" t="s">
        <v>2278</v>
      </c>
      <c r="K14" s="21">
        <v>10000</v>
      </c>
      <c r="L14" s="28">
        <f t="shared" si="54"/>
        <v>1</v>
      </c>
      <c r="M14" s="28">
        <f t="shared" si="55"/>
        <v>1</v>
      </c>
      <c r="N14" s="56">
        <f t="shared" si="3"/>
        <v>10000</v>
      </c>
      <c r="O14" s="33">
        <f t="shared" si="56"/>
        <v>111.0403362476938</v>
      </c>
      <c r="P14" s="37">
        <f t="shared" si="4"/>
        <v>83.36443467690971</v>
      </c>
      <c r="Q14" s="9" t="s">
        <v>12</v>
      </c>
      <c r="R14" s="55" t="s">
        <v>12</v>
      </c>
      <c r="S14" s="55">
        <v>2.6760000000000002</v>
      </c>
      <c r="T14" s="55">
        <v>2.8410000000000002</v>
      </c>
      <c r="U14" s="55">
        <v>3.0230000000000001</v>
      </c>
      <c r="V14" s="3">
        <v>3.198</v>
      </c>
      <c r="W14" s="3">
        <v>3.4039999999999999</v>
      </c>
      <c r="X14" s="3" t="s">
        <v>12</v>
      </c>
      <c r="Y14" s="3">
        <v>3.8340000000000001</v>
      </c>
      <c r="Z14" s="15" t="s">
        <v>12</v>
      </c>
      <c r="AA14" s="10">
        <f t="shared" si="5"/>
        <v>3.4039999999999999</v>
      </c>
      <c r="AB14" s="9">
        <f t="shared" si="6"/>
        <v>0.38099999999999978</v>
      </c>
      <c r="AC14" s="10">
        <f t="shared" si="7"/>
        <v>0.43000000000000016</v>
      </c>
      <c r="AD14" s="9" t="s">
        <v>12</v>
      </c>
      <c r="AE14" s="55" t="s">
        <v>12</v>
      </c>
      <c r="AF14" s="55">
        <v>0.88900000000000001</v>
      </c>
      <c r="AG14" s="55">
        <v>0.96499999999999997</v>
      </c>
      <c r="AH14" s="55">
        <v>1.056</v>
      </c>
      <c r="AI14" s="3">
        <v>1.157</v>
      </c>
      <c r="AJ14" s="3">
        <v>1.284</v>
      </c>
      <c r="AK14" s="3" t="s">
        <v>12</v>
      </c>
      <c r="AL14" s="3">
        <v>1.5489999999999999</v>
      </c>
      <c r="AM14" s="15" t="s">
        <v>12</v>
      </c>
      <c r="AN14" s="10">
        <f t="shared" si="8"/>
        <v>1.284</v>
      </c>
      <c r="AO14" s="9">
        <f t="shared" si="9"/>
        <v>0.22799999999999998</v>
      </c>
      <c r="AP14" s="10">
        <f t="shared" si="10"/>
        <v>0.2649999999999999</v>
      </c>
      <c r="AQ14" s="9" t="s">
        <v>12</v>
      </c>
      <c r="AR14" s="55" t="s">
        <v>12</v>
      </c>
      <c r="AS14" s="55">
        <v>2.718</v>
      </c>
      <c r="AT14" s="55">
        <v>2.8039999999999998</v>
      </c>
      <c r="AU14" s="55">
        <v>2.9009999999999998</v>
      </c>
      <c r="AV14" s="3">
        <v>3.0009999999999999</v>
      </c>
      <c r="AW14" s="3">
        <v>3.1160000000000001</v>
      </c>
      <c r="AX14" s="3" t="s">
        <v>12</v>
      </c>
      <c r="AY14" s="3">
        <v>3.3439999999999999</v>
      </c>
      <c r="AZ14" s="15" t="s">
        <v>12</v>
      </c>
      <c r="BA14" s="10">
        <f t="shared" si="11"/>
        <v>3.1160000000000001</v>
      </c>
      <c r="BB14" s="9">
        <f t="shared" si="12"/>
        <v>0.2150000000000003</v>
      </c>
      <c r="BC14" s="10">
        <f t="shared" si="13"/>
        <v>0.22799999999999976</v>
      </c>
      <c r="BD14" s="9">
        <v>4.077</v>
      </c>
      <c r="BE14" s="3">
        <v>4.7149999999999999</v>
      </c>
      <c r="BF14" s="15">
        <v>5.532</v>
      </c>
      <c r="BG14" s="15">
        <f t="shared" si="14"/>
        <v>4.7149999999999999</v>
      </c>
      <c r="BH14" s="9">
        <f t="shared" si="15"/>
        <v>0.6379999999999999</v>
      </c>
      <c r="BI14" s="10">
        <f t="shared" si="16"/>
        <v>0.81700000000000017</v>
      </c>
      <c r="BJ14" s="9">
        <v>4.3159999999999998</v>
      </c>
      <c r="BK14" s="3">
        <v>4.9809999999999999</v>
      </c>
      <c r="BL14" s="15">
        <v>5.8879999999999999</v>
      </c>
      <c r="BM14" s="15">
        <f t="shared" si="17"/>
        <v>4.9809999999999999</v>
      </c>
      <c r="BN14" s="9">
        <f t="shared" si="18"/>
        <v>0.66500000000000004</v>
      </c>
      <c r="BO14" s="10">
        <f t="shared" si="19"/>
        <v>0.90700000000000003</v>
      </c>
      <c r="BP14">
        <f t="shared" si="20"/>
        <v>0</v>
      </c>
      <c r="BQ14" s="93">
        <f t="shared" si="21"/>
        <v>1.6745406824146989</v>
      </c>
      <c r="BR14" s="93">
        <f t="shared" si="22"/>
        <v>1.7454068241469827</v>
      </c>
      <c r="BS14" s="93" t="str">
        <f>VLOOKUP(C14,'Koppeling locatie - aslocatie'!$A$2:$C$8139,2,FALSE)</f>
        <v>AM_EX_L_34_25</v>
      </c>
      <c r="BT14" s="93">
        <f>VLOOKUP($BS14,aslocaties_v01!$C$3:$AA$500,MATCH($K$3/10,aslocaties_v01!$C$2:$X$2),FALSE)</f>
        <v>3.024</v>
      </c>
      <c r="BU14" s="93">
        <f>VLOOKUP(BS14,aslocaties_v01!$C$3:$AA$500,MATCH($K$3,aslocaties_v01!$C$2:$X$2),FALSE)</f>
        <v>3.4049999999999998</v>
      </c>
      <c r="BV14" s="93">
        <f>VLOOKUP(BS14,aslocaties_v01!$C$3:$AA$500,MATCH($K$3*10,aslocaties_v01!$C$2:$Y$2),FALSE)</f>
        <v>3.8370000000000002</v>
      </c>
      <c r="BW14" s="93">
        <f t="shared" si="23"/>
        <v>0.38099999999999978</v>
      </c>
      <c r="BX14" s="93">
        <f t="shared" si="24"/>
        <v>0.43200000000000038</v>
      </c>
      <c r="BY14" s="94">
        <f t="shared" si="25"/>
        <v>0</v>
      </c>
      <c r="BZ14" s="94">
        <f t="shared" si="26"/>
        <v>4.6511627906982156E-3</v>
      </c>
      <c r="CA14" s="94">
        <f t="shared" si="27"/>
        <v>9.9999999999988987E-4</v>
      </c>
      <c r="CB14">
        <f t="shared" si="28"/>
        <v>9.9999999999988987E-4</v>
      </c>
      <c r="CC14" s="58">
        <f t="shared" si="29"/>
        <v>3.0000000000001137E-3</v>
      </c>
      <c r="CD14" s="95" t="b">
        <f t="shared" si="30"/>
        <v>0</v>
      </c>
      <c r="CE14" s="96" t="b">
        <f t="shared" si="31"/>
        <v>1</v>
      </c>
      <c r="CF14" t="b">
        <f t="shared" si="32"/>
        <v>1</v>
      </c>
      <c r="CG14" t="b">
        <f t="shared" si="33"/>
        <v>1</v>
      </c>
      <c r="CH14" s="84" t="b">
        <f t="shared" si="34"/>
        <v>1</v>
      </c>
      <c r="CI14">
        <f t="shared" si="35"/>
        <v>1.284</v>
      </c>
      <c r="CJ14" t="b">
        <f t="shared" si="36"/>
        <v>1</v>
      </c>
      <c r="CK14" t="b">
        <f t="shared" si="37"/>
        <v>0</v>
      </c>
      <c r="CL14" s="84" t="b">
        <f t="shared" si="57"/>
        <v>1</v>
      </c>
      <c r="CM14">
        <f t="shared" si="38"/>
        <v>3.1160000000000001</v>
      </c>
      <c r="CN14" t="b">
        <f t="shared" si="39"/>
        <v>1</v>
      </c>
      <c r="CO14" s="84">
        <f t="shared" si="40"/>
        <v>8.4770652761279611E-2</v>
      </c>
      <c r="CP14" t="b">
        <f t="shared" si="41"/>
        <v>1</v>
      </c>
      <c r="CQ14" s="96" t="b">
        <f t="shared" si="42"/>
        <v>1</v>
      </c>
      <c r="CR14" t="b">
        <f t="shared" si="43"/>
        <v>0</v>
      </c>
      <c r="CS14" t="b">
        <f t="shared" si="44"/>
        <v>0</v>
      </c>
      <c r="CT14" t="b">
        <f t="shared" si="45"/>
        <v>0</v>
      </c>
      <c r="CU14" t="b">
        <f t="shared" si="46"/>
        <v>0</v>
      </c>
      <c r="CV14" s="84" t="b">
        <f t="shared" si="47"/>
        <v>1</v>
      </c>
      <c r="CW14" t="b">
        <f t="shared" si="48"/>
        <v>0</v>
      </c>
      <c r="CX14" t="b">
        <f t="shared" si="49"/>
        <v>0</v>
      </c>
      <c r="CY14" t="b">
        <f t="shared" si="50"/>
        <v>1</v>
      </c>
      <c r="CZ14" t="b">
        <f t="shared" si="51"/>
        <v>1</v>
      </c>
      <c r="DA14" s="84">
        <f t="shared" si="52"/>
        <v>2</v>
      </c>
      <c r="DB14" t="b">
        <f t="shared" si="53"/>
        <v>0</v>
      </c>
    </row>
    <row r="15" spans="1:106">
      <c r="A15" s="9">
        <v>404</v>
      </c>
      <c r="B15" s="3">
        <v>2</v>
      </c>
      <c r="C15" s="3" t="s">
        <v>1166</v>
      </c>
      <c r="D15" s="3" t="str">
        <f t="shared" si="0"/>
        <v>AM_1_34-1_dk_0016</v>
      </c>
      <c r="E15" s="3" t="str">
        <f t="shared" si="1"/>
        <v>0016</v>
      </c>
      <c r="F15" s="3">
        <v>114584.984</v>
      </c>
      <c r="G15" s="15">
        <v>413722.43800000002</v>
      </c>
      <c r="H15" s="35" t="str">
        <f t="shared" si="2"/>
        <v>ja</v>
      </c>
      <c r="I15" s="42">
        <v>3</v>
      </c>
      <c r="J15" s="20" t="s">
        <v>2278</v>
      </c>
      <c r="K15" s="21">
        <v>10000</v>
      </c>
      <c r="L15" s="28">
        <f t="shared" si="54"/>
        <v>1</v>
      </c>
      <c r="M15" s="28">
        <f t="shared" si="55"/>
        <v>1</v>
      </c>
      <c r="N15" s="56">
        <f t="shared" si="3"/>
        <v>10000</v>
      </c>
      <c r="O15" s="33">
        <f t="shared" si="56"/>
        <v>83.36443467690971</v>
      </c>
      <c r="P15" s="37">
        <f t="shared" si="4"/>
        <v>125.37764936382925</v>
      </c>
      <c r="Q15" s="9" t="s">
        <v>12</v>
      </c>
      <c r="R15" s="55" t="s">
        <v>12</v>
      </c>
      <c r="S15" s="55">
        <v>2.673</v>
      </c>
      <c r="T15" s="55">
        <v>2.8370000000000002</v>
      </c>
      <c r="U15" s="55">
        <v>3.0190000000000001</v>
      </c>
      <c r="V15" s="3">
        <v>3.194</v>
      </c>
      <c r="W15" s="3">
        <v>3.4009999999999998</v>
      </c>
      <c r="X15" s="3" t="s">
        <v>12</v>
      </c>
      <c r="Y15" s="3">
        <v>3.8319999999999999</v>
      </c>
      <c r="Z15" s="15" t="s">
        <v>12</v>
      </c>
      <c r="AA15" s="10">
        <f t="shared" si="5"/>
        <v>3.4009999999999998</v>
      </c>
      <c r="AB15" s="9">
        <f t="shared" si="6"/>
        <v>0.38199999999999967</v>
      </c>
      <c r="AC15" s="10">
        <f t="shared" si="7"/>
        <v>0.43100000000000005</v>
      </c>
      <c r="AD15" s="9" t="s">
        <v>12</v>
      </c>
      <c r="AE15" s="55" t="s">
        <v>12</v>
      </c>
      <c r="AF15" s="55">
        <v>0.90900000000000003</v>
      </c>
      <c r="AG15" s="55">
        <v>0.98599999999999999</v>
      </c>
      <c r="AH15" s="55">
        <v>1.081</v>
      </c>
      <c r="AI15" s="3">
        <v>1.1870000000000001</v>
      </c>
      <c r="AJ15" s="3">
        <v>1.3149999999999999</v>
      </c>
      <c r="AK15" s="3" t="s">
        <v>12</v>
      </c>
      <c r="AL15" s="3">
        <v>1.579</v>
      </c>
      <c r="AM15" s="15" t="s">
        <v>12</v>
      </c>
      <c r="AN15" s="10">
        <f t="shared" si="8"/>
        <v>1.3149999999999999</v>
      </c>
      <c r="AO15" s="9">
        <f t="shared" si="9"/>
        <v>0.23399999999999999</v>
      </c>
      <c r="AP15" s="10">
        <f t="shared" si="10"/>
        <v>0.26400000000000001</v>
      </c>
      <c r="AQ15" s="9" t="s">
        <v>12</v>
      </c>
      <c r="AR15" s="55" t="s">
        <v>12</v>
      </c>
      <c r="AS15" s="55">
        <v>2.6909999999999998</v>
      </c>
      <c r="AT15" s="55">
        <v>2.7749999999999999</v>
      </c>
      <c r="AU15" s="55">
        <v>2.871</v>
      </c>
      <c r="AV15" s="3">
        <v>2.97</v>
      </c>
      <c r="AW15" s="3">
        <v>3.0859999999999999</v>
      </c>
      <c r="AX15" s="3" t="s">
        <v>12</v>
      </c>
      <c r="AY15" s="3">
        <v>3.3170000000000002</v>
      </c>
      <c r="AZ15" s="15" t="s">
        <v>12</v>
      </c>
      <c r="BA15" s="10">
        <f t="shared" si="11"/>
        <v>3.0859999999999999</v>
      </c>
      <c r="BB15" s="9">
        <f t="shared" si="12"/>
        <v>0.21499999999999986</v>
      </c>
      <c r="BC15" s="10">
        <f t="shared" si="13"/>
        <v>0.23100000000000032</v>
      </c>
      <c r="BD15" s="9">
        <v>4.2279999999999998</v>
      </c>
      <c r="BE15" s="3">
        <v>4.8979999999999997</v>
      </c>
      <c r="BF15" s="15">
        <v>5.7460000000000004</v>
      </c>
      <c r="BG15" s="15">
        <f t="shared" si="14"/>
        <v>4.8979999999999997</v>
      </c>
      <c r="BH15" s="9">
        <f t="shared" si="15"/>
        <v>0.66999999999999993</v>
      </c>
      <c r="BI15" s="10">
        <f t="shared" si="16"/>
        <v>0.84800000000000075</v>
      </c>
      <c r="BJ15" s="9">
        <v>4.63</v>
      </c>
      <c r="BK15" s="3">
        <v>5.46</v>
      </c>
      <c r="BL15" s="15">
        <v>6.5129999999999999</v>
      </c>
      <c r="BM15" s="15">
        <f t="shared" si="17"/>
        <v>5.46</v>
      </c>
      <c r="BN15" s="9">
        <f t="shared" si="18"/>
        <v>0.83000000000000007</v>
      </c>
      <c r="BO15" s="10">
        <f t="shared" si="19"/>
        <v>1.0529999999999999</v>
      </c>
      <c r="BP15">
        <f t="shared" si="20"/>
        <v>0</v>
      </c>
      <c r="BQ15" s="93">
        <f t="shared" si="21"/>
        <v>1.7539267015706819</v>
      </c>
      <c r="BR15" s="93">
        <f t="shared" si="22"/>
        <v>2.1727748691099498</v>
      </c>
      <c r="BS15" s="93" t="str">
        <f>VLOOKUP(C15,'Koppeling locatie - aslocatie'!$A$2:$C$8139,2,FALSE)</f>
        <v>amer254</v>
      </c>
      <c r="BT15" s="93">
        <f>VLOOKUP($BS15,aslocaties_v01!$C$3:$AA$500,MATCH($K$3/10,aslocaties_v01!$C$2:$X$2),FALSE)</f>
        <v>3.0169999999999999</v>
      </c>
      <c r="BU15" s="93">
        <f>VLOOKUP(BS15,aslocaties_v01!$C$3:$AA$500,MATCH($K$3,aslocaties_v01!$C$2:$X$2),FALSE)</f>
        <v>3.399</v>
      </c>
      <c r="BV15" s="93">
        <f>VLOOKUP(BS15,aslocaties_v01!$C$3:$AA$500,MATCH($K$3*10,aslocaties_v01!$C$2:$Y$2),FALSE)</f>
        <v>3.83</v>
      </c>
      <c r="BW15" s="93">
        <f t="shared" si="23"/>
        <v>0.38200000000000012</v>
      </c>
      <c r="BX15" s="93">
        <f t="shared" si="24"/>
        <v>0.43100000000000005</v>
      </c>
      <c r="BY15" s="94">
        <f t="shared" si="25"/>
        <v>1.1102230246251565E-15</v>
      </c>
      <c r="BZ15" s="94">
        <f t="shared" si="26"/>
        <v>0</v>
      </c>
      <c r="CA15" s="94">
        <f t="shared" si="27"/>
        <v>2.0000000000002238E-3</v>
      </c>
      <c r="CB15">
        <f t="shared" si="28"/>
        <v>1.9999999999997797E-3</v>
      </c>
      <c r="CC15" s="58">
        <f t="shared" si="29"/>
        <v>1.9999999999997797E-3</v>
      </c>
      <c r="CD15" s="95" t="b">
        <f t="shared" si="30"/>
        <v>0</v>
      </c>
      <c r="CE15" s="96" t="b">
        <f t="shared" si="31"/>
        <v>1</v>
      </c>
      <c r="CF15" t="b">
        <f t="shared" si="32"/>
        <v>1</v>
      </c>
      <c r="CG15" t="b">
        <f t="shared" si="33"/>
        <v>1</v>
      </c>
      <c r="CH15" s="84" t="b">
        <f t="shared" si="34"/>
        <v>1</v>
      </c>
      <c r="CI15">
        <f t="shared" si="35"/>
        <v>1.3149999999999999</v>
      </c>
      <c r="CJ15" t="b">
        <f t="shared" si="36"/>
        <v>1</v>
      </c>
      <c r="CK15" t="b">
        <f t="shared" si="37"/>
        <v>0</v>
      </c>
      <c r="CL15" s="84" t="b">
        <f t="shared" si="57"/>
        <v>1</v>
      </c>
      <c r="CM15">
        <f t="shared" si="38"/>
        <v>3.0859999999999999</v>
      </c>
      <c r="CN15" t="b">
        <f t="shared" si="39"/>
        <v>1</v>
      </c>
      <c r="CO15" s="84">
        <f t="shared" si="40"/>
        <v>8.851345863898949E-2</v>
      </c>
      <c r="CP15" t="b">
        <f t="shared" si="41"/>
        <v>1</v>
      </c>
      <c r="CQ15" s="96" t="b">
        <f t="shared" si="42"/>
        <v>1</v>
      </c>
      <c r="CR15" t="b">
        <f t="shared" si="43"/>
        <v>0</v>
      </c>
      <c r="CS15" t="b">
        <f t="shared" si="44"/>
        <v>0</v>
      </c>
      <c r="CT15" t="b">
        <f t="shared" si="45"/>
        <v>1</v>
      </c>
      <c r="CU15" t="b">
        <f t="shared" si="46"/>
        <v>1</v>
      </c>
      <c r="CV15" s="84" t="b">
        <f t="shared" si="47"/>
        <v>1</v>
      </c>
      <c r="CW15" t="b">
        <f t="shared" si="48"/>
        <v>1</v>
      </c>
      <c r="CX15" t="b">
        <f t="shared" si="49"/>
        <v>0</v>
      </c>
      <c r="CY15" t="b">
        <f t="shared" si="50"/>
        <v>1</v>
      </c>
      <c r="CZ15" t="b">
        <f t="shared" si="51"/>
        <v>1</v>
      </c>
      <c r="DA15" s="84">
        <f t="shared" si="52"/>
        <v>2</v>
      </c>
      <c r="DB15" t="b">
        <f t="shared" si="53"/>
        <v>0</v>
      </c>
    </row>
    <row r="16" spans="1:106">
      <c r="A16" s="9">
        <v>405</v>
      </c>
      <c r="B16" s="3">
        <v>2</v>
      </c>
      <c r="C16" s="3" t="s">
        <v>1167</v>
      </c>
      <c r="D16" s="3" t="str">
        <f t="shared" si="0"/>
        <v>AM_1_34-1_dk_0017</v>
      </c>
      <c r="E16" s="3" t="str">
        <f t="shared" si="1"/>
        <v>0017</v>
      </c>
      <c r="F16" s="3">
        <v>114462.18799999999</v>
      </c>
      <c r="G16" s="15">
        <v>413747.75</v>
      </c>
      <c r="H16" s="35" t="str">
        <f t="shared" si="2"/>
        <v>ja</v>
      </c>
      <c r="I16" s="42">
        <v>16</v>
      </c>
      <c r="J16" s="20" t="s">
        <v>2278</v>
      </c>
      <c r="K16" s="21">
        <v>10000</v>
      </c>
      <c r="L16" s="28">
        <f t="shared" si="54"/>
        <v>1</v>
      </c>
      <c r="M16" s="28">
        <f t="shared" si="55"/>
        <v>1</v>
      </c>
      <c r="N16" s="56">
        <f t="shared" si="3"/>
        <v>10000</v>
      </c>
      <c r="O16" s="33">
        <f t="shared" si="56"/>
        <v>125.37764936382925</v>
      </c>
      <c r="P16" s="37">
        <f t="shared" si="4"/>
        <v>83.379953286142538</v>
      </c>
      <c r="Q16" s="9" t="s">
        <v>12</v>
      </c>
      <c r="R16" s="55" t="s">
        <v>12</v>
      </c>
      <c r="S16" s="55">
        <v>2.67</v>
      </c>
      <c r="T16" s="55">
        <v>2.8340000000000001</v>
      </c>
      <c r="U16" s="55">
        <v>3.0150000000000001</v>
      </c>
      <c r="V16" s="3">
        <v>3.1909999999999998</v>
      </c>
      <c r="W16" s="3">
        <v>3.3969999999999998</v>
      </c>
      <c r="X16" s="3" t="s">
        <v>12</v>
      </c>
      <c r="Y16" s="3">
        <v>3.8279999999999998</v>
      </c>
      <c r="Z16" s="15" t="s">
        <v>12</v>
      </c>
      <c r="AA16" s="10">
        <f t="shared" si="5"/>
        <v>3.3969999999999998</v>
      </c>
      <c r="AB16" s="9">
        <f t="shared" si="6"/>
        <v>0.38199999999999967</v>
      </c>
      <c r="AC16" s="10">
        <f t="shared" si="7"/>
        <v>0.43100000000000005</v>
      </c>
      <c r="AD16" s="9" t="s">
        <v>12</v>
      </c>
      <c r="AE16" s="55" t="s">
        <v>12</v>
      </c>
      <c r="AF16" s="55">
        <v>0.90800000000000003</v>
      </c>
      <c r="AG16" s="55">
        <v>0.98499999999999999</v>
      </c>
      <c r="AH16" s="55">
        <v>1.08</v>
      </c>
      <c r="AI16" s="3">
        <v>1.1839999999999999</v>
      </c>
      <c r="AJ16" s="3">
        <v>1.3109999999999999</v>
      </c>
      <c r="AK16" s="3" t="s">
        <v>12</v>
      </c>
      <c r="AL16" s="3">
        <v>1.5720000000000001</v>
      </c>
      <c r="AM16" s="15" t="s">
        <v>12</v>
      </c>
      <c r="AN16" s="10">
        <f t="shared" si="8"/>
        <v>1.3109999999999999</v>
      </c>
      <c r="AO16" s="9">
        <f t="shared" si="9"/>
        <v>0.23099999999999987</v>
      </c>
      <c r="AP16" s="10">
        <f t="shared" si="10"/>
        <v>0.26100000000000012</v>
      </c>
      <c r="AQ16" s="9" t="s">
        <v>12</v>
      </c>
      <c r="AR16" s="55" t="s">
        <v>12</v>
      </c>
      <c r="AS16" s="55">
        <v>2.6749999999999998</v>
      </c>
      <c r="AT16" s="55">
        <v>2.76</v>
      </c>
      <c r="AU16" s="55">
        <v>2.8559999999999999</v>
      </c>
      <c r="AV16" s="3">
        <v>2.9540000000000002</v>
      </c>
      <c r="AW16" s="3">
        <v>3.07</v>
      </c>
      <c r="AX16" s="3" t="s">
        <v>12</v>
      </c>
      <c r="AY16" s="3">
        <v>3.3010000000000002</v>
      </c>
      <c r="AZ16" s="15" t="s">
        <v>12</v>
      </c>
      <c r="BA16" s="10">
        <f t="shared" si="11"/>
        <v>3.07</v>
      </c>
      <c r="BB16" s="9">
        <f t="shared" si="12"/>
        <v>0.21399999999999997</v>
      </c>
      <c r="BC16" s="10">
        <f t="shared" si="13"/>
        <v>0.23100000000000032</v>
      </c>
      <c r="BD16" s="9">
        <v>4.141</v>
      </c>
      <c r="BE16" s="3">
        <v>4.7880000000000003</v>
      </c>
      <c r="BF16" s="15">
        <v>5.6059999999999999</v>
      </c>
      <c r="BG16" s="15">
        <f t="shared" si="14"/>
        <v>4.7880000000000003</v>
      </c>
      <c r="BH16" s="9">
        <f t="shared" si="15"/>
        <v>0.64700000000000024</v>
      </c>
      <c r="BI16" s="10">
        <f t="shared" si="16"/>
        <v>0.81799999999999962</v>
      </c>
      <c r="BJ16" s="9">
        <v>4.46</v>
      </c>
      <c r="BK16" s="3">
        <v>5.181</v>
      </c>
      <c r="BL16" s="15">
        <v>6.1470000000000002</v>
      </c>
      <c r="BM16" s="15">
        <f t="shared" si="17"/>
        <v>5.181</v>
      </c>
      <c r="BN16" s="9">
        <f t="shared" si="18"/>
        <v>0.72100000000000009</v>
      </c>
      <c r="BO16" s="10">
        <f t="shared" si="19"/>
        <v>0.96600000000000019</v>
      </c>
      <c r="BP16">
        <f t="shared" si="20"/>
        <v>0</v>
      </c>
      <c r="BQ16" s="93">
        <f t="shared" si="21"/>
        <v>1.6937172774869131</v>
      </c>
      <c r="BR16" s="93">
        <f t="shared" si="22"/>
        <v>1.8874345549738238</v>
      </c>
      <c r="BS16" s="93" t="str">
        <f>VLOOKUP(C16,'Koppeling locatie - aslocatie'!$A$2:$C$8139,2,FALSE)</f>
        <v>amer254</v>
      </c>
      <c r="BT16" s="93">
        <f>VLOOKUP($BS16,aslocaties_v01!$C$3:$AA$500,MATCH($K$3/10,aslocaties_v01!$C$2:$X$2),FALSE)</f>
        <v>3.0169999999999999</v>
      </c>
      <c r="BU16" s="93">
        <f>VLOOKUP(BS16,aslocaties_v01!$C$3:$AA$500,MATCH($K$3,aslocaties_v01!$C$2:$X$2),FALSE)</f>
        <v>3.399</v>
      </c>
      <c r="BV16" s="93">
        <f>VLOOKUP(BS16,aslocaties_v01!$C$3:$AA$500,MATCH($K$3*10,aslocaties_v01!$C$2:$Y$2),FALSE)</f>
        <v>3.83</v>
      </c>
      <c r="BW16" s="93">
        <f t="shared" si="23"/>
        <v>0.38200000000000012</v>
      </c>
      <c r="BX16" s="93">
        <f t="shared" si="24"/>
        <v>0.43100000000000005</v>
      </c>
      <c r="BY16" s="94">
        <f t="shared" si="25"/>
        <v>1.1102230246251565E-15</v>
      </c>
      <c r="BZ16" s="94">
        <f t="shared" si="26"/>
        <v>0</v>
      </c>
      <c r="CA16" s="94">
        <f t="shared" si="27"/>
        <v>1.9999999999997797E-3</v>
      </c>
      <c r="CB16">
        <f t="shared" si="28"/>
        <v>2.0000000000002238E-3</v>
      </c>
      <c r="CC16" s="58">
        <f t="shared" si="29"/>
        <v>2.0000000000002238E-3</v>
      </c>
      <c r="CD16" s="95" t="b">
        <f t="shared" si="30"/>
        <v>0</v>
      </c>
      <c r="CE16" s="96" t="b">
        <f t="shared" si="31"/>
        <v>1</v>
      </c>
      <c r="CF16" t="b">
        <f t="shared" si="32"/>
        <v>1</v>
      </c>
      <c r="CG16" t="b">
        <f t="shared" si="33"/>
        <v>1</v>
      </c>
      <c r="CH16" s="84" t="b">
        <f t="shared" si="34"/>
        <v>1</v>
      </c>
      <c r="CI16">
        <f t="shared" si="35"/>
        <v>1.3109999999999999</v>
      </c>
      <c r="CJ16" t="b">
        <f t="shared" si="36"/>
        <v>1</v>
      </c>
      <c r="CK16" t="b">
        <f t="shared" si="37"/>
        <v>0</v>
      </c>
      <c r="CL16" s="84" t="b">
        <f t="shared" si="57"/>
        <v>1</v>
      </c>
      <c r="CM16">
        <f t="shared" si="38"/>
        <v>3.07</v>
      </c>
      <c r="CN16" t="b">
        <f t="shared" si="39"/>
        <v>1</v>
      </c>
      <c r="CO16" s="84">
        <f t="shared" si="40"/>
        <v>8.9166422496219103E-2</v>
      </c>
      <c r="CP16" t="b">
        <f t="shared" si="41"/>
        <v>1</v>
      </c>
      <c r="CQ16" s="96" t="b">
        <f t="shared" si="42"/>
        <v>1</v>
      </c>
      <c r="CR16" t="b">
        <f t="shared" si="43"/>
        <v>1</v>
      </c>
      <c r="CS16" t="b">
        <f t="shared" si="44"/>
        <v>0</v>
      </c>
      <c r="CT16" t="b">
        <f t="shared" si="45"/>
        <v>1</v>
      </c>
      <c r="CU16" t="b">
        <f t="shared" si="46"/>
        <v>1</v>
      </c>
      <c r="CV16" s="84" t="b">
        <f t="shared" si="47"/>
        <v>1</v>
      </c>
      <c r="CW16" t="b">
        <f t="shared" si="48"/>
        <v>1</v>
      </c>
      <c r="CX16" t="b">
        <f t="shared" si="49"/>
        <v>1</v>
      </c>
      <c r="CY16" t="b">
        <f t="shared" si="50"/>
        <v>1</v>
      </c>
      <c r="CZ16" t="b">
        <f t="shared" si="51"/>
        <v>1</v>
      </c>
      <c r="DA16" s="84">
        <f t="shared" si="52"/>
        <v>1</v>
      </c>
      <c r="DB16" t="b">
        <f t="shared" si="53"/>
        <v>0</v>
      </c>
    </row>
    <row r="17" spans="1:106">
      <c r="A17" s="9">
        <v>406</v>
      </c>
      <c r="B17" s="3">
        <v>2</v>
      </c>
      <c r="C17" s="3" t="s">
        <v>1168</v>
      </c>
      <c r="D17" s="3" t="str">
        <f t="shared" si="0"/>
        <v>AM_1_34-1_dk_0018</v>
      </c>
      <c r="E17" s="3" t="str">
        <f t="shared" si="1"/>
        <v>0018</v>
      </c>
      <c r="F17" s="3">
        <v>114380.781</v>
      </c>
      <c r="G17" s="15">
        <v>413765.78100000002</v>
      </c>
      <c r="H17" s="35" t="str">
        <f t="shared" si="2"/>
        <v>ja</v>
      </c>
      <c r="I17" s="42">
        <v>16</v>
      </c>
      <c r="J17" s="20" t="s">
        <v>2278</v>
      </c>
      <c r="K17" s="21">
        <v>10000</v>
      </c>
      <c r="L17" s="28">
        <f t="shared" si="54"/>
        <v>1</v>
      </c>
      <c r="M17" s="28">
        <f t="shared" si="55"/>
        <v>1</v>
      </c>
      <c r="N17" s="56">
        <f t="shared" si="3"/>
        <v>10000</v>
      </c>
      <c r="O17" s="33">
        <f t="shared" si="56"/>
        <v>83.379953286142538</v>
      </c>
      <c r="P17" s="37">
        <f t="shared" si="4"/>
        <v>82.970479629802767</v>
      </c>
      <c r="Q17" s="9" t="s">
        <v>12</v>
      </c>
      <c r="R17" s="55" t="s">
        <v>12</v>
      </c>
      <c r="S17" s="55">
        <v>2.6659999999999999</v>
      </c>
      <c r="T17" s="55">
        <v>2.8290000000000002</v>
      </c>
      <c r="U17" s="55">
        <v>3.0089999999999999</v>
      </c>
      <c r="V17" s="3">
        <v>3.1850000000000001</v>
      </c>
      <c r="W17" s="3">
        <v>3.3919999999999999</v>
      </c>
      <c r="X17" s="3" t="s">
        <v>12</v>
      </c>
      <c r="Y17" s="3">
        <v>3.823</v>
      </c>
      <c r="Z17" s="15" t="s">
        <v>12</v>
      </c>
      <c r="AA17" s="10">
        <f t="shared" si="5"/>
        <v>3.3919999999999999</v>
      </c>
      <c r="AB17" s="9">
        <f t="shared" si="6"/>
        <v>0.38300000000000001</v>
      </c>
      <c r="AC17" s="10">
        <f t="shared" si="7"/>
        <v>0.43100000000000005</v>
      </c>
      <c r="AD17" s="9" t="s">
        <v>12</v>
      </c>
      <c r="AE17" s="55" t="s">
        <v>12</v>
      </c>
      <c r="AF17" s="55">
        <v>0.89900000000000002</v>
      </c>
      <c r="AG17" s="55">
        <v>0.98</v>
      </c>
      <c r="AH17" s="55">
        <v>1.08</v>
      </c>
      <c r="AI17" s="3">
        <v>1.19</v>
      </c>
      <c r="AJ17" s="3">
        <v>1.325</v>
      </c>
      <c r="AK17" s="3" t="s">
        <v>12</v>
      </c>
      <c r="AL17" s="3">
        <v>1.601</v>
      </c>
      <c r="AM17" s="15" t="s">
        <v>12</v>
      </c>
      <c r="AN17" s="10">
        <f t="shared" si="8"/>
        <v>1.325</v>
      </c>
      <c r="AO17" s="9">
        <f t="shared" si="9"/>
        <v>0.24499999999999988</v>
      </c>
      <c r="AP17" s="10">
        <f t="shared" si="10"/>
        <v>0.27600000000000002</v>
      </c>
      <c r="AQ17" s="9" t="s">
        <v>12</v>
      </c>
      <c r="AR17" s="55" t="s">
        <v>12</v>
      </c>
      <c r="AS17" s="55">
        <v>2.68</v>
      </c>
      <c r="AT17" s="55">
        <v>2.7709999999999999</v>
      </c>
      <c r="AU17" s="55">
        <v>2.8740000000000001</v>
      </c>
      <c r="AV17" s="3">
        <v>2.9809999999999999</v>
      </c>
      <c r="AW17" s="3">
        <v>3.105</v>
      </c>
      <c r="AX17" s="3" t="s">
        <v>12</v>
      </c>
      <c r="AY17" s="3">
        <v>3.3519999999999999</v>
      </c>
      <c r="AZ17" s="15" t="s">
        <v>12</v>
      </c>
      <c r="BA17" s="10">
        <f t="shared" si="11"/>
        <v>3.105</v>
      </c>
      <c r="BB17" s="9">
        <f t="shared" si="12"/>
        <v>0.23099999999999987</v>
      </c>
      <c r="BC17" s="10">
        <f t="shared" si="13"/>
        <v>0.24699999999999989</v>
      </c>
      <c r="BD17" s="9">
        <v>4.1470000000000002</v>
      </c>
      <c r="BE17" s="3">
        <v>4.8120000000000003</v>
      </c>
      <c r="BF17" s="15">
        <v>5.6509999999999998</v>
      </c>
      <c r="BG17" s="15">
        <f t="shared" si="14"/>
        <v>4.8120000000000003</v>
      </c>
      <c r="BH17" s="9">
        <f t="shared" si="15"/>
        <v>0.66500000000000004</v>
      </c>
      <c r="BI17" s="10">
        <f t="shared" si="16"/>
        <v>0.83899999999999952</v>
      </c>
      <c r="BJ17" s="9">
        <v>4.4640000000000004</v>
      </c>
      <c r="BK17" s="3">
        <v>5.2160000000000002</v>
      </c>
      <c r="BL17" s="15">
        <v>6.2119999999999997</v>
      </c>
      <c r="BM17" s="15">
        <f t="shared" si="17"/>
        <v>5.2160000000000002</v>
      </c>
      <c r="BN17" s="9">
        <f t="shared" si="18"/>
        <v>0.75199999999999978</v>
      </c>
      <c r="BO17" s="10">
        <f t="shared" si="19"/>
        <v>0.99599999999999955</v>
      </c>
      <c r="BP17">
        <f t="shared" si="20"/>
        <v>0</v>
      </c>
      <c r="BQ17" s="93">
        <f t="shared" si="21"/>
        <v>1.7362924281984335</v>
      </c>
      <c r="BR17" s="93">
        <f t="shared" si="22"/>
        <v>1.9634464751958218</v>
      </c>
      <c r="BS17" s="93" t="str">
        <f>VLOOKUP(C17,'Koppeling locatie - aslocatie'!$A$2:$C$8139,2,FALSE)</f>
        <v>amer254</v>
      </c>
      <c r="BT17" s="93">
        <f>VLOOKUP($BS17,aslocaties_v01!$C$3:$AA$500,MATCH($K$3/10,aslocaties_v01!$C$2:$X$2),FALSE)</f>
        <v>3.0169999999999999</v>
      </c>
      <c r="BU17" s="93">
        <f>VLOOKUP(BS17,aslocaties_v01!$C$3:$AA$500,MATCH($K$3,aslocaties_v01!$C$2:$X$2),FALSE)</f>
        <v>3.399</v>
      </c>
      <c r="BV17" s="93">
        <f>VLOOKUP(BS17,aslocaties_v01!$C$3:$AA$500,MATCH($K$3*10,aslocaties_v01!$C$2:$Y$2),FALSE)</f>
        <v>3.83</v>
      </c>
      <c r="BW17" s="93">
        <f t="shared" si="23"/>
        <v>0.38200000000000012</v>
      </c>
      <c r="BX17" s="93">
        <f t="shared" si="24"/>
        <v>0.43100000000000005</v>
      </c>
      <c r="BY17" s="94">
        <f t="shared" si="25"/>
        <v>2.6109660574409332E-3</v>
      </c>
      <c r="BZ17" s="94">
        <f t="shared" si="26"/>
        <v>0</v>
      </c>
      <c r="CA17" s="94">
        <f t="shared" si="27"/>
        <v>8.0000000000000071E-3</v>
      </c>
      <c r="CB17">
        <f t="shared" si="28"/>
        <v>7.0000000000001172E-3</v>
      </c>
      <c r="CC17" s="58">
        <f t="shared" si="29"/>
        <v>7.0000000000001172E-3</v>
      </c>
      <c r="CD17" s="95" t="b">
        <f t="shared" si="30"/>
        <v>0</v>
      </c>
      <c r="CE17" s="96" t="b">
        <f t="shared" si="31"/>
        <v>1</v>
      </c>
      <c r="CF17" t="b">
        <f t="shared" si="32"/>
        <v>1</v>
      </c>
      <c r="CG17" t="b">
        <f t="shared" si="33"/>
        <v>1</v>
      </c>
      <c r="CH17" s="84" t="b">
        <f t="shared" si="34"/>
        <v>1</v>
      </c>
      <c r="CI17">
        <f t="shared" si="35"/>
        <v>1.325</v>
      </c>
      <c r="CJ17" t="b">
        <f t="shared" si="36"/>
        <v>1</v>
      </c>
      <c r="CK17" t="b">
        <f t="shared" si="37"/>
        <v>0</v>
      </c>
      <c r="CL17" s="84" t="b">
        <f t="shared" si="57"/>
        <v>1</v>
      </c>
      <c r="CM17">
        <f t="shared" si="38"/>
        <v>3.105</v>
      </c>
      <c r="CN17" t="b">
        <f t="shared" si="39"/>
        <v>1</v>
      </c>
      <c r="CO17" s="84">
        <f t="shared" si="40"/>
        <v>8.8098410112926198E-2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407</v>
      </c>
      <c r="B18" s="3">
        <v>2</v>
      </c>
      <c r="C18" s="3" t="s">
        <v>1169</v>
      </c>
      <c r="D18" s="3" t="str">
        <f t="shared" si="0"/>
        <v>AM_1_34-1_dk_0019</v>
      </c>
      <c r="E18" s="3" t="str">
        <f t="shared" si="1"/>
        <v>0019</v>
      </c>
      <c r="F18" s="3">
        <v>114300.008</v>
      </c>
      <c r="G18" s="15">
        <v>413784.75</v>
      </c>
      <c r="H18" s="35" t="str">
        <f t="shared" si="2"/>
        <v>ja</v>
      </c>
      <c r="I18" s="42">
        <v>16</v>
      </c>
      <c r="J18" s="20" t="s">
        <v>2278</v>
      </c>
      <c r="K18" s="21">
        <v>10000</v>
      </c>
      <c r="L18" s="28">
        <f t="shared" si="54"/>
        <v>1</v>
      </c>
      <c r="M18" s="28">
        <f t="shared" si="55"/>
        <v>1</v>
      </c>
      <c r="N18" s="56">
        <f t="shared" si="3"/>
        <v>10000</v>
      </c>
      <c r="O18" s="33">
        <f t="shared" si="56"/>
        <v>82.970479629802767</v>
      </c>
      <c r="P18" s="37">
        <f t="shared" si="4"/>
        <v>1532.9164369674459</v>
      </c>
      <c r="Q18" s="9" t="s">
        <v>12</v>
      </c>
      <c r="R18" s="55" t="s">
        <v>12</v>
      </c>
      <c r="S18" s="55">
        <v>2.6640000000000001</v>
      </c>
      <c r="T18" s="55">
        <v>2.8279999999999998</v>
      </c>
      <c r="U18" s="55">
        <v>3.008</v>
      </c>
      <c r="V18" s="3">
        <v>3.1840000000000002</v>
      </c>
      <c r="W18" s="3">
        <v>3.39</v>
      </c>
      <c r="X18" s="3" t="s">
        <v>12</v>
      </c>
      <c r="Y18" s="3">
        <v>3.8210000000000002</v>
      </c>
      <c r="Z18" s="15" t="s">
        <v>12</v>
      </c>
      <c r="AA18" s="10">
        <f t="shared" si="5"/>
        <v>3.39</v>
      </c>
      <c r="AB18" s="9">
        <f t="shared" si="6"/>
        <v>0.38200000000000012</v>
      </c>
      <c r="AC18" s="10">
        <f t="shared" si="7"/>
        <v>0.43100000000000005</v>
      </c>
      <c r="AD18" s="9" t="s">
        <v>12</v>
      </c>
      <c r="AE18" s="55" t="s">
        <v>12</v>
      </c>
      <c r="AF18" s="55">
        <v>0.84</v>
      </c>
      <c r="AG18" s="55">
        <v>0.91400000000000003</v>
      </c>
      <c r="AH18" s="55">
        <v>1.002</v>
      </c>
      <c r="AI18" s="3">
        <v>1.105</v>
      </c>
      <c r="AJ18" s="3">
        <v>1.234</v>
      </c>
      <c r="AK18" s="3" t="s">
        <v>12</v>
      </c>
      <c r="AL18" s="3">
        <v>1.504</v>
      </c>
      <c r="AM18" s="15" t="s">
        <v>12</v>
      </c>
      <c r="AN18" s="10">
        <f t="shared" si="8"/>
        <v>1.234</v>
      </c>
      <c r="AO18" s="9">
        <f t="shared" si="9"/>
        <v>0.23199999999999998</v>
      </c>
      <c r="AP18" s="10">
        <f t="shared" si="10"/>
        <v>0.27</v>
      </c>
      <c r="AQ18" s="9" t="s">
        <v>12</v>
      </c>
      <c r="AR18" s="55" t="s">
        <v>12</v>
      </c>
      <c r="AS18" s="55">
        <v>2.7050000000000001</v>
      </c>
      <c r="AT18" s="55">
        <v>2.7989999999999999</v>
      </c>
      <c r="AU18" s="55">
        <v>2.9060000000000001</v>
      </c>
      <c r="AV18" s="3">
        <v>3.012</v>
      </c>
      <c r="AW18" s="3">
        <v>3.133</v>
      </c>
      <c r="AX18" s="3" t="s">
        <v>12</v>
      </c>
      <c r="AY18" s="3">
        <v>3.37</v>
      </c>
      <c r="AZ18" s="15" t="s">
        <v>12</v>
      </c>
      <c r="BA18" s="10">
        <f t="shared" si="11"/>
        <v>3.133</v>
      </c>
      <c r="BB18" s="9">
        <f t="shared" si="12"/>
        <v>0.22699999999999987</v>
      </c>
      <c r="BC18" s="10">
        <f t="shared" si="13"/>
        <v>0.2370000000000001</v>
      </c>
      <c r="BD18" s="9">
        <v>4.1180000000000003</v>
      </c>
      <c r="BE18" s="3">
        <v>4.782</v>
      </c>
      <c r="BF18" s="15">
        <v>5.6180000000000003</v>
      </c>
      <c r="BG18" s="15">
        <f t="shared" si="14"/>
        <v>4.782</v>
      </c>
      <c r="BH18" s="9">
        <f t="shared" si="15"/>
        <v>0.6639999999999997</v>
      </c>
      <c r="BI18" s="10">
        <f t="shared" si="16"/>
        <v>0.8360000000000003</v>
      </c>
      <c r="BJ18" s="9">
        <v>4.3869999999999996</v>
      </c>
      <c r="BK18" s="3">
        <v>5.1639999999999997</v>
      </c>
      <c r="BL18" s="15">
        <v>6.1790000000000003</v>
      </c>
      <c r="BM18" s="15">
        <f t="shared" si="17"/>
        <v>5.1639999999999997</v>
      </c>
      <c r="BN18" s="9">
        <f t="shared" si="18"/>
        <v>0.77700000000000014</v>
      </c>
      <c r="BO18" s="10">
        <f t="shared" si="19"/>
        <v>1.0150000000000006</v>
      </c>
      <c r="BP18">
        <f t="shared" si="20"/>
        <v>0</v>
      </c>
      <c r="BQ18" s="93">
        <f t="shared" si="21"/>
        <v>1.7382198952879568</v>
      </c>
      <c r="BR18" s="93">
        <f t="shared" si="22"/>
        <v>2.0340314136125652</v>
      </c>
      <c r="BS18" s="93" t="str">
        <f>VLOOKUP(C18,'Koppeling locatie - aslocatie'!$A$2:$C$8139,2,FALSE)</f>
        <v>amer254</v>
      </c>
      <c r="BT18" s="93">
        <f>VLOOKUP($BS18,aslocaties_v01!$C$3:$AA$500,MATCH($K$3/10,aslocaties_v01!$C$2:$X$2),FALSE)</f>
        <v>3.0169999999999999</v>
      </c>
      <c r="BU18" s="93">
        <f>VLOOKUP(BS18,aslocaties_v01!$C$3:$AA$500,MATCH($K$3,aslocaties_v01!$C$2:$X$2),FALSE)</f>
        <v>3.399</v>
      </c>
      <c r="BV18" s="93">
        <f>VLOOKUP(BS18,aslocaties_v01!$C$3:$AA$500,MATCH($K$3*10,aslocaties_v01!$C$2:$Y$2),FALSE)</f>
        <v>3.83</v>
      </c>
      <c r="BW18" s="93">
        <f t="shared" si="23"/>
        <v>0.38200000000000012</v>
      </c>
      <c r="BX18" s="93">
        <f t="shared" si="24"/>
        <v>0.43100000000000005</v>
      </c>
      <c r="BY18" s="94">
        <f t="shared" si="25"/>
        <v>0</v>
      </c>
      <c r="BZ18" s="94">
        <f t="shared" si="26"/>
        <v>0</v>
      </c>
      <c r="CA18" s="94">
        <f t="shared" si="27"/>
        <v>8.999999999999897E-3</v>
      </c>
      <c r="CB18">
        <f t="shared" si="28"/>
        <v>8.999999999999897E-3</v>
      </c>
      <c r="CC18" s="58">
        <f t="shared" si="29"/>
        <v>8.999999999999897E-3</v>
      </c>
      <c r="CD18" s="95" t="b">
        <f t="shared" si="30"/>
        <v>0</v>
      </c>
      <c r="CE18" s="96" t="b">
        <f t="shared" si="31"/>
        <v>1</v>
      </c>
      <c r="CF18" t="b">
        <f t="shared" si="32"/>
        <v>1</v>
      </c>
      <c r="CG18" t="b">
        <f t="shared" si="33"/>
        <v>1</v>
      </c>
      <c r="CH18" s="84" t="b">
        <f t="shared" si="34"/>
        <v>1</v>
      </c>
      <c r="CI18">
        <f t="shared" si="35"/>
        <v>1.234</v>
      </c>
      <c r="CJ18" t="b">
        <f t="shared" si="36"/>
        <v>1</v>
      </c>
      <c r="CK18" t="b">
        <f t="shared" si="37"/>
        <v>1</v>
      </c>
      <c r="CL18" s="84" t="b">
        <f t="shared" si="57"/>
        <v>1</v>
      </c>
      <c r="CM18">
        <f t="shared" si="38"/>
        <v>3.133</v>
      </c>
      <c r="CN18" t="b">
        <f t="shared" si="39"/>
        <v>1</v>
      </c>
      <c r="CO18" s="84">
        <f t="shared" si="40"/>
        <v>8.0587887516163248E-2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c r="A19" s="9">
        <v>408</v>
      </c>
      <c r="B19" s="3">
        <v>2</v>
      </c>
      <c r="C19" s="3" t="s">
        <v>1170</v>
      </c>
      <c r="D19" s="3" t="str">
        <f t="shared" si="0"/>
        <v>AM_1_34-1_dk_0002</v>
      </c>
      <c r="E19" s="3" t="str">
        <f t="shared" si="1"/>
        <v>0002</v>
      </c>
      <c r="F19" s="3">
        <v>115765.367</v>
      </c>
      <c r="G19" s="15">
        <v>413334.68800000002</v>
      </c>
      <c r="H19" s="35" t="str">
        <f t="shared" si="2"/>
        <v>ja</v>
      </c>
      <c r="I19" s="42">
        <v>3</v>
      </c>
      <c r="J19" s="20" t="s">
        <v>2278</v>
      </c>
      <c r="K19" s="21">
        <v>10000</v>
      </c>
      <c r="L19" s="28">
        <f t="shared" si="54"/>
        <v>1</v>
      </c>
      <c r="M19" s="28">
        <f t="shared" si="55"/>
        <v>1</v>
      </c>
      <c r="N19" s="56">
        <f t="shared" si="3"/>
        <v>10000</v>
      </c>
      <c r="O19" s="33">
        <f t="shared" si="56"/>
        <v>1532.9164369674459</v>
      </c>
      <c r="P19" s="37">
        <f t="shared" si="4"/>
        <v>1657.1194481991836</v>
      </c>
      <c r="Q19" s="9" t="s">
        <v>12</v>
      </c>
      <c r="R19" s="55" t="s">
        <v>12</v>
      </c>
      <c r="S19" s="55">
        <v>1.4570000000000001</v>
      </c>
      <c r="T19" s="55">
        <v>2.0299999999999998</v>
      </c>
      <c r="U19" s="55">
        <v>2.71</v>
      </c>
      <c r="V19" s="3">
        <v>3.1659999999999999</v>
      </c>
      <c r="W19" s="3">
        <v>3.4350000000000001</v>
      </c>
      <c r="X19" s="3" t="s">
        <v>12</v>
      </c>
      <c r="Y19" s="3">
        <v>3.8839999999999999</v>
      </c>
      <c r="Z19" s="15" t="s">
        <v>12</v>
      </c>
      <c r="AA19" s="10">
        <f t="shared" si="5"/>
        <v>3.4350000000000001</v>
      </c>
      <c r="AB19" s="9">
        <f t="shared" si="6"/>
        <v>0.72500000000000009</v>
      </c>
      <c r="AC19" s="10">
        <f t="shared" si="7"/>
        <v>0.44899999999999984</v>
      </c>
      <c r="AD19" s="9" t="s">
        <v>12</v>
      </c>
      <c r="AE19" s="55" t="s">
        <v>12</v>
      </c>
      <c r="AF19" s="55">
        <v>8.2000000000000003E-2</v>
      </c>
      <c r="AG19" s="55">
        <v>9.6000000000000002E-2</v>
      </c>
      <c r="AH19" s="55">
        <v>0.18099999999999999</v>
      </c>
      <c r="AI19" s="3">
        <v>0.29199999999999998</v>
      </c>
      <c r="AJ19" s="3">
        <v>0.43099999999999999</v>
      </c>
      <c r="AK19" s="3" t="s">
        <v>12</v>
      </c>
      <c r="AL19" s="3">
        <v>0.68700000000000006</v>
      </c>
      <c r="AM19" s="15" t="s">
        <v>12</v>
      </c>
      <c r="AN19" s="10">
        <f t="shared" si="8"/>
        <v>0.43099999999999999</v>
      </c>
      <c r="AO19" s="9">
        <f t="shared" si="9"/>
        <v>0.25</v>
      </c>
      <c r="AP19" s="10">
        <f t="shared" si="10"/>
        <v>0.25600000000000006</v>
      </c>
      <c r="AQ19" s="9" t="s">
        <v>12</v>
      </c>
      <c r="AR19" s="55" t="s">
        <v>12</v>
      </c>
      <c r="AS19" s="55">
        <v>0.14000000000000001</v>
      </c>
      <c r="AT19" s="55">
        <v>0.438</v>
      </c>
      <c r="AU19" s="55">
        <v>0.93400000000000005</v>
      </c>
      <c r="AV19" s="3">
        <v>1.403</v>
      </c>
      <c r="AW19" s="3">
        <v>1.7649999999999999</v>
      </c>
      <c r="AX19" s="3" t="s">
        <v>12</v>
      </c>
      <c r="AY19" s="3">
        <v>2.2410000000000001</v>
      </c>
      <c r="AZ19" s="15" t="s">
        <v>12</v>
      </c>
      <c r="BA19" s="10">
        <f t="shared" si="11"/>
        <v>1.7649999999999999</v>
      </c>
      <c r="BB19" s="9">
        <f t="shared" si="12"/>
        <v>0.83099999999999985</v>
      </c>
      <c r="BC19" s="10">
        <f t="shared" si="13"/>
        <v>0.4760000000000002</v>
      </c>
      <c r="BD19" s="9">
        <v>2.8180000000000001</v>
      </c>
      <c r="BE19" s="3">
        <v>3.774</v>
      </c>
      <c r="BF19" s="15">
        <v>4.5369999999999999</v>
      </c>
      <c r="BG19" s="15">
        <f t="shared" si="14"/>
        <v>3.774</v>
      </c>
      <c r="BH19" s="9">
        <f t="shared" si="15"/>
        <v>0.95599999999999996</v>
      </c>
      <c r="BI19" s="10">
        <f t="shared" si="16"/>
        <v>0.7629999999999999</v>
      </c>
      <c r="BJ19" s="9">
        <v>2.835</v>
      </c>
      <c r="BK19" s="3">
        <v>3.8580000000000001</v>
      </c>
      <c r="BL19" s="15">
        <v>4.774</v>
      </c>
      <c r="BM19" s="15">
        <f t="shared" si="17"/>
        <v>3.8580000000000001</v>
      </c>
      <c r="BN19" s="9">
        <f t="shared" si="18"/>
        <v>1.0230000000000001</v>
      </c>
      <c r="BO19" s="10">
        <f t="shared" si="19"/>
        <v>0.91599999999999993</v>
      </c>
      <c r="BP19">
        <f t="shared" si="20"/>
        <v>0</v>
      </c>
      <c r="BQ19" s="93">
        <f t="shared" si="21"/>
        <v>1.3186206896551722</v>
      </c>
      <c r="BR19" s="93">
        <f t="shared" si="22"/>
        <v>1.4110344827586208</v>
      </c>
      <c r="BS19" s="93" t="str">
        <f>VLOOKUP(C19,'Koppeling locatie - aslocatie'!$A$2:$C$8139,2,FALSE)</f>
        <v>AM_EX_L_34-a_1</v>
      </c>
      <c r="BT19" s="93" t="e">
        <f>VLOOKUP($BS19,aslocaties_v01!$C$3:$AA$500,MATCH($K$3/10,aslocaties_v01!$C$2:$X$2),FALSE)</f>
        <v>#N/A</v>
      </c>
      <c r="BU19" s="93" t="e">
        <f>VLOOKUP(BS19,aslocaties_v01!$C$3:$AA$500,MATCH($K$3,aslocaties_v01!$C$2:$X$2),FALSE)</f>
        <v>#N/A</v>
      </c>
      <c r="BV19" s="93" t="e">
        <f>VLOOKUP(BS19,aslocaties_v01!$C$3:$AA$500,MATCH($K$3*10,aslocaties_v01!$C$2:$Y$2),FALSE)</f>
        <v>#N/A</v>
      </c>
      <c r="BW19" s="93" t="e">
        <f t="shared" si="23"/>
        <v>#N/A</v>
      </c>
      <c r="BX19" s="93" t="e">
        <f t="shared" si="24"/>
        <v>#N/A</v>
      </c>
      <c r="BY19" s="94">
        <f t="shared" si="25"/>
        <v>999</v>
      </c>
      <c r="BZ19" s="94">
        <f t="shared" si="26"/>
        <v>999</v>
      </c>
      <c r="CA19" s="94" t="e">
        <f t="shared" si="27"/>
        <v>#N/A</v>
      </c>
      <c r="CB19" t="e">
        <f t="shared" si="28"/>
        <v>#N/A</v>
      </c>
      <c r="CC19" s="58" t="e">
        <f t="shared" si="29"/>
        <v>#N/A</v>
      </c>
      <c r="CD19" s="95" t="e">
        <f t="shared" si="30"/>
        <v>#N/A</v>
      </c>
      <c r="CE19" s="96" t="b">
        <f t="shared" si="31"/>
        <v>1</v>
      </c>
      <c r="CF19" t="b">
        <f t="shared" si="32"/>
        <v>1</v>
      </c>
      <c r="CG19" t="b">
        <f t="shared" si="33"/>
        <v>1</v>
      </c>
      <c r="CH19" s="84" t="b">
        <f t="shared" si="34"/>
        <v>1</v>
      </c>
      <c r="CI19">
        <f t="shared" si="35"/>
        <v>0.43099999999999999</v>
      </c>
      <c r="CJ19" t="b">
        <f t="shared" si="36"/>
        <v>1</v>
      </c>
      <c r="CK19" t="b">
        <f t="shared" si="37"/>
        <v>1</v>
      </c>
      <c r="CL19" s="84" t="b">
        <f t="shared" si="57"/>
        <v>1</v>
      </c>
      <c r="CM19">
        <f t="shared" si="38"/>
        <v>1.7649999999999999</v>
      </c>
      <c r="CN19" t="b">
        <f t="shared" si="39"/>
        <v>1</v>
      </c>
      <c r="CO19" s="84">
        <f t="shared" si="40"/>
        <v>8.8687671446541202E-2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e">
        <f t="shared" si="53"/>
        <v>#N/A</v>
      </c>
    </row>
    <row r="20" spans="1:106">
      <c r="A20" s="9">
        <v>409</v>
      </c>
      <c r="B20" s="3">
        <v>2</v>
      </c>
      <c r="C20" s="3" t="s">
        <v>1171</v>
      </c>
      <c r="D20" s="3" t="str">
        <f t="shared" si="0"/>
        <v>AM_1_34-1_dk_0020</v>
      </c>
      <c r="E20" s="3" t="str">
        <f t="shared" si="1"/>
        <v>0020</v>
      </c>
      <c r="F20" s="3">
        <v>114179.383</v>
      </c>
      <c r="G20" s="15">
        <v>413815</v>
      </c>
      <c r="H20" s="35" t="str">
        <f t="shared" si="2"/>
        <v>ja</v>
      </c>
      <c r="I20" s="42">
        <v>14</v>
      </c>
      <c r="J20" s="20" t="s">
        <v>2278</v>
      </c>
      <c r="K20" s="21">
        <v>10000</v>
      </c>
      <c r="L20" s="28">
        <f t="shared" si="54"/>
        <v>1</v>
      </c>
      <c r="M20" s="28">
        <f t="shared" si="55"/>
        <v>1</v>
      </c>
      <c r="N20" s="56">
        <f t="shared" si="3"/>
        <v>10000</v>
      </c>
      <c r="O20" s="33">
        <f t="shared" si="56"/>
        <v>1657.1194481991836</v>
      </c>
      <c r="P20" s="37">
        <f t="shared" si="4"/>
        <v>83.694292947609711</v>
      </c>
      <c r="Q20" s="9" t="s">
        <v>12</v>
      </c>
      <c r="R20" s="55" t="s">
        <v>12</v>
      </c>
      <c r="S20" s="55">
        <v>2.6619999999999999</v>
      </c>
      <c r="T20" s="55">
        <v>2.8250000000000002</v>
      </c>
      <c r="U20" s="55">
        <v>3.004</v>
      </c>
      <c r="V20" s="3">
        <v>3.18</v>
      </c>
      <c r="W20" s="3">
        <v>3.3860000000000001</v>
      </c>
      <c r="X20" s="3" t="s">
        <v>12</v>
      </c>
      <c r="Y20" s="3">
        <v>3.8170000000000002</v>
      </c>
      <c r="Z20" s="15" t="s">
        <v>12</v>
      </c>
      <c r="AA20" s="10">
        <f t="shared" si="5"/>
        <v>3.3860000000000001</v>
      </c>
      <c r="AB20" s="9">
        <f t="shared" si="6"/>
        <v>0.38200000000000012</v>
      </c>
      <c r="AC20" s="10">
        <f t="shared" si="7"/>
        <v>0.43100000000000005</v>
      </c>
      <c r="AD20" s="9" t="s">
        <v>12</v>
      </c>
      <c r="AE20" s="55" t="s">
        <v>12</v>
      </c>
      <c r="AF20" s="55">
        <v>0.86799999999999999</v>
      </c>
      <c r="AG20" s="55">
        <v>0.94499999999999995</v>
      </c>
      <c r="AH20" s="55">
        <v>1.0369999999999999</v>
      </c>
      <c r="AI20" s="3">
        <v>1.1379999999999999</v>
      </c>
      <c r="AJ20" s="3">
        <v>1.264</v>
      </c>
      <c r="AK20" s="3" t="s">
        <v>12</v>
      </c>
      <c r="AL20" s="3">
        <v>1.5249999999999999</v>
      </c>
      <c r="AM20" s="15" t="s">
        <v>12</v>
      </c>
      <c r="AN20" s="10">
        <f t="shared" si="8"/>
        <v>1.264</v>
      </c>
      <c r="AO20" s="9">
        <f t="shared" si="9"/>
        <v>0.22700000000000009</v>
      </c>
      <c r="AP20" s="10">
        <f t="shared" si="10"/>
        <v>0.2609999999999999</v>
      </c>
      <c r="AQ20" s="9" t="s">
        <v>12</v>
      </c>
      <c r="AR20" s="55" t="s">
        <v>12</v>
      </c>
      <c r="AS20" s="55">
        <v>2.6469999999999998</v>
      </c>
      <c r="AT20" s="55">
        <v>2.7349999999999999</v>
      </c>
      <c r="AU20" s="55">
        <v>2.8340000000000001</v>
      </c>
      <c r="AV20" s="3">
        <v>2.9350000000000001</v>
      </c>
      <c r="AW20" s="3">
        <v>3.0529999999999999</v>
      </c>
      <c r="AX20" s="3" t="s">
        <v>12</v>
      </c>
      <c r="AY20" s="3">
        <v>3.2890000000000001</v>
      </c>
      <c r="AZ20" s="15" t="s">
        <v>12</v>
      </c>
      <c r="BA20" s="10">
        <f t="shared" si="11"/>
        <v>3.0529999999999999</v>
      </c>
      <c r="BB20" s="9">
        <f t="shared" si="12"/>
        <v>0.21899999999999986</v>
      </c>
      <c r="BC20" s="10">
        <f t="shared" si="13"/>
        <v>0.23600000000000021</v>
      </c>
      <c r="BD20" s="9">
        <v>4.1139999999999999</v>
      </c>
      <c r="BE20" s="3">
        <v>4.7709999999999999</v>
      </c>
      <c r="BF20" s="15">
        <v>5.6</v>
      </c>
      <c r="BG20" s="15">
        <f t="shared" si="14"/>
        <v>4.7709999999999999</v>
      </c>
      <c r="BH20" s="9">
        <f t="shared" si="15"/>
        <v>0.65700000000000003</v>
      </c>
      <c r="BI20" s="10">
        <f t="shared" si="16"/>
        <v>0.82899999999999974</v>
      </c>
      <c r="BJ20" s="9">
        <v>4.4630000000000001</v>
      </c>
      <c r="BK20" s="3">
        <v>5.2409999999999997</v>
      </c>
      <c r="BL20" s="15">
        <v>6.2539999999999996</v>
      </c>
      <c r="BM20" s="15">
        <f t="shared" si="17"/>
        <v>5.2409999999999997</v>
      </c>
      <c r="BN20" s="9">
        <f t="shared" si="18"/>
        <v>0.77799999999999958</v>
      </c>
      <c r="BO20" s="10">
        <f t="shared" si="19"/>
        <v>1.0129999999999999</v>
      </c>
      <c r="BP20">
        <f t="shared" si="20"/>
        <v>0</v>
      </c>
      <c r="BQ20" s="93">
        <f t="shared" si="21"/>
        <v>1.7198952879581146</v>
      </c>
      <c r="BR20" s="93">
        <f t="shared" si="22"/>
        <v>2.036649214659684</v>
      </c>
      <c r="BS20" s="93" t="str">
        <f>VLOOKUP(C20,'Koppeling locatie - aslocatie'!$A$2:$C$8139,2,FALSE)</f>
        <v>amer254</v>
      </c>
      <c r="BT20" s="93">
        <f>VLOOKUP($BS20,aslocaties_v01!$C$3:$AA$500,MATCH($K$3/10,aslocaties_v01!$C$2:$X$2),FALSE)</f>
        <v>3.0169999999999999</v>
      </c>
      <c r="BU20" s="93">
        <f>VLOOKUP(BS20,aslocaties_v01!$C$3:$AA$500,MATCH($K$3,aslocaties_v01!$C$2:$X$2),FALSE)</f>
        <v>3.399</v>
      </c>
      <c r="BV20" s="93">
        <f>VLOOKUP(BS20,aslocaties_v01!$C$3:$AA$500,MATCH($K$3*10,aslocaties_v01!$C$2:$Y$2),FALSE)</f>
        <v>3.83</v>
      </c>
      <c r="BW20" s="93">
        <f t="shared" si="23"/>
        <v>0.38200000000000012</v>
      </c>
      <c r="BX20" s="93">
        <f t="shared" si="24"/>
        <v>0.43100000000000005</v>
      </c>
      <c r="BY20" s="94">
        <f t="shared" si="25"/>
        <v>0</v>
      </c>
      <c r="BZ20" s="94">
        <f t="shared" si="26"/>
        <v>0</v>
      </c>
      <c r="CA20" s="94">
        <f t="shared" si="27"/>
        <v>1.2999999999999901E-2</v>
      </c>
      <c r="CB20">
        <f t="shared" si="28"/>
        <v>1.2999999999999901E-2</v>
      </c>
      <c r="CC20" s="58">
        <f t="shared" si="29"/>
        <v>1.2999999999999901E-2</v>
      </c>
      <c r="CD20" s="95" t="b">
        <f t="shared" si="30"/>
        <v>0</v>
      </c>
      <c r="CE20" s="96" t="b">
        <f t="shared" si="31"/>
        <v>1</v>
      </c>
      <c r="CF20" t="b">
        <f t="shared" si="32"/>
        <v>1</v>
      </c>
      <c r="CG20" t="b">
        <f t="shared" si="33"/>
        <v>1</v>
      </c>
      <c r="CH20" s="84" t="b">
        <f t="shared" si="34"/>
        <v>1</v>
      </c>
      <c r="CI20">
        <f t="shared" si="35"/>
        <v>1.264</v>
      </c>
      <c r="CJ20" t="b">
        <f t="shared" si="36"/>
        <v>1</v>
      </c>
      <c r="CK20" t="b">
        <f t="shared" si="37"/>
        <v>0</v>
      </c>
      <c r="CL20" s="84" t="b">
        <f t="shared" si="57"/>
        <v>1</v>
      </c>
      <c r="CM20">
        <f t="shared" si="38"/>
        <v>3.0529999999999999</v>
      </c>
      <c r="CN20" t="b">
        <f t="shared" si="39"/>
        <v>1</v>
      </c>
      <c r="CO20" s="84">
        <f t="shared" si="40"/>
        <v>8.692983734098729E-2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410</v>
      </c>
      <c r="B21" s="3">
        <v>2</v>
      </c>
      <c r="C21" s="3" t="s">
        <v>1172</v>
      </c>
      <c r="D21" s="3" t="str">
        <f t="shared" si="0"/>
        <v>AM_1_34-1_dk_0021</v>
      </c>
      <c r="E21" s="3" t="str">
        <f t="shared" si="1"/>
        <v>0021</v>
      </c>
      <c r="F21" s="3">
        <v>114098.539</v>
      </c>
      <c r="G21" s="15">
        <v>413836.65600000002</v>
      </c>
      <c r="H21" s="35" t="str">
        <f t="shared" si="2"/>
        <v>ja</v>
      </c>
      <c r="I21" s="42">
        <v>14</v>
      </c>
      <c r="J21" s="20" t="s">
        <v>2278</v>
      </c>
      <c r="K21" s="21">
        <v>10000</v>
      </c>
      <c r="L21" s="28">
        <f t="shared" si="54"/>
        <v>1</v>
      </c>
      <c r="M21" s="28">
        <f t="shared" si="55"/>
        <v>1</v>
      </c>
      <c r="N21" s="56">
        <f t="shared" si="3"/>
        <v>10000</v>
      </c>
      <c r="O21" s="33">
        <f t="shared" si="56"/>
        <v>83.694292947609711</v>
      </c>
      <c r="P21" s="37">
        <f t="shared" si="4"/>
        <v>84.963083147909487</v>
      </c>
      <c r="Q21" s="9" t="s">
        <v>12</v>
      </c>
      <c r="R21" s="55" t="s">
        <v>12</v>
      </c>
      <c r="S21" s="55">
        <v>2.6589999999999998</v>
      </c>
      <c r="T21" s="55">
        <v>2.8210000000000002</v>
      </c>
      <c r="U21" s="55">
        <v>3</v>
      </c>
      <c r="V21" s="3">
        <v>3.1760000000000002</v>
      </c>
      <c r="W21" s="3">
        <v>3.3820000000000001</v>
      </c>
      <c r="X21" s="3" t="s">
        <v>12</v>
      </c>
      <c r="Y21" s="3">
        <v>3.8130000000000002</v>
      </c>
      <c r="Z21" s="15" t="s">
        <v>12</v>
      </c>
      <c r="AA21" s="10">
        <f t="shared" si="5"/>
        <v>3.3820000000000001</v>
      </c>
      <c r="AB21" s="9">
        <f t="shared" si="6"/>
        <v>0.38200000000000012</v>
      </c>
      <c r="AC21" s="10">
        <f t="shared" si="7"/>
        <v>0.43100000000000005</v>
      </c>
      <c r="AD21" s="9" t="s">
        <v>12</v>
      </c>
      <c r="AE21" s="55" t="s">
        <v>12</v>
      </c>
      <c r="AF21" s="55">
        <v>0.82599999999999996</v>
      </c>
      <c r="AG21" s="55">
        <v>0.89700000000000002</v>
      </c>
      <c r="AH21" s="55">
        <v>0.98399999999999999</v>
      </c>
      <c r="AI21" s="3">
        <v>1.081</v>
      </c>
      <c r="AJ21" s="3">
        <v>1.2030000000000001</v>
      </c>
      <c r="AK21" s="3" t="s">
        <v>12</v>
      </c>
      <c r="AL21" s="3">
        <v>1.462</v>
      </c>
      <c r="AM21" s="15" t="s">
        <v>12</v>
      </c>
      <c r="AN21" s="10">
        <f t="shared" si="8"/>
        <v>1.2030000000000001</v>
      </c>
      <c r="AO21" s="9">
        <f t="shared" si="9"/>
        <v>0.21900000000000008</v>
      </c>
      <c r="AP21" s="10">
        <f t="shared" si="10"/>
        <v>0.2589999999999999</v>
      </c>
      <c r="AQ21" s="9" t="s">
        <v>12</v>
      </c>
      <c r="AR21" s="55" t="s">
        <v>12</v>
      </c>
      <c r="AS21" s="55">
        <v>2.6949999999999998</v>
      </c>
      <c r="AT21" s="55">
        <v>2.7869999999999999</v>
      </c>
      <c r="AU21" s="55">
        <v>2.89</v>
      </c>
      <c r="AV21" s="3">
        <v>2.99</v>
      </c>
      <c r="AW21" s="3">
        <v>3.1030000000000002</v>
      </c>
      <c r="AX21" s="3" t="s">
        <v>12</v>
      </c>
      <c r="AY21" s="3">
        <v>3.3290000000000002</v>
      </c>
      <c r="AZ21" s="15" t="s">
        <v>12</v>
      </c>
      <c r="BA21" s="10">
        <f t="shared" si="11"/>
        <v>3.1030000000000002</v>
      </c>
      <c r="BB21" s="9">
        <f t="shared" si="12"/>
        <v>0.21300000000000008</v>
      </c>
      <c r="BC21" s="10">
        <f t="shared" si="13"/>
        <v>0.22599999999999998</v>
      </c>
      <c r="BD21" s="9">
        <v>4.0949999999999998</v>
      </c>
      <c r="BE21" s="3">
        <v>4.7530000000000001</v>
      </c>
      <c r="BF21" s="15">
        <v>5.585</v>
      </c>
      <c r="BG21" s="15">
        <f t="shared" si="14"/>
        <v>4.7530000000000001</v>
      </c>
      <c r="BH21" s="9">
        <f t="shared" si="15"/>
        <v>0.65800000000000036</v>
      </c>
      <c r="BI21" s="10">
        <f t="shared" si="16"/>
        <v>0.83199999999999985</v>
      </c>
      <c r="BJ21" s="9">
        <v>4.383</v>
      </c>
      <c r="BK21" s="3">
        <v>5.1630000000000003</v>
      </c>
      <c r="BL21" s="15">
        <v>6.1769999999999996</v>
      </c>
      <c r="BM21" s="15">
        <f t="shared" si="17"/>
        <v>5.1630000000000003</v>
      </c>
      <c r="BN21" s="9">
        <f t="shared" si="18"/>
        <v>0.78000000000000025</v>
      </c>
      <c r="BO21" s="10">
        <f t="shared" si="19"/>
        <v>1.0139999999999993</v>
      </c>
      <c r="BP21">
        <f t="shared" si="20"/>
        <v>0</v>
      </c>
      <c r="BQ21" s="93">
        <f t="shared" si="21"/>
        <v>1.722513089005236</v>
      </c>
      <c r="BR21" s="93">
        <f t="shared" si="22"/>
        <v>2.0418848167539267</v>
      </c>
      <c r="BS21" s="93" t="str">
        <f>VLOOKUP(C21,'Koppeling locatie - aslocatie'!$A$2:$C$8139,2,FALSE)</f>
        <v>amer254</v>
      </c>
      <c r="BT21" s="93">
        <f>VLOOKUP($BS21,aslocaties_v01!$C$3:$AA$500,MATCH($K$3/10,aslocaties_v01!$C$2:$X$2),FALSE)</f>
        <v>3.0169999999999999</v>
      </c>
      <c r="BU21" s="93">
        <f>VLOOKUP(BS21,aslocaties_v01!$C$3:$AA$500,MATCH($K$3,aslocaties_v01!$C$2:$X$2),FALSE)</f>
        <v>3.399</v>
      </c>
      <c r="BV21" s="93">
        <f>VLOOKUP(BS21,aslocaties_v01!$C$3:$AA$500,MATCH($K$3*10,aslocaties_v01!$C$2:$Y$2),FALSE)</f>
        <v>3.83</v>
      </c>
      <c r="BW21" s="93">
        <f t="shared" si="23"/>
        <v>0.38200000000000012</v>
      </c>
      <c r="BX21" s="93">
        <f t="shared" si="24"/>
        <v>0.43100000000000005</v>
      </c>
      <c r="BY21" s="94">
        <f t="shared" si="25"/>
        <v>0</v>
      </c>
      <c r="BZ21" s="94">
        <f t="shared" si="26"/>
        <v>0</v>
      </c>
      <c r="CA21" s="94">
        <f t="shared" si="27"/>
        <v>1.6999999999999904E-2</v>
      </c>
      <c r="CB21">
        <f t="shared" si="28"/>
        <v>1.6999999999999904E-2</v>
      </c>
      <c r="CC21" s="58">
        <f t="shared" si="29"/>
        <v>1.6999999999999904E-2</v>
      </c>
      <c r="CD21" s="95" t="b">
        <f t="shared" si="30"/>
        <v>0</v>
      </c>
      <c r="CE21" s="96" t="b">
        <f t="shared" si="31"/>
        <v>1</v>
      </c>
      <c r="CF21" t="b">
        <f t="shared" si="32"/>
        <v>1</v>
      </c>
      <c r="CG21" t="b">
        <f t="shared" si="33"/>
        <v>1</v>
      </c>
      <c r="CH21" s="84" t="b">
        <f t="shared" si="34"/>
        <v>1</v>
      </c>
      <c r="CI21">
        <f t="shared" si="35"/>
        <v>1.2030000000000001</v>
      </c>
      <c r="CJ21" t="b">
        <f t="shared" si="36"/>
        <v>1</v>
      </c>
      <c r="CK21" t="b">
        <f t="shared" si="37"/>
        <v>1</v>
      </c>
      <c r="CL21" s="84" t="b">
        <f t="shared" si="57"/>
        <v>1</v>
      </c>
      <c r="CM21">
        <f t="shared" si="38"/>
        <v>3.1030000000000002</v>
      </c>
      <c r="CN21" t="b">
        <f t="shared" si="39"/>
        <v>1</v>
      </c>
      <c r="CO21" s="84">
        <f t="shared" si="40"/>
        <v>8.0089849546683856E-2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0</v>
      </c>
      <c r="CY21" t="b">
        <f t="shared" si="50"/>
        <v>1</v>
      </c>
      <c r="CZ21" t="b">
        <f t="shared" si="51"/>
        <v>1</v>
      </c>
      <c r="DA21" s="84">
        <f t="shared" si="52"/>
        <v>1</v>
      </c>
      <c r="DB21" t="b">
        <f t="shared" si="53"/>
        <v>0</v>
      </c>
    </row>
    <row r="22" spans="1:106">
      <c r="A22" s="9">
        <v>411</v>
      </c>
      <c r="B22" s="3">
        <v>2</v>
      </c>
      <c r="C22" s="3" t="s">
        <v>1173</v>
      </c>
      <c r="D22" s="3" t="str">
        <f t="shared" si="0"/>
        <v>AM_1_34-1_dk_0022</v>
      </c>
      <c r="E22" s="3" t="str">
        <f t="shared" si="1"/>
        <v>0022</v>
      </c>
      <c r="F22" s="3">
        <v>114016.766</v>
      </c>
      <c r="G22" s="15">
        <v>413859.71899999998</v>
      </c>
      <c r="H22" s="35" t="str">
        <f t="shared" si="2"/>
        <v>ja</v>
      </c>
      <c r="I22" s="42">
        <v>14</v>
      </c>
      <c r="J22" s="20" t="s">
        <v>2278</v>
      </c>
      <c r="K22" s="21">
        <v>10000</v>
      </c>
      <c r="L22" s="28">
        <f t="shared" si="54"/>
        <v>1</v>
      </c>
      <c r="M22" s="28">
        <f t="shared" si="55"/>
        <v>1</v>
      </c>
      <c r="N22" s="56">
        <f t="shared" si="3"/>
        <v>10000</v>
      </c>
      <c r="O22" s="33">
        <f t="shared" si="56"/>
        <v>84.963083147909487</v>
      </c>
      <c r="P22" s="37">
        <f t="shared" si="4"/>
        <v>130.18302600570416</v>
      </c>
      <c r="Q22" s="9" t="s">
        <v>12</v>
      </c>
      <c r="R22" s="55" t="s">
        <v>12</v>
      </c>
      <c r="S22" s="55">
        <v>2.657</v>
      </c>
      <c r="T22" s="55">
        <v>2.819</v>
      </c>
      <c r="U22" s="55">
        <v>2.9980000000000002</v>
      </c>
      <c r="V22" s="3">
        <v>3.173</v>
      </c>
      <c r="W22" s="3">
        <v>3.379</v>
      </c>
      <c r="X22" s="3" t="s">
        <v>12</v>
      </c>
      <c r="Y22" s="3">
        <v>3.81</v>
      </c>
      <c r="Z22" s="15" t="s">
        <v>12</v>
      </c>
      <c r="AA22" s="10">
        <f t="shared" si="5"/>
        <v>3.379</v>
      </c>
      <c r="AB22" s="9">
        <f t="shared" si="6"/>
        <v>0.38099999999999978</v>
      </c>
      <c r="AC22" s="10">
        <f t="shared" si="7"/>
        <v>0.43100000000000005</v>
      </c>
      <c r="AD22" s="9" t="s">
        <v>12</v>
      </c>
      <c r="AE22" s="55" t="s">
        <v>12</v>
      </c>
      <c r="AF22" s="55">
        <v>0.74</v>
      </c>
      <c r="AG22" s="55">
        <v>0.80700000000000005</v>
      </c>
      <c r="AH22" s="55">
        <v>0.88800000000000001</v>
      </c>
      <c r="AI22" s="3">
        <v>0.98199999999999998</v>
      </c>
      <c r="AJ22" s="3">
        <v>1.1040000000000001</v>
      </c>
      <c r="AK22" s="3" t="s">
        <v>12</v>
      </c>
      <c r="AL22" s="3">
        <v>1.367</v>
      </c>
      <c r="AM22" s="15" t="s">
        <v>12</v>
      </c>
      <c r="AN22" s="10">
        <f t="shared" si="8"/>
        <v>1.1040000000000001</v>
      </c>
      <c r="AO22" s="9">
        <f t="shared" si="9"/>
        <v>0.21600000000000008</v>
      </c>
      <c r="AP22" s="10">
        <f t="shared" si="10"/>
        <v>0.2629999999999999</v>
      </c>
      <c r="AQ22" s="9" t="s">
        <v>12</v>
      </c>
      <c r="AR22" s="55" t="s">
        <v>12</v>
      </c>
      <c r="AS22" s="55">
        <v>2.609</v>
      </c>
      <c r="AT22" s="55">
        <v>2.6960000000000002</v>
      </c>
      <c r="AU22" s="55">
        <v>2.7919999999999998</v>
      </c>
      <c r="AV22" s="3">
        <v>2.8919999999999999</v>
      </c>
      <c r="AW22" s="3">
        <v>3.0169999999999999</v>
      </c>
      <c r="AX22" s="3" t="s">
        <v>12</v>
      </c>
      <c r="AY22" s="3">
        <v>3.2650000000000001</v>
      </c>
      <c r="AZ22" s="15" t="s">
        <v>12</v>
      </c>
      <c r="BA22" s="10">
        <f t="shared" si="11"/>
        <v>3.0169999999999999</v>
      </c>
      <c r="BB22" s="9">
        <f t="shared" si="12"/>
        <v>0.22500000000000009</v>
      </c>
      <c r="BC22" s="10">
        <f t="shared" si="13"/>
        <v>0.24800000000000022</v>
      </c>
      <c r="BD22" s="9">
        <v>4.0359999999999996</v>
      </c>
      <c r="BE22" s="3">
        <v>4.6970000000000001</v>
      </c>
      <c r="BF22" s="15">
        <v>5.5339999999999998</v>
      </c>
      <c r="BG22" s="15">
        <f t="shared" si="14"/>
        <v>4.6970000000000001</v>
      </c>
      <c r="BH22" s="9">
        <f t="shared" si="15"/>
        <v>0.66100000000000048</v>
      </c>
      <c r="BI22" s="10">
        <f t="shared" si="16"/>
        <v>0.83699999999999974</v>
      </c>
      <c r="BJ22" s="9">
        <v>4.2750000000000004</v>
      </c>
      <c r="BK22" s="3">
        <v>5.0449999999999999</v>
      </c>
      <c r="BL22" s="15">
        <v>6.0449999999999999</v>
      </c>
      <c r="BM22" s="15">
        <f t="shared" si="17"/>
        <v>5.0449999999999999</v>
      </c>
      <c r="BN22" s="9">
        <f t="shared" si="18"/>
        <v>0.76999999999999957</v>
      </c>
      <c r="BO22" s="10">
        <f t="shared" si="19"/>
        <v>1</v>
      </c>
      <c r="BP22">
        <f t="shared" si="20"/>
        <v>0</v>
      </c>
      <c r="BQ22" s="93">
        <f t="shared" si="21"/>
        <v>1.734908136482942</v>
      </c>
      <c r="BR22" s="93">
        <f t="shared" si="22"/>
        <v>2.0209973753280841</v>
      </c>
      <c r="BS22" s="93" t="str">
        <f>VLOOKUP(C22,'Koppeling locatie - aslocatie'!$A$2:$C$8139,2,FALSE)</f>
        <v>amer255</v>
      </c>
      <c r="BT22" s="93">
        <f>VLOOKUP($BS22,aslocaties_v01!$C$3:$AA$500,MATCH($K$3/10,aslocaties_v01!$C$2:$X$2),FALSE)</f>
        <v>2.98</v>
      </c>
      <c r="BU22" s="93">
        <f>VLOOKUP(BS22,aslocaties_v01!$C$3:$AA$500,MATCH($K$3,aslocaties_v01!$C$2:$X$2),FALSE)</f>
        <v>3.359</v>
      </c>
      <c r="BV22" s="93">
        <f>VLOOKUP(BS22,aslocaties_v01!$C$3:$AA$500,MATCH($K$3*10,aslocaties_v01!$C$2:$Y$2),FALSE)</f>
        <v>3.79</v>
      </c>
      <c r="BW22" s="93">
        <f t="shared" si="23"/>
        <v>0.379</v>
      </c>
      <c r="BX22" s="93">
        <f t="shared" si="24"/>
        <v>0.43100000000000005</v>
      </c>
      <c r="BY22" s="94">
        <f t="shared" si="25"/>
        <v>5.2493438320204699E-3</v>
      </c>
      <c r="BZ22" s="94">
        <f t="shared" si="26"/>
        <v>0</v>
      </c>
      <c r="CA22" s="94">
        <f t="shared" si="27"/>
        <v>1.8000000000000238E-2</v>
      </c>
      <c r="CB22">
        <f t="shared" si="28"/>
        <v>2.0000000000000018E-2</v>
      </c>
      <c r="CC22" s="58">
        <f t="shared" si="29"/>
        <v>2.0000000000000018E-2</v>
      </c>
      <c r="CD22" s="95" t="b">
        <f t="shared" si="30"/>
        <v>0</v>
      </c>
      <c r="CE22" s="96" t="b">
        <f t="shared" si="31"/>
        <v>1</v>
      </c>
      <c r="CF22" t="b">
        <f t="shared" si="32"/>
        <v>1</v>
      </c>
      <c r="CG22" t="b">
        <f t="shared" si="33"/>
        <v>1</v>
      </c>
      <c r="CH22" s="84" t="b">
        <f t="shared" si="34"/>
        <v>1</v>
      </c>
      <c r="CI22">
        <f t="shared" si="35"/>
        <v>1.1040000000000001</v>
      </c>
      <c r="CJ22" t="b">
        <f t="shared" si="36"/>
        <v>1</v>
      </c>
      <c r="CK22" t="b">
        <f t="shared" si="37"/>
        <v>1</v>
      </c>
      <c r="CL22" s="84" t="b">
        <f t="shared" si="57"/>
        <v>1</v>
      </c>
      <c r="CM22">
        <f t="shared" si="38"/>
        <v>3.0169999999999999</v>
      </c>
      <c r="CN22" t="b">
        <f t="shared" si="39"/>
        <v>1</v>
      </c>
      <c r="CO22" s="84">
        <f t="shared" si="40"/>
        <v>7.7748828639950654E-2</v>
      </c>
      <c r="CP22" t="b">
        <f t="shared" si="41"/>
        <v>1</v>
      </c>
      <c r="CQ22" s="96" t="b">
        <f t="shared" si="42"/>
        <v>1</v>
      </c>
      <c r="CR22" t="b">
        <f t="shared" si="43"/>
        <v>1</v>
      </c>
      <c r="CS22" t="b">
        <f t="shared" si="44"/>
        <v>0</v>
      </c>
      <c r="CT22" t="b">
        <f t="shared" si="45"/>
        <v>1</v>
      </c>
      <c r="CU22" t="b">
        <f t="shared" si="46"/>
        <v>1</v>
      </c>
      <c r="CV22" s="84" t="b">
        <f t="shared" si="47"/>
        <v>1</v>
      </c>
      <c r="CW22" t="b">
        <f t="shared" si="48"/>
        <v>1</v>
      </c>
      <c r="CX22" t="b">
        <f t="shared" si="49"/>
        <v>1</v>
      </c>
      <c r="CY22" t="b">
        <f t="shared" si="50"/>
        <v>1</v>
      </c>
      <c r="CZ22" t="b">
        <f t="shared" si="51"/>
        <v>1</v>
      </c>
      <c r="DA22" s="84">
        <f t="shared" si="52"/>
        <v>1</v>
      </c>
      <c r="DB22" t="b">
        <f t="shared" si="53"/>
        <v>0</v>
      </c>
    </row>
    <row r="23" spans="1:106">
      <c r="A23" s="9">
        <v>412</v>
      </c>
      <c r="B23" s="3">
        <v>2</v>
      </c>
      <c r="C23" s="3" t="s">
        <v>1174</v>
      </c>
      <c r="D23" s="3" t="str">
        <f t="shared" si="0"/>
        <v>AM_1_34-1_dk_0023</v>
      </c>
      <c r="E23" s="3" t="str">
        <f t="shared" si="1"/>
        <v>0023</v>
      </c>
      <c r="F23" s="3">
        <v>113892.148</v>
      </c>
      <c r="G23" s="15">
        <v>413897.375</v>
      </c>
      <c r="H23" s="35" t="str">
        <f t="shared" si="2"/>
        <v>ja</v>
      </c>
      <c r="I23" s="42">
        <v>14</v>
      </c>
      <c r="J23" s="20" t="s">
        <v>2278</v>
      </c>
      <c r="K23" s="21">
        <v>10000</v>
      </c>
      <c r="L23" s="28">
        <f t="shared" si="54"/>
        <v>1</v>
      </c>
      <c r="M23" s="28">
        <f t="shared" si="55"/>
        <v>1</v>
      </c>
      <c r="N23" s="56">
        <f t="shared" si="3"/>
        <v>10000</v>
      </c>
      <c r="O23" s="33">
        <f t="shared" si="56"/>
        <v>130.18302600570416</v>
      </c>
      <c r="P23" s="37">
        <f t="shared" si="4"/>
        <v>87.966124508256044</v>
      </c>
      <c r="Q23" s="9" t="s">
        <v>12</v>
      </c>
      <c r="R23" s="55" t="s">
        <v>12</v>
      </c>
      <c r="S23" s="55">
        <v>2.6539999999999999</v>
      </c>
      <c r="T23" s="55">
        <v>2.8149999999999999</v>
      </c>
      <c r="U23" s="55">
        <v>2.992</v>
      </c>
      <c r="V23" s="3">
        <v>3.1680000000000001</v>
      </c>
      <c r="W23" s="3">
        <v>3.3730000000000002</v>
      </c>
      <c r="X23" s="3" t="s">
        <v>12</v>
      </c>
      <c r="Y23" s="3">
        <v>3.8039999999999998</v>
      </c>
      <c r="Z23" s="15" t="s">
        <v>12</v>
      </c>
      <c r="AA23" s="10">
        <f t="shared" si="5"/>
        <v>3.3730000000000002</v>
      </c>
      <c r="AB23" s="9">
        <f t="shared" si="6"/>
        <v>0.38100000000000023</v>
      </c>
      <c r="AC23" s="10">
        <f t="shared" si="7"/>
        <v>0.43099999999999961</v>
      </c>
      <c r="AD23" s="9" t="s">
        <v>12</v>
      </c>
      <c r="AE23" s="55" t="s">
        <v>12</v>
      </c>
      <c r="AF23" s="55">
        <v>0.78300000000000003</v>
      </c>
      <c r="AG23" s="55">
        <v>0.85199999999999998</v>
      </c>
      <c r="AH23" s="55">
        <v>0.93500000000000005</v>
      </c>
      <c r="AI23" s="3">
        <v>1.028</v>
      </c>
      <c r="AJ23" s="3">
        <v>1.149</v>
      </c>
      <c r="AK23" s="3" t="s">
        <v>12</v>
      </c>
      <c r="AL23" s="3">
        <v>1.4059999999999999</v>
      </c>
      <c r="AM23" s="15" t="s">
        <v>12</v>
      </c>
      <c r="AN23" s="10">
        <f t="shared" si="8"/>
        <v>1.149</v>
      </c>
      <c r="AO23" s="9">
        <f t="shared" si="9"/>
        <v>0.21399999999999997</v>
      </c>
      <c r="AP23" s="10">
        <f t="shared" si="10"/>
        <v>0.2569999999999999</v>
      </c>
      <c r="AQ23" s="9" t="s">
        <v>12</v>
      </c>
      <c r="AR23" s="55" t="s">
        <v>12</v>
      </c>
      <c r="AS23" s="55">
        <v>2.6339999999999999</v>
      </c>
      <c r="AT23" s="55">
        <v>2.7269999999999999</v>
      </c>
      <c r="AU23" s="55">
        <v>2.83</v>
      </c>
      <c r="AV23" s="3">
        <v>2.93</v>
      </c>
      <c r="AW23" s="3">
        <v>3.044</v>
      </c>
      <c r="AX23" s="3" t="s">
        <v>12</v>
      </c>
      <c r="AY23" s="3">
        <v>3.2719999999999998</v>
      </c>
      <c r="AZ23" s="15" t="s">
        <v>12</v>
      </c>
      <c r="BA23" s="10">
        <f t="shared" si="11"/>
        <v>3.044</v>
      </c>
      <c r="BB23" s="9">
        <f t="shared" si="12"/>
        <v>0.21399999999999997</v>
      </c>
      <c r="BC23" s="10">
        <f t="shared" si="13"/>
        <v>0.22799999999999976</v>
      </c>
      <c r="BD23" s="9">
        <v>4.0350000000000001</v>
      </c>
      <c r="BE23" s="3">
        <v>4.6900000000000004</v>
      </c>
      <c r="BF23" s="15">
        <v>5.5179999999999998</v>
      </c>
      <c r="BG23" s="15">
        <f t="shared" si="14"/>
        <v>4.6900000000000004</v>
      </c>
      <c r="BH23" s="9">
        <f t="shared" si="15"/>
        <v>0.65500000000000025</v>
      </c>
      <c r="BI23" s="10">
        <f t="shared" si="16"/>
        <v>0.8279999999999994</v>
      </c>
      <c r="BJ23" s="9">
        <v>4.3070000000000004</v>
      </c>
      <c r="BK23" s="3">
        <v>5.0839999999999996</v>
      </c>
      <c r="BL23" s="15">
        <v>6.0910000000000002</v>
      </c>
      <c r="BM23" s="15">
        <f t="shared" si="17"/>
        <v>5.0839999999999996</v>
      </c>
      <c r="BN23" s="9">
        <f t="shared" si="18"/>
        <v>0.77699999999999925</v>
      </c>
      <c r="BO23" s="10">
        <f t="shared" si="19"/>
        <v>1.0070000000000006</v>
      </c>
      <c r="BP23">
        <f t="shared" si="20"/>
        <v>0</v>
      </c>
      <c r="BQ23" s="93">
        <f t="shared" si="21"/>
        <v>1.7191601049868763</v>
      </c>
      <c r="BR23" s="93">
        <f t="shared" si="22"/>
        <v>2.0393700787401543</v>
      </c>
      <c r="BS23" s="93" t="str">
        <f>VLOOKUP(C23,'Koppeling locatie - aslocatie'!$A$2:$C$8139,2,FALSE)</f>
        <v>amer255</v>
      </c>
      <c r="BT23" s="93">
        <f>VLOOKUP($BS23,aslocaties_v01!$C$3:$AA$500,MATCH($K$3/10,aslocaties_v01!$C$2:$X$2),FALSE)</f>
        <v>2.98</v>
      </c>
      <c r="BU23" s="93">
        <f>VLOOKUP(BS23,aslocaties_v01!$C$3:$AA$500,MATCH($K$3,aslocaties_v01!$C$2:$X$2),FALSE)</f>
        <v>3.359</v>
      </c>
      <c r="BV23" s="93">
        <f>VLOOKUP(BS23,aslocaties_v01!$C$3:$AA$500,MATCH($K$3*10,aslocaties_v01!$C$2:$Y$2),FALSE)</f>
        <v>3.79</v>
      </c>
      <c r="BW23" s="93">
        <f t="shared" si="23"/>
        <v>0.379</v>
      </c>
      <c r="BX23" s="93">
        <f t="shared" si="24"/>
        <v>0.43100000000000005</v>
      </c>
      <c r="BY23" s="94">
        <f t="shared" si="25"/>
        <v>5.2493438320215802E-3</v>
      </c>
      <c r="BZ23" s="94">
        <f t="shared" si="26"/>
        <v>1.1102230246251565E-15</v>
      </c>
      <c r="CA23" s="94">
        <f t="shared" si="27"/>
        <v>1.2000000000000011E-2</v>
      </c>
      <c r="CB23">
        <f t="shared" si="28"/>
        <v>1.4000000000000234E-2</v>
      </c>
      <c r="CC23" s="58">
        <f t="shared" si="29"/>
        <v>1.399999999999979E-2</v>
      </c>
      <c r="CD23" s="95" t="b">
        <f t="shared" si="30"/>
        <v>0</v>
      </c>
      <c r="CE23" s="96" t="b">
        <f t="shared" si="31"/>
        <v>1</v>
      </c>
      <c r="CF23" t="b">
        <f t="shared" si="32"/>
        <v>1</v>
      </c>
      <c r="CG23" t="b">
        <f t="shared" si="33"/>
        <v>1</v>
      </c>
      <c r="CH23" s="84" t="b">
        <f t="shared" si="34"/>
        <v>1</v>
      </c>
      <c r="CI23">
        <f t="shared" si="35"/>
        <v>1.149</v>
      </c>
      <c r="CJ23" t="b">
        <f t="shared" si="36"/>
        <v>1</v>
      </c>
      <c r="CK23" t="b">
        <f t="shared" si="37"/>
        <v>1</v>
      </c>
      <c r="CL23" s="84" t="b">
        <f t="shared" si="57"/>
        <v>1</v>
      </c>
      <c r="CM23">
        <f t="shared" si="38"/>
        <v>3.044</v>
      </c>
      <c r="CN23" t="b">
        <f t="shared" si="39"/>
        <v>1</v>
      </c>
      <c r="CO23" s="84">
        <f t="shared" si="40"/>
        <v>7.9488835400812335E-2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413</v>
      </c>
      <c r="B24" s="3">
        <v>2</v>
      </c>
      <c r="C24" s="3" t="s">
        <v>1175</v>
      </c>
      <c r="D24" s="3" t="str">
        <f t="shared" si="0"/>
        <v>AM_1_34-1_dk_0024</v>
      </c>
      <c r="E24" s="3" t="str">
        <f t="shared" si="1"/>
        <v>0024</v>
      </c>
      <c r="F24" s="3">
        <v>113808.43799999999</v>
      </c>
      <c r="G24" s="15">
        <v>413924.40600000002</v>
      </c>
      <c r="H24" s="35" t="str">
        <f t="shared" si="2"/>
        <v>ja</v>
      </c>
      <c r="I24" s="42">
        <v>13</v>
      </c>
      <c r="J24" s="20" t="s">
        <v>2278</v>
      </c>
      <c r="K24" s="21">
        <v>10000</v>
      </c>
      <c r="L24" s="28">
        <f t="shared" si="54"/>
        <v>1</v>
      </c>
      <c r="M24" s="28">
        <f t="shared" si="55"/>
        <v>1</v>
      </c>
      <c r="N24" s="56">
        <f t="shared" si="3"/>
        <v>10000</v>
      </c>
      <c r="O24" s="33">
        <f t="shared" si="56"/>
        <v>87.966124508256044</v>
      </c>
      <c r="P24" s="37">
        <f t="shared" si="4"/>
        <v>88.355694151538827</v>
      </c>
      <c r="Q24" s="9" t="s">
        <v>12</v>
      </c>
      <c r="R24" s="55" t="s">
        <v>12</v>
      </c>
      <c r="S24" s="55">
        <v>2.6520000000000001</v>
      </c>
      <c r="T24" s="55">
        <v>2.8130000000000002</v>
      </c>
      <c r="U24" s="55">
        <v>2.99</v>
      </c>
      <c r="V24" s="3">
        <v>3.165</v>
      </c>
      <c r="W24" s="3">
        <v>3.371</v>
      </c>
      <c r="X24" s="3" t="s">
        <v>12</v>
      </c>
      <c r="Y24" s="3">
        <v>3.8010000000000002</v>
      </c>
      <c r="Z24" s="15" t="s">
        <v>12</v>
      </c>
      <c r="AA24" s="10">
        <f t="shared" si="5"/>
        <v>3.371</v>
      </c>
      <c r="AB24" s="9">
        <f t="shared" si="6"/>
        <v>0.38099999999999978</v>
      </c>
      <c r="AC24" s="10">
        <f t="shared" si="7"/>
        <v>0.43000000000000016</v>
      </c>
      <c r="AD24" s="9" t="s">
        <v>12</v>
      </c>
      <c r="AE24" s="55" t="s">
        <v>12</v>
      </c>
      <c r="AF24" s="55">
        <v>0.74199999999999999</v>
      </c>
      <c r="AG24" s="55">
        <v>0.80700000000000005</v>
      </c>
      <c r="AH24" s="55">
        <v>0.88700000000000001</v>
      </c>
      <c r="AI24" s="3">
        <v>0.97899999999999998</v>
      </c>
      <c r="AJ24" s="3">
        <v>1.0980000000000001</v>
      </c>
      <c r="AK24" s="3" t="s">
        <v>12</v>
      </c>
      <c r="AL24" s="3">
        <v>1.3560000000000001</v>
      </c>
      <c r="AM24" s="15" t="s">
        <v>12</v>
      </c>
      <c r="AN24" s="10">
        <f t="shared" si="8"/>
        <v>1.0980000000000001</v>
      </c>
      <c r="AO24" s="9">
        <f t="shared" si="9"/>
        <v>0.21100000000000008</v>
      </c>
      <c r="AP24" s="10">
        <f t="shared" si="10"/>
        <v>0.25800000000000001</v>
      </c>
      <c r="AQ24" s="9" t="s">
        <v>12</v>
      </c>
      <c r="AR24" s="55" t="s">
        <v>12</v>
      </c>
      <c r="AS24" s="55">
        <v>2.5609999999999999</v>
      </c>
      <c r="AT24" s="55">
        <v>2.641</v>
      </c>
      <c r="AU24" s="55">
        <v>2.7330000000000001</v>
      </c>
      <c r="AV24" s="3">
        <v>2.8319999999999999</v>
      </c>
      <c r="AW24" s="3">
        <v>2.9569999999999999</v>
      </c>
      <c r="AX24" s="3" t="s">
        <v>12</v>
      </c>
      <c r="AY24" s="3">
        <v>3.206</v>
      </c>
      <c r="AZ24" s="15" t="s">
        <v>12</v>
      </c>
      <c r="BA24" s="10">
        <f t="shared" si="11"/>
        <v>2.9569999999999999</v>
      </c>
      <c r="BB24" s="9">
        <f t="shared" si="12"/>
        <v>0.22399999999999975</v>
      </c>
      <c r="BC24" s="10">
        <f t="shared" si="13"/>
        <v>0.24900000000000011</v>
      </c>
      <c r="BD24" s="9">
        <v>4.0149999999999997</v>
      </c>
      <c r="BE24" s="3">
        <v>4.6749999999999998</v>
      </c>
      <c r="BF24" s="15">
        <v>5.5119999999999996</v>
      </c>
      <c r="BG24" s="15">
        <f t="shared" si="14"/>
        <v>4.6749999999999998</v>
      </c>
      <c r="BH24" s="9">
        <f t="shared" si="15"/>
        <v>0.66000000000000014</v>
      </c>
      <c r="BI24" s="10">
        <f t="shared" si="16"/>
        <v>0.83699999999999974</v>
      </c>
      <c r="BJ24" s="9">
        <v>4.2960000000000003</v>
      </c>
      <c r="BK24" s="3">
        <v>5.0819999999999999</v>
      </c>
      <c r="BL24" s="15">
        <v>6.0990000000000002</v>
      </c>
      <c r="BM24" s="15">
        <f t="shared" si="17"/>
        <v>5.0819999999999999</v>
      </c>
      <c r="BN24" s="9">
        <f t="shared" si="18"/>
        <v>0.78599999999999959</v>
      </c>
      <c r="BO24" s="10">
        <f t="shared" si="19"/>
        <v>1.0170000000000003</v>
      </c>
      <c r="BP24">
        <f t="shared" si="20"/>
        <v>0</v>
      </c>
      <c r="BQ24" s="93">
        <f t="shared" si="21"/>
        <v>1.7322834645669305</v>
      </c>
      <c r="BR24" s="93">
        <f t="shared" si="22"/>
        <v>2.0629921259842519</v>
      </c>
      <c r="BS24" s="93" t="str">
        <f>VLOOKUP(C24,'Koppeling locatie - aslocatie'!$A$2:$C$8139,2,FALSE)</f>
        <v>amer255</v>
      </c>
      <c r="BT24" s="93">
        <f>VLOOKUP($BS24,aslocaties_v01!$C$3:$AA$500,MATCH($K$3/10,aslocaties_v01!$C$2:$X$2),FALSE)</f>
        <v>2.98</v>
      </c>
      <c r="BU24" s="93">
        <f>VLOOKUP(BS24,aslocaties_v01!$C$3:$AA$500,MATCH($K$3,aslocaties_v01!$C$2:$X$2),FALSE)</f>
        <v>3.359</v>
      </c>
      <c r="BV24" s="93">
        <f>VLOOKUP(BS24,aslocaties_v01!$C$3:$AA$500,MATCH($K$3*10,aslocaties_v01!$C$2:$Y$2),FALSE)</f>
        <v>3.79</v>
      </c>
      <c r="BW24" s="93">
        <f t="shared" si="23"/>
        <v>0.379</v>
      </c>
      <c r="BX24" s="93">
        <f t="shared" si="24"/>
        <v>0.43100000000000005</v>
      </c>
      <c r="BY24" s="94">
        <f t="shared" si="25"/>
        <v>5.2493438320204699E-3</v>
      </c>
      <c r="BZ24" s="94">
        <f t="shared" si="26"/>
        <v>2.3255813953486637E-3</v>
      </c>
      <c r="CA24" s="94">
        <f t="shared" si="27"/>
        <v>1.0000000000000231E-2</v>
      </c>
      <c r="CB24">
        <f t="shared" si="28"/>
        <v>1.2000000000000011E-2</v>
      </c>
      <c r="CC24" s="58">
        <f t="shared" si="29"/>
        <v>1.1000000000000121E-2</v>
      </c>
      <c r="CD24" s="95" t="b">
        <f t="shared" si="30"/>
        <v>0</v>
      </c>
      <c r="CE24" s="96" t="b">
        <f t="shared" si="31"/>
        <v>1</v>
      </c>
      <c r="CF24" t="b">
        <f t="shared" si="32"/>
        <v>1</v>
      </c>
      <c r="CG24" t="b">
        <f t="shared" si="33"/>
        <v>1</v>
      </c>
      <c r="CH24" s="84" t="b">
        <f t="shared" si="34"/>
        <v>1</v>
      </c>
      <c r="CI24">
        <f t="shared" si="35"/>
        <v>1.0980000000000001</v>
      </c>
      <c r="CJ24" t="b">
        <f t="shared" si="36"/>
        <v>1</v>
      </c>
      <c r="CK24" t="b">
        <f t="shared" si="37"/>
        <v>1</v>
      </c>
      <c r="CL24" s="84" t="b">
        <f t="shared" si="57"/>
        <v>1</v>
      </c>
      <c r="CM24">
        <f t="shared" si="38"/>
        <v>2.9569999999999999</v>
      </c>
      <c r="CN24" t="b">
        <f t="shared" si="39"/>
        <v>1</v>
      </c>
      <c r="CO24" s="84">
        <f t="shared" si="40"/>
        <v>8.0496146930963006E-2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0</v>
      </c>
      <c r="CY24" t="b">
        <f t="shared" si="50"/>
        <v>1</v>
      </c>
      <c r="CZ24" t="b">
        <f t="shared" si="51"/>
        <v>1</v>
      </c>
      <c r="DA24" s="84">
        <f t="shared" si="52"/>
        <v>1</v>
      </c>
      <c r="DB24" t="b">
        <f t="shared" si="53"/>
        <v>0</v>
      </c>
    </row>
    <row r="25" spans="1:106">
      <c r="A25" s="9">
        <v>414</v>
      </c>
      <c r="B25" s="3">
        <v>2</v>
      </c>
      <c r="C25" s="3" t="s">
        <v>1176</v>
      </c>
      <c r="D25" s="3" t="str">
        <f t="shared" si="0"/>
        <v>AM_1_34-1_dk_0025</v>
      </c>
      <c r="E25" s="3" t="str">
        <f t="shared" si="1"/>
        <v>0025</v>
      </c>
      <c r="F25" s="3">
        <v>113724.80499999999</v>
      </c>
      <c r="G25" s="15">
        <v>413952.90600000002</v>
      </c>
      <c r="H25" s="35" t="str">
        <f t="shared" si="2"/>
        <v>ja</v>
      </c>
      <c r="I25" s="42">
        <v>14</v>
      </c>
      <c r="J25" s="20" t="s">
        <v>2278</v>
      </c>
      <c r="K25" s="21">
        <v>10000</v>
      </c>
      <c r="L25" s="28">
        <f t="shared" si="54"/>
        <v>1</v>
      </c>
      <c r="M25" s="28">
        <f t="shared" si="55"/>
        <v>1</v>
      </c>
      <c r="N25" s="56">
        <f t="shared" si="3"/>
        <v>10000</v>
      </c>
      <c r="O25" s="33">
        <f t="shared" si="56"/>
        <v>88.355694151538827</v>
      </c>
      <c r="P25" s="37">
        <f t="shared" si="4"/>
        <v>137.64633792440421</v>
      </c>
      <c r="Q25" s="9" t="s">
        <v>12</v>
      </c>
      <c r="R25" s="55" t="s">
        <v>12</v>
      </c>
      <c r="S25" s="55">
        <v>2.649</v>
      </c>
      <c r="T25" s="55">
        <v>2.8090000000000002</v>
      </c>
      <c r="U25" s="55">
        <v>2.9860000000000002</v>
      </c>
      <c r="V25" s="3">
        <v>3.16</v>
      </c>
      <c r="W25" s="3">
        <v>3.3660000000000001</v>
      </c>
      <c r="X25" s="3" t="s">
        <v>12</v>
      </c>
      <c r="Y25" s="3">
        <v>3.7970000000000002</v>
      </c>
      <c r="Z25" s="15" t="s">
        <v>12</v>
      </c>
      <c r="AA25" s="10">
        <f t="shared" si="5"/>
        <v>3.3660000000000001</v>
      </c>
      <c r="AB25" s="9">
        <f t="shared" si="6"/>
        <v>0.37999999999999989</v>
      </c>
      <c r="AC25" s="10">
        <f t="shared" si="7"/>
        <v>0.43100000000000005</v>
      </c>
      <c r="AD25" s="9" t="s">
        <v>12</v>
      </c>
      <c r="AE25" s="55" t="s">
        <v>12</v>
      </c>
      <c r="AF25" s="55">
        <v>0.69699999999999995</v>
      </c>
      <c r="AG25" s="55">
        <v>0.76200000000000001</v>
      </c>
      <c r="AH25" s="55">
        <v>0.84099999999999997</v>
      </c>
      <c r="AI25" s="3">
        <v>0.92900000000000005</v>
      </c>
      <c r="AJ25" s="3">
        <v>1.0469999999999999</v>
      </c>
      <c r="AK25" s="3" t="s">
        <v>12</v>
      </c>
      <c r="AL25" s="3">
        <v>1.304</v>
      </c>
      <c r="AM25" s="15" t="s">
        <v>12</v>
      </c>
      <c r="AN25" s="10">
        <f t="shared" si="8"/>
        <v>1.0469999999999999</v>
      </c>
      <c r="AO25" s="9">
        <f t="shared" si="9"/>
        <v>0.20599999999999996</v>
      </c>
      <c r="AP25" s="10">
        <f t="shared" si="10"/>
        <v>0.25700000000000012</v>
      </c>
      <c r="AQ25" s="9" t="s">
        <v>12</v>
      </c>
      <c r="AR25" s="55" t="s">
        <v>12</v>
      </c>
      <c r="AS25" s="55">
        <v>2.512</v>
      </c>
      <c r="AT25" s="55">
        <v>2.5910000000000002</v>
      </c>
      <c r="AU25" s="55">
        <v>2.6829999999999998</v>
      </c>
      <c r="AV25" s="3">
        <v>2.7829999999999999</v>
      </c>
      <c r="AW25" s="3">
        <v>2.911</v>
      </c>
      <c r="AX25" s="3" t="s">
        <v>12</v>
      </c>
      <c r="AY25" s="3">
        <v>3.17</v>
      </c>
      <c r="AZ25" s="15" t="s">
        <v>12</v>
      </c>
      <c r="BA25" s="10">
        <f t="shared" si="11"/>
        <v>2.911</v>
      </c>
      <c r="BB25" s="9">
        <f t="shared" si="12"/>
        <v>0.2280000000000002</v>
      </c>
      <c r="BC25" s="10">
        <f t="shared" si="13"/>
        <v>0.2589999999999999</v>
      </c>
      <c r="BD25" s="9">
        <v>3.9529999999999998</v>
      </c>
      <c r="BE25" s="3">
        <v>4.6020000000000003</v>
      </c>
      <c r="BF25" s="15">
        <v>5.4340000000000002</v>
      </c>
      <c r="BG25" s="15">
        <f t="shared" si="14"/>
        <v>4.6020000000000003</v>
      </c>
      <c r="BH25" s="9">
        <f t="shared" si="15"/>
        <v>0.64900000000000047</v>
      </c>
      <c r="BI25" s="10">
        <f t="shared" si="16"/>
        <v>0.83199999999999985</v>
      </c>
      <c r="BJ25" s="9">
        <v>4.1929999999999996</v>
      </c>
      <c r="BK25" s="3">
        <v>4.9539999999999997</v>
      </c>
      <c r="BL25" s="15">
        <v>5.9429999999999996</v>
      </c>
      <c r="BM25" s="15">
        <f t="shared" si="17"/>
        <v>4.9539999999999997</v>
      </c>
      <c r="BN25" s="9">
        <f t="shared" si="18"/>
        <v>0.76100000000000012</v>
      </c>
      <c r="BO25" s="10">
        <f t="shared" si="19"/>
        <v>0.98899999999999988</v>
      </c>
      <c r="BP25">
        <f t="shared" si="20"/>
        <v>0</v>
      </c>
      <c r="BQ25" s="93">
        <f t="shared" si="21"/>
        <v>1.7078947368421069</v>
      </c>
      <c r="BR25" s="93">
        <f t="shared" si="22"/>
        <v>2.0026315789473692</v>
      </c>
      <c r="BS25" s="93" t="str">
        <f>VLOOKUP(C25,'Koppeling locatie - aslocatie'!$A$2:$C$8139,2,FALSE)</f>
        <v>amer255</v>
      </c>
      <c r="BT25" s="93">
        <f>VLOOKUP($BS25,aslocaties_v01!$C$3:$AA$500,MATCH($K$3/10,aslocaties_v01!$C$2:$X$2),FALSE)</f>
        <v>2.98</v>
      </c>
      <c r="BU25" s="93">
        <f>VLOOKUP(BS25,aslocaties_v01!$C$3:$AA$500,MATCH($K$3,aslocaties_v01!$C$2:$X$2),FALSE)</f>
        <v>3.359</v>
      </c>
      <c r="BV25" s="93">
        <f>VLOOKUP(BS25,aslocaties_v01!$C$3:$AA$500,MATCH($K$3*10,aslocaties_v01!$C$2:$Y$2),FALSE)</f>
        <v>3.79</v>
      </c>
      <c r="BW25" s="93">
        <f t="shared" si="23"/>
        <v>0.379</v>
      </c>
      <c r="BX25" s="93">
        <f t="shared" si="24"/>
        <v>0.43100000000000005</v>
      </c>
      <c r="BY25" s="94">
        <f t="shared" si="25"/>
        <v>2.6315789473680962E-3</v>
      </c>
      <c r="BZ25" s="94">
        <f t="shared" si="26"/>
        <v>0</v>
      </c>
      <c r="CA25" s="94">
        <f t="shared" si="27"/>
        <v>6.0000000000002274E-3</v>
      </c>
      <c r="CB25">
        <f t="shared" si="28"/>
        <v>7.0000000000001172E-3</v>
      </c>
      <c r="CC25" s="58">
        <f t="shared" si="29"/>
        <v>7.0000000000001172E-3</v>
      </c>
      <c r="CD25" s="95" t="b">
        <f t="shared" si="30"/>
        <v>0</v>
      </c>
      <c r="CE25" s="96" t="b">
        <f t="shared" si="31"/>
        <v>1</v>
      </c>
      <c r="CF25" t="b">
        <f t="shared" si="32"/>
        <v>1</v>
      </c>
      <c r="CG25" t="b">
        <f t="shared" si="33"/>
        <v>1</v>
      </c>
      <c r="CH25" s="84" t="b">
        <f t="shared" si="34"/>
        <v>1</v>
      </c>
      <c r="CI25">
        <f t="shared" si="35"/>
        <v>1.0469999999999999</v>
      </c>
      <c r="CJ25" t="b">
        <f t="shared" si="36"/>
        <v>1</v>
      </c>
      <c r="CK25" t="b">
        <f t="shared" si="37"/>
        <v>1</v>
      </c>
      <c r="CL25" s="84" t="b">
        <f t="shared" si="57"/>
        <v>1</v>
      </c>
      <c r="CM25">
        <f t="shared" si="38"/>
        <v>2.911</v>
      </c>
      <c r="CN25" t="b">
        <f t="shared" si="39"/>
        <v>1</v>
      </c>
      <c r="CO25" s="84">
        <f t="shared" si="40"/>
        <v>7.9202277924687522E-2</v>
      </c>
      <c r="CP25" t="b">
        <f t="shared" si="41"/>
        <v>1</v>
      </c>
      <c r="CQ25" s="96" t="b">
        <f t="shared" si="42"/>
        <v>1</v>
      </c>
      <c r="CR25" t="b">
        <f t="shared" si="43"/>
        <v>1</v>
      </c>
      <c r="CS25" t="b">
        <f t="shared" si="44"/>
        <v>0</v>
      </c>
      <c r="CT25" t="b">
        <f t="shared" si="45"/>
        <v>1</v>
      </c>
      <c r="CU25" t="b">
        <f t="shared" si="46"/>
        <v>1</v>
      </c>
      <c r="CV25" s="84" t="b">
        <f t="shared" si="47"/>
        <v>1</v>
      </c>
      <c r="CW25" t="b">
        <f t="shared" si="48"/>
        <v>1</v>
      </c>
      <c r="CX25" t="b">
        <f t="shared" si="49"/>
        <v>1</v>
      </c>
      <c r="CY25" t="b">
        <f t="shared" si="50"/>
        <v>1</v>
      </c>
      <c r="CZ25" t="b">
        <f t="shared" si="51"/>
        <v>1</v>
      </c>
      <c r="DA25" s="84">
        <f t="shared" si="52"/>
        <v>1</v>
      </c>
      <c r="DB25" t="b">
        <f t="shared" si="53"/>
        <v>0</v>
      </c>
    </row>
    <row r="26" spans="1:106">
      <c r="A26" s="9">
        <v>415</v>
      </c>
      <c r="B26" s="3">
        <v>2</v>
      </c>
      <c r="C26" s="3" t="s">
        <v>1177</v>
      </c>
      <c r="D26" s="3" t="str">
        <f t="shared" si="0"/>
        <v>AM_1_34-1_dk_0026</v>
      </c>
      <c r="E26" s="3" t="str">
        <f t="shared" si="1"/>
        <v>0026</v>
      </c>
      <c r="F26" s="3">
        <v>113587.55499999999</v>
      </c>
      <c r="G26" s="15">
        <v>413963.34399999998</v>
      </c>
      <c r="H26" s="35" t="str">
        <f t="shared" si="2"/>
        <v>ja</v>
      </c>
      <c r="I26" s="42">
        <v>22</v>
      </c>
      <c r="J26" s="20" t="s">
        <v>2278</v>
      </c>
      <c r="K26" s="21">
        <v>10000</v>
      </c>
      <c r="L26" s="28">
        <f t="shared" si="54"/>
        <v>1</v>
      </c>
      <c r="M26" s="28">
        <f t="shared" si="55"/>
        <v>1</v>
      </c>
      <c r="N26" s="56">
        <f t="shared" si="3"/>
        <v>10000</v>
      </c>
      <c r="O26" s="33">
        <f t="shared" si="56"/>
        <v>137.64633792440421</v>
      </c>
      <c r="P26" s="37">
        <f t="shared" si="4"/>
        <v>88.178096713421212</v>
      </c>
      <c r="Q26" s="9" t="s">
        <v>12</v>
      </c>
      <c r="R26" s="55" t="s">
        <v>12</v>
      </c>
      <c r="S26" s="55">
        <v>2.645</v>
      </c>
      <c r="T26" s="55">
        <v>2.8050000000000002</v>
      </c>
      <c r="U26" s="55">
        <v>2.9809999999999999</v>
      </c>
      <c r="V26" s="3">
        <v>3.1549999999999998</v>
      </c>
      <c r="W26" s="3">
        <v>3.3610000000000002</v>
      </c>
      <c r="X26" s="3" t="s">
        <v>12</v>
      </c>
      <c r="Y26" s="3">
        <v>3.7919999999999998</v>
      </c>
      <c r="Z26" s="15" t="s">
        <v>12</v>
      </c>
      <c r="AA26" s="10">
        <f t="shared" si="5"/>
        <v>3.3610000000000002</v>
      </c>
      <c r="AB26" s="9">
        <f t="shared" si="6"/>
        <v>0.38000000000000034</v>
      </c>
      <c r="AC26" s="10">
        <f t="shared" si="7"/>
        <v>0.43099999999999961</v>
      </c>
      <c r="AD26" s="9" t="s">
        <v>12</v>
      </c>
      <c r="AE26" s="55" t="s">
        <v>12</v>
      </c>
      <c r="AF26" s="55">
        <v>0.72499999999999998</v>
      </c>
      <c r="AG26" s="55">
        <v>0.79</v>
      </c>
      <c r="AH26" s="55">
        <v>0.871</v>
      </c>
      <c r="AI26" s="3">
        <v>0.96</v>
      </c>
      <c r="AJ26" s="3">
        <v>1.079</v>
      </c>
      <c r="AK26" s="3" t="s">
        <v>12</v>
      </c>
      <c r="AL26" s="3">
        <v>1.339</v>
      </c>
      <c r="AM26" s="15" t="s">
        <v>12</v>
      </c>
      <c r="AN26" s="10">
        <f t="shared" si="8"/>
        <v>1.079</v>
      </c>
      <c r="AO26" s="9">
        <f t="shared" si="9"/>
        <v>0.20799999999999996</v>
      </c>
      <c r="AP26" s="10">
        <f t="shared" si="10"/>
        <v>0.26</v>
      </c>
      <c r="AQ26" s="9" t="s">
        <v>12</v>
      </c>
      <c r="AR26" s="55" t="s">
        <v>12</v>
      </c>
      <c r="AS26" s="55">
        <v>2.5920000000000001</v>
      </c>
      <c r="AT26" s="55">
        <v>2.669</v>
      </c>
      <c r="AU26" s="55">
        <v>2.76</v>
      </c>
      <c r="AV26" s="3">
        <v>2.8570000000000002</v>
      </c>
      <c r="AW26" s="3">
        <v>2.9830000000000001</v>
      </c>
      <c r="AX26" s="3" t="s">
        <v>12</v>
      </c>
      <c r="AY26" s="3">
        <v>3.2370000000000001</v>
      </c>
      <c r="AZ26" s="15" t="s">
        <v>12</v>
      </c>
      <c r="BA26" s="10">
        <f t="shared" si="11"/>
        <v>2.9830000000000001</v>
      </c>
      <c r="BB26" s="9">
        <f t="shared" si="12"/>
        <v>0.22300000000000031</v>
      </c>
      <c r="BC26" s="10">
        <f t="shared" si="13"/>
        <v>0.254</v>
      </c>
      <c r="BD26" s="9">
        <v>3.9769999999999999</v>
      </c>
      <c r="BE26" s="3">
        <v>4.6180000000000003</v>
      </c>
      <c r="BF26" s="15">
        <v>5.4420000000000002</v>
      </c>
      <c r="BG26" s="15">
        <f t="shared" si="14"/>
        <v>4.6180000000000003</v>
      </c>
      <c r="BH26" s="9">
        <f t="shared" si="15"/>
        <v>0.64100000000000046</v>
      </c>
      <c r="BI26" s="10">
        <f t="shared" si="16"/>
        <v>0.82399999999999984</v>
      </c>
      <c r="BJ26" s="9">
        <v>4.181</v>
      </c>
      <c r="BK26" s="3">
        <v>4.9039999999999999</v>
      </c>
      <c r="BL26" s="15">
        <v>5.86</v>
      </c>
      <c r="BM26" s="15">
        <f t="shared" si="17"/>
        <v>4.9039999999999999</v>
      </c>
      <c r="BN26" s="9">
        <f t="shared" si="18"/>
        <v>0.72299999999999986</v>
      </c>
      <c r="BO26" s="10">
        <f t="shared" si="19"/>
        <v>0.95600000000000041</v>
      </c>
      <c r="BP26">
        <f t="shared" si="20"/>
        <v>0</v>
      </c>
      <c r="BQ26" s="93">
        <f t="shared" si="21"/>
        <v>1.6868421052631577</v>
      </c>
      <c r="BR26" s="93">
        <f t="shared" si="22"/>
        <v>1.9026315789473665</v>
      </c>
      <c r="BS26" s="93" t="str">
        <f>VLOOKUP(C26,'Koppeling locatie - aslocatie'!$A$2:$C$8139,2,FALSE)</f>
        <v>amer255</v>
      </c>
      <c r="BT26" s="93">
        <f>VLOOKUP($BS26,aslocaties_v01!$C$3:$AA$500,MATCH($K$3/10,aslocaties_v01!$C$2:$X$2),FALSE)</f>
        <v>2.98</v>
      </c>
      <c r="BU26" s="93">
        <f>VLOOKUP(BS26,aslocaties_v01!$C$3:$AA$500,MATCH($K$3,aslocaties_v01!$C$2:$X$2),FALSE)</f>
        <v>3.359</v>
      </c>
      <c r="BV26" s="93">
        <f>VLOOKUP(BS26,aslocaties_v01!$C$3:$AA$500,MATCH($K$3*10,aslocaties_v01!$C$2:$Y$2),FALSE)</f>
        <v>3.79</v>
      </c>
      <c r="BW26" s="93">
        <f t="shared" si="23"/>
        <v>0.379</v>
      </c>
      <c r="BX26" s="93">
        <f t="shared" si="24"/>
        <v>0.43100000000000005</v>
      </c>
      <c r="BY26" s="94">
        <f t="shared" si="25"/>
        <v>2.6315789473693174E-3</v>
      </c>
      <c r="BZ26" s="94">
        <f t="shared" si="26"/>
        <v>1.1102230246251565E-15</v>
      </c>
      <c r="CA26" s="94">
        <f t="shared" si="27"/>
        <v>9.9999999999988987E-4</v>
      </c>
      <c r="CB26">
        <f t="shared" si="28"/>
        <v>2.0000000000002238E-3</v>
      </c>
      <c r="CC26" s="58">
        <f t="shared" si="29"/>
        <v>1.9999999999997797E-3</v>
      </c>
      <c r="CD26" s="95" t="b">
        <f t="shared" si="30"/>
        <v>0</v>
      </c>
      <c r="CE26" s="96" t="b">
        <f t="shared" si="31"/>
        <v>1</v>
      </c>
      <c r="CF26" t="b">
        <f t="shared" si="32"/>
        <v>1</v>
      </c>
      <c r="CG26" t="b">
        <f t="shared" si="33"/>
        <v>1</v>
      </c>
      <c r="CH26" s="84" t="b">
        <f t="shared" si="34"/>
        <v>1</v>
      </c>
      <c r="CI26">
        <f t="shared" si="35"/>
        <v>1.079</v>
      </c>
      <c r="CJ26" t="b">
        <f t="shared" si="36"/>
        <v>1</v>
      </c>
      <c r="CK26" t="b">
        <f t="shared" si="37"/>
        <v>1</v>
      </c>
      <c r="CL26" s="84" t="b">
        <f t="shared" si="57"/>
        <v>1</v>
      </c>
      <c r="CM26">
        <f t="shared" si="38"/>
        <v>2.9830000000000001</v>
      </c>
      <c r="CN26" t="b">
        <f t="shared" si="39"/>
        <v>1</v>
      </c>
      <c r="CO26" s="84">
        <f t="shared" si="40"/>
        <v>7.7730299236928202E-2</v>
      </c>
      <c r="CP26" t="b">
        <f t="shared" si="41"/>
        <v>1</v>
      </c>
      <c r="CQ26" s="96" t="b">
        <f t="shared" si="42"/>
        <v>1</v>
      </c>
      <c r="CR26" t="b">
        <f t="shared" si="43"/>
        <v>1</v>
      </c>
      <c r="CS26" t="b">
        <f t="shared" si="44"/>
        <v>1</v>
      </c>
      <c r="CT26" t="b">
        <f t="shared" si="45"/>
        <v>1</v>
      </c>
      <c r="CU26" t="b">
        <f t="shared" si="46"/>
        <v>1</v>
      </c>
      <c r="CV26" s="84" t="b">
        <f t="shared" si="47"/>
        <v>1</v>
      </c>
      <c r="CW26" t="b">
        <f t="shared" si="48"/>
        <v>0</v>
      </c>
      <c r="CX26" t="b">
        <f t="shared" si="49"/>
        <v>1</v>
      </c>
      <c r="CY26" t="b">
        <f t="shared" si="50"/>
        <v>1</v>
      </c>
      <c r="CZ26" t="b">
        <f t="shared" si="51"/>
        <v>1</v>
      </c>
      <c r="DA26" s="84">
        <f t="shared" si="52"/>
        <v>1</v>
      </c>
      <c r="DB26" t="b">
        <f t="shared" si="53"/>
        <v>0</v>
      </c>
    </row>
    <row r="27" spans="1:106">
      <c r="A27" s="9">
        <v>416</v>
      </c>
      <c r="B27" s="3">
        <v>2</v>
      </c>
      <c r="C27" s="3" t="s">
        <v>1178</v>
      </c>
      <c r="D27" s="3" t="str">
        <f t="shared" si="0"/>
        <v>AM_1_34-1_dk_0027</v>
      </c>
      <c r="E27" s="3" t="str">
        <f t="shared" si="1"/>
        <v>0027</v>
      </c>
      <c r="F27" s="3">
        <v>113505.219</v>
      </c>
      <c r="G27" s="15">
        <v>413994.90600000002</v>
      </c>
      <c r="H27" s="35" t="str">
        <f t="shared" si="2"/>
        <v>ja</v>
      </c>
      <c r="I27" s="42">
        <v>25</v>
      </c>
      <c r="J27" s="20" t="s">
        <v>2278</v>
      </c>
      <c r="K27" s="21">
        <v>10000</v>
      </c>
      <c r="L27" s="28">
        <f t="shared" si="54"/>
        <v>1</v>
      </c>
      <c r="M27" s="28">
        <f t="shared" si="55"/>
        <v>1</v>
      </c>
      <c r="N27" s="56">
        <f t="shared" si="3"/>
        <v>10000</v>
      </c>
      <c r="O27" s="33">
        <f t="shared" si="56"/>
        <v>88.178096713421212</v>
      </c>
      <c r="P27" s="37">
        <f t="shared" si="4"/>
        <v>94.864686817577052</v>
      </c>
      <c r="Q27" s="9" t="s">
        <v>12</v>
      </c>
      <c r="R27" s="55" t="s">
        <v>12</v>
      </c>
      <c r="S27" s="55">
        <v>2.6429999999999998</v>
      </c>
      <c r="T27" s="55">
        <v>2.802</v>
      </c>
      <c r="U27" s="55">
        <v>2.9780000000000002</v>
      </c>
      <c r="V27" s="3">
        <v>3.1520000000000001</v>
      </c>
      <c r="W27" s="3">
        <v>3.3580000000000001</v>
      </c>
      <c r="X27" s="3" t="s">
        <v>12</v>
      </c>
      <c r="Y27" s="3">
        <v>3.7890000000000001</v>
      </c>
      <c r="Z27" s="15" t="s">
        <v>12</v>
      </c>
      <c r="AA27" s="10">
        <f t="shared" si="5"/>
        <v>3.3580000000000001</v>
      </c>
      <c r="AB27" s="9">
        <f t="shared" si="6"/>
        <v>0.37999999999999989</v>
      </c>
      <c r="AC27" s="10">
        <f t="shared" si="7"/>
        <v>0.43100000000000005</v>
      </c>
      <c r="AD27" s="9" t="s">
        <v>12</v>
      </c>
      <c r="AE27" s="55" t="s">
        <v>12</v>
      </c>
      <c r="AF27" s="55">
        <v>0.71799999999999997</v>
      </c>
      <c r="AG27" s="55">
        <v>0.78300000000000003</v>
      </c>
      <c r="AH27" s="55">
        <v>0.86499999999999999</v>
      </c>
      <c r="AI27" s="3">
        <v>0.95399999999999996</v>
      </c>
      <c r="AJ27" s="3">
        <v>1.069</v>
      </c>
      <c r="AK27" s="3" t="s">
        <v>12</v>
      </c>
      <c r="AL27" s="3">
        <v>1.3180000000000001</v>
      </c>
      <c r="AM27" s="15" t="s">
        <v>12</v>
      </c>
      <c r="AN27" s="10">
        <f t="shared" si="8"/>
        <v>1.069</v>
      </c>
      <c r="AO27" s="9">
        <f t="shared" si="9"/>
        <v>0.20399999999999996</v>
      </c>
      <c r="AP27" s="10">
        <f t="shared" si="10"/>
        <v>0.24900000000000011</v>
      </c>
      <c r="AQ27" s="9" t="s">
        <v>12</v>
      </c>
      <c r="AR27" s="55" t="s">
        <v>12</v>
      </c>
      <c r="AS27" s="55">
        <v>2.504</v>
      </c>
      <c r="AT27" s="55">
        <v>2.5910000000000002</v>
      </c>
      <c r="AU27" s="55">
        <v>2.6890000000000001</v>
      </c>
      <c r="AV27" s="3">
        <v>2.7890000000000001</v>
      </c>
      <c r="AW27" s="3">
        <v>2.907</v>
      </c>
      <c r="AX27" s="3" t="s">
        <v>12</v>
      </c>
      <c r="AY27" s="3">
        <v>3.1440000000000001</v>
      </c>
      <c r="AZ27" s="15" t="s">
        <v>12</v>
      </c>
      <c r="BA27" s="10">
        <f t="shared" si="11"/>
        <v>2.907</v>
      </c>
      <c r="BB27" s="9">
        <f t="shared" si="12"/>
        <v>0.21799999999999997</v>
      </c>
      <c r="BC27" s="10">
        <f t="shared" si="13"/>
        <v>0.2370000000000001</v>
      </c>
      <c r="BD27" s="9">
        <v>3.8839999999999999</v>
      </c>
      <c r="BE27" s="3">
        <v>4.5129999999999999</v>
      </c>
      <c r="BF27" s="15">
        <v>5.3250000000000002</v>
      </c>
      <c r="BG27" s="15">
        <f t="shared" si="14"/>
        <v>4.5129999999999999</v>
      </c>
      <c r="BH27" s="9">
        <f t="shared" si="15"/>
        <v>0.629</v>
      </c>
      <c r="BI27" s="10">
        <f t="shared" si="16"/>
        <v>0.81200000000000028</v>
      </c>
      <c r="BJ27" s="9">
        <v>4.1180000000000003</v>
      </c>
      <c r="BK27" s="3">
        <v>4.8390000000000004</v>
      </c>
      <c r="BL27" s="15">
        <v>5.8040000000000003</v>
      </c>
      <c r="BM27" s="15">
        <f t="shared" si="17"/>
        <v>4.8390000000000004</v>
      </c>
      <c r="BN27" s="9">
        <f t="shared" si="18"/>
        <v>0.72100000000000009</v>
      </c>
      <c r="BO27" s="10">
        <f t="shared" si="19"/>
        <v>0.96499999999999986</v>
      </c>
      <c r="BP27">
        <f t="shared" si="20"/>
        <v>0</v>
      </c>
      <c r="BQ27" s="93">
        <f t="shared" si="21"/>
        <v>1.6552631578947372</v>
      </c>
      <c r="BR27" s="93">
        <f t="shared" si="22"/>
        <v>1.8973684210526323</v>
      </c>
      <c r="BS27" s="93" t="str">
        <f>VLOOKUP(C27,'Koppeling locatie - aslocatie'!$A$2:$C$8139,2,FALSE)</f>
        <v>amer255</v>
      </c>
      <c r="BT27" s="93">
        <f>VLOOKUP($BS27,aslocaties_v01!$C$3:$AA$500,MATCH($K$3/10,aslocaties_v01!$C$2:$X$2),FALSE)</f>
        <v>2.98</v>
      </c>
      <c r="BU27" s="93">
        <f>VLOOKUP(BS27,aslocaties_v01!$C$3:$AA$500,MATCH($K$3,aslocaties_v01!$C$2:$X$2),FALSE)</f>
        <v>3.359</v>
      </c>
      <c r="BV27" s="93">
        <f>VLOOKUP(BS27,aslocaties_v01!$C$3:$AA$500,MATCH($K$3*10,aslocaties_v01!$C$2:$Y$2),FALSE)</f>
        <v>3.79</v>
      </c>
      <c r="BW27" s="93">
        <f t="shared" si="23"/>
        <v>0.379</v>
      </c>
      <c r="BX27" s="93">
        <f t="shared" si="24"/>
        <v>0.43100000000000005</v>
      </c>
      <c r="BY27" s="94">
        <f t="shared" si="25"/>
        <v>2.6315789473680962E-3</v>
      </c>
      <c r="BZ27" s="94">
        <f t="shared" si="26"/>
        <v>0</v>
      </c>
      <c r="CA27" s="94">
        <f t="shared" si="27"/>
        <v>1.9999999999997797E-3</v>
      </c>
      <c r="CB27">
        <f t="shared" si="28"/>
        <v>9.9999999999988987E-4</v>
      </c>
      <c r="CC27" s="58">
        <f t="shared" si="29"/>
        <v>9.9999999999988987E-4</v>
      </c>
      <c r="CD27" s="95" t="b">
        <f t="shared" si="30"/>
        <v>0</v>
      </c>
      <c r="CE27" s="96" t="b">
        <f t="shared" si="31"/>
        <v>1</v>
      </c>
      <c r="CF27" t="b">
        <f t="shared" si="32"/>
        <v>1</v>
      </c>
      <c r="CG27" t="b">
        <f t="shared" si="33"/>
        <v>1</v>
      </c>
      <c r="CH27" s="84" t="b">
        <f t="shared" si="34"/>
        <v>1</v>
      </c>
      <c r="CI27">
        <f t="shared" si="35"/>
        <v>1.069</v>
      </c>
      <c r="CJ27" t="b">
        <f t="shared" si="36"/>
        <v>1</v>
      </c>
      <c r="CK27" t="b">
        <f t="shared" si="37"/>
        <v>1</v>
      </c>
      <c r="CL27" s="84" t="b">
        <f t="shared" si="57"/>
        <v>1</v>
      </c>
      <c r="CM27">
        <f t="shared" si="38"/>
        <v>2.907</v>
      </c>
      <c r="CN27" t="b">
        <f t="shared" si="39"/>
        <v>1</v>
      </c>
      <c r="CO27" s="84">
        <f t="shared" si="40"/>
        <v>8.1089205131630746E-2</v>
      </c>
      <c r="CP27" t="b">
        <f t="shared" si="41"/>
        <v>1</v>
      </c>
      <c r="CQ27" s="96" t="b">
        <f t="shared" si="42"/>
        <v>1</v>
      </c>
      <c r="CR27" t="b">
        <f t="shared" si="43"/>
        <v>0</v>
      </c>
      <c r="CS27" t="b">
        <f t="shared" si="44"/>
        <v>1</v>
      </c>
      <c r="CT27" t="b">
        <f t="shared" si="45"/>
        <v>1</v>
      </c>
      <c r="CU27" t="b">
        <f t="shared" si="46"/>
        <v>1</v>
      </c>
      <c r="CV27" s="84" t="b">
        <f t="shared" si="47"/>
        <v>1</v>
      </c>
      <c r="CW27" t="b">
        <f t="shared" si="48"/>
        <v>1</v>
      </c>
      <c r="CX27" t="b">
        <f t="shared" si="49"/>
        <v>0</v>
      </c>
      <c r="CY27" t="b">
        <f t="shared" si="50"/>
        <v>1</v>
      </c>
      <c r="CZ27" t="b">
        <f t="shared" si="51"/>
        <v>1</v>
      </c>
      <c r="DA27" s="84">
        <f t="shared" si="52"/>
        <v>2</v>
      </c>
      <c r="DB27" t="b">
        <f t="shared" si="53"/>
        <v>0</v>
      </c>
    </row>
    <row r="28" spans="1:106">
      <c r="A28" s="9">
        <v>417</v>
      </c>
      <c r="B28" s="3">
        <v>2</v>
      </c>
      <c r="C28" s="3" t="s">
        <v>1179</v>
      </c>
      <c r="D28" s="3" t="str">
        <f t="shared" si="0"/>
        <v>AM_1_34-1_dk_0028</v>
      </c>
      <c r="E28" s="3" t="str">
        <f t="shared" si="1"/>
        <v>0028</v>
      </c>
      <c r="F28" s="3">
        <v>113437.781</v>
      </c>
      <c r="G28" s="15">
        <v>414061.625</v>
      </c>
      <c r="H28" s="35" t="str">
        <f t="shared" si="2"/>
        <v>ja</v>
      </c>
      <c r="I28" s="42">
        <v>31</v>
      </c>
      <c r="J28" s="20" t="s">
        <v>2278</v>
      </c>
      <c r="K28" s="21">
        <v>10000</v>
      </c>
      <c r="L28" s="28">
        <f t="shared" si="54"/>
        <v>1</v>
      </c>
      <c r="M28" s="28">
        <f t="shared" si="55"/>
        <v>1</v>
      </c>
      <c r="N28" s="56">
        <f t="shared" si="3"/>
        <v>10000</v>
      </c>
      <c r="O28" s="33">
        <f t="shared" si="56"/>
        <v>94.864686817577052</v>
      </c>
      <c r="P28" s="37">
        <f t="shared" si="4"/>
        <v>86.23753948832622</v>
      </c>
      <c r="Q28" s="9" t="s">
        <v>12</v>
      </c>
      <c r="R28" s="55" t="s">
        <v>12</v>
      </c>
      <c r="S28" s="55">
        <v>2.641</v>
      </c>
      <c r="T28" s="55">
        <v>2.7989999999999999</v>
      </c>
      <c r="U28" s="55">
        <v>2.9740000000000002</v>
      </c>
      <c r="V28" s="3">
        <v>3.1480000000000001</v>
      </c>
      <c r="W28" s="3">
        <v>3.3530000000000002</v>
      </c>
      <c r="X28" s="3" t="s">
        <v>12</v>
      </c>
      <c r="Y28" s="3">
        <v>3.7850000000000001</v>
      </c>
      <c r="Z28" s="15" t="s">
        <v>12</v>
      </c>
      <c r="AA28" s="10">
        <f t="shared" si="5"/>
        <v>3.3530000000000002</v>
      </c>
      <c r="AB28" s="9">
        <f t="shared" si="6"/>
        <v>0.379</v>
      </c>
      <c r="AC28" s="10">
        <f t="shared" si="7"/>
        <v>0.43199999999999994</v>
      </c>
      <c r="AD28" s="9" t="s">
        <v>12</v>
      </c>
      <c r="AE28" s="55" t="s">
        <v>12</v>
      </c>
      <c r="AF28" s="55">
        <v>0.70499999999999996</v>
      </c>
      <c r="AG28" s="55">
        <v>0.77</v>
      </c>
      <c r="AH28" s="55">
        <v>0.84899999999999998</v>
      </c>
      <c r="AI28" s="3">
        <v>0.93500000000000005</v>
      </c>
      <c r="AJ28" s="3">
        <v>1.052</v>
      </c>
      <c r="AK28" s="3" t="s">
        <v>12</v>
      </c>
      <c r="AL28" s="3">
        <v>1.3080000000000001</v>
      </c>
      <c r="AM28" s="15" t="s">
        <v>12</v>
      </c>
      <c r="AN28" s="10">
        <f t="shared" si="8"/>
        <v>1.052</v>
      </c>
      <c r="AO28" s="9">
        <f t="shared" si="9"/>
        <v>0.20300000000000007</v>
      </c>
      <c r="AP28" s="10">
        <f t="shared" si="10"/>
        <v>0.25600000000000001</v>
      </c>
      <c r="AQ28" s="9" t="s">
        <v>12</v>
      </c>
      <c r="AR28" s="55" t="s">
        <v>12</v>
      </c>
      <c r="AS28" s="55">
        <v>2.544</v>
      </c>
      <c r="AT28" s="55">
        <v>2.6259999999999999</v>
      </c>
      <c r="AU28" s="55">
        <v>2.72</v>
      </c>
      <c r="AV28" s="3">
        <v>2.8210000000000002</v>
      </c>
      <c r="AW28" s="3">
        <v>2.9529999999999998</v>
      </c>
      <c r="AX28" s="3" t="s">
        <v>12</v>
      </c>
      <c r="AY28" s="3">
        <v>3.214</v>
      </c>
      <c r="AZ28" s="15" t="s">
        <v>12</v>
      </c>
      <c r="BA28" s="10">
        <f t="shared" si="11"/>
        <v>2.9529999999999998</v>
      </c>
      <c r="BB28" s="9">
        <f t="shared" si="12"/>
        <v>0.23299999999999965</v>
      </c>
      <c r="BC28" s="10">
        <f t="shared" si="13"/>
        <v>0.26100000000000012</v>
      </c>
      <c r="BD28" s="9">
        <v>3.9169999999999998</v>
      </c>
      <c r="BE28" s="3">
        <v>4.5460000000000003</v>
      </c>
      <c r="BF28" s="15">
        <v>5.3550000000000004</v>
      </c>
      <c r="BG28" s="15">
        <f t="shared" si="14"/>
        <v>4.5460000000000003</v>
      </c>
      <c r="BH28" s="9">
        <f t="shared" si="15"/>
        <v>0.62900000000000045</v>
      </c>
      <c r="BI28" s="10">
        <f t="shared" si="16"/>
        <v>0.80900000000000016</v>
      </c>
      <c r="BJ28" s="9">
        <v>4.0679999999999996</v>
      </c>
      <c r="BK28" s="3">
        <v>4.7439999999999998</v>
      </c>
      <c r="BL28" s="15">
        <v>5.6639999999999997</v>
      </c>
      <c r="BM28" s="15">
        <f t="shared" si="17"/>
        <v>4.7439999999999998</v>
      </c>
      <c r="BN28" s="9">
        <f t="shared" si="18"/>
        <v>0.67600000000000016</v>
      </c>
      <c r="BO28" s="10">
        <f t="shared" si="19"/>
        <v>0.91999999999999993</v>
      </c>
      <c r="BP28">
        <f t="shared" si="20"/>
        <v>0</v>
      </c>
      <c r="BQ28" s="93">
        <f t="shared" si="21"/>
        <v>1.6596306068601594</v>
      </c>
      <c r="BR28" s="93">
        <f t="shared" si="22"/>
        <v>1.7836411609498686</v>
      </c>
      <c r="BS28" s="93" t="str">
        <f>VLOOKUP(C28,'Koppeling locatie - aslocatie'!$A$2:$C$8139,2,FALSE)</f>
        <v>amer255</v>
      </c>
      <c r="BT28" s="93">
        <f>VLOOKUP($BS28,aslocaties_v01!$C$3:$AA$500,MATCH($K$3/10,aslocaties_v01!$C$2:$X$2),FALSE)</f>
        <v>2.98</v>
      </c>
      <c r="BU28" s="93">
        <f>VLOOKUP(BS28,aslocaties_v01!$C$3:$AA$500,MATCH($K$3,aslocaties_v01!$C$2:$X$2),FALSE)</f>
        <v>3.359</v>
      </c>
      <c r="BV28" s="93">
        <f>VLOOKUP(BS28,aslocaties_v01!$C$3:$AA$500,MATCH($K$3*10,aslocaties_v01!$C$2:$Y$2),FALSE)</f>
        <v>3.79</v>
      </c>
      <c r="BW28" s="93">
        <f t="shared" si="23"/>
        <v>0.379</v>
      </c>
      <c r="BX28" s="93">
        <f t="shared" si="24"/>
        <v>0.43100000000000005</v>
      </c>
      <c r="BY28" s="94">
        <f t="shared" si="25"/>
        <v>0</v>
      </c>
      <c r="BZ28" s="94">
        <f t="shared" si="26"/>
        <v>2.3148148148145475E-3</v>
      </c>
      <c r="CA28" s="94">
        <f t="shared" si="27"/>
        <v>5.9999999999997833E-3</v>
      </c>
      <c r="CB28">
        <f t="shared" si="28"/>
        <v>5.9999999999997833E-3</v>
      </c>
      <c r="CC28" s="58">
        <f t="shared" si="29"/>
        <v>4.9999999999998934E-3</v>
      </c>
      <c r="CD28" s="95" t="b">
        <f t="shared" si="30"/>
        <v>0</v>
      </c>
      <c r="CE28" s="96" t="b">
        <f t="shared" si="31"/>
        <v>1</v>
      </c>
      <c r="CF28" t="b">
        <f t="shared" si="32"/>
        <v>1</v>
      </c>
      <c r="CG28" t="b">
        <f t="shared" si="33"/>
        <v>1</v>
      </c>
      <c r="CH28" s="84" t="b">
        <f t="shared" si="34"/>
        <v>1</v>
      </c>
      <c r="CI28">
        <f t="shared" si="35"/>
        <v>1.052</v>
      </c>
      <c r="CJ28" t="b">
        <f t="shared" si="36"/>
        <v>1</v>
      </c>
      <c r="CK28" t="b">
        <f t="shared" si="37"/>
        <v>1</v>
      </c>
      <c r="CL28" s="84" t="b">
        <f t="shared" si="57"/>
        <v>1</v>
      </c>
      <c r="CM28">
        <f t="shared" si="38"/>
        <v>2.9529999999999998</v>
      </c>
      <c r="CN28" t="b">
        <f t="shared" si="39"/>
        <v>1</v>
      </c>
      <c r="CO28" s="84">
        <f t="shared" si="40"/>
        <v>7.7332891259713432E-2</v>
      </c>
      <c r="CP28" t="b">
        <f t="shared" si="41"/>
        <v>1</v>
      </c>
      <c r="CQ28" s="96" t="b">
        <f t="shared" si="42"/>
        <v>1</v>
      </c>
      <c r="CR28" t="b">
        <f t="shared" si="43"/>
        <v>1</v>
      </c>
      <c r="CS28" t="b">
        <f t="shared" si="44"/>
        <v>0</v>
      </c>
      <c r="CT28" t="b">
        <f t="shared" si="45"/>
        <v>1</v>
      </c>
      <c r="CU28" t="b">
        <f t="shared" si="46"/>
        <v>1</v>
      </c>
      <c r="CV28" s="84" t="b">
        <f t="shared" si="47"/>
        <v>1</v>
      </c>
      <c r="CW28" t="b">
        <f t="shared" si="48"/>
        <v>1</v>
      </c>
      <c r="CX28" t="b">
        <f t="shared" si="49"/>
        <v>1</v>
      </c>
      <c r="CY28" t="b">
        <f t="shared" si="50"/>
        <v>1</v>
      </c>
      <c r="CZ28" t="b">
        <f t="shared" si="51"/>
        <v>1</v>
      </c>
      <c r="DA28" s="84">
        <f t="shared" si="52"/>
        <v>1</v>
      </c>
      <c r="DB28" t="b">
        <f t="shared" si="53"/>
        <v>0</v>
      </c>
    </row>
    <row r="29" spans="1:106">
      <c r="A29" s="9">
        <v>418</v>
      </c>
      <c r="B29" s="3">
        <v>2</v>
      </c>
      <c r="C29" s="3" t="s">
        <v>1180</v>
      </c>
      <c r="D29" s="3" t="str">
        <f t="shared" si="0"/>
        <v>AM_1_34-1_dk_0029</v>
      </c>
      <c r="E29" s="3" t="str">
        <f t="shared" si="1"/>
        <v>0029</v>
      </c>
      <c r="F29" s="3">
        <v>113358.17200000001</v>
      </c>
      <c r="G29" s="15">
        <v>414094.78100000002</v>
      </c>
      <c r="H29" s="35" t="str">
        <f t="shared" si="2"/>
        <v>ja</v>
      </c>
      <c r="I29" s="42">
        <v>32</v>
      </c>
      <c r="J29" s="20" t="s">
        <v>2278</v>
      </c>
      <c r="K29" s="21">
        <v>10000</v>
      </c>
      <c r="L29" s="28">
        <f t="shared" si="54"/>
        <v>1</v>
      </c>
      <c r="M29" s="28">
        <f t="shared" si="55"/>
        <v>1</v>
      </c>
      <c r="N29" s="56">
        <f t="shared" si="3"/>
        <v>10000</v>
      </c>
      <c r="O29" s="33">
        <f t="shared" si="56"/>
        <v>86.23753948832622</v>
      </c>
      <c r="P29" s="37">
        <f t="shared" si="4"/>
        <v>2424.7579109927751</v>
      </c>
      <c r="Q29" s="9" t="s">
        <v>12</v>
      </c>
      <c r="R29" s="55" t="s">
        <v>12</v>
      </c>
      <c r="S29" s="55">
        <v>2.6389999999999998</v>
      </c>
      <c r="T29" s="55">
        <v>2.7959999999999998</v>
      </c>
      <c r="U29" s="55">
        <v>2.9710000000000001</v>
      </c>
      <c r="V29" s="3">
        <v>3.1440000000000001</v>
      </c>
      <c r="W29" s="3">
        <v>3.35</v>
      </c>
      <c r="X29" s="3" t="s">
        <v>12</v>
      </c>
      <c r="Y29" s="3">
        <v>3.7810000000000001</v>
      </c>
      <c r="Z29" s="15" t="s">
        <v>12</v>
      </c>
      <c r="AA29" s="10">
        <f t="shared" si="5"/>
        <v>3.35</v>
      </c>
      <c r="AB29" s="9">
        <f t="shared" si="6"/>
        <v>0.379</v>
      </c>
      <c r="AC29" s="10">
        <f t="shared" si="7"/>
        <v>0.43100000000000005</v>
      </c>
      <c r="AD29" s="9" t="s">
        <v>12</v>
      </c>
      <c r="AE29" s="55" t="s">
        <v>12</v>
      </c>
      <c r="AF29" s="55">
        <v>0.72599999999999998</v>
      </c>
      <c r="AG29" s="55">
        <v>0.79</v>
      </c>
      <c r="AH29" s="55">
        <v>0.86799999999999999</v>
      </c>
      <c r="AI29" s="3">
        <v>0.95599999999999996</v>
      </c>
      <c r="AJ29" s="3">
        <v>1.0720000000000001</v>
      </c>
      <c r="AK29" s="3" t="s">
        <v>12</v>
      </c>
      <c r="AL29" s="3">
        <v>1.329</v>
      </c>
      <c r="AM29" s="15" t="s">
        <v>12</v>
      </c>
      <c r="AN29" s="10">
        <f t="shared" si="8"/>
        <v>1.0720000000000001</v>
      </c>
      <c r="AO29" s="9">
        <f t="shared" si="9"/>
        <v>0.20400000000000007</v>
      </c>
      <c r="AP29" s="10">
        <f t="shared" si="10"/>
        <v>0.2569999999999999</v>
      </c>
      <c r="AQ29" s="9" t="s">
        <v>12</v>
      </c>
      <c r="AR29" s="55" t="s">
        <v>12</v>
      </c>
      <c r="AS29" s="55">
        <v>2.6280000000000001</v>
      </c>
      <c r="AT29" s="55">
        <v>2.7149999999999999</v>
      </c>
      <c r="AU29" s="55">
        <v>2.8090000000000002</v>
      </c>
      <c r="AV29" s="3">
        <v>2.9049999999999998</v>
      </c>
      <c r="AW29" s="3">
        <v>3.0259999999999998</v>
      </c>
      <c r="AX29" s="3" t="s">
        <v>12</v>
      </c>
      <c r="AY29" s="3">
        <v>3.2690000000000001</v>
      </c>
      <c r="AZ29" s="15" t="s">
        <v>12</v>
      </c>
      <c r="BA29" s="10">
        <f t="shared" si="11"/>
        <v>3.0259999999999998</v>
      </c>
      <c r="BB29" s="9">
        <f t="shared" si="12"/>
        <v>0.21699999999999964</v>
      </c>
      <c r="BC29" s="10">
        <f t="shared" si="13"/>
        <v>0.24300000000000033</v>
      </c>
      <c r="BD29" s="9">
        <v>3.9239999999999999</v>
      </c>
      <c r="BE29" s="3">
        <v>4.548</v>
      </c>
      <c r="BF29" s="15">
        <v>5.3520000000000003</v>
      </c>
      <c r="BG29" s="15">
        <f t="shared" si="14"/>
        <v>4.548</v>
      </c>
      <c r="BH29" s="9">
        <f t="shared" si="15"/>
        <v>0.62400000000000011</v>
      </c>
      <c r="BI29" s="10">
        <f t="shared" si="16"/>
        <v>0.80400000000000027</v>
      </c>
      <c r="BJ29" s="9">
        <v>4.0410000000000004</v>
      </c>
      <c r="BK29" s="3">
        <v>4.7149999999999999</v>
      </c>
      <c r="BL29" s="15">
        <v>5.6269999999999998</v>
      </c>
      <c r="BM29" s="15">
        <f t="shared" si="17"/>
        <v>4.7149999999999999</v>
      </c>
      <c r="BN29" s="9">
        <f t="shared" si="18"/>
        <v>0.67399999999999949</v>
      </c>
      <c r="BO29" s="10">
        <f t="shared" si="19"/>
        <v>0.91199999999999992</v>
      </c>
      <c r="BP29">
        <f t="shared" si="20"/>
        <v>0</v>
      </c>
      <c r="BQ29" s="93">
        <f t="shared" si="21"/>
        <v>1.6464379947229555</v>
      </c>
      <c r="BR29" s="93">
        <f t="shared" si="22"/>
        <v>1.7783641160949855</v>
      </c>
      <c r="BS29" s="93" t="str">
        <f>VLOOKUP(C29,'Koppeling locatie - aslocatie'!$A$2:$C$8139,2,FALSE)</f>
        <v>amer255</v>
      </c>
      <c r="BT29" s="93">
        <f>VLOOKUP($BS29,aslocaties_v01!$C$3:$AA$500,MATCH($K$3/10,aslocaties_v01!$C$2:$X$2),FALSE)</f>
        <v>2.98</v>
      </c>
      <c r="BU29" s="93">
        <f>VLOOKUP(BS29,aslocaties_v01!$C$3:$AA$500,MATCH($K$3,aslocaties_v01!$C$2:$X$2),FALSE)</f>
        <v>3.359</v>
      </c>
      <c r="BV29" s="93">
        <f>VLOOKUP(BS29,aslocaties_v01!$C$3:$AA$500,MATCH($K$3*10,aslocaties_v01!$C$2:$Y$2),FALSE)</f>
        <v>3.79</v>
      </c>
      <c r="BW29" s="93">
        <f t="shared" si="23"/>
        <v>0.379</v>
      </c>
      <c r="BX29" s="93">
        <f t="shared" si="24"/>
        <v>0.43100000000000005</v>
      </c>
      <c r="BY29" s="94">
        <f t="shared" si="25"/>
        <v>0</v>
      </c>
      <c r="BZ29" s="94">
        <f t="shared" si="26"/>
        <v>0</v>
      </c>
      <c r="CA29" s="94">
        <f t="shared" si="27"/>
        <v>8.999999999999897E-3</v>
      </c>
      <c r="CB29">
        <f t="shared" si="28"/>
        <v>8.999999999999897E-3</v>
      </c>
      <c r="CC29" s="58">
        <f t="shared" si="29"/>
        <v>8.999999999999897E-3</v>
      </c>
      <c r="CD29" s="95" t="b">
        <f t="shared" si="30"/>
        <v>0</v>
      </c>
      <c r="CE29" s="96" t="b">
        <f t="shared" si="31"/>
        <v>1</v>
      </c>
      <c r="CF29" t="b">
        <f t="shared" si="32"/>
        <v>1</v>
      </c>
      <c r="CG29" t="b">
        <f t="shared" si="33"/>
        <v>1</v>
      </c>
      <c r="CH29" s="84" t="b">
        <f t="shared" si="34"/>
        <v>1</v>
      </c>
      <c r="CI29">
        <f t="shared" si="35"/>
        <v>1.0720000000000001</v>
      </c>
      <c r="CJ29" t="b">
        <f t="shared" si="36"/>
        <v>1</v>
      </c>
      <c r="CK29" t="b">
        <f t="shared" si="37"/>
        <v>1</v>
      </c>
      <c r="CL29" s="84" t="b">
        <f t="shared" si="57"/>
        <v>1</v>
      </c>
      <c r="CM29">
        <f t="shared" si="38"/>
        <v>3.0259999999999998</v>
      </c>
      <c r="CN29" t="b">
        <f t="shared" si="39"/>
        <v>1</v>
      </c>
      <c r="CO29" s="84">
        <f t="shared" si="40"/>
        <v>7.5046827820432579E-2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419</v>
      </c>
      <c r="B30" s="3">
        <v>2</v>
      </c>
      <c r="C30" s="3" t="s">
        <v>1181</v>
      </c>
      <c r="D30" s="3" t="str">
        <f t="shared" si="0"/>
        <v>AM_1_34-1_dk_0003</v>
      </c>
      <c r="E30" s="3" t="str">
        <f t="shared" si="1"/>
        <v>0003</v>
      </c>
      <c r="F30" s="3">
        <v>115672.641</v>
      </c>
      <c r="G30" s="15">
        <v>413371.81199999998</v>
      </c>
      <c r="H30" s="35" t="str">
        <f t="shared" si="2"/>
        <v>ja</v>
      </c>
      <c r="I30" s="42">
        <v>3</v>
      </c>
      <c r="J30" s="20" t="s">
        <v>2278</v>
      </c>
      <c r="K30" s="21">
        <v>10000</v>
      </c>
      <c r="L30" s="28">
        <f t="shared" si="54"/>
        <v>1</v>
      </c>
      <c r="M30" s="28">
        <f t="shared" si="55"/>
        <v>1</v>
      </c>
      <c r="N30" s="56">
        <f t="shared" si="3"/>
        <v>10000</v>
      </c>
      <c r="O30" s="33">
        <f t="shared" si="56"/>
        <v>2424.7579109927751</v>
      </c>
      <c r="P30" s="37">
        <f t="shared" si="4"/>
        <v>2548.0308592322822</v>
      </c>
      <c r="Q30" s="9" t="s">
        <v>12</v>
      </c>
      <c r="R30" s="55" t="s">
        <v>12</v>
      </c>
      <c r="S30" s="55">
        <v>2.7069999999999999</v>
      </c>
      <c r="T30" s="55">
        <v>2.8769999999999998</v>
      </c>
      <c r="U30" s="55">
        <v>3.0630000000000002</v>
      </c>
      <c r="V30" s="3">
        <v>3.24</v>
      </c>
      <c r="W30" s="3">
        <v>3.4470000000000001</v>
      </c>
      <c r="X30" s="3" t="s">
        <v>12</v>
      </c>
      <c r="Y30" s="3">
        <v>3.8780000000000001</v>
      </c>
      <c r="Z30" s="15" t="s">
        <v>12</v>
      </c>
      <c r="AA30" s="10">
        <f t="shared" si="5"/>
        <v>3.4470000000000001</v>
      </c>
      <c r="AB30" s="9">
        <f t="shared" si="6"/>
        <v>0.3839999999999999</v>
      </c>
      <c r="AC30" s="10">
        <f t="shared" si="7"/>
        <v>0.43100000000000005</v>
      </c>
      <c r="AD30" s="9" t="s">
        <v>12</v>
      </c>
      <c r="AE30" s="55" t="s">
        <v>12</v>
      </c>
      <c r="AF30" s="55">
        <v>5.1999999999999998E-2</v>
      </c>
      <c r="AG30" s="55">
        <v>6.0999999999999999E-2</v>
      </c>
      <c r="AH30" s="55">
        <v>7.0999999999999994E-2</v>
      </c>
      <c r="AI30" s="3">
        <v>0.08</v>
      </c>
      <c r="AJ30" s="3">
        <v>0.09</v>
      </c>
      <c r="AK30" s="3" t="s">
        <v>12</v>
      </c>
      <c r="AL30" s="3">
        <v>0.29499999999999998</v>
      </c>
      <c r="AM30" s="15" t="s">
        <v>12</v>
      </c>
      <c r="AN30" s="10">
        <f t="shared" si="8"/>
        <v>0.09</v>
      </c>
      <c r="AO30" s="9">
        <f t="shared" si="9"/>
        <v>1.9000000000000003E-2</v>
      </c>
      <c r="AP30" s="10">
        <f t="shared" si="10"/>
        <v>0.20499999999999999</v>
      </c>
      <c r="AQ30" s="9" t="s">
        <v>12</v>
      </c>
      <c r="AR30" s="55" t="s">
        <v>12</v>
      </c>
      <c r="AS30" s="55">
        <v>5.5E-2</v>
      </c>
      <c r="AT30" s="55">
        <v>6.5000000000000002E-2</v>
      </c>
      <c r="AU30" s="55">
        <v>7.4999999999999997E-2</v>
      </c>
      <c r="AV30" s="3">
        <v>8.4000000000000005E-2</v>
      </c>
      <c r="AW30" s="3">
        <v>9.5000000000000001E-2</v>
      </c>
      <c r="AX30" s="3" t="s">
        <v>12</v>
      </c>
      <c r="AY30" s="3">
        <v>0.874</v>
      </c>
      <c r="AZ30" s="15" t="s">
        <v>12</v>
      </c>
      <c r="BA30" s="10">
        <f t="shared" si="11"/>
        <v>9.5000000000000001E-2</v>
      </c>
      <c r="BB30" s="9">
        <f t="shared" si="12"/>
        <v>2.0000000000000004E-2</v>
      </c>
      <c r="BC30" s="10">
        <f t="shared" si="13"/>
        <v>0.77900000000000003</v>
      </c>
      <c r="BD30" s="9">
        <v>3.0630000000000002</v>
      </c>
      <c r="BE30" s="3">
        <v>3.4569999999999999</v>
      </c>
      <c r="BF30" s="15">
        <v>4.1289999999999996</v>
      </c>
      <c r="BG30" s="15">
        <f t="shared" si="14"/>
        <v>3.4569999999999999</v>
      </c>
      <c r="BH30" s="9">
        <f t="shared" si="15"/>
        <v>0.39399999999999968</v>
      </c>
      <c r="BI30" s="10">
        <f t="shared" si="16"/>
        <v>0.67199999999999971</v>
      </c>
      <c r="BJ30" s="9">
        <v>3.0630000000000002</v>
      </c>
      <c r="BK30" s="3">
        <v>3.46</v>
      </c>
      <c r="BL30" s="15">
        <v>4.2220000000000004</v>
      </c>
      <c r="BM30" s="15">
        <f t="shared" si="17"/>
        <v>3.46</v>
      </c>
      <c r="BN30" s="9">
        <f t="shared" si="18"/>
        <v>0.3969999999999998</v>
      </c>
      <c r="BO30" s="10">
        <f t="shared" si="19"/>
        <v>0.76200000000000045</v>
      </c>
      <c r="BP30">
        <f t="shared" si="20"/>
        <v>0</v>
      </c>
      <c r="BQ30" s="93">
        <f t="shared" si="21"/>
        <v>1.0260416666666661</v>
      </c>
      <c r="BR30" s="93">
        <f t="shared" si="22"/>
        <v>1.0338541666666665</v>
      </c>
      <c r="BS30" s="93" t="str">
        <f>VLOOKUP(C30,'Koppeling locatie - aslocatie'!$A$2:$C$8139,2,FALSE)</f>
        <v>AM_EX_L_34-a_1</v>
      </c>
      <c r="BT30" s="93" t="e">
        <f>VLOOKUP($BS30,aslocaties_v01!$C$3:$AA$500,MATCH($K$3/10,aslocaties_v01!$C$2:$X$2),FALSE)</f>
        <v>#N/A</v>
      </c>
      <c r="BU30" s="93" t="e">
        <f>VLOOKUP(BS30,aslocaties_v01!$C$3:$AA$500,MATCH($K$3,aslocaties_v01!$C$2:$X$2),FALSE)</f>
        <v>#N/A</v>
      </c>
      <c r="BV30" s="93" t="e">
        <f>VLOOKUP(BS30,aslocaties_v01!$C$3:$AA$500,MATCH($K$3*10,aslocaties_v01!$C$2:$Y$2),FALSE)</f>
        <v>#N/A</v>
      </c>
      <c r="BW30" s="93" t="e">
        <f t="shared" si="23"/>
        <v>#N/A</v>
      </c>
      <c r="BX30" s="93" t="e">
        <f t="shared" si="24"/>
        <v>#N/A</v>
      </c>
      <c r="BY30" s="94">
        <f t="shared" si="25"/>
        <v>999</v>
      </c>
      <c r="BZ30" s="94">
        <f t="shared" si="26"/>
        <v>999</v>
      </c>
      <c r="CA30" s="94" t="e">
        <f t="shared" si="27"/>
        <v>#N/A</v>
      </c>
      <c r="CB30" t="e">
        <f t="shared" si="28"/>
        <v>#N/A</v>
      </c>
      <c r="CC30" s="58" t="e">
        <f t="shared" si="29"/>
        <v>#N/A</v>
      </c>
      <c r="CD30" s="95" t="e">
        <f t="shared" si="30"/>
        <v>#N/A</v>
      </c>
      <c r="CE30" s="96" t="b">
        <f t="shared" si="31"/>
        <v>1</v>
      </c>
      <c r="CF30" t="b">
        <f t="shared" si="32"/>
        <v>1</v>
      </c>
      <c r="CG30" t="b">
        <f t="shared" si="33"/>
        <v>1</v>
      </c>
      <c r="CH30" s="84" t="b">
        <f t="shared" si="34"/>
        <v>0</v>
      </c>
      <c r="CI30" t="str">
        <f t="shared" si="35"/>
        <v/>
      </c>
      <c r="CJ30" t="b">
        <f t="shared" si="36"/>
        <v>0</v>
      </c>
      <c r="CK30" t="b">
        <f t="shared" si="37"/>
        <v>1</v>
      </c>
      <c r="CL30" s="84" t="b">
        <f t="shared" si="57"/>
        <v>1</v>
      </c>
      <c r="CM30">
        <f t="shared" si="38"/>
        <v>9.5000000000000001E-2</v>
      </c>
      <c r="CN30" t="b">
        <f t="shared" si="39"/>
        <v>1</v>
      </c>
      <c r="CO30" s="84">
        <f t="shared" si="40"/>
        <v>6.3924994672917101</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e">
        <f t="shared" si="53"/>
        <v>#N/A</v>
      </c>
    </row>
    <row r="31" spans="1:106">
      <c r="A31" s="9">
        <v>420</v>
      </c>
      <c r="B31" s="3">
        <v>2</v>
      </c>
      <c r="C31" s="3" t="s">
        <v>1182</v>
      </c>
      <c r="D31" s="3" t="str">
        <f t="shared" si="0"/>
        <v>AM_1_34-1_dk_0030</v>
      </c>
      <c r="E31" s="3" t="str">
        <f t="shared" si="1"/>
        <v>0030</v>
      </c>
      <c r="F31" s="3">
        <v>113255.781</v>
      </c>
      <c r="G31" s="15">
        <v>414178.81199999998</v>
      </c>
      <c r="H31" s="35" t="str">
        <f t="shared" si="2"/>
        <v>ja</v>
      </c>
      <c r="I31" s="42">
        <v>31</v>
      </c>
      <c r="J31" s="20" t="s">
        <v>2278</v>
      </c>
      <c r="K31" s="21">
        <v>10000</v>
      </c>
      <c r="L31" s="28">
        <f t="shared" si="54"/>
        <v>1</v>
      </c>
      <c r="M31" s="28">
        <f t="shared" si="55"/>
        <v>1</v>
      </c>
      <c r="N31" s="56">
        <f t="shared" si="3"/>
        <v>10000</v>
      </c>
      <c r="O31" s="33">
        <f t="shared" si="56"/>
        <v>2548.0308592322822</v>
      </c>
      <c r="P31" s="37">
        <f t="shared" si="4"/>
        <v>83.851866264283274</v>
      </c>
      <c r="Q31" s="9" t="s">
        <v>12</v>
      </c>
      <c r="R31" s="55" t="s">
        <v>12</v>
      </c>
      <c r="S31" s="55">
        <v>2.6349999999999998</v>
      </c>
      <c r="T31" s="55">
        <v>2.7919999999999998</v>
      </c>
      <c r="U31" s="55">
        <v>2.9660000000000002</v>
      </c>
      <c r="V31" s="3">
        <v>3.1379999999999999</v>
      </c>
      <c r="W31" s="3">
        <v>3.343</v>
      </c>
      <c r="X31" s="3" t="s">
        <v>12</v>
      </c>
      <c r="Y31" s="3">
        <v>3.7749999999999999</v>
      </c>
      <c r="Z31" s="15" t="s">
        <v>12</v>
      </c>
      <c r="AA31" s="10">
        <f t="shared" si="5"/>
        <v>3.343</v>
      </c>
      <c r="AB31" s="9">
        <f t="shared" si="6"/>
        <v>0.37699999999999978</v>
      </c>
      <c r="AC31" s="10">
        <f t="shared" si="7"/>
        <v>0.43199999999999994</v>
      </c>
      <c r="AD31" s="9" t="s">
        <v>12</v>
      </c>
      <c r="AE31" s="55" t="s">
        <v>12</v>
      </c>
      <c r="AF31" s="55">
        <v>0.76700000000000002</v>
      </c>
      <c r="AG31" s="55">
        <v>0.83599999999999997</v>
      </c>
      <c r="AH31" s="55">
        <v>0.91600000000000004</v>
      </c>
      <c r="AI31" s="3">
        <v>1.0069999999999999</v>
      </c>
      <c r="AJ31" s="3">
        <v>1.129</v>
      </c>
      <c r="AK31" s="3" t="s">
        <v>12</v>
      </c>
      <c r="AL31" s="3">
        <v>1.393</v>
      </c>
      <c r="AM31" s="15" t="s">
        <v>12</v>
      </c>
      <c r="AN31" s="10">
        <f t="shared" si="8"/>
        <v>1.129</v>
      </c>
      <c r="AO31" s="9">
        <f t="shared" si="9"/>
        <v>0.21299999999999997</v>
      </c>
      <c r="AP31" s="10">
        <f t="shared" si="10"/>
        <v>0.26400000000000001</v>
      </c>
      <c r="AQ31" s="9" t="s">
        <v>12</v>
      </c>
      <c r="AR31" s="55" t="s">
        <v>12</v>
      </c>
      <c r="AS31" s="55">
        <v>2.714</v>
      </c>
      <c r="AT31" s="55">
        <v>2.8149999999999999</v>
      </c>
      <c r="AU31" s="55">
        <v>2.9209999999999998</v>
      </c>
      <c r="AV31" s="3">
        <v>3.0219999999999998</v>
      </c>
      <c r="AW31" s="3">
        <v>3.1360000000000001</v>
      </c>
      <c r="AX31" s="3" t="s">
        <v>12</v>
      </c>
      <c r="AY31" s="3">
        <v>3.3650000000000002</v>
      </c>
      <c r="AZ31" s="15" t="s">
        <v>12</v>
      </c>
      <c r="BA31" s="10">
        <f t="shared" si="11"/>
        <v>3.1360000000000001</v>
      </c>
      <c r="BB31" s="9">
        <f t="shared" si="12"/>
        <v>0.2150000000000003</v>
      </c>
      <c r="BC31" s="10">
        <f t="shared" si="13"/>
        <v>0.22900000000000009</v>
      </c>
      <c r="BD31" s="9">
        <v>3.988</v>
      </c>
      <c r="BE31" s="3">
        <v>4.62</v>
      </c>
      <c r="BF31" s="15">
        <v>5.4329999999999998</v>
      </c>
      <c r="BG31" s="15">
        <f t="shared" si="14"/>
        <v>4.62</v>
      </c>
      <c r="BH31" s="9">
        <f t="shared" si="15"/>
        <v>0.63200000000000012</v>
      </c>
      <c r="BI31" s="10">
        <f t="shared" si="16"/>
        <v>0.81299999999999972</v>
      </c>
      <c r="BJ31" s="9">
        <v>4.1239999999999997</v>
      </c>
      <c r="BK31" s="3">
        <v>4.8129999999999997</v>
      </c>
      <c r="BL31" s="15">
        <v>5.7519999999999998</v>
      </c>
      <c r="BM31" s="15">
        <f t="shared" si="17"/>
        <v>4.8129999999999997</v>
      </c>
      <c r="BN31" s="9">
        <f t="shared" si="18"/>
        <v>0.68900000000000006</v>
      </c>
      <c r="BO31" s="10">
        <f t="shared" si="19"/>
        <v>0.93900000000000006</v>
      </c>
      <c r="BP31">
        <f t="shared" si="20"/>
        <v>0</v>
      </c>
      <c r="BQ31" s="93">
        <f t="shared" si="21"/>
        <v>1.6763925729442983</v>
      </c>
      <c r="BR31" s="93">
        <f t="shared" si="22"/>
        <v>1.8275862068965529</v>
      </c>
      <c r="BS31" s="93" t="str">
        <f>VLOOKUP(C31,'Koppeling locatie - aslocatie'!$A$2:$C$8139,2,FALSE)</f>
        <v>amer255</v>
      </c>
      <c r="BT31" s="93">
        <f>VLOOKUP($BS31,aslocaties_v01!$C$3:$AA$500,MATCH($K$3/10,aslocaties_v01!$C$2:$X$2),FALSE)</f>
        <v>2.98</v>
      </c>
      <c r="BU31" s="93">
        <f>VLOOKUP(BS31,aslocaties_v01!$C$3:$AA$500,MATCH($K$3,aslocaties_v01!$C$2:$X$2),FALSE)</f>
        <v>3.359</v>
      </c>
      <c r="BV31" s="93">
        <f>VLOOKUP(BS31,aslocaties_v01!$C$3:$AA$500,MATCH($K$3*10,aslocaties_v01!$C$2:$Y$2),FALSE)</f>
        <v>3.79</v>
      </c>
      <c r="BW31" s="93">
        <f t="shared" si="23"/>
        <v>0.379</v>
      </c>
      <c r="BX31" s="93">
        <f t="shared" si="24"/>
        <v>0.43100000000000005</v>
      </c>
      <c r="BY31" s="94">
        <f t="shared" si="25"/>
        <v>5.3050397877989486E-3</v>
      </c>
      <c r="BZ31" s="94">
        <f t="shared" si="26"/>
        <v>2.3148148148145475E-3</v>
      </c>
      <c r="CA31" s="94">
        <f t="shared" si="27"/>
        <v>1.399999999999979E-2</v>
      </c>
      <c r="CB31">
        <f t="shared" si="28"/>
        <v>1.6000000000000014E-2</v>
      </c>
      <c r="CC31" s="58">
        <f t="shared" si="29"/>
        <v>1.5000000000000124E-2</v>
      </c>
      <c r="CD31" s="95" t="b">
        <f t="shared" si="30"/>
        <v>0</v>
      </c>
      <c r="CE31" s="96" t="b">
        <f t="shared" si="31"/>
        <v>1</v>
      </c>
      <c r="CF31" t="b">
        <f t="shared" si="32"/>
        <v>1</v>
      </c>
      <c r="CG31" t="b">
        <f t="shared" si="33"/>
        <v>1</v>
      </c>
      <c r="CH31" s="84" t="b">
        <f t="shared" si="34"/>
        <v>1</v>
      </c>
      <c r="CI31">
        <f t="shared" si="35"/>
        <v>1.129</v>
      </c>
      <c r="CJ31" t="b">
        <f t="shared" si="36"/>
        <v>1</v>
      </c>
      <c r="CK31" t="b">
        <f t="shared" si="37"/>
        <v>1</v>
      </c>
      <c r="CL31" s="84" t="b">
        <f t="shared" si="57"/>
        <v>1</v>
      </c>
      <c r="CM31">
        <f t="shared" si="38"/>
        <v>3.1360000000000001</v>
      </c>
      <c r="CN31" t="b">
        <f t="shared" si="39"/>
        <v>1</v>
      </c>
      <c r="CO31" s="84">
        <f t="shared" si="40"/>
        <v>7.3589734412210714E-2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421</v>
      </c>
      <c r="B32" s="3">
        <v>2</v>
      </c>
      <c r="C32" s="3" t="s">
        <v>1183</v>
      </c>
      <c r="D32" s="3" t="str">
        <f t="shared" si="0"/>
        <v>AM_1_34-1_dk_0031</v>
      </c>
      <c r="E32" s="3" t="str">
        <f t="shared" si="1"/>
        <v>0031</v>
      </c>
      <c r="F32" s="3">
        <v>113179.641</v>
      </c>
      <c r="G32" s="15">
        <v>414213.93800000002</v>
      </c>
      <c r="H32" s="35" t="str">
        <f t="shared" si="2"/>
        <v>ja</v>
      </c>
      <c r="I32" s="42">
        <v>32</v>
      </c>
      <c r="J32" s="20" t="s">
        <v>2278</v>
      </c>
      <c r="K32" s="21">
        <v>10000</v>
      </c>
      <c r="L32" s="28">
        <f t="shared" si="54"/>
        <v>1</v>
      </c>
      <c r="M32" s="28">
        <f t="shared" si="55"/>
        <v>1</v>
      </c>
      <c r="N32" s="56">
        <f t="shared" si="3"/>
        <v>10000</v>
      </c>
      <c r="O32" s="33">
        <f t="shared" si="56"/>
        <v>83.851866264283274</v>
      </c>
      <c r="P32" s="37">
        <f t="shared" si="4"/>
        <v>83.333826313211034</v>
      </c>
      <c r="Q32" s="9" t="s">
        <v>12</v>
      </c>
      <c r="R32" s="55" t="s">
        <v>12</v>
      </c>
      <c r="S32" s="55">
        <v>2.6339999999999999</v>
      </c>
      <c r="T32" s="55">
        <v>2.7909999999999999</v>
      </c>
      <c r="U32" s="55">
        <v>2.964</v>
      </c>
      <c r="V32" s="3">
        <v>3.1360000000000001</v>
      </c>
      <c r="W32" s="3">
        <v>3.3410000000000002</v>
      </c>
      <c r="X32" s="3" t="s">
        <v>12</v>
      </c>
      <c r="Y32" s="3">
        <v>3.7730000000000001</v>
      </c>
      <c r="Z32" s="15" t="s">
        <v>12</v>
      </c>
      <c r="AA32" s="10">
        <f t="shared" si="5"/>
        <v>3.3410000000000002</v>
      </c>
      <c r="AB32" s="9">
        <f t="shared" si="6"/>
        <v>0.37700000000000022</v>
      </c>
      <c r="AC32" s="10">
        <f t="shared" si="7"/>
        <v>0.43199999999999994</v>
      </c>
      <c r="AD32" s="9" t="s">
        <v>12</v>
      </c>
      <c r="AE32" s="55" t="s">
        <v>12</v>
      </c>
      <c r="AF32" s="55">
        <v>0.81</v>
      </c>
      <c r="AG32" s="55">
        <v>0.88</v>
      </c>
      <c r="AH32" s="55">
        <v>0.96599999999999997</v>
      </c>
      <c r="AI32" s="3">
        <v>1.0580000000000001</v>
      </c>
      <c r="AJ32" s="3">
        <v>1.1719999999999999</v>
      </c>
      <c r="AK32" s="3" t="s">
        <v>12</v>
      </c>
      <c r="AL32" s="3">
        <v>1.41</v>
      </c>
      <c r="AM32" s="15" t="s">
        <v>12</v>
      </c>
      <c r="AN32" s="10">
        <f t="shared" si="8"/>
        <v>1.1719999999999999</v>
      </c>
      <c r="AO32" s="9">
        <f t="shared" si="9"/>
        <v>0.20599999999999996</v>
      </c>
      <c r="AP32" s="10">
        <f t="shared" si="10"/>
        <v>0.23799999999999999</v>
      </c>
      <c r="AQ32" s="9" t="s">
        <v>12</v>
      </c>
      <c r="AR32" s="55" t="s">
        <v>12</v>
      </c>
      <c r="AS32" s="55">
        <v>2.7229999999999999</v>
      </c>
      <c r="AT32" s="55">
        <v>2.8279999999999998</v>
      </c>
      <c r="AU32" s="55">
        <v>2.9390000000000001</v>
      </c>
      <c r="AV32" s="3">
        <v>3.0390000000000001</v>
      </c>
      <c r="AW32" s="3">
        <v>3.1469999999999998</v>
      </c>
      <c r="AX32" s="3" t="s">
        <v>12</v>
      </c>
      <c r="AY32" s="3">
        <v>3.359</v>
      </c>
      <c r="AZ32" s="15" t="s">
        <v>12</v>
      </c>
      <c r="BA32" s="10">
        <f t="shared" si="11"/>
        <v>3.1469999999999998</v>
      </c>
      <c r="BB32" s="9">
        <f t="shared" si="12"/>
        <v>0.20799999999999974</v>
      </c>
      <c r="BC32" s="10">
        <f t="shared" si="13"/>
        <v>0.21200000000000019</v>
      </c>
      <c r="BD32" s="9">
        <v>3.97</v>
      </c>
      <c r="BE32" s="3">
        <v>4.5839999999999996</v>
      </c>
      <c r="BF32" s="15">
        <v>5.3739999999999997</v>
      </c>
      <c r="BG32" s="15">
        <f t="shared" si="14"/>
        <v>4.5839999999999996</v>
      </c>
      <c r="BH32" s="9">
        <f t="shared" si="15"/>
        <v>0.61399999999999944</v>
      </c>
      <c r="BI32" s="10">
        <f t="shared" si="16"/>
        <v>0.79</v>
      </c>
      <c r="BJ32" s="9">
        <v>4.1529999999999996</v>
      </c>
      <c r="BK32" s="3">
        <v>4.8099999999999996</v>
      </c>
      <c r="BL32" s="15">
        <v>5.7110000000000003</v>
      </c>
      <c r="BM32" s="15">
        <f t="shared" si="17"/>
        <v>4.8099999999999996</v>
      </c>
      <c r="BN32" s="9">
        <f t="shared" si="18"/>
        <v>0.65700000000000003</v>
      </c>
      <c r="BO32" s="10">
        <f t="shared" si="19"/>
        <v>0.90100000000000069</v>
      </c>
      <c r="BP32">
        <f t="shared" si="20"/>
        <v>0</v>
      </c>
      <c r="BQ32" s="93">
        <f t="shared" si="21"/>
        <v>1.6286472148541089</v>
      </c>
      <c r="BR32" s="93">
        <f t="shared" si="22"/>
        <v>1.7427055702917762</v>
      </c>
      <c r="BS32" s="93" t="str">
        <f>VLOOKUP(C32,'Koppeling locatie - aslocatie'!$A$2:$C$8139,2,FALSE)</f>
        <v>amer255</v>
      </c>
      <c r="BT32" s="93">
        <f>VLOOKUP($BS32,aslocaties_v01!$C$3:$AA$500,MATCH($K$3/10,aslocaties_v01!$C$2:$X$2),FALSE)</f>
        <v>2.98</v>
      </c>
      <c r="BU32" s="93">
        <f>VLOOKUP(BS32,aslocaties_v01!$C$3:$AA$500,MATCH($K$3,aslocaties_v01!$C$2:$X$2),FALSE)</f>
        <v>3.359</v>
      </c>
      <c r="BV32" s="93">
        <f>VLOOKUP(BS32,aslocaties_v01!$C$3:$AA$500,MATCH($K$3*10,aslocaties_v01!$C$2:$Y$2),FALSE)</f>
        <v>3.79</v>
      </c>
      <c r="BW32" s="93">
        <f t="shared" si="23"/>
        <v>0.379</v>
      </c>
      <c r="BX32" s="93">
        <f t="shared" si="24"/>
        <v>0.43100000000000005</v>
      </c>
      <c r="BY32" s="94">
        <f t="shared" si="25"/>
        <v>5.3050397877978384E-3</v>
      </c>
      <c r="BZ32" s="94">
        <f t="shared" si="26"/>
        <v>2.3148148148145475E-3</v>
      </c>
      <c r="CA32" s="94">
        <f t="shared" si="27"/>
        <v>1.6000000000000014E-2</v>
      </c>
      <c r="CB32">
        <f t="shared" si="28"/>
        <v>1.7999999999999794E-2</v>
      </c>
      <c r="CC32" s="58">
        <f t="shared" si="29"/>
        <v>1.6999999999999904E-2</v>
      </c>
      <c r="CD32" s="95" t="b">
        <f t="shared" si="30"/>
        <v>0</v>
      </c>
      <c r="CE32" s="96" t="b">
        <f t="shared" si="31"/>
        <v>1</v>
      </c>
      <c r="CF32" t="b">
        <f t="shared" si="32"/>
        <v>1</v>
      </c>
      <c r="CG32" t="b">
        <f t="shared" si="33"/>
        <v>1</v>
      </c>
      <c r="CH32" s="84" t="b">
        <f t="shared" si="34"/>
        <v>1</v>
      </c>
      <c r="CI32">
        <f t="shared" si="35"/>
        <v>1.1719999999999999</v>
      </c>
      <c r="CJ32" t="b">
        <f t="shared" si="36"/>
        <v>1</v>
      </c>
      <c r="CK32" t="b">
        <f t="shared" si="37"/>
        <v>1</v>
      </c>
      <c r="CL32" s="84" t="b">
        <f t="shared" si="57"/>
        <v>1</v>
      </c>
      <c r="CM32">
        <f t="shared" si="38"/>
        <v>3.1469999999999998</v>
      </c>
      <c r="CN32" t="b">
        <f t="shared" si="39"/>
        <v>1</v>
      </c>
      <c r="CO32" s="84">
        <f t="shared" si="40"/>
        <v>7.5859421679718098E-2</v>
      </c>
      <c r="CP32" t="b">
        <f t="shared" si="41"/>
        <v>1</v>
      </c>
      <c r="CQ32" s="96" t="b">
        <f t="shared" si="42"/>
        <v>1</v>
      </c>
      <c r="CR32" t="b">
        <f t="shared" si="43"/>
        <v>1</v>
      </c>
      <c r="CS32" t="b">
        <f t="shared" si="44"/>
        <v>1</v>
      </c>
      <c r="CT32" t="b">
        <f t="shared" si="45"/>
        <v>1</v>
      </c>
      <c r="CU32" t="b">
        <f t="shared" si="46"/>
        <v>1</v>
      </c>
      <c r="CV32" s="84" t="b">
        <f t="shared" si="47"/>
        <v>1</v>
      </c>
      <c r="CW32" t="b">
        <f t="shared" si="48"/>
        <v>0</v>
      </c>
      <c r="CX32" t="b">
        <f t="shared" si="49"/>
        <v>0</v>
      </c>
      <c r="CY32" t="b">
        <f t="shared" si="50"/>
        <v>1</v>
      </c>
      <c r="CZ32" t="b">
        <f t="shared" si="51"/>
        <v>1</v>
      </c>
      <c r="DA32" s="84">
        <f t="shared" si="52"/>
        <v>1</v>
      </c>
      <c r="DB32" t="b">
        <f t="shared" si="53"/>
        <v>0</v>
      </c>
    </row>
    <row r="33" spans="1:106">
      <c r="A33" s="9">
        <v>422</v>
      </c>
      <c r="B33" s="3">
        <v>2</v>
      </c>
      <c r="C33" s="3" t="s">
        <v>1184</v>
      </c>
      <c r="D33" s="3" t="str">
        <f t="shared" si="0"/>
        <v>AM_1_34-1_dk_0032</v>
      </c>
      <c r="E33" s="3" t="str">
        <f t="shared" si="1"/>
        <v>0032</v>
      </c>
      <c r="F33" s="3">
        <v>113104.469</v>
      </c>
      <c r="G33" s="15">
        <v>414249.90600000002</v>
      </c>
      <c r="H33" s="35" t="str">
        <f t="shared" si="2"/>
        <v>ja</v>
      </c>
      <c r="I33" s="42">
        <v>31</v>
      </c>
      <c r="J33" s="20" t="s">
        <v>2278</v>
      </c>
      <c r="K33" s="21">
        <v>10000</v>
      </c>
      <c r="L33" s="28">
        <f t="shared" si="54"/>
        <v>1</v>
      </c>
      <c r="M33" s="28">
        <f t="shared" si="55"/>
        <v>1</v>
      </c>
      <c r="N33" s="56">
        <f t="shared" si="3"/>
        <v>10000</v>
      </c>
      <c r="O33" s="33">
        <f t="shared" si="56"/>
        <v>83.333826313211034</v>
      </c>
      <c r="P33" s="37">
        <f t="shared" si="4"/>
        <v>124.53589884044241</v>
      </c>
      <c r="Q33" s="9" t="s">
        <v>12</v>
      </c>
      <c r="R33" s="55" t="s">
        <v>12</v>
      </c>
      <c r="S33" s="55">
        <v>2.6320000000000001</v>
      </c>
      <c r="T33" s="55">
        <v>2.7879999999999998</v>
      </c>
      <c r="U33" s="55">
        <v>2.9609999999999999</v>
      </c>
      <c r="V33" s="3">
        <v>3.1320000000000001</v>
      </c>
      <c r="W33" s="3">
        <v>3.3370000000000002</v>
      </c>
      <c r="X33" s="3" t="s">
        <v>12</v>
      </c>
      <c r="Y33" s="3">
        <v>3.7690000000000001</v>
      </c>
      <c r="Z33" s="15" t="s">
        <v>12</v>
      </c>
      <c r="AA33" s="10">
        <f t="shared" si="5"/>
        <v>3.3370000000000002</v>
      </c>
      <c r="AB33" s="9">
        <f t="shared" si="6"/>
        <v>0.37600000000000033</v>
      </c>
      <c r="AC33" s="10">
        <f t="shared" si="7"/>
        <v>0.43199999999999994</v>
      </c>
      <c r="AD33" s="9" t="s">
        <v>12</v>
      </c>
      <c r="AE33" s="55" t="s">
        <v>12</v>
      </c>
      <c r="AF33" s="55">
        <v>0.93899999999999995</v>
      </c>
      <c r="AG33" s="55">
        <v>1.0349999999999999</v>
      </c>
      <c r="AH33" s="55">
        <v>1.145</v>
      </c>
      <c r="AI33" s="3">
        <v>1.26</v>
      </c>
      <c r="AJ33" s="3">
        <v>1.395</v>
      </c>
      <c r="AK33" s="3" t="s">
        <v>12</v>
      </c>
      <c r="AL33" s="3">
        <v>1.667</v>
      </c>
      <c r="AM33" s="15" t="s">
        <v>12</v>
      </c>
      <c r="AN33" s="10">
        <f t="shared" si="8"/>
        <v>1.395</v>
      </c>
      <c r="AO33" s="9">
        <f t="shared" si="9"/>
        <v>0.25</v>
      </c>
      <c r="AP33" s="10">
        <f t="shared" si="10"/>
        <v>0.27200000000000002</v>
      </c>
      <c r="AQ33" s="9" t="s">
        <v>12</v>
      </c>
      <c r="AR33" s="55" t="s">
        <v>12</v>
      </c>
      <c r="AS33" s="55">
        <v>2.8239999999999998</v>
      </c>
      <c r="AT33" s="55">
        <v>2.9470000000000001</v>
      </c>
      <c r="AU33" s="55">
        <v>3.0779999999999998</v>
      </c>
      <c r="AV33" s="3">
        <v>3.1909999999999998</v>
      </c>
      <c r="AW33" s="3">
        <v>3.3109999999999999</v>
      </c>
      <c r="AX33" s="3" t="s">
        <v>12</v>
      </c>
      <c r="AY33" s="3">
        <v>3.544</v>
      </c>
      <c r="AZ33" s="15" t="s">
        <v>12</v>
      </c>
      <c r="BA33" s="10">
        <f t="shared" si="11"/>
        <v>3.3109999999999999</v>
      </c>
      <c r="BB33" s="9">
        <f t="shared" si="12"/>
        <v>0.2330000000000001</v>
      </c>
      <c r="BC33" s="10">
        <f t="shared" si="13"/>
        <v>0.2330000000000001</v>
      </c>
      <c r="BD33" s="9">
        <v>4.1470000000000002</v>
      </c>
      <c r="BE33" s="3">
        <v>4.7850000000000001</v>
      </c>
      <c r="BF33" s="15">
        <v>5.593</v>
      </c>
      <c r="BG33" s="15">
        <f t="shared" si="14"/>
        <v>4.7850000000000001</v>
      </c>
      <c r="BH33" s="9">
        <f t="shared" si="15"/>
        <v>0.6379999999999999</v>
      </c>
      <c r="BI33" s="10">
        <f t="shared" si="16"/>
        <v>0.80799999999999983</v>
      </c>
      <c r="BJ33" s="9">
        <v>4.5140000000000002</v>
      </c>
      <c r="BK33" s="3">
        <v>5.218</v>
      </c>
      <c r="BL33" s="15">
        <v>6.1529999999999996</v>
      </c>
      <c r="BM33" s="15">
        <f t="shared" si="17"/>
        <v>5.218</v>
      </c>
      <c r="BN33" s="9">
        <f t="shared" si="18"/>
        <v>0.70399999999999974</v>
      </c>
      <c r="BO33" s="10">
        <f t="shared" si="19"/>
        <v>0.93499999999999961</v>
      </c>
      <c r="BP33">
        <f t="shared" si="20"/>
        <v>0</v>
      </c>
      <c r="BQ33" s="93">
        <f t="shared" si="21"/>
        <v>1.6968085106382962</v>
      </c>
      <c r="BR33" s="93">
        <f t="shared" si="22"/>
        <v>1.8723404255319125</v>
      </c>
      <c r="BS33" s="93" t="str">
        <f>VLOOKUP(C33,'Koppeling locatie - aslocatie'!$A$2:$C$8139,2,FALSE)</f>
        <v>amer255</v>
      </c>
      <c r="BT33" s="93">
        <f>VLOOKUP($BS33,aslocaties_v01!$C$3:$AA$500,MATCH($K$3/10,aslocaties_v01!$C$2:$X$2),FALSE)</f>
        <v>2.98</v>
      </c>
      <c r="BU33" s="93">
        <f>VLOOKUP(BS33,aslocaties_v01!$C$3:$AA$500,MATCH($K$3,aslocaties_v01!$C$2:$X$2),FALSE)</f>
        <v>3.359</v>
      </c>
      <c r="BV33" s="93">
        <f>VLOOKUP(BS33,aslocaties_v01!$C$3:$AA$500,MATCH($K$3*10,aslocaties_v01!$C$2:$Y$2),FALSE)</f>
        <v>3.79</v>
      </c>
      <c r="BW33" s="93">
        <f t="shared" si="23"/>
        <v>0.379</v>
      </c>
      <c r="BX33" s="93">
        <f t="shared" si="24"/>
        <v>0.43100000000000005</v>
      </c>
      <c r="BY33" s="94">
        <f t="shared" si="25"/>
        <v>7.9787234042545396E-3</v>
      </c>
      <c r="BZ33" s="94">
        <f t="shared" si="26"/>
        <v>2.3148148148145475E-3</v>
      </c>
      <c r="CA33" s="94">
        <f t="shared" si="27"/>
        <v>1.9000000000000128E-2</v>
      </c>
      <c r="CB33">
        <f t="shared" si="28"/>
        <v>2.1999999999999797E-2</v>
      </c>
      <c r="CC33" s="58">
        <f t="shared" si="29"/>
        <v>2.0999999999999908E-2</v>
      </c>
      <c r="CD33" s="95" t="b">
        <f t="shared" si="30"/>
        <v>0</v>
      </c>
      <c r="CE33" s="96" t="b">
        <f t="shared" si="31"/>
        <v>1</v>
      </c>
      <c r="CF33" t="b">
        <f t="shared" si="32"/>
        <v>1</v>
      </c>
      <c r="CG33" t="b">
        <f t="shared" si="33"/>
        <v>1</v>
      </c>
      <c r="CH33" s="84" t="b">
        <f t="shared" si="34"/>
        <v>1</v>
      </c>
      <c r="CI33">
        <f t="shared" si="35"/>
        <v>1.395</v>
      </c>
      <c r="CJ33" t="b">
        <f t="shared" si="36"/>
        <v>1</v>
      </c>
      <c r="CK33" t="b">
        <f t="shared" si="37"/>
        <v>0</v>
      </c>
      <c r="CL33" s="84" t="b">
        <f t="shared" si="57"/>
        <v>1</v>
      </c>
      <c r="CM33">
        <f t="shared" si="38"/>
        <v>3.3109999999999999</v>
      </c>
      <c r="CN33" t="b">
        <f t="shared" si="39"/>
        <v>1</v>
      </c>
      <c r="CO33" s="84">
        <f t="shared" si="40"/>
        <v>8.1570147523663983E-2</v>
      </c>
      <c r="CP33" t="b">
        <f t="shared" si="41"/>
        <v>1</v>
      </c>
      <c r="CQ33" s="96" t="b">
        <f t="shared" si="42"/>
        <v>1</v>
      </c>
      <c r="CR33" t="b">
        <f t="shared" si="43"/>
        <v>0</v>
      </c>
      <c r="CS33" t="b">
        <f t="shared" si="44"/>
        <v>0</v>
      </c>
      <c r="CT33" t="b">
        <f t="shared" si="45"/>
        <v>1</v>
      </c>
      <c r="CU33" t="b">
        <f t="shared" si="46"/>
        <v>1</v>
      </c>
      <c r="CV33" s="84" t="b">
        <f t="shared" si="47"/>
        <v>1</v>
      </c>
      <c r="CW33" t="b">
        <f t="shared" si="48"/>
        <v>1</v>
      </c>
      <c r="CX33" t="b">
        <f t="shared" si="49"/>
        <v>1</v>
      </c>
      <c r="CY33" t="b">
        <f t="shared" si="50"/>
        <v>1</v>
      </c>
      <c r="CZ33" t="b">
        <f t="shared" si="51"/>
        <v>1</v>
      </c>
      <c r="DA33" s="84">
        <f t="shared" si="52"/>
        <v>1</v>
      </c>
      <c r="DB33" t="b">
        <f t="shared" si="53"/>
        <v>0</v>
      </c>
    </row>
    <row r="34" spans="1:106">
      <c r="A34" s="9">
        <v>423</v>
      </c>
      <c r="B34" s="3">
        <v>2</v>
      </c>
      <c r="C34" s="3" t="s">
        <v>1185</v>
      </c>
      <c r="D34" s="3" t="str">
        <f t="shared" si="0"/>
        <v>AM_1_34-1_dk_0033</v>
      </c>
      <c r="E34" s="3" t="str">
        <f t="shared" si="1"/>
        <v>0033</v>
      </c>
      <c r="F34" s="3">
        <v>112992.95299999999</v>
      </c>
      <c r="G34" s="15">
        <v>414305.34399999998</v>
      </c>
      <c r="H34" s="35" t="str">
        <f t="shared" si="2"/>
        <v>ja</v>
      </c>
      <c r="I34" s="42">
        <v>31</v>
      </c>
      <c r="J34" s="20" t="s">
        <v>2278</v>
      </c>
      <c r="K34" s="21">
        <v>10000</v>
      </c>
      <c r="L34" s="28">
        <f t="shared" si="54"/>
        <v>1</v>
      </c>
      <c r="M34" s="28">
        <f t="shared" si="55"/>
        <v>1</v>
      </c>
      <c r="N34" s="56">
        <f t="shared" si="3"/>
        <v>10000</v>
      </c>
      <c r="O34" s="33">
        <f t="shared" si="56"/>
        <v>124.53589884044241</v>
      </c>
      <c r="P34" s="37">
        <f t="shared" si="4"/>
        <v>90.425983505837678</v>
      </c>
      <c r="Q34" s="9" t="s">
        <v>12</v>
      </c>
      <c r="R34" s="55" t="s">
        <v>12</v>
      </c>
      <c r="S34" s="55">
        <v>2.63</v>
      </c>
      <c r="T34" s="55">
        <v>2.7850000000000001</v>
      </c>
      <c r="U34" s="55">
        <v>2.9569999999999999</v>
      </c>
      <c r="V34" s="3">
        <v>3.129</v>
      </c>
      <c r="W34" s="3">
        <v>3.3330000000000002</v>
      </c>
      <c r="X34" s="3" t="s">
        <v>12</v>
      </c>
      <c r="Y34" s="3">
        <v>3.766</v>
      </c>
      <c r="Z34" s="15" t="s">
        <v>12</v>
      </c>
      <c r="AA34" s="10">
        <f t="shared" si="5"/>
        <v>3.3330000000000002</v>
      </c>
      <c r="AB34" s="9">
        <f t="shared" si="6"/>
        <v>0.37600000000000033</v>
      </c>
      <c r="AC34" s="10">
        <f t="shared" si="7"/>
        <v>0.43299999999999983</v>
      </c>
      <c r="AD34" s="9" t="s">
        <v>12</v>
      </c>
      <c r="AE34" s="55" t="s">
        <v>12</v>
      </c>
      <c r="AF34" s="55">
        <v>1.0169999999999999</v>
      </c>
      <c r="AG34" s="55">
        <v>1.1200000000000001</v>
      </c>
      <c r="AH34" s="55">
        <v>1.2410000000000001</v>
      </c>
      <c r="AI34" s="3">
        <v>1.3660000000000001</v>
      </c>
      <c r="AJ34" s="3">
        <v>1.512</v>
      </c>
      <c r="AK34" s="3" t="s">
        <v>12</v>
      </c>
      <c r="AL34" s="3">
        <v>1.7969999999999999</v>
      </c>
      <c r="AM34" s="15" t="s">
        <v>12</v>
      </c>
      <c r="AN34" s="10">
        <f t="shared" si="8"/>
        <v>1.512</v>
      </c>
      <c r="AO34" s="9">
        <f t="shared" si="9"/>
        <v>0.27099999999999991</v>
      </c>
      <c r="AP34" s="10">
        <f t="shared" si="10"/>
        <v>0.28499999999999992</v>
      </c>
      <c r="AQ34" s="9" t="s">
        <v>12</v>
      </c>
      <c r="AR34" s="55" t="s">
        <v>12</v>
      </c>
      <c r="AS34" s="55">
        <v>2.831</v>
      </c>
      <c r="AT34" s="55">
        <v>2.9449999999999998</v>
      </c>
      <c r="AU34" s="55">
        <v>3.069</v>
      </c>
      <c r="AV34" s="3">
        <v>3.181</v>
      </c>
      <c r="AW34" s="3">
        <v>3.3039999999999998</v>
      </c>
      <c r="AX34" s="3" t="s">
        <v>12</v>
      </c>
      <c r="AY34" s="3">
        <v>3.5379999999999998</v>
      </c>
      <c r="AZ34" s="15" t="s">
        <v>12</v>
      </c>
      <c r="BA34" s="10">
        <f t="shared" si="11"/>
        <v>3.3039999999999998</v>
      </c>
      <c r="BB34" s="9">
        <f t="shared" si="12"/>
        <v>0.23499999999999988</v>
      </c>
      <c r="BC34" s="10">
        <f t="shared" si="13"/>
        <v>0.23399999999999999</v>
      </c>
      <c r="BD34" s="9">
        <v>4.1959999999999997</v>
      </c>
      <c r="BE34" s="3">
        <v>4.8220000000000001</v>
      </c>
      <c r="BF34" s="15">
        <v>5.617</v>
      </c>
      <c r="BG34" s="15">
        <f t="shared" si="14"/>
        <v>4.8220000000000001</v>
      </c>
      <c r="BH34" s="9">
        <f t="shared" si="15"/>
        <v>0.62600000000000033</v>
      </c>
      <c r="BI34" s="10">
        <f t="shared" si="16"/>
        <v>0.79499999999999993</v>
      </c>
      <c r="BJ34" s="9">
        <v>4.6769999999999996</v>
      </c>
      <c r="BK34" s="3">
        <v>5.3129999999999997</v>
      </c>
      <c r="BL34" s="15">
        <v>6.1440000000000001</v>
      </c>
      <c r="BM34" s="15">
        <f t="shared" si="17"/>
        <v>5.3129999999999997</v>
      </c>
      <c r="BN34" s="9">
        <f t="shared" si="18"/>
        <v>0.63600000000000012</v>
      </c>
      <c r="BO34" s="10">
        <f t="shared" si="19"/>
        <v>0.83100000000000041</v>
      </c>
      <c r="BP34">
        <f t="shared" si="20"/>
        <v>0</v>
      </c>
      <c r="BQ34" s="93">
        <f t="shared" si="21"/>
        <v>1.664893617021276</v>
      </c>
      <c r="BR34" s="93">
        <f t="shared" si="22"/>
        <v>1.6914893617021265</v>
      </c>
      <c r="BS34" s="93" t="str">
        <f>VLOOKUP(C34,'Koppeling locatie - aslocatie'!$A$2:$C$8139,2,FALSE)</f>
        <v>amer256</v>
      </c>
      <c r="BT34" s="93">
        <f>VLOOKUP($BS34,aslocaties_v01!$C$3:$AA$500,MATCH($K$3/10,aslocaties_v01!$C$2:$X$2),FALSE)</f>
        <v>2.944</v>
      </c>
      <c r="BU34" s="93">
        <f>VLOOKUP(BS34,aslocaties_v01!$C$3:$AA$500,MATCH($K$3,aslocaties_v01!$C$2:$X$2),FALSE)</f>
        <v>3.3159999999999998</v>
      </c>
      <c r="BV34" s="93">
        <f>VLOOKUP(BS34,aslocaties_v01!$C$3:$AA$500,MATCH($K$3*10,aslocaties_v01!$C$2:$Y$2),FALSE)</f>
        <v>3.7490000000000001</v>
      </c>
      <c r="BW34" s="93">
        <f t="shared" si="23"/>
        <v>0.37199999999999989</v>
      </c>
      <c r="BX34" s="93">
        <f t="shared" si="24"/>
        <v>0.43300000000000027</v>
      </c>
      <c r="BY34" s="94">
        <f t="shared" si="25"/>
        <v>1.0638297872341607E-2</v>
      </c>
      <c r="BZ34" s="94">
        <f t="shared" si="26"/>
        <v>1.1102230246251565E-15</v>
      </c>
      <c r="CA34" s="94">
        <f t="shared" si="27"/>
        <v>1.2999999999999901E-2</v>
      </c>
      <c r="CB34">
        <f t="shared" si="28"/>
        <v>1.7000000000000348E-2</v>
      </c>
      <c r="CC34" s="58">
        <f t="shared" si="29"/>
        <v>1.6999999999999904E-2</v>
      </c>
      <c r="CD34" s="95" t="b">
        <f t="shared" si="30"/>
        <v>0</v>
      </c>
      <c r="CE34" s="96" t="b">
        <f t="shared" si="31"/>
        <v>1</v>
      </c>
      <c r="CF34" t="b">
        <f t="shared" si="32"/>
        <v>1</v>
      </c>
      <c r="CG34" t="b">
        <f t="shared" si="33"/>
        <v>1</v>
      </c>
      <c r="CH34" s="84" t="b">
        <f t="shared" si="34"/>
        <v>1</v>
      </c>
      <c r="CI34">
        <f t="shared" si="35"/>
        <v>1.512</v>
      </c>
      <c r="CJ34" t="b">
        <f t="shared" si="36"/>
        <v>1</v>
      </c>
      <c r="CK34" t="b">
        <f t="shared" si="37"/>
        <v>0</v>
      </c>
      <c r="CL34" s="84" t="b">
        <f t="shared" si="57"/>
        <v>1</v>
      </c>
      <c r="CM34">
        <f t="shared" si="38"/>
        <v>3.3039999999999998</v>
      </c>
      <c r="CN34" t="b">
        <f t="shared" si="39"/>
        <v>1</v>
      </c>
      <c r="CO34" s="84">
        <f t="shared" si="40"/>
        <v>8.8786536646347058E-2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424</v>
      </c>
      <c r="B35" s="3">
        <v>2</v>
      </c>
      <c r="C35" s="3" t="s">
        <v>1186</v>
      </c>
      <c r="D35" s="3" t="str">
        <f t="shared" ref="D35:D66" si="58">IF(ISERROR(FIND("_",C35)),C35,LEFT(C35,LEN(C35)-LEN(RIGHT(C35,LEN(C35)-FIND("~",SUBSTITUTE(C35,"_","~",LEN(C35)-LEN(SUBSTITUTE(C35,"_",""))))))) &amp; TEXT(INT(RIGHT(C35,LEN(C35)-FIND("~",SUBSTITUTE(C35,"_","~",LEN(C35)-LEN(SUBSTITUTE(C35,"_","")))))), "0000") )</f>
        <v>AM_1_34-1_dk_0034</v>
      </c>
      <c r="E35" s="3" t="str">
        <f t="shared" ref="E35:E66" si="59">TEXT(INT(RIGHT(C35,LEN(C35)-FIND("~",SUBSTITUTE(C35,"_","~",LEN(C35)-LEN(SUBSTITUTE(C35,"_","")))))), "0000")</f>
        <v>0034</v>
      </c>
      <c r="F35" s="3">
        <v>112934.766</v>
      </c>
      <c r="G35" s="15">
        <v>414374.56199999998</v>
      </c>
      <c r="H35" s="35" t="str">
        <f t="shared" ref="H35:H66" si="60">IF(COUNTIF(C:C, "="&amp;C35)=1,"ja", "nee")</f>
        <v>ja</v>
      </c>
      <c r="I35" s="42">
        <v>28</v>
      </c>
      <c r="J35" s="20" t="s">
        <v>2278</v>
      </c>
      <c r="K35" s="21">
        <v>10000</v>
      </c>
      <c r="L35" s="28">
        <f t="shared" si="54"/>
        <v>1</v>
      </c>
      <c r="M35" s="28">
        <f t="shared" si="55"/>
        <v>1</v>
      </c>
      <c r="N35" s="56">
        <f t="shared" ref="N35:N66" si="61">INT(K35/L35*M35)</f>
        <v>10000</v>
      </c>
      <c r="O35" s="33">
        <f t="shared" si="56"/>
        <v>90.425983505837678</v>
      </c>
      <c r="P35" s="37">
        <f t="shared" ref="P35:P66" si="62">SQRT((F35-F36)^2+(G35-G36)^2)</f>
        <v>127.0249519582822</v>
      </c>
      <c r="Q35" s="9" t="s">
        <v>12</v>
      </c>
      <c r="R35" s="55" t="s">
        <v>12</v>
      </c>
      <c r="S35" s="55">
        <v>2.6280000000000001</v>
      </c>
      <c r="T35" s="55">
        <v>2.782</v>
      </c>
      <c r="U35" s="55">
        <v>2.9540000000000002</v>
      </c>
      <c r="V35" s="3">
        <v>3.125</v>
      </c>
      <c r="W35" s="3">
        <v>3.3290000000000002</v>
      </c>
      <c r="X35" s="3" t="s">
        <v>12</v>
      </c>
      <c r="Y35" s="3">
        <v>3.762</v>
      </c>
      <c r="Z35" s="15" t="s">
        <v>12</v>
      </c>
      <c r="AA35" s="10">
        <f t="shared" ref="AA35:AA66" si="63">LOOKUP($K35,$Q$2:$Z$2,Q35:Z35)</f>
        <v>3.3290000000000002</v>
      </c>
      <c r="AB35" s="9">
        <f t="shared" ref="AB35:AB66" si="64">LOOKUP($K35,$Q$2:$Z$2,Q35:Z35)-LOOKUP(0.1*$K35,$Q$2:$Z$2,Q35:Z35)</f>
        <v>0.375</v>
      </c>
      <c r="AC35" s="10">
        <f t="shared" ref="AC35:AC66" si="65">LOOKUP(10*$K35,$Q$2:$Z$2,Q35:Z35)-LOOKUP($K35,$Q$2:$Z$2,Q35:Z35)</f>
        <v>0.43299999999999983</v>
      </c>
      <c r="AD35" s="9" t="s">
        <v>12</v>
      </c>
      <c r="AE35" s="55" t="s">
        <v>12</v>
      </c>
      <c r="AF35" s="55">
        <v>0.99</v>
      </c>
      <c r="AG35" s="55">
        <v>1.0900000000000001</v>
      </c>
      <c r="AH35" s="55">
        <v>1.2070000000000001</v>
      </c>
      <c r="AI35" s="3">
        <v>1.3280000000000001</v>
      </c>
      <c r="AJ35" s="3">
        <v>1.4690000000000001</v>
      </c>
      <c r="AK35" s="3" t="s">
        <v>12</v>
      </c>
      <c r="AL35" s="3">
        <v>1.7430000000000001</v>
      </c>
      <c r="AM35" s="15" t="s">
        <v>12</v>
      </c>
      <c r="AN35" s="10">
        <f t="shared" ref="AN35:AN66" si="66">LOOKUP($K35,$Q$2:$Z$2,AD35:AM35)</f>
        <v>1.4690000000000001</v>
      </c>
      <c r="AO35" s="9">
        <f t="shared" ref="AO35:AO66" si="67">LOOKUP($K35,$Q$2:$Z$2,AD35:AM35)-LOOKUP(0.1*$K35,$Q$2:$Z$2,AD35:AM35)</f>
        <v>0.26200000000000001</v>
      </c>
      <c r="AP35" s="10">
        <f t="shared" ref="AP35:AP66" si="68">LOOKUP(10*$K35,$Q$2:$Z$2,AD35:AM35)-LOOKUP($K35,$Q$2:$Z$2,AD35:AM35)</f>
        <v>0.27400000000000002</v>
      </c>
      <c r="AQ35" s="9" t="s">
        <v>12</v>
      </c>
      <c r="AR35" s="55" t="s">
        <v>12</v>
      </c>
      <c r="AS35" s="55">
        <v>2.7890000000000001</v>
      </c>
      <c r="AT35" s="55">
        <v>2.9</v>
      </c>
      <c r="AU35" s="55">
        <v>3.02</v>
      </c>
      <c r="AV35" s="3">
        <v>3.13</v>
      </c>
      <c r="AW35" s="3">
        <v>3.2480000000000002</v>
      </c>
      <c r="AX35" s="3" t="s">
        <v>12</v>
      </c>
      <c r="AY35" s="3">
        <v>3.4750000000000001</v>
      </c>
      <c r="AZ35" s="15" t="s">
        <v>12</v>
      </c>
      <c r="BA35" s="10">
        <f t="shared" ref="BA35:BA66" si="69">LOOKUP($K35,$Q$2:$Z$2,AQ35:AZ35)</f>
        <v>3.2480000000000002</v>
      </c>
      <c r="BB35" s="9">
        <f t="shared" ref="BB35:BB66" si="70">LOOKUP($K35,$Q$2:$Z$2,AQ35:AZ35)-LOOKUP(0.1*$K35,$Q$2:$Z$2,AQ35:AZ35)</f>
        <v>0.2280000000000002</v>
      </c>
      <c r="BC35" s="10">
        <f t="shared" ref="BC35:BC66" si="71">LOOKUP(10*$K35,$Q$2:$Z$2,AQ35:AZ35)-LOOKUP($K35,$Q$2:$Z$2,AQ35:AZ35)</f>
        <v>0.22699999999999987</v>
      </c>
      <c r="BD35" s="9">
        <v>4.1619999999999999</v>
      </c>
      <c r="BE35" s="3">
        <v>4.7779999999999996</v>
      </c>
      <c r="BF35" s="15">
        <v>5.5609999999999999</v>
      </c>
      <c r="BG35" s="15">
        <f t="shared" ref="BG35:BG66" si="72">LOOKUP($N35,$BD$2:$BF$2,BD35:BF35)</f>
        <v>4.7779999999999996</v>
      </c>
      <c r="BH35" s="9">
        <f t="shared" ref="BH35:BH66" si="73">BE35-BD35</f>
        <v>0.61599999999999966</v>
      </c>
      <c r="BI35" s="10">
        <f t="shared" ref="BI35:BI66" si="74">BF35-BE35</f>
        <v>0.78300000000000036</v>
      </c>
      <c r="BJ35" s="9">
        <v>4.6340000000000003</v>
      </c>
      <c r="BK35" s="3">
        <v>5.2839999999999998</v>
      </c>
      <c r="BL35" s="15">
        <v>6.1349999999999998</v>
      </c>
      <c r="BM35" s="15">
        <f t="shared" ref="BM35:BM66" si="75">LOOKUP($N35,$BD$2:$BF$2,BJ35:BL35)</f>
        <v>5.2839999999999998</v>
      </c>
      <c r="BN35" s="9">
        <f t="shared" ref="BN35:BN66" si="76">BK35-BJ35</f>
        <v>0.64999999999999947</v>
      </c>
      <c r="BO35" s="10">
        <f t="shared" ref="BO35:BO66" si="77">BL35-BK35</f>
        <v>0.85099999999999998</v>
      </c>
      <c r="BP35">
        <f t="shared" ref="BP35:BP66" si="78">IF(AND(ISERROR(FIND("Fout",Q35)), ISERROR(FIND("Fout",AD35)), ISERROR(FIND("Fout",AQ35)), ISERROR(FIND( "Fout",BD35)), ISERROR(FIND( "Fout",BJ35))),0,1)</f>
        <v>0</v>
      </c>
      <c r="BQ35" s="93">
        <f t="shared" ref="BQ35:BQ66" si="79">IF(AB35=0, -1, BH35/AB35)</f>
        <v>1.6426666666666658</v>
      </c>
      <c r="BR35" s="93">
        <f t="shared" ref="BR35:BR66" si="80">IF(AB35=0,-1,BN35/AB35)</f>
        <v>1.7333333333333318</v>
      </c>
      <c r="BS35" s="93" t="str">
        <f>VLOOKUP(C35,'Koppeling locatie - aslocatie'!$A$2:$C$8139,2,FALSE)</f>
        <v>amer256</v>
      </c>
      <c r="BT35" s="93">
        <f>VLOOKUP($BS35,aslocaties_v01!$C$3:$AA$500,MATCH($K$3/10,aslocaties_v01!$C$2:$X$2),FALSE)</f>
        <v>2.944</v>
      </c>
      <c r="BU35" s="93">
        <f>VLOOKUP(BS35,aslocaties_v01!$C$3:$AA$500,MATCH($K$3,aslocaties_v01!$C$2:$X$2),FALSE)</f>
        <v>3.3159999999999998</v>
      </c>
      <c r="BV35" s="93">
        <f>VLOOKUP(BS35,aslocaties_v01!$C$3:$AA$500,MATCH($K$3*10,aslocaties_v01!$C$2:$Y$2),FALSE)</f>
        <v>3.7490000000000001</v>
      </c>
      <c r="BW35" s="93">
        <f t="shared" ref="BW35:BW66" si="81">BU35-BT35</f>
        <v>0.37199999999999989</v>
      </c>
      <c r="BX35" s="93">
        <f t="shared" ref="BX35:BX66" si="82">BV35-BU35</f>
        <v>0.43300000000000027</v>
      </c>
      <c r="BY35" s="94">
        <f t="shared" ref="BY35:BY66" si="83">IFERROR(ABS(1-BW35/AB35), 999)</f>
        <v>8.0000000000003402E-3</v>
      </c>
      <c r="BZ35" s="94">
        <f t="shared" ref="BZ35:BZ66" si="84">IFERROR(ABS(1-BX35/AC35), 999)</f>
        <v>1.1102230246251565E-15</v>
      </c>
      <c r="CA35" s="94">
        <f t="shared" ref="CA35:CA66" si="85">ABS(LOOKUP(0.1*$K35,$Q$2:$Z$2,Q35:Z35)-BT35)</f>
        <v>1.0000000000000231E-2</v>
      </c>
      <c r="CB35">
        <f t="shared" ref="CB35:CB66" si="86">ABS(LOOKUP($K35,$Q$2:$Z$2,Q35:Z35)-BU35)</f>
        <v>1.3000000000000345E-2</v>
      </c>
      <c r="CC35" s="58">
        <f t="shared" ref="CC35:CC66" si="87">ABS(LOOKUP(10*$K35,$Q$2:$Z$2,Q35:Z35)-BV35)</f>
        <v>1.2999999999999901E-2</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1.4690000000000001</v>
      </c>
      <c r="CJ35" t="b">
        <f t="shared" ref="CJ35:CJ66" si="94">CI35&lt;AVERAGE(CI:CI)+3*STDEV(CI:CI)</f>
        <v>1</v>
      </c>
      <c r="CK35" t="b">
        <f t="shared" ref="CK35:CK66" si="95">AN35&lt;1.25</f>
        <v>0</v>
      </c>
      <c r="CL35" s="84" t="b">
        <f t="shared" si="57"/>
        <v>1</v>
      </c>
      <c r="CM35">
        <f t="shared" ref="CM35:CM66" si="96">IF(CL35,BA35,"")</f>
        <v>3.2480000000000002</v>
      </c>
      <c r="CN35" t="b">
        <f t="shared" ref="CN35:CN66" si="97">CM35&lt;AVERAGE(CM:CM)+3*STDEV(CM:CM)</f>
        <v>1</v>
      </c>
      <c r="CO35" s="84">
        <f t="shared" ref="CO35:CO66" si="98">IF(BA35=0, -1, AN35/(1.56*BA35^2))</f>
        <v>8.9261700518495149E-2</v>
      </c>
      <c r="CP35" t="b">
        <f t="shared" ref="CP35:CP66" si="99">OR(CO35&gt;0.035, CO35&lt;0.065)</f>
        <v>1</v>
      </c>
      <c r="CQ35" s="96" t="b">
        <f t="shared" ref="CQ35:CQ66" si="100">IF(O35="-", "-", ABS(AA35-AA34)&lt;O35*$CR$1)</f>
        <v>1</v>
      </c>
      <c r="CR35" t="b">
        <f t="shared" ref="CR35:CR66" si="101">IF(O35="-","-",ABS(BG35-BG34)&lt;O35*$CS$1)</f>
        <v>1</v>
      </c>
      <c r="CS35" t="b">
        <f t="shared" ref="CS35:CS66" si="102">IF(O35="-","-",ABS(BM35-BM34)&lt;O35*$CT$1)</f>
        <v>1</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0</v>
      </c>
      <c r="CX35" t="b">
        <f t="shared" ref="CX35:CX66" si="107">IF(P35="-","-",ABS(BM36-BM35)&lt;P35*$CT$1)</f>
        <v>0</v>
      </c>
      <c r="CY35" t="b">
        <f t="shared" ref="CY35:CY66" si="108">IF(P35="-","-",ABS(AN36-AN35)&lt;P35*$CU$1)</f>
        <v>1</v>
      </c>
      <c r="CZ35" t="b">
        <f t="shared" ref="CZ35:CZ66" si="109">IF(P35="-","-",ABS(BA35-BA36)&lt;P35*$CV$1)</f>
        <v>1</v>
      </c>
      <c r="DA35" s="84">
        <f t="shared" ref="DA35:DA66" si="110">IFERROR(IF(AND(CQ35:CU35),0,1), 0)+IFERROR(IF(AND(CV35:CZ35),0,1),0)</f>
        <v>1</v>
      </c>
      <c r="DB35" t="b">
        <f t="shared" ref="DB35:DB66" si="111">AND(DA35&gt;0,CD35)</f>
        <v>0</v>
      </c>
    </row>
    <row r="36" spans="1:106">
      <c r="A36" s="9">
        <v>425</v>
      </c>
      <c r="B36" s="3">
        <v>2</v>
      </c>
      <c r="C36" s="3" t="s">
        <v>1187</v>
      </c>
      <c r="D36" s="3" t="str">
        <f t="shared" si="58"/>
        <v>AM_1_34-1_dk_0035</v>
      </c>
      <c r="E36" s="3" t="str">
        <f t="shared" si="59"/>
        <v>0035</v>
      </c>
      <c r="F36" s="3">
        <v>112822.242</v>
      </c>
      <c r="G36" s="15">
        <v>414433.5</v>
      </c>
      <c r="H36" s="35" t="str">
        <f t="shared" si="60"/>
        <v>ja</v>
      </c>
      <c r="I36" s="42">
        <v>28</v>
      </c>
      <c r="J36" s="20" t="s">
        <v>2278</v>
      </c>
      <c r="K36" s="21">
        <v>10000</v>
      </c>
      <c r="L36" s="28">
        <f t="shared" ref="L36:L67" si="112">L35</f>
        <v>1</v>
      </c>
      <c r="M36" s="28">
        <f t="shared" ref="M36:M67" si="113">M35</f>
        <v>1</v>
      </c>
      <c r="N36" s="56">
        <f t="shared" si="61"/>
        <v>10000</v>
      </c>
      <c r="O36" s="33">
        <f t="shared" ref="O36:O67" si="114">SQRT((F35-F36)^2+(G35-G36)^2)</f>
        <v>127.0249519582822</v>
      </c>
      <c r="P36" s="37">
        <f t="shared" si="62"/>
        <v>93.637646601130868</v>
      </c>
      <c r="Q36" s="9" t="s">
        <v>12</v>
      </c>
      <c r="R36" s="55" t="s">
        <v>12</v>
      </c>
      <c r="S36" s="55">
        <v>2.625</v>
      </c>
      <c r="T36" s="55">
        <v>2.7789999999999999</v>
      </c>
      <c r="U36" s="55">
        <v>2.9489999999999998</v>
      </c>
      <c r="V36" s="3">
        <v>3.12</v>
      </c>
      <c r="W36" s="3">
        <v>3.3239999999999998</v>
      </c>
      <c r="X36" s="3" t="s">
        <v>12</v>
      </c>
      <c r="Y36" s="3">
        <v>3.7570000000000001</v>
      </c>
      <c r="Z36" s="15" t="s">
        <v>12</v>
      </c>
      <c r="AA36" s="10">
        <f t="shared" si="63"/>
        <v>3.3239999999999998</v>
      </c>
      <c r="AB36" s="9">
        <f t="shared" si="64"/>
        <v>0.375</v>
      </c>
      <c r="AC36" s="10">
        <f t="shared" si="65"/>
        <v>0.43300000000000027</v>
      </c>
      <c r="AD36" s="9" t="s">
        <v>12</v>
      </c>
      <c r="AE36" s="55" t="s">
        <v>12</v>
      </c>
      <c r="AF36" s="55">
        <v>0.92200000000000004</v>
      </c>
      <c r="AG36" s="55">
        <v>1.0169999999999999</v>
      </c>
      <c r="AH36" s="55">
        <v>1.127</v>
      </c>
      <c r="AI36" s="3">
        <v>1.2390000000000001</v>
      </c>
      <c r="AJ36" s="3">
        <v>1.37</v>
      </c>
      <c r="AK36" s="3" t="s">
        <v>12</v>
      </c>
      <c r="AL36" s="3">
        <v>1.625</v>
      </c>
      <c r="AM36" s="15" t="s">
        <v>12</v>
      </c>
      <c r="AN36" s="10">
        <f t="shared" si="66"/>
        <v>1.37</v>
      </c>
      <c r="AO36" s="9">
        <f t="shared" si="67"/>
        <v>0.2430000000000001</v>
      </c>
      <c r="AP36" s="10">
        <f t="shared" si="68"/>
        <v>0.25499999999999989</v>
      </c>
      <c r="AQ36" s="9" t="s">
        <v>12</v>
      </c>
      <c r="AR36" s="55" t="s">
        <v>12</v>
      </c>
      <c r="AS36" s="55">
        <v>2.7069999999999999</v>
      </c>
      <c r="AT36" s="55">
        <v>2.8149999999999999</v>
      </c>
      <c r="AU36" s="55">
        <v>2.931</v>
      </c>
      <c r="AV36" s="3">
        <v>3.036</v>
      </c>
      <c r="AW36" s="3">
        <v>3.1469999999999998</v>
      </c>
      <c r="AX36" s="3" t="s">
        <v>12</v>
      </c>
      <c r="AY36" s="3">
        <v>3.3580000000000001</v>
      </c>
      <c r="AZ36" s="15" t="s">
        <v>12</v>
      </c>
      <c r="BA36" s="10">
        <f t="shared" si="69"/>
        <v>3.1469999999999998</v>
      </c>
      <c r="BB36" s="9">
        <f t="shared" si="70"/>
        <v>0.21599999999999975</v>
      </c>
      <c r="BC36" s="10">
        <f t="shared" si="71"/>
        <v>0.2110000000000003</v>
      </c>
      <c r="BD36" s="9">
        <v>4.0439999999999996</v>
      </c>
      <c r="BE36" s="3">
        <v>4.6399999999999997</v>
      </c>
      <c r="BF36" s="15">
        <v>5.3970000000000002</v>
      </c>
      <c r="BG36" s="15">
        <f t="shared" si="72"/>
        <v>4.6399999999999997</v>
      </c>
      <c r="BH36" s="9">
        <f t="shared" si="73"/>
        <v>0.59600000000000009</v>
      </c>
      <c r="BI36" s="10">
        <f t="shared" si="74"/>
        <v>0.75700000000000056</v>
      </c>
      <c r="BJ36" s="9">
        <v>4.4640000000000004</v>
      </c>
      <c r="BK36" s="3">
        <v>5.1070000000000002</v>
      </c>
      <c r="BL36" s="15">
        <v>5.9560000000000004</v>
      </c>
      <c r="BM36" s="15">
        <f t="shared" si="75"/>
        <v>5.1070000000000002</v>
      </c>
      <c r="BN36" s="9">
        <f t="shared" si="76"/>
        <v>0.64299999999999979</v>
      </c>
      <c r="BO36" s="10">
        <f t="shared" si="77"/>
        <v>0.8490000000000002</v>
      </c>
      <c r="BP36">
        <f t="shared" si="78"/>
        <v>0</v>
      </c>
      <c r="BQ36" s="93">
        <f t="shared" si="79"/>
        <v>1.5893333333333335</v>
      </c>
      <c r="BR36" s="93">
        <f t="shared" si="80"/>
        <v>1.7146666666666661</v>
      </c>
      <c r="BS36" s="93" t="str">
        <f>VLOOKUP(C36,'Koppeling locatie - aslocatie'!$A$2:$C$8139,2,FALSE)</f>
        <v>amer256</v>
      </c>
      <c r="BT36" s="93">
        <f>VLOOKUP($BS36,aslocaties_v01!$C$3:$AA$500,MATCH($K$3/10,aslocaties_v01!$C$2:$X$2),FALSE)</f>
        <v>2.944</v>
      </c>
      <c r="BU36" s="93">
        <f>VLOOKUP(BS36,aslocaties_v01!$C$3:$AA$500,MATCH($K$3,aslocaties_v01!$C$2:$X$2),FALSE)</f>
        <v>3.3159999999999998</v>
      </c>
      <c r="BV36" s="93">
        <f>VLOOKUP(BS36,aslocaties_v01!$C$3:$AA$500,MATCH($K$3*10,aslocaties_v01!$C$2:$Y$2),FALSE)</f>
        <v>3.7490000000000001</v>
      </c>
      <c r="BW36" s="93">
        <f t="shared" si="81"/>
        <v>0.37199999999999989</v>
      </c>
      <c r="BX36" s="93">
        <f t="shared" si="82"/>
        <v>0.43300000000000027</v>
      </c>
      <c r="BY36" s="94">
        <f t="shared" si="83"/>
        <v>8.0000000000003402E-3</v>
      </c>
      <c r="BZ36" s="94">
        <f t="shared" si="84"/>
        <v>0</v>
      </c>
      <c r="CA36" s="94">
        <f t="shared" si="85"/>
        <v>4.9999999999998934E-3</v>
      </c>
      <c r="CB36">
        <f t="shared" si="86"/>
        <v>8.0000000000000071E-3</v>
      </c>
      <c r="CC36" s="58">
        <f t="shared" si="87"/>
        <v>8.0000000000000071E-3</v>
      </c>
      <c r="CD36" s="95" t="b">
        <f t="shared" si="88"/>
        <v>0</v>
      </c>
      <c r="CE36" s="96" t="b">
        <f t="shared" si="89"/>
        <v>1</v>
      </c>
      <c r="CF36" t="b">
        <f t="shared" si="90"/>
        <v>1</v>
      </c>
      <c r="CG36" t="b">
        <f t="shared" si="91"/>
        <v>1</v>
      </c>
      <c r="CH36" s="84" t="b">
        <f t="shared" si="92"/>
        <v>1</v>
      </c>
      <c r="CI36">
        <f t="shared" si="93"/>
        <v>1.37</v>
      </c>
      <c r="CJ36" t="b">
        <f t="shared" si="94"/>
        <v>1</v>
      </c>
      <c r="CK36" t="b">
        <f t="shared" si="95"/>
        <v>0</v>
      </c>
      <c r="CL36" s="84" t="b">
        <f t="shared" ref="CL36:CL67" si="115">BA36&lt;AVERAGE(BA:BA)+2*STDEV(BA:BA)</f>
        <v>1</v>
      </c>
      <c r="CM36">
        <f t="shared" si="96"/>
        <v>3.1469999999999998</v>
      </c>
      <c r="CN36" t="b">
        <f t="shared" si="97"/>
        <v>1</v>
      </c>
      <c r="CO36" s="84">
        <f t="shared" si="98"/>
        <v>8.8675262543697786E-2</v>
      </c>
      <c r="CP36" t="b">
        <f t="shared" si="99"/>
        <v>1</v>
      </c>
      <c r="CQ36" s="96" t="b">
        <f t="shared" si="100"/>
        <v>1</v>
      </c>
      <c r="CR36" t="b">
        <f t="shared" si="101"/>
        <v>0</v>
      </c>
      <c r="CS36" t="b">
        <f t="shared" si="102"/>
        <v>0</v>
      </c>
      <c r="CT36" t="b">
        <f t="shared" si="103"/>
        <v>1</v>
      </c>
      <c r="CU36" t="b">
        <f t="shared" si="104"/>
        <v>1</v>
      </c>
      <c r="CV36" s="84" t="b">
        <f t="shared" si="105"/>
        <v>1</v>
      </c>
      <c r="CW36" t="b">
        <f t="shared" si="106"/>
        <v>0</v>
      </c>
      <c r="CX36" t="b">
        <f t="shared" si="107"/>
        <v>0</v>
      </c>
      <c r="CY36" t="b">
        <f t="shared" si="108"/>
        <v>1</v>
      </c>
      <c r="CZ36" t="b">
        <f t="shared" si="109"/>
        <v>1</v>
      </c>
      <c r="DA36" s="84">
        <f t="shared" si="110"/>
        <v>2</v>
      </c>
      <c r="DB36" t="b">
        <f t="shared" si="111"/>
        <v>0</v>
      </c>
    </row>
    <row r="37" spans="1:106">
      <c r="A37" s="9">
        <v>426</v>
      </c>
      <c r="B37" s="3">
        <v>2</v>
      </c>
      <c r="C37" s="3" t="s">
        <v>1188</v>
      </c>
      <c r="D37" s="3" t="str">
        <f t="shared" si="58"/>
        <v>AM_1_34-1_dk_0036</v>
      </c>
      <c r="E37" s="3" t="str">
        <f t="shared" si="59"/>
        <v>0036</v>
      </c>
      <c r="F37" s="3">
        <v>112729.04700000001</v>
      </c>
      <c r="G37" s="15">
        <v>414442.59399999998</v>
      </c>
      <c r="H37" s="35" t="str">
        <f t="shared" si="60"/>
        <v>ja</v>
      </c>
      <c r="I37" s="42">
        <v>27</v>
      </c>
      <c r="J37" s="20" t="s">
        <v>2278</v>
      </c>
      <c r="K37" s="21">
        <v>10000</v>
      </c>
      <c r="L37" s="28">
        <f t="shared" si="112"/>
        <v>1</v>
      </c>
      <c r="M37" s="28">
        <f t="shared" si="113"/>
        <v>1</v>
      </c>
      <c r="N37" s="56">
        <f t="shared" si="61"/>
        <v>10000</v>
      </c>
      <c r="O37" s="33">
        <f t="shared" si="114"/>
        <v>93.637646601130868</v>
      </c>
      <c r="P37" s="37">
        <f t="shared" si="62"/>
        <v>88.017554845618193</v>
      </c>
      <c r="Q37" s="9" t="s">
        <v>12</v>
      </c>
      <c r="R37" s="55" t="s">
        <v>12</v>
      </c>
      <c r="S37" s="55">
        <v>2.6219999999999999</v>
      </c>
      <c r="T37" s="55">
        <v>2.7749999999999999</v>
      </c>
      <c r="U37" s="55">
        <v>2.9449999999999998</v>
      </c>
      <c r="V37" s="3">
        <v>3.1150000000000002</v>
      </c>
      <c r="W37" s="3">
        <v>3.32</v>
      </c>
      <c r="X37" s="3" t="s">
        <v>12</v>
      </c>
      <c r="Y37" s="3">
        <v>3.7530000000000001</v>
      </c>
      <c r="Z37" s="15" t="s">
        <v>12</v>
      </c>
      <c r="AA37" s="10">
        <f t="shared" si="63"/>
        <v>3.32</v>
      </c>
      <c r="AB37" s="9">
        <f t="shared" si="64"/>
        <v>0.375</v>
      </c>
      <c r="AC37" s="10">
        <f t="shared" si="65"/>
        <v>0.43300000000000027</v>
      </c>
      <c r="AD37" s="9" t="s">
        <v>12</v>
      </c>
      <c r="AE37" s="55" t="s">
        <v>12</v>
      </c>
      <c r="AF37" s="55">
        <v>0.78400000000000003</v>
      </c>
      <c r="AG37" s="55">
        <v>0.86099999999999999</v>
      </c>
      <c r="AH37" s="55">
        <v>0.95</v>
      </c>
      <c r="AI37" s="3">
        <v>1.0409999999999999</v>
      </c>
      <c r="AJ37" s="3">
        <v>1.1499999999999999</v>
      </c>
      <c r="AK37" s="3" t="s">
        <v>12</v>
      </c>
      <c r="AL37" s="3">
        <v>1.369</v>
      </c>
      <c r="AM37" s="15" t="s">
        <v>12</v>
      </c>
      <c r="AN37" s="10">
        <f t="shared" si="66"/>
        <v>1.1499999999999999</v>
      </c>
      <c r="AO37" s="9">
        <f t="shared" si="67"/>
        <v>0.19999999999999996</v>
      </c>
      <c r="AP37" s="10">
        <f t="shared" si="68"/>
        <v>0.21900000000000008</v>
      </c>
      <c r="AQ37" s="9" t="s">
        <v>12</v>
      </c>
      <c r="AR37" s="55" t="s">
        <v>12</v>
      </c>
      <c r="AS37" s="55">
        <v>2.4630000000000001</v>
      </c>
      <c r="AT37" s="55">
        <v>2.5489999999999999</v>
      </c>
      <c r="AU37" s="55">
        <v>2.6440000000000001</v>
      </c>
      <c r="AV37" s="3">
        <v>2.7330000000000001</v>
      </c>
      <c r="AW37" s="3">
        <v>2.83</v>
      </c>
      <c r="AX37" s="3" t="s">
        <v>12</v>
      </c>
      <c r="AY37" s="3">
        <v>3.0179999999999998</v>
      </c>
      <c r="AZ37" s="15" t="s">
        <v>12</v>
      </c>
      <c r="BA37" s="10">
        <f t="shared" si="69"/>
        <v>2.83</v>
      </c>
      <c r="BB37" s="9">
        <f t="shared" si="70"/>
        <v>0.18599999999999994</v>
      </c>
      <c r="BC37" s="10">
        <f t="shared" si="71"/>
        <v>0.18799999999999972</v>
      </c>
      <c r="BD37" s="9">
        <v>3.8069999999999999</v>
      </c>
      <c r="BE37" s="3">
        <v>4.3680000000000003</v>
      </c>
      <c r="BF37" s="15">
        <v>5.0880000000000001</v>
      </c>
      <c r="BG37" s="15">
        <f t="shared" si="72"/>
        <v>4.3680000000000003</v>
      </c>
      <c r="BH37" s="9">
        <f t="shared" si="73"/>
        <v>0.56100000000000039</v>
      </c>
      <c r="BI37" s="10">
        <f t="shared" si="74"/>
        <v>0.71999999999999975</v>
      </c>
      <c r="BJ37" s="9">
        <v>4.1420000000000003</v>
      </c>
      <c r="BK37" s="3">
        <v>4.7729999999999997</v>
      </c>
      <c r="BL37" s="15">
        <v>5.6130000000000004</v>
      </c>
      <c r="BM37" s="15">
        <f t="shared" si="75"/>
        <v>4.7729999999999997</v>
      </c>
      <c r="BN37" s="9">
        <f t="shared" si="76"/>
        <v>0.63099999999999934</v>
      </c>
      <c r="BO37" s="10">
        <f t="shared" si="77"/>
        <v>0.84000000000000075</v>
      </c>
      <c r="BP37">
        <f t="shared" si="78"/>
        <v>0</v>
      </c>
      <c r="BQ37" s="93">
        <f t="shared" si="79"/>
        <v>1.4960000000000011</v>
      </c>
      <c r="BR37" s="93">
        <f t="shared" si="80"/>
        <v>1.682666666666665</v>
      </c>
      <c r="BS37" s="93" t="str">
        <f>VLOOKUP(C37,'Koppeling locatie - aslocatie'!$A$2:$C$8139,2,FALSE)</f>
        <v>amer256</v>
      </c>
      <c r="BT37" s="93">
        <f>VLOOKUP($BS37,aslocaties_v01!$C$3:$AA$500,MATCH($K$3/10,aslocaties_v01!$C$2:$X$2),FALSE)</f>
        <v>2.944</v>
      </c>
      <c r="BU37" s="93">
        <f>VLOOKUP(BS37,aslocaties_v01!$C$3:$AA$500,MATCH($K$3,aslocaties_v01!$C$2:$X$2),FALSE)</f>
        <v>3.3159999999999998</v>
      </c>
      <c r="BV37" s="93">
        <f>VLOOKUP(BS37,aslocaties_v01!$C$3:$AA$500,MATCH($K$3*10,aslocaties_v01!$C$2:$Y$2),FALSE)</f>
        <v>3.7490000000000001</v>
      </c>
      <c r="BW37" s="93">
        <f t="shared" si="81"/>
        <v>0.37199999999999989</v>
      </c>
      <c r="BX37" s="93">
        <f t="shared" si="82"/>
        <v>0.43300000000000027</v>
      </c>
      <c r="BY37" s="94">
        <f t="shared" si="83"/>
        <v>8.0000000000003402E-3</v>
      </c>
      <c r="BZ37" s="94">
        <f t="shared" si="84"/>
        <v>0</v>
      </c>
      <c r="CA37" s="94">
        <f t="shared" si="85"/>
        <v>9.9999999999988987E-4</v>
      </c>
      <c r="CB37">
        <f t="shared" si="86"/>
        <v>4.0000000000000036E-3</v>
      </c>
      <c r="CC37" s="58">
        <f t="shared" si="87"/>
        <v>4.0000000000000036E-3</v>
      </c>
      <c r="CD37" s="95" t="b">
        <f t="shared" si="88"/>
        <v>0</v>
      </c>
      <c r="CE37" s="96" t="b">
        <f t="shared" si="89"/>
        <v>1</v>
      </c>
      <c r="CF37" t="b">
        <f t="shared" si="90"/>
        <v>1</v>
      </c>
      <c r="CG37" t="b">
        <f t="shared" si="91"/>
        <v>1</v>
      </c>
      <c r="CH37" s="84" t="b">
        <f t="shared" si="92"/>
        <v>1</v>
      </c>
      <c r="CI37">
        <f t="shared" si="93"/>
        <v>1.1499999999999999</v>
      </c>
      <c r="CJ37" t="b">
        <f t="shared" si="94"/>
        <v>1</v>
      </c>
      <c r="CK37" t="b">
        <f t="shared" si="95"/>
        <v>1</v>
      </c>
      <c r="CL37" s="84" t="b">
        <f t="shared" si="115"/>
        <v>1</v>
      </c>
      <c r="CM37">
        <f t="shared" si="96"/>
        <v>2.83</v>
      </c>
      <c r="CN37" t="b">
        <f t="shared" si="97"/>
        <v>1</v>
      </c>
      <c r="CO37" s="84">
        <f t="shared" si="98"/>
        <v>9.2045035795113819E-2</v>
      </c>
      <c r="CP37" t="b">
        <f t="shared" si="99"/>
        <v>1</v>
      </c>
      <c r="CQ37" s="96" t="b">
        <f t="shared" si="100"/>
        <v>1</v>
      </c>
      <c r="CR37" t="b">
        <f t="shared" si="101"/>
        <v>0</v>
      </c>
      <c r="CS37" t="b">
        <f t="shared" si="102"/>
        <v>0</v>
      </c>
      <c r="CT37" t="b">
        <f t="shared" si="103"/>
        <v>1</v>
      </c>
      <c r="CU37" t="b">
        <f t="shared" si="104"/>
        <v>1</v>
      </c>
      <c r="CV37" s="84" t="b">
        <f t="shared" si="105"/>
        <v>1</v>
      </c>
      <c r="CW37" t="b">
        <f t="shared" si="106"/>
        <v>0</v>
      </c>
      <c r="CX37" t="b">
        <f t="shared" si="107"/>
        <v>0</v>
      </c>
      <c r="CY37" t="b">
        <f t="shared" si="108"/>
        <v>1</v>
      </c>
      <c r="CZ37" t="b">
        <f t="shared" si="109"/>
        <v>1</v>
      </c>
      <c r="DA37" s="84">
        <f t="shared" si="110"/>
        <v>2</v>
      </c>
      <c r="DB37" t="b">
        <f t="shared" si="111"/>
        <v>0</v>
      </c>
    </row>
    <row r="38" spans="1:106">
      <c r="A38" s="9">
        <v>427</v>
      </c>
      <c r="B38" s="3">
        <v>2</v>
      </c>
      <c r="C38" s="3" t="s">
        <v>1189</v>
      </c>
      <c r="D38" s="3" t="str">
        <f t="shared" si="58"/>
        <v>AM_1_34-1_dk_0037</v>
      </c>
      <c r="E38" s="3" t="str">
        <f t="shared" si="59"/>
        <v>0037</v>
      </c>
      <c r="F38" s="3">
        <v>112651.04700000001</v>
      </c>
      <c r="G38" s="15">
        <v>414483.375</v>
      </c>
      <c r="H38" s="35" t="str">
        <f t="shared" si="60"/>
        <v>ja</v>
      </c>
      <c r="I38" s="42">
        <v>27</v>
      </c>
      <c r="J38" s="20" t="s">
        <v>2278</v>
      </c>
      <c r="K38" s="21">
        <v>10000</v>
      </c>
      <c r="L38" s="28">
        <f t="shared" si="112"/>
        <v>1</v>
      </c>
      <c r="M38" s="28">
        <f t="shared" si="113"/>
        <v>1</v>
      </c>
      <c r="N38" s="56">
        <f t="shared" si="61"/>
        <v>10000</v>
      </c>
      <c r="O38" s="33">
        <f t="shared" si="114"/>
        <v>88.017554845618193</v>
      </c>
      <c r="P38" s="37">
        <f t="shared" si="62"/>
        <v>95.521922745514672</v>
      </c>
      <c r="Q38" s="9" t="s">
        <v>12</v>
      </c>
      <c r="R38" s="55" t="s">
        <v>12</v>
      </c>
      <c r="S38" s="55">
        <v>2.62</v>
      </c>
      <c r="T38" s="55">
        <v>2.7719999999999998</v>
      </c>
      <c r="U38" s="55">
        <v>2.94</v>
      </c>
      <c r="V38" s="3">
        <v>3.109</v>
      </c>
      <c r="W38" s="3">
        <v>3.3140000000000001</v>
      </c>
      <c r="X38" s="3" t="s">
        <v>12</v>
      </c>
      <c r="Y38" s="3">
        <v>3.7480000000000002</v>
      </c>
      <c r="Z38" s="15" t="s">
        <v>12</v>
      </c>
      <c r="AA38" s="10">
        <f t="shared" si="63"/>
        <v>3.3140000000000001</v>
      </c>
      <c r="AB38" s="9">
        <f t="shared" si="64"/>
        <v>0.37400000000000011</v>
      </c>
      <c r="AC38" s="10">
        <f t="shared" si="65"/>
        <v>0.43400000000000016</v>
      </c>
      <c r="AD38" s="9" t="s">
        <v>12</v>
      </c>
      <c r="AE38" s="55" t="s">
        <v>12</v>
      </c>
      <c r="AF38" s="55">
        <v>0.90500000000000003</v>
      </c>
      <c r="AG38" s="55">
        <v>0.997</v>
      </c>
      <c r="AH38" s="55">
        <v>1.107</v>
      </c>
      <c r="AI38" s="3">
        <v>1.22</v>
      </c>
      <c r="AJ38" s="3">
        <v>1.3540000000000001</v>
      </c>
      <c r="AK38" s="3" t="s">
        <v>12</v>
      </c>
      <c r="AL38" s="3">
        <v>1.6220000000000001</v>
      </c>
      <c r="AM38" s="15" t="s">
        <v>12</v>
      </c>
      <c r="AN38" s="10">
        <f t="shared" si="66"/>
        <v>1.3540000000000001</v>
      </c>
      <c r="AO38" s="9">
        <f t="shared" si="67"/>
        <v>0.24700000000000011</v>
      </c>
      <c r="AP38" s="10">
        <f t="shared" si="68"/>
        <v>0.26800000000000002</v>
      </c>
      <c r="AQ38" s="9" t="s">
        <v>12</v>
      </c>
      <c r="AR38" s="55" t="s">
        <v>12</v>
      </c>
      <c r="AS38" s="55">
        <v>2.7250000000000001</v>
      </c>
      <c r="AT38" s="55">
        <v>2.8380000000000001</v>
      </c>
      <c r="AU38" s="55">
        <v>2.9590000000000001</v>
      </c>
      <c r="AV38" s="3">
        <v>3.0670000000000002</v>
      </c>
      <c r="AW38" s="3">
        <v>3.1850000000000001</v>
      </c>
      <c r="AX38" s="3" t="s">
        <v>12</v>
      </c>
      <c r="AY38" s="3">
        <v>3.411</v>
      </c>
      <c r="AZ38" s="15" t="s">
        <v>12</v>
      </c>
      <c r="BA38" s="10">
        <f t="shared" si="69"/>
        <v>3.1850000000000001</v>
      </c>
      <c r="BB38" s="9">
        <f t="shared" si="70"/>
        <v>0.22599999999999998</v>
      </c>
      <c r="BC38" s="10">
        <f t="shared" si="71"/>
        <v>0.22599999999999998</v>
      </c>
      <c r="BD38" s="9">
        <v>4.0839999999999996</v>
      </c>
      <c r="BE38" s="3">
        <v>4.7190000000000003</v>
      </c>
      <c r="BF38" s="15">
        <v>5.5220000000000002</v>
      </c>
      <c r="BG38" s="15">
        <f t="shared" si="72"/>
        <v>4.7190000000000003</v>
      </c>
      <c r="BH38" s="9">
        <f t="shared" si="73"/>
        <v>0.63500000000000068</v>
      </c>
      <c r="BI38" s="10">
        <f t="shared" si="74"/>
        <v>0.80299999999999994</v>
      </c>
      <c r="BJ38" s="9">
        <v>4.5010000000000003</v>
      </c>
      <c r="BK38" s="3">
        <v>5.2560000000000002</v>
      </c>
      <c r="BL38" s="15">
        <v>6.2409999999999997</v>
      </c>
      <c r="BM38" s="15">
        <f t="shared" si="75"/>
        <v>5.2560000000000002</v>
      </c>
      <c r="BN38" s="9">
        <f t="shared" si="76"/>
        <v>0.75499999999999989</v>
      </c>
      <c r="BO38" s="10">
        <f t="shared" si="77"/>
        <v>0.98499999999999943</v>
      </c>
      <c r="BP38">
        <f t="shared" si="78"/>
        <v>0</v>
      </c>
      <c r="BQ38" s="93">
        <f t="shared" si="79"/>
        <v>1.6978609625668462</v>
      </c>
      <c r="BR38" s="93">
        <f t="shared" si="80"/>
        <v>2.0187165775401059</v>
      </c>
      <c r="BS38" s="93" t="str">
        <f>VLOOKUP(C38,'Koppeling locatie - aslocatie'!$A$2:$C$8139,2,FALSE)</f>
        <v>amer256</v>
      </c>
      <c r="BT38" s="93">
        <f>VLOOKUP($BS38,aslocaties_v01!$C$3:$AA$500,MATCH($K$3/10,aslocaties_v01!$C$2:$X$2),FALSE)</f>
        <v>2.944</v>
      </c>
      <c r="BU38" s="93">
        <f>VLOOKUP(BS38,aslocaties_v01!$C$3:$AA$500,MATCH($K$3,aslocaties_v01!$C$2:$X$2),FALSE)</f>
        <v>3.3159999999999998</v>
      </c>
      <c r="BV38" s="93">
        <f>VLOOKUP(BS38,aslocaties_v01!$C$3:$AA$500,MATCH($K$3*10,aslocaties_v01!$C$2:$Y$2),FALSE)</f>
        <v>3.7490000000000001</v>
      </c>
      <c r="BW38" s="93">
        <f t="shared" si="81"/>
        <v>0.37199999999999989</v>
      </c>
      <c r="BX38" s="93">
        <f t="shared" si="82"/>
        <v>0.43300000000000027</v>
      </c>
      <c r="BY38" s="94">
        <f t="shared" si="83"/>
        <v>5.347593582888277E-3</v>
      </c>
      <c r="BZ38" s="94">
        <f t="shared" si="84"/>
        <v>2.3041474654375005E-3</v>
      </c>
      <c r="CA38" s="94">
        <f t="shared" si="85"/>
        <v>4.0000000000000036E-3</v>
      </c>
      <c r="CB38">
        <f t="shared" si="86"/>
        <v>1.9999999999997797E-3</v>
      </c>
      <c r="CC38" s="58">
        <f t="shared" si="87"/>
        <v>9.9999999999988987E-4</v>
      </c>
      <c r="CD38" s="95" t="b">
        <f t="shared" si="88"/>
        <v>0</v>
      </c>
      <c r="CE38" s="96" t="b">
        <f t="shared" si="89"/>
        <v>1</v>
      </c>
      <c r="CF38" t="b">
        <f t="shared" si="90"/>
        <v>1</v>
      </c>
      <c r="CG38" t="b">
        <f t="shared" si="91"/>
        <v>1</v>
      </c>
      <c r="CH38" s="84" t="b">
        <f t="shared" si="92"/>
        <v>1</v>
      </c>
      <c r="CI38">
        <f t="shared" si="93"/>
        <v>1.3540000000000001</v>
      </c>
      <c r="CJ38" t="b">
        <f t="shared" si="94"/>
        <v>1</v>
      </c>
      <c r="CK38" t="b">
        <f t="shared" si="95"/>
        <v>0</v>
      </c>
      <c r="CL38" s="84" t="b">
        <f t="shared" si="115"/>
        <v>1</v>
      </c>
      <c r="CM38">
        <f t="shared" si="96"/>
        <v>3.1850000000000001</v>
      </c>
      <c r="CN38" t="b">
        <f t="shared" si="97"/>
        <v>1</v>
      </c>
      <c r="CO38" s="84">
        <f t="shared" si="98"/>
        <v>8.5560870145202611E-2</v>
      </c>
      <c r="CP38" t="b">
        <f t="shared" si="99"/>
        <v>1</v>
      </c>
      <c r="CQ38" s="96" t="b">
        <f t="shared" si="100"/>
        <v>1</v>
      </c>
      <c r="CR38" t="b">
        <f t="shared" si="101"/>
        <v>0</v>
      </c>
      <c r="CS38" t="b">
        <f t="shared" si="102"/>
        <v>0</v>
      </c>
      <c r="CT38" t="b">
        <f t="shared" si="103"/>
        <v>1</v>
      </c>
      <c r="CU38" t="b">
        <f t="shared" si="104"/>
        <v>1</v>
      </c>
      <c r="CV38" s="84" t="b">
        <f t="shared" si="105"/>
        <v>1</v>
      </c>
      <c r="CW38" t="b">
        <f t="shared" si="106"/>
        <v>0</v>
      </c>
      <c r="CX38" t="b">
        <f t="shared" si="107"/>
        <v>0</v>
      </c>
      <c r="CY38" t="b">
        <f t="shared" si="108"/>
        <v>1</v>
      </c>
      <c r="CZ38" t="b">
        <f t="shared" si="109"/>
        <v>1</v>
      </c>
      <c r="DA38" s="84">
        <f t="shared" si="110"/>
        <v>2</v>
      </c>
      <c r="DB38" t="b">
        <f t="shared" si="111"/>
        <v>0</v>
      </c>
    </row>
    <row r="39" spans="1:106">
      <c r="A39" s="9">
        <v>428</v>
      </c>
      <c r="B39" s="3">
        <v>2</v>
      </c>
      <c r="C39" s="3" t="s">
        <v>1190</v>
      </c>
      <c r="D39" s="3" t="str">
        <f t="shared" si="58"/>
        <v>AM_1_34-1_dk_0038</v>
      </c>
      <c r="E39" s="3" t="str">
        <f t="shared" si="59"/>
        <v>0038</v>
      </c>
      <c r="F39" s="3">
        <v>112588.56200000001</v>
      </c>
      <c r="G39" s="15">
        <v>414555.625</v>
      </c>
      <c r="H39" s="35" t="str">
        <f t="shared" si="60"/>
        <v>ja</v>
      </c>
      <c r="I39" s="42">
        <v>28</v>
      </c>
      <c r="J39" s="20" t="s">
        <v>2278</v>
      </c>
      <c r="K39" s="21">
        <v>10000</v>
      </c>
      <c r="L39" s="28">
        <f t="shared" si="112"/>
        <v>1</v>
      </c>
      <c r="M39" s="28">
        <f t="shared" si="113"/>
        <v>1</v>
      </c>
      <c r="N39" s="56">
        <f t="shared" si="61"/>
        <v>10000</v>
      </c>
      <c r="O39" s="33">
        <f t="shared" si="114"/>
        <v>95.521922745514672</v>
      </c>
      <c r="P39" s="37">
        <f t="shared" si="62"/>
        <v>132.40298405248242</v>
      </c>
      <c r="Q39" s="9" t="s">
        <v>12</v>
      </c>
      <c r="R39" s="55" t="s">
        <v>12</v>
      </c>
      <c r="S39" s="55">
        <v>2.6179999999999999</v>
      </c>
      <c r="T39" s="55">
        <v>2.7690000000000001</v>
      </c>
      <c r="U39" s="55">
        <v>2.9369999999999998</v>
      </c>
      <c r="V39" s="3">
        <v>3.1059999999999999</v>
      </c>
      <c r="W39" s="3">
        <v>3.31</v>
      </c>
      <c r="X39" s="3" t="s">
        <v>12</v>
      </c>
      <c r="Y39" s="3">
        <v>3.7440000000000002</v>
      </c>
      <c r="Z39" s="15" t="s">
        <v>12</v>
      </c>
      <c r="AA39" s="10">
        <f t="shared" si="63"/>
        <v>3.31</v>
      </c>
      <c r="AB39" s="9">
        <f t="shared" si="64"/>
        <v>0.37300000000000022</v>
      </c>
      <c r="AC39" s="10">
        <f t="shared" si="65"/>
        <v>0.43400000000000016</v>
      </c>
      <c r="AD39" s="9" t="s">
        <v>12</v>
      </c>
      <c r="AE39" s="55" t="s">
        <v>12</v>
      </c>
      <c r="AF39" s="55">
        <v>0.85399999999999998</v>
      </c>
      <c r="AG39" s="55">
        <v>0.94599999999999995</v>
      </c>
      <c r="AH39" s="55">
        <v>1.0529999999999999</v>
      </c>
      <c r="AI39" s="3">
        <v>1.161</v>
      </c>
      <c r="AJ39" s="3">
        <v>1.2889999999999999</v>
      </c>
      <c r="AK39" s="3" t="s">
        <v>12</v>
      </c>
      <c r="AL39" s="3">
        <v>1.5409999999999999</v>
      </c>
      <c r="AM39" s="15" t="s">
        <v>12</v>
      </c>
      <c r="AN39" s="10">
        <f t="shared" si="66"/>
        <v>1.2889999999999999</v>
      </c>
      <c r="AO39" s="9">
        <f t="shared" si="67"/>
        <v>0.23599999999999999</v>
      </c>
      <c r="AP39" s="10">
        <f t="shared" si="68"/>
        <v>0.252</v>
      </c>
      <c r="AQ39" s="9" t="s">
        <v>12</v>
      </c>
      <c r="AR39" s="55" t="s">
        <v>12</v>
      </c>
      <c r="AS39" s="55">
        <v>2.6440000000000001</v>
      </c>
      <c r="AT39" s="55">
        <v>2.7650000000000001</v>
      </c>
      <c r="AU39" s="55">
        <v>2.8940000000000001</v>
      </c>
      <c r="AV39" s="3">
        <v>2.9990000000000001</v>
      </c>
      <c r="AW39" s="3">
        <v>3.1120000000000001</v>
      </c>
      <c r="AX39" s="3" t="s">
        <v>12</v>
      </c>
      <c r="AY39" s="3">
        <v>3.3279999999999998</v>
      </c>
      <c r="AZ39" s="15" t="s">
        <v>12</v>
      </c>
      <c r="BA39" s="10">
        <f t="shared" si="69"/>
        <v>3.1120000000000001</v>
      </c>
      <c r="BB39" s="9">
        <f t="shared" si="70"/>
        <v>0.21799999999999997</v>
      </c>
      <c r="BC39" s="10">
        <f t="shared" si="71"/>
        <v>0.21599999999999975</v>
      </c>
      <c r="BD39" s="9">
        <v>3.9620000000000002</v>
      </c>
      <c r="BE39" s="3">
        <v>4.5609999999999999</v>
      </c>
      <c r="BF39" s="15">
        <v>5.3159999999999998</v>
      </c>
      <c r="BG39" s="15">
        <f t="shared" si="72"/>
        <v>4.5609999999999999</v>
      </c>
      <c r="BH39" s="9">
        <f t="shared" si="73"/>
        <v>0.59899999999999975</v>
      </c>
      <c r="BI39" s="10">
        <f t="shared" si="74"/>
        <v>0.75499999999999989</v>
      </c>
      <c r="BJ39" s="9">
        <v>4.34</v>
      </c>
      <c r="BK39" s="3">
        <v>5.0259999999999998</v>
      </c>
      <c r="BL39" s="15">
        <v>5.923</v>
      </c>
      <c r="BM39" s="15">
        <f t="shared" si="75"/>
        <v>5.0259999999999998</v>
      </c>
      <c r="BN39" s="9">
        <f t="shared" si="76"/>
        <v>0.68599999999999994</v>
      </c>
      <c r="BO39" s="10">
        <f t="shared" si="77"/>
        <v>0.89700000000000024</v>
      </c>
      <c r="BP39">
        <f t="shared" si="78"/>
        <v>0</v>
      </c>
      <c r="BQ39" s="93">
        <f t="shared" si="79"/>
        <v>1.6058981233243952</v>
      </c>
      <c r="BR39" s="93">
        <f t="shared" si="80"/>
        <v>1.8391420911528138</v>
      </c>
      <c r="BS39" s="93" t="str">
        <f>VLOOKUP(C39,'Koppeling locatie - aslocatie'!$A$2:$C$8139,2,FALSE)</f>
        <v>amer256</v>
      </c>
      <c r="BT39" s="93">
        <f>VLOOKUP($BS39,aslocaties_v01!$C$3:$AA$500,MATCH($K$3/10,aslocaties_v01!$C$2:$X$2),FALSE)</f>
        <v>2.944</v>
      </c>
      <c r="BU39" s="93">
        <f>VLOOKUP(BS39,aslocaties_v01!$C$3:$AA$500,MATCH($K$3,aslocaties_v01!$C$2:$X$2),FALSE)</f>
        <v>3.3159999999999998</v>
      </c>
      <c r="BV39" s="93">
        <f>VLOOKUP(BS39,aslocaties_v01!$C$3:$AA$500,MATCH($K$3*10,aslocaties_v01!$C$2:$Y$2),FALSE)</f>
        <v>3.7490000000000001</v>
      </c>
      <c r="BW39" s="93">
        <f t="shared" si="81"/>
        <v>0.37199999999999989</v>
      </c>
      <c r="BX39" s="93">
        <f t="shared" si="82"/>
        <v>0.43300000000000027</v>
      </c>
      <c r="BY39" s="94">
        <f t="shared" si="83"/>
        <v>2.6809651474539731E-3</v>
      </c>
      <c r="BZ39" s="94">
        <f t="shared" si="84"/>
        <v>2.3041474654375005E-3</v>
      </c>
      <c r="CA39" s="94">
        <f t="shared" si="85"/>
        <v>7.0000000000001172E-3</v>
      </c>
      <c r="CB39">
        <f t="shared" si="86"/>
        <v>5.9999999999997833E-3</v>
      </c>
      <c r="CC39" s="58">
        <f t="shared" si="87"/>
        <v>4.9999999999998934E-3</v>
      </c>
      <c r="CD39" s="95" t="b">
        <f t="shared" si="88"/>
        <v>0</v>
      </c>
      <c r="CE39" s="96" t="b">
        <f t="shared" si="89"/>
        <v>1</v>
      </c>
      <c r="CF39" t="b">
        <f t="shared" si="90"/>
        <v>1</v>
      </c>
      <c r="CG39" t="b">
        <f t="shared" si="91"/>
        <v>1</v>
      </c>
      <c r="CH39" s="84" t="b">
        <f t="shared" si="92"/>
        <v>1</v>
      </c>
      <c r="CI39">
        <f t="shared" si="93"/>
        <v>1.2889999999999999</v>
      </c>
      <c r="CJ39" t="b">
        <f t="shared" si="94"/>
        <v>1</v>
      </c>
      <c r="CK39" t="b">
        <f t="shared" si="95"/>
        <v>0</v>
      </c>
      <c r="CL39" s="84" t="b">
        <f t="shared" si="115"/>
        <v>1</v>
      </c>
      <c r="CM39">
        <f t="shared" si="96"/>
        <v>3.1120000000000001</v>
      </c>
      <c r="CN39" t="b">
        <f t="shared" si="97"/>
        <v>1</v>
      </c>
      <c r="CO39" s="84">
        <f t="shared" si="98"/>
        <v>8.5319665157394212E-2</v>
      </c>
      <c r="CP39" t="b">
        <f t="shared" si="99"/>
        <v>1</v>
      </c>
      <c r="CQ39" s="96" t="b">
        <f t="shared" si="100"/>
        <v>1</v>
      </c>
      <c r="CR39" t="b">
        <f t="shared" si="101"/>
        <v>0</v>
      </c>
      <c r="CS39" t="b">
        <f t="shared" si="102"/>
        <v>0</v>
      </c>
      <c r="CT39" t="b">
        <f t="shared" si="103"/>
        <v>1</v>
      </c>
      <c r="CU39" t="b">
        <f t="shared" si="104"/>
        <v>1</v>
      </c>
      <c r="CV39" s="84" t="b">
        <f t="shared" si="105"/>
        <v>1</v>
      </c>
      <c r="CW39" t="b">
        <f t="shared" si="106"/>
        <v>1</v>
      </c>
      <c r="CX39" t="b">
        <f t="shared" si="107"/>
        <v>1</v>
      </c>
      <c r="CY39" t="b">
        <f t="shared" si="108"/>
        <v>1</v>
      </c>
      <c r="CZ39" t="b">
        <f t="shared" si="109"/>
        <v>1</v>
      </c>
      <c r="DA39" s="84">
        <f t="shared" si="110"/>
        <v>1</v>
      </c>
      <c r="DB39" t="b">
        <f t="shared" si="111"/>
        <v>0</v>
      </c>
    </row>
    <row r="40" spans="1:106">
      <c r="A40" s="9">
        <v>429</v>
      </c>
      <c r="B40" s="3">
        <v>2</v>
      </c>
      <c r="C40" s="3" t="s">
        <v>1191</v>
      </c>
      <c r="D40" s="3" t="str">
        <f t="shared" si="58"/>
        <v>AM_1_34-1_dk_0039</v>
      </c>
      <c r="E40" s="3" t="str">
        <f t="shared" si="59"/>
        <v>0039</v>
      </c>
      <c r="F40" s="3">
        <v>112470.29700000001</v>
      </c>
      <c r="G40" s="15">
        <v>414615.15600000002</v>
      </c>
      <c r="H40" s="35" t="str">
        <f t="shared" si="60"/>
        <v>ja</v>
      </c>
      <c r="I40" s="42">
        <v>27</v>
      </c>
      <c r="J40" s="20" t="s">
        <v>2278</v>
      </c>
      <c r="K40" s="21">
        <v>10000</v>
      </c>
      <c r="L40" s="28">
        <f t="shared" si="112"/>
        <v>1</v>
      </c>
      <c r="M40" s="28">
        <f t="shared" si="113"/>
        <v>1</v>
      </c>
      <c r="N40" s="56">
        <f t="shared" si="61"/>
        <v>10000</v>
      </c>
      <c r="O40" s="33">
        <f t="shared" si="114"/>
        <v>132.40298405248242</v>
      </c>
      <c r="P40" s="37">
        <f t="shared" si="62"/>
        <v>3348.7525759937826</v>
      </c>
      <c r="Q40" s="9" t="s">
        <v>12</v>
      </c>
      <c r="R40" s="55" t="s">
        <v>12</v>
      </c>
      <c r="S40" s="55">
        <v>2.6160000000000001</v>
      </c>
      <c r="T40" s="55">
        <v>2.7669999999999999</v>
      </c>
      <c r="U40" s="55">
        <v>2.9350000000000001</v>
      </c>
      <c r="V40" s="3">
        <v>3.1030000000000002</v>
      </c>
      <c r="W40" s="3">
        <v>3.3069999999999999</v>
      </c>
      <c r="X40" s="3" t="s">
        <v>12</v>
      </c>
      <c r="Y40" s="3">
        <v>3.74</v>
      </c>
      <c r="Z40" s="15" t="s">
        <v>12</v>
      </c>
      <c r="AA40" s="10">
        <f t="shared" si="63"/>
        <v>3.3069999999999999</v>
      </c>
      <c r="AB40" s="9">
        <f t="shared" si="64"/>
        <v>0.37199999999999989</v>
      </c>
      <c r="AC40" s="10">
        <f t="shared" si="65"/>
        <v>0.43300000000000027</v>
      </c>
      <c r="AD40" s="9" t="s">
        <v>12</v>
      </c>
      <c r="AE40" s="55" t="s">
        <v>12</v>
      </c>
      <c r="AF40" s="55">
        <v>0.81699999999999995</v>
      </c>
      <c r="AG40" s="55">
        <v>0.89600000000000002</v>
      </c>
      <c r="AH40" s="55">
        <v>0.99199999999999999</v>
      </c>
      <c r="AI40" s="3">
        <v>1.091</v>
      </c>
      <c r="AJ40" s="3">
        <v>1.21</v>
      </c>
      <c r="AK40" s="3" t="s">
        <v>12</v>
      </c>
      <c r="AL40" s="3">
        <v>1.45</v>
      </c>
      <c r="AM40" s="15" t="s">
        <v>12</v>
      </c>
      <c r="AN40" s="10">
        <f t="shared" si="66"/>
        <v>1.21</v>
      </c>
      <c r="AO40" s="9">
        <f t="shared" si="67"/>
        <v>0.21799999999999997</v>
      </c>
      <c r="AP40" s="10">
        <f t="shared" si="68"/>
        <v>0.24</v>
      </c>
      <c r="AQ40" s="9" t="s">
        <v>12</v>
      </c>
      <c r="AR40" s="55" t="s">
        <v>12</v>
      </c>
      <c r="AS40" s="55">
        <v>2.5630000000000002</v>
      </c>
      <c r="AT40" s="55">
        <v>2.66</v>
      </c>
      <c r="AU40" s="55">
        <v>2.7669999999999999</v>
      </c>
      <c r="AV40" s="3">
        <v>2.8660000000000001</v>
      </c>
      <c r="AW40" s="3">
        <v>2.9750000000000001</v>
      </c>
      <c r="AX40" s="3" t="s">
        <v>12</v>
      </c>
      <c r="AY40" s="3">
        <v>3.1869999999999998</v>
      </c>
      <c r="AZ40" s="15" t="s">
        <v>12</v>
      </c>
      <c r="BA40" s="10">
        <f t="shared" si="69"/>
        <v>2.9750000000000001</v>
      </c>
      <c r="BB40" s="9">
        <f t="shared" si="70"/>
        <v>0.20800000000000018</v>
      </c>
      <c r="BC40" s="10">
        <f t="shared" si="71"/>
        <v>0.21199999999999974</v>
      </c>
      <c r="BD40" s="9">
        <v>3.9049999999999998</v>
      </c>
      <c r="BE40" s="3">
        <v>4.4980000000000002</v>
      </c>
      <c r="BF40" s="15">
        <v>5.2560000000000002</v>
      </c>
      <c r="BG40" s="15">
        <f t="shared" si="72"/>
        <v>4.4980000000000002</v>
      </c>
      <c r="BH40" s="9">
        <f t="shared" si="73"/>
        <v>0.59300000000000042</v>
      </c>
      <c r="BI40" s="10">
        <f t="shared" si="74"/>
        <v>0.75800000000000001</v>
      </c>
      <c r="BJ40" s="9">
        <v>4.2640000000000002</v>
      </c>
      <c r="BK40" s="3">
        <v>4.9610000000000003</v>
      </c>
      <c r="BL40" s="15">
        <v>5.8710000000000004</v>
      </c>
      <c r="BM40" s="15">
        <f t="shared" si="75"/>
        <v>4.9610000000000003</v>
      </c>
      <c r="BN40" s="9">
        <f t="shared" si="76"/>
        <v>0.69700000000000006</v>
      </c>
      <c r="BO40" s="10">
        <f t="shared" si="77"/>
        <v>0.91000000000000014</v>
      </c>
      <c r="BP40">
        <f t="shared" si="78"/>
        <v>0</v>
      </c>
      <c r="BQ40" s="93">
        <f t="shared" si="79"/>
        <v>1.594086021505378</v>
      </c>
      <c r="BR40" s="93">
        <f t="shared" si="80"/>
        <v>1.8736559139784954</v>
      </c>
      <c r="BS40" s="93" t="str">
        <f>VLOOKUP(C40,'Koppeling locatie - aslocatie'!$A$2:$C$8139,2,FALSE)</f>
        <v>amer256</v>
      </c>
      <c r="BT40" s="93">
        <f>VLOOKUP($BS40,aslocaties_v01!$C$3:$AA$500,MATCH($K$3/10,aslocaties_v01!$C$2:$X$2),FALSE)</f>
        <v>2.944</v>
      </c>
      <c r="BU40" s="93">
        <f>VLOOKUP(BS40,aslocaties_v01!$C$3:$AA$500,MATCH($K$3,aslocaties_v01!$C$2:$X$2),FALSE)</f>
        <v>3.3159999999999998</v>
      </c>
      <c r="BV40" s="93">
        <f>VLOOKUP(BS40,aslocaties_v01!$C$3:$AA$500,MATCH($K$3*10,aslocaties_v01!$C$2:$Y$2),FALSE)</f>
        <v>3.7490000000000001</v>
      </c>
      <c r="BW40" s="93">
        <f t="shared" si="81"/>
        <v>0.37199999999999989</v>
      </c>
      <c r="BX40" s="93">
        <f t="shared" si="82"/>
        <v>0.43300000000000027</v>
      </c>
      <c r="BY40" s="94">
        <f t="shared" si="83"/>
        <v>0</v>
      </c>
      <c r="BZ40" s="94">
        <f t="shared" si="84"/>
        <v>0</v>
      </c>
      <c r="CA40" s="94">
        <f t="shared" si="85"/>
        <v>8.999999999999897E-3</v>
      </c>
      <c r="CB40">
        <f t="shared" si="86"/>
        <v>8.999999999999897E-3</v>
      </c>
      <c r="CC40" s="58">
        <f t="shared" si="87"/>
        <v>8.999999999999897E-3</v>
      </c>
      <c r="CD40" s="95" t="b">
        <f t="shared" si="88"/>
        <v>0</v>
      </c>
      <c r="CE40" s="96" t="b">
        <f t="shared" si="89"/>
        <v>1</v>
      </c>
      <c r="CF40" t="b">
        <f t="shared" si="90"/>
        <v>1</v>
      </c>
      <c r="CG40" t="b">
        <f t="shared" si="91"/>
        <v>1</v>
      </c>
      <c r="CH40" s="84" t="b">
        <f t="shared" si="92"/>
        <v>1</v>
      </c>
      <c r="CI40">
        <f t="shared" si="93"/>
        <v>1.21</v>
      </c>
      <c r="CJ40" t="b">
        <f t="shared" si="94"/>
        <v>1</v>
      </c>
      <c r="CK40" t="b">
        <f t="shared" si="95"/>
        <v>1</v>
      </c>
      <c r="CL40" s="84" t="b">
        <f t="shared" si="115"/>
        <v>1</v>
      </c>
      <c r="CM40">
        <f t="shared" si="96"/>
        <v>2.9750000000000001</v>
      </c>
      <c r="CN40" t="b">
        <f t="shared" si="97"/>
        <v>1</v>
      </c>
      <c r="CO40" s="84">
        <f t="shared" si="98"/>
        <v>8.7636864700631367E-2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430</v>
      </c>
      <c r="B41" s="3">
        <v>2</v>
      </c>
      <c r="C41" s="3" t="s">
        <v>1192</v>
      </c>
      <c r="D41" s="3" t="str">
        <f t="shared" si="58"/>
        <v>AM_1_34-1_dk_0004</v>
      </c>
      <c r="E41" s="3" t="str">
        <f t="shared" si="59"/>
        <v>0004</v>
      </c>
      <c r="F41" s="3">
        <v>115580.81200000001</v>
      </c>
      <c r="G41" s="15">
        <v>413374.65600000002</v>
      </c>
      <c r="H41" s="35" t="str">
        <f t="shared" si="60"/>
        <v>ja</v>
      </c>
      <c r="I41" s="42">
        <v>14</v>
      </c>
      <c r="J41" s="20" t="s">
        <v>2278</v>
      </c>
      <c r="K41" s="21">
        <v>10000</v>
      </c>
      <c r="L41" s="28">
        <f t="shared" si="112"/>
        <v>1</v>
      </c>
      <c r="M41" s="28">
        <f t="shared" si="113"/>
        <v>1</v>
      </c>
      <c r="N41" s="56">
        <f t="shared" si="61"/>
        <v>10000</v>
      </c>
      <c r="O41" s="33">
        <f t="shared" si="114"/>
        <v>3348.7525759937826</v>
      </c>
      <c r="P41" s="37">
        <f t="shared" si="62"/>
        <v>3435.2654019957545</v>
      </c>
      <c r="Q41" s="9" t="s">
        <v>12</v>
      </c>
      <c r="R41" s="55" t="s">
        <v>12</v>
      </c>
      <c r="S41" s="55">
        <v>2.7050000000000001</v>
      </c>
      <c r="T41" s="55">
        <v>2.875</v>
      </c>
      <c r="U41" s="55">
        <v>3.0609999999999999</v>
      </c>
      <c r="V41" s="3">
        <v>3.2389999999999999</v>
      </c>
      <c r="W41" s="3">
        <v>3.4449999999999998</v>
      </c>
      <c r="X41" s="3" t="s">
        <v>12</v>
      </c>
      <c r="Y41" s="3">
        <v>3.8759999999999999</v>
      </c>
      <c r="Z41" s="15" t="s">
        <v>12</v>
      </c>
      <c r="AA41" s="10">
        <f t="shared" si="63"/>
        <v>3.4449999999999998</v>
      </c>
      <c r="AB41" s="9">
        <f t="shared" si="64"/>
        <v>0.3839999999999999</v>
      </c>
      <c r="AC41" s="10">
        <f t="shared" si="65"/>
        <v>0.43100000000000005</v>
      </c>
      <c r="AD41" s="9" t="s">
        <v>12</v>
      </c>
      <c r="AE41" s="55" t="s">
        <v>12</v>
      </c>
      <c r="AF41" s="55">
        <v>5.1999999999999998E-2</v>
      </c>
      <c r="AG41" s="55">
        <v>6.0999999999999999E-2</v>
      </c>
      <c r="AH41" s="55">
        <v>7.0999999999999994E-2</v>
      </c>
      <c r="AI41" s="3">
        <v>0.08</v>
      </c>
      <c r="AJ41" s="3">
        <v>0.09</v>
      </c>
      <c r="AK41" s="3" t="s">
        <v>12</v>
      </c>
      <c r="AL41" s="3">
        <v>0.29699999999999999</v>
      </c>
      <c r="AM41" s="15" t="s">
        <v>12</v>
      </c>
      <c r="AN41" s="10">
        <f t="shared" si="66"/>
        <v>0.09</v>
      </c>
      <c r="AO41" s="9">
        <f t="shared" si="67"/>
        <v>1.9000000000000003E-2</v>
      </c>
      <c r="AP41" s="10">
        <f t="shared" si="68"/>
        <v>0.20699999999999999</v>
      </c>
      <c r="AQ41" s="9" t="s">
        <v>12</v>
      </c>
      <c r="AR41" s="55" t="s">
        <v>12</v>
      </c>
      <c r="AS41" s="55">
        <v>5.5E-2</v>
      </c>
      <c r="AT41" s="55">
        <v>6.4000000000000001E-2</v>
      </c>
      <c r="AU41" s="55">
        <v>7.4999999999999997E-2</v>
      </c>
      <c r="AV41" s="3">
        <v>8.4000000000000005E-2</v>
      </c>
      <c r="AW41" s="3">
        <v>9.4E-2</v>
      </c>
      <c r="AX41" s="3" t="s">
        <v>12</v>
      </c>
      <c r="AY41" s="3">
        <v>0.877</v>
      </c>
      <c r="AZ41" s="15" t="s">
        <v>12</v>
      </c>
      <c r="BA41" s="10">
        <f t="shared" si="69"/>
        <v>9.4E-2</v>
      </c>
      <c r="BB41" s="9">
        <f t="shared" si="70"/>
        <v>1.9000000000000003E-2</v>
      </c>
      <c r="BC41" s="10">
        <f t="shared" si="71"/>
        <v>0.78300000000000003</v>
      </c>
      <c r="BD41" s="9">
        <v>3.0609999999999999</v>
      </c>
      <c r="BE41" s="3">
        <v>3.4540000000000002</v>
      </c>
      <c r="BF41" s="15">
        <v>4.0999999999999996</v>
      </c>
      <c r="BG41" s="15">
        <f t="shared" si="72"/>
        <v>3.4540000000000002</v>
      </c>
      <c r="BH41" s="9">
        <f t="shared" si="73"/>
        <v>0.39300000000000024</v>
      </c>
      <c r="BI41" s="10">
        <f t="shared" si="74"/>
        <v>0.64599999999999946</v>
      </c>
      <c r="BJ41" s="9">
        <v>3.0609999999999999</v>
      </c>
      <c r="BK41" s="3">
        <v>3.456</v>
      </c>
      <c r="BL41" s="15">
        <v>4.1749999999999998</v>
      </c>
      <c r="BM41" s="15">
        <f t="shared" si="75"/>
        <v>3.456</v>
      </c>
      <c r="BN41" s="9">
        <f t="shared" si="76"/>
        <v>0.39500000000000002</v>
      </c>
      <c r="BO41" s="10">
        <f t="shared" si="77"/>
        <v>0.71899999999999986</v>
      </c>
      <c r="BP41">
        <f t="shared" si="78"/>
        <v>0</v>
      </c>
      <c r="BQ41" s="93">
        <f t="shared" si="79"/>
        <v>1.0234375000000009</v>
      </c>
      <c r="BR41" s="93">
        <f t="shared" si="80"/>
        <v>1.0286458333333337</v>
      </c>
      <c r="BS41" s="93" t="str">
        <f>VLOOKUP(C41,'Koppeling locatie - aslocatie'!$A$2:$C$8139,2,FALSE)</f>
        <v>AM_EX_L_34_19</v>
      </c>
      <c r="BT41" s="93">
        <f>VLOOKUP($BS41,aslocaties_v01!$C$3:$AA$500,MATCH($K$3/10,aslocaties_v01!$C$2:$X$2),FALSE)</f>
        <v>3.0609999999999999</v>
      </c>
      <c r="BU41" s="93">
        <f>VLOOKUP(BS41,aslocaties_v01!$C$3:$AA$500,MATCH($K$3,aslocaties_v01!$C$2:$X$2),FALSE)</f>
        <v>3.4470000000000001</v>
      </c>
      <c r="BV41" s="93">
        <f>VLOOKUP(BS41,aslocaties_v01!$C$3:$AA$500,MATCH($K$3*10,aslocaties_v01!$C$2:$Y$2),FALSE)</f>
        <v>3.8780000000000001</v>
      </c>
      <c r="BW41" s="93">
        <f t="shared" si="81"/>
        <v>0.38600000000000012</v>
      </c>
      <c r="BX41" s="93">
        <f t="shared" si="82"/>
        <v>0.43100000000000005</v>
      </c>
      <c r="BY41" s="94">
        <f t="shared" si="83"/>
        <v>5.2083333333339255E-3</v>
      </c>
      <c r="BZ41" s="94">
        <f t="shared" si="84"/>
        <v>0</v>
      </c>
      <c r="CA41" s="94">
        <f t="shared" si="85"/>
        <v>0</v>
      </c>
      <c r="CB41">
        <f t="shared" si="86"/>
        <v>2.0000000000002238E-3</v>
      </c>
      <c r="CC41" s="58">
        <f t="shared" si="87"/>
        <v>2.0000000000002238E-3</v>
      </c>
      <c r="CD41" s="95" t="b">
        <f t="shared" si="88"/>
        <v>0</v>
      </c>
      <c r="CE41" s="96" t="b">
        <f t="shared" si="89"/>
        <v>1</v>
      </c>
      <c r="CF41" t="b">
        <f t="shared" si="90"/>
        <v>1</v>
      </c>
      <c r="CG41" t="b">
        <f t="shared" si="91"/>
        <v>1</v>
      </c>
      <c r="CH41" s="84" t="b">
        <f t="shared" si="92"/>
        <v>0</v>
      </c>
      <c r="CI41" t="str">
        <f t="shared" si="93"/>
        <v/>
      </c>
      <c r="CJ41" t="b">
        <f t="shared" si="94"/>
        <v>0</v>
      </c>
      <c r="CK41" t="b">
        <f t="shared" si="95"/>
        <v>1</v>
      </c>
      <c r="CL41" s="84" t="b">
        <f t="shared" si="115"/>
        <v>1</v>
      </c>
      <c r="CM41">
        <f t="shared" si="96"/>
        <v>9.4E-2</v>
      </c>
      <c r="CN41" t="b">
        <f t="shared" si="97"/>
        <v>1</v>
      </c>
      <c r="CO41" s="84">
        <f t="shared" si="98"/>
        <v>6.5292335550370861</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431</v>
      </c>
      <c r="B42" s="3">
        <v>2</v>
      </c>
      <c r="C42" s="3" t="s">
        <v>1193</v>
      </c>
      <c r="D42" s="3" t="str">
        <f t="shared" si="58"/>
        <v>AM_1_34-1_dk_0040</v>
      </c>
      <c r="E42" s="3" t="str">
        <f t="shared" si="59"/>
        <v>0040</v>
      </c>
      <c r="F42" s="3">
        <v>112392.219</v>
      </c>
      <c r="G42" s="15">
        <v>414652.90600000002</v>
      </c>
      <c r="H42" s="35" t="str">
        <f t="shared" si="60"/>
        <v>ja</v>
      </c>
      <c r="I42" s="42">
        <v>27</v>
      </c>
      <c r="J42" s="20" t="s">
        <v>2278</v>
      </c>
      <c r="K42" s="21">
        <v>10000</v>
      </c>
      <c r="L42" s="28">
        <f t="shared" si="112"/>
        <v>1</v>
      </c>
      <c r="M42" s="28">
        <f t="shared" si="113"/>
        <v>1</v>
      </c>
      <c r="N42" s="56">
        <f t="shared" si="61"/>
        <v>10000</v>
      </c>
      <c r="O42" s="33">
        <f t="shared" si="114"/>
        <v>3435.2654019957545</v>
      </c>
      <c r="P42" s="37">
        <f t="shared" si="62"/>
        <v>85.043958809535297</v>
      </c>
      <c r="Q42" s="9" t="s">
        <v>12</v>
      </c>
      <c r="R42" s="55" t="s">
        <v>12</v>
      </c>
      <c r="S42" s="55">
        <v>2.6110000000000002</v>
      </c>
      <c r="T42" s="55">
        <v>2.7610000000000001</v>
      </c>
      <c r="U42" s="55">
        <v>2.927</v>
      </c>
      <c r="V42" s="3">
        <v>3.0939999999999999</v>
      </c>
      <c r="W42" s="3">
        <v>3.2970000000000002</v>
      </c>
      <c r="X42" s="3" t="s">
        <v>12</v>
      </c>
      <c r="Y42" s="3">
        <v>3.7309999999999999</v>
      </c>
      <c r="Z42" s="15" t="s">
        <v>12</v>
      </c>
      <c r="AA42" s="10">
        <f t="shared" si="63"/>
        <v>3.2970000000000002</v>
      </c>
      <c r="AB42" s="9">
        <f t="shared" si="64"/>
        <v>0.37000000000000011</v>
      </c>
      <c r="AC42" s="10">
        <f t="shared" si="65"/>
        <v>0.43399999999999972</v>
      </c>
      <c r="AD42" s="9" t="s">
        <v>12</v>
      </c>
      <c r="AE42" s="55" t="s">
        <v>12</v>
      </c>
      <c r="AF42" s="55">
        <v>0.85399999999999998</v>
      </c>
      <c r="AG42" s="55">
        <v>0.94599999999999995</v>
      </c>
      <c r="AH42" s="55">
        <v>1.0509999999999999</v>
      </c>
      <c r="AI42" s="3">
        <v>1.1579999999999999</v>
      </c>
      <c r="AJ42" s="3">
        <v>1.284</v>
      </c>
      <c r="AK42" s="3" t="s">
        <v>12</v>
      </c>
      <c r="AL42" s="3">
        <v>1.5409999999999999</v>
      </c>
      <c r="AM42" s="15" t="s">
        <v>12</v>
      </c>
      <c r="AN42" s="10">
        <f t="shared" si="66"/>
        <v>1.284</v>
      </c>
      <c r="AO42" s="9">
        <f t="shared" si="67"/>
        <v>0.2330000000000001</v>
      </c>
      <c r="AP42" s="10">
        <f t="shared" si="68"/>
        <v>0.2569999999999999</v>
      </c>
      <c r="AQ42" s="9" t="s">
        <v>12</v>
      </c>
      <c r="AR42" s="55" t="s">
        <v>12</v>
      </c>
      <c r="AS42" s="55">
        <v>2.7090000000000001</v>
      </c>
      <c r="AT42" s="55">
        <v>2.83</v>
      </c>
      <c r="AU42" s="55">
        <v>2.9569999999999999</v>
      </c>
      <c r="AV42" s="3">
        <v>3.0630000000000002</v>
      </c>
      <c r="AW42" s="3">
        <v>3.1749999999999998</v>
      </c>
      <c r="AX42" s="3" t="s">
        <v>12</v>
      </c>
      <c r="AY42" s="3">
        <v>3.3929999999999998</v>
      </c>
      <c r="AZ42" s="15" t="s">
        <v>12</v>
      </c>
      <c r="BA42" s="10">
        <f t="shared" si="69"/>
        <v>3.1749999999999998</v>
      </c>
      <c r="BB42" s="9">
        <f t="shared" si="70"/>
        <v>0.21799999999999997</v>
      </c>
      <c r="BC42" s="10">
        <f t="shared" si="71"/>
        <v>0.21799999999999997</v>
      </c>
      <c r="BD42" s="9">
        <v>4.0090000000000003</v>
      </c>
      <c r="BE42" s="3">
        <v>4.6260000000000003</v>
      </c>
      <c r="BF42" s="15">
        <v>5.4080000000000004</v>
      </c>
      <c r="BG42" s="15">
        <f t="shared" si="72"/>
        <v>4.6260000000000003</v>
      </c>
      <c r="BH42" s="9">
        <f t="shared" si="73"/>
        <v>0.61699999999999999</v>
      </c>
      <c r="BI42" s="10">
        <f t="shared" si="74"/>
        <v>0.78200000000000003</v>
      </c>
      <c r="BJ42" s="9">
        <v>4.3689999999999998</v>
      </c>
      <c r="BK42" s="3">
        <v>5.0960000000000001</v>
      </c>
      <c r="BL42" s="15">
        <v>6.0410000000000004</v>
      </c>
      <c r="BM42" s="15">
        <f t="shared" si="75"/>
        <v>5.0960000000000001</v>
      </c>
      <c r="BN42" s="9">
        <f t="shared" si="76"/>
        <v>0.72700000000000031</v>
      </c>
      <c r="BO42" s="10">
        <f t="shared" si="77"/>
        <v>0.94500000000000028</v>
      </c>
      <c r="BP42">
        <f t="shared" si="78"/>
        <v>0</v>
      </c>
      <c r="BQ42" s="93">
        <f t="shared" si="79"/>
        <v>1.667567567567567</v>
      </c>
      <c r="BR42" s="93">
        <f t="shared" si="80"/>
        <v>1.9648648648648652</v>
      </c>
      <c r="BS42" s="93" t="str">
        <f>VLOOKUP(C42,'Koppeling locatie - aslocatie'!$A$2:$C$8139,2,FALSE)</f>
        <v>amer256</v>
      </c>
      <c r="BT42" s="93">
        <f>VLOOKUP($BS42,aslocaties_v01!$C$3:$AA$500,MATCH($K$3/10,aslocaties_v01!$C$2:$X$2),FALSE)</f>
        <v>2.944</v>
      </c>
      <c r="BU42" s="93">
        <f>VLOOKUP(BS42,aslocaties_v01!$C$3:$AA$500,MATCH($K$3,aslocaties_v01!$C$2:$X$2),FALSE)</f>
        <v>3.3159999999999998</v>
      </c>
      <c r="BV42" s="93">
        <f>VLOOKUP(BS42,aslocaties_v01!$C$3:$AA$500,MATCH($K$3*10,aslocaties_v01!$C$2:$Y$2),FALSE)</f>
        <v>3.7490000000000001</v>
      </c>
      <c r="BW42" s="93">
        <f t="shared" si="81"/>
        <v>0.37199999999999989</v>
      </c>
      <c r="BX42" s="93">
        <f t="shared" si="82"/>
        <v>0.43300000000000027</v>
      </c>
      <c r="BY42" s="94">
        <f t="shared" si="83"/>
        <v>5.4054054054049061E-3</v>
      </c>
      <c r="BZ42" s="94">
        <f t="shared" si="84"/>
        <v>2.3041474654365013E-3</v>
      </c>
      <c r="CA42" s="94">
        <f t="shared" si="85"/>
        <v>1.6999999999999904E-2</v>
      </c>
      <c r="CB42">
        <f t="shared" si="86"/>
        <v>1.8999999999999684E-2</v>
      </c>
      <c r="CC42" s="58">
        <f t="shared" si="87"/>
        <v>1.8000000000000238E-2</v>
      </c>
      <c r="CD42" s="95" t="b">
        <f t="shared" si="88"/>
        <v>0</v>
      </c>
      <c r="CE42" s="96" t="b">
        <f t="shared" si="89"/>
        <v>1</v>
      </c>
      <c r="CF42" t="b">
        <f t="shared" si="90"/>
        <v>1</v>
      </c>
      <c r="CG42" t="b">
        <f t="shared" si="91"/>
        <v>1</v>
      </c>
      <c r="CH42" s="84" t="b">
        <f t="shared" si="92"/>
        <v>1</v>
      </c>
      <c r="CI42">
        <f t="shared" si="93"/>
        <v>1.284</v>
      </c>
      <c r="CJ42" t="b">
        <f t="shared" si="94"/>
        <v>1</v>
      </c>
      <c r="CK42" t="b">
        <f t="shared" si="95"/>
        <v>0</v>
      </c>
      <c r="CL42" s="84" t="b">
        <f t="shared" si="115"/>
        <v>1</v>
      </c>
      <c r="CM42">
        <f t="shared" si="96"/>
        <v>3.1749999999999998</v>
      </c>
      <c r="CN42" t="b">
        <f t="shared" si="97"/>
        <v>1</v>
      </c>
      <c r="CO42" s="84">
        <f t="shared" si="98"/>
        <v>8.164939406801891E-2</v>
      </c>
      <c r="CP42" t="b">
        <f t="shared" si="99"/>
        <v>1</v>
      </c>
      <c r="CQ42" s="96" t="b">
        <f t="shared" si="100"/>
        <v>1</v>
      </c>
      <c r="CR42" t="b">
        <f t="shared" si="101"/>
        <v>1</v>
      </c>
      <c r="CS42" t="b">
        <f t="shared" si="102"/>
        <v>1</v>
      </c>
      <c r="CT42" t="b">
        <f t="shared" si="103"/>
        <v>1</v>
      </c>
      <c r="CU42" t="b">
        <f t="shared" si="104"/>
        <v>1</v>
      </c>
      <c r="CV42" s="84" t="b">
        <f t="shared" si="105"/>
        <v>1</v>
      </c>
      <c r="CW42" t="b">
        <f t="shared" si="106"/>
        <v>0</v>
      </c>
      <c r="CX42" t="b">
        <f t="shared" si="107"/>
        <v>0</v>
      </c>
      <c r="CY42" t="b">
        <f t="shared" si="108"/>
        <v>1</v>
      </c>
      <c r="CZ42" t="b">
        <f t="shared" si="109"/>
        <v>1</v>
      </c>
      <c r="DA42" s="84">
        <f t="shared" si="110"/>
        <v>1</v>
      </c>
      <c r="DB42" t="b">
        <f t="shared" si="111"/>
        <v>0</v>
      </c>
    </row>
    <row r="43" spans="1:106">
      <c r="A43" s="9">
        <v>432</v>
      </c>
      <c r="B43" s="3">
        <v>2</v>
      </c>
      <c r="C43" s="3" t="s">
        <v>1194</v>
      </c>
      <c r="D43" s="3" t="str">
        <f t="shared" si="58"/>
        <v>AM_1_34-1_dk_0041</v>
      </c>
      <c r="E43" s="3" t="str">
        <f t="shared" si="59"/>
        <v>0041</v>
      </c>
      <c r="F43" s="3">
        <v>112315.156</v>
      </c>
      <c r="G43" s="15">
        <v>414688.875</v>
      </c>
      <c r="H43" s="35" t="str">
        <f t="shared" si="60"/>
        <v>ja</v>
      </c>
      <c r="I43" s="42">
        <v>29</v>
      </c>
      <c r="J43" s="20" t="s">
        <v>2278</v>
      </c>
      <c r="K43" s="21">
        <v>10000</v>
      </c>
      <c r="L43" s="28">
        <f t="shared" si="112"/>
        <v>1</v>
      </c>
      <c r="M43" s="28">
        <f t="shared" si="113"/>
        <v>1</v>
      </c>
      <c r="N43" s="56">
        <f t="shared" si="61"/>
        <v>10000</v>
      </c>
      <c r="O43" s="33">
        <f t="shared" si="114"/>
        <v>85.043958809535297</v>
      </c>
      <c r="P43" s="37">
        <f t="shared" si="62"/>
        <v>123.80898026396304</v>
      </c>
      <c r="Q43" s="9" t="s">
        <v>12</v>
      </c>
      <c r="R43" s="55" t="s">
        <v>12</v>
      </c>
      <c r="S43" s="55">
        <v>2.609</v>
      </c>
      <c r="T43" s="55">
        <v>2.7570000000000001</v>
      </c>
      <c r="U43" s="55">
        <v>2.9220000000000002</v>
      </c>
      <c r="V43" s="3">
        <v>3.0880000000000001</v>
      </c>
      <c r="W43" s="3">
        <v>3.29</v>
      </c>
      <c r="X43" s="3" t="s">
        <v>12</v>
      </c>
      <c r="Y43" s="3">
        <v>3.7250000000000001</v>
      </c>
      <c r="Z43" s="15" t="s">
        <v>12</v>
      </c>
      <c r="AA43" s="10">
        <f t="shared" si="63"/>
        <v>3.29</v>
      </c>
      <c r="AB43" s="9">
        <f t="shared" si="64"/>
        <v>0.36799999999999988</v>
      </c>
      <c r="AC43" s="10">
        <f t="shared" si="65"/>
        <v>0.43500000000000005</v>
      </c>
      <c r="AD43" s="9" t="s">
        <v>12</v>
      </c>
      <c r="AE43" s="55" t="s">
        <v>12</v>
      </c>
      <c r="AF43" s="55">
        <v>0.77300000000000002</v>
      </c>
      <c r="AG43" s="55">
        <v>0.85499999999999998</v>
      </c>
      <c r="AH43" s="55">
        <v>0.95</v>
      </c>
      <c r="AI43" s="3">
        <v>1.048</v>
      </c>
      <c r="AJ43" s="3">
        <v>1.1639999999999999</v>
      </c>
      <c r="AK43" s="3" t="s">
        <v>12</v>
      </c>
      <c r="AL43" s="3">
        <v>1.4</v>
      </c>
      <c r="AM43" s="15" t="s">
        <v>12</v>
      </c>
      <c r="AN43" s="10">
        <f t="shared" si="66"/>
        <v>1.1639999999999999</v>
      </c>
      <c r="AO43" s="9">
        <f t="shared" si="67"/>
        <v>0.21399999999999997</v>
      </c>
      <c r="AP43" s="10">
        <f t="shared" si="68"/>
        <v>0.23599999999999999</v>
      </c>
      <c r="AQ43" s="9" t="s">
        <v>12</v>
      </c>
      <c r="AR43" s="55" t="s">
        <v>12</v>
      </c>
      <c r="AS43" s="55">
        <v>2.5720000000000001</v>
      </c>
      <c r="AT43" s="55">
        <v>2.6850000000000001</v>
      </c>
      <c r="AU43" s="55">
        <v>2.8039999999999998</v>
      </c>
      <c r="AV43" s="3">
        <v>2.9020000000000001</v>
      </c>
      <c r="AW43" s="3">
        <v>3.01</v>
      </c>
      <c r="AX43" s="3" t="s">
        <v>12</v>
      </c>
      <c r="AY43" s="3">
        <v>3.2170000000000001</v>
      </c>
      <c r="AZ43" s="15" t="s">
        <v>12</v>
      </c>
      <c r="BA43" s="10">
        <f t="shared" si="69"/>
        <v>3.01</v>
      </c>
      <c r="BB43" s="9">
        <f t="shared" si="70"/>
        <v>0.20599999999999996</v>
      </c>
      <c r="BC43" s="10">
        <f t="shared" si="71"/>
        <v>0.20700000000000029</v>
      </c>
      <c r="BD43" s="9">
        <v>3.84</v>
      </c>
      <c r="BE43" s="3">
        <v>4.423</v>
      </c>
      <c r="BF43" s="15">
        <v>5.1660000000000004</v>
      </c>
      <c r="BG43" s="15">
        <f t="shared" si="72"/>
        <v>4.423</v>
      </c>
      <c r="BH43" s="9">
        <f t="shared" si="73"/>
        <v>0.58300000000000018</v>
      </c>
      <c r="BI43" s="10">
        <f t="shared" si="74"/>
        <v>0.74300000000000033</v>
      </c>
      <c r="BJ43" s="9">
        <v>4.1429999999999998</v>
      </c>
      <c r="BK43" s="3">
        <v>4.819</v>
      </c>
      <c r="BL43" s="15">
        <v>5.6989999999999998</v>
      </c>
      <c r="BM43" s="15">
        <f t="shared" si="75"/>
        <v>4.819</v>
      </c>
      <c r="BN43" s="9">
        <f t="shared" si="76"/>
        <v>0.67600000000000016</v>
      </c>
      <c r="BO43" s="10">
        <f t="shared" si="77"/>
        <v>0.87999999999999989</v>
      </c>
      <c r="BP43">
        <f t="shared" si="78"/>
        <v>0</v>
      </c>
      <c r="BQ43" s="93">
        <f t="shared" si="79"/>
        <v>1.5842391304347836</v>
      </c>
      <c r="BR43" s="93">
        <f t="shared" si="80"/>
        <v>1.8369565217391315</v>
      </c>
      <c r="BS43" s="93" t="str">
        <f>VLOOKUP(C43,'Koppeling locatie - aslocatie'!$A$2:$C$8139,2,FALSE)</f>
        <v>amer256</v>
      </c>
      <c r="BT43" s="93">
        <f>VLOOKUP($BS43,aslocaties_v01!$C$3:$AA$500,MATCH($K$3/10,aslocaties_v01!$C$2:$X$2),FALSE)</f>
        <v>2.944</v>
      </c>
      <c r="BU43" s="93">
        <f>VLOOKUP(BS43,aslocaties_v01!$C$3:$AA$500,MATCH($K$3,aslocaties_v01!$C$2:$X$2),FALSE)</f>
        <v>3.3159999999999998</v>
      </c>
      <c r="BV43" s="93">
        <f>VLOOKUP(BS43,aslocaties_v01!$C$3:$AA$500,MATCH($K$3*10,aslocaties_v01!$C$2:$Y$2),FALSE)</f>
        <v>3.7490000000000001</v>
      </c>
      <c r="BW43" s="93">
        <f t="shared" si="81"/>
        <v>0.37199999999999989</v>
      </c>
      <c r="BX43" s="93">
        <f t="shared" si="82"/>
        <v>0.43300000000000027</v>
      </c>
      <c r="BY43" s="94">
        <f t="shared" si="83"/>
        <v>1.0869565217391353E-2</v>
      </c>
      <c r="BZ43" s="94">
        <f t="shared" si="84"/>
        <v>4.5977011494248154E-3</v>
      </c>
      <c r="CA43" s="94">
        <f t="shared" si="85"/>
        <v>2.1999999999999797E-2</v>
      </c>
      <c r="CB43">
        <f t="shared" si="86"/>
        <v>2.5999999999999801E-2</v>
      </c>
      <c r="CC43" s="58">
        <f t="shared" si="87"/>
        <v>2.4000000000000021E-2</v>
      </c>
      <c r="CD43" s="95" t="b">
        <f t="shared" si="88"/>
        <v>0</v>
      </c>
      <c r="CE43" s="96" t="b">
        <f t="shared" si="89"/>
        <v>1</v>
      </c>
      <c r="CF43" t="b">
        <f t="shared" si="90"/>
        <v>1</v>
      </c>
      <c r="CG43" t="b">
        <f t="shared" si="91"/>
        <v>1</v>
      </c>
      <c r="CH43" s="84" t="b">
        <f t="shared" si="92"/>
        <v>1</v>
      </c>
      <c r="CI43">
        <f t="shared" si="93"/>
        <v>1.1639999999999999</v>
      </c>
      <c r="CJ43" t="b">
        <f t="shared" si="94"/>
        <v>1</v>
      </c>
      <c r="CK43" t="b">
        <f t="shared" si="95"/>
        <v>1</v>
      </c>
      <c r="CL43" s="84" t="b">
        <f t="shared" si="115"/>
        <v>1</v>
      </c>
      <c r="CM43">
        <f t="shared" si="96"/>
        <v>3.01</v>
      </c>
      <c r="CN43" t="b">
        <f t="shared" si="97"/>
        <v>1</v>
      </c>
      <c r="CO43" s="84">
        <f t="shared" si="98"/>
        <v>8.235602765464467E-2</v>
      </c>
      <c r="CP43" t="b">
        <f t="shared" si="99"/>
        <v>1</v>
      </c>
      <c r="CQ43" s="96" t="b">
        <f t="shared" si="100"/>
        <v>1</v>
      </c>
      <c r="CR43" t="b">
        <f t="shared" si="101"/>
        <v>0</v>
      </c>
      <c r="CS43" t="b">
        <f t="shared" si="102"/>
        <v>0</v>
      </c>
      <c r="CT43" t="b">
        <f t="shared" si="103"/>
        <v>1</v>
      </c>
      <c r="CU43" t="b">
        <f t="shared" si="104"/>
        <v>1</v>
      </c>
      <c r="CV43" s="84" t="b">
        <f t="shared" si="105"/>
        <v>1</v>
      </c>
      <c r="CW43" t="b">
        <f t="shared" si="106"/>
        <v>0</v>
      </c>
      <c r="CX43" t="b">
        <f t="shared" si="107"/>
        <v>1</v>
      </c>
      <c r="CY43" t="b">
        <f t="shared" si="108"/>
        <v>1</v>
      </c>
      <c r="CZ43" t="b">
        <f t="shared" si="109"/>
        <v>1</v>
      </c>
      <c r="DA43" s="84">
        <f t="shared" si="110"/>
        <v>2</v>
      </c>
      <c r="DB43" t="b">
        <f t="shared" si="111"/>
        <v>0</v>
      </c>
    </row>
    <row r="44" spans="1:106">
      <c r="A44" s="9">
        <v>433</v>
      </c>
      <c r="B44" s="3">
        <v>2</v>
      </c>
      <c r="C44" s="3" t="s">
        <v>1195</v>
      </c>
      <c r="D44" s="3" t="str">
        <f t="shared" si="58"/>
        <v>AM_1_34-1_dk_0042</v>
      </c>
      <c r="E44" s="3" t="str">
        <f t="shared" si="59"/>
        <v>0042</v>
      </c>
      <c r="F44" s="3">
        <v>112202.031</v>
      </c>
      <c r="G44" s="15">
        <v>414739.18800000002</v>
      </c>
      <c r="H44" s="35" t="str">
        <f t="shared" si="60"/>
        <v>ja</v>
      </c>
      <c r="I44" s="42">
        <v>26</v>
      </c>
      <c r="J44" s="20" t="s">
        <v>2278</v>
      </c>
      <c r="K44" s="21">
        <v>10000</v>
      </c>
      <c r="L44" s="28">
        <f t="shared" si="112"/>
        <v>1</v>
      </c>
      <c r="M44" s="28">
        <f t="shared" si="113"/>
        <v>1</v>
      </c>
      <c r="N44" s="56">
        <f t="shared" si="61"/>
        <v>10000</v>
      </c>
      <c r="O44" s="33">
        <f t="shared" si="114"/>
        <v>123.80898026396304</v>
      </c>
      <c r="P44" s="37">
        <f t="shared" si="62"/>
        <v>79.772735348602865</v>
      </c>
      <c r="Q44" s="9" t="s">
        <v>12</v>
      </c>
      <c r="R44" s="55" t="s">
        <v>12</v>
      </c>
      <c r="S44" s="55">
        <v>2.605</v>
      </c>
      <c r="T44" s="55">
        <v>2.7519999999999998</v>
      </c>
      <c r="U44" s="55">
        <v>2.9140000000000001</v>
      </c>
      <c r="V44" s="3">
        <v>3.0790000000000002</v>
      </c>
      <c r="W44" s="3">
        <v>3.2810000000000001</v>
      </c>
      <c r="X44" s="3" t="s">
        <v>12</v>
      </c>
      <c r="Y44" s="3">
        <v>3.7160000000000002</v>
      </c>
      <c r="Z44" s="15" t="s">
        <v>12</v>
      </c>
      <c r="AA44" s="10">
        <f t="shared" si="63"/>
        <v>3.2810000000000001</v>
      </c>
      <c r="AB44" s="9">
        <f t="shared" si="64"/>
        <v>0.36699999999999999</v>
      </c>
      <c r="AC44" s="10">
        <f t="shared" si="65"/>
        <v>0.43500000000000005</v>
      </c>
      <c r="AD44" s="9" t="s">
        <v>12</v>
      </c>
      <c r="AE44" s="55" t="s">
        <v>12</v>
      </c>
      <c r="AF44" s="55">
        <v>0.66900000000000004</v>
      </c>
      <c r="AG44" s="55">
        <v>0.74099999999999999</v>
      </c>
      <c r="AH44" s="55">
        <v>0.82499999999999996</v>
      </c>
      <c r="AI44" s="3">
        <v>0.91700000000000004</v>
      </c>
      <c r="AJ44" s="3">
        <v>1.0409999999999999</v>
      </c>
      <c r="AK44" s="3" t="s">
        <v>12</v>
      </c>
      <c r="AL44" s="3">
        <v>1.31</v>
      </c>
      <c r="AM44" s="15" t="s">
        <v>12</v>
      </c>
      <c r="AN44" s="10">
        <f t="shared" si="66"/>
        <v>1.0409999999999999</v>
      </c>
      <c r="AO44" s="9">
        <f t="shared" si="67"/>
        <v>0.21599999999999997</v>
      </c>
      <c r="AP44" s="10">
        <f t="shared" si="68"/>
        <v>0.26900000000000013</v>
      </c>
      <c r="AQ44" s="9" t="s">
        <v>12</v>
      </c>
      <c r="AR44" s="55" t="s">
        <v>12</v>
      </c>
      <c r="AS44" s="55">
        <v>2.6930000000000001</v>
      </c>
      <c r="AT44" s="55">
        <v>2.7909999999999999</v>
      </c>
      <c r="AU44" s="55">
        <v>2.8929999999999998</v>
      </c>
      <c r="AV44" s="3">
        <v>2.9940000000000002</v>
      </c>
      <c r="AW44" s="3">
        <v>3.1150000000000002</v>
      </c>
      <c r="AX44" s="3" t="s">
        <v>12</v>
      </c>
      <c r="AY44" s="3">
        <v>3.3519999999999999</v>
      </c>
      <c r="AZ44" s="15" t="s">
        <v>12</v>
      </c>
      <c r="BA44" s="10">
        <f t="shared" si="69"/>
        <v>3.1150000000000002</v>
      </c>
      <c r="BB44" s="9">
        <f t="shared" si="70"/>
        <v>0.22200000000000042</v>
      </c>
      <c r="BC44" s="10">
        <f t="shared" si="71"/>
        <v>0.23699999999999966</v>
      </c>
      <c r="BD44" s="9">
        <v>3.9359999999999999</v>
      </c>
      <c r="BE44" s="3">
        <v>4.5709999999999997</v>
      </c>
      <c r="BF44" s="15">
        <v>5.3840000000000003</v>
      </c>
      <c r="BG44" s="15">
        <f t="shared" si="72"/>
        <v>4.5709999999999997</v>
      </c>
      <c r="BH44" s="9">
        <f t="shared" si="73"/>
        <v>0.63499999999999979</v>
      </c>
      <c r="BI44" s="10">
        <f t="shared" si="74"/>
        <v>0.81300000000000061</v>
      </c>
      <c r="BJ44" s="9">
        <v>4.0810000000000004</v>
      </c>
      <c r="BK44" s="3">
        <v>4.8029999999999999</v>
      </c>
      <c r="BL44" s="15">
        <v>5.77</v>
      </c>
      <c r="BM44" s="15">
        <f t="shared" si="75"/>
        <v>4.8029999999999999</v>
      </c>
      <c r="BN44" s="9">
        <f t="shared" si="76"/>
        <v>0.72199999999999953</v>
      </c>
      <c r="BO44" s="10">
        <f t="shared" si="77"/>
        <v>0.96699999999999964</v>
      </c>
      <c r="BP44">
        <f t="shared" si="78"/>
        <v>0</v>
      </c>
      <c r="BQ44" s="93">
        <f t="shared" si="79"/>
        <v>1.7302452316076289</v>
      </c>
      <c r="BR44" s="93">
        <f t="shared" si="80"/>
        <v>1.9673024523160751</v>
      </c>
      <c r="BS44" s="93" t="str">
        <f>VLOOKUP(C44,'Koppeling locatie - aslocatie'!$A$2:$C$8139,2,FALSE)</f>
        <v>amer257</v>
      </c>
      <c r="BT44" s="93">
        <f>VLOOKUP($BS44,aslocaties_v01!$C$3:$AA$500,MATCH($K$3/10,aslocaties_v01!$C$2:$X$2),FALSE)</f>
        <v>2.9</v>
      </c>
      <c r="BU44" s="93">
        <f>VLOOKUP(BS44,aslocaties_v01!$C$3:$AA$500,MATCH($K$3,aslocaties_v01!$C$2:$X$2),FALSE)</f>
        <v>3.26</v>
      </c>
      <c r="BV44" s="93">
        <f>VLOOKUP(BS44,aslocaties_v01!$C$3:$AA$500,MATCH($K$3*10,aslocaties_v01!$C$2:$Y$2),FALSE)</f>
        <v>3.6949999999999998</v>
      </c>
      <c r="BW44" s="93">
        <f t="shared" si="81"/>
        <v>0.35999999999999988</v>
      </c>
      <c r="BX44" s="93">
        <f t="shared" si="82"/>
        <v>0.43500000000000005</v>
      </c>
      <c r="BY44" s="94">
        <f t="shared" si="83"/>
        <v>1.907356948228911E-2</v>
      </c>
      <c r="BZ44" s="94">
        <f t="shared" si="84"/>
        <v>0</v>
      </c>
      <c r="CA44" s="94">
        <f t="shared" si="85"/>
        <v>1.4000000000000234E-2</v>
      </c>
      <c r="CB44">
        <f t="shared" si="86"/>
        <v>2.1000000000000352E-2</v>
      </c>
      <c r="CC44" s="58">
        <f t="shared" si="87"/>
        <v>2.1000000000000352E-2</v>
      </c>
      <c r="CD44" s="95" t="b">
        <f t="shared" si="88"/>
        <v>0</v>
      </c>
      <c r="CE44" s="96" t="b">
        <f t="shared" si="89"/>
        <v>1</v>
      </c>
      <c r="CF44" t="b">
        <f t="shared" si="90"/>
        <v>1</v>
      </c>
      <c r="CG44" t="b">
        <f t="shared" si="91"/>
        <v>1</v>
      </c>
      <c r="CH44" s="84" t="b">
        <f t="shared" si="92"/>
        <v>1</v>
      </c>
      <c r="CI44">
        <f t="shared" si="93"/>
        <v>1.0409999999999999</v>
      </c>
      <c r="CJ44" t="b">
        <f t="shared" si="94"/>
        <v>1</v>
      </c>
      <c r="CK44" t="b">
        <f t="shared" si="95"/>
        <v>1</v>
      </c>
      <c r="CL44" s="84" t="b">
        <f t="shared" si="115"/>
        <v>1</v>
      </c>
      <c r="CM44">
        <f t="shared" si="96"/>
        <v>3.1150000000000002</v>
      </c>
      <c r="CN44" t="b">
        <f t="shared" si="97"/>
        <v>1</v>
      </c>
      <c r="CO44" s="84">
        <f t="shared" si="98"/>
        <v>6.8771742622446883E-2</v>
      </c>
      <c r="CP44" t="b">
        <f t="shared" si="99"/>
        <v>1</v>
      </c>
      <c r="CQ44" s="96" t="b">
        <f t="shared" si="100"/>
        <v>1</v>
      </c>
      <c r="CR44" t="b">
        <f t="shared" si="101"/>
        <v>0</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1</v>
      </c>
      <c r="DB44" t="b">
        <f t="shared" si="111"/>
        <v>0</v>
      </c>
    </row>
    <row r="45" spans="1:106">
      <c r="A45" s="9">
        <v>434</v>
      </c>
      <c r="B45" s="3">
        <v>2</v>
      </c>
      <c r="C45" s="3" t="s">
        <v>1196</v>
      </c>
      <c r="D45" s="3" t="str">
        <f t="shared" si="58"/>
        <v>AM_1_34-1_dk_0043</v>
      </c>
      <c r="E45" s="3" t="str">
        <f t="shared" si="59"/>
        <v>0043</v>
      </c>
      <c r="F45" s="3">
        <v>112128.594</v>
      </c>
      <c r="G45" s="15">
        <v>414770.34399999998</v>
      </c>
      <c r="H45" s="35" t="str">
        <f t="shared" si="60"/>
        <v>ja</v>
      </c>
      <c r="I45" s="42">
        <v>25</v>
      </c>
      <c r="J45" s="20" t="s">
        <v>2278</v>
      </c>
      <c r="K45" s="21">
        <v>10000</v>
      </c>
      <c r="L45" s="28">
        <f t="shared" si="112"/>
        <v>1</v>
      </c>
      <c r="M45" s="28">
        <f t="shared" si="113"/>
        <v>1</v>
      </c>
      <c r="N45" s="56">
        <f t="shared" si="61"/>
        <v>10000</v>
      </c>
      <c r="O45" s="33">
        <f t="shared" si="114"/>
        <v>79.772735348602865</v>
      </c>
      <c r="P45" s="37">
        <f t="shared" si="62"/>
        <v>115.6605217738623</v>
      </c>
      <c r="Q45" s="9" t="s">
        <v>12</v>
      </c>
      <c r="R45" s="55" t="s">
        <v>12</v>
      </c>
      <c r="S45" s="55">
        <v>2.6019999999999999</v>
      </c>
      <c r="T45" s="55">
        <v>2.7490000000000001</v>
      </c>
      <c r="U45" s="55">
        <v>2.91</v>
      </c>
      <c r="V45" s="3">
        <v>3.0750000000000002</v>
      </c>
      <c r="W45" s="3">
        <v>3.2749999999999999</v>
      </c>
      <c r="X45" s="3" t="s">
        <v>12</v>
      </c>
      <c r="Y45" s="3">
        <v>3.7109999999999999</v>
      </c>
      <c r="Z45" s="15" t="s">
        <v>12</v>
      </c>
      <c r="AA45" s="10">
        <f t="shared" si="63"/>
        <v>3.2749999999999999</v>
      </c>
      <c r="AB45" s="9">
        <f t="shared" si="64"/>
        <v>0.36499999999999977</v>
      </c>
      <c r="AC45" s="10">
        <f t="shared" si="65"/>
        <v>0.43599999999999994</v>
      </c>
      <c r="AD45" s="9" t="s">
        <v>12</v>
      </c>
      <c r="AE45" s="55" t="s">
        <v>12</v>
      </c>
      <c r="AF45" s="55">
        <v>0.68600000000000005</v>
      </c>
      <c r="AG45" s="55">
        <v>0.75800000000000001</v>
      </c>
      <c r="AH45" s="55">
        <v>0.84299999999999997</v>
      </c>
      <c r="AI45" s="3">
        <v>0.93600000000000005</v>
      </c>
      <c r="AJ45" s="3">
        <v>1.0609999999999999</v>
      </c>
      <c r="AK45" s="3" t="s">
        <v>12</v>
      </c>
      <c r="AL45" s="3">
        <v>1.331</v>
      </c>
      <c r="AM45" s="15" t="s">
        <v>12</v>
      </c>
      <c r="AN45" s="10">
        <f t="shared" si="66"/>
        <v>1.0609999999999999</v>
      </c>
      <c r="AO45" s="9">
        <f t="shared" si="67"/>
        <v>0.21799999999999997</v>
      </c>
      <c r="AP45" s="10">
        <f t="shared" si="68"/>
        <v>0.27</v>
      </c>
      <c r="AQ45" s="9" t="s">
        <v>12</v>
      </c>
      <c r="AR45" s="55" t="s">
        <v>12</v>
      </c>
      <c r="AS45" s="55">
        <v>2.7189999999999999</v>
      </c>
      <c r="AT45" s="55">
        <v>2.8319999999999999</v>
      </c>
      <c r="AU45" s="55">
        <v>2.9489999999999998</v>
      </c>
      <c r="AV45" s="3">
        <v>3.056</v>
      </c>
      <c r="AW45" s="3">
        <v>3.1749999999999998</v>
      </c>
      <c r="AX45" s="3" t="s">
        <v>12</v>
      </c>
      <c r="AY45" s="3">
        <v>3.4</v>
      </c>
      <c r="AZ45" s="15" t="s">
        <v>12</v>
      </c>
      <c r="BA45" s="10">
        <f t="shared" si="69"/>
        <v>3.1749999999999998</v>
      </c>
      <c r="BB45" s="9">
        <f t="shared" si="70"/>
        <v>0.22599999999999998</v>
      </c>
      <c r="BC45" s="10">
        <f t="shared" si="71"/>
        <v>0.22500000000000009</v>
      </c>
      <c r="BD45" s="9">
        <v>3.9420000000000002</v>
      </c>
      <c r="BE45" s="3">
        <v>4.5750000000000002</v>
      </c>
      <c r="BF45" s="15">
        <v>5.3869999999999996</v>
      </c>
      <c r="BG45" s="15">
        <f t="shared" si="72"/>
        <v>4.5750000000000002</v>
      </c>
      <c r="BH45" s="9">
        <f t="shared" si="73"/>
        <v>0.63300000000000001</v>
      </c>
      <c r="BI45" s="10">
        <f t="shared" si="74"/>
        <v>0.81199999999999939</v>
      </c>
      <c r="BJ45" s="9">
        <v>4.0860000000000003</v>
      </c>
      <c r="BK45" s="3">
        <v>4.8079999999999998</v>
      </c>
      <c r="BL45" s="15">
        <v>5.7729999999999997</v>
      </c>
      <c r="BM45" s="15">
        <f t="shared" si="75"/>
        <v>4.8079999999999998</v>
      </c>
      <c r="BN45" s="9">
        <f t="shared" si="76"/>
        <v>0.72199999999999953</v>
      </c>
      <c r="BO45" s="10">
        <f t="shared" si="77"/>
        <v>0.96499999999999986</v>
      </c>
      <c r="BP45">
        <f t="shared" si="78"/>
        <v>0</v>
      </c>
      <c r="BQ45" s="93">
        <f t="shared" si="79"/>
        <v>1.734246575342467</v>
      </c>
      <c r="BR45" s="93">
        <f t="shared" si="80"/>
        <v>1.9780821917808218</v>
      </c>
      <c r="BS45" s="93" t="str">
        <f>VLOOKUP(C45,'Koppeling locatie - aslocatie'!$A$2:$C$8139,2,FALSE)</f>
        <v>amer257</v>
      </c>
      <c r="BT45" s="93">
        <f>VLOOKUP($BS45,aslocaties_v01!$C$3:$AA$500,MATCH($K$3/10,aslocaties_v01!$C$2:$X$2),FALSE)</f>
        <v>2.9</v>
      </c>
      <c r="BU45" s="93">
        <f>VLOOKUP(BS45,aslocaties_v01!$C$3:$AA$500,MATCH($K$3,aslocaties_v01!$C$2:$X$2),FALSE)</f>
        <v>3.26</v>
      </c>
      <c r="BV45" s="93">
        <f>VLOOKUP(BS45,aslocaties_v01!$C$3:$AA$500,MATCH($K$3*10,aslocaties_v01!$C$2:$Y$2),FALSE)</f>
        <v>3.6949999999999998</v>
      </c>
      <c r="BW45" s="93">
        <f t="shared" si="81"/>
        <v>0.35999999999999988</v>
      </c>
      <c r="BX45" s="93">
        <f t="shared" si="82"/>
        <v>0.43500000000000005</v>
      </c>
      <c r="BY45" s="94">
        <f t="shared" si="83"/>
        <v>1.3698630136986023E-2</v>
      </c>
      <c r="BZ45" s="94">
        <f t="shared" si="84"/>
        <v>2.2935779816510848E-3</v>
      </c>
      <c r="CA45" s="94">
        <f t="shared" si="85"/>
        <v>1.0000000000000231E-2</v>
      </c>
      <c r="CB45">
        <f t="shared" si="86"/>
        <v>1.5000000000000124E-2</v>
      </c>
      <c r="CC45" s="58">
        <f t="shared" si="87"/>
        <v>1.6000000000000014E-2</v>
      </c>
      <c r="CD45" s="95" t="b">
        <f t="shared" si="88"/>
        <v>0</v>
      </c>
      <c r="CE45" s="96" t="b">
        <f t="shared" si="89"/>
        <v>1</v>
      </c>
      <c r="CF45" t="b">
        <f t="shared" si="90"/>
        <v>1</v>
      </c>
      <c r="CG45" t="b">
        <f t="shared" si="91"/>
        <v>1</v>
      </c>
      <c r="CH45" s="84" t="b">
        <f t="shared" si="92"/>
        <v>1</v>
      </c>
      <c r="CI45">
        <f t="shared" si="93"/>
        <v>1.0609999999999999</v>
      </c>
      <c r="CJ45" t="b">
        <f t="shared" si="94"/>
        <v>1</v>
      </c>
      <c r="CK45" t="b">
        <f t="shared" si="95"/>
        <v>1</v>
      </c>
      <c r="CL45" s="84" t="b">
        <f t="shared" si="115"/>
        <v>1</v>
      </c>
      <c r="CM45">
        <f t="shared" si="96"/>
        <v>3.1749999999999998</v>
      </c>
      <c r="CN45" t="b">
        <f t="shared" si="97"/>
        <v>1</v>
      </c>
      <c r="CO45" s="84">
        <f t="shared" si="98"/>
        <v>6.7468852886423722E-2</v>
      </c>
      <c r="CP45" t="b">
        <f t="shared" si="99"/>
        <v>1</v>
      </c>
      <c r="CQ45" s="96" t="b">
        <f t="shared" si="100"/>
        <v>1</v>
      </c>
      <c r="CR45" t="b">
        <f t="shared" si="101"/>
        <v>1</v>
      </c>
      <c r="CS45" t="b">
        <f t="shared" si="102"/>
        <v>1</v>
      </c>
      <c r="CT45" t="b">
        <f t="shared" si="103"/>
        <v>1</v>
      </c>
      <c r="CU45" t="b">
        <f t="shared" si="104"/>
        <v>1</v>
      </c>
      <c r="CV45" s="84" t="b">
        <f t="shared" si="105"/>
        <v>1</v>
      </c>
      <c r="CW45" t="b">
        <f t="shared" si="106"/>
        <v>0</v>
      </c>
      <c r="CX45" t="b">
        <f t="shared" si="107"/>
        <v>0</v>
      </c>
      <c r="CY45" t="b">
        <f t="shared" si="108"/>
        <v>1</v>
      </c>
      <c r="CZ45" t="b">
        <f t="shared" si="109"/>
        <v>1</v>
      </c>
      <c r="DA45" s="84">
        <f t="shared" si="110"/>
        <v>1</v>
      </c>
      <c r="DB45" t="b">
        <f t="shared" si="111"/>
        <v>0</v>
      </c>
    </row>
    <row r="46" spans="1:106">
      <c r="A46" s="9">
        <v>435</v>
      </c>
      <c r="B46" s="3">
        <v>2</v>
      </c>
      <c r="C46" s="3" t="s">
        <v>1197</v>
      </c>
      <c r="D46" s="3" t="str">
        <f t="shared" si="58"/>
        <v>AM_1_34-1_dk_0044</v>
      </c>
      <c r="E46" s="3" t="str">
        <f t="shared" si="59"/>
        <v>0044</v>
      </c>
      <c r="F46" s="3">
        <v>112021.43799999999</v>
      </c>
      <c r="G46" s="15">
        <v>414813.875</v>
      </c>
      <c r="H46" s="35" t="str">
        <f t="shared" si="60"/>
        <v>ja</v>
      </c>
      <c r="I46" s="42">
        <v>24</v>
      </c>
      <c r="J46" s="20" t="s">
        <v>2278</v>
      </c>
      <c r="K46" s="21">
        <v>10000</v>
      </c>
      <c r="L46" s="28">
        <f t="shared" si="112"/>
        <v>1</v>
      </c>
      <c r="M46" s="28">
        <f t="shared" si="113"/>
        <v>1</v>
      </c>
      <c r="N46" s="56">
        <f t="shared" si="61"/>
        <v>10000</v>
      </c>
      <c r="O46" s="33">
        <f t="shared" si="114"/>
        <v>115.6605217738623</v>
      </c>
      <c r="P46" s="37">
        <f t="shared" si="62"/>
        <v>111.52713516000419</v>
      </c>
      <c r="Q46" s="9" t="s">
        <v>12</v>
      </c>
      <c r="R46" s="55" t="s">
        <v>12</v>
      </c>
      <c r="S46" s="55">
        <v>2.6</v>
      </c>
      <c r="T46" s="55">
        <v>2.746</v>
      </c>
      <c r="U46" s="55">
        <v>2.9060000000000001</v>
      </c>
      <c r="V46" s="3">
        <v>3.07</v>
      </c>
      <c r="W46" s="3">
        <v>3.27</v>
      </c>
      <c r="X46" s="3" t="s">
        <v>12</v>
      </c>
      <c r="Y46" s="3">
        <v>3.7050000000000001</v>
      </c>
      <c r="Z46" s="15" t="s">
        <v>12</v>
      </c>
      <c r="AA46" s="10">
        <f t="shared" si="63"/>
        <v>3.27</v>
      </c>
      <c r="AB46" s="9">
        <f t="shared" si="64"/>
        <v>0.36399999999999988</v>
      </c>
      <c r="AC46" s="10">
        <f t="shared" si="65"/>
        <v>0.43500000000000005</v>
      </c>
      <c r="AD46" s="9" t="s">
        <v>12</v>
      </c>
      <c r="AE46" s="55" t="s">
        <v>12</v>
      </c>
      <c r="AF46" s="55">
        <v>0.89800000000000002</v>
      </c>
      <c r="AG46" s="55">
        <v>0.98699999999999999</v>
      </c>
      <c r="AH46" s="55">
        <v>1.0920000000000001</v>
      </c>
      <c r="AI46" s="3">
        <v>1.202</v>
      </c>
      <c r="AJ46" s="3">
        <v>1.335</v>
      </c>
      <c r="AK46" s="3" t="s">
        <v>12</v>
      </c>
      <c r="AL46" s="3">
        <v>1.6040000000000001</v>
      </c>
      <c r="AM46" s="15" t="s">
        <v>12</v>
      </c>
      <c r="AN46" s="10">
        <f t="shared" si="66"/>
        <v>1.335</v>
      </c>
      <c r="AO46" s="9">
        <f t="shared" si="67"/>
        <v>0.24299999999999988</v>
      </c>
      <c r="AP46" s="10">
        <f t="shared" si="68"/>
        <v>0.26900000000000013</v>
      </c>
      <c r="AQ46" s="9" t="s">
        <v>12</v>
      </c>
      <c r="AR46" s="55" t="s">
        <v>12</v>
      </c>
      <c r="AS46" s="55">
        <v>2.827</v>
      </c>
      <c r="AT46" s="55">
        <v>2.9390000000000001</v>
      </c>
      <c r="AU46" s="55">
        <v>3.0569999999999999</v>
      </c>
      <c r="AV46" s="3">
        <v>3.165</v>
      </c>
      <c r="AW46" s="3">
        <v>3.2839999999999998</v>
      </c>
      <c r="AX46" s="3" t="s">
        <v>12</v>
      </c>
      <c r="AY46" s="3">
        <v>3.5150000000000001</v>
      </c>
      <c r="AZ46" s="15" t="s">
        <v>12</v>
      </c>
      <c r="BA46" s="10">
        <f t="shared" si="69"/>
        <v>3.2839999999999998</v>
      </c>
      <c r="BB46" s="9">
        <f t="shared" si="70"/>
        <v>0.22699999999999987</v>
      </c>
      <c r="BC46" s="10">
        <f t="shared" si="71"/>
        <v>0.23100000000000032</v>
      </c>
      <c r="BD46" s="9">
        <v>4.1150000000000002</v>
      </c>
      <c r="BE46" s="3">
        <v>4.7510000000000003</v>
      </c>
      <c r="BF46" s="15">
        <v>5.5640000000000001</v>
      </c>
      <c r="BG46" s="15">
        <f t="shared" si="72"/>
        <v>4.7510000000000003</v>
      </c>
      <c r="BH46" s="9">
        <f t="shared" si="73"/>
        <v>0.63600000000000012</v>
      </c>
      <c r="BI46" s="10">
        <f t="shared" si="74"/>
        <v>0.81299999999999972</v>
      </c>
      <c r="BJ46" s="9">
        <v>4.4569999999999999</v>
      </c>
      <c r="BK46" s="3">
        <v>5.1970000000000001</v>
      </c>
      <c r="BL46" s="15">
        <v>6.1769999999999996</v>
      </c>
      <c r="BM46" s="15">
        <f t="shared" si="75"/>
        <v>5.1970000000000001</v>
      </c>
      <c r="BN46" s="9">
        <f t="shared" si="76"/>
        <v>0.74000000000000021</v>
      </c>
      <c r="BO46" s="10">
        <f t="shared" si="77"/>
        <v>0.97999999999999954</v>
      </c>
      <c r="BP46">
        <f t="shared" si="78"/>
        <v>0</v>
      </c>
      <c r="BQ46" s="93">
        <f t="shared" si="79"/>
        <v>1.7472527472527482</v>
      </c>
      <c r="BR46" s="93">
        <f t="shared" si="80"/>
        <v>2.0329670329670342</v>
      </c>
      <c r="BS46" s="93" t="str">
        <f>VLOOKUP(C46,'Koppeling locatie - aslocatie'!$A$2:$C$8139,2,FALSE)</f>
        <v>amer257</v>
      </c>
      <c r="BT46" s="93">
        <f>VLOOKUP($BS46,aslocaties_v01!$C$3:$AA$500,MATCH($K$3/10,aslocaties_v01!$C$2:$X$2),FALSE)</f>
        <v>2.9</v>
      </c>
      <c r="BU46" s="93">
        <f>VLOOKUP(BS46,aslocaties_v01!$C$3:$AA$500,MATCH($K$3,aslocaties_v01!$C$2:$X$2),FALSE)</f>
        <v>3.26</v>
      </c>
      <c r="BV46" s="93">
        <f>VLOOKUP(BS46,aslocaties_v01!$C$3:$AA$500,MATCH($K$3*10,aslocaties_v01!$C$2:$Y$2),FALSE)</f>
        <v>3.6949999999999998</v>
      </c>
      <c r="BW46" s="93">
        <f t="shared" si="81"/>
        <v>0.35999999999999988</v>
      </c>
      <c r="BX46" s="93">
        <f t="shared" si="82"/>
        <v>0.43500000000000005</v>
      </c>
      <c r="BY46" s="94">
        <f t="shared" si="83"/>
        <v>1.098901098901095E-2</v>
      </c>
      <c r="BZ46" s="94">
        <f t="shared" si="84"/>
        <v>0</v>
      </c>
      <c r="CA46" s="94">
        <f t="shared" si="85"/>
        <v>6.0000000000002274E-3</v>
      </c>
      <c r="CB46">
        <f t="shared" si="86"/>
        <v>1.0000000000000231E-2</v>
      </c>
      <c r="CC46" s="58">
        <f t="shared" si="87"/>
        <v>1.0000000000000231E-2</v>
      </c>
      <c r="CD46" s="95" t="b">
        <f t="shared" si="88"/>
        <v>0</v>
      </c>
      <c r="CE46" s="96" t="b">
        <f t="shared" si="89"/>
        <v>1</v>
      </c>
      <c r="CF46" t="b">
        <f t="shared" si="90"/>
        <v>1</v>
      </c>
      <c r="CG46" t="b">
        <f t="shared" si="91"/>
        <v>1</v>
      </c>
      <c r="CH46" s="84" t="b">
        <f t="shared" si="92"/>
        <v>1</v>
      </c>
      <c r="CI46">
        <f t="shared" si="93"/>
        <v>1.335</v>
      </c>
      <c r="CJ46" t="b">
        <f t="shared" si="94"/>
        <v>1</v>
      </c>
      <c r="CK46" t="b">
        <f t="shared" si="95"/>
        <v>0</v>
      </c>
      <c r="CL46" s="84" t="b">
        <f t="shared" si="115"/>
        <v>1</v>
      </c>
      <c r="CM46">
        <f t="shared" si="96"/>
        <v>3.2839999999999998</v>
      </c>
      <c r="CN46" t="b">
        <f t="shared" si="97"/>
        <v>1</v>
      </c>
      <c r="CO46" s="84">
        <f t="shared" si="98"/>
        <v>7.9350628408475052E-2</v>
      </c>
      <c r="CP46" t="b">
        <f t="shared" si="99"/>
        <v>1</v>
      </c>
      <c r="CQ46" s="96" t="b">
        <f t="shared" si="100"/>
        <v>1</v>
      </c>
      <c r="CR46" t="b">
        <f t="shared" si="101"/>
        <v>0</v>
      </c>
      <c r="CS46" t="b">
        <f t="shared" si="102"/>
        <v>0</v>
      </c>
      <c r="CT46" t="b">
        <f t="shared" si="103"/>
        <v>1</v>
      </c>
      <c r="CU46" t="b">
        <f t="shared" si="104"/>
        <v>1</v>
      </c>
      <c r="CV46" s="84" t="b">
        <f t="shared" si="105"/>
        <v>1</v>
      </c>
      <c r="CW46" t="b">
        <f t="shared" si="106"/>
        <v>0</v>
      </c>
      <c r="CX46" t="b">
        <f t="shared" si="107"/>
        <v>1</v>
      </c>
      <c r="CY46" t="b">
        <f t="shared" si="108"/>
        <v>1</v>
      </c>
      <c r="CZ46" t="b">
        <f t="shared" si="109"/>
        <v>1</v>
      </c>
      <c r="DA46" s="84">
        <f t="shared" si="110"/>
        <v>2</v>
      </c>
      <c r="DB46" t="b">
        <f t="shared" si="111"/>
        <v>0</v>
      </c>
    </row>
    <row r="47" spans="1:106">
      <c r="A47" s="9">
        <v>436</v>
      </c>
      <c r="B47" s="3">
        <v>2</v>
      </c>
      <c r="C47" s="3" t="s">
        <v>1198</v>
      </c>
      <c r="D47" s="3" t="str">
        <f t="shared" si="58"/>
        <v>AM_1_34-1_dk_0045</v>
      </c>
      <c r="E47" s="3" t="str">
        <f t="shared" si="59"/>
        <v>0045</v>
      </c>
      <c r="F47" s="3">
        <v>111917.367</v>
      </c>
      <c r="G47" s="15">
        <v>414853.96899999998</v>
      </c>
      <c r="H47" s="35" t="str">
        <f t="shared" si="60"/>
        <v>ja</v>
      </c>
      <c r="I47" s="42">
        <v>26</v>
      </c>
      <c r="J47" s="20" t="s">
        <v>2278</v>
      </c>
      <c r="K47" s="21">
        <v>10000</v>
      </c>
      <c r="L47" s="28">
        <f t="shared" si="112"/>
        <v>1</v>
      </c>
      <c r="M47" s="28">
        <f t="shared" si="113"/>
        <v>1</v>
      </c>
      <c r="N47" s="56">
        <f t="shared" si="61"/>
        <v>10000</v>
      </c>
      <c r="O47" s="33">
        <f t="shared" si="114"/>
        <v>111.52713516000419</v>
      </c>
      <c r="P47" s="37">
        <f t="shared" si="62"/>
        <v>80.075905015178037</v>
      </c>
      <c r="Q47" s="9" t="s">
        <v>12</v>
      </c>
      <c r="R47" s="55" t="s">
        <v>12</v>
      </c>
      <c r="S47" s="55">
        <v>2.597</v>
      </c>
      <c r="T47" s="55">
        <v>2.7429999999999999</v>
      </c>
      <c r="U47" s="55">
        <v>2.9020000000000001</v>
      </c>
      <c r="V47" s="3">
        <v>3.0649999999999999</v>
      </c>
      <c r="W47" s="3">
        <v>3.2639999999999998</v>
      </c>
      <c r="X47" s="3" t="s">
        <v>12</v>
      </c>
      <c r="Y47" s="3">
        <v>3.6989999999999998</v>
      </c>
      <c r="Z47" s="15" t="s">
        <v>12</v>
      </c>
      <c r="AA47" s="10">
        <f t="shared" si="63"/>
        <v>3.2639999999999998</v>
      </c>
      <c r="AB47" s="9">
        <f t="shared" si="64"/>
        <v>0.36199999999999966</v>
      </c>
      <c r="AC47" s="10">
        <f t="shared" si="65"/>
        <v>0.43500000000000005</v>
      </c>
      <c r="AD47" s="9" t="s">
        <v>12</v>
      </c>
      <c r="AE47" s="55" t="s">
        <v>12</v>
      </c>
      <c r="AF47" s="55">
        <v>0.879</v>
      </c>
      <c r="AG47" s="55">
        <v>0.97499999999999998</v>
      </c>
      <c r="AH47" s="55">
        <v>1.0860000000000001</v>
      </c>
      <c r="AI47" s="3">
        <v>1.2</v>
      </c>
      <c r="AJ47" s="3">
        <v>1.3340000000000001</v>
      </c>
      <c r="AK47" s="3" t="s">
        <v>12</v>
      </c>
      <c r="AL47" s="3">
        <v>1.5980000000000001</v>
      </c>
      <c r="AM47" s="15" t="s">
        <v>12</v>
      </c>
      <c r="AN47" s="10">
        <f t="shared" si="66"/>
        <v>1.3340000000000001</v>
      </c>
      <c r="AO47" s="9">
        <f t="shared" si="67"/>
        <v>0.248</v>
      </c>
      <c r="AP47" s="10">
        <f t="shared" si="68"/>
        <v>0.26400000000000001</v>
      </c>
      <c r="AQ47" s="9" t="s">
        <v>12</v>
      </c>
      <c r="AR47" s="55" t="s">
        <v>12</v>
      </c>
      <c r="AS47" s="55">
        <v>2.6850000000000001</v>
      </c>
      <c r="AT47" s="55">
        <v>2.8050000000000002</v>
      </c>
      <c r="AU47" s="55">
        <v>2.9329999999999998</v>
      </c>
      <c r="AV47" s="3">
        <v>3.0430000000000001</v>
      </c>
      <c r="AW47" s="3">
        <v>3.1619999999999999</v>
      </c>
      <c r="AX47" s="3" t="s">
        <v>12</v>
      </c>
      <c r="AY47" s="3">
        <v>3.3940000000000001</v>
      </c>
      <c r="AZ47" s="15" t="s">
        <v>12</v>
      </c>
      <c r="BA47" s="10">
        <f t="shared" si="69"/>
        <v>3.1619999999999999</v>
      </c>
      <c r="BB47" s="9">
        <f t="shared" si="70"/>
        <v>0.22900000000000009</v>
      </c>
      <c r="BC47" s="10">
        <f t="shared" si="71"/>
        <v>0.23200000000000021</v>
      </c>
      <c r="BD47" s="9">
        <v>3.9940000000000002</v>
      </c>
      <c r="BE47" s="3">
        <v>4.5999999999999996</v>
      </c>
      <c r="BF47" s="15">
        <v>5.3769999999999998</v>
      </c>
      <c r="BG47" s="15">
        <f t="shared" si="72"/>
        <v>4.5999999999999996</v>
      </c>
      <c r="BH47" s="9">
        <f t="shared" si="73"/>
        <v>0.60599999999999943</v>
      </c>
      <c r="BI47" s="10">
        <f t="shared" si="74"/>
        <v>0.77700000000000014</v>
      </c>
      <c r="BJ47" s="9">
        <v>4.3929999999999998</v>
      </c>
      <c r="BK47" s="3">
        <v>5.0860000000000003</v>
      </c>
      <c r="BL47" s="15">
        <v>5.9880000000000004</v>
      </c>
      <c r="BM47" s="15">
        <f t="shared" si="75"/>
        <v>5.0860000000000003</v>
      </c>
      <c r="BN47" s="9">
        <f t="shared" si="76"/>
        <v>0.6930000000000005</v>
      </c>
      <c r="BO47" s="10">
        <f t="shared" si="77"/>
        <v>0.90200000000000014</v>
      </c>
      <c r="BP47">
        <f t="shared" si="78"/>
        <v>0</v>
      </c>
      <c r="BQ47" s="93">
        <f t="shared" si="79"/>
        <v>1.6740331491712708</v>
      </c>
      <c r="BR47" s="93">
        <f t="shared" si="80"/>
        <v>1.9143646408839812</v>
      </c>
      <c r="BS47" s="93" t="str">
        <f>VLOOKUP(C47,'Koppeling locatie - aslocatie'!$A$2:$C$8139,2,FALSE)</f>
        <v>amer257</v>
      </c>
      <c r="BT47" s="93">
        <f>VLOOKUP($BS47,aslocaties_v01!$C$3:$AA$500,MATCH($K$3/10,aslocaties_v01!$C$2:$X$2),FALSE)</f>
        <v>2.9</v>
      </c>
      <c r="BU47" s="93">
        <f>VLOOKUP(BS47,aslocaties_v01!$C$3:$AA$500,MATCH($K$3,aslocaties_v01!$C$2:$X$2),FALSE)</f>
        <v>3.26</v>
      </c>
      <c r="BV47" s="93">
        <f>VLOOKUP(BS47,aslocaties_v01!$C$3:$AA$500,MATCH($K$3*10,aslocaties_v01!$C$2:$Y$2),FALSE)</f>
        <v>3.6949999999999998</v>
      </c>
      <c r="BW47" s="93">
        <f t="shared" si="81"/>
        <v>0.35999999999999988</v>
      </c>
      <c r="BX47" s="93">
        <f t="shared" si="82"/>
        <v>0.43500000000000005</v>
      </c>
      <c r="BY47" s="94">
        <f t="shared" si="83"/>
        <v>5.5248618784524695E-3</v>
      </c>
      <c r="BZ47" s="94">
        <f t="shared" si="84"/>
        <v>0</v>
      </c>
      <c r="CA47" s="94">
        <f t="shared" si="85"/>
        <v>2.0000000000002238E-3</v>
      </c>
      <c r="CB47">
        <f t="shared" si="86"/>
        <v>4.0000000000000036E-3</v>
      </c>
      <c r="CC47" s="58">
        <f t="shared" si="87"/>
        <v>4.0000000000000036E-3</v>
      </c>
      <c r="CD47" s="95" t="b">
        <f t="shared" si="88"/>
        <v>0</v>
      </c>
      <c r="CE47" s="96" t="b">
        <f t="shared" si="89"/>
        <v>1</v>
      </c>
      <c r="CF47" t="b">
        <f t="shared" si="90"/>
        <v>1</v>
      </c>
      <c r="CG47" t="b">
        <f t="shared" si="91"/>
        <v>1</v>
      </c>
      <c r="CH47" s="84" t="b">
        <f t="shared" si="92"/>
        <v>1</v>
      </c>
      <c r="CI47">
        <f t="shared" si="93"/>
        <v>1.3340000000000001</v>
      </c>
      <c r="CJ47" t="b">
        <f t="shared" si="94"/>
        <v>1</v>
      </c>
      <c r="CK47" t="b">
        <f t="shared" si="95"/>
        <v>0</v>
      </c>
      <c r="CL47" s="84" t="b">
        <f t="shared" si="115"/>
        <v>1</v>
      </c>
      <c r="CM47">
        <f t="shared" si="96"/>
        <v>3.1619999999999999</v>
      </c>
      <c r="CN47" t="b">
        <f t="shared" si="97"/>
        <v>1</v>
      </c>
      <c r="CO47" s="84">
        <f t="shared" si="98"/>
        <v>8.5527839201384279E-2</v>
      </c>
      <c r="CP47" t="b">
        <f t="shared" si="99"/>
        <v>1</v>
      </c>
      <c r="CQ47" s="96" t="b">
        <f t="shared" si="100"/>
        <v>1</v>
      </c>
      <c r="CR47" t="b">
        <f t="shared" si="101"/>
        <v>0</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1</v>
      </c>
      <c r="DB47" t="b">
        <f t="shared" si="111"/>
        <v>0</v>
      </c>
    </row>
    <row r="48" spans="1:106">
      <c r="A48" s="9">
        <v>437</v>
      </c>
      <c r="B48" s="3">
        <v>2</v>
      </c>
      <c r="C48" s="3" t="s">
        <v>1199</v>
      </c>
      <c r="D48" s="3" t="str">
        <f t="shared" si="58"/>
        <v>AM_1_34-1_dk_0046</v>
      </c>
      <c r="E48" s="3" t="str">
        <f t="shared" si="59"/>
        <v>0046</v>
      </c>
      <c r="F48" s="3">
        <v>111860.375</v>
      </c>
      <c r="G48" s="15">
        <v>414910.21899999998</v>
      </c>
      <c r="H48" s="35" t="str">
        <f t="shared" si="60"/>
        <v>ja</v>
      </c>
      <c r="I48" s="42">
        <v>22</v>
      </c>
      <c r="J48" s="20" t="s">
        <v>2278</v>
      </c>
      <c r="K48" s="21">
        <v>10000</v>
      </c>
      <c r="L48" s="28">
        <f t="shared" si="112"/>
        <v>1</v>
      </c>
      <c r="M48" s="28">
        <f t="shared" si="113"/>
        <v>1</v>
      </c>
      <c r="N48" s="56">
        <f t="shared" si="61"/>
        <v>10000</v>
      </c>
      <c r="O48" s="33">
        <f t="shared" si="114"/>
        <v>80.075905015178037</v>
      </c>
      <c r="P48" s="37">
        <f t="shared" si="62"/>
        <v>107.97744751567646</v>
      </c>
      <c r="Q48" s="9" t="s">
        <v>12</v>
      </c>
      <c r="R48" s="55" t="s">
        <v>12</v>
      </c>
      <c r="S48" s="55">
        <v>2.5960000000000001</v>
      </c>
      <c r="T48" s="55">
        <v>2.742</v>
      </c>
      <c r="U48" s="55">
        <v>2.9</v>
      </c>
      <c r="V48" s="3">
        <v>3.0630000000000002</v>
      </c>
      <c r="W48" s="3">
        <v>3.2629999999999999</v>
      </c>
      <c r="X48" s="3" t="s">
        <v>12</v>
      </c>
      <c r="Y48" s="3">
        <v>3.698</v>
      </c>
      <c r="Z48" s="15" t="s">
        <v>12</v>
      </c>
      <c r="AA48" s="10">
        <f t="shared" si="63"/>
        <v>3.2629999999999999</v>
      </c>
      <c r="AB48" s="9">
        <f t="shared" si="64"/>
        <v>0.36299999999999999</v>
      </c>
      <c r="AC48" s="10">
        <f t="shared" si="65"/>
        <v>0.43500000000000005</v>
      </c>
      <c r="AD48" s="9" t="s">
        <v>12</v>
      </c>
      <c r="AE48" s="55" t="s">
        <v>12</v>
      </c>
      <c r="AF48" s="55">
        <v>0.85</v>
      </c>
      <c r="AG48" s="55">
        <v>0.92800000000000005</v>
      </c>
      <c r="AH48" s="55">
        <v>1.0189999999999999</v>
      </c>
      <c r="AI48" s="3">
        <v>1.1180000000000001</v>
      </c>
      <c r="AJ48" s="3">
        <v>1.2410000000000001</v>
      </c>
      <c r="AK48" s="3" t="s">
        <v>12</v>
      </c>
      <c r="AL48" s="3">
        <v>1.4970000000000001</v>
      </c>
      <c r="AM48" s="15" t="s">
        <v>12</v>
      </c>
      <c r="AN48" s="10">
        <f t="shared" si="66"/>
        <v>1.2410000000000001</v>
      </c>
      <c r="AO48" s="9">
        <f t="shared" si="67"/>
        <v>0.2220000000000002</v>
      </c>
      <c r="AP48" s="10">
        <f t="shared" si="68"/>
        <v>0.25600000000000001</v>
      </c>
      <c r="AQ48" s="9" t="s">
        <v>12</v>
      </c>
      <c r="AR48" s="55" t="s">
        <v>12</v>
      </c>
      <c r="AS48" s="55">
        <v>2.694</v>
      </c>
      <c r="AT48" s="55">
        <v>2.7919999999999998</v>
      </c>
      <c r="AU48" s="55">
        <v>2.8980000000000001</v>
      </c>
      <c r="AV48" s="3">
        <v>3</v>
      </c>
      <c r="AW48" s="3">
        <v>3.1179999999999999</v>
      </c>
      <c r="AX48" s="3" t="s">
        <v>12</v>
      </c>
      <c r="AY48" s="3">
        <v>3.347</v>
      </c>
      <c r="AZ48" s="15" t="s">
        <v>12</v>
      </c>
      <c r="BA48" s="10">
        <f t="shared" si="69"/>
        <v>3.1179999999999999</v>
      </c>
      <c r="BB48" s="9">
        <f t="shared" si="70"/>
        <v>0.21999999999999975</v>
      </c>
      <c r="BC48" s="10">
        <f t="shared" si="71"/>
        <v>0.22900000000000009</v>
      </c>
      <c r="BD48" s="9">
        <v>4.024</v>
      </c>
      <c r="BE48" s="3">
        <v>4.6479999999999997</v>
      </c>
      <c r="BF48" s="15">
        <v>5.4569999999999999</v>
      </c>
      <c r="BG48" s="15">
        <f t="shared" si="72"/>
        <v>4.6479999999999997</v>
      </c>
      <c r="BH48" s="9">
        <f t="shared" si="73"/>
        <v>0.62399999999999967</v>
      </c>
      <c r="BI48" s="10">
        <f t="shared" si="74"/>
        <v>0.80900000000000016</v>
      </c>
      <c r="BJ48" s="9">
        <v>4.3639999999999999</v>
      </c>
      <c r="BK48" s="3">
        <v>5.0940000000000003</v>
      </c>
      <c r="BL48" s="15">
        <v>6.077</v>
      </c>
      <c r="BM48" s="15">
        <f t="shared" si="75"/>
        <v>5.0940000000000003</v>
      </c>
      <c r="BN48" s="9">
        <f t="shared" si="76"/>
        <v>0.73000000000000043</v>
      </c>
      <c r="BO48" s="10">
        <f t="shared" si="77"/>
        <v>0.98299999999999965</v>
      </c>
      <c r="BP48">
        <f t="shared" si="78"/>
        <v>0</v>
      </c>
      <c r="BQ48" s="93">
        <f t="shared" si="79"/>
        <v>1.7190082644628091</v>
      </c>
      <c r="BR48" s="93">
        <f t="shared" si="80"/>
        <v>2.0110192837465579</v>
      </c>
      <c r="BS48" s="93" t="str">
        <f>VLOOKUP(C48,'Koppeling locatie - aslocatie'!$A$2:$C$8139,2,FALSE)</f>
        <v>amer257</v>
      </c>
      <c r="BT48" s="93">
        <f>VLOOKUP($BS48,aslocaties_v01!$C$3:$AA$500,MATCH($K$3/10,aslocaties_v01!$C$2:$X$2),FALSE)</f>
        <v>2.9</v>
      </c>
      <c r="BU48" s="93">
        <f>VLOOKUP(BS48,aslocaties_v01!$C$3:$AA$500,MATCH($K$3,aslocaties_v01!$C$2:$X$2),FALSE)</f>
        <v>3.26</v>
      </c>
      <c r="BV48" s="93">
        <f>VLOOKUP(BS48,aslocaties_v01!$C$3:$AA$500,MATCH($K$3*10,aslocaties_v01!$C$2:$Y$2),FALSE)</f>
        <v>3.6949999999999998</v>
      </c>
      <c r="BW48" s="93">
        <f t="shared" si="81"/>
        <v>0.35999999999999988</v>
      </c>
      <c r="BX48" s="93">
        <f t="shared" si="82"/>
        <v>0.43500000000000005</v>
      </c>
      <c r="BY48" s="94">
        <f t="shared" si="83"/>
        <v>8.2644628099176609E-3</v>
      </c>
      <c r="BZ48" s="94">
        <f t="shared" si="84"/>
        <v>0</v>
      </c>
      <c r="CA48" s="94">
        <f t="shared" si="85"/>
        <v>0</v>
      </c>
      <c r="CB48">
        <f t="shared" si="86"/>
        <v>3.0000000000001137E-3</v>
      </c>
      <c r="CC48" s="58">
        <f t="shared" si="87"/>
        <v>3.0000000000001137E-3</v>
      </c>
      <c r="CD48" s="95" t="b">
        <f t="shared" si="88"/>
        <v>0</v>
      </c>
      <c r="CE48" s="96" t="b">
        <f t="shared" si="89"/>
        <v>1</v>
      </c>
      <c r="CF48" t="b">
        <f t="shared" si="90"/>
        <v>1</v>
      </c>
      <c r="CG48" t="b">
        <f t="shared" si="91"/>
        <v>1</v>
      </c>
      <c r="CH48" s="84" t="b">
        <f t="shared" si="92"/>
        <v>1</v>
      </c>
      <c r="CI48">
        <f t="shared" si="93"/>
        <v>1.2410000000000001</v>
      </c>
      <c r="CJ48" t="b">
        <f t="shared" si="94"/>
        <v>1</v>
      </c>
      <c r="CK48" t="b">
        <f t="shared" si="95"/>
        <v>1</v>
      </c>
      <c r="CL48" s="84" t="b">
        <f t="shared" si="115"/>
        <v>1</v>
      </c>
      <c r="CM48">
        <f t="shared" si="96"/>
        <v>3.1179999999999999</v>
      </c>
      <c r="CN48" t="b">
        <f t="shared" si="97"/>
        <v>1</v>
      </c>
      <c r="CO48" s="84">
        <f t="shared" si="98"/>
        <v>8.1826685799315096E-2</v>
      </c>
      <c r="CP48" t="b">
        <f t="shared" si="99"/>
        <v>1</v>
      </c>
      <c r="CQ48" s="96" t="b">
        <f t="shared" si="100"/>
        <v>1</v>
      </c>
      <c r="CR48" t="b">
        <f t="shared" si="101"/>
        <v>1</v>
      </c>
      <c r="CS48" t="b">
        <f t="shared" si="102"/>
        <v>1</v>
      </c>
      <c r="CT48" t="b">
        <f t="shared" si="103"/>
        <v>1</v>
      </c>
      <c r="CU48" t="b">
        <f t="shared" si="104"/>
        <v>1</v>
      </c>
      <c r="CV48" s="84" t="b">
        <f t="shared" si="105"/>
        <v>1</v>
      </c>
      <c r="CW48" t="b">
        <f t="shared" si="106"/>
        <v>0</v>
      </c>
      <c r="CX48" t="b">
        <f t="shared" si="107"/>
        <v>0</v>
      </c>
      <c r="CY48" t="b">
        <f t="shared" si="108"/>
        <v>1</v>
      </c>
      <c r="CZ48" t="b">
        <f t="shared" si="109"/>
        <v>1</v>
      </c>
      <c r="DA48" s="84">
        <f t="shared" si="110"/>
        <v>1</v>
      </c>
      <c r="DB48" t="b">
        <f t="shared" si="111"/>
        <v>0</v>
      </c>
    </row>
    <row r="49" spans="1:106">
      <c r="A49" s="9">
        <v>438</v>
      </c>
      <c r="B49" s="3">
        <v>2</v>
      </c>
      <c r="C49" s="3" t="s">
        <v>1200</v>
      </c>
      <c r="D49" s="3" t="str">
        <f t="shared" si="58"/>
        <v>AM_1_34-1_dk_0047</v>
      </c>
      <c r="E49" s="3" t="str">
        <f t="shared" si="59"/>
        <v>0047</v>
      </c>
      <c r="F49" s="3">
        <v>111758.281</v>
      </c>
      <c r="G49" s="15">
        <v>414945.375</v>
      </c>
      <c r="H49" s="35" t="str">
        <f t="shared" si="60"/>
        <v>ja</v>
      </c>
      <c r="I49" s="42">
        <v>17</v>
      </c>
      <c r="J49" s="20" t="s">
        <v>2278</v>
      </c>
      <c r="K49" s="21">
        <v>10000</v>
      </c>
      <c r="L49" s="28">
        <f t="shared" si="112"/>
        <v>1</v>
      </c>
      <c r="M49" s="28">
        <f t="shared" si="113"/>
        <v>1</v>
      </c>
      <c r="N49" s="56">
        <f t="shared" si="61"/>
        <v>10000</v>
      </c>
      <c r="O49" s="33">
        <f t="shared" si="114"/>
        <v>107.97744751567646</v>
      </c>
      <c r="P49" s="37">
        <f t="shared" si="62"/>
        <v>112.04434103068716</v>
      </c>
      <c r="Q49" s="9" t="s">
        <v>12</v>
      </c>
      <c r="R49" s="55" t="s">
        <v>12</v>
      </c>
      <c r="S49" s="55">
        <v>2.5910000000000002</v>
      </c>
      <c r="T49" s="55">
        <v>2.7360000000000002</v>
      </c>
      <c r="U49" s="55">
        <v>2.8919999999999999</v>
      </c>
      <c r="V49" s="3">
        <v>3.0539999999999998</v>
      </c>
      <c r="W49" s="3">
        <v>3.2519999999999998</v>
      </c>
      <c r="X49" s="3" t="s">
        <v>12</v>
      </c>
      <c r="Y49" s="3">
        <v>3.6880000000000002</v>
      </c>
      <c r="Z49" s="15" t="s">
        <v>12</v>
      </c>
      <c r="AA49" s="10">
        <f t="shared" si="63"/>
        <v>3.2519999999999998</v>
      </c>
      <c r="AB49" s="9">
        <f t="shared" si="64"/>
        <v>0.35999999999999988</v>
      </c>
      <c r="AC49" s="10">
        <f t="shared" si="65"/>
        <v>0.43600000000000039</v>
      </c>
      <c r="AD49" s="9" t="s">
        <v>12</v>
      </c>
      <c r="AE49" s="55" t="s">
        <v>12</v>
      </c>
      <c r="AF49" s="55">
        <v>0.94699999999999995</v>
      </c>
      <c r="AG49" s="55">
        <v>1.038</v>
      </c>
      <c r="AH49" s="55">
        <v>1.1439999999999999</v>
      </c>
      <c r="AI49" s="3">
        <v>1.254</v>
      </c>
      <c r="AJ49" s="3">
        <v>1.383</v>
      </c>
      <c r="AK49" s="3" t="s">
        <v>12</v>
      </c>
      <c r="AL49" s="3">
        <v>1.651</v>
      </c>
      <c r="AM49" s="15" t="s">
        <v>12</v>
      </c>
      <c r="AN49" s="10">
        <f t="shared" si="66"/>
        <v>1.383</v>
      </c>
      <c r="AO49" s="9">
        <f t="shared" si="67"/>
        <v>0.2390000000000001</v>
      </c>
      <c r="AP49" s="10">
        <f t="shared" si="68"/>
        <v>0.26800000000000002</v>
      </c>
      <c r="AQ49" s="9" t="s">
        <v>12</v>
      </c>
      <c r="AR49" s="55" t="s">
        <v>12</v>
      </c>
      <c r="AS49" s="55">
        <v>2.7869999999999999</v>
      </c>
      <c r="AT49" s="55">
        <v>2.891</v>
      </c>
      <c r="AU49" s="55">
        <v>3.0019999999999998</v>
      </c>
      <c r="AV49" s="3">
        <v>3.109</v>
      </c>
      <c r="AW49" s="3">
        <v>3.23</v>
      </c>
      <c r="AX49" s="3" t="s">
        <v>12</v>
      </c>
      <c r="AY49" s="3">
        <v>3.468</v>
      </c>
      <c r="AZ49" s="15" t="s">
        <v>12</v>
      </c>
      <c r="BA49" s="10">
        <f t="shared" si="69"/>
        <v>3.23</v>
      </c>
      <c r="BB49" s="9">
        <f t="shared" si="70"/>
        <v>0.2280000000000002</v>
      </c>
      <c r="BC49" s="10">
        <f t="shared" si="71"/>
        <v>0.23799999999999999</v>
      </c>
      <c r="BD49" s="9">
        <v>4.1740000000000004</v>
      </c>
      <c r="BE49" s="3">
        <v>4.8150000000000004</v>
      </c>
      <c r="BF49" s="15">
        <v>5.6429999999999998</v>
      </c>
      <c r="BG49" s="15">
        <f t="shared" si="72"/>
        <v>4.8150000000000004</v>
      </c>
      <c r="BH49" s="9">
        <f t="shared" si="73"/>
        <v>0.64100000000000001</v>
      </c>
      <c r="BI49" s="10">
        <f t="shared" si="74"/>
        <v>0.8279999999999994</v>
      </c>
      <c r="BJ49" s="9">
        <v>4.6050000000000004</v>
      </c>
      <c r="BK49" s="3">
        <v>5.367</v>
      </c>
      <c r="BL49" s="15">
        <v>6.38</v>
      </c>
      <c r="BM49" s="15">
        <f t="shared" si="75"/>
        <v>5.367</v>
      </c>
      <c r="BN49" s="9">
        <f t="shared" si="76"/>
        <v>0.76199999999999957</v>
      </c>
      <c r="BO49" s="10">
        <f t="shared" si="77"/>
        <v>1.0129999999999999</v>
      </c>
      <c r="BP49">
        <f t="shared" si="78"/>
        <v>0</v>
      </c>
      <c r="BQ49" s="93">
        <f t="shared" si="79"/>
        <v>1.7805555555555561</v>
      </c>
      <c r="BR49" s="93">
        <f t="shared" si="80"/>
        <v>2.1166666666666663</v>
      </c>
      <c r="BS49" s="93" t="str">
        <f>VLOOKUP(C49,'Koppeling locatie - aslocatie'!$A$2:$C$8139,2,FALSE)</f>
        <v>amer257</v>
      </c>
      <c r="BT49" s="93">
        <f>VLOOKUP($BS49,aslocaties_v01!$C$3:$AA$500,MATCH($K$3/10,aslocaties_v01!$C$2:$X$2),FALSE)</f>
        <v>2.9</v>
      </c>
      <c r="BU49" s="93">
        <f>VLOOKUP(BS49,aslocaties_v01!$C$3:$AA$500,MATCH($K$3,aslocaties_v01!$C$2:$X$2),FALSE)</f>
        <v>3.26</v>
      </c>
      <c r="BV49" s="93">
        <f>VLOOKUP(BS49,aslocaties_v01!$C$3:$AA$500,MATCH($K$3*10,aslocaties_v01!$C$2:$Y$2),FALSE)</f>
        <v>3.6949999999999998</v>
      </c>
      <c r="BW49" s="93">
        <f t="shared" si="81"/>
        <v>0.35999999999999988</v>
      </c>
      <c r="BX49" s="93">
        <f t="shared" si="82"/>
        <v>0.43500000000000005</v>
      </c>
      <c r="BY49" s="94">
        <f t="shared" si="83"/>
        <v>0</v>
      </c>
      <c r="BZ49" s="94">
        <f t="shared" si="84"/>
        <v>2.2935779816521951E-3</v>
      </c>
      <c r="CA49" s="94">
        <f t="shared" si="85"/>
        <v>8.0000000000000071E-3</v>
      </c>
      <c r="CB49">
        <f t="shared" si="86"/>
        <v>8.0000000000000071E-3</v>
      </c>
      <c r="CC49" s="58">
        <f t="shared" si="87"/>
        <v>6.9999999999996732E-3</v>
      </c>
      <c r="CD49" s="95" t="b">
        <f t="shared" si="88"/>
        <v>0</v>
      </c>
      <c r="CE49" s="96" t="b">
        <f t="shared" si="89"/>
        <v>1</v>
      </c>
      <c r="CF49" t="b">
        <f t="shared" si="90"/>
        <v>1</v>
      </c>
      <c r="CG49" t="b">
        <f t="shared" si="91"/>
        <v>1</v>
      </c>
      <c r="CH49" s="84" t="b">
        <f t="shared" si="92"/>
        <v>1</v>
      </c>
      <c r="CI49">
        <f t="shared" si="93"/>
        <v>1.383</v>
      </c>
      <c r="CJ49" t="b">
        <f t="shared" si="94"/>
        <v>1</v>
      </c>
      <c r="CK49" t="b">
        <f t="shared" si="95"/>
        <v>0</v>
      </c>
      <c r="CL49" s="84" t="b">
        <f t="shared" si="115"/>
        <v>1</v>
      </c>
      <c r="CM49">
        <f t="shared" si="96"/>
        <v>3.23</v>
      </c>
      <c r="CN49" t="b">
        <f t="shared" si="97"/>
        <v>1</v>
      </c>
      <c r="CO49" s="84">
        <f t="shared" si="98"/>
        <v>8.4975266851830406E-2</v>
      </c>
      <c r="CP49" t="b">
        <f t="shared" si="99"/>
        <v>1</v>
      </c>
      <c r="CQ49" s="96" t="b">
        <f t="shared" si="100"/>
        <v>1</v>
      </c>
      <c r="CR49" t="b">
        <f t="shared" si="101"/>
        <v>0</v>
      </c>
      <c r="CS49" t="b">
        <f t="shared" si="102"/>
        <v>0</v>
      </c>
      <c r="CT49" t="b">
        <f t="shared" si="103"/>
        <v>1</v>
      </c>
      <c r="CU49" t="b">
        <f t="shared" si="104"/>
        <v>1</v>
      </c>
      <c r="CV49" s="84" t="b">
        <f t="shared" si="105"/>
        <v>1</v>
      </c>
      <c r="CW49" t="b">
        <f t="shared" si="106"/>
        <v>1</v>
      </c>
      <c r="CX49" t="b">
        <f t="shared" si="107"/>
        <v>1</v>
      </c>
      <c r="CY49" t="b">
        <f t="shared" si="108"/>
        <v>1</v>
      </c>
      <c r="CZ49" t="b">
        <f t="shared" si="109"/>
        <v>1</v>
      </c>
      <c r="DA49" s="84">
        <f t="shared" si="110"/>
        <v>1</v>
      </c>
      <c r="DB49" t="b">
        <f t="shared" si="111"/>
        <v>0</v>
      </c>
    </row>
    <row r="50" spans="1:106">
      <c r="A50" s="9">
        <v>439</v>
      </c>
      <c r="B50" s="3">
        <v>2</v>
      </c>
      <c r="C50" s="3" t="s">
        <v>1201</v>
      </c>
      <c r="D50" s="3" t="str">
        <f t="shared" si="58"/>
        <v>AM_1_34-1_dk_0048</v>
      </c>
      <c r="E50" s="3" t="str">
        <f t="shared" si="59"/>
        <v>0048</v>
      </c>
      <c r="F50" s="3">
        <v>111646.242</v>
      </c>
      <c r="G50" s="15">
        <v>414946.46899999998</v>
      </c>
      <c r="H50" s="35" t="str">
        <f t="shared" si="60"/>
        <v>ja</v>
      </c>
      <c r="I50" s="42">
        <v>11</v>
      </c>
      <c r="J50" s="20" t="s">
        <v>2278</v>
      </c>
      <c r="K50" s="21">
        <v>10000</v>
      </c>
      <c r="L50" s="28">
        <f t="shared" si="112"/>
        <v>1</v>
      </c>
      <c r="M50" s="28">
        <f t="shared" si="113"/>
        <v>1</v>
      </c>
      <c r="N50" s="56">
        <f t="shared" si="61"/>
        <v>10000</v>
      </c>
      <c r="O50" s="33">
        <f t="shared" si="114"/>
        <v>112.04434103068716</v>
      </c>
      <c r="P50" s="37">
        <f t="shared" si="62"/>
        <v>107.65069219470413</v>
      </c>
      <c r="Q50" s="9" t="s">
        <v>12</v>
      </c>
      <c r="R50" s="55" t="s">
        <v>12</v>
      </c>
      <c r="S50" s="55">
        <v>2.59</v>
      </c>
      <c r="T50" s="55">
        <v>2.734</v>
      </c>
      <c r="U50" s="55">
        <v>2.89</v>
      </c>
      <c r="V50" s="3">
        <v>3.0510000000000002</v>
      </c>
      <c r="W50" s="3">
        <v>3.2490000000000001</v>
      </c>
      <c r="X50" s="3" t="s">
        <v>12</v>
      </c>
      <c r="Y50" s="3">
        <v>3.6850000000000001</v>
      </c>
      <c r="Z50" s="15" t="s">
        <v>12</v>
      </c>
      <c r="AA50" s="10">
        <f t="shared" si="63"/>
        <v>3.2490000000000001</v>
      </c>
      <c r="AB50" s="9">
        <f t="shared" si="64"/>
        <v>0.35899999999999999</v>
      </c>
      <c r="AC50" s="10">
        <f t="shared" si="65"/>
        <v>0.43599999999999994</v>
      </c>
      <c r="AD50" s="9" t="s">
        <v>12</v>
      </c>
      <c r="AE50" s="55" t="s">
        <v>12</v>
      </c>
      <c r="AF50" s="55">
        <v>0.90300000000000002</v>
      </c>
      <c r="AG50" s="55">
        <v>0.98699999999999999</v>
      </c>
      <c r="AH50" s="55">
        <v>1.087</v>
      </c>
      <c r="AI50" s="3">
        <v>1.1919999999999999</v>
      </c>
      <c r="AJ50" s="3">
        <v>1.319</v>
      </c>
      <c r="AK50" s="3" t="s">
        <v>12</v>
      </c>
      <c r="AL50" s="3">
        <v>1.583</v>
      </c>
      <c r="AM50" s="15" t="s">
        <v>12</v>
      </c>
      <c r="AN50" s="10">
        <f t="shared" si="66"/>
        <v>1.319</v>
      </c>
      <c r="AO50" s="9">
        <f t="shared" si="67"/>
        <v>0.23199999999999998</v>
      </c>
      <c r="AP50" s="10">
        <f t="shared" si="68"/>
        <v>0.26400000000000001</v>
      </c>
      <c r="AQ50" s="9" t="s">
        <v>12</v>
      </c>
      <c r="AR50" s="55" t="s">
        <v>12</v>
      </c>
      <c r="AS50" s="55">
        <v>2.778</v>
      </c>
      <c r="AT50" s="55">
        <v>2.8809999999999998</v>
      </c>
      <c r="AU50" s="55">
        <v>2.99</v>
      </c>
      <c r="AV50" s="3">
        <v>3.0960000000000001</v>
      </c>
      <c r="AW50" s="3">
        <v>3.22</v>
      </c>
      <c r="AX50" s="3" t="s">
        <v>12</v>
      </c>
      <c r="AY50" s="3">
        <v>3.464</v>
      </c>
      <c r="AZ50" s="15" t="s">
        <v>12</v>
      </c>
      <c r="BA50" s="10">
        <f t="shared" si="69"/>
        <v>3.22</v>
      </c>
      <c r="BB50" s="9">
        <f t="shared" si="70"/>
        <v>0.22999999999999998</v>
      </c>
      <c r="BC50" s="10">
        <f t="shared" si="71"/>
        <v>0.24399999999999977</v>
      </c>
      <c r="BD50" s="9">
        <v>4.1769999999999996</v>
      </c>
      <c r="BE50" s="3">
        <v>4.8380000000000001</v>
      </c>
      <c r="BF50" s="15">
        <v>5.6909999999999998</v>
      </c>
      <c r="BG50" s="15">
        <f t="shared" si="72"/>
        <v>4.8380000000000001</v>
      </c>
      <c r="BH50" s="9">
        <f t="shared" si="73"/>
        <v>0.66100000000000048</v>
      </c>
      <c r="BI50" s="10">
        <f t="shared" si="74"/>
        <v>0.85299999999999976</v>
      </c>
      <c r="BJ50" s="9">
        <v>4.5810000000000004</v>
      </c>
      <c r="BK50" s="3">
        <v>5.3769999999999998</v>
      </c>
      <c r="BL50" s="15">
        <v>6.423</v>
      </c>
      <c r="BM50" s="15">
        <f t="shared" si="75"/>
        <v>5.3769999999999998</v>
      </c>
      <c r="BN50" s="9">
        <f t="shared" si="76"/>
        <v>0.79599999999999937</v>
      </c>
      <c r="BO50" s="10">
        <f t="shared" si="77"/>
        <v>1.0460000000000003</v>
      </c>
      <c r="BP50">
        <f t="shared" si="78"/>
        <v>0</v>
      </c>
      <c r="BQ50" s="93">
        <f t="shared" si="79"/>
        <v>1.8412256267409486</v>
      </c>
      <c r="BR50" s="93">
        <f t="shared" si="80"/>
        <v>2.2172701949860709</v>
      </c>
      <c r="BS50" s="93" t="str">
        <f>VLOOKUP(C50,'Koppeling locatie - aslocatie'!$A$2:$C$8139,2,FALSE)</f>
        <v>amer257</v>
      </c>
      <c r="BT50" s="93">
        <f>VLOOKUP($BS50,aslocaties_v01!$C$3:$AA$500,MATCH($K$3/10,aslocaties_v01!$C$2:$X$2),FALSE)</f>
        <v>2.9</v>
      </c>
      <c r="BU50" s="93">
        <f>VLOOKUP(BS50,aslocaties_v01!$C$3:$AA$500,MATCH($K$3,aslocaties_v01!$C$2:$X$2),FALSE)</f>
        <v>3.26</v>
      </c>
      <c r="BV50" s="93">
        <f>VLOOKUP(BS50,aslocaties_v01!$C$3:$AA$500,MATCH($K$3*10,aslocaties_v01!$C$2:$Y$2),FALSE)</f>
        <v>3.6949999999999998</v>
      </c>
      <c r="BW50" s="93">
        <f t="shared" si="81"/>
        <v>0.35999999999999988</v>
      </c>
      <c r="BX50" s="93">
        <f t="shared" si="82"/>
        <v>0.43500000000000005</v>
      </c>
      <c r="BY50" s="94">
        <f t="shared" si="83"/>
        <v>2.7855153203339977E-3</v>
      </c>
      <c r="BZ50" s="94">
        <f t="shared" si="84"/>
        <v>2.2935779816510848E-3</v>
      </c>
      <c r="CA50" s="94">
        <f t="shared" si="85"/>
        <v>9.9999999999997868E-3</v>
      </c>
      <c r="CB50">
        <f t="shared" si="86"/>
        <v>1.0999999999999677E-2</v>
      </c>
      <c r="CC50" s="58">
        <f t="shared" si="87"/>
        <v>9.9999999999997868E-3</v>
      </c>
      <c r="CD50" s="95" t="b">
        <f t="shared" si="88"/>
        <v>0</v>
      </c>
      <c r="CE50" s="96" t="b">
        <f t="shared" si="89"/>
        <v>1</v>
      </c>
      <c r="CF50" t="b">
        <f t="shared" si="90"/>
        <v>1</v>
      </c>
      <c r="CG50" t="b">
        <f t="shared" si="91"/>
        <v>1</v>
      </c>
      <c r="CH50" s="84" t="b">
        <f t="shared" si="92"/>
        <v>1</v>
      </c>
      <c r="CI50">
        <f t="shared" si="93"/>
        <v>1.319</v>
      </c>
      <c r="CJ50" t="b">
        <f t="shared" si="94"/>
        <v>1</v>
      </c>
      <c r="CK50" t="b">
        <f t="shared" si="95"/>
        <v>0</v>
      </c>
      <c r="CL50" s="84" t="b">
        <f t="shared" si="115"/>
        <v>1</v>
      </c>
      <c r="CM50">
        <f t="shared" si="96"/>
        <v>3.22</v>
      </c>
      <c r="CN50" t="b">
        <f t="shared" si="97"/>
        <v>1</v>
      </c>
      <c r="CO50" s="84">
        <f t="shared" si="98"/>
        <v>8.1547087353190495E-2</v>
      </c>
      <c r="CP50" t="b">
        <f t="shared" si="99"/>
        <v>1</v>
      </c>
      <c r="CQ50" s="96" t="b">
        <f t="shared" si="100"/>
        <v>1</v>
      </c>
      <c r="CR50" t="b">
        <f t="shared" si="101"/>
        <v>1</v>
      </c>
      <c r="CS50" t="b">
        <f t="shared" si="102"/>
        <v>1</v>
      </c>
      <c r="CT50" t="b">
        <f t="shared" si="103"/>
        <v>1</v>
      </c>
      <c r="CU50" t="b">
        <f t="shared" si="104"/>
        <v>1</v>
      </c>
      <c r="CV50" s="84" t="b">
        <f t="shared" si="105"/>
        <v>1</v>
      </c>
      <c r="CW50" t="b">
        <f t="shared" si="106"/>
        <v>0</v>
      </c>
      <c r="CX50" t="b">
        <f t="shared" si="107"/>
        <v>0</v>
      </c>
      <c r="CY50" t="b">
        <f t="shared" si="108"/>
        <v>1</v>
      </c>
      <c r="CZ50" t="b">
        <f t="shared" si="109"/>
        <v>1</v>
      </c>
      <c r="DA50" s="84">
        <f t="shared" si="110"/>
        <v>1</v>
      </c>
      <c r="DB50" t="b">
        <f t="shared" si="111"/>
        <v>0</v>
      </c>
    </row>
    <row r="51" spans="1:106">
      <c r="A51" s="9">
        <v>440</v>
      </c>
      <c r="B51" s="3">
        <v>2</v>
      </c>
      <c r="C51" s="3" t="s">
        <v>1202</v>
      </c>
      <c r="D51" s="3" t="str">
        <f t="shared" si="58"/>
        <v>AM_1_34-1_dk_0049</v>
      </c>
      <c r="E51" s="3" t="str">
        <f t="shared" si="59"/>
        <v>0049</v>
      </c>
      <c r="F51" s="3">
        <v>111542.883</v>
      </c>
      <c r="G51" s="15">
        <v>414976.56199999998</v>
      </c>
      <c r="H51" s="35" t="str">
        <f t="shared" si="60"/>
        <v>ja</v>
      </c>
      <c r="I51" s="42">
        <v>11</v>
      </c>
      <c r="J51" s="20" t="s">
        <v>2278</v>
      </c>
      <c r="K51" s="21">
        <v>10000</v>
      </c>
      <c r="L51" s="28">
        <f t="shared" si="112"/>
        <v>1</v>
      </c>
      <c r="M51" s="28">
        <f t="shared" si="113"/>
        <v>1</v>
      </c>
      <c r="N51" s="56">
        <f t="shared" si="61"/>
        <v>10000</v>
      </c>
      <c r="O51" s="33">
        <f t="shared" si="114"/>
        <v>107.65069219470413</v>
      </c>
      <c r="P51" s="37">
        <f t="shared" si="62"/>
        <v>4215.5046729758196</v>
      </c>
      <c r="Q51" s="9" t="s">
        <v>12</v>
      </c>
      <c r="R51" s="55" t="s">
        <v>12</v>
      </c>
      <c r="S51" s="55">
        <v>2.5870000000000002</v>
      </c>
      <c r="T51" s="55">
        <v>2.73</v>
      </c>
      <c r="U51" s="55">
        <v>2.8849999999999998</v>
      </c>
      <c r="V51" s="3">
        <v>3.0449999999999999</v>
      </c>
      <c r="W51" s="3">
        <v>3.2429999999999999</v>
      </c>
      <c r="X51" s="3" t="s">
        <v>12</v>
      </c>
      <c r="Y51" s="3">
        <v>3.6779999999999999</v>
      </c>
      <c r="Z51" s="15" t="s">
        <v>12</v>
      </c>
      <c r="AA51" s="10">
        <f t="shared" si="63"/>
        <v>3.2429999999999999</v>
      </c>
      <c r="AB51" s="9">
        <f t="shared" si="64"/>
        <v>0.3580000000000001</v>
      </c>
      <c r="AC51" s="10">
        <f t="shared" si="65"/>
        <v>0.43500000000000005</v>
      </c>
      <c r="AD51" s="9" t="s">
        <v>12</v>
      </c>
      <c r="AE51" s="55" t="s">
        <v>12</v>
      </c>
      <c r="AF51" s="55">
        <v>0.67</v>
      </c>
      <c r="AG51" s="55">
        <v>0.74</v>
      </c>
      <c r="AH51" s="55">
        <v>0.82099999999999995</v>
      </c>
      <c r="AI51" s="3">
        <v>0.90800000000000003</v>
      </c>
      <c r="AJ51" s="3">
        <v>1.0229999999999999</v>
      </c>
      <c r="AK51" s="3" t="s">
        <v>12</v>
      </c>
      <c r="AL51" s="3">
        <v>1.2689999999999999</v>
      </c>
      <c r="AM51" s="15" t="s">
        <v>12</v>
      </c>
      <c r="AN51" s="10">
        <f t="shared" si="66"/>
        <v>1.0229999999999999</v>
      </c>
      <c r="AO51" s="9">
        <f t="shared" si="67"/>
        <v>0.20199999999999996</v>
      </c>
      <c r="AP51" s="10">
        <f t="shared" si="68"/>
        <v>0.246</v>
      </c>
      <c r="AQ51" s="9" t="s">
        <v>12</v>
      </c>
      <c r="AR51" s="55" t="s">
        <v>12</v>
      </c>
      <c r="AS51" s="55">
        <v>2.65</v>
      </c>
      <c r="AT51" s="55">
        <v>2.7570000000000001</v>
      </c>
      <c r="AU51" s="55">
        <v>2.871</v>
      </c>
      <c r="AV51" s="3">
        <v>2.9820000000000002</v>
      </c>
      <c r="AW51" s="3">
        <v>3.1179999999999999</v>
      </c>
      <c r="AX51" s="3" t="s">
        <v>12</v>
      </c>
      <c r="AY51" s="3">
        <v>3.3879999999999999</v>
      </c>
      <c r="AZ51" s="15" t="s">
        <v>12</v>
      </c>
      <c r="BA51" s="10">
        <f t="shared" si="69"/>
        <v>3.1179999999999999</v>
      </c>
      <c r="BB51" s="9">
        <f t="shared" si="70"/>
        <v>0.24699999999999989</v>
      </c>
      <c r="BC51" s="10">
        <f t="shared" si="71"/>
        <v>0.27</v>
      </c>
      <c r="BD51" s="9">
        <v>3.9689999999999999</v>
      </c>
      <c r="BE51" s="3">
        <v>4.63</v>
      </c>
      <c r="BF51" s="15">
        <v>5.4770000000000003</v>
      </c>
      <c r="BG51" s="15">
        <f t="shared" si="72"/>
        <v>4.63</v>
      </c>
      <c r="BH51" s="9">
        <f t="shared" si="73"/>
        <v>0.66100000000000003</v>
      </c>
      <c r="BI51" s="10">
        <f t="shared" si="74"/>
        <v>0.84700000000000042</v>
      </c>
      <c r="BJ51" s="9">
        <v>4.1159999999999997</v>
      </c>
      <c r="BK51" s="3">
        <v>4.8520000000000003</v>
      </c>
      <c r="BL51" s="15">
        <v>5.8159999999999998</v>
      </c>
      <c r="BM51" s="15">
        <f t="shared" si="75"/>
        <v>4.8520000000000003</v>
      </c>
      <c r="BN51" s="9">
        <f t="shared" si="76"/>
        <v>0.73600000000000065</v>
      </c>
      <c r="BO51" s="10">
        <f t="shared" si="77"/>
        <v>0.96399999999999952</v>
      </c>
      <c r="BP51">
        <f t="shared" si="78"/>
        <v>0</v>
      </c>
      <c r="BQ51" s="93">
        <f t="shared" si="79"/>
        <v>1.8463687150837984</v>
      </c>
      <c r="BR51" s="93">
        <f t="shared" si="80"/>
        <v>2.0558659217877109</v>
      </c>
      <c r="BS51" s="93" t="str">
        <f>VLOOKUP(C51,'Koppeling locatie - aslocatie'!$A$2:$C$8139,2,FALSE)</f>
        <v>amer257</v>
      </c>
      <c r="BT51" s="93">
        <f>VLOOKUP($BS51,aslocaties_v01!$C$3:$AA$500,MATCH($K$3/10,aslocaties_v01!$C$2:$X$2),FALSE)</f>
        <v>2.9</v>
      </c>
      <c r="BU51" s="93">
        <f>VLOOKUP(BS51,aslocaties_v01!$C$3:$AA$500,MATCH($K$3,aslocaties_v01!$C$2:$X$2),FALSE)</f>
        <v>3.26</v>
      </c>
      <c r="BV51" s="93">
        <f>VLOOKUP(BS51,aslocaties_v01!$C$3:$AA$500,MATCH($K$3*10,aslocaties_v01!$C$2:$Y$2),FALSE)</f>
        <v>3.6949999999999998</v>
      </c>
      <c r="BW51" s="93">
        <f t="shared" si="81"/>
        <v>0.35999999999999988</v>
      </c>
      <c r="BX51" s="93">
        <f t="shared" si="82"/>
        <v>0.43500000000000005</v>
      </c>
      <c r="BY51" s="94">
        <f t="shared" si="83"/>
        <v>5.5865921787703332E-3</v>
      </c>
      <c r="BZ51" s="94">
        <f t="shared" si="84"/>
        <v>0</v>
      </c>
      <c r="CA51" s="94">
        <f t="shared" si="85"/>
        <v>1.5000000000000124E-2</v>
      </c>
      <c r="CB51">
        <f t="shared" si="86"/>
        <v>1.6999999999999904E-2</v>
      </c>
      <c r="CC51" s="58">
        <f t="shared" si="87"/>
        <v>1.6999999999999904E-2</v>
      </c>
      <c r="CD51" s="95" t="b">
        <f t="shared" si="88"/>
        <v>0</v>
      </c>
      <c r="CE51" s="96" t="b">
        <f t="shared" si="89"/>
        <v>1</v>
      </c>
      <c r="CF51" t="b">
        <f t="shared" si="90"/>
        <v>1</v>
      </c>
      <c r="CG51" t="b">
        <f t="shared" si="91"/>
        <v>1</v>
      </c>
      <c r="CH51" s="84" t="b">
        <f t="shared" si="92"/>
        <v>1</v>
      </c>
      <c r="CI51">
        <f t="shared" si="93"/>
        <v>1.0229999999999999</v>
      </c>
      <c r="CJ51" t="b">
        <f t="shared" si="94"/>
        <v>1</v>
      </c>
      <c r="CK51" t="b">
        <f t="shared" si="95"/>
        <v>1</v>
      </c>
      <c r="CL51" s="84" t="b">
        <f t="shared" si="115"/>
        <v>1</v>
      </c>
      <c r="CM51">
        <f t="shared" si="96"/>
        <v>3.1179999999999999</v>
      </c>
      <c r="CN51" t="b">
        <f t="shared" si="97"/>
        <v>1</v>
      </c>
      <c r="CO51" s="84">
        <f t="shared" si="98"/>
        <v>6.7452618511441839E-2</v>
      </c>
      <c r="CP51" t="b">
        <f t="shared" si="99"/>
        <v>1</v>
      </c>
      <c r="CQ51" s="96" t="b">
        <f t="shared" si="100"/>
        <v>1</v>
      </c>
      <c r="CR51" t="b">
        <f t="shared" si="101"/>
        <v>0</v>
      </c>
      <c r="CS51" t="b">
        <f t="shared" si="102"/>
        <v>0</v>
      </c>
      <c r="CT51" t="b">
        <f t="shared" si="103"/>
        <v>1</v>
      </c>
      <c r="CU51" t="b">
        <f t="shared" si="104"/>
        <v>1</v>
      </c>
      <c r="CV51" s="84" t="b">
        <f t="shared" si="105"/>
        <v>1</v>
      </c>
      <c r="CW51" t="b">
        <f t="shared" si="106"/>
        <v>1</v>
      </c>
      <c r="CX51" t="b">
        <f t="shared" si="107"/>
        <v>1</v>
      </c>
      <c r="CY51" t="b">
        <f t="shared" si="108"/>
        <v>1</v>
      </c>
      <c r="CZ51" t="b">
        <f t="shared" si="109"/>
        <v>1</v>
      </c>
      <c r="DA51" s="84">
        <f t="shared" si="110"/>
        <v>1</v>
      </c>
      <c r="DB51" t="b">
        <f t="shared" si="111"/>
        <v>0</v>
      </c>
    </row>
    <row r="52" spans="1:106">
      <c r="A52" s="9">
        <v>441</v>
      </c>
      <c r="B52" s="3">
        <v>2</v>
      </c>
      <c r="C52" s="3" t="s">
        <v>1203</v>
      </c>
      <c r="D52" s="3" t="str">
        <f t="shared" si="58"/>
        <v>AM_1_34-1_dk_0005</v>
      </c>
      <c r="E52" s="3" t="str">
        <f t="shared" si="59"/>
        <v>0005</v>
      </c>
      <c r="F52" s="3">
        <v>115444.992</v>
      </c>
      <c r="G52" s="15">
        <v>413381.56199999998</v>
      </c>
      <c r="H52" s="35" t="str">
        <f t="shared" si="60"/>
        <v>ja</v>
      </c>
      <c r="I52" s="42">
        <v>15</v>
      </c>
      <c r="J52" s="20" t="s">
        <v>2278</v>
      </c>
      <c r="K52" s="21">
        <v>10000</v>
      </c>
      <c r="L52" s="28">
        <f t="shared" si="112"/>
        <v>1</v>
      </c>
      <c r="M52" s="28">
        <f t="shared" si="113"/>
        <v>1</v>
      </c>
      <c r="N52" s="56">
        <f t="shared" si="61"/>
        <v>10000</v>
      </c>
      <c r="O52" s="33">
        <f t="shared" si="114"/>
        <v>4215.5046729758196</v>
      </c>
      <c r="P52" s="37">
        <f t="shared" si="62"/>
        <v>4286.9103610782504</v>
      </c>
      <c r="Q52" s="9" t="s">
        <v>12</v>
      </c>
      <c r="R52" s="55" t="s">
        <v>12</v>
      </c>
      <c r="S52" s="55">
        <v>0.26700000000000002</v>
      </c>
      <c r="T52" s="55">
        <v>1.403</v>
      </c>
      <c r="U52" s="55">
        <v>2.5470000000000002</v>
      </c>
      <c r="V52" s="3">
        <v>3.1659999999999999</v>
      </c>
      <c r="W52" s="3">
        <v>3.431</v>
      </c>
      <c r="X52" s="3" t="s">
        <v>12</v>
      </c>
      <c r="Y52" s="3">
        <v>3.895</v>
      </c>
      <c r="Z52" s="15" t="s">
        <v>12</v>
      </c>
      <c r="AA52" s="10">
        <f t="shared" si="63"/>
        <v>3.431</v>
      </c>
      <c r="AB52" s="9">
        <f t="shared" si="64"/>
        <v>0.8839999999999999</v>
      </c>
      <c r="AC52" s="10">
        <f t="shared" si="65"/>
        <v>0.46399999999999997</v>
      </c>
      <c r="AD52" s="9" t="s">
        <v>12</v>
      </c>
      <c r="AE52" s="55" t="s">
        <v>12</v>
      </c>
      <c r="AF52" s="55">
        <v>5.1999999999999998E-2</v>
      </c>
      <c r="AG52" s="55">
        <v>6.0999999999999999E-2</v>
      </c>
      <c r="AH52" s="55">
        <v>7.0999999999999994E-2</v>
      </c>
      <c r="AI52" s="3">
        <v>0.08</v>
      </c>
      <c r="AJ52" s="3">
        <v>0.09</v>
      </c>
      <c r="AK52" s="3" t="s">
        <v>12</v>
      </c>
      <c r="AL52" s="3">
        <v>0.31</v>
      </c>
      <c r="AM52" s="15" t="s">
        <v>12</v>
      </c>
      <c r="AN52" s="10">
        <f t="shared" si="66"/>
        <v>0.09</v>
      </c>
      <c r="AO52" s="9">
        <f t="shared" si="67"/>
        <v>1.9000000000000003E-2</v>
      </c>
      <c r="AP52" s="10">
        <f t="shared" si="68"/>
        <v>0.22</v>
      </c>
      <c r="AQ52" s="9" t="s">
        <v>12</v>
      </c>
      <c r="AR52" s="55" t="s">
        <v>12</v>
      </c>
      <c r="AS52" s="55">
        <v>5.5E-2</v>
      </c>
      <c r="AT52" s="55">
        <v>6.4000000000000001E-2</v>
      </c>
      <c r="AU52" s="55">
        <v>7.3999999999999996E-2</v>
      </c>
      <c r="AV52" s="3">
        <v>8.4000000000000005E-2</v>
      </c>
      <c r="AW52" s="3">
        <v>9.4E-2</v>
      </c>
      <c r="AX52" s="3" t="s">
        <v>12</v>
      </c>
      <c r="AY52" s="3">
        <v>0.871</v>
      </c>
      <c r="AZ52" s="15" t="s">
        <v>12</v>
      </c>
      <c r="BA52" s="10">
        <f t="shared" si="69"/>
        <v>9.4E-2</v>
      </c>
      <c r="BB52" s="9">
        <f t="shared" si="70"/>
        <v>2.0000000000000004E-2</v>
      </c>
      <c r="BC52" s="10">
        <f t="shared" si="71"/>
        <v>0.77700000000000002</v>
      </c>
      <c r="BD52" s="9">
        <v>2.5470000000000002</v>
      </c>
      <c r="BE52" s="3">
        <v>3.4390000000000001</v>
      </c>
      <c r="BF52" s="15">
        <v>4.1429999999999998</v>
      </c>
      <c r="BG52" s="15">
        <f t="shared" si="72"/>
        <v>3.4390000000000001</v>
      </c>
      <c r="BH52" s="9">
        <f t="shared" si="73"/>
        <v>0.8919999999999999</v>
      </c>
      <c r="BI52" s="10">
        <f t="shared" si="74"/>
        <v>0.70399999999999974</v>
      </c>
      <c r="BJ52" s="9">
        <v>2.5470000000000002</v>
      </c>
      <c r="BK52" s="3">
        <v>3.4420000000000002</v>
      </c>
      <c r="BL52" s="15">
        <v>4.2309999999999999</v>
      </c>
      <c r="BM52" s="15">
        <f t="shared" si="75"/>
        <v>3.4420000000000002</v>
      </c>
      <c r="BN52" s="9">
        <f t="shared" si="76"/>
        <v>0.89500000000000002</v>
      </c>
      <c r="BO52" s="10">
        <f t="shared" si="77"/>
        <v>0.7889999999999997</v>
      </c>
      <c r="BP52">
        <f t="shared" si="78"/>
        <v>0</v>
      </c>
      <c r="BQ52" s="93">
        <f t="shared" si="79"/>
        <v>1.0090497737556561</v>
      </c>
      <c r="BR52" s="93">
        <f t="shared" si="80"/>
        <v>1.0124434389140273</v>
      </c>
      <c r="BS52" s="93" t="str">
        <f>VLOOKUP(C52,'Koppeling locatie - aslocatie'!$A$2:$C$8139,2,FALSE)</f>
        <v>AM_EX_L_34_20</v>
      </c>
      <c r="BT52" s="93">
        <f>VLOOKUP($BS52,aslocaties_v01!$C$3:$AA$500,MATCH($K$3/10,aslocaties_v01!$C$2:$X$2),FALSE)</f>
        <v>3.0590000000000002</v>
      </c>
      <c r="BU52" s="93">
        <f>VLOOKUP(BS52,aslocaties_v01!$C$3:$AA$500,MATCH($K$3,aslocaties_v01!$C$2:$X$2),FALSE)</f>
        <v>3.4430000000000001</v>
      </c>
      <c r="BV52" s="93">
        <f>VLOOKUP(BS52,aslocaties_v01!$C$3:$AA$500,MATCH($K$3*10,aslocaties_v01!$C$2:$Y$2),FALSE)</f>
        <v>3.8740000000000001</v>
      </c>
      <c r="BW52" s="93">
        <f t="shared" si="81"/>
        <v>0.3839999999999999</v>
      </c>
      <c r="BX52" s="93">
        <f t="shared" si="82"/>
        <v>0.43100000000000005</v>
      </c>
      <c r="BY52" s="94">
        <f t="shared" si="83"/>
        <v>0.56561085972850678</v>
      </c>
      <c r="BZ52" s="94">
        <f t="shared" si="84"/>
        <v>7.1120689655172264E-2</v>
      </c>
      <c r="CA52" s="94">
        <f t="shared" si="85"/>
        <v>0.51200000000000001</v>
      </c>
      <c r="CB52">
        <f t="shared" si="86"/>
        <v>1.2000000000000011E-2</v>
      </c>
      <c r="CC52" s="58">
        <f t="shared" si="87"/>
        <v>2.0999999999999908E-2</v>
      </c>
      <c r="CD52" s="95" t="b">
        <f t="shared" si="88"/>
        <v>1</v>
      </c>
      <c r="CE52" s="96" t="b">
        <f t="shared" si="89"/>
        <v>1</v>
      </c>
      <c r="CF52" t="b">
        <f t="shared" si="90"/>
        <v>1</v>
      </c>
      <c r="CG52" t="b">
        <f t="shared" si="91"/>
        <v>1</v>
      </c>
      <c r="CH52" s="84" t="b">
        <f t="shared" si="92"/>
        <v>0</v>
      </c>
      <c r="CI52" t="str">
        <f t="shared" si="93"/>
        <v/>
      </c>
      <c r="CJ52" t="b">
        <f t="shared" si="94"/>
        <v>0</v>
      </c>
      <c r="CK52" t="b">
        <f t="shared" si="95"/>
        <v>1</v>
      </c>
      <c r="CL52" s="84" t="b">
        <f t="shared" si="115"/>
        <v>1</v>
      </c>
      <c r="CM52">
        <f t="shared" si="96"/>
        <v>9.4E-2</v>
      </c>
      <c r="CN52" t="b">
        <f t="shared" si="97"/>
        <v>1</v>
      </c>
      <c r="CO52" s="84">
        <f t="shared" si="98"/>
        <v>6.5292335550370861</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442</v>
      </c>
      <c r="B53" s="3">
        <v>2</v>
      </c>
      <c r="C53" s="3" t="s">
        <v>1204</v>
      </c>
      <c r="D53" s="3" t="str">
        <f t="shared" si="58"/>
        <v>AM_1_34-1_dk_0050</v>
      </c>
      <c r="E53" s="3" t="str">
        <f t="shared" si="59"/>
        <v>0050</v>
      </c>
      <c r="F53" s="3">
        <v>111473.32799999999</v>
      </c>
      <c r="G53" s="15">
        <v>414995.09399999998</v>
      </c>
      <c r="H53" s="35" t="str">
        <f t="shared" si="60"/>
        <v>ja</v>
      </c>
      <c r="I53" s="42">
        <v>11</v>
      </c>
      <c r="J53" s="20" t="s">
        <v>2278</v>
      </c>
      <c r="K53" s="21">
        <v>10000</v>
      </c>
      <c r="L53" s="28">
        <f t="shared" si="112"/>
        <v>1</v>
      </c>
      <c r="M53" s="28">
        <f t="shared" si="113"/>
        <v>1</v>
      </c>
      <c r="N53" s="56">
        <f t="shared" si="61"/>
        <v>10000</v>
      </c>
      <c r="O53" s="33">
        <f t="shared" si="114"/>
        <v>4286.9103610782504</v>
      </c>
      <c r="P53" s="37">
        <f t="shared" si="62"/>
        <v>107.24168747740497</v>
      </c>
      <c r="Q53" s="9" t="s">
        <v>12</v>
      </c>
      <c r="R53" s="55" t="s">
        <v>12</v>
      </c>
      <c r="S53" s="55">
        <v>2.585</v>
      </c>
      <c r="T53" s="55">
        <v>2.7280000000000002</v>
      </c>
      <c r="U53" s="55">
        <v>2.8820000000000001</v>
      </c>
      <c r="V53" s="3">
        <v>3.0409999999999999</v>
      </c>
      <c r="W53" s="3">
        <v>3.238</v>
      </c>
      <c r="X53" s="3" t="s">
        <v>12</v>
      </c>
      <c r="Y53" s="3">
        <v>3.6739999999999999</v>
      </c>
      <c r="Z53" s="15" t="s">
        <v>12</v>
      </c>
      <c r="AA53" s="10">
        <f t="shared" si="63"/>
        <v>3.238</v>
      </c>
      <c r="AB53" s="9">
        <f t="shared" si="64"/>
        <v>0.35599999999999987</v>
      </c>
      <c r="AC53" s="10">
        <f t="shared" si="65"/>
        <v>0.43599999999999994</v>
      </c>
      <c r="AD53" s="9" t="s">
        <v>12</v>
      </c>
      <c r="AE53" s="55" t="s">
        <v>12</v>
      </c>
      <c r="AF53" s="55">
        <v>0.91</v>
      </c>
      <c r="AG53" s="55">
        <v>0.99199999999999999</v>
      </c>
      <c r="AH53" s="55">
        <v>1.0900000000000001</v>
      </c>
      <c r="AI53" s="3">
        <v>1.1919999999999999</v>
      </c>
      <c r="AJ53" s="3">
        <v>1.3149999999999999</v>
      </c>
      <c r="AK53" s="3" t="s">
        <v>12</v>
      </c>
      <c r="AL53" s="3">
        <v>1.5780000000000001</v>
      </c>
      <c r="AM53" s="15" t="s">
        <v>12</v>
      </c>
      <c r="AN53" s="10">
        <f t="shared" si="66"/>
        <v>1.3149999999999999</v>
      </c>
      <c r="AO53" s="9">
        <f t="shared" si="67"/>
        <v>0.22499999999999987</v>
      </c>
      <c r="AP53" s="10">
        <f t="shared" si="68"/>
        <v>0.26300000000000012</v>
      </c>
      <c r="AQ53" s="9" t="s">
        <v>12</v>
      </c>
      <c r="AR53" s="55" t="s">
        <v>12</v>
      </c>
      <c r="AS53" s="55">
        <v>2.8879999999999999</v>
      </c>
      <c r="AT53" s="55">
        <v>2.996</v>
      </c>
      <c r="AU53" s="55">
        <v>3.1070000000000002</v>
      </c>
      <c r="AV53" s="3">
        <v>3.214</v>
      </c>
      <c r="AW53" s="3">
        <v>3.343</v>
      </c>
      <c r="AX53" s="3" t="s">
        <v>12</v>
      </c>
      <c r="AY53" s="3">
        <v>3.5990000000000002</v>
      </c>
      <c r="AZ53" s="15" t="s">
        <v>12</v>
      </c>
      <c r="BA53" s="10">
        <f t="shared" si="69"/>
        <v>3.343</v>
      </c>
      <c r="BB53" s="9">
        <f t="shared" si="70"/>
        <v>0.23599999999999977</v>
      </c>
      <c r="BC53" s="10">
        <f t="shared" si="71"/>
        <v>0.25600000000000023</v>
      </c>
      <c r="BD53" s="9">
        <v>4.2569999999999997</v>
      </c>
      <c r="BE53" s="3">
        <v>4.9400000000000004</v>
      </c>
      <c r="BF53" s="15">
        <v>5.8120000000000003</v>
      </c>
      <c r="BG53" s="15">
        <f t="shared" si="72"/>
        <v>4.9400000000000004</v>
      </c>
      <c r="BH53" s="9">
        <f t="shared" si="73"/>
        <v>0.68300000000000072</v>
      </c>
      <c r="BI53" s="10">
        <f t="shared" si="74"/>
        <v>0.87199999999999989</v>
      </c>
      <c r="BJ53" s="9">
        <v>4.6040000000000001</v>
      </c>
      <c r="BK53" s="3">
        <v>5.3970000000000002</v>
      </c>
      <c r="BL53" s="15">
        <v>6.4409999999999998</v>
      </c>
      <c r="BM53" s="15">
        <f t="shared" si="75"/>
        <v>5.3970000000000002</v>
      </c>
      <c r="BN53" s="9">
        <f t="shared" si="76"/>
        <v>0.79300000000000015</v>
      </c>
      <c r="BO53" s="10">
        <f t="shared" si="77"/>
        <v>1.0439999999999996</v>
      </c>
      <c r="BP53">
        <f t="shared" si="78"/>
        <v>0</v>
      </c>
      <c r="BQ53" s="93">
        <f t="shared" si="79"/>
        <v>1.9185393258426993</v>
      </c>
      <c r="BR53" s="93">
        <f t="shared" si="80"/>
        <v>2.2275280898876417</v>
      </c>
      <c r="BS53" s="93" t="str">
        <f>VLOOKUP(C53,'Koppeling locatie - aslocatie'!$A$2:$C$8139,2,FALSE)</f>
        <v>amer257</v>
      </c>
      <c r="BT53" s="93">
        <f>VLOOKUP($BS53,aslocaties_v01!$C$3:$AA$500,MATCH($K$3/10,aslocaties_v01!$C$2:$X$2),FALSE)</f>
        <v>2.9</v>
      </c>
      <c r="BU53" s="93">
        <f>VLOOKUP(BS53,aslocaties_v01!$C$3:$AA$500,MATCH($K$3,aslocaties_v01!$C$2:$X$2),FALSE)</f>
        <v>3.26</v>
      </c>
      <c r="BV53" s="93">
        <f>VLOOKUP(BS53,aslocaties_v01!$C$3:$AA$500,MATCH($K$3*10,aslocaties_v01!$C$2:$Y$2),FALSE)</f>
        <v>3.6949999999999998</v>
      </c>
      <c r="BW53" s="93">
        <f t="shared" si="81"/>
        <v>0.35999999999999988</v>
      </c>
      <c r="BX53" s="93">
        <f t="shared" si="82"/>
        <v>0.43500000000000005</v>
      </c>
      <c r="BY53" s="94">
        <f t="shared" si="83"/>
        <v>1.1235955056179803E-2</v>
      </c>
      <c r="BZ53" s="94">
        <f t="shared" si="84"/>
        <v>2.2935779816510848E-3</v>
      </c>
      <c r="CA53" s="94">
        <f t="shared" si="85"/>
        <v>1.7999999999999794E-2</v>
      </c>
      <c r="CB53">
        <f t="shared" si="86"/>
        <v>2.1999999999999797E-2</v>
      </c>
      <c r="CC53" s="58">
        <f t="shared" si="87"/>
        <v>2.0999999999999908E-2</v>
      </c>
      <c r="CD53" s="95" t="b">
        <f t="shared" si="88"/>
        <v>0</v>
      </c>
      <c r="CE53" s="96" t="b">
        <f t="shared" si="89"/>
        <v>1</v>
      </c>
      <c r="CF53" t="b">
        <f t="shared" si="90"/>
        <v>1</v>
      </c>
      <c r="CG53" t="b">
        <f t="shared" si="91"/>
        <v>1</v>
      </c>
      <c r="CH53" s="84" t="b">
        <f t="shared" si="92"/>
        <v>1</v>
      </c>
      <c r="CI53">
        <f t="shared" si="93"/>
        <v>1.3149999999999999</v>
      </c>
      <c r="CJ53" t="b">
        <f t="shared" si="94"/>
        <v>1</v>
      </c>
      <c r="CK53" t="b">
        <f t="shared" si="95"/>
        <v>0</v>
      </c>
      <c r="CL53" s="84" t="b">
        <f t="shared" si="115"/>
        <v>1</v>
      </c>
      <c r="CM53">
        <f t="shared" si="96"/>
        <v>3.343</v>
      </c>
      <c r="CN53" t="b">
        <f t="shared" si="97"/>
        <v>1</v>
      </c>
      <c r="CO53" s="84">
        <f t="shared" si="98"/>
        <v>7.5427272093881795E-2</v>
      </c>
      <c r="CP53" t="b">
        <f t="shared" si="99"/>
        <v>1</v>
      </c>
      <c r="CQ53" s="96" t="b">
        <f t="shared" si="100"/>
        <v>1</v>
      </c>
      <c r="CR53" t="b">
        <f t="shared" si="101"/>
        <v>1</v>
      </c>
      <c r="CS53" t="b">
        <f t="shared" si="102"/>
        <v>1</v>
      </c>
      <c r="CT53" t="b">
        <f t="shared" si="103"/>
        <v>1</v>
      </c>
      <c r="CU53" t="b">
        <f t="shared" si="104"/>
        <v>1</v>
      </c>
      <c r="CV53" s="84" t="b">
        <f t="shared" si="105"/>
        <v>1</v>
      </c>
      <c r="CW53" t="b">
        <f t="shared" si="106"/>
        <v>1</v>
      </c>
      <c r="CX53" t="b">
        <f t="shared" si="107"/>
        <v>0</v>
      </c>
      <c r="CY53" t="b">
        <f t="shared" si="108"/>
        <v>1</v>
      </c>
      <c r="CZ53" t="b">
        <f t="shared" si="109"/>
        <v>1</v>
      </c>
      <c r="DA53" s="84">
        <f t="shared" si="110"/>
        <v>1</v>
      </c>
      <c r="DB53" t="b">
        <f t="shared" si="111"/>
        <v>0</v>
      </c>
    </row>
    <row r="54" spans="1:106">
      <c r="A54" s="9">
        <v>443</v>
      </c>
      <c r="B54" s="3">
        <v>2</v>
      </c>
      <c r="C54" s="3" t="s">
        <v>1205</v>
      </c>
      <c r="D54" s="3" t="str">
        <f t="shared" si="58"/>
        <v>AM_1_34-1_dk_0051</v>
      </c>
      <c r="E54" s="3" t="str">
        <f t="shared" si="59"/>
        <v>0051</v>
      </c>
      <c r="F54" s="3">
        <v>111369.086</v>
      </c>
      <c r="G54" s="15">
        <v>415020.28100000002</v>
      </c>
      <c r="H54" s="35" t="str">
        <f t="shared" si="60"/>
        <v>ja</v>
      </c>
      <c r="I54" s="42">
        <v>11</v>
      </c>
      <c r="J54" s="20" t="s">
        <v>2278</v>
      </c>
      <c r="K54" s="21">
        <v>10000</v>
      </c>
      <c r="L54" s="28">
        <f t="shared" si="112"/>
        <v>1</v>
      </c>
      <c r="M54" s="28">
        <f t="shared" si="113"/>
        <v>1</v>
      </c>
      <c r="N54" s="56">
        <f t="shared" si="61"/>
        <v>10000</v>
      </c>
      <c r="O54" s="33">
        <f t="shared" si="114"/>
        <v>107.24168747740497</v>
      </c>
      <c r="P54" s="37">
        <f t="shared" si="62"/>
        <v>105.39703768607778</v>
      </c>
      <c r="Q54" s="9" t="s">
        <v>12</v>
      </c>
      <c r="R54" s="55" t="s">
        <v>12</v>
      </c>
      <c r="S54" s="55">
        <v>2.5819999999999999</v>
      </c>
      <c r="T54" s="55">
        <v>2.7250000000000001</v>
      </c>
      <c r="U54" s="55">
        <v>2.879</v>
      </c>
      <c r="V54" s="3">
        <v>3.0369999999999999</v>
      </c>
      <c r="W54" s="3">
        <v>3.234</v>
      </c>
      <c r="X54" s="3" t="s">
        <v>12</v>
      </c>
      <c r="Y54" s="3">
        <v>3.67</v>
      </c>
      <c r="Z54" s="15" t="s">
        <v>12</v>
      </c>
      <c r="AA54" s="10">
        <f t="shared" si="63"/>
        <v>3.234</v>
      </c>
      <c r="AB54" s="9">
        <f t="shared" si="64"/>
        <v>0.35499999999999998</v>
      </c>
      <c r="AC54" s="10">
        <f t="shared" si="65"/>
        <v>0.43599999999999994</v>
      </c>
      <c r="AD54" s="9" t="s">
        <v>12</v>
      </c>
      <c r="AE54" s="55" t="s">
        <v>12</v>
      </c>
      <c r="AF54" s="55">
        <v>0.84</v>
      </c>
      <c r="AG54" s="55">
        <v>0.91800000000000004</v>
      </c>
      <c r="AH54" s="55">
        <v>1.01</v>
      </c>
      <c r="AI54" s="3">
        <v>1.1100000000000001</v>
      </c>
      <c r="AJ54" s="3">
        <v>1.2430000000000001</v>
      </c>
      <c r="AK54" s="3" t="s">
        <v>12</v>
      </c>
      <c r="AL54" s="3">
        <v>1.522</v>
      </c>
      <c r="AM54" s="15" t="s">
        <v>12</v>
      </c>
      <c r="AN54" s="10">
        <f t="shared" si="66"/>
        <v>1.2430000000000001</v>
      </c>
      <c r="AO54" s="9">
        <f t="shared" si="67"/>
        <v>0.2330000000000001</v>
      </c>
      <c r="AP54" s="10">
        <f t="shared" si="68"/>
        <v>0.27899999999999991</v>
      </c>
      <c r="AQ54" s="9" t="s">
        <v>12</v>
      </c>
      <c r="AR54" s="55" t="s">
        <v>12</v>
      </c>
      <c r="AS54" s="55">
        <v>2.964</v>
      </c>
      <c r="AT54" s="55">
        <v>3.0960000000000001</v>
      </c>
      <c r="AU54" s="55">
        <v>3.2330000000000001</v>
      </c>
      <c r="AV54" s="3">
        <v>3.3530000000000002</v>
      </c>
      <c r="AW54" s="3">
        <v>3.488</v>
      </c>
      <c r="AX54" s="3" t="s">
        <v>12</v>
      </c>
      <c r="AY54" s="3">
        <v>3.746</v>
      </c>
      <c r="AZ54" s="15" t="s">
        <v>12</v>
      </c>
      <c r="BA54" s="10">
        <f t="shared" si="69"/>
        <v>3.488</v>
      </c>
      <c r="BB54" s="9">
        <f t="shared" si="70"/>
        <v>0.25499999999999989</v>
      </c>
      <c r="BC54" s="10">
        <f t="shared" si="71"/>
        <v>0.25800000000000001</v>
      </c>
      <c r="BD54" s="9">
        <v>4.2690000000000001</v>
      </c>
      <c r="BE54" s="3">
        <v>4.9740000000000002</v>
      </c>
      <c r="BF54" s="15">
        <v>5.8470000000000004</v>
      </c>
      <c r="BG54" s="15">
        <f t="shared" si="72"/>
        <v>4.9740000000000002</v>
      </c>
      <c r="BH54" s="9">
        <f t="shared" si="73"/>
        <v>0.70500000000000007</v>
      </c>
      <c r="BI54" s="10">
        <f t="shared" si="74"/>
        <v>0.87300000000000022</v>
      </c>
      <c r="BJ54" s="9">
        <v>4.4210000000000003</v>
      </c>
      <c r="BK54" s="3">
        <v>5.2030000000000003</v>
      </c>
      <c r="BL54" s="15">
        <v>6.2220000000000004</v>
      </c>
      <c r="BM54" s="15">
        <f t="shared" si="75"/>
        <v>5.2030000000000003</v>
      </c>
      <c r="BN54" s="9">
        <f t="shared" si="76"/>
        <v>0.78200000000000003</v>
      </c>
      <c r="BO54" s="10">
        <f t="shared" si="77"/>
        <v>1.0190000000000001</v>
      </c>
      <c r="BP54">
        <f t="shared" si="78"/>
        <v>0</v>
      </c>
      <c r="BQ54" s="93">
        <f t="shared" si="79"/>
        <v>1.9859154929577467</v>
      </c>
      <c r="BR54" s="93">
        <f t="shared" si="80"/>
        <v>2.2028169014084509</v>
      </c>
      <c r="BS54" s="93" t="str">
        <f>VLOOKUP(C54,'Koppeling locatie - aslocatie'!$A$2:$C$8139,2,FALSE)</f>
        <v>amer257</v>
      </c>
      <c r="BT54" s="93">
        <f>VLOOKUP($BS54,aslocaties_v01!$C$3:$AA$500,MATCH($K$3/10,aslocaties_v01!$C$2:$X$2),FALSE)</f>
        <v>2.9</v>
      </c>
      <c r="BU54" s="93">
        <f>VLOOKUP(BS54,aslocaties_v01!$C$3:$AA$500,MATCH($K$3,aslocaties_v01!$C$2:$X$2),FALSE)</f>
        <v>3.26</v>
      </c>
      <c r="BV54" s="93">
        <f>VLOOKUP(BS54,aslocaties_v01!$C$3:$AA$500,MATCH($K$3*10,aslocaties_v01!$C$2:$Y$2),FALSE)</f>
        <v>3.6949999999999998</v>
      </c>
      <c r="BW54" s="93">
        <f t="shared" si="81"/>
        <v>0.35999999999999988</v>
      </c>
      <c r="BX54" s="93">
        <f t="shared" si="82"/>
        <v>0.43500000000000005</v>
      </c>
      <c r="BY54" s="94">
        <f t="shared" si="83"/>
        <v>1.408450704225328E-2</v>
      </c>
      <c r="BZ54" s="94">
        <f t="shared" si="84"/>
        <v>2.2935779816510848E-3</v>
      </c>
      <c r="CA54" s="94">
        <f t="shared" si="85"/>
        <v>2.0999999999999908E-2</v>
      </c>
      <c r="CB54">
        <f t="shared" si="86"/>
        <v>2.5999999999999801E-2</v>
      </c>
      <c r="CC54" s="58">
        <f t="shared" si="87"/>
        <v>2.4999999999999911E-2</v>
      </c>
      <c r="CD54" s="95" t="b">
        <f t="shared" si="88"/>
        <v>0</v>
      </c>
      <c r="CE54" s="96" t="b">
        <f t="shared" si="89"/>
        <v>1</v>
      </c>
      <c r="CF54" t="b">
        <f t="shared" si="90"/>
        <v>1</v>
      </c>
      <c r="CG54" t="b">
        <f t="shared" si="91"/>
        <v>1</v>
      </c>
      <c r="CH54" s="84" t="b">
        <f t="shared" si="92"/>
        <v>1</v>
      </c>
      <c r="CI54">
        <f t="shared" si="93"/>
        <v>1.2430000000000001</v>
      </c>
      <c r="CJ54" t="b">
        <f t="shared" si="94"/>
        <v>1</v>
      </c>
      <c r="CK54" t="b">
        <f t="shared" si="95"/>
        <v>1</v>
      </c>
      <c r="CL54" s="84" t="b">
        <f t="shared" si="115"/>
        <v>1</v>
      </c>
      <c r="CM54">
        <f t="shared" si="96"/>
        <v>3.488</v>
      </c>
      <c r="CN54" t="b">
        <f t="shared" si="97"/>
        <v>1</v>
      </c>
      <c r="CO54" s="84">
        <f t="shared" si="98"/>
        <v>6.5492802961634511E-2</v>
      </c>
      <c r="CP54" t="b">
        <f t="shared" si="99"/>
        <v>1</v>
      </c>
      <c r="CQ54" s="96" t="b">
        <f t="shared" si="100"/>
        <v>1</v>
      </c>
      <c r="CR54" t="b">
        <f t="shared" si="101"/>
        <v>1</v>
      </c>
      <c r="CS54" t="b">
        <f t="shared" si="102"/>
        <v>0</v>
      </c>
      <c r="CT54" t="b">
        <f t="shared" si="103"/>
        <v>1</v>
      </c>
      <c r="CU54" t="b">
        <f t="shared" si="104"/>
        <v>1</v>
      </c>
      <c r="CV54" s="84" t="b">
        <f t="shared" si="105"/>
        <v>1</v>
      </c>
      <c r="CW54" t="b">
        <f t="shared" si="106"/>
        <v>1</v>
      </c>
      <c r="CX54" t="b">
        <f t="shared" si="107"/>
        <v>0</v>
      </c>
      <c r="CY54" t="b">
        <f t="shared" si="108"/>
        <v>1</v>
      </c>
      <c r="CZ54" t="b">
        <f t="shared" si="109"/>
        <v>1</v>
      </c>
      <c r="DA54" s="84">
        <f t="shared" si="110"/>
        <v>2</v>
      </c>
      <c r="DB54" t="b">
        <f t="shared" si="111"/>
        <v>0</v>
      </c>
    </row>
    <row r="55" spans="1:106">
      <c r="A55" s="9">
        <v>444</v>
      </c>
      <c r="B55" s="3">
        <v>2</v>
      </c>
      <c r="C55" s="3" t="s">
        <v>1206</v>
      </c>
      <c r="D55" s="3" t="str">
        <f t="shared" si="58"/>
        <v>AM_1_34-1_dk_0052</v>
      </c>
      <c r="E55" s="3" t="str">
        <f t="shared" si="59"/>
        <v>0052</v>
      </c>
      <c r="F55" s="3">
        <v>111265.93799999999</v>
      </c>
      <c r="G55" s="15">
        <v>415041.93800000002</v>
      </c>
      <c r="H55" s="35" t="str">
        <f t="shared" si="60"/>
        <v>ja</v>
      </c>
      <c r="I55" s="42">
        <v>11</v>
      </c>
      <c r="J55" s="20" t="s">
        <v>2278</v>
      </c>
      <c r="K55" s="21">
        <v>10000</v>
      </c>
      <c r="L55" s="28">
        <f t="shared" si="112"/>
        <v>1</v>
      </c>
      <c r="M55" s="28">
        <f t="shared" si="113"/>
        <v>1</v>
      </c>
      <c r="N55" s="56">
        <f t="shared" si="61"/>
        <v>10000</v>
      </c>
      <c r="O55" s="33">
        <f t="shared" si="114"/>
        <v>105.39703768607778</v>
      </c>
      <c r="P55" s="37">
        <f t="shared" si="62"/>
        <v>103.62918700827792</v>
      </c>
      <c r="Q55" s="9" t="s">
        <v>12</v>
      </c>
      <c r="R55" s="55" t="s">
        <v>12</v>
      </c>
      <c r="S55" s="55">
        <v>2.58</v>
      </c>
      <c r="T55" s="55">
        <v>2.722</v>
      </c>
      <c r="U55" s="55">
        <v>2.8759999999999999</v>
      </c>
      <c r="V55" s="3">
        <v>3.0339999999999998</v>
      </c>
      <c r="W55" s="3">
        <v>3.23</v>
      </c>
      <c r="X55" s="3" t="s">
        <v>12</v>
      </c>
      <c r="Y55" s="3">
        <v>3.6659999999999999</v>
      </c>
      <c r="Z55" s="15" t="s">
        <v>12</v>
      </c>
      <c r="AA55" s="10">
        <f t="shared" si="63"/>
        <v>3.23</v>
      </c>
      <c r="AB55" s="9">
        <f t="shared" si="64"/>
        <v>0.35400000000000009</v>
      </c>
      <c r="AC55" s="10">
        <f t="shared" si="65"/>
        <v>0.43599999999999994</v>
      </c>
      <c r="AD55" s="9" t="s">
        <v>12</v>
      </c>
      <c r="AE55" s="55" t="s">
        <v>12</v>
      </c>
      <c r="AF55" s="55">
        <v>0.92900000000000005</v>
      </c>
      <c r="AG55" s="55">
        <v>1.0169999999999999</v>
      </c>
      <c r="AH55" s="55">
        <v>1.1140000000000001</v>
      </c>
      <c r="AI55" s="3">
        <v>1.216</v>
      </c>
      <c r="AJ55" s="3">
        <v>1.3440000000000001</v>
      </c>
      <c r="AK55" s="3" t="s">
        <v>12</v>
      </c>
      <c r="AL55" s="3">
        <v>1.611</v>
      </c>
      <c r="AM55" s="15" t="s">
        <v>12</v>
      </c>
      <c r="AN55" s="10">
        <f t="shared" si="66"/>
        <v>1.3440000000000001</v>
      </c>
      <c r="AO55" s="9">
        <f t="shared" si="67"/>
        <v>0.22999999999999998</v>
      </c>
      <c r="AP55" s="10">
        <f t="shared" si="68"/>
        <v>0.2669999999999999</v>
      </c>
      <c r="AQ55" s="9" t="s">
        <v>12</v>
      </c>
      <c r="AR55" s="55" t="s">
        <v>12</v>
      </c>
      <c r="AS55" s="55">
        <v>2.9969999999999999</v>
      </c>
      <c r="AT55" s="55">
        <v>3.137</v>
      </c>
      <c r="AU55" s="55">
        <v>3.2810000000000001</v>
      </c>
      <c r="AV55" s="3">
        <v>3.4</v>
      </c>
      <c r="AW55" s="3">
        <v>3.5230000000000001</v>
      </c>
      <c r="AX55" s="3" t="s">
        <v>12</v>
      </c>
      <c r="AY55" s="3">
        <v>3.7589999999999999</v>
      </c>
      <c r="AZ55" s="15" t="s">
        <v>12</v>
      </c>
      <c r="BA55" s="10">
        <f t="shared" si="69"/>
        <v>3.5230000000000001</v>
      </c>
      <c r="BB55" s="9">
        <f t="shared" si="70"/>
        <v>0.24199999999999999</v>
      </c>
      <c r="BC55" s="10">
        <f t="shared" si="71"/>
        <v>0.23599999999999977</v>
      </c>
      <c r="BD55" s="9">
        <v>4.3639999999999999</v>
      </c>
      <c r="BE55" s="3">
        <v>5.0490000000000004</v>
      </c>
      <c r="BF55" s="15">
        <v>5.9059999999999997</v>
      </c>
      <c r="BG55" s="15">
        <f t="shared" si="72"/>
        <v>5.0490000000000004</v>
      </c>
      <c r="BH55" s="9">
        <f t="shared" si="73"/>
        <v>0.6850000000000005</v>
      </c>
      <c r="BI55" s="10">
        <f t="shared" si="74"/>
        <v>0.85699999999999932</v>
      </c>
      <c r="BJ55" s="9">
        <v>4.6219999999999999</v>
      </c>
      <c r="BK55" s="3">
        <v>5.3970000000000002</v>
      </c>
      <c r="BL55" s="15">
        <v>6.4139999999999997</v>
      </c>
      <c r="BM55" s="15">
        <f t="shared" si="75"/>
        <v>5.3970000000000002</v>
      </c>
      <c r="BN55" s="9">
        <f t="shared" si="76"/>
        <v>0.77500000000000036</v>
      </c>
      <c r="BO55" s="10">
        <f t="shared" si="77"/>
        <v>1.0169999999999995</v>
      </c>
      <c r="BP55">
        <f t="shared" si="78"/>
        <v>0</v>
      </c>
      <c r="BQ55" s="93">
        <f t="shared" si="79"/>
        <v>1.9350282485875716</v>
      </c>
      <c r="BR55" s="93">
        <f t="shared" si="80"/>
        <v>2.1892655367231644</v>
      </c>
      <c r="BS55" s="93" t="str">
        <f>VLOOKUP(C55,'Koppeling locatie - aslocatie'!$A$2:$C$8139,2,FALSE)</f>
        <v>amer258</v>
      </c>
      <c r="BT55" s="93">
        <f>VLOOKUP($BS55,aslocaties_v01!$C$3:$AA$500,MATCH($K$3/10,aslocaties_v01!$C$2:$X$2),FALSE)</f>
        <v>2.8730000000000002</v>
      </c>
      <c r="BU55" s="93">
        <f>VLOOKUP(BS55,aslocaties_v01!$C$3:$AA$500,MATCH($K$3,aslocaties_v01!$C$2:$X$2),FALSE)</f>
        <v>3.226</v>
      </c>
      <c r="BV55" s="93">
        <f>VLOOKUP(BS55,aslocaties_v01!$C$3:$AA$500,MATCH($K$3*10,aslocaties_v01!$C$2:$Y$2),FALSE)</f>
        <v>3.661</v>
      </c>
      <c r="BW55" s="93">
        <f t="shared" si="81"/>
        <v>0.35299999999999976</v>
      </c>
      <c r="BX55" s="93">
        <f t="shared" si="82"/>
        <v>0.43500000000000005</v>
      </c>
      <c r="BY55" s="94">
        <f t="shared" si="83"/>
        <v>2.8248587570630646E-3</v>
      </c>
      <c r="BZ55" s="94">
        <f t="shared" si="84"/>
        <v>2.2935779816510848E-3</v>
      </c>
      <c r="CA55" s="94">
        <f t="shared" si="85"/>
        <v>2.9999999999996696E-3</v>
      </c>
      <c r="CB55">
        <f t="shared" si="86"/>
        <v>4.0000000000000036E-3</v>
      </c>
      <c r="CC55" s="58">
        <f t="shared" si="87"/>
        <v>4.9999999999998934E-3</v>
      </c>
      <c r="CD55" s="95" t="b">
        <f t="shared" si="88"/>
        <v>0</v>
      </c>
      <c r="CE55" s="96" t="b">
        <f t="shared" si="89"/>
        <v>1</v>
      </c>
      <c r="CF55" t="b">
        <f t="shared" si="90"/>
        <v>1</v>
      </c>
      <c r="CG55" t="b">
        <f t="shared" si="91"/>
        <v>1</v>
      </c>
      <c r="CH55" s="84" t="b">
        <f t="shared" si="92"/>
        <v>1</v>
      </c>
      <c r="CI55">
        <f t="shared" si="93"/>
        <v>1.3440000000000001</v>
      </c>
      <c r="CJ55" t="b">
        <f t="shared" si="94"/>
        <v>1</v>
      </c>
      <c r="CK55" t="b">
        <f t="shared" si="95"/>
        <v>0</v>
      </c>
      <c r="CL55" s="84" t="b">
        <f t="shared" si="115"/>
        <v>1</v>
      </c>
      <c r="CM55">
        <f t="shared" si="96"/>
        <v>3.5230000000000001</v>
      </c>
      <c r="CN55" t="b">
        <f t="shared" si="97"/>
        <v>1</v>
      </c>
      <c r="CO55" s="84">
        <f t="shared" si="98"/>
        <v>6.9414369618639366E-2</v>
      </c>
      <c r="CP55" t="b">
        <f t="shared" si="99"/>
        <v>1</v>
      </c>
      <c r="CQ55" s="96" t="b">
        <f t="shared" si="100"/>
        <v>1</v>
      </c>
      <c r="CR55" t="b">
        <f t="shared" si="101"/>
        <v>1</v>
      </c>
      <c r="CS55" t="b">
        <f t="shared" si="102"/>
        <v>0</v>
      </c>
      <c r="CT55" t="b">
        <f t="shared" si="103"/>
        <v>1</v>
      </c>
      <c r="CU55" t="b">
        <f t="shared" si="104"/>
        <v>1</v>
      </c>
      <c r="CV55" s="84" t="b">
        <f t="shared" si="105"/>
        <v>1</v>
      </c>
      <c r="CW55" t="b">
        <f t="shared" si="106"/>
        <v>1</v>
      </c>
      <c r="CX55" t="b">
        <f t="shared" si="107"/>
        <v>1</v>
      </c>
      <c r="CY55" t="b">
        <f t="shared" si="108"/>
        <v>1</v>
      </c>
      <c r="CZ55" t="b">
        <f t="shared" si="109"/>
        <v>1</v>
      </c>
      <c r="DA55" s="84">
        <f t="shared" si="110"/>
        <v>1</v>
      </c>
      <c r="DB55" t="b">
        <f t="shared" si="111"/>
        <v>0</v>
      </c>
    </row>
    <row r="56" spans="1:106">
      <c r="A56" s="9">
        <v>445</v>
      </c>
      <c r="B56" s="3">
        <v>2</v>
      </c>
      <c r="C56" s="3" t="s">
        <v>1207</v>
      </c>
      <c r="D56" s="3" t="str">
        <f t="shared" si="58"/>
        <v>AM_1_34-1_dk_0053</v>
      </c>
      <c r="E56" s="3" t="str">
        <f t="shared" si="59"/>
        <v>0053</v>
      </c>
      <c r="F56" s="3">
        <v>111163.906</v>
      </c>
      <c r="G56" s="15">
        <v>415060.06199999998</v>
      </c>
      <c r="H56" s="35" t="str">
        <f t="shared" si="60"/>
        <v>ja</v>
      </c>
      <c r="I56" s="42">
        <v>11</v>
      </c>
      <c r="J56" s="20" t="s">
        <v>2278</v>
      </c>
      <c r="K56" s="21">
        <v>10000</v>
      </c>
      <c r="L56" s="28">
        <f t="shared" si="112"/>
        <v>1</v>
      </c>
      <c r="M56" s="28">
        <f t="shared" si="113"/>
        <v>1</v>
      </c>
      <c r="N56" s="56">
        <f t="shared" si="61"/>
        <v>10000</v>
      </c>
      <c r="O56" s="33">
        <f t="shared" si="114"/>
        <v>103.62918700827792</v>
      </c>
      <c r="P56" s="37">
        <f t="shared" si="62"/>
        <v>102.49141916278633</v>
      </c>
      <c r="Q56" s="9" t="s">
        <v>12</v>
      </c>
      <c r="R56" s="55" t="s">
        <v>12</v>
      </c>
      <c r="S56" s="55">
        <v>2.5779999999999998</v>
      </c>
      <c r="T56" s="55">
        <v>2.72</v>
      </c>
      <c r="U56" s="55">
        <v>2.8730000000000002</v>
      </c>
      <c r="V56" s="3">
        <v>3.0310000000000001</v>
      </c>
      <c r="W56" s="3">
        <v>3.2280000000000002</v>
      </c>
      <c r="X56" s="3" t="s">
        <v>12</v>
      </c>
      <c r="Y56" s="3">
        <v>3.6629999999999998</v>
      </c>
      <c r="Z56" s="15" t="s">
        <v>12</v>
      </c>
      <c r="AA56" s="10">
        <f t="shared" si="63"/>
        <v>3.2280000000000002</v>
      </c>
      <c r="AB56" s="9">
        <f t="shared" si="64"/>
        <v>0.35499999999999998</v>
      </c>
      <c r="AC56" s="10">
        <f t="shared" si="65"/>
        <v>0.43499999999999961</v>
      </c>
      <c r="AD56" s="9" t="s">
        <v>12</v>
      </c>
      <c r="AE56" s="55" t="s">
        <v>12</v>
      </c>
      <c r="AF56" s="55">
        <v>0.90800000000000003</v>
      </c>
      <c r="AG56" s="55">
        <v>0.99099999999999999</v>
      </c>
      <c r="AH56" s="55">
        <v>1.0880000000000001</v>
      </c>
      <c r="AI56" s="3">
        <v>1.1879999999999999</v>
      </c>
      <c r="AJ56" s="3">
        <v>1.3149999999999999</v>
      </c>
      <c r="AK56" s="3" t="s">
        <v>12</v>
      </c>
      <c r="AL56" s="3">
        <v>1.579</v>
      </c>
      <c r="AM56" s="15" t="s">
        <v>12</v>
      </c>
      <c r="AN56" s="10">
        <f t="shared" si="66"/>
        <v>1.3149999999999999</v>
      </c>
      <c r="AO56" s="9">
        <f t="shared" si="67"/>
        <v>0.22699999999999987</v>
      </c>
      <c r="AP56" s="10">
        <f t="shared" si="68"/>
        <v>0.26400000000000001</v>
      </c>
      <c r="AQ56" s="9" t="s">
        <v>12</v>
      </c>
      <c r="AR56" s="55" t="s">
        <v>12</v>
      </c>
      <c r="AS56" s="55">
        <v>3.016</v>
      </c>
      <c r="AT56" s="55">
        <v>3.1549999999999998</v>
      </c>
      <c r="AU56" s="55">
        <v>3.302</v>
      </c>
      <c r="AV56" s="3">
        <v>3.423</v>
      </c>
      <c r="AW56" s="3">
        <v>3.55</v>
      </c>
      <c r="AX56" s="3" t="s">
        <v>12</v>
      </c>
      <c r="AY56" s="3">
        <v>3.7850000000000001</v>
      </c>
      <c r="AZ56" s="15" t="s">
        <v>12</v>
      </c>
      <c r="BA56" s="10">
        <f t="shared" si="69"/>
        <v>3.55</v>
      </c>
      <c r="BB56" s="9">
        <f t="shared" si="70"/>
        <v>0.24799999999999978</v>
      </c>
      <c r="BC56" s="10">
        <f t="shared" si="71"/>
        <v>0.23500000000000032</v>
      </c>
      <c r="BD56" s="9">
        <v>4.3570000000000002</v>
      </c>
      <c r="BE56" s="3">
        <v>5.0469999999999997</v>
      </c>
      <c r="BF56" s="15">
        <v>5.9029999999999996</v>
      </c>
      <c r="BG56" s="15">
        <f t="shared" si="72"/>
        <v>5.0469999999999997</v>
      </c>
      <c r="BH56" s="9">
        <f t="shared" si="73"/>
        <v>0.6899999999999995</v>
      </c>
      <c r="BI56" s="10">
        <f t="shared" si="74"/>
        <v>0.85599999999999987</v>
      </c>
      <c r="BJ56" s="9">
        <v>4.585</v>
      </c>
      <c r="BK56" s="3">
        <v>5.3559999999999999</v>
      </c>
      <c r="BL56" s="15">
        <v>6.3730000000000002</v>
      </c>
      <c r="BM56" s="15">
        <f t="shared" si="75"/>
        <v>5.3559999999999999</v>
      </c>
      <c r="BN56" s="9">
        <f t="shared" si="76"/>
        <v>0.77099999999999991</v>
      </c>
      <c r="BO56" s="10">
        <f t="shared" si="77"/>
        <v>1.0170000000000003</v>
      </c>
      <c r="BP56">
        <f t="shared" si="78"/>
        <v>0</v>
      </c>
      <c r="BQ56" s="93">
        <f t="shared" si="79"/>
        <v>1.9436619718309847</v>
      </c>
      <c r="BR56" s="93">
        <f t="shared" si="80"/>
        <v>2.1718309859154927</v>
      </c>
      <c r="BS56" s="93" t="str">
        <f>VLOOKUP(C56,'Koppeling locatie - aslocatie'!$A$2:$C$8139,2,FALSE)</f>
        <v>amer258</v>
      </c>
      <c r="BT56" s="93">
        <f>VLOOKUP($BS56,aslocaties_v01!$C$3:$AA$500,MATCH($K$3/10,aslocaties_v01!$C$2:$X$2),FALSE)</f>
        <v>2.8730000000000002</v>
      </c>
      <c r="BU56" s="93">
        <f>VLOOKUP(BS56,aslocaties_v01!$C$3:$AA$500,MATCH($K$3,aslocaties_v01!$C$2:$X$2),FALSE)</f>
        <v>3.226</v>
      </c>
      <c r="BV56" s="93">
        <f>VLOOKUP(BS56,aslocaties_v01!$C$3:$AA$500,MATCH($K$3*10,aslocaties_v01!$C$2:$Y$2),FALSE)</f>
        <v>3.661</v>
      </c>
      <c r="BW56" s="93">
        <f t="shared" si="81"/>
        <v>0.35299999999999976</v>
      </c>
      <c r="BX56" s="93">
        <f t="shared" si="82"/>
        <v>0.43500000000000005</v>
      </c>
      <c r="BY56" s="94">
        <f t="shared" si="83"/>
        <v>5.6338028169020671E-3</v>
      </c>
      <c r="BZ56" s="94">
        <f t="shared" si="84"/>
        <v>1.1102230246251565E-15</v>
      </c>
      <c r="CA56" s="94">
        <f t="shared" si="85"/>
        <v>0</v>
      </c>
      <c r="CB56">
        <f t="shared" si="86"/>
        <v>2.0000000000002238E-3</v>
      </c>
      <c r="CC56" s="58">
        <f t="shared" si="87"/>
        <v>1.9999999999997797E-3</v>
      </c>
      <c r="CD56" s="95" t="b">
        <f t="shared" si="88"/>
        <v>0</v>
      </c>
      <c r="CE56" s="96" t="b">
        <f t="shared" si="89"/>
        <v>1</v>
      </c>
      <c r="CF56" t="b">
        <f t="shared" si="90"/>
        <v>1</v>
      </c>
      <c r="CG56" t="b">
        <f t="shared" si="91"/>
        <v>1</v>
      </c>
      <c r="CH56" s="84" t="b">
        <f t="shared" si="92"/>
        <v>1</v>
      </c>
      <c r="CI56">
        <f t="shared" si="93"/>
        <v>1.3149999999999999</v>
      </c>
      <c r="CJ56" t="b">
        <f t="shared" si="94"/>
        <v>1</v>
      </c>
      <c r="CK56" t="b">
        <f t="shared" si="95"/>
        <v>0</v>
      </c>
      <c r="CL56" s="84" t="b">
        <f t="shared" si="115"/>
        <v>1</v>
      </c>
      <c r="CM56">
        <f t="shared" si="96"/>
        <v>3.55</v>
      </c>
      <c r="CN56" t="b">
        <f t="shared" si="97"/>
        <v>1</v>
      </c>
      <c r="CO56" s="84">
        <f t="shared" si="98"/>
        <v>6.6887420587083343E-2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0</v>
      </c>
      <c r="CY56" t="b">
        <f t="shared" si="108"/>
        <v>1</v>
      </c>
      <c r="CZ56" t="b">
        <f t="shared" si="109"/>
        <v>1</v>
      </c>
      <c r="DA56" s="84">
        <f t="shared" si="110"/>
        <v>1</v>
      </c>
      <c r="DB56" t="b">
        <f t="shared" si="111"/>
        <v>0</v>
      </c>
    </row>
    <row r="57" spans="1:106">
      <c r="A57" s="9">
        <v>446</v>
      </c>
      <c r="B57" s="3">
        <v>2</v>
      </c>
      <c r="C57" s="3" t="s">
        <v>1208</v>
      </c>
      <c r="D57" s="3" t="str">
        <f t="shared" si="58"/>
        <v>AM_1_34-1_dk_0054</v>
      </c>
      <c r="E57" s="3" t="str">
        <f t="shared" si="59"/>
        <v>0054</v>
      </c>
      <c r="F57" s="3">
        <v>111062.477</v>
      </c>
      <c r="G57" s="15">
        <v>415074.78100000002</v>
      </c>
      <c r="H57" s="35" t="str">
        <f t="shared" si="60"/>
        <v>ja</v>
      </c>
      <c r="I57" s="42">
        <v>11</v>
      </c>
      <c r="J57" s="20" t="s">
        <v>2278</v>
      </c>
      <c r="K57" s="21">
        <v>10000</v>
      </c>
      <c r="L57" s="28">
        <f t="shared" si="112"/>
        <v>1</v>
      </c>
      <c r="M57" s="28">
        <f t="shared" si="113"/>
        <v>1</v>
      </c>
      <c r="N57" s="56">
        <f t="shared" si="61"/>
        <v>10000</v>
      </c>
      <c r="O57" s="33">
        <f t="shared" si="114"/>
        <v>102.49141916278633</v>
      </c>
      <c r="P57" s="37">
        <f t="shared" si="62"/>
        <v>101.66237849372298</v>
      </c>
      <c r="Q57" s="9" t="s">
        <v>12</v>
      </c>
      <c r="R57" s="55" t="s">
        <v>12</v>
      </c>
      <c r="S57" s="55">
        <v>2.5750000000000002</v>
      </c>
      <c r="T57" s="55">
        <v>2.7170000000000001</v>
      </c>
      <c r="U57" s="55">
        <v>2.8690000000000002</v>
      </c>
      <c r="V57" s="3">
        <v>3.0270000000000001</v>
      </c>
      <c r="W57" s="3">
        <v>3.2240000000000002</v>
      </c>
      <c r="X57" s="3" t="s">
        <v>12</v>
      </c>
      <c r="Y57" s="3">
        <v>3.6589999999999998</v>
      </c>
      <c r="Z57" s="15" t="s">
        <v>12</v>
      </c>
      <c r="AA57" s="10">
        <f t="shared" si="63"/>
        <v>3.2240000000000002</v>
      </c>
      <c r="AB57" s="9">
        <f t="shared" si="64"/>
        <v>0.35499999999999998</v>
      </c>
      <c r="AC57" s="10">
        <f t="shared" si="65"/>
        <v>0.43499999999999961</v>
      </c>
      <c r="AD57" s="9" t="s">
        <v>12</v>
      </c>
      <c r="AE57" s="55" t="s">
        <v>12</v>
      </c>
      <c r="AF57" s="55">
        <v>0.90800000000000003</v>
      </c>
      <c r="AG57" s="55">
        <v>0.98799999999999999</v>
      </c>
      <c r="AH57" s="55">
        <v>1.08</v>
      </c>
      <c r="AI57" s="3">
        <v>1.177</v>
      </c>
      <c r="AJ57" s="3">
        <v>1.3</v>
      </c>
      <c r="AK57" s="3" t="s">
        <v>12</v>
      </c>
      <c r="AL57" s="3">
        <v>1.5569999999999999</v>
      </c>
      <c r="AM57" s="15" t="s">
        <v>12</v>
      </c>
      <c r="AN57" s="10">
        <f t="shared" si="66"/>
        <v>1.3</v>
      </c>
      <c r="AO57" s="9">
        <f t="shared" si="67"/>
        <v>0.21999999999999997</v>
      </c>
      <c r="AP57" s="10">
        <f t="shared" si="68"/>
        <v>0.2569999999999999</v>
      </c>
      <c r="AQ57" s="9" t="s">
        <v>12</v>
      </c>
      <c r="AR57" s="55" t="s">
        <v>12</v>
      </c>
      <c r="AS57" s="55">
        <v>3.0350000000000001</v>
      </c>
      <c r="AT57" s="55">
        <v>3.1669999999999998</v>
      </c>
      <c r="AU57" s="55">
        <v>3.3050000000000002</v>
      </c>
      <c r="AV57" s="3">
        <v>3.419</v>
      </c>
      <c r="AW57" s="3">
        <v>3.536</v>
      </c>
      <c r="AX57" s="3" t="s">
        <v>12</v>
      </c>
      <c r="AY57" s="3">
        <v>3.7530000000000001</v>
      </c>
      <c r="AZ57" s="15" t="s">
        <v>12</v>
      </c>
      <c r="BA57" s="10">
        <f t="shared" si="69"/>
        <v>3.536</v>
      </c>
      <c r="BB57" s="9">
        <f t="shared" si="70"/>
        <v>0.23099999999999987</v>
      </c>
      <c r="BC57" s="10">
        <f t="shared" si="71"/>
        <v>0.21700000000000008</v>
      </c>
      <c r="BD57" s="9">
        <v>4.2990000000000004</v>
      </c>
      <c r="BE57" s="3">
        <v>4.9580000000000002</v>
      </c>
      <c r="BF57" s="15">
        <v>5.7839999999999998</v>
      </c>
      <c r="BG57" s="15">
        <f t="shared" si="72"/>
        <v>4.9580000000000002</v>
      </c>
      <c r="BH57" s="9">
        <f t="shared" si="73"/>
        <v>0.65899999999999981</v>
      </c>
      <c r="BI57" s="10">
        <f t="shared" si="74"/>
        <v>0.82599999999999962</v>
      </c>
      <c r="BJ57" s="9">
        <v>4.4429999999999996</v>
      </c>
      <c r="BK57" s="3">
        <v>5.1639999999999997</v>
      </c>
      <c r="BL57" s="15">
        <v>6.141</v>
      </c>
      <c r="BM57" s="15">
        <f t="shared" si="75"/>
        <v>5.1639999999999997</v>
      </c>
      <c r="BN57" s="9">
        <f t="shared" si="76"/>
        <v>0.72100000000000009</v>
      </c>
      <c r="BO57" s="10">
        <f t="shared" si="77"/>
        <v>0.97700000000000031</v>
      </c>
      <c r="BP57">
        <f t="shared" si="78"/>
        <v>0</v>
      </c>
      <c r="BQ57" s="93">
        <f t="shared" si="79"/>
        <v>1.8563380281690136</v>
      </c>
      <c r="BR57" s="93">
        <f t="shared" si="80"/>
        <v>2.0309859154929581</v>
      </c>
      <c r="BS57" s="93" t="str">
        <f>VLOOKUP(C57,'Koppeling locatie - aslocatie'!$A$2:$C$8139,2,FALSE)</f>
        <v>amer258</v>
      </c>
      <c r="BT57" s="93">
        <f>VLOOKUP($BS57,aslocaties_v01!$C$3:$AA$500,MATCH($K$3/10,aslocaties_v01!$C$2:$X$2),FALSE)</f>
        <v>2.8730000000000002</v>
      </c>
      <c r="BU57" s="93">
        <f>VLOOKUP(BS57,aslocaties_v01!$C$3:$AA$500,MATCH($K$3,aslocaties_v01!$C$2:$X$2),FALSE)</f>
        <v>3.226</v>
      </c>
      <c r="BV57" s="93">
        <f>VLOOKUP(BS57,aslocaties_v01!$C$3:$AA$500,MATCH($K$3*10,aslocaties_v01!$C$2:$Y$2),FALSE)</f>
        <v>3.661</v>
      </c>
      <c r="BW57" s="93">
        <f t="shared" si="81"/>
        <v>0.35299999999999976</v>
      </c>
      <c r="BX57" s="93">
        <f t="shared" si="82"/>
        <v>0.43500000000000005</v>
      </c>
      <c r="BY57" s="94">
        <f t="shared" si="83"/>
        <v>5.6338028169020671E-3</v>
      </c>
      <c r="BZ57" s="94">
        <f t="shared" si="84"/>
        <v>1.1102230246251565E-15</v>
      </c>
      <c r="CA57" s="94">
        <f t="shared" si="85"/>
        <v>4.0000000000000036E-3</v>
      </c>
      <c r="CB57">
        <f t="shared" si="86"/>
        <v>1.9999999999997797E-3</v>
      </c>
      <c r="CC57" s="58">
        <f t="shared" si="87"/>
        <v>2.0000000000002238E-3</v>
      </c>
      <c r="CD57" s="95" t="b">
        <f t="shared" si="88"/>
        <v>0</v>
      </c>
      <c r="CE57" s="96" t="b">
        <f t="shared" si="89"/>
        <v>1</v>
      </c>
      <c r="CF57" t="b">
        <f t="shared" si="90"/>
        <v>1</v>
      </c>
      <c r="CG57" t="b">
        <f t="shared" si="91"/>
        <v>1</v>
      </c>
      <c r="CH57" s="84" t="b">
        <f t="shared" si="92"/>
        <v>1</v>
      </c>
      <c r="CI57">
        <f t="shared" si="93"/>
        <v>1.3</v>
      </c>
      <c r="CJ57" t="b">
        <f t="shared" si="94"/>
        <v>1</v>
      </c>
      <c r="CK57" t="b">
        <f t="shared" si="95"/>
        <v>0</v>
      </c>
      <c r="CL57" s="84" t="b">
        <f t="shared" si="115"/>
        <v>1</v>
      </c>
      <c r="CM57">
        <f t="shared" si="96"/>
        <v>3.536</v>
      </c>
      <c r="CN57" t="b">
        <f t="shared" si="97"/>
        <v>1</v>
      </c>
      <c r="CO57" s="84">
        <f t="shared" si="98"/>
        <v>6.6649092633920951E-2</v>
      </c>
      <c r="CP57" t="b">
        <f t="shared" si="99"/>
        <v>1</v>
      </c>
      <c r="CQ57" s="96" t="b">
        <f t="shared" si="100"/>
        <v>1</v>
      </c>
      <c r="CR57" t="b">
        <f t="shared" si="101"/>
        <v>1</v>
      </c>
      <c r="CS57" t="b">
        <f t="shared" si="102"/>
        <v>0</v>
      </c>
      <c r="CT57" t="b">
        <f t="shared" si="103"/>
        <v>1</v>
      </c>
      <c r="CU57" t="b">
        <f t="shared" si="104"/>
        <v>1</v>
      </c>
      <c r="CV57" s="84" t="b">
        <f t="shared" si="105"/>
        <v>1</v>
      </c>
      <c r="CW57" t="b">
        <f t="shared" si="106"/>
        <v>1</v>
      </c>
      <c r="CX57" t="b">
        <f t="shared" si="107"/>
        <v>1</v>
      </c>
      <c r="CY57" t="b">
        <f t="shared" si="108"/>
        <v>1</v>
      </c>
      <c r="CZ57" t="b">
        <f t="shared" si="109"/>
        <v>1</v>
      </c>
      <c r="DA57" s="84">
        <f t="shared" si="110"/>
        <v>1</v>
      </c>
      <c r="DB57" t="b">
        <f t="shared" si="111"/>
        <v>0</v>
      </c>
    </row>
    <row r="58" spans="1:106">
      <c r="A58" s="9">
        <v>447</v>
      </c>
      <c r="B58" s="3">
        <v>2</v>
      </c>
      <c r="C58" s="3" t="s">
        <v>1209</v>
      </c>
      <c r="D58" s="3" t="str">
        <f t="shared" si="58"/>
        <v>AM_1_34-1_dk_0055</v>
      </c>
      <c r="E58" s="3" t="str">
        <f t="shared" si="59"/>
        <v>0055</v>
      </c>
      <c r="F58" s="3">
        <v>110961.45299999999</v>
      </c>
      <c r="G58" s="15">
        <v>415086.15600000002</v>
      </c>
      <c r="H58" s="35" t="str">
        <f t="shared" si="60"/>
        <v>ja</v>
      </c>
      <c r="I58" s="42">
        <v>10</v>
      </c>
      <c r="J58" s="20" t="s">
        <v>2278</v>
      </c>
      <c r="K58" s="21">
        <v>10000</v>
      </c>
      <c r="L58" s="28">
        <f t="shared" si="112"/>
        <v>1</v>
      </c>
      <c r="M58" s="28">
        <f t="shared" si="113"/>
        <v>1</v>
      </c>
      <c r="N58" s="56">
        <f t="shared" si="61"/>
        <v>10000</v>
      </c>
      <c r="O58" s="33">
        <f t="shared" si="114"/>
        <v>101.66237849372298</v>
      </c>
      <c r="P58" s="37">
        <f t="shared" si="62"/>
        <v>100.61809595196272</v>
      </c>
      <c r="Q58" s="9" t="s">
        <v>12</v>
      </c>
      <c r="R58" s="55" t="s">
        <v>12</v>
      </c>
      <c r="S58" s="55">
        <v>2.5739999999999998</v>
      </c>
      <c r="T58" s="55">
        <v>2.7160000000000002</v>
      </c>
      <c r="U58" s="55">
        <v>2.8679999999999999</v>
      </c>
      <c r="V58" s="3">
        <v>3.0249999999999999</v>
      </c>
      <c r="W58" s="3">
        <v>3.222</v>
      </c>
      <c r="X58" s="3" t="s">
        <v>12</v>
      </c>
      <c r="Y58" s="3">
        <v>3.6579999999999999</v>
      </c>
      <c r="Z58" s="15" t="s">
        <v>12</v>
      </c>
      <c r="AA58" s="10">
        <f t="shared" si="63"/>
        <v>3.222</v>
      </c>
      <c r="AB58" s="9">
        <f t="shared" si="64"/>
        <v>0.35400000000000009</v>
      </c>
      <c r="AC58" s="10">
        <f t="shared" si="65"/>
        <v>0.43599999999999994</v>
      </c>
      <c r="AD58" s="9" t="s">
        <v>12</v>
      </c>
      <c r="AE58" s="55" t="s">
        <v>12</v>
      </c>
      <c r="AF58" s="55">
        <v>0.97</v>
      </c>
      <c r="AG58" s="55">
        <v>1.048</v>
      </c>
      <c r="AH58" s="55">
        <v>1.139</v>
      </c>
      <c r="AI58" s="3">
        <v>1.236</v>
      </c>
      <c r="AJ58" s="3">
        <v>1.357</v>
      </c>
      <c r="AK58" s="3" t="s">
        <v>12</v>
      </c>
      <c r="AL58" s="3">
        <v>1.605</v>
      </c>
      <c r="AM58" s="15" t="s">
        <v>12</v>
      </c>
      <c r="AN58" s="10">
        <f t="shared" si="66"/>
        <v>1.357</v>
      </c>
      <c r="AO58" s="9">
        <f t="shared" si="67"/>
        <v>0.21799999999999997</v>
      </c>
      <c r="AP58" s="10">
        <f t="shared" si="68"/>
        <v>0.248</v>
      </c>
      <c r="AQ58" s="9" t="s">
        <v>12</v>
      </c>
      <c r="AR58" s="55" t="s">
        <v>12</v>
      </c>
      <c r="AS58" s="55">
        <v>3.0579999999999998</v>
      </c>
      <c r="AT58" s="55">
        <v>3.157</v>
      </c>
      <c r="AU58" s="55">
        <v>3.2570000000000001</v>
      </c>
      <c r="AV58" s="3">
        <v>3.3490000000000002</v>
      </c>
      <c r="AW58" s="3">
        <v>3.4590000000000001</v>
      </c>
      <c r="AX58" s="3" t="s">
        <v>12</v>
      </c>
      <c r="AY58" s="3">
        <v>3.6760000000000002</v>
      </c>
      <c r="AZ58" s="15" t="s">
        <v>12</v>
      </c>
      <c r="BA58" s="10">
        <f t="shared" si="69"/>
        <v>3.4590000000000001</v>
      </c>
      <c r="BB58" s="9">
        <f t="shared" si="70"/>
        <v>0.20199999999999996</v>
      </c>
      <c r="BC58" s="10">
        <f t="shared" si="71"/>
        <v>0.21700000000000008</v>
      </c>
      <c r="BD58" s="9">
        <v>4.3070000000000004</v>
      </c>
      <c r="BE58" s="3">
        <v>4.9480000000000004</v>
      </c>
      <c r="BF58" s="15">
        <v>5.7750000000000004</v>
      </c>
      <c r="BG58" s="15">
        <f t="shared" si="72"/>
        <v>4.9480000000000004</v>
      </c>
      <c r="BH58" s="9">
        <f t="shared" si="73"/>
        <v>0.64100000000000001</v>
      </c>
      <c r="BI58" s="10">
        <f t="shared" si="74"/>
        <v>0.82699999999999996</v>
      </c>
      <c r="BJ58" s="9">
        <v>4.5460000000000003</v>
      </c>
      <c r="BK58" s="3">
        <v>5.2469999999999999</v>
      </c>
      <c r="BL58" s="15">
        <v>6.2210000000000001</v>
      </c>
      <c r="BM58" s="15">
        <f t="shared" si="75"/>
        <v>5.2469999999999999</v>
      </c>
      <c r="BN58" s="9">
        <f t="shared" si="76"/>
        <v>0.70099999999999962</v>
      </c>
      <c r="BO58" s="10">
        <f t="shared" si="77"/>
        <v>0.9740000000000002</v>
      </c>
      <c r="BP58">
        <f t="shared" si="78"/>
        <v>0</v>
      </c>
      <c r="BQ58" s="93">
        <f t="shared" si="79"/>
        <v>1.8107344632768356</v>
      </c>
      <c r="BR58" s="93">
        <f t="shared" si="80"/>
        <v>1.9802259887005633</v>
      </c>
      <c r="BS58" s="93" t="str">
        <f>VLOOKUP(C58,'Koppeling locatie - aslocatie'!$A$2:$C$8139,2,FALSE)</f>
        <v>amer258</v>
      </c>
      <c r="BT58" s="93">
        <f>VLOOKUP($BS58,aslocaties_v01!$C$3:$AA$500,MATCH($K$3/10,aslocaties_v01!$C$2:$X$2),FALSE)</f>
        <v>2.8730000000000002</v>
      </c>
      <c r="BU58" s="93">
        <f>VLOOKUP(BS58,aslocaties_v01!$C$3:$AA$500,MATCH($K$3,aslocaties_v01!$C$2:$X$2),FALSE)</f>
        <v>3.226</v>
      </c>
      <c r="BV58" s="93">
        <f>VLOOKUP(BS58,aslocaties_v01!$C$3:$AA$500,MATCH($K$3*10,aslocaties_v01!$C$2:$Y$2),FALSE)</f>
        <v>3.661</v>
      </c>
      <c r="BW58" s="93">
        <f t="shared" si="81"/>
        <v>0.35299999999999976</v>
      </c>
      <c r="BX58" s="93">
        <f t="shared" si="82"/>
        <v>0.43500000000000005</v>
      </c>
      <c r="BY58" s="94">
        <f t="shared" si="83"/>
        <v>2.8248587570630646E-3</v>
      </c>
      <c r="BZ58" s="94">
        <f t="shared" si="84"/>
        <v>2.2935779816510848E-3</v>
      </c>
      <c r="CA58" s="94">
        <f t="shared" si="85"/>
        <v>5.0000000000003375E-3</v>
      </c>
      <c r="CB58">
        <f t="shared" si="86"/>
        <v>4.0000000000000036E-3</v>
      </c>
      <c r="CC58" s="58">
        <f t="shared" si="87"/>
        <v>3.0000000000001137E-3</v>
      </c>
      <c r="CD58" s="95" t="b">
        <f t="shared" si="88"/>
        <v>0</v>
      </c>
      <c r="CE58" s="96" t="b">
        <f t="shared" si="89"/>
        <v>1</v>
      </c>
      <c r="CF58" t="b">
        <f t="shared" si="90"/>
        <v>1</v>
      </c>
      <c r="CG58" t="b">
        <f t="shared" si="91"/>
        <v>1</v>
      </c>
      <c r="CH58" s="84" t="b">
        <f t="shared" si="92"/>
        <v>1</v>
      </c>
      <c r="CI58">
        <f t="shared" si="93"/>
        <v>1.357</v>
      </c>
      <c r="CJ58" t="b">
        <f t="shared" si="94"/>
        <v>1</v>
      </c>
      <c r="CK58" t="b">
        <f t="shared" si="95"/>
        <v>0</v>
      </c>
      <c r="CL58" s="84" t="b">
        <f t="shared" si="115"/>
        <v>1</v>
      </c>
      <c r="CM58">
        <f t="shared" si="96"/>
        <v>3.4590000000000001</v>
      </c>
      <c r="CN58" t="b">
        <f t="shared" si="97"/>
        <v>1</v>
      </c>
      <c r="CO58" s="84">
        <f t="shared" si="98"/>
        <v>7.2703300227711445E-2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448</v>
      </c>
      <c r="B59" s="3">
        <v>2</v>
      </c>
      <c r="C59" s="3" t="s">
        <v>1210</v>
      </c>
      <c r="D59" s="3" t="str">
        <f t="shared" si="58"/>
        <v>AM_1_34-1_dk_0056</v>
      </c>
      <c r="E59" s="3" t="str">
        <f t="shared" si="59"/>
        <v>0056</v>
      </c>
      <c r="F59" s="3">
        <v>110861.156</v>
      </c>
      <c r="G59" s="15">
        <v>415094.18800000002</v>
      </c>
      <c r="H59" s="35" t="str">
        <f t="shared" si="60"/>
        <v>ja</v>
      </c>
      <c r="I59" s="42">
        <v>4</v>
      </c>
      <c r="J59" s="20" t="s">
        <v>2278</v>
      </c>
      <c r="K59" s="21">
        <v>10000</v>
      </c>
      <c r="L59" s="28">
        <f t="shared" si="112"/>
        <v>1</v>
      </c>
      <c r="M59" s="28">
        <f t="shared" si="113"/>
        <v>1</v>
      </c>
      <c r="N59" s="56">
        <f t="shared" si="61"/>
        <v>10000</v>
      </c>
      <c r="O59" s="33">
        <f t="shared" si="114"/>
        <v>100.61809595196272</v>
      </c>
      <c r="P59" s="37">
        <f t="shared" si="62"/>
        <v>99.529470309053394</v>
      </c>
      <c r="Q59" s="9" t="s">
        <v>12</v>
      </c>
      <c r="R59" s="55" t="s">
        <v>12</v>
      </c>
      <c r="S59" s="55">
        <v>2.5720000000000001</v>
      </c>
      <c r="T59" s="55">
        <v>2.7130000000000001</v>
      </c>
      <c r="U59" s="55">
        <v>2.8650000000000002</v>
      </c>
      <c r="V59" s="3">
        <v>3.0230000000000001</v>
      </c>
      <c r="W59" s="3">
        <v>3.22</v>
      </c>
      <c r="X59" s="3" t="s">
        <v>12</v>
      </c>
      <c r="Y59" s="3">
        <v>3.6549999999999998</v>
      </c>
      <c r="Z59" s="15" t="s">
        <v>12</v>
      </c>
      <c r="AA59" s="10">
        <f t="shared" si="63"/>
        <v>3.22</v>
      </c>
      <c r="AB59" s="9">
        <f t="shared" si="64"/>
        <v>0.35499999999999998</v>
      </c>
      <c r="AC59" s="10">
        <f t="shared" si="65"/>
        <v>0.43499999999999961</v>
      </c>
      <c r="AD59" s="9" t="s">
        <v>12</v>
      </c>
      <c r="AE59" s="55" t="s">
        <v>12</v>
      </c>
      <c r="AF59" s="55">
        <v>0.94599999999999995</v>
      </c>
      <c r="AG59" s="55">
        <v>1.02</v>
      </c>
      <c r="AH59" s="55">
        <v>1.1040000000000001</v>
      </c>
      <c r="AI59" s="3">
        <v>1.198</v>
      </c>
      <c r="AJ59" s="3">
        <v>1.3149999999999999</v>
      </c>
      <c r="AK59" s="3" t="s">
        <v>12</v>
      </c>
      <c r="AL59" s="3">
        <v>1.5569999999999999</v>
      </c>
      <c r="AM59" s="15" t="s">
        <v>12</v>
      </c>
      <c r="AN59" s="10">
        <f t="shared" si="66"/>
        <v>1.3149999999999999</v>
      </c>
      <c r="AO59" s="9">
        <f t="shared" si="67"/>
        <v>0.21099999999999985</v>
      </c>
      <c r="AP59" s="10">
        <f t="shared" si="68"/>
        <v>0.24199999999999999</v>
      </c>
      <c r="AQ59" s="9" t="s">
        <v>12</v>
      </c>
      <c r="AR59" s="55" t="s">
        <v>12</v>
      </c>
      <c r="AS59" s="55">
        <v>3.109</v>
      </c>
      <c r="AT59" s="55">
        <v>3.2090000000000001</v>
      </c>
      <c r="AU59" s="55">
        <v>3.3079999999999998</v>
      </c>
      <c r="AV59" s="3">
        <v>3.3929999999999998</v>
      </c>
      <c r="AW59" s="3">
        <v>3.496</v>
      </c>
      <c r="AX59" s="3" t="s">
        <v>12</v>
      </c>
      <c r="AY59" s="3">
        <v>3.7050000000000001</v>
      </c>
      <c r="AZ59" s="15" t="s">
        <v>12</v>
      </c>
      <c r="BA59" s="10">
        <f t="shared" si="69"/>
        <v>3.496</v>
      </c>
      <c r="BB59" s="9">
        <f t="shared" si="70"/>
        <v>0.18800000000000017</v>
      </c>
      <c r="BC59" s="10">
        <f t="shared" si="71"/>
        <v>0.20900000000000007</v>
      </c>
      <c r="BD59" s="9">
        <v>4.3369999999999997</v>
      </c>
      <c r="BE59" s="3">
        <v>4.9790000000000001</v>
      </c>
      <c r="BF59" s="15">
        <v>5.8029999999999999</v>
      </c>
      <c r="BG59" s="15">
        <f t="shared" si="72"/>
        <v>4.9790000000000001</v>
      </c>
      <c r="BH59" s="9">
        <f t="shared" si="73"/>
        <v>0.64200000000000035</v>
      </c>
      <c r="BI59" s="10">
        <f t="shared" si="74"/>
        <v>0.82399999999999984</v>
      </c>
      <c r="BJ59" s="9">
        <v>4.55</v>
      </c>
      <c r="BK59" s="3">
        <v>5.2789999999999999</v>
      </c>
      <c r="BL59" s="15">
        <v>6.2629999999999999</v>
      </c>
      <c r="BM59" s="15">
        <f t="shared" si="75"/>
        <v>5.2789999999999999</v>
      </c>
      <c r="BN59" s="9">
        <f t="shared" si="76"/>
        <v>0.72900000000000009</v>
      </c>
      <c r="BO59" s="10">
        <f t="shared" si="77"/>
        <v>0.98399999999999999</v>
      </c>
      <c r="BP59">
        <f t="shared" si="78"/>
        <v>0</v>
      </c>
      <c r="BQ59" s="93">
        <f t="shared" si="79"/>
        <v>1.8084507042253533</v>
      </c>
      <c r="BR59" s="93">
        <f t="shared" si="80"/>
        <v>2.0535211267605638</v>
      </c>
      <c r="BS59" s="93" t="str">
        <f>VLOOKUP(C59,'Koppeling locatie - aslocatie'!$A$2:$C$8139,2,FALSE)</f>
        <v>amer258</v>
      </c>
      <c r="BT59" s="93">
        <f>VLOOKUP($BS59,aslocaties_v01!$C$3:$AA$500,MATCH($K$3/10,aslocaties_v01!$C$2:$X$2),FALSE)</f>
        <v>2.8730000000000002</v>
      </c>
      <c r="BU59" s="93">
        <f>VLOOKUP(BS59,aslocaties_v01!$C$3:$AA$500,MATCH($K$3,aslocaties_v01!$C$2:$X$2),FALSE)</f>
        <v>3.226</v>
      </c>
      <c r="BV59" s="93">
        <f>VLOOKUP(BS59,aslocaties_v01!$C$3:$AA$500,MATCH($K$3*10,aslocaties_v01!$C$2:$Y$2),FALSE)</f>
        <v>3.661</v>
      </c>
      <c r="BW59" s="93">
        <f t="shared" si="81"/>
        <v>0.35299999999999976</v>
      </c>
      <c r="BX59" s="93">
        <f t="shared" si="82"/>
        <v>0.43500000000000005</v>
      </c>
      <c r="BY59" s="94">
        <f t="shared" si="83"/>
        <v>5.6338028169020671E-3</v>
      </c>
      <c r="BZ59" s="94">
        <f t="shared" si="84"/>
        <v>1.1102230246251565E-15</v>
      </c>
      <c r="CA59" s="94">
        <f t="shared" si="85"/>
        <v>8.0000000000000071E-3</v>
      </c>
      <c r="CB59">
        <f t="shared" si="86"/>
        <v>5.9999999999997833E-3</v>
      </c>
      <c r="CC59" s="58">
        <f t="shared" si="87"/>
        <v>6.0000000000002274E-3</v>
      </c>
      <c r="CD59" s="95" t="b">
        <f t="shared" si="88"/>
        <v>0</v>
      </c>
      <c r="CE59" s="96" t="b">
        <f t="shared" si="89"/>
        <v>1</v>
      </c>
      <c r="CF59" t="b">
        <f t="shared" si="90"/>
        <v>1</v>
      </c>
      <c r="CG59" t="b">
        <f t="shared" si="91"/>
        <v>1</v>
      </c>
      <c r="CH59" s="84" t="b">
        <f t="shared" si="92"/>
        <v>1</v>
      </c>
      <c r="CI59">
        <f t="shared" si="93"/>
        <v>1.3149999999999999</v>
      </c>
      <c r="CJ59" t="b">
        <f t="shared" si="94"/>
        <v>1</v>
      </c>
      <c r="CK59" t="b">
        <f t="shared" si="95"/>
        <v>0</v>
      </c>
      <c r="CL59" s="84" t="b">
        <f t="shared" si="115"/>
        <v>1</v>
      </c>
      <c r="CM59">
        <f t="shared" si="96"/>
        <v>3.496</v>
      </c>
      <c r="CN59" t="b">
        <f t="shared" si="97"/>
        <v>1</v>
      </c>
      <c r="CO59" s="84">
        <f t="shared" si="98"/>
        <v>6.8969695175388229E-2</v>
      </c>
      <c r="CP59" t="b">
        <f t="shared" si="99"/>
        <v>1</v>
      </c>
      <c r="CQ59" s="96" t="b">
        <f t="shared" si="100"/>
        <v>1</v>
      </c>
      <c r="CR59" t="b">
        <f t="shared" si="101"/>
        <v>1</v>
      </c>
      <c r="CS59" t="b">
        <f t="shared" si="102"/>
        <v>1</v>
      </c>
      <c r="CT59" t="b">
        <f t="shared" si="103"/>
        <v>1</v>
      </c>
      <c r="CU59" t="b">
        <f t="shared" si="104"/>
        <v>1</v>
      </c>
      <c r="CV59" s="84" t="b">
        <f t="shared" si="105"/>
        <v>1</v>
      </c>
      <c r="CW59" t="b">
        <f t="shared" si="106"/>
        <v>0</v>
      </c>
      <c r="CX59" t="b">
        <f t="shared" si="107"/>
        <v>1</v>
      </c>
      <c r="CY59" t="b">
        <f t="shared" si="108"/>
        <v>1</v>
      </c>
      <c r="CZ59" t="b">
        <f t="shared" si="109"/>
        <v>1</v>
      </c>
      <c r="DA59" s="84">
        <f t="shared" si="110"/>
        <v>1</v>
      </c>
      <c r="DB59" t="b">
        <f t="shared" si="111"/>
        <v>0</v>
      </c>
    </row>
    <row r="60" spans="1:106">
      <c r="A60" s="9">
        <v>449</v>
      </c>
      <c r="B60" s="3">
        <v>2</v>
      </c>
      <c r="C60" s="3" t="s">
        <v>1211</v>
      </c>
      <c r="D60" s="3" t="str">
        <f t="shared" si="58"/>
        <v>AM_1_34-1_dk_0057</v>
      </c>
      <c r="E60" s="3" t="str">
        <f t="shared" si="59"/>
        <v>0057</v>
      </c>
      <c r="F60" s="3">
        <v>110761.734</v>
      </c>
      <c r="G60" s="15">
        <v>415098.81199999998</v>
      </c>
      <c r="H60" s="35" t="str">
        <f t="shared" si="60"/>
        <v>ja</v>
      </c>
      <c r="I60" s="42">
        <v>0</v>
      </c>
      <c r="J60" s="20" t="s">
        <v>2278</v>
      </c>
      <c r="K60" s="21">
        <v>10000</v>
      </c>
      <c r="L60" s="28">
        <f t="shared" si="112"/>
        <v>1</v>
      </c>
      <c r="M60" s="28">
        <f t="shared" si="113"/>
        <v>1</v>
      </c>
      <c r="N60" s="56">
        <f t="shared" si="61"/>
        <v>10000</v>
      </c>
      <c r="O60" s="33">
        <f t="shared" si="114"/>
        <v>99.529470309053394</v>
      </c>
      <c r="P60" s="37">
        <f t="shared" si="62"/>
        <v>99.345529703149069</v>
      </c>
      <c r="Q60" s="9" t="s">
        <v>12</v>
      </c>
      <c r="R60" s="55" t="s">
        <v>12</v>
      </c>
      <c r="S60" s="55">
        <v>2.569</v>
      </c>
      <c r="T60" s="55">
        <v>2.71</v>
      </c>
      <c r="U60" s="55">
        <v>2.8620000000000001</v>
      </c>
      <c r="V60" s="3">
        <v>3.0179999999999998</v>
      </c>
      <c r="W60" s="3">
        <v>3.214</v>
      </c>
      <c r="X60" s="3" t="s">
        <v>12</v>
      </c>
      <c r="Y60" s="3">
        <v>3.65</v>
      </c>
      <c r="Z60" s="15" t="s">
        <v>12</v>
      </c>
      <c r="AA60" s="10">
        <f t="shared" si="63"/>
        <v>3.214</v>
      </c>
      <c r="AB60" s="9">
        <f t="shared" si="64"/>
        <v>0.35199999999999987</v>
      </c>
      <c r="AC60" s="10">
        <f t="shared" si="65"/>
        <v>0.43599999999999994</v>
      </c>
      <c r="AD60" s="9" t="s">
        <v>12</v>
      </c>
      <c r="AE60" s="55" t="s">
        <v>12</v>
      </c>
      <c r="AF60" s="55">
        <v>0.78400000000000003</v>
      </c>
      <c r="AG60" s="55">
        <v>0.86699999999999999</v>
      </c>
      <c r="AH60" s="55">
        <v>0.96299999999999997</v>
      </c>
      <c r="AI60" s="3">
        <v>1.0629999999999999</v>
      </c>
      <c r="AJ60" s="3">
        <v>1.1930000000000001</v>
      </c>
      <c r="AK60" s="3" t="s">
        <v>12</v>
      </c>
      <c r="AL60" s="3">
        <v>1.4770000000000001</v>
      </c>
      <c r="AM60" s="15" t="s">
        <v>12</v>
      </c>
      <c r="AN60" s="10">
        <f t="shared" si="66"/>
        <v>1.1930000000000001</v>
      </c>
      <c r="AO60" s="9">
        <f t="shared" si="67"/>
        <v>0.23000000000000009</v>
      </c>
      <c r="AP60" s="10">
        <f t="shared" si="68"/>
        <v>0.28400000000000003</v>
      </c>
      <c r="AQ60" s="9" t="s">
        <v>12</v>
      </c>
      <c r="AR60" s="55" t="s">
        <v>12</v>
      </c>
      <c r="AS60" s="55">
        <v>3.1970000000000001</v>
      </c>
      <c r="AT60" s="55">
        <v>3.3540000000000001</v>
      </c>
      <c r="AU60" s="55">
        <v>3.5179999999999998</v>
      </c>
      <c r="AV60" s="3">
        <v>3.6469999999999998</v>
      </c>
      <c r="AW60" s="3">
        <v>3.7549999999999999</v>
      </c>
      <c r="AX60" s="3" t="s">
        <v>12</v>
      </c>
      <c r="AY60" s="3">
        <v>3.9340000000000002</v>
      </c>
      <c r="AZ60" s="15" t="s">
        <v>12</v>
      </c>
      <c r="BA60" s="10">
        <f t="shared" si="69"/>
        <v>3.7549999999999999</v>
      </c>
      <c r="BB60" s="9">
        <f t="shared" si="70"/>
        <v>0.2370000000000001</v>
      </c>
      <c r="BC60" s="10">
        <f t="shared" si="71"/>
        <v>0.17900000000000027</v>
      </c>
      <c r="BD60" s="9">
        <v>4.37</v>
      </c>
      <c r="BE60" s="3">
        <v>5.0819999999999999</v>
      </c>
      <c r="BF60" s="15">
        <v>5.9619999999999997</v>
      </c>
      <c r="BG60" s="15">
        <f t="shared" si="72"/>
        <v>5.0819999999999999</v>
      </c>
      <c r="BH60" s="9">
        <f t="shared" si="73"/>
        <v>0.71199999999999974</v>
      </c>
      <c r="BI60" s="10">
        <f t="shared" si="74"/>
        <v>0.87999999999999989</v>
      </c>
      <c r="BJ60" s="9">
        <v>4.4400000000000004</v>
      </c>
      <c r="BK60" s="3">
        <v>5.266</v>
      </c>
      <c r="BL60" s="15">
        <v>6.3360000000000003</v>
      </c>
      <c r="BM60" s="15">
        <f t="shared" si="75"/>
        <v>5.266</v>
      </c>
      <c r="BN60" s="9">
        <f t="shared" si="76"/>
        <v>0.82599999999999962</v>
      </c>
      <c r="BO60" s="10">
        <f t="shared" si="77"/>
        <v>1.0700000000000003</v>
      </c>
      <c r="BP60">
        <f t="shared" si="78"/>
        <v>0</v>
      </c>
      <c r="BQ60" s="93">
        <f t="shared" si="79"/>
        <v>2.0227272727272729</v>
      </c>
      <c r="BR60" s="93">
        <f t="shared" si="80"/>
        <v>2.3465909090909087</v>
      </c>
      <c r="BS60" s="93" t="str">
        <f>VLOOKUP(C60,'Koppeling locatie - aslocatie'!$A$2:$C$8139,2,FALSE)</f>
        <v>amer258</v>
      </c>
      <c r="BT60" s="93">
        <f>VLOOKUP($BS60,aslocaties_v01!$C$3:$AA$500,MATCH($K$3/10,aslocaties_v01!$C$2:$X$2),FALSE)</f>
        <v>2.8730000000000002</v>
      </c>
      <c r="BU60" s="93">
        <f>VLOOKUP(BS60,aslocaties_v01!$C$3:$AA$500,MATCH($K$3,aslocaties_v01!$C$2:$X$2),FALSE)</f>
        <v>3.226</v>
      </c>
      <c r="BV60" s="93">
        <f>VLOOKUP(BS60,aslocaties_v01!$C$3:$AA$500,MATCH($K$3*10,aslocaties_v01!$C$2:$Y$2),FALSE)</f>
        <v>3.661</v>
      </c>
      <c r="BW60" s="93">
        <f t="shared" si="81"/>
        <v>0.35299999999999976</v>
      </c>
      <c r="BX60" s="93">
        <f t="shared" si="82"/>
        <v>0.43500000000000005</v>
      </c>
      <c r="BY60" s="94">
        <f t="shared" si="83"/>
        <v>2.8409090909087276E-3</v>
      </c>
      <c r="BZ60" s="94">
        <f t="shared" si="84"/>
        <v>2.2935779816510848E-3</v>
      </c>
      <c r="CA60" s="94">
        <f t="shared" si="85"/>
        <v>1.1000000000000121E-2</v>
      </c>
      <c r="CB60">
        <f t="shared" si="86"/>
        <v>1.2000000000000011E-2</v>
      </c>
      <c r="CC60" s="58">
        <f t="shared" si="87"/>
        <v>1.1000000000000121E-2</v>
      </c>
      <c r="CD60" s="95" t="b">
        <f t="shared" si="88"/>
        <v>0</v>
      </c>
      <c r="CE60" s="96" t="b">
        <f t="shared" si="89"/>
        <v>1</v>
      </c>
      <c r="CF60" t="b">
        <f t="shared" si="90"/>
        <v>1</v>
      </c>
      <c r="CG60" t="b">
        <f t="shared" si="91"/>
        <v>1</v>
      </c>
      <c r="CH60" s="84" t="b">
        <f t="shared" si="92"/>
        <v>1</v>
      </c>
      <c r="CI60">
        <f t="shared" si="93"/>
        <v>1.1930000000000001</v>
      </c>
      <c r="CJ60" t="b">
        <f t="shared" si="94"/>
        <v>1</v>
      </c>
      <c r="CK60" t="b">
        <f t="shared" si="95"/>
        <v>1</v>
      </c>
      <c r="CL60" s="84" t="b">
        <f t="shared" si="115"/>
        <v>1</v>
      </c>
      <c r="CM60">
        <f t="shared" si="96"/>
        <v>3.7549999999999999</v>
      </c>
      <c r="CN60" t="b">
        <f t="shared" si="97"/>
        <v>1</v>
      </c>
      <c r="CO60" s="84">
        <f t="shared" si="98"/>
        <v>5.4237037859407325E-2</v>
      </c>
      <c r="CP60" t="b">
        <f t="shared" si="99"/>
        <v>1</v>
      </c>
      <c r="CQ60" s="96" t="b">
        <f t="shared" si="100"/>
        <v>1</v>
      </c>
      <c r="CR60" t="b">
        <f t="shared" si="101"/>
        <v>0</v>
      </c>
      <c r="CS60" t="b">
        <f t="shared" si="102"/>
        <v>1</v>
      </c>
      <c r="CT60" t="b">
        <f t="shared" si="103"/>
        <v>1</v>
      </c>
      <c r="CU60" t="b">
        <f t="shared" si="104"/>
        <v>1</v>
      </c>
      <c r="CV60" s="84" t="b">
        <f t="shared" si="105"/>
        <v>1</v>
      </c>
      <c r="CW60" t="b">
        <f t="shared" si="106"/>
        <v>1</v>
      </c>
      <c r="CX60" t="b">
        <f t="shared" si="107"/>
        <v>0</v>
      </c>
      <c r="CY60" t="b">
        <f t="shared" si="108"/>
        <v>1</v>
      </c>
      <c r="CZ60" t="b">
        <f t="shared" si="109"/>
        <v>1</v>
      </c>
      <c r="DA60" s="84">
        <f t="shared" si="110"/>
        <v>2</v>
      </c>
      <c r="DB60" t="b">
        <f t="shared" si="111"/>
        <v>0</v>
      </c>
    </row>
    <row r="61" spans="1:106">
      <c r="A61" s="9">
        <v>450</v>
      </c>
      <c r="B61" s="3">
        <v>2</v>
      </c>
      <c r="C61" s="3" t="s">
        <v>1212</v>
      </c>
      <c r="D61" s="3" t="str">
        <f t="shared" si="58"/>
        <v>AM_1_34-1_dk_0058</v>
      </c>
      <c r="E61" s="3" t="str">
        <f t="shared" si="59"/>
        <v>0058</v>
      </c>
      <c r="F61" s="3">
        <v>110662.398</v>
      </c>
      <c r="G61" s="15">
        <v>415100.18800000002</v>
      </c>
      <c r="H61" s="35" t="str">
        <f t="shared" si="60"/>
        <v>ja</v>
      </c>
      <c r="I61" s="42">
        <v>354</v>
      </c>
      <c r="J61" s="20" t="s">
        <v>2278</v>
      </c>
      <c r="K61" s="21">
        <v>10000</v>
      </c>
      <c r="L61" s="28">
        <f t="shared" si="112"/>
        <v>1</v>
      </c>
      <c r="M61" s="28">
        <f t="shared" si="113"/>
        <v>1</v>
      </c>
      <c r="N61" s="56">
        <f t="shared" si="61"/>
        <v>10000</v>
      </c>
      <c r="O61" s="33">
        <f t="shared" si="114"/>
        <v>99.345529703149069</v>
      </c>
      <c r="P61" s="37">
        <f t="shared" si="62"/>
        <v>100.6691323693648</v>
      </c>
      <c r="Q61" s="9" t="s">
        <v>12</v>
      </c>
      <c r="R61" s="55" t="s">
        <v>12</v>
      </c>
      <c r="S61" s="55">
        <v>2.5670000000000002</v>
      </c>
      <c r="T61" s="55">
        <v>2.7080000000000002</v>
      </c>
      <c r="U61" s="55">
        <v>2.859</v>
      </c>
      <c r="V61" s="3">
        <v>3.016</v>
      </c>
      <c r="W61" s="3">
        <v>3.2120000000000002</v>
      </c>
      <c r="X61" s="3" t="s">
        <v>12</v>
      </c>
      <c r="Y61" s="3">
        <v>3.6480000000000001</v>
      </c>
      <c r="Z61" s="15" t="s">
        <v>12</v>
      </c>
      <c r="AA61" s="10">
        <f t="shared" si="63"/>
        <v>3.2120000000000002</v>
      </c>
      <c r="AB61" s="9">
        <f t="shared" si="64"/>
        <v>0.3530000000000002</v>
      </c>
      <c r="AC61" s="10">
        <f t="shared" si="65"/>
        <v>0.43599999999999994</v>
      </c>
      <c r="AD61" s="9" t="s">
        <v>12</v>
      </c>
      <c r="AE61" s="55" t="s">
        <v>12</v>
      </c>
      <c r="AF61" s="55">
        <v>0.95899999999999996</v>
      </c>
      <c r="AG61" s="55">
        <v>1.034</v>
      </c>
      <c r="AH61" s="55">
        <v>1.119</v>
      </c>
      <c r="AI61" s="3">
        <v>1.2130000000000001</v>
      </c>
      <c r="AJ61" s="3">
        <v>1.331</v>
      </c>
      <c r="AK61" s="3" t="s">
        <v>12</v>
      </c>
      <c r="AL61" s="3">
        <v>1.5740000000000001</v>
      </c>
      <c r="AM61" s="15" t="s">
        <v>12</v>
      </c>
      <c r="AN61" s="10">
        <f t="shared" si="66"/>
        <v>1.331</v>
      </c>
      <c r="AO61" s="9">
        <f t="shared" si="67"/>
        <v>0.21199999999999997</v>
      </c>
      <c r="AP61" s="10">
        <f t="shared" si="68"/>
        <v>0.2430000000000001</v>
      </c>
      <c r="AQ61" s="9" t="s">
        <v>12</v>
      </c>
      <c r="AR61" s="55" t="s">
        <v>12</v>
      </c>
      <c r="AS61" s="55">
        <v>3.0219999999999998</v>
      </c>
      <c r="AT61" s="55">
        <v>3.1150000000000002</v>
      </c>
      <c r="AU61" s="55">
        <v>3.2090000000000001</v>
      </c>
      <c r="AV61" s="3">
        <v>3.294</v>
      </c>
      <c r="AW61" s="3">
        <v>3.399</v>
      </c>
      <c r="AX61" s="3" t="s">
        <v>12</v>
      </c>
      <c r="AY61" s="3">
        <v>3.6110000000000002</v>
      </c>
      <c r="AZ61" s="15" t="s">
        <v>12</v>
      </c>
      <c r="BA61" s="10">
        <f t="shared" si="69"/>
        <v>3.399</v>
      </c>
      <c r="BB61" s="9">
        <f t="shared" si="70"/>
        <v>0.18999999999999995</v>
      </c>
      <c r="BC61" s="10">
        <f t="shared" si="71"/>
        <v>0.21200000000000019</v>
      </c>
      <c r="BD61" s="9">
        <v>4.3419999999999996</v>
      </c>
      <c r="BE61" s="3">
        <v>5</v>
      </c>
      <c r="BF61" s="15">
        <v>5.8449999999999998</v>
      </c>
      <c r="BG61" s="15">
        <f t="shared" si="72"/>
        <v>5</v>
      </c>
      <c r="BH61" s="9">
        <f t="shared" si="73"/>
        <v>0.65800000000000036</v>
      </c>
      <c r="BI61" s="10">
        <f t="shared" si="74"/>
        <v>0.84499999999999975</v>
      </c>
      <c r="BJ61" s="9">
        <v>4.6420000000000003</v>
      </c>
      <c r="BK61" s="3">
        <v>5.4089999999999998</v>
      </c>
      <c r="BL61" s="15">
        <v>6.4279999999999999</v>
      </c>
      <c r="BM61" s="15">
        <f t="shared" si="75"/>
        <v>5.4089999999999998</v>
      </c>
      <c r="BN61" s="9">
        <f t="shared" si="76"/>
        <v>0.76699999999999946</v>
      </c>
      <c r="BO61" s="10">
        <f t="shared" si="77"/>
        <v>1.0190000000000001</v>
      </c>
      <c r="BP61">
        <f t="shared" si="78"/>
        <v>0</v>
      </c>
      <c r="BQ61" s="93">
        <f t="shared" si="79"/>
        <v>1.8640226628895185</v>
      </c>
      <c r="BR61" s="93">
        <f t="shared" si="80"/>
        <v>2.1728045325779011</v>
      </c>
      <c r="BS61" s="93" t="str">
        <f>VLOOKUP(C61,'Koppeling locatie - aslocatie'!$A$2:$C$8139,2,FALSE)</f>
        <v>amer258</v>
      </c>
      <c r="BT61" s="93">
        <f>VLOOKUP($BS61,aslocaties_v01!$C$3:$AA$500,MATCH($K$3/10,aslocaties_v01!$C$2:$X$2),FALSE)</f>
        <v>2.8730000000000002</v>
      </c>
      <c r="BU61" s="93">
        <f>VLOOKUP(BS61,aslocaties_v01!$C$3:$AA$500,MATCH($K$3,aslocaties_v01!$C$2:$X$2),FALSE)</f>
        <v>3.226</v>
      </c>
      <c r="BV61" s="93">
        <f>VLOOKUP(BS61,aslocaties_v01!$C$3:$AA$500,MATCH($K$3*10,aslocaties_v01!$C$2:$Y$2),FALSE)</f>
        <v>3.661</v>
      </c>
      <c r="BW61" s="93">
        <f t="shared" si="81"/>
        <v>0.35299999999999976</v>
      </c>
      <c r="BX61" s="93">
        <f t="shared" si="82"/>
        <v>0.43500000000000005</v>
      </c>
      <c r="BY61" s="94">
        <f t="shared" si="83"/>
        <v>1.2212453270876722E-15</v>
      </c>
      <c r="BZ61" s="94">
        <f t="shared" si="84"/>
        <v>2.2935779816510848E-3</v>
      </c>
      <c r="CA61" s="94">
        <f t="shared" si="85"/>
        <v>1.4000000000000234E-2</v>
      </c>
      <c r="CB61">
        <f t="shared" si="86"/>
        <v>1.399999999999979E-2</v>
      </c>
      <c r="CC61" s="58">
        <f t="shared" si="87"/>
        <v>1.2999999999999901E-2</v>
      </c>
      <c r="CD61" s="95" t="b">
        <f t="shared" si="88"/>
        <v>0</v>
      </c>
      <c r="CE61" s="96" t="b">
        <f t="shared" si="89"/>
        <v>1</v>
      </c>
      <c r="CF61" t="b">
        <f t="shared" si="90"/>
        <v>1</v>
      </c>
      <c r="CG61" t="b">
        <f t="shared" si="91"/>
        <v>1</v>
      </c>
      <c r="CH61" s="84" t="b">
        <f t="shared" si="92"/>
        <v>1</v>
      </c>
      <c r="CI61">
        <f t="shared" si="93"/>
        <v>1.331</v>
      </c>
      <c r="CJ61" t="b">
        <f t="shared" si="94"/>
        <v>1</v>
      </c>
      <c r="CK61" t="b">
        <f t="shared" si="95"/>
        <v>0</v>
      </c>
      <c r="CL61" s="84" t="b">
        <f t="shared" si="115"/>
        <v>1</v>
      </c>
      <c r="CM61">
        <f t="shared" si="96"/>
        <v>3.399</v>
      </c>
      <c r="CN61" t="b">
        <f t="shared" si="97"/>
        <v>1</v>
      </c>
      <c r="CO61" s="84">
        <f t="shared" si="98"/>
        <v>7.3850106840963659E-2</v>
      </c>
      <c r="CP61" t="b">
        <f t="shared" si="99"/>
        <v>1</v>
      </c>
      <c r="CQ61" s="96" t="b">
        <f t="shared" si="100"/>
        <v>1</v>
      </c>
      <c r="CR61" t="b">
        <f t="shared" si="101"/>
        <v>1</v>
      </c>
      <c r="CS61" t="b">
        <f t="shared" si="102"/>
        <v>0</v>
      </c>
      <c r="CT61" t="b">
        <f t="shared" si="103"/>
        <v>1</v>
      </c>
      <c r="CU61" t="b">
        <f t="shared" si="104"/>
        <v>1</v>
      </c>
      <c r="CV61" s="84" t="b">
        <f t="shared" si="105"/>
        <v>1</v>
      </c>
      <c r="CW61" t="b">
        <f t="shared" si="106"/>
        <v>0</v>
      </c>
      <c r="CX61" t="b">
        <f t="shared" si="107"/>
        <v>0</v>
      </c>
      <c r="CY61" t="b">
        <f t="shared" si="108"/>
        <v>1</v>
      </c>
      <c r="CZ61" t="b">
        <f t="shared" si="109"/>
        <v>1</v>
      </c>
      <c r="DA61" s="84">
        <f t="shared" si="110"/>
        <v>2</v>
      </c>
      <c r="DB61" t="b">
        <f t="shared" si="111"/>
        <v>0</v>
      </c>
    </row>
    <row r="62" spans="1:106">
      <c r="A62" s="9">
        <v>451</v>
      </c>
      <c r="B62" s="3">
        <v>2</v>
      </c>
      <c r="C62" s="3" t="s">
        <v>1213</v>
      </c>
      <c r="D62" s="3" t="str">
        <f t="shared" si="58"/>
        <v>AM_1_34-1_dk_0059</v>
      </c>
      <c r="E62" s="3" t="str">
        <f t="shared" si="59"/>
        <v>0059</v>
      </c>
      <c r="F62" s="3">
        <v>110561.742</v>
      </c>
      <c r="G62" s="15">
        <v>415098.56199999998</v>
      </c>
      <c r="H62" s="35" t="str">
        <f t="shared" si="60"/>
        <v>ja</v>
      </c>
      <c r="I62" s="42">
        <v>349</v>
      </c>
      <c r="J62" s="20" t="s">
        <v>2278</v>
      </c>
      <c r="K62" s="21">
        <v>10000</v>
      </c>
      <c r="L62" s="28">
        <f t="shared" si="112"/>
        <v>1</v>
      </c>
      <c r="M62" s="28">
        <f t="shared" si="113"/>
        <v>1</v>
      </c>
      <c r="N62" s="56">
        <f t="shared" si="61"/>
        <v>10000</v>
      </c>
      <c r="O62" s="33">
        <f t="shared" si="114"/>
        <v>100.6691323693648</v>
      </c>
      <c r="P62" s="37">
        <f t="shared" si="62"/>
        <v>5089.7952361249218</v>
      </c>
      <c r="Q62" s="9" t="s">
        <v>12</v>
      </c>
      <c r="R62" s="55" t="s">
        <v>12</v>
      </c>
      <c r="S62" s="55">
        <v>2.5659999999999998</v>
      </c>
      <c r="T62" s="55">
        <v>2.706</v>
      </c>
      <c r="U62" s="55">
        <v>2.8570000000000002</v>
      </c>
      <c r="V62" s="3">
        <v>3.0129999999999999</v>
      </c>
      <c r="W62" s="3">
        <v>3.2090000000000001</v>
      </c>
      <c r="X62" s="3" t="s">
        <v>12</v>
      </c>
      <c r="Y62" s="3">
        <v>3.645</v>
      </c>
      <c r="Z62" s="15" t="s">
        <v>12</v>
      </c>
      <c r="AA62" s="10">
        <f t="shared" si="63"/>
        <v>3.2090000000000001</v>
      </c>
      <c r="AB62" s="9">
        <f t="shared" si="64"/>
        <v>0.35199999999999987</v>
      </c>
      <c r="AC62" s="10">
        <f t="shared" si="65"/>
        <v>0.43599999999999994</v>
      </c>
      <c r="AD62" s="9" t="s">
        <v>12</v>
      </c>
      <c r="AE62" s="55" t="s">
        <v>12</v>
      </c>
      <c r="AF62" s="55">
        <v>0.746</v>
      </c>
      <c r="AG62" s="55">
        <v>0.82199999999999995</v>
      </c>
      <c r="AH62" s="55">
        <v>0.90900000000000003</v>
      </c>
      <c r="AI62" s="3">
        <v>0.998</v>
      </c>
      <c r="AJ62" s="3">
        <v>1.1060000000000001</v>
      </c>
      <c r="AK62" s="3" t="s">
        <v>12</v>
      </c>
      <c r="AL62" s="3">
        <v>1.357</v>
      </c>
      <c r="AM62" s="15" t="s">
        <v>12</v>
      </c>
      <c r="AN62" s="10">
        <f t="shared" si="66"/>
        <v>1.1060000000000001</v>
      </c>
      <c r="AO62" s="9">
        <f t="shared" si="67"/>
        <v>0.19700000000000006</v>
      </c>
      <c r="AP62" s="10">
        <f t="shared" si="68"/>
        <v>0.25099999999999989</v>
      </c>
      <c r="AQ62" s="9" t="s">
        <v>12</v>
      </c>
      <c r="AR62" s="55" t="s">
        <v>12</v>
      </c>
      <c r="AS62" s="55">
        <v>2.9209999999999998</v>
      </c>
      <c r="AT62" s="55">
        <v>3.0430000000000001</v>
      </c>
      <c r="AU62" s="55">
        <v>3.17</v>
      </c>
      <c r="AV62" s="3">
        <v>3.2589999999999999</v>
      </c>
      <c r="AW62" s="3">
        <v>3.3439999999999999</v>
      </c>
      <c r="AX62" s="3" t="s">
        <v>12</v>
      </c>
      <c r="AY62" s="3">
        <v>3.5219999999999998</v>
      </c>
      <c r="AZ62" s="15" t="s">
        <v>12</v>
      </c>
      <c r="BA62" s="10">
        <f t="shared" si="69"/>
        <v>3.3439999999999999</v>
      </c>
      <c r="BB62" s="9">
        <f t="shared" si="70"/>
        <v>0.17399999999999993</v>
      </c>
      <c r="BC62" s="10">
        <f t="shared" si="71"/>
        <v>0.17799999999999994</v>
      </c>
      <c r="BD62" s="9">
        <v>4.2</v>
      </c>
      <c r="BE62" s="3">
        <v>4.8710000000000004</v>
      </c>
      <c r="BF62" s="15">
        <v>5.7430000000000003</v>
      </c>
      <c r="BG62" s="15">
        <f t="shared" si="72"/>
        <v>4.8710000000000004</v>
      </c>
      <c r="BH62" s="9">
        <f t="shared" si="73"/>
        <v>0.67100000000000026</v>
      </c>
      <c r="BI62" s="10">
        <f t="shared" si="74"/>
        <v>0.87199999999999989</v>
      </c>
      <c r="BJ62" s="9">
        <v>4.3789999999999996</v>
      </c>
      <c r="BK62" s="3">
        <v>5.181</v>
      </c>
      <c r="BL62" s="15">
        <v>6.2169999999999996</v>
      </c>
      <c r="BM62" s="15">
        <f t="shared" si="75"/>
        <v>5.181</v>
      </c>
      <c r="BN62" s="9">
        <f t="shared" si="76"/>
        <v>0.80200000000000049</v>
      </c>
      <c r="BO62" s="10">
        <f t="shared" si="77"/>
        <v>1.0359999999999996</v>
      </c>
      <c r="BP62">
        <f t="shared" si="78"/>
        <v>0</v>
      </c>
      <c r="BQ62" s="93">
        <f t="shared" si="79"/>
        <v>1.9062500000000016</v>
      </c>
      <c r="BR62" s="93">
        <f t="shared" si="80"/>
        <v>2.278409090909093</v>
      </c>
      <c r="BS62" s="93" t="str">
        <f>VLOOKUP(C62,'Koppeling locatie - aslocatie'!$A$2:$C$8139,2,FALSE)</f>
        <v>amer258</v>
      </c>
      <c r="BT62" s="93">
        <f>VLOOKUP($BS62,aslocaties_v01!$C$3:$AA$500,MATCH($K$3/10,aslocaties_v01!$C$2:$X$2),FALSE)</f>
        <v>2.8730000000000002</v>
      </c>
      <c r="BU62" s="93">
        <f>VLOOKUP(BS62,aslocaties_v01!$C$3:$AA$500,MATCH($K$3,aslocaties_v01!$C$2:$X$2),FALSE)</f>
        <v>3.226</v>
      </c>
      <c r="BV62" s="93">
        <f>VLOOKUP(BS62,aslocaties_v01!$C$3:$AA$500,MATCH($K$3*10,aslocaties_v01!$C$2:$Y$2),FALSE)</f>
        <v>3.661</v>
      </c>
      <c r="BW62" s="93">
        <f t="shared" si="81"/>
        <v>0.35299999999999976</v>
      </c>
      <c r="BX62" s="93">
        <f t="shared" si="82"/>
        <v>0.43500000000000005</v>
      </c>
      <c r="BY62" s="94">
        <f t="shared" si="83"/>
        <v>2.8409090909087276E-3</v>
      </c>
      <c r="BZ62" s="94">
        <f t="shared" si="84"/>
        <v>2.2935779816510848E-3</v>
      </c>
      <c r="CA62" s="94">
        <f t="shared" si="85"/>
        <v>1.6000000000000014E-2</v>
      </c>
      <c r="CB62">
        <f t="shared" si="86"/>
        <v>1.6999999999999904E-2</v>
      </c>
      <c r="CC62" s="58">
        <f t="shared" si="87"/>
        <v>1.6000000000000014E-2</v>
      </c>
      <c r="CD62" s="95" t="b">
        <f t="shared" si="88"/>
        <v>0</v>
      </c>
      <c r="CE62" s="96" t="b">
        <f t="shared" si="89"/>
        <v>1</v>
      </c>
      <c r="CF62" t="b">
        <f t="shared" si="90"/>
        <v>1</v>
      </c>
      <c r="CG62" t="b">
        <f t="shared" si="91"/>
        <v>1</v>
      </c>
      <c r="CH62" s="84" t="b">
        <f t="shared" si="92"/>
        <v>1</v>
      </c>
      <c r="CI62">
        <f t="shared" si="93"/>
        <v>1.1060000000000001</v>
      </c>
      <c r="CJ62" t="b">
        <f t="shared" si="94"/>
        <v>1</v>
      </c>
      <c r="CK62" t="b">
        <f t="shared" si="95"/>
        <v>1</v>
      </c>
      <c r="CL62" s="84" t="b">
        <f t="shared" si="115"/>
        <v>1</v>
      </c>
      <c r="CM62">
        <f t="shared" si="96"/>
        <v>3.3439999999999999</v>
      </c>
      <c r="CN62" t="b">
        <f t="shared" si="97"/>
        <v>1</v>
      </c>
      <c r="CO62" s="84">
        <f t="shared" si="98"/>
        <v>6.3401274919154552E-2</v>
      </c>
      <c r="CP62" t="b">
        <f t="shared" si="99"/>
        <v>1</v>
      </c>
      <c r="CQ62" s="96" t="b">
        <f t="shared" si="100"/>
        <v>1</v>
      </c>
      <c r="CR62" t="b">
        <f t="shared" si="101"/>
        <v>0</v>
      </c>
      <c r="CS62" t="b">
        <f t="shared" si="102"/>
        <v>0</v>
      </c>
      <c r="CT62" t="b">
        <f t="shared" si="103"/>
        <v>1</v>
      </c>
      <c r="CU62" t="b">
        <f t="shared" si="104"/>
        <v>1</v>
      </c>
      <c r="CV62" s="84" t="b">
        <f t="shared" si="105"/>
        <v>1</v>
      </c>
      <c r="CW62" t="b">
        <f t="shared" si="106"/>
        <v>1</v>
      </c>
      <c r="CX62" t="b">
        <f t="shared" si="107"/>
        <v>1</v>
      </c>
      <c r="CY62" t="b">
        <f t="shared" si="108"/>
        <v>1</v>
      </c>
      <c r="CZ62" t="b">
        <f t="shared" si="109"/>
        <v>1</v>
      </c>
      <c r="DA62" s="84">
        <f t="shared" si="110"/>
        <v>1</v>
      </c>
      <c r="DB62" t="b">
        <f t="shared" si="111"/>
        <v>0</v>
      </c>
    </row>
    <row r="63" spans="1:106">
      <c r="A63" s="9">
        <v>452</v>
      </c>
      <c r="B63" s="3">
        <v>2</v>
      </c>
      <c r="C63" s="3" t="s">
        <v>1214</v>
      </c>
      <c r="D63" s="3" t="str">
        <f t="shared" si="58"/>
        <v>AM_1_34-1_dk_0006</v>
      </c>
      <c r="E63" s="3" t="str">
        <f t="shared" si="59"/>
        <v>0006</v>
      </c>
      <c r="F63" s="3">
        <v>115355.398</v>
      </c>
      <c r="G63" s="15">
        <v>413387.75</v>
      </c>
      <c r="H63" s="35" t="str">
        <f t="shared" si="60"/>
        <v>ja</v>
      </c>
      <c r="I63" s="42">
        <v>15</v>
      </c>
      <c r="J63" s="20" t="s">
        <v>2278</v>
      </c>
      <c r="K63" s="21">
        <v>10000</v>
      </c>
      <c r="L63" s="28">
        <f t="shared" si="112"/>
        <v>1</v>
      </c>
      <c r="M63" s="28">
        <f t="shared" si="113"/>
        <v>1</v>
      </c>
      <c r="N63" s="56">
        <f t="shared" si="61"/>
        <v>10000</v>
      </c>
      <c r="O63" s="33">
        <f t="shared" si="114"/>
        <v>5089.7952361249218</v>
      </c>
      <c r="P63" s="37">
        <f t="shared" si="62"/>
        <v>5173.4908457684551</v>
      </c>
      <c r="Q63" s="9" t="s">
        <v>12</v>
      </c>
      <c r="R63" s="55" t="s">
        <v>12</v>
      </c>
      <c r="S63" s="55">
        <v>0.24399999999999999</v>
      </c>
      <c r="T63" s="55">
        <v>1.3879999999999999</v>
      </c>
      <c r="U63" s="55">
        <v>2.5379999999999998</v>
      </c>
      <c r="V63" s="3">
        <v>3.1640000000000001</v>
      </c>
      <c r="W63" s="3">
        <v>3.4289999999999998</v>
      </c>
      <c r="X63" s="3" t="s">
        <v>12</v>
      </c>
      <c r="Y63" s="3">
        <v>3.8929999999999998</v>
      </c>
      <c r="Z63" s="15" t="s">
        <v>12</v>
      </c>
      <c r="AA63" s="10">
        <f t="shared" si="63"/>
        <v>3.4289999999999998</v>
      </c>
      <c r="AB63" s="9">
        <f t="shared" si="64"/>
        <v>0.89100000000000001</v>
      </c>
      <c r="AC63" s="10">
        <f t="shared" si="65"/>
        <v>0.46399999999999997</v>
      </c>
      <c r="AD63" s="9" t="s">
        <v>12</v>
      </c>
      <c r="AE63" s="55" t="s">
        <v>12</v>
      </c>
      <c r="AF63" s="55">
        <v>5.1999999999999998E-2</v>
      </c>
      <c r="AG63" s="55">
        <v>6.0999999999999999E-2</v>
      </c>
      <c r="AH63" s="55">
        <v>7.0999999999999994E-2</v>
      </c>
      <c r="AI63" s="3">
        <v>0.08</v>
      </c>
      <c r="AJ63" s="3">
        <v>0.09</v>
      </c>
      <c r="AK63" s="3" t="s">
        <v>12</v>
      </c>
      <c r="AL63" s="3">
        <v>0.29199999999999998</v>
      </c>
      <c r="AM63" s="15" t="s">
        <v>12</v>
      </c>
      <c r="AN63" s="10">
        <f t="shared" si="66"/>
        <v>0.09</v>
      </c>
      <c r="AO63" s="9">
        <f t="shared" si="67"/>
        <v>1.9000000000000003E-2</v>
      </c>
      <c r="AP63" s="10">
        <f t="shared" si="68"/>
        <v>0.20199999999999999</v>
      </c>
      <c r="AQ63" s="9" t="s">
        <v>12</v>
      </c>
      <c r="AR63" s="55" t="s">
        <v>12</v>
      </c>
      <c r="AS63" s="55">
        <v>5.5E-2</v>
      </c>
      <c r="AT63" s="55">
        <v>6.4000000000000001E-2</v>
      </c>
      <c r="AU63" s="55">
        <v>7.3999999999999996E-2</v>
      </c>
      <c r="AV63" s="3">
        <v>8.4000000000000005E-2</v>
      </c>
      <c r="AW63" s="3">
        <v>9.4E-2</v>
      </c>
      <c r="AX63" s="3" t="s">
        <v>12</v>
      </c>
      <c r="AY63" s="3">
        <v>0.82299999999999995</v>
      </c>
      <c r="AZ63" s="15" t="s">
        <v>12</v>
      </c>
      <c r="BA63" s="10">
        <f t="shared" si="69"/>
        <v>9.4E-2</v>
      </c>
      <c r="BB63" s="9">
        <f t="shared" si="70"/>
        <v>2.0000000000000004E-2</v>
      </c>
      <c r="BC63" s="10">
        <f t="shared" si="71"/>
        <v>0.72899999999999998</v>
      </c>
      <c r="BD63" s="9">
        <v>2.5379999999999998</v>
      </c>
      <c r="BE63" s="3">
        <v>3.4369999999999998</v>
      </c>
      <c r="BF63" s="15">
        <v>4.1130000000000004</v>
      </c>
      <c r="BG63" s="15">
        <f t="shared" si="72"/>
        <v>3.4369999999999998</v>
      </c>
      <c r="BH63" s="9">
        <f t="shared" si="73"/>
        <v>0.89900000000000002</v>
      </c>
      <c r="BI63" s="10">
        <f t="shared" si="74"/>
        <v>0.6760000000000006</v>
      </c>
      <c r="BJ63" s="9">
        <v>2.5379999999999998</v>
      </c>
      <c r="BK63" s="3">
        <v>3.4390000000000001</v>
      </c>
      <c r="BL63" s="15">
        <v>4.2009999999999996</v>
      </c>
      <c r="BM63" s="15">
        <f t="shared" si="75"/>
        <v>3.4390000000000001</v>
      </c>
      <c r="BN63" s="9">
        <f t="shared" si="76"/>
        <v>0.90100000000000025</v>
      </c>
      <c r="BO63" s="10">
        <f t="shared" si="77"/>
        <v>0.76199999999999957</v>
      </c>
      <c r="BP63">
        <f t="shared" si="78"/>
        <v>0</v>
      </c>
      <c r="BQ63" s="93">
        <f t="shared" si="79"/>
        <v>1.0089786756453423</v>
      </c>
      <c r="BR63" s="93">
        <f t="shared" si="80"/>
        <v>1.0112233445566781</v>
      </c>
      <c r="BS63" s="93" t="str">
        <f>VLOOKUP(C63,'Koppeling locatie - aslocatie'!$A$2:$C$8139,2,FALSE)</f>
        <v>AM_EX_L_34_21</v>
      </c>
      <c r="BT63" s="93">
        <f>VLOOKUP($BS63,aslocaties_v01!$C$3:$AA$500,MATCH($K$3/10,aslocaties_v01!$C$2:$X$2),FALSE)</f>
        <v>3.0510000000000002</v>
      </c>
      <c r="BU63" s="93">
        <f>VLOOKUP(BS63,aslocaties_v01!$C$3:$AA$500,MATCH($K$3,aslocaties_v01!$C$2:$X$2),FALSE)</f>
        <v>3.4359999999999999</v>
      </c>
      <c r="BV63" s="93">
        <f>VLOOKUP(BS63,aslocaties_v01!$C$3:$AA$500,MATCH($K$3*10,aslocaties_v01!$C$2:$Y$2),FALSE)</f>
        <v>3.8690000000000002</v>
      </c>
      <c r="BW63" s="93">
        <f t="shared" si="81"/>
        <v>0.38499999999999979</v>
      </c>
      <c r="BX63" s="93">
        <f t="shared" si="82"/>
        <v>0.43300000000000027</v>
      </c>
      <c r="BY63" s="94">
        <f t="shared" si="83"/>
        <v>0.56790123456790154</v>
      </c>
      <c r="BZ63" s="94">
        <f t="shared" si="84"/>
        <v>6.6810344827585522E-2</v>
      </c>
      <c r="CA63" s="94">
        <f t="shared" si="85"/>
        <v>0.51300000000000034</v>
      </c>
      <c r="CB63">
        <f t="shared" si="86"/>
        <v>7.0000000000001172E-3</v>
      </c>
      <c r="CC63" s="58">
        <f t="shared" si="87"/>
        <v>2.3999999999999577E-2</v>
      </c>
      <c r="CD63" s="95" t="b">
        <f t="shared" si="88"/>
        <v>1</v>
      </c>
      <c r="CE63" s="96" t="b">
        <f t="shared" si="89"/>
        <v>1</v>
      </c>
      <c r="CF63" t="b">
        <f t="shared" si="90"/>
        <v>1</v>
      </c>
      <c r="CG63" t="b">
        <f t="shared" si="91"/>
        <v>1</v>
      </c>
      <c r="CH63" s="84" t="b">
        <f t="shared" si="92"/>
        <v>0</v>
      </c>
      <c r="CI63" t="str">
        <f t="shared" si="93"/>
        <v/>
      </c>
      <c r="CJ63" t="b">
        <f t="shared" si="94"/>
        <v>0</v>
      </c>
      <c r="CK63" t="b">
        <f t="shared" si="95"/>
        <v>1</v>
      </c>
      <c r="CL63" s="84" t="b">
        <f t="shared" si="115"/>
        <v>1</v>
      </c>
      <c r="CM63">
        <f t="shared" si="96"/>
        <v>9.4E-2</v>
      </c>
      <c r="CN63" t="b">
        <f t="shared" si="97"/>
        <v>1</v>
      </c>
      <c r="CO63" s="84">
        <f t="shared" si="98"/>
        <v>6.5292335550370861</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453</v>
      </c>
      <c r="B64" s="3">
        <v>2</v>
      </c>
      <c r="C64" s="3" t="s">
        <v>1215</v>
      </c>
      <c r="D64" s="3" t="str">
        <f t="shared" si="58"/>
        <v>AM_1_34-1_dk_0060</v>
      </c>
      <c r="E64" s="3" t="str">
        <f t="shared" si="59"/>
        <v>0060</v>
      </c>
      <c r="F64" s="3">
        <v>110460.523</v>
      </c>
      <c r="G64" s="15">
        <v>415062.625</v>
      </c>
      <c r="H64" s="35" t="str">
        <f t="shared" si="60"/>
        <v>ja</v>
      </c>
      <c r="I64" s="42">
        <v>348</v>
      </c>
      <c r="J64" s="20" t="s">
        <v>2278</v>
      </c>
      <c r="K64" s="21">
        <v>10000</v>
      </c>
      <c r="L64" s="28">
        <f t="shared" si="112"/>
        <v>1</v>
      </c>
      <c r="M64" s="28">
        <f t="shared" si="113"/>
        <v>1</v>
      </c>
      <c r="N64" s="56">
        <f t="shared" si="61"/>
        <v>10000</v>
      </c>
      <c r="O64" s="33">
        <f t="shared" si="114"/>
        <v>5173.4908457684551</v>
      </c>
      <c r="P64" s="37">
        <f t="shared" si="62"/>
        <v>104.51813423995121</v>
      </c>
      <c r="Q64" s="9" t="s">
        <v>12</v>
      </c>
      <c r="R64" s="55" t="s">
        <v>12</v>
      </c>
      <c r="S64" s="55">
        <v>2.5640000000000001</v>
      </c>
      <c r="T64" s="55">
        <v>2.7040000000000002</v>
      </c>
      <c r="U64" s="55">
        <v>2.855</v>
      </c>
      <c r="V64" s="3">
        <v>3.01</v>
      </c>
      <c r="W64" s="3">
        <v>3.2069999999999999</v>
      </c>
      <c r="X64" s="3" t="s">
        <v>12</v>
      </c>
      <c r="Y64" s="3">
        <v>3.6429999999999998</v>
      </c>
      <c r="Z64" s="15" t="s">
        <v>12</v>
      </c>
      <c r="AA64" s="10">
        <f t="shared" si="63"/>
        <v>3.2069999999999999</v>
      </c>
      <c r="AB64" s="9">
        <f t="shared" si="64"/>
        <v>0.35199999999999987</v>
      </c>
      <c r="AC64" s="10">
        <f t="shared" si="65"/>
        <v>0.43599999999999994</v>
      </c>
      <c r="AD64" s="9" t="s">
        <v>12</v>
      </c>
      <c r="AE64" s="55" t="s">
        <v>12</v>
      </c>
      <c r="AF64" s="55">
        <v>0.72599999999999998</v>
      </c>
      <c r="AG64" s="55">
        <v>0.80100000000000005</v>
      </c>
      <c r="AH64" s="55">
        <v>0.88800000000000001</v>
      </c>
      <c r="AI64" s="3">
        <v>0.98199999999999998</v>
      </c>
      <c r="AJ64" s="3">
        <v>1.1040000000000001</v>
      </c>
      <c r="AK64" s="3" t="s">
        <v>12</v>
      </c>
      <c r="AL64" s="3">
        <v>1.37</v>
      </c>
      <c r="AM64" s="15" t="s">
        <v>12</v>
      </c>
      <c r="AN64" s="10">
        <f t="shared" si="66"/>
        <v>1.1040000000000001</v>
      </c>
      <c r="AO64" s="9">
        <f t="shared" si="67"/>
        <v>0.21600000000000008</v>
      </c>
      <c r="AP64" s="10">
        <f t="shared" si="68"/>
        <v>0.26600000000000001</v>
      </c>
      <c r="AQ64" s="9" t="s">
        <v>12</v>
      </c>
      <c r="AR64" s="55" t="s">
        <v>12</v>
      </c>
      <c r="AS64" s="55">
        <v>2.7959999999999998</v>
      </c>
      <c r="AT64" s="55">
        <v>2.9049999999999998</v>
      </c>
      <c r="AU64" s="55">
        <v>3.0179999999999998</v>
      </c>
      <c r="AV64" s="3">
        <v>3.125</v>
      </c>
      <c r="AW64" s="3">
        <v>3.2549999999999999</v>
      </c>
      <c r="AX64" s="3" t="s">
        <v>12</v>
      </c>
      <c r="AY64" s="3">
        <v>3.5129999999999999</v>
      </c>
      <c r="AZ64" s="15" t="s">
        <v>12</v>
      </c>
      <c r="BA64" s="10">
        <f t="shared" si="69"/>
        <v>3.2549999999999999</v>
      </c>
      <c r="BB64" s="9">
        <f t="shared" si="70"/>
        <v>0.2370000000000001</v>
      </c>
      <c r="BC64" s="10">
        <f t="shared" si="71"/>
        <v>0.25800000000000001</v>
      </c>
      <c r="BD64" s="9">
        <v>4.1849999999999996</v>
      </c>
      <c r="BE64" s="3">
        <v>4.8949999999999996</v>
      </c>
      <c r="BF64" s="15">
        <v>5.79</v>
      </c>
      <c r="BG64" s="15">
        <f t="shared" si="72"/>
        <v>4.8949999999999996</v>
      </c>
      <c r="BH64" s="9">
        <f t="shared" si="73"/>
        <v>0.71</v>
      </c>
      <c r="BI64" s="10">
        <f t="shared" si="74"/>
        <v>0.89500000000000046</v>
      </c>
      <c r="BJ64" s="9">
        <v>4.3879999999999999</v>
      </c>
      <c r="BK64" s="3">
        <v>5.2149999999999999</v>
      </c>
      <c r="BL64" s="15">
        <v>6.2729999999999997</v>
      </c>
      <c r="BM64" s="15">
        <f t="shared" si="75"/>
        <v>5.2149999999999999</v>
      </c>
      <c r="BN64" s="9">
        <f t="shared" si="76"/>
        <v>0.82699999999999996</v>
      </c>
      <c r="BO64" s="10">
        <f t="shared" si="77"/>
        <v>1.0579999999999998</v>
      </c>
      <c r="BP64">
        <f t="shared" si="78"/>
        <v>0</v>
      </c>
      <c r="BQ64" s="93">
        <f t="shared" si="79"/>
        <v>2.017045454545455</v>
      </c>
      <c r="BR64" s="93">
        <f t="shared" si="80"/>
        <v>2.3494318181818188</v>
      </c>
      <c r="BS64" s="93" t="str">
        <f>VLOOKUP(C64,'Koppeling locatie - aslocatie'!$A$2:$C$8139,2,FALSE)</f>
        <v>amer258</v>
      </c>
      <c r="BT64" s="93">
        <f>VLOOKUP($BS64,aslocaties_v01!$C$3:$AA$500,MATCH($K$3/10,aslocaties_v01!$C$2:$X$2),FALSE)</f>
        <v>2.8730000000000002</v>
      </c>
      <c r="BU64" s="93">
        <f>VLOOKUP(BS64,aslocaties_v01!$C$3:$AA$500,MATCH($K$3,aslocaties_v01!$C$2:$X$2),FALSE)</f>
        <v>3.226</v>
      </c>
      <c r="BV64" s="93">
        <f>VLOOKUP(BS64,aslocaties_v01!$C$3:$AA$500,MATCH($K$3*10,aslocaties_v01!$C$2:$Y$2),FALSE)</f>
        <v>3.661</v>
      </c>
      <c r="BW64" s="93">
        <f t="shared" si="81"/>
        <v>0.35299999999999976</v>
      </c>
      <c r="BX64" s="93">
        <f t="shared" si="82"/>
        <v>0.43500000000000005</v>
      </c>
      <c r="BY64" s="94">
        <f t="shared" si="83"/>
        <v>2.8409090909087276E-3</v>
      </c>
      <c r="BZ64" s="94">
        <f t="shared" si="84"/>
        <v>2.2935779816510848E-3</v>
      </c>
      <c r="CA64" s="94">
        <f t="shared" si="85"/>
        <v>1.8000000000000238E-2</v>
      </c>
      <c r="CB64">
        <f t="shared" si="86"/>
        <v>1.9000000000000128E-2</v>
      </c>
      <c r="CC64" s="58">
        <f t="shared" si="87"/>
        <v>1.8000000000000238E-2</v>
      </c>
      <c r="CD64" s="95" t="b">
        <f t="shared" si="88"/>
        <v>0</v>
      </c>
      <c r="CE64" s="96" t="b">
        <f t="shared" si="89"/>
        <v>1</v>
      </c>
      <c r="CF64" t="b">
        <f t="shared" si="90"/>
        <v>1</v>
      </c>
      <c r="CG64" t="b">
        <f t="shared" si="91"/>
        <v>1</v>
      </c>
      <c r="CH64" s="84" t="b">
        <f t="shared" si="92"/>
        <v>1</v>
      </c>
      <c r="CI64">
        <f t="shared" si="93"/>
        <v>1.1040000000000001</v>
      </c>
      <c r="CJ64" t="b">
        <f t="shared" si="94"/>
        <v>1</v>
      </c>
      <c r="CK64" t="b">
        <f t="shared" si="95"/>
        <v>1</v>
      </c>
      <c r="CL64" s="84" t="b">
        <f t="shared" si="115"/>
        <v>1</v>
      </c>
      <c r="CM64">
        <f t="shared" si="96"/>
        <v>3.2549999999999999</v>
      </c>
      <c r="CN64" t="b">
        <f t="shared" si="97"/>
        <v>1</v>
      </c>
      <c r="CO64" s="84">
        <f t="shared" si="98"/>
        <v>6.6794774688337943E-2</v>
      </c>
      <c r="CP64" t="b">
        <f t="shared" si="99"/>
        <v>1</v>
      </c>
      <c r="CQ64" s="96" t="b">
        <f t="shared" si="100"/>
        <v>1</v>
      </c>
      <c r="CR64" t="b">
        <f t="shared" si="101"/>
        <v>1</v>
      </c>
      <c r="CS64" t="b">
        <f t="shared" si="102"/>
        <v>1</v>
      </c>
      <c r="CT64" t="b">
        <f t="shared" si="103"/>
        <v>1</v>
      </c>
      <c r="CU64" t="b">
        <f t="shared" si="104"/>
        <v>1</v>
      </c>
      <c r="CV64" s="84" t="b">
        <f t="shared" si="105"/>
        <v>1</v>
      </c>
      <c r="CW64" t="b">
        <f t="shared" si="106"/>
        <v>1</v>
      </c>
      <c r="CX64" t="b">
        <f t="shared" si="107"/>
        <v>1</v>
      </c>
      <c r="CY64" t="b">
        <f t="shared" si="108"/>
        <v>1</v>
      </c>
      <c r="CZ64" t="b">
        <f t="shared" si="109"/>
        <v>1</v>
      </c>
      <c r="DA64" s="84">
        <f t="shared" si="110"/>
        <v>0</v>
      </c>
      <c r="DB64" t="b">
        <f t="shared" si="111"/>
        <v>0</v>
      </c>
    </row>
    <row r="65" spans="1:106">
      <c r="A65" s="9">
        <v>454</v>
      </c>
      <c r="B65" s="3">
        <v>2</v>
      </c>
      <c r="C65" s="3" t="s">
        <v>1216</v>
      </c>
      <c r="D65" s="3" t="str">
        <f t="shared" si="58"/>
        <v>AM_1_34-1_dk_0061</v>
      </c>
      <c r="E65" s="3" t="str">
        <f t="shared" si="59"/>
        <v>0061</v>
      </c>
      <c r="F65" s="3">
        <v>110356.219</v>
      </c>
      <c r="G65" s="15">
        <v>415055.93800000002</v>
      </c>
      <c r="H65" s="35" t="str">
        <f t="shared" si="60"/>
        <v>ja</v>
      </c>
      <c r="I65" s="42">
        <v>348</v>
      </c>
      <c r="J65" s="20" t="s">
        <v>2278</v>
      </c>
      <c r="K65" s="21">
        <v>10000</v>
      </c>
      <c r="L65" s="28">
        <f t="shared" si="112"/>
        <v>1</v>
      </c>
      <c r="M65" s="28">
        <f t="shared" si="113"/>
        <v>1</v>
      </c>
      <c r="N65" s="56">
        <f t="shared" si="61"/>
        <v>10000</v>
      </c>
      <c r="O65" s="33">
        <f t="shared" si="114"/>
        <v>104.51813423995121</v>
      </c>
      <c r="P65" s="37">
        <f t="shared" si="62"/>
        <v>77.466885880368551</v>
      </c>
      <c r="Q65" s="9" t="s">
        <v>12</v>
      </c>
      <c r="R65" s="55" t="s">
        <v>12</v>
      </c>
      <c r="S65" s="55">
        <v>2.5619999999999998</v>
      </c>
      <c r="T65" s="55">
        <v>2.7029999999999998</v>
      </c>
      <c r="U65" s="55">
        <v>2.8519999999999999</v>
      </c>
      <c r="V65" s="3">
        <v>3.0070000000000001</v>
      </c>
      <c r="W65" s="3">
        <v>3.2040000000000002</v>
      </c>
      <c r="X65" s="3" t="s">
        <v>12</v>
      </c>
      <c r="Y65" s="3">
        <v>3.64</v>
      </c>
      <c r="Z65" s="15" t="s">
        <v>12</v>
      </c>
      <c r="AA65" s="10">
        <f t="shared" si="63"/>
        <v>3.2040000000000002</v>
      </c>
      <c r="AB65" s="9">
        <f t="shared" si="64"/>
        <v>0.35200000000000031</v>
      </c>
      <c r="AC65" s="10">
        <f t="shared" si="65"/>
        <v>0.43599999999999994</v>
      </c>
      <c r="AD65" s="9" t="s">
        <v>12</v>
      </c>
      <c r="AE65" s="55" t="s">
        <v>12</v>
      </c>
      <c r="AF65" s="55">
        <v>0.749</v>
      </c>
      <c r="AG65" s="55">
        <v>0.81799999999999995</v>
      </c>
      <c r="AH65" s="55">
        <v>0.89500000000000002</v>
      </c>
      <c r="AI65" s="3">
        <v>0.98199999999999998</v>
      </c>
      <c r="AJ65" s="3">
        <v>1.0960000000000001</v>
      </c>
      <c r="AK65" s="3" t="s">
        <v>12</v>
      </c>
      <c r="AL65" s="3">
        <v>1.3580000000000001</v>
      </c>
      <c r="AM65" s="15" t="s">
        <v>12</v>
      </c>
      <c r="AN65" s="10">
        <f t="shared" si="66"/>
        <v>1.0960000000000001</v>
      </c>
      <c r="AO65" s="9">
        <f t="shared" si="67"/>
        <v>0.20100000000000007</v>
      </c>
      <c r="AP65" s="10">
        <f t="shared" si="68"/>
        <v>0.26200000000000001</v>
      </c>
      <c r="AQ65" s="9" t="s">
        <v>12</v>
      </c>
      <c r="AR65" s="55" t="s">
        <v>12</v>
      </c>
      <c r="AS65" s="55">
        <v>2.6389999999999998</v>
      </c>
      <c r="AT65" s="55">
        <v>2.7519999999999998</v>
      </c>
      <c r="AU65" s="55">
        <v>2.8740000000000001</v>
      </c>
      <c r="AV65" s="3">
        <v>2.9929999999999999</v>
      </c>
      <c r="AW65" s="3">
        <v>3.1379999999999999</v>
      </c>
      <c r="AX65" s="3" t="s">
        <v>12</v>
      </c>
      <c r="AY65" s="3">
        <v>3.43</v>
      </c>
      <c r="AZ65" s="15" t="s">
        <v>12</v>
      </c>
      <c r="BA65" s="10">
        <f t="shared" si="69"/>
        <v>3.1379999999999999</v>
      </c>
      <c r="BB65" s="9">
        <f t="shared" si="70"/>
        <v>0.26399999999999979</v>
      </c>
      <c r="BC65" s="10">
        <f t="shared" si="71"/>
        <v>0.29200000000000026</v>
      </c>
      <c r="BD65" s="9">
        <v>4.1509999999999998</v>
      </c>
      <c r="BE65" s="3">
        <v>4.8449999999999998</v>
      </c>
      <c r="BF65" s="15">
        <v>5.7619999999999996</v>
      </c>
      <c r="BG65" s="15">
        <f t="shared" si="72"/>
        <v>4.8449999999999998</v>
      </c>
      <c r="BH65" s="9">
        <f t="shared" si="73"/>
        <v>0.69399999999999995</v>
      </c>
      <c r="BI65" s="10">
        <f t="shared" si="74"/>
        <v>0.91699999999999982</v>
      </c>
      <c r="BJ65" s="9">
        <v>4.3929999999999998</v>
      </c>
      <c r="BK65" s="3">
        <v>5.194</v>
      </c>
      <c r="BL65" s="15">
        <v>6.2539999999999996</v>
      </c>
      <c r="BM65" s="15">
        <f t="shared" si="75"/>
        <v>5.194</v>
      </c>
      <c r="BN65" s="9">
        <f t="shared" si="76"/>
        <v>0.80100000000000016</v>
      </c>
      <c r="BO65" s="10">
        <f t="shared" si="77"/>
        <v>1.0599999999999996</v>
      </c>
      <c r="BP65">
        <f t="shared" si="78"/>
        <v>0</v>
      </c>
      <c r="BQ65" s="93">
        <f t="shared" si="79"/>
        <v>1.9715909090909072</v>
      </c>
      <c r="BR65" s="93">
        <f t="shared" si="80"/>
        <v>2.2755681818181803</v>
      </c>
      <c r="BS65" s="93" t="str">
        <f>VLOOKUP(C65,'Koppeling locatie - aslocatie'!$A$2:$C$8139,2,FALSE)</f>
        <v>amer258</v>
      </c>
      <c r="BT65" s="93">
        <f>VLOOKUP($BS65,aslocaties_v01!$C$3:$AA$500,MATCH($K$3/10,aslocaties_v01!$C$2:$X$2),FALSE)</f>
        <v>2.8730000000000002</v>
      </c>
      <c r="BU65" s="93">
        <f>VLOOKUP(BS65,aslocaties_v01!$C$3:$AA$500,MATCH($K$3,aslocaties_v01!$C$2:$X$2),FALSE)</f>
        <v>3.226</v>
      </c>
      <c r="BV65" s="93">
        <f>VLOOKUP(BS65,aslocaties_v01!$C$3:$AA$500,MATCH($K$3*10,aslocaties_v01!$C$2:$Y$2),FALSE)</f>
        <v>3.661</v>
      </c>
      <c r="BW65" s="93">
        <f t="shared" si="81"/>
        <v>0.35299999999999976</v>
      </c>
      <c r="BX65" s="93">
        <f t="shared" si="82"/>
        <v>0.43500000000000005</v>
      </c>
      <c r="BY65" s="94">
        <f t="shared" si="83"/>
        <v>2.8409090909076173E-3</v>
      </c>
      <c r="BZ65" s="94">
        <f t="shared" si="84"/>
        <v>2.2935779816510848E-3</v>
      </c>
      <c r="CA65" s="94">
        <f t="shared" si="85"/>
        <v>2.1000000000000352E-2</v>
      </c>
      <c r="CB65">
        <f t="shared" si="86"/>
        <v>2.1999999999999797E-2</v>
      </c>
      <c r="CC65" s="58">
        <f t="shared" si="87"/>
        <v>2.0999999999999908E-2</v>
      </c>
      <c r="CD65" s="95" t="b">
        <f t="shared" si="88"/>
        <v>0</v>
      </c>
      <c r="CE65" s="96" t="b">
        <f t="shared" si="89"/>
        <v>1</v>
      </c>
      <c r="CF65" t="b">
        <f t="shared" si="90"/>
        <v>1</v>
      </c>
      <c r="CG65" t="b">
        <f t="shared" si="91"/>
        <v>1</v>
      </c>
      <c r="CH65" s="84" t="b">
        <f t="shared" si="92"/>
        <v>1</v>
      </c>
      <c r="CI65">
        <f t="shared" si="93"/>
        <v>1.0960000000000001</v>
      </c>
      <c r="CJ65" t="b">
        <f t="shared" si="94"/>
        <v>1</v>
      </c>
      <c r="CK65" t="b">
        <f t="shared" si="95"/>
        <v>1</v>
      </c>
      <c r="CL65" s="84" t="b">
        <f t="shared" si="115"/>
        <v>1</v>
      </c>
      <c r="CM65">
        <f t="shared" si="96"/>
        <v>3.1379999999999999</v>
      </c>
      <c r="CN65" t="b">
        <f t="shared" si="97"/>
        <v>1</v>
      </c>
      <c r="CO65" s="84">
        <f t="shared" si="98"/>
        <v>7.1347716387182056E-2</v>
      </c>
      <c r="CP65" t="b">
        <f t="shared" si="99"/>
        <v>1</v>
      </c>
      <c r="CQ65" s="96" t="b">
        <f t="shared" si="100"/>
        <v>1</v>
      </c>
      <c r="CR65" t="b">
        <f t="shared" si="101"/>
        <v>1</v>
      </c>
      <c r="CS65" t="b">
        <f t="shared" si="102"/>
        <v>1</v>
      </c>
      <c r="CT65" t="b">
        <f t="shared" si="103"/>
        <v>1</v>
      </c>
      <c r="CU65" t="b">
        <f t="shared" si="104"/>
        <v>1</v>
      </c>
      <c r="CV65" s="84" t="b">
        <f t="shared" si="105"/>
        <v>1</v>
      </c>
      <c r="CW65" t="b">
        <f t="shared" si="106"/>
        <v>1</v>
      </c>
      <c r="CX65" t="b">
        <f t="shared" si="107"/>
        <v>1</v>
      </c>
      <c r="CY65" t="b">
        <f t="shared" si="108"/>
        <v>1</v>
      </c>
      <c r="CZ65" t="b">
        <f t="shared" si="109"/>
        <v>1</v>
      </c>
      <c r="DA65" s="84">
        <f t="shared" si="110"/>
        <v>0</v>
      </c>
      <c r="DB65" t="b">
        <f t="shared" si="111"/>
        <v>0</v>
      </c>
    </row>
    <row r="66" spans="1:106">
      <c r="A66" s="9">
        <v>455</v>
      </c>
      <c r="B66" s="3">
        <v>2</v>
      </c>
      <c r="C66" s="3" t="s">
        <v>1217</v>
      </c>
      <c r="D66" s="3" t="str">
        <f t="shared" si="58"/>
        <v>AM_1_34-1_dk_0062</v>
      </c>
      <c r="E66" s="3" t="str">
        <f t="shared" si="59"/>
        <v>0062</v>
      </c>
      <c r="F66" s="3">
        <v>110288.961</v>
      </c>
      <c r="G66" s="15">
        <v>415017.5</v>
      </c>
      <c r="H66" s="35" t="str">
        <f t="shared" si="60"/>
        <v>ja</v>
      </c>
      <c r="I66" s="42">
        <v>348</v>
      </c>
      <c r="J66" s="20" t="s">
        <v>2278</v>
      </c>
      <c r="K66" s="21">
        <v>10000</v>
      </c>
      <c r="L66" s="28">
        <f t="shared" si="112"/>
        <v>1</v>
      </c>
      <c r="M66" s="28">
        <f t="shared" si="113"/>
        <v>1</v>
      </c>
      <c r="N66" s="56">
        <f t="shared" si="61"/>
        <v>10000</v>
      </c>
      <c r="O66" s="33">
        <f t="shared" si="114"/>
        <v>77.466885880368551</v>
      </c>
      <c r="P66" s="37">
        <f t="shared" si="62"/>
        <v>105.10221549043568</v>
      </c>
      <c r="Q66" s="9" t="s">
        <v>12</v>
      </c>
      <c r="R66" s="55" t="s">
        <v>12</v>
      </c>
      <c r="S66" s="55">
        <v>2.5609999999999999</v>
      </c>
      <c r="T66" s="55">
        <v>2.7010000000000001</v>
      </c>
      <c r="U66" s="55">
        <v>2.851</v>
      </c>
      <c r="V66" s="3">
        <v>3.0049999999999999</v>
      </c>
      <c r="W66" s="3">
        <v>3.202</v>
      </c>
      <c r="X66" s="3" t="s">
        <v>12</v>
      </c>
      <c r="Y66" s="3">
        <v>3.6379999999999999</v>
      </c>
      <c r="Z66" s="15" t="s">
        <v>12</v>
      </c>
      <c r="AA66" s="10">
        <f t="shared" si="63"/>
        <v>3.202</v>
      </c>
      <c r="AB66" s="9">
        <f t="shared" si="64"/>
        <v>0.35099999999999998</v>
      </c>
      <c r="AC66" s="10">
        <f t="shared" si="65"/>
        <v>0.43599999999999994</v>
      </c>
      <c r="AD66" s="9" t="s">
        <v>12</v>
      </c>
      <c r="AE66" s="55" t="s">
        <v>12</v>
      </c>
      <c r="AF66" s="55">
        <v>0.71399999999999997</v>
      </c>
      <c r="AG66" s="55">
        <v>0.78800000000000003</v>
      </c>
      <c r="AH66" s="55">
        <v>0.872</v>
      </c>
      <c r="AI66" s="3">
        <v>0.96199999999999997</v>
      </c>
      <c r="AJ66" s="3">
        <v>1.08</v>
      </c>
      <c r="AK66" s="3" t="s">
        <v>12</v>
      </c>
      <c r="AL66" s="3">
        <v>1.347</v>
      </c>
      <c r="AM66" s="15" t="s">
        <v>12</v>
      </c>
      <c r="AN66" s="10">
        <f t="shared" si="66"/>
        <v>1.08</v>
      </c>
      <c r="AO66" s="9">
        <f t="shared" si="67"/>
        <v>0.20800000000000007</v>
      </c>
      <c r="AP66" s="10">
        <f t="shared" si="68"/>
        <v>0.2669999999999999</v>
      </c>
      <c r="AQ66" s="9" t="s">
        <v>12</v>
      </c>
      <c r="AR66" s="55" t="s">
        <v>12</v>
      </c>
      <c r="AS66" s="55">
        <v>2.5499999999999998</v>
      </c>
      <c r="AT66" s="55">
        <v>2.6880000000000002</v>
      </c>
      <c r="AU66" s="55">
        <v>2.8340000000000001</v>
      </c>
      <c r="AV66" s="3">
        <v>2.9780000000000002</v>
      </c>
      <c r="AW66" s="3">
        <v>3.145</v>
      </c>
      <c r="AX66" s="3" t="s">
        <v>12</v>
      </c>
      <c r="AY66" s="3">
        <v>3.4550000000000001</v>
      </c>
      <c r="AZ66" s="15" t="s">
        <v>12</v>
      </c>
      <c r="BA66" s="10">
        <f t="shared" si="69"/>
        <v>3.145</v>
      </c>
      <c r="BB66" s="9">
        <f t="shared" si="70"/>
        <v>0.31099999999999994</v>
      </c>
      <c r="BC66" s="10">
        <f t="shared" si="71"/>
        <v>0.31000000000000005</v>
      </c>
      <c r="BD66" s="9">
        <v>4.0949999999999998</v>
      </c>
      <c r="BE66" s="3">
        <v>4.8230000000000004</v>
      </c>
      <c r="BF66" s="15">
        <v>5.7530000000000001</v>
      </c>
      <c r="BG66" s="15">
        <f t="shared" si="72"/>
        <v>4.8230000000000004</v>
      </c>
      <c r="BH66" s="9">
        <f t="shared" si="73"/>
        <v>0.72800000000000065</v>
      </c>
      <c r="BI66" s="10">
        <f t="shared" si="74"/>
        <v>0.92999999999999972</v>
      </c>
      <c r="BJ66" s="9">
        <v>4.3310000000000004</v>
      </c>
      <c r="BK66" s="3">
        <v>5.14</v>
      </c>
      <c r="BL66" s="15">
        <v>6.2119999999999997</v>
      </c>
      <c r="BM66" s="15">
        <f t="shared" si="75"/>
        <v>5.14</v>
      </c>
      <c r="BN66" s="9">
        <f t="shared" si="76"/>
        <v>0.80899999999999928</v>
      </c>
      <c r="BO66" s="10">
        <f t="shared" si="77"/>
        <v>1.0720000000000001</v>
      </c>
      <c r="BP66">
        <f t="shared" si="78"/>
        <v>0</v>
      </c>
      <c r="BQ66" s="93">
        <f t="shared" si="79"/>
        <v>2.0740740740740762</v>
      </c>
      <c r="BR66" s="93">
        <f t="shared" si="80"/>
        <v>2.304843304843303</v>
      </c>
      <c r="BS66" s="93" t="str">
        <f>VLOOKUP(C66,'Koppeling locatie - aslocatie'!$A$2:$C$8139,2,FALSE)</f>
        <v>amer259</v>
      </c>
      <c r="BT66" s="93">
        <f>VLOOKUP($BS66,aslocaties_v01!$C$3:$AA$500,MATCH($K$3/10,aslocaties_v01!$C$2:$X$2),FALSE)</f>
        <v>2.847</v>
      </c>
      <c r="BU66" s="93">
        <f>VLOOKUP(BS66,aslocaties_v01!$C$3:$AA$500,MATCH($K$3,aslocaties_v01!$C$2:$X$2),FALSE)</f>
        <v>3.1949999999999998</v>
      </c>
      <c r="BV66" s="93">
        <f>VLOOKUP(BS66,aslocaties_v01!$C$3:$AA$500,MATCH($K$3*10,aslocaties_v01!$C$2:$Y$2),FALSE)</f>
        <v>3.63</v>
      </c>
      <c r="BW66" s="93">
        <f t="shared" si="81"/>
        <v>0.34799999999999986</v>
      </c>
      <c r="BX66" s="93">
        <f t="shared" si="82"/>
        <v>0.43500000000000005</v>
      </c>
      <c r="BY66" s="94">
        <f t="shared" si="83"/>
        <v>8.5470085470088497E-3</v>
      </c>
      <c r="BZ66" s="94">
        <f t="shared" si="84"/>
        <v>2.2935779816510848E-3</v>
      </c>
      <c r="CA66" s="94">
        <f t="shared" si="85"/>
        <v>4.0000000000000036E-3</v>
      </c>
      <c r="CB66">
        <f t="shared" si="86"/>
        <v>7.0000000000001172E-3</v>
      </c>
      <c r="CC66" s="58">
        <f t="shared" si="87"/>
        <v>8.0000000000000071E-3</v>
      </c>
      <c r="CD66" s="95" t="b">
        <f t="shared" si="88"/>
        <v>0</v>
      </c>
      <c r="CE66" s="96" t="b">
        <f t="shared" si="89"/>
        <v>1</v>
      </c>
      <c r="CF66" t="b">
        <f t="shared" si="90"/>
        <v>1</v>
      </c>
      <c r="CG66" t="b">
        <f t="shared" si="91"/>
        <v>1</v>
      </c>
      <c r="CH66" s="84" t="b">
        <f t="shared" si="92"/>
        <v>1</v>
      </c>
      <c r="CI66">
        <f t="shared" si="93"/>
        <v>1.08</v>
      </c>
      <c r="CJ66" t="b">
        <f t="shared" si="94"/>
        <v>1</v>
      </c>
      <c r="CK66" t="b">
        <f t="shared" si="95"/>
        <v>1</v>
      </c>
      <c r="CL66" s="84" t="b">
        <f t="shared" si="115"/>
        <v>1</v>
      </c>
      <c r="CM66">
        <f t="shared" si="96"/>
        <v>3.145</v>
      </c>
      <c r="CN66" t="b">
        <f t="shared" si="97"/>
        <v>1</v>
      </c>
      <c r="CO66" s="84">
        <f t="shared" si="98"/>
        <v>6.9993523654797385E-2</v>
      </c>
      <c r="CP66" t="b">
        <f t="shared" si="99"/>
        <v>1</v>
      </c>
      <c r="CQ66" s="96" t="b">
        <f t="shared" si="100"/>
        <v>1</v>
      </c>
      <c r="CR66" t="b">
        <f t="shared" si="101"/>
        <v>1</v>
      </c>
      <c r="CS66" t="b">
        <f t="shared" si="102"/>
        <v>1</v>
      </c>
      <c r="CT66" t="b">
        <f t="shared" si="103"/>
        <v>1</v>
      </c>
      <c r="CU66" t="b">
        <f t="shared" si="104"/>
        <v>1</v>
      </c>
      <c r="CV66" s="84" t="b">
        <f t="shared" si="105"/>
        <v>1</v>
      </c>
      <c r="CW66" t="b">
        <f t="shared" si="106"/>
        <v>1</v>
      </c>
      <c r="CX66" t="b">
        <f t="shared" si="107"/>
        <v>1</v>
      </c>
      <c r="CY66" t="b">
        <f t="shared" si="108"/>
        <v>1</v>
      </c>
      <c r="CZ66" t="b">
        <f t="shared" si="109"/>
        <v>1</v>
      </c>
      <c r="DA66" s="84">
        <f t="shared" si="110"/>
        <v>0</v>
      </c>
      <c r="DB66" t="b">
        <f t="shared" si="111"/>
        <v>0</v>
      </c>
    </row>
    <row r="67" spans="1:106">
      <c r="A67" s="9">
        <v>456</v>
      </c>
      <c r="B67" s="3">
        <v>2</v>
      </c>
      <c r="C67" s="3" t="s">
        <v>1218</v>
      </c>
      <c r="D67" s="3" t="str">
        <f t="shared" ref="D67:D98" si="116">IF(ISERROR(FIND("_",C67)),C67,LEFT(C67,LEN(C67)-LEN(RIGHT(C67,LEN(C67)-FIND("~",SUBSTITUTE(C67,"_","~",LEN(C67)-LEN(SUBSTITUTE(C67,"_",""))))))) &amp; TEXT(INT(RIGHT(C67,LEN(C67)-FIND("~",SUBSTITUTE(C67,"_","~",LEN(C67)-LEN(SUBSTITUTE(C67,"_","")))))), "0000") )</f>
        <v>AM_1_34-1_dk_0063</v>
      </c>
      <c r="E67" s="3" t="str">
        <f t="shared" ref="E67:E98" si="117">TEXT(INT(RIGHT(C67,LEN(C67)-FIND("~",SUBSTITUTE(C67,"_","~",LEN(C67)-LEN(SUBSTITUTE(C67,"_","")))))), "0000")</f>
        <v>0063</v>
      </c>
      <c r="F67" s="3">
        <v>110184.31200000001</v>
      </c>
      <c r="G67" s="15">
        <v>415007.75</v>
      </c>
      <c r="H67" s="35" t="str">
        <f t="shared" ref="H67:H98" si="118">IF(COUNTIF(C:C, "="&amp;C67)=1,"ja", "nee")</f>
        <v>ja</v>
      </c>
      <c r="I67" s="42">
        <v>348</v>
      </c>
      <c r="J67" s="20" t="s">
        <v>2278</v>
      </c>
      <c r="K67" s="21">
        <v>10000</v>
      </c>
      <c r="L67" s="28">
        <f t="shared" si="112"/>
        <v>1</v>
      </c>
      <c r="M67" s="28">
        <f t="shared" si="113"/>
        <v>1</v>
      </c>
      <c r="N67" s="56">
        <f t="shared" ref="N67:N98" si="119">INT(K67/L67*M67)</f>
        <v>10000</v>
      </c>
      <c r="O67" s="33">
        <f t="shared" si="114"/>
        <v>105.10221549043568</v>
      </c>
      <c r="P67" s="37">
        <f t="shared" ref="P67:P98" si="120">SQRT((F67-F68)^2+(G67-G68)^2)</f>
        <v>103.19034220799365</v>
      </c>
      <c r="Q67" s="9" t="s">
        <v>12</v>
      </c>
      <c r="R67" s="55" t="s">
        <v>12</v>
      </c>
      <c r="S67" s="55">
        <v>2.5590000000000002</v>
      </c>
      <c r="T67" s="55">
        <v>2.698</v>
      </c>
      <c r="U67" s="55">
        <v>2.847</v>
      </c>
      <c r="V67" s="3">
        <v>3.0009999999999999</v>
      </c>
      <c r="W67" s="3">
        <v>3.1970000000000001</v>
      </c>
      <c r="X67" s="3" t="s">
        <v>12</v>
      </c>
      <c r="Y67" s="3">
        <v>3.6339999999999999</v>
      </c>
      <c r="Z67" s="15" t="s">
        <v>12</v>
      </c>
      <c r="AA67" s="10">
        <f t="shared" ref="AA67:AA98" si="121">LOOKUP($K67,$Q$2:$Z$2,Q67:Z67)</f>
        <v>3.1970000000000001</v>
      </c>
      <c r="AB67" s="9">
        <f t="shared" ref="AB67:AB98" si="122">LOOKUP($K67,$Q$2:$Z$2,Q67:Z67)-LOOKUP(0.1*$K67,$Q$2:$Z$2,Q67:Z67)</f>
        <v>0.35000000000000009</v>
      </c>
      <c r="AC67" s="10">
        <f t="shared" ref="AC67:AC98" si="123">LOOKUP(10*$K67,$Q$2:$Z$2,Q67:Z67)-LOOKUP($K67,$Q$2:$Z$2,Q67:Z67)</f>
        <v>0.43699999999999983</v>
      </c>
      <c r="AD67" s="9" t="s">
        <v>12</v>
      </c>
      <c r="AE67" s="55" t="s">
        <v>12</v>
      </c>
      <c r="AF67" s="55">
        <v>0.69</v>
      </c>
      <c r="AG67" s="55">
        <v>0.76300000000000001</v>
      </c>
      <c r="AH67" s="55">
        <v>0.84699999999999998</v>
      </c>
      <c r="AI67" s="3">
        <v>0.93500000000000005</v>
      </c>
      <c r="AJ67" s="3">
        <v>1.0529999999999999</v>
      </c>
      <c r="AK67" s="3" t="s">
        <v>12</v>
      </c>
      <c r="AL67" s="3">
        <v>1.3160000000000001</v>
      </c>
      <c r="AM67" s="15" t="s">
        <v>12</v>
      </c>
      <c r="AN67" s="10">
        <f t="shared" ref="AN67:AN98" si="124">LOOKUP($K67,$Q$2:$Z$2,AD67:AM67)</f>
        <v>1.0529999999999999</v>
      </c>
      <c r="AO67" s="9">
        <f t="shared" ref="AO67:AO98" si="125">LOOKUP($K67,$Q$2:$Z$2,AD67:AM67)-LOOKUP(0.1*$K67,$Q$2:$Z$2,AD67:AM67)</f>
        <v>0.20599999999999996</v>
      </c>
      <c r="AP67" s="10">
        <f t="shared" ref="AP67:AP98" si="126">LOOKUP(10*$K67,$Q$2:$Z$2,AD67:AM67)-LOOKUP($K67,$Q$2:$Z$2,AD67:AM67)</f>
        <v>0.26300000000000012</v>
      </c>
      <c r="AQ67" s="9" t="s">
        <v>12</v>
      </c>
      <c r="AR67" s="55" t="s">
        <v>12</v>
      </c>
      <c r="AS67" s="55">
        <v>2.5209999999999999</v>
      </c>
      <c r="AT67" s="55">
        <v>2.6680000000000001</v>
      </c>
      <c r="AU67" s="55">
        <v>2.8210000000000002</v>
      </c>
      <c r="AV67" s="3">
        <v>2.968</v>
      </c>
      <c r="AW67" s="3">
        <v>3.1349999999999998</v>
      </c>
      <c r="AX67" s="3" t="s">
        <v>12</v>
      </c>
      <c r="AY67" s="3">
        <v>3.4449999999999998</v>
      </c>
      <c r="AZ67" s="15" t="s">
        <v>12</v>
      </c>
      <c r="BA67" s="10">
        <f t="shared" ref="BA67:BA98" si="127">LOOKUP($K67,$Q$2:$Z$2,AQ67:AZ67)</f>
        <v>3.1349999999999998</v>
      </c>
      <c r="BB67" s="9">
        <f t="shared" ref="BB67:BB98" si="128">LOOKUP($K67,$Q$2:$Z$2,AQ67:AZ67)-LOOKUP(0.1*$K67,$Q$2:$Z$2,AQ67:AZ67)</f>
        <v>0.31399999999999961</v>
      </c>
      <c r="BC67" s="10">
        <f t="shared" ref="BC67:BC98" si="129">LOOKUP(10*$K67,$Q$2:$Z$2,AQ67:AZ67)-LOOKUP($K67,$Q$2:$Z$2,AQ67:AZ67)</f>
        <v>0.31000000000000005</v>
      </c>
      <c r="BD67" s="9">
        <v>4.0529999999999999</v>
      </c>
      <c r="BE67" s="3">
        <v>4.782</v>
      </c>
      <c r="BF67" s="15">
        <v>5.7089999999999996</v>
      </c>
      <c r="BG67" s="15">
        <f t="shared" ref="BG67:BG98" si="130">LOOKUP($N67,$BD$2:$BF$2,BD67:BF67)</f>
        <v>4.782</v>
      </c>
      <c r="BH67" s="9">
        <f t="shared" ref="BH67:BH98" si="131">BE67-BD67</f>
        <v>0.72900000000000009</v>
      </c>
      <c r="BI67" s="10">
        <f t="shared" ref="BI67:BI98" si="132">BF67-BE67</f>
        <v>0.9269999999999996</v>
      </c>
      <c r="BJ67" s="9">
        <v>4.2649999999999997</v>
      </c>
      <c r="BK67" s="3">
        <v>5.0709999999999997</v>
      </c>
      <c r="BL67" s="15">
        <v>6.1360000000000001</v>
      </c>
      <c r="BM67" s="15">
        <f t="shared" ref="BM67:BM98" si="133">LOOKUP($N67,$BD$2:$BF$2,BJ67:BL67)</f>
        <v>5.0709999999999997</v>
      </c>
      <c r="BN67" s="9">
        <f t="shared" ref="BN67:BN98" si="134">BK67-BJ67</f>
        <v>0.80600000000000005</v>
      </c>
      <c r="BO67" s="10">
        <f t="shared" ref="BO67:BO98" si="135">BL67-BK67</f>
        <v>1.0650000000000004</v>
      </c>
      <c r="BP67">
        <f t="shared" ref="BP67:BP98" si="136">IF(AND(ISERROR(FIND("Fout",Q67)), ISERROR(FIND("Fout",AD67)), ISERROR(FIND("Fout",AQ67)), ISERROR(FIND( "Fout",BD67)), ISERROR(FIND( "Fout",BJ67))),0,1)</f>
        <v>0</v>
      </c>
      <c r="BQ67" s="93">
        <f t="shared" ref="BQ67:BQ98" si="137">IF(AB67=0, -1, BH67/AB67)</f>
        <v>2.0828571428571427</v>
      </c>
      <c r="BR67" s="93">
        <f t="shared" ref="BR67:BR98" si="138">IF(AB67=0,-1,BN67/AB67)</f>
        <v>2.3028571428571425</v>
      </c>
      <c r="BS67" s="93" t="str">
        <f>VLOOKUP(C67,'Koppeling locatie - aslocatie'!$A$2:$C$8139,2,FALSE)</f>
        <v>amer259</v>
      </c>
      <c r="BT67" s="93">
        <f>VLOOKUP($BS67,aslocaties_v01!$C$3:$AA$500,MATCH($K$3/10,aslocaties_v01!$C$2:$X$2),FALSE)</f>
        <v>2.847</v>
      </c>
      <c r="BU67" s="93">
        <f>VLOOKUP(BS67,aslocaties_v01!$C$3:$AA$500,MATCH($K$3,aslocaties_v01!$C$2:$X$2),FALSE)</f>
        <v>3.1949999999999998</v>
      </c>
      <c r="BV67" s="93">
        <f>VLOOKUP(BS67,aslocaties_v01!$C$3:$AA$500,MATCH($K$3*10,aslocaties_v01!$C$2:$Y$2),FALSE)</f>
        <v>3.63</v>
      </c>
      <c r="BW67" s="93">
        <f t="shared" ref="BW67:BW98" si="139">BU67-BT67</f>
        <v>0.34799999999999986</v>
      </c>
      <c r="BX67" s="93">
        <f t="shared" ref="BX67:BX98" si="140">BV67-BU67</f>
        <v>0.43500000000000005</v>
      </c>
      <c r="BY67" s="94">
        <f t="shared" ref="BY67:BY98" si="141">IFERROR(ABS(1-BW67/AB67), 999)</f>
        <v>5.7142857142863379E-3</v>
      </c>
      <c r="BZ67" s="94">
        <f t="shared" ref="BZ67:BZ98" si="142">IFERROR(ABS(1-BX67/AC67), 999)</f>
        <v>4.576659038901143E-3</v>
      </c>
      <c r="CA67" s="94">
        <f t="shared" ref="CA67:CA98" si="143">ABS(LOOKUP(0.1*$K67,$Q$2:$Z$2,Q67:Z67)-BT67)</f>
        <v>0</v>
      </c>
      <c r="CB67">
        <f t="shared" ref="CB67:CB98" si="144">ABS(LOOKUP($K67,$Q$2:$Z$2,Q67:Z67)-BU67)</f>
        <v>2.0000000000002238E-3</v>
      </c>
      <c r="CC67" s="58">
        <f t="shared" ref="CC67:CC98" si="145">ABS(LOOKUP(10*$K67,$Q$2:$Z$2,Q67:Z67)-BV67)</f>
        <v>4.0000000000000036E-3</v>
      </c>
      <c r="CD67" s="95" t="b">
        <f t="shared" ref="CD67:CD98" si="146">OR(BY67&gt;0.1,BZ67&gt;0.1, CA67&gt;=0.15, CB67&gt;=0.15, CC67&gt;=0.15)</f>
        <v>0</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1</v>
      </c>
      <c r="CI67">
        <f t="shared" ref="CI67:CI98" si="151">IF(CH67,AN67,"")</f>
        <v>1.0529999999999999</v>
      </c>
      <c r="CJ67" t="b">
        <f t="shared" ref="CJ67:CJ98" si="152">CI67&lt;AVERAGE(CI:CI)+3*STDEV(CI:CI)</f>
        <v>1</v>
      </c>
      <c r="CK67" t="b">
        <f t="shared" ref="CK67:CK98" si="153">AN67&lt;1.25</f>
        <v>1</v>
      </c>
      <c r="CL67" s="84" t="b">
        <f t="shared" si="115"/>
        <v>1</v>
      </c>
      <c r="CM67">
        <f t="shared" ref="CM67:CM98" si="154">IF(CL67,BA67,"")</f>
        <v>3.1349999999999998</v>
      </c>
      <c r="CN67" t="b">
        <f t="shared" ref="CN67:CN98" si="155">CM67&lt;AVERAGE(CM:CM)+3*STDEV(CM:CM)</f>
        <v>1</v>
      </c>
      <c r="CO67" s="84">
        <f t="shared" ref="CO67:CO98" si="156">IF(BA67=0, -1, AN67/(1.56*BA67^2))</f>
        <v>6.8679746342803522E-2</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1</v>
      </c>
      <c r="CW67" t="b">
        <f t="shared" ref="CW67:CW98" si="164">IF(P67="-","-",ABS(BG68-BG67)&lt;P67*$CS$1)</f>
        <v>0</v>
      </c>
      <c r="CX67" t="b">
        <f t="shared" ref="CX67:CX98" si="165">IF(P67="-","-",ABS(BM68-BM67)&lt;P67*$CT$1)</f>
        <v>0</v>
      </c>
      <c r="CY67" t="b">
        <f t="shared" ref="CY67:CY98" si="166">IF(P67="-","-",ABS(AN68-AN67)&lt;P67*$CU$1)</f>
        <v>1</v>
      </c>
      <c r="CZ67" t="b">
        <f t="shared" ref="CZ67:CZ98" si="167">IF(P67="-","-",ABS(BA67-BA68)&lt;P67*$CV$1)</f>
        <v>1</v>
      </c>
      <c r="DA67" s="84">
        <f t="shared" ref="DA67:DA98" si="168">IFERROR(IF(AND(CQ67:CU67),0,1), 0)+IFERROR(IF(AND(CV67:CZ67),0,1),0)</f>
        <v>1</v>
      </c>
      <c r="DB67" t="b">
        <f t="shared" ref="DB67:DB98" si="169">AND(DA67&gt;0,CD67)</f>
        <v>0</v>
      </c>
    </row>
    <row r="68" spans="1:106">
      <c r="A68" s="9">
        <v>457</v>
      </c>
      <c r="B68" s="3">
        <v>2</v>
      </c>
      <c r="C68" s="3" t="s">
        <v>1219</v>
      </c>
      <c r="D68" s="3" t="str">
        <f t="shared" si="116"/>
        <v>AM_1_34-1_dk_0064</v>
      </c>
      <c r="E68" s="3" t="str">
        <f t="shared" si="117"/>
        <v>0064</v>
      </c>
      <c r="F68" s="3">
        <v>110081.70299999999</v>
      </c>
      <c r="G68" s="15">
        <v>414996.81199999998</v>
      </c>
      <c r="H68" s="35" t="str">
        <f t="shared" si="118"/>
        <v>ja</v>
      </c>
      <c r="I68" s="42">
        <v>348</v>
      </c>
      <c r="J68" s="20" t="s">
        <v>2278</v>
      </c>
      <c r="K68" s="21">
        <v>10000</v>
      </c>
      <c r="L68" s="28">
        <f t="shared" ref="L68:L99" si="170">L67</f>
        <v>1</v>
      </c>
      <c r="M68" s="28">
        <f t="shared" ref="M68:M99" si="171">M67</f>
        <v>1</v>
      </c>
      <c r="N68" s="56">
        <f t="shared" si="119"/>
        <v>10000</v>
      </c>
      <c r="O68" s="33">
        <f t="shared" ref="O68:O99" si="172">SQRT((F67-F68)^2+(G67-G68)^2)</f>
        <v>103.19034220799365</v>
      </c>
      <c r="P68" s="37">
        <f t="shared" si="120"/>
        <v>98.352084848260503</v>
      </c>
      <c r="Q68" s="9" t="s">
        <v>12</v>
      </c>
      <c r="R68" s="55" t="s">
        <v>12</v>
      </c>
      <c r="S68" s="55">
        <v>2.5569999999999999</v>
      </c>
      <c r="T68" s="55">
        <v>2.6949999999999998</v>
      </c>
      <c r="U68" s="55">
        <v>2.843</v>
      </c>
      <c r="V68" s="3">
        <v>2.996</v>
      </c>
      <c r="W68" s="3">
        <v>3.1920000000000002</v>
      </c>
      <c r="X68" s="3" t="s">
        <v>12</v>
      </c>
      <c r="Y68" s="3">
        <v>3.629</v>
      </c>
      <c r="Z68" s="15" t="s">
        <v>12</v>
      </c>
      <c r="AA68" s="10">
        <f t="shared" si="121"/>
        <v>3.1920000000000002</v>
      </c>
      <c r="AB68" s="9">
        <f t="shared" si="122"/>
        <v>0.3490000000000002</v>
      </c>
      <c r="AC68" s="10">
        <f t="shared" si="123"/>
        <v>0.43699999999999983</v>
      </c>
      <c r="AD68" s="9" t="s">
        <v>12</v>
      </c>
      <c r="AE68" s="55" t="s">
        <v>12</v>
      </c>
      <c r="AF68" s="55">
        <v>0.65200000000000002</v>
      </c>
      <c r="AG68" s="55">
        <v>0.72299999999999998</v>
      </c>
      <c r="AH68" s="55">
        <v>0.8</v>
      </c>
      <c r="AI68" s="3">
        <v>0.88600000000000001</v>
      </c>
      <c r="AJ68" s="3">
        <v>0.998</v>
      </c>
      <c r="AK68" s="3" t="s">
        <v>12</v>
      </c>
      <c r="AL68" s="3">
        <v>1.2549999999999999</v>
      </c>
      <c r="AM68" s="15" t="s">
        <v>12</v>
      </c>
      <c r="AN68" s="10">
        <f t="shared" si="124"/>
        <v>0.998</v>
      </c>
      <c r="AO68" s="9">
        <f t="shared" si="125"/>
        <v>0.19799999999999995</v>
      </c>
      <c r="AP68" s="10">
        <f t="shared" si="126"/>
        <v>0.2569999999999999</v>
      </c>
      <c r="AQ68" s="9" t="s">
        <v>12</v>
      </c>
      <c r="AR68" s="55" t="s">
        <v>12</v>
      </c>
      <c r="AS68" s="55">
        <v>2.5289999999999999</v>
      </c>
      <c r="AT68" s="55">
        <v>2.66</v>
      </c>
      <c r="AU68" s="55">
        <v>2.7959999999999998</v>
      </c>
      <c r="AV68" s="3">
        <v>2.923</v>
      </c>
      <c r="AW68" s="3">
        <v>3.073</v>
      </c>
      <c r="AX68" s="3" t="s">
        <v>12</v>
      </c>
      <c r="AY68" s="3">
        <v>3.371</v>
      </c>
      <c r="AZ68" s="15" t="s">
        <v>12</v>
      </c>
      <c r="BA68" s="10">
        <f t="shared" si="127"/>
        <v>3.073</v>
      </c>
      <c r="BB68" s="9">
        <f t="shared" si="128"/>
        <v>0.27700000000000014</v>
      </c>
      <c r="BC68" s="10">
        <f t="shared" si="129"/>
        <v>0.29800000000000004</v>
      </c>
      <c r="BD68" s="9">
        <v>3.9740000000000002</v>
      </c>
      <c r="BE68" s="3">
        <v>4.6749999999999998</v>
      </c>
      <c r="BF68" s="15">
        <v>5.5819999999999999</v>
      </c>
      <c r="BG68" s="15">
        <f t="shared" si="130"/>
        <v>4.6749999999999998</v>
      </c>
      <c r="BH68" s="9">
        <f t="shared" si="131"/>
        <v>0.70099999999999962</v>
      </c>
      <c r="BI68" s="10">
        <f t="shared" si="132"/>
        <v>0.90700000000000003</v>
      </c>
      <c r="BJ68" s="9">
        <v>4.1379999999999999</v>
      </c>
      <c r="BK68" s="3">
        <v>4.9249999999999998</v>
      </c>
      <c r="BL68" s="15">
        <v>5.97</v>
      </c>
      <c r="BM68" s="15">
        <f t="shared" si="133"/>
        <v>4.9249999999999998</v>
      </c>
      <c r="BN68" s="9">
        <f t="shared" si="134"/>
        <v>0.78699999999999992</v>
      </c>
      <c r="BO68" s="10">
        <f t="shared" si="135"/>
        <v>1.0449999999999999</v>
      </c>
      <c r="BP68">
        <f t="shared" si="136"/>
        <v>0</v>
      </c>
      <c r="BQ68" s="93">
        <f t="shared" si="137"/>
        <v>2.0085959885386799</v>
      </c>
      <c r="BR68" s="93">
        <f t="shared" si="138"/>
        <v>2.2550143266475629</v>
      </c>
      <c r="BS68" s="93" t="str">
        <f>VLOOKUP(C68,'Koppeling locatie - aslocatie'!$A$2:$C$8139,2,FALSE)</f>
        <v>amer259</v>
      </c>
      <c r="BT68" s="93">
        <f>VLOOKUP($BS68,aslocaties_v01!$C$3:$AA$500,MATCH($K$3/10,aslocaties_v01!$C$2:$X$2),FALSE)</f>
        <v>2.847</v>
      </c>
      <c r="BU68" s="93">
        <f>VLOOKUP(BS68,aslocaties_v01!$C$3:$AA$500,MATCH($K$3,aslocaties_v01!$C$2:$X$2),FALSE)</f>
        <v>3.1949999999999998</v>
      </c>
      <c r="BV68" s="93">
        <f>VLOOKUP(BS68,aslocaties_v01!$C$3:$AA$500,MATCH($K$3*10,aslocaties_v01!$C$2:$Y$2),FALSE)</f>
        <v>3.63</v>
      </c>
      <c r="BW68" s="93">
        <f t="shared" si="139"/>
        <v>0.34799999999999986</v>
      </c>
      <c r="BX68" s="93">
        <f t="shared" si="140"/>
        <v>0.43500000000000005</v>
      </c>
      <c r="BY68" s="94">
        <f t="shared" si="141"/>
        <v>2.8653295128949763E-3</v>
      </c>
      <c r="BZ68" s="94">
        <f t="shared" si="142"/>
        <v>4.576659038901143E-3</v>
      </c>
      <c r="CA68" s="94">
        <f t="shared" si="143"/>
        <v>4.0000000000000036E-3</v>
      </c>
      <c r="CB68">
        <f t="shared" si="144"/>
        <v>2.9999999999996696E-3</v>
      </c>
      <c r="CC68" s="58">
        <f t="shared" si="145"/>
        <v>9.9999999999988987E-4</v>
      </c>
      <c r="CD68" s="95" t="b">
        <f t="shared" si="146"/>
        <v>0</v>
      </c>
      <c r="CE68" s="96" t="b">
        <f t="shared" si="147"/>
        <v>1</v>
      </c>
      <c r="CF68" t="b">
        <f t="shared" si="148"/>
        <v>1</v>
      </c>
      <c r="CG68" t="b">
        <f t="shared" si="149"/>
        <v>1</v>
      </c>
      <c r="CH68" s="84" t="b">
        <f t="shared" si="150"/>
        <v>1</v>
      </c>
      <c r="CI68">
        <f t="shared" si="151"/>
        <v>0.998</v>
      </c>
      <c r="CJ68" t="b">
        <f t="shared" si="152"/>
        <v>1</v>
      </c>
      <c r="CK68" t="b">
        <f t="shared" si="153"/>
        <v>1</v>
      </c>
      <c r="CL68" s="84" t="b">
        <f t="shared" ref="CL68:CL99" si="173">BA68&lt;AVERAGE(BA:BA)+2*STDEV(BA:BA)</f>
        <v>1</v>
      </c>
      <c r="CM68">
        <f t="shared" si="154"/>
        <v>3.073</v>
      </c>
      <c r="CN68" t="b">
        <f t="shared" si="155"/>
        <v>1</v>
      </c>
      <c r="CO68" s="84">
        <f t="shared" si="156"/>
        <v>6.7745557709954801E-2</v>
      </c>
      <c r="CP68" t="b">
        <f t="shared" si="157"/>
        <v>1</v>
      </c>
      <c r="CQ68" s="96" t="b">
        <f t="shared" si="158"/>
        <v>1</v>
      </c>
      <c r="CR68" t="b">
        <f t="shared" si="159"/>
        <v>0</v>
      </c>
      <c r="CS68" t="b">
        <f t="shared" si="160"/>
        <v>0</v>
      </c>
      <c r="CT68" t="b">
        <f t="shared" si="161"/>
        <v>1</v>
      </c>
      <c r="CU68" t="b">
        <f t="shared" si="162"/>
        <v>1</v>
      </c>
      <c r="CV68" s="84" t="b">
        <f t="shared" si="163"/>
        <v>1</v>
      </c>
      <c r="CW68" t="b">
        <f t="shared" si="164"/>
        <v>0</v>
      </c>
      <c r="CX68" t="b">
        <f t="shared" si="165"/>
        <v>0</v>
      </c>
      <c r="CY68" t="b">
        <f t="shared" si="166"/>
        <v>1</v>
      </c>
      <c r="CZ68" t="b">
        <f t="shared" si="167"/>
        <v>1</v>
      </c>
      <c r="DA68" s="84">
        <f t="shared" si="168"/>
        <v>2</v>
      </c>
      <c r="DB68" t="b">
        <f t="shared" si="169"/>
        <v>0</v>
      </c>
    </row>
    <row r="69" spans="1:106">
      <c r="A69" s="9">
        <v>458</v>
      </c>
      <c r="B69" s="3">
        <v>2</v>
      </c>
      <c r="C69" s="3" t="s">
        <v>1220</v>
      </c>
      <c r="D69" s="3" t="str">
        <f t="shared" si="116"/>
        <v>AM_1_34-1_dk_0065</v>
      </c>
      <c r="E69" s="3" t="str">
        <f t="shared" si="117"/>
        <v>0065</v>
      </c>
      <c r="F69" s="3">
        <v>109984.07799999999</v>
      </c>
      <c r="G69" s="15">
        <v>414984.875</v>
      </c>
      <c r="H69" s="35" t="str">
        <f t="shared" si="118"/>
        <v>ja</v>
      </c>
      <c r="I69" s="42">
        <v>349</v>
      </c>
      <c r="J69" s="20" t="s">
        <v>2278</v>
      </c>
      <c r="K69" s="21">
        <v>10000</v>
      </c>
      <c r="L69" s="28">
        <f t="shared" si="170"/>
        <v>1</v>
      </c>
      <c r="M69" s="28">
        <f t="shared" si="171"/>
        <v>1</v>
      </c>
      <c r="N69" s="56">
        <f t="shared" si="119"/>
        <v>10000</v>
      </c>
      <c r="O69" s="33">
        <f t="shared" si="172"/>
        <v>98.352084848260503</v>
      </c>
      <c r="P69" s="37">
        <f t="shared" si="120"/>
        <v>126.09667645499381</v>
      </c>
      <c r="Q69" s="9" t="s">
        <v>12</v>
      </c>
      <c r="R69" s="55" t="s">
        <v>12</v>
      </c>
      <c r="S69" s="55">
        <v>2.5550000000000002</v>
      </c>
      <c r="T69" s="55">
        <v>2.6930000000000001</v>
      </c>
      <c r="U69" s="55">
        <v>2.8410000000000002</v>
      </c>
      <c r="V69" s="3">
        <v>2.9929999999999999</v>
      </c>
      <c r="W69" s="3">
        <v>3.1890000000000001</v>
      </c>
      <c r="X69" s="3" t="s">
        <v>12</v>
      </c>
      <c r="Y69" s="3">
        <v>3.6259999999999999</v>
      </c>
      <c r="Z69" s="15" t="s">
        <v>12</v>
      </c>
      <c r="AA69" s="10">
        <f t="shared" si="121"/>
        <v>3.1890000000000001</v>
      </c>
      <c r="AB69" s="9">
        <f t="shared" si="122"/>
        <v>0.34799999999999986</v>
      </c>
      <c r="AC69" s="10">
        <f t="shared" si="123"/>
        <v>0.43699999999999983</v>
      </c>
      <c r="AD69" s="9" t="s">
        <v>12</v>
      </c>
      <c r="AE69" s="55" t="s">
        <v>12</v>
      </c>
      <c r="AF69" s="55">
        <v>0.67300000000000004</v>
      </c>
      <c r="AG69" s="55">
        <v>0.747</v>
      </c>
      <c r="AH69" s="55">
        <v>0.83099999999999996</v>
      </c>
      <c r="AI69" s="3">
        <v>0.91700000000000004</v>
      </c>
      <c r="AJ69" s="3">
        <v>1.034</v>
      </c>
      <c r="AK69" s="3" t="s">
        <v>12</v>
      </c>
      <c r="AL69" s="3">
        <v>1.2949999999999999</v>
      </c>
      <c r="AM69" s="15" t="s">
        <v>12</v>
      </c>
      <c r="AN69" s="10">
        <f t="shared" si="124"/>
        <v>1.034</v>
      </c>
      <c r="AO69" s="9">
        <f t="shared" si="125"/>
        <v>0.20300000000000007</v>
      </c>
      <c r="AP69" s="10">
        <f t="shared" si="126"/>
        <v>0.2609999999999999</v>
      </c>
      <c r="AQ69" s="9" t="s">
        <v>12</v>
      </c>
      <c r="AR69" s="55" t="s">
        <v>12</v>
      </c>
      <c r="AS69" s="55">
        <v>2.6509999999999998</v>
      </c>
      <c r="AT69" s="55">
        <v>2.7759999999999998</v>
      </c>
      <c r="AU69" s="55">
        <v>2.9079999999999999</v>
      </c>
      <c r="AV69" s="3">
        <v>3.0339999999999998</v>
      </c>
      <c r="AW69" s="3">
        <v>3.1819999999999999</v>
      </c>
      <c r="AX69" s="3" t="s">
        <v>12</v>
      </c>
      <c r="AY69" s="3">
        <v>3.4750000000000001</v>
      </c>
      <c r="AZ69" s="15" t="s">
        <v>12</v>
      </c>
      <c r="BA69" s="10">
        <f t="shared" si="127"/>
        <v>3.1819999999999999</v>
      </c>
      <c r="BB69" s="9">
        <f t="shared" si="128"/>
        <v>0.27400000000000002</v>
      </c>
      <c r="BC69" s="10">
        <f t="shared" si="129"/>
        <v>0.29300000000000015</v>
      </c>
      <c r="BD69" s="9">
        <v>4.085</v>
      </c>
      <c r="BE69" s="3">
        <v>4.7930000000000001</v>
      </c>
      <c r="BF69" s="15">
        <v>5.7030000000000003</v>
      </c>
      <c r="BG69" s="15">
        <f t="shared" si="130"/>
        <v>4.7930000000000001</v>
      </c>
      <c r="BH69" s="9">
        <f t="shared" si="131"/>
        <v>0.70800000000000018</v>
      </c>
      <c r="BI69" s="10">
        <f t="shared" si="132"/>
        <v>0.91000000000000014</v>
      </c>
      <c r="BJ69" s="9">
        <v>4.2539999999999996</v>
      </c>
      <c r="BK69" s="3">
        <v>5.0540000000000003</v>
      </c>
      <c r="BL69" s="15">
        <v>6.1020000000000003</v>
      </c>
      <c r="BM69" s="15">
        <f t="shared" si="133"/>
        <v>5.0540000000000003</v>
      </c>
      <c r="BN69" s="9">
        <f t="shared" si="134"/>
        <v>0.80000000000000071</v>
      </c>
      <c r="BO69" s="10">
        <f t="shared" si="135"/>
        <v>1.048</v>
      </c>
      <c r="BP69">
        <f t="shared" si="136"/>
        <v>0</v>
      </c>
      <c r="BQ69" s="93">
        <f t="shared" si="137"/>
        <v>2.0344827586206908</v>
      </c>
      <c r="BR69" s="93">
        <f t="shared" si="138"/>
        <v>2.2988505747126466</v>
      </c>
      <c r="BS69" s="93" t="str">
        <f>VLOOKUP(C69,'Koppeling locatie - aslocatie'!$A$2:$C$8139,2,FALSE)</f>
        <v>amer259</v>
      </c>
      <c r="BT69" s="93">
        <f>VLOOKUP($BS69,aslocaties_v01!$C$3:$AA$500,MATCH($K$3/10,aslocaties_v01!$C$2:$X$2),FALSE)</f>
        <v>2.847</v>
      </c>
      <c r="BU69" s="93">
        <f>VLOOKUP(BS69,aslocaties_v01!$C$3:$AA$500,MATCH($K$3,aslocaties_v01!$C$2:$X$2),FALSE)</f>
        <v>3.1949999999999998</v>
      </c>
      <c r="BV69" s="93">
        <f>VLOOKUP(BS69,aslocaties_v01!$C$3:$AA$500,MATCH($K$3*10,aslocaties_v01!$C$2:$Y$2),FALSE)</f>
        <v>3.63</v>
      </c>
      <c r="BW69" s="93">
        <f t="shared" si="139"/>
        <v>0.34799999999999986</v>
      </c>
      <c r="BX69" s="93">
        <f t="shared" si="140"/>
        <v>0.43500000000000005</v>
      </c>
      <c r="BY69" s="94">
        <f t="shared" si="141"/>
        <v>0</v>
      </c>
      <c r="BZ69" s="94">
        <f t="shared" si="142"/>
        <v>4.576659038901143E-3</v>
      </c>
      <c r="CA69" s="94">
        <f t="shared" si="143"/>
        <v>5.9999999999997833E-3</v>
      </c>
      <c r="CB69">
        <f t="shared" si="144"/>
        <v>5.9999999999997833E-3</v>
      </c>
      <c r="CC69" s="58">
        <f t="shared" si="145"/>
        <v>4.0000000000000036E-3</v>
      </c>
      <c r="CD69" s="95" t="b">
        <f t="shared" si="146"/>
        <v>0</v>
      </c>
      <c r="CE69" s="96" t="b">
        <f t="shared" si="147"/>
        <v>1</v>
      </c>
      <c r="CF69" t="b">
        <f t="shared" si="148"/>
        <v>1</v>
      </c>
      <c r="CG69" t="b">
        <f t="shared" si="149"/>
        <v>1</v>
      </c>
      <c r="CH69" s="84" t="b">
        <f t="shared" si="150"/>
        <v>1</v>
      </c>
      <c r="CI69">
        <f t="shared" si="151"/>
        <v>1.034</v>
      </c>
      <c r="CJ69" t="b">
        <f t="shared" si="152"/>
        <v>1</v>
      </c>
      <c r="CK69" t="b">
        <f t="shared" si="153"/>
        <v>1</v>
      </c>
      <c r="CL69" s="84" t="b">
        <f t="shared" si="173"/>
        <v>1</v>
      </c>
      <c r="CM69">
        <f t="shared" si="154"/>
        <v>3.1819999999999999</v>
      </c>
      <c r="CN69" t="b">
        <f t="shared" si="155"/>
        <v>1</v>
      </c>
      <c r="CO69" s="84">
        <f t="shared" si="156"/>
        <v>6.546295263351963E-2</v>
      </c>
      <c r="CP69" t="b">
        <f t="shared" si="157"/>
        <v>1</v>
      </c>
      <c r="CQ69" s="96" t="b">
        <f t="shared" si="158"/>
        <v>1</v>
      </c>
      <c r="CR69" t="b">
        <f t="shared" si="159"/>
        <v>0</v>
      </c>
      <c r="CS69" t="b">
        <f t="shared" si="160"/>
        <v>0</v>
      </c>
      <c r="CT69" t="b">
        <f t="shared" si="161"/>
        <v>1</v>
      </c>
      <c r="CU69" t="b">
        <f t="shared" si="162"/>
        <v>1</v>
      </c>
      <c r="CV69" s="84" t="b">
        <f t="shared" si="163"/>
        <v>1</v>
      </c>
      <c r="CW69" t="b">
        <f t="shared" si="164"/>
        <v>1</v>
      </c>
      <c r="CX69" t="b">
        <f t="shared" si="165"/>
        <v>1</v>
      </c>
      <c r="CY69" t="b">
        <f t="shared" si="166"/>
        <v>1</v>
      </c>
      <c r="CZ69" t="b">
        <f t="shared" si="167"/>
        <v>1</v>
      </c>
      <c r="DA69" s="84">
        <f t="shared" si="168"/>
        <v>1</v>
      </c>
      <c r="DB69" t="b">
        <f t="shared" si="169"/>
        <v>0</v>
      </c>
    </row>
    <row r="70" spans="1:106">
      <c r="A70" s="9">
        <v>459</v>
      </c>
      <c r="B70" s="3">
        <v>2</v>
      </c>
      <c r="C70" s="3" t="s">
        <v>1221</v>
      </c>
      <c r="D70" s="3" t="str">
        <f t="shared" si="116"/>
        <v>AM_1_34-1_dk_0066</v>
      </c>
      <c r="E70" s="3" t="str">
        <f t="shared" si="117"/>
        <v>0066</v>
      </c>
      <c r="F70" s="3">
        <v>109869.516</v>
      </c>
      <c r="G70" s="15">
        <v>414932.18800000002</v>
      </c>
      <c r="H70" s="35" t="str">
        <f t="shared" si="118"/>
        <v>ja</v>
      </c>
      <c r="I70" s="42">
        <v>349</v>
      </c>
      <c r="J70" s="20" t="s">
        <v>2278</v>
      </c>
      <c r="K70" s="21">
        <v>10000</v>
      </c>
      <c r="L70" s="28">
        <f t="shared" si="170"/>
        <v>1</v>
      </c>
      <c r="M70" s="28">
        <f t="shared" si="171"/>
        <v>1</v>
      </c>
      <c r="N70" s="56">
        <f t="shared" si="119"/>
        <v>10000</v>
      </c>
      <c r="O70" s="33">
        <f t="shared" si="172"/>
        <v>126.09667645499381</v>
      </c>
      <c r="P70" s="37">
        <f t="shared" si="120"/>
        <v>86.714218263218598</v>
      </c>
      <c r="Q70" s="9" t="s">
        <v>12</v>
      </c>
      <c r="R70" s="55" t="s">
        <v>12</v>
      </c>
      <c r="S70" s="55">
        <v>2.5529999999999999</v>
      </c>
      <c r="T70" s="55">
        <v>2.6920000000000002</v>
      </c>
      <c r="U70" s="55">
        <v>2.839</v>
      </c>
      <c r="V70" s="3">
        <v>2.992</v>
      </c>
      <c r="W70" s="3">
        <v>3.1869999999999998</v>
      </c>
      <c r="X70" s="3" t="s">
        <v>12</v>
      </c>
      <c r="Y70" s="3">
        <v>3.6240000000000001</v>
      </c>
      <c r="Z70" s="15" t="s">
        <v>12</v>
      </c>
      <c r="AA70" s="10">
        <f t="shared" si="121"/>
        <v>3.1869999999999998</v>
      </c>
      <c r="AB70" s="9">
        <f t="shared" si="122"/>
        <v>0.34799999999999986</v>
      </c>
      <c r="AC70" s="10">
        <f t="shared" si="123"/>
        <v>0.43700000000000028</v>
      </c>
      <c r="AD70" s="9" t="s">
        <v>12</v>
      </c>
      <c r="AE70" s="55" t="s">
        <v>12</v>
      </c>
      <c r="AF70" s="55">
        <v>0.67600000000000005</v>
      </c>
      <c r="AG70" s="55">
        <v>0.755</v>
      </c>
      <c r="AH70" s="55">
        <v>0.84399999999999997</v>
      </c>
      <c r="AI70" s="3">
        <v>0.93500000000000005</v>
      </c>
      <c r="AJ70" s="3">
        <v>1.0549999999999999</v>
      </c>
      <c r="AK70" s="3" t="s">
        <v>12</v>
      </c>
      <c r="AL70" s="3">
        <v>1.32</v>
      </c>
      <c r="AM70" s="15" t="s">
        <v>12</v>
      </c>
      <c r="AN70" s="10">
        <f t="shared" si="124"/>
        <v>1.0549999999999999</v>
      </c>
      <c r="AO70" s="9">
        <f t="shared" si="125"/>
        <v>0.21099999999999997</v>
      </c>
      <c r="AP70" s="10">
        <f t="shared" si="126"/>
        <v>0.26500000000000012</v>
      </c>
      <c r="AQ70" s="9" t="s">
        <v>12</v>
      </c>
      <c r="AR70" s="55" t="s">
        <v>12</v>
      </c>
      <c r="AS70" s="55">
        <v>2.7029999999999998</v>
      </c>
      <c r="AT70" s="55">
        <v>2.83</v>
      </c>
      <c r="AU70" s="55">
        <v>2.9660000000000002</v>
      </c>
      <c r="AV70" s="3">
        <v>3.093</v>
      </c>
      <c r="AW70" s="3">
        <v>3.2450000000000001</v>
      </c>
      <c r="AX70" s="3" t="s">
        <v>12</v>
      </c>
      <c r="AY70" s="3">
        <v>3.5379999999999998</v>
      </c>
      <c r="AZ70" s="15" t="s">
        <v>12</v>
      </c>
      <c r="BA70" s="10">
        <f t="shared" si="127"/>
        <v>3.2450000000000001</v>
      </c>
      <c r="BB70" s="9">
        <f t="shared" si="128"/>
        <v>0.27899999999999991</v>
      </c>
      <c r="BC70" s="10">
        <f t="shared" si="129"/>
        <v>0.29299999999999971</v>
      </c>
      <c r="BD70" s="9">
        <v>4.1139999999999999</v>
      </c>
      <c r="BE70" s="3">
        <v>4.8390000000000004</v>
      </c>
      <c r="BF70" s="15">
        <v>5.7569999999999997</v>
      </c>
      <c r="BG70" s="15">
        <f t="shared" si="130"/>
        <v>4.8390000000000004</v>
      </c>
      <c r="BH70" s="9">
        <f t="shared" si="131"/>
        <v>0.72500000000000053</v>
      </c>
      <c r="BI70" s="10">
        <f t="shared" si="132"/>
        <v>0.91799999999999926</v>
      </c>
      <c r="BJ70" s="9">
        <v>4.2729999999999997</v>
      </c>
      <c r="BK70" s="3">
        <v>5.093</v>
      </c>
      <c r="BL70" s="15">
        <v>6.1529999999999996</v>
      </c>
      <c r="BM70" s="15">
        <f t="shared" si="133"/>
        <v>5.093</v>
      </c>
      <c r="BN70" s="9">
        <f t="shared" si="134"/>
        <v>0.82000000000000028</v>
      </c>
      <c r="BO70" s="10">
        <f t="shared" si="135"/>
        <v>1.0599999999999996</v>
      </c>
      <c r="BP70">
        <f t="shared" si="136"/>
        <v>0</v>
      </c>
      <c r="BQ70" s="93">
        <f t="shared" si="137"/>
        <v>2.0833333333333357</v>
      </c>
      <c r="BR70" s="93">
        <f t="shared" si="138"/>
        <v>2.3563218390804614</v>
      </c>
      <c r="BS70" s="93" t="str">
        <f>VLOOKUP(C70,'Koppeling locatie - aslocatie'!$A$2:$C$8139,2,FALSE)</f>
        <v>amer259</v>
      </c>
      <c r="BT70" s="93">
        <f>VLOOKUP($BS70,aslocaties_v01!$C$3:$AA$500,MATCH($K$3/10,aslocaties_v01!$C$2:$X$2),FALSE)</f>
        <v>2.847</v>
      </c>
      <c r="BU70" s="93">
        <f>VLOOKUP(BS70,aslocaties_v01!$C$3:$AA$500,MATCH($K$3,aslocaties_v01!$C$2:$X$2),FALSE)</f>
        <v>3.1949999999999998</v>
      </c>
      <c r="BV70" s="93">
        <f>VLOOKUP(BS70,aslocaties_v01!$C$3:$AA$500,MATCH($K$3*10,aslocaties_v01!$C$2:$Y$2),FALSE)</f>
        <v>3.63</v>
      </c>
      <c r="BW70" s="93">
        <f t="shared" si="139"/>
        <v>0.34799999999999986</v>
      </c>
      <c r="BX70" s="93">
        <f t="shared" si="140"/>
        <v>0.43500000000000005</v>
      </c>
      <c r="BY70" s="94">
        <f t="shared" si="141"/>
        <v>0</v>
      </c>
      <c r="BZ70" s="94">
        <f t="shared" si="142"/>
        <v>4.5766590389021422E-3</v>
      </c>
      <c r="CA70" s="94">
        <f t="shared" si="143"/>
        <v>8.0000000000000071E-3</v>
      </c>
      <c r="CB70">
        <f t="shared" si="144"/>
        <v>8.0000000000000071E-3</v>
      </c>
      <c r="CC70" s="58">
        <f t="shared" si="145"/>
        <v>5.9999999999997833E-3</v>
      </c>
      <c r="CD70" s="95" t="b">
        <f t="shared" si="146"/>
        <v>0</v>
      </c>
      <c r="CE70" s="96" t="b">
        <f t="shared" si="147"/>
        <v>1</v>
      </c>
      <c r="CF70" t="b">
        <f t="shared" si="148"/>
        <v>1</v>
      </c>
      <c r="CG70" t="b">
        <f t="shared" si="149"/>
        <v>1</v>
      </c>
      <c r="CH70" s="84" t="b">
        <f t="shared" si="150"/>
        <v>1</v>
      </c>
      <c r="CI70">
        <f t="shared" si="151"/>
        <v>1.0549999999999999</v>
      </c>
      <c r="CJ70" t="b">
        <f t="shared" si="152"/>
        <v>1</v>
      </c>
      <c r="CK70" t="b">
        <f t="shared" si="153"/>
        <v>1</v>
      </c>
      <c r="CL70" s="84" t="b">
        <f t="shared" si="173"/>
        <v>1</v>
      </c>
      <c r="CM70">
        <f t="shared" si="154"/>
        <v>3.2450000000000001</v>
      </c>
      <c r="CN70" t="b">
        <f t="shared" si="155"/>
        <v>1</v>
      </c>
      <c r="CO70" s="84">
        <f t="shared" si="156"/>
        <v>6.4224163882046922E-2</v>
      </c>
      <c r="CP70" t="b">
        <f t="shared" si="157"/>
        <v>1</v>
      </c>
      <c r="CQ70" s="96" t="b">
        <f t="shared" si="158"/>
        <v>1</v>
      </c>
      <c r="CR70" t="b">
        <f t="shared" si="159"/>
        <v>1</v>
      </c>
      <c r="CS70" t="b">
        <f t="shared" si="160"/>
        <v>1</v>
      </c>
      <c r="CT70" t="b">
        <f t="shared" si="161"/>
        <v>1</v>
      </c>
      <c r="CU70" t="b">
        <f t="shared" si="162"/>
        <v>1</v>
      </c>
      <c r="CV70" s="84" t="b">
        <f t="shared" si="163"/>
        <v>1</v>
      </c>
      <c r="CW70" t="b">
        <f t="shared" si="164"/>
        <v>0</v>
      </c>
      <c r="CX70" t="b">
        <f t="shared" si="165"/>
        <v>0</v>
      </c>
      <c r="CY70" t="b">
        <f t="shared" si="166"/>
        <v>1</v>
      </c>
      <c r="CZ70" t="b">
        <f t="shared" si="167"/>
        <v>1</v>
      </c>
      <c r="DA70" s="84">
        <f t="shared" si="168"/>
        <v>1</v>
      </c>
      <c r="DB70" t="b">
        <f t="shared" si="169"/>
        <v>0</v>
      </c>
    </row>
    <row r="71" spans="1:106">
      <c r="A71" s="9">
        <v>460</v>
      </c>
      <c r="B71" s="3">
        <v>2</v>
      </c>
      <c r="C71" s="3" t="s">
        <v>1222</v>
      </c>
      <c r="D71" s="3" t="str">
        <f t="shared" si="116"/>
        <v>AM_1_34-1_dk_0067</v>
      </c>
      <c r="E71" s="3" t="str">
        <f t="shared" si="117"/>
        <v>0067</v>
      </c>
      <c r="F71" s="3">
        <v>109784.109</v>
      </c>
      <c r="G71" s="15">
        <v>414917.18800000002</v>
      </c>
      <c r="H71" s="35" t="str">
        <f t="shared" si="118"/>
        <v>ja</v>
      </c>
      <c r="I71" s="42">
        <v>349.416</v>
      </c>
      <c r="J71" s="20" t="s">
        <v>2278</v>
      </c>
      <c r="K71" s="21">
        <v>10000</v>
      </c>
      <c r="L71" s="28">
        <f t="shared" si="170"/>
        <v>1</v>
      </c>
      <c r="M71" s="28">
        <f t="shared" si="171"/>
        <v>1</v>
      </c>
      <c r="N71" s="56">
        <f t="shared" si="119"/>
        <v>10000</v>
      </c>
      <c r="O71" s="33">
        <f t="shared" si="172"/>
        <v>86.714218263218598</v>
      </c>
      <c r="P71" s="37">
        <f t="shared" si="120"/>
        <v>86.952943095672325</v>
      </c>
      <c r="Q71" s="9" t="s">
        <v>12</v>
      </c>
      <c r="R71" s="55" t="s">
        <v>12</v>
      </c>
      <c r="S71" s="55">
        <v>2.552</v>
      </c>
      <c r="T71" s="55">
        <v>2.69</v>
      </c>
      <c r="U71" s="55">
        <v>2.8370000000000002</v>
      </c>
      <c r="V71" s="3">
        <v>2.99</v>
      </c>
      <c r="W71" s="3">
        <v>3.1859999999999999</v>
      </c>
      <c r="X71" s="3" t="s">
        <v>12</v>
      </c>
      <c r="Y71" s="3">
        <v>3.6219999999999999</v>
      </c>
      <c r="Z71" s="15" t="s">
        <v>12</v>
      </c>
      <c r="AA71" s="10">
        <f t="shared" si="121"/>
        <v>3.1859999999999999</v>
      </c>
      <c r="AB71" s="9">
        <f t="shared" si="122"/>
        <v>0.34899999999999975</v>
      </c>
      <c r="AC71" s="10">
        <f t="shared" si="123"/>
        <v>0.43599999999999994</v>
      </c>
      <c r="AD71" s="9" t="s">
        <v>12</v>
      </c>
      <c r="AE71" s="55" t="s">
        <v>12</v>
      </c>
      <c r="AF71" s="55">
        <v>0.83599999999999997</v>
      </c>
      <c r="AG71" s="55">
        <v>0.90300000000000002</v>
      </c>
      <c r="AH71" s="55">
        <v>0.98399999999999999</v>
      </c>
      <c r="AI71" s="3">
        <v>1.069</v>
      </c>
      <c r="AJ71" s="3">
        <v>1.1759999999999999</v>
      </c>
      <c r="AK71" s="3" t="s">
        <v>12</v>
      </c>
      <c r="AL71" s="3">
        <v>1.42</v>
      </c>
      <c r="AM71" s="15" t="s">
        <v>12</v>
      </c>
      <c r="AN71" s="10">
        <f t="shared" si="124"/>
        <v>1.1759999999999999</v>
      </c>
      <c r="AO71" s="9">
        <f t="shared" si="125"/>
        <v>0.19199999999999995</v>
      </c>
      <c r="AP71" s="10">
        <f t="shared" si="126"/>
        <v>0.24399999999999999</v>
      </c>
      <c r="AQ71" s="9" t="s">
        <v>12</v>
      </c>
      <c r="AR71" s="55" t="s">
        <v>12</v>
      </c>
      <c r="AS71" s="55">
        <v>2.9510000000000001</v>
      </c>
      <c r="AT71" s="55">
        <v>3.0369999999999999</v>
      </c>
      <c r="AU71" s="55">
        <v>3.133</v>
      </c>
      <c r="AV71" s="3">
        <v>3.2290000000000001</v>
      </c>
      <c r="AW71" s="3">
        <v>3.347</v>
      </c>
      <c r="AX71" s="3" t="s">
        <v>12</v>
      </c>
      <c r="AY71" s="3">
        <v>3.5920000000000001</v>
      </c>
      <c r="AZ71" s="15" t="s">
        <v>12</v>
      </c>
      <c r="BA71" s="10">
        <f t="shared" si="127"/>
        <v>3.347</v>
      </c>
      <c r="BB71" s="9">
        <f t="shared" si="128"/>
        <v>0.21399999999999997</v>
      </c>
      <c r="BC71" s="10">
        <f t="shared" si="129"/>
        <v>0.24500000000000011</v>
      </c>
      <c r="BD71" s="9">
        <v>4.2960000000000003</v>
      </c>
      <c r="BE71" s="3">
        <v>4.9740000000000002</v>
      </c>
      <c r="BF71" s="15">
        <v>5.8780000000000001</v>
      </c>
      <c r="BG71" s="15">
        <f t="shared" si="130"/>
        <v>4.9740000000000002</v>
      </c>
      <c r="BH71" s="9">
        <f t="shared" si="131"/>
        <v>0.67799999999999994</v>
      </c>
      <c r="BI71" s="10">
        <f t="shared" si="132"/>
        <v>0.90399999999999991</v>
      </c>
      <c r="BJ71" s="9">
        <v>4.5389999999999997</v>
      </c>
      <c r="BK71" s="3">
        <v>5.32</v>
      </c>
      <c r="BL71" s="15">
        <v>6.3710000000000004</v>
      </c>
      <c r="BM71" s="15">
        <f t="shared" si="133"/>
        <v>5.32</v>
      </c>
      <c r="BN71" s="9">
        <f t="shared" si="134"/>
        <v>0.78100000000000058</v>
      </c>
      <c r="BO71" s="10">
        <f t="shared" si="135"/>
        <v>1.0510000000000002</v>
      </c>
      <c r="BP71">
        <f t="shared" si="136"/>
        <v>0</v>
      </c>
      <c r="BQ71" s="93">
        <f t="shared" si="137"/>
        <v>1.9426934097421216</v>
      </c>
      <c r="BR71" s="93">
        <f t="shared" si="138"/>
        <v>2.2378223495702039</v>
      </c>
      <c r="BS71" s="93" t="str">
        <f>VLOOKUP(C71,'Koppeling locatie - aslocatie'!$A$2:$C$8139,2,FALSE)</f>
        <v>amer259</v>
      </c>
      <c r="BT71" s="93">
        <f>VLOOKUP($BS71,aslocaties_v01!$C$3:$AA$500,MATCH($K$3/10,aslocaties_v01!$C$2:$X$2),FALSE)</f>
        <v>2.847</v>
      </c>
      <c r="BU71" s="93">
        <f>VLOOKUP(BS71,aslocaties_v01!$C$3:$AA$500,MATCH($K$3,aslocaties_v01!$C$2:$X$2),FALSE)</f>
        <v>3.1949999999999998</v>
      </c>
      <c r="BV71" s="93">
        <f>VLOOKUP(BS71,aslocaties_v01!$C$3:$AA$500,MATCH($K$3*10,aslocaties_v01!$C$2:$Y$2),FALSE)</f>
        <v>3.63</v>
      </c>
      <c r="BW71" s="93">
        <f t="shared" si="139"/>
        <v>0.34799999999999986</v>
      </c>
      <c r="BX71" s="93">
        <f t="shared" si="140"/>
        <v>0.43500000000000005</v>
      </c>
      <c r="BY71" s="94">
        <f t="shared" si="141"/>
        <v>2.865329512893644E-3</v>
      </c>
      <c r="BZ71" s="94">
        <f t="shared" si="142"/>
        <v>2.2935779816510848E-3</v>
      </c>
      <c r="CA71" s="94">
        <f t="shared" si="143"/>
        <v>9.9999999999997868E-3</v>
      </c>
      <c r="CB71">
        <f t="shared" si="144"/>
        <v>8.999999999999897E-3</v>
      </c>
      <c r="CC71" s="58">
        <f t="shared" si="145"/>
        <v>8.0000000000000071E-3</v>
      </c>
      <c r="CD71" s="95" t="b">
        <f t="shared" si="146"/>
        <v>0</v>
      </c>
      <c r="CE71" s="96" t="b">
        <f t="shared" si="147"/>
        <v>1</v>
      </c>
      <c r="CF71" t="b">
        <f t="shared" si="148"/>
        <v>1</v>
      </c>
      <c r="CG71" t="b">
        <f t="shared" si="149"/>
        <v>1</v>
      </c>
      <c r="CH71" s="84" t="b">
        <f t="shared" si="150"/>
        <v>1</v>
      </c>
      <c r="CI71">
        <f t="shared" si="151"/>
        <v>1.1759999999999999</v>
      </c>
      <c r="CJ71" t="b">
        <f t="shared" si="152"/>
        <v>1</v>
      </c>
      <c r="CK71" t="b">
        <f t="shared" si="153"/>
        <v>1</v>
      </c>
      <c r="CL71" s="84" t="b">
        <f t="shared" si="173"/>
        <v>1</v>
      </c>
      <c r="CM71">
        <f t="shared" si="154"/>
        <v>3.347</v>
      </c>
      <c r="CN71" t="b">
        <f t="shared" si="155"/>
        <v>1</v>
      </c>
      <c r="CO71" s="84">
        <f t="shared" si="156"/>
        <v>6.7293218257443901E-2</v>
      </c>
      <c r="CP71" t="b">
        <f t="shared" si="157"/>
        <v>1</v>
      </c>
      <c r="CQ71" s="96" t="b">
        <f t="shared" si="158"/>
        <v>1</v>
      </c>
      <c r="CR71" t="b">
        <f t="shared" si="159"/>
        <v>0</v>
      </c>
      <c r="CS71" t="b">
        <f t="shared" si="160"/>
        <v>0</v>
      </c>
      <c r="CT71" t="b">
        <f t="shared" si="161"/>
        <v>1</v>
      </c>
      <c r="CU71" t="b">
        <f t="shared" si="162"/>
        <v>1</v>
      </c>
      <c r="CV71" s="84" t="b">
        <f t="shared" si="163"/>
        <v>1</v>
      </c>
      <c r="CW71" t="b">
        <f t="shared" si="164"/>
        <v>0</v>
      </c>
      <c r="CX71" t="b">
        <f t="shared" si="165"/>
        <v>0</v>
      </c>
      <c r="CY71" t="b">
        <f t="shared" si="166"/>
        <v>1</v>
      </c>
      <c r="CZ71" t="b">
        <f t="shared" si="167"/>
        <v>1</v>
      </c>
      <c r="DA71" s="84">
        <f t="shared" si="168"/>
        <v>2</v>
      </c>
      <c r="DB71" t="b">
        <f t="shared" si="169"/>
        <v>0</v>
      </c>
    </row>
    <row r="72" spans="1:106">
      <c r="A72" s="9">
        <v>461</v>
      </c>
      <c r="B72" s="3">
        <v>2</v>
      </c>
      <c r="C72" s="3" t="s">
        <v>1223</v>
      </c>
      <c r="D72" s="3" t="str">
        <f t="shared" si="116"/>
        <v>AM_1_34-1_dk_0068</v>
      </c>
      <c r="E72" s="3" t="str">
        <f t="shared" si="117"/>
        <v>0068</v>
      </c>
      <c r="F72" s="3">
        <v>109698.79700000001</v>
      </c>
      <c r="G72" s="15">
        <v>414900.375</v>
      </c>
      <c r="H72" s="35" t="str">
        <f t="shared" si="118"/>
        <v>ja</v>
      </c>
      <c r="I72" s="42">
        <v>348.76100000000002</v>
      </c>
      <c r="J72" s="20" t="s">
        <v>2278</v>
      </c>
      <c r="K72" s="21">
        <v>10000</v>
      </c>
      <c r="L72" s="28">
        <f t="shared" si="170"/>
        <v>1</v>
      </c>
      <c r="M72" s="28">
        <f t="shared" si="171"/>
        <v>1</v>
      </c>
      <c r="N72" s="56">
        <f t="shared" si="119"/>
        <v>10000</v>
      </c>
      <c r="O72" s="33">
        <f t="shared" si="172"/>
        <v>86.952943095672325</v>
      </c>
      <c r="P72" s="37">
        <f t="shared" si="120"/>
        <v>117.01568094062927</v>
      </c>
      <c r="Q72" s="9" t="s">
        <v>12</v>
      </c>
      <c r="R72" s="55" t="s">
        <v>12</v>
      </c>
      <c r="S72" s="55">
        <v>2.5499999999999998</v>
      </c>
      <c r="T72" s="55">
        <v>2.6880000000000002</v>
      </c>
      <c r="U72" s="55">
        <v>2.835</v>
      </c>
      <c r="V72" s="3">
        <v>2.988</v>
      </c>
      <c r="W72" s="3">
        <v>3.1829999999999998</v>
      </c>
      <c r="X72" s="3" t="s">
        <v>12</v>
      </c>
      <c r="Y72" s="3">
        <v>3.62</v>
      </c>
      <c r="Z72" s="15" t="s">
        <v>12</v>
      </c>
      <c r="AA72" s="10">
        <f t="shared" si="121"/>
        <v>3.1829999999999998</v>
      </c>
      <c r="AB72" s="9">
        <f t="shared" si="122"/>
        <v>0.34799999999999986</v>
      </c>
      <c r="AC72" s="10">
        <f t="shared" si="123"/>
        <v>0.43700000000000028</v>
      </c>
      <c r="AD72" s="9" t="s">
        <v>12</v>
      </c>
      <c r="AE72" s="55" t="s">
        <v>12</v>
      </c>
      <c r="AF72" s="55">
        <v>1.046</v>
      </c>
      <c r="AG72" s="55">
        <v>1.129</v>
      </c>
      <c r="AH72" s="55">
        <v>1.2210000000000001</v>
      </c>
      <c r="AI72" s="3">
        <v>1.319</v>
      </c>
      <c r="AJ72" s="3">
        <v>1.4430000000000001</v>
      </c>
      <c r="AK72" s="3" t="s">
        <v>12</v>
      </c>
      <c r="AL72" s="3">
        <v>1.6970000000000001</v>
      </c>
      <c r="AM72" s="15" t="s">
        <v>12</v>
      </c>
      <c r="AN72" s="10">
        <f t="shared" si="124"/>
        <v>1.4430000000000001</v>
      </c>
      <c r="AO72" s="9">
        <f t="shared" si="125"/>
        <v>0.22199999999999998</v>
      </c>
      <c r="AP72" s="10">
        <f t="shared" si="126"/>
        <v>0.254</v>
      </c>
      <c r="AQ72" s="9" t="s">
        <v>12</v>
      </c>
      <c r="AR72" s="55" t="s">
        <v>12</v>
      </c>
      <c r="AS72" s="55">
        <v>3.15</v>
      </c>
      <c r="AT72" s="55">
        <v>3.25</v>
      </c>
      <c r="AU72" s="55">
        <v>3.3519999999999999</v>
      </c>
      <c r="AV72" s="3">
        <v>3.4430000000000001</v>
      </c>
      <c r="AW72" s="3">
        <v>3.55</v>
      </c>
      <c r="AX72" s="3" t="s">
        <v>12</v>
      </c>
      <c r="AY72" s="3">
        <v>3.7789999999999999</v>
      </c>
      <c r="AZ72" s="15" t="s">
        <v>12</v>
      </c>
      <c r="BA72" s="10">
        <f t="shared" si="127"/>
        <v>3.55</v>
      </c>
      <c r="BB72" s="9">
        <f t="shared" si="128"/>
        <v>0.19799999999999995</v>
      </c>
      <c r="BC72" s="10">
        <f t="shared" si="129"/>
        <v>0.22900000000000009</v>
      </c>
      <c r="BD72" s="9">
        <v>4.51</v>
      </c>
      <c r="BE72" s="3">
        <v>5.1890000000000001</v>
      </c>
      <c r="BF72" s="15">
        <v>6.0709999999999997</v>
      </c>
      <c r="BG72" s="15">
        <f t="shared" si="130"/>
        <v>5.1890000000000001</v>
      </c>
      <c r="BH72" s="9">
        <f t="shared" si="131"/>
        <v>0.67900000000000027</v>
      </c>
      <c r="BI72" s="10">
        <f t="shared" si="132"/>
        <v>0.88199999999999967</v>
      </c>
      <c r="BJ72" s="9">
        <v>4.8150000000000004</v>
      </c>
      <c r="BK72" s="3">
        <v>5.6139999999999999</v>
      </c>
      <c r="BL72" s="15">
        <v>6.6630000000000003</v>
      </c>
      <c r="BM72" s="15">
        <f t="shared" si="133"/>
        <v>5.6139999999999999</v>
      </c>
      <c r="BN72" s="9">
        <f t="shared" si="134"/>
        <v>0.79899999999999949</v>
      </c>
      <c r="BO72" s="10">
        <f t="shared" si="135"/>
        <v>1.0490000000000004</v>
      </c>
      <c r="BP72">
        <f t="shared" si="136"/>
        <v>0</v>
      </c>
      <c r="BQ72" s="93">
        <f t="shared" si="137"/>
        <v>1.9511494252873578</v>
      </c>
      <c r="BR72" s="93">
        <f t="shared" si="138"/>
        <v>2.2959770114942524</v>
      </c>
      <c r="BS72" s="93" t="str">
        <f>VLOOKUP(C72,'Koppeling locatie - aslocatie'!$A$2:$C$8139,2,FALSE)</f>
        <v>amer259</v>
      </c>
      <c r="BT72" s="93">
        <f>VLOOKUP($BS72,aslocaties_v01!$C$3:$AA$500,MATCH($K$3/10,aslocaties_v01!$C$2:$X$2),FALSE)</f>
        <v>2.847</v>
      </c>
      <c r="BU72" s="93">
        <f>VLOOKUP(BS72,aslocaties_v01!$C$3:$AA$500,MATCH($K$3,aslocaties_v01!$C$2:$X$2),FALSE)</f>
        <v>3.1949999999999998</v>
      </c>
      <c r="BV72" s="93">
        <f>VLOOKUP(BS72,aslocaties_v01!$C$3:$AA$500,MATCH($K$3*10,aslocaties_v01!$C$2:$Y$2),FALSE)</f>
        <v>3.63</v>
      </c>
      <c r="BW72" s="93">
        <f t="shared" si="139"/>
        <v>0.34799999999999986</v>
      </c>
      <c r="BX72" s="93">
        <f t="shared" si="140"/>
        <v>0.43500000000000005</v>
      </c>
      <c r="BY72" s="94">
        <f t="shared" si="141"/>
        <v>0</v>
      </c>
      <c r="BZ72" s="94">
        <f t="shared" si="142"/>
        <v>4.5766590389021422E-3</v>
      </c>
      <c r="CA72" s="94">
        <f t="shared" si="143"/>
        <v>1.2000000000000011E-2</v>
      </c>
      <c r="CB72">
        <f t="shared" si="144"/>
        <v>1.2000000000000011E-2</v>
      </c>
      <c r="CC72" s="58">
        <f t="shared" si="145"/>
        <v>9.9999999999997868E-3</v>
      </c>
      <c r="CD72" s="95" t="b">
        <f t="shared" si="146"/>
        <v>0</v>
      </c>
      <c r="CE72" s="96" t="b">
        <f t="shared" si="147"/>
        <v>1</v>
      </c>
      <c r="CF72" t="b">
        <f t="shared" si="148"/>
        <v>1</v>
      </c>
      <c r="CG72" t="b">
        <f t="shared" si="149"/>
        <v>1</v>
      </c>
      <c r="CH72" s="84" t="b">
        <f t="shared" si="150"/>
        <v>1</v>
      </c>
      <c r="CI72">
        <f t="shared" si="151"/>
        <v>1.4430000000000001</v>
      </c>
      <c r="CJ72" t="b">
        <f t="shared" si="152"/>
        <v>1</v>
      </c>
      <c r="CK72" t="b">
        <f t="shared" si="153"/>
        <v>0</v>
      </c>
      <c r="CL72" s="84" t="b">
        <f t="shared" si="173"/>
        <v>1</v>
      </c>
      <c r="CM72">
        <f t="shared" si="154"/>
        <v>3.55</v>
      </c>
      <c r="CN72" t="b">
        <f t="shared" si="155"/>
        <v>1</v>
      </c>
      <c r="CO72" s="84">
        <f t="shared" si="156"/>
        <v>7.3398135290616937E-2</v>
      </c>
      <c r="CP72" t="b">
        <f t="shared" si="157"/>
        <v>1</v>
      </c>
      <c r="CQ72" s="96" t="b">
        <f t="shared" si="158"/>
        <v>1</v>
      </c>
      <c r="CR72" t="b">
        <f t="shared" si="159"/>
        <v>0</v>
      </c>
      <c r="CS72" t="b">
        <f t="shared" si="160"/>
        <v>0</v>
      </c>
      <c r="CT72" t="b">
        <f t="shared" si="161"/>
        <v>1</v>
      </c>
      <c r="CU72" t="b">
        <f t="shared" si="162"/>
        <v>1</v>
      </c>
      <c r="CV72" s="84" t="b">
        <f t="shared" si="163"/>
        <v>1</v>
      </c>
      <c r="CW72" t="b">
        <f t="shared" si="164"/>
        <v>1</v>
      </c>
      <c r="CX72" t="b">
        <f t="shared" si="165"/>
        <v>1</v>
      </c>
      <c r="CY72" t="b">
        <f t="shared" si="166"/>
        <v>1</v>
      </c>
      <c r="CZ72" t="b">
        <f t="shared" si="167"/>
        <v>1</v>
      </c>
      <c r="DA72" s="84">
        <f t="shared" si="168"/>
        <v>1</v>
      </c>
      <c r="DB72" t="b">
        <f t="shared" si="169"/>
        <v>0</v>
      </c>
    </row>
    <row r="73" spans="1:106">
      <c r="A73" s="9">
        <v>462</v>
      </c>
      <c r="B73" s="3">
        <v>2</v>
      </c>
      <c r="C73" s="3" t="s">
        <v>1224</v>
      </c>
      <c r="D73" s="3" t="str">
        <f t="shared" si="116"/>
        <v>AM_1_34-1_dk_0069</v>
      </c>
      <c r="E73" s="3" t="str">
        <f t="shared" si="117"/>
        <v>0069</v>
      </c>
      <c r="F73" s="3">
        <v>109584.42200000001</v>
      </c>
      <c r="G73" s="15">
        <v>414875.65600000002</v>
      </c>
      <c r="H73" s="35" t="str">
        <f t="shared" si="118"/>
        <v>ja</v>
      </c>
      <c r="I73" s="42">
        <v>348.79</v>
      </c>
      <c r="J73" s="20" t="s">
        <v>2278</v>
      </c>
      <c r="K73" s="21">
        <v>10000</v>
      </c>
      <c r="L73" s="28">
        <f t="shared" si="170"/>
        <v>1</v>
      </c>
      <c r="M73" s="28">
        <f t="shared" si="171"/>
        <v>1</v>
      </c>
      <c r="N73" s="56">
        <f t="shared" si="119"/>
        <v>10000</v>
      </c>
      <c r="O73" s="33">
        <f t="shared" si="172"/>
        <v>117.01568094062927</v>
      </c>
      <c r="P73" s="37">
        <f t="shared" si="120"/>
        <v>5871.8032454567992</v>
      </c>
      <c r="Q73" s="9" t="s">
        <v>12</v>
      </c>
      <c r="R73" s="55" t="s">
        <v>12</v>
      </c>
      <c r="S73" s="55">
        <v>2.5489999999999999</v>
      </c>
      <c r="T73" s="55">
        <v>2.6869999999999998</v>
      </c>
      <c r="U73" s="55">
        <v>2.8330000000000002</v>
      </c>
      <c r="V73" s="3">
        <v>2.9860000000000002</v>
      </c>
      <c r="W73" s="3">
        <v>3.1819999999999999</v>
      </c>
      <c r="X73" s="3" t="s">
        <v>12</v>
      </c>
      <c r="Y73" s="3">
        <v>3.6179999999999999</v>
      </c>
      <c r="Z73" s="15" t="s">
        <v>12</v>
      </c>
      <c r="AA73" s="10">
        <f t="shared" si="121"/>
        <v>3.1819999999999999</v>
      </c>
      <c r="AB73" s="9">
        <f t="shared" si="122"/>
        <v>0.34899999999999975</v>
      </c>
      <c r="AC73" s="10">
        <f t="shared" si="123"/>
        <v>0.43599999999999994</v>
      </c>
      <c r="AD73" s="9" t="s">
        <v>12</v>
      </c>
      <c r="AE73" s="55" t="s">
        <v>12</v>
      </c>
      <c r="AF73" s="55">
        <v>0.96899999999999997</v>
      </c>
      <c r="AG73" s="55">
        <v>1.0449999999999999</v>
      </c>
      <c r="AH73" s="55">
        <v>1.1339999999999999</v>
      </c>
      <c r="AI73" s="3">
        <v>1.232</v>
      </c>
      <c r="AJ73" s="3">
        <v>1.355</v>
      </c>
      <c r="AK73" s="3" t="s">
        <v>12</v>
      </c>
      <c r="AL73" s="3">
        <v>1.61</v>
      </c>
      <c r="AM73" s="15" t="s">
        <v>12</v>
      </c>
      <c r="AN73" s="10">
        <f t="shared" si="124"/>
        <v>1.355</v>
      </c>
      <c r="AO73" s="9">
        <f t="shared" si="125"/>
        <v>0.22100000000000009</v>
      </c>
      <c r="AP73" s="10">
        <f t="shared" si="126"/>
        <v>0.25500000000000012</v>
      </c>
      <c r="AQ73" s="9" t="s">
        <v>12</v>
      </c>
      <c r="AR73" s="55" t="s">
        <v>12</v>
      </c>
      <c r="AS73" s="55">
        <v>3.008</v>
      </c>
      <c r="AT73" s="55">
        <v>3.0920000000000001</v>
      </c>
      <c r="AU73" s="55">
        <v>3.1840000000000002</v>
      </c>
      <c r="AV73" s="3">
        <v>3.2759999999999998</v>
      </c>
      <c r="AW73" s="3">
        <v>3.3919999999999999</v>
      </c>
      <c r="AX73" s="3" t="s">
        <v>12</v>
      </c>
      <c r="AY73" s="3">
        <v>3.629</v>
      </c>
      <c r="AZ73" s="15" t="s">
        <v>12</v>
      </c>
      <c r="BA73" s="10">
        <f t="shared" si="127"/>
        <v>3.3919999999999999</v>
      </c>
      <c r="BB73" s="9">
        <f t="shared" si="128"/>
        <v>0.20799999999999974</v>
      </c>
      <c r="BC73" s="10">
        <f t="shared" si="129"/>
        <v>0.2370000000000001</v>
      </c>
      <c r="BD73" s="9">
        <v>4.3929999999999998</v>
      </c>
      <c r="BE73" s="3">
        <v>5.0810000000000004</v>
      </c>
      <c r="BF73" s="15">
        <v>5.9640000000000004</v>
      </c>
      <c r="BG73" s="15">
        <f t="shared" si="130"/>
        <v>5.0810000000000004</v>
      </c>
      <c r="BH73" s="9">
        <f t="shared" si="131"/>
        <v>0.68800000000000061</v>
      </c>
      <c r="BI73" s="10">
        <f t="shared" si="132"/>
        <v>0.88300000000000001</v>
      </c>
      <c r="BJ73" s="9">
        <v>4.7699999999999996</v>
      </c>
      <c r="BK73" s="3">
        <v>5.5880000000000001</v>
      </c>
      <c r="BL73" s="15">
        <v>6.6440000000000001</v>
      </c>
      <c r="BM73" s="15">
        <f t="shared" si="133"/>
        <v>5.5880000000000001</v>
      </c>
      <c r="BN73" s="9">
        <f t="shared" si="134"/>
        <v>0.8180000000000005</v>
      </c>
      <c r="BO73" s="10">
        <f t="shared" si="135"/>
        <v>1.056</v>
      </c>
      <c r="BP73">
        <f t="shared" si="136"/>
        <v>0</v>
      </c>
      <c r="BQ73" s="93">
        <f t="shared" si="137"/>
        <v>1.9713467048710633</v>
      </c>
      <c r="BR73" s="93">
        <f t="shared" si="138"/>
        <v>2.3438395415472812</v>
      </c>
      <c r="BS73" s="93" t="str">
        <f>VLOOKUP(C73,'Koppeling locatie - aslocatie'!$A$2:$C$8139,2,FALSE)</f>
        <v>amer259</v>
      </c>
      <c r="BT73" s="93">
        <f>VLOOKUP($BS73,aslocaties_v01!$C$3:$AA$500,MATCH($K$3/10,aslocaties_v01!$C$2:$X$2),FALSE)</f>
        <v>2.847</v>
      </c>
      <c r="BU73" s="93">
        <f>VLOOKUP(BS73,aslocaties_v01!$C$3:$AA$500,MATCH($K$3,aslocaties_v01!$C$2:$X$2),FALSE)</f>
        <v>3.1949999999999998</v>
      </c>
      <c r="BV73" s="93">
        <f>VLOOKUP(BS73,aslocaties_v01!$C$3:$AA$500,MATCH($K$3*10,aslocaties_v01!$C$2:$Y$2),FALSE)</f>
        <v>3.63</v>
      </c>
      <c r="BW73" s="93">
        <f t="shared" si="139"/>
        <v>0.34799999999999986</v>
      </c>
      <c r="BX73" s="93">
        <f t="shared" si="140"/>
        <v>0.43500000000000005</v>
      </c>
      <c r="BY73" s="94">
        <f t="shared" si="141"/>
        <v>2.865329512893644E-3</v>
      </c>
      <c r="BZ73" s="94">
        <f t="shared" si="142"/>
        <v>2.2935779816510848E-3</v>
      </c>
      <c r="CA73" s="94">
        <f t="shared" si="143"/>
        <v>1.399999999999979E-2</v>
      </c>
      <c r="CB73">
        <f t="shared" si="144"/>
        <v>1.2999999999999901E-2</v>
      </c>
      <c r="CC73" s="58">
        <f t="shared" si="145"/>
        <v>1.2000000000000011E-2</v>
      </c>
      <c r="CD73" s="95" t="b">
        <f t="shared" si="146"/>
        <v>0</v>
      </c>
      <c r="CE73" s="96" t="b">
        <f t="shared" si="147"/>
        <v>1</v>
      </c>
      <c r="CF73" t="b">
        <f t="shared" si="148"/>
        <v>1</v>
      </c>
      <c r="CG73" t="b">
        <f t="shared" si="149"/>
        <v>1</v>
      </c>
      <c r="CH73" s="84" t="b">
        <f t="shared" si="150"/>
        <v>1</v>
      </c>
      <c r="CI73">
        <f t="shared" si="151"/>
        <v>1.355</v>
      </c>
      <c r="CJ73" t="b">
        <f t="shared" si="152"/>
        <v>1</v>
      </c>
      <c r="CK73" t="b">
        <f t="shared" si="153"/>
        <v>0</v>
      </c>
      <c r="CL73" s="84" t="b">
        <f t="shared" si="173"/>
        <v>1</v>
      </c>
      <c r="CM73">
        <f t="shared" si="154"/>
        <v>3.3919999999999999</v>
      </c>
      <c r="CN73" t="b">
        <f t="shared" si="155"/>
        <v>1</v>
      </c>
      <c r="CO73" s="84">
        <f t="shared" si="156"/>
        <v>7.549236129177278E-2</v>
      </c>
      <c r="CP73" t="b">
        <f t="shared" si="157"/>
        <v>1</v>
      </c>
      <c r="CQ73" s="96" t="b">
        <f t="shared" si="158"/>
        <v>1</v>
      </c>
      <c r="CR73" t="b">
        <f t="shared" si="159"/>
        <v>1</v>
      </c>
      <c r="CS73" t="b">
        <f t="shared" si="160"/>
        <v>1</v>
      </c>
      <c r="CT73" t="b">
        <f t="shared" si="161"/>
        <v>1</v>
      </c>
      <c r="CU73" t="b">
        <f t="shared" si="162"/>
        <v>1</v>
      </c>
      <c r="CV73" s="84" t="b">
        <f t="shared" si="163"/>
        <v>1</v>
      </c>
      <c r="CW73" t="b">
        <f t="shared" si="164"/>
        <v>1</v>
      </c>
      <c r="CX73" t="b">
        <f t="shared" si="165"/>
        <v>1</v>
      </c>
      <c r="CY73" t="b">
        <f t="shared" si="166"/>
        <v>1</v>
      </c>
      <c r="CZ73" t="b">
        <f t="shared" si="167"/>
        <v>1</v>
      </c>
      <c r="DA73" s="84">
        <f t="shared" si="168"/>
        <v>0</v>
      </c>
      <c r="DB73" t="b">
        <f t="shared" si="169"/>
        <v>0</v>
      </c>
    </row>
    <row r="74" spans="1:106">
      <c r="A74" s="9">
        <v>463</v>
      </c>
      <c r="B74" s="3">
        <v>2</v>
      </c>
      <c r="C74" s="3" t="s">
        <v>1225</v>
      </c>
      <c r="D74" s="3" t="str">
        <f t="shared" si="116"/>
        <v>AM_1_34-1_dk_0007</v>
      </c>
      <c r="E74" s="3" t="str">
        <f t="shared" si="117"/>
        <v>0007</v>
      </c>
      <c r="F74" s="3">
        <v>115266.508</v>
      </c>
      <c r="G74" s="15">
        <v>413395.125</v>
      </c>
      <c r="H74" s="35" t="str">
        <f t="shared" si="118"/>
        <v>ja</v>
      </c>
      <c r="I74" s="42">
        <v>59</v>
      </c>
      <c r="J74" s="20" t="s">
        <v>2278</v>
      </c>
      <c r="K74" s="21">
        <v>10000</v>
      </c>
      <c r="L74" s="28">
        <f t="shared" si="170"/>
        <v>1</v>
      </c>
      <c r="M74" s="28">
        <f t="shared" si="171"/>
        <v>1</v>
      </c>
      <c r="N74" s="56">
        <f t="shared" si="119"/>
        <v>10000</v>
      </c>
      <c r="O74" s="33">
        <f t="shared" si="172"/>
        <v>5871.8032454567992</v>
      </c>
      <c r="P74" s="37">
        <f t="shared" si="120"/>
        <v>5949.9802406553426</v>
      </c>
      <c r="Q74" s="9" t="s">
        <v>12</v>
      </c>
      <c r="R74" s="55" t="s">
        <v>12</v>
      </c>
      <c r="S74" s="55">
        <v>0.246</v>
      </c>
      <c r="T74" s="55">
        <v>1.3839999999999999</v>
      </c>
      <c r="U74" s="55">
        <v>2.5369999999999999</v>
      </c>
      <c r="V74" s="3">
        <v>3.161</v>
      </c>
      <c r="W74" s="3">
        <v>3.427</v>
      </c>
      <c r="X74" s="3" t="s">
        <v>12</v>
      </c>
      <c r="Y74" s="3">
        <v>3.8740000000000001</v>
      </c>
      <c r="Z74" s="15" t="s">
        <v>12</v>
      </c>
      <c r="AA74" s="10">
        <f t="shared" si="121"/>
        <v>3.427</v>
      </c>
      <c r="AB74" s="9">
        <f t="shared" si="122"/>
        <v>0.89000000000000012</v>
      </c>
      <c r="AC74" s="10">
        <f t="shared" si="123"/>
        <v>0.44700000000000006</v>
      </c>
      <c r="AD74" s="9" t="s">
        <v>12</v>
      </c>
      <c r="AE74" s="55" t="s">
        <v>12</v>
      </c>
      <c r="AF74" s="55">
        <v>8.1000000000000003E-2</v>
      </c>
      <c r="AG74" s="55">
        <v>9.5000000000000001E-2</v>
      </c>
      <c r="AH74" s="55">
        <v>0.16700000000000001</v>
      </c>
      <c r="AI74" s="3">
        <v>0.27300000000000002</v>
      </c>
      <c r="AJ74" s="3">
        <v>0.40799999999999997</v>
      </c>
      <c r="AK74" s="3" t="s">
        <v>12</v>
      </c>
      <c r="AL74" s="3">
        <v>0.64400000000000002</v>
      </c>
      <c r="AM74" s="15" t="s">
        <v>12</v>
      </c>
      <c r="AN74" s="10">
        <f t="shared" si="124"/>
        <v>0.40799999999999997</v>
      </c>
      <c r="AO74" s="9">
        <f t="shared" si="125"/>
        <v>0.24099999999999996</v>
      </c>
      <c r="AP74" s="10">
        <f t="shared" si="126"/>
        <v>0.23600000000000004</v>
      </c>
      <c r="AQ74" s="9" t="s">
        <v>12</v>
      </c>
      <c r="AR74" s="55" t="s">
        <v>12</v>
      </c>
      <c r="AS74" s="55">
        <v>0.111</v>
      </c>
      <c r="AT74" s="55">
        <v>0.34899999999999998</v>
      </c>
      <c r="AU74" s="55">
        <v>0.73599999999999999</v>
      </c>
      <c r="AV74" s="3">
        <v>1.1100000000000001</v>
      </c>
      <c r="AW74" s="3">
        <v>1.4419999999999999</v>
      </c>
      <c r="AX74" s="3" t="s">
        <v>12</v>
      </c>
      <c r="AY74" s="3">
        <v>1.804</v>
      </c>
      <c r="AZ74" s="15" t="s">
        <v>12</v>
      </c>
      <c r="BA74" s="10">
        <f t="shared" si="127"/>
        <v>1.4419999999999999</v>
      </c>
      <c r="BB74" s="9">
        <f t="shared" si="128"/>
        <v>0.70599999999999996</v>
      </c>
      <c r="BC74" s="10">
        <f t="shared" si="129"/>
        <v>0.3620000000000001</v>
      </c>
      <c r="BD74" s="9">
        <v>2.5499999999999998</v>
      </c>
      <c r="BE74" s="3">
        <v>3.48</v>
      </c>
      <c r="BF74" s="15">
        <v>4.008</v>
      </c>
      <c r="BG74" s="15">
        <f t="shared" si="130"/>
        <v>3.48</v>
      </c>
      <c r="BH74" s="9">
        <f t="shared" si="131"/>
        <v>0.93000000000000016</v>
      </c>
      <c r="BI74" s="10">
        <f t="shared" si="132"/>
        <v>0.52800000000000002</v>
      </c>
      <c r="BJ74" s="9">
        <v>2.552</v>
      </c>
      <c r="BK74" s="3">
        <v>3.4950000000000001</v>
      </c>
      <c r="BL74" s="15">
        <v>4.0810000000000004</v>
      </c>
      <c r="BM74" s="15">
        <f t="shared" si="133"/>
        <v>3.4950000000000001</v>
      </c>
      <c r="BN74" s="9">
        <f t="shared" si="134"/>
        <v>0.94300000000000006</v>
      </c>
      <c r="BO74" s="10">
        <f t="shared" si="135"/>
        <v>0.5860000000000003</v>
      </c>
      <c r="BP74">
        <f t="shared" si="136"/>
        <v>0</v>
      </c>
      <c r="BQ74" s="93">
        <f t="shared" si="137"/>
        <v>1.0449438202247192</v>
      </c>
      <c r="BR74" s="93">
        <f t="shared" si="138"/>
        <v>1.0595505617977528</v>
      </c>
      <c r="BS74" s="93" t="str">
        <f>VLOOKUP(C74,'Koppeling locatie - aslocatie'!$A$2:$C$8139,2,FALSE)</f>
        <v>AM_EX_L_34_22</v>
      </c>
      <c r="BT74" s="93">
        <f>VLOOKUP($BS74,aslocaties_v01!$C$3:$AA$500,MATCH($K$3/10,aslocaties_v01!$C$2:$X$2),FALSE)</f>
        <v>3.048</v>
      </c>
      <c r="BU74" s="93">
        <f>VLOOKUP(BS74,aslocaties_v01!$C$3:$AA$500,MATCH($K$3,aslocaties_v01!$C$2:$X$2),FALSE)</f>
        <v>3.431</v>
      </c>
      <c r="BV74" s="93">
        <f>VLOOKUP(BS74,aslocaties_v01!$C$3:$AA$500,MATCH($K$3*10,aslocaties_v01!$C$2:$Y$2),FALSE)</f>
        <v>3.863</v>
      </c>
      <c r="BW74" s="93">
        <f t="shared" si="139"/>
        <v>0.38300000000000001</v>
      </c>
      <c r="BX74" s="93">
        <f t="shared" si="140"/>
        <v>0.43199999999999994</v>
      </c>
      <c r="BY74" s="94">
        <f t="shared" si="141"/>
        <v>0.56966292134831464</v>
      </c>
      <c r="BZ74" s="94">
        <f t="shared" si="142"/>
        <v>3.3557046979866056E-2</v>
      </c>
      <c r="CA74" s="94">
        <f t="shared" si="143"/>
        <v>0.51100000000000012</v>
      </c>
      <c r="CB74">
        <f t="shared" si="144"/>
        <v>4.0000000000000036E-3</v>
      </c>
      <c r="CC74" s="58">
        <f t="shared" si="145"/>
        <v>1.1000000000000121E-2</v>
      </c>
      <c r="CD74" s="95" t="b">
        <f t="shared" si="146"/>
        <v>1</v>
      </c>
      <c r="CE74" s="96" t="b">
        <f t="shared" si="147"/>
        <v>1</v>
      </c>
      <c r="CF74" t="b">
        <f t="shared" si="148"/>
        <v>1</v>
      </c>
      <c r="CG74" t="b">
        <f t="shared" si="149"/>
        <v>1</v>
      </c>
      <c r="CH74" s="84" t="b">
        <f t="shared" si="150"/>
        <v>1</v>
      </c>
      <c r="CI74">
        <f t="shared" si="151"/>
        <v>0.40799999999999997</v>
      </c>
      <c r="CJ74" t="b">
        <f t="shared" si="152"/>
        <v>1</v>
      </c>
      <c r="CK74" t="b">
        <f t="shared" si="153"/>
        <v>1</v>
      </c>
      <c r="CL74" s="84" t="b">
        <f t="shared" si="173"/>
        <v>1</v>
      </c>
      <c r="CM74">
        <f t="shared" si="154"/>
        <v>1.4419999999999999</v>
      </c>
      <c r="CN74" t="b">
        <f t="shared" si="155"/>
        <v>1</v>
      </c>
      <c r="CO74" s="84">
        <f t="shared" si="156"/>
        <v>0.12577810404453549</v>
      </c>
      <c r="CP74" t="b">
        <f t="shared" si="157"/>
        <v>1</v>
      </c>
      <c r="CQ74" s="96" t="b">
        <f t="shared" si="158"/>
        <v>1</v>
      </c>
      <c r="CR74" t="b">
        <f t="shared" si="159"/>
        <v>1</v>
      </c>
      <c r="CS74" t="b">
        <f t="shared" si="160"/>
        <v>1</v>
      </c>
      <c r="CT74" t="b">
        <f t="shared" si="161"/>
        <v>1</v>
      </c>
      <c r="CU74" t="b">
        <f t="shared" si="162"/>
        <v>1</v>
      </c>
      <c r="CV74" s="84" t="b">
        <f t="shared" si="163"/>
        <v>1</v>
      </c>
      <c r="CW74" t="b">
        <f t="shared" si="164"/>
        <v>1</v>
      </c>
      <c r="CX74" t="b">
        <f t="shared" si="165"/>
        <v>1</v>
      </c>
      <c r="CY74" t="b">
        <f t="shared" si="166"/>
        <v>1</v>
      </c>
      <c r="CZ74" t="b">
        <f t="shared" si="167"/>
        <v>1</v>
      </c>
      <c r="DA74" s="84">
        <f t="shared" si="168"/>
        <v>0</v>
      </c>
      <c r="DB74" t="b">
        <f t="shared" si="169"/>
        <v>0</v>
      </c>
    </row>
    <row r="75" spans="1:106">
      <c r="A75" s="9">
        <v>464</v>
      </c>
      <c r="B75" s="3">
        <v>2</v>
      </c>
      <c r="C75" s="3" t="s">
        <v>1226</v>
      </c>
      <c r="D75" s="3" t="str">
        <f t="shared" si="116"/>
        <v>AM_1_34-1_dk_0070</v>
      </c>
      <c r="E75" s="3" t="str">
        <f t="shared" si="117"/>
        <v>0070</v>
      </c>
      <c r="F75" s="3">
        <v>109498.625</v>
      </c>
      <c r="G75" s="15">
        <v>414855.875</v>
      </c>
      <c r="H75" s="35" t="str">
        <f t="shared" si="118"/>
        <v>ja</v>
      </c>
      <c r="I75" s="42">
        <v>348.27699999999999</v>
      </c>
      <c r="J75" s="20" t="s">
        <v>2278</v>
      </c>
      <c r="K75" s="21">
        <v>10000</v>
      </c>
      <c r="L75" s="28">
        <f t="shared" si="170"/>
        <v>1</v>
      </c>
      <c r="M75" s="28">
        <f t="shared" si="171"/>
        <v>1</v>
      </c>
      <c r="N75" s="56">
        <f t="shared" si="119"/>
        <v>10000</v>
      </c>
      <c r="O75" s="33">
        <f t="shared" si="172"/>
        <v>5949.9802406553426</v>
      </c>
      <c r="P75" s="37">
        <f t="shared" si="120"/>
        <v>117.93028391809416</v>
      </c>
      <c r="Q75" s="9" t="s">
        <v>12</v>
      </c>
      <c r="R75" s="55" t="s">
        <v>12</v>
      </c>
      <c r="S75" s="55">
        <v>2.548</v>
      </c>
      <c r="T75" s="55">
        <v>2.6850000000000001</v>
      </c>
      <c r="U75" s="55">
        <v>2.8319999999999999</v>
      </c>
      <c r="V75" s="3">
        <v>2.9849999999999999</v>
      </c>
      <c r="W75" s="3">
        <v>3.18</v>
      </c>
      <c r="X75" s="3" t="s">
        <v>12</v>
      </c>
      <c r="Y75" s="3">
        <v>3.617</v>
      </c>
      <c r="Z75" s="15" t="s">
        <v>12</v>
      </c>
      <c r="AA75" s="10">
        <f t="shared" si="121"/>
        <v>3.18</v>
      </c>
      <c r="AB75" s="9">
        <f t="shared" si="122"/>
        <v>0.34800000000000031</v>
      </c>
      <c r="AC75" s="10">
        <f t="shared" si="123"/>
        <v>0.43699999999999983</v>
      </c>
      <c r="AD75" s="9" t="s">
        <v>12</v>
      </c>
      <c r="AE75" s="55" t="s">
        <v>12</v>
      </c>
      <c r="AF75" s="55">
        <v>0.88700000000000001</v>
      </c>
      <c r="AG75" s="55">
        <v>0.95599999999999996</v>
      </c>
      <c r="AH75" s="55">
        <v>1.038</v>
      </c>
      <c r="AI75" s="3">
        <v>1.1259999999999999</v>
      </c>
      <c r="AJ75" s="3">
        <v>1.244</v>
      </c>
      <c r="AK75" s="3" t="s">
        <v>12</v>
      </c>
      <c r="AL75" s="3">
        <v>1.498</v>
      </c>
      <c r="AM75" s="15" t="s">
        <v>12</v>
      </c>
      <c r="AN75" s="10">
        <f t="shared" si="124"/>
        <v>1.244</v>
      </c>
      <c r="AO75" s="9">
        <f t="shared" si="125"/>
        <v>0.20599999999999996</v>
      </c>
      <c r="AP75" s="10">
        <f t="shared" si="126"/>
        <v>0.254</v>
      </c>
      <c r="AQ75" s="9" t="s">
        <v>12</v>
      </c>
      <c r="AR75" s="55" t="s">
        <v>12</v>
      </c>
      <c r="AS75" s="55">
        <v>3.1269999999999998</v>
      </c>
      <c r="AT75" s="55">
        <v>3.2210000000000001</v>
      </c>
      <c r="AU75" s="55">
        <v>3.3159999999999998</v>
      </c>
      <c r="AV75" s="3">
        <v>3.4009999999999998</v>
      </c>
      <c r="AW75" s="3">
        <v>3.5049999999999999</v>
      </c>
      <c r="AX75" s="3" t="s">
        <v>12</v>
      </c>
      <c r="AY75" s="3">
        <v>3.7269999999999999</v>
      </c>
      <c r="AZ75" s="15" t="s">
        <v>12</v>
      </c>
      <c r="BA75" s="10">
        <f t="shared" si="127"/>
        <v>3.5049999999999999</v>
      </c>
      <c r="BB75" s="9">
        <f t="shared" si="128"/>
        <v>0.18900000000000006</v>
      </c>
      <c r="BC75" s="10">
        <f t="shared" si="129"/>
        <v>0.22199999999999998</v>
      </c>
      <c r="BD75" s="9">
        <v>4.375</v>
      </c>
      <c r="BE75" s="3">
        <v>5.0670000000000002</v>
      </c>
      <c r="BF75" s="15">
        <v>5.95</v>
      </c>
      <c r="BG75" s="15">
        <f t="shared" si="130"/>
        <v>5.0670000000000002</v>
      </c>
      <c r="BH75" s="9">
        <f t="shared" si="131"/>
        <v>0.69200000000000017</v>
      </c>
      <c r="BI75" s="10">
        <f t="shared" si="132"/>
        <v>0.88300000000000001</v>
      </c>
      <c r="BJ75" s="9">
        <v>4.6100000000000003</v>
      </c>
      <c r="BK75" s="3">
        <v>5.4160000000000004</v>
      </c>
      <c r="BL75" s="15">
        <v>6.4649999999999999</v>
      </c>
      <c r="BM75" s="15">
        <f t="shared" si="133"/>
        <v>5.4160000000000004</v>
      </c>
      <c r="BN75" s="9">
        <f t="shared" si="134"/>
        <v>0.80600000000000005</v>
      </c>
      <c r="BO75" s="10">
        <f t="shared" si="135"/>
        <v>1.0489999999999995</v>
      </c>
      <c r="BP75">
        <f t="shared" si="136"/>
        <v>0</v>
      </c>
      <c r="BQ75" s="93">
        <f t="shared" si="137"/>
        <v>1.9885057471264356</v>
      </c>
      <c r="BR75" s="93">
        <f t="shared" si="138"/>
        <v>2.3160919540229865</v>
      </c>
      <c r="BS75" s="93" t="str">
        <f>VLOOKUP(C75,'Koppeling locatie - aslocatie'!$A$2:$C$8139,2,FALSE)</f>
        <v>amer260</v>
      </c>
      <c r="BT75" s="93">
        <f>VLOOKUP($BS75,aslocaties_v01!$C$3:$AA$500,MATCH($K$3/10,aslocaties_v01!$C$2:$X$2),FALSE)</f>
        <v>2.827</v>
      </c>
      <c r="BU75" s="93">
        <f>VLOOKUP(BS75,aslocaties_v01!$C$3:$AA$500,MATCH($K$3,aslocaties_v01!$C$2:$X$2),FALSE)</f>
        <v>3.17</v>
      </c>
      <c r="BV75" s="93">
        <f>VLOOKUP(BS75,aslocaties_v01!$C$3:$AA$500,MATCH($K$3*10,aslocaties_v01!$C$2:$Y$2),FALSE)</f>
        <v>3.6059999999999999</v>
      </c>
      <c r="BW75" s="93">
        <f t="shared" si="139"/>
        <v>0.34299999999999997</v>
      </c>
      <c r="BX75" s="93">
        <f t="shared" si="140"/>
        <v>0.43599999999999994</v>
      </c>
      <c r="BY75" s="94">
        <f t="shared" si="141"/>
        <v>1.4367816091955032E-2</v>
      </c>
      <c r="BZ75" s="94">
        <f t="shared" si="142"/>
        <v>2.2883295194505715E-3</v>
      </c>
      <c r="CA75" s="94">
        <f t="shared" si="143"/>
        <v>4.9999999999998934E-3</v>
      </c>
      <c r="CB75">
        <f t="shared" si="144"/>
        <v>1.0000000000000231E-2</v>
      </c>
      <c r="CC75" s="58">
        <f t="shared" si="145"/>
        <v>1.1000000000000121E-2</v>
      </c>
      <c r="CD75" s="95" t="b">
        <f t="shared" si="146"/>
        <v>0</v>
      </c>
      <c r="CE75" s="96" t="b">
        <f t="shared" si="147"/>
        <v>1</v>
      </c>
      <c r="CF75" t="b">
        <f t="shared" si="148"/>
        <v>1</v>
      </c>
      <c r="CG75" t="b">
        <f t="shared" si="149"/>
        <v>1</v>
      </c>
      <c r="CH75" s="84" t="b">
        <f t="shared" si="150"/>
        <v>1</v>
      </c>
      <c r="CI75">
        <f t="shared" si="151"/>
        <v>1.244</v>
      </c>
      <c r="CJ75" t="b">
        <f t="shared" si="152"/>
        <v>1</v>
      </c>
      <c r="CK75" t="b">
        <f t="shared" si="153"/>
        <v>1</v>
      </c>
      <c r="CL75" s="84" t="b">
        <f t="shared" si="173"/>
        <v>1</v>
      </c>
      <c r="CM75">
        <f t="shared" si="154"/>
        <v>3.5049999999999999</v>
      </c>
      <c r="CN75" t="b">
        <f t="shared" si="155"/>
        <v>1</v>
      </c>
      <c r="CO75" s="84">
        <f t="shared" si="156"/>
        <v>6.4911214868174652E-2</v>
      </c>
      <c r="CP75" t="b">
        <f t="shared" si="157"/>
        <v>1</v>
      </c>
      <c r="CQ75" s="96" t="b">
        <f t="shared" si="158"/>
        <v>1</v>
      </c>
      <c r="CR75" t="b">
        <f t="shared" si="159"/>
        <v>1</v>
      </c>
      <c r="CS75" t="b">
        <f t="shared" si="160"/>
        <v>1</v>
      </c>
      <c r="CT75" t="b">
        <f t="shared" si="161"/>
        <v>1</v>
      </c>
      <c r="CU75" t="b">
        <f t="shared" si="162"/>
        <v>1</v>
      </c>
      <c r="CV75" s="84" t="b">
        <f t="shared" si="163"/>
        <v>1</v>
      </c>
      <c r="CW75" t="b">
        <f t="shared" si="164"/>
        <v>1</v>
      </c>
      <c r="CX75" t="b">
        <f t="shared" si="165"/>
        <v>1</v>
      </c>
      <c r="CY75" t="b">
        <f t="shared" si="166"/>
        <v>1</v>
      </c>
      <c r="CZ75" t="b">
        <f t="shared" si="167"/>
        <v>1</v>
      </c>
      <c r="DA75" s="84">
        <f t="shared" si="168"/>
        <v>0</v>
      </c>
      <c r="DB75" t="b">
        <f t="shared" si="169"/>
        <v>0</v>
      </c>
    </row>
    <row r="76" spans="1:106">
      <c r="A76" s="9">
        <v>465</v>
      </c>
      <c r="B76" s="3">
        <v>2</v>
      </c>
      <c r="C76" s="3" t="s">
        <v>1227</v>
      </c>
      <c r="D76" s="3" t="str">
        <f t="shared" si="116"/>
        <v>AM_1_34-1_dk_0071</v>
      </c>
      <c r="E76" s="3" t="str">
        <f t="shared" si="117"/>
        <v>0071</v>
      </c>
      <c r="F76" s="3">
        <v>109383.961</v>
      </c>
      <c r="G76" s="15">
        <v>414828.31199999998</v>
      </c>
      <c r="H76" s="35" t="str">
        <f t="shared" si="118"/>
        <v>ja</v>
      </c>
      <c r="I76" s="42">
        <v>344.99200000000002</v>
      </c>
      <c r="J76" s="20" t="s">
        <v>2278</v>
      </c>
      <c r="K76" s="21">
        <v>10000</v>
      </c>
      <c r="L76" s="28">
        <f t="shared" si="170"/>
        <v>1</v>
      </c>
      <c r="M76" s="28">
        <f t="shared" si="171"/>
        <v>1</v>
      </c>
      <c r="N76" s="56">
        <f t="shared" si="119"/>
        <v>10000</v>
      </c>
      <c r="O76" s="33">
        <f t="shared" si="172"/>
        <v>117.93028391809416</v>
      </c>
      <c r="P76" s="37">
        <f t="shared" si="120"/>
        <v>89.587295360438461</v>
      </c>
      <c r="Q76" s="9" t="s">
        <v>12</v>
      </c>
      <c r="R76" s="55" t="s">
        <v>12</v>
      </c>
      <c r="S76" s="55">
        <v>2.5459999999999998</v>
      </c>
      <c r="T76" s="55">
        <v>2.6840000000000002</v>
      </c>
      <c r="U76" s="55">
        <v>2.8290000000000002</v>
      </c>
      <c r="V76" s="3">
        <v>2.9820000000000002</v>
      </c>
      <c r="W76" s="3">
        <v>3.1779999999999999</v>
      </c>
      <c r="X76" s="3" t="s">
        <v>12</v>
      </c>
      <c r="Y76" s="3">
        <v>3.6150000000000002</v>
      </c>
      <c r="Z76" s="15" t="s">
        <v>12</v>
      </c>
      <c r="AA76" s="10">
        <f t="shared" si="121"/>
        <v>3.1779999999999999</v>
      </c>
      <c r="AB76" s="9">
        <f t="shared" si="122"/>
        <v>0.34899999999999975</v>
      </c>
      <c r="AC76" s="10">
        <f t="shared" si="123"/>
        <v>0.43700000000000028</v>
      </c>
      <c r="AD76" s="9" t="s">
        <v>12</v>
      </c>
      <c r="AE76" s="55" t="s">
        <v>12</v>
      </c>
      <c r="AF76" s="55">
        <v>0.872</v>
      </c>
      <c r="AG76" s="55">
        <v>0.94099999999999995</v>
      </c>
      <c r="AH76" s="55">
        <v>1.0209999999999999</v>
      </c>
      <c r="AI76" s="3">
        <v>1.1080000000000001</v>
      </c>
      <c r="AJ76" s="3">
        <v>1.2250000000000001</v>
      </c>
      <c r="AK76" s="3" t="s">
        <v>12</v>
      </c>
      <c r="AL76" s="3">
        <v>1.4790000000000001</v>
      </c>
      <c r="AM76" s="15" t="s">
        <v>12</v>
      </c>
      <c r="AN76" s="10">
        <f t="shared" si="124"/>
        <v>1.2250000000000001</v>
      </c>
      <c r="AO76" s="9">
        <f t="shared" si="125"/>
        <v>0.20400000000000018</v>
      </c>
      <c r="AP76" s="10">
        <f t="shared" si="126"/>
        <v>0.254</v>
      </c>
      <c r="AQ76" s="9" t="s">
        <v>12</v>
      </c>
      <c r="AR76" s="55" t="s">
        <v>12</v>
      </c>
      <c r="AS76" s="55">
        <v>3.1059999999999999</v>
      </c>
      <c r="AT76" s="55">
        <v>3.2</v>
      </c>
      <c r="AU76" s="55">
        <v>3.294</v>
      </c>
      <c r="AV76" s="3">
        <v>3.3809999999999998</v>
      </c>
      <c r="AW76" s="3">
        <v>3.4870000000000001</v>
      </c>
      <c r="AX76" s="3" t="s">
        <v>12</v>
      </c>
      <c r="AY76" s="3">
        <v>3.7160000000000002</v>
      </c>
      <c r="AZ76" s="15" t="s">
        <v>12</v>
      </c>
      <c r="BA76" s="10">
        <f t="shared" si="127"/>
        <v>3.4870000000000001</v>
      </c>
      <c r="BB76" s="9">
        <f t="shared" si="128"/>
        <v>0.19300000000000006</v>
      </c>
      <c r="BC76" s="10">
        <f t="shared" si="129"/>
        <v>0.22900000000000009</v>
      </c>
      <c r="BD76" s="9">
        <v>4.391</v>
      </c>
      <c r="BE76" s="3">
        <v>5.0890000000000004</v>
      </c>
      <c r="BF76" s="15">
        <v>5.9820000000000002</v>
      </c>
      <c r="BG76" s="15">
        <f t="shared" si="130"/>
        <v>5.0890000000000004</v>
      </c>
      <c r="BH76" s="9">
        <f t="shared" si="131"/>
        <v>0.6980000000000004</v>
      </c>
      <c r="BI76" s="10">
        <f t="shared" si="132"/>
        <v>0.89299999999999979</v>
      </c>
      <c r="BJ76" s="9">
        <v>4.6399999999999997</v>
      </c>
      <c r="BK76" s="3">
        <v>5.45</v>
      </c>
      <c r="BL76" s="15">
        <v>6.5069999999999997</v>
      </c>
      <c r="BM76" s="15">
        <f t="shared" si="133"/>
        <v>5.45</v>
      </c>
      <c r="BN76" s="9">
        <f t="shared" si="134"/>
        <v>0.8100000000000005</v>
      </c>
      <c r="BO76" s="10">
        <f t="shared" si="135"/>
        <v>1.0569999999999995</v>
      </c>
      <c r="BP76">
        <f t="shared" si="136"/>
        <v>0</v>
      </c>
      <c r="BQ76" s="93">
        <f t="shared" si="137"/>
        <v>2.0000000000000027</v>
      </c>
      <c r="BR76" s="93">
        <f t="shared" si="138"/>
        <v>2.320916905444129</v>
      </c>
      <c r="BS76" s="93" t="str">
        <f>VLOOKUP(C76,'Koppeling locatie - aslocatie'!$A$2:$C$8139,2,FALSE)</f>
        <v>amer260</v>
      </c>
      <c r="BT76" s="93">
        <f>VLOOKUP($BS76,aslocaties_v01!$C$3:$AA$500,MATCH($K$3/10,aslocaties_v01!$C$2:$X$2),FALSE)</f>
        <v>2.827</v>
      </c>
      <c r="BU76" s="93">
        <f>VLOOKUP(BS76,aslocaties_v01!$C$3:$AA$500,MATCH($K$3,aslocaties_v01!$C$2:$X$2),FALSE)</f>
        <v>3.17</v>
      </c>
      <c r="BV76" s="93">
        <f>VLOOKUP(BS76,aslocaties_v01!$C$3:$AA$500,MATCH($K$3*10,aslocaties_v01!$C$2:$Y$2),FALSE)</f>
        <v>3.6059999999999999</v>
      </c>
      <c r="BW76" s="93">
        <f t="shared" si="139"/>
        <v>0.34299999999999997</v>
      </c>
      <c r="BX76" s="93">
        <f t="shared" si="140"/>
        <v>0.43599999999999994</v>
      </c>
      <c r="BY76" s="94">
        <f t="shared" si="141"/>
        <v>1.7191977077363307E-2</v>
      </c>
      <c r="BZ76" s="94">
        <f t="shared" si="142"/>
        <v>2.2883295194515707E-3</v>
      </c>
      <c r="CA76" s="94">
        <f t="shared" si="143"/>
        <v>2.0000000000002238E-3</v>
      </c>
      <c r="CB76">
        <f t="shared" si="144"/>
        <v>8.0000000000000071E-3</v>
      </c>
      <c r="CC76" s="58">
        <f t="shared" si="145"/>
        <v>9.0000000000003411E-3</v>
      </c>
      <c r="CD76" s="95" t="b">
        <f t="shared" si="146"/>
        <v>0</v>
      </c>
      <c r="CE76" s="96" t="b">
        <f t="shared" si="147"/>
        <v>1</v>
      </c>
      <c r="CF76" t="b">
        <f t="shared" si="148"/>
        <v>1</v>
      </c>
      <c r="CG76" t="b">
        <f t="shared" si="149"/>
        <v>1</v>
      </c>
      <c r="CH76" s="84" t="b">
        <f t="shared" si="150"/>
        <v>1</v>
      </c>
      <c r="CI76">
        <f t="shared" si="151"/>
        <v>1.2250000000000001</v>
      </c>
      <c r="CJ76" t="b">
        <f t="shared" si="152"/>
        <v>1</v>
      </c>
      <c r="CK76" t="b">
        <f t="shared" si="153"/>
        <v>1</v>
      </c>
      <c r="CL76" s="84" t="b">
        <f t="shared" si="173"/>
        <v>1</v>
      </c>
      <c r="CM76">
        <f t="shared" si="154"/>
        <v>3.4870000000000001</v>
      </c>
      <c r="CN76" t="b">
        <f t="shared" si="155"/>
        <v>1</v>
      </c>
      <c r="CO76" s="84">
        <f t="shared" si="156"/>
        <v>6.4581420840224377E-2</v>
      </c>
      <c r="CP76" t="b">
        <f t="shared" si="157"/>
        <v>1</v>
      </c>
      <c r="CQ76" s="96" t="b">
        <f t="shared" si="158"/>
        <v>1</v>
      </c>
      <c r="CR76" t="b">
        <f t="shared" si="159"/>
        <v>1</v>
      </c>
      <c r="CS76" t="b">
        <f t="shared" si="160"/>
        <v>1</v>
      </c>
      <c r="CT76" t="b">
        <f t="shared" si="161"/>
        <v>1</v>
      </c>
      <c r="CU76" t="b">
        <f t="shared" si="162"/>
        <v>1</v>
      </c>
      <c r="CV76" s="84" t="b">
        <f t="shared" si="163"/>
        <v>1</v>
      </c>
      <c r="CW76" t="b">
        <f t="shared" si="164"/>
        <v>0</v>
      </c>
      <c r="CX76" t="b">
        <f t="shared" si="165"/>
        <v>0</v>
      </c>
      <c r="CY76" t="b">
        <f t="shared" si="166"/>
        <v>1</v>
      </c>
      <c r="CZ76" t="b">
        <f t="shared" si="167"/>
        <v>1</v>
      </c>
      <c r="DA76" s="84">
        <f t="shared" si="168"/>
        <v>1</v>
      </c>
      <c r="DB76" t="b">
        <f t="shared" si="169"/>
        <v>0</v>
      </c>
    </row>
    <row r="77" spans="1:106">
      <c r="A77" s="9">
        <v>466</v>
      </c>
      <c r="B77" s="3">
        <v>2</v>
      </c>
      <c r="C77" s="3" t="s">
        <v>1228</v>
      </c>
      <c r="D77" s="3" t="str">
        <f t="shared" si="116"/>
        <v>AM_1_34-1_dk_0072</v>
      </c>
      <c r="E77" s="3" t="str">
        <f t="shared" si="117"/>
        <v>0072</v>
      </c>
      <c r="F77" s="3">
        <v>109296.93799999999</v>
      </c>
      <c r="G77" s="15">
        <v>414807.03100000002</v>
      </c>
      <c r="H77" s="35" t="str">
        <f t="shared" si="118"/>
        <v>ja</v>
      </c>
      <c r="I77" s="42">
        <v>343.29399999999998</v>
      </c>
      <c r="J77" s="20" t="s">
        <v>2278</v>
      </c>
      <c r="K77" s="21">
        <v>10000</v>
      </c>
      <c r="L77" s="28">
        <f t="shared" si="170"/>
        <v>1</v>
      </c>
      <c r="M77" s="28">
        <f t="shared" si="171"/>
        <v>1</v>
      </c>
      <c r="N77" s="56">
        <f t="shared" si="119"/>
        <v>10000</v>
      </c>
      <c r="O77" s="33">
        <f t="shared" si="172"/>
        <v>89.587295360438461</v>
      </c>
      <c r="P77" s="37">
        <f t="shared" si="120"/>
        <v>91.26325236916658</v>
      </c>
      <c r="Q77" s="9" t="s">
        <v>12</v>
      </c>
      <c r="R77" s="55" t="s">
        <v>12</v>
      </c>
      <c r="S77" s="55">
        <v>2.5449999999999999</v>
      </c>
      <c r="T77" s="55">
        <v>2.6819999999999999</v>
      </c>
      <c r="U77" s="55">
        <v>2.827</v>
      </c>
      <c r="V77" s="3">
        <v>2.98</v>
      </c>
      <c r="W77" s="3">
        <v>3.1760000000000002</v>
      </c>
      <c r="X77" s="3" t="s">
        <v>12</v>
      </c>
      <c r="Y77" s="3">
        <v>3.6120000000000001</v>
      </c>
      <c r="Z77" s="15" t="s">
        <v>12</v>
      </c>
      <c r="AA77" s="10">
        <f t="shared" si="121"/>
        <v>3.1760000000000002</v>
      </c>
      <c r="AB77" s="9">
        <f t="shared" si="122"/>
        <v>0.3490000000000002</v>
      </c>
      <c r="AC77" s="10">
        <f t="shared" si="123"/>
        <v>0.43599999999999994</v>
      </c>
      <c r="AD77" s="9" t="s">
        <v>12</v>
      </c>
      <c r="AE77" s="55" t="s">
        <v>12</v>
      </c>
      <c r="AF77" s="55">
        <v>1.0049999999999999</v>
      </c>
      <c r="AG77" s="55">
        <v>1.077</v>
      </c>
      <c r="AH77" s="55">
        <v>1.163</v>
      </c>
      <c r="AI77" s="3">
        <v>1.2549999999999999</v>
      </c>
      <c r="AJ77" s="3">
        <v>1.3720000000000001</v>
      </c>
      <c r="AK77" s="3" t="s">
        <v>12</v>
      </c>
      <c r="AL77" s="3">
        <v>1.6220000000000001</v>
      </c>
      <c r="AM77" s="15" t="s">
        <v>12</v>
      </c>
      <c r="AN77" s="10">
        <f t="shared" si="124"/>
        <v>1.3720000000000001</v>
      </c>
      <c r="AO77" s="9">
        <f t="shared" si="125"/>
        <v>0.20900000000000007</v>
      </c>
      <c r="AP77" s="10">
        <f t="shared" si="126"/>
        <v>0.25</v>
      </c>
      <c r="AQ77" s="9" t="s">
        <v>12</v>
      </c>
      <c r="AR77" s="55" t="s">
        <v>12</v>
      </c>
      <c r="AS77" s="55">
        <v>3.306</v>
      </c>
      <c r="AT77" s="55">
        <v>3.4119999999999999</v>
      </c>
      <c r="AU77" s="55">
        <v>3.5110000000000001</v>
      </c>
      <c r="AV77" s="3">
        <v>3.59</v>
      </c>
      <c r="AW77" s="3">
        <v>3.6829999999999998</v>
      </c>
      <c r="AX77" s="3" t="s">
        <v>12</v>
      </c>
      <c r="AY77" s="3">
        <v>3.8820000000000001</v>
      </c>
      <c r="AZ77" s="15" t="s">
        <v>12</v>
      </c>
      <c r="BA77" s="10">
        <f t="shared" si="127"/>
        <v>3.6829999999999998</v>
      </c>
      <c r="BB77" s="9">
        <f t="shared" si="128"/>
        <v>0.17199999999999971</v>
      </c>
      <c r="BC77" s="10">
        <f t="shared" si="129"/>
        <v>0.19900000000000029</v>
      </c>
      <c r="BD77" s="9">
        <v>4.5609999999999999</v>
      </c>
      <c r="BE77" s="3">
        <v>5.2539999999999996</v>
      </c>
      <c r="BF77" s="15">
        <v>6.1390000000000002</v>
      </c>
      <c r="BG77" s="15">
        <f t="shared" si="130"/>
        <v>5.2539999999999996</v>
      </c>
      <c r="BH77" s="9">
        <f t="shared" si="131"/>
        <v>0.69299999999999962</v>
      </c>
      <c r="BI77" s="10">
        <f t="shared" si="132"/>
        <v>0.88500000000000068</v>
      </c>
      <c r="BJ77" s="9">
        <v>4.8540000000000001</v>
      </c>
      <c r="BK77" s="3">
        <v>5.6829999999999998</v>
      </c>
      <c r="BL77" s="15">
        <v>6.7439999999999998</v>
      </c>
      <c r="BM77" s="15">
        <f t="shared" si="133"/>
        <v>5.6829999999999998</v>
      </c>
      <c r="BN77" s="9">
        <f t="shared" si="134"/>
        <v>0.82899999999999974</v>
      </c>
      <c r="BO77" s="10">
        <f t="shared" si="135"/>
        <v>1.0609999999999999</v>
      </c>
      <c r="BP77">
        <f t="shared" si="136"/>
        <v>0</v>
      </c>
      <c r="BQ77" s="93">
        <f t="shared" si="137"/>
        <v>1.9856733524355279</v>
      </c>
      <c r="BR77" s="93">
        <f t="shared" si="138"/>
        <v>2.3753581661891094</v>
      </c>
      <c r="BS77" s="93" t="str">
        <f>VLOOKUP(C77,'Koppeling locatie - aslocatie'!$A$2:$C$8139,2,FALSE)</f>
        <v>amer260</v>
      </c>
      <c r="BT77" s="93">
        <f>VLOOKUP($BS77,aslocaties_v01!$C$3:$AA$500,MATCH($K$3/10,aslocaties_v01!$C$2:$X$2),FALSE)</f>
        <v>2.827</v>
      </c>
      <c r="BU77" s="93">
        <f>VLOOKUP(BS77,aslocaties_v01!$C$3:$AA$500,MATCH($K$3,aslocaties_v01!$C$2:$X$2),FALSE)</f>
        <v>3.17</v>
      </c>
      <c r="BV77" s="93">
        <f>VLOOKUP(BS77,aslocaties_v01!$C$3:$AA$500,MATCH($K$3*10,aslocaties_v01!$C$2:$Y$2),FALSE)</f>
        <v>3.6059999999999999</v>
      </c>
      <c r="BW77" s="93">
        <f t="shared" si="139"/>
        <v>0.34299999999999997</v>
      </c>
      <c r="BX77" s="93">
        <f t="shared" si="140"/>
        <v>0.43599999999999994</v>
      </c>
      <c r="BY77" s="94">
        <f t="shared" si="141"/>
        <v>1.7191977077364529E-2</v>
      </c>
      <c r="BZ77" s="94">
        <f t="shared" si="142"/>
        <v>0</v>
      </c>
      <c r="CA77" s="94">
        <f t="shared" si="143"/>
        <v>0</v>
      </c>
      <c r="CB77">
        <f t="shared" si="144"/>
        <v>6.0000000000002274E-3</v>
      </c>
      <c r="CC77" s="58">
        <f t="shared" si="145"/>
        <v>6.0000000000002274E-3</v>
      </c>
      <c r="CD77" s="95" t="b">
        <f t="shared" si="146"/>
        <v>0</v>
      </c>
      <c r="CE77" s="96" t="b">
        <f t="shared" si="147"/>
        <v>1</v>
      </c>
      <c r="CF77" t="b">
        <f t="shared" si="148"/>
        <v>1</v>
      </c>
      <c r="CG77" t="b">
        <f t="shared" si="149"/>
        <v>1</v>
      </c>
      <c r="CH77" s="84" t="b">
        <f t="shared" si="150"/>
        <v>1</v>
      </c>
      <c r="CI77">
        <f t="shared" si="151"/>
        <v>1.3720000000000001</v>
      </c>
      <c r="CJ77" t="b">
        <f t="shared" si="152"/>
        <v>1</v>
      </c>
      <c r="CK77" t="b">
        <f t="shared" si="153"/>
        <v>0</v>
      </c>
      <c r="CL77" s="84" t="b">
        <f t="shared" si="173"/>
        <v>1</v>
      </c>
      <c r="CM77">
        <f t="shared" si="154"/>
        <v>3.6829999999999998</v>
      </c>
      <c r="CN77" t="b">
        <f t="shared" si="155"/>
        <v>1</v>
      </c>
      <c r="CO77" s="84">
        <f t="shared" si="156"/>
        <v>6.4837472276853159E-2</v>
      </c>
      <c r="CP77" t="b">
        <f t="shared" si="157"/>
        <v>1</v>
      </c>
      <c r="CQ77" s="96" t="b">
        <f t="shared" si="158"/>
        <v>1</v>
      </c>
      <c r="CR77" t="b">
        <f t="shared" si="159"/>
        <v>0</v>
      </c>
      <c r="CS77" t="b">
        <f t="shared" si="160"/>
        <v>0</v>
      </c>
      <c r="CT77" t="b">
        <f t="shared" si="161"/>
        <v>1</v>
      </c>
      <c r="CU77" t="b">
        <f t="shared" si="162"/>
        <v>1</v>
      </c>
      <c r="CV77" s="84" t="b">
        <f t="shared" si="163"/>
        <v>1</v>
      </c>
      <c r="CW77" t="b">
        <f t="shared" si="164"/>
        <v>1</v>
      </c>
      <c r="CX77" t="b">
        <f t="shared" si="165"/>
        <v>1</v>
      </c>
      <c r="CY77" t="b">
        <f t="shared" si="166"/>
        <v>1</v>
      </c>
      <c r="CZ77" t="b">
        <f t="shared" si="167"/>
        <v>1</v>
      </c>
      <c r="DA77" s="84">
        <f t="shared" si="168"/>
        <v>1</v>
      </c>
      <c r="DB77" t="b">
        <f t="shared" si="169"/>
        <v>0</v>
      </c>
    </row>
    <row r="78" spans="1:106">
      <c r="A78" s="9">
        <v>467</v>
      </c>
      <c r="B78" s="3">
        <v>2</v>
      </c>
      <c r="C78" s="3" t="s">
        <v>1229</v>
      </c>
      <c r="D78" s="3" t="str">
        <f t="shared" si="116"/>
        <v>AM_1_34-1_dk_0073</v>
      </c>
      <c r="E78" s="3" t="str">
        <f t="shared" si="117"/>
        <v>0073</v>
      </c>
      <c r="F78" s="3">
        <v>109208.266</v>
      </c>
      <c r="G78" s="15">
        <v>414785.43800000002</v>
      </c>
      <c r="H78" s="35" t="str">
        <f t="shared" si="118"/>
        <v>ja</v>
      </c>
      <c r="I78" s="42">
        <v>344.18799999999999</v>
      </c>
      <c r="J78" s="20" t="s">
        <v>2278</v>
      </c>
      <c r="K78" s="21">
        <v>10000</v>
      </c>
      <c r="L78" s="28">
        <f t="shared" si="170"/>
        <v>1</v>
      </c>
      <c r="M78" s="28">
        <f t="shared" si="171"/>
        <v>1</v>
      </c>
      <c r="N78" s="56">
        <f t="shared" si="119"/>
        <v>10000</v>
      </c>
      <c r="O78" s="33">
        <f t="shared" si="172"/>
        <v>91.26325236916658</v>
      </c>
      <c r="P78" s="37">
        <f t="shared" si="120"/>
        <v>93.36628398947424</v>
      </c>
      <c r="Q78" s="9" t="s">
        <v>12</v>
      </c>
      <c r="R78" s="55" t="s">
        <v>12</v>
      </c>
      <c r="S78" s="55">
        <v>2.5430000000000001</v>
      </c>
      <c r="T78" s="55">
        <v>2.681</v>
      </c>
      <c r="U78" s="55">
        <v>2.8260000000000001</v>
      </c>
      <c r="V78" s="3">
        <v>2.9790000000000001</v>
      </c>
      <c r="W78" s="3">
        <v>3.1739999999999999</v>
      </c>
      <c r="X78" s="3" t="s">
        <v>12</v>
      </c>
      <c r="Y78" s="3">
        <v>3.6110000000000002</v>
      </c>
      <c r="Z78" s="15" t="s">
        <v>12</v>
      </c>
      <c r="AA78" s="10">
        <f t="shared" si="121"/>
        <v>3.1739999999999999</v>
      </c>
      <c r="AB78" s="9">
        <f t="shared" si="122"/>
        <v>0.34799999999999986</v>
      </c>
      <c r="AC78" s="10">
        <f t="shared" si="123"/>
        <v>0.43700000000000028</v>
      </c>
      <c r="AD78" s="9" t="s">
        <v>12</v>
      </c>
      <c r="AE78" s="55" t="s">
        <v>12</v>
      </c>
      <c r="AF78" s="55">
        <v>1.0149999999999999</v>
      </c>
      <c r="AG78" s="55">
        <v>1.0840000000000001</v>
      </c>
      <c r="AH78" s="55">
        <v>1.1679999999999999</v>
      </c>
      <c r="AI78" s="3">
        <v>1.2589999999999999</v>
      </c>
      <c r="AJ78" s="3">
        <v>1.373</v>
      </c>
      <c r="AK78" s="3" t="s">
        <v>12</v>
      </c>
      <c r="AL78" s="3">
        <v>1.6160000000000001</v>
      </c>
      <c r="AM78" s="15" t="s">
        <v>12</v>
      </c>
      <c r="AN78" s="10">
        <f t="shared" si="124"/>
        <v>1.373</v>
      </c>
      <c r="AO78" s="9">
        <f t="shared" si="125"/>
        <v>0.20500000000000007</v>
      </c>
      <c r="AP78" s="10">
        <f t="shared" si="126"/>
        <v>0.2430000000000001</v>
      </c>
      <c r="AQ78" s="9" t="s">
        <v>12</v>
      </c>
      <c r="AR78" s="55" t="s">
        <v>12</v>
      </c>
      <c r="AS78" s="55">
        <v>3.1579999999999999</v>
      </c>
      <c r="AT78" s="55">
        <v>3.2519999999999998</v>
      </c>
      <c r="AU78" s="55">
        <v>3.3479999999999999</v>
      </c>
      <c r="AV78" s="3">
        <v>3.4359999999999999</v>
      </c>
      <c r="AW78" s="3">
        <v>3.544</v>
      </c>
      <c r="AX78" s="3" t="s">
        <v>12</v>
      </c>
      <c r="AY78" s="3">
        <v>3.7709999999999999</v>
      </c>
      <c r="AZ78" s="15" t="s">
        <v>12</v>
      </c>
      <c r="BA78" s="10">
        <f t="shared" si="127"/>
        <v>3.544</v>
      </c>
      <c r="BB78" s="9">
        <f t="shared" si="128"/>
        <v>0.19600000000000017</v>
      </c>
      <c r="BC78" s="10">
        <f t="shared" si="129"/>
        <v>0.22699999999999987</v>
      </c>
      <c r="BD78" s="9">
        <v>4.5060000000000002</v>
      </c>
      <c r="BE78" s="3">
        <v>5.1959999999999997</v>
      </c>
      <c r="BF78" s="15">
        <v>6.0789999999999997</v>
      </c>
      <c r="BG78" s="15">
        <f t="shared" si="130"/>
        <v>5.1959999999999997</v>
      </c>
      <c r="BH78" s="9">
        <f t="shared" si="131"/>
        <v>0.6899999999999995</v>
      </c>
      <c r="BI78" s="10">
        <f t="shared" si="132"/>
        <v>0.88300000000000001</v>
      </c>
      <c r="BJ78" s="9">
        <v>4.8529999999999998</v>
      </c>
      <c r="BK78" s="3">
        <v>5.6609999999999996</v>
      </c>
      <c r="BL78" s="15">
        <v>6.7110000000000003</v>
      </c>
      <c r="BM78" s="15">
        <f t="shared" si="133"/>
        <v>5.6609999999999996</v>
      </c>
      <c r="BN78" s="9">
        <f t="shared" si="134"/>
        <v>0.80799999999999983</v>
      </c>
      <c r="BO78" s="10">
        <f t="shared" si="135"/>
        <v>1.0500000000000007</v>
      </c>
      <c r="BP78">
        <f t="shared" si="136"/>
        <v>0</v>
      </c>
      <c r="BQ78" s="93">
        <f t="shared" si="137"/>
        <v>1.9827586206896546</v>
      </c>
      <c r="BR78" s="93">
        <f t="shared" si="138"/>
        <v>2.3218390804597706</v>
      </c>
      <c r="BS78" s="93" t="str">
        <f>VLOOKUP(C78,'Koppeling locatie - aslocatie'!$A$2:$C$8139,2,FALSE)</f>
        <v>amer260</v>
      </c>
      <c r="BT78" s="93">
        <f>VLOOKUP($BS78,aslocaties_v01!$C$3:$AA$500,MATCH($K$3/10,aslocaties_v01!$C$2:$X$2),FALSE)</f>
        <v>2.827</v>
      </c>
      <c r="BU78" s="93">
        <f>VLOOKUP(BS78,aslocaties_v01!$C$3:$AA$500,MATCH($K$3,aslocaties_v01!$C$2:$X$2),FALSE)</f>
        <v>3.17</v>
      </c>
      <c r="BV78" s="93">
        <f>VLOOKUP(BS78,aslocaties_v01!$C$3:$AA$500,MATCH($K$3*10,aslocaties_v01!$C$2:$Y$2),FALSE)</f>
        <v>3.6059999999999999</v>
      </c>
      <c r="BW78" s="93">
        <f t="shared" si="139"/>
        <v>0.34299999999999997</v>
      </c>
      <c r="BX78" s="93">
        <f t="shared" si="140"/>
        <v>0.43599999999999994</v>
      </c>
      <c r="BY78" s="94">
        <f t="shared" si="141"/>
        <v>1.43678160919537E-2</v>
      </c>
      <c r="BZ78" s="94">
        <f t="shared" si="142"/>
        <v>2.2883295194515707E-3</v>
      </c>
      <c r="CA78" s="94">
        <f t="shared" si="143"/>
        <v>9.9999999999988987E-4</v>
      </c>
      <c r="CB78">
        <f t="shared" si="144"/>
        <v>4.0000000000000036E-3</v>
      </c>
      <c r="CC78" s="58">
        <f t="shared" si="145"/>
        <v>5.0000000000003375E-3</v>
      </c>
      <c r="CD78" s="95" t="b">
        <f t="shared" si="146"/>
        <v>0</v>
      </c>
      <c r="CE78" s="96" t="b">
        <f t="shared" si="147"/>
        <v>1</v>
      </c>
      <c r="CF78" t="b">
        <f t="shared" si="148"/>
        <v>1</v>
      </c>
      <c r="CG78" t="b">
        <f t="shared" si="149"/>
        <v>1</v>
      </c>
      <c r="CH78" s="84" t="b">
        <f t="shared" si="150"/>
        <v>1</v>
      </c>
      <c r="CI78">
        <f t="shared" si="151"/>
        <v>1.373</v>
      </c>
      <c r="CJ78" t="b">
        <f t="shared" si="152"/>
        <v>1</v>
      </c>
      <c r="CK78" t="b">
        <f t="shared" si="153"/>
        <v>0</v>
      </c>
      <c r="CL78" s="84" t="b">
        <f t="shared" si="173"/>
        <v>1</v>
      </c>
      <c r="CM78">
        <f t="shared" si="154"/>
        <v>3.544</v>
      </c>
      <c r="CN78" t="b">
        <f t="shared" si="155"/>
        <v>1</v>
      </c>
      <c r="CO78" s="84">
        <f t="shared" si="156"/>
        <v>7.0074258748468551E-2</v>
      </c>
      <c r="CP78" t="b">
        <f t="shared" si="157"/>
        <v>1</v>
      </c>
      <c r="CQ78" s="96" t="b">
        <f t="shared" si="158"/>
        <v>1</v>
      </c>
      <c r="CR78" t="b">
        <f t="shared" si="159"/>
        <v>1</v>
      </c>
      <c r="CS78" t="b">
        <f t="shared" si="160"/>
        <v>1</v>
      </c>
      <c r="CT78" t="b">
        <f t="shared" si="161"/>
        <v>1</v>
      </c>
      <c r="CU78" t="b">
        <f t="shared" si="162"/>
        <v>1</v>
      </c>
      <c r="CV78" s="84" t="b">
        <f t="shared" si="163"/>
        <v>1</v>
      </c>
      <c r="CW78" t="b">
        <f t="shared" si="164"/>
        <v>0</v>
      </c>
      <c r="CX78" t="b">
        <f t="shared" si="165"/>
        <v>0</v>
      </c>
      <c r="CY78" t="b">
        <f t="shared" si="166"/>
        <v>1</v>
      </c>
      <c r="CZ78" t="b">
        <f t="shared" si="167"/>
        <v>1</v>
      </c>
      <c r="DA78" s="84">
        <f t="shared" si="168"/>
        <v>1</v>
      </c>
      <c r="DB78" t="b">
        <f t="shared" si="169"/>
        <v>0</v>
      </c>
    </row>
    <row r="79" spans="1:106">
      <c r="A79" s="9">
        <v>468</v>
      </c>
      <c r="B79" s="3">
        <v>2</v>
      </c>
      <c r="C79" s="3" t="s">
        <v>1230</v>
      </c>
      <c r="D79" s="3" t="str">
        <f t="shared" si="116"/>
        <v>AM_1_34-1_dk_0074</v>
      </c>
      <c r="E79" s="3" t="str">
        <f t="shared" si="117"/>
        <v>0074</v>
      </c>
      <c r="F79" s="3">
        <v>109117.461</v>
      </c>
      <c r="G79" s="15">
        <v>414763.71899999998</v>
      </c>
      <c r="H79" s="35" t="str">
        <f t="shared" si="118"/>
        <v>ja</v>
      </c>
      <c r="I79" s="42">
        <v>344.471</v>
      </c>
      <c r="J79" s="20" t="s">
        <v>2278</v>
      </c>
      <c r="K79" s="21">
        <v>10000</v>
      </c>
      <c r="L79" s="28">
        <f t="shared" si="170"/>
        <v>1</v>
      </c>
      <c r="M79" s="28">
        <f t="shared" si="171"/>
        <v>1</v>
      </c>
      <c r="N79" s="56">
        <f t="shared" si="119"/>
        <v>10000</v>
      </c>
      <c r="O79" s="33">
        <f t="shared" si="172"/>
        <v>93.36628398947424</v>
      </c>
      <c r="P79" s="37">
        <f t="shared" si="120"/>
        <v>128.25500464697987</v>
      </c>
      <c r="Q79" s="9" t="s">
        <v>12</v>
      </c>
      <c r="R79" s="55" t="s">
        <v>12</v>
      </c>
      <c r="S79" s="55">
        <v>2.5419999999999998</v>
      </c>
      <c r="T79" s="55">
        <v>2.6789999999999998</v>
      </c>
      <c r="U79" s="55">
        <v>2.8239999999999998</v>
      </c>
      <c r="V79" s="3">
        <v>2.9769999999999999</v>
      </c>
      <c r="W79" s="3">
        <v>3.173</v>
      </c>
      <c r="X79" s="3" t="s">
        <v>12</v>
      </c>
      <c r="Y79" s="3">
        <v>3.609</v>
      </c>
      <c r="Z79" s="15" t="s">
        <v>12</v>
      </c>
      <c r="AA79" s="10">
        <f t="shared" si="121"/>
        <v>3.173</v>
      </c>
      <c r="AB79" s="9">
        <f t="shared" si="122"/>
        <v>0.3490000000000002</v>
      </c>
      <c r="AC79" s="10">
        <f t="shared" si="123"/>
        <v>0.43599999999999994</v>
      </c>
      <c r="AD79" s="9" t="s">
        <v>12</v>
      </c>
      <c r="AE79" s="55" t="s">
        <v>12</v>
      </c>
      <c r="AF79" s="55">
        <v>1.0569999999999999</v>
      </c>
      <c r="AG79" s="55">
        <v>1.133</v>
      </c>
      <c r="AH79" s="55">
        <v>1.2210000000000001</v>
      </c>
      <c r="AI79" s="3">
        <v>1.3129999999999999</v>
      </c>
      <c r="AJ79" s="3">
        <v>1.4330000000000001</v>
      </c>
      <c r="AK79" s="3" t="s">
        <v>12</v>
      </c>
      <c r="AL79" s="3">
        <v>1.6830000000000001</v>
      </c>
      <c r="AM79" s="15" t="s">
        <v>12</v>
      </c>
      <c r="AN79" s="10">
        <f t="shared" si="124"/>
        <v>1.4330000000000001</v>
      </c>
      <c r="AO79" s="9">
        <f t="shared" si="125"/>
        <v>0.21199999999999997</v>
      </c>
      <c r="AP79" s="10">
        <f t="shared" si="126"/>
        <v>0.25</v>
      </c>
      <c r="AQ79" s="9" t="s">
        <v>12</v>
      </c>
      <c r="AR79" s="55" t="s">
        <v>12</v>
      </c>
      <c r="AS79" s="55">
        <v>3.35</v>
      </c>
      <c r="AT79" s="55">
        <v>3.46</v>
      </c>
      <c r="AU79" s="55">
        <v>3.5640000000000001</v>
      </c>
      <c r="AV79" s="3">
        <v>3.65</v>
      </c>
      <c r="AW79" s="3">
        <v>3.746</v>
      </c>
      <c r="AX79" s="3" t="s">
        <v>12</v>
      </c>
      <c r="AY79" s="3">
        <v>3.9489999999999998</v>
      </c>
      <c r="AZ79" s="15" t="s">
        <v>12</v>
      </c>
      <c r="BA79" s="10">
        <f t="shared" si="127"/>
        <v>3.746</v>
      </c>
      <c r="BB79" s="9">
        <f t="shared" si="128"/>
        <v>0.18199999999999994</v>
      </c>
      <c r="BC79" s="10">
        <f t="shared" si="129"/>
        <v>0.20299999999999985</v>
      </c>
      <c r="BD79" s="9">
        <v>4.6269999999999998</v>
      </c>
      <c r="BE79" s="3">
        <v>5.3179999999999996</v>
      </c>
      <c r="BF79" s="15">
        <v>6.2030000000000003</v>
      </c>
      <c r="BG79" s="15">
        <f t="shared" si="130"/>
        <v>5.3179999999999996</v>
      </c>
      <c r="BH79" s="9">
        <f t="shared" si="131"/>
        <v>0.69099999999999984</v>
      </c>
      <c r="BI79" s="10">
        <f t="shared" si="132"/>
        <v>0.88500000000000068</v>
      </c>
      <c r="BJ79" s="9">
        <v>4.9379999999999997</v>
      </c>
      <c r="BK79" s="3">
        <v>5.7709999999999999</v>
      </c>
      <c r="BL79" s="15">
        <v>6.8360000000000003</v>
      </c>
      <c r="BM79" s="15">
        <f t="shared" si="133"/>
        <v>5.7709999999999999</v>
      </c>
      <c r="BN79" s="9">
        <f t="shared" si="134"/>
        <v>0.83300000000000018</v>
      </c>
      <c r="BO79" s="10">
        <f t="shared" si="135"/>
        <v>1.0650000000000004</v>
      </c>
      <c r="BP79">
        <f t="shared" si="136"/>
        <v>0</v>
      </c>
      <c r="BQ79" s="93">
        <f t="shared" si="137"/>
        <v>1.9799426934097406</v>
      </c>
      <c r="BR79" s="93">
        <f t="shared" si="138"/>
        <v>2.3868194842406867</v>
      </c>
      <c r="BS79" s="93" t="str">
        <f>VLOOKUP(C79,'Koppeling locatie - aslocatie'!$A$2:$C$8139,2,FALSE)</f>
        <v>amer260</v>
      </c>
      <c r="BT79" s="93">
        <f>VLOOKUP($BS79,aslocaties_v01!$C$3:$AA$500,MATCH($K$3/10,aslocaties_v01!$C$2:$X$2),FALSE)</f>
        <v>2.827</v>
      </c>
      <c r="BU79" s="93">
        <f>VLOOKUP(BS79,aslocaties_v01!$C$3:$AA$500,MATCH($K$3,aslocaties_v01!$C$2:$X$2),FALSE)</f>
        <v>3.17</v>
      </c>
      <c r="BV79" s="93">
        <f>VLOOKUP(BS79,aslocaties_v01!$C$3:$AA$500,MATCH($K$3*10,aslocaties_v01!$C$2:$Y$2),FALSE)</f>
        <v>3.6059999999999999</v>
      </c>
      <c r="BW79" s="93">
        <f t="shared" si="139"/>
        <v>0.34299999999999997</v>
      </c>
      <c r="BX79" s="93">
        <f t="shared" si="140"/>
        <v>0.43599999999999994</v>
      </c>
      <c r="BY79" s="94">
        <f t="shared" si="141"/>
        <v>1.7191977077364529E-2</v>
      </c>
      <c r="BZ79" s="94">
        <f t="shared" si="142"/>
        <v>0</v>
      </c>
      <c r="CA79" s="94">
        <f t="shared" si="143"/>
        <v>3.0000000000001137E-3</v>
      </c>
      <c r="CB79">
        <f t="shared" si="144"/>
        <v>3.0000000000001137E-3</v>
      </c>
      <c r="CC79" s="58">
        <f t="shared" si="145"/>
        <v>3.0000000000001137E-3</v>
      </c>
      <c r="CD79" s="95" t="b">
        <f t="shared" si="146"/>
        <v>0</v>
      </c>
      <c r="CE79" s="96" t="b">
        <f t="shared" si="147"/>
        <v>1</v>
      </c>
      <c r="CF79" t="b">
        <f t="shared" si="148"/>
        <v>1</v>
      </c>
      <c r="CG79" t="b">
        <f t="shared" si="149"/>
        <v>1</v>
      </c>
      <c r="CH79" s="84" t="b">
        <f t="shared" si="150"/>
        <v>1</v>
      </c>
      <c r="CI79">
        <f t="shared" si="151"/>
        <v>1.4330000000000001</v>
      </c>
      <c r="CJ79" t="b">
        <f t="shared" si="152"/>
        <v>1</v>
      </c>
      <c r="CK79" t="b">
        <f t="shared" si="153"/>
        <v>0</v>
      </c>
      <c r="CL79" s="84" t="b">
        <f t="shared" si="173"/>
        <v>1</v>
      </c>
      <c r="CM79">
        <f t="shared" si="154"/>
        <v>3.746</v>
      </c>
      <c r="CN79" t="b">
        <f t="shared" si="155"/>
        <v>1</v>
      </c>
      <c r="CO79" s="84">
        <f t="shared" si="156"/>
        <v>6.5461514071300089E-2</v>
      </c>
      <c r="CP79" t="b">
        <f t="shared" si="157"/>
        <v>1</v>
      </c>
      <c r="CQ79" s="96" t="b">
        <f t="shared" si="158"/>
        <v>1</v>
      </c>
      <c r="CR79" t="b">
        <f t="shared" si="159"/>
        <v>0</v>
      </c>
      <c r="CS79" t="b">
        <f t="shared" si="160"/>
        <v>0</v>
      </c>
      <c r="CT79" t="b">
        <f t="shared" si="161"/>
        <v>1</v>
      </c>
      <c r="CU79" t="b">
        <f t="shared" si="162"/>
        <v>1</v>
      </c>
      <c r="CV79" s="84" t="b">
        <f t="shared" si="163"/>
        <v>1</v>
      </c>
      <c r="CW79" t="b">
        <f t="shared" si="164"/>
        <v>1</v>
      </c>
      <c r="CX79" t="b">
        <f t="shared" si="165"/>
        <v>1</v>
      </c>
      <c r="CY79" t="b">
        <f t="shared" si="166"/>
        <v>1</v>
      </c>
      <c r="CZ79" t="b">
        <f t="shared" si="167"/>
        <v>1</v>
      </c>
      <c r="DA79" s="84">
        <f t="shared" si="168"/>
        <v>1</v>
      </c>
      <c r="DB79" t="b">
        <f t="shared" si="169"/>
        <v>0</v>
      </c>
    </row>
    <row r="80" spans="1:106">
      <c r="A80" s="9">
        <v>469</v>
      </c>
      <c r="B80" s="3">
        <v>2</v>
      </c>
      <c r="C80" s="3" t="s">
        <v>1231</v>
      </c>
      <c r="D80" s="3" t="str">
        <f t="shared" si="116"/>
        <v>AM_1_34-1_dk_0075</v>
      </c>
      <c r="E80" s="3" t="str">
        <f t="shared" si="117"/>
        <v>0075</v>
      </c>
      <c r="F80" s="3">
        <v>108992.477</v>
      </c>
      <c r="G80" s="15">
        <v>414734.93800000002</v>
      </c>
      <c r="H80" s="35" t="str">
        <f t="shared" si="118"/>
        <v>ja</v>
      </c>
      <c r="I80" s="42">
        <v>344.65800000000002</v>
      </c>
      <c r="J80" s="20" t="s">
        <v>2278</v>
      </c>
      <c r="K80" s="21">
        <v>10000</v>
      </c>
      <c r="L80" s="28">
        <f t="shared" si="170"/>
        <v>1</v>
      </c>
      <c r="M80" s="28">
        <f t="shared" si="171"/>
        <v>1</v>
      </c>
      <c r="N80" s="56">
        <f t="shared" si="119"/>
        <v>10000</v>
      </c>
      <c r="O80" s="33">
        <f t="shared" si="172"/>
        <v>128.25500464697987</v>
      </c>
      <c r="P80" s="37">
        <f t="shared" si="120"/>
        <v>98.990139710984778</v>
      </c>
      <c r="Q80" s="9" t="s">
        <v>12</v>
      </c>
      <c r="R80" s="55" t="s">
        <v>12</v>
      </c>
      <c r="S80" s="55">
        <v>2.5409999999999999</v>
      </c>
      <c r="T80" s="55">
        <v>2.6779999999999999</v>
      </c>
      <c r="U80" s="55">
        <v>2.8220000000000001</v>
      </c>
      <c r="V80" s="3">
        <v>2.9750000000000001</v>
      </c>
      <c r="W80" s="3">
        <v>3.1709999999999998</v>
      </c>
      <c r="X80" s="3" t="s">
        <v>12</v>
      </c>
      <c r="Y80" s="3">
        <v>3.6070000000000002</v>
      </c>
      <c r="Z80" s="15" t="s">
        <v>12</v>
      </c>
      <c r="AA80" s="10">
        <f t="shared" si="121"/>
        <v>3.1709999999999998</v>
      </c>
      <c r="AB80" s="9">
        <f t="shared" si="122"/>
        <v>0.34899999999999975</v>
      </c>
      <c r="AC80" s="10">
        <f t="shared" si="123"/>
        <v>0.43600000000000039</v>
      </c>
      <c r="AD80" s="9" t="s">
        <v>12</v>
      </c>
      <c r="AE80" s="55" t="s">
        <v>12</v>
      </c>
      <c r="AF80" s="55">
        <v>1.0549999999999999</v>
      </c>
      <c r="AG80" s="55">
        <v>1.1359999999999999</v>
      </c>
      <c r="AH80" s="55">
        <v>1.226</v>
      </c>
      <c r="AI80" s="3">
        <v>1.321</v>
      </c>
      <c r="AJ80" s="3">
        <v>1.44</v>
      </c>
      <c r="AK80" s="3" t="s">
        <v>12</v>
      </c>
      <c r="AL80" s="3">
        <v>1.6859999999999999</v>
      </c>
      <c r="AM80" s="15" t="s">
        <v>12</v>
      </c>
      <c r="AN80" s="10">
        <f t="shared" si="124"/>
        <v>1.44</v>
      </c>
      <c r="AO80" s="9">
        <f t="shared" si="125"/>
        <v>0.21399999999999997</v>
      </c>
      <c r="AP80" s="10">
        <f t="shared" si="126"/>
        <v>0.246</v>
      </c>
      <c r="AQ80" s="9" t="s">
        <v>12</v>
      </c>
      <c r="AR80" s="55" t="s">
        <v>12</v>
      </c>
      <c r="AS80" s="55">
        <v>3.2789999999999999</v>
      </c>
      <c r="AT80" s="55">
        <v>3.3919999999999999</v>
      </c>
      <c r="AU80" s="55">
        <v>3.4969999999999999</v>
      </c>
      <c r="AV80" s="3">
        <v>3.58</v>
      </c>
      <c r="AW80" s="3">
        <v>3.6779999999999999</v>
      </c>
      <c r="AX80" s="3" t="s">
        <v>12</v>
      </c>
      <c r="AY80" s="3">
        <v>3.883</v>
      </c>
      <c r="AZ80" s="15" t="s">
        <v>12</v>
      </c>
      <c r="BA80" s="10">
        <f t="shared" si="127"/>
        <v>3.6779999999999999</v>
      </c>
      <c r="BB80" s="9">
        <f t="shared" si="128"/>
        <v>0.18100000000000005</v>
      </c>
      <c r="BC80" s="10">
        <f t="shared" si="129"/>
        <v>0.20500000000000007</v>
      </c>
      <c r="BD80" s="9">
        <v>4.5709999999999997</v>
      </c>
      <c r="BE80" s="3">
        <v>5.25</v>
      </c>
      <c r="BF80" s="15">
        <v>6.1280000000000001</v>
      </c>
      <c r="BG80" s="15">
        <f t="shared" si="130"/>
        <v>5.25</v>
      </c>
      <c r="BH80" s="9">
        <f t="shared" si="131"/>
        <v>0.67900000000000027</v>
      </c>
      <c r="BI80" s="10">
        <f t="shared" si="132"/>
        <v>0.87800000000000011</v>
      </c>
      <c r="BJ80" s="9">
        <v>4.9029999999999996</v>
      </c>
      <c r="BK80" s="3">
        <v>5.7249999999999996</v>
      </c>
      <c r="BL80" s="15">
        <v>6.7789999999999999</v>
      </c>
      <c r="BM80" s="15">
        <f t="shared" si="133"/>
        <v>5.7249999999999996</v>
      </c>
      <c r="BN80" s="9">
        <f t="shared" si="134"/>
        <v>0.82200000000000006</v>
      </c>
      <c r="BO80" s="10">
        <f t="shared" si="135"/>
        <v>1.0540000000000003</v>
      </c>
      <c r="BP80">
        <f t="shared" si="136"/>
        <v>0</v>
      </c>
      <c r="BQ80" s="93">
        <f t="shared" si="137"/>
        <v>1.9455587392550164</v>
      </c>
      <c r="BR80" s="93">
        <f t="shared" si="138"/>
        <v>2.3553008595988558</v>
      </c>
      <c r="BS80" s="93" t="str">
        <f>VLOOKUP(C80,'Koppeling locatie - aslocatie'!$A$2:$C$8139,2,FALSE)</f>
        <v>amer260</v>
      </c>
      <c r="BT80" s="93">
        <f>VLOOKUP($BS80,aslocaties_v01!$C$3:$AA$500,MATCH($K$3/10,aslocaties_v01!$C$2:$X$2),FALSE)</f>
        <v>2.827</v>
      </c>
      <c r="BU80" s="93">
        <f>VLOOKUP(BS80,aslocaties_v01!$C$3:$AA$500,MATCH($K$3,aslocaties_v01!$C$2:$X$2),FALSE)</f>
        <v>3.17</v>
      </c>
      <c r="BV80" s="93">
        <f>VLOOKUP(BS80,aslocaties_v01!$C$3:$AA$500,MATCH($K$3*10,aslocaties_v01!$C$2:$Y$2),FALSE)</f>
        <v>3.6059999999999999</v>
      </c>
      <c r="BW80" s="93">
        <f t="shared" si="139"/>
        <v>0.34299999999999997</v>
      </c>
      <c r="BX80" s="93">
        <f t="shared" si="140"/>
        <v>0.43599999999999994</v>
      </c>
      <c r="BY80" s="94">
        <f t="shared" si="141"/>
        <v>1.7191977077363307E-2</v>
      </c>
      <c r="BZ80" s="94">
        <f t="shared" si="142"/>
        <v>9.9920072216264089E-16</v>
      </c>
      <c r="CA80" s="94">
        <f t="shared" si="143"/>
        <v>4.9999999999998934E-3</v>
      </c>
      <c r="CB80">
        <f t="shared" si="144"/>
        <v>9.9999999999988987E-4</v>
      </c>
      <c r="CC80" s="58">
        <f t="shared" si="145"/>
        <v>1.000000000000334E-3</v>
      </c>
      <c r="CD80" s="95" t="b">
        <f t="shared" si="146"/>
        <v>0</v>
      </c>
      <c r="CE80" s="96" t="b">
        <f t="shared" si="147"/>
        <v>1</v>
      </c>
      <c r="CF80" t="b">
        <f t="shared" si="148"/>
        <v>1</v>
      </c>
      <c r="CG80" t="b">
        <f t="shared" si="149"/>
        <v>1</v>
      </c>
      <c r="CH80" s="84" t="b">
        <f t="shared" si="150"/>
        <v>1</v>
      </c>
      <c r="CI80">
        <f t="shared" si="151"/>
        <v>1.44</v>
      </c>
      <c r="CJ80" t="b">
        <f t="shared" si="152"/>
        <v>1</v>
      </c>
      <c r="CK80" t="b">
        <f t="shared" si="153"/>
        <v>0</v>
      </c>
      <c r="CL80" s="84" t="b">
        <f t="shared" si="173"/>
        <v>1</v>
      </c>
      <c r="CM80">
        <f t="shared" si="154"/>
        <v>3.6779999999999999</v>
      </c>
      <c r="CN80" t="b">
        <f t="shared" si="155"/>
        <v>1</v>
      </c>
      <c r="CO80" s="84">
        <f t="shared" si="156"/>
        <v>6.8236138800767607E-2</v>
      </c>
      <c r="CP80" t="b">
        <f t="shared" si="157"/>
        <v>1</v>
      </c>
      <c r="CQ80" s="96" t="b">
        <f t="shared" si="158"/>
        <v>1</v>
      </c>
      <c r="CR80" t="b">
        <f t="shared" si="159"/>
        <v>1</v>
      </c>
      <c r="CS80" t="b">
        <f t="shared" si="160"/>
        <v>1</v>
      </c>
      <c r="CT80" t="b">
        <f t="shared" si="161"/>
        <v>1</v>
      </c>
      <c r="CU80" t="b">
        <f t="shared" si="162"/>
        <v>1</v>
      </c>
      <c r="CV80" s="84" t="b">
        <f t="shared" si="163"/>
        <v>1</v>
      </c>
      <c r="CW80" t="b">
        <f t="shared" si="164"/>
        <v>1</v>
      </c>
      <c r="CX80" t="b">
        <f t="shared" si="165"/>
        <v>1</v>
      </c>
      <c r="CY80" t="b">
        <f t="shared" si="166"/>
        <v>1</v>
      </c>
      <c r="CZ80" t="b">
        <f t="shared" si="167"/>
        <v>1</v>
      </c>
      <c r="DA80" s="84">
        <f t="shared" si="168"/>
        <v>0</v>
      </c>
      <c r="DB80" t="b">
        <f t="shared" si="169"/>
        <v>0</v>
      </c>
    </row>
    <row r="81" spans="1:106">
      <c r="A81" s="9">
        <v>470</v>
      </c>
      <c r="B81" s="3">
        <v>2</v>
      </c>
      <c r="C81" s="3" t="s">
        <v>1232</v>
      </c>
      <c r="D81" s="3" t="str">
        <f t="shared" si="116"/>
        <v>AM_1_34-1_dk_0076</v>
      </c>
      <c r="E81" s="3" t="str">
        <f t="shared" si="117"/>
        <v>0076</v>
      </c>
      <c r="F81" s="3">
        <v>108895.781</v>
      </c>
      <c r="G81" s="15">
        <v>414713.75</v>
      </c>
      <c r="H81" s="35" t="str">
        <f t="shared" si="118"/>
        <v>ja</v>
      </c>
      <c r="I81" s="42">
        <v>344.52600000000001</v>
      </c>
      <c r="J81" s="20" t="s">
        <v>2278</v>
      </c>
      <c r="K81" s="21">
        <v>10000</v>
      </c>
      <c r="L81" s="28">
        <f t="shared" si="170"/>
        <v>1</v>
      </c>
      <c r="M81" s="28">
        <f t="shared" si="171"/>
        <v>1</v>
      </c>
      <c r="N81" s="56">
        <f t="shared" si="119"/>
        <v>10000</v>
      </c>
      <c r="O81" s="33">
        <f t="shared" si="172"/>
        <v>98.990139710984778</v>
      </c>
      <c r="P81" s="37">
        <f t="shared" si="120"/>
        <v>101.03222223627645</v>
      </c>
      <c r="Q81" s="9" t="s">
        <v>12</v>
      </c>
      <c r="R81" s="55" t="s">
        <v>12</v>
      </c>
      <c r="S81" s="55">
        <v>2.54</v>
      </c>
      <c r="T81" s="55">
        <v>2.6760000000000002</v>
      </c>
      <c r="U81" s="55">
        <v>2.8210000000000002</v>
      </c>
      <c r="V81" s="3">
        <v>2.9740000000000002</v>
      </c>
      <c r="W81" s="3">
        <v>3.169</v>
      </c>
      <c r="X81" s="3" t="s">
        <v>12</v>
      </c>
      <c r="Y81" s="3">
        <v>3.605</v>
      </c>
      <c r="Z81" s="15" t="s">
        <v>12</v>
      </c>
      <c r="AA81" s="10">
        <f t="shared" si="121"/>
        <v>3.169</v>
      </c>
      <c r="AB81" s="9">
        <f t="shared" si="122"/>
        <v>0.34799999999999986</v>
      </c>
      <c r="AC81" s="10">
        <f t="shared" si="123"/>
        <v>0.43599999999999994</v>
      </c>
      <c r="AD81" s="9" t="s">
        <v>12</v>
      </c>
      <c r="AE81" s="55" t="s">
        <v>12</v>
      </c>
      <c r="AF81" s="55">
        <v>0.98499999999999999</v>
      </c>
      <c r="AG81" s="55">
        <v>1.0569999999999999</v>
      </c>
      <c r="AH81" s="55">
        <v>1.1419999999999999</v>
      </c>
      <c r="AI81" s="3">
        <v>1.234</v>
      </c>
      <c r="AJ81" s="3">
        <v>1.3520000000000001</v>
      </c>
      <c r="AK81" s="3" t="s">
        <v>12</v>
      </c>
      <c r="AL81" s="3">
        <v>1.605</v>
      </c>
      <c r="AM81" s="15" t="s">
        <v>12</v>
      </c>
      <c r="AN81" s="10">
        <f t="shared" si="124"/>
        <v>1.3520000000000001</v>
      </c>
      <c r="AO81" s="9">
        <f t="shared" si="125"/>
        <v>0.21000000000000019</v>
      </c>
      <c r="AP81" s="10">
        <f t="shared" si="126"/>
        <v>0.25299999999999989</v>
      </c>
      <c r="AQ81" s="9" t="s">
        <v>12</v>
      </c>
      <c r="AR81" s="55" t="s">
        <v>12</v>
      </c>
      <c r="AS81" s="55">
        <v>3.3980000000000001</v>
      </c>
      <c r="AT81" s="55">
        <v>3.5139999999999998</v>
      </c>
      <c r="AU81" s="55">
        <v>3.621</v>
      </c>
      <c r="AV81" s="3">
        <v>3.7040000000000002</v>
      </c>
      <c r="AW81" s="3">
        <v>3.7959999999999998</v>
      </c>
      <c r="AX81" s="3" t="s">
        <v>12</v>
      </c>
      <c r="AY81" s="3">
        <v>3.9940000000000002</v>
      </c>
      <c r="AZ81" s="15" t="s">
        <v>12</v>
      </c>
      <c r="BA81" s="10">
        <f t="shared" si="127"/>
        <v>3.7959999999999998</v>
      </c>
      <c r="BB81" s="9">
        <f t="shared" si="128"/>
        <v>0.17499999999999982</v>
      </c>
      <c r="BC81" s="10">
        <f t="shared" si="129"/>
        <v>0.1980000000000004</v>
      </c>
      <c r="BD81" s="9">
        <v>4.5819999999999999</v>
      </c>
      <c r="BE81" s="3">
        <v>5.2809999999999997</v>
      </c>
      <c r="BF81" s="15">
        <v>6.1689999999999996</v>
      </c>
      <c r="BG81" s="15">
        <f t="shared" si="130"/>
        <v>5.2809999999999997</v>
      </c>
      <c r="BH81" s="9">
        <f t="shared" si="131"/>
        <v>0.69899999999999984</v>
      </c>
      <c r="BI81" s="10">
        <f t="shared" si="132"/>
        <v>0.8879999999999999</v>
      </c>
      <c r="BJ81" s="9">
        <v>4.8259999999999996</v>
      </c>
      <c r="BK81" s="3">
        <v>5.6580000000000004</v>
      </c>
      <c r="BL81" s="15">
        <v>6.7229999999999999</v>
      </c>
      <c r="BM81" s="15">
        <f t="shared" si="133"/>
        <v>5.6580000000000004</v>
      </c>
      <c r="BN81" s="9">
        <f t="shared" si="134"/>
        <v>0.83200000000000074</v>
      </c>
      <c r="BO81" s="10">
        <f t="shared" si="135"/>
        <v>1.0649999999999995</v>
      </c>
      <c r="BP81">
        <f t="shared" si="136"/>
        <v>0</v>
      </c>
      <c r="BQ81" s="93">
        <f t="shared" si="137"/>
        <v>2.0086206896551726</v>
      </c>
      <c r="BR81" s="93">
        <f t="shared" si="138"/>
        <v>2.3908045977011523</v>
      </c>
      <c r="BS81" s="93" t="str">
        <f>VLOOKUP(C81,'Koppeling locatie - aslocatie'!$A$2:$C$8139,2,FALSE)</f>
        <v>amer260</v>
      </c>
      <c r="BT81" s="93">
        <f>VLOOKUP($BS81,aslocaties_v01!$C$3:$AA$500,MATCH($K$3/10,aslocaties_v01!$C$2:$X$2),FALSE)</f>
        <v>2.827</v>
      </c>
      <c r="BU81" s="93">
        <f>VLOOKUP(BS81,aslocaties_v01!$C$3:$AA$500,MATCH($K$3,aslocaties_v01!$C$2:$X$2),FALSE)</f>
        <v>3.17</v>
      </c>
      <c r="BV81" s="93">
        <f>VLOOKUP(BS81,aslocaties_v01!$C$3:$AA$500,MATCH($K$3*10,aslocaties_v01!$C$2:$Y$2),FALSE)</f>
        <v>3.6059999999999999</v>
      </c>
      <c r="BW81" s="93">
        <f t="shared" si="139"/>
        <v>0.34299999999999997</v>
      </c>
      <c r="BX81" s="93">
        <f t="shared" si="140"/>
        <v>0.43599999999999994</v>
      </c>
      <c r="BY81" s="94">
        <f t="shared" si="141"/>
        <v>1.43678160919537E-2</v>
      </c>
      <c r="BZ81" s="94">
        <f t="shared" si="142"/>
        <v>0</v>
      </c>
      <c r="CA81" s="94">
        <f t="shared" si="143"/>
        <v>5.9999999999997833E-3</v>
      </c>
      <c r="CB81">
        <f t="shared" si="144"/>
        <v>9.9999999999988987E-4</v>
      </c>
      <c r="CC81" s="58">
        <f t="shared" si="145"/>
        <v>9.9999999999988987E-4</v>
      </c>
      <c r="CD81" s="95" t="b">
        <f t="shared" si="146"/>
        <v>0</v>
      </c>
      <c r="CE81" s="96" t="b">
        <f t="shared" si="147"/>
        <v>1</v>
      </c>
      <c r="CF81" t="b">
        <f t="shared" si="148"/>
        <v>1</v>
      </c>
      <c r="CG81" t="b">
        <f t="shared" si="149"/>
        <v>1</v>
      </c>
      <c r="CH81" s="84" t="b">
        <f t="shared" si="150"/>
        <v>1</v>
      </c>
      <c r="CI81">
        <f t="shared" si="151"/>
        <v>1.3520000000000001</v>
      </c>
      <c r="CJ81" t="b">
        <f t="shared" si="152"/>
        <v>1</v>
      </c>
      <c r="CK81" t="b">
        <f t="shared" si="153"/>
        <v>0</v>
      </c>
      <c r="CL81" s="84" t="b">
        <f t="shared" si="173"/>
        <v>1</v>
      </c>
      <c r="CM81">
        <f t="shared" si="154"/>
        <v>3.7959999999999998</v>
      </c>
      <c r="CN81" t="b">
        <f t="shared" si="155"/>
        <v>1</v>
      </c>
      <c r="CO81" s="84">
        <f t="shared" si="156"/>
        <v>6.0145021676265821E-2</v>
      </c>
      <c r="CP81" t="b">
        <f t="shared" si="157"/>
        <v>1</v>
      </c>
      <c r="CQ81" s="96" t="b">
        <f t="shared" si="158"/>
        <v>1</v>
      </c>
      <c r="CR81" t="b">
        <f t="shared" si="159"/>
        <v>1</v>
      </c>
      <c r="CS81" t="b">
        <f t="shared" si="160"/>
        <v>1</v>
      </c>
      <c r="CT81" t="b">
        <f t="shared" si="161"/>
        <v>1</v>
      </c>
      <c r="CU81" t="b">
        <f t="shared" si="162"/>
        <v>1</v>
      </c>
      <c r="CV81" s="84" t="b">
        <f t="shared" si="163"/>
        <v>1</v>
      </c>
      <c r="CW81" t="b">
        <f t="shared" si="164"/>
        <v>1</v>
      </c>
      <c r="CX81" t="b">
        <f t="shared" si="165"/>
        <v>1</v>
      </c>
      <c r="CY81" t="b">
        <f t="shared" si="166"/>
        <v>1</v>
      </c>
      <c r="CZ81" t="b">
        <f t="shared" si="167"/>
        <v>1</v>
      </c>
      <c r="DA81" s="84">
        <f t="shared" si="168"/>
        <v>0</v>
      </c>
      <c r="DB81" t="b">
        <f t="shared" si="169"/>
        <v>0</v>
      </c>
    </row>
    <row r="82" spans="1:106">
      <c r="A82" s="9">
        <v>471</v>
      </c>
      <c r="B82" s="3">
        <v>2</v>
      </c>
      <c r="C82" s="3" t="s">
        <v>1233</v>
      </c>
      <c r="D82" s="3" t="str">
        <f t="shared" si="116"/>
        <v>AM_1_34-1_dk_0077</v>
      </c>
      <c r="E82" s="3" t="str">
        <f t="shared" si="117"/>
        <v>0077</v>
      </c>
      <c r="F82" s="3">
        <v>108796.844</v>
      </c>
      <c r="G82" s="15">
        <v>414693.28100000002</v>
      </c>
      <c r="H82" s="35" t="str">
        <f t="shared" si="118"/>
        <v>ja</v>
      </c>
      <c r="I82" s="42">
        <v>345.99400000000003</v>
      </c>
      <c r="J82" s="20" t="s">
        <v>2278</v>
      </c>
      <c r="K82" s="21">
        <v>10000</v>
      </c>
      <c r="L82" s="28">
        <f t="shared" si="170"/>
        <v>1</v>
      </c>
      <c r="M82" s="28">
        <f t="shared" si="171"/>
        <v>1</v>
      </c>
      <c r="N82" s="56">
        <f t="shared" si="119"/>
        <v>10000</v>
      </c>
      <c r="O82" s="33">
        <f t="shared" si="172"/>
        <v>101.03222223627645</v>
      </c>
      <c r="P82" s="37">
        <f t="shared" si="120"/>
        <v>68.309442875780448</v>
      </c>
      <c r="Q82" s="9" t="s">
        <v>12</v>
      </c>
      <c r="R82" s="55" t="s">
        <v>12</v>
      </c>
      <c r="S82" s="55">
        <v>2.5379999999999998</v>
      </c>
      <c r="T82" s="55">
        <v>2.6749999999999998</v>
      </c>
      <c r="U82" s="55">
        <v>2.819</v>
      </c>
      <c r="V82" s="3">
        <v>2.972</v>
      </c>
      <c r="W82" s="3">
        <v>3.1669999999999998</v>
      </c>
      <c r="X82" s="3" t="s">
        <v>12</v>
      </c>
      <c r="Y82" s="3">
        <v>3.6030000000000002</v>
      </c>
      <c r="Z82" s="15" t="s">
        <v>12</v>
      </c>
      <c r="AA82" s="10">
        <f t="shared" si="121"/>
        <v>3.1669999999999998</v>
      </c>
      <c r="AB82" s="9">
        <f t="shared" si="122"/>
        <v>0.34799999999999986</v>
      </c>
      <c r="AC82" s="10">
        <f t="shared" si="123"/>
        <v>0.43600000000000039</v>
      </c>
      <c r="AD82" s="9" t="s">
        <v>12</v>
      </c>
      <c r="AE82" s="55" t="s">
        <v>12</v>
      </c>
      <c r="AF82" s="55">
        <v>1.0189999999999999</v>
      </c>
      <c r="AG82" s="55">
        <v>1.091</v>
      </c>
      <c r="AH82" s="55">
        <v>1.1779999999999999</v>
      </c>
      <c r="AI82" s="3">
        <v>1.27</v>
      </c>
      <c r="AJ82" s="3">
        <v>1.3879999999999999</v>
      </c>
      <c r="AK82" s="3" t="s">
        <v>12</v>
      </c>
      <c r="AL82" s="3">
        <v>1.639</v>
      </c>
      <c r="AM82" s="15" t="s">
        <v>12</v>
      </c>
      <c r="AN82" s="10">
        <f t="shared" si="124"/>
        <v>1.3879999999999999</v>
      </c>
      <c r="AO82" s="9">
        <f t="shared" si="125"/>
        <v>0.20999999999999996</v>
      </c>
      <c r="AP82" s="10">
        <f t="shared" si="126"/>
        <v>0.25100000000000011</v>
      </c>
      <c r="AQ82" s="9" t="s">
        <v>12</v>
      </c>
      <c r="AR82" s="55" t="s">
        <v>12</v>
      </c>
      <c r="AS82" s="55">
        <v>3.3090000000000002</v>
      </c>
      <c r="AT82" s="55">
        <v>3.419</v>
      </c>
      <c r="AU82" s="55">
        <v>3.5249999999999999</v>
      </c>
      <c r="AV82" s="3">
        <v>3.6160000000000001</v>
      </c>
      <c r="AW82" s="3">
        <v>3.72</v>
      </c>
      <c r="AX82" s="3" t="s">
        <v>12</v>
      </c>
      <c r="AY82" s="3">
        <v>3.9390000000000001</v>
      </c>
      <c r="AZ82" s="15" t="s">
        <v>12</v>
      </c>
      <c r="BA82" s="10">
        <f t="shared" si="127"/>
        <v>3.72</v>
      </c>
      <c r="BB82" s="9">
        <f t="shared" si="128"/>
        <v>0.19500000000000028</v>
      </c>
      <c r="BC82" s="10">
        <f t="shared" si="129"/>
        <v>0.21899999999999986</v>
      </c>
      <c r="BD82" s="9">
        <v>4.5810000000000004</v>
      </c>
      <c r="BE82" s="3">
        <v>5.2789999999999999</v>
      </c>
      <c r="BF82" s="15">
        <v>6.17</v>
      </c>
      <c r="BG82" s="15">
        <f t="shared" si="130"/>
        <v>5.2789999999999999</v>
      </c>
      <c r="BH82" s="9">
        <f t="shared" si="131"/>
        <v>0.69799999999999951</v>
      </c>
      <c r="BI82" s="10">
        <f t="shared" si="132"/>
        <v>0.89100000000000001</v>
      </c>
      <c r="BJ82" s="9">
        <v>4.8499999999999996</v>
      </c>
      <c r="BK82" s="3">
        <v>5.6769999999999996</v>
      </c>
      <c r="BL82" s="15">
        <v>6.7370000000000001</v>
      </c>
      <c r="BM82" s="15">
        <f t="shared" si="133"/>
        <v>5.6769999999999996</v>
      </c>
      <c r="BN82" s="9">
        <f t="shared" si="134"/>
        <v>0.82699999999999996</v>
      </c>
      <c r="BO82" s="10">
        <f t="shared" si="135"/>
        <v>1.0600000000000005</v>
      </c>
      <c r="BP82">
        <f t="shared" si="136"/>
        <v>0</v>
      </c>
      <c r="BQ82" s="93">
        <f t="shared" si="137"/>
        <v>2.005747126436781</v>
      </c>
      <c r="BR82" s="93">
        <f t="shared" si="138"/>
        <v>2.376436781609196</v>
      </c>
      <c r="BS82" s="93" t="str">
        <f>VLOOKUP(C82,'Koppeling locatie - aslocatie'!$A$2:$C$8139,2,FALSE)</f>
        <v>amer260</v>
      </c>
      <c r="BT82" s="93">
        <f>VLOOKUP($BS82,aslocaties_v01!$C$3:$AA$500,MATCH($K$3/10,aslocaties_v01!$C$2:$X$2),FALSE)</f>
        <v>2.827</v>
      </c>
      <c r="BU82" s="93">
        <f>VLOOKUP(BS82,aslocaties_v01!$C$3:$AA$500,MATCH($K$3,aslocaties_v01!$C$2:$X$2),FALSE)</f>
        <v>3.17</v>
      </c>
      <c r="BV82" s="93">
        <f>VLOOKUP(BS82,aslocaties_v01!$C$3:$AA$500,MATCH($K$3*10,aslocaties_v01!$C$2:$Y$2),FALSE)</f>
        <v>3.6059999999999999</v>
      </c>
      <c r="BW82" s="93">
        <f t="shared" si="139"/>
        <v>0.34299999999999997</v>
      </c>
      <c r="BX82" s="93">
        <f t="shared" si="140"/>
        <v>0.43599999999999994</v>
      </c>
      <c r="BY82" s="94">
        <f t="shared" si="141"/>
        <v>1.43678160919537E-2</v>
      </c>
      <c r="BZ82" s="94">
        <f t="shared" si="142"/>
        <v>9.9920072216264089E-16</v>
      </c>
      <c r="CA82" s="94">
        <f t="shared" si="143"/>
        <v>8.0000000000000071E-3</v>
      </c>
      <c r="CB82">
        <f t="shared" si="144"/>
        <v>3.0000000000001137E-3</v>
      </c>
      <c r="CC82" s="58">
        <f t="shared" si="145"/>
        <v>2.9999999999996696E-3</v>
      </c>
      <c r="CD82" s="95" t="b">
        <f t="shared" si="146"/>
        <v>0</v>
      </c>
      <c r="CE82" s="96" t="b">
        <f t="shared" si="147"/>
        <v>1</v>
      </c>
      <c r="CF82" t="b">
        <f t="shared" si="148"/>
        <v>1</v>
      </c>
      <c r="CG82" t="b">
        <f t="shared" si="149"/>
        <v>1</v>
      </c>
      <c r="CH82" s="84" t="b">
        <f t="shared" si="150"/>
        <v>1</v>
      </c>
      <c r="CI82">
        <f t="shared" si="151"/>
        <v>1.3879999999999999</v>
      </c>
      <c r="CJ82" t="b">
        <f t="shared" si="152"/>
        <v>1</v>
      </c>
      <c r="CK82" t="b">
        <f t="shared" si="153"/>
        <v>0</v>
      </c>
      <c r="CL82" s="84" t="b">
        <f t="shared" si="173"/>
        <v>1</v>
      </c>
      <c r="CM82">
        <f t="shared" si="154"/>
        <v>3.72</v>
      </c>
      <c r="CN82" t="b">
        <f t="shared" si="155"/>
        <v>1</v>
      </c>
      <c r="CO82" s="84">
        <f t="shared" si="156"/>
        <v>6.4295264607439409E-2</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1</v>
      </c>
      <c r="CY82" t="b">
        <f t="shared" si="166"/>
        <v>1</v>
      </c>
      <c r="CZ82" t="b">
        <f t="shared" si="167"/>
        <v>1</v>
      </c>
      <c r="DA82" s="84">
        <f t="shared" si="168"/>
        <v>0</v>
      </c>
      <c r="DB82" t="b">
        <f t="shared" si="169"/>
        <v>0</v>
      </c>
    </row>
    <row r="83" spans="1:106">
      <c r="A83" s="9">
        <v>472</v>
      </c>
      <c r="B83" s="3">
        <v>2</v>
      </c>
      <c r="C83" s="3" t="s">
        <v>1234</v>
      </c>
      <c r="D83" s="3" t="str">
        <f t="shared" si="116"/>
        <v>AM_1_34-1_dk_0078</v>
      </c>
      <c r="E83" s="3" t="str">
        <f t="shared" si="117"/>
        <v>0078</v>
      </c>
      <c r="F83" s="3">
        <v>108729.789</v>
      </c>
      <c r="G83" s="15">
        <v>414680.25</v>
      </c>
      <c r="H83" s="35" t="str">
        <f t="shared" si="118"/>
        <v>ja</v>
      </c>
      <c r="I83" s="42">
        <v>345.12799999999999</v>
      </c>
      <c r="J83" s="20" t="s">
        <v>2278</v>
      </c>
      <c r="K83" s="21">
        <v>10000</v>
      </c>
      <c r="L83" s="28">
        <f t="shared" si="170"/>
        <v>1</v>
      </c>
      <c r="M83" s="28">
        <f t="shared" si="171"/>
        <v>1</v>
      </c>
      <c r="N83" s="56">
        <f t="shared" si="119"/>
        <v>10000</v>
      </c>
      <c r="O83" s="33">
        <f t="shared" si="172"/>
        <v>68.309442875780448</v>
      </c>
      <c r="P83" s="37">
        <f t="shared" si="120"/>
        <v>110.96123134231789</v>
      </c>
      <c r="Q83" s="9" t="s">
        <v>12</v>
      </c>
      <c r="R83" s="55" t="s">
        <v>12</v>
      </c>
      <c r="S83" s="55">
        <v>2.5369999999999999</v>
      </c>
      <c r="T83" s="55">
        <v>2.6739999999999999</v>
      </c>
      <c r="U83" s="55">
        <v>2.8180000000000001</v>
      </c>
      <c r="V83" s="3">
        <v>2.9710000000000001</v>
      </c>
      <c r="W83" s="3">
        <v>3.1659999999999999</v>
      </c>
      <c r="X83" s="3" t="s">
        <v>12</v>
      </c>
      <c r="Y83" s="3">
        <v>3.6030000000000002</v>
      </c>
      <c r="Z83" s="15" t="s">
        <v>12</v>
      </c>
      <c r="AA83" s="10">
        <f t="shared" si="121"/>
        <v>3.1659999999999999</v>
      </c>
      <c r="AB83" s="9">
        <f t="shared" si="122"/>
        <v>0.34799999999999986</v>
      </c>
      <c r="AC83" s="10">
        <f t="shared" si="123"/>
        <v>0.43700000000000028</v>
      </c>
      <c r="AD83" s="9" t="s">
        <v>12</v>
      </c>
      <c r="AE83" s="55" t="s">
        <v>12</v>
      </c>
      <c r="AF83" s="55">
        <v>1.04</v>
      </c>
      <c r="AG83" s="55">
        <v>1.1160000000000001</v>
      </c>
      <c r="AH83" s="55">
        <v>1.202</v>
      </c>
      <c r="AI83" s="3">
        <v>1.294</v>
      </c>
      <c r="AJ83" s="3">
        <v>1.411</v>
      </c>
      <c r="AK83" s="3" t="s">
        <v>12</v>
      </c>
      <c r="AL83" s="3">
        <v>1.655</v>
      </c>
      <c r="AM83" s="15" t="s">
        <v>12</v>
      </c>
      <c r="AN83" s="10">
        <f t="shared" si="124"/>
        <v>1.411</v>
      </c>
      <c r="AO83" s="9">
        <f t="shared" si="125"/>
        <v>0.20900000000000007</v>
      </c>
      <c r="AP83" s="10">
        <f t="shared" si="126"/>
        <v>0.24399999999999999</v>
      </c>
      <c r="AQ83" s="9" t="s">
        <v>12</v>
      </c>
      <c r="AR83" s="55" t="s">
        <v>12</v>
      </c>
      <c r="AS83" s="55">
        <v>3.2530000000000001</v>
      </c>
      <c r="AT83" s="55">
        <v>3.3580000000000001</v>
      </c>
      <c r="AU83" s="55">
        <v>3.46</v>
      </c>
      <c r="AV83" s="3">
        <v>3.55</v>
      </c>
      <c r="AW83" s="3">
        <v>3.6560000000000001</v>
      </c>
      <c r="AX83" s="3" t="s">
        <v>12</v>
      </c>
      <c r="AY83" s="3">
        <v>3.875</v>
      </c>
      <c r="AZ83" s="15" t="s">
        <v>12</v>
      </c>
      <c r="BA83" s="10">
        <f t="shared" si="127"/>
        <v>3.6560000000000001</v>
      </c>
      <c r="BB83" s="9">
        <f t="shared" si="128"/>
        <v>0.19600000000000017</v>
      </c>
      <c r="BC83" s="10">
        <f t="shared" si="129"/>
        <v>0.21899999999999986</v>
      </c>
      <c r="BD83" s="9">
        <v>4.5679999999999996</v>
      </c>
      <c r="BE83" s="3">
        <v>5.2590000000000003</v>
      </c>
      <c r="BF83" s="15">
        <v>6.1440000000000001</v>
      </c>
      <c r="BG83" s="15">
        <f t="shared" si="130"/>
        <v>5.2590000000000003</v>
      </c>
      <c r="BH83" s="9">
        <f t="shared" si="131"/>
        <v>0.69100000000000072</v>
      </c>
      <c r="BI83" s="10">
        <f t="shared" si="132"/>
        <v>0.88499999999999979</v>
      </c>
      <c r="BJ83" s="9">
        <v>4.8810000000000002</v>
      </c>
      <c r="BK83" s="3">
        <v>5.702</v>
      </c>
      <c r="BL83" s="15">
        <v>6.7549999999999999</v>
      </c>
      <c r="BM83" s="15">
        <f t="shared" si="133"/>
        <v>5.702</v>
      </c>
      <c r="BN83" s="9">
        <f t="shared" si="134"/>
        <v>0.82099999999999973</v>
      </c>
      <c r="BO83" s="10">
        <f t="shared" si="135"/>
        <v>1.0529999999999999</v>
      </c>
      <c r="BP83">
        <f t="shared" si="136"/>
        <v>0</v>
      </c>
      <c r="BQ83" s="93">
        <f t="shared" si="137"/>
        <v>1.9856321839080489</v>
      </c>
      <c r="BR83" s="93">
        <f t="shared" si="138"/>
        <v>2.3591954022988508</v>
      </c>
      <c r="BS83" s="93" t="str">
        <f>VLOOKUP(C83,'Koppeling locatie - aslocatie'!$A$2:$C$8139,2,FALSE)</f>
        <v>amer260</v>
      </c>
      <c r="BT83" s="93">
        <f>VLOOKUP($BS83,aslocaties_v01!$C$3:$AA$500,MATCH($K$3/10,aslocaties_v01!$C$2:$X$2),FALSE)</f>
        <v>2.827</v>
      </c>
      <c r="BU83" s="93">
        <f>VLOOKUP(BS83,aslocaties_v01!$C$3:$AA$500,MATCH($K$3,aslocaties_v01!$C$2:$X$2),FALSE)</f>
        <v>3.17</v>
      </c>
      <c r="BV83" s="93">
        <f>VLOOKUP(BS83,aslocaties_v01!$C$3:$AA$500,MATCH($K$3*10,aslocaties_v01!$C$2:$Y$2),FALSE)</f>
        <v>3.6059999999999999</v>
      </c>
      <c r="BW83" s="93">
        <f t="shared" si="139"/>
        <v>0.34299999999999997</v>
      </c>
      <c r="BX83" s="93">
        <f t="shared" si="140"/>
        <v>0.43599999999999994</v>
      </c>
      <c r="BY83" s="94">
        <f t="shared" si="141"/>
        <v>1.43678160919537E-2</v>
      </c>
      <c r="BZ83" s="94">
        <f t="shared" si="142"/>
        <v>2.2883295194515707E-3</v>
      </c>
      <c r="CA83" s="94">
        <f t="shared" si="143"/>
        <v>8.999999999999897E-3</v>
      </c>
      <c r="CB83">
        <f t="shared" si="144"/>
        <v>4.0000000000000036E-3</v>
      </c>
      <c r="CC83" s="58">
        <f t="shared" si="145"/>
        <v>2.9999999999996696E-3</v>
      </c>
      <c r="CD83" s="95" t="b">
        <f t="shared" si="146"/>
        <v>0</v>
      </c>
      <c r="CE83" s="96" t="b">
        <f t="shared" si="147"/>
        <v>1</v>
      </c>
      <c r="CF83" t="b">
        <f t="shared" si="148"/>
        <v>1</v>
      </c>
      <c r="CG83" t="b">
        <f t="shared" si="149"/>
        <v>1</v>
      </c>
      <c r="CH83" s="84" t="b">
        <f t="shared" si="150"/>
        <v>1</v>
      </c>
      <c r="CI83">
        <f t="shared" si="151"/>
        <v>1.411</v>
      </c>
      <c r="CJ83" t="b">
        <f t="shared" si="152"/>
        <v>1</v>
      </c>
      <c r="CK83" t="b">
        <f t="shared" si="153"/>
        <v>0</v>
      </c>
      <c r="CL83" s="84" t="b">
        <f t="shared" si="173"/>
        <v>1</v>
      </c>
      <c r="CM83">
        <f t="shared" si="154"/>
        <v>3.6560000000000001</v>
      </c>
      <c r="CN83" t="b">
        <f t="shared" si="155"/>
        <v>1</v>
      </c>
      <c r="CO83" s="84">
        <f t="shared" si="156"/>
        <v>6.7669044043721441E-2</v>
      </c>
      <c r="CP83" t="b">
        <f t="shared" si="157"/>
        <v>1</v>
      </c>
      <c r="CQ83" s="96" t="b">
        <f t="shared" si="158"/>
        <v>1</v>
      </c>
      <c r="CR83" t="b">
        <f t="shared" si="159"/>
        <v>1</v>
      </c>
      <c r="CS83" t="b">
        <f t="shared" si="160"/>
        <v>1</v>
      </c>
      <c r="CT83" t="b">
        <f t="shared" si="161"/>
        <v>1</v>
      </c>
      <c r="CU83" t="b">
        <f t="shared" si="162"/>
        <v>1</v>
      </c>
      <c r="CV83" s="84" t="b">
        <f t="shared" si="163"/>
        <v>1</v>
      </c>
      <c r="CW83" t="b">
        <f t="shared" si="164"/>
        <v>1</v>
      </c>
      <c r="CX83" t="b">
        <f t="shared" si="165"/>
        <v>1</v>
      </c>
      <c r="CY83" t="b">
        <f t="shared" si="166"/>
        <v>1</v>
      </c>
      <c r="CZ83" t="b">
        <f t="shared" si="167"/>
        <v>1</v>
      </c>
      <c r="DA83" s="84">
        <f t="shared" si="168"/>
        <v>0</v>
      </c>
      <c r="DB83" t="b">
        <f t="shared" si="169"/>
        <v>0</v>
      </c>
    </row>
    <row r="84" spans="1:106">
      <c r="A84" s="9">
        <v>473</v>
      </c>
      <c r="B84" s="3">
        <v>2</v>
      </c>
      <c r="C84" s="3" t="s">
        <v>1235</v>
      </c>
      <c r="D84" s="3" t="str">
        <f t="shared" si="116"/>
        <v>AM_1_34-1_dk_0079</v>
      </c>
      <c r="E84" s="3" t="str">
        <f t="shared" si="117"/>
        <v>0079</v>
      </c>
      <c r="F84" s="3">
        <v>108634.234</v>
      </c>
      <c r="G84" s="15">
        <v>414623.84399999998</v>
      </c>
      <c r="H84" s="35" t="str">
        <f t="shared" si="118"/>
        <v>ja</v>
      </c>
      <c r="I84" s="42">
        <v>347.92899999999997</v>
      </c>
      <c r="J84" s="20" t="s">
        <v>2278</v>
      </c>
      <c r="K84" s="21">
        <v>10000</v>
      </c>
      <c r="L84" s="28">
        <f t="shared" si="170"/>
        <v>1</v>
      </c>
      <c r="M84" s="28">
        <f t="shared" si="171"/>
        <v>1</v>
      </c>
      <c r="N84" s="56">
        <f t="shared" si="119"/>
        <v>10000</v>
      </c>
      <c r="O84" s="33">
        <f t="shared" si="172"/>
        <v>110.96123134231789</v>
      </c>
      <c r="P84" s="37">
        <f t="shared" si="120"/>
        <v>6653.909910072498</v>
      </c>
      <c r="Q84" s="9" t="s">
        <v>12</v>
      </c>
      <c r="R84" s="55" t="s">
        <v>12</v>
      </c>
      <c r="S84" s="55">
        <v>2.536</v>
      </c>
      <c r="T84" s="55">
        <v>2.673</v>
      </c>
      <c r="U84" s="55">
        <v>2.8170000000000002</v>
      </c>
      <c r="V84" s="3">
        <v>2.9689999999999999</v>
      </c>
      <c r="W84" s="3">
        <v>3.165</v>
      </c>
      <c r="X84" s="3" t="s">
        <v>12</v>
      </c>
      <c r="Y84" s="3">
        <v>3.601</v>
      </c>
      <c r="Z84" s="15" t="s">
        <v>12</v>
      </c>
      <c r="AA84" s="10">
        <f t="shared" si="121"/>
        <v>3.165</v>
      </c>
      <c r="AB84" s="9">
        <f t="shared" si="122"/>
        <v>0.34799999999999986</v>
      </c>
      <c r="AC84" s="10">
        <f t="shared" si="123"/>
        <v>0.43599999999999994</v>
      </c>
      <c r="AD84" s="9" t="s">
        <v>12</v>
      </c>
      <c r="AE84" s="55" t="s">
        <v>12</v>
      </c>
      <c r="AF84" s="55">
        <v>1.0860000000000001</v>
      </c>
      <c r="AG84" s="55">
        <v>1.1619999999999999</v>
      </c>
      <c r="AH84" s="55">
        <v>1.2509999999999999</v>
      </c>
      <c r="AI84" s="3">
        <v>1.343</v>
      </c>
      <c r="AJ84" s="3">
        <v>1.4630000000000001</v>
      </c>
      <c r="AK84" s="3" t="s">
        <v>12</v>
      </c>
      <c r="AL84" s="3">
        <v>1.712</v>
      </c>
      <c r="AM84" s="15" t="s">
        <v>12</v>
      </c>
      <c r="AN84" s="10">
        <f t="shared" si="124"/>
        <v>1.4630000000000001</v>
      </c>
      <c r="AO84" s="9">
        <f t="shared" si="125"/>
        <v>0.21200000000000019</v>
      </c>
      <c r="AP84" s="10">
        <f t="shared" si="126"/>
        <v>0.24899999999999989</v>
      </c>
      <c r="AQ84" s="9" t="s">
        <v>12</v>
      </c>
      <c r="AR84" s="55" t="s">
        <v>12</v>
      </c>
      <c r="AS84" s="55">
        <v>3.3380000000000001</v>
      </c>
      <c r="AT84" s="55">
        <v>3.444</v>
      </c>
      <c r="AU84" s="55">
        <v>3.548</v>
      </c>
      <c r="AV84" s="3">
        <v>3.6379999999999999</v>
      </c>
      <c r="AW84" s="3">
        <v>3.742</v>
      </c>
      <c r="AX84" s="3" t="s">
        <v>12</v>
      </c>
      <c r="AY84" s="3">
        <v>3.9590000000000001</v>
      </c>
      <c r="AZ84" s="15" t="s">
        <v>12</v>
      </c>
      <c r="BA84" s="10">
        <f t="shared" si="127"/>
        <v>3.742</v>
      </c>
      <c r="BB84" s="9">
        <f t="shared" si="128"/>
        <v>0.19399999999999995</v>
      </c>
      <c r="BC84" s="10">
        <f t="shared" si="129"/>
        <v>0.21700000000000008</v>
      </c>
      <c r="BD84" s="9">
        <v>4.6529999999999996</v>
      </c>
      <c r="BE84" s="3">
        <v>5.3410000000000002</v>
      </c>
      <c r="BF84" s="15">
        <v>6.2249999999999996</v>
      </c>
      <c r="BG84" s="15">
        <f t="shared" si="130"/>
        <v>5.3410000000000002</v>
      </c>
      <c r="BH84" s="9">
        <f t="shared" si="131"/>
        <v>0.68800000000000061</v>
      </c>
      <c r="BI84" s="10">
        <f t="shared" si="132"/>
        <v>0.88399999999999945</v>
      </c>
      <c r="BJ84" s="9">
        <v>4.9589999999999996</v>
      </c>
      <c r="BK84" s="3">
        <v>5.7850000000000001</v>
      </c>
      <c r="BL84" s="15">
        <v>6.8449999999999998</v>
      </c>
      <c r="BM84" s="15">
        <f t="shared" si="133"/>
        <v>5.7850000000000001</v>
      </c>
      <c r="BN84" s="9">
        <f t="shared" si="134"/>
        <v>0.82600000000000051</v>
      </c>
      <c r="BO84" s="10">
        <f t="shared" si="135"/>
        <v>1.0599999999999996</v>
      </c>
      <c r="BP84">
        <f t="shared" si="136"/>
        <v>0</v>
      </c>
      <c r="BQ84" s="93">
        <f t="shared" si="137"/>
        <v>1.977011494252876</v>
      </c>
      <c r="BR84" s="93">
        <f t="shared" si="138"/>
        <v>2.3735632183908071</v>
      </c>
      <c r="BS84" s="93" t="str">
        <f>VLOOKUP(C84,'Koppeling locatie - aslocatie'!$A$2:$C$8139,2,FALSE)</f>
        <v>amer260</v>
      </c>
      <c r="BT84" s="93">
        <f>VLOOKUP($BS84,aslocaties_v01!$C$3:$AA$500,MATCH($K$3/10,aslocaties_v01!$C$2:$X$2),FALSE)</f>
        <v>2.827</v>
      </c>
      <c r="BU84" s="93">
        <f>VLOOKUP(BS84,aslocaties_v01!$C$3:$AA$500,MATCH($K$3,aslocaties_v01!$C$2:$X$2),FALSE)</f>
        <v>3.17</v>
      </c>
      <c r="BV84" s="93">
        <f>VLOOKUP(BS84,aslocaties_v01!$C$3:$AA$500,MATCH($K$3*10,aslocaties_v01!$C$2:$Y$2),FALSE)</f>
        <v>3.6059999999999999</v>
      </c>
      <c r="BW84" s="93">
        <f t="shared" si="139"/>
        <v>0.34299999999999997</v>
      </c>
      <c r="BX84" s="93">
        <f t="shared" si="140"/>
        <v>0.43599999999999994</v>
      </c>
      <c r="BY84" s="94">
        <f t="shared" si="141"/>
        <v>1.43678160919537E-2</v>
      </c>
      <c r="BZ84" s="94">
        <f t="shared" si="142"/>
        <v>0</v>
      </c>
      <c r="CA84" s="94">
        <f t="shared" si="143"/>
        <v>9.9999999999997868E-3</v>
      </c>
      <c r="CB84">
        <f t="shared" si="144"/>
        <v>4.9999999999998934E-3</v>
      </c>
      <c r="CC84" s="58">
        <f t="shared" si="145"/>
        <v>4.9999999999998934E-3</v>
      </c>
      <c r="CD84" s="95" t="b">
        <f t="shared" si="146"/>
        <v>0</v>
      </c>
      <c r="CE84" s="96" t="b">
        <f t="shared" si="147"/>
        <v>1</v>
      </c>
      <c r="CF84" t="b">
        <f t="shared" si="148"/>
        <v>1</v>
      </c>
      <c r="CG84" t="b">
        <f t="shared" si="149"/>
        <v>1</v>
      </c>
      <c r="CH84" s="84" t="b">
        <f t="shared" si="150"/>
        <v>1</v>
      </c>
      <c r="CI84">
        <f t="shared" si="151"/>
        <v>1.4630000000000001</v>
      </c>
      <c r="CJ84" t="b">
        <f t="shared" si="152"/>
        <v>1</v>
      </c>
      <c r="CK84" t="b">
        <f t="shared" si="153"/>
        <v>0</v>
      </c>
      <c r="CL84" s="84" t="b">
        <f t="shared" si="173"/>
        <v>1</v>
      </c>
      <c r="CM84">
        <f t="shared" si="154"/>
        <v>3.742</v>
      </c>
      <c r="CN84" t="b">
        <f t="shared" si="155"/>
        <v>1</v>
      </c>
      <c r="CO84" s="84">
        <f t="shared" si="156"/>
        <v>6.6974913510162354E-2</v>
      </c>
      <c r="CP84" t="b">
        <f t="shared" si="157"/>
        <v>1</v>
      </c>
      <c r="CQ84" s="96" t="b">
        <f t="shared" si="158"/>
        <v>1</v>
      </c>
      <c r="CR84" t="b">
        <f t="shared" si="159"/>
        <v>1</v>
      </c>
      <c r="CS84" t="b">
        <f t="shared" si="160"/>
        <v>1</v>
      </c>
      <c r="CT84" t="b">
        <f t="shared" si="161"/>
        <v>1</v>
      </c>
      <c r="CU84" t="b">
        <f t="shared" si="162"/>
        <v>1</v>
      </c>
      <c r="CV84" s="84" t="b">
        <f t="shared" si="163"/>
        <v>1</v>
      </c>
      <c r="CW84" t="b">
        <f t="shared" si="164"/>
        <v>1</v>
      </c>
      <c r="CX84" t="b">
        <f t="shared" si="165"/>
        <v>1</v>
      </c>
      <c r="CY84" t="b">
        <f t="shared" si="166"/>
        <v>1</v>
      </c>
      <c r="CZ84" t="b">
        <f t="shared" si="167"/>
        <v>1</v>
      </c>
      <c r="DA84" s="84">
        <f t="shared" si="168"/>
        <v>0</v>
      </c>
      <c r="DB84" t="b">
        <f t="shared" si="169"/>
        <v>0</v>
      </c>
    </row>
    <row r="85" spans="1:106">
      <c r="A85" s="9">
        <v>474</v>
      </c>
      <c r="B85" s="3">
        <v>2</v>
      </c>
      <c r="C85" s="3" t="s">
        <v>1236</v>
      </c>
      <c r="D85" s="3" t="str">
        <f t="shared" si="116"/>
        <v>AM_1_34-1_dk_0008</v>
      </c>
      <c r="E85" s="3" t="str">
        <f t="shared" si="117"/>
        <v>0008</v>
      </c>
      <c r="F85" s="3">
        <v>115182.289</v>
      </c>
      <c r="G85" s="15">
        <v>413441.68800000002</v>
      </c>
      <c r="H85" s="35" t="str">
        <f t="shared" si="118"/>
        <v>ja</v>
      </c>
      <c r="I85" s="42">
        <v>56</v>
      </c>
      <c r="J85" s="20" t="s">
        <v>2278</v>
      </c>
      <c r="K85" s="21">
        <v>10000</v>
      </c>
      <c r="L85" s="28">
        <f t="shared" si="170"/>
        <v>1</v>
      </c>
      <c r="M85" s="28">
        <f t="shared" si="171"/>
        <v>1</v>
      </c>
      <c r="N85" s="56">
        <f t="shared" si="119"/>
        <v>10000</v>
      </c>
      <c r="O85" s="33">
        <f t="shared" si="172"/>
        <v>6653.909910072498</v>
      </c>
      <c r="P85" s="37">
        <f t="shared" si="120"/>
        <v>6753.8726159311727</v>
      </c>
      <c r="Q85" s="9" t="s">
        <v>12</v>
      </c>
      <c r="R85" s="55" t="s">
        <v>12</v>
      </c>
      <c r="S85" s="55">
        <v>1.091</v>
      </c>
      <c r="T85" s="55">
        <v>1.88</v>
      </c>
      <c r="U85" s="55">
        <v>2.698</v>
      </c>
      <c r="V85" s="3">
        <v>3.17</v>
      </c>
      <c r="W85" s="3">
        <v>3.427</v>
      </c>
      <c r="X85" s="3" t="s">
        <v>12</v>
      </c>
      <c r="Y85" s="3">
        <v>3.871</v>
      </c>
      <c r="Z85" s="15" t="s">
        <v>12</v>
      </c>
      <c r="AA85" s="10">
        <f t="shared" si="121"/>
        <v>3.427</v>
      </c>
      <c r="AB85" s="9">
        <f t="shared" si="122"/>
        <v>0.72900000000000009</v>
      </c>
      <c r="AC85" s="10">
        <f t="shared" si="123"/>
        <v>0.44399999999999995</v>
      </c>
      <c r="AD85" s="9" t="s">
        <v>12</v>
      </c>
      <c r="AE85" s="55" t="s">
        <v>12</v>
      </c>
      <c r="AF85" s="55">
        <v>0.1</v>
      </c>
      <c r="AG85" s="55">
        <v>0.1</v>
      </c>
      <c r="AH85" s="55">
        <v>0.1</v>
      </c>
      <c r="AI85" s="3">
        <v>0.1</v>
      </c>
      <c r="AJ85" s="3">
        <v>0.1</v>
      </c>
      <c r="AK85" s="3" t="s">
        <v>12</v>
      </c>
      <c r="AL85" s="3">
        <v>0.1</v>
      </c>
      <c r="AM85" s="15" t="s">
        <v>12</v>
      </c>
      <c r="AN85" s="10">
        <f t="shared" si="124"/>
        <v>0.1</v>
      </c>
      <c r="AO85" s="9">
        <f t="shared" si="125"/>
        <v>0</v>
      </c>
      <c r="AP85" s="10">
        <f t="shared" si="126"/>
        <v>0</v>
      </c>
      <c r="AQ85" s="9" t="s">
        <v>12</v>
      </c>
      <c r="AR85" s="55" t="s">
        <v>12</v>
      </c>
      <c r="AS85" s="55">
        <v>0.1</v>
      </c>
      <c r="AT85" s="55">
        <v>0.1</v>
      </c>
      <c r="AU85" s="55">
        <v>0.1</v>
      </c>
      <c r="AV85" s="3">
        <v>0.1</v>
      </c>
      <c r="AW85" s="3">
        <v>0.1</v>
      </c>
      <c r="AX85" s="3" t="s">
        <v>12</v>
      </c>
      <c r="AY85" s="3">
        <v>0.1</v>
      </c>
      <c r="AZ85" s="15" t="s">
        <v>12</v>
      </c>
      <c r="BA85" s="10">
        <f t="shared" si="127"/>
        <v>0.1</v>
      </c>
      <c r="BB85" s="9">
        <f t="shared" si="128"/>
        <v>0</v>
      </c>
      <c r="BC85" s="10">
        <f t="shared" si="129"/>
        <v>0</v>
      </c>
      <c r="BD85" s="9">
        <v>2.698</v>
      </c>
      <c r="BE85" s="3">
        <v>3.427</v>
      </c>
      <c r="BF85" s="15">
        <v>3.871</v>
      </c>
      <c r="BG85" s="15">
        <f t="shared" si="130"/>
        <v>3.427</v>
      </c>
      <c r="BH85" s="9">
        <f t="shared" si="131"/>
        <v>0.72900000000000009</v>
      </c>
      <c r="BI85" s="10">
        <f t="shared" si="132"/>
        <v>0.44399999999999995</v>
      </c>
      <c r="BJ85" s="9">
        <v>2.698</v>
      </c>
      <c r="BK85" s="3">
        <v>3.427</v>
      </c>
      <c r="BL85" s="15">
        <v>3.871</v>
      </c>
      <c r="BM85" s="15">
        <f t="shared" si="133"/>
        <v>3.427</v>
      </c>
      <c r="BN85" s="9">
        <f t="shared" si="134"/>
        <v>0.72900000000000009</v>
      </c>
      <c r="BO85" s="10">
        <f t="shared" si="135"/>
        <v>0.44399999999999995</v>
      </c>
      <c r="BP85">
        <f t="shared" si="136"/>
        <v>0</v>
      </c>
      <c r="BQ85" s="93">
        <f t="shared" si="137"/>
        <v>1</v>
      </c>
      <c r="BR85" s="93">
        <f t="shared" si="138"/>
        <v>1</v>
      </c>
      <c r="BS85" s="93" t="str">
        <f>VLOOKUP(C85,'Koppeling locatie - aslocatie'!$A$2:$C$8139,2,FALSE)</f>
        <v>AM_EX_L_34_22</v>
      </c>
      <c r="BT85" s="93">
        <f>VLOOKUP($BS85,aslocaties_v01!$C$3:$AA$500,MATCH($K$3/10,aslocaties_v01!$C$2:$X$2),FALSE)</f>
        <v>3.048</v>
      </c>
      <c r="BU85" s="93">
        <f>VLOOKUP(BS85,aslocaties_v01!$C$3:$AA$500,MATCH($K$3,aslocaties_v01!$C$2:$X$2),FALSE)</f>
        <v>3.431</v>
      </c>
      <c r="BV85" s="93">
        <f>VLOOKUP(BS85,aslocaties_v01!$C$3:$AA$500,MATCH($K$3*10,aslocaties_v01!$C$2:$Y$2),FALSE)</f>
        <v>3.863</v>
      </c>
      <c r="BW85" s="93">
        <f t="shared" si="139"/>
        <v>0.38300000000000001</v>
      </c>
      <c r="BX85" s="93">
        <f t="shared" si="140"/>
        <v>0.43199999999999994</v>
      </c>
      <c r="BY85" s="94">
        <f t="shared" si="141"/>
        <v>0.47462277091906724</v>
      </c>
      <c r="BZ85" s="94">
        <f t="shared" si="142"/>
        <v>2.7027027027027084E-2</v>
      </c>
      <c r="CA85" s="94">
        <f t="shared" si="143"/>
        <v>0.35000000000000009</v>
      </c>
      <c r="CB85">
        <f t="shared" si="144"/>
        <v>4.0000000000000036E-3</v>
      </c>
      <c r="CC85" s="58">
        <f t="shared" si="145"/>
        <v>8.0000000000000071E-3</v>
      </c>
      <c r="CD85" s="95" t="b">
        <f t="shared" si="146"/>
        <v>1</v>
      </c>
      <c r="CE85" s="96" t="b">
        <f t="shared" si="147"/>
        <v>1</v>
      </c>
      <c r="CF85" t="b">
        <f t="shared" si="148"/>
        <v>1</v>
      </c>
      <c r="CG85" t="b">
        <f t="shared" si="149"/>
        <v>1</v>
      </c>
      <c r="CH85" s="84" t="b">
        <f t="shared" si="150"/>
        <v>0</v>
      </c>
      <c r="CI85" t="str">
        <f t="shared" si="151"/>
        <v/>
      </c>
      <c r="CJ85" t="b">
        <f t="shared" si="152"/>
        <v>0</v>
      </c>
      <c r="CK85" t="b">
        <f t="shared" si="153"/>
        <v>1</v>
      </c>
      <c r="CL85" s="84" t="b">
        <f t="shared" si="173"/>
        <v>1</v>
      </c>
      <c r="CM85">
        <f t="shared" si="154"/>
        <v>0.1</v>
      </c>
      <c r="CN85" t="b">
        <f t="shared" si="155"/>
        <v>1</v>
      </c>
      <c r="CO85" s="84">
        <f t="shared" si="156"/>
        <v>6.4102564102564097</v>
      </c>
      <c r="CP85" t="b">
        <f t="shared" si="157"/>
        <v>1</v>
      </c>
      <c r="CQ85" s="96" t="b">
        <f t="shared" si="158"/>
        <v>1</v>
      </c>
      <c r="CR85" t="b">
        <f t="shared" si="159"/>
        <v>1</v>
      </c>
      <c r="CS85" t="b">
        <f t="shared" si="160"/>
        <v>1</v>
      </c>
      <c r="CT85" t="b">
        <f t="shared" si="161"/>
        <v>1</v>
      </c>
      <c r="CU85" t="b">
        <f t="shared" si="162"/>
        <v>1</v>
      </c>
      <c r="CV85" s="84" t="b">
        <f t="shared" si="163"/>
        <v>1</v>
      </c>
      <c r="CW85" t="b">
        <f t="shared" si="164"/>
        <v>1</v>
      </c>
      <c r="CX85" t="b">
        <f t="shared" si="165"/>
        <v>1</v>
      </c>
      <c r="CY85" t="b">
        <f t="shared" si="166"/>
        <v>1</v>
      </c>
      <c r="CZ85" t="b">
        <f t="shared" si="167"/>
        <v>1</v>
      </c>
      <c r="DA85" s="84">
        <f t="shared" si="168"/>
        <v>0</v>
      </c>
      <c r="DB85" t="b">
        <f t="shared" si="169"/>
        <v>0</v>
      </c>
    </row>
    <row r="86" spans="1:106">
      <c r="A86" s="9">
        <v>475</v>
      </c>
      <c r="B86" s="3">
        <v>2</v>
      </c>
      <c r="C86" s="3" t="s">
        <v>1237</v>
      </c>
      <c r="D86" s="3" t="str">
        <f t="shared" si="116"/>
        <v>AM_1_34-1_dk_0080</v>
      </c>
      <c r="E86" s="3" t="str">
        <f t="shared" si="117"/>
        <v>0080</v>
      </c>
      <c r="F86" s="3">
        <v>108529.773</v>
      </c>
      <c r="G86" s="15">
        <v>414607.375</v>
      </c>
      <c r="H86" s="35" t="str">
        <f t="shared" si="118"/>
        <v>ja</v>
      </c>
      <c r="I86" s="42">
        <v>349.89</v>
      </c>
      <c r="J86" s="20" t="s">
        <v>2278</v>
      </c>
      <c r="K86" s="21">
        <v>10000</v>
      </c>
      <c r="L86" s="28">
        <f t="shared" si="170"/>
        <v>1</v>
      </c>
      <c r="M86" s="28">
        <f t="shared" si="171"/>
        <v>1</v>
      </c>
      <c r="N86" s="56">
        <f t="shared" si="119"/>
        <v>10000</v>
      </c>
      <c r="O86" s="33">
        <f t="shared" si="172"/>
        <v>6753.8726159311727</v>
      </c>
      <c r="P86" s="37">
        <f t="shared" si="120"/>
        <v>106.6571846853255</v>
      </c>
      <c r="Q86" s="9" t="s">
        <v>12</v>
      </c>
      <c r="R86" s="55" t="s">
        <v>12</v>
      </c>
      <c r="S86" s="55">
        <v>2.5350000000000001</v>
      </c>
      <c r="T86" s="55">
        <v>2.6709999999999998</v>
      </c>
      <c r="U86" s="55">
        <v>2.8149999999999999</v>
      </c>
      <c r="V86" s="3">
        <v>2.968</v>
      </c>
      <c r="W86" s="3">
        <v>3.1629999999999998</v>
      </c>
      <c r="X86" s="3" t="s">
        <v>12</v>
      </c>
      <c r="Y86" s="3">
        <v>3.5990000000000002</v>
      </c>
      <c r="Z86" s="15" t="s">
        <v>12</v>
      </c>
      <c r="AA86" s="10">
        <f t="shared" si="121"/>
        <v>3.1629999999999998</v>
      </c>
      <c r="AB86" s="9">
        <f t="shared" si="122"/>
        <v>0.34799999999999986</v>
      </c>
      <c r="AC86" s="10">
        <f t="shared" si="123"/>
        <v>0.43600000000000039</v>
      </c>
      <c r="AD86" s="9" t="s">
        <v>12</v>
      </c>
      <c r="AE86" s="55" t="s">
        <v>12</v>
      </c>
      <c r="AF86" s="55">
        <v>1.0580000000000001</v>
      </c>
      <c r="AG86" s="55">
        <v>1.1379999999999999</v>
      </c>
      <c r="AH86" s="55">
        <v>1.2290000000000001</v>
      </c>
      <c r="AI86" s="3">
        <v>1.3220000000000001</v>
      </c>
      <c r="AJ86" s="3">
        <v>1.4390000000000001</v>
      </c>
      <c r="AK86" s="3" t="s">
        <v>12</v>
      </c>
      <c r="AL86" s="3">
        <v>1.681</v>
      </c>
      <c r="AM86" s="15" t="s">
        <v>12</v>
      </c>
      <c r="AN86" s="10">
        <f t="shared" si="124"/>
        <v>1.4390000000000001</v>
      </c>
      <c r="AO86" s="9">
        <f t="shared" si="125"/>
        <v>0.20999999999999996</v>
      </c>
      <c r="AP86" s="10">
        <f t="shared" si="126"/>
        <v>0.24199999999999999</v>
      </c>
      <c r="AQ86" s="9" t="s">
        <v>12</v>
      </c>
      <c r="AR86" s="55" t="s">
        <v>12</v>
      </c>
      <c r="AS86" s="55">
        <v>3.2970000000000002</v>
      </c>
      <c r="AT86" s="55">
        <v>3.407</v>
      </c>
      <c r="AU86" s="55">
        <v>3.512</v>
      </c>
      <c r="AV86" s="3">
        <v>3.5990000000000002</v>
      </c>
      <c r="AW86" s="3">
        <v>3.7</v>
      </c>
      <c r="AX86" s="3" t="s">
        <v>12</v>
      </c>
      <c r="AY86" s="3">
        <v>3.9079999999999999</v>
      </c>
      <c r="AZ86" s="15" t="s">
        <v>12</v>
      </c>
      <c r="BA86" s="10">
        <f t="shared" si="127"/>
        <v>3.7</v>
      </c>
      <c r="BB86" s="9">
        <f t="shared" si="128"/>
        <v>0.18800000000000017</v>
      </c>
      <c r="BC86" s="10">
        <f t="shared" si="129"/>
        <v>0.20799999999999974</v>
      </c>
      <c r="BD86" s="9">
        <v>4.5720000000000001</v>
      </c>
      <c r="BE86" s="3">
        <v>5.2309999999999999</v>
      </c>
      <c r="BF86" s="15">
        <v>6.093</v>
      </c>
      <c r="BG86" s="15">
        <f t="shared" si="130"/>
        <v>5.2309999999999999</v>
      </c>
      <c r="BH86" s="9">
        <f t="shared" si="131"/>
        <v>0.65899999999999981</v>
      </c>
      <c r="BI86" s="10">
        <f t="shared" si="132"/>
        <v>0.8620000000000001</v>
      </c>
      <c r="BJ86" s="9">
        <v>4.859</v>
      </c>
      <c r="BK86" s="3">
        <v>5.6580000000000004</v>
      </c>
      <c r="BL86" s="15">
        <v>6.6879999999999997</v>
      </c>
      <c r="BM86" s="15">
        <f t="shared" si="133"/>
        <v>5.6580000000000004</v>
      </c>
      <c r="BN86" s="9">
        <f t="shared" si="134"/>
        <v>0.79900000000000038</v>
      </c>
      <c r="BO86" s="10">
        <f t="shared" si="135"/>
        <v>1.0299999999999994</v>
      </c>
      <c r="BP86">
        <f t="shared" si="136"/>
        <v>0</v>
      </c>
      <c r="BQ86" s="93">
        <f t="shared" si="137"/>
        <v>1.8936781609195403</v>
      </c>
      <c r="BR86" s="93">
        <f t="shared" si="138"/>
        <v>2.295977011494255</v>
      </c>
      <c r="BS86" s="93" t="str">
        <f>VLOOKUP(C86,'Koppeling locatie - aslocatie'!$A$2:$C$8139,2,FALSE)</f>
        <v>amer261</v>
      </c>
      <c r="BT86" s="93">
        <f>VLOOKUP($BS86,aslocaties_v01!$C$3:$AA$500,MATCH($K$3/10,aslocaties_v01!$C$2:$X$2),FALSE)</f>
        <v>2.81</v>
      </c>
      <c r="BU86" s="93">
        <f>VLOOKUP(BS86,aslocaties_v01!$C$3:$AA$500,MATCH($K$3,aslocaties_v01!$C$2:$X$2),FALSE)</f>
        <v>3.153</v>
      </c>
      <c r="BV86" s="93">
        <f>VLOOKUP(BS86,aslocaties_v01!$C$3:$AA$500,MATCH($K$3*10,aslocaties_v01!$C$2:$Y$2),FALSE)</f>
        <v>3.5880000000000001</v>
      </c>
      <c r="BW86" s="93">
        <f t="shared" si="139"/>
        <v>0.34299999999999997</v>
      </c>
      <c r="BX86" s="93">
        <f t="shared" si="140"/>
        <v>0.43500000000000005</v>
      </c>
      <c r="BY86" s="94">
        <f t="shared" si="141"/>
        <v>1.43678160919537E-2</v>
      </c>
      <c r="BZ86" s="94">
        <f t="shared" si="142"/>
        <v>2.2935779816521951E-3</v>
      </c>
      <c r="CA86" s="94">
        <f t="shared" si="143"/>
        <v>4.9999999999998934E-3</v>
      </c>
      <c r="CB86">
        <f t="shared" si="144"/>
        <v>9.9999999999997868E-3</v>
      </c>
      <c r="CC86" s="58">
        <f t="shared" si="145"/>
        <v>1.1000000000000121E-2</v>
      </c>
      <c r="CD86" s="95" t="b">
        <f t="shared" si="146"/>
        <v>0</v>
      </c>
      <c r="CE86" s="96" t="b">
        <f t="shared" si="147"/>
        <v>1</v>
      </c>
      <c r="CF86" t="b">
        <f t="shared" si="148"/>
        <v>1</v>
      </c>
      <c r="CG86" t="b">
        <f t="shared" si="149"/>
        <v>1</v>
      </c>
      <c r="CH86" s="84" t="b">
        <f t="shared" si="150"/>
        <v>1</v>
      </c>
      <c r="CI86">
        <f t="shared" si="151"/>
        <v>1.4390000000000001</v>
      </c>
      <c r="CJ86" t="b">
        <f t="shared" si="152"/>
        <v>1</v>
      </c>
      <c r="CK86" t="b">
        <f t="shared" si="153"/>
        <v>0</v>
      </c>
      <c r="CL86" s="84" t="b">
        <f t="shared" si="173"/>
        <v>1</v>
      </c>
      <c r="CM86">
        <f t="shared" si="154"/>
        <v>3.7</v>
      </c>
      <c r="CN86" t="b">
        <f t="shared" si="155"/>
        <v>1</v>
      </c>
      <c r="CO86" s="84">
        <f t="shared" si="156"/>
        <v>6.7380270082972774E-2</v>
      </c>
      <c r="CP86" t="b">
        <f t="shared" si="157"/>
        <v>1</v>
      </c>
      <c r="CQ86" s="96" t="b">
        <f t="shared" si="158"/>
        <v>1</v>
      </c>
      <c r="CR86" t="b">
        <f t="shared" si="159"/>
        <v>1</v>
      </c>
      <c r="CS86" t="b">
        <f t="shared" si="160"/>
        <v>1</v>
      </c>
      <c r="CT86" t="b">
        <f t="shared" si="161"/>
        <v>1</v>
      </c>
      <c r="CU86" t="b">
        <f t="shared" si="162"/>
        <v>1</v>
      </c>
      <c r="CV86" s="84" t="b">
        <f t="shared" si="163"/>
        <v>1</v>
      </c>
      <c r="CW86" t="b">
        <f t="shared" si="164"/>
        <v>1</v>
      </c>
      <c r="CX86" t="b">
        <f t="shared" si="165"/>
        <v>1</v>
      </c>
      <c r="CY86" t="b">
        <f t="shared" si="166"/>
        <v>1</v>
      </c>
      <c r="CZ86" t="b">
        <f t="shared" si="167"/>
        <v>1</v>
      </c>
      <c r="DA86" s="84">
        <f t="shared" si="168"/>
        <v>0</v>
      </c>
      <c r="DB86" t="b">
        <f t="shared" si="169"/>
        <v>0</v>
      </c>
    </row>
    <row r="87" spans="1:106">
      <c r="A87" s="9">
        <v>476</v>
      </c>
      <c r="B87" s="3">
        <v>2</v>
      </c>
      <c r="C87" s="3" t="s">
        <v>1238</v>
      </c>
      <c r="D87" s="3" t="str">
        <f t="shared" si="116"/>
        <v>AM_1_34-1_dk_0081</v>
      </c>
      <c r="E87" s="3" t="str">
        <f t="shared" si="117"/>
        <v>0081</v>
      </c>
      <c r="F87" s="3">
        <v>108424.04700000001</v>
      </c>
      <c r="G87" s="15">
        <v>414593.31199999998</v>
      </c>
      <c r="H87" s="35" t="str">
        <f t="shared" si="118"/>
        <v>ja</v>
      </c>
      <c r="I87" s="42">
        <v>351.298</v>
      </c>
      <c r="J87" s="20" t="s">
        <v>2278</v>
      </c>
      <c r="K87" s="21">
        <v>10000</v>
      </c>
      <c r="L87" s="28">
        <f t="shared" si="170"/>
        <v>1</v>
      </c>
      <c r="M87" s="28">
        <f t="shared" si="171"/>
        <v>1</v>
      </c>
      <c r="N87" s="56">
        <f t="shared" si="119"/>
        <v>10000</v>
      </c>
      <c r="O87" s="33">
        <f t="shared" si="172"/>
        <v>106.6571846853255</v>
      </c>
      <c r="P87" s="37">
        <f t="shared" si="120"/>
        <v>106.70829964441658</v>
      </c>
      <c r="Q87" s="9" t="s">
        <v>12</v>
      </c>
      <c r="R87" s="55" t="s">
        <v>12</v>
      </c>
      <c r="S87" s="55">
        <v>2.5339999999999998</v>
      </c>
      <c r="T87" s="55">
        <v>2.669</v>
      </c>
      <c r="U87" s="55">
        <v>2.8130000000000002</v>
      </c>
      <c r="V87" s="3">
        <v>2.9660000000000002</v>
      </c>
      <c r="W87" s="3">
        <v>3.1619999999999999</v>
      </c>
      <c r="X87" s="3" t="s">
        <v>12</v>
      </c>
      <c r="Y87" s="3">
        <v>3.5979999999999999</v>
      </c>
      <c r="Z87" s="15" t="s">
        <v>12</v>
      </c>
      <c r="AA87" s="10">
        <f t="shared" si="121"/>
        <v>3.1619999999999999</v>
      </c>
      <c r="AB87" s="9">
        <f t="shared" si="122"/>
        <v>0.34899999999999975</v>
      </c>
      <c r="AC87" s="10">
        <f t="shared" si="123"/>
        <v>0.43599999999999994</v>
      </c>
      <c r="AD87" s="9" t="s">
        <v>12</v>
      </c>
      <c r="AE87" s="55" t="s">
        <v>12</v>
      </c>
      <c r="AF87" s="55">
        <v>0.99399999999999999</v>
      </c>
      <c r="AG87" s="55">
        <v>1.0669999999999999</v>
      </c>
      <c r="AH87" s="55">
        <v>1.1539999999999999</v>
      </c>
      <c r="AI87" s="3">
        <v>1.246</v>
      </c>
      <c r="AJ87" s="3">
        <v>1.363</v>
      </c>
      <c r="AK87" s="3" t="s">
        <v>12</v>
      </c>
      <c r="AL87" s="3">
        <v>1.605</v>
      </c>
      <c r="AM87" s="15" t="s">
        <v>12</v>
      </c>
      <c r="AN87" s="10">
        <f t="shared" si="124"/>
        <v>1.363</v>
      </c>
      <c r="AO87" s="9">
        <f t="shared" si="125"/>
        <v>0.20900000000000007</v>
      </c>
      <c r="AP87" s="10">
        <f t="shared" si="126"/>
        <v>0.24199999999999999</v>
      </c>
      <c r="AQ87" s="9" t="s">
        <v>12</v>
      </c>
      <c r="AR87" s="55" t="s">
        <v>12</v>
      </c>
      <c r="AS87" s="55">
        <v>3.1760000000000002</v>
      </c>
      <c r="AT87" s="55">
        <v>3.2770000000000001</v>
      </c>
      <c r="AU87" s="55">
        <v>3.3769999999999998</v>
      </c>
      <c r="AV87" s="3">
        <v>3.4649999999999999</v>
      </c>
      <c r="AW87" s="3">
        <v>3.57</v>
      </c>
      <c r="AX87" s="3" t="s">
        <v>12</v>
      </c>
      <c r="AY87" s="3">
        <v>3.786</v>
      </c>
      <c r="AZ87" s="15" t="s">
        <v>12</v>
      </c>
      <c r="BA87" s="10">
        <f t="shared" si="127"/>
        <v>3.57</v>
      </c>
      <c r="BB87" s="9">
        <f t="shared" si="128"/>
        <v>0.19300000000000006</v>
      </c>
      <c r="BC87" s="10">
        <f t="shared" si="129"/>
        <v>0.21600000000000019</v>
      </c>
      <c r="BD87" s="9">
        <v>4.4580000000000002</v>
      </c>
      <c r="BE87" s="3">
        <v>5.1269999999999998</v>
      </c>
      <c r="BF87" s="15">
        <v>5.9850000000000003</v>
      </c>
      <c r="BG87" s="15">
        <f t="shared" si="130"/>
        <v>5.1269999999999998</v>
      </c>
      <c r="BH87" s="9">
        <f t="shared" si="131"/>
        <v>0.66899999999999959</v>
      </c>
      <c r="BI87" s="10">
        <f t="shared" si="132"/>
        <v>0.85800000000000054</v>
      </c>
      <c r="BJ87" s="9">
        <v>4.758</v>
      </c>
      <c r="BK87" s="3">
        <v>5.5549999999999997</v>
      </c>
      <c r="BL87" s="15">
        <v>6.5750000000000002</v>
      </c>
      <c r="BM87" s="15">
        <f t="shared" si="133"/>
        <v>5.5549999999999997</v>
      </c>
      <c r="BN87" s="9">
        <f t="shared" si="134"/>
        <v>0.79699999999999971</v>
      </c>
      <c r="BO87" s="10">
        <f t="shared" si="135"/>
        <v>1.0200000000000005</v>
      </c>
      <c r="BP87">
        <f t="shared" si="136"/>
        <v>0</v>
      </c>
      <c r="BQ87" s="93">
        <f t="shared" si="137"/>
        <v>1.9169054441260747</v>
      </c>
      <c r="BR87" s="93">
        <f t="shared" si="138"/>
        <v>2.2836676217765053</v>
      </c>
      <c r="BS87" s="93" t="str">
        <f>VLOOKUP(C87,'Koppeling locatie - aslocatie'!$A$2:$C$8139,2,FALSE)</f>
        <v>amer261</v>
      </c>
      <c r="BT87" s="93">
        <f>VLOOKUP($BS87,aslocaties_v01!$C$3:$AA$500,MATCH($K$3/10,aslocaties_v01!$C$2:$X$2),FALSE)</f>
        <v>2.81</v>
      </c>
      <c r="BU87" s="93">
        <f>VLOOKUP(BS87,aslocaties_v01!$C$3:$AA$500,MATCH($K$3,aslocaties_v01!$C$2:$X$2),FALSE)</f>
        <v>3.153</v>
      </c>
      <c r="BV87" s="93">
        <f>VLOOKUP(BS87,aslocaties_v01!$C$3:$AA$500,MATCH($K$3*10,aslocaties_v01!$C$2:$Y$2),FALSE)</f>
        <v>3.5880000000000001</v>
      </c>
      <c r="BW87" s="93">
        <f t="shared" si="139"/>
        <v>0.34299999999999997</v>
      </c>
      <c r="BX87" s="93">
        <f t="shared" si="140"/>
        <v>0.43500000000000005</v>
      </c>
      <c r="BY87" s="94">
        <f t="shared" si="141"/>
        <v>1.7191977077363307E-2</v>
      </c>
      <c r="BZ87" s="94">
        <f t="shared" si="142"/>
        <v>2.2935779816510848E-3</v>
      </c>
      <c r="CA87" s="94">
        <f t="shared" si="143"/>
        <v>3.0000000000001137E-3</v>
      </c>
      <c r="CB87">
        <f t="shared" si="144"/>
        <v>8.999999999999897E-3</v>
      </c>
      <c r="CC87" s="58">
        <f t="shared" si="145"/>
        <v>9.9999999999997868E-3</v>
      </c>
      <c r="CD87" s="95" t="b">
        <f t="shared" si="146"/>
        <v>0</v>
      </c>
      <c r="CE87" s="96" t="b">
        <f t="shared" si="147"/>
        <v>1</v>
      </c>
      <c r="CF87" t="b">
        <f t="shared" si="148"/>
        <v>1</v>
      </c>
      <c r="CG87" t="b">
        <f t="shared" si="149"/>
        <v>1</v>
      </c>
      <c r="CH87" s="84" t="b">
        <f t="shared" si="150"/>
        <v>1</v>
      </c>
      <c r="CI87">
        <f t="shared" si="151"/>
        <v>1.363</v>
      </c>
      <c r="CJ87" t="b">
        <f t="shared" si="152"/>
        <v>1</v>
      </c>
      <c r="CK87" t="b">
        <f t="shared" si="153"/>
        <v>0</v>
      </c>
      <c r="CL87" s="84" t="b">
        <f t="shared" si="173"/>
        <v>1</v>
      </c>
      <c r="CM87">
        <f t="shared" si="154"/>
        <v>3.57</v>
      </c>
      <c r="CN87" t="b">
        <f t="shared" si="155"/>
        <v>1</v>
      </c>
      <c r="CO87" s="84">
        <f t="shared" si="156"/>
        <v>6.8554319666529251E-2</v>
      </c>
      <c r="CP87" t="b">
        <f t="shared" si="157"/>
        <v>1</v>
      </c>
      <c r="CQ87" s="96" t="b">
        <f t="shared" si="158"/>
        <v>1</v>
      </c>
      <c r="CR87" t="b">
        <f t="shared" si="159"/>
        <v>1</v>
      </c>
      <c r="CS87" t="b">
        <f t="shared" si="160"/>
        <v>1</v>
      </c>
      <c r="CT87" t="b">
        <f t="shared" si="161"/>
        <v>1</v>
      </c>
      <c r="CU87" t="b">
        <f t="shared" si="162"/>
        <v>1</v>
      </c>
      <c r="CV87" s="84" t="b">
        <f t="shared" si="163"/>
        <v>1</v>
      </c>
      <c r="CW87" t="b">
        <f t="shared" si="164"/>
        <v>1</v>
      </c>
      <c r="CX87" t="b">
        <f t="shared" si="165"/>
        <v>1</v>
      </c>
      <c r="CY87" t="b">
        <f t="shared" si="166"/>
        <v>1</v>
      </c>
      <c r="CZ87" t="b">
        <f t="shared" si="167"/>
        <v>1</v>
      </c>
      <c r="DA87" s="84">
        <f t="shared" si="168"/>
        <v>0</v>
      </c>
      <c r="DB87" t="b">
        <f t="shared" si="169"/>
        <v>0</v>
      </c>
    </row>
    <row r="88" spans="1:106">
      <c r="A88" s="9">
        <v>477</v>
      </c>
      <c r="B88" s="3">
        <v>2</v>
      </c>
      <c r="C88" s="3" t="s">
        <v>1239</v>
      </c>
      <c r="D88" s="3" t="str">
        <f t="shared" si="116"/>
        <v>AM_1_34-1_dk_0082</v>
      </c>
      <c r="E88" s="3" t="str">
        <f t="shared" si="117"/>
        <v>0082</v>
      </c>
      <c r="F88" s="3">
        <v>108317.93</v>
      </c>
      <c r="G88" s="15">
        <v>414582.09399999998</v>
      </c>
      <c r="H88" s="35" t="str">
        <f t="shared" si="118"/>
        <v>ja</v>
      </c>
      <c r="I88" s="42">
        <v>353.649</v>
      </c>
      <c r="J88" s="20" t="s">
        <v>2278</v>
      </c>
      <c r="K88" s="21">
        <v>10000</v>
      </c>
      <c r="L88" s="28">
        <f t="shared" si="170"/>
        <v>1</v>
      </c>
      <c r="M88" s="28">
        <f t="shared" si="171"/>
        <v>1</v>
      </c>
      <c r="N88" s="56">
        <f t="shared" si="119"/>
        <v>10000</v>
      </c>
      <c r="O88" s="33">
        <f t="shared" si="172"/>
        <v>106.70829964441658</v>
      </c>
      <c r="P88" s="37">
        <f t="shared" si="120"/>
        <v>105.95959917816175</v>
      </c>
      <c r="Q88" s="9" t="s">
        <v>12</v>
      </c>
      <c r="R88" s="55" t="s">
        <v>12</v>
      </c>
      <c r="S88" s="55">
        <v>2.532</v>
      </c>
      <c r="T88" s="55">
        <v>2.6680000000000001</v>
      </c>
      <c r="U88" s="55">
        <v>2.8119999999999998</v>
      </c>
      <c r="V88" s="3">
        <v>2.9649999999999999</v>
      </c>
      <c r="W88" s="3">
        <v>3.16</v>
      </c>
      <c r="X88" s="3" t="s">
        <v>12</v>
      </c>
      <c r="Y88" s="3">
        <v>3.5960000000000001</v>
      </c>
      <c r="Z88" s="15" t="s">
        <v>12</v>
      </c>
      <c r="AA88" s="10">
        <f t="shared" si="121"/>
        <v>3.16</v>
      </c>
      <c r="AB88" s="9">
        <f t="shared" si="122"/>
        <v>0.34800000000000031</v>
      </c>
      <c r="AC88" s="10">
        <f t="shared" si="123"/>
        <v>0.43599999999999994</v>
      </c>
      <c r="AD88" s="9" t="s">
        <v>12</v>
      </c>
      <c r="AE88" s="55" t="s">
        <v>12</v>
      </c>
      <c r="AF88" s="55">
        <v>0.99099999999999999</v>
      </c>
      <c r="AG88" s="55">
        <v>1.0649999999999999</v>
      </c>
      <c r="AH88" s="55">
        <v>1.153</v>
      </c>
      <c r="AI88" s="3">
        <v>1.244</v>
      </c>
      <c r="AJ88" s="3">
        <v>1.3580000000000001</v>
      </c>
      <c r="AK88" s="3" t="s">
        <v>12</v>
      </c>
      <c r="AL88" s="3">
        <v>1.5940000000000001</v>
      </c>
      <c r="AM88" s="15" t="s">
        <v>12</v>
      </c>
      <c r="AN88" s="10">
        <f t="shared" si="124"/>
        <v>1.3580000000000001</v>
      </c>
      <c r="AO88" s="9">
        <f t="shared" si="125"/>
        <v>0.20500000000000007</v>
      </c>
      <c r="AP88" s="10">
        <f t="shared" si="126"/>
        <v>0.23599999999999999</v>
      </c>
      <c r="AQ88" s="9" t="s">
        <v>12</v>
      </c>
      <c r="AR88" s="55" t="s">
        <v>12</v>
      </c>
      <c r="AS88" s="55">
        <v>3.2549999999999999</v>
      </c>
      <c r="AT88" s="55">
        <v>3.363</v>
      </c>
      <c r="AU88" s="55">
        <v>3.464</v>
      </c>
      <c r="AV88" s="3">
        <v>3.55</v>
      </c>
      <c r="AW88" s="3">
        <v>3.6469999999999998</v>
      </c>
      <c r="AX88" s="3" t="s">
        <v>12</v>
      </c>
      <c r="AY88" s="3">
        <v>3.8450000000000002</v>
      </c>
      <c r="AZ88" s="15" t="s">
        <v>12</v>
      </c>
      <c r="BA88" s="10">
        <f t="shared" si="127"/>
        <v>3.6469999999999998</v>
      </c>
      <c r="BB88" s="9">
        <f t="shared" si="128"/>
        <v>0.18299999999999983</v>
      </c>
      <c r="BC88" s="10">
        <f t="shared" si="129"/>
        <v>0.1980000000000004</v>
      </c>
      <c r="BD88" s="9">
        <v>4.4800000000000004</v>
      </c>
      <c r="BE88" s="3">
        <v>5.1280000000000001</v>
      </c>
      <c r="BF88" s="15">
        <v>5.968</v>
      </c>
      <c r="BG88" s="15">
        <f t="shared" si="130"/>
        <v>5.1280000000000001</v>
      </c>
      <c r="BH88" s="9">
        <f t="shared" si="131"/>
        <v>0.64799999999999969</v>
      </c>
      <c r="BI88" s="10">
        <f t="shared" si="132"/>
        <v>0.83999999999999986</v>
      </c>
      <c r="BJ88" s="9">
        <v>4.7510000000000003</v>
      </c>
      <c r="BK88" s="3">
        <v>5.5380000000000003</v>
      </c>
      <c r="BL88" s="15">
        <v>6.5410000000000004</v>
      </c>
      <c r="BM88" s="15">
        <f t="shared" si="133"/>
        <v>5.5380000000000003</v>
      </c>
      <c r="BN88" s="9">
        <f t="shared" si="134"/>
        <v>0.78699999999999992</v>
      </c>
      <c r="BO88" s="10">
        <f t="shared" si="135"/>
        <v>1.0030000000000001</v>
      </c>
      <c r="BP88">
        <f t="shared" si="136"/>
        <v>0</v>
      </c>
      <c r="BQ88" s="93">
        <f t="shared" si="137"/>
        <v>1.8620689655172389</v>
      </c>
      <c r="BR88" s="93">
        <f t="shared" si="138"/>
        <v>2.2614942528735611</v>
      </c>
      <c r="BS88" s="93" t="str">
        <f>VLOOKUP(C88,'Koppeling locatie - aslocatie'!$A$2:$C$8139,2,FALSE)</f>
        <v>amer261</v>
      </c>
      <c r="BT88" s="93">
        <f>VLOOKUP($BS88,aslocaties_v01!$C$3:$AA$500,MATCH($K$3/10,aslocaties_v01!$C$2:$X$2),FALSE)</f>
        <v>2.81</v>
      </c>
      <c r="BU88" s="93">
        <f>VLOOKUP(BS88,aslocaties_v01!$C$3:$AA$500,MATCH($K$3,aslocaties_v01!$C$2:$X$2),FALSE)</f>
        <v>3.153</v>
      </c>
      <c r="BV88" s="93">
        <f>VLOOKUP(BS88,aslocaties_v01!$C$3:$AA$500,MATCH($K$3*10,aslocaties_v01!$C$2:$Y$2),FALSE)</f>
        <v>3.5880000000000001</v>
      </c>
      <c r="BW88" s="93">
        <f t="shared" si="139"/>
        <v>0.34299999999999997</v>
      </c>
      <c r="BX88" s="93">
        <f t="shared" si="140"/>
        <v>0.43500000000000005</v>
      </c>
      <c r="BY88" s="94">
        <f t="shared" si="141"/>
        <v>1.4367816091955032E-2</v>
      </c>
      <c r="BZ88" s="94">
        <f t="shared" si="142"/>
        <v>2.2935779816510848E-3</v>
      </c>
      <c r="CA88" s="94">
        <f t="shared" si="143"/>
        <v>1.9999999999997797E-3</v>
      </c>
      <c r="CB88">
        <f t="shared" si="144"/>
        <v>7.0000000000001172E-3</v>
      </c>
      <c r="CC88" s="58">
        <f t="shared" si="145"/>
        <v>8.0000000000000071E-3</v>
      </c>
      <c r="CD88" s="95" t="b">
        <f t="shared" si="146"/>
        <v>0</v>
      </c>
      <c r="CE88" s="96" t="b">
        <f t="shared" si="147"/>
        <v>1</v>
      </c>
      <c r="CF88" t="b">
        <f t="shared" si="148"/>
        <v>1</v>
      </c>
      <c r="CG88" t="b">
        <f t="shared" si="149"/>
        <v>1</v>
      </c>
      <c r="CH88" s="84" t="b">
        <f t="shared" si="150"/>
        <v>1</v>
      </c>
      <c r="CI88">
        <f t="shared" si="151"/>
        <v>1.3580000000000001</v>
      </c>
      <c r="CJ88" t="b">
        <f t="shared" si="152"/>
        <v>1</v>
      </c>
      <c r="CK88" t="b">
        <f t="shared" si="153"/>
        <v>0</v>
      </c>
      <c r="CL88" s="84" t="b">
        <f t="shared" si="173"/>
        <v>1</v>
      </c>
      <c r="CM88">
        <f t="shared" si="154"/>
        <v>3.6469999999999998</v>
      </c>
      <c r="CN88" t="b">
        <f t="shared" si="155"/>
        <v>1</v>
      </c>
      <c r="CO88" s="84">
        <f t="shared" si="156"/>
        <v>6.5449094888273218E-2</v>
      </c>
      <c r="CP88" t="b">
        <f t="shared" si="157"/>
        <v>1</v>
      </c>
      <c r="CQ88" s="96" t="b">
        <f t="shared" si="158"/>
        <v>1</v>
      </c>
      <c r="CR88" t="b">
        <f t="shared" si="159"/>
        <v>1</v>
      </c>
      <c r="CS88" t="b">
        <f t="shared" si="160"/>
        <v>1</v>
      </c>
      <c r="CT88" t="b">
        <f t="shared" si="161"/>
        <v>1</v>
      </c>
      <c r="CU88" t="b">
        <f t="shared" si="162"/>
        <v>1</v>
      </c>
      <c r="CV88" s="84" t="b">
        <f t="shared" si="163"/>
        <v>1</v>
      </c>
      <c r="CW88" t="b">
        <f t="shared" si="164"/>
        <v>0</v>
      </c>
      <c r="CX88" t="b">
        <f t="shared" si="165"/>
        <v>0</v>
      </c>
      <c r="CY88" t="b">
        <f t="shared" si="166"/>
        <v>1</v>
      </c>
      <c r="CZ88" t="b">
        <f t="shared" si="167"/>
        <v>1</v>
      </c>
      <c r="DA88" s="84">
        <f t="shared" si="168"/>
        <v>1</v>
      </c>
      <c r="DB88" t="b">
        <f t="shared" si="169"/>
        <v>0</v>
      </c>
    </row>
    <row r="89" spans="1:106">
      <c r="A89" s="9">
        <v>478</v>
      </c>
      <c r="B89" s="3">
        <v>2</v>
      </c>
      <c r="C89" s="3" t="s">
        <v>1240</v>
      </c>
      <c r="D89" s="3" t="str">
        <f t="shared" si="116"/>
        <v>AM_1_34-1_dk_0083</v>
      </c>
      <c r="E89" s="3" t="str">
        <f t="shared" si="117"/>
        <v>0083</v>
      </c>
      <c r="F89" s="3">
        <v>108212.29700000001</v>
      </c>
      <c r="G89" s="15">
        <v>414573.78100000002</v>
      </c>
      <c r="H89" s="35" t="str">
        <f t="shared" si="118"/>
        <v>ja</v>
      </c>
      <c r="I89" s="42">
        <v>354.60399999999998</v>
      </c>
      <c r="J89" s="20" t="s">
        <v>2278</v>
      </c>
      <c r="K89" s="21">
        <v>10000</v>
      </c>
      <c r="L89" s="28">
        <f t="shared" si="170"/>
        <v>1</v>
      </c>
      <c r="M89" s="28">
        <f t="shared" si="171"/>
        <v>1</v>
      </c>
      <c r="N89" s="56">
        <f t="shared" si="119"/>
        <v>10000</v>
      </c>
      <c r="O89" s="33">
        <f t="shared" si="172"/>
        <v>105.95959917816175</v>
      </c>
      <c r="P89" s="37">
        <f t="shared" si="120"/>
        <v>70.015135235181987</v>
      </c>
      <c r="Q89" s="9" t="s">
        <v>12</v>
      </c>
      <c r="R89" s="55" t="s">
        <v>12</v>
      </c>
      <c r="S89" s="55">
        <v>2.5310000000000001</v>
      </c>
      <c r="T89" s="55">
        <v>2.6669999999999998</v>
      </c>
      <c r="U89" s="55">
        <v>2.81</v>
      </c>
      <c r="V89" s="3">
        <v>2.9630000000000001</v>
      </c>
      <c r="W89" s="3">
        <v>3.1579999999999999</v>
      </c>
      <c r="X89" s="3" t="s">
        <v>12</v>
      </c>
      <c r="Y89" s="3">
        <v>3.5939999999999999</v>
      </c>
      <c r="Z89" s="15" t="s">
        <v>12</v>
      </c>
      <c r="AA89" s="10">
        <f t="shared" si="121"/>
        <v>3.1579999999999999</v>
      </c>
      <c r="AB89" s="9">
        <f t="shared" si="122"/>
        <v>0.34799999999999986</v>
      </c>
      <c r="AC89" s="10">
        <f t="shared" si="123"/>
        <v>0.43599999999999994</v>
      </c>
      <c r="AD89" s="9" t="s">
        <v>12</v>
      </c>
      <c r="AE89" s="55" t="s">
        <v>12</v>
      </c>
      <c r="AF89" s="55">
        <v>0.878</v>
      </c>
      <c r="AG89" s="55">
        <v>0.94599999999999995</v>
      </c>
      <c r="AH89" s="55">
        <v>1.026</v>
      </c>
      <c r="AI89" s="3">
        <v>1.1100000000000001</v>
      </c>
      <c r="AJ89" s="3">
        <v>1.218</v>
      </c>
      <c r="AK89" s="3" t="s">
        <v>12</v>
      </c>
      <c r="AL89" s="3">
        <v>1.4490000000000001</v>
      </c>
      <c r="AM89" s="15" t="s">
        <v>12</v>
      </c>
      <c r="AN89" s="10">
        <f t="shared" si="124"/>
        <v>1.218</v>
      </c>
      <c r="AO89" s="9">
        <f t="shared" si="125"/>
        <v>0.19199999999999995</v>
      </c>
      <c r="AP89" s="10">
        <f t="shared" si="126"/>
        <v>0.23100000000000009</v>
      </c>
      <c r="AQ89" s="9" t="s">
        <v>12</v>
      </c>
      <c r="AR89" s="55" t="s">
        <v>12</v>
      </c>
      <c r="AS89" s="55">
        <v>3.0139999999999998</v>
      </c>
      <c r="AT89" s="55">
        <v>3.109</v>
      </c>
      <c r="AU89" s="55">
        <v>3.2010000000000001</v>
      </c>
      <c r="AV89" s="3">
        <v>3.2810000000000001</v>
      </c>
      <c r="AW89" s="3">
        <v>3.3740000000000001</v>
      </c>
      <c r="AX89" s="3" t="s">
        <v>12</v>
      </c>
      <c r="AY89" s="3">
        <v>3.556</v>
      </c>
      <c r="AZ89" s="15" t="s">
        <v>12</v>
      </c>
      <c r="BA89" s="10">
        <f t="shared" si="127"/>
        <v>3.3740000000000001</v>
      </c>
      <c r="BB89" s="9">
        <f t="shared" si="128"/>
        <v>0.17300000000000004</v>
      </c>
      <c r="BC89" s="10">
        <f t="shared" si="129"/>
        <v>0.18199999999999994</v>
      </c>
      <c r="BD89" s="9">
        <v>4.242</v>
      </c>
      <c r="BE89" s="3">
        <v>4.8739999999999997</v>
      </c>
      <c r="BF89" s="15">
        <v>5.6980000000000004</v>
      </c>
      <c r="BG89" s="15">
        <f t="shared" si="130"/>
        <v>4.8739999999999997</v>
      </c>
      <c r="BH89" s="9">
        <f t="shared" si="131"/>
        <v>0.63199999999999967</v>
      </c>
      <c r="BI89" s="10">
        <f t="shared" si="132"/>
        <v>0.82400000000000073</v>
      </c>
      <c r="BJ89" s="9">
        <v>4.5410000000000004</v>
      </c>
      <c r="BK89" s="3">
        <v>5.2930000000000001</v>
      </c>
      <c r="BL89" s="15">
        <v>6.28</v>
      </c>
      <c r="BM89" s="15">
        <f t="shared" si="133"/>
        <v>5.2930000000000001</v>
      </c>
      <c r="BN89" s="9">
        <f t="shared" si="134"/>
        <v>0.75199999999999978</v>
      </c>
      <c r="BO89" s="10">
        <f t="shared" si="135"/>
        <v>0.9870000000000001</v>
      </c>
      <c r="BP89">
        <f t="shared" si="136"/>
        <v>0</v>
      </c>
      <c r="BQ89" s="93">
        <f t="shared" si="137"/>
        <v>1.8160919540229883</v>
      </c>
      <c r="BR89" s="93">
        <f t="shared" si="138"/>
        <v>2.1609195402298851</v>
      </c>
      <c r="BS89" s="93" t="str">
        <f>VLOOKUP(C89,'Koppeling locatie - aslocatie'!$A$2:$C$8139,2,FALSE)</f>
        <v>amer261</v>
      </c>
      <c r="BT89" s="93">
        <f>VLOOKUP($BS89,aslocaties_v01!$C$3:$AA$500,MATCH($K$3/10,aslocaties_v01!$C$2:$X$2),FALSE)</f>
        <v>2.81</v>
      </c>
      <c r="BU89" s="93">
        <f>VLOOKUP(BS89,aslocaties_v01!$C$3:$AA$500,MATCH($K$3,aslocaties_v01!$C$2:$X$2),FALSE)</f>
        <v>3.153</v>
      </c>
      <c r="BV89" s="93">
        <f>VLOOKUP(BS89,aslocaties_v01!$C$3:$AA$500,MATCH($K$3*10,aslocaties_v01!$C$2:$Y$2),FALSE)</f>
        <v>3.5880000000000001</v>
      </c>
      <c r="BW89" s="93">
        <f t="shared" si="139"/>
        <v>0.34299999999999997</v>
      </c>
      <c r="BX89" s="93">
        <f t="shared" si="140"/>
        <v>0.43500000000000005</v>
      </c>
      <c r="BY89" s="94">
        <f t="shared" si="141"/>
        <v>1.43678160919537E-2</v>
      </c>
      <c r="BZ89" s="94">
        <f t="shared" si="142"/>
        <v>2.2935779816510848E-3</v>
      </c>
      <c r="CA89" s="94">
        <f t="shared" si="143"/>
        <v>0</v>
      </c>
      <c r="CB89">
        <f t="shared" si="144"/>
        <v>4.9999999999998934E-3</v>
      </c>
      <c r="CC89" s="58">
        <f t="shared" si="145"/>
        <v>5.9999999999997833E-3</v>
      </c>
      <c r="CD89" s="95" t="b">
        <f t="shared" si="146"/>
        <v>0</v>
      </c>
      <c r="CE89" s="96" t="b">
        <f t="shared" si="147"/>
        <v>1</v>
      </c>
      <c r="CF89" t="b">
        <f t="shared" si="148"/>
        <v>1</v>
      </c>
      <c r="CG89" t="b">
        <f t="shared" si="149"/>
        <v>1</v>
      </c>
      <c r="CH89" s="84" t="b">
        <f t="shared" si="150"/>
        <v>1</v>
      </c>
      <c r="CI89">
        <f t="shared" si="151"/>
        <v>1.218</v>
      </c>
      <c r="CJ89" t="b">
        <f t="shared" si="152"/>
        <v>1</v>
      </c>
      <c r="CK89" t="b">
        <f t="shared" si="153"/>
        <v>1</v>
      </c>
      <c r="CL89" s="84" t="b">
        <f t="shared" si="173"/>
        <v>1</v>
      </c>
      <c r="CM89">
        <f t="shared" si="154"/>
        <v>3.3740000000000001</v>
      </c>
      <c r="CN89" t="b">
        <f t="shared" si="155"/>
        <v>1</v>
      </c>
      <c r="CO89" s="84">
        <f t="shared" si="156"/>
        <v>6.8585535433558012E-2</v>
      </c>
      <c r="CP89" t="b">
        <f t="shared" si="157"/>
        <v>1</v>
      </c>
      <c r="CQ89" s="96" t="b">
        <f t="shared" si="158"/>
        <v>1</v>
      </c>
      <c r="CR89" t="b">
        <f t="shared" si="159"/>
        <v>0</v>
      </c>
      <c r="CS89" t="b">
        <f t="shared" si="160"/>
        <v>0</v>
      </c>
      <c r="CT89" t="b">
        <f t="shared" si="161"/>
        <v>1</v>
      </c>
      <c r="CU89" t="b">
        <f t="shared" si="162"/>
        <v>1</v>
      </c>
      <c r="CV89" s="84" t="b">
        <f t="shared" si="163"/>
        <v>1</v>
      </c>
      <c r="CW89" t="b">
        <f t="shared" si="164"/>
        <v>1</v>
      </c>
      <c r="CX89" t="b">
        <f t="shared" si="165"/>
        <v>0</v>
      </c>
      <c r="CY89" t="b">
        <f t="shared" si="166"/>
        <v>1</v>
      </c>
      <c r="CZ89" t="b">
        <f t="shared" si="167"/>
        <v>1</v>
      </c>
      <c r="DA89" s="84">
        <f t="shared" si="168"/>
        <v>2</v>
      </c>
      <c r="DB89" t="b">
        <f t="shared" si="169"/>
        <v>0</v>
      </c>
    </row>
    <row r="90" spans="1:106">
      <c r="A90" s="9">
        <v>479</v>
      </c>
      <c r="B90" s="3">
        <v>2</v>
      </c>
      <c r="C90" s="3" t="s">
        <v>1241</v>
      </c>
      <c r="D90" s="3" t="str">
        <f t="shared" si="116"/>
        <v>AM_1_34-1_dk_0084</v>
      </c>
      <c r="E90" s="3" t="str">
        <f t="shared" si="117"/>
        <v>0084</v>
      </c>
      <c r="F90" s="3">
        <v>108142.398</v>
      </c>
      <c r="G90" s="15">
        <v>414569.75</v>
      </c>
      <c r="H90" s="35" t="str">
        <f t="shared" si="118"/>
        <v>ja</v>
      </c>
      <c r="I90" s="42">
        <v>356.28100000000001</v>
      </c>
      <c r="J90" s="20" t="s">
        <v>2278</v>
      </c>
      <c r="K90" s="21">
        <v>10000</v>
      </c>
      <c r="L90" s="28">
        <f t="shared" si="170"/>
        <v>1</v>
      </c>
      <c r="M90" s="28">
        <f t="shared" si="171"/>
        <v>1</v>
      </c>
      <c r="N90" s="56">
        <f t="shared" si="119"/>
        <v>10000</v>
      </c>
      <c r="O90" s="33">
        <f t="shared" si="172"/>
        <v>70.015135235181987</v>
      </c>
      <c r="P90" s="37">
        <f t="shared" si="120"/>
        <v>104.03573694169324</v>
      </c>
      <c r="Q90" s="9" t="s">
        <v>12</v>
      </c>
      <c r="R90" s="55" t="s">
        <v>12</v>
      </c>
      <c r="S90" s="55">
        <v>2.5299999999999998</v>
      </c>
      <c r="T90" s="55">
        <v>2.6659999999999999</v>
      </c>
      <c r="U90" s="55">
        <v>2.8090000000000002</v>
      </c>
      <c r="V90" s="3">
        <v>2.9620000000000002</v>
      </c>
      <c r="W90" s="3">
        <v>3.157</v>
      </c>
      <c r="X90" s="3" t="s">
        <v>12</v>
      </c>
      <c r="Y90" s="3">
        <v>3.593</v>
      </c>
      <c r="Z90" s="15" t="s">
        <v>12</v>
      </c>
      <c r="AA90" s="10">
        <f t="shared" si="121"/>
        <v>3.157</v>
      </c>
      <c r="AB90" s="9">
        <f t="shared" si="122"/>
        <v>0.34799999999999986</v>
      </c>
      <c r="AC90" s="10">
        <f t="shared" si="123"/>
        <v>0.43599999999999994</v>
      </c>
      <c r="AD90" s="9" t="s">
        <v>12</v>
      </c>
      <c r="AE90" s="55" t="s">
        <v>12</v>
      </c>
      <c r="AF90" s="55">
        <v>0.81</v>
      </c>
      <c r="AG90" s="55">
        <v>0.89100000000000001</v>
      </c>
      <c r="AH90" s="55">
        <v>0.98799999999999999</v>
      </c>
      <c r="AI90" s="3">
        <v>1.0860000000000001</v>
      </c>
      <c r="AJ90" s="3">
        <v>1.1930000000000001</v>
      </c>
      <c r="AK90" s="3" t="s">
        <v>12</v>
      </c>
      <c r="AL90" s="3">
        <v>1.395</v>
      </c>
      <c r="AM90" s="15" t="s">
        <v>12</v>
      </c>
      <c r="AN90" s="10">
        <f t="shared" si="124"/>
        <v>1.1930000000000001</v>
      </c>
      <c r="AO90" s="9">
        <f t="shared" si="125"/>
        <v>0.20500000000000007</v>
      </c>
      <c r="AP90" s="10">
        <f t="shared" si="126"/>
        <v>0.20199999999999996</v>
      </c>
      <c r="AQ90" s="9" t="s">
        <v>12</v>
      </c>
      <c r="AR90" s="55" t="s">
        <v>12</v>
      </c>
      <c r="AS90" s="55">
        <v>2.8159999999999998</v>
      </c>
      <c r="AT90" s="55">
        <v>2.9220000000000002</v>
      </c>
      <c r="AU90" s="55">
        <v>3.0350000000000001</v>
      </c>
      <c r="AV90" s="3">
        <v>3.1440000000000001</v>
      </c>
      <c r="AW90" s="3">
        <v>3.2879999999999998</v>
      </c>
      <c r="AX90" s="3" t="s">
        <v>12</v>
      </c>
      <c r="AY90" s="3">
        <v>3.4249999999999998</v>
      </c>
      <c r="AZ90" s="15" t="s">
        <v>12</v>
      </c>
      <c r="BA90" s="10">
        <f t="shared" si="127"/>
        <v>3.2879999999999998</v>
      </c>
      <c r="BB90" s="9">
        <f t="shared" si="128"/>
        <v>0.25299999999999967</v>
      </c>
      <c r="BC90" s="10">
        <f t="shared" si="129"/>
        <v>0.13700000000000001</v>
      </c>
      <c r="BD90" s="9">
        <v>4.194</v>
      </c>
      <c r="BE90" s="3">
        <v>4.8099999999999996</v>
      </c>
      <c r="BF90" s="15">
        <v>5.6390000000000002</v>
      </c>
      <c r="BG90" s="15">
        <f t="shared" si="130"/>
        <v>4.8099999999999996</v>
      </c>
      <c r="BH90" s="9">
        <f t="shared" si="131"/>
        <v>0.61599999999999966</v>
      </c>
      <c r="BI90" s="10">
        <f t="shared" si="132"/>
        <v>0.82900000000000063</v>
      </c>
      <c r="BJ90" s="9">
        <v>4.4939999999999998</v>
      </c>
      <c r="BK90" s="3">
        <v>5.22</v>
      </c>
      <c r="BL90" s="15">
        <v>6.1929999999999996</v>
      </c>
      <c r="BM90" s="15">
        <f t="shared" si="133"/>
        <v>5.22</v>
      </c>
      <c r="BN90" s="9">
        <f t="shared" si="134"/>
        <v>0.72599999999999998</v>
      </c>
      <c r="BO90" s="10">
        <f t="shared" si="135"/>
        <v>0.97299999999999986</v>
      </c>
      <c r="BP90">
        <f t="shared" si="136"/>
        <v>0</v>
      </c>
      <c r="BQ90" s="93">
        <f t="shared" si="137"/>
        <v>1.7701149425287352</v>
      </c>
      <c r="BR90" s="93">
        <f t="shared" si="138"/>
        <v>2.0862068965517251</v>
      </c>
      <c r="BS90" s="93" t="str">
        <f>VLOOKUP(C90,'Koppeling locatie - aslocatie'!$A$2:$C$8139,2,FALSE)</f>
        <v>amer261</v>
      </c>
      <c r="BT90" s="93">
        <f>VLOOKUP($BS90,aslocaties_v01!$C$3:$AA$500,MATCH($K$3/10,aslocaties_v01!$C$2:$X$2),FALSE)</f>
        <v>2.81</v>
      </c>
      <c r="BU90" s="93">
        <f>VLOOKUP(BS90,aslocaties_v01!$C$3:$AA$500,MATCH($K$3,aslocaties_v01!$C$2:$X$2),FALSE)</f>
        <v>3.153</v>
      </c>
      <c r="BV90" s="93">
        <f>VLOOKUP(BS90,aslocaties_v01!$C$3:$AA$500,MATCH($K$3*10,aslocaties_v01!$C$2:$Y$2),FALSE)</f>
        <v>3.5880000000000001</v>
      </c>
      <c r="BW90" s="93">
        <f t="shared" si="139"/>
        <v>0.34299999999999997</v>
      </c>
      <c r="BX90" s="93">
        <f t="shared" si="140"/>
        <v>0.43500000000000005</v>
      </c>
      <c r="BY90" s="94">
        <f t="shared" si="141"/>
        <v>1.43678160919537E-2</v>
      </c>
      <c r="BZ90" s="94">
        <f t="shared" si="142"/>
        <v>2.2935779816510848E-3</v>
      </c>
      <c r="CA90" s="94">
        <f t="shared" si="143"/>
        <v>9.9999999999988987E-4</v>
      </c>
      <c r="CB90">
        <f t="shared" si="144"/>
        <v>4.0000000000000036E-3</v>
      </c>
      <c r="CC90" s="58">
        <f t="shared" si="145"/>
        <v>4.9999999999998934E-3</v>
      </c>
      <c r="CD90" s="95" t="b">
        <f t="shared" si="146"/>
        <v>0</v>
      </c>
      <c r="CE90" s="96" t="b">
        <f t="shared" si="147"/>
        <v>1</v>
      </c>
      <c r="CF90" t="b">
        <f t="shared" si="148"/>
        <v>1</v>
      </c>
      <c r="CG90" t="b">
        <f t="shared" si="149"/>
        <v>1</v>
      </c>
      <c r="CH90" s="84" t="b">
        <f t="shared" si="150"/>
        <v>1</v>
      </c>
      <c r="CI90">
        <f t="shared" si="151"/>
        <v>1.1930000000000001</v>
      </c>
      <c r="CJ90" t="b">
        <f t="shared" si="152"/>
        <v>1</v>
      </c>
      <c r="CK90" t="b">
        <f t="shared" si="153"/>
        <v>1</v>
      </c>
      <c r="CL90" s="84" t="b">
        <f t="shared" si="173"/>
        <v>1</v>
      </c>
      <c r="CM90">
        <f t="shared" si="154"/>
        <v>3.2879999999999998</v>
      </c>
      <c r="CN90" t="b">
        <f t="shared" si="155"/>
        <v>1</v>
      </c>
      <c r="CO90" s="84">
        <f t="shared" si="156"/>
        <v>7.0737910560223952E-2</v>
      </c>
      <c r="CP90" t="b">
        <f t="shared" si="157"/>
        <v>1</v>
      </c>
      <c r="CQ90" s="96" t="b">
        <f t="shared" si="158"/>
        <v>1</v>
      </c>
      <c r="CR90" t="b">
        <f t="shared" si="159"/>
        <v>1</v>
      </c>
      <c r="CS90" t="b">
        <f t="shared" si="160"/>
        <v>0</v>
      </c>
      <c r="CT90" t="b">
        <f t="shared" si="161"/>
        <v>1</v>
      </c>
      <c r="CU90" t="b">
        <f t="shared" si="162"/>
        <v>1</v>
      </c>
      <c r="CV90" s="84" t="b">
        <f t="shared" si="163"/>
        <v>1</v>
      </c>
      <c r="CW90" t="b">
        <f t="shared" si="164"/>
        <v>1</v>
      </c>
      <c r="CX90" t="b">
        <f t="shared" si="165"/>
        <v>0</v>
      </c>
      <c r="CY90" t="b">
        <f t="shared" si="166"/>
        <v>1</v>
      </c>
      <c r="CZ90" t="b">
        <f t="shared" si="167"/>
        <v>1</v>
      </c>
      <c r="DA90" s="84">
        <f t="shared" si="168"/>
        <v>2</v>
      </c>
      <c r="DB90" t="b">
        <f t="shared" si="169"/>
        <v>0</v>
      </c>
    </row>
    <row r="91" spans="1:106">
      <c r="A91" s="9">
        <v>480</v>
      </c>
      <c r="B91" s="3">
        <v>2</v>
      </c>
      <c r="C91" s="3" t="s">
        <v>1242</v>
      </c>
      <c r="D91" s="3" t="str">
        <f t="shared" si="116"/>
        <v>AM_1_34-1_dk_0085</v>
      </c>
      <c r="E91" s="3" t="str">
        <f t="shared" si="117"/>
        <v>0085</v>
      </c>
      <c r="F91" s="3">
        <v>108038.43799999999</v>
      </c>
      <c r="G91" s="15">
        <v>414565.78100000002</v>
      </c>
      <c r="H91" s="35" t="str">
        <f t="shared" si="118"/>
        <v>ja</v>
      </c>
      <c r="I91" s="42">
        <v>357.173</v>
      </c>
      <c r="J91" s="20" t="s">
        <v>2278</v>
      </c>
      <c r="K91" s="21">
        <v>10000</v>
      </c>
      <c r="L91" s="28">
        <f t="shared" si="170"/>
        <v>1</v>
      </c>
      <c r="M91" s="28">
        <f t="shared" si="171"/>
        <v>1</v>
      </c>
      <c r="N91" s="56">
        <f t="shared" si="119"/>
        <v>10000</v>
      </c>
      <c r="O91" s="33">
        <f t="shared" si="172"/>
        <v>104.03573694169324</v>
      </c>
      <c r="P91" s="37">
        <f t="shared" si="120"/>
        <v>204.08879989112373</v>
      </c>
      <c r="Q91" s="9" t="s">
        <v>12</v>
      </c>
      <c r="R91" s="55" t="s">
        <v>12</v>
      </c>
      <c r="S91" s="55">
        <v>2.5289999999999999</v>
      </c>
      <c r="T91" s="55">
        <v>2.6640000000000001</v>
      </c>
      <c r="U91" s="55">
        <v>2.8069999999999999</v>
      </c>
      <c r="V91" s="3">
        <v>2.96</v>
      </c>
      <c r="W91" s="3">
        <v>3.1549999999999998</v>
      </c>
      <c r="X91" s="3" t="s">
        <v>12</v>
      </c>
      <c r="Y91" s="3">
        <v>3.5910000000000002</v>
      </c>
      <c r="Z91" s="15" t="s">
        <v>12</v>
      </c>
      <c r="AA91" s="10">
        <f t="shared" si="121"/>
        <v>3.1549999999999998</v>
      </c>
      <c r="AB91" s="9">
        <f t="shared" si="122"/>
        <v>0.34799999999999986</v>
      </c>
      <c r="AC91" s="10">
        <f t="shared" si="123"/>
        <v>0.43600000000000039</v>
      </c>
      <c r="AD91" s="9" t="s">
        <v>12</v>
      </c>
      <c r="AE91" s="55" t="s">
        <v>12</v>
      </c>
      <c r="AF91" s="55">
        <v>0.751</v>
      </c>
      <c r="AG91" s="55">
        <v>0.83299999999999996</v>
      </c>
      <c r="AH91" s="55">
        <v>0.92500000000000004</v>
      </c>
      <c r="AI91" s="3">
        <v>1.02</v>
      </c>
      <c r="AJ91" s="3">
        <v>1.1299999999999999</v>
      </c>
      <c r="AK91" s="3" t="s">
        <v>12</v>
      </c>
      <c r="AL91" s="3">
        <v>1.3620000000000001</v>
      </c>
      <c r="AM91" s="15" t="s">
        <v>12</v>
      </c>
      <c r="AN91" s="10">
        <f t="shared" si="124"/>
        <v>1.1299999999999999</v>
      </c>
      <c r="AO91" s="9">
        <f t="shared" si="125"/>
        <v>0.20499999999999985</v>
      </c>
      <c r="AP91" s="10">
        <f t="shared" si="126"/>
        <v>0.23200000000000021</v>
      </c>
      <c r="AQ91" s="9" t="s">
        <v>12</v>
      </c>
      <c r="AR91" s="55" t="s">
        <v>12</v>
      </c>
      <c r="AS91" s="55">
        <v>2.7570000000000001</v>
      </c>
      <c r="AT91" s="55">
        <v>2.879</v>
      </c>
      <c r="AU91" s="55">
        <v>3.008</v>
      </c>
      <c r="AV91" s="3">
        <v>3.1309999999999998</v>
      </c>
      <c r="AW91" s="3">
        <v>3.2440000000000002</v>
      </c>
      <c r="AX91" s="3" t="s">
        <v>12</v>
      </c>
      <c r="AY91" s="3">
        <v>3.4359999999999999</v>
      </c>
      <c r="AZ91" s="15" t="s">
        <v>12</v>
      </c>
      <c r="BA91" s="10">
        <f t="shared" si="127"/>
        <v>3.2440000000000002</v>
      </c>
      <c r="BB91" s="9">
        <f t="shared" si="128"/>
        <v>0.23600000000000021</v>
      </c>
      <c r="BC91" s="10">
        <f t="shared" si="129"/>
        <v>0.19199999999999973</v>
      </c>
      <c r="BD91" s="9">
        <v>4.0860000000000003</v>
      </c>
      <c r="BE91" s="3">
        <v>4.7130000000000001</v>
      </c>
      <c r="BF91" s="15">
        <v>5.5460000000000003</v>
      </c>
      <c r="BG91" s="15">
        <f t="shared" si="130"/>
        <v>4.7130000000000001</v>
      </c>
      <c r="BH91" s="9">
        <f t="shared" si="131"/>
        <v>0.62699999999999978</v>
      </c>
      <c r="BI91" s="10">
        <f t="shared" si="132"/>
        <v>0.83300000000000018</v>
      </c>
      <c r="BJ91" s="9">
        <v>4.3280000000000003</v>
      </c>
      <c r="BK91" s="3">
        <v>5.0780000000000003</v>
      </c>
      <c r="BL91" s="15">
        <v>6.0679999999999996</v>
      </c>
      <c r="BM91" s="15">
        <f t="shared" si="133"/>
        <v>5.0780000000000003</v>
      </c>
      <c r="BN91" s="9">
        <f t="shared" si="134"/>
        <v>0.75</v>
      </c>
      <c r="BO91" s="10">
        <f t="shared" si="135"/>
        <v>0.98999999999999932</v>
      </c>
      <c r="BP91">
        <f t="shared" si="136"/>
        <v>0</v>
      </c>
      <c r="BQ91" s="93">
        <f t="shared" si="137"/>
        <v>1.8017241379310345</v>
      </c>
      <c r="BR91" s="93">
        <f t="shared" si="138"/>
        <v>2.1551724137931041</v>
      </c>
      <c r="BS91" s="93" t="str">
        <f>VLOOKUP(C91,'Koppeling locatie - aslocatie'!$A$2:$C$8139,2,FALSE)</f>
        <v>amer261</v>
      </c>
      <c r="BT91" s="93">
        <f>VLOOKUP($BS91,aslocaties_v01!$C$3:$AA$500,MATCH($K$3/10,aslocaties_v01!$C$2:$X$2),FALSE)</f>
        <v>2.81</v>
      </c>
      <c r="BU91" s="93">
        <f>VLOOKUP(BS91,aslocaties_v01!$C$3:$AA$500,MATCH($K$3,aslocaties_v01!$C$2:$X$2),FALSE)</f>
        <v>3.153</v>
      </c>
      <c r="BV91" s="93">
        <f>VLOOKUP(BS91,aslocaties_v01!$C$3:$AA$500,MATCH($K$3*10,aslocaties_v01!$C$2:$Y$2),FALSE)</f>
        <v>3.5880000000000001</v>
      </c>
      <c r="BW91" s="93">
        <f t="shared" si="139"/>
        <v>0.34299999999999997</v>
      </c>
      <c r="BX91" s="93">
        <f t="shared" si="140"/>
        <v>0.43500000000000005</v>
      </c>
      <c r="BY91" s="94">
        <f t="shared" si="141"/>
        <v>1.43678160919537E-2</v>
      </c>
      <c r="BZ91" s="94">
        <f t="shared" si="142"/>
        <v>2.2935779816521951E-3</v>
      </c>
      <c r="CA91" s="94">
        <f t="shared" si="143"/>
        <v>3.0000000000001137E-3</v>
      </c>
      <c r="CB91">
        <f t="shared" si="144"/>
        <v>1.9999999999997797E-3</v>
      </c>
      <c r="CC91" s="58">
        <f t="shared" si="145"/>
        <v>3.0000000000001137E-3</v>
      </c>
      <c r="CD91" s="95" t="b">
        <f t="shared" si="146"/>
        <v>0</v>
      </c>
      <c r="CE91" s="96" t="b">
        <f t="shared" si="147"/>
        <v>1</v>
      </c>
      <c r="CF91" t="b">
        <f t="shared" si="148"/>
        <v>1</v>
      </c>
      <c r="CG91" t="b">
        <f t="shared" si="149"/>
        <v>1</v>
      </c>
      <c r="CH91" s="84" t="b">
        <f t="shared" si="150"/>
        <v>1</v>
      </c>
      <c r="CI91">
        <f t="shared" si="151"/>
        <v>1.1299999999999999</v>
      </c>
      <c r="CJ91" t="b">
        <f t="shared" si="152"/>
        <v>1</v>
      </c>
      <c r="CK91" t="b">
        <f t="shared" si="153"/>
        <v>1</v>
      </c>
      <c r="CL91" s="84" t="b">
        <f t="shared" si="173"/>
        <v>1</v>
      </c>
      <c r="CM91">
        <f t="shared" si="154"/>
        <v>3.2440000000000002</v>
      </c>
      <c r="CN91" t="b">
        <f t="shared" si="155"/>
        <v>1</v>
      </c>
      <c r="CO91" s="84">
        <f t="shared" si="156"/>
        <v>6.8832279792550161E-2</v>
      </c>
      <c r="CP91" t="b">
        <f t="shared" si="157"/>
        <v>1</v>
      </c>
      <c r="CQ91" s="96" t="b">
        <f t="shared" si="158"/>
        <v>1</v>
      </c>
      <c r="CR91" t="b">
        <f t="shared" si="159"/>
        <v>1</v>
      </c>
      <c r="CS91" t="b">
        <f t="shared" si="160"/>
        <v>0</v>
      </c>
      <c r="CT91" t="b">
        <f t="shared" si="161"/>
        <v>1</v>
      </c>
      <c r="CU91" t="b">
        <f t="shared" si="162"/>
        <v>1</v>
      </c>
      <c r="CV91" s="84" t="b">
        <f t="shared" si="163"/>
        <v>1</v>
      </c>
      <c r="CW91" t="b">
        <f t="shared" si="164"/>
        <v>1</v>
      </c>
      <c r="CX91" t="b">
        <f t="shared" si="165"/>
        <v>1</v>
      </c>
      <c r="CY91" t="b">
        <f t="shared" si="166"/>
        <v>1</v>
      </c>
      <c r="CZ91" t="b">
        <f t="shared" si="167"/>
        <v>1</v>
      </c>
      <c r="DA91" s="84">
        <f t="shared" si="168"/>
        <v>1</v>
      </c>
      <c r="DB91" t="b">
        <f t="shared" si="169"/>
        <v>0</v>
      </c>
    </row>
    <row r="92" spans="1:106">
      <c r="A92" s="9">
        <v>481</v>
      </c>
      <c r="B92" s="3">
        <v>2</v>
      </c>
      <c r="C92" s="3" t="s">
        <v>1243</v>
      </c>
      <c r="D92" s="3" t="str">
        <f t="shared" si="116"/>
        <v>AM_1_34-1_dk_0087</v>
      </c>
      <c r="E92" s="3" t="str">
        <f t="shared" si="117"/>
        <v>0087</v>
      </c>
      <c r="F92" s="3">
        <v>107834.359</v>
      </c>
      <c r="G92" s="15">
        <v>414563.78100000002</v>
      </c>
      <c r="H92" s="35" t="str">
        <f t="shared" si="118"/>
        <v>ja</v>
      </c>
      <c r="I92" s="42">
        <v>333.93599999999998</v>
      </c>
      <c r="J92" s="20" t="s">
        <v>2278</v>
      </c>
      <c r="K92" s="21">
        <v>10000</v>
      </c>
      <c r="L92" s="28">
        <f t="shared" si="170"/>
        <v>1</v>
      </c>
      <c r="M92" s="28">
        <f t="shared" si="171"/>
        <v>1</v>
      </c>
      <c r="N92" s="56">
        <f t="shared" si="119"/>
        <v>10000</v>
      </c>
      <c r="O92" s="33">
        <f t="shared" si="172"/>
        <v>204.08879989112373</v>
      </c>
      <c r="P92" s="37">
        <f t="shared" si="120"/>
        <v>143.3875907113428</v>
      </c>
      <c r="Q92" s="9" t="s">
        <v>12</v>
      </c>
      <c r="R92" s="55" t="s">
        <v>12</v>
      </c>
      <c r="S92" s="55">
        <v>2.5270000000000001</v>
      </c>
      <c r="T92" s="55">
        <v>2.6619999999999999</v>
      </c>
      <c r="U92" s="55">
        <v>2.8039999999999998</v>
      </c>
      <c r="V92" s="3">
        <v>2.9569999999999999</v>
      </c>
      <c r="W92" s="3">
        <v>3.1520000000000001</v>
      </c>
      <c r="X92" s="3" t="s">
        <v>12</v>
      </c>
      <c r="Y92" s="3">
        <v>3.5880000000000001</v>
      </c>
      <c r="Z92" s="15" t="s">
        <v>12</v>
      </c>
      <c r="AA92" s="10">
        <f t="shared" si="121"/>
        <v>3.1520000000000001</v>
      </c>
      <c r="AB92" s="9">
        <f t="shared" si="122"/>
        <v>0.34800000000000031</v>
      </c>
      <c r="AC92" s="10">
        <f t="shared" si="123"/>
        <v>0.43599999999999994</v>
      </c>
      <c r="AD92" s="9" t="s">
        <v>12</v>
      </c>
      <c r="AE92" s="55" t="s">
        <v>12</v>
      </c>
      <c r="AF92" s="55">
        <v>0.73599999999999999</v>
      </c>
      <c r="AG92" s="55">
        <v>0.81499999999999995</v>
      </c>
      <c r="AH92" s="55">
        <v>0.90300000000000002</v>
      </c>
      <c r="AI92" s="3">
        <v>0.99399999999999999</v>
      </c>
      <c r="AJ92" s="3">
        <v>1.095</v>
      </c>
      <c r="AK92" s="3" t="s">
        <v>12</v>
      </c>
      <c r="AL92" s="3">
        <v>1.33</v>
      </c>
      <c r="AM92" s="15" t="s">
        <v>12</v>
      </c>
      <c r="AN92" s="10">
        <f t="shared" si="124"/>
        <v>1.095</v>
      </c>
      <c r="AO92" s="9">
        <f t="shared" si="125"/>
        <v>0.19199999999999995</v>
      </c>
      <c r="AP92" s="10">
        <f t="shared" si="126"/>
        <v>0.2350000000000001</v>
      </c>
      <c r="AQ92" s="9" t="s">
        <v>12</v>
      </c>
      <c r="AR92" s="55" t="s">
        <v>12</v>
      </c>
      <c r="AS92" s="55">
        <v>2.8140000000000001</v>
      </c>
      <c r="AT92" s="55">
        <v>2.919</v>
      </c>
      <c r="AU92" s="55">
        <v>3.0339999999999998</v>
      </c>
      <c r="AV92" s="3">
        <v>3.1469999999999998</v>
      </c>
      <c r="AW92" s="3">
        <v>3.2549999999999999</v>
      </c>
      <c r="AX92" s="3" t="s">
        <v>12</v>
      </c>
      <c r="AY92" s="3">
        <v>3.4820000000000002</v>
      </c>
      <c r="AZ92" s="15" t="s">
        <v>12</v>
      </c>
      <c r="BA92" s="10">
        <f t="shared" si="127"/>
        <v>3.2549999999999999</v>
      </c>
      <c r="BB92" s="9">
        <f t="shared" si="128"/>
        <v>0.22100000000000009</v>
      </c>
      <c r="BC92" s="10">
        <f t="shared" si="129"/>
        <v>0.22700000000000031</v>
      </c>
      <c r="BD92" s="9">
        <v>4.2190000000000003</v>
      </c>
      <c r="BE92" s="3">
        <v>4.91</v>
      </c>
      <c r="BF92" s="15">
        <v>5.7789999999999999</v>
      </c>
      <c r="BG92" s="15">
        <f t="shared" si="130"/>
        <v>4.91</v>
      </c>
      <c r="BH92" s="9">
        <f t="shared" si="131"/>
        <v>0.69099999999999984</v>
      </c>
      <c r="BI92" s="10">
        <f t="shared" si="132"/>
        <v>0.86899999999999977</v>
      </c>
      <c r="BJ92" s="9">
        <v>4.3819999999999997</v>
      </c>
      <c r="BK92" s="3">
        <v>5.1849999999999996</v>
      </c>
      <c r="BL92" s="15">
        <v>6.22</v>
      </c>
      <c r="BM92" s="15">
        <f t="shared" si="133"/>
        <v>5.1849999999999996</v>
      </c>
      <c r="BN92" s="9">
        <f t="shared" si="134"/>
        <v>0.80299999999999994</v>
      </c>
      <c r="BO92" s="10">
        <f t="shared" si="135"/>
        <v>1.0350000000000001</v>
      </c>
      <c r="BP92">
        <f t="shared" si="136"/>
        <v>0</v>
      </c>
      <c r="BQ92" s="93">
        <f t="shared" si="137"/>
        <v>1.9856321839080437</v>
      </c>
      <c r="BR92" s="93">
        <f t="shared" si="138"/>
        <v>2.3074712643678139</v>
      </c>
      <c r="BS92" s="93" t="str">
        <f>VLOOKUP(C92,'Koppeling locatie - aslocatie'!$A$2:$C$8139,2,FALSE)</f>
        <v>AM_EX_L_34_26</v>
      </c>
      <c r="BT92" s="93">
        <f>VLOOKUP($BS92,aslocaties_v01!$C$3:$AA$500,MATCH($K$3/10,aslocaties_v01!$C$2:$X$2),FALSE)</f>
        <v>2.8069999999999999</v>
      </c>
      <c r="BU92" s="93">
        <f>VLOOKUP(BS92,aslocaties_v01!$C$3:$AA$500,MATCH($K$3,aslocaties_v01!$C$2:$X$2),FALSE)</f>
        <v>3.1480000000000001</v>
      </c>
      <c r="BV92" s="93">
        <f>VLOOKUP(BS92,aslocaties_v01!$C$3:$AA$500,MATCH($K$3*10,aslocaties_v01!$C$2:$Y$2),FALSE)</f>
        <v>3.5840000000000001</v>
      </c>
      <c r="BW92" s="93">
        <f t="shared" si="139"/>
        <v>0.34100000000000019</v>
      </c>
      <c r="BX92" s="93">
        <f t="shared" si="140"/>
        <v>0.43599999999999994</v>
      </c>
      <c r="BY92" s="94">
        <f t="shared" si="141"/>
        <v>2.0114942528735913E-2</v>
      </c>
      <c r="BZ92" s="94">
        <f t="shared" si="142"/>
        <v>0</v>
      </c>
      <c r="CA92" s="94">
        <f t="shared" si="143"/>
        <v>3.0000000000001137E-3</v>
      </c>
      <c r="CB92">
        <f t="shared" si="144"/>
        <v>4.0000000000000036E-3</v>
      </c>
      <c r="CC92" s="58">
        <f t="shared" si="145"/>
        <v>4.0000000000000036E-3</v>
      </c>
      <c r="CD92" s="95" t="b">
        <f t="shared" si="146"/>
        <v>0</v>
      </c>
      <c r="CE92" s="96" t="b">
        <f t="shared" si="147"/>
        <v>1</v>
      </c>
      <c r="CF92" t="b">
        <f t="shared" si="148"/>
        <v>1</v>
      </c>
      <c r="CG92" t="b">
        <f t="shared" si="149"/>
        <v>1</v>
      </c>
      <c r="CH92" s="84" t="b">
        <f t="shared" si="150"/>
        <v>1</v>
      </c>
      <c r="CI92">
        <f t="shared" si="151"/>
        <v>1.095</v>
      </c>
      <c r="CJ92" t="b">
        <f t="shared" si="152"/>
        <v>1</v>
      </c>
      <c r="CK92" t="b">
        <f t="shared" si="153"/>
        <v>1</v>
      </c>
      <c r="CL92" s="84" t="b">
        <f t="shared" si="173"/>
        <v>1</v>
      </c>
      <c r="CM92">
        <f t="shared" si="154"/>
        <v>3.2549999999999999</v>
      </c>
      <c r="CN92" t="b">
        <f t="shared" si="155"/>
        <v>1</v>
      </c>
      <c r="CO92" s="84">
        <f t="shared" si="156"/>
        <v>6.6250252068596055E-2</v>
      </c>
      <c r="CP92" t="b">
        <f t="shared" si="157"/>
        <v>1</v>
      </c>
      <c r="CQ92" s="96" t="b">
        <f t="shared" si="158"/>
        <v>1</v>
      </c>
      <c r="CR92" t="b">
        <f t="shared" si="159"/>
        <v>1</v>
      </c>
      <c r="CS92" t="b">
        <f t="shared" si="160"/>
        <v>1</v>
      </c>
      <c r="CT92" t="b">
        <f t="shared" si="161"/>
        <v>1</v>
      </c>
      <c r="CU92" t="b">
        <f t="shared" si="162"/>
        <v>1</v>
      </c>
      <c r="CV92" s="84" t="b">
        <f t="shared" si="163"/>
        <v>0</v>
      </c>
      <c r="CW92" t="b">
        <f t="shared" si="164"/>
        <v>0</v>
      </c>
      <c r="CX92" t="b">
        <f t="shared" si="165"/>
        <v>0</v>
      </c>
      <c r="CY92" t="b">
        <f t="shared" si="166"/>
        <v>0</v>
      </c>
      <c r="CZ92" t="b">
        <f t="shared" si="167"/>
        <v>0</v>
      </c>
      <c r="DA92" s="84">
        <f t="shared" si="168"/>
        <v>1</v>
      </c>
      <c r="DB92" t="b">
        <f t="shared" si="169"/>
        <v>0</v>
      </c>
    </row>
    <row r="93" spans="1:106">
      <c r="A93" s="9">
        <v>482</v>
      </c>
      <c r="B93" s="3">
        <v>2</v>
      </c>
      <c r="C93" s="3" t="s">
        <v>1244</v>
      </c>
      <c r="D93" s="3" t="str">
        <f t="shared" si="116"/>
        <v>AM_1_34-1_dk_0088</v>
      </c>
      <c r="E93" s="3" t="str">
        <f t="shared" si="117"/>
        <v>0088</v>
      </c>
      <c r="F93" s="3">
        <v>107766.906</v>
      </c>
      <c r="G93" s="15">
        <v>414437.25</v>
      </c>
      <c r="H93" s="35" t="str">
        <f t="shared" si="118"/>
        <v>ja</v>
      </c>
      <c r="I93" s="42">
        <v>300.60500000000002</v>
      </c>
      <c r="J93" s="20" t="s">
        <v>2278</v>
      </c>
      <c r="K93" s="21">
        <v>10000</v>
      </c>
      <c r="L93" s="28">
        <f t="shared" si="170"/>
        <v>1</v>
      </c>
      <c r="M93" s="28">
        <f t="shared" si="171"/>
        <v>1</v>
      </c>
      <c r="N93" s="56">
        <f t="shared" si="119"/>
        <v>10000</v>
      </c>
      <c r="O93" s="33">
        <f t="shared" si="172"/>
        <v>143.3875907113428</v>
      </c>
      <c r="P93" s="37">
        <f t="shared" si="120"/>
        <v>55.024944825075941</v>
      </c>
      <c r="Q93" s="9" t="s">
        <v>12</v>
      </c>
      <c r="R93" s="55" t="s">
        <v>12</v>
      </c>
      <c r="S93" s="55">
        <v>2.4089999999999998</v>
      </c>
      <c r="T93" s="55">
        <v>2.4380000000000002</v>
      </c>
      <c r="U93" s="55">
        <v>2.4700000000000002</v>
      </c>
      <c r="V93" s="3">
        <v>2.5</v>
      </c>
      <c r="W93" s="3">
        <v>2.6539999999999999</v>
      </c>
      <c r="X93" s="3" t="s">
        <v>12</v>
      </c>
      <c r="Y93" s="3">
        <v>3.39</v>
      </c>
      <c r="Z93" s="15" t="s">
        <v>12</v>
      </c>
      <c r="AA93" s="10">
        <f t="shared" si="121"/>
        <v>2.6539999999999999</v>
      </c>
      <c r="AB93" s="9">
        <f t="shared" si="122"/>
        <v>0.18399999999999972</v>
      </c>
      <c r="AC93" s="10">
        <f t="shared" si="123"/>
        <v>0.73600000000000021</v>
      </c>
      <c r="AD93" s="9" t="s">
        <v>12</v>
      </c>
      <c r="AE93" s="55" t="s">
        <v>12</v>
      </c>
      <c r="AF93" s="55">
        <v>4.4999999999999998E-2</v>
      </c>
      <c r="AG93" s="55">
        <v>5.2999999999999999E-2</v>
      </c>
      <c r="AH93" s="55">
        <v>6.2E-2</v>
      </c>
      <c r="AI93" s="3">
        <v>6.9000000000000006E-2</v>
      </c>
      <c r="AJ93" s="3">
        <v>7.8E-2</v>
      </c>
      <c r="AK93" s="3" t="s">
        <v>12</v>
      </c>
      <c r="AL93" s="3">
        <v>9.4E-2</v>
      </c>
      <c r="AM93" s="15" t="s">
        <v>12</v>
      </c>
      <c r="AN93" s="10">
        <f t="shared" si="124"/>
        <v>7.8E-2</v>
      </c>
      <c r="AO93" s="9">
        <f t="shared" si="125"/>
        <v>1.6E-2</v>
      </c>
      <c r="AP93" s="10">
        <f t="shared" si="126"/>
        <v>1.6E-2</v>
      </c>
      <c r="AQ93" s="9" t="s">
        <v>12</v>
      </c>
      <c r="AR93" s="55" t="s">
        <v>12</v>
      </c>
      <c r="AS93" s="55">
        <v>4.7E-2</v>
      </c>
      <c r="AT93" s="55">
        <v>5.5E-2</v>
      </c>
      <c r="AU93" s="55">
        <v>6.4000000000000001E-2</v>
      </c>
      <c r="AV93" s="3">
        <v>7.1999999999999995E-2</v>
      </c>
      <c r="AW93" s="3">
        <v>8.1000000000000003E-2</v>
      </c>
      <c r="AX93" s="3" t="s">
        <v>12</v>
      </c>
      <c r="AY93" s="3">
        <v>9.8000000000000004E-2</v>
      </c>
      <c r="AZ93" s="15" t="s">
        <v>12</v>
      </c>
      <c r="BA93" s="10">
        <f t="shared" si="127"/>
        <v>8.1000000000000003E-2</v>
      </c>
      <c r="BB93" s="9">
        <f t="shared" si="128"/>
        <v>1.7000000000000001E-2</v>
      </c>
      <c r="BC93" s="10">
        <f t="shared" si="129"/>
        <v>1.7000000000000001E-2</v>
      </c>
      <c r="BD93" s="9">
        <v>2.4700000000000002</v>
      </c>
      <c r="BE93" s="3">
        <v>2.6539999999999999</v>
      </c>
      <c r="BF93" s="15">
        <v>3.4220000000000002</v>
      </c>
      <c r="BG93" s="15">
        <f t="shared" si="130"/>
        <v>2.6539999999999999</v>
      </c>
      <c r="BH93" s="9">
        <f t="shared" si="131"/>
        <v>0.18399999999999972</v>
      </c>
      <c r="BI93" s="10">
        <f t="shared" si="132"/>
        <v>0.76800000000000024</v>
      </c>
      <c r="BJ93" s="9">
        <v>2.4700000000000002</v>
      </c>
      <c r="BK93" s="3">
        <v>2.6539999999999999</v>
      </c>
      <c r="BL93" s="15">
        <v>3.4239999999999999</v>
      </c>
      <c r="BM93" s="15">
        <f t="shared" si="133"/>
        <v>2.6539999999999999</v>
      </c>
      <c r="BN93" s="9">
        <f t="shared" si="134"/>
        <v>0.18399999999999972</v>
      </c>
      <c r="BO93" s="10">
        <f t="shared" si="135"/>
        <v>0.77</v>
      </c>
      <c r="BP93">
        <f t="shared" si="136"/>
        <v>0</v>
      </c>
      <c r="BQ93" s="93">
        <f t="shared" si="137"/>
        <v>1</v>
      </c>
      <c r="BR93" s="93">
        <f t="shared" si="138"/>
        <v>1</v>
      </c>
      <c r="BS93" s="93" t="str">
        <f>VLOOKUP(C93,'Koppeling locatie - aslocatie'!$A$2:$C$8139,2,FALSE)</f>
        <v>AM_EX_L_34_26</v>
      </c>
      <c r="BT93" s="93">
        <f>VLOOKUP($BS93,aslocaties_v01!$C$3:$AA$500,MATCH($K$3/10,aslocaties_v01!$C$2:$X$2),FALSE)</f>
        <v>2.8069999999999999</v>
      </c>
      <c r="BU93" s="93">
        <f>VLOOKUP(BS93,aslocaties_v01!$C$3:$AA$500,MATCH($K$3,aslocaties_v01!$C$2:$X$2),FALSE)</f>
        <v>3.1480000000000001</v>
      </c>
      <c r="BV93" s="93">
        <f>VLOOKUP(BS93,aslocaties_v01!$C$3:$AA$500,MATCH($K$3*10,aslocaties_v01!$C$2:$Y$2),FALSE)</f>
        <v>3.5840000000000001</v>
      </c>
      <c r="BW93" s="93">
        <f t="shared" si="139"/>
        <v>0.34100000000000019</v>
      </c>
      <c r="BX93" s="93">
        <f t="shared" si="140"/>
        <v>0.43599999999999994</v>
      </c>
      <c r="BY93" s="94">
        <f t="shared" si="141"/>
        <v>0.85326086956522129</v>
      </c>
      <c r="BZ93" s="94">
        <f t="shared" si="142"/>
        <v>0.40760869565217417</v>
      </c>
      <c r="CA93" s="94">
        <f t="shared" si="143"/>
        <v>0.33699999999999974</v>
      </c>
      <c r="CB93">
        <f t="shared" si="144"/>
        <v>0.49400000000000022</v>
      </c>
      <c r="CC93" s="58">
        <f t="shared" si="145"/>
        <v>0.19399999999999995</v>
      </c>
      <c r="CD93" s="95" t="b">
        <f t="shared" si="146"/>
        <v>1</v>
      </c>
      <c r="CE93" s="96" t="b">
        <f t="shared" si="147"/>
        <v>1</v>
      </c>
      <c r="CF93" t="b">
        <f t="shared" si="148"/>
        <v>1</v>
      </c>
      <c r="CG93" t="b">
        <f t="shared" si="149"/>
        <v>1</v>
      </c>
      <c r="CH93" s="84" t="b">
        <f t="shared" si="150"/>
        <v>0</v>
      </c>
      <c r="CI93" t="str">
        <f t="shared" si="151"/>
        <v/>
      </c>
      <c r="CJ93" t="b">
        <f t="shared" si="152"/>
        <v>0</v>
      </c>
      <c r="CK93" t="b">
        <f t="shared" si="153"/>
        <v>1</v>
      </c>
      <c r="CL93" s="84" t="b">
        <f t="shared" si="173"/>
        <v>1</v>
      </c>
      <c r="CM93">
        <f t="shared" si="154"/>
        <v>8.1000000000000003E-2</v>
      </c>
      <c r="CN93" t="b">
        <f t="shared" si="155"/>
        <v>1</v>
      </c>
      <c r="CO93" s="84">
        <f t="shared" si="156"/>
        <v>7.6207895137936292</v>
      </c>
      <c r="CP93" t="b">
        <f t="shared" si="157"/>
        <v>1</v>
      </c>
      <c r="CQ93" s="96" t="b">
        <f t="shared" si="158"/>
        <v>0</v>
      </c>
      <c r="CR93" t="b">
        <f t="shared" si="159"/>
        <v>0</v>
      </c>
      <c r="CS93" t="b">
        <f t="shared" si="160"/>
        <v>0</v>
      </c>
      <c r="CT93" t="b">
        <f t="shared" si="161"/>
        <v>0</v>
      </c>
      <c r="CU93" t="b">
        <f t="shared" si="162"/>
        <v>0</v>
      </c>
      <c r="CV93" s="84" t="b">
        <f t="shared" si="163"/>
        <v>1</v>
      </c>
      <c r="CW93" t="b">
        <f t="shared" si="164"/>
        <v>1</v>
      </c>
      <c r="CX93" t="b">
        <f t="shared" si="165"/>
        <v>1</v>
      </c>
      <c r="CY93" t="b">
        <f t="shared" si="166"/>
        <v>1</v>
      </c>
      <c r="CZ93" t="b">
        <f t="shared" si="167"/>
        <v>1</v>
      </c>
      <c r="DA93" s="84">
        <f t="shared" si="168"/>
        <v>1</v>
      </c>
      <c r="DB93" t="b">
        <f t="shared" si="169"/>
        <v>1</v>
      </c>
    </row>
    <row r="94" spans="1:106">
      <c r="A94" s="9">
        <v>483</v>
      </c>
      <c r="B94" s="3">
        <v>2</v>
      </c>
      <c r="C94" s="3" t="s">
        <v>1245</v>
      </c>
      <c r="D94" s="3" t="str">
        <f t="shared" si="116"/>
        <v>AM_1_34-1_dk_0089</v>
      </c>
      <c r="E94" s="3" t="str">
        <f t="shared" si="117"/>
        <v>0089</v>
      </c>
      <c r="F94" s="3">
        <v>107733.45299999999</v>
      </c>
      <c r="G94" s="15">
        <v>414393.56199999998</v>
      </c>
      <c r="H94" s="35" t="str">
        <f t="shared" si="118"/>
        <v>ja</v>
      </c>
      <c r="I94" s="42">
        <v>300.52800000000002</v>
      </c>
      <c r="J94" s="20" t="s">
        <v>2278</v>
      </c>
      <c r="K94" s="21">
        <v>10000</v>
      </c>
      <c r="L94" s="28">
        <f t="shared" si="170"/>
        <v>1</v>
      </c>
      <c r="M94" s="28">
        <f t="shared" si="171"/>
        <v>1</v>
      </c>
      <c r="N94" s="56">
        <f t="shared" si="119"/>
        <v>10000</v>
      </c>
      <c r="O94" s="33">
        <f t="shared" si="172"/>
        <v>55.024944825075941</v>
      </c>
      <c r="P94" s="37">
        <f t="shared" si="120"/>
        <v>7465.0988320641254</v>
      </c>
      <c r="Q94" s="9" t="s">
        <v>12</v>
      </c>
      <c r="R94" s="55" t="s">
        <v>12</v>
      </c>
      <c r="S94" s="55">
        <v>2.4279999999999999</v>
      </c>
      <c r="T94" s="55">
        <v>2.4950000000000001</v>
      </c>
      <c r="U94" s="55">
        <v>2.5369999999999999</v>
      </c>
      <c r="V94" s="3">
        <v>2.5739999999999998</v>
      </c>
      <c r="W94" s="3">
        <v>2.6779999999999999</v>
      </c>
      <c r="X94" s="3" t="s">
        <v>12</v>
      </c>
      <c r="Y94" s="3">
        <v>3.3980000000000001</v>
      </c>
      <c r="Z94" s="15" t="s">
        <v>12</v>
      </c>
      <c r="AA94" s="10">
        <f t="shared" si="121"/>
        <v>2.6779999999999999</v>
      </c>
      <c r="AB94" s="9">
        <f t="shared" si="122"/>
        <v>0.14100000000000001</v>
      </c>
      <c r="AC94" s="10">
        <f t="shared" si="123"/>
        <v>0.7200000000000002</v>
      </c>
      <c r="AD94" s="9" t="s">
        <v>12</v>
      </c>
      <c r="AE94" s="55" t="s">
        <v>12</v>
      </c>
      <c r="AF94" s="55">
        <v>4.4999999999999998E-2</v>
      </c>
      <c r="AG94" s="55">
        <v>5.1999999999999998E-2</v>
      </c>
      <c r="AH94" s="55">
        <v>6.0999999999999999E-2</v>
      </c>
      <c r="AI94" s="3">
        <v>6.8000000000000005E-2</v>
      </c>
      <c r="AJ94" s="3">
        <v>7.6999999999999999E-2</v>
      </c>
      <c r="AK94" s="3" t="s">
        <v>12</v>
      </c>
      <c r="AL94" s="3">
        <v>9.2999999999999999E-2</v>
      </c>
      <c r="AM94" s="15" t="s">
        <v>12</v>
      </c>
      <c r="AN94" s="10">
        <f t="shared" si="124"/>
        <v>7.6999999999999999E-2</v>
      </c>
      <c r="AO94" s="9">
        <f t="shared" si="125"/>
        <v>1.6E-2</v>
      </c>
      <c r="AP94" s="10">
        <f t="shared" si="126"/>
        <v>1.6E-2</v>
      </c>
      <c r="AQ94" s="9" t="s">
        <v>12</v>
      </c>
      <c r="AR94" s="55" t="s">
        <v>12</v>
      </c>
      <c r="AS94" s="55">
        <v>4.7E-2</v>
      </c>
      <c r="AT94" s="55">
        <v>5.5E-2</v>
      </c>
      <c r="AU94" s="55">
        <v>6.4000000000000001E-2</v>
      </c>
      <c r="AV94" s="3">
        <v>7.1999999999999995E-2</v>
      </c>
      <c r="AW94" s="3">
        <v>0.08</v>
      </c>
      <c r="AX94" s="3" t="s">
        <v>12</v>
      </c>
      <c r="AY94" s="3">
        <v>9.7000000000000003E-2</v>
      </c>
      <c r="AZ94" s="15" t="s">
        <v>12</v>
      </c>
      <c r="BA94" s="10">
        <f t="shared" si="127"/>
        <v>0.08</v>
      </c>
      <c r="BB94" s="9">
        <f t="shared" si="128"/>
        <v>1.6E-2</v>
      </c>
      <c r="BC94" s="10">
        <f t="shared" si="129"/>
        <v>1.7000000000000001E-2</v>
      </c>
      <c r="BD94" s="9">
        <v>2.5369999999999999</v>
      </c>
      <c r="BE94" s="3">
        <v>2.6779999999999999</v>
      </c>
      <c r="BF94" s="15">
        <v>3.4169999999999998</v>
      </c>
      <c r="BG94" s="15">
        <f t="shared" si="130"/>
        <v>2.6779999999999999</v>
      </c>
      <c r="BH94" s="9">
        <f t="shared" si="131"/>
        <v>0.14100000000000001</v>
      </c>
      <c r="BI94" s="10">
        <f t="shared" si="132"/>
        <v>0.73899999999999988</v>
      </c>
      <c r="BJ94" s="9">
        <v>2.5369999999999999</v>
      </c>
      <c r="BK94" s="3">
        <v>2.6779999999999999</v>
      </c>
      <c r="BL94" s="15">
        <v>3.423</v>
      </c>
      <c r="BM94" s="15">
        <f t="shared" si="133"/>
        <v>2.6779999999999999</v>
      </c>
      <c r="BN94" s="9">
        <f t="shared" si="134"/>
        <v>0.14100000000000001</v>
      </c>
      <c r="BO94" s="10">
        <f t="shared" si="135"/>
        <v>0.74500000000000011</v>
      </c>
      <c r="BP94">
        <f t="shared" si="136"/>
        <v>0</v>
      </c>
      <c r="BQ94" s="93">
        <f t="shared" si="137"/>
        <v>1</v>
      </c>
      <c r="BR94" s="93">
        <f t="shared" si="138"/>
        <v>1</v>
      </c>
      <c r="BS94" s="93" t="str">
        <f>VLOOKUP(C94,'Koppeling locatie - aslocatie'!$A$2:$C$8139,2,FALSE)</f>
        <v>AM_EX_L_34_26</v>
      </c>
      <c r="BT94" s="93">
        <f>VLOOKUP($BS94,aslocaties_v01!$C$3:$AA$500,MATCH($K$3/10,aslocaties_v01!$C$2:$X$2),FALSE)</f>
        <v>2.8069999999999999</v>
      </c>
      <c r="BU94" s="93">
        <f>VLOOKUP(BS94,aslocaties_v01!$C$3:$AA$500,MATCH($K$3,aslocaties_v01!$C$2:$X$2),FALSE)</f>
        <v>3.1480000000000001</v>
      </c>
      <c r="BV94" s="93">
        <f>VLOOKUP(BS94,aslocaties_v01!$C$3:$AA$500,MATCH($K$3*10,aslocaties_v01!$C$2:$Y$2),FALSE)</f>
        <v>3.5840000000000001</v>
      </c>
      <c r="BW94" s="93">
        <f t="shared" si="139"/>
        <v>0.34100000000000019</v>
      </c>
      <c r="BX94" s="93">
        <f t="shared" si="140"/>
        <v>0.43599999999999994</v>
      </c>
      <c r="BY94" s="94">
        <f t="shared" si="141"/>
        <v>1.4184397163120579</v>
      </c>
      <c r="BZ94" s="94">
        <f t="shared" si="142"/>
        <v>0.39444444444444471</v>
      </c>
      <c r="CA94" s="94">
        <f t="shared" si="143"/>
        <v>0.27</v>
      </c>
      <c r="CB94">
        <f t="shared" si="144"/>
        <v>0.4700000000000002</v>
      </c>
      <c r="CC94" s="58">
        <f t="shared" si="145"/>
        <v>0.18599999999999994</v>
      </c>
      <c r="CD94" s="95" t="b">
        <f t="shared" si="146"/>
        <v>1</v>
      </c>
      <c r="CE94" s="96" t="b">
        <f t="shared" si="147"/>
        <v>1</v>
      </c>
      <c r="CF94" t="b">
        <f t="shared" si="148"/>
        <v>1</v>
      </c>
      <c r="CG94" t="b">
        <f t="shared" si="149"/>
        <v>1</v>
      </c>
      <c r="CH94" s="84" t="b">
        <f t="shared" si="150"/>
        <v>0</v>
      </c>
      <c r="CI94" t="str">
        <f t="shared" si="151"/>
        <v/>
      </c>
      <c r="CJ94" t="b">
        <f t="shared" si="152"/>
        <v>0</v>
      </c>
      <c r="CK94" t="b">
        <f t="shared" si="153"/>
        <v>1</v>
      </c>
      <c r="CL94" s="84" t="b">
        <f t="shared" si="173"/>
        <v>1</v>
      </c>
      <c r="CM94">
        <f t="shared" si="154"/>
        <v>0.08</v>
      </c>
      <c r="CN94" t="b">
        <f t="shared" si="155"/>
        <v>1</v>
      </c>
      <c r="CO94" s="84">
        <f t="shared" si="156"/>
        <v>7.7123397435897427</v>
      </c>
      <c r="CP94" t="b">
        <f t="shared" si="157"/>
        <v>1</v>
      </c>
      <c r="CQ94" s="96" t="b">
        <f t="shared" si="158"/>
        <v>1</v>
      </c>
      <c r="CR94" t="b">
        <f t="shared" si="159"/>
        <v>1</v>
      </c>
      <c r="CS94" t="b">
        <f t="shared" si="160"/>
        <v>1</v>
      </c>
      <c r="CT94" t="b">
        <f t="shared" si="161"/>
        <v>1</v>
      </c>
      <c r="CU94" t="b">
        <f t="shared" si="162"/>
        <v>1</v>
      </c>
      <c r="CV94" s="84" t="b">
        <f t="shared" si="163"/>
        <v>1</v>
      </c>
      <c r="CW94" t="b">
        <f t="shared" si="164"/>
        <v>1</v>
      </c>
      <c r="CX94" t="b">
        <f t="shared" si="165"/>
        <v>1</v>
      </c>
      <c r="CY94" t="b">
        <f t="shared" si="166"/>
        <v>1</v>
      </c>
      <c r="CZ94" t="b">
        <f t="shared" si="167"/>
        <v>1</v>
      </c>
      <c r="DA94" s="84">
        <f t="shared" si="168"/>
        <v>0</v>
      </c>
      <c r="DB94" t="b">
        <f t="shared" si="169"/>
        <v>0</v>
      </c>
    </row>
    <row r="95" spans="1:106">
      <c r="A95" s="9">
        <v>484</v>
      </c>
      <c r="B95" s="3">
        <v>2</v>
      </c>
      <c r="C95" s="3" t="s">
        <v>1246</v>
      </c>
      <c r="D95" s="3" t="str">
        <f t="shared" si="116"/>
        <v>AM_1_34-1_dk_0009</v>
      </c>
      <c r="E95" s="3" t="str">
        <f t="shared" si="117"/>
        <v>0009</v>
      </c>
      <c r="F95" s="3">
        <v>115147.42200000001</v>
      </c>
      <c r="G95" s="15">
        <v>413521.34399999998</v>
      </c>
      <c r="H95" s="35" t="str">
        <f t="shared" si="118"/>
        <v>ja</v>
      </c>
      <c r="I95" s="42">
        <v>34.211500000000001</v>
      </c>
      <c r="J95" s="20" t="s">
        <v>2278</v>
      </c>
      <c r="K95" s="21">
        <v>10000</v>
      </c>
      <c r="L95" s="28">
        <f t="shared" si="170"/>
        <v>1</v>
      </c>
      <c r="M95" s="28">
        <f t="shared" si="171"/>
        <v>1</v>
      </c>
      <c r="N95" s="56">
        <f t="shared" si="119"/>
        <v>10000</v>
      </c>
      <c r="O95" s="33">
        <f t="shared" si="172"/>
        <v>7465.0988320641254</v>
      </c>
      <c r="P95" s="37">
        <f t="shared" si="120"/>
        <v>7520.8823450683076</v>
      </c>
      <c r="Q95" s="9" t="s">
        <v>12</v>
      </c>
      <c r="R95" s="55" t="s">
        <v>12</v>
      </c>
      <c r="S95" s="55">
        <v>2.6930000000000001</v>
      </c>
      <c r="T95" s="55">
        <v>2.8610000000000002</v>
      </c>
      <c r="U95" s="55">
        <v>3.044</v>
      </c>
      <c r="V95" s="3">
        <v>3.2189999999999999</v>
      </c>
      <c r="W95" s="3">
        <v>3.4249999999999998</v>
      </c>
      <c r="X95" s="3" t="s">
        <v>12</v>
      </c>
      <c r="Y95" s="3">
        <v>3.8559999999999999</v>
      </c>
      <c r="Z95" s="15" t="s">
        <v>12</v>
      </c>
      <c r="AA95" s="10">
        <f t="shared" si="121"/>
        <v>3.4249999999999998</v>
      </c>
      <c r="AB95" s="9">
        <f t="shared" si="122"/>
        <v>0.38099999999999978</v>
      </c>
      <c r="AC95" s="10">
        <f t="shared" si="123"/>
        <v>0.43100000000000005</v>
      </c>
      <c r="AD95" s="9" t="s">
        <v>12</v>
      </c>
      <c r="AE95" s="55" t="s">
        <v>12</v>
      </c>
      <c r="AF95" s="55">
        <v>6.9000000000000006E-2</v>
      </c>
      <c r="AG95" s="55">
        <v>8.1000000000000003E-2</v>
      </c>
      <c r="AH95" s="55">
        <v>9.4E-2</v>
      </c>
      <c r="AI95" s="3">
        <v>0.13300000000000001</v>
      </c>
      <c r="AJ95" s="3">
        <v>0.215</v>
      </c>
      <c r="AK95" s="3" t="s">
        <v>12</v>
      </c>
      <c r="AL95" s="3">
        <v>0.42899999999999999</v>
      </c>
      <c r="AM95" s="15" t="s">
        <v>12</v>
      </c>
      <c r="AN95" s="10">
        <f t="shared" si="124"/>
        <v>0.215</v>
      </c>
      <c r="AO95" s="9">
        <f t="shared" si="125"/>
        <v>0.121</v>
      </c>
      <c r="AP95" s="10">
        <f t="shared" si="126"/>
        <v>0.214</v>
      </c>
      <c r="AQ95" s="9" t="s">
        <v>12</v>
      </c>
      <c r="AR95" s="55" t="s">
        <v>12</v>
      </c>
      <c r="AS95" s="55">
        <v>0.112</v>
      </c>
      <c r="AT95" s="55">
        <v>0.35199999999999998</v>
      </c>
      <c r="AU95" s="55">
        <v>0.747</v>
      </c>
      <c r="AV95" s="3">
        <v>1.143</v>
      </c>
      <c r="AW95" s="3">
        <v>1.4870000000000001</v>
      </c>
      <c r="AX95" s="3" t="s">
        <v>12</v>
      </c>
      <c r="AY95" s="3">
        <v>1.843</v>
      </c>
      <c r="AZ95" s="15" t="s">
        <v>12</v>
      </c>
      <c r="BA95" s="10">
        <f t="shared" si="127"/>
        <v>1.4870000000000001</v>
      </c>
      <c r="BB95" s="9">
        <f t="shared" si="128"/>
        <v>0.7400000000000001</v>
      </c>
      <c r="BC95" s="10">
        <f t="shared" si="129"/>
        <v>0.35599999999999987</v>
      </c>
      <c r="BD95" s="9">
        <v>3.0579999999999998</v>
      </c>
      <c r="BE95" s="3">
        <v>3.4830000000000001</v>
      </c>
      <c r="BF95" s="15">
        <v>4.0209999999999999</v>
      </c>
      <c r="BG95" s="15">
        <f t="shared" si="130"/>
        <v>3.4830000000000001</v>
      </c>
      <c r="BH95" s="9">
        <f t="shared" si="131"/>
        <v>0.42500000000000027</v>
      </c>
      <c r="BI95" s="10">
        <f t="shared" si="132"/>
        <v>0.53799999999999981</v>
      </c>
      <c r="BJ95" s="9">
        <v>3.0529999999999999</v>
      </c>
      <c r="BK95" s="3">
        <v>3.4740000000000002</v>
      </c>
      <c r="BL95" s="15">
        <v>4.0359999999999996</v>
      </c>
      <c r="BM95" s="15">
        <f t="shared" si="133"/>
        <v>3.4740000000000002</v>
      </c>
      <c r="BN95" s="9">
        <f t="shared" si="134"/>
        <v>0.42100000000000026</v>
      </c>
      <c r="BO95" s="10">
        <f t="shared" si="135"/>
        <v>0.56199999999999939</v>
      </c>
      <c r="BP95">
        <f t="shared" si="136"/>
        <v>0</v>
      </c>
      <c r="BQ95" s="93">
        <f t="shared" si="137"/>
        <v>1.1154855643044632</v>
      </c>
      <c r="BR95" s="93">
        <f t="shared" si="138"/>
        <v>1.1049868766404212</v>
      </c>
      <c r="BS95" s="93" t="str">
        <f>VLOOKUP(C95,'Koppeling locatie - aslocatie'!$A$2:$C$8139,2,FALSE)</f>
        <v>AM_EX_L_34_23</v>
      </c>
      <c r="BT95" s="93">
        <f>VLOOKUP($BS95,aslocaties_v01!$C$3:$AA$500,MATCH($K$3/10,aslocaties_v01!$C$2:$X$2),FALSE)</f>
        <v>3.0390000000000001</v>
      </c>
      <c r="BU95" s="93">
        <f>VLOOKUP(BS95,aslocaties_v01!$C$3:$AA$500,MATCH($K$3,aslocaties_v01!$C$2:$X$2),FALSE)</f>
        <v>3.4209999999999998</v>
      </c>
      <c r="BV95" s="93">
        <f>VLOOKUP(BS95,aslocaties_v01!$C$3:$AA$500,MATCH($K$3*10,aslocaties_v01!$C$2:$Y$2),FALSE)</f>
        <v>3.851</v>
      </c>
      <c r="BW95" s="93">
        <f t="shared" si="139"/>
        <v>0.38199999999999967</v>
      </c>
      <c r="BX95" s="93">
        <f t="shared" si="140"/>
        <v>0.43000000000000016</v>
      </c>
      <c r="BY95" s="94">
        <f t="shared" si="141"/>
        <v>2.624671916010124E-3</v>
      </c>
      <c r="BZ95" s="94">
        <f t="shared" si="142"/>
        <v>2.3201856148489242E-3</v>
      </c>
      <c r="CA95" s="94">
        <f t="shared" si="143"/>
        <v>4.9999999999998934E-3</v>
      </c>
      <c r="CB95">
        <f t="shared" si="144"/>
        <v>4.0000000000000036E-3</v>
      </c>
      <c r="CC95" s="58">
        <f t="shared" si="145"/>
        <v>4.9999999999998934E-3</v>
      </c>
      <c r="CD95" s="95" t="b">
        <f t="shared" si="146"/>
        <v>0</v>
      </c>
      <c r="CE95" s="96" t="b">
        <f t="shared" si="147"/>
        <v>1</v>
      </c>
      <c r="CF95" t="b">
        <f t="shared" si="148"/>
        <v>1</v>
      </c>
      <c r="CG95" t="b">
        <f t="shared" si="149"/>
        <v>1</v>
      </c>
      <c r="CH95" s="84" t="b">
        <f t="shared" si="150"/>
        <v>0</v>
      </c>
      <c r="CI95" t="str">
        <f t="shared" si="151"/>
        <v/>
      </c>
      <c r="CJ95" t="b">
        <f t="shared" si="152"/>
        <v>0</v>
      </c>
      <c r="CK95" t="b">
        <f t="shared" si="153"/>
        <v>1</v>
      </c>
      <c r="CL95" s="84" t="b">
        <f t="shared" si="173"/>
        <v>1</v>
      </c>
      <c r="CM95">
        <f t="shared" si="154"/>
        <v>1.4870000000000001</v>
      </c>
      <c r="CN95" t="b">
        <f t="shared" si="155"/>
        <v>1</v>
      </c>
      <c r="CO95" s="84">
        <f t="shared" si="156"/>
        <v>6.2329253358975628E-2</v>
      </c>
      <c r="CP95" t="b">
        <f t="shared" si="157"/>
        <v>1</v>
      </c>
      <c r="CQ95" s="96" t="b">
        <f t="shared" si="158"/>
        <v>1</v>
      </c>
      <c r="CR95" t="b">
        <f t="shared" si="159"/>
        <v>1</v>
      </c>
      <c r="CS95" t="b">
        <f t="shared" si="160"/>
        <v>1</v>
      </c>
      <c r="CT95" t="b">
        <f t="shared" si="161"/>
        <v>1</v>
      </c>
      <c r="CU95" t="b">
        <f t="shared" si="162"/>
        <v>1</v>
      </c>
      <c r="CV95" s="84" t="b">
        <f t="shared" si="163"/>
        <v>1</v>
      </c>
      <c r="CW95" t="b">
        <f t="shared" si="164"/>
        <v>1</v>
      </c>
      <c r="CX95" t="b">
        <f t="shared" si="165"/>
        <v>1</v>
      </c>
      <c r="CY95" t="b">
        <f t="shared" si="166"/>
        <v>1</v>
      </c>
      <c r="CZ95" t="b">
        <f t="shared" si="167"/>
        <v>1</v>
      </c>
      <c r="DA95" s="84">
        <f t="shared" si="168"/>
        <v>0</v>
      </c>
      <c r="DB95" t="b">
        <f t="shared" si="169"/>
        <v>0</v>
      </c>
    </row>
    <row r="96" spans="1:106">
      <c r="A96" s="9">
        <v>485</v>
      </c>
      <c r="B96" s="3">
        <v>2</v>
      </c>
      <c r="C96" s="3" t="s">
        <v>1247</v>
      </c>
      <c r="D96" s="3" t="str">
        <f t="shared" si="116"/>
        <v>AM_1_34-1_dk_0090</v>
      </c>
      <c r="E96" s="3" t="str">
        <f t="shared" si="117"/>
        <v>0090</v>
      </c>
      <c r="F96" s="3">
        <v>107667.32799999999</v>
      </c>
      <c r="G96" s="15">
        <v>414303.56199999998</v>
      </c>
      <c r="H96" s="35" t="str">
        <f t="shared" si="118"/>
        <v>ja</v>
      </c>
      <c r="I96" s="42">
        <v>305.26600000000002</v>
      </c>
      <c r="J96" s="20" t="s">
        <v>2278</v>
      </c>
      <c r="K96" s="21">
        <v>10000</v>
      </c>
      <c r="L96" s="28">
        <f t="shared" si="170"/>
        <v>1</v>
      </c>
      <c r="M96" s="28">
        <f t="shared" si="171"/>
        <v>1</v>
      </c>
      <c r="N96" s="56">
        <f t="shared" si="119"/>
        <v>10000</v>
      </c>
      <c r="O96" s="33">
        <f t="shared" si="172"/>
        <v>7520.8823450683076</v>
      </c>
      <c r="P96" s="37">
        <f t="shared" si="120"/>
        <v>113.88055379649037</v>
      </c>
      <c r="Q96" s="9" t="s">
        <v>12</v>
      </c>
      <c r="R96" s="55" t="s">
        <v>12</v>
      </c>
      <c r="S96" s="55">
        <v>1.752</v>
      </c>
      <c r="T96" s="55">
        <v>1.766</v>
      </c>
      <c r="U96" s="55">
        <v>1.7809999999999999</v>
      </c>
      <c r="V96" s="3">
        <v>1.7949999999999999</v>
      </c>
      <c r="W96" s="3">
        <v>2.0249999999999999</v>
      </c>
      <c r="X96" s="3" t="s">
        <v>12</v>
      </c>
      <c r="Y96" s="3">
        <v>3.222</v>
      </c>
      <c r="Z96" s="15" t="s">
        <v>12</v>
      </c>
      <c r="AA96" s="10">
        <f t="shared" si="121"/>
        <v>2.0249999999999999</v>
      </c>
      <c r="AB96" s="9">
        <f t="shared" si="122"/>
        <v>0.24399999999999999</v>
      </c>
      <c r="AC96" s="10">
        <f t="shared" si="123"/>
        <v>1.1970000000000001</v>
      </c>
      <c r="AD96" s="9" t="s">
        <v>12</v>
      </c>
      <c r="AE96" s="55" t="s">
        <v>12</v>
      </c>
      <c r="AF96" s="55">
        <v>5.5E-2</v>
      </c>
      <c r="AG96" s="55">
        <v>6.5000000000000002E-2</v>
      </c>
      <c r="AH96" s="55">
        <v>7.4999999999999997E-2</v>
      </c>
      <c r="AI96" s="3">
        <v>8.5000000000000006E-2</v>
      </c>
      <c r="AJ96" s="3">
        <v>9.5000000000000001E-2</v>
      </c>
      <c r="AK96" s="3" t="s">
        <v>12</v>
      </c>
      <c r="AL96" s="3">
        <v>0.32800000000000001</v>
      </c>
      <c r="AM96" s="15" t="s">
        <v>12</v>
      </c>
      <c r="AN96" s="10">
        <f t="shared" si="124"/>
        <v>9.5000000000000001E-2</v>
      </c>
      <c r="AO96" s="9">
        <f t="shared" si="125"/>
        <v>2.0000000000000004E-2</v>
      </c>
      <c r="AP96" s="10">
        <f t="shared" si="126"/>
        <v>0.23300000000000001</v>
      </c>
      <c r="AQ96" s="9" t="s">
        <v>12</v>
      </c>
      <c r="AR96" s="55" t="s">
        <v>12</v>
      </c>
      <c r="AS96" s="55">
        <v>6.0999999999999999E-2</v>
      </c>
      <c r="AT96" s="55">
        <v>7.0999999999999994E-2</v>
      </c>
      <c r="AU96" s="55">
        <v>8.3000000000000004E-2</v>
      </c>
      <c r="AV96" s="3">
        <v>9.2999999999999999E-2</v>
      </c>
      <c r="AW96" s="3">
        <v>0.22900000000000001</v>
      </c>
      <c r="AX96" s="3" t="s">
        <v>12</v>
      </c>
      <c r="AY96" s="3">
        <v>1.2430000000000001</v>
      </c>
      <c r="AZ96" s="15" t="s">
        <v>12</v>
      </c>
      <c r="BA96" s="10">
        <f t="shared" si="127"/>
        <v>0.22900000000000001</v>
      </c>
      <c r="BB96" s="9">
        <f t="shared" si="128"/>
        <v>0.14600000000000002</v>
      </c>
      <c r="BC96" s="10">
        <f t="shared" si="129"/>
        <v>1.014</v>
      </c>
      <c r="BD96" s="9">
        <v>1.782</v>
      </c>
      <c r="BE96" s="3">
        <v>2.077</v>
      </c>
      <c r="BF96" s="15">
        <v>3.5739999999999998</v>
      </c>
      <c r="BG96" s="15">
        <f t="shared" si="130"/>
        <v>2.077</v>
      </c>
      <c r="BH96" s="9">
        <f t="shared" si="131"/>
        <v>0.29499999999999993</v>
      </c>
      <c r="BI96" s="10">
        <f t="shared" si="132"/>
        <v>1.4969999999999999</v>
      </c>
      <c r="BJ96" s="9">
        <v>1.782</v>
      </c>
      <c r="BK96" s="3">
        <v>2.101</v>
      </c>
      <c r="BL96" s="15">
        <v>3.7389999999999999</v>
      </c>
      <c r="BM96" s="15">
        <f t="shared" si="133"/>
        <v>2.101</v>
      </c>
      <c r="BN96" s="9">
        <f t="shared" si="134"/>
        <v>0.31899999999999995</v>
      </c>
      <c r="BO96" s="10">
        <f t="shared" si="135"/>
        <v>1.6379999999999999</v>
      </c>
      <c r="BP96">
        <f t="shared" si="136"/>
        <v>0</v>
      </c>
      <c r="BQ96" s="93">
        <f t="shared" si="137"/>
        <v>1.2090163934426228</v>
      </c>
      <c r="BR96" s="93">
        <f t="shared" si="138"/>
        <v>1.3073770491803276</v>
      </c>
      <c r="BS96" s="93" t="str">
        <f>VLOOKUP(C96,'Koppeling locatie - aslocatie'!$A$2:$C$8139,2,FALSE)</f>
        <v>AM_EX_L_34_28</v>
      </c>
      <c r="BT96" s="93">
        <f>VLOOKUP($BS96,aslocaties_v01!$C$3:$AA$500,MATCH($K$3/10,aslocaties_v01!$C$2:$X$2),FALSE)</f>
        <v>2.8029999999999999</v>
      </c>
      <c r="BU96" s="93">
        <f>VLOOKUP(BS96,aslocaties_v01!$C$3:$AA$500,MATCH($K$3,aslocaties_v01!$C$2:$X$2),FALSE)</f>
        <v>3.1429999999999998</v>
      </c>
      <c r="BV96" s="93">
        <f>VLOOKUP(BS96,aslocaties_v01!$C$3:$AA$500,MATCH($K$3*10,aslocaties_v01!$C$2:$Y$2),FALSE)</f>
        <v>3.5790000000000002</v>
      </c>
      <c r="BW96" s="93">
        <f t="shared" si="139"/>
        <v>0.33999999999999986</v>
      </c>
      <c r="BX96" s="93">
        <f t="shared" si="140"/>
        <v>0.43600000000000039</v>
      </c>
      <c r="BY96" s="94">
        <f t="shared" si="141"/>
        <v>0.39344262295081922</v>
      </c>
      <c r="BZ96" s="94">
        <f t="shared" si="142"/>
        <v>0.63575605680868807</v>
      </c>
      <c r="CA96" s="94">
        <f t="shared" si="143"/>
        <v>1.022</v>
      </c>
      <c r="CB96">
        <f t="shared" si="144"/>
        <v>1.1179999999999999</v>
      </c>
      <c r="CC96" s="58">
        <f t="shared" si="145"/>
        <v>0.35700000000000021</v>
      </c>
      <c r="CD96" s="95" t="b">
        <f t="shared" si="146"/>
        <v>1</v>
      </c>
      <c r="CE96" s="96" t="b">
        <f t="shared" si="147"/>
        <v>1</v>
      </c>
      <c r="CF96" t="b">
        <f t="shared" si="148"/>
        <v>1</v>
      </c>
      <c r="CG96" t="b">
        <f t="shared" si="149"/>
        <v>1</v>
      </c>
      <c r="CH96" s="84" t="b">
        <f t="shared" si="150"/>
        <v>0</v>
      </c>
      <c r="CI96" t="str">
        <f t="shared" si="151"/>
        <v/>
      </c>
      <c r="CJ96" t="b">
        <f t="shared" si="152"/>
        <v>0</v>
      </c>
      <c r="CK96" t="b">
        <f t="shared" si="153"/>
        <v>1</v>
      </c>
      <c r="CL96" s="84" t="b">
        <f t="shared" si="173"/>
        <v>1</v>
      </c>
      <c r="CM96">
        <f t="shared" si="154"/>
        <v>0.22900000000000001</v>
      </c>
      <c r="CN96" t="b">
        <f t="shared" si="155"/>
        <v>1</v>
      </c>
      <c r="CO96" s="84">
        <f t="shared" si="156"/>
        <v>1.1612561907178716</v>
      </c>
      <c r="CP96" t="b">
        <f t="shared" si="157"/>
        <v>1</v>
      </c>
      <c r="CQ96" s="96" t="b">
        <f t="shared" si="158"/>
        <v>1</v>
      </c>
      <c r="CR96" t="b">
        <f t="shared" si="159"/>
        <v>1</v>
      </c>
      <c r="CS96" t="b">
        <f t="shared" si="160"/>
        <v>1</v>
      </c>
      <c r="CT96" t="b">
        <f t="shared" si="161"/>
        <v>1</v>
      </c>
      <c r="CU96" t="b">
        <f t="shared" si="162"/>
        <v>1</v>
      </c>
      <c r="CV96" s="84" t="b">
        <f t="shared" si="163"/>
        <v>0</v>
      </c>
      <c r="CW96" t="b">
        <f t="shared" si="164"/>
        <v>0</v>
      </c>
      <c r="CX96" t="b">
        <f t="shared" si="165"/>
        <v>0</v>
      </c>
      <c r="CY96" t="b">
        <f t="shared" si="166"/>
        <v>1</v>
      </c>
      <c r="CZ96" t="b">
        <f t="shared" si="167"/>
        <v>1</v>
      </c>
      <c r="DA96" s="84">
        <f t="shared" si="168"/>
        <v>1</v>
      </c>
      <c r="DB96" t="b">
        <f t="shared" si="169"/>
        <v>1</v>
      </c>
    </row>
    <row r="97" spans="1:106">
      <c r="A97" s="9">
        <v>486</v>
      </c>
      <c r="B97" s="3">
        <v>2</v>
      </c>
      <c r="C97" s="3" t="s">
        <v>1248</v>
      </c>
      <c r="D97" s="3" t="str">
        <f t="shared" si="116"/>
        <v>AM_1_34-1_dk_0091</v>
      </c>
      <c r="E97" s="3" t="str">
        <f t="shared" si="117"/>
        <v>0091</v>
      </c>
      <c r="F97" s="3">
        <v>107602.586</v>
      </c>
      <c r="G97" s="15">
        <v>414209.875</v>
      </c>
      <c r="H97" s="35" t="str">
        <f t="shared" si="118"/>
        <v>ja</v>
      </c>
      <c r="I97" s="42">
        <v>304.875</v>
      </c>
      <c r="J97" s="20" t="s">
        <v>2278</v>
      </c>
      <c r="K97" s="21">
        <v>10000</v>
      </c>
      <c r="L97" s="28">
        <f t="shared" si="170"/>
        <v>1</v>
      </c>
      <c r="M97" s="28">
        <f t="shared" si="171"/>
        <v>1</v>
      </c>
      <c r="N97" s="56">
        <f t="shared" si="119"/>
        <v>10000</v>
      </c>
      <c r="O97" s="33">
        <f t="shared" si="172"/>
        <v>113.88055379649037</v>
      </c>
      <c r="P97" s="37">
        <f t="shared" si="120"/>
        <v>64.732105620008241</v>
      </c>
      <c r="Q97" s="9" t="s">
        <v>12</v>
      </c>
      <c r="R97" s="55" t="s">
        <v>12</v>
      </c>
      <c r="S97" s="55">
        <v>2.5139999999999998</v>
      </c>
      <c r="T97" s="55">
        <v>2.6309999999999998</v>
      </c>
      <c r="U97" s="55">
        <v>2.7330000000000001</v>
      </c>
      <c r="V97" s="3">
        <v>2.8149999999999999</v>
      </c>
      <c r="W97" s="3">
        <v>2.927</v>
      </c>
      <c r="X97" s="3" t="s">
        <v>12</v>
      </c>
      <c r="Y97" s="3">
        <v>3.476</v>
      </c>
      <c r="Z97" s="15" t="s">
        <v>12</v>
      </c>
      <c r="AA97" s="10">
        <f t="shared" si="121"/>
        <v>2.927</v>
      </c>
      <c r="AB97" s="9">
        <f t="shared" si="122"/>
        <v>0.19399999999999995</v>
      </c>
      <c r="AC97" s="10">
        <f t="shared" si="123"/>
        <v>0.54899999999999993</v>
      </c>
      <c r="AD97" s="9" t="s">
        <v>12</v>
      </c>
      <c r="AE97" s="55" t="s">
        <v>12</v>
      </c>
      <c r="AF97" s="55">
        <v>5.6000000000000001E-2</v>
      </c>
      <c r="AG97" s="55">
        <v>6.5000000000000002E-2</v>
      </c>
      <c r="AH97" s="55">
        <v>7.5999999999999998E-2</v>
      </c>
      <c r="AI97" s="3">
        <v>8.5000000000000006E-2</v>
      </c>
      <c r="AJ97" s="3">
        <v>9.6000000000000002E-2</v>
      </c>
      <c r="AK97" s="3" t="s">
        <v>12</v>
      </c>
      <c r="AL97" s="3">
        <v>0.34100000000000003</v>
      </c>
      <c r="AM97" s="15" t="s">
        <v>12</v>
      </c>
      <c r="AN97" s="10">
        <f t="shared" si="124"/>
        <v>9.6000000000000002E-2</v>
      </c>
      <c r="AO97" s="9">
        <f t="shared" si="125"/>
        <v>2.0000000000000004E-2</v>
      </c>
      <c r="AP97" s="10">
        <f t="shared" si="126"/>
        <v>0.24500000000000002</v>
      </c>
      <c r="AQ97" s="9" t="s">
        <v>12</v>
      </c>
      <c r="AR97" s="55" t="s">
        <v>12</v>
      </c>
      <c r="AS97" s="55">
        <v>6.0999999999999999E-2</v>
      </c>
      <c r="AT97" s="55">
        <v>7.0999999999999994E-2</v>
      </c>
      <c r="AU97" s="55">
        <v>8.3000000000000004E-2</v>
      </c>
      <c r="AV97" s="3">
        <v>9.2999999999999999E-2</v>
      </c>
      <c r="AW97" s="3">
        <v>0.23300000000000001</v>
      </c>
      <c r="AX97" s="3" t="s">
        <v>12</v>
      </c>
      <c r="AY97" s="3">
        <v>1.294</v>
      </c>
      <c r="AZ97" s="15" t="s">
        <v>12</v>
      </c>
      <c r="BA97" s="10">
        <f t="shared" si="127"/>
        <v>0.23300000000000001</v>
      </c>
      <c r="BB97" s="9">
        <f t="shared" si="128"/>
        <v>0.15000000000000002</v>
      </c>
      <c r="BC97" s="10">
        <f t="shared" si="129"/>
        <v>1.0609999999999999</v>
      </c>
      <c r="BD97" s="9">
        <v>2.734</v>
      </c>
      <c r="BE97" s="3">
        <v>2.98</v>
      </c>
      <c r="BF97" s="15">
        <v>3.86</v>
      </c>
      <c r="BG97" s="15">
        <f t="shared" si="130"/>
        <v>2.98</v>
      </c>
      <c r="BH97" s="9">
        <f t="shared" si="131"/>
        <v>0.246</v>
      </c>
      <c r="BI97" s="10">
        <f t="shared" si="132"/>
        <v>0.87999999999999989</v>
      </c>
      <c r="BJ97" s="9">
        <v>2.734</v>
      </c>
      <c r="BK97" s="3">
        <v>3.0019999999999998</v>
      </c>
      <c r="BL97" s="15">
        <v>4.024</v>
      </c>
      <c r="BM97" s="15">
        <f t="shared" si="133"/>
        <v>3.0019999999999998</v>
      </c>
      <c r="BN97" s="9">
        <f t="shared" si="134"/>
        <v>0.26799999999999979</v>
      </c>
      <c r="BO97" s="10">
        <f t="shared" si="135"/>
        <v>1.0220000000000002</v>
      </c>
      <c r="BP97">
        <f t="shared" si="136"/>
        <v>0</v>
      </c>
      <c r="BQ97" s="93">
        <f t="shared" si="137"/>
        <v>1.2680412371134024</v>
      </c>
      <c r="BR97" s="93">
        <f t="shared" si="138"/>
        <v>1.3814432989690715</v>
      </c>
      <c r="BS97" s="93" t="str">
        <f>VLOOKUP(C97,'Koppeling locatie - aslocatie'!$A$2:$C$8139,2,FALSE)</f>
        <v>AM_EX_L_34_28</v>
      </c>
      <c r="BT97" s="93">
        <f>VLOOKUP($BS97,aslocaties_v01!$C$3:$AA$500,MATCH($K$3/10,aslocaties_v01!$C$2:$X$2),FALSE)</f>
        <v>2.8029999999999999</v>
      </c>
      <c r="BU97" s="93">
        <f>VLOOKUP(BS97,aslocaties_v01!$C$3:$AA$500,MATCH($K$3,aslocaties_v01!$C$2:$X$2),FALSE)</f>
        <v>3.1429999999999998</v>
      </c>
      <c r="BV97" s="93">
        <f>VLOOKUP(BS97,aslocaties_v01!$C$3:$AA$500,MATCH($K$3*10,aslocaties_v01!$C$2:$Y$2),FALSE)</f>
        <v>3.5790000000000002</v>
      </c>
      <c r="BW97" s="93">
        <f t="shared" si="139"/>
        <v>0.33999999999999986</v>
      </c>
      <c r="BX97" s="93">
        <f t="shared" si="140"/>
        <v>0.43600000000000039</v>
      </c>
      <c r="BY97" s="94">
        <f t="shared" si="141"/>
        <v>0.75257731958762863</v>
      </c>
      <c r="BZ97" s="94">
        <f t="shared" si="142"/>
        <v>0.20582877959927059</v>
      </c>
      <c r="CA97" s="94">
        <f t="shared" si="143"/>
        <v>6.999999999999984E-2</v>
      </c>
      <c r="CB97">
        <f t="shared" si="144"/>
        <v>0.21599999999999975</v>
      </c>
      <c r="CC97" s="58">
        <f t="shared" si="145"/>
        <v>0.1030000000000002</v>
      </c>
      <c r="CD97" s="95" t="b">
        <f t="shared" si="146"/>
        <v>1</v>
      </c>
      <c r="CE97" s="96" t="b">
        <f t="shared" si="147"/>
        <v>1</v>
      </c>
      <c r="CF97" t="b">
        <f t="shared" si="148"/>
        <v>1</v>
      </c>
      <c r="CG97" t="b">
        <f t="shared" si="149"/>
        <v>1</v>
      </c>
      <c r="CH97" s="84" t="b">
        <f t="shared" si="150"/>
        <v>0</v>
      </c>
      <c r="CI97" t="str">
        <f t="shared" si="151"/>
        <v/>
      </c>
      <c r="CJ97" t="b">
        <f t="shared" si="152"/>
        <v>0</v>
      </c>
      <c r="CK97" t="b">
        <f t="shared" si="153"/>
        <v>1</v>
      </c>
      <c r="CL97" s="84" t="b">
        <f t="shared" si="173"/>
        <v>1</v>
      </c>
      <c r="CM97">
        <f t="shared" si="154"/>
        <v>0.23300000000000001</v>
      </c>
      <c r="CN97" t="b">
        <f t="shared" si="155"/>
        <v>1</v>
      </c>
      <c r="CO97" s="84">
        <f t="shared" si="156"/>
        <v>1.1335346301914115</v>
      </c>
      <c r="CP97" t="b">
        <f t="shared" si="157"/>
        <v>1</v>
      </c>
      <c r="CQ97" s="96" t="b">
        <f t="shared" si="158"/>
        <v>0</v>
      </c>
      <c r="CR97" t="b">
        <f t="shared" si="159"/>
        <v>0</v>
      </c>
      <c r="CS97" t="b">
        <f t="shared" si="160"/>
        <v>0</v>
      </c>
      <c r="CT97" t="b">
        <f t="shared" si="161"/>
        <v>1</v>
      </c>
      <c r="CU97" t="b">
        <f t="shared" si="162"/>
        <v>1</v>
      </c>
      <c r="CV97" s="84" t="b">
        <f t="shared" si="163"/>
        <v>0</v>
      </c>
      <c r="CW97" t="b">
        <f t="shared" si="164"/>
        <v>0</v>
      </c>
      <c r="CX97" t="b">
        <f t="shared" si="165"/>
        <v>0</v>
      </c>
      <c r="CY97" t="b">
        <f t="shared" si="166"/>
        <v>1</v>
      </c>
      <c r="CZ97" t="b">
        <f t="shared" si="167"/>
        <v>1</v>
      </c>
      <c r="DA97" s="84">
        <f t="shared" si="168"/>
        <v>2</v>
      </c>
      <c r="DB97" t="b">
        <f t="shared" si="169"/>
        <v>1</v>
      </c>
    </row>
    <row r="98" spans="1:106">
      <c r="A98" s="9">
        <v>487</v>
      </c>
      <c r="B98" s="3">
        <v>2</v>
      </c>
      <c r="C98" s="3" t="s">
        <v>1249</v>
      </c>
      <c r="D98" s="3" t="str">
        <f t="shared" si="116"/>
        <v>AM_1_34-1_dk_0092</v>
      </c>
      <c r="E98" s="3" t="str">
        <f t="shared" si="117"/>
        <v>0092</v>
      </c>
      <c r="F98" s="3">
        <v>107537.859</v>
      </c>
      <c r="G98" s="15">
        <v>414209.06199999998</v>
      </c>
      <c r="H98" s="35" t="str">
        <f t="shared" si="118"/>
        <v>ja</v>
      </c>
      <c r="I98" s="42">
        <v>26.3948</v>
      </c>
      <c r="J98" s="20" t="s">
        <v>2278</v>
      </c>
      <c r="K98" s="21">
        <v>10000</v>
      </c>
      <c r="L98" s="28">
        <f t="shared" si="170"/>
        <v>1</v>
      </c>
      <c r="M98" s="28">
        <f t="shared" si="171"/>
        <v>1</v>
      </c>
      <c r="N98" s="56">
        <f t="shared" si="119"/>
        <v>10000</v>
      </c>
      <c r="O98" s="33">
        <f t="shared" si="172"/>
        <v>64.732105620008241</v>
      </c>
      <c r="P98" s="37">
        <f t="shared" si="120"/>
        <v>106.73094666498741</v>
      </c>
      <c r="Q98" s="9" t="s">
        <v>12</v>
      </c>
      <c r="R98" s="55" t="s">
        <v>12</v>
      </c>
      <c r="S98" s="55">
        <v>2.4750000000000001</v>
      </c>
      <c r="T98" s="55">
        <v>2.56</v>
      </c>
      <c r="U98" s="55">
        <v>2.625</v>
      </c>
      <c r="V98" s="3">
        <v>2.6680000000000001</v>
      </c>
      <c r="W98" s="3">
        <v>2.766</v>
      </c>
      <c r="X98" s="3" t="s">
        <v>12</v>
      </c>
      <c r="Y98" s="3">
        <v>3.4209999999999998</v>
      </c>
      <c r="Z98" s="15" t="s">
        <v>12</v>
      </c>
      <c r="AA98" s="10">
        <f t="shared" si="121"/>
        <v>2.766</v>
      </c>
      <c r="AB98" s="9">
        <f t="shared" si="122"/>
        <v>0.14100000000000001</v>
      </c>
      <c r="AC98" s="10">
        <f t="shared" si="123"/>
        <v>0.6549999999999998</v>
      </c>
      <c r="AD98" s="9" t="s">
        <v>12</v>
      </c>
      <c r="AE98" s="55" t="s">
        <v>12</v>
      </c>
      <c r="AF98" s="55">
        <v>4.4999999999999998E-2</v>
      </c>
      <c r="AG98" s="55">
        <v>5.2999999999999999E-2</v>
      </c>
      <c r="AH98" s="55">
        <v>6.0999999999999999E-2</v>
      </c>
      <c r="AI98" s="3">
        <v>6.9000000000000006E-2</v>
      </c>
      <c r="AJ98" s="3">
        <v>7.6999999999999999E-2</v>
      </c>
      <c r="AK98" s="3" t="s">
        <v>12</v>
      </c>
      <c r="AL98" s="3">
        <v>9.4E-2</v>
      </c>
      <c r="AM98" s="15" t="s">
        <v>12</v>
      </c>
      <c r="AN98" s="10">
        <f t="shared" si="124"/>
        <v>7.6999999999999999E-2</v>
      </c>
      <c r="AO98" s="9">
        <f t="shared" si="125"/>
        <v>1.6E-2</v>
      </c>
      <c r="AP98" s="10">
        <f t="shared" si="126"/>
        <v>1.7000000000000001E-2</v>
      </c>
      <c r="AQ98" s="9" t="s">
        <v>12</v>
      </c>
      <c r="AR98" s="55" t="s">
        <v>12</v>
      </c>
      <c r="AS98" s="55">
        <v>4.7E-2</v>
      </c>
      <c r="AT98" s="55">
        <v>5.5E-2</v>
      </c>
      <c r="AU98" s="55">
        <v>6.3E-2</v>
      </c>
      <c r="AV98" s="3">
        <v>7.0999999999999994E-2</v>
      </c>
      <c r="AW98" s="3">
        <v>0.08</v>
      </c>
      <c r="AX98" s="3" t="s">
        <v>12</v>
      </c>
      <c r="AY98" s="3">
        <v>9.7000000000000003E-2</v>
      </c>
      <c r="AZ98" s="15" t="s">
        <v>12</v>
      </c>
      <c r="BA98" s="10">
        <f t="shared" si="127"/>
        <v>0.08</v>
      </c>
      <c r="BB98" s="9">
        <f t="shared" si="128"/>
        <v>1.7000000000000001E-2</v>
      </c>
      <c r="BC98" s="10">
        <f t="shared" si="129"/>
        <v>1.7000000000000001E-2</v>
      </c>
      <c r="BD98" s="9">
        <v>2.625</v>
      </c>
      <c r="BE98" s="3">
        <v>2.766</v>
      </c>
      <c r="BF98" s="15">
        <v>3.4319999999999999</v>
      </c>
      <c r="BG98" s="15">
        <f t="shared" si="130"/>
        <v>2.766</v>
      </c>
      <c r="BH98" s="9">
        <f t="shared" si="131"/>
        <v>0.14100000000000001</v>
      </c>
      <c r="BI98" s="10">
        <f t="shared" si="132"/>
        <v>0.66599999999999993</v>
      </c>
      <c r="BJ98" s="9">
        <v>2.625</v>
      </c>
      <c r="BK98" s="3">
        <v>2.766</v>
      </c>
      <c r="BL98" s="15">
        <v>3.4359999999999999</v>
      </c>
      <c r="BM98" s="15">
        <f t="shared" si="133"/>
        <v>2.766</v>
      </c>
      <c r="BN98" s="9">
        <f t="shared" si="134"/>
        <v>0.14100000000000001</v>
      </c>
      <c r="BO98" s="10">
        <f t="shared" si="135"/>
        <v>0.66999999999999993</v>
      </c>
      <c r="BP98">
        <f t="shared" si="136"/>
        <v>0</v>
      </c>
      <c r="BQ98" s="93">
        <f t="shared" si="137"/>
        <v>1</v>
      </c>
      <c r="BR98" s="93">
        <f t="shared" si="138"/>
        <v>1</v>
      </c>
      <c r="BS98" s="93" t="str">
        <f>VLOOKUP(C98,'Koppeling locatie - aslocatie'!$A$2:$C$8139,2,FALSE)</f>
        <v>AM_EX_L_34_28</v>
      </c>
      <c r="BT98" s="93">
        <f>VLOOKUP($BS98,aslocaties_v01!$C$3:$AA$500,MATCH($K$3/10,aslocaties_v01!$C$2:$X$2),FALSE)</f>
        <v>2.8029999999999999</v>
      </c>
      <c r="BU98" s="93">
        <f>VLOOKUP(BS98,aslocaties_v01!$C$3:$AA$500,MATCH($K$3,aslocaties_v01!$C$2:$X$2),FALSE)</f>
        <v>3.1429999999999998</v>
      </c>
      <c r="BV98" s="93">
        <f>VLOOKUP(BS98,aslocaties_v01!$C$3:$AA$500,MATCH($K$3*10,aslocaties_v01!$C$2:$Y$2),FALSE)</f>
        <v>3.5790000000000002</v>
      </c>
      <c r="BW98" s="93">
        <f t="shared" si="139"/>
        <v>0.33999999999999986</v>
      </c>
      <c r="BX98" s="93">
        <f t="shared" si="140"/>
        <v>0.43600000000000039</v>
      </c>
      <c r="BY98" s="94">
        <f t="shared" si="141"/>
        <v>1.411347517730495</v>
      </c>
      <c r="BZ98" s="94">
        <f t="shared" si="142"/>
        <v>0.3343511450381671</v>
      </c>
      <c r="CA98" s="94">
        <f t="shared" si="143"/>
        <v>0.17799999999999994</v>
      </c>
      <c r="CB98">
        <f t="shared" si="144"/>
        <v>0.37699999999999978</v>
      </c>
      <c r="CC98" s="58">
        <f t="shared" si="145"/>
        <v>0.15800000000000036</v>
      </c>
      <c r="CD98" s="95" t="b">
        <f t="shared" si="146"/>
        <v>1</v>
      </c>
      <c r="CE98" s="96" t="b">
        <f t="shared" si="147"/>
        <v>1</v>
      </c>
      <c r="CF98" t="b">
        <f t="shared" si="148"/>
        <v>1</v>
      </c>
      <c r="CG98" t="b">
        <f t="shared" si="149"/>
        <v>1</v>
      </c>
      <c r="CH98" s="84" t="b">
        <f t="shared" si="150"/>
        <v>0</v>
      </c>
      <c r="CI98" t="str">
        <f t="shared" si="151"/>
        <v/>
      </c>
      <c r="CJ98" t="b">
        <f t="shared" si="152"/>
        <v>0</v>
      </c>
      <c r="CK98" t="b">
        <f t="shared" si="153"/>
        <v>1</v>
      </c>
      <c r="CL98" s="84" t="b">
        <f t="shared" si="173"/>
        <v>1</v>
      </c>
      <c r="CM98">
        <f t="shared" si="154"/>
        <v>0.08</v>
      </c>
      <c r="CN98" t="b">
        <f t="shared" si="155"/>
        <v>1</v>
      </c>
      <c r="CO98" s="84">
        <f t="shared" si="156"/>
        <v>7.7123397435897427</v>
      </c>
      <c r="CP98" t="b">
        <f t="shared" si="157"/>
        <v>1</v>
      </c>
      <c r="CQ98" s="96" t="b">
        <f t="shared" si="158"/>
        <v>0</v>
      </c>
      <c r="CR98" t="b">
        <f t="shared" si="159"/>
        <v>0</v>
      </c>
      <c r="CS98" t="b">
        <f t="shared" si="160"/>
        <v>0</v>
      </c>
      <c r="CT98" t="b">
        <f t="shared" si="161"/>
        <v>1</v>
      </c>
      <c r="CU98" t="b">
        <f t="shared" si="162"/>
        <v>1</v>
      </c>
      <c r="CV98" s="84" t="b">
        <f t="shared" si="163"/>
        <v>0</v>
      </c>
      <c r="CW98" t="b">
        <f t="shared" si="164"/>
        <v>0</v>
      </c>
      <c r="CX98" t="b">
        <f t="shared" si="165"/>
        <v>0</v>
      </c>
      <c r="CY98" t="b">
        <f t="shared" si="166"/>
        <v>1</v>
      </c>
      <c r="CZ98" t="b">
        <f t="shared" si="167"/>
        <v>1</v>
      </c>
      <c r="DA98" s="84">
        <f t="shared" si="168"/>
        <v>2</v>
      </c>
      <c r="DB98" t="b">
        <f t="shared" si="169"/>
        <v>1</v>
      </c>
    </row>
    <row r="99" spans="1:106">
      <c r="A99" s="9">
        <v>488</v>
      </c>
      <c r="B99" s="3">
        <v>2</v>
      </c>
      <c r="C99" s="3" t="s">
        <v>1250</v>
      </c>
      <c r="D99" s="3" t="str">
        <f t="shared" ref="D99:D105" si="174">IF(ISERROR(FIND("_",C99)),C99,LEFT(C99,LEN(C99)-LEN(RIGHT(C99,LEN(C99)-FIND("~",SUBSTITUTE(C99,"_","~",LEN(C99)-LEN(SUBSTITUTE(C99,"_",""))))))) &amp; TEXT(INT(RIGHT(C99,LEN(C99)-FIND("~",SUBSTITUTE(C99,"_","~",LEN(C99)-LEN(SUBSTITUTE(C99,"_","")))))), "0000") )</f>
        <v>AM_1_34-1_dk_0093</v>
      </c>
      <c r="E99" s="3" t="str">
        <f t="shared" ref="E99:E105" si="175">TEXT(INT(RIGHT(C99,LEN(C99)-FIND("~",SUBSTITUTE(C99,"_","~",LEN(C99)-LEN(SUBSTITUTE(C99,"_","")))))), "0000")</f>
        <v>0093</v>
      </c>
      <c r="F99" s="3">
        <v>107442.219</v>
      </c>
      <c r="G99" s="15">
        <v>414256.43800000002</v>
      </c>
      <c r="H99" s="35" t="str">
        <f t="shared" ref="H99:H105" si="176">IF(COUNTIF(C:C, "="&amp;C99)=1,"ja", "nee")</f>
        <v>ja</v>
      </c>
      <c r="I99" s="42">
        <v>25.744</v>
      </c>
      <c r="J99" s="20" t="s">
        <v>2278</v>
      </c>
      <c r="K99" s="21">
        <v>10000</v>
      </c>
      <c r="L99" s="28">
        <f t="shared" si="170"/>
        <v>1</v>
      </c>
      <c r="M99" s="28">
        <f t="shared" si="171"/>
        <v>1</v>
      </c>
      <c r="N99" s="56">
        <f t="shared" ref="N99:N105" si="177">INT(K99/L99*M99)</f>
        <v>10000</v>
      </c>
      <c r="O99" s="33">
        <f t="shared" si="172"/>
        <v>106.73094666498741</v>
      </c>
      <c r="P99" s="37">
        <f t="shared" ref="P99:P104" si="178">SQRT((F99-F100)^2+(G99-G100)^2)</f>
        <v>104.922762916331</v>
      </c>
      <c r="Q99" s="9" t="s">
        <v>12</v>
      </c>
      <c r="R99" s="55" t="s">
        <v>12</v>
      </c>
      <c r="S99" s="55">
        <v>1.845</v>
      </c>
      <c r="T99" s="55">
        <v>1.861</v>
      </c>
      <c r="U99" s="55">
        <v>1.8779999999999999</v>
      </c>
      <c r="V99" s="3">
        <v>1.8939999999999999</v>
      </c>
      <c r="W99" s="3">
        <v>2.1240000000000001</v>
      </c>
      <c r="X99" s="3" t="s">
        <v>12</v>
      </c>
      <c r="Y99" s="3">
        <v>3.286</v>
      </c>
      <c r="Z99" s="15" t="s">
        <v>12</v>
      </c>
      <c r="AA99" s="10">
        <f t="shared" ref="AA99:AA105" si="179">LOOKUP($K99,$Q$2:$Z$2,Q99:Z99)</f>
        <v>2.1240000000000001</v>
      </c>
      <c r="AB99" s="9">
        <f t="shared" ref="AB99:AB105" si="180">LOOKUP($K99,$Q$2:$Z$2,Q99:Z99)-LOOKUP(0.1*$K99,$Q$2:$Z$2,Q99:Z99)</f>
        <v>0.24600000000000022</v>
      </c>
      <c r="AC99" s="10">
        <f t="shared" ref="AC99:AC105" si="181">LOOKUP(10*$K99,$Q$2:$Z$2,Q99:Z99)-LOOKUP($K99,$Q$2:$Z$2,Q99:Z99)</f>
        <v>1.1619999999999999</v>
      </c>
      <c r="AD99" s="9" t="s">
        <v>12</v>
      </c>
      <c r="AE99" s="55" t="s">
        <v>12</v>
      </c>
      <c r="AF99" s="55">
        <v>4.4999999999999998E-2</v>
      </c>
      <c r="AG99" s="55">
        <v>5.1999999999999998E-2</v>
      </c>
      <c r="AH99" s="55">
        <v>6.0999999999999999E-2</v>
      </c>
      <c r="AI99" s="3">
        <v>6.8000000000000005E-2</v>
      </c>
      <c r="AJ99" s="3">
        <v>7.6999999999999999E-2</v>
      </c>
      <c r="AK99" s="3" t="s">
        <v>12</v>
      </c>
      <c r="AL99" s="3">
        <v>9.2999999999999999E-2</v>
      </c>
      <c r="AM99" s="15" t="s">
        <v>12</v>
      </c>
      <c r="AN99" s="10">
        <f t="shared" ref="AN99:AN105" si="182">LOOKUP($K99,$Q$2:$Z$2,AD99:AM99)</f>
        <v>7.6999999999999999E-2</v>
      </c>
      <c r="AO99" s="9">
        <f t="shared" ref="AO99:AO105" si="183">LOOKUP($K99,$Q$2:$Z$2,AD99:AM99)-LOOKUP(0.1*$K99,$Q$2:$Z$2,AD99:AM99)</f>
        <v>1.6E-2</v>
      </c>
      <c r="AP99" s="10">
        <f t="shared" ref="AP99:AP105" si="184">LOOKUP(10*$K99,$Q$2:$Z$2,AD99:AM99)-LOOKUP($K99,$Q$2:$Z$2,AD99:AM99)</f>
        <v>1.6E-2</v>
      </c>
      <c r="AQ99" s="9" t="s">
        <v>12</v>
      </c>
      <c r="AR99" s="55" t="s">
        <v>12</v>
      </c>
      <c r="AS99" s="55">
        <v>4.7E-2</v>
      </c>
      <c r="AT99" s="55">
        <v>5.5E-2</v>
      </c>
      <c r="AU99" s="55">
        <v>6.3E-2</v>
      </c>
      <c r="AV99" s="3">
        <v>7.0999999999999994E-2</v>
      </c>
      <c r="AW99" s="3">
        <v>0.08</v>
      </c>
      <c r="AX99" s="3" t="s">
        <v>12</v>
      </c>
      <c r="AY99" s="3">
        <v>9.7000000000000003E-2</v>
      </c>
      <c r="AZ99" s="15" t="s">
        <v>12</v>
      </c>
      <c r="BA99" s="10">
        <f t="shared" ref="BA99:BA105" si="185">LOOKUP($K99,$Q$2:$Z$2,AQ99:AZ99)</f>
        <v>0.08</v>
      </c>
      <c r="BB99" s="9">
        <f t="shared" ref="BB99:BB105" si="186">LOOKUP($K99,$Q$2:$Z$2,AQ99:AZ99)-LOOKUP(0.1*$K99,$Q$2:$Z$2,AQ99:AZ99)</f>
        <v>1.7000000000000001E-2</v>
      </c>
      <c r="BC99" s="10">
        <f t="shared" ref="BC99:BC105" si="187">LOOKUP(10*$K99,$Q$2:$Z$2,AQ99:AZ99)-LOOKUP($K99,$Q$2:$Z$2,AQ99:AZ99)</f>
        <v>1.7000000000000001E-2</v>
      </c>
      <c r="BD99" s="9">
        <v>1.8779999999999999</v>
      </c>
      <c r="BE99" s="3">
        <v>2.1240000000000001</v>
      </c>
      <c r="BF99" s="15">
        <v>3.298</v>
      </c>
      <c r="BG99" s="15">
        <f t="shared" ref="BG99:BG105" si="188">LOOKUP($N99,$BD$2:$BF$2,BD99:BF99)</f>
        <v>2.1240000000000001</v>
      </c>
      <c r="BH99" s="9">
        <f t="shared" ref="BH99:BH105" si="189">BE99-BD99</f>
        <v>0.24600000000000022</v>
      </c>
      <c r="BI99" s="10">
        <f t="shared" ref="BI99:BI105" si="190">BF99-BE99</f>
        <v>1.1739999999999999</v>
      </c>
      <c r="BJ99" s="9">
        <v>1.8779999999999999</v>
      </c>
      <c r="BK99" s="3">
        <v>2.1240000000000001</v>
      </c>
      <c r="BL99" s="15">
        <v>3.3</v>
      </c>
      <c r="BM99" s="15">
        <f t="shared" ref="BM99:BM105" si="191">LOOKUP($N99,$BD$2:$BF$2,BJ99:BL99)</f>
        <v>2.1240000000000001</v>
      </c>
      <c r="BN99" s="9">
        <f t="shared" ref="BN99:BN105" si="192">BK99-BJ99</f>
        <v>0.24600000000000022</v>
      </c>
      <c r="BO99" s="10">
        <f t="shared" ref="BO99:BO105" si="193">BL99-BK99</f>
        <v>1.1759999999999997</v>
      </c>
      <c r="BP99">
        <f t="shared" ref="BP99:BP105" si="194">IF(AND(ISERROR(FIND("Fout",Q99)), ISERROR(FIND("Fout",AD99)), ISERROR(FIND("Fout",AQ99)), ISERROR(FIND( "Fout",BD99)), ISERROR(FIND( "Fout",BJ99))),0,1)</f>
        <v>0</v>
      </c>
      <c r="BQ99" s="93">
        <f t="shared" ref="BQ99:BQ105" si="195">IF(AB99=0, -1, BH99/AB99)</f>
        <v>1</v>
      </c>
      <c r="BR99" s="93">
        <f t="shared" ref="BR99:BR105" si="196">IF(AB99=0,-1,BN99/AB99)</f>
        <v>1</v>
      </c>
      <c r="BS99" s="93" t="str">
        <f>VLOOKUP(C99,'Koppeling locatie - aslocatie'!$A$2:$C$8139,2,FALSE)</f>
        <v>AM_EX_L_34_28</v>
      </c>
      <c r="BT99" s="93">
        <f>VLOOKUP($BS99,aslocaties_v01!$C$3:$AA$500,MATCH($K$3/10,aslocaties_v01!$C$2:$X$2),FALSE)</f>
        <v>2.8029999999999999</v>
      </c>
      <c r="BU99" s="93">
        <f>VLOOKUP(BS99,aslocaties_v01!$C$3:$AA$500,MATCH($K$3,aslocaties_v01!$C$2:$X$2),FALSE)</f>
        <v>3.1429999999999998</v>
      </c>
      <c r="BV99" s="93">
        <f>VLOOKUP(BS99,aslocaties_v01!$C$3:$AA$500,MATCH($K$3*10,aslocaties_v01!$C$2:$Y$2),FALSE)</f>
        <v>3.5790000000000002</v>
      </c>
      <c r="BW99" s="93">
        <f t="shared" ref="BW99:BW105" si="197">BU99-BT99</f>
        <v>0.33999999999999986</v>
      </c>
      <c r="BX99" s="93">
        <f t="shared" ref="BX99:BX105" si="198">BV99-BU99</f>
        <v>0.43600000000000039</v>
      </c>
      <c r="BY99" s="94">
        <f t="shared" ref="BY99:BY105" si="199">IFERROR(ABS(1-BW99/AB99), 999)</f>
        <v>0.38211382113820958</v>
      </c>
      <c r="BZ99" s="94">
        <f t="shared" ref="BZ99:BZ105" si="200">IFERROR(ABS(1-BX99/AC99), 999)</f>
        <v>0.62478485370051606</v>
      </c>
      <c r="CA99" s="94">
        <f t="shared" ref="CA99:CA105" si="201">ABS(LOOKUP(0.1*$K99,$Q$2:$Z$2,Q99:Z99)-BT99)</f>
        <v>0.92500000000000004</v>
      </c>
      <c r="CB99">
        <f t="shared" ref="CB99:CB105" si="202">ABS(LOOKUP($K99,$Q$2:$Z$2,Q99:Z99)-BU99)</f>
        <v>1.0189999999999997</v>
      </c>
      <c r="CC99" s="58">
        <f t="shared" ref="CC99:CC105" si="203">ABS(LOOKUP(10*$K99,$Q$2:$Z$2,Q99:Z99)-BV99)</f>
        <v>0.29300000000000015</v>
      </c>
      <c r="CD99" s="95" t="b">
        <f t="shared" ref="CD99:CD105" si="204">OR(BY99&gt;0.1,BZ99&gt;0.1, CA99&gt;=0.15, CB99&gt;=0.15, CC99&gt;=0.15)</f>
        <v>1</v>
      </c>
      <c r="CE99" s="96" t="b">
        <f t="shared" ref="CE99:CE105" si="205">AA99&lt;AVERAGE(AA:AA)+2*STDEV(AA:AA)</f>
        <v>1</v>
      </c>
      <c r="CF99" t="b">
        <f t="shared" ref="CF99:CF105" si="206">BG99&lt;AVERAGE(BG:BG)+2*STDEV(BG:BG)</f>
        <v>1</v>
      </c>
      <c r="CG99" t="b">
        <f t="shared" ref="CG99:CG105" si="207">BM99&lt;AVERAGE(BM:BM)+2*STDEV(BM:BM)</f>
        <v>1</v>
      </c>
      <c r="CH99" s="84" t="b">
        <f t="shared" ref="CH99:CH105" si="208">AN99&gt;0.25</f>
        <v>0</v>
      </c>
      <c r="CI99" t="str">
        <f t="shared" ref="CI99:CI105" si="209">IF(CH99,AN99,"")</f>
        <v/>
      </c>
      <c r="CJ99" t="b">
        <f t="shared" ref="CJ99:CJ105" si="210">CI99&lt;AVERAGE(CI:CI)+3*STDEV(CI:CI)</f>
        <v>0</v>
      </c>
      <c r="CK99" t="b">
        <f t="shared" ref="CK99:CK105" si="211">AN99&lt;1.25</f>
        <v>1</v>
      </c>
      <c r="CL99" s="84" t="b">
        <f t="shared" si="173"/>
        <v>1</v>
      </c>
      <c r="CM99">
        <f t="shared" ref="CM99:CM105" si="212">IF(CL99,BA99,"")</f>
        <v>0.08</v>
      </c>
      <c r="CN99" t="b">
        <f t="shared" ref="CN99:CN105" si="213">CM99&lt;AVERAGE(CM:CM)+3*STDEV(CM:CM)</f>
        <v>1</v>
      </c>
      <c r="CO99" s="84">
        <f t="shared" ref="CO99:CO105" si="214">IF(BA99=0, -1, AN99/(1.56*BA99^2))</f>
        <v>7.7123397435897427</v>
      </c>
      <c r="CP99" t="b">
        <f t="shared" ref="CP99:CP105" si="215">OR(CO99&gt;0.035, CO99&lt;0.065)</f>
        <v>1</v>
      </c>
      <c r="CQ99" s="96" t="b">
        <f t="shared" ref="CQ99:CQ105" si="216">IF(O99="-", "-", ABS(AA99-AA98)&lt;O99*$CR$1)</f>
        <v>0</v>
      </c>
      <c r="CR99" t="b">
        <f t="shared" ref="CR99:CR105" si="217">IF(O99="-","-",ABS(BG99-BG98)&lt;O99*$CS$1)</f>
        <v>0</v>
      </c>
      <c r="CS99" t="b">
        <f t="shared" ref="CS99:CS105" si="218">IF(O99="-","-",ABS(BM99-BM98)&lt;O99*$CT$1)</f>
        <v>0</v>
      </c>
      <c r="CT99" t="b">
        <f t="shared" ref="CT99:CT105" si="219">IF(O99="-","-",ABS(AN99-AN98)&lt;O99*$CU$1)</f>
        <v>1</v>
      </c>
      <c r="CU99" t="b">
        <f t="shared" ref="CU99:CU105" si="220">IF(O99="-","-",ABS(BA98-BA99)&lt;O99*$CV$1)</f>
        <v>1</v>
      </c>
      <c r="CV99" s="84" t="b">
        <f t="shared" ref="CV99:CV104" si="221">IF(P99="-","-",ABS(AA100-AA99)&lt;P99*$CR$1)</f>
        <v>0</v>
      </c>
      <c r="CW99" t="b">
        <f t="shared" ref="CW99:CW104" si="222">IF(P99="-","-",ABS(BG100-BG99)&lt;P99*$CS$1)</f>
        <v>0</v>
      </c>
      <c r="CX99" t="b">
        <f t="shared" ref="CX99:CX104" si="223">IF(P99="-","-",ABS(BM100-BM99)&lt;P99*$CT$1)</f>
        <v>0</v>
      </c>
      <c r="CY99" t="b">
        <f t="shared" ref="CY99:CY104" si="224">IF(P99="-","-",ABS(AN100-AN99)&lt;P99*$CU$1)</f>
        <v>1</v>
      </c>
      <c r="CZ99" t="b">
        <f t="shared" ref="CZ99:CZ104" si="225">IF(P99="-","-",ABS(BA99-BA100)&lt;P99*$CV$1)</f>
        <v>1</v>
      </c>
      <c r="DA99" s="84">
        <f t="shared" ref="DA99:DA105" si="226">IFERROR(IF(AND(CQ99:CU99),0,1), 0)+IFERROR(IF(AND(CV99:CZ99),0,1),0)</f>
        <v>2</v>
      </c>
      <c r="DB99" t="b">
        <f t="shared" ref="DB99:DB105" si="227">AND(DA99&gt;0,CD99)</f>
        <v>1</v>
      </c>
    </row>
    <row r="100" spans="1:106">
      <c r="A100" s="9">
        <v>489</v>
      </c>
      <c r="B100" s="3">
        <v>2</v>
      </c>
      <c r="C100" s="3" t="s">
        <v>1251</v>
      </c>
      <c r="D100" s="3" t="str">
        <f t="shared" si="174"/>
        <v>AM_1_34-1_dk_0094</v>
      </c>
      <c r="E100" s="3" t="str">
        <f t="shared" si="175"/>
        <v>0094</v>
      </c>
      <c r="F100" s="3">
        <v>107349.016</v>
      </c>
      <c r="G100" s="15">
        <v>414304.625</v>
      </c>
      <c r="H100" s="35" t="str">
        <f t="shared" si="176"/>
        <v>ja</v>
      </c>
      <c r="I100" s="42">
        <v>25.910399999999999</v>
      </c>
      <c r="J100" s="20" t="s">
        <v>2278</v>
      </c>
      <c r="K100" s="21">
        <v>10000</v>
      </c>
      <c r="L100" s="28">
        <f t="shared" ref="L100:L105" si="228">L99</f>
        <v>1</v>
      </c>
      <c r="M100" s="28">
        <f t="shared" ref="M100:M105" si="229">M99</f>
        <v>1</v>
      </c>
      <c r="N100" s="56">
        <f t="shared" si="177"/>
        <v>10000</v>
      </c>
      <c r="O100" s="33">
        <f t="shared" ref="O100:O105" si="230">SQRT((F99-F100)^2+(G99-G100)^2)</f>
        <v>104.922762916331</v>
      </c>
      <c r="P100" s="37">
        <f t="shared" si="178"/>
        <v>77.540631084597905</v>
      </c>
      <c r="Q100" s="9" t="s">
        <v>12</v>
      </c>
      <c r="R100" s="55" t="s">
        <v>12</v>
      </c>
      <c r="S100" s="55">
        <v>1.478</v>
      </c>
      <c r="T100" s="55">
        <v>1.4910000000000001</v>
      </c>
      <c r="U100" s="55">
        <v>1.518</v>
      </c>
      <c r="V100" s="3">
        <v>1.5589999999999999</v>
      </c>
      <c r="W100" s="3">
        <v>1.641</v>
      </c>
      <c r="X100" s="3" t="s">
        <v>12</v>
      </c>
      <c r="Y100" s="3">
        <v>3.1930000000000001</v>
      </c>
      <c r="Z100" s="15" t="s">
        <v>12</v>
      </c>
      <c r="AA100" s="10">
        <f t="shared" si="179"/>
        <v>1.641</v>
      </c>
      <c r="AB100" s="9">
        <f t="shared" si="180"/>
        <v>0.123</v>
      </c>
      <c r="AC100" s="10">
        <f t="shared" si="181"/>
        <v>1.552</v>
      </c>
      <c r="AD100" s="9" t="s">
        <v>12</v>
      </c>
      <c r="AE100" s="55" t="s">
        <v>12</v>
      </c>
      <c r="AF100" s="55">
        <v>5.8000000000000003E-2</v>
      </c>
      <c r="AG100" s="55">
        <v>6.8000000000000005E-2</v>
      </c>
      <c r="AH100" s="55">
        <v>7.8E-2</v>
      </c>
      <c r="AI100" s="3">
        <v>8.7999999999999995E-2</v>
      </c>
      <c r="AJ100" s="3">
        <v>9.9000000000000005E-2</v>
      </c>
      <c r="AK100" s="3" t="s">
        <v>12</v>
      </c>
      <c r="AL100" s="3">
        <v>0.41499999999999998</v>
      </c>
      <c r="AM100" s="15" t="s">
        <v>12</v>
      </c>
      <c r="AN100" s="10">
        <f t="shared" si="182"/>
        <v>9.9000000000000005E-2</v>
      </c>
      <c r="AO100" s="9">
        <f t="shared" si="183"/>
        <v>2.1000000000000005E-2</v>
      </c>
      <c r="AP100" s="10">
        <f t="shared" si="184"/>
        <v>0.31599999999999995</v>
      </c>
      <c r="AQ100" s="9" t="s">
        <v>12</v>
      </c>
      <c r="AR100" s="55" t="s">
        <v>12</v>
      </c>
      <c r="AS100" s="55">
        <v>6.3E-2</v>
      </c>
      <c r="AT100" s="55">
        <v>7.3999999999999996E-2</v>
      </c>
      <c r="AU100" s="55">
        <v>8.5999999999999993E-2</v>
      </c>
      <c r="AV100" s="3">
        <v>9.7000000000000003E-2</v>
      </c>
      <c r="AW100" s="3">
        <v>0.32900000000000001</v>
      </c>
      <c r="AX100" s="3" t="s">
        <v>12</v>
      </c>
      <c r="AY100" s="3">
        <v>1.399</v>
      </c>
      <c r="AZ100" s="15" t="s">
        <v>12</v>
      </c>
      <c r="BA100" s="10">
        <f t="shared" si="185"/>
        <v>0.32900000000000001</v>
      </c>
      <c r="BB100" s="9">
        <f t="shared" si="186"/>
        <v>0.24300000000000002</v>
      </c>
      <c r="BC100" s="10">
        <f t="shared" si="187"/>
        <v>1.07</v>
      </c>
      <c r="BD100" s="9">
        <v>1.518</v>
      </c>
      <c r="BE100" s="3">
        <v>1.6739999999999999</v>
      </c>
      <c r="BF100" s="15">
        <v>3.4209999999999998</v>
      </c>
      <c r="BG100" s="15">
        <f t="shared" si="188"/>
        <v>1.6739999999999999</v>
      </c>
      <c r="BH100" s="9">
        <f t="shared" si="189"/>
        <v>0.15599999999999992</v>
      </c>
      <c r="BI100" s="10">
        <f t="shared" si="190"/>
        <v>1.7469999999999999</v>
      </c>
      <c r="BJ100" s="9">
        <v>1.5189999999999999</v>
      </c>
      <c r="BK100" s="3">
        <v>1.6879999999999999</v>
      </c>
      <c r="BL100" s="15">
        <v>3.5129999999999999</v>
      </c>
      <c r="BM100" s="15">
        <f t="shared" si="191"/>
        <v>1.6879999999999999</v>
      </c>
      <c r="BN100" s="9">
        <f t="shared" si="192"/>
        <v>0.16900000000000004</v>
      </c>
      <c r="BO100" s="10">
        <f t="shared" si="193"/>
        <v>1.825</v>
      </c>
      <c r="BP100">
        <f t="shared" si="194"/>
        <v>0</v>
      </c>
      <c r="BQ100" s="93">
        <f t="shared" si="195"/>
        <v>1.2682926829268286</v>
      </c>
      <c r="BR100" s="93">
        <f t="shared" si="196"/>
        <v>1.3739837398373986</v>
      </c>
      <c r="BS100" s="93" t="str">
        <f>VLOOKUP(C100,'Koppeling locatie - aslocatie'!$A$2:$C$8139,2,FALSE)</f>
        <v>AM_EX_L_34_30</v>
      </c>
      <c r="BT100" s="93">
        <f>VLOOKUP($BS100,aslocaties_v01!$C$3:$AA$500,MATCH($K$3/10,aslocaties_v01!$C$2:$X$2),FALSE)</f>
        <v>2.7970000000000002</v>
      </c>
      <c r="BU100" s="93">
        <f>VLOOKUP(BS100,aslocaties_v01!$C$3:$AA$500,MATCH($K$3,aslocaties_v01!$C$2:$X$2),FALSE)</f>
        <v>3.1360000000000001</v>
      </c>
      <c r="BV100" s="93">
        <f>VLOOKUP(BS100,aslocaties_v01!$C$3:$AA$500,MATCH($K$3*10,aslocaties_v01!$C$2:$Y$2),FALSE)</f>
        <v>3.5720000000000001</v>
      </c>
      <c r="BW100" s="93">
        <f t="shared" si="197"/>
        <v>0.33899999999999997</v>
      </c>
      <c r="BX100" s="93">
        <f t="shared" si="198"/>
        <v>0.43599999999999994</v>
      </c>
      <c r="BY100" s="94">
        <f t="shared" si="199"/>
        <v>1.7560975609756095</v>
      </c>
      <c r="BZ100" s="94">
        <f t="shared" si="200"/>
        <v>0.71907216494845372</v>
      </c>
      <c r="CA100" s="94">
        <f t="shared" si="201"/>
        <v>1.2790000000000001</v>
      </c>
      <c r="CB100">
        <f t="shared" si="202"/>
        <v>1.4950000000000001</v>
      </c>
      <c r="CC100" s="58">
        <f t="shared" si="203"/>
        <v>0.379</v>
      </c>
      <c r="CD100" s="95" t="b">
        <f t="shared" si="204"/>
        <v>1</v>
      </c>
      <c r="CE100" s="96" t="b">
        <f t="shared" si="205"/>
        <v>1</v>
      </c>
      <c r="CF100" t="b">
        <f t="shared" si="206"/>
        <v>1</v>
      </c>
      <c r="CG100" t="b">
        <f t="shared" si="207"/>
        <v>1</v>
      </c>
      <c r="CH100" s="84" t="b">
        <f t="shared" si="208"/>
        <v>0</v>
      </c>
      <c r="CI100" t="str">
        <f t="shared" si="209"/>
        <v/>
      </c>
      <c r="CJ100" t="b">
        <f t="shared" si="210"/>
        <v>0</v>
      </c>
      <c r="CK100" t="b">
        <f t="shared" si="211"/>
        <v>1</v>
      </c>
      <c r="CL100" s="84" t="b">
        <f t="shared" ref="CL100:CL105" si="231">BA100&lt;AVERAGE(BA:BA)+2*STDEV(BA:BA)</f>
        <v>1</v>
      </c>
      <c r="CM100">
        <f t="shared" si="212"/>
        <v>0.32900000000000001</v>
      </c>
      <c r="CN100" t="b">
        <f t="shared" si="213"/>
        <v>1</v>
      </c>
      <c r="CO100" s="84">
        <f t="shared" si="214"/>
        <v>0.58629852330945265</v>
      </c>
      <c r="CP100" t="b">
        <f t="shared" si="215"/>
        <v>1</v>
      </c>
      <c r="CQ100" s="96" t="b">
        <f t="shared" si="216"/>
        <v>0</v>
      </c>
      <c r="CR100" t="b">
        <f t="shared" si="217"/>
        <v>0</v>
      </c>
      <c r="CS100" t="b">
        <f t="shared" si="218"/>
        <v>0</v>
      </c>
      <c r="CT100" t="b">
        <f t="shared" si="219"/>
        <v>1</v>
      </c>
      <c r="CU100" t="b">
        <f t="shared" si="220"/>
        <v>1</v>
      </c>
      <c r="CV100" s="84" t="b">
        <f t="shared" si="221"/>
        <v>0</v>
      </c>
      <c r="CW100" t="b">
        <f t="shared" si="222"/>
        <v>0</v>
      </c>
      <c r="CX100" t="b">
        <f t="shared" si="223"/>
        <v>0</v>
      </c>
      <c r="CY100" t="b">
        <f t="shared" si="224"/>
        <v>1</v>
      </c>
      <c r="CZ100" t="b">
        <f t="shared" si="225"/>
        <v>1</v>
      </c>
      <c r="DA100" s="84">
        <f t="shared" si="226"/>
        <v>2</v>
      </c>
      <c r="DB100" t="b">
        <f t="shared" si="227"/>
        <v>1</v>
      </c>
    </row>
    <row r="101" spans="1:106">
      <c r="A101" s="9">
        <v>490</v>
      </c>
      <c r="B101" s="3">
        <v>2</v>
      </c>
      <c r="C101" s="3" t="s">
        <v>1252</v>
      </c>
      <c r="D101" s="3" t="str">
        <f t="shared" si="174"/>
        <v>AM_1_34-1_dk_0095</v>
      </c>
      <c r="E101" s="3" t="str">
        <f t="shared" si="175"/>
        <v>0095</v>
      </c>
      <c r="F101" s="3">
        <v>107288.266</v>
      </c>
      <c r="G101" s="15">
        <v>414352.81199999998</v>
      </c>
      <c r="H101" s="35" t="str">
        <f t="shared" si="176"/>
        <v>ja</v>
      </c>
      <c r="I101" s="42">
        <v>26.429099999999998</v>
      </c>
      <c r="J101" s="20" t="s">
        <v>2278</v>
      </c>
      <c r="K101" s="21">
        <v>10000</v>
      </c>
      <c r="L101" s="28">
        <f t="shared" si="228"/>
        <v>1</v>
      </c>
      <c r="M101" s="28">
        <f t="shared" si="229"/>
        <v>1</v>
      </c>
      <c r="N101" s="56">
        <f t="shared" si="177"/>
        <v>10000</v>
      </c>
      <c r="O101" s="33">
        <f t="shared" si="230"/>
        <v>77.540631084597905</v>
      </c>
      <c r="P101" s="37">
        <f t="shared" si="178"/>
        <v>102.08084954584601</v>
      </c>
      <c r="Q101" s="9" t="s">
        <v>12</v>
      </c>
      <c r="R101" s="55" t="s">
        <v>12</v>
      </c>
      <c r="S101" s="55">
        <v>2.512</v>
      </c>
      <c r="T101" s="55">
        <v>2.6349999999999998</v>
      </c>
      <c r="U101" s="55">
        <v>2.7490000000000001</v>
      </c>
      <c r="V101" s="3">
        <v>2.851</v>
      </c>
      <c r="W101" s="3">
        <v>2.9870000000000001</v>
      </c>
      <c r="X101" s="3" t="s">
        <v>12</v>
      </c>
      <c r="Y101" s="3">
        <v>3.4889999999999999</v>
      </c>
      <c r="Z101" s="15" t="s">
        <v>12</v>
      </c>
      <c r="AA101" s="10">
        <f t="shared" si="179"/>
        <v>2.9870000000000001</v>
      </c>
      <c r="AB101" s="9">
        <f t="shared" si="180"/>
        <v>0.23799999999999999</v>
      </c>
      <c r="AC101" s="10">
        <f t="shared" si="181"/>
        <v>0.50199999999999978</v>
      </c>
      <c r="AD101" s="9" t="s">
        <v>12</v>
      </c>
      <c r="AE101" s="55" t="s">
        <v>12</v>
      </c>
      <c r="AF101" s="55">
        <v>4.3999999999999997E-2</v>
      </c>
      <c r="AG101" s="55">
        <v>5.1999999999999998E-2</v>
      </c>
      <c r="AH101" s="55">
        <v>6.0999999999999999E-2</v>
      </c>
      <c r="AI101" s="3">
        <v>6.8000000000000005E-2</v>
      </c>
      <c r="AJ101" s="3">
        <v>7.6999999999999999E-2</v>
      </c>
      <c r="AK101" s="3" t="s">
        <v>12</v>
      </c>
      <c r="AL101" s="3">
        <v>9.2999999999999999E-2</v>
      </c>
      <c r="AM101" s="15" t="s">
        <v>12</v>
      </c>
      <c r="AN101" s="10">
        <f t="shared" si="182"/>
        <v>7.6999999999999999E-2</v>
      </c>
      <c r="AO101" s="9">
        <f t="shared" si="183"/>
        <v>1.6E-2</v>
      </c>
      <c r="AP101" s="10">
        <f t="shared" si="184"/>
        <v>1.6E-2</v>
      </c>
      <c r="AQ101" s="9" t="s">
        <v>12</v>
      </c>
      <c r="AR101" s="55" t="s">
        <v>12</v>
      </c>
      <c r="AS101" s="55">
        <v>4.7E-2</v>
      </c>
      <c r="AT101" s="55">
        <v>5.5E-2</v>
      </c>
      <c r="AU101" s="55">
        <v>6.3E-2</v>
      </c>
      <c r="AV101" s="3">
        <v>7.0999999999999994E-2</v>
      </c>
      <c r="AW101" s="3">
        <v>0.08</v>
      </c>
      <c r="AX101" s="3" t="s">
        <v>12</v>
      </c>
      <c r="AY101" s="3">
        <v>9.7000000000000003E-2</v>
      </c>
      <c r="AZ101" s="15" t="s">
        <v>12</v>
      </c>
      <c r="BA101" s="10">
        <f t="shared" si="185"/>
        <v>0.08</v>
      </c>
      <c r="BB101" s="9">
        <f t="shared" si="186"/>
        <v>1.7000000000000001E-2</v>
      </c>
      <c r="BC101" s="10">
        <f t="shared" si="187"/>
        <v>1.7000000000000001E-2</v>
      </c>
      <c r="BD101" s="9">
        <v>2.7490000000000001</v>
      </c>
      <c r="BE101" s="3">
        <v>2.9870000000000001</v>
      </c>
      <c r="BF101" s="15">
        <v>3.4980000000000002</v>
      </c>
      <c r="BG101" s="15">
        <f t="shared" si="188"/>
        <v>2.9870000000000001</v>
      </c>
      <c r="BH101" s="9">
        <f t="shared" si="189"/>
        <v>0.23799999999999999</v>
      </c>
      <c r="BI101" s="10">
        <f t="shared" si="190"/>
        <v>0.51100000000000012</v>
      </c>
      <c r="BJ101" s="9">
        <v>2.7490000000000001</v>
      </c>
      <c r="BK101" s="3">
        <v>2.9870000000000001</v>
      </c>
      <c r="BL101" s="15">
        <v>3.4990000000000001</v>
      </c>
      <c r="BM101" s="15">
        <f t="shared" si="191"/>
        <v>2.9870000000000001</v>
      </c>
      <c r="BN101" s="9">
        <f t="shared" si="192"/>
        <v>0.23799999999999999</v>
      </c>
      <c r="BO101" s="10">
        <f t="shared" si="193"/>
        <v>0.51200000000000001</v>
      </c>
      <c r="BP101">
        <f t="shared" si="194"/>
        <v>0</v>
      </c>
      <c r="BQ101" s="93">
        <f t="shared" si="195"/>
        <v>1</v>
      </c>
      <c r="BR101" s="93">
        <f t="shared" si="196"/>
        <v>1</v>
      </c>
      <c r="BS101" s="93" t="str">
        <f>VLOOKUP(C101,'Koppeling locatie - aslocatie'!$A$2:$C$8139,2,FALSE)</f>
        <v>AM_EX_L_34_31</v>
      </c>
      <c r="BT101" s="93">
        <f>VLOOKUP($BS101,aslocaties_v01!$C$3:$AA$500,MATCH($K$3/10,aslocaties_v01!$C$2:$X$2),FALSE)</f>
        <v>2.794</v>
      </c>
      <c r="BU101" s="93">
        <f>VLOOKUP(BS101,aslocaties_v01!$C$3:$AA$500,MATCH($K$3,aslocaties_v01!$C$2:$X$2),FALSE)</f>
        <v>3.129</v>
      </c>
      <c r="BV101" s="93">
        <f>VLOOKUP(BS101,aslocaties_v01!$C$3:$AA$500,MATCH($K$3*10,aslocaties_v01!$C$2:$Y$2),FALSE)</f>
        <v>3.5649999999999999</v>
      </c>
      <c r="BW101" s="93">
        <f t="shared" si="197"/>
        <v>0.33499999999999996</v>
      </c>
      <c r="BX101" s="93">
        <f t="shared" si="198"/>
        <v>0.43599999999999994</v>
      </c>
      <c r="BY101" s="94">
        <f t="shared" si="199"/>
        <v>0.40756302521008392</v>
      </c>
      <c r="BZ101" s="94">
        <f t="shared" si="200"/>
        <v>0.13147410358565714</v>
      </c>
      <c r="CA101" s="94">
        <f t="shared" si="201"/>
        <v>4.4999999999999929E-2</v>
      </c>
      <c r="CB101">
        <f t="shared" si="202"/>
        <v>0.1419999999999999</v>
      </c>
      <c r="CC101" s="58">
        <f t="shared" si="203"/>
        <v>7.6000000000000068E-2</v>
      </c>
      <c r="CD101" s="95" t="b">
        <f t="shared" si="204"/>
        <v>1</v>
      </c>
      <c r="CE101" s="96" t="b">
        <f t="shared" si="205"/>
        <v>1</v>
      </c>
      <c r="CF101" t="b">
        <f t="shared" si="206"/>
        <v>1</v>
      </c>
      <c r="CG101" t="b">
        <f t="shared" si="207"/>
        <v>1</v>
      </c>
      <c r="CH101" s="84" t="b">
        <f t="shared" si="208"/>
        <v>0</v>
      </c>
      <c r="CI101" t="str">
        <f t="shared" si="209"/>
        <v/>
      </c>
      <c r="CJ101" t="b">
        <f t="shared" si="210"/>
        <v>0</v>
      </c>
      <c r="CK101" t="b">
        <f t="shared" si="211"/>
        <v>1</v>
      </c>
      <c r="CL101" s="84" t="b">
        <f t="shared" si="231"/>
        <v>1</v>
      </c>
      <c r="CM101">
        <f t="shared" si="212"/>
        <v>0.08</v>
      </c>
      <c r="CN101" t="b">
        <f t="shared" si="213"/>
        <v>1</v>
      </c>
      <c r="CO101" s="84">
        <f t="shared" si="214"/>
        <v>7.7123397435897427</v>
      </c>
      <c r="CP101" t="b">
        <f t="shared" si="215"/>
        <v>1</v>
      </c>
      <c r="CQ101" s="96" t="b">
        <f t="shared" si="216"/>
        <v>0</v>
      </c>
      <c r="CR101" t="b">
        <f t="shared" si="217"/>
        <v>0</v>
      </c>
      <c r="CS101" t="b">
        <f t="shared" si="218"/>
        <v>0</v>
      </c>
      <c r="CT101" t="b">
        <f t="shared" si="219"/>
        <v>1</v>
      </c>
      <c r="CU101" t="b">
        <f t="shared" si="220"/>
        <v>1</v>
      </c>
      <c r="CV101" s="84" t="b">
        <f t="shared" si="221"/>
        <v>0</v>
      </c>
      <c r="CW101" t="b">
        <f t="shared" si="222"/>
        <v>0</v>
      </c>
      <c r="CX101" t="b">
        <f t="shared" si="223"/>
        <v>0</v>
      </c>
      <c r="CY101" t="b">
        <f t="shared" si="224"/>
        <v>1</v>
      </c>
      <c r="CZ101" t="b">
        <f t="shared" si="225"/>
        <v>1</v>
      </c>
      <c r="DA101" s="84">
        <f t="shared" si="226"/>
        <v>2</v>
      </c>
      <c r="DB101" t="b">
        <f t="shared" si="227"/>
        <v>1</v>
      </c>
    </row>
    <row r="102" spans="1:106">
      <c r="A102" s="9">
        <v>491</v>
      </c>
      <c r="B102" s="3">
        <v>2</v>
      </c>
      <c r="C102" s="3" t="s">
        <v>1253</v>
      </c>
      <c r="D102" s="3" t="str">
        <f t="shared" si="174"/>
        <v>AM_1_34-1_dk_0096</v>
      </c>
      <c r="E102" s="3" t="str">
        <f t="shared" si="175"/>
        <v>0096</v>
      </c>
      <c r="F102" s="3">
        <v>107198.57799999999</v>
      </c>
      <c r="G102" s="15">
        <v>414401.56199999998</v>
      </c>
      <c r="H102" s="35" t="str">
        <f t="shared" si="176"/>
        <v>ja</v>
      </c>
      <c r="I102" s="42">
        <v>25.349799999999998</v>
      </c>
      <c r="J102" s="20" t="s">
        <v>2278</v>
      </c>
      <c r="K102" s="21">
        <v>10000</v>
      </c>
      <c r="L102" s="28">
        <f t="shared" si="228"/>
        <v>1</v>
      </c>
      <c r="M102" s="28">
        <f t="shared" si="229"/>
        <v>1</v>
      </c>
      <c r="N102" s="56">
        <f t="shared" si="177"/>
        <v>10000</v>
      </c>
      <c r="O102" s="33">
        <f t="shared" si="230"/>
        <v>102.08084954584601</v>
      </c>
      <c r="P102" s="37">
        <f t="shared" si="178"/>
        <v>100.52697216172406</v>
      </c>
      <c r="Q102" s="9" t="s">
        <v>12</v>
      </c>
      <c r="R102" s="55" t="s">
        <v>12</v>
      </c>
      <c r="S102" s="55">
        <v>2.5139999999999998</v>
      </c>
      <c r="T102" s="55">
        <v>2.6440000000000001</v>
      </c>
      <c r="U102" s="55">
        <v>2.78</v>
      </c>
      <c r="V102" s="3">
        <v>2.927</v>
      </c>
      <c r="W102" s="3">
        <v>3.125</v>
      </c>
      <c r="X102" s="3" t="s">
        <v>12</v>
      </c>
      <c r="Y102" s="3">
        <v>3.5680000000000001</v>
      </c>
      <c r="Z102" s="15" t="s">
        <v>12</v>
      </c>
      <c r="AA102" s="10">
        <f t="shared" si="179"/>
        <v>3.125</v>
      </c>
      <c r="AB102" s="9">
        <f t="shared" si="180"/>
        <v>0.3450000000000002</v>
      </c>
      <c r="AC102" s="10">
        <f t="shared" si="181"/>
        <v>0.44300000000000006</v>
      </c>
      <c r="AD102" s="9" t="s">
        <v>12</v>
      </c>
      <c r="AE102" s="55" t="s">
        <v>12</v>
      </c>
      <c r="AF102" s="55">
        <v>6.2E-2</v>
      </c>
      <c r="AG102" s="55">
        <v>7.2999999999999995E-2</v>
      </c>
      <c r="AH102" s="55">
        <v>8.5000000000000006E-2</v>
      </c>
      <c r="AI102" s="3">
        <v>9.6000000000000002E-2</v>
      </c>
      <c r="AJ102" s="3">
        <v>0.16300000000000001</v>
      </c>
      <c r="AK102" s="3" t="s">
        <v>12</v>
      </c>
      <c r="AL102" s="3">
        <v>0.39500000000000002</v>
      </c>
      <c r="AM102" s="15" t="s">
        <v>12</v>
      </c>
      <c r="AN102" s="10">
        <f t="shared" si="182"/>
        <v>0.16300000000000001</v>
      </c>
      <c r="AO102" s="9">
        <f t="shared" si="183"/>
        <v>7.8E-2</v>
      </c>
      <c r="AP102" s="10">
        <f t="shared" si="184"/>
        <v>0.23200000000000001</v>
      </c>
      <c r="AQ102" s="9" t="s">
        <v>12</v>
      </c>
      <c r="AR102" s="55" t="s">
        <v>12</v>
      </c>
      <c r="AS102" s="55">
        <v>8.2000000000000003E-2</v>
      </c>
      <c r="AT102" s="55">
        <v>9.6000000000000002E-2</v>
      </c>
      <c r="AU102" s="55">
        <v>0.255</v>
      </c>
      <c r="AV102" s="3">
        <v>0.55000000000000004</v>
      </c>
      <c r="AW102" s="3">
        <v>1.05</v>
      </c>
      <c r="AX102" s="3" t="s">
        <v>12</v>
      </c>
      <c r="AY102" s="3">
        <v>1.7609999999999999</v>
      </c>
      <c r="AZ102" s="15" t="s">
        <v>12</v>
      </c>
      <c r="BA102" s="10">
        <f t="shared" si="185"/>
        <v>1.05</v>
      </c>
      <c r="BB102" s="9">
        <f t="shared" si="186"/>
        <v>0.79500000000000004</v>
      </c>
      <c r="BC102" s="10">
        <f t="shared" si="187"/>
        <v>0.71099999999999985</v>
      </c>
      <c r="BD102" s="9">
        <v>2.7919999999999998</v>
      </c>
      <c r="BE102" s="3">
        <v>3.2109999999999999</v>
      </c>
      <c r="BF102" s="15">
        <v>3.859</v>
      </c>
      <c r="BG102" s="15">
        <f t="shared" si="188"/>
        <v>3.2109999999999999</v>
      </c>
      <c r="BH102" s="9">
        <f t="shared" si="189"/>
        <v>0.41900000000000004</v>
      </c>
      <c r="BI102" s="10">
        <f t="shared" si="190"/>
        <v>0.64800000000000013</v>
      </c>
      <c r="BJ102" s="9">
        <v>2.7909999999999999</v>
      </c>
      <c r="BK102" s="3">
        <v>3.2109999999999999</v>
      </c>
      <c r="BL102" s="15">
        <v>3.8929999999999998</v>
      </c>
      <c r="BM102" s="15">
        <f t="shared" si="191"/>
        <v>3.2109999999999999</v>
      </c>
      <c r="BN102" s="9">
        <f t="shared" si="192"/>
        <v>0.41999999999999993</v>
      </c>
      <c r="BO102" s="10">
        <f t="shared" si="193"/>
        <v>0.68199999999999994</v>
      </c>
      <c r="BP102">
        <f t="shared" si="194"/>
        <v>0</v>
      </c>
      <c r="BQ102" s="93">
        <f t="shared" si="195"/>
        <v>1.2144927536231878</v>
      </c>
      <c r="BR102" s="93">
        <f t="shared" si="196"/>
        <v>1.2173913043478253</v>
      </c>
      <c r="BS102" s="93" t="str">
        <f>VLOOKUP(C102,'Koppeling locatie - aslocatie'!$A$2:$C$8139,2,FALSE)</f>
        <v>AM_EX_L_34_31</v>
      </c>
      <c r="BT102" s="93">
        <f>VLOOKUP($BS102,aslocaties_v01!$C$3:$AA$500,MATCH($K$3/10,aslocaties_v01!$C$2:$X$2),FALSE)</f>
        <v>2.794</v>
      </c>
      <c r="BU102" s="93">
        <f>VLOOKUP(BS102,aslocaties_v01!$C$3:$AA$500,MATCH($K$3,aslocaties_v01!$C$2:$X$2),FALSE)</f>
        <v>3.129</v>
      </c>
      <c r="BV102" s="93">
        <f>VLOOKUP(BS102,aslocaties_v01!$C$3:$AA$500,MATCH($K$3*10,aslocaties_v01!$C$2:$Y$2),FALSE)</f>
        <v>3.5649999999999999</v>
      </c>
      <c r="BW102" s="93">
        <f t="shared" si="197"/>
        <v>0.33499999999999996</v>
      </c>
      <c r="BX102" s="93">
        <f t="shared" si="198"/>
        <v>0.43599999999999994</v>
      </c>
      <c r="BY102" s="94">
        <f t="shared" si="199"/>
        <v>2.8985507246377495E-2</v>
      </c>
      <c r="BZ102" s="94">
        <f t="shared" si="200"/>
        <v>1.5801354401806078E-2</v>
      </c>
      <c r="CA102" s="94">
        <f t="shared" si="201"/>
        <v>1.4000000000000234E-2</v>
      </c>
      <c r="CB102">
        <f t="shared" si="202"/>
        <v>4.0000000000000036E-3</v>
      </c>
      <c r="CC102" s="58">
        <f t="shared" si="203"/>
        <v>3.0000000000001137E-3</v>
      </c>
      <c r="CD102" s="95" t="b">
        <f t="shared" si="204"/>
        <v>0</v>
      </c>
      <c r="CE102" s="96" t="b">
        <f t="shared" si="205"/>
        <v>1</v>
      </c>
      <c r="CF102" t="b">
        <f t="shared" si="206"/>
        <v>1</v>
      </c>
      <c r="CG102" t="b">
        <f t="shared" si="207"/>
        <v>1</v>
      </c>
      <c r="CH102" s="84" t="b">
        <f t="shared" si="208"/>
        <v>0</v>
      </c>
      <c r="CI102" t="str">
        <f t="shared" si="209"/>
        <v/>
      </c>
      <c r="CJ102" t="b">
        <f t="shared" si="210"/>
        <v>0</v>
      </c>
      <c r="CK102" t="b">
        <f t="shared" si="211"/>
        <v>1</v>
      </c>
      <c r="CL102" s="84" t="b">
        <f t="shared" si="231"/>
        <v>1</v>
      </c>
      <c r="CM102">
        <f t="shared" si="212"/>
        <v>1.05</v>
      </c>
      <c r="CN102" t="b">
        <f t="shared" si="213"/>
        <v>1</v>
      </c>
      <c r="CO102" s="84">
        <f t="shared" si="214"/>
        <v>9.4772951915809048E-2</v>
      </c>
      <c r="CP102" t="b">
        <f t="shared" si="215"/>
        <v>1</v>
      </c>
      <c r="CQ102" s="96" t="b">
        <f t="shared" si="216"/>
        <v>0</v>
      </c>
      <c r="CR102" t="b">
        <f t="shared" si="217"/>
        <v>0</v>
      </c>
      <c r="CS102" t="b">
        <f t="shared" si="218"/>
        <v>0</v>
      </c>
      <c r="CT102" t="b">
        <f t="shared" si="219"/>
        <v>1</v>
      </c>
      <c r="CU102" t="b">
        <f t="shared" si="220"/>
        <v>1</v>
      </c>
      <c r="CV102" s="84" t="b">
        <f t="shared" si="221"/>
        <v>1</v>
      </c>
      <c r="CW102" t="b">
        <f t="shared" si="222"/>
        <v>1</v>
      </c>
      <c r="CX102" t="b">
        <f t="shared" si="223"/>
        <v>1</v>
      </c>
      <c r="CY102" t="b">
        <f t="shared" si="224"/>
        <v>0</v>
      </c>
      <c r="CZ102" t="b">
        <f t="shared" si="225"/>
        <v>0</v>
      </c>
      <c r="DA102" s="84">
        <f t="shared" si="226"/>
        <v>2</v>
      </c>
      <c r="DB102" t="b">
        <f t="shared" si="227"/>
        <v>0</v>
      </c>
    </row>
    <row r="103" spans="1:106">
      <c r="A103" s="9">
        <v>492</v>
      </c>
      <c r="B103" s="3">
        <v>2</v>
      </c>
      <c r="C103" s="3" t="s">
        <v>1254</v>
      </c>
      <c r="D103" s="3" t="str">
        <f t="shared" si="174"/>
        <v>AM_1_34-1_dk_0097</v>
      </c>
      <c r="E103" s="3" t="str">
        <f t="shared" si="175"/>
        <v>0097</v>
      </c>
      <c r="F103" s="3">
        <v>107110.594</v>
      </c>
      <c r="G103" s="15">
        <v>414450.18800000002</v>
      </c>
      <c r="H103" s="35" t="str">
        <f t="shared" si="176"/>
        <v>ja</v>
      </c>
      <c r="I103" s="42">
        <v>117.276</v>
      </c>
      <c r="J103" s="20" t="s">
        <v>2278</v>
      </c>
      <c r="K103" s="21">
        <v>10000</v>
      </c>
      <c r="L103" s="28">
        <f t="shared" si="228"/>
        <v>1</v>
      </c>
      <c r="M103" s="28">
        <f t="shared" si="229"/>
        <v>1</v>
      </c>
      <c r="N103" s="56">
        <f t="shared" si="177"/>
        <v>10000</v>
      </c>
      <c r="O103" s="33">
        <f t="shared" si="230"/>
        <v>100.52697216172406</v>
      </c>
      <c r="P103" s="37">
        <f t="shared" si="178"/>
        <v>46.075156483704248</v>
      </c>
      <c r="Q103" s="9" t="s">
        <v>12</v>
      </c>
      <c r="R103" s="55" t="s">
        <v>12</v>
      </c>
      <c r="S103" s="55">
        <v>2.516</v>
      </c>
      <c r="T103" s="55">
        <v>2.6480000000000001</v>
      </c>
      <c r="U103" s="55">
        <v>2.786</v>
      </c>
      <c r="V103" s="3">
        <v>2.9350000000000001</v>
      </c>
      <c r="W103" s="3">
        <v>3.1280000000000001</v>
      </c>
      <c r="X103" s="3" t="s">
        <v>12</v>
      </c>
      <c r="Y103" s="3">
        <v>3.5649999999999999</v>
      </c>
      <c r="Z103" s="15" t="s">
        <v>12</v>
      </c>
      <c r="AA103" s="10">
        <f t="shared" si="179"/>
        <v>3.1280000000000001</v>
      </c>
      <c r="AB103" s="9">
        <f t="shared" si="180"/>
        <v>0.34200000000000008</v>
      </c>
      <c r="AC103" s="10">
        <f t="shared" si="181"/>
        <v>0.43699999999999983</v>
      </c>
      <c r="AD103" s="9" t="s">
        <v>12</v>
      </c>
      <c r="AE103" s="55" t="s">
        <v>12</v>
      </c>
      <c r="AF103" s="55">
        <v>0.46</v>
      </c>
      <c r="AG103" s="55">
        <v>0.51</v>
      </c>
      <c r="AH103" s="55">
        <v>0.56899999999999995</v>
      </c>
      <c r="AI103" s="3">
        <v>0.624</v>
      </c>
      <c r="AJ103" s="3">
        <v>0.68700000000000006</v>
      </c>
      <c r="AK103" s="3" t="s">
        <v>12</v>
      </c>
      <c r="AL103" s="3">
        <v>0.81299999999999994</v>
      </c>
      <c r="AM103" s="15" t="s">
        <v>12</v>
      </c>
      <c r="AN103" s="10">
        <f t="shared" si="182"/>
        <v>0.68700000000000006</v>
      </c>
      <c r="AO103" s="9">
        <f t="shared" si="183"/>
        <v>0.1180000000000001</v>
      </c>
      <c r="AP103" s="10">
        <f t="shared" si="184"/>
        <v>0.12599999999999989</v>
      </c>
      <c r="AQ103" s="9" t="s">
        <v>12</v>
      </c>
      <c r="AR103" s="55" t="s">
        <v>12</v>
      </c>
      <c r="AS103" s="55">
        <v>1.845</v>
      </c>
      <c r="AT103" s="55">
        <v>1.9179999999999999</v>
      </c>
      <c r="AU103" s="55">
        <v>1.9930000000000001</v>
      </c>
      <c r="AV103" s="3">
        <v>2.0609999999999999</v>
      </c>
      <c r="AW103" s="3">
        <v>2.133</v>
      </c>
      <c r="AX103" s="3" t="s">
        <v>12</v>
      </c>
      <c r="AY103" s="3">
        <v>2.262</v>
      </c>
      <c r="AZ103" s="15" t="s">
        <v>12</v>
      </c>
      <c r="BA103" s="10">
        <f t="shared" si="185"/>
        <v>2.133</v>
      </c>
      <c r="BB103" s="9">
        <f t="shared" si="186"/>
        <v>0.1399999999999999</v>
      </c>
      <c r="BC103" s="10">
        <f t="shared" si="187"/>
        <v>0.129</v>
      </c>
      <c r="BD103" s="9">
        <v>2.8279999999999998</v>
      </c>
      <c r="BE103" s="3">
        <v>3.16</v>
      </c>
      <c r="BF103" s="15">
        <v>3.6</v>
      </c>
      <c r="BG103" s="15">
        <f t="shared" si="188"/>
        <v>3.16</v>
      </c>
      <c r="BH103" s="9">
        <f t="shared" si="189"/>
        <v>0.33200000000000029</v>
      </c>
      <c r="BI103" s="10">
        <f t="shared" si="190"/>
        <v>0.43999999999999995</v>
      </c>
      <c r="BJ103" s="9">
        <v>2.8410000000000002</v>
      </c>
      <c r="BK103" s="3">
        <v>3.1789999999999998</v>
      </c>
      <c r="BL103" s="15">
        <v>3.6110000000000002</v>
      </c>
      <c r="BM103" s="15">
        <f t="shared" si="191"/>
        <v>3.1789999999999998</v>
      </c>
      <c r="BN103" s="9">
        <f t="shared" si="192"/>
        <v>0.33799999999999963</v>
      </c>
      <c r="BO103" s="10">
        <f t="shared" si="193"/>
        <v>0.43200000000000038</v>
      </c>
      <c r="BP103">
        <f t="shared" si="194"/>
        <v>0</v>
      </c>
      <c r="BQ103" s="93">
        <f t="shared" si="195"/>
        <v>0.97076023391812927</v>
      </c>
      <c r="BR103" s="93">
        <f t="shared" si="196"/>
        <v>0.98830409356725013</v>
      </c>
      <c r="BS103" s="93" t="str">
        <f>VLOOKUP(C103,'Koppeling locatie - aslocatie'!$A$2:$C$8139,2,FALSE)</f>
        <v>AM_EX_L_34_31</v>
      </c>
      <c r="BT103" s="93">
        <f>VLOOKUP($BS103,aslocaties_v01!$C$3:$AA$500,MATCH($K$3/10,aslocaties_v01!$C$2:$X$2),FALSE)</f>
        <v>2.794</v>
      </c>
      <c r="BU103" s="93">
        <f>VLOOKUP(BS103,aslocaties_v01!$C$3:$AA$500,MATCH($K$3,aslocaties_v01!$C$2:$X$2),FALSE)</f>
        <v>3.129</v>
      </c>
      <c r="BV103" s="93">
        <f>VLOOKUP(BS103,aslocaties_v01!$C$3:$AA$500,MATCH($K$3*10,aslocaties_v01!$C$2:$Y$2),FALSE)</f>
        <v>3.5649999999999999</v>
      </c>
      <c r="BW103" s="93">
        <f t="shared" si="197"/>
        <v>0.33499999999999996</v>
      </c>
      <c r="BX103" s="93">
        <f t="shared" si="198"/>
        <v>0.43599999999999994</v>
      </c>
      <c r="BY103" s="94">
        <f t="shared" si="199"/>
        <v>2.0467836257310301E-2</v>
      </c>
      <c r="BZ103" s="94">
        <f t="shared" si="200"/>
        <v>2.2883295194505715E-3</v>
      </c>
      <c r="CA103" s="94">
        <f t="shared" si="201"/>
        <v>8.0000000000000071E-3</v>
      </c>
      <c r="CB103">
        <f t="shared" si="202"/>
        <v>9.9999999999988987E-4</v>
      </c>
      <c r="CC103" s="58">
        <f t="shared" si="203"/>
        <v>0</v>
      </c>
      <c r="CD103" s="95" t="b">
        <f t="shared" si="204"/>
        <v>0</v>
      </c>
      <c r="CE103" s="96" t="b">
        <f t="shared" si="205"/>
        <v>1</v>
      </c>
      <c r="CF103" t="b">
        <f t="shared" si="206"/>
        <v>1</v>
      </c>
      <c r="CG103" t="b">
        <f t="shared" si="207"/>
        <v>1</v>
      </c>
      <c r="CH103" s="84" t="b">
        <f t="shared" si="208"/>
        <v>1</v>
      </c>
      <c r="CI103">
        <f t="shared" si="209"/>
        <v>0.68700000000000006</v>
      </c>
      <c r="CJ103" t="b">
        <f t="shared" si="210"/>
        <v>1</v>
      </c>
      <c r="CK103" t="b">
        <f t="shared" si="211"/>
        <v>1</v>
      </c>
      <c r="CL103" s="84" t="b">
        <f t="shared" si="231"/>
        <v>1</v>
      </c>
      <c r="CM103">
        <f t="shared" si="212"/>
        <v>2.133</v>
      </c>
      <c r="CN103" t="b">
        <f t="shared" si="213"/>
        <v>1</v>
      </c>
      <c r="CO103" s="84">
        <f t="shared" si="214"/>
        <v>9.679444361683083E-2</v>
      </c>
      <c r="CP103" t="b">
        <f t="shared" si="215"/>
        <v>1</v>
      </c>
      <c r="CQ103" s="96" t="b">
        <f t="shared" si="216"/>
        <v>1</v>
      </c>
      <c r="CR103" t="b">
        <f t="shared" si="217"/>
        <v>1</v>
      </c>
      <c r="CS103" t="b">
        <f t="shared" si="218"/>
        <v>1</v>
      </c>
      <c r="CT103" t="b">
        <f t="shared" si="219"/>
        <v>0</v>
      </c>
      <c r="CU103" t="b">
        <f t="shared" si="220"/>
        <v>0</v>
      </c>
      <c r="CV103" s="84" t="b">
        <f t="shared" si="221"/>
        <v>1</v>
      </c>
      <c r="CW103" t="b">
        <f t="shared" si="222"/>
        <v>1</v>
      </c>
      <c r="CX103" t="b">
        <f t="shared" si="223"/>
        <v>0</v>
      </c>
      <c r="CY103" t="b">
        <f t="shared" si="224"/>
        <v>0</v>
      </c>
      <c r="CZ103" t="b">
        <f t="shared" si="225"/>
        <v>0</v>
      </c>
      <c r="DA103" s="84">
        <f t="shared" si="226"/>
        <v>2</v>
      </c>
      <c r="DB103" t="b">
        <f t="shared" si="227"/>
        <v>0</v>
      </c>
    </row>
    <row r="104" spans="1:106">
      <c r="A104" s="9">
        <v>493</v>
      </c>
      <c r="B104" s="3">
        <v>2</v>
      </c>
      <c r="C104" s="3" t="s">
        <v>1255</v>
      </c>
      <c r="D104" s="3" t="str">
        <f t="shared" si="174"/>
        <v>AM_1_34-1_dk_0098</v>
      </c>
      <c r="E104" s="3" t="str">
        <f t="shared" si="175"/>
        <v>0098</v>
      </c>
      <c r="F104" s="3">
        <v>107111.69500000001</v>
      </c>
      <c r="G104" s="15">
        <v>414496.25</v>
      </c>
      <c r="H104" s="35" t="str">
        <f t="shared" si="176"/>
        <v>ja</v>
      </c>
      <c r="I104" s="42">
        <v>118.03100000000001</v>
      </c>
      <c r="J104" s="20" t="s">
        <v>2278</v>
      </c>
      <c r="K104" s="21">
        <v>10000</v>
      </c>
      <c r="L104" s="28">
        <f t="shared" si="228"/>
        <v>1</v>
      </c>
      <c r="M104" s="28">
        <f t="shared" si="229"/>
        <v>1</v>
      </c>
      <c r="N104" s="56">
        <f t="shared" si="177"/>
        <v>10000</v>
      </c>
      <c r="O104" s="33">
        <f t="shared" si="230"/>
        <v>46.075156483704248</v>
      </c>
      <c r="P104" s="37">
        <f t="shared" si="178"/>
        <v>94.369612927065731</v>
      </c>
      <c r="Q104" s="9" t="s">
        <v>12</v>
      </c>
      <c r="R104" s="55" t="s">
        <v>12</v>
      </c>
      <c r="S104" s="55">
        <v>2.5150000000000001</v>
      </c>
      <c r="T104" s="55">
        <v>2.6469999999999998</v>
      </c>
      <c r="U104" s="55">
        <v>2.786</v>
      </c>
      <c r="V104" s="3">
        <v>2.9340000000000002</v>
      </c>
      <c r="W104" s="3">
        <v>3.1280000000000001</v>
      </c>
      <c r="X104" s="3" t="s">
        <v>12</v>
      </c>
      <c r="Y104" s="3">
        <v>3.5649999999999999</v>
      </c>
      <c r="Z104" s="15" t="s">
        <v>12</v>
      </c>
      <c r="AA104" s="10">
        <f t="shared" si="179"/>
        <v>3.1280000000000001</v>
      </c>
      <c r="AB104" s="9">
        <f t="shared" si="180"/>
        <v>0.34200000000000008</v>
      </c>
      <c r="AC104" s="10">
        <f t="shared" si="181"/>
        <v>0.43699999999999983</v>
      </c>
      <c r="AD104" s="9" t="s">
        <v>12</v>
      </c>
      <c r="AE104" s="55" t="s">
        <v>12</v>
      </c>
      <c r="AF104" s="55">
        <v>0.1</v>
      </c>
      <c r="AG104" s="55">
        <v>0.1</v>
      </c>
      <c r="AH104" s="55">
        <v>0.1</v>
      </c>
      <c r="AI104" s="3">
        <v>0.1</v>
      </c>
      <c r="AJ104" s="3">
        <v>0.1</v>
      </c>
      <c r="AK104" s="3" t="s">
        <v>12</v>
      </c>
      <c r="AL104" s="3">
        <v>0.1</v>
      </c>
      <c r="AM104" s="15" t="s">
        <v>12</v>
      </c>
      <c r="AN104" s="10">
        <f t="shared" si="182"/>
        <v>0.1</v>
      </c>
      <c r="AO104" s="9">
        <f t="shared" si="183"/>
        <v>0</v>
      </c>
      <c r="AP104" s="10">
        <f t="shared" si="184"/>
        <v>0</v>
      </c>
      <c r="AQ104" s="9" t="s">
        <v>12</v>
      </c>
      <c r="AR104" s="55" t="s">
        <v>12</v>
      </c>
      <c r="AS104" s="55">
        <v>0.1</v>
      </c>
      <c r="AT104" s="55">
        <v>0.1</v>
      </c>
      <c r="AU104" s="55">
        <v>0.1</v>
      </c>
      <c r="AV104" s="3">
        <v>0.1</v>
      </c>
      <c r="AW104" s="3">
        <v>0.1</v>
      </c>
      <c r="AX104" s="3" t="s">
        <v>12</v>
      </c>
      <c r="AY104" s="3">
        <v>0.1</v>
      </c>
      <c r="AZ104" s="15" t="s">
        <v>12</v>
      </c>
      <c r="BA104" s="10">
        <f t="shared" si="185"/>
        <v>0.1</v>
      </c>
      <c r="BB104" s="9">
        <f t="shared" si="186"/>
        <v>0</v>
      </c>
      <c r="BC104" s="10">
        <f t="shared" si="187"/>
        <v>0</v>
      </c>
      <c r="BD104" s="9">
        <v>2.786</v>
      </c>
      <c r="BE104" s="3">
        <v>3.1280000000000001</v>
      </c>
      <c r="BF104" s="15">
        <v>3.5649999999999999</v>
      </c>
      <c r="BG104" s="15">
        <f t="shared" si="188"/>
        <v>3.1280000000000001</v>
      </c>
      <c r="BH104" s="9">
        <f t="shared" si="189"/>
        <v>0.34200000000000008</v>
      </c>
      <c r="BI104" s="10">
        <f t="shared" si="190"/>
        <v>0.43699999999999983</v>
      </c>
      <c r="BJ104" s="9">
        <v>2.786</v>
      </c>
      <c r="BK104" s="3">
        <v>3.1280000000000001</v>
      </c>
      <c r="BL104" s="15">
        <v>3.5649999999999999</v>
      </c>
      <c r="BM104" s="15">
        <f t="shared" si="191"/>
        <v>3.1280000000000001</v>
      </c>
      <c r="BN104" s="9">
        <f t="shared" si="192"/>
        <v>0.34200000000000008</v>
      </c>
      <c r="BO104" s="10">
        <f t="shared" si="193"/>
        <v>0.43699999999999983</v>
      </c>
      <c r="BP104">
        <f t="shared" si="194"/>
        <v>0</v>
      </c>
      <c r="BQ104" s="93">
        <f t="shared" si="195"/>
        <v>1</v>
      </c>
      <c r="BR104" s="93">
        <f t="shared" si="196"/>
        <v>1</v>
      </c>
      <c r="BS104" s="93" t="str">
        <f>VLOOKUP(C104,'Koppeling locatie - aslocatie'!$A$2:$C$8139,2,FALSE)</f>
        <v>AM_EX_L_34_31</v>
      </c>
      <c r="BT104" s="93">
        <f>VLOOKUP($BS104,aslocaties_v01!$C$3:$AA$500,MATCH($K$3/10,aslocaties_v01!$C$2:$X$2),FALSE)</f>
        <v>2.794</v>
      </c>
      <c r="BU104" s="93">
        <f>VLOOKUP(BS104,aslocaties_v01!$C$3:$AA$500,MATCH($K$3,aslocaties_v01!$C$2:$X$2),FALSE)</f>
        <v>3.129</v>
      </c>
      <c r="BV104" s="93">
        <f>VLOOKUP(BS104,aslocaties_v01!$C$3:$AA$500,MATCH($K$3*10,aslocaties_v01!$C$2:$Y$2),FALSE)</f>
        <v>3.5649999999999999</v>
      </c>
      <c r="BW104" s="93">
        <f t="shared" si="197"/>
        <v>0.33499999999999996</v>
      </c>
      <c r="BX104" s="93">
        <f t="shared" si="198"/>
        <v>0.43599999999999994</v>
      </c>
      <c r="BY104" s="94">
        <f t="shared" si="199"/>
        <v>2.0467836257310301E-2</v>
      </c>
      <c r="BZ104" s="94">
        <f t="shared" si="200"/>
        <v>2.2883295194505715E-3</v>
      </c>
      <c r="CA104" s="94">
        <f t="shared" si="201"/>
        <v>8.0000000000000071E-3</v>
      </c>
      <c r="CB104">
        <f t="shared" si="202"/>
        <v>9.9999999999988987E-4</v>
      </c>
      <c r="CC104" s="58">
        <f t="shared" si="203"/>
        <v>0</v>
      </c>
      <c r="CD104" s="95" t="b">
        <f t="shared" si="204"/>
        <v>0</v>
      </c>
      <c r="CE104" s="96" t="b">
        <f t="shared" si="205"/>
        <v>1</v>
      </c>
      <c r="CF104" t="b">
        <f t="shared" si="206"/>
        <v>1</v>
      </c>
      <c r="CG104" t="b">
        <f t="shared" si="207"/>
        <v>1</v>
      </c>
      <c r="CH104" s="84" t="b">
        <f t="shared" si="208"/>
        <v>0</v>
      </c>
      <c r="CI104" t="str">
        <f t="shared" si="209"/>
        <v/>
      </c>
      <c r="CJ104" t="b">
        <f t="shared" si="210"/>
        <v>0</v>
      </c>
      <c r="CK104" t="b">
        <f t="shared" si="211"/>
        <v>1</v>
      </c>
      <c r="CL104" s="84" t="b">
        <f t="shared" si="231"/>
        <v>1</v>
      </c>
      <c r="CM104">
        <f t="shared" si="212"/>
        <v>0.1</v>
      </c>
      <c r="CN104" t="b">
        <f t="shared" si="213"/>
        <v>1</v>
      </c>
      <c r="CO104" s="84">
        <f t="shared" si="214"/>
        <v>6.4102564102564097</v>
      </c>
      <c r="CP104" t="b">
        <f t="shared" si="215"/>
        <v>1</v>
      </c>
      <c r="CQ104" s="96" t="b">
        <f t="shared" si="216"/>
        <v>1</v>
      </c>
      <c r="CR104" t="b">
        <f t="shared" si="217"/>
        <v>1</v>
      </c>
      <c r="CS104" t="b">
        <f t="shared" si="218"/>
        <v>0</v>
      </c>
      <c r="CT104" t="b">
        <f t="shared" si="219"/>
        <v>0</v>
      </c>
      <c r="CU104" t="b">
        <f t="shared" si="220"/>
        <v>0</v>
      </c>
      <c r="CV104" s="84" t="b">
        <f t="shared" si="221"/>
        <v>1</v>
      </c>
      <c r="CW104" t="b">
        <f t="shared" si="222"/>
        <v>1</v>
      </c>
      <c r="CX104" t="b">
        <f t="shared" si="223"/>
        <v>1</v>
      </c>
      <c r="CY104" t="b">
        <f t="shared" si="224"/>
        <v>1</v>
      </c>
      <c r="CZ104" t="b">
        <f t="shared" si="225"/>
        <v>0</v>
      </c>
      <c r="DA104" s="84">
        <f t="shared" si="226"/>
        <v>2</v>
      </c>
      <c r="DB104" t="b">
        <f t="shared" si="227"/>
        <v>0</v>
      </c>
    </row>
    <row r="105" spans="1:106">
      <c r="A105" s="9">
        <v>494</v>
      </c>
      <c r="B105" s="3">
        <v>2</v>
      </c>
      <c r="C105" s="3" t="s">
        <v>1256</v>
      </c>
      <c r="D105" s="3" t="str">
        <f t="shared" si="174"/>
        <v>AM_1_34-1_dk_0099</v>
      </c>
      <c r="E105" s="3" t="str">
        <f t="shared" si="175"/>
        <v>0099</v>
      </c>
      <c r="F105" s="3">
        <v>107143.94500000001</v>
      </c>
      <c r="G105" s="15">
        <v>414584.93800000002</v>
      </c>
      <c r="H105" s="35" t="str">
        <f t="shared" si="176"/>
        <v>ja</v>
      </c>
      <c r="I105" s="42">
        <v>98.666799999999995</v>
      </c>
      <c r="J105" s="20" t="s">
        <v>2278</v>
      </c>
      <c r="K105" s="21">
        <v>10000</v>
      </c>
      <c r="L105" s="28">
        <f t="shared" si="228"/>
        <v>1</v>
      </c>
      <c r="M105" s="28">
        <f t="shared" si="229"/>
        <v>1</v>
      </c>
      <c r="N105" s="56">
        <f t="shared" si="177"/>
        <v>10000</v>
      </c>
      <c r="O105" s="33">
        <f t="shared" si="230"/>
        <v>94.369612927065731</v>
      </c>
      <c r="P105" s="128" t="s">
        <v>12</v>
      </c>
      <c r="Q105" s="9" t="s">
        <v>12</v>
      </c>
      <c r="R105" s="55" t="s">
        <v>12</v>
      </c>
      <c r="S105" s="55">
        <v>2.234</v>
      </c>
      <c r="T105" s="55">
        <v>2.5670000000000002</v>
      </c>
      <c r="U105" s="55">
        <v>2.7589999999999999</v>
      </c>
      <c r="V105" s="3">
        <v>2.93</v>
      </c>
      <c r="W105" s="3">
        <v>3.1280000000000001</v>
      </c>
      <c r="X105" s="3" t="s">
        <v>12</v>
      </c>
      <c r="Y105" s="3">
        <v>3.5659999999999998</v>
      </c>
      <c r="Z105" s="15" t="s">
        <v>12</v>
      </c>
      <c r="AA105" s="10">
        <f t="shared" si="179"/>
        <v>3.1280000000000001</v>
      </c>
      <c r="AB105" s="9">
        <f t="shared" si="180"/>
        <v>0.36900000000000022</v>
      </c>
      <c r="AC105" s="10">
        <f t="shared" si="181"/>
        <v>0.43799999999999972</v>
      </c>
      <c r="AD105" s="9" t="s">
        <v>12</v>
      </c>
      <c r="AE105" s="55" t="s">
        <v>12</v>
      </c>
      <c r="AF105" s="55">
        <v>6.9000000000000006E-2</v>
      </c>
      <c r="AG105" s="55">
        <v>8.1000000000000003E-2</v>
      </c>
      <c r="AH105" s="55">
        <v>9.4E-2</v>
      </c>
      <c r="AI105" s="3">
        <v>0.14899999999999999</v>
      </c>
      <c r="AJ105" s="3">
        <v>0.28199999999999997</v>
      </c>
      <c r="AK105" s="3" t="s">
        <v>12</v>
      </c>
      <c r="AL105" s="3">
        <v>0.58099999999999996</v>
      </c>
      <c r="AM105" s="15" t="s">
        <v>12</v>
      </c>
      <c r="AN105" s="10">
        <f t="shared" si="182"/>
        <v>0.28199999999999997</v>
      </c>
      <c r="AO105" s="9">
        <f t="shared" si="183"/>
        <v>0.18799999999999997</v>
      </c>
      <c r="AP105" s="10">
        <f t="shared" si="184"/>
        <v>0.29899999999999999</v>
      </c>
      <c r="AQ105" s="9" t="s">
        <v>12</v>
      </c>
      <c r="AR105" s="55" t="s">
        <v>12</v>
      </c>
      <c r="AS105" s="55">
        <v>8.8999999999999996E-2</v>
      </c>
      <c r="AT105" s="55">
        <v>0.17</v>
      </c>
      <c r="AU105" s="55">
        <v>0.67600000000000005</v>
      </c>
      <c r="AV105" s="3">
        <v>1.5069999999999999</v>
      </c>
      <c r="AW105" s="3">
        <v>2.6269999999999998</v>
      </c>
      <c r="AX105" s="3" t="s">
        <v>12</v>
      </c>
      <c r="AY105" s="3">
        <v>3.5750000000000002</v>
      </c>
      <c r="AZ105" s="15" t="s">
        <v>12</v>
      </c>
      <c r="BA105" s="10">
        <f t="shared" si="185"/>
        <v>2.6269999999999998</v>
      </c>
      <c r="BB105" s="9">
        <f t="shared" si="186"/>
        <v>1.9509999999999996</v>
      </c>
      <c r="BC105" s="10">
        <f t="shared" si="187"/>
        <v>0.9480000000000004</v>
      </c>
      <c r="BD105" s="9">
        <v>2.7679999999999998</v>
      </c>
      <c r="BE105" s="3">
        <v>3.1920000000000002</v>
      </c>
      <c r="BF105" s="15">
        <v>3.8</v>
      </c>
      <c r="BG105" s="15">
        <f t="shared" si="188"/>
        <v>3.1920000000000002</v>
      </c>
      <c r="BH105" s="9">
        <f t="shared" si="189"/>
        <v>0.42400000000000038</v>
      </c>
      <c r="BI105" s="10">
        <f t="shared" si="190"/>
        <v>0.60799999999999965</v>
      </c>
      <c r="BJ105" s="9">
        <v>2.7639999999999998</v>
      </c>
      <c r="BK105" s="3">
        <v>3.169</v>
      </c>
      <c r="BL105" s="15">
        <v>3.7149999999999999</v>
      </c>
      <c r="BM105" s="15">
        <f t="shared" si="191"/>
        <v>3.169</v>
      </c>
      <c r="BN105" s="9">
        <f t="shared" si="192"/>
        <v>0.40500000000000025</v>
      </c>
      <c r="BO105" s="10">
        <f t="shared" si="193"/>
        <v>0.54599999999999982</v>
      </c>
      <c r="BP105">
        <f t="shared" si="194"/>
        <v>0</v>
      </c>
      <c r="BQ105" s="93">
        <f t="shared" si="195"/>
        <v>1.1490514905149054</v>
      </c>
      <c r="BR105" s="93">
        <f t="shared" si="196"/>
        <v>1.0975609756097562</v>
      </c>
      <c r="BS105" s="93" t="str">
        <f>VLOOKUP(C105,'Koppeling locatie - aslocatie'!$A$2:$C$8139,2,FALSE)</f>
        <v>AM_EX_L_34_31</v>
      </c>
      <c r="BT105" s="93">
        <f>VLOOKUP($BS105,aslocaties_v01!$C$3:$AA$500,MATCH($K$3/10,aslocaties_v01!$C$2:$X$2),FALSE)</f>
        <v>2.794</v>
      </c>
      <c r="BU105" s="93">
        <f>VLOOKUP(BS105,aslocaties_v01!$C$3:$AA$500,MATCH($K$3,aslocaties_v01!$C$2:$X$2),FALSE)</f>
        <v>3.129</v>
      </c>
      <c r="BV105" s="93">
        <f>VLOOKUP(BS105,aslocaties_v01!$C$3:$AA$500,MATCH($K$3*10,aslocaties_v01!$C$2:$Y$2),FALSE)</f>
        <v>3.5649999999999999</v>
      </c>
      <c r="BW105" s="93">
        <f t="shared" si="197"/>
        <v>0.33499999999999996</v>
      </c>
      <c r="BX105" s="93">
        <f t="shared" si="198"/>
        <v>0.43599999999999994</v>
      </c>
      <c r="BY105" s="94">
        <f t="shared" si="199"/>
        <v>9.2140921409214704E-2</v>
      </c>
      <c r="BZ105" s="94">
        <f t="shared" si="200"/>
        <v>4.5662100456616006E-3</v>
      </c>
      <c r="CA105" s="94">
        <f t="shared" si="201"/>
        <v>3.5000000000000142E-2</v>
      </c>
      <c r="CB105">
        <f t="shared" si="202"/>
        <v>9.9999999999988987E-4</v>
      </c>
      <c r="CC105" s="58">
        <f t="shared" si="203"/>
        <v>9.9999999999988987E-4</v>
      </c>
      <c r="CD105" s="95" t="b">
        <f t="shared" si="204"/>
        <v>0</v>
      </c>
      <c r="CE105" s="96" t="b">
        <f t="shared" si="205"/>
        <v>1</v>
      </c>
      <c r="CF105" t="b">
        <f t="shared" si="206"/>
        <v>1</v>
      </c>
      <c r="CG105" t="b">
        <f t="shared" si="207"/>
        <v>1</v>
      </c>
      <c r="CH105" s="84" t="b">
        <f t="shared" si="208"/>
        <v>1</v>
      </c>
      <c r="CI105">
        <f t="shared" si="209"/>
        <v>0.28199999999999997</v>
      </c>
      <c r="CJ105" t="b">
        <f t="shared" si="210"/>
        <v>1</v>
      </c>
      <c r="CK105" t="b">
        <f t="shared" si="211"/>
        <v>1</v>
      </c>
      <c r="CL105" s="84" t="b">
        <f t="shared" si="231"/>
        <v>1</v>
      </c>
      <c r="CM105">
        <f t="shared" si="212"/>
        <v>2.6269999999999998</v>
      </c>
      <c r="CN105" t="b">
        <f t="shared" si="213"/>
        <v>1</v>
      </c>
      <c r="CO105" s="84">
        <f t="shared" si="214"/>
        <v>2.6194153271041704E-2</v>
      </c>
      <c r="CP105" t="b">
        <f t="shared" si="215"/>
        <v>1</v>
      </c>
      <c r="CQ105" s="96" t="b">
        <f t="shared" si="216"/>
        <v>1</v>
      </c>
      <c r="CR105" t="b">
        <f t="shared" si="217"/>
        <v>1</v>
      </c>
      <c r="CS105" t="b">
        <f t="shared" si="218"/>
        <v>1</v>
      </c>
      <c r="CT105" t="b">
        <f t="shared" si="219"/>
        <v>1</v>
      </c>
      <c r="CU105" t="b">
        <f t="shared" si="220"/>
        <v>0</v>
      </c>
      <c r="CV105" s="84" t="str">
        <f>IF(P105="-","-",ABS(#REF!-AA105)&lt;P105*$CR$1)</f>
        <v>-</v>
      </c>
      <c r="CW105" t="str">
        <f>IF(P105="-","-",ABS(#REF!-BG105)&lt;P105*$CS$1)</f>
        <v>-</v>
      </c>
      <c r="CX105" t="str">
        <f>IF(P105="-","-",ABS(#REF!-BM105)&lt;P105*$CT$1)</f>
        <v>-</v>
      </c>
      <c r="CY105" t="str">
        <f>IF(P105="-","-",ABS(#REF!-AN105)&lt;P105*$CU$1)</f>
        <v>-</v>
      </c>
      <c r="CZ105" t="str">
        <f>IF(P105="-","-",ABS(BA105-#REF!)&lt;P105*$CV$1)</f>
        <v>-</v>
      </c>
      <c r="DA105" s="84">
        <f t="shared" si="226"/>
        <v>1</v>
      </c>
      <c r="DB105" t="b">
        <f t="shared" si="227"/>
        <v>0</v>
      </c>
    </row>
  </sheetData>
  <mergeCells count="2">
    <mergeCell ref="A1:G1"/>
    <mergeCell ref="DB1:DB2"/>
  </mergeCells>
  <conditionalFormatting sqref="O3:P105">
    <cfRule type="cellIs" dxfId="64" priority="9" stopIfTrue="1" operator="equal">
      <formula>"-"</formula>
    </cfRule>
    <cfRule type="cellIs" dxfId="63" priority="10" stopIfTrue="1" operator="greaterThan">
      <formula>300</formula>
    </cfRule>
    <cfRule type="cellIs" dxfId="62" priority="11" stopIfTrue="1" operator="greaterThanOrEqual">
      <formula>125</formula>
    </cfRule>
  </conditionalFormatting>
  <conditionalFormatting sqref="H3:I105">
    <cfRule type="cellIs" dxfId="61" priority="7" operator="equal">
      <formula>"nee"</formula>
    </cfRule>
    <cfRule type="cellIs" dxfId="60"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Q74:BS74 BQ76:BS76 BQ78:BS78 BQ80:BS80 BQ82:BS82 BQ84:BS84 BQ86:BS86 BQ88:BS88 BQ90:BS90 BQ92:BS92 BQ94:BS94 BQ96:BS96 BQ98:BS98 BQ100:BS100 BQ102:BS102 BQ104:BS104 BS7 BS9 BS11 BS13 BS15 BS17 BS19 BS21 BS23 BS25 BS27 BS29 BS31 BS33 BS35 BS37 BS39 BS41 BS43 BS45 BS47 BS49 BS51 BS53 BS55 BS57 BS59 BS61 BS63 BS65 BS67 BS69 BS71 BS73 BS75 BS77 BS79 BS81 BS83 BS85 BS87 BS89 BS91 BS93 BS95 BS97 BS99 BS101 BS103 BS105">
    <cfRule type="iconSet" priority="7873">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BY74:BZ74 BY76:BZ76 BY78:BZ78 BY80:BZ80 BY82:BZ82 BY84:BZ84 BY86:BZ86 BY88:BZ88 BY90:BZ90 BY92:BZ92 BY94:BZ94 BY96:BZ96 BY98:BZ98 BY100:BZ100 BY102:BZ102 BY104:BZ104">
    <cfRule type="iconSet" priority="7975">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A74:CD74 CA76:CD76 CA78:CD78 CA80:CD80 CA82:CD82 CA84:CD84 CA86:CD86 CA88:CD88 CA90:CD90 CA92:CD92 CA94:CD94 CA96:CD96 CA98:CD98 CA100:CD100 CA102:CD102 CA104:CD104">
    <cfRule type="iconSet" priority="8026">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BQ75:BS75 BQ77:BS77 BQ79:BS79 BQ81:BS81 BQ83:BS83 BQ85:BS85 BQ87:BS87 BQ89:BS89 BQ91:BS91 BQ93:BS93 BQ95:BS95 BQ97:BS97 BQ99:BS99 BQ101:BS101 BQ103:BS103 BQ105:BS105">
    <cfRule type="iconSet" priority="8077">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BY75:BZ75 BY77:BZ77 BY79:BZ79 BY81:BZ81 BY83:BZ83 BY85:BZ85 BY87:BZ87 BY89:BZ89 BY91:BZ91 BY93:BZ93 BY95:BZ95 BY97:BZ97 BY99:BZ99 BY101:BZ101 BY103:BZ103 BY105:BZ105">
    <cfRule type="iconSet" priority="8128">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A75:CD75 CA77:CD77 CA79:CD79 CA81:CD81 CA83:CD83 CA85:CD85 CA87:CD87 CA89:CD89 CA91:CD91 CA93:CD93 CA95:CD95 CA97:CD97 CA99:CD99 CA101:CD101 CA103:CD103 CA105:CD105">
    <cfRule type="iconSet" priority="8179">
      <iconSet iconSet="3Symbols2" reverse="1">
        <cfvo type="percent" val="0"/>
        <cfvo type="num" val="0.1"/>
        <cfvo type="num" val="0.15"/>
      </iconSet>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DB41"/>
  <sheetViews>
    <sheetView topLeftCell="BZ1" workbookViewId="0">
      <selection activeCell="CU1" sqref="CU1:CV1"/>
    </sheetView>
  </sheetViews>
  <sheetFormatPr defaultRowHeight="12.75"/>
  <cols>
    <col min="3" max="3" width="20.7109375"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 min="71" max="71" width="16.85546875" bestFit="1"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353</v>
      </c>
      <c r="B3" s="7">
        <v>2</v>
      </c>
      <c r="C3" s="7" t="s">
        <v>1257</v>
      </c>
      <c r="D3" s="7" t="str">
        <f t="shared" ref="D3:D41" si="0">IF(ISERROR(FIND("_",C3)),C3,LEFT(C3,LEN(C3)-LEN(RIGHT(C3,LEN(C3)-FIND("~",SUBSTITUTE(C3,"_","~",LEN(C3)-LEN(SUBSTITUTE(C3,"_",""))))))) &amp; TEXT(INT(RIGHT(C3,LEN(C3)-FIND("~",SUBSTITUTE(C3,"_","~",LEN(C3)-LEN(SUBSTITUTE(C3,"_","")))))), "0000") )</f>
        <v>AM_1_34a-1_dk_0001</v>
      </c>
      <c r="E3" s="7" t="str">
        <f t="shared" ref="E3:E41" si="1">TEXT(INT(RIGHT(C3,LEN(C3)-FIND("~",SUBSTITUTE(C3,"_","~",LEN(C3)-LEN(SUBSTITUTE(C3,"_","")))))), "0000")</f>
        <v>0001</v>
      </c>
      <c r="F3" s="7">
        <v>119049.57799999999</v>
      </c>
      <c r="G3" s="14">
        <v>412559.625</v>
      </c>
      <c r="H3" s="34" t="str">
        <f t="shared" ref="H3:H41" si="2">IF(COUNTIF(C:C, "="&amp;C3)=1,"ja", "nee")</f>
        <v>ja</v>
      </c>
      <c r="I3" s="41">
        <v>88</v>
      </c>
      <c r="J3" s="72" t="s">
        <v>2279</v>
      </c>
      <c r="K3" s="74">
        <v>10000</v>
      </c>
      <c r="L3" s="45">
        <v>1</v>
      </c>
      <c r="M3" s="49">
        <v>1</v>
      </c>
      <c r="N3" s="46">
        <f t="shared" ref="N3:N41" si="3">INT(K3/L3*M3)</f>
        <v>10000</v>
      </c>
      <c r="O3" s="32" t="s">
        <v>12</v>
      </c>
      <c r="P3" s="37">
        <f t="shared" ref="P3:P40" si="4">SQRT((F3-F4)^2+(G3-G4)^2)</f>
        <v>811.52964496065408</v>
      </c>
      <c r="Q3" s="6" t="s">
        <v>12</v>
      </c>
      <c r="R3" s="54" t="s">
        <v>12</v>
      </c>
      <c r="S3" s="54">
        <v>2.81</v>
      </c>
      <c r="T3" s="54">
        <v>2.9980000000000002</v>
      </c>
      <c r="U3" s="54">
        <v>3.1920000000000002</v>
      </c>
      <c r="V3" s="7">
        <v>3.3740000000000001</v>
      </c>
      <c r="W3" s="7">
        <v>3.5870000000000002</v>
      </c>
      <c r="X3" s="7" t="s">
        <v>12</v>
      </c>
      <c r="Y3" s="7">
        <v>4.024</v>
      </c>
      <c r="Z3" s="14" t="s">
        <v>12</v>
      </c>
      <c r="AA3" s="8">
        <f t="shared" ref="AA3:AA41" si="5">LOOKUP($K3,$Q$2:$Z$2,Q3:Z3)</f>
        <v>3.5870000000000002</v>
      </c>
      <c r="AB3" s="6">
        <f t="shared" ref="AB3:AB41" si="6">LOOKUP($K3,$Q$2:$Z$2,Q3:Z3)-LOOKUP(0.1*$K3,$Q$2:$Z$2,Q3:Z3)</f>
        <v>0.39500000000000002</v>
      </c>
      <c r="AC3" s="8">
        <f t="shared" ref="AC3:AC41" si="7">LOOKUP(10*$K3,$Q$2:$Z$2,Q3:Z3)-LOOKUP($K3,$Q$2:$Z$2,Q3:Z3)</f>
        <v>0.43699999999999983</v>
      </c>
      <c r="AD3" s="6" t="s">
        <v>12</v>
      </c>
      <c r="AE3" s="54" t="s">
        <v>12</v>
      </c>
      <c r="AF3" s="54">
        <v>0.1</v>
      </c>
      <c r="AG3" s="54">
        <v>0.1</v>
      </c>
      <c r="AH3" s="54">
        <v>0.1</v>
      </c>
      <c r="AI3" s="7">
        <v>0.1</v>
      </c>
      <c r="AJ3" s="7">
        <v>0.1</v>
      </c>
      <c r="AK3" s="7" t="s">
        <v>12</v>
      </c>
      <c r="AL3" s="7">
        <v>0.1</v>
      </c>
      <c r="AM3" s="14" t="s">
        <v>12</v>
      </c>
      <c r="AN3" s="8">
        <f t="shared" ref="AN3:AN41" si="8">LOOKUP($K3,$Q$2:$Z$2,AD3:AM3)</f>
        <v>0.1</v>
      </c>
      <c r="AO3" s="6">
        <f t="shared" ref="AO3:AO41" si="9">LOOKUP($K3,$Q$2:$Z$2,AD3:AM3)-LOOKUP(0.1*$K3,$Q$2:$Z$2,AD3:AM3)</f>
        <v>0</v>
      </c>
      <c r="AP3" s="8">
        <f t="shared" ref="AP3:AP41" si="10">LOOKUP(10*$K3,$Q$2:$Z$2,AD3:AM3)-LOOKUP($K3,$Q$2:$Z$2,AD3:AM3)</f>
        <v>0</v>
      </c>
      <c r="AQ3" s="6" t="s">
        <v>12</v>
      </c>
      <c r="AR3" s="54" t="s">
        <v>12</v>
      </c>
      <c r="AS3" s="54">
        <v>0.1</v>
      </c>
      <c r="AT3" s="54">
        <v>0.1</v>
      </c>
      <c r="AU3" s="54">
        <v>0.1</v>
      </c>
      <c r="AV3" s="7">
        <v>0.1</v>
      </c>
      <c r="AW3" s="7">
        <v>0.1</v>
      </c>
      <c r="AX3" s="7" t="s">
        <v>12</v>
      </c>
      <c r="AY3" s="7">
        <v>0.1</v>
      </c>
      <c r="AZ3" s="14" t="s">
        <v>12</v>
      </c>
      <c r="BA3" s="8">
        <f t="shared" ref="BA3:BA41" si="11">LOOKUP($K3,$Q$2:$Z$2,AQ3:AZ3)</f>
        <v>0.1</v>
      </c>
      <c r="BB3" s="6">
        <f t="shared" ref="BB3:BB41" si="12">LOOKUP($K3,$Q$2:$Z$2,AQ3:AZ3)-LOOKUP(0.1*$K3,$Q$2:$Z$2,AQ3:AZ3)</f>
        <v>0</v>
      </c>
      <c r="BC3" s="8">
        <f t="shared" ref="BC3:BC41" si="13">LOOKUP(10*$K3,$Q$2:$Z$2,AQ3:AZ3)-LOOKUP($K3,$Q$2:$Z$2,AQ3:AZ3)</f>
        <v>0</v>
      </c>
      <c r="BD3" s="6">
        <v>3.1920000000000002</v>
      </c>
      <c r="BE3" s="7">
        <v>3.5870000000000002</v>
      </c>
      <c r="BF3" s="14">
        <v>4.024</v>
      </c>
      <c r="BG3" s="8">
        <f t="shared" ref="BG3:BG41" si="14">LOOKUP($N3,$BD$2:$BF$2,BD3:BF3)</f>
        <v>3.5870000000000002</v>
      </c>
      <c r="BH3" s="6">
        <f t="shared" ref="BH3:BH41" si="15">BE3-BD3</f>
        <v>0.39500000000000002</v>
      </c>
      <c r="BI3" s="8">
        <f t="shared" ref="BI3:BI41" si="16">BF3-BE3</f>
        <v>0.43699999999999983</v>
      </c>
      <c r="BJ3" s="6">
        <v>3.1920000000000002</v>
      </c>
      <c r="BK3" s="7">
        <v>3.5870000000000002</v>
      </c>
      <c r="BL3" s="14">
        <v>4.024</v>
      </c>
      <c r="BM3" s="8">
        <f t="shared" ref="BM3:BM41" si="17">LOOKUP($N3,$BD$2:$BF$2,BJ3:BL3)</f>
        <v>3.5870000000000002</v>
      </c>
      <c r="BN3" s="6">
        <f t="shared" ref="BN3:BN41" si="18">BK3-BJ3</f>
        <v>0.39500000000000002</v>
      </c>
      <c r="BO3" s="8">
        <f t="shared" ref="BO3:BO41" si="19">BL3-BK3</f>
        <v>0.43699999999999983</v>
      </c>
      <c r="BP3">
        <f t="shared" ref="BP3:BP41" si="20">IF(AND(ISERROR(FIND("Fout",Q3)), ISERROR(FIND("Fout",AD3)), ISERROR(FIND("Fout",AQ3)), ISERROR(FIND( "Fout",BD3)), ISERROR(FIND( "Fout",BJ3))),0,1)</f>
        <v>0</v>
      </c>
      <c r="BQ3" s="93">
        <f t="shared" ref="BQ3:BQ41" si="21">IF(AB3=0, -1, BH3/AB3)</f>
        <v>1</v>
      </c>
      <c r="BR3" s="93">
        <f t="shared" ref="BR3:BR41" si="22">IF(AB3=0,-1,BN3/AB3)</f>
        <v>1</v>
      </c>
      <c r="BS3" s="93" t="str">
        <f>VLOOKUP(C3,'Koppeling locatie - aslocatie'!$A$2:$C$8139,2,FALSE)</f>
        <v>AM_EX_L_35_14</v>
      </c>
      <c r="BT3" s="93">
        <f>VLOOKUP($BS3,aslocaties_v01!$C$3:$AA$500,MATCH($K$3/10,aslocaties_v01!$C$2:$X$2),FALSE)</f>
        <v>3.1920000000000002</v>
      </c>
      <c r="BU3" s="93">
        <f>VLOOKUP(BS3,aslocaties_v01!$C$3:$AA$500,MATCH($K$3,aslocaties_v01!$C$2:$X$2),FALSE)</f>
        <v>3.5819999999999999</v>
      </c>
      <c r="BV3" s="93">
        <f>VLOOKUP(BS3,aslocaties_v01!$C$3:$AA$500,MATCH($K$3*10,aslocaties_v01!$C$2:$Y$2),FALSE)</f>
        <v>4.0090000000000003</v>
      </c>
      <c r="BW3" s="93">
        <f t="shared" ref="BW3:BW41" si="23">BU3-BT3</f>
        <v>0.38999999999999968</v>
      </c>
      <c r="BX3" s="93">
        <f t="shared" ref="BX3:BX41" si="24">BV3-BU3</f>
        <v>0.42700000000000049</v>
      </c>
      <c r="BY3" s="94">
        <f t="shared" ref="BY3:BY41" si="25">IFERROR(ABS(1-BW3/AB3), 999)</f>
        <v>1.265822784810211E-2</v>
      </c>
      <c r="BZ3" s="94">
        <f t="shared" ref="BZ3:BZ41" si="26">IFERROR(ABS(1-BX3/AC3), 999)</f>
        <v>2.2883295194506492E-2</v>
      </c>
      <c r="CA3" s="94">
        <f t="shared" ref="CA3:CA41" si="27">ABS(LOOKUP(0.1*$K3,$Q$2:$Z$2,Q3:Z3)-BT3)</f>
        <v>0</v>
      </c>
      <c r="CB3">
        <f t="shared" ref="CB3:CB41" si="28">ABS(LOOKUP($K3,$Q$2:$Z$2,Q3:Z3)-BU3)</f>
        <v>5.0000000000003375E-3</v>
      </c>
      <c r="CC3" s="58">
        <f t="shared" ref="CC3:CC41" si="29">ABS(LOOKUP(10*$K3,$Q$2:$Z$2,Q3:Z3)-BV3)</f>
        <v>1.499999999999968E-2</v>
      </c>
      <c r="CD3" s="95" t="b">
        <f t="shared" ref="CD3:CD41" si="30">OR(BY3&gt;0.1,BZ3&gt;0.1, CA3&gt;=0.15, CB3&gt;=0.15, CC3&gt;=0.15)</f>
        <v>0</v>
      </c>
      <c r="CE3" s="96" t="b">
        <f t="shared" ref="CE3:CE41" si="31">AA3&lt;AVERAGE(AA:AA)+2*STDEV(AA:AA)</f>
        <v>1</v>
      </c>
      <c r="CF3" t="b">
        <f t="shared" ref="CF3:CF41" si="32">BG3&lt;AVERAGE(BG:BG)+2*STDEV(BG:BG)</f>
        <v>1</v>
      </c>
      <c r="CG3" t="b">
        <f t="shared" ref="CG3:CG41" si="33">BM3&lt;AVERAGE(BM:BM)+2*STDEV(BM:BM)</f>
        <v>1</v>
      </c>
      <c r="CH3" s="84" t="b">
        <f t="shared" ref="CH3:CH41" si="34">AN3&gt;0.25</f>
        <v>0</v>
      </c>
      <c r="CI3" t="str">
        <f t="shared" ref="CI3:CI41" si="35">IF(CH3,AN3,"")</f>
        <v/>
      </c>
      <c r="CJ3" t="b">
        <f t="shared" ref="CJ3:CJ41" si="36">CI3&lt;AVERAGE(CI:CI)+3*STDEV(CI:CI)</f>
        <v>0</v>
      </c>
      <c r="CK3" t="b">
        <f t="shared" ref="CK3:CK41" si="37">AN3&lt;1.25</f>
        <v>1</v>
      </c>
      <c r="CL3" s="84" t="b">
        <f>BA3&gt;AVERAGE(BA:BA)-2*STDEV(BA:BA)</f>
        <v>1</v>
      </c>
      <c r="CM3">
        <f t="shared" ref="CM3:CM41" si="38">IF(CL3,BA3,"")</f>
        <v>0.1</v>
      </c>
      <c r="CN3" t="b">
        <f t="shared" ref="CN3:CN41" si="39">CM3&lt;AVERAGE(CM:CM)+3*STDEV(CM:CM)</f>
        <v>1</v>
      </c>
      <c r="CO3" s="84">
        <f t="shared" ref="CO3:CO41" si="40">IF(BA3=0, -1, AN3/(1.56*BA3^2))</f>
        <v>6.4102564102564097</v>
      </c>
      <c r="CP3" t="b">
        <f t="shared" ref="CP3:CP41" si="41">OR(CO3&gt;0.035, CO3&lt;0.065)</f>
        <v>1</v>
      </c>
      <c r="CQ3" s="96" t="str">
        <f t="shared" ref="CQ3:CQ41" si="42">IF(O3="-", "-", ABS(AA3-AA2)&lt;O3*$CR$1)</f>
        <v>-</v>
      </c>
      <c r="CR3" t="str">
        <f t="shared" ref="CR3:CR41" si="43">IF(O3="-","-",ABS(BG3-BG2)&lt;O3*$CS$1)</f>
        <v>-</v>
      </c>
      <c r="CS3" t="str">
        <f t="shared" ref="CS3:CS41" si="44">IF(O3="-","-",ABS(BM3-BM2)&lt;O3*$CT$1)</f>
        <v>-</v>
      </c>
      <c r="CT3" t="str">
        <f t="shared" ref="CT3:CT41" si="45">IF(O3="-","-",ABS(AN3-AN2)&lt;O3*$CU$1)</f>
        <v>-</v>
      </c>
      <c r="CU3" t="str">
        <f t="shared" ref="CU3:CU41" si="46">IF(O3="-","-",ABS(BA2-BA3)&lt;O3*$CV$1)</f>
        <v>-</v>
      </c>
      <c r="CV3" s="84" t="b">
        <f t="shared" ref="CV3:CV40" si="47">IF(P3="-","-",ABS(AA4-AA3)&lt;P3*$CR$1)</f>
        <v>1</v>
      </c>
      <c r="CW3" t="b">
        <f t="shared" ref="CW3:CW40" si="48">IF(P3="-","-",ABS(BG4-BG3)&lt;P3*$CS$1)</f>
        <v>1</v>
      </c>
      <c r="CX3" t="b">
        <f t="shared" ref="CX3:CX40" si="49">IF(P3="-","-",ABS(BM4-BM3)&lt;P3*$CT$1)</f>
        <v>1</v>
      </c>
      <c r="CY3" t="b">
        <f t="shared" ref="CY3:CY40" si="50">IF(P3="-","-",ABS(AN4-AN3)&lt;P3*$CU$1)</f>
        <v>1</v>
      </c>
      <c r="CZ3" t="b">
        <f t="shared" ref="CZ3:CZ40" si="51">IF(P3="-","-",ABS(BA3-BA4)&lt;P3*$CV$1)</f>
        <v>1</v>
      </c>
      <c r="DA3" s="84">
        <f t="shared" ref="DA3:DA41" si="52">IFERROR(IF(AND(CQ3:CU3),0,1), 0)+IFERROR(IF(AND(CV3:CZ3),0,1),0)</f>
        <v>0</v>
      </c>
      <c r="DB3" t="b">
        <f t="shared" ref="DB3:DB41" si="53">AND(DA3&gt;0,CD3)</f>
        <v>0</v>
      </c>
    </row>
    <row r="4" spans="1:106">
      <c r="A4" s="9">
        <v>354</v>
      </c>
      <c r="B4" s="3">
        <v>2</v>
      </c>
      <c r="C4" s="3" t="s">
        <v>1258</v>
      </c>
      <c r="D4" s="3" t="str">
        <f t="shared" si="0"/>
        <v>AM_1_34a-1_dk_0010</v>
      </c>
      <c r="E4" s="3" t="str">
        <f t="shared" si="1"/>
        <v>0010</v>
      </c>
      <c r="F4" s="3">
        <v>118604.69500000001</v>
      </c>
      <c r="G4" s="15">
        <v>413238.34399999998</v>
      </c>
      <c r="H4" s="35" t="str">
        <f t="shared" si="2"/>
        <v>ja</v>
      </c>
      <c r="I4" s="42">
        <v>56</v>
      </c>
      <c r="J4" s="20" t="s">
        <v>2279</v>
      </c>
      <c r="K4" s="21">
        <v>10000</v>
      </c>
      <c r="L4" s="28">
        <f t="shared" ref="L4:L41" si="54">L3</f>
        <v>1</v>
      </c>
      <c r="M4" s="28">
        <f t="shared" ref="M4:M41" si="55">M3</f>
        <v>1</v>
      </c>
      <c r="N4" s="56">
        <f t="shared" si="3"/>
        <v>10000</v>
      </c>
      <c r="O4" s="33">
        <f t="shared" ref="O4:O41" si="56">SQRT((F3-F4)^2+(G3-G4)^2)</f>
        <v>811.52964496065408</v>
      </c>
      <c r="P4" s="37">
        <f t="shared" si="4"/>
        <v>331.98569253058486</v>
      </c>
      <c r="Q4" s="9" t="s">
        <v>12</v>
      </c>
      <c r="R4" s="55" t="s">
        <v>12</v>
      </c>
      <c r="S4" s="55">
        <v>2.012</v>
      </c>
      <c r="T4" s="55">
        <v>2.4870000000000001</v>
      </c>
      <c r="U4" s="55">
        <v>3.0409999999999999</v>
      </c>
      <c r="V4" s="3">
        <v>3.3250000000000002</v>
      </c>
      <c r="W4" s="3">
        <v>3.5659999999999998</v>
      </c>
      <c r="X4" s="3" t="s">
        <v>12</v>
      </c>
      <c r="Y4" s="3">
        <v>4.0179999999999998</v>
      </c>
      <c r="Z4" s="15" t="s">
        <v>12</v>
      </c>
      <c r="AA4" s="10">
        <f t="shared" si="5"/>
        <v>3.5659999999999998</v>
      </c>
      <c r="AB4" s="9">
        <f t="shared" si="6"/>
        <v>0.52499999999999991</v>
      </c>
      <c r="AC4" s="10">
        <f t="shared" si="7"/>
        <v>0.45199999999999996</v>
      </c>
      <c r="AD4" s="9" t="s">
        <v>12</v>
      </c>
      <c r="AE4" s="55" t="s">
        <v>12</v>
      </c>
      <c r="AF4" s="55">
        <v>0.1</v>
      </c>
      <c r="AG4" s="55">
        <v>0.1</v>
      </c>
      <c r="AH4" s="55">
        <v>0.1</v>
      </c>
      <c r="AI4" s="3">
        <v>0.1</v>
      </c>
      <c r="AJ4" s="3">
        <v>0.1</v>
      </c>
      <c r="AK4" s="3" t="s">
        <v>12</v>
      </c>
      <c r="AL4" s="3">
        <v>0.1</v>
      </c>
      <c r="AM4" s="15" t="s">
        <v>12</v>
      </c>
      <c r="AN4" s="10">
        <f t="shared" si="8"/>
        <v>0.1</v>
      </c>
      <c r="AO4" s="9">
        <f t="shared" si="9"/>
        <v>0</v>
      </c>
      <c r="AP4" s="10">
        <f t="shared" si="10"/>
        <v>0</v>
      </c>
      <c r="AQ4" s="9" t="s">
        <v>12</v>
      </c>
      <c r="AR4" s="55" t="s">
        <v>12</v>
      </c>
      <c r="AS4" s="55">
        <v>0.1</v>
      </c>
      <c r="AT4" s="55">
        <v>0.1</v>
      </c>
      <c r="AU4" s="55">
        <v>0.1</v>
      </c>
      <c r="AV4" s="3">
        <v>0.1</v>
      </c>
      <c r="AW4" s="3">
        <v>0.1</v>
      </c>
      <c r="AX4" s="3" t="s">
        <v>12</v>
      </c>
      <c r="AY4" s="3">
        <v>0.1</v>
      </c>
      <c r="AZ4" s="15" t="s">
        <v>12</v>
      </c>
      <c r="BA4" s="10">
        <f t="shared" si="11"/>
        <v>0.1</v>
      </c>
      <c r="BB4" s="9">
        <f t="shared" si="12"/>
        <v>0</v>
      </c>
      <c r="BC4" s="10">
        <f t="shared" si="13"/>
        <v>0</v>
      </c>
      <c r="BD4" s="9">
        <v>3.0409999999999999</v>
      </c>
      <c r="BE4" s="3">
        <v>3.5659999999999998</v>
      </c>
      <c r="BF4" s="15">
        <v>4.0179999999999998</v>
      </c>
      <c r="BG4" s="15">
        <f t="shared" si="14"/>
        <v>3.5659999999999998</v>
      </c>
      <c r="BH4" s="9">
        <f t="shared" si="15"/>
        <v>0.52499999999999991</v>
      </c>
      <c r="BI4" s="10">
        <f t="shared" si="16"/>
        <v>0.45199999999999996</v>
      </c>
      <c r="BJ4" s="9">
        <v>3.0409999999999999</v>
      </c>
      <c r="BK4" s="3">
        <v>3.5659999999999998</v>
      </c>
      <c r="BL4" s="15">
        <v>4.0179999999999998</v>
      </c>
      <c r="BM4" s="15">
        <f t="shared" si="17"/>
        <v>3.5659999999999998</v>
      </c>
      <c r="BN4" s="9">
        <f t="shared" si="18"/>
        <v>0.52499999999999991</v>
      </c>
      <c r="BO4" s="10">
        <f t="shared" si="19"/>
        <v>0.45199999999999996</v>
      </c>
      <c r="BP4">
        <f t="shared" si="20"/>
        <v>0</v>
      </c>
      <c r="BQ4" s="93">
        <f t="shared" si="21"/>
        <v>1</v>
      </c>
      <c r="BR4" s="93">
        <f t="shared" si="22"/>
        <v>1</v>
      </c>
      <c r="BS4" s="93" t="str">
        <f>VLOOKUP(C4,'Koppeling locatie - aslocatie'!$A$2:$C$8139,2,FALSE)</f>
        <v>AM_EX_L_35_17</v>
      </c>
      <c r="BT4" s="93">
        <f>VLOOKUP($BS4,aslocaties_v01!$C$3:$AA$500,MATCH($K$3/10,aslocaties_v01!$C$2:$X$2),FALSE)</f>
        <v>3.181</v>
      </c>
      <c r="BU4" s="93">
        <f>VLOOKUP(BS4,aslocaties_v01!$C$3:$AA$500,MATCH($K$3,aslocaties_v01!$C$2:$X$2),FALSE)</f>
        <v>3.5710000000000002</v>
      </c>
      <c r="BV4" s="93">
        <f>VLOOKUP(BS4,aslocaties_v01!$C$3:$AA$500,MATCH($K$3*10,aslocaties_v01!$C$2:$Y$2),FALSE)</f>
        <v>3.9990000000000001</v>
      </c>
      <c r="BW4" s="93">
        <f t="shared" si="23"/>
        <v>0.39000000000000012</v>
      </c>
      <c r="BX4" s="93">
        <f t="shared" si="24"/>
        <v>0.42799999999999994</v>
      </c>
      <c r="BY4" s="94">
        <f t="shared" si="25"/>
        <v>0.25714285714285678</v>
      </c>
      <c r="BZ4" s="94">
        <f t="shared" si="26"/>
        <v>5.3097345132743445E-2</v>
      </c>
      <c r="CA4" s="94">
        <f t="shared" si="27"/>
        <v>0.14000000000000012</v>
      </c>
      <c r="CB4">
        <f t="shared" si="28"/>
        <v>5.0000000000003375E-3</v>
      </c>
      <c r="CC4" s="58">
        <f t="shared" si="29"/>
        <v>1.8999999999999684E-2</v>
      </c>
      <c r="CD4" s="95" t="b">
        <f t="shared" si="30"/>
        <v>1</v>
      </c>
      <c r="CE4" s="96" t="b">
        <f t="shared" si="31"/>
        <v>1</v>
      </c>
      <c r="CF4" t="b">
        <f t="shared" si="32"/>
        <v>1</v>
      </c>
      <c r="CG4" t="b">
        <f t="shared" si="33"/>
        <v>1</v>
      </c>
      <c r="CH4" s="84" t="b">
        <f t="shared" si="34"/>
        <v>0</v>
      </c>
      <c r="CI4" t="str">
        <f t="shared" si="35"/>
        <v/>
      </c>
      <c r="CJ4" t="b">
        <f t="shared" si="36"/>
        <v>0</v>
      </c>
      <c r="CK4" t="b">
        <f t="shared" si="37"/>
        <v>1</v>
      </c>
      <c r="CL4" s="84" t="b">
        <f t="shared" ref="CL4:CL41" si="57">BA4&lt;AVERAGE(BA:BA)+2*STDEV(BA:BA)</f>
        <v>1</v>
      </c>
      <c r="CM4">
        <f t="shared" si="38"/>
        <v>0.1</v>
      </c>
      <c r="CN4" t="b">
        <f t="shared" si="39"/>
        <v>1</v>
      </c>
      <c r="CO4" s="84">
        <f t="shared" si="40"/>
        <v>6.4102564102564097</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355</v>
      </c>
      <c r="B5" s="3">
        <v>2</v>
      </c>
      <c r="C5" s="3" t="s">
        <v>1259</v>
      </c>
      <c r="D5" s="3" t="str">
        <f t="shared" si="0"/>
        <v>AM_1_34a-1_dk_0014</v>
      </c>
      <c r="E5" s="3" t="str">
        <f t="shared" si="1"/>
        <v>0014</v>
      </c>
      <c r="F5" s="3">
        <v>118531.898</v>
      </c>
      <c r="G5" s="15">
        <v>413562.25</v>
      </c>
      <c r="H5" s="35" t="str">
        <f t="shared" si="2"/>
        <v>ja</v>
      </c>
      <c r="I5" s="42">
        <v>70</v>
      </c>
      <c r="J5" s="20" t="s">
        <v>2279</v>
      </c>
      <c r="K5" s="21">
        <v>10000</v>
      </c>
      <c r="L5" s="28">
        <f t="shared" si="54"/>
        <v>1</v>
      </c>
      <c r="M5" s="28">
        <f t="shared" si="55"/>
        <v>1</v>
      </c>
      <c r="N5" s="56">
        <f t="shared" si="3"/>
        <v>10000</v>
      </c>
      <c r="O5" s="33">
        <f t="shared" si="56"/>
        <v>331.98569253058486</v>
      </c>
      <c r="P5" s="37">
        <f t="shared" si="4"/>
        <v>103.28345883052563</v>
      </c>
      <c r="Q5" s="9" t="s">
        <v>12</v>
      </c>
      <c r="R5" s="55" t="s">
        <v>12</v>
      </c>
      <c r="S5" s="55">
        <v>2.8029999999999999</v>
      </c>
      <c r="T5" s="55">
        <v>2.99</v>
      </c>
      <c r="U5" s="55">
        <v>3.1840000000000002</v>
      </c>
      <c r="V5" s="3">
        <v>3.3650000000000002</v>
      </c>
      <c r="W5" s="3">
        <v>3.5760000000000001</v>
      </c>
      <c r="X5" s="3" t="s">
        <v>12</v>
      </c>
      <c r="Y5" s="3">
        <v>4.008</v>
      </c>
      <c r="Z5" s="15" t="s">
        <v>12</v>
      </c>
      <c r="AA5" s="10">
        <f t="shared" si="5"/>
        <v>3.5760000000000001</v>
      </c>
      <c r="AB5" s="9">
        <f t="shared" si="6"/>
        <v>0.3919999999999999</v>
      </c>
      <c r="AC5" s="10">
        <f t="shared" si="7"/>
        <v>0.43199999999999994</v>
      </c>
      <c r="AD5" s="9" t="s">
        <v>12</v>
      </c>
      <c r="AE5" s="55" t="s">
        <v>12</v>
      </c>
      <c r="AF5" s="55">
        <v>0.128</v>
      </c>
      <c r="AG5" s="55">
        <v>0.28799999999999998</v>
      </c>
      <c r="AH5" s="55">
        <v>0.45500000000000002</v>
      </c>
      <c r="AI5" s="3">
        <v>0.60699999999999998</v>
      </c>
      <c r="AJ5" s="3">
        <v>0.80200000000000005</v>
      </c>
      <c r="AK5" s="3" t="s">
        <v>12</v>
      </c>
      <c r="AL5" s="3">
        <v>1.1679999999999999</v>
      </c>
      <c r="AM5" s="15" t="s">
        <v>12</v>
      </c>
      <c r="AN5" s="10">
        <f t="shared" si="8"/>
        <v>0.80200000000000005</v>
      </c>
      <c r="AO5" s="9">
        <f t="shared" si="9"/>
        <v>0.34700000000000003</v>
      </c>
      <c r="AP5" s="10">
        <f t="shared" si="10"/>
        <v>0.36599999999999988</v>
      </c>
      <c r="AQ5" s="9" t="s">
        <v>12</v>
      </c>
      <c r="AR5" s="55" t="s">
        <v>12</v>
      </c>
      <c r="AS5" s="55">
        <v>0.53800000000000003</v>
      </c>
      <c r="AT5" s="55">
        <v>1.2210000000000001</v>
      </c>
      <c r="AU5" s="55">
        <v>1.8959999999999999</v>
      </c>
      <c r="AV5" s="3">
        <v>2.2189999999999999</v>
      </c>
      <c r="AW5" s="3">
        <v>2.512</v>
      </c>
      <c r="AX5" s="3" t="s">
        <v>12</v>
      </c>
      <c r="AY5" s="3">
        <v>2.9009999999999998</v>
      </c>
      <c r="AZ5" s="15" t="s">
        <v>12</v>
      </c>
      <c r="BA5" s="10">
        <f t="shared" si="11"/>
        <v>2.512</v>
      </c>
      <c r="BB5" s="9">
        <f t="shared" si="12"/>
        <v>0.6160000000000001</v>
      </c>
      <c r="BC5" s="10">
        <f t="shared" si="13"/>
        <v>0.38899999999999979</v>
      </c>
      <c r="BD5" s="9">
        <v>3.22</v>
      </c>
      <c r="BE5" s="3">
        <v>3.6859999999999999</v>
      </c>
      <c r="BF5" s="15">
        <v>4.2190000000000003</v>
      </c>
      <c r="BG5" s="15">
        <f t="shared" si="14"/>
        <v>3.6859999999999999</v>
      </c>
      <c r="BH5" s="9">
        <f t="shared" si="15"/>
        <v>0.46599999999999975</v>
      </c>
      <c r="BI5" s="10">
        <f t="shared" si="16"/>
        <v>0.53300000000000036</v>
      </c>
      <c r="BJ5" s="9">
        <v>3.22</v>
      </c>
      <c r="BK5" s="3">
        <v>3.698</v>
      </c>
      <c r="BL5" s="15">
        <v>4.2770000000000001</v>
      </c>
      <c r="BM5" s="15">
        <f t="shared" si="17"/>
        <v>3.698</v>
      </c>
      <c r="BN5" s="9">
        <f t="shared" si="18"/>
        <v>0.47799999999999976</v>
      </c>
      <c r="BO5" s="10">
        <f t="shared" si="19"/>
        <v>0.57900000000000018</v>
      </c>
      <c r="BP5">
        <f t="shared" si="20"/>
        <v>0</v>
      </c>
      <c r="BQ5" s="93">
        <f t="shared" si="21"/>
        <v>1.1887755102040813</v>
      </c>
      <c r="BR5" s="93">
        <f t="shared" si="22"/>
        <v>1.2193877551020404</v>
      </c>
      <c r="BS5" s="93" t="str">
        <f>VLOOKUP(C5,'Koppeling locatie - aslocatie'!$A$2:$C$8139,2,FALSE)</f>
        <v>AM_EX_L_35_17</v>
      </c>
      <c r="BT5" s="93">
        <f>VLOOKUP($BS5,aslocaties_v01!$C$3:$AA$500,MATCH($K$3/10,aslocaties_v01!$C$2:$X$2),FALSE)</f>
        <v>3.181</v>
      </c>
      <c r="BU5" s="93">
        <f>VLOOKUP(BS5,aslocaties_v01!$C$3:$AA$500,MATCH($K$3,aslocaties_v01!$C$2:$X$2),FALSE)</f>
        <v>3.5710000000000002</v>
      </c>
      <c r="BV5" s="93">
        <f>VLOOKUP(BS5,aslocaties_v01!$C$3:$AA$500,MATCH($K$3*10,aslocaties_v01!$C$2:$Y$2),FALSE)</f>
        <v>3.9990000000000001</v>
      </c>
      <c r="BW5" s="93">
        <f t="shared" si="23"/>
        <v>0.39000000000000012</v>
      </c>
      <c r="BX5" s="93">
        <f t="shared" si="24"/>
        <v>0.42799999999999994</v>
      </c>
      <c r="BY5" s="94">
        <f t="shared" si="25"/>
        <v>5.1020408163259257E-3</v>
      </c>
      <c r="BZ5" s="94">
        <f t="shared" si="26"/>
        <v>9.2592592592593004E-3</v>
      </c>
      <c r="CA5" s="94">
        <f t="shared" si="27"/>
        <v>3.0000000000001137E-3</v>
      </c>
      <c r="CB5">
        <f t="shared" si="28"/>
        <v>4.9999999999998934E-3</v>
      </c>
      <c r="CC5" s="58">
        <f t="shared" si="29"/>
        <v>8.999999999999897E-3</v>
      </c>
      <c r="CD5" s="95" t="b">
        <f t="shared" si="30"/>
        <v>0</v>
      </c>
      <c r="CE5" s="96" t="b">
        <f t="shared" si="31"/>
        <v>1</v>
      </c>
      <c r="CF5" t="b">
        <f t="shared" si="32"/>
        <v>1</v>
      </c>
      <c r="CG5" t="b">
        <f t="shared" si="33"/>
        <v>1</v>
      </c>
      <c r="CH5" s="84" t="b">
        <f t="shared" si="34"/>
        <v>1</v>
      </c>
      <c r="CI5">
        <f t="shared" si="35"/>
        <v>0.80200000000000005</v>
      </c>
      <c r="CJ5" t="b">
        <f t="shared" si="36"/>
        <v>1</v>
      </c>
      <c r="CK5" t="b">
        <f t="shared" si="37"/>
        <v>1</v>
      </c>
      <c r="CL5" s="84" t="b">
        <f t="shared" si="57"/>
        <v>1</v>
      </c>
      <c r="CM5">
        <f t="shared" si="38"/>
        <v>2.512</v>
      </c>
      <c r="CN5" t="b">
        <f t="shared" si="39"/>
        <v>1</v>
      </c>
      <c r="CO5" s="84">
        <f t="shared" si="40"/>
        <v>8.1472398110497016E-2</v>
      </c>
      <c r="CP5" t="b">
        <f t="shared" si="41"/>
        <v>1</v>
      </c>
      <c r="CQ5" s="96" t="b">
        <f t="shared" si="42"/>
        <v>1</v>
      </c>
      <c r="CR5" t="b">
        <f t="shared" si="43"/>
        <v>1</v>
      </c>
      <c r="CS5" t="b">
        <f t="shared" si="44"/>
        <v>1</v>
      </c>
      <c r="CT5" t="b">
        <f t="shared" si="45"/>
        <v>1</v>
      </c>
      <c r="CU5" t="b">
        <f t="shared" si="46"/>
        <v>1</v>
      </c>
      <c r="CV5" s="84" t="b">
        <f t="shared" si="47"/>
        <v>1</v>
      </c>
      <c r="CW5" t="b">
        <f t="shared" si="48"/>
        <v>0</v>
      </c>
      <c r="CX5" t="b">
        <f t="shared" si="49"/>
        <v>0</v>
      </c>
      <c r="CY5" t="b">
        <f t="shared" si="50"/>
        <v>0</v>
      </c>
      <c r="CZ5" t="b">
        <f t="shared" si="51"/>
        <v>1</v>
      </c>
      <c r="DA5" s="84">
        <f t="shared" si="52"/>
        <v>1</v>
      </c>
      <c r="DB5" t="b">
        <f t="shared" si="53"/>
        <v>0</v>
      </c>
    </row>
    <row r="6" spans="1:106">
      <c r="A6" s="9">
        <v>356</v>
      </c>
      <c r="B6" s="3">
        <v>2</v>
      </c>
      <c r="C6" s="3" t="s">
        <v>1260</v>
      </c>
      <c r="D6" s="3" t="str">
        <f t="shared" si="0"/>
        <v>AM_1_34a-1_dk_0015</v>
      </c>
      <c r="E6" s="3" t="str">
        <f t="shared" si="1"/>
        <v>0015</v>
      </c>
      <c r="F6" s="3">
        <v>118473.68</v>
      </c>
      <c r="G6" s="15">
        <v>413647.56199999998</v>
      </c>
      <c r="H6" s="35" t="str">
        <f t="shared" si="2"/>
        <v>ja</v>
      </c>
      <c r="I6" s="42">
        <v>46</v>
      </c>
      <c r="J6" s="20" t="s">
        <v>2279</v>
      </c>
      <c r="K6" s="21">
        <v>10000</v>
      </c>
      <c r="L6" s="28">
        <f t="shared" si="54"/>
        <v>1</v>
      </c>
      <c r="M6" s="28">
        <f t="shared" si="55"/>
        <v>1</v>
      </c>
      <c r="N6" s="56">
        <f t="shared" si="3"/>
        <v>10000</v>
      </c>
      <c r="O6" s="33">
        <f t="shared" si="56"/>
        <v>103.28345883052563</v>
      </c>
      <c r="P6" s="37">
        <f t="shared" si="4"/>
        <v>82.085386092779416</v>
      </c>
      <c r="Q6" s="9" t="s">
        <v>12</v>
      </c>
      <c r="R6" s="55" t="s">
        <v>12</v>
      </c>
      <c r="S6" s="55">
        <v>2.8029999999999999</v>
      </c>
      <c r="T6" s="55">
        <v>2.9889999999999999</v>
      </c>
      <c r="U6" s="55">
        <v>3.1829999999999998</v>
      </c>
      <c r="V6" s="3">
        <v>3.3639999999999999</v>
      </c>
      <c r="W6" s="3">
        <v>3.5750000000000002</v>
      </c>
      <c r="X6" s="3" t="s">
        <v>12</v>
      </c>
      <c r="Y6" s="3">
        <v>4.0069999999999997</v>
      </c>
      <c r="Z6" s="15" t="s">
        <v>12</v>
      </c>
      <c r="AA6" s="10">
        <f t="shared" si="5"/>
        <v>3.5750000000000002</v>
      </c>
      <c r="AB6" s="9">
        <f t="shared" si="6"/>
        <v>0.39200000000000035</v>
      </c>
      <c r="AC6" s="10">
        <f t="shared" si="7"/>
        <v>0.4319999999999995</v>
      </c>
      <c r="AD6" s="9" t="s">
        <v>12</v>
      </c>
      <c r="AE6" s="55" t="s">
        <v>12</v>
      </c>
      <c r="AF6" s="55">
        <v>0.80600000000000005</v>
      </c>
      <c r="AG6" s="55">
        <v>0.88500000000000001</v>
      </c>
      <c r="AH6" s="55">
        <v>0.98399999999999999</v>
      </c>
      <c r="AI6" s="3">
        <v>1.0920000000000001</v>
      </c>
      <c r="AJ6" s="3">
        <v>1.2310000000000001</v>
      </c>
      <c r="AK6" s="3" t="s">
        <v>12</v>
      </c>
      <c r="AL6" s="3">
        <v>1.524</v>
      </c>
      <c r="AM6" s="15" t="s">
        <v>12</v>
      </c>
      <c r="AN6" s="10">
        <f t="shared" si="8"/>
        <v>1.2310000000000001</v>
      </c>
      <c r="AO6" s="9">
        <f t="shared" si="9"/>
        <v>0.24700000000000011</v>
      </c>
      <c r="AP6" s="10">
        <f t="shared" si="10"/>
        <v>0.29299999999999993</v>
      </c>
      <c r="AQ6" s="9" t="s">
        <v>12</v>
      </c>
      <c r="AR6" s="55" t="s">
        <v>12</v>
      </c>
      <c r="AS6" s="55">
        <v>2.488</v>
      </c>
      <c r="AT6" s="55">
        <v>2.5870000000000002</v>
      </c>
      <c r="AU6" s="55">
        <v>2.706</v>
      </c>
      <c r="AV6" s="3">
        <v>2.8279999999999998</v>
      </c>
      <c r="AW6" s="3">
        <v>2.9750000000000001</v>
      </c>
      <c r="AX6" s="3" t="s">
        <v>12</v>
      </c>
      <c r="AY6" s="3">
        <v>3.262</v>
      </c>
      <c r="AZ6" s="15" t="s">
        <v>12</v>
      </c>
      <c r="BA6" s="10">
        <f t="shared" si="11"/>
        <v>2.9750000000000001</v>
      </c>
      <c r="BB6" s="9">
        <f t="shared" si="12"/>
        <v>0.26900000000000013</v>
      </c>
      <c r="BC6" s="10">
        <f t="shared" si="13"/>
        <v>0.28699999999999992</v>
      </c>
      <c r="BD6" s="9">
        <v>3.9820000000000002</v>
      </c>
      <c r="BE6" s="3">
        <v>4.7300000000000004</v>
      </c>
      <c r="BF6" s="15">
        <v>5.5960000000000001</v>
      </c>
      <c r="BG6" s="15">
        <f t="shared" si="14"/>
        <v>4.7300000000000004</v>
      </c>
      <c r="BH6" s="9">
        <f t="shared" si="15"/>
        <v>0.74800000000000022</v>
      </c>
      <c r="BI6" s="10">
        <f t="shared" si="16"/>
        <v>0.86599999999999966</v>
      </c>
      <c r="BJ6" s="9">
        <v>4.1769999999999996</v>
      </c>
      <c r="BK6" s="3">
        <v>5.048</v>
      </c>
      <c r="BL6" s="15">
        <v>6.0540000000000003</v>
      </c>
      <c r="BM6" s="15">
        <f t="shared" si="17"/>
        <v>5.048</v>
      </c>
      <c r="BN6" s="9">
        <f t="shared" si="18"/>
        <v>0.87100000000000044</v>
      </c>
      <c r="BO6" s="10">
        <f t="shared" si="19"/>
        <v>1.0060000000000002</v>
      </c>
      <c r="BP6">
        <f t="shared" si="20"/>
        <v>0</v>
      </c>
      <c r="BQ6" s="93">
        <f t="shared" si="21"/>
        <v>1.9081632653061213</v>
      </c>
      <c r="BR6" s="93">
        <f t="shared" si="22"/>
        <v>2.2219387755102034</v>
      </c>
      <c r="BS6" s="93" t="str">
        <f>VLOOKUP(C6,'Koppeling locatie - aslocatie'!$A$2:$C$8139,2,FALSE)</f>
        <v>AM_EX_L_35_17</v>
      </c>
      <c r="BT6" s="93">
        <f>VLOOKUP($BS6,aslocaties_v01!$C$3:$AA$500,MATCH($K$3/10,aslocaties_v01!$C$2:$X$2),FALSE)</f>
        <v>3.181</v>
      </c>
      <c r="BU6" s="93">
        <f>VLOOKUP(BS6,aslocaties_v01!$C$3:$AA$500,MATCH($K$3,aslocaties_v01!$C$2:$X$2),FALSE)</f>
        <v>3.5710000000000002</v>
      </c>
      <c r="BV6" s="93">
        <f>VLOOKUP(BS6,aslocaties_v01!$C$3:$AA$500,MATCH($K$3*10,aslocaties_v01!$C$2:$Y$2),FALSE)</f>
        <v>3.9990000000000001</v>
      </c>
      <c r="BW6" s="93">
        <f t="shared" si="23"/>
        <v>0.39000000000000012</v>
      </c>
      <c r="BX6" s="93">
        <f t="shared" si="24"/>
        <v>0.42799999999999994</v>
      </c>
      <c r="BY6" s="94">
        <f t="shared" si="25"/>
        <v>5.1020408163271469E-3</v>
      </c>
      <c r="BZ6" s="94">
        <f t="shared" si="26"/>
        <v>9.2592592592583012E-3</v>
      </c>
      <c r="CA6" s="94">
        <f t="shared" si="27"/>
        <v>1.9999999999997797E-3</v>
      </c>
      <c r="CB6">
        <f t="shared" si="28"/>
        <v>4.0000000000000036E-3</v>
      </c>
      <c r="CC6" s="58">
        <f t="shared" si="29"/>
        <v>7.999999999999563E-3</v>
      </c>
      <c r="CD6" s="95" t="b">
        <f t="shared" si="30"/>
        <v>0</v>
      </c>
      <c r="CE6" s="96" t="b">
        <f t="shared" si="31"/>
        <v>1</v>
      </c>
      <c r="CF6" t="b">
        <f t="shared" si="32"/>
        <v>1</v>
      </c>
      <c r="CG6" t="b">
        <f t="shared" si="33"/>
        <v>1</v>
      </c>
      <c r="CH6" s="84" t="b">
        <f t="shared" si="34"/>
        <v>1</v>
      </c>
      <c r="CI6">
        <f t="shared" si="35"/>
        <v>1.2310000000000001</v>
      </c>
      <c r="CJ6" t="b">
        <f t="shared" si="36"/>
        <v>1</v>
      </c>
      <c r="CK6" t="b">
        <f t="shared" si="37"/>
        <v>1</v>
      </c>
      <c r="CL6" s="84" t="b">
        <f t="shared" si="57"/>
        <v>1</v>
      </c>
      <c r="CM6">
        <f t="shared" si="38"/>
        <v>2.9750000000000001</v>
      </c>
      <c r="CN6" t="b">
        <f t="shared" si="39"/>
        <v>1</v>
      </c>
      <c r="CO6" s="84">
        <f t="shared" si="40"/>
        <v>8.9157835079733253E-2</v>
      </c>
      <c r="CP6" t="b">
        <f t="shared" si="41"/>
        <v>1</v>
      </c>
      <c r="CQ6" s="96" t="b">
        <f t="shared" si="42"/>
        <v>1</v>
      </c>
      <c r="CR6" t="b">
        <f t="shared" si="43"/>
        <v>0</v>
      </c>
      <c r="CS6" t="b">
        <f t="shared" si="44"/>
        <v>0</v>
      </c>
      <c r="CT6" t="b">
        <f t="shared" si="45"/>
        <v>0</v>
      </c>
      <c r="CU6" t="b">
        <f t="shared" si="46"/>
        <v>1</v>
      </c>
      <c r="CV6" s="84" t="b">
        <f t="shared" si="47"/>
        <v>1</v>
      </c>
      <c r="CW6" t="b">
        <f t="shared" si="48"/>
        <v>0</v>
      </c>
      <c r="CX6" t="b">
        <f t="shared" si="49"/>
        <v>0</v>
      </c>
      <c r="CY6" t="b">
        <f t="shared" si="50"/>
        <v>1</v>
      </c>
      <c r="CZ6" t="b">
        <f t="shared" si="51"/>
        <v>1</v>
      </c>
      <c r="DA6" s="84">
        <f t="shared" si="52"/>
        <v>2</v>
      </c>
      <c r="DB6" t="b">
        <f t="shared" si="53"/>
        <v>0</v>
      </c>
    </row>
    <row r="7" spans="1:106">
      <c r="A7" s="9">
        <v>357</v>
      </c>
      <c r="B7" s="3">
        <v>2</v>
      </c>
      <c r="C7" s="3" t="s">
        <v>1261</v>
      </c>
      <c r="D7" s="3" t="str">
        <f t="shared" si="0"/>
        <v>AM_1_34a-1_dk_0016</v>
      </c>
      <c r="E7" s="3" t="str">
        <f t="shared" si="1"/>
        <v>0016</v>
      </c>
      <c r="F7" s="3">
        <v>118429.461</v>
      </c>
      <c r="G7" s="15">
        <v>413716.71899999998</v>
      </c>
      <c r="H7" s="35" t="str">
        <f t="shared" si="2"/>
        <v>ja</v>
      </c>
      <c r="I7" s="42">
        <v>46</v>
      </c>
      <c r="J7" s="20" t="s">
        <v>2279</v>
      </c>
      <c r="K7" s="21">
        <v>10000</v>
      </c>
      <c r="L7" s="28">
        <f t="shared" si="54"/>
        <v>1</v>
      </c>
      <c r="M7" s="28">
        <f t="shared" si="55"/>
        <v>1</v>
      </c>
      <c r="N7" s="56">
        <f t="shared" si="3"/>
        <v>10000</v>
      </c>
      <c r="O7" s="33">
        <f t="shared" si="56"/>
        <v>82.085386092779416</v>
      </c>
      <c r="P7" s="37">
        <f t="shared" si="4"/>
        <v>108.29057218891209</v>
      </c>
      <c r="Q7" s="9" t="s">
        <v>12</v>
      </c>
      <c r="R7" s="55" t="s">
        <v>12</v>
      </c>
      <c r="S7" s="55">
        <v>2.802</v>
      </c>
      <c r="T7" s="55">
        <v>2.9889999999999999</v>
      </c>
      <c r="U7" s="55">
        <v>3.1829999999999998</v>
      </c>
      <c r="V7" s="3">
        <v>3.363</v>
      </c>
      <c r="W7" s="3">
        <v>3.5739999999999998</v>
      </c>
      <c r="X7" s="3" t="s">
        <v>12</v>
      </c>
      <c r="Y7" s="3">
        <v>4.0049999999999999</v>
      </c>
      <c r="Z7" s="15" t="s">
        <v>12</v>
      </c>
      <c r="AA7" s="10">
        <f t="shared" si="5"/>
        <v>3.5739999999999998</v>
      </c>
      <c r="AB7" s="9">
        <f t="shared" si="6"/>
        <v>0.39100000000000001</v>
      </c>
      <c r="AC7" s="10">
        <f t="shared" si="7"/>
        <v>0.43100000000000005</v>
      </c>
      <c r="AD7" s="9" t="s">
        <v>12</v>
      </c>
      <c r="AE7" s="55" t="s">
        <v>12</v>
      </c>
      <c r="AF7" s="55">
        <v>0.81100000000000005</v>
      </c>
      <c r="AG7" s="55">
        <v>0.88500000000000001</v>
      </c>
      <c r="AH7" s="55">
        <v>0.98</v>
      </c>
      <c r="AI7" s="3">
        <v>1.087</v>
      </c>
      <c r="AJ7" s="3">
        <v>1.222</v>
      </c>
      <c r="AK7" s="3" t="s">
        <v>12</v>
      </c>
      <c r="AL7" s="3">
        <v>1.5069999999999999</v>
      </c>
      <c r="AM7" s="15" t="s">
        <v>12</v>
      </c>
      <c r="AN7" s="10">
        <f t="shared" si="8"/>
        <v>1.222</v>
      </c>
      <c r="AO7" s="9">
        <f t="shared" si="9"/>
        <v>0.24199999999999999</v>
      </c>
      <c r="AP7" s="10">
        <f t="shared" si="10"/>
        <v>0.28499999999999992</v>
      </c>
      <c r="AQ7" s="9" t="s">
        <v>12</v>
      </c>
      <c r="AR7" s="55" t="s">
        <v>12</v>
      </c>
      <c r="AS7" s="55">
        <v>2.4369999999999998</v>
      </c>
      <c r="AT7" s="55">
        <v>2.5259999999999998</v>
      </c>
      <c r="AU7" s="55">
        <v>2.6320000000000001</v>
      </c>
      <c r="AV7" s="3">
        <v>2.7450000000000001</v>
      </c>
      <c r="AW7" s="3">
        <v>2.8809999999999998</v>
      </c>
      <c r="AX7" s="3" t="s">
        <v>12</v>
      </c>
      <c r="AY7" s="3">
        <v>3.1549999999999998</v>
      </c>
      <c r="AZ7" s="15" t="s">
        <v>12</v>
      </c>
      <c r="BA7" s="10">
        <f t="shared" si="11"/>
        <v>2.8809999999999998</v>
      </c>
      <c r="BB7" s="9">
        <f t="shared" si="12"/>
        <v>0.24899999999999967</v>
      </c>
      <c r="BC7" s="10">
        <f t="shared" si="13"/>
        <v>0.27400000000000002</v>
      </c>
      <c r="BD7" s="9">
        <v>3.8050000000000002</v>
      </c>
      <c r="BE7" s="3">
        <v>4.4790000000000001</v>
      </c>
      <c r="BF7" s="15">
        <v>5.3109999999999999</v>
      </c>
      <c r="BG7" s="15">
        <f t="shared" si="14"/>
        <v>4.4790000000000001</v>
      </c>
      <c r="BH7" s="9">
        <f t="shared" si="15"/>
        <v>0.67399999999999993</v>
      </c>
      <c r="BI7" s="10">
        <f t="shared" si="16"/>
        <v>0.83199999999999985</v>
      </c>
      <c r="BJ7" s="9">
        <v>3.9929999999999999</v>
      </c>
      <c r="BK7" s="3">
        <v>4.7869999999999999</v>
      </c>
      <c r="BL7" s="15">
        <v>5.7670000000000003</v>
      </c>
      <c r="BM7" s="15">
        <f t="shared" si="17"/>
        <v>4.7869999999999999</v>
      </c>
      <c r="BN7" s="9">
        <f t="shared" si="18"/>
        <v>0.79400000000000004</v>
      </c>
      <c r="BO7" s="10">
        <f t="shared" si="19"/>
        <v>0.98000000000000043</v>
      </c>
      <c r="BP7">
        <f t="shared" si="20"/>
        <v>0</v>
      </c>
      <c r="BQ7" s="93">
        <f t="shared" si="21"/>
        <v>1.7237851662404089</v>
      </c>
      <c r="BR7" s="93">
        <f t="shared" si="22"/>
        <v>2.0306905370843991</v>
      </c>
      <c r="BS7" s="93" t="str">
        <f>VLOOKUP(C7,'Koppeling locatie - aslocatie'!$A$2:$C$8139,2,FALSE)</f>
        <v>AM_EX_L_35_17</v>
      </c>
      <c r="BT7" s="93">
        <f>VLOOKUP($BS7,aslocaties_v01!$C$3:$AA$500,MATCH($K$3/10,aslocaties_v01!$C$2:$X$2),FALSE)</f>
        <v>3.181</v>
      </c>
      <c r="BU7" s="93">
        <f>VLOOKUP(BS7,aslocaties_v01!$C$3:$AA$500,MATCH($K$3,aslocaties_v01!$C$2:$X$2),FALSE)</f>
        <v>3.5710000000000002</v>
      </c>
      <c r="BV7" s="93">
        <f>VLOOKUP(BS7,aslocaties_v01!$C$3:$AA$500,MATCH($K$3*10,aslocaties_v01!$C$2:$Y$2),FALSE)</f>
        <v>3.9990000000000001</v>
      </c>
      <c r="BW7" s="93">
        <f t="shared" si="23"/>
        <v>0.39000000000000012</v>
      </c>
      <c r="BX7" s="93">
        <f t="shared" si="24"/>
        <v>0.42799999999999994</v>
      </c>
      <c r="BY7" s="94">
        <f t="shared" si="25"/>
        <v>2.557544757032959E-3</v>
      </c>
      <c r="BZ7" s="94">
        <f t="shared" si="26"/>
        <v>6.9605568445477717E-3</v>
      </c>
      <c r="CA7" s="94">
        <f t="shared" si="27"/>
        <v>1.9999999999997797E-3</v>
      </c>
      <c r="CB7">
        <f t="shared" si="28"/>
        <v>2.9999999999996696E-3</v>
      </c>
      <c r="CC7" s="58">
        <f t="shared" si="29"/>
        <v>5.9999999999997833E-3</v>
      </c>
      <c r="CD7" s="95" t="b">
        <f t="shared" si="30"/>
        <v>0</v>
      </c>
      <c r="CE7" s="96" t="b">
        <f t="shared" si="31"/>
        <v>1</v>
      </c>
      <c r="CF7" t="b">
        <f t="shared" si="32"/>
        <v>1</v>
      </c>
      <c r="CG7" t="b">
        <f t="shared" si="33"/>
        <v>1</v>
      </c>
      <c r="CH7" s="84" t="b">
        <f t="shared" si="34"/>
        <v>1</v>
      </c>
      <c r="CI7">
        <f t="shared" si="35"/>
        <v>1.222</v>
      </c>
      <c r="CJ7" t="b">
        <f t="shared" si="36"/>
        <v>1</v>
      </c>
      <c r="CK7" t="b">
        <f t="shared" si="37"/>
        <v>1</v>
      </c>
      <c r="CL7" s="84" t="b">
        <f t="shared" si="57"/>
        <v>1</v>
      </c>
      <c r="CM7">
        <f t="shared" si="38"/>
        <v>2.8809999999999998</v>
      </c>
      <c r="CN7" t="b">
        <f t="shared" si="39"/>
        <v>1</v>
      </c>
      <c r="CO7" s="84">
        <f t="shared" si="40"/>
        <v>9.4375679379391952E-2</v>
      </c>
      <c r="CP7" t="b">
        <f t="shared" si="41"/>
        <v>1</v>
      </c>
      <c r="CQ7" s="96" t="b">
        <f t="shared" si="42"/>
        <v>1</v>
      </c>
      <c r="CR7" t="b">
        <f t="shared" si="43"/>
        <v>0</v>
      </c>
      <c r="CS7" t="b">
        <f t="shared" si="44"/>
        <v>0</v>
      </c>
      <c r="CT7" t="b">
        <f t="shared" si="45"/>
        <v>1</v>
      </c>
      <c r="CU7" t="b">
        <f t="shared" si="46"/>
        <v>1</v>
      </c>
      <c r="CV7" s="84" t="b">
        <f t="shared" si="47"/>
        <v>1</v>
      </c>
      <c r="CW7" t="b">
        <f t="shared" si="48"/>
        <v>0</v>
      </c>
      <c r="CX7" t="b">
        <f t="shared" si="49"/>
        <v>0</v>
      </c>
      <c r="CY7" t="b">
        <f t="shared" si="50"/>
        <v>1</v>
      </c>
      <c r="CZ7" t="b">
        <f t="shared" si="51"/>
        <v>1</v>
      </c>
      <c r="DA7" s="84">
        <f t="shared" si="52"/>
        <v>2</v>
      </c>
      <c r="DB7" t="b">
        <f t="shared" si="53"/>
        <v>0</v>
      </c>
    </row>
    <row r="8" spans="1:106">
      <c r="A8" s="9">
        <v>358</v>
      </c>
      <c r="B8" s="3">
        <v>2</v>
      </c>
      <c r="C8" s="3" t="s">
        <v>1262</v>
      </c>
      <c r="D8" s="3" t="str">
        <f t="shared" si="0"/>
        <v>AM_1_34a-1_dk_0017</v>
      </c>
      <c r="E8" s="3" t="str">
        <f t="shared" si="1"/>
        <v>0017</v>
      </c>
      <c r="F8" s="3">
        <v>118343.344</v>
      </c>
      <c r="G8" s="15">
        <v>413782.375</v>
      </c>
      <c r="H8" s="35" t="str">
        <f t="shared" si="2"/>
        <v>ja</v>
      </c>
      <c r="I8" s="42">
        <v>26</v>
      </c>
      <c r="J8" s="20" t="s">
        <v>2279</v>
      </c>
      <c r="K8" s="21">
        <v>10000</v>
      </c>
      <c r="L8" s="28">
        <f t="shared" si="54"/>
        <v>1</v>
      </c>
      <c r="M8" s="28">
        <f t="shared" si="55"/>
        <v>1</v>
      </c>
      <c r="N8" s="56">
        <f t="shared" si="3"/>
        <v>10000</v>
      </c>
      <c r="O8" s="33">
        <f t="shared" si="56"/>
        <v>108.29057218891209</v>
      </c>
      <c r="P8" s="37">
        <f t="shared" si="4"/>
        <v>120.92671606389347</v>
      </c>
      <c r="Q8" s="9" t="s">
        <v>12</v>
      </c>
      <c r="R8" s="55" t="s">
        <v>12</v>
      </c>
      <c r="S8" s="55">
        <v>2.8010000000000002</v>
      </c>
      <c r="T8" s="55">
        <v>2.988</v>
      </c>
      <c r="U8" s="55">
        <v>3.1819999999999999</v>
      </c>
      <c r="V8" s="3">
        <v>3.3620000000000001</v>
      </c>
      <c r="W8" s="3">
        <v>3.5720000000000001</v>
      </c>
      <c r="X8" s="3" t="s">
        <v>12</v>
      </c>
      <c r="Y8" s="3">
        <v>4.0030000000000001</v>
      </c>
      <c r="Z8" s="15" t="s">
        <v>12</v>
      </c>
      <c r="AA8" s="10">
        <f t="shared" si="5"/>
        <v>3.5720000000000001</v>
      </c>
      <c r="AB8" s="9">
        <f t="shared" si="6"/>
        <v>0.39000000000000012</v>
      </c>
      <c r="AC8" s="10">
        <f t="shared" si="7"/>
        <v>0.43100000000000005</v>
      </c>
      <c r="AD8" s="9" t="s">
        <v>12</v>
      </c>
      <c r="AE8" s="55" t="s">
        <v>12</v>
      </c>
      <c r="AF8" s="55">
        <v>0.81699999999999995</v>
      </c>
      <c r="AG8" s="55">
        <v>0.89200000000000002</v>
      </c>
      <c r="AH8" s="55">
        <v>0.99</v>
      </c>
      <c r="AI8" s="3">
        <v>1.103</v>
      </c>
      <c r="AJ8" s="3">
        <v>1.248</v>
      </c>
      <c r="AK8" s="3" t="s">
        <v>12</v>
      </c>
      <c r="AL8" s="3">
        <v>1.5509999999999999</v>
      </c>
      <c r="AM8" s="15" t="s">
        <v>12</v>
      </c>
      <c r="AN8" s="10">
        <f t="shared" si="8"/>
        <v>1.248</v>
      </c>
      <c r="AO8" s="9">
        <f t="shared" si="9"/>
        <v>0.25800000000000001</v>
      </c>
      <c r="AP8" s="10">
        <f t="shared" si="10"/>
        <v>0.30299999999999994</v>
      </c>
      <c r="AQ8" s="9" t="s">
        <v>12</v>
      </c>
      <c r="AR8" s="55" t="s">
        <v>12</v>
      </c>
      <c r="AS8" s="55">
        <v>2.5070000000000001</v>
      </c>
      <c r="AT8" s="55">
        <v>2.597</v>
      </c>
      <c r="AU8" s="55">
        <v>2.7010000000000001</v>
      </c>
      <c r="AV8" s="3">
        <v>2.8159999999999998</v>
      </c>
      <c r="AW8" s="3">
        <v>2.9529999999999998</v>
      </c>
      <c r="AX8" s="3" t="s">
        <v>12</v>
      </c>
      <c r="AY8" s="3">
        <v>3.226</v>
      </c>
      <c r="AZ8" s="15" t="s">
        <v>12</v>
      </c>
      <c r="BA8" s="10">
        <f t="shared" si="11"/>
        <v>2.9529999999999998</v>
      </c>
      <c r="BB8" s="9">
        <f t="shared" si="12"/>
        <v>0.25199999999999978</v>
      </c>
      <c r="BC8" s="10">
        <f t="shared" si="13"/>
        <v>0.27300000000000013</v>
      </c>
      <c r="BD8" s="9">
        <v>4.0350000000000001</v>
      </c>
      <c r="BE8" s="3">
        <v>4.7880000000000003</v>
      </c>
      <c r="BF8" s="15">
        <v>5.6920000000000002</v>
      </c>
      <c r="BG8" s="15">
        <f t="shared" si="14"/>
        <v>4.7880000000000003</v>
      </c>
      <c r="BH8" s="9">
        <f t="shared" si="15"/>
        <v>0.75300000000000011</v>
      </c>
      <c r="BI8" s="10">
        <f t="shared" si="16"/>
        <v>0.90399999999999991</v>
      </c>
      <c r="BJ8" s="9">
        <v>4.3600000000000003</v>
      </c>
      <c r="BK8" s="3">
        <v>5.2930000000000001</v>
      </c>
      <c r="BL8" s="15">
        <v>6.4249999999999998</v>
      </c>
      <c r="BM8" s="15">
        <f t="shared" si="17"/>
        <v>5.2930000000000001</v>
      </c>
      <c r="BN8" s="9">
        <f t="shared" si="18"/>
        <v>0.93299999999999983</v>
      </c>
      <c r="BO8" s="10">
        <f t="shared" si="19"/>
        <v>1.1319999999999997</v>
      </c>
      <c r="BP8">
        <f t="shared" si="20"/>
        <v>0</v>
      </c>
      <c r="BQ8" s="93">
        <f t="shared" si="21"/>
        <v>1.9307692307692303</v>
      </c>
      <c r="BR8" s="93">
        <f t="shared" si="22"/>
        <v>2.3923076923076909</v>
      </c>
      <c r="BS8" s="93" t="str">
        <f>VLOOKUP(C8,'Koppeling locatie - aslocatie'!$A$2:$C$8139,2,FALSE)</f>
        <v>AM_EX_L_35_17</v>
      </c>
      <c r="BT8" s="93">
        <f>VLOOKUP($BS8,aslocaties_v01!$C$3:$AA$500,MATCH($K$3/10,aslocaties_v01!$C$2:$X$2),FALSE)</f>
        <v>3.181</v>
      </c>
      <c r="BU8" s="93">
        <f>VLOOKUP(BS8,aslocaties_v01!$C$3:$AA$500,MATCH($K$3,aslocaties_v01!$C$2:$X$2),FALSE)</f>
        <v>3.5710000000000002</v>
      </c>
      <c r="BV8" s="93">
        <f>VLOOKUP(BS8,aslocaties_v01!$C$3:$AA$500,MATCH($K$3*10,aslocaties_v01!$C$2:$Y$2),FALSE)</f>
        <v>3.9990000000000001</v>
      </c>
      <c r="BW8" s="93">
        <f t="shared" si="23"/>
        <v>0.39000000000000012</v>
      </c>
      <c r="BX8" s="93">
        <f t="shared" si="24"/>
        <v>0.42799999999999994</v>
      </c>
      <c r="BY8" s="94">
        <f t="shared" si="25"/>
        <v>0</v>
      </c>
      <c r="BZ8" s="94">
        <f t="shared" si="26"/>
        <v>6.9605568445477717E-3</v>
      </c>
      <c r="CA8" s="94">
        <f t="shared" si="27"/>
        <v>9.9999999999988987E-4</v>
      </c>
      <c r="CB8">
        <f t="shared" si="28"/>
        <v>9.9999999999988987E-4</v>
      </c>
      <c r="CC8" s="58">
        <f t="shared" si="29"/>
        <v>4.0000000000000036E-3</v>
      </c>
      <c r="CD8" s="95" t="b">
        <f t="shared" si="30"/>
        <v>0</v>
      </c>
      <c r="CE8" s="96" t="b">
        <f t="shared" si="31"/>
        <v>1</v>
      </c>
      <c r="CF8" t="b">
        <f t="shared" si="32"/>
        <v>1</v>
      </c>
      <c r="CG8" t="b">
        <f t="shared" si="33"/>
        <v>1</v>
      </c>
      <c r="CH8" s="84" t="b">
        <f t="shared" si="34"/>
        <v>1</v>
      </c>
      <c r="CI8">
        <f t="shared" si="35"/>
        <v>1.248</v>
      </c>
      <c r="CJ8" t="b">
        <f t="shared" si="36"/>
        <v>1</v>
      </c>
      <c r="CK8" t="b">
        <f t="shared" si="37"/>
        <v>1</v>
      </c>
      <c r="CL8" s="84" t="b">
        <f t="shared" si="57"/>
        <v>1</v>
      </c>
      <c r="CM8">
        <f t="shared" si="38"/>
        <v>2.9529999999999998</v>
      </c>
      <c r="CN8" t="b">
        <f t="shared" si="39"/>
        <v>1</v>
      </c>
      <c r="CO8" s="84">
        <f t="shared" si="40"/>
        <v>9.1740920429774109E-2</v>
      </c>
      <c r="CP8" t="b">
        <f t="shared" si="41"/>
        <v>1</v>
      </c>
      <c r="CQ8" s="96" t="b">
        <f t="shared" si="42"/>
        <v>1</v>
      </c>
      <c r="CR8" t="b">
        <f t="shared" si="43"/>
        <v>0</v>
      </c>
      <c r="CS8" t="b">
        <f t="shared" si="44"/>
        <v>0</v>
      </c>
      <c r="CT8" t="b">
        <f t="shared" si="45"/>
        <v>1</v>
      </c>
      <c r="CU8" t="b">
        <f t="shared" si="46"/>
        <v>1</v>
      </c>
      <c r="CV8" s="84" t="b">
        <f t="shared" si="47"/>
        <v>1</v>
      </c>
      <c r="CW8" t="b">
        <f t="shared" si="48"/>
        <v>0</v>
      </c>
      <c r="CX8" t="b">
        <f t="shared" si="49"/>
        <v>0</v>
      </c>
      <c r="CY8" t="b">
        <f t="shared" si="50"/>
        <v>1</v>
      </c>
      <c r="CZ8" t="b">
        <f t="shared" si="51"/>
        <v>1</v>
      </c>
      <c r="DA8" s="84">
        <f t="shared" si="52"/>
        <v>2</v>
      </c>
      <c r="DB8" t="b">
        <f t="shared" si="53"/>
        <v>0</v>
      </c>
    </row>
    <row r="9" spans="1:106">
      <c r="A9" s="9">
        <v>359</v>
      </c>
      <c r="B9" s="3">
        <v>2</v>
      </c>
      <c r="C9" s="3" t="s">
        <v>1263</v>
      </c>
      <c r="D9" s="3" t="str">
        <f t="shared" si="0"/>
        <v>AM_1_34a-1_dk_0018</v>
      </c>
      <c r="E9" s="3" t="str">
        <f t="shared" si="1"/>
        <v>0018</v>
      </c>
      <c r="F9" s="3">
        <v>118230.977</v>
      </c>
      <c r="G9" s="15">
        <v>413827.06199999998</v>
      </c>
      <c r="H9" s="35" t="str">
        <f t="shared" si="2"/>
        <v>ja</v>
      </c>
      <c r="I9" s="42">
        <v>26</v>
      </c>
      <c r="J9" s="20" t="s">
        <v>2279</v>
      </c>
      <c r="K9" s="21">
        <v>10000</v>
      </c>
      <c r="L9" s="28">
        <f t="shared" si="54"/>
        <v>1</v>
      </c>
      <c r="M9" s="28">
        <f t="shared" si="55"/>
        <v>1</v>
      </c>
      <c r="N9" s="56">
        <f t="shared" si="3"/>
        <v>10000</v>
      </c>
      <c r="O9" s="33">
        <f t="shared" si="56"/>
        <v>120.92671606389347</v>
      </c>
      <c r="P9" s="37">
        <f t="shared" si="4"/>
        <v>102.79502840605836</v>
      </c>
      <c r="Q9" s="9" t="s">
        <v>12</v>
      </c>
      <c r="R9" s="55" t="s">
        <v>12</v>
      </c>
      <c r="S9" s="55">
        <v>2.7989999999999999</v>
      </c>
      <c r="T9" s="55">
        <v>2.9860000000000002</v>
      </c>
      <c r="U9" s="55">
        <v>3.18</v>
      </c>
      <c r="V9" s="3">
        <v>3.36</v>
      </c>
      <c r="W9" s="3">
        <v>3.57</v>
      </c>
      <c r="X9" s="3" t="s">
        <v>12</v>
      </c>
      <c r="Y9" s="3">
        <v>4</v>
      </c>
      <c r="Z9" s="15" t="s">
        <v>12</v>
      </c>
      <c r="AA9" s="10">
        <f t="shared" si="5"/>
        <v>3.57</v>
      </c>
      <c r="AB9" s="9">
        <f t="shared" si="6"/>
        <v>0.38999999999999968</v>
      </c>
      <c r="AC9" s="10">
        <f t="shared" si="7"/>
        <v>0.43000000000000016</v>
      </c>
      <c r="AD9" s="9" t="s">
        <v>12</v>
      </c>
      <c r="AE9" s="55" t="s">
        <v>12</v>
      </c>
      <c r="AF9" s="55">
        <v>0.77200000000000002</v>
      </c>
      <c r="AG9" s="55">
        <v>0.84799999999999998</v>
      </c>
      <c r="AH9" s="55">
        <v>0.94099999999999995</v>
      </c>
      <c r="AI9" s="3">
        <v>1.0509999999999999</v>
      </c>
      <c r="AJ9" s="3">
        <v>1.19</v>
      </c>
      <c r="AK9" s="3" t="s">
        <v>12</v>
      </c>
      <c r="AL9" s="3">
        <v>1.486</v>
      </c>
      <c r="AM9" s="15" t="s">
        <v>12</v>
      </c>
      <c r="AN9" s="10">
        <f t="shared" si="8"/>
        <v>1.19</v>
      </c>
      <c r="AO9" s="9">
        <f t="shared" si="9"/>
        <v>0.249</v>
      </c>
      <c r="AP9" s="10">
        <f t="shared" si="10"/>
        <v>0.29600000000000004</v>
      </c>
      <c r="AQ9" s="9" t="s">
        <v>12</v>
      </c>
      <c r="AR9" s="55" t="s">
        <v>12</v>
      </c>
      <c r="AS9" s="55">
        <v>2.4670000000000001</v>
      </c>
      <c r="AT9" s="55">
        <v>2.5670000000000002</v>
      </c>
      <c r="AU9" s="55">
        <v>2.677</v>
      </c>
      <c r="AV9" s="3">
        <v>2.7890000000000001</v>
      </c>
      <c r="AW9" s="3">
        <v>2.9209999999999998</v>
      </c>
      <c r="AX9" s="3" t="s">
        <v>12</v>
      </c>
      <c r="AY9" s="3">
        <v>3.1840000000000002</v>
      </c>
      <c r="AZ9" s="15" t="s">
        <v>12</v>
      </c>
      <c r="BA9" s="10">
        <f t="shared" si="11"/>
        <v>2.9209999999999998</v>
      </c>
      <c r="BB9" s="9">
        <f t="shared" si="12"/>
        <v>0.24399999999999977</v>
      </c>
      <c r="BC9" s="10">
        <f t="shared" si="13"/>
        <v>0.26300000000000034</v>
      </c>
      <c r="BD9" s="9">
        <v>3.9220000000000002</v>
      </c>
      <c r="BE9" s="3">
        <v>4.6449999999999996</v>
      </c>
      <c r="BF9" s="15">
        <v>5.53</v>
      </c>
      <c r="BG9" s="15">
        <f t="shared" si="14"/>
        <v>4.6449999999999996</v>
      </c>
      <c r="BH9" s="9">
        <f t="shared" si="15"/>
        <v>0.72299999999999942</v>
      </c>
      <c r="BI9" s="10">
        <f t="shared" si="16"/>
        <v>0.88500000000000068</v>
      </c>
      <c r="BJ9" s="9">
        <v>4.1669999999999998</v>
      </c>
      <c r="BK9" s="3">
        <v>5.0339999999999998</v>
      </c>
      <c r="BL9" s="15">
        <v>6.1029999999999998</v>
      </c>
      <c r="BM9" s="15">
        <f t="shared" si="17"/>
        <v>5.0339999999999998</v>
      </c>
      <c r="BN9" s="9">
        <f t="shared" si="18"/>
        <v>0.86699999999999999</v>
      </c>
      <c r="BO9" s="10">
        <f t="shared" si="19"/>
        <v>1.069</v>
      </c>
      <c r="BP9">
        <f t="shared" si="20"/>
        <v>0</v>
      </c>
      <c r="BQ9" s="93">
        <f t="shared" si="21"/>
        <v>1.8538461538461539</v>
      </c>
      <c r="BR9" s="93">
        <f t="shared" si="22"/>
        <v>2.2230769230769249</v>
      </c>
      <c r="BS9" s="93" t="str">
        <f>VLOOKUP(C9,'Koppeling locatie - aslocatie'!$A$2:$C$8139,2,FALSE)</f>
        <v>AM_EX_L_34-a_19</v>
      </c>
      <c r="BT9" s="93">
        <f>VLOOKUP($BS9,aslocaties_v01!$C$3:$AA$500,MATCH($K$3/10,aslocaties_v01!$C$2:$X$2),FALSE)</f>
        <v>3.1819999999999999</v>
      </c>
      <c r="BU9" s="93">
        <f>VLOOKUP(BS9,aslocaties_v01!$C$3:$AA$500,MATCH($K$3,aslocaties_v01!$C$2:$X$2),FALSE)</f>
        <v>3.5720000000000001</v>
      </c>
      <c r="BV9" s="93">
        <f>VLOOKUP(BS9,aslocaties_v01!$C$3:$AA$500,MATCH($K$3*10,aslocaties_v01!$C$2:$Y$2),FALSE)</f>
        <v>3.9990000000000001</v>
      </c>
      <c r="BW9" s="93">
        <f t="shared" si="23"/>
        <v>0.39000000000000012</v>
      </c>
      <c r="BX9" s="93">
        <f t="shared" si="24"/>
        <v>0.42700000000000005</v>
      </c>
      <c r="BY9" s="94">
        <f t="shared" si="25"/>
        <v>1.1102230246251565E-15</v>
      </c>
      <c r="BZ9" s="94">
        <f t="shared" si="26"/>
        <v>6.9767441860467683E-3</v>
      </c>
      <c r="CA9" s="94">
        <f t="shared" si="27"/>
        <v>1.9999999999997797E-3</v>
      </c>
      <c r="CB9">
        <f t="shared" si="28"/>
        <v>2.0000000000002238E-3</v>
      </c>
      <c r="CC9" s="58">
        <f t="shared" si="29"/>
        <v>9.9999999999988987E-4</v>
      </c>
      <c r="CD9" s="95" t="b">
        <f t="shared" si="30"/>
        <v>0</v>
      </c>
      <c r="CE9" s="96" t="b">
        <f t="shared" si="31"/>
        <v>1</v>
      </c>
      <c r="CF9" t="b">
        <f t="shared" si="32"/>
        <v>1</v>
      </c>
      <c r="CG9" t="b">
        <f t="shared" si="33"/>
        <v>1</v>
      </c>
      <c r="CH9" s="84" t="b">
        <f t="shared" si="34"/>
        <v>1</v>
      </c>
      <c r="CI9">
        <f t="shared" si="35"/>
        <v>1.19</v>
      </c>
      <c r="CJ9" t="b">
        <f t="shared" si="36"/>
        <v>1</v>
      </c>
      <c r="CK9" t="b">
        <f t="shared" si="37"/>
        <v>1</v>
      </c>
      <c r="CL9" s="84" t="b">
        <f t="shared" si="57"/>
        <v>1</v>
      </c>
      <c r="CM9">
        <f t="shared" si="38"/>
        <v>2.9209999999999998</v>
      </c>
      <c r="CN9" t="b">
        <f t="shared" si="39"/>
        <v>1</v>
      </c>
      <c r="CO9" s="84">
        <f t="shared" si="40"/>
        <v>8.9404473317210895E-2</v>
      </c>
      <c r="CP9" t="b">
        <f t="shared" si="41"/>
        <v>1</v>
      </c>
      <c r="CQ9" s="96" t="b">
        <f t="shared" si="42"/>
        <v>1</v>
      </c>
      <c r="CR9" t="b">
        <f t="shared" si="43"/>
        <v>0</v>
      </c>
      <c r="CS9" t="b">
        <f t="shared" si="44"/>
        <v>0</v>
      </c>
      <c r="CT9" t="b">
        <f t="shared" si="45"/>
        <v>1</v>
      </c>
      <c r="CU9" t="b">
        <f t="shared" si="46"/>
        <v>1</v>
      </c>
      <c r="CV9" s="84" t="b">
        <f t="shared" si="47"/>
        <v>1</v>
      </c>
      <c r="CW9" t="b">
        <f t="shared" si="48"/>
        <v>0</v>
      </c>
      <c r="CX9" t="b">
        <f t="shared" si="49"/>
        <v>0</v>
      </c>
      <c r="CY9" t="b">
        <f t="shared" si="50"/>
        <v>1</v>
      </c>
      <c r="CZ9" t="b">
        <f t="shared" si="51"/>
        <v>1</v>
      </c>
      <c r="DA9" s="84">
        <f t="shared" si="52"/>
        <v>2</v>
      </c>
      <c r="DB9" t="b">
        <f t="shared" si="53"/>
        <v>0</v>
      </c>
    </row>
    <row r="10" spans="1:106">
      <c r="A10" s="9">
        <v>360</v>
      </c>
      <c r="B10" s="3">
        <v>2</v>
      </c>
      <c r="C10" s="3" t="s">
        <v>1264</v>
      </c>
      <c r="D10" s="3" t="str">
        <f t="shared" si="0"/>
        <v>AM_1_34a-1_dk_0019</v>
      </c>
      <c r="E10" s="3" t="str">
        <f t="shared" si="1"/>
        <v>0019</v>
      </c>
      <c r="F10" s="3">
        <v>118133.18799999999</v>
      </c>
      <c r="G10" s="15">
        <v>413858.75</v>
      </c>
      <c r="H10" s="35" t="str">
        <f t="shared" si="2"/>
        <v>ja</v>
      </c>
      <c r="I10" s="42">
        <v>348</v>
      </c>
      <c r="J10" s="20" t="s">
        <v>2279</v>
      </c>
      <c r="K10" s="21">
        <v>10000</v>
      </c>
      <c r="L10" s="28">
        <f t="shared" si="54"/>
        <v>1</v>
      </c>
      <c r="M10" s="28">
        <f t="shared" si="55"/>
        <v>1</v>
      </c>
      <c r="N10" s="56">
        <f t="shared" si="3"/>
        <v>10000</v>
      </c>
      <c r="O10" s="33">
        <f t="shared" si="56"/>
        <v>102.79502840605836</v>
      </c>
      <c r="P10" s="37">
        <f t="shared" si="4"/>
        <v>1529.0238211175972</v>
      </c>
      <c r="Q10" s="9" t="s">
        <v>12</v>
      </c>
      <c r="R10" s="55" t="s">
        <v>12</v>
      </c>
      <c r="S10" s="55">
        <v>2.7970000000000002</v>
      </c>
      <c r="T10" s="55">
        <v>2.984</v>
      </c>
      <c r="U10" s="55">
        <v>3.177</v>
      </c>
      <c r="V10" s="3">
        <v>3.3580000000000001</v>
      </c>
      <c r="W10" s="3">
        <v>3.5680000000000001</v>
      </c>
      <c r="X10" s="3" t="s">
        <v>12</v>
      </c>
      <c r="Y10" s="3">
        <v>3.9969999999999999</v>
      </c>
      <c r="Z10" s="15" t="s">
        <v>12</v>
      </c>
      <c r="AA10" s="10">
        <f t="shared" si="5"/>
        <v>3.5680000000000001</v>
      </c>
      <c r="AB10" s="9">
        <f t="shared" si="6"/>
        <v>0.39100000000000001</v>
      </c>
      <c r="AC10" s="10">
        <f t="shared" si="7"/>
        <v>0.42899999999999983</v>
      </c>
      <c r="AD10" s="9" t="s">
        <v>12</v>
      </c>
      <c r="AE10" s="55" t="s">
        <v>12</v>
      </c>
      <c r="AF10" s="55">
        <v>0.80200000000000005</v>
      </c>
      <c r="AG10" s="55">
        <v>0.876</v>
      </c>
      <c r="AH10" s="55">
        <v>0.97</v>
      </c>
      <c r="AI10" s="3">
        <v>1.077</v>
      </c>
      <c r="AJ10" s="3">
        <v>1.216</v>
      </c>
      <c r="AK10" s="3" t="s">
        <v>12</v>
      </c>
      <c r="AL10" s="3">
        <v>1.506</v>
      </c>
      <c r="AM10" s="15" t="s">
        <v>12</v>
      </c>
      <c r="AN10" s="10">
        <f t="shared" si="8"/>
        <v>1.216</v>
      </c>
      <c r="AO10" s="9">
        <f t="shared" si="9"/>
        <v>0.246</v>
      </c>
      <c r="AP10" s="10">
        <f t="shared" si="10"/>
        <v>0.29000000000000004</v>
      </c>
      <c r="AQ10" s="9" t="s">
        <v>12</v>
      </c>
      <c r="AR10" s="55" t="s">
        <v>12</v>
      </c>
      <c r="AS10" s="55">
        <v>2.6720000000000002</v>
      </c>
      <c r="AT10" s="55">
        <v>2.7770000000000001</v>
      </c>
      <c r="AU10" s="55">
        <v>2.8820000000000001</v>
      </c>
      <c r="AV10" s="3">
        <v>2.98</v>
      </c>
      <c r="AW10" s="3">
        <v>3.0920000000000001</v>
      </c>
      <c r="AX10" s="3" t="s">
        <v>12</v>
      </c>
      <c r="AY10" s="3">
        <v>3.319</v>
      </c>
      <c r="AZ10" s="15" t="s">
        <v>12</v>
      </c>
      <c r="BA10" s="10">
        <f t="shared" si="11"/>
        <v>3.0920000000000001</v>
      </c>
      <c r="BB10" s="9">
        <f t="shared" si="12"/>
        <v>0.20999999999999996</v>
      </c>
      <c r="BC10" s="10">
        <f t="shared" si="13"/>
        <v>0.22699999999999987</v>
      </c>
      <c r="BD10" s="9">
        <v>4.2489999999999997</v>
      </c>
      <c r="BE10" s="3">
        <v>4.9980000000000002</v>
      </c>
      <c r="BF10" s="15">
        <v>5.9139999999999997</v>
      </c>
      <c r="BG10" s="15">
        <f t="shared" si="14"/>
        <v>4.9980000000000002</v>
      </c>
      <c r="BH10" s="9">
        <f t="shared" si="15"/>
        <v>0.74900000000000055</v>
      </c>
      <c r="BI10" s="10">
        <f t="shared" si="16"/>
        <v>0.91599999999999948</v>
      </c>
      <c r="BJ10" s="9">
        <v>4.5999999999999996</v>
      </c>
      <c r="BK10" s="3">
        <v>5.5650000000000004</v>
      </c>
      <c r="BL10" s="15">
        <v>6.7389999999999999</v>
      </c>
      <c r="BM10" s="15">
        <f t="shared" si="17"/>
        <v>5.5650000000000004</v>
      </c>
      <c r="BN10" s="9">
        <f t="shared" si="18"/>
        <v>0.96500000000000075</v>
      </c>
      <c r="BO10" s="10">
        <f t="shared" si="19"/>
        <v>1.1739999999999995</v>
      </c>
      <c r="BP10">
        <f t="shared" si="20"/>
        <v>0</v>
      </c>
      <c r="BQ10" s="93">
        <f t="shared" si="21"/>
        <v>1.9156010230179041</v>
      </c>
      <c r="BR10" s="93">
        <f t="shared" si="22"/>
        <v>2.4680306905370863</v>
      </c>
      <c r="BS10" s="93" t="str">
        <f>VLOOKUP(C10,'Koppeling locatie - aslocatie'!$A$2:$C$8139,2,FALSE)</f>
        <v>AM_EX_L_34-a_19</v>
      </c>
      <c r="BT10" s="93">
        <f>VLOOKUP($BS10,aslocaties_v01!$C$3:$AA$500,MATCH($K$3/10,aslocaties_v01!$C$2:$X$2),FALSE)</f>
        <v>3.1819999999999999</v>
      </c>
      <c r="BU10" s="93">
        <f>VLOOKUP(BS10,aslocaties_v01!$C$3:$AA$500,MATCH($K$3,aslocaties_v01!$C$2:$X$2),FALSE)</f>
        <v>3.5720000000000001</v>
      </c>
      <c r="BV10" s="93">
        <f>VLOOKUP(BS10,aslocaties_v01!$C$3:$AA$500,MATCH($K$3*10,aslocaties_v01!$C$2:$Y$2),FALSE)</f>
        <v>3.9990000000000001</v>
      </c>
      <c r="BW10" s="93">
        <f t="shared" si="23"/>
        <v>0.39000000000000012</v>
      </c>
      <c r="BX10" s="93">
        <f t="shared" si="24"/>
        <v>0.42700000000000005</v>
      </c>
      <c r="BY10" s="94">
        <f t="shared" si="25"/>
        <v>2.557544757032959E-3</v>
      </c>
      <c r="BZ10" s="94">
        <f t="shared" si="26"/>
        <v>4.6620046620041711E-3</v>
      </c>
      <c r="CA10" s="94">
        <f t="shared" si="27"/>
        <v>4.9999999999998934E-3</v>
      </c>
      <c r="CB10">
        <f t="shared" si="28"/>
        <v>4.0000000000000036E-3</v>
      </c>
      <c r="CC10" s="58">
        <f t="shared" si="29"/>
        <v>2.0000000000002238E-3</v>
      </c>
      <c r="CD10" s="95" t="b">
        <f t="shared" si="30"/>
        <v>0</v>
      </c>
      <c r="CE10" s="96" t="b">
        <f t="shared" si="31"/>
        <v>1</v>
      </c>
      <c r="CF10" t="b">
        <f t="shared" si="32"/>
        <v>1</v>
      </c>
      <c r="CG10" t="b">
        <f t="shared" si="33"/>
        <v>1</v>
      </c>
      <c r="CH10" s="84" t="b">
        <f t="shared" si="34"/>
        <v>1</v>
      </c>
      <c r="CI10">
        <f t="shared" si="35"/>
        <v>1.216</v>
      </c>
      <c r="CJ10" t="b">
        <f t="shared" si="36"/>
        <v>1</v>
      </c>
      <c r="CK10" t="b">
        <f t="shared" si="37"/>
        <v>1</v>
      </c>
      <c r="CL10" s="84" t="b">
        <f t="shared" si="57"/>
        <v>1</v>
      </c>
      <c r="CM10">
        <f t="shared" si="38"/>
        <v>3.0920000000000001</v>
      </c>
      <c r="CN10" t="b">
        <f t="shared" si="39"/>
        <v>1</v>
      </c>
      <c r="CO10" s="84">
        <f t="shared" si="40"/>
        <v>8.153235862685948E-2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0</v>
      </c>
      <c r="CY10" t="b">
        <f t="shared" si="50"/>
        <v>1</v>
      </c>
      <c r="CZ10" t="b">
        <f t="shared" si="51"/>
        <v>1</v>
      </c>
      <c r="DA10" s="84">
        <f t="shared" si="52"/>
        <v>2</v>
      </c>
      <c r="DB10" t="b">
        <f t="shared" si="53"/>
        <v>0</v>
      </c>
    </row>
    <row r="11" spans="1:106">
      <c r="A11" s="9">
        <v>361</v>
      </c>
      <c r="B11" s="3">
        <v>2</v>
      </c>
      <c r="C11" s="3" t="s">
        <v>1265</v>
      </c>
      <c r="D11" s="3" t="str">
        <f t="shared" si="0"/>
        <v>AM_1_34a-1_dk_0002</v>
      </c>
      <c r="E11" s="3" t="str">
        <f t="shared" si="1"/>
        <v>0002</v>
      </c>
      <c r="F11" s="3">
        <v>119048.516</v>
      </c>
      <c r="G11" s="15">
        <v>412633.96899999998</v>
      </c>
      <c r="H11" s="35" t="str">
        <f t="shared" si="2"/>
        <v>ja</v>
      </c>
      <c r="I11" s="42">
        <v>93</v>
      </c>
      <c r="J11" s="20" t="s">
        <v>2279</v>
      </c>
      <c r="K11" s="21">
        <v>10000</v>
      </c>
      <c r="L11" s="28">
        <f t="shared" si="54"/>
        <v>1</v>
      </c>
      <c r="M11" s="28">
        <f t="shared" si="55"/>
        <v>1</v>
      </c>
      <c r="N11" s="56">
        <f t="shared" si="3"/>
        <v>10000</v>
      </c>
      <c r="O11" s="33">
        <f t="shared" si="56"/>
        <v>1529.0238211175972</v>
      </c>
      <c r="P11" s="37">
        <f t="shared" si="4"/>
        <v>1552.6614737182999</v>
      </c>
      <c r="Q11" s="9" t="s">
        <v>12</v>
      </c>
      <c r="R11" s="55" t="s">
        <v>12</v>
      </c>
      <c r="S11" s="55">
        <v>2.81</v>
      </c>
      <c r="T11" s="55">
        <v>2.9980000000000002</v>
      </c>
      <c r="U11" s="55">
        <v>3.1920000000000002</v>
      </c>
      <c r="V11" s="3">
        <v>3.3730000000000002</v>
      </c>
      <c r="W11" s="3">
        <v>3.5859999999999999</v>
      </c>
      <c r="X11" s="3" t="s">
        <v>12</v>
      </c>
      <c r="Y11" s="3">
        <v>4.0229999999999997</v>
      </c>
      <c r="Z11" s="15" t="s">
        <v>12</v>
      </c>
      <c r="AA11" s="10">
        <f t="shared" si="5"/>
        <v>3.5859999999999999</v>
      </c>
      <c r="AB11" s="9">
        <f t="shared" si="6"/>
        <v>0.39399999999999968</v>
      </c>
      <c r="AC11" s="10">
        <f t="shared" si="7"/>
        <v>0.43699999999999983</v>
      </c>
      <c r="AD11" s="9" t="s">
        <v>12</v>
      </c>
      <c r="AE11" s="55" t="s">
        <v>12</v>
      </c>
      <c r="AF11" s="55">
        <v>0.1</v>
      </c>
      <c r="AG11" s="55">
        <v>0.1</v>
      </c>
      <c r="AH11" s="55">
        <v>0.1</v>
      </c>
      <c r="AI11" s="3">
        <v>0.1</v>
      </c>
      <c r="AJ11" s="3">
        <v>0.1</v>
      </c>
      <c r="AK11" s="3" t="s">
        <v>12</v>
      </c>
      <c r="AL11" s="3">
        <v>0.1</v>
      </c>
      <c r="AM11" s="15" t="s">
        <v>12</v>
      </c>
      <c r="AN11" s="10">
        <f t="shared" si="8"/>
        <v>0.1</v>
      </c>
      <c r="AO11" s="9">
        <f t="shared" si="9"/>
        <v>0</v>
      </c>
      <c r="AP11" s="10">
        <f t="shared" si="10"/>
        <v>0</v>
      </c>
      <c r="AQ11" s="9" t="s">
        <v>12</v>
      </c>
      <c r="AR11" s="55" t="s">
        <v>12</v>
      </c>
      <c r="AS11" s="55">
        <v>0.1</v>
      </c>
      <c r="AT11" s="55">
        <v>0.1</v>
      </c>
      <c r="AU11" s="55">
        <v>0.1</v>
      </c>
      <c r="AV11" s="3">
        <v>0.1</v>
      </c>
      <c r="AW11" s="3">
        <v>0.1</v>
      </c>
      <c r="AX11" s="3" t="s">
        <v>12</v>
      </c>
      <c r="AY11" s="3">
        <v>0.1</v>
      </c>
      <c r="AZ11" s="15" t="s">
        <v>12</v>
      </c>
      <c r="BA11" s="10">
        <f t="shared" si="11"/>
        <v>0.1</v>
      </c>
      <c r="BB11" s="9">
        <f t="shared" si="12"/>
        <v>0</v>
      </c>
      <c r="BC11" s="10">
        <f t="shared" si="13"/>
        <v>0</v>
      </c>
      <c r="BD11" s="9">
        <v>3.1920000000000002</v>
      </c>
      <c r="BE11" s="3">
        <v>3.5859999999999999</v>
      </c>
      <c r="BF11" s="15">
        <v>4.0229999999999997</v>
      </c>
      <c r="BG11" s="15">
        <f t="shared" si="14"/>
        <v>3.5859999999999999</v>
      </c>
      <c r="BH11" s="9">
        <f t="shared" si="15"/>
        <v>0.39399999999999968</v>
      </c>
      <c r="BI11" s="10">
        <f t="shared" si="16"/>
        <v>0.43699999999999983</v>
      </c>
      <c r="BJ11" s="9">
        <v>3.1920000000000002</v>
      </c>
      <c r="BK11" s="3">
        <v>3.5859999999999999</v>
      </c>
      <c r="BL11" s="15">
        <v>4.0229999999999997</v>
      </c>
      <c r="BM11" s="15">
        <f t="shared" si="17"/>
        <v>3.5859999999999999</v>
      </c>
      <c r="BN11" s="9">
        <f t="shared" si="18"/>
        <v>0.39399999999999968</v>
      </c>
      <c r="BO11" s="10">
        <f t="shared" si="19"/>
        <v>0.43699999999999983</v>
      </c>
      <c r="BP11">
        <f t="shared" si="20"/>
        <v>0</v>
      </c>
      <c r="BQ11" s="93">
        <f t="shared" si="21"/>
        <v>1</v>
      </c>
      <c r="BR11" s="93">
        <f t="shared" si="22"/>
        <v>1</v>
      </c>
      <c r="BS11" s="93" t="str">
        <f>VLOOKUP(C11,'Koppeling locatie - aslocatie'!$A$2:$C$8139,2,FALSE)</f>
        <v>AM_EX_L_35_14</v>
      </c>
      <c r="BT11" s="93">
        <f>VLOOKUP($BS11,aslocaties_v01!$C$3:$AA$500,MATCH($K$3/10,aslocaties_v01!$C$2:$X$2),FALSE)</f>
        <v>3.1920000000000002</v>
      </c>
      <c r="BU11" s="93">
        <f>VLOOKUP(BS11,aslocaties_v01!$C$3:$AA$500,MATCH($K$3,aslocaties_v01!$C$2:$X$2),FALSE)</f>
        <v>3.5819999999999999</v>
      </c>
      <c r="BV11" s="93">
        <f>VLOOKUP(BS11,aslocaties_v01!$C$3:$AA$500,MATCH($K$3*10,aslocaties_v01!$C$2:$Y$2),FALSE)</f>
        <v>4.0090000000000003</v>
      </c>
      <c r="BW11" s="93">
        <f t="shared" si="23"/>
        <v>0.38999999999999968</v>
      </c>
      <c r="BX11" s="93">
        <f t="shared" si="24"/>
        <v>0.42700000000000049</v>
      </c>
      <c r="BY11" s="94">
        <f t="shared" si="25"/>
        <v>1.0152284263959421E-2</v>
      </c>
      <c r="BZ11" s="94">
        <f t="shared" si="26"/>
        <v>2.2883295194506492E-2</v>
      </c>
      <c r="CA11" s="94">
        <f t="shared" si="27"/>
        <v>0</v>
      </c>
      <c r="CB11">
        <f t="shared" si="28"/>
        <v>4.0000000000000036E-3</v>
      </c>
      <c r="CC11" s="58">
        <f t="shared" si="29"/>
        <v>1.3999999999999346E-2</v>
      </c>
      <c r="CD11" s="95" t="b">
        <f t="shared" si="30"/>
        <v>0</v>
      </c>
      <c r="CE11" s="96" t="b">
        <f t="shared" si="31"/>
        <v>1</v>
      </c>
      <c r="CF11" t="b">
        <f t="shared" si="32"/>
        <v>1</v>
      </c>
      <c r="CG11" t="b">
        <f t="shared" si="33"/>
        <v>1</v>
      </c>
      <c r="CH11" s="84" t="b">
        <f t="shared" si="34"/>
        <v>0</v>
      </c>
      <c r="CI11" t="str">
        <f t="shared" si="35"/>
        <v/>
      </c>
      <c r="CJ11" t="b">
        <f t="shared" si="36"/>
        <v>0</v>
      </c>
      <c r="CK11" t="b">
        <f t="shared" si="37"/>
        <v>1</v>
      </c>
      <c r="CL11" s="84" t="b">
        <f t="shared" si="57"/>
        <v>1</v>
      </c>
      <c r="CM11">
        <f t="shared" si="38"/>
        <v>0.1</v>
      </c>
      <c r="CN11" t="b">
        <f t="shared" si="39"/>
        <v>1</v>
      </c>
      <c r="CO11" s="84">
        <f t="shared" si="40"/>
        <v>6.4102564102564097</v>
      </c>
      <c r="CP11" t="b">
        <f t="shared" si="41"/>
        <v>1</v>
      </c>
      <c r="CQ11" s="96" t="b">
        <f t="shared" si="42"/>
        <v>1</v>
      </c>
      <c r="CR11" t="b">
        <f t="shared" si="43"/>
        <v>1</v>
      </c>
      <c r="CS11" t="b">
        <f t="shared" si="44"/>
        <v>0</v>
      </c>
      <c r="CT11" t="b">
        <f t="shared" si="45"/>
        <v>1</v>
      </c>
      <c r="CU11" t="b">
        <f t="shared" si="46"/>
        <v>1</v>
      </c>
      <c r="CV11" s="84" t="b">
        <f t="shared" si="47"/>
        <v>1</v>
      </c>
      <c r="CW11" t="b">
        <f t="shared" si="48"/>
        <v>1</v>
      </c>
      <c r="CX11" t="b">
        <f t="shared" si="49"/>
        <v>1</v>
      </c>
      <c r="CY11" t="b">
        <f t="shared" si="50"/>
        <v>1</v>
      </c>
      <c r="CZ11" t="b">
        <f t="shared" si="51"/>
        <v>1</v>
      </c>
      <c r="DA11" s="84">
        <f t="shared" si="52"/>
        <v>1</v>
      </c>
      <c r="DB11" t="b">
        <f t="shared" si="53"/>
        <v>0</v>
      </c>
    </row>
    <row r="12" spans="1:106">
      <c r="A12" s="9">
        <v>362</v>
      </c>
      <c r="B12" s="3">
        <v>2</v>
      </c>
      <c r="C12" s="3" t="s">
        <v>1266</v>
      </c>
      <c r="D12" s="3" t="str">
        <f t="shared" si="0"/>
        <v>AM_1_34a-1_dk_0020</v>
      </c>
      <c r="E12" s="3" t="str">
        <f t="shared" si="1"/>
        <v>0020</v>
      </c>
      <c r="F12" s="3">
        <v>118058.016</v>
      </c>
      <c r="G12" s="15">
        <v>413829.65600000002</v>
      </c>
      <c r="H12" s="35" t="str">
        <f t="shared" si="2"/>
        <v>ja</v>
      </c>
      <c r="I12" s="42">
        <v>347</v>
      </c>
      <c r="J12" s="20" t="s">
        <v>2279</v>
      </c>
      <c r="K12" s="21">
        <v>10000</v>
      </c>
      <c r="L12" s="28">
        <f t="shared" si="54"/>
        <v>1</v>
      </c>
      <c r="M12" s="28">
        <f t="shared" si="55"/>
        <v>1</v>
      </c>
      <c r="N12" s="56">
        <f t="shared" si="3"/>
        <v>10000</v>
      </c>
      <c r="O12" s="33">
        <f t="shared" si="56"/>
        <v>1552.6614737182999</v>
      </c>
      <c r="P12" s="37">
        <f t="shared" si="4"/>
        <v>86.854978809531445</v>
      </c>
      <c r="Q12" s="9" t="s">
        <v>12</v>
      </c>
      <c r="R12" s="55" t="s">
        <v>12</v>
      </c>
      <c r="S12" s="55">
        <v>2.7970000000000002</v>
      </c>
      <c r="T12" s="55">
        <v>2.9830000000000001</v>
      </c>
      <c r="U12" s="55">
        <v>3.177</v>
      </c>
      <c r="V12" s="3">
        <v>3.3570000000000002</v>
      </c>
      <c r="W12" s="3">
        <v>3.5670000000000002</v>
      </c>
      <c r="X12" s="3" t="s">
        <v>12</v>
      </c>
      <c r="Y12" s="3">
        <v>3.996</v>
      </c>
      <c r="Z12" s="15" t="s">
        <v>12</v>
      </c>
      <c r="AA12" s="10">
        <f t="shared" si="5"/>
        <v>3.5670000000000002</v>
      </c>
      <c r="AB12" s="9">
        <f t="shared" si="6"/>
        <v>0.39000000000000012</v>
      </c>
      <c r="AC12" s="10">
        <f t="shared" si="7"/>
        <v>0.42899999999999983</v>
      </c>
      <c r="AD12" s="9" t="s">
        <v>12</v>
      </c>
      <c r="AE12" s="55" t="s">
        <v>12</v>
      </c>
      <c r="AF12" s="55">
        <v>0.1</v>
      </c>
      <c r="AG12" s="55">
        <v>0.23</v>
      </c>
      <c r="AH12" s="55">
        <v>0.36799999999999999</v>
      </c>
      <c r="AI12" s="3">
        <v>0.495</v>
      </c>
      <c r="AJ12" s="3">
        <v>0.66500000000000004</v>
      </c>
      <c r="AK12" s="3" t="s">
        <v>12</v>
      </c>
      <c r="AL12" s="3">
        <v>0.997</v>
      </c>
      <c r="AM12" s="15" t="s">
        <v>12</v>
      </c>
      <c r="AN12" s="10">
        <f t="shared" si="8"/>
        <v>0.66500000000000004</v>
      </c>
      <c r="AO12" s="9">
        <f t="shared" si="9"/>
        <v>0.29700000000000004</v>
      </c>
      <c r="AP12" s="10">
        <f t="shared" si="10"/>
        <v>0.33199999999999996</v>
      </c>
      <c r="AQ12" s="9" t="s">
        <v>12</v>
      </c>
      <c r="AR12" s="55" t="s">
        <v>12</v>
      </c>
      <c r="AS12" s="55">
        <v>0.52300000000000002</v>
      </c>
      <c r="AT12" s="55">
        <v>1.1950000000000001</v>
      </c>
      <c r="AU12" s="55">
        <v>1.875</v>
      </c>
      <c r="AV12" s="3">
        <v>2.1949999999999998</v>
      </c>
      <c r="AW12" s="3">
        <v>2.484</v>
      </c>
      <c r="AX12" s="3" t="s">
        <v>12</v>
      </c>
      <c r="AY12" s="3">
        <v>2.8980000000000001</v>
      </c>
      <c r="AZ12" s="15" t="s">
        <v>12</v>
      </c>
      <c r="BA12" s="10">
        <f t="shared" si="11"/>
        <v>2.484</v>
      </c>
      <c r="BB12" s="9">
        <f t="shared" si="12"/>
        <v>0.60899999999999999</v>
      </c>
      <c r="BC12" s="10">
        <f t="shared" si="13"/>
        <v>0.41400000000000015</v>
      </c>
      <c r="BD12" s="9">
        <v>3.6440000000000001</v>
      </c>
      <c r="BE12" s="3">
        <v>4.4119999999999999</v>
      </c>
      <c r="BF12" s="15">
        <v>5.3949999999999996</v>
      </c>
      <c r="BG12" s="15">
        <f t="shared" si="14"/>
        <v>4.4119999999999999</v>
      </c>
      <c r="BH12" s="9">
        <f t="shared" si="15"/>
        <v>0.76799999999999979</v>
      </c>
      <c r="BI12" s="10">
        <f t="shared" si="16"/>
        <v>0.98299999999999965</v>
      </c>
      <c r="BJ12" s="9">
        <v>3.657</v>
      </c>
      <c r="BK12" s="3">
        <v>4.5339999999999998</v>
      </c>
      <c r="BL12" s="15">
        <v>5.6989999999999998</v>
      </c>
      <c r="BM12" s="15">
        <f t="shared" si="17"/>
        <v>4.5339999999999998</v>
      </c>
      <c r="BN12" s="9">
        <f t="shared" si="18"/>
        <v>0.87699999999999978</v>
      </c>
      <c r="BO12" s="10">
        <f t="shared" si="19"/>
        <v>1.165</v>
      </c>
      <c r="BP12">
        <f t="shared" si="20"/>
        <v>0</v>
      </c>
      <c r="BQ12" s="93">
        <f t="shared" si="21"/>
        <v>1.969230769230768</v>
      </c>
      <c r="BR12" s="93">
        <f t="shared" si="22"/>
        <v>2.2487179487179474</v>
      </c>
      <c r="BS12" s="93" t="str">
        <f>VLOOKUP(C12,'Koppeling locatie - aslocatie'!$A$2:$C$8139,2,FALSE)</f>
        <v>AM_EX_L_34-a_21</v>
      </c>
      <c r="BT12" s="93">
        <f>VLOOKUP($BS12,aslocaties_v01!$C$3:$AA$500,MATCH($K$3/10,aslocaties_v01!$C$2:$X$2),FALSE)</f>
        <v>3.1749999999999998</v>
      </c>
      <c r="BU12" s="93">
        <f>VLOOKUP(BS12,aslocaties_v01!$C$3:$AA$500,MATCH($K$3,aslocaties_v01!$C$2:$X$2),FALSE)</f>
        <v>3.5649999999999999</v>
      </c>
      <c r="BV12" s="93">
        <f>VLOOKUP(BS12,aslocaties_v01!$C$3:$AA$500,MATCH($K$3*10,aslocaties_v01!$C$2:$Y$2),FALSE)</f>
        <v>3.9940000000000002</v>
      </c>
      <c r="BW12" s="93">
        <f t="shared" si="23"/>
        <v>0.39000000000000012</v>
      </c>
      <c r="BX12" s="93">
        <f t="shared" si="24"/>
        <v>0.42900000000000027</v>
      </c>
      <c r="BY12" s="94">
        <f t="shared" si="25"/>
        <v>0</v>
      </c>
      <c r="BZ12" s="94">
        <f t="shared" si="26"/>
        <v>1.1102230246251565E-15</v>
      </c>
      <c r="CA12" s="94">
        <f t="shared" si="27"/>
        <v>2.0000000000002238E-3</v>
      </c>
      <c r="CB12">
        <f t="shared" si="28"/>
        <v>2.0000000000002238E-3</v>
      </c>
      <c r="CC12" s="58">
        <f t="shared" si="29"/>
        <v>1.9999999999997797E-3</v>
      </c>
      <c r="CD12" s="95" t="b">
        <f t="shared" si="30"/>
        <v>0</v>
      </c>
      <c r="CE12" s="96" t="b">
        <f t="shared" si="31"/>
        <v>1</v>
      </c>
      <c r="CF12" t="b">
        <f t="shared" si="32"/>
        <v>1</v>
      </c>
      <c r="CG12" t="b">
        <f t="shared" si="33"/>
        <v>1</v>
      </c>
      <c r="CH12" s="84" t="b">
        <f t="shared" si="34"/>
        <v>1</v>
      </c>
      <c r="CI12">
        <f t="shared" si="35"/>
        <v>0.66500000000000004</v>
      </c>
      <c r="CJ12" t="b">
        <f t="shared" si="36"/>
        <v>1</v>
      </c>
      <c r="CK12" t="b">
        <f t="shared" si="37"/>
        <v>1</v>
      </c>
      <c r="CL12" s="84" t="b">
        <f t="shared" si="57"/>
        <v>1</v>
      </c>
      <c r="CM12">
        <f t="shared" si="38"/>
        <v>2.484</v>
      </c>
      <c r="CN12" t="b">
        <f t="shared" si="39"/>
        <v>1</v>
      </c>
      <c r="CO12" s="84">
        <f t="shared" si="40"/>
        <v>6.9086606987141419E-2</v>
      </c>
      <c r="CP12" t="b">
        <f t="shared" si="41"/>
        <v>1</v>
      </c>
      <c r="CQ12" s="96" t="b">
        <f t="shared" si="42"/>
        <v>1</v>
      </c>
      <c r="CR12" t="b">
        <f t="shared" si="43"/>
        <v>1</v>
      </c>
      <c r="CS12" t="b">
        <f t="shared" si="44"/>
        <v>1</v>
      </c>
      <c r="CT12" t="b">
        <f t="shared" si="45"/>
        <v>1</v>
      </c>
      <c r="CU12" t="b">
        <f t="shared" si="46"/>
        <v>1</v>
      </c>
      <c r="CV12" s="84" t="b">
        <f t="shared" si="47"/>
        <v>1</v>
      </c>
      <c r="CW12" t="b">
        <f t="shared" si="48"/>
        <v>0</v>
      </c>
      <c r="CX12" t="b">
        <f t="shared" si="49"/>
        <v>0</v>
      </c>
      <c r="CY12" t="b">
        <f t="shared" si="50"/>
        <v>0</v>
      </c>
      <c r="CZ12" t="b">
        <f t="shared" si="51"/>
        <v>1</v>
      </c>
      <c r="DA12" s="84">
        <f t="shared" si="52"/>
        <v>1</v>
      </c>
      <c r="DB12" t="b">
        <f t="shared" si="53"/>
        <v>0</v>
      </c>
    </row>
    <row r="13" spans="1:106">
      <c r="A13" s="9">
        <v>363</v>
      </c>
      <c r="B13" s="3">
        <v>2</v>
      </c>
      <c r="C13" s="3" t="s">
        <v>1267</v>
      </c>
      <c r="D13" s="3" t="str">
        <f t="shared" si="0"/>
        <v>AM_1_34a-1_dk_0021</v>
      </c>
      <c r="E13" s="3" t="str">
        <f t="shared" si="1"/>
        <v>0021</v>
      </c>
      <c r="F13" s="3">
        <v>117995.516</v>
      </c>
      <c r="G13" s="15">
        <v>413769.34399999998</v>
      </c>
      <c r="H13" s="35" t="str">
        <f t="shared" si="2"/>
        <v>ja</v>
      </c>
      <c r="I13" s="42">
        <v>302</v>
      </c>
      <c r="J13" s="20" t="s">
        <v>2279</v>
      </c>
      <c r="K13" s="21">
        <v>10000</v>
      </c>
      <c r="L13" s="28">
        <f t="shared" si="54"/>
        <v>1</v>
      </c>
      <c r="M13" s="28">
        <f t="shared" si="55"/>
        <v>1</v>
      </c>
      <c r="N13" s="56">
        <f t="shared" si="3"/>
        <v>10000</v>
      </c>
      <c r="O13" s="33">
        <f t="shared" si="56"/>
        <v>86.854978809531445</v>
      </c>
      <c r="P13" s="37">
        <f t="shared" si="4"/>
        <v>109.50750441864712</v>
      </c>
      <c r="Q13" s="9" t="s">
        <v>12</v>
      </c>
      <c r="R13" s="55" t="s">
        <v>12</v>
      </c>
      <c r="S13" s="55">
        <v>2.794</v>
      </c>
      <c r="T13" s="55">
        <v>2.98</v>
      </c>
      <c r="U13" s="55">
        <v>3.173</v>
      </c>
      <c r="V13" s="3">
        <v>3.3530000000000002</v>
      </c>
      <c r="W13" s="3">
        <v>3.5630000000000002</v>
      </c>
      <c r="X13" s="3" t="s">
        <v>12</v>
      </c>
      <c r="Y13" s="3">
        <v>3.9929999999999999</v>
      </c>
      <c r="Z13" s="15" t="s">
        <v>12</v>
      </c>
      <c r="AA13" s="10">
        <f t="shared" si="5"/>
        <v>3.5630000000000002</v>
      </c>
      <c r="AB13" s="9">
        <f t="shared" si="6"/>
        <v>0.39000000000000012</v>
      </c>
      <c r="AC13" s="10">
        <f t="shared" si="7"/>
        <v>0.42999999999999972</v>
      </c>
      <c r="AD13" s="9" t="s">
        <v>12</v>
      </c>
      <c r="AE13" s="55" t="s">
        <v>12</v>
      </c>
      <c r="AF13" s="55">
        <v>0.80200000000000005</v>
      </c>
      <c r="AG13" s="55">
        <v>0.88900000000000001</v>
      </c>
      <c r="AH13" s="55">
        <v>0.996</v>
      </c>
      <c r="AI13" s="3">
        <v>1.0980000000000001</v>
      </c>
      <c r="AJ13" s="3">
        <v>1.2110000000000001</v>
      </c>
      <c r="AK13" s="3" t="s">
        <v>12</v>
      </c>
      <c r="AL13" s="3">
        <v>1.4350000000000001</v>
      </c>
      <c r="AM13" s="15" t="s">
        <v>12</v>
      </c>
      <c r="AN13" s="10">
        <f t="shared" si="8"/>
        <v>1.2110000000000001</v>
      </c>
      <c r="AO13" s="9">
        <f t="shared" si="9"/>
        <v>0.21500000000000008</v>
      </c>
      <c r="AP13" s="10">
        <f t="shared" si="10"/>
        <v>0.22399999999999998</v>
      </c>
      <c r="AQ13" s="9" t="s">
        <v>12</v>
      </c>
      <c r="AR13" s="55" t="s">
        <v>12</v>
      </c>
      <c r="AS13" s="55">
        <v>2.1549999999999998</v>
      </c>
      <c r="AT13" s="55">
        <v>2.25</v>
      </c>
      <c r="AU13" s="55">
        <v>2.3479999999999999</v>
      </c>
      <c r="AV13" s="3">
        <v>2.4340000000000002</v>
      </c>
      <c r="AW13" s="3">
        <v>2.5289999999999999</v>
      </c>
      <c r="AX13" s="3" t="s">
        <v>12</v>
      </c>
      <c r="AY13" s="3">
        <v>2.718</v>
      </c>
      <c r="AZ13" s="15" t="s">
        <v>12</v>
      </c>
      <c r="BA13" s="10">
        <f t="shared" si="11"/>
        <v>2.5289999999999999</v>
      </c>
      <c r="BB13" s="9">
        <f t="shared" si="12"/>
        <v>0.18100000000000005</v>
      </c>
      <c r="BC13" s="10">
        <f t="shared" si="13"/>
        <v>0.18900000000000006</v>
      </c>
      <c r="BD13" s="9">
        <v>3.8780000000000001</v>
      </c>
      <c r="BE13" s="3">
        <v>4.5129999999999999</v>
      </c>
      <c r="BF13" s="15">
        <v>5.306</v>
      </c>
      <c r="BG13" s="15">
        <f t="shared" si="14"/>
        <v>4.5129999999999999</v>
      </c>
      <c r="BH13" s="9">
        <f t="shared" si="15"/>
        <v>0.63499999999999979</v>
      </c>
      <c r="BI13" s="10">
        <f t="shared" si="16"/>
        <v>0.79300000000000015</v>
      </c>
      <c r="BJ13" s="9">
        <v>4.3719999999999999</v>
      </c>
      <c r="BK13" s="3">
        <v>5.218</v>
      </c>
      <c r="BL13" s="15">
        <v>6.2140000000000004</v>
      </c>
      <c r="BM13" s="15">
        <f t="shared" si="17"/>
        <v>5.218</v>
      </c>
      <c r="BN13" s="9">
        <f t="shared" si="18"/>
        <v>0.84600000000000009</v>
      </c>
      <c r="BO13" s="10">
        <f t="shared" si="19"/>
        <v>0.99600000000000044</v>
      </c>
      <c r="BP13">
        <f t="shared" si="20"/>
        <v>0</v>
      </c>
      <c r="BQ13" s="93">
        <f t="shared" si="21"/>
        <v>1.6282051282051271</v>
      </c>
      <c r="BR13" s="93">
        <f t="shared" si="22"/>
        <v>2.1692307692307686</v>
      </c>
      <c r="BS13" s="93" t="str">
        <f>VLOOKUP(C13,'Koppeling locatie - aslocatie'!$A$2:$C$8139,2,FALSE)</f>
        <v>AM_EX_L_34-a_22</v>
      </c>
      <c r="BT13" s="93">
        <f>VLOOKUP($BS13,aslocaties_v01!$C$3:$AA$500,MATCH($K$3/10,aslocaties_v01!$C$2:$X$2),FALSE)</f>
        <v>3.173</v>
      </c>
      <c r="BU13" s="93">
        <f>VLOOKUP(BS13,aslocaties_v01!$C$3:$AA$500,MATCH($K$3,aslocaties_v01!$C$2:$X$2),FALSE)</f>
        <v>3.5630000000000002</v>
      </c>
      <c r="BV13" s="93">
        <f>VLOOKUP(BS13,aslocaties_v01!$C$3:$AA$500,MATCH($K$3*10,aslocaties_v01!$C$2:$Y$2),FALSE)</f>
        <v>3.992</v>
      </c>
      <c r="BW13" s="93">
        <f t="shared" si="23"/>
        <v>0.39000000000000012</v>
      </c>
      <c r="BX13" s="93">
        <f t="shared" si="24"/>
        <v>0.42899999999999983</v>
      </c>
      <c r="BY13" s="94">
        <f t="shared" si="25"/>
        <v>0</v>
      </c>
      <c r="BZ13" s="94">
        <f t="shared" si="26"/>
        <v>2.3255813953485527E-3</v>
      </c>
      <c r="CA13" s="94">
        <f t="shared" si="27"/>
        <v>0</v>
      </c>
      <c r="CB13">
        <f t="shared" si="28"/>
        <v>0</v>
      </c>
      <c r="CC13" s="58">
        <f t="shared" si="29"/>
        <v>9.9999999999988987E-4</v>
      </c>
      <c r="CD13" s="95" t="b">
        <f t="shared" si="30"/>
        <v>0</v>
      </c>
      <c r="CE13" s="96" t="b">
        <f t="shared" si="31"/>
        <v>1</v>
      </c>
      <c r="CF13" t="b">
        <f t="shared" si="32"/>
        <v>1</v>
      </c>
      <c r="CG13" t="b">
        <f t="shared" si="33"/>
        <v>1</v>
      </c>
      <c r="CH13" s="84" t="b">
        <f t="shared" si="34"/>
        <v>1</v>
      </c>
      <c r="CI13">
        <f t="shared" si="35"/>
        <v>1.2110000000000001</v>
      </c>
      <c r="CJ13" t="b">
        <f t="shared" si="36"/>
        <v>1</v>
      </c>
      <c r="CK13" t="b">
        <f t="shared" si="37"/>
        <v>1</v>
      </c>
      <c r="CL13" s="84" t="b">
        <f t="shared" si="57"/>
        <v>1</v>
      </c>
      <c r="CM13">
        <f t="shared" si="38"/>
        <v>2.5289999999999999</v>
      </c>
      <c r="CN13" t="b">
        <f t="shared" si="39"/>
        <v>1</v>
      </c>
      <c r="CO13" s="84">
        <f t="shared" si="40"/>
        <v>0.12137294396187326</v>
      </c>
      <c r="CP13" t="b">
        <f t="shared" si="41"/>
        <v>1</v>
      </c>
      <c r="CQ13" s="96" t="b">
        <f t="shared" si="42"/>
        <v>1</v>
      </c>
      <c r="CR13" t="b">
        <f t="shared" si="43"/>
        <v>0</v>
      </c>
      <c r="CS13" t="b">
        <f t="shared" si="44"/>
        <v>0</v>
      </c>
      <c r="CT13" t="b">
        <f t="shared" si="45"/>
        <v>0</v>
      </c>
      <c r="CU13" t="b">
        <f t="shared" si="46"/>
        <v>1</v>
      </c>
      <c r="CV13" s="84" t="b">
        <f t="shared" si="47"/>
        <v>1</v>
      </c>
      <c r="CW13" t="b">
        <f t="shared" si="48"/>
        <v>0</v>
      </c>
      <c r="CX13" t="b">
        <f t="shared" si="49"/>
        <v>0</v>
      </c>
      <c r="CY13" t="b">
        <f t="shared" si="50"/>
        <v>1</v>
      </c>
      <c r="CZ13" t="b">
        <f t="shared" si="51"/>
        <v>1</v>
      </c>
      <c r="DA13" s="84">
        <f t="shared" si="52"/>
        <v>2</v>
      </c>
      <c r="DB13" t="b">
        <f t="shared" si="53"/>
        <v>0</v>
      </c>
    </row>
    <row r="14" spans="1:106">
      <c r="A14" s="9">
        <v>364</v>
      </c>
      <c r="B14" s="3">
        <v>2</v>
      </c>
      <c r="C14" s="3" t="s">
        <v>1268</v>
      </c>
      <c r="D14" s="3" t="str">
        <f t="shared" si="0"/>
        <v>AM_1_34a-1_dk_0022</v>
      </c>
      <c r="E14" s="3" t="str">
        <f t="shared" si="1"/>
        <v>0022</v>
      </c>
      <c r="F14" s="3">
        <v>117994.234</v>
      </c>
      <c r="G14" s="15">
        <v>413659.84399999998</v>
      </c>
      <c r="H14" s="35" t="str">
        <f t="shared" si="2"/>
        <v>ja</v>
      </c>
      <c r="I14" s="42">
        <v>268</v>
      </c>
      <c r="J14" s="20" t="s">
        <v>2279</v>
      </c>
      <c r="K14" s="21">
        <v>10000</v>
      </c>
      <c r="L14" s="28">
        <f t="shared" si="54"/>
        <v>1</v>
      </c>
      <c r="M14" s="28">
        <f t="shared" si="55"/>
        <v>1</v>
      </c>
      <c r="N14" s="56">
        <f t="shared" si="3"/>
        <v>10000</v>
      </c>
      <c r="O14" s="33">
        <f t="shared" si="56"/>
        <v>109.50750441864712</v>
      </c>
      <c r="P14" s="37">
        <f t="shared" si="4"/>
        <v>112.12945922013536</v>
      </c>
      <c r="Q14" s="9" t="s">
        <v>12</v>
      </c>
      <c r="R14" s="55" t="s">
        <v>12</v>
      </c>
      <c r="S14" s="55">
        <v>2.794</v>
      </c>
      <c r="T14" s="55">
        <v>2.98</v>
      </c>
      <c r="U14" s="55">
        <v>3.173</v>
      </c>
      <c r="V14" s="3">
        <v>3.3530000000000002</v>
      </c>
      <c r="W14" s="3">
        <v>3.5630000000000002</v>
      </c>
      <c r="X14" s="3" t="s">
        <v>12</v>
      </c>
      <c r="Y14" s="3">
        <v>3.9929999999999999</v>
      </c>
      <c r="Z14" s="15" t="s">
        <v>12</v>
      </c>
      <c r="AA14" s="10">
        <f t="shared" si="5"/>
        <v>3.5630000000000002</v>
      </c>
      <c r="AB14" s="9">
        <f t="shared" si="6"/>
        <v>0.39000000000000012</v>
      </c>
      <c r="AC14" s="10">
        <f t="shared" si="7"/>
        <v>0.42999999999999972</v>
      </c>
      <c r="AD14" s="9" t="s">
        <v>12</v>
      </c>
      <c r="AE14" s="55" t="s">
        <v>12</v>
      </c>
      <c r="AF14" s="55">
        <v>0.83</v>
      </c>
      <c r="AG14" s="55">
        <v>0.92400000000000004</v>
      </c>
      <c r="AH14" s="55">
        <v>1.036</v>
      </c>
      <c r="AI14" s="3">
        <v>1.149</v>
      </c>
      <c r="AJ14" s="3">
        <v>1.278</v>
      </c>
      <c r="AK14" s="3" t="s">
        <v>12</v>
      </c>
      <c r="AL14" s="3">
        <v>1.532</v>
      </c>
      <c r="AM14" s="15" t="s">
        <v>12</v>
      </c>
      <c r="AN14" s="10">
        <f t="shared" si="8"/>
        <v>1.278</v>
      </c>
      <c r="AO14" s="9">
        <f t="shared" si="9"/>
        <v>0.24199999999999999</v>
      </c>
      <c r="AP14" s="10">
        <f t="shared" si="10"/>
        <v>0.254</v>
      </c>
      <c r="AQ14" s="9" t="s">
        <v>12</v>
      </c>
      <c r="AR14" s="55" t="s">
        <v>12</v>
      </c>
      <c r="AS14" s="55">
        <v>2.25</v>
      </c>
      <c r="AT14" s="55">
        <v>2.35</v>
      </c>
      <c r="AU14" s="55">
        <v>2.4609999999999999</v>
      </c>
      <c r="AV14" s="3">
        <v>2.5630000000000002</v>
      </c>
      <c r="AW14" s="3">
        <v>2.6749999999999998</v>
      </c>
      <c r="AX14" s="3" t="s">
        <v>12</v>
      </c>
      <c r="AY14" s="3">
        <v>2.8929999999999998</v>
      </c>
      <c r="AZ14" s="15" t="s">
        <v>12</v>
      </c>
      <c r="BA14" s="10">
        <f t="shared" si="11"/>
        <v>2.6749999999999998</v>
      </c>
      <c r="BB14" s="9">
        <f t="shared" si="12"/>
        <v>0.21399999999999997</v>
      </c>
      <c r="BC14" s="10">
        <f t="shared" si="13"/>
        <v>0.21799999999999997</v>
      </c>
      <c r="BD14" s="9">
        <v>3.984</v>
      </c>
      <c r="BE14" s="3">
        <v>4.6550000000000002</v>
      </c>
      <c r="BF14" s="15">
        <v>5.4710000000000001</v>
      </c>
      <c r="BG14" s="15">
        <f t="shared" si="14"/>
        <v>4.6550000000000002</v>
      </c>
      <c r="BH14" s="9">
        <f t="shared" si="15"/>
        <v>0.67100000000000026</v>
      </c>
      <c r="BI14" s="10">
        <f t="shared" si="16"/>
        <v>0.81599999999999984</v>
      </c>
      <c r="BJ14" s="9">
        <v>4.5599999999999996</v>
      </c>
      <c r="BK14" s="3">
        <v>5.4660000000000002</v>
      </c>
      <c r="BL14" s="15">
        <v>6.5229999999999997</v>
      </c>
      <c r="BM14" s="15">
        <f t="shared" si="17"/>
        <v>5.4660000000000002</v>
      </c>
      <c r="BN14" s="9">
        <f t="shared" si="18"/>
        <v>0.90600000000000058</v>
      </c>
      <c r="BO14" s="10">
        <f t="shared" si="19"/>
        <v>1.0569999999999995</v>
      </c>
      <c r="BP14">
        <f t="shared" si="20"/>
        <v>0</v>
      </c>
      <c r="BQ14" s="93">
        <f t="shared" si="21"/>
        <v>1.7205128205128206</v>
      </c>
      <c r="BR14" s="93">
        <f t="shared" si="22"/>
        <v>2.3230769230769237</v>
      </c>
      <c r="BS14" s="93" t="str">
        <f>VLOOKUP(C14,'Koppeling locatie - aslocatie'!$A$2:$C$8139,2,FALSE)</f>
        <v>AM_EX_L_34-a_24</v>
      </c>
      <c r="BT14" s="93">
        <f>VLOOKUP($BS14,aslocaties_v01!$C$3:$AA$500,MATCH($K$3/10,aslocaties_v01!$C$2:$X$2),FALSE)</f>
        <v>3.1709999999999998</v>
      </c>
      <c r="BU14" s="93">
        <f>VLOOKUP(BS14,aslocaties_v01!$C$3:$AA$500,MATCH($K$3,aslocaties_v01!$C$2:$X$2),FALSE)</f>
        <v>3.56</v>
      </c>
      <c r="BV14" s="93">
        <f>VLOOKUP(BS14,aslocaties_v01!$C$3:$AA$500,MATCH($K$3*10,aslocaties_v01!$C$2:$Y$2),FALSE)</f>
        <v>3.9889999999999999</v>
      </c>
      <c r="BW14" s="93">
        <f t="shared" si="23"/>
        <v>0.38900000000000023</v>
      </c>
      <c r="BX14" s="93">
        <f t="shared" si="24"/>
        <v>0.42899999999999983</v>
      </c>
      <c r="BY14" s="94">
        <f t="shared" si="25"/>
        <v>2.5641025641023329E-3</v>
      </c>
      <c r="BZ14" s="94">
        <f t="shared" si="26"/>
        <v>2.3255813953485527E-3</v>
      </c>
      <c r="CA14" s="94">
        <f t="shared" si="27"/>
        <v>2.0000000000002238E-3</v>
      </c>
      <c r="CB14">
        <f t="shared" si="28"/>
        <v>3.0000000000001137E-3</v>
      </c>
      <c r="CC14" s="58">
        <f t="shared" si="29"/>
        <v>4.0000000000000036E-3</v>
      </c>
      <c r="CD14" s="95" t="b">
        <f t="shared" si="30"/>
        <v>0</v>
      </c>
      <c r="CE14" s="96" t="b">
        <f t="shared" si="31"/>
        <v>1</v>
      </c>
      <c r="CF14" t="b">
        <f t="shared" si="32"/>
        <v>1</v>
      </c>
      <c r="CG14" t="b">
        <f t="shared" si="33"/>
        <v>1</v>
      </c>
      <c r="CH14" s="84" t="b">
        <f t="shared" si="34"/>
        <v>1</v>
      </c>
      <c r="CI14">
        <f t="shared" si="35"/>
        <v>1.278</v>
      </c>
      <c r="CJ14" t="b">
        <f t="shared" si="36"/>
        <v>1</v>
      </c>
      <c r="CK14" t="b">
        <f t="shared" si="37"/>
        <v>0</v>
      </c>
      <c r="CL14" s="84" t="b">
        <f t="shared" si="57"/>
        <v>1</v>
      </c>
      <c r="CM14">
        <f t="shared" si="38"/>
        <v>2.6749999999999998</v>
      </c>
      <c r="CN14" t="b">
        <f t="shared" si="39"/>
        <v>1</v>
      </c>
      <c r="CO14" s="84">
        <f t="shared" si="40"/>
        <v>0.1144876609982733</v>
      </c>
      <c r="CP14" t="b">
        <f t="shared" si="41"/>
        <v>1</v>
      </c>
      <c r="CQ14" s="96" t="b">
        <f t="shared" si="42"/>
        <v>1</v>
      </c>
      <c r="CR14" t="b">
        <f t="shared" si="43"/>
        <v>0</v>
      </c>
      <c r="CS14" t="b">
        <f t="shared" si="44"/>
        <v>0</v>
      </c>
      <c r="CT14" t="b">
        <f t="shared" si="45"/>
        <v>1</v>
      </c>
      <c r="CU14" t="b">
        <f t="shared" si="46"/>
        <v>1</v>
      </c>
      <c r="CV14" s="84" t="b">
        <f t="shared" si="47"/>
        <v>1</v>
      </c>
      <c r="CW14" t="b">
        <f t="shared" si="48"/>
        <v>1</v>
      </c>
      <c r="CX14" t="b">
        <f t="shared" si="49"/>
        <v>1</v>
      </c>
      <c r="CY14" t="b">
        <f t="shared" si="50"/>
        <v>1</v>
      </c>
      <c r="CZ14" t="b">
        <f t="shared" si="51"/>
        <v>1</v>
      </c>
      <c r="DA14" s="84">
        <f t="shared" si="52"/>
        <v>1</v>
      </c>
      <c r="DB14" t="b">
        <f t="shared" si="53"/>
        <v>0</v>
      </c>
    </row>
    <row r="15" spans="1:106">
      <c r="A15" s="9">
        <v>365</v>
      </c>
      <c r="B15" s="3">
        <v>2</v>
      </c>
      <c r="C15" s="3" t="s">
        <v>1269</v>
      </c>
      <c r="D15" s="3" t="str">
        <f t="shared" si="0"/>
        <v>AM_1_34a-1_dk_0023</v>
      </c>
      <c r="E15" s="3" t="str">
        <f t="shared" si="1"/>
        <v>0023</v>
      </c>
      <c r="F15" s="3">
        <v>117995.234</v>
      </c>
      <c r="G15" s="15">
        <v>413547.71899999998</v>
      </c>
      <c r="H15" s="35" t="str">
        <f t="shared" si="2"/>
        <v>ja</v>
      </c>
      <c r="I15" s="42">
        <v>268</v>
      </c>
      <c r="J15" s="20" t="s">
        <v>2279</v>
      </c>
      <c r="K15" s="21">
        <v>10000</v>
      </c>
      <c r="L15" s="28">
        <f t="shared" si="54"/>
        <v>1</v>
      </c>
      <c r="M15" s="28">
        <f t="shared" si="55"/>
        <v>1</v>
      </c>
      <c r="N15" s="56">
        <f t="shared" si="3"/>
        <v>10000</v>
      </c>
      <c r="O15" s="33">
        <f t="shared" si="56"/>
        <v>112.12945922013536</v>
      </c>
      <c r="P15" s="37">
        <f t="shared" si="4"/>
        <v>84.256243744906783</v>
      </c>
      <c r="Q15" s="9" t="s">
        <v>12</v>
      </c>
      <c r="R15" s="55" t="s">
        <v>12</v>
      </c>
      <c r="S15" s="55">
        <v>2.7890000000000001</v>
      </c>
      <c r="T15" s="55">
        <v>2.98</v>
      </c>
      <c r="U15" s="55">
        <v>3.1739999999999999</v>
      </c>
      <c r="V15" s="3">
        <v>3.3540000000000001</v>
      </c>
      <c r="W15" s="3">
        <v>3.5630000000000002</v>
      </c>
      <c r="X15" s="3" t="s">
        <v>12</v>
      </c>
      <c r="Y15" s="3">
        <v>3.9929999999999999</v>
      </c>
      <c r="Z15" s="15" t="s">
        <v>12</v>
      </c>
      <c r="AA15" s="10">
        <f t="shared" si="5"/>
        <v>3.5630000000000002</v>
      </c>
      <c r="AB15" s="9">
        <f t="shared" si="6"/>
        <v>0.38900000000000023</v>
      </c>
      <c r="AC15" s="10">
        <f t="shared" si="7"/>
        <v>0.42999999999999972</v>
      </c>
      <c r="AD15" s="9" t="s">
        <v>12</v>
      </c>
      <c r="AE15" s="55" t="s">
        <v>12</v>
      </c>
      <c r="AF15" s="55">
        <v>0.84</v>
      </c>
      <c r="AG15" s="55">
        <v>0.94</v>
      </c>
      <c r="AH15" s="55">
        <v>1.056</v>
      </c>
      <c r="AI15" s="3">
        <v>1.173</v>
      </c>
      <c r="AJ15" s="3">
        <v>1.3109999999999999</v>
      </c>
      <c r="AK15" s="3" t="s">
        <v>12</v>
      </c>
      <c r="AL15" s="3">
        <v>1.583</v>
      </c>
      <c r="AM15" s="15" t="s">
        <v>12</v>
      </c>
      <c r="AN15" s="10">
        <f t="shared" si="8"/>
        <v>1.3109999999999999</v>
      </c>
      <c r="AO15" s="9">
        <f t="shared" si="9"/>
        <v>0.25499999999999989</v>
      </c>
      <c r="AP15" s="10">
        <f t="shared" si="10"/>
        <v>0.27200000000000002</v>
      </c>
      <c r="AQ15" s="9" t="s">
        <v>12</v>
      </c>
      <c r="AR15" s="55" t="s">
        <v>12</v>
      </c>
      <c r="AS15" s="55">
        <v>2.3069999999999999</v>
      </c>
      <c r="AT15" s="55">
        <v>2.4119999999999999</v>
      </c>
      <c r="AU15" s="55">
        <v>2.528</v>
      </c>
      <c r="AV15" s="3">
        <v>2.6360000000000001</v>
      </c>
      <c r="AW15" s="3">
        <v>2.7549999999999999</v>
      </c>
      <c r="AX15" s="3" t="s">
        <v>12</v>
      </c>
      <c r="AY15" s="3">
        <v>2.9830000000000001</v>
      </c>
      <c r="AZ15" s="15" t="s">
        <v>12</v>
      </c>
      <c r="BA15" s="10">
        <f t="shared" si="11"/>
        <v>2.7549999999999999</v>
      </c>
      <c r="BB15" s="9">
        <f t="shared" si="12"/>
        <v>0.22699999999999987</v>
      </c>
      <c r="BC15" s="10">
        <f t="shared" si="13"/>
        <v>0.2280000000000002</v>
      </c>
      <c r="BD15" s="9">
        <v>4.0060000000000002</v>
      </c>
      <c r="BE15" s="3">
        <v>4.7009999999999996</v>
      </c>
      <c r="BF15" s="15">
        <v>5.5270000000000001</v>
      </c>
      <c r="BG15" s="15">
        <f t="shared" si="14"/>
        <v>4.7009999999999996</v>
      </c>
      <c r="BH15" s="9">
        <f t="shared" si="15"/>
        <v>0.6949999999999994</v>
      </c>
      <c r="BI15" s="10">
        <f t="shared" si="16"/>
        <v>0.82600000000000051</v>
      </c>
      <c r="BJ15" s="9">
        <v>4.5750000000000002</v>
      </c>
      <c r="BK15" s="3">
        <v>5.5039999999999996</v>
      </c>
      <c r="BL15" s="15">
        <v>6.5730000000000004</v>
      </c>
      <c r="BM15" s="15">
        <f t="shared" si="17"/>
        <v>5.5039999999999996</v>
      </c>
      <c r="BN15" s="9">
        <f t="shared" si="18"/>
        <v>0.92899999999999938</v>
      </c>
      <c r="BO15" s="10">
        <f t="shared" si="19"/>
        <v>1.0690000000000008</v>
      </c>
      <c r="BP15">
        <f t="shared" si="20"/>
        <v>0</v>
      </c>
      <c r="BQ15" s="93">
        <f t="shared" si="21"/>
        <v>1.7866323907454986</v>
      </c>
      <c r="BR15" s="93">
        <f t="shared" si="22"/>
        <v>2.3881748071979403</v>
      </c>
      <c r="BS15" s="93" t="str">
        <f>VLOOKUP(C15,'Koppeling locatie - aslocatie'!$A$2:$C$8139,2,FALSE)</f>
        <v>AM_EX_L_34-a_25</v>
      </c>
      <c r="BT15" s="93">
        <f>VLOOKUP($BS15,aslocaties_v01!$C$3:$AA$500,MATCH($K$3/10,aslocaties_v01!$C$2:$X$2),FALSE)</f>
        <v>3.1709999999999998</v>
      </c>
      <c r="BU15" s="93">
        <f>VLOOKUP(BS15,aslocaties_v01!$C$3:$AA$500,MATCH($K$3,aslocaties_v01!$C$2:$X$2),FALSE)</f>
        <v>3.5579999999999998</v>
      </c>
      <c r="BV15" s="93">
        <f>VLOOKUP(BS15,aslocaties_v01!$C$3:$AA$500,MATCH($K$3*10,aslocaties_v01!$C$2:$Y$2),FALSE)</f>
        <v>3.9870000000000001</v>
      </c>
      <c r="BW15" s="93">
        <f t="shared" si="23"/>
        <v>0.38700000000000001</v>
      </c>
      <c r="BX15" s="93">
        <f t="shared" si="24"/>
        <v>0.42900000000000027</v>
      </c>
      <c r="BY15" s="94">
        <f t="shared" si="25"/>
        <v>5.1413881748078039E-3</v>
      </c>
      <c r="BZ15" s="94">
        <f t="shared" si="26"/>
        <v>2.3255813953475535E-3</v>
      </c>
      <c r="CA15" s="94">
        <f t="shared" si="27"/>
        <v>3.0000000000001137E-3</v>
      </c>
      <c r="CB15">
        <f t="shared" si="28"/>
        <v>5.0000000000003375E-3</v>
      </c>
      <c r="CC15" s="58">
        <f t="shared" si="29"/>
        <v>5.9999999999997833E-3</v>
      </c>
      <c r="CD15" s="95" t="b">
        <f t="shared" si="30"/>
        <v>0</v>
      </c>
      <c r="CE15" s="96" t="b">
        <f t="shared" si="31"/>
        <v>1</v>
      </c>
      <c r="CF15" t="b">
        <f t="shared" si="32"/>
        <v>1</v>
      </c>
      <c r="CG15" t="b">
        <f t="shared" si="33"/>
        <v>1</v>
      </c>
      <c r="CH15" s="84" t="b">
        <f t="shared" si="34"/>
        <v>1</v>
      </c>
      <c r="CI15">
        <f t="shared" si="35"/>
        <v>1.3109999999999999</v>
      </c>
      <c r="CJ15" t="b">
        <f t="shared" si="36"/>
        <v>1</v>
      </c>
      <c r="CK15" t="b">
        <f t="shared" si="37"/>
        <v>0</v>
      </c>
      <c r="CL15" s="84" t="b">
        <f t="shared" si="57"/>
        <v>1</v>
      </c>
      <c r="CM15">
        <f t="shared" si="38"/>
        <v>2.7549999999999999</v>
      </c>
      <c r="CN15" t="b">
        <f t="shared" si="39"/>
        <v>1</v>
      </c>
      <c r="CO15" s="84">
        <f t="shared" si="40"/>
        <v>0.11072224602483066</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366</v>
      </c>
      <c r="B16" s="3">
        <v>2</v>
      </c>
      <c r="C16" s="3" t="s">
        <v>1270</v>
      </c>
      <c r="D16" s="3" t="str">
        <f t="shared" si="0"/>
        <v>AM_1_34a-1_dk_0024</v>
      </c>
      <c r="E16" s="3" t="str">
        <f t="shared" si="1"/>
        <v>0024</v>
      </c>
      <c r="F16" s="3">
        <v>117985.20299999999</v>
      </c>
      <c r="G16" s="15">
        <v>413464.06199999998</v>
      </c>
      <c r="H16" s="35" t="str">
        <f t="shared" si="2"/>
        <v>ja</v>
      </c>
      <c r="I16" s="42">
        <v>268</v>
      </c>
      <c r="J16" s="20" t="s">
        <v>2279</v>
      </c>
      <c r="K16" s="21">
        <v>10000</v>
      </c>
      <c r="L16" s="28">
        <f t="shared" si="54"/>
        <v>1</v>
      </c>
      <c r="M16" s="28">
        <f t="shared" si="55"/>
        <v>1</v>
      </c>
      <c r="N16" s="56">
        <f t="shared" si="3"/>
        <v>10000</v>
      </c>
      <c r="O16" s="33">
        <f t="shared" si="56"/>
        <v>84.256243744906783</v>
      </c>
      <c r="P16" s="37">
        <f t="shared" si="4"/>
        <v>60.117631240722297</v>
      </c>
      <c r="Q16" s="9" t="s">
        <v>12</v>
      </c>
      <c r="R16" s="55" t="s">
        <v>12</v>
      </c>
      <c r="S16" s="55">
        <v>2.7890000000000001</v>
      </c>
      <c r="T16" s="55">
        <v>2.98</v>
      </c>
      <c r="U16" s="55">
        <v>3.1749999999999998</v>
      </c>
      <c r="V16" s="3">
        <v>3.3540000000000001</v>
      </c>
      <c r="W16" s="3">
        <v>3.5640000000000001</v>
      </c>
      <c r="X16" s="3" t="s">
        <v>12</v>
      </c>
      <c r="Y16" s="3">
        <v>3.9929999999999999</v>
      </c>
      <c r="Z16" s="15" t="s">
        <v>12</v>
      </c>
      <c r="AA16" s="10">
        <f t="shared" si="5"/>
        <v>3.5640000000000001</v>
      </c>
      <c r="AB16" s="9">
        <f t="shared" si="6"/>
        <v>0.38900000000000023</v>
      </c>
      <c r="AC16" s="10">
        <f t="shared" si="7"/>
        <v>0.42899999999999983</v>
      </c>
      <c r="AD16" s="9" t="s">
        <v>12</v>
      </c>
      <c r="AE16" s="55" t="s">
        <v>12</v>
      </c>
      <c r="AF16" s="55">
        <v>0.83399999999999996</v>
      </c>
      <c r="AG16" s="55">
        <v>0.93500000000000005</v>
      </c>
      <c r="AH16" s="55">
        <v>1.0509999999999999</v>
      </c>
      <c r="AI16" s="3">
        <v>1.1659999999999999</v>
      </c>
      <c r="AJ16" s="3">
        <v>1.3029999999999999</v>
      </c>
      <c r="AK16" s="3" t="s">
        <v>12</v>
      </c>
      <c r="AL16" s="3">
        <v>1.573</v>
      </c>
      <c r="AM16" s="15" t="s">
        <v>12</v>
      </c>
      <c r="AN16" s="10">
        <f t="shared" si="8"/>
        <v>1.3029999999999999</v>
      </c>
      <c r="AO16" s="9">
        <f t="shared" si="9"/>
        <v>0.252</v>
      </c>
      <c r="AP16" s="10">
        <f t="shared" si="10"/>
        <v>0.27</v>
      </c>
      <c r="AQ16" s="9" t="s">
        <v>12</v>
      </c>
      <c r="AR16" s="55" t="s">
        <v>12</v>
      </c>
      <c r="AS16" s="55">
        <v>2.319</v>
      </c>
      <c r="AT16" s="55">
        <v>2.4239999999999999</v>
      </c>
      <c r="AU16" s="55">
        <v>2.54</v>
      </c>
      <c r="AV16" s="3">
        <v>2.6459999999999999</v>
      </c>
      <c r="AW16" s="3">
        <v>2.762</v>
      </c>
      <c r="AX16" s="3" t="s">
        <v>12</v>
      </c>
      <c r="AY16" s="3">
        <v>2.9860000000000002</v>
      </c>
      <c r="AZ16" s="15" t="s">
        <v>12</v>
      </c>
      <c r="BA16" s="10">
        <f t="shared" si="11"/>
        <v>2.762</v>
      </c>
      <c r="BB16" s="9">
        <f t="shared" si="12"/>
        <v>0.22199999999999998</v>
      </c>
      <c r="BC16" s="10">
        <f t="shared" si="13"/>
        <v>0.2240000000000002</v>
      </c>
      <c r="BD16" s="9">
        <v>3.9870000000000001</v>
      </c>
      <c r="BE16" s="3">
        <v>4.6769999999999996</v>
      </c>
      <c r="BF16" s="15">
        <v>5.4950000000000001</v>
      </c>
      <c r="BG16" s="15">
        <f t="shared" si="14"/>
        <v>4.6769999999999996</v>
      </c>
      <c r="BH16" s="9">
        <f t="shared" si="15"/>
        <v>0.6899999999999995</v>
      </c>
      <c r="BI16" s="10">
        <f t="shared" si="16"/>
        <v>0.8180000000000005</v>
      </c>
      <c r="BJ16" s="9">
        <v>4.5330000000000004</v>
      </c>
      <c r="BK16" s="3">
        <v>5.45</v>
      </c>
      <c r="BL16" s="15">
        <v>6.5039999999999996</v>
      </c>
      <c r="BM16" s="15">
        <f t="shared" si="17"/>
        <v>5.45</v>
      </c>
      <c r="BN16" s="9">
        <f t="shared" si="18"/>
        <v>0.91699999999999982</v>
      </c>
      <c r="BO16" s="10">
        <f t="shared" si="19"/>
        <v>1.0539999999999994</v>
      </c>
      <c r="BP16">
        <f t="shared" si="20"/>
        <v>0</v>
      </c>
      <c r="BQ16" s="93">
        <f t="shared" si="21"/>
        <v>1.7737789203084808</v>
      </c>
      <c r="BR16" s="93">
        <f t="shared" si="22"/>
        <v>2.3573264781490986</v>
      </c>
      <c r="BS16" s="93" t="str">
        <f>VLOOKUP(C16,'Koppeling locatie - aslocatie'!$A$2:$C$8139,2,FALSE)</f>
        <v>AM_EX_L_34-a_25</v>
      </c>
      <c r="BT16" s="93">
        <f>VLOOKUP($BS16,aslocaties_v01!$C$3:$AA$500,MATCH($K$3/10,aslocaties_v01!$C$2:$X$2),FALSE)</f>
        <v>3.1709999999999998</v>
      </c>
      <c r="BU16" s="93">
        <f>VLOOKUP(BS16,aslocaties_v01!$C$3:$AA$500,MATCH($K$3,aslocaties_v01!$C$2:$X$2),FALSE)</f>
        <v>3.5579999999999998</v>
      </c>
      <c r="BV16" s="93">
        <f>VLOOKUP(BS16,aslocaties_v01!$C$3:$AA$500,MATCH($K$3*10,aslocaties_v01!$C$2:$Y$2),FALSE)</f>
        <v>3.9870000000000001</v>
      </c>
      <c r="BW16" s="93">
        <f t="shared" si="23"/>
        <v>0.38700000000000001</v>
      </c>
      <c r="BX16" s="93">
        <f t="shared" si="24"/>
        <v>0.42900000000000027</v>
      </c>
      <c r="BY16" s="94">
        <f t="shared" si="25"/>
        <v>5.1413881748078039E-3</v>
      </c>
      <c r="BZ16" s="94">
        <f t="shared" si="26"/>
        <v>1.1102230246251565E-15</v>
      </c>
      <c r="CA16" s="94">
        <f t="shared" si="27"/>
        <v>4.0000000000000036E-3</v>
      </c>
      <c r="CB16">
        <f t="shared" si="28"/>
        <v>6.0000000000002274E-3</v>
      </c>
      <c r="CC16" s="58">
        <f t="shared" si="29"/>
        <v>5.9999999999997833E-3</v>
      </c>
      <c r="CD16" s="95" t="b">
        <f t="shared" si="30"/>
        <v>0</v>
      </c>
      <c r="CE16" s="96" t="b">
        <f t="shared" si="31"/>
        <v>1</v>
      </c>
      <c r="CF16" t="b">
        <f t="shared" si="32"/>
        <v>1</v>
      </c>
      <c r="CG16" t="b">
        <f t="shared" si="33"/>
        <v>1</v>
      </c>
      <c r="CH16" s="84" t="b">
        <f t="shared" si="34"/>
        <v>1</v>
      </c>
      <c r="CI16">
        <f t="shared" si="35"/>
        <v>1.3029999999999999</v>
      </c>
      <c r="CJ16" t="b">
        <f t="shared" si="36"/>
        <v>1</v>
      </c>
      <c r="CK16" t="b">
        <f t="shared" si="37"/>
        <v>0</v>
      </c>
      <c r="CL16" s="84" t="b">
        <f t="shared" si="57"/>
        <v>1</v>
      </c>
      <c r="CM16">
        <f t="shared" si="38"/>
        <v>2.762</v>
      </c>
      <c r="CN16" t="b">
        <f t="shared" si="39"/>
        <v>1</v>
      </c>
      <c r="CO16" s="84">
        <f t="shared" si="40"/>
        <v>0.10948949908481902</v>
      </c>
      <c r="CP16" t="b">
        <f t="shared" si="41"/>
        <v>1</v>
      </c>
      <c r="CQ16" s="96" t="b">
        <f t="shared" si="42"/>
        <v>1</v>
      </c>
      <c r="CR16" t="b">
        <f t="shared" si="43"/>
        <v>1</v>
      </c>
      <c r="CS16" t="b">
        <f t="shared" si="44"/>
        <v>1</v>
      </c>
      <c r="CT16" t="b">
        <f t="shared" si="45"/>
        <v>1</v>
      </c>
      <c r="CU16" t="b">
        <f t="shared" si="46"/>
        <v>1</v>
      </c>
      <c r="CV16" s="84" t="b">
        <f t="shared" si="47"/>
        <v>1</v>
      </c>
      <c r="CW16" t="b">
        <f t="shared" si="48"/>
        <v>0</v>
      </c>
      <c r="CX16" t="b">
        <f t="shared" si="49"/>
        <v>0</v>
      </c>
      <c r="CY16" t="b">
        <f t="shared" si="50"/>
        <v>1</v>
      </c>
      <c r="CZ16" t="b">
        <f t="shared" si="51"/>
        <v>1</v>
      </c>
      <c r="DA16" s="84">
        <f t="shared" si="52"/>
        <v>1</v>
      </c>
      <c r="DB16" t="b">
        <f t="shared" si="53"/>
        <v>0</v>
      </c>
    </row>
    <row r="17" spans="1:106">
      <c r="A17" s="9">
        <v>367</v>
      </c>
      <c r="B17" s="3">
        <v>2</v>
      </c>
      <c r="C17" s="3" t="s">
        <v>1271</v>
      </c>
      <c r="D17" s="3" t="str">
        <f t="shared" si="0"/>
        <v>AM_1_34a-1_dk_0025</v>
      </c>
      <c r="E17" s="3" t="str">
        <f t="shared" si="1"/>
        <v>0025</v>
      </c>
      <c r="F17" s="3">
        <v>117961.57799999999</v>
      </c>
      <c r="G17" s="15">
        <v>413408.78100000002</v>
      </c>
      <c r="H17" s="35" t="str">
        <f t="shared" si="2"/>
        <v>ja</v>
      </c>
      <c r="I17" s="42">
        <v>343</v>
      </c>
      <c r="J17" s="20" t="s">
        <v>2279</v>
      </c>
      <c r="K17" s="21">
        <v>10000</v>
      </c>
      <c r="L17" s="28">
        <f t="shared" si="54"/>
        <v>1</v>
      </c>
      <c r="M17" s="28">
        <f t="shared" si="55"/>
        <v>1</v>
      </c>
      <c r="N17" s="56">
        <f t="shared" si="3"/>
        <v>10000</v>
      </c>
      <c r="O17" s="33">
        <f t="shared" si="56"/>
        <v>60.117631240722297</v>
      </c>
      <c r="P17" s="37">
        <f t="shared" si="4"/>
        <v>122.35564141468819</v>
      </c>
      <c r="Q17" s="9" t="s">
        <v>12</v>
      </c>
      <c r="R17" s="55" t="s">
        <v>12</v>
      </c>
      <c r="S17" s="55">
        <v>2.7890000000000001</v>
      </c>
      <c r="T17" s="55">
        <v>2.98</v>
      </c>
      <c r="U17" s="55">
        <v>3.1739999999999999</v>
      </c>
      <c r="V17" s="3">
        <v>3.3540000000000001</v>
      </c>
      <c r="W17" s="3">
        <v>3.5630000000000002</v>
      </c>
      <c r="X17" s="3" t="s">
        <v>12</v>
      </c>
      <c r="Y17" s="3">
        <v>3.9929999999999999</v>
      </c>
      <c r="Z17" s="15" t="s">
        <v>12</v>
      </c>
      <c r="AA17" s="10">
        <f t="shared" si="5"/>
        <v>3.5630000000000002</v>
      </c>
      <c r="AB17" s="9">
        <f t="shared" si="6"/>
        <v>0.38900000000000023</v>
      </c>
      <c r="AC17" s="10">
        <f t="shared" si="7"/>
        <v>0.42999999999999972</v>
      </c>
      <c r="AD17" s="9" t="s">
        <v>12</v>
      </c>
      <c r="AE17" s="55" t="s">
        <v>12</v>
      </c>
      <c r="AF17" s="55">
        <v>0.83899999999999997</v>
      </c>
      <c r="AG17" s="55">
        <v>0.94399999999999995</v>
      </c>
      <c r="AH17" s="55">
        <v>1.0629999999999999</v>
      </c>
      <c r="AI17" s="3">
        <v>1.179</v>
      </c>
      <c r="AJ17" s="3">
        <v>1.321</v>
      </c>
      <c r="AK17" s="3" t="s">
        <v>12</v>
      </c>
      <c r="AL17" s="3">
        <v>1.6060000000000001</v>
      </c>
      <c r="AM17" s="15" t="s">
        <v>12</v>
      </c>
      <c r="AN17" s="10">
        <f t="shared" si="8"/>
        <v>1.321</v>
      </c>
      <c r="AO17" s="9">
        <f t="shared" si="9"/>
        <v>0.25800000000000001</v>
      </c>
      <c r="AP17" s="10">
        <f t="shared" si="10"/>
        <v>0.28500000000000014</v>
      </c>
      <c r="AQ17" s="9" t="s">
        <v>12</v>
      </c>
      <c r="AR17" s="55" t="s">
        <v>12</v>
      </c>
      <c r="AS17" s="55">
        <v>2.3540000000000001</v>
      </c>
      <c r="AT17" s="55">
        <v>2.4649999999999999</v>
      </c>
      <c r="AU17" s="55">
        <v>2.5840000000000001</v>
      </c>
      <c r="AV17" s="3">
        <v>2.6949999999999998</v>
      </c>
      <c r="AW17" s="3">
        <v>2.8159999999999998</v>
      </c>
      <c r="AX17" s="3" t="s">
        <v>12</v>
      </c>
      <c r="AY17" s="3">
        <v>3.0510000000000002</v>
      </c>
      <c r="AZ17" s="15" t="s">
        <v>12</v>
      </c>
      <c r="BA17" s="10">
        <f t="shared" si="11"/>
        <v>2.8159999999999998</v>
      </c>
      <c r="BB17" s="9">
        <f t="shared" si="12"/>
        <v>0.23199999999999976</v>
      </c>
      <c r="BC17" s="10">
        <f t="shared" si="13"/>
        <v>0.23500000000000032</v>
      </c>
      <c r="BD17" s="9">
        <v>4.101</v>
      </c>
      <c r="BE17" s="3">
        <v>4.8360000000000003</v>
      </c>
      <c r="BF17" s="15">
        <v>5.7359999999999998</v>
      </c>
      <c r="BG17" s="15">
        <f t="shared" si="14"/>
        <v>4.8360000000000003</v>
      </c>
      <c r="BH17" s="9">
        <f t="shared" si="15"/>
        <v>0.73500000000000032</v>
      </c>
      <c r="BI17" s="10">
        <f t="shared" si="16"/>
        <v>0.89999999999999947</v>
      </c>
      <c r="BJ17" s="9">
        <v>4.6900000000000004</v>
      </c>
      <c r="BK17" s="3">
        <v>5.665</v>
      </c>
      <c r="BL17" s="15">
        <v>6.8490000000000002</v>
      </c>
      <c r="BM17" s="15">
        <f t="shared" si="17"/>
        <v>5.665</v>
      </c>
      <c r="BN17" s="9">
        <f t="shared" si="18"/>
        <v>0.97499999999999964</v>
      </c>
      <c r="BO17" s="10">
        <f t="shared" si="19"/>
        <v>1.1840000000000002</v>
      </c>
      <c r="BP17">
        <f t="shared" si="20"/>
        <v>0</v>
      </c>
      <c r="BQ17" s="93">
        <f t="shared" si="21"/>
        <v>1.8894601542416449</v>
      </c>
      <c r="BR17" s="93">
        <f t="shared" si="22"/>
        <v>2.5064267352185068</v>
      </c>
      <c r="BS17" s="93" t="str">
        <f>VLOOKUP(C17,'Koppeling locatie - aslocatie'!$A$2:$C$8139,2,FALSE)</f>
        <v>AM_EX_L_34-a_25</v>
      </c>
      <c r="BT17" s="93">
        <f>VLOOKUP($BS17,aslocaties_v01!$C$3:$AA$500,MATCH($K$3/10,aslocaties_v01!$C$2:$X$2),FALSE)</f>
        <v>3.1709999999999998</v>
      </c>
      <c r="BU17" s="93">
        <f>VLOOKUP(BS17,aslocaties_v01!$C$3:$AA$500,MATCH($K$3,aslocaties_v01!$C$2:$X$2),FALSE)</f>
        <v>3.5579999999999998</v>
      </c>
      <c r="BV17" s="93">
        <f>VLOOKUP(BS17,aslocaties_v01!$C$3:$AA$500,MATCH($K$3*10,aslocaties_v01!$C$2:$Y$2),FALSE)</f>
        <v>3.9870000000000001</v>
      </c>
      <c r="BW17" s="93">
        <f t="shared" si="23"/>
        <v>0.38700000000000001</v>
      </c>
      <c r="BX17" s="93">
        <f t="shared" si="24"/>
        <v>0.42900000000000027</v>
      </c>
      <c r="BY17" s="94">
        <f t="shared" si="25"/>
        <v>5.1413881748078039E-3</v>
      </c>
      <c r="BZ17" s="94">
        <f t="shared" si="26"/>
        <v>2.3255813953475535E-3</v>
      </c>
      <c r="CA17" s="94">
        <f t="shared" si="27"/>
        <v>3.0000000000001137E-3</v>
      </c>
      <c r="CB17">
        <f t="shared" si="28"/>
        <v>5.0000000000003375E-3</v>
      </c>
      <c r="CC17" s="58">
        <f t="shared" si="29"/>
        <v>5.9999999999997833E-3</v>
      </c>
      <c r="CD17" s="95" t="b">
        <f t="shared" si="30"/>
        <v>0</v>
      </c>
      <c r="CE17" s="96" t="b">
        <f t="shared" si="31"/>
        <v>1</v>
      </c>
      <c r="CF17" t="b">
        <f t="shared" si="32"/>
        <v>1</v>
      </c>
      <c r="CG17" t="b">
        <f t="shared" si="33"/>
        <v>1</v>
      </c>
      <c r="CH17" s="84" t="b">
        <f t="shared" si="34"/>
        <v>1</v>
      </c>
      <c r="CI17">
        <f t="shared" si="35"/>
        <v>1.321</v>
      </c>
      <c r="CJ17" t="b">
        <f t="shared" si="36"/>
        <v>1</v>
      </c>
      <c r="CK17" t="b">
        <f t="shared" si="37"/>
        <v>0</v>
      </c>
      <c r="CL17" s="84" t="b">
        <f t="shared" si="57"/>
        <v>1</v>
      </c>
      <c r="CM17">
        <f t="shared" si="38"/>
        <v>2.8159999999999998</v>
      </c>
      <c r="CN17" t="b">
        <f t="shared" si="39"/>
        <v>1</v>
      </c>
      <c r="CO17" s="84">
        <f t="shared" si="40"/>
        <v>0.10678565560268331</v>
      </c>
      <c r="CP17" t="b">
        <f t="shared" si="41"/>
        <v>1</v>
      </c>
      <c r="CQ17" s="96" t="b">
        <f t="shared" si="42"/>
        <v>1</v>
      </c>
      <c r="CR17" t="b">
        <f t="shared" si="43"/>
        <v>0</v>
      </c>
      <c r="CS17" t="b">
        <f t="shared" si="44"/>
        <v>0</v>
      </c>
      <c r="CT17" t="b">
        <f t="shared" si="45"/>
        <v>1</v>
      </c>
      <c r="CU17" t="b">
        <f t="shared" si="46"/>
        <v>1</v>
      </c>
      <c r="CV17" s="84" t="b">
        <f t="shared" si="47"/>
        <v>1</v>
      </c>
      <c r="CW17" t="b">
        <f t="shared" si="48"/>
        <v>0</v>
      </c>
      <c r="CX17" t="b">
        <f t="shared" si="49"/>
        <v>0</v>
      </c>
      <c r="CY17" t="b">
        <f t="shared" si="50"/>
        <v>1</v>
      </c>
      <c r="CZ17" t="b">
        <f t="shared" si="51"/>
        <v>1</v>
      </c>
      <c r="DA17" s="84">
        <f t="shared" si="52"/>
        <v>2</v>
      </c>
      <c r="DB17" t="b">
        <f t="shared" si="53"/>
        <v>0</v>
      </c>
    </row>
    <row r="18" spans="1:106">
      <c r="A18" s="9">
        <v>368</v>
      </c>
      <c r="B18" s="3">
        <v>2</v>
      </c>
      <c r="C18" s="3" t="s">
        <v>1272</v>
      </c>
      <c r="D18" s="3" t="str">
        <f t="shared" si="0"/>
        <v>AM_1_34a-1_dk_0026</v>
      </c>
      <c r="E18" s="3" t="str">
        <f t="shared" si="1"/>
        <v>0026</v>
      </c>
      <c r="F18" s="3">
        <v>117847.133</v>
      </c>
      <c r="G18" s="15">
        <v>413365.5</v>
      </c>
      <c r="H18" s="35" t="str">
        <f t="shared" si="2"/>
        <v>ja</v>
      </c>
      <c r="I18" s="42">
        <v>342</v>
      </c>
      <c r="J18" s="20" t="s">
        <v>2279</v>
      </c>
      <c r="K18" s="21">
        <v>10000</v>
      </c>
      <c r="L18" s="28">
        <f t="shared" si="54"/>
        <v>1</v>
      </c>
      <c r="M18" s="28">
        <f t="shared" si="55"/>
        <v>1</v>
      </c>
      <c r="N18" s="56">
        <f t="shared" si="3"/>
        <v>10000</v>
      </c>
      <c r="O18" s="33">
        <f t="shared" si="56"/>
        <v>122.35564141468819</v>
      </c>
      <c r="P18" s="37">
        <f t="shared" si="4"/>
        <v>87.595947172226857</v>
      </c>
      <c r="Q18" s="9" t="s">
        <v>12</v>
      </c>
      <c r="R18" s="55" t="s">
        <v>12</v>
      </c>
      <c r="S18" s="55">
        <v>2.7879999999999998</v>
      </c>
      <c r="T18" s="55">
        <v>2.9790000000000001</v>
      </c>
      <c r="U18" s="55">
        <v>3.1739999999999999</v>
      </c>
      <c r="V18" s="3">
        <v>3.3530000000000002</v>
      </c>
      <c r="W18" s="3">
        <v>3.5630000000000002</v>
      </c>
      <c r="X18" s="3" t="s">
        <v>12</v>
      </c>
      <c r="Y18" s="3">
        <v>3.992</v>
      </c>
      <c r="Z18" s="15" t="s">
        <v>12</v>
      </c>
      <c r="AA18" s="10">
        <f t="shared" si="5"/>
        <v>3.5630000000000002</v>
      </c>
      <c r="AB18" s="9">
        <f t="shared" si="6"/>
        <v>0.38900000000000023</v>
      </c>
      <c r="AC18" s="10">
        <f t="shared" si="7"/>
        <v>0.42899999999999983</v>
      </c>
      <c r="AD18" s="9" t="s">
        <v>12</v>
      </c>
      <c r="AE18" s="55" t="s">
        <v>12</v>
      </c>
      <c r="AF18" s="55">
        <v>0.755</v>
      </c>
      <c r="AG18" s="55">
        <v>0.85499999999999998</v>
      </c>
      <c r="AH18" s="55">
        <v>0.96799999999999997</v>
      </c>
      <c r="AI18" s="3">
        <v>1.075</v>
      </c>
      <c r="AJ18" s="3">
        <v>1.204</v>
      </c>
      <c r="AK18" s="3" t="s">
        <v>12</v>
      </c>
      <c r="AL18" s="3">
        <v>1.4690000000000001</v>
      </c>
      <c r="AM18" s="15" t="s">
        <v>12</v>
      </c>
      <c r="AN18" s="10">
        <f t="shared" si="8"/>
        <v>1.204</v>
      </c>
      <c r="AO18" s="9">
        <f t="shared" si="9"/>
        <v>0.23599999999999999</v>
      </c>
      <c r="AP18" s="10">
        <f t="shared" si="10"/>
        <v>0.26500000000000012</v>
      </c>
      <c r="AQ18" s="9" t="s">
        <v>12</v>
      </c>
      <c r="AR18" s="55" t="s">
        <v>12</v>
      </c>
      <c r="AS18" s="55">
        <v>2.2570000000000001</v>
      </c>
      <c r="AT18" s="55">
        <v>2.3679999999999999</v>
      </c>
      <c r="AU18" s="55">
        <v>2.4870000000000001</v>
      </c>
      <c r="AV18" s="3">
        <v>2.5960000000000001</v>
      </c>
      <c r="AW18" s="3">
        <v>2.714</v>
      </c>
      <c r="AX18" s="3" t="s">
        <v>12</v>
      </c>
      <c r="AY18" s="3">
        <v>2.9380000000000002</v>
      </c>
      <c r="AZ18" s="15" t="s">
        <v>12</v>
      </c>
      <c r="BA18" s="10">
        <f t="shared" si="11"/>
        <v>2.714</v>
      </c>
      <c r="BB18" s="9">
        <f t="shared" si="12"/>
        <v>0.22699999999999987</v>
      </c>
      <c r="BC18" s="10">
        <f t="shared" si="13"/>
        <v>0.2240000000000002</v>
      </c>
      <c r="BD18" s="9">
        <v>3.9590000000000001</v>
      </c>
      <c r="BE18" s="3">
        <v>4.66</v>
      </c>
      <c r="BF18" s="15">
        <v>5.5359999999999996</v>
      </c>
      <c r="BG18" s="15">
        <f t="shared" si="14"/>
        <v>4.66</v>
      </c>
      <c r="BH18" s="9">
        <f t="shared" si="15"/>
        <v>0.70100000000000007</v>
      </c>
      <c r="BI18" s="10">
        <f t="shared" si="16"/>
        <v>0.87599999999999945</v>
      </c>
      <c r="BJ18" s="9">
        <v>4.452</v>
      </c>
      <c r="BK18" s="3">
        <v>5.3449999999999998</v>
      </c>
      <c r="BL18" s="15">
        <v>6.4539999999999997</v>
      </c>
      <c r="BM18" s="15">
        <f t="shared" si="17"/>
        <v>5.3449999999999998</v>
      </c>
      <c r="BN18" s="9">
        <f t="shared" si="18"/>
        <v>0.89299999999999979</v>
      </c>
      <c r="BO18" s="10">
        <f t="shared" si="19"/>
        <v>1.109</v>
      </c>
      <c r="BP18">
        <f t="shared" si="20"/>
        <v>0</v>
      </c>
      <c r="BQ18" s="93">
        <f t="shared" si="21"/>
        <v>1.8020565552699219</v>
      </c>
      <c r="BR18" s="93">
        <f t="shared" si="22"/>
        <v>2.295629820051412</v>
      </c>
      <c r="BS18" s="93" t="str">
        <f>VLOOKUP(C18,'Koppeling locatie - aslocatie'!$A$2:$C$8139,2,FALSE)</f>
        <v>AM_EX_L_34-a_25</v>
      </c>
      <c r="BT18" s="93">
        <f>VLOOKUP($BS18,aslocaties_v01!$C$3:$AA$500,MATCH($K$3/10,aslocaties_v01!$C$2:$X$2),FALSE)</f>
        <v>3.1709999999999998</v>
      </c>
      <c r="BU18" s="93">
        <f>VLOOKUP(BS18,aslocaties_v01!$C$3:$AA$500,MATCH($K$3,aslocaties_v01!$C$2:$X$2),FALSE)</f>
        <v>3.5579999999999998</v>
      </c>
      <c r="BV18" s="93">
        <f>VLOOKUP(BS18,aslocaties_v01!$C$3:$AA$500,MATCH($K$3*10,aslocaties_v01!$C$2:$Y$2),FALSE)</f>
        <v>3.9870000000000001</v>
      </c>
      <c r="BW18" s="93">
        <f t="shared" si="23"/>
        <v>0.38700000000000001</v>
      </c>
      <c r="BX18" s="93">
        <f t="shared" si="24"/>
        <v>0.42900000000000027</v>
      </c>
      <c r="BY18" s="94">
        <f t="shared" si="25"/>
        <v>5.1413881748078039E-3</v>
      </c>
      <c r="BZ18" s="94">
        <f t="shared" si="26"/>
        <v>1.1102230246251565E-15</v>
      </c>
      <c r="CA18" s="94">
        <f t="shared" si="27"/>
        <v>3.0000000000001137E-3</v>
      </c>
      <c r="CB18">
        <f t="shared" si="28"/>
        <v>5.0000000000003375E-3</v>
      </c>
      <c r="CC18" s="58">
        <f t="shared" si="29"/>
        <v>4.9999999999998934E-3</v>
      </c>
      <c r="CD18" s="95" t="b">
        <f t="shared" si="30"/>
        <v>0</v>
      </c>
      <c r="CE18" s="96" t="b">
        <f t="shared" si="31"/>
        <v>1</v>
      </c>
      <c r="CF18" t="b">
        <f t="shared" si="32"/>
        <v>1</v>
      </c>
      <c r="CG18" t="b">
        <f t="shared" si="33"/>
        <v>1</v>
      </c>
      <c r="CH18" s="84" t="b">
        <f t="shared" si="34"/>
        <v>1</v>
      </c>
      <c r="CI18">
        <f t="shared" si="35"/>
        <v>1.204</v>
      </c>
      <c r="CJ18" t="b">
        <f t="shared" si="36"/>
        <v>1</v>
      </c>
      <c r="CK18" t="b">
        <f t="shared" si="37"/>
        <v>1</v>
      </c>
      <c r="CL18" s="84" t="b">
        <f t="shared" si="57"/>
        <v>1</v>
      </c>
      <c r="CM18">
        <f t="shared" si="38"/>
        <v>2.714</v>
      </c>
      <c r="CN18" t="b">
        <f t="shared" si="39"/>
        <v>1</v>
      </c>
      <c r="CO18" s="84">
        <f t="shared" si="40"/>
        <v>0.10478091869430974</v>
      </c>
      <c r="CP18" t="b">
        <f t="shared" si="41"/>
        <v>1</v>
      </c>
      <c r="CQ18" s="96" t="b">
        <f t="shared" si="42"/>
        <v>1</v>
      </c>
      <c r="CR18" t="b">
        <f t="shared" si="43"/>
        <v>0</v>
      </c>
      <c r="CS18" t="b">
        <f t="shared" si="44"/>
        <v>0</v>
      </c>
      <c r="CT18" t="b">
        <f t="shared" si="45"/>
        <v>1</v>
      </c>
      <c r="CU18" t="b">
        <f t="shared" si="46"/>
        <v>1</v>
      </c>
      <c r="CV18" s="84" t="b">
        <f t="shared" si="47"/>
        <v>1</v>
      </c>
      <c r="CW18" t="b">
        <f t="shared" si="48"/>
        <v>0</v>
      </c>
      <c r="CX18" t="b">
        <f t="shared" si="49"/>
        <v>0</v>
      </c>
      <c r="CY18" t="b">
        <f t="shared" si="50"/>
        <v>0</v>
      </c>
      <c r="CZ18" t="b">
        <f t="shared" si="51"/>
        <v>0</v>
      </c>
      <c r="DA18" s="84">
        <f t="shared" si="52"/>
        <v>2</v>
      </c>
      <c r="DB18" t="b">
        <f t="shared" si="53"/>
        <v>0</v>
      </c>
    </row>
    <row r="19" spans="1:106">
      <c r="A19" s="9">
        <v>369</v>
      </c>
      <c r="B19" s="3">
        <v>2</v>
      </c>
      <c r="C19" s="3" t="s">
        <v>1273</v>
      </c>
      <c r="D19" s="3" t="str">
        <f t="shared" si="0"/>
        <v>AM_1_34a-1_dk_0027</v>
      </c>
      <c r="E19" s="3" t="str">
        <f t="shared" si="1"/>
        <v>0027</v>
      </c>
      <c r="F19" s="3">
        <v>117764.789</v>
      </c>
      <c r="G19" s="15">
        <v>413335.625</v>
      </c>
      <c r="H19" s="35" t="str">
        <f t="shared" si="2"/>
        <v>ja</v>
      </c>
      <c r="I19" s="42">
        <v>343</v>
      </c>
      <c r="J19" s="20" t="s">
        <v>2279</v>
      </c>
      <c r="K19" s="21">
        <v>10000</v>
      </c>
      <c r="L19" s="28">
        <f t="shared" si="54"/>
        <v>1</v>
      </c>
      <c r="M19" s="28">
        <f t="shared" si="55"/>
        <v>1</v>
      </c>
      <c r="N19" s="56">
        <f t="shared" si="3"/>
        <v>10000</v>
      </c>
      <c r="O19" s="33">
        <f t="shared" si="56"/>
        <v>87.595947172226857</v>
      </c>
      <c r="P19" s="37">
        <f t="shared" si="4"/>
        <v>86.371743788116262</v>
      </c>
      <c r="Q19" s="9" t="s">
        <v>12</v>
      </c>
      <c r="R19" s="55" t="s">
        <v>12</v>
      </c>
      <c r="S19" s="55">
        <v>2.7879999999999998</v>
      </c>
      <c r="T19" s="55">
        <v>2.9790000000000001</v>
      </c>
      <c r="U19" s="55">
        <v>3.1739999999999999</v>
      </c>
      <c r="V19" s="3">
        <v>3.3530000000000002</v>
      </c>
      <c r="W19" s="3">
        <v>3.5630000000000002</v>
      </c>
      <c r="X19" s="3" t="s">
        <v>12</v>
      </c>
      <c r="Y19" s="3">
        <v>3.992</v>
      </c>
      <c r="Z19" s="15" t="s">
        <v>12</v>
      </c>
      <c r="AA19" s="10">
        <f t="shared" si="5"/>
        <v>3.5630000000000002</v>
      </c>
      <c r="AB19" s="9">
        <f t="shared" si="6"/>
        <v>0.38900000000000023</v>
      </c>
      <c r="AC19" s="10">
        <f t="shared" si="7"/>
        <v>0.42899999999999983</v>
      </c>
      <c r="AD19" s="9" t="s">
        <v>12</v>
      </c>
      <c r="AE19" s="55" t="s">
        <v>12</v>
      </c>
      <c r="AF19" s="55">
        <v>2.5000000000000001E-2</v>
      </c>
      <c r="AG19" s="55">
        <v>0.03</v>
      </c>
      <c r="AH19" s="55">
        <v>3.4000000000000002E-2</v>
      </c>
      <c r="AI19" s="3">
        <v>3.9E-2</v>
      </c>
      <c r="AJ19" s="3">
        <v>4.2999999999999997E-2</v>
      </c>
      <c r="AK19" s="3" t="s">
        <v>12</v>
      </c>
      <c r="AL19" s="3">
        <v>5.1999999999999998E-2</v>
      </c>
      <c r="AM19" s="15" t="s">
        <v>12</v>
      </c>
      <c r="AN19" s="10">
        <f t="shared" si="8"/>
        <v>4.2999999999999997E-2</v>
      </c>
      <c r="AO19" s="9">
        <f t="shared" si="9"/>
        <v>8.9999999999999941E-3</v>
      </c>
      <c r="AP19" s="10">
        <f t="shared" si="10"/>
        <v>9.0000000000000011E-3</v>
      </c>
      <c r="AQ19" s="9" t="s">
        <v>12</v>
      </c>
      <c r="AR19" s="55" t="s">
        <v>12</v>
      </c>
      <c r="AS19" s="55">
        <v>2.5999999999999999E-2</v>
      </c>
      <c r="AT19" s="55">
        <v>0.03</v>
      </c>
      <c r="AU19" s="55">
        <v>3.5000000000000003E-2</v>
      </c>
      <c r="AV19" s="3">
        <v>3.9E-2</v>
      </c>
      <c r="AW19" s="3">
        <v>4.3999999999999997E-2</v>
      </c>
      <c r="AX19" s="3" t="s">
        <v>12</v>
      </c>
      <c r="AY19" s="3">
        <v>5.2999999999999999E-2</v>
      </c>
      <c r="AZ19" s="15" t="s">
        <v>12</v>
      </c>
      <c r="BA19" s="10">
        <f t="shared" si="11"/>
        <v>4.3999999999999997E-2</v>
      </c>
      <c r="BB19" s="9">
        <f t="shared" si="12"/>
        <v>8.9999999999999941E-3</v>
      </c>
      <c r="BC19" s="10">
        <f t="shared" si="13"/>
        <v>9.0000000000000011E-3</v>
      </c>
      <c r="BD19" s="9">
        <v>3.1739999999999999</v>
      </c>
      <c r="BE19" s="3">
        <v>3.5630000000000002</v>
      </c>
      <c r="BF19" s="15">
        <v>3.992</v>
      </c>
      <c r="BG19" s="15">
        <f t="shared" si="14"/>
        <v>3.5630000000000002</v>
      </c>
      <c r="BH19" s="9">
        <f t="shared" si="15"/>
        <v>0.38900000000000023</v>
      </c>
      <c r="BI19" s="10">
        <f t="shared" si="16"/>
        <v>0.42899999999999983</v>
      </c>
      <c r="BJ19" s="9">
        <v>3.1739999999999999</v>
      </c>
      <c r="BK19" s="3">
        <v>3.5630000000000002</v>
      </c>
      <c r="BL19" s="15">
        <v>3.992</v>
      </c>
      <c r="BM19" s="15">
        <f t="shared" si="17"/>
        <v>3.5630000000000002</v>
      </c>
      <c r="BN19" s="9">
        <f t="shared" si="18"/>
        <v>0.38900000000000023</v>
      </c>
      <c r="BO19" s="10">
        <f t="shared" si="19"/>
        <v>0.42899999999999983</v>
      </c>
      <c r="BP19">
        <f t="shared" si="20"/>
        <v>0</v>
      </c>
      <c r="BQ19" s="93">
        <f t="shared" si="21"/>
        <v>1</v>
      </c>
      <c r="BR19" s="93">
        <f t="shared" si="22"/>
        <v>1</v>
      </c>
      <c r="BS19" s="93" t="str">
        <f>VLOOKUP(C19,'Koppeling locatie - aslocatie'!$A$2:$C$8139,2,FALSE)</f>
        <v>AM_EX_L_34-a_25</v>
      </c>
      <c r="BT19" s="93">
        <f>VLOOKUP($BS19,aslocaties_v01!$C$3:$AA$500,MATCH($K$3/10,aslocaties_v01!$C$2:$X$2),FALSE)</f>
        <v>3.1709999999999998</v>
      </c>
      <c r="BU19" s="93">
        <f>VLOOKUP(BS19,aslocaties_v01!$C$3:$AA$500,MATCH($K$3,aslocaties_v01!$C$2:$X$2),FALSE)</f>
        <v>3.5579999999999998</v>
      </c>
      <c r="BV19" s="93">
        <f>VLOOKUP(BS19,aslocaties_v01!$C$3:$AA$500,MATCH($K$3*10,aslocaties_v01!$C$2:$Y$2),FALSE)</f>
        <v>3.9870000000000001</v>
      </c>
      <c r="BW19" s="93">
        <f t="shared" si="23"/>
        <v>0.38700000000000001</v>
      </c>
      <c r="BX19" s="93">
        <f t="shared" si="24"/>
        <v>0.42900000000000027</v>
      </c>
      <c r="BY19" s="94">
        <f t="shared" si="25"/>
        <v>5.1413881748078039E-3</v>
      </c>
      <c r="BZ19" s="94">
        <f t="shared" si="26"/>
        <v>1.1102230246251565E-15</v>
      </c>
      <c r="CA19" s="94">
        <f t="shared" si="27"/>
        <v>3.0000000000001137E-3</v>
      </c>
      <c r="CB19">
        <f t="shared" si="28"/>
        <v>5.0000000000003375E-3</v>
      </c>
      <c r="CC19" s="58">
        <f t="shared" si="29"/>
        <v>4.9999999999998934E-3</v>
      </c>
      <c r="CD19" s="95" t="b">
        <f t="shared" si="30"/>
        <v>0</v>
      </c>
      <c r="CE19" s="96" t="b">
        <f t="shared" si="31"/>
        <v>1</v>
      </c>
      <c r="CF19" t="b">
        <f t="shared" si="32"/>
        <v>1</v>
      </c>
      <c r="CG19" t="b">
        <f t="shared" si="33"/>
        <v>1</v>
      </c>
      <c r="CH19" s="84" t="b">
        <f t="shared" si="34"/>
        <v>0</v>
      </c>
      <c r="CI19" t="str">
        <f t="shared" si="35"/>
        <v/>
      </c>
      <c r="CJ19" t="b">
        <f t="shared" si="36"/>
        <v>0</v>
      </c>
      <c r="CK19" t="b">
        <f t="shared" si="37"/>
        <v>1</v>
      </c>
      <c r="CL19" s="84" t="b">
        <f t="shared" si="57"/>
        <v>1</v>
      </c>
      <c r="CM19">
        <f t="shared" si="38"/>
        <v>4.3999999999999997E-2</v>
      </c>
      <c r="CN19" t="b">
        <f t="shared" si="39"/>
        <v>1</v>
      </c>
      <c r="CO19" s="84">
        <f t="shared" si="40"/>
        <v>14.23765628311083</v>
      </c>
      <c r="CP19" t="b">
        <f t="shared" si="41"/>
        <v>1</v>
      </c>
      <c r="CQ19" s="96" t="b">
        <f t="shared" si="42"/>
        <v>1</v>
      </c>
      <c r="CR19" t="b">
        <f t="shared" si="43"/>
        <v>0</v>
      </c>
      <c r="CS19" t="b">
        <f t="shared" si="44"/>
        <v>0</v>
      </c>
      <c r="CT19" t="b">
        <f t="shared" si="45"/>
        <v>0</v>
      </c>
      <c r="CU19" t="b">
        <f t="shared" si="46"/>
        <v>0</v>
      </c>
      <c r="CV19" s="84" t="b">
        <f t="shared" si="47"/>
        <v>0</v>
      </c>
      <c r="CW19" t="b">
        <f t="shared" si="48"/>
        <v>0</v>
      </c>
      <c r="CX19" t="b">
        <f t="shared" si="49"/>
        <v>0</v>
      </c>
      <c r="CY19" t="b">
        <f t="shared" si="50"/>
        <v>1</v>
      </c>
      <c r="CZ19" t="b">
        <f t="shared" si="51"/>
        <v>1</v>
      </c>
      <c r="DA19" s="84">
        <f t="shared" si="52"/>
        <v>2</v>
      </c>
      <c r="DB19" t="b">
        <f t="shared" si="53"/>
        <v>0</v>
      </c>
    </row>
    <row r="20" spans="1:106">
      <c r="A20" s="9">
        <v>370</v>
      </c>
      <c r="B20" s="3">
        <v>2</v>
      </c>
      <c r="C20" s="3" t="s">
        <v>1274</v>
      </c>
      <c r="D20" s="3" t="str">
        <f t="shared" si="0"/>
        <v>AM_1_34a-1_dk_0028</v>
      </c>
      <c r="E20" s="3" t="str">
        <f t="shared" si="1"/>
        <v>0028</v>
      </c>
      <c r="F20" s="3">
        <v>117683.039</v>
      </c>
      <c r="G20" s="15">
        <v>413307.75</v>
      </c>
      <c r="H20" s="35" t="str">
        <f t="shared" si="2"/>
        <v>ja</v>
      </c>
      <c r="I20" s="42">
        <v>343</v>
      </c>
      <c r="J20" s="20" t="s">
        <v>2279</v>
      </c>
      <c r="K20" s="21">
        <v>10000</v>
      </c>
      <c r="L20" s="28">
        <f t="shared" si="54"/>
        <v>1</v>
      </c>
      <c r="M20" s="28">
        <f t="shared" si="55"/>
        <v>1</v>
      </c>
      <c r="N20" s="56">
        <f t="shared" si="3"/>
        <v>10000</v>
      </c>
      <c r="O20" s="33">
        <f t="shared" si="56"/>
        <v>86.371743788116262</v>
      </c>
      <c r="P20" s="37">
        <f t="shared" si="4"/>
        <v>119.71124111795015</v>
      </c>
      <c r="Q20" s="9" t="s">
        <v>12</v>
      </c>
      <c r="R20" s="55" t="s">
        <v>12</v>
      </c>
      <c r="S20" s="55">
        <v>1.82</v>
      </c>
      <c r="T20" s="55">
        <v>1.8260000000000001</v>
      </c>
      <c r="U20" s="55">
        <v>1.8320000000000001</v>
      </c>
      <c r="V20" s="3">
        <v>1.8380000000000001</v>
      </c>
      <c r="W20" s="3">
        <v>1.845</v>
      </c>
      <c r="X20" s="3" t="s">
        <v>12</v>
      </c>
      <c r="Y20" s="3">
        <v>1.857</v>
      </c>
      <c r="Z20" s="15" t="s">
        <v>12</v>
      </c>
      <c r="AA20" s="10">
        <f t="shared" si="5"/>
        <v>1.845</v>
      </c>
      <c r="AB20" s="9">
        <f t="shared" si="6"/>
        <v>1.2999999999999901E-2</v>
      </c>
      <c r="AC20" s="10">
        <f t="shared" si="7"/>
        <v>1.2000000000000011E-2</v>
      </c>
      <c r="AD20" s="9" t="s">
        <v>12</v>
      </c>
      <c r="AE20" s="55" t="s">
        <v>12</v>
      </c>
      <c r="AF20" s="55">
        <v>0.1</v>
      </c>
      <c r="AG20" s="55">
        <v>0.1</v>
      </c>
      <c r="AH20" s="55">
        <v>0.1</v>
      </c>
      <c r="AI20" s="3">
        <v>0.1</v>
      </c>
      <c r="AJ20" s="3">
        <v>0.1</v>
      </c>
      <c r="AK20" s="3" t="s">
        <v>12</v>
      </c>
      <c r="AL20" s="3">
        <v>0.1</v>
      </c>
      <c r="AM20" s="15" t="s">
        <v>12</v>
      </c>
      <c r="AN20" s="10">
        <f t="shared" si="8"/>
        <v>0.1</v>
      </c>
      <c r="AO20" s="9">
        <f t="shared" si="9"/>
        <v>0</v>
      </c>
      <c r="AP20" s="10">
        <f t="shared" si="10"/>
        <v>0</v>
      </c>
      <c r="AQ20" s="9" t="s">
        <v>12</v>
      </c>
      <c r="AR20" s="55" t="s">
        <v>12</v>
      </c>
      <c r="AS20" s="55">
        <v>0.1</v>
      </c>
      <c r="AT20" s="55">
        <v>0.1</v>
      </c>
      <c r="AU20" s="55">
        <v>0.1</v>
      </c>
      <c r="AV20" s="3">
        <v>0.1</v>
      </c>
      <c r="AW20" s="3">
        <v>0.1</v>
      </c>
      <c r="AX20" s="3" t="s">
        <v>12</v>
      </c>
      <c r="AY20" s="3">
        <v>0.1</v>
      </c>
      <c r="AZ20" s="15" t="s">
        <v>12</v>
      </c>
      <c r="BA20" s="10">
        <f t="shared" si="11"/>
        <v>0.1</v>
      </c>
      <c r="BB20" s="9">
        <f t="shared" si="12"/>
        <v>0</v>
      </c>
      <c r="BC20" s="10">
        <f t="shared" si="13"/>
        <v>0</v>
      </c>
      <c r="BD20" s="9">
        <v>1.8320000000000001</v>
      </c>
      <c r="BE20" s="3">
        <v>1.845</v>
      </c>
      <c r="BF20" s="15">
        <v>1.857</v>
      </c>
      <c r="BG20" s="15">
        <f t="shared" si="14"/>
        <v>1.845</v>
      </c>
      <c r="BH20" s="9">
        <f t="shared" si="15"/>
        <v>1.2999999999999901E-2</v>
      </c>
      <c r="BI20" s="10">
        <f t="shared" si="16"/>
        <v>1.2000000000000011E-2</v>
      </c>
      <c r="BJ20" s="9">
        <v>1.8320000000000001</v>
      </c>
      <c r="BK20" s="3">
        <v>1.845</v>
      </c>
      <c r="BL20" s="15">
        <v>1.857</v>
      </c>
      <c r="BM20" s="15">
        <f t="shared" si="17"/>
        <v>1.845</v>
      </c>
      <c r="BN20" s="9">
        <f t="shared" si="18"/>
        <v>1.2999999999999901E-2</v>
      </c>
      <c r="BO20" s="10">
        <f t="shared" si="19"/>
        <v>1.2000000000000011E-2</v>
      </c>
      <c r="BP20">
        <f t="shared" si="20"/>
        <v>0</v>
      </c>
      <c r="BQ20" s="93">
        <f t="shared" si="21"/>
        <v>1</v>
      </c>
      <c r="BR20" s="93">
        <f t="shared" si="22"/>
        <v>1</v>
      </c>
      <c r="BS20" s="93" t="str">
        <f>VLOOKUP(C20,'Koppeling locatie - aslocatie'!$A$2:$C$8139,2,FALSE)</f>
        <v>AM_EX_L_34-a_25</v>
      </c>
      <c r="BT20" s="93">
        <f>VLOOKUP($BS20,aslocaties_v01!$C$3:$AA$500,MATCH($K$3/10,aslocaties_v01!$C$2:$X$2),FALSE)</f>
        <v>3.1709999999999998</v>
      </c>
      <c r="BU20" s="93">
        <f>VLOOKUP(BS20,aslocaties_v01!$C$3:$AA$500,MATCH($K$3,aslocaties_v01!$C$2:$X$2),FALSE)</f>
        <v>3.5579999999999998</v>
      </c>
      <c r="BV20" s="93">
        <f>VLOOKUP(BS20,aslocaties_v01!$C$3:$AA$500,MATCH($K$3*10,aslocaties_v01!$C$2:$Y$2),FALSE)</f>
        <v>3.9870000000000001</v>
      </c>
      <c r="BW20" s="93">
        <f t="shared" si="23"/>
        <v>0.38700000000000001</v>
      </c>
      <c r="BX20" s="93">
        <f t="shared" si="24"/>
        <v>0.42900000000000027</v>
      </c>
      <c r="BY20" s="94">
        <f t="shared" si="25"/>
        <v>28.769230769230997</v>
      </c>
      <c r="BZ20" s="94">
        <f t="shared" si="26"/>
        <v>34.749999999999993</v>
      </c>
      <c r="CA20" s="94">
        <f t="shared" si="27"/>
        <v>1.3389999999999997</v>
      </c>
      <c r="CB20">
        <f t="shared" si="28"/>
        <v>1.7129999999999999</v>
      </c>
      <c r="CC20" s="58">
        <f t="shared" si="29"/>
        <v>2.13</v>
      </c>
      <c r="CD20" s="95" t="b">
        <f t="shared" si="30"/>
        <v>1</v>
      </c>
      <c r="CE20" s="96" t="b">
        <f t="shared" si="31"/>
        <v>1</v>
      </c>
      <c r="CF20" t="b">
        <f t="shared" si="32"/>
        <v>1</v>
      </c>
      <c r="CG20" t="b">
        <f t="shared" si="33"/>
        <v>1</v>
      </c>
      <c r="CH20" s="84" t="b">
        <f t="shared" si="34"/>
        <v>0</v>
      </c>
      <c r="CI20" t="str">
        <f t="shared" si="35"/>
        <v/>
      </c>
      <c r="CJ20" t="b">
        <f t="shared" si="36"/>
        <v>0</v>
      </c>
      <c r="CK20" t="b">
        <f t="shared" si="37"/>
        <v>1</v>
      </c>
      <c r="CL20" s="84" t="b">
        <f t="shared" si="57"/>
        <v>1</v>
      </c>
      <c r="CM20">
        <f t="shared" si="38"/>
        <v>0.1</v>
      </c>
      <c r="CN20" t="b">
        <f t="shared" si="39"/>
        <v>1</v>
      </c>
      <c r="CO20" s="84">
        <f t="shared" si="40"/>
        <v>6.4102564102564097</v>
      </c>
      <c r="CP20" t="b">
        <f t="shared" si="41"/>
        <v>1</v>
      </c>
      <c r="CQ20" s="96" t="b">
        <f t="shared" si="42"/>
        <v>0</v>
      </c>
      <c r="CR20" t="b">
        <f t="shared" si="43"/>
        <v>0</v>
      </c>
      <c r="CS20" t="b">
        <f t="shared" si="44"/>
        <v>0</v>
      </c>
      <c r="CT20" t="b">
        <f t="shared" si="45"/>
        <v>1</v>
      </c>
      <c r="CU20" t="b">
        <f t="shared" si="46"/>
        <v>1</v>
      </c>
      <c r="CV20" s="84" t="b">
        <f t="shared" si="47"/>
        <v>0</v>
      </c>
      <c r="CW20" t="b">
        <f t="shared" si="48"/>
        <v>0</v>
      </c>
      <c r="CX20" t="b">
        <f t="shared" si="49"/>
        <v>0</v>
      </c>
      <c r="CY20" t="b">
        <f t="shared" si="50"/>
        <v>1</v>
      </c>
      <c r="CZ20" t="b">
        <f t="shared" si="51"/>
        <v>1</v>
      </c>
      <c r="DA20" s="84">
        <f t="shared" si="52"/>
        <v>2</v>
      </c>
      <c r="DB20" t="b">
        <f t="shared" si="53"/>
        <v>1</v>
      </c>
    </row>
    <row r="21" spans="1:106">
      <c r="A21" s="9">
        <v>371</v>
      </c>
      <c r="B21" s="3">
        <v>2</v>
      </c>
      <c r="C21" s="3" t="s">
        <v>1275</v>
      </c>
      <c r="D21" s="3" t="str">
        <f t="shared" si="0"/>
        <v>AM_1_34a-1_dk_0029</v>
      </c>
      <c r="E21" s="3" t="str">
        <f t="shared" si="1"/>
        <v>0029</v>
      </c>
      <c r="F21" s="3">
        <v>117570.164</v>
      </c>
      <c r="G21" s="15">
        <v>413267.875</v>
      </c>
      <c r="H21" s="35" t="str">
        <f t="shared" si="2"/>
        <v>ja</v>
      </c>
      <c r="I21" s="42">
        <v>317</v>
      </c>
      <c r="J21" s="20" t="s">
        <v>2279</v>
      </c>
      <c r="K21" s="21">
        <v>10000</v>
      </c>
      <c r="L21" s="28">
        <f t="shared" si="54"/>
        <v>1</v>
      </c>
      <c r="M21" s="28">
        <f t="shared" si="55"/>
        <v>1</v>
      </c>
      <c r="N21" s="56">
        <f t="shared" si="3"/>
        <v>10000</v>
      </c>
      <c r="O21" s="33">
        <f t="shared" si="56"/>
        <v>119.71124111795015</v>
      </c>
      <c r="P21" s="37">
        <f t="shared" si="4"/>
        <v>1547.9305604787301</v>
      </c>
      <c r="Q21" s="9" t="s">
        <v>12</v>
      </c>
      <c r="R21" s="55" t="s">
        <v>12</v>
      </c>
      <c r="S21" s="55">
        <v>2.7669999999999999</v>
      </c>
      <c r="T21" s="55">
        <v>2.948</v>
      </c>
      <c r="U21" s="55">
        <v>3.1379999999999999</v>
      </c>
      <c r="V21" s="3">
        <v>3.3159999999999998</v>
      </c>
      <c r="W21" s="3">
        <v>3.5219999999999998</v>
      </c>
      <c r="X21" s="3" t="s">
        <v>12</v>
      </c>
      <c r="Y21" s="3">
        <v>3.9510000000000001</v>
      </c>
      <c r="Z21" s="15" t="s">
        <v>12</v>
      </c>
      <c r="AA21" s="10">
        <f t="shared" si="5"/>
        <v>3.5219999999999998</v>
      </c>
      <c r="AB21" s="9">
        <f t="shared" si="6"/>
        <v>0.3839999999999999</v>
      </c>
      <c r="AC21" s="10">
        <f t="shared" si="7"/>
        <v>0.42900000000000027</v>
      </c>
      <c r="AD21" s="9" t="s">
        <v>12</v>
      </c>
      <c r="AE21" s="55" t="s">
        <v>12</v>
      </c>
      <c r="AF21" s="55">
        <v>0.1</v>
      </c>
      <c r="AG21" s="55">
        <v>0.1</v>
      </c>
      <c r="AH21" s="55">
        <v>0.1</v>
      </c>
      <c r="AI21" s="3">
        <v>0.1</v>
      </c>
      <c r="AJ21" s="3">
        <v>0.1</v>
      </c>
      <c r="AK21" s="3" t="s">
        <v>12</v>
      </c>
      <c r="AL21" s="3">
        <v>0.1</v>
      </c>
      <c r="AM21" s="15" t="s">
        <v>12</v>
      </c>
      <c r="AN21" s="10">
        <f t="shared" si="8"/>
        <v>0.1</v>
      </c>
      <c r="AO21" s="9">
        <f t="shared" si="9"/>
        <v>0</v>
      </c>
      <c r="AP21" s="10">
        <f t="shared" si="10"/>
        <v>0</v>
      </c>
      <c r="AQ21" s="9" t="s">
        <v>12</v>
      </c>
      <c r="AR21" s="55" t="s">
        <v>12</v>
      </c>
      <c r="AS21" s="55">
        <v>0.1</v>
      </c>
      <c r="AT21" s="55">
        <v>0.1</v>
      </c>
      <c r="AU21" s="55">
        <v>0.1</v>
      </c>
      <c r="AV21" s="3">
        <v>0.1</v>
      </c>
      <c r="AW21" s="3">
        <v>0.1</v>
      </c>
      <c r="AX21" s="3" t="s">
        <v>12</v>
      </c>
      <c r="AY21" s="3">
        <v>0.1</v>
      </c>
      <c r="AZ21" s="15" t="s">
        <v>12</v>
      </c>
      <c r="BA21" s="10">
        <f t="shared" si="11"/>
        <v>0.1</v>
      </c>
      <c r="BB21" s="9">
        <f t="shared" si="12"/>
        <v>0</v>
      </c>
      <c r="BC21" s="10">
        <f t="shared" si="13"/>
        <v>0</v>
      </c>
      <c r="BD21" s="9">
        <v>3.1379999999999999</v>
      </c>
      <c r="BE21" s="3">
        <v>3.5219999999999998</v>
      </c>
      <c r="BF21" s="15">
        <v>3.9510000000000001</v>
      </c>
      <c r="BG21" s="15">
        <f t="shared" si="14"/>
        <v>3.5219999999999998</v>
      </c>
      <c r="BH21" s="9">
        <f t="shared" si="15"/>
        <v>0.3839999999999999</v>
      </c>
      <c r="BI21" s="10">
        <f t="shared" si="16"/>
        <v>0.42900000000000027</v>
      </c>
      <c r="BJ21" s="9">
        <v>3.1379999999999999</v>
      </c>
      <c r="BK21" s="3">
        <v>3.5219999999999998</v>
      </c>
      <c r="BL21" s="15">
        <v>3.9510000000000001</v>
      </c>
      <c r="BM21" s="15">
        <f t="shared" si="17"/>
        <v>3.5219999999999998</v>
      </c>
      <c r="BN21" s="9">
        <f t="shared" si="18"/>
        <v>0.3839999999999999</v>
      </c>
      <c r="BO21" s="10">
        <f t="shared" si="19"/>
        <v>0.42900000000000027</v>
      </c>
      <c r="BP21">
        <f t="shared" si="20"/>
        <v>0</v>
      </c>
      <c r="BQ21" s="93">
        <f t="shared" si="21"/>
        <v>1</v>
      </c>
      <c r="BR21" s="93">
        <f t="shared" si="22"/>
        <v>1</v>
      </c>
      <c r="BS21" s="93" t="str">
        <f>VLOOKUP(C21,'Koppeling locatie - aslocatie'!$A$2:$C$8139,2,FALSE)</f>
        <v>AM_EX_L_34-a_28</v>
      </c>
      <c r="BT21" s="93">
        <f>VLOOKUP($BS21,aslocaties_v01!$C$3:$AA$500,MATCH($K$3/10,aslocaties_v01!$C$2:$X$2),FALSE)</f>
        <v>3.1379999999999999</v>
      </c>
      <c r="BU21" s="93">
        <f>VLOOKUP(BS21,aslocaties_v01!$C$3:$AA$500,MATCH($K$3,aslocaties_v01!$C$2:$X$2),FALSE)</f>
        <v>3.5219999999999998</v>
      </c>
      <c r="BV21" s="93">
        <f>VLOOKUP(BS21,aslocaties_v01!$C$3:$AA$500,MATCH($K$3*10,aslocaties_v01!$C$2:$Y$2),FALSE)</f>
        <v>3.9510000000000001</v>
      </c>
      <c r="BW21" s="93">
        <f t="shared" si="23"/>
        <v>0.3839999999999999</v>
      </c>
      <c r="BX21" s="93">
        <f t="shared" si="24"/>
        <v>0.42900000000000027</v>
      </c>
      <c r="BY21" s="94">
        <f t="shared" si="25"/>
        <v>0</v>
      </c>
      <c r="BZ21" s="94">
        <f t="shared" si="26"/>
        <v>0</v>
      </c>
      <c r="CA21" s="94">
        <f t="shared" si="27"/>
        <v>0</v>
      </c>
      <c r="CB21">
        <f t="shared" si="28"/>
        <v>0</v>
      </c>
      <c r="CC21" s="58">
        <f t="shared" si="29"/>
        <v>0</v>
      </c>
      <c r="CD21" s="95" t="b">
        <f t="shared" si="30"/>
        <v>0</v>
      </c>
      <c r="CE21" s="96" t="b">
        <f t="shared" si="31"/>
        <v>1</v>
      </c>
      <c r="CF21" t="b">
        <f t="shared" si="32"/>
        <v>1</v>
      </c>
      <c r="CG21" t="b">
        <f t="shared" si="33"/>
        <v>1</v>
      </c>
      <c r="CH21" s="84" t="b">
        <f t="shared" si="34"/>
        <v>0</v>
      </c>
      <c r="CI21" t="str">
        <f t="shared" si="35"/>
        <v/>
      </c>
      <c r="CJ21" t="b">
        <f t="shared" si="36"/>
        <v>0</v>
      </c>
      <c r="CK21" t="b">
        <f t="shared" si="37"/>
        <v>1</v>
      </c>
      <c r="CL21" s="84" t="b">
        <f t="shared" si="57"/>
        <v>1</v>
      </c>
      <c r="CM21">
        <f t="shared" si="38"/>
        <v>0.1</v>
      </c>
      <c r="CN21" t="b">
        <f t="shared" si="39"/>
        <v>1</v>
      </c>
      <c r="CO21" s="84">
        <f t="shared" si="40"/>
        <v>6.4102564102564097</v>
      </c>
      <c r="CP21" t="b">
        <f t="shared" si="41"/>
        <v>1</v>
      </c>
      <c r="CQ21" s="96" t="b">
        <f t="shared" si="42"/>
        <v>0</v>
      </c>
      <c r="CR21" t="b">
        <f t="shared" si="43"/>
        <v>0</v>
      </c>
      <c r="CS21" t="b">
        <f t="shared" si="44"/>
        <v>0</v>
      </c>
      <c r="CT21" t="b">
        <f t="shared" si="45"/>
        <v>1</v>
      </c>
      <c r="CU21" t="b">
        <f t="shared" si="46"/>
        <v>1</v>
      </c>
      <c r="CV21" s="84" t="b">
        <f t="shared" si="47"/>
        <v>1</v>
      </c>
      <c r="CW21" t="b">
        <f t="shared" si="48"/>
        <v>1</v>
      </c>
      <c r="CX21" t="b">
        <f t="shared" si="49"/>
        <v>1</v>
      </c>
      <c r="CY21" t="b">
        <f t="shared" si="50"/>
        <v>1</v>
      </c>
      <c r="CZ21" t="b">
        <f t="shared" si="51"/>
        <v>1</v>
      </c>
      <c r="DA21" s="84">
        <f t="shared" si="52"/>
        <v>1</v>
      </c>
      <c r="DB21" t="b">
        <f t="shared" si="53"/>
        <v>0</v>
      </c>
    </row>
    <row r="22" spans="1:106">
      <c r="A22" s="9">
        <v>372</v>
      </c>
      <c r="B22" s="3">
        <v>2</v>
      </c>
      <c r="C22" s="3" t="s">
        <v>1276</v>
      </c>
      <c r="D22" s="3" t="str">
        <f t="shared" si="0"/>
        <v>AM_1_34a-1_dk_0003</v>
      </c>
      <c r="E22" s="3" t="str">
        <f t="shared" si="1"/>
        <v>0003</v>
      </c>
      <c r="F22" s="3">
        <v>119037.656</v>
      </c>
      <c r="G22" s="15">
        <v>412775.375</v>
      </c>
      <c r="H22" s="35" t="str">
        <f t="shared" si="2"/>
        <v>ja</v>
      </c>
      <c r="I22" s="42">
        <v>81</v>
      </c>
      <c r="J22" s="20" t="s">
        <v>2279</v>
      </c>
      <c r="K22" s="21">
        <v>10000</v>
      </c>
      <c r="L22" s="28">
        <f t="shared" si="54"/>
        <v>1</v>
      </c>
      <c r="M22" s="28">
        <f t="shared" si="55"/>
        <v>1</v>
      </c>
      <c r="N22" s="56">
        <f t="shared" si="3"/>
        <v>10000</v>
      </c>
      <c r="O22" s="33">
        <f t="shared" si="56"/>
        <v>1547.9305604787301</v>
      </c>
      <c r="P22" s="37">
        <f t="shared" si="4"/>
        <v>1596.0958604018758</v>
      </c>
      <c r="Q22" s="9" t="s">
        <v>12</v>
      </c>
      <c r="R22" s="55" t="s">
        <v>12</v>
      </c>
      <c r="S22" s="55">
        <v>2.81</v>
      </c>
      <c r="T22" s="55">
        <v>2.9969999999999999</v>
      </c>
      <c r="U22" s="55">
        <v>3.1909999999999998</v>
      </c>
      <c r="V22" s="3">
        <v>3.3730000000000002</v>
      </c>
      <c r="W22" s="3">
        <v>3.585</v>
      </c>
      <c r="X22" s="3" t="s">
        <v>12</v>
      </c>
      <c r="Y22" s="3">
        <v>4.0220000000000002</v>
      </c>
      <c r="Z22" s="15" t="s">
        <v>12</v>
      </c>
      <c r="AA22" s="10">
        <f t="shared" si="5"/>
        <v>3.585</v>
      </c>
      <c r="AB22" s="9">
        <f t="shared" si="6"/>
        <v>0.39400000000000013</v>
      </c>
      <c r="AC22" s="10">
        <f t="shared" si="7"/>
        <v>0.43700000000000028</v>
      </c>
      <c r="AD22" s="9" t="s">
        <v>12</v>
      </c>
      <c r="AE22" s="55" t="s">
        <v>12</v>
      </c>
      <c r="AF22" s="55">
        <v>0.1</v>
      </c>
      <c r="AG22" s="55">
        <v>0.1</v>
      </c>
      <c r="AH22" s="55">
        <v>0.1</v>
      </c>
      <c r="AI22" s="3">
        <v>0.1</v>
      </c>
      <c r="AJ22" s="3">
        <v>0.1</v>
      </c>
      <c r="AK22" s="3" t="s">
        <v>12</v>
      </c>
      <c r="AL22" s="3">
        <v>0.1</v>
      </c>
      <c r="AM22" s="15" t="s">
        <v>12</v>
      </c>
      <c r="AN22" s="10">
        <f t="shared" si="8"/>
        <v>0.1</v>
      </c>
      <c r="AO22" s="9">
        <f t="shared" si="9"/>
        <v>0</v>
      </c>
      <c r="AP22" s="10">
        <f t="shared" si="10"/>
        <v>0</v>
      </c>
      <c r="AQ22" s="9" t="s">
        <v>12</v>
      </c>
      <c r="AR22" s="55" t="s">
        <v>12</v>
      </c>
      <c r="AS22" s="55">
        <v>0.1</v>
      </c>
      <c r="AT22" s="55">
        <v>0.1</v>
      </c>
      <c r="AU22" s="55">
        <v>0.1</v>
      </c>
      <c r="AV22" s="3">
        <v>0.1</v>
      </c>
      <c r="AW22" s="3">
        <v>0.1</v>
      </c>
      <c r="AX22" s="3" t="s">
        <v>12</v>
      </c>
      <c r="AY22" s="3">
        <v>0.1</v>
      </c>
      <c r="AZ22" s="15" t="s">
        <v>12</v>
      </c>
      <c r="BA22" s="10">
        <f t="shared" si="11"/>
        <v>0.1</v>
      </c>
      <c r="BB22" s="9">
        <f t="shared" si="12"/>
        <v>0</v>
      </c>
      <c r="BC22" s="10">
        <f t="shared" si="13"/>
        <v>0</v>
      </c>
      <c r="BD22" s="9">
        <v>3.1909999999999998</v>
      </c>
      <c r="BE22" s="3">
        <v>3.585</v>
      </c>
      <c r="BF22" s="15">
        <v>4.0220000000000002</v>
      </c>
      <c r="BG22" s="15">
        <f t="shared" si="14"/>
        <v>3.585</v>
      </c>
      <c r="BH22" s="9">
        <f t="shared" si="15"/>
        <v>0.39400000000000013</v>
      </c>
      <c r="BI22" s="10">
        <f t="shared" si="16"/>
        <v>0.43700000000000028</v>
      </c>
      <c r="BJ22" s="9">
        <v>3.1909999999999998</v>
      </c>
      <c r="BK22" s="3">
        <v>3.585</v>
      </c>
      <c r="BL22" s="15">
        <v>4.0220000000000002</v>
      </c>
      <c r="BM22" s="15">
        <f t="shared" si="17"/>
        <v>3.585</v>
      </c>
      <c r="BN22" s="9">
        <f t="shared" si="18"/>
        <v>0.39400000000000013</v>
      </c>
      <c r="BO22" s="10">
        <f t="shared" si="19"/>
        <v>0.43700000000000028</v>
      </c>
      <c r="BP22">
        <f t="shared" si="20"/>
        <v>0</v>
      </c>
      <c r="BQ22" s="93">
        <f t="shared" si="21"/>
        <v>1</v>
      </c>
      <c r="BR22" s="93">
        <f t="shared" si="22"/>
        <v>1</v>
      </c>
      <c r="BS22" s="93" t="str">
        <f>VLOOKUP(C22,'Koppeling locatie - aslocatie'!$A$2:$C$8139,2,FALSE)</f>
        <v>AM_EX_L_35_14</v>
      </c>
      <c r="BT22" s="93">
        <f>VLOOKUP($BS22,aslocaties_v01!$C$3:$AA$500,MATCH($K$3/10,aslocaties_v01!$C$2:$X$2),FALSE)</f>
        <v>3.1920000000000002</v>
      </c>
      <c r="BU22" s="93">
        <f>VLOOKUP(BS22,aslocaties_v01!$C$3:$AA$500,MATCH($K$3,aslocaties_v01!$C$2:$X$2),FALSE)</f>
        <v>3.5819999999999999</v>
      </c>
      <c r="BV22" s="93">
        <f>VLOOKUP(BS22,aslocaties_v01!$C$3:$AA$500,MATCH($K$3*10,aslocaties_v01!$C$2:$Y$2),FALSE)</f>
        <v>4.0090000000000003</v>
      </c>
      <c r="BW22" s="93">
        <f t="shared" si="23"/>
        <v>0.38999999999999968</v>
      </c>
      <c r="BX22" s="93">
        <f t="shared" si="24"/>
        <v>0.42700000000000049</v>
      </c>
      <c r="BY22" s="94">
        <f t="shared" si="25"/>
        <v>1.0152284263960532E-2</v>
      </c>
      <c r="BZ22" s="94">
        <f t="shared" si="26"/>
        <v>2.2883295194507491E-2</v>
      </c>
      <c r="CA22" s="94">
        <f t="shared" si="27"/>
        <v>1.000000000000334E-3</v>
      </c>
      <c r="CB22">
        <f t="shared" si="28"/>
        <v>3.0000000000001137E-3</v>
      </c>
      <c r="CC22" s="58">
        <f t="shared" si="29"/>
        <v>1.2999999999999901E-2</v>
      </c>
      <c r="CD22" s="95" t="b">
        <f t="shared" si="30"/>
        <v>0</v>
      </c>
      <c r="CE22" s="96" t="b">
        <f t="shared" si="31"/>
        <v>1</v>
      </c>
      <c r="CF22" t="b">
        <f t="shared" si="32"/>
        <v>1</v>
      </c>
      <c r="CG22" t="b">
        <f t="shared" si="33"/>
        <v>1</v>
      </c>
      <c r="CH22" s="84" t="b">
        <f t="shared" si="34"/>
        <v>0</v>
      </c>
      <c r="CI22" t="str">
        <f t="shared" si="35"/>
        <v/>
      </c>
      <c r="CJ22" t="b">
        <f t="shared" si="36"/>
        <v>0</v>
      </c>
      <c r="CK22" t="b">
        <f t="shared" si="37"/>
        <v>1</v>
      </c>
      <c r="CL22" s="84" t="b">
        <f t="shared" si="57"/>
        <v>1</v>
      </c>
      <c r="CM22">
        <f t="shared" si="38"/>
        <v>0.1</v>
      </c>
      <c r="CN22" t="b">
        <f t="shared" si="39"/>
        <v>1</v>
      </c>
      <c r="CO22" s="84">
        <f t="shared" si="40"/>
        <v>6.4102564102564097</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373</v>
      </c>
      <c r="B23" s="3">
        <v>2</v>
      </c>
      <c r="C23" s="3" t="s">
        <v>1277</v>
      </c>
      <c r="D23" s="3" t="str">
        <f t="shared" si="0"/>
        <v>AM_1_34a-1_dk_0030</v>
      </c>
      <c r="E23" s="3" t="str">
        <f t="shared" si="1"/>
        <v>0030</v>
      </c>
      <c r="F23" s="3">
        <v>117497.92200000001</v>
      </c>
      <c r="G23" s="15">
        <v>413195.78100000002</v>
      </c>
      <c r="H23" s="35" t="str">
        <f t="shared" si="2"/>
        <v>ja</v>
      </c>
      <c r="I23" s="42">
        <v>316</v>
      </c>
      <c r="J23" s="20" t="s">
        <v>2279</v>
      </c>
      <c r="K23" s="21">
        <v>10000</v>
      </c>
      <c r="L23" s="28">
        <f t="shared" si="54"/>
        <v>1</v>
      </c>
      <c r="M23" s="28">
        <f t="shared" si="55"/>
        <v>1</v>
      </c>
      <c r="N23" s="56">
        <f t="shared" si="3"/>
        <v>10000</v>
      </c>
      <c r="O23" s="33">
        <f t="shared" si="56"/>
        <v>1596.0958604018758</v>
      </c>
      <c r="P23" s="37">
        <f t="shared" si="4"/>
        <v>92.178349155335553</v>
      </c>
      <c r="Q23" s="9" t="s">
        <v>12</v>
      </c>
      <c r="R23" s="55" t="s">
        <v>12</v>
      </c>
      <c r="S23" s="55">
        <v>2.7679999999999998</v>
      </c>
      <c r="T23" s="55">
        <v>2.95</v>
      </c>
      <c r="U23" s="55">
        <v>3.14</v>
      </c>
      <c r="V23" s="3">
        <v>3.3180000000000001</v>
      </c>
      <c r="W23" s="3">
        <v>3.524</v>
      </c>
      <c r="X23" s="3" t="s">
        <v>12</v>
      </c>
      <c r="Y23" s="3">
        <v>3.952</v>
      </c>
      <c r="Z23" s="15" t="s">
        <v>12</v>
      </c>
      <c r="AA23" s="10">
        <f t="shared" si="5"/>
        <v>3.524</v>
      </c>
      <c r="AB23" s="9">
        <f t="shared" si="6"/>
        <v>0.3839999999999999</v>
      </c>
      <c r="AC23" s="10">
        <f t="shared" si="7"/>
        <v>0.42799999999999994</v>
      </c>
      <c r="AD23" s="9" t="s">
        <v>12</v>
      </c>
      <c r="AE23" s="55" t="s">
        <v>12</v>
      </c>
      <c r="AF23" s="55">
        <v>2.5000000000000001E-2</v>
      </c>
      <c r="AG23" s="55">
        <v>2.9000000000000001E-2</v>
      </c>
      <c r="AH23" s="55">
        <v>3.4000000000000002E-2</v>
      </c>
      <c r="AI23" s="3">
        <v>3.7999999999999999E-2</v>
      </c>
      <c r="AJ23" s="3">
        <v>4.2999999999999997E-2</v>
      </c>
      <c r="AK23" s="3" t="s">
        <v>12</v>
      </c>
      <c r="AL23" s="3">
        <v>5.1999999999999998E-2</v>
      </c>
      <c r="AM23" s="15" t="s">
        <v>12</v>
      </c>
      <c r="AN23" s="10">
        <f t="shared" si="8"/>
        <v>4.2999999999999997E-2</v>
      </c>
      <c r="AO23" s="9">
        <f t="shared" si="9"/>
        <v>8.9999999999999941E-3</v>
      </c>
      <c r="AP23" s="10">
        <f t="shared" si="10"/>
        <v>9.0000000000000011E-3</v>
      </c>
      <c r="AQ23" s="9" t="s">
        <v>12</v>
      </c>
      <c r="AR23" s="55" t="s">
        <v>12</v>
      </c>
      <c r="AS23" s="55">
        <v>2.5000000000000001E-2</v>
      </c>
      <c r="AT23" s="55">
        <v>0.03</v>
      </c>
      <c r="AU23" s="55">
        <v>3.5000000000000003E-2</v>
      </c>
      <c r="AV23" s="3">
        <v>3.9E-2</v>
      </c>
      <c r="AW23" s="3">
        <v>4.3999999999999997E-2</v>
      </c>
      <c r="AX23" s="3" t="s">
        <v>12</v>
      </c>
      <c r="AY23" s="3">
        <v>5.2999999999999999E-2</v>
      </c>
      <c r="AZ23" s="15" t="s">
        <v>12</v>
      </c>
      <c r="BA23" s="10">
        <f t="shared" si="11"/>
        <v>4.3999999999999997E-2</v>
      </c>
      <c r="BB23" s="9">
        <f t="shared" si="12"/>
        <v>8.9999999999999941E-3</v>
      </c>
      <c r="BC23" s="10">
        <f t="shared" si="13"/>
        <v>9.0000000000000011E-3</v>
      </c>
      <c r="BD23" s="9">
        <v>3.14</v>
      </c>
      <c r="BE23" s="3">
        <v>3.524</v>
      </c>
      <c r="BF23" s="15">
        <v>3.952</v>
      </c>
      <c r="BG23" s="15">
        <f t="shared" si="14"/>
        <v>3.524</v>
      </c>
      <c r="BH23" s="9">
        <f t="shared" si="15"/>
        <v>0.3839999999999999</v>
      </c>
      <c r="BI23" s="10">
        <f t="shared" si="16"/>
        <v>0.42799999999999994</v>
      </c>
      <c r="BJ23" s="9">
        <v>3.14</v>
      </c>
      <c r="BK23" s="3">
        <v>3.524</v>
      </c>
      <c r="BL23" s="15">
        <v>3.952</v>
      </c>
      <c r="BM23" s="15">
        <f t="shared" si="17"/>
        <v>3.524</v>
      </c>
      <c r="BN23" s="9">
        <f t="shared" si="18"/>
        <v>0.3839999999999999</v>
      </c>
      <c r="BO23" s="10">
        <f t="shared" si="19"/>
        <v>0.42799999999999994</v>
      </c>
      <c r="BP23">
        <f t="shared" si="20"/>
        <v>0</v>
      </c>
      <c r="BQ23" s="93">
        <f t="shared" si="21"/>
        <v>1</v>
      </c>
      <c r="BR23" s="93">
        <f t="shared" si="22"/>
        <v>1</v>
      </c>
      <c r="BS23" s="93" t="str">
        <f>VLOOKUP(C23,'Koppeling locatie - aslocatie'!$A$2:$C$8139,2,FALSE)</f>
        <v>AM_EX_L_34-a_29</v>
      </c>
      <c r="BT23" s="93">
        <f>VLOOKUP($BS23,aslocaties_v01!$C$3:$AA$500,MATCH($K$3/10,aslocaties_v01!$C$2:$X$2),FALSE)</f>
        <v>3.14</v>
      </c>
      <c r="BU23" s="93">
        <f>VLOOKUP(BS23,aslocaties_v01!$C$3:$AA$500,MATCH($K$3,aslocaties_v01!$C$2:$X$2),FALSE)</f>
        <v>3.5249999999999999</v>
      </c>
      <c r="BV23" s="93">
        <f>VLOOKUP(BS23,aslocaties_v01!$C$3:$AA$500,MATCH($K$3*10,aslocaties_v01!$C$2:$Y$2),FALSE)</f>
        <v>3.952</v>
      </c>
      <c r="BW23" s="93">
        <f t="shared" si="23"/>
        <v>0.38499999999999979</v>
      </c>
      <c r="BX23" s="93">
        <f t="shared" si="24"/>
        <v>0.42700000000000005</v>
      </c>
      <c r="BY23" s="94">
        <f t="shared" si="25"/>
        <v>2.6041666666662966E-3</v>
      </c>
      <c r="BZ23" s="94">
        <f t="shared" si="26"/>
        <v>2.3364485981305361E-3</v>
      </c>
      <c r="CA23" s="94">
        <f t="shared" si="27"/>
        <v>0</v>
      </c>
      <c r="CB23">
        <f t="shared" si="28"/>
        <v>9.9999999999988987E-4</v>
      </c>
      <c r="CC23" s="58">
        <f t="shared" si="29"/>
        <v>0</v>
      </c>
      <c r="CD23" s="95" t="b">
        <f t="shared" si="30"/>
        <v>0</v>
      </c>
      <c r="CE23" s="96" t="b">
        <f t="shared" si="31"/>
        <v>1</v>
      </c>
      <c r="CF23" t="b">
        <f t="shared" si="32"/>
        <v>1</v>
      </c>
      <c r="CG23" t="b">
        <f t="shared" si="33"/>
        <v>1</v>
      </c>
      <c r="CH23" s="84" t="b">
        <f t="shared" si="34"/>
        <v>0</v>
      </c>
      <c r="CI23" t="str">
        <f t="shared" si="35"/>
        <v/>
      </c>
      <c r="CJ23" t="b">
        <f t="shared" si="36"/>
        <v>0</v>
      </c>
      <c r="CK23" t="b">
        <f t="shared" si="37"/>
        <v>1</v>
      </c>
      <c r="CL23" s="84" t="b">
        <f t="shared" si="57"/>
        <v>1</v>
      </c>
      <c r="CM23">
        <f t="shared" si="38"/>
        <v>4.3999999999999997E-2</v>
      </c>
      <c r="CN23" t="b">
        <f t="shared" si="39"/>
        <v>1</v>
      </c>
      <c r="CO23" s="84">
        <f t="shared" si="40"/>
        <v>14.23765628311083</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374</v>
      </c>
      <c r="B24" s="3">
        <v>2</v>
      </c>
      <c r="C24" s="3" t="s">
        <v>1278</v>
      </c>
      <c r="D24" s="3" t="str">
        <f t="shared" si="0"/>
        <v>AM_1_34a-1_dk_0031</v>
      </c>
      <c r="E24" s="3" t="str">
        <f t="shared" si="1"/>
        <v>0031</v>
      </c>
      <c r="F24" s="3">
        <v>117410</v>
      </c>
      <c r="G24" s="15">
        <v>413168.09399999998</v>
      </c>
      <c r="H24" s="35" t="str">
        <f t="shared" si="2"/>
        <v>ja</v>
      </c>
      <c r="I24" s="42">
        <v>343</v>
      </c>
      <c r="J24" s="20" t="s">
        <v>2279</v>
      </c>
      <c r="K24" s="21">
        <v>10000</v>
      </c>
      <c r="L24" s="28">
        <f t="shared" si="54"/>
        <v>1</v>
      </c>
      <c r="M24" s="28">
        <f t="shared" si="55"/>
        <v>1</v>
      </c>
      <c r="N24" s="56">
        <f t="shared" si="3"/>
        <v>10000</v>
      </c>
      <c r="O24" s="33">
        <f t="shared" si="56"/>
        <v>92.178349155335553</v>
      </c>
      <c r="P24" s="37">
        <f t="shared" si="4"/>
        <v>185.05532844530836</v>
      </c>
      <c r="Q24" s="9" t="s">
        <v>12</v>
      </c>
      <c r="R24" s="55" t="s">
        <v>12</v>
      </c>
      <c r="S24" s="55">
        <v>2.7610000000000001</v>
      </c>
      <c r="T24" s="55">
        <v>2.9409999999999998</v>
      </c>
      <c r="U24" s="55">
        <v>3.1320000000000001</v>
      </c>
      <c r="V24" s="3">
        <v>3.3090000000000002</v>
      </c>
      <c r="W24" s="3">
        <v>3.516</v>
      </c>
      <c r="X24" s="3" t="s">
        <v>12</v>
      </c>
      <c r="Y24" s="3">
        <v>3.9449999999999998</v>
      </c>
      <c r="Z24" s="15" t="s">
        <v>12</v>
      </c>
      <c r="AA24" s="10">
        <f t="shared" si="5"/>
        <v>3.516</v>
      </c>
      <c r="AB24" s="9">
        <f t="shared" si="6"/>
        <v>0.3839999999999999</v>
      </c>
      <c r="AC24" s="10">
        <f t="shared" si="7"/>
        <v>0.42899999999999983</v>
      </c>
      <c r="AD24" s="9" t="s">
        <v>12</v>
      </c>
      <c r="AE24" s="55" t="s">
        <v>12</v>
      </c>
      <c r="AF24" s="55">
        <v>2.5000000000000001E-2</v>
      </c>
      <c r="AG24" s="55">
        <v>2.9000000000000001E-2</v>
      </c>
      <c r="AH24" s="55">
        <v>3.4000000000000002E-2</v>
      </c>
      <c r="AI24" s="3">
        <v>3.7999999999999999E-2</v>
      </c>
      <c r="AJ24" s="3">
        <v>4.2999999999999997E-2</v>
      </c>
      <c r="AK24" s="3" t="s">
        <v>12</v>
      </c>
      <c r="AL24" s="3">
        <v>5.1999999999999998E-2</v>
      </c>
      <c r="AM24" s="15" t="s">
        <v>12</v>
      </c>
      <c r="AN24" s="10">
        <f t="shared" si="8"/>
        <v>4.2999999999999997E-2</v>
      </c>
      <c r="AO24" s="9">
        <f t="shared" si="9"/>
        <v>8.9999999999999941E-3</v>
      </c>
      <c r="AP24" s="10">
        <f t="shared" si="10"/>
        <v>9.0000000000000011E-3</v>
      </c>
      <c r="AQ24" s="9" t="s">
        <v>12</v>
      </c>
      <c r="AR24" s="55" t="s">
        <v>12</v>
      </c>
      <c r="AS24" s="55">
        <v>2.5000000000000001E-2</v>
      </c>
      <c r="AT24" s="55">
        <v>0.03</v>
      </c>
      <c r="AU24" s="55">
        <v>3.5000000000000003E-2</v>
      </c>
      <c r="AV24" s="3">
        <v>3.9E-2</v>
      </c>
      <c r="AW24" s="3">
        <v>4.3999999999999997E-2</v>
      </c>
      <c r="AX24" s="3" t="s">
        <v>12</v>
      </c>
      <c r="AY24" s="3">
        <v>5.2999999999999999E-2</v>
      </c>
      <c r="AZ24" s="15" t="s">
        <v>12</v>
      </c>
      <c r="BA24" s="10">
        <f t="shared" si="11"/>
        <v>4.3999999999999997E-2</v>
      </c>
      <c r="BB24" s="9">
        <f t="shared" si="12"/>
        <v>8.9999999999999941E-3</v>
      </c>
      <c r="BC24" s="10">
        <f t="shared" si="13"/>
        <v>9.0000000000000011E-3</v>
      </c>
      <c r="BD24" s="9">
        <v>3.1320000000000001</v>
      </c>
      <c r="BE24" s="3">
        <v>3.516</v>
      </c>
      <c r="BF24" s="15">
        <v>3.9449999999999998</v>
      </c>
      <c r="BG24" s="15">
        <f t="shared" si="14"/>
        <v>3.516</v>
      </c>
      <c r="BH24" s="9">
        <f t="shared" si="15"/>
        <v>0.3839999999999999</v>
      </c>
      <c r="BI24" s="10">
        <f t="shared" si="16"/>
        <v>0.42899999999999983</v>
      </c>
      <c r="BJ24" s="9">
        <v>3.1320000000000001</v>
      </c>
      <c r="BK24" s="3">
        <v>3.516</v>
      </c>
      <c r="BL24" s="15">
        <v>3.9449999999999998</v>
      </c>
      <c r="BM24" s="15">
        <f t="shared" si="17"/>
        <v>3.516</v>
      </c>
      <c r="BN24" s="9">
        <f t="shared" si="18"/>
        <v>0.3839999999999999</v>
      </c>
      <c r="BO24" s="10">
        <f t="shared" si="19"/>
        <v>0.42899999999999983</v>
      </c>
      <c r="BP24">
        <f t="shared" si="20"/>
        <v>0</v>
      </c>
      <c r="BQ24" s="93">
        <f t="shared" si="21"/>
        <v>1</v>
      </c>
      <c r="BR24" s="93">
        <f t="shared" si="22"/>
        <v>1</v>
      </c>
      <c r="BS24" s="93" t="str">
        <f>VLOOKUP(C24,'Koppeling locatie - aslocatie'!$A$2:$C$8139,2,FALSE)</f>
        <v>AM_EX_L_34-a_30</v>
      </c>
      <c r="BT24" s="93">
        <f>VLOOKUP($BS24,aslocaties_v01!$C$3:$AA$500,MATCH($K$3/10,aslocaties_v01!$C$2:$X$2),FALSE)</f>
        <v>3.1320000000000001</v>
      </c>
      <c r="BU24" s="93">
        <f>VLOOKUP(BS24,aslocaties_v01!$C$3:$AA$500,MATCH($K$3,aslocaties_v01!$C$2:$X$2),FALSE)</f>
        <v>3.5169999999999999</v>
      </c>
      <c r="BV24" s="93">
        <f>VLOOKUP(BS24,aslocaties_v01!$C$3:$AA$500,MATCH($K$3*10,aslocaties_v01!$C$2:$Y$2),FALSE)</f>
        <v>3.9460000000000002</v>
      </c>
      <c r="BW24" s="93">
        <f t="shared" si="23"/>
        <v>0.38499999999999979</v>
      </c>
      <c r="BX24" s="93">
        <f t="shared" si="24"/>
        <v>0.42900000000000027</v>
      </c>
      <c r="BY24" s="94">
        <f t="shared" si="25"/>
        <v>2.6041666666662966E-3</v>
      </c>
      <c r="BZ24" s="94">
        <f t="shared" si="26"/>
        <v>1.1102230246251565E-15</v>
      </c>
      <c r="CA24" s="94">
        <f t="shared" si="27"/>
        <v>0</v>
      </c>
      <c r="CB24">
        <f t="shared" si="28"/>
        <v>9.9999999999988987E-4</v>
      </c>
      <c r="CC24" s="58">
        <f t="shared" si="29"/>
        <v>1.000000000000334E-3</v>
      </c>
      <c r="CD24" s="95" t="b">
        <f t="shared" si="30"/>
        <v>0</v>
      </c>
      <c r="CE24" s="96" t="b">
        <f t="shared" si="31"/>
        <v>1</v>
      </c>
      <c r="CF24" t="b">
        <f t="shared" si="32"/>
        <v>1</v>
      </c>
      <c r="CG24" t="b">
        <f t="shared" si="33"/>
        <v>1</v>
      </c>
      <c r="CH24" s="84" t="b">
        <f t="shared" si="34"/>
        <v>0</v>
      </c>
      <c r="CI24" t="str">
        <f t="shared" si="35"/>
        <v/>
      </c>
      <c r="CJ24" t="b">
        <f t="shared" si="36"/>
        <v>0</v>
      </c>
      <c r="CK24" t="b">
        <f t="shared" si="37"/>
        <v>1</v>
      </c>
      <c r="CL24" s="84" t="b">
        <f t="shared" si="57"/>
        <v>1</v>
      </c>
      <c r="CM24">
        <f t="shared" si="38"/>
        <v>4.3999999999999997E-2</v>
      </c>
      <c r="CN24" t="b">
        <f t="shared" si="39"/>
        <v>1</v>
      </c>
      <c r="CO24" s="84">
        <f t="shared" si="40"/>
        <v>14.23765628311083</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375</v>
      </c>
      <c r="B25" s="3">
        <v>2</v>
      </c>
      <c r="C25" s="3" t="s">
        <v>1279</v>
      </c>
      <c r="D25" s="3" t="str">
        <f t="shared" si="0"/>
        <v>AM_1_34a-1_dk_0033</v>
      </c>
      <c r="E25" s="3" t="str">
        <f t="shared" si="1"/>
        <v>0033</v>
      </c>
      <c r="F25" s="3">
        <v>117232.219</v>
      </c>
      <c r="G25" s="15">
        <v>413116.71899999998</v>
      </c>
      <c r="H25" s="35" t="str">
        <f t="shared" si="2"/>
        <v>ja</v>
      </c>
      <c r="I25" s="42">
        <v>344</v>
      </c>
      <c r="J25" s="20" t="s">
        <v>2279</v>
      </c>
      <c r="K25" s="21">
        <v>10000</v>
      </c>
      <c r="L25" s="28">
        <f t="shared" si="54"/>
        <v>1</v>
      </c>
      <c r="M25" s="28">
        <f t="shared" si="55"/>
        <v>1</v>
      </c>
      <c r="N25" s="56">
        <f t="shared" si="3"/>
        <v>10000</v>
      </c>
      <c r="O25" s="33">
        <f t="shared" si="56"/>
        <v>185.05532844530836</v>
      </c>
      <c r="P25" s="37">
        <f t="shared" si="4"/>
        <v>63.475346852158495</v>
      </c>
      <c r="Q25" s="9" t="s">
        <v>12</v>
      </c>
      <c r="R25" s="55" t="s">
        <v>12</v>
      </c>
      <c r="S25" s="55">
        <v>2.7559999999999998</v>
      </c>
      <c r="T25" s="55">
        <v>2.9359999999999999</v>
      </c>
      <c r="U25" s="55">
        <v>3.1259999999999999</v>
      </c>
      <c r="V25" s="3">
        <v>3.3010000000000002</v>
      </c>
      <c r="W25" s="3">
        <v>3.4929999999999999</v>
      </c>
      <c r="X25" s="3" t="s">
        <v>12</v>
      </c>
      <c r="Y25" s="3">
        <v>3.71</v>
      </c>
      <c r="Z25" s="15" t="s">
        <v>12</v>
      </c>
      <c r="AA25" s="10">
        <f t="shared" si="5"/>
        <v>3.4929999999999999</v>
      </c>
      <c r="AB25" s="9">
        <f t="shared" si="6"/>
        <v>0.36699999999999999</v>
      </c>
      <c r="AC25" s="10">
        <f t="shared" si="7"/>
        <v>0.21700000000000008</v>
      </c>
      <c r="AD25" s="9" t="s">
        <v>12</v>
      </c>
      <c r="AE25" s="55" t="s">
        <v>12</v>
      </c>
      <c r="AF25" s="55">
        <v>0.1</v>
      </c>
      <c r="AG25" s="55">
        <v>0.1</v>
      </c>
      <c r="AH25" s="55">
        <v>0.1</v>
      </c>
      <c r="AI25" s="3">
        <v>0.1</v>
      </c>
      <c r="AJ25" s="3">
        <v>0.1</v>
      </c>
      <c r="AK25" s="3" t="s">
        <v>12</v>
      </c>
      <c r="AL25" s="3">
        <v>0.1</v>
      </c>
      <c r="AM25" s="15" t="s">
        <v>12</v>
      </c>
      <c r="AN25" s="10">
        <f t="shared" si="8"/>
        <v>0.1</v>
      </c>
      <c r="AO25" s="9">
        <f t="shared" si="9"/>
        <v>0</v>
      </c>
      <c r="AP25" s="10">
        <f t="shared" si="10"/>
        <v>0</v>
      </c>
      <c r="AQ25" s="9" t="s">
        <v>12</v>
      </c>
      <c r="AR25" s="55" t="s">
        <v>12</v>
      </c>
      <c r="AS25" s="55">
        <v>0.1</v>
      </c>
      <c r="AT25" s="55">
        <v>0.1</v>
      </c>
      <c r="AU25" s="55">
        <v>0.1</v>
      </c>
      <c r="AV25" s="3">
        <v>0.1</v>
      </c>
      <c r="AW25" s="3">
        <v>0.1</v>
      </c>
      <c r="AX25" s="3" t="s">
        <v>12</v>
      </c>
      <c r="AY25" s="3">
        <v>0.1</v>
      </c>
      <c r="AZ25" s="15" t="s">
        <v>12</v>
      </c>
      <c r="BA25" s="10">
        <f t="shared" si="11"/>
        <v>0.1</v>
      </c>
      <c r="BB25" s="9">
        <f t="shared" si="12"/>
        <v>0</v>
      </c>
      <c r="BC25" s="10">
        <f t="shared" si="13"/>
        <v>0</v>
      </c>
      <c r="BD25" s="9">
        <v>3.1259999999999999</v>
      </c>
      <c r="BE25" s="3">
        <v>3.4929999999999999</v>
      </c>
      <c r="BF25" s="15">
        <v>3.71</v>
      </c>
      <c r="BG25" s="15">
        <f t="shared" si="14"/>
        <v>3.4929999999999999</v>
      </c>
      <c r="BH25" s="9">
        <f t="shared" si="15"/>
        <v>0.36699999999999999</v>
      </c>
      <c r="BI25" s="10">
        <f t="shared" si="16"/>
        <v>0.21700000000000008</v>
      </c>
      <c r="BJ25" s="9">
        <v>3.1259999999999999</v>
      </c>
      <c r="BK25" s="3">
        <v>3.4929999999999999</v>
      </c>
      <c r="BL25" s="15">
        <v>3.71</v>
      </c>
      <c r="BM25" s="15">
        <f t="shared" si="17"/>
        <v>3.4929999999999999</v>
      </c>
      <c r="BN25" s="9">
        <f t="shared" si="18"/>
        <v>0.36699999999999999</v>
      </c>
      <c r="BO25" s="10">
        <f t="shared" si="19"/>
        <v>0.21700000000000008</v>
      </c>
      <c r="BP25">
        <f t="shared" si="20"/>
        <v>0</v>
      </c>
      <c r="BQ25" s="93">
        <f t="shared" si="21"/>
        <v>1</v>
      </c>
      <c r="BR25" s="93">
        <f t="shared" si="22"/>
        <v>1</v>
      </c>
      <c r="BS25" s="93" t="str">
        <f>VLOOKUP(C25,'Koppeling locatie - aslocatie'!$A$2:$C$8139,2,FALSE)</f>
        <v>AM_EX_L_34-a_32</v>
      </c>
      <c r="BT25" s="93">
        <f>VLOOKUP($BS25,aslocaties_v01!$C$3:$AA$500,MATCH($K$3/10,aslocaties_v01!$C$2:$X$2),FALSE)</f>
        <v>3.1269999999999998</v>
      </c>
      <c r="BU25" s="93">
        <f>VLOOKUP(BS25,aslocaties_v01!$C$3:$AA$500,MATCH($K$3,aslocaties_v01!$C$2:$X$2),FALSE)</f>
        <v>3.5129999999999999</v>
      </c>
      <c r="BV25" s="93">
        <f>VLOOKUP(BS25,aslocaties_v01!$C$3:$AA$500,MATCH($K$3*10,aslocaties_v01!$C$2:$Y$2),FALSE)</f>
        <v>3.9420000000000002</v>
      </c>
      <c r="BW25" s="93">
        <f t="shared" si="23"/>
        <v>0.38600000000000012</v>
      </c>
      <c r="BX25" s="93">
        <f t="shared" si="24"/>
        <v>0.42900000000000027</v>
      </c>
      <c r="BY25" s="94">
        <f t="shared" si="25"/>
        <v>5.1771117166212965E-2</v>
      </c>
      <c r="BZ25" s="94">
        <f t="shared" si="26"/>
        <v>0.97695852534562255</v>
      </c>
      <c r="CA25" s="94">
        <f t="shared" si="27"/>
        <v>9.9999999999988987E-4</v>
      </c>
      <c r="CB25">
        <f t="shared" si="28"/>
        <v>2.0000000000000018E-2</v>
      </c>
      <c r="CC25" s="58">
        <f t="shared" si="29"/>
        <v>0.23200000000000021</v>
      </c>
      <c r="CD25" s="95" t="b">
        <f t="shared" si="30"/>
        <v>1</v>
      </c>
      <c r="CE25" s="96" t="b">
        <f t="shared" si="31"/>
        <v>1</v>
      </c>
      <c r="CF25" t="b">
        <f t="shared" si="32"/>
        <v>1</v>
      </c>
      <c r="CG25" t="b">
        <f t="shared" si="33"/>
        <v>1</v>
      </c>
      <c r="CH25" s="84" t="b">
        <f t="shared" si="34"/>
        <v>0</v>
      </c>
      <c r="CI25" t="str">
        <f t="shared" si="35"/>
        <v/>
      </c>
      <c r="CJ25" t="b">
        <f t="shared" si="36"/>
        <v>0</v>
      </c>
      <c r="CK25" t="b">
        <f t="shared" si="37"/>
        <v>1</v>
      </c>
      <c r="CL25" s="84" t="b">
        <f t="shared" si="57"/>
        <v>1</v>
      </c>
      <c r="CM25">
        <f t="shared" si="38"/>
        <v>0.1</v>
      </c>
      <c r="CN25" t="b">
        <f t="shared" si="39"/>
        <v>1</v>
      </c>
      <c r="CO25" s="84">
        <f t="shared" si="40"/>
        <v>6.4102564102564097</v>
      </c>
      <c r="CP25" t="b">
        <f t="shared" si="41"/>
        <v>1</v>
      </c>
      <c r="CQ25" s="96" t="b">
        <f t="shared" si="42"/>
        <v>1</v>
      </c>
      <c r="CR25" t="b">
        <f t="shared" si="43"/>
        <v>1</v>
      </c>
      <c r="CS25" t="b">
        <f t="shared" si="44"/>
        <v>1</v>
      </c>
      <c r="CT25" t="b">
        <f t="shared" si="45"/>
        <v>1</v>
      </c>
      <c r="CU25" t="b">
        <f t="shared" si="46"/>
        <v>1</v>
      </c>
      <c r="CV25" s="84" t="b">
        <f t="shared" si="47"/>
        <v>0</v>
      </c>
      <c r="CW25" t="b">
        <f t="shared" si="48"/>
        <v>0</v>
      </c>
      <c r="CX25" t="b">
        <f t="shared" si="49"/>
        <v>0</v>
      </c>
      <c r="CY25" t="b">
        <f t="shared" si="50"/>
        <v>1</v>
      </c>
      <c r="CZ25" t="b">
        <f t="shared" si="51"/>
        <v>1</v>
      </c>
      <c r="DA25" s="84">
        <f t="shared" si="52"/>
        <v>1</v>
      </c>
      <c r="DB25" t="b">
        <f t="shared" si="53"/>
        <v>1</v>
      </c>
    </row>
    <row r="26" spans="1:106">
      <c r="A26" s="9">
        <v>376</v>
      </c>
      <c r="B26" s="3">
        <v>2</v>
      </c>
      <c r="C26" s="3" t="s">
        <v>1280</v>
      </c>
      <c r="D26" s="3" t="str">
        <f t="shared" si="0"/>
        <v>AM_1_34a-1_dk_0034</v>
      </c>
      <c r="E26" s="3" t="str">
        <f t="shared" si="1"/>
        <v>0034</v>
      </c>
      <c r="F26" s="3">
        <v>117175.852</v>
      </c>
      <c r="G26" s="15">
        <v>413145.90600000002</v>
      </c>
      <c r="H26" s="35" t="str">
        <f t="shared" si="2"/>
        <v>ja</v>
      </c>
      <c r="I26" s="42">
        <v>75</v>
      </c>
      <c r="J26" s="20" t="s">
        <v>2279</v>
      </c>
      <c r="K26" s="21">
        <v>10000</v>
      </c>
      <c r="L26" s="28">
        <f t="shared" si="54"/>
        <v>1</v>
      </c>
      <c r="M26" s="28">
        <f t="shared" si="55"/>
        <v>1</v>
      </c>
      <c r="N26" s="56">
        <f t="shared" si="3"/>
        <v>10000</v>
      </c>
      <c r="O26" s="33">
        <f t="shared" si="56"/>
        <v>63.475346852158495</v>
      </c>
      <c r="P26" s="37">
        <f t="shared" si="4"/>
        <v>110.19944660928552</v>
      </c>
      <c r="Q26" s="9" t="s">
        <v>12</v>
      </c>
      <c r="R26" s="55" t="s">
        <v>12</v>
      </c>
      <c r="S26" s="55">
        <v>2.7559999999999998</v>
      </c>
      <c r="T26" s="55">
        <v>2.931</v>
      </c>
      <c r="U26" s="55">
        <v>3.1040000000000001</v>
      </c>
      <c r="V26" s="3">
        <v>3.226</v>
      </c>
      <c r="W26" s="3">
        <v>3.3039999999999998</v>
      </c>
      <c r="X26" s="3" t="s">
        <v>12</v>
      </c>
      <c r="Y26" s="3">
        <v>3.3370000000000002</v>
      </c>
      <c r="Z26" s="15" t="s">
        <v>12</v>
      </c>
      <c r="AA26" s="10">
        <f t="shared" si="5"/>
        <v>3.3039999999999998</v>
      </c>
      <c r="AB26" s="9">
        <f t="shared" si="6"/>
        <v>0.19999999999999973</v>
      </c>
      <c r="AC26" s="10">
        <f t="shared" si="7"/>
        <v>3.3000000000000362E-2</v>
      </c>
      <c r="AD26" s="9" t="s">
        <v>12</v>
      </c>
      <c r="AE26" s="55" t="s">
        <v>12</v>
      </c>
      <c r="AF26" s="55">
        <v>0.1</v>
      </c>
      <c r="AG26" s="55">
        <v>0.1</v>
      </c>
      <c r="AH26" s="55">
        <v>0.1</v>
      </c>
      <c r="AI26" s="3">
        <v>0.1</v>
      </c>
      <c r="AJ26" s="3">
        <v>0.1</v>
      </c>
      <c r="AK26" s="3" t="s">
        <v>12</v>
      </c>
      <c r="AL26" s="3">
        <v>0.1</v>
      </c>
      <c r="AM26" s="15" t="s">
        <v>12</v>
      </c>
      <c r="AN26" s="10">
        <f t="shared" si="8"/>
        <v>0.1</v>
      </c>
      <c r="AO26" s="9">
        <f t="shared" si="9"/>
        <v>0</v>
      </c>
      <c r="AP26" s="10">
        <f t="shared" si="10"/>
        <v>0</v>
      </c>
      <c r="AQ26" s="9" t="s">
        <v>12</v>
      </c>
      <c r="AR26" s="55" t="s">
        <v>12</v>
      </c>
      <c r="AS26" s="55">
        <v>0.1</v>
      </c>
      <c r="AT26" s="55">
        <v>0.1</v>
      </c>
      <c r="AU26" s="55">
        <v>0.1</v>
      </c>
      <c r="AV26" s="3">
        <v>0.1</v>
      </c>
      <c r="AW26" s="3">
        <v>0.1</v>
      </c>
      <c r="AX26" s="3" t="s">
        <v>12</v>
      </c>
      <c r="AY26" s="3">
        <v>0.1</v>
      </c>
      <c r="AZ26" s="15" t="s">
        <v>12</v>
      </c>
      <c r="BA26" s="10">
        <f t="shared" si="11"/>
        <v>0.1</v>
      </c>
      <c r="BB26" s="9">
        <f t="shared" si="12"/>
        <v>0</v>
      </c>
      <c r="BC26" s="10">
        <f t="shared" si="13"/>
        <v>0</v>
      </c>
      <c r="BD26" s="9">
        <v>3.1040000000000001</v>
      </c>
      <c r="BE26" s="3">
        <v>3.3039999999999998</v>
      </c>
      <c r="BF26" s="15">
        <v>3.3370000000000002</v>
      </c>
      <c r="BG26" s="15">
        <f t="shared" si="14"/>
        <v>3.3039999999999998</v>
      </c>
      <c r="BH26" s="9">
        <f t="shared" si="15"/>
        <v>0.19999999999999973</v>
      </c>
      <c r="BI26" s="10">
        <f t="shared" si="16"/>
        <v>3.3000000000000362E-2</v>
      </c>
      <c r="BJ26" s="9">
        <v>3.1040000000000001</v>
      </c>
      <c r="BK26" s="3">
        <v>3.3039999999999998</v>
      </c>
      <c r="BL26" s="15">
        <v>3.3370000000000002</v>
      </c>
      <c r="BM26" s="15">
        <f t="shared" si="17"/>
        <v>3.3039999999999998</v>
      </c>
      <c r="BN26" s="9">
        <f t="shared" si="18"/>
        <v>0.19999999999999973</v>
      </c>
      <c r="BO26" s="10">
        <f t="shared" si="19"/>
        <v>3.3000000000000362E-2</v>
      </c>
      <c r="BP26">
        <f t="shared" si="20"/>
        <v>0</v>
      </c>
      <c r="BQ26" s="93">
        <f t="shared" si="21"/>
        <v>1</v>
      </c>
      <c r="BR26" s="93">
        <f t="shared" si="22"/>
        <v>1</v>
      </c>
      <c r="BS26" s="93" t="str">
        <f>VLOOKUP(C26,'Koppeling locatie - aslocatie'!$A$2:$C$8139,2,FALSE)</f>
        <v>AM_EX_L_34-a_32</v>
      </c>
      <c r="BT26" s="93">
        <f>VLOOKUP($BS26,aslocaties_v01!$C$3:$AA$500,MATCH($K$3/10,aslocaties_v01!$C$2:$X$2),FALSE)</f>
        <v>3.1269999999999998</v>
      </c>
      <c r="BU26" s="93">
        <f>VLOOKUP(BS26,aslocaties_v01!$C$3:$AA$500,MATCH($K$3,aslocaties_v01!$C$2:$X$2),FALSE)</f>
        <v>3.5129999999999999</v>
      </c>
      <c r="BV26" s="93">
        <f>VLOOKUP(BS26,aslocaties_v01!$C$3:$AA$500,MATCH($K$3*10,aslocaties_v01!$C$2:$Y$2),FALSE)</f>
        <v>3.9420000000000002</v>
      </c>
      <c r="BW26" s="93">
        <f t="shared" si="23"/>
        <v>0.38600000000000012</v>
      </c>
      <c r="BX26" s="93">
        <f t="shared" si="24"/>
        <v>0.42900000000000027</v>
      </c>
      <c r="BY26" s="94">
        <f t="shared" si="25"/>
        <v>0.93000000000000327</v>
      </c>
      <c r="BZ26" s="94">
        <f t="shared" si="26"/>
        <v>11.999999999999865</v>
      </c>
      <c r="CA26" s="94">
        <f t="shared" si="27"/>
        <v>2.2999999999999687E-2</v>
      </c>
      <c r="CB26">
        <f t="shared" si="28"/>
        <v>0.20900000000000007</v>
      </c>
      <c r="CC26" s="58">
        <f t="shared" si="29"/>
        <v>0.60499999999999998</v>
      </c>
      <c r="CD26" s="95" t="b">
        <f t="shared" si="30"/>
        <v>1</v>
      </c>
      <c r="CE26" s="96" t="b">
        <f t="shared" si="31"/>
        <v>1</v>
      </c>
      <c r="CF26" t="b">
        <f t="shared" si="32"/>
        <v>1</v>
      </c>
      <c r="CG26" t="b">
        <f t="shared" si="33"/>
        <v>1</v>
      </c>
      <c r="CH26" s="84" t="b">
        <f t="shared" si="34"/>
        <v>0</v>
      </c>
      <c r="CI26" t="str">
        <f t="shared" si="35"/>
        <v/>
      </c>
      <c r="CJ26" t="b">
        <f t="shared" si="36"/>
        <v>0</v>
      </c>
      <c r="CK26" t="b">
        <f t="shared" si="37"/>
        <v>1</v>
      </c>
      <c r="CL26" s="84" t="b">
        <f t="shared" si="57"/>
        <v>1</v>
      </c>
      <c r="CM26">
        <f t="shared" si="38"/>
        <v>0.1</v>
      </c>
      <c r="CN26" t="b">
        <f t="shared" si="39"/>
        <v>1</v>
      </c>
      <c r="CO26" s="84">
        <f t="shared" si="40"/>
        <v>6.4102564102564097</v>
      </c>
      <c r="CP26" t="b">
        <f t="shared" si="41"/>
        <v>1</v>
      </c>
      <c r="CQ26" s="96" t="b">
        <f t="shared" si="42"/>
        <v>0</v>
      </c>
      <c r="CR26" t="b">
        <f t="shared" si="43"/>
        <v>0</v>
      </c>
      <c r="CS26" t="b">
        <f t="shared" si="44"/>
        <v>0</v>
      </c>
      <c r="CT26" t="b">
        <f t="shared" si="45"/>
        <v>1</v>
      </c>
      <c r="CU26" t="b">
        <f t="shared" si="46"/>
        <v>1</v>
      </c>
      <c r="CV26" s="84" t="b">
        <f t="shared" si="47"/>
        <v>0</v>
      </c>
      <c r="CW26" t="b">
        <f t="shared" si="48"/>
        <v>0</v>
      </c>
      <c r="CX26" t="b">
        <f t="shared" si="49"/>
        <v>0</v>
      </c>
      <c r="CY26" t="b">
        <f t="shared" si="50"/>
        <v>1</v>
      </c>
      <c r="CZ26" t="b">
        <f t="shared" si="51"/>
        <v>1</v>
      </c>
      <c r="DA26" s="84">
        <f t="shared" si="52"/>
        <v>2</v>
      </c>
      <c r="DB26" t="b">
        <f t="shared" si="53"/>
        <v>1</v>
      </c>
    </row>
    <row r="27" spans="1:106">
      <c r="A27" s="9">
        <v>377</v>
      </c>
      <c r="B27" s="3">
        <v>2</v>
      </c>
      <c r="C27" s="3" t="s">
        <v>1281</v>
      </c>
      <c r="D27" s="3" t="str">
        <f t="shared" si="0"/>
        <v>AM_1_34a-1_dk_0035</v>
      </c>
      <c r="E27" s="3" t="str">
        <f t="shared" si="1"/>
        <v>0035</v>
      </c>
      <c r="F27" s="3">
        <v>117146.844</v>
      </c>
      <c r="G27" s="15">
        <v>413252.21899999998</v>
      </c>
      <c r="H27" s="35" t="str">
        <f t="shared" si="2"/>
        <v>ja</v>
      </c>
      <c r="I27" s="42">
        <v>78</v>
      </c>
      <c r="J27" s="20" t="s">
        <v>2279</v>
      </c>
      <c r="K27" s="21">
        <v>10000</v>
      </c>
      <c r="L27" s="28">
        <f t="shared" si="54"/>
        <v>1</v>
      </c>
      <c r="M27" s="28">
        <f t="shared" si="55"/>
        <v>1</v>
      </c>
      <c r="N27" s="56">
        <f t="shared" si="3"/>
        <v>10000</v>
      </c>
      <c r="O27" s="33">
        <f t="shared" si="56"/>
        <v>110.19944660928552</v>
      </c>
      <c r="P27" s="37">
        <f t="shared" si="4"/>
        <v>68.93311770843944</v>
      </c>
      <c r="Q27" s="9" t="s">
        <v>12</v>
      </c>
      <c r="R27" s="55" t="s">
        <v>12</v>
      </c>
      <c r="S27" s="55">
        <v>2.7589999999999999</v>
      </c>
      <c r="T27" s="55">
        <v>2.9380000000000002</v>
      </c>
      <c r="U27" s="55">
        <v>3.1280000000000001</v>
      </c>
      <c r="V27" s="3">
        <v>3.3079999999999998</v>
      </c>
      <c r="W27" s="3">
        <v>3.5169999999999999</v>
      </c>
      <c r="X27" s="3" t="s">
        <v>12</v>
      </c>
      <c r="Y27" s="3">
        <v>3.948</v>
      </c>
      <c r="Z27" s="15" t="s">
        <v>12</v>
      </c>
      <c r="AA27" s="10">
        <f t="shared" si="5"/>
        <v>3.5169999999999999</v>
      </c>
      <c r="AB27" s="9">
        <f t="shared" si="6"/>
        <v>0.38899999999999979</v>
      </c>
      <c r="AC27" s="10">
        <f t="shared" si="7"/>
        <v>0.43100000000000005</v>
      </c>
      <c r="AD27" s="9" t="s">
        <v>12</v>
      </c>
      <c r="AE27" s="55" t="s">
        <v>12</v>
      </c>
      <c r="AF27" s="55">
        <v>0.04</v>
      </c>
      <c r="AG27" s="55">
        <v>4.7E-2</v>
      </c>
      <c r="AH27" s="55">
        <v>5.3999999999999999E-2</v>
      </c>
      <c r="AI27" s="3">
        <v>6.0999999999999999E-2</v>
      </c>
      <c r="AJ27" s="3">
        <v>6.9000000000000006E-2</v>
      </c>
      <c r="AK27" s="3" t="s">
        <v>12</v>
      </c>
      <c r="AL27" s="3">
        <v>8.3000000000000004E-2</v>
      </c>
      <c r="AM27" s="15" t="s">
        <v>12</v>
      </c>
      <c r="AN27" s="10">
        <f t="shared" si="8"/>
        <v>6.9000000000000006E-2</v>
      </c>
      <c r="AO27" s="9">
        <f t="shared" si="9"/>
        <v>1.5000000000000006E-2</v>
      </c>
      <c r="AP27" s="10">
        <f t="shared" si="10"/>
        <v>1.3999999999999999E-2</v>
      </c>
      <c r="AQ27" s="9" t="s">
        <v>12</v>
      </c>
      <c r="AR27" s="55" t="s">
        <v>12</v>
      </c>
      <c r="AS27" s="55">
        <v>4.1000000000000002E-2</v>
      </c>
      <c r="AT27" s="55">
        <v>4.8000000000000001E-2</v>
      </c>
      <c r="AU27" s="55">
        <v>5.6000000000000001E-2</v>
      </c>
      <c r="AV27" s="3">
        <v>6.3E-2</v>
      </c>
      <c r="AW27" s="3">
        <v>7.0999999999999994E-2</v>
      </c>
      <c r="AX27" s="3" t="s">
        <v>12</v>
      </c>
      <c r="AY27" s="3">
        <v>8.5000000000000006E-2</v>
      </c>
      <c r="AZ27" s="15" t="s">
        <v>12</v>
      </c>
      <c r="BA27" s="10">
        <f t="shared" si="11"/>
        <v>7.0999999999999994E-2</v>
      </c>
      <c r="BB27" s="9">
        <f t="shared" si="12"/>
        <v>1.4999999999999993E-2</v>
      </c>
      <c r="BC27" s="10">
        <f t="shared" si="13"/>
        <v>1.4000000000000012E-2</v>
      </c>
      <c r="BD27" s="9">
        <v>3.1280000000000001</v>
      </c>
      <c r="BE27" s="3">
        <v>3.5169999999999999</v>
      </c>
      <c r="BF27" s="15">
        <v>3.948</v>
      </c>
      <c r="BG27" s="15">
        <f t="shared" si="14"/>
        <v>3.5169999999999999</v>
      </c>
      <c r="BH27" s="9">
        <f t="shared" si="15"/>
        <v>0.38899999999999979</v>
      </c>
      <c r="BI27" s="10">
        <f t="shared" si="16"/>
        <v>0.43100000000000005</v>
      </c>
      <c r="BJ27" s="9">
        <v>3.1280000000000001</v>
      </c>
      <c r="BK27" s="3">
        <v>3.5169999999999999</v>
      </c>
      <c r="BL27" s="15">
        <v>3.948</v>
      </c>
      <c r="BM27" s="15">
        <f t="shared" si="17"/>
        <v>3.5169999999999999</v>
      </c>
      <c r="BN27" s="9">
        <f t="shared" si="18"/>
        <v>0.38899999999999979</v>
      </c>
      <c r="BO27" s="10">
        <f t="shared" si="19"/>
        <v>0.43100000000000005</v>
      </c>
      <c r="BP27">
        <f t="shared" si="20"/>
        <v>0</v>
      </c>
      <c r="BQ27" s="93">
        <f t="shared" si="21"/>
        <v>1</v>
      </c>
      <c r="BR27" s="93">
        <f t="shared" si="22"/>
        <v>1</v>
      </c>
      <c r="BS27" s="93" t="str">
        <f>VLOOKUP(C27,'Koppeling locatie - aslocatie'!$A$2:$C$8139,2,FALSE)</f>
        <v>AM_EX_L_34-a_32</v>
      </c>
      <c r="BT27" s="93">
        <f>VLOOKUP($BS27,aslocaties_v01!$C$3:$AA$500,MATCH($K$3/10,aslocaties_v01!$C$2:$X$2),FALSE)</f>
        <v>3.1269999999999998</v>
      </c>
      <c r="BU27" s="93">
        <f>VLOOKUP(BS27,aslocaties_v01!$C$3:$AA$500,MATCH($K$3,aslocaties_v01!$C$2:$X$2),FALSE)</f>
        <v>3.5129999999999999</v>
      </c>
      <c r="BV27" s="93">
        <f>VLOOKUP(BS27,aslocaties_v01!$C$3:$AA$500,MATCH($K$3*10,aslocaties_v01!$C$2:$Y$2),FALSE)</f>
        <v>3.9420000000000002</v>
      </c>
      <c r="BW27" s="93">
        <f t="shared" si="23"/>
        <v>0.38600000000000012</v>
      </c>
      <c r="BX27" s="93">
        <f t="shared" si="24"/>
        <v>0.42900000000000027</v>
      </c>
      <c r="BY27" s="94">
        <f t="shared" si="25"/>
        <v>7.7120822622099849E-3</v>
      </c>
      <c r="BZ27" s="94">
        <f t="shared" si="26"/>
        <v>4.6403712296978483E-3</v>
      </c>
      <c r="CA27" s="94">
        <f t="shared" si="27"/>
        <v>1.000000000000334E-3</v>
      </c>
      <c r="CB27">
        <f t="shared" si="28"/>
        <v>4.0000000000000036E-3</v>
      </c>
      <c r="CC27" s="58">
        <f t="shared" si="29"/>
        <v>5.9999999999997833E-3</v>
      </c>
      <c r="CD27" s="95" t="b">
        <f t="shared" si="30"/>
        <v>0</v>
      </c>
      <c r="CE27" s="96" t="b">
        <f t="shared" si="31"/>
        <v>1</v>
      </c>
      <c r="CF27" t="b">
        <f t="shared" si="32"/>
        <v>1</v>
      </c>
      <c r="CG27" t="b">
        <f t="shared" si="33"/>
        <v>1</v>
      </c>
      <c r="CH27" s="84" t="b">
        <f t="shared" si="34"/>
        <v>0</v>
      </c>
      <c r="CI27" t="str">
        <f t="shared" si="35"/>
        <v/>
      </c>
      <c r="CJ27" t="b">
        <f t="shared" si="36"/>
        <v>0</v>
      </c>
      <c r="CK27" t="b">
        <f t="shared" si="37"/>
        <v>1</v>
      </c>
      <c r="CL27" s="84" t="b">
        <f t="shared" si="57"/>
        <v>1</v>
      </c>
      <c r="CM27">
        <f t="shared" si="38"/>
        <v>7.0999999999999994E-2</v>
      </c>
      <c r="CN27" t="b">
        <f t="shared" si="39"/>
        <v>1</v>
      </c>
      <c r="CO27" s="84">
        <f t="shared" si="40"/>
        <v>8.7742053621839382</v>
      </c>
      <c r="CP27" t="b">
        <f t="shared" si="41"/>
        <v>1</v>
      </c>
      <c r="CQ27" s="96" t="b">
        <f t="shared" si="42"/>
        <v>0</v>
      </c>
      <c r="CR27" t="b">
        <f t="shared" si="43"/>
        <v>0</v>
      </c>
      <c r="CS27" t="b">
        <f t="shared" si="44"/>
        <v>0</v>
      </c>
      <c r="CT27" t="b">
        <f t="shared" si="45"/>
        <v>1</v>
      </c>
      <c r="CU27" t="b">
        <f t="shared" si="46"/>
        <v>1</v>
      </c>
      <c r="CV27" s="84" t="b">
        <f t="shared" si="47"/>
        <v>1</v>
      </c>
      <c r="CW27" t="b">
        <f t="shared" si="48"/>
        <v>0</v>
      </c>
      <c r="CX27" t="b">
        <f t="shared" si="49"/>
        <v>0</v>
      </c>
      <c r="CY27" t="b">
        <f t="shared" si="50"/>
        <v>0</v>
      </c>
      <c r="CZ27" t="b">
        <f t="shared" si="51"/>
        <v>0</v>
      </c>
      <c r="DA27" s="84">
        <f t="shared" si="52"/>
        <v>2</v>
      </c>
      <c r="DB27" t="b">
        <f t="shared" si="53"/>
        <v>0</v>
      </c>
    </row>
    <row r="28" spans="1:106">
      <c r="A28" s="9">
        <v>378</v>
      </c>
      <c r="B28" s="3">
        <v>2</v>
      </c>
      <c r="C28" s="3" t="s">
        <v>1282</v>
      </c>
      <c r="D28" s="3" t="str">
        <f t="shared" si="0"/>
        <v>AM_1_34a-1_dk_0036</v>
      </c>
      <c r="E28" s="3" t="str">
        <f t="shared" si="1"/>
        <v>0036</v>
      </c>
      <c r="F28" s="3">
        <v>117128.57799999999</v>
      </c>
      <c r="G28" s="15">
        <v>413318.68800000002</v>
      </c>
      <c r="H28" s="35" t="str">
        <f t="shared" si="2"/>
        <v>ja</v>
      </c>
      <c r="I28" s="42">
        <v>37</v>
      </c>
      <c r="J28" s="20" t="s">
        <v>2279</v>
      </c>
      <c r="K28" s="21">
        <v>10000</v>
      </c>
      <c r="L28" s="28">
        <f t="shared" si="54"/>
        <v>1</v>
      </c>
      <c r="M28" s="28">
        <f t="shared" si="55"/>
        <v>1</v>
      </c>
      <c r="N28" s="56">
        <f t="shared" si="3"/>
        <v>10000</v>
      </c>
      <c r="O28" s="33">
        <f t="shared" si="56"/>
        <v>68.93311770843944</v>
      </c>
      <c r="P28" s="37">
        <f t="shared" si="4"/>
        <v>138.28511483525037</v>
      </c>
      <c r="Q28" s="9" t="s">
        <v>12</v>
      </c>
      <c r="R28" s="55" t="s">
        <v>12</v>
      </c>
      <c r="S28" s="55">
        <v>2.7589999999999999</v>
      </c>
      <c r="T28" s="55">
        <v>2.9369999999999998</v>
      </c>
      <c r="U28" s="55">
        <v>3.1280000000000001</v>
      </c>
      <c r="V28" s="3">
        <v>3.3069999999999999</v>
      </c>
      <c r="W28" s="3">
        <v>3.516</v>
      </c>
      <c r="X28" s="3" t="s">
        <v>12</v>
      </c>
      <c r="Y28" s="3">
        <v>3.9470000000000001</v>
      </c>
      <c r="Z28" s="15" t="s">
        <v>12</v>
      </c>
      <c r="AA28" s="10">
        <f t="shared" si="5"/>
        <v>3.516</v>
      </c>
      <c r="AB28" s="9">
        <f t="shared" si="6"/>
        <v>0.3879999999999999</v>
      </c>
      <c r="AC28" s="10">
        <f t="shared" si="7"/>
        <v>0.43100000000000005</v>
      </c>
      <c r="AD28" s="9" t="s">
        <v>12</v>
      </c>
      <c r="AE28" s="55" t="s">
        <v>12</v>
      </c>
      <c r="AF28" s="55">
        <v>0.49399999999999999</v>
      </c>
      <c r="AG28" s="55">
        <v>0.55000000000000004</v>
      </c>
      <c r="AH28" s="55">
        <v>0.61399999999999999</v>
      </c>
      <c r="AI28" s="3">
        <v>0.68799999999999994</v>
      </c>
      <c r="AJ28" s="3">
        <v>0.77600000000000002</v>
      </c>
      <c r="AK28" s="3" t="s">
        <v>12</v>
      </c>
      <c r="AL28" s="3">
        <v>0.97</v>
      </c>
      <c r="AM28" s="15" t="s">
        <v>12</v>
      </c>
      <c r="AN28" s="10">
        <f t="shared" si="8"/>
        <v>0.77600000000000002</v>
      </c>
      <c r="AO28" s="9">
        <f t="shared" si="9"/>
        <v>0.16200000000000003</v>
      </c>
      <c r="AP28" s="10">
        <f t="shared" si="10"/>
        <v>0.19399999999999995</v>
      </c>
      <c r="AQ28" s="9" t="s">
        <v>12</v>
      </c>
      <c r="AR28" s="55" t="s">
        <v>12</v>
      </c>
      <c r="AS28" s="55">
        <v>1.625</v>
      </c>
      <c r="AT28" s="55">
        <v>1.6930000000000001</v>
      </c>
      <c r="AU28" s="55">
        <v>1.7789999999999999</v>
      </c>
      <c r="AV28" s="3">
        <v>1.877</v>
      </c>
      <c r="AW28" s="3">
        <v>2.0089999999999999</v>
      </c>
      <c r="AX28" s="3" t="s">
        <v>12</v>
      </c>
      <c r="AY28" s="3">
        <v>2.3130000000000002</v>
      </c>
      <c r="AZ28" s="15" t="s">
        <v>12</v>
      </c>
      <c r="BA28" s="10">
        <f t="shared" si="11"/>
        <v>2.0089999999999999</v>
      </c>
      <c r="BB28" s="9">
        <f t="shared" si="12"/>
        <v>0.22999999999999998</v>
      </c>
      <c r="BC28" s="10">
        <f t="shared" si="13"/>
        <v>0.30400000000000027</v>
      </c>
      <c r="BD28" s="9">
        <v>3.278</v>
      </c>
      <c r="BE28" s="3">
        <v>3.8260000000000001</v>
      </c>
      <c r="BF28" s="15">
        <v>4.5060000000000002</v>
      </c>
      <c r="BG28" s="15">
        <f t="shared" si="14"/>
        <v>3.8260000000000001</v>
      </c>
      <c r="BH28" s="9">
        <f t="shared" si="15"/>
        <v>0.54800000000000004</v>
      </c>
      <c r="BI28" s="10">
        <f t="shared" si="16"/>
        <v>0.68000000000000016</v>
      </c>
      <c r="BJ28" s="9">
        <v>3.3620000000000001</v>
      </c>
      <c r="BK28" s="3">
        <v>3.9649999999999999</v>
      </c>
      <c r="BL28" s="15">
        <v>4.7370000000000001</v>
      </c>
      <c r="BM28" s="15">
        <f t="shared" si="17"/>
        <v>3.9649999999999999</v>
      </c>
      <c r="BN28" s="9">
        <f t="shared" si="18"/>
        <v>0.60299999999999976</v>
      </c>
      <c r="BO28" s="10">
        <f t="shared" si="19"/>
        <v>0.77200000000000024</v>
      </c>
      <c r="BP28">
        <f t="shared" si="20"/>
        <v>0</v>
      </c>
      <c r="BQ28" s="93">
        <f t="shared" si="21"/>
        <v>1.4123711340206191</v>
      </c>
      <c r="BR28" s="93">
        <f t="shared" si="22"/>
        <v>1.554123711340206</v>
      </c>
      <c r="BS28" s="93" t="str">
        <f>VLOOKUP(C28,'Koppeling locatie - aslocatie'!$A$2:$C$8139,2,FALSE)</f>
        <v>AM_EX_L_34-a_32</v>
      </c>
      <c r="BT28" s="93">
        <f>VLOOKUP($BS28,aslocaties_v01!$C$3:$AA$500,MATCH($K$3/10,aslocaties_v01!$C$2:$X$2),FALSE)</f>
        <v>3.1269999999999998</v>
      </c>
      <c r="BU28" s="93">
        <f>VLOOKUP(BS28,aslocaties_v01!$C$3:$AA$500,MATCH($K$3,aslocaties_v01!$C$2:$X$2),FALSE)</f>
        <v>3.5129999999999999</v>
      </c>
      <c r="BV28" s="93">
        <f>VLOOKUP(BS28,aslocaties_v01!$C$3:$AA$500,MATCH($K$3*10,aslocaties_v01!$C$2:$Y$2),FALSE)</f>
        <v>3.9420000000000002</v>
      </c>
      <c r="BW28" s="93">
        <f t="shared" si="23"/>
        <v>0.38600000000000012</v>
      </c>
      <c r="BX28" s="93">
        <f t="shared" si="24"/>
        <v>0.42900000000000027</v>
      </c>
      <c r="BY28" s="94">
        <f t="shared" si="25"/>
        <v>5.1546391752571585E-3</v>
      </c>
      <c r="BZ28" s="94">
        <f t="shared" si="26"/>
        <v>4.6403712296978483E-3</v>
      </c>
      <c r="CA28" s="94">
        <f t="shared" si="27"/>
        <v>1.000000000000334E-3</v>
      </c>
      <c r="CB28">
        <f t="shared" si="28"/>
        <v>3.0000000000001137E-3</v>
      </c>
      <c r="CC28" s="58">
        <f t="shared" si="29"/>
        <v>4.9999999999998934E-3</v>
      </c>
      <c r="CD28" s="95" t="b">
        <f t="shared" si="30"/>
        <v>0</v>
      </c>
      <c r="CE28" s="96" t="b">
        <f t="shared" si="31"/>
        <v>1</v>
      </c>
      <c r="CF28" t="b">
        <f t="shared" si="32"/>
        <v>1</v>
      </c>
      <c r="CG28" t="b">
        <f t="shared" si="33"/>
        <v>1</v>
      </c>
      <c r="CH28" s="84" t="b">
        <f t="shared" si="34"/>
        <v>1</v>
      </c>
      <c r="CI28">
        <f t="shared" si="35"/>
        <v>0.77600000000000002</v>
      </c>
      <c r="CJ28" t="b">
        <f t="shared" si="36"/>
        <v>1</v>
      </c>
      <c r="CK28" t="b">
        <f t="shared" si="37"/>
        <v>1</v>
      </c>
      <c r="CL28" s="84" t="b">
        <f t="shared" si="57"/>
        <v>1</v>
      </c>
      <c r="CM28">
        <f t="shared" si="38"/>
        <v>2.0089999999999999</v>
      </c>
      <c r="CN28" t="b">
        <f t="shared" si="39"/>
        <v>1</v>
      </c>
      <c r="CO28" s="84">
        <f t="shared" si="40"/>
        <v>0.12324725332219486</v>
      </c>
      <c r="CP28" t="b">
        <f t="shared" si="41"/>
        <v>1</v>
      </c>
      <c r="CQ28" s="96" t="b">
        <f t="shared" si="42"/>
        <v>1</v>
      </c>
      <c r="CR28" t="b">
        <f t="shared" si="43"/>
        <v>0</v>
      </c>
      <c r="CS28" t="b">
        <f t="shared" si="44"/>
        <v>0</v>
      </c>
      <c r="CT28" t="b">
        <f t="shared" si="45"/>
        <v>0</v>
      </c>
      <c r="CU28" t="b">
        <f t="shared" si="46"/>
        <v>0</v>
      </c>
      <c r="CV28" s="84" t="b">
        <f t="shared" si="47"/>
        <v>1</v>
      </c>
      <c r="CW28" t="b">
        <f t="shared" si="48"/>
        <v>1</v>
      </c>
      <c r="CX28" t="b">
        <f t="shared" si="49"/>
        <v>1</v>
      </c>
      <c r="CY28" t="b">
        <f t="shared" si="50"/>
        <v>1</v>
      </c>
      <c r="CZ28" t="b">
        <f t="shared" si="51"/>
        <v>1</v>
      </c>
      <c r="DA28" s="84">
        <f t="shared" si="52"/>
        <v>1</v>
      </c>
      <c r="DB28" t="b">
        <f t="shared" si="53"/>
        <v>0</v>
      </c>
    </row>
    <row r="29" spans="1:106">
      <c r="A29" s="9">
        <v>379</v>
      </c>
      <c r="B29" s="3">
        <v>2</v>
      </c>
      <c r="C29" s="3" t="s">
        <v>1283</v>
      </c>
      <c r="D29" s="3" t="str">
        <f t="shared" si="0"/>
        <v>AM_1_34a-1_dk_0037</v>
      </c>
      <c r="E29" s="3" t="str">
        <f t="shared" si="1"/>
        <v>0037</v>
      </c>
      <c r="F29" s="3">
        <v>117013.359</v>
      </c>
      <c r="G29" s="15">
        <v>413395.15600000002</v>
      </c>
      <c r="H29" s="35" t="str">
        <f t="shared" si="2"/>
        <v>ja</v>
      </c>
      <c r="I29" s="42">
        <v>45</v>
      </c>
      <c r="J29" s="20" t="s">
        <v>2279</v>
      </c>
      <c r="K29" s="21">
        <v>10000</v>
      </c>
      <c r="L29" s="28">
        <f t="shared" si="54"/>
        <v>1</v>
      </c>
      <c r="M29" s="28">
        <f t="shared" si="55"/>
        <v>1</v>
      </c>
      <c r="N29" s="56">
        <f t="shared" si="3"/>
        <v>10000</v>
      </c>
      <c r="O29" s="33">
        <f t="shared" si="56"/>
        <v>138.28511483525037</v>
      </c>
      <c r="P29" s="37">
        <f t="shared" si="4"/>
        <v>81.749621069442071</v>
      </c>
      <c r="Q29" s="9" t="s">
        <v>12</v>
      </c>
      <c r="R29" s="55" t="s">
        <v>12</v>
      </c>
      <c r="S29" s="55">
        <v>2.7559999999999998</v>
      </c>
      <c r="T29" s="55">
        <v>2.9340000000000002</v>
      </c>
      <c r="U29" s="55">
        <v>3.125</v>
      </c>
      <c r="V29" s="3">
        <v>3.3039999999999998</v>
      </c>
      <c r="W29" s="3">
        <v>3.5129999999999999</v>
      </c>
      <c r="X29" s="3" t="s">
        <v>12</v>
      </c>
      <c r="Y29" s="3">
        <v>3.9430000000000001</v>
      </c>
      <c r="Z29" s="15" t="s">
        <v>12</v>
      </c>
      <c r="AA29" s="10">
        <f t="shared" si="5"/>
        <v>3.5129999999999999</v>
      </c>
      <c r="AB29" s="9">
        <f t="shared" si="6"/>
        <v>0.3879999999999999</v>
      </c>
      <c r="AC29" s="10">
        <f t="shared" si="7"/>
        <v>0.43000000000000016</v>
      </c>
      <c r="AD29" s="9" t="s">
        <v>12</v>
      </c>
      <c r="AE29" s="55" t="s">
        <v>12</v>
      </c>
      <c r="AF29" s="55">
        <v>0.47599999999999998</v>
      </c>
      <c r="AG29" s="55">
        <v>0.53900000000000003</v>
      </c>
      <c r="AH29" s="55">
        <v>0.60799999999999998</v>
      </c>
      <c r="AI29" s="3">
        <v>0.68899999999999995</v>
      </c>
      <c r="AJ29" s="3">
        <v>0.78800000000000003</v>
      </c>
      <c r="AK29" s="3" t="s">
        <v>12</v>
      </c>
      <c r="AL29" s="3">
        <v>0.99299999999999999</v>
      </c>
      <c r="AM29" s="15" t="s">
        <v>12</v>
      </c>
      <c r="AN29" s="10">
        <f t="shared" si="8"/>
        <v>0.78800000000000003</v>
      </c>
      <c r="AO29" s="9">
        <f t="shared" si="9"/>
        <v>0.18000000000000005</v>
      </c>
      <c r="AP29" s="10">
        <f t="shared" si="10"/>
        <v>0.20499999999999996</v>
      </c>
      <c r="AQ29" s="9" t="s">
        <v>12</v>
      </c>
      <c r="AR29" s="55" t="s">
        <v>12</v>
      </c>
      <c r="AS29" s="55">
        <v>1.6240000000000001</v>
      </c>
      <c r="AT29" s="55">
        <v>1.7030000000000001</v>
      </c>
      <c r="AU29" s="55">
        <v>1.796</v>
      </c>
      <c r="AV29" s="3">
        <v>1.9</v>
      </c>
      <c r="AW29" s="3">
        <v>2.032</v>
      </c>
      <c r="AX29" s="3" t="s">
        <v>12</v>
      </c>
      <c r="AY29" s="3">
        <v>2.3119999999999998</v>
      </c>
      <c r="AZ29" s="15" t="s">
        <v>12</v>
      </c>
      <c r="BA29" s="10">
        <f t="shared" si="11"/>
        <v>2.032</v>
      </c>
      <c r="BB29" s="9">
        <f t="shared" si="12"/>
        <v>0.23599999999999999</v>
      </c>
      <c r="BC29" s="10">
        <f t="shared" si="13"/>
        <v>0.2799999999999998</v>
      </c>
      <c r="BD29" s="9">
        <v>3.2509999999999999</v>
      </c>
      <c r="BE29" s="3">
        <v>3.7749999999999999</v>
      </c>
      <c r="BF29" s="15">
        <v>4.4320000000000004</v>
      </c>
      <c r="BG29" s="15">
        <f t="shared" si="14"/>
        <v>3.7749999999999999</v>
      </c>
      <c r="BH29" s="9">
        <f t="shared" si="15"/>
        <v>0.52400000000000002</v>
      </c>
      <c r="BI29" s="10">
        <f t="shared" si="16"/>
        <v>0.65700000000000047</v>
      </c>
      <c r="BJ29" s="9">
        <v>3.3250000000000002</v>
      </c>
      <c r="BK29" s="3">
        <v>3.9039999999999999</v>
      </c>
      <c r="BL29" s="15">
        <v>4.6660000000000004</v>
      </c>
      <c r="BM29" s="15">
        <f t="shared" si="17"/>
        <v>3.9039999999999999</v>
      </c>
      <c r="BN29" s="9">
        <f t="shared" si="18"/>
        <v>0.57899999999999974</v>
      </c>
      <c r="BO29" s="10">
        <f t="shared" si="19"/>
        <v>0.76200000000000045</v>
      </c>
      <c r="BP29">
        <f t="shared" si="20"/>
        <v>0</v>
      </c>
      <c r="BQ29" s="93">
        <f t="shared" si="21"/>
        <v>1.3505154639175261</v>
      </c>
      <c r="BR29" s="93">
        <f t="shared" si="22"/>
        <v>1.4922680412371132</v>
      </c>
      <c r="BS29" s="93" t="str">
        <f>VLOOKUP(C29,'Koppeling locatie - aslocatie'!$A$2:$C$8139,2,FALSE)</f>
        <v>AM_EX_L_34-a_33</v>
      </c>
      <c r="BT29" s="93">
        <f>VLOOKUP($BS29,aslocaties_v01!$C$3:$AA$500,MATCH($K$3/10,aslocaties_v01!$C$2:$X$2),FALSE)</f>
        <v>3.1240000000000001</v>
      </c>
      <c r="BU29" s="93">
        <f>VLOOKUP(BS29,aslocaties_v01!$C$3:$AA$500,MATCH($K$3,aslocaties_v01!$C$2:$X$2),FALSE)</f>
        <v>3.51</v>
      </c>
      <c r="BV29" s="93">
        <f>VLOOKUP(BS29,aslocaties_v01!$C$3:$AA$500,MATCH($K$3*10,aslocaties_v01!$C$2:$Y$2),FALSE)</f>
        <v>3.94</v>
      </c>
      <c r="BW29" s="93">
        <f t="shared" si="23"/>
        <v>0.38599999999999968</v>
      </c>
      <c r="BX29" s="93">
        <f t="shared" si="24"/>
        <v>0.43000000000000016</v>
      </c>
      <c r="BY29" s="94">
        <f t="shared" si="25"/>
        <v>5.1546391752582688E-3</v>
      </c>
      <c r="BZ29" s="94">
        <f t="shared" si="26"/>
        <v>0</v>
      </c>
      <c r="CA29" s="94">
        <f t="shared" si="27"/>
        <v>9.9999999999988987E-4</v>
      </c>
      <c r="CB29">
        <f t="shared" si="28"/>
        <v>3.0000000000001137E-3</v>
      </c>
      <c r="CC29" s="58">
        <f t="shared" si="29"/>
        <v>3.0000000000001137E-3</v>
      </c>
      <c r="CD29" s="95" t="b">
        <f t="shared" si="30"/>
        <v>0</v>
      </c>
      <c r="CE29" s="96" t="b">
        <f t="shared" si="31"/>
        <v>1</v>
      </c>
      <c r="CF29" t="b">
        <f t="shared" si="32"/>
        <v>1</v>
      </c>
      <c r="CG29" t="b">
        <f t="shared" si="33"/>
        <v>1</v>
      </c>
      <c r="CH29" s="84" t="b">
        <f t="shared" si="34"/>
        <v>1</v>
      </c>
      <c r="CI29">
        <f t="shared" si="35"/>
        <v>0.78800000000000003</v>
      </c>
      <c r="CJ29" t="b">
        <f t="shared" si="36"/>
        <v>1</v>
      </c>
      <c r="CK29" t="b">
        <f t="shared" si="37"/>
        <v>1</v>
      </c>
      <c r="CL29" s="84" t="b">
        <f t="shared" si="57"/>
        <v>1</v>
      </c>
      <c r="CM29">
        <f t="shared" si="38"/>
        <v>2.032</v>
      </c>
      <c r="CN29" t="b">
        <f t="shared" si="39"/>
        <v>1</v>
      </c>
      <c r="CO29" s="84">
        <f t="shared" si="40"/>
        <v>0.12233598185145088</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380</v>
      </c>
      <c r="B30" s="3">
        <v>2</v>
      </c>
      <c r="C30" s="3" t="s">
        <v>1284</v>
      </c>
      <c r="D30" s="3" t="str">
        <f t="shared" si="0"/>
        <v>AM_1_34a-1_dk_0038</v>
      </c>
      <c r="E30" s="3" t="str">
        <f t="shared" si="1"/>
        <v>0038</v>
      </c>
      <c r="F30" s="3">
        <v>116953.656</v>
      </c>
      <c r="G30" s="15">
        <v>413451</v>
      </c>
      <c r="H30" s="35" t="str">
        <f t="shared" si="2"/>
        <v>ja</v>
      </c>
      <c r="I30" s="42">
        <v>45</v>
      </c>
      <c r="J30" s="20" t="s">
        <v>2279</v>
      </c>
      <c r="K30" s="21">
        <v>10000</v>
      </c>
      <c r="L30" s="28">
        <f t="shared" si="54"/>
        <v>1</v>
      </c>
      <c r="M30" s="28">
        <f t="shared" si="55"/>
        <v>1</v>
      </c>
      <c r="N30" s="56">
        <f t="shared" si="3"/>
        <v>10000</v>
      </c>
      <c r="O30" s="33">
        <f t="shared" si="56"/>
        <v>81.749621069442071</v>
      </c>
      <c r="P30" s="37">
        <f t="shared" si="4"/>
        <v>292.39608183420432</v>
      </c>
      <c r="Q30" s="9" t="s">
        <v>12</v>
      </c>
      <c r="R30" s="55" t="s">
        <v>12</v>
      </c>
      <c r="S30" s="55">
        <v>2.7549999999999999</v>
      </c>
      <c r="T30" s="55">
        <v>2.9340000000000002</v>
      </c>
      <c r="U30" s="55">
        <v>3.1240000000000001</v>
      </c>
      <c r="V30" s="3">
        <v>3.3029999999999999</v>
      </c>
      <c r="W30" s="3">
        <v>3.512</v>
      </c>
      <c r="X30" s="3" t="s">
        <v>12</v>
      </c>
      <c r="Y30" s="3">
        <v>3.9420000000000002</v>
      </c>
      <c r="Z30" s="15" t="s">
        <v>12</v>
      </c>
      <c r="AA30" s="10">
        <f t="shared" si="5"/>
        <v>3.512</v>
      </c>
      <c r="AB30" s="9">
        <f t="shared" si="6"/>
        <v>0.3879999999999999</v>
      </c>
      <c r="AC30" s="10">
        <f t="shared" si="7"/>
        <v>0.43000000000000016</v>
      </c>
      <c r="AD30" s="9" t="s">
        <v>12</v>
      </c>
      <c r="AE30" s="55" t="s">
        <v>12</v>
      </c>
      <c r="AF30" s="55">
        <v>0.46899999999999997</v>
      </c>
      <c r="AG30" s="55">
        <v>0.53</v>
      </c>
      <c r="AH30" s="55">
        <v>0.59599999999999997</v>
      </c>
      <c r="AI30" s="3">
        <v>0.67500000000000004</v>
      </c>
      <c r="AJ30" s="3">
        <v>0.77100000000000002</v>
      </c>
      <c r="AK30" s="3" t="s">
        <v>12</v>
      </c>
      <c r="AL30" s="3">
        <v>0.97099999999999997</v>
      </c>
      <c r="AM30" s="15" t="s">
        <v>12</v>
      </c>
      <c r="AN30" s="10">
        <f t="shared" si="8"/>
        <v>0.77100000000000002</v>
      </c>
      <c r="AO30" s="9">
        <f t="shared" si="9"/>
        <v>0.17500000000000004</v>
      </c>
      <c r="AP30" s="10">
        <f t="shared" si="10"/>
        <v>0.19999999999999996</v>
      </c>
      <c r="AQ30" s="9" t="s">
        <v>12</v>
      </c>
      <c r="AR30" s="55" t="s">
        <v>12</v>
      </c>
      <c r="AS30" s="55">
        <v>1.6279999999999999</v>
      </c>
      <c r="AT30" s="55">
        <v>1.7030000000000001</v>
      </c>
      <c r="AU30" s="55">
        <v>1.7929999999999999</v>
      </c>
      <c r="AV30" s="3">
        <v>1.8959999999999999</v>
      </c>
      <c r="AW30" s="3">
        <v>2.028</v>
      </c>
      <c r="AX30" s="3" t="s">
        <v>12</v>
      </c>
      <c r="AY30" s="3">
        <v>2.3540000000000001</v>
      </c>
      <c r="AZ30" s="15" t="s">
        <v>12</v>
      </c>
      <c r="BA30" s="10">
        <f t="shared" si="11"/>
        <v>2.028</v>
      </c>
      <c r="BB30" s="9">
        <f t="shared" si="12"/>
        <v>0.2350000000000001</v>
      </c>
      <c r="BC30" s="10">
        <f t="shared" si="13"/>
        <v>0.32600000000000007</v>
      </c>
      <c r="BD30" s="9">
        <v>3.234</v>
      </c>
      <c r="BE30" s="3">
        <v>3.7490000000000001</v>
      </c>
      <c r="BF30" s="15">
        <v>4.3879999999999999</v>
      </c>
      <c r="BG30" s="15">
        <f t="shared" si="14"/>
        <v>3.7490000000000001</v>
      </c>
      <c r="BH30" s="9">
        <f t="shared" si="15"/>
        <v>0.51500000000000012</v>
      </c>
      <c r="BI30" s="10">
        <f t="shared" si="16"/>
        <v>0.63899999999999979</v>
      </c>
      <c r="BJ30" s="9">
        <v>3.29</v>
      </c>
      <c r="BK30" s="3">
        <v>3.851</v>
      </c>
      <c r="BL30" s="15">
        <v>4.5759999999999996</v>
      </c>
      <c r="BM30" s="15">
        <f t="shared" si="17"/>
        <v>3.851</v>
      </c>
      <c r="BN30" s="9">
        <f t="shared" si="18"/>
        <v>0.56099999999999994</v>
      </c>
      <c r="BO30" s="10">
        <f t="shared" si="19"/>
        <v>0.72499999999999964</v>
      </c>
      <c r="BP30">
        <f t="shared" si="20"/>
        <v>0</v>
      </c>
      <c r="BQ30" s="93">
        <f t="shared" si="21"/>
        <v>1.3273195876288666</v>
      </c>
      <c r="BR30" s="93">
        <f t="shared" si="22"/>
        <v>1.445876288659794</v>
      </c>
      <c r="BS30" s="93" t="str">
        <f>VLOOKUP(C30,'Koppeling locatie - aslocatie'!$A$2:$C$8139,2,FALSE)</f>
        <v>AM_EX_L_34-a_33</v>
      </c>
      <c r="BT30" s="93">
        <f>VLOOKUP($BS30,aslocaties_v01!$C$3:$AA$500,MATCH($K$3/10,aslocaties_v01!$C$2:$X$2),FALSE)</f>
        <v>3.1240000000000001</v>
      </c>
      <c r="BU30" s="93">
        <f>VLOOKUP(BS30,aslocaties_v01!$C$3:$AA$500,MATCH($K$3,aslocaties_v01!$C$2:$X$2),FALSE)</f>
        <v>3.51</v>
      </c>
      <c r="BV30" s="93">
        <f>VLOOKUP(BS30,aslocaties_v01!$C$3:$AA$500,MATCH($K$3*10,aslocaties_v01!$C$2:$Y$2),FALSE)</f>
        <v>3.94</v>
      </c>
      <c r="BW30" s="93">
        <f t="shared" si="23"/>
        <v>0.38599999999999968</v>
      </c>
      <c r="BX30" s="93">
        <f t="shared" si="24"/>
        <v>0.43000000000000016</v>
      </c>
      <c r="BY30" s="94">
        <f t="shared" si="25"/>
        <v>5.1546391752582688E-3</v>
      </c>
      <c r="BZ30" s="94">
        <f t="shared" si="26"/>
        <v>0</v>
      </c>
      <c r="CA30" s="94">
        <f t="shared" si="27"/>
        <v>0</v>
      </c>
      <c r="CB30">
        <f t="shared" si="28"/>
        <v>2.0000000000002238E-3</v>
      </c>
      <c r="CC30" s="58">
        <f t="shared" si="29"/>
        <v>2.0000000000002238E-3</v>
      </c>
      <c r="CD30" s="95" t="b">
        <f t="shared" si="30"/>
        <v>0</v>
      </c>
      <c r="CE30" s="96" t="b">
        <f t="shared" si="31"/>
        <v>1</v>
      </c>
      <c r="CF30" t="b">
        <f t="shared" si="32"/>
        <v>1</v>
      </c>
      <c r="CG30" t="b">
        <f t="shared" si="33"/>
        <v>1</v>
      </c>
      <c r="CH30" s="84" t="b">
        <f t="shared" si="34"/>
        <v>1</v>
      </c>
      <c r="CI30">
        <f t="shared" si="35"/>
        <v>0.77100000000000002</v>
      </c>
      <c r="CJ30" t="b">
        <f t="shared" si="36"/>
        <v>1</v>
      </c>
      <c r="CK30" t="b">
        <f t="shared" si="37"/>
        <v>1</v>
      </c>
      <c r="CL30" s="84" t="b">
        <f t="shared" si="57"/>
        <v>1</v>
      </c>
      <c r="CM30">
        <f t="shared" si="38"/>
        <v>2.028</v>
      </c>
      <c r="CN30" t="b">
        <f t="shared" si="39"/>
        <v>1</v>
      </c>
      <c r="CO30" s="84">
        <f t="shared" si="40"/>
        <v>0.12016939601758059</v>
      </c>
      <c r="CP30" t="b">
        <f t="shared" si="41"/>
        <v>1</v>
      </c>
      <c r="CQ30" s="96" t="b">
        <f t="shared" si="42"/>
        <v>1</v>
      </c>
      <c r="CR30" t="b">
        <f t="shared" si="43"/>
        <v>1</v>
      </c>
      <c r="CS30" t="b">
        <f t="shared" si="44"/>
        <v>1</v>
      </c>
      <c r="CT30" t="b">
        <f t="shared" si="45"/>
        <v>1</v>
      </c>
      <c r="CU30" t="b">
        <f t="shared" si="46"/>
        <v>1</v>
      </c>
      <c r="CV30" s="84" t="b">
        <f t="shared" si="47"/>
        <v>1</v>
      </c>
      <c r="CW30" t="b">
        <f t="shared" si="48"/>
        <v>0</v>
      </c>
      <c r="CX30" t="b">
        <f t="shared" si="49"/>
        <v>0</v>
      </c>
      <c r="CY30" t="b">
        <f t="shared" si="50"/>
        <v>1</v>
      </c>
      <c r="CZ30" t="b">
        <f t="shared" si="51"/>
        <v>1</v>
      </c>
      <c r="DA30" s="84">
        <f t="shared" si="52"/>
        <v>1</v>
      </c>
      <c r="DB30" t="b">
        <f t="shared" si="53"/>
        <v>0</v>
      </c>
    </row>
    <row r="31" spans="1:106">
      <c r="A31" s="9">
        <v>381</v>
      </c>
      <c r="B31" s="3">
        <v>2</v>
      </c>
      <c r="C31" s="3" t="s">
        <v>1285</v>
      </c>
      <c r="D31" s="3" t="str">
        <f t="shared" si="0"/>
        <v>AM_1_34a-1_dk_0041</v>
      </c>
      <c r="E31" s="3" t="str">
        <f t="shared" si="1"/>
        <v>0041</v>
      </c>
      <c r="F31" s="3">
        <v>116730</v>
      </c>
      <c r="G31" s="15">
        <v>413639.34399999998</v>
      </c>
      <c r="H31" s="35" t="str">
        <f t="shared" si="2"/>
        <v>ja</v>
      </c>
      <c r="I31" s="42">
        <v>355</v>
      </c>
      <c r="J31" s="20" t="s">
        <v>2279</v>
      </c>
      <c r="K31" s="21">
        <v>10000</v>
      </c>
      <c r="L31" s="28">
        <f t="shared" si="54"/>
        <v>1</v>
      </c>
      <c r="M31" s="28">
        <f t="shared" si="55"/>
        <v>1</v>
      </c>
      <c r="N31" s="56">
        <f t="shared" si="3"/>
        <v>10000</v>
      </c>
      <c r="O31" s="33">
        <f t="shared" si="56"/>
        <v>292.39608183420432</v>
      </c>
      <c r="P31" s="37">
        <f t="shared" si="4"/>
        <v>133.74642520830523</v>
      </c>
      <c r="Q31" s="9" t="s">
        <v>12</v>
      </c>
      <c r="R31" s="55" t="s">
        <v>12</v>
      </c>
      <c r="S31" s="55">
        <v>2.75</v>
      </c>
      <c r="T31" s="55">
        <v>2.9289999999999998</v>
      </c>
      <c r="U31" s="55">
        <v>3.12</v>
      </c>
      <c r="V31" s="3">
        <v>3.2989999999999999</v>
      </c>
      <c r="W31" s="3">
        <v>3.5070000000000001</v>
      </c>
      <c r="X31" s="3" t="s">
        <v>12</v>
      </c>
      <c r="Y31" s="3">
        <v>3.9350000000000001</v>
      </c>
      <c r="Z31" s="15" t="s">
        <v>12</v>
      </c>
      <c r="AA31" s="10">
        <f t="shared" si="5"/>
        <v>3.5070000000000001</v>
      </c>
      <c r="AB31" s="9">
        <f t="shared" si="6"/>
        <v>0.38700000000000001</v>
      </c>
      <c r="AC31" s="10">
        <f t="shared" si="7"/>
        <v>0.42799999999999994</v>
      </c>
      <c r="AD31" s="9" t="s">
        <v>12</v>
      </c>
      <c r="AE31" s="55" t="s">
        <v>12</v>
      </c>
      <c r="AF31" s="55">
        <v>0.81</v>
      </c>
      <c r="AG31" s="55">
        <v>0.88900000000000001</v>
      </c>
      <c r="AH31" s="55">
        <v>0.98699999999999999</v>
      </c>
      <c r="AI31" s="3">
        <v>1.095</v>
      </c>
      <c r="AJ31" s="3">
        <v>1.228</v>
      </c>
      <c r="AK31" s="3" t="s">
        <v>12</v>
      </c>
      <c r="AL31" s="3">
        <v>1.504</v>
      </c>
      <c r="AM31" s="15" t="s">
        <v>12</v>
      </c>
      <c r="AN31" s="10">
        <f t="shared" si="8"/>
        <v>1.228</v>
      </c>
      <c r="AO31" s="9">
        <f t="shared" si="9"/>
        <v>0.24099999999999999</v>
      </c>
      <c r="AP31" s="10">
        <f t="shared" si="10"/>
        <v>0.27600000000000002</v>
      </c>
      <c r="AQ31" s="9" t="s">
        <v>12</v>
      </c>
      <c r="AR31" s="55" t="s">
        <v>12</v>
      </c>
      <c r="AS31" s="55">
        <v>2.4220000000000002</v>
      </c>
      <c r="AT31" s="55">
        <v>2.512</v>
      </c>
      <c r="AU31" s="55">
        <v>2.617</v>
      </c>
      <c r="AV31" s="3">
        <v>2.726</v>
      </c>
      <c r="AW31" s="3">
        <v>2.8559999999999999</v>
      </c>
      <c r="AX31" s="3" t="s">
        <v>12</v>
      </c>
      <c r="AY31" s="3">
        <v>3.1139999999999999</v>
      </c>
      <c r="AZ31" s="15" t="s">
        <v>12</v>
      </c>
      <c r="BA31" s="10">
        <f t="shared" si="11"/>
        <v>2.8559999999999999</v>
      </c>
      <c r="BB31" s="9">
        <f t="shared" si="12"/>
        <v>0.23899999999999988</v>
      </c>
      <c r="BC31" s="10">
        <f t="shared" si="13"/>
        <v>0.25800000000000001</v>
      </c>
      <c r="BD31" s="9">
        <v>4.077</v>
      </c>
      <c r="BE31" s="3">
        <v>4.7939999999999996</v>
      </c>
      <c r="BF31" s="15">
        <v>5.6820000000000004</v>
      </c>
      <c r="BG31" s="15">
        <f t="shared" si="14"/>
        <v>4.7939999999999996</v>
      </c>
      <c r="BH31" s="9">
        <f t="shared" si="15"/>
        <v>0.71699999999999964</v>
      </c>
      <c r="BI31" s="10">
        <f t="shared" si="16"/>
        <v>0.88800000000000079</v>
      </c>
      <c r="BJ31" s="9">
        <v>4.4710000000000001</v>
      </c>
      <c r="BK31" s="3">
        <v>5.3780000000000001</v>
      </c>
      <c r="BL31" s="15">
        <v>6.51</v>
      </c>
      <c r="BM31" s="15">
        <f t="shared" si="17"/>
        <v>5.3780000000000001</v>
      </c>
      <c r="BN31" s="9">
        <f t="shared" si="18"/>
        <v>0.90700000000000003</v>
      </c>
      <c r="BO31" s="10">
        <f t="shared" si="19"/>
        <v>1.1319999999999997</v>
      </c>
      <c r="BP31">
        <f t="shared" si="20"/>
        <v>0</v>
      </c>
      <c r="BQ31" s="93">
        <f t="shared" si="21"/>
        <v>1.8527131782945727</v>
      </c>
      <c r="BR31" s="93">
        <f t="shared" si="22"/>
        <v>2.3436692506459949</v>
      </c>
      <c r="BS31" s="93" t="str">
        <f>VLOOKUP(C31,'Koppeling locatie - aslocatie'!$A$2:$C$8139,2,FALSE)</f>
        <v>amer252</v>
      </c>
      <c r="BT31" s="93">
        <f>VLOOKUP($BS31,aslocaties_v01!$C$3:$AA$500,MATCH($K$3/10,aslocaties_v01!$C$2:$X$2),FALSE)</f>
        <v>3.1150000000000002</v>
      </c>
      <c r="BU31" s="93">
        <f>VLOOKUP(BS31,aslocaties_v01!$C$3:$AA$500,MATCH($K$3,aslocaties_v01!$C$2:$X$2),FALSE)</f>
        <v>3.5019999999999998</v>
      </c>
      <c r="BV31" s="93">
        <f>VLOOKUP(BS31,aslocaties_v01!$C$3:$AA$500,MATCH($K$3*10,aslocaties_v01!$C$2:$Y$2),FALSE)</f>
        <v>3.931</v>
      </c>
      <c r="BW31" s="93">
        <f t="shared" si="23"/>
        <v>0.38699999999999957</v>
      </c>
      <c r="BX31" s="93">
        <f t="shared" si="24"/>
        <v>0.42900000000000027</v>
      </c>
      <c r="BY31" s="94">
        <f t="shared" si="25"/>
        <v>1.1102230246251565E-15</v>
      </c>
      <c r="BZ31" s="94">
        <f t="shared" si="26"/>
        <v>2.3364485981316463E-3</v>
      </c>
      <c r="CA31" s="94">
        <f t="shared" si="27"/>
        <v>4.9999999999998934E-3</v>
      </c>
      <c r="CB31">
        <f t="shared" si="28"/>
        <v>5.0000000000003375E-3</v>
      </c>
      <c r="CC31" s="58">
        <f t="shared" si="29"/>
        <v>4.0000000000000036E-3</v>
      </c>
      <c r="CD31" s="95" t="b">
        <f t="shared" si="30"/>
        <v>0</v>
      </c>
      <c r="CE31" s="96" t="b">
        <f t="shared" si="31"/>
        <v>1</v>
      </c>
      <c r="CF31" t="b">
        <f t="shared" si="32"/>
        <v>1</v>
      </c>
      <c r="CG31" t="b">
        <f t="shared" si="33"/>
        <v>1</v>
      </c>
      <c r="CH31" s="84" t="b">
        <f t="shared" si="34"/>
        <v>1</v>
      </c>
      <c r="CI31">
        <f t="shared" si="35"/>
        <v>1.228</v>
      </c>
      <c r="CJ31" t="b">
        <f t="shared" si="36"/>
        <v>1</v>
      </c>
      <c r="CK31" t="b">
        <f t="shared" si="37"/>
        <v>1</v>
      </c>
      <c r="CL31" s="84" t="b">
        <f t="shared" si="57"/>
        <v>1</v>
      </c>
      <c r="CM31">
        <f t="shared" si="38"/>
        <v>2.8559999999999999</v>
      </c>
      <c r="CN31" t="b">
        <f t="shared" si="39"/>
        <v>1</v>
      </c>
      <c r="CO31" s="84">
        <f t="shared" si="40"/>
        <v>9.6506677080082912E-2</v>
      </c>
      <c r="CP31" t="b">
        <f t="shared" si="41"/>
        <v>1</v>
      </c>
      <c r="CQ31" s="96" t="b">
        <f t="shared" si="42"/>
        <v>1</v>
      </c>
      <c r="CR31" t="b">
        <f t="shared" si="43"/>
        <v>0</v>
      </c>
      <c r="CS31" t="b">
        <f t="shared" si="44"/>
        <v>0</v>
      </c>
      <c r="CT31" t="b">
        <f t="shared" si="45"/>
        <v>1</v>
      </c>
      <c r="CU31" t="b">
        <f t="shared" si="46"/>
        <v>1</v>
      </c>
      <c r="CV31" s="84" t="b">
        <f t="shared" si="47"/>
        <v>1</v>
      </c>
      <c r="CW31" t="b">
        <f t="shared" si="48"/>
        <v>0</v>
      </c>
      <c r="CX31" t="b">
        <f t="shared" si="49"/>
        <v>0</v>
      </c>
      <c r="CY31" t="b">
        <f t="shared" si="50"/>
        <v>1</v>
      </c>
      <c r="CZ31" t="b">
        <f t="shared" si="51"/>
        <v>1</v>
      </c>
      <c r="DA31" s="84">
        <f t="shared" si="52"/>
        <v>2</v>
      </c>
      <c r="DB31" t="b">
        <f t="shared" si="53"/>
        <v>0</v>
      </c>
    </row>
    <row r="32" spans="1:106">
      <c r="A32" s="9">
        <v>382</v>
      </c>
      <c r="B32" s="3">
        <v>2</v>
      </c>
      <c r="C32" s="3" t="s">
        <v>1286</v>
      </c>
      <c r="D32" s="3" t="str">
        <f t="shared" si="0"/>
        <v>AM_1_34a-1_dk_0042</v>
      </c>
      <c r="E32" s="3" t="str">
        <f t="shared" si="1"/>
        <v>0042</v>
      </c>
      <c r="F32" s="3">
        <v>116609.484</v>
      </c>
      <c r="G32" s="15">
        <v>413581.34399999998</v>
      </c>
      <c r="H32" s="35" t="str">
        <f t="shared" si="2"/>
        <v>ja</v>
      </c>
      <c r="I32" s="42">
        <v>332</v>
      </c>
      <c r="J32" s="20" t="s">
        <v>2279</v>
      </c>
      <c r="K32" s="21">
        <v>10000</v>
      </c>
      <c r="L32" s="28">
        <f t="shared" si="54"/>
        <v>1</v>
      </c>
      <c r="M32" s="28">
        <f t="shared" si="55"/>
        <v>1</v>
      </c>
      <c r="N32" s="56">
        <f t="shared" si="3"/>
        <v>10000</v>
      </c>
      <c r="O32" s="33">
        <f t="shared" si="56"/>
        <v>133.74642520830523</v>
      </c>
      <c r="P32" s="37">
        <f t="shared" si="4"/>
        <v>93.83779013273066</v>
      </c>
      <c r="Q32" s="9" t="s">
        <v>12</v>
      </c>
      <c r="R32" s="55" t="s">
        <v>12</v>
      </c>
      <c r="S32" s="55">
        <v>2.7450000000000001</v>
      </c>
      <c r="T32" s="55">
        <v>2.9239999999999999</v>
      </c>
      <c r="U32" s="55">
        <v>3.1150000000000002</v>
      </c>
      <c r="V32" s="3">
        <v>3.294</v>
      </c>
      <c r="W32" s="3">
        <v>3.5019999999999998</v>
      </c>
      <c r="X32" s="3" t="s">
        <v>12</v>
      </c>
      <c r="Y32" s="3">
        <v>3.93</v>
      </c>
      <c r="Z32" s="15" t="s">
        <v>12</v>
      </c>
      <c r="AA32" s="10">
        <f t="shared" si="5"/>
        <v>3.5019999999999998</v>
      </c>
      <c r="AB32" s="9">
        <f t="shared" si="6"/>
        <v>0.38699999999999957</v>
      </c>
      <c r="AC32" s="10">
        <f t="shared" si="7"/>
        <v>0.42800000000000038</v>
      </c>
      <c r="AD32" s="9" t="s">
        <v>12</v>
      </c>
      <c r="AE32" s="55" t="s">
        <v>12</v>
      </c>
      <c r="AF32" s="55">
        <v>0.86099999999999999</v>
      </c>
      <c r="AG32" s="55">
        <v>0.93799999999999994</v>
      </c>
      <c r="AH32" s="55">
        <v>1.0309999999999999</v>
      </c>
      <c r="AI32" s="3">
        <v>1.1359999999999999</v>
      </c>
      <c r="AJ32" s="3">
        <v>1.2709999999999999</v>
      </c>
      <c r="AK32" s="3" t="s">
        <v>12</v>
      </c>
      <c r="AL32" s="3">
        <v>1.5529999999999999</v>
      </c>
      <c r="AM32" s="15" t="s">
        <v>12</v>
      </c>
      <c r="AN32" s="10">
        <f t="shared" si="8"/>
        <v>1.2709999999999999</v>
      </c>
      <c r="AO32" s="9">
        <f t="shared" si="9"/>
        <v>0.24</v>
      </c>
      <c r="AP32" s="10">
        <f t="shared" si="10"/>
        <v>0.28200000000000003</v>
      </c>
      <c r="AQ32" s="9" t="s">
        <v>12</v>
      </c>
      <c r="AR32" s="55" t="s">
        <v>12</v>
      </c>
      <c r="AS32" s="55">
        <v>2.6469999999999998</v>
      </c>
      <c r="AT32" s="55">
        <v>2.7389999999999999</v>
      </c>
      <c r="AU32" s="55">
        <v>2.843</v>
      </c>
      <c r="AV32" s="3">
        <v>2.952</v>
      </c>
      <c r="AW32" s="3">
        <v>3.085</v>
      </c>
      <c r="AX32" s="3" t="s">
        <v>12</v>
      </c>
      <c r="AY32" s="3">
        <v>3.3420000000000001</v>
      </c>
      <c r="AZ32" s="15" t="s">
        <v>12</v>
      </c>
      <c r="BA32" s="10">
        <f t="shared" si="11"/>
        <v>3.085</v>
      </c>
      <c r="BB32" s="9">
        <f t="shared" si="12"/>
        <v>0.24199999999999999</v>
      </c>
      <c r="BC32" s="10">
        <f t="shared" si="13"/>
        <v>0.25700000000000012</v>
      </c>
      <c r="BD32" s="9">
        <v>4.3170000000000002</v>
      </c>
      <c r="BE32" s="3">
        <v>5.0910000000000002</v>
      </c>
      <c r="BF32" s="15">
        <v>6.0339999999999998</v>
      </c>
      <c r="BG32" s="15">
        <f t="shared" si="14"/>
        <v>5.0910000000000002</v>
      </c>
      <c r="BH32" s="9">
        <f t="shared" si="15"/>
        <v>0.77400000000000002</v>
      </c>
      <c r="BI32" s="10">
        <f t="shared" si="16"/>
        <v>0.94299999999999962</v>
      </c>
      <c r="BJ32" s="9">
        <v>4.7380000000000004</v>
      </c>
      <c r="BK32" s="3">
        <v>5.7030000000000003</v>
      </c>
      <c r="BL32" s="15">
        <v>6.88</v>
      </c>
      <c r="BM32" s="15">
        <f t="shared" si="17"/>
        <v>5.7030000000000003</v>
      </c>
      <c r="BN32" s="9">
        <f t="shared" si="18"/>
        <v>0.96499999999999986</v>
      </c>
      <c r="BO32" s="10">
        <f t="shared" si="19"/>
        <v>1.1769999999999996</v>
      </c>
      <c r="BP32">
        <f t="shared" si="20"/>
        <v>0</v>
      </c>
      <c r="BQ32" s="93">
        <f t="shared" si="21"/>
        <v>2.0000000000000022</v>
      </c>
      <c r="BR32" s="93">
        <f t="shared" si="22"/>
        <v>2.4935400516795889</v>
      </c>
      <c r="BS32" s="93" t="str">
        <f>VLOOKUP(C32,'Koppeling locatie - aslocatie'!$A$2:$C$8139,2,FALSE)</f>
        <v>amer252</v>
      </c>
      <c r="BT32" s="93">
        <f>VLOOKUP($BS32,aslocaties_v01!$C$3:$AA$500,MATCH($K$3/10,aslocaties_v01!$C$2:$X$2),FALSE)</f>
        <v>3.1150000000000002</v>
      </c>
      <c r="BU32" s="93">
        <f>VLOOKUP(BS32,aslocaties_v01!$C$3:$AA$500,MATCH($K$3,aslocaties_v01!$C$2:$X$2),FALSE)</f>
        <v>3.5019999999999998</v>
      </c>
      <c r="BV32" s="93">
        <f>VLOOKUP(BS32,aslocaties_v01!$C$3:$AA$500,MATCH($K$3*10,aslocaties_v01!$C$2:$Y$2),FALSE)</f>
        <v>3.931</v>
      </c>
      <c r="BW32" s="93">
        <f t="shared" si="23"/>
        <v>0.38699999999999957</v>
      </c>
      <c r="BX32" s="93">
        <f t="shared" si="24"/>
        <v>0.42900000000000027</v>
      </c>
      <c r="BY32" s="94">
        <f t="shared" si="25"/>
        <v>0</v>
      </c>
      <c r="BZ32" s="94">
        <f t="shared" si="26"/>
        <v>2.3364485981305361E-3</v>
      </c>
      <c r="CA32" s="94">
        <f t="shared" si="27"/>
        <v>0</v>
      </c>
      <c r="CB32">
        <f t="shared" si="28"/>
        <v>0</v>
      </c>
      <c r="CC32" s="58">
        <f t="shared" si="29"/>
        <v>9.9999999999988987E-4</v>
      </c>
      <c r="CD32" s="95" t="b">
        <f t="shared" si="30"/>
        <v>0</v>
      </c>
      <c r="CE32" s="96" t="b">
        <f t="shared" si="31"/>
        <v>1</v>
      </c>
      <c r="CF32" t="b">
        <f t="shared" si="32"/>
        <v>1</v>
      </c>
      <c r="CG32" t="b">
        <f t="shared" si="33"/>
        <v>1</v>
      </c>
      <c r="CH32" s="84" t="b">
        <f t="shared" si="34"/>
        <v>1</v>
      </c>
      <c r="CI32">
        <f t="shared" si="35"/>
        <v>1.2709999999999999</v>
      </c>
      <c r="CJ32" t="b">
        <f t="shared" si="36"/>
        <v>1</v>
      </c>
      <c r="CK32" t="b">
        <f t="shared" si="37"/>
        <v>0</v>
      </c>
      <c r="CL32" s="84" t="b">
        <f t="shared" si="57"/>
        <v>1</v>
      </c>
      <c r="CM32">
        <f t="shared" si="38"/>
        <v>3.085</v>
      </c>
      <c r="CN32" t="b">
        <f t="shared" si="39"/>
        <v>1</v>
      </c>
      <c r="CO32" s="84">
        <f t="shared" si="40"/>
        <v>8.5607263644979462E-2</v>
      </c>
      <c r="CP32" t="b">
        <f t="shared" si="41"/>
        <v>1</v>
      </c>
      <c r="CQ32" s="96" t="b">
        <f t="shared" si="42"/>
        <v>1</v>
      </c>
      <c r="CR32" t="b">
        <f t="shared" si="43"/>
        <v>0</v>
      </c>
      <c r="CS32" t="b">
        <f t="shared" si="44"/>
        <v>0</v>
      </c>
      <c r="CT32" t="b">
        <f t="shared" si="45"/>
        <v>1</v>
      </c>
      <c r="CU32" t="b">
        <f t="shared" si="46"/>
        <v>1</v>
      </c>
      <c r="CV32" s="84" t="b">
        <f t="shared" si="47"/>
        <v>1</v>
      </c>
      <c r="CW32" t="b">
        <f t="shared" si="48"/>
        <v>0</v>
      </c>
      <c r="CX32" t="b">
        <f t="shared" si="49"/>
        <v>0</v>
      </c>
      <c r="CY32" t="b">
        <f t="shared" si="50"/>
        <v>1</v>
      </c>
      <c r="CZ32" t="b">
        <f t="shared" si="51"/>
        <v>1</v>
      </c>
      <c r="DA32" s="84">
        <f t="shared" si="52"/>
        <v>2</v>
      </c>
      <c r="DB32" t="b">
        <f t="shared" si="53"/>
        <v>0</v>
      </c>
    </row>
    <row r="33" spans="1:106">
      <c r="A33" s="9">
        <v>383</v>
      </c>
      <c r="B33" s="3">
        <v>2</v>
      </c>
      <c r="C33" s="3" t="s">
        <v>1287</v>
      </c>
      <c r="D33" s="3" t="str">
        <f t="shared" si="0"/>
        <v>AM_1_34a-1_dk_0043</v>
      </c>
      <c r="E33" s="3" t="str">
        <f t="shared" si="1"/>
        <v>0043</v>
      </c>
      <c r="F33" s="3">
        <v>116528.94500000001</v>
      </c>
      <c r="G33" s="15">
        <v>413533.18800000002</v>
      </c>
      <c r="H33" s="35" t="str">
        <f t="shared" si="2"/>
        <v>ja</v>
      </c>
      <c r="I33" s="42">
        <v>353</v>
      </c>
      <c r="J33" s="20" t="s">
        <v>2279</v>
      </c>
      <c r="K33" s="21">
        <v>10000</v>
      </c>
      <c r="L33" s="28">
        <f t="shared" si="54"/>
        <v>1</v>
      </c>
      <c r="M33" s="28">
        <f t="shared" si="55"/>
        <v>1</v>
      </c>
      <c r="N33" s="56">
        <f t="shared" si="3"/>
        <v>10000</v>
      </c>
      <c r="O33" s="33">
        <f t="shared" si="56"/>
        <v>93.83779013273066</v>
      </c>
      <c r="P33" s="37">
        <f t="shared" si="4"/>
        <v>88.473006640444765</v>
      </c>
      <c r="Q33" s="9" t="s">
        <v>12</v>
      </c>
      <c r="R33" s="55" t="s">
        <v>12</v>
      </c>
      <c r="S33" s="55">
        <v>2.7410000000000001</v>
      </c>
      <c r="T33" s="55">
        <v>2.919</v>
      </c>
      <c r="U33" s="55">
        <v>3.11</v>
      </c>
      <c r="V33" s="3">
        <v>3.2890000000000001</v>
      </c>
      <c r="W33" s="3">
        <v>3.4969999999999999</v>
      </c>
      <c r="X33" s="3" t="s">
        <v>12</v>
      </c>
      <c r="Y33" s="3">
        <v>3.9260000000000002</v>
      </c>
      <c r="Z33" s="15" t="s">
        <v>12</v>
      </c>
      <c r="AA33" s="10">
        <f t="shared" si="5"/>
        <v>3.4969999999999999</v>
      </c>
      <c r="AB33" s="9">
        <f t="shared" si="6"/>
        <v>0.38700000000000001</v>
      </c>
      <c r="AC33" s="10">
        <f t="shared" si="7"/>
        <v>0.42900000000000027</v>
      </c>
      <c r="AD33" s="9" t="s">
        <v>12</v>
      </c>
      <c r="AE33" s="55" t="s">
        <v>12</v>
      </c>
      <c r="AF33" s="55">
        <v>0.86399999999999999</v>
      </c>
      <c r="AG33" s="55">
        <v>0.94099999999999995</v>
      </c>
      <c r="AH33" s="55">
        <v>1.0329999999999999</v>
      </c>
      <c r="AI33" s="3">
        <v>1.1379999999999999</v>
      </c>
      <c r="AJ33" s="3">
        <v>1.272</v>
      </c>
      <c r="AK33" s="3" t="s">
        <v>12</v>
      </c>
      <c r="AL33" s="3">
        <v>1.5549999999999999</v>
      </c>
      <c r="AM33" s="15" t="s">
        <v>12</v>
      </c>
      <c r="AN33" s="10">
        <f t="shared" si="8"/>
        <v>1.272</v>
      </c>
      <c r="AO33" s="9">
        <f t="shared" si="9"/>
        <v>0.2390000000000001</v>
      </c>
      <c r="AP33" s="10">
        <f t="shared" si="10"/>
        <v>0.28299999999999992</v>
      </c>
      <c r="AQ33" s="9" t="s">
        <v>12</v>
      </c>
      <c r="AR33" s="55" t="s">
        <v>12</v>
      </c>
      <c r="AS33" s="55">
        <v>2.6459999999999999</v>
      </c>
      <c r="AT33" s="55">
        <v>2.7360000000000002</v>
      </c>
      <c r="AU33" s="55">
        <v>2.8410000000000002</v>
      </c>
      <c r="AV33" s="3">
        <v>2.9510000000000001</v>
      </c>
      <c r="AW33" s="3">
        <v>3.0870000000000002</v>
      </c>
      <c r="AX33" s="3" t="s">
        <v>12</v>
      </c>
      <c r="AY33" s="3">
        <v>3.351</v>
      </c>
      <c r="AZ33" s="15" t="s">
        <v>12</v>
      </c>
      <c r="BA33" s="10">
        <f t="shared" si="11"/>
        <v>3.0870000000000002</v>
      </c>
      <c r="BB33" s="9">
        <f t="shared" si="12"/>
        <v>0.246</v>
      </c>
      <c r="BC33" s="10">
        <f t="shared" si="13"/>
        <v>0.26399999999999979</v>
      </c>
      <c r="BD33" s="9">
        <v>4.2450000000000001</v>
      </c>
      <c r="BE33" s="3">
        <v>4.992</v>
      </c>
      <c r="BF33" s="15">
        <v>5.9009999999999998</v>
      </c>
      <c r="BG33" s="15">
        <f t="shared" si="14"/>
        <v>4.992</v>
      </c>
      <c r="BH33" s="9">
        <f t="shared" si="15"/>
        <v>0.74699999999999989</v>
      </c>
      <c r="BI33" s="10">
        <f t="shared" si="16"/>
        <v>0.90899999999999981</v>
      </c>
      <c r="BJ33" s="9">
        <v>4.5880000000000001</v>
      </c>
      <c r="BK33" s="3">
        <v>5.4960000000000004</v>
      </c>
      <c r="BL33" s="15">
        <v>6.6219999999999999</v>
      </c>
      <c r="BM33" s="15">
        <f t="shared" si="17"/>
        <v>5.4960000000000004</v>
      </c>
      <c r="BN33" s="9">
        <f t="shared" si="18"/>
        <v>0.90800000000000036</v>
      </c>
      <c r="BO33" s="10">
        <f t="shared" si="19"/>
        <v>1.1259999999999994</v>
      </c>
      <c r="BP33">
        <f t="shared" si="20"/>
        <v>0</v>
      </c>
      <c r="BQ33" s="93">
        <f t="shared" si="21"/>
        <v>1.9302325581395345</v>
      </c>
      <c r="BR33" s="93">
        <f t="shared" si="22"/>
        <v>2.346253229974161</v>
      </c>
      <c r="BS33" s="93" t="str">
        <f>VLOOKUP(C33,'Koppeling locatie - aslocatie'!$A$2:$C$8139,2,FALSE)</f>
        <v>amer252</v>
      </c>
      <c r="BT33" s="93">
        <f>VLOOKUP($BS33,aslocaties_v01!$C$3:$AA$500,MATCH($K$3/10,aslocaties_v01!$C$2:$X$2),FALSE)</f>
        <v>3.1150000000000002</v>
      </c>
      <c r="BU33" s="93">
        <f>VLOOKUP(BS33,aslocaties_v01!$C$3:$AA$500,MATCH($K$3,aslocaties_v01!$C$2:$X$2),FALSE)</f>
        <v>3.5019999999999998</v>
      </c>
      <c r="BV33" s="93">
        <f>VLOOKUP(BS33,aslocaties_v01!$C$3:$AA$500,MATCH($K$3*10,aslocaties_v01!$C$2:$Y$2),FALSE)</f>
        <v>3.931</v>
      </c>
      <c r="BW33" s="93">
        <f t="shared" si="23"/>
        <v>0.38699999999999957</v>
      </c>
      <c r="BX33" s="93">
        <f t="shared" si="24"/>
        <v>0.42900000000000027</v>
      </c>
      <c r="BY33" s="94">
        <f t="shared" si="25"/>
        <v>1.1102230246251565E-15</v>
      </c>
      <c r="BZ33" s="94">
        <f t="shared" si="26"/>
        <v>0</v>
      </c>
      <c r="CA33" s="94">
        <f t="shared" si="27"/>
        <v>5.0000000000003375E-3</v>
      </c>
      <c r="CB33">
        <f t="shared" si="28"/>
        <v>4.9999999999998934E-3</v>
      </c>
      <c r="CC33" s="58">
        <f t="shared" si="29"/>
        <v>4.9999999999998934E-3</v>
      </c>
      <c r="CD33" s="95" t="b">
        <f t="shared" si="30"/>
        <v>0</v>
      </c>
      <c r="CE33" s="96" t="b">
        <f t="shared" si="31"/>
        <v>1</v>
      </c>
      <c r="CF33" t="b">
        <f t="shared" si="32"/>
        <v>1</v>
      </c>
      <c r="CG33" t="b">
        <f t="shared" si="33"/>
        <v>1</v>
      </c>
      <c r="CH33" s="84" t="b">
        <f t="shared" si="34"/>
        <v>1</v>
      </c>
      <c r="CI33">
        <f t="shared" si="35"/>
        <v>1.272</v>
      </c>
      <c r="CJ33" t="b">
        <f t="shared" si="36"/>
        <v>1</v>
      </c>
      <c r="CK33" t="b">
        <f t="shared" si="37"/>
        <v>0</v>
      </c>
      <c r="CL33" s="84" t="b">
        <f t="shared" si="57"/>
        <v>1</v>
      </c>
      <c r="CM33">
        <f t="shared" si="38"/>
        <v>3.0870000000000002</v>
      </c>
      <c r="CN33" t="b">
        <f t="shared" si="39"/>
        <v>1</v>
      </c>
      <c r="CO33" s="84">
        <f t="shared" si="40"/>
        <v>8.5563640431651766E-2</v>
      </c>
      <c r="CP33" t="b">
        <f t="shared" si="41"/>
        <v>1</v>
      </c>
      <c r="CQ33" s="96" t="b">
        <f t="shared" si="42"/>
        <v>1</v>
      </c>
      <c r="CR33" t="b">
        <f t="shared" si="43"/>
        <v>0</v>
      </c>
      <c r="CS33" t="b">
        <f t="shared" si="44"/>
        <v>0</v>
      </c>
      <c r="CT33" t="b">
        <f t="shared" si="45"/>
        <v>1</v>
      </c>
      <c r="CU33" t="b">
        <f t="shared" si="46"/>
        <v>1</v>
      </c>
      <c r="CV33" s="84" t="b">
        <f t="shared" si="47"/>
        <v>1</v>
      </c>
      <c r="CW33" t="b">
        <f t="shared" si="48"/>
        <v>0</v>
      </c>
      <c r="CX33" t="b">
        <f t="shared" si="49"/>
        <v>0</v>
      </c>
      <c r="CY33" t="b">
        <f t="shared" si="50"/>
        <v>1</v>
      </c>
      <c r="CZ33" t="b">
        <f t="shared" si="51"/>
        <v>1</v>
      </c>
      <c r="DA33" s="84">
        <f t="shared" si="52"/>
        <v>2</v>
      </c>
      <c r="DB33" t="b">
        <f t="shared" si="53"/>
        <v>0</v>
      </c>
    </row>
    <row r="34" spans="1:106">
      <c r="A34" s="9">
        <v>384</v>
      </c>
      <c r="B34" s="3">
        <v>2</v>
      </c>
      <c r="C34" s="3" t="s">
        <v>1288</v>
      </c>
      <c r="D34" s="3" t="str">
        <f t="shared" si="0"/>
        <v>AM_1_34a-1_dk_0044</v>
      </c>
      <c r="E34" s="3" t="str">
        <f t="shared" si="1"/>
        <v>0044</v>
      </c>
      <c r="F34" s="3">
        <v>116441.54700000001</v>
      </c>
      <c r="G34" s="15">
        <v>413519.43800000002</v>
      </c>
      <c r="H34" s="35" t="str">
        <f t="shared" si="2"/>
        <v>ja</v>
      </c>
      <c r="I34" s="42">
        <v>355</v>
      </c>
      <c r="J34" s="20" t="s">
        <v>2279</v>
      </c>
      <c r="K34" s="21">
        <v>10000</v>
      </c>
      <c r="L34" s="28">
        <f t="shared" si="54"/>
        <v>1</v>
      </c>
      <c r="M34" s="28">
        <f t="shared" si="55"/>
        <v>1</v>
      </c>
      <c r="N34" s="56">
        <f t="shared" si="3"/>
        <v>10000</v>
      </c>
      <c r="O34" s="33">
        <f t="shared" si="56"/>
        <v>88.473006640444765</v>
      </c>
      <c r="P34" s="37">
        <f t="shared" si="4"/>
        <v>88.678025880147757</v>
      </c>
      <c r="Q34" s="9" t="s">
        <v>12</v>
      </c>
      <c r="R34" s="55" t="s">
        <v>12</v>
      </c>
      <c r="S34" s="55">
        <v>2.7360000000000002</v>
      </c>
      <c r="T34" s="55">
        <v>2.9140000000000001</v>
      </c>
      <c r="U34" s="55">
        <v>3.1040000000000001</v>
      </c>
      <c r="V34" s="3">
        <v>3.2829999999999999</v>
      </c>
      <c r="W34" s="3">
        <v>3.4910000000000001</v>
      </c>
      <c r="X34" s="3" t="s">
        <v>12</v>
      </c>
      <c r="Y34" s="3">
        <v>3.9209999999999998</v>
      </c>
      <c r="Z34" s="15" t="s">
        <v>12</v>
      </c>
      <c r="AA34" s="10">
        <f t="shared" si="5"/>
        <v>3.4910000000000001</v>
      </c>
      <c r="AB34" s="9">
        <f t="shared" si="6"/>
        <v>0.38700000000000001</v>
      </c>
      <c r="AC34" s="10">
        <f t="shared" si="7"/>
        <v>0.42999999999999972</v>
      </c>
      <c r="AD34" s="9" t="s">
        <v>12</v>
      </c>
      <c r="AE34" s="55" t="s">
        <v>12</v>
      </c>
      <c r="AF34" s="55">
        <v>0.84799999999999998</v>
      </c>
      <c r="AG34" s="55">
        <v>0.92300000000000004</v>
      </c>
      <c r="AH34" s="55">
        <v>1.0129999999999999</v>
      </c>
      <c r="AI34" s="3">
        <v>1.117</v>
      </c>
      <c r="AJ34" s="3">
        <v>1.2490000000000001</v>
      </c>
      <c r="AK34" s="3" t="s">
        <v>12</v>
      </c>
      <c r="AL34" s="3">
        <v>1.5229999999999999</v>
      </c>
      <c r="AM34" s="15" t="s">
        <v>12</v>
      </c>
      <c r="AN34" s="10">
        <f t="shared" si="8"/>
        <v>1.2490000000000001</v>
      </c>
      <c r="AO34" s="9">
        <f t="shared" si="9"/>
        <v>0.23600000000000021</v>
      </c>
      <c r="AP34" s="10">
        <f t="shared" si="10"/>
        <v>0.2739999999999998</v>
      </c>
      <c r="AQ34" s="9" t="s">
        <v>12</v>
      </c>
      <c r="AR34" s="55" t="s">
        <v>12</v>
      </c>
      <c r="AS34" s="55">
        <v>2.6379999999999999</v>
      </c>
      <c r="AT34" s="55">
        <v>2.7280000000000002</v>
      </c>
      <c r="AU34" s="55">
        <v>2.827</v>
      </c>
      <c r="AV34" s="3">
        <v>2.9319999999999999</v>
      </c>
      <c r="AW34" s="3">
        <v>3.0579999999999998</v>
      </c>
      <c r="AX34" s="3" t="s">
        <v>12</v>
      </c>
      <c r="AY34" s="3">
        <v>3.302</v>
      </c>
      <c r="AZ34" s="15" t="s">
        <v>12</v>
      </c>
      <c r="BA34" s="10">
        <f t="shared" si="11"/>
        <v>3.0579999999999998</v>
      </c>
      <c r="BB34" s="9">
        <f t="shared" si="12"/>
        <v>0.23099999999999987</v>
      </c>
      <c r="BC34" s="10">
        <f t="shared" si="13"/>
        <v>0.24400000000000022</v>
      </c>
      <c r="BD34" s="9">
        <v>4.1669999999999998</v>
      </c>
      <c r="BE34" s="3">
        <v>4.8929999999999998</v>
      </c>
      <c r="BF34" s="15">
        <v>5.77</v>
      </c>
      <c r="BG34" s="15">
        <f t="shared" si="14"/>
        <v>4.8929999999999998</v>
      </c>
      <c r="BH34" s="9">
        <f t="shared" si="15"/>
        <v>0.72599999999999998</v>
      </c>
      <c r="BI34" s="10">
        <f t="shared" si="16"/>
        <v>0.87699999999999978</v>
      </c>
      <c r="BJ34" s="9">
        <v>4.4790000000000001</v>
      </c>
      <c r="BK34" s="3">
        <v>5.3540000000000001</v>
      </c>
      <c r="BL34" s="15">
        <v>6.4379999999999997</v>
      </c>
      <c r="BM34" s="15">
        <f t="shared" si="17"/>
        <v>5.3540000000000001</v>
      </c>
      <c r="BN34" s="9">
        <f t="shared" si="18"/>
        <v>0.875</v>
      </c>
      <c r="BO34" s="10">
        <f t="shared" si="19"/>
        <v>1.0839999999999996</v>
      </c>
      <c r="BP34">
        <f t="shared" si="20"/>
        <v>0</v>
      </c>
      <c r="BQ34" s="93">
        <f t="shared" si="21"/>
        <v>1.875968992248062</v>
      </c>
      <c r="BR34" s="93">
        <f t="shared" si="22"/>
        <v>2.2609819121447026</v>
      </c>
      <c r="BS34" s="93" t="str">
        <f>VLOOKUP(C34,'Koppeling locatie - aslocatie'!$A$2:$C$8139,2,FALSE)</f>
        <v>amer252</v>
      </c>
      <c r="BT34" s="93">
        <f>VLOOKUP($BS34,aslocaties_v01!$C$3:$AA$500,MATCH($K$3/10,aslocaties_v01!$C$2:$X$2),FALSE)</f>
        <v>3.1150000000000002</v>
      </c>
      <c r="BU34" s="93">
        <f>VLOOKUP(BS34,aslocaties_v01!$C$3:$AA$500,MATCH($K$3,aslocaties_v01!$C$2:$X$2),FALSE)</f>
        <v>3.5019999999999998</v>
      </c>
      <c r="BV34" s="93">
        <f>VLOOKUP(BS34,aslocaties_v01!$C$3:$AA$500,MATCH($K$3*10,aslocaties_v01!$C$2:$Y$2),FALSE)</f>
        <v>3.931</v>
      </c>
      <c r="BW34" s="93">
        <f t="shared" si="23"/>
        <v>0.38699999999999957</v>
      </c>
      <c r="BX34" s="93">
        <f t="shared" si="24"/>
        <v>0.42900000000000027</v>
      </c>
      <c r="BY34" s="94">
        <f t="shared" si="25"/>
        <v>1.1102230246251565E-15</v>
      </c>
      <c r="BZ34" s="94">
        <f t="shared" si="26"/>
        <v>2.3255813953475535E-3</v>
      </c>
      <c r="CA34" s="94">
        <f t="shared" si="27"/>
        <v>1.1000000000000121E-2</v>
      </c>
      <c r="CB34">
        <f t="shared" si="28"/>
        <v>1.0999999999999677E-2</v>
      </c>
      <c r="CC34" s="58">
        <f t="shared" si="29"/>
        <v>1.0000000000000231E-2</v>
      </c>
      <c r="CD34" s="95" t="b">
        <f t="shared" si="30"/>
        <v>0</v>
      </c>
      <c r="CE34" s="96" t="b">
        <f t="shared" si="31"/>
        <v>1</v>
      </c>
      <c r="CF34" t="b">
        <f t="shared" si="32"/>
        <v>1</v>
      </c>
      <c r="CG34" t="b">
        <f t="shared" si="33"/>
        <v>1</v>
      </c>
      <c r="CH34" s="84" t="b">
        <f t="shared" si="34"/>
        <v>1</v>
      </c>
      <c r="CI34">
        <f t="shared" si="35"/>
        <v>1.2490000000000001</v>
      </c>
      <c r="CJ34" t="b">
        <f t="shared" si="36"/>
        <v>1</v>
      </c>
      <c r="CK34" t="b">
        <f t="shared" si="37"/>
        <v>1</v>
      </c>
      <c r="CL34" s="84" t="b">
        <f t="shared" si="57"/>
        <v>1</v>
      </c>
      <c r="CM34">
        <f t="shared" si="38"/>
        <v>3.0579999999999998</v>
      </c>
      <c r="CN34" t="b">
        <f t="shared" si="39"/>
        <v>1</v>
      </c>
      <c r="CO34" s="84">
        <f t="shared" si="40"/>
        <v>8.5617566126291927E-2</v>
      </c>
      <c r="CP34" t="b">
        <f t="shared" si="41"/>
        <v>1</v>
      </c>
      <c r="CQ34" s="96" t="b">
        <f t="shared" si="42"/>
        <v>1</v>
      </c>
      <c r="CR34" t="b">
        <f t="shared" si="43"/>
        <v>0</v>
      </c>
      <c r="CS34" t="b">
        <f t="shared" si="44"/>
        <v>0</v>
      </c>
      <c r="CT34" t="b">
        <f t="shared" si="45"/>
        <v>1</v>
      </c>
      <c r="CU34" t="b">
        <f t="shared" si="46"/>
        <v>1</v>
      </c>
      <c r="CV34" s="84" t="b">
        <f t="shared" si="47"/>
        <v>1</v>
      </c>
      <c r="CW34" t="b">
        <f t="shared" si="48"/>
        <v>0</v>
      </c>
      <c r="CX34" t="b">
        <f t="shared" si="49"/>
        <v>1</v>
      </c>
      <c r="CY34" t="b">
        <f t="shared" si="50"/>
        <v>1</v>
      </c>
      <c r="CZ34" t="b">
        <f t="shared" si="51"/>
        <v>1</v>
      </c>
      <c r="DA34" s="84">
        <f t="shared" si="52"/>
        <v>2</v>
      </c>
      <c r="DB34" t="b">
        <f t="shared" si="53"/>
        <v>0</v>
      </c>
    </row>
    <row r="35" spans="1:106">
      <c r="A35" s="9">
        <v>385</v>
      </c>
      <c r="B35" s="3">
        <v>2</v>
      </c>
      <c r="C35" s="3" t="s">
        <v>1289</v>
      </c>
      <c r="D35" s="3" t="str">
        <f t="shared" si="0"/>
        <v>AM_1_34a-1_dk_0045</v>
      </c>
      <c r="E35" s="3" t="str">
        <f t="shared" si="1"/>
        <v>0045</v>
      </c>
      <c r="F35" s="3">
        <v>116353.67200000001</v>
      </c>
      <c r="G35" s="15">
        <v>413507.53100000002</v>
      </c>
      <c r="H35" s="35" t="str">
        <f t="shared" si="2"/>
        <v>ja</v>
      </c>
      <c r="I35" s="42">
        <v>342</v>
      </c>
      <c r="J35" s="20" t="s">
        <v>2279</v>
      </c>
      <c r="K35" s="21">
        <v>10000</v>
      </c>
      <c r="L35" s="28">
        <f t="shared" si="54"/>
        <v>1</v>
      </c>
      <c r="M35" s="28">
        <f t="shared" si="55"/>
        <v>1</v>
      </c>
      <c r="N35" s="56">
        <f t="shared" si="3"/>
        <v>10000</v>
      </c>
      <c r="O35" s="33">
        <f t="shared" si="56"/>
        <v>88.678025880147757</v>
      </c>
      <c r="P35" s="37">
        <f t="shared" si="4"/>
        <v>95.513656327265409</v>
      </c>
      <c r="Q35" s="9" t="s">
        <v>12</v>
      </c>
      <c r="R35" s="55" t="s">
        <v>12</v>
      </c>
      <c r="S35" s="55">
        <v>2.7320000000000002</v>
      </c>
      <c r="T35" s="55">
        <v>2.9089999999999998</v>
      </c>
      <c r="U35" s="55">
        <v>3.0979999999999999</v>
      </c>
      <c r="V35" s="3">
        <v>3.278</v>
      </c>
      <c r="W35" s="3">
        <v>3.4870000000000001</v>
      </c>
      <c r="X35" s="3" t="s">
        <v>12</v>
      </c>
      <c r="Y35" s="3">
        <v>3.9169999999999998</v>
      </c>
      <c r="Z35" s="15" t="s">
        <v>12</v>
      </c>
      <c r="AA35" s="10">
        <f t="shared" si="5"/>
        <v>3.4870000000000001</v>
      </c>
      <c r="AB35" s="9">
        <f t="shared" si="6"/>
        <v>0.38900000000000023</v>
      </c>
      <c r="AC35" s="10">
        <f t="shared" si="7"/>
        <v>0.42999999999999972</v>
      </c>
      <c r="AD35" s="9" t="s">
        <v>12</v>
      </c>
      <c r="AE35" s="55" t="s">
        <v>12</v>
      </c>
      <c r="AF35" s="55">
        <v>0.73099999999999998</v>
      </c>
      <c r="AG35" s="55">
        <v>0.81299999999999994</v>
      </c>
      <c r="AH35" s="55">
        <v>0.91</v>
      </c>
      <c r="AI35" s="3">
        <v>1.016</v>
      </c>
      <c r="AJ35" s="3">
        <v>1.1459999999999999</v>
      </c>
      <c r="AK35" s="3" t="s">
        <v>12</v>
      </c>
      <c r="AL35" s="3">
        <v>1.413</v>
      </c>
      <c r="AM35" s="15" t="s">
        <v>12</v>
      </c>
      <c r="AN35" s="10">
        <f t="shared" si="8"/>
        <v>1.1459999999999999</v>
      </c>
      <c r="AO35" s="9">
        <f t="shared" si="9"/>
        <v>0.23599999999999988</v>
      </c>
      <c r="AP35" s="10">
        <f t="shared" si="10"/>
        <v>0.26700000000000013</v>
      </c>
      <c r="AQ35" s="9" t="s">
        <v>12</v>
      </c>
      <c r="AR35" s="55" t="s">
        <v>12</v>
      </c>
      <c r="AS35" s="55">
        <v>2.3980000000000001</v>
      </c>
      <c r="AT35" s="55">
        <v>2.5030000000000001</v>
      </c>
      <c r="AU35" s="55">
        <v>2.621</v>
      </c>
      <c r="AV35" s="3">
        <v>2.738</v>
      </c>
      <c r="AW35" s="3">
        <v>2.8719999999999999</v>
      </c>
      <c r="AX35" s="3" t="s">
        <v>12</v>
      </c>
      <c r="AY35" s="3">
        <v>3.1280000000000001</v>
      </c>
      <c r="AZ35" s="15" t="s">
        <v>12</v>
      </c>
      <c r="BA35" s="10">
        <f t="shared" si="11"/>
        <v>2.8719999999999999</v>
      </c>
      <c r="BB35" s="9">
        <f t="shared" si="12"/>
        <v>0.25099999999999989</v>
      </c>
      <c r="BC35" s="10">
        <f t="shared" si="13"/>
        <v>0.25600000000000023</v>
      </c>
      <c r="BD35" s="9">
        <v>4.0469999999999997</v>
      </c>
      <c r="BE35" s="3">
        <v>4.7709999999999999</v>
      </c>
      <c r="BF35" s="15">
        <v>5.6550000000000002</v>
      </c>
      <c r="BG35" s="15">
        <f t="shared" si="14"/>
        <v>4.7709999999999999</v>
      </c>
      <c r="BH35" s="9">
        <f t="shared" si="15"/>
        <v>0.7240000000000002</v>
      </c>
      <c r="BI35" s="10">
        <f t="shared" si="16"/>
        <v>0.88400000000000034</v>
      </c>
      <c r="BJ35" s="9">
        <v>4.3760000000000003</v>
      </c>
      <c r="BK35" s="3">
        <v>5.2789999999999999</v>
      </c>
      <c r="BL35" s="15">
        <v>6.3840000000000003</v>
      </c>
      <c r="BM35" s="15">
        <f t="shared" si="17"/>
        <v>5.2789999999999999</v>
      </c>
      <c r="BN35" s="9">
        <f t="shared" si="18"/>
        <v>0.90299999999999958</v>
      </c>
      <c r="BO35" s="10">
        <f t="shared" si="19"/>
        <v>1.1050000000000004</v>
      </c>
      <c r="BP35">
        <f t="shared" si="20"/>
        <v>0</v>
      </c>
      <c r="BQ35" s="93">
        <f t="shared" si="21"/>
        <v>1.861182519280205</v>
      </c>
      <c r="BR35" s="93">
        <f t="shared" si="22"/>
        <v>2.3213367609254476</v>
      </c>
      <c r="BS35" s="93" t="str">
        <f>VLOOKUP(C35,'Koppeling locatie - aslocatie'!$A$2:$C$8139,2,FALSE)</f>
        <v>amer252</v>
      </c>
      <c r="BT35" s="93">
        <f>VLOOKUP($BS35,aslocaties_v01!$C$3:$AA$500,MATCH($K$3/10,aslocaties_v01!$C$2:$X$2),FALSE)</f>
        <v>3.1150000000000002</v>
      </c>
      <c r="BU35" s="93">
        <f>VLOOKUP(BS35,aslocaties_v01!$C$3:$AA$500,MATCH($K$3,aslocaties_v01!$C$2:$X$2),FALSE)</f>
        <v>3.5019999999999998</v>
      </c>
      <c r="BV35" s="93">
        <f>VLOOKUP(BS35,aslocaties_v01!$C$3:$AA$500,MATCH($K$3*10,aslocaties_v01!$C$2:$Y$2),FALSE)</f>
        <v>3.931</v>
      </c>
      <c r="BW35" s="93">
        <f t="shared" si="23"/>
        <v>0.38699999999999957</v>
      </c>
      <c r="BX35" s="93">
        <f t="shared" si="24"/>
        <v>0.42900000000000027</v>
      </c>
      <c r="BY35" s="94">
        <f t="shared" si="25"/>
        <v>5.1413881748089141E-3</v>
      </c>
      <c r="BZ35" s="94">
        <f t="shared" si="26"/>
        <v>2.3255813953475535E-3</v>
      </c>
      <c r="CA35" s="94">
        <f t="shared" si="27"/>
        <v>1.7000000000000348E-2</v>
      </c>
      <c r="CB35">
        <f t="shared" si="28"/>
        <v>1.499999999999968E-2</v>
      </c>
      <c r="CC35" s="58">
        <f t="shared" si="29"/>
        <v>1.4000000000000234E-2</v>
      </c>
      <c r="CD35" s="95" t="b">
        <f t="shared" si="30"/>
        <v>0</v>
      </c>
      <c r="CE35" s="96" t="b">
        <f t="shared" si="31"/>
        <v>1</v>
      </c>
      <c r="CF35" t="b">
        <f t="shared" si="32"/>
        <v>1</v>
      </c>
      <c r="CG35" t="b">
        <f t="shared" si="33"/>
        <v>1</v>
      </c>
      <c r="CH35" s="84" t="b">
        <f t="shared" si="34"/>
        <v>1</v>
      </c>
      <c r="CI35">
        <f t="shared" si="35"/>
        <v>1.1459999999999999</v>
      </c>
      <c r="CJ35" t="b">
        <f t="shared" si="36"/>
        <v>1</v>
      </c>
      <c r="CK35" t="b">
        <f t="shared" si="37"/>
        <v>1</v>
      </c>
      <c r="CL35" s="84" t="b">
        <f t="shared" si="57"/>
        <v>1</v>
      </c>
      <c r="CM35">
        <f t="shared" si="38"/>
        <v>2.8719999999999999</v>
      </c>
      <c r="CN35" t="b">
        <f t="shared" si="39"/>
        <v>1</v>
      </c>
      <c r="CO35" s="84">
        <f t="shared" si="40"/>
        <v>8.9061734348859681E-2</v>
      </c>
      <c r="CP35" t="b">
        <f t="shared" si="41"/>
        <v>1</v>
      </c>
      <c r="CQ35" s="96" t="b">
        <f t="shared" si="42"/>
        <v>1</v>
      </c>
      <c r="CR35" t="b">
        <f t="shared" si="43"/>
        <v>0</v>
      </c>
      <c r="CS35" t="b">
        <f t="shared" si="44"/>
        <v>1</v>
      </c>
      <c r="CT35" t="b">
        <f t="shared" si="45"/>
        <v>1</v>
      </c>
      <c r="CU35" t="b">
        <f t="shared" si="46"/>
        <v>1</v>
      </c>
      <c r="CV35" s="84" t="b">
        <f t="shared" si="47"/>
        <v>1</v>
      </c>
      <c r="CW35" t="b">
        <f t="shared" si="48"/>
        <v>0</v>
      </c>
      <c r="CX35" t="b">
        <f t="shared" si="49"/>
        <v>0</v>
      </c>
      <c r="CY35" t="b">
        <f t="shared" si="50"/>
        <v>1</v>
      </c>
      <c r="CZ35" t="b">
        <f t="shared" si="51"/>
        <v>1</v>
      </c>
      <c r="DA35" s="84">
        <f t="shared" si="52"/>
        <v>2</v>
      </c>
      <c r="DB35" t="b">
        <f t="shared" si="53"/>
        <v>0</v>
      </c>
    </row>
    <row r="36" spans="1:106">
      <c r="A36" s="9">
        <v>386</v>
      </c>
      <c r="B36" s="3">
        <v>2</v>
      </c>
      <c r="C36" s="3" t="s">
        <v>1290</v>
      </c>
      <c r="D36" s="3" t="str">
        <f t="shared" si="0"/>
        <v>AM_1_34a-1_dk_0046</v>
      </c>
      <c r="E36" s="3" t="str">
        <f t="shared" si="1"/>
        <v>0046</v>
      </c>
      <c r="F36" s="3">
        <v>116268.719</v>
      </c>
      <c r="G36" s="15">
        <v>413463.875</v>
      </c>
      <c r="H36" s="35" t="str">
        <f t="shared" si="2"/>
        <v>ja</v>
      </c>
      <c r="I36" s="42">
        <v>320</v>
      </c>
      <c r="J36" s="20" t="s">
        <v>2279</v>
      </c>
      <c r="K36" s="21">
        <v>10000</v>
      </c>
      <c r="L36" s="28">
        <f t="shared" si="54"/>
        <v>1</v>
      </c>
      <c r="M36" s="28">
        <f t="shared" si="55"/>
        <v>1</v>
      </c>
      <c r="N36" s="56">
        <f t="shared" si="3"/>
        <v>10000</v>
      </c>
      <c r="O36" s="33">
        <f t="shared" si="56"/>
        <v>95.513656327265409</v>
      </c>
      <c r="P36" s="37">
        <f t="shared" si="4"/>
        <v>90.105477241951348</v>
      </c>
      <c r="Q36" s="9" t="s">
        <v>12</v>
      </c>
      <c r="R36" s="55" t="s">
        <v>12</v>
      </c>
      <c r="S36" s="55">
        <v>2.7250000000000001</v>
      </c>
      <c r="T36" s="55">
        <v>2.9020000000000001</v>
      </c>
      <c r="U36" s="55">
        <v>3.093</v>
      </c>
      <c r="V36" s="3">
        <v>3.2730000000000001</v>
      </c>
      <c r="W36" s="3">
        <v>3.4820000000000002</v>
      </c>
      <c r="X36" s="3" t="s">
        <v>12</v>
      </c>
      <c r="Y36" s="3">
        <v>3.9140000000000001</v>
      </c>
      <c r="Z36" s="15" t="s">
        <v>12</v>
      </c>
      <c r="AA36" s="10">
        <f t="shared" si="5"/>
        <v>3.4820000000000002</v>
      </c>
      <c r="AB36" s="9">
        <f t="shared" si="6"/>
        <v>0.38900000000000023</v>
      </c>
      <c r="AC36" s="10">
        <f t="shared" si="7"/>
        <v>0.43199999999999994</v>
      </c>
      <c r="AD36" s="9" t="s">
        <v>12</v>
      </c>
      <c r="AE36" s="55" t="s">
        <v>12</v>
      </c>
      <c r="AF36" s="55">
        <v>0.84499999999999997</v>
      </c>
      <c r="AG36" s="55">
        <v>0.93899999999999995</v>
      </c>
      <c r="AH36" s="55">
        <v>1.05</v>
      </c>
      <c r="AI36" s="3">
        <v>1.1679999999999999</v>
      </c>
      <c r="AJ36" s="3">
        <v>1.3069999999999999</v>
      </c>
      <c r="AK36" s="3" t="s">
        <v>12</v>
      </c>
      <c r="AL36" s="3">
        <v>1.581</v>
      </c>
      <c r="AM36" s="15" t="s">
        <v>12</v>
      </c>
      <c r="AN36" s="10">
        <f t="shared" si="8"/>
        <v>1.3069999999999999</v>
      </c>
      <c r="AO36" s="9">
        <f t="shared" si="9"/>
        <v>0.2569999999999999</v>
      </c>
      <c r="AP36" s="10">
        <f t="shared" si="10"/>
        <v>0.27400000000000002</v>
      </c>
      <c r="AQ36" s="9" t="s">
        <v>12</v>
      </c>
      <c r="AR36" s="55" t="s">
        <v>12</v>
      </c>
      <c r="AS36" s="55">
        <v>2.4140000000000001</v>
      </c>
      <c r="AT36" s="55">
        <v>2.5110000000000001</v>
      </c>
      <c r="AU36" s="55">
        <v>2.621</v>
      </c>
      <c r="AV36" s="3">
        <v>2.73</v>
      </c>
      <c r="AW36" s="3">
        <v>2.8540000000000001</v>
      </c>
      <c r="AX36" s="3" t="s">
        <v>12</v>
      </c>
      <c r="AY36" s="3">
        <v>3.0950000000000002</v>
      </c>
      <c r="AZ36" s="15" t="s">
        <v>12</v>
      </c>
      <c r="BA36" s="10">
        <f t="shared" si="11"/>
        <v>2.8540000000000001</v>
      </c>
      <c r="BB36" s="9">
        <f t="shared" si="12"/>
        <v>0.2330000000000001</v>
      </c>
      <c r="BC36" s="10">
        <f t="shared" si="13"/>
        <v>0.2410000000000001</v>
      </c>
      <c r="BD36" s="9">
        <v>4.1879999999999997</v>
      </c>
      <c r="BE36" s="3">
        <v>4.9379999999999997</v>
      </c>
      <c r="BF36" s="15">
        <v>5.8460000000000001</v>
      </c>
      <c r="BG36" s="15">
        <f t="shared" si="14"/>
        <v>4.9379999999999997</v>
      </c>
      <c r="BH36" s="9">
        <f t="shared" si="15"/>
        <v>0.75</v>
      </c>
      <c r="BI36" s="10">
        <f t="shared" si="16"/>
        <v>0.90800000000000036</v>
      </c>
      <c r="BJ36" s="9">
        <v>4.702</v>
      </c>
      <c r="BK36" s="3">
        <v>5.6710000000000003</v>
      </c>
      <c r="BL36" s="15">
        <v>6.8120000000000003</v>
      </c>
      <c r="BM36" s="15">
        <f t="shared" si="17"/>
        <v>5.6710000000000003</v>
      </c>
      <c r="BN36" s="9">
        <f t="shared" si="18"/>
        <v>0.96900000000000031</v>
      </c>
      <c r="BO36" s="10">
        <f t="shared" si="19"/>
        <v>1.141</v>
      </c>
      <c r="BP36">
        <f t="shared" si="20"/>
        <v>0</v>
      </c>
      <c r="BQ36" s="93">
        <f t="shared" si="21"/>
        <v>1.9280205655526981</v>
      </c>
      <c r="BR36" s="93">
        <f t="shared" si="22"/>
        <v>2.4910025706940866</v>
      </c>
      <c r="BS36" s="93" t="str">
        <f>VLOOKUP(C36,'Koppeling locatie - aslocatie'!$A$2:$C$8139,2,FALSE)</f>
        <v>amer252</v>
      </c>
      <c r="BT36" s="93">
        <f>VLOOKUP($BS36,aslocaties_v01!$C$3:$AA$500,MATCH($K$3/10,aslocaties_v01!$C$2:$X$2),FALSE)</f>
        <v>3.1150000000000002</v>
      </c>
      <c r="BU36" s="93">
        <f>VLOOKUP(BS36,aslocaties_v01!$C$3:$AA$500,MATCH($K$3,aslocaties_v01!$C$2:$X$2),FALSE)</f>
        <v>3.5019999999999998</v>
      </c>
      <c r="BV36" s="93">
        <f>VLOOKUP(BS36,aslocaties_v01!$C$3:$AA$500,MATCH($K$3*10,aslocaties_v01!$C$2:$Y$2),FALSE)</f>
        <v>3.931</v>
      </c>
      <c r="BW36" s="93">
        <f t="shared" si="23"/>
        <v>0.38699999999999957</v>
      </c>
      <c r="BX36" s="93">
        <f t="shared" si="24"/>
        <v>0.42900000000000027</v>
      </c>
      <c r="BY36" s="94">
        <f t="shared" si="25"/>
        <v>5.1413881748089141E-3</v>
      </c>
      <c r="BZ36" s="94">
        <f t="shared" si="26"/>
        <v>6.9444444444436426E-3</v>
      </c>
      <c r="CA36" s="94">
        <f t="shared" si="27"/>
        <v>2.2000000000000242E-2</v>
      </c>
      <c r="CB36">
        <f t="shared" si="28"/>
        <v>1.9999999999999574E-2</v>
      </c>
      <c r="CC36" s="58">
        <f t="shared" si="29"/>
        <v>1.6999999999999904E-2</v>
      </c>
      <c r="CD36" s="95" t="b">
        <f t="shared" si="30"/>
        <v>0</v>
      </c>
      <c r="CE36" s="96" t="b">
        <f t="shared" si="31"/>
        <v>1</v>
      </c>
      <c r="CF36" t="b">
        <f t="shared" si="32"/>
        <v>1</v>
      </c>
      <c r="CG36" t="b">
        <f t="shared" si="33"/>
        <v>1</v>
      </c>
      <c r="CH36" s="84" t="b">
        <f t="shared" si="34"/>
        <v>1</v>
      </c>
      <c r="CI36">
        <f t="shared" si="35"/>
        <v>1.3069999999999999</v>
      </c>
      <c r="CJ36" t="b">
        <f t="shared" si="36"/>
        <v>1</v>
      </c>
      <c r="CK36" t="b">
        <f t="shared" si="37"/>
        <v>0</v>
      </c>
      <c r="CL36" s="84" t="b">
        <f t="shared" si="57"/>
        <v>1</v>
      </c>
      <c r="CM36">
        <f t="shared" si="38"/>
        <v>2.8540000000000001</v>
      </c>
      <c r="CN36" t="b">
        <f t="shared" si="39"/>
        <v>1</v>
      </c>
      <c r="CO36" s="84">
        <f t="shared" si="40"/>
        <v>0.10285917855372495</v>
      </c>
      <c r="CP36" t="b">
        <f t="shared" si="41"/>
        <v>1</v>
      </c>
      <c r="CQ36" s="96" t="b">
        <f t="shared" si="42"/>
        <v>1</v>
      </c>
      <c r="CR36" t="b">
        <f t="shared" si="43"/>
        <v>0</v>
      </c>
      <c r="CS36" t="b">
        <f t="shared" si="44"/>
        <v>0</v>
      </c>
      <c r="CT36" t="b">
        <f t="shared" si="45"/>
        <v>1</v>
      </c>
      <c r="CU36" t="b">
        <f t="shared" si="46"/>
        <v>1</v>
      </c>
      <c r="CV36" s="84" t="b">
        <f t="shared" si="47"/>
        <v>1</v>
      </c>
      <c r="CW36" t="b">
        <f t="shared" si="48"/>
        <v>1</v>
      </c>
      <c r="CX36" t="b">
        <f t="shared" si="49"/>
        <v>0</v>
      </c>
      <c r="CY36" t="b">
        <f t="shared" si="50"/>
        <v>1</v>
      </c>
      <c r="CZ36" t="b">
        <f t="shared" si="51"/>
        <v>1</v>
      </c>
      <c r="DA36" s="84">
        <f t="shared" si="52"/>
        <v>2</v>
      </c>
      <c r="DB36" t="b">
        <f t="shared" si="53"/>
        <v>0</v>
      </c>
    </row>
    <row r="37" spans="1:106">
      <c r="A37" s="9">
        <v>387</v>
      </c>
      <c r="B37" s="3">
        <v>2</v>
      </c>
      <c r="C37" s="3" t="s">
        <v>1291</v>
      </c>
      <c r="D37" s="3" t="str">
        <f t="shared" si="0"/>
        <v>AM_1_34a-1_dk_0047</v>
      </c>
      <c r="E37" s="3" t="str">
        <f t="shared" si="1"/>
        <v>0047</v>
      </c>
      <c r="F37" s="3">
        <v>116178.992</v>
      </c>
      <c r="G37" s="15">
        <v>413455.625</v>
      </c>
      <c r="H37" s="35" t="str">
        <f t="shared" si="2"/>
        <v>ja</v>
      </c>
      <c r="I37" s="42">
        <v>307</v>
      </c>
      <c r="J37" s="20" t="s">
        <v>2279</v>
      </c>
      <c r="K37" s="21">
        <v>10000</v>
      </c>
      <c r="L37" s="28">
        <f t="shared" si="54"/>
        <v>1</v>
      </c>
      <c r="M37" s="28">
        <f t="shared" si="55"/>
        <v>1</v>
      </c>
      <c r="N37" s="56">
        <f t="shared" si="3"/>
        <v>10000</v>
      </c>
      <c r="O37" s="33">
        <f t="shared" si="56"/>
        <v>90.105477241951348</v>
      </c>
      <c r="P37" s="37">
        <f t="shared" si="4"/>
        <v>2777.2622587595124</v>
      </c>
      <c r="Q37" s="9" t="s">
        <v>12</v>
      </c>
      <c r="R37" s="55" t="s">
        <v>12</v>
      </c>
      <c r="S37" s="55">
        <v>2.7240000000000002</v>
      </c>
      <c r="T37" s="55">
        <v>2.9009999999999998</v>
      </c>
      <c r="U37" s="55">
        <v>3.0920000000000001</v>
      </c>
      <c r="V37" s="3">
        <v>3.2719999999999998</v>
      </c>
      <c r="W37" s="3">
        <v>3.4820000000000002</v>
      </c>
      <c r="X37" s="3" t="s">
        <v>12</v>
      </c>
      <c r="Y37" s="3">
        <v>3.9129999999999998</v>
      </c>
      <c r="Z37" s="15" t="s">
        <v>12</v>
      </c>
      <c r="AA37" s="10">
        <f t="shared" si="5"/>
        <v>3.4820000000000002</v>
      </c>
      <c r="AB37" s="9">
        <f t="shared" si="6"/>
        <v>0.39000000000000012</v>
      </c>
      <c r="AC37" s="10">
        <f t="shared" si="7"/>
        <v>0.43099999999999961</v>
      </c>
      <c r="AD37" s="9" t="s">
        <v>12</v>
      </c>
      <c r="AE37" s="55" t="s">
        <v>12</v>
      </c>
      <c r="AF37" s="55">
        <v>0.76600000000000001</v>
      </c>
      <c r="AG37" s="55">
        <v>0.85799999999999998</v>
      </c>
      <c r="AH37" s="55">
        <v>0.96699999999999997</v>
      </c>
      <c r="AI37" s="3">
        <v>1.0840000000000001</v>
      </c>
      <c r="AJ37" s="3">
        <v>1.226</v>
      </c>
      <c r="AK37" s="3" t="s">
        <v>12</v>
      </c>
      <c r="AL37" s="3">
        <v>1.51</v>
      </c>
      <c r="AM37" s="15" t="s">
        <v>12</v>
      </c>
      <c r="AN37" s="10">
        <f t="shared" si="8"/>
        <v>1.226</v>
      </c>
      <c r="AO37" s="9">
        <f t="shared" si="9"/>
        <v>0.25900000000000001</v>
      </c>
      <c r="AP37" s="10">
        <f t="shared" si="10"/>
        <v>0.28400000000000003</v>
      </c>
      <c r="AQ37" s="9" t="s">
        <v>12</v>
      </c>
      <c r="AR37" s="55" t="s">
        <v>12</v>
      </c>
      <c r="AS37" s="55">
        <v>2.3220000000000001</v>
      </c>
      <c r="AT37" s="55">
        <v>2.431</v>
      </c>
      <c r="AU37" s="55">
        <v>2.5539999999999998</v>
      </c>
      <c r="AV37" s="3">
        <v>2.6760000000000002</v>
      </c>
      <c r="AW37" s="3">
        <v>2.8149999999999999</v>
      </c>
      <c r="AX37" s="3" t="s">
        <v>12</v>
      </c>
      <c r="AY37" s="3">
        <v>3.0830000000000002</v>
      </c>
      <c r="AZ37" s="15" t="s">
        <v>12</v>
      </c>
      <c r="BA37" s="10">
        <f t="shared" si="11"/>
        <v>2.8149999999999999</v>
      </c>
      <c r="BB37" s="9">
        <f t="shared" si="12"/>
        <v>0.26100000000000012</v>
      </c>
      <c r="BC37" s="10">
        <f t="shared" si="13"/>
        <v>0.26800000000000024</v>
      </c>
      <c r="BD37" s="9">
        <v>4.1280000000000001</v>
      </c>
      <c r="BE37" s="3">
        <v>4.8879999999999999</v>
      </c>
      <c r="BF37" s="15">
        <v>5.81</v>
      </c>
      <c r="BG37" s="15">
        <f t="shared" si="14"/>
        <v>4.8879999999999999</v>
      </c>
      <c r="BH37" s="9">
        <f t="shared" si="15"/>
        <v>0.75999999999999979</v>
      </c>
      <c r="BI37" s="10">
        <f t="shared" si="16"/>
        <v>0.92199999999999971</v>
      </c>
      <c r="BJ37" s="9">
        <v>4.5419999999999998</v>
      </c>
      <c r="BK37" s="3">
        <v>5.5129999999999999</v>
      </c>
      <c r="BL37" s="15">
        <v>6.673</v>
      </c>
      <c r="BM37" s="15">
        <f t="shared" si="17"/>
        <v>5.5129999999999999</v>
      </c>
      <c r="BN37" s="9">
        <f t="shared" si="18"/>
        <v>0.97100000000000009</v>
      </c>
      <c r="BO37" s="10">
        <f t="shared" si="19"/>
        <v>1.1600000000000001</v>
      </c>
      <c r="BP37">
        <f t="shared" si="20"/>
        <v>0</v>
      </c>
      <c r="BQ37" s="93">
        <f t="shared" si="21"/>
        <v>1.9487179487179476</v>
      </c>
      <c r="BR37" s="93">
        <f t="shared" si="22"/>
        <v>2.4897435897435893</v>
      </c>
      <c r="BS37" s="93" t="str">
        <f>VLOOKUP(C37,'Koppeling locatie - aslocatie'!$A$2:$C$8139,2,FALSE)</f>
        <v>AM_EX_L_34-a_1</v>
      </c>
      <c r="BT37" s="93" t="e">
        <f>VLOOKUP($BS37,aslocaties_v01!$C$3:$AA$500,MATCH($K$3/10,aslocaties_v01!$C$2:$X$2),FALSE)</f>
        <v>#N/A</v>
      </c>
      <c r="BU37" s="93" t="e">
        <f>VLOOKUP(BS37,aslocaties_v01!$C$3:$AA$500,MATCH($K$3,aslocaties_v01!$C$2:$X$2),FALSE)</f>
        <v>#N/A</v>
      </c>
      <c r="BV37" s="93" t="e">
        <f>VLOOKUP(BS37,aslocaties_v01!$C$3:$AA$500,MATCH($K$3*10,aslocaties_v01!$C$2:$Y$2),FALSE)</f>
        <v>#N/A</v>
      </c>
      <c r="BW37" s="93" t="e">
        <f t="shared" si="23"/>
        <v>#N/A</v>
      </c>
      <c r="BX37" s="93" t="e">
        <f t="shared" si="24"/>
        <v>#N/A</v>
      </c>
      <c r="BY37" s="94">
        <f t="shared" si="25"/>
        <v>999</v>
      </c>
      <c r="BZ37" s="94">
        <f t="shared" si="26"/>
        <v>999</v>
      </c>
      <c r="CA37" s="94" t="e">
        <f t="shared" si="27"/>
        <v>#N/A</v>
      </c>
      <c r="CB37" t="e">
        <f t="shared" si="28"/>
        <v>#N/A</v>
      </c>
      <c r="CC37" s="58" t="e">
        <f t="shared" si="29"/>
        <v>#N/A</v>
      </c>
      <c r="CD37" s="95" t="e">
        <f t="shared" si="30"/>
        <v>#N/A</v>
      </c>
      <c r="CE37" s="96" t="b">
        <f t="shared" si="31"/>
        <v>1</v>
      </c>
      <c r="CF37" t="b">
        <f t="shared" si="32"/>
        <v>1</v>
      </c>
      <c r="CG37" t="b">
        <f t="shared" si="33"/>
        <v>1</v>
      </c>
      <c r="CH37" s="84" t="b">
        <f t="shared" si="34"/>
        <v>1</v>
      </c>
      <c r="CI37">
        <f t="shared" si="35"/>
        <v>1.226</v>
      </c>
      <c r="CJ37" t="b">
        <f t="shared" si="36"/>
        <v>1</v>
      </c>
      <c r="CK37" t="b">
        <f t="shared" si="37"/>
        <v>1</v>
      </c>
      <c r="CL37" s="84" t="b">
        <f t="shared" si="57"/>
        <v>1</v>
      </c>
      <c r="CM37">
        <f t="shared" si="38"/>
        <v>2.8149999999999999</v>
      </c>
      <c r="CN37" t="b">
        <f t="shared" si="39"/>
        <v>1</v>
      </c>
      <c r="CO37" s="84">
        <f t="shared" si="40"/>
        <v>9.9176567537826832E-2</v>
      </c>
      <c r="CP37" t="b">
        <f t="shared" si="41"/>
        <v>1</v>
      </c>
      <c r="CQ37" s="96" t="b">
        <f t="shared" si="42"/>
        <v>1</v>
      </c>
      <c r="CR37" t="b">
        <f t="shared" si="43"/>
        <v>1</v>
      </c>
      <c r="CS37" t="b">
        <f t="shared" si="44"/>
        <v>0</v>
      </c>
      <c r="CT37" t="b">
        <f t="shared" si="45"/>
        <v>1</v>
      </c>
      <c r="CU37" t="b">
        <f t="shared" si="46"/>
        <v>1</v>
      </c>
      <c r="CV37" s="84" t="b">
        <f t="shared" si="47"/>
        <v>1</v>
      </c>
      <c r="CW37" t="b">
        <f t="shared" si="48"/>
        <v>1</v>
      </c>
      <c r="CX37" t="b">
        <f t="shared" si="49"/>
        <v>1</v>
      </c>
      <c r="CY37" t="b">
        <f t="shared" si="50"/>
        <v>1</v>
      </c>
      <c r="CZ37" t="b">
        <f t="shared" si="51"/>
        <v>1</v>
      </c>
      <c r="DA37" s="84">
        <f t="shared" si="52"/>
        <v>1</v>
      </c>
      <c r="DB37" t="e">
        <f t="shared" si="53"/>
        <v>#N/A</v>
      </c>
    </row>
    <row r="38" spans="1:106">
      <c r="A38" s="9">
        <v>390</v>
      </c>
      <c r="B38" s="3">
        <v>2</v>
      </c>
      <c r="C38" s="3" t="s">
        <v>1292</v>
      </c>
      <c r="D38" s="3" t="str">
        <f t="shared" si="0"/>
        <v>AM_1_34a-1_dk_0005</v>
      </c>
      <c r="E38" s="3" t="str">
        <f t="shared" si="1"/>
        <v>0005</v>
      </c>
      <c r="F38" s="3">
        <v>118905.30499999999</v>
      </c>
      <c r="G38" s="15">
        <v>412926.09399999998</v>
      </c>
      <c r="H38" s="35" t="str">
        <f t="shared" si="2"/>
        <v>ja</v>
      </c>
      <c r="I38" s="42">
        <v>338</v>
      </c>
      <c r="J38" s="20" t="s">
        <v>2279</v>
      </c>
      <c r="K38" s="21">
        <v>10000</v>
      </c>
      <c r="L38" s="28">
        <f t="shared" si="54"/>
        <v>1</v>
      </c>
      <c r="M38" s="28">
        <f t="shared" si="55"/>
        <v>1</v>
      </c>
      <c r="N38" s="56">
        <f t="shared" si="3"/>
        <v>10000</v>
      </c>
      <c r="O38" s="33">
        <f t="shared" si="56"/>
        <v>2777.2622587595124</v>
      </c>
      <c r="P38" s="37">
        <f t="shared" si="4"/>
        <v>46.118750655222009</v>
      </c>
      <c r="Q38" s="9" t="s">
        <v>12</v>
      </c>
      <c r="R38" s="55" t="s">
        <v>12</v>
      </c>
      <c r="S38" s="55">
        <v>2.802</v>
      </c>
      <c r="T38" s="55">
        <v>2.9940000000000002</v>
      </c>
      <c r="U38" s="55">
        <v>3.1890000000000001</v>
      </c>
      <c r="V38" s="3">
        <v>3.37</v>
      </c>
      <c r="W38" s="3">
        <v>3.5830000000000002</v>
      </c>
      <c r="X38" s="3" t="s">
        <v>12</v>
      </c>
      <c r="Y38" s="3">
        <v>4.0220000000000002</v>
      </c>
      <c r="Z38" s="15" t="s">
        <v>12</v>
      </c>
      <c r="AA38" s="10">
        <f t="shared" si="5"/>
        <v>3.5830000000000002</v>
      </c>
      <c r="AB38" s="9">
        <f t="shared" si="6"/>
        <v>0.39400000000000013</v>
      </c>
      <c r="AC38" s="10">
        <f t="shared" si="7"/>
        <v>0.43900000000000006</v>
      </c>
      <c r="AD38" s="9" t="s">
        <v>12</v>
      </c>
      <c r="AE38" s="55" t="s">
        <v>12</v>
      </c>
      <c r="AF38" s="55">
        <v>0.45100000000000001</v>
      </c>
      <c r="AG38" s="55">
        <v>0.52400000000000002</v>
      </c>
      <c r="AH38" s="55">
        <v>0.60299999999999998</v>
      </c>
      <c r="AI38" s="3">
        <v>0.69099999999999995</v>
      </c>
      <c r="AJ38" s="3">
        <v>0.80500000000000005</v>
      </c>
      <c r="AK38" s="3" t="s">
        <v>12</v>
      </c>
      <c r="AL38" s="3">
        <v>1.0680000000000001</v>
      </c>
      <c r="AM38" s="15" t="s">
        <v>12</v>
      </c>
      <c r="AN38" s="10">
        <f t="shared" si="8"/>
        <v>0.80500000000000005</v>
      </c>
      <c r="AO38" s="9">
        <f t="shared" si="9"/>
        <v>0.20200000000000007</v>
      </c>
      <c r="AP38" s="10">
        <f t="shared" si="10"/>
        <v>0.26300000000000001</v>
      </c>
      <c r="AQ38" s="9" t="s">
        <v>12</v>
      </c>
      <c r="AR38" s="55" t="s">
        <v>12</v>
      </c>
      <c r="AS38" s="55">
        <v>1.6240000000000001</v>
      </c>
      <c r="AT38" s="55">
        <v>1.728</v>
      </c>
      <c r="AU38" s="55">
        <v>1.84</v>
      </c>
      <c r="AV38" s="3">
        <v>1.952</v>
      </c>
      <c r="AW38" s="3">
        <v>2.0870000000000002</v>
      </c>
      <c r="AX38" s="3" t="s">
        <v>12</v>
      </c>
      <c r="AY38" s="3">
        <v>2.4060000000000001</v>
      </c>
      <c r="AZ38" s="15" t="s">
        <v>12</v>
      </c>
      <c r="BA38" s="10">
        <f t="shared" si="11"/>
        <v>2.0870000000000002</v>
      </c>
      <c r="BB38" s="9">
        <f t="shared" si="12"/>
        <v>0.24700000000000011</v>
      </c>
      <c r="BC38" s="10">
        <f t="shared" si="13"/>
        <v>0.31899999999999995</v>
      </c>
      <c r="BD38" s="9">
        <v>3.5539999999999998</v>
      </c>
      <c r="BE38" s="3">
        <v>4.1689999999999996</v>
      </c>
      <c r="BF38" s="15">
        <v>5.0609999999999999</v>
      </c>
      <c r="BG38" s="15">
        <f t="shared" si="14"/>
        <v>4.1689999999999996</v>
      </c>
      <c r="BH38" s="9">
        <f t="shared" si="15"/>
        <v>0.61499999999999977</v>
      </c>
      <c r="BI38" s="10">
        <f t="shared" si="16"/>
        <v>0.89200000000000035</v>
      </c>
      <c r="BJ38" s="9">
        <v>3.7909999999999999</v>
      </c>
      <c r="BK38" s="3">
        <v>4.57</v>
      </c>
      <c r="BL38" s="15">
        <v>5.6589999999999998</v>
      </c>
      <c r="BM38" s="15">
        <f t="shared" si="17"/>
        <v>4.57</v>
      </c>
      <c r="BN38" s="9">
        <f t="shared" si="18"/>
        <v>0.77900000000000036</v>
      </c>
      <c r="BO38" s="10">
        <f t="shared" si="19"/>
        <v>1.0889999999999995</v>
      </c>
      <c r="BP38">
        <f t="shared" si="20"/>
        <v>0</v>
      </c>
      <c r="BQ38" s="93">
        <f t="shared" si="21"/>
        <v>1.5609137055837552</v>
      </c>
      <c r="BR38" s="93">
        <f t="shared" si="22"/>
        <v>1.9771573604060917</v>
      </c>
      <c r="BS38" s="93" t="str">
        <f>VLOOKUP(C38,'Koppeling locatie - aslocatie'!$A$2:$C$8139,2,FALSE)</f>
        <v>AM_EX_L_35_14</v>
      </c>
      <c r="BT38" s="93">
        <f>VLOOKUP($BS38,aslocaties_v01!$C$3:$AA$500,MATCH($K$3/10,aslocaties_v01!$C$2:$X$2),FALSE)</f>
        <v>3.1920000000000002</v>
      </c>
      <c r="BU38" s="93">
        <f>VLOOKUP(BS38,aslocaties_v01!$C$3:$AA$500,MATCH($K$3,aslocaties_v01!$C$2:$X$2),FALSE)</f>
        <v>3.5819999999999999</v>
      </c>
      <c r="BV38" s="93">
        <f>VLOOKUP(BS38,aslocaties_v01!$C$3:$AA$500,MATCH($K$3*10,aslocaties_v01!$C$2:$Y$2),FALSE)</f>
        <v>4.0090000000000003</v>
      </c>
      <c r="BW38" s="93">
        <f t="shared" si="23"/>
        <v>0.38999999999999968</v>
      </c>
      <c r="BX38" s="93">
        <f t="shared" si="24"/>
        <v>0.42700000000000049</v>
      </c>
      <c r="BY38" s="94">
        <f t="shared" si="25"/>
        <v>1.0152284263960532E-2</v>
      </c>
      <c r="BZ38" s="94">
        <f t="shared" si="26"/>
        <v>2.7334851936217652E-2</v>
      </c>
      <c r="CA38" s="94">
        <f t="shared" si="27"/>
        <v>3.0000000000001137E-3</v>
      </c>
      <c r="CB38">
        <f t="shared" si="28"/>
        <v>1.000000000000334E-3</v>
      </c>
      <c r="CC38" s="58">
        <f t="shared" si="29"/>
        <v>1.2999999999999901E-2</v>
      </c>
      <c r="CD38" s="95" t="b">
        <f t="shared" si="30"/>
        <v>0</v>
      </c>
      <c r="CE38" s="96" t="b">
        <f t="shared" si="31"/>
        <v>1</v>
      </c>
      <c r="CF38" t="b">
        <f t="shared" si="32"/>
        <v>1</v>
      </c>
      <c r="CG38" t="b">
        <f t="shared" si="33"/>
        <v>1</v>
      </c>
      <c r="CH38" s="84" t="b">
        <f t="shared" si="34"/>
        <v>1</v>
      </c>
      <c r="CI38">
        <f t="shared" si="35"/>
        <v>0.80500000000000005</v>
      </c>
      <c r="CJ38" t="b">
        <f t="shared" si="36"/>
        <v>1</v>
      </c>
      <c r="CK38" t="b">
        <f t="shared" si="37"/>
        <v>1</v>
      </c>
      <c r="CL38" s="84" t="b">
        <f t="shared" si="57"/>
        <v>1</v>
      </c>
      <c r="CM38">
        <f t="shared" si="38"/>
        <v>2.0870000000000002</v>
      </c>
      <c r="CN38" t="b">
        <f t="shared" si="39"/>
        <v>1</v>
      </c>
      <c r="CO38" s="84">
        <f t="shared" si="40"/>
        <v>0.11847490902466265</v>
      </c>
      <c r="CP38" t="b">
        <f t="shared" si="41"/>
        <v>1</v>
      </c>
      <c r="CQ38" s="96" t="b">
        <f t="shared" si="42"/>
        <v>1</v>
      </c>
      <c r="CR38" t="b">
        <f t="shared" si="43"/>
        <v>1</v>
      </c>
      <c r="CS38" t="b">
        <f t="shared" si="44"/>
        <v>1</v>
      </c>
      <c r="CT38" t="b">
        <f t="shared" si="45"/>
        <v>1</v>
      </c>
      <c r="CU38" t="b">
        <f t="shared" si="46"/>
        <v>1</v>
      </c>
      <c r="CV38" s="84" t="b">
        <f t="shared" si="47"/>
        <v>1</v>
      </c>
      <c r="CW38" t="b">
        <f t="shared" si="48"/>
        <v>0</v>
      </c>
      <c r="CX38" t="b">
        <f t="shared" si="49"/>
        <v>0</v>
      </c>
      <c r="CY38" t="b">
        <f t="shared" si="50"/>
        <v>0</v>
      </c>
      <c r="CZ38" t="b">
        <f t="shared" si="51"/>
        <v>1</v>
      </c>
      <c r="DA38" s="84">
        <f t="shared" si="52"/>
        <v>1</v>
      </c>
      <c r="DB38" t="b">
        <f t="shared" si="53"/>
        <v>0</v>
      </c>
    </row>
    <row r="39" spans="1:106">
      <c r="A39" s="9">
        <v>393</v>
      </c>
      <c r="B39" s="3">
        <v>2</v>
      </c>
      <c r="C39" s="3" t="s">
        <v>1293</v>
      </c>
      <c r="D39" s="3" t="str">
        <f t="shared" si="0"/>
        <v>AM_1_34a-1_dk_0006</v>
      </c>
      <c r="E39" s="3" t="str">
        <f t="shared" si="1"/>
        <v>0006</v>
      </c>
      <c r="F39" s="3">
        <v>118863.156</v>
      </c>
      <c r="G39" s="15">
        <v>412907.375</v>
      </c>
      <c r="H39" s="35" t="str">
        <f t="shared" si="2"/>
        <v>ja</v>
      </c>
      <c r="I39" s="42">
        <v>65</v>
      </c>
      <c r="J39" s="20" t="s">
        <v>2279</v>
      </c>
      <c r="K39" s="21">
        <v>10000</v>
      </c>
      <c r="L39" s="28">
        <f t="shared" si="54"/>
        <v>1</v>
      </c>
      <c r="M39" s="28">
        <f t="shared" si="55"/>
        <v>1</v>
      </c>
      <c r="N39" s="56">
        <f t="shared" si="3"/>
        <v>10000</v>
      </c>
      <c r="O39" s="33">
        <f t="shared" si="56"/>
        <v>46.118750655222009</v>
      </c>
      <c r="P39" s="37">
        <f t="shared" si="4"/>
        <v>228.8345654856281</v>
      </c>
      <c r="Q39" s="9" t="s">
        <v>12</v>
      </c>
      <c r="R39" s="55" t="s">
        <v>12</v>
      </c>
      <c r="S39" s="55">
        <v>2.8010000000000002</v>
      </c>
      <c r="T39" s="55">
        <v>2.9929999999999999</v>
      </c>
      <c r="U39" s="55">
        <v>3.1880000000000002</v>
      </c>
      <c r="V39" s="3">
        <v>3.37</v>
      </c>
      <c r="W39" s="3">
        <v>3.5830000000000002</v>
      </c>
      <c r="X39" s="3" t="s">
        <v>12</v>
      </c>
      <c r="Y39" s="3">
        <v>4.0350000000000001</v>
      </c>
      <c r="Z39" s="15" t="s">
        <v>12</v>
      </c>
      <c r="AA39" s="10">
        <f t="shared" si="5"/>
        <v>3.5830000000000002</v>
      </c>
      <c r="AB39" s="9">
        <f t="shared" si="6"/>
        <v>0.39500000000000002</v>
      </c>
      <c r="AC39" s="10">
        <f t="shared" si="7"/>
        <v>0.45199999999999996</v>
      </c>
      <c r="AD39" s="9" t="s">
        <v>12</v>
      </c>
      <c r="AE39" s="55" t="s">
        <v>12</v>
      </c>
      <c r="AF39" s="55">
        <v>0.28999999999999998</v>
      </c>
      <c r="AG39" s="55">
        <v>0.32800000000000001</v>
      </c>
      <c r="AH39" s="55">
        <v>0.376</v>
      </c>
      <c r="AI39" s="3">
        <v>0.42099999999999999</v>
      </c>
      <c r="AJ39" s="3">
        <v>0.47499999999999998</v>
      </c>
      <c r="AK39" s="3" t="s">
        <v>12</v>
      </c>
      <c r="AL39" s="3">
        <v>0.59899999999999998</v>
      </c>
      <c r="AM39" s="15" t="s">
        <v>12</v>
      </c>
      <c r="AN39" s="10">
        <f t="shared" si="8"/>
        <v>0.47499999999999998</v>
      </c>
      <c r="AO39" s="9">
        <f t="shared" si="9"/>
        <v>9.8999999999999977E-2</v>
      </c>
      <c r="AP39" s="10">
        <f t="shared" si="10"/>
        <v>0.124</v>
      </c>
      <c r="AQ39" s="9" t="s">
        <v>12</v>
      </c>
      <c r="AR39" s="55" t="s">
        <v>12</v>
      </c>
      <c r="AS39" s="55">
        <v>1.4930000000000001</v>
      </c>
      <c r="AT39" s="55">
        <v>1.573</v>
      </c>
      <c r="AU39" s="55">
        <v>1.6539999999999999</v>
      </c>
      <c r="AV39" s="3">
        <v>1.732</v>
      </c>
      <c r="AW39" s="3">
        <v>1.833</v>
      </c>
      <c r="AX39" s="3" t="s">
        <v>12</v>
      </c>
      <c r="AY39" s="3">
        <v>2.0859999999999999</v>
      </c>
      <c r="AZ39" s="15" t="s">
        <v>12</v>
      </c>
      <c r="BA39" s="10">
        <f t="shared" si="11"/>
        <v>1.833</v>
      </c>
      <c r="BB39" s="9">
        <f t="shared" si="12"/>
        <v>0.17900000000000005</v>
      </c>
      <c r="BC39" s="10">
        <f t="shared" si="13"/>
        <v>0.25299999999999989</v>
      </c>
      <c r="BD39" s="9">
        <v>3.226</v>
      </c>
      <c r="BE39" s="3">
        <v>3.6659999999999999</v>
      </c>
      <c r="BF39" s="15">
        <v>4.218</v>
      </c>
      <c r="BG39" s="15">
        <f t="shared" si="14"/>
        <v>3.6659999999999999</v>
      </c>
      <c r="BH39" s="9">
        <f t="shared" si="15"/>
        <v>0.43999999999999995</v>
      </c>
      <c r="BI39" s="10">
        <f t="shared" si="16"/>
        <v>0.55200000000000005</v>
      </c>
      <c r="BJ39" s="9">
        <v>3.222</v>
      </c>
      <c r="BK39" s="3">
        <v>3.665</v>
      </c>
      <c r="BL39" s="15">
        <v>4.2249999999999996</v>
      </c>
      <c r="BM39" s="15">
        <f t="shared" si="17"/>
        <v>3.665</v>
      </c>
      <c r="BN39" s="9">
        <f t="shared" si="18"/>
        <v>0.44300000000000006</v>
      </c>
      <c r="BO39" s="10">
        <f t="shared" si="19"/>
        <v>0.55999999999999961</v>
      </c>
      <c r="BP39">
        <f t="shared" si="20"/>
        <v>0</v>
      </c>
      <c r="BQ39" s="93">
        <f t="shared" si="21"/>
        <v>1.1139240506329111</v>
      </c>
      <c r="BR39" s="93">
        <f t="shared" si="22"/>
        <v>1.1215189873417724</v>
      </c>
      <c r="BS39" s="93" t="str">
        <f>VLOOKUP(C39,'Koppeling locatie - aslocatie'!$A$2:$C$8139,2,FALSE)</f>
        <v>AM_EX_L_35_14</v>
      </c>
      <c r="BT39" s="93">
        <f>VLOOKUP($BS39,aslocaties_v01!$C$3:$AA$500,MATCH($K$3/10,aslocaties_v01!$C$2:$X$2),FALSE)</f>
        <v>3.1920000000000002</v>
      </c>
      <c r="BU39" s="93">
        <f>VLOOKUP(BS39,aslocaties_v01!$C$3:$AA$500,MATCH($K$3,aslocaties_v01!$C$2:$X$2),FALSE)</f>
        <v>3.5819999999999999</v>
      </c>
      <c r="BV39" s="93">
        <f>VLOOKUP(BS39,aslocaties_v01!$C$3:$AA$500,MATCH($K$3*10,aslocaties_v01!$C$2:$Y$2),FALSE)</f>
        <v>4.0090000000000003</v>
      </c>
      <c r="BW39" s="93">
        <f t="shared" si="23"/>
        <v>0.38999999999999968</v>
      </c>
      <c r="BX39" s="93">
        <f t="shared" si="24"/>
        <v>0.42700000000000049</v>
      </c>
      <c r="BY39" s="94">
        <f t="shared" si="25"/>
        <v>1.265822784810211E-2</v>
      </c>
      <c r="BZ39" s="94">
        <f t="shared" si="26"/>
        <v>5.5309734513273145E-2</v>
      </c>
      <c r="CA39" s="94">
        <f t="shared" si="27"/>
        <v>4.0000000000000036E-3</v>
      </c>
      <c r="CB39">
        <f t="shared" si="28"/>
        <v>1.000000000000334E-3</v>
      </c>
      <c r="CC39" s="58">
        <f t="shared" si="29"/>
        <v>2.5999999999999801E-2</v>
      </c>
      <c r="CD39" s="95" t="b">
        <f t="shared" si="30"/>
        <v>0</v>
      </c>
      <c r="CE39" s="96" t="b">
        <f t="shared" si="31"/>
        <v>1</v>
      </c>
      <c r="CF39" t="b">
        <f t="shared" si="32"/>
        <v>1</v>
      </c>
      <c r="CG39" t="b">
        <f t="shared" si="33"/>
        <v>1</v>
      </c>
      <c r="CH39" s="84" t="b">
        <f t="shared" si="34"/>
        <v>1</v>
      </c>
      <c r="CI39">
        <f t="shared" si="35"/>
        <v>0.47499999999999998</v>
      </c>
      <c r="CJ39" t="b">
        <f t="shared" si="36"/>
        <v>1</v>
      </c>
      <c r="CK39" t="b">
        <f t="shared" si="37"/>
        <v>1</v>
      </c>
      <c r="CL39" s="84" t="b">
        <f t="shared" si="57"/>
        <v>1</v>
      </c>
      <c r="CM39">
        <f t="shared" si="38"/>
        <v>1.833</v>
      </c>
      <c r="CN39" t="b">
        <f t="shared" si="39"/>
        <v>1</v>
      </c>
      <c r="CO39" s="84">
        <f t="shared" si="40"/>
        <v>9.0624178205642947E-2</v>
      </c>
      <c r="CP39" t="b">
        <f t="shared" si="41"/>
        <v>1</v>
      </c>
      <c r="CQ39" s="96" t="b">
        <f t="shared" si="42"/>
        <v>1</v>
      </c>
      <c r="CR39" t="b">
        <f t="shared" si="43"/>
        <v>0</v>
      </c>
      <c r="CS39" t="b">
        <f t="shared" si="44"/>
        <v>0</v>
      </c>
      <c r="CT39" t="b">
        <f t="shared" si="45"/>
        <v>0</v>
      </c>
      <c r="CU39" t="b">
        <f t="shared" si="46"/>
        <v>1</v>
      </c>
      <c r="CV39" s="84" t="b">
        <f t="shared" si="47"/>
        <v>1</v>
      </c>
      <c r="CW39" t="b">
        <f t="shared" si="48"/>
        <v>1</v>
      </c>
      <c r="CX39" t="b">
        <f t="shared" si="49"/>
        <v>1</v>
      </c>
      <c r="CY39" t="b">
        <f t="shared" si="50"/>
        <v>1</v>
      </c>
      <c r="CZ39" t="b">
        <f t="shared" si="51"/>
        <v>1</v>
      </c>
      <c r="DA39" s="84">
        <f t="shared" si="52"/>
        <v>1</v>
      </c>
      <c r="DB39" t="b">
        <f t="shared" si="53"/>
        <v>0</v>
      </c>
    </row>
    <row r="40" spans="1:106">
      <c r="A40" s="9">
        <v>394</v>
      </c>
      <c r="B40" s="3">
        <v>2</v>
      </c>
      <c r="C40" s="3" t="s">
        <v>1294</v>
      </c>
      <c r="D40" s="3" t="str">
        <f t="shared" si="0"/>
        <v>AM_1_34a-1_dk_0008</v>
      </c>
      <c r="E40" s="3" t="str">
        <f t="shared" si="1"/>
        <v>0008</v>
      </c>
      <c r="F40" s="3">
        <v>118711.336</v>
      </c>
      <c r="G40" s="15">
        <v>413078.59399999998</v>
      </c>
      <c r="H40" s="35" t="str">
        <f t="shared" si="2"/>
        <v>ja</v>
      </c>
      <c r="I40" s="42">
        <v>55</v>
      </c>
      <c r="J40" s="20" t="s">
        <v>2279</v>
      </c>
      <c r="K40" s="21">
        <v>10000</v>
      </c>
      <c r="L40" s="28">
        <f t="shared" si="54"/>
        <v>1</v>
      </c>
      <c r="M40" s="28">
        <f t="shared" si="55"/>
        <v>1</v>
      </c>
      <c r="N40" s="56">
        <f t="shared" si="3"/>
        <v>10000</v>
      </c>
      <c r="O40" s="33">
        <f t="shared" si="56"/>
        <v>228.8345654856281</v>
      </c>
      <c r="P40" s="37">
        <f t="shared" si="4"/>
        <v>62.694508252332035</v>
      </c>
      <c r="Q40" s="9" t="s">
        <v>12</v>
      </c>
      <c r="R40" s="55" t="s">
        <v>12</v>
      </c>
      <c r="S40" s="55">
        <v>2.7919999999999998</v>
      </c>
      <c r="T40" s="55">
        <v>2.9689999999999999</v>
      </c>
      <c r="U40" s="55">
        <v>3.1640000000000001</v>
      </c>
      <c r="V40" s="3">
        <v>3.3519999999999999</v>
      </c>
      <c r="W40" s="3">
        <v>3.5680000000000001</v>
      </c>
      <c r="X40" s="3" t="s">
        <v>12</v>
      </c>
      <c r="Y40" s="3">
        <v>4.0049999999999999</v>
      </c>
      <c r="Z40" s="15" t="s">
        <v>12</v>
      </c>
      <c r="AA40" s="10">
        <f t="shared" si="5"/>
        <v>3.5680000000000001</v>
      </c>
      <c r="AB40" s="9">
        <f t="shared" si="6"/>
        <v>0.40399999999999991</v>
      </c>
      <c r="AC40" s="10">
        <f t="shared" si="7"/>
        <v>0.43699999999999983</v>
      </c>
      <c r="AD40" s="9" t="s">
        <v>12</v>
      </c>
      <c r="AE40" s="55" t="s">
        <v>12</v>
      </c>
      <c r="AF40" s="55">
        <v>5.2999999999999999E-2</v>
      </c>
      <c r="AG40" s="55">
        <v>6.2E-2</v>
      </c>
      <c r="AH40" s="55">
        <v>7.1999999999999995E-2</v>
      </c>
      <c r="AI40" s="3">
        <v>8.1000000000000003E-2</v>
      </c>
      <c r="AJ40" s="3">
        <v>9.0999999999999998E-2</v>
      </c>
      <c r="AK40" s="3" t="s">
        <v>12</v>
      </c>
      <c r="AL40" s="3">
        <v>0.20599999999999999</v>
      </c>
      <c r="AM40" s="15" t="s">
        <v>12</v>
      </c>
      <c r="AN40" s="10">
        <f t="shared" si="8"/>
        <v>9.0999999999999998E-2</v>
      </c>
      <c r="AO40" s="9">
        <f t="shared" si="9"/>
        <v>1.9000000000000003E-2</v>
      </c>
      <c r="AP40" s="10">
        <f t="shared" si="10"/>
        <v>0.11499999999999999</v>
      </c>
      <c r="AQ40" s="9" t="s">
        <v>12</v>
      </c>
      <c r="AR40" s="55" t="s">
        <v>12</v>
      </c>
      <c r="AS40" s="55">
        <v>5.8000000000000003E-2</v>
      </c>
      <c r="AT40" s="55">
        <v>6.8000000000000005E-2</v>
      </c>
      <c r="AU40" s="55">
        <v>7.9000000000000001E-2</v>
      </c>
      <c r="AV40" s="3">
        <v>8.8999999999999996E-2</v>
      </c>
      <c r="AW40" s="3">
        <v>0.10199999999999999</v>
      </c>
      <c r="AX40" s="3" t="s">
        <v>12</v>
      </c>
      <c r="AY40" s="3">
        <v>0.75800000000000001</v>
      </c>
      <c r="AZ40" s="15" t="s">
        <v>12</v>
      </c>
      <c r="BA40" s="10">
        <f t="shared" si="11"/>
        <v>0.10199999999999999</v>
      </c>
      <c r="BB40" s="9">
        <f t="shared" si="12"/>
        <v>2.2999999999999993E-2</v>
      </c>
      <c r="BC40" s="10">
        <f t="shared" si="13"/>
        <v>0.65600000000000003</v>
      </c>
      <c r="BD40" s="9">
        <v>3.1640000000000001</v>
      </c>
      <c r="BE40" s="3">
        <v>3.57</v>
      </c>
      <c r="BF40" s="15">
        <v>4.0279999999999996</v>
      </c>
      <c r="BG40" s="15">
        <f t="shared" si="14"/>
        <v>3.57</v>
      </c>
      <c r="BH40" s="9">
        <f t="shared" si="15"/>
        <v>0.40599999999999969</v>
      </c>
      <c r="BI40" s="10">
        <f t="shared" si="16"/>
        <v>0.45799999999999974</v>
      </c>
      <c r="BJ40" s="9">
        <v>3.1640000000000001</v>
      </c>
      <c r="BK40" s="3">
        <v>3.5710000000000002</v>
      </c>
      <c r="BL40" s="15">
        <v>4.0350000000000001</v>
      </c>
      <c r="BM40" s="15">
        <f t="shared" si="17"/>
        <v>3.5710000000000002</v>
      </c>
      <c r="BN40" s="9">
        <f t="shared" si="18"/>
        <v>0.40700000000000003</v>
      </c>
      <c r="BO40" s="10">
        <f t="shared" si="19"/>
        <v>0.46399999999999997</v>
      </c>
      <c r="BP40">
        <f t="shared" si="20"/>
        <v>0</v>
      </c>
      <c r="BQ40" s="93">
        <f t="shared" si="21"/>
        <v>1.0049504950495045</v>
      </c>
      <c r="BR40" s="93">
        <f t="shared" si="22"/>
        <v>1.0074257425742577</v>
      </c>
      <c r="BS40" s="93" t="str">
        <f>VLOOKUP(C40,'Koppeling locatie - aslocatie'!$A$2:$C$8139,2,FALSE)</f>
        <v>AM_EX_L_35_17</v>
      </c>
      <c r="BT40" s="93">
        <f>VLOOKUP($BS40,aslocaties_v01!$C$3:$AA$500,MATCH($K$3/10,aslocaties_v01!$C$2:$X$2),FALSE)</f>
        <v>3.181</v>
      </c>
      <c r="BU40" s="93">
        <f>VLOOKUP(BS40,aslocaties_v01!$C$3:$AA$500,MATCH($K$3,aslocaties_v01!$C$2:$X$2),FALSE)</f>
        <v>3.5710000000000002</v>
      </c>
      <c r="BV40" s="93">
        <f>VLOOKUP(BS40,aslocaties_v01!$C$3:$AA$500,MATCH($K$3*10,aslocaties_v01!$C$2:$Y$2),FALSE)</f>
        <v>3.9990000000000001</v>
      </c>
      <c r="BW40" s="93">
        <f t="shared" si="23"/>
        <v>0.39000000000000012</v>
      </c>
      <c r="BX40" s="93">
        <f t="shared" si="24"/>
        <v>0.42799999999999994</v>
      </c>
      <c r="BY40" s="94">
        <f t="shared" si="25"/>
        <v>3.4653465346534129E-2</v>
      </c>
      <c r="BZ40" s="94">
        <f t="shared" si="26"/>
        <v>2.0594965675057031E-2</v>
      </c>
      <c r="CA40" s="94">
        <f t="shared" si="27"/>
        <v>1.6999999999999904E-2</v>
      </c>
      <c r="CB40">
        <f t="shared" si="28"/>
        <v>3.0000000000001137E-3</v>
      </c>
      <c r="CC40" s="58">
        <f t="shared" si="29"/>
        <v>5.9999999999997833E-3</v>
      </c>
      <c r="CD40" s="95" t="b">
        <f t="shared" si="30"/>
        <v>0</v>
      </c>
      <c r="CE40" s="96" t="b">
        <f t="shared" si="31"/>
        <v>1</v>
      </c>
      <c r="CF40" t="b">
        <f t="shared" si="32"/>
        <v>1</v>
      </c>
      <c r="CG40" t="b">
        <f t="shared" si="33"/>
        <v>1</v>
      </c>
      <c r="CH40" s="84" t="b">
        <f t="shared" si="34"/>
        <v>0</v>
      </c>
      <c r="CI40" t="str">
        <f t="shared" si="35"/>
        <v/>
      </c>
      <c r="CJ40" t="b">
        <f t="shared" si="36"/>
        <v>0</v>
      </c>
      <c r="CK40" t="b">
        <f t="shared" si="37"/>
        <v>1</v>
      </c>
      <c r="CL40" s="84" t="b">
        <f t="shared" si="57"/>
        <v>1</v>
      </c>
      <c r="CM40">
        <f t="shared" si="38"/>
        <v>0.10199999999999999</v>
      </c>
      <c r="CN40" t="b">
        <f t="shared" si="39"/>
        <v>1</v>
      </c>
      <c r="CO40" s="84">
        <f t="shared" si="40"/>
        <v>5.6068178905549155</v>
      </c>
      <c r="CP40" t="b">
        <f t="shared" si="41"/>
        <v>1</v>
      </c>
      <c r="CQ40" s="96" t="b">
        <f t="shared" si="42"/>
        <v>1</v>
      </c>
      <c r="CR40" t="b">
        <f t="shared" si="43"/>
        <v>1</v>
      </c>
      <c r="CS40" t="b">
        <f t="shared" si="44"/>
        <v>1</v>
      </c>
      <c r="CT40" t="b">
        <f t="shared" si="45"/>
        <v>1</v>
      </c>
      <c r="CU40" t="b">
        <f t="shared" si="46"/>
        <v>1</v>
      </c>
      <c r="CV40" s="84" t="b">
        <f t="shared" si="47"/>
        <v>1</v>
      </c>
      <c r="CW40" t="b">
        <f t="shared" si="48"/>
        <v>1</v>
      </c>
      <c r="CX40" t="b">
        <f t="shared" si="49"/>
        <v>1</v>
      </c>
      <c r="CY40" t="b">
        <f t="shared" si="50"/>
        <v>1</v>
      </c>
      <c r="CZ40" t="b">
        <f t="shared" si="51"/>
        <v>1</v>
      </c>
      <c r="DA40" s="84">
        <f t="shared" si="52"/>
        <v>0</v>
      </c>
      <c r="DB40" t="b">
        <f t="shared" si="53"/>
        <v>0</v>
      </c>
    </row>
    <row r="41" spans="1:106">
      <c r="A41" s="9">
        <v>395</v>
      </c>
      <c r="B41" s="3">
        <v>2</v>
      </c>
      <c r="C41" s="3" t="s">
        <v>1295</v>
      </c>
      <c r="D41" s="3" t="str">
        <f t="shared" si="0"/>
        <v>AM_1_34a-1_dk_0009</v>
      </c>
      <c r="E41" s="3" t="str">
        <f t="shared" si="1"/>
        <v>0009</v>
      </c>
      <c r="F41" s="3">
        <v>118676.734</v>
      </c>
      <c r="G41" s="15">
        <v>413130.875</v>
      </c>
      <c r="H41" s="35" t="str">
        <f t="shared" si="2"/>
        <v>ja</v>
      </c>
      <c r="I41" s="42">
        <v>56</v>
      </c>
      <c r="J41" s="20" t="s">
        <v>2279</v>
      </c>
      <c r="K41" s="21">
        <v>10000</v>
      </c>
      <c r="L41" s="28">
        <f t="shared" si="54"/>
        <v>1</v>
      </c>
      <c r="M41" s="28">
        <f t="shared" si="55"/>
        <v>1</v>
      </c>
      <c r="N41" s="56">
        <f t="shared" si="3"/>
        <v>10000</v>
      </c>
      <c r="O41" s="33">
        <f t="shared" si="56"/>
        <v>62.694508252332035</v>
      </c>
      <c r="P41" s="128" t="s">
        <v>12</v>
      </c>
      <c r="Q41" s="9" t="s">
        <v>12</v>
      </c>
      <c r="R41" s="55" t="s">
        <v>12</v>
      </c>
      <c r="S41" s="55">
        <v>2.8</v>
      </c>
      <c r="T41" s="55">
        <v>2.9860000000000002</v>
      </c>
      <c r="U41" s="55">
        <v>3.1760000000000002</v>
      </c>
      <c r="V41" s="3">
        <v>3.3540000000000001</v>
      </c>
      <c r="W41" s="3">
        <v>3.5680000000000001</v>
      </c>
      <c r="X41" s="3" t="s">
        <v>12</v>
      </c>
      <c r="Y41" s="3">
        <v>4.0049999999999999</v>
      </c>
      <c r="Z41" s="15" t="s">
        <v>12</v>
      </c>
      <c r="AA41" s="10">
        <f t="shared" si="5"/>
        <v>3.5680000000000001</v>
      </c>
      <c r="AB41" s="9">
        <f t="shared" si="6"/>
        <v>0.3919999999999999</v>
      </c>
      <c r="AC41" s="10">
        <f t="shared" si="7"/>
        <v>0.43699999999999983</v>
      </c>
      <c r="AD41" s="9" t="s">
        <v>12</v>
      </c>
      <c r="AE41" s="55" t="s">
        <v>12</v>
      </c>
      <c r="AF41" s="55">
        <v>0.1</v>
      </c>
      <c r="AG41" s="55">
        <v>0.1</v>
      </c>
      <c r="AH41" s="55">
        <v>0.1</v>
      </c>
      <c r="AI41" s="3">
        <v>0.1</v>
      </c>
      <c r="AJ41" s="3">
        <v>0.1</v>
      </c>
      <c r="AK41" s="3" t="s">
        <v>12</v>
      </c>
      <c r="AL41" s="3">
        <v>0.1</v>
      </c>
      <c r="AM41" s="15" t="s">
        <v>12</v>
      </c>
      <c r="AN41" s="10">
        <f t="shared" si="8"/>
        <v>0.1</v>
      </c>
      <c r="AO41" s="9">
        <f t="shared" si="9"/>
        <v>0</v>
      </c>
      <c r="AP41" s="10">
        <f t="shared" si="10"/>
        <v>0</v>
      </c>
      <c r="AQ41" s="9" t="s">
        <v>12</v>
      </c>
      <c r="AR41" s="55" t="s">
        <v>12</v>
      </c>
      <c r="AS41" s="55">
        <v>0.1</v>
      </c>
      <c r="AT41" s="55">
        <v>0.1</v>
      </c>
      <c r="AU41" s="55">
        <v>0.1</v>
      </c>
      <c r="AV41" s="3">
        <v>0.1</v>
      </c>
      <c r="AW41" s="3">
        <v>0.1</v>
      </c>
      <c r="AX41" s="3" t="s">
        <v>12</v>
      </c>
      <c r="AY41" s="3">
        <v>0.1</v>
      </c>
      <c r="AZ41" s="15" t="s">
        <v>12</v>
      </c>
      <c r="BA41" s="10">
        <f t="shared" si="11"/>
        <v>0.1</v>
      </c>
      <c r="BB41" s="9">
        <f t="shared" si="12"/>
        <v>0</v>
      </c>
      <c r="BC41" s="10">
        <f t="shared" si="13"/>
        <v>0</v>
      </c>
      <c r="BD41" s="9">
        <v>3.1760000000000002</v>
      </c>
      <c r="BE41" s="3">
        <v>3.5680000000000001</v>
      </c>
      <c r="BF41" s="15">
        <v>4.0049999999999999</v>
      </c>
      <c r="BG41" s="15">
        <f t="shared" si="14"/>
        <v>3.5680000000000001</v>
      </c>
      <c r="BH41" s="9">
        <f t="shared" si="15"/>
        <v>0.3919999999999999</v>
      </c>
      <c r="BI41" s="10">
        <f t="shared" si="16"/>
        <v>0.43699999999999983</v>
      </c>
      <c r="BJ41" s="9">
        <v>3.1760000000000002</v>
      </c>
      <c r="BK41" s="3">
        <v>3.5680000000000001</v>
      </c>
      <c r="BL41" s="15">
        <v>4.0049999999999999</v>
      </c>
      <c r="BM41" s="15">
        <f t="shared" si="17"/>
        <v>3.5680000000000001</v>
      </c>
      <c r="BN41" s="9">
        <f t="shared" si="18"/>
        <v>0.3919999999999999</v>
      </c>
      <c r="BO41" s="10">
        <f t="shared" si="19"/>
        <v>0.43699999999999983</v>
      </c>
      <c r="BP41">
        <f t="shared" si="20"/>
        <v>0</v>
      </c>
      <c r="BQ41" s="93">
        <f t="shared" si="21"/>
        <v>1</v>
      </c>
      <c r="BR41" s="93">
        <f t="shared" si="22"/>
        <v>1</v>
      </c>
      <c r="BS41" s="93" t="str">
        <f>VLOOKUP(C41,'Koppeling locatie - aslocatie'!$A$2:$C$8139,2,FALSE)</f>
        <v>AM_EX_L_35_17</v>
      </c>
      <c r="BT41" s="93">
        <f>VLOOKUP($BS41,aslocaties_v01!$C$3:$AA$500,MATCH($K$3/10,aslocaties_v01!$C$2:$X$2),FALSE)</f>
        <v>3.181</v>
      </c>
      <c r="BU41" s="93">
        <f>VLOOKUP(BS41,aslocaties_v01!$C$3:$AA$500,MATCH($K$3,aslocaties_v01!$C$2:$X$2),FALSE)</f>
        <v>3.5710000000000002</v>
      </c>
      <c r="BV41" s="93">
        <f>VLOOKUP(BS41,aslocaties_v01!$C$3:$AA$500,MATCH($K$3*10,aslocaties_v01!$C$2:$Y$2),FALSE)</f>
        <v>3.9990000000000001</v>
      </c>
      <c r="BW41" s="93">
        <f t="shared" si="23"/>
        <v>0.39000000000000012</v>
      </c>
      <c r="BX41" s="93">
        <f t="shared" si="24"/>
        <v>0.42799999999999994</v>
      </c>
      <c r="BY41" s="94">
        <f t="shared" si="25"/>
        <v>5.1020408163259257E-3</v>
      </c>
      <c r="BZ41" s="94">
        <f t="shared" si="26"/>
        <v>2.0594965675057031E-2</v>
      </c>
      <c r="CA41" s="94">
        <f t="shared" si="27"/>
        <v>4.9999999999998934E-3</v>
      </c>
      <c r="CB41">
        <f t="shared" si="28"/>
        <v>3.0000000000001137E-3</v>
      </c>
      <c r="CC41" s="58">
        <f t="shared" si="29"/>
        <v>5.9999999999997833E-3</v>
      </c>
      <c r="CD41" s="95" t="b">
        <f t="shared" si="30"/>
        <v>0</v>
      </c>
      <c r="CE41" s="96" t="b">
        <f t="shared" si="31"/>
        <v>1</v>
      </c>
      <c r="CF41" t="b">
        <f t="shared" si="32"/>
        <v>1</v>
      </c>
      <c r="CG41" t="b">
        <f t="shared" si="33"/>
        <v>1</v>
      </c>
      <c r="CH41" s="84" t="b">
        <f t="shared" si="34"/>
        <v>0</v>
      </c>
      <c r="CI41" t="str">
        <f t="shared" si="35"/>
        <v/>
      </c>
      <c r="CJ41" t="b">
        <f t="shared" si="36"/>
        <v>0</v>
      </c>
      <c r="CK41" t="b">
        <f t="shared" si="37"/>
        <v>1</v>
      </c>
      <c r="CL41" s="84" t="b">
        <f t="shared" si="57"/>
        <v>1</v>
      </c>
      <c r="CM41">
        <f t="shared" si="38"/>
        <v>0.1</v>
      </c>
      <c r="CN41" t="b">
        <f t="shared" si="39"/>
        <v>1</v>
      </c>
      <c r="CO41" s="84">
        <f t="shared" si="40"/>
        <v>6.4102564102564097</v>
      </c>
      <c r="CP41" t="b">
        <f t="shared" si="41"/>
        <v>1</v>
      </c>
      <c r="CQ41" s="96" t="b">
        <f t="shared" si="42"/>
        <v>1</v>
      </c>
      <c r="CR41" t="b">
        <f t="shared" si="43"/>
        <v>1</v>
      </c>
      <c r="CS41" t="b">
        <f t="shared" si="44"/>
        <v>1</v>
      </c>
      <c r="CT41" t="b">
        <f t="shared" si="45"/>
        <v>1</v>
      </c>
      <c r="CU41" t="b">
        <f t="shared" si="46"/>
        <v>1</v>
      </c>
      <c r="CV41" s="84" t="str">
        <f>IF(P41="-","-",ABS(#REF!-AA41)&lt;P41*$CR$1)</f>
        <v>-</v>
      </c>
      <c r="CW41" t="str">
        <f>IF(P41="-","-",ABS(#REF!-BG41)&lt;P41*$CS$1)</f>
        <v>-</v>
      </c>
      <c r="CX41" t="str">
        <f>IF(P41="-","-",ABS(#REF!-BM41)&lt;P41*$CT$1)</f>
        <v>-</v>
      </c>
      <c r="CY41" t="str">
        <f>IF(P41="-","-",ABS(#REF!-AN41)&lt;P41*$CU$1)</f>
        <v>-</v>
      </c>
      <c r="CZ41" t="str">
        <f>IF(P41="-","-",ABS(BA41-#REF!)&lt;P41*$CV$1)</f>
        <v>-</v>
      </c>
      <c r="DA41" s="84">
        <f t="shared" si="52"/>
        <v>0</v>
      </c>
      <c r="DB41" t="b">
        <f t="shared" si="53"/>
        <v>0</v>
      </c>
    </row>
  </sheetData>
  <mergeCells count="2">
    <mergeCell ref="A1:G1"/>
    <mergeCell ref="DB1:DB2"/>
  </mergeCells>
  <conditionalFormatting sqref="O3:P41">
    <cfRule type="cellIs" dxfId="59" priority="9" stopIfTrue="1" operator="equal">
      <formula>"-"</formula>
    </cfRule>
    <cfRule type="cellIs" dxfId="58" priority="10" stopIfTrue="1" operator="greaterThan">
      <formula>300</formula>
    </cfRule>
    <cfRule type="cellIs" dxfId="57" priority="11" stopIfTrue="1" operator="greaterThanOrEqual">
      <formula>125</formula>
    </cfRule>
  </conditionalFormatting>
  <conditionalFormatting sqref="H3:I41">
    <cfRule type="cellIs" dxfId="56" priority="7" operator="equal">
      <formula>"nee"</formula>
    </cfRule>
    <cfRule type="cellIs" dxfId="55" priority="8" operator="equal">
      <formula>"ja"</formula>
    </cfRule>
  </conditionalFormatting>
  <conditionalFormatting sqref="BQ3:BS4 BS5 BQ6:BS6 BQ8:BS8 BQ10:BS10 BQ12:BS12 BQ14:BS14 BQ16:BS16 BQ18:BS18 BQ20:BS20 BQ22:BS22 BQ24:BS24 BQ26:BS26 BQ28:BS28 BQ30:BS30 BQ32:BS32 BQ34:BS34 BQ36:BS36 BQ38:BS38 BQ40:BS40 BS7 BS9 BS11 BS13 BS15 BS17 BS19 BS21 BS23 BS25 BS27 BS29 BS31 BS33 BS35 BS37 BS39 BS41">
    <cfRule type="iconSet" priority="8180">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cfRule type="iconSet" priority="8218">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fRule type="iconSet" priority="8237">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cfRule type="iconSet" priority="8256">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cfRule type="iconSet" priority="8275">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fRule type="iconSet" priority="8294">
      <iconSet iconSet="3Symbols2" reverse="1">
        <cfvo type="percent" val="0"/>
        <cfvo type="num" val="0.1"/>
        <cfvo type="num" val="0.15"/>
      </iconSet>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dimension ref="A1:DB138"/>
  <sheetViews>
    <sheetView zoomScaleNormal="100" workbookViewId="0">
      <selection activeCell="CA12" sqref="A12:XFD12"/>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2E-3</v>
      </c>
      <c r="CT1" s="60">
        <v>2E-3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328</v>
      </c>
      <c r="B3" s="7">
        <v>2</v>
      </c>
      <c r="C3" s="7" t="s">
        <v>1296</v>
      </c>
      <c r="D3" s="7" t="str">
        <f t="shared" ref="D3:D34" si="0">IF(ISERROR(FIND("_",C3)),C3,LEFT(C3,LEN(C3)-LEN(RIGHT(C3,LEN(C3)-FIND("~",SUBSTITUTE(C3,"_","~",LEN(C3)-LEN(SUBSTITUTE(C3,"_",""))))))) &amp; TEXT(INT(RIGHT(C3,LEN(C3)-FIND("~",SUBSTITUTE(C3,"_","~",LEN(C3)-LEN(SUBSTITUTE(C3,"_","")))))), "0000") )</f>
        <v>AM_1_35-2_dk_0001</v>
      </c>
      <c r="E3" s="7" t="str">
        <f t="shared" ref="E3:E34" si="1">TEXT(INT(RIGHT(C3,LEN(C3)-FIND("~",SUBSTITUTE(C3,"_","~",LEN(C3)-LEN(SUBSTITUTE(C3,"_","")))))), "0000")</f>
        <v>0001</v>
      </c>
      <c r="F3" s="7">
        <v>120603</v>
      </c>
      <c r="G3" s="14">
        <v>414358.68800000002</v>
      </c>
      <c r="H3" s="34" t="str">
        <f t="shared" ref="H3:H34" si="2">IF(COUNTIF(C:C, "="&amp;C3)=1,"ja", "nee")</f>
        <v>ja</v>
      </c>
      <c r="I3" s="41">
        <v>9</v>
      </c>
      <c r="J3" s="72" t="s">
        <v>370</v>
      </c>
      <c r="K3" s="74">
        <v>10000</v>
      </c>
      <c r="L3" s="45">
        <v>1</v>
      </c>
      <c r="M3" s="49">
        <v>1</v>
      </c>
      <c r="N3" s="46">
        <f t="shared" ref="N3:N34" si="3">INT(K3/L3*M3)</f>
        <v>10000</v>
      </c>
      <c r="O3" s="32" t="s">
        <v>12</v>
      </c>
      <c r="P3" s="37">
        <f t="shared" ref="P3:P34" si="4">SQRT((F3-F4)^2+(G3-G4)^2)</f>
        <v>12661.897680234713</v>
      </c>
      <c r="Q3" s="6" t="s">
        <v>12</v>
      </c>
      <c r="R3" s="54" t="s">
        <v>12</v>
      </c>
      <c r="S3" s="54">
        <v>2.911</v>
      </c>
      <c r="T3" s="54">
        <v>3.1160000000000001</v>
      </c>
      <c r="U3" s="54">
        <v>3.3180000000000001</v>
      </c>
      <c r="V3" s="7">
        <v>3.4990000000000001</v>
      </c>
      <c r="W3" s="7">
        <v>3.7069999999999999</v>
      </c>
      <c r="X3" s="7" t="s">
        <v>12</v>
      </c>
      <c r="Y3" s="7">
        <v>4.125</v>
      </c>
      <c r="Z3" s="14" t="s">
        <v>12</v>
      </c>
      <c r="AA3" s="8">
        <f t="shared" ref="AA3:AA34" si="5">LOOKUP($K3,$Q$2:$Z$2,Q3:Z3)</f>
        <v>3.7069999999999999</v>
      </c>
      <c r="AB3" s="6">
        <f t="shared" ref="AB3:AB34" si="6">LOOKUP($K3,$Q$2:$Z$2,Q3:Z3)-LOOKUP(0.1*$K3,$Q$2:$Z$2,Q3:Z3)</f>
        <v>0.38899999999999979</v>
      </c>
      <c r="AC3" s="8">
        <f t="shared" ref="AC3:AC34" si="7">LOOKUP(10*$K3,$Q$2:$Z$2,Q3:Z3)-LOOKUP($K3,$Q$2:$Z$2,Q3:Z3)</f>
        <v>0.41800000000000015</v>
      </c>
      <c r="AD3" s="6" t="s">
        <v>12</v>
      </c>
      <c r="AE3" s="54" t="s">
        <v>12</v>
      </c>
      <c r="AF3" s="54">
        <v>1.6E-2</v>
      </c>
      <c r="AG3" s="54">
        <v>1.9E-2</v>
      </c>
      <c r="AH3" s="54">
        <v>2.1999999999999999E-2</v>
      </c>
      <c r="AI3" s="7">
        <v>2.5000000000000001E-2</v>
      </c>
      <c r="AJ3" s="7">
        <v>2.8000000000000001E-2</v>
      </c>
      <c r="AK3" s="7" t="s">
        <v>12</v>
      </c>
      <c r="AL3" s="7">
        <v>3.3000000000000002E-2</v>
      </c>
      <c r="AM3" s="14" t="s">
        <v>12</v>
      </c>
      <c r="AN3" s="8">
        <f t="shared" ref="AN3:AN34" si="8">LOOKUP($K3,$Q$2:$Z$2,AD3:AM3)</f>
        <v>2.8000000000000001E-2</v>
      </c>
      <c r="AO3" s="6">
        <f t="shared" ref="AO3:AO34" si="9">LOOKUP($K3,$Q$2:$Z$2,AD3:AM3)-LOOKUP(0.1*$K3,$Q$2:$Z$2,AD3:AM3)</f>
        <v>6.0000000000000019E-3</v>
      </c>
      <c r="AP3" s="8">
        <f t="shared" ref="AP3:AP34" si="10">LOOKUP(10*$K3,$Q$2:$Z$2,AD3:AM3)-LOOKUP($K3,$Q$2:$Z$2,AD3:AM3)</f>
        <v>5.000000000000001E-3</v>
      </c>
      <c r="AQ3" s="6" t="s">
        <v>12</v>
      </c>
      <c r="AR3" s="54" t="s">
        <v>12</v>
      </c>
      <c r="AS3" s="54">
        <v>1.6E-2</v>
      </c>
      <c r="AT3" s="54">
        <v>1.9E-2</v>
      </c>
      <c r="AU3" s="54">
        <v>2.1999999999999999E-2</v>
      </c>
      <c r="AV3" s="7">
        <v>2.5000000000000001E-2</v>
      </c>
      <c r="AW3" s="7">
        <v>2.8000000000000001E-2</v>
      </c>
      <c r="AX3" s="7" t="s">
        <v>12</v>
      </c>
      <c r="AY3" s="7">
        <v>3.4000000000000002E-2</v>
      </c>
      <c r="AZ3" s="14" t="s">
        <v>12</v>
      </c>
      <c r="BA3" s="8">
        <f t="shared" ref="BA3:BA34" si="11">LOOKUP($K3,$Q$2:$Z$2,AQ3:AZ3)</f>
        <v>2.8000000000000001E-2</v>
      </c>
      <c r="BB3" s="6">
        <f t="shared" ref="BB3:BB34" si="12">LOOKUP($K3,$Q$2:$Z$2,AQ3:AZ3)-LOOKUP(0.1*$K3,$Q$2:$Z$2,AQ3:AZ3)</f>
        <v>6.0000000000000019E-3</v>
      </c>
      <c r="BC3" s="8">
        <f t="shared" ref="BC3:BC34" si="13">LOOKUP(10*$K3,$Q$2:$Z$2,AQ3:AZ3)-LOOKUP($K3,$Q$2:$Z$2,AQ3:AZ3)</f>
        <v>6.0000000000000019E-3</v>
      </c>
      <c r="BD3" s="6">
        <v>3.3180000000000001</v>
      </c>
      <c r="BE3" s="7">
        <v>3.7069999999999999</v>
      </c>
      <c r="BF3" s="14">
        <v>4.125</v>
      </c>
      <c r="BG3" s="8">
        <f t="shared" ref="BG3:BG34" si="14">LOOKUP($N3,$BD$2:$BF$2,BD3:BF3)</f>
        <v>3.7069999999999999</v>
      </c>
      <c r="BH3" s="6">
        <f t="shared" ref="BH3:BH34" si="15">BE3-BD3</f>
        <v>0.38899999999999979</v>
      </c>
      <c r="BI3" s="8">
        <f t="shared" ref="BI3:BI34" si="16">BF3-BE3</f>
        <v>0.41800000000000015</v>
      </c>
      <c r="BJ3" s="6">
        <v>3.3180000000000001</v>
      </c>
      <c r="BK3" s="7">
        <v>3.7069999999999999</v>
      </c>
      <c r="BL3" s="14">
        <v>4.125</v>
      </c>
      <c r="BM3" s="8">
        <f t="shared" ref="BM3:BM34" si="17">LOOKUP($N3,$BD$2:$BF$2,BJ3:BL3)</f>
        <v>3.7069999999999999</v>
      </c>
      <c r="BN3" s="6">
        <f t="shared" ref="BN3:BN34" si="18">BK3-BJ3</f>
        <v>0.38899999999999979</v>
      </c>
      <c r="BO3" s="8">
        <f t="shared" ref="BO3:BO34" si="19">BL3-BK3</f>
        <v>0.41800000000000015</v>
      </c>
      <c r="BP3">
        <f t="shared" ref="BP3:BP34" si="20">IF(AND(ISERROR(FIND("Fout",Q3)), ISERROR(FIND("Fout",AD3)), ISERROR(FIND("Fout",AQ3)), ISERROR(FIND( "Fout",BD3)), ISERROR(FIND( "Fout",BJ3))),0,1)</f>
        <v>0</v>
      </c>
      <c r="BQ3" s="93">
        <f t="shared" ref="BQ3:BQ34" si="21">IF(AB3=0, -1, BH3/AB3)</f>
        <v>1</v>
      </c>
      <c r="BR3" s="93">
        <f t="shared" ref="BR3:BR34" si="22">IF(AB3=0,-1,BN3/AB3)</f>
        <v>1</v>
      </c>
      <c r="BS3" s="93" t="str">
        <f>VLOOKUP(C3,'Koppeling locatie - aslocatie'!$A$2:$C$8139,2,FALSE)</f>
        <v>bema248</v>
      </c>
      <c r="BT3" s="93">
        <f>VLOOKUP($BS3,aslocaties_v01!$C$3:$AA$500,MATCH($K$3/10,aslocaties_v01!$C$2:$X$2),FALSE)</f>
        <v>3.3180000000000001</v>
      </c>
      <c r="BU3" s="93">
        <f>VLOOKUP(BS3,aslocaties_v01!$C$3:$AA$500,MATCH($K$3,aslocaties_v01!$C$2:$X$2),FALSE)</f>
        <v>3.7069999999999999</v>
      </c>
      <c r="BV3" s="93">
        <f>VLOOKUP(BS3,aslocaties_v01!$C$3:$AA$500,MATCH($K$3*10,aslocaties_v01!$C$2:$Y$2),FALSE)</f>
        <v>4.125</v>
      </c>
      <c r="BW3" s="93">
        <f t="shared" ref="BW3:BW34" si="23">BU3-BT3</f>
        <v>0.38899999999999979</v>
      </c>
      <c r="BX3" s="93">
        <f t="shared" ref="BX3:BX34" si="24">BV3-BU3</f>
        <v>0.41800000000000015</v>
      </c>
      <c r="BY3" s="94">
        <f t="shared" ref="BY3:BY34" si="25">IFERROR(ABS(1-BW3/AB3), 999)</f>
        <v>0</v>
      </c>
      <c r="BZ3" s="94">
        <f t="shared" ref="BZ3:BZ34" si="26">IFERROR(ABS(1-BX3/AC3), 999)</f>
        <v>0</v>
      </c>
      <c r="CA3" s="94">
        <f t="shared" ref="CA3:CA34" si="27">ABS(LOOKUP(0.1*$K3,$Q$2:$Z$2,Q3:Z3)-BT3)</f>
        <v>0</v>
      </c>
      <c r="CB3">
        <f t="shared" ref="CB3:CB34" si="28">ABS(LOOKUP($K3,$Q$2:$Z$2,Q3:Z3)-BU3)</f>
        <v>0</v>
      </c>
      <c r="CC3" s="58">
        <f t="shared" ref="CC3:CC34" si="29">ABS(LOOKUP(10*$K3,$Q$2:$Z$2,Q3:Z3)-BV3)</f>
        <v>0</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0</v>
      </c>
      <c r="CI3" t="str">
        <f t="shared" ref="CI3:CI34" si="35">IF(CH3,AN3,"")</f>
        <v/>
      </c>
      <c r="CJ3" t="b">
        <f t="shared" ref="CJ3:CJ34" si="36">CI3&lt;AVERAGE(CI:CI)+3*STDEV(CI:CI)</f>
        <v>0</v>
      </c>
      <c r="CK3" t="b">
        <f t="shared" ref="CK3:CK34" si="37">AN3&lt;1.25</f>
        <v>1</v>
      </c>
      <c r="CL3" s="84" t="b">
        <f>BA3&gt;AVERAGE(BA:BA)-2*STDEV(BA:BA)</f>
        <v>0</v>
      </c>
      <c r="CM3" t="str">
        <f t="shared" ref="CM3:CM34" si="38">IF(CL3,BA3,"")</f>
        <v/>
      </c>
      <c r="CN3" t="b">
        <f t="shared" ref="CN3:CN34" si="39">CM3&lt;AVERAGE(CM:CM)+3*STDEV(CM:CM)</f>
        <v>0</v>
      </c>
      <c r="CO3" s="84">
        <f t="shared" ref="CO3:CO34" si="40">IF(BA3=0, -1, AN3/(1.56*BA3^2))</f>
        <v>22.893772893772891</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949</v>
      </c>
      <c r="B4" s="3">
        <v>2</v>
      </c>
      <c r="C4" s="3" t="s">
        <v>1297</v>
      </c>
      <c r="D4" s="3" t="str">
        <f t="shared" si="0"/>
        <v>BM_1_35-1_dk_0001</v>
      </c>
      <c r="E4" s="3" t="str">
        <f t="shared" si="1"/>
        <v>0001</v>
      </c>
      <c r="F4" s="3">
        <v>133259.45300000001</v>
      </c>
      <c r="G4" s="15">
        <v>413987.40600000002</v>
      </c>
      <c r="H4" s="35" t="str">
        <f t="shared" si="2"/>
        <v>ja</v>
      </c>
      <c r="I4" s="42">
        <v>8</v>
      </c>
      <c r="J4" s="20" t="s">
        <v>370</v>
      </c>
      <c r="K4" s="21">
        <v>10000</v>
      </c>
      <c r="L4" s="28">
        <f t="shared" ref="L4:L35" si="54">L3</f>
        <v>1</v>
      </c>
      <c r="M4" s="28">
        <f t="shared" ref="M4:M35" si="55">M3</f>
        <v>1</v>
      </c>
      <c r="N4" s="56">
        <f t="shared" si="3"/>
        <v>10000</v>
      </c>
      <c r="O4" s="33">
        <f t="shared" ref="O4:O35" si="56">SQRT((F3-F4)^2+(G3-G4)^2)</f>
        <v>12661.897680234713</v>
      </c>
      <c r="P4" s="37">
        <f t="shared" si="4"/>
        <v>902.08548004335194</v>
      </c>
      <c r="Q4" s="9" t="s">
        <v>12</v>
      </c>
      <c r="R4" s="55" t="s">
        <v>12</v>
      </c>
      <c r="S4" s="55">
        <v>4.0170000000000003</v>
      </c>
      <c r="T4" s="55">
        <v>4.33</v>
      </c>
      <c r="U4" s="55">
        <v>4.6130000000000004</v>
      </c>
      <c r="V4" s="3">
        <v>4.8460000000000001</v>
      </c>
      <c r="W4" s="3">
        <v>5.1079999999999997</v>
      </c>
      <c r="X4" s="3" t="s">
        <v>12</v>
      </c>
      <c r="Y4" s="3">
        <v>5.6210000000000004</v>
      </c>
      <c r="Z4" s="15" t="s">
        <v>12</v>
      </c>
      <c r="AA4" s="10">
        <f t="shared" si="5"/>
        <v>5.1079999999999997</v>
      </c>
      <c r="AB4" s="9">
        <f t="shared" si="6"/>
        <v>0.49499999999999922</v>
      </c>
      <c r="AC4" s="10">
        <f t="shared" si="7"/>
        <v>0.51300000000000079</v>
      </c>
      <c r="AD4" s="9" t="s">
        <v>12</v>
      </c>
      <c r="AE4" s="55" t="s">
        <v>12</v>
      </c>
      <c r="AF4" s="55">
        <v>0.73199999999999998</v>
      </c>
      <c r="AG4" s="55">
        <v>0.80200000000000005</v>
      </c>
      <c r="AH4" s="55">
        <v>0.877</v>
      </c>
      <c r="AI4" s="3">
        <v>0.94899999999999995</v>
      </c>
      <c r="AJ4" s="3">
        <v>1.0289999999999999</v>
      </c>
      <c r="AK4" s="3" t="s">
        <v>12</v>
      </c>
      <c r="AL4" s="3">
        <v>1.1839999999999999</v>
      </c>
      <c r="AM4" s="15" t="s">
        <v>12</v>
      </c>
      <c r="AN4" s="10">
        <f t="shared" si="8"/>
        <v>1.0289999999999999</v>
      </c>
      <c r="AO4" s="9">
        <f t="shared" si="9"/>
        <v>0.15199999999999991</v>
      </c>
      <c r="AP4" s="10">
        <f t="shared" si="10"/>
        <v>0.15500000000000003</v>
      </c>
      <c r="AQ4" s="9" t="s">
        <v>12</v>
      </c>
      <c r="AR4" s="55" t="s">
        <v>12</v>
      </c>
      <c r="AS4" s="55">
        <v>2.83</v>
      </c>
      <c r="AT4" s="55">
        <v>2.9510000000000001</v>
      </c>
      <c r="AU4" s="55">
        <v>3.08</v>
      </c>
      <c r="AV4" s="3">
        <v>3.1880000000000002</v>
      </c>
      <c r="AW4" s="3">
        <v>3.302</v>
      </c>
      <c r="AX4" s="3" t="s">
        <v>12</v>
      </c>
      <c r="AY4" s="3">
        <v>3.5219999999999998</v>
      </c>
      <c r="AZ4" s="15" t="s">
        <v>12</v>
      </c>
      <c r="BA4" s="10">
        <f t="shared" si="11"/>
        <v>3.302</v>
      </c>
      <c r="BB4" s="9">
        <f t="shared" si="12"/>
        <v>0.22199999999999998</v>
      </c>
      <c r="BC4" s="10">
        <f t="shared" si="13"/>
        <v>0.21999999999999975</v>
      </c>
      <c r="BD4" s="9">
        <v>4.8810000000000002</v>
      </c>
      <c r="BE4" s="3">
        <v>5.452</v>
      </c>
      <c r="BF4" s="15">
        <v>6.0679999999999996</v>
      </c>
      <c r="BG4" s="15">
        <f t="shared" si="14"/>
        <v>5.452</v>
      </c>
      <c r="BH4" s="9">
        <f t="shared" si="15"/>
        <v>0.57099999999999973</v>
      </c>
      <c r="BI4" s="10">
        <f t="shared" si="16"/>
        <v>0.61599999999999966</v>
      </c>
      <c r="BJ4" s="9">
        <v>4.8630000000000004</v>
      </c>
      <c r="BK4" s="3">
        <v>5.4340000000000002</v>
      </c>
      <c r="BL4" s="15">
        <v>6.0529999999999999</v>
      </c>
      <c r="BM4" s="15">
        <f t="shared" si="17"/>
        <v>5.4340000000000002</v>
      </c>
      <c r="BN4" s="9">
        <f t="shared" si="18"/>
        <v>0.57099999999999973</v>
      </c>
      <c r="BO4" s="10">
        <f t="shared" si="19"/>
        <v>0.61899999999999977</v>
      </c>
      <c r="BP4">
        <f t="shared" si="20"/>
        <v>0</v>
      </c>
      <c r="BQ4" s="93">
        <f t="shared" si="21"/>
        <v>1.1535353535353547</v>
      </c>
      <c r="BR4" s="93">
        <f t="shared" si="22"/>
        <v>1.1535353535353547</v>
      </c>
      <c r="BS4" s="93" t="str">
        <f>VLOOKUP(C4,'Koppeling locatie - aslocatie'!$A$2:$C$8139,2,FALSE)</f>
        <v>bema235</v>
      </c>
      <c r="BT4" s="93">
        <f>VLOOKUP($BS4,aslocaties_v01!$C$3:$AA$500,MATCH($K$3/10,aslocaties_v01!$C$2:$X$2),FALSE)</f>
        <v>4.6029999999999998</v>
      </c>
      <c r="BU4" s="93">
        <f>VLOOKUP(BS4,aslocaties_v01!$C$3:$AA$500,MATCH($K$3,aslocaties_v01!$C$2:$X$2),FALSE)</f>
        <v>5.0940000000000003</v>
      </c>
      <c r="BV4" s="93">
        <f>VLOOKUP(BS4,aslocaties_v01!$C$3:$AA$500,MATCH($K$3*10,aslocaties_v01!$C$2:$Y$2),FALSE)</f>
        <v>5.6050000000000004</v>
      </c>
      <c r="BW4" s="93">
        <f t="shared" si="23"/>
        <v>0.49100000000000055</v>
      </c>
      <c r="BX4" s="93">
        <f t="shared" si="24"/>
        <v>0.51100000000000012</v>
      </c>
      <c r="BY4" s="94">
        <f t="shared" si="25"/>
        <v>8.0808080808053573E-3</v>
      </c>
      <c r="BZ4" s="94">
        <f t="shared" si="26"/>
        <v>3.8986354775841781E-3</v>
      </c>
      <c r="CA4" s="94">
        <f t="shared" si="27"/>
        <v>1.0000000000000675E-2</v>
      </c>
      <c r="CB4">
        <f t="shared" si="28"/>
        <v>1.3999999999999346E-2</v>
      </c>
      <c r="CC4" s="58">
        <f t="shared" si="29"/>
        <v>1.6000000000000014E-2</v>
      </c>
      <c r="CD4" s="95" t="b">
        <f t="shared" si="30"/>
        <v>0</v>
      </c>
      <c r="CE4" s="96" t="b">
        <f t="shared" si="31"/>
        <v>1</v>
      </c>
      <c r="CF4" t="b">
        <f t="shared" si="32"/>
        <v>1</v>
      </c>
      <c r="CG4" t="b">
        <f t="shared" si="33"/>
        <v>1</v>
      </c>
      <c r="CH4" s="84" t="b">
        <f t="shared" si="34"/>
        <v>1</v>
      </c>
      <c r="CI4">
        <f t="shared" si="35"/>
        <v>1.0289999999999999</v>
      </c>
      <c r="CJ4" t="b">
        <f t="shared" si="36"/>
        <v>1</v>
      </c>
      <c r="CK4" t="b">
        <f t="shared" si="37"/>
        <v>1</v>
      </c>
      <c r="CL4" s="84" t="b">
        <f t="shared" ref="CL4:CL35" si="57">BA4&lt;AVERAGE(BA:BA)+2*STDEV(BA:BA)</f>
        <v>1</v>
      </c>
      <c r="CM4">
        <f t="shared" si="38"/>
        <v>3.302</v>
      </c>
      <c r="CN4" t="b">
        <f t="shared" si="39"/>
        <v>1</v>
      </c>
      <c r="CO4" s="84">
        <f t="shared" si="40"/>
        <v>6.0497389997966153E-2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950</v>
      </c>
      <c r="B5" s="3">
        <v>2</v>
      </c>
      <c r="C5" s="3" t="s">
        <v>1298</v>
      </c>
      <c r="D5" s="3" t="str">
        <f t="shared" si="0"/>
        <v>BM_1_35-1_dk_0010</v>
      </c>
      <c r="E5" s="3" t="str">
        <f t="shared" si="1"/>
        <v>0010</v>
      </c>
      <c r="F5" s="3">
        <v>132473.266</v>
      </c>
      <c r="G5" s="15">
        <v>413545.06199999998</v>
      </c>
      <c r="H5" s="35" t="str">
        <f t="shared" si="2"/>
        <v>ja</v>
      </c>
      <c r="I5" s="42">
        <v>315</v>
      </c>
      <c r="J5" s="20" t="s">
        <v>370</v>
      </c>
      <c r="K5" s="21">
        <v>10000</v>
      </c>
      <c r="L5" s="28">
        <f t="shared" si="54"/>
        <v>1</v>
      </c>
      <c r="M5" s="28">
        <f t="shared" si="55"/>
        <v>1</v>
      </c>
      <c r="N5" s="56">
        <f t="shared" si="3"/>
        <v>10000</v>
      </c>
      <c r="O5" s="33">
        <f t="shared" si="56"/>
        <v>902.08548004335194</v>
      </c>
      <c r="P5" s="37">
        <f t="shared" si="4"/>
        <v>8745.7572476372807</v>
      </c>
      <c r="Q5" s="9" t="s">
        <v>12</v>
      </c>
      <c r="R5" s="55" t="s">
        <v>12</v>
      </c>
      <c r="S5" s="55">
        <v>3.9350000000000001</v>
      </c>
      <c r="T5" s="55">
        <v>4.2389999999999999</v>
      </c>
      <c r="U5" s="55">
        <v>4.5170000000000003</v>
      </c>
      <c r="V5" s="3">
        <v>4.742</v>
      </c>
      <c r="W5" s="3">
        <v>4.9969999999999999</v>
      </c>
      <c r="X5" s="3" t="s">
        <v>12</v>
      </c>
      <c r="Y5" s="3">
        <v>5.5010000000000003</v>
      </c>
      <c r="Z5" s="15" t="s">
        <v>12</v>
      </c>
      <c r="AA5" s="10">
        <f t="shared" si="5"/>
        <v>4.9969999999999999</v>
      </c>
      <c r="AB5" s="9">
        <f t="shared" si="6"/>
        <v>0.47999999999999954</v>
      </c>
      <c r="AC5" s="10">
        <f t="shared" si="7"/>
        <v>0.50400000000000045</v>
      </c>
      <c r="AD5" s="9" t="s">
        <v>12</v>
      </c>
      <c r="AE5" s="55" t="s">
        <v>12</v>
      </c>
      <c r="AF5" s="55">
        <v>0.82699999999999996</v>
      </c>
      <c r="AG5" s="55">
        <v>0.91</v>
      </c>
      <c r="AH5" s="55">
        <v>0.999</v>
      </c>
      <c r="AI5" s="3">
        <v>1.083</v>
      </c>
      <c r="AJ5" s="3">
        <v>1.179</v>
      </c>
      <c r="AK5" s="3" t="s">
        <v>12</v>
      </c>
      <c r="AL5" s="3">
        <v>1.367</v>
      </c>
      <c r="AM5" s="15" t="s">
        <v>12</v>
      </c>
      <c r="AN5" s="10">
        <f t="shared" si="8"/>
        <v>1.179</v>
      </c>
      <c r="AO5" s="9">
        <f t="shared" si="9"/>
        <v>0.18000000000000005</v>
      </c>
      <c r="AP5" s="10">
        <f t="shared" si="10"/>
        <v>0.18799999999999994</v>
      </c>
      <c r="AQ5" s="9" t="s">
        <v>12</v>
      </c>
      <c r="AR5" s="55" t="s">
        <v>12</v>
      </c>
      <c r="AS5" s="55">
        <v>3.181</v>
      </c>
      <c r="AT5" s="55">
        <v>3.339</v>
      </c>
      <c r="AU5" s="55">
        <v>3.496</v>
      </c>
      <c r="AV5" s="3">
        <v>3.6280000000000001</v>
      </c>
      <c r="AW5" s="3">
        <v>3.766</v>
      </c>
      <c r="AX5" s="3" t="s">
        <v>12</v>
      </c>
      <c r="AY5" s="3">
        <v>4.0309999999999997</v>
      </c>
      <c r="AZ5" s="15" t="s">
        <v>12</v>
      </c>
      <c r="BA5" s="10">
        <f t="shared" si="11"/>
        <v>3.766</v>
      </c>
      <c r="BB5" s="9">
        <f t="shared" si="12"/>
        <v>0.27</v>
      </c>
      <c r="BC5" s="10">
        <f t="shared" si="13"/>
        <v>0.26499999999999968</v>
      </c>
      <c r="BD5" s="9">
        <v>5.4630000000000001</v>
      </c>
      <c r="BE5" s="3">
        <v>6.2439999999999998</v>
      </c>
      <c r="BF5" s="15">
        <v>7.1870000000000003</v>
      </c>
      <c r="BG5" s="15">
        <f t="shared" si="14"/>
        <v>6.2439999999999998</v>
      </c>
      <c r="BH5" s="9">
        <f t="shared" si="15"/>
        <v>0.78099999999999969</v>
      </c>
      <c r="BI5" s="10">
        <f t="shared" si="16"/>
        <v>0.9430000000000005</v>
      </c>
      <c r="BJ5" s="9">
        <v>5.4640000000000004</v>
      </c>
      <c r="BK5" s="3">
        <v>6.2779999999999996</v>
      </c>
      <c r="BL5" s="15">
        <v>7.2720000000000002</v>
      </c>
      <c r="BM5" s="15">
        <f t="shared" si="17"/>
        <v>6.2779999999999996</v>
      </c>
      <c r="BN5" s="9">
        <f t="shared" si="18"/>
        <v>0.81399999999999917</v>
      </c>
      <c r="BO5" s="10">
        <f t="shared" si="19"/>
        <v>0.99400000000000066</v>
      </c>
      <c r="BP5">
        <f t="shared" si="20"/>
        <v>0</v>
      </c>
      <c r="BQ5" s="93">
        <f t="shared" si="21"/>
        <v>1.6270833333333343</v>
      </c>
      <c r="BR5" s="93">
        <f t="shared" si="22"/>
        <v>1.6958333333333333</v>
      </c>
      <c r="BS5" s="93" t="str">
        <f>VLOOKUP(C5,'Koppeling locatie - aslocatie'!$A$2:$C$8139,2,FALSE)</f>
        <v>bema236</v>
      </c>
      <c r="BT5" s="93">
        <f>VLOOKUP($BS5,aslocaties_v01!$C$3:$AA$500,MATCH($K$3/10,aslocaties_v01!$C$2:$X$2),FALSE)</f>
        <v>4.4889999999999999</v>
      </c>
      <c r="BU5" s="93">
        <f>VLOOKUP(BS5,aslocaties_v01!$C$3:$AA$500,MATCH($K$3,aslocaties_v01!$C$2:$X$2),FALSE)</f>
        <v>4.968</v>
      </c>
      <c r="BV5" s="93">
        <f>VLOOKUP(BS5,aslocaties_v01!$C$3:$AA$500,MATCH($K$3*10,aslocaties_v01!$C$2:$Y$2),FALSE)</f>
        <v>5.4690000000000003</v>
      </c>
      <c r="BW5" s="93">
        <f t="shared" si="23"/>
        <v>0.47900000000000009</v>
      </c>
      <c r="BX5" s="93">
        <f t="shared" si="24"/>
        <v>0.50100000000000033</v>
      </c>
      <c r="BY5" s="94">
        <f t="shared" si="25"/>
        <v>2.0833333333322157E-3</v>
      </c>
      <c r="BZ5" s="94">
        <f t="shared" si="26"/>
        <v>5.9523809523811533E-3</v>
      </c>
      <c r="CA5" s="94">
        <f t="shared" si="27"/>
        <v>2.8000000000000469E-2</v>
      </c>
      <c r="CB5">
        <f t="shared" si="28"/>
        <v>2.8999999999999915E-2</v>
      </c>
      <c r="CC5" s="58">
        <f t="shared" si="29"/>
        <v>3.2000000000000028E-2</v>
      </c>
      <c r="CD5" s="95" t="b">
        <f t="shared" si="30"/>
        <v>0</v>
      </c>
      <c r="CE5" s="96" t="b">
        <f t="shared" si="31"/>
        <v>1</v>
      </c>
      <c r="CF5" t="b">
        <f t="shared" si="32"/>
        <v>1</v>
      </c>
      <c r="CG5" t="b">
        <f t="shared" si="33"/>
        <v>1</v>
      </c>
      <c r="CH5" s="84" t="b">
        <f t="shared" si="34"/>
        <v>1</v>
      </c>
      <c r="CI5">
        <f t="shared" si="35"/>
        <v>1.179</v>
      </c>
      <c r="CJ5" t="b">
        <f t="shared" si="36"/>
        <v>1</v>
      </c>
      <c r="CK5" t="b">
        <f t="shared" si="37"/>
        <v>1</v>
      </c>
      <c r="CL5" s="84" t="b">
        <f t="shared" si="57"/>
        <v>1</v>
      </c>
      <c r="CM5">
        <f t="shared" si="38"/>
        <v>3.766</v>
      </c>
      <c r="CN5" t="b">
        <f t="shared" si="39"/>
        <v>1</v>
      </c>
      <c r="CO5" s="84">
        <f t="shared" si="40"/>
        <v>5.3287896285406783E-2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951</v>
      </c>
      <c r="B6" s="3">
        <v>2</v>
      </c>
      <c r="C6" s="3" t="s">
        <v>1299</v>
      </c>
      <c r="D6" s="3" t="str">
        <f t="shared" si="0"/>
        <v>BM_1_35-1_dk_0100</v>
      </c>
      <c r="E6" s="3" t="str">
        <f t="shared" si="1"/>
        <v>0100</v>
      </c>
      <c r="F6" s="3">
        <v>123727.656</v>
      </c>
      <c r="G6" s="15">
        <v>413494.31199999998</v>
      </c>
      <c r="H6" s="35" t="str">
        <f t="shared" si="2"/>
        <v>ja</v>
      </c>
      <c r="I6" s="42">
        <v>15</v>
      </c>
      <c r="J6" s="20" t="s">
        <v>370</v>
      </c>
      <c r="K6" s="21">
        <v>10000</v>
      </c>
      <c r="L6" s="28">
        <f t="shared" si="54"/>
        <v>1</v>
      </c>
      <c r="M6" s="28">
        <f t="shared" si="55"/>
        <v>1</v>
      </c>
      <c r="N6" s="56">
        <f t="shared" si="3"/>
        <v>10000</v>
      </c>
      <c r="O6" s="33">
        <f t="shared" si="56"/>
        <v>8745.7572476372807</v>
      </c>
      <c r="P6" s="37">
        <f t="shared" si="4"/>
        <v>71.569077659284204</v>
      </c>
      <c r="Q6" s="9" t="s">
        <v>12</v>
      </c>
      <c r="R6" s="55" t="s">
        <v>12</v>
      </c>
      <c r="S6" s="55">
        <v>3.2509999999999999</v>
      </c>
      <c r="T6" s="55">
        <v>3.512</v>
      </c>
      <c r="U6" s="55">
        <v>3.7549999999999999</v>
      </c>
      <c r="V6" s="3">
        <v>3.9620000000000002</v>
      </c>
      <c r="W6" s="3">
        <v>4.1970000000000001</v>
      </c>
      <c r="X6" s="3" t="s">
        <v>12</v>
      </c>
      <c r="Y6" s="3">
        <v>4.6479999999999997</v>
      </c>
      <c r="Z6" s="15" t="s">
        <v>12</v>
      </c>
      <c r="AA6" s="10">
        <f t="shared" si="5"/>
        <v>4.1970000000000001</v>
      </c>
      <c r="AB6" s="9">
        <f t="shared" si="6"/>
        <v>0.44200000000000017</v>
      </c>
      <c r="AC6" s="10">
        <f t="shared" si="7"/>
        <v>0.45099999999999962</v>
      </c>
      <c r="AD6" s="9" t="s">
        <v>12</v>
      </c>
      <c r="AE6" s="55" t="s">
        <v>12</v>
      </c>
      <c r="AF6" s="55">
        <v>0.48399999999999999</v>
      </c>
      <c r="AG6" s="55">
        <v>0.58799999999999997</v>
      </c>
      <c r="AH6" s="55">
        <v>0.69199999999999995</v>
      </c>
      <c r="AI6" s="3">
        <v>0.79800000000000004</v>
      </c>
      <c r="AJ6" s="3">
        <v>0.90400000000000003</v>
      </c>
      <c r="AK6" s="3" t="s">
        <v>12</v>
      </c>
      <c r="AL6" s="3">
        <v>1.0840000000000001</v>
      </c>
      <c r="AM6" s="15" t="s">
        <v>12</v>
      </c>
      <c r="AN6" s="10">
        <f t="shared" si="8"/>
        <v>0.90400000000000003</v>
      </c>
      <c r="AO6" s="9">
        <f t="shared" si="9"/>
        <v>0.21200000000000008</v>
      </c>
      <c r="AP6" s="10">
        <f t="shared" si="10"/>
        <v>0.18000000000000005</v>
      </c>
      <c r="AQ6" s="9" t="s">
        <v>12</v>
      </c>
      <c r="AR6" s="55" t="s">
        <v>12</v>
      </c>
      <c r="AS6" s="55">
        <v>2.2829999999999999</v>
      </c>
      <c r="AT6" s="55">
        <v>2.552</v>
      </c>
      <c r="AU6" s="55">
        <v>2.7669999999999999</v>
      </c>
      <c r="AV6" s="3">
        <v>2.9860000000000002</v>
      </c>
      <c r="AW6" s="3">
        <v>3.1739999999999999</v>
      </c>
      <c r="AX6" s="3" t="s">
        <v>12</v>
      </c>
      <c r="AY6" s="3">
        <v>3.4420000000000002</v>
      </c>
      <c r="AZ6" s="15" t="s">
        <v>12</v>
      </c>
      <c r="BA6" s="10">
        <f t="shared" si="11"/>
        <v>3.1739999999999999</v>
      </c>
      <c r="BB6" s="9">
        <f t="shared" si="12"/>
        <v>0.40700000000000003</v>
      </c>
      <c r="BC6" s="10">
        <f t="shared" si="13"/>
        <v>0.26800000000000024</v>
      </c>
      <c r="BD6" s="9">
        <v>4.2370000000000001</v>
      </c>
      <c r="BE6" s="3">
        <v>4.8369999999999997</v>
      </c>
      <c r="BF6" s="15">
        <v>5.5369999999999999</v>
      </c>
      <c r="BG6" s="15">
        <f t="shared" si="14"/>
        <v>4.8369999999999997</v>
      </c>
      <c r="BH6" s="9">
        <f t="shared" si="15"/>
        <v>0.59999999999999964</v>
      </c>
      <c r="BI6" s="10">
        <f t="shared" si="16"/>
        <v>0.70000000000000018</v>
      </c>
      <c r="BJ6" s="9">
        <v>4.2110000000000003</v>
      </c>
      <c r="BK6" s="3">
        <v>4.8109999999999999</v>
      </c>
      <c r="BL6" s="15">
        <v>5.5110000000000001</v>
      </c>
      <c r="BM6" s="15">
        <f t="shared" si="17"/>
        <v>4.8109999999999999</v>
      </c>
      <c r="BN6" s="9">
        <f t="shared" si="18"/>
        <v>0.59999999999999964</v>
      </c>
      <c r="BO6" s="10">
        <f t="shared" si="19"/>
        <v>0.70000000000000018</v>
      </c>
      <c r="BP6">
        <f t="shared" si="20"/>
        <v>0</v>
      </c>
      <c r="BQ6" s="93">
        <f t="shared" si="21"/>
        <v>1.357466063348415</v>
      </c>
      <c r="BR6" s="93">
        <f t="shared" si="22"/>
        <v>1.357466063348415</v>
      </c>
      <c r="BS6" s="93" t="str">
        <f>VLOOKUP(C6,'Koppeling locatie - aslocatie'!$A$2:$C$8139,2,FALSE)</f>
        <v>bema245</v>
      </c>
      <c r="BT6" s="93">
        <f>VLOOKUP($BS6,aslocaties_v01!$C$3:$AA$500,MATCH($K$3/10,aslocaties_v01!$C$2:$X$2),FALSE)</f>
        <v>3.72</v>
      </c>
      <c r="BU6" s="93">
        <f>VLOOKUP(BS6,aslocaties_v01!$C$3:$AA$500,MATCH($K$3,aslocaties_v01!$C$2:$X$2),FALSE)</f>
        <v>4.1609999999999996</v>
      </c>
      <c r="BV6" s="93">
        <f>VLOOKUP(BS6,aslocaties_v01!$C$3:$AA$500,MATCH($K$3*10,aslocaties_v01!$C$2:$Y$2),FALSE)</f>
        <v>4.6120000000000001</v>
      </c>
      <c r="BW6" s="93">
        <f t="shared" si="23"/>
        <v>0.44099999999999939</v>
      </c>
      <c r="BX6" s="93">
        <f t="shared" si="24"/>
        <v>0.45100000000000051</v>
      </c>
      <c r="BY6" s="94">
        <f t="shared" si="25"/>
        <v>2.2624434389157955E-3</v>
      </c>
      <c r="BZ6" s="94">
        <f t="shared" si="26"/>
        <v>1.9984014443252818E-15</v>
      </c>
      <c r="CA6" s="94">
        <f t="shared" si="27"/>
        <v>3.4999999999999698E-2</v>
      </c>
      <c r="CB6">
        <f t="shared" si="28"/>
        <v>3.6000000000000476E-2</v>
      </c>
      <c r="CC6" s="58">
        <f t="shared" si="29"/>
        <v>3.5999999999999588E-2</v>
      </c>
      <c r="CD6" s="95" t="b">
        <f t="shared" si="30"/>
        <v>0</v>
      </c>
      <c r="CE6" s="96" t="b">
        <f t="shared" si="31"/>
        <v>1</v>
      </c>
      <c r="CF6" t="b">
        <f t="shared" si="32"/>
        <v>1</v>
      </c>
      <c r="CG6" t="b">
        <f t="shared" si="33"/>
        <v>1</v>
      </c>
      <c r="CH6" s="84" t="b">
        <f t="shared" si="34"/>
        <v>1</v>
      </c>
      <c r="CI6">
        <f t="shared" si="35"/>
        <v>0.90400000000000003</v>
      </c>
      <c r="CJ6" t="b">
        <f t="shared" si="36"/>
        <v>1</v>
      </c>
      <c r="CK6" t="b">
        <f t="shared" si="37"/>
        <v>1</v>
      </c>
      <c r="CL6" s="84" t="b">
        <f t="shared" si="57"/>
        <v>1</v>
      </c>
      <c r="CM6">
        <f t="shared" si="38"/>
        <v>3.1739999999999999</v>
      </c>
      <c r="CN6" t="b">
        <f t="shared" si="39"/>
        <v>1</v>
      </c>
      <c r="CO6" s="84">
        <f t="shared" si="40"/>
        <v>5.7521471467247821E-2</v>
      </c>
      <c r="CP6" t="b">
        <f t="shared" si="41"/>
        <v>1</v>
      </c>
      <c r="CQ6" s="96" t="b">
        <f t="shared" si="42"/>
        <v>1</v>
      </c>
      <c r="CR6" t="b">
        <f t="shared" si="43"/>
        <v>1</v>
      </c>
      <c r="CS6" t="b">
        <f t="shared" si="44"/>
        <v>1</v>
      </c>
      <c r="CT6" t="b">
        <f t="shared" si="45"/>
        <v>1</v>
      </c>
      <c r="CU6" t="b">
        <f t="shared" si="46"/>
        <v>1</v>
      </c>
      <c r="CV6" s="84" t="b">
        <f t="shared" si="47"/>
        <v>0</v>
      </c>
      <c r="CW6" t="b">
        <f t="shared" si="48"/>
        <v>0</v>
      </c>
      <c r="CX6" t="b">
        <f t="shared" si="49"/>
        <v>0</v>
      </c>
      <c r="CY6" t="b">
        <f t="shared" si="50"/>
        <v>0</v>
      </c>
      <c r="CZ6" t="b">
        <f t="shared" si="51"/>
        <v>0</v>
      </c>
      <c r="DA6" s="84">
        <f t="shared" si="52"/>
        <v>1</v>
      </c>
      <c r="DB6" t="b">
        <f t="shared" si="53"/>
        <v>0</v>
      </c>
    </row>
    <row r="7" spans="1:106">
      <c r="A7" s="9">
        <v>952</v>
      </c>
      <c r="B7" s="3">
        <v>2</v>
      </c>
      <c r="C7" s="3" t="s">
        <v>1300</v>
      </c>
      <c r="D7" s="3" t="str">
        <f t="shared" si="0"/>
        <v>BM_1_35-1_dk_0101</v>
      </c>
      <c r="E7" s="3" t="str">
        <f t="shared" si="1"/>
        <v>0101</v>
      </c>
      <c r="F7" s="3">
        <v>123656.102</v>
      </c>
      <c r="G7" s="15">
        <v>413495.78100000002</v>
      </c>
      <c r="H7" s="35" t="str">
        <f t="shared" si="2"/>
        <v>ja</v>
      </c>
      <c r="I7" s="42">
        <v>19</v>
      </c>
      <c r="J7" s="20" t="s">
        <v>370</v>
      </c>
      <c r="K7" s="21">
        <v>10000</v>
      </c>
      <c r="L7" s="28">
        <f t="shared" si="54"/>
        <v>1</v>
      </c>
      <c r="M7" s="28">
        <f t="shared" si="55"/>
        <v>1</v>
      </c>
      <c r="N7" s="56">
        <f t="shared" si="3"/>
        <v>10000</v>
      </c>
      <c r="O7" s="33">
        <f t="shared" si="56"/>
        <v>71.569077659284204</v>
      </c>
      <c r="P7" s="37">
        <f t="shared" si="4"/>
        <v>124.54815054826798</v>
      </c>
      <c r="Q7" s="9" t="s">
        <v>12</v>
      </c>
      <c r="R7" s="55" t="s">
        <v>12</v>
      </c>
      <c r="S7" s="55">
        <v>0.8</v>
      </c>
      <c r="T7" s="55">
        <v>0.8</v>
      </c>
      <c r="U7" s="55">
        <v>0.8</v>
      </c>
      <c r="V7" s="3">
        <v>0.8</v>
      </c>
      <c r="W7" s="3">
        <v>0.8</v>
      </c>
      <c r="X7" s="3" t="s">
        <v>12</v>
      </c>
      <c r="Y7" s="3">
        <v>0.8</v>
      </c>
      <c r="Z7" s="15" t="s">
        <v>12</v>
      </c>
      <c r="AA7" s="10">
        <f t="shared" si="5"/>
        <v>0.8</v>
      </c>
      <c r="AB7" s="9">
        <f t="shared" si="6"/>
        <v>0</v>
      </c>
      <c r="AC7" s="10">
        <f t="shared" si="7"/>
        <v>0</v>
      </c>
      <c r="AD7" s="9" t="s">
        <v>12</v>
      </c>
      <c r="AE7" s="55" t="s">
        <v>12</v>
      </c>
      <c r="AF7" s="55">
        <v>0.1</v>
      </c>
      <c r="AG7" s="55">
        <v>0.1</v>
      </c>
      <c r="AH7" s="55">
        <v>0.1</v>
      </c>
      <c r="AI7" s="3">
        <v>0.1</v>
      </c>
      <c r="AJ7" s="3">
        <v>0.1</v>
      </c>
      <c r="AK7" s="3" t="s">
        <v>12</v>
      </c>
      <c r="AL7" s="3">
        <v>0.1</v>
      </c>
      <c r="AM7" s="15" t="s">
        <v>12</v>
      </c>
      <c r="AN7" s="10">
        <f t="shared" si="8"/>
        <v>0.1</v>
      </c>
      <c r="AO7" s="9">
        <f t="shared" si="9"/>
        <v>0</v>
      </c>
      <c r="AP7" s="10">
        <f t="shared" si="10"/>
        <v>0</v>
      </c>
      <c r="AQ7" s="9" t="s">
        <v>12</v>
      </c>
      <c r="AR7" s="55" t="s">
        <v>12</v>
      </c>
      <c r="AS7" s="55">
        <v>0.1</v>
      </c>
      <c r="AT7" s="55">
        <v>0.1</v>
      </c>
      <c r="AU7" s="55">
        <v>0.1</v>
      </c>
      <c r="AV7" s="3">
        <v>0.1</v>
      </c>
      <c r="AW7" s="3">
        <v>0.1</v>
      </c>
      <c r="AX7" s="3" t="s">
        <v>12</v>
      </c>
      <c r="AY7" s="3">
        <v>0.1</v>
      </c>
      <c r="AZ7" s="15" t="s">
        <v>12</v>
      </c>
      <c r="BA7" s="10">
        <f t="shared" si="11"/>
        <v>0.1</v>
      </c>
      <c r="BB7" s="9">
        <f t="shared" si="12"/>
        <v>0</v>
      </c>
      <c r="BC7" s="10">
        <f t="shared" si="13"/>
        <v>0</v>
      </c>
      <c r="BD7" s="9">
        <v>0.8</v>
      </c>
      <c r="BE7" s="3">
        <v>0.8</v>
      </c>
      <c r="BF7" s="15">
        <v>0.8</v>
      </c>
      <c r="BG7" s="15">
        <f t="shared" si="14"/>
        <v>0.8</v>
      </c>
      <c r="BH7" s="9">
        <f t="shared" si="15"/>
        <v>0</v>
      </c>
      <c r="BI7" s="10">
        <f t="shared" si="16"/>
        <v>0</v>
      </c>
      <c r="BJ7" s="9">
        <v>0.8</v>
      </c>
      <c r="BK7" s="3">
        <v>0.8</v>
      </c>
      <c r="BL7" s="15">
        <v>0.8</v>
      </c>
      <c r="BM7" s="15">
        <f t="shared" si="17"/>
        <v>0.8</v>
      </c>
      <c r="BN7" s="9">
        <f t="shared" si="18"/>
        <v>0</v>
      </c>
      <c r="BO7" s="10">
        <f t="shared" si="19"/>
        <v>0</v>
      </c>
      <c r="BP7">
        <f t="shared" si="20"/>
        <v>0</v>
      </c>
      <c r="BQ7" s="93">
        <f t="shared" si="21"/>
        <v>-1</v>
      </c>
      <c r="BR7" s="93">
        <f t="shared" si="22"/>
        <v>-1</v>
      </c>
      <c r="BS7" s="93" t="str">
        <f>VLOOKUP(C7,'Koppeling locatie - aslocatie'!$A$2:$C$8139,2,FALSE)</f>
        <v>bema245</v>
      </c>
      <c r="BT7" s="93">
        <f>VLOOKUP($BS7,aslocaties_v01!$C$3:$AA$500,MATCH($K$3/10,aslocaties_v01!$C$2:$X$2),FALSE)</f>
        <v>3.72</v>
      </c>
      <c r="BU7" s="93">
        <f>VLOOKUP(BS7,aslocaties_v01!$C$3:$AA$500,MATCH($K$3,aslocaties_v01!$C$2:$X$2),FALSE)</f>
        <v>4.1609999999999996</v>
      </c>
      <c r="BV7" s="93">
        <f>VLOOKUP(BS7,aslocaties_v01!$C$3:$AA$500,MATCH($K$3*10,aslocaties_v01!$C$2:$Y$2),FALSE)</f>
        <v>4.6120000000000001</v>
      </c>
      <c r="BW7" s="93">
        <f t="shared" si="23"/>
        <v>0.44099999999999939</v>
      </c>
      <c r="BX7" s="93">
        <f t="shared" si="24"/>
        <v>0.45100000000000051</v>
      </c>
      <c r="BY7" s="94">
        <f t="shared" si="25"/>
        <v>999</v>
      </c>
      <c r="BZ7" s="94">
        <f t="shared" si="26"/>
        <v>999</v>
      </c>
      <c r="CA7" s="94">
        <f t="shared" si="27"/>
        <v>2.92</v>
      </c>
      <c r="CB7">
        <f t="shared" si="28"/>
        <v>3.3609999999999998</v>
      </c>
      <c r="CC7" s="58">
        <f t="shared" si="29"/>
        <v>3.8120000000000003</v>
      </c>
      <c r="CD7" s="95" t="b">
        <f t="shared" si="30"/>
        <v>1</v>
      </c>
      <c r="CE7" s="96" t="b">
        <f t="shared" si="31"/>
        <v>1</v>
      </c>
      <c r="CF7" t="b">
        <f t="shared" si="32"/>
        <v>1</v>
      </c>
      <c r="CG7" t="b">
        <f t="shared" si="33"/>
        <v>1</v>
      </c>
      <c r="CH7" s="84" t="b">
        <f t="shared" si="34"/>
        <v>0</v>
      </c>
      <c r="CI7" t="str">
        <f t="shared" si="35"/>
        <v/>
      </c>
      <c r="CJ7" t="b">
        <f t="shared" si="36"/>
        <v>0</v>
      </c>
      <c r="CK7" t="b">
        <f t="shared" si="37"/>
        <v>1</v>
      </c>
      <c r="CL7" s="84" t="b">
        <f t="shared" si="57"/>
        <v>1</v>
      </c>
      <c r="CM7">
        <f t="shared" si="38"/>
        <v>0.1</v>
      </c>
      <c r="CN7" t="b">
        <f t="shared" si="39"/>
        <v>1</v>
      </c>
      <c r="CO7" s="84">
        <f t="shared" si="40"/>
        <v>6.4102564102564097</v>
      </c>
      <c r="CP7" t="b">
        <f t="shared" si="41"/>
        <v>1</v>
      </c>
      <c r="CQ7" s="96" t="b">
        <f t="shared" si="42"/>
        <v>0</v>
      </c>
      <c r="CR7" t="b">
        <f t="shared" si="43"/>
        <v>0</v>
      </c>
      <c r="CS7" t="b">
        <f t="shared" si="44"/>
        <v>0</v>
      </c>
      <c r="CT7" t="b">
        <f t="shared" si="45"/>
        <v>0</v>
      </c>
      <c r="CU7" t="b">
        <f t="shared" si="46"/>
        <v>0</v>
      </c>
      <c r="CV7" s="84" t="b">
        <f t="shared" si="47"/>
        <v>0</v>
      </c>
      <c r="CW7" t="b">
        <f t="shared" si="48"/>
        <v>0</v>
      </c>
      <c r="CX7" t="b">
        <f t="shared" si="49"/>
        <v>0</v>
      </c>
      <c r="CY7" t="b">
        <f t="shared" si="50"/>
        <v>0</v>
      </c>
      <c r="CZ7" t="b">
        <f t="shared" si="51"/>
        <v>0</v>
      </c>
      <c r="DA7" s="84">
        <f t="shared" si="52"/>
        <v>2</v>
      </c>
      <c r="DB7" t="b">
        <f t="shared" si="53"/>
        <v>1</v>
      </c>
    </row>
    <row r="8" spans="1:106">
      <c r="A8" s="9">
        <v>953</v>
      </c>
      <c r="B8" s="3">
        <v>2</v>
      </c>
      <c r="C8" s="3" t="s">
        <v>1301</v>
      </c>
      <c r="D8" s="3" t="str">
        <f t="shared" si="0"/>
        <v>BM_1_35-1_dk_0102</v>
      </c>
      <c r="E8" s="3" t="str">
        <f t="shared" si="1"/>
        <v>0102</v>
      </c>
      <c r="F8" s="3">
        <v>123546.164</v>
      </c>
      <c r="G8" s="15">
        <v>413554.31199999998</v>
      </c>
      <c r="H8" s="35" t="str">
        <f t="shared" si="2"/>
        <v>ja</v>
      </c>
      <c r="I8" s="42">
        <v>19</v>
      </c>
      <c r="J8" s="20" t="s">
        <v>370</v>
      </c>
      <c r="K8" s="21">
        <v>10000</v>
      </c>
      <c r="L8" s="28">
        <f t="shared" si="54"/>
        <v>1</v>
      </c>
      <c r="M8" s="28">
        <f t="shared" si="55"/>
        <v>1</v>
      </c>
      <c r="N8" s="56">
        <f t="shared" si="3"/>
        <v>10000</v>
      </c>
      <c r="O8" s="33">
        <f t="shared" si="56"/>
        <v>124.54815054826798</v>
      </c>
      <c r="P8" s="37">
        <f t="shared" si="4"/>
        <v>73.04795743209273</v>
      </c>
      <c r="Q8" s="9" t="s">
        <v>12</v>
      </c>
      <c r="R8" s="55" t="s">
        <v>12</v>
      </c>
      <c r="S8" s="55">
        <v>3.2370000000000001</v>
      </c>
      <c r="T8" s="55">
        <v>3.4969999999999999</v>
      </c>
      <c r="U8" s="55">
        <v>3.7360000000000002</v>
      </c>
      <c r="V8" s="3">
        <v>3.9430000000000001</v>
      </c>
      <c r="W8" s="3">
        <v>4.1779999999999999</v>
      </c>
      <c r="X8" s="3" t="s">
        <v>12</v>
      </c>
      <c r="Y8" s="3">
        <v>4.63</v>
      </c>
      <c r="Z8" s="15" t="s">
        <v>12</v>
      </c>
      <c r="AA8" s="10">
        <f t="shared" si="5"/>
        <v>4.1779999999999999</v>
      </c>
      <c r="AB8" s="9">
        <f t="shared" si="6"/>
        <v>0.44199999999999973</v>
      </c>
      <c r="AC8" s="10">
        <f t="shared" si="7"/>
        <v>0.45199999999999996</v>
      </c>
      <c r="AD8" s="9" t="s">
        <v>12</v>
      </c>
      <c r="AE8" s="55" t="s">
        <v>12</v>
      </c>
      <c r="AF8" s="55">
        <v>0.47399999999999998</v>
      </c>
      <c r="AG8" s="55">
        <v>0.57499999999999996</v>
      </c>
      <c r="AH8" s="55">
        <v>0.67900000000000005</v>
      </c>
      <c r="AI8" s="3">
        <v>0.78200000000000003</v>
      </c>
      <c r="AJ8" s="3">
        <v>0.88500000000000001</v>
      </c>
      <c r="AK8" s="3" t="s">
        <v>12</v>
      </c>
      <c r="AL8" s="3">
        <v>1.0620000000000001</v>
      </c>
      <c r="AM8" s="15" t="s">
        <v>12</v>
      </c>
      <c r="AN8" s="10">
        <f t="shared" si="8"/>
        <v>0.88500000000000001</v>
      </c>
      <c r="AO8" s="9">
        <f t="shared" si="9"/>
        <v>0.20599999999999996</v>
      </c>
      <c r="AP8" s="10">
        <f t="shared" si="10"/>
        <v>0.17700000000000005</v>
      </c>
      <c r="AQ8" s="9" t="s">
        <v>12</v>
      </c>
      <c r="AR8" s="55" t="s">
        <v>12</v>
      </c>
      <c r="AS8" s="55">
        <v>2.254</v>
      </c>
      <c r="AT8" s="55">
        <v>2.5190000000000001</v>
      </c>
      <c r="AU8" s="55">
        <v>2.7320000000000002</v>
      </c>
      <c r="AV8" s="3">
        <v>2.944</v>
      </c>
      <c r="AW8" s="3">
        <v>3.13</v>
      </c>
      <c r="AX8" s="3" t="s">
        <v>12</v>
      </c>
      <c r="AY8" s="3">
        <v>3.395</v>
      </c>
      <c r="AZ8" s="15" t="s">
        <v>12</v>
      </c>
      <c r="BA8" s="10">
        <f t="shared" si="11"/>
        <v>3.13</v>
      </c>
      <c r="BB8" s="9">
        <f t="shared" si="12"/>
        <v>0.39799999999999969</v>
      </c>
      <c r="BC8" s="10">
        <f t="shared" si="13"/>
        <v>0.26500000000000012</v>
      </c>
      <c r="BD8" s="9">
        <v>4.1680000000000001</v>
      </c>
      <c r="BE8" s="3">
        <v>4.7480000000000002</v>
      </c>
      <c r="BF8" s="15">
        <v>5.4189999999999996</v>
      </c>
      <c r="BG8" s="15">
        <f t="shared" si="14"/>
        <v>4.7480000000000002</v>
      </c>
      <c r="BH8" s="9">
        <f t="shared" si="15"/>
        <v>0.58000000000000007</v>
      </c>
      <c r="BI8" s="10">
        <f t="shared" si="16"/>
        <v>0.67099999999999937</v>
      </c>
      <c r="BJ8" s="9">
        <v>4.1379999999999999</v>
      </c>
      <c r="BK8" s="3">
        <v>4.7119999999999997</v>
      </c>
      <c r="BL8" s="15">
        <v>5.3719999999999999</v>
      </c>
      <c r="BM8" s="15">
        <f t="shared" si="17"/>
        <v>4.7119999999999997</v>
      </c>
      <c r="BN8" s="9">
        <f t="shared" si="18"/>
        <v>0.57399999999999984</v>
      </c>
      <c r="BO8" s="10">
        <f t="shared" si="19"/>
        <v>0.66000000000000014</v>
      </c>
      <c r="BP8">
        <f t="shared" si="20"/>
        <v>0</v>
      </c>
      <c r="BQ8" s="93">
        <f t="shared" si="21"/>
        <v>1.3122171945701366</v>
      </c>
      <c r="BR8" s="93">
        <f t="shared" si="22"/>
        <v>1.2986425339366521</v>
      </c>
      <c r="BS8" s="93" t="str">
        <f>VLOOKUP(C8,'Koppeling locatie - aslocatie'!$A$2:$C$8139,2,FALSE)</f>
        <v>bema245</v>
      </c>
      <c r="BT8" s="93">
        <f>VLOOKUP($BS8,aslocaties_v01!$C$3:$AA$500,MATCH($K$3/10,aslocaties_v01!$C$2:$X$2),FALSE)</f>
        <v>3.72</v>
      </c>
      <c r="BU8" s="93">
        <f>VLOOKUP(BS8,aslocaties_v01!$C$3:$AA$500,MATCH($K$3,aslocaties_v01!$C$2:$X$2),FALSE)</f>
        <v>4.1609999999999996</v>
      </c>
      <c r="BV8" s="93">
        <f>VLOOKUP(BS8,aslocaties_v01!$C$3:$AA$500,MATCH($K$3*10,aslocaties_v01!$C$2:$Y$2),FALSE)</f>
        <v>4.6120000000000001</v>
      </c>
      <c r="BW8" s="93">
        <f t="shared" si="23"/>
        <v>0.44099999999999939</v>
      </c>
      <c r="BX8" s="93">
        <f t="shared" si="24"/>
        <v>0.45100000000000051</v>
      </c>
      <c r="BY8" s="94">
        <f t="shared" si="25"/>
        <v>2.2624434389147963E-3</v>
      </c>
      <c r="BZ8" s="94">
        <f t="shared" si="26"/>
        <v>2.2123893805297001E-3</v>
      </c>
      <c r="CA8" s="94">
        <f t="shared" si="27"/>
        <v>1.6000000000000014E-2</v>
      </c>
      <c r="CB8">
        <f t="shared" si="28"/>
        <v>1.7000000000000348E-2</v>
      </c>
      <c r="CC8" s="58">
        <f t="shared" si="29"/>
        <v>1.7999999999999794E-2</v>
      </c>
      <c r="CD8" s="95" t="b">
        <f t="shared" si="30"/>
        <v>0</v>
      </c>
      <c r="CE8" s="96" t="b">
        <f t="shared" si="31"/>
        <v>1</v>
      </c>
      <c r="CF8" t="b">
        <f t="shared" si="32"/>
        <v>1</v>
      </c>
      <c r="CG8" t="b">
        <f t="shared" si="33"/>
        <v>1</v>
      </c>
      <c r="CH8" s="84" t="b">
        <f t="shared" si="34"/>
        <v>1</v>
      </c>
      <c r="CI8">
        <f t="shared" si="35"/>
        <v>0.88500000000000001</v>
      </c>
      <c r="CJ8" t="b">
        <f t="shared" si="36"/>
        <v>1</v>
      </c>
      <c r="CK8" t="b">
        <f t="shared" si="37"/>
        <v>1</v>
      </c>
      <c r="CL8" s="84" t="b">
        <f t="shared" si="57"/>
        <v>1</v>
      </c>
      <c r="CM8">
        <f t="shared" si="38"/>
        <v>3.13</v>
      </c>
      <c r="CN8" t="b">
        <f t="shared" si="39"/>
        <v>1</v>
      </c>
      <c r="CO8" s="84">
        <f t="shared" si="40"/>
        <v>5.7906857506730941E-2</v>
      </c>
      <c r="CP8" t="b">
        <f t="shared" si="41"/>
        <v>1</v>
      </c>
      <c r="CQ8" s="96" t="b">
        <f t="shared" si="42"/>
        <v>0</v>
      </c>
      <c r="CR8" t="b">
        <f t="shared" si="43"/>
        <v>0</v>
      </c>
      <c r="CS8" t="b">
        <f t="shared" si="44"/>
        <v>0</v>
      </c>
      <c r="CT8" t="b">
        <f t="shared" si="45"/>
        <v>0</v>
      </c>
      <c r="CU8" t="b">
        <f t="shared" si="46"/>
        <v>0</v>
      </c>
      <c r="CV8" s="84" t="b">
        <f t="shared" si="47"/>
        <v>1</v>
      </c>
      <c r="CW8" t="b">
        <f t="shared" si="48"/>
        <v>1</v>
      </c>
      <c r="CX8" t="b">
        <f t="shared" si="49"/>
        <v>1</v>
      </c>
      <c r="CY8" t="b">
        <f t="shared" si="50"/>
        <v>1</v>
      </c>
      <c r="CZ8" t="b">
        <f t="shared" si="51"/>
        <v>1</v>
      </c>
      <c r="DA8" s="84">
        <f t="shared" si="52"/>
        <v>1</v>
      </c>
      <c r="DB8" t="b">
        <f t="shared" si="53"/>
        <v>0</v>
      </c>
    </row>
    <row r="9" spans="1:106">
      <c r="A9" s="9">
        <v>954</v>
      </c>
      <c r="B9" s="3">
        <v>2</v>
      </c>
      <c r="C9" s="3" t="s">
        <v>1302</v>
      </c>
      <c r="D9" s="3" t="str">
        <f t="shared" si="0"/>
        <v>BM_1_35-1_dk_0103</v>
      </c>
      <c r="E9" s="3" t="str">
        <f t="shared" si="1"/>
        <v>0103</v>
      </c>
      <c r="F9" s="3">
        <v>123473.117</v>
      </c>
      <c r="G9" s="15">
        <v>413553.93800000002</v>
      </c>
      <c r="H9" s="35" t="str">
        <f t="shared" si="2"/>
        <v>ja</v>
      </c>
      <c r="I9" s="42">
        <v>22</v>
      </c>
      <c r="J9" s="20" t="s">
        <v>370</v>
      </c>
      <c r="K9" s="21">
        <v>10000</v>
      </c>
      <c r="L9" s="28">
        <f t="shared" si="54"/>
        <v>1</v>
      </c>
      <c r="M9" s="28">
        <f t="shared" si="55"/>
        <v>1</v>
      </c>
      <c r="N9" s="56">
        <f t="shared" si="3"/>
        <v>10000</v>
      </c>
      <c r="O9" s="33">
        <f t="shared" si="56"/>
        <v>73.04795743209273</v>
      </c>
      <c r="P9" s="37">
        <f t="shared" si="4"/>
        <v>120.56355112966051</v>
      </c>
      <c r="Q9" s="9" t="s">
        <v>12</v>
      </c>
      <c r="R9" s="55" t="s">
        <v>12</v>
      </c>
      <c r="S9" s="55">
        <v>3.2370000000000001</v>
      </c>
      <c r="T9" s="55">
        <v>3.4969999999999999</v>
      </c>
      <c r="U9" s="55">
        <v>3.7360000000000002</v>
      </c>
      <c r="V9" s="3">
        <v>3.9430000000000001</v>
      </c>
      <c r="W9" s="3">
        <v>4.1779999999999999</v>
      </c>
      <c r="X9" s="3" t="s">
        <v>12</v>
      </c>
      <c r="Y9" s="3">
        <v>4.6289999999999996</v>
      </c>
      <c r="Z9" s="15" t="s">
        <v>12</v>
      </c>
      <c r="AA9" s="10">
        <f t="shared" si="5"/>
        <v>4.1779999999999999</v>
      </c>
      <c r="AB9" s="9">
        <f t="shared" si="6"/>
        <v>0.44199999999999973</v>
      </c>
      <c r="AC9" s="10">
        <f t="shared" si="7"/>
        <v>0.45099999999999962</v>
      </c>
      <c r="AD9" s="9" t="s">
        <v>12</v>
      </c>
      <c r="AE9" s="55" t="s">
        <v>12</v>
      </c>
      <c r="AF9" s="55">
        <v>0.47099999999999997</v>
      </c>
      <c r="AG9" s="55">
        <v>0.57199999999999995</v>
      </c>
      <c r="AH9" s="55">
        <v>0.67600000000000005</v>
      </c>
      <c r="AI9" s="3">
        <v>0.78</v>
      </c>
      <c r="AJ9" s="3">
        <v>0.88200000000000001</v>
      </c>
      <c r="AK9" s="3" t="s">
        <v>12</v>
      </c>
      <c r="AL9" s="3">
        <v>1.0569999999999999</v>
      </c>
      <c r="AM9" s="15" t="s">
        <v>12</v>
      </c>
      <c r="AN9" s="10">
        <f t="shared" si="8"/>
        <v>0.88200000000000001</v>
      </c>
      <c r="AO9" s="9">
        <f t="shared" si="9"/>
        <v>0.20599999999999996</v>
      </c>
      <c r="AP9" s="10">
        <f t="shared" si="10"/>
        <v>0.17499999999999993</v>
      </c>
      <c r="AQ9" s="9" t="s">
        <v>12</v>
      </c>
      <c r="AR9" s="55" t="s">
        <v>12</v>
      </c>
      <c r="AS9" s="55">
        <v>2.242</v>
      </c>
      <c r="AT9" s="55">
        <v>2.508</v>
      </c>
      <c r="AU9" s="55">
        <v>2.718</v>
      </c>
      <c r="AV9" s="3">
        <v>2.931</v>
      </c>
      <c r="AW9" s="3">
        <v>3.117</v>
      </c>
      <c r="AX9" s="3" t="s">
        <v>12</v>
      </c>
      <c r="AY9" s="3">
        <v>3.3780000000000001</v>
      </c>
      <c r="AZ9" s="15" t="s">
        <v>12</v>
      </c>
      <c r="BA9" s="10">
        <f t="shared" si="11"/>
        <v>3.117</v>
      </c>
      <c r="BB9" s="9">
        <f t="shared" si="12"/>
        <v>0.39900000000000002</v>
      </c>
      <c r="BC9" s="10">
        <f t="shared" si="13"/>
        <v>0.26100000000000012</v>
      </c>
      <c r="BD9" s="9">
        <v>4.1429999999999998</v>
      </c>
      <c r="BE9" s="3">
        <v>4.7119999999999997</v>
      </c>
      <c r="BF9" s="15">
        <v>5.3680000000000003</v>
      </c>
      <c r="BG9" s="15">
        <f t="shared" si="14"/>
        <v>4.7119999999999997</v>
      </c>
      <c r="BH9" s="9">
        <f t="shared" si="15"/>
        <v>0.56899999999999995</v>
      </c>
      <c r="BI9" s="10">
        <f t="shared" si="16"/>
        <v>0.65600000000000058</v>
      </c>
      <c r="BJ9" s="9">
        <v>4.1109999999999998</v>
      </c>
      <c r="BK9" s="3">
        <v>4.6719999999999997</v>
      </c>
      <c r="BL9" s="15">
        <v>5.3109999999999999</v>
      </c>
      <c r="BM9" s="15">
        <f t="shared" si="17"/>
        <v>4.6719999999999997</v>
      </c>
      <c r="BN9" s="9">
        <f t="shared" si="18"/>
        <v>0.56099999999999994</v>
      </c>
      <c r="BO9" s="10">
        <f t="shared" si="19"/>
        <v>0.63900000000000023</v>
      </c>
      <c r="BP9">
        <f t="shared" si="20"/>
        <v>0</v>
      </c>
      <c r="BQ9" s="93">
        <f t="shared" si="21"/>
        <v>1.2873303167420822</v>
      </c>
      <c r="BR9" s="93">
        <f t="shared" si="22"/>
        <v>1.2692307692307698</v>
      </c>
      <c r="BS9" s="93" t="str">
        <f>VLOOKUP(C9,'Koppeling locatie - aslocatie'!$A$2:$C$8139,2,FALSE)</f>
        <v>bema245</v>
      </c>
      <c r="BT9" s="93">
        <f>VLOOKUP($BS9,aslocaties_v01!$C$3:$AA$500,MATCH($K$3/10,aslocaties_v01!$C$2:$X$2),FALSE)</f>
        <v>3.72</v>
      </c>
      <c r="BU9" s="93">
        <f>VLOOKUP(BS9,aslocaties_v01!$C$3:$AA$500,MATCH($K$3,aslocaties_v01!$C$2:$X$2),FALSE)</f>
        <v>4.1609999999999996</v>
      </c>
      <c r="BV9" s="93">
        <f>VLOOKUP(BS9,aslocaties_v01!$C$3:$AA$500,MATCH($K$3*10,aslocaties_v01!$C$2:$Y$2),FALSE)</f>
        <v>4.6120000000000001</v>
      </c>
      <c r="BW9" s="93">
        <f t="shared" si="23"/>
        <v>0.44099999999999939</v>
      </c>
      <c r="BX9" s="93">
        <f t="shared" si="24"/>
        <v>0.45100000000000051</v>
      </c>
      <c r="BY9" s="94">
        <f t="shared" si="25"/>
        <v>2.2624434389147963E-3</v>
      </c>
      <c r="BZ9" s="94">
        <f t="shared" si="26"/>
        <v>1.9984014443252818E-15</v>
      </c>
      <c r="CA9" s="94">
        <f t="shared" si="27"/>
        <v>1.6000000000000014E-2</v>
      </c>
      <c r="CB9">
        <f t="shared" si="28"/>
        <v>1.7000000000000348E-2</v>
      </c>
      <c r="CC9" s="58">
        <f t="shared" si="29"/>
        <v>1.699999999999946E-2</v>
      </c>
      <c r="CD9" s="95" t="b">
        <f t="shared" si="30"/>
        <v>0</v>
      </c>
      <c r="CE9" s="96" t="b">
        <f t="shared" si="31"/>
        <v>1</v>
      </c>
      <c r="CF9" t="b">
        <f t="shared" si="32"/>
        <v>1</v>
      </c>
      <c r="CG9" t="b">
        <f t="shared" si="33"/>
        <v>1</v>
      </c>
      <c r="CH9" s="84" t="b">
        <f t="shared" si="34"/>
        <v>1</v>
      </c>
      <c r="CI9">
        <f t="shared" si="35"/>
        <v>0.88200000000000001</v>
      </c>
      <c r="CJ9" t="b">
        <f t="shared" si="36"/>
        <v>1</v>
      </c>
      <c r="CK9" t="b">
        <f t="shared" si="37"/>
        <v>1</v>
      </c>
      <c r="CL9" s="84" t="b">
        <f t="shared" si="57"/>
        <v>1</v>
      </c>
      <c r="CM9">
        <f t="shared" si="38"/>
        <v>3.117</v>
      </c>
      <c r="CN9" t="b">
        <f t="shared" si="39"/>
        <v>1</v>
      </c>
      <c r="CO9" s="84">
        <f t="shared" si="40"/>
        <v>5.8192951151957974E-2</v>
      </c>
      <c r="CP9" t="b">
        <f t="shared" si="41"/>
        <v>1</v>
      </c>
      <c r="CQ9" s="96" t="b">
        <f t="shared" si="42"/>
        <v>1</v>
      </c>
      <c r="CR9" t="b">
        <f t="shared" si="43"/>
        <v>1</v>
      </c>
      <c r="CS9" t="b">
        <f t="shared" si="44"/>
        <v>1</v>
      </c>
      <c r="CT9" t="b">
        <f t="shared" si="45"/>
        <v>1</v>
      </c>
      <c r="CU9" t="b">
        <f t="shared" si="46"/>
        <v>1</v>
      </c>
      <c r="CV9" s="84" t="b">
        <f t="shared" si="47"/>
        <v>1</v>
      </c>
      <c r="CW9" t="b">
        <f t="shared" si="48"/>
        <v>1</v>
      </c>
      <c r="CX9" t="b">
        <f t="shared" si="49"/>
        <v>1</v>
      </c>
      <c r="CY9" t="b">
        <f t="shared" si="50"/>
        <v>1</v>
      </c>
      <c r="CZ9" t="b">
        <f t="shared" si="51"/>
        <v>1</v>
      </c>
      <c r="DA9" s="84">
        <f t="shared" si="52"/>
        <v>0</v>
      </c>
      <c r="DB9" t="b">
        <f t="shared" si="53"/>
        <v>0</v>
      </c>
    </row>
    <row r="10" spans="1:106">
      <c r="A10" s="9">
        <v>955</v>
      </c>
      <c r="B10" s="3">
        <v>2</v>
      </c>
      <c r="C10" s="3" t="s">
        <v>1303</v>
      </c>
      <c r="D10" s="3" t="str">
        <f t="shared" si="0"/>
        <v>BM_1_35-1_dk_0104</v>
      </c>
      <c r="E10" s="3" t="str">
        <f t="shared" si="1"/>
        <v>0104</v>
      </c>
      <c r="F10" s="3">
        <v>123364.06200000001</v>
      </c>
      <c r="G10" s="15">
        <v>413605.34399999998</v>
      </c>
      <c r="H10" s="35" t="str">
        <f t="shared" si="2"/>
        <v>ja</v>
      </c>
      <c r="I10" s="42">
        <v>22</v>
      </c>
      <c r="J10" s="20" t="s">
        <v>370</v>
      </c>
      <c r="K10" s="21">
        <v>10000</v>
      </c>
      <c r="L10" s="28">
        <f t="shared" si="54"/>
        <v>1</v>
      </c>
      <c r="M10" s="28">
        <f t="shared" si="55"/>
        <v>1</v>
      </c>
      <c r="N10" s="56">
        <f t="shared" si="3"/>
        <v>10000</v>
      </c>
      <c r="O10" s="33">
        <f t="shared" si="56"/>
        <v>120.56355112966051</v>
      </c>
      <c r="P10" s="37">
        <f t="shared" si="4"/>
        <v>89.925055157087328</v>
      </c>
      <c r="Q10" s="9" t="s">
        <v>12</v>
      </c>
      <c r="R10" s="55" t="s">
        <v>12</v>
      </c>
      <c r="S10" s="55">
        <v>3.2360000000000002</v>
      </c>
      <c r="T10" s="55">
        <v>3.4950000000000001</v>
      </c>
      <c r="U10" s="55">
        <v>3.7349999999999999</v>
      </c>
      <c r="V10" s="3">
        <v>3.9409999999999998</v>
      </c>
      <c r="W10" s="3">
        <v>4.1760000000000002</v>
      </c>
      <c r="X10" s="3" t="s">
        <v>12</v>
      </c>
      <c r="Y10" s="3">
        <v>4.6280000000000001</v>
      </c>
      <c r="Z10" s="15" t="s">
        <v>12</v>
      </c>
      <c r="AA10" s="10">
        <f t="shared" si="5"/>
        <v>4.1760000000000002</v>
      </c>
      <c r="AB10" s="9">
        <f t="shared" si="6"/>
        <v>0.44100000000000028</v>
      </c>
      <c r="AC10" s="10">
        <f t="shared" si="7"/>
        <v>0.45199999999999996</v>
      </c>
      <c r="AD10" s="9" t="s">
        <v>12</v>
      </c>
      <c r="AE10" s="55" t="s">
        <v>12</v>
      </c>
      <c r="AF10" s="55">
        <v>0.47</v>
      </c>
      <c r="AG10" s="55">
        <v>0.56999999999999995</v>
      </c>
      <c r="AH10" s="55">
        <v>0.67500000000000004</v>
      </c>
      <c r="AI10" s="3">
        <v>0.77800000000000002</v>
      </c>
      <c r="AJ10" s="3">
        <v>0.879</v>
      </c>
      <c r="AK10" s="3" t="s">
        <v>12</v>
      </c>
      <c r="AL10" s="3">
        <v>1.0529999999999999</v>
      </c>
      <c r="AM10" s="15" t="s">
        <v>12</v>
      </c>
      <c r="AN10" s="10">
        <f t="shared" si="8"/>
        <v>0.879</v>
      </c>
      <c r="AO10" s="9">
        <f t="shared" si="9"/>
        <v>0.20399999999999996</v>
      </c>
      <c r="AP10" s="10">
        <f t="shared" si="10"/>
        <v>0.17399999999999993</v>
      </c>
      <c r="AQ10" s="9" t="s">
        <v>12</v>
      </c>
      <c r="AR10" s="55" t="s">
        <v>12</v>
      </c>
      <c r="AS10" s="55">
        <v>2.2360000000000002</v>
      </c>
      <c r="AT10" s="55">
        <v>2.5009999999999999</v>
      </c>
      <c r="AU10" s="55">
        <v>2.7069999999999999</v>
      </c>
      <c r="AV10" s="3">
        <v>2.9209999999999998</v>
      </c>
      <c r="AW10" s="3">
        <v>3.1070000000000002</v>
      </c>
      <c r="AX10" s="3" t="s">
        <v>12</v>
      </c>
      <c r="AY10" s="3">
        <v>3.3650000000000002</v>
      </c>
      <c r="AZ10" s="15" t="s">
        <v>12</v>
      </c>
      <c r="BA10" s="10">
        <f t="shared" si="11"/>
        <v>3.1070000000000002</v>
      </c>
      <c r="BB10" s="9">
        <f t="shared" si="12"/>
        <v>0.40000000000000036</v>
      </c>
      <c r="BC10" s="10">
        <f t="shared" si="13"/>
        <v>0.25800000000000001</v>
      </c>
      <c r="BD10" s="9">
        <v>4.1360000000000001</v>
      </c>
      <c r="BE10" s="3">
        <v>4.7009999999999996</v>
      </c>
      <c r="BF10" s="15">
        <v>5.351</v>
      </c>
      <c r="BG10" s="15">
        <f t="shared" si="14"/>
        <v>4.7009999999999996</v>
      </c>
      <c r="BH10" s="9">
        <f t="shared" si="15"/>
        <v>0.5649999999999995</v>
      </c>
      <c r="BI10" s="10">
        <f t="shared" si="16"/>
        <v>0.65000000000000036</v>
      </c>
      <c r="BJ10" s="9">
        <v>4.1059999999999999</v>
      </c>
      <c r="BK10" s="3">
        <v>4.6630000000000003</v>
      </c>
      <c r="BL10" s="15">
        <v>5.298</v>
      </c>
      <c r="BM10" s="15">
        <f t="shared" si="17"/>
        <v>4.6630000000000003</v>
      </c>
      <c r="BN10" s="9">
        <f t="shared" si="18"/>
        <v>0.55700000000000038</v>
      </c>
      <c r="BO10" s="10">
        <f t="shared" si="19"/>
        <v>0.63499999999999979</v>
      </c>
      <c r="BP10">
        <f t="shared" si="20"/>
        <v>0</v>
      </c>
      <c r="BQ10" s="93">
        <f t="shared" si="21"/>
        <v>1.2811791383219935</v>
      </c>
      <c r="BR10" s="93">
        <f t="shared" si="22"/>
        <v>1.2630385487528346</v>
      </c>
      <c r="BS10" s="93" t="str">
        <f>VLOOKUP(C10,'Koppeling locatie - aslocatie'!$A$2:$C$8139,2,FALSE)</f>
        <v>bema245</v>
      </c>
      <c r="BT10" s="93">
        <f>VLOOKUP($BS10,aslocaties_v01!$C$3:$AA$500,MATCH($K$3/10,aslocaties_v01!$C$2:$X$2),FALSE)</f>
        <v>3.72</v>
      </c>
      <c r="BU10" s="93">
        <f>VLOOKUP(BS10,aslocaties_v01!$C$3:$AA$500,MATCH($K$3,aslocaties_v01!$C$2:$X$2),FALSE)</f>
        <v>4.1609999999999996</v>
      </c>
      <c r="BV10" s="93">
        <f>VLOOKUP(BS10,aslocaties_v01!$C$3:$AA$500,MATCH($K$3*10,aslocaties_v01!$C$2:$Y$2),FALSE)</f>
        <v>4.6120000000000001</v>
      </c>
      <c r="BW10" s="93">
        <f t="shared" si="23"/>
        <v>0.44099999999999939</v>
      </c>
      <c r="BX10" s="93">
        <f t="shared" si="24"/>
        <v>0.45100000000000051</v>
      </c>
      <c r="BY10" s="94">
        <f t="shared" si="25"/>
        <v>1.9984014443252818E-15</v>
      </c>
      <c r="BZ10" s="94">
        <f t="shared" si="26"/>
        <v>2.2123893805297001E-3</v>
      </c>
      <c r="CA10" s="94">
        <f t="shared" si="27"/>
        <v>1.499999999999968E-2</v>
      </c>
      <c r="CB10">
        <f t="shared" si="28"/>
        <v>1.5000000000000568E-2</v>
      </c>
      <c r="CC10" s="58">
        <f t="shared" si="29"/>
        <v>1.6000000000000014E-2</v>
      </c>
      <c r="CD10" s="95" t="b">
        <f t="shared" si="30"/>
        <v>0</v>
      </c>
      <c r="CE10" s="96" t="b">
        <f t="shared" si="31"/>
        <v>1</v>
      </c>
      <c r="CF10" t="b">
        <f t="shared" si="32"/>
        <v>1</v>
      </c>
      <c r="CG10" t="b">
        <f t="shared" si="33"/>
        <v>1</v>
      </c>
      <c r="CH10" s="84" t="b">
        <f t="shared" si="34"/>
        <v>1</v>
      </c>
      <c r="CI10">
        <f t="shared" si="35"/>
        <v>0.879</v>
      </c>
      <c r="CJ10" t="b">
        <f t="shared" si="36"/>
        <v>1</v>
      </c>
      <c r="CK10" t="b">
        <f t="shared" si="37"/>
        <v>1</v>
      </c>
      <c r="CL10" s="84" t="b">
        <f t="shared" si="57"/>
        <v>1</v>
      </c>
      <c r="CM10">
        <f t="shared" si="38"/>
        <v>3.1070000000000002</v>
      </c>
      <c r="CN10" t="b">
        <f t="shared" si="39"/>
        <v>1</v>
      </c>
      <c r="CO10" s="84">
        <f t="shared" si="40"/>
        <v>5.8368935129976686E-2</v>
      </c>
      <c r="CP10" t="b">
        <f t="shared" si="41"/>
        <v>1</v>
      </c>
      <c r="CQ10" s="96" t="b">
        <f t="shared" si="42"/>
        <v>1</v>
      </c>
      <c r="CR10" t="b">
        <f t="shared" si="43"/>
        <v>1</v>
      </c>
      <c r="CS10" t="b">
        <f t="shared" si="44"/>
        <v>1</v>
      </c>
      <c r="CT10" t="b">
        <f t="shared" si="45"/>
        <v>1</v>
      </c>
      <c r="CU10" t="b">
        <f t="shared" si="46"/>
        <v>1</v>
      </c>
      <c r="CV10" s="84" t="b">
        <f t="shared" si="47"/>
        <v>1</v>
      </c>
      <c r="CW10" t="b">
        <f t="shared" si="48"/>
        <v>1</v>
      </c>
      <c r="CX10" t="b">
        <f t="shared" si="49"/>
        <v>1</v>
      </c>
      <c r="CY10" t="b">
        <f t="shared" si="50"/>
        <v>1</v>
      </c>
      <c r="CZ10" t="b">
        <f t="shared" si="51"/>
        <v>1</v>
      </c>
      <c r="DA10" s="84">
        <f t="shared" si="52"/>
        <v>0</v>
      </c>
      <c r="DB10" t="b">
        <f t="shared" si="53"/>
        <v>0</v>
      </c>
    </row>
    <row r="11" spans="1:106">
      <c r="A11" s="9">
        <v>956</v>
      </c>
      <c r="B11" s="3">
        <v>2</v>
      </c>
      <c r="C11" s="3" t="s">
        <v>1304</v>
      </c>
      <c r="D11" s="3" t="str">
        <f t="shared" si="0"/>
        <v>BM_1_35-1_dk_0105</v>
      </c>
      <c r="E11" s="3" t="str">
        <f t="shared" si="1"/>
        <v>0105</v>
      </c>
      <c r="F11" s="3">
        <v>123287.609</v>
      </c>
      <c r="G11" s="15">
        <v>413652.68800000002</v>
      </c>
      <c r="H11" s="35" t="str">
        <f t="shared" si="2"/>
        <v>ja</v>
      </c>
      <c r="I11" s="42">
        <v>22</v>
      </c>
      <c r="J11" s="20" t="s">
        <v>370</v>
      </c>
      <c r="K11" s="21">
        <v>10000</v>
      </c>
      <c r="L11" s="28">
        <f t="shared" si="54"/>
        <v>1</v>
      </c>
      <c r="M11" s="28">
        <f t="shared" si="55"/>
        <v>1</v>
      </c>
      <c r="N11" s="56">
        <f t="shared" si="3"/>
        <v>10000</v>
      </c>
      <c r="O11" s="33">
        <f t="shared" si="56"/>
        <v>89.925055157087328</v>
      </c>
      <c r="P11" s="37">
        <f t="shared" si="4"/>
        <v>127.81707449710213</v>
      </c>
      <c r="Q11" s="9" t="s">
        <v>12</v>
      </c>
      <c r="R11" s="55" t="s">
        <v>12</v>
      </c>
      <c r="S11" s="55">
        <v>3.2349999999999999</v>
      </c>
      <c r="T11" s="55">
        <v>3.4940000000000002</v>
      </c>
      <c r="U11" s="55">
        <v>3.734</v>
      </c>
      <c r="V11" s="3">
        <v>3.94</v>
      </c>
      <c r="W11" s="3">
        <v>4.1749999999999998</v>
      </c>
      <c r="X11" s="3" t="s">
        <v>12</v>
      </c>
      <c r="Y11" s="3">
        <v>4.6269999999999998</v>
      </c>
      <c r="Z11" s="15" t="s">
        <v>12</v>
      </c>
      <c r="AA11" s="10">
        <f t="shared" si="5"/>
        <v>4.1749999999999998</v>
      </c>
      <c r="AB11" s="9">
        <f t="shared" si="6"/>
        <v>0.44099999999999984</v>
      </c>
      <c r="AC11" s="10">
        <f t="shared" si="7"/>
        <v>0.45199999999999996</v>
      </c>
      <c r="AD11" s="9" t="s">
        <v>12</v>
      </c>
      <c r="AE11" s="55" t="s">
        <v>12</v>
      </c>
      <c r="AF11" s="55">
        <v>0.47599999999999998</v>
      </c>
      <c r="AG11" s="55">
        <v>0.57499999999999996</v>
      </c>
      <c r="AH11" s="55">
        <v>0.67500000000000004</v>
      </c>
      <c r="AI11" s="3">
        <v>0.77700000000000002</v>
      </c>
      <c r="AJ11" s="3">
        <v>0.877</v>
      </c>
      <c r="AK11" s="3" t="s">
        <v>12</v>
      </c>
      <c r="AL11" s="3">
        <v>1.0489999999999999</v>
      </c>
      <c r="AM11" s="15" t="s">
        <v>12</v>
      </c>
      <c r="AN11" s="10">
        <f t="shared" si="8"/>
        <v>0.877</v>
      </c>
      <c r="AO11" s="9">
        <f t="shared" si="9"/>
        <v>0.20199999999999996</v>
      </c>
      <c r="AP11" s="10">
        <f t="shared" si="10"/>
        <v>0.17199999999999993</v>
      </c>
      <c r="AQ11" s="9" t="s">
        <v>12</v>
      </c>
      <c r="AR11" s="55" t="s">
        <v>12</v>
      </c>
      <c r="AS11" s="55">
        <v>2.2330000000000001</v>
      </c>
      <c r="AT11" s="55">
        <v>2.5009999999999999</v>
      </c>
      <c r="AU11" s="55">
        <v>2.7</v>
      </c>
      <c r="AV11" s="3">
        <v>2.9089999999999998</v>
      </c>
      <c r="AW11" s="3">
        <v>3.093</v>
      </c>
      <c r="AX11" s="3" t="s">
        <v>12</v>
      </c>
      <c r="AY11" s="3">
        <v>3.347</v>
      </c>
      <c r="AZ11" s="15" t="s">
        <v>12</v>
      </c>
      <c r="BA11" s="10">
        <f t="shared" si="11"/>
        <v>3.093</v>
      </c>
      <c r="BB11" s="9">
        <f t="shared" si="12"/>
        <v>0.39299999999999979</v>
      </c>
      <c r="BC11" s="10">
        <f t="shared" si="13"/>
        <v>0.254</v>
      </c>
      <c r="BD11" s="9">
        <v>4.1280000000000001</v>
      </c>
      <c r="BE11" s="3">
        <v>4.6890000000000001</v>
      </c>
      <c r="BF11" s="15">
        <v>5.3319999999999999</v>
      </c>
      <c r="BG11" s="15">
        <f t="shared" si="14"/>
        <v>4.6890000000000001</v>
      </c>
      <c r="BH11" s="9">
        <f t="shared" si="15"/>
        <v>0.56099999999999994</v>
      </c>
      <c r="BI11" s="10">
        <f t="shared" si="16"/>
        <v>0.64299999999999979</v>
      </c>
      <c r="BJ11" s="9">
        <v>4.0990000000000002</v>
      </c>
      <c r="BK11" s="3">
        <v>4.6529999999999996</v>
      </c>
      <c r="BL11" s="15">
        <v>5.282</v>
      </c>
      <c r="BM11" s="15">
        <f t="shared" si="17"/>
        <v>4.6529999999999996</v>
      </c>
      <c r="BN11" s="9">
        <f t="shared" si="18"/>
        <v>0.55399999999999938</v>
      </c>
      <c r="BO11" s="10">
        <f t="shared" si="19"/>
        <v>0.62900000000000045</v>
      </c>
      <c r="BP11">
        <f t="shared" si="20"/>
        <v>0</v>
      </c>
      <c r="BQ11" s="93">
        <f t="shared" si="21"/>
        <v>1.2721088435374153</v>
      </c>
      <c r="BR11" s="93">
        <f t="shared" si="22"/>
        <v>1.2562358276643981</v>
      </c>
      <c r="BS11" s="93" t="str">
        <f>VLOOKUP(C11,'Koppeling locatie - aslocatie'!$A$2:$C$8139,2,FALSE)</f>
        <v>bema245</v>
      </c>
      <c r="BT11" s="93">
        <f>VLOOKUP($BS11,aslocaties_v01!$C$3:$AA$500,MATCH($K$3/10,aslocaties_v01!$C$2:$X$2),FALSE)</f>
        <v>3.72</v>
      </c>
      <c r="BU11" s="93">
        <f>VLOOKUP(BS11,aslocaties_v01!$C$3:$AA$500,MATCH($K$3,aslocaties_v01!$C$2:$X$2),FALSE)</f>
        <v>4.1609999999999996</v>
      </c>
      <c r="BV11" s="93">
        <f>VLOOKUP(BS11,aslocaties_v01!$C$3:$AA$500,MATCH($K$3*10,aslocaties_v01!$C$2:$Y$2),FALSE)</f>
        <v>4.6120000000000001</v>
      </c>
      <c r="BW11" s="93">
        <f t="shared" si="23"/>
        <v>0.44099999999999939</v>
      </c>
      <c r="BX11" s="93">
        <f t="shared" si="24"/>
        <v>0.45100000000000051</v>
      </c>
      <c r="BY11" s="94">
        <f t="shared" si="25"/>
        <v>9.9920072216264089E-16</v>
      </c>
      <c r="BZ11" s="94">
        <f t="shared" si="26"/>
        <v>2.2123893805297001E-3</v>
      </c>
      <c r="CA11" s="94">
        <f t="shared" si="27"/>
        <v>1.399999999999979E-2</v>
      </c>
      <c r="CB11">
        <f t="shared" si="28"/>
        <v>1.4000000000000234E-2</v>
      </c>
      <c r="CC11" s="58">
        <f t="shared" si="29"/>
        <v>1.499999999999968E-2</v>
      </c>
      <c r="CD11" s="95" t="b">
        <f t="shared" si="30"/>
        <v>0</v>
      </c>
      <c r="CE11" s="96" t="b">
        <f t="shared" si="31"/>
        <v>1</v>
      </c>
      <c r="CF11" t="b">
        <f t="shared" si="32"/>
        <v>1</v>
      </c>
      <c r="CG11" t="b">
        <f t="shared" si="33"/>
        <v>1</v>
      </c>
      <c r="CH11" s="84" t="b">
        <f t="shared" si="34"/>
        <v>1</v>
      </c>
      <c r="CI11">
        <f t="shared" si="35"/>
        <v>0.877</v>
      </c>
      <c r="CJ11" t="b">
        <f t="shared" si="36"/>
        <v>1</v>
      </c>
      <c r="CK11" t="b">
        <f t="shared" si="37"/>
        <v>1</v>
      </c>
      <c r="CL11" s="84" t="b">
        <f t="shared" si="57"/>
        <v>1</v>
      </c>
      <c r="CM11">
        <f t="shared" si="38"/>
        <v>3.093</v>
      </c>
      <c r="CN11" t="b">
        <f t="shared" si="39"/>
        <v>1</v>
      </c>
      <c r="CO11" s="84">
        <f t="shared" si="40"/>
        <v>5.8764514845217712E-2</v>
      </c>
      <c r="CP11" t="b">
        <f t="shared" si="41"/>
        <v>1</v>
      </c>
      <c r="CQ11" s="96" t="b">
        <f t="shared" si="42"/>
        <v>1</v>
      </c>
      <c r="CR11" t="b">
        <f t="shared" si="43"/>
        <v>1</v>
      </c>
      <c r="CS11" t="b">
        <f t="shared" si="44"/>
        <v>1</v>
      </c>
      <c r="CT11" t="b">
        <f t="shared" si="45"/>
        <v>1</v>
      </c>
      <c r="CU11" t="b">
        <f t="shared" si="46"/>
        <v>1</v>
      </c>
      <c r="CV11" s="84" t="b">
        <f t="shared" si="47"/>
        <v>0</v>
      </c>
      <c r="CW11" t="b">
        <f t="shared" si="48"/>
        <v>0</v>
      </c>
      <c r="CX11" t="b">
        <f t="shared" si="49"/>
        <v>0</v>
      </c>
      <c r="CY11" t="b">
        <f t="shared" si="50"/>
        <v>0</v>
      </c>
      <c r="CZ11" t="b">
        <f t="shared" si="51"/>
        <v>0</v>
      </c>
      <c r="DA11" s="84">
        <f t="shared" si="52"/>
        <v>1</v>
      </c>
      <c r="DB11" t="b">
        <f t="shared" si="53"/>
        <v>0</v>
      </c>
    </row>
    <row r="12" spans="1:106">
      <c r="A12" s="9">
        <v>957</v>
      </c>
      <c r="B12" s="3">
        <v>2</v>
      </c>
      <c r="C12" s="3" t="s">
        <v>1305</v>
      </c>
      <c r="D12" s="3" t="str">
        <f t="shared" si="0"/>
        <v>BM_1_35-1_dk_0106</v>
      </c>
      <c r="E12" s="3" t="str">
        <f t="shared" si="1"/>
        <v>0106</v>
      </c>
      <c r="F12" s="3">
        <v>123165.867</v>
      </c>
      <c r="G12" s="15">
        <v>413691.625</v>
      </c>
      <c r="H12" s="35" t="str">
        <f t="shared" si="2"/>
        <v>ja</v>
      </c>
      <c r="I12" s="42">
        <v>22</v>
      </c>
      <c r="J12" s="20" t="s">
        <v>370</v>
      </c>
      <c r="K12" s="21">
        <v>10000</v>
      </c>
      <c r="L12" s="28">
        <f t="shared" si="54"/>
        <v>1</v>
      </c>
      <c r="M12" s="28">
        <f t="shared" si="55"/>
        <v>1</v>
      </c>
      <c r="N12" s="56">
        <f t="shared" si="3"/>
        <v>10000</v>
      </c>
      <c r="O12" s="33">
        <f t="shared" si="56"/>
        <v>127.81707449710213</v>
      </c>
      <c r="P12" s="37">
        <f t="shared" si="4"/>
        <v>96.509351360366409</v>
      </c>
      <c r="Q12" s="9" t="s">
        <v>12</v>
      </c>
      <c r="R12" s="55" t="s">
        <v>12</v>
      </c>
      <c r="S12" s="55">
        <v>0.7</v>
      </c>
      <c r="T12" s="55">
        <v>0.7</v>
      </c>
      <c r="U12" s="55">
        <v>0.7</v>
      </c>
      <c r="V12" s="3">
        <v>0.7</v>
      </c>
      <c r="W12" s="3">
        <v>0.7</v>
      </c>
      <c r="X12" s="3" t="s">
        <v>12</v>
      </c>
      <c r="Y12" s="3">
        <v>0.7</v>
      </c>
      <c r="Z12" s="15" t="s">
        <v>12</v>
      </c>
      <c r="AA12" s="10">
        <f t="shared" si="5"/>
        <v>0.7</v>
      </c>
      <c r="AB12" s="9">
        <f t="shared" si="6"/>
        <v>0</v>
      </c>
      <c r="AC12" s="10">
        <f t="shared" si="7"/>
        <v>0</v>
      </c>
      <c r="AD12" s="9" t="s">
        <v>12</v>
      </c>
      <c r="AE12" s="55" t="s">
        <v>12</v>
      </c>
      <c r="AF12" s="55">
        <v>0.1</v>
      </c>
      <c r="AG12" s="55">
        <v>0.1</v>
      </c>
      <c r="AH12" s="55">
        <v>0.1</v>
      </c>
      <c r="AI12" s="3">
        <v>0.1</v>
      </c>
      <c r="AJ12" s="3">
        <v>0.1</v>
      </c>
      <c r="AK12" s="3" t="s">
        <v>12</v>
      </c>
      <c r="AL12" s="3">
        <v>0.1</v>
      </c>
      <c r="AM12" s="15" t="s">
        <v>12</v>
      </c>
      <c r="AN12" s="10">
        <f t="shared" si="8"/>
        <v>0.1</v>
      </c>
      <c r="AO12" s="9">
        <f t="shared" si="9"/>
        <v>0</v>
      </c>
      <c r="AP12" s="10">
        <f t="shared" si="10"/>
        <v>0</v>
      </c>
      <c r="AQ12" s="9" t="s">
        <v>12</v>
      </c>
      <c r="AR12" s="55" t="s">
        <v>12</v>
      </c>
      <c r="AS12" s="55">
        <v>0.1</v>
      </c>
      <c r="AT12" s="55">
        <v>0.1</v>
      </c>
      <c r="AU12" s="55">
        <v>0.1</v>
      </c>
      <c r="AV12" s="3">
        <v>0.1</v>
      </c>
      <c r="AW12" s="3">
        <v>0.1</v>
      </c>
      <c r="AX12" s="3" t="s">
        <v>12</v>
      </c>
      <c r="AY12" s="3">
        <v>0.1</v>
      </c>
      <c r="AZ12" s="15" t="s">
        <v>12</v>
      </c>
      <c r="BA12" s="10">
        <f t="shared" si="11"/>
        <v>0.1</v>
      </c>
      <c r="BB12" s="9">
        <f t="shared" si="12"/>
        <v>0</v>
      </c>
      <c r="BC12" s="10">
        <f t="shared" si="13"/>
        <v>0</v>
      </c>
      <c r="BD12" s="9">
        <v>0.7</v>
      </c>
      <c r="BE12" s="3">
        <v>0.7</v>
      </c>
      <c r="BF12" s="15">
        <v>0.7</v>
      </c>
      <c r="BG12" s="15">
        <f t="shared" si="14"/>
        <v>0.7</v>
      </c>
      <c r="BH12" s="9">
        <f t="shared" si="15"/>
        <v>0</v>
      </c>
      <c r="BI12" s="10">
        <f t="shared" si="16"/>
        <v>0</v>
      </c>
      <c r="BJ12" s="9">
        <v>0.7</v>
      </c>
      <c r="BK12" s="3">
        <v>0.7</v>
      </c>
      <c r="BL12" s="15">
        <v>0.7</v>
      </c>
      <c r="BM12" s="15">
        <f t="shared" si="17"/>
        <v>0.7</v>
      </c>
      <c r="BN12" s="9">
        <f t="shared" si="18"/>
        <v>0</v>
      </c>
      <c r="BO12" s="10">
        <f t="shared" si="19"/>
        <v>0</v>
      </c>
      <c r="BP12">
        <f t="shared" si="20"/>
        <v>0</v>
      </c>
      <c r="BQ12" s="93">
        <f t="shared" si="21"/>
        <v>-1</v>
      </c>
      <c r="BR12" s="93">
        <f t="shared" si="22"/>
        <v>-1</v>
      </c>
      <c r="BS12" s="93" t="str">
        <f>VLOOKUP(C12,'Koppeling locatie - aslocatie'!$A$2:$C$8139,2,FALSE)</f>
        <v>bema245</v>
      </c>
      <c r="BT12" s="93">
        <f>VLOOKUP($BS12,aslocaties_v01!$C$3:$AA$500,MATCH($K$3/10,aslocaties_v01!$C$2:$X$2),FALSE)</f>
        <v>3.72</v>
      </c>
      <c r="BU12" s="93">
        <f>VLOOKUP(BS12,aslocaties_v01!$C$3:$AA$500,MATCH($K$3,aslocaties_v01!$C$2:$X$2),FALSE)</f>
        <v>4.1609999999999996</v>
      </c>
      <c r="BV12" s="93">
        <f>VLOOKUP(BS12,aslocaties_v01!$C$3:$AA$500,MATCH($K$3*10,aslocaties_v01!$C$2:$Y$2),FALSE)</f>
        <v>4.6120000000000001</v>
      </c>
      <c r="BW12" s="93">
        <f t="shared" si="23"/>
        <v>0.44099999999999939</v>
      </c>
      <c r="BX12" s="93">
        <f t="shared" si="24"/>
        <v>0.45100000000000051</v>
      </c>
      <c r="BY12" s="94">
        <f t="shared" si="25"/>
        <v>999</v>
      </c>
      <c r="BZ12" s="94">
        <f t="shared" si="26"/>
        <v>999</v>
      </c>
      <c r="CA12" s="94">
        <f t="shared" si="27"/>
        <v>3.0200000000000005</v>
      </c>
      <c r="CB12">
        <f t="shared" si="28"/>
        <v>3.4609999999999994</v>
      </c>
      <c r="CC12" s="58">
        <f t="shared" si="29"/>
        <v>3.9119999999999999</v>
      </c>
      <c r="CD12" s="95" t="b">
        <f t="shared" si="30"/>
        <v>1</v>
      </c>
      <c r="CE12" s="96" t="b">
        <f t="shared" si="31"/>
        <v>1</v>
      </c>
      <c r="CF12" t="b">
        <f t="shared" si="32"/>
        <v>1</v>
      </c>
      <c r="CG12" t="b">
        <f t="shared" si="33"/>
        <v>1</v>
      </c>
      <c r="CH12" s="84" t="b">
        <f t="shared" si="34"/>
        <v>0</v>
      </c>
      <c r="CI12" t="str">
        <f t="shared" si="35"/>
        <v/>
      </c>
      <c r="CJ12" t="b">
        <f t="shared" si="36"/>
        <v>0</v>
      </c>
      <c r="CK12" t="b">
        <f t="shared" si="37"/>
        <v>1</v>
      </c>
      <c r="CL12" s="84" t="b">
        <f t="shared" si="57"/>
        <v>1</v>
      </c>
      <c r="CM12">
        <f t="shared" si="38"/>
        <v>0.1</v>
      </c>
      <c r="CN12" t="b">
        <f t="shared" si="39"/>
        <v>1</v>
      </c>
      <c r="CO12" s="84">
        <f t="shared" si="40"/>
        <v>6.4102564102564097</v>
      </c>
      <c r="CP12" t="b">
        <f t="shared" si="41"/>
        <v>1</v>
      </c>
      <c r="CQ12" s="96" t="b">
        <f t="shared" si="42"/>
        <v>0</v>
      </c>
      <c r="CR12" t="b">
        <f t="shared" si="43"/>
        <v>0</v>
      </c>
      <c r="CS12" t="b">
        <f t="shared" si="44"/>
        <v>0</v>
      </c>
      <c r="CT12" t="b">
        <f t="shared" si="45"/>
        <v>0</v>
      </c>
      <c r="CU12" t="b">
        <f t="shared" si="46"/>
        <v>0</v>
      </c>
      <c r="CV12" s="84" t="b">
        <f t="shared" si="47"/>
        <v>0</v>
      </c>
      <c r="CW12" t="b">
        <f t="shared" si="48"/>
        <v>0</v>
      </c>
      <c r="CX12" t="b">
        <f t="shared" si="49"/>
        <v>0</v>
      </c>
      <c r="CY12" t="b">
        <f t="shared" si="50"/>
        <v>0</v>
      </c>
      <c r="CZ12" t="b">
        <f t="shared" si="51"/>
        <v>0</v>
      </c>
      <c r="DA12" s="84">
        <f t="shared" si="52"/>
        <v>2</v>
      </c>
      <c r="DB12" t="b">
        <f t="shared" si="53"/>
        <v>1</v>
      </c>
    </row>
    <row r="13" spans="1:106">
      <c r="A13" s="9">
        <v>958</v>
      </c>
      <c r="B13" s="3">
        <v>2</v>
      </c>
      <c r="C13" s="3" t="s">
        <v>1306</v>
      </c>
      <c r="D13" s="3" t="str">
        <f t="shared" si="0"/>
        <v>BM_1_35-1_dk_0107</v>
      </c>
      <c r="E13" s="3" t="str">
        <f t="shared" si="1"/>
        <v>0107</v>
      </c>
      <c r="F13" s="3">
        <v>123077.04700000001</v>
      </c>
      <c r="G13" s="15">
        <v>413729.375</v>
      </c>
      <c r="H13" s="35" t="str">
        <f t="shared" si="2"/>
        <v>ja</v>
      </c>
      <c r="I13" s="42">
        <v>25</v>
      </c>
      <c r="J13" s="20" t="s">
        <v>370</v>
      </c>
      <c r="K13" s="21">
        <v>10000</v>
      </c>
      <c r="L13" s="28">
        <f t="shared" si="54"/>
        <v>1</v>
      </c>
      <c r="M13" s="28">
        <f t="shared" si="55"/>
        <v>1</v>
      </c>
      <c r="N13" s="56">
        <f t="shared" si="3"/>
        <v>10000</v>
      </c>
      <c r="O13" s="33">
        <f t="shared" si="56"/>
        <v>96.509351360366409</v>
      </c>
      <c r="P13" s="37">
        <f t="shared" si="4"/>
        <v>97.946418668590852</v>
      </c>
      <c r="Q13" s="9" t="s">
        <v>12</v>
      </c>
      <c r="R13" s="55" t="s">
        <v>12</v>
      </c>
      <c r="S13" s="55">
        <v>3.2130000000000001</v>
      </c>
      <c r="T13" s="55">
        <v>3.4660000000000002</v>
      </c>
      <c r="U13" s="55">
        <v>3.7029999999999998</v>
      </c>
      <c r="V13" s="3">
        <v>3.9079999999999999</v>
      </c>
      <c r="W13" s="3">
        <v>4.141</v>
      </c>
      <c r="X13" s="3" t="s">
        <v>12</v>
      </c>
      <c r="Y13" s="3">
        <v>4.5919999999999996</v>
      </c>
      <c r="Z13" s="15" t="s">
        <v>12</v>
      </c>
      <c r="AA13" s="10">
        <f t="shared" si="5"/>
        <v>4.141</v>
      </c>
      <c r="AB13" s="9">
        <f t="shared" si="6"/>
        <v>0.43800000000000017</v>
      </c>
      <c r="AC13" s="10">
        <f t="shared" si="7"/>
        <v>0.45099999999999962</v>
      </c>
      <c r="AD13" s="9" t="s">
        <v>12</v>
      </c>
      <c r="AE13" s="55" t="s">
        <v>12</v>
      </c>
      <c r="AF13" s="55">
        <v>0.45600000000000002</v>
      </c>
      <c r="AG13" s="55">
        <v>0.55300000000000005</v>
      </c>
      <c r="AH13" s="55">
        <v>0.65700000000000003</v>
      </c>
      <c r="AI13" s="3">
        <v>0.75900000000000001</v>
      </c>
      <c r="AJ13" s="3">
        <v>0.86</v>
      </c>
      <c r="AK13" s="3" t="s">
        <v>12</v>
      </c>
      <c r="AL13" s="3">
        <v>1.0289999999999999</v>
      </c>
      <c r="AM13" s="15" t="s">
        <v>12</v>
      </c>
      <c r="AN13" s="10">
        <f t="shared" si="8"/>
        <v>0.86</v>
      </c>
      <c r="AO13" s="9">
        <f t="shared" si="9"/>
        <v>0.20299999999999996</v>
      </c>
      <c r="AP13" s="10">
        <f t="shared" si="10"/>
        <v>0.16899999999999993</v>
      </c>
      <c r="AQ13" s="9" t="s">
        <v>12</v>
      </c>
      <c r="AR13" s="55" t="s">
        <v>12</v>
      </c>
      <c r="AS13" s="55">
        <v>2.19</v>
      </c>
      <c r="AT13" s="55">
        <v>2.4449999999999998</v>
      </c>
      <c r="AU13" s="55">
        <v>2.6480000000000001</v>
      </c>
      <c r="AV13" s="3">
        <v>2.8570000000000002</v>
      </c>
      <c r="AW13" s="3">
        <v>3.0449999999999999</v>
      </c>
      <c r="AX13" s="3" t="s">
        <v>12</v>
      </c>
      <c r="AY13" s="3">
        <v>3.2989999999999999</v>
      </c>
      <c r="AZ13" s="15" t="s">
        <v>12</v>
      </c>
      <c r="BA13" s="10">
        <f t="shared" si="11"/>
        <v>3.0449999999999999</v>
      </c>
      <c r="BB13" s="9">
        <f t="shared" si="12"/>
        <v>0.3969999999999998</v>
      </c>
      <c r="BC13" s="10">
        <f t="shared" si="13"/>
        <v>0.254</v>
      </c>
      <c r="BD13" s="9">
        <v>4.0720000000000001</v>
      </c>
      <c r="BE13" s="3">
        <v>4.6210000000000004</v>
      </c>
      <c r="BF13" s="15">
        <v>5.25</v>
      </c>
      <c r="BG13" s="15">
        <f t="shared" si="14"/>
        <v>4.6210000000000004</v>
      </c>
      <c r="BH13" s="9">
        <f t="shared" si="15"/>
        <v>0.54900000000000038</v>
      </c>
      <c r="BI13" s="10">
        <f t="shared" si="16"/>
        <v>0.62899999999999956</v>
      </c>
      <c r="BJ13" s="9">
        <v>4.0460000000000003</v>
      </c>
      <c r="BK13" s="3">
        <v>4.59</v>
      </c>
      <c r="BL13" s="15">
        <v>5.21</v>
      </c>
      <c r="BM13" s="15">
        <f t="shared" si="17"/>
        <v>4.59</v>
      </c>
      <c r="BN13" s="9">
        <f t="shared" si="18"/>
        <v>0.54399999999999959</v>
      </c>
      <c r="BO13" s="10">
        <f t="shared" si="19"/>
        <v>0.62000000000000011</v>
      </c>
      <c r="BP13">
        <f t="shared" si="20"/>
        <v>0</v>
      </c>
      <c r="BQ13" s="93">
        <f t="shared" si="21"/>
        <v>1.2534246575342469</v>
      </c>
      <c r="BR13" s="93">
        <f t="shared" si="22"/>
        <v>1.2420091324200899</v>
      </c>
      <c r="BS13" s="93" t="str">
        <f>VLOOKUP(C13,'Koppeling locatie - aslocatie'!$A$2:$C$8139,2,FALSE)</f>
        <v>bema246</v>
      </c>
      <c r="BT13" s="93">
        <f>VLOOKUP($BS13,aslocaties_v01!$C$3:$AA$500,MATCH($K$3/10,aslocaties_v01!$C$2:$X$2),FALSE)</f>
        <v>3.6150000000000002</v>
      </c>
      <c r="BU13" s="93">
        <f>VLOOKUP(BS13,aslocaties_v01!$C$3:$AA$500,MATCH($K$3,aslocaties_v01!$C$2:$X$2),FALSE)</f>
        <v>4.0519999999999996</v>
      </c>
      <c r="BV13" s="93">
        <f>VLOOKUP(BS13,aslocaties_v01!$C$3:$AA$500,MATCH($K$3*10,aslocaties_v01!$C$2:$Y$2),FALSE)</f>
        <v>4.5</v>
      </c>
      <c r="BW13" s="93">
        <f t="shared" si="23"/>
        <v>0.43699999999999939</v>
      </c>
      <c r="BX13" s="93">
        <f t="shared" si="24"/>
        <v>0.4480000000000004</v>
      </c>
      <c r="BY13" s="94">
        <f t="shared" si="25"/>
        <v>2.2831050228327987E-3</v>
      </c>
      <c r="BZ13" s="94">
        <f t="shared" si="26"/>
        <v>6.6518847006634685E-3</v>
      </c>
      <c r="CA13" s="94">
        <f t="shared" si="27"/>
        <v>8.7999999999999634E-2</v>
      </c>
      <c r="CB13">
        <f t="shared" si="28"/>
        <v>8.9000000000000412E-2</v>
      </c>
      <c r="CC13" s="58">
        <f t="shared" si="29"/>
        <v>9.1999999999999638E-2</v>
      </c>
      <c r="CD13" s="95" t="b">
        <f t="shared" si="30"/>
        <v>0</v>
      </c>
      <c r="CE13" s="96" t="b">
        <f t="shared" si="31"/>
        <v>1</v>
      </c>
      <c r="CF13" t="b">
        <f t="shared" si="32"/>
        <v>1</v>
      </c>
      <c r="CG13" t="b">
        <f t="shared" si="33"/>
        <v>1</v>
      </c>
      <c r="CH13" s="84" t="b">
        <f t="shared" si="34"/>
        <v>1</v>
      </c>
      <c r="CI13">
        <f t="shared" si="35"/>
        <v>0.86</v>
      </c>
      <c r="CJ13" t="b">
        <f t="shared" si="36"/>
        <v>1</v>
      </c>
      <c r="CK13" t="b">
        <f t="shared" si="37"/>
        <v>1</v>
      </c>
      <c r="CL13" s="84" t="b">
        <f t="shared" si="57"/>
        <v>1</v>
      </c>
      <c r="CM13">
        <f t="shared" si="38"/>
        <v>3.0449999999999999</v>
      </c>
      <c r="CN13" t="b">
        <f t="shared" si="39"/>
        <v>1</v>
      </c>
      <c r="CO13" s="84">
        <f t="shared" si="40"/>
        <v>5.9456488877246479E-2</v>
      </c>
      <c r="CP13" t="b">
        <f t="shared" si="41"/>
        <v>1</v>
      </c>
      <c r="CQ13" s="96" t="b">
        <f t="shared" si="42"/>
        <v>0</v>
      </c>
      <c r="CR13" t="b">
        <f t="shared" si="43"/>
        <v>0</v>
      </c>
      <c r="CS13" t="b">
        <f t="shared" si="44"/>
        <v>0</v>
      </c>
      <c r="CT13" t="b">
        <f t="shared" si="45"/>
        <v>0</v>
      </c>
      <c r="CU13" t="b">
        <f t="shared" si="46"/>
        <v>0</v>
      </c>
      <c r="CV13" s="84" t="b">
        <f t="shared" si="47"/>
        <v>1</v>
      </c>
      <c r="CW13" t="b">
        <f t="shared" si="48"/>
        <v>1</v>
      </c>
      <c r="CX13" t="b">
        <f t="shared" si="49"/>
        <v>1</v>
      </c>
      <c r="CY13" t="b">
        <f t="shared" si="50"/>
        <v>1</v>
      </c>
      <c r="CZ13" t="b">
        <f t="shared" si="51"/>
        <v>1</v>
      </c>
      <c r="DA13" s="84">
        <f t="shared" si="52"/>
        <v>1</v>
      </c>
      <c r="DB13" t="b">
        <f t="shared" si="53"/>
        <v>0</v>
      </c>
    </row>
    <row r="14" spans="1:106">
      <c r="A14" s="9">
        <v>959</v>
      </c>
      <c r="B14" s="3">
        <v>2</v>
      </c>
      <c r="C14" s="3" t="s">
        <v>1307</v>
      </c>
      <c r="D14" s="3" t="str">
        <f t="shared" si="0"/>
        <v>BM_1_35-1_dk_0108</v>
      </c>
      <c r="E14" s="3" t="str">
        <f t="shared" si="1"/>
        <v>0108</v>
      </c>
      <c r="F14" s="3">
        <v>122985.484</v>
      </c>
      <c r="G14" s="15">
        <v>413764.15600000002</v>
      </c>
      <c r="H14" s="35" t="str">
        <f t="shared" si="2"/>
        <v>ja</v>
      </c>
      <c r="I14" s="42">
        <v>23</v>
      </c>
      <c r="J14" s="20" t="s">
        <v>370</v>
      </c>
      <c r="K14" s="21">
        <v>10000</v>
      </c>
      <c r="L14" s="28">
        <f t="shared" si="54"/>
        <v>1</v>
      </c>
      <c r="M14" s="28">
        <f t="shared" si="55"/>
        <v>1</v>
      </c>
      <c r="N14" s="56">
        <f t="shared" si="3"/>
        <v>10000</v>
      </c>
      <c r="O14" s="33">
        <f t="shared" si="56"/>
        <v>97.946418668590852</v>
      </c>
      <c r="P14" s="37">
        <f t="shared" si="4"/>
        <v>97.803076536476212</v>
      </c>
      <c r="Q14" s="9" t="s">
        <v>12</v>
      </c>
      <c r="R14" s="55" t="s">
        <v>12</v>
      </c>
      <c r="S14" s="55">
        <v>3.2120000000000002</v>
      </c>
      <c r="T14" s="55">
        <v>3.4649999999999999</v>
      </c>
      <c r="U14" s="55">
        <v>3.702</v>
      </c>
      <c r="V14" s="3">
        <v>3.907</v>
      </c>
      <c r="W14" s="3">
        <v>4.141</v>
      </c>
      <c r="X14" s="3" t="s">
        <v>12</v>
      </c>
      <c r="Y14" s="3">
        <v>4.5919999999999996</v>
      </c>
      <c r="Z14" s="15" t="s">
        <v>12</v>
      </c>
      <c r="AA14" s="10">
        <f t="shared" si="5"/>
        <v>4.141</v>
      </c>
      <c r="AB14" s="9">
        <f t="shared" si="6"/>
        <v>0.43900000000000006</v>
      </c>
      <c r="AC14" s="10">
        <f t="shared" si="7"/>
        <v>0.45099999999999962</v>
      </c>
      <c r="AD14" s="9" t="s">
        <v>12</v>
      </c>
      <c r="AE14" s="55" t="s">
        <v>12</v>
      </c>
      <c r="AF14" s="55">
        <v>0.435</v>
      </c>
      <c r="AG14" s="55">
        <v>0.53500000000000003</v>
      </c>
      <c r="AH14" s="55">
        <v>0.64600000000000002</v>
      </c>
      <c r="AI14" s="3">
        <v>0.751</v>
      </c>
      <c r="AJ14" s="3">
        <v>0.85199999999999998</v>
      </c>
      <c r="AK14" s="3" t="s">
        <v>12</v>
      </c>
      <c r="AL14" s="3">
        <v>1.016</v>
      </c>
      <c r="AM14" s="15" t="s">
        <v>12</v>
      </c>
      <c r="AN14" s="10">
        <f t="shared" si="8"/>
        <v>0.85199999999999998</v>
      </c>
      <c r="AO14" s="9">
        <f t="shared" si="9"/>
        <v>0.20599999999999996</v>
      </c>
      <c r="AP14" s="10">
        <f t="shared" si="10"/>
        <v>0.16400000000000003</v>
      </c>
      <c r="AQ14" s="9" t="s">
        <v>12</v>
      </c>
      <c r="AR14" s="55" t="s">
        <v>12</v>
      </c>
      <c r="AS14" s="55">
        <v>2.1440000000000001</v>
      </c>
      <c r="AT14" s="55">
        <v>2.387</v>
      </c>
      <c r="AU14" s="55">
        <v>2.6160000000000001</v>
      </c>
      <c r="AV14" s="3">
        <v>2.8319999999999999</v>
      </c>
      <c r="AW14" s="3">
        <v>3.0219999999999998</v>
      </c>
      <c r="AX14" s="3" t="s">
        <v>12</v>
      </c>
      <c r="AY14" s="3">
        <v>3.2669999999999999</v>
      </c>
      <c r="AZ14" s="15" t="s">
        <v>12</v>
      </c>
      <c r="BA14" s="10">
        <f t="shared" si="11"/>
        <v>3.0219999999999998</v>
      </c>
      <c r="BB14" s="9">
        <f t="shared" si="12"/>
        <v>0.40599999999999969</v>
      </c>
      <c r="BC14" s="10">
        <f t="shared" si="13"/>
        <v>0.24500000000000011</v>
      </c>
      <c r="BD14" s="9">
        <v>4.077</v>
      </c>
      <c r="BE14" s="3">
        <v>4.62</v>
      </c>
      <c r="BF14" s="15">
        <v>5.2409999999999997</v>
      </c>
      <c r="BG14" s="15">
        <f t="shared" si="14"/>
        <v>4.62</v>
      </c>
      <c r="BH14" s="9">
        <f t="shared" si="15"/>
        <v>0.54300000000000015</v>
      </c>
      <c r="BI14" s="10">
        <f t="shared" si="16"/>
        <v>0.62099999999999955</v>
      </c>
      <c r="BJ14" s="9">
        <v>4.0510000000000002</v>
      </c>
      <c r="BK14" s="3">
        <v>4.5910000000000002</v>
      </c>
      <c r="BL14" s="15">
        <v>5.202</v>
      </c>
      <c r="BM14" s="15">
        <f t="shared" si="17"/>
        <v>4.5910000000000002</v>
      </c>
      <c r="BN14" s="9">
        <f t="shared" si="18"/>
        <v>0.54</v>
      </c>
      <c r="BO14" s="10">
        <f t="shared" si="19"/>
        <v>0.61099999999999977</v>
      </c>
      <c r="BP14">
        <f t="shared" si="20"/>
        <v>0</v>
      </c>
      <c r="BQ14" s="93">
        <f t="shared" si="21"/>
        <v>1.2369020501138954</v>
      </c>
      <c r="BR14" s="93">
        <f t="shared" si="22"/>
        <v>1.2300683371298404</v>
      </c>
      <c r="BS14" s="93" t="str">
        <f>VLOOKUP(C14,'Koppeling locatie - aslocatie'!$A$2:$C$8139,2,FALSE)</f>
        <v>bema246</v>
      </c>
      <c r="BT14" s="93">
        <f>VLOOKUP($BS14,aslocaties_v01!$C$3:$AA$500,MATCH($K$3/10,aslocaties_v01!$C$2:$X$2),FALSE)</f>
        <v>3.6150000000000002</v>
      </c>
      <c r="BU14" s="93">
        <f>VLOOKUP(BS14,aslocaties_v01!$C$3:$AA$500,MATCH($K$3,aslocaties_v01!$C$2:$X$2),FALSE)</f>
        <v>4.0519999999999996</v>
      </c>
      <c r="BV14" s="93">
        <f>VLOOKUP(BS14,aslocaties_v01!$C$3:$AA$500,MATCH($K$3*10,aslocaties_v01!$C$2:$Y$2),FALSE)</f>
        <v>4.5</v>
      </c>
      <c r="BW14" s="93">
        <f t="shared" si="23"/>
        <v>0.43699999999999939</v>
      </c>
      <c r="BX14" s="93">
        <f t="shared" si="24"/>
        <v>0.4480000000000004</v>
      </c>
      <c r="BY14" s="94">
        <f t="shared" si="25"/>
        <v>4.5558086560379962E-3</v>
      </c>
      <c r="BZ14" s="94">
        <f t="shared" si="26"/>
        <v>6.6518847006634685E-3</v>
      </c>
      <c r="CA14" s="94">
        <f t="shared" si="27"/>
        <v>8.6999999999999744E-2</v>
      </c>
      <c r="CB14">
        <f t="shared" si="28"/>
        <v>8.9000000000000412E-2</v>
      </c>
      <c r="CC14" s="58">
        <f t="shared" si="29"/>
        <v>9.1999999999999638E-2</v>
      </c>
      <c r="CD14" s="95" t="b">
        <f t="shared" si="30"/>
        <v>0</v>
      </c>
      <c r="CE14" s="96" t="b">
        <f t="shared" si="31"/>
        <v>1</v>
      </c>
      <c r="CF14" t="b">
        <f t="shared" si="32"/>
        <v>1</v>
      </c>
      <c r="CG14" t="b">
        <f t="shared" si="33"/>
        <v>1</v>
      </c>
      <c r="CH14" s="84" t="b">
        <f t="shared" si="34"/>
        <v>1</v>
      </c>
      <c r="CI14">
        <f t="shared" si="35"/>
        <v>0.85199999999999998</v>
      </c>
      <c r="CJ14" t="b">
        <f t="shared" si="36"/>
        <v>1</v>
      </c>
      <c r="CK14" t="b">
        <f t="shared" si="37"/>
        <v>1</v>
      </c>
      <c r="CL14" s="84" t="b">
        <f t="shared" si="57"/>
        <v>1</v>
      </c>
      <c r="CM14">
        <f t="shared" si="38"/>
        <v>3.0219999999999998</v>
      </c>
      <c r="CN14" t="b">
        <f t="shared" si="39"/>
        <v>1</v>
      </c>
      <c r="CO14" s="84">
        <f t="shared" si="40"/>
        <v>5.9803427649459472E-2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960</v>
      </c>
      <c r="B15" s="3">
        <v>2</v>
      </c>
      <c r="C15" s="3" t="s">
        <v>1308</v>
      </c>
      <c r="D15" s="3" t="str">
        <f t="shared" si="0"/>
        <v>BM_1_35-1_dk_0109</v>
      </c>
      <c r="E15" s="3" t="str">
        <f t="shared" si="1"/>
        <v>0109</v>
      </c>
      <c r="F15" s="3">
        <v>122893.25</v>
      </c>
      <c r="G15" s="15">
        <v>413796.68800000002</v>
      </c>
      <c r="H15" s="35" t="str">
        <f t="shared" si="2"/>
        <v>ja</v>
      </c>
      <c r="I15" s="42">
        <v>23</v>
      </c>
      <c r="J15" s="20" t="s">
        <v>370</v>
      </c>
      <c r="K15" s="21">
        <v>10000</v>
      </c>
      <c r="L15" s="28">
        <f t="shared" si="54"/>
        <v>1</v>
      </c>
      <c r="M15" s="28">
        <f t="shared" si="55"/>
        <v>1</v>
      </c>
      <c r="N15" s="56">
        <f t="shared" si="3"/>
        <v>10000</v>
      </c>
      <c r="O15" s="33">
        <f t="shared" si="56"/>
        <v>97.803076536476212</v>
      </c>
      <c r="P15" s="37">
        <f t="shared" si="4"/>
        <v>9535.1697807920518</v>
      </c>
      <c r="Q15" s="9" t="s">
        <v>12</v>
      </c>
      <c r="R15" s="55" t="s">
        <v>12</v>
      </c>
      <c r="S15" s="55">
        <v>3.21</v>
      </c>
      <c r="T15" s="55">
        <v>3.4630000000000001</v>
      </c>
      <c r="U15" s="55">
        <v>3.7</v>
      </c>
      <c r="V15" s="3">
        <v>3.9049999999999998</v>
      </c>
      <c r="W15" s="3">
        <v>4.1390000000000002</v>
      </c>
      <c r="X15" s="3" t="s">
        <v>12</v>
      </c>
      <c r="Y15" s="3">
        <v>4.5890000000000004</v>
      </c>
      <c r="Z15" s="15" t="s">
        <v>12</v>
      </c>
      <c r="AA15" s="10">
        <f t="shared" si="5"/>
        <v>4.1390000000000002</v>
      </c>
      <c r="AB15" s="9">
        <f t="shared" si="6"/>
        <v>0.43900000000000006</v>
      </c>
      <c r="AC15" s="10">
        <f t="shared" si="7"/>
        <v>0.45000000000000018</v>
      </c>
      <c r="AD15" s="9" t="s">
        <v>12</v>
      </c>
      <c r="AE15" s="55" t="s">
        <v>12</v>
      </c>
      <c r="AF15" s="55">
        <v>0.45400000000000001</v>
      </c>
      <c r="AG15" s="55">
        <v>0.54800000000000004</v>
      </c>
      <c r="AH15" s="55">
        <v>0.64900000000000002</v>
      </c>
      <c r="AI15" s="3">
        <v>0.748</v>
      </c>
      <c r="AJ15" s="3">
        <v>0.84599999999999997</v>
      </c>
      <c r="AK15" s="3" t="s">
        <v>12</v>
      </c>
      <c r="AL15" s="3">
        <v>1.0089999999999999</v>
      </c>
      <c r="AM15" s="15" t="s">
        <v>12</v>
      </c>
      <c r="AN15" s="10">
        <f t="shared" si="8"/>
        <v>0.84599999999999997</v>
      </c>
      <c r="AO15" s="9">
        <f t="shared" si="9"/>
        <v>0.19699999999999995</v>
      </c>
      <c r="AP15" s="10">
        <f t="shared" si="10"/>
        <v>0.16299999999999992</v>
      </c>
      <c r="AQ15" s="9" t="s">
        <v>12</v>
      </c>
      <c r="AR15" s="55" t="s">
        <v>12</v>
      </c>
      <c r="AS15" s="55">
        <v>2.1850000000000001</v>
      </c>
      <c r="AT15" s="55">
        <v>2.4249999999999998</v>
      </c>
      <c r="AU15" s="55">
        <v>2.62</v>
      </c>
      <c r="AV15" s="3">
        <v>2.827</v>
      </c>
      <c r="AW15" s="3">
        <v>3.0059999999999998</v>
      </c>
      <c r="AX15" s="3" t="s">
        <v>12</v>
      </c>
      <c r="AY15" s="3">
        <v>3.2469999999999999</v>
      </c>
      <c r="AZ15" s="15" t="s">
        <v>12</v>
      </c>
      <c r="BA15" s="10">
        <f t="shared" si="11"/>
        <v>3.0059999999999998</v>
      </c>
      <c r="BB15" s="9">
        <f t="shared" si="12"/>
        <v>0.38599999999999968</v>
      </c>
      <c r="BC15" s="10">
        <f t="shared" si="13"/>
        <v>0.2410000000000001</v>
      </c>
      <c r="BD15" s="9">
        <v>4.0640000000000001</v>
      </c>
      <c r="BE15" s="3">
        <v>4.6029999999999998</v>
      </c>
      <c r="BF15" s="15">
        <v>5.2160000000000002</v>
      </c>
      <c r="BG15" s="15">
        <f t="shared" si="14"/>
        <v>4.6029999999999998</v>
      </c>
      <c r="BH15" s="9">
        <f t="shared" si="15"/>
        <v>0.5389999999999997</v>
      </c>
      <c r="BI15" s="10">
        <f t="shared" si="16"/>
        <v>0.61300000000000043</v>
      </c>
      <c r="BJ15" s="9">
        <v>4.04</v>
      </c>
      <c r="BK15" s="3">
        <v>4.5759999999999996</v>
      </c>
      <c r="BL15" s="15">
        <v>5.1820000000000004</v>
      </c>
      <c r="BM15" s="15">
        <f t="shared" si="17"/>
        <v>4.5759999999999996</v>
      </c>
      <c r="BN15" s="9">
        <f t="shared" si="18"/>
        <v>0.53599999999999959</v>
      </c>
      <c r="BO15" s="10">
        <f t="shared" si="19"/>
        <v>0.60600000000000076</v>
      </c>
      <c r="BP15">
        <f t="shared" si="20"/>
        <v>0</v>
      </c>
      <c r="BQ15" s="93">
        <f t="shared" si="21"/>
        <v>1.2277904328018214</v>
      </c>
      <c r="BR15" s="93">
        <f t="shared" si="22"/>
        <v>1.2209567198177667</v>
      </c>
      <c r="BS15" s="93" t="str">
        <f>VLOOKUP(C15,'Koppeling locatie - aslocatie'!$A$2:$C$8139,2,FALSE)</f>
        <v>bema246</v>
      </c>
      <c r="BT15" s="93">
        <f>VLOOKUP($BS15,aslocaties_v01!$C$3:$AA$500,MATCH($K$3/10,aslocaties_v01!$C$2:$X$2),FALSE)</f>
        <v>3.6150000000000002</v>
      </c>
      <c r="BU15" s="93">
        <f>VLOOKUP(BS15,aslocaties_v01!$C$3:$AA$500,MATCH($K$3,aslocaties_v01!$C$2:$X$2),FALSE)</f>
        <v>4.0519999999999996</v>
      </c>
      <c r="BV15" s="93">
        <f>VLOOKUP(BS15,aslocaties_v01!$C$3:$AA$500,MATCH($K$3*10,aslocaties_v01!$C$2:$Y$2),FALSE)</f>
        <v>4.5</v>
      </c>
      <c r="BW15" s="93">
        <f t="shared" si="23"/>
        <v>0.43699999999999939</v>
      </c>
      <c r="BX15" s="93">
        <f t="shared" si="24"/>
        <v>0.4480000000000004</v>
      </c>
      <c r="BY15" s="94">
        <f t="shared" si="25"/>
        <v>4.5558086560379962E-3</v>
      </c>
      <c r="BZ15" s="94">
        <f t="shared" si="26"/>
        <v>4.444444444443918E-3</v>
      </c>
      <c r="CA15" s="94">
        <f t="shared" si="27"/>
        <v>8.4999999999999964E-2</v>
      </c>
      <c r="CB15">
        <f t="shared" si="28"/>
        <v>8.7000000000000632E-2</v>
      </c>
      <c r="CC15" s="58">
        <f t="shared" si="29"/>
        <v>8.9000000000000412E-2</v>
      </c>
      <c r="CD15" s="95" t="b">
        <f t="shared" si="30"/>
        <v>0</v>
      </c>
      <c r="CE15" s="96" t="b">
        <f t="shared" si="31"/>
        <v>1</v>
      </c>
      <c r="CF15" t="b">
        <f t="shared" si="32"/>
        <v>1</v>
      </c>
      <c r="CG15" t="b">
        <f t="shared" si="33"/>
        <v>1</v>
      </c>
      <c r="CH15" s="84" t="b">
        <f t="shared" si="34"/>
        <v>1</v>
      </c>
      <c r="CI15">
        <f t="shared" si="35"/>
        <v>0.84599999999999997</v>
      </c>
      <c r="CJ15" t="b">
        <f t="shared" si="36"/>
        <v>1</v>
      </c>
      <c r="CK15" t="b">
        <f t="shared" si="37"/>
        <v>1</v>
      </c>
      <c r="CL15" s="84" t="b">
        <f t="shared" si="57"/>
        <v>1</v>
      </c>
      <c r="CM15">
        <f t="shared" si="38"/>
        <v>3.0059999999999998</v>
      </c>
      <c r="CN15" t="b">
        <f t="shared" si="39"/>
        <v>1</v>
      </c>
      <c r="CO15" s="84">
        <f t="shared" si="40"/>
        <v>6.0016105768911539E-2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961</v>
      </c>
      <c r="B16" s="3">
        <v>2</v>
      </c>
      <c r="C16" s="3" t="s">
        <v>1309</v>
      </c>
      <c r="D16" s="3" t="str">
        <f t="shared" si="0"/>
        <v>BM_1_35-1_dk_0011</v>
      </c>
      <c r="E16" s="3" t="str">
        <f t="shared" si="1"/>
        <v>0011</v>
      </c>
      <c r="F16" s="3">
        <v>132421.859</v>
      </c>
      <c r="G16" s="15">
        <v>413443.03100000002</v>
      </c>
      <c r="H16" s="35" t="str">
        <f t="shared" si="2"/>
        <v>ja</v>
      </c>
      <c r="I16" s="42">
        <v>302</v>
      </c>
      <c r="J16" s="20" t="s">
        <v>370</v>
      </c>
      <c r="K16" s="21">
        <v>10000</v>
      </c>
      <c r="L16" s="28">
        <f t="shared" si="54"/>
        <v>1</v>
      </c>
      <c r="M16" s="28">
        <f t="shared" si="55"/>
        <v>1</v>
      </c>
      <c r="N16" s="56">
        <f t="shared" si="3"/>
        <v>10000</v>
      </c>
      <c r="O16" s="33">
        <f t="shared" si="56"/>
        <v>9535.1697807920518</v>
      </c>
      <c r="P16" s="37">
        <f t="shared" si="4"/>
        <v>9627.599525431302</v>
      </c>
      <c r="Q16" s="9" t="s">
        <v>12</v>
      </c>
      <c r="R16" s="55" t="s">
        <v>12</v>
      </c>
      <c r="S16" s="55">
        <v>3.8919999999999999</v>
      </c>
      <c r="T16" s="55">
        <v>4.1980000000000004</v>
      </c>
      <c r="U16" s="55">
        <v>4.47</v>
      </c>
      <c r="V16" s="3">
        <v>4.6989999999999998</v>
      </c>
      <c r="W16" s="3">
        <v>4.9589999999999996</v>
      </c>
      <c r="X16" s="3" t="s">
        <v>12</v>
      </c>
      <c r="Y16" s="3">
        <v>5.4630000000000001</v>
      </c>
      <c r="Z16" s="15" t="s">
        <v>12</v>
      </c>
      <c r="AA16" s="10">
        <f t="shared" si="5"/>
        <v>4.9589999999999996</v>
      </c>
      <c r="AB16" s="9">
        <f t="shared" si="6"/>
        <v>0.48899999999999988</v>
      </c>
      <c r="AC16" s="10">
        <f t="shared" si="7"/>
        <v>0.50400000000000045</v>
      </c>
      <c r="AD16" s="9" t="s">
        <v>12</v>
      </c>
      <c r="AE16" s="55" t="s">
        <v>12</v>
      </c>
      <c r="AF16" s="55">
        <v>0.89</v>
      </c>
      <c r="AG16" s="55">
        <v>0.96799999999999997</v>
      </c>
      <c r="AH16" s="55">
        <v>1.054</v>
      </c>
      <c r="AI16" s="3">
        <v>1.137</v>
      </c>
      <c r="AJ16" s="3">
        <v>1.2330000000000001</v>
      </c>
      <c r="AK16" s="3" t="s">
        <v>12</v>
      </c>
      <c r="AL16" s="3">
        <v>1.421</v>
      </c>
      <c r="AM16" s="15" t="s">
        <v>12</v>
      </c>
      <c r="AN16" s="10">
        <f t="shared" si="8"/>
        <v>1.2330000000000001</v>
      </c>
      <c r="AO16" s="9">
        <f t="shared" si="9"/>
        <v>0.17900000000000005</v>
      </c>
      <c r="AP16" s="10">
        <f t="shared" si="10"/>
        <v>0.18799999999999994</v>
      </c>
      <c r="AQ16" s="9" t="s">
        <v>12</v>
      </c>
      <c r="AR16" s="55" t="s">
        <v>12</v>
      </c>
      <c r="AS16" s="55">
        <v>3.2519999999999998</v>
      </c>
      <c r="AT16" s="55">
        <v>3.3820000000000001</v>
      </c>
      <c r="AU16" s="55">
        <v>3.5230000000000001</v>
      </c>
      <c r="AV16" s="3">
        <v>3.6509999999999998</v>
      </c>
      <c r="AW16" s="3">
        <v>3.7850000000000001</v>
      </c>
      <c r="AX16" s="3" t="s">
        <v>12</v>
      </c>
      <c r="AY16" s="3">
        <v>4.0380000000000003</v>
      </c>
      <c r="AZ16" s="15" t="s">
        <v>12</v>
      </c>
      <c r="BA16" s="10">
        <f t="shared" si="11"/>
        <v>3.7850000000000001</v>
      </c>
      <c r="BB16" s="9">
        <f t="shared" si="12"/>
        <v>0.26200000000000001</v>
      </c>
      <c r="BC16" s="10">
        <f t="shared" si="13"/>
        <v>0.25300000000000011</v>
      </c>
      <c r="BD16" s="9">
        <v>5.5039999999999996</v>
      </c>
      <c r="BE16" s="3">
        <v>6.3239999999999998</v>
      </c>
      <c r="BF16" s="15">
        <v>7.3079999999999998</v>
      </c>
      <c r="BG16" s="15">
        <f t="shared" si="14"/>
        <v>6.3239999999999998</v>
      </c>
      <c r="BH16" s="9">
        <f t="shared" si="15"/>
        <v>0.82000000000000028</v>
      </c>
      <c r="BI16" s="10">
        <f t="shared" si="16"/>
        <v>0.98399999999999999</v>
      </c>
      <c r="BJ16" s="9">
        <v>5.5010000000000003</v>
      </c>
      <c r="BK16" s="3">
        <v>6.3460000000000001</v>
      </c>
      <c r="BL16" s="15">
        <v>7.37</v>
      </c>
      <c r="BM16" s="15">
        <f t="shared" si="17"/>
        <v>6.3460000000000001</v>
      </c>
      <c r="BN16" s="9">
        <f t="shared" si="18"/>
        <v>0.84499999999999975</v>
      </c>
      <c r="BO16" s="10">
        <f t="shared" si="19"/>
        <v>1.024</v>
      </c>
      <c r="BP16">
        <f t="shared" si="20"/>
        <v>0</v>
      </c>
      <c r="BQ16" s="93">
        <f t="shared" si="21"/>
        <v>1.6768916155419233</v>
      </c>
      <c r="BR16" s="93">
        <f t="shared" si="22"/>
        <v>1.7280163599182004</v>
      </c>
      <c r="BS16" s="93" t="str">
        <f>VLOOKUP(C16,'Koppeling locatie - aslocatie'!$A$2:$C$8139,2,FALSE)</f>
        <v>bema236</v>
      </c>
      <c r="BT16" s="93">
        <f>VLOOKUP($BS16,aslocaties_v01!$C$3:$AA$500,MATCH($K$3/10,aslocaties_v01!$C$2:$X$2),FALSE)</f>
        <v>4.4889999999999999</v>
      </c>
      <c r="BU16" s="93">
        <f>VLOOKUP(BS16,aslocaties_v01!$C$3:$AA$500,MATCH($K$3,aslocaties_v01!$C$2:$X$2),FALSE)</f>
        <v>4.968</v>
      </c>
      <c r="BV16" s="93">
        <f>VLOOKUP(BS16,aslocaties_v01!$C$3:$AA$500,MATCH($K$3*10,aslocaties_v01!$C$2:$Y$2),FALSE)</f>
        <v>5.4690000000000003</v>
      </c>
      <c r="BW16" s="93">
        <f t="shared" si="23"/>
        <v>0.47900000000000009</v>
      </c>
      <c r="BX16" s="93">
        <f t="shared" si="24"/>
        <v>0.50100000000000033</v>
      </c>
      <c r="BY16" s="94">
        <f t="shared" si="25"/>
        <v>2.044989775051087E-2</v>
      </c>
      <c r="BZ16" s="94">
        <f t="shared" si="26"/>
        <v>5.9523809523811533E-3</v>
      </c>
      <c r="CA16" s="94">
        <f t="shared" si="27"/>
        <v>1.9000000000000128E-2</v>
      </c>
      <c r="CB16">
        <f t="shared" si="28"/>
        <v>9.0000000000003411E-3</v>
      </c>
      <c r="CC16" s="58">
        <f t="shared" si="29"/>
        <v>6.0000000000002274E-3</v>
      </c>
      <c r="CD16" s="95" t="b">
        <f t="shared" si="30"/>
        <v>0</v>
      </c>
      <c r="CE16" s="96" t="b">
        <f t="shared" si="31"/>
        <v>1</v>
      </c>
      <c r="CF16" t="b">
        <f t="shared" si="32"/>
        <v>1</v>
      </c>
      <c r="CG16" t="b">
        <f t="shared" si="33"/>
        <v>1</v>
      </c>
      <c r="CH16" s="84" t="b">
        <f t="shared" si="34"/>
        <v>1</v>
      </c>
      <c r="CI16">
        <f t="shared" si="35"/>
        <v>1.2330000000000001</v>
      </c>
      <c r="CJ16" t="b">
        <f t="shared" si="36"/>
        <v>1</v>
      </c>
      <c r="CK16" t="b">
        <f t="shared" si="37"/>
        <v>1</v>
      </c>
      <c r="CL16" s="84" t="b">
        <f t="shared" si="57"/>
        <v>1</v>
      </c>
      <c r="CM16">
        <f t="shared" si="38"/>
        <v>3.7850000000000001</v>
      </c>
      <c r="CN16" t="b">
        <f t="shared" si="39"/>
        <v>1</v>
      </c>
      <c r="CO16" s="84">
        <f t="shared" si="40"/>
        <v>5.517047340695929E-2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962</v>
      </c>
      <c r="B17" s="3">
        <v>2</v>
      </c>
      <c r="C17" s="3" t="s">
        <v>1310</v>
      </c>
      <c r="D17" s="3" t="str">
        <f t="shared" si="0"/>
        <v>BM_1_35-1_dk_0110</v>
      </c>
      <c r="E17" s="3" t="str">
        <f t="shared" si="1"/>
        <v>0110</v>
      </c>
      <c r="F17" s="3">
        <v>122801.93799999999</v>
      </c>
      <c r="G17" s="15">
        <v>413827.46899999998</v>
      </c>
      <c r="H17" s="35" t="str">
        <f t="shared" si="2"/>
        <v>ja</v>
      </c>
      <c r="I17" s="42">
        <v>27</v>
      </c>
      <c r="J17" s="20" t="s">
        <v>370</v>
      </c>
      <c r="K17" s="21">
        <v>10000</v>
      </c>
      <c r="L17" s="28">
        <f t="shared" si="54"/>
        <v>1</v>
      </c>
      <c r="M17" s="28">
        <f t="shared" si="55"/>
        <v>1</v>
      </c>
      <c r="N17" s="56">
        <f t="shared" si="3"/>
        <v>10000</v>
      </c>
      <c r="O17" s="33">
        <f t="shared" si="56"/>
        <v>9627.599525431302</v>
      </c>
      <c r="P17" s="37">
        <f t="shared" si="4"/>
        <v>116.01481604088031</v>
      </c>
      <c r="Q17" s="9" t="s">
        <v>12</v>
      </c>
      <c r="R17" s="55" t="s">
        <v>12</v>
      </c>
      <c r="S17" s="55">
        <v>3.2090000000000001</v>
      </c>
      <c r="T17" s="55">
        <v>3.4620000000000002</v>
      </c>
      <c r="U17" s="55">
        <v>3.7</v>
      </c>
      <c r="V17" s="3">
        <v>3.9049999999999998</v>
      </c>
      <c r="W17" s="3">
        <v>4.1390000000000002</v>
      </c>
      <c r="X17" s="3" t="s">
        <v>12</v>
      </c>
      <c r="Y17" s="3">
        <v>4.5890000000000004</v>
      </c>
      <c r="Z17" s="15" t="s">
        <v>12</v>
      </c>
      <c r="AA17" s="10">
        <f t="shared" si="5"/>
        <v>4.1390000000000002</v>
      </c>
      <c r="AB17" s="9">
        <f t="shared" si="6"/>
        <v>0.43900000000000006</v>
      </c>
      <c r="AC17" s="10">
        <f t="shared" si="7"/>
        <v>0.45000000000000018</v>
      </c>
      <c r="AD17" s="9" t="s">
        <v>12</v>
      </c>
      <c r="AE17" s="55" t="s">
        <v>12</v>
      </c>
      <c r="AF17" s="55">
        <v>0.45800000000000002</v>
      </c>
      <c r="AG17" s="55">
        <v>0.55100000000000005</v>
      </c>
      <c r="AH17" s="55">
        <v>0.65300000000000002</v>
      </c>
      <c r="AI17" s="3">
        <v>0.755</v>
      </c>
      <c r="AJ17" s="3">
        <v>0.85199999999999998</v>
      </c>
      <c r="AK17" s="3" t="s">
        <v>12</v>
      </c>
      <c r="AL17" s="3">
        <v>1.014</v>
      </c>
      <c r="AM17" s="15" t="s">
        <v>12</v>
      </c>
      <c r="AN17" s="10">
        <f t="shared" si="8"/>
        <v>0.85199999999999998</v>
      </c>
      <c r="AO17" s="9">
        <f t="shared" si="9"/>
        <v>0.19899999999999995</v>
      </c>
      <c r="AP17" s="10">
        <f t="shared" si="10"/>
        <v>0.16200000000000003</v>
      </c>
      <c r="AQ17" s="9" t="s">
        <v>12</v>
      </c>
      <c r="AR17" s="55" t="s">
        <v>12</v>
      </c>
      <c r="AS17" s="55">
        <v>2.1840000000000002</v>
      </c>
      <c r="AT17" s="55">
        <v>2.423</v>
      </c>
      <c r="AU17" s="55">
        <v>2.6160000000000001</v>
      </c>
      <c r="AV17" s="3">
        <v>2.8239999999999998</v>
      </c>
      <c r="AW17" s="3">
        <v>3.0070000000000001</v>
      </c>
      <c r="AX17" s="3" t="s">
        <v>12</v>
      </c>
      <c r="AY17" s="3">
        <v>3.2429999999999999</v>
      </c>
      <c r="AZ17" s="15" t="s">
        <v>12</v>
      </c>
      <c r="BA17" s="10">
        <f t="shared" si="11"/>
        <v>3.0070000000000001</v>
      </c>
      <c r="BB17" s="9">
        <f t="shared" si="12"/>
        <v>0.39100000000000001</v>
      </c>
      <c r="BC17" s="10">
        <f t="shared" si="13"/>
        <v>0.23599999999999977</v>
      </c>
      <c r="BD17" s="9">
        <v>4.0460000000000003</v>
      </c>
      <c r="BE17" s="3">
        <v>4.577</v>
      </c>
      <c r="BF17" s="15">
        <v>5.1790000000000003</v>
      </c>
      <c r="BG17" s="15">
        <f t="shared" si="14"/>
        <v>4.577</v>
      </c>
      <c r="BH17" s="9">
        <f t="shared" si="15"/>
        <v>0.53099999999999969</v>
      </c>
      <c r="BI17" s="10">
        <f t="shared" si="16"/>
        <v>0.60200000000000031</v>
      </c>
      <c r="BJ17" s="9">
        <v>4.024</v>
      </c>
      <c r="BK17" s="3">
        <v>4.5519999999999996</v>
      </c>
      <c r="BL17" s="15">
        <v>5.15</v>
      </c>
      <c r="BM17" s="15">
        <f t="shared" si="17"/>
        <v>4.5519999999999996</v>
      </c>
      <c r="BN17" s="9">
        <f t="shared" si="18"/>
        <v>0.52799999999999958</v>
      </c>
      <c r="BO17" s="10">
        <f t="shared" si="19"/>
        <v>0.59800000000000075</v>
      </c>
      <c r="BP17">
        <f t="shared" si="20"/>
        <v>0</v>
      </c>
      <c r="BQ17" s="93">
        <f t="shared" si="21"/>
        <v>1.2095671981776757</v>
      </c>
      <c r="BR17" s="93">
        <f t="shared" si="22"/>
        <v>1.2027334851936207</v>
      </c>
      <c r="BS17" s="93" t="str">
        <f>VLOOKUP(C17,'Koppeling locatie - aslocatie'!$A$2:$C$8139,2,FALSE)</f>
        <v>bema246</v>
      </c>
      <c r="BT17" s="93">
        <f>VLOOKUP($BS17,aslocaties_v01!$C$3:$AA$500,MATCH($K$3/10,aslocaties_v01!$C$2:$X$2),FALSE)</f>
        <v>3.6150000000000002</v>
      </c>
      <c r="BU17" s="93">
        <f>VLOOKUP(BS17,aslocaties_v01!$C$3:$AA$500,MATCH($K$3,aslocaties_v01!$C$2:$X$2),FALSE)</f>
        <v>4.0519999999999996</v>
      </c>
      <c r="BV17" s="93">
        <f>VLOOKUP(BS17,aslocaties_v01!$C$3:$AA$500,MATCH($K$3*10,aslocaties_v01!$C$2:$Y$2),FALSE)</f>
        <v>4.5</v>
      </c>
      <c r="BW17" s="93">
        <f t="shared" si="23"/>
        <v>0.43699999999999939</v>
      </c>
      <c r="BX17" s="93">
        <f t="shared" si="24"/>
        <v>0.4480000000000004</v>
      </c>
      <c r="BY17" s="94">
        <f t="shared" si="25"/>
        <v>4.5558086560379962E-3</v>
      </c>
      <c r="BZ17" s="94">
        <f t="shared" si="26"/>
        <v>4.444444444443918E-3</v>
      </c>
      <c r="CA17" s="94">
        <f t="shared" si="27"/>
        <v>8.4999999999999964E-2</v>
      </c>
      <c r="CB17">
        <f t="shared" si="28"/>
        <v>8.7000000000000632E-2</v>
      </c>
      <c r="CC17" s="58">
        <f t="shared" si="29"/>
        <v>8.9000000000000412E-2</v>
      </c>
      <c r="CD17" s="95" t="b">
        <f t="shared" si="30"/>
        <v>0</v>
      </c>
      <c r="CE17" s="96" t="b">
        <f t="shared" si="31"/>
        <v>1</v>
      </c>
      <c r="CF17" t="b">
        <f t="shared" si="32"/>
        <v>1</v>
      </c>
      <c r="CG17" t="b">
        <f t="shared" si="33"/>
        <v>1</v>
      </c>
      <c r="CH17" s="84" t="b">
        <f t="shared" si="34"/>
        <v>1</v>
      </c>
      <c r="CI17">
        <f t="shared" si="35"/>
        <v>0.85199999999999998</v>
      </c>
      <c r="CJ17" t="b">
        <f t="shared" si="36"/>
        <v>1</v>
      </c>
      <c r="CK17" t="b">
        <f t="shared" si="37"/>
        <v>1</v>
      </c>
      <c r="CL17" s="84" t="b">
        <f t="shared" si="57"/>
        <v>1</v>
      </c>
      <c r="CM17">
        <f t="shared" si="38"/>
        <v>3.0070000000000001</v>
      </c>
      <c r="CN17" t="b">
        <f t="shared" si="39"/>
        <v>1</v>
      </c>
      <c r="CO17" s="84">
        <f t="shared" si="40"/>
        <v>6.0401557893995719E-2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963</v>
      </c>
      <c r="B18" s="3">
        <v>2</v>
      </c>
      <c r="C18" s="3" t="s">
        <v>1311</v>
      </c>
      <c r="D18" s="3" t="str">
        <f t="shared" si="0"/>
        <v>BM_1_35-1_dk_0111</v>
      </c>
      <c r="E18" s="3" t="str">
        <f t="shared" si="1"/>
        <v>0111</v>
      </c>
      <c r="F18" s="3">
        <v>122707.492</v>
      </c>
      <c r="G18" s="15">
        <v>413894.84399999998</v>
      </c>
      <c r="H18" s="35" t="str">
        <f t="shared" si="2"/>
        <v>ja</v>
      </c>
      <c r="I18" s="42">
        <v>23</v>
      </c>
      <c r="J18" s="20" t="s">
        <v>370</v>
      </c>
      <c r="K18" s="21">
        <v>10000</v>
      </c>
      <c r="L18" s="28">
        <f t="shared" si="54"/>
        <v>1</v>
      </c>
      <c r="M18" s="28">
        <f t="shared" si="55"/>
        <v>1</v>
      </c>
      <c r="N18" s="56">
        <f t="shared" si="3"/>
        <v>10000</v>
      </c>
      <c r="O18" s="33">
        <f t="shared" si="56"/>
        <v>116.01481604088031</v>
      </c>
      <c r="P18" s="37">
        <f t="shared" si="4"/>
        <v>92.737670474293537</v>
      </c>
      <c r="Q18" s="9" t="s">
        <v>12</v>
      </c>
      <c r="R18" s="55" t="s">
        <v>12</v>
      </c>
      <c r="S18" s="55">
        <v>3.1970000000000001</v>
      </c>
      <c r="T18" s="55">
        <v>3.4489999999999998</v>
      </c>
      <c r="U18" s="55">
        <v>3.6890000000000001</v>
      </c>
      <c r="V18" s="3">
        <v>3.8940000000000001</v>
      </c>
      <c r="W18" s="3">
        <v>4.1260000000000003</v>
      </c>
      <c r="X18" s="3" t="s">
        <v>12</v>
      </c>
      <c r="Y18" s="3">
        <v>4.577</v>
      </c>
      <c r="Z18" s="15" t="s">
        <v>12</v>
      </c>
      <c r="AA18" s="10">
        <f t="shared" si="5"/>
        <v>4.1260000000000003</v>
      </c>
      <c r="AB18" s="9">
        <f t="shared" si="6"/>
        <v>0.43700000000000028</v>
      </c>
      <c r="AC18" s="10">
        <f t="shared" si="7"/>
        <v>0.45099999999999962</v>
      </c>
      <c r="AD18" s="9" t="s">
        <v>12</v>
      </c>
      <c r="AE18" s="55" t="s">
        <v>12</v>
      </c>
      <c r="AF18" s="55">
        <v>0.55700000000000005</v>
      </c>
      <c r="AG18" s="55">
        <v>0.67300000000000004</v>
      </c>
      <c r="AH18" s="55">
        <v>0.79100000000000004</v>
      </c>
      <c r="AI18" s="3">
        <v>0.91400000000000003</v>
      </c>
      <c r="AJ18" s="3">
        <v>1.0329999999999999</v>
      </c>
      <c r="AK18" s="3" t="s">
        <v>12</v>
      </c>
      <c r="AL18" s="3">
        <v>1.224</v>
      </c>
      <c r="AM18" s="15" t="s">
        <v>12</v>
      </c>
      <c r="AN18" s="10">
        <f t="shared" si="8"/>
        <v>1.0329999999999999</v>
      </c>
      <c r="AO18" s="9">
        <f t="shared" si="9"/>
        <v>0.24199999999999988</v>
      </c>
      <c r="AP18" s="10">
        <f t="shared" si="10"/>
        <v>0.19100000000000006</v>
      </c>
      <c r="AQ18" s="9" t="s">
        <v>12</v>
      </c>
      <c r="AR18" s="55" t="s">
        <v>12</v>
      </c>
      <c r="AS18" s="55">
        <v>2.46</v>
      </c>
      <c r="AT18" s="55">
        <v>2.7410000000000001</v>
      </c>
      <c r="AU18" s="55">
        <v>2.9630000000000001</v>
      </c>
      <c r="AV18" s="3">
        <v>3.1930000000000001</v>
      </c>
      <c r="AW18" s="3">
        <v>3.4039999999999999</v>
      </c>
      <c r="AX18" s="3" t="s">
        <v>12</v>
      </c>
      <c r="AY18" s="3">
        <v>3.665</v>
      </c>
      <c r="AZ18" s="15" t="s">
        <v>12</v>
      </c>
      <c r="BA18" s="10">
        <f t="shared" si="11"/>
        <v>3.4039999999999999</v>
      </c>
      <c r="BB18" s="9">
        <f t="shared" si="12"/>
        <v>0.44099999999999984</v>
      </c>
      <c r="BC18" s="10">
        <f t="shared" si="13"/>
        <v>0.26100000000000012</v>
      </c>
      <c r="BD18" s="9">
        <v>4.141</v>
      </c>
      <c r="BE18" s="3">
        <v>4.74</v>
      </c>
      <c r="BF18" s="15">
        <v>5.4409999999999998</v>
      </c>
      <c r="BG18" s="15">
        <f t="shared" si="14"/>
        <v>4.74</v>
      </c>
      <c r="BH18" s="9">
        <f t="shared" si="15"/>
        <v>0.5990000000000002</v>
      </c>
      <c r="BI18" s="10">
        <f t="shared" si="16"/>
        <v>0.70099999999999962</v>
      </c>
      <c r="BJ18" s="9">
        <v>4.09</v>
      </c>
      <c r="BK18" s="3">
        <v>4.665</v>
      </c>
      <c r="BL18" s="15">
        <v>5.3360000000000003</v>
      </c>
      <c r="BM18" s="15">
        <f t="shared" si="17"/>
        <v>4.665</v>
      </c>
      <c r="BN18" s="9">
        <f t="shared" si="18"/>
        <v>0.57500000000000018</v>
      </c>
      <c r="BO18" s="10">
        <f t="shared" si="19"/>
        <v>0.67100000000000026</v>
      </c>
      <c r="BP18">
        <f t="shared" si="20"/>
        <v>0</v>
      </c>
      <c r="BQ18" s="93">
        <f t="shared" si="21"/>
        <v>1.3707093821510294</v>
      </c>
      <c r="BR18" s="93">
        <f t="shared" si="22"/>
        <v>1.3157894736842102</v>
      </c>
      <c r="BS18" s="93" t="str">
        <f>VLOOKUP(C18,'Koppeling locatie - aslocatie'!$A$2:$C$8139,2,FALSE)</f>
        <v>bema246</v>
      </c>
      <c r="BT18" s="93">
        <f>VLOOKUP($BS18,aslocaties_v01!$C$3:$AA$500,MATCH($K$3/10,aslocaties_v01!$C$2:$X$2),FALSE)</f>
        <v>3.6150000000000002</v>
      </c>
      <c r="BU18" s="93">
        <f>VLOOKUP(BS18,aslocaties_v01!$C$3:$AA$500,MATCH($K$3,aslocaties_v01!$C$2:$X$2),FALSE)</f>
        <v>4.0519999999999996</v>
      </c>
      <c r="BV18" s="93">
        <f>VLOOKUP(BS18,aslocaties_v01!$C$3:$AA$500,MATCH($K$3*10,aslocaties_v01!$C$2:$Y$2),FALSE)</f>
        <v>4.5</v>
      </c>
      <c r="BW18" s="93">
        <f t="shared" si="23"/>
        <v>0.43699999999999939</v>
      </c>
      <c r="BX18" s="93">
        <f t="shared" si="24"/>
        <v>0.4480000000000004</v>
      </c>
      <c r="BY18" s="94">
        <f t="shared" si="25"/>
        <v>1.9984014443252818E-15</v>
      </c>
      <c r="BZ18" s="94">
        <f t="shared" si="26"/>
        <v>6.6518847006634685E-3</v>
      </c>
      <c r="CA18" s="94">
        <f t="shared" si="27"/>
        <v>7.3999999999999844E-2</v>
      </c>
      <c r="CB18">
        <f t="shared" si="28"/>
        <v>7.4000000000000732E-2</v>
      </c>
      <c r="CC18" s="58">
        <f t="shared" si="29"/>
        <v>7.6999999999999957E-2</v>
      </c>
      <c r="CD18" s="95" t="b">
        <f t="shared" si="30"/>
        <v>0</v>
      </c>
      <c r="CE18" s="96" t="b">
        <f t="shared" si="31"/>
        <v>1</v>
      </c>
      <c r="CF18" t="b">
        <f t="shared" si="32"/>
        <v>1</v>
      </c>
      <c r="CG18" t="b">
        <f t="shared" si="33"/>
        <v>1</v>
      </c>
      <c r="CH18" s="84" t="b">
        <f t="shared" si="34"/>
        <v>1</v>
      </c>
      <c r="CI18">
        <f t="shared" si="35"/>
        <v>1.0329999999999999</v>
      </c>
      <c r="CJ18" t="b">
        <f t="shared" si="36"/>
        <v>1</v>
      </c>
      <c r="CK18" t="b">
        <f t="shared" si="37"/>
        <v>1</v>
      </c>
      <c r="CL18" s="84" t="b">
        <f t="shared" si="57"/>
        <v>1</v>
      </c>
      <c r="CM18">
        <f t="shared" si="38"/>
        <v>3.4039999999999999</v>
      </c>
      <c r="CN18" t="b">
        <f t="shared" si="39"/>
        <v>1</v>
      </c>
      <c r="CO18" s="84">
        <f t="shared" si="40"/>
        <v>5.714741894683651E-2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c r="A19" s="9">
        <v>964</v>
      </c>
      <c r="B19" s="3">
        <v>2</v>
      </c>
      <c r="C19" s="3" t="s">
        <v>1312</v>
      </c>
      <c r="D19" s="3" t="str">
        <f t="shared" si="0"/>
        <v>BM_1_35-1_dk_0112</v>
      </c>
      <c r="E19" s="3" t="str">
        <f t="shared" si="1"/>
        <v>0112</v>
      </c>
      <c r="F19" s="3">
        <v>122618.54700000001</v>
      </c>
      <c r="G19" s="15">
        <v>413921.09399999998</v>
      </c>
      <c r="H19" s="35" t="str">
        <f t="shared" si="2"/>
        <v>ja</v>
      </c>
      <c r="I19" s="42">
        <v>23</v>
      </c>
      <c r="J19" s="20" t="s">
        <v>370</v>
      </c>
      <c r="K19" s="21">
        <v>10000</v>
      </c>
      <c r="L19" s="28">
        <f t="shared" si="54"/>
        <v>1</v>
      </c>
      <c r="M19" s="28">
        <f t="shared" si="55"/>
        <v>1</v>
      </c>
      <c r="N19" s="56">
        <f t="shared" si="3"/>
        <v>10000</v>
      </c>
      <c r="O19" s="33">
        <f t="shared" si="56"/>
        <v>92.737670474293537</v>
      </c>
      <c r="P19" s="37">
        <f t="shared" si="4"/>
        <v>92.07250059057715</v>
      </c>
      <c r="Q19" s="9" t="s">
        <v>12</v>
      </c>
      <c r="R19" s="55" t="s">
        <v>12</v>
      </c>
      <c r="S19" s="55">
        <v>3.1680000000000001</v>
      </c>
      <c r="T19" s="55">
        <v>3.4119999999999999</v>
      </c>
      <c r="U19" s="55">
        <v>3.6429999999999998</v>
      </c>
      <c r="V19" s="3">
        <v>3.8460000000000001</v>
      </c>
      <c r="W19" s="3">
        <v>4.0759999999999996</v>
      </c>
      <c r="X19" s="3" t="s">
        <v>12</v>
      </c>
      <c r="Y19" s="3">
        <v>4.5220000000000002</v>
      </c>
      <c r="Z19" s="15" t="s">
        <v>12</v>
      </c>
      <c r="AA19" s="10">
        <f t="shared" si="5"/>
        <v>4.0759999999999996</v>
      </c>
      <c r="AB19" s="9">
        <f t="shared" si="6"/>
        <v>0.43299999999999983</v>
      </c>
      <c r="AC19" s="10">
        <f t="shared" si="7"/>
        <v>0.44600000000000062</v>
      </c>
      <c r="AD19" s="9" t="s">
        <v>12</v>
      </c>
      <c r="AE19" s="55" t="s">
        <v>12</v>
      </c>
      <c r="AF19" s="55">
        <v>0.55900000000000005</v>
      </c>
      <c r="AG19" s="55">
        <v>0.67500000000000004</v>
      </c>
      <c r="AH19" s="55">
        <v>0.79400000000000004</v>
      </c>
      <c r="AI19" s="3">
        <v>0.91900000000000004</v>
      </c>
      <c r="AJ19" s="3">
        <v>1.038</v>
      </c>
      <c r="AK19" s="3" t="s">
        <v>12</v>
      </c>
      <c r="AL19" s="3">
        <v>1.228</v>
      </c>
      <c r="AM19" s="15" t="s">
        <v>12</v>
      </c>
      <c r="AN19" s="10">
        <f t="shared" si="8"/>
        <v>1.038</v>
      </c>
      <c r="AO19" s="9">
        <f t="shared" si="9"/>
        <v>0.24399999999999999</v>
      </c>
      <c r="AP19" s="10">
        <f t="shared" si="10"/>
        <v>0.18999999999999995</v>
      </c>
      <c r="AQ19" s="9" t="s">
        <v>12</v>
      </c>
      <c r="AR19" s="55" t="s">
        <v>12</v>
      </c>
      <c r="AS19" s="55">
        <v>2.4569999999999999</v>
      </c>
      <c r="AT19" s="55">
        <v>2.7389999999999999</v>
      </c>
      <c r="AU19" s="55">
        <v>2.9590000000000001</v>
      </c>
      <c r="AV19" s="3">
        <v>3.1909999999999998</v>
      </c>
      <c r="AW19" s="3">
        <v>3.4009999999999998</v>
      </c>
      <c r="AX19" s="3" t="s">
        <v>12</v>
      </c>
      <c r="AY19" s="3">
        <v>3.66</v>
      </c>
      <c r="AZ19" s="15" t="s">
        <v>12</v>
      </c>
      <c r="BA19" s="10">
        <f t="shared" si="11"/>
        <v>3.4009999999999998</v>
      </c>
      <c r="BB19" s="9">
        <f t="shared" si="12"/>
        <v>0.44199999999999973</v>
      </c>
      <c r="BC19" s="10">
        <f t="shared" si="13"/>
        <v>0.25900000000000034</v>
      </c>
      <c r="BD19" s="9">
        <v>4.1100000000000003</v>
      </c>
      <c r="BE19" s="3">
        <v>4.7160000000000002</v>
      </c>
      <c r="BF19" s="15">
        <v>5.4320000000000004</v>
      </c>
      <c r="BG19" s="15">
        <f t="shared" si="14"/>
        <v>4.7160000000000002</v>
      </c>
      <c r="BH19" s="9">
        <f t="shared" si="15"/>
        <v>0.60599999999999987</v>
      </c>
      <c r="BI19" s="10">
        <f t="shared" si="16"/>
        <v>0.71600000000000019</v>
      </c>
      <c r="BJ19" s="9">
        <v>4.0570000000000004</v>
      </c>
      <c r="BK19" s="3">
        <v>4.6379999999999999</v>
      </c>
      <c r="BL19" s="15">
        <v>5.3259999999999996</v>
      </c>
      <c r="BM19" s="15">
        <f t="shared" si="17"/>
        <v>4.6379999999999999</v>
      </c>
      <c r="BN19" s="9">
        <f t="shared" si="18"/>
        <v>0.58099999999999952</v>
      </c>
      <c r="BO19" s="10">
        <f t="shared" si="19"/>
        <v>0.68799999999999972</v>
      </c>
      <c r="BP19">
        <f t="shared" si="20"/>
        <v>0</v>
      </c>
      <c r="BQ19" s="93">
        <f t="shared" si="21"/>
        <v>1.3995381062355661</v>
      </c>
      <c r="BR19" s="93">
        <f t="shared" si="22"/>
        <v>1.3418013856812927</v>
      </c>
      <c r="BS19" s="93" t="str">
        <f>VLOOKUP(C19,'Koppeling locatie - aslocatie'!$A$2:$C$8139,2,FALSE)</f>
        <v>bema246</v>
      </c>
      <c r="BT19" s="93">
        <f>VLOOKUP($BS19,aslocaties_v01!$C$3:$AA$500,MATCH($K$3/10,aslocaties_v01!$C$2:$X$2),FALSE)</f>
        <v>3.6150000000000002</v>
      </c>
      <c r="BU19" s="93">
        <f>VLOOKUP(BS19,aslocaties_v01!$C$3:$AA$500,MATCH($K$3,aslocaties_v01!$C$2:$X$2),FALSE)</f>
        <v>4.0519999999999996</v>
      </c>
      <c r="BV19" s="93">
        <f>VLOOKUP(BS19,aslocaties_v01!$C$3:$AA$500,MATCH($K$3*10,aslocaties_v01!$C$2:$Y$2),FALSE)</f>
        <v>4.5</v>
      </c>
      <c r="BW19" s="93">
        <f t="shared" si="23"/>
        <v>0.43699999999999939</v>
      </c>
      <c r="BX19" s="93">
        <f t="shared" si="24"/>
        <v>0.4480000000000004</v>
      </c>
      <c r="BY19" s="94">
        <f t="shared" si="25"/>
        <v>9.2378752886825843E-3</v>
      </c>
      <c r="BZ19" s="94">
        <f t="shared" si="26"/>
        <v>4.4843049327349949E-3</v>
      </c>
      <c r="CA19" s="94">
        <f t="shared" si="27"/>
        <v>2.7999999999999581E-2</v>
      </c>
      <c r="CB19">
        <f t="shared" si="28"/>
        <v>2.4000000000000021E-2</v>
      </c>
      <c r="CC19" s="58">
        <f t="shared" si="29"/>
        <v>2.2000000000000242E-2</v>
      </c>
      <c r="CD19" s="95" t="b">
        <f t="shared" si="30"/>
        <v>0</v>
      </c>
      <c r="CE19" s="96" t="b">
        <f t="shared" si="31"/>
        <v>1</v>
      </c>
      <c r="CF19" t="b">
        <f t="shared" si="32"/>
        <v>1</v>
      </c>
      <c r="CG19" t="b">
        <f t="shared" si="33"/>
        <v>1</v>
      </c>
      <c r="CH19" s="84" t="b">
        <f t="shared" si="34"/>
        <v>1</v>
      </c>
      <c r="CI19">
        <f t="shared" si="35"/>
        <v>1.038</v>
      </c>
      <c r="CJ19" t="b">
        <f t="shared" si="36"/>
        <v>1</v>
      </c>
      <c r="CK19" t="b">
        <f t="shared" si="37"/>
        <v>1</v>
      </c>
      <c r="CL19" s="84" t="b">
        <f t="shared" si="57"/>
        <v>1</v>
      </c>
      <c r="CM19">
        <f t="shared" si="38"/>
        <v>3.4009999999999998</v>
      </c>
      <c r="CN19" t="b">
        <f t="shared" si="39"/>
        <v>1</v>
      </c>
      <c r="CO19" s="84">
        <f t="shared" si="40"/>
        <v>5.7525379349451546E-2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965</v>
      </c>
      <c r="B20" s="3">
        <v>2</v>
      </c>
      <c r="C20" s="3" t="s">
        <v>1313</v>
      </c>
      <c r="D20" s="3" t="str">
        <f t="shared" si="0"/>
        <v>BM_1_35-1_dk_0113</v>
      </c>
      <c r="E20" s="3" t="str">
        <f t="shared" si="1"/>
        <v>0113</v>
      </c>
      <c r="F20" s="3">
        <v>122529.82</v>
      </c>
      <c r="G20" s="15">
        <v>413945.68800000002</v>
      </c>
      <c r="H20" s="35" t="str">
        <f t="shared" si="2"/>
        <v>ja</v>
      </c>
      <c r="I20" s="42">
        <v>23</v>
      </c>
      <c r="J20" s="20" t="s">
        <v>370</v>
      </c>
      <c r="K20" s="21">
        <v>10000</v>
      </c>
      <c r="L20" s="28">
        <f t="shared" si="54"/>
        <v>1</v>
      </c>
      <c r="M20" s="28">
        <f t="shared" si="55"/>
        <v>1</v>
      </c>
      <c r="N20" s="56">
        <f t="shared" si="3"/>
        <v>10000</v>
      </c>
      <c r="O20" s="33">
        <f t="shared" si="56"/>
        <v>92.07250059057715</v>
      </c>
      <c r="P20" s="37">
        <f t="shared" si="4"/>
        <v>108.44513578762937</v>
      </c>
      <c r="Q20" s="9" t="s">
        <v>12</v>
      </c>
      <c r="R20" s="55" t="s">
        <v>12</v>
      </c>
      <c r="S20" s="55">
        <v>3.1680000000000001</v>
      </c>
      <c r="T20" s="55">
        <v>3.4129999999999998</v>
      </c>
      <c r="U20" s="55">
        <v>3.6440000000000001</v>
      </c>
      <c r="V20" s="3">
        <v>3.847</v>
      </c>
      <c r="W20" s="3">
        <v>4.0759999999999996</v>
      </c>
      <c r="X20" s="3" t="s">
        <v>12</v>
      </c>
      <c r="Y20" s="3">
        <v>4.5220000000000002</v>
      </c>
      <c r="Z20" s="15" t="s">
        <v>12</v>
      </c>
      <c r="AA20" s="10">
        <f t="shared" si="5"/>
        <v>4.0759999999999996</v>
      </c>
      <c r="AB20" s="9">
        <f t="shared" si="6"/>
        <v>0.4319999999999995</v>
      </c>
      <c r="AC20" s="10">
        <f t="shared" si="7"/>
        <v>0.44600000000000062</v>
      </c>
      <c r="AD20" s="9" t="s">
        <v>12</v>
      </c>
      <c r="AE20" s="55" t="s">
        <v>12</v>
      </c>
      <c r="AF20" s="55">
        <v>0.55700000000000005</v>
      </c>
      <c r="AG20" s="55">
        <v>0.67200000000000004</v>
      </c>
      <c r="AH20" s="55">
        <v>0.79100000000000004</v>
      </c>
      <c r="AI20" s="3">
        <v>0.91600000000000004</v>
      </c>
      <c r="AJ20" s="3">
        <v>1.0349999999999999</v>
      </c>
      <c r="AK20" s="3" t="s">
        <v>12</v>
      </c>
      <c r="AL20" s="3">
        <v>1.2230000000000001</v>
      </c>
      <c r="AM20" s="15" t="s">
        <v>12</v>
      </c>
      <c r="AN20" s="10">
        <f t="shared" si="8"/>
        <v>1.0349999999999999</v>
      </c>
      <c r="AO20" s="9">
        <f t="shared" si="9"/>
        <v>0.24399999999999988</v>
      </c>
      <c r="AP20" s="10">
        <f t="shared" si="10"/>
        <v>0.18800000000000017</v>
      </c>
      <c r="AQ20" s="9" t="s">
        <v>12</v>
      </c>
      <c r="AR20" s="55" t="s">
        <v>12</v>
      </c>
      <c r="AS20" s="55">
        <v>2.4470000000000001</v>
      </c>
      <c r="AT20" s="55">
        <v>2.7290000000000001</v>
      </c>
      <c r="AU20" s="55">
        <v>2.9470000000000001</v>
      </c>
      <c r="AV20" s="3">
        <v>3.1789999999999998</v>
      </c>
      <c r="AW20" s="3">
        <v>3.387</v>
      </c>
      <c r="AX20" s="3" t="s">
        <v>12</v>
      </c>
      <c r="AY20" s="3">
        <v>3.645</v>
      </c>
      <c r="AZ20" s="15" t="s">
        <v>12</v>
      </c>
      <c r="BA20" s="10">
        <f t="shared" si="11"/>
        <v>3.387</v>
      </c>
      <c r="BB20" s="9">
        <f t="shared" si="12"/>
        <v>0.43999999999999995</v>
      </c>
      <c r="BC20" s="10">
        <f t="shared" si="13"/>
        <v>0.25800000000000001</v>
      </c>
      <c r="BD20" s="9">
        <v>4.1020000000000003</v>
      </c>
      <c r="BE20" s="3">
        <v>4.702</v>
      </c>
      <c r="BF20" s="15">
        <v>5.41</v>
      </c>
      <c r="BG20" s="15">
        <f t="shared" si="14"/>
        <v>4.702</v>
      </c>
      <c r="BH20" s="9">
        <f t="shared" si="15"/>
        <v>0.59999999999999964</v>
      </c>
      <c r="BI20" s="10">
        <f t="shared" si="16"/>
        <v>0.70800000000000018</v>
      </c>
      <c r="BJ20" s="9">
        <v>4.0519999999999996</v>
      </c>
      <c r="BK20" s="3">
        <v>4.63</v>
      </c>
      <c r="BL20" s="15">
        <v>5.3129999999999997</v>
      </c>
      <c r="BM20" s="15">
        <f t="shared" si="17"/>
        <v>4.63</v>
      </c>
      <c r="BN20" s="9">
        <f t="shared" si="18"/>
        <v>0.57800000000000029</v>
      </c>
      <c r="BO20" s="10">
        <f t="shared" si="19"/>
        <v>0.68299999999999983</v>
      </c>
      <c r="BP20">
        <f t="shared" si="20"/>
        <v>0</v>
      </c>
      <c r="BQ20" s="93">
        <f t="shared" si="21"/>
        <v>1.3888888888888897</v>
      </c>
      <c r="BR20" s="93">
        <f t="shared" si="22"/>
        <v>1.3379629629629652</v>
      </c>
      <c r="BS20" s="93" t="str">
        <f>VLOOKUP(C20,'Koppeling locatie - aslocatie'!$A$2:$C$8139,2,FALSE)</f>
        <v>bema246</v>
      </c>
      <c r="BT20" s="93">
        <f>VLOOKUP($BS20,aslocaties_v01!$C$3:$AA$500,MATCH($K$3/10,aslocaties_v01!$C$2:$X$2),FALSE)</f>
        <v>3.6150000000000002</v>
      </c>
      <c r="BU20" s="93">
        <f>VLOOKUP(BS20,aslocaties_v01!$C$3:$AA$500,MATCH($K$3,aslocaties_v01!$C$2:$X$2),FALSE)</f>
        <v>4.0519999999999996</v>
      </c>
      <c r="BV20" s="93">
        <f>VLOOKUP(BS20,aslocaties_v01!$C$3:$AA$500,MATCH($K$3*10,aslocaties_v01!$C$2:$Y$2),FALSE)</f>
        <v>4.5</v>
      </c>
      <c r="BW20" s="93">
        <f t="shared" si="23"/>
        <v>0.43699999999999939</v>
      </c>
      <c r="BX20" s="93">
        <f t="shared" si="24"/>
        <v>0.4480000000000004</v>
      </c>
      <c r="BY20" s="94">
        <f t="shared" si="25"/>
        <v>1.1574074074073737E-2</v>
      </c>
      <c r="BZ20" s="94">
        <f t="shared" si="26"/>
        <v>4.4843049327349949E-3</v>
      </c>
      <c r="CA20" s="94">
        <f t="shared" si="27"/>
        <v>2.8999999999999915E-2</v>
      </c>
      <c r="CB20">
        <f t="shared" si="28"/>
        <v>2.4000000000000021E-2</v>
      </c>
      <c r="CC20" s="58">
        <f t="shared" si="29"/>
        <v>2.2000000000000242E-2</v>
      </c>
      <c r="CD20" s="95" t="b">
        <f t="shared" si="30"/>
        <v>0</v>
      </c>
      <c r="CE20" s="96" t="b">
        <f t="shared" si="31"/>
        <v>1</v>
      </c>
      <c r="CF20" t="b">
        <f t="shared" si="32"/>
        <v>1</v>
      </c>
      <c r="CG20" t="b">
        <f t="shared" si="33"/>
        <v>1</v>
      </c>
      <c r="CH20" s="84" t="b">
        <f t="shared" si="34"/>
        <v>1</v>
      </c>
      <c r="CI20">
        <f t="shared" si="35"/>
        <v>1.0349999999999999</v>
      </c>
      <c r="CJ20" t="b">
        <f t="shared" si="36"/>
        <v>1</v>
      </c>
      <c r="CK20" t="b">
        <f t="shared" si="37"/>
        <v>1</v>
      </c>
      <c r="CL20" s="84" t="b">
        <f t="shared" si="57"/>
        <v>1</v>
      </c>
      <c r="CM20">
        <f t="shared" si="38"/>
        <v>3.387</v>
      </c>
      <c r="CN20" t="b">
        <f t="shared" si="39"/>
        <v>1</v>
      </c>
      <c r="CO20" s="84">
        <f t="shared" si="40"/>
        <v>5.783428331424198E-2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966</v>
      </c>
      <c r="B21" s="3">
        <v>2</v>
      </c>
      <c r="C21" s="3" t="s">
        <v>1314</v>
      </c>
      <c r="D21" s="3" t="str">
        <f t="shared" si="0"/>
        <v>BM_1_35-1_dk_0114</v>
      </c>
      <c r="E21" s="3" t="str">
        <f t="shared" si="1"/>
        <v>0114</v>
      </c>
      <c r="F21" s="3">
        <v>122436.43</v>
      </c>
      <c r="G21" s="15">
        <v>414000.81199999998</v>
      </c>
      <c r="H21" s="35" t="str">
        <f t="shared" si="2"/>
        <v>ja</v>
      </c>
      <c r="I21" s="42">
        <v>19</v>
      </c>
      <c r="J21" s="20" t="s">
        <v>370</v>
      </c>
      <c r="K21" s="21">
        <v>10000</v>
      </c>
      <c r="L21" s="28">
        <f t="shared" si="54"/>
        <v>1</v>
      </c>
      <c r="M21" s="28">
        <f t="shared" si="55"/>
        <v>1</v>
      </c>
      <c r="N21" s="56">
        <f t="shared" si="3"/>
        <v>10000</v>
      </c>
      <c r="O21" s="33">
        <f t="shared" si="56"/>
        <v>108.44513578762937</v>
      </c>
      <c r="P21" s="37">
        <f t="shared" si="4"/>
        <v>91.568672481376538</v>
      </c>
      <c r="Q21" s="9" t="s">
        <v>12</v>
      </c>
      <c r="R21" s="55" t="s">
        <v>12</v>
      </c>
      <c r="S21" s="55">
        <v>3.1680000000000001</v>
      </c>
      <c r="T21" s="55">
        <v>3.4129999999999998</v>
      </c>
      <c r="U21" s="55">
        <v>3.6429999999999998</v>
      </c>
      <c r="V21" s="3">
        <v>3.8460000000000001</v>
      </c>
      <c r="W21" s="3">
        <v>4.077</v>
      </c>
      <c r="X21" s="3" t="s">
        <v>12</v>
      </c>
      <c r="Y21" s="3">
        <v>4.5250000000000004</v>
      </c>
      <c r="Z21" s="15" t="s">
        <v>12</v>
      </c>
      <c r="AA21" s="10">
        <f t="shared" si="5"/>
        <v>4.077</v>
      </c>
      <c r="AB21" s="9">
        <f t="shared" si="6"/>
        <v>0.43400000000000016</v>
      </c>
      <c r="AC21" s="10">
        <f t="shared" si="7"/>
        <v>0.4480000000000004</v>
      </c>
      <c r="AD21" s="9" t="s">
        <v>12</v>
      </c>
      <c r="AE21" s="55" t="s">
        <v>12</v>
      </c>
      <c r="AF21" s="55">
        <v>0.56699999999999995</v>
      </c>
      <c r="AG21" s="55">
        <v>0.68500000000000005</v>
      </c>
      <c r="AH21" s="55">
        <v>0.80200000000000005</v>
      </c>
      <c r="AI21" s="3">
        <v>0.92900000000000005</v>
      </c>
      <c r="AJ21" s="3">
        <v>1.0529999999999999</v>
      </c>
      <c r="AK21" s="3" t="s">
        <v>12</v>
      </c>
      <c r="AL21" s="3">
        <v>1.2450000000000001</v>
      </c>
      <c r="AM21" s="15" t="s">
        <v>12</v>
      </c>
      <c r="AN21" s="10">
        <f t="shared" si="8"/>
        <v>1.0529999999999999</v>
      </c>
      <c r="AO21" s="9">
        <f t="shared" si="9"/>
        <v>0.25099999999999989</v>
      </c>
      <c r="AP21" s="10">
        <f t="shared" si="10"/>
        <v>0.19200000000000017</v>
      </c>
      <c r="AQ21" s="9" t="s">
        <v>12</v>
      </c>
      <c r="AR21" s="55" t="s">
        <v>12</v>
      </c>
      <c r="AS21" s="55">
        <v>2.4750000000000001</v>
      </c>
      <c r="AT21" s="55">
        <v>2.754</v>
      </c>
      <c r="AU21" s="55">
        <v>2.9750000000000001</v>
      </c>
      <c r="AV21" s="3">
        <v>3.202</v>
      </c>
      <c r="AW21" s="3">
        <v>3.4260000000000002</v>
      </c>
      <c r="AX21" s="3" t="s">
        <v>12</v>
      </c>
      <c r="AY21" s="3">
        <v>3.6859999999999999</v>
      </c>
      <c r="AZ21" s="15" t="s">
        <v>12</v>
      </c>
      <c r="BA21" s="10">
        <f t="shared" si="11"/>
        <v>3.4260000000000002</v>
      </c>
      <c r="BB21" s="9">
        <f t="shared" si="12"/>
        <v>0.45100000000000007</v>
      </c>
      <c r="BC21" s="10">
        <f t="shared" si="13"/>
        <v>0.25999999999999979</v>
      </c>
      <c r="BD21" s="9">
        <v>4.1500000000000004</v>
      </c>
      <c r="BE21" s="3">
        <v>4.7670000000000003</v>
      </c>
      <c r="BF21" s="15">
        <v>5.4909999999999997</v>
      </c>
      <c r="BG21" s="15">
        <f t="shared" si="14"/>
        <v>4.7670000000000003</v>
      </c>
      <c r="BH21" s="9">
        <f t="shared" si="15"/>
        <v>0.61699999999999999</v>
      </c>
      <c r="BI21" s="10">
        <f t="shared" si="16"/>
        <v>0.72399999999999931</v>
      </c>
      <c r="BJ21" s="9">
        <v>4.0979999999999999</v>
      </c>
      <c r="BK21" s="3">
        <v>4.6950000000000003</v>
      </c>
      <c r="BL21" s="15">
        <v>5.4009999999999998</v>
      </c>
      <c r="BM21" s="15">
        <f t="shared" si="17"/>
        <v>4.6950000000000003</v>
      </c>
      <c r="BN21" s="9">
        <f t="shared" si="18"/>
        <v>0.59700000000000042</v>
      </c>
      <c r="BO21" s="10">
        <f t="shared" si="19"/>
        <v>0.70599999999999952</v>
      </c>
      <c r="BP21">
        <f t="shared" si="20"/>
        <v>0</v>
      </c>
      <c r="BQ21" s="93">
        <f t="shared" si="21"/>
        <v>1.4216589861751145</v>
      </c>
      <c r="BR21" s="93">
        <f t="shared" si="22"/>
        <v>1.3755760368663599</v>
      </c>
      <c r="BS21" s="93" t="str">
        <f>VLOOKUP(C21,'Koppeling locatie - aslocatie'!$A$2:$C$8139,2,FALSE)</f>
        <v>bema246</v>
      </c>
      <c r="BT21" s="93">
        <f>VLOOKUP($BS21,aslocaties_v01!$C$3:$AA$500,MATCH($K$3/10,aslocaties_v01!$C$2:$X$2),FALSE)</f>
        <v>3.6150000000000002</v>
      </c>
      <c r="BU21" s="93">
        <f>VLOOKUP(BS21,aslocaties_v01!$C$3:$AA$500,MATCH($K$3,aslocaties_v01!$C$2:$X$2),FALSE)</f>
        <v>4.0519999999999996</v>
      </c>
      <c r="BV21" s="93">
        <f>VLOOKUP(BS21,aslocaties_v01!$C$3:$AA$500,MATCH($K$3*10,aslocaties_v01!$C$2:$Y$2),FALSE)</f>
        <v>4.5</v>
      </c>
      <c r="BW21" s="93">
        <f t="shared" si="23"/>
        <v>0.43699999999999939</v>
      </c>
      <c r="BX21" s="93">
        <f t="shared" si="24"/>
        <v>0.4480000000000004</v>
      </c>
      <c r="BY21" s="94">
        <f t="shared" si="25"/>
        <v>6.9124423963116133E-3</v>
      </c>
      <c r="BZ21" s="94">
        <f t="shared" si="26"/>
        <v>0</v>
      </c>
      <c r="CA21" s="94">
        <f t="shared" si="27"/>
        <v>2.7999999999999581E-2</v>
      </c>
      <c r="CB21">
        <f t="shared" si="28"/>
        <v>2.5000000000000355E-2</v>
      </c>
      <c r="CC21" s="58">
        <f t="shared" si="29"/>
        <v>2.5000000000000355E-2</v>
      </c>
      <c r="CD21" s="95" t="b">
        <f t="shared" si="30"/>
        <v>0</v>
      </c>
      <c r="CE21" s="96" t="b">
        <f t="shared" si="31"/>
        <v>1</v>
      </c>
      <c r="CF21" t="b">
        <f t="shared" si="32"/>
        <v>1</v>
      </c>
      <c r="CG21" t="b">
        <f t="shared" si="33"/>
        <v>1</v>
      </c>
      <c r="CH21" s="84" t="b">
        <f t="shared" si="34"/>
        <v>1</v>
      </c>
      <c r="CI21">
        <f t="shared" si="35"/>
        <v>1.0529999999999999</v>
      </c>
      <c r="CJ21" t="b">
        <f t="shared" si="36"/>
        <v>1</v>
      </c>
      <c r="CK21" t="b">
        <f t="shared" si="37"/>
        <v>1</v>
      </c>
      <c r="CL21" s="84" t="b">
        <f t="shared" si="57"/>
        <v>1</v>
      </c>
      <c r="CM21">
        <f t="shared" si="38"/>
        <v>3.4260000000000002</v>
      </c>
      <c r="CN21" t="b">
        <f t="shared" si="39"/>
        <v>1</v>
      </c>
      <c r="CO21" s="84">
        <f t="shared" si="40"/>
        <v>5.7508104808904392E-2</v>
      </c>
      <c r="CP21" t="b">
        <f t="shared" si="41"/>
        <v>1</v>
      </c>
      <c r="CQ21" s="96" t="b">
        <f t="shared" si="42"/>
        <v>1</v>
      </c>
      <c r="CR21" t="b">
        <f t="shared" si="43"/>
        <v>1</v>
      </c>
      <c r="CS21" t="b">
        <f t="shared" si="44"/>
        <v>1</v>
      </c>
      <c r="CT21" t="b">
        <f t="shared" si="45"/>
        <v>1</v>
      </c>
      <c r="CU21" t="b">
        <f t="shared" si="46"/>
        <v>1</v>
      </c>
      <c r="CV21" s="84" t="b">
        <f t="shared" si="47"/>
        <v>1</v>
      </c>
      <c r="CW21" t="b">
        <f t="shared" si="48"/>
        <v>0</v>
      </c>
      <c r="CX21" t="b">
        <f t="shared" si="49"/>
        <v>1</v>
      </c>
      <c r="CY21" t="b">
        <f t="shared" si="50"/>
        <v>1</v>
      </c>
      <c r="CZ21" t="b">
        <f t="shared" si="51"/>
        <v>1</v>
      </c>
      <c r="DA21" s="84">
        <f t="shared" si="52"/>
        <v>1</v>
      </c>
      <c r="DB21" t="b">
        <f t="shared" si="53"/>
        <v>0</v>
      </c>
    </row>
    <row r="22" spans="1:106">
      <c r="A22" s="9">
        <v>967</v>
      </c>
      <c r="B22" s="3">
        <v>2</v>
      </c>
      <c r="C22" s="3" t="s">
        <v>1315</v>
      </c>
      <c r="D22" s="3" t="str">
        <f t="shared" si="0"/>
        <v>BM_1_35-1_dk_0115</v>
      </c>
      <c r="E22" s="3" t="str">
        <f t="shared" si="1"/>
        <v>0115</v>
      </c>
      <c r="F22" s="3">
        <v>122346.82799999999</v>
      </c>
      <c r="G22" s="15">
        <v>414019.68800000002</v>
      </c>
      <c r="H22" s="35" t="str">
        <f t="shared" si="2"/>
        <v>ja</v>
      </c>
      <c r="I22" s="42">
        <v>19</v>
      </c>
      <c r="J22" s="20" t="s">
        <v>370</v>
      </c>
      <c r="K22" s="21">
        <v>10000</v>
      </c>
      <c r="L22" s="28">
        <f t="shared" si="54"/>
        <v>1</v>
      </c>
      <c r="M22" s="28">
        <f t="shared" si="55"/>
        <v>1</v>
      </c>
      <c r="N22" s="56">
        <f t="shared" si="3"/>
        <v>10000</v>
      </c>
      <c r="O22" s="33">
        <f t="shared" si="56"/>
        <v>91.568672481376538</v>
      </c>
      <c r="P22" s="37">
        <f t="shared" si="4"/>
        <v>105.03644866901244</v>
      </c>
      <c r="Q22" s="9" t="s">
        <v>12</v>
      </c>
      <c r="R22" s="55" t="s">
        <v>12</v>
      </c>
      <c r="S22" s="55">
        <v>3.1680000000000001</v>
      </c>
      <c r="T22" s="55">
        <v>3.4119999999999999</v>
      </c>
      <c r="U22" s="55">
        <v>3.6429999999999998</v>
      </c>
      <c r="V22" s="3">
        <v>3.8460000000000001</v>
      </c>
      <c r="W22" s="3">
        <v>4.0759999999999996</v>
      </c>
      <c r="X22" s="3" t="s">
        <v>12</v>
      </c>
      <c r="Y22" s="3">
        <v>4.5220000000000002</v>
      </c>
      <c r="Z22" s="15" t="s">
        <v>12</v>
      </c>
      <c r="AA22" s="10">
        <f t="shared" si="5"/>
        <v>4.0759999999999996</v>
      </c>
      <c r="AB22" s="9">
        <f t="shared" si="6"/>
        <v>0.43299999999999983</v>
      </c>
      <c r="AC22" s="10">
        <f t="shared" si="7"/>
        <v>0.44600000000000062</v>
      </c>
      <c r="AD22" s="9" t="s">
        <v>12</v>
      </c>
      <c r="AE22" s="55" t="s">
        <v>12</v>
      </c>
      <c r="AF22" s="55">
        <v>0.64500000000000002</v>
      </c>
      <c r="AG22" s="55">
        <v>0.77600000000000002</v>
      </c>
      <c r="AH22" s="55">
        <v>0.90700000000000003</v>
      </c>
      <c r="AI22" s="3">
        <v>1.0429999999999999</v>
      </c>
      <c r="AJ22" s="3">
        <v>1.179</v>
      </c>
      <c r="AK22" s="3" t="s">
        <v>12</v>
      </c>
      <c r="AL22" s="3">
        <v>1.395</v>
      </c>
      <c r="AM22" s="15" t="s">
        <v>12</v>
      </c>
      <c r="AN22" s="10">
        <f t="shared" si="8"/>
        <v>1.179</v>
      </c>
      <c r="AO22" s="9">
        <f t="shared" si="9"/>
        <v>0.27200000000000002</v>
      </c>
      <c r="AP22" s="10">
        <f t="shared" si="10"/>
        <v>0.21599999999999997</v>
      </c>
      <c r="AQ22" s="9" t="s">
        <v>12</v>
      </c>
      <c r="AR22" s="55" t="s">
        <v>12</v>
      </c>
      <c r="AS22" s="55">
        <v>2.71</v>
      </c>
      <c r="AT22" s="55">
        <v>3.0059999999999998</v>
      </c>
      <c r="AU22" s="55">
        <v>3.2469999999999999</v>
      </c>
      <c r="AV22" s="3">
        <v>3.488</v>
      </c>
      <c r="AW22" s="3">
        <v>3.7269999999999999</v>
      </c>
      <c r="AX22" s="3" t="s">
        <v>12</v>
      </c>
      <c r="AY22" s="3">
        <v>4.0149999999999997</v>
      </c>
      <c r="AZ22" s="15" t="s">
        <v>12</v>
      </c>
      <c r="BA22" s="10">
        <f t="shared" si="11"/>
        <v>3.7269999999999999</v>
      </c>
      <c r="BB22" s="9">
        <f t="shared" si="12"/>
        <v>0.48</v>
      </c>
      <c r="BC22" s="10">
        <f t="shared" si="13"/>
        <v>0.28799999999999981</v>
      </c>
      <c r="BD22" s="9">
        <v>4.2779999999999996</v>
      </c>
      <c r="BE22" s="3">
        <v>4.952</v>
      </c>
      <c r="BF22" s="15">
        <v>5.742</v>
      </c>
      <c r="BG22" s="15">
        <f t="shared" si="14"/>
        <v>4.952</v>
      </c>
      <c r="BH22" s="9">
        <f t="shared" si="15"/>
        <v>0.67400000000000038</v>
      </c>
      <c r="BI22" s="10">
        <f t="shared" si="16"/>
        <v>0.79</v>
      </c>
      <c r="BJ22" s="9">
        <v>4.1890000000000001</v>
      </c>
      <c r="BK22" s="3">
        <v>4.8259999999999996</v>
      </c>
      <c r="BL22" s="15">
        <v>5.58</v>
      </c>
      <c r="BM22" s="15">
        <f t="shared" si="17"/>
        <v>4.8259999999999996</v>
      </c>
      <c r="BN22" s="9">
        <f t="shared" si="18"/>
        <v>0.63699999999999957</v>
      </c>
      <c r="BO22" s="10">
        <f t="shared" si="19"/>
        <v>0.75400000000000045</v>
      </c>
      <c r="BP22">
        <f t="shared" si="20"/>
        <v>0</v>
      </c>
      <c r="BQ22" s="93">
        <f t="shared" si="21"/>
        <v>1.5565819861431887</v>
      </c>
      <c r="BR22" s="93">
        <f t="shared" si="22"/>
        <v>1.4711316397228633</v>
      </c>
      <c r="BS22" s="93" t="str">
        <f>VLOOKUP(C22,'Koppeling locatie - aslocatie'!$A$2:$C$8139,2,FALSE)</f>
        <v>bema246</v>
      </c>
      <c r="BT22" s="93">
        <f>VLOOKUP($BS22,aslocaties_v01!$C$3:$AA$500,MATCH($K$3/10,aslocaties_v01!$C$2:$X$2),FALSE)</f>
        <v>3.6150000000000002</v>
      </c>
      <c r="BU22" s="93">
        <f>VLOOKUP(BS22,aslocaties_v01!$C$3:$AA$500,MATCH($K$3,aslocaties_v01!$C$2:$X$2),FALSE)</f>
        <v>4.0519999999999996</v>
      </c>
      <c r="BV22" s="93">
        <f>VLOOKUP(BS22,aslocaties_v01!$C$3:$AA$500,MATCH($K$3*10,aslocaties_v01!$C$2:$Y$2),FALSE)</f>
        <v>4.5</v>
      </c>
      <c r="BW22" s="93">
        <f t="shared" si="23"/>
        <v>0.43699999999999939</v>
      </c>
      <c r="BX22" s="93">
        <f t="shared" si="24"/>
        <v>0.4480000000000004</v>
      </c>
      <c r="BY22" s="94">
        <f t="shared" si="25"/>
        <v>9.2378752886825843E-3</v>
      </c>
      <c r="BZ22" s="94">
        <f t="shared" si="26"/>
        <v>4.4843049327349949E-3</v>
      </c>
      <c r="CA22" s="94">
        <f t="shared" si="27"/>
        <v>2.7999999999999581E-2</v>
      </c>
      <c r="CB22">
        <f t="shared" si="28"/>
        <v>2.4000000000000021E-2</v>
      </c>
      <c r="CC22" s="58">
        <f t="shared" si="29"/>
        <v>2.2000000000000242E-2</v>
      </c>
      <c r="CD22" s="95" t="b">
        <f t="shared" si="30"/>
        <v>0</v>
      </c>
      <c r="CE22" s="96" t="b">
        <f t="shared" si="31"/>
        <v>1</v>
      </c>
      <c r="CF22" t="b">
        <f t="shared" si="32"/>
        <v>1</v>
      </c>
      <c r="CG22" t="b">
        <f t="shared" si="33"/>
        <v>1</v>
      </c>
      <c r="CH22" s="84" t="b">
        <f t="shared" si="34"/>
        <v>1</v>
      </c>
      <c r="CI22">
        <f t="shared" si="35"/>
        <v>1.179</v>
      </c>
      <c r="CJ22" t="b">
        <f t="shared" si="36"/>
        <v>1</v>
      </c>
      <c r="CK22" t="b">
        <f t="shared" si="37"/>
        <v>1</v>
      </c>
      <c r="CL22" s="84" t="b">
        <f t="shared" si="57"/>
        <v>1</v>
      </c>
      <c r="CM22">
        <f t="shared" si="38"/>
        <v>3.7269999999999999</v>
      </c>
      <c r="CN22" t="b">
        <f t="shared" si="39"/>
        <v>1</v>
      </c>
      <c r="CO22" s="84">
        <f t="shared" si="40"/>
        <v>5.44089595701669E-2</v>
      </c>
      <c r="CP22" t="b">
        <f t="shared" si="41"/>
        <v>1</v>
      </c>
      <c r="CQ22" s="96" t="b">
        <f t="shared" si="42"/>
        <v>1</v>
      </c>
      <c r="CR22" t="b">
        <f t="shared" si="43"/>
        <v>0</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1</v>
      </c>
      <c r="DB22" t="b">
        <f t="shared" si="53"/>
        <v>0</v>
      </c>
    </row>
    <row r="23" spans="1:106">
      <c r="A23" s="9">
        <v>968</v>
      </c>
      <c r="B23" s="3">
        <v>2</v>
      </c>
      <c r="C23" s="3" t="s">
        <v>1316</v>
      </c>
      <c r="D23" s="3" t="str">
        <f t="shared" si="0"/>
        <v>BM_1_35-1_dk_0116</v>
      </c>
      <c r="E23" s="3" t="str">
        <f t="shared" si="1"/>
        <v>0116</v>
      </c>
      <c r="F23" s="3">
        <v>122252.023</v>
      </c>
      <c r="G23" s="15">
        <v>414064.90600000002</v>
      </c>
      <c r="H23" s="35" t="str">
        <f t="shared" si="2"/>
        <v>ja</v>
      </c>
      <c r="I23" s="42">
        <v>19</v>
      </c>
      <c r="J23" s="20" t="s">
        <v>370</v>
      </c>
      <c r="K23" s="21">
        <v>10000</v>
      </c>
      <c r="L23" s="28">
        <f t="shared" si="54"/>
        <v>1</v>
      </c>
      <c r="M23" s="28">
        <f t="shared" si="55"/>
        <v>1</v>
      </c>
      <c r="N23" s="56">
        <f t="shared" si="3"/>
        <v>10000</v>
      </c>
      <c r="O23" s="33">
        <f t="shared" si="56"/>
        <v>105.03644866901244</v>
      </c>
      <c r="P23" s="37">
        <f t="shared" si="4"/>
        <v>104.30564019265242</v>
      </c>
      <c r="Q23" s="9" t="s">
        <v>12</v>
      </c>
      <c r="R23" s="55" t="s">
        <v>12</v>
      </c>
      <c r="S23" s="55">
        <v>3.1669999999999998</v>
      </c>
      <c r="T23" s="55">
        <v>3.4119999999999999</v>
      </c>
      <c r="U23" s="55">
        <v>3.6429999999999998</v>
      </c>
      <c r="V23" s="3">
        <v>3.8460000000000001</v>
      </c>
      <c r="W23" s="3">
        <v>4.0759999999999996</v>
      </c>
      <c r="X23" s="3" t="s">
        <v>12</v>
      </c>
      <c r="Y23" s="3">
        <v>4.524</v>
      </c>
      <c r="Z23" s="15" t="s">
        <v>12</v>
      </c>
      <c r="AA23" s="10">
        <f t="shared" si="5"/>
        <v>4.0759999999999996</v>
      </c>
      <c r="AB23" s="9">
        <f t="shared" si="6"/>
        <v>0.43299999999999983</v>
      </c>
      <c r="AC23" s="10">
        <f t="shared" si="7"/>
        <v>0.4480000000000004</v>
      </c>
      <c r="AD23" s="9" t="s">
        <v>12</v>
      </c>
      <c r="AE23" s="55" t="s">
        <v>12</v>
      </c>
      <c r="AF23" s="55">
        <v>0.63200000000000001</v>
      </c>
      <c r="AG23" s="55">
        <v>0.77</v>
      </c>
      <c r="AH23" s="55">
        <v>0.90600000000000003</v>
      </c>
      <c r="AI23" s="3">
        <v>1.042</v>
      </c>
      <c r="AJ23" s="3">
        <v>1.1839999999999999</v>
      </c>
      <c r="AK23" s="3" t="s">
        <v>12</v>
      </c>
      <c r="AL23" s="3">
        <v>1.3979999999999999</v>
      </c>
      <c r="AM23" s="15" t="s">
        <v>12</v>
      </c>
      <c r="AN23" s="10">
        <f t="shared" si="8"/>
        <v>1.1839999999999999</v>
      </c>
      <c r="AO23" s="9">
        <f t="shared" si="9"/>
        <v>0.27799999999999991</v>
      </c>
      <c r="AP23" s="10">
        <f t="shared" si="10"/>
        <v>0.21399999999999997</v>
      </c>
      <c r="AQ23" s="9" t="s">
        <v>12</v>
      </c>
      <c r="AR23" s="55" t="s">
        <v>12</v>
      </c>
      <c r="AS23" s="55">
        <v>2.669</v>
      </c>
      <c r="AT23" s="55">
        <v>2.98</v>
      </c>
      <c r="AU23" s="55">
        <v>3.2320000000000002</v>
      </c>
      <c r="AV23" s="3">
        <v>3.4740000000000002</v>
      </c>
      <c r="AW23" s="3">
        <v>3.7280000000000002</v>
      </c>
      <c r="AX23" s="3" t="s">
        <v>12</v>
      </c>
      <c r="AY23" s="3">
        <v>4.0199999999999996</v>
      </c>
      <c r="AZ23" s="15" t="s">
        <v>12</v>
      </c>
      <c r="BA23" s="10">
        <f t="shared" si="11"/>
        <v>3.7280000000000002</v>
      </c>
      <c r="BB23" s="9">
        <f t="shared" si="12"/>
        <v>0.496</v>
      </c>
      <c r="BC23" s="10">
        <f t="shared" si="13"/>
        <v>0.29199999999999937</v>
      </c>
      <c r="BD23" s="9">
        <v>4.2699999999999996</v>
      </c>
      <c r="BE23" s="3">
        <v>4.9379999999999997</v>
      </c>
      <c r="BF23" s="15">
        <v>5.72</v>
      </c>
      <c r="BG23" s="15">
        <f t="shared" si="14"/>
        <v>4.9379999999999997</v>
      </c>
      <c r="BH23" s="9">
        <f t="shared" si="15"/>
        <v>0.66800000000000015</v>
      </c>
      <c r="BI23" s="10">
        <f t="shared" si="16"/>
        <v>0.78200000000000003</v>
      </c>
      <c r="BJ23" s="9">
        <v>4.1820000000000004</v>
      </c>
      <c r="BK23" s="3">
        <v>4.8129999999999997</v>
      </c>
      <c r="BL23" s="15">
        <v>5.5609999999999999</v>
      </c>
      <c r="BM23" s="15">
        <f t="shared" si="17"/>
        <v>4.8129999999999997</v>
      </c>
      <c r="BN23" s="9">
        <f t="shared" si="18"/>
        <v>0.63099999999999934</v>
      </c>
      <c r="BO23" s="10">
        <f t="shared" si="19"/>
        <v>0.74800000000000022</v>
      </c>
      <c r="BP23">
        <f t="shared" si="20"/>
        <v>0</v>
      </c>
      <c r="BQ23" s="93">
        <f t="shared" si="21"/>
        <v>1.5427251732101626</v>
      </c>
      <c r="BR23" s="93">
        <f t="shared" si="22"/>
        <v>1.4572748267898374</v>
      </c>
      <c r="BS23" s="93" t="str">
        <f>VLOOKUP(C23,'Koppeling locatie - aslocatie'!$A$2:$C$8139,2,FALSE)</f>
        <v>bema246</v>
      </c>
      <c r="BT23" s="93">
        <f>VLOOKUP($BS23,aslocaties_v01!$C$3:$AA$500,MATCH($K$3/10,aslocaties_v01!$C$2:$X$2),FALSE)</f>
        <v>3.6150000000000002</v>
      </c>
      <c r="BU23" s="93">
        <f>VLOOKUP(BS23,aslocaties_v01!$C$3:$AA$500,MATCH($K$3,aslocaties_v01!$C$2:$X$2),FALSE)</f>
        <v>4.0519999999999996</v>
      </c>
      <c r="BV23" s="93">
        <f>VLOOKUP(BS23,aslocaties_v01!$C$3:$AA$500,MATCH($K$3*10,aslocaties_v01!$C$2:$Y$2),FALSE)</f>
        <v>4.5</v>
      </c>
      <c r="BW23" s="93">
        <f t="shared" si="23"/>
        <v>0.43699999999999939</v>
      </c>
      <c r="BX23" s="93">
        <f t="shared" si="24"/>
        <v>0.4480000000000004</v>
      </c>
      <c r="BY23" s="94">
        <f t="shared" si="25"/>
        <v>9.2378752886825843E-3</v>
      </c>
      <c r="BZ23" s="94">
        <f t="shared" si="26"/>
        <v>0</v>
      </c>
      <c r="CA23" s="94">
        <f t="shared" si="27"/>
        <v>2.7999999999999581E-2</v>
      </c>
      <c r="CB23">
        <f t="shared" si="28"/>
        <v>2.4000000000000021E-2</v>
      </c>
      <c r="CC23" s="58">
        <f t="shared" si="29"/>
        <v>2.4000000000000021E-2</v>
      </c>
      <c r="CD23" s="95" t="b">
        <f t="shared" si="30"/>
        <v>0</v>
      </c>
      <c r="CE23" s="96" t="b">
        <f t="shared" si="31"/>
        <v>1</v>
      </c>
      <c r="CF23" t="b">
        <f t="shared" si="32"/>
        <v>1</v>
      </c>
      <c r="CG23" t="b">
        <f t="shared" si="33"/>
        <v>1</v>
      </c>
      <c r="CH23" s="84" t="b">
        <f t="shared" si="34"/>
        <v>1</v>
      </c>
      <c r="CI23">
        <f t="shared" si="35"/>
        <v>1.1839999999999999</v>
      </c>
      <c r="CJ23" t="b">
        <f t="shared" si="36"/>
        <v>1</v>
      </c>
      <c r="CK23" t="b">
        <f t="shared" si="37"/>
        <v>1</v>
      </c>
      <c r="CL23" s="84" t="b">
        <f t="shared" si="57"/>
        <v>1</v>
      </c>
      <c r="CM23">
        <f t="shared" si="38"/>
        <v>3.7280000000000002</v>
      </c>
      <c r="CN23" t="b">
        <f t="shared" si="39"/>
        <v>1</v>
      </c>
      <c r="CO23" s="84">
        <f t="shared" si="40"/>
        <v>5.4610392339950811E-2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969</v>
      </c>
      <c r="B24" s="3">
        <v>2</v>
      </c>
      <c r="C24" s="3" t="s">
        <v>1317</v>
      </c>
      <c r="D24" s="3" t="str">
        <f t="shared" si="0"/>
        <v>BM_1_35-1_dk_0117</v>
      </c>
      <c r="E24" s="3" t="str">
        <f t="shared" si="1"/>
        <v>0117</v>
      </c>
      <c r="F24" s="3">
        <v>122156.54700000001</v>
      </c>
      <c r="G24" s="15">
        <v>414106.90600000002</v>
      </c>
      <c r="H24" s="35" t="str">
        <f t="shared" si="2"/>
        <v>ja</v>
      </c>
      <c r="I24" s="42">
        <v>19</v>
      </c>
      <c r="J24" s="20" t="s">
        <v>370</v>
      </c>
      <c r="K24" s="21">
        <v>10000</v>
      </c>
      <c r="L24" s="28">
        <f t="shared" si="54"/>
        <v>1</v>
      </c>
      <c r="M24" s="28">
        <f t="shared" si="55"/>
        <v>1</v>
      </c>
      <c r="N24" s="56">
        <f t="shared" si="3"/>
        <v>10000</v>
      </c>
      <c r="O24" s="33">
        <f t="shared" si="56"/>
        <v>104.30564019265242</v>
      </c>
      <c r="P24" s="37">
        <f t="shared" si="4"/>
        <v>90.296946271742897</v>
      </c>
      <c r="Q24" s="9" t="s">
        <v>12</v>
      </c>
      <c r="R24" s="55" t="s">
        <v>12</v>
      </c>
      <c r="S24" s="55">
        <v>3.1669999999999998</v>
      </c>
      <c r="T24" s="55">
        <v>3.411</v>
      </c>
      <c r="U24" s="55">
        <v>3.641</v>
      </c>
      <c r="V24" s="3">
        <v>3.8439999999999999</v>
      </c>
      <c r="W24" s="3">
        <v>4.0739999999999998</v>
      </c>
      <c r="X24" s="3" t="s">
        <v>12</v>
      </c>
      <c r="Y24" s="3">
        <v>4.5220000000000002</v>
      </c>
      <c r="Z24" s="15" t="s">
        <v>12</v>
      </c>
      <c r="AA24" s="10">
        <f t="shared" si="5"/>
        <v>4.0739999999999998</v>
      </c>
      <c r="AB24" s="9">
        <f t="shared" si="6"/>
        <v>0.43299999999999983</v>
      </c>
      <c r="AC24" s="10">
        <f t="shared" si="7"/>
        <v>0.4480000000000004</v>
      </c>
      <c r="AD24" s="9" t="s">
        <v>12</v>
      </c>
      <c r="AE24" s="55" t="s">
        <v>12</v>
      </c>
      <c r="AF24" s="55">
        <v>0.63300000000000001</v>
      </c>
      <c r="AG24" s="55">
        <v>0.77200000000000002</v>
      </c>
      <c r="AH24" s="55">
        <v>0.90800000000000003</v>
      </c>
      <c r="AI24" s="3">
        <v>1.044</v>
      </c>
      <c r="AJ24" s="3">
        <v>1.1879999999999999</v>
      </c>
      <c r="AK24" s="3" t="s">
        <v>12</v>
      </c>
      <c r="AL24" s="3">
        <v>1.403</v>
      </c>
      <c r="AM24" s="15" t="s">
        <v>12</v>
      </c>
      <c r="AN24" s="10">
        <f t="shared" si="8"/>
        <v>1.1879999999999999</v>
      </c>
      <c r="AO24" s="9">
        <f t="shared" si="9"/>
        <v>0.27999999999999992</v>
      </c>
      <c r="AP24" s="10">
        <f t="shared" si="10"/>
        <v>0.21500000000000008</v>
      </c>
      <c r="AQ24" s="9" t="s">
        <v>12</v>
      </c>
      <c r="AR24" s="55" t="s">
        <v>12</v>
      </c>
      <c r="AS24" s="55">
        <v>2.673</v>
      </c>
      <c r="AT24" s="55">
        <v>2.9790000000000001</v>
      </c>
      <c r="AU24" s="55">
        <v>3.234</v>
      </c>
      <c r="AV24" s="3">
        <v>3.472</v>
      </c>
      <c r="AW24" s="3">
        <v>3.7309999999999999</v>
      </c>
      <c r="AX24" s="3" t="s">
        <v>12</v>
      </c>
      <c r="AY24" s="3">
        <v>4.024</v>
      </c>
      <c r="AZ24" s="15" t="s">
        <v>12</v>
      </c>
      <c r="BA24" s="10">
        <f t="shared" si="11"/>
        <v>3.7309999999999999</v>
      </c>
      <c r="BB24" s="9">
        <f t="shared" si="12"/>
        <v>0.49699999999999989</v>
      </c>
      <c r="BC24" s="10">
        <f t="shared" si="13"/>
        <v>0.29300000000000015</v>
      </c>
      <c r="BD24" s="9">
        <v>4.2610000000000001</v>
      </c>
      <c r="BE24" s="3">
        <v>4.923</v>
      </c>
      <c r="BF24" s="15">
        <v>5.6989999999999998</v>
      </c>
      <c r="BG24" s="15">
        <f t="shared" si="14"/>
        <v>4.923</v>
      </c>
      <c r="BH24" s="9">
        <f t="shared" si="15"/>
        <v>0.66199999999999992</v>
      </c>
      <c r="BI24" s="10">
        <f t="shared" si="16"/>
        <v>0.7759999999999998</v>
      </c>
      <c r="BJ24" s="9">
        <v>4.1740000000000004</v>
      </c>
      <c r="BK24" s="3">
        <v>4.8010000000000002</v>
      </c>
      <c r="BL24" s="15">
        <v>5.5419999999999998</v>
      </c>
      <c r="BM24" s="15">
        <f t="shared" si="17"/>
        <v>4.8010000000000002</v>
      </c>
      <c r="BN24" s="9">
        <f t="shared" si="18"/>
        <v>0.62699999999999978</v>
      </c>
      <c r="BO24" s="10">
        <f t="shared" si="19"/>
        <v>0.74099999999999966</v>
      </c>
      <c r="BP24">
        <f t="shared" si="20"/>
        <v>0</v>
      </c>
      <c r="BQ24" s="93">
        <f t="shared" si="21"/>
        <v>1.5288683602771367</v>
      </c>
      <c r="BR24" s="93">
        <f t="shared" si="22"/>
        <v>1.4480369515011549</v>
      </c>
      <c r="BS24" s="93" t="str">
        <f>VLOOKUP(C24,'Koppeling locatie - aslocatie'!$A$2:$C$8139,2,FALSE)</f>
        <v>bema246</v>
      </c>
      <c r="BT24" s="93">
        <f>VLOOKUP($BS24,aslocaties_v01!$C$3:$AA$500,MATCH($K$3/10,aslocaties_v01!$C$2:$X$2),FALSE)</f>
        <v>3.6150000000000002</v>
      </c>
      <c r="BU24" s="93">
        <f>VLOOKUP(BS24,aslocaties_v01!$C$3:$AA$500,MATCH($K$3,aslocaties_v01!$C$2:$X$2),FALSE)</f>
        <v>4.0519999999999996</v>
      </c>
      <c r="BV24" s="93">
        <f>VLOOKUP(BS24,aslocaties_v01!$C$3:$AA$500,MATCH($K$3*10,aslocaties_v01!$C$2:$Y$2),FALSE)</f>
        <v>4.5</v>
      </c>
      <c r="BW24" s="93">
        <f t="shared" si="23"/>
        <v>0.43699999999999939</v>
      </c>
      <c r="BX24" s="93">
        <f t="shared" si="24"/>
        <v>0.4480000000000004</v>
      </c>
      <c r="BY24" s="94">
        <f t="shared" si="25"/>
        <v>9.2378752886825843E-3</v>
      </c>
      <c r="BZ24" s="94">
        <f t="shared" si="26"/>
        <v>0</v>
      </c>
      <c r="CA24" s="94">
        <f t="shared" si="27"/>
        <v>2.5999999999999801E-2</v>
      </c>
      <c r="CB24">
        <f t="shared" si="28"/>
        <v>2.2000000000000242E-2</v>
      </c>
      <c r="CC24" s="58">
        <f t="shared" si="29"/>
        <v>2.2000000000000242E-2</v>
      </c>
      <c r="CD24" s="95" t="b">
        <f t="shared" si="30"/>
        <v>0</v>
      </c>
      <c r="CE24" s="96" t="b">
        <f t="shared" si="31"/>
        <v>1</v>
      </c>
      <c r="CF24" t="b">
        <f t="shared" si="32"/>
        <v>1</v>
      </c>
      <c r="CG24" t="b">
        <f t="shared" si="33"/>
        <v>1</v>
      </c>
      <c r="CH24" s="84" t="b">
        <f t="shared" si="34"/>
        <v>1</v>
      </c>
      <c r="CI24">
        <f t="shared" si="35"/>
        <v>1.1879999999999999</v>
      </c>
      <c r="CJ24" t="b">
        <f t="shared" si="36"/>
        <v>1</v>
      </c>
      <c r="CK24" t="b">
        <f t="shared" si="37"/>
        <v>1</v>
      </c>
      <c r="CL24" s="84" t="b">
        <f t="shared" si="57"/>
        <v>1</v>
      </c>
      <c r="CM24">
        <f t="shared" si="38"/>
        <v>3.7309999999999999</v>
      </c>
      <c r="CN24" t="b">
        <f t="shared" si="39"/>
        <v>1</v>
      </c>
      <c r="CO24" s="84">
        <f t="shared" si="40"/>
        <v>5.4706804050445347E-2</v>
      </c>
      <c r="CP24" t="b">
        <f t="shared" si="41"/>
        <v>1</v>
      </c>
      <c r="CQ24" s="96" t="b">
        <f t="shared" si="42"/>
        <v>1</v>
      </c>
      <c r="CR24" t="b">
        <f t="shared" si="43"/>
        <v>1</v>
      </c>
      <c r="CS24" t="b">
        <f t="shared" si="44"/>
        <v>1</v>
      </c>
      <c r="CT24" t="b">
        <f t="shared" si="45"/>
        <v>1</v>
      </c>
      <c r="CU24" t="b">
        <f t="shared" si="46"/>
        <v>1</v>
      </c>
      <c r="CV24" s="84" t="b">
        <f t="shared" si="47"/>
        <v>1</v>
      </c>
      <c r="CW24" t="b">
        <f t="shared" si="48"/>
        <v>0</v>
      </c>
      <c r="CX24" t="b">
        <f t="shared" si="49"/>
        <v>0</v>
      </c>
      <c r="CY24" t="b">
        <f t="shared" si="50"/>
        <v>1</v>
      </c>
      <c r="CZ24" t="b">
        <f t="shared" si="51"/>
        <v>1</v>
      </c>
      <c r="DA24" s="84">
        <f t="shared" si="52"/>
        <v>1</v>
      </c>
      <c r="DB24" t="b">
        <f t="shared" si="53"/>
        <v>0</v>
      </c>
    </row>
    <row r="25" spans="1:106">
      <c r="A25" s="9">
        <v>970</v>
      </c>
      <c r="B25" s="3">
        <v>2</v>
      </c>
      <c r="C25" s="3" t="s">
        <v>1318</v>
      </c>
      <c r="D25" s="3" t="str">
        <f t="shared" si="0"/>
        <v>BM_1_35-1_dk_0118</v>
      </c>
      <c r="E25" s="3" t="str">
        <f t="shared" si="1"/>
        <v>0118</v>
      </c>
      <c r="F25" s="3">
        <v>122066.93799999999</v>
      </c>
      <c r="G25" s="15">
        <v>414095.78100000002</v>
      </c>
      <c r="H25" s="35" t="str">
        <f t="shared" si="2"/>
        <v>ja</v>
      </c>
      <c r="I25" s="42">
        <v>336</v>
      </c>
      <c r="J25" s="20" t="s">
        <v>370</v>
      </c>
      <c r="K25" s="21">
        <v>10000</v>
      </c>
      <c r="L25" s="28">
        <f t="shared" si="54"/>
        <v>1</v>
      </c>
      <c r="M25" s="28">
        <f t="shared" si="55"/>
        <v>1</v>
      </c>
      <c r="N25" s="56">
        <f t="shared" si="3"/>
        <v>10000</v>
      </c>
      <c r="O25" s="33">
        <f t="shared" si="56"/>
        <v>90.296946271742897</v>
      </c>
      <c r="P25" s="37">
        <f t="shared" si="4"/>
        <v>107.8323616777562</v>
      </c>
      <c r="Q25" s="9" t="s">
        <v>12</v>
      </c>
      <c r="R25" s="55" t="s">
        <v>12</v>
      </c>
      <c r="S25" s="55">
        <v>3.1669999999999998</v>
      </c>
      <c r="T25" s="55">
        <v>3.411</v>
      </c>
      <c r="U25" s="55">
        <v>3.641</v>
      </c>
      <c r="V25" s="3">
        <v>3.8439999999999999</v>
      </c>
      <c r="W25" s="3">
        <v>4.0739999999999998</v>
      </c>
      <c r="X25" s="3" t="s">
        <v>12</v>
      </c>
      <c r="Y25" s="3">
        <v>4.5179999999999998</v>
      </c>
      <c r="Z25" s="15" t="s">
        <v>12</v>
      </c>
      <c r="AA25" s="10">
        <f t="shared" si="5"/>
        <v>4.0739999999999998</v>
      </c>
      <c r="AB25" s="9">
        <f t="shared" si="6"/>
        <v>0.43299999999999983</v>
      </c>
      <c r="AC25" s="10">
        <f t="shared" si="7"/>
        <v>0.44399999999999995</v>
      </c>
      <c r="AD25" s="9" t="s">
        <v>12</v>
      </c>
      <c r="AE25" s="55" t="s">
        <v>12</v>
      </c>
      <c r="AF25" s="55">
        <v>0.63200000000000001</v>
      </c>
      <c r="AG25" s="55">
        <v>0.77400000000000002</v>
      </c>
      <c r="AH25" s="55">
        <v>0.91200000000000003</v>
      </c>
      <c r="AI25" s="3">
        <v>1.05</v>
      </c>
      <c r="AJ25" s="3">
        <v>1.194</v>
      </c>
      <c r="AK25" s="3" t="s">
        <v>12</v>
      </c>
      <c r="AL25" s="3">
        <v>1.407</v>
      </c>
      <c r="AM25" s="15" t="s">
        <v>12</v>
      </c>
      <c r="AN25" s="10">
        <f t="shared" si="8"/>
        <v>1.194</v>
      </c>
      <c r="AO25" s="9">
        <f t="shared" si="9"/>
        <v>0.28199999999999992</v>
      </c>
      <c r="AP25" s="10">
        <f t="shared" si="10"/>
        <v>0.21300000000000008</v>
      </c>
      <c r="AQ25" s="9" t="s">
        <v>12</v>
      </c>
      <c r="AR25" s="55" t="s">
        <v>12</v>
      </c>
      <c r="AS25" s="55">
        <v>2.6579999999999999</v>
      </c>
      <c r="AT25" s="55">
        <v>2.9790000000000001</v>
      </c>
      <c r="AU25" s="55">
        <v>3.2360000000000002</v>
      </c>
      <c r="AV25" s="3">
        <v>3.476</v>
      </c>
      <c r="AW25" s="3">
        <v>3.7330000000000001</v>
      </c>
      <c r="AX25" s="3" t="s">
        <v>12</v>
      </c>
      <c r="AY25" s="3">
        <v>4.024</v>
      </c>
      <c r="AZ25" s="15" t="s">
        <v>12</v>
      </c>
      <c r="BA25" s="10">
        <f t="shared" si="11"/>
        <v>3.7330000000000001</v>
      </c>
      <c r="BB25" s="9">
        <f t="shared" si="12"/>
        <v>0.49699999999999989</v>
      </c>
      <c r="BC25" s="10">
        <f t="shared" si="13"/>
        <v>0.29099999999999993</v>
      </c>
      <c r="BD25" s="9">
        <v>4.6479999999999997</v>
      </c>
      <c r="BE25" s="3">
        <v>5.43</v>
      </c>
      <c r="BF25" s="15">
        <v>6.3339999999999996</v>
      </c>
      <c r="BG25" s="15">
        <f t="shared" si="14"/>
        <v>5.43</v>
      </c>
      <c r="BH25" s="9">
        <f t="shared" si="15"/>
        <v>0.78200000000000003</v>
      </c>
      <c r="BI25" s="10">
        <f t="shared" si="16"/>
        <v>0.90399999999999991</v>
      </c>
      <c r="BJ25" s="9">
        <v>4.6710000000000003</v>
      </c>
      <c r="BK25" s="3">
        <v>5.4960000000000004</v>
      </c>
      <c r="BL25" s="15">
        <v>6.4480000000000004</v>
      </c>
      <c r="BM25" s="15">
        <f t="shared" si="17"/>
        <v>5.4960000000000004</v>
      </c>
      <c r="BN25" s="9">
        <f t="shared" si="18"/>
        <v>0.82500000000000018</v>
      </c>
      <c r="BO25" s="10">
        <f t="shared" si="19"/>
        <v>0.95199999999999996</v>
      </c>
      <c r="BP25">
        <f t="shared" si="20"/>
        <v>0</v>
      </c>
      <c r="BQ25" s="93">
        <f t="shared" si="21"/>
        <v>1.8060046189376451</v>
      </c>
      <c r="BR25" s="93">
        <f t="shared" si="22"/>
        <v>1.9053117782909943</v>
      </c>
      <c r="BS25" s="93" t="str">
        <f>VLOOKUP(C25,'Koppeling locatie - aslocatie'!$A$2:$C$8139,2,FALSE)</f>
        <v>bema246</v>
      </c>
      <c r="BT25" s="93">
        <f>VLOOKUP($BS25,aslocaties_v01!$C$3:$AA$500,MATCH($K$3/10,aslocaties_v01!$C$2:$X$2),FALSE)</f>
        <v>3.6150000000000002</v>
      </c>
      <c r="BU25" s="93">
        <f>VLOOKUP(BS25,aslocaties_v01!$C$3:$AA$500,MATCH($K$3,aslocaties_v01!$C$2:$X$2),FALSE)</f>
        <v>4.0519999999999996</v>
      </c>
      <c r="BV25" s="93">
        <f>VLOOKUP(BS25,aslocaties_v01!$C$3:$AA$500,MATCH($K$3*10,aslocaties_v01!$C$2:$Y$2),FALSE)</f>
        <v>4.5</v>
      </c>
      <c r="BW25" s="93">
        <f t="shared" si="23"/>
        <v>0.43699999999999939</v>
      </c>
      <c r="BX25" s="93">
        <f t="shared" si="24"/>
        <v>0.4480000000000004</v>
      </c>
      <c r="BY25" s="94">
        <f t="shared" si="25"/>
        <v>9.2378752886825843E-3</v>
      </c>
      <c r="BZ25" s="94">
        <f t="shared" si="26"/>
        <v>9.0090090090100272E-3</v>
      </c>
      <c r="CA25" s="94">
        <f t="shared" si="27"/>
        <v>2.5999999999999801E-2</v>
      </c>
      <c r="CB25">
        <f t="shared" si="28"/>
        <v>2.2000000000000242E-2</v>
      </c>
      <c r="CC25" s="58">
        <f t="shared" si="29"/>
        <v>1.7999999999999794E-2</v>
      </c>
      <c r="CD25" s="95" t="b">
        <f t="shared" si="30"/>
        <v>0</v>
      </c>
      <c r="CE25" s="96" t="b">
        <f t="shared" si="31"/>
        <v>1</v>
      </c>
      <c r="CF25" t="b">
        <f t="shared" si="32"/>
        <v>1</v>
      </c>
      <c r="CG25" t="b">
        <f t="shared" si="33"/>
        <v>1</v>
      </c>
      <c r="CH25" s="84" t="b">
        <f t="shared" si="34"/>
        <v>1</v>
      </c>
      <c r="CI25">
        <f t="shared" si="35"/>
        <v>1.194</v>
      </c>
      <c r="CJ25" t="b">
        <f t="shared" si="36"/>
        <v>1</v>
      </c>
      <c r="CK25" t="b">
        <f t="shared" si="37"/>
        <v>1</v>
      </c>
      <c r="CL25" s="84" t="b">
        <f t="shared" si="57"/>
        <v>1</v>
      </c>
      <c r="CM25">
        <f t="shared" si="38"/>
        <v>3.7330000000000001</v>
      </c>
      <c r="CN25" t="b">
        <f t="shared" si="39"/>
        <v>1</v>
      </c>
      <c r="CO25" s="84">
        <f t="shared" si="40"/>
        <v>5.4924201097272925E-2</v>
      </c>
      <c r="CP25" t="b">
        <f t="shared" si="41"/>
        <v>1</v>
      </c>
      <c r="CQ25" s="96" t="b">
        <f t="shared" si="42"/>
        <v>1</v>
      </c>
      <c r="CR25" t="b">
        <f t="shared" si="43"/>
        <v>0</v>
      </c>
      <c r="CS25" t="b">
        <f t="shared" si="44"/>
        <v>0</v>
      </c>
      <c r="CT25" t="b">
        <f t="shared" si="45"/>
        <v>1</v>
      </c>
      <c r="CU25" t="b">
        <f t="shared" si="46"/>
        <v>1</v>
      </c>
      <c r="CV25" s="84" t="b">
        <f t="shared" si="47"/>
        <v>0</v>
      </c>
      <c r="CW25" t="b">
        <f t="shared" si="48"/>
        <v>0</v>
      </c>
      <c r="CX25" t="b">
        <f t="shared" si="49"/>
        <v>0</v>
      </c>
      <c r="CY25" t="b">
        <f t="shared" si="50"/>
        <v>0</v>
      </c>
      <c r="CZ25" t="b">
        <f t="shared" si="51"/>
        <v>0</v>
      </c>
      <c r="DA25" s="84">
        <f t="shared" si="52"/>
        <v>2</v>
      </c>
      <c r="DB25" t="b">
        <f t="shared" si="53"/>
        <v>0</v>
      </c>
    </row>
    <row r="26" spans="1:106">
      <c r="A26" s="9">
        <v>971</v>
      </c>
      <c r="B26" s="3">
        <v>2</v>
      </c>
      <c r="C26" s="3" t="s">
        <v>1319</v>
      </c>
      <c r="D26" s="3" t="str">
        <f t="shared" si="0"/>
        <v>BM_1_35-1_dk_0119</v>
      </c>
      <c r="E26" s="3" t="str">
        <f t="shared" si="1"/>
        <v>0119</v>
      </c>
      <c r="F26" s="3">
        <v>121979.92200000001</v>
      </c>
      <c r="G26" s="15">
        <v>414032.09399999998</v>
      </c>
      <c r="H26" s="35" t="str">
        <f t="shared" si="2"/>
        <v>ja</v>
      </c>
      <c r="I26" s="42">
        <v>285</v>
      </c>
      <c r="J26" s="20" t="s">
        <v>370</v>
      </c>
      <c r="K26" s="21">
        <v>10000</v>
      </c>
      <c r="L26" s="28">
        <f t="shared" si="54"/>
        <v>1</v>
      </c>
      <c r="M26" s="28">
        <f t="shared" si="55"/>
        <v>1</v>
      </c>
      <c r="N26" s="56">
        <f t="shared" si="3"/>
        <v>10000</v>
      </c>
      <c r="O26" s="33">
        <f t="shared" si="56"/>
        <v>107.8323616777562</v>
      </c>
      <c r="P26" s="37">
        <f t="shared" si="4"/>
        <v>10396.076419771287</v>
      </c>
      <c r="Q26" s="9" t="s">
        <v>12</v>
      </c>
      <c r="R26" s="55" t="s">
        <v>12</v>
      </c>
      <c r="S26" s="55">
        <v>3.0070000000000001</v>
      </c>
      <c r="T26" s="55">
        <v>3.234</v>
      </c>
      <c r="U26" s="55">
        <v>3.45</v>
      </c>
      <c r="V26" s="3">
        <v>3.617</v>
      </c>
      <c r="W26" s="3">
        <v>3.71</v>
      </c>
      <c r="X26" s="3" t="s">
        <v>12</v>
      </c>
      <c r="Y26" s="3">
        <v>3.7519999999999998</v>
      </c>
      <c r="Z26" s="15" t="s">
        <v>12</v>
      </c>
      <c r="AA26" s="10">
        <f t="shared" si="5"/>
        <v>3.71</v>
      </c>
      <c r="AB26" s="9">
        <f t="shared" si="6"/>
        <v>0.25999999999999979</v>
      </c>
      <c r="AC26" s="10">
        <f t="shared" si="7"/>
        <v>4.1999999999999815E-2</v>
      </c>
      <c r="AD26" s="9" t="s">
        <v>12</v>
      </c>
      <c r="AE26" s="55" t="s">
        <v>12</v>
      </c>
      <c r="AF26" s="55">
        <v>3.6999999999999998E-2</v>
      </c>
      <c r="AG26" s="55">
        <v>4.3999999999999997E-2</v>
      </c>
      <c r="AH26" s="55">
        <v>5.0999999999999997E-2</v>
      </c>
      <c r="AI26" s="3">
        <v>5.7000000000000002E-2</v>
      </c>
      <c r="AJ26" s="3">
        <v>6.4000000000000001E-2</v>
      </c>
      <c r="AK26" s="3" t="s">
        <v>12</v>
      </c>
      <c r="AL26" s="3">
        <v>7.8E-2</v>
      </c>
      <c r="AM26" s="15" t="s">
        <v>12</v>
      </c>
      <c r="AN26" s="10">
        <f t="shared" si="8"/>
        <v>6.4000000000000001E-2</v>
      </c>
      <c r="AO26" s="9">
        <f t="shared" si="9"/>
        <v>1.3000000000000005E-2</v>
      </c>
      <c r="AP26" s="10">
        <f t="shared" si="10"/>
        <v>1.3999999999999999E-2</v>
      </c>
      <c r="AQ26" s="9" t="s">
        <v>12</v>
      </c>
      <c r="AR26" s="55" t="s">
        <v>12</v>
      </c>
      <c r="AS26" s="55">
        <v>3.7999999999999999E-2</v>
      </c>
      <c r="AT26" s="55">
        <v>4.4999999999999998E-2</v>
      </c>
      <c r="AU26" s="55">
        <v>5.1999999999999998E-2</v>
      </c>
      <c r="AV26" s="3">
        <v>5.8999999999999997E-2</v>
      </c>
      <c r="AW26" s="3">
        <v>6.6000000000000003E-2</v>
      </c>
      <c r="AX26" s="3" t="s">
        <v>12</v>
      </c>
      <c r="AY26" s="3">
        <v>0.08</v>
      </c>
      <c r="AZ26" s="15" t="s">
        <v>12</v>
      </c>
      <c r="BA26" s="10">
        <f t="shared" si="11"/>
        <v>6.6000000000000003E-2</v>
      </c>
      <c r="BB26" s="9">
        <f t="shared" si="12"/>
        <v>1.4000000000000005E-2</v>
      </c>
      <c r="BC26" s="10">
        <f t="shared" si="13"/>
        <v>1.3999999999999999E-2</v>
      </c>
      <c r="BD26" s="9">
        <v>3.45</v>
      </c>
      <c r="BE26" s="3">
        <v>3.71</v>
      </c>
      <c r="BF26" s="15">
        <v>3.7519999999999998</v>
      </c>
      <c r="BG26" s="15">
        <f t="shared" si="14"/>
        <v>3.71</v>
      </c>
      <c r="BH26" s="9">
        <f t="shared" si="15"/>
        <v>0.25999999999999979</v>
      </c>
      <c r="BI26" s="10">
        <f t="shared" si="16"/>
        <v>4.1999999999999815E-2</v>
      </c>
      <c r="BJ26" s="9">
        <v>3.45</v>
      </c>
      <c r="BK26" s="3">
        <v>3.71</v>
      </c>
      <c r="BL26" s="15">
        <v>3.7519999999999998</v>
      </c>
      <c r="BM26" s="15">
        <f t="shared" si="17"/>
        <v>3.71</v>
      </c>
      <c r="BN26" s="9">
        <f t="shared" si="18"/>
        <v>0.25999999999999979</v>
      </c>
      <c r="BO26" s="10">
        <f t="shared" si="19"/>
        <v>4.1999999999999815E-2</v>
      </c>
      <c r="BP26">
        <f t="shared" si="20"/>
        <v>0</v>
      </c>
      <c r="BQ26" s="93">
        <f t="shared" si="21"/>
        <v>1</v>
      </c>
      <c r="BR26" s="93">
        <f t="shared" si="22"/>
        <v>1</v>
      </c>
      <c r="BS26" s="93" t="str">
        <f>VLOOKUP(C26,'Koppeling locatie - aslocatie'!$A$2:$C$8139,2,FALSE)</f>
        <v>bema247</v>
      </c>
      <c r="BT26" s="93">
        <f>VLOOKUP($BS26,aslocaties_v01!$C$3:$AA$500,MATCH($K$3/10,aslocaties_v01!$C$2:$X$2),FALSE)</f>
        <v>3.4569999999999999</v>
      </c>
      <c r="BU26" s="93">
        <f>VLOOKUP(BS26,aslocaties_v01!$C$3:$AA$500,MATCH($K$3,aslocaties_v01!$C$2:$X$2),FALSE)</f>
        <v>3.8740000000000001</v>
      </c>
      <c r="BV26" s="93">
        <f>VLOOKUP(BS26,aslocaties_v01!$C$3:$AA$500,MATCH($K$3*10,aslocaties_v01!$C$2:$Y$2),FALSE)</f>
        <v>4.306</v>
      </c>
      <c r="BW26" s="93">
        <f t="shared" si="23"/>
        <v>0.41700000000000026</v>
      </c>
      <c r="BX26" s="93">
        <f t="shared" si="24"/>
        <v>0.43199999999999994</v>
      </c>
      <c r="BY26" s="94">
        <f t="shared" si="25"/>
        <v>0.60384615384615614</v>
      </c>
      <c r="BZ26" s="94">
        <f t="shared" si="26"/>
        <v>9.2857142857143291</v>
      </c>
      <c r="CA26" s="94">
        <f t="shared" si="27"/>
        <v>6.9999999999996732E-3</v>
      </c>
      <c r="CB26">
        <f t="shared" si="28"/>
        <v>0.16400000000000015</v>
      </c>
      <c r="CC26" s="58">
        <f t="shared" si="29"/>
        <v>0.55400000000000027</v>
      </c>
      <c r="CD26" s="95" t="b">
        <f t="shared" si="30"/>
        <v>1</v>
      </c>
      <c r="CE26" s="96" t="b">
        <f t="shared" si="31"/>
        <v>1</v>
      </c>
      <c r="CF26" t="b">
        <f t="shared" si="32"/>
        <v>1</v>
      </c>
      <c r="CG26" t="b">
        <f t="shared" si="33"/>
        <v>1</v>
      </c>
      <c r="CH26" s="84" t="b">
        <f t="shared" si="34"/>
        <v>0</v>
      </c>
      <c r="CI26" t="str">
        <f t="shared" si="35"/>
        <v/>
      </c>
      <c r="CJ26" t="b">
        <f t="shared" si="36"/>
        <v>0</v>
      </c>
      <c r="CK26" t="b">
        <f t="shared" si="37"/>
        <v>1</v>
      </c>
      <c r="CL26" s="84" t="b">
        <f t="shared" si="57"/>
        <v>1</v>
      </c>
      <c r="CM26">
        <f t="shared" si="38"/>
        <v>6.6000000000000003E-2</v>
      </c>
      <c r="CN26" t="b">
        <f t="shared" si="39"/>
        <v>1</v>
      </c>
      <c r="CO26" s="84">
        <f t="shared" si="40"/>
        <v>9.4181912363730529</v>
      </c>
      <c r="CP26" t="b">
        <f t="shared" si="41"/>
        <v>1</v>
      </c>
      <c r="CQ26" s="96" t="b">
        <f t="shared" si="42"/>
        <v>0</v>
      </c>
      <c r="CR26" t="b">
        <f t="shared" si="43"/>
        <v>0</v>
      </c>
      <c r="CS26" t="b">
        <f t="shared" si="44"/>
        <v>0</v>
      </c>
      <c r="CT26" t="b">
        <f t="shared" si="45"/>
        <v>0</v>
      </c>
      <c r="CU26" t="b">
        <f t="shared" si="46"/>
        <v>0</v>
      </c>
      <c r="CV26" s="84" t="b">
        <f t="shared" si="47"/>
        <v>1</v>
      </c>
      <c r="CW26" t="b">
        <f t="shared" si="48"/>
        <v>1</v>
      </c>
      <c r="CX26" t="b">
        <f t="shared" si="49"/>
        <v>1</v>
      </c>
      <c r="CY26" t="b">
        <f t="shared" si="50"/>
        <v>1</v>
      </c>
      <c r="CZ26" t="b">
        <f t="shared" si="51"/>
        <v>1</v>
      </c>
      <c r="DA26" s="84">
        <f t="shared" si="52"/>
        <v>1</v>
      </c>
      <c r="DB26" t="b">
        <f t="shared" si="53"/>
        <v>1</v>
      </c>
    </row>
    <row r="27" spans="1:106">
      <c r="A27" s="9">
        <v>972</v>
      </c>
      <c r="B27" s="3">
        <v>2</v>
      </c>
      <c r="C27" s="3" t="s">
        <v>1320</v>
      </c>
      <c r="D27" s="3" t="str">
        <f t="shared" si="0"/>
        <v>BM_1_35-1_dk_0012</v>
      </c>
      <c r="E27" s="3" t="str">
        <f t="shared" si="1"/>
        <v>0012</v>
      </c>
      <c r="F27" s="3">
        <v>132355.03099999999</v>
      </c>
      <c r="G27" s="15">
        <v>413372.15600000002</v>
      </c>
      <c r="H27" s="35" t="str">
        <f t="shared" si="2"/>
        <v>ja</v>
      </c>
      <c r="I27" s="42">
        <v>302</v>
      </c>
      <c r="J27" s="20" t="s">
        <v>370</v>
      </c>
      <c r="K27" s="21">
        <v>10000</v>
      </c>
      <c r="L27" s="28">
        <f t="shared" si="54"/>
        <v>1</v>
      </c>
      <c r="M27" s="28">
        <f t="shared" si="55"/>
        <v>1</v>
      </c>
      <c r="N27" s="56">
        <f t="shared" si="3"/>
        <v>10000</v>
      </c>
      <c r="O27" s="33">
        <f t="shared" si="56"/>
        <v>10396.076419771287</v>
      </c>
      <c r="P27" s="37">
        <f t="shared" si="4"/>
        <v>10383.058707338838</v>
      </c>
      <c r="Q27" s="9" t="s">
        <v>12</v>
      </c>
      <c r="R27" s="55" t="s">
        <v>12</v>
      </c>
      <c r="S27" s="55">
        <v>3.891</v>
      </c>
      <c r="T27" s="55">
        <v>4.1980000000000004</v>
      </c>
      <c r="U27" s="55">
        <v>4.4690000000000003</v>
      </c>
      <c r="V27" s="3">
        <v>4.6980000000000004</v>
      </c>
      <c r="W27" s="3">
        <v>4.9580000000000002</v>
      </c>
      <c r="X27" s="3" t="s">
        <v>12</v>
      </c>
      <c r="Y27" s="3">
        <v>5.4619999999999997</v>
      </c>
      <c r="Z27" s="15" t="s">
        <v>12</v>
      </c>
      <c r="AA27" s="10">
        <f t="shared" si="5"/>
        <v>4.9580000000000002</v>
      </c>
      <c r="AB27" s="9">
        <f t="shared" si="6"/>
        <v>0.48899999999999988</v>
      </c>
      <c r="AC27" s="10">
        <f t="shared" si="7"/>
        <v>0.50399999999999956</v>
      </c>
      <c r="AD27" s="9" t="s">
        <v>12</v>
      </c>
      <c r="AE27" s="55" t="s">
        <v>12</v>
      </c>
      <c r="AF27" s="55">
        <v>0.87</v>
      </c>
      <c r="AG27" s="55">
        <v>0.94899999999999995</v>
      </c>
      <c r="AH27" s="55">
        <v>1.036</v>
      </c>
      <c r="AI27" s="3">
        <v>1.1180000000000001</v>
      </c>
      <c r="AJ27" s="3">
        <v>1.2150000000000001</v>
      </c>
      <c r="AK27" s="3" t="s">
        <v>12</v>
      </c>
      <c r="AL27" s="3">
        <v>1.403</v>
      </c>
      <c r="AM27" s="15" t="s">
        <v>12</v>
      </c>
      <c r="AN27" s="10">
        <f t="shared" si="8"/>
        <v>1.2150000000000001</v>
      </c>
      <c r="AO27" s="9">
        <f t="shared" si="9"/>
        <v>0.17900000000000005</v>
      </c>
      <c r="AP27" s="10">
        <f t="shared" si="10"/>
        <v>0.18799999999999994</v>
      </c>
      <c r="AQ27" s="9" t="s">
        <v>12</v>
      </c>
      <c r="AR27" s="55" t="s">
        <v>12</v>
      </c>
      <c r="AS27" s="55">
        <v>3.2160000000000002</v>
      </c>
      <c r="AT27" s="55">
        <v>3.35</v>
      </c>
      <c r="AU27" s="55">
        <v>3.496</v>
      </c>
      <c r="AV27" s="3">
        <v>3.629</v>
      </c>
      <c r="AW27" s="3">
        <v>3.7639999999999998</v>
      </c>
      <c r="AX27" s="3" t="s">
        <v>12</v>
      </c>
      <c r="AY27" s="3">
        <v>4.0190000000000001</v>
      </c>
      <c r="AZ27" s="15" t="s">
        <v>12</v>
      </c>
      <c r="BA27" s="10">
        <f t="shared" si="11"/>
        <v>3.7639999999999998</v>
      </c>
      <c r="BB27" s="9">
        <f t="shared" si="12"/>
        <v>0.26799999999999979</v>
      </c>
      <c r="BC27" s="10">
        <f t="shared" si="13"/>
        <v>0.25500000000000034</v>
      </c>
      <c r="BD27" s="9">
        <v>5.4779999999999998</v>
      </c>
      <c r="BE27" s="3">
        <v>6.298</v>
      </c>
      <c r="BF27" s="15">
        <v>7.2809999999999997</v>
      </c>
      <c r="BG27" s="15">
        <f t="shared" si="14"/>
        <v>6.298</v>
      </c>
      <c r="BH27" s="9">
        <f t="shared" si="15"/>
        <v>0.82000000000000028</v>
      </c>
      <c r="BI27" s="10">
        <f t="shared" si="16"/>
        <v>0.98299999999999965</v>
      </c>
      <c r="BJ27" s="9">
        <v>5.476</v>
      </c>
      <c r="BK27" s="3">
        <v>6.3209999999999997</v>
      </c>
      <c r="BL27" s="15">
        <v>7.3419999999999996</v>
      </c>
      <c r="BM27" s="15">
        <f t="shared" si="17"/>
        <v>6.3209999999999997</v>
      </c>
      <c r="BN27" s="9">
        <f t="shared" si="18"/>
        <v>0.84499999999999975</v>
      </c>
      <c r="BO27" s="10">
        <f t="shared" si="19"/>
        <v>1.0209999999999999</v>
      </c>
      <c r="BP27">
        <f t="shared" si="20"/>
        <v>0</v>
      </c>
      <c r="BQ27" s="93">
        <f t="shared" si="21"/>
        <v>1.6768916155419233</v>
      </c>
      <c r="BR27" s="93">
        <f t="shared" si="22"/>
        <v>1.7280163599182004</v>
      </c>
      <c r="BS27" s="93" t="str">
        <f>VLOOKUP(C27,'Koppeling locatie - aslocatie'!$A$2:$C$8139,2,FALSE)</f>
        <v>bema236</v>
      </c>
      <c r="BT27" s="93">
        <f>VLOOKUP($BS27,aslocaties_v01!$C$3:$AA$500,MATCH($K$3/10,aslocaties_v01!$C$2:$X$2),FALSE)</f>
        <v>4.4889999999999999</v>
      </c>
      <c r="BU27" s="93">
        <f>VLOOKUP(BS27,aslocaties_v01!$C$3:$AA$500,MATCH($K$3,aslocaties_v01!$C$2:$X$2),FALSE)</f>
        <v>4.968</v>
      </c>
      <c r="BV27" s="93">
        <f>VLOOKUP(BS27,aslocaties_v01!$C$3:$AA$500,MATCH($K$3*10,aslocaties_v01!$C$2:$Y$2),FALSE)</f>
        <v>5.4690000000000003</v>
      </c>
      <c r="BW27" s="93">
        <f t="shared" si="23"/>
        <v>0.47900000000000009</v>
      </c>
      <c r="BX27" s="93">
        <f t="shared" si="24"/>
        <v>0.50100000000000033</v>
      </c>
      <c r="BY27" s="94">
        <f t="shared" si="25"/>
        <v>2.044989775051087E-2</v>
      </c>
      <c r="BZ27" s="94">
        <f t="shared" si="26"/>
        <v>5.9523809523793769E-3</v>
      </c>
      <c r="CA27" s="94">
        <f t="shared" si="27"/>
        <v>1.9999999999999574E-2</v>
      </c>
      <c r="CB27">
        <f t="shared" si="28"/>
        <v>9.9999999999997868E-3</v>
      </c>
      <c r="CC27" s="58">
        <f t="shared" si="29"/>
        <v>7.0000000000005613E-3</v>
      </c>
      <c r="CD27" s="95" t="b">
        <f t="shared" si="30"/>
        <v>0</v>
      </c>
      <c r="CE27" s="96" t="b">
        <f t="shared" si="31"/>
        <v>1</v>
      </c>
      <c r="CF27" t="b">
        <f t="shared" si="32"/>
        <v>1</v>
      </c>
      <c r="CG27" t="b">
        <f t="shared" si="33"/>
        <v>1</v>
      </c>
      <c r="CH27" s="84" t="b">
        <f t="shared" si="34"/>
        <v>1</v>
      </c>
      <c r="CI27">
        <f t="shared" si="35"/>
        <v>1.2150000000000001</v>
      </c>
      <c r="CJ27" t="b">
        <f t="shared" si="36"/>
        <v>1</v>
      </c>
      <c r="CK27" t="b">
        <f t="shared" si="37"/>
        <v>1</v>
      </c>
      <c r="CL27" s="84" t="b">
        <f t="shared" si="57"/>
        <v>1</v>
      </c>
      <c r="CM27">
        <f t="shared" si="38"/>
        <v>3.7639999999999998</v>
      </c>
      <c r="CN27" t="b">
        <f t="shared" si="39"/>
        <v>1</v>
      </c>
      <c r="CO27" s="84">
        <f t="shared" si="40"/>
        <v>5.4973381264402765E-2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973</v>
      </c>
      <c r="B28" s="3">
        <v>2</v>
      </c>
      <c r="C28" s="3" t="s">
        <v>1321</v>
      </c>
      <c r="D28" s="3" t="str">
        <f t="shared" si="0"/>
        <v>BM_1_35-1_dk_0120</v>
      </c>
      <c r="E28" s="3" t="str">
        <f t="shared" si="1"/>
        <v>0120</v>
      </c>
      <c r="F28" s="3">
        <v>121987.82799999999</v>
      </c>
      <c r="G28" s="15">
        <v>413945.75</v>
      </c>
      <c r="H28" s="35" t="str">
        <f t="shared" si="2"/>
        <v>ja</v>
      </c>
      <c r="I28" s="42">
        <v>285</v>
      </c>
      <c r="J28" s="20" t="s">
        <v>370</v>
      </c>
      <c r="K28" s="21">
        <v>10000</v>
      </c>
      <c r="L28" s="28">
        <f t="shared" si="54"/>
        <v>1</v>
      </c>
      <c r="M28" s="28">
        <f t="shared" si="55"/>
        <v>1</v>
      </c>
      <c r="N28" s="56">
        <f t="shared" si="3"/>
        <v>10000</v>
      </c>
      <c r="O28" s="33">
        <f t="shared" si="56"/>
        <v>10383.058707338838</v>
      </c>
      <c r="P28" s="37">
        <f t="shared" si="4"/>
        <v>101.91009913153651</v>
      </c>
      <c r="Q28" s="9" t="s">
        <v>12</v>
      </c>
      <c r="R28" s="55" t="s">
        <v>12</v>
      </c>
      <c r="S28" s="55">
        <v>3.0019999999999998</v>
      </c>
      <c r="T28" s="55">
        <v>3.2269999999999999</v>
      </c>
      <c r="U28" s="55">
        <v>3.448</v>
      </c>
      <c r="V28" s="3">
        <v>3.6440000000000001</v>
      </c>
      <c r="W28" s="3">
        <v>3.8690000000000002</v>
      </c>
      <c r="X28" s="3" t="s">
        <v>12</v>
      </c>
      <c r="Y28" s="3">
        <v>4.3070000000000004</v>
      </c>
      <c r="Z28" s="15" t="s">
        <v>12</v>
      </c>
      <c r="AA28" s="10">
        <f t="shared" si="5"/>
        <v>3.8690000000000002</v>
      </c>
      <c r="AB28" s="9">
        <f t="shared" si="6"/>
        <v>0.42100000000000026</v>
      </c>
      <c r="AC28" s="10">
        <f t="shared" si="7"/>
        <v>0.43800000000000017</v>
      </c>
      <c r="AD28" s="9" t="s">
        <v>12</v>
      </c>
      <c r="AE28" s="55" t="s">
        <v>12</v>
      </c>
      <c r="AF28" s="55">
        <v>0.84799999999999998</v>
      </c>
      <c r="AG28" s="55">
        <v>0.92100000000000004</v>
      </c>
      <c r="AH28" s="55">
        <v>1</v>
      </c>
      <c r="AI28" s="3">
        <v>1.075</v>
      </c>
      <c r="AJ28" s="3">
        <v>1.1599999999999999</v>
      </c>
      <c r="AK28" s="3" t="s">
        <v>12</v>
      </c>
      <c r="AL28" s="3">
        <v>1.3240000000000001</v>
      </c>
      <c r="AM28" s="15" t="s">
        <v>12</v>
      </c>
      <c r="AN28" s="10">
        <f t="shared" si="8"/>
        <v>1.1599999999999999</v>
      </c>
      <c r="AO28" s="9">
        <f t="shared" si="9"/>
        <v>0.15999999999999992</v>
      </c>
      <c r="AP28" s="10">
        <f t="shared" si="10"/>
        <v>0.16400000000000015</v>
      </c>
      <c r="AQ28" s="9" t="s">
        <v>12</v>
      </c>
      <c r="AR28" s="55" t="s">
        <v>12</v>
      </c>
      <c r="AS28" s="55">
        <v>3.169</v>
      </c>
      <c r="AT28" s="55">
        <v>3.2959999999999998</v>
      </c>
      <c r="AU28" s="55">
        <v>3.4319999999999999</v>
      </c>
      <c r="AV28" s="3">
        <v>3.548</v>
      </c>
      <c r="AW28" s="3">
        <v>3.673</v>
      </c>
      <c r="AX28" s="3" t="s">
        <v>12</v>
      </c>
      <c r="AY28" s="3">
        <v>3.911</v>
      </c>
      <c r="AZ28" s="15" t="s">
        <v>12</v>
      </c>
      <c r="BA28" s="10">
        <f t="shared" si="11"/>
        <v>3.673</v>
      </c>
      <c r="BB28" s="9">
        <f t="shared" si="12"/>
        <v>0.2410000000000001</v>
      </c>
      <c r="BC28" s="10">
        <f t="shared" si="13"/>
        <v>0.23799999999999999</v>
      </c>
      <c r="BD28" s="9">
        <v>4.7590000000000003</v>
      </c>
      <c r="BE28" s="3">
        <v>5.4939999999999998</v>
      </c>
      <c r="BF28" s="15">
        <v>6.3559999999999999</v>
      </c>
      <c r="BG28" s="15">
        <f t="shared" si="14"/>
        <v>5.4939999999999998</v>
      </c>
      <c r="BH28" s="9">
        <f t="shared" si="15"/>
        <v>0.73499999999999943</v>
      </c>
      <c r="BI28" s="10">
        <f t="shared" si="16"/>
        <v>0.8620000000000001</v>
      </c>
      <c r="BJ28" s="9">
        <v>4.7709999999999999</v>
      </c>
      <c r="BK28" s="3">
        <v>5.5220000000000002</v>
      </c>
      <c r="BL28" s="15">
        <v>6.4089999999999998</v>
      </c>
      <c r="BM28" s="15">
        <f t="shared" si="17"/>
        <v>5.5220000000000002</v>
      </c>
      <c r="BN28" s="9">
        <f t="shared" si="18"/>
        <v>0.75100000000000033</v>
      </c>
      <c r="BO28" s="10">
        <f t="shared" si="19"/>
        <v>0.88699999999999957</v>
      </c>
      <c r="BP28">
        <f t="shared" si="20"/>
        <v>0</v>
      </c>
      <c r="BQ28" s="93">
        <f t="shared" si="21"/>
        <v>1.7458432304037981</v>
      </c>
      <c r="BR28" s="93">
        <f t="shared" si="22"/>
        <v>1.7838479809976244</v>
      </c>
      <c r="BS28" s="93" t="str">
        <f>VLOOKUP(C28,'Koppeling locatie - aslocatie'!$A$2:$C$8139,2,FALSE)</f>
        <v>bema247</v>
      </c>
      <c r="BT28" s="93">
        <f>VLOOKUP($BS28,aslocaties_v01!$C$3:$AA$500,MATCH($K$3/10,aslocaties_v01!$C$2:$X$2),FALSE)</f>
        <v>3.4569999999999999</v>
      </c>
      <c r="BU28" s="93">
        <f>VLOOKUP(BS28,aslocaties_v01!$C$3:$AA$500,MATCH($K$3,aslocaties_v01!$C$2:$X$2),FALSE)</f>
        <v>3.8740000000000001</v>
      </c>
      <c r="BV28" s="93">
        <f>VLOOKUP(BS28,aslocaties_v01!$C$3:$AA$500,MATCH($K$3*10,aslocaties_v01!$C$2:$Y$2),FALSE)</f>
        <v>4.306</v>
      </c>
      <c r="BW28" s="93">
        <f t="shared" si="23"/>
        <v>0.41700000000000026</v>
      </c>
      <c r="BX28" s="93">
        <f t="shared" si="24"/>
        <v>0.43199999999999994</v>
      </c>
      <c r="BY28" s="94">
        <f t="shared" si="25"/>
        <v>9.5011876484560887E-3</v>
      </c>
      <c r="BZ28" s="94">
        <f t="shared" si="26"/>
        <v>1.36986301369868E-2</v>
      </c>
      <c r="CA28" s="94">
        <f t="shared" si="27"/>
        <v>8.999999999999897E-3</v>
      </c>
      <c r="CB28">
        <f t="shared" si="28"/>
        <v>4.9999999999998934E-3</v>
      </c>
      <c r="CC28" s="58">
        <f t="shared" si="29"/>
        <v>1.000000000000334E-3</v>
      </c>
      <c r="CD28" s="95" t="b">
        <f t="shared" si="30"/>
        <v>0</v>
      </c>
      <c r="CE28" s="96" t="b">
        <f t="shared" si="31"/>
        <v>1</v>
      </c>
      <c r="CF28" t="b">
        <f t="shared" si="32"/>
        <v>1</v>
      </c>
      <c r="CG28" t="b">
        <f t="shared" si="33"/>
        <v>1</v>
      </c>
      <c r="CH28" s="84" t="b">
        <f t="shared" si="34"/>
        <v>1</v>
      </c>
      <c r="CI28">
        <f t="shared" si="35"/>
        <v>1.1599999999999999</v>
      </c>
      <c r="CJ28" t="b">
        <f t="shared" si="36"/>
        <v>1</v>
      </c>
      <c r="CK28" t="b">
        <f t="shared" si="37"/>
        <v>1</v>
      </c>
      <c r="CL28" s="84" t="b">
        <f t="shared" si="57"/>
        <v>1</v>
      </c>
      <c r="CM28">
        <f t="shared" si="38"/>
        <v>3.673</v>
      </c>
      <c r="CN28" t="b">
        <f t="shared" si="39"/>
        <v>1</v>
      </c>
      <c r="CO28" s="84">
        <f t="shared" si="40"/>
        <v>5.5117756797159301E-2</v>
      </c>
      <c r="CP28" t="b">
        <f t="shared" si="41"/>
        <v>1</v>
      </c>
      <c r="CQ28" s="96" t="b">
        <f t="shared" si="42"/>
        <v>1</v>
      </c>
      <c r="CR28" t="b">
        <f t="shared" si="43"/>
        <v>1</v>
      </c>
      <c r="CS28" t="b">
        <f t="shared" si="44"/>
        <v>1</v>
      </c>
      <c r="CT28" t="b">
        <f t="shared" si="45"/>
        <v>1</v>
      </c>
      <c r="CU28" t="b">
        <f t="shared" si="46"/>
        <v>1</v>
      </c>
      <c r="CV28" s="84" t="b">
        <f t="shared" si="47"/>
        <v>1</v>
      </c>
      <c r="CW28" t="b">
        <f t="shared" si="48"/>
        <v>0</v>
      </c>
      <c r="CX28" t="b">
        <f t="shared" si="49"/>
        <v>0</v>
      </c>
      <c r="CY28" t="b">
        <f t="shared" si="50"/>
        <v>1</v>
      </c>
      <c r="CZ28" t="b">
        <f t="shared" si="51"/>
        <v>1</v>
      </c>
      <c r="DA28" s="84">
        <f t="shared" si="52"/>
        <v>1</v>
      </c>
      <c r="DB28" t="b">
        <f t="shared" si="53"/>
        <v>0</v>
      </c>
    </row>
    <row r="29" spans="1:106">
      <c r="A29" s="9">
        <v>974</v>
      </c>
      <c r="B29" s="3">
        <v>2</v>
      </c>
      <c r="C29" s="3" t="s">
        <v>1322</v>
      </c>
      <c r="D29" s="3" t="str">
        <f t="shared" si="0"/>
        <v>BM_1_35-1_dk_0121</v>
      </c>
      <c r="E29" s="3" t="str">
        <f t="shared" si="1"/>
        <v>0121</v>
      </c>
      <c r="F29" s="3">
        <v>121893.54700000001</v>
      </c>
      <c r="G29" s="15">
        <v>413907.06199999998</v>
      </c>
      <c r="H29" s="35" t="str">
        <f t="shared" si="2"/>
        <v>ja</v>
      </c>
      <c r="I29" s="42">
        <v>9</v>
      </c>
      <c r="J29" s="20" t="s">
        <v>370</v>
      </c>
      <c r="K29" s="21">
        <v>10000</v>
      </c>
      <c r="L29" s="28">
        <f t="shared" si="54"/>
        <v>1</v>
      </c>
      <c r="M29" s="28">
        <f t="shared" si="55"/>
        <v>1</v>
      </c>
      <c r="N29" s="56">
        <f t="shared" si="3"/>
        <v>10000</v>
      </c>
      <c r="O29" s="33">
        <f t="shared" si="56"/>
        <v>101.91009913153651</v>
      </c>
      <c r="P29" s="37">
        <f t="shared" si="4"/>
        <v>97.772186009117675</v>
      </c>
      <c r="Q29" s="9" t="s">
        <v>12</v>
      </c>
      <c r="R29" s="55" t="s">
        <v>12</v>
      </c>
      <c r="S29" s="55">
        <v>3.0009999999999999</v>
      </c>
      <c r="T29" s="55">
        <v>3.226</v>
      </c>
      <c r="U29" s="55">
        <v>3.4470000000000001</v>
      </c>
      <c r="V29" s="3">
        <v>3.6429999999999998</v>
      </c>
      <c r="W29" s="3">
        <v>3.8679999999999999</v>
      </c>
      <c r="X29" s="3" t="s">
        <v>12</v>
      </c>
      <c r="Y29" s="3">
        <v>4.306</v>
      </c>
      <c r="Z29" s="15" t="s">
        <v>12</v>
      </c>
      <c r="AA29" s="10">
        <f t="shared" si="5"/>
        <v>3.8679999999999999</v>
      </c>
      <c r="AB29" s="9">
        <f t="shared" si="6"/>
        <v>0.42099999999999982</v>
      </c>
      <c r="AC29" s="10">
        <f t="shared" si="7"/>
        <v>0.43800000000000017</v>
      </c>
      <c r="AD29" s="9" t="s">
        <v>12</v>
      </c>
      <c r="AE29" s="55" t="s">
        <v>12</v>
      </c>
      <c r="AF29" s="55">
        <v>0.751</v>
      </c>
      <c r="AG29" s="55">
        <v>0.81499999999999995</v>
      </c>
      <c r="AH29" s="55">
        <v>0.88700000000000001</v>
      </c>
      <c r="AI29" s="3">
        <v>0.95599999999999996</v>
      </c>
      <c r="AJ29" s="3">
        <v>1.032</v>
      </c>
      <c r="AK29" s="3" t="s">
        <v>12</v>
      </c>
      <c r="AL29" s="3">
        <v>1.181</v>
      </c>
      <c r="AM29" s="15" t="s">
        <v>12</v>
      </c>
      <c r="AN29" s="10">
        <f t="shared" si="8"/>
        <v>1.032</v>
      </c>
      <c r="AO29" s="9">
        <f t="shared" si="9"/>
        <v>0.14500000000000002</v>
      </c>
      <c r="AP29" s="10">
        <f t="shared" si="10"/>
        <v>0.14900000000000002</v>
      </c>
      <c r="AQ29" s="9" t="s">
        <v>12</v>
      </c>
      <c r="AR29" s="55" t="s">
        <v>12</v>
      </c>
      <c r="AS29" s="55">
        <v>2.9079999999999999</v>
      </c>
      <c r="AT29" s="55">
        <v>3.0230000000000001</v>
      </c>
      <c r="AU29" s="55">
        <v>3.1459999999999999</v>
      </c>
      <c r="AV29" s="3">
        <v>3.2530000000000001</v>
      </c>
      <c r="AW29" s="3">
        <v>3.367</v>
      </c>
      <c r="AX29" s="3" t="s">
        <v>12</v>
      </c>
      <c r="AY29" s="3">
        <v>3.5840000000000001</v>
      </c>
      <c r="AZ29" s="15" t="s">
        <v>12</v>
      </c>
      <c r="BA29" s="10">
        <f t="shared" si="11"/>
        <v>3.367</v>
      </c>
      <c r="BB29" s="9">
        <f t="shared" si="12"/>
        <v>0.22100000000000009</v>
      </c>
      <c r="BC29" s="10">
        <f t="shared" si="13"/>
        <v>0.21700000000000008</v>
      </c>
      <c r="BD29" s="9">
        <v>4.1539999999999999</v>
      </c>
      <c r="BE29" s="3">
        <v>4.774</v>
      </c>
      <c r="BF29" s="15">
        <v>5.5170000000000003</v>
      </c>
      <c r="BG29" s="15">
        <f t="shared" si="14"/>
        <v>4.774</v>
      </c>
      <c r="BH29" s="9">
        <f t="shared" si="15"/>
        <v>0.62000000000000011</v>
      </c>
      <c r="BI29" s="10">
        <f t="shared" si="16"/>
        <v>0.74300000000000033</v>
      </c>
      <c r="BJ29" s="9">
        <v>4.1260000000000003</v>
      </c>
      <c r="BK29" s="3">
        <v>4.75</v>
      </c>
      <c r="BL29" s="15">
        <v>5.5039999999999996</v>
      </c>
      <c r="BM29" s="15">
        <f t="shared" si="17"/>
        <v>4.75</v>
      </c>
      <c r="BN29" s="9">
        <f t="shared" si="18"/>
        <v>0.62399999999999967</v>
      </c>
      <c r="BO29" s="10">
        <f t="shared" si="19"/>
        <v>0.75399999999999956</v>
      </c>
      <c r="BP29">
        <f t="shared" si="20"/>
        <v>0</v>
      </c>
      <c r="BQ29" s="93">
        <f t="shared" si="21"/>
        <v>1.4726840855106897</v>
      </c>
      <c r="BR29" s="93">
        <f t="shared" si="22"/>
        <v>1.4821852731591447</v>
      </c>
      <c r="BS29" s="93" t="str">
        <f>VLOOKUP(C29,'Koppeling locatie - aslocatie'!$A$2:$C$8139,2,FALSE)</f>
        <v>bema247</v>
      </c>
      <c r="BT29" s="93">
        <f>VLOOKUP($BS29,aslocaties_v01!$C$3:$AA$500,MATCH($K$3/10,aslocaties_v01!$C$2:$X$2),FALSE)</f>
        <v>3.4569999999999999</v>
      </c>
      <c r="BU29" s="93">
        <f>VLOOKUP(BS29,aslocaties_v01!$C$3:$AA$500,MATCH($K$3,aslocaties_v01!$C$2:$X$2),FALSE)</f>
        <v>3.8740000000000001</v>
      </c>
      <c r="BV29" s="93">
        <f>VLOOKUP(BS29,aslocaties_v01!$C$3:$AA$500,MATCH($K$3*10,aslocaties_v01!$C$2:$Y$2),FALSE)</f>
        <v>4.306</v>
      </c>
      <c r="BW29" s="93">
        <f t="shared" si="23"/>
        <v>0.41700000000000026</v>
      </c>
      <c r="BX29" s="93">
        <f t="shared" si="24"/>
        <v>0.43199999999999994</v>
      </c>
      <c r="BY29" s="94">
        <f t="shared" si="25"/>
        <v>9.5011876484549784E-3</v>
      </c>
      <c r="BZ29" s="94">
        <f t="shared" si="26"/>
        <v>1.36986301369868E-2</v>
      </c>
      <c r="CA29" s="94">
        <f t="shared" si="27"/>
        <v>9.9999999999997868E-3</v>
      </c>
      <c r="CB29">
        <f t="shared" si="28"/>
        <v>6.0000000000002274E-3</v>
      </c>
      <c r="CC29" s="58">
        <f t="shared" si="29"/>
        <v>0</v>
      </c>
      <c r="CD29" s="95" t="b">
        <f t="shared" si="30"/>
        <v>0</v>
      </c>
      <c r="CE29" s="96" t="b">
        <f t="shared" si="31"/>
        <v>1</v>
      </c>
      <c r="CF29" t="b">
        <f t="shared" si="32"/>
        <v>1</v>
      </c>
      <c r="CG29" t="b">
        <f t="shared" si="33"/>
        <v>1</v>
      </c>
      <c r="CH29" s="84" t="b">
        <f t="shared" si="34"/>
        <v>1</v>
      </c>
      <c r="CI29">
        <f t="shared" si="35"/>
        <v>1.032</v>
      </c>
      <c r="CJ29" t="b">
        <f t="shared" si="36"/>
        <v>1</v>
      </c>
      <c r="CK29" t="b">
        <f t="shared" si="37"/>
        <v>1</v>
      </c>
      <c r="CL29" s="84" t="b">
        <f t="shared" si="57"/>
        <v>1</v>
      </c>
      <c r="CM29">
        <f t="shared" si="38"/>
        <v>3.367</v>
      </c>
      <c r="CN29" t="b">
        <f t="shared" si="39"/>
        <v>1</v>
      </c>
      <c r="CO29" s="84">
        <f t="shared" si="40"/>
        <v>5.8353762861313524E-2</v>
      </c>
      <c r="CP29" t="b">
        <f t="shared" si="41"/>
        <v>1</v>
      </c>
      <c r="CQ29" s="96" t="b">
        <f t="shared" si="42"/>
        <v>1</v>
      </c>
      <c r="CR29" t="b">
        <f t="shared" si="43"/>
        <v>0</v>
      </c>
      <c r="CS29" t="b">
        <f t="shared" si="44"/>
        <v>0</v>
      </c>
      <c r="CT29" t="b">
        <f t="shared" si="45"/>
        <v>1</v>
      </c>
      <c r="CU29" t="b">
        <f t="shared" si="46"/>
        <v>1</v>
      </c>
      <c r="CV29" s="84" t="b">
        <f t="shared" si="47"/>
        <v>1</v>
      </c>
      <c r="CW29" t="b">
        <f t="shared" si="48"/>
        <v>1</v>
      </c>
      <c r="CX29" t="b">
        <f t="shared" si="49"/>
        <v>1</v>
      </c>
      <c r="CY29" t="b">
        <f t="shared" si="50"/>
        <v>1</v>
      </c>
      <c r="CZ29" t="b">
        <f t="shared" si="51"/>
        <v>1</v>
      </c>
      <c r="DA29" s="84">
        <f t="shared" si="52"/>
        <v>1</v>
      </c>
      <c r="DB29" t="b">
        <f t="shared" si="53"/>
        <v>0</v>
      </c>
    </row>
    <row r="30" spans="1:106">
      <c r="A30" s="9">
        <v>975</v>
      </c>
      <c r="B30" s="3">
        <v>2</v>
      </c>
      <c r="C30" s="3" t="s">
        <v>1323</v>
      </c>
      <c r="D30" s="3" t="str">
        <f t="shared" si="0"/>
        <v>BM_1_35-1_dk_0122</v>
      </c>
      <c r="E30" s="3" t="str">
        <f t="shared" si="1"/>
        <v>0122</v>
      </c>
      <c r="F30" s="3">
        <v>121795.961</v>
      </c>
      <c r="G30" s="15">
        <v>413901.03100000002</v>
      </c>
      <c r="H30" s="35" t="str">
        <f t="shared" si="2"/>
        <v>ja</v>
      </c>
      <c r="I30" s="42">
        <v>332</v>
      </c>
      <c r="J30" s="20" t="s">
        <v>370</v>
      </c>
      <c r="K30" s="21">
        <v>10000</v>
      </c>
      <c r="L30" s="28">
        <f t="shared" si="54"/>
        <v>1</v>
      </c>
      <c r="M30" s="28">
        <f t="shared" si="55"/>
        <v>1</v>
      </c>
      <c r="N30" s="56">
        <f t="shared" si="3"/>
        <v>10000</v>
      </c>
      <c r="O30" s="33">
        <f t="shared" si="56"/>
        <v>97.772186009117675</v>
      </c>
      <c r="P30" s="37">
        <f t="shared" si="4"/>
        <v>102.26126856732316</v>
      </c>
      <c r="Q30" s="9" t="s">
        <v>12</v>
      </c>
      <c r="R30" s="55" t="s">
        <v>12</v>
      </c>
      <c r="S30" s="55">
        <v>3</v>
      </c>
      <c r="T30" s="55">
        <v>3.2250000000000001</v>
      </c>
      <c r="U30" s="55">
        <v>3.4460000000000002</v>
      </c>
      <c r="V30" s="3">
        <v>3.6419999999999999</v>
      </c>
      <c r="W30" s="3">
        <v>3.867</v>
      </c>
      <c r="X30" s="3" t="s">
        <v>12</v>
      </c>
      <c r="Y30" s="3">
        <v>4.3040000000000003</v>
      </c>
      <c r="Z30" s="15" t="s">
        <v>12</v>
      </c>
      <c r="AA30" s="10">
        <f t="shared" si="5"/>
        <v>3.867</v>
      </c>
      <c r="AB30" s="9">
        <f t="shared" si="6"/>
        <v>0.42099999999999982</v>
      </c>
      <c r="AC30" s="10">
        <f t="shared" si="7"/>
        <v>0.43700000000000028</v>
      </c>
      <c r="AD30" s="9" t="s">
        <v>12</v>
      </c>
      <c r="AE30" s="55" t="s">
        <v>12</v>
      </c>
      <c r="AF30" s="55">
        <v>0.61199999999999999</v>
      </c>
      <c r="AG30" s="55">
        <v>0.66700000000000004</v>
      </c>
      <c r="AH30" s="55">
        <v>0.72799999999999998</v>
      </c>
      <c r="AI30" s="3">
        <v>0.78500000000000003</v>
      </c>
      <c r="AJ30" s="3">
        <v>0.84899999999999998</v>
      </c>
      <c r="AK30" s="3" t="s">
        <v>12</v>
      </c>
      <c r="AL30" s="3">
        <v>0.97399999999999998</v>
      </c>
      <c r="AM30" s="15" t="s">
        <v>12</v>
      </c>
      <c r="AN30" s="10">
        <f t="shared" si="8"/>
        <v>0.84899999999999998</v>
      </c>
      <c r="AO30" s="9">
        <f t="shared" si="9"/>
        <v>0.121</v>
      </c>
      <c r="AP30" s="10">
        <f t="shared" si="10"/>
        <v>0.125</v>
      </c>
      <c r="AQ30" s="9" t="s">
        <v>12</v>
      </c>
      <c r="AR30" s="55" t="s">
        <v>12</v>
      </c>
      <c r="AS30" s="55">
        <v>2.5649999999999999</v>
      </c>
      <c r="AT30" s="55">
        <v>2.6680000000000001</v>
      </c>
      <c r="AU30" s="55">
        <v>2.7789999999999999</v>
      </c>
      <c r="AV30" s="3">
        <v>2.8809999999999998</v>
      </c>
      <c r="AW30" s="3">
        <v>2.9830000000000001</v>
      </c>
      <c r="AX30" s="3" t="s">
        <v>12</v>
      </c>
      <c r="AY30" s="3">
        <v>3.17</v>
      </c>
      <c r="AZ30" s="15" t="s">
        <v>12</v>
      </c>
      <c r="BA30" s="10">
        <f t="shared" si="11"/>
        <v>2.9830000000000001</v>
      </c>
      <c r="BB30" s="9">
        <f t="shared" si="12"/>
        <v>0.20400000000000018</v>
      </c>
      <c r="BC30" s="10">
        <f t="shared" si="13"/>
        <v>0.18699999999999983</v>
      </c>
      <c r="BD30" s="9">
        <v>4.0620000000000003</v>
      </c>
      <c r="BE30" s="3">
        <v>4.6559999999999997</v>
      </c>
      <c r="BF30" s="15">
        <v>5.36</v>
      </c>
      <c r="BG30" s="15">
        <f t="shared" si="14"/>
        <v>4.6559999999999997</v>
      </c>
      <c r="BH30" s="9">
        <f t="shared" si="15"/>
        <v>0.59399999999999942</v>
      </c>
      <c r="BI30" s="10">
        <f t="shared" si="16"/>
        <v>0.70400000000000063</v>
      </c>
      <c r="BJ30" s="9">
        <v>4.1219999999999999</v>
      </c>
      <c r="BK30" s="3">
        <v>4.7489999999999997</v>
      </c>
      <c r="BL30" s="15">
        <v>5.4960000000000004</v>
      </c>
      <c r="BM30" s="15">
        <f t="shared" si="17"/>
        <v>4.7489999999999997</v>
      </c>
      <c r="BN30" s="9">
        <f t="shared" si="18"/>
        <v>0.62699999999999978</v>
      </c>
      <c r="BO30" s="10">
        <f t="shared" si="19"/>
        <v>0.74700000000000077</v>
      </c>
      <c r="BP30">
        <f t="shared" si="20"/>
        <v>0</v>
      </c>
      <c r="BQ30" s="93">
        <f t="shared" si="21"/>
        <v>1.4109263657957236</v>
      </c>
      <c r="BR30" s="93">
        <f t="shared" si="22"/>
        <v>1.489311163895487</v>
      </c>
      <c r="BS30" s="93" t="str">
        <f>VLOOKUP(C30,'Koppeling locatie - aslocatie'!$A$2:$C$8139,2,FALSE)</f>
        <v>bema247</v>
      </c>
      <c r="BT30" s="93">
        <f>VLOOKUP($BS30,aslocaties_v01!$C$3:$AA$500,MATCH($K$3/10,aslocaties_v01!$C$2:$X$2),FALSE)</f>
        <v>3.4569999999999999</v>
      </c>
      <c r="BU30" s="93">
        <f>VLOOKUP(BS30,aslocaties_v01!$C$3:$AA$500,MATCH($K$3,aslocaties_v01!$C$2:$X$2),FALSE)</f>
        <v>3.8740000000000001</v>
      </c>
      <c r="BV30" s="93">
        <f>VLOOKUP(BS30,aslocaties_v01!$C$3:$AA$500,MATCH($K$3*10,aslocaties_v01!$C$2:$Y$2),FALSE)</f>
        <v>4.306</v>
      </c>
      <c r="BW30" s="93">
        <f t="shared" si="23"/>
        <v>0.41700000000000026</v>
      </c>
      <c r="BX30" s="93">
        <f t="shared" si="24"/>
        <v>0.43199999999999994</v>
      </c>
      <c r="BY30" s="94">
        <f t="shared" si="25"/>
        <v>9.5011876484549784E-3</v>
      </c>
      <c r="BZ30" s="94">
        <f t="shared" si="26"/>
        <v>1.1441647597254745E-2</v>
      </c>
      <c r="CA30" s="94">
        <f t="shared" si="27"/>
        <v>1.0999999999999677E-2</v>
      </c>
      <c r="CB30">
        <f t="shared" si="28"/>
        <v>7.0000000000001172E-3</v>
      </c>
      <c r="CC30" s="58">
        <f t="shared" si="29"/>
        <v>1.9999999999997797E-3</v>
      </c>
      <c r="CD30" s="95" t="b">
        <f t="shared" si="30"/>
        <v>0</v>
      </c>
      <c r="CE30" s="96" t="b">
        <f t="shared" si="31"/>
        <v>1</v>
      </c>
      <c r="CF30" t="b">
        <f t="shared" si="32"/>
        <v>1</v>
      </c>
      <c r="CG30" t="b">
        <f t="shared" si="33"/>
        <v>1</v>
      </c>
      <c r="CH30" s="84" t="b">
        <f t="shared" si="34"/>
        <v>1</v>
      </c>
      <c r="CI30">
        <f t="shared" si="35"/>
        <v>0.84899999999999998</v>
      </c>
      <c r="CJ30" t="b">
        <f t="shared" si="36"/>
        <v>1</v>
      </c>
      <c r="CK30" t="b">
        <f t="shared" si="37"/>
        <v>1</v>
      </c>
      <c r="CL30" s="84" t="b">
        <f t="shared" si="57"/>
        <v>1</v>
      </c>
      <c r="CM30">
        <f t="shared" si="38"/>
        <v>2.9830000000000001</v>
      </c>
      <c r="CN30" t="b">
        <f t="shared" si="39"/>
        <v>1</v>
      </c>
      <c r="CO30" s="84">
        <f t="shared" si="40"/>
        <v>6.1161282717471774E-2</v>
      </c>
      <c r="CP30" t="b">
        <f t="shared" si="41"/>
        <v>1</v>
      </c>
      <c r="CQ30" s="96" t="b">
        <f t="shared" si="42"/>
        <v>1</v>
      </c>
      <c r="CR30" t="b">
        <f t="shared" si="43"/>
        <v>1</v>
      </c>
      <c r="CS30" t="b">
        <f t="shared" si="44"/>
        <v>1</v>
      </c>
      <c r="CT30" t="b">
        <f t="shared" si="45"/>
        <v>1</v>
      </c>
      <c r="CU30" t="b">
        <f t="shared" si="46"/>
        <v>1</v>
      </c>
      <c r="CV30" s="84" t="b">
        <f t="shared" si="47"/>
        <v>1</v>
      </c>
      <c r="CW30" t="b">
        <f t="shared" si="48"/>
        <v>0</v>
      </c>
      <c r="CX30" t="b">
        <f t="shared" si="49"/>
        <v>0</v>
      </c>
      <c r="CY30" t="b">
        <f t="shared" si="50"/>
        <v>1</v>
      </c>
      <c r="CZ30" t="b">
        <f t="shared" si="51"/>
        <v>1</v>
      </c>
      <c r="DA30" s="84">
        <f t="shared" si="52"/>
        <v>1</v>
      </c>
      <c r="DB30" t="b">
        <f t="shared" si="53"/>
        <v>0</v>
      </c>
    </row>
    <row r="31" spans="1:106">
      <c r="A31" s="9">
        <v>976</v>
      </c>
      <c r="B31" s="3">
        <v>2</v>
      </c>
      <c r="C31" s="3" t="s">
        <v>1324</v>
      </c>
      <c r="D31" s="3" t="str">
        <f t="shared" si="0"/>
        <v>BM_1_35-1_dk_0123</v>
      </c>
      <c r="E31" s="3" t="str">
        <f t="shared" si="1"/>
        <v>0123</v>
      </c>
      <c r="F31" s="3">
        <v>121700.281</v>
      </c>
      <c r="G31" s="15">
        <v>413864.93800000002</v>
      </c>
      <c r="H31" s="35" t="str">
        <f t="shared" si="2"/>
        <v>ja</v>
      </c>
      <c r="I31" s="42">
        <v>87</v>
      </c>
      <c r="J31" s="20" t="s">
        <v>370</v>
      </c>
      <c r="K31" s="21">
        <v>10000</v>
      </c>
      <c r="L31" s="28">
        <f t="shared" si="54"/>
        <v>1</v>
      </c>
      <c r="M31" s="28">
        <f t="shared" si="55"/>
        <v>1</v>
      </c>
      <c r="N31" s="56">
        <f t="shared" si="3"/>
        <v>10000</v>
      </c>
      <c r="O31" s="33">
        <f t="shared" si="56"/>
        <v>102.26126856732316</v>
      </c>
      <c r="P31" s="37">
        <f t="shared" si="4"/>
        <v>57.824472760221468</v>
      </c>
      <c r="Q31" s="9" t="s">
        <v>12</v>
      </c>
      <c r="R31" s="55" t="s">
        <v>12</v>
      </c>
      <c r="S31" s="55">
        <v>2.9990000000000001</v>
      </c>
      <c r="T31" s="55">
        <v>3.2240000000000002</v>
      </c>
      <c r="U31" s="55">
        <v>3.4449999999999998</v>
      </c>
      <c r="V31" s="3">
        <v>3.641</v>
      </c>
      <c r="W31" s="3">
        <v>3.8660000000000001</v>
      </c>
      <c r="X31" s="3" t="s">
        <v>12</v>
      </c>
      <c r="Y31" s="3">
        <v>4.3029999999999999</v>
      </c>
      <c r="Z31" s="15" t="s">
        <v>12</v>
      </c>
      <c r="AA31" s="10">
        <f t="shared" si="5"/>
        <v>3.8660000000000001</v>
      </c>
      <c r="AB31" s="9">
        <f t="shared" si="6"/>
        <v>0.42100000000000026</v>
      </c>
      <c r="AC31" s="10">
        <f t="shared" si="7"/>
        <v>0.43699999999999983</v>
      </c>
      <c r="AD31" s="9" t="s">
        <v>12</v>
      </c>
      <c r="AE31" s="55" t="s">
        <v>12</v>
      </c>
      <c r="AF31" s="55">
        <v>0.57599999999999996</v>
      </c>
      <c r="AG31" s="55">
        <v>0.63100000000000001</v>
      </c>
      <c r="AH31" s="55">
        <v>0.69099999999999995</v>
      </c>
      <c r="AI31" s="3">
        <v>0.747</v>
      </c>
      <c r="AJ31" s="3">
        <v>0.80800000000000005</v>
      </c>
      <c r="AK31" s="3" t="s">
        <v>12</v>
      </c>
      <c r="AL31" s="3">
        <v>0.92600000000000005</v>
      </c>
      <c r="AM31" s="15" t="s">
        <v>12</v>
      </c>
      <c r="AN31" s="10">
        <f t="shared" si="8"/>
        <v>0.80800000000000005</v>
      </c>
      <c r="AO31" s="9">
        <f t="shared" si="9"/>
        <v>0.1170000000000001</v>
      </c>
      <c r="AP31" s="10">
        <f t="shared" si="10"/>
        <v>0.11799999999999999</v>
      </c>
      <c r="AQ31" s="9" t="s">
        <v>12</v>
      </c>
      <c r="AR31" s="55" t="s">
        <v>12</v>
      </c>
      <c r="AS31" s="55">
        <v>2.48</v>
      </c>
      <c r="AT31" s="55">
        <v>2.58</v>
      </c>
      <c r="AU31" s="55">
        <v>2.6890000000000001</v>
      </c>
      <c r="AV31" s="3">
        <v>2.7879999999999998</v>
      </c>
      <c r="AW31" s="3">
        <v>2.8889999999999998</v>
      </c>
      <c r="AX31" s="3" t="s">
        <v>12</v>
      </c>
      <c r="AY31" s="3">
        <v>3.0659999999999998</v>
      </c>
      <c r="AZ31" s="15" t="s">
        <v>12</v>
      </c>
      <c r="BA31" s="10">
        <f t="shared" si="11"/>
        <v>2.8889999999999998</v>
      </c>
      <c r="BB31" s="9">
        <f t="shared" si="12"/>
        <v>0.19999999999999973</v>
      </c>
      <c r="BC31" s="10">
        <f t="shared" si="13"/>
        <v>0.17700000000000005</v>
      </c>
      <c r="BD31" s="9">
        <v>3.4889999999999999</v>
      </c>
      <c r="BE31" s="3">
        <v>3.907</v>
      </c>
      <c r="BF31" s="15">
        <v>4.3390000000000004</v>
      </c>
      <c r="BG31" s="15">
        <f t="shared" si="14"/>
        <v>3.907</v>
      </c>
      <c r="BH31" s="9">
        <f t="shared" si="15"/>
        <v>0.41800000000000015</v>
      </c>
      <c r="BI31" s="10">
        <f t="shared" si="16"/>
        <v>0.43200000000000038</v>
      </c>
      <c r="BJ31" s="9">
        <v>3.4830000000000001</v>
      </c>
      <c r="BK31" s="3">
        <v>3.9009999999999998</v>
      </c>
      <c r="BL31" s="15">
        <v>4.3330000000000002</v>
      </c>
      <c r="BM31" s="15">
        <f t="shared" si="17"/>
        <v>3.9009999999999998</v>
      </c>
      <c r="BN31" s="9">
        <f t="shared" si="18"/>
        <v>0.41799999999999971</v>
      </c>
      <c r="BO31" s="10">
        <f t="shared" si="19"/>
        <v>0.43200000000000038</v>
      </c>
      <c r="BP31">
        <f t="shared" si="20"/>
        <v>0</v>
      </c>
      <c r="BQ31" s="93">
        <f t="shared" si="21"/>
        <v>0.99287410926365771</v>
      </c>
      <c r="BR31" s="93">
        <f t="shared" si="22"/>
        <v>0.9928741092636566</v>
      </c>
      <c r="BS31" s="93" t="str">
        <f>VLOOKUP(C31,'Koppeling locatie - aslocatie'!$A$2:$C$8139,2,FALSE)</f>
        <v>bema247</v>
      </c>
      <c r="BT31" s="93">
        <f>VLOOKUP($BS31,aslocaties_v01!$C$3:$AA$500,MATCH($K$3/10,aslocaties_v01!$C$2:$X$2),FALSE)</f>
        <v>3.4569999999999999</v>
      </c>
      <c r="BU31" s="93">
        <f>VLOOKUP(BS31,aslocaties_v01!$C$3:$AA$500,MATCH($K$3,aslocaties_v01!$C$2:$X$2),FALSE)</f>
        <v>3.8740000000000001</v>
      </c>
      <c r="BV31" s="93">
        <f>VLOOKUP(BS31,aslocaties_v01!$C$3:$AA$500,MATCH($K$3*10,aslocaties_v01!$C$2:$Y$2),FALSE)</f>
        <v>4.306</v>
      </c>
      <c r="BW31" s="93">
        <f t="shared" si="23"/>
        <v>0.41700000000000026</v>
      </c>
      <c r="BX31" s="93">
        <f t="shared" si="24"/>
        <v>0.43199999999999994</v>
      </c>
      <c r="BY31" s="94">
        <f t="shared" si="25"/>
        <v>9.5011876484560887E-3</v>
      </c>
      <c r="BZ31" s="94">
        <f t="shared" si="26"/>
        <v>1.1441647597253746E-2</v>
      </c>
      <c r="CA31" s="94">
        <f t="shared" si="27"/>
        <v>1.2000000000000011E-2</v>
      </c>
      <c r="CB31">
        <f t="shared" si="28"/>
        <v>8.0000000000000071E-3</v>
      </c>
      <c r="CC31" s="58">
        <f t="shared" si="29"/>
        <v>3.0000000000001137E-3</v>
      </c>
      <c r="CD31" s="95" t="b">
        <f t="shared" si="30"/>
        <v>0</v>
      </c>
      <c r="CE31" s="96" t="b">
        <f t="shared" si="31"/>
        <v>1</v>
      </c>
      <c r="CF31" t="b">
        <f t="shared" si="32"/>
        <v>1</v>
      </c>
      <c r="CG31" t="b">
        <f t="shared" si="33"/>
        <v>1</v>
      </c>
      <c r="CH31" s="84" t="b">
        <f t="shared" si="34"/>
        <v>1</v>
      </c>
      <c r="CI31">
        <f t="shared" si="35"/>
        <v>0.80800000000000005</v>
      </c>
      <c r="CJ31" t="b">
        <f t="shared" si="36"/>
        <v>1</v>
      </c>
      <c r="CK31" t="b">
        <f t="shared" si="37"/>
        <v>1</v>
      </c>
      <c r="CL31" s="84" t="b">
        <f t="shared" si="57"/>
        <v>1</v>
      </c>
      <c r="CM31">
        <f t="shared" si="38"/>
        <v>2.8889999999999998</v>
      </c>
      <c r="CN31" t="b">
        <f t="shared" si="39"/>
        <v>1</v>
      </c>
      <c r="CO31" s="84">
        <f t="shared" si="40"/>
        <v>6.2057128877348239E-2</v>
      </c>
      <c r="CP31" t="b">
        <f t="shared" si="41"/>
        <v>1</v>
      </c>
      <c r="CQ31" s="96" t="b">
        <f t="shared" si="42"/>
        <v>1</v>
      </c>
      <c r="CR31" t="b">
        <f t="shared" si="43"/>
        <v>0</v>
      </c>
      <c r="CS31" t="b">
        <f t="shared" si="44"/>
        <v>0</v>
      </c>
      <c r="CT31" t="b">
        <f t="shared" si="45"/>
        <v>1</v>
      </c>
      <c r="CU31" t="b">
        <f t="shared" si="46"/>
        <v>1</v>
      </c>
      <c r="CV31" s="84" t="b">
        <f t="shared" si="47"/>
        <v>1</v>
      </c>
      <c r="CW31" t="b">
        <f t="shared" si="48"/>
        <v>1</v>
      </c>
      <c r="CX31" t="b">
        <f t="shared" si="49"/>
        <v>1</v>
      </c>
      <c r="CY31" t="b">
        <f t="shared" si="50"/>
        <v>1</v>
      </c>
      <c r="CZ31" t="b">
        <f t="shared" si="51"/>
        <v>1</v>
      </c>
      <c r="DA31" s="84">
        <f t="shared" si="52"/>
        <v>1</v>
      </c>
      <c r="DB31" t="b">
        <f t="shared" si="53"/>
        <v>0</v>
      </c>
    </row>
    <row r="32" spans="1:106">
      <c r="A32" s="9">
        <v>977</v>
      </c>
      <c r="B32" s="3">
        <v>2</v>
      </c>
      <c r="C32" s="3" t="s">
        <v>1325</v>
      </c>
      <c r="D32" s="3" t="str">
        <f t="shared" si="0"/>
        <v>BM_1_35-1_dk_0124</v>
      </c>
      <c r="E32" s="3" t="str">
        <f t="shared" si="1"/>
        <v>0124</v>
      </c>
      <c r="F32" s="3">
        <v>121651.648</v>
      </c>
      <c r="G32" s="15">
        <v>413896.21899999998</v>
      </c>
      <c r="H32" s="35" t="str">
        <f t="shared" si="2"/>
        <v>ja</v>
      </c>
      <c r="I32" s="42">
        <v>75</v>
      </c>
      <c r="J32" s="20" t="s">
        <v>370</v>
      </c>
      <c r="K32" s="21">
        <v>10000</v>
      </c>
      <c r="L32" s="28">
        <f t="shared" si="54"/>
        <v>1</v>
      </c>
      <c r="M32" s="28">
        <f t="shared" si="55"/>
        <v>1</v>
      </c>
      <c r="N32" s="56">
        <f t="shared" si="3"/>
        <v>10000</v>
      </c>
      <c r="O32" s="33">
        <f t="shared" si="56"/>
        <v>57.824472760221468</v>
      </c>
      <c r="P32" s="37">
        <f t="shared" si="4"/>
        <v>92.534913205790502</v>
      </c>
      <c r="Q32" s="9" t="s">
        <v>12</v>
      </c>
      <c r="R32" s="55" t="s">
        <v>12</v>
      </c>
      <c r="S32" s="55">
        <v>2.9990000000000001</v>
      </c>
      <c r="T32" s="55">
        <v>3.2240000000000002</v>
      </c>
      <c r="U32" s="55">
        <v>3.4449999999999998</v>
      </c>
      <c r="V32" s="3">
        <v>3.64</v>
      </c>
      <c r="W32" s="3">
        <v>3.8650000000000002</v>
      </c>
      <c r="X32" s="3" t="s">
        <v>12</v>
      </c>
      <c r="Y32" s="3">
        <v>4.3019999999999996</v>
      </c>
      <c r="Z32" s="15" t="s">
        <v>12</v>
      </c>
      <c r="AA32" s="10">
        <f t="shared" si="5"/>
        <v>3.8650000000000002</v>
      </c>
      <c r="AB32" s="9">
        <f t="shared" si="6"/>
        <v>0.42000000000000037</v>
      </c>
      <c r="AC32" s="10">
        <f t="shared" si="7"/>
        <v>0.43699999999999939</v>
      </c>
      <c r="AD32" s="9" t="s">
        <v>12</v>
      </c>
      <c r="AE32" s="55" t="s">
        <v>12</v>
      </c>
      <c r="AF32" s="55">
        <v>0.58499999999999996</v>
      </c>
      <c r="AG32" s="55">
        <v>0.64200000000000002</v>
      </c>
      <c r="AH32" s="55">
        <v>0.70299999999999996</v>
      </c>
      <c r="AI32" s="3">
        <v>0.76</v>
      </c>
      <c r="AJ32" s="3">
        <v>0.82299999999999995</v>
      </c>
      <c r="AK32" s="3" t="s">
        <v>12</v>
      </c>
      <c r="AL32" s="3">
        <v>0.94399999999999995</v>
      </c>
      <c r="AM32" s="15" t="s">
        <v>12</v>
      </c>
      <c r="AN32" s="10">
        <f t="shared" si="8"/>
        <v>0.82299999999999995</v>
      </c>
      <c r="AO32" s="9">
        <f t="shared" si="9"/>
        <v>0.12</v>
      </c>
      <c r="AP32" s="10">
        <f t="shared" si="10"/>
        <v>0.121</v>
      </c>
      <c r="AQ32" s="9" t="s">
        <v>12</v>
      </c>
      <c r="AR32" s="55" t="s">
        <v>12</v>
      </c>
      <c r="AS32" s="55">
        <v>2.4969999999999999</v>
      </c>
      <c r="AT32" s="55">
        <v>2.601</v>
      </c>
      <c r="AU32" s="55">
        <v>2.7120000000000002</v>
      </c>
      <c r="AV32" s="3">
        <v>2.8130000000000002</v>
      </c>
      <c r="AW32" s="3">
        <v>2.915</v>
      </c>
      <c r="AX32" s="3" t="s">
        <v>12</v>
      </c>
      <c r="AY32" s="3">
        <v>3.0950000000000002</v>
      </c>
      <c r="AZ32" s="15" t="s">
        <v>12</v>
      </c>
      <c r="BA32" s="10">
        <f t="shared" si="11"/>
        <v>2.915</v>
      </c>
      <c r="BB32" s="9">
        <f t="shared" si="12"/>
        <v>0.20299999999999985</v>
      </c>
      <c r="BC32" s="10">
        <f t="shared" si="13"/>
        <v>0.18000000000000016</v>
      </c>
      <c r="BD32" s="9">
        <v>3.524</v>
      </c>
      <c r="BE32" s="3">
        <v>3.944</v>
      </c>
      <c r="BF32" s="15">
        <v>4.3769999999999998</v>
      </c>
      <c r="BG32" s="15">
        <f t="shared" si="14"/>
        <v>3.944</v>
      </c>
      <c r="BH32" s="9">
        <f t="shared" si="15"/>
        <v>0.41999999999999993</v>
      </c>
      <c r="BI32" s="10">
        <f t="shared" si="16"/>
        <v>0.43299999999999983</v>
      </c>
      <c r="BJ32" s="9">
        <v>3.5150000000000001</v>
      </c>
      <c r="BK32" s="3">
        <v>3.9350000000000001</v>
      </c>
      <c r="BL32" s="15">
        <v>4.3680000000000003</v>
      </c>
      <c r="BM32" s="15">
        <f t="shared" si="17"/>
        <v>3.9350000000000001</v>
      </c>
      <c r="BN32" s="9">
        <f t="shared" si="18"/>
        <v>0.41999999999999993</v>
      </c>
      <c r="BO32" s="10">
        <f t="shared" si="19"/>
        <v>0.43300000000000027</v>
      </c>
      <c r="BP32">
        <f t="shared" si="20"/>
        <v>0</v>
      </c>
      <c r="BQ32" s="93">
        <f t="shared" si="21"/>
        <v>0.99999999999999889</v>
      </c>
      <c r="BR32" s="93">
        <f t="shared" si="22"/>
        <v>0.99999999999999889</v>
      </c>
      <c r="BS32" s="93" t="str">
        <f>VLOOKUP(C32,'Koppeling locatie - aslocatie'!$A$2:$C$8139,2,FALSE)</f>
        <v>bema247</v>
      </c>
      <c r="BT32" s="93">
        <f>VLOOKUP($BS32,aslocaties_v01!$C$3:$AA$500,MATCH($K$3/10,aslocaties_v01!$C$2:$X$2),FALSE)</f>
        <v>3.4569999999999999</v>
      </c>
      <c r="BU32" s="93">
        <f>VLOOKUP(BS32,aslocaties_v01!$C$3:$AA$500,MATCH($K$3,aslocaties_v01!$C$2:$X$2),FALSE)</f>
        <v>3.8740000000000001</v>
      </c>
      <c r="BV32" s="93">
        <f>VLOOKUP(BS32,aslocaties_v01!$C$3:$AA$500,MATCH($K$3*10,aslocaties_v01!$C$2:$Y$2),FALSE)</f>
        <v>4.306</v>
      </c>
      <c r="BW32" s="93">
        <f t="shared" si="23"/>
        <v>0.41700000000000026</v>
      </c>
      <c r="BX32" s="93">
        <f t="shared" si="24"/>
        <v>0.43199999999999994</v>
      </c>
      <c r="BY32" s="94">
        <f t="shared" si="25"/>
        <v>7.1428571428574505E-3</v>
      </c>
      <c r="BZ32" s="94">
        <f t="shared" si="26"/>
        <v>1.1441647597252746E-2</v>
      </c>
      <c r="CA32" s="94">
        <f t="shared" si="27"/>
        <v>1.2000000000000011E-2</v>
      </c>
      <c r="CB32">
        <f t="shared" si="28"/>
        <v>8.999999999999897E-3</v>
      </c>
      <c r="CC32" s="58">
        <f t="shared" si="29"/>
        <v>4.0000000000004476E-3</v>
      </c>
      <c r="CD32" s="95" t="b">
        <f t="shared" si="30"/>
        <v>0</v>
      </c>
      <c r="CE32" s="96" t="b">
        <f t="shared" si="31"/>
        <v>1</v>
      </c>
      <c r="CF32" t="b">
        <f t="shared" si="32"/>
        <v>1</v>
      </c>
      <c r="CG32" t="b">
        <f t="shared" si="33"/>
        <v>1</v>
      </c>
      <c r="CH32" s="84" t="b">
        <f t="shared" si="34"/>
        <v>1</v>
      </c>
      <c r="CI32">
        <f t="shared" si="35"/>
        <v>0.82299999999999995</v>
      </c>
      <c r="CJ32" t="b">
        <f t="shared" si="36"/>
        <v>1</v>
      </c>
      <c r="CK32" t="b">
        <f t="shared" si="37"/>
        <v>1</v>
      </c>
      <c r="CL32" s="84" t="b">
        <f t="shared" si="57"/>
        <v>1</v>
      </c>
      <c r="CM32">
        <f t="shared" si="38"/>
        <v>2.915</v>
      </c>
      <c r="CN32" t="b">
        <f t="shared" si="39"/>
        <v>1</v>
      </c>
      <c r="CO32" s="84">
        <f t="shared" si="40"/>
        <v>6.2086634467617662E-2</v>
      </c>
      <c r="CP32" t="b">
        <f t="shared" si="41"/>
        <v>1</v>
      </c>
      <c r="CQ32" s="96" t="b">
        <f t="shared" si="42"/>
        <v>1</v>
      </c>
      <c r="CR32" t="b">
        <f t="shared" si="43"/>
        <v>1</v>
      </c>
      <c r="CS32" t="b">
        <f t="shared" si="44"/>
        <v>1</v>
      </c>
      <c r="CT32" t="b">
        <f t="shared" si="45"/>
        <v>1</v>
      </c>
      <c r="CU32" t="b">
        <f t="shared" si="46"/>
        <v>1</v>
      </c>
      <c r="CV32" s="84" t="b">
        <f t="shared" si="47"/>
        <v>1</v>
      </c>
      <c r="CW32" t="b">
        <f t="shared" si="48"/>
        <v>0</v>
      </c>
      <c r="CX32" t="b">
        <f t="shared" si="49"/>
        <v>0</v>
      </c>
      <c r="CY32" t="b">
        <f t="shared" si="50"/>
        <v>1</v>
      </c>
      <c r="CZ32" t="b">
        <f t="shared" si="51"/>
        <v>1</v>
      </c>
      <c r="DA32" s="84">
        <f t="shared" si="52"/>
        <v>1</v>
      </c>
      <c r="DB32" t="b">
        <f t="shared" si="53"/>
        <v>0</v>
      </c>
    </row>
    <row r="33" spans="1:106">
      <c r="A33" s="9">
        <v>978</v>
      </c>
      <c r="B33" s="3">
        <v>2</v>
      </c>
      <c r="C33" s="3" t="s">
        <v>1326</v>
      </c>
      <c r="D33" s="3" t="str">
        <f t="shared" si="0"/>
        <v>BM_1_35-1_dk_0125</v>
      </c>
      <c r="E33" s="3" t="str">
        <f t="shared" si="1"/>
        <v>0125</v>
      </c>
      <c r="F33" s="3">
        <v>121650.79700000001</v>
      </c>
      <c r="G33" s="15">
        <v>413988.75</v>
      </c>
      <c r="H33" s="35" t="str">
        <f t="shared" si="2"/>
        <v>ja</v>
      </c>
      <c r="I33" s="42">
        <v>42</v>
      </c>
      <c r="J33" s="20" t="s">
        <v>370</v>
      </c>
      <c r="K33" s="21">
        <v>10000</v>
      </c>
      <c r="L33" s="28">
        <f t="shared" si="54"/>
        <v>1</v>
      </c>
      <c r="M33" s="28">
        <f t="shared" si="55"/>
        <v>1</v>
      </c>
      <c r="N33" s="56">
        <f t="shared" si="3"/>
        <v>10000</v>
      </c>
      <c r="O33" s="33">
        <f t="shared" si="56"/>
        <v>92.534913205790502</v>
      </c>
      <c r="P33" s="37">
        <f t="shared" si="4"/>
        <v>108.36569127265116</v>
      </c>
      <c r="Q33" s="9" t="s">
        <v>12</v>
      </c>
      <c r="R33" s="55" t="s">
        <v>12</v>
      </c>
      <c r="S33" s="55">
        <v>2.9990000000000001</v>
      </c>
      <c r="T33" s="55">
        <v>3.2240000000000002</v>
      </c>
      <c r="U33" s="55">
        <v>3.4449999999999998</v>
      </c>
      <c r="V33" s="3">
        <v>3.64</v>
      </c>
      <c r="W33" s="3">
        <v>3.8650000000000002</v>
      </c>
      <c r="X33" s="3" t="s">
        <v>12</v>
      </c>
      <c r="Y33" s="3">
        <v>4.3019999999999996</v>
      </c>
      <c r="Z33" s="15" t="s">
        <v>12</v>
      </c>
      <c r="AA33" s="10">
        <f t="shared" si="5"/>
        <v>3.8650000000000002</v>
      </c>
      <c r="AB33" s="9">
        <f t="shared" si="6"/>
        <v>0.42000000000000037</v>
      </c>
      <c r="AC33" s="10">
        <f t="shared" si="7"/>
        <v>0.43699999999999939</v>
      </c>
      <c r="AD33" s="9" t="s">
        <v>12</v>
      </c>
      <c r="AE33" s="55" t="s">
        <v>12</v>
      </c>
      <c r="AF33" s="55">
        <v>0.74199999999999999</v>
      </c>
      <c r="AG33" s="55">
        <v>0.80500000000000005</v>
      </c>
      <c r="AH33" s="55">
        <v>0.878</v>
      </c>
      <c r="AI33" s="3">
        <v>0.94599999999999995</v>
      </c>
      <c r="AJ33" s="3">
        <v>1.0209999999999999</v>
      </c>
      <c r="AK33" s="3" t="s">
        <v>12</v>
      </c>
      <c r="AL33" s="3">
        <v>1.169</v>
      </c>
      <c r="AM33" s="15" t="s">
        <v>12</v>
      </c>
      <c r="AN33" s="10">
        <f t="shared" si="8"/>
        <v>1.0209999999999999</v>
      </c>
      <c r="AO33" s="9">
        <f t="shared" si="9"/>
        <v>0.1429999999999999</v>
      </c>
      <c r="AP33" s="10">
        <f t="shared" si="10"/>
        <v>0.14800000000000013</v>
      </c>
      <c r="AQ33" s="9" t="s">
        <v>12</v>
      </c>
      <c r="AR33" s="55" t="s">
        <v>12</v>
      </c>
      <c r="AS33" s="55">
        <v>2.8759999999999999</v>
      </c>
      <c r="AT33" s="55">
        <v>2.9889999999999999</v>
      </c>
      <c r="AU33" s="55">
        <v>3.1120000000000001</v>
      </c>
      <c r="AV33" s="3">
        <v>3.222</v>
      </c>
      <c r="AW33" s="3">
        <v>3.3359999999999999</v>
      </c>
      <c r="AX33" s="3" t="s">
        <v>12</v>
      </c>
      <c r="AY33" s="3">
        <v>3.5470000000000002</v>
      </c>
      <c r="AZ33" s="15" t="s">
        <v>12</v>
      </c>
      <c r="BA33" s="10">
        <f t="shared" si="11"/>
        <v>3.3359999999999999</v>
      </c>
      <c r="BB33" s="9">
        <f t="shared" si="12"/>
        <v>0.22399999999999975</v>
      </c>
      <c r="BC33" s="10">
        <f t="shared" si="13"/>
        <v>0.2110000000000003</v>
      </c>
      <c r="BD33" s="9">
        <v>3.8039999999999998</v>
      </c>
      <c r="BE33" s="3">
        <v>4.3109999999999999</v>
      </c>
      <c r="BF33" s="15">
        <v>4.9169999999999998</v>
      </c>
      <c r="BG33" s="15">
        <f t="shared" si="14"/>
        <v>4.3109999999999999</v>
      </c>
      <c r="BH33" s="9">
        <f t="shared" si="15"/>
        <v>0.50700000000000012</v>
      </c>
      <c r="BI33" s="10">
        <f t="shared" si="16"/>
        <v>0.60599999999999987</v>
      </c>
      <c r="BJ33" s="9">
        <v>3.7549999999999999</v>
      </c>
      <c r="BK33" s="3">
        <v>4.2560000000000002</v>
      </c>
      <c r="BL33" s="15">
        <v>4.8520000000000003</v>
      </c>
      <c r="BM33" s="15">
        <f t="shared" si="17"/>
        <v>4.2560000000000002</v>
      </c>
      <c r="BN33" s="9">
        <f t="shared" si="18"/>
        <v>0.50100000000000033</v>
      </c>
      <c r="BO33" s="10">
        <f t="shared" si="19"/>
        <v>0.59600000000000009</v>
      </c>
      <c r="BP33">
        <f t="shared" si="20"/>
        <v>0</v>
      </c>
      <c r="BQ33" s="93">
        <f t="shared" si="21"/>
        <v>1.2071428571428564</v>
      </c>
      <c r="BR33" s="93">
        <f t="shared" si="22"/>
        <v>1.1928571428571426</v>
      </c>
      <c r="BS33" s="93" t="str">
        <f>VLOOKUP(C33,'Koppeling locatie - aslocatie'!$A$2:$C$8139,2,FALSE)</f>
        <v>bema247</v>
      </c>
      <c r="BT33" s="93">
        <f>VLOOKUP($BS33,aslocaties_v01!$C$3:$AA$500,MATCH($K$3/10,aslocaties_v01!$C$2:$X$2),FALSE)</f>
        <v>3.4569999999999999</v>
      </c>
      <c r="BU33" s="93">
        <f>VLOOKUP(BS33,aslocaties_v01!$C$3:$AA$500,MATCH($K$3,aslocaties_v01!$C$2:$X$2),FALSE)</f>
        <v>3.8740000000000001</v>
      </c>
      <c r="BV33" s="93">
        <f>VLOOKUP(BS33,aslocaties_v01!$C$3:$AA$500,MATCH($K$3*10,aslocaties_v01!$C$2:$Y$2),FALSE)</f>
        <v>4.306</v>
      </c>
      <c r="BW33" s="93">
        <f t="shared" si="23"/>
        <v>0.41700000000000026</v>
      </c>
      <c r="BX33" s="93">
        <f t="shared" si="24"/>
        <v>0.43199999999999994</v>
      </c>
      <c r="BY33" s="94">
        <f t="shared" si="25"/>
        <v>7.1428571428574505E-3</v>
      </c>
      <c r="BZ33" s="94">
        <f t="shared" si="26"/>
        <v>1.1441647597252746E-2</v>
      </c>
      <c r="CA33" s="94">
        <f t="shared" si="27"/>
        <v>1.2000000000000011E-2</v>
      </c>
      <c r="CB33">
        <f t="shared" si="28"/>
        <v>8.999999999999897E-3</v>
      </c>
      <c r="CC33" s="58">
        <f t="shared" si="29"/>
        <v>4.0000000000004476E-3</v>
      </c>
      <c r="CD33" s="95" t="b">
        <f t="shared" si="30"/>
        <v>0</v>
      </c>
      <c r="CE33" s="96" t="b">
        <f t="shared" si="31"/>
        <v>1</v>
      </c>
      <c r="CF33" t="b">
        <f t="shared" si="32"/>
        <v>1</v>
      </c>
      <c r="CG33" t="b">
        <f t="shared" si="33"/>
        <v>1</v>
      </c>
      <c r="CH33" s="84" t="b">
        <f t="shared" si="34"/>
        <v>1</v>
      </c>
      <c r="CI33">
        <f t="shared" si="35"/>
        <v>1.0209999999999999</v>
      </c>
      <c r="CJ33" t="b">
        <f t="shared" si="36"/>
        <v>1</v>
      </c>
      <c r="CK33" t="b">
        <f t="shared" si="37"/>
        <v>1</v>
      </c>
      <c r="CL33" s="84" t="b">
        <f t="shared" si="57"/>
        <v>1</v>
      </c>
      <c r="CM33">
        <f t="shared" si="38"/>
        <v>3.3359999999999999</v>
      </c>
      <c r="CN33" t="b">
        <f t="shared" si="39"/>
        <v>1</v>
      </c>
      <c r="CO33" s="84">
        <f t="shared" si="40"/>
        <v>5.8809712974870053E-2</v>
      </c>
      <c r="CP33" t="b">
        <f t="shared" si="41"/>
        <v>1</v>
      </c>
      <c r="CQ33" s="96" t="b">
        <f t="shared" si="42"/>
        <v>1</v>
      </c>
      <c r="CR33" t="b">
        <f t="shared" si="43"/>
        <v>0</v>
      </c>
      <c r="CS33" t="b">
        <f t="shared" si="44"/>
        <v>0</v>
      </c>
      <c r="CT33" t="b">
        <f t="shared" si="45"/>
        <v>1</v>
      </c>
      <c r="CU33" t="b">
        <f t="shared" si="46"/>
        <v>1</v>
      </c>
      <c r="CV33" s="84" t="b">
        <f t="shared" si="47"/>
        <v>1</v>
      </c>
      <c r="CW33" t="b">
        <f t="shared" si="48"/>
        <v>0</v>
      </c>
      <c r="CX33" t="b">
        <f t="shared" si="49"/>
        <v>0</v>
      </c>
      <c r="CY33" t="b">
        <f t="shared" si="50"/>
        <v>1</v>
      </c>
      <c r="CZ33" t="b">
        <f t="shared" si="51"/>
        <v>1</v>
      </c>
      <c r="DA33" s="84">
        <f t="shared" si="52"/>
        <v>2</v>
      </c>
      <c r="DB33" t="b">
        <f t="shared" si="53"/>
        <v>0</v>
      </c>
    </row>
    <row r="34" spans="1:106">
      <c r="A34" s="9">
        <v>979</v>
      </c>
      <c r="B34" s="3">
        <v>2</v>
      </c>
      <c r="C34" s="3" t="s">
        <v>1327</v>
      </c>
      <c r="D34" s="3" t="str">
        <f t="shared" si="0"/>
        <v>BM_1_35-1_dk_0126</v>
      </c>
      <c r="E34" s="3" t="str">
        <f t="shared" si="1"/>
        <v>0126</v>
      </c>
      <c r="F34" s="3">
        <v>121559.719</v>
      </c>
      <c r="G34" s="15">
        <v>414047.46899999998</v>
      </c>
      <c r="H34" s="35" t="str">
        <f t="shared" si="2"/>
        <v>ja</v>
      </c>
      <c r="I34" s="42">
        <v>32</v>
      </c>
      <c r="J34" s="20" t="s">
        <v>370</v>
      </c>
      <c r="K34" s="21">
        <v>10000</v>
      </c>
      <c r="L34" s="28">
        <f t="shared" si="54"/>
        <v>1</v>
      </c>
      <c r="M34" s="28">
        <f t="shared" si="55"/>
        <v>1</v>
      </c>
      <c r="N34" s="56">
        <f t="shared" si="3"/>
        <v>10000</v>
      </c>
      <c r="O34" s="33">
        <f t="shared" si="56"/>
        <v>108.36569127265116</v>
      </c>
      <c r="P34" s="37">
        <f t="shared" si="4"/>
        <v>105.46950843252509</v>
      </c>
      <c r="Q34" s="9" t="s">
        <v>12</v>
      </c>
      <c r="R34" s="55" t="s">
        <v>12</v>
      </c>
      <c r="S34" s="55">
        <v>2.9980000000000002</v>
      </c>
      <c r="T34" s="55">
        <v>3.2229999999999999</v>
      </c>
      <c r="U34" s="55">
        <v>3.444</v>
      </c>
      <c r="V34" s="3">
        <v>3.6389999999999998</v>
      </c>
      <c r="W34" s="3">
        <v>3.8639999999999999</v>
      </c>
      <c r="X34" s="3" t="s">
        <v>12</v>
      </c>
      <c r="Y34" s="3">
        <v>4.3</v>
      </c>
      <c r="Z34" s="15" t="s">
        <v>12</v>
      </c>
      <c r="AA34" s="10">
        <f t="shared" si="5"/>
        <v>3.8639999999999999</v>
      </c>
      <c r="AB34" s="9">
        <f t="shared" si="6"/>
        <v>0.41999999999999993</v>
      </c>
      <c r="AC34" s="10">
        <f t="shared" si="7"/>
        <v>0.43599999999999994</v>
      </c>
      <c r="AD34" s="9" t="s">
        <v>12</v>
      </c>
      <c r="AE34" s="55" t="s">
        <v>12</v>
      </c>
      <c r="AF34" s="55">
        <v>0.76</v>
      </c>
      <c r="AG34" s="55">
        <v>0.82699999999999996</v>
      </c>
      <c r="AH34" s="55">
        <v>0.90200000000000002</v>
      </c>
      <c r="AI34" s="3">
        <v>0.97199999999999998</v>
      </c>
      <c r="AJ34" s="3">
        <v>1.05</v>
      </c>
      <c r="AK34" s="3" t="s">
        <v>12</v>
      </c>
      <c r="AL34" s="3">
        <v>1.2030000000000001</v>
      </c>
      <c r="AM34" s="15" t="s">
        <v>12</v>
      </c>
      <c r="AN34" s="10">
        <f t="shared" si="8"/>
        <v>1.05</v>
      </c>
      <c r="AO34" s="9">
        <f t="shared" si="9"/>
        <v>0.14800000000000002</v>
      </c>
      <c r="AP34" s="10">
        <f t="shared" si="10"/>
        <v>0.15300000000000002</v>
      </c>
      <c r="AQ34" s="9" t="s">
        <v>12</v>
      </c>
      <c r="AR34" s="55" t="s">
        <v>12</v>
      </c>
      <c r="AS34" s="55">
        <v>2.9140000000000001</v>
      </c>
      <c r="AT34" s="55">
        <v>3.028</v>
      </c>
      <c r="AU34" s="55">
        <v>3.1509999999999998</v>
      </c>
      <c r="AV34" s="3">
        <v>3.2639999999999998</v>
      </c>
      <c r="AW34" s="3">
        <v>3.379</v>
      </c>
      <c r="AX34" s="3" t="s">
        <v>12</v>
      </c>
      <c r="AY34" s="3">
        <v>3.5920000000000001</v>
      </c>
      <c r="AZ34" s="15" t="s">
        <v>12</v>
      </c>
      <c r="BA34" s="10">
        <f t="shared" si="11"/>
        <v>3.379</v>
      </c>
      <c r="BB34" s="9">
        <f t="shared" si="12"/>
        <v>0.2280000000000002</v>
      </c>
      <c r="BC34" s="10">
        <f t="shared" si="13"/>
        <v>0.21300000000000008</v>
      </c>
      <c r="BD34" s="9">
        <v>3.988</v>
      </c>
      <c r="BE34" s="3">
        <v>4.5529999999999999</v>
      </c>
      <c r="BF34" s="15">
        <v>5.2549999999999999</v>
      </c>
      <c r="BG34" s="15">
        <f t="shared" si="14"/>
        <v>4.5529999999999999</v>
      </c>
      <c r="BH34" s="9">
        <f t="shared" si="15"/>
        <v>0.56499999999999995</v>
      </c>
      <c r="BI34" s="10">
        <f t="shared" si="16"/>
        <v>0.70199999999999996</v>
      </c>
      <c r="BJ34" s="9">
        <v>3.9359999999999999</v>
      </c>
      <c r="BK34" s="3">
        <v>4.4960000000000004</v>
      </c>
      <c r="BL34" s="15">
        <v>5.1929999999999996</v>
      </c>
      <c r="BM34" s="15">
        <f t="shared" si="17"/>
        <v>4.4960000000000004</v>
      </c>
      <c r="BN34" s="9">
        <f t="shared" si="18"/>
        <v>0.5600000000000005</v>
      </c>
      <c r="BO34" s="10">
        <f t="shared" si="19"/>
        <v>0.69699999999999918</v>
      </c>
      <c r="BP34">
        <f t="shared" si="20"/>
        <v>0</v>
      </c>
      <c r="BQ34" s="93">
        <f t="shared" si="21"/>
        <v>1.3452380952380953</v>
      </c>
      <c r="BR34" s="93">
        <f t="shared" si="22"/>
        <v>1.3333333333333348</v>
      </c>
      <c r="BS34" s="93" t="str">
        <f>VLOOKUP(C34,'Koppeling locatie - aslocatie'!$A$2:$C$8139,2,FALSE)</f>
        <v>bema247</v>
      </c>
      <c r="BT34" s="93">
        <f>VLOOKUP($BS34,aslocaties_v01!$C$3:$AA$500,MATCH($K$3/10,aslocaties_v01!$C$2:$X$2),FALSE)</f>
        <v>3.4569999999999999</v>
      </c>
      <c r="BU34" s="93">
        <f>VLOOKUP(BS34,aslocaties_v01!$C$3:$AA$500,MATCH($K$3,aslocaties_v01!$C$2:$X$2),FALSE)</f>
        <v>3.8740000000000001</v>
      </c>
      <c r="BV34" s="93">
        <f>VLOOKUP(BS34,aslocaties_v01!$C$3:$AA$500,MATCH($K$3*10,aslocaties_v01!$C$2:$Y$2),FALSE)</f>
        <v>4.306</v>
      </c>
      <c r="BW34" s="93">
        <f t="shared" si="23"/>
        <v>0.41700000000000026</v>
      </c>
      <c r="BX34" s="93">
        <f t="shared" si="24"/>
        <v>0.43199999999999994</v>
      </c>
      <c r="BY34" s="94">
        <f t="shared" si="25"/>
        <v>7.1428571428563403E-3</v>
      </c>
      <c r="BZ34" s="94">
        <f t="shared" si="26"/>
        <v>9.1743119266055606E-3</v>
      </c>
      <c r="CA34" s="94">
        <f t="shared" si="27"/>
        <v>1.2999999999999901E-2</v>
      </c>
      <c r="CB34">
        <f t="shared" si="28"/>
        <v>1.0000000000000231E-2</v>
      </c>
      <c r="CC34" s="58">
        <f t="shared" si="29"/>
        <v>6.0000000000002274E-3</v>
      </c>
      <c r="CD34" s="95" t="b">
        <f t="shared" si="30"/>
        <v>0</v>
      </c>
      <c r="CE34" s="96" t="b">
        <f t="shared" si="31"/>
        <v>1</v>
      </c>
      <c r="CF34" t="b">
        <f t="shared" si="32"/>
        <v>1</v>
      </c>
      <c r="CG34" t="b">
        <f t="shared" si="33"/>
        <v>1</v>
      </c>
      <c r="CH34" s="84" t="b">
        <f t="shared" si="34"/>
        <v>1</v>
      </c>
      <c r="CI34">
        <f t="shared" si="35"/>
        <v>1.05</v>
      </c>
      <c r="CJ34" t="b">
        <f t="shared" si="36"/>
        <v>1</v>
      </c>
      <c r="CK34" t="b">
        <f t="shared" si="37"/>
        <v>1</v>
      </c>
      <c r="CL34" s="84" t="b">
        <f t="shared" si="57"/>
        <v>1</v>
      </c>
      <c r="CM34">
        <f t="shared" si="38"/>
        <v>3.379</v>
      </c>
      <c r="CN34" t="b">
        <f t="shared" si="39"/>
        <v>1</v>
      </c>
      <c r="CO34" s="84">
        <f t="shared" si="40"/>
        <v>5.8950611871307131E-2</v>
      </c>
      <c r="CP34" t="b">
        <f t="shared" si="41"/>
        <v>1</v>
      </c>
      <c r="CQ34" s="96" t="b">
        <f t="shared" si="42"/>
        <v>1</v>
      </c>
      <c r="CR34" t="b">
        <f t="shared" si="43"/>
        <v>0</v>
      </c>
      <c r="CS34" t="b">
        <f t="shared" si="44"/>
        <v>0</v>
      </c>
      <c r="CT34" t="b">
        <f t="shared" si="45"/>
        <v>1</v>
      </c>
      <c r="CU34" t="b">
        <f t="shared" si="46"/>
        <v>1</v>
      </c>
      <c r="CV34" s="84" t="b">
        <f t="shared" si="47"/>
        <v>1</v>
      </c>
      <c r="CW34" t="b">
        <f t="shared" si="48"/>
        <v>0</v>
      </c>
      <c r="CX34" t="b">
        <f t="shared" si="49"/>
        <v>1</v>
      </c>
      <c r="CY34" t="b">
        <f t="shared" si="50"/>
        <v>1</v>
      </c>
      <c r="CZ34" t="b">
        <f t="shared" si="51"/>
        <v>1</v>
      </c>
      <c r="DA34" s="84">
        <f t="shared" si="52"/>
        <v>2</v>
      </c>
      <c r="DB34" t="b">
        <f t="shared" si="53"/>
        <v>0</v>
      </c>
    </row>
    <row r="35" spans="1:106">
      <c r="A35" s="9">
        <v>980</v>
      </c>
      <c r="B35" s="3">
        <v>2</v>
      </c>
      <c r="C35" s="3" t="s">
        <v>1328</v>
      </c>
      <c r="D35" s="3" t="str">
        <f t="shared" ref="D35:D66" si="58">IF(ISERROR(FIND("_",C35)),C35,LEFT(C35,LEN(C35)-LEN(RIGHT(C35,LEN(C35)-FIND("~",SUBSTITUTE(C35,"_","~",LEN(C35)-LEN(SUBSTITUTE(C35,"_",""))))))) &amp; TEXT(INT(RIGHT(C35,LEN(C35)-FIND("~",SUBSTITUTE(C35,"_","~",LEN(C35)-LEN(SUBSTITUTE(C35,"_","")))))), "0000") )</f>
        <v>BM_1_35-1_dk_0127</v>
      </c>
      <c r="E35" s="3" t="str">
        <f t="shared" ref="E35:E66" si="59">TEXT(INT(RIGHT(C35,LEN(C35)-FIND("~",SUBSTITUTE(C35,"_","~",LEN(C35)-LEN(SUBSTITUTE(C35,"_","")))))), "0000")</f>
        <v>0127</v>
      </c>
      <c r="F35" s="3">
        <v>121471.54700000001</v>
      </c>
      <c r="G35" s="15">
        <v>414105.34399999998</v>
      </c>
      <c r="H35" s="35" t="str">
        <f t="shared" ref="H35:H66" si="60">IF(COUNTIF(C:C, "="&amp;C35)=1,"ja", "nee")</f>
        <v>ja</v>
      </c>
      <c r="I35" s="42">
        <v>32</v>
      </c>
      <c r="J35" s="20" t="s">
        <v>370</v>
      </c>
      <c r="K35" s="21">
        <v>10000</v>
      </c>
      <c r="L35" s="28">
        <f t="shared" si="54"/>
        <v>1</v>
      </c>
      <c r="M35" s="28">
        <f t="shared" si="55"/>
        <v>1</v>
      </c>
      <c r="N35" s="56">
        <f t="shared" ref="N35:N66" si="61">INT(K35/L35*M35)</f>
        <v>10000</v>
      </c>
      <c r="O35" s="33">
        <f t="shared" si="56"/>
        <v>105.46950843252509</v>
      </c>
      <c r="P35" s="37">
        <f t="shared" ref="P35:P66" si="62">SQRT((F35-F36)^2+(G35-G36)^2)</f>
        <v>92.319594810641647</v>
      </c>
      <c r="Q35" s="9" t="s">
        <v>12</v>
      </c>
      <c r="R35" s="55" t="s">
        <v>12</v>
      </c>
      <c r="S35" s="55">
        <v>2.9969999999999999</v>
      </c>
      <c r="T35" s="55">
        <v>3.222</v>
      </c>
      <c r="U35" s="55">
        <v>3.4430000000000001</v>
      </c>
      <c r="V35" s="3">
        <v>3.6379999999999999</v>
      </c>
      <c r="W35" s="3">
        <v>3.863</v>
      </c>
      <c r="X35" s="3" t="s">
        <v>12</v>
      </c>
      <c r="Y35" s="3">
        <v>4.2990000000000004</v>
      </c>
      <c r="Z35" s="15" t="s">
        <v>12</v>
      </c>
      <c r="AA35" s="10">
        <f t="shared" ref="AA35:AA66" si="63">LOOKUP($K35,$Q$2:$Z$2,Q35:Z35)</f>
        <v>3.863</v>
      </c>
      <c r="AB35" s="9">
        <f t="shared" ref="AB35:AB66" si="64">LOOKUP($K35,$Q$2:$Z$2,Q35:Z35)-LOOKUP(0.1*$K35,$Q$2:$Z$2,Q35:Z35)</f>
        <v>0.41999999999999993</v>
      </c>
      <c r="AC35" s="10">
        <f t="shared" ref="AC35:AC66" si="65">LOOKUP(10*$K35,$Q$2:$Z$2,Q35:Z35)-LOOKUP($K35,$Q$2:$Z$2,Q35:Z35)</f>
        <v>0.43600000000000039</v>
      </c>
      <c r="AD35" s="9" t="s">
        <v>12</v>
      </c>
      <c r="AE35" s="55" t="s">
        <v>12</v>
      </c>
      <c r="AF35" s="55">
        <v>0.84</v>
      </c>
      <c r="AG35" s="55">
        <v>0.91800000000000004</v>
      </c>
      <c r="AH35" s="55">
        <v>1.0049999999999999</v>
      </c>
      <c r="AI35" s="3">
        <v>1.0860000000000001</v>
      </c>
      <c r="AJ35" s="3">
        <v>1.1759999999999999</v>
      </c>
      <c r="AK35" s="3" t="s">
        <v>12</v>
      </c>
      <c r="AL35" s="3">
        <v>1.349</v>
      </c>
      <c r="AM35" s="15" t="s">
        <v>12</v>
      </c>
      <c r="AN35" s="10">
        <f t="shared" ref="AN35:AN66" si="66">LOOKUP($K35,$Q$2:$Z$2,AD35:AM35)</f>
        <v>1.1759999999999999</v>
      </c>
      <c r="AO35" s="9">
        <f t="shared" ref="AO35:AO66" si="67">LOOKUP($K35,$Q$2:$Z$2,AD35:AM35)-LOOKUP(0.1*$K35,$Q$2:$Z$2,AD35:AM35)</f>
        <v>0.17100000000000004</v>
      </c>
      <c r="AP35" s="10">
        <f t="shared" ref="AP35:AP66" si="68">LOOKUP(10*$K35,$Q$2:$Z$2,AD35:AM35)-LOOKUP($K35,$Q$2:$Z$2,AD35:AM35)</f>
        <v>0.17300000000000004</v>
      </c>
      <c r="AQ35" s="9" t="s">
        <v>12</v>
      </c>
      <c r="AR35" s="55" t="s">
        <v>12</v>
      </c>
      <c r="AS35" s="55">
        <v>3.1259999999999999</v>
      </c>
      <c r="AT35" s="55">
        <v>3.25</v>
      </c>
      <c r="AU35" s="55">
        <v>3.3879999999999999</v>
      </c>
      <c r="AV35" s="3">
        <v>3.5139999999999998</v>
      </c>
      <c r="AW35" s="3">
        <v>3.6429999999999998</v>
      </c>
      <c r="AX35" s="3" t="s">
        <v>12</v>
      </c>
      <c r="AY35" s="3">
        <v>3.8719999999999999</v>
      </c>
      <c r="AZ35" s="15" t="s">
        <v>12</v>
      </c>
      <c r="BA35" s="10">
        <f t="shared" ref="BA35:BA66" si="69">LOOKUP($K35,$Q$2:$Z$2,AQ35:AZ35)</f>
        <v>3.6429999999999998</v>
      </c>
      <c r="BB35" s="9">
        <f t="shared" ref="BB35:BB66" si="70">LOOKUP($K35,$Q$2:$Z$2,AQ35:AZ35)-LOOKUP(0.1*$K35,$Q$2:$Z$2,AQ35:AZ35)</f>
        <v>0.25499999999999989</v>
      </c>
      <c r="BC35" s="10">
        <f t="shared" ref="BC35:BC66" si="71">LOOKUP(10*$K35,$Q$2:$Z$2,AQ35:AZ35)-LOOKUP($K35,$Q$2:$Z$2,AQ35:AZ35)</f>
        <v>0.22900000000000009</v>
      </c>
      <c r="BD35" s="9">
        <v>4.1669999999999998</v>
      </c>
      <c r="BE35" s="3">
        <v>4.7679999999999998</v>
      </c>
      <c r="BF35" s="15">
        <v>5.5279999999999996</v>
      </c>
      <c r="BG35" s="15">
        <f t="shared" ref="BG35:BG66" si="72">LOOKUP($N35,$BD$2:$BF$2,BD35:BF35)</f>
        <v>4.7679999999999998</v>
      </c>
      <c r="BH35" s="9">
        <f t="shared" ref="BH35:BH66" si="73">BE35-BD35</f>
        <v>0.60099999999999998</v>
      </c>
      <c r="BI35" s="10">
        <f t="shared" ref="BI35:BI66" si="74">BF35-BE35</f>
        <v>0.75999999999999979</v>
      </c>
      <c r="BJ35" s="9">
        <v>4.0739999999999998</v>
      </c>
      <c r="BK35" s="3">
        <v>4.6669999999999998</v>
      </c>
      <c r="BL35" s="15">
        <v>5.4180000000000001</v>
      </c>
      <c r="BM35" s="15">
        <f t="shared" ref="BM35:BM66" si="75">LOOKUP($N35,$BD$2:$BF$2,BJ35:BL35)</f>
        <v>4.6669999999999998</v>
      </c>
      <c r="BN35" s="9">
        <f t="shared" ref="BN35:BN66" si="76">BK35-BJ35</f>
        <v>0.59299999999999997</v>
      </c>
      <c r="BO35" s="10">
        <f t="shared" ref="BO35:BO66" si="77">BL35-BK35</f>
        <v>0.75100000000000033</v>
      </c>
      <c r="BP35">
        <f t="shared" ref="BP35:BP66" si="78">IF(AND(ISERROR(FIND("Fout",Q35)), ISERROR(FIND("Fout",AD35)), ISERROR(FIND("Fout",AQ35)), ISERROR(FIND( "Fout",BD35)), ISERROR(FIND( "Fout",BJ35))),0,1)</f>
        <v>0</v>
      </c>
      <c r="BQ35" s="93">
        <f t="shared" ref="BQ35:BQ66" si="79">IF(AB35=0, -1, BH35/AB35)</f>
        <v>1.4309523809523812</v>
      </c>
      <c r="BR35" s="93">
        <f t="shared" ref="BR35:BR66" si="80">IF(AB35=0,-1,BN35/AB35)</f>
        <v>1.411904761904762</v>
      </c>
      <c r="BS35" s="93" t="str">
        <f>VLOOKUP(C35,'Koppeling locatie - aslocatie'!$A$2:$C$8139,2,FALSE)</f>
        <v>bema247</v>
      </c>
      <c r="BT35" s="93">
        <f>VLOOKUP($BS35,aslocaties_v01!$C$3:$AA$500,MATCH($K$3/10,aslocaties_v01!$C$2:$X$2),FALSE)</f>
        <v>3.4569999999999999</v>
      </c>
      <c r="BU35" s="93">
        <f>VLOOKUP(BS35,aslocaties_v01!$C$3:$AA$500,MATCH($K$3,aslocaties_v01!$C$2:$X$2),FALSE)</f>
        <v>3.8740000000000001</v>
      </c>
      <c r="BV35" s="93">
        <f>VLOOKUP(BS35,aslocaties_v01!$C$3:$AA$500,MATCH($K$3*10,aslocaties_v01!$C$2:$Y$2),FALSE)</f>
        <v>4.306</v>
      </c>
      <c r="BW35" s="93">
        <f t="shared" ref="BW35:BW66" si="81">BU35-BT35</f>
        <v>0.41700000000000026</v>
      </c>
      <c r="BX35" s="93">
        <f t="shared" ref="BX35:BX66" si="82">BV35-BU35</f>
        <v>0.43199999999999994</v>
      </c>
      <c r="BY35" s="94">
        <f t="shared" ref="BY35:BY66" si="83">IFERROR(ABS(1-BW35/AB35), 999)</f>
        <v>7.1428571428563403E-3</v>
      </c>
      <c r="BZ35" s="94">
        <f t="shared" ref="BZ35:BZ66" si="84">IFERROR(ABS(1-BX35/AC35), 999)</f>
        <v>9.1743119266065598E-3</v>
      </c>
      <c r="CA35" s="94">
        <f t="shared" ref="CA35:CA66" si="85">ABS(LOOKUP(0.1*$K35,$Q$2:$Z$2,Q35:Z35)-BT35)</f>
        <v>1.399999999999979E-2</v>
      </c>
      <c r="CB35">
        <f t="shared" ref="CB35:CB66" si="86">ABS(LOOKUP($K35,$Q$2:$Z$2,Q35:Z35)-BU35)</f>
        <v>1.1000000000000121E-2</v>
      </c>
      <c r="CC35" s="58">
        <f t="shared" ref="CC35:CC66" si="87">ABS(LOOKUP(10*$K35,$Q$2:$Z$2,Q35:Z35)-BV35)</f>
        <v>6.9999999999996732E-3</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1.1759999999999999</v>
      </c>
      <c r="CJ35" t="b">
        <f t="shared" ref="CJ35:CJ66" si="94">CI35&lt;AVERAGE(CI:CI)+3*STDEV(CI:CI)</f>
        <v>1</v>
      </c>
      <c r="CK35" t="b">
        <f t="shared" ref="CK35:CK66" si="95">AN35&lt;1.25</f>
        <v>1</v>
      </c>
      <c r="CL35" s="84" t="b">
        <f t="shared" si="57"/>
        <v>1</v>
      </c>
      <c r="CM35">
        <f t="shared" ref="CM35:CM66" si="96">IF(CL35,BA35,"")</f>
        <v>3.6429999999999998</v>
      </c>
      <c r="CN35" t="b">
        <f t="shared" ref="CN35:CN66" si="97">CM35&lt;AVERAGE(CM:CM)+3*STDEV(CM:CM)</f>
        <v>1</v>
      </c>
      <c r="CO35" s="84">
        <f t="shared" ref="CO35:CO66" si="98">IF(BA35=0, -1, AN35/(1.56*BA35^2))</f>
        <v>5.6802098538460563E-2</v>
      </c>
      <c r="CP35" t="b">
        <f t="shared" ref="CP35:CP66" si="99">OR(CO35&gt;0.035, CO35&lt;0.065)</f>
        <v>1</v>
      </c>
      <c r="CQ35" s="96" t="b">
        <f t="shared" ref="CQ35:CQ66" si="100">IF(O35="-", "-", ABS(AA35-AA34)&lt;O35*$CR$1)</f>
        <v>1</v>
      </c>
      <c r="CR35" t="b">
        <f t="shared" ref="CR35:CR66" si="101">IF(O35="-","-",ABS(BG35-BG34)&lt;O35*$CS$1)</f>
        <v>0</v>
      </c>
      <c r="CS35" t="b">
        <f t="shared" ref="CS35:CS66" si="102">IF(O35="-","-",ABS(BM35-BM34)&lt;O35*$CT$1)</f>
        <v>1</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0</v>
      </c>
      <c r="CX35" t="b">
        <f t="shared" ref="CX35:CX66" si="107">IF(P35="-","-",ABS(BM36-BM35)&lt;P35*$CT$1)</f>
        <v>0</v>
      </c>
      <c r="CY35" t="b">
        <f t="shared" ref="CY35:CY66" si="108">IF(P35="-","-",ABS(AN36-AN35)&lt;P35*$CU$1)</f>
        <v>1</v>
      </c>
      <c r="CZ35" t="b">
        <f t="shared" ref="CZ35:CZ66" si="109">IF(P35="-","-",ABS(BA35-BA36)&lt;P35*$CV$1)</f>
        <v>1</v>
      </c>
      <c r="DA35" s="84">
        <f t="shared" ref="DA35:DA66" si="110">IFERROR(IF(AND(CQ35:CU35),0,1), 0)+IFERROR(IF(AND(CV35:CZ35),0,1),0)</f>
        <v>2</v>
      </c>
      <c r="DB35" t="b">
        <f t="shared" ref="DB35:DB66" si="111">AND(DA35&gt;0,CD35)</f>
        <v>0</v>
      </c>
    </row>
    <row r="36" spans="1:106">
      <c r="A36" s="9">
        <v>981</v>
      </c>
      <c r="B36" s="3">
        <v>2</v>
      </c>
      <c r="C36" s="3" t="s">
        <v>1329</v>
      </c>
      <c r="D36" s="3" t="str">
        <f t="shared" si="58"/>
        <v>BM_1_35-1_dk_0128</v>
      </c>
      <c r="E36" s="3" t="str">
        <f t="shared" si="59"/>
        <v>0128</v>
      </c>
      <c r="F36" s="3">
        <v>121384.42200000001</v>
      </c>
      <c r="G36" s="15">
        <v>414135.875</v>
      </c>
      <c r="H36" s="35" t="str">
        <f t="shared" si="60"/>
        <v>ja</v>
      </c>
      <c r="I36" s="42">
        <v>12</v>
      </c>
      <c r="J36" s="20" t="s">
        <v>370</v>
      </c>
      <c r="K36" s="21">
        <v>10000</v>
      </c>
      <c r="L36" s="28">
        <f t="shared" ref="L36:L67" si="112">L35</f>
        <v>1</v>
      </c>
      <c r="M36" s="28">
        <f t="shared" ref="M36:M67" si="113">M35</f>
        <v>1</v>
      </c>
      <c r="N36" s="56">
        <f t="shared" si="61"/>
        <v>10000</v>
      </c>
      <c r="O36" s="33">
        <f t="shared" ref="O36:O67" si="114">SQRT((F35-F36)^2+(G35-G36)^2)</f>
        <v>92.319594810641647</v>
      </c>
      <c r="P36" s="37">
        <f t="shared" si="62"/>
        <v>131.10672761151767</v>
      </c>
      <c r="Q36" s="9" t="s">
        <v>12</v>
      </c>
      <c r="R36" s="55" t="s">
        <v>12</v>
      </c>
      <c r="S36" s="55">
        <v>2.996</v>
      </c>
      <c r="T36" s="55">
        <v>3.222</v>
      </c>
      <c r="U36" s="55">
        <v>3.4420000000000002</v>
      </c>
      <c r="V36" s="3">
        <v>3.6379999999999999</v>
      </c>
      <c r="W36" s="3">
        <v>3.8620000000000001</v>
      </c>
      <c r="X36" s="3" t="s">
        <v>12</v>
      </c>
      <c r="Y36" s="3">
        <v>4.298</v>
      </c>
      <c r="Z36" s="15" t="s">
        <v>12</v>
      </c>
      <c r="AA36" s="10">
        <f t="shared" si="63"/>
        <v>3.8620000000000001</v>
      </c>
      <c r="AB36" s="9">
        <f t="shared" si="64"/>
        <v>0.41999999999999993</v>
      </c>
      <c r="AC36" s="10">
        <f t="shared" si="65"/>
        <v>0.43599999999999994</v>
      </c>
      <c r="AD36" s="9" t="s">
        <v>12</v>
      </c>
      <c r="AE36" s="55" t="s">
        <v>12</v>
      </c>
      <c r="AF36" s="55">
        <v>0.84699999999999998</v>
      </c>
      <c r="AG36" s="55">
        <v>0.92900000000000005</v>
      </c>
      <c r="AH36" s="55">
        <v>1.0189999999999999</v>
      </c>
      <c r="AI36" s="3">
        <v>1.103</v>
      </c>
      <c r="AJ36" s="3">
        <v>1.1950000000000001</v>
      </c>
      <c r="AK36" s="3" t="s">
        <v>12</v>
      </c>
      <c r="AL36" s="3">
        <v>1.3720000000000001</v>
      </c>
      <c r="AM36" s="15" t="s">
        <v>12</v>
      </c>
      <c r="AN36" s="10">
        <f t="shared" si="66"/>
        <v>1.1950000000000001</v>
      </c>
      <c r="AO36" s="9">
        <f t="shared" si="67"/>
        <v>0.17600000000000016</v>
      </c>
      <c r="AP36" s="10">
        <f t="shared" si="68"/>
        <v>0.17700000000000005</v>
      </c>
      <c r="AQ36" s="9" t="s">
        <v>12</v>
      </c>
      <c r="AR36" s="55" t="s">
        <v>12</v>
      </c>
      <c r="AS36" s="55">
        <v>3.133</v>
      </c>
      <c r="AT36" s="55">
        <v>3.2589999999999999</v>
      </c>
      <c r="AU36" s="55">
        <v>3.3980000000000001</v>
      </c>
      <c r="AV36" s="3">
        <v>3.5249999999999999</v>
      </c>
      <c r="AW36" s="3">
        <v>3.6549999999999998</v>
      </c>
      <c r="AX36" s="3" t="s">
        <v>12</v>
      </c>
      <c r="AY36" s="3">
        <v>3.883</v>
      </c>
      <c r="AZ36" s="15" t="s">
        <v>12</v>
      </c>
      <c r="BA36" s="10">
        <f t="shared" si="69"/>
        <v>3.6549999999999998</v>
      </c>
      <c r="BB36" s="9">
        <f t="shared" si="70"/>
        <v>0.25699999999999967</v>
      </c>
      <c r="BC36" s="10">
        <f t="shared" si="71"/>
        <v>0.2280000000000002</v>
      </c>
      <c r="BD36" s="9">
        <v>4.37</v>
      </c>
      <c r="BE36" s="3">
        <v>5.0289999999999999</v>
      </c>
      <c r="BF36" s="15">
        <v>5.827</v>
      </c>
      <c r="BG36" s="15">
        <f t="shared" si="72"/>
        <v>5.0289999999999999</v>
      </c>
      <c r="BH36" s="9">
        <f t="shared" si="73"/>
        <v>0.65899999999999981</v>
      </c>
      <c r="BI36" s="10">
        <f t="shared" si="74"/>
        <v>0.79800000000000004</v>
      </c>
      <c r="BJ36" s="9">
        <v>4.3129999999999997</v>
      </c>
      <c r="BK36" s="3">
        <v>4.9740000000000002</v>
      </c>
      <c r="BL36" s="15">
        <v>5.7809999999999997</v>
      </c>
      <c r="BM36" s="15">
        <f t="shared" si="75"/>
        <v>4.9740000000000002</v>
      </c>
      <c r="BN36" s="9">
        <f t="shared" si="76"/>
        <v>0.66100000000000048</v>
      </c>
      <c r="BO36" s="10">
        <f t="shared" si="77"/>
        <v>0.8069999999999995</v>
      </c>
      <c r="BP36">
        <f t="shared" si="78"/>
        <v>0</v>
      </c>
      <c r="BQ36" s="93">
        <f t="shared" si="79"/>
        <v>1.5690476190476188</v>
      </c>
      <c r="BR36" s="93">
        <f t="shared" si="80"/>
        <v>1.5738095238095251</v>
      </c>
      <c r="BS36" s="93" t="str">
        <f>VLOOKUP(C36,'Koppeling locatie - aslocatie'!$A$2:$C$8139,2,FALSE)</f>
        <v>bema247</v>
      </c>
      <c r="BT36" s="93">
        <f>VLOOKUP($BS36,aslocaties_v01!$C$3:$AA$500,MATCH($K$3/10,aslocaties_v01!$C$2:$X$2),FALSE)</f>
        <v>3.4569999999999999</v>
      </c>
      <c r="BU36" s="93">
        <f>VLOOKUP(BS36,aslocaties_v01!$C$3:$AA$500,MATCH($K$3,aslocaties_v01!$C$2:$X$2),FALSE)</f>
        <v>3.8740000000000001</v>
      </c>
      <c r="BV36" s="93">
        <f>VLOOKUP(BS36,aslocaties_v01!$C$3:$AA$500,MATCH($K$3*10,aslocaties_v01!$C$2:$Y$2),FALSE)</f>
        <v>4.306</v>
      </c>
      <c r="BW36" s="93">
        <f t="shared" si="81"/>
        <v>0.41700000000000026</v>
      </c>
      <c r="BX36" s="93">
        <f t="shared" si="82"/>
        <v>0.43199999999999994</v>
      </c>
      <c r="BY36" s="94">
        <f t="shared" si="83"/>
        <v>7.1428571428563403E-3</v>
      </c>
      <c r="BZ36" s="94">
        <f t="shared" si="84"/>
        <v>9.1743119266055606E-3</v>
      </c>
      <c r="CA36" s="94">
        <f t="shared" si="85"/>
        <v>1.499999999999968E-2</v>
      </c>
      <c r="CB36">
        <f t="shared" si="86"/>
        <v>1.2000000000000011E-2</v>
      </c>
      <c r="CC36" s="58">
        <f t="shared" si="87"/>
        <v>8.0000000000000071E-3</v>
      </c>
      <c r="CD36" s="95" t="b">
        <f t="shared" si="88"/>
        <v>0</v>
      </c>
      <c r="CE36" s="96" t="b">
        <f t="shared" si="89"/>
        <v>1</v>
      </c>
      <c r="CF36" t="b">
        <f t="shared" si="90"/>
        <v>1</v>
      </c>
      <c r="CG36" t="b">
        <f t="shared" si="91"/>
        <v>1</v>
      </c>
      <c r="CH36" s="84" t="b">
        <f t="shared" si="92"/>
        <v>1</v>
      </c>
      <c r="CI36">
        <f t="shared" si="93"/>
        <v>1.1950000000000001</v>
      </c>
      <c r="CJ36" t="b">
        <f t="shared" si="94"/>
        <v>1</v>
      </c>
      <c r="CK36" t="b">
        <f t="shared" si="95"/>
        <v>1</v>
      </c>
      <c r="CL36" s="84" t="b">
        <f t="shared" ref="CL36:CL67" si="115">BA36&lt;AVERAGE(BA:BA)+2*STDEV(BA:BA)</f>
        <v>1</v>
      </c>
      <c r="CM36">
        <f t="shared" si="96"/>
        <v>3.6549999999999998</v>
      </c>
      <c r="CN36" t="b">
        <f t="shared" si="97"/>
        <v>1</v>
      </c>
      <c r="CO36" s="84">
        <f t="shared" si="98"/>
        <v>5.734143330262808E-2</v>
      </c>
      <c r="CP36" t="b">
        <f t="shared" si="99"/>
        <v>1</v>
      </c>
      <c r="CQ36" s="96" t="b">
        <f t="shared" si="100"/>
        <v>1</v>
      </c>
      <c r="CR36" t="b">
        <f t="shared" si="101"/>
        <v>0</v>
      </c>
      <c r="CS36" t="b">
        <f t="shared" si="102"/>
        <v>0</v>
      </c>
      <c r="CT36" t="b">
        <f t="shared" si="103"/>
        <v>1</v>
      </c>
      <c r="CU36" t="b">
        <f t="shared" si="104"/>
        <v>1</v>
      </c>
      <c r="CV36" s="84" t="b">
        <f t="shared" si="105"/>
        <v>1</v>
      </c>
      <c r="CW36" t="b">
        <f t="shared" si="106"/>
        <v>0</v>
      </c>
      <c r="CX36" t="b">
        <f t="shared" si="107"/>
        <v>0</v>
      </c>
      <c r="CY36" t="b">
        <f t="shared" si="108"/>
        <v>0</v>
      </c>
      <c r="CZ36" t="b">
        <f t="shared" si="109"/>
        <v>1</v>
      </c>
      <c r="DA36" s="84">
        <f t="shared" si="110"/>
        <v>2</v>
      </c>
      <c r="DB36" t="b">
        <f t="shared" si="111"/>
        <v>0</v>
      </c>
    </row>
    <row r="37" spans="1:106">
      <c r="A37" s="9">
        <v>982</v>
      </c>
      <c r="B37" s="3">
        <v>2</v>
      </c>
      <c r="C37" s="3" t="s">
        <v>1330</v>
      </c>
      <c r="D37" s="3" t="str">
        <f t="shared" si="58"/>
        <v>BM_1_35-1_dk_0129</v>
      </c>
      <c r="E37" s="3" t="str">
        <f t="shared" si="59"/>
        <v>0129</v>
      </c>
      <c r="F37" s="3">
        <v>121253.539</v>
      </c>
      <c r="G37" s="15">
        <v>414143.53100000002</v>
      </c>
      <c r="H37" s="35" t="str">
        <f t="shared" si="60"/>
        <v>ja</v>
      </c>
      <c r="I37" s="42">
        <v>4</v>
      </c>
      <c r="J37" s="20" t="s">
        <v>370</v>
      </c>
      <c r="K37" s="21">
        <v>10000</v>
      </c>
      <c r="L37" s="28">
        <f t="shared" si="112"/>
        <v>1</v>
      </c>
      <c r="M37" s="28">
        <f t="shared" si="113"/>
        <v>1</v>
      </c>
      <c r="N37" s="56">
        <f t="shared" si="61"/>
        <v>10000</v>
      </c>
      <c r="O37" s="33">
        <f t="shared" si="114"/>
        <v>131.10672761151767</v>
      </c>
      <c r="P37" s="37">
        <f t="shared" si="62"/>
        <v>11065.879465509193</v>
      </c>
      <c r="Q37" s="9" t="s">
        <v>12</v>
      </c>
      <c r="R37" s="55" t="s">
        <v>12</v>
      </c>
      <c r="S37" s="55">
        <v>3.0019999999999998</v>
      </c>
      <c r="T37" s="55">
        <v>3.2250000000000001</v>
      </c>
      <c r="U37" s="55">
        <v>3.4420000000000002</v>
      </c>
      <c r="V37" s="3">
        <v>3.6389999999999998</v>
      </c>
      <c r="W37" s="3">
        <v>3.8639999999999999</v>
      </c>
      <c r="X37" s="3" t="s">
        <v>12</v>
      </c>
      <c r="Y37" s="3">
        <v>4.2990000000000004</v>
      </c>
      <c r="Z37" s="15" t="s">
        <v>12</v>
      </c>
      <c r="AA37" s="10">
        <f t="shared" si="63"/>
        <v>3.8639999999999999</v>
      </c>
      <c r="AB37" s="9">
        <f t="shared" si="64"/>
        <v>0.42199999999999971</v>
      </c>
      <c r="AC37" s="10">
        <f t="shared" si="65"/>
        <v>0.4350000000000005</v>
      </c>
      <c r="AD37" s="9" t="s">
        <v>12</v>
      </c>
      <c r="AE37" s="55" t="s">
        <v>12</v>
      </c>
      <c r="AF37" s="55">
        <v>8.5999999999999993E-2</v>
      </c>
      <c r="AG37" s="55">
        <v>0.11</v>
      </c>
      <c r="AH37" s="55">
        <v>0.27400000000000002</v>
      </c>
      <c r="AI37" s="3">
        <v>0.438</v>
      </c>
      <c r="AJ37" s="3">
        <v>0.65200000000000002</v>
      </c>
      <c r="AK37" s="3" t="s">
        <v>12</v>
      </c>
      <c r="AL37" s="3">
        <v>1.0249999999999999</v>
      </c>
      <c r="AM37" s="15" t="s">
        <v>12</v>
      </c>
      <c r="AN37" s="10">
        <f t="shared" si="66"/>
        <v>0.65200000000000002</v>
      </c>
      <c r="AO37" s="9">
        <f t="shared" si="67"/>
        <v>0.378</v>
      </c>
      <c r="AP37" s="10">
        <f t="shared" si="68"/>
        <v>0.37299999999999989</v>
      </c>
      <c r="AQ37" s="9" t="s">
        <v>12</v>
      </c>
      <c r="AR37" s="55" t="s">
        <v>12</v>
      </c>
      <c r="AS37" s="55">
        <v>0.158</v>
      </c>
      <c r="AT37" s="55">
        <v>0.61399999999999999</v>
      </c>
      <c r="AU37" s="55">
        <v>1.4119999999999999</v>
      </c>
      <c r="AV37" s="3">
        <v>2.0790000000000002</v>
      </c>
      <c r="AW37" s="3">
        <v>2.556</v>
      </c>
      <c r="AX37" s="3" t="s">
        <v>12</v>
      </c>
      <c r="AY37" s="3">
        <v>3.351</v>
      </c>
      <c r="AZ37" s="15" t="s">
        <v>12</v>
      </c>
      <c r="BA37" s="10">
        <f t="shared" si="69"/>
        <v>2.556</v>
      </c>
      <c r="BB37" s="9">
        <f t="shared" si="70"/>
        <v>1.1440000000000001</v>
      </c>
      <c r="BC37" s="10">
        <f t="shared" si="71"/>
        <v>0.79499999999999993</v>
      </c>
      <c r="BD37" s="9">
        <v>3.7370000000000001</v>
      </c>
      <c r="BE37" s="3">
        <v>4.66</v>
      </c>
      <c r="BF37" s="15">
        <v>5.657</v>
      </c>
      <c r="BG37" s="15">
        <f t="shared" si="72"/>
        <v>4.66</v>
      </c>
      <c r="BH37" s="9">
        <f t="shared" si="73"/>
        <v>0.92300000000000004</v>
      </c>
      <c r="BI37" s="10">
        <f t="shared" si="74"/>
        <v>0.99699999999999989</v>
      </c>
      <c r="BJ37" s="9">
        <v>3.7120000000000002</v>
      </c>
      <c r="BK37" s="3">
        <v>4.6180000000000003</v>
      </c>
      <c r="BL37" s="15">
        <v>5.6470000000000002</v>
      </c>
      <c r="BM37" s="15">
        <f t="shared" si="75"/>
        <v>4.6180000000000003</v>
      </c>
      <c r="BN37" s="9">
        <f t="shared" si="76"/>
        <v>0.90600000000000014</v>
      </c>
      <c r="BO37" s="10">
        <f t="shared" si="77"/>
        <v>1.0289999999999999</v>
      </c>
      <c r="BP37">
        <f t="shared" si="78"/>
        <v>0</v>
      </c>
      <c r="BQ37" s="93">
        <f t="shared" si="79"/>
        <v>2.1872037914691957</v>
      </c>
      <c r="BR37" s="93">
        <f t="shared" si="80"/>
        <v>2.1469194312796227</v>
      </c>
      <c r="BS37" s="93" t="str">
        <f>VLOOKUP(C37,'Koppeling locatie - aslocatie'!$A$2:$C$8139,2,FALSE)</f>
        <v>bema247</v>
      </c>
      <c r="BT37" s="93">
        <f>VLOOKUP($BS37,aslocaties_v01!$C$3:$AA$500,MATCH($K$3/10,aslocaties_v01!$C$2:$X$2),FALSE)</f>
        <v>3.4569999999999999</v>
      </c>
      <c r="BU37" s="93">
        <f>VLOOKUP(BS37,aslocaties_v01!$C$3:$AA$500,MATCH($K$3,aslocaties_v01!$C$2:$X$2),FALSE)</f>
        <v>3.8740000000000001</v>
      </c>
      <c r="BV37" s="93">
        <f>VLOOKUP(BS37,aslocaties_v01!$C$3:$AA$500,MATCH($K$3*10,aslocaties_v01!$C$2:$Y$2),FALSE)</f>
        <v>4.306</v>
      </c>
      <c r="BW37" s="93">
        <f t="shared" si="81"/>
        <v>0.41700000000000026</v>
      </c>
      <c r="BX37" s="93">
        <f t="shared" si="82"/>
        <v>0.43199999999999994</v>
      </c>
      <c r="BY37" s="94">
        <f t="shared" si="83"/>
        <v>1.1848341232226223E-2</v>
      </c>
      <c r="BZ37" s="94">
        <f t="shared" si="84"/>
        <v>6.8965517241391661E-3</v>
      </c>
      <c r="CA37" s="94">
        <f t="shared" si="85"/>
        <v>1.499999999999968E-2</v>
      </c>
      <c r="CB37">
        <f t="shared" si="86"/>
        <v>1.0000000000000231E-2</v>
      </c>
      <c r="CC37" s="58">
        <f t="shared" si="87"/>
        <v>6.9999999999996732E-3</v>
      </c>
      <c r="CD37" s="95" t="b">
        <f t="shared" si="88"/>
        <v>0</v>
      </c>
      <c r="CE37" s="96" t="b">
        <f t="shared" si="89"/>
        <v>1</v>
      </c>
      <c r="CF37" t="b">
        <f t="shared" si="90"/>
        <v>1</v>
      </c>
      <c r="CG37" t="b">
        <f t="shared" si="91"/>
        <v>1</v>
      </c>
      <c r="CH37" s="84" t="b">
        <f t="shared" si="92"/>
        <v>1</v>
      </c>
      <c r="CI37">
        <f t="shared" si="93"/>
        <v>0.65200000000000002</v>
      </c>
      <c r="CJ37" t="b">
        <f t="shared" si="94"/>
        <v>1</v>
      </c>
      <c r="CK37" t="b">
        <f t="shared" si="95"/>
        <v>1</v>
      </c>
      <c r="CL37" s="84" t="b">
        <f t="shared" si="115"/>
        <v>1</v>
      </c>
      <c r="CM37">
        <f t="shared" si="96"/>
        <v>2.556</v>
      </c>
      <c r="CN37" t="b">
        <f t="shared" si="97"/>
        <v>1</v>
      </c>
      <c r="CO37" s="84">
        <f t="shared" si="98"/>
        <v>6.3973674809267397E-2</v>
      </c>
      <c r="CP37" t="b">
        <f t="shared" si="99"/>
        <v>1</v>
      </c>
      <c r="CQ37" s="96" t="b">
        <f t="shared" si="100"/>
        <v>1</v>
      </c>
      <c r="CR37" t="b">
        <f t="shared" si="101"/>
        <v>0</v>
      </c>
      <c r="CS37" t="b">
        <f t="shared" si="102"/>
        <v>0</v>
      </c>
      <c r="CT37" t="b">
        <f t="shared" si="103"/>
        <v>0</v>
      </c>
      <c r="CU37" t="b">
        <f t="shared" si="104"/>
        <v>1</v>
      </c>
      <c r="CV37" s="84" t="b">
        <f t="shared" si="105"/>
        <v>1</v>
      </c>
      <c r="CW37" t="b">
        <f t="shared" si="106"/>
        <v>1</v>
      </c>
      <c r="CX37" t="b">
        <f t="shared" si="107"/>
        <v>1</v>
      </c>
      <c r="CY37" t="b">
        <f t="shared" si="108"/>
        <v>1</v>
      </c>
      <c r="CZ37" t="b">
        <f t="shared" si="109"/>
        <v>1</v>
      </c>
      <c r="DA37" s="84">
        <f t="shared" si="110"/>
        <v>1</v>
      </c>
      <c r="DB37" t="b">
        <f t="shared" si="111"/>
        <v>0</v>
      </c>
    </row>
    <row r="38" spans="1:106">
      <c r="A38" s="9">
        <v>983</v>
      </c>
      <c r="B38" s="3">
        <v>2</v>
      </c>
      <c r="C38" s="3" t="s">
        <v>1331</v>
      </c>
      <c r="D38" s="3" t="str">
        <f t="shared" si="58"/>
        <v>BM_1_35-1_dk_0013</v>
      </c>
      <c r="E38" s="3" t="str">
        <f t="shared" si="59"/>
        <v>0013</v>
      </c>
      <c r="F38" s="3">
        <v>132287.31200000001</v>
      </c>
      <c r="G38" s="15">
        <v>413301.18800000002</v>
      </c>
      <c r="H38" s="35" t="str">
        <f t="shared" si="60"/>
        <v>ja</v>
      </c>
      <c r="I38" s="42">
        <v>355</v>
      </c>
      <c r="J38" s="20" t="s">
        <v>370</v>
      </c>
      <c r="K38" s="21">
        <v>10000</v>
      </c>
      <c r="L38" s="28">
        <f t="shared" si="112"/>
        <v>1</v>
      </c>
      <c r="M38" s="28">
        <f t="shared" si="113"/>
        <v>1</v>
      </c>
      <c r="N38" s="56">
        <f t="shared" si="61"/>
        <v>10000</v>
      </c>
      <c r="O38" s="33">
        <f t="shared" si="114"/>
        <v>11065.879465509193</v>
      </c>
      <c r="P38" s="37">
        <f t="shared" si="62"/>
        <v>11151.971542940955</v>
      </c>
      <c r="Q38" s="9" t="s">
        <v>12</v>
      </c>
      <c r="R38" s="55" t="s">
        <v>12</v>
      </c>
      <c r="S38" s="55">
        <v>3.8919999999999999</v>
      </c>
      <c r="T38" s="55">
        <v>4.1970000000000001</v>
      </c>
      <c r="U38" s="55">
        <v>4.4690000000000003</v>
      </c>
      <c r="V38" s="3">
        <v>4.6980000000000004</v>
      </c>
      <c r="W38" s="3">
        <v>4.9580000000000002</v>
      </c>
      <c r="X38" s="3" t="s">
        <v>12</v>
      </c>
      <c r="Y38" s="3">
        <v>5.4619999999999997</v>
      </c>
      <c r="Z38" s="15" t="s">
        <v>12</v>
      </c>
      <c r="AA38" s="10">
        <f t="shared" si="63"/>
        <v>4.9580000000000002</v>
      </c>
      <c r="AB38" s="9">
        <f t="shared" si="64"/>
        <v>0.48899999999999988</v>
      </c>
      <c r="AC38" s="10">
        <f t="shared" si="65"/>
        <v>0.50399999999999956</v>
      </c>
      <c r="AD38" s="9" t="s">
        <v>12</v>
      </c>
      <c r="AE38" s="55" t="s">
        <v>12</v>
      </c>
      <c r="AF38" s="55">
        <v>0.49099999999999999</v>
      </c>
      <c r="AG38" s="55">
        <v>0.624</v>
      </c>
      <c r="AH38" s="55">
        <v>0.77300000000000002</v>
      </c>
      <c r="AI38" s="3">
        <v>0.90600000000000003</v>
      </c>
      <c r="AJ38" s="3">
        <v>1.0669999999999999</v>
      </c>
      <c r="AK38" s="3" t="s">
        <v>12</v>
      </c>
      <c r="AL38" s="3">
        <v>1.333</v>
      </c>
      <c r="AM38" s="15" t="s">
        <v>12</v>
      </c>
      <c r="AN38" s="10">
        <f t="shared" si="66"/>
        <v>1.0669999999999999</v>
      </c>
      <c r="AO38" s="9">
        <f t="shared" si="67"/>
        <v>0.29399999999999993</v>
      </c>
      <c r="AP38" s="10">
        <f t="shared" si="68"/>
        <v>0.26600000000000001</v>
      </c>
      <c r="AQ38" s="9" t="s">
        <v>12</v>
      </c>
      <c r="AR38" s="55" t="s">
        <v>12</v>
      </c>
      <c r="AS38" s="55">
        <v>2.3340000000000001</v>
      </c>
      <c r="AT38" s="55">
        <v>2.6640000000000001</v>
      </c>
      <c r="AU38" s="55">
        <v>2.996</v>
      </c>
      <c r="AV38" s="3">
        <v>3.2349999999999999</v>
      </c>
      <c r="AW38" s="3">
        <v>3.5139999999999998</v>
      </c>
      <c r="AX38" s="3" t="s">
        <v>12</v>
      </c>
      <c r="AY38" s="3">
        <v>3.9380000000000002</v>
      </c>
      <c r="AZ38" s="15" t="s">
        <v>12</v>
      </c>
      <c r="BA38" s="10">
        <f t="shared" si="69"/>
        <v>3.5139999999999998</v>
      </c>
      <c r="BB38" s="9">
        <f t="shared" si="70"/>
        <v>0.51799999999999979</v>
      </c>
      <c r="BC38" s="10">
        <f t="shared" si="71"/>
        <v>0.42400000000000038</v>
      </c>
      <c r="BD38" s="9">
        <v>5.1459999999999999</v>
      </c>
      <c r="BE38" s="3">
        <v>5.89</v>
      </c>
      <c r="BF38" s="15">
        <v>6.8019999999999996</v>
      </c>
      <c r="BG38" s="15">
        <f t="shared" si="72"/>
        <v>5.89</v>
      </c>
      <c r="BH38" s="9">
        <f t="shared" si="73"/>
        <v>0.74399999999999977</v>
      </c>
      <c r="BI38" s="10">
        <f t="shared" si="74"/>
        <v>0.91199999999999992</v>
      </c>
      <c r="BJ38" s="9">
        <v>5.077</v>
      </c>
      <c r="BK38" s="3">
        <v>5.8159999999999998</v>
      </c>
      <c r="BL38" s="15">
        <v>6.7229999999999999</v>
      </c>
      <c r="BM38" s="15">
        <f t="shared" si="75"/>
        <v>5.8159999999999998</v>
      </c>
      <c r="BN38" s="9">
        <f t="shared" si="76"/>
        <v>0.73899999999999988</v>
      </c>
      <c r="BO38" s="10">
        <f t="shared" si="77"/>
        <v>0.90700000000000003</v>
      </c>
      <c r="BP38">
        <f t="shared" si="78"/>
        <v>0</v>
      </c>
      <c r="BQ38" s="93">
        <f t="shared" si="79"/>
        <v>1.5214723926380367</v>
      </c>
      <c r="BR38" s="93">
        <f t="shared" si="80"/>
        <v>1.5112474437627814</v>
      </c>
      <c r="BS38" s="93" t="str">
        <f>VLOOKUP(C38,'Koppeling locatie - aslocatie'!$A$2:$C$8139,2,FALSE)</f>
        <v>bema236</v>
      </c>
      <c r="BT38" s="93">
        <f>VLOOKUP($BS38,aslocaties_v01!$C$3:$AA$500,MATCH($K$3/10,aslocaties_v01!$C$2:$X$2),FALSE)</f>
        <v>4.4889999999999999</v>
      </c>
      <c r="BU38" s="93">
        <f>VLOOKUP(BS38,aslocaties_v01!$C$3:$AA$500,MATCH($K$3,aslocaties_v01!$C$2:$X$2),FALSE)</f>
        <v>4.968</v>
      </c>
      <c r="BV38" s="93">
        <f>VLOOKUP(BS38,aslocaties_v01!$C$3:$AA$500,MATCH($K$3*10,aslocaties_v01!$C$2:$Y$2),FALSE)</f>
        <v>5.4690000000000003</v>
      </c>
      <c r="BW38" s="93">
        <f t="shared" si="81"/>
        <v>0.47900000000000009</v>
      </c>
      <c r="BX38" s="93">
        <f t="shared" si="82"/>
        <v>0.50100000000000033</v>
      </c>
      <c r="BY38" s="94">
        <f t="shared" si="83"/>
        <v>2.044989775051087E-2</v>
      </c>
      <c r="BZ38" s="94">
        <f t="shared" si="84"/>
        <v>5.9523809523793769E-3</v>
      </c>
      <c r="CA38" s="94">
        <f t="shared" si="85"/>
        <v>1.9999999999999574E-2</v>
      </c>
      <c r="CB38">
        <f t="shared" si="86"/>
        <v>9.9999999999997868E-3</v>
      </c>
      <c r="CC38" s="58">
        <f t="shared" si="87"/>
        <v>7.0000000000005613E-3</v>
      </c>
      <c r="CD38" s="95" t="b">
        <f t="shared" si="88"/>
        <v>0</v>
      </c>
      <c r="CE38" s="96" t="b">
        <f t="shared" si="89"/>
        <v>1</v>
      </c>
      <c r="CF38" t="b">
        <f t="shared" si="90"/>
        <v>1</v>
      </c>
      <c r="CG38" t="b">
        <f t="shared" si="91"/>
        <v>1</v>
      </c>
      <c r="CH38" s="84" t="b">
        <f t="shared" si="92"/>
        <v>1</v>
      </c>
      <c r="CI38">
        <f t="shared" si="93"/>
        <v>1.0669999999999999</v>
      </c>
      <c r="CJ38" t="b">
        <f t="shared" si="94"/>
        <v>1</v>
      </c>
      <c r="CK38" t="b">
        <f t="shared" si="95"/>
        <v>1</v>
      </c>
      <c r="CL38" s="84" t="b">
        <f t="shared" si="115"/>
        <v>1</v>
      </c>
      <c r="CM38">
        <f t="shared" si="96"/>
        <v>3.5139999999999998</v>
      </c>
      <c r="CN38" t="b">
        <f t="shared" si="97"/>
        <v>1</v>
      </c>
      <c r="CO38" s="84">
        <f t="shared" si="98"/>
        <v>5.5390630256788843E-2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984</v>
      </c>
      <c r="B39" s="3">
        <v>2</v>
      </c>
      <c r="C39" s="3" t="s">
        <v>1332</v>
      </c>
      <c r="D39" s="3" t="str">
        <f t="shared" si="58"/>
        <v>BM_1_35-1_dk_0130</v>
      </c>
      <c r="E39" s="3" t="str">
        <f t="shared" si="59"/>
        <v>0130</v>
      </c>
      <c r="F39" s="3">
        <v>121167.69500000001</v>
      </c>
      <c r="G39" s="15">
        <v>414150.06199999998</v>
      </c>
      <c r="H39" s="35" t="str">
        <f t="shared" si="60"/>
        <v>ja</v>
      </c>
      <c r="I39" s="42">
        <v>3</v>
      </c>
      <c r="J39" s="20" t="s">
        <v>370</v>
      </c>
      <c r="K39" s="21">
        <v>10000</v>
      </c>
      <c r="L39" s="28">
        <f t="shared" si="112"/>
        <v>1</v>
      </c>
      <c r="M39" s="28">
        <f t="shared" si="113"/>
        <v>1</v>
      </c>
      <c r="N39" s="56">
        <f t="shared" si="61"/>
        <v>10000</v>
      </c>
      <c r="O39" s="33">
        <f t="shared" si="114"/>
        <v>11151.971542940955</v>
      </c>
      <c r="P39" s="37">
        <f t="shared" si="62"/>
        <v>86.201888755409527</v>
      </c>
      <c r="Q39" s="9" t="s">
        <v>12</v>
      </c>
      <c r="R39" s="55" t="s">
        <v>12</v>
      </c>
      <c r="S39" s="55">
        <v>3.004</v>
      </c>
      <c r="T39" s="55">
        <v>3.2240000000000002</v>
      </c>
      <c r="U39" s="55">
        <v>3.43</v>
      </c>
      <c r="V39" s="3">
        <v>3.629</v>
      </c>
      <c r="W39" s="3">
        <v>3.8570000000000002</v>
      </c>
      <c r="X39" s="3" t="s">
        <v>12</v>
      </c>
      <c r="Y39" s="3">
        <v>4.2949999999999999</v>
      </c>
      <c r="Z39" s="15" t="s">
        <v>12</v>
      </c>
      <c r="AA39" s="10">
        <f t="shared" si="63"/>
        <v>3.8570000000000002</v>
      </c>
      <c r="AB39" s="9">
        <f t="shared" si="64"/>
        <v>0.42700000000000005</v>
      </c>
      <c r="AC39" s="10">
        <f t="shared" si="65"/>
        <v>0.43799999999999972</v>
      </c>
      <c r="AD39" s="9" t="s">
        <v>12</v>
      </c>
      <c r="AE39" s="55" t="s">
        <v>12</v>
      </c>
      <c r="AF39" s="55">
        <v>7.4999999999999997E-2</v>
      </c>
      <c r="AG39" s="55">
        <v>8.7999999999999995E-2</v>
      </c>
      <c r="AH39" s="55">
        <v>0.123</v>
      </c>
      <c r="AI39" s="3">
        <v>0.30099999999999999</v>
      </c>
      <c r="AJ39" s="3">
        <v>0.48499999999999999</v>
      </c>
      <c r="AK39" s="3" t="s">
        <v>12</v>
      </c>
      <c r="AL39" s="3">
        <v>0.83</v>
      </c>
      <c r="AM39" s="15" t="s">
        <v>12</v>
      </c>
      <c r="AN39" s="10">
        <f t="shared" si="66"/>
        <v>0.48499999999999999</v>
      </c>
      <c r="AO39" s="9">
        <f t="shared" si="67"/>
        <v>0.36199999999999999</v>
      </c>
      <c r="AP39" s="10">
        <f t="shared" si="68"/>
        <v>0.34499999999999997</v>
      </c>
      <c r="AQ39" s="9" t="s">
        <v>12</v>
      </c>
      <c r="AR39" s="55" t="s">
        <v>12</v>
      </c>
      <c r="AS39" s="55">
        <v>8.2000000000000003E-2</v>
      </c>
      <c r="AT39" s="55">
        <v>9.7000000000000003E-2</v>
      </c>
      <c r="AU39" s="55">
        <v>0.56200000000000006</v>
      </c>
      <c r="AV39" s="3">
        <v>1.42</v>
      </c>
      <c r="AW39" s="3">
        <v>2.14</v>
      </c>
      <c r="AX39" s="3" t="s">
        <v>12</v>
      </c>
      <c r="AY39" s="3">
        <v>2.93</v>
      </c>
      <c r="AZ39" s="15" t="s">
        <v>12</v>
      </c>
      <c r="BA39" s="10">
        <f t="shared" si="69"/>
        <v>2.14</v>
      </c>
      <c r="BB39" s="9">
        <f t="shared" si="70"/>
        <v>1.5780000000000001</v>
      </c>
      <c r="BC39" s="10">
        <f t="shared" si="71"/>
        <v>0.79</v>
      </c>
      <c r="BD39" s="9">
        <v>3.55</v>
      </c>
      <c r="BE39" s="3">
        <v>4.399</v>
      </c>
      <c r="BF39" s="15">
        <v>5.3079999999999998</v>
      </c>
      <c r="BG39" s="15">
        <f t="shared" si="72"/>
        <v>4.399</v>
      </c>
      <c r="BH39" s="9">
        <f t="shared" si="73"/>
        <v>0.8490000000000002</v>
      </c>
      <c r="BI39" s="10">
        <f t="shared" si="74"/>
        <v>0.90899999999999981</v>
      </c>
      <c r="BJ39" s="9">
        <v>3.544</v>
      </c>
      <c r="BK39" s="3">
        <v>4.3730000000000002</v>
      </c>
      <c r="BL39" s="15">
        <v>5.3159999999999998</v>
      </c>
      <c r="BM39" s="15">
        <f t="shared" si="75"/>
        <v>4.3730000000000002</v>
      </c>
      <c r="BN39" s="9">
        <f t="shared" si="76"/>
        <v>0.82900000000000018</v>
      </c>
      <c r="BO39" s="10">
        <f t="shared" si="77"/>
        <v>0.94299999999999962</v>
      </c>
      <c r="BP39">
        <f t="shared" si="78"/>
        <v>0</v>
      </c>
      <c r="BQ39" s="93">
        <f t="shared" si="79"/>
        <v>1.9882903981264639</v>
      </c>
      <c r="BR39" s="93">
        <f t="shared" si="80"/>
        <v>1.9414519906323187</v>
      </c>
      <c r="BS39" s="93" t="str">
        <f>VLOOKUP(C39,'Koppeling locatie - aslocatie'!$A$2:$C$8139,2,FALSE)</f>
        <v>bema247</v>
      </c>
      <c r="BT39" s="93">
        <f>VLOOKUP($BS39,aslocaties_v01!$C$3:$AA$500,MATCH($K$3/10,aslocaties_v01!$C$2:$X$2),FALSE)</f>
        <v>3.4569999999999999</v>
      </c>
      <c r="BU39" s="93">
        <f>VLOOKUP(BS39,aslocaties_v01!$C$3:$AA$500,MATCH($K$3,aslocaties_v01!$C$2:$X$2),FALSE)</f>
        <v>3.8740000000000001</v>
      </c>
      <c r="BV39" s="93">
        <f>VLOOKUP(BS39,aslocaties_v01!$C$3:$AA$500,MATCH($K$3*10,aslocaties_v01!$C$2:$Y$2),FALSE)</f>
        <v>4.306</v>
      </c>
      <c r="BW39" s="93">
        <f t="shared" si="81"/>
        <v>0.41700000000000026</v>
      </c>
      <c r="BX39" s="93">
        <f t="shared" si="82"/>
        <v>0.43199999999999994</v>
      </c>
      <c r="BY39" s="94">
        <f t="shared" si="83"/>
        <v>2.341920374707207E-2</v>
      </c>
      <c r="BZ39" s="94">
        <f t="shared" si="84"/>
        <v>1.3698630136985801E-2</v>
      </c>
      <c r="CA39" s="94">
        <f t="shared" si="85"/>
        <v>2.6999999999999691E-2</v>
      </c>
      <c r="CB39">
        <f t="shared" si="86"/>
        <v>1.6999999999999904E-2</v>
      </c>
      <c r="CC39" s="58">
        <f t="shared" si="87"/>
        <v>1.1000000000000121E-2</v>
      </c>
      <c r="CD39" s="95" t="b">
        <f t="shared" si="88"/>
        <v>0</v>
      </c>
      <c r="CE39" s="96" t="b">
        <f t="shared" si="89"/>
        <v>1</v>
      </c>
      <c r="CF39" t="b">
        <f t="shared" si="90"/>
        <v>1</v>
      </c>
      <c r="CG39" t="b">
        <f t="shared" si="91"/>
        <v>1</v>
      </c>
      <c r="CH39" s="84" t="b">
        <f t="shared" si="92"/>
        <v>1</v>
      </c>
      <c r="CI39">
        <f t="shared" si="93"/>
        <v>0.48499999999999999</v>
      </c>
      <c r="CJ39" t="b">
        <f t="shared" si="94"/>
        <v>1</v>
      </c>
      <c r="CK39" t="b">
        <f t="shared" si="95"/>
        <v>1</v>
      </c>
      <c r="CL39" s="84" t="b">
        <f t="shared" si="115"/>
        <v>1</v>
      </c>
      <c r="CM39">
        <f t="shared" si="96"/>
        <v>2.14</v>
      </c>
      <c r="CN39" t="b">
        <f t="shared" si="97"/>
        <v>1</v>
      </c>
      <c r="CO39" s="84">
        <f t="shared" si="98"/>
        <v>6.7887465258414673E-2</v>
      </c>
      <c r="CP39" t="b">
        <f t="shared" si="99"/>
        <v>1</v>
      </c>
      <c r="CQ39" s="96" t="b">
        <f t="shared" si="100"/>
        <v>1</v>
      </c>
      <c r="CR39" t="b">
        <f t="shared" si="101"/>
        <v>1</v>
      </c>
      <c r="CS39" t="b">
        <f t="shared" si="102"/>
        <v>1</v>
      </c>
      <c r="CT39" t="b">
        <f t="shared" si="103"/>
        <v>1</v>
      </c>
      <c r="CU39" t="b">
        <f t="shared" si="104"/>
        <v>1</v>
      </c>
      <c r="CV39" s="84" t="b">
        <f t="shared" si="105"/>
        <v>1</v>
      </c>
      <c r="CW39" t="b">
        <f t="shared" si="106"/>
        <v>0</v>
      </c>
      <c r="CX39" t="b">
        <f t="shared" si="107"/>
        <v>0</v>
      </c>
      <c r="CY39" t="b">
        <f t="shared" si="108"/>
        <v>1</v>
      </c>
      <c r="CZ39" t="b">
        <f t="shared" si="109"/>
        <v>0</v>
      </c>
      <c r="DA39" s="84">
        <f t="shared" si="110"/>
        <v>1</v>
      </c>
      <c r="DB39" t="b">
        <f t="shared" si="111"/>
        <v>0</v>
      </c>
    </row>
    <row r="40" spans="1:106">
      <c r="A40" s="9">
        <v>985</v>
      </c>
      <c r="B40" s="3">
        <v>2</v>
      </c>
      <c r="C40" s="3" t="s">
        <v>1333</v>
      </c>
      <c r="D40" s="3" t="str">
        <f t="shared" si="58"/>
        <v>BM_1_35-1_dk_0131</v>
      </c>
      <c r="E40" s="3" t="str">
        <f t="shared" si="59"/>
        <v>0131</v>
      </c>
      <c r="F40" s="3">
        <v>121081.82</v>
      </c>
      <c r="G40" s="15">
        <v>414157.56199999998</v>
      </c>
      <c r="H40" s="35" t="str">
        <f t="shared" si="60"/>
        <v>ja</v>
      </c>
      <c r="I40" s="42">
        <v>4</v>
      </c>
      <c r="J40" s="20" t="s">
        <v>370</v>
      </c>
      <c r="K40" s="21">
        <v>10000</v>
      </c>
      <c r="L40" s="28">
        <f t="shared" si="112"/>
        <v>1</v>
      </c>
      <c r="M40" s="28">
        <f t="shared" si="113"/>
        <v>1</v>
      </c>
      <c r="N40" s="56">
        <f t="shared" si="61"/>
        <v>10000</v>
      </c>
      <c r="O40" s="33">
        <f t="shared" si="114"/>
        <v>86.201888755409527</v>
      </c>
      <c r="P40" s="37">
        <f t="shared" si="62"/>
        <v>129.09459855470783</v>
      </c>
      <c r="Q40" s="9" t="s">
        <v>12</v>
      </c>
      <c r="R40" s="55" t="s">
        <v>12</v>
      </c>
      <c r="S40" s="55">
        <v>3.0059999999999998</v>
      </c>
      <c r="T40" s="55">
        <v>3.2330000000000001</v>
      </c>
      <c r="U40" s="55">
        <v>3.4489999999999998</v>
      </c>
      <c r="V40" s="3">
        <v>3.6360000000000001</v>
      </c>
      <c r="W40" s="3">
        <v>3.8530000000000002</v>
      </c>
      <c r="X40" s="3" t="s">
        <v>12</v>
      </c>
      <c r="Y40" s="3">
        <v>4.2889999999999997</v>
      </c>
      <c r="Z40" s="15" t="s">
        <v>12</v>
      </c>
      <c r="AA40" s="10">
        <f t="shared" si="63"/>
        <v>3.8530000000000002</v>
      </c>
      <c r="AB40" s="9">
        <f t="shared" si="64"/>
        <v>0.40400000000000036</v>
      </c>
      <c r="AC40" s="10">
        <f t="shared" si="65"/>
        <v>0.4359999999999995</v>
      </c>
      <c r="AD40" s="9" t="s">
        <v>12</v>
      </c>
      <c r="AE40" s="55" t="s">
        <v>12</v>
      </c>
      <c r="AF40" s="55">
        <v>6.3E-2</v>
      </c>
      <c r="AG40" s="55">
        <v>7.3999999999999996E-2</v>
      </c>
      <c r="AH40" s="55">
        <v>8.5999999999999993E-2</v>
      </c>
      <c r="AI40" s="3">
        <v>9.6000000000000002E-2</v>
      </c>
      <c r="AJ40" s="3">
        <v>0.24</v>
      </c>
      <c r="AK40" s="3" t="s">
        <v>12</v>
      </c>
      <c r="AL40" s="3">
        <v>0.65</v>
      </c>
      <c r="AM40" s="15" t="s">
        <v>12</v>
      </c>
      <c r="AN40" s="10">
        <f t="shared" si="66"/>
        <v>0.24</v>
      </c>
      <c r="AO40" s="9">
        <f t="shared" si="67"/>
        <v>0.154</v>
      </c>
      <c r="AP40" s="10">
        <f t="shared" si="68"/>
        <v>0.41000000000000003</v>
      </c>
      <c r="AQ40" s="9" t="s">
        <v>12</v>
      </c>
      <c r="AR40" s="55" t="s">
        <v>12</v>
      </c>
      <c r="AS40" s="55">
        <v>7.0000000000000007E-2</v>
      </c>
      <c r="AT40" s="55">
        <v>8.1000000000000003E-2</v>
      </c>
      <c r="AU40" s="55">
        <v>9.5000000000000001E-2</v>
      </c>
      <c r="AV40" s="3">
        <v>0.28599999999999998</v>
      </c>
      <c r="AW40" s="3">
        <v>1.0620000000000001</v>
      </c>
      <c r="AX40" s="3" t="s">
        <v>12</v>
      </c>
      <c r="AY40" s="3">
        <v>2.5110000000000001</v>
      </c>
      <c r="AZ40" s="15" t="s">
        <v>12</v>
      </c>
      <c r="BA40" s="10">
        <f t="shared" si="69"/>
        <v>1.0620000000000001</v>
      </c>
      <c r="BB40" s="9">
        <f t="shared" si="70"/>
        <v>0.96700000000000008</v>
      </c>
      <c r="BC40" s="10">
        <f t="shared" si="71"/>
        <v>1.4490000000000001</v>
      </c>
      <c r="BD40" s="9">
        <v>3.464</v>
      </c>
      <c r="BE40" s="3">
        <v>4.1079999999999997</v>
      </c>
      <c r="BF40" s="15">
        <v>5.0750000000000002</v>
      </c>
      <c r="BG40" s="15">
        <f t="shared" si="72"/>
        <v>4.1079999999999997</v>
      </c>
      <c r="BH40" s="9">
        <f t="shared" si="73"/>
        <v>0.64399999999999968</v>
      </c>
      <c r="BI40" s="10">
        <f t="shared" si="74"/>
        <v>0.96700000000000053</v>
      </c>
      <c r="BJ40" s="9">
        <v>3.4630000000000001</v>
      </c>
      <c r="BK40" s="3">
        <v>4.0979999999999999</v>
      </c>
      <c r="BL40" s="15">
        <v>5.0730000000000004</v>
      </c>
      <c r="BM40" s="15">
        <f t="shared" si="75"/>
        <v>4.0979999999999999</v>
      </c>
      <c r="BN40" s="9">
        <f t="shared" si="76"/>
        <v>0.63499999999999979</v>
      </c>
      <c r="BO40" s="10">
        <f t="shared" si="77"/>
        <v>0.97500000000000053</v>
      </c>
      <c r="BP40">
        <f t="shared" si="78"/>
        <v>0</v>
      </c>
      <c r="BQ40" s="93">
        <f t="shared" si="79"/>
        <v>1.5940594059405919</v>
      </c>
      <c r="BR40" s="93">
        <f t="shared" si="80"/>
        <v>1.5717821782178198</v>
      </c>
      <c r="BS40" s="93" t="str">
        <f>VLOOKUP(C40,'Koppeling locatie - aslocatie'!$A$2:$C$8139,2,FALSE)</f>
        <v>bema247</v>
      </c>
      <c r="BT40" s="93">
        <f>VLOOKUP($BS40,aslocaties_v01!$C$3:$AA$500,MATCH($K$3/10,aslocaties_v01!$C$2:$X$2),FALSE)</f>
        <v>3.4569999999999999</v>
      </c>
      <c r="BU40" s="93">
        <f>VLOOKUP(BS40,aslocaties_v01!$C$3:$AA$500,MATCH($K$3,aslocaties_v01!$C$2:$X$2),FALSE)</f>
        <v>3.8740000000000001</v>
      </c>
      <c r="BV40" s="93">
        <f>VLOOKUP(BS40,aslocaties_v01!$C$3:$AA$500,MATCH($K$3*10,aslocaties_v01!$C$2:$Y$2),FALSE)</f>
        <v>4.306</v>
      </c>
      <c r="BW40" s="93">
        <f t="shared" si="81"/>
        <v>0.41700000000000026</v>
      </c>
      <c r="BX40" s="93">
        <f t="shared" si="82"/>
        <v>0.43199999999999994</v>
      </c>
      <c r="BY40" s="94">
        <f t="shared" si="83"/>
        <v>3.2178217821781985E-2</v>
      </c>
      <c r="BZ40" s="94">
        <f t="shared" si="84"/>
        <v>9.1743119266044504E-3</v>
      </c>
      <c r="CA40" s="94">
        <f t="shared" si="85"/>
        <v>8.0000000000000071E-3</v>
      </c>
      <c r="CB40">
        <f t="shared" si="86"/>
        <v>2.0999999999999908E-2</v>
      </c>
      <c r="CC40" s="58">
        <f t="shared" si="87"/>
        <v>1.7000000000000348E-2</v>
      </c>
      <c r="CD40" s="95" t="b">
        <f t="shared" si="88"/>
        <v>0</v>
      </c>
      <c r="CE40" s="96" t="b">
        <f t="shared" si="89"/>
        <v>1</v>
      </c>
      <c r="CF40" t="b">
        <f t="shared" si="90"/>
        <v>1</v>
      </c>
      <c r="CG40" t="b">
        <f t="shared" si="91"/>
        <v>1</v>
      </c>
      <c r="CH40" s="84" t="b">
        <f t="shared" si="92"/>
        <v>0</v>
      </c>
      <c r="CI40" t="str">
        <f t="shared" si="93"/>
        <v/>
      </c>
      <c r="CJ40" t="b">
        <f t="shared" si="94"/>
        <v>0</v>
      </c>
      <c r="CK40" t="b">
        <f t="shared" si="95"/>
        <v>1</v>
      </c>
      <c r="CL40" s="84" t="b">
        <f t="shared" si="115"/>
        <v>1</v>
      </c>
      <c r="CM40">
        <f t="shared" si="96"/>
        <v>1.0620000000000001</v>
      </c>
      <c r="CN40" t="b">
        <f t="shared" si="97"/>
        <v>1</v>
      </c>
      <c r="CO40" s="84">
        <f t="shared" si="98"/>
        <v>0.1364072991000119</v>
      </c>
      <c r="CP40" t="b">
        <f t="shared" si="99"/>
        <v>1</v>
      </c>
      <c r="CQ40" s="96" t="b">
        <f t="shared" si="100"/>
        <v>1</v>
      </c>
      <c r="CR40" t="b">
        <f t="shared" si="101"/>
        <v>0</v>
      </c>
      <c r="CS40" t="b">
        <f t="shared" si="102"/>
        <v>0</v>
      </c>
      <c r="CT40" t="b">
        <f t="shared" si="103"/>
        <v>1</v>
      </c>
      <c r="CU40" t="b">
        <f t="shared" si="104"/>
        <v>0</v>
      </c>
      <c r="CV40" s="84" t="b">
        <f t="shared" si="105"/>
        <v>1</v>
      </c>
      <c r="CW40" t="b">
        <f t="shared" si="106"/>
        <v>1</v>
      </c>
      <c r="CX40" t="b">
        <f t="shared" si="107"/>
        <v>1</v>
      </c>
      <c r="CY40" t="b">
        <f t="shared" si="108"/>
        <v>1</v>
      </c>
      <c r="CZ40" t="b">
        <f t="shared" si="109"/>
        <v>1</v>
      </c>
      <c r="DA40" s="84">
        <f t="shared" si="110"/>
        <v>1</v>
      </c>
      <c r="DB40" t="b">
        <f t="shared" si="111"/>
        <v>0</v>
      </c>
    </row>
    <row r="41" spans="1:106">
      <c r="A41" s="9">
        <v>986</v>
      </c>
      <c r="B41" s="3">
        <v>2</v>
      </c>
      <c r="C41" s="3" t="s">
        <v>1334</v>
      </c>
      <c r="D41" s="3" t="str">
        <f t="shared" si="58"/>
        <v>BM_1_35-1_dk_0132</v>
      </c>
      <c r="E41" s="3" t="str">
        <f t="shared" si="59"/>
        <v>0132</v>
      </c>
      <c r="F41" s="3">
        <v>120953.32</v>
      </c>
      <c r="G41" s="15">
        <v>414169.93800000002</v>
      </c>
      <c r="H41" s="35" t="str">
        <f t="shared" si="60"/>
        <v>ja</v>
      </c>
      <c r="I41" s="42">
        <v>7</v>
      </c>
      <c r="J41" s="20" t="s">
        <v>370</v>
      </c>
      <c r="K41" s="21">
        <v>10000</v>
      </c>
      <c r="L41" s="28">
        <f t="shared" si="112"/>
        <v>1</v>
      </c>
      <c r="M41" s="28">
        <f t="shared" si="113"/>
        <v>1</v>
      </c>
      <c r="N41" s="56">
        <f t="shared" si="61"/>
        <v>10000</v>
      </c>
      <c r="O41" s="33">
        <f t="shared" si="114"/>
        <v>129.09459855470783</v>
      </c>
      <c r="P41" s="37">
        <f t="shared" si="62"/>
        <v>89.182688325690606</v>
      </c>
      <c r="Q41" s="9" t="s">
        <v>12</v>
      </c>
      <c r="R41" s="55" t="s">
        <v>12</v>
      </c>
      <c r="S41" s="55">
        <v>3.0070000000000001</v>
      </c>
      <c r="T41" s="55">
        <v>3.2349999999999999</v>
      </c>
      <c r="U41" s="55">
        <v>3.4569999999999999</v>
      </c>
      <c r="V41" s="3">
        <v>3.6509999999999998</v>
      </c>
      <c r="W41" s="3">
        <v>3.8740000000000001</v>
      </c>
      <c r="X41" s="3" t="s">
        <v>12</v>
      </c>
      <c r="Y41" s="3">
        <v>4.306</v>
      </c>
      <c r="Z41" s="15" t="s">
        <v>12</v>
      </c>
      <c r="AA41" s="10">
        <f t="shared" si="63"/>
        <v>3.8740000000000001</v>
      </c>
      <c r="AB41" s="9">
        <f t="shared" si="64"/>
        <v>0.41700000000000026</v>
      </c>
      <c r="AC41" s="10">
        <f t="shared" si="65"/>
        <v>0.43199999999999994</v>
      </c>
      <c r="AD41" s="9" t="s">
        <v>12</v>
      </c>
      <c r="AE41" s="55" t="s">
        <v>12</v>
      </c>
      <c r="AF41" s="55">
        <v>0.04</v>
      </c>
      <c r="AG41" s="55">
        <v>4.7E-2</v>
      </c>
      <c r="AH41" s="55">
        <v>5.5E-2</v>
      </c>
      <c r="AI41" s="3">
        <v>6.2E-2</v>
      </c>
      <c r="AJ41" s="3">
        <v>7.0000000000000007E-2</v>
      </c>
      <c r="AK41" s="3" t="s">
        <v>12</v>
      </c>
      <c r="AL41" s="3">
        <v>8.4000000000000005E-2</v>
      </c>
      <c r="AM41" s="15" t="s">
        <v>12</v>
      </c>
      <c r="AN41" s="10">
        <f t="shared" si="66"/>
        <v>7.0000000000000007E-2</v>
      </c>
      <c r="AO41" s="9">
        <f t="shared" si="67"/>
        <v>1.5000000000000006E-2</v>
      </c>
      <c r="AP41" s="10">
        <f t="shared" si="68"/>
        <v>1.3999999999999999E-2</v>
      </c>
      <c r="AQ41" s="9" t="s">
        <v>12</v>
      </c>
      <c r="AR41" s="55" t="s">
        <v>12</v>
      </c>
      <c r="AS41" s="55">
        <v>4.2999999999999997E-2</v>
      </c>
      <c r="AT41" s="55">
        <v>0.05</v>
      </c>
      <c r="AU41" s="55">
        <v>5.8000000000000003E-2</v>
      </c>
      <c r="AV41" s="3">
        <v>6.6000000000000003E-2</v>
      </c>
      <c r="AW41" s="3">
        <v>7.3999999999999996E-2</v>
      </c>
      <c r="AX41" s="3" t="s">
        <v>12</v>
      </c>
      <c r="AY41" s="3">
        <v>8.8999999999999996E-2</v>
      </c>
      <c r="AZ41" s="15" t="s">
        <v>12</v>
      </c>
      <c r="BA41" s="10">
        <f t="shared" si="69"/>
        <v>7.3999999999999996E-2</v>
      </c>
      <c r="BB41" s="9">
        <f t="shared" si="70"/>
        <v>1.5999999999999993E-2</v>
      </c>
      <c r="BC41" s="10">
        <f t="shared" si="71"/>
        <v>1.4999999999999999E-2</v>
      </c>
      <c r="BD41" s="9">
        <v>3.4569999999999999</v>
      </c>
      <c r="BE41" s="3">
        <v>3.8740000000000001</v>
      </c>
      <c r="BF41" s="15">
        <v>4.3090000000000002</v>
      </c>
      <c r="BG41" s="15">
        <f t="shared" si="72"/>
        <v>3.8740000000000001</v>
      </c>
      <c r="BH41" s="9">
        <f t="shared" si="73"/>
        <v>0.41700000000000026</v>
      </c>
      <c r="BI41" s="10">
        <f t="shared" si="74"/>
        <v>0.43500000000000005</v>
      </c>
      <c r="BJ41" s="9">
        <v>3.4569999999999999</v>
      </c>
      <c r="BK41" s="3">
        <v>3.8740000000000001</v>
      </c>
      <c r="BL41" s="15">
        <v>4.3090000000000002</v>
      </c>
      <c r="BM41" s="15">
        <f t="shared" si="75"/>
        <v>3.8740000000000001</v>
      </c>
      <c r="BN41" s="9">
        <f t="shared" si="76"/>
        <v>0.41700000000000026</v>
      </c>
      <c r="BO41" s="10">
        <f t="shared" si="77"/>
        <v>0.43500000000000005</v>
      </c>
      <c r="BP41">
        <f t="shared" si="78"/>
        <v>0</v>
      </c>
      <c r="BQ41" s="93">
        <f t="shared" si="79"/>
        <v>1</v>
      </c>
      <c r="BR41" s="93">
        <f t="shared" si="80"/>
        <v>1</v>
      </c>
      <c r="BS41" s="93" t="str">
        <f>VLOOKUP(C41,'Koppeling locatie - aslocatie'!$A$2:$C$8139,2,FALSE)</f>
        <v>bema247</v>
      </c>
      <c r="BT41" s="93">
        <f>VLOOKUP($BS41,aslocaties_v01!$C$3:$AA$500,MATCH($K$3/10,aslocaties_v01!$C$2:$X$2),FALSE)</f>
        <v>3.4569999999999999</v>
      </c>
      <c r="BU41" s="93">
        <f>VLOOKUP(BS41,aslocaties_v01!$C$3:$AA$500,MATCH($K$3,aslocaties_v01!$C$2:$X$2),FALSE)</f>
        <v>3.8740000000000001</v>
      </c>
      <c r="BV41" s="93">
        <f>VLOOKUP(BS41,aslocaties_v01!$C$3:$AA$500,MATCH($K$3*10,aslocaties_v01!$C$2:$Y$2),FALSE)</f>
        <v>4.306</v>
      </c>
      <c r="BW41" s="93">
        <f t="shared" si="81"/>
        <v>0.41700000000000026</v>
      </c>
      <c r="BX41" s="93">
        <f t="shared" si="82"/>
        <v>0.43199999999999994</v>
      </c>
      <c r="BY41" s="94">
        <f t="shared" si="83"/>
        <v>0</v>
      </c>
      <c r="BZ41" s="94">
        <f t="shared" si="84"/>
        <v>0</v>
      </c>
      <c r="CA41" s="94">
        <f t="shared" si="85"/>
        <v>0</v>
      </c>
      <c r="CB41">
        <f t="shared" si="86"/>
        <v>0</v>
      </c>
      <c r="CC41" s="58">
        <f t="shared" si="87"/>
        <v>0</v>
      </c>
      <c r="CD41" s="95" t="b">
        <f t="shared" si="88"/>
        <v>0</v>
      </c>
      <c r="CE41" s="96" t="b">
        <f t="shared" si="89"/>
        <v>1</v>
      </c>
      <c r="CF41" t="b">
        <f t="shared" si="90"/>
        <v>1</v>
      </c>
      <c r="CG41" t="b">
        <f t="shared" si="91"/>
        <v>1</v>
      </c>
      <c r="CH41" s="84" t="b">
        <f t="shared" si="92"/>
        <v>0</v>
      </c>
      <c r="CI41" t="str">
        <f t="shared" si="93"/>
        <v/>
      </c>
      <c r="CJ41" t="b">
        <f t="shared" si="94"/>
        <v>0</v>
      </c>
      <c r="CK41" t="b">
        <f t="shared" si="95"/>
        <v>1</v>
      </c>
      <c r="CL41" s="84" t="b">
        <f t="shared" si="115"/>
        <v>1</v>
      </c>
      <c r="CM41">
        <f t="shared" si="96"/>
        <v>7.3999999999999996E-2</v>
      </c>
      <c r="CN41" t="b">
        <f t="shared" si="97"/>
        <v>1</v>
      </c>
      <c r="CO41" s="84">
        <f t="shared" si="98"/>
        <v>8.1942649510217098</v>
      </c>
      <c r="CP41" t="b">
        <f t="shared" si="99"/>
        <v>1</v>
      </c>
      <c r="CQ41" s="96" t="b">
        <f t="shared" si="100"/>
        <v>1</v>
      </c>
      <c r="CR41" t="b">
        <f t="shared" si="101"/>
        <v>1</v>
      </c>
      <c r="CS41" t="b">
        <f t="shared" si="102"/>
        <v>1</v>
      </c>
      <c r="CT41" t="b">
        <f t="shared" si="103"/>
        <v>1</v>
      </c>
      <c r="CU41" t="b">
        <f t="shared" si="104"/>
        <v>1</v>
      </c>
      <c r="CV41" s="84" t="b">
        <f t="shared" si="105"/>
        <v>0</v>
      </c>
      <c r="CW41" t="b">
        <f t="shared" si="106"/>
        <v>1</v>
      </c>
      <c r="CX41" t="b">
        <f t="shared" si="107"/>
        <v>1</v>
      </c>
      <c r="CY41" t="b">
        <f t="shared" si="108"/>
        <v>1</v>
      </c>
      <c r="CZ41" t="b">
        <f t="shared" si="109"/>
        <v>1</v>
      </c>
      <c r="DA41" s="84">
        <f t="shared" si="110"/>
        <v>1</v>
      </c>
      <c r="DB41" t="b">
        <f t="shared" si="111"/>
        <v>0</v>
      </c>
    </row>
    <row r="42" spans="1:106">
      <c r="A42" s="9">
        <v>987</v>
      </c>
      <c r="B42" s="3">
        <v>2</v>
      </c>
      <c r="C42" s="3" t="s">
        <v>1335</v>
      </c>
      <c r="D42" s="3" t="str">
        <f t="shared" si="58"/>
        <v>BM_1_35-1_dk_0133</v>
      </c>
      <c r="E42" s="3" t="str">
        <f t="shared" si="59"/>
        <v>0133</v>
      </c>
      <c r="F42" s="3">
        <v>120871.781</v>
      </c>
      <c r="G42" s="15">
        <v>414206.06199999998</v>
      </c>
      <c r="H42" s="35" t="str">
        <f t="shared" si="60"/>
        <v>ja</v>
      </c>
      <c r="I42" s="42">
        <v>5</v>
      </c>
      <c r="J42" s="20" t="s">
        <v>370</v>
      </c>
      <c r="K42" s="21">
        <v>10000</v>
      </c>
      <c r="L42" s="28">
        <f t="shared" si="112"/>
        <v>1</v>
      </c>
      <c r="M42" s="28">
        <f t="shared" si="113"/>
        <v>1</v>
      </c>
      <c r="N42" s="56">
        <f t="shared" si="61"/>
        <v>10000</v>
      </c>
      <c r="O42" s="33">
        <f t="shared" si="114"/>
        <v>89.182688325690606</v>
      </c>
      <c r="P42" s="37">
        <f t="shared" si="62"/>
        <v>85.812973016903825</v>
      </c>
      <c r="Q42" s="9" t="s">
        <v>12</v>
      </c>
      <c r="R42" s="55" t="s">
        <v>12</v>
      </c>
      <c r="S42" s="55">
        <v>2.911</v>
      </c>
      <c r="T42" s="55">
        <v>3.1160000000000001</v>
      </c>
      <c r="U42" s="55">
        <v>3.3180000000000001</v>
      </c>
      <c r="V42" s="3">
        <v>3.4990000000000001</v>
      </c>
      <c r="W42" s="3">
        <v>3.7050000000000001</v>
      </c>
      <c r="X42" s="3" t="s">
        <v>12</v>
      </c>
      <c r="Y42" s="3">
        <v>4.1029999999999998</v>
      </c>
      <c r="Z42" s="15" t="s">
        <v>12</v>
      </c>
      <c r="AA42" s="10">
        <f t="shared" si="63"/>
        <v>3.7050000000000001</v>
      </c>
      <c r="AB42" s="9">
        <f t="shared" si="64"/>
        <v>0.38700000000000001</v>
      </c>
      <c r="AC42" s="10">
        <f t="shared" si="65"/>
        <v>0.39799999999999969</v>
      </c>
      <c r="AD42" s="9" t="s">
        <v>12</v>
      </c>
      <c r="AE42" s="55" t="s">
        <v>12</v>
      </c>
      <c r="AF42" s="55">
        <v>4.2999999999999997E-2</v>
      </c>
      <c r="AG42" s="55">
        <v>0.05</v>
      </c>
      <c r="AH42" s="55">
        <v>5.8000000000000003E-2</v>
      </c>
      <c r="AI42" s="3">
        <v>6.6000000000000003E-2</v>
      </c>
      <c r="AJ42" s="3">
        <v>7.3999999999999996E-2</v>
      </c>
      <c r="AK42" s="3" t="s">
        <v>12</v>
      </c>
      <c r="AL42" s="3">
        <v>8.8999999999999996E-2</v>
      </c>
      <c r="AM42" s="15" t="s">
        <v>12</v>
      </c>
      <c r="AN42" s="10">
        <f t="shared" si="66"/>
        <v>7.3999999999999996E-2</v>
      </c>
      <c r="AO42" s="9">
        <f t="shared" si="67"/>
        <v>1.5999999999999993E-2</v>
      </c>
      <c r="AP42" s="10">
        <f t="shared" si="68"/>
        <v>1.4999999999999999E-2</v>
      </c>
      <c r="AQ42" s="9" t="s">
        <v>12</v>
      </c>
      <c r="AR42" s="55" t="s">
        <v>12</v>
      </c>
      <c r="AS42" s="55">
        <v>4.7E-2</v>
      </c>
      <c r="AT42" s="55">
        <v>5.5E-2</v>
      </c>
      <c r="AU42" s="55">
        <v>6.3E-2</v>
      </c>
      <c r="AV42" s="3">
        <v>7.0999999999999994E-2</v>
      </c>
      <c r="AW42" s="3">
        <v>0.08</v>
      </c>
      <c r="AX42" s="3" t="s">
        <v>12</v>
      </c>
      <c r="AY42" s="3">
        <v>9.7000000000000003E-2</v>
      </c>
      <c r="AZ42" s="15" t="s">
        <v>12</v>
      </c>
      <c r="BA42" s="10">
        <f t="shared" si="69"/>
        <v>0.08</v>
      </c>
      <c r="BB42" s="9">
        <f t="shared" si="70"/>
        <v>1.7000000000000001E-2</v>
      </c>
      <c r="BC42" s="10">
        <f t="shared" si="71"/>
        <v>1.7000000000000001E-2</v>
      </c>
      <c r="BD42" s="9">
        <v>3.3180000000000001</v>
      </c>
      <c r="BE42" s="3">
        <v>3.706</v>
      </c>
      <c r="BF42" s="15">
        <v>4.1130000000000004</v>
      </c>
      <c r="BG42" s="15">
        <f t="shared" si="72"/>
        <v>3.706</v>
      </c>
      <c r="BH42" s="9">
        <f t="shared" si="73"/>
        <v>0.3879999999999999</v>
      </c>
      <c r="BI42" s="10">
        <f t="shared" si="74"/>
        <v>0.40700000000000047</v>
      </c>
      <c r="BJ42" s="9">
        <v>3.3180000000000001</v>
      </c>
      <c r="BK42" s="3">
        <v>3.706</v>
      </c>
      <c r="BL42" s="15">
        <v>4.1130000000000004</v>
      </c>
      <c r="BM42" s="15">
        <f t="shared" si="75"/>
        <v>3.706</v>
      </c>
      <c r="BN42" s="9">
        <f t="shared" si="76"/>
        <v>0.3879999999999999</v>
      </c>
      <c r="BO42" s="10">
        <f t="shared" si="77"/>
        <v>0.40700000000000047</v>
      </c>
      <c r="BP42">
        <f t="shared" si="78"/>
        <v>0</v>
      </c>
      <c r="BQ42" s="93">
        <f t="shared" si="79"/>
        <v>1.002583979328165</v>
      </c>
      <c r="BR42" s="93">
        <f t="shared" si="80"/>
        <v>1.002583979328165</v>
      </c>
      <c r="BS42" s="93" t="str">
        <f>VLOOKUP(C42,'Koppeling locatie - aslocatie'!$A$2:$C$8139,2,FALSE)</f>
        <v>bema248</v>
      </c>
      <c r="BT42" s="93">
        <f>VLOOKUP($BS42,aslocaties_v01!$C$3:$AA$500,MATCH($K$3/10,aslocaties_v01!$C$2:$X$2),FALSE)</f>
        <v>3.3180000000000001</v>
      </c>
      <c r="BU42" s="93">
        <f>VLOOKUP(BS42,aslocaties_v01!$C$3:$AA$500,MATCH($K$3,aslocaties_v01!$C$2:$X$2),FALSE)</f>
        <v>3.7069999999999999</v>
      </c>
      <c r="BV42" s="93">
        <f>VLOOKUP(BS42,aslocaties_v01!$C$3:$AA$500,MATCH($K$3*10,aslocaties_v01!$C$2:$Y$2),FALSE)</f>
        <v>4.125</v>
      </c>
      <c r="BW42" s="93">
        <f t="shared" si="81"/>
        <v>0.38899999999999979</v>
      </c>
      <c r="BX42" s="93">
        <f t="shared" si="82"/>
        <v>0.41800000000000015</v>
      </c>
      <c r="BY42" s="94">
        <f t="shared" si="83"/>
        <v>5.1679586563302404E-3</v>
      </c>
      <c r="BZ42" s="94">
        <f t="shared" si="84"/>
        <v>5.0251256281408141E-2</v>
      </c>
      <c r="CA42" s="94">
        <f t="shared" si="85"/>
        <v>0</v>
      </c>
      <c r="CB42">
        <f t="shared" si="86"/>
        <v>1.9999999999997797E-3</v>
      </c>
      <c r="CC42" s="58">
        <f t="shared" si="87"/>
        <v>2.2000000000000242E-2</v>
      </c>
      <c r="CD42" s="95" t="b">
        <f t="shared" si="88"/>
        <v>0</v>
      </c>
      <c r="CE42" s="96" t="b">
        <f t="shared" si="89"/>
        <v>1</v>
      </c>
      <c r="CF42" t="b">
        <f t="shared" si="90"/>
        <v>1</v>
      </c>
      <c r="CG42" t="b">
        <f t="shared" si="91"/>
        <v>1</v>
      </c>
      <c r="CH42" s="84" t="b">
        <f t="shared" si="92"/>
        <v>0</v>
      </c>
      <c r="CI42" t="str">
        <f t="shared" si="93"/>
        <v/>
      </c>
      <c r="CJ42" t="b">
        <f t="shared" si="94"/>
        <v>0</v>
      </c>
      <c r="CK42" t="b">
        <f t="shared" si="95"/>
        <v>1</v>
      </c>
      <c r="CL42" s="84" t="b">
        <f t="shared" si="115"/>
        <v>1</v>
      </c>
      <c r="CM42">
        <f t="shared" si="96"/>
        <v>0.08</v>
      </c>
      <c r="CN42" t="b">
        <f t="shared" si="97"/>
        <v>1</v>
      </c>
      <c r="CO42" s="84">
        <f t="shared" si="98"/>
        <v>7.4118589743589727</v>
      </c>
      <c r="CP42" t="b">
        <f t="shared" si="99"/>
        <v>1</v>
      </c>
      <c r="CQ42" s="96" t="b">
        <f t="shared" si="100"/>
        <v>0</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1</v>
      </c>
      <c r="DB42" t="b">
        <f t="shared" si="111"/>
        <v>0</v>
      </c>
    </row>
    <row r="43" spans="1:106">
      <c r="A43" s="9">
        <v>988</v>
      </c>
      <c r="B43" s="3">
        <v>2</v>
      </c>
      <c r="C43" s="3" t="s">
        <v>1336</v>
      </c>
      <c r="D43" s="3" t="str">
        <f t="shared" si="58"/>
        <v>BM_1_35-1_dk_0134</v>
      </c>
      <c r="E43" s="3" t="str">
        <f t="shared" si="59"/>
        <v>0134</v>
      </c>
      <c r="F43" s="3">
        <v>120786.664</v>
      </c>
      <c r="G43" s="15">
        <v>414216.96899999998</v>
      </c>
      <c r="H43" s="35" t="str">
        <f t="shared" si="60"/>
        <v>ja</v>
      </c>
      <c r="I43" s="42">
        <v>10</v>
      </c>
      <c r="J43" s="20" t="s">
        <v>370</v>
      </c>
      <c r="K43" s="21">
        <v>10000</v>
      </c>
      <c r="L43" s="28">
        <f t="shared" si="112"/>
        <v>1</v>
      </c>
      <c r="M43" s="28">
        <f t="shared" si="113"/>
        <v>1</v>
      </c>
      <c r="N43" s="56">
        <f t="shared" si="61"/>
        <v>10000</v>
      </c>
      <c r="O43" s="33">
        <f t="shared" si="114"/>
        <v>85.812973016903825</v>
      </c>
      <c r="P43" s="37">
        <f t="shared" si="62"/>
        <v>85.14521046424511</v>
      </c>
      <c r="Q43" s="9" t="s">
        <v>12</v>
      </c>
      <c r="R43" s="55" t="s">
        <v>12</v>
      </c>
      <c r="S43" s="55">
        <v>2.911</v>
      </c>
      <c r="T43" s="55">
        <v>3.1160000000000001</v>
      </c>
      <c r="U43" s="55">
        <v>3.3180000000000001</v>
      </c>
      <c r="V43" s="3">
        <v>3.4990000000000001</v>
      </c>
      <c r="W43" s="3">
        <v>3.7069999999999999</v>
      </c>
      <c r="X43" s="3" t="s">
        <v>12</v>
      </c>
      <c r="Y43" s="3">
        <v>4.1289999999999996</v>
      </c>
      <c r="Z43" s="15" t="s">
        <v>12</v>
      </c>
      <c r="AA43" s="10">
        <f t="shared" si="63"/>
        <v>3.7069999999999999</v>
      </c>
      <c r="AB43" s="9">
        <f t="shared" si="64"/>
        <v>0.38899999999999979</v>
      </c>
      <c r="AC43" s="10">
        <f t="shared" si="65"/>
        <v>0.42199999999999971</v>
      </c>
      <c r="AD43" s="9" t="s">
        <v>12</v>
      </c>
      <c r="AE43" s="55" t="s">
        <v>12</v>
      </c>
      <c r="AF43" s="55">
        <v>4.2999999999999997E-2</v>
      </c>
      <c r="AG43" s="55">
        <v>5.0999999999999997E-2</v>
      </c>
      <c r="AH43" s="55">
        <v>5.8999999999999997E-2</v>
      </c>
      <c r="AI43" s="3">
        <v>6.7000000000000004E-2</v>
      </c>
      <c r="AJ43" s="3">
        <v>7.4999999999999997E-2</v>
      </c>
      <c r="AK43" s="3" t="s">
        <v>12</v>
      </c>
      <c r="AL43" s="3">
        <v>0.09</v>
      </c>
      <c r="AM43" s="15" t="s">
        <v>12</v>
      </c>
      <c r="AN43" s="10">
        <f t="shared" si="66"/>
        <v>7.4999999999999997E-2</v>
      </c>
      <c r="AO43" s="9">
        <f t="shared" si="67"/>
        <v>1.6E-2</v>
      </c>
      <c r="AP43" s="10">
        <f t="shared" si="68"/>
        <v>1.4999999999999999E-2</v>
      </c>
      <c r="AQ43" s="9" t="s">
        <v>12</v>
      </c>
      <c r="AR43" s="55" t="s">
        <v>12</v>
      </c>
      <c r="AS43" s="55">
        <v>4.7E-2</v>
      </c>
      <c r="AT43" s="55">
        <v>5.5E-2</v>
      </c>
      <c r="AU43" s="55">
        <v>6.3E-2</v>
      </c>
      <c r="AV43" s="3">
        <v>7.0999999999999994E-2</v>
      </c>
      <c r="AW43" s="3">
        <v>0.08</v>
      </c>
      <c r="AX43" s="3" t="s">
        <v>12</v>
      </c>
      <c r="AY43" s="3">
        <v>9.7000000000000003E-2</v>
      </c>
      <c r="AZ43" s="15" t="s">
        <v>12</v>
      </c>
      <c r="BA43" s="10">
        <f t="shared" si="69"/>
        <v>0.08</v>
      </c>
      <c r="BB43" s="9">
        <f t="shared" si="70"/>
        <v>1.7000000000000001E-2</v>
      </c>
      <c r="BC43" s="10">
        <f t="shared" si="71"/>
        <v>1.7000000000000001E-2</v>
      </c>
      <c r="BD43" s="9">
        <v>3.3180000000000001</v>
      </c>
      <c r="BE43" s="3">
        <v>3.7080000000000002</v>
      </c>
      <c r="BF43" s="15">
        <v>4.1470000000000002</v>
      </c>
      <c r="BG43" s="15">
        <f t="shared" si="72"/>
        <v>3.7080000000000002</v>
      </c>
      <c r="BH43" s="9">
        <f t="shared" si="73"/>
        <v>0.39000000000000012</v>
      </c>
      <c r="BI43" s="10">
        <f t="shared" si="74"/>
        <v>0.43900000000000006</v>
      </c>
      <c r="BJ43" s="9">
        <v>3.3180000000000001</v>
      </c>
      <c r="BK43" s="3">
        <v>3.7080000000000002</v>
      </c>
      <c r="BL43" s="15">
        <v>4.1479999999999997</v>
      </c>
      <c r="BM43" s="15">
        <f t="shared" si="75"/>
        <v>3.7080000000000002</v>
      </c>
      <c r="BN43" s="9">
        <f t="shared" si="76"/>
        <v>0.39000000000000012</v>
      </c>
      <c r="BO43" s="10">
        <f t="shared" si="77"/>
        <v>0.4399999999999995</v>
      </c>
      <c r="BP43">
        <f t="shared" si="78"/>
        <v>0</v>
      </c>
      <c r="BQ43" s="93">
        <f t="shared" si="79"/>
        <v>1.0025706940874044</v>
      </c>
      <c r="BR43" s="93">
        <f t="shared" si="80"/>
        <v>1.0025706940874044</v>
      </c>
      <c r="BS43" s="93" t="str">
        <f>VLOOKUP(C43,'Koppeling locatie - aslocatie'!$A$2:$C$8139,2,FALSE)</f>
        <v>bema248</v>
      </c>
      <c r="BT43" s="93">
        <f>VLOOKUP($BS43,aslocaties_v01!$C$3:$AA$500,MATCH($K$3/10,aslocaties_v01!$C$2:$X$2),FALSE)</f>
        <v>3.3180000000000001</v>
      </c>
      <c r="BU43" s="93">
        <f>VLOOKUP(BS43,aslocaties_v01!$C$3:$AA$500,MATCH($K$3,aslocaties_v01!$C$2:$X$2),FALSE)</f>
        <v>3.7069999999999999</v>
      </c>
      <c r="BV43" s="93">
        <f>VLOOKUP(BS43,aslocaties_v01!$C$3:$AA$500,MATCH($K$3*10,aslocaties_v01!$C$2:$Y$2),FALSE)</f>
        <v>4.125</v>
      </c>
      <c r="BW43" s="93">
        <f t="shared" si="81"/>
        <v>0.38899999999999979</v>
      </c>
      <c r="BX43" s="93">
        <f t="shared" si="82"/>
        <v>0.41800000000000015</v>
      </c>
      <c r="BY43" s="94">
        <f t="shared" si="83"/>
        <v>0</v>
      </c>
      <c r="BZ43" s="94">
        <f t="shared" si="84"/>
        <v>9.4786729857809782E-3</v>
      </c>
      <c r="CA43" s="94">
        <f t="shared" si="85"/>
        <v>0</v>
      </c>
      <c r="CB43">
        <f t="shared" si="86"/>
        <v>0</v>
      </c>
      <c r="CC43" s="58">
        <f t="shared" si="87"/>
        <v>3.9999999999995595E-3</v>
      </c>
      <c r="CD43" s="95" t="b">
        <f t="shared" si="88"/>
        <v>0</v>
      </c>
      <c r="CE43" s="96" t="b">
        <f t="shared" si="89"/>
        <v>1</v>
      </c>
      <c r="CF43" t="b">
        <f t="shared" si="90"/>
        <v>1</v>
      </c>
      <c r="CG43" t="b">
        <f t="shared" si="91"/>
        <v>1</v>
      </c>
      <c r="CH43" s="84" t="b">
        <f t="shared" si="92"/>
        <v>0</v>
      </c>
      <c r="CI43" t="str">
        <f t="shared" si="93"/>
        <v/>
      </c>
      <c r="CJ43" t="b">
        <f t="shared" si="94"/>
        <v>0</v>
      </c>
      <c r="CK43" t="b">
        <f t="shared" si="95"/>
        <v>1</v>
      </c>
      <c r="CL43" s="84" t="b">
        <f t="shared" si="115"/>
        <v>1</v>
      </c>
      <c r="CM43">
        <f t="shared" si="96"/>
        <v>0.08</v>
      </c>
      <c r="CN43" t="b">
        <f t="shared" si="97"/>
        <v>1</v>
      </c>
      <c r="CO43" s="84">
        <f t="shared" si="98"/>
        <v>7.5120192307692291</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989</v>
      </c>
      <c r="B44" s="3">
        <v>2</v>
      </c>
      <c r="C44" s="3" t="s">
        <v>1337</v>
      </c>
      <c r="D44" s="3" t="str">
        <f t="shared" si="58"/>
        <v>BM_1_35-1_dk_0135</v>
      </c>
      <c r="E44" s="3" t="str">
        <f t="shared" si="59"/>
        <v>0135</v>
      </c>
      <c r="F44" s="3">
        <v>120702.391</v>
      </c>
      <c r="G44" s="15">
        <v>414229.125</v>
      </c>
      <c r="H44" s="35" t="str">
        <f t="shared" si="60"/>
        <v>ja</v>
      </c>
      <c r="I44" s="42">
        <v>98</v>
      </c>
      <c r="J44" s="20" t="s">
        <v>370</v>
      </c>
      <c r="K44" s="21">
        <v>10000</v>
      </c>
      <c r="L44" s="28">
        <f t="shared" si="112"/>
        <v>1</v>
      </c>
      <c r="M44" s="28">
        <f t="shared" si="113"/>
        <v>1</v>
      </c>
      <c r="N44" s="56">
        <f t="shared" si="61"/>
        <v>10000</v>
      </c>
      <c r="O44" s="33">
        <f t="shared" si="114"/>
        <v>85.14521046424511</v>
      </c>
      <c r="P44" s="37">
        <f t="shared" si="62"/>
        <v>11524.438448656876</v>
      </c>
      <c r="Q44" s="9" t="s">
        <v>12</v>
      </c>
      <c r="R44" s="55" t="s">
        <v>12</v>
      </c>
      <c r="S44" s="55">
        <v>2.911</v>
      </c>
      <c r="T44" s="55">
        <v>3.1160000000000001</v>
      </c>
      <c r="U44" s="55">
        <v>3.3180000000000001</v>
      </c>
      <c r="V44" s="3">
        <v>3.4990000000000001</v>
      </c>
      <c r="W44" s="3">
        <v>3.7069999999999999</v>
      </c>
      <c r="X44" s="3" t="s">
        <v>12</v>
      </c>
      <c r="Y44" s="3">
        <v>4.1260000000000003</v>
      </c>
      <c r="Z44" s="15" t="s">
        <v>12</v>
      </c>
      <c r="AA44" s="10">
        <f t="shared" si="63"/>
        <v>3.7069999999999999</v>
      </c>
      <c r="AB44" s="9">
        <f t="shared" si="64"/>
        <v>0.38899999999999979</v>
      </c>
      <c r="AC44" s="10">
        <f t="shared" si="65"/>
        <v>0.41900000000000048</v>
      </c>
      <c r="AD44" s="9" t="s">
        <v>12</v>
      </c>
      <c r="AE44" s="55" t="s">
        <v>12</v>
      </c>
      <c r="AF44" s="55">
        <v>3.5999999999999997E-2</v>
      </c>
      <c r="AG44" s="55">
        <v>4.2999999999999997E-2</v>
      </c>
      <c r="AH44" s="55">
        <v>4.9000000000000002E-2</v>
      </c>
      <c r="AI44" s="3">
        <v>5.6000000000000001E-2</v>
      </c>
      <c r="AJ44" s="3">
        <v>6.3E-2</v>
      </c>
      <c r="AK44" s="3" t="s">
        <v>12</v>
      </c>
      <c r="AL44" s="3">
        <v>7.5999999999999998E-2</v>
      </c>
      <c r="AM44" s="15" t="s">
        <v>12</v>
      </c>
      <c r="AN44" s="10">
        <f t="shared" si="66"/>
        <v>6.3E-2</v>
      </c>
      <c r="AO44" s="9">
        <f t="shared" si="67"/>
        <v>1.3999999999999999E-2</v>
      </c>
      <c r="AP44" s="10">
        <f t="shared" si="68"/>
        <v>1.2999999999999998E-2</v>
      </c>
      <c r="AQ44" s="9" t="s">
        <v>12</v>
      </c>
      <c r="AR44" s="55" t="s">
        <v>12</v>
      </c>
      <c r="AS44" s="55">
        <v>4.2000000000000003E-2</v>
      </c>
      <c r="AT44" s="55">
        <v>4.9000000000000002E-2</v>
      </c>
      <c r="AU44" s="55">
        <v>5.7000000000000002E-2</v>
      </c>
      <c r="AV44" s="3">
        <v>6.4000000000000001E-2</v>
      </c>
      <c r="AW44" s="3">
        <v>7.1999999999999995E-2</v>
      </c>
      <c r="AX44" s="3" t="s">
        <v>12</v>
      </c>
      <c r="AY44" s="3">
        <v>8.6999999999999994E-2</v>
      </c>
      <c r="AZ44" s="15" t="s">
        <v>12</v>
      </c>
      <c r="BA44" s="10">
        <f t="shared" si="69"/>
        <v>7.1999999999999995E-2</v>
      </c>
      <c r="BB44" s="9">
        <f t="shared" si="70"/>
        <v>1.4999999999999993E-2</v>
      </c>
      <c r="BC44" s="10">
        <f t="shared" si="71"/>
        <v>1.4999999999999999E-2</v>
      </c>
      <c r="BD44" s="9">
        <v>3.3180000000000001</v>
      </c>
      <c r="BE44" s="3">
        <v>3.7069999999999999</v>
      </c>
      <c r="BF44" s="15">
        <v>4.1260000000000003</v>
      </c>
      <c r="BG44" s="15">
        <f t="shared" si="72"/>
        <v>3.7069999999999999</v>
      </c>
      <c r="BH44" s="9">
        <f t="shared" si="73"/>
        <v>0.38899999999999979</v>
      </c>
      <c r="BI44" s="10">
        <f t="shared" si="74"/>
        <v>0.41900000000000048</v>
      </c>
      <c r="BJ44" s="9">
        <v>3.3180000000000001</v>
      </c>
      <c r="BK44" s="3">
        <v>3.7069999999999999</v>
      </c>
      <c r="BL44" s="15">
        <v>4.1260000000000003</v>
      </c>
      <c r="BM44" s="15">
        <f t="shared" si="75"/>
        <v>3.7069999999999999</v>
      </c>
      <c r="BN44" s="9">
        <f t="shared" si="76"/>
        <v>0.38899999999999979</v>
      </c>
      <c r="BO44" s="10">
        <f t="shared" si="77"/>
        <v>0.41900000000000048</v>
      </c>
      <c r="BP44">
        <f t="shared" si="78"/>
        <v>0</v>
      </c>
      <c r="BQ44" s="93">
        <f t="shared" si="79"/>
        <v>1</v>
      </c>
      <c r="BR44" s="93">
        <f t="shared" si="80"/>
        <v>1</v>
      </c>
      <c r="BS44" s="93" t="str">
        <f>VLOOKUP(C44,'Koppeling locatie - aslocatie'!$A$2:$C$8139,2,FALSE)</f>
        <v>bema248</v>
      </c>
      <c r="BT44" s="93">
        <f>VLOOKUP($BS44,aslocaties_v01!$C$3:$AA$500,MATCH($K$3/10,aslocaties_v01!$C$2:$X$2),FALSE)</f>
        <v>3.3180000000000001</v>
      </c>
      <c r="BU44" s="93">
        <f>VLOOKUP(BS44,aslocaties_v01!$C$3:$AA$500,MATCH($K$3,aslocaties_v01!$C$2:$X$2),FALSE)</f>
        <v>3.7069999999999999</v>
      </c>
      <c r="BV44" s="93">
        <f>VLOOKUP(BS44,aslocaties_v01!$C$3:$AA$500,MATCH($K$3*10,aslocaties_v01!$C$2:$Y$2),FALSE)</f>
        <v>4.125</v>
      </c>
      <c r="BW44" s="93">
        <f t="shared" si="81"/>
        <v>0.38899999999999979</v>
      </c>
      <c r="BX44" s="93">
        <f t="shared" si="82"/>
        <v>0.41800000000000015</v>
      </c>
      <c r="BY44" s="94">
        <f t="shared" si="83"/>
        <v>0</v>
      </c>
      <c r="BZ44" s="94">
        <f t="shared" si="84"/>
        <v>2.3866348448695618E-3</v>
      </c>
      <c r="CA44" s="94">
        <f t="shared" si="85"/>
        <v>0</v>
      </c>
      <c r="CB44">
        <f t="shared" si="86"/>
        <v>0</v>
      </c>
      <c r="CC44" s="58">
        <f t="shared" si="87"/>
        <v>1.000000000000334E-3</v>
      </c>
      <c r="CD44" s="95" t="b">
        <f t="shared" si="88"/>
        <v>0</v>
      </c>
      <c r="CE44" s="96" t="b">
        <f t="shared" si="89"/>
        <v>1</v>
      </c>
      <c r="CF44" t="b">
        <f t="shared" si="90"/>
        <v>1</v>
      </c>
      <c r="CG44" t="b">
        <f t="shared" si="91"/>
        <v>1</v>
      </c>
      <c r="CH44" s="84" t="b">
        <f t="shared" si="92"/>
        <v>0</v>
      </c>
      <c r="CI44" t="str">
        <f t="shared" si="93"/>
        <v/>
      </c>
      <c r="CJ44" t="b">
        <f t="shared" si="94"/>
        <v>0</v>
      </c>
      <c r="CK44" t="b">
        <f t="shared" si="95"/>
        <v>1</v>
      </c>
      <c r="CL44" s="84" t="b">
        <f t="shared" si="115"/>
        <v>1</v>
      </c>
      <c r="CM44">
        <f t="shared" si="96"/>
        <v>7.1999999999999995E-2</v>
      </c>
      <c r="CN44" t="b">
        <f t="shared" si="97"/>
        <v>1</v>
      </c>
      <c r="CO44" s="84">
        <f t="shared" si="98"/>
        <v>7.7902421652421667</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990</v>
      </c>
      <c r="B45" s="3">
        <v>2</v>
      </c>
      <c r="C45" s="3" t="s">
        <v>1338</v>
      </c>
      <c r="D45" s="3" t="str">
        <f t="shared" si="58"/>
        <v>BM_1_35-1_dk_0014</v>
      </c>
      <c r="E45" s="3" t="str">
        <f t="shared" si="59"/>
        <v>0014</v>
      </c>
      <c r="F45" s="3">
        <v>132189.375</v>
      </c>
      <c r="G45" s="15">
        <v>413300.75</v>
      </c>
      <c r="H45" s="35" t="str">
        <f t="shared" si="60"/>
        <v>ja</v>
      </c>
      <c r="I45" s="42">
        <v>354</v>
      </c>
      <c r="J45" s="20" t="s">
        <v>370</v>
      </c>
      <c r="K45" s="21">
        <v>10000</v>
      </c>
      <c r="L45" s="28">
        <f t="shared" si="112"/>
        <v>1</v>
      </c>
      <c r="M45" s="28">
        <f t="shared" si="113"/>
        <v>1</v>
      </c>
      <c r="N45" s="56">
        <f t="shared" si="61"/>
        <v>10000</v>
      </c>
      <c r="O45" s="33">
        <f t="shared" si="114"/>
        <v>11524.438448656876</v>
      </c>
      <c r="P45" s="37">
        <f t="shared" si="62"/>
        <v>118.37135494705235</v>
      </c>
      <c r="Q45" s="9" t="s">
        <v>12</v>
      </c>
      <c r="R45" s="55" t="s">
        <v>12</v>
      </c>
      <c r="S45" s="55">
        <v>3.89</v>
      </c>
      <c r="T45" s="55">
        <v>4.1970000000000001</v>
      </c>
      <c r="U45" s="55">
        <v>4.4690000000000003</v>
      </c>
      <c r="V45" s="3">
        <v>4.6970000000000001</v>
      </c>
      <c r="W45" s="3">
        <v>4.9569999999999999</v>
      </c>
      <c r="X45" s="3" t="s">
        <v>12</v>
      </c>
      <c r="Y45" s="3">
        <v>5.4610000000000003</v>
      </c>
      <c r="Z45" s="15" t="s">
        <v>12</v>
      </c>
      <c r="AA45" s="10">
        <f t="shared" si="63"/>
        <v>4.9569999999999999</v>
      </c>
      <c r="AB45" s="9">
        <f t="shared" si="64"/>
        <v>0.48799999999999955</v>
      </c>
      <c r="AC45" s="10">
        <f t="shared" si="65"/>
        <v>0.50400000000000045</v>
      </c>
      <c r="AD45" s="9" t="s">
        <v>12</v>
      </c>
      <c r="AE45" s="55" t="s">
        <v>12</v>
      </c>
      <c r="AF45" s="55">
        <v>0.56699999999999995</v>
      </c>
      <c r="AG45" s="55">
        <v>0.61899999999999999</v>
      </c>
      <c r="AH45" s="55">
        <v>0.67700000000000005</v>
      </c>
      <c r="AI45" s="3">
        <v>0.73099999999999998</v>
      </c>
      <c r="AJ45" s="3">
        <v>0.79100000000000004</v>
      </c>
      <c r="AK45" s="3" t="s">
        <v>12</v>
      </c>
      <c r="AL45" s="3">
        <v>0.90700000000000003</v>
      </c>
      <c r="AM45" s="15" t="s">
        <v>12</v>
      </c>
      <c r="AN45" s="10">
        <f t="shared" si="66"/>
        <v>0.79100000000000004</v>
      </c>
      <c r="AO45" s="9">
        <f t="shared" si="67"/>
        <v>0.11399999999999999</v>
      </c>
      <c r="AP45" s="10">
        <f t="shared" si="68"/>
        <v>0.11599999999999999</v>
      </c>
      <c r="AQ45" s="9" t="s">
        <v>12</v>
      </c>
      <c r="AR45" s="55" t="s">
        <v>12</v>
      </c>
      <c r="AS45" s="55">
        <v>2.4409999999999998</v>
      </c>
      <c r="AT45" s="55">
        <v>2.536</v>
      </c>
      <c r="AU45" s="55">
        <v>2.6389999999999998</v>
      </c>
      <c r="AV45" s="3">
        <v>2.7309999999999999</v>
      </c>
      <c r="AW45" s="3">
        <v>2.827</v>
      </c>
      <c r="AX45" s="3" t="s">
        <v>12</v>
      </c>
      <c r="AY45" s="3">
        <v>3</v>
      </c>
      <c r="AZ45" s="15" t="s">
        <v>12</v>
      </c>
      <c r="BA45" s="10">
        <f t="shared" si="69"/>
        <v>2.827</v>
      </c>
      <c r="BB45" s="9">
        <f t="shared" si="70"/>
        <v>0.18800000000000017</v>
      </c>
      <c r="BC45" s="10">
        <f t="shared" si="71"/>
        <v>0.17300000000000004</v>
      </c>
      <c r="BD45" s="9">
        <v>4.7389999999999999</v>
      </c>
      <c r="BE45" s="3">
        <v>5.2960000000000003</v>
      </c>
      <c r="BF45" s="15">
        <v>5.8970000000000002</v>
      </c>
      <c r="BG45" s="15">
        <f t="shared" si="72"/>
        <v>5.2960000000000003</v>
      </c>
      <c r="BH45" s="9">
        <f t="shared" si="73"/>
        <v>0.55700000000000038</v>
      </c>
      <c r="BI45" s="10">
        <f t="shared" si="74"/>
        <v>0.60099999999999998</v>
      </c>
      <c r="BJ45" s="9">
        <v>4.742</v>
      </c>
      <c r="BK45" s="3">
        <v>5.3150000000000004</v>
      </c>
      <c r="BL45" s="15">
        <v>5.944</v>
      </c>
      <c r="BM45" s="15">
        <f t="shared" si="75"/>
        <v>5.3150000000000004</v>
      </c>
      <c r="BN45" s="9">
        <f t="shared" si="76"/>
        <v>0.5730000000000004</v>
      </c>
      <c r="BO45" s="10">
        <f t="shared" si="77"/>
        <v>0.62899999999999956</v>
      </c>
      <c r="BP45">
        <f t="shared" si="78"/>
        <v>0</v>
      </c>
      <c r="BQ45" s="93">
        <f t="shared" si="79"/>
        <v>1.1413934426229526</v>
      </c>
      <c r="BR45" s="93">
        <f t="shared" si="80"/>
        <v>1.1741803278688543</v>
      </c>
      <c r="BS45" s="93" t="str">
        <f>VLOOKUP(C45,'Koppeling locatie - aslocatie'!$A$2:$C$8139,2,FALSE)</f>
        <v>bema236</v>
      </c>
      <c r="BT45" s="93">
        <f>VLOOKUP($BS45,aslocaties_v01!$C$3:$AA$500,MATCH($K$3/10,aslocaties_v01!$C$2:$X$2),FALSE)</f>
        <v>4.4889999999999999</v>
      </c>
      <c r="BU45" s="93">
        <f>VLOOKUP(BS45,aslocaties_v01!$C$3:$AA$500,MATCH($K$3,aslocaties_v01!$C$2:$X$2),FALSE)</f>
        <v>4.968</v>
      </c>
      <c r="BV45" s="93">
        <f>VLOOKUP(BS45,aslocaties_v01!$C$3:$AA$500,MATCH($K$3*10,aslocaties_v01!$C$2:$Y$2),FALSE)</f>
        <v>5.4690000000000003</v>
      </c>
      <c r="BW45" s="93">
        <f t="shared" si="81"/>
        <v>0.47900000000000009</v>
      </c>
      <c r="BX45" s="93">
        <f t="shared" si="82"/>
        <v>0.50100000000000033</v>
      </c>
      <c r="BY45" s="94">
        <f t="shared" si="83"/>
        <v>1.8442622950818555E-2</v>
      </c>
      <c r="BZ45" s="94">
        <f t="shared" si="84"/>
        <v>5.9523809523811533E-3</v>
      </c>
      <c r="CA45" s="94">
        <f t="shared" si="85"/>
        <v>1.9999999999999574E-2</v>
      </c>
      <c r="CB45">
        <f t="shared" si="86"/>
        <v>1.1000000000000121E-2</v>
      </c>
      <c r="CC45" s="58">
        <f t="shared" si="87"/>
        <v>8.0000000000000071E-3</v>
      </c>
      <c r="CD45" s="95" t="b">
        <f t="shared" si="88"/>
        <v>0</v>
      </c>
      <c r="CE45" s="96" t="b">
        <f t="shared" si="89"/>
        <v>1</v>
      </c>
      <c r="CF45" t="b">
        <f t="shared" si="90"/>
        <v>1</v>
      </c>
      <c r="CG45" t="b">
        <f t="shared" si="91"/>
        <v>1</v>
      </c>
      <c r="CH45" s="84" t="b">
        <f t="shared" si="92"/>
        <v>1</v>
      </c>
      <c r="CI45">
        <f t="shared" si="93"/>
        <v>0.79100000000000004</v>
      </c>
      <c r="CJ45" t="b">
        <f t="shared" si="94"/>
        <v>1</v>
      </c>
      <c r="CK45" t="b">
        <f t="shared" si="95"/>
        <v>1</v>
      </c>
      <c r="CL45" s="84" t="b">
        <f t="shared" si="115"/>
        <v>1</v>
      </c>
      <c r="CM45">
        <f t="shared" si="96"/>
        <v>2.827</v>
      </c>
      <c r="CN45" t="b">
        <f t="shared" si="97"/>
        <v>1</v>
      </c>
      <c r="CO45" s="84">
        <f t="shared" si="98"/>
        <v>6.3445418753254948E-2</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c r="A46" s="9">
        <v>991</v>
      </c>
      <c r="B46" s="3">
        <v>2</v>
      </c>
      <c r="C46" s="3" t="s">
        <v>1339</v>
      </c>
      <c r="D46" s="3" t="str">
        <f t="shared" si="58"/>
        <v>BM_1_35-1_dk_0015</v>
      </c>
      <c r="E46" s="3" t="str">
        <f t="shared" si="59"/>
        <v>0015</v>
      </c>
      <c r="F46" s="3">
        <v>132108.46900000001</v>
      </c>
      <c r="G46" s="15">
        <v>413387.15600000002</v>
      </c>
      <c r="H46" s="35" t="str">
        <f t="shared" si="60"/>
        <v>ja</v>
      </c>
      <c r="I46" s="42">
        <v>29</v>
      </c>
      <c r="J46" s="20" t="s">
        <v>370</v>
      </c>
      <c r="K46" s="21">
        <v>10000</v>
      </c>
      <c r="L46" s="28">
        <f t="shared" si="112"/>
        <v>1</v>
      </c>
      <c r="M46" s="28">
        <f t="shared" si="113"/>
        <v>1</v>
      </c>
      <c r="N46" s="56">
        <f t="shared" si="61"/>
        <v>10000</v>
      </c>
      <c r="O46" s="33">
        <f t="shared" si="114"/>
        <v>118.37135494705235</v>
      </c>
      <c r="P46" s="37">
        <f t="shared" si="62"/>
        <v>94.611599901913948</v>
      </c>
      <c r="Q46" s="9" t="s">
        <v>12</v>
      </c>
      <c r="R46" s="55" t="s">
        <v>12</v>
      </c>
      <c r="S46" s="55">
        <v>3.883</v>
      </c>
      <c r="T46" s="55">
        <v>4.1859999999999999</v>
      </c>
      <c r="U46" s="55">
        <v>4.4630000000000001</v>
      </c>
      <c r="V46" s="3">
        <v>4.6909999999999998</v>
      </c>
      <c r="W46" s="3">
        <v>4.9480000000000004</v>
      </c>
      <c r="X46" s="3" t="s">
        <v>12</v>
      </c>
      <c r="Y46" s="3">
        <v>5.4470000000000001</v>
      </c>
      <c r="Z46" s="15" t="s">
        <v>12</v>
      </c>
      <c r="AA46" s="10">
        <f t="shared" si="63"/>
        <v>4.9480000000000004</v>
      </c>
      <c r="AB46" s="9">
        <f t="shared" si="64"/>
        <v>0.48500000000000032</v>
      </c>
      <c r="AC46" s="10">
        <f t="shared" si="65"/>
        <v>0.49899999999999967</v>
      </c>
      <c r="AD46" s="9" t="s">
        <v>12</v>
      </c>
      <c r="AE46" s="55" t="s">
        <v>12</v>
      </c>
      <c r="AF46" s="55">
        <v>0.82</v>
      </c>
      <c r="AG46" s="55">
        <v>0.91900000000000004</v>
      </c>
      <c r="AH46" s="55">
        <v>1.02</v>
      </c>
      <c r="AI46" s="3">
        <v>1.113</v>
      </c>
      <c r="AJ46" s="3">
        <v>1.2090000000000001</v>
      </c>
      <c r="AK46" s="3" t="s">
        <v>12</v>
      </c>
      <c r="AL46" s="3">
        <v>1.3959999999999999</v>
      </c>
      <c r="AM46" s="15" t="s">
        <v>12</v>
      </c>
      <c r="AN46" s="10">
        <f t="shared" si="66"/>
        <v>1.2090000000000001</v>
      </c>
      <c r="AO46" s="9">
        <f t="shared" si="67"/>
        <v>0.18900000000000006</v>
      </c>
      <c r="AP46" s="10">
        <f t="shared" si="68"/>
        <v>0.18699999999999983</v>
      </c>
      <c r="AQ46" s="9" t="s">
        <v>12</v>
      </c>
      <c r="AR46" s="55" t="s">
        <v>12</v>
      </c>
      <c r="AS46" s="55">
        <v>3.1179999999999999</v>
      </c>
      <c r="AT46" s="55">
        <v>3.2879999999999998</v>
      </c>
      <c r="AU46" s="55">
        <v>3.46</v>
      </c>
      <c r="AV46" s="3">
        <v>3.6190000000000002</v>
      </c>
      <c r="AW46" s="3">
        <v>3.7530000000000001</v>
      </c>
      <c r="AX46" s="3" t="s">
        <v>12</v>
      </c>
      <c r="AY46" s="3">
        <v>4.0069999999999997</v>
      </c>
      <c r="AZ46" s="15" t="s">
        <v>12</v>
      </c>
      <c r="BA46" s="10">
        <f t="shared" si="69"/>
        <v>3.7530000000000001</v>
      </c>
      <c r="BB46" s="9">
        <f t="shared" si="70"/>
        <v>0.29300000000000015</v>
      </c>
      <c r="BC46" s="10">
        <f t="shared" si="71"/>
        <v>0.25399999999999956</v>
      </c>
      <c r="BD46" s="9">
        <v>4.7649999999999997</v>
      </c>
      <c r="BE46" s="3">
        <v>5.3579999999999997</v>
      </c>
      <c r="BF46" s="15">
        <v>6.0209999999999999</v>
      </c>
      <c r="BG46" s="15">
        <f t="shared" si="72"/>
        <v>5.3579999999999997</v>
      </c>
      <c r="BH46" s="9">
        <f t="shared" si="73"/>
        <v>0.59299999999999997</v>
      </c>
      <c r="BI46" s="10">
        <f t="shared" si="74"/>
        <v>0.66300000000000026</v>
      </c>
      <c r="BJ46" s="9">
        <v>4.7240000000000002</v>
      </c>
      <c r="BK46" s="3">
        <v>5.298</v>
      </c>
      <c r="BL46" s="15">
        <v>5.9340000000000002</v>
      </c>
      <c r="BM46" s="15">
        <f t="shared" si="75"/>
        <v>5.298</v>
      </c>
      <c r="BN46" s="9">
        <f t="shared" si="76"/>
        <v>0.57399999999999984</v>
      </c>
      <c r="BO46" s="10">
        <f t="shared" si="77"/>
        <v>0.63600000000000012</v>
      </c>
      <c r="BP46">
        <f t="shared" si="78"/>
        <v>0</v>
      </c>
      <c r="BQ46" s="93">
        <f t="shared" si="79"/>
        <v>1.2226804123711332</v>
      </c>
      <c r="BR46" s="93">
        <f t="shared" si="80"/>
        <v>1.1835051546391742</v>
      </c>
      <c r="BS46" s="93" t="str">
        <f>VLOOKUP(C46,'Koppeling locatie - aslocatie'!$A$2:$C$8139,2,FALSE)</f>
        <v>bema236</v>
      </c>
      <c r="BT46" s="93">
        <f>VLOOKUP($BS46,aslocaties_v01!$C$3:$AA$500,MATCH($K$3/10,aslocaties_v01!$C$2:$X$2),FALSE)</f>
        <v>4.4889999999999999</v>
      </c>
      <c r="BU46" s="93">
        <f>VLOOKUP(BS46,aslocaties_v01!$C$3:$AA$500,MATCH($K$3,aslocaties_v01!$C$2:$X$2),FALSE)</f>
        <v>4.968</v>
      </c>
      <c r="BV46" s="93">
        <f>VLOOKUP(BS46,aslocaties_v01!$C$3:$AA$500,MATCH($K$3*10,aslocaties_v01!$C$2:$Y$2),FALSE)</f>
        <v>5.4690000000000003</v>
      </c>
      <c r="BW46" s="93">
        <f t="shared" si="81"/>
        <v>0.47900000000000009</v>
      </c>
      <c r="BX46" s="93">
        <f t="shared" si="82"/>
        <v>0.50100000000000033</v>
      </c>
      <c r="BY46" s="94">
        <f t="shared" si="83"/>
        <v>1.2371134020619068E-2</v>
      </c>
      <c r="BZ46" s="94">
        <f t="shared" si="84"/>
        <v>4.0080160320654645E-3</v>
      </c>
      <c r="CA46" s="94">
        <f t="shared" si="85"/>
        <v>2.5999999999999801E-2</v>
      </c>
      <c r="CB46">
        <f t="shared" si="86"/>
        <v>1.9999999999999574E-2</v>
      </c>
      <c r="CC46" s="58">
        <f t="shared" si="87"/>
        <v>2.2000000000000242E-2</v>
      </c>
      <c r="CD46" s="95" t="b">
        <f t="shared" si="88"/>
        <v>0</v>
      </c>
      <c r="CE46" s="96" t="b">
        <f t="shared" si="89"/>
        <v>1</v>
      </c>
      <c r="CF46" t="b">
        <f t="shared" si="90"/>
        <v>1</v>
      </c>
      <c r="CG46" t="b">
        <f t="shared" si="91"/>
        <v>1</v>
      </c>
      <c r="CH46" s="84" t="b">
        <f t="shared" si="92"/>
        <v>1</v>
      </c>
      <c r="CI46">
        <f t="shared" si="93"/>
        <v>1.2090000000000001</v>
      </c>
      <c r="CJ46" t="b">
        <f t="shared" si="94"/>
        <v>1</v>
      </c>
      <c r="CK46" t="b">
        <f t="shared" si="95"/>
        <v>1</v>
      </c>
      <c r="CL46" s="84" t="b">
        <f t="shared" si="115"/>
        <v>1</v>
      </c>
      <c r="CM46">
        <f t="shared" si="96"/>
        <v>3.7530000000000001</v>
      </c>
      <c r="CN46" t="b">
        <f t="shared" si="97"/>
        <v>1</v>
      </c>
      <c r="CO46" s="84">
        <f t="shared" si="98"/>
        <v>5.5023039033911862E-2</v>
      </c>
      <c r="CP46" t="b">
        <f t="shared" si="99"/>
        <v>1</v>
      </c>
      <c r="CQ46" s="96" t="b">
        <f t="shared" si="100"/>
        <v>1</v>
      </c>
      <c r="CR46" t="b">
        <f t="shared" si="101"/>
        <v>1</v>
      </c>
      <c r="CS46" t="b">
        <f t="shared" si="102"/>
        <v>1</v>
      </c>
      <c r="CT46" t="b">
        <f t="shared" si="103"/>
        <v>1</v>
      </c>
      <c r="CU46" t="b">
        <f t="shared" si="104"/>
        <v>1</v>
      </c>
      <c r="CV46" s="84" t="b">
        <f t="shared" si="105"/>
        <v>1</v>
      </c>
      <c r="CW46" t="b">
        <f t="shared" si="106"/>
        <v>0</v>
      </c>
      <c r="CX46" t="b">
        <f t="shared" si="107"/>
        <v>0</v>
      </c>
      <c r="CY46" t="b">
        <f t="shared" si="108"/>
        <v>1</v>
      </c>
      <c r="CZ46" t="b">
        <f t="shared" si="109"/>
        <v>1</v>
      </c>
      <c r="DA46" s="84">
        <f t="shared" si="110"/>
        <v>1</v>
      </c>
      <c r="DB46" t="b">
        <f t="shared" si="111"/>
        <v>0</v>
      </c>
    </row>
    <row r="47" spans="1:106">
      <c r="A47" s="9">
        <v>992</v>
      </c>
      <c r="B47" s="3">
        <v>2</v>
      </c>
      <c r="C47" s="3" t="s">
        <v>1340</v>
      </c>
      <c r="D47" s="3" t="str">
        <f t="shared" si="58"/>
        <v>BM_1_35-1_dk_0016</v>
      </c>
      <c r="E47" s="3" t="str">
        <f t="shared" si="59"/>
        <v>0016</v>
      </c>
      <c r="F47" s="3">
        <v>132013.96900000001</v>
      </c>
      <c r="G47" s="15">
        <v>413391.75</v>
      </c>
      <c r="H47" s="35" t="str">
        <f t="shared" si="60"/>
        <v>ja</v>
      </c>
      <c r="I47" s="42">
        <v>349</v>
      </c>
      <c r="J47" s="20" t="s">
        <v>370</v>
      </c>
      <c r="K47" s="21">
        <v>10000</v>
      </c>
      <c r="L47" s="28">
        <f t="shared" si="112"/>
        <v>1</v>
      </c>
      <c r="M47" s="28">
        <f t="shared" si="113"/>
        <v>1</v>
      </c>
      <c r="N47" s="56">
        <f t="shared" si="61"/>
        <v>10000</v>
      </c>
      <c r="O47" s="33">
        <f t="shared" si="114"/>
        <v>94.611599901913948</v>
      </c>
      <c r="P47" s="37">
        <f t="shared" si="62"/>
        <v>88.127106613132142</v>
      </c>
      <c r="Q47" s="9" t="s">
        <v>12</v>
      </c>
      <c r="R47" s="55" t="s">
        <v>12</v>
      </c>
      <c r="S47" s="55">
        <v>3.8730000000000002</v>
      </c>
      <c r="T47" s="55">
        <v>4.1719999999999997</v>
      </c>
      <c r="U47" s="55">
        <v>4.4480000000000004</v>
      </c>
      <c r="V47" s="3">
        <v>4.673</v>
      </c>
      <c r="W47" s="3">
        <v>4.93</v>
      </c>
      <c r="X47" s="3" t="s">
        <v>12</v>
      </c>
      <c r="Y47" s="3">
        <v>5.4260000000000002</v>
      </c>
      <c r="Z47" s="15" t="s">
        <v>12</v>
      </c>
      <c r="AA47" s="10">
        <f t="shared" si="63"/>
        <v>4.93</v>
      </c>
      <c r="AB47" s="9">
        <f t="shared" si="64"/>
        <v>0.48199999999999932</v>
      </c>
      <c r="AC47" s="10">
        <f t="shared" si="65"/>
        <v>0.49600000000000044</v>
      </c>
      <c r="AD47" s="9" t="s">
        <v>12</v>
      </c>
      <c r="AE47" s="55" t="s">
        <v>12</v>
      </c>
      <c r="AF47" s="55">
        <v>0.81599999999999995</v>
      </c>
      <c r="AG47" s="55">
        <v>0.90900000000000003</v>
      </c>
      <c r="AH47" s="55">
        <v>1.006</v>
      </c>
      <c r="AI47" s="3">
        <v>1.0960000000000001</v>
      </c>
      <c r="AJ47" s="3">
        <v>1.1930000000000001</v>
      </c>
      <c r="AK47" s="3" t="s">
        <v>12</v>
      </c>
      <c r="AL47" s="3">
        <v>1.379</v>
      </c>
      <c r="AM47" s="15" t="s">
        <v>12</v>
      </c>
      <c r="AN47" s="10">
        <f t="shared" si="66"/>
        <v>1.1930000000000001</v>
      </c>
      <c r="AO47" s="9">
        <f t="shared" si="67"/>
        <v>0.18700000000000006</v>
      </c>
      <c r="AP47" s="10">
        <f t="shared" si="68"/>
        <v>0.18599999999999994</v>
      </c>
      <c r="AQ47" s="9" t="s">
        <v>12</v>
      </c>
      <c r="AR47" s="55" t="s">
        <v>12</v>
      </c>
      <c r="AS47" s="55">
        <v>3.117</v>
      </c>
      <c r="AT47" s="55">
        <v>3.2789999999999999</v>
      </c>
      <c r="AU47" s="55">
        <v>3.448</v>
      </c>
      <c r="AV47" s="3">
        <v>3.6059999999999999</v>
      </c>
      <c r="AW47" s="3">
        <v>3.7410000000000001</v>
      </c>
      <c r="AX47" s="3" t="s">
        <v>12</v>
      </c>
      <c r="AY47" s="3">
        <v>3.996</v>
      </c>
      <c r="AZ47" s="15" t="s">
        <v>12</v>
      </c>
      <c r="BA47" s="10">
        <f t="shared" si="69"/>
        <v>3.7410000000000001</v>
      </c>
      <c r="BB47" s="9">
        <f t="shared" si="70"/>
        <v>0.29300000000000015</v>
      </c>
      <c r="BC47" s="10">
        <f t="shared" si="71"/>
        <v>0.25499999999999989</v>
      </c>
      <c r="BD47" s="9">
        <v>5.2050000000000001</v>
      </c>
      <c r="BE47" s="3">
        <v>5.9409999999999998</v>
      </c>
      <c r="BF47" s="15">
        <v>6.82</v>
      </c>
      <c r="BG47" s="15">
        <f t="shared" si="72"/>
        <v>5.9409999999999998</v>
      </c>
      <c r="BH47" s="9">
        <f t="shared" si="73"/>
        <v>0.73599999999999977</v>
      </c>
      <c r="BI47" s="10">
        <f t="shared" si="74"/>
        <v>0.87900000000000045</v>
      </c>
      <c r="BJ47" s="9">
        <v>5.157</v>
      </c>
      <c r="BK47" s="3">
        <v>5.9039999999999999</v>
      </c>
      <c r="BL47" s="15">
        <v>6.8</v>
      </c>
      <c r="BM47" s="15">
        <f t="shared" si="75"/>
        <v>5.9039999999999999</v>
      </c>
      <c r="BN47" s="9">
        <f t="shared" si="76"/>
        <v>0.74699999999999989</v>
      </c>
      <c r="BO47" s="10">
        <f t="shared" si="77"/>
        <v>0.89599999999999991</v>
      </c>
      <c r="BP47">
        <f t="shared" si="78"/>
        <v>0</v>
      </c>
      <c r="BQ47" s="93">
        <f t="shared" si="79"/>
        <v>1.5269709543568482</v>
      </c>
      <c r="BR47" s="93">
        <f t="shared" si="80"/>
        <v>1.549792531120334</v>
      </c>
      <c r="BS47" s="93" t="str">
        <f>VLOOKUP(C47,'Koppeling locatie - aslocatie'!$A$2:$C$8139,2,FALSE)</f>
        <v>bema236</v>
      </c>
      <c r="BT47" s="93">
        <f>VLOOKUP($BS47,aslocaties_v01!$C$3:$AA$500,MATCH($K$3/10,aslocaties_v01!$C$2:$X$2),FALSE)</f>
        <v>4.4889999999999999</v>
      </c>
      <c r="BU47" s="93">
        <f>VLOOKUP(BS47,aslocaties_v01!$C$3:$AA$500,MATCH($K$3,aslocaties_v01!$C$2:$X$2),FALSE)</f>
        <v>4.968</v>
      </c>
      <c r="BV47" s="93">
        <f>VLOOKUP(BS47,aslocaties_v01!$C$3:$AA$500,MATCH($K$3*10,aslocaties_v01!$C$2:$Y$2),FALSE)</f>
        <v>5.4690000000000003</v>
      </c>
      <c r="BW47" s="93">
        <f t="shared" si="81"/>
        <v>0.47900000000000009</v>
      </c>
      <c r="BX47" s="93">
        <f t="shared" si="82"/>
        <v>0.50100000000000033</v>
      </c>
      <c r="BY47" s="94">
        <f t="shared" si="83"/>
        <v>6.2240663900399174E-3</v>
      </c>
      <c r="BZ47" s="94">
        <f t="shared" si="84"/>
        <v>1.0080645161290036E-2</v>
      </c>
      <c r="CA47" s="94">
        <f t="shared" si="85"/>
        <v>4.0999999999999481E-2</v>
      </c>
      <c r="CB47">
        <f t="shared" si="86"/>
        <v>3.8000000000000256E-2</v>
      </c>
      <c r="CC47" s="58">
        <f t="shared" si="87"/>
        <v>4.3000000000000149E-2</v>
      </c>
      <c r="CD47" s="95" t="b">
        <f t="shared" si="88"/>
        <v>0</v>
      </c>
      <c r="CE47" s="96" t="b">
        <f t="shared" si="89"/>
        <v>1</v>
      </c>
      <c r="CF47" t="b">
        <f t="shared" si="90"/>
        <v>1</v>
      </c>
      <c r="CG47" t="b">
        <f t="shared" si="91"/>
        <v>1</v>
      </c>
      <c r="CH47" s="84" t="b">
        <f t="shared" si="92"/>
        <v>1</v>
      </c>
      <c r="CI47">
        <f t="shared" si="93"/>
        <v>1.1930000000000001</v>
      </c>
      <c r="CJ47" t="b">
        <f t="shared" si="94"/>
        <v>1</v>
      </c>
      <c r="CK47" t="b">
        <f t="shared" si="95"/>
        <v>1</v>
      </c>
      <c r="CL47" s="84" t="b">
        <f t="shared" si="115"/>
        <v>1</v>
      </c>
      <c r="CM47">
        <f t="shared" si="96"/>
        <v>3.7410000000000001</v>
      </c>
      <c r="CN47" t="b">
        <f t="shared" si="97"/>
        <v>1</v>
      </c>
      <c r="CO47" s="84">
        <f t="shared" si="98"/>
        <v>5.464374159346342E-2</v>
      </c>
      <c r="CP47" t="b">
        <f t="shared" si="99"/>
        <v>1</v>
      </c>
      <c r="CQ47" s="96" t="b">
        <f t="shared" si="100"/>
        <v>1</v>
      </c>
      <c r="CR47" t="b">
        <f t="shared" si="101"/>
        <v>0</v>
      </c>
      <c r="CS47" t="b">
        <f t="shared" si="102"/>
        <v>0</v>
      </c>
      <c r="CT47" t="b">
        <f t="shared" si="103"/>
        <v>1</v>
      </c>
      <c r="CU47" t="b">
        <f t="shared" si="104"/>
        <v>1</v>
      </c>
      <c r="CV47" s="84" t="b">
        <f t="shared" si="105"/>
        <v>1</v>
      </c>
      <c r="CW47" t="b">
        <f t="shared" si="106"/>
        <v>1</v>
      </c>
      <c r="CX47" t="b">
        <f t="shared" si="107"/>
        <v>1</v>
      </c>
      <c r="CY47" t="b">
        <f t="shared" si="108"/>
        <v>1</v>
      </c>
      <c r="CZ47" t="b">
        <f t="shared" si="109"/>
        <v>1</v>
      </c>
      <c r="DA47" s="84">
        <f t="shared" si="110"/>
        <v>1</v>
      </c>
      <c r="DB47" t="b">
        <f t="shared" si="111"/>
        <v>0</v>
      </c>
    </row>
    <row r="48" spans="1:106">
      <c r="A48" s="9">
        <v>993</v>
      </c>
      <c r="B48" s="3">
        <v>2</v>
      </c>
      <c r="C48" s="3" t="s">
        <v>1341</v>
      </c>
      <c r="D48" s="3" t="str">
        <f t="shared" si="58"/>
        <v>BM_1_35-1_dk_0017</v>
      </c>
      <c r="E48" s="3" t="str">
        <f t="shared" si="59"/>
        <v>0017</v>
      </c>
      <c r="F48" s="3">
        <v>131929.891</v>
      </c>
      <c r="G48" s="15">
        <v>413365.34399999998</v>
      </c>
      <c r="H48" s="35" t="str">
        <f t="shared" si="60"/>
        <v>ja</v>
      </c>
      <c r="I48" s="42">
        <v>0</v>
      </c>
      <c r="J48" s="20" t="s">
        <v>370</v>
      </c>
      <c r="K48" s="21">
        <v>10000</v>
      </c>
      <c r="L48" s="28">
        <f t="shared" si="112"/>
        <v>1</v>
      </c>
      <c r="M48" s="28">
        <f t="shared" si="113"/>
        <v>1</v>
      </c>
      <c r="N48" s="56">
        <f t="shared" si="61"/>
        <v>10000</v>
      </c>
      <c r="O48" s="33">
        <f t="shared" si="114"/>
        <v>88.127106613132142</v>
      </c>
      <c r="P48" s="37">
        <f t="shared" si="62"/>
        <v>94.423416629553572</v>
      </c>
      <c r="Q48" s="9" t="s">
        <v>12</v>
      </c>
      <c r="R48" s="55" t="s">
        <v>12</v>
      </c>
      <c r="S48" s="55">
        <v>3.8719999999999999</v>
      </c>
      <c r="T48" s="55">
        <v>4.17</v>
      </c>
      <c r="U48" s="55">
        <v>4.4450000000000003</v>
      </c>
      <c r="V48" s="3">
        <v>4.67</v>
      </c>
      <c r="W48" s="3">
        <v>4.9260000000000002</v>
      </c>
      <c r="X48" s="3" t="s">
        <v>12</v>
      </c>
      <c r="Y48" s="3">
        <v>5.42</v>
      </c>
      <c r="Z48" s="15" t="s">
        <v>12</v>
      </c>
      <c r="AA48" s="10">
        <f t="shared" si="63"/>
        <v>4.9260000000000002</v>
      </c>
      <c r="AB48" s="9">
        <f t="shared" si="64"/>
        <v>0.48099999999999987</v>
      </c>
      <c r="AC48" s="10">
        <f t="shared" si="65"/>
        <v>0.49399999999999977</v>
      </c>
      <c r="AD48" s="9" t="s">
        <v>12</v>
      </c>
      <c r="AE48" s="55" t="s">
        <v>12</v>
      </c>
      <c r="AF48" s="55">
        <v>0.84199999999999997</v>
      </c>
      <c r="AG48" s="55">
        <v>0.93500000000000005</v>
      </c>
      <c r="AH48" s="55">
        <v>1.034</v>
      </c>
      <c r="AI48" s="3">
        <v>1.125</v>
      </c>
      <c r="AJ48" s="3">
        <v>1.2230000000000001</v>
      </c>
      <c r="AK48" s="3" t="s">
        <v>12</v>
      </c>
      <c r="AL48" s="3">
        <v>1.413</v>
      </c>
      <c r="AM48" s="15" t="s">
        <v>12</v>
      </c>
      <c r="AN48" s="10">
        <f t="shared" si="66"/>
        <v>1.2230000000000001</v>
      </c>
      <c r="AO48" s="9">
        <f t="shared" si="67"/>
        <v>0.18900000000000006</v>
      </c>
      <c r="AP48" s="10">
        <f t="shared" si="68"/>
        <v>0.18999999999999995</v>
      </c>
      <c r="AQ48" s="9" t="s">
        <v>12</v>
      </c>
      <c r="AR48" s="55" t="s">
        <v>12</v>
      </c>
      <c r="AS48" s="55">
        <v>3.1859999999999999</v>
      </c>
      <c r="AT48" s="55">
        <v>3.35</v>
      </c>
      <c r="AU48" s="55">
        <v>3.5230000000000001</v>
      </c>
      <c r="AV48" s="3">
        <v>3.6779999999999999</v>
      </c>
      <c r="AW48" s="3">
        <v>3.82</v>
      </c>
      <c r="AX48" s="3" t="s">
        <v>12</v>
      </c>
      <c r="AY48" s="3">
        <v>4.0810000000000004</v>
      </c>
      <c r="AZ48" s="15" t="s">
        <v>12</v>
      </c>
      <c r="BA48" s="10">
        <f t="shared" si="69"/>
        <v>3.82</v>
      </c>
      <c r="BB48" s="9">
        <f t="shared" si="70"/>
        <v>0.29699999999999971</v>
      </c>
      <c r="BC48" s="10">
        <f t="shared" si="71"/>
        <v>0.26100000000000056</v>
      </c>
      <c r="BD48" s="9">
        <v>5.1390000000000002</v>
      </c>
      <c r="BE48" s="3">
        <v>5.875</v>
      </c>
      <c r="BF48" s="15">
        <v>6.7450000000000001</v>
      </c>
      <c r="BG48" s="15">
        <f t="shared" si="72"/>
        <v>5.875</v>
      </c>
      <c r="BH48" s="9">
        <f t="shared" si="73"/>
        <v>0.73599999999999977</v>
      </c>
      <c r="BI48" s="10">
        <f t="shared" si="74"/>
        <v>0.87000000000000011</v>
      </c>
      <c r="BJ48" s="9">
        <v>5.0469999999999997</v>
      </c>
      <c r="BK48" s="3">
        <v>5.7690000000000001</v>
      </c>
      <c r="BL48" s="15">
        <v>6.6280000000000001</v>
      </c>
      <c r="BM48" s="15">
        <f t="shared" si="75"/>
        <v>5.7690000000000001</v>
      </c>
      <c r="BN48" s="9">
        <f t="shared" si="76"/>
        <v>0.72200000000000042</v>
      </c>
      <c r="BO48" s="10">
        <f t="shared" si="77"/>
        <v>0.85899999999999999</v>
      </c>
      <c r="BP48">
        <f t="shared" si="78"/>
        <v>0</v>
      </c>
      <c r="BQ48" s="93">
        <f t="shared" si="79"/>
        <v>1.53014553014553</v>
      </c>
      <c r="BR48" s="93">
        <f t="shared" si="80"/>
        <v>1.5010395010395023</v>
      </c>
      <c r="BS48" s="93" t="str">
        <f>VLOOKUP(C48,'Koppeling locatie - aslocatie'!$A$2:$C$8139,2,FALSE)</f>
        <v>bema236</v>
      </c>
      <c r="BT48" s="93">
        <f>VLOOKUP($BS48,aslocaties_v01!$C$3:$AA$500,MATCH($K$3/10,aslocaties_v01!$C$2:$X$2),FALSE)</f>
        <v>4.4889999999999999</v>
      </c>
      <c r="BU48" s="93">
        <f>VLOOKUP(BS48,aslocaties_v01!$C$3:$AA$500,MATCH($K$3,aslocaties_v01!$C$2:$X$2),FALSE)</f>
        <v>4.968</v>
      </c>
      <c r="BV48" s="93">
        <f>VLOOKUP(BS48,aslocaties_v01!$C$3:$AA$500,MATCH($K$3*10,aslocaties_v01!$C$2:$Y$2),FALSE)</f>
        <v>5.4690000000000003</v>
      </c>
      <c r="BW48" s="93">
        <f t="shared" si="81"/>
        <v>0.47900000000000009</v>
      </c>
      <c r="BX48" s="93">
        <f t="shared" si="82"/>
        <v>0.50100000000000033</v>
      </c>
      <c r="BY48" s="94">
        <f t="shared" si="83"/>
        <v>4.1580041580037141E-3</v>
      </c>
      <c r="BZ48" s="94">
        <f t="shared" si="84"/>
        <v>1.4170040485831148E-2</v>
      </c>
      <c r="CA48" s="94">
        <f t="shared" si="85"/>
        <v>4.3999999999999595E-2</v>
      </c>
      <c r="CB48">
        <f t="shared" si="86"/>
        <v>4.1999999999999815E-2</v>
      </c>
      <c r="CC48" s="58">
        <f t="shared" si="87"/>
        <v>4.9000000000000377E-2</v>
      </c>
      <c r="CD48" s="95" t="b">
        <f t="shared" si="88"/>
        <v>0</v>
      </c>
      <c r="CE48" s="96" t="b">
        <f t="shared" si="89"/>
        <v>1</v>
      </c>
      <c r="CF48" t="b">
        <f t="shared" si="90"/>
        <v>1</v>
      </c>
      <c r="CG48" t="b">
        <f t="shared" si="91"/>
        <v>1</v>
      </c>
      <c r="CH48" s="84" t="b">
        <f t="shared" si="92"/>
        <v>1</v>
      </c>
      <c r="CI48">
        <f t="shared" si="93"/>
        <v>1.2230000000000001</v>
      </c>
      <c r="CJ48" t="b">
        <f t="shared" si="94"/>
        <v>1</v>
      </c>
      <c r="CK48" t="b">
        <f t="shared" si="95"/>
        <v>1</v>
      </c>
      <c r="CL48" s="84" t="b">
        <f t="shared" si="115"/>
        <v>1</v>
      </c>
      <c r="CM48">
        <f t="shared" si="96"/>
        <v>3.82</v>
      </c>
      <c r="CN48" t="b">
        <f t="shared" si="97"/>
        <v>1</v>
      </c>
      <c r="CO48" s="84">
        <f t="shared" si="98"/>
        <v>5.3724840257555917E-2</v>
      </c>
      <c r="CP48" t="b">
        <f t="shared" si="99"/>
        <v>1</v>
      </c>
      <c r="CQ48" s="96" t="b">
        <f t="shared" si="100"/>
        <v>1</v>
      </c>
      <c r="CR48" t="b">
        <f t="shared" si="101"/>
        <v>1</v>
      </c>
      <c r="CS48" t="b">
        <f t="shared" si="102"/>
        <v>1</v>
      </c>
      <c r="CT48" t="b">
        <f t="shared" si="103"/>
        <v>1</v>
      </c>
      <c r="CU48" t="b">
        <f t="shared" si="104"/>
        <v>1</v>
      </c>
      <c r="CV48" s="84" t="b">
        <f t="shared" si="105"/>
        <v>1</v>
      </c>
      <c r="CW48" t="b">
        <f t="shared" si="106"/>
        <v>0</v>
      </c>
      <c r="CX48" t="b">
        <f t="shared" si="107"/>
        <v>0</v>
      </c>
      <c r="CY48" t="b">
        <f t="shared" si="108"/>
        <v>1</v>
      </c>
      <c r="CZ48" t="b">
        <f t="shared" si="109"/>
        <v>1</v>
      </c>
      <c r="DA48" s="84">
        <f t="shared" si="110"/>
        <v>1</v>
      </c>
      <c r="DB48" t="b">
        <f t="shared" si="111"/>
        <v>0</v>
      </c>
    </row>
    <row r="49" spans="1:106">
      <c r="A49" s="9">
        <v>994</v>
      </c>
      <c r="B49" s="3">
        <v>2</v>
      </c>
      <c r="C49" s="3" t="s">
        <v>1342</v>
      </c>
      <c r="D49" s="3" t="str">
        <f t="shared" si="58"/>
        <v>BM_1_35-1_dk_0018</v>
      </c>
      <c r="E49" s="3" t="str">
        <f t="shared" si="59"/>
        <v>0018</v>
      </c>
      <c r="F49" s="3">
        <v>131835.96900000001</v>
      </c>
      <c r="G49" s="15">
        <v>413375.06199999998</v>
      </c>
      <c r="H49" s="35" t="str">
        <f t="shared" si="60"/>
        <v>ja</v>
      </c>
      <c r="I49" s="42">
        <v>340</v>
      </c>
      <c r="J49" s="20" t="s">
        <v>370</v>
      </c>
      <c r="K49" s="21">
        <v>10000</v>
      </c>
      <c r="L49" s="28">
        <f t="shared" si="112"/>
        <v>1</v>
      </c>
      <c r="M49" s="28">
        <f t="shared" si="113"/>
        <v>1</v>
      </c>
      <c r="N49" s="56">
        <f t="shared" si="61"/>
        <v>10000</v>
      </c>
      <c r="O49" s="33">
        <f t="shared" si="114"/>
        <v>94.423416629553572</v>
      </c>
      <c r="P49" s="37">
        <f t="shared" si="62"/>
        <v>84.662736372043284</v>
      </c>
      <c r="Q49" s="9" t="s">
        <v>12</v>
      </c>
      <c r="R49" s="55" t="s">
        <v>12</v>
      </c>
      <c r="S49" s="55">
        <v>3.87</v>
      </c>
      <c r="T49" s="55">
        <v>4.1680000000000001</v>
      </c>
      <c r="U49" s="55">
        <v>4.4420000000000002</v>
      </c>
      <c r="V49" s="3">
        <v>4.6669999999999998</v>
      </c>
      <c r="W49" s="3">
        <v>4.923</v>
      </c>
      <c r="X49" s="3" t="s">
        <v>12</v>
      </c>
      <c r="Y49" s="3">
        <v>5.4160000000000004</v>
      </c>
      <c r="Z49" s="15" t="s">
        <v>12</v>
      </c>
      <c r="AA49" s="10">
        <f t="shared" si="63"/>
        <v>4.923</v>
      </c>
      <c r="AB49" s="9">
        <f t="shared" si="64"/>
        <v>0.48099999999999987</v>
      </c>
      <c r="AC49" s="10">
        <f t="shared" si="65"/>
        <v>0.49300000000000033</v>
      </c>
      <c r="AD49" s="9" t="s">
        <v>12</v>
      </c>
      <c r="AE49" s="55" t="s">
        <v>12</v>
      </c>
      <c r="AF49" s="55">
        <v>0.84099999999999997</v>
      </c>
      <c r="AG49" s="55">
        <v>0.93899999999999995</v>
      </c>
      <c r="AH49" s="55">
        <v>1.042</v>
      </c>
      <c r="AI49" s="3">
        <v>1.133</v>
      </c>
      <c r="AJ49" s="3">
        <v>1.232</v>
      </c>
      <c r="AK49" s="3" t="s">
        <v>12</v>
      </c>
      <c r="AL49" s="3">
        <v>1.423</v>
      </c>
      <c r="AM49" s="15" t="s">
        <v>12</v>
      </c>
      <c r="AN49" s="10">
        <f t="shared" si="66"/>
        <v>1.232</v>
      </c>
      <c r="AO49" s="9">
        <f t="shared" si="67"/>
        <v>0.18999999999999995</v>
      </c>
      <c r="AP49" s="10">
        <f t="shared" si="68"/>
        <v>0.19100000000000006</v>
      </c>
      <c r="AQ49" s="9" t="s">
        <v>12</v>
      </c>
      <c r="AR49" s="55" t="s">
        <v>12</v>
      </c>
      <c r="AS49" s="55">
        <v>3.1789999999999998</v>
      </c>
      <c r="AT49" s="55">
        <v>3.351</v>
      </c>
      <c r="AU49" s="55">
        <v>3.5259999999999998</v>
      </c>
      <c r="AV49" s="3">
        <v>3.6850000000000001</v>
      </c>
      <c r="AW49" s="3">
        <v>3.8250000000000002</v>
      </c>
      <c r="AX49" s="3" t="s">
        <v>12</v>
      </c>
      <c r="AY49" s="3">
        <v>4.0860000000000003</v>
      </c>
      <c r="AZ49" s="15" t="s">
        <v>12</v>
      </c>
      <c r="BA49" s="10">
        <f t="shared" si="69"/>
        <v>3.8250000000000002</v>
      </c>
      <c r="BB49" s="9">
        <f t="shared" si="70"/>
        <v>0.29900000000000038</v>
      </c>
      <c r="BC49" s="10">
        <f t="shared" si="71"/>
        <v>0.26100000000000012</v>
      </c>
      <c r="BD49" s="9">
        <v>5.3029999999999999</v>
      </c>
      <c r="BE49" s="3">
        <v>6.0759999999999996</v>
      </c>
      <c r="BF49" s="15">
        <v>6.9989999999999997</v>
      </c>
      <c r="BG49" s="15">
        <f t="shared" si="72"/>
        <v>6.0759999999999996</v>
      </c>
      <c r="BH49" s="9">
        <f t="shared" si="73"/>
        <v>0.77299999999999969</v>
      </c>
      <c r="BI49" s="10">
        <f t="shared" si="74"/>
        <v>0.92300000000000004</v>
      </c>
      <c r="BJ49" s="9">
        <v>5.2809999999999997</v>
      </c>
      <c r="BK49" s="3">
        <v>6.0839999999999996</v>
      </c>
      <c r="BL49" s="15">
        <v>7.0449999999999999</v>
      </c>
      <c r="BM49" s="15">
        <f t="shared" si="75"/>
        <v>6.0839999999999996</v>
      </c>
      <c r="BN49" s="9">
        <f t="shared" si="76"/>
        <v>0.80299999999999994</v>
      </c>
      <c r="BO49" s="10">
        <f t="shared" si="77"/>
        <v>0.9610000000000003</v>
      </c>
      <c r="BP49">
        <f t="shared" si="78"/>
        <v>0</v>
      </c>
      <c r="BQ49" s="93">
        <f t="shared" si="79"/>
        <v>1.6070686070686069</v>
      </c>
      <c r="BR49" s="93">
        <f t="shared" si="80"/>
        <v>1.6694386694386698</v>
      </c>
      <c r="BS49" s="93" t="str">
        <f>VLOOKUP(C49,'Koppeling locatie - aslocatie'!$A$2:$C$8139,2,FALSE)</f>
        <v>bema236</v>
      </c>
      <c r="BT49" s="93">
        <f>VLOOKUP($BS49,aslocaties_v01!$C$3:$AA$500,MATCH($K$3/10,aslocaties_v01!$C$2:$X$2),FALSE)</f>
        <v>4.4889999999999999</v>
      </c>
      <c r="BU49" s="93">
        <f>VLOOKUP(BS49,aslocaties_v01!$C$3:$AA$500,MATCH($K$3,aslocaties_v01!$C$2:$X$2),FALSE)</f>
        <v>4.968</v>
      </c>
      <c r="BV49" s="93">
        <f>VLOOKUP(BS49,aslocaties_v01!$C$3:$AA$500,MATCH($K$3*10,aslocaties_v01!$C$2:$Y$2),FALSE)</f>
        <v>5.4690000000000003</v>
      </c>
      <c r="BW49" s="93">
        <f t="shared" si="81"/>
        <v>0.47900000000000009</v>
      </c>
      <c r="BX49" s="93">
        <f t="shared" si="82"/>
        <v>0.50100000000000033</v>
      </c>
      <c r="BY49" s="94">
        <f t="shared" si="83"/>
        <v>4.1580041580037141E-3</v>
      </c>
      <c r="BZ49" s="94">
        <f t="shared" si="84"/>
        <v>1.6227180527383478E-2</v>
      </c>
      <c r="CA49" s="94">
        <f t="shared" si="85"/>
        <v>4.6999999999999709E-2</v>
      </c>
      <c r="CB49">
        <f t="shared" si="86"/>
        <v>4.4999999999999929E-2</v>
      </c>
      <c r="CC49" s="58">
        <f t="shared" si="87"/>
        <v>5.2999999999999936E-2</v>
      </c>
      <c r="CD49" s="95" t="b">
        <f t="shared" si="88"/>
        <v>0</v>
      </c>
      <c r="CE49" s="96" t="b">
        <f t="shared" si="89"/>
        <v>1</v>
      </c>
      <c r="CF49" t="b">
        <f t="shared" si="90"/>
        <v>1</v>
      </c>
      <c r="CG49" t="b">
        <f t="shared" si="91"/>
        <v>1</v>
      </c>
      <c r="CH49" s="84" t="b">
        <f t="shared" si="92"/>
        <v>1</v>
      </c>
      <c r="CI49">
        <f t="shared" si="93"/>
        <v>1.232</v>
      </c>
      <c r="CJ49" t="b">
        <f t="shared" si="94"/>
        <v>1</v>
      </c>
      <c r="CK49" t="b">
        <f t="shared" si="95"/>
        <v>1</v>
      </c>
      <c r="CL49" s="84" t="b">
        <f t="shared" si="115"/>
        <v>1</v>
      </c>
      <c r="CM49">
        <f t="shared" si="96"/>
        <v>3.8250000000000002</v>
      </c>
      <c r="CN49" t="b">
        <f t="shared" si="97"/>
        <v>1</v>
      </c>
      <c r="CO49" s="84">
        <f t="shared" si="98"/>
        <v>5.3978800614709867E-2</v>
      </c>
      <c r="CP49" t="b">
        <f t="shared" si="99"/>
        <v>1</v>
      </c>
      <c r="CQ49" s="96" t="b">
        <f t="shared" si="100"/>
        <v>1</v>
      </c>
      <c r="CR49" t="b">
        <f t="shared" si="101"/>
        <v>0</v>
      </c>
      <c r="CS49" t="b">
        <f t="shared" si="102"/>
        <v>0</v>
      </c>
      <c r="CT49" t="b">
        <f t="shared" si="103"/>
        <v>1</v>
      </c>
      <c r="CU49" t="b">
        <f t="shared" si="104"/>
        <v>1</v>
      </c>
      <c r="CV49" s="84" t="b">
        <f t="shared" si="105"/>
        <v>1</v>
      </c>
      <c r="CW49" t="b">
        <f t="shared" si="106"/>
        <v>1</v>
      </c>
      <c r="CX49" t="b">
        <f t="shared" si="107"/>
        <v>1</v>
      </c>
      <c r="CY49" t="b">
        <f t="shared" si="108"/>
        <v>1</v>
      </c>
      <c r="CZ49" t="b">
        <f t="shared" si="109"/>
        <v>1</v>
      </c>
      <c r="DA49" s="84">
        <f t="shared" si="110"/>
        <v>1</v>
      </c>
      <c r="DB49" t="b">
        <f t="shared" si="111"/>
        <v>0</v>
      </c>
    </row>
    <row r="50" spans="1:106">
      <c r="A50" s="9">
        <v>995</v>
      </c>
      <c r="B50" s="3">
        <v>2</v>
      </c>
      <c r="C50" s="3" t="s">
        <v>1343</v>
      </c>
      <c r="D50" s="3" t="str">
        <f t="shared" si="58"/>
        <v>BM_1_35-1_dk_0019</v>
      </c>
      <c r="E50" s="3" t="str">
        <f t="shared" si="59"/>
        <v>0019</v>
      </c>
      <c r="F50" s="3">
        <v>131754.15599999999</v>
      </c>
      <c r="G50" s="15">
        <v>413353.28100000002</v>
      </c>
      <c r="H50" s="35" t="str">
        <f t="shared" si="60"/>
        <v>ja</v>
      </c>
      <c r="I50" s="42">
        <v>347</v>
      </c>
      <c r="J50" s="20" t="s">
        <v>370</v>
      </c>
      <c r="K50" s="21">
        <v>10000</v>
      </c>
      <c r="L50" s="28">
        <f t="shared" si="112"/>
        <v>1</v>
      </c>
      <c r="M50" s="28">
        <f t="shared" si="113"/>
        <v>1</v>
      </c>
      <c r="N50" s="56">
        <f t="shared" si="61"/>
        <v>10000</v>
      </c>
      <c r="O50" s="33">
        <f t="shared" si="114"/>
        <v>84.662736372043284</v>
      </c>
      <c r="P50" s="37">
        <f t="shared" si="62"/>
        <v>1512.997253869604</v>
      </c>
      <c r="Q50" s="9" t="s">
        <v>12</v>
      </c>
      <c r="R50" s="55" t="s">
        <v>12</v>
      </c>
      <c r="S50" s="55">
        <v>3.85</v>
      </c>
      <c r="T50" s="55">
        <v>4.1440000000000001</v>
      </c>
      <c r="U50" s="55">
        <v>4.4109999999999996</v>
      </c>
      <c r="V50" s="3">
        <v>4.6319999999999997</v>
      </c>
      <c r="W50" s="3">
        <v>4.8840000000000003</v>
      </c>
      <c r="X50" s="3" t="s">
        <v>12</v>
      </c>
      <c r="Y50" s="3">
        <v>5.383</v>
      </c>
      <c r="Z50" s="15" t="s">
        <v>12</v>
      </c>
      <c r="AA50" s="10">
        <f t="shared" si="63"/>
        <v>4.8840000000000003</v>
      </c>
      <c r="AB50" s="9">
        <f t="shared" si="64"/>
        <v>0.47300000000000075</v>
      </c>
      <c r="AC50" s="10">
        <f t="shared" si="65"/>
        <v>0.49899999999999967</v>
      </c>
      <c r="AD50" s="9" t="s">
        <v>12</v>
      </c>
      <c r="AE50" s="55" t="s">
        <v>12</v>
      </c>
      <c r="AF50" s="55">
        <v>0.88200000000000001</v>
      </c>
      <c r="AG50" s="55">
        <v>0.96</v>
      </c>
      <c r="AH50" s="55">
        <v>1.0469999999999999</v>
      </c>
      <c r="AI50" s="3">
        <v>1.1299999999999999</v>
      </c>
      <c r="AJ50" s="3">
        <v>1.228</v>
      </c>
      <c r="AK50" s="3" t="s">
        <v>12</v>
      </c>
      <c r="AL50" s="3">
        <v>1.4179999999999999</v>
      </c>
      <c r="AM50" s="15" t="s">
        <v>12</v>
      </c>
      <c r="AN50" s="10">
        <f t="shared" si="66"/>
        <v>1.228</v>
      </c>
      <c r="AO50" s="9">
        <f t="shared" si="67"/>
        <v>0.18100000000000005</v>
      </c>
      <c r="AP50" s="10">
        <f t="shared" si="68"/>
        <v>0.18999999999999995</v>
      </c>
      <c r="AQ50" s="9" t="s">
        <v>12</v>
      </c>
      <c r="AR50" s="55" t="s">
        <v>12</v>
      </c>
      <c r="AS50" s="55">
        <v>3.262</v>
      </c>
      <c r="AT50" s="55">
        <v>3.399</v>
      </c>
      <c r="AU50" s="55">
        <v>3.5459999999999998</v>
      </c>
      <c r="AV50" s="3">
        <v>3.681</v>
      </c>
      <c r="AW50" s="3">
        <v>3.819</v>
      </c>
      <c r="AX50" s="3" t="s">
        <v>12</v>
      </c>
      <c r="AY50" s="3">
        <v>4.08</v>
      </c>
      <c r="AZ50" s="15" t="s">
        <v>12</v>
      </c>
      <c r="BA50" s="10">
        <f t="shared" si="69"/>
        <v>3.819</v>
      </c>
      <c r="BB50" s="9">
        <f t="shared" si="70"/>
        <v>0.27300000000000013</v>
      </c>
      <c r="BC50" s="10">
        <f t="shared" si="71"/>
        <v>0.26100000000000012</v>
      </c>
      <c r="BD50" s="9">
        <v>5.2430000000000003</v>
      </c>
      <c r="BE50" s="3">
        <v>6.0030000000000001</v>
      </c>
      <c r="BF50" s="15">
        <v>6.9119999999999999</v>
      </c>
      <c r="BG50" s="15">
        <f t="shared" si="72"/>
        <v>6.0030000000000001</v>
      </c>
      <c r="BH50" s="9">
        <f t="shared" si="73"/>
        <v>0.75999999999999979</v>
      </c>
      <c r="BI50" s="10">
        <f t="shared" si="74"/>
        <v>0.90899999999999981</v>
      </c>
      <c r="BJ50" s="9">
        <v>5.1959999999999997</v>
      </c>
      <c r="BK50" s="3">
        <v>5.9710000000000001</v>
      </c>
      <c r="BL50" s="15">
        <v>6.9009999999999998</v>
      </c>
      <c r="BM50" s="15">
        <f t="shared" si="75"/>
        <v>5.9710000000000001</v>
      </c>
      <c r="BN50" s="9">
        <f t="shared" si="76"/>
        <v>0.77500000000000036</v>
      </c>
      <c r="BO50" s="10">
        <f t="shared" si="77"/>
        <v>0.92999999999999972</v>
      </c>
      <c r="BP50">
        <f t="shared" si="78"/>
        <v>0</v>
      </c>
      <c r="BQ50" s="93">
        <f t="shared" si="79"/>
        <v>1.6067653276955574</v>
      </c>
      <c r="BR50" s="93">
        <f t="shared" si="80"/>
        <v>1.6384778012684971</v>
      </c>
      <c r="BS50" s="93" t="str">
        <f>VLOOKUP(C50,'Koppeling locatie - aslocatie'!$A$2:$C$8139,2,FALSE)</f>
        <v>bema237</v>
      </c>
      <c r="BT50" s="93">
        <f>VLOOKUP($BS50,aslocaties_v01!$C$3:$AA$500,MATCH($K$3/10,aslocaties_v01!$C$2:$X$2),FALSE)</f>
        <v>4.3440000000000003</v>
      </c>
      <c r="BU50" s="93">
        <f>VLOOKUP(BS50,aslocaties_v01!$C$3:$AA$500,MATCH($K$3,aslocaties_v01!$C$2:$X$2),FALSE)</f>
        <v>4.8140000000000001</v>
      </c>
      <c r="BV50" s="93">
        <f>VLOOKUP(BS50,aslocaties_v01!$C$3:$AA$500,MATCH($K$3*10,aslocaties_v01!$C$2:$Y$2),FALSE)</f>
        <v>5.3</v>
      </c>
      <c r="BW50" s="93">
        <f t="shared" si="81"/>
        <v>0.46999999999999975</v>
      </c>
      <c r="BX50" s="93">
        <f t="shared" si="82"/>
        <v>0.48599999999999977</v>
      </c>
      <c r="BY50" s="94">
        <f t="shared" si="83"/>
        <v>6.3424947145898081E-3</v>
      </c>
      <c r="BZ50" s="94">
        <f t="shared" si="84"/>
        <v>2.6052104208416638E-2</v>
      </c>
      <c r="CA50" s="94">
        <f t="shared" si="85"/>
        <v>6.6999999999999282E-2</v>
      </c>
      <c r="CB50">
        <f t="shared" si="86"/>
        <v>7.0000000000000284E-2</v>
      </c>
      <c r="CC50" s="58">
        <f t="shared" si="87"/>
        <v>8.3000000000000185E-2</v>
      </c>
      <c r="CD50" s="95" t="b">
        <f t="shared" si="88"/>
        <v>0</v>
      </c>
      <c r="CE50" s="96" t="b">
        <f t="shared" si="89"/>
        <v>1</v>
      </c>
      <c r="CF50" t="b">
        <f t="shared" si="90"/>
        <v>1</v>
      </c>
      <c r="CG50" t="b">
        <f t="shared" si="91"/>
        <v>1</v>
      </c>
      <c r="CH50" s="84" t="b">
        <f t="shared" si="92"/>
        <v>1</v>
      </c>
      <c r="CI50">
        <f t="shared" si="93"/>
        <v>1.228</v>
      </c>
      <c r="CJ50" t="b">
        <f t="shared" si="94"/>
        <v>1</v>
      </c>
      <c r="CK50" t="b">
        <f t="shared" si="95"/>
        <v>1</v>
      </c>
      <c r="CL50" s="84" t="b">
        <f t="shared" si="115"/>
        <v>1</v>
      </c>
      <c r="CM50">
        <f t="shared" si="96"/>
        <v>3.819</v>
      </c>
      <c r="CN50" t="b">
        <f t="shared" si="97"/>
        <v>1</v>
      </c>
      <c r="CO50" s="84">
        <f t="shared" si="98"/>
        <v>5.3972738201159907E-2</v>
      </c>
      <c r="CP50" t="b">
        <f t="shared" si="99"/>
        <v>1</v>
      </c>
      <c r="CQ50" s="96" t="b">
        <f t="shared" si="100"/>
        <v>1</v>
      </c>
      <c r="CR50" t="b">
        <f t="shared" si="101"/>
        <v>1</v>
      </c>
      <c r="CS50" t="b">
        <f t="shared" si="102"/>
        <v>1</v>
      </c>
      <c r="CT50" t="b">
        <f t="shared" si="103"/>
        <v>1</v>
      </c>
      <c r="CU50" t="b">
        <f t="shared" si="104"/>
        <v>1</v>
      </c>
      <c r="CV50" s="84" t="b">
        <f t="shared" si="105"/>
        <v>1</v>
      </c>
      <c r="CW50" t="b">
        <f t="shared" si="106"/>
        <v>1</v>
      </c>
      <c r="CX50" t="b">
        <f t="shared" si="107"/>
        <v>1</v>
      </c>
      <c r="CY50" t="b">
        <f t="shared" si="108"/>
        <v>1</v>
      </c>
      <c r="CZ50" t="b">
        <f t="shared" si="109"/>
        <v>1</v>
      </c>
      <c r="DA50" s="84">
        <f t="shared" si="110"/>
        <v>0</v>
      </c>
      <c r="DB50" t="b">
        <f t="shared" si="111"/>
        <v>0</v>
      </c>
    </row>
    <row r="51" spans="1:106">
      <c r="A51" s="9">
        <v>996</v>
      </c>
      <c r="B51" s="3">
        <v>2</v>
      </c>
      <c r="C51" s="3" t="s">
        <v>1344</v>
      </c>
      <c r="D51" s="3" t="str">
        <f t="shared" si="58"/>
        <v>BM_1_35-1_dk_0002</v>
      </c>
      <c r="E51" s="3" t="str">
        <f t="shared" si="59"/>
        <v>0002</v>
      </c>
      <c r="F51" s="3">
        <v>133156.17199999999</v>
      </c>
      <c r="G51" s="15">
        <v>413922.06199999998</v>
      </c>
      <c r="H51" s="35" t="str">
        <f t="shared" si="60"/>
        <v>ja</v>
      </c>
      <c r="I51" s="42">
        <v>323</v>
      </c>
      <c r="J51" s="20" t="s">
        <v>370</v>
      </c>
      <c r="K51" s="21">
        <v>10000</v>
      </c>
      <c r="L51" s="28">
        <f t="shared" si="112"/>
        <v>1</v>
      </c>
      <c r="M51" s="28">
        <f t="shared" si="113"/>
        <v>1</v>
      </c>
      <c r="N51" s="56">
        <f t="shared" si="61"/>
        <v>10000</v>
      </c>
      <c r="O51" s="33">
        <f t="shared" si="114"/>
        <v>1512.997253869604</v>
      </c>
      <c r="P51" s="37">
        <f t="shared" si="62"/>
        <v>1638.8499752655546</v>
      </c>
      <c r="Q51" s="9" t="s">
        <v>12</v>
      </c>
      <c r="R51" s="55" t="s">
        <v>12</v>
      </c>
      <c r="S51" s="55">
        <v>3.9990000000000001</v>
      </c>
      <c r="T51" s="55">
        <v>4.3029999999999999</v>
      </c>
      <c r="U51" s="55">
        <v>4.5839999999999996</v>
      </c>
      <c r="V51" s="3">
        <v>4.8170000000000002</v>
      </c>
      <c r="W51" s="3">
        <v>5.0780000000000003</v>
      </c>
      <c r="X51" s="3" t="s">
        <v>12</v>
      </c>
      <c r="Y51" s="3">
        <v>5.59</v>
      </c>
      <c r="Z51" s="15" t="s">
        <v>12</v>
      </c>
      <c r="AA51" s="10">
        <f t="shared" si="63"/>
        <v>5.0780000000000003</v>
      </c>
      <c r="AB51" s="9">
        <f t="shared" si="64"/>
        <v>0.49400000000000066</v>
      </c>
      <c r="AC51" s="10">
        <f t="shared" si="65"/>
        <v>0.51199999999999957</v>
      </c>
      <c r="AD51" s="9" t="s">
        <v>12</v>
      </c>
      <c r="AE51" s="55" t="s">
        <v>12</v>
      </c>
      <c r="AF51" s="55">
        <v>0.69299999999999995</v>
      </c>
      <c r="AG51" s="55">
        <v>0.77700000000000002</v>
      </c>
      <c r="AH51" s="55">
        <v>0.86499999999999999</v>
      </c>
      <c r="AI51" s="3">
        <v>0.94</v>
      </c>
      <c r="AJ51" s="3">
        <v>1.02</v>
      </c>
      <c r="AK51" s="3" t="s">
        <v>12</v>
      </c>
      <c r="AL51" s="3">
        <v>1.1739999999999999</v>
      </c>
      <c r="AM51" s="15" t="s">
        <v>12</v>
      </c>
      <c r="AN51" s="10">
        <f t="shared" si="66"/>
        <v>1.02</v>
      </c>
      <c r="AO51" s="9">
        <f t="shared" si="67"/>
        <v>0.15500000000000003</v>
      </c>
      <c r="AP51" s="10">
        <f t="shared" si="68"/>
        <v>0.15399999999999991</v>
      </c>
      <c r="AQ51" s="9" t="s">
        <v>12</v>
      </c>
      <c r="AR51" s="55" t="s">
        <v>12</v>
      </c>
      <c r="AS51" s="55">
        <v>2.7389999999999999</v>
      </c>
      <c r="AT51" s="55">
        <v>2.8929999999999998</v>
      </c>
      <c r="AU51" s="55">
        <v>3.0550000000000002</v>
      </c>
      <c r="AV51" s="3">
        <v>3.1720000000000002</v>
      </c>
      <c r="AW51" s="3">
        <v>3.286</v>
      </c>
      <c r="AX51" s="3" t="s">
        <v>12</v>
      </c>
      <c r="AY51" s="3">
        <v>3.5049999999999999</v>
      </c>
      <c r="AZ51" s="15" t="s">
        <v>12</v>
      </c>
      <c r="BA51" s="10">
        <f t="shared" si="69"/>
        <v>3.286</v>
      </c>
      <c r="BB51" s="9">
        <f t="shared" si="70"/>
        <v>0.23099999999999987</v>
      </c>
      <c r="BC51" s="10">
        <f t="shared" si="71"/>
        <v>0.21899999999999986</v>
      </c>
      <c r="BD51" s="9">
        <v>5.1239999999999997</v>
      </c>
      <c r="BE51" s="3">
        <v>5.7519999999999998</v>
      </c>
      <c r="BF51" s="15">
        <v>6.4720000000000004</v>
      </c>
      <c r="BG51" s="15">
        <f t="shared" si="72"/>
        <v>5.7519999999999998</v>
      </c>
      <c r="BH51" s="9">
        <f t="shared" si="73"/>
        <v>0.62800000000000011</v>
      </c>
      <c r="BI51" s="10">
        <f t="shared" si="74"/>
        <v>0.72000000000000064</v>
      </c>
      <c r="BJ51" s="9">
        <v>5.1379999999999999</v>
      </c>
      <c r="BK51" s="3">
        <v>5.8019999999999996</v>
      </c>
      <c r="BL51" s="15">
        <v>6.5880000000000001</v>
      </c>
      <c r="BM51" s="15">
        <f t="shared" si="75"/>
        <v>5.8019999999999996</v>
      </c>
      <c r="BN51" s="9">
        <f t="shared" si="76"/>
        <v>0.6639999999999997</v>
      </c>
      <c r="BO51" s="10">
        <f t="shared" si="77"/>
        <v>0.78600000000000048</v>
      </c>
      <c r="BP51">
        <f t="shared" si="78"/>
        <v>0</v>
      </c>
      <c r="BQ51" s="93">
        <f t="shared" si="79"/>
        <v>1.2712550607287434</v>
      </c>
      <c r="BR51" s="93">
        <f t="shared" si="80"/>
        <v>1.344129554655868</v>
      </c>
      <c r="BS51" s="93" t="str">
        <f>VLOOKUP(C51,'Koppeling locatie - aslocatie'!$A$2:$C$8139,2,FALSE)</f>
        <v>bema235</v>
      </c>
      <c r="BT51" s="93">
        <f>VLOOKUP($BS51,aslocaties_v01!$C$3:$AA$500,MATCH($K$3/10,aslocaties_v01!$C$2:$X$2),FALSE)</f>
        <v>4.6029999999999998</v>
      </c>
      <c r="BU51" s="93">
        <f>VLOOKUP(BS51,aslocaties_v01!$C$3:$AA$500,MATCH($K$3,aslocaties_v01!$C$2:$X$2),FALSE)</f>
        <v>5.0940000000000003</v>
      </c>
      <c r="BV51" s="93">
        <f>VLOOKUP(BS51,aslocaties_v01!$C$3:$AA$500,MATCH($K$3*10,aslocaties_v01!$C$2:$Y$2),FALSE)</f>
        <v>5.6050000000000004</v>
      </c>
      <c r="BW51" s="93">
        <f t="shared" si="81"/>
        <v>0.49100000000000055</v>
      </c>
      <c r="BX51" s="93">
        <f t="shared" si="82"/>
        <v>0.51100000000000012</v>
      </c>
      <c r="BY51" s="94">
        <f t="shared" si="83"/>
        <v>6.0728744939273493E-3</v>
      </c>
      <c r="BZ51" s="94">
        <f t="shared" si="84"/>
        <v>1.9531249999988898E-3</v>
      </c>
      <c r="CA51" s="94">
        <f t="shared" si="85"/>
        <v>1.9000000000000128E-2</v>
      </c>
      <c r="CB51">
        <f t="shared" si="86"/>
        <v>1.6000000000000014E-2</v>
      </c>
      <c r="CC51" s="58">
        <f t="shared" si="87"/>
        <v>1.5000000000000568E-2</v>
      </c>
      <c r="CD51" s="95" t="b">
        <f t="shared" si="88"/>
        <v>0</v>
      </c>
      <c r="CE51" s="96" t="b">
        <f t="shared" si="89"/>
        <v>1</v>
      </c>
      <c r="CF51" t="b">
        <f t="shared" si="90"/>
        <v>1</v>
      </c>
      <c r="CG51" t="b">
        <f t="shared" si="91"/>
        <v>1</v>
      </c>
      <c r="CH51" s="84" t="b">
        <f t="shared" si="92"/>
        <v>1</v>
      </c>
      <c r="CI51">
        <f t="shared" si="93"/>
        <v>1.02</v>
      </c>
      <c r="CJ51" t="b">
        <f t="shared" si="94"/>
        <v>1</v>
      </c>
      <c r="CK51" t="b">
        <f t="shared" si="95"/>
        <v>1</v>
      </c>
      <c r="CL51" s="84" t="b">
        <f t="shared" si="115"/>
        <v>1</v>
      </c>
      <c r="CM51">
        <f t="shared" si="96"/>
        <v>3.286</v>
      </c>
      <c r="CN51" t="b">
        <f t="shared" si="97"/>
        <v>1</v>
      </c>
      <c r="CO51" s="84">
        <f t="shared" si="98"/>
        <v>6.055366797503433E-2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997</v>
      </c>
      <c r="B52" s="3">
        <v>2</v>
      </c>
      <c r="C52" s="3" t="s">
        <v>1345</v>
      </c>
      <c r="D52" s="3" t="str">
        <f t="shared" si="58"/>
        <v>BM_1_35-1_dk_0020</v>
      </c>
      <c r="E52" s="3" t="str">
        <f t="shared" si="59"/>
        <v>0020</v>
      </c>
      <c r="F52" s="3">
        <v>131630.34400000001</v>
      </c>
      <c r="G52" s="15">
        <v>413324</v>
      </c>
      <c r="H52" s="35" t="str">
        <f t="shared" si="60"/>
        <v>ja</v>
      </c>
      <c r="I52" s="42">
        <v>352</v>
      </c>
      <c r="J52" s="20" t="s">
        <v>370</v>
      </c>
      <c r="K52" s="21">
        <v>10000</v>
      </c>
      <c r="L52" s="28">
        <f t="shared" si="112"/>
        <v>1</v>
      </c>
      <c r="M52" s="28">
        <f t="shared" si="113"/>
        <v>1</v>
      </c>
      <c r="N52" s="56">
        <f t="shared" si="61"/>
        <v>10000</v>
      </c>
      <c r="O52" s="33">
        <f t="shared" si="114"/>
        <v>1638.8499752655546</v>
      </c>
      <c r="P52" s="37">
        <f t="shared" si="62"/>
        <v>93.89906199746828</v>
      </c>
      <c r="Q52" s="9" t="s">
        <v>12</v>
      </c>
      <c r="R52" s="55" t="s">
        <v>12</v>
      </c>
      <c r="S52" s="55">
        <v>3.7970000000000002</v>
      </c>
      <c r="T52" s="55">
        <v>4.0880000000000001</v>
      </c>
      <c r="U52" s="55">
        <v>4.3559999999999999</v>
      </c>
      <c r="V52" s="3">
        <v>4.577</v>
      </c>
      <c r="W52" s="3">
        <v>4.8280000000000003</v>
      </c>
      <c r="X52" s="3" t="s">
        <v>12</v>
      </c>
      <c r="Y52" s="3">
        <v>5.3179999999999996</v>
      </c>
      <c r="Z52" s="15" t="s">
        <v>12</v>
      </c>
      <c r="AA52" s="10">
        <f t="shared" si="63"/>
        <v>4.8280000000000003</v>
      </c>
      <c r="AB52" s="9">
        <f t="shared" si="64"/>
        <v>0.47200000000000042</v>
      </c>
      <c r="AC52" s="10">
        <f t="shared" si="65"/>
        <v>0.48999999999999932</v>
      </c>
      <c r="AD52" s="9" t="s">
        <v>12</v>
      </c>
      <c r="AE52" s="55" t="s">
        <v>12</v>
      </c>
      <c r="AF52" s="55">
        <v>0.89700000000000002</v>
      </c>
      <c r="AG52" s="55">
        <v>0.97799999999999998</v>
      </c>
      <c r="AH52" s="55">
        <v>1.0660000000000001</v>
      </c>
      <c r="AI52" s="3">
        <v>1.151</v>
      </c>
      <c r="AJ52" s="3">
        <v>1.2490000000000001</v>
      </c>
      <c r="AK52" s="3" t="s">
        <v>12</v>
      </c>
      <c r="AL52" s="3">
        <v>1.4390000000000001</v>
      </c>
      <c r="AM52" s="15" t="s">
        <v>12</v>
      </c>
      <c r="AN52" s="10">
        <f t="shared" si="66"/>
        <v>1.2490000000000001</v>
      </c>
      <c r="AO52" s="9">
        <f t="shared" si="67"/>
        <v>0.18300000000000005</v>
      </c>
      <c r="AP52" s="10">
        <f t="shared" si="68"/>
        <v>0.18999999999999995</v>
      </c>
      <c r="AQ52" s="9" t="s">
        <v>12</v>
      </c>
      <c r="AR52" s="55" t="s">
        <v>12</v>
      </c>
      <c r="AS52" s="55">
        <v>3.2789999999999999</v>
      </c>
      <c r="AT52" s="55">
        <v>3.4159999999999999</v>
      </c>
      <c r="AU52" s="55">
        <v>3.5640000000000001</v>
      </c>
      <c r="AV52" s="3">
        <v>3.7</v>
      </c>
      <c r="AW52" s="3">
        <v>3.8359999999999999</v>
      </c>
      <c r="AX52" s="3" t="s">
        <v>12</v>
      </c>
      <c r="AY52" s="3">
        <v>4.0940000000000003</v>
      </c>
      <c r="AZ52" s="15" t="s">
        <v>12</v>
      </c>
      <c r="BA52" s="10">
        <f t="shared" si="69"/>
        <v>3.8359999999999999</v>
      </c>
      <c r="BB52" s="9">
        <f t="shared" si="70"/>
        <v>0.2719999999999998</v>
      </c>
      <c r="BC52" s="10">
        <f t="shared" si="71"/>
        <v>0.25800000000000045</v>
      </c>
      <c r="BD52" s="9">
        <v>5.1840000000000002</v>
      </c>
      <c r="BE52" s="3">
        <v>5.9550000000000001</v>
      </c>
      <c r="BF52" s="15">
        <v>6.8680000000000003</v>
      </c>
      <c r="BG52" s="15">
        <f t="shared" si="72"/>
        <v>5.9550000000000001</v>
      </c>
      <c r="BH52" s="9">
        <f t="shared" si="73"/>
        <v>0.77099999999999991</v>
      </c>
      <c r="BI52" s="10">
        <f t="shared" si="74"/>
        <v>0.91300000000000026</v>
      </c>
      <c r="BJ52" s="9">
        <v>5.1210000000000004</v>
      </c>
      <c r="BK52" s="3">
        <v>5.8959999999999999</v>
      </c>
      <c r="BL52" s="15">
        <v>6.82</v>
      </c>
      <c r="BM52" s="15">
        <f t="shared" si="75"/>
        <v>5.8959999999999999</v>
      </c>
      <c r="BN52" s="9">
        <f t="shared" si="76"/>
        <v>0.77499999999999947</v>
      </c>
      <c r="BO52" s="10">
        <f t="shared" si="77"/>
        <v>0.92400000000000038</v>
      </c>
      <c r="BP52">
        <f t="shared" si="78"/>
        <v>0</v>
      </c>
      <c r="BQ52" s="93">
        <f t="shared" si="79"/>
        <v>1.6334745762711849</v>
      </c>
      <c r="BR52" s="93">
        <f t="shared" si="80"/>
        <v>1.6419491525423704</v>
      </c>
      <c r="BS52" s="93" t="str">
        <f>VLOOKUP(C52,'Koppeling locatie - aslocatie'!$A$2:$C$8139,2,FALSE)</f>
        <v>bema237</v>
      </c>
      <c r="BT52" s="93">
        <f>VLOOKUP($BS52,aslocaties_v01!$C$3:$AA$500,MATCH($K$3/10,aslocaties_v01!$C$2:$X$2),FALSE)</f>
        <v>4.3440000000000003</v>
      </c>
      <c r="BU52" s="93">
        <f>VLOOKUP(BS52,aslocaties_v01!$C$3:$AA$500,MATCH($K$3,aslocaties_v01!$C$2:$X$2),FALSE)</f>
        <v>4.8140000000000001</v>
      </c>
      <c r="BV52" s="93">
        <f>VLOOKUP(BS52,aslocaties_v01!$C$3:$AA$500,MATCH($K$3*10,aslocaties_v01!$C$2:$Y$2),FALSE)</f>
        <v>5.3</v>
      </c>
      <c r="BW52" s="93">
        <f t="shared" si="81"/>
        <v>0.46999999999999975</v>
      </c>
      <c r="BX52" s="93">
        <f t="shared" si="82"/>
        <v>0.48599999999999977</v>
      </c>
      <c r="BY52" s="94">
        <f t="shared" si="83"/>
        <v>4.2372881355946523E-3</v>
      </c>
      <c r="BZ52" s="94">
        <f t="shared" si="84"/>
        <v>8.1632653061215477E-3</v>
      </c>
      <c r="CA52" s="94">
        <f t="shared" si="85"/>
        <v>1.1999999999999567E-2</v>
      </c>
      <c r="CB52">
        <f t="shared" si="86"/>
        <v>1.4000000000000234E-2</v>
      </c>
      <c r="CC52" s="58">
        <f t="shared" si="87"/>
        <v>1.7999999999999794E-2</v>
      </c>
      <c r="CD52" s="95" t="b">
        <f t="shared" si="88"/>
        <v>0</v>
      </c>
      <c r="CE52" s="96" t="b">
        <f t="shared" si="89"/>
        <v>1</v>
      </c>
      <c r="CF52" t="b">
        <f t="shared" si="90"/>
        <v>1</v>
      </c>
      <c r="CG52" t="b">
        <f t="shared" si="91"/>
        <v>1</v>
      </c>
      <c r="CH52" s="84" t="b">
        <f t="shared" si="92"/>
        <v>1</v>
      </c>
      <c r="CI52">
        <f t="shared" si="93"/>
        <v>1.2490000000000001</v>
      </c>
      <c r="CJ52" t="b">
        <f t="shared" si="94"/>
        <v>1</v>
      </c>
      <c r="CK52" t="b">
        <f t="shared" si="95"/>
        <v>1</v>
      </c>
      <c r="CL52" s="84" t="b">
        <f t="shared" si="115"/>
        <v>1</v>
      </c>
      <c r="CM52">
        <f t="shared" si="96"/>
        <v>3.8359999999999999</v>
      </c>
      <c r="CN52" t="b">
        <f t="shared" si="97"/>
        <v>1</v>
      </c>
      <c r="CO52" s="84">
        <f t="shared" si="98"/>
        <v>5.4410240183894315E-2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998</v>
      </c>
      <c r="B53" s="3">
        <v>2</v>
      </c>
      <c r="C53" s="3" t="s">
        <v>1346</v>
      </c>
      <c r="D53" s="3" t="str">
        <f t="shared" si="58"/>
        <v>BM_1_35-1_dk_0021</v>
      </c>
      <c r="E53" s="3" t="str">
        <f t="shared" si="59"/>
        <v>0021</v>
      </c>
      <c r="F53" s="3">
        <v>131537.90599999999</v>
      </c>
      <c r="G53" s="15">
        <v>413340.5</v>
      </c>
      <c r="H53" s="35" t="str">
        <f t="shared" si="60"/>
        <v>ja</v>
      </c>
      <c r="I53" s="42">
        <v>354</v>
      </c>
      <c r="J53" s="20" t="s">
        <v>370</v>
      </c>
      <c r="K53" s="21">
        <v>10000</v>
      </c>
      <c r="L53" s="28">
        <f t="shared" si="112"/>
        <v>1</v>
      </c>
      <c r="M53" s="28">
        <f t="shared" si="113"/>
        <v>1</v>
      </c>
      <c r="N53" s="56">
        <f t="shared" si="61"/>
        <v>10000</v>
      </c>
      <c r="O53" s="33">
        <f t="shared" si="114"/>
        <v>93.89906199746828</v>
      </c>
      <c r="P53" s="37">
        <f t="shared" si="62"/>
        <v>87.578157059828101</v>
      </c>
      <c r="Q53" s="9" t="s">
        <v>12</v>
      </c>
      <c r="R53" s="55" t="s">
        <v>12</v>
      </c>
      <c r="S53" s="55">
        <v>3.798</v>
      </c>
      <c r="T53" s="55">
        <v>4.09</v>
      </c>
      <c r="U53" s="55">
        <v>4.359</v>
      </c>
      <c r="V53" s="3">
        <v>4.58</v>
      </c>
      <c r="W53" s="3">
        <v>4.8339999999999996</v>
      </c>
      <c r="X53" s="3" t="s">
        <v>12</v>
      </c>
      <c r="Y53" s="3">
        <v>5.3220000000000001</v>
      </c>
      <c r="Z53" s="15" t="s">
        <v>12</v>
      </c>
      <c r="AA53" s="10">
        <f t="shared" si="63"/>
        <v>4.8339999999999996</v>
      </c>
      <c r="AB53" s="9">
        <f t="shared" si="64"/>
        <v>0.47499999999999964</v>
      </c>
      <c r="AC53" s="10">
        <f t="shared" si="65"/>
        <v>0.48800000000000043</v>
      </c>
      <c r="AD53" s="9" t="s">
        <v>12</v>
      </c>
      <c r="AE53" s="55" t="s">
        <v>12</v>
      </c>
      <c r="AF53" s="55">
        <v>0.89500000000000002</v>
      </c>
      <c r="AG53" s="55">
        <v>0.97499999999999998</v>
      </c>
      <c r="AH53" s="55">
        <v>1.0629999999999999</v>
      </c>
      <c r="AI53" s="3">
        <v>1.1479999999999999</v>
      </c>
      <c r="AJ53" s="3">
        <v>1.2450000000000001</v>
      </c>
      <c r="AK53" s="3" t="s">
        <v>12</v>
      </c>
      <c r="AL53" s="3">
        <v>1.4350000000000001</v>
      </c>
      <c r="AM53" s="15" t="s">
        <v>12</v>
      </c>
      <c r="AN53" s="10">
        <f t="shared" si="66"/>
        <v>1.2450000000000001</v>
      </c>
      <c r="AO53" s="9">
        <f t="shared" si="67"/>
        <v>0.18200000000000016</v>
      </c>
      <c r="AP53" s="10">
        <f t="shared" si="68"/>
        <v>0.18999999999999995</v>
      </c>
      <c r="AQ53" s="9" t="s">
        <v>12</v>
      </c>
      <c r="AR53" s="55" t="s">
        <v>12</v>
      </c>
      <c r="AS53" s="55">
        <v>3.2759999999999998</v>
      </c>
      <c r="AT53" s="55">
        <v>3.4119999999999999</v>
      </c>
      <c r="AU53" s="55">
        <v>3.56</v>
      </c>
      <c r="AV53" s="3">
        <v>3.6949999999999998</v>
      </c>
      <c r="AW53" s="3">
        <v>3.831</v>
      </c>
      <c r="AX53" s="3" t="s">
        <v>12</v>
      </c>
      <c r="AY53" s="3">
        <v>4.0890000000000004</v>
      </c>
      <c r="AZ53" s="15" t="s">
        <v>12</v>
      </c>
      <c r="BA53" s="10">
        <f t="shared" si="69"/>
        <v>3.831</v>
      </c>
      <c r="BB53" s="9">
        <f t="shared" si="70"/>
        <v>0.27099999999999991</v>
      </c>
      <c r="BC53" s="10">
        <f t="shared" si="71"/>
        <v>0.25800000000000045</v>
      </c>
      <c r="BD53" s="9">
        <v>5.1529999999999996</v>
      </c>
      <c r="BE53" s="3">
        <v>5.915</v>
      </c>
      <c r="BF53" s="15">
        <v>6.8150000000000004</v>
      </c>
      <c r="BG53" s="15">
        <f t="shared" si="72"/>
        <v>5.915</v>
      </c>
      <c r="BH53" s="9">
        <f t="shared" si="73"/>
        <v>0.76200000000000045</v>
      </c>
      <c r="BI53" s="10">
        <f t="shared" si="74"/>
        <v>0.90000000000000036</v>
      </c>
      <c r="BJ53" s="9">
        <v>5.0810000000000004</v>
      </c>
      <c r="BK53" s="3">
        <v>5.8410000000000002</v>
      </c>
      <c r="BL53" s="15">
        <v>6.7480000000000002</v>
      </c>
      <c r="BM53" s="15">
        <f t="shared" si="75"/>
        <v>5.8410000000000002</v>
      </c>
      <c r="BN53" s="9">
        <f t="shared" si="76"/>
        <v>0.75999999999999979</v>
      </c>
      <c r="BO53" s="10">
        <f t="shared" si="77"/>
        <v>0.90700000000000003</v>
      </c>
      <c r="BP53">
        <f t="shared" si="78"/>
        <v>0</v>
      </c>
      <c r="BQ53" s="93">
        <f t="shared" si="79"/>
        <v>1.6042105263157915</v>
      </c>
      <c r="BR53" s="93">
        <f t="shared" si="80"/>
        <v>1.6000000000000008</v>
      </c>
      <c r="BS53" s="93" t="str">
        <f>VLOOKUP(C53,'Koppeling locatie - aslocatie'!$A$2:$C$8139,2,FALSE)</f>
        <v>bema237</v>
      </c>
      <c r="BT53" s="93">
        <f>VLOOKUP($BS53,aslocaties_v01!$C$3:$AA$500,MATCH($K$3/10,aslocaties_v01!$C$2:$X$2),FALSE)</f>
        <v>4.3440000000000003</v>
      </c>
      <c r="BU53" s="93">
        <f>VLOOKUP(BS53,aslocaties_v01!$C$3:$AA$500,MATCH($K$3,aslocaties_v01!$C$2:$X$2),FALSE)</f>
        <v>4.8140000000000001</v>
      </c>
      <c r="BV53" s="93">
        <f>VLOOKUP(BS53,aslocaties_v01!$C$3:$AA$500,MATCH($K$3*10,aslocaties_v01!$C$2:$Y$2),FALSE)</f>
        <v>5.3</v>
      </c>
      <c r="BW53" s="93">
        <f t="shared" si="81"/>
        <v>0.46999999999999975</v>
      </c>
      <c r="BX53" s="93">
        <f t="shared" si="82"/>
        <v>0.48599999999999977</v>
      </c>
      <c r="BY53" s="94">
        <f t="shared" si="83"/>
        <v>1.0526315789473495E-2</v>
      </c>
      <c r="BZ53" s="94">
        <f t="shared" si="84"/>
        <v>4.0983606557390972E-3</v>
      </c>
      <c r="CA53" s="94">
        <f t="shared" si="85"/>
        <v>1.499999999999968E-2</v>
      </c>
      <c r="CB53">
        <f t="shared" si="86"/>
        <v>1.9999999999999574E-2</v>
      </c>
      <c r="CC53" s="58">
        <f t="shared" si="87"/>
        <v>2.2000000000000242E-2</v>
      </c>
      <c r="CD53" s="95" t="b">
        <f t="shared" si="88"/>
        <v>0</v>
      </c>
      <c r="CE53" s="96" t="b">
        <f t="shared" si="89"/>
        <v>1</v>
      </c>
      <c r="CF53" t="b">
        <f t="shared" si="90"/>
        <v>1</v>
      </c>
      <c r="CG53" t="b">
        <f t="shared" si="91"/>
        <v>1</v>
      </c>
      <c r="CH53" s="84" t="b">
        <f t="shared" si="92"/>
        <v>1</v>
      </c>
      <c r="CI53">
        <f t="shared" si="93"/>
        <v>1.2450000000000001</v>
      </c>
      <c r="CJ53" t="b">
        <f t="shared" si="94"/>
        <v>1</v>
      </c>
      <c r="CK53" t="b">
        <f t="shared" si="95"/>
        <v>1</v>
      </c>
      <c r="CL53" s="84" t="b">
        <f t="shared" si="115"/>
        <v>1</v>
      </c>
      <c r="CM53">
        <f t="shared" si="96"/>
        <v>3.831</v>
      </c>
      <c r="CN53" t="b">
        <f t="shared" si="97"/>
        <v>1</v>
      </c>
      <c r="CO53" s="84">
        <f t="shared" si="98"/>
        <v>5.4377651758945648E-2</v>
      </c>
      <c r="CP53" t="b">
        <f t="shared" si="99"/>
        <v>1</v>
      </c>
      <c r="CQ53" s="96" t="b">
        <f t="shared" si="100"/>
        <v>1</v>
      </c>
      <c r="CR53" t="b">
        <f t="shared" si="101"/>
        <v>1</v>
      </c>
      <c r="CS53" t="b">
        <f t="shared" si="102"/>
        <v>1</v>
      </c>
      <c r="CT53" t="b">
        <f t="shared" si="103"/>
        <v>1</v>
      </c>
      <c r="CU53" t="b">
        <f t="shared" si="104"/>
        <v>1</v>
      </c>
      <c r="CV53" s="84" t="b">
        <f t="shared" si="105"/>
        <v>1</v>
      </c>
      <c r="CW53" t="b">
        <f t="shared" si="106"/>
        <v>0</v>
      </c>
      <c r="CX53" t="b">
        <f t="shared" si="107"/>
        <v>0</v>
      </c>
      <c r="CY53" t="b">
        <f t="shared" si="108"/>
        <v>1</v>
      </c>
      <c r="CZ53" t="b">
        <f t="shared" si="109"/>
        <v>1</v>
      </c>
      <c r="DA53" s="84">
        <f t="shared" si="110"/>
        <v>1</v>
      </c>
      <c r="DB53" t="b">
        <f t="shared" si="111"/>
        <v>0</v>
      </c>
    </row>
    <row r="54" spans="1:106">
      <c r="A54" s="9">
        <v>999</v>
      </c>
      <c r="B54" s="3">
        <v>2</v>
      </c>
      <c r="C54" s="3" t="s">
        <v>1347</v>
      </c>
      <c r="D54" s="3" t="str">
        <f t="shared" si="58"/>
        <v>BM_1_35-1_dk_0022</v>
      </c>
      <c r="E54" s="3" t="str">
        <f t="shared" si="59"/>
        <v>0022</v>
      </c>
      <c r="F54" s="3">
        <v>131451.96900000001</v>
      </c>
      <c r="G54" s="15">
        <v>413323.625</v>
      </c>
      <c r="H54" s="35" t="str">
        <f t="shared" si="60"/>
        <v>ja</v>
      </c>
      <c r="I54" s="42">
        <v>355</v>
      </c>
      <c r="J54" s="20" t="s">
        <v>370</v>
      </c>
      <c r="K54" s="21">
        <v>10000</v>
      </c>
      <c r="L54" s="28">
        <f t="shared" si="112"/>
        <v>1</v>
      </c>
      <c r="M54" s="28">
        <f t="shared" si="113"/>
        <v>1</v>
      </c>
      <c r="N54" s="56">
        <f t="shared" si="61"/>
        <v>10000</v>
      </c>
      <c r="O54" s="33">
        <f t="shared" si="114"/>
        <v>87.578157059828101</v>
      </c>
      <c r="P54" s="37">
        <f t="shared" si="62"/>
        <v>128.17275634473191</v>
      </c>
      <c r="Q54" s="9" t="s">
        <v>12</v>
      </c>
      <c r="R54" s="55" t="s">
        <v>12</v>
      </c>
      <c r="S54" s="55">
        <v>3.798</v>
      </c>
      <c r="T54" s="55">
        <v>4.09</v>
      </c>
      <c r="U54" s="55">
        <v>4.359</v>
      </c>
      <c r="V54" s="3">
        <v>4.58</v>
      </c>
      <c r="W54" s="3">
        <v>4.8339999999999996</v>
      </c>
      <c r="X54" s="3" t="s">
        <v>12</v>
      </c>
      <c r="Y54" s="3">
        <v>5.3209999999999997</v>
      </c>
      <c r="Z54" s="15" t="s">
        <v>12</v>
      </c>
      <c r="AA54" s="10">
        <f t="shared" si="63"/>
        <v>4.8339999999999996</v>
      </c>
      <c r="AB54" s="9">
        <f t="shared" si="64"/>
        <v>0.47499999999999964</v>
      </c>
      <c r="AC54" s="10">
        <f t="shared" si="65"/>
        <v>0.4870000000000001</v>
      </c>
      <c r="AD54" s="9" t="s">
        <v>12</v>
      </c>
      <c r="AE54" s="55" t="s">
        <v>12</v>
      </c>
      <c r="AF54" s="55">
        <v>0.73499999999999999</v>
      </c>
      <c r="AG54" s="55">
        <v>0.80500000000000005</v>
      </c>
      <c r="AH54" s="55">
        <v>0.88100000000000001</v>
      </c>
      <c r="AI54" s="3">
        <v>0.95299999999999996</v>
      </c>
      <c r="AJ54" s="3">
        <v>1.0349999999999999</v>
      </c>
      <c r="AK54" s="3" t="s">
        <v>12</v>
      </c>
      <c r="AL54" s="3">
        <v>1.1930000000000001</v>
      </c>
      <c r="AM54" s="15" t="s">
        <v>12</v>
      </c>
      <c r="AN54" s="10">
        <f t="shared" si="66"/>
        <v>1.0349999999999999</v>
      </c>
      <c r="AO54" s="9">
        <f t="shared" si="67"/>
        <v>0.15399999999999991</v>
      </c>
      <c r="AP54" s="10">
        <f t="shared" si="68"/>
        <v>0.15800000000000014</v>
      </c>
      <c r="AQ54" s="9" t="s">
        <v>12</v>
      </c>
      <c r="AR54" s="55" t="s">
        <v>12</v>
      </c>
      <c r="AS54" s="55">
        <v>2.863</v>
      </c>
      <c r="AT54" s="55">
        <v>2.9820000000000002</v>
      </c>
      <c r="AU54" s="55">
        <v>3.113</v>
      </c>
      <c r="AV54" s="3">
        <v>3.2290000000000001</v>
      </c>
      <c r="AW54" s="3">
        <v>3.3460000000000001</v>
      </c>
      <c r="AX54" s="3" t="s">
        <v>12</v>
      </c>
      <c r="AY54" s="3">
        <v>3.5670000000000002</v>
      </c>
      <c r="AZ54" s="15" t="s">
        <v>12</v>
      </c>
      <c r="BA54" s="10">
        <f t="shared" si="69"/>
        <v>3.3460000000000001</v>
      </c>
      <c r="BB54" s="9">
        <f t="shared" si="70"/>
        <v>0.2330000000000001</v>
      </c>
      <c r="BC54" s="10">
        <f t="shared" si="71"/>
        <v>0.22100000000000009</v>
      </c>
      <c r="BD54" s="9">
        <v>4.8470000000000004</v>
      </c>
      <c r="BE54" s="3">
        <v>5.492</v>
      </c>
      <c r="BF54" s="15">
        <v>6.2409999999999997</v>
      </c>
      <c r="BG54" s="15">
        <f t="shared" si="72"/>
        <v>5.492</v>
      </c>
      <c r="BH54" s="9">
        <f t="shared" si="73"/>
        <v>0.64499999999999957</v>
      </c>
      <c r="BI54" s="10">
        <f t="shared" si="74"/>
        <v>0.74899999999999967</v>
      </c>
      <c r="BJ54" s="9">
        <v>4.8209999999999997</v>
      </c>
      <c r="BK54" s="3">
        <v>5.476</v>
      </c>
      <c r="BL54" s="15">
        <v>6.2480000000000002</v>
      </c>
      <c r="BM54" s="15">
        <f t="shared" si="75"/>
        <v>5.476</v>
      </c>
      <c r="BN54" s="9">
        <f t="shared" si="76"/>
        <v>0.65500000000000025</v>
      </c>
      <c r="BO54" s="10">
        <f t="shared" si="77"/>
        <v>0.77200000000000024</v>
      </c>
      <c r="BP54">
        <f t="shared" si="78"/>
        <v>0</v>
      </c>
      <c r="BQ54" s="93">
        <f t="shared" si="79"/>
        <v>1.3578947368421055</v>
      </c>
      <c r="BR54" s="93">
        <f t="shared" si="80"/>
        <v>1.3789473684210543</v>
      </c>
      <c r="BS54" s="93" t="str">
        <f>VLOOKUP(C54,'Koppeling locatie - aslocatie'!$A$2:$C$8139,2,FALSE)</f>
        <v>bema237</v>
      </c>
      <c r="BT54" s="93">
        <f>VLOOKUP($BS54,aslocaties_v01!$C$3:$AA$500,MATCH($K$3/10,aslocaties_v01!$C$2:$X$2),FALSE)</f>
        <v>4.3440000000000003</v>
      </c>
      <c r="BU54" s="93">
        <f>VLOOKUP(BS54,aslocaties_v01!$C$3:$AA$500,MATCH($K$3,aslocaties_v01!$C$2:$X$2),FALSE)</f>
        <v>4.8140000000000001</v>
      </c>
      <c r="BV54" s="93">
        <f>VLOOKUP(BS54,aslocaties_v01!$C$3:$AA$500,MATCH($K$3*10,aslocaties_v01!$C$2:$Y$2),FALSE)</f>
        <v>5.3</v>
      </c>
      <c r="BW54" s="93">
        <f t="shared" si="81"/>
        <v>0.46999999999999975</v>
      </c>
      <c r="BX54" s="93">
        <f t="shared" si="82"/>
        <v>0.48599999999999977</v>
      </c>
      <c r="BY54" s="94">
        <f t="shared" si="83"/>
        <v>1.0526315789473495E-2</v>
      </c>
      <c r="BZ54" s="94">
        <f t="shared" si="84"/>
        <v>2.053388090349717E-3</v>
      </c>
      <c r="CA54" s="94">
        <f t="shared" si="85"/>
        <v>1.499999999999968E-2</v>
      </c>
      <c r="CB54">
        <f t="shared" si="86"/>
        <v>1.9999999999999574E-2</v>
      </c>
      <c r="CC54" s="58">
        <f t="shared" si="87"/>
        <v>2.0999999999999908E-2</v>
      </c>
      <c r="CD54" s="95" t="b">
        <f t="shared" si="88"/>
        <v>0</v>
      </c>
      <c r="CE54" s="96" t="b">
        <f t="shared" si="89"/>
        <v>1</v>
      </c>
      <c r="CF54" t="b">
        <f t="shared" si="90"/>
        <v>1</v>
      </c>
      <c r="CG54" t="b">
        <f t="shared" si="91"/>
        <v>1</v>
      </c>
      <c r="CH54" s="84" t="b">
        <f t="shared" si="92"/>
        <v>1</v>
      </c>
      <c r="CI54">
        <f t="shared" si="93"/>
        <v>1.0349999999999999</v>
      </c>
      <c r="CJ54" t="b">
        <f t="shared" si="94"/>
        <v>1</v>
      </c>
      <c r="CK54" t="b">
        <f t="shared" si="95"/>
        <v>1</v>
      </c>
      <c r="CL54" s="84" t="b">
        <f t="shared" si="115"/>
        <v>1</v>
      </c>
      <c r="CM54">
        <f t="shared" si="96"/>
        <v>3.3460000000000001</v>
      </c>
      <c r="CN54" t="b">
        <f t="shared" si="97"/>
        <v>1</v>
      </c>
      <c r="CO54" s="84">
        <f t="shared" si="98"/>
        <v>5.9260304429081472E-2</v>
      </c>
      <c r="CP54" t="b">
        <f t="shared" si="99"/>
        <v>1</v>
      </c>
      <c r="CQ54" s="96" t="b">
        <f t="shared" si="100"/>
        <v>1</v>
      </c>
      <c r="CR54" t="b">
        <f t="shared" si="101"/>
        <v>0</v>
      </c>
      <c r="CS54" t="b">
        <f t="shared" si="102"/>
        <v>0</v>
      </c>
      <c r="CT54" t="b">
        <f t="shared" si="103"/>
        <v>1</v>
      </c>
      <c r="CU54" t="b">
        <f t="shared" si="104"/>
        <v>1</v>
      </c>
      <c r="CV54" s="84" t="b">
        <f t="shared" si="105"/>
        <v>1</v>
      </c>
      <c r="CW54" t="b">
        <f t="shared" si="106"/>
        <v>1</v>
      </c>
      <c r="CX54" t="b">
        <f t="shared" si="107"/>
        <v>1</v>
      </c>
      <c r="CY54" t="b">
        <f t="shared" si="108"/>
        <v>1</v>
      </c>
      <c r="CZ54" t="b">
        <f t="shared" si="109"/>
        <v>1</v>
      </c>
      <c r="DA54" s="84">
        <f t="shared" si="110"/>
        <v>1</v>
      </c>
      <c r="DB54" t="b">
        <f t="shared" si="111"/>
        <v>0</v>
      </c>
    </row>
    <row r="55" spans="1:106">
      <c r="A55" s="9">
        <v>1000</v>
      </c>
      <c r="B55" s="3">
        <v>2</v>
      </c>
      <c r="C55" s="3" t="s">
        <v>1348</v>
      </c>
      <c r="D55" s="3" t="str">
        <f t="shared" si="58"/>
        <v>BM_1_35-1_dk_0023</v>
      </c>
      <c r="E55" s="3" t="str">
        <f t="shared" si="59"/>
        <v>0023</v>
      </c>
      <c r="F55" s="3">
        <v>131325.40599999999</v>
      </c>
      <c r="G55" s="15">
        <v>413303.375</v>
      </c>
      <c r="H55" s="35" t="str">
        <f t="shared" si="60"/>
        <v>ja</v>
      </c>
      <c r="I55" s="42">
        <v>356</v>
      </c>
      <c r="J55" s="20" t="s">
        <v>370</v>
      </c>
      <c r="K55" s="21">
        <v>10000</v>
      </c>
      <c r="L55" s="28">
        <f t="shared" si="112"/>
        <v>1</v>
      </c>
      <c r="M55" s="28">
        <f t="shared" si="113"/>
        <v>1</v>
      </c>
      <c r="N55" s="56">
        <f t="shared" si="61"/>
        <v>10000</v>
      </c>
      <c r="O55" s="33">
        <f t="shared" si="114"/>
        <v>128.17275634473191</v>
      </c>
      <c r="P55" s="37">
        <f t="shared" si="62"/>
        <v>84.677365204634484</v>
      </c>
      <c r="Q55" s="9" t="s">
        <v>12</v>
      </c>
      <c r="R55" s="55" t="s">
        <v>12</v>
      </c>
      <c r="S55" s="55">
        <v>3.7949999999999999</v>
      </c>
      <c r="T55" s="55">
        <v>4.0860000000000003</v>
      </c>
      <c r="U55" s="55">
        <v>4.3550000000000004</v>
      </c>
      <c r="V55" s="3">
        <v>4.5759999999999996</v>
      </c>
      <c r="W55" s="3">
        <v>4.827</v>
      </c>
      <c r="X55" s="3" t="s">
        <v>12</v>
      </c>
      <c r="Y55" s="3">
        <v>5.3170000000000002</v>
      </c>
      <c r="Z55" s="15" t="s">
        <v>12</v>
      </c>
      <c r="AA55" s="10">
        <f t="shared" si="63"/>
        <v>4.827</v>
      </c>
      <c r="AB55" s="9">
        <f t="shared" si="64"/>
        <v>0.47199999999999953</v>
      </c>
      <c r="AC55" s="10">
        <f t="shared" si="65"/>
        <v>0.49000000000000021</v>
      </c>
      <c r="AD55" s="9" t="s">
        <v>12</v>
      </c>
      <c r="AE55" s="55" t="s">
        <v>12</v>
      </c>
      <c r="AF55" s="55">
        <v>0.72899999999999998</v>
      </c>
      <c r="AG55" s="55">
        <v>0.79800000000000004</v>
      </c>
      <c r="AH55" s="55">
        <v>0.873</v>
      </c>
      <c r="AI55" s="3">
        <v>0.94499999999999995</v>
      </c>
      <c r="AJ55" s="3">
        <v>1.026</v>
      </c>
      <c r="AK55" s="3" t="s">
        <v>12</v>
      </c>
      <c r="AL55" s="3">
        <v>1.1830000000000001</v>
      </c>
      <c r="AM55" s="15" t="s">
        <v>12</v>
      </c>
      <c r="AN55" s="10">
        <f t="shared" si="66"/>
        <v>1.026</v>
      </c>
      <c r="AO55" s="9">
        <f t="shared" si="67"/>
        <v>0.15300000000000002</v>
      </c>
      <c r="AP55" s="10">
        <f t="shared" si="68"/>
        <v>0.15700000000000003</v>
      </c>
      <c r="AQ55" s="9" t="s">
        <v>12</v>
      </c>
      <c r="AR55" s="55" t="s">
        <v>12</v>
      </c>
      <c r="AS55" s="55">
        <v>2.8490000000000002</v>
      </c>
      <c r="AT55" s="55">
        <v>2.968</v>
      </c>
      <c r="AU55" s="55">
        <v>3.0979999999999999</v>
      </c>
      <c r="AV55" s="3">
        <v>3.214</v>
      </c>
      <c r="AW55" s="3">
        <v>3.33</v>
      </c>
      <c r="AX55" s="3" t="s">
        <v>12</v>
      </c>
      <c r="AY55" s="3">
        <v>3.55</v>
      </c>
      <c r="AZ55" s="15" t="s">
        <v>12</v>
      </c>
      <c r="BA55" s="10">
        <f t="shared" si="69"/>
        <v>3.33</v>
      </c>
      <c r="BB55" s="9">
        <f t="shared" si="70"/>
        <v>0.23200000000000021</v>
      </c>
      <c r="BC55" s="10">
        <f t="shared" si="71"/>
        <v>0.21999999999999975</v>
      </c>
      <c r="BD55" s="9">
        <v>4.8259999999999996</v>
      </c>
      <c r="BE55" s="3">
        <v>5.4660000000000002</v>
      </c>
      <c r="BF55" s="15">
        <v>6.2080000000000002</v>
      </c>
      <c r="BG55" s="15">
        <f t="shared" si="72"/>
        <v>5.4660000000000002</v>
      </c>
      <c r="BH55" s="9">
        <f t="shared" si="73"/>
        <v>0.64000000000000057</v>
      </c>
      <c r="BI55" s="10">
        <f t="shared" si="74"/>
        <v>0.74199999999999999</v>
      </c>
      <c r="BJ55" s="9">
        <v>4.7969999999999997</v>
      </c>
      <c r="BK55" s="3">
        <v>5.4470000000000001</v>
      </c>
      <c r="BL55" s="15">
        <v>6.2089999999999996</v>
      </c>
      <c r="BM55" s="15">
        <f t="shared" si="75"/>
        <v>5.4470000000000001</v>
      </c>
      <c r="BN55" s="9">
        <f t="shared" si="76"/>
        <v>0.65000000000000036</v>
      </c>
      <c r="BO55" s="10">
        <f t="shared" si="77"/>
        <v>0.76199999999999957</v>
      </c>
      <c r="BP55">
        <f t="shared" si="78"/>
        <v>0</v>
      </c>
      <c r="BQ55" s="93">
        <f t="shared" si="79"/>
        <v>1.3559322033898331</v>
      </c>
      <c r="BR55" s="93">
        <f t="shared" si="80"/>
        <v>1.3771186440677987</v>
      </c>
      <c r="BS55" s="93" t="str">
        <f>VLOOKUP(C55,'Koppeling locatie - aslocatie'!$A$2:$C$8139,2,FALSE)</f>
        <v>bema237</v>
      </c>
      <c r="BT55" s="93">
        <f>VLOOKUP($BS55,aslocaties_v01!$C$3:$AA$500,MATCH($K$3/10,aslocaties_v01!$C$2:$X$2),FALSE)</f>
        <v>4.3440000000000003</v>
      </c>
      <c r="BU55" s="93">
        <f>VLOOKUP(BS55,aslocaties_v01!$C$3:$AA$500,MATCH($K$3,aslocaties_v01!$C$2:$X$2),FALSE)</f>
        <v>4.8140000000000001</v>
      </c>
      <c r="BV55" s="93">
        <f>VLOOKUP(BS55,aslocaties_v01!$C$3:$AA$500,MATCH($K$3*10,aslocaties_v01!$C$2:$Y$2),FALSE)</f>
        <v>5.3</v>
      </c>
      <c r="BW55" s="93">
        <f t="shared" si="81"/>
        <v>0.46999999999999975</v>
      </c>
      <c r="BX55" s="93">
        <f t="shared" si="82"/>
        <v>0.48599999999999977</v>
      </c>
      <c r="BY55" s="94">
        <f t="shared" si="83"/>
        <v>4.237288135592765E-3</v>
      </c>
      <c r="BZ55" s="94">
        <f t="shared" si="84"/>
        <v>8.163265306123324E-3</v>
      </c>
      <c r="CA55" s="94">
        <f t="shared" si="85"/>
        <v>1.1000000000000121E-2</v>
      </c>
      <c r="CB55">
        <f t="shared" si="86"/>
        <v>1.2999999999999901E-2</v>
      </c>
      <c r="CC55" s="58">
        <f t="shared" si="87"/>
        <v>1.7000000000000348E-2</v>
      </c>
      <c r="CD55" s="95" t="b">
        <f t="shared" si="88"/>
        <v>0</v>
      </c>
      <c r="CE55" s="96" t="b">
        <f t="shared" si="89"/>
        <v>1</v>
      </c>
      <c r="CF55" t="b">
        <f t="shared" si="90"/>
        <v>1</v>
      </c>
      <c r="CG55" t="b">
        <f t="shared" si="91"/>
        <v>1</v>
      </c>
      <c r="CH55" s="84" t="b">
        <f t="shared" si="92"/>
        <v>1</v>
      </c>
      <c r="CI55">
        <f t="shared" si="93"/>
        <v>1.026</v>
      </c>
      <c r="CJ55" t="b">
        <f t="shared" si="94"/>
        <v>1</v>
      </c>
      <c r="CK55" t="b">
        <f t="shared" si="95"/>
        <v>1</v>
      </c>
      <c r="CL55" s="84" t="b">
        <f t="shared" si="115"/>
        <v>1</v>
      </c>
      <c r="CM55">
        <f t="shared" si="96"/>
        <v>3.33</v>
      </c>
      <c r="CN55" t="b">
        <f t="shared" si="97"/>
        <v>1</v>
      </c>
      <c r="CO55" s="84">
        <f t="shared" si="98"/>
        <v>5.9310870121680931E-2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1001</v>
      </c>
      <c r="B56" s="3">
        <v>2</v>
      </c>
      <c r="C56" s="3" t="s">
        <v>1349</v>
      </c>
      <c r="D56" s="3" t="str">
        <f t="shared" si="58"/>
        <v>BM_1_35-1_dk_0024</v>
      </c>
      <c r="E56" s="3" t="str">
        <f t="shared" si="59"/>
        <v>0024</v>
      </c>
      <c r="F56" s="3">
        <v>131241.359</v>
      </c>
      <c r="G56" s="15">
        <v>413293.06199999998</v>
      </c>
      <c r="H56" s="35" t="str">
        <f t="shared" si="60"/>
        <v>ja</v>
      </c>
      <c r="I56" s="42">
        <v>357</v>
      </c>
      <c r="J56" s="20" t="s">
        <v>370</v>
      </c>
      <c r="K56" s="21">
        <v>10000</v>
      </c>
      <c r="L56" s="28">
        <f t="shared" si="112"/>
        <v>1</v>
      </c>
      <c r="M56" s="28">
        <f t="shared" si="113"/>
        <v>1</v>
      </c>
      <c r="N56" s="56">
        <f t="shared" si="61"/>
        <v>10000</v>
      </c>
      <c r="O56" s="33">
        <f t="shared" si="114"/>
        <v>84.677365204634484</v>
      </c>
      <c r="P56" s="37">
        <f t="shared" si="62"/>
        <v>89.192648407813053</v>
      </c>
      <c r="Q56" s="9" t="s">
        <v>12</v>
      </c>
      <c r="R56" s="55" t="s">
        <v>12</v>
      </c>
      <c r="S56" s="55">
        <v>3.79</v>
      </c>
      <c r="T56" s="55">
        <v>4.0810000000000004</v>
      </c>
      <c r="U56" s="55">
        <v>4.3470000000000004</v>
      </c>
      <c r="V56" s="3">
        <v>4.57</v>
      </c>
      <c r="W56" s="3">
        <v>4.8179999999999996</v>
      </c>
      <c r="X56" s="3" t="s">
        <v>12</v>
      </c>
      <c r="Y56" s="3">
        <v>5.306</v>
      </c>
      <c r="Z56" s="15" t="s">
        <v>12</v>
      </c>
      <c r="AA56" s="10">
        <f t="shared" si="63"/>
        <v>4.8179999999999996</v>
      </c>
      <c r="AB56" s="9">
        <f t="shared" si="64"/>
        <v>0.4709999999999992</v>
      </c>
      <c r="AC56" s="10">
        <f t="shared" si="65"/>
        <v>0.48800000000000043</v>
      </c>
      <c r="AD56" s="9" t="s">
        <v>12</v>
      </c>
      <c r="AE56" s="55" t="s">
        <v>12</v>
      </c>
      <c r="AF56" s="55">
        <v>0.73099999999999998</v>
      </c>
      <c r="AG56" s="55">
        <v>0.8</v>
      </c>
      <c r="AH56" s="55">
        <v>0.875</v>
      </c>
      <c r="AI56" s="3">
        <v>0.94699999999999995</v>
      </c>
      <c r="AJ56" s="3">
        <v>1.028</v>
      </c>
      <c r="AK56" s="3" t="s">
        <v>12</v>
      </c>
      <c r="AL56" s="3">
        <v>1.1850000000000001</v>
      </c>
      <c r="AM56" s="15" t="s">
        <v>12</v>
      </c>
      <c r="AN56" s="10">
        <f t="shared" si="66"/>
        <v>1.028</v>
      </c>
      <c r="AO56" s="9">
        <f t="shared" si="67"/>
        <v>0.15300000000000002</v>
      </c>
      <c r="AP56" s="10">
        <f t="shared" si="68"/>
        <v>0.15700000000000003</v>
      </c>
      <c r="AQ56" s="9" t="s">
        <v>12</v>
      </c>
      <c r="AR56" s="55" t="s">
        <v>12</v>
      </c>
      <c r="AS56" s="55">
        <v>2.85</v>
      </c>
      <c r="AT56" s="55">
        <v>2.97</v>
      </c>
      <c r="AU56" s="55">
        <v>3.1</v>
      </c>
      <c r="AV56" s="3">
        <v>3.2160000000000002</v>
      </c>
      <c r="AW56" s="3">
        <v>3.3330000000000002</v>
      </c>
      <c r="AX56" s="3" t="s">
        <v>12</v>
      </c>
      <c r="AY56" s="3">
        <v>3.552</v>
      </c>
      <c r="AZ56" s="15" t="s">
        <v>12</v>
      </c>
      <c r="BA56" s="10">
        <f t="shared" si="69"/>
        <v>3.3330000000000002</v>
      </c>
      <c r="BB56" s="9">
        <f t="shared" si="70"/>
        <v>0.2330000000000001</v>
      </c>
      <c r="BC56" s="10">
        <f t="shared" si="71"/>
        <v>0.21899999999999986</v>
      </c>
      <c r="BD56" s="9">
        <v>4.8129999999999997</v>
      </c>
      <c r="BE56" s="3">
        <v>5.452</v>
      </c>
      <c r="BF56" s="15">
        <v>6.1909999999999998</v>
      </c>
      <c r="BG56" s="15">
        <f t="shared" si="72"/>
        <v>5.452</v>
      </c>
      <c r="BH56" s="9">
        <f t="shared" si="73"/>
        <v>0.63900000000000023</v>
      </c>
      <c r="BI56" s="10">
        <f t="shared" si="74"/>
        <v>0.73899999999999988</v>
      </c>
      <c r="BJ56" s="9">
        <v>4.7809999999999997</v>
      </c>
      <c r="BK56" s="3">
        <v>5.4260000000000002</v>
      </c>
      <c r="BL56" s="15">
        <v>6.1829999999999998</v>
      </c>
      <c r="BM56" s="15">
        <f t="shared" si="75"/>
        <v>5.4260000000000002</v>
      </c>
      <c r="BN56" s="9">
        <f t="shared" si="76"/>
        <v>0.64500000000000046</v>
      </c>
      <c r="BO56" s="10">
        <f t="shared" si="77"/>
        <v>0.75699999999999967</v>
      </c>
      <c r="BP56">
        <f t="shared" si="78"/>
        <v>0</v>
      </c>
      <c r="BQ56" s="93">
        <f t="shared" si="79"/>
        <v>1.3566878980891748</v>
      </c>
      <c r="BR56" s="93">
        <f t="shared" si="80"/>
        <v>1.3694267515923599</v>
      </c>
      <c r="BS56" s="93" t="str">
        <f>VLOOKUP(C56,'Koppeling locatie - aslocatie'!$A$2:$C$8139,2,FALSE)</f>
        <v>bema237</v>
      </c>
      <c r="BT56" s="93">
        <f>VLOOKUP($BS56,aslocaties_v01!$C$3:$AA$500,MATCH($K$3/10,aslocaties_v01!$C$2:$X$2),FALSE)</f>
        <v>4.3440000000000003</v>
      </c>
      <c r="BU56" s="93">
        <f>VLOOKUP(BS56,aslocaties_v01!$C$3:$AA$500,MATCH($K$3,aslocaties_v01!$C$2:$X$2),FALSE)</f>
        <v>4.8140000000000001</v>
      </c>
      <c r="BV56" s="93">
        <f>VLOOKUP(BS56,aslocaties_v01!$C$3:$AA$500,MATCH($K$3*10,aslocaties_v01!$C$2:$Y$2),FALSE)</f>
        <v>5.3</v>
      </c>
      <c r="BW56" s="93">
        <f t="shared" si="81"/>
        <v>0.46999999999999975</v>
      </c>
      <c r="BX56" s="93">
        <f t="shared" si="82"/>
        <v>0.48599999999999977</v>
      </c>
      <c r="BY56" s="94">
        <f t="shared" si="83"/>
        <v>2.1231422505295638E-3</v>
      </c>
      <c r="BZ56" s="94">
        <f t="shared" si="84"/>
        <v>4.0983606557390972E-3</v>
      </c>
      <c r="CA56" s="94">
        <f t="shared" si="85"/>
        <v>3.0000000000001137E-3</v>
      </c>
      <c r="CB56">
        <f t="shared" si="86"/>
        <v>3.9999999999995595E-3</v>
      </c>
      <c r="CC56" s="58">
        <f t="shared" si="87"/>
        <v>6.0000000000002274E-3</v>
      </c>
      <c r="CD56" s="95" t="b">
        <f t="shared" si="88"/>
        <v>0</v>
      </c>
      <c r="CE56" s="96" t="b">
        <f t="shared" si="89"/>
        <v>1</v>
      </c>
      <c r="CF56" t="b">
        <f t="shared" si="90"/>
        <v>1</v>
      </c>
      <c r="CG56" t="b">
        <f t="shared" si="91"/>
        <v>1</v>
      </c>
      <c r="CH56" s="84" t="b">
        <f t="shared" si="92"/>
        <v>1</v>
      </c>
      <c r="CI56">
        <f t="shared" si="93"/>
        <v>1.028</v>
      </c>
      <c r="CJ56" t="b">
        <f t="shared" si="94"/>
        <v>1</v>
      </c>
      <c r="CK56" t="b">
        <f t="shared" si="95"/>
        <v>1</v>
      </c>
      <c r="CL56" s="84" t="b">
        <f t="shared" si="115"/>
        <v>1</v>
      </c>
      <c r="CM56">
        <f t="shared" si="96"/>
        <v>3.3330000000000002</v>
      </c>
      <c r="CN56" t="b">
        <f t="shared" si="97"/>
        <v>1</v>
      </c>
      <c r="CO56" s="84">
        <f t="shared" si="98"/>
        <v>5.9319555625621877E-2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1002</v>
      </c>
      <c r="B57" s="3">
        <v>2</v>
      </c>
      <c r="C57" s="3" t="s">
        <v>1350</v>
      </c>
      <c r="D57" s="3" t="str">
        <f t="shared" si="58"/>
        <v>BM_1_35-1_dk_0025</v>
      </c>
      <c r="E57" s="3" t="str">
        <f t="shared" si="59"/>
        <v>0025</v>
      </c>
      <c r="F57" s="3">
        <v>131155.5</v>
      </c>
      <c r="G57" s="15">
        <v>413317.21899999998</v>
      </c>
      <c r="H57" s="35" t="str">
        <f t="shared" si="60"/>
        <v>ja</v>
      </c>
      <c r="I57" s="42">
        <v>357</v>
      </c>
      <c r="J57" s="20" t="s">
        <v>370</v>
      </c>
      <c r="K57" s="21">
        <v>10000</v>
      </c>
      <c r="L57" s="28">
        <f t="shared" si="112"/>
        <v>1</v>
      </c>
      <c r="M57" s="28">
        <f t="shared" si="113"/>
        <v>1</v>
      </c>
      <c r="N57" s="56">
        <f t="shared" si="61"/>
        <v>10000</v>
      </c>
      <c r="O57" s="33">
        <f t="shared" si="114"/>
        <v>89.192648407813053</v>
      </c>
      <c r="P57" s="37">
        <f t="shared" si="62"/>
        <v>122.78592138351856</v>
      </c>
      <c r="Q57" s="9" t="s">
        <v>12</v>
      </c>
      <c r="R57" s="55" t="s">
        <v>12</v>
      </c>
      <c r="S57" s="55">
        <v>3.7850000000000001</v>
      </c>
      <c r="T57" s="55">
        <v>4.0750000000000002</v>
      </c>
      <c r="U57" s="55">
        <v>4.3410000000000002</v>
      </c>
      <c r="V57" s="3">
        <v>4.5629999999999997</v>
      </c>
      <c r="W57" s="3">
        <v>4.8120000000000003</v>
      </c>
      <c r="X57" s="3" t="s">
        <v>12</v>
      </c>
      <c r="Y57" s="3">
        <v>5.2969999999999997</v>
      </c>
      <c r="Z57" s="15" t="s">
        <v>12</v>
      </c>
      <c r="AA57" s="10">
        <f t="shared" si="63"/>
        <v>4.8120000000000003</v>
      </c>
      <c r="AB57" s="9">
        <f t="shared" si="64"/>
        <v>0.47100000000000009</v>
      </c>
      <c r="AC57" s="10">
        <f t="shared" si="65"/>
        <v>0.48499999999999943</v>
      </c>
      <c r="AD57" s="9" t="s">
        <v>12</v>
      </c>
      <c r="AE57" s="55" t="s">
        <v>12</v>
      </c>
      <c r="AF57" s="55">
        <v>0.76700000000000002</v>
      </c>
      <c r="AG57" s="55">
        <v>0.83799999999999997</v>
      </c>
      <c r="AH57" s="55">
        <v>0.91700000000000004</v>
      </c>
      <c r="AI57" s="3">
        <v>0.99</v>
      </c>
      <c r="AJ57" s="3">
        <v>1.0760000000000001</v>
      </c>
      <c r="AK57" s="3" t="s">
        <v>12</v>
      </c>
      <c r="AL57" s="3">
        <v>1.2390000000000001</v>
      </c>
      <c r="AM57" s="15" t="s">
        <v>12</v>
      </c>
      <c r="AN57" s="10">
        <f t="shared" si="66"/>
        <v>1.0760000000000001</v>
      </c>
      <c r="AO57" s="9">
        <f t="shared" si="67"/>
        <v>0.15900000000000003</v>
      </c>
      <c r="AP57" s="10">
        <f t="shared" si="68"/>
        <v>0.16300000000000003</v>
      </c>
      <c r="AQ57" s="9" t="s">
        <v>12</v>
      </c>
      <c r="AR57" s="55" t="s">
        <v>12</v>
      </c>
      <c r="AS57" s="55">
        <v>2.9390000000000001</v>
      </c>
      <c r="AT57" s="55">
        <v>3.0619999999999998</v>
      </c>
      <c r="AU57" s="55">
        <v>3.1949999999999998</v>
      </c>
      <c r="AV57" s="3">
        <v>3.3159999999999998</v>
      </c>
      <c r="AW57" s="3">
        <v>3.4350000000000001</v>
      </c>
      <c r="AX57" s="3" t="s">
        <v>12</v>
      </c>
      <c r="AY57" s="3">
        <v>3.6619999999999999</v>
      </c>
      <c r="AZ57" s="15" t="s">
        <v>12</v>
      </c>
      <c r="BA57" s="10">
        <f t="shared" si="69"/>
        <v>3.4350000000000001</v>
      </c>
      <c r="BB57" s="9">
        <f t="shared" si="70"/>
        <v>0.24000000000000021</v>
      </c>
      <c r="BC57" s="10">
        <f t="shared" si="71"/>
        <v>0.22699999999999987</v>
      </c>
      <c r="BD57" s="9">
        <v>4.8609999999999998</v>
      </c>
      <c r="BE57" s="3">
        <v>5.5220000000000002</v>
      </c>
      <c r="BF57" s="15">
        <v>6.2949999999999999</v>
      </c>
      <c r="BG57" s="15">
        <f t="shared" si="72"/>
        <v>5.5220000000000002</v>
      </c>
      <c r="BH57" s="9">
        <f t="shared" si="73"/>
        <v>0.66100000000000048</v>
      </c>
      <c r="BI57" s="10">
        <f t="shared" si="74"/>
        <v>0.77299999999999969</v>
      </c>
      <c r="BJ57" s="9">
        <v>4.8220000000000001</v>
      </c>
      <c r="BK57" s="3">
        <v>5.4889999999999999</v>
      </c>
      <c r="BL57" s="15">
        <v>6.2779999999999996</v>
      </c>
      <c r="BM57" s="15">
        <f t="shared" si="75"/>
        <v>5.4889999999999999</v>
      </c>
      <c r="BN57" s="9">
        <f t="shared" si="76"/>
        <v>0.66699999999999982</v>
      </c>
      <c r="BO57" s="10">
        <f t="shared" si="77"/>
        <v>0.7889999999999997</v>
      </c>
      <c r="BP57">
        <f t="shared" si="78"/>
        <v>0</v>
      </c>
      <c r="BQ57" s="93">
        <f t="shared" si="79"/>
        <v>1.4033970276008501</v>
      </c>
      <c r="BR57" s="93">
        <f t="shared" si="80"/>
        <v>1.4161358811040332</v>
      </c>
      <c r="BS57" s="93" t="str">
        <f>VLOOKUP(C57,'Koppeling locatie - aslocatie'!$A$2:$C$8139,2,FALSE)</f>
        <v>bema237</v>
      </c>
      <c r="BT57" s="93">
        <f>VLOOKUP($BS57,aslocaties_v01!$C$3:$AA$500,MATCH($K$3/10,aslocaties_v01!$C$2:$X$2),FALSE)</f>
        <v>4.3440000000000003</v>
      </c>
      <c r="BU57" s="93">
        <f>VLOOKUP(BS57,aslocaties_v01!$C$3:$AA$500,MATCH($K$3,aslocaties_v01!$C$2:$X$2),FALSE)</f>
        <v>4.8140000000000001</v>
      </c>
      <c r="BV57" s="93">
        <f>VLOOKUP(BS57,aslocaties_v01!$C$3:$AA$500,MATCH($K$3*10,aslocaties_v01!$C$2:$Y$2),FALSE)</f>
        <v>5.3</v>
      </c>
      <c r="BW57" s="93">
        <f t="shared" si="81"/>
        <v>0.46999999999999975</v>
      </c>
      <c r="BX57" s="93">
        <f t="shared" si="82"/>
        <v>0.48599999999999977</v>
      </c>
      <c r="BY57" s="94">
        <f t="shared" si="83"/>
        <v>2.1231422505314512E-3</v>
      </c>
      <c r="BZ57" s="94">
        <f t="shared" si="84"/>
        <v>2.0618556701037516E-3</v>
      </c>
      <c r="CA57" s="94">
        <f t="shared" si="85"/>
        <v>3.0000000000001137E-3</v>
      </c>
      <c r="CB57">
        <f t="shared" si="86"/>
        <v>1.9999999999997797E-3</v>
      </c>
      <c r="CC57" s="58">
        <f t="shared" si="87"/>
        <v>3.0000000000001137E-3</v>
      </c>
      <c r="CD57" s="95" t="b">
        <f t="shared" si="88"/>
        <v>0</v>
      </c>
      <c r="CE57" s="96" t="b">
        <f t="shared" si="89"/>
        <v>1</v>
      </c>
      <c r="CF57" t="b">
        <f t="shared" si="90"/>
        <v>1</v>
      </c>
      <c r="CG57" t="b">
        <f t="shared" si="91"/>
        <v>1</v>
      </c>
      <c r="CH57" s="84" t="b">
        <f t="shared" si="92"/>
        <v>1</v>
      </c>
      <c r="CI57">
        <f t="shared" si="93"/>
        <v>1.0760000000000001</v>
      </c>
      <c r="CJ57" t="b">
        <f t="shared" si="94"/>
        <v>1</v>
      </c>
      <c r="CK57" t="b">
        <f t="shared" si="95"/>
        <v>1</v>
      </c>
      <c r="CL57" s="84" t="b">
        <f t="shared" si="115"/>
        <v>1</v>
      </c>
      <c r="CM57">
        <f t="shared" si="96"/>
        <v>3.4350000000000001</v>
      </c>
      <c r="CN57" t="b">
        <f t="shared" si="97"/>
        <v>1</v>
      </c>
      <c r="CO57" s="84">
        <f t="shared" si="98"/>
        <v>5.8456685904675072E-2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1003</v>
      </c>
      <c r="B58" s="3">
        <v>2</v>
      </c>
      <c r="C58" s="3" t="s">
        <v>1351</v>
      </c>
      <c r="D58" s="3" t="str">
        <f t="shared" si="58"/>
        <v>BM_1_35-1_dk_0026</v>
      </c>
      <c r="E58" s="3" t="str">
        <f t="shared" si="59"/>
        <v>0026</v>
      </c>
      <c r="F58" s="3">
        <v>131032.977</v>
      </c>
      <c r="G58" s="15">
        <v>413309.18800000002</v>
      </c>
      <c r="H58" s="35" t="str">
        <f t="shared" si="60"/>
        <v>ja</v>
      </c>
      <c r="I58" s="42">
        <v>358</v>
      </c>
      <c r="J58" s="20" t="s">
        <v>370</v>
      </c>
      <c r="K58" s="21">
        <v>10000</v>
      </c>
      <c r="L58" s="28">
        <f t="shared" si="112"/>
        <v>1</v>
      </c>
      <c r="M58" s="28">
        <f t="shared" si="113"/>
        <v>1</v>
      </c>
      <c r="N58" s="56">
        <f t="shared" si="61"/>
        <v>10000</v>
      </c>
      <c r="O58" s="33">
        <f t="shared" si="114"/>
        <v>122.78592138351856</v>
      </c>
      <c r="P58" s="37">
        <f t="shared" si="62"/>
        <v>81.552938904739293</v>
      </c>
      <c r="Q58" s="9" t="s">
        <v>12</v>
      </c>
      <c r="R58" s="55" t="s">
        <v>12</v>
      </c>
      <c r="S58" s="55">
        <v>3.7749999999999999</v>
      </c>
      <c r="T58" s="55">
        <v>4.0650000000000004</v>
      </c>
      <c r="U58" s="55">
        <v>4.3310000000000004</v>
      </c>
      <c r="V58" s="3">
        <v>4.548</v>
      </c>
      <c r="W58" s="3">
        <v>4.8010000000000002</v>
      </c>
      <c r="X58" s="3" t="s">
        <v>12</v>
      </c>
      <c r="Y58" s="3">
        <v>5.2859999999999996</v>
      </c>
      <c r="Z58" s="15" t="s">
        <v>12</v>
      </c>
      <c r="AA58" s="10">
        <f t="shared" si="63"/>
        <v>4.8010000000000002</v>
      </c>
      <c r="AB58" s="9">
        <f t="shared" si="64"/>
        <v>0.46999999999999975</v>
      </c>
      <c r="AC58" s="10">
        <f t="shared" si="65"/>
        <v>0.48499999999999943</v>
      </c>
      <c r="AD58" s="9" t="s">
        <v>12</v>
      </c>
      <c r="AE58" s="55" t="s">
        <v>12</v>
      </c>
      <c r="AF58" s="55">
        <v>0.76200000000000001</v>
      </c>
      <c r="AG58" s="55">
        <v>0.83199999999999996</v>
      </c>
      <c r="AH58" s="55">
        <v>0.91</v>
      </c>
      <c r="AI58" s="3">
        <v>0.98299999999999998</v>
      </c>
      <c r="AJ58" s="3">
        <v>1.0680000000000001</v>
      </c>
      <c r="AK58" s="3" t="s">
        <v>12</v>
      </c>
      <c r="AL58" s="3">
        <v>1.23</v>
      </c>
      <c r="AM58" s="15" t="s">
        <v>12</v>
      </c>
      <c r="AN58" s="10">
        <f t="shared" si="66"/>
        <v>1.0680000000000001</v>
      </c>
      <c r="AO58" s="9">
        <f t="shared" si="67"/>
        <v>0.15800000000000003</v>
      </c>
      <c r="AP58" s="10">
        <f t="shared" si="68"/>
        <v>0.16199999999999992</v>
      </c>
      <c r="AQ58" s="9" t="s">
        <v>12</v>
      </c>
      <c r="AR58" s="55" t="s">
        <v>12</v>
      </c>
      <c r="AS58" s="55">
        <v>2.9289999999999998</v>
      </c>
      <c r="AT58" s="55">
        <v>3.0510000000000002</v>
      </c>
      <c r="AU58" s="55">
        <v>3.1840000000000002</v>
      </c>
      <c r="AV58" s="3">
        <v>3.3039999999999998</v>
      </c>
      <c r="AW58" s="3">
        <v>3.423</v>
      </c>
      <c r="AX58" s="3" t="s">
        <v>12</v>
      </c>
      <c r="AY58" s="3">
        <v>3.649</v>
      </c>
      <c r="AZ58" s="15" t="s">
        <v>12</v>
      </c>
      <c r="BA58" s="10">
        <f t="shared" si="69"/>
        <v>3.423</v>
      </c>
      <c r="BB58" s="9">
        <f t="shared" si="70"/>
        <v>0.23899999999999988</v>
      </c>
      <c r="BC58" s="10">
        <f t="shared" si="71"/>
        <v>0.22599999999999998</v>
      </c>
      <c r="BD58" s="9">
        <v>4.84</v>
      </c>
      <c r="BE58" s="3">
        <v>5.4980000000000002</v>
      </c>
      <c r="BF58" s="15">
        <v>6.2670000000000003</v>
      </c>
      <c r="BG58" s="15">
        <f t="shared" si="72"/>
        <v>5.4980000000000002</v>
      </c>
      <c r="BH58" s="9">
        <f t="shared" si="73"/>
        <v>0.65800000000000036</v>
      </c>
      <c r="BI58" s="10">
        <f t="shared" si="74"/>
        <v>0.76900000000000013</v>
      </c>
      <c r="BJ58" s="9">
        <v>4.7990000000000004</v>
      </c>
      <c r="BK58" s="3">
        <v>5.4619999999999997</v>
      </c>
      <c r="BL58" s="15">
        <v>6.2450000000000001</v>
      </c>
      <c r="BM58" s="15">
        <f t="shared" si="75"/>
        <v>5.4619999999999997</v>
      </c>
      <c r="BN58" s="9">
        <f t="shared" si="76"/>
        <v>0.66299999999999937</v>
      </c>
      <c r="BO58" s="10">
        <f t="shared" si="77"/>
        <v>0.78300000000000036</v>
      </c>
      <c r="BP58">
        <f t="shared" si="78"/>
        <v>0</v>
      </c>
      <c r="BQ58" s="93">
        <f t="shared" si="79"/>
        <v>1.4000000000000015</v>
      </c>
      <c r="BR58" s="93">
        <f t="shared" si="80"/>
        <v>1.4106382978723397</v>
      </c>
      <c r="BS58" s="93" t="str">
        <f>VLOOKUP(C58,'Koppeling locatie - aslocatie'!$A$2:$C$8139,2,FALSE)</f>
        <v>bema237</v>
      </c>
      <c r="BT58" s="93">
        <f>VLOOKUP($BS58,aslocaties_v01!$C$3:$AA$500,MATCH($K$3/10,aslocaties_v01!$C$2:$X$2),FALSE)</f>
        <v>4.3440000000000003</v>
      </c>
      <c r="BU58" s="93">
        <f>VLOOKUP(BS58,aslocaties_v01!$C$3:$AA$500,MATCH($K$3,aslocaties_v01!$C$2:$X$2),FALSE)</f>
        <v>4.8140000000000001</v>
      </c>
      <c r="BV58" s="93">
        <f>VLOOKUP(BS58,aslocaties_v01!$C$3:$AA$500,MATCH($K$3*10,aslocaties_v01!$C$2:$Y$2),FALSE)</f>
        <v>5.3</v>
      </c>
      <c r="BW58" s="93">
        <f t="shared" si="81"/>
        <v>0.46999999999999975</v>
      </c>
      <c r="BX58" s="93">
        <f t="shared" si="82"/>
        <v>0.48599999999999977</v>
      </c>
      <c r="BY58" s="94">
        <f t="shared" si="83"/>
        <v>0</v>
      </c>
      <c r="BZ58" s="94">
        <f t="shared" si="84"/>
        <v>2.0618556701037516E-3</v>
      </c>
      <c r="CA58" s="94">
        <f t="shared" si="85"/>
        <v>1.2999999999999901E-2</v>
      </c>
      <c r="CB58">
        <f t="shared" si="86"/>
        <v>1.2999999999999901E-2</v>
      </c>
      <c r="CC58" s="58">
        <f t="shared" si="87"/>
        <v>1.4000000000000234E-2</v>
      </c>
      <c r="CD58" s="95" t="b">
        <f t="shared" si="88"/>
        <v>0</v>
      </c>
      <c r="CE58" s="96" t="b">
        <f t="shared" si="89"/>
        <v>1</v>
      </c>
      <c r="CF58" t="b">
        <f t="shared" si="90"/>
        <v>1</v>
      </c>
      <c r="CG58" t="b">
        <f t="shared" si="91"/>
        <v>1</v>
      </c>
      <c r="CH58" s="84" t="b">
        <f t="shared" si="92"/>
        <v>1</v>
      </c>
      <c r="CI58">
        <f t="shared" si="93"/>
        <v>1.0680000000000001</v>
      </c>
      <c r="CJ58" t="b">
        <f t="shared" si="94"/>
        <v>1</v>
      </c>
      <c r="CK58" t="b">
        <f t="shared" si="95"/>
        <v>1</v>
      </c>
      <c r="CL58" s="84" t="b">
        <f t="shared" si="115"/>
        <v>1</v>
      </c>
      <c r="CM58">
        <f t="shared" si="96"/>
        <v>3.423</v>
      </c>
      <c r="CN58" t="b">
        <f t="shared" si="97"/>
        <v>1</v>
      </c>
      <c r="CO58" s="84">
        <f t="shared" si="98"/>
        <v>5.8429592311721318E-2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1004</v>
      </c>
      <c r="B59" s="3">
        <v>2</v>
      </c>
      <c r="C59" s="3" t="s">
        <v>1352</v>
      </c>
      <c r="D59" s="3" t="str">
        <f t="shared" si="58"/>
        <v>BM_1_35-1_dk_0027</v>
      </c>
      <c r="E59" s="3" t="str">
        <f t="shared" si="59"/>
        <v>0027</v>
      </c>
      <c r="F59" s="3">
        <v>130951.477</v>
      </c>
      <c r="G59" s="15">
        <v>413306.25</v>
      </c>
      <c r="H59" s="35" t="str">
        <f t="shared" si="60"/>
        <v>ja</v>
      </c>
      <c r="I59" s="42">
        <v>0</v>
      </c>
      <c r="J59" s="20" t="s">
        <v>370</v>
      </c>
      <c r="K59" s="21">
        <v>10000</v>
      </c>
      <c r="L59" s="28">
        <f t="shared" si="112"/>
        <v>1</v>
      </c>
      <c r="M59" s="28">
        <f t="shared" si="113"/>
        <v>1</v>
      </c>
      <c r="N59" s="56">
        <f t="shared" si="61"/>
        <v>10000</v>
      </c>
      <c r="O59" s="33">
        <f t="shared" si="114"/>
        <v>81.552938904739293</v>
      </c>
      <c r="P59" s="37">
        <f t="shared" si="62"/>
        <v>121.85873323237769</v>
      </c>
      <c r="Q59" s="9" t="s">
        <v>12</v>
      </c>
      <c r="R59" s="55" t="s">
        <v>12</v>
      </c>
      <c r="S59" s="55">
        <v>3.7669999999999999</v>
      </c>
      <c r="T59" s="55">
        <v>4.0570000000000004</v>
      </c>
      <c r="U59" s="55">
        <v>4.3220000000000001</v>
      </c>
      <c r="V59" s="3">
        <v>4.5419999999999998</v>
      </c>
      <c r="W59" s="3">
        <v>4.79</v>
      </c>
      <c r="X59" s="3" t="s">
        <v>12</v>
      </c>
      <c r="Y59" s="3">
        <v>5.274</v>
      </c>
      <c r="Z59" s="15" t="s">
        <v>12</v>
      </c>
      <c r="AA59" s="10">
        <f t="shared" si="63"/>
        <v>4.79</v>
      </c>
      <c r="AB59" s="9">
        <f t="shared" si="64"/>
        <v>0.46799999999999997</v>
      </c>
      <c r="AC59" s="10">
        <f t="shared" si="65"/>
        <v>0.48399999999999999</v>
      </c>
      <c r="AD59" s="9" t="s">
        <v>12</v>
      </c>
      <c r="AE59" s="55" t="s">
        <v>12</v>
      </c>
      <c r="AF59" s="55">
        <v>0.76600000000000001</v>
      </c>
      <c r="AG59" s="55">
        <v>0.83699999999999997</v>
      </c>
      <c r="AH59" s="55">
        <v>0.91500000000000004</v>
      </c>
      <c r="AI59" s="3">
        <v>0.98899999999999999</v>
      </c>
      <c r="AJ59" s="3">
        <v>1.0740000000000001</v>
      </c>
      <c r="AK59" s="3" t="s">
        <v>12</v>
      </c>
      <c r="AL59" s="3">
        <v>1.236</v>
      </c>
      <c r="AM59" s="15" t="s">
        <v>12</v>
      </c>
      <c r="AN59" s="10">
        <f t="shared" si="66"/>
        <v>1.0740000000000001</v>
      </c>
      <c r="AO59" s="9">
        <f t="shared" si="67"/>
        <v>0.15900000000000003</v>
      </c>
      <c r="AP59" s="10">
        <f t="shared" si="68"/>
        <v>0.16199999999999992</v>
      </c>
      <c r="AQ59" s="9" t="s">
        <v>12</v>
      </c>
      <c r="AR59" s="55" t="s">
        <v>12</v>
      </c>
      <c r="AS59" s="55">
        <v>2.9319999999999999</v>
      </c>
      <c r="AT59" s="55">
        <v>3.0539999999999998</v>
      </c>
      <c r="AU59" s="55">
        <v>3.1869999999999998</v>
      </c>
      <c r="AV59" s="3">
        <v>3.3069999999999999</v>
      </c>
      <c r="AW59" s="3">
        <v>3.4260000000000002</v>
      </c>
      <c r="AX59" s="3" t="s">
        <v>12</v>
      </c>
      <c r="AY59" s="3">
        <v>3.6509999999999998</v>
      </c>
      <c r="AZ59" s="15" t="s">
        <v>12</v>
      </c>
      <c r="BA59" s="10">
        <f t="shared" si="69"/>
        <v>3.4260000000000002</v>
      </c>
      <c r="BB59" s="9">
        <f t="shared" si="70"/>
        <v>0.23900000000000032</v>
      </c>
      <c r="BC59" s="10">
        <f t="shared" si="71"/>
        <v>0.22499999999999964</v>
      </c>
      <c r="BD59" s="9">
        <v>4.8209999999999997</v>
      </c>
      <c r="BE59" s="3">
        <v>5.4779999999999998</v>
      </c>
      <c r="BF59" s="15">
        <v>6.2439999999999998</v>
      </c>
      <c r="BG59" s="15">
        <f t="shared" si="72"/>
        <v>5.4779999999999998</v>
      </c>
      <c r="BH59" s="9">
        <f t="shared" si="73"/>
        <v>0.65700000000000003</v>
      </c>
      <c r="BI59" s="10">
        <f t="shared" si="74"/>
        <v>0.76600000000000001</v>
      </c>
      <c r="BJ59" s="9">
        <v>4.7809999999999997</v>
      </c>
      <c r="BK59" s="3">
        <v>5.4420000000000002</v>
      </c>
      <c r="BL59" s="15">
        <v>6.2220000000000004</v>
      </c>
      <c r="BM59" s="15">
        <f t="shared" si="75"/>
        <v>5.4420000000000002</v>
      </c>
      <c r="BN59" s="9">
        <f t="shared" si="76"/>
        <v>0.66100000000000048</v>
      </c>
      <c r="BO59" s="10">
        <f t="shared" si="77"/>
        <v>0.78000000000000025</v>
      </c>
      <c r="BP59">
        <f t="shared" si="78"/>
        <v>0</v>
      </c>
      <c r="BQ59" s="93">
        <f t="shared" si="79"/>
        <v>1.403846153846154</v>
      </c>
      <c r="BR59" s="93">
        <f t="shared" si="80"/>
        <v>1.4123931623931636</v>
      </c>
      <c r="BS59" s="93" t="str">
        <f>VLOOKUP(C59,'Koppeling locatie - aslocatie'!$A$2:$C$8139,2,FALSE)</f>
        <v>bema237</v>
      </c>
      <c r="BT59" s="93">
        <f>VLOOKUP($BS59,aslocaties_v01!$C$3:$AA$500,MATCH($K$3/10,aslocaties_v01!$C$2:$X$2),FALSE)</f>
        <v>4.3440000000000003</v>
      </c>
      <c r="BU59" s="93">
        <f>VLOOKUP(BS59,aslocaties_v01!$C$3:$AA$500,MATCH($K$3,aslocaties_v01!$C$2:$X$2),FALSE)</f>
        <v>4.8140000000000001</v>
      </c>
      <c r="BV59" s="93">
        <f>VLOOKUP(BS59,aslocaties_v01!$C$3:$AA$500,MATCH($K$3*10,aslocaties_v01!$C$2:$Y$2),FALSE)</f>
        <v>5.3</v>
      </c>
      <c r="BW59" s="93">
        <f t="shared" si="81"/>
        <v>0.46999999999999975</v>
      </c>
      <c r="BX59" s="93">
        <f t="shared" si="82"/>
        <v>0.48599999999999977</v>
      </c>
      <c r="BY59" s="94">
        <f t="shared" si="83"/>
        <v>4.2735042735038142E-3</v>
      </c>
      <c r="BZ59" s="94">
        <f t="shared" si="84"/>
        <v>4.1322314049583309E-3</v>
      </c>
      <c r="CA59" s="94">
        <f t="shared" si="85"/>
        <v>2.2000000000000242E-2</v>
      </c>
      <c r="CB59">
        <f t="shared" si="86"/>
        <v>2.4000000000000021E-2</v>
      </c>
      <c r="CC59" s="58">
        <f t="shared" si="87"/>
        <v>2.5999999999999801E-2</v>
      </c>
      <c r="CD59" s="95" t="b">
        <f t="shared" si="88"/>
        <v>0</v>
      </c>
      <c r="CE59" s="96" t="b">
        <f t="shared" si="89"/>
        <v>1</v>
      </c>
      <c r="CF59" t="b">
        <f t="shared" si="90"/>
        <v>1</v>
      </c>
      <c r="CG59" t="b">
        <f t="shared" si="91"/>
        <v>1</v>
      </c>
      <c r="CH59" s="84" t="b">
        <f t="shared" si="92"/>
        <v>1</v>
      </c>
      <c r="CI59">
        <f t="shared" si="93"/>
        <v>1.0740000000000001</v>
      </c>
      <c r="CJ59" t="b">
        <f t="shared" si="94"/>
        <v>1</v>
      </c>
      <c r="CK59" t="b">
        <f t="shared" si="95"/>
        <v>1</v>
      </c>
      <c r="CL59" s="84" t="b">
        <f t="shared" si="115"/>
        <v>1</v>
      </c>
      <c r="CM59">
        <f t="shared" si="96"/>
        <v>3.4260000000000002</v>
      </c>
      <c r="CN59" t="b">
        <f t="shared" si="97"/>
        <v>1</v>
      </c>
      <c r="CO59" s="84">
        <f t="shared" si="98"/>
        <v>5.8654990089993662E-2</v>
      </c>
      <c r="CP59" t="b">
        <f t="shared" si="99"/>
        <v>1</v>
      </c>
      <c r="CQ59" s="96" t="b">
        <f t="shared" si="100"/>
        <v>1</v>
      </c>
      <c r="CR59" t="b">
        <f t="shared" si="101"/>
        <v>1</v>
      </c>
      <c r="CS59" t="b">
        <f t="shared" si="102"/>
        <v>1</v>
      </c>
      <c r="CT59" t="b">
        <f t="shared" si="103"/>
        <v>1</v>
      </c>
      <c r="CU59" t="b">
        <f t="shared" si="104"/>
        <v>1</v>
      </c>
      <c r="CV59" s="84" t="b">
        <f t="shared" si="105"/>
        <v>1</v>
      </c>
      <c r="CW59" t="b">
        <f t="shared" si="106"/>
        <v>1</v>
      </c>
      <c r="CX59" t="b">
        <f t="shared" si="107"/>
        <v>1</v>
      </c>
      <c r="CY59" t="b">
        <f t="shared" si="108"/>
        <v>1</v>
      </c>
      <c r="CZ59" t="b">
        <f t="shared" si="109"/>
        <v>1</v>
      </c>
      <c r="DA59" s="84">
        <f t="shared" si="110"/>
        <v>0</v>
      </c>
      <c r="DB59" t="b">
        <f t="shared" si="111"/>
        <v>0</v>
      </c>
    </row>
    <row r="60" spans="1:106">
      <c r="A60" s="9">
        <v>1005</v>
      </c>
      <c r="B60" s="3">
        <v>2</v>
      </c>
      <c r="C60" s="3" t="s">
        <v>1353</v>
      </c>
      <c r="D60" s="3" t="str">
        <f t="shared" si="58"/>
        <v>BM_1_35-1_dk_0028</v>
      </c>
      <c r="E60" s="3" t="str">
        <f t="shared" si="59"/>
        <v>0028</v>
      </c>
      <c r="F60" s="3">
        <v>130829.625</v>
      </c>
      <c r="G60" s="15">
        <v>413304.96899999998</v>
      </c>
      <c r="H60" s="35" t="str">
        <f t="shared" si="60"/>
        <v>ja</v>
      </c>
      <c r="I60" s="42">
        <v>0</v>
      </c>
      <c r="J60" s="20" t="s">
        <v>370</v>
      </c>
      <c r="K60" s="21">
        <v>10000</v>
      </c>
      <c r="L60" s="28">
        <f t="shared" si="112"/>
        <v>1</v>
      </c>
      <c r="M60" s="28">
        <f t="shared" si="113"/>
        <v>1</v>
      </c>
      <c r="N60" s="56">
        <f t="shared" si="61"/>
        <v>10000</v>
      </c>
      <c r="O60" s="33">
        <f t="shared" si="114"/>
        <v>121.85873323237769</v>
      </c>
      <c r="P60" s="37">
        <f t="shared" si="62"/>
        <v>81.0057958481989</v>
      </c>
      <c r="Q60" s="9" t="s">
        <v>12</v>
      </c>
      <c r="R60" s="55" t="s">
        <v>12</v>
      </c>
      <c r="S60" s="55">
        <v>3.7549999999999999</v>
      </c>
      <c r="T60" s="55">
        <v>4.0439999999999996</v>
      </c>
      <c r="U60" s="55">
        <v>4.3099999999999996</v>
      </c>
      <c r="V60" s="3">
        <v>4.5289999999999999</v>
      </c>
      <c r="W60" s="3">
        <v>4.7779999999999996</v>
      </c>
      <c r="X60" s="3" t="s">
        <v>12</v>
      </c>
      <c r="Y60" s="3">
        <v>5.2610000000000001</v>
      </c>
      <c r="Z60" s="15" t="s">
        <v>12</v>
      </c>
      <c r="AA60" s="10">
        <f t="shared" si="63"/>
        <v>4.7779999999999996</v>
      </c>
      <c r="AB60" s="9">
        <f t="shared" si="64"/>
        <v>0.46799999999999997</v>
      </c>
      <c r="AC60" s="10">
        <f t="shared" si="65"/>
        <v>0.48300000000000054</v>
      </c>
      <c r="AD60" s="9" t="s">
        <v>12</v>
      </c>
      <c r="AE60" s="55" t="s">
        <v>12</v>
      </c>
      <c r="AF60" s="55">
        <v>0.76600000000000001</v>
      </c>
      <c r="AG60" s="55">
        <v>0.83799999999999997</v>
      </c>
      <c r="AH60" s="55">
        <v>0.91600000000000004</v>
      </c>
      <c r="AI60" s="3">
        <v>0.99</v>
      </c>
      <c r="AJ60" s="3">
        <v>1.0740000000000001</v>
      </c>
      <c r="AK60" s="3" t="s">
        <v>12</v>
      </c>
      <c r="AL60" s="3">
        <v>1.2370000000000001</v>
      </c>
      <c r="AM60" s="15" t="s">
        <v>12</v>
      </c>
      <c r="AN60" s="10">
        <f t="shared" si="66"/>
        <v>1.0740000000000001</v>
      </c>
      <c r="AO60" s="9">
        <f t="shared" si="67"/>
        <v>0.15800000000000003</v>
      </c>
      <c r="AP60" s="10">
        <f t="shared" si="68"/>
        <v>0.16300000000000003</v>
      </c>
      <c r="AQ60" s="9" t="s">
        <v>12</v>
      </c>
      <c r="AR60" s="55" t="s">
        <v>12</v>
      </c>
      <c r="AS60" s="55">
        <v>2.93</v>
      </c>
      <c r="AT60" s="55">
        <v>3.052</v>
      </c>
      <c r="AU60" s="55">
        <v>3.1850000000000001</v>
      </c>
      <c r="AV60" s="3">
        <v>3.3050000000000002</v>
      </c>
      <c r="AW60" s="3">
        <v>3.423</v>
      </c>
      <c r="AX60" s="3" t="s">
        <v>12</v>
      </c>
      <c r="AY60" s="3">
        <v>3.6480000000000001</v>
      </c>
      <c r="AZ60" s="15" t="s">
        <v>12</v>
      </c>
      <c r="BA60" s="10">
        <f t="shared" si="69"/>
        <v>3.423</v>
      </c>
      <c r="BB60" s="9">
        <f t="shared" si="70"/>
        <v>0.23799999999999999</v>
      </c>
      <c r="BC60" s="10">
        <f t="shared" si="71"/>
        <v>0.22500000000000009</v>
      </c>
      <c r="BD60" s="9">
        <v>4.8099999999999996</v>
      </c>
      <c r="BE60" s="3">
        <v>5.4669999999999996</v>
      </c>
      <c r="BF60" s="15">
        <v>6.2329999999999997</v>
      </c>
      <c r="BG60" s="15">
        <f t="shared" si="72"/>
        <v>5.4669999999999996</v>
      </c>
      <c r="BH60" s="9">
        <f t="shared" si="73"/>
        <v>0.65700000000000003</v>
      </c>
      <c r="BI60" s="10">
        <f t="shared" si="74"/>
        <v>0.76600000000000001</v>
      </c>
      <c r="BJ60" s="9">
        <v>4.7709999999999999</v>
      </c>
      <c r="BK60" s="3">
        <v>5.431</v>
      </c>
      <c r="BL60" s="15">
        <v>6.2119999999999997</v>
      </c>
      <c r="BM60" s="15">
        <f t="shared" si="75"/>
        <v>5.431</v>
      </c>
      <c r="BN60" s="9">
        <f t="shared" si="76"/>
        <v>0.66000000000000014</v>
      </c>
      <c r="BO60" s="10">
        <f t="shared" si="77"/>
        <v>0.78099999999999969</v>
      </c>
      <c r="BP60">
        <f t="shared" si="78"/>
        <v>0</v>
      </c>
      <c r="BQ60" s="93">
        <f t="shared" si="79"/>
        <v>1.403846153846154</v>
      </c>
      <c r="BR60" s="93">
        <f t="shared" si="80"/>
        <v>1.4102564102564106</v>
      </c>
      <c r="BS60" s="93" t="str">
        <f>VLOOKUP(C60,'Koppeling locatie - aslocatie'!$A$2:$C$8139,2,FALSE)</f>
        <v>bema237</v>
      </c>
      <c r="BT60" s="93">
        <f>VLOOKUP($BS60,aslocaties_v01!$C$3:$AA$500,MATCH($K$3/10,aslocaties_v01!$C$2:$X$2),FALSE)</f>
        <v>4.3440000000000003</v>
      </c>
      <c r="BU60" s="93">
        <f>VLOOKUP(BS60,aslocaties_v01!$C$3:$AA$500,MATCH($K$3,aslocaties_v01!$C$2:$X$2),FALSE)</f>
        <v>4.8140000000000001</v>
      </c>
      <c r="BV60" s="93">
        <f>VLOOKUP(BS60,aslocaties_v01!$C$3:$AA$500,MATCH($K$3*10,aslocaties_v01!$C$2:$Y$2),FALSE)</f>
        <v>5.3</v>
      </c>
      <c r="BW60" s="93">
        <f t="shared" si="81"/>
        <v>0.46999999999999975</v>
      </c>
      <c r="BX60" s="93">
        <f t="shared" si="82"/>
        <v>0.48599999999999977</v>
      </c>
      <c r="BY60" s="94">
        <f t="shared" si="83"/>
        <v>4.2735042735038142E-3</v>
      </c>
      <c r="BZ60" s="94">
        <f t="shared" si="84"/>
        <v>6.2111801242219489E-3</v>
      </c>
      <c r="CA60" s="94">
        <f t="shared" si="85"/>
        <v>3.4000000000000696E-2</v>
      </c>
      <c r="CB60">
        <f t="shared" si="86"/>
        <v>3.6000000000000476E-2</v>
      </c>
      <c r="CC60" s="58">
        <f t="shared" si="87"/>
        <v>3.8999999999999702E-2</v>
      </c>
      <c r="CD60" s="95" t="b">
        <f t="shared" si="88"/>
        <v>0</v>
      </c>
      <c r="CE60" s="96" t="b">
        <f t="shared" si="89"/>
        <v>1</v>
      </c>
      <c r="CF60" t="b">
        <f t="shared" si="90"/>
        <v>1</v>
      </c>
      <c r="CG60" t="b">
        <f t="shared" si="91"/>
        <v>1</v>
      </c>
      <c r="CH60" s="84" t="b">
        <f t="shared" si="92"/>
        <v>1</v>
      </c>
      <c r="CI60">
        <f t="shared" si="93"/>
        <v>1.0740000000000001</v>
      </c>
      <c r="CJ60" t="b">
        <f t="shared" si="94"/>
        <v>1</v>
      </c>
      <c r="CK60" t="b">
        <f t="shared" si="95"/>
        <v>1</v>
      </c>
      <c r="CL60" s="84" t="b">
        <f t="shared" si="115"/>
        <v>1</v>
      </c>
      <c r="CM60">
        <f t="shared" si="96"/>
        <v>3.423</v>
      </c>
      <c r="CN60" t="b">
        <f t="shared" si="97"/>
        <v>1</v>
      </c>
      <c r="CO60" s="84">
        <f t="shared" si="98"/>
        <v>5.8757848448304027E-2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1006</v>
      </c>
      <c r="B61" s="3">
        <v>2</v>
      </c>
      <c r="C61" s="3" t="s">
        <v>1354</v>
      </c>
      <c r="D61" s="3" t="str">
        <f t="shared" si="58"/>
        <v>BM_1_35-1_dk_0029</v>
      </c>
      <c r="E61" s="3" t="str">
        <f t="shared" si="59"/>
        <v>0029</v>
      </c>
      <c r="F61" s="3">
        <v>130748.625</v>
      </c>
      <c r="G61" s="15">
        <v>413305.93800000002</v>
      </c>
      <c r="H61" s="35" t="str">
        <f t="shared" si="60"/>
        <v>ja</v>
      </c>
      <c r="I61" s="42">
        <v>1</v>
      </c>
      <c r="J61" s="20" t="s">
        <v>370</v>
      </c>
      <c r="K61" s="21">
        <v>10000</v>
      </c>
      <c r="L61" s="28">
        <f t="shared" si="112"/>
        <v>1</v>
      </c>
      <c r="M61" s="28">
        <f t="shared" si="113"/>
        <v>1</v>
      </c>
      <c r="N61" s="56">
        <f t="shared" si="61"/>
        <v>10000</v>
      </c>
      <c r="O61" s="33">
        <f t="shared" si="114"/>
        <v>81.0057958481989</v>
      </c>
      <c r="P61" s="37">
        <f t="shared" si="62"/>
        <v>2407.5855591932877</v>
      </c>
      <c r="Q61" s="9" t="s">
        <v>12</v>
      </c>
      <c r="R61" s="55" t="s">
        <v>12</v>
      </c>
      <c r="S61" s="55">
        <v>3.7490000000000001</v>
      </c>
      <c r="T61" s="55">
        <v>4.0369999999999999</v>
      </c>
      <c r="U61" s="55">
        <v>4.3029999999999999</v>
      </c>
      <c r="V61" s="3">
        <v>4.5199999999999996</v>
      </c>
      <c r="W61" s="3">
        <v>4.7699999999999996</v>
      </c>
      <c r="X61" s="3" t="s">
        <v>12</v>
      </c>
      <c r="Y61" s="3">
        <v>5.2530000000000001</v>
      </c>
      <c r="Z61" s="15" t="s">
        <v>12</v>
      </c>
      <c r="AA61" s="10">
        <f t="shared" si="63"/>
        <v>4.7699999999999996</v>
      </c>
      <c r="AB61" s="9">
        <f t="shared" si="64"/>
        <v>0.46699999999999964</v>
      </c>
      <c r="AC61" s="10">
        <f t="shared" si="65"/>
        <v>0.48300000000000054</v>
      </c>
      <c r="AD61" s="9" t="s">
        <v>12</v>
      </c>
      <c r="AE61" s="55" t="s">
        <v>12</v>
      </c>
      <c r="AF61" s="55">
        <v>0.76100000000000001</v>
      </c>
      <c r="AG61" s="55">
        <v>0.83199999999999996</v>
      </c>
      <c r="AH61" s="55">
        <v>0.91</v>
      </c>
      <c r="AI61" s="3">
        <v>0.98299999999999998</v>
      </c>
      <c r="AJ61" s="3">
        <v>1.0669999999999999</v>
      </c>
      <c r="AK61" s="3" t="s">
        <v>12</v>
      </c>
      <c r="AL61" s="3">
        <v>1.2290000000000001</v>
      </c>
      <c r="AM61" s="15" t="s">
        <v>12</v>
      </c>
      <c r="AN61" s="10">
        <f t="shared" si="66"/>
        <v>1.0669999999999999</v>
      </c>
      <c r="AO61" s="9">
        <f t="shared" si="67"/>
        <v>0.15699999999999992</v>
      </c>
      <c r="AP61" s="10">
        <f t="shared" si="68"/>
        <v>0.16200000000000014</v>
      </c>
      <c r="AQ61" s="9" t="s">
        <v>12</v>
      </c>
      <c r="AR61" s="55" t="s">
        <v>12</v>
      </c>
      <c r="AS61" s="55">
        <v>2.9209999999999998</v>
      </c>
      <c r="AT61" s="55">
        <v>3.0430000000000001</v>
      </c>
      <c r="AU61" s="55">
        <v>3.1760000000000002</v>
      </c>
      <c r="AV61" s="3">
        <v>3.2949999999999999</v>
      </c>
      <c r="AW61" s="3">
        <v>3.4140000000000001</v>
      </c>
      <c r="AX61" s="3" t="s">
        <v>12</v>
      </c>
      <c r="AY61" s="3">
        <v>3.6379999999999999</v>
      </c>
      <c r="AZ61" s="15" t="s">
        <v>12</v>
      </c>
      <c r="BA61" s="10">
        <f t="shared" si="69"/>
        <v>3.4140000000000001</v>
      </c>
      <c r="BB61" s="9">
        <f t="shared" si="70"/>
        <v>0.23799999999999999</v>
      </c>
      <c r="BC61" s="10">
        <f t="shared" si="71"/>
        <v>0.22399999999999975</v>
      </c>
      <c r="BD61" s="9">
        <v>4.7939999999999996</v>
      </c>
      <c r="BE61" s="3">
        <v>5.4470000000000001</v>
      </c>
      <c r="BF61" s="15">
        <v>6.2080000000000002</v>
      </c>
      <c r="BG61" s="15">
        <f t="shared" si="72"/>
        <v>5.4470000000000001</v>
      </c>
      <c r="BH61" s="9">
        <f t="shared" si="73"/>
        <v>0.65300000000000047</v>
      </c>
      <c r="BI61" s="10">
        <f t="shared" si="74"/>
        <v>0.76100000000000012</v>
      </c>
      <c r="BJ61" s="9">
        <v>4.7560000000000002</v>
      </c>
      <c r="BK61" s="3">
        <v>5.4119999999999999</v>
      </c>
      <c r="BL61" s="15">
        <v>6.1879999999999997</v>
      </c>
      <c r="BM61" s="15">
        <f t="shared" si="75"/>
        <v>5.4119999999999999</v>
      </c>
      <c r="BN61" s="9">
        <f t="shared" si="76"/>
        <v>0.65599999999999969</v>
      </c>
      <c r="BO61" s="10">
        <f t="shared" si="77"/>
        <v>0.7759999999999998</v>
      </c>
      <c r="BP61">
        <f t="shared" si="78"/>
        <v>0</v>
      </c>
      <c r="BQ61" s="93">
        <f t="shared" si="79"/>
        <v>1.398286937901501</v>
      </c>
      <c r="BR61" s="93">
        <f t="shared" si="80"/>
        <v>1.4047109207708783</v>
      </c>
      <c r="BS61" s="93" t="str">
        <f>VLOOKUP(C61,'Koppeling locatie - aslocatie'!$A$2:$C$8139,2,FALSE)</f>
        <v>bema237</v>
      </c>
      <c r="BT61" s="93">
        <f>VLOOKUP($BS61,aslocaties_v01!$C$3:$AA$500,MATCH($K$3/10,aslocaties_v01!$C$2:$X$2),FALSE)</f>
        <v>4.3440000000000003</v>
      </c>
      <c r="BU61" s="93">
        <f>VLOOKUP(BS61,aslocaties_v01!$C$3:$AA$500,MATCH($K$3,aslocaties_v01!$C$2:$X$2),FALSE)</f>
        <v>4.8140000000000001</v>
      </c>
      <c r="BV61" s="93">
        <f>VLOOKUP(BS61,aslocaties_v01!$C$3:$AA$500,MATCH($K$3*10,aslocaties_v01!$C$2:$Y$2),FALSE)</f>
        <v>5.3</v>
      </c>
      <c r="BW61" s="93">
        <f t="shared" si="81"/>
        <v>0.46999999999999975</v>
      </c>
      <c r="BX61" s="93">
        <f t="shared" si="82"/>
        <v>0.48599999999999977</v>
      </c>
      <c r="BY61" s="94">
        <f t="shared" si="83"/>
        <v>6.4239828693792855E-3</v>
      </c>
      <c r="BZ61" s="94">
        <f t="shared" si="84"/>
        <v>6.2111801242219489E-3</v>
      </c>
      <c r="CA61" s="94">
        <f t="shared" si="85"/>
        <v>4.1000000000000369E-2</v>
      </c>
      <c r="CB61">
        <f t="shared" si="86"/>
        <v>4.4000000000000483E-2</v>
      </c>
      <c r="CC61" s="58">
        <f t="shared" si="87"/>
        <v>4.6999999999999709E-2</v>
      </c>
      <c r="CD61" s="95" t="b">
        <f t="shared" si="88"/>
        <v>0</v>
      </c>
      <c r="CE61" s="96" t="b">
        <f t="shared" si="89"/>
        <v>1</v>
      </c>
      <c r="CF61" t="b">
        <f t="shared" si="90"/>
        <v>1</v>
      </c>
      <c r="CG61" t="b">
        <f t="shared" si="91"/>
        <v>1</v>
      </c>
      <c r="CH61" s="84" t="b">
        <f t="shared" si="92"/>
        <v>1</v>
      </c>
      <c r="CI61">
        <f t="shared" si="93"/>
        <v>1.0669999999999999</v>
      </c>
      <c r="CJ61" t="b">
        <f t="shared" si="94"/>
        <v>1</v>
      </c>
      <c r="CK61" t="b">
        <f t="shared" si="95"/>
        <v>1</v>
      </c>
      <c r="CL61" s="84" t="b">
        <f t="shared" si="115"/>
        <v>1</v>
      </c>
      <c r="CM61">
        <f t="shared" si="96"/>
        <v>3.4140000000000001</v>
      </c>
      <c r="CN61" t="b">
        <f t="shared" si="97"/>
        <v>1</v>
      </c>
      <c r="CO61" s="84">
        <f t="shared" si="98"/>
        <v>5.8683064820308023E-2</v>
      </c>
      <c r="CP61" t="b">
        <f t="shared" si="99"/>
        <v>1</v>
      </c>
      <c r="CQ61" s="96" t="b">
        <f t="shared" si="100"/>
        <v>1</v>
      </c>
      <c r="CR61" t="b">
        <f t="shared" si="101"/>
        <v>1</v>
      </c>
      <c r="CS61" t="b">
        <f t="shared" si="102"/>
        <v>1</v>
      </c>
      <c r="CT61" t="b">
        <f t="shared" si="103"/>
        <v>1</v>
      </c>
      <c r="CU61" t="b">
        <f t="shared" si="104"/>
        <v>1</v>
      </c>
      <c r="CV61" s="84" t="b">
        <f t="shared" si="105"/>
        <v>1</v>
      </c>
      <c r="CW61" t="b">
        <f t="shared" si="106"/>
        <v>1</v>
      </c>
      <c r="CX61" t="b">
        <f t="shared" si="107"/>
        <v>1</v>
      </c>
      <c r="CY61" t="b">
        <f t="shared" si="108"/>
        <v>1</v>
      </c>
      <c r="CZ61" t="b">
        <f t="shared" si="109"/>
        <v>1</v>
      </c>
      <c r="DA61" s="84">
        <f t="shared" si="110"/>
        <v>0</v>
      </c>
      <c r="DB61" t="b">
        <f t="shared" si="111"/>
        <v>0</v>
      </c>
    </row>
    <row r="62" spans="1:106">
      <c r="A62" s="9">
        <v>1007</v>
      </c>
      <c r="B62" s="3">
        <v>2</v>
      </c>
      <c r="C62" s="3" t="s">
        <v>1355</v>
      </c>
      <c r="D62" s="3" t="str">
        <f t="shared" si="58"/>
        <v>BM_1_35-1_dk_0003</v>
      </c>
      <c r="E62" s="3" t="str">
        <f t="shared" si="59"/>
        <v>0003</v>
      </c>
      <c r="F62" s="3">
        <v>133086.96900000001</v>
      </c>
      <c r="G62" s="15">
        <v>413879.18800000002</v>
      </c>
      <c r="H62" s="35" t="str">
        <f t="shared" si="60"/>
        <v>ja</v>
      </c>
      <c r="I62" s="42">
        <v>324</v>
      </c>
      <c r="J62" s="20" t="s">
        <v>370</v>
      </c>
      <c r="K62" s="21">
        <v>10000</v>
      </c>
      <c r="L62" s="28">
        <f t="shared" si="112"/>
        <v>1</v>
      </c>
      <c r="M62" s="28">
        <f t="shared" si="113"/>
        <v>1</v>
      </c>
      <c r="N62" s="56">
        <f t="shared" si="61"/>
        <v>10000</v>
      </c>
      <c r="O62" s="33">
        <f t="shared" si="114"/>
        <v>2407.5855591932877</v>
      </c>
      <c r="P62" s="37">
        <f t="shared" si="62"/>
        <v>2524.4441583493349</v>
      </c>
      <c r="Q62" s="9" t="s">
        <v>12</v>
      </c>
      <c r="R62" s="55" t="s">
        <v>12</v>
      </c>
      <c r="S62" s="55">
        <v>3.99</v>
      </c>
      <c r="T62" s="55">
        <v>4.2990000000000004</v>
      </c>
      <c r="U62" s="55">
        <v>4.5789999999999997</v>
      </c>
      <c r="V62" s="3">
        <v>4.8120000000000003</v>
      </c>
      <c r="W62" s="3">
        <v>5.0679999999999996</v>
      </c>
      <c r="X62" s="3" t="s">
        <v>12</v>
      </c>
      <c r="Y62" s="3">
        <v>5.5780000000000003</v>
      </c>
      <c r="Z62" s="15" t="s">
        <v>12</v>
      </c>
      <c r="AA62" s="10">
        <f t="shared" si="63"/>
        <v>5.0679999999999996</v>
      </c>
      <c r="AB62" s="9">
        <f t="shared" si="64"/>
        <v>0.48899999999999988</v>
      </c>
      <c r="AC62" s="10">
        <f t="shared" si="65"/>
        <v>0.51000000000000068</v>
      </c>
      <c r="AD62" s="9" t="s">
        <v>12</v>
      </c>
      <c r="AE62" s="55" t="s">
        <v>12</v>
      </c>
      <c r="AF62" s="55">
        <v>0.68</v>
      </c>
      <c r="AG62" s="55">
        <v>0.76200000000000001</v>
      </c>
      <c r="AH62" s="55">
        <v>0.84799999999999998</v>
      </c>
      <c r="AI62" s="3">
        <v>0.92200000000000004</v>
      </c>
      <c r="AJ62" s="3">
        <v>1.0009999999999999</v>
      </c>
      <c r="AK62" s="3" t="s">
        <v>12</v>
      </c>
      <c r="AL62" s="3">
        <v>1.1519999999999999</v>
      </c>
      <c r="AM62" s="15" t="s">
        <v>12</v>
      </c>
      <c r="AN62" s="10">
        <f t="shared" si="66"/>
        <v>1.0009999999999999</v>
      </c>
      <c r="AO62" s="9">
        <f t="shared" si="67"/>
        <v>0.15299999999999991</v>
      </c>
      <c r="AP62" s="10">
        <f t="shared" si="68"/>
        <v>0.15100000000000002</v>
      </c>
      <c r="AQ62" s="9" t="s">
        <v>12</v>
      </c>
      <c r="AR62" s="55" t="s">
        <v>12</v>
      </c>
      <c r="AS62" s="55">
        <v>2.7090000000000001</v>
      </c>
      <c r="AT62" s="55">
        <v>2.86</v>
      </c>
      <c r="AU62" s="55">
        <v>3.016</v>
      </c>
      <c r="AV62" s="3">
        <v>3.1339999999999999</v>
      </c>
      <c r="AW62" s="3">
        <v>3.2469999999999999</v>
      </c>
      <c r="AX62" s="3" t="s">
        <v>12</v>
      </c>
      <c r="AY62" s="3">
        <v>3.4630000000000001</v>
      </c>
      <c r="AZ62" s="15" t="s">
        <v>12</v>
      </c>
      <c r="BA62" s="10">
        <f t="shared" si="69"/>
        <v>3.2469999999999999</v>
      </c>
      <c r="BB62" s="9">
        <f t="shared" si="70"/>
        <v>0.23099999999999987</v>
      </c>
      <c r="BC62" s="10">
        <f t="shared" si="71"/>
        <v>0.21600000000000019</v>
      </c>
      <c r="BD62" s="9">
        <v>5.0970000000000004</v>
      </c>
      <c r="BE62" s="3">
        <v>5.718</v>
      </c>
      <c r="BF62" s="15">
        <v>6.4269999999999996</v>
      </c>
      <c r="BG62" s="15">
        <f t="shared" si="72"/>
        <v>5.718</v>
      </c>
      <c r="BH62" s="9">
        <f t="shared" si="73"/>
        <v>0.62099999999999955</v>
      </c>
      <c r="BI62" s="10">
        <f t="shared" si="74"/>
        <v>0.70899999999999963</v>
      </c>
      <c r="BJ62" s="9">
        <v>5.1100000000000003</v>
      </c>
      <c r="BK62" s="3">
        <v>5.7649999999999997</v>
      </c>
      <c r="BL62" s="15">
        <v>6.5380000000000003</v>
      </c>
      <c r="BM62" s="15">
        <f t="shared" si="75"/>
        <v>5.7649999999999997</v>
      </c>
      <c r="BN62" s="9">
        <f t="shared" si="76"/>
        <v>0.65499999999999936</v>
      </c>
      <c r="BO62" s="10">
        <f t="shared" si="77"/>
        <v>0.77300000000000058</v>
      </c>
      <c r="BP62">
        <f t="shared" si="78"/>
        <v>0</v>
      </c>
      <c r="BQ62" s="93">
        <f t="shared" si="79"/>
        <v>1.2699386503067478</v>
      </c>
      <c r="BR62" s="93">
        <f t="shared" si="80"/>
        <v>1.3394683026584857</v>
      </c>
      <c r="BS62" s="93" t="str">
        <f>VLOOKUP(C62,'Koppeling locatie - aslocatie'!$A$2:$C$8139,2,FALSE)</f>
        <v>bema235</v>
      </c>
      <c r="BT62" s="93">
        <f>VLOOKUP($BS62,aslocaties_v01!$C$3:$AA$500,MATCH($K$3/10,aslocaties_v01!$C$2:$X$2),FALSE)</f>
        <v>4.6029999999999998</v>
      </c>
      <c r="BU62" s="93">
        <f>VLOOKUP(BS62,aslocaties_v01!$C$3:$AA$500,MATCH($K$3,aslocaties_v01!$C$2:$X$2),FALSE)</f>
        <v>5.0940000000000003</v>
      </c>
      <c r="BV62" s="93">
        <f>VLOOKUP(BS62,aslocaties_v01!$C$3:$AA$500,MATCH($K$3*10,aslocaties_v01!$C$2:$Y$2),FALSE)</f>
        <v>5.6050000000000004</v>
      </c>
      <c r="BW62" s="93">
        <f t="shared" si="81"/>
        <v>0.49100000000000055</v>
      </c>
      <c r="BX62" s="93">
        <f t="shared" si="82"/>
        <v>0.51100000000000012</v>
      </c>
      <c r="BY62" s="94">
        <f t="shared" si="83"/>
        <v>4.0899795501037062E-3</v>
      </c>
      <c r="BZ62" s="94">
        <f t="shared" si="84"/>
        <v>1.960784313724373E-3</v>
      </c>
      <c r="CA62" s="94">
        <f t="shared" si="85"/>
        <v>2.4000000000000021E-2</v>
      </c>
      <c r="CB62">
        <f t="shared" si="86"/>
        <v>2.6000000000000689E-2</v>
      </c>
      <c r="CC62" s="58">
        <f t="shared" si="87"/>
        <v>2.7000000000000135E-2</v>
      </c>
      <c r="CD62" s="95" t="b">
        <f t="shared" si="88"/>
        <v>0</v>
      </c>
      <c r="CE62" s="96" t="b">
        <f t="shared" si="89"/>
        <v>1</v>
      </c>
      <c r="CF62" t="b">
        <f t="shared" si="90"/>
        <v>1</v>
      </c>
      <c r="CG62" t="b">
        <f t="shared" si="91"/>
        <v>1</v>
      </c>
      <c r="CH62" s="84" t="b">
        <f t="shared" si="92"/>
        <v>1</v>
      </c>
      <c r="CI62">
        <f t="shared" si="93"/>
        <v>1.0009999999999999</v>
      </c>
      <c r="CJ62" t="b">
        <f t="shared" si="94"/>
        <v>1</v>
      </c>
      <c r="CK62" t="b">
        <f t="shared" si="95"/>
        <v>1</v>
      </c>
      <c r="CL62" s="84" t="b">
        <f t="shared" si="115"/>
        <v>1</v>
      </c>
      <c r="CM62">
        <f t="shared" si="96"/>
        <v>3.2469999999999999</v>
      </c>
      <c r="CN62" t="b">
        <f t="shared" si="97"/>
        <v>1</v>
      </c>
      <c r="CO62" s="84">
        <f t="shared" si="98"/>
        <v>6.0861815319200298E-2</v>
      </c>
      <c r="CP62" t="b">
        <f t="shared" si="99"/>
        <v>1</v>
      </c>
      <c r="CQ62" s="96" t="b">
        <f t="shared" si="100"/>
        <v>1</v>
      </c>
      <c r="CR62" t="b">
        <f t="shared" si="101"/>
        <v>1</v>
      </c>
      <c r="CS62" t="b">
        <f t="shared" si="102"/>
        <v>1</v>
      </c>
      <c r="CT62" t="b">
        <f t="shared" si="103"/>
        <v>1</v>
      </c>
      <c r="CU62" t="b">
        <f t="shared" si="104"/>
        <v>1</v>
      </c>
      <c r="CV62" s="84" t="b">
        <f t="shared" si="105"/>
        <v>1</v>
      </c>
      <c r="CW62" t="b">
        <f t="shared" si="106"/>
        <v>1</v>
      </c>
      <c r="CX62" t="b">
        <f t="shared" si="107"/>
        <v>1</v>
      </c>
      <c r="CY62" t="b">
        <f t="shared" si="108"/>
        <v>1</v>
      </c>
      <c r="CZ62" t="b">
        <f t="shared" si="109"/>
        <v>1</v>
      </c>
      <c r="DA62" s="84">
        <f t="shared" si="110"/>
        <v>0</v>
      </c>
      <c r="DB62" t="b">
        <f t="shared" si="111"/>
        <v>0</v>
      </c>
    </row>
    <row r="63" spans="1:106">
      <c r="A63" s="9">
        <v>1008</v>
      </c>
      <c r="B63" s="3">
        <v>2</v>
      </c>
      <c r="C63" s="3" t="s">
        <v>1356</v>
      </c>
      <c r="D63" s="3" t="str">
        <f t="shared" si="58"/>
        <v>BM_1_35-1_dk_0030</v>
      </c>
      <c r="E63" s="3" t="str">
        <f t="shared" si="59"/>
        <v>0030</v>
      </c>
      <c r="F63" s="3">
        <v>130627.609</v>
      </c>
      <c r="G63" s="15">
        <v>413309.65600000002</v>
      </c>
      <c r="H63" s="35" t="str">
        <f t="shared" si="60"/>
        <v>ja</v>
      </c>
      <c r="I63" s="42">
        <v>1</v>
      </c>
      <c r="J63" s="20" t="s">
        <v>370</v>
      </c>
      <c r="K63" s="21">
        <v>10000</v>
      </c>
      <c r="L63" s="28">
        <f t="shared" si="112"/>
        <v>1</v>
      </c>
      <c r="M63" s="28">
        <f t="shared" si="113"/>
        <v>1</v>
      </c>
      <c r="N63" s="56">
        <f t="shared" si="61"/>
        <v>10000</v>
      </c>
      <c r="O63" s="33">
        <f t="shared" si="114"/>
        <v>2524.4441583493349</v>
      </c>
      <c r="P63" s="37">
        <f t="shared" si="62"/>
        <v>85.929168324857955</v>
      </c>
      <c r="Q63" s="9" t="s">
        <v>12</v>
      </c>
      <c r="R63" s="55" t="s">
        <v>12</v>
      </c>
      <c r="S63" s="55">
        <v>3.7370000000000001</v>
      </c>
      <c r="T63" s="55">
        <v>4.0250000000000004</v>
      </c>
      <c r="U63" s="55">
        <v>4.2859999999999996</v>
      </c>
      <c r="V63" s="3">
        <v>4.5060000000000002</v>
      </c>
      <c r="W63" s="3">
        <v>4.7519999999999998</v>
      </c>
      <c r="X63" s="3" t="s">
        <v>12</v>
      </c>
      <c r="Y63" s="3">
        <v>5.2329999999999997</v>
      </c>
      <c r="Z63" s="15" t="s">
        <v>12</v>
      </c>
      <c r="AA63" s="10">
        <f t="shared" si="63"/>
        <v>4.7519999999999998</v>
      </c>
      <c r="AB63" s="9">
        <f t="shared" si="64"/>
        <v>0.46600000000000019</v>
      </c>
      <c r="AC63" s="10">
        <f t="shared" si="65"/>
        <v>0.48099999999999987</v>
      </c>
      <c r="AD63" s="9" t="s">
        <v>12</v>
      </c>
      <c r="AE63" s="55" t="s">
        <v>12</v>
      </c>
      <c r="AF63" s="55">
        <v>0.75700000000000001</v>
      </c>
      <c r="AG63" s="55">
        <v>0.82799999999999996</v>
      </c>
      <c r="AH63" s="55">
        <v>0.90500000000000003</v>
      </c>
      <c r="AI63" s="3">
        <v>0.97799999999999998</v>
      </c>
      <c r="AJ63" s="3">
        <v>1.0620000000000001</v>
      </c>
      <c r="AK63" s="3" t="s">
        <v>12</v>
      </c>
      <c r="AL63" s="3">
        <v>1.224</v>
      </c>
      <c r="AM63" s="15" t="s">
        <v>12</v>
      </c>
      <c r="AN63" s="10">
        <f t="shared" si="66"/>
        <v>1.0620000000000001</v>
      </c>
      <c r="AO63" s="9">
        <f t="shared" si="67"/>
        <v>0.15700000000000003</v>
      </c>
      <c r="AP63" s="10">
        <f t="shared" si="68"/>
        <v>0.16199999999999992</v>
      </c>
      <c r="AQ63" s="9" t="s">
        <v>12</v>
      </c>
      <c r="AR63" s="55" t="s">
        <v>12</v>
      </c>
      <c r="AS63" s="55">
        <v>2.915</v>
      </c>
      <c r="AT63" s="55">
        <v>3.0369999999999999</v>
      </c>
      <c r="AU63" s="55">
        <v>3.169</v>
      </c>
      <c r="AV63" s="3">
        <v>3.2879999999999998</v>
      </c>
      <c r="AW63" s="3">
        <v>3.407</v>
      </c>
      <c r="AX63" s="3" t="s">
        <v>12</v>
      </c>
      <c r="AY63" s="3">
        <v>3.6309999999999998</v>
      </c>
      <c r="AZ63" s="15" t="s">
        <v>12</v>
      </c>
      <c r="BA63" s="10">
        <f t="shared" si="69"/>
        <v>3.407</v>
      </c>
      <c r="BB63" s="9">
        <f t="shared" si="70"/>
        <v>0.23799999999999999</v>
      </c>
      <c r="BC63" s="10">
        <f t="shared" si="71"/>
        <v>0.22399999999999975</v>
      </c>
      <c r="BD63" s="9">
        <v>4.7789999999999999</v>
      </c>
      <c r="BE63" s="3">
        <v>5.43</v>
      </c>
      <c r="BF63" s="15">
        <v>6.19</v>
      </c>
      <c r="BG63" s="15">
        <f t="shared" si="72"/>
        <v>5.43</v>
      </c>
      <c r="BH63" s="9">
        <f t="shared" si="73"/>
        <v>0.6509999999999998</v>
      </c>
      <c r="BI63" s="10">
        <f t="shared" si="74"/>
        <v>0.76000000000000068</v>
      </c>
      <c r="BJ63" s="9">
        <v>4.74</v>
      </c>
      <c r="BK63" s="3">
        <v>5.3940000000000001</v>
      </c>
      <c r="BL63" s="15">
        <v>6.1669999999999998</v>
      </c>
      <c r="BM63" s="15">
        <f t="shared" si="75"/>
        <v>5.3940000000000001</v>
      </c>
      <c r="BN63" s="9">
        <f t="shared" si="76"/>
        <v>0.65399999999999991</v>
      </c>
      <c r="BO63" s="10">
        <f t="shared" si="77"/>
        <v>0.77299999999999969</v>
      </c>
      <c r="BP63">
        <f t="shared" si="78"/>
        <v>0</v>
      </c>
      <c r="BQ63" s="93">
        <f t="shared" si="79"/>
        <v>1.3969957081545055</v>
      </c>
      <c r="BR63" s="93">
        <f t="shared" si="80"/>
        <v>1.4034334763948491</v>
      </c>
      <c r="BS63" s="93" t="str">
        <f>VLOOKUP(C63,'Koppeling locatie - aslocatie'!$A$2:$C$8139,2,FALSE)</f>
        <v>bema238</v>
      </c>
      <c r="BT63" s="93">
        <f>VLOOKUP($BS63,aslocaties_v01!$C$3:$AA$500,MATCH($K$3/10,aslocaties_v01!$C$2:$X$2),FALSE)</f>
        <v>4.24</v>
      </c>
      <c r="BU63" s="93">
        <f>VLOOKUP(BS63,aslocaties_v01!$C$3:$AA$500,MATCH($K$3,aslocaties_v01!$C$2:$X$2),FALSE)</f>
        <v>4.6989999999999998</v>
      </c>
      <c r="BV63" s="93">
        <f>VLOOKUP(BS63,aslocaties_v01!$C$3:$AA$500,MATCH($K$3*10,aslocaties_v01!$C$2:$Y$2),FALSE)</f>
        <v>5.1760000000000002</v>
      </c>
      <c r="BW63" s="93">
        <f t="shared" si="81"/>
        <v>0.45899999999999963</v>
      </c>
      <c r="BX63" s="93">
        <f t="shared" si="82"/>
        <v>0.47700000000000031</v>
      </c>
      <c r="BY63" s="94">
        <f t="shared" si="83"/>
        <v>1.5021459227469003E-2</v>
      </c>
      <c r="BZ63" s="94">
        <f t="shared" si="84"/>
        <v>8.3160083160074283E-3</v>
      </c>
      <c r="CA63" s="94">
        <f t="shared" si="85"/>
        <v>4.5999999999999375E-2</v>
      </c>
      <c r="CB63">
        <f t="shared" si="86"/>
        <v>5.2999999999999936E-2</v>
      </c>
      <c r="CC63" s="58">
        <f t="shared" si="87"/>
        <v>5.6999999999999496E-2</v>
      </c>
      <c r="CD63" s="95" t="b">
        <f t="shared" si="88"/>
        <v>0</v>
      </c>
      <c r="CE63" s="96" t="b">
        <f t="shared" si="89"/>
        <v>1</v>
      </c>
      <c r="CF63" t="b">
        <f t="shared" si="90"/>
        <v>1</v>
      </c>
      <c r="CG63" t="b">
        <f t="shared" si="91"/>
        <v>1</v>
      </c>
      <c r="CH63" s="84" t="b">
        <f t="shared" si="92"/>
        <v>1</v>
      </c>
      <c r="CI63">
        <f t="shared" si="93"/>
        <v>1.0620000000000001</v>
      </c>
      <c r="CJ63" t="b">
        <f t="shared" si="94"/>
        <v>1</v>
      </c>
      <c r="CK63" t="b">
        <f t="shared" si="95"/>
        <v>1</v>
      </c>
      <c r="CL63" s="84" t="b">
        <f t="shared" si="115"/>
        <v>1</v>
      </c>
      <c r="CM63">
        <f t="shared" si="96"/>
        <v>3.407</v>
      </c>
      <c r="CN63" t="b">
        <f t="shared" si="97"/>
        <v>1</v>
      </c>
      <c r="CO63" s="84">
        <f t="shared" si="98"/>
        <v>5.8648330145857332E-2</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1009</v>
      </c>
      <c r="B64" s="3">
        <v>2</v>
      </c>
      <c r="C64" s="3" t="s">
        <v>1357</v>
      </c>
      <c r="D64" s="3" t="str">
        <f t="shared" si="58"/>
        <v>BM_1_35-1_dk_0031</v>
      </c>
      <c r="E64" s="3" t="str">
        <f t="shared" si="59"/>
        <v>0031</v>
      </c>
      <c r="F64" s="3">
        <v>130545.609</v>
      </c>
      <c r="G64" s="15">
        <v>413283.96899999998</v>
      </c>
      <c r="H64" s="35" t="str">
        <f t="shared" si="60"/>
        <v>ja</v>
      </c>
      <c r="I64" s="42">
        <v>1</v>
      </c>
      <c r="J64" s="20" t="s">
        <v>370</v>
      </c>
      <c r="K64" s="21">
        <v>10000</v>
      </c>
      <c r="L64" s="28">
        <f t="shared" si="112"/>
        <v>1</v>
      </c>
      <c r="M64" s="28">
        <f t="shared" si="113"/>
        <v>1</v>
      </c>
      <c r="N64" s="56">
        <f t="shared" si="61"/>
        <v>10000</v>
      </c>
      <c r="O64" s="33">
        <f t="shared" si="114"/>
        <v>85.929168324857955</v>
      </c>
      <c r="P64" s="37">
        <f t="shared" si="62"/>
        <v>120.62870605705663</v>
      </c>
      <c r="Q64" s="9" t="s">
        <v>12</v>
      </c>
      <c r="R64" s="55" t="s">
        <v>12</v>
      </c>
      <c r="S64" s="55">
        <v>3.73</v>
      </c>
      <c r="T64" s="55">
        <v>4.0179999999999998</v>
      </c>
      <c r="U64" s="55">
        <v>4.2789999999999999</v>
      </c>
      <c r="V64" s="3">
        <v>4.4969999999999999</v>
      </c>
      <c r="W64" s="3">
        <v>4.7460000000000004</v>
      </c>
      <c r="X64" s="3" t="s">
        <v>12</v>
      </c>
      <c r="Y64" s="3">
        <v>5.2270000000000003</v>
      </c>
      <c r="Z64" s="15" t="s">
        <v>12</v>
      </c>
      <c r="AA64" s="10">
        <f t="shared" si="63"/>
        <v>4.7460000000000004</v>
      </c>
      <c r="AB64" s="9">
        <f t="shared" si="64"/>
        <v>0.46700000000000053</v>
      </c>
      <c r="AC64" s="10">
        <f t="shared" si="65"/>
        <v>0.48099999999999987</v>
      </c>
      <c r="AD64" s="9" t="s">
        <v>12</v>
      </c>
      <c r="AE64" s="55" t="s">
        <v>12</v>
      </c>
      <c r="AF64" s="55">
        <v>0.75900000000000001</v>
      </c>
      <c r="AG64" s="55">
        <v>0.83</v>
      </c>
      <c r="AH64" s="55">
        <v>0.90800000000000003</v>
      </c>
      <c r="AI64" s="3">
        <v>0.98099999999999998</v>
      </c>
      <c r="AJ64" s="3">
        <v>1.0649999999999999</v>
      </c>
      <c r="AK64" s="3" t="s">
        <v>12</v>
      </c>
      <c r="AL64" s="3">
        <v>1.226</v>
      </c>
      <c r="AM64" s="15" t="s">
        <v>12</v>
      </c>
      <c r="AN64" s="10">
        <f t="shared" si="66"/>
        <v>1.0649999999999999</v>
      </c>
      <c r="AO64" s="9">
        <f t="shared" si="67"/>
        <v>0.15699999999999992</v>
      </c>
      <c r="AP64" s="10">
        <f t="shared" si="68"/>
        <v>0.16100000000000003</v>
      </c>
      <c r="AQ64" s="9" t="s">
        <v>12</v>
      </c>
      <c r="AR64" s="55" t="s">
        <v>12</v>
      </c>
      <c r="AS64" s="55">
        <v>2.9159999999999999</v>
      </c>
      <c r="AT64" s="55">
        <v>3.0379999999999998</v>
      </c>
      <c r="AU64" s="55">
        <v>3.1709999999999998</v>
      </c>
      <c r="AV64" s="3">
        <v>3.2890000000000001</v>
      </c>
      <c r="AW64" s="3">
        <v>3.4079999999999999</v>
      </c>
      <c r="AX64" s="3" t="s">
        <v>12</v>
      </c>
      <c r="AY64" s="3">
        <v>3.6309999999999998</v>
      </c>
      <c r="AZ64" s="15" t="s">
        <v>12</v>
      </c>
      <c r="BA64" s="10">
        <f t="shared" si="69"/>
        <v>3.4079999999999999</v>
      </c>
      <c r="BB64" s="9">
        <f t="shared" si="70"/>
        <v>0.2370000000000001</v>
      </c>
      <c r="BC64" s="10">
        <f t="shared" si="71"/>
        <v>0.22299999999999986</v>
      </c>
      <c r="BD64" s="9">
        <v>4.774</v>
      </c>
      <c r="BE64" s="3">
        <v>5.4269999999999996</v>
      </c>
      <c r="BF64" s="15">
        <v>6.19</v>
      </c>
      <c r="BG64" s="15">
        <f t="shared" si="72"/>
        <v>5.4269999999999996</v>
      </c>
      <c r="BH64" s="9">
        <f t="shared" si="73"/>
        <v>0.65299999999999958</v>
      </c>
      <c r="BI64" s="10">
        <f t="shared" si="74"/>
        <v>0.76300000000000079</v>
      </c>
      <c r="BJ64" s="9">
        <v>4.7359999999999998</v>
      </c>
      <c r="BK64" s="3">
        <v>5.3929999999999998</v>
      </c>
      <c r="BL64" s="15">
        <v>6.17</v>
      </c>
      <c r="BM64" s="15">
        <f t="shared" si="75"/>
        <v>5.3929999999999998</v>
      </c>
      <c r="BN64" s="9">
        <f t="shared" si="76"/>
        <v>0.65700000000000003</v>
      </c>
      <c r="BO64" s="10">
        <f t="shared" si="77"/>
        <v>0.77700000000000014</v>
      </c>
      <c r="BP64">
        <f t="shared" si="78"/>
        <v>0</v>
      </c>
      <c r="BQ64" s="93">
        <f t="shared" si="79"/>
        <v>1.3982869379014964</v>
      </c>
      <c r="BR64" s="93">
        <f t="shared" si="80"/>
        <v>1.4068522483940027</v>
      </c>
      <c r="BS64" s="93" t="str">
        <f>VLOOKUP(C64,'Koppeling locatie - aslocatie'!$A$2:$C$8139,2,FALSE)</f>
        <v>bema238</v>
      </c>
      <c r="BT64" s="93">
        <f>VLOOKUP($BS64,aslocaties_v01!$C$3:$AA$500,MATCH($K$3/10,aslocaties_v01!$C$2:$X$2),FALSE)</f>
        <v>4.24</v>
      </c>
      <c r="BU64" s="93">
        <f>VLOOKUP(BS64,aslocaties_v01!$C$3:$AA$500,MATCH($K$3,aslocaties_v01!$C$2:$X$2),FALSE)</f>
        <v>4.6989999999999998</v>
      </c>
      <c r="BV64" s="93">
        <f>VLOOKUP(BS64,aslocaties_v01!$C$3:$AA$500,MATCH($K$3*10,aslocaties_v01!$C$2:$Y$2),FALSE)</f>
        <v>5.1760000000000002</v>
      </c>
      <c r="BW64" s="93">
        <f t="shared" si="81"/>
        <v>0.45899999999999963</v>
      </c>
      <c r="BX64" s="93">
        <f t="shared" si="82"/>
        <v>0.47700000000000031</v>
      </c>
      <c r="BY64" s="94">
        <f t="shared" si="83"/>
        <v>1.7130620985012612E-2</v>
      </c>
      <c r="BZ64" s="94">
        <f t="shared" si="84"/>
        <v>8.3160083160074283E-3</v>
      </c>
      <c r="CA64" s="94">
        <f t="shared" si="85"/>
        <v>3.8999999999999702E-2</v>
      </c>
      <c r="CB64">
        <f t="shared" si="86"/>
        <v>4.7000000000000597E-2</v>
      </c>
      <c r="CC64" s="58">
        <f t="shared" si="87"/>
        <v>5.1000000000000156E-2</v>
      </c>
      <c r="CD64" s="95" t="b">
        <f t="shared" si="88"/>
        <v>0</v>
      </c>
      <c r="CE64" s="96" t="b">
        <f t="shared" si="89"/>
        <v>1</v>
      </c>
      <c r="CF64" t="b">
        <f t="shared" si="90"/>
        <v>1</v>
      </c>
      <c r="CG64" t="b">
        <f t="shared" si="91"/>
        <v>1</v>
      </c>
      <c r="CH64" s="84" t="b">
        <f t="shared" si="92"/>
        <v>1</v>
      </c>
      <c r="CI64">
        <f t="shared" si="93"/>
        <v>1.0649999999999999</v>
      </c>
      <c r="CJ64" t="b">
        <f t="shared" si="94"/>
        <v>1</v>
      </c>
      <c r="CK64" t="b">
        <f t="shared" si="95"/>
        <v>1</v>
      </c>
      <c r="CL64" s="84" t="b">
        <f t="shared" si="115"/>
        <v>1</v>
      </c>
      <c r="CM64">
        <f t="shared" si="96"/>
        <v>3.4079999999999999</v>
      </c>
      <c r="CN64" t="b">
        <f t="shared" si="97"/>
        <v>1</v>
      </c>
      <c r="CO64" s="84">
        <f t="shared" si="98"/>
        <v>5.8779493198507282E-2</v>
      </c>
      <c r="CP64" t="b">
        <f t="shared" si="99"/>
        <v>1</v>
      </c>
      <c r="CQ64" s="96" t="b">
        <f t="shared" si="100"/>
        <v>1</v>
      </c>
      <c r="CR64" t="b">
        <f t="shared" si="101"/>
        <v>1</v>
      </c>
      <c r="CS64" t="b">
        <f t="shared" si="102"/>
        <v>1</v>
      </c>
      <c r="CT64" t="b">
        <f t="shared" si="103"/>
        <v>1</v>
      </c>
      <c r="CU64" t="b">
        <f t="shared" si="104"/>
        <v>1</v>
      </c>
      <c r="CV64" s="84" t="b">
        <f t="shared" si="105"/>
        <v>1</v>
      </c>
      <c r="CW64" t="b">
        <f t="shared" si="106"/>
        <v>1</v>
      </c>
      <c r="CX64" t="b">
        <f t="shared" si="107"/>
        <v>1</v>
      </c>
      <c r="CY64" t="b">
        <f t="shared" si="108"/>
        <v>1</v>
      </c>
      <c r="CZ64" t="b">
        <f t="shared" si="109"/>
        <v>1</v>
      </c>
      <c r="DA64" s="84">
        <f t="shared" si="110"/>
        <v>0</v>
      </c>
      <c r="DB64" t="b">
        <f t="shared" si="111"/>
        <v>0</v>
      </c>
    </row>
    <row r="65" spans="1:106">
      <c r="A65" s="9">
        <v>1010</v>
      </c>
      <c r="B65" s="3">
        <v>2</v>
      </c>
      <c r="C65" s="3" t="s">
        <v>1358</v>
      </c>
      <c r="D65" s="3" t="str">
        <f t="shared" si="58"/>
        <v>BM_1_35-1_dk_0032</v>
      </c>
      <c r="E65" s="3" t="str">
        <f t="shared" si="59"/>
        <v>0032</v>
      </c>
      <c r="F65" s="3">
        <v>130425.25</v>
      </c>
      <c r="G65" s="15">
        <v>413292.03100000002</v>
      </c>
      <c r="H65" s="35" t="str">
        <f t="shared" si="60"/>
        <v>ja</v>
      </c>
      <c r="I65" s="42">
        <v>3</v>
      </c>
      <c r="J65" s="20" t="s">
        <v>370</v>
      </c>
      <c r="K65" s="21">
        <v>10000</v>
      </c>
      <c r="L65" s="28">
        <f t="shared" si="112"/>
        <v>1</v>
      </c>
      <c r="M65" s="28">
        <f t="shared" si="113"/>
        <v>1</v>
      </c>
      <c r="N65" s="56">
        <f t="shared" si="61"/>
        <v>10000</v>
      </c>
      <c r="O65" s="33">
        <f t="shared" si="114"/>
        <v>120.62870605705663</v>
      </c>
      <c r="P65" s="37">
        <f t="shared" si="62"/>
        <v>80.266605185468123</v>
      </c>
      <c r="Q65" s="9" t="s">
        <v>12</v>
      </c>
      <c r="R65" s="55" t="s">
        <v>12</v>
      </c>
      <c r="S65" s="55">
        <v>3.718</v>
      </c>
      <c r="T65" s="55">
        <v>4.0039999999999996</v>
      </c>
      <c r="U65" s="55">
        <v>4.2679999999999998</v>
      </c>
      <c r="V65" s="3">
        <v>4.484</v>
      </c>
      <c r="W65" s="3">
        <v>4.7290000000000001</v>
      </c>
      <c r="X65" s="3" t="s">
        <v>12</v>
      </c>
      <c r="Y65" s="3">
        <v>5.2089999999999996</v>
      </c>
      <c r="Z65" s="15" t="s">
        <v>12</v>
      </c>
      <c r="AA65" s="10">
        <f t="shared" si="63"/>
        <v>4.7290000000000001</v>
      </c>
      <c r="AB65" s="9">
        <f t="shared" si="64"/>
        <v>0.4610000000000003</v>
      </c>
      <c r="AC65" s="10">
        <f t="shared" si="65"/>
        <v>0.47999999999999954</v>
      </c>
      <c r="AD65" s="9" t="s">
        <v>12</v>
      </c>
      <c r="AE65" s="55" t="s">
        <v>12</v>
      </c>
      <c r="AF65" s="55">
        <v>0.76100000000000001</v>
      </c>
      <c r="AG65" s="55">
        <v>0.83199999999999996</v>
      </c>
      <c r="AH65" s="55">
        <v>0.91</v>
      </c>
      <c r="AI65" s="3">
        <v>0.98299999999999998</v>
      </c>
      <c r="AJ65" s="3">
        <v>1.0669999999999999</v>
      </c>
      <c r="AK65" s="3" t="s">
        <v>12</v>
      </c>
      <c r="AL65" s="3">
        <v>1.228</v>
      </c>
      <c r="AM65" s="15" t="s">
        <v>12</v>
      </c>
      <c r="AN65" s="10">
        <f t="shared" si="66"/>
        <v>1.0669999999999999</v>
      </c>
      <c r="AO65" s="9">
        <f t="shared" si="67"/>
        <v>0.15699999999999992</v>
      </c>
      <c r="AP65" s="10">
        <f t="shared" si="68"/>
        <v>0.16100000000000003</v>
      </c>
      <c r="AQ65" s="9" t="s">
        <v>12</v>
      </c>
      <c r="AR65" s="55" t="s">
        <v>12</v>
      </c>
      <c r="AS65" s="55">
        <v>2.9180000000000001</v>
      </c>
      <c r="AT65" s="55">
        <v>3.04</v>
      </c>
      <c r="AU65" s="55">
        <v>3.173</v>
      </c>
      <c r="AV65" s="3">
        <v>3.2919999999999998</v>
      </c>
      <c r="AW65" s="3">
        <v>3.41</v>
      </c>
      <c r="AX65" s="3" t="s">
        <v>12</v>
      </c>
      <c r="AY65" s="3">
        <v>3.633</v>
      </c>
      <c r="AZ65" s="15" t="s">
        <v>12</v>
      </c>
      <c r="BA65" s="10">
        <f t="shared" si="69"/>
        <v>3.41</v>
      </c>
      <c r="BB65" s="9">
        <f t="shared" si="70"/>
        <v>0.2370000000000001</v>
      </c>
      <c r="BC65" s="10">
        <f t="shared" si="71"/>
        <v>0.22299999999999986</v>
      </c>
      <c r="BD65" s="9">
        <v>4.7549999999999999</v>
      </c>
      <c r="BE65" s="3">
        <v>5.4050000000000002</v>
      </c>
      <c r="BF65" s="15">
        <v>6.1660000000000004</v>
      </c>
      <c r="BG65" s="15">
        <f t="shared" si="72"/>
        <v>5.4050000000000002</v>
      </c>
      <c r="BH65" s="9">
        <f t="shared" si="73"/>
        <v>0.65000000000000036</v>
      </c>
      <c r="BI65" s="10">
        <f t="shared" si="74"/>
        <v>0.76100000000000012</v>
      </c>
      <c r="BJ65" s="9">
        <v>4.7169999999999996</v>
      </c>
      <c r="BK65" s="3">
        <v>5.3710000000000004</v>
      </c>
      <c r="BL65" s="15">
        <v>6.1440000000000001</v>
      </c>
      <c r="BM65" s="15">
        <f t="shared" si="75"/>
        <v>5.3710000000000004</v>
      </c>
      <c r="BN65" s="9">
        <f t="shared" si="76"/>
        <v>0.6540000000000008</v>
      </c>
      <c r="BO65" s="10">
        <f t="shared" si="77"/>
        <v>0.77299999999999969</v>
      </c>
      <c r="BP65">
        <f t="shared" si="78"/>
        <v>0</v>
      </c>
      <c r="BQ65" s="93">
        <f t="shared" si="79"/>
        <v>1.4099783080260302</v>
      </c>
      <c r="BR65" s="93">
        <f t="shared" si="80"/>
        <v>1.4186550976138836</v>
      </c>
      <c r="BS65" s="93" t="str">
        <f>VLOOKUP(C65,'Koppeling locatie - aslocatie'!$A$2:$C$8139,2,FALSE)</f>
        <v>bema238</v>
      </c>
      <c r="BT65" s="93">
        <f>VLOOKUP($BS65,aslocaties_v01!$C$3:$AA$500,MATCH($K$3/10,aslocaties_v01!$C$2:$X$2),FALSE)</f>
        <v>4.24</v>
      </c>
      <c r="BU65" s="93">
        <f>VLOOKUP(BS65,aslocaties_v01!$C$3:$AA$500,MATCH($K$3,aslocaties_v01!$C$2:$X$2),FALSE)</f>
        <v>4.6989999999999998</v>
      </c>
      <c r="BV65" s="93">
        <f>VLOOKUP(BS65,aslocaties_v01!$C$3:$AA$500,MATCH($K$3*10,aslocaties_v01!$C$2:$Y$2),FALSE)</f>
        <v>5.1760000000000002</v>
      </c>
      <c r="BW65" s="93">
        <f t="shared" si="81"/>
        <v>0.45899999999999963</v>
      </c>
      <c r="BX65" s="93">
        <f t="shared" si="82"/>
        <v>0.47700000000000031</v>
      </c>
      <c r="BY65" s="94">
        <f t="shared" si="83"/>
        <v>4.3383947939277245E-3</v>
      </c>
      <c r="BZ65" s="94">
        <f t="shared" si="84"/>
        <v>6.2499999999984235E-3</v>
      </c>
      <c r="CA65" s="94">
        <f t="shared" si="85"/>
        <v>2.7999999999999581E-2</v>
      </c>
      <c r="CB65">
        <f t="shared" si="86"/>
        <v>3.0000000000000249E-2</v>
      </c>
      <c r="CC65" s="58">
        <f t="shared" si="87"/>
        <v>3.2999999999999474E-2</v>
      </c>
      <c r="CD65" s="95" t="b">
        <f t="shared" si="88"/>
        <v>0</v>
      </c>
      <c r="CE65" s="96" t="b">
        <f t="shared" si="89"/>
        <v>1</v>
      </c>
      <c r="CF65" t="b">
        <f t="shared" si="90"/>
        <v>1</v>
      </c>
      <c r="CG65" t="b">
        <f t="shared" si="91"/>
        <v>1</v>
      </c>
      <c r="CH65" s="84" t="b">
        <f t="shared" si="92"/>
        <v>1</v>
      </c>
      <c r="CI65">
        <f t="shared" si="93"/>
        <v>1.0669999999999999</v>
      </c>
      <c r="CJ65" t="b">
        <f t="shared" si="94"/>
        <v>1</v>
      </c>
      <c r="CK65" t="b">
        <f t="shared" si="95"/>
        <v>1</v>
      </c>
      <c r="CL65" s="84" t="b">
        <f t="shared" si="115"/>
        <v>1</v>
      </c>
      <c r="CM65">
        <f t="shared" si="96"/>
        <v>3.41</v>
      </c>
      <c r="CN65" t="b">
        <f t="shared" si="97"/>
        <v>1</v>
      </c>
      <c r="CO65" s="84">
        <f t="shared" si="98"/>
        <v>5.882081844620865E-2</v>
      </c>
      <c r="CP65" t="b">
        <f t="shared" si="99"/>
        <v>1</v>
      </c>
      <c r="CQ65" s="96" t="b">
        <f t="shared" si="100"/>
        <v>1</v>
      </c>
      <c r="CR65" t="b">
        <f t="shared" si="101"/>
        <v>1</v>
      </c>
      <c r="CS65" t="b">
        <f t="shared" si="102"/>
        <v>1</v>
      </c>
      <c r="CT65" t="b">
        <f t="shared" si="103"/>
        <v>1</v>
      </c>
      <c r="CU65" t="b">
        <f t="shared" si="104"/>
        <v>1</v>
      </c>
      <c r="CV65" s="84" t="b">
        <f t="shared" si="105"/>
        <v>1</v>
      </c>
      <c r="CW65" t="b">
        <f t="shared" si="106"/>
        <v>1</v>
      </c>
      <c r="CX65" t="b">
        <f t="shared" si="107"/>
        <v>1</v>
      </c>
      <c r="CY65" t="b">
        <f t="shared" si="108"/>
        <v>1</v>
      </c>
      <c r="CZ65" t="b">
        <f t="shared" si="109"/>
        <v>1</v>
      </c>
      <c r="DA65" s="84">
        <f t="shared" si="110"/>
        <v>0</v>
      </c>
      <c r="DB65" t="b">
        <f t="shared" si="111"/>
        <v>0</v>
      </c>
    </row>
    <row r="66" spans="1:106">
      <c r="A66" s="9">
        <v>1011</v>
      </c>
      <c r="B66" s="3">
        <v>2</v>
      </c>
      <c r="C66" s="3" t="s">
        <v>1359</v>
      </c>
      <c r="D66" s="3" t="str">
        <f t="shared" si="58"/>
        <v>BM_1_35-1_dk_0033</v>
      </c>
      <c r="E66" s="3" t="str">
        <f t="shared" si="59"/>
        <v>0033</v>
      </c>
      <c r="F66" s="3">
        <v>130345.242</v>
      </c>
      <c r="G66" s="15">
        <v>413298.46899999998</v>
      </c>
      <c r="H66" s="35" t="str">
        <f t="shared" si="60"/>
        <v>ja</v>
      </c>
      <c r="I66" s="42">
        <v>3</v>
      </c>
      <c r="J66" s="20" t="s">
        <v>370</v>
      </c>
      <c r="K66" s="21">
        <v>10000</v>
      </c>
      <c r="L66" s="28">
        <f t="shared" si="112"/>
        <v>1</v>
      </c>
      <c r="M66" s="28">
        <f t="shared" si="113"/>
        <v>1</v>
      </c>
      <c r="N66" s="56">
        <f t="shared" si="61"/>
        <v>10000</v>
      </c>
      <c r="O66" s="33">
        <f t="shared" si="114"/>
        <v>80.266605185468123</v>
      </c>
      <c r="P66" s="37">
        <f t="shared" si="62"/>
        <v>120.29656703747158</v>
      </c>
      <c r="Q66" s="9" t="s">
        <v>12</v>
      </c>
      <c r="R66" s="55" t="s">
        <v>12</v>
      </c>
      <c r="S66" s="55">
        <v>3.71</v>
      </c>
      <c r="T66" s="55">
        <v>3.9950000000000001</v>
      </c>
      <c r="U66" s="55">
        <v>4.2560000000000002</v>
      </c>
      <c r="V66" s="3">
        <v>4.4749999999999996</v>
      </c>
      <c r="W66" s="3">
        <v>4.72</v>
      </c>
      <c r="X66" s="3" t="s">
        <v>12</v>
      </c>
      <c r="Y66" s="3">
        <v>5.1989999999999998</v>
      </c>
      <c r="Z66" s="15" t="s">
        <v>12</v>
      </c>
      <c r="AA66" s="10">
        <f t="shared" si="63"/>
        <v>4.72</v>
      </c>
      <c r="AB66" s="9">
        <f t="shared" si="64"/>
        <v>0.46399999999999952</v>
      </c>
      <c r="AC66" s="10">
        <f t="shared" si="65"/>
        <v>0.47900000000000009</v>
      </c>
      <c r="AD66" s="9" t="s">
        <v>12</v>
      </c>
      <c r="AE66" s="55" t="s">
        <v>12</v>
      </c>
      <c r="AF66" s="55">
        <v>0.76200000000000001</v>
      </c>
      <c r="AG66" s="55">
        <v>0.83199999999999996</v>
      </c>
      <c r="AH66" s="55">
        <v>0.91</v>
      </c>
      <c r="AI66" s="3">
        <v>0.98399999999999999</v>
      </c>
      <c r="AJ66" s="3">
        <v>1.0680000000000001</v>
      </c>
      <c r="AK66" s="3" t="s">
        <v>12</v>
      </c>
      <c r="AL66" s="3">
        <v>1.2290000000000001</v>
      </c>
      <c r="AM66" s="15" t="s">
        <v>12</v>
      </c>
      <c r="AN66" s="10">
        <f t="shared" si="66"/>
        <v>1.0680000000000001</v>
      </c>
      <c r="AO66" s="9">
        <f t="shared" si="67"/>
        <v>0.15800000000000003</v>
      </c>
      <c r="AP66" s="10">
        <f t="shared" si="68"/>
        <v>0.16100000000000003</v>
      </c>
      <c r="AQ66" s="9" t="s">
        <v>12</v>
      </c>
      <c r="AR66" s="55" t="s">
        <v>12</v>
      </c>
      <c r="AS66" s="55">
        <v>2.92</v>
      </c>
      <c r="AT66" s="55">
        <v>3.0409999999999999</v>
      </c>
      <c r="AU66" s="55">
        <v>3.1739999999999999</v>
      </c>
      <c r="AV66" s="3">
        <v>3.2930000000000001</v>
      </c>
      <c r="AW66" s="3">
        <v>3.4119999999999999</v>
      </c>
      <c r="AX66" s="3" t="s">
        <v>12</v>
      </c>
      <c r="AY66" s="3">
        <v>3.6339999999999999</v>
      </c>
      <c r="AZ66" s="15" t="s">
        <v>12</v>
      </c>
      <c r="BA66" s="10">
        <f t="shared" si="69"/>
        <v>3.4119999999999999</v>
      </c>
      <c r="BB66" s="9">
        <f t="shared" si="70"/>
        <v>0.23799999999999999</v>
      </c>
      <c r="BC66" s="10">
        <f t="shared" si="71"/>
        <v>0.22199999999999998</v>
      </c>
      <c r="BD66" s="9">
        <v>4.7489999999999997</v>
      </c>
      <c r="BE66" s="3">
        <v>5.4</v>
      </c>
      <c r="BF66" s="15">
        <v>6.1619999999999999</v>
      </c>
      <c r="BG66" s="15">
        <f t="shared" si="72"/>
        <v>5.4</v>
      </c>
      <c r="BH66" s="9">
        <f t="shared" si="73"/>
        <v>0.65100000000000069</v>
      </c>
      <c r="BI66" s="10">
        <f t="shared" si="74"/>
        <v>0.76199999999999957</v>
      </c>
      <c r="BJ66" s="9">
        <v>4.7110000000000003</v>
      </c>
      <c r="BK66" s="3">
        <v>5.3659999999999997</v>
      </c>
      <c r="BL66" s="15">
        <v>6.141</v>
      </c>
      <c r="BM66" s="15">
        <f t="shared" si="75"/>
        <v>5.3659999999999997</v>
      </c>
      <c r="BN66" s="9">
        <f t="shared" si="76"/>
        <v>0.65499999999999936</v>
      </c>
      <c r="BO66" s="10">
        <f t="shared" si="77"/>
        <v>0.77500000000000036</v>
      </c>
      <c r="BP66">
        <f t="shared" si="78"/>
        <v>0</v>
      </c>
      <c r="BQ66" s="93">
        <f t="shared" si="79"/>
        <v>1.4030172413793132</v>
      </c>
      <c r="BR66" s="93">
        <f t="shared" si="80"/>
        <v>1.4116379310344829</v>
      </c>
      <c r="BS66" s="93" t="str">
        <f>VLOOKUP(C66,'Koppeling locatie - aslocatie'!$A$2:$C$8139,2,FALSE)</f>
        <v>bema238</v>
      </c>
      <c r="BT66" s="93">
        <f>VLOOKUP($BS66,aslocaties_v01!$C$3:$AA$500,MATCH($K$3/10,aslocaties_v01!$C$2:$X$2),FALSE)</f>
        <v>4.24</v>
      </c>
      <c r="BU66" s="93">
        <f>VLOOKUP(BS66,aslocaties_v01!$C$3:$AA$500,MATCH($K$3,aslocaties_v01!$C$2:$X$2),FALSE)</f>
        <v>4.6989999999999998</v>
      </c>
      <c r="BV66" s="93">
        <f>VLOOKUP(BS66,aslocaties_v01!$C$3:$AA$500,MATCH($K$3*10,aslocaties_v01!$C$2:$Y$2),FALSE)</f>
        <v>5.1760000000000002</v>
      </c>
      <c r="BW66" s="93">
        <f t="shared" si="81"/>
        <v>0.45899999999999963</v>
      </c>
      <c r="BX66" s="93">
        <f t="shared" si="82"/>
        <v>0.47700000000000031</v>
      </c>
      <c r="BY66" s="94">
        <f t="shared" si="83"/>
        <v>1.0775862068965303E-2</v>
      </c>
      <c r="BZ66" s="94">
        <f t="shared" si="84"/>
        <v>4.1753653444671635E-3</v>
      </c>
      <c r="CA66" s="94">
        <f t="shared" si="85"/>
        <v>1.6000000000000014E-2</v>
      </c>
      <c r="CB66">
        <f t="shared" si="86"/>
        <v>2.0999999999999908E-2</v>
      </c>
      <c r="CC66" s="58">
        <f t="shared" si="87"/>
        <v>2.2999999999999687E-2</v>
      </c>
      <c r="CD66" s="95" t="b">
        <f t="shared" si="88"/>
        <v>0</v>
      </c>
      <c r="CE66" s="96" t="b">
        <f t="shared" si="89"/>
        <v>1</v>
      </c>
      <c r="CF66" t="b">
        <f t="shared" si="90"/>
        <v>1</v>
      </c>
      <c r="CG66" t="b">
        <f t="shared" si="91"/>
        <v>1</v>
      </c>
      <c r="CH66" s="84" t="b">
        <f t="shared" si="92"/>
        <v>1</v>
      </c>
      <c r="CI66">
        <f t="shared" si="93"/>
        <v>1.0680000000000001</v>
      </c>
      <c r="CJ66" t="b">
        <f t="shared" si="94"/>
        <v>1</v>
      </c>
      <c r="CK66" t="b">
        <f t="shared" si="95"/>
        <v>1</v>
      </c>
      <c r="CL66" s="84" t="b">
        <f t="shared" si="115"/>
        <v>1</v>
      </c>
      <c r="CM66">
        <f t="shared" si="96"/>
        <v>3.4119999999999999</v>
      </c>
      <c r="CN66" t="b">
        <f t="shared" si="97"/>
        <v>1</v>
      </c>
      <c r="CO66" s="84">
        <f t="shared" si="98"/>
        <v>5.8806943754766007E-2</v>
      </c>
      <c r="CP66" t="b">
        <f t="shared" si="99"/>
        <v>1</v>
      </c>
      <c r="CQ66" s="96" t="b">
        <f t="shared" si="100"/>
        <v>1</v>
      </c>
      <c r="CR66" t="b">
        <f t="shared" si="101"/>
        <v>1</v>
      </c>
      <c r="CS66" t="b">
        <f t="shared" si="102"/>
        <v>1</v>
      </c>
      <c r="CT66" t="b">
        <f t="shared" si="103"/>
        <v>1</v>
      </c>
      <c r="CU66" t="b">
        <f t="shared" si="104"/>
        <v>1</v>
      </c>
      <c r="CV66" s="84" t="b">
        <f t="shared" si="105"/>
        <v>1</v>
      </c>
      <c r="CW66" t="b">
        <f t="shared" si="106"/>
        <v>1</v>
      </c>
      <c r="CX66" t="b">
        <f t="shared" si="107"/>
        <v>1</v>
      </c>
      <c r="CY66" t="b">
        <f t="shared" si="108"/>
        <v>1</v>
      </c>
      <c r="CZ66" t="b">
        <f t="shared" si="109"/>
        <v>1</v>
      </c>
      <c r="DA66" s="84">
        <f t="shared" si="110"/>
        <v>0</v>
      </c>
      <c r="DB66" t="b">
        <f t="shared" si="111"/>
        <v>0</v>
      </c>
    </row>
    <row r="67" spans="1:106">
      <c r="A67" s="9">
        <v>1012</v>
      </c>
      <c r="B67" s="3">
        <v>2</v>
      </c>
      <c r="C67" s="3" t="s">
        <v>1360</v>
      </c>
      <c r="D67" s="3" t="str">
        <f t="shared" ref="D67:D98" si="116">IF(ISERROR(FIND("_",C67)),C67,LEFT(C67,LEN(C67)-LEN(RIGHT(C67,LEN(C67)-FIND("~",SUBSTITUTE(C67,"_","~",LEN(C67)-LEN(SUBSTITUTE(C67,"_",""))))))) &amp; TEXT(INT(RIGHT(C67,LEN(C67)-FIND("~",SUBSTITUTE(C67,"_","~",LEN(C67)-LEN(SUBSTITUTE(C67,"_","")))))), "0000") )</f>
        <v>BM_1_35-1_dk_0034</v>
      </c>
      <c r="E67" s="3" t="str">
        <f t="shared" ref="E67:E98" si="117">TEXT(INT(RIGHT(C67,LEN(C67)-FIND("~",SUBSTITUTE(C67,"_","~",LEN(C67)-LEN(SUBSTITUTE(C67,"_","")))))), "0000")</f>
        <v>0034</v>
      </c>
      <c r="F67" s="3">
        <v>130225.43799999999</v>
      </c>
      <c r="G67" s="15">
        <v>413309.34399999998</v>
      </c>
      <c r="H67" s="35" t="str">
        <f t="shared" ref="H67:H98" si="118">IF(COUNTIF(C:C, "="&amp;C67)=1,"ja", "nee")</f>
        <v>ja</v>
      </c>
      <c r="I67" s="42">
        <v>5</v>
      </c>
      <c r="J67" s="20" t="s">
        <v>370</v>
      </c>
      <c r="K67" s="21">
        <v>10000</v>
      </c>
      <c r="L67" s="28">
        <f t="shared" si="112"/>
        <v>1</v>
      </c>
      <c r="M67" s="28">
        <f t="shared" si="113"/>
        <v>1</v>
      </c>
      <c r="N67" s="56">
        <f t="shared" ref="N67:N98" si="119">INT(K67/L67*M67)</f>
        <v>10000</v>
      </c>
      <c r="O67" s="33">
        <f t="shared" si="114"/>
        <v>120.29656703747158</v>
      </c>
      <c r="P67" s="37">
        <f t="shared" ref="P67:P98" si="120">SQRT((F67-F68)^2+(G67-G68)^2)</f>
        <v>80.125618905566824</v>
      </c>
      <c r="Q67" s="9" t="s">
        <v>12</v>
      </c>
      <c r="R67" s="55" t="s">
        <v>12</v>
      </c>
      <c r="S67" s="55">
        <v>3.7</v>
      </c>
      <c r="T67" s="55">
        <v>3.984</v>
      </c>
      <c r="U67" s="55">
        <v>4.2450000000000001</v>
      </c>
      <c r="V67" s="3">
        <v>4.46</v>
      </c>
      <c r="W67" s="3">
        <v>4.7089999999999996</v>
      </c>
      <c r="X67" s="3" t="s">
        <v>12</v>
      </c>
      <c r="Y67" s="3">
        <v>5.1829999999999998</v>
      </c>
      <c r="Z67" s="15" t="s">
        <v>12</v>
      </c>
      <c r="AA67" s="10">
        <f t="shared" ref="AA67:AA98" si="121">LOOKUP($K67,$Q$2:$Z$2,Q67:Z67)</f>
        <v>4.7089999999999996</v>
      </c>
      <c r="AB67" s="9">
        <f t="shared" ref="AB67:AB98" si="122">LOOKUP($K67,$Q$2:$Z$2,Q67:Z67)-LOOKUP(0.1*$K67,$Q$2:$Z$2,Q67:Z67)</f>
        <v>0.46399999999999952</v>
      </c>
      <c r="AC67" s="10">
        <f t="shared" ref="AC67:AC98" si="123">LOOKUP(10*$K67,$Q$2:$Z$2,Q67:Z67)-LOOKUP($K67,$Q$2:$Z$2,Q67:Z67)</f>
        <v>0.4740000000000002</v>
      </c>
      <c r="AD67" s="9" t="s">
        <v>12</v>
      </c>
      <c r="AE67" s="55" t="s">
        <v>12</v>
      </c>
      <c r="AF67" s="55">
        <v>0.74299999999999999</v>
      </c>
      <c r="AG67" s="55">
        <v>0.81100000000000005</v>
      </c>
      <c r="AH67" s="55">
        <v>0.88500000000000001</v>
      </c>
      <c r="AI67" s="3">
        <v>0.95799999999999996</v>
      </c>
      <c r="AJ67" s="3">
        <v>1.0409999999999999</v>
      </c>
      <c r="AK67" s="3" t="s">
        <v>12</v>
      </c>
      <c r="AL67" s="3">
        <v>1.202</v>
      </c>
      <c r="AM67" s="15" t="s">
        <v>12</v>
      </c>
      <c r="AN67" s="10">
        <f t="shared" ref="AN67:AN98" si="124">LOOKUP($K67,$Q$2:$Z$2,AD67:AM67)</f>
        <v>1.0409999999999999</v>
      </c>
      <c r="AO67" s="9">
        <f t="shared" ref="AO67:AO98" si="125">LOOKUP($K67,$Q$2:$Z$2,AD67:AM67)-LOOKUP(0.1*$K67,$Q$2:$Z$2,AD67:AM67)</f>
        <v>0.15599999999999992</v>
      </c>
      <c r="AP67" s="10">
        <f t="shared" ref="AP67:AP98" si="126">LOOKUP(10*$K67,$Q$2:$Z$2,AD67:AM67)-LOOKUP($K67,$Q$2:$Z$2,AD67:AM67)</f>
        <v>0.16100000000000003</v>
      </c>
      <c r="AQ67" s="9" t="s">
        <v>12</v>
      </c>
      <c r="AR67" s="55" t="s">
        <v>12</v>
      </c>
      <c r="AS67" s="55">
        <v>2.9089999999999998</v>
      </c>
      <c r="AT67" s="55">
        <v>3.0289999999999999</v>
      </c>
      <c r="AU67" s="55">
        <v>3.161</v>
      </c>
      <c r="AV67" s="3">
        <v>3.278</v>
      </c>
      <c r="AW67" s="3">
        <v>3.399</v>
      </c>
      <c r="AX67" s="3" t="s">
        <v>12</v>
      </c>
      <c r="AY67" s="3">
        <v>3.6259999999999999</v>
      </c>
      <c r="AZ67" s="15" t="s">
        <v>12</v>
      </c>
      <c r="BA67" s="10">
        <f t="shared" ref="BA67:BA98" si="127">LOOKUP($K67,$Q$2:$Z$2,AQ67:AZ67)</f>
        <v>3.399</v>
      </c>
      <c r="BB67" s="9">
        <f t="shared" ref="BB67:BB98" si="128">LOOKUP($K67,$Q$2:$Z$2,AQ67:AZ67)-LOOKUP(0.1*$K67,$Q$2:$Z$2,AQ67:AZ67)</f>
        <v>0.23799999999999999</v>
      </c>
      <c r="BC67" s="10">
        <f t="shared" ref="BC67:BC98" si="129">LOOKUP(10*$K67,$Q$2:$Z$2,AQ67:AZ67)-LOOKUP($K67,$Q$2:$Z$2,AQ67:AZ67)</f>
        <v>0.22699999999999987</v>
      </c>
      <c r="BD67" s="9">
        <v>4.7320000000000002</v>
      </c>
      <c r="BE67" s="3">
        <v>5.3810000000000002</v>
      </c>
      <c r="BF67" s="15">
        <v>6.141</v>
      </c>
      <c r="BG67" s="15">
        <f t="shared" ref="BG67:BG98" si="130">LOOKUP($N67,$BD$2:$BF$2,BD67:BF67)</f>
        <v>5.3810000000000002</v>
      </c>
      <c r="BH67" s="9">
        <f t="shared" ref="BH67:BH98" si="131">BE67-BD67</f>
        <v>0.64900000000000002</v>
      </c>
      <c r="BI67" s="10">
        <f t="shared" ref="BI67:BI98" si="132">BF67-BE67</f>
        <v>0.75999999999999979</v>
      </c>
      <c r="BJ67" s="9">
        <v>4.6970000000000001</v>
      </c>
      <c r="BK67" s="3">
        <v>5.3490000000000002</v>
      </c>
      <c r="BL67" s="15">
        <v>6.1219999999999999</v>
      </c>
      <c r="BM67" s="15">
        <f t="shared" ref="BM67:BM98" si="133">LOOKUP($N67,$BD$2:$BF$2,BJ67:BL67)</f>
        <v>5.3490000000000002</v>
      </c>
      <c r="BN67" s="9">
        <f t="shared" ref="BN67:BN98" si="134">BK67-BJ67</f>
        <v>0.65200000000000014</v>
      </c>
      <c r="BO67" s="10">
        <f t="shared" ref="BO67:BO98" si="135">BL67-BK67</f>
        <v>0.77299999999999969</v>
      </c>
      <c r="BP67">
        <f t="shared" ref="BP67:BP98" si="136">IF(AND(ISERROR(FIND("Fout",Q67)), ISERROR(FIND("Fout",AD67)), ISERROR(FIND("Fout",AQ67)), ISERROR(FIND( "Fout",BD67)), ISERROR(FIND( "Fout",BJ67))),0,1)</f>
        <v>0</v>
      </c>
      <c r="BQ67" s="93">
        <f t="shared" ref="BQ67:BQ98" si="137">IF(AB67=0, -1, BH67/AB67)</f>
        <v>1.3987068965517255</v>
      </c>
      <c r="BR67" s="93">
        <f t="shared" ref="BR67:BR98" si="138">IF(AB67=0,-1,BN67/AB67)</f>
        <v>1.4051724137931052</v>
      </c>
      <c r="BS67" s="93" t="str">
        <f>VLOOKUP(C67,'Koppeling locatie - aslocatie'!$A$2:$C$8139,2,FALSE)</f>
        <v>bema238</v>
      </c>
      <c r="BT67" s="93">
        <f>VLOOKUP($BS67,aslocaties_v01!$C$3:$AA$500,MATCH($K$3/10,aslocaties_v01!$C$2:$X$2),FALSE)</f>
        <v>4.24</v>
      </c>
      <c r="BU67" s="93">
        <f>VLOOKUP(BS67,aslocaties_v01!$C$3:$AA$500,MATCH($K$3,aslocaties_v01!$C$2:$X$2),FALSE)</f>
        <v>4.6989999999999998</v>
      </c>
      <c r="BV67" s="93">
        <f>VLOOKUP(BS67,aslocaties_v01!$C$3:$AA$500,MATCH($K$3*10,aslocaties_v01!$C$2:$Y$2),FALSE)</f>
        <v>5.1760000000000002</v>
      </c>
      <c r="BW67" s="93">
        <f t="shared" ref="BW67:BW98" si="139">BU67-BT67</f>
        <v>0.45899999999999963</v>
      </c>
      <c r="BX67" s="93">
        <f t="shared" ref="BX67:BX98" si="140">BV67-BU67</f>
        <v>0.47700000000000031</v>
      </c>
      <c r="BY67" s="94">
        <f t="shared" ref="BY67:BY98" si="141">IFERROR(ABS(1-BW67/AB67), 999)</f>
        <v>1.0775862068965303E-2</v>
      </c>
      <c r="BZ67" s="94">
        <f t="shared" ref="BZ67:BZ98" si="142">IFERROR(ABS(1-BX67/AC67), 999)</f>
        <v>6.3291139240508887E-3</v>
      </c>
      <c r="CA67" s="94">
        <f t="shared" ref="CA67:CA98" si="143">ABS(LOOKUP(0.1*$K67,$Q$2:$Z$2,Q67:Z67)-BT67)</f>
        <v>4.9999999999998934E-3</v>
      </c>
      <c r="CB67">
        <f t="shared" ref="CB67:CB98" si="144">ABS(LOOKUP($K67,$Q$2:$Z$2,Q67:Z67)-BU67)</f>
        <v>9.9999999999997868E-3</v>
      </c>
      <c r="CC67" s="58">
        <f t="shared" ref="CC67:CC98" si="145">ABS(LOOKUP(10*$K67,$Q$2:$Z$2,Q67:Z67)-BV67)</f>
        <v>6.9999999999996732E-3</v>
      </c>
      <c r="CD67" s="95" t="b">
        <f t="shared" ref="CD67:CD98" si="146">OR(BY67&gt;0.1,BZ67&gt;0.1, CA67&gt;=0.15, CB67&gt;=0.15, CC67&gt;=0.15)</f>
        <v>0</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1</v>
      </c>
      <c r="CI67">
        <f t="shared" ref="CI67:CI98" si="151">IF(CH67,AN67,"")</f>
        <v>1.0409999999999999</v>
      </c>
      <c r="CJ67" t="b">
        <f t="shared" ref="CJ67:CJ98" si="152">CI67&lt;AVERAGE(CI:CI)+3*STDEV(CI:CI)</f>
        <v>1</v>
      </c>
      <c r="CK67" t="b">
        <f t="shared" ref="CK67:CK98" si="153">AN67&lt;1.25</f>
        <v>1</v>
      </c>
      <c r="CL67" s="84" t="b">
        <f t="shared" si="115"/>
        <v>1</v>
      </c>
      <c r="CM67">
        <f t="shared" ref="CM67:CM98" si="154">IF(CL67,BA67,"")</f>
        <v>3.399</v>
      </c>
      <c r="CN67" t="b">
        <f t="shared" ref="CN67:CN98" si="155">CM67&lt;AVERAGE(CM:CM)+3*STDEV(CM:CM)</f>
        <v>1</v>
      </c>
      <c r="CO67" s="84">
        <f t="shared" ref="CO67:CO98" si="156">IF(BA67=0, -1, AN67/(1.56*BA67^2))</f>
        <v>5.7759550128807791E-2</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1</v>
      </c>
      <c r="CW67" t="b">
        <f t="shared" ref="CW67:CW98" si="164">IF(P67="-","-",ABS(BG68-BG67)&lt;P67*$CS$1)</f>
        <v>1</v>
      </c>
      <c r="CX67" t="b">
        <f t="shared" ref="CX67:CX98" si="165">IF(P67="-","-",ABS(BM68-BM67)&lt;P67*$CT$1)</f>
        <v>1</v>
      </c>
      <c r="CY67" t="b">
        <f t="shared" ref="CY67:CY98" si="166">IF(P67="-","-",ABS(AN68-AN67)&lt;P67*$CU$1)</f>
        <v>1</v>
      </c>
      <c r="CZ67" t="b">
        <f t="shared" ref="CZ67:CZ98" si="167">IF(P67="-","-",ABS(BA67-BA68)&lt;P67*$CV$1)</f>
        <v>1</v>
      </c>
      <c r="DA67" s="84">
        <f t="shared" ref="DA67:DA98" si="168">IFERROR(IF(AND(CQ67:CU67),0,1), 0)+IFERROR(IF(AND(CV67:CZ67),0,1),0)</f>
        <v>0</v>
      </c>
      <c r="DB67" t="b">
        <f t="shared" ref="DB67:DB98" si="169">AND(DA67&gt;0,CD67)</f>
        <v>0</v>
      </c>
    </row>
    <row r="68" spans="1:106">
      <c r="A68" s="9">
        <v>1013</v>
      </c>
      <c r="B68" s="3">
        <v>2</v>
      </c>
      <c r="C68" s="3" t="s">
        <v>1361</v>
      </c>
      <c r="D68" s="3" t="str">
        <f t="shared" si="116"/>
        <v>BM_1_35-1_dk_0035</v>
      </c>
      <c r="E68" s="3" t="str">
        <f t="shared" si="117"/>
        <v>0035</v>
      </c>
      <c r="F68" s="3">
        <v>130145.719</v>
      </c>
      <c r="G68" s="15">
        <v>413317.40600000002</v>
      </c>
      <c r="H68" s="35" t="str">
        <f t="shared" si="118"/>
        <v>ja</v>
      </c>
      <c r="I68" s="42">
        <v>5</v>
      </c>
      <c r="J68" s="20" t="s">
        <v>370</v>
      </c>
      <c r="K68" s="21">
        <v>10000</v>
      </c>
      <c r="L68" s="28">
        <f t="shared" ref="L68:L99" si="170">L67</f>
        <v>1</v>
      </c>
      <c r="M68" s="28">
        <f t="shared" ref="M68:M99" si="171">M67</f>
        <v>1</v>
      </c>
      <c r="N68" s="56">
        <f t="shared" si="119"/>
        <v>10000</v>
      </c>
      <c r="O68" s="33">
        <f t="shared" ref="O68:O99" si="172">SQRT((F67-F68)^2+(G67-G68)^2)</f>
        <v>80.125618905566824</v>
      </c>
      <c r="P68" s="37">
        <f t="shared" si="120"/>
        <v>120.21986468549734</v>
      </c>
      <c r="Q68" s="9" t="s">
        <v>12</v>
      </c>
      <c r="R68" s="55" t="s">
        <v>12</v>
      </c>
      <c r="S68" s="55">
        <v>3.6920000000000002</v>
      </c>
      <c r="T68" s="55">
        <v>3.9750000000000001</v>
      </c>
      <c r="U68" s="55">
        <v>4.2329999999999997</v>
      </c>
      <c r="V68" s="3">
        <v>4.45</v>
      </c>
      <c r="W68" s="3">
        <v>4.694</v>
      </c>
      <c r="X68" s="3" t="s">
        <v>12</v>
      </c>
      <c r="Y68" s="3">
        <v>5.1710000000000003</v>
      </c>
      <c r="Z68" s="15" t="s">
        <v>12</v>
      </c>
      <c r="AA68" s="10">
        <f t="shared" si="121"/>
        <v>4.694</v>
      </c>
      <c r="AB68" s="9">
        <f t="shared" si="122"/>
        <v>0.4610000000000003</v>
      </c>
      <c r="AC68" s="10">
        <f t="shared" si="123"/>
        <v>0.47700000000000031</v>
      </c>
      <c r="AD68" s="9" t="s">
        <v>12</v>
      </c>
      <c r="AE68" s="55" t="s">
        <v>12</v>
      </c>
      <c r="AF68" s="55">
        <v>0.76900000000000002</v>
      </c>
      <c r="AG68" s="55">
        <v>0.84</v>
      </c>
      <c r="AH68" s="55">
        <v>0.91800000000000004</v>
      </c>
      <c r="AI68" s="3">
        <v>0.99099999999999999</v>
      </c>
      <c r="AJ68" s="3">
        <v>1.0760000000000001</v>
      </c>
      <c r="AK68" s="3" t="s">
        <v>12</v>
      </c>
      <c r="AL68" s="3">
        <v>1.238</v>
      </c>
      <c r="AM68" s="15" t="s">
        <v>12</v>
      </c>
      <c r="AN68" s="10">
        <f t="shared" si="124"/>
        <v>1.0760000000000001</v>
      </c>
      <c r="AO68" s="9">
        <f t="shared" si="125"/>
        <v>0.15800000000000003</v>
      </c>
      <c r="AP68" s="10">
        <f t="shared" si="126"/>
        <v>0.16199999999999992</v>
      </c>
      <c r="AQ68" s="9" t="s">
        <v>12</v>
      </c>
      <c r="AR68" s="55" t="s">
        <v>12</v>
      </c>
      <c r="AS68" s="55">
        <v>2.944</v>
      </c>
      <c r="AT68" s="55">
        <v>3.0659999999999998</v>
      </c>
      <c r="AU68" s="55">
        <v>3.2</v>
      </c>
      <c r="AV68" s="3">
        <v>3.319</v>
      </c>
      <c r="AW68" s="3">
        <v>3.4390000000000001</v>
      </c>
      <c r="AX68" s="3" t="s">
        <v>12</v>
      </c>
      <c r="AY68" s="3">
        <v>3.665</v>
      </c>
      <c r="AZ68" s="15" t="s">
        <v>12</v>
      </c>
      <c r="BA68" s="10">
        <f t="shared" si="127"/>
        <v>3.4390000000000001</v>
      </c>
      <c r="BB68" s="9">
        <f t="shared" si="128"/>
        <v>0.23899999999999988</v>
      </c>
      <c r="BC68" s="10">
        <f t="shared" si="129"/>
        <v>0.22599999999999998</v>
      </c>
      <c r="BD68" s="9">
        <v>4.7409999999999997</v>
      </c>
      <c r="BE68" s="3">
        <v>5.3970000000000002</v>
      </c>
      <c r="BF68" s="15">
        <v>6.1669999999999998</v>
      </c>
      <c r="BG68" s="15">
        <f t="shared" si="130"/>
        <v>5.3970000000000002</v>
      </c>
      <c r="BH68" s="9">
        <f t="shared" si="131"/>
        <v>0.65600000000000058</v>
      </c>
      <c r="BI68" s="10">
        <f t="shared" si="132"/>
        <v>0.76999999999999957</v>
      </c>
      <c r="BJ68" s="9">
        <v>4.702</v>
      </c>
      <c r="BK68" s="3">
        <v>5.3620000000000001</v>
      </c>
      <c r="BL68" s="15">
        <v>6.1429999999999998</v>
      </c>
      <c r="BM68" s="15">
        <f t="shared" si="133"/>
        <v>5.3620000000000001</v>
      </c>
      <c r="BN68" s="9">
        <f t="shared" si="134"/>
        <v>0.66000000000000014</v>
      </c>
      <c r="BO68" s="10">
        <f t="shared" si="135"/>
        <v>0.78099999999999969</v>
      </c>
      <c r="BP68">
        <f t="shared" si="136"/>
        <v>0</v>
      </c>
      <c r="BQ68" s="93">
        <f t="shared" si="137"/>
        <v>1.4229934924078094</v>
      </c>
      <c r="BR68" s="93">
        <f t="shared" si="138"/>
        <v>1.431670281995661</v>
      </c>
      <c r="BS68" s="93" t="str">
        <f>VLOOKUP(C68,'Koppeling locatie - aslocatie'!$A$2:$C$8139,2,FALSE)</f>
        <v>bema238</v>
      </c>
      <c r="BT68" s="93">
        <f>VLOOKUP($BS68,aslocaties_v01!$C$3:$AA$500,MATCH($K$3/10,aslocaties_v01!$C$2:$X$2),FALSE)</f>
        <v>4.24</v>
      </c>
      <c r="BU68" s="93">
        <f>VLOOKUP(BS68,aslocaties_v01!$C$3:$AA$500,MATCH($K$3,aslocaties_v01!$C$2:$X$2),FALSE)</f>
        <v>4.6989999999999998</v>
      </c>
      <c r="BV68" s="93">
        <f>VLOOKUP(BS68,aslocaties_v01!$C$3:$AA$500,MATCH($K$3*10,aslocaties_v01!$C$2:$Y$2),FALSE)</f>
        <v>5.1760000000000002</v>
      </c>
      <c r="BW68" s="93">
        <f t="shared" si="139"/>
        <v>0.45899999999999963</v>
      </c>
      <c r="BX68" s="93">
        <f t="shared" si="140"/>
        <v>0.47700000000000031</v>
      </c>
      <c r="BY68" s="94">
        <f t="shared" si="141"/>
        <v>4.3383947939277245E-3</v>
      </c>
      <c r="BZ68" s="94">
        <f t="shared" si="142"/>
        <v>0</v>
      </c>
      <c r="CA68" s="94">
        <f t="shared" si="143"/>
        <v>7.0000000000005613E-3</v>
      </c>
      <c r="CB68">
        <f t="shared" si="144"/>
        <v>4.9999999999998934E-3</v>
      </c>
      <c r="CC68" s="58">
        <f t="shared" si="145"/>
        <v>4.9999999999998934E-3</v>
      </c>
      <c r="CD68" s="95" t="b">
        <f t="shared" si="146"/>
        <v>0</v>
      </c>
      <c r="CE68" s="96" t="b">
        <f t="shared" si="147"/>
        <v>1</v>
      </c>
      <c r="CF68" t="b">
        <f t="shared" si="148"/>
        <v>1</v>
      </c>
      <c r="CG68" t="b">
        <f t="shared" si="149"/>
        <v>1</v>
      </c>
      <c r="CH68" s="84" t="b">
        <f t="shared" si="150"/>
        <v>1</v>
      </c>
      <c r="CI68">
        <f t="shared" si="151"/>
        <v>1.0760000000000001</v>
      </c>
      <c r="CJ68" t="b">
        <f t="shared" si="152"/>
        <v>1</v>
      </c>
      <c r="CK68" t="b">
        <f t="shared" si="153"/>
        <v>1</v>
      </c>
      <c r="CL68" s="84" t="b">
        <f t="shared" ref="CL68:CL99" si="173">BA68&lt;AVERAGE(BA:BA)+2*STDEV(BA:BA)</f>
        <v>1</v>
      </c>
      <c r="CM68">
        <f t="shared" si="154"/>
        <v>3.4390000000000001</v>
      </c>
      <c r="CN68" t="b">
        <f t="shared" si="155"/>
        <v>1</v>
      </c>
      <c r="CO68" s="84">
        <f t="shared" si="156"/>
        <v>5.8320779677104889E-2</v>
      </c>
      <c r="CP68" t="b">
        <f t="shared" si="157"/>
        <v>1</v>
      </c>
      <c r="CQ68" s="96" t="b">
        <f t="shared" si="158"/>
        <v>1</v>
      </c>
      <c r="CR68" t="b">
        <f t="shared" si="159"/>
        <v>1</v>
      </c>
      <c r="CS68" t="b">
        <f t="shared" si="160"/>
        <v>1</v>
      </c>
      <c r="CT68" t="b">
        <f t="shared" si="161"/>
        <v>1</v>
      </c>
      <c r="CU68" t="b">
        <f t="shared" si="162"/>
        <v>1</v>
      </c>
      <c r="CV68" s="84" t="b">
        <f t="shared" si="163"/>
        <v>1</v>
      </c>
      <c r="CW68" t="b">
        <f t="shared" si="164"/>
        <v>1</v>
      </c>
      <c r="CX68" t="b">
        <f t="shared" si="165"/>
        <v>1</v>
      </c>
      <c r="CY68" t="b">
        <f t="shared" si="166"/>
        <v>1</v>
      </c>
      <c r="CZ68" t="b">
        <f t="shared" si="167"/>
        <v>1</v>
      </c>
      <c r="DA68" s="84">
        <f t="shared" si="168"/>
        <v>0</v>
      </c>
      <c r="DB68" t="b">
        <f t="shared" si="169"/>
        <v>0</v>
      </c>
    </row>
    <row r="69" spans="1:106">
      <c r="A69" s="9">
        <v>1014</v>
      </c>
      <c r="B69" s="3">
        <v>2</v>
      </c>
      <c r="C69" s="3" t="s">
        <v>1362</v>
      </c>
      <c r="D69" s="3" t="str">
        <f t="shared" si="116"/>
        <v>BM_1_35-1_dk_0036</v>
      </c>
      <c r="E69" s="3" t="str">
        <f t="shared" si="117"/>
        <v>0036</v>
      </c>
      <c r="F69" s="3">
        <v>130026.242</v>
      </c>
      <c r="G69" s="15">
        <v>413330.75</v>
      </c>
      <c r="H69" s="35" t="str">
        <f t="shared" si="118"/>
        <v>ja</v>
      </c>
      <c r="I69" s="42">
        <v>5</v>
      </c>
      <c r="J69" s="20" t="s">
        <v>370</v>
      </c>
      <c r="K69" s="21">
        <v>10000</v>
      </c>
      <c r="L69" s="28">
        <f t="shared" si="170"/>
        <v>1</v>
      </c>
      <c r="M69" s="28">
        <f t="shared" si="171"/>
        <v>1</v>
      </c>
      <c r="N69" s="56">
        <f t="shared" si="119"/>
        <v>10000</v>
      </c>
      <c r="O69" s="33">
        <f t="shared" si="172"/>
        <v>120.21986468549734</v>
      </c>
      <c r="P69" s="37">
        <f t="shared" si="120"/>
        <v>80.110534419637389</v>
      </c>
      <c r="Q69" s="9" t="s">
        <v>12</v>
      </c>
      <c r="R69" s="55" t="s">
        <v>12</v>
      </c>
      <c r="S69" s="55">
        <v>3.6779999999999999</v>
      </c>
      <c r="T69" s="55">
        <v>3.9609999999999999</v>
      </c>
      <c r="U69" s="55">
        <v>4.22</v>
      </c>
      <c r="V69" s="3">
        <v>4.4370000000000003</v>
      </c>
      <c r="W69" s="3">
        <v>4.6820000000000004</v>
      </c>
      <c r="X69" s="3" t="s">
        <v>12</v>
      </c>
      <c r="Y69" s="3">
        <v>5.1539999999999999</v>
      </c>
      <c r="Z69" s="15" t="s">
        <v>12</v>
      </c>
      <c r="AA69" s="10">
        <f t="shared" si="121"/>
        <v>4.6820000000000004</v>
      </c>
      <c r="AB69" s="9">
        <f t="shared" si="122"/>
        <v>0.46200000000000063</v>
      </c>
      <c r="AC69" s="10">
        <f t="shared" si="123"/>
        <v>0.47199999999999953</v>
      </c>
      <c r="AD69" s="9" t="s">
        <v>12</v>
      </c>
      <c r="AE69" s="55" t="s">
        <v>12</v>
      </c>
      <c r="AF69" s="55">
        <v>0.80600000000000005</v>
      </c>
      <c r="AG69" s="55">
        <v>0.88300000000000001</v>
      </c>
      <c r="AH69" s="55">
        <v>0.96699999999999997</v>
      </c>
      <c r="AI69" s="3">
        <v>1.046</v>
      </c>
      <c r="AJ69" s="3">
        <v>1.1339999999999999</v>
      </c>
      <c r="AK69" s="3" t="s">
        <v>12</v>
      </c>
      <c r="AL69" s="3">
        <v>1.302</v>
      </c>
      <c r="AM69" s="15" t="s">
        <v>12</v>
      </c>
      <c r="AN69" s="10">
        <f t="shared" si="124"/>
        <v>1.1339999999999999</v>
      </c>
      <c r="AO69" s="9">
        <f t="shared" si="125"/>
        <v>0.16699999999999993</v>
      </c>
      <c r="AP69" s="10">
        <f t="shared" si="126"/>
        <v>0.16800000000000015</v>
      </c>
      <c r="AQ69" s="9" t="s">
        <v>12</v>
      </c>
      <c r="AR69" s="55" t="s">
        <v>12</v>
      </c>
      <c r="AS69" s="55">
        <v>2.9980000000000002</v>
      </c>
      <c r="AT69" s="55">
        <v>3.1230000000000002</v>
      </c>
      <c r="AU69" s="55">
        <v>3.26</v>
      </c>
      <c r="AV69" s="3">
        <v>3.3820000000000001</v>
      </c>
      <c r="AW69" s="3">
        <v>3.5019999999999998</v>
      </c>
      <c r="AX69" s="3" t="s">
        <v>12</v>
      </c>
      <c r="AY69" s="3">
        <v>3.726</v>
      </c>
      <c r="AZ69" s="15" t="s">
        <v>12</v>
      </c>
      <c r="BA69" s="10">
        <f t="shared" si="127"/>
        <v>3.5019999999999998</v>
      </c>
      <c r="BB69" s="9">
        <f t="shared" si="128"/>
        <v>0.24199999999999999</v>
      </c>
      <c r="BC69" s="10">
        <f t="shared" si="129"/>
        <v>0.2240000000000002</v>
      </c>
      <c r="BD69" s="9">
        <v>4.7569999999999997</v>
      </c>
      <c r="BE69" s="3">
        <v>5.4269999999999996</v>
      </c>
      <c r="BF69" s="15">
        <v>6.2140000000000004</v>
      </c>
      <c r="BG69" s="15">
        <f t="shared" si="130"/>
        <v>5.4269999999999996</v>
      </c>
      <c r="BH69" s="9">
        <f t="shared" si="131"/>
        <v>0.66999999999999993</v>
      </c>
      <c r="BI69" s="10">
        <f t="shared" si="132"/>
        <v>0.78700000000000081</v>
      </c>
      <c r="BJ69" s="9">
        <v>4.7140000000000004</v>
      </c>
      <c r="BK69" s="3">
        <v>5.3869999999999996</v>
      </c>
      <c r="BL69" s="15">
        <v>6.1849999999999996</v>
      </c>
      <c r="BM69" s="15">
        <f t="shared" si="133"/>
        <v>5.3869999999999996</v>
      </c>
      <c r="BN69" s="9">
        <f t="shared" si="134"/>
        <v>0.67299999999999915</v>
      </c>
      <c r="BO69" s="10">
        <f t="shared" si="135"/>
        <v>0.79800000000000004</v>
      </c>
      <c r="BP69">
        <f t="shared" si="136"/>
        <v>0</v>
      </c>
      <c r="BQ69" s="93">
        <f t="shared" si="137"/>
        <v>1.4502164502164481</v>
      </c>
      <c r="BR69" s="93">
        <f t="shared" si="138"/>
        <v>1.4567099567099528</v>
      </c>
      <c r="BS69" s="93" t="str">
        <f>VLOOKUP(C69,'Koppeling locatie - aslocatie'!$A$2:$C$8139,2,FALSE)</f>
        <v>bema238</v>
      </c>
      <c r="BT69" s="93">
        <f>VLOOKUP($BS69,aslocaties_v01!$C$3:$AA$500,MATCH($K$3/10,aslocaties_v01!$C$2:$X$2),FALSE)</f>
        <v>4.24</v>
      </c>
      <c r="BU69" s="93">
        <f>VLOOKUP(BS69,aslocaties_v01!$C$3:$AA$500,MATCH($K$3,aslocaties_v01!$C$2:$X$2),FALSE)</f>
        <v>4.6989999999999998</v>
      </c>
      <c r="BV69" s="93">
        <f>VLOOKUP(BS69,aslocaties_v01!$C$3:$AA$500,MATCH($K$3*10,aslocaties_v01!$C$2:$Y$2),FALSE)</f>
        <v>5.1760000000000002</v>
      </c>
      <c r="BW69" s="93">
        <f t="shared" si="139"/>
        <v>0.45899999999999963</v>
      </c>
      <c r="BX69" s="93">
        <f t="shared" si="140"/>
        <v>0.47700000000000031</v>
      </c>
      <c r="BY69" s="94">
        <f t="shared" si="141"/>
        <v>6.4935064935086606E-3</v>
      </c>
      <c r="BZ69" s="94">
        <f t="shared" si="142"/>
        <v>1.0593220338984688E-2</v>
      </c>
      <c r="CA69" s="94">
        <f t="shared" si="143"/>
        <v>2.0000000000000462E-2</v>
      </c>
      <c r="CB69">
        <f t="shared" si="144"/>
        <v>1.699999999999946E-2</v>
      </c>
      <c r="CC69" s="58">
        <f t="shared" si="145"/>
        <v>2.2000000000000242E-2</v>
      </c>
      <c r="CD69" s="95" t="b">
        <f t="shared" si="146"/>
        <v>0</v>
      </c>
      <c r="CE69" s="96" t="b">
        <f t="shared" si="147"/>
        <v>1</v>
      </c>
      <c r="CF69" t="b">
        <f t="shared" si="148"/>
        <v>1</v>
      </c>
      <c r="CG69" t="b">
        <f t="shared" si="149"/>
        <v>1</v>
      </c>
      <c r="CH69" s="84" t="b">
        <f t="shared" si="150"/>
        <v>1</v>
      </c>
      <c r="CI69">
        <f t="shared" si="151"/>
        <v>1.1339999999999999</v>
      </c>
      <c r="CJ69" t="b">
        <f t="shared" si="152"/>
        <v>1</v>
      </c>
      <c r="CK69" t="b">
        <f t="shared" si="153"/>
        <v>1</v>
      </c>
      <c r="CL69" s="84" t="b">
        <f t="shared" si="173"/>
        <v>1</v>
      </c>
      <c r="CM69">
        <f t="shared" si="154"/>
        <v>3.5019999999999998</v>
      </c>
      <c r="CN69" t="b">
        <f t="shared" si="155"/>
        <v>1</v>
      </c>
      <c r="CO69" s="84">
        <f t="shared" si="156"/>
        <v>5.9272899529637865E-2</v>
      </c>
      <c r="CP69" t="b">
        <f t="shared" si="157"/>
        <v>1</v>
      </c>
      <c r="CQ69" s="96" t="b">
        <f t="shared" si="158"/>
        <v>1</v>
      </c>
      <c r="CR69" t="b">
        <f t="shared" si="159"/>
        <v>1</v>
      </c>
      <c r="CS69" t="b">
        <f t="shared" si="160"/>
        <v>1</v>
      </c>
      <c r="CT69" t="b">
        <f t="shared" si="161"/>
        <v>1</v>
      </c>
      <c r="CU69" t="b">
        <f t="shared" si="162"/>
        <v>1</v>
      </c>
      <c r="CV69" s="84" t="b">
        <f t="shared" si="163"/>
        <v>1</v>
      </c>
      <c r="CW69" t="b">
        <f t="shared" si="164"/>
        <v>1</v>
      </c>
      <c r="CX69" t="b">
        <f t="shared" si="165"/>
        <v>1</v>
      </c>
      <c r="CY69" t="b">
        <f t="shared" si="166"/>
        <v>1</v>
      </c>
      <c r="CZ69" t="b">
        <f t="shared" si="167"/>
        <v>1</v>
      </c>
      <c r="DA69" s="84">
        <f t="shared" si="168"/>
        <v>0</v>
      </c>
      <c r="DB69" t="b">
        <f t="shared" si="169"/>
        <v>0</v>
      </c>
    </row>
    <row r="70" spans="1:106">
      <c r="A70" s="9">
        <v>1015</v>
      </c>
      <c r="B70" s="3">
        <v>2</v>
      </c>
      <c r="C70" s="3" t="s">
        <v>1363</v>
      </c>
      <c r="D70" s="3" t="str">
        <f t="shared" si="116"/>
        <v>BM_1_35-1_dk_0037</v>
      </c>
      <c r="E70" s="3" t="str">
        <f t="shared" si="117"/>
        <v>0037</v>
      </c>
      <c r="F70" s="3">
        <v>129946.727</v>
      </c>
      <c r="G70" s="15">
        <v>413340.5</v>
      </c>
      <c r="H70" s="35" t="str">
        <f t="shared" si="118"/>
        <v>ja</v>
      </c>
      <c r="I70" s="42">
        <v>6</v>
      </c>
      <c r="J70" s="20" t="s">
        <v>370</v>
      </c>
      <c r="K70" s="21">
        <v>10000</v>
      </c>
      <c r="L70" s="28">
        <f t="shared" si="170"/>
        <v>1</v>
      </c>
      <c r="M70" s="28">
        <f t="shared" si="171"/>
        <v>1</v>
      </c>
      <c r="N70" s="56">
        <f t="shared" si="119"/>
        <v>10000</v>
      </c>
      <c r="O70" s="33">
        <f t="shared" si="172"/>
        <v>80.110534419637389</v>
      </c>
      <c r="P70" s="37">
        <f t="shared" si="120"/>
        <v>120.16915089157102</v>
      </c>
      <c r="Q70" s="9" t="s">
        <v>12</v>
      </c>
      <c r="R70" s="55" t="s">
        <v>12</v>
      </c>
      <c r="S70" s="55">
        <v>3.673</v>
      </c>
      <c r="T70" s="55">
        <v>3.956</v>
      </c>
      <c r="U70" s="55">
        <v>4.2149999999999999</v>
      </c>
      <c r="V70" s="3">
        <v>4.43</v>
      </c>
      <c r="W70" s="3">
        <v>4.6740000000000004</v>
      </c>
      <c r="X70" s="3" t="s">
        <v>12</v>
      </c>
      <c r="Y70" s="3">
        <v>5.149</v>
      </c>
      <c r="Z70" s="15" t="s">
        <v>12</v>
      </c>
      <c r="AA70" s="10">
        <f t="shared" si="121"/>
        <v>4.6740000000000004</v>
      </c>
      <c r="AB70" s="9">
        <f t="shared" si="122"/>
        <v>0.45900000000000052</v>
      </c>
      <c r="AC70" s="10">
        <f t="shared" si="123"/>
        <v>0.47499999999999964</v>
      </c>
      <c r="AD70" s="9" t="s">
        <v>12</v>
      </c>
      <c r="AE70" s="55" t="s">
        <v>12</v>
      </c>
      <c r="AF70" s="55">
        <v>0.81200000000000006</v>
      </c>
      <c r="AG70" s="55">
        <v>0.89</v>
      </c>
      <c r="AH70" s="55">
        <v>0.97499999999999998</v>
      </c>
      <c r="AI70" s="3">
        <v>1.0549999999999999</v>
      </c>
      <c r="AJ70" s="3">
        <v>1.143</v>
      </c>
      <c r="AK70" s="3" t="s">
        <v>12</v>
      </c>
      <c r="AL70" s="3">
        <v>1.3129999999999999</v>
      </c>
      <c r="AM70" s="15" t="s">
        <v>12</v>
      </c>
      <c r="AN70" s="10">
        <f t="shared" si="124"/>
        <v>1.143</v>
      </c>
      <c r="AO70" s="9">
        <f t="shared" si="125"/>
        <v>0.16800000000000004</v>
      </c>
      <c r="AP70" s="10">
        <f t="shared" si="126"/>
        <v>0.16999999999999993</v>
      </c>
      <c r="AQ70" s="9" t="s">
        <v>12</v>
      </c>
      <c r="AR70" s="55" t="s">
        <v>12</v>
      </c>
      <c r="AS70" s="55">
        <v>3.0070000000000001</v>
      </c>
      <c r="AT70" s="55">
        <v>3.133</v>
      </c>
      <c r="AU70" s="55">
        <v>3.27</v>
      </c>
      <c r="AV70" s="3">
        <v>3.3940000000000001</v>
      </c>
      <c r="AW70" s="3">
        <v>3.5139999999999998</v>
      </c>
      <c r="AX70" s="3" t="s">
        <v>12</v>
      </c>
      <c r="AY70" s="3">
        <v>3.7370000000000001</v>
      </c>
      <c r="AZ70" s="15" t="s">
        <v>12</v>
      </c>
      <c r="BA70" s="10">
        <f t="shared" si="127"/>
        <v>3.5139999999999998</v>
      </c>
      <c r="BB70" s="9">
        <f t="shared" si="128"/>
        <v>0.24399999999999977</v>
      </c>
      <c r="BC70" s="10">
        <f t="shared" si="129"/>
        <v>0.22300000000000031</v>
      </c>
      <c r="BD70" s="9">
        <v>4.7510000000000003</v>
      </c>
      <c r="BE70" s="3">
        <v>5.4219999999999997</v>
      </c>
      <c r="BF70" s="15">
        <v>6.21</v>
      </c>
      <c r="BG70" s="15">
        <f t="shared" si="130"/>
        <v>5.4219999999999997</v>
      </c>
      <c r="BH70" s="9">
        <f t="shared" si="131"/>
        <v>0.67099999999999937</v>
      </c>
      <c r="BI70" s="10">
        <f t="shared" si="132"/>
        <v>0.78800000000000026</v>
      </c>
      <c r="BJ70" s="9">
        <v>4.7080000000000002</v>
      </c>
      <c r="BK70" s="3">
        <v>5.3810000000000002</v>
      </c>
      <c r="BL70" s="15">
        <v>6.1779999999999999</v>
      </c>
      <c r="BM70" s="15">
        <f t="shared" si="133"/>
        <v>5.3810000000000002</v>
      </c>
      <c r="BN70" s="9">
        <f t="shared" si="134"/>
        <v>0.67300000000000004</v>
      </c>
      <c r="BO70" s="10">
        <f t="shared" si="135"/>
        <v>0.79699999999999971</v>
      </c>
      <c r="BP70">
        <f t="shared" si="136"/>
        <v>0</v>
      </c>
      <c r="BQ70" s="93">
        <f t="shared" si="137"/>
        <v>1.4618736383442235</v>
      </c>
      <c r="BR70" s="93">
        <f t="shared" si="138"/>
        <v>1.4662309368191706</v>
      </c>
      <c r="BS70" s="93" t="str">
        <f>VLOOKUP(C70,'Koppeling locatie - aslocatie'!$A$2:$C$8139,2,FALSE)</f>
        <v>bema238</v>
      </c>
      <c r="BT70" s="93">
        <f>VLOOKUP($BS70,aslocaties_v01!$C$3:$AA$500,MATCH($K$3/10,aslocaties_v01!$C$2:$X$2),FALSE)</f>
        <v>4.24</v>
      </c>
      <c r="BU70" s="93">
        <f>VLOOKUP(BS70,aslocaties_v01!$C$3:$AA$500,MATCH($K$3,aslocaties_v01!$C$2:$X$2),FALSE)</f>
        <v>4.6989999999999998</v>
      </c>
      <c r="BV70" s="93">
        <f>VLOOKUP(BS70,aslocaties_v01!$C$3:$AA$500,MATCH($K$3*10,aslocaties_v01!$C$2:$Y$2),FALSE)</f>
        <v>5.1760000000000002</v>
      </c>
      <c r="BW70" s="93">
        <f t="shared" si="139"/>
        <v>0.45899999999999963</v>
      </c>
      <c r="BX70" s="93">
        <f t="shared" si="140"/>
        <v>0.47700000000000031</v>
      </c>
      <c r="BY70" s="94">
        <f t="shared" si="141"/>
        <v>1.8873791418627661E-15</v>
      </c>
      <c r="BZ70" s="94">
        <f t="shared" si="142"/>
        <v>4.2105263157907746E-3</v>
      </c>
      <c r="CA70" s="94">
        <f t="shared" si="143"/>
        <v>2.5000000000000355E-2</v>
      </c>
      <c r="CB70">
        <f t="shared" si="144"/>
        <v>2.4999999999999467E-2</v>
      </c>
      <c r="CC70" s="58">
        <f t="shared" si="145"/>
        <v>2.7000000000000135E-2</v>
      </c>
      <c r="CD70" s="95" t="b">
        <f t="shared" si="146"/>
        <v>0</v>
      </c>
      <c r="CE70" s="96" t="b">
        <f t="shared" si="147"/>
        <v>1</v>
      </c>
      <c r="CF70" t="b">
        <f t="shared" si="148"/>
        <v>1</v>
      </c>
      <c r="CG70" t="b">
        <f t="shared" si="149"/>
        <v>1</v>
      </c>
      <c r="CH70" s="84" t="b">
        <f t="shared" si="150"/>
        <v>1</v>
      </c>
      <c r="CI70">
        <f t="shared" si="151"/>
        <v>1.143</v>
      </c>
      <c r="CJ70" t="b">
        <f t="shared" si="152"/>
        <v>1</v>
      </c>
      <c r="CK70" t="b">
        <f t="shared" si="153"/>
        <v>1</v>
      </c>
      <c r="CL70" s="84" t="b">
        <f t="shared" si="173"/>
        <v>1</v>
      </c>
      <c r="CM70">
        <f t="shared" si="154"/>
        <v>3.5139999999999998</v>
      </c>
      <c r="CN70" t="b">
        <f t="shared" si="155"/>
        <v>1</v>
      </c>
      <c r="CO70" s="84">
        <f t="shared" si="156"/>
        <v>5.9335979740871278E-2</v>
      </c>
      <c r="CP70" t="b">
        <f t="shared" si="157"/>
        <v>1</v>
      </c>
      <c r="CQ70" s="96" t="b">
        <f t="shared" si="158"/>
        <v>1</v>
      </c>
      <c r="CR70" t="b">
        <f t="shared" si="159"/>
        <v>1</v>
      </c>
      <c r="CS70" t="b">
        <f t="shared" si="160"/>
        <v>1</v>
      </c>
      <c r="CT70" t="b">
        <f t="shared" si="161"/>
        <v>1</v>
      </c>
      <c r="CU70" t="b">
        <f t="shared" si="162"/>
        <v>1</v>
      </c>
      <c r="CV70" s="84" t="b">
        <f t="shared" si="163"/>
        <v>1</v>
      </c>
      <c r="CW70" t="b">
        <f t="shared" si="164"/>
        <v>1</v>
      </c>
      <c r="CX70" t="b">
        <f t="shared" si="165"/>
        <v>1</v>
      </c>
      <c r="CY70" t="b">
        <f t="shared" si="166"/>
        <v>1</v>
      </c>
      <c r="CZ70" t="b">
        <f t="shared" si="167"/>
        <v>1</v>
      </c>
      <c r="DA70" s="84">
        <f t="shared" si="168"/>
        <v>0</v>
      </c>
      <c r="DB70" t="b">
        <f t="shared" si="169"/>
        <v>0</v>
      </c>
    </row>
    <row r="71" spans="1:106">
      <c r="A71" s="9">
        <v>1016</v>
      </c>
      <c r="B71" s="3">
        <v>2</v>
      </c>
      <c r="C71" s="3" t="s">
        <v>1364</v>
      </c>
      <c r="D71" s="3" t="str">
        <f t="shared" si="116"/>
        <v>BM_1_35-1_dk_0038</v>
      </c>
      <c r="E71" s="3" t="str">
        <f t="shared" si="117"/>
        <v>0038</v>
      </c>
      <c r="F71" s="3">
        <v>129827.57799999999</v>
      </c>
      <c r="G71" s="15">
        <v>413356.125</v>
      </c>
      <c r="H71" s="35" t="str">
        <f t="shared" si="118"/>
        <v>ja</v>
      </c>
      <c r="I71" s="42">
        <v>7</v>
      </c>
      <c r="J71" s="20" t="s">
        <v>370</v>
      </c>
      <c r="K71" s="21">
        <v>10000</v>
      </c>
      <c r="L71" s="28">
        <f t="shared" si="170"/>
        <v>1</v>
      </c>
      <c r="M71" s="28">
        <f t="shared" si="171"/>
        <v>1</v>
      </c>
      <c r="N71" s="56">
        <f t="shared" si="119"/>
        <v>10000</v>
      </c>
      <c r="O71" s="33">
        <f t="shared" si="172"/>
        <v>120.16915089157102</v>
      </c>
      <c r="P71" s="37">
        <f t="shared" si="120"/>
        <v>80.148093190038495</v>
      </c>
      <c r="Q71" s="9" t="s">
        <v>12</v>
      </c>
      <c r="R71" s="55" t="s">
        <v>12</v>
      </c>
      <c r="S71" s="55">
        <v>3.66</v>
      </c>
      <c r="T71" s="55">
        <v>3.9420000000000002</v>
      </c>
      <c r="U71" s="55">
        <v>4.2</v>
      </c>
      <c r="V71" s="3">
        <v>4.4160000000000004</v>
      </c>
      <c r="W71" s="3">
        <v>4.66</v>
      </c>
      <c r="X71" s="3" t="s">
        <v>12</v>
      </c>
      <c r="Y71" s="3">
        <v>5.1349999999999998</v>
      </c>
      <c r="Z71" s="15" t="s">
        <v>12</v>
      </c>
      <c r="AA71" s="10">
        <f t="shared" si="121"/>
        <v>4.66</v>
      </c>
      <c r="AB71" s="9">
        <f t="shared" si="122"/>
        <v>0.45999999999999996</v>
      </c>
      <c r="AC71" s="10">
        <f t="shared" si="123"/>
        <v>0.47499999999999964</v>
      </c>
      <c r="AD71" s="9" t="s">
        <v>12</v>
      </c>
      <c r="AE71" s="55" t="s">
        <v>12</v>
      </c>
      <c r="AF71" s="55">
        <v>0.81200000000000006</v>
      </c>
      <c r="AG71" s="55">
        <v>0.89</v>
      </c>
      <c r="AH71" s="55">
        <v>0.97599999999999998</v>
      </c>
      <c r="AI71" s="3">
        <v>1.0549999999999999</v>
      </c>
      <c r="AJ71" s="3">
        <v>1.1439999999999999</v>
      </c>
      <c r="AK71" s="3" t="s">
        <v>12</v>
      </c>
      <c r="AL71" s="3">
        <v>1.3129999999999999</v>
      </c>
      <c r="AM71" s="15" t="s">
        <v>12</v>
      </c>
      <c r="AN71" s="10">
        <f t="shared" si="124"/>
        <v>1.1439999999999999</v>
      </c>
      <c r="AO71" s="9">
        <f t="shared" si="125"/>
        <v>0.16799999999999993</v>
      </c>
      <c r="AP71" s="10">
        <f t="shared" si="126"/>
        <v>0.16900000000000004</v>
      </c>
      <c r="AQ71" s="9" t="s">
        <v>12</v>
      </c>
      <c r="AR71" s="55" t="s">
        <v>12</v>
      </c>
      <c r="AS71" s="55">
        <v>3.0070000000000001</v>
      </c>
      <c r="AT71" s="55">
        <v>3.133</v>
      </c>
      <c r="AU71" s="55">
        <v>3.27</v>
      </c>
      <c r="AV71" s="3">
        <v>3.395</v>
      </c>
      <c r="AW71" s="3">
        <v>3.5139999999999998</v>
      </c>
      <c r="AX71" s="3" t="s">
        <v>12</v>
      </c>
      <c r="AY71" s="3">
        <v>3.7370000000000001</v>
      </c>
      <c r="AZ71" s="15" t="s">
        <v>12</v>
      </c>
      <c r="BA71" s="10">
        <f t="shared" si="127"/>
        <v>3.5139999999999998</v>
      </c>
      <c r="BB71" s="9">
        <f t="shared" si="128"/>
        <v>0.24399999999999977</v>
      </c>
      <c r="BC71" s="10">
        <f t="shared" si="129"/>
        <v>0.22300000000000031</v>
      </c>
      <c r="BD71" s="9">
        <v>4.7359999999999998</v>
      </c>
      <c r="BE71" s="3">
        <v>5.4050000000000002</v>
      </c>
      <c r="BF71" s="15">
        <v>6.1909999999999998</v>
      </c>
      <c r="BG71" s="15">
        <f t="shared" si="130"/>
        <v>5.4050000000000002</v>
      </c>
      <c r="BH71" s="9">
        <f t="shared" si="131"/>
        <v>0.66900000000000048</v>
      </c>
      <c r="BI71" s="10">
        <f t="shared" si="132"/>
        <v>0.78599999999999959</v>
      </c>
      <c r="BJ71" s="9">
        <v>4.6920000000000002</v>
      </c>
      <c r="BK71" s="3">
        <v>5.3639999999999999</v>
      </c>
      <c r="BL71" s="15">
        <v>6.1580000000000004</v>
      </c>
      <c r="BM71" s="15">
        <f t="shared" si="133"/>
        <v>5.3639999999999999</v>
      </c>
      <c r="BN71" s="9">
        <f t="shared" si="134"/>
        <v>0.67199999999999971</v>
      </c>
      <c r="BO71" s="10">
        <f t="shared" si="135"/>
        <v>0.79400000000000048</v>
      </c>
      <c r="BP71">
        <f t="shared" si="136"/>
        <v>0</v>
      </c>
      <c r="BQ71" s="93">
        <f t="shared" si="137"/>
        <v>1.4543478260869578</v>
      </c>
      <c r="BR71" s="93">
        <f t="shared" si="138"/>
        <v>1.4608695652173909</v>
      </c>
      <c r="BS71" s="93" t="str">
        <f>VLOOKUP(C71,'Koppeling locatie - aslocatie'!$A$2:$C$8139,2,FALSE)</f>
        <v>bema238</v>
      </c>
      <c r="BT71" s="93">
        <f>VLOOKUP($BS71,aslocaties_v01!$C$3:$AA$500,MATCH($K$3/10,aslocaties_v01!$C$2:$X$2),FALSE)</f>
        <v>4.24</v>
      </c>
      <c r="BU71" s="93">
        <f>VLOOKUP(BS71,aslocaties_v01!$C$3:$AA$500,MATCH($K$3,aslocaties_v01!$C$2:$X$2),FALSE)</f>
        <v>4.6989999999999998</v>
      </c>
      <c r="BV71" s="93">
        <f>VLOOKUP(BS71,aslocaties_v01!$C$3:$AA$500,MATCH($K$3*10,aslocaties_v01!$C$2:$Y$2),FALSE)</f>
        <v>5.1760000000000002</v>
      </c>
      <c r="BW71" s="93">
        <f t="shared" si="139"/>
        <v>0.45899999999999963</v>
      </c>
      <c r="BX71" s="93">
        <f t="shared" si="140"/>
        <v>0.47700000000000031</v>
      </c>
      <c r="BY71" s="94">
        <f t="shared" si="141"/>
        <v>2.1739130434790255E-3</v>
      </c>
      <c r="BZ71" s="94">
        <f t="shared" si="142"/>
        <v>4.2105263157907746E-3</v>
      </c>
      <c r="CA71" s="94">
        <f t="shared" si="143"/>
        <v>4.0000000000000036E-2</v>
      </c>
      <c r="CB71">
        <f t="shared" si="144"/>
        <v>3.8999999999999702E-2</v>
      </c>
      <c r="CC71" s="58">
        <f t="shared" si="145"/>
        <v>4.1000000000000369E-2</v>
      </c>
      <c r="CD71" s="95" t="b">
        <f t="shared" si="146"/>
        <v>0</v>
      </c>
      <c r="CE71" s="96" t="b">
        <f t="shared" si="147"/>
        <v>1</v>
      </c>
      <c r="CF71" t="b">
        <f t="shared" si="148"/>
        <v>1</v>
      </c>
      <c r="CG71" t="b">
        <f t="shared" si="149"/>
        <v>1</v>
      </c>
      <c r="CH71" s="84" t="b">
        <f t="shared" si="150"/>
        <v>1</v>
      </c>
      <c r="CI71">
        <f t="shared" si="151"/>
        <v>1.1439999999999999</v>
      </c>
      <c r="CJ71" t="b">
        <f t="shared" si="152"/>
        <v>1</v>
      </c>
      <c r="CK71" t="b">
        <f t="shared" si="153"/>
        <v>1</v>
      </c>
      <c r="CL71" s="84" t="b">
        <f t="shared" si="173"/>
        <v>1</v>
      </c>
      <c r="CM71">
        <f t="shared" si="154"/>
        <v>3.5139999999999998</v>
      </c>
      <c r="CN71" t="b">
        <f t="shared" si="155"/>
        <v>1</v>
      </c>
      <c r="CO71" s="84">
        <f t="shared" si="156"/>
        <v>5.9387892234082883E-2</v>
      </c>
      <c r="CP71" t="b">
        <f t="shared" si="157"/>
        <v>1</v>
      </c>
      <c r="CQ71" s="96" t="b">
        <f t="shared" si="158"/>
        <v>1</v>
      </c>
      <c r="CR71" t="b">
        <f t="shared" si="159"/>
        <v>1</v>
      </c>
      <c r="CS71" t="b">
        <f t="shared" si="160"/>
        <v>1</v>
      </c>
      <c r="CT71" t="b">
        <f t="shared" si="161"/>
        <v>1</v>
      </c>
      <c r="CU71" t="b">
        <f t="shared" si="162"/>
        <v>1</v>
      </c>
      <c r="CV71" s="84" t="b">
        <f t="shared" si="163"/>
        <v>1</v>
      </c>
      <c r="CW71" t="b">
        <f t="shared" si="164"/>
        <v>1</v>
      </c>
      <c r="CX71" t="b">
        <f t="shared" si="165"/>
        <v>1</v>
      </c>
      <c r="CY71" t="b">
        <f t="shared" si="166"/>
        <v>1</v>
      </c>
      <c r="CZ71" t="b">
        <f t="shared" si="167"/>
        <v>1</v>
      </c>
      <c r="DA71" s="84">
        <f t="shared" si="168"/>
        <v>0</v>
      </c>
      <c r="DB71" t="b">
        <f t="shared" si="169"/>
        <v>0</v>
      </c>
    </row>
    <row r="72" spans="1:106">
      <c r="A72" s="9">
        <v>1017</v>
      </c>
      <c r="B72" s="3">
        <v>2</v>
      </c>
      <c r="C72" s="3" t="s">
        <v>1365</v>
      </c>
      <c r="D72" s="3" t="str">
        <f t="shared" si="116"/>
        <v>BM_1_35-1_dk_0039</v>
      </c>
      <c r="E72" s="3" t="str">
        <f t="shared" si="117"/>
        <v>0039</v>
      </c>
      <c r="F72" s="3">
        <v>129748.219</v>
      </c>
      <c r="G72" s="15">
        <v>413367.34399999998</v>
      </c>
      <c r="H72" s="35" t="str">
        <f t="shared" si="118"/>
        <v>ja</v>
      </c>
      <c r="I72" s="42">
        <v>8</v>
      </c>
      <c r="J72" s="20" t="s">
        <v>370</v>
      </c>
      <c r="K72" s="21">
        <v>10000</v>
      </c>
      <c r="L72" s="28">
        <f t="shared" si="170"/>
        <v>1</v>
      </c>
      <c r="M72" s="28">
        <f t="shared" si="171"/>
        <v>1</v>
      </c>
      <c r="N72" s="56">
        <f t="shared" si="119"/>
        <v>10000</v>
      </c>
      <c r="O72" s="33">
        <f t="shared" si="172"/>
        <v>80.148093190038495</v>
      </c>
      <c r="P72" s="37">
        <f t="shared" si="120"/>
        <v>3265.3872520191367</v>
      </c>
      <c r="Q72" s="9" t="s">
        <v>12</v>
      </c>
      <c r="R72" s="55" t="s">
        <v>12</v>
      </c>
      <c r="S72" s="55">
        <v>3.653</v>
      </c>
      <c r="T72" s="55">
        <v>3.9340000000000002</v>
      </c>
      <c r="U72" s="55">
        <v>4.1909999999999998</v>
      </c>
      <c r="V72" s="3">
        <v>4.4059999999999997</v>
      </c>
      <c r="W72" s="3">
        <v>4.6520000000000001</v>
      </c>
      <c r="X72" s="3" t="s">
        <v>12</v>
      </c>
      <c r="Y72" s="3">
        <v>5.1230000000000002</v>
      </c>
      <c r="Z72" s="15" t="s">
        <v>12</v>
      </c>
      <c r="AA72" s="10">
        <f t="shared" si="121"/>
        <v>4.6520000000000001</v>
      </c>
      <c r="AB72" s="9">
        <f t="shared" si="122"/>
        <v>0.4610000000000003</v>
      </c>
      <c r="AC72" s="10">
        <f t="shared" si="123"/>
        <v>0.47100000000000009</v>
      </c>
      <c r="AD72" s="9" t="s">
        <v>12</v>
      </c>
      <c r="AE72" s="55" t="s">
        <v>12</v>
      </c>
      <c r="AF72" s="55">
        <v>0.81100000000000005</v>
      </c>
      <c r="AG72" s="55">
        <v>0.88900000000000001</v>
      </c>
      <c r="AH72" s="55">
        <v>0.97399999999999998</v>
      </c>
      <c r="AI72" s="3">
        <v>1.054</v>
      </c>
      <c r="AJ72" s="3">
        <v>1.1419999999999999</v>
      </c>
      <c r="AK72" s="3" t="s">
        <v>12</v>
      </c>
      <c r="AL72" s="3">
        <v>1.3109999999999999</v>
      </c>
      <c r="AM72" s="15" t="s">
        <v>12</v>
      </c>
      <c r="AN72" s="10">
        <f t="shared" si="124"/>
        <v>1.1419999999999999</v>
      </c>
      <c r="AO72" s="9">
        <f t="shared" si="125"/>
        <v>0.16799999999999993</v>
      </c>
      <c r="AP72" s="10">
        <f t="shared" si="126"/>
        <v>0.16900000000000004</v>
      </c>
      <c r="AQ72" s="9" t="s">
        <v>12</v>
      </c>
      <c r="AR72" s="55" t="s">
        <v>12</v>
      </c>
      <c r="AS72" s="55">
        <v>3.0049999999999999</v>
      </c>
      <c r="AT72" s="55">
        <v>3.13</v>
      </c>
      <c r="AU72" s="55">
        <v>3.2679999999999998</v>
      </c>
      <c r="AV72" s="3">
        <v>3.3919999999999999</v>
      </c>
      <c r="AW72" s="3">
        <v>3.5110000000000001</v>
      </c>
      <c r="AX72" s="3" t="s">
        <v>12</v>
      </c>
      <c r="AY72" s="3">
        <v>3.7330000000000001</v>
      </c>
      <c r="AZ72" s="15" t="s">
        <v>12</v>
      </c>
      <c r="BA72" s="10">
        <f t="shared" si="127"/>
        <v>3.5110000000000001</v>
      </c>
      <c r="BB72" s="9">
        <f t="shared" si="128"/>
        <v>0.24300000000000033</v>
      </c>
      <c r="BC72" s="10">
        <f t="shared" si="129"/>
        <v>0.22199999999999998</v>
      </c>
      <c r="BD72" s="9">
        <v>4.7249999999999996</v>
      </c>
      <c r="BE72" s="3">
        <v>5.3929999999999998</v>
      </c>
      <c r="BF72" s="15">
        <v>6.1769999999999996</v>
      </c>
      <c r="BG72" s="15">
        <f t="shared" si="130"/>
        <v>5.3929999999999998</v>
      </c>
      <c r="BH72" s="9">
        <f t="shared" si="131"/>
        <v>0.66800000000000015</v>
      </c>
      <c r="BI72" s="10">
        <f t="shared" si="132"/>
        <v>0.78399999999999981</v>
      </c>
      <c r="BJ72" s="9">
        <v>4.6820000000000004</v>
      </c>
      <c r="BK72" s="3">
        <v>5.3520000000000003</v>
      </c>
      <c r="BL72" s="15">
        <v>6.1440000000000001</v>
      </c>
      <c r="BM72" s="15">
        <f t="shared" si="133"/>
        <v>5.3520000000000003</v>
      </c>
      <c r="BN72" s="9">
        <f t="shared" si="134"/>
        <v>0.66999999999999993</v>
      </c>
      <c r="BO72" s="10">
        <f t="shared" si="135"/>
        <v>0.79199999999999982</v>
      </c>
      <c r="BP72">
        <f t="shared" si="136"/>
        <v>0</v>
      </c>
      <c r="BQ72" s="93">
        <f t="shared" si="137"/>
        <v>1.4490238611713659</v>
      </c>
      <c r="BR72" s="93">
        <f t="shared" si="138"/>
        <v>1.4533622559652917</v>
      </c>
      <c r="BS72" s="93" t="str">
        <f>VLOOKUP(C72,'Koppeling locatie - aslocatie'!$A$2:$C$8139,2,FALSE)</f>
        <v>bema238</v>
      </c>
      <c r="BT72" s="93">
        <f>VLOOKUP($BS72,aslocaties_v01!$C$3:$AA$500,MATCH($K$3/10,aslocaties_v01!$C$2:$X$2),FALSE)</f>
        <v>4.24</v>
      </c>
      <c r="BU72" s="93">
        <f>VLOOKUP(BS72,aslocaties_v01!$C$3:$AA$500,MATCH($K$3,aslocaties_v01!$C$2:$X$2),FALSE)</f>
        <v>4.6989999999999998</v>
      </c>
      <c r="BV72" s="93">
        <f>VLOOKUP(BS72,aslocaties_v01!$C$3:$AA$500,MATCH($K$3*10,aslocaties_v01!$C$2:$Y$2),FALSE)</f>
        <v>5.1760000000000002</v>
      </c>
      <c r="BW72" s="93">
        <f t="shared" si="139"/>
        <v>0.45899999999999963</v>
      </c>
      <c r="BX72" s="93">
        <f t="shared" si="140"/>
        <v>0.47700000000000031</v>
      </c>
      <c r="BY72" s="94">
        <f t="shared" si="141"/>
        <v>4.3383947939277245E-3</v>
      </c>
      <c r="BZ72" s="94">
        <f t="shared" si="142"/>
        <v>1.2738853503185155E-2</v>
      </c>
      <c r="CA72" s="94">
        <f t="shared" si="143"/>
        <v>4.9000000000000377E-2</v>
      </c>
      <c r="CB72">
        <f t="shared" si="144"/>
        <v>4.6999999999999709E-2</v>
      </c>
      <c r="CC72" s="58">
        <f t="shared" si="145"/>
        <v>5.2999999999999936E-2</v>
      </c>
      <c r="CD72" s="95" t="b">
        <f t="shared" si="146"/>
        <v>0</v>
      </c>
      <c r="CE72" s="96" t="b">
        <f t="shared" si="147"/>
        <v>1</v>
      </c>
      <c r="CF72" t="b">
        <f t="shared" si="148"/>
        <v>1</v>
      </c>
      <c r="CG72" t="b">
        <f t="shared" si="149"/>
        <v>1</v>
      </c>
      <c r="CH72" s="84" t="b">
        <f t="shared" si="150"/>
        <v>1</v>
      </c>
      <c r="CI72">
        <f t="shared" si="151"/>
        <v>1.1419999999999999</v>
      </c>
      <c r="CJ72" t="b">
        <f t="shared" si="152"/>
        <v>1</v>
      </c>
      <c r="CK72" t="b">
        <f t="shared" si="153"/>
        <v>1</v>
      </c>
      <c r="CL72" s="84" t="b">
        <f t="shared" si="173"/>
        <v>1</v>
      </c>
      <c r="CM72">
        <f t="shared" si="154"/>
        <v>3.5110000000000001</v>
      </c>
      <c r="CN72" t="b">
        <f t="shared" si="155"/>
        <v>1</v>
      </c>
      <c r="CO72" s="84">
        <f t="shared" si="156"/>
        <v>5.9385421953048245E-2</v>
      </c>
      <c r="CP72" t="b">
        <f t="shared" si="157"/>
        <v>1</v>
      </c>
      <c r="CQ72" s="96" t="b">
        <f t="shared" si="158"/>
        <v>1</v>
      </c>
      <c r="CR72" t="b">
        <f t="shared" si="159"/>
        <v>1</v>
      </c>
      <c r="CS72" t="b">
        <f t="shared" si="160"/>
        <v>1</v>
      </c>
      <c r="CT72" t="b">
        <f t="shared" si="161"/>
        <v>1</v>
      </c>
      <c r="CU72" t="b">
        <f t="shared" si="162"/>
        <v>1</v>
      </c>
      <c r="CV72" s="84" t="b">
        <f t="shared" si="163"/>
        <v>1</v>
      </c>
      <c r="CW72" t="b">
        <f t="shared" si="164"/>
        <v>1</v>
      </c>
      <c r="CX72" t="b">
        <f t="shared" si="165"/>
        <v>1</v>
      </c>
      <c r="CY72" t="b">
        <f t="shared" si="166"/>
        <v>1</v>
      </c>
      <c r="CZ72" t="b">
        <f t="shared" si="167"/>
        <v>1</v>
      </c>
      <c r="DA72" s="84">
        <f t="shared" si="168"/>
        <v>0</v>
      </c>
      <c r="DB72" t="b">
        <f t="shared" si="169"/>
        <v>0</v>
      </c>
    </row>
    <row r="73" spans="1:106">
      <c r="A73" s="9">
        <v>1018</v>
      </c>
      <c r="B73" s="3">
        <v>2</v>
      </c>
      <c r="C73" s="3" t="s">
        <v>1366</v>
      </c>
      <c r="D73" s="3" t="str">
        <f t="shared" si="116"/>
        <v>BM_1_35-1_dk_0004</v>
      </c>
      <c r="E73" s="3" t="str">
        <f t="shared" si="117"/>
        <v>0004</v>
      </c>
      <c r="F73" s="3">
        <v>132982.59400000001</v>
      </c>
      <c r="G73" s="15">
        <v>413816.31199999998</v>
      </c>
      <c r="H73" s="35" t="str">
        <f t="shared" si="118"/>
        <v>ja</v>
      </c>
      <c r="I73" s="42">
        <v>328</v>
      </c>
      <c r="J73" s="20" t="s">
        <v>370</v>
      </c>
      <c r="K73" s="21">
        <v>10000</v>
      </c>
      <c r="L73" s="28">
        <f t="shared" si="170"/>
        <v>1</v>
      </c>
      <c r="M73" s="28">
        <f t="shared" si="171"/>
        <v>1</v>
      </c>
      <c r="N73" s="56">
        <f t="shared" si="119"/>
        <v>10000</v>
      </c>
      <c r="O73" s="33">
        <f t="shared" si="172"/>
        <v>3265.3872520191367</v>
      </c>
      <c r="P73" s="37">
        <f t="shared" si="120"/>
        <v>3380.7259611042182</v>
      </c>
      <c r="Q73" s="9" t="s">
        <v>12</v>
      </c>
      <c r="R73" s="55" t="s">
        <v>12</v>
      </c>
      <c r="S73" s="55">
        <v>3.9769999999999999</v>
      </c>
      <c r="T73" s="55">
        <v>4.2880000000000003</v>
      </c>
      <c r="U73" s="55">
        <v>4.5620000000000003</v>
      </c>
      <c r="V73" s="3">
        <v>4.7919999999999998</v>
      </c>
      <c r="W73" s="3">
        <v>5.0529999999999999</v>
      </c>
      <c r="X73" s="3" t="s">
        <v>12</v>
      </c>
      <c r="Y73" s="3">
        <v>5.5609999999999999</v>
      </c>
      <c r="Z73" s="15" t="s">
        <v>12</v>
      </c>
      <c r="AA73" s="10">
        <f t="shared" si="121"/>
        <v>5.0529999999999999</v>
      </c>
      <c r="AB73" s="9">
        <f t="shared" si="122"/>
        <v>0.49099999999999966</v>
      </c>
      <c r="AC73" s="10">
        <f t="shared" si="123"/>
        <v>0.50800000000000001</v>
      </c>
      <c r="AD73" s="9" t="s">
        <v>12</v>
      </c>
      <c r="AE73" s="55" t="s">
        <v>12</v>
      </c>
      <c r="AF73" s="55">
        <v>0.67800000000000005</v>
      </c>
      <c r="AG73" s="55">
        <v>0.76</v>
      </c>
      <c r="AH73" s="55">
        <v>0.84599999999999997</v>
      </c>
      <c r="AI73" s="3">
        <v>0.92</v>
      </c>
      <c r="AJ73" s="3">
        <v>0.998</v>
      </c>
      <c r="AK73" s="3" t="s">
        <v>12</v>
      </c>
      <c r="AL73" s="3">
        <v>1.149</v>
      </c>
      <c r="AM73" s="15" t="s">
        <v>12</v>
      </c>
      <c r="AN73" s="10">
        <f t="shared" si="124"/>
        <v>0.998</v>
      </c>
      <c r="AO73" s="9">
        <f t="shared" si="125"/>
        <v>0.15200000000000002</v>
      </c>
      <c r="AP73" s="10">
        <f t="shared" si="126"/>
        <v>0.15100000000000002</v>
      </c>
      <c r="AQ73" s="9" t="s">
        <v>12</v>
      </c>
      <c r="AR73" s="55" t="s">
        <v>12</v>
      </c>
      <c r="AS73" s="55">
        <v>2.7010000000000001</v>
      </c>
      <c r="AT73" s="55">
        <v>2.8519999999999999</v>
      </c>
      <c r="AU73" s="55">
        <v>3.01</v>
      </c>
      <c r="AV73" s="3">
        <v>3.1269999999999998</v>
      </c>
      <c r="AW73" s="3">
        <v>3.2389999999999999</v>
      </c>
      <c r="AX73" s="3" t="s">
        <v>12</v>
      </c>
      <c r="AY73" s="3">
        <v>3.4550000000000001</v>
      </c>
      <c r="AZ73" s="15" t="s">
        <v>12</v>
      </c>
      <c r="BA73" s="10">
        <f t="shared" si="127"/>
        <v>3.2389999999999999</v>
      </c>
      <c r="BB73" s="9">
        <f t="shared" si="128"/>
        <v>0.22900000000000009</v>
      </c>
      <c r="BC73" s="10">
        <f t="shared" si="129"/>
        <v>0.21600000000000019</v>
      </c>
      <c r="BD73" s="9">
        <v>5.0679999999999996</v>
      </c>
      <c r="BE73" s="3">
        <v>5.6829999999999998</v>
      </c>
      <c r="BF73" s="15">
        <v>6.3860000000000001</v>
      </c>
      <c r="BG73" s="15">
        <f t="shared" si="130"/>
        <v>5.6829999999999998</v>
      </c>
      <c r="BH73" s="9">
        <f t="shared" si="131"/>
        <v>0.61500000000000021</v>
      </c>
      <c r="BI73" s="10">
        <f t="shared" si="132"/>
        <v>0.70300000000000029</v>
      </c>
      <c r="BJ73" s="9">
        <v>5.0720000000000001</v>
      </c>
      <c r="BK73" s="3">
        <v>5.718</v>
      </c>
      <c r="BL73" s="15">
        <v>6.476</v>
      </c>
      <c r="BM73" s="15">
        <f t="shared" si="133"/>
        <v>5.718</v>
      </c>
      <c r="BN73" s="9">
        <f t="shared" si="134"/>
        <v>0.64599999999999991</v>
      </c>
      <c r="BO73" s="10">
        <f t="shared" si="135"/>
        <v>0.75800000000000001</v>
      </c>
      <c r="BP73">
        <f t="shared" si="136"/>
        <v>0</v>
      </c>
      <c r="BQ73" s="93">
        <f t="shared" si="137"/>
        <v>1.2525458248472519</v>
      </c>
      <c r="BR73" s="93">
        <f t="shared" si="138"/>
        <v>1.3156822810590638</v>
      </c>
      <c r="BS73" s="93" t="str">
        <f>VLOOKUP(C73,'Koppeling locatie - aslocatie'!$A$2:$C$8139,2,FALSE)</f>
        <v>bema235</v>
      </c>
      <c r="BT73" s="93">
        <f>VLOOKUP($BS73,aslocaties_v01!$C$3:$AA$500,MATCH($K$3/10,aslocaties_v01!$C$2:$X$2),FALSE)</f>
        <v>4.6029999999999998</v>
      </c>
      <c r="BU73" s="93">
        <f>VLOOKUP(BS73,aslocaties_v01!$C$3:$AA$500,MATCH($K$3,aslocaties_v01!$C$2:$X$2),FALSE)</f>
        <v>5.0940000000000003</v>
      </c>
      <c r="BV73" s="93">
        <f>VLOOKUP(BS73,aslocaties_v01!$C$3:$AA$500,MATCH($K$3*10,aslocaties_v01!$C$2:$Y$2),FALSE)</f>
        <v>5.6050000000000004</v>
      </c>
      <c r="BW73" s="93">
        <f t="shared" si="139"/>
        <v>0.49100000000000055</v>
      </c>
      <c r="BX73" s="93">
        <f t="shared" si="140"/>
        <v>0.51100000000000012</v>
      </c>
      <c r="BY73" s="94">
        <f t="shared" si="141"/>
        <v>1.7763568394002505E-15</v>
      </c>
      <c r="BZ73" s="94">
        <f t="shared" si="142"/>
        <v>5.9055118110238336E-3</v>
      </c>
      <c r="CA73" s="94">
        <f t="shared" si="143"/>
        <v>4.0999999999999481E-2</v>
      </c>
      <c r="CB73">
        <f t="shared" si="144"/>
        <v>4.1000000000000369E-2</v>
      </c>
      <c r="CC73" s="58">
        <f t="shared" si="145"/>
        <v>4.4000000000000483E-2</v>
      </c>
      <c r="CD73" s="95" t="b">
        <f t="shared" si="146"/>
        <v>0</v>
      </c>
      <c r="CE73" s="96" t="b">
        <f t="shared" si="147"/>
        <v>1</v>
      </c>
      <c r="CF73" t="b">
        <f t="shared" si="148"/>
        <v>1</v>
      </c>
      <c r="CG73" t="b">
        <f t="shared" si="149"/>
        <v>1</v>
      </c>
      <c r="CH73" s="84" t="b">
        <f t="shared" si="150"/>
        <v>1</v>
      </c>
      <c r="CI73">
        <f t="shared" si="151"/>
        <v>0.998</v>
      </c>
      <c r="CJ73" t="b">
        <f t="shared" si="152"/>
        <v>1</v>
      </c>
      <c r="CK73" t="b">
        <f t="shared" si="153"/>
        <v>1</v>
      </c>
      <c r="CL73" s="84" t="b">
        <f t="shared" si="173"/>
        <v>1</v>
      </c>
      <c r="CM73">
        <f t="shared" si="154"/>
        <v>3.2389999999999999</v>
      </c>
      <c r="CN73" t="b">
        <f t="shared" si="155"/>
        <v>1</v>
      </c>
      <c r="CO73" s="84">
        <f t="shared" si="156"/>
        <v>6.0979526376980085E-2</v>
      </c>
      <c r="CP73" t="b">
        <f t="shared" si="157"/>
        <v>1</v>
      </c>
      <c r="CQ73" s="96" t="b">
        <f t="shared" si="158"/>
        <v>1</v>
      </c>
      <c r="CR73" t="b">
        <f t="shared" si="159"/>
        <v>1</v>
      </c>
      <c r="CS73" t="b">
        <f t="shared" si="160"/>
        <v>1</v>
      </c>
      <c r="CT73" t="b">
        <f t="shared" si="161"/>
        <v>1</v>
      </c>
      <c r="CU73" t="b">
        <f t="shared" si="162"/>
        <v>1</v>
      </c>
      <c r="CV73" s="84" t="b">
        <f t="shared" si="163"/>
        <v>1</v>
      </c>
      <c r="CW73" t="b">
        <f t="shared" si="164"/>
        <v>1</v>
      </c>
      <c r="CX73" t="b">
        <f t="shared" si="165"/>
        <v>1</v>
      </c>
      <c r="CY73" t="b">
        <f t="shared" si="166"/>
        <v>1</v>
      </c>
      <c r="CZ73" t="b">
        <f t="shared" si="167"/>
        <v>1</v>
      </c>
      <c r="DA73" s="84">
        <f t="shared" si="168"/>
        <v>0</v>
      </c>
      <c r="DB73" t="b">
        <f t="shared" si="169"/>
        <v>0</v>
      </c>
    </row>
    <row r="74" spans="1:106">
      <c r="A74" s="9">
        <v>1019</v>
      </c>
      <c r="B74" s="3">
        <v>2</v>
      </c>
      <c r="C74" s="3" t="s">
        <v>1367</v>
      </c>
      <c r="D74" s="3" t="str">
        <f t="shared" si="116"/>
        <v>BM_1_35-1_dk_0040</v>
      </c>
      <c r="E74" s="3" t="str">
        <f t="shared" si="117"/>
        <v>0040</v>
      </c>
      <c r="F74" s="3">
        <v>129629.42200000001</v>
      </c>
      <c r="G74" s="15">
        <v>413385.56199999998</v>
      </c>
      <c r="H74" s="35" t="str">
        <f t="shared" si="118"/>
        <v>ja</v>
      </c>
      <c r="I74" s="42">
        <v>8</v>
      </c>
      <c r="J74" s="20" t="s">
        <v>370</v>
      </c>
      <c r="K74" s="21">
        <v>10000</v>
      </c>
      <c r="L74" s="28">
        <f t="shared" si="170"/>
        <v>1</v>
      </c>
      <c r="M74" s="28">
        <f t="shared" si="171"/>
        <v>1</v>
      </c>
      <c r="N74" s="56">
        <f t="shared" si="119"/>
        <v>10000</v>
      </c>
      <c r="O74" s="33">
        <f t="shared" si="172"/>
        <v>3380.7259611042182</v>
      </c>
      <c r="P74" s="37">
        <f t="shared" si="120"/>
        <v>80.02183955022835</v>
      </c>
      <c r="Q74" s="9" t="s">
        <v>12</v>
      </c>
      <c r="R74" s="55" t="s">
        <v>12</v>
      </c>
      <c r="S74" s="55">
        <v>3.6379999999999999</v>
      </c>
      <c r="T74" s="55">
        <v>3.92</v>
      </c>
      <c r="U74" s="55">
        <v>4.1769999999999996</v>
      </c>
      <c r="V74" s="3">
        <v>4.3899999999999997</v>
      </c>
      <c r="W74" s="3">
        <v>4.633</v>
      </c>
      <c r="X74" s="3" t="s">
        <v>12</v>
      </c>
      <c r="Y74" s="3">
        <v>5.1070000000000002</v>
      </c>
      <c r="Z74" s="15" t="s">
        <v>12</v>
      </c>
      <c r="AA74" s="10">
        <f t="shared" si="121"/>
        <v>4.633</v>
      </c>
      <c r="AB74" s="9">
        <f t="shared" si="122"/>
        <v>0.45600000000000041</v>
      </c>
      <c r="AC74" s="10">
        <f t="shared" si="123"/>
        <v>0.4740000000000002</v>
      </c>
      <c r="AD74" s="9" t="s">
        <v>12</v>
      </c>
      <c r="AE74" s="55" t="s">
        <v>12</v>
      </c>
      <c r="AF74" s="55">
        <v>0.81</v>
      </c>
      <c r="AG74" s="55">
        <v>0.88700000000000001</v>
      </c>
      <c r="AH74" s="55">
        <v>0.97199999999999998</v>
      </c>
      <c r="AI74" s="3">
        <v>1.0509999999999999</v>
      </c>
      <c r="AJ74" s="3">
        <v>1.1399999999999999</v>
      </c>
      <c r="AK74" s="3" t="s">
        <v>12</v>
      </c>
      <c r="AL74" s="3">
        <v>1.3080000000000001</v>
      </c>
      <c r="AM74" s="15" t="s">
        <v>12</v>
      </c>
      <c r="AN74" s="10">
        <f t="shared" si="124"/>
        <v>1.1399999999999999</v>
      </c>
      <c r="AO74" s="9">
        <f t="shared" si="125"/>
        <v>0.16799999999999993</v>
      </c>
      <c r="AP74" s="10">
        <f t="shared" si="126"/>
        <v>0.16800000000000015</v>
      </c>
      <c r="AQ74" s="9" t="s">
        <v>12</v>
      </c>
      <c r="AR74" s="55" t="s">
        <v>12</v>
      </c>
      <c r="AS74" s="55">
        <v>3.0030000000000001</v>
      </c>
      <c r="AT74" s="55">
        <v>3.1280000000000001</v>
      </c>
      <c r="AU74" s="55">
        <v>3.2650000000000001</v>
      </c>
      <c r="AV74" s="3">
        <v>3.3879999999999999</v>
      </c>
      <c r="AW74" s="3">
        <v>3.508</v>
      </c>
      <c r="AX74" s="3" t="s">
        <v>12</v>
      </c>
      <c r="AY74" s="3">
        <v>3.73</v>
      </c>
      <c r="AZ74" s="15" t="s">
        <v>12</v>
      </c>
      <c r="BA74" s="10">
        <f t="shared" si="127"/>
        <v>3.508</v>
      </c>
      <c r="BB74" s="9">
        <f t="shared" si="128"/>
        <v>0.24299999999999988</v>
      </c>
      <c r="BC74" s="10">
        <f t="shared" si="129"/>
        <v>0.22199999999999998</v>
      </c>
      <c r="BD74" s="9">
        <v>4.7119999999999997</v>
      </c>
      <c r="BE74" s="3">
        <v>5.3810000000000002</v>
      </c>
      <c r="BF74" s="15">
        <v>6.1660000000000004</v>
      </c>
      <c r="BG74" s="15">
        <f t="shared" si="130"/>
        <v>5.3810000000000002</v>
      </c>
      <c r="BH74" s="9">
        <f t="shared" si="131"/>
        <v>0.66900000000000048</v>
      </c>
      <c r="BI74" s="10">
        <f t="shared" si="132"/>
        <v>0.78500000000000014</v>
      </c>
      <c r="BJ74" s="9">
        <v>4.67</v>
      </c>
      <c r="BK74" s="3">
        <v>5.3410000000000002</v>
      </c>
      <c r="BL74" s="15">
        <v>6.1340000000000003</v>
      </c>
      <c r="BM74" s="15">
        <f t="shared" si="133"/>
        <v>5.3410000000000002</v>
      </c>
      <c r="BN74" s="9">
        <f t="shared" si="134"/>
        <v>0.67100000000000026</v>
      </c>
      <c r="BO74" s="10">
        <f t="shared" si="135"/>
        <v>0.79300000000000015</v>
      </c>
      <c r="BP74">
        <f t="shared" si="136"/>
        <v>0</v>
      </c>
      <c r="BQ74" s="93">
        <f t="shared" si="137"/>
        <v>1.4671052631578945</v>
      </c>
      <c r="BR74" s="93">
        <f t="shared" si="138"/>
        <v>1.4714912280701746</v>
      </c>
      <c r="BS74" s="93" t="str">
        <f>VLOOKUP(C74,'Koppeling locatie - aslocatie'!$A$2:$C$8139,2,FALSE)</f>
        <v>bema239</v>
      </c>
      <c r="BT74" s="93">
        <f>VLOOKUP($BS74,aslocaties_v01!$C$3:$AA$500,MATCH($K$3/10,aslocaties_v01!$C$2:$X$2),FALSE)</f>
        <v>4.1180000000000003</v>
      </c>
      <c r="BU74" s="93">
        <f>VLOOKUP(BS74,aslocaties_v01!$C$3:$AA$500,MATCH($K$3,aslocaties_v01!$C$2:$X$2),FALSE)</f>
        <v>4.5709999999999997</v>
      </c>
      <c r="BV74" s="93">
        <f>VLOOKUP(BS74,aslocaties_v01!$C$3:$AA$500,MATCH($K$3*10,aslocaties_v01!$C$2:$Y$2),FALSE)</f>
        <v>5.0369999999999999</v>
      </c>
      <c r="BW74" s="93">
        <f t="shared" si="139"/>
        <v>0.4529999999999994</v>
      </c>
      <c r="BX74" s="93">
        <f t="shared" si="140"/>
        <v>0.46600000000000019</v>
      </c>
      <c r="BY74" s="94">
        <f t="shared" si="141"/>
        <v>6.578947368423238E-3</v>
      </c>
      <c r="BZ74" s="94">
        <f t="shared" si="142"/>
        <v>1.6877637130801704E-2</v>
      </c>
      <c r="CA74" s="94">
        <f t="shared" si="143"/>
        <v>5.8999999999999275E-2</v>
      </c>
      <c r="CB74">
        <f t="shared" si="144"/>
        <v>6.2000000000000277E-2</v>
      </c>
      <c r="CC74" s="58">
        <f t="shared" si="145"/>
        <v>7.0000000000000284E-2</v>
      </c>
      <c r="CD74" s="95" t="b">
        <f t="shared" si="146"/>
        <v>0</v>
      </c>
      <c r="CE74" s="96" t="b">
        <f t="shared" si="147"/>
        <v>1</v>
      </c>
      <c r="CF74" t="b">
        <f t="shared" si="148"/>
        <v>1</v>
      </c>
      <c r="CG74" t="b">
        <f t="shared" si="149"/>
        <v>1</v>
      </c>
      <c r="CH74" s="84" t="b">
        <f t="shared" si="150"/>
        <v>1</v>
      </c>
      <c r="CI74">
        <f t="shared" si="151"/>
        <v>1.1399999999999999</v>
      </c>
      <c r="CJ74" t="b">
        <f t="shared" si="152"/>
        <v>1</v>
      </c>
      <c r="CK74" t="b">
        <f t="shared" si="153"/>
        <v>1</v>
      </c>
      <c r="CL74" s="84" t="b">
        <f t="shared" si="173"/>
        <v>1</v>
      </c>
      <c r="CM74">
        <f t="shared" si="154"/>
        <v>3.508</v>
      </c>
      <c r="CN74" t="b">
        <f t="shared" si="155"/>
        <v>1</v>
      </c>
      <c r="CO74" s="84">
        <f t="shared" si="156"/>
        <v>5.9382856351895351E-2</v>
      </c>
      <c r="CP74" t="b">
        <f t="shared" si="157"/>
        <v>1</v>
      </c>
      <c r="CQ74" s="96" t="b">
        <f t="shared" si="158"/>
        <v>1</v>
      </c>
      <c r="CR74" t="b">
        <f t="shared" si="159"/>
        <v>1</v>
      </c>
      <c r="CS74" t="b">
        <f t="shared" si="160"/>
        <v>1</v>
      </c>
      <c r="CT74" t="b">
        <f t="shared" si="161"/>
        <v>1</v>
      </c>
      <c r="CU74" t="b">
        <f t="shared" si="162"/>
        <v>1</v>
      </c>
      <c r="CV74" s="84" t="b">
        <f t="shared" si="163"/>
        <v>1</v>
      </c>
      <c r="CW74" t="b">
        <f t="shared" si="164"/>
        <v>1</v>
      </c>
      <c r="CX74" t="b">
        <f t="shared" si="165"/>
        <v>1</v>
      </c>
      <c r="CY74" t="b">
        <f t="shared" si="166"/>
        <v>1</v>
      </c>
      <c r="CZ74" t="b">
        <f t="shared" si="167"/>
        <v>1</v>
      </c>
      <c r="DA74" s="84">
        <f t="shared" si="168"/>
        <v>0</v>
      </c>
      <c r="DB74" t="b">
        <f t="shared" si="169"/>
        <v>0</v>
      </c>
    </row>
    <row r="75" spans="1:106">
      <c r="A75" s="9">
        <v>1020</v>
      </c>
      <c r="B75" s="3">
        <v>2</v>
      </c>
      <c r="C75" s="3" t="s">
        <v>1368</v>
      </c>
      <c r="D75" s="3" t="str">
        <f t="shared" si="116"/>
        <v>BM_1_35-1_dk_0041</v>
      </c>
      <c r="E75" s="3" t="str">
        <f t="shared" si="117"/>
        <v>0041</v>
      </c>
      <c r="F75" s="3">
        <v>129550.45299999999</v>
      </c>
      <c r="G75" s="15">
        <v>413398.5</v>
      </c>
      <c r="H75" s="35" t="str">
        <f t="shared" si="118"/>
        <v>ja</v>
      </c>
      <c r="I75" s="42">
        <v>10</v>
      </c>
      <c r="J75" s="20" t="s">
        <v>370</v>
      </c>
      <c r="K75" s="21">
        <v>10000</v>
      </c>
      <c r="L75" s="28">
        <f t="shared" si="170"/>
        <v>1</v>
      </c>
      <c r="M75" s="28">
        <f t="shared" si="171"/>
        <v>1</v>
      </c>
      <c r="N75" s="56">
        <f t="shared" si="119"/>
        <v>10000</v>
      </c>
      <c r="O75" s="33">
        <f t="shared" si="172"/>
        <v>80.02183955022835</v>
      </c>
      <c r="P75" s="37">
        <f t="shared" si="120"/>
        <v>119.76093206885066</v>
      </c>
      <c r="Q75" s="9" t="s">
        <v>12</v>
      </c>
      <c r="R75" s="55" t="s">
        <v>12</v>
      </c>
      <c r="S75" s="55">
        <v>3.6280000000000001</v>
      </c>
      <c r="T75" s="55">
        <v>3.9079999999999999</v>
      </c>
      <c r="U75" s="55">
        <v>4.1639999999999997</v>
      </c>
      <c r="V75" s="3">
        <v>4.38</v>
      </c>
      <c r="W75" s="3">
        <v>4.6239999999999997</v>
      </c>
      <c r="X75" s="3" t="s">
        <v>12</v>
      </c>
      <c r="Y75" s="3">
        <v>5.093</v>
      </c>
      <c r="Z75" s="15" t="s">
        <v>12</v>
      </c>
      <c r="AA75" s="10">
        <f t="shared" si="121"/>
        <v>4.6239999999999997</v>
      </c>
      <c r="AB75" s="9">
        <f t="shared" si="122"/>
        <v>0.45999999999999996</v>
      </c>
      <c r="AC75" s="10">
        <f t="shared" si="123"/>
        <v>0.46900000000000031</v>
      </c>
      <c r="AD75" s="9" t="s">
        <v>12</v>
      </c>
      <c r="AE75" s="55" t="s">
        <v>12</v>
      </c>
      <c r="AF75" s="55">
        <v>0.80900000000000005</v>
      </c>
      <c r="AG75" s="55">
        <v>0.88600000000000001</v>
      </c>
      <c r="AH75" s="55">
        <v>0.97</v>
      </c>
      <c r="AI75" s="3">
        <v>1.0489999999999999</v>
      </c>
      <c r="AJ75" s="3">
        <v>1.137</v>
      </c>
      <c r="AK75" s="3" t="s">
        <v>12</v>
      </c>
      <c r="AL75" s="3">
        <v>1.3049999999999999</v>
      </c>
      <c r="AM75" s="15" t="s">
        <v>12</v>
      </c>
      <c r="AN75" s="10">
        <f t="shared" si="124"/>
        <v>1.137</v>
      </c>
      <c r="AO75" s="9">
        <f t="shared" si="125"/>
        <v>0.16700000000000004</v>
      </c>
      <c r="AP75" s="10">
        <f t="shared" si="126"/>
        <v>0.16799999999999993</v>
      </c>
      <c r="AQ75" s="9" t="s">
        <v>12</v>
      </c>
      <c r="AR75" s="55" t="s">
        <v>12</v>
      </c>
      <c r="AS75" s="55">
        <v>3.0009999999999999</v>
      </c>
      <c r="AT75" s="55">
        <v>3.1259999999999999</v>
      </c>
      <c r="AU75" s="55">
        <v>3.2629999999999999</v>
      </c>
      <c r="AV75" s="3">
        <v>3.3849999999999998</v>
      </c>
      <c r="AW75" s="3">
        <v>3.5049999999999999</v>
      </c>
      <c r="AX75" s="3" t="s">
        <v>12</v>
      </c>
      <c r="AY75" s="3">
        <v>3.7269999999999999</v>
      </c>
      <c r="AZ75" s="15" t="s">
        <v>12</v>
      </c>
      <c r="BA75" s="10">
        <f t="shared" si="127"/>
        <v>3.5049999999999999</v>
      </c>
      <c r="BB75" s="9">
        <f t="shared" si="128"/>
        <v>0.24199999999999999</v>
      </c>
      <c r="BC75" s="10">
        <f t="shared" si="129"/>
        <v>0.22199999999999998</v>
      </c>
      <c r="BD75" s="9">
        <v>4.6959999999999997</v>
      </c>
      <c r="BE75" s="3">
        <v>5.3620000000000001</v>
      </c>
      <c r="BF75" s="15">
        <v>6.1429999999999998</v>
      </c>
      <c r="BG75" s="15">
        <f t="shared" si="130"/>
        <v>5.3620000000000001</v>
      </c>
      <c r="BH75" s="9">
        <f t="shared" si="131"/>
        <v>0.66600000000000037</v>
      </c>
      <c r="BI75" s="10">
        <f t="shared" si="132"/>
        <v>0.78099999999999969</v>
      </c>
      <c r="BJ75" s="9">
        <v>4.6550000000000002</v>
      </c>
      <c r="BK75" s="3">
        <v>5.3220000000000001</v>
      </c>
      <c r="BL75" s="15">
        <v>6.11</v>
      </c>
      <c r="BM75" s="15">
        <f t="shared" si="133"/>
        <v>5.3220000000000001</v>
      </c>
      <c r="BN75" s="9">
        <f t="shared" si="134"/>
        <v>0.66699999999999982</v>
      </c>
      <c r="BO75" s="10">
        <f t="shared" si="135"/>
        <v>0.78800000000000026</v>
      </c>
      <c r="BP75">
        <f t="shared" si="136"/>
        <v>0</v>
      </c>
      <c r="BQ75" s="93">
        <f t="shared" si="137"/>
        <v>1.4478260869565227</v>
      </c>
      <c r="BR75" s="93">
        <f t="shared" si="138"/>
        <v>1.4499999999999997</v>
      </c>
      <c r="BS75" s="93" t="str">
        <f>VLOOKUP(C75,'Koppeling locatie - aslocatie'!$A$2:$C$8139,2,FALSE)</f>
        <v>bema239</v>
      </c>
      <c r="BT75" s="93">
        <f>VLOOKUP($BS75,aslocaties_v01!$C$3:$AA$500,MATCH($K$3/10,aslocaties_v01!$C$2:$X$2),FALSE)</f>
        <v>4.1180000000000003</v>
      </c>
      <c r="BU75" s="93">
        <f>VLOOKUP(BS75,aslocaties_v01!$C$3:$AA$500,MATCH($K$3,aslocaties_v01!$C$2:$X$2),FALSE)</f>
        <v>4.5709999999999997</v>
      </c>
      <c r="BV75" s="93">
        <f>VLOOKUP(BS75,aslocaties_v01!$C$3:$AA$500,MATCH($K$3*10,aslocaties_v01!$C$2:$Y$2),FALSE)</f>
        <v>5.0369999999999999</v>
      </c>
      <c r="BW75" s="93">
        <f t="shared" si="139"/>
        <v>0.4529999999999994</v>
      </c>
      <c r="BX75" s="93">
        <f t="shared" si="140"/>
        <v>0.46600000000000019</v>
      </c>
      <c r="BY75" s="94">
        <f t="shared" si="141"/>
        <v>1.5217391304349071E-2</v>
      </c>
      <c r="BZ75" s="94">
        <f t="shared" si="142"/>
        <v>6.3965884861409972E-3</v>
      </c>
      <c r="CA75" s="94">
        <f t="shared" si="143"/>
        <v>4.5999999999999375E-2</v>
      </c>
      <c r="CB75">
        <f t="shared" si="144"/>
        <v>5.2999999999999936E-2</v>
      </c>
      <c r="CC75" s="58">
        <f t="shared" si="145"/>
        <v>5.600000000000005E-2</v>
      </c>
      <c r="CD75" s="95" t="b">
        <f t="shared" si="146"/>
        <v>0</v>
      </c>
      <c r="CE75" s="96" t="b">
        <f t="shared" si="147"/>
        <v>1</v>
      </c>
      <c r="CF75" t="b">
        <f t="shared" si="148"/>
        <v>1</v>
      </c>
      <c r="CG75" t="b">
        <f t="shared" si="149"/>
        <v>1</v>
      </c>
      <c r="CH75" s="84" t="b">
        <f t="shared" si="150"/>
        <v>1</v>
      </c>
      <c r="CI75">
        <f t="shared" si="151"/>
        <v>1.137</v>
      </c>
      <c r="CJ75" t="b">
        <f t="shared" si="152"/>
        <v>1</v>
      </c>
      <c r="CK75" t="b">
        <f t="shared" si="153"/>
        <v>1</v>
      </c>
      <c r="CL75" s="84" t="b">
        <f t="shared" si="173"/>
        <v>1</v>
      </c>
      <c r="CM75">
        <f t="shared" si="154"/>
        <v>3.5049999999999999</v>
      </c>
      <c r="CN75" t="b">
        <f t="shared" si="155"/>
        <v>1</v>
      </c>
      <c r="CO75" s="84">
        <f t="shared" si="156"/>
        <v>5.9328015518580857E-2</v>
      </c>
      <c r="CP75" t="b">
        <f t="shared" si="157"/>
        <v>1</v>
      </c>
      <c r="CQ75" s="96" t="b">
        <f t="shared" si="158"/>
        <v>1</v>
      </c>
      <c r="CR75" t="b">
        <f t="shared" si="159"/>
        <v>1</v>
      </c>
      <c r="CS75" t="b">
        <f t="shared" si="160"/>
        <v>1</v>
      </c>
      <c r="CT75" t="b">
        <f t="shared" si="161"/>
        <v>1</v>
      </c>
      <c r="CU75" t="b">
        <f t="shared" si="162"/>
        <v>1</v>
      </c>
      <c r="CV75" s="84" t="b">
        <f t="shared" si="163"/>
        <v>1</v>
      </c>
      <c r="CW75" t="b">
        <f t="shared" si="164"/>
        <v>1</v>
      </c>
      <c r="CX75" t="b">
        <f t="shared" si="165"/>
        <v>1</v>
      </c>
      <c r="CY75" t="b">
        <f t="shared" si="166"/>
        <v>1</v>
      </c>
      <c r="CZ75" t="b">
        <f t="shared" si="167"/>
        <v>1</v>
      </c>
      <c r="DA75" s="84">
        <f t="shared" si="168"/>
        <v>0</v>
      </c>
      <c r="DB75" t="b">
        <f t="shared" si="169"/>
        <v>0</v>
      </c>
    </row>
    <row r="76" spans="1:106">
      <c r="A76" s="9">
        <v>1021</v>
      </c>
      <c r="B76" s="3">
        <v>2</v>
      </c>
      <c r="C76" s="3" t="s">
        <v>1369</v>
      </c>
      <c r="D76" s="3" t="str">
        <f t="shared" si="116"/>
        <v>BM_1_35-1_dk_0042</v>
      </c>
      <c r="E76" s="3" t="str">
        <f t="shared" si="117"/>
        <v>0042</v>
      </c>
      <c r="F76" s="3">
        <v>129432.43799999999</v>
      </c>
      <c r="G76" s="15">
        <v>413418.875</v>
      </c>
      <c r="H76" s="35" t="str">
        <f t="shared" si="118"/>
        <v>ja</v>
      </c>
      <c r="I76" s="42">
        <v>10</v>
      </c>
      <c r="J76" s="20" t="s">
        <v>370</v>
      </c>
      <c r="K76" s="21">
        <v>10000</v>
      </c>
      <c r="L76" s="28">
        <f t="shared" si="170"/>
        <v>1</v>
      </c>
      <c r="M76" s="28">
        <f t="shared" si="171"/>
        <v>1</v>
      </c>
      <c r="N76" s="56">
        <f t="shared" si="119"/>
        <v>10000</v>
      </c>
      <c r="O76" s="33">
        <f t="shared" si="172"/>
        <v>119.76093206885066</v>
      </c>
      <c r="P76" s="37">
        <f t="shared" si="120"/>
        <v>79.848293619836255</v>
      </c>
      <c r="Q76" s="9" t="s">
        <v>12</v>
      </c>
      <c r="R76" s="55" t="s">
        <v>12</v>
      </c>
      <c r="S76" s="55">
        <v>3.617</v>
      </c>
      <c r="T76" s="55">
        <v>3.8959999999999999</v>
      </c>
      <c r="U76" s="55">
        <v>4.1509999999999998</v>
      </c>
      <c r="V76" s="3">
        <v>4.3650000000000002</v>
      </c>
      <c r="W76" s="3">
        <v>4.6070000000000002</v>
      </c>
      <c r="X76" s="3" t="s">
        <v>12</v>
      </c>
      <c r="Y76" s="3">
        <v>5.08</v>
      </c>
      <c r="Z76" s="15" t="s">
        <v>12</v>
      </c>
      <c r="AA76" s="10">
        <f t="shared" si="121"/>
        <v>4.6070000000000002</v>
      </c>
      <c r="AB76" s="9">
        <f t="shared" si="122"/>
        <v>0.45600000000000041</v>
      </c>
      <c r="AC76" s="10">
        <f t="shared" si="123"/>
        <v>0.47299999999999986</v>
      </c>
      <c r="AD76" s="9" t="s">
        <v>12</v>
      </c>
      <c r="AE76" s="55" t="s">
        <v>12</v>
      </c>
      <c r="AF76" s="55">
        <v>0.80500000000000005</v>
      </c>
      <c r="AG76" s="55">
        <v>0.88100000000000001</v>
      </c>
      <c r="AH76" s="55">
        <v>0.96499999999999997</v>
      </c>
      <c r="AI76" s="3">
        <v>1.0429999999999999</v>
      </c>
      <c r="AJ76" s="3">
        <v>1.1299999999999999</v>
      </c>
      <c r="AK76" s="3" t="s">
        <v>12</v>
      </c>
      <c r="AL76" s="3">
        <v>1.298</v>
      </c>
      <c r="AM76" s="15" t="s">
        <v>12</v>
      </c>
      <c r="AN76" s="10">
        <f t="shared" si="124"/>
        <v>1.1299999999999999</v>
      </c>
      <c r="AO76" s="9">
        <f t="shared" si="125"/>
        <v>0.16499999999999992</v>
      </c>
      <c r="AP76" s="10">
        <f t="shared" si="126"/>
        <v>0.16800000000000015</v>
      </c>
      <c r="AQ76" s="9" t="s">
        <v>12</v>
      </c>
      <c r="AR76" s="55" t="s">
        <v>12</v>
      </c>
      <c r="AS76" s="55">
        <v>2.9950000000000001</v>
      </c>
      <c r="AT76" s="55">
        <v>3.12</v>
      </c>
      <c r="AU76" s="55">
        <v>3.2559999999999998</v>
      </c>
      <c r="AV76" s="3">
        <v>3.3769999999999998</v>
      </c>
      <c r="AW76" s="3">
        <v>3.4969999999999999</v>
      </c>
      <c r="AX76" s="3" t="s">
        <v>12</v>
      </c>
      <c r="AY76" s="3">
        <v>3.72</v>
      </c>
      <c r="AZ76" s="15" t="s">
        <v>12</v>
      </c>
      <c r="BA76" s="10">
        <f t="shared" si="127"/>
        <v>3.4969999999999999</v>
      </c>
      <c r="BB76" s="9">
        <f t="shared" si="128"/>
        <v>0.2410000000000001</v>
      </c>
      <c r="BC76" s="10">
        <f t="shared" si="129"/>
        <v>0.22300000000000031</v>
      </c>
      <c r="BD76" s="9">
        <v>4.6829999999999998</v>
      </c>
      <c r="BE76" s="3">
        <v>5.3490000000000002</v>
      </c>
      <c r="BF76" s="15">
        <v>6.1289999999999996</v>
      </c>
      <c r="BG76" s="15">
        <f t="shared" si="130"/>
        <v>5.3490000000000002</v>
      </c>
      <c r="BH76" s="9">
        <f t="shared" si="131"/>
        <v>0.66600000000000037</v>
      </c>
      <c r="BI76" s="10">
        <f t="shared" si="132"/>
        <v>0.77999999999999936</v>
      </c>
      <c r="BJ76" s="9">
        <v>4.6420000000000003</v>
      </c>
      <c r="BK76" s="3">
        <v>5.3079999999999998</v>
      </c>
      <c r="BL76" s="15">
        <v>6.0970000000000004</v>
      </c>
      <c r="BM76" s="15">
        <f t="shared" si="133"/>
        <v>5.3079999999999998</v>
      </c>
      <c r="BN76" s="9">
        <f t="shared" si="134"/>
        <v>0.66599999999999948</v>
      </c>
      <c r="BO76" s="10">
        <f t="shared" si="135"/>
        <v>0.78900000000000059</v>
      </c>
      <c r="BP76">
        <f t="shared" si="136"/>
        <v>0</v>
      </c>
      <c r="BQ76" s="93">
        <f t="shared" si="137"/>
        <v>1.4605263157894732</v>
      </c>
      <c r="BR76" s="93">
        <f t="shared" si="138"/>
        <v>1.4605263157894712</v>
      </c>
      <c r="BS76" s="93" t="str">
        <f>VLOOKUP(C76,'Koppeling locatie - aslocatie'!$A$2:$C$8139,2,FALSE)</f>
        <v>bema239</v>
      </c>
      <c r="BT76" s="93">
        <f>VLOOKUP($BS76,aslocaties_v01!$C$3:$AA$500,MATCH($K$3/10,aslocaties_v01!$C$2:$X$2),FALSE)</f>
        <v>4.1180000000000003</v>
      </c>
      <c r="BU76" s="93">
        <f>VLOOKUP(BS76,aslocaties_v01!$C$3:$AA$500,MATCH($K$3,aslocaties_v01!$C$2:$X$2),FALSE)</f>
        <v>4.5709999999999997</v>
      </c>
      <c r="BV76" s="93">
        <f>VLOOKUP(BS76,aslocaties_v01!$C$3:$AA$500,MATCH($K$3*10,aslocaties_v01!$C$2:$Y$2),FALSE)</f>
        <v>5.0369999999999999</v>
      </c>
      <c r="BW76" s="93">
        <f t="shared" si="139"/>
        <v>0.4529999999999994</v>
      </c>
      <c r="BX76" s="93">
        <f t="shared" si="140"/>
        <v>0.46600000000000019</v>
      </c>
      <c r="BY76" s="94">
        <f t="shared" si="141"/>
        <v>6.578947368423238E-3</v>
      </c>
      <c r="BZ76" s="94">
        <f t="shared" si="142"/>
        <v>1.4799154334037334E-2</v>
      </c>
      <c r="CA76" s="94">
        <f t="shared" si="143"/>
        <v>3.2999999999999474E-2</v>
      </c>
      <c r="CB76">
        <f t="shared" si="144"/>
        <v>3.6000000000000476E-2</v>
      </c>
      <c r="CC76" s="58">
        <f t="shared" si="145"/>
        <v>4.3000000000000149E-2</v>
      </c>
      <c r="CD76" s="95" t="b">
        <f t="shared" si="146"/>
        <v>0</v>
      </c>
      <c r="CE76" s="96" t="b">
        <f t="shared" si="147"/>
        <v>1</v>
      </c>
      <c r="CF76" t="b">
        <f t="shared" si="148"/>
        <v>1</v>
      </c>
      <c r="CG76" t="b">
        <f t="shared" si="149"/>
        <v>1</v>
      </c>
      <c r="CH76" s="84" t="b">
        <f t="shared" si="150"/>
        <v>1</v>
      </c>
      <c r="CI76">
        <f t="shared" si="151"/>
        <v>1.1299999999999999</v>
      </c>
      <c r="CJ76" t="b">
        <f t="shared" si="152"/>
        <v>1</v>
      </c>
      <c r="CK76" t="b">
        <f t="shared" si="153"/>
        <v>1</v>
      </c>
      <c r="CL76" s="84" t="b">
        <f t="shared" si="173"/>
        <v>1</v>
      </c>
      <c r="CM76">
        <f t="shared" si="154"/>
        <v>3.4969999999999999</v>
      </c>
      <c r="CN76" t="b">
        <f t="shared" si="155"/>
        <v>1</v>
      </c>
      <c r="CO76" s="84">
        <f t="shared" si="156"/>
        <v>5.9232843344785686E-2</v>
      </c>
      <c r="CP76" t="b">
        <f t="shared" si="157"/>
        <v>1</v>
      </c>
      <c r="CQ76" s="96" t="b">
        <f t="shared" si="158"/>
        <v>1</v>
      </c>
      <c r="CR76" t="b">
        <f t="shared" si="159"/>
        <v>1</v>
      </c>
      <c r="CS76" t="b">
        <f t="shared" si="160"/>
        <v>1</v>
      </c>
      <c r="CT76" t="b">
        <f t="shared" si="161"/>
        <v>1</v>
      </c>
      <c r="CU76" t="b">
        <f t="shared" si="162"/>
        <v>1</v>
      </c>
      <c r="CV76" s="84" t="b">
        <f t="shared" si="163"/>
        <v>1</v>
      </c>
      <c r="CW76" t="b">
        <f t="shared" si="164"/>
        <v>1</v>
      </c>
      <c r="CX76" t="b">
        <f t="shared" si="165"/>
        <v>1</v>
      </c>
      <c r="CY76" t="b">
        <f t="shared" si="166"/>
        <v>1</v>
      </c>
      <c r="CZ76" t="b">
        <f t="shared" si="167"/>
        <v>1</v>
      </c>
      <c r="DA76" s="84">
        <f t="shared" si="168"/>
        <v>0</v>
      </c>
      <c r="DB76" t="b">
        <f t="shared" si="169"/>
        <v>0</v>
      </c>
    </row>
    <row r="77" spans="1:106">
      <c r="A77" s="9">
        <v>1022</v>
      </c>
      <c r="B77" s="3">
        <v>2</v>
      </c>
      <c r="C77" s="3" t="s">
        <v>1370</v>
      </c>
      <c r="D77" s="3" t="str">
        <f t="shared" si="116"/>
        <v>BM_1_35-1_dk_0043</v>
      </c>
      <c r="E77" s="3" t="str">
        <f t="shared" si="117"/>
        <v>0043</v>
      </c>
      <c r="F77" s="3">
        <v>129353.883</v>
      </c>
      <c r="G77" s="15">
        <v>413433.18800000002</v>
      </c>
      <c r="H77" s="35" t="str">
        <f t="shared" si="118"/>
        <v>ja</v>
      </c>
      <c r="I77" s="42">
        <v>10</v>
      </c>
      <c r="J77" s="20" t="s">
        <v>370</v>
      </c>
      <c r="K77" s="21">
        <v>10000</v>
      </c>
      <c r="L77" s="28">
        <f t="shared" si="170"/>
        <v>1</v>
      </c>
      <c r="M77" s="28">
        <f t="shared" si="171"/>
        <v>1</v>
      </c>
      <c r="N77" s="56">
        <f t="shared" si="119"/>
        <v>10000</v>
      </c>
      <c r="O77" s="33">
        <f t="shared" si="172"/>
        <v>79.848293619836255</v>
      </c>
      <c r="P77" s="37">
        <f t="shared" si="120"/>
        <v>120.41554122703205</v>
      </c>
      <c r="Q77" s="9" t="s">
        <v>12</v>
      </c>
      <c r="R77" s="55" t="s">
        <v>12</v>
      </c>
      <c r="S77" s="55">
        <v>3.609</v>
      </c>
      <c r="T77" s="55">
        <v>3.8879999999999999</v>
      </c>
      <c r="U77" s="55">
        <v>4.1420000000000003</v>
      </c>
      <c r="V77" s="3">
        <v>4.3559999999999999</v>
      </c>
      <c r="W77" s="3">
        <v>4.5979999999999999</v>
      </c>
      <c r="X77" s="3" t="s">
        <v>12</v>
      </c>
      <c r="Y77" s="3">
        <v>5.0659999999999998</v>
      </c>
      <c r="Z77" s="15" t="s">
        <v>12</v>
      </c>
      <c r="AA77" s="10">
        <f t="shared" si="121"/>
        <v>4.5979999999999999</v>
      </c>
      <c r="AB77" s="9">
        <f t="shared" si="122"/>
        <v>0.45599999999999952</v>
      </c>
      <c r="AC77" s="10">
        <f t="shared" si="123"/>
        <v>0.46799999999999997</v>
      </c>
      <c r="AD77" s="9" t="s">
        <v>12</v>
      </c>
      <c r="AE77" s="55" t="s">
        <v>12</v>
      </c>
      <c r="AF77" s="55">
        <v>0.79200000000000004</v>
      </c>
      <c r="AG77" s="55">
        <v>0.86399999999999999</v>
      </c>
      <c r="AH77" s="55">
        <v>0.94499999999999995</v>
      </c>
      <c r="AI77" s="3">
        <v>1.0209999999999999</v>
      </c>
      <c r="AJ77" s="3">
        <v>1.107</v>
      </c>
      <c r="AK77" s="3" t="s">
        <v>12</v>
      </c>
      <c r="AL77" s="3">
        <v>1.2709999999999999</v>
      </c>
      <c r="AM77" s="15" t="s">
        <v>12</v>
      </c>
      <c r="AN77" s="10">
        <f t="shared" si="124"/>
        <v>1.107</v>
      </c>
      <c r="AO77" s="9">
        <f t="shared" si="125"/>
        <v>0.16200000000000003</v>
      </c>
      <c r="AP77" s="10">
        <f t="shared" si="126"/>
        <v>0.16399999999999992</v>
      </c>
      <c r="AQ77" s="9" t="s">
        <v>12</v>
      </c>
      <c r="AR77" s="55" t="s">
        <v>12</v>
      </c>
      <c r="AS77" s="55">
        <v>2.9750000000000001</v>
      </c>
      <c r="AT77" s="55">
        <v>3.0990000000000002</v>
      </c>
      <c r="AU77" s="55">
        <v>3.2330000000000001</v>
      </c>
      <c r="AV77" s="3">
        <v>3.3519999999999999</v>
      </c>
      <c r="AW77" s="3">
        <v>3.472</v>
      </c>
      <c r="AX77" s="3" t="s">
        <v>12</v>
      </c>
      <c r="AY77" s="3">
        <v>3.6960000000000002</v>
      </c>
      <c r="AZ77" s="15" t="s">
        <v>12</v>
      </c>
      <c r="BA77" s="10">
        <f t="shared" si="127"/>
        <v>3.472</v>
      </c>
      <c r="BB77" s="9">
        <f t="shared" si="128"/>
        <v>0.23899999999999988</v>
      </c>
      <c r="BC77" s="10">
        <f t="shared" si="129"/>
        <v>0.2240000000000002</v>
      </c>
      <c r="BD77" s="9">
        <v>4.6689999999999996</v>
      </c>
      <c r="BE77" s="3">
        <v>5.33</v>
      </c>
      <c r="BF77" s="15">
        <v>6.1070000000000002</v>
      </c>
      <c r="BG77" s="15">
        <f t="shared" si="130"/>
        <v>5.33</v>
      </c>
      <c r="BH77" s="9">
        <f t="shared" si="131"/>
        <v>0.66100000000000048</v>
      </c>
      <c r="BI77" s="10">
        <f t="shared" si="132"/>
        <v>0.77700000000000014</v>
      </c>
      <c r="BJ77" s="9">
        <v>4.6289999999999996</v>
      </c>
      <c r="BK77" s="3">
        <v>5.2910000000000004</v>
      </c>
      <c r="BL77" s="15">
        <v>6.0750000000000002</v>
      </c>
      <c r="BM77" s="15">
        <f t="shared" si="133"/>
        <v>5.2910000000000004</v>
      </c>
      <c r="BN77" s="9">
        <f t="shared" si="134"/>
        <v>0.66200000000000081</v>
      </c>
      <c r="BO77" s="10">
        <f t="shared" si="135"/>
        <v>0.78399999999999981</v>
      </c>
      <c r="BP77">
        <f t="shared" si="136"/>
        <v>0</v>
      </c>
      <c r="BQ77" s="93">
        <f t="shared" si="137"/>
        <v>1.4495614035087745</v>
      </c>
      <c r="BR77" s="93">
        <f t="shared" si="138"/>
        <v>1.4517543859649156</v>
      </c>
      <c r="BS77" s="93" t="str">
        <f>VLOOKUP(C77,'Koppeling locatie - aslocatie'!$A$2:$C$8139,2,FALSE)</f>
        <v>bema239</v>
      </c>
      <c r="BT77" s="93">
        <f>VLOOKUP($BS77,aslocaties_v01!$C$3:$AA$500,MATCH($K$3/10,aslocaties_v01!$C$2:$X$2),FALSE)</f>
        <v>4.1180000000000003</v>
      </c>
      <c r="BU77" s="93">
        <f>VLOOKUP(BS77,aslocaties_v01!$C$3:$AA$500,MATCH($K$3,aslocaties_v01!$C$2:$X$2),FALSE)</f>
        <v>4.5709999999999997</v>
      </c>
      <c r="BV77" s="93">
        <f>VLOOKUP(BS77,aslocaties_v01!$C$3:$AA$500,MATCH($K$3*10,aslocaties_v01!$C$2:$Y$2),FALSE)</f>
        <v>5.0369999999999999</v>
      </c>
      <c r="BW77" s="93">
        <f t="shared" si="139"/>
        <v>0.4529999999999994</v>
      </c>
      <c r="BX77" s="93">
        <f t="shared" si="140"/>
        <v>0.46600000000000019</v>
      </c>
      <c r="BY77" s="94">
        <f t="shared" si="141"/>
        <v>6.5789473684213506E-3</v>
      </c>
      <c r="BZ77" s="94">
        <f t="shared" si="142"/>
        <v>4.2735042735038142E-3</v>
      </c>
      <c r="CA77" s="94">
        <f t="shared" si="143"/>
        <v>2.4000000000000021E-2</v>
      </c>
      <c r="CB77">
        <f t="shared" si="144"/>
        <v>2.7000000000000135E-2</v>
      </c>
      <c r="CC77" s="58">
        <f t="shared" si="145"/>
        <v>2.8999999999999915E-2</v>
      </c>
      <c r="CD77" s="95" t="b">
        <f t="shared" si="146"/>
        <v>0</v>
      </c>
      <c r="CE77" s="96" t="b">
        <f t="shared" si="147"/>
        <v>1</v>
      </c>
      <c r="CF77" t="b">
        <f t="shared" si="148"/>
        <v>1</v>
      </c>
      <c r="CG77" t="b">
        <f t="shared" si="149"/>
        <v>1</v>
      </c>
      <c r="CH77" s="84" t="b">
        <f t="shared" si="150"/>
        <v>1</v>
      </c>
      <c r="CI77">
        <f t="shared" si="151"/>
        <v>1.107</v>
      </c>
      <c r="CJ77" t="b">
        <f t="shared" si="152"/>
        <v>1</v>
      </c>
      <c r="CK77" t="b">
        <f t="shared" si="153"/>
        <v>1</v>
      </c>
      <c r="CL77" s="84" t="b">
        <f t="shared" si="173"/>
        <v>1</v>
      </c>
      <c r="CM77">
        <f t="shared" si="154"/>
        <v>3.472</v>
      </c>
      <c r="CN77" t="b">
        <f t="shared" si="155"/>
        <v>1</v>
      </c>
      <c r="CO77" s="84">
        <f t="shared" si="156"/>
        <v>5.8865873052174528E-2</v>
      </c>
      <c r="CP77" t="b">
        <f t="shared" si="157"/>
        <v>1</v>
      </c>
      <c r="CQ77" s="96" t="b">
        <f t="shared" si="158"/>
        <v>1</v>
      </c>
      <c r="CR77" t="b">
        <f t="shared" si="159"/>
        <v>1</v>
      </c>
      <c r="CS77" t="b">
        <f t="shared" si="160"/>
        <v>1</v>
      </c>
      <c r="CT77" t="b">
        <f t="shared" si="161"/>
        <v>1</v>
      </c>
      <c r="CU77" t="b">
        <f t="shared" si="162"/>
        <v>1</v>
      </c>
      <c r="CV77" s="84" t="b">
        <f t="shared" si="163"/>
        <v>1</v>
      </c>
      <c r="CW77" t="b">
        <f t="shared" si="164"/>
        <v>1</v>
      </c>
      <c r="CX77" t="b">
        <f t="shared" si="165"/>
        <v>1</v>
      </c>
      <c r="CY77" t="b">
        <f t="shared" si="166"/>
        <v>1</v>
      </c>
      <c r="CZ77" t="b">
        <f t="shared" si="167"/>
        <v>1</v>
      </c>
      <c r="DA77" s="84">
        <f t="shared" si="168"/>
        <v>0</v>
      </c>
      <c r="DB77" t="b">
        <f t="shared" si="169"/>
        <v>0</v>
      </c>
    </row>
    <row r="78" spans="1:106">
      <c r="A78" s="9">
        <v>1023</v>
      </c>
      <c r="B78" s="3">
        <v>2</v>
      </c>
      <c r="C78" s="3" t="s">
        <v>1371</v>
      </c>
      <c r="D78" s="3" t="str">
        <f t="shared" si="116"/>
        <v>BM_1_35-1_dk_0044</v>
      </c>
      <c r="E78" s="3" t="str">
        <f t="shared" si="117"/>
        <v>0044</v>
      </c>
      <c r="F78" s="3">
        <v>129235.648</v>
      </c>
      <c r="G78" s="15">
        <v>413456</v>
      </c>
      <c r="H78" s="35" t="str">
        <f t="shared" si="118"/>
        <v>ja</v>
      </c>
      <c r="I78" s="42">
        <v>11</v>
      </c>
      <c r="J78" s="20" t="s">
        <v>370</v>
      </c>
      <c r="K78" s="21">
        <v>10000</v>
      </c>
      <c r="L78" s="28">
        <f t="shared" si="170"/>
        <v>1</v>
      </c>
      <c r="M78" s="28">
        <f t="shared" si="171"/>
        <v>1</v>
      </c>
      <c r="N78" s="56">
        <f t="shared" si="119"/>
        <v>10000</v>
      </c>
      <c r="O78" s="33">
        <f t="shared" si="172"/>
        <v>120.41554122703205</v>
      </c>
      <c r="P78" s="37">
        <f t="shared" si="120"/>
        <v>80.855872074943633</v>
      </c>
      <c r="Q78" s="9" t="s">
        <v>12</v>
      </c>
      <c r="R78" s="55" t="s">
        <v>12</v>
      </c>
      <c r="S78" s="55">
        <v>3.6</v>
      </c>
      <c r="T78" s="55">
        <v>3.8730000000000002</v>
      </c>
      <c r="U78" s="55">
        <v>4.1280000000000001</v>
      </c>
      <c r="V78" s="3">
        <v>4.3410000000000002</v>
      </c>
      <c r="W78" s="3">
        <v>4.5819999999999999</v>
      </c>
      <c r="X78" s="3" t="s">
        <v>12</v>
      </c>
      <c r="Y78" s="3">
        <v>5.0529999999999999</v>
      </c>
      <c r="Z78" s="15" t="s">
        <v>12</v>
      </c>
      <c r="AA78" s="10">
        <f t="shared" si="121"/>
        <v>4.5819999999999999</v>
      </c>
      <c r="AB78" s="9">
        <f t="shared" si="122"/>
        <v>0.45399999999999974</v>
      </c>
      <c r="AC78" s="10">
        <f t="shared" si="123"/>
        <v>0.47100000000000009</v>
      </c>
      <c r="AD78" s="9" t="s">
        <v>12</v>
      </c>
      <c r="AE78" s="55" t="s">
        <v>12</v>
      </c>
      <c r="AF78" s="55">
        <v>0.752</v>
      </c>
      <c r="AG78" s="55">
        <v>0.82</v>
      </c>
      <c r="AH78" s="55">
        <v>0.89400000000000002</v>
      </c>
      <c r="AI78" s="3">
        <v>0.96699999999999997</v>
      </c>
      <c r="AJ78" s="3">
        <v>1.05</v>
      </c>
      <c r="AK78" s="3" t="s">
        <v>12</v>
      </c>
      <c r="AL78" s="3">
        <v>1.2110000000000001</v>
      </c>
      <c r="AM78" s="15" t="s">
        <v>12</v>
      </c>
      <c r="AN78" s="10">
        <f t="shared" si="124"/>
        <v>1.05</v>
      </c>
      <c r="AO78" s="9">
        <f t="shared" si="125"/>
        <v>0.15600000000000003</v>
      </c>
      <c r="AP78" s="10">
        <f t="shared" si="126"/>
        <v>0.16100000000000003</v>
      </c>
      <c r="AQ78" s="9" t="s">
        <v>12</v>
      </c>
      <c r="AR78" s="55" t="s">
        <v>12</v>
      </c>
      <c r="AS78" s="55">
        <v>2.9239999999999999</v>
      </c>
      <c r="AT78" s="55">
        <v>3.0449999999999999</v>
      </c>
      <c r="AU78" s="55">
        <v>3.177</v>
      </c>
      <c r="AV78" s="3">
        <v>3.2949999999999999</v>
      </c>
      <c r="AW78" s="3">
        <v>3.415</v>
      </c>
      <c r="AX78" s="3" t="s">
        <v>12</v>
      </c>
      <c r="AY78" s="3">
        <v>3.641</v>
      </c>
      <c r="AZ78" s="15" t="s">
        <v>12</v>
      </c>
      <c r="BA78" s="10">
        <f t="shared" si="127"/>
        <v>3.415</v>
      </c>
      <c r="BB78" s="9">
        <f t="shared" si="128"/>
        <v>0.23799999999999999</v>
      </c>
      <c r="BC78" s="10">
        <f t="shared" si="129"/>
        <v>0.22599999999999998</v>
      </c>
      <c r="BD78" s="9">
        <v>4.63</v>
      </c>
      <c r="BE78" s="3">
        <v>5.2779999999999996</v>
      </c>
      <c r="BF78" s="15">
        <v>6.04</v>
      </c>
      <c r="BG78" s="15">
        <f t="shared" si="130"/>
        <v>5.2779999999999996</v>
      </c>
      <c r="BH78" s="9">
        <f t="shared" si="131"/>
        <v>0.64799999999999969</v>
      </c>
      <c r="BI78" s="10">
        <f t="shared" si="132"/>
        <v>0.76200000000000045</v>
      </c>
      <c r="BJ78" s="9">
        <v>4.59</v>
      </c>
      <c r="BK78" s="3">
        <v>5.2370000000000001</v>
      </c>
      <c r="BL78" s="15">
        <v>6.0019999999999998</v>
      </c>
      <c r="BM78" s="15">
        <f t="shared" si="133"/>
        <v>5.2370000000000001</v>
      </c>
      <c r="BN78" s="9">
        <f t="shared" si="134"/>
        <v>0.64700000000000024</v>
      </c>
      <c r="BO78" s="10">
        <f t="shared" si="135"/>
        <v>0.76499999999999968</v>
      </c>
      <c r="BP78">
        <f t="shared" si="136"/>
        <v>0</v>
      </c>
      <c r="BQ78" s="93">
        <f t="shared" si="137"/>
        <v>1.4273127753303967</v>
      </c>
      <c r="BR78" s="93">
        <f t="shared" si="138"/>
        <v>1.4251101321585917</v>
      </c>
      <c r="BS78" s="93" t="str">
        <f>VLOOKUP(C78,'Koppeling locatie - aslocatie'!$A$2:$C$8139,2,FALSE)</f>
        <v>bema239</v>
      </c>
      <c r="BT78" s="93">
        <f>VLOOKUP($BS78,aslocaties_v01!$C$3:$AA$500,MATCH($K$3/10,aslocaties_v01!$C$2:$X$2),FALSE)</f>
        <v>4.1180000000000003</v>
      </c>
      <c r="BU78" s="93">
        <f>VLOOKUP(BS78,aslocaties_v01!$C$3:$AA$500,MATCH($K$3,aslocaties_v01!$C$2:$X$2),FALSE)</f>
        <v>4.5709999999999997</v>
      </c>
      <c r="BV78" s="93">
        <f>VLOOKUP(BS78,aslocaties_v01!$C$3:$AA$500,MATCH($K$3*10,aslocaties_v01!$C$2:$Y$2),FALSE)</f>
        <v>5.0369999999999999</v>
      </c>
      <c r="BW78" s="93">
        <f t="shared" si="139"/>
        <v>0.4529999999999994</v>
      </c>
      <c r="BX78" s="93">
        <f t="shared" si="140"/>
        <v>0.46600000000000019</v>
      </c>
      <c r="BY78" s="94">
        <f t="shared" si="141"/>
        <v>2.2026431718068507E-3</v>
      </c>
      <c r="BZ78" s="94">
        <f t="shared" si="142"/>
        <v>1.0615711252653703E-2</v>
      </c>
      <c r="CA78" s="94">
        <f t="shared" si="143"/>
        <v>9.9999999999997868E-3</v>
      </c>
      <c r="CB78">
        <f t="shared" si="144"/>
        <v>1.1000000000000121E-2</v>
      </c>
      <c r="CC78" s="58">
        <f t="shared" si="145"/>
        <v>1.6000000000000014E-2</v>
      </c>
      <c r="CD78" s="95" t="b">
        <f t="shared" si="146"/>
        <v>0</v>
      </c>
      <c r="CE78" s="96" t="b">
        <f t="shared" si="147"/>
        <v>1</v>
      </c>
      <c r="CF78" t="b">
        <f t="shared" si="148"/>
        <v>1</v>
      </c>
      <c r="CG78" t="b">
        <f t="shared" si="149"/>
        <v>1</v>
      </c>
      <c r="CH78" s="84" t="b">
        <f t="shared" si="150"/>
        <v>1</v>
      </c>
      <c r="CI78">
        <f t="shared" si="151"/>
        <v>1.05</v>
      </c>
      <c r="CJ78" t="b">
        <f t="shared" si="152"/>
        <v>1</v>
      </c>
      <c r="CK78" t="b">
        <f t="shared" si="153"/>
        <v>1</v>
      </c>
      <c r="CL78" s="84" t="b">
        <f t="shared" si="173"/>
        <v>1</v>
      </c>
      <c r="CM78">
        <f t="shared" si="154"/>
        <v>3.415</v>
      </c>
      <c r="CN78" t="b">
        <f t="shared" si="155"/>
        <v>1</v>
      </c>
      <c r="CO78" s="84">
        <f t="shared" si="156"/>
        <v>5.7714280343324119E-2</v>
      </c>
      <c r="CP78" t="b">
        <f t="shared" si="157"/>
        <v>1</v>
      </c>
      <c r="CQ78" s="96" t="b">
        <f t="shared" si="158"/>
        <v>1</v>
      </c>
      <c r="CR78" t="b">
        <f t="shared" si="159"/>
        <v>1</v>
      </c>
      <c r="CS78" t="b">
        <f t="shared" si="160"/>
        <v>1</v>
      </c>
      <c r="CT78" t="b">
        <f t="shared" si="161"/>
        <v>1</v>
      </c>
      <c r="CU78" t="b">
        <f t="shared" si="162"/>
        <v>1</v>
      </c>
      <c r="CV78" s="84" t="b">
        <f t="shared" si="163"/>
        <v>1</v>
      </c>
      <c r="CW78" t="b">
        <f t="shared" si="164"/>
        <v>1</v>
      </c>
      <c r="CX78" t="b">
        <f t="shared" si="165"/>
        <v>1</v>
      </c>
      <c r="CY78" t="b">
        <f t="shared" si="166"/>
        <v>1</v>
      </c>
      <c r="CZ78" t="b">
        <f t="shared" si="167"/>
        <v>1</v>
      </c>
      <c r="DA78" s="84">
        <f t="shared" si="168"/>
        <v>0</v>
      </c>
      <c r="DB78" t="b">
        <f t="shared" si="169"/>
        <v>0</v>
      </c>
    </row>
    <row r="79" spans="1:106">
      <c r="A79" s="9">
        <v>1024</v>
      </c>
      <c r="B79" s="3">
        <v>2</v>
      </c>
      <c r="C79" s="3" t="s">
        <v>1372</v>
      </c>
      <c r="D79" s="3" t="str">
        <f t="shared" si="116"/>
        <v>BM_1_35-1_dk_0045</v>
      </c>
      <c r="E79" s="3" t="str">
        <f t="shared" si="117"/>
        <v>0045</v>
      </c>
      <c r="F79" s="3">
        <v>129156.391</v>
      </c>
      <c r="G79" s="15">
        <v>413472</v>
      </c>
      <c r="H79" s="35" t="str">
        <f t="shared" si="118"/>
        <v>ja</v>
      </c>
      <c r="I79" s="42">
        <v>11</v>
      </c>
      <c r="J79" s="20" t="s">
        <v>370</v>
      </c>
      <c r="K79" s="21">
        <v>10000</v>
      </c>
      <c r="L79" s="28">
        <f t="shared" si="170"/>
        <v>1</v>
      </c>
      <c r="M79" s="28">
        <f t="shared" si="171"/>
        <v>1</v>
      </c>
      <c r="N79" s="56">
        <f t="shared" si="119"/>
        <v>10000</v>
      </c>
      <c r="O79" s="33">
        <f t="shared" si="172"/>
        <v>80.855872074943633</v>
      </c>
      <c r="P79" s="37">
        <f t="shared" si="120"/>
        <v>121.63648853860093</v>
      </c>
      <c r="Q79" s="9" t="s">
        <v>12</v>
      </c>
      <c r="R79" s="55" t="s">
        <v>12</v>
      </c>
      <c r="S79" s="55">
        <v>3.589</v>
      </c>
      <c r="T79" s="55">
        <v>3.8660000000000001</v>
      </c>
      <c r="U79" s="55">
        <v>4.12</v>
      </c>
      <c r="V79" s="3">
        <v>4.3319999999999999</v>
      </c>
      <c r="W79" s="3">
        <v>4.5730000000000004</v>
      </c>
      <c r="X79" s="3" t="s">
        <v>12</v>
      </c>
      <c r="Y79" s="3">
        <v>5.04</v>
      </c>
      <c r="Z79" s="15" t="s">
        <v>12</v>
      </c>
      <c r="AA79" s="10">
        <f t="shared" si="121"/>
        <v>4.5730000000000004</v>
      </c>
      <c r="AB79" s="9">
        <f t="shared" si="122"/>
        <v>0.45300000000000029</v>
      </c>
      <c r="AC79" s="10">
        <f t="shared" si="123"/>
        <v>0.46699999999999964</v>
      </c>
      <c r="AD79" s="9" t="s">
        <v>12</v>
      </c>
      <c r="AE79" s="55" t="s">
        <v>12</v>
      </c>
      <c r="AF79" s="55">
        <v>0.746</v>
      </c>
      <c r="AG79" s="55">
        <v>0.81299999999999994</v>
      </c>
      <c r="AH79" s="55">
        <v>0.88600000000000001</v>
      </c>
      <c r="AI79" s="3">
        <v>0.95899999999999996</v>
      </c>
      <c r="AJ79" s="3">
        <v>1.042</v>
      </c>
      <c r="AK79" s="3" t="s">
        <v>12</v>
      </c>
      <c r="AL79" s="3">
        <v>1.202</v>
      </c>
      <c r="AM79" s="15" t="s">
        <v>12</v>
      </c>
      <c r="AN79" s="10">
        <f t="shared" si="124"/>
        <v>1.042</v>
      </c>
      <c r="AO79" s="9">
        <f t="shared" si="125"/>
        <v>0.15600000000000003</v>
      </c>
      <c r="AP79" s="10">
        <f t="shared" si="126"/>
        <v>0.15999999999999992</v>
      </c>
      <c r="AQ79" s="9" t="s">
        <v>12</v>
      </c>
      <c r="AR79" s="55" t="s">
        <v>12</v>
      </c>
      <c r="AS79" s="55">
        <v>2.915</v>
      </c>
      <c r="AT79" s="55">
        <v>3.0350000000000001</v>
      </c>
      <c r="AU79" s="55">
        <v>3.1659999999999999</v>
      </c>
      <c r="AV79" s="3">
        <v>3.2829999999999999</v>
      </c>
      <c r="AW79" s="3">
        <v>3.403</v>
      </c>
      <c r="AX79" s="3" t="s">
        <v>12</v>
      </c>
      <c r="AY79" s="3">
        <v>3.63</v>
      </c>
      <c r="AZ79" s="15" t="s">
        <v>12</v>
      </c>
      <c r="BA79" s="10">
        <f t="shared" si="127"/>
        <v>3.403</v>
      </c>
      <c r="BB79" s="9">
        <f t="shared" si="128"/>
        <v>0.2370000000000001</v>
      </c>
      <c r="BC79" s="10">
        <f t="shared" si="129"/>
        <v>0.22699999999999987</v>
      </c>
      <c r="BD79" s="9">
        <v>4.62</v>
      </c>
      <c r="BE79" s="3">
        <v>5.2670000000000003</v>
      </c>
      <c r="BF79" s="15">
        <v>6.0289999999999999</v>
      </c>
      <c r="BG79" s="15">
        <f t="shared" si="130"/>
        <v>5.2670000000000003</v>
      </c>
      <c r="BH79" s="9">
        <f t="shared" si="131"/>
        <v>0.64700000000000024</v>
      </c>
      <c r="BI79" s="10">
        <f t="shared" si="132"/>
        <v>0.76199999999999957</v>
      </c>
      <c r="BJ79" s="9">
        <v>4.5810000000000004</v>
      </c>
      <c r="BK79" s="3">
        <v>5.2270000000000003</v>
      </c>
      <c r="BL79" s="15">
        <v>5.9930000000000003</v>
      </c>
      <c r="BM79" s="15">
        <f t="shared" si="133"/>
        <v>5.2270000000000003</v>
      </c>
      <c r="BN79" s="9">
        <f t="shared" si="134"/>
        <v>0.64599999999999991</v>
      </c>
      <c r="BO79" s="10">
        <f t="shared" si="135"/>
        <v>0.76600000000000001</v>
      </c>
      <c r="BP79">
        <f t="shared" si="136"/>
        <v>0</v>
      </c>
      <c r="BQ79" s="93">
        <f t="shared" si="137"/>
        <v>1.4282560706401761</v>
      </c>
      <c r="BR79" s="93">
        <f t="shared" si="138"/>
        <v>1.4260485651214116</v>
      </c>
      <c r="BS79" s="93" t="str">
        <f>VLOOKUP(C79,'Koppeling locatie - aslocatie'!$A$2:$C$8139,2,FALSE)</f>
        <v>bema239</v>
      </c>
      <c r="BT79" s="93">
        <f>VLOOKUP($BS79,aslocaties_v01!$C$3:$AA$500,MATCH($K$3/10,aslocaties_v01!$C$2:$X$2),FALSE)</f>
        <v>4.1180000000000003</v>
      </c>
      <c r="BU79" s="93">
        <f>VLOOKUP(BS79,aslocaties_v01!$C$3:$AA$500,MATCH($K$3,aslocaties_v01!$C$2:$X$2),FALSE)</f>
        <v>4.5709999999999997</v>
      </c>
      <c r="BV79" s="93">
        <f>VLOOKUP(BS79,aslocaties_v01!$C$3:$AA$500,MATCH($K$3*10,aslocaties_v01!$C$2:$Y$2),FALSE)</f>
        <v>5.0369999999999999</v>
      </c>
      <c r="BW79" s="93">
        <f t="shared" si="139"/>
        <v>0.4529999999999994</v>
      </c>
      <c r="BX79" s="93">
        <f t="shared" si="140"/>
        <v>0.46600000000000019</v>
      </c>
      <c r="BY79" s="94">
        <f t="shared" si="141"/>
        <v>1.9984014443252818E-15</v>
      </c>
      <c r="BZ79" s="94">
        <f t="shared" si="142"/>
        <v>2.1413276231251333E-3</v>
      </c>
      <c r="CA79" s="94">
        <f t="shared" si="143"/>
        <v>1.9999999999997797E-3</v>
      </c>
      <c r="CB79">
        <f t="shared" si="144"/>
        <v>2.0000000000006679E-3</v>
      </c>
      <c r="CC79" s="58">
        <f t="shared" si="145"/>
        <v>3.0000000000001137E-3</v>
      </c>
      <c r="CD79" s="95" t="b">
        <f t="shared" si="146"/>
        <v>0</v>
      </c>
      <c r="CE79" s="96" t="b">
        <f t="shared" si="147"/>
        <v>1</v>
      </c>
      <c r="CF79" t="b">
        <f t="shared" si="148"/>
        <v>1</v>
      </c>
      <c r="CG79" t="b">
        <f t="shared" si="149"/>
        <v>1</v>
      </c>
      <c r="CH79" s="84" t="b">
        <f t="shared" si="150"/>
        <v>1</v>
      </c>
      <c r="CI79">
        <f t="shared" si="151"/>
        <v>1.042</v>
      </c>
      <c r="CJ79" t="b">
        <f t="shared" si="152"/>
        <v>1</v>
      </c>
      <c r="CK79" t="b">
        <f t="shared" si="153"/>
        <v>1</v>
      </c>
      <c r="CL79" s="84" t="b">
        <f t="shared" si="173"/>
        <v>1</v>
      </c>
      <c r="CM79">
        <f t="shared" si="154"/>
        <v>3.403</v>
      </c>
      <c r="CN79" t="b">
        <f t="shared" si="155"/>
        <v>1</v>
      </c>
      <c r="CO79" s="84">
        <f t="shared" si="156"/>
        <v>5.7679199236289322E-2</v>
      </c>
      <c r="CP79" t="b">
        <f t="shared" si="157"/>
        <v>1</v>
      </c>
      <c r="CQ79" s="96" t="b">
        <f t="shared" si="158"/>
        <v>1</v>
      </c>
      <c r="CR79" t="b">
        <f t="shared" si="159"/>
        <v>1</v>
      </c>
      <c r="CS79" t="b">
        <f t="shared" si="160"/>
        <v>1</v>
      </c>
      <c r="CT79" t="b">
        <f t="shared" si="161"/>
        <v>1</v>
      </c>
      <c r="CU79" t="b">
        <f t="shared" si="162"/>
        <v>1</v>
      </c>
      <c r="CV79" s="84" t="b">
        <f t="shared" si="163"/>
        <v>1</v>
      </c>
      <c r="CW79" t="b">
        <f t="shared" si="164"/>
        <v>1</v>
      </c>
      <c r="CX79" t="b">
        <f t="shared" si="165"/>
        <v>1</v>
      </c>
      <c r="CY79" t="b">
        <f t="shared" si="166"/>
        <v>1</v>
      </c>
      <c r="CZ79" t="b">
        <f t="shared" si="167"/>
        <v>1</v>
      </c>
      <c r="DA79" s="84">
        <f t="shared" si="168"/>
        <v>0</v>
      </c>
      <c r="DB79" t="b">
        <f t="shared" si="169"/>
        <v>0</v>
      </c>
    </row>
    <row r="80" spans="1:106">
      <c r="A80" s="9">
        <v>1025</v>
      </c>
      <c r="B80" s="3">
        <v>2</v>
      </c>
      <c r="C80" s="3" t="s">
        <v>1373</v>
      </c>
      <c r="D80" s="3" t="str">
        <f t="shared" si="116"/>
        <v>BM_1_35-1_dk_0046</v>
      </c>
      <c r="E80" s="3" t="str">
        <f t="shared" si="117"/>
        <v>0046</v>
      </c>
      <c r="F80" s="3">
        <v>129037.391</v>
      </c>
      <c r="G80" s="15">
        <v>413497.18800000002</v>
      </c>
      <c r="H80" s="35" t="str">
        <f t="shared" si="118"/>
        <v>ja</v>
      </c>
      <c r="I80" s="42">
        <v>12</v>
      </c>
      <c r="J80" s="20" t="s">
        <v>370</v>
      </c>
      <c r="K80" s="21">
        <v>10000</v>
      </c>
      <c r="L80" s="28">
        <f t="shared" si="170"/>
        <v>1</v>
      </c>
      <c r="M80" s="28">
        <f t="shared" si="171"/>
        <v>1</v>
      </c>
      <c r="N80" s="56">
        <f t="shared" si="119"/>
        <v>10000</v>
      </c>
      <c r="O80" s="33">
        <f t="shared" si="172"/>
        <v>121.63648853860093</v>
      </c>
      <c r="P80" s="37">
        <f t="shared" si="120"/>
        <v>81.252333708027791</v>
      </c>
      <c r="Q80" s="9" t="s">
        <v>12</v>
      </c>
      <c r="R80" s="55" t="s">
        <v>12</v>
      </c>
      <c r="S80" s="55">
        <v>3.5779999999999998</v>
      </c>
      <c r="T80" s="55">
        <v>3.8530000000000002</v>
      </c>
      <c r="U80" s="55">
        <v>4.1050000000000004</v>
      </c>
      <c r="V80" s="3">
        <v>4.3159999999999998</v>
      </c>
      <c r="W80" s="3">
        <v>4.5579999999999998</v>
      </c>
      <c r="X80" s="3" t="s">
        <v>12</v>
      </c>
      <c r="Y80" s="3">
        <v>5.0250000000000004</v>
      </c>
      <c r="Z80" s="15" t="s">
        <v>12</v>
      </c>
      <c r="AA80" s="10">
        <f t="shared" si="121"/>
        <v>4.5579999999999998</v>
      </c>
      <c r="AB80" s="9">
        <f t="shared" si="122"/>
        <v>0.4529999999999994</v>
      </c>
      <c r="AC80" s="10">
        <f t="shared" si="123"/>
        <v>0.46700000000000053</v>
      </c>
      <c r="AD80" s="9" t="s">
        <v>12</v>
      </c>
      <c r="AE80" s="55" t="s">
        <v>12</v>
      </c>
      <c r="AF80" s="55">
        <v>0.74199999999999999</v>
      </c>
      <c r="AG80" s="55">
        <v>0.80800000000000005</v>
      </c>
      <c r="AH80" s="55">
        <v>0.88200000000000001</v>
      </c>
      <c r="AI80" s="3">
        <v>0.95399999999999996</v>
      </c>
      <c r="AJ80" s="3">
        <v>1.036</v>
      </c>
      <c r="AK80" s="3" t="s">
        <v>12</v>
      </c>
      <c r="AL80" s="3">
        <v>1.196</v>
      </c>
      <c r="AM80" s="15" t="s">
        <v>12</v>
      </c>
      <c r="AN80" s="10">
        <f t="shared" si="124"/>
        <v>1.036</v>
      </c>
      <c r="AO80" s="9">
        <f t="shared" si="125"/>
        <v>0.15400000000000003</v>
      </c>
      <c r="AP80" s="10">
        <f t="shared" si="126"/>
        <v>0.15999999999999992</v>
      </c>
      <c r="AQ80" s="9" t="s">
        <v>12</v>
      </c>
      <c r="AR80" s="55" t="s">
        <v>12</v>
      </c>
      <c r="AS80" s="55">
        <v>2.9089999999999998</v>
      </c>
      <c r="AT80" s="55">
        <v>3.028</v>
      </c>
      <c r="AU80" s="55">
        <v>3.16</v>
      </c>
      <c r="AV80" s="3">
        <v>3.2759999999999998</v>
      </c>
      <c r="AW80" s="3">
        <v>3.3969999999999998</v>
      </c>
      <c r="AX80" s="3" t="s">
        <v>12</v>
      </c>
      <c r="AY80" s="3">
        <v>3.6230000000000002</v>
      </c>
      <c r="AZ80" s="15" t="s">
        <v>12</v>
      </c>
      <c r="BA80" s="10">
        <f t="shared" si="127"/>
        <v>3.3969999999999998</v>
      </c>
      <c r="BB80" s="9">
        <f t="shared" si="128"/>
        <v>0.23699999999999966</v>
      </c>
      <c r="BC80" s="10">
        <f t="shared" si="129"/>
        <v>0.22600000000000042</v>
      </c>
      <c r="BD80" s="9">
        <v>4.6029999999999998</v>
      </c>
      <c r="BE80" s="3">
        <v>5.2469999999999999</v>
      </c>
      <c r="BF80" s="15">
        <v>6.0069999999999997</v>
      </c>
      <c r="BG80" s="15">
        <f t="shared" si="130"/>
        <v>5.2469999999999999</v>
      </c>
      <c r="BH80" s="9">
        <f t="shared" si="131"/>
        <v>0.64400000000000013</v>
      </c>
      <c r="BI80" s="10">
        <f t="shared" si="132"/>
        <v>0.75999999999999979</v>
      </c>
      <c r="BJ80" s="9">
        <v>4.5629999999999997</v>
      </c>
      <c r="BK80" s="3">
        <v>5.2060000000000004</v>
      </c>
      <c r="BL80" s="15">
        <v>5.968</v>
      </c>
      <c r="BM80" s="15">
        <f t="shared" si="133"/>
        <v>5.2060000000000004</v>
      </c>
      <c r="BN80" s="9">
        <f t="shared" si="134"/>
        <v>0.64300000000000068</v>
      </c>
      <c r="BO80" s="10">
        <f t="shared" si="135"/>
        <v>0.76199999999999957</v>
      </c>
      <c r="BP80">
        <f t="shared" si="136"/>
        <v>0</v>
      </c>
      <c r="BQ80" s="93">
        <f t="shared" si="137"/>
        <v>1.4216335540838874</v>
      </c>
      <c r="BR80" s="93">
        <f t="shared" si="138"/>
        <v>1.4194260485651249</v>
      </c>
      <c r="BS80" s="93" t="str">
        <f>VLOOKUP(C80,'Koppeling locatie - aslocatie'!$A$2:$C$8139,2,FALSE)</f>
        <v>bema239</v>
      </c>
      <c r="BT80" s="93">
        <f>VLOOKUP($BS80,aslocaties_v01!$C$3:$AA$500,MATCH($K$3/10,aslocaties_v01!$C$2:$X$2),FALSE)</f>
        <v>4.1180000000000003</v>
      </c>
      <c r="BU80" s="93">
        <f>VLOOKUP(BS80,aslocaties_v01!$C$3:$AA$500,MATCH($K$3,aslocaties_v01!$C$2:$X$2),FALSE)</f>
        <v>4.5709999999999997</v>
      </c>
      <c r="BV80" s="93">
        <f>VLOOKUP(BS80,aslocaties_v01!$C$3:$AA$500,MATCH($K$3*10,aslocaties_v01!$C$2:$Y$2),FALSE)</f>
        <v>5.0369999999999999</v>
      </c>
      <c r="BW80" s="93">
        <f t="shared" si="139"/>
        <v>0.4529999999999994</v>
      </c>
      <c r="BX80" s="93">
        <f t="shared" si="140"/>
        <v>0.46600000000000019</v>
      </c>
      <c r="BY80" s="94">
        <f t="shared" si="141"/>
        <v>0</v>
      </c>
      <c r="BZ80" s="94">
        <f t="shared" si="142"/>
        <v>2.1413276231270206E-3</v>
      </c>
      <c r="CA80" s="94">
        <f t="shared" si="143"/>
        <v>1.2999999999999901E-2</v>
      </c>
      <c r="CB80">
        <f t="shared" si="144"/>
        <v>1.2999999999999901E-2</v>
      </c>
      <c r="CC80" s="58">
        <f t="shared" si="145"/>
        <v>1.1999999999999567E-2</v>
      </c>
      <c r="CD80" s="95" t="b">
        <f t="shared" si="146"/>
        <v>0</v>
      </c>
      <c r="CE80" s="96" t="b">
        <f t="shared" si="147"/>
        <v>1</v>
      </c>
      <c r="CF80" t="b">
        <f t="shared" si="148"/>
        <v>1</v>
      </c>
      <c r="CG80" t="b">
        <f t="shared" si="149"/>
        <v>1</v>
      </c>
      <c r="CH80" s="84" t="b">
        <f t="shared" si="150"/>
        <v>1</v>
      </c>
      <c r="CI80">
        <f t="shared" si="151"/>
        <v>1.036</v>
      </c>
      <c r="CJ80" t="b">
        <f t="shared" si="152"/>
        <v>1</v>
      </c>
      <c r="CK80" t="b">
        <f t="shared" si="153"/>
        <v>1</v>
      </c>
      <c r="CL80" s="84" t="b">
        <f t="shared" si="173"/>
        <v>1</v>
      </c>
      <c r="CM80">
        <f t="shared" si="154"/>
        <v>3.3969999999999998</v>
      </c>
      <c r="CN80" t="b">
        <f t="shared" si="155"/>
        <v>1</v>
      </c>
      <c r="CO80" s="84">
        <f t="shared" si="156"/>
        <v>5.7549832416554508E-2</v>
      </c>
      <c r="CP80" t="b">
        <f t="shared" si="157"/>
        <v>1</v>
      </c>
      <c r="CQ80" s="96" t="b">
        <f t="shared" si="158"/>
        <v>1</v>
      </c>
      <c r="CR80" t="b">
        <f t="shared" si="159"/>
        <v>1</v>
      </c>
      <c r="CS80" t="b">
        <f t="shared" si="160"/>
        <v>1</v>
      </c>
      <c r="CT80" t="b">
        <f t="shared" si="161"/>
        <v>1</v>
      </c>
      <c r="CU80" t="b">
        <f t="shared" si="162"/>
        <v>1</v>
      </c>
      <c r="CV80" s="84" t="b">
        <f t="shared" si="163"/>
        <v>1</v>
      </c>
      <c r="CW80" t="b">
        <f t="shared" si="164"/>
        <v>1</v>
      </c>
      <c r="CX80" t="b">
        <f t="shared" si="165"/>
        <v>1</v>
      </c>
      <c r="CY80" t="b">
        <f t="shared" si="166"/>
        <v>1</v>
      </c>
      <c r="CZ80" t="b">
        <f t="shared" si="167"/>
        <v>1</v>
      </c>
      <c r="DA80" s="84">
        <f t="shared" si="168"/>
        <v>0</v>
      </c>
      <c r="DB80" t="b">
        <f t="shared" si="169"/>
        <v>0</v>
      </c>
    </row>
    <row r="81" spans="1:106">
      <c r="A81" s="9">
        <v>1026</v>
      </c>
      <c r="B81" s="3">
        <v>2</v>
      </c>
      <c r="C81" s="3" t="s">
        <v>1374</v>
      </c>
      <c r="D81" s="3" t="str">
        <f t="shared" si="116"/>
        <v>BM_1_35-1_dk_0047</v>
      </c>
      <c r="E81" s="3" t="str">
        <f t="shared" si="117"/>
        <v>0047</v>
      </c>
      <c r="F81" s="3">
        <v>128958.094</v>
      </c>
      <c r="G81" s="15">
        <v>413514.90600000002</v>
      </c>
      <c r="H81" s="35" t="str">
        <f t="shared" si="118"/>
        <v>ja</v>
      </c>
      <c r="I81" s="42">
        <v>11</v>
      </c>
      <c r="J81" s="20" t="s">
        <v>370</v>
      </c>
      <c r="K81" s="21">
        <v>10000</v>
      </c>
      <c r="L81" s="28">
        <f t="shared" si="170"/>
        <v>1</v>
      </c>
      <c r="M81" s="28">
        <f t="shared" si="171"/>
        <v>1</v>
      </c>
      <c r="N81" s="56">
        <f t="shared" si="119"/>
        <v>10000</v>
      </c>
      <c r="O81" s="33">
        <f t="shared" si="172"/>
        <v>81.252333708027791</v>
      </c>
      <c r="P81" s="37">
        <f t="shared" si="120"/>
        <v>122.11948727372874</v>
      </c>
      <c r="Q81" s="9" t="s">
        <v>12</v>
      </c>
      <c r="R81" s="55" t="s">
        <v>12</v>
      </c>
      <c r="S81" s="55">
        <v>3.5659999999999998</v>
      </c>
      <c r="T81" s="55">
        <v>3.839</v>
      </c>
      <c r="U81" s="55">
        <v>4.0919999999999996</v>
      </c>
      <c r="V81" s="3">
        <v>4.3019999999999996</v>
      </c>
      <c r="W81" s="3">
        <v>4.5430000000000001</v>
      </c>
      <c r="X81" s="3" t="s">
        <v>12</v>
      </c>
      <c r="Y81" s="3">
        <v>5.008</v>
      </c>
      <c r="Z81" s="15" t="s">
        <v>12</v>
      </c>
      <c r="AA81" s="10">
        <f t="shared" si="121"/>
        <v>4.5430000000000001</v>
      </c>
      <c r="AB81" s="9">
        <f t="shared" si="122"/>
        <v>0.45100000000000051</v>
      </c>
      <c r="AC81" s="10">
        <f t="shared" si="123"/>
        <v>0.46499999999999986</v>
      </c>
      <c r="AD81" s="9" t="s">
        <v>12</v>
      </c>
      <c r="AE81" s="55" t="s">
        <v>12</v>
      </c>
      <c r="AF81" s="55">
        <v>0.74399999999999999</v>
      </c>
      <c r="AG81" s="55">
        <v>0.81100000000000005</v>
      </c>
      <c r="AH81" s="55">
        <v>0.88400000000000001</v>
      </c>
      <c r="AI81" s="3">
        <v>0.95699999999999996</v>
      </c>
      <c r="AJ81" s="3">
        <v>1.0389999999999999</v>
      </c>
      <c r="AK81" s="3" t="s">
        <v>12</v>
      </c>
      <c r="AL81" s="3">
        <v>1.1990000000000001</v>
      </c>
      <c r="AM81" s="15" t="s">
        <v>12</v>
      </c>
      <c r="AN81" s="10">
        <f t="shared" si="124"/>
        <v>1.0389999999999999</v>
      </c>
      <c r="AO81" s="9">
        <f t="shared" si="125"/>
        <v>0.15499999999999992</v>
      </c>
      <c r="AP81" s="10">
        <f t="shared" si="126"/>
        <v>0.16000000000000014</v>
      </c>
      <c r="AQ81" s="9" t="s">
        <v>12</v>
      </c>
      <c r="AR81" s="55" t="s">
        <v>12</v>
      </c>
      <c r="AS81" s="55">
        <v>2.911</v>
      </c>
      <c r="AT81" s="55">
        <v>3.0310000000000001</v>
      </c>
      <c r="AU81" s="55">
        <v>3.1619999999999999</v>
      </c>
      <c r="AV81" s="3">
        <v>3.2789999999999999</v>
      </c>
      <c r="AW81" s="3">
        <v>3.399</v>
      </c>
      <c r="AX81" s="3" t="s">
        <v>12</v>
      </c>
      <c r="AY81" s="3">
        <v>3.6240000000000001</v>
      </c>
      <c r="AZ81" s="15" t="s">
        <v>12</v>
      </c>
      <c r="BA81" s="10">
        <f t="shared" si="127"/>
        <v>3.399</v>
      </c>
      <c r="BB81" s="9">
        <f t="shared" si="128"/>
        <v>0.2370000000000001</v>
      </c>
      <c r="BC81" s="10">
        <f t="shared" si="129"/>
        <v>0.22500000000000009</v>
      </c>
      <c r="BD81" s="9">
        <v>4.5990000000000002</v>
      </c>
      <c r="BE81" s="3">
        <v>5.2469999999999999</v>
      </c>
      <c r="BF81" s="15">
        <v>6.0110000000000001</v>
      </c>
      <c r="BG81" s="15">
        <f t="shared" si="130"/>
        <v>5.2469999999999999</v>
      </c>
      <c r="BH81" s="9">
        <f t="shared" si="131"/>
        <v>0.64799999999999969</v>
      </c>
      <c r="BI81" s="10">
        <f t="shared" si="132"/>
        <v>0.76400000000000023</v>
      </c>
      <c r="BJ81" s="9">
        <v>4.5609999999999999</v>
      </c>
      <c r="BK81" s="3">
        <v>5.2080000000000002</v>
      </c>
      <c r="BL81" s="15">
        <v>5.9770000000000003</v>
      </c>
      <c r="BM81" s="15">
        <f t="shared" si="133"/>
        <v>5.2080000000000002</v>
      </c>
      <c r="BN81" s="9">
        <f t="shared" si="134"/>
        <v>0.64700000000000024</v>
      </c>
      <c r="BO81" s="10">
        <f t="shared" si="135"/>
        <v>0.76900000000000013</v>
      </c>
      <c r="BP81">
        <f t="shared" si="136"/>
        <v>0</v>
      </c>
      <c r="BQ81" s="93">
        <f t="shared" si="137"/>
        <v>1.4368070953436785</v>
      </c>
      <c r="BR81" s="93">
        <f t="shared" si="138"/>
        <v>1.4345898004434579</v>
      </c>
      <c r="BS81" s="93" t="str">
        <f>VLOOKUP(C81,'Koppeling locatie - aslocatie'!$A$2:$C$8139,2,FALSE)</f>
        <v>bema239</v>
      </c>
      <c r="BT81" s="93">
        <f>VLOOKUP($BS81,aslocaties_v01!$C$3:$AA$500,MATCH($K$3/10,aslocaties_v01!$C$2:$X$2),FALSE)</f>
        <v>4.1180000000000003</v>
      </c>
      <c r="BU81" s="93">
        <f>VLOOKUP(BS81,aslocaties_v01!$C$3:$AA$500,MATCH($K$3,aslocaties_v01!$C$2:$X$2),FALSE)</f>
        <v>4.5709999999999997</v>
      </c>
      <c r="BV81" s="93">
        <f>VLOOKUP(BS81,aslocaties_v01!$C$3:$AA$500,MATCH($K$3*10,aslocaties_v01!$C$2:$Y$2),FALSE)</f>
        <v>5.0369999999999999</v>
      </c>
      <c r="BW81" s="93">
        <f t="shared" si="139"/>
        <v>0.4529999999999994</v>
      </c>
      <c r="BX81" s="93">
        <f t="shared" si="140"/>
        <v>0.46600000000000019</v>
      </c>
      <c r="BY81" s="94">
        <f t="shared" si="141"/>
        <v>4.4345898004409801E-3</v>
      </c>
      <c r="BZ81" s="94">
        <f t="shared" si="142"/>
        <v>2.1505376344093108E-3</v>
      </c>
      <c r="CA81" s="94">
        <f t="shared" si="143"/>
        <v>2.6000000000000689E-2</v>
      </c>
      <c r="CB81">
        <f t="shared" si="144"/>
        <v>2.7999999999999581E-2</v>
      </c>
      <c r="CC81" s="58">
        <f t="shared" si="145"/>
        <v>2.8999999999999915E-2</v>
      </c>
      <c r="CD81" s="95" t="b">
        <f t="shared" si="146"/>
        <v>0</v>
      </c>
      <c r="CE81" s="96" t="b">
        <f t="shared" si="147"/>
        <v>1</v>
      </c>
      <c r="CF81" t="b">
        <f t="shared" si="148"/>
        <v>1</v>
      </c>
      <c r="CG81" t="b">
        <f t="shared" si="149"/>
        <v>1</v>
      </c>
      <c r="CH81" s="84" t="b">
        <f t="shared" si="150"/>
        <v>1</v>
      </c>
      <c r="CI81">
        <f t="shared" si="151"/>
        <v>1.0389999999999999</v>
      </c>
      <c r="CJ81" t="b">
        <f t="shared" si="152"/>
        <v>1</v>
      </c>
      <c r="CK81" t="b">
        <f t="shared" si="153"/>
        <v>1</v>
      </c>
      <c r="CL81" s="84" t="b">
        <f t="shared" si="173"/>
        <v>1</v>
      </c>
      <c r="CM81">
        <f t="shared" si="154"/>
        <v>3.399</v>
      </c>
      <c r="CN81" t="b">
        <f t="shared" si="155"/>
        <v>1</v>
      </c>
      <c r="CO81" s="84">
        <f t="shared" si="156"/>
        <v>5.7648580772172234E-2</v>
      </c>
      <c r="CP81" t="b">
        <f t="shared" si="157"/>
        <v>1</v>
      </c>
      <c r="CQ81" s="96" t="b">
        <f t="shared" si="158"/>
        <v>1</v>
      </c>
      <c r="CR81" t="b">
        <f t="shared" si="159"/>
        <v>1</v>
      </c>
      <c r="CS81" t="b">
        <f t="shared" si="160"/>
        <v>1</v>
      </c>
      <c r="CT81" t="b">
        <f t="shared" si="161"/>
        <v>1</v>
      </c>
      <c r="CU81" t="b">
        <f t="shared" si="162"/>
        <v>1</v>
      </c>
      <c r="CV81" s="84" t="b">
        <f t="shared" si="163"/>
        <v>1</v>
      </c>
      <c r="CW81" t="b">
        <f t="shared" si="164"/>
        <v>1</v>
      </c>
      <c r="CX81" t="b">
        <f t="shared" si="165"/>
        <v>1</v>
      </c>
      <c r="CY81" t="b">
        <f t="shared" si="166"/>
        <v>1</v>
      </c>
      <c r="CZ81" t="b">
        <f t="shared" si="167"/>
        <v>1</v>
      </c>
      <c r="DA81" s="84">
        <f t="shared" si="168"/>
        <v>0</v>
      </c>
      <c r="DB81" t="b">
        <f t="shared" si="169"/>
        <v>0</v>
      </c>
    </row>
    <row r="82" spans="1:106">
      <c r="A82" s="9">
        <v>1027</v>
      </c>
      <c r="B82" s="3">
        <v>2</v>
      </c>
      <c r="C82" s="3" t="s">
        <v>1375</v>
      </c>
      <c r="D82" s="3" t="str">
        <f t="shared" si="116"/>
        <v>BM_1_35-1_dk_0048</v>
      </c>
      <c r="E82" s="3" t="str">
        <f t="shared" si="117"/>
        <v>0048</v>
      </c>
      <c r="F82" s="3">
        <v>128839.25</v>
      </c>
      <c r="G82" s="15">
        <v>413543</v>
      </c>
      <c r="H82" s="35" t="str">
        <f t="shared" si="118"/>
        <v>ja</v>
      </c>
      <c r="I82" s="42">
        <v>12</v>
      </c>
      <c r="J82" s="20" t="s">
        <v>370</v>
      </c>
      <c r="K82" s="21">
        <v>10000</v>
      </c>
      <c r="L82" s="28">
        <f t="shared" si="170"/>
        <v>1</v>
      </c>
      <c r="M82" s="28">
        <f t="shared" si="171"/>
        <v>1</v>
      </c>
      <c r="N82" s="56">
        <f t="shared" si="119"/>
        <v>10000</v>
      </c>
      <c r="O82" s="33">
        <f t="shared" si="172"/>
        <v>122.11948727372874</v>
      </c>
      <c r="P82" s="37">
        <f t="shared" si="120"/>
        <v>81.522736245783491</v>
      </c>
      <c r="Q82" s="9" t="s">
        <v>12</v>
      </c>
      <c r="R82" s="55" t="s">
        <v>12</v>
      </c>
      <c r="S82" s="55">
        <v>3.5529999999999999</v>
      </c>
      <c r="T82" s="55">
        <v>3.8260000000000001</v>
      </c>
      <c r="U82" s="55">
        <v>4.077</v>
      </c>
      <c r="V82" s="3">
        <v>4.2910000000000004</v>
      </c>
      <c r="W82" s="3">
        <v>4.5279999999999996</v>
      </c>
      <c r="X82" s="3" t="s">
        <v>12</v>
      </c>
      <c r="Y82" s="3">
        <v>4.9950000000000001</v>
      </c>
      <c r="Z82" s="15" t="s">
        <v>12</v>
      </c>
      <c r="AA82" s="10">
        <f t="shared" si="121"/>
        <v>4.5279999999999996</v>
      </c>
      <c r="AB82" s="9">
        <f t="shared" si="122"/>
        <v>0.45099999999999962</v>
      </c>
      <c r="AC82" s="10">
        <f t="shared" si="123"/>
        <v>0.46700000000000053</v>
      </c>
      <c r="AD82" s="9" t="s">
        <v>12</v>
      </c>
      <c r="AE82" s="55" t="s">
        <v>12</v>
      </c>
      <c r="AF82" s="55">
        <v>0.74299999999999999</v>
      </c>
      <c r="AG82" s="55">
        <v>0.81</v>
      </c>
      <c r="AH82" s="55">
        <v>0.88300000000000001</v>
      </c>
      <c r="AI82" s="3">
        <v>0.95499999999999996</v>
      </c>
      <c r="AJ82" s="3">
        <v>1.038</v>
      </c>
      <c r="AK82" s="3" t="s">
        <v>12</v>
      </c>
      <c r="AL82" s="3">
        <v>1.1970000000000001</v>
      </c>
      <c r="AM82" s="15" t="s">
        <v>12</v>
      </c>
      <c r="AN82" s="10">
        <f t="shared" si="124"/>
        <v>1.038</v>
      </c>
      <c r="AO82" s="9">
        <f t="shared" si="125"/>
        <v>0.15500000000000003</v>
      </c>
      <c r="AP82" s="10">
        <f t="shared" si="126"/>
        <v>0.15900000000000003</v>
      </c>
      <c r="AQ82" s="9" t="s">
        <v>12</v>
      </c>
      <c r="AR82" s="55" t="s">
        <v>12</v>
      </c>
      <c r="AS82" s="55">
        <v>2.9089999999999998</v>
      </c>
      <c r="AT82" s="55">
        <v>3.0289999999999999</v>
      </c>
      <c r="AU82" s="55">
        <v>3.16</v>
      </c>
      <c r="AV82" s="3">
        <v>3.2759999999999998</v>
      </c>
      <c r="AW82" s="3">
        <v>3.3959999999999999</v>
      </c>
      <c r="AX82" s="3" t="s">
        <v>12</v>
      </c>
      <c r="AY82" s="3">
        <v>3.6219999999999999</v>
      </c>
      <c r="AZ82" s="15" t="s">
        <v>12</v>
      </c>
      <c r="BA82" s="10">
        <f t="shared" si="127"/>
        <v>3.3959999999999999</v>
      </c>
      <c r="BB82" s="9">
        <f t="shared" si="128"/>
        <v>0.23599999999999977</v>
      </c>
      <c r="BC82" s="10">
        <f t="shared" si="129"/>
        <v>0.22599999999999998</v>
      </c>
      <c r="BD82" s="9">
        <v>4.585</v>
      </c>
      <c r="BE82" s="3">
        <v>5.2309999999999999</v>
      </c>
      <c r="BF82" s="15">
        <v>5.9930000000000003</v>
      </c>
      <c r="BG82" s="15">
        <f t="shared" si="130"/>
        <v>5.2309999999999999</v>
      </c>
      <c r="BH82" s="9">
        <f t="shared" si="131"/>
        <v>0.64599999999999991</v>
      </c>
      <c r="BI82" s="10">
        <f t="shared" si="132"/>
        <v>0.76200000000000045</v>
      </c>
      <c r="BJ82" s="9">
        <v>4.5460000000000003</v>
      </c>
      <c r="BK82" s="3">
        <v>5.19</v>
      </c>
      <c r="BL82" s="15">
        <v>5.9560000000000004</v>
      </c>
      <c r="BM82" s="15">
        <f t="shared" si="133"/>
        <v>5.19</v>
      </c>
      <c r="BN82" s="9">
        <f t="shared" si="134"/>
        <v>0.64400000000000013</v>
      </c>
      <c r="BO82" s="10">
        <f t="shared" si="135"/>
        <v>0.76600000000000001</v>
      </c>
      <c r="BP82">
        <f t="shared" si="136"/>
        <v>0</v>
      </c>
      <c r="BQ82" s="93">
        <f t="shared" si="137"/>
        <v>1.4323725055432381</v>
      </c>
      <c r="BR82" s="93">
        <f t="shared" si="138"/>
        <v>1.4279379157427952</v>
      </c>
      <c r="BS82" s="93" t="str">
        <f>VLOOKUP(C82,'Koppeling locatie - aslocatie'!$A$2:$C$8139,2,FALSE)</f>
        <v>bema239</v>
      </c>
      <c r="BT82" s="93">
        <f>VLOOKUP($BS82,aslocaties_v01!$C$3:$AA$500,MATCH($K$3/10,aslocaties_v01!$C$2:$X$2),FALSE)</f>
        <v>4.1180000000000003</v>
      </c>
      <c r="BU82" s="93">
        <f>VLOOKUP(BS82,aslocaties_v01!$C$3:$AA$500,MATCH($K$3,aslocaties_v01!$C$2:$X$2),FALSE)</f>
        <v>4.5709999999999997</v>
      </c>
      <c r="BV82" s="93">
        <f>VLOOKUP(BS82,aslocaties_v01!$C$3:$AA$500,MATCH($K$3*10,aslocaties_v01!$C$2:$Y$2),FALSE)</f>
        <v>5.0369999999999999</v>
      </c>
      <c r="BW82" s="93">
        <f t="shared" si="139"/>
        <v>0.4529999999999994</v>
      </c>
      <c r="BX82" s="93">
        <f t="shared" si="140"/>
        <v>0.46600000000000019</v>
      </c>
      <c r="BY82" s="94">
        <f t="shared" si="141"/>
        <v>4.4345898004429785E-3</v>
      </c>
      <c r="BZ82" s="94">
        <f t="shared" si="142"/>
        <v>2.1413276231270206E-3</v>
      </c>
      <c r="CA82" s="94">
        <f t="shared" si="143"/>
        <v>4.1000000000000369E-2</v>
      </c>
      <c r="CB82">
        <f t="shared" si="144"/>
        <v>4.3000000000000149E-2</v>
      </c>
      <c r="CC82" s="58">
        <f t="shared" si="145"/>
        <v>4.1999999999999815E-2</v>
      </c>
      <c r="CD82" s="95" t="b">
        <f t="shared" si="146"/>
        <v>0</v>
      </c>
      <c r="CE82" s="96" t="b">
        <f t="shared" si="147"/>
        <v>1</v>
      </c>
      <c r="CF82" t="b">
        <f t="shared" si="148"/>
        <v>1</v>
      </c>
      <c r="CG82" t="b">
        <f t="shared" si="149"/>
        <v>1</v>
      </c>
      <c r="CH82" s="84" t="b">
        <f t="shared" si="150"/>
        <v>1</v>
      </c>
      <c r="CI82">
        <f t="shared" si="151"/>
        <v>1.038</v>
      </c>
      <c r="CJ82" t="b">
        <f t="shared" si="152"/>
        <v>1</v>
      </c>
      <c r="CK82" t="b">
        <f t="shared" si="153"/>
        <v>1</v>
      </c>
      <c r="CL82" s="84" t="b">
        <f t="shared" si="173"/>
        <v>1</v>
      </c>
      <c r="CM82">
        <f t="shared" si="154"/>
        <v>3.3959999999999999</v>
      </c>
      <c r="CN82" t="b">
        <f t="shared" si="155"/>
        <v>1</v>
      </c>
      <c r="CO82" s="84">
        <f t="shared" si="156"/>
        <v>5.7694895625198167E-2</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1</v>
      </c>
      <c r="CY82" t="b">
        <f t="shared" si="166"/>
        <v>1</v>
      </c>
      <c r="CZ82" t="b">
        <f t="shared" si="167"/>
        <v>1</v>
      </c>
      <c r="DA82" s="84">
        <f t="shared" si="168"/>
        <v>0</v>
      </c>
      <c r="DB82" t="b">
        <f t="shared" si="169"/>
        <v>0</v>
      </c>
    </row>
    <row r="83" spans="1:106">
      <c r="A83" s="9">
        <v>1028</v>
      </c>
      <c r="B83" s="3">
        <v>2</v>
      </c>
      <c r="C83" s="3" t="s">
        <v>1376</v>
      </c>
      <c r="D83" s="3" t="str">
        <f t="shared" si="116"/>
        <v>BM_1_35-1_dk_0049</v>
      </c>
      <c r="E83" s="3" t="str">
        <f t="shared" si="117"/>
        <v>0049</v>
      </c>
      <c r="F83" s="3">
        <v>128760.117</v>
      </c>
      <c r="G83" s="15">
        <v>413562.59399999998</v>
      </c>
      <c r="H83" s="35" t="str">
        <f t="shared" si="118"/>
        <v>ja</v>
      </c>
      <c r="I83" s="42">
        <v>12</v>
      </c>
      <c r="J83" s="20" t="s">
        <v>370</v>
      </c>
      <c r="K83" s="21">
        <v>10000</v>
      </c>
      <c r="L83" s="28">
        <f t="shared" si="170"/>
        <v>1</v>
      </c>
      <c r="M83" s="28">
        <f t="shared" si="171"/>
        <v>1</v>
      </c>
      <c r="N83" s="56">
        <f t="shared" si="119"/>
        <v>10000</v>
      </c>
      <c r="O83" s="33">
        <f t="shared" si="172"/>
        <v>81.522736245783491</v>
      </c>
      <c r="P83" s="37">
        <f t="shared" si="120"/>
        <v>4157.5703305576235</v>
      </c>
      <c r="Q83" s="9" t="s">
        <v>12</v>
      </c>
      <c r="R83" s="55" t="s">
        <v>12</v>
      </c>
      <c r="S83" s="55">
        <v>3.5339999999999998</v>
      </c>
      <c r="T83" s="55">
        <v>3.806</v>
      </c>
      <c r="U83" s="55">
        <v>4.056</v>
      </c>
      <c r="V83" s="3">
        <v>4.266</v>
      </c>
      <c r="W83" s="3">
        <v>4.5030000000000001</v>
      </c>
      <c r="X83" s="3" t="s">
        <v>12</v>
      </c>
      <c r="Y83" s="3">
        <v>4.968</v>
      </c>
      <c r="Z83" s="15" t="s">
        <v>12</v>
      </c>
      <c r="AA83" s="10">
        <f t="shared" si="121"/>
        <v>4.5030000000000001</v>
      </c>
      <c r="AB83" s="9">
        <f t="shared" si="122"/>
        <v>0.44700000000000006</v>
      </c>
      <c r="AC83" s="10">
        <f t="shared" si="123"/>
        <v>0.46499999999999986</v>
      </c>
      <c r="AD83" s="9" t="s">
        <v>12</v>
      </c>
      <c r="AE83" s="55" t="s">
        <v>12</v>
      </c>
      <c r="AF83" s="55">
        <v>0.745</v>
      </c>
      <c r="AG83" s="55">
        <v>0.81200000000000006</v>
      </c>
      <c r="AH83" s="55">
        <v>0.88600000000000001</v>
      </c>
      <c r="AI83" s="3">
        <v>0.95799999999999996</v>
      </c>
      <c r="AJ83" s="3">
        <v>1.0409999999999999</v>
      </c>
      <c r="AK83" s="3" t="s">
        <v>12</v>
      </c>
      <c r="AL83" s="3">
        <v>1.2</v>
      </c>
      <c r="AM83" s="15" t="s">
        <v>12</v>
      </c>
      <c r="AN83" s="10">
        <f t="shared" si="124"/>
        <v>1.0409999999999999</v>
      </c>
      <c r="AO83" s="9">
        <f t="shared" si="125"/>
        <v>0.15499999999999992</v>
      </c>
      <c r="AP83" s="10">
        <f t="shared" si="126"/>
        <v>0.15900000000000003</v>
      </c>
      <c r="AQ83" s="9" t="s">
        <v>12</v>
      </c>
      <c r="AR83" s="55" t="s">
        <v>12</v>
      </c>
      <c r="AS83" s="55">
        <v>2.9119999999999999</v>
      </c>
      <c r="AT83" s="55">
        <v>3.0310000000000001</v>
      </c>
      <c r="AU83" s="55">
        <v>3.1629999999999998</v>
      </c>
      <c r="AV83" s="3">
        <v>3.28</v>
      </c>
      <c r="AW83" s="3">
        <v>3.399</v>
      </c>
      <c r="AX83" s="3" t="s">
        <v>12</v>
      </c>
      <c r="AY83" s="3">
        <v>3.625</v>
      </c>
      <c r="AZ83" s="15" t="s">
        <v>12</v>
      </c>
      <c r="BA83" s="10">
        <f t="shared" si="127"/>
        <v>3.399</v>
      </c>
      <c r="BB83" s="9">
        <f t="shared" si="128"/>
        <v>0.23600000000000021</v>
      </c>
      <c r="BC83" s="10">
        <f t="shared" si="129"/>
        <v>0.22599999999999998</v>
      </c>
      <c r="BD83" s="9">
        <v>4.5730000000000004</v>
      </c>
      <c r="BE83" s="3">
        <v>5.2240000000000002</v>
      </c>
      <c r="BF83" s="15">
        <v>5.9939999999999998</v>
      </c>
      <c r="BG83" s="15">
        <f t="shared" si="130"/>
        <v>5.2240000000000002</v>
      </c>
      <c r="BH83" s="9">
        <f t="shared" si="131"/>
        <v>0.6509999999999998</v>
      </c>
      <c r="BI83" s="10">
        <f t="shared" si="132"/>
        <v>0.76999999999999957</v>
      </c>
      <c r="BJ83" s="9">
        <v>4.5330000000000004</v>
      </c>
      <c r="BK83" s="3">
        <v>5.1840000000000002</v>
      </c>
      <c r="BL83" s="15">
        <v>5.9569999999999999</v>
      </c>
      <c r="BM83" s="15">
        <f t="shared" si="133"/>
        <v>5.1840000000000002</v>
      </c>
      <c r="BN83" s="9">
        <f t="shared" si="134"/>
        <v>0.6509999999999998</v>
      </c>
      <c r="BO83" s="10">
        <f t="shared" si="135"/>
        <v>0.77299999999999969</v>
      </c>
      <c r="BP83">
        <f t="shared" si="136"/>
        <v>0</v>
      </c>
      <c r="BQ83" s="93">
        <f t="shared" si="137"/>
        <v>1.4563758389261738</v>
      </c>
      <c r="BR83" s="93">
        <f t="shared" si="138"/>
        <v>1.4563758389261738</v>
      </c>
      <c r="BS83" s="93" t="str">
        <f>VLOOKUP(C83,'Koppeling locatie - aslocatie'!$A$2:$C$8139,2,FALSE)</f>
        <v>bema239</v>
      </c>
      <c r="BT83" s="93">
        <f>VLOOKUP($BS83,aslocaties_v01!$C$3:$AA$500,MATCH($K$3/10,aslocaties_v01!$C$2:$X$2),FALSE)</f>
        <v>4.1180000000000003</v>
      </c>
      <c r="BU83" s="93">
        <f>VLOOKUP(BS83,aslocaties_v01!$C$3:$AA$500,MATCH($K$3,aslocaties_v01!$C$2:$X$2),FALSE)</f>
        <v>4.5709999999999997</v>
      </c>
      <c r="BV83" s="93">
        <f>VLOOKUP(BS83,aslocaties_v01!$C$3:$AA$500,MATCH($K$3*10,aslocaties_v01!$C$2:$Y$2),FALSE)</f>
        <v>5.0369999999999999</v>
      </c>
      <c r="BW83" s="93">
        <f t="shared" si="139"/>
        <v>0.4529999999999994</v>
      </c>
      <c r="BX83" s="93">
        <f t="shared" si="140"/>
        <v>0.46600000000000019</v>
      </c>
      <c r="BY83" s="94">
        <f t="shared" si="141"/>
        <v>1.3422818791944735E-2</v>
      </c>
      <c r="BZ83" s="94">
        <f t="shared" si="142"/>
        <v>2.1505376344093108E-3</v>
      </c>
      <c r="CA83" s="94">
        <f t="shared" si="143"/>
        <v>6.2000000000000277E-2</v>
      </c>
      <c r="CB83">
        <f t="shared" si="144"/>
        <v>6.7999999999999616E-2</v>
      </c>
      <c r="CC83" s="58">
        <f t="shared" si="145"/>
        <v>6.899999999999995E-2</v>
      </c>
      <c r="CD83" s="95" t="b">
        <f t="shared" si="146"/>
        <v>0</v>
      </c>
      <c r="CE83" s="96" t="b">
        <f t="shared" si="147"/>
        <v>1</v>
      </c>
      <c r="CF83" t="b">
        <f t="shared" si="148"/>
        <v>1</v>
      </c>
      <c r="CG83" t="b">
        <f t="shared" si="149"/>
        <v>1</v>
      </c>
      <c r="CH83" s="84" t="b">
        <f t="shared" si="150"/>
        <v>1</v>
      </c>
      <c r="CI83">
        <f t="shared" si="151"/>
        <v>1.0409999999999999</v>
      </c>
      <c r="CJ83" t="b">
        <f t="shared" si="152"/>
        <v>1</v>
      </c>
      <c r="CK83" t="b">
        <f t="shared" si="153"/>
        <v>1</v>
      </c>
      <c r="CL83" s="84" t="b">
        <f t="shared" si="173"/>
        <v>1</v>
      </c>
      <c r="CM83">
        <f t="shared" si="154"/>
        <v>3.399</v>
      </c>
      <c r="CN83" t="b">
        <f t="shared" si="155"/>
        <v>1</v>
      </c>
      <c r="CO83" s="84">
        <f t="shared" si="156"/>
        <v>5.7759550128807791E-2</v>
      </c>
      <c r="CP83" t="b">
        <f t="shared" si="157"/>
        <v>1</v>
      </c>
      <c r="CQ83" s="96" t="b">
        <f t="shared" si="158"/>
        <v>1</v>
      </c>
      <c r="CR83" t="b">
        <f t="shared" si="159"/>
        <v>1</v>
      </c>
      <c r="CS83" t="b">
        <f t="shared" si="160"/>
        <v>1</v>
      </c>
      <c r="CT83" t="b">
        <f t="shared" si="161"/>
        <v>1</v>
      </c>
      <c r="CU83" t="b">
        <f t="shared" si="162"/>
        <v>1</v>
      </c>
      <c r="CV83" s="84" t="b">
        <f t="shared" si="163"/>
        <v>1</v>
      </c>
      <c r="CW83" t="b">
        <f t="shared" si="164"/>
        <v>1</v>
      </c>
      <c r="CX83" t="b">
        <f t="shared" si="165"/>
        <v>1</v>
      </c>
      <c r="CY83" t="b">
        <f t="shared" si="166"/>
        <v>1</v>
      </c>
      <c r="CZ83" t="b">
        <f t="shared" si="167"/>
        <v>1</v>
      </c>
      <c r="DA83" s="84">
        <f t="shared" si="168"/>
        <v>0</v>
      </c>
      <c r="DB83" t="b">
        <f t="shared" si="169"/>
        <v>0</v>
      </c>
    </row>
    <row r="84" spans="1:106">
      <c r="A84" s="9">
        <v>1029</v>
      </c>
      <c r="B84" s="3">
        <v>2</v>
      </c>
      <c r="C84" s="3" t="s">
        <v>1377</v>
      </c>
      <c r="D84" s="3" t="str">
        <f t="shared" si="116"/>
        <v>BM_1_35-1_dk_0005</v>
      </c>
      <c r="E84" s="3" t="str">
        <f t="shared" si="117"/>
        <v>0005</v>
      </c>
      <c r="F84" s="3">
        <v>132912.25</v>
      </c>
      <c r="G84" s="15">
        <v>413775.15600000002</v>
      </c>
      <c r="H84" s="35" t="str">
        <f t="shared" si="118"/>
        <v>ja</v>
      </c>
      <c r="I84" s="42">
        <v>329</v>
      </c>
      <c r="J84" s="20" t="s">
        <v>370</v>
      </c>
      <c r="K84" s="21">
        <v>10000</v>
      </c>
      <c r="L84" s="28">
        <f t="shared" si="170"/>
        <v>1</v>
      </c>
      <c r="M84" s="28">
        <f t="shared" si="171"/>
        <v>1</v>
      </c>
      <c r="N84" s="56">
        <f t="shared" si="119"/>
        <v>10000</v>
      </c>
      <c r="O84" s="33">
        <f t="shared" si="172"/>
        <v>4157.5703305576235</v>
      </c>
      <c r="P84" s="37">
        <f t="shared" si="120"/>
        <v>4244.0161396865533</v>
      </c>
      <c r="Q84" s="9" t="s">
        <v>12</v>
      </c>
      <c r="R84" s="55" t="s">
        <v>12</v>
      </c>
      <c r="S84" s="55">
        <v>3.972</v>
      </c>
      <c r="T84" s="55">
        <v>4.2770000000000001</v>
      </c>
      <c r="U84" s="55">
        <v>4.556</v>
      </c>
      <c r="V84" s="3">
        <v>4.7850000000000001</v>
      </c>
      <c r="W84" s="3">
        <v>5.0439999999999996</v>
      </c>
      <c r="X84" s="3" t="s">
        <v>12</v>
      </c>
      <c r="Y84" s="3">
        <v>5.548</v>
      </c>
      <c r="Z84" s="15" t="s">
        <v>12</v>
      </c>
      <c r="AA84" s="10">
        <f t="shared" si="121"/>
        <v>5.0439999999999996</v>
      </c>
      <c r="AB84" s="9">
        <f t="shared" si="122"/>
        <v>0.48799999999999955</v>
      </c>
      <c r="AC84" s="10">
        <f t="shared" si="123"/>
        <v>0.50400000000000045</v>
      </c>
      <c r="AD84" s="9" t="s">
        <v>12</v>
      </c>
      <c r="AE84" s="55" t="s">
        <v>12</v>
      </c>
      <c r="AF84" s="55">
        <v>0.74299999999999999</v>
      </c>
      <c r="AG84" s="55">
        <v>0.82099999999999995</v>
      </c>
      <c r="AH84" s="55">
        <v>0.90200000000000002</v>
      </c>
      <c r="AI84" s="3">
        <v>0.97799999999999998</v>
      </c>
      <c r="AJ84" s="3">
        <v>1.0620000000000001</v>
      </c>
      <c r="AK84" s="3" t="s">
        <v>12</v>
      </c>
      <c r="AL84" s="3">
        <v>1.226</v>
      </c>
      <c r="AM84" s="15" t="s">
        <v>12</v>
      </c>
      <c r="AN84" s="10">
        <f t="shared" si="124"/>
        <v>1.0620000000000001</v>
      </c>
      <c r="AO84" s="9">
        <f t="shared" si="125"/>
        <v>0.16000000000000003</v>
      </c>
      <c r="AP84" s="10">
        <f t="shared" si="126"/>
        <v>0.16399999999999992</v>
      </c>
      <c r="AQ84" s="9" t="s">
        <v>12</v>
      </c>
      <c r="AR84" s="55" t="s">
        <v>12</v>
      </c>
      <c r="AS84" s="55">
        <v>2.8980000000000001</v>
      </c>
      <c r="AT84" s="55">
        <v>3.0419999999999998</v>
      </c>
      <c r="AU84" s="55">
        <v>3.1970000000000001</v>
      </c>
      <c r="AV84" s="3">
        <v>3.31</v>
      </c>
      <c r="AW84" s="3">
        <v>3.431</v>
      </c>
      <c r="AX84" s="3" t="s">
        <v>12</v>
      </c>
      <c r="AY84" s="3">
        <v>3.6659999999999999</v>
      </c>
      <c r="AZ84" s="15" t="s">
        <v>12</v>
      </c>
      <c r="BA84" s="10">
        <f t="shared" si="127"/>
        <v>3.431</v>
      </c>
      <c r="BB84" s="9">
        <f t="shared" si="128"/>
        <v>0.23399999999999999</v>
      </c>
      <c r="BC84" s="10">
        <f t="shared" si="129"/>
        <v>0.23499999999999988</v>
      </c>
      <c r="BD84" s="9">
        <v>5.181</v>
      </c>
      <c r="BE84" s="3">
        <v>5.8410000000000002</v>
      </c>
      <c r="BF84" s="15">
        <v>6.6180000000000003</v>
      </c>
      <c r="BG84" s="15">
        <f t="shared" si="130"/>
        <v>5.8410000000000002</v>
      </c>
      <c r="BH84" s="9">
        <f t="shared" si="131"/>
        <v>0.66000000000000014</v>
      </c>
      <c r="BI84" s="10">
        <f t="shared" si="132"/>
        <v>0.77700000000000014</v>
      </c>
      <c r="BJ84" s="9">
        <v>5.1820000000000004</v>
      </c>
      <c r="BK84" s="3">
        <v>5.8780000000000001</v>
      </c>
      <c r="BL84" s="15">
        <v>6.7160000000000002</v>
      </c>
      <c r="BM84" s="15">
        <f t="shared" si="133"/>
        <v>5.8780000000000001</v>
      </c>
      <c r="BN84" s="9">
        <f t="shared" si="134"/>
        <v>0.69599999999999973</v>
      </c>
      <c r="BO84" s="10">
        <f t="shared" si="135"/>
        <v>0.83800000000000008</v>
      </c>
      <c r="BP84">
        <f t="shared" si="136"/>
        <v>0</v>
      </c>
      <c r="BQ84" s="93">
        <f t="shared" si="137"/>
        <v>1.3524590163934442</v>
      </c>
      <c r="BR84" s="93">
        <f t="shared" si="138"/>
        <v>1.426229508196722</v>
      </c>
      <c r="BS84" s="93" t="str">
        <f>VLOOKUP(C84,'Koppeling locatie - aslocatie'!$A$2:$C$8139,2,FALSE)</f>
        <v>bema235</v>
      </c>
      <c r="BT84" s="93">
        <f>VLOOKUP($BS84,aslocaties_v01!$C$3:$AA$500,MATCH($K$3/10,aslocaties_v01!$C$2:$X$2),FALSE)</f>
        <v>4.6029999999999998</v>
      </c>
      <c r="BU84" s="93">
        <f>VLOOKUP(BS84,aslocaties_v01!$C$3:$AA$500,MATCH($K$3,aslocaties_v01!$C$2:$X$2),FALSE)</f>
        <v>5.0940000000000003</v>
      </c>
      <c r="BV84" s="93">
        <f>VLOOKUP(BS84,aslocaties_v01!$C$3:$AA$500,MATCH($K$3*10,aslocaties_v01!$C$2:$Y$2),FALSE)</f>
        <v>5.6050000000000004</v>
      </c>
      <c r="BW84" s="93">
        <f t="shared" si="139"/>
        <v>0.49100000000000055</v>
      </c>
      <c r="BX84" s="93">
        <f t="shared" si="140"/>
        <v>0.51100000000000012</v>
      </c>
      <c r="BY84" s="94">
        <f t="shared" si="141"/>
        <v>6.1475409836087014E-3</v>
      </c>
      <c r="BZ84" s="94">
        <f t="shared" si="142"/>
        <v>1.3888888888888173E-2</v>
      </c>
      <c r="CA84" s="94">
        <f t="shared" si="143"/>
        <v>4.6999999999999709E-2</v>
      </c>
      <c r="CB84">
        <f t="shared" si="144"/>
        <v>5.0000000000000711E-2</v>
      </c>
      <c r="CC84" s="58">
        <f t="shared" si="145"/>
        <v>5.7000000000000384E-2</v>
      </c>
      <c r="CD84" s="95" t="b">
        <f t="shared" si="146"/>
        <v>0</v>
      </c>
      <c r="CE84" s="96" t="b">
        <f t="shared" si="147"/>
        <v>1</v>
      </c>
      <c r="CF84" t="b">
        <f t="shared" si="148"/>
        <v>1</v>
      </c>
      <c r="CG84" t="b">
        <f t="shared" si="149"/>
        <v>1</v>
      </c>
      <c r="CH84" s="84" t="b">
        <f t="shared" si="150"/>
        <v>1</v>
      </c>
      <c r="CI84">
        <f t="shared" si="151"/>
        <v>1.0620000000000001</v>
      </c>
      <c r="CJ84" t="b">
        <f t="shared" si="152"/>
        <v>1</v>
      </c>
      <c r="CK84" t="b">
        <f t="shared" si="153"/>
        <v>1</v>
      </c>
      <c r="CL84" s="84" t="b">
        <f t="shared" si="173"/>
        <v>1</v>
      </c>
      <c r="CM84">
        <f t="shared" si="154"/>
        <v>3.431</v>
      </c>
      <c r="CN84" t="b">
        <f t="shared" si="155"/>
        <v>1</v>
      </c>
      <c r="CO84" s="84">
        <f t="shared" si="156"/>
        <v>5.7830704409410863E-2</v>
      </c>
      <c r="CP84" t="b">
        <f t="shared" si="157"/>
        <v>1</v>
      </c>
      <c r="CQ84" s="96" t="b">
        <f t="shared" si="158"/>
        <v>1</v>
      </c>
      <c r="CR84" t="b">
        <f t="shared" si="159"/>
        <v>1</v>
      </c>
      <c r="CS84" t="b">
        <f t="shared" si="160"/>
        <v>1</v>
      </c>
      <c r="CT84" t="b">
        <f t="shared" si="161"/>
        <v>1</v>
      </c>
      <c r="CU84" t="b">
        <f t="shared" si="162"/>
        <v>1</v>
      </c>
      <c r="CV84" s="84" t="b">
        <f t="shared" si="163"/>
        <v>1</v>
      </c>
      <c r="CW84" t="b">
        <f t="shared" si="164"/>
        <v>1</v>
      </c>
      <c r="CX84" t="b">
        <f t="shared" si="165"/>
        <v>1</v>
      </c>
      <c r="CY84" t="b">
        <f t="shared" si="166"/>
        <v>1</v>
      </c>
      <c r="CZ84" t="b">
        <f t="shared" si="167"/>
        <v>1</v>
      </c>
      <c r="DA84" s="84">
        <f t="shared" si="168"/>
        <v>0</v>
      </c>
      <c r="DB84" t="b">
        <f t="shared" si="169"/>
        <v>0</v>
      </c>
    </row>
    <row r="85" spans="1:106">
      <c r="A85" s="9">
        <v>1030</v>
      </c>
      <c r="B85" s="3">
        <v>2</v>
      </c>
      <c r="C85" s="3" t="s">
        <v>1378</v>
      </c>
      <c r="D85" s="3" t="str">
        <f t="shared" si="116"/>
        <v>BM_1_35-1_dk_0050</v>
      </c>
      <c r="E85" s="3" t="str">
        <f t="shared" si="117"/>
        <v>0050</v>
      </c>
      <c r="F85" s="3">
        <v>128673.92200000001</v>
      </c>
      <c r="G85" s="15">
        <v>413555.5</v>
      </c>
      <c r="H85" s="35" t="str">
        <f t="shared" si="118"/>
        <v>ja</v>
      </c>
      <c r="I85" s="42">
        <v>11</v>
      </c>
      <c r="J85" s="20" t="s">
        <v>370</v>
      </c>
      <c r="K85" s="21">
        <v>10000</v>
      </c>
      <c r="L85" s="28">
        <f t="shared" si="170"/>
        <v>1</v>
      </c>
      <c r="M85" s="28">
        <f t="shared" si="171"/>
        <v>1</v>
      </c>
      <c r="N85" s="56">
        <f t="shared" si="119"/>
        <v>10000</v>
      </c>
      <c r="O85" s="33">
        <f t="shared" si="172"/>
        <v>4244.0161396865533</v>
      </c>
      <c r="P85" s="37">
        <f t="shared" si="120"/>
        <v>122.53167823058308</v>
      </c>
      <c r="Q85" s="9" t="s">
        <v>12</v>
      </c>
      <c r="R85" s="55" t="s">
        <v>12</v>
      </c>
      <c r="S85" s="55">
        <v>3.5249999999999999</v>
      </c>
      <c r="T85" s="55">
        <v>3.7970000000000002</v>
      </c>
      <c r="U85" s="55">
        <v>4.0430000000000001</v>
      </c>
      <c r="V85" s="3">
        <v>4.2519999999999998</v>
      </c>
      <c r="W85" s="3">
        <v>4.4909999999999997</v>
      </c>
      <c r="X85" s="3" t="s">
        <v>12</v>
      </c>
      <c r="Y85" s="3">
        <v>4.9530000000000003</v>
      </c>
      <c r="Z85" s="15" t="s">
        <v>12</v>
      </c>
      <c r="AA85" s="10">
        <f t="shared" si="121"/>
        <v>4.4909999999999997</v>
      </c>
      <c r="AB85" s="9">
        <f t="shared" si="122"/>
        <v>0.44799999999999951</v>
      </c>
      <c r="AC85" s="10">
        <f t="shared" si="123"/>
        <v>0.46200000000000063</v>
      </c>
      <c r="AD85" s="9" t="s">
        <v>12</v>
      </c>
      <c r="AE85" s="55" t="s">
        <v>12</v>
      </c>
      <c r="AF85" s="55">
        <v>0.74099999999999999</v>
      </c>
      <c r="AG85" s="55">
        <v>0.80800000000000005</v>
      </c>
      <c r="AH85" s="55">
        <v>0.88100000000000001</v>
      </c>
      <c r="AI85" s="3">
        <v>0.95299999999999996</v>
      </c>
      <c r="AJ85" s="3">
        <v>1.0349999999999999</v>
      </c>
      <c r="AK85" s="3" t="s">
        <v>12</v>
      </c>
      <c r="AL85" s="3">
        <v>1.1950000000000001</v>
      </c>
      <c r="AM85" s="15" t="s">
        <v>12</v>
      </c>
      <c r="AN85" s="10">
        <f t="shared" si="124"/>
        <v>1.0349999999999999</v>
      </c>
      <c r="AO85" s="9">
        <f t="shared" si="125"/>
        <v>0.15399999999999991</v>
      </c>
      <c r="AP85" s="10">
        <f t="shared" si="126"/>
        <v>0.16000000000000014</v>
      </c>
      <c r="AQ85" s="9" t="s">
        <v>12</v>
      </c>
      <c r="AR85" s="55" t="s">
        <v>12</v>
      </c>
      <c r="AS85" s="55">
        <v>2.9089999999999998</v>
      </c>
      <c r="AT85" s="55">
        <v>3.028</v>
      </c>
      <c r="AU85" s="55">
        <v>3.1589999999999998</v>
      </c>
      <c r="AV85" s="3">
        <v>3.2759999999999998</v>
      </c>
      <c r="AW85" s="3">
        <v>3.3959999999999999</v>
      </c>
      <c r="AX85" s="3" t="s">
        <v>12</v>
      </c>
      <c r="AY85" s="3">
        <v>3.6219999999999999</v>
      </c>
      <c r="AZ85" s="15" t="s">
        <v>12</v>
      </c>
      <c r="BA85" s="10">
        <f t="shared" si="127"/>
        <v>3.3959999999999999</v>
      </c>
      <c r="BB85" s="9">
        <f t="shared" si="128"/>
        <v>0.2370000000000001</v>
      </c>
      <c r="BC85" s="10">
        <f t="shared" si="129"/>
        <v>0.22599999999999998</v>
      </c>
      <c r="BD85" s="9">
        <v>4.5679999999999996</v>
      </c>
      <c r="BE85" s="3">
        <v>5.2190000000000003</v>
      </c>
      <c r="BF85" s="15">
        <v>5.99</v>
      </c>
      <c r="BG85" s="15">
        <f t="shared" si="130"/>
        <v>5.2190000000000003</v>
      </c>
      <c r="BH85" s="9">
        <f t="shared" si="131"/>
        <v>0.65100000000000069</v>
      </c>
      <c r="BI85" s="10">
        <f t="shared" si="132"/>
        <v>0.77099999999999991</v>
      </c>
      <c r="BJ85" s="9">
        <v>4.5289999999999999</v>
      </c>
      <c r="BK85" s="3">
        <v>5.18</v>
      </c>
      <c r="BL85" s="15">
        <v>5.9560000000000004</v>
      </c>
      <c r="BM85" s="15">
        <f t="shared" si="133"/>
        <v>5.18</v>
      </c>
      <c r="BN85" s="9">
        <f t="shared" si="134"/>
        <v>0.6509999999999998</v>
      </c>
      <c r="BO85" s="10">
        <f t="shared" si="135"/>
        <v>0.77600000000000069</v>
      </c>
      <c r="BP85">
        <f t="shared" si="136"/>
        <v>0</v>
      </c>
      <c r="BQ85" s="93">
        <f t="shared" si="137"/>
        <v>1.4531250000000031</v>
      </c>
      <c r="BR85" s="93">
        <f t="shared" si="138"/>
        <v>1.4531250000000011</v>
      </c>
      <c r="BS85" s="93" t="str">
        <f>VLOOKUP(C85,'Koppeling locatie - aslocatie'!$A$2:$C$8139,2,FALSE)</f>
        <v>bema239</v>
      </c>
      <c r="BT85" s="93">
        <f>VLOOKUP($BS85,aslocaties_v01!$C$3:$AA$500,MATCH($K$3/10,aslocaties_v01!$C$2:$X$2),FALSE)</f>
        <v>4.1180000000000003</v>
      </c>
      <c r="BU85" s="93">
        <f>VLOOKUP(BS85,aslocaties_v01!$C$3:$AA$500,MATCH($K$3,aslocaties_v01!$C$2:$X$2),FALSE)</f>
        <v>4.5709999999999997</v>
      </c>
      <c r="BV85" s="93">
        <f>VLOOKUP(BS85,aslocaties_v01!$C$3:$AA$500,MATCH($K$3*10,aslocaties_v01!$C$2:$Y$2),FALSE)</f>
        <v>5.0369999999999999</v>
      </c>
      <c r="BW85" s="93">
        <f t="shared" si="139"/>
        <v>0.4529999999999994</v>
      </c>
      <c r="BX85" s="93">
        <f t="shared" si="140"/>
        <v>0.46600000000000019</v>
      </c>
      <c r="BY85" s="94">
        <f t="shared" si="141"/>
        <v>1.1160714285713969E-2</v>
      </c>
      <c r="BZ85" s="94">
        <f t="shared" si="142"/>
        <v>8.6580086580076987E-3</v>
      </c>
      <c r="CA85" s="94">
        <f t="shared" si="143"/>
        <v>7.5000000000000178E-2</v>
      </c>
      <c r="CB85">
        <f t="shared" si="144"/>
        <v>8.0000000000000071E-2</v>
      </c>
      <c r="CC85" s="58">
        <f t="shared" si="145"/>
        <v>8.3999999999999631E-2</v>
      </c>
      <c r="CD85" s="95" t="b">
        <f t="shared" si="146"/>
        <v>0</v>
      </c>
      <c r="CE85" s="96" t="b">
        <f t="shared" si="147"/>
        <v>1</v>
      </c>
      <c r="CF85" t="b">
        <f t="shared" si="148"/>
        <v>1</v>
      </c>
      <c r="CG85" t="b">
        <f t="shared" si="149"/>
        <v>1</v>
      </c>
      <c r="CH85" s="84" t="b">
        <f t="shared" si="150"/>
        <v>1</v>
      </c>
      <c r="CI85">
        <f t="shared" si="151"/>
        <v>1.0349999999999999</v>
      </c>
      <c r="CJ85" t="b">
        <f t="shared" si="152"/>
        <v>1</v>
      </c>
      <c r="CK85" t="b">
        <f t="shared" si="153"/>
        <v>1</v>
      </c>
      <c r="CL85" s="84" t="b">
        <f t="shared" si="173"/>
        <v>1</v>
      </c>
      <c r="CM85">
        <f t="shared" si="154"/>
        <v>3.3959999999999999</v>
      </c>
      <c r="CN85" t="b">
        <f t="shared" si="155"/>
        <v>1</v>
      </c>
      <c r="CO85" s="84">
        <f t="shared" si="156"/>
        <v>5.7528147371946142E-2</v>
      </c>
      <c r="CP85" t="b">
        <f t="shared" si="157"/>
        <v>1</v>
      </c>
      <c r="CQ85" s="96" t="b">
        <f t="shared" si="158"/>
        <v>1</v>
      </c>
      <c r="CR85" t="b">
        <f t="shared" si="159"/>
        <v>1</v>
      </c>
      <c r="CS85" t="b">
        <f t="shared" si="160"/>
        <v>1</v>
      </c>
      <c r="CT85" t="b">
        <f t="shared" si="161"/>
        <v>1</v>
      </c>
      <c r="CU85" t="b">
        <f t="shared" si="162"/>
        <v>1</v>
      </c>
      <c r="CV85" s="84" t="b">
        <f t="shared" si="163"/>
        <v>1</v>
      </c>
      <c r="CW85" t="b">
        <f t="shared" si="164"/>
        <v>1</v>
      </c>
      <c r="CX85" t="b">
        <f t="shared" si="165"/>
        <v>1</v>
      </c>
      <c r="CY85" t="b">
        <f t="shared" si="166"/>
        <v>1</v>
      </c>
      <c r="CZ85" t="b">
        <f t="shared" si="167"/>
        <v>1</v>
      </c>
      <c r="DA85" s="84">
        <f t="shared" si="168"/>
        <v>0</v>
      </c>
      <c r="DB85" t="b">
        <f t="shared" si="169"/>
        <v>0</v>
      </c>
    </row>
    <row r="86" spans="1:106">
      <c r="A86" s="9">
        <v>1031</v>
      </c>
      <c r="B86" s="3">
        <v>2</v>
      </c>
      <c r="C86" s="3" t="s">
        <v>1379</v>
      </c>
      <c r="D86" s="3" t="str">
        <f t="shared" si="116"/>
        <v>BM_1_35-1_dk_0051</v>
      </c>
      <c r="E86" s="3" t="str">
        <f t="shared" si="117"/>
        <v>0051</v>
      </c>
      <c r="F86" s="3">
        <v>128555.719</v>
      </c>
      <c r="G86" s="15">
        <v>413587.78100000002</v>
      </c>
      <c r="H86" s="35" t="str">
        <f t="shared" si="118"/>
        <v>ja</v>
      </c>
      <c r="I86" s="42">
        <v>11</v>
      </c>
      <c r="J86" s="20" t="s">
        <v>370</v>
      </c>
      <c r="K86" s="21">
        <v>10000</v>
      </c>
      <c r="L86" s="28">
        <f t="shared" si="170"/>
        <v>1</v>
      </c>
      <c r="M86" s="28">
        <f t="shared" si="171"/>
        <v>1</v>
      </c>
      <c r="N86" s="56">
        <f t="shared" si="119"/>
        <v>10000</v>
      </c>
      <c r="O86" s="33">
        <f t="shared" si="172"/>
        <v>122.53167823058308</v>
      </c>
      <c r="P86" s="37">
        <f t="shared" si="120"/>
        <v>81.510072169021299</v>
      </c>
      <c r="Q86" s="9" t="s">
        <v>12</v>
      </c>
      <c r="R86" s="55" t="s">
        <v>12</v>
      </c>
      <c r="S86" s="55">
        <v>3.5169999999999999</v>
      </c>
      <c r="T86" s="55">
        <v>3.7839999999999998</v>
      </c>
      <c r="U86" s="55">
        <v>4.0330000000000004</v>
      </c>
      <c r="V86" s="3">
        <v>4.242</v>
      </c>
      <c r="W86" s="3">
        <v>4.4800000000000004</v>
      </c>
      <c r="X86" s="3" t="s">
        <v>12</v>
      </c>
      <c r="Y86" s="3">
        <v>4.9409999999999998</v>
      </c>
      <c r="Z86" s="15" t="s">
        <v>12</v>
      </c>
      <c r="AA86" s="10">
        <f t="shared" si="121"/>
        <v>4.4800000000000004</v>
      </c>
      <c r="AB86" s="9">
        <f t="shared" si="122"/>
        <v>0.44700000000000006</v>
      </c>
      <c r="AC86" s="10">
        <f t="shared" si="123"/>
        <v>0.46099999999999941</v>
      </c>
      <c r="AD86" s="9" t="s">
        <v>12</v>
      </c>
      <c r="AE86" s="55" t="s">
        <v>12</v>
      </c>
      <c r="AF86" s="55">
        <v>0.74299999999999999</v>
      </c>
      <c r="AG86" s="55">
        <v>0.80900000000000005</v>
      </c>
      <c r="AH86" s="55">
        <v>0.88300000000000001</v>
      </c>
      <c r="AI86" s="3">
        <v>0.95499999999999996</v>
      </c>
      <c r="AJ86" s="3">
        <v>1.0369999999999999</v>
      </c>
      <c r="AK86" s="3" t="s">
        <v>12</v>
      </c>
      <c r="AL86" s="3">
        <v>1.1970000000000001</v>
      </c>
      <c r="AM86" s="15" t="s">
        <v>12</v>
      </c>
      <c r="AN86" s="10">
        <f t="shared" si="124"/>
        <v>1.0369999999999999</v>
      </c>
      <c r="AO86" s="9">
        <f t="shared" si="125"/>
        <v>0.15399999999999991</v>
      </c>
      <c r="AP86" s="10">
        <f t="shared" si="126"/>
        <v>0.16000000000000014</v>
      </c>
      <c r="AQ86" s="9" t="s">
        <v>12</v>
      </c>
      <c r="AR86" s="55" t="s">
        <v>12</v>
      </c>
      <c r="AS86" s="55">
        <v>2.911</v>
      </c>
      <c r="AT86" s="55">
        <v>3.03</v>
      </c>
      <c r="AU86" s="55">
        <v>3.161</v>
      </c>
      <c r="AV86" s="3">
        <v>3.278</v>
      </c>
      <c r="AW86" s="3">
        <v>3.3980000000000001</v>
      </c>
      <c r="AX86" s="3" t="s">
        <v>12</v>
      </c>
      <c r="AY86" s="3">
        <v>3.6230000000000002</v>
      </c>
      <c r="AZ86" s="15" t="s">
        <v>12</v>
      </c>
      <c r="BA86" s="10">
        <f t="shared" si="127"/>
        <v>3.3980000000000001</v>
      </c>
      <c r="BB86" s="9">
        <f t="shared" si="128"/>
        <v>0.2370000000000001</v>
      </c>
      <c r="BC86" s="10">
        <f t="shared" si="129"/>
        <v>0.22500000000000009</v>
      </c>
      <c r="BD86" s="9">
        <v>4.5609999999999999</v>
      </c>
      <c r="BE86" s="3">
        <v>5.2119999999999997</v>
      </c>
      <c r="BF86" s="15">
        <v>5.9829999999999997</v>
      </c>
      <c r="BG86" s="15">
        <f t="shared" si="130"/>
        <v>5.2119999999999997</v>
      </c>
      <c r="BH86" s="9">
        <f t="shared" si="131"/>
        <v>0.6509999999999998</v>
      </c>
      <c r="BI86" s="10">
        <f t="shared" si="132"/>
        <v>0.77099999999999991</v>
      </c>
      <c r="BJ86" s="9">
        <v>4.5220000000000002</v>
      </c>
      <c r="BK86" s="3">
        <v>5.1740000000000004</v>
      </c>
      <c r="BL86" s="15">
        <v>5.9509999999999996</v>
      </c>
      <c r="BM86" s="15">
        <f t="shared" si="133"/>
        <v>5.1740000000000004</v>
      </c>
      <c r="BN86" s="9">
        <f t="shared" si="134"/>
        <v>0.65200000000000014</v>
      </c>
      <c r="BO86" s="10">
        <f t="shared" si="135"/>
        <v>0.77699999999999925</v>
      </c>
      <c r="BP86">
        <f t="shared" si="136"/>
        <v>0</v>
      </c>
      <c r="BQ86" s="93">
        <f t="shared" si="137"/>
        <v>1.4563758389261738</v>
      </c>
      <c r="BR86" s="93">
        <f t="shared" si="138"/>
        <v>1.4586129753914989</v>
      </c>
      <c r="BS86" s="93" t="str">
        <f>VLOOKUP(C86,'Koppeling locatie - aslocatie'!$A$2:$C$8139,2,FALSE)</f>
        <v>bema240</v>
      </c>
      <c r="BT86" s="93">
        <f>VLOOKUP($BS86,aslocaties_v01!$C$3:$AA$500,MATCH($K$3/10,aslocaties_v01!$C$2:$X$2),FALSE)</f>
        <v>4.0010000000000003</v>
      </c>
      <c r="BU86" s="93">
        <f>VLOOKUP(BS86,aslocaties_v01!$C$3:$AA$500,MATCH($K$3,aslocaties_v01!$C$2:$X$2),FALSE)</f>
        <v>4.4429999999999996</v>
      </c>
      <c r="BV86" s="93">
        <f>VLOOKUP(BS86,aslocaties_v01!$C$3:$AA$500,MATCH($K$3*10,aslocaties_v01!$C$2:$Y$2),FALSE)</f>
        <v>4.9009999999999998</v>
      </c>
      <c r="BW86" s="93">
        <f t="shared" si="139"/>
        <v>0.44199999999999928</v>
      </c>
      <c r="BX86" s="93">
        <f t="shared" si="140"/>
        <v>0.45800000000000018</v>
      </c>
      <c r="BY86" s="94">
        <f t="shared" si="141"/>
        <v>1.1185682326623647E-2</v>
      </c>
      <c r="BZ86" s="94">
        <f t="shared" si="142"/>
        <v>6.507592190887701E-3</v>
      </c>
      <c r="CA86" s="94">
        <f t="shared" si="143"/>
        <v>3.2000000000000028E-2</v>
      </c>
      <c r="CB86">
        <f t="shared" si="144"/>
        <v>3.700000000000081E-2</v>
      </c>
      <c r="CC86" s="58">
        <f t="shared" si="145"/>
        <v>4.0000000000000036E-2</v>
      </c>
      <c r="CD86" s="95" t="b">
        <f t="shared" si="146"/>
        <v>0</v>
      </c>
      <c r="CE86" s="96" t="b">
        <f t="shared" si="147"/>
        <v>1</v>
      </c>
      <c r="CF86" t="b">
        <f t="shared" si="148"/>
        <v>1</v>
      </c>
      <c r="CG86" t="b">
        <f t="shared" si="149"/>
        <v>1</v>
      </c>
      <c r="CH86" s="84" t="b">
        <f t="shared" si="150"/>
        <v>1</v>
      </c>
      <c r="CI86">
        <f t="shared" si="151"/>
        <v>1.0369999999999999</v>
      </c>
      <c r="CJ86" t="b">
        <f t="shared" si="152"/>
        <v>1</v>
      </c>
      <c r="CK86" t="b">
        <f t="shared" si="153"/>
        <v>1</v>
      </c>
      <c r="CL86" s="84" t="b">
        <f t="shared" si="173"/>
        <v>1</v>
      </c>
      <c r="CM86">
        <f t="shared" si="154"/>
        <v>3.3980000000000001</v>
      </c>
      <c r="CN86" t="b">
        <f t="shared" si="155"/>
        <v>1</v>
      </c>
      <c r="CO86" s="84">
        <f t="shared" si="156"/>
        <v>5.7571481973399653E-2</v>
      </c>
      <c r="CP86" t="b">
        <f t="shared" si="157"/>
        <v>1</v>
      </c>
      <c r="CQ86" s="96" t="b">
        <f t="shared" si="158"/>
        <v>1</v>
      </c>
      <c r="CR86" t="b">
        <f t="shared" si="159"/>
        <v>1</v>
      </c>
      <c r="CS86" t="b">
        <f t="shared" si="160"/>
        <v>1</v>
      </c>
      <c r="CT86" t="b">
        <f t="shared" si="161"/>
        <v>1</v>
      </c>
      <c r="CU86" t="b">
        <f t="shared" si="162"/>
        <v>1</v>
      </c>
      <c r="CV86" s="84" t="b">
        <f t="shared" si="163"/>
        <v>1</v>
      </c>
      <c r="CW86" t="b">
        <f t="shared" si="164"/>
        <v>1</v>
      </c>
      <c r="CX86" t="b">
        <f t="shared" si="165"/>
        <v>1</v>
      </c>
      <c r="CY86" t="b">
        <f t="shared" si="166"/>
        <v>1</v>
      </c>
      <c r="CZ86" t="b">
        <f t="shared" si="167"/>
        <v>1</v>
      </c>
      <c r="DA86" s="84">
        <f t="shared" si="168"/>
        <v>0</v>
      </c>
      <c r="DB86" t="b">
        <f t="shared" si="169"/>
        <v>0</v>
      </c>
    </row>
    <row r="87" spans="1:106">
      <c r="A87" s="9">
        <v>1032</v>
      </c>
      <c r="B87" s="3">
        <v>2</v>
      </c>
      <c r="C87" s="3" t="s">
        <v>1380</v>
      </c>
      <c r="D87" s="3" t="str">
        <f t="shared" si="116"/>
        <v>BM_1_35-1_dk_0052</v>
      </c>
      <c r="E87" s="3" t="str">
        <f t="shared" si="117"/>
        <v>0052</v>
      </c>
      <c r="F87" s="3">
        <v>128477.367</v>
      </c>
      <c r="G87" s="15">
        <v>413610.25</v>
      </c>
      <c r="H87" s="35" t="str">
        <f t="shared" si="118"/>
        <v>ja</v>
      </c>
      <c r="I87" s="42">
        <v>11</v>
      </c>
      <c r="J87" s="20" t="s">
        <v>370</v>
      </c>
      <c r="K87" s="21">
        <v>10000</v>
      </c>
      <c r="L87" s="28">
        <f t="shared" si="170"/>
        <v>1</v>
      </c>
      <c r="M87" s="28">
        <f t="shared" si="171"/>
        <v>1</v>
      </c>
      <c r="N87" s="56">
        <f t="shared" si="119"/>
        <v>10000</v>
      </c>
      <c r="O87" s="33">
        <f t="shared" si="172"/>
        <v>81.510072169021299</v>
      </c>
      <c r="P87" s="37">
        <f t="shared" si="120"/>
        <v>122.08831598478547</v>
      </c>
      <c r="Q87" s="9" t="s">
        <v>12</v>
      </c>
      <c r="R87" s="55" t="s">
        <v>12</v>
      </c>
      <c r="S87" s="55">
        <v>3.5129999999999999</v>
      </c>
      <c r="T87" s="55">
        <v>3.7789999999999999</v>
      </c>
      <c r="U87" s="55">
        <v>4.0279999999999996</v>
      </c>
      <c r="V87" s="3">
        <v>4.2370000000000001</v>
      </c>
      <c r="W87" s="3">
        <v>4.4729999999999999</v>
      </c>
      <c r="X87" s="3" t="s">
        <v>12</v>
      </c>
      <c r="Y87" s="3">
        <v>4.9340000000000002</v>
      </c>
      <c r="Z87" s="15" t="s">
        <v>12</v>
      </c>
      <c r="AA87" s="10">
        <f t="shared" si="121"/>
        <v>4.4729999999999999</v>
      </c>
      <c r="AB87" s="9">
        <f t="shared" si="122"/>
        <v>0.44500000000000028</v>
      </c>
      <c r="AC87" s="10">
        <f t="shared" si="123"/>
        <v>0.4610000000000003</v>
      </c>
      <c r="AD87" s="9" t="s">
        <v>12</v>
      </c>
      <c r="AE87" s="55" t="s">
        <v>12</v>
      </c>
      <c r="AF87" s="55">
        <v>0.74199999999999999</v>
      </c>
      <c r="AG87" s="55">
        <v>0.80900000000000005</v>
      </c>
      <c r="AH87" s="55">
        <v>0.88200000000000001</v>
      </c>
      <c r="AI87" s="3">
        <v>0.95399999999999996</v>
      </c>
      <c r="AJ87" s="3">
        <v>1.0369999999999999</v>
      </c>
      <c r="AK87" s="3" t="s">
        <v>12</v>
      </c>
      <c r="AL87" s="3">
        <v>1.196</v>
      </c>
      <c r="AM87" s="15" t="s">
        <v>12</v>
      </c>
      <c r="AN87" s="10">
        <f t="shared" si="124"/>
        <v>1.0369999999999999</v>
      </c>
      <c r="AO87" s="9">
        <f t="shared" si="125"/>
        <v>0.15499999999999992</v>
      </c>
      <c r="AP87" s="10">
        <f t="shared" si="126"/>
        <v>0.15900000000000003</v>
      </c>
      <c r="AQ87" s="9" t="s">
        <v>12</v>
      </c>
      <c r="AR87" s="55" t="s">
        <v>12</v>
      </c>
      <c r="AS87" s="55">
        <v>2.911</v>
      </c>
      <c r="AT87" s="55">
        <v>3.03</v>
      </c>
      <c r="AU87" s="55">
        <v>3.161</v>
      </c>
      <c r="AV87" s="3">
        <v>3.278</v>
      </c>
      <c r="AW87" s="3">
        <v>3.3980000000000001</v>
      </c>
      <c r="AX87" s="3" t="s">
        <v>12</v>
      </c>
      <c r="AY87" s="3">
        <v>3.6240000000000001</v>
      </c>
      <c r="AZ87" s="15" t="s">
        <v>12</v>
      </c>
      <c r="BA87" s="10">
        <f t="shared" si="127"/>
        <v>3.3980000000000001</v>
      </c>
      <c r="BB87" s="9">
        <f t="shared" si="128"/>
        <v>0.2370000000000001</v>
      </c>
      <c r="BC87" s="10">
        <f t="shared" si="129"/>
        <v>0.22599999999999998</v>
      </c>
      <c r="BD87" s="9">
        <v>4.5570000000000004</v>
      </c>
      <c r="BE87" s="3">
        <v>5.2080000000000002</v>
      </c>
      <c r="BF87" s="15">
        <v>5.98</v>
      </c>
      <c r="BG87" s="15">
        <f t="shared" si="130"/>
        <v>5.2080000000000002</v>
      </c>
      <c r="BH87" s="9">
        <f t="shared" si="131"/>
        <v>0.6509999999999998</v>
      </c>
      <c r="BI87" s="10">
        <f t="shared" si="132"/>
        <v>0.77200000000000024</v>
      </c>
      <c r="BJ87" s="9">
        <v>4.5179999999999998</v>
      </c>
      <c r="BK87" s="3">
        <v>5.17</v>
      </c>
      <c r="BL87" s="15">
        <v>5.9470000000000001</v>
      </c>
      <c r="BM87" s="15">
        <f t="shared" si="133"/>
        <v>5.17</v>
      </c>
      <c r="BN87" s="9">
        <f t="shared" si="134"/>
        <v>0.65200000000000014</v>
      </c>
      <c r="BO87" s="10">
        <f t="shared" si="135"/>
        <v>0.77700000000000014</v>
      </c>
      <c r="BP87">
        <f t="shared" si="136"/>
        <v>0</v>
      </c>
      <c r="BQ87" s="93">
        <f t="shared" si="137"/>
        <v>1.4629213483146053</v>
      </c>
      <c r="BR87" s="93">
        <f t="shared" si="138"/>
        <v>1.465168539325842</v>
      </c>
      <c r="BS87" s="93" t="str">
        <f>VLOOKUP(C87,'Koppeling locatie - aslocatie'!$A$2:$C$8139,2,FALSE)</f>
        <v>bema240</v>
      </c>
      <c r="BT87" s="93">
        <f>VLOOKUP($BS87,aslocaties_v01!$C$3:$AA$500,MATCH($K$3/10,aslocaties_v01!$C$2:$X$2),FALSE)</f>
        <v>4.0010000000000003</v>
      </c>
      <c r="BU87" s="93">
        <f>VLOOKUP(BS87,aslocaties_v01!$C$3:$AA$500,MATCH($K$3,aslocaties_v01!$C$2:$X$2),FALSE)</f>
        <v>4.4429999999999996</v>
      </c>
      <c r="BV87" s="93">
        <f>VLOOKUP(BS87,aslocaties_v01!$C$3:$AA$500,MATCH($K$3*10,aslocaties_v01!$C$2:$Y$2),FALSE)</f>
        <v>4.9009999999999998</v>
      </c>
      <c r="BW87" s="93">
        <f t="shared" si="139"/>
        <v>0.44199999999999928</v>
      </c>
      <c r="BX87" s="93">
        <f t="shared" si="140"/>
        <v>0.45800000000000018</v>
      </c>
      <c r="BY87" s="94">
        <f t="shared" si="141"/>
        <v>6.7415730337101465E-3</v>
      </c>
      <c r="BZ87" s="94">
        <f t="shared" si="142"/>
        <v>6.5075921908895884E-3</v>
      </c>
      <c r="CA87" s="94">
        <f t="shared" si="143"/>
        <v>2.6999999999999247E-2</v>
      </c>
      <c r="CB87">
        <f t="shared" si="144"/>
        <v>3.0000000000000249E-2</v>
      </c>
      <c r="CC87" s="58">
        <f t="shared" si="145"/>
        <v>3.3000000000000362E-2</v>
      </c>
      <c r="CD87" s="95" t="b">
        <f t="shared" si="146"/>
        <v>0</v>
      </c>
      <c r="CE87" s="96" t="b">
        <f t="shared" si="147"/>
        <v>1</v>
      </c>
      <c r="CF87" t="b">
        <f t="shared" si="148"/>
        <v>1</v>
      </c>
      <c r="CG87" t="b">
        <f t="shared" si="149"/>
        <v>1</v>
      </c>
      <c r="CH87" s="84" t="b">
        <f t="shared" si="150"/>
        <v>1</v>
      </c>
      <c r="CI87">
        <f t="shared" si="151"/>
        <v>1.0369999999999999</v>
      </c>
      <c r="CJ87" t="b">
        <f t="shared" si="152"/>
        <v>1</v>
      </c>
      <c r="CK87" t="b">
        <f t="shared" si="153"/>
        <v>1</v>
      </c>
      <c r="CL87" s="84" t="b">
        <f t="shared" si="173"/>
        <v>1</v>
      </c>
      <c r="CM87">
        <f t="shared" si="154"/>
        <v>3.3980000000000001</v>
      </c>
      <c r="CN87" t="b">
        <f t="shared" si="155"/>
        <v>1</v>
      </c>
      <c r="CO87" s="84">
        <f t="shared" si="156"/>
        <v>5.7571481973399653E-2</v>
      </c>
      <c r="CP87" t="b">
        <f t="shared" si="157"/>
        <v>1</v>
      </c>
      <c r="CQ87" s="96" t="b">
        <f t="shared" si="158"/>
        <v>1</v>
      </c>
      <c r="CR87" t="b">
        <f t="shared" si="159"/>
        <v>1</v>
      </c>
      <c r="CS87" t="b">
        <f t="shared" si="160"/>
        <v>1</v>
      </c>
      <c r="CT87" t="b">
        <f t="shared" si="161"/>
        <v>1</v>
      </c>
      <c r="CU87" t="b">
        <f t="shared" si="162"/>
        <v>1</v>
      </c>
      <c r="CV87" s="84" t="b">
        <f t="shared" si="163"/>
        <v>1</v>
      </c>
      <c r="CW87" t="b">
        <f t="shared" si="164"/>
        <v>1</v>
      </c>
      <c r="CX87" t="b">
        <f t="shared" si="165"/>
        <v>1</v>
      </c>
      <c r="CY87" t="b">
        <f t="shared" si="166"/>
        <v>1</v>
      </c>
      <c r="CZ87" t="b">
        <f t="shared" si="167"/>
        <v>1</v>
      </c>
      <c r="DA87" s="84">
        <f t="shared" si="168"/>
        <v>0</v>
      </c>
      <c r="DB87" t="b">
        <f t="shared" si="169"/>
        <v>0</v>
      </c>
    </row>
    <row r="88" spans="1:106">
      <c r="A88" s="9">
        <v>1033</v>
      </c>
      <c r="B88" s="3">
        <v>2</v>
      </c>
      <c r="C88" s="3" t="s">
        <v>1381</v>
      </c>
      <c r="D88" s="3" t="str">
        <f t="shared" si="116"/>
        <v>BM_1_35-1_dk_0053</v>
      </c>
      <c r="E88" s="3" t="str">
        <f t="shared" si="117"/>
        <v>0053</v>
      </c>
      <c r="F88" s="3">
        <v>128360.375</v>
      </c>
      <c r="G88" s="15">
        <v>413645.15600000002</v>
      </c>
      <c r="H88" s="35" t="str">
        <f t="shared" si="118"/>
        <v>ja</v>
      </c>
      <c r="I88" s="42">
        <v>11</v>
      </c>
      <c r="J88" s="20" t="s">
        <v>370</v>
      </c>
      <c r="K88" s="21">
        <v>10000</v>
      </c>
      <c r="L88" s="28">
        <f t="shared" si="170"/>
        <v>1</v>
      </c>
      <c r="M88" s="28">
        <f t="shared" si="171"/>
        <v>1</v>
      </c>
      <c r="N88" s="56">
        <f t="shared" si="119"/>
        <v>10000</v>
      </c>
      <c r="O88" s="33">
        <f t="shared" si="172"/>
        <v>122.08831598478547</v>
      </c>
      <c r="P88" s="37">
        <f t="shared" si="120"/>
        <v>85.805218908879723</v>
      </c>
      <c r="Q88" s="9" t="s">
        <v>12</v>
      </c>
      <c r="R88" s="55" t="s">
        <v>12</v>
      </c>
      <c r="S88" s="55">
        <v>3.5019999999999998</v>
      </c>
      <c r="T88" s="55">
        <v>3.7690000000000001</v>
      </c>
      <c r="U88" s="55">
        <v>4.016</v>
      </c>
      <c r="V88" s="3">
        <v>4.2240000000000002</v>
      </c>
      <c r="W88" s="3">
        <v>4.4610000000000003</v>
      </c>
      <c r="X88" s="3" t="s">
        <v>12</v>
      </c>
      <c r="Y88" s="3">
        <v>4.9210000000000003</v>
      </c>
      <c r="Z88" s="15" t="s">
        <v>12</v>
      </c>
      <c r="AA88" s="10">
        <f t="shared" si="121"/>
        <v>4.4610000000000003</v>
      </c>
      <c r="AB88" s="9">
        <f t="shared" si="122"/>
        <v>0.44500000000000028</v>
      </c>
      <c r="AC88" s="10">
        <f t="shared" si="123"/>
        <v>0.45999999999999996</v>
      </c>
      <c r="AD88" s="9" t="s">
        <v>12</v>
      </c>
      <c r="AE88" s="55" t="s">
        <v>12</v>
      </c>
      <c r="AF88" s="55">
        <v>0.78100000000000003</v>
      </c>
      <c r="AG88" s="55">
        <v>0.85</v>
      </c>
      <c r="AH88" s="55">
        <v>0.92600000000000005</v>
      </c>
      <c r="AI88" s="3">
        <v>0.999</v>
      </c>
      <c r="AJ88" s="3">
        <v>1.087</v>
      </c>
      <c r="AK88" s="3" t="s">
        <v>12</v>
      </c>
      <c r="AL88" s="3">
        <v>1.256</v>
      </c>
      <c r="AM88" s="15" t="s">
        <v>12</v>
      </c>
      <c r="AN88" s="10">
        <f t="shared" si="124"/>
        <v>1.087</v>
      </c>
      <c r="AO88" s="9">
        <f t="shared" si="125"/>
        <v>0.16099999999999992</v>
      </c>
      <c r="AP88" s="10">
        <f t="shared" si="126"/>
        <v>0.16900000000000004</v>
      </c>
      <c r="AQ88" s="9" t="s">
        <v>12</v>
      </c>
      <c r="AR88" s="55" t="s">
        <v>12</v>
      </c>
      <c r="AS88" s="55">
        <v>3.0259999999999998</v>
      </c>
      <c r="AT88" s="55">
        <v>3.15</v>
      </c>
      <c r="AU88" s="55">
        <v>3.286</v>
      </c>
      <c r="AV88" s="3">
        <v>3.4079999999999999</v>
      </c>
      <c r="AW88" s="3">
        <v>3.5339999999999998</v>
      </c>
      <c r="AX88" s="3" t="s">
        <v>12</v>
      </c>
      <c r="AY88" s="3">
        <v>3.7719999999999998</v>
      </c>
      <c r="AZ88" s="15" t="s">
        <v>12</v>
      </c>
      <c r="BA88" s="10">
        <f t="shared" si="127"/>
        <v>3.5339999999999998</v>
      </c>
      <c r="BB88" s="9">
        <f t="shared" si="128"/>
        <v>0.24799999999999978</v>
      </c>
      <c r="BC88" s="10">
        <f t="shared" si="129"/>
        <v>0.23799999999999999</v>
      </c>
      <c r="BD88" s="9">
        <v>4.6260000000000003</v>
      </c>
      <c r="BE88" s="3">
        <v>5.3049999999999997</v>
      </c>
      <c r="BF88" s="15">
        <v>6.1109999999999998</v>
      </c>
      <c r="BG88" s="15">
        <f t="shared" si="130"/>
        <v>5.3049999999999997</v>
      </c>
      <c r="BH88" s="9">
        <f t="shared" si="131"/>
        <v>0.67899999999999938</v>
      </c>
      <c r="BI88" s="10">
        <f t="shared" si="132"/>
        <v>0.80600000000000005</v>
      </c>
      <c r="BJ88" s="9">
        <v>4.5709999999999997</v>
      </c>
      <c r="BK88" s="3">
        <v>5.2439999999999998</v>
      </c>
      <c r="BL88" s="15">
        <v>6.05</v>
      </c>
      <c r="BM88" s="15">
        <f t="shared" si="133"/>
        <v>5.2439999999999998</v>
      </c>
      <c r="BN88" s="9">
        <f t="shared" si="134"/>
        <v>0.67300000000000004</v>
      </c>
      <c r="BO88" s="10">
        <f t="shared" si="135"/>
        <v>0.80600000000000005</v>
      </c>
      <c r="BP88">
        <f t="shared" si="136"/>
        <v>0</v>
      </c>
      <c r="BQ88" s="93">
        <f t="shared" si="137"/>
        <v>1.5258426966292111</v>
      </c>
      <c r="BR88" s="93">
        <f t="shared" si="138"/>
        <v>1.5123595505617968</v>
      </c>
      <c r="BS88" s="93" t="str">
        <f>VLOOKUP(C88,'Koppeling locatie - aslocatie'!$A$2:$C$8139,2,FALSE)</f>
        <v>bema240</v>
      </c>
      <c r="BT88" s="93">
        <f>VLOOKUP($BS88,aslocaties_v01!$C$3:$AA$500,MATCH($K$3/10,aslocaties_v01!$C$2:$X$2),FALSE)</f>
        <v>4.0010000000000003</v>
      </c>
      <c r="BU88" s="93">
        <f>VLOOKUP(BS88,aslocaties_v01!$C$3:$AA$500,MATCH($K$3,aslocaties_v01!$C$2:$X$2),FALSE)</f>
        <v>4.4429999999999996</v>
      </c>
      <c r="BV88" s="93">
        <f>VLOOKUP(BS88,aslocaties_v01!$C$3:$AA$500,MATCH($K$3*10,aslocaties_v01!$C$2:$Y$2),FALSE)</f>
        <v>4.9009999999999998</v>
      </c>
      <c r="BW88" s="93">
        <f t="shared" si="139"/>
        <v>0.44199999999999928</v>
      </c>
      <c r="BX88" s="93">
        <f t="shared" si="140"/>
        <v>0.45800000000000018</v>
      </c>
      <c r="BY88" s="94">
        <f t="shared" si="141"/>
        <v>6.7415730337101465E-3</v>
      </c>
      <c r="BZ88" s="94">
        <f t="shared" si="142"/>
        <v>4.3478260869560525E-3</v>
      </c>
      <c r="CA88" s="94">
        <f t="shared" si="143"/>
        <v>1.499999999999968E-2</v>
      </c>
      <c r="CB88">
        <f t="shared" si="144"/>
        <v>1.8000000000000682E-2</v>
      </c>
      <c r="CC88" s="58">
        <f t="shared" si="145"/>
        <v>2.0000000000000462E-2</v>
      </c>
      <c r="CD88" s="95" t="b">
        <f t="shared" si="146"/>
        <v>0</v>
      </c>
      <c r="CE88" s="96" t="b">
        <f t="shared" si="147"/>
        <v>1</v>
      </c>
      <c r="CF88" t="b">
        <f t="shared" si="148"/>
        <v>1</v>
      </c>
      <c r="CG88" t="b">
        <f t="shared" si="149"/>
        <v>1</v>
      </c>
      <c r="CH88" s="84" t="b">
        <f t="shared" si="150"/>
        <v>1</v>
      </c>
      <c r="CI88">
        <f t="shared" si="151"/>
        <v>1.087</v>
      </c>
      <c r="CJ88" t="b">
        <f t="shared" si="152"/>
        <v>1</v>
      </c>
      <c r="CK88" t="b">
        <f t="shared" si="153"/>
        <v>1</v>
      </c>
      <c r="CL88" s="84" t="b">
        <f t="shared" si="173"/>
        <v>1</v>
      </c>
      <c r="CM88">
        <f t="shared" si="154"/>
        <v>3.5339999999999998</v>
      </c>
      <c r="CN88" t="b">
        <f t="shared" si="155"/>
        <v>1</v>
      </c>
      <c r="CO88" s="84">
        <f t="shared" si="156"/>
        <v>5.5791990411111193E-2</v>
      </c>
      <c r="CP88" t="b">
        <f t="shared" si="157"/>
        <v>1</v>
      </c>
      <c r="CQ88" s="96" t="b">
        <f t="shared" si="158"/>
        <v>1</v>
      </c>
      <c r="CR88" t="b">
        <f t="shared" si="159"/>
        <v>1</v>
      </c>
      <c r="CS88" t="b">
        <f t="shared" si="160"/>
        <v>1</v>
      </c>
      <c r="CT88" t="b">
        <f t="shared" si="161"/>
        <v>1</v>
      </c>
      <c r="CU88" t="b">
        <f t="shared" si="162"/>
        <v>1</v>
      </c>
      <c r="CV88" s="84" t="b">
        <f t="shared" si="163"/>
        <v>1</v>
      </c>
      <c r="CW88" t="b">
        <f t="shared" si="164"/>
        <v>0</v>
      </c>
      <c r="CX88" t="b">
        <f t="shared" si="165"/>
        <v>1</v>
      </c>
      <c r="CY88" t="b">
        <f t="shared" si="166"/>
        <v>1</v>
      </c>
      <c r="CZ88" t="b">
        <f t="shared" si="167"/>
        <v>1</v>
      </c>
      <c r="DA88" s="84">
        <f t="shared" si="168"/>
        <v>1</v>
      </c>
      <c r="DB88" t="b">
        <f t="shared" si="169"/>
        <v>0</v>
      </c>
    </row>
    <row r="89" spans="1:106">
      <c r="A89" s="9">
        <v>1034</v>
      </c>
      <c r="B89" s="3">
        <v>2</v>
      </c>
      <c r="C89" s="3" t="s">
        <v>1382</v>
      </c>
      <c r="D89" s="3" t="str">
        <f t="shared" si="116"/>
        <v>BM_1_35-1_dk_0054</v>
      </c>
      <c r="E89" s="3" t="str">
        <f t="shared" si="117"/>
        <v>0054</v>
      </c>
      <c r="F89" s="3">
        <v>128274.609</v>
      </c>
      <c r="G89" s="15">
        <v>413642.56199999998</v>
      </c>
      <c r="H89" s="35" t="str">
        <f t="shared" si="118"/>
        <v>ja</v>
      </c>
      <c r="I89" s="42">
        <v>11</v>
      </c>
      <c r="J89" s="20" t="s">
        <v>370</v>
      </c>
      <c r="K89" s="21">
        <v>10000</v>
      </c>
      <c r="L89" s="28">
        <f t="shared" si="170"/>
        <v>1</v>
      </c>
      <c r="M89" s="28">
        <f t="shared" si="171"/>
        <v>1</v>
      </c>
      <c r="N89" s="56">
        <f t="shared" si="119"/>
        <v>10000</v>
      </c>
      <c r="O89" s="33">
        <f t="shared" si="172"/>
        <v>85.805218908879723</v>
      </c>
      <c r="P89" s="37">
        <f t="shared" si="120"/>
        <v>121.27965437369576</v>
      </c>
      <c r="Q89" s="9" t="s">
        <v>12</v>
      </c>
      <c r="R89" s="55" t="s">
        <v>12</v>
      </c>
      <c r="S89" s="55">
        <v>3.4929999999999999</v>
      </c>
      <c r="T89" s="55">
        <v>3.758</v>
      </c>
      <c r="U89" s="55">
        <v>4.0049999999999999</v>
      </c>
      <c r="V89" s="3">
        <v>4.2130000000000001</v>
      </c>
      <c r="W89" s="3">
        <v>4.4489999999999998</v>
      </c>
      <c r="X89" s="3" t="s">
        <v>12</v>
      </c>
      <c r="Y89" s="3">
        <v>4.9089999999999998</v>
      </c>
      <c r="Z89" s="15" t="s">
        <v>12</v>
      </c>
      <c r="AA89" s="10">
        <f t="shared" si="121"/>
        <v>4.4489999999999998</v>
      </c>
      <c r="AB89" s="9">
        <f t="shared" si="122"/>
        <v>0.44399999999999995</v>
      </c>
      <c r="AC89" s="10">
        <f t="shared" si="123"/>
        <v>0.45999999999999996</v>
      </c>
      <c r="AD89" s="9" t="s">
        <v>12</v>
      </c>
      <c r="AE89" s="55" t="s">
        <v>12</v>
      </c>
      <c r="AF89" s="55">
        <v>0.85099999999999998</v>
      </c>
      <c r="AG89" s="55">
        <v>0.92400000000000004</v>
      </c>
      <c r="AH89" s="55">
        <v>1.0049999999999999</v>
      </c>
      <c r="AI89" s="3">
        <v>1.085</v>
      </c>
      <c r="AJ89" s="3">
        <v>1.18</v>
      </c>
      <c r="AK89" s="3" t="s">
        <v>12</v>
      </c>
      <c r="AL89" s="3">
        <v>1.363</v>
      </c>
      <c r="AM89" s="15" t="s">
        <v>12</v>
      </c>
      <c r="AN89" s="10">
        <f t="shared" si="124"/>
        <v>1.18</v>
      </c>
      <c r="AO89" s="9">
        <f t="shared" si="125"/>
        <v>0.17500000000000004</v>
      </c>
      <c r="AP89" s="10">
        <f t="shared" si="126"/>
        <v>0.18300000000000005</v>
      </c>
      <c r="AQ89" s="9" t="s">
        <v>12</v>
      </c>
      <c r="AR89" s="55" t="s">
        <v>12</v>
      </c>
      <c r="AS89" s="55">
        <v>3.2349999999999999</v>
      </c>
      <c r="AT89" s="55">
        <v>3.367</v>
      </c>
      <c r="AU89" s="55">
        <v>3.5110000000000001</v>
      </c>
      <c r="AV89" s="3">
        <v>3.6419999999999999</v>
      </c>
      <c r="AW89" s="3">
        <v>3.7789999999999999</v>
      </c>
      <c r="AX89" s="3" t="s">
        <v>12</v>
      </c>
      <c r="AY89" s="3">
        <v>4.0389999999999997</v>
      </c>
      <c r="AZ89" s="15" t="s">
        <v>12</v>
      </c>
      <c r="BA89" s="10">
        <f t="shared" si="127"/>
        <v>3.7789999999999999</v>
      </c>
      <c r="BB89" s="9">
        <f t="shared" si="128"/>
        <v>0.26799999999999979</v>
      </c>
      <c r="BC89" s="10">
        <f t="shared" si="129"/>
        <v>0.25999999999999979</v>
      </c>
      <c r="BD89" s="9">
        <v>4.78</v>
      </c>
      <c r="BE89" s="3">
        <v>5.51</v>
      </c>
      <c r="BF89" s="15">
        <v>6.3780000000000001</v>
      </c>
      <c r="BG89" s="15">
        <f t="shared" si="130"/>
        <v>5.51</v>
      </c>
      <c r="BH89" s="9">
        <f t="shared" si="131"/>
        <v>0.72999999999999954</v>
      </c>
      <c r="BI89" s="10">
        <f t="shared" si="132"/>
        <v>0.86800000000000033</v>
      </c>
      <c r="BJ89" s="9">
        <v>4.6859999999999999</v>
      </c>
      <c r="BK89" s="3">
        <v>5.3979999999999997</v>
      </c>
      <c r="BL89" s="15">
        <v>6.2549999999999999</v>
      </c>
      <c r="BM89" s="15">
        <f t="shared" si="133"/>
        <v>5.3979999999999997</v>
      </c>
      <c r="BN89" s="9">
        <f t="shared" si="134"/>
        <v>0.71199999999999974</v>
      </c>
      <c r="BO89" s="10">
        <f t="shared" si="135"/>
        <v>0.85700000000000021</v>
      </c>
      <c r="BP89">
        <f t="shared" si="136"/>
        <v>0</v>
      </c>
      <c r="BQ89" s="93">
        <f t="shared" si="137"/>
        <v>1.6441441441441433</v>
      </c>
      <c r="BR89" s="93">
        <f t="shared" si="138"/>
        <v>1.6036036036036032</v>
      </c>
      <c r="BS89" s="93" t="str">
        <f>VLOOKUP(C89,'Koppeling locatie - aslocatie'!$A$2:$C$8139,2,FALSE)</f>
        <v>bema240</v>
      </c>
      <c r="BT89" s="93">
        <f>VLOOKUP($BS89,aslocaties_v01!$C$3:$AA$500,MATCH($K$3/10,aslocaties_v01!$C$2:$X$2),FALSE)</f>
        <v>4.0010000000000003</v>
      </c>
      <c r="BU89" s="93">
        <f>VLOOKUP(BS89,aslocaties_v01!$C$3:$AA$500,MATCH($K$3,aslocaties_v01!$C$2:$X$2),FALSE)</f>
        <v>4.4429999999999996</v>
      </c>
      <c r="BV89" s="93">
        <f>VLOOKUP(BS89,aslocaties_v01!$C$3:$AA$500,MATCH($K$3*10,aslocaties_v01!$C$2:$Y$2),FALSE)</f>
        <v>4.9009999999999998</v>
      </c>
      <c r="BW89" s="93">
        <f t="shared" si="139"/>
        <v>0.44199999999999928</v>
      </c>
      <c r="BX89" s="93">
        <f t="shared" si="140"/>
        <v>0.45800000000000018</v>
      </c>
      <c r="BY89" s="94">
        <f t="shared" si="141"/>
        <v>4.5045045045060128E-3</v>
      </c>
      <c r="BZ89" s="94">
        <f t="shared" si="142"/>
        <v>4.3478260869560525E-3</v>
      </c>
      <c r="CA89" s="94">
        <f t="shared" si="143"/>
        <v>3.9999999999995595E-3</v>
      </c>
      <c r="CB89">
        <f t="shared" si="144"/>
        <v>6.0000000000002274E-3</v>
      </c>
      <c r="CC89" s="58">
        <f t="shared" si="145"/>
        <v>8.0000000000000071E-3</v>
      </c>
      <c r="CD89" s="95" t="b">
        <f t="shared" si="146"/>
        <v>0</v>
      </c>
      <c r="CE89" s="96" t="b">
        <f t="shared" si="147"/>
        <v>1</v>
      </c>
      <c r="CF89" t="b">
        <f t="shared" si="148"/>
        <v>1</v>
      </c>
      <c r="CG89" t="b">
        <f t="shared" si="149"/>
        <v>1</v>
      </c>
      <c r="CH89" s="84" t="b">
        <f t="shared" si="150"/>
        <v>1</v>
      </c>
      <c r="CI89">
        <f t="shared" si="151"/>
        <v>1.18</v>
      </c>
      <c r="CJ89" t="b">
        <f t="shared" si="152"/>
        <v>1</v>
      </c>
      <c r="CK89" t="b">
        <f t="shared" si="153"/>
        <v>1</v>
      </c>
      <c r="CL89" s="84" t="b">
        <f t="shared" si="173"/>
        <v>1</v>
      </c>
      <c r="CM89">
        <f t="shared" si="154"/>
        <v>3.7789999999999999</v>
      </c>
      <c r="CN89" t="b">
        <f t="shared" si="155"/>
        <v>1</v>
      </c>
      <c r="CO89" s="84">
        <f t="shared" si="156"/>
        <v>5.2966786508599623E-2</v>
      </c>
      <c r="CP89" t="b">
        <f t="shared" si="157"/>
        <v>1</v>
      </c>
      <c r="CQ89" s="96" t="b">
        <f t="shared" si="158"/>
        <v>1</v>
      </c>
      <c r="CR89" t="b">
        <f t="shared" si="159"/>
        <v>0</v>
      </c>
      <c r="CS89" t="b">
        <f t="shared" si="160"/>
        <v>1</v>
      </c>
      <c r="CT89" t="b">
        <f t="shared" si="161"/>
        <v>1</v>
      </c>
      <c r="CU89" t="b">
        <f t="shared" si="162"/>
        <v>1</v>
      </c>
      <c r="CV89" s="84" t="b">
        <f t="shared" si="163"/>
        <v>1</v>
      </c>
      <c r="CW89" t="b">
        <f t="shared" si="164"/>
        <v>1</v>
      </c>
      <c r="CX89" t="b">
        <f t="shared" si="165"/>
        <v>1</v>
      </c>
      <c r="CY89" t="b">
        <f t="shared" si="166"/>
        <v>1</v>
      </c>
      <c r="CZ89" t="b">
        <f t="shared" si="167"/>
        <v>1</v>
      </c>
      <c r="DA89" s="84">
        <f t="shared" si="168"/>
        <v>1</v>
      </c>
      <c r="DB89" t="b">
        <f t="shared" si="169"/>
        <v>0</v>
      </c>
    </row>
    <row r="90" spans="1:106">
      <c r="A90" s="9">
        <v>1035</v>
      </c>
      <c r="B90" s="3">
        <v>2</v>
      </c>
      <c r="C90" s="3" t="s">
        <v>1383</v>
      </c>
      <c r="D90" s="3" t="str">
        <f t="shared" si="116"/>
        <v>BM_1_35-1_dk_0055</v>
      </c>
      <c r="E90" s="3" t="str">
        <f t="shared" si="117"/>
        <v>0055</v>
      </c>
      <c r="F90" s="3">
        <v>128158.992</v>
      </c>
      <c r="G90" s="15">
        <v>413679.18800000002</v>
      </c>
      <c r="H90" s="35" t="str">
        <f t="shared" si="118"/>
        <v>ja</v>
      </c>
      <c r="I90" s="42">
        <v>11</v>
      </c>
      <c r="J90" s="20" t="s">
        <v>370</v>
      </c>
      <c r="K90" s="21">
        <v>10000</v>
      </c>
      <c r="L90" s="28">
        <f t="shared" si="170"/>
        <v>1</v>
      </c>
      <c r="M90" s="28">
        <f t="shared" si="171"/>
        <v>1</v>
      </c>
      <c r="N90" s="56">
        <f t="shared" si="119"/>
        <v>10000</v>
      </c>
      <c r="O90" s="33">
        <f t="shared" si="172"/>
        <v>121.27965437369576</v>
      </c>
      <c r="P90" s="37">
        <f t="shared" si="120"/>
        <v>85.033137646450754</v>
      </c>
      <c r="Q90" s="9" t="s">
        <v>12</v>
      </c>
      <c r="R90" s="55" t="s">
        <v>12</v>
      </c>
      <c r="S90" s="55">
        <v>3.484</v>
      </c>
      <c r="T90" s="55">
        <v>3.7480000000000002</v>
      </c>
      <c r="U90" s="55">
        <v>3.996</v>
      </c>
      <c r="V90" s="3">
        <v>4.2009999999999996</v>
      </c>
      <c r="W90" s="3">
        <v>4.4379999999999997</v>
      </c>
      <c r="X90" s="3" t="s">
        <v>12</v>
      </c>
      <c r="Y90" s="3">
        <v>4.8959999999999999</v>
      </c>
      <c r="Z90" s="15" t="s">
        <v>12</v>
      </c>
      <c r="AA90" s="10">
        <f t="shared" si="121"/>
        <v>4.4379999999999997</v>
      </c>
      <c r="AB90" s="9">
        <f t="shared" si="122"/>
        <v>0.44199999999999973</v>
      </c>
      <c r="AC90" s="10">
        <f t="shared" si="123"/>
        <v>0.45800000000000018</v>
      </c>
      <c r="AD90" s="9" t="s">
        <v>12</v>
      </c>
      <c r="AE90" s="55" t="s">
        <v>12</v>
      </c>
      <c r="AF90" s="55">
        <v>0.84599999999999997</v>
      </c>
      <c r="AG90" s="55">
        <v>0.91900000000000004</v>
      </c>
      <c r="AH90" s="55">
        <v>0.999</v>
      </c>
      <c r="AI90" s="3">
        <v>1.079</v>
      </c>
      <c r="AJ90" s="3">
        <v>1.173</v>
      </c>
      <c r="AK90" s="3" t="s">
        <v>12</v>
      </c>
      <c r="AL90" s="3">
        <v>1.357</v>
      </c>
      <c r="AM90" s="15" t="s">
        <v>12</v>
      </c>
      <c r="AN90" s="10">
        <f t="shared" si="124"/>
        <v>1.173</v>
      </c>
      <c r="AO90" s="9">
        <f t="shared" si="125"/>
        <v>0.17400000000000004</v>
      </c>
      <c r="AP90" s="10">
        <f t="shared" si="126"/>
        <v>0.18399999999999994</v>
      </c>
      <c r="AQ90" s="9" t="s">
        <v>12</v>
      </c>
      <c r="AR90" s="55" t="s">
        <v>12</v>
      </c>
      <c r="AS90" s="55">
        <v>3.2309999999999999</v>
      </c>
      <c r="AT90" s="55">
        <v>3.3620000000000001</v>
      </c>
      <c r="AU90" s="55">
        <v>3.5059999999999998</v>
      </c>
      <c r="AV90" s="3">
        <v>3.637</v>
      </c>
      <c r="AW90" s="3">
        <v>3.774</v>
      </c>
      <c r="AX90" s="3" t="s">
        <v>12</v>
      </c>
      <c r="AY90" s="3">
        <v>4.0350000000000001</v>
      </c>
      <c r="AZ90" s="15" t="s">
        <v>12</v>
      </c>
      <c r="BA90" s="10">
        <f t="shared" si="127"/>
        <v>3.774</v>
      </c>
      <c r="BB90" s="9">
        <f t="shared" si="128"/>
        <v>0.26800000000000024</v>
      </c>
      <c r="BC90" s="10">
        <f t="shared" si="129"/>
        <v>0.26100000000000012</v>
      </c>
      <c r="BD90" s="9">
        <v>4.7670000000000003</v>
      </c>
      <c r="BE90" s="3">
        <v>5.4950000000000001</v>
      </c>
      <c r="BF90" s="15">
        <v>6.3620000000000001</v>
      </c>
      <c r="BG90" s="15">
        <f t="shared" si="130"/>
        <v>5.4950000000000001</v>
      </c>
      <c r="BH90" s="9">
        <f t="shared" si="131"/>
        <v>0.72799999999999976</v>
      </c>
      <c r="BI90" s="10">
        <f t="shared" si="132"/>
        <v>0.86699999999999999</v>
      </c>
      <c r="BJ90" s="9">
        <v>4.673</v>
      </c>
      <c r="BK90" s="3">
        <v>5.3840000000000003</v>
      </c>
      <c r="BL90" s="15">
        <v>6.2380000000000004</v>
      </c>
      <c r="BM90" s="15">
        <f t="shared" si="133"/>
        <v>5.3840000000000003</v>
      </c>
      <c r="BN90" s="9">
        <f t="shared" si="134"/>
        <v>0.7110000000000003</v>
      </c>
      <c r="BO90" s="10">
        <f t="shared" si="135"/>
        <v>0.85400000000000009</v>
      </c>
      <c r="BP90">
        <f t="shared" si="136"/>
        <v>0</v>
      </c>
      <c r="BQ90" s="93">
        <f t="shared" si="137"/>
        <v>1.6470588235294121</v>
      </c>
      <c r="BR90" s="93">
        <f t="shared" si="138"/>
        <v>1.6085972850678749</v>
      </c>
      <c r="BS90" s="93" t="str">
        <f>VLOOKUP(C90,'Koppeling locatie - aslocatie'!$A$2:$C$8139,2,FALSE)</f>
        <v>bema240</v>
      </c>
      <c r="BT90" s="93">
        <f>VLOOKUP($BS90,aslocaties_v01!$C$3:$AA$500,MATCH($K$3/10,aslocaties_v01!$C$2:$X$2),FALSE)</f>
        <v>4.0010000000000003</v>
      </c>
      <c r="BU90" s="93">
        <f>VLOOKUP(BS90,aslocaties_v01!$C$3:$AA$500,MATCH($K$3,aslocaties_v01!$C$2:$X$2),FALSE)</f>
        <v>4.4429999999999996</v>
      </c>
      <c r="BV90" s="93">
        <f>VLOOKUP(BS90,aslocaties_v01!$C$3:$AA$500,MATCH($K$3*10,aslocaties_v01!$C$2:$Y$2),FALSE)</f>
        <v>4.9009999999999998</v>
      </c>
      <c r="BW90" s="93">
        <f t="shared" si="139"/>
        <v>0.44199999999999928</v>
      </c>
      <c r="BX90" s="93">
        <f t="shared" si="140"/>
        <v>0.45800000000000018</v>
      </c>
      <c r="BY90" s="94">
        <f t="shared" si="141"/>
        <v>9.9920072216264089E-16</v>
      </c>
      <c r="BZ90" s="94">
        <f t="shared" si="142"/>
        <v>0</v>
      </c>
      <c r="CA90" s="94">
        <f t="shared" si="143"/>
        <v>5.0000000000003375E-3</v>
      </c>
      <c r="CB90">
        <f t="shared" si="144"/>
        <v>4.9999999999998934E-3</v>
      </c>
      <c r="CC90" s="58">
        <f t="shared" si="145"/>
        <v>4.9999999999998934E-3</v>
      </c>
      <c r="CD90" s="95" t="b">
        <f t="shared" si="146"/>
        <v>0</v>
      </c>
      <c r="CE90" s="96" t="b">
        <f t="shared" si="147"/>
        <v>1</v>
      </c>
      <c r="CF90" t="b">
        <f t="shared" si="148"/>
        <v>1</v>
      </c>
      <c r="CG90" t="b">
        <f t="shared" si="149"/>
        <v>1</v>
      </c>
      <c r="CH90" s="84" t="b">
        <f t="shared" si="150"/>
        <v>1</v>
      </c>
      <c r="CI90">
        <f t="shared" si="151"/>
        <v>1.173</v>
      </c>
      <c r="CJ90" t="b">
        <f t="shared" si="152"/>
        <v>1</v>
      </c>
      <c r="CK90" t="b">
        <f t="shared" si="153"/>
        <v>1</v>
      </c>
      <c r="CL90" s="84" t="b">
        <f t="shared" si="173"/>
        <v>1</v>
      </c>
      <c r="CM90">
        <f t="shared" si="154"/>
        <v>3.774</v>
      </c>
      <c r="CN90" t="b">
        <f t="shared" si="155"/>
        <v>1</v>
      </c>
      <c r="CO90" s="84">
        <f t="shared" si="156"/>
        <v>5.2792183157842933E-2</v>
      </c>
      <c r="CP90" t="b">
        <f t="shared" si="157"/>
        <v>1</v>
      </c>
      <c r="CQ90" s="96" t="b">
        <f t="shared" si="158"/>
        <v>1</v>
      </c>
      <c r="CR90" t="b">
        <f t="shared" si="159"/>
        <v>1</v>
      </c>
      <c r="CS90" t="b">
        <f t="shared" si="160"/>
        <v>1</v>
      </c>
      <c r="CT90" t="b">
        <f t="shared" si="161"/>
        <v>1</v>
      </c>
      <c r="CU90" t="b">
        <f t="shared" si="162"/>
        <v>1</v>
      </c>
      <c r="CV90" s="84" t="b">
        <f t="shared" si="163"/>
        <v>1</v>
      </c>
      <c r="CW90" t="b">
        <f t="shared" si="164"/>
        <v>1</v>
      </c>
      <c r="CX90" t="b">
        <f t="shared" si="165"/>
        <v>1</v>
      </c>
      <c r="CY90" t="b">
        <f t="shared" si="166"/>
        <v>1</v>
      </c>
      <c r="CZ90" t="b">
        <f t="shared" si="167"/>
        <v>1</v>
      </c>
      <c r="DA90" s="84">
        <f t="shared" si="168"/>
        <v>0</v>
      </c>
      <c r="DB90" t="b">
        <f t="shared" si="169"/>
        <v>0</v>
      </c>
    </row>
    <row r="91" spans="1:106">
      <c r="A91" s="9">
        <v>1036</v>
      </c>
      <c r="B91" s="3">
        <v>2</v>
      </c>
      <c r="C91" s="3" t="s">
        <v>1384</v>
      </c>
      <c r="D91" s="3" t="str">
        <f t="shared" si="116"/>
        <v>BM_1_35-1_dk_0056</v>
      </c>
      <c r="E91" s="3" t="str">
        <f t="shared" si="117"/>
        <v>0056</v>
      </c>
      <c r="F91" s="3">
        <v>128073.969</v>
      </c>
      <c r="G91" s="15">
        <v>413677.875</v>
      </c>
      <c r="H91" s="35" t="str">
        <f t="shared" si="118"/>
        <v>ja</v>
      </c>
      <c r="I91" s="42">
        <v>11</v>
      </c>
      <c r="J91" s="20" t="s">
        <v>370</v>
      </c>
      <c r="K91" s="21">
        <v>10000</v>
      </c>
      <c r="L91" s="28">
        <f t="shared" si="170"/>
        <v>1</v>
      </c>
      <c r="M91" s="28">
        <f t="shared" si="171"/>
        <v>1</v>
      </c>
      <c r="N91" s="56">
        <f t="shared" si="119"/>
        <v>10000</v>
      </c>
      <c r="O91" s="33">
        <f t="shared" si="172"/>
        <v>85.033137646450754</v>
      </c>
      <c r="P91" s="37">
        <f t="shared" si="120"/>
        <v>120.14963782300067</v>
      </c>
      <c r="Q91" s="9" t="s">
        <v>12</v>
      </c>
      <c r="R91" s="55" t="s">
        <v>12</v>
      </c>
      <c r="S91" s="55">
        <v>3.4729999999999999</v>
      </c>
      <c r="T91" s="55">
        <v>3.74</v>
      </c>
      <c r="U91" s="55">
        <v>3.9860000000000002</v>
      </c>
      <c r="V91" s="3">
        <v>4.1929999999999996</v>
      </c>
      <c r="W91" s="3">
        <v>4.43</v>
      </c>
      <c r="X91" s="3" t="s">
        <v>12</v>
      </c>
      <c r="Y91" s="3">
        <v>4.8879999999999999</v>
      </c>
      <c r="Z91" s="15" t="s">
        <v>12</v>
      </c>
      <c r="AA91" s="10">
        <f t="shared" si="121"/>
        <v>4.43</v>
      </c>
      <c r="AB91" s="9">
        <f t="shared" si="122"/>
        <v>0.44399999999999951</v>
      </c>
      <c r="AC91" s="10">
        <f t="shared" si="123"/>
        <v>0.45800000000000018</v>
      </c>
      <c r="AD91" s="9" t="s">
        <v>12</v>
      </c>
      <c r="AE91" s="55" t="s">
        <v>12</v>
      </c>
      <c r="AF91" s="55">
        <v>0.67100000000000004</v>
      </c>
      <c r="AG91" s="55">
        <v>0.79</v>
      </c>
      <c r="AH91" s="55">
        <v>0.91300000000000003</v>
      </c>
      <c r="AI91" s="3">
        <v>1.0289999999999999</v>
      </c>
      <c r="AJ91" s="3">
        <v>1.141</v>
      </c>
      <c r="AK91" s="3" t="s">
        <v>12</v>
      </c>
      <c r="AL91" s="3">
        <v>1.3420000000000001</v>
      </c>
      <c r="AM91" s="15" t="s">
        <v>12</v>
      </c>
      <c r="AN91" s="10">
        <f t="shared" si="124"/>
        <v>1.141</v>
      </c>
      <c r="AO91" s="9">
        <f t="shared" si="125"/>
        <v>0.22799999999999998</v>
      </c>
      <c r="AP91" s="10">
        <f t="shared" si="126"/>
        <v>0.20100000000000007</v>
      </c>
      <c r="AQ91" s="9" t="s">
        <v>12</v>
      </c>
      <c r="AR91" s="55" t="s">
        <v>12</v>
      </c>
      <c r="AS91" s="55">
        <v>2.8370000000000002</v>
      </c>
      <c r="AT91" s="55">
        <v>3.0979999999999999</v>
      </c>
      <c r="AU91" s="55">
        <v>3.3239999999999998</v>
      </c>
      <c r="AV91" s="3">
        <v>3.5539999999999998</v>
      </c>
      <c r="AW91" s="3">
        <v>3.7229999999999999</v>
      </c>
      <c r="AX91" s="3" t="s">
        <v>12</v>
      </c>
      <c r="AY91" s="3">
        <v>4.0110000000000001</v>
      </c>
      <c r="AZ91" s="15" t="s">
        <v>12</v>
      </c>
      <c r="BA91" s="10">
        <f t="shared" si="127"/>
        <v>3.7229999999999999</v>
      </c>
      <c r="BB91" s="9">
        <f t="shared" si="128"/>
        <v>0.39900000000000002</v>
      </c>
      <c r="BC91" s="10">
        <f t="shared" si="129"/>
        <v>0.28800000000000026</v>
      </c>
      <c r="BD91" s="9">
        <v>4.7380000000000004</v>
      </c>
      <c r="BE91" s="3">
        <v>5.4720000000000004</v>
      </c>
      <c r="BF91" s="15">
        <v>6.343</v>
      </c>
      <c r="BG91" s="15">
        <f t="shared" si="130"/>
        <v>5.4720000000000004</v>
      </c>
      <c r="BH91" s="9">
        <f t="shared" si="131"/>
        <v>0.73399999999999999</v>
      </c>
      <c r="BI91" s="10">
        <f t="shared" si="132"/>
        <v>0.87099999999999955</v>
      </c>
      <c r="BJ91" s="9">
        <v>4.6459999999999999</v>
      </c>
      <c r="BK91" s="3">
        <v>5.3630000000000004</v>
      </c>
      <c r="BL91" s="15">
        <v>6.22</v>
      </c>
      <c r="BM91" s="15">
        <f t="shared" si="133"/>
        <v>5.3630000000000004</v>
      </c>
      <c r="BN91" s="9">
        <f t="shared" si="134"/>
        <v>0.71700000000000053</v>
      </c>
      <c r="BO91" s="10">
        <f t="shared" si="135"/>
        <v>0.85699999999999932</v>
      </c>
      <c r="BP91">
        <f t="shared" si="136"/>
        <v>0</v>
      </c>
      <c r="BQ91" s="93">
        <f t="shared" si="137"/>
        <v>1.6531531531531549</v>
      </c>
      <c r="BR91" s="93">
        <f t="shared" si="138"/>
        <v>1.6148648648648678</v>
      </c>
      <c r="BS91" s="93" t="str">
        <f>VLOOKUP(C91,'Koppeling locatie - aslocatie'!$A$2:$C$8139,2,FALSE)</f>
        <v>bema240</v>
      </c>
      <c r="BT91" s="93">
        <f>VLOOKUP($BS91,aslocaties_v01!$C$3:$AA$500,MATCH($K$3/10,aslocaties_v01!$C$2:$X$2),FALSE)</f>
        <v>4.0010000000000003</v>
      </c>
      <c r="BU91" s="93">
        <f>VLOOKUP(BS91,aslocaties_v01!$C$3:$AA$500,MATCH($K$3,aslocaties_v01!$C$2:$X$2),FALSE)</f>
        <v>4.4429999999999996</v>
      </c>
      <c r="BV91" s="93">
        <f>VLOOKUP(BS91,aslocaties_v01!$C$3:$AA$500,MATCH($K$3*10,aslocaties_v01!$C$2:$Y$2),FALSE)</f>
        <v>4.9009999999999998</v>
      </c>
      <c r="BW91" s="93">
        <f t="shared" si="139"/>
        <v>0.44199999999999928</v>
      </c>
      <c r="BX91" s="93">
        <f t="shared" si="140"/>
        <v>0.45800000000000018</v>
      </c>
      <c r="BY91" s="94">
        <f t="shared" si="141"/>
        <v>4.5045045045050136E-3</v>
      </c>
      <c r="BZ91" s="94">
        <f t="shared" si="142"/>
        <v>0</v>
      </c>
      <c r="CA91" s="94">
        <f t="shared" si="143"/>
        <v>1.5000000000000124E-2</v>
      </c>
      <c r="CB91">
        <f t="shared" si="144"/>
        <v>1.2999999999999901E-2</v>
      </c>
      <c r="CC91" s="58">
        <f t="shared" si="145"/>
        <v>1.2999999999999901E-2</v>
      </c>
      <c r="CD91" s="95" t="b">
        <f t="shared" si="146"/>
        <v>0</v>
      </c>
      <c r="CE91" s="96" t="b">
        <f t="shared" si="147"/>
        <v>1</v>
      </c>
      <c r="CF91" t="b">
        <f t="shared" si="148"/>
        <v>1</v>
      </c>
      <c r="CG91" t="b">
        <f t="shared" si="149"/>
        <v>1</v>
      </c>
      <c r="CH91" s="84" t="b">
        <f t="shared" si="150"/>
        <v>1</v>
      </c>
      <c r="CI91">
        <f t="shared" si="151"/>
        <v>1.141</v>
      </c>
      <c r="CJ91" t="b">
        <f t="shared" si="152"/>
        <v>1</v>
      </c>
      <c r="CK91" t="b">
        <f t="shared" si="153"/>
        <v>1</v>
      </c>
      <c r="CL91" s="84" t="b">
        <f t="shared" si="173"/>
        <v>1</v>
      </c>
      <c r="CM91">
        <f t="shared" si="154"/>
        <v>3.7229999999999999</v>
      </c>
      <c r="CN91" t="b">
        <f t="shared" si="155"/>
        <v>1</v>
      </c>
      <c r="CO91" s="84">
        <f t="shared" si="156"/>
        <v>5.2768527283828755E-2</v>
      </c>
      <c r="CP91" t="b">
        <f t="shared" si="157"/>
        <v>1</v>
      </c>
      <c r="CQ91" s="96" t="b">
        <f t="shared" si="158"/>
        <v>1</v>
      </c>
      <c r="CR91" t="b">
        <f t="shared" si="159"/>
        <v>1</v>
      </c>
      <c r="CS91" t="b">
        <f t="shared" si="160"/>
        <v>1</v>
      </c>
      <c r="CT91" t="b">
        <f t="shared" si="161"/>
        <v>1</v>
      </c>
      <c r="CU91" t="b">
        <f t="shared" si="162"/>
        <v>1</v>
      </c>
      <c r="CV91" s="84" t="b">
        <f t="shared" si="163"/>
        <v>1</v>
      </c>
      <c r="CW91" t="b">
        <f t="shared" si="164"/>
        <v>1</v>
      </c>
      <c r="CX91" t="b">
        <f t="shared" si="165"/>
        <v>1</v>
      </c>
      <c r="CY91" t="b">
        <f t="shared" si="166"/>
        <v>1</v>
      </c>
      <c r="CZ91" t="b">
        <f t="shared" si="167"/>
        <v>1</v>
      </c>
      <c r="DA91" s="84">
        <f t="shared" si="168"/>
        <v>0</v>
      </c>
      <c r="DB91" t="b">
        <f t="shared" si="169"/>
        <v>0</v>
      </c>
    </row>
    <row r="92" spans="1:106">
      <c r="A92" s="9">
        <v>1037</v>
      </c>
      <c r="B92" s="3">
        <v>2</v>
      </c>
      <c r="C92" s="3" t="s">
        <v>1385</v>
      </c>
      <c r="D92" s="3" t="str">
        <f t="shared" si="116"/>
        <v>BM_1_35-1_dk_0057</v>
      </c>
      <c r="E92" s="3" t="str">
        <f t="shared" si="117"/>
        <v>0057</v>
      </c>
      <c r="F92" s="3">
        <v>127959.719</v>
      </c>
      <c r="G92" s="15">
        <v>413715.06199999998</v>
      </c>
      <c r="H92" s="35" t="str">
        <f t="shared" si="118"/>
        <v>ja</v>
      </c>
      <c r="I92" s="42">
        <v>9</v>
      </c>
      <c r="J92" s="20" t="s">
        <v>370</v>
      </c>
      <c r="K92" s="21">
        <v>10000</v>
      </c>
      <c r="L92" s="28">
        <f t="shared" si="170"/>
        <v>1</v>
      </c>
      <c r="M92" s="28">
        <f t="shared" si="171"/>
        <v>1</v>
      </c>
      <c r="N92" s="56">
        <f t="shared" si="119"/>
        <v>10000</v>
      </c>
      <c r="O92" s="33">
        <f t="shared" si="172"/>
        <v>120.14963782300067</v>
      </c>
      <c r="P92" s="37">
        <f t="shared" si="120"/>
        <v>84.533242431592356</v>
      </c>
      <c r="Q92" s="9" t="s">
        <v>12</v>
      </c>
      <c r="R92" s="55" t="s">
        <v>12</v>
      </c>
      <c r="S92" s="55">
        <v>3.456</v>
      </c>
      <c r="T92" s="55">
        <v>3.7250000000000001</v>
      </c>
      <c r="U92" s="55">
        <v>3.9710000000000001</v>
      </c>
      <c r="V92" s="3">
        <v>4.1790000000000003</v>
      </c>
      <c r="W92" s="3">
        <v>4.4130000000000003</v>
      </c>
      <c r="X92" s="3" t="s">
        <v>12</v>
      </c>
      <c r="Y92" s="3">
        <v>4.87</v>
      </c>
      <c r="Z92" s="15" t="s">
        <v>12</v>
      </c>
      <c r="AA92" s="10">
        <f t="shared" si="121"/>
        <v>4.4130000000000003</v>
      </c>
      <c r="AB92" s="9">
        <f t="shared" si="122"/>
        <v>0.44200000000000017</v>
      </c>
      <c r="AC92" s="10">
        <f t="shared" si="123"/>
        <v>0.45699999999999985</v>
      </c>
      <c r="AD92" s="9" t="s">
        <v>12</v>
      </c>
      <c r="AE92" s="55" t="s">
        <v>12</v>
      </c>
      <c r="AF92" s="55">
        <v>0.60899999999999999</v>
      </c>
      <c r="AG92" s="55">
        <v>0.73</v>
      </c>
      <c r="AH92" s="55">
        <v>0.85799999999999998</v>
      </c>
      <c r="AI92" s="3">
        <v>0.98</v>
      </c>
      <c r="AJ92" s="3">
        <v>1.113</v>
      </c>
      <c r="AK92" s="3" t="s">
        <v>12</v>
      </c>
      <c r="AL92" s="3">
        <v>1.3180000000000001</v>
      </c>
      <c r="AM92" s="15" t="s">
        <v>12</v>
      </c>
      <c r="AN92" s="10">
        <f t="shared" si="124"/>
        <v>1.113</v>
      </c>
      <c r="AO92" s="9">
        <f t="shared" si="125"/>
        <v>0.255</v>
      </c>
      <c r="AP92" s="10">
        <f t="shared" si="126"/>
        <v>0.20500000000000007</v>
      </c>
      <c r="AQ92" s="9" t="s">
        <v>12</v>
      </c>
      <c r="AR92" s="55" t="s">
        <v>12</v>
      </c>
      <c r="AS92" s="55">
        <v>2.6960000000000002</v>
      </c>
      <c r="AT92" s="55">
        <v>2.9910000000000001</v>
      </c>
      <c r="AU92" s="55">
        <v>3.2330000000000001</v>
      </c>
      <c r="AV92" s="3">
        <v>3.496</v>
      </c>
      <c r="AW92" s="3">
        <v>3.6829999999999998</v>
      </c>
      <c r="AX92" s="3" t="s">
        <v>12</v>
      </c>
      <c r="AY92" s="3">
        <v>3.9790000000000001</v>
      </c>
      <c r="AZ92" s="15" t="s">
        <v>12</v>
      </c>
      <c r="BA92" s="10">
        <f t="shared" si="127"/>
        <v>3.6829999999999998</v>
      </c>
      <c r="BB92" s="9">
        <f t="shared" si="128"/>
        <v>0.44999999999999973</v>
      </c>
      <c r="BC92" s="10">
        <f t="shared" si="129"/>
        <v>0.29600000000000026</v>
      </c>
      <c r="BD92" s="9">
        <v>4.6950000000000003</v>
      </c>
      <c r="BE92" s="3">
        <v>5.4379999999999997</v>
      </c>
      <c r="BF92" s="15">
        <v>6.3250000000000002</v>
      </c>
      <c r="BG92" s="15">
        <f t="shared" si="130"/>
        <v>5.4379999999999997</v>
      </c>
      <c r="BH92" s="9">
        <f t="shared" si="131"/>
        <v>0.74299999999999944</v>
      </c>
      <c r="BI92" s="10">
        <f t="shared" si="132"/>
        <v>0.88700000000000045</v>
      </c>
      <c r="BJ92" s="9">
        <v>4.6109999999999998</v>
      </c>
      <c r="BK92" s="3">
        <v>5.3419999999999996</v>
      </c>
      <c r="BL92" s="15">
        <v>6.2190000000000003</v>
      </c>
      <c r="BM92" s="15">
        <f t="shared" si="133"/>
        <v>5.3419999999999996</v>
      </c>
      <c r="BN92" s="9">
        <f t="shared" si="134"/>
        <v>0.73099999999999987</v>
      </c>
      <c r="BO92" s="10">
        <f t="shared" si="135"/>
        <v>0.87700000000000067</v>
      </c>
      <c r="BP92">
        <f t="shared" si="136"/>
        <v>0</v>
      </c>
      <c r="BQ92" s="93">
        <f t="shared" si="137"/>
        <v>1.6809954751131202</v>
      </c>
      <c r="BR92" s="93">
        <f t="shared" si="138"/>
        <v>1.6538461538461529</v>
      </c>
      <c r="BS92" s="93" t="str">
        <f>VLOOKUP(C92,'Koppeling locatie - aslocatie'!$A$2:$C$8139,2,FALSE)</f>
        <v>bema240</v>
      </c>
      <c r="BT92" s="93">
        <f>VLOOKUP($BS92,aslocaties_v01!$C$3:$AA$500,MATCH($K$3/10,aslocaties_v01!$C$2:$X$2),FALSE)</f>
        <v>4.0010000000000003</v>
      </c>
      <c r="BU92" s="93">
        <f>VLOOKUP(BS92,aslocaties_v01!$C$3:$AA$500,MATCH($K$3,aslocaties_v01!$C$2:$X$2),FALSE)</f>
        <v>4.4429999999999996</v>
      </c>
      <c r="BV92" s="93">
        <f>VLOOKUP(BS92,aslocaties_v01!$C$3:$AA$500,MATCH($K$3*10,aslocaties_v01!$C$2:$Y$2),FALSE)</f>
        <v>4.9009999999999998</v>
      </c>
      <c r="BW92" s="93">
        <f t="shared" si="139"/>
        <v>0.44199999999999928</v>
      </c>
      <c r="BX92" s="93">
        <f t="shared" si="140"/>
        <v>0.45800000000000018</v>
      </c>
      <c r="BY92" s="94">
        <f t="shared" si="141"/>
        <v>1.9984014443252818E-15</v>
      </c>
      <c r="BZ92" s="94">
        <f t="shared" si="142"/>
        <v>2.188183807440458E-3</v>
      </c>
      <c r="CA92" s="94">
        <f t="shared" si="143"/>
        <v>3.0000000000000249E-2</v>
      </c>
      <c r="CB92">
        <f t="shared" si="144"/>
        <v>2.9999999999999361E-2</v>
      </c>
      <c r="CC92" s="58">
        <f t="shared" si="145"/>
        <v>3.0999999999999694E-2</v>
      </c>
      <c r="CD92" s="95" t="b">
        <f t="shared" si="146"/>
        <v>0</v>
      </c>
      <c r="CE92" s="96" t="b">
        <f t="shared" si="147"/>
        <v>1</v>
      </c>
      <c r="CF92" t="b">
        <f t="shared" si="148"/>
        <v>1</v>
      </c>
      <c r="CG92" t="b">
        <f t="shared" si="149"/>
        <v>1</v>
      </c>
      <c r="CH92" s="84" t="b">
        <f t="shared" si="150"/>
        <v>1</v>
      </c>
      <c r="CI92">
        <f t="shared" si="151"/>
        <v>1.113</v>
      </c>
      <c r="CJ92" t="b">
        <f t="shared" si="152"/>
        <v>1</v>
      </c>
      <c r="CK92" t="b">
        <f t="shared" si="153"/>
        <v>1</v>
      </c>
      <c r="CL92" s="84" t="b">
        <f t="shared" si="173"/>
        <v>1</v>
      </c>
      <c r="CM92">
        <f t="shared" si="154"/>
        <v>3.6829999999999998</v>
      </c>
      <c r="CN92" t="b">
        <f t="shared" si="155"/>
        <v>1</v>
      </c>
      <c r="CO92" s="84">
        <f t="shared" si="156"/>
        <v>5.2597745367447199E-2</v>
      </c>
      <c r="CP92" t="b">
        <f t="shared" si="157"/>
        <v>1</v>
      </c>
      <c r="CQ92" s="96" t="b">
        <f t="shared" si="158"/>
        <v>1</v>
      </c>
      <c r="CR92" t="b">
        <f t="shared" si="159"/>
        <v>1</v>
      </c>
      <c r="CS92" t="b">
        <f t="shared" si="160"/>
        <v>1</v>
      </c>
      <c r="CT92" t="b">
        <f t="shared" si="161"/>
        <v>1</v>
      </c>
      <c r="CU92" t="b">
        <f t="shared" si="162"/>
        <v>1</v>
      </c>
      <c r="CV92" s="84" t="b">
        <f t="shared" si="163"/>
        <v>1</v>
      </c>
      <c r="CW92" t="b">
        <f t="shared" si="164"/>
        <v>1</v>
      </c>
      <c r="CX92" t="b">
        <f t="shared" si="165"/>
        <v>1</v>
      </c>
      <c r="CY92" t="b">
        <f t="shared" si="166"/>
        <v>1</v>
      </c>
      <c r="CZ92" t="b">
        <f t="shared" si="167"/>
        <v>1</v>
      </c>
      <c r="DA92" s="84">
        <f t="shared" si="168"/>
        <v>0</v>
      </c>
      <c r="DB92" t="b">
        <f t="shared" si="169"/>
        <v>0</v>
      </c>
    </row>
    <row r="93" spans="1:106">
      <c r="A93" s="9">
        <v>1038</v>
      </c>
      <c r="B93" s="3">
        <v>2</v>
      </c>
      <c r="C93" s="3" t="s">
        <v>1386</v>
      </c>
      <c r="D93" s="3" t="str">
        <f t="shared" si="116"/>
        <v>BM_1_35-1_dk_0058</v>
      </c>
      <c r="E93" s="3" t="str">
        <f t="shared" si="117"/>
        <v>0058</v>
      </c>
      <c r="F93" s="3">
        <v>127875.19500000001</v>
      </c>
      <c r="G93" s="15">
        <v>413713.81199999998</v>
      </c>
      <c r="H93" s="35" t="str">
        <f t="shared" si="118"/>
        <v>ja</v>
      </c>
      <c r="I93" s="42">
        <v>9</v>
      </c>
      <c r="J93" s="20" t="s">
        <v>370</v>
      </c>
      <c r="K93" s="21">
        <v>10000</v>
      </c>
      <c r="L93" s="28">
        <f t="shared" si="170"/>
        <v>1</v>
      </c>
      <c r="M93" s="28">
        <f t="shared" si="171"/>
        <v>1</v>
      </c>
      <c r="N93" s="56">
        <f t="shared" si="119"/>
        <v>10000</v>
      </c>
      <c r="O93" s="33">
        <f t="shared" si="172"/>
        <v>84.533242431592356</v>
      </c>
      <c r="P93" s="37">
        <f t="shared" si="120"/>
        <v>120.36141790459271</v>
      </c>
      <c r="Q93" s="9" t="s">
        <v>12</v>
      </c>
      <c r="R93" s="55" t="s">
        <v>12</v>
      </c>
      <c r="S93" s="55">
        <v>3.4489999999999998</v>
      </c>
      <c r="T93" s="55">
        <v>3.7189999999999999</v>
      </c>
      <c r="U93" s="55">
        <v>3.9660000000000002</v>
      </c>
      <c r="V93" s="3">
        <v>4.1719999999999997</v>
      </c>
      <c r="W93" s="3">
        <v>4.4080000000000004</v>
      </c>
      <c r="X93" s="3" t="s">
        <v>12</v>
      </c>
      <c r="Y93" s="3">
        <v>4.8650000000000002</v>
      </c>
      <c r="Z93" s="15" t="s">
        <v>12</v>
      </c>
      <c r="AA93" s="10">
        <f t="shared" si="121"/>
        <v>4.4080000000000004</v>
      </c>
      <c r="AB93" s="9">
        <f t="shared" si="122"/>
        <v>0.44200000000000017</v>
      </c>
      <c r="AC93" s="10">
        <f t="shared" si="123"/>
        <v>0.45699999999999985</v>
      </c>
      <c r="AD93" s="9" t="s">
        <v>12</v>
      </c>
      <c r="AE93" s="55" t="s">
        <v>12</v>
      </c>
      <c r="AF93" s="55">
        <v>0.60199999999999998</v>
      </c>
      <c r="AG93" s="55">
        <v>0.71599999999999997</v>
      </c>
      <c r="AH93" s="55">
        <v>0.83799999999999997</v>
      </c>
      <c r="AI93" s="3">
        <v>0.95599999999999996</v>
      </c>
      <c r="AJ93" s="3">
        <v>1.091</v>
      </c>
      <c r="AK93" s="3" t="s">
        <v>12</v>
      </c>
      <c r="AL93" s="3">
        <v>1.3</v>
      </c>
      <c r="AM93" s="15" t="s">
        <v>12</v>
      </c>
      <c r="AN93" s="10">
        <f t="shared" si="124"/>
        <v>1.091</v>
      </c>
      <c r="AO93" s="9">
        <f t="shared" si="125"/>
        <v>0.253</v>
      </c>
      <c r="AP93" s="10">
        <f t="shared" si="126"/>
        <v>0.20900000000000007</v>
      </c>
      <c r="AQ93" s="9" t="s">
        <v>12</v>
      </c>
      <c r="AR93" s="55" t="s">
        <v>12</v>
      </c>
      <c r="AS93" s="55">
        <v>2.6989999999999998</v>
      </c>
      <c r="AT93" s="55">
        <v>2.968</v>
      </c>
      <c r="AU93" s="55">
        <v>3.206</v>
      </c>
      <c r="AV93" s="3">
        <v>3.456</v>
      </c>
      <c r="AW93" s="3">
        <v>3.6549999999999998</v>
      </c>
      <c r="AX93" s="3" t="s">
        <v>12</v>
      </c>
      <c r="AY93" s="3">
        <v>3.9590000000000001</v>
      </c>
      <c r="AZ93" s="15" t="s">
        <v>12</v>
      </c>
      <c r="BA93" s="10">
        <f t="shared" si="127"/>
        <v>3.6549999999999998</v>
      </c>
      <c r="BB93" s="9">
        <f t="shared" si="128"/>
        <v>0.44899999999999984</v>
      </c>
      <c r="BC93" s="10">
        <f t="shared" si="129"/>
        <v>0.30400000000000027</v>
      </c>
      <c r="BD93" s="9">
        <v>4.6619999999999999</v>
      </c>
      <c r="BE93" s="3">
        <v>5.4039999999999999</v>
      </c>
      <c r="BF93" s="15">
        <v>6.2880000000000003</v>
      </c>
      <c r="BG93" s="15">
        <f t="shared" si="130"/>
        <v>5.4039999999999999</v>
      </c>
      <c r="BH93" s="9">
        <f t="shared" si="131"/>
        <v>0.74199999999999999</v>
      </c>
      <c r="BI93" s="10">
        <f t="shared" si="132"/>
        <v>0.88400000000000034</v>
      </c>
      <c r="BJ93" s="9">
        <v>4.5819999999999999</v>
      </c>
      <c r="BK93" s="3">
        <v>5.31</v>
      </c>
      <c r="BL93" s="15">
        <v>6.1840000000000002</v>
      </c>
      <c r="BM93" s="15">
        <f t="shared" si="133"/>
        <v>5.31</v>
      </c>
      <c r="BN93" s="9">
        <f t="shared" si="134"/>
        <v>0.72799999999999976</v>
      </c>
      <c r="BO93" s="10">
        <f t="shared" si="135"/>
        <v>0.87400000000000055</v>
      </c>
      <c r="BP93">
        <f t="shared" si="136"/>
        <v>0</v>
      </c>
      <c r="BQ93" s="93">
        <f t="shared" si="137"/>
        <v>1.6787330316742075</v>
      </c>
      <c r="BR93" s="93">
        <f t="shared" si="138"/>
        <v>1.6470588235294106</v>
      </c>
      <c r="BS93" s="93" t="str">
        <f>VLOOKUP(C93,'Koppeling locatie - aslocatie'!$A$2:$C$8139,2,FALSE)</f>
        <v>bema240</v>
      </c>
      <c r="BT93" s="93">
        <f>VLOOKUP($BS93,aslocaties_v01!$C$3:$AA$500,MATCH($K$3/10,aslocaties_v01!$C$2:$X$2),FALSE)</f>
        <v>4.0010000000000003</v>
      </c>
      <c r="BU93" s="93">
        <f>VLOOKUP(BS93,aslocaties_v01!$C$3:$AA$500,MATCH($K$3,aslocaties_v01!$C$2:$X$2),FALSE)</f>
        <v>4.4429999999999996</v>
      </c>
      <c r="BV93" s="93">
        <f>VLOOKUP(BS93,aslocaties_v01!$C$3:$AA$500,MATCH($K$3*10,aslocaties_v01!$C$2:$Y$2),FALSE)</f>
        <v>4.9009999999999998</v>
      </c>
      <c r="BW93" s="93">
        <f t="shared" si="139"/>
        <v>0.44199999999999928</v>
      </c>
      <c r="BX93" s="93">
        <f t="shared" si="140"/>
        <v>0.45800000000000018</v>
      </c>
      <c r="BY93" s="94">
        <f t="shared" si="141"/>
        <v>1.9984014443252818E-15</v>
      </c>
      <c r="BZ93" s="94">
        <f t="shared" si="142"/>
        <v>2.188183807440458E-3</v>
      </c>
      <c r="CA93" s="94">
        <f t="shared" si="143"/>
        <v>3.5000000000000142E-2</v>
      </c>
      <c r="CB93">
        <f t="shared" si="144"/>
        <v>3.4999999999999254E-2</v>
      </c>
      <c r="CC93" s="58">
        <f t="shared" si="145"/>
        <v>3.5999999999999588E-2</v>
      </c>
      <c r="CD93" s="95" t="b">
        <f t="shared" si="146"/>
        <v>0</v>
      </c>
      <c r="CE93" s="96" t="b">
        <f t="shared" si="147"/>
        <v>1</v>
      </c>
      <c r="CF93" t="b">
        <f t="shared" si="148"/>
        <v>1</v>
      </c>
      <c r="CG93" t="b">
        <f t="shared" si="149"/>
        <v>1</v>
      </c>
      <c r="CH93" s="84" t="b">
        <f t="shared" si="150"/>
        <v>1</v>
      </c>
      <c r="CI93">
        <f t="shared" si="151"/>
        <v>1.091</v>
      </c>
      <c r="CJ93" t="b">
        <f t="shared" si="152"/>
        <v>1</v>
      </c>
      <c r="CK93" t="b">
        <f t="shared" si="153"/>
        <v>1</v>
      </c>
      <c r="CL93" s="84" t="b">
        <f t="shared" si="173"/>
        <v>1</v>
      </c>
      <c r="CM93">
        <f t="shared" si="154"/>
        <v>3.6549999999999998</v>
      </c>
      <c r="CN93" t="b">
        <f t="shared" si="155"/>
        <v>1</v>
      </c>
      <c r="CO93" s="84">
        <f t="shared" si="156"/>
        <v>5.2351049149093914E-2</v>
      </c>
      <c r="CP93" t="b">
        <f t="shared" si="157"/>
        <v>1</v>
      </c>
      <c r="CQ93" s="96" t="b">
        <f t="shared" si="158"/>
        <v>1</v>
      </c>
      <c r="CR93" t="b">
        <f t="shared" si="159"/>
        <v>1</v>
      </c>
      <c r="CS93" t="b">
        <f t="shared" si="160"/>
        <v>1</v>
      </c>
      <c r="CT93" t="b">
        <f t="shared" si="161"/>
        <v>1</v>
      </c>
      <c r="CU93" t="b">
        <f t="shared" si="162"/>
        <v>1</v>
      </c>
      <c r="CV93" s="84" t="b">
        <f t="shared" si="163"/>
        <v>1</v>
      </c>
      <c r="CW93" t="b">
        <f t="shared" si="164"/>
        <v>1</v>
      </c>
      <c r="CX93" t="b">
        <f t="shared" si="165"/>
        <v>1</v>
      </c>
      <c r="CY93" t="b">
        <f t="shared" si="166"/>
        <v>1</v>
      </c>
      <c r="CZ93" t="b">
        <f t="shared" si="167"/>
        <v>1</v>
      </c>
      <c r="DA93" s="84">
        <f t="shared" si="168"/>
        <v>0</v>
      </c>
      <c r="DB93" t="b">
        <f t="shared" si="169"/>
        <v>0</v>
      </c>
    </row>
    <row r="94" spans="1:106">
      <c r="A94" s="9">
        <v>1039</v>
      </c>
      <c r="B94" s="3">
        <v>2</v>
      </c>
      <c r="C94" s="3" t="s">
        <v>1387</v>
      </c>
      <c r="D94" s="3" t="str">
        <f t="shared" si="116"/>
        <v>BM_1_35-1_dk_0059</v>
      </c>
      <c r="E94" s="3" t="str">
        <f t="shared" si="117"/>
        <v>0059</v>
      </c>
      <c r="F94" s="3">
        <v>127760.969</v>
      </c>
      <c r="G94" s="15">
        <v>413751.75</v>
      </c>
      <c r="H94" s="35" t="str">
        <f t="shared" si="118"/>
        <v>ja</v>
      </c>
      <c r="I94" s="42">
        <v>9</v>
      </c>
      <c r="J94" s="20" t="s">
        <v>370</v>
      </c>
      <c r="K94" s="21">
        <v>10000</v>
      </c>
      <c r="L94" s="28">
        <f t="shared" si="170"/>
        <v>1</v>
      </c>
      <c r="M94" s="28">
        <f t="shared" si="171"/>
        <v>1</v>
      </c>
      <c r="N94" s="56">
        <f t="shared" si="119"/>
        <v>10000</v>
      </c>
      <c r="O94" s="33">
        <f t="shared" si="172"/>
        <v>120.36141790459271</v>
      </c>
      <c r="P94" s="37">
        <f t="shared" si="120"/>
        <v>5080.3708172724046</v>
      </c>
      <c r="Q94" s="9" t="s">
        <v>12</v>
      </c>
      <c r="R94" s="55" t="s">
        <v>12</v>
      </c>
      <c r="S94" s="55">
        <v>3.4359999999999999</v>
      </c>
      <c r="T94" s="55">
        <v>3.7050000000000001</v>
      </c>
      <c r="U94" s="55">
        <v>3.9510000000000001</v>
      </c>
      <c r="V94" s="3">
        <v>4.1580000000000004</v>
      </c>
      <c r="W94" s="3">
        <v>4.3949999999999996</v>
      </c>
      <c r="X94" s="3" t="s">
        <v>12</v>
      </c>
      <c r="Y94" s="3">
        <v>4.8499999999999996</v>
      </c>
      <c r="Z94" s="15" t="s">
        <v>12</v>
      </c>
      <c r="AA94" s="10">
        <f t="shared" si="121"/>
        <v>4.3949999999999996</v>
      </c>
      <c r="AB94" s="9">
        <f t="shared" si="122"/>
        <v>0.44399999999999951</v>
      </c>
      <c r="AC94" s="10">
        <f t="shared" si="123"/>
        <v>0.45500000000000007</v>
      </c>
      <c r="AD94" s="9" t="s">
        <v>12</v>
      </c>
      <c r="AE94" s="55" t="s">
        <v>12</v>
      </c>
      <c r="AF94" s="55">
        <v>0.629</v>
      </c>
      <c r="AG94" s="55">
        <v>0.74399999999999999</v>
      </c>
      <c r="AH94" s="55">
        <v>0.86599999999999999</v>
      </c>
      <c r="AI94" s="3">
        <v>0.98499999999999999</v>
      </c>
      <c r="AJ94" s="3">
        <v>1.115</v>
      </c>
      <c r="AK94" s="3" t="s">
        <v>12</v>
      </c>
      <c r="AL94" s="3">
        <v>1.3280000000000001</v>
      </c>
      <c r="AM94" s="15" t="s">
        <v>12</v>
      </c>
      <c r="AN94" s="10">
        <f t="shared" si="124"/>
        <v>1.115</v>
      </c>
      <c r="AO94" s="9">
        <f t="shared" si="125"/>
        <v>0.249</v>
      </c>
      <c r="AP94" s="10">
        <f t="shared" si="126"/>
        <v>0.21300000000000008</v>
      </c>
      <c r="AQ94" s="9" t="s">
        <v>12</v>
      </c>
      <c r="AR94" s="55" t="s">
        <v>12</v>
      </c>
      <c r="AS94" s="55">
        <v>2.7639999999999998</v>
      </c>
      <c r="AT94" s="55">
        <v>3.0329999999999999</v>
      </c>
      <c r="AU94" s="55">
        <v>3.2749999999999999</v>
      </c>
      <c r="AV94" s="3">
        <v>3.53</v>
      </c>
      <c r="AW94" s="3">
        <v>3.72</v>
      </c>
      <c r="AX94" s="3" t="s">
        <v>12</v>
      </c>
      <c r="AY94" s="3">
        <v>4.0330000000000004</v>
      </c>
      <c r="AZ94" s="15" t="s">
        <v>12</v>
      </c>
      <c r="BA94" s="10">
        <f t="shared" si="127"/>
        <v>3.72</v>
      </c>
      <c r="BB94" s="9">
        <f t="shared" si="128"/>
        <v>0.44500000000000028</v>
      </c>
      <c r="BC94" s="10">
        <f t="shared" si="129"/>
        <v>0.31300000000000017</v>
      </c>
      <c r="BD94" s="9">
        <v>4.6890000000000001</v>
      </c>
      <c r="BE94" s="3">
        <v>5.4459999999999997</v>
      </c>
      <c r="BF94" s="15">
        <v>6.3460000000000001</v>
      </c>
      <c r="BG94" s="15">
        <f t="shared" si="130"/>
        <v>5.4459999999999997</v>
      </c>
      <c r="BH94" s="9">
        <f t="shared" si="131"/>
        <v>0.75699999999999967</v>
      </c>
      <c r="BI94" s="10">
        <f t="shared" si="132"/>
        <v>0.90000000000000036</v>
      </c>
      <c r="BJ94" s="9">
        <v>4.5999999999999996</v>
      </c>
      <c r="BK94" s="3">
        <v>5.3390000000000004</v>
      </c>
      <c r="BL94" s="15">
        <v>6.2249999999999996</v>
      </c>
      <c r="BM94" s="15">
        <f t="shared" si="133"/>
        <v>5.3390000000000004</v>
      </c>
      <c r="BN94" s="9">
        <f t="shared" si="134"/>
        <v>0.73900000000000077</v>
      </c>
      <c r="BO94" s="10">
        <f t="shared" si="135"/>
        <v>0.88599999999999923</v>
      </c>
      <c r="BP94">
        <f t="shared" si="136"/>
        <v>0</v>
      </c>
      <c r="BQ94" s="93">
        <f t="shared" si="137"/>
        <v>1.7049549549549561</v>
      </c>
      <c r="BR94" s="93">
        <f t="shared" si="138"/>
        <v>1.664414414414418</v>
      </c>
      <c r="BS94" s="93" t="str">
        <f>VLOOKUP(C94,'Koppeling locatie - aslocatie'!$A$2:$C$8139,2,FALSE)</f>
        <v>bema240</v>
      </c>
      <c r="BT94" s="93">
        <f>VLOOKUP($BS94,aslocaties_v01!$C$3:$AA$500,MATCH($K$3/10,aslocaties_v01!$C$2:$X$2),FALSE)</f>
        <v>4.0010000000000003</v>
      </c>
      <c r="BU94" s="93">
        <f>VLOOKUP(BS94,aslocaties_v01!$C$3:$AA$500,MATCH($K$3,aslocaties_v01!$C$2:$X$2),FALSE)</f>
        <v>4.4429999999999996</v>
      </c>
      <c r="BV94" s="93">
        <f>VLOOKUP(BS94,aslocaties_v01!$C$3:$AA$500,MATCH($K$3*10,aslocaties_v01!$C$2:$Y$2),FALSE)</f>
        <v>4.9009999999999998</v>
      </c>
      <c r="BW94" s="93">
        <f t="shared" si="139"/>
        <v>0.44199999999999928</v>
      </c>
      <c r="BX94" s="93">
        <f t="shared" si="140"/>
        <v>0.45800000000000018</v>
      </c>
      <c r="BY94" s="94">
        <f t="shared" si="141"/>
        <v>4.5045045045050136E-3</v>
      </c>
      <c r="BZ94" s="94">
        <f t="shared" si="142"/>
        <v>6.593406593406792E-3</v>
      </c>
      <c r="CA94" s="94">
        <f t="shared" si="143"/>
        <v>5.0000000000000266E-2</v>
      </c>
      <c r="CB94">
        <f t="shared" si="144"/>
        <v>4.8000000000000043E-2</v>
      </c>
      <c r="CC94" s="58">
        <f t="shared" si="145"/>
        <v>5.1000000000000156E-2</v>
      </c>
      <c r="CD94" s="95" t="b">
        <f t="shared" si="146"/>
        <v>0</v>
      </c>
      <c r="CE94" s="96" t="b">
        <f t="shared" si="147"/>
        <v>1</v>
      </c>
      <c r="CF94" t="b">
        <f t="shared" si="148"/>
        <v>1</v>
      </c>
      <c r="CG94" t="b">
        <f t="shared" si="149"/>
        <v>1</v>
      </c>
      <c r="CH94" s="84" t="b">
        <f t="shared" si="150"/>
        <v>1</v>
      </c>
      <c r="CI94">
        <f t="shared" si="151"/>
        <v>1.115</v>
      </c>
      <c r="CJ94" t="b">
        <f t="shared" si="152"/>
        <v>1</v>
      </c>
      <c r="CK94" t="b">
        <f t="shared" si="153"/>
        <v>1</v>
      </c>
      <c r="CL94" s="84" t="b">
        <f t="shared" si="173"/>
        <v>1</v>
      </c>
      <c r="CM94">
        <f t="shared" si="154"/>
        <v>3.72</v>
      </c>
      <c r="CN94" t="b">
        <f t="shared" si="155"/>
        <v>1</v>
      </c>
      <c r="CO94" s="84">
        <f t="shared" si="156"/>
        <v>5.1649293974996353E-2</v>
      </c>
      <c r="CP94" t="b">
        <f t="shared" si="157"/>
        <v>1</v>
      </c>
      <c r="CQ94" s="96" t="b">
        <f t="shared" si="158"/>
        <v>1</v>
      </c>
      <c r="CR94" t="b">
        <f t="shared" si="159"/>
        <v>1</v>
      </c>
      <c r="CS94" t="b">
        <f t="shared" si="160"/>
        <v>1</v>
      </c>
      <c r="CT94" t="b">
        <f t="shared" si="161"/>
        <v>1</v>
      </c>
      <c r="CU94" t="b">
        <f t="shared" si="162"/>
        <v>1</v>
      </c>
      <c r="CV94" s="84" t="b">
        <f t="shared" si="163"/>
        <v>1</v>
      </c>
      <c r="CW94" t="b">
        <f t="shared" si="164"/>
        <v>1</v>
      </c>
      <c r="CX94" t="b">
        <f t="shared" si="165"/>
        <v>1</v>
      </c>
      <c r="CY94" t="b">
        <f t="shared" si="166"/>
        <v>1</v>
      </c>
      <c r="CZ94" t="b">
        <f t="shared" si="167"/>
        <v>1</v>
      </c>
      <c r="DA94" s="84">
        <f t="shared" si="168"/>
        <v>0</v>
      </c>
      <c r="DB94" t="b">
        <f t="shared" si="169"/>
        <v>0</v>
      </c>
    </row>
    <row r="95" spans="1:106">
      <c r="A95" s="9">
        <v>1040</v>
      </c>
      <c r="B95" s="3">
        <v>2</v>
      </c>
      <c r="C95" s="3" t="s">
        <v>1388</v>
      </c>
      <c r="D95" s="3" t="str">
        <f t="shared" si="116"/>
        <v>BM_1_35-1_dk_0006</v>
      </c>
      <c r="E95" s="3" t="str">
        <f t="shared" si="117"/>
        <v>0006</v>
      </c>
      <c r="F95" s="3">
        <v>132841.31200000001</v>
      </c>
      <c r="G95" s="15">
        <v>413734.93800000002</v>
      </c>
      <c r="H95" s="35" t="str">
        <f t="shared" si="118"/>
        <v>ja</v>
      </c>
      <c r="I95" s="42">
        <v>331</v>
      </c>
      <c r="J95" s="20" t="s">
        <v>370</v>
      </c>
      <c r="K95" s="21">
        <v>10000</v>
      </c>
      <c r="L95" s="28">
        <f t="shared" si="170"/>
        <v>1</v>
      </c>
      <c r="M95" s="28">
        <f t="shared" si="171"/>
        <v>1</v>
      </c>
      <c r="N95" s="56">
        <f t="shared" si="119"/>
        <v>10000</v>
      </c>
      <c r="O95" s="33">
        <f t="shared" si="172"/>
        <v>5080.3708172724046</v>
      </c>
      <c r="P95" s="37">
        <f t="shared" si="120"/>
        <v>5166.3084792228619</v>
      </c>
      <c r="Q95" s="9" t="s">
        <v>12</v>
      </c>
      <c r="R95" s="55" t="s">
        <v>12</v>
      </c>
      <c r="S95" s="55">
        <v>3.9689999999999999</v>
      </c>
      <c r="T95" s="55">
        <v>4.2729999999999997</v>
      </c>
      <c r="U95" s="55">
        <v>4.5529999999999999</v>
      </c>
      <c r="V95" s="3">
        <v>4.782</v>
      </c>
      <c r="W95" s="3">
        <v>5.04</v>
      </c>
      <c r="X95" s="3" t="s">
        <v>12</v>
      </c>
      <c r="Y95" s="3">
        <v>5.5439999999999996</v>
      </c>
      <c r="Z95" s="15" t="s">
        <v>12</v>
      </c>
      <c r="AA95" s="10">
        <f t="shared" si="121"/>
        <v>5.04</v>
      </c>
      <c r="AB95" s="9">
        <f t="shared" si="122"/>
        <v>0.4870000000000001</v>
      </c>
      <c r="AC95" s="10">
        <f t="shared" si="123"/>
        <v>0.50399999999999956</v>
      </c>
      <c r="AD95" s="9" t="s">
        <v>12</v>
      </c>
      <c r="AE95" s="55" t="s">
        <v>12</v>
      </c>
      <c r="AF95" s="55">
        <v>0.73199999999999998</v>
      </c>
      <c r="AG95" s="55">
        <v>0.81899999999999995</v>
      </c>
      <c r="AH95" s="55">
        <v>0.91300000000000003</v>
      </c>
      <c r="AI95" s="3">
        <v>0.99199999999999999</v>
      </c>
      <c r="AJ95" s="3">
        <v>1.0760000000000001</v>
      </c>
      <c r="AK95" s="3" t="s">
        <v>12</v>
      </c>
      <c r="AL95" s="3">
        <v>1.2370000000000001</v>
      </c>
      <c r="AM95" s="15" t="s">
        <v>12</v>
      </c>
      <c r="AN95" s="10">
        <f t="shared" si="124"/>
        <v>1.0760000000000001</v>
      </c>
      <c r="AO95" s="9">
        <f t="shared" si="125"/>
        <v>0.16300000000000003</v>
      </c>
      <c r="AP95" s="10">
        <f t="shared" si="126"/>
        <v>0.16100000000000003</v>
      </c>
      <c r="AQ95" s="9" t="s">
        <v>12</v>
      </c>
      <c r="AR95" s="55" t="s">
        <v>12</v>
      </c>
      <c r="AS95" s="55">
        <v>2.8180000000000001</v>
      </c>
      <c r="AT95" s="55">
        <v>2.968</v>
      </c>
      <c r="AU95" s="55">
        <v>3.1309999999999998</v>
      </c>
      <c r="AV95" s="3">
        <v>3.2549999999999999</v>
      </c>
      <c r="AW95" s="3">
        <v>3.371</v>
      </c>
      <c r="AX95" s="3" t="s">
        <v>12</v>
      </c>
      <c r="AY95" s="3">
        <v>3.5920000000000001</v>
      </c>
      <c r="AZ95" s="15" t="s">
        <v>12</v>
      </c>
      <c r="BA95" s="10">
        <f t="shared" si="127"/>
        <v>3.371</v>
      </c>
      <c r="BB95" s="9">
        <f t="shared" si="128"/>
        <v>0.24000000000000021</v>
      </c>
      <c r="BC95" s="10">
        <f t="shared" si="129"/>
        <v>0.22100000000000009</v>
      </c>
      <c r="BD95" s="9">
        <v>5.0990000000000002</v>
      </c>
      <c r="BE95" s="3">
        <v>5.7370000000000001</v>
      </c>
      <c r="BF95" s="15">
        <v>6.4790000000000001</v>
      </c>
      <c r="BG95" s="15">
        <f t="shared" si="130"/>
        <v>5.7370000000000001</v>
      </c>
      <c r="BH95" s="9">
        <f t="shared" si="131"/>
        <v>0.6379999999999999</v>
      </c>
      <c r="BI95" s="10">
        <f t="shared" si="132"/>
        <v>0.74199999999999999</v>
      </c>
      <c r="BJ95" s="9">
        <v>5.0960000000000001</v>
      </c>
      <c r="BK95" s="3">
        <v>5.7640000000000002</v>
      </c>
      <c r="BL95" s="15">
        <v>6.5579999999999998</v>
      </c>
      <c r="BM95" s="15">
        <f t="shared" si="133"/>
        <v>5.7640000000000002</v>
      </c>
      <c r="BN95" s="9">
        <f t="shared" si="134"/>
        <v>0.66800000000000015</v>
      </c>
      <c r="BO95" s="10">
        <f t="shared" si="135"/>
        <v>0.79399999999999959</v>
      </c>
      <c r="BP95">
        <f t="shared" si="136"/>
        <v>0</v>
      </c>
      <c r="BQ95" s="93">
        <f t="shared" si="137"/>
        <v>1.31006160164271</v>
      </c>
      <c r="BR95" s="93">
        <f t="shared" si="138"/>
        <v>1.3716632443531829</v>
      </c>
      <c r="BS95" s="93" t="str">
        <f>VLOOKUP(C95,'Koppeling locatie - aslocatie'!$A$2:$C$8139,2,FALSE)</f>
        <v>bema235</v>
      </c>
      <c r="BT95" s="93">
        <f>VLOOKUP($BS95,aslocaties_v01!$C$3:$AA$500,MATCH($K$3/10,aslocaties_v01!$C$2:$X$2),FALSE)</f>
        <v>4.6029999999999998</v>
      </c>
      <c r="BU95" s="93">
        <f>VLOOKUP(BS95,aslocaties_v01!$C$3:$AA$500,MATCH($K$3,aslocaties_v01!$C$2:$X$2),FALSE)</f>
        <v>5.0940000000000003</v>
      </c>
      <c r="BV95" s="93">
        <f>VLOOKUP(BS95,aslocaties_v01!$C$3:$AA$500,MATCH($K$3*10,aslocaties_v01!$C$2:$Y$2),FALSE)</f>
        <v>5.6050000000000004</v>
      </c>
      <c r="BW95" s="93">
        <f t="shared" si="139"/>
        <v>0.49100000000000055</v>
      </c>
      <c r="BX95" s="93">
        <f t="shared" si="140"/>
        <v>0.51100000000000012</v>
      </c>
      <c r="BY95" s="94">
        <f t="shared" si="141"/>
        <v>8.2135523613973138E-3</v>
      </c>
      <c r="BZ95" s="94">
        <f t="shared" si="142"/>
        <v>1.388888888888995E-2</v>
      </c>
      <c r="CA95" s="94">
        <f t="shared" si="143"/>
        <v>4.9999999999999822E-2</v>
      </c>
      <c r="CB95">
        <f t="shared" si="144"/>
        <v>5.400000000000027E-2</v>
      </c>
      <c r="CC95" s="58">
        <f t="shared" si="145"/>
        <v>6.1000000000000831E-2</v>
      </c>
      <c r="CD95" s="95" t="b">
        <f t="shared" si="146"/>
        <v>0</v>
      </c>
      <c r="CE95" s="96" t="b">
        <f t="shared" si="147"/>
        <v>1</v>
      </c>
      <c r="CF95" t="b">
        <f t="shared" si="148"/>
        <v>1</v>
      </c>
      <c r="CG95" t="b">
        <f t="shared" si="149"/>
        <v>1</v>
      </c>
      <c r="CH95" s="84" t="b">
        <f t="shared" si="150"/>
        <v>1</v>
      </c>
      <c r="CI95">
        <f t="shared" si="151"/>
        <v>1.0760000000000001</v>
      </c>
      <c r="CJ95" t="b">
        <f t="shared" si="152"/>
        <v>1</v>
      </c>
      <c r="CK95" t="b">
        <f t="shared" si="153"/>
        <v>1</v>
      </c>
      <c r="CL95" s="84" t="b">
        <f t="shared" si="173"/>
        <v>1</v>
      </c>
      <c r="CM95">
        <f t="shared" si="154"/>
        <v>3.371</v>
      </c>
      <c r="CN95" t="b">
        <f t="shared" si="155"/>
        <v>1</v>
      </c>
      <c r="CO95" s="84">
        <f t="shared" si="156"/>
        <v>6.0697411132892155E-2</v>
      </c>
      <c r="CP95" t="b">
        <f t="shared" si="157"/>
        <v>1</v>
      </c>
      <c r="CQ95" s="96" t="b">
        <f t="shared" si="158"/>
        <v>1</v>
      </c>
      <c r="CR95" t="b">
        <f t="shared" si="159"/>
        <v>1</v>
      </c>
      <c r="CS95" t="b">
        <f t="shared" si="160"/>
        <v>1</v>
      </c>
      <c r="CT95" t="b">
        <f t="shared" si="161"/>
        <v>1</v>
      </c>
      <c r="CU95" t="b">
        <f t="shared" si="162"/>
        <v>1</v>
      </c>
      <c r="CV95" s="84" t="b">
        <f t="shared" si="163"/>
        <v>1</v>
      </c>
      <c r="CW95" t="b">
        <f t="shared" si="164"/>
        <v>1</v>
      </c>
      <c r="CX95" t="b">
        <f t="shared" si="165"/>
        <v>1</v>
      </c>
      <c r="CY95" t="b">
        <f t="shared" si="166"/>
        <v>1</v>
      </c>
      <c r="CZ95" t="b">
        <f t="shared" si="167"/>
        <v>1</v>
      </c>
      <c r="DA95" s="84">
        <f t="shared" si="168"/>
        <v>0</v>
      </c>
      <c r="DB95" t="b">
        <f t="shared" si="169"/>
        <v>0</v>
      </c>
    </row>
    <row r="96" spans="1:106">
      <c r="A96" s="9">
        <v>1041</v>
      </c>
      <c r="B96" s="3">
        <v>2</v>
      </c>
      <c r="C96" s="3" t="s">
        <v>1389</v>
      </c>
      <c r="D96" s="3" t="str">
        <f t="shared" si="116"/>
        <v>BM_1_35-1_dk_0060</v>
      </c>
      <c r="E96" s="3" t="str">
        <f t="shared" si="117"/>
        <v>0060</v>
      </c>
      <c r="F96" s="3">
        <v>127675.023</v>
      </c>
      <c r="G96" s="15">
        <v>413749.125</v>
      </c>
      <c r="H96" s="35" t="str">
        <f t="shared" si="118"/>
        <v>ja</v>
      </c>
      <c r="I96" s="42">
        <v>9</v>
      </c>
      <c r="J96" s="20" t="s">
        <v>370</v>
      </c>
      <c r="K96" s="21">
        <v>10000</v>
      </c>
      <c r="L96" s="28">
        <f t="shared" si="170"/>
        <v>1</v>
      </c>
      <c r="M96" s="28">
        <f t="shared" si="171"/>
        <v>1</v>
      </c>
      <c r="N96" s="56">
        <f t="shared" si="119"/>
        <v>10000</v>
      </c>
      <c r="O96" s="33">
        <f t="shared" si="172"/>
        <v>5166.3084792228619</v>
      </c>
      <c r="P96" s="37">
        <f t="shared" si="120"/>
        <v>87.015907798520132</v>
      </c>
      <c r="Q96" s="9" t="s">
        <v>12</v>
      </c>
      <c r="R96" s="55" t="s">
        <v>12</v>
      </c>
      <c r="S96" s="55">
        <v>3.4289999999999998</v>
      </c>
      <c r="T96" s="55">
        <v>3.6970000000000001</v>
      </c>
      <c r="U96" s="55">
        <v>3.9430000000000001</v>
      </c>
      <c r="V96" s="3">
        <v>4.1500000000000004</v>
      </c>
      <c r="W96" s="3">
        <v>4.3849999999999998</v>
      </c>
      <c r="X96" s="3" t="s">
        <v>12</v>
      </c>
      <c r="Y96" s="3">
        <v>4.84</v>
      </c>
      <c r="Z96" s="15" t="s">
        <v>12</v>
      </c>
      <c r="AA96" s="10">
        <f t="shared" si="121"/>
        <v>4.3849999999999998</v>
      </c>
      <c r="AB96" s="9">
        <f t="shared" si="122"/>
        <v>0.44199999999999973</v>
      </c>
      <c r="AC96" s="10">
        <f t="shared" si="123"/>
        <v>0.45500000000000007</v>
      </c>
      <c r="AD96" s="9" t="s">
        <v>12</v>
      </c>
      <c r="AE96" s="55" t="s">
        <v>12</v>
      </c>
      <c r="AF96" s="55">
        <v>0.63300000000000001</v>
      </c>
      <c r="AG96" s="55">
        <v>0.75</v>
      </c>
      <c r="AH96" s="55">
        <v>0.874</v>
      </c>
      <c r="AI96" s="3">
        <v>0.996</v>
      </c>
      <c r="AJ96" s="3">
        <v>1.1200000000000001</v>
      </c>
      <c r="AK96" s="3" t="s">
        <v>12</v>
      </c>
      <c r="AL96" s="3">
        <v>1.333</v>
      </c>
      <c r="AM96" s="15" t="s">
        <v>12</v>
      </c>
      <c r="AN96" s="10">
        <f t="shared" si="124"/>
        <v>1.1200000000000001</v>
      </c>
      <c r="AO96" s="9">
        <f t="shared" si="125"/>
        <v>0.24600000000000011</v>
      </c>
      <c r="AP96" s="10">
        <f t="shared" si="126"/>
        <v>0.21299999999999986</v>
      </c>
      <c r="AQ96" s="9" t="s">
        <v>12</v>
      </c>
      <c r="AR96" s="55" t="s">
        <v>12</v>
      </c>
      <c r="AS96" s="55">
        <v>2.7629999999999999</v>
      </c>
      <c r="AT96" s="55">
        <v>3.04</v>
      </c>
      <c r="AU96" s="55">
        <v>3.2839999999999998</v>
      </c>
      <c r="AV96" s="3">
        <v>3.5449999999999999</v>
      </c>
      <c r="AW96" s="3">
        <v>3.734</v>
      </c>
      <c r="AX96" s="3" t="s">
        <v>12</v>
      </c>
      <c r="AY96" s="3">
        <v>4.0449999999999999</v>
      </c>
      <c r="AZ96" s="15" t="s">
        <v>12</v>
      </c>
      <c r="BA96" s="10">
        <f t="shared" si="127"/>
        <v>3.734</v>
      </c>
      <c r="BB96" s="9">
        <f t="shared" si="128"/>
        <v>0.45000000000000018</v>
      </c>
      <c r="BC96" s="10">
        <f t="shared" si="129"/>
        <v>0.31099999999999994</v>
      </c>
      <c r="BD96" s="9">
        <v>4.6950000000000003</v>
      </c>
      <c r="BE96" s="3">
        <v>5.4530000000000003</v>
      </c>
      <c r="BF96" s="15">
        <v>6.3540000000000001</v>
      </c>
      <c r="BG96" s="15">
        <f t="shared" si="130"/>
        <v>5.4530000000000003</v>
      </c>
      <c r="BH96" s="9">
        <f t="shared" si="131"/>
        <v>0.75800000000000001</v>
      </c>
      <c r="BI96" s="10">
        <f t="shared" si="132"/>
        <v>0.9009999999999998</v>
      </c>
      <c r="BJ96" s="9">
        <v>4.6029999999999998</v>
      </c>
      <c r="BK96" s="3">
        <v>5.3410000000000002</v>
      </c>
      <c r="BL96" s="15">
        <v>6.226</v>
      </c>
      <c r="BM96" s="15">
        <f t="shared" si="133"/>
        <v>5.3410000000000002</v>
      </c>
      <c r="BN96" s="9">
        <f t="shared" si="134"/>
        <v>0.73800000000000043</v>
      </c>
      <c r="BO96" s="10">
        <f t="shared" si="135"/>
        <v>0.88499999999999979</v>
      </c>
      <c r="BP96">
        <f t="shared" si="136"/>
        <v>0</v>
      </c>
      <c r="BQ96" s="93">
        <f t="shared" si="137"/>
        <v>1.7149321266968336</v>
      </c>
      <c r="BR96" s="93">
        <f t="shared" si="138"/>
        <v>1.6696832579185541</v>
      </c>
      <c r="BS96" s="93" t="str">
        <f>VLOOKUP(C96,'Koppeling locatie - aslocatie'!$A$2:$C$8139,2,FALSE)</f>
        <v>bema240</v>
      </c>
      <c r="BT96" s="93">
        <f>VLOOKUP($BS96,aslocaties_v01!$C$3:$AA$500,MATCH($K$3/10,aslocaties_v01!$C$2:$X$2),FALSE)</f>
        <v>4.0010000000000003</v>
      </c>
      <c r="BU96" s="93">
        <f>VLOOKUP(BS96,aslocaties_v01!$C$3:$AA$500,MATCH($K$3,aslocaties_v01!$C$2:$X$2),FALSE)</f>
        <v>4.4429999999999996</v>
      </c>
      <c r="BV96" s="93">
        <f>VLOOKUP(BS96,aslocaties_v01!$C$3:$AA$500,MATCH($K$3*10,aslocaties_v01!$C$2:$Y$2),FALSE)</f>
        <v>4.9009999999999998</v>
      </c>
      <c r="BW96" s="93">
        <f t="shared" si="139"/>
        <v>0.44199999999999928</v>
      </c>
      <c r="BX96" s="93">
        <f t="shared" si="140"/>
        <v>0.45800000000000018</v>
      </c>
      <c r="BY96" s="94">
        <f t="shared" si="141"/>
        <v>9.9920072216264089E-16</v>
      </c>
      <c r="BZ96" s="94">
        <f t="shared" si="142"/>
        <v>6.593406593406792E-3</v>
      </c>
      <c r="CA96" s="94">
        <f t="shared" si="143"/>
        <v>5.8000000000000274E-2</v>
      </c>
      <c r="CB96">
        <f t="shared" si="144"/>
        <v>5.7999999999999829E-2</v>
      </c>
      <c r="CC96" s="58">
        <f t="shared" si="145"/>
        <v>6.0999999999999943E-2</v>
      </c>
      <c r="CD96" s="95" t="b">
        <f t="shared" si="146"/>
        <v>0</v>
      </c>
      <c r="CE96" s="96" t="b">
        <f t="shared" si="147"/>
        <v>1</v>
      </c>
      <c r="CF96" t="b">
        <f t="shared" si="148"/>
        <v>1</v>
      </c>
      <c r="CG96" t="b">
        <f t="shared" si="149"/>
        <v>1</v>
      </c>
      <c r="CH96" s="84" t="b">
        <f t="shared" si="150"/>
        <v>1</v>
      </c>
      <c r="CI96">
        <f t="shared" si="151"/>
        <v>1.1200000000000001</v>
      </c>
      <c r="CJ96" t="b">
        <f t="shared" si="152"/>
        <v>1</v>
      </c>
      <c r="CK96" t="b">
        <f t="shared" si="153"/>
        <v>1</v>
      </c>
      <c r="CL96" s="84" t="b">
        <f t="shared" si="173"/>
        <v>1</v>
      </c>
      <c r="CM96">
        <f t="shared" si="154"/>
        <v>3.734</v>
      </c>
      <c r="CN96" t="b">
        <f t="shared" si="155"/>
        <v>1</v>
      </c>
      <c r="CO96" s="84">
        <f t="shared" si="156"/>
        <v>5.1492597155735786E-2</v>
      </c>
      <c r="CP96" t="b">
        <f t="shared" si="157"/>
        <v>1</v>
      </c>
      <c r="CQ96" s="96" t="b">
        <f t="shared" si="158"/>
        <v>1</v>
      </c>
      <c r="CR96" t="b">
        <f t="shared" si="159"/>
        <v>1</v>
      </c>
      <c r="CS96" t="b">
        <f t="shared" si="160"/>
        <v>1</v>
      </c>
      <c r="CT96" t="b">
        <f t="shared" si="161"/>
        <v>1</v>
      </c>
      <c r="CU96" t="b">
        <f t="shared" si="162"/>
        <v>1</v>
      </c>
      <c r="CV96" s="84" t="b">
        <f t="shared" si="163"/>
        <v>1</v>
      </c>
      <c r="CW96" t="b">
        <f t="shared" si="164"/>
        <v>1</v>
      </c>
      <c r="CX96" t="b">
        <f t="shared" si="165"/>
        <v>1</v>
      </c>
      <c r="CY96" t="b">
        <f t="shared" si="166"/>
        <v>1</v>
      </c>
      <c r="CZ96" t="b">
        <f t="shared" si="167"/>
        <v>1</v>
      </c>
      <c r="DA96" s="84">
        <f t="shared" si="168"/>
        <v>0</v>
      </c>
      <c r="DB96" t="b">
        <f t="shared" si="169"/>
        <v>0</v>
      </c>
    </row>
    <row r="97" spans="1:106">
      <c r="A97" s="9">
        <v>1042</v>
      </c>
      <c r="B97" s="3">
        <v>2</v>
      </c>
      <c r="C97" s="3" t="s">
        <v>1390</v>
      </c>
      <c r="D97" s="3" t="str">
        <f t="shared" si="116"/>
        <v>BM_1_35-1_dk_0061</v>
      </c>
      <c r="E97" s="3" t="str">
        <f t="shared" si="117"/>
        <v>0061</v>
      </c>
      <c r="F97" s="3">
        <v>127588.102</v>
      </c>
      <c r="G97" s="15">
        <v>413745.06199999998</v>
      </c>
      <c r="H97" s="35" t="str">
        <f t="shared" si="118"/>
        <v>ja</v>
      </c>
      <c r="I97" s="42">
        <v>9</v>
      </c>
      <c r="J97" s="20" t="s">
        <v>370</v>
      </c>
      <c r="K97" s="21">
        <v>10000</v>
      </c>
      <c r="L97" s="28">
        <f t="shared" si="170"/>
        <v>1</v>
      </c>
      <c r="M97" s="28">
        <f t="shared" si="171"/>
        <v>1</v>
      </c>
      <c r="N97" s="56">
        <f t="shared" si="119"/>
        <v>10000</v>
      </c>
      <c r="O97" s="33">
        <f t="shared" si="172"/>
        <v>87.015907798520132</v>
      </c>
      <c r="P97" s="37">
        <f t="shared" si="120"/>
        <v>120.98488105544602</v>
      </c>
      <c r="Q97" s="9" t="s">
        <v>12</v>
      </c>
      <c r="R97" s="55" t="s">
        <v>12</v>
      </c>
      <c r="S97" s="55">
        <v>3.4159999999999999</v>
      </c>
      <c r="T97" s="55">
        <v>3.6859999999999999</v>
      </c>
      <c r="U97" s="55">
        <v>3.93</v>
      </c>
      <c r="V97" s="3">
        <v>4.1369999999999996</v>
      </c>
      <c r="W97" s="3">
        <v>4.3739999999999997</v>
      </c>
      <c r="X97" s="3" t="s">
        <v>12</v>
      </c>
      <c r="Y97" s="3">
        <v>4.8310000000000004</v>
      </c>
      <c r="Z97" s="15" t="s">
        <v>12</v>
      </c>
      <c r="AA97" s="10">
        <f t="shared" si="121"/>
        <v>4.3739999999999997</v>
      </c>
      <c r="AB97" s="9">
        <f t="shared" si="122"/>
        <v>0.44399999999999951</v>
      </c>
      <c r="AC97" s="10">
        <f t="shared" si="123"/>
        <v>0.45700000000000074</v>
      </c>
      <c r="AD97" s="9" t="s">
        <v>12</v>
      </c>
      <c r="AE97" s="55" t="s">
        <v>12</v>
      </c>
      <c r="AF97" s="55">
        <v>0.63900000000000001</v>
      </c>
      <c r="AG97" s="55">
        <v>0.75800000000000001</v>
      </c>
      <c r="AH97" s="55">
        <v>0.88200000000000001</v>
      </c>
      <c r="AI97" s="3">
        <v>1.0049999999999999</v>
      </c>
      <c r="AJ97" s="3">
        <v>1.129</v>
      </c>
      <c r="AK97" s="3" t="s">
        <v>12</v>
      </c>
      <c r="AL97" s="3">
        <v>1.3460000000000001</v>
      </c>
      <c r="AM97" s="15" t="s">
        <v>12</v>
      </c>
      <c r="AN97" s="10">
        <f t="shared" si="124"/>
        <v>1.129</v>
      </c>
      <c r="AO97" s="9">
        <f t="shared" si="125"/>
        <v>0.247</v>
      </c>
      <c r="AP97" s="10">
        <f t="shared" si="126"/>
        <v>0.21700000000000008</v>
      </c>
      <c r="AQ97" s="9" t="s">
        <v>12</v>
      </c>
      <c r="AR97" s="55" t="s">
        <v>12</v>
      </c>
      <c r="AS97" s="55">
        <v>2.7850000000000001</v>
      </c>
      <c r="AT97" s="55">
        <v>3.0640000000000001</v>
      </c>
      <c r="AU97" s="55">
        <v>3.31</v>
      </c>
      <c r="AV97" s="3">
        <v>3.5739999999999998</v>
      </c>
      <c r="AW97" s="3">
        <v>3.7639999999999998</v>
      </c>
      <c r="AX97" s="3" t="s">
        <v>12</v>
      </c>
      <c r="AY97" s="3">
        <v>4.0810000000000004</v>
      </c>
      <c r="AZ97" s="15" t="s">
        <v>12</v>
      </c>
      <c r="BA97" s="10">
        <f t="shared" si="127"/>
        <v>3.7639999999999998</v>
      </c>
      <c r="BB97" s="9">
        <f t="shared" si="128"/>
        <v>0.45399999999999974</v>
      </c>
      <c r="BC97" s="10">
        <f t="shared" si="129"/>
        <v>0.31700000000000061</v>
      </c>
      <c r="BD97" s="9">
        <v>4.7039999999999997</v>
      </c>
      <c r="BE97" s="3">
        <v>5.47</v>
      </c>
      <c r="BF97" s="15">
        <v>6.3789999999999996</v>
      </c>
      <c r="BG97" s="15">
        <f t="shared" si="130"/>
        <v>5.47</v>
      </c>
      <c r="BH97" s="9">
        <f t="shared" si="131"/>
        <v>0.76600000000000001</v>
      </c>
      <c r="BI97" s="10">
        <f t="shared" si="132"/>
        <v>0.90899999999999981</v>
      </c>
      <c r="BJ97" s="9">
        <v>4.6079999999999997</v>
      </c>
      <c r="BK97" s="3">
        <v>5.35</v>
      </c>
      <c r="BL97" s="15">
        <v>6.2409999999999997</v>
      </c>
      <c r="BM97" s="15">
        <f t="shared" si="133"/>
        <v>5.35</v>
      </c>
      <c r="BN97" s="9">
        <f t="shared" si="134"/>
        <v>0.74199999999999999</v>
      </c>
      <c r="BO97" s="10">
        <f t="shared" si="135"/>
        <v>0.89100000000000001</v>
      </c>
      <c r="BP97">
        <f t="shared" si="136"/>
        <v>0</v>
      </c>
      <c r="BQ97" s="93">
        <f t="shared" si="137"/>
        <v>1.7252252252252271</v>
      </c>
      <c r="BR97" s="93">
        <f t="shared" si="138"/>
        <v>1.671171171171173</v>
      </c>
      <c r="BS97" s="93" t="str">
        <f>VLOOKUP(C97,'Koppeling locatie - aslocatie'!$A$2:$C$8139,2,FALSE)</f>
        <v>bema241</v>
      </c>
      <c r="BT97" s="93">
        <f>VLOOKUP($BS97,aslocaties_v01!$C$3:$AA$500,MATCH($K$3/10,aslocaties_v01!$C$2:$X$2),FALSE)</f>
        <v>3.923</v>
      </c>
      <c r="BU97" s="93">
        <f>VLOOKUP(BS97,aslocaties_v01!$C$3:$AA$500,MATCH($K$3,aslocaties_v01!$C$2:$X$2),FALSE)</f>
        <v>4.3659999999999997</v>
      </c>
      <c r="BV97" s="93">
        <f>VLOOKUP(BS97,aslocaties_v01!$C$3:$AA$500,MATCH($K$3*10,aslocaties_v01!$C$2:$Y$2),FALSE)</f>
        <v>4.8209999999999997</v>
      </c>
      <c r="BW97" s="93">
        <f t="shared" si="139"/>
        <v>0.44299999999999962</v>
      </c>
      <c r="BX97" s="93">
        <f t="shared" si="140"/>
        <v>0.45500000000000007</v>
      </c>
      <c r="BY97" s="94">
        <f t="shared" si="141"/>
        <v>2.2522522522520072E-3</v>
      </c>
      <c r="BZ97" s="94">
        <f t="shared" si="142"/>
        <v>4.3763676148811381E-3</v>
      </c>
      <c r="CA97" s="94">
        <f t="shared" si="143"/>
        <v>7.0000000000001172E-3</v>
      </c>
      <c r="CB97">
        <f t="shared" si="144"/>
        <v>8.0000000000000071E-3</v>
      </c>
      <c r="CC97" s="58">
        <f t="shared" si="145"/>
        <v>1.0000000000000675E-2</v>
      </c>
      <c r="CD97" s="95" t="b">
        <f t="shared" si="146"/>
        <v>0</v>
      </c>
      <c r="CE97" s="96" t="b">
        <f t="shared" si="147"/>
        <v>1</v>
      </c>
      <c r="CF97" t="b">
        <f t="shared" si="148"/>
        <v>1</v>
      </c>
      <c r="CG97" t="b">
        <f t="shared" si="149"/>
        <v>1</v>
      </c>
      <c r="CH97" s="84" t="b">
        <f t="shared" si="150"/>
        <v>1</v>
      </c>
      <c r="CI97">
        <f t="shared" si="151"/>
        <v>1.129</v>
      </c>
      <c r="CJ97" t="b">
        <f t="shared" si="152"/>
        <v>1</v>
      </c>
      <c r="CK97" t="b">
        <f t="shared" si="153"/>
        <v>1</v>
      </c>
      <c r="CL97" s="84" t="b">
        <f t="shared" si="173"/>
        <v>1</v>
      </c>
      <c r="CM97">
        <f t="shared" si="154"/>
        <v>3.7639999999999998</v>
      </c>
      <c r="CN97" t="b">
        <f t="shared" si="155"/>
        <v>1</v>
      </c>
      <c r="CO97" s="84">
        <f t="shared" si="156"/>
        <v>5.1082261273671367E-2</v>
      </c>
      <c r="CP97" t="b">
        <f t="shared" si="157"/>
        <v>1</v>
      </c>
      <c r="CQ97" s="96" t="b">
        <f t="shared" si="158"/>
        <v>1</v>
      </c>
      <c r="CR97" t="b">
        <f t="shared" si="159"/>
        <v>1</v>
      </c>
      <c r="CS97" t="b">
        <f t="shared" si="160"/>
        <v>1</v>
      </c>
      <c r="CT97" t="b">
        <f t="shared" si="161"/>
        <v>1</v>
      </c>
      <c r="CU97" t="b">
        <f t="shared" si="162"/>
        <v>1</v>
      </c>
      <c r="CV97" s="84" t="b">
        <f t="shared" si="163"/>
        <v>1</v>
      </c>
      <c r="CW97" t="b">
        <f t="shared" si="164"/>
        <v>1</v>
      </c>
      <c r="CX97" t="b">
        <f t="shared" si="165"/>
        <v>1</v>
      </c>
      <c r="CY97" t="b">
        <f t="shared" si="166"/>
        <v>1</v>
      </c>
      <c r="CZ97" t="b">
        <f t="shared" si="167"/>
        <v>1</v>
      </c>
      <c r="DA97" s="84">
        <f t="shared" si="168"/>
        <v>0</v>
      </c>
      <c r="DB97" t="b">
        <f t="shared" si="169"/>
        <v>0</v>
      </c>
    </row>
    <row r="98" spans="1:106">
      <c r="A98" s="9">
        <v>1043</v>
      </c>
      <c r="B98" s="3">
        <v>2</v>
      </c>
      <c r="C98" s="3" t="s">
        <v>1391</v>
      </c>
      <c r="D98" s="3" t="str">
        <f t="shared" si="116"/>
        <v>BM_1_35-1_dk_0062</v>
      </c>
      <c r="E98" s="3" t="str">
        <f t="shared" si="117"/>
        <v>0062</v>
      </c>
      <c r="F98" s="3">
        <v>127473.81200000001</v>
      </c>
      <c r="G98" s="15">
        <v>413784.75</v>
      </c>
      <c r="H98" s="35" t="str">
        <f t="shared" si="118"/>
        <v>ja</v>
      </c>
      <c r="I98" s="42">
        <v>6</v>
      </c>
      <c r="J98" s="20" t="s">
        <v>370</v>
      </c>
      <c r="K98" s="21">
        <v>10000</v>
      </c>
      <c r="L98" s="28">
        <f t="shared" si="170"/>
        <v>1</v>
      </c>
      <c r="M98" s="28">
        <f t="shared" si="171"/>
        <v>1</v>
      </c>
      <c r="N98" s="56">
        <f t="shared" si="119"/>
        <v>10000</v>
      </c>
      <c r="O98" s="33">
        <f t="shared" si="172"/>
        <v>120.98488105544602</v>
      </c>
      <c r="P98" s="37">
        <f t="shared" si="120"/>
        <v>87.118725639213423</v>
      </c>
      <c r="Q98" s="9" t="s">
        <v>12</v>
      </c>
      <c r="R98" s="55" t="s">
        <v>12</v>
      </c>
      <c r="S98" s="55">
        <v>3.403</v>
      </c>
      <c r="T98" s="55">
        <v>3.67</v>
      </c>
      <c r="U98" s="55">
        <v>3.9169999999999998</v>
      </c>
      <c r="V98" s="3">
        <v>4.125</v>
      </c>
      <c r="W98" s="3">
        <v>4.3609999999999998</v>
      </c>
      <c r="X98" s="3" t="s">
        <v>12</v>
      </c>
      <c r="Y98" s="3">
        <v>4.8159999999999998</v>
      </c>
      <c r="Z98" s="15" t="s">
        <v>12</v>
      </c>
      <c r="AA98" s="10">
        <f t="shared" si="121"/>
        <v>4.3609999999999998</v>
      </c>
      <c r="AB98" s="9">
        <f t="shared" si="122"/>
        <v>0.44399999999999995</v>
      </c>
      <c r="AC98" s="10">
        <f t="shared" si="123"/>
        <v>0.45500000000000007</v>
      </c>
      <c r="AD98" s="9" t="s">
        <v>12</v>
      </c>
      <c r="AE98" s="55" t="s">
        <v>12</v>
      </c>
      <c r="AF98" s="55">
        <v>0.63100000000000001</v>
      </c>
      <c r="AG98" s="55">
        <v>0.75</v>
      </c>
      <c r="AH98" s="55">
        <v>0.876</v>
      </c>
      <c r="AI98" s="3">
        <v>0.998</v>
      </c>
      <c r="AJ98" s="3">
        <v>1.121</v>
      </c>
      <c r="AK98" s="3" t="s">
        <v>12</v>
      </c>
      <c r="AL98" s="3">
        <v>1.337</v>
      </c>
      <c r="AM98" s="15" t="s">
        <v>12</v>
      </c>
      <c r="AN98" s="10">
        <f t="shared" si="124"/>
        <v>1.121</v>
      </c>
      <c r="AO98" s="9">
        <f t="shared" si="125"/>
        <v>0.245</v>
      </c>
      <c r="AP98" s="10">
        <f t="shared" si="126"/>
        <v>0.21599999999999997</v>
      </c>
      <c r="AQ98" s="9" t="s">
        <v>12</v>
      </c>
      <c r="AR98" s="55" t="s">
        <v>12</v>
      </c>
      <c r="AS98" s="55">
        <v>2.7749999999999999</v>
      </c>
      <c r="AT98" s="55">
        <v>3.0539999999999998</v>
      </c>
      <c r="AU98" s="55">
        <v>3.3050000000000002</v>
      </c>
      <c r="AV98" s="3">
        <v>3.5659999999999998</v>
      </c>
      <c r="AW98" s="3">
        <v>3.762</v>
      </c>
      <c r="AX98" s="3" t="s">
        <v>12</v>
      </c>
      <c r="AY98" s="3">
        <v>4.0830000000000002</v>
      </c>
      <c r="AZ98" s="15" t="s">
        <v>12</v>
      </c>
      <c r="BA98" s="10">
        <f t="shared" si="127"/>
        <v>3.762</v>
      </c>
      <c r="BB98" s="9">
        <f t="shared" si="128"/>
        <v>0.45699999999999985</v>
      </c>
      <c r="BC98" s="10">
        <f t="shared" si="129"/>
        <v>0.32100000000000017</v>
      </c>
      <c r="BD98" s="9">
        <v>4.7060000000000004</v>
      </c>
      <c r="BE98" s="3">
        <v>5.476</v>
      </c>
      <c r="BF98" s="15">
        <v>6.3890000000000002</v>
      </c>
      <c r="BG98" s="15">
        <f t="shared" si="130"/>
        <v>5.476</v>
      </c>
      <c r="BH98" s="9">
        <f t="shared" si="131"/>
        <v>0.76999999999999957</v>
      </c>
      <c r="BI98" s="10">
        <f t="shared" si="132"/>
        <v>0.91300000000000026</v>
      </c>
      <c r="BJ98" s="9">
        <v>4.609</v>
      </c>
      <c r="BK98" s="3">
        <v>5.3579999999999997</v>
      </c>
      <c r="BL98" s="15">
        <v>6.2539999999999996</v>
      </c>
      <c r="BM98" s="15">
        <f t="shared" si="133"/>
        <v>5.3579999999999997</v>
      </c>
      <c r="BN98" s="9">
        <f t="shared" si="134"/>
        <v>0.74899999999999967</v>
      </c>
      <c r="BO98" s="10">
        <f t="shared" si="135"/>
        <v>0.89599999999999991</v>
      </c>
      <c r="BP98">
        <f t="shared" si="136"/>
        <v>0</v>
      </c>
      <c r="BQ98" s="93">
        <f t="shared" si="137"/>
        <v>1.7342342342342334</v>
      </c>
      <c r="BR98" s="93">
        <f t="shared" si="138"/>
        <v>1.6869369369369365</v>
      </c>
      <c r="BS98" s="93" t="str">
        <f>VLOOKUP(C98,'Koppeling locatie - aslocatie'!$A$2:$C$8139,2,FALSE)</f>
        <v>bema241</v>
      </c>
      <c r="BT98" s="93">
        <f>VLOOKUP($BS98,aslocaties_v01!$C$3:$AA$500,MATCH($K$3/10,aslocaties_v01!$C$2:$X$2),FALSE)</f>
        <v>3.923</v>
      </c>
      <c r="BU98" s="93">
        <f>VLOOKUP(BS98,aslocaties_v01!$C$3:$AA$500,MATCH($K$3,aslocaties_v01!$C$2:$X$2),FALSE)</f>
        <v>4.3659999999999997</v>
      </c>
      <c r="BV98" s="93">
        <f>VLOOKUP(BS98,aslocaties_v01!$C$3:$AA$500,MATCH($K$3*10,aslocaties_v01!$C$2:$Y$2),FALSE)</f>
        <v>4.8209999999999997</v>
      </c>
      <c r="BW98" s="93">
        <f t="shared" si="139"/>
        <v>0.44299999999999962</v>
      </c>
      <c r="BX98" s="93">
        <f t="shared" si="140"/>
        <v>0.45500000000000007</v>
      </c>
      <c r="BY98" s="94">
        <f t="shared" si="141"/>
        <v>2.2522522522530064E-3</v>
      </c>
      <c r="BZ98" s="94">
        <f t="shared" si="142"/>
        <v>0</v>
      </c>
      <c r="CA98" s="94">
        <f t="shared" si="143"/>
        <v>6.0000000000002274E-3</v>
      </c>
      <c r="CB98">
        <f t="shared" si="144"/>
        <v>4.9999999999998934E-3</v>
      </c>
      <c r="CC98" s="58">
        <f t="shared" si="145"/>
        <v>4.9999999999998934E-3</v>
      </c>
      <c r="CD98" s="95" t="b">
        <f t="shared" si="146"/>
        <v>0</v>
      </c>
      <c r="CE98" s="96" t="b">
        <f t="shared" si="147"/>
        <v>1</v>
      </c>
      <c r="CF98" t="b">
        <f t="shared" si="148"/>
        <v>1</v>
      </c>
      <c r="CG98" t="b">
        <f t="shared" si="149"/>
        <v>1</v>
      </c>
      <c r="CH98" s="84" t="b">
        <f t="shared" si="150"/>
        <v>1</v>
      </c>
      <c r="CI98">
        <f t="shared" si="151"/>
        <v>1.121</v>
      </c>
      <c r="CJ98" t="b">
        <f t="shared" si="152"/>
        <v>1</v>
      </c>
      <c r="CK98" t="b">
        <f t="shared" si="153"/>
        <v>1</v>
      </c>
      <c r="CL98" s="84" t="b">
        <f t="shared" si="173"/>
        <v>1</v>
      </c>
      <c r="CM98">
        <f t="shared" si="154"/>
        <v>3.762</v>
      </c>
      <c r="CN98" t="b">
        <f t="shared" si="155"/>
        <v>1</v>
      </c>
      <c r="CO98" s="84">
        <f t="shared" si="156"/>
        <v>5.0774240035271395E-2</v>
      </c>
      <c r="CP98" t="b">
        <f t="shared" si="157"/>
        <v>1</v>
      </c>
      <c r="CQ98" s="96" t="b">
        <f t="shared" si="158"/>
        <v>1</v>
      </c>
      <c r="CR98" t="b">
        <f t="shared" si="159"/>
        <v>1</v>
      </c>
      <c r="CS98" t="b">
        <f t="shared" si="160"/>
        <v>1</v>
      </c>
      <c r="CT98" t="b">
        <f t="shared" si="161"/>
        <v>1</v>
      </c>
      <c r="CU98" t="b">
        <f t="shared" si="162"/>
        <v>1</v>
      </c>
      <c r="CV98" s="84" t="b">
        <f t="shared" si="163"/>
        <v>1</v>
      </c>
      <c r="CW98" t="b">
        <f t="shared" si="164"/>
        <v>1</v>
      </c>
      <c r="CX98" t="b">
        <f t="shared" si="165"/>
        <v>1</v>
      </c>
      <c r="CY98" t="b">
        <f t="shared" si="166"/>
        <v>1</v>
      </c>
      <c r="CZ98" t="b">
        <f t="shared" si="167"/>
        <v>1</v>
      </c>
      <c r="DA98" s="84">
        <f t="shared" si="168"/>
        <v>0</v>
      </c>
      <c r="DB98" t="b">
        <f t="shared" si="169"/>
        <v>0</v>
      </c>
    </row>
    <row r="99" spans="1:106">
      <c r="A99" s="9">
        <v>1044</v>
      </c>
      <c r="B99" s="3">
        <v>2</v>
      </c>
      <c r="C99" s="3" t="s">
        <v>1392</v>
      </c>
      <c r="D99" s="3" t="str">
        <f t="shared" ref="D99:D130" si="174">IF(ISERROR(FIND("_",C99)),C99,LEFT(C99,LEN(C99)-LEN(RIGHT(C99,LEN(C99)-FIND("~",SUBSTITUTE(C99,"_","~",LEN(C99)-LEN(SUBSTITUTE(C99,"_",""))))))) &amp; TEXT(INT(RIGHT(C99,LEN(C99)-FIND("~",SUBSTITUTE(C99,"_","~",LEN(C99)-LEN(SUBSTITUTE(C99,"_","")))))), "0000") )</f>
        <v>BM_1_35-1_dk_0063</v>
      </c>
      <c r="E99" s="3" t="str">
        <f t="shared" ref="E99:E130" si="175">TEXT(INT(RIGHT(C99,LEN(C99)-FIND("~",SUBSTITUTE(C99,"_","~",LEN(C99)-LEN(SUBSTITUTE(C99,"_","")))))), "0000")</f>
        <v>0063</v>
      </c>
      <c r="F99" s="3">
        <v>127386.898</v>
      </c>
      <c r="G99" s="15">
        <v>413778.78100000002</v>
      </c>
      <c r="H99" s="35" t="str">
        <f t="shared" ref="H99:H130" si="176">IF(COUNTIF(C:C, "="&amp;C99)=1,"ja", "nee")</f>
        <v>ja</v>
      </c>
      <c r="I99" s="42">
        <v>1</v>
      </c>
      <c r="J99" s="20" t="s">
        <v>370</v>
      </c>
      <c r="K99" s="21">
        <v>10000</v>
      </c>
      <c r="L99" s="28">
        <f t="shared" si="170"/>
        <v>1</v>
      </c>
      <c r="M99" s="28">
        <f t="shared" si="171"/>
        <v>1</v>
      </c>
      <c r="N99" s="56">
        <f t="shared" ref="N99:N130" si="177">INT(K99/L99*M99)</f>
        <v>10000</v>
      </c>
      <c r="O99" s="33">
        <f t="shared" si="172"/>
        <v>87.118725639213423</v>
      </c>
      <c r="P99" s="37">
        <f t="shared" ref="P99:P130" si="178">SQRT((F99-F100)^2+(G99-G100)^2)</f>
        <v>124.86220601126708</v>
      </c>
      <c r="Q99" s="9" t="s">
        <v>12</v>
      </c>
      <c r="R99" s="55" t="s">
        <v>12</v>
      </c>
      <c r="S99" s="55">
        <v>3.395</v>
      </c>
      <c r="T99" s="55">
        <v>3.6629999999999998</v>
      </c>
      <c r="U99" s="55">
        <v>3.91</v>
      </c>
      <c r="V99" s="3">
        <v>4.1180000000000003</v>
      </c>
      <c r="W99" s="3">
        <v>4.3529999999999998</v>
      </c>
      <c r="X99" s="3" t="s">
        <v>12</v>
      </c>
      <c r="Y99" s="3">
        <v>4.8090000000000002</v>
      </c>
      <c r="Z99" s="15" t="s">
        <v>12</v>
      </c>
      <c r="AA99" s="10">
        <f t="shared" ref="AA99:AA130" si="179">LOOKUP($K99,$Q$2:$Z$2,Q99:Z99)</f>
        <v>4.3529999999999998</v>
      </c>
      <c r="AB99" s="9">
        <f t="shared" ref="AB99:AB130" si="180">LOOKUP($K99,$Q$2:$Z$2,Q99:Z99)-LOOKUP(0.1*$K99,$Q$2:$Z$2,Q99:Z99)</f>
        <v>0.44299999999999962</v>
      </c>
      <c r="AC99" s="10">
        <f t="shared" ref="AC99:AC130" si="181">LOOKUP(10*$K99,$Q$2:$Z$2,Q99:Z99)-LOOKUP($K99,$Q$2:$Z$2,Q99:Z99)</f>
        <v>0.45600000000000041</v>
      </c>
      <c r="AD99" s="9" t="s">
        <v>12</v>
      </c>
      <c r="AE99" s="55" t="s">
        <v>12</v>
      </c>
      <c r="AF99" s="55">
        <v>0.63300000000000001</v>
      </c>
      <c r="AG99" s="55">
        <v>0.75</v>
      </c>
      <c r="AH99" s="55">
        <v>0.875</v>
      </c>
      <c r="AI99" s="3">
        <v>0.995</v>
      </c>
      <c r="AJ99" s="3">
        <v>1.117</v>
      </c>
      <c r="AK99" s="3" t="s">
        <v>12</v>
      </c>
      <c r="AL99" s="3">
        <v>1.335</v>
      </c>
      <c r="AM99" s="15" t="s">
        <v>12</v>
      </c>
      <c r="AN99" s="10">
        <f t="shared" ref="AN99:AN130" si="182">LOOKUP($K99,$Q$2:$Z$2,AD99:AM99)</f>
        <v>1.117</v>
      </c>
      <c r="AO99" s="9">
        <f t="shared" ref="AO99:AO130" si="183">LOOKUP($K99,$Q$2:$Z$2,AD99:AM99)-LOOKUP(0.1*$K99,$Q$2:$Z$2,AD99:AM99)</f>
        <v>0.24199999999999999</v>
      </c>
      <c r="AP99" s="10">
        <f t="shared" ref="AP99:AP130" si="184">LOOKUP(10*$K99,$Q$2:$Z$2,AD99:AM99)-LOOKUP($K99,$Q$2:$Z$2,AD99:AM99)</f>
        <v>0.21799999999999997</v>
      </c>
      <c r="AQ99" s="9" t="s">
        <v>12</v>
      </c>
      <c r="AR99" s="55" t="s">
        <v>12</v>
      </c>
      <c r="AS99" s="55">
        <v>2.7869999999999999</v>
      </c>
      <c r="AT99" s="55">
        <v>3.0619999999999998</v>
      </c>
      <c r="AU99" s="55">
        <v>3.3149999999999999</v>
      </c>
      <c r="AV99" s="3">
        <v>3.5720000000000001</v>
      </c>
      <c r="AW99" s="3">
        <v>3.7690000000000001</v>
      </c>
      <c r="AX99" s="3" t="s">
        <v>12</v>
      </c>
      <c r="AY99" s="3">
        <v>4.0960000000000001</v>
      </c>
      <c r="AZ99" s="15" t="s">
        <v>12</v>
      </c>
      <c r="BA99" s="10">
        <f t="shared" ref="BA99:BA130" si="185">LOOKUP($K99,$Q$2:$Z$2,AQ99:AZ99)</f>
        <v>3.7690000000000001</v>
      </c>
      <c r="BB99" s="9">
        <f t="shared" ref="BB99:BB130" si="186">LOOKUP($K99,$Q$2:$Z$2,AQ99:AZ99)-LOOKUP(0.1*$K99,$Q$2:$Z$2,AQ99:AZ99)</f>
        <v>0.45400000000000018</v>
      </c>
      <c r="BC99" s="10">
        <f t="shared" ref="BC99:BC130" si="187">LOOKUP(10*$K99,$Q$2:$Z$2,AQ99:AZ99)-LOOKUP($K99,$Q$2:$Z$2,AQ99:AZ99)</f>
        <v>0.32699999999999996</v>
      </c>
      <c r="BD99" s="9">
        <v>4.7370000000000001</v>
      </c>
      <c r="BE99" s="3">
        <v>5.516</v>
      </c>
      <c r="BF99" s="15">
        <v>6.44</v>
      </c>
      <c r="BG99" s="15">
        <f t="shared" ref="BG99:BG130" si="188">LOOKUP($N99,$BD$2:$BF$2,BD99:BF99)</f>
        <v>5.516</v>
      </c>
      <c r="BH99" s="9">
        <f t="shared" ref="BH99:BH130" si="189">BE99-BD99</f>
        <v>0.77899999999999991</v>
      </c>
      <c r="BI99" s="10">
        <f t="shared" ref="BI99:BI130" si="190">BF99-BE99</f>
        <v>0.92400000000000038</v>
      </c>
      <c r="BJ99" s="9">
        <v>4.6349999999999998</v>
      </c>
      <c r="BK99" s="3">
        <v>5.3979999999999997</v>
      </c>
      <c r="BL99" s="15">
        <v>6.31</v>
      </c>
      <c r="BM99" s="15">
        <f t="shared" ref="BM99:BM130" si="191">LOOKUP($N99,$BD$2:$BF$2,BJ99:BL99)</f>
        <v>5.3979999999999997</v>
      </c>
      <c r="BN99" s="9">
        <f t="shared" ref="BN99:BN130" si="192">BK99-BJ99</f>
        <v>0.7629999999999999</v>
      </c>
      <c r="BO99" s="10">
        <f t="shared" ref="BO99:BO130" si="193">BL99-BK99</f>
        <v>0.91199999999999992</v>
      </c>
      <c r="BP99">
        <f t="shared" ref="BP99:BP130" si="194">IF(AND(ISERROR(FIND("Fout",Q99)), ISERROR(FIND("Fout",AD99)), ISERROR(FIND("Fout",AQ99)), ISERROR(FIND( "Fout",BD99)), ISERROR(FIND( "Fout",BJ99))),0,1)</f>
        <v>0</v>
      </c>
      <c r="BQ99" s="93">
        <f t="shared" ref="BQ99:BQ130" si="195">IF(AB99=0, -1, BH99/AB99)</f>
        <v>1.7584650112866831</v>
      </c>
      <c r="BR99" s="93">
        <f t="shared" ref="BR99:BR130" si="196">IF(AB99=0,-1,BN99/AB99)</f>
        <v>1.722347629796841</v>
      </c>
      <c r="BS99" s="93" t="str">
        <f>VLOOKUP(C99,'Koppeling locatie - aslocatie'!$A$2:$C$8139,2,FALSE)</f>
        <v>bema241</v>
      </c>
      <c r="BT99" s="93">
        <f>VLOOKUP($BS99,aslocaties_v01!$C$3:$AA$500,MATCH($K$3/10,aslocaties_v01!$C$2:$X$2),FALSE)</f>
        <v>3.923</v>
      </c>
      <c r="BU99" s="93">
        <f>VLOOKUP(BS99,aslocaties_v01!$C$3:$AA$500,MATCH($K$3,aslocaties_v01!$C$2:$X$2),FALSE)</f>
        <v>4.3659999999999997</v>
      </c>
      <c r="BV99" s="93">
        <f>VLOOKUP(BS99,aslocaties_v01!$C$3:$AA$500,MATCH($K$3*10,aslocaties_v01!$C$2:$Y$2),FALSE)</f>
        <v>4.8209999999999997</v>
      </c>
      <c r="BW99" s="93">
        <f t="shared" ref="BW99:BW130" si="197">BU99-BT99</f>
        <v>0.44299999999999962</v>
      </c>
      <c r="BX99" s="93">
        <f t="shared" ref="BX99:BX130" si="198">BV99-BU99</f>
        <v>0.45500000000000007</v>
      </c>
      <c r="BY99" s="94">
        <f t="shared" ref="BY99:BY130" si="199">IFERROR(ABS(1-BW99/AB99), 999)</f>
        <v>0</v>
      </c>
      <c r="BZ99" s="94">
        <f t="shared" ref="BZ99:BZ130" si="200">IFERROR(ABS(1-BX99/AC99), 999)</f>
        <v>2.1929824561410793E-3</v>
      </c>
      <c r="CA99" s="94">
        <f t="shared" ref="CA99:CA130" si="201">ABS(LOOKUP(0.1*$K99,$Q$2:$Z$2,Q99:Z99)-BT99)</f>
        <v>1.2999999999999901E-2</v>
      </c>
      <c r="CB99">
        <f t="shared" ref="CB99:CB130" si="202">ABS(LOOKUP($K99,$Q$2:$Z$2,Q99:Z99)-BU99)</f>
        <v>1.2999999999999901E-2</v>
      </c>
      <c r="CC99" s="58">
        <f t="shared" ref="CC99:CC130" si="203">ABS(LOOKUP(10*$K99,$Q$2:$Z$2,Q99:Z99)-BV99)</f>
        <v>1.1999999999999567E-2</v>
      </c>
      <c r="CD99" s="95" t="b">
        <f t="shared" ref="CD99:CD130" si="204">OR(BY99&gt;0.1,BZ99&gt;0.1, CA99&gt;=0.15, CB99&gt;=0.15, CC99&gt;=0.15)</f>
        <v>0</v>
      </c>
      <c r="CE99" s="96" t="b">
        <f t="shared" ref="CE99:CE130" si="205">AA99&lt;AVERAGE(AA:AA)+2*STDEV(AA:AA)</f>
        <v>1</v>
      </c>
      <c r="CF99" t="b">
        <f t="shared" ref="CF99:CF130" si="206">BG99&lt;AVERAGE(BG:BG)+2*STDEV(BG:BG)</f>
        <v>1</v>
      </c>
      <c r="CG99" t="b">
        <f t="shared" ref="CG99:CG130" si="207">BM99&lt;AVERAGE(BM:BM)+2*STDEV(BM:BM)</f>
        <v>1</v>
      </c>
      <c r="CH99" s="84" t="b">
        <f t="shared" ref="CH99:CH130" si="208">AN99&gt;0.25</f>
        <v>1</v>
      </c>
      <c r="CI99">
        <f t="shared" ref="CI99:CI130" si="209">IF(CH99,AN99,"")</f>
        <v>1.117</v>
      </c>
      <c r="CJ99" t="b">
        <f t="shared" ref="CJ99:CJ130" si="210">CI99&lt;AVERAGE(CI:CI)+3*STDEV(CI:CI)</f>
        <v>1</v>
      </c>
      <c r="CK99" t="b">
        <f t="shared" ref="CK99:CK130" si="211">AN99&lt;1.25</f>
        <v>1</v>
      </c>
      <c r="CL99" s="84" t="b">
        <f t="shared" si="173"/>
        <v>1</v>
      </c>
      <c r="CM99">
        <f t="shared" ref="CM99:CM130" si="212">IF(CL99,BA99,"")</f>
        <v>3.7690000000000001</v>
      </c>
      <c r="CN99" t="b">
        <f t="shared" ref="CN99:CN130" si="213">CM99&lt;AVERAGE(CM:CM)+3*STDEV(CM:CM)</f>
        <v>1</v>
      </c>
      <c r="CO99" s="84">
        <f t="shared" ref="CO99:CO130" si="214">IF(BA99=0, -1, AN99/(1.56*BA99^2))</f>
        <v>5.0405311137509345E-2</v>
      </c>
      <c r="CP99" t="b">
        <f t="shared" ref="CP99:CP130" si="215">OR(CO99&gt;0.035, CO99&lt;0.065)</f>
        <v>1</v>
      </c>
      <c r="CQ99" s="96" t="b">
        <f t="shared" ref="CQ99:CQ130" si="216">IF(O99="-", "-", ABS(AA99-AA98)&lt;O99*$CR$1)</f>
        <v>1</v>
      </c>
      <c r="CR99" t="b">
        <f t="shared" ref="CR99:CR130" si="217">IF(O99="-","-",ABS(BG99-BG98)&lt;O99*$CS$1)</f>
        <v>1</v>
      </c>
      <c r="CS99" t="b">
        <f t="shared" ref="CS99:CS130" si="218">IF(O99="-","-",ABS(BM99-BM98)&lt;O99*$CT$1)</f>
        <v>1</v>
      </c>
      <c r="CT99" t="b">
        <f t="shared" ref="CT99:CT130" si="219">IF(O99="-","-",ABS(AN99-AN98)&lt;O99*$CU$1)</f>
        <v>1</v>
      </c>
      <c r="CU99" t="b">
        <f t="shared" ref="CU99:CU130" si="220">IF(O99="-","-",ABS(BA98-BA99)&lt;O99*$CV$1)</f>
        <v>1</v>
      </c>
      <c r="CV99" s="84" t="b">
        <f t="shared" ref="CV99:CV130" si="221">IF(P99="-","-",ABS(AA100-AA99)&lt;P99*$CR$1)</f>
        <v>1</v>
      </c>
      <c r="CW99" t="b">
        <f t="shared" ref="CW99:CW130" si="222">IF(P99="-","-",ABS(BG100-BG99)&lt;P99*$CS$1)</f>
        <v>1</v>
      </c>
      <c r="CX99" t="b">
        <f t="shared" ref="CX99:CX130" si="223">IF(P99="-","-",ABS(BM100-BM99)&lt;P99*$CT$1)</f>
        <v>1</v>
      </c>
      <c r="CY99" t="b">
        <f t="shared" ref="CY99:CY130" si="224">IF(P99="-","-",ABS(AN100-AN99)&lt;P99*$CU$1)</f>
        <v>1</v>
      </c>
      <c r="CZ99" t="b">
        <f t="shared" ref="CZ99:CZ130" si="225">IF(P99="-","-",ABS(BA99-BA100)&lt;P99*$CV$1)</f>
        <v>1</v>
      </c>
      <c r="DA99" s="84">
        <f t="shared" ref="DA99:DA130" si="226">IFERROR(IF(AND(CQ99:CU99),0,1), 0)+IFERROR(IF(AND(CV99:CZ99),0,1),0)</f>
        <v>0</v>
      </c>
      <c r="DB99" t="b">
        <f t="shared" ref="DB99:DB130" si="227">AND(DA99&gt;0,CD99)</f>
        <v>0</v>
      </c>
    </row>
    <row r="100" spans="1:106">
      <c r="A100" s="9">
        <v>1045</v>
      </c>
      <c r="B100" s="3">
        <v>2</v>
      </c>
      <c r="C100" s="3" t="s">
        <v>1393</v>
      </c>
      <c r="D100" s="3" t="str">
        <f t="shared" si="174"/>
        <v>BM_1_35-1_dk_0064</v>
      </c>
      <c r="E100" s="3" t="str">
        <f t="shared" si="175"/>
        <v>0064</v>
      </c>
      <c r="F100" s="3">
        <v>127262.125</v>
      </c>
      <c r="G100" s="15">
        <v>413783.5</v>
      </c>
      <c r="H100" s="35" t="str">
        <f t="shared" si="176"/>
        <v>ja</v>
      </c>
      <c r="I100" s="42">
        <v>355</v>
      </c>
      <c r="J100" s="20" t="s">
        <v>370</v>
      </c>
      <c r="K100" s="21">
        <v>10000</v>
      </c>
      <c r="L100" s="28">
        <f t="shared" ref="L100:L131" si="228">L99</f>
        <v>1</v>
      </c>
      <c r="M100" s="28">
        <f t="shared" ref="M100:M131" si="229">M99</f>
        <v>1</v>
      </c>
      <c r="N100" s="56">
        <f t="shared" si="177"/>
        <v>10000</v>
      </c>
      <c r="O100" s="33">
        <f t="shared" ref="O100:O131" si="230">SQRT((F99-F100)^2+(G99-G100)^2)</f>
        <v>124.86220601126708</v>
      </c>
      <c r="P100" s="37">
        <f t="shared" si="178"/>
        <v>87.991172040156215</v>
      </c>
      <c r="Q100" s="9" t="s">
        <v>12</v>
      </c>
      <c r="R100" s="55" t="s">
        <v>12</v>
      </c>
      <c r="S100" s="55">
        <v>3.3820000000000001</v>
      </c>
      <c r="T100" s="55">
        <v>3.6520000000000001</v>
      </c>
      <c r="U100" s="55">
        <v>3.8980000000000001</v>
      </c>
      <c r="V100" s="3">
        <v>4.1059999999999999</v>
      </c>
      <c r="W100" s="3">
        <v>4.343</v>
      </c>
      <c r="X100" s="3" t="s">
        <v>12</v>
      </c>
      <c r="Y100" s="3">
        <v>4.8</v>
      </c>
      <c r="Z100" s="15" t="s">
        <v>12</v>
      </c>
      <c r="AA100" s="10">
        <f t="shared" si="179"/>
        <v>4.343</v>
      </c>
      <c r="AB100" s="9">
        <f t="shared" si="180"/>
        <v>0.44499999999999984</v>
      </c>
      <c r="AC100" s="10">
        <f t="shared" si="181"/>
        <v>0.45699999999999985</v>
      </c>
      <c r="AD100" s="9" t="s">
        <v>12</v>
      </c>
      <c r="AE100" s="55" t="s">
        <v>12</v>
      </c>
      <c r="AF100" s="55">
        <v>0.629</v>
      </c>
      <c r="AG100" s="55">
        <v>0.745</v>
      </c>
      <c r="AH100" s="55">
        <v>0.86799999999999999</v>
      </c>
      <c r="AI100" s="3">
        <v>0.98499999999999999</v>
      </c>
      <c r="AJ100" s="3">
        <v>1.1060000000000001</v>
      </c>
      <c r="AK100" s="3" t="s">
        <v>12</v>
      </c>
      <c r="AL100" s="3">
        <v>1.325</v>
      </c>
      <c r="AM100" s="15" t="s">
        <v>12</v>
      </c>
      <c r="AN100" s="10">
        <f t="shared" si="182"/>
        <v>1.1060000000000001</v>
      </c>
      <c r="AO100" s="9">
        <f t="shared" si="183"/>
        <v>0.2380000000000001</v>
      </c>
      <c r="AP100" s="10">
        <f t="shared" si="184"/>
        <v>0.21899999999999986</v>
      </c>
      <c r="AQ100" s="9" t="s">
        <v>12</v>
      </c>
      <c r="AR100" s="55" t="s">
        <v>12</v>
      </c>
      <c r="AS100" s="55">
        <v>2.7829999999999999</v>
      </c>
      <c r="AT100" s="55">
        <v>3.056</v>
      </c>
      <c r="AU100" s="55">
        <v>3.3079999999999998</v>
      </c>
      <c r="AV100" s="3">
        <v>3.5609999999999999</v>
      </c>
      <c r="AW100" s="3">
        <v>3.762</v>
      </c>
      <c r="AX100" s="3" t="s">
        <v>12</v>
      </c>
      <c r="AY100" s="3">
        <v>4.0910000000000002</v>
      </c>
      <c r="AZ100" s="15" t="s">
        <v>12</v>
      </c>
      <c r="BA100" s="10">
        <f t="shared" si="185"/>
        <v>3.762</v>
      </c>
      <c r="BB100" s="9">
        <f t="shared" si="186"/>
        <v>0.45400000000000018</v>
      </c>
      <c r="BC100" s="10">
        <f t="shared" si="187"/>
        <v>0.32900000000000018</v>
      </c>
      <c r="BD100" s="9">
        <v>4.782</v>
      </c>
      <c r="BE100" s="3">
        <v>5.5679999999999996</v>
      </c>
      <c r="BF100" s="15">
        <v>6.5039999999999996</v>
      </c>
      <c r="BG100" s="15">
        <f t="shared" si="188"/>
        <v>5.5679999999999996</v>
      </c>
      <c r="BH100" s="9">
        <f t="shared" si="189"/>
        <v>0.78599999999999959</v>
      </c>
      <c r="BI100" s="10">
        <f t="shared" si="190"/>
        <v>0.93599999999999994</v>
      </c>
      <c r="BJ100" s="9">
        <v>4.6890000000000001</v>
      </c>
      <c r="BK100" s="3">
        <v>5.4649999999999999</v>
      </c>
      <c r="BL100" s="15">
        <v>6.3929999999999998</v>
      </c>
      <c r="BM100" s="15">
        <f t="shared" si="191"/>
        <v>5.4649999999999999</v>
      </c>
      <c r="BN100" s="9">
        <f t="shared" si="192"/>
        <v>0.7759999999999998</v>
      </c>
      <c r="BO100" s="10">
        <f t="shared" si="193"/>
        <v>0.92799999999999994</v>
      </c>
      <c r="BP100">
        <f t="shared" si="194"/>
        <v>0</v>
      </c>
      <c r="BQ100" s="93">
        <f t="shared" si="195"/>
        <v>1.7662921348314604</v>
      </c>
      <c r="BR100" s="93">
        <f t="shared" si="196"/>
        <v>1.7438202247191013</v>
      </c>
      <c r="BS100" s="93" t="str">
        <f>VLOOKUP(C100,'Koppeling locatie - aslocatie'!$A$2:$C$8139,2,FALSE)</f>
        <v>bema241</v>
      </c>
      <c r="BT100" s="93">
        <f>VLOOKUP($BS100,aslocaties_v01!$C$3:$AA$500,MATCH($K$3/10,aslocaties_v01!$C$2:$X$2),FALSE)</f>
        <v>3.923</v>
      </c>
      <c r="BU100" s="93">
        <f>VLOOKUP(BS100,aslocaties_v01!$C$3:$AA$500,MATCH($K$3,aslocaties_v01!$C$2:$X$2),FALSE)</f>
        <v>4.3659999999999997</v>
      </c>
      <c r="BV100" s="93">
        <f>VLOOKUP(BS100,aslocaties_v01!$C$3:$AA$500,MATCH($K$3*10,aslocaties_v01!$C$2:$Y$2),FALSE)</f>
        <v>4.8209999999999997</v>
      </c>
      <c r="BW100" s="93">
        <f t="shared" si="197"/>
        <v>0.44299999999999962</v>
      </c>
      <c r="BX100" s="93">
        <f t="shared" si="198"/>
        <v>0.45500000000000007</v>
      </c>
      <c r="BY100" s="94">
        <f t="shared" si="199"/>
        <v>4.4943820224724318E-3</v>
      </c>
      <c r="BZ100" s="94">
        <f t="shared" si="200"/>
        <v>4.3763676148791397E-3</v>
      </c>
      <c r="CA100" s="94">
        <f t="shared" si="201"/>
        <v>2.4999999999999911E-2</v>
      </c>
      <c r="CB100">
        <f t="shared" si="202"/>
        <v>2.2999999999999687E-2</v>
      </c>
      <c r="CC100" s="58">
        <f t="shared" si="203"/>
        <v>2.0999999999999908E-2</v>
      </c>
      <c r="CD100" s="95" t="b">
        <f t="shared" si="204"/>
        <v>0</v>
      </c>
      <c r="CE100" s="96" t="b">
        <f t="shared" si="205"/>
        <v>1</v>
      </c>
      <c r="CF100" t="b">
        <f t="shared" si="206"/>
        <v>1</v>
      </c>
      <c r="CG100" t="b">
        <f t="shared" si="207"/>
        <v>1</v>
      </c>
      <c r="CH100" s="84" t="b">
        <f t="shared" si="208"/>
        <v>1</v>
      </c>
      <c r="CI100">
        <f t="shared" si="209"/>
        <v>1.1060000000000001</v>
      </c>
      <c r="CJ100" t="b">
        <f t="shared" si="210"/>
        <v>1</v>
      </c>
      <c r="CK100" t="b">
        <f t="shared" si="211"/>
        <v>1</v>
      </c>
      <c r="CL100" s="84" t="b">
        <f t="shared" ref="CL100:CL131" si="231">BA100&lt;AVERAGE(BA:BA)+2*STDEV(BA:BA)</f>
        <v>1</v>
      </c>
      <c r="CM100">
        <f t="shared" si="212"/>
        <v>3.762</v>
      </c>
      <c r="CN100" t="b">
        <f t="shared" si="213"/>
        <v>1</v>
      </c>
      <c r="CO100" s="84">
        <f t="shared" si="214"/>
        <v>5.0094834504023342E-2</v>
      </c>
      <c r="CP100" t="b">
        <f t="shared" si="215"/>
        <v>1</v>
      </c>
      <c r="CQ100" s="96" t="b">
        <f t="shared" si="216"/>
        <v>1</v>
      </c>
      <c r="CR100" t="b">
        <f t="shared" si="217"/>
        <v>1</v>
      </c>
      <c r="CS100" t="b">
        <f t="shared" si="218"/>
        <v>1</v>
      </c>
      <c r="CT100" t="b">
        <f t="shared" si="219"/>
        <v>1</v>
      </c>
      <c r="CU100" t="b">
        <f t="shared" si="220"/>
        <v>1</v>
      </c>
      <c r="CV100" s="84" t="b">
        <f t="shared" si="221"/>
        <v>1</v>
      </c>
      <c r="CW100" t="b">
        <f t="shared" si="222"/>
        <v>1</v>
      </c>
      <c r="CX100" t="b">
        <f t="shared" si="223"/>
        <v>1</v>
      </c>
      <c r="CY100" t="b">
        <f t="shared" si="224"/>
        <v>1</v>
      </c>
      <c r="CZ100" t="b">
        <f t="shared" si="225"/>
        <v>1</v>
      </c>
      <c r="DA100" s="84">
        <f t="shared" si="226"/>
        <v>0</v>
      </c>
      <c r="DB100" t="b">
        <f t="shared" si="227"/>
        <v>0</v>
      </c>
    </row>
    <row r="101" spans="1:106">
      <c r="A101" s="9">
        <v>1046</v>
      </c>
      <c r="B101" s="3">
        <v>2</v>
      </c>
      <c r="C101" s="3" t="s">
        <v>1394</v>
      </c>
      <c r="D101" s="3" t="str">
        <f t="shared" si="174"/>
        <v>BM_1_35-1_dk_0065</v>
      </c>
      <c r="E101" s="3" t="str">
        <f t="shared" si="175"/>
        <v>0065</v>
      </c>
      <c r="F101" s="3">
        <v>127174.836</v>
      </c>
      <c r="G101" s="15">
        <v>413772.40600000002</v>
      </c>
      <c r="H101" s="35" t="str">
        <f t="shared" si="176"/>
        <v>ja</v>
      </c>
      <c r="I101" s="42">
        <v>350</v>
      </c>
      <c r="J101" s="20" t="s">
        <v>370</v>
      </c>
      <c r="K101" s="21">
        <v>10000</v>
      </c>
      <c r="L101" s="28">
        <f t="shared" si="228"/>
        <v>1</v>
      </c>
      <c r="M101" s="28">
        <f t="shared" si="229"/>
        <v>1</v>
      </c>
      <c r="N101" s="56">
        <f t="shared" si="177"/>
        <v>10000</v>
      </c>
      <c r="O101" s="33">
        <f t="shared" si="230"/>
        <v>87.991172040156215</v>
      </c>
      <c r="P101" s="37">
        <f t="shared" si="178"/>
        <v>88.520691688439243</v>
      </c>
      <c r="Q101" s="9" t="s">
        <v>12</v>
      </c>
      <c r="R101" s="55" t="s">
        <v>12</v>
      </c>
      <c r="S101" s="55">
        <v>3.375</v>
      </c>
      <c r="T101" s="55">
        <v>3.645</v>
      </c>
      <c r="U101" s="55">
        <v>3.8919999999999999</v>
      </c>
      <c r="V101" s="3">
        <v>4.0999999999999996</v>
      </c>
      <c r="W101" s="3">
        <v>4.3369999999999997</v>
      </c>
      <c r="X101" s="3" t="s">
        <v>12</v>
      </c>
      <c r="Y101" s="3">
        <v>4.7949999999999999</v>
      </c>
      <c r="Z101" s="15" t="s">
        <v>12</v>
      </c>
      <c r="AA101" s="10">
        <f t="shared" si="179"/>
        <v>4.3369999999999997</v>
      </c>
      <c r="AB101" s="9">
        <f t="shared" si="180"/>
        <v>0.44499999999999984</v>
      </c>
      <c r="AC101" s="10">
        <f t="shared" si="181"/>
        <v>0.45800000000000018</v>
      </c>
      <c r="AD101" s="9" t="s">
        <v>12</v>
      </c>
      <c r="AE101" s="55" t="s">
        <v>12</v>
      </c>
      <c r="AF101" s="55">
        <v>0.627</v>
      </c>
      <c r="AG101" s="55">
        <v>0.74299999999999999</v>
      </c>
      <c r="AH101" s="55">
        <v>0.86699999999999999</v>
      </c>
      <c r="AI101" s="3">
        <v>0.98399999999999999</v>
      </c>
      <c r="AJ101" s="3">
        <v>1.1060000000000001</v>
      </c>
      <c r="AK101" s="3" t="s">
        <v>12</v>
      </c>
      <c r="AL101" s="3">
        <v>1.325</v>
      </c>
      <c r="AM101" s="15" t="s">
        <v>12</v>
      </c>
      <c r="AN101" s="10">
        <f t="shared" si="182"/>
        <v>1.1060000000000001</v>
      </c>
      <c r="AO101" s="9">
        <f t="shared" si="183"/>
        <v>0.2390000000000001</v>
      </c>
      <c r="AP101" s="10">
        <f t="shared" si="184"/>
        <v>0.21899999999999986</v>
      </c>
      <c r="AQ101" s="9" t="s">
        <v>12</v>
      </c>
      <c r="AR101" s="55" t="s">
        <v>12</v>
      </c>
      <c r="AS101" s="55">
        <v>2.778</v>
      </c>
      <c r="AT101" s="55">
        <v>3.052</v>
      </c>
      <c r="AU101" s="55">
        <v>3.3029999999999999</v>
      </c>
      <c r="AV101" s="3">
        <v>3.5579999999999998</v>
      </c>
      <c r="AW101" s="3">
        <v>3.758</v>
      </c>
      <c r="AX101" s="3" t="s">
        <v>12</v>
      </c>
      <c r="AY101" s="3">
        <v>4.0869999999999997</v>
      </c>
      <c r="AZ101" s="15" t="s">
        <v>12</v>
      </c>
      <c r="BA101" s="10">
        <f t="shared" si="185"/>
        <v>3.758</v>
      </c>
      <c r="BB101" s="9">
        <f t="shared" si="186"/>
        <v>0.45500000000000007</v>
      </c>
      <c r="BC101" s="10">
        <f t="shared" si="187"/>
        <v>0.32899999999999974</v>
      </c>
      <c r="BD101" s="9">
        <v>4.8499999999999996</v>
      </c>
      <c r="BE101" s="3">
        <v>5.65</v>
      </c>
      <c r="BF101" s="15">
        <v>6.6029999999999998</v>
      </c>
      <c r="BG101" s="15">
        <f t="shared" si="188"/>
        <v>5.65</v>
      </c>
      <c r="BH101" s="9">
        <f t="shared" si="189"/>
        <v>0.80000000000000071</v>
      </c>
      <c r="BI101" s="10">
        <f t="shared" si="190"/>
        <v>0.9529999999999994</v>
      </c>
      <c r="BJ101" s="9">
        <v>4.7720000000000002</v>
      </c>
      <c r="BK101" s="3">
        <v>5.5739999999999998</v>
      </c>
      <c r="BL101" s="15">
        <v>6.5359999999999996</v>
      </c>
      <c r="BM101" s="15">
        <f t="shared" si="191"/>
        <v>5.5739999999999998</v>
      </c>
      <c r="BN101" s="9">
        <f t="shared" si="192"/>
        <v>0.8019999999999996</v>
      </c>
      <c r="BO101" s="10">
        <f t="shared" si="193"/>
        <v>0.96199999999999974</v>
      </c>
      <c r="BP101">
        <f t="shared" si="194"/>
        <v>0</v>
      </c>
      <c r="BQ101" s="93">
        <f t="shared" si="195"/>
        <v>1.7977528089887662</v>
      </c>
      <c r="BR101" s="93">
        <f t="shared" si="196"/>
        <v>1.8022471910112356</v>
      </c>
      <c r="BS101" s="93" t="str">
        <f>VLOOKUP(C101,'Koppeling locatie - aslocatie'!$A$2:$C$8139,2,FALSE)</f>
        <v>bema241</v>
      </c>
      <c r="BT101" s="93">
        <f>VLOOKUP($BS101,aslocaties_v01!$C$3:$AA$500,MATCH($K$3/10,aslocaties_v01!$C$2:$X$2),FALSE)</f>
        <v>3.923</v>
      </c>
      <c r="BU101" s="93">
        <f>VLOOKUP(BS101,aslocaties_v01!$C$3:$AA$500,MATCH($K$3,aslocaties_v01!$C$2:$X$2),FALSE)</f>
        <v>4.3659999999999997</v>
      </c>
      <c r="BV101" s="93">
        <f>VLOOKUP(BS101,aslocaties_v01!$C$3:$AA$500,MATCH($K$3*10,aslocaties_v01!$C$2:$Y$2),FALSE)</f>
        <v>4.8209999999999997</v>
      </c>
      <c r="BW101" s="93">
        <f t="shared" si="197"/>
        <v>0.44299999999999962</v>
      </c>
      <c r="BX101" s="93">
        <f t="shared" si="198"/>
        <v>0.45500000000000007</v>
      </c>
      <c r="BY101" s="94">
        <f t="shared" si="199"/>
        <v>4.4943820224724318E-3</v>
      </c>
      <c r="BZ101" s="94">
        <f t="shared" si="200"/>
        <v>6.5502183406116465E-3</v>
      </c>
      <c r="CA101" s="94">
        <f t="shared" si="201"/>
        <v>3.1000000000000139E-2</v>
      </c>
      <c r="CB101">
        <f t="shared" si="202"/>
        <v>2.8999999999999915E-2</v>
      </c>
      <c r="CC101" s="58">
        <f t="shared" si="203"/>
        <v>2.5999999999999801E-2</v>
      </c>
      <c r="CD101" s="95" t="b">
        <f t="shared" si="204"/>
        <v>0</v>
      </c>
      <c r="CE101" s="96" t="b">
        <f t="shared" si="205"/>
        <v>1</v>
      </c>
      <c r="CF101" t="b">
        <f t="shared" si="206"/>
        <v>1</v>
      </c>
      <c r="CG101" t="b">
        <f t="shared" si="207"/>
        <v>1</v>
      </c>
      <c r="CH101" s="84" t="b">
        <f t="shared" si="208"/>
        <v>1</v>
      </c>
      <c r="CI101">
        <f t="shared" si="209"/>
        <v>1.1060000000000001</v>
      </c>
      <c r="CJ101" t="b">
        <f t="shared" si="210"/>
        <v>1</v>
      </c>
      <c r="CK101" t="b">
        <f t="shared" si="211"/>
        <v>1</v>
      </c>
      <c r="CL101" s="84" t="b">
        <f t="shared" si="231"/>
        <v>1</v>
      </c>
      <c r="CM101">
        <f t="shared" si="212"/>
        <v>3.758</v>
      </c>
      <c r="CN101" t="b">
        <f t="shared" si="213"/>
        <v>1</v>
      </c>
      <c r="CO101" s="84">
        <f t="shared" si="214"/>
        <v>5.0201532736857055E-2</v>
      </c>
      <c r="CP101" t="b">
        <f t="shared" si="215"/>
        <v>1</v>
      </c>
      <c r="CQ101" s="96" t="b">
        <f t="shared" si="216"/>
        <v>1</v>
      </c>
      <c r="CR101" t="b">
        <f t="shared" si="217"/>
        <v>1</v>
      </c>
      <c r="CS101" t="b">
        <f t="shared" si="218"/>
        <v>1</v>
      </c>
      <c r="CT101" t="b">
        <f t="shared" si="219"/>
        <v>1</v>
      </c>
      <c r="CU101" t="b">
        <f t="shared" si="220"/>
        <v>1</v>
      </c>
      <c r="CV101" s="84" t="b">
        <f t="shared" si="221"/>
        <v>1</v>
      </c>
      <c r="CW101" t="b">
        <f t="shared" si="222"/>
        <v>0</v>
      </c>
      <c r="CX101" t="b">
        <f t="shared" si="223"/>
        <v>1</v>
      </c>
      <c r="CY101" t="b">
        <f t="shared" si="224"/>
        <v>1</v>
      </c>
      <c r="CZ101" t="b">
        <f t="shared" si="225"/>
        <v>1</v>
      </c>
      <c r="DA101" s="84">
        <f t="shared" si="226"/>
        <v>1</v>
      </c>
      <c r="DB101" t="b">
        <f t="shared" si="227"/>
        <v>0</v>
      </c>
    </row>
    <row r="102" spans="1:106">
      <c r="A102" s="9">
        <v>1047</v>
      </c>
      <c r="B102" s="3">
        <v>2</v>
      </c>
      <c r="C102" s="3" t="s">
        <v>1395</v>
      </c>
      <c r="D102" s="3" t="str">
        <f t="shared" si="174"/>
        <v>BM_1_35-1_dk_0066</v>
      </c>
      <c r="E102" s="3" t="str">
        <f t="shared" si="175"/>
        <v>0066</v>
      </c>
      <c r="F102" s="3">
        <v>127087.375</v>
      </c>
      <c r="G102" s="15">
        <v>413758.75</v>
      </c>
      <c r="H102" s="35" t="str">
        <f t="shared" si="176"/>
        <v>ja</v>
      </c>
      <c r="I102" s="42">
        <v>350</v>
      </c>
      <c r="J102" s="20" t="s">
        <v>370</v>
      </c>
      <c r="K102" s="21">
        <v>10000</v>
      </c>
      <c r="L102" s="28">
        <f t="shared" si="228"/>
        <v>1</v>
      </c>
      <c r="M102" s="28">
        <f t="shared" si="229"/>
        <v>1</v>
      </c>
      <c r="N102" s="56">
        <f t="shared" si="177"/>
        <v>10000</v>
      </c>
      <c r="O102" s="33">
        <f t="shared" si="230"/>
        <v>88.520691688439243</v>
      </c>
      <c r="P102" s="37">
        <f t="shared" si="178"/>
        <v>88.930410063155776</v>
      </c>
      <c r="Q102" s="9" t="s">
        <v>12</v>
      </c>
      <c r="R102" s="55" t="s">
        <v>12</v>
      </c>
      <c r="S102" s="55">
        <v>3.3690000000000002</v>
      </c>
      <c r="T102" s="55">
        <v>3.6389999999999998</v>
      </c>
      <c r="U102" s="55">
        <v>3.8860000000000001</v>
      </c>
      <c r="V102" s="3">
        <v>4.0940000000000003</v>
      </c>
      <c r="W102" s="3">
        <v>4.33</v>
      </c>
      <c r="X102" s="3" t="s">
        <v>12</v>
      </c>
      <c r="Y102" s="3">
        <v>4.7880000000000003</v>
      </c>
      <c r="Z102" s="15" t="s">
        <v>12</v>
      </c>
      <c r="AA102" s="10">
        <f t="shared" si="179"/>
        <v>4.33</v>
      </c>
      <c r="AB102" s="9">
        <f t="shared" si="180"/>
        <v>0.44399999999999995</v>
      </c>
      <c r="AC102" s="10">
        <f t="shared" si="181"/>
        <v>0.45800000000000018</v>
      </c>
      <c r="AD102" s="9" t="s">
        <v>12</v>
      </c>
      <c r="AE102" s="55" t="s">
        <v>12</v>
      </c>
      <c r="AF102" s="55">
        <v>0.57999999999999996</v>
      </c>
      <c r="AG102" s="55">
        <v>0.69099999999999995</v>
      </c>
      <c r="AH102" s="55">
        <v>0.80900000000000005</v>
      </c>
      <c r="AI102" s="3">
        <v>0.92200000000000004</v>
      </c>
      <c r="AJ102" s="3">
        <v>1.0389999999999999</v>
      </c>
      <c r="AK102" s="3" t="s">
        <v>12</v>
      </c>
      <c r="AL102" s="3">
        <v>1.2450000000000001</v>
      </c>
      <c r="AM102" s="15" t="s">
        <v>12</v>
      </c>
      <c r="AN102" s="10">
        <f t="shared" si="182"/>
        <v>1.0389999999999999</v>
      </c>
      <c r="AO102" s="9">
        <f t="shared" si="183"/>
        <v>0.22999999999999987</v>
      </c>
      <c r="AP102" s="10">
        <f t="shared" si="184"/>
        <v>0.20600000000000018</v>
      </c>
      <c r="AQ102" s="9" t="s">
        <v>12</v>
      </c>
      <c r="AR102" s="55" t="s">
        <v>12</v>
      </c>
      <c r="AS102" s="55">
        <v>2.6070000000000002</v>
      </c>
      <c r="AT102" s="55">
        <v>2.8690000000000002</v>
      </c>
      <c r="AU102" s="55">
        <v>3.1080000000000001</v>
      </c>
      <c r="AV102" s="3">
        <v>3.3559999999999999</v>
      </c>
      <c r="AW102" s="3">
        <v>3.5449999999999999</v>
      </c>
      <c r="AX102" s="3" t="s">
        <v>12</v>
      </c>
      <c r="AY102" s="3">
        <v>3.8490000000000002</v>
      </c>
      <c r="AZ102" s="15" t="s">
        <v>12</v>
      </c>
      <c r="BA102" s="10">
        <f t="shared" si="185"/>
        <v>3.5449999999999999</v>
      </c>
      <c r="BB102" s="9">
        <f t="shared" si="186"/>
        <v>0.43699999999999983</v>
      </c>
      <c r="BC102" s="10">
        <f t="shared" si="187"/>
        <v>0.30400000000000027</v>
      </c>
      <c r="BD102" s="9">
        <v>4.702</v>
      </c>
      <c r="BE102" s="3">
        <v>5.4530000000000003</v>
      </c>
      <c r="BF102" s="15">
        <v>6.3520000000000003</v>
      </c>
      <c r="BG102" s="15">
        <f t="shared" si="188"/>
        <v>5.4530000000000003</v>
      </c>
      <c r="BH102" s="9">
        <f t="shared" si="189"/>
        <v>0.75100000000000033</v>
      </c>
      <c r="BI102" s="10">
        <f t="shared" si="190"/>
        <v>0.89900000000000002</v>
      </c>
      <c r="BJ102" s="9">
        <v>4.6580000000000004</v>
      </c>
      <c r="BK102" s="3">
        <v>5.4240000000000004</v>
      </c>
      <c r="BL102" s="15">
        <v>6.3479999999999999</v>
      </c>
      <c r="BM102" s="15">
        <f t="shared" si="191"/>
        <v>5.4240000000000004</v>
      </c>
      <c r="BN102" s="9">
        <f t="shared" si="192"/>
        <v>0.76600000000000001</v>
      </c>
      <c r="BO102" s="10">
        <f t="shared" si="193"/>
        <v>0.92399999999999949</v>
      </c>
      <c r="BP102">
        <f t="shared" si="194"/>
        <v>0</v>
      </c>
      <c r="BQ102" s="93">
        <f t="shared" si="195"/>
        <v>1.6914414414414425</v>
      </c>
      <c r="BR102" s="93">
        <f t="shared" si="196"/>
        <v>1.7252252252252254</v>
      </c>
      <c r="BS102" s="93" t="str">
        <f>VLOOKUP(C102,'Koppeling locatie - aslocatie'!$A$2:$C$8139,2,FALSE)</f>
        <v>bema241</v>
      </c>
      <c r="BT102" s="93">
        <f>VLOOKUP($BS102,aslocaties_v01!$C$3:$AA$500,MATCH($K$3/10,aslocaties_v01!$C$2:$X$2),FALSE)</f>
        <v>3.923</v>
      </c>
      <c r="BU102" s="93">
        <f>VLOOKUP(BS102,aslocaties_v01!$C$3:$AA$500,MATCH($K$3,aslocaties_v01!$C$2:$X$2),FALSE)</f>
        <v>4.3659999999999997</v>
      </c>
      <c r="BV102" s="93">
        <f>VLOOKUP(BS102,aslocaties_v01!$C$3:$AA$500,MATCH($K$3*10,aslocaties_v01!$C$2:$Y$2),FALSE)</f>
        <v>4.8209999999999997</v>
      </c>
      <c r="BW102" s="93">
        <f t="shared" si="197"/>
        <v>0.44299999999999962</v>
      </c>
      <c r="BX102" s="93">
        <f t="shared" si="198"/>
        <v>0.45500000000000007</v>
      </c>
      <c r="BY102" s="94">
        <f t="shared" si="199"/>
        <v>2.2522522522530064E-3</v>
      </c>
      <c r="BZ102" s="94">
        <f t="shared" si="200"/>
        <v>6.5502183406116465E-3</v>
      </c>
      <c r="CA102" s="94">
        <f t="shared" si="201"/>
        <v>3.6999999999999922E-2</v>
      </c>
      <c r="CB102">
        <f t="shared" si="202"/>
        <v>3.5999999999999588E-2</v>
      </c>
      <c r="CC102" s="58">
        <f t="shared" si="203"/>
        <v>3.2999999999999474E-2</v>
      </c>
      <c r="CD102" s="95" t="b">
        <f t="shared" si="204"/>
        <v>0</v>
      </c>
      <c r="CE102" s="96" t="b">
        <f t="shared" si="205"/>
        <v>1</v>
      </c>
      <c r="CF102" t="b">
        <f t="shared" si="206"/>
        <v>1</v>
      </c>
      <c r="CG102" t="b">
        <f t="shared" si="207"/>
        <v>1</v>
      </c>
      <c r="CH102" s="84" t="b">
        <f t="shared" si="208"/>
        <v>1</v>
      </c>
      <c r="CI102">
        <f t="shared" si="209"/>
        <v>1.0389999999999999</v>
      </c>
      <c r="CJ102" t="b">
        <f t="shared" si="210"/>
        <v>1</v>
      </c>
      <c r="CK102" t="b">
        <f t="shared" si="211"/>
        <v>1</v>
      </c>
      <c r="CL102" s="84" t="b">
        <f t="shared" si="231"/>
        <v>1</v>
      </c>
      <c r="CM102">
        <f t="shared" si="212"/>
        <v>3.5449999999999999</v>
      </c>
      <c r="CN102" t="b">
        <f t="shared" si="213"/>
        <v>1</v>
      </c>
      <c r="CO102" s="84">
        <f t="shared" si="214"/>
        <v>5.2997876667360895E-2</v>
      </c>
      <c r="CP102" t="b">
        <f t="shared" si="215"/>
        <v>1</v>
      </c>
      <c r="CQ102" s="96" t="b">
        <f t="shared" si="216"/>
        <v>1</v>
      </c>
      <c r="CR102" t="b">
        <f t="shared" si="217"/>
        <v>0</v>
      </c>
      <c r="CS102" t="b">
        <f t="shared" si="218"/>
        <v>1</v>
      </c>
      <c r="CT102" t="b">
        <f t="shared" si="219"/>
        <v>1</v>
      </c>
      <c r="CU102" t="b">
        <f t="shared" si="220"/>
        <v>1</v>
      </c>
      <c r="CV102" s="84" t="b">
        <f t="shared" si="221"/>
        <v>1</v>
      </c>
      <c r="CW102" t="b">
        <f t="shared" si="222"/>
        <v>1</v>
      </c>
      <c r="CX102" t="b">
        <f t="shared" si="223"/>
        <v>1</v>
      </c>
      <c r="CY102" t="b">
        <f t="shared" si="224"/>
        <v>1</v>
      </c>
      <c r="CZ102" t="b">
        <f t="shared" si="225"/>
        <v>1</v>
      </c>
      <c r="DA102" s="84">
        <f t="shared" si="226"/>
        <v>1</v>
      </c>
      <c r="DB102" t="b">
        <f t="shared" si="227"/>
        <v>0</v>
      </c>
    </row>
    <row r="103" spans="1:106">
      <c r="A103" s="9">
        <v>1048</v>
      </c>
      <c r="B103" s="3">
        <v>2</v>
      </c>
      <c r="C103" s="3" t="s">
        <v>1396</v>
      </c>
      <c r="D103" s="3" t="str">
        <f t="shared" si="174"/>
        <v>BM_1_35-1_dk_0067</v>
      </c>
      <c r="E103" s="3" t="str">
        <f t="shared" si="175"/>
        <v>0067</v>
      </c>
      <c r="F103" s="3">
        <v>126999.82799999999</v>
      </c>
      <c r="G103" s="15">
        <v>413743.125</v>
      </c>
      <c r="H103" s="35" t="str">
        <f t="shared" si="176"/>
        <v>ja</v>
      </c>
      <c r="I103" s="42">
        <v>350</v>
      </c>
      <c r="J103" s="20" t="s">
        <v>370</v>
      </c>
      <c r="K103" s="21">
        <v>10000</v>
      </c>
      <c r="L103" s="28">
        <f t="shared" si="228"/>
        <v>1</v>
      </c>
      <c r="M103" s="28">
        <f t="shared" si="229"/>
        <v>1</v>
      </c>
      <c r="N103" s="56">
        <f t="shared" si="177"/>
        <v>10000</v>
      </c>
      <c r="O103" s="33">
        <f t="shared" si="230"/>
        <v>88.930410063155776</v>
      </c>
      <c r="P103" s="37">
        <f t="shared" si="178"/>
        <v>124.95027082002485</v>
      </c>
      <c r="Q103" s="9" t="s">
        <v>12</v>
      </c>
      <c r="R103" s="55" t="s">
        <v>12</v>
      </c>
      <c r="S103" s="55">
        <v>3.3639999999999999</v>
      </c>
      <c r="T103" s="55">
        <v>3.6339999999999999</v>
      </c>
      <c r="U103" s="55">
        <v>3.8809999999999998</v>
      </c>
      <c r="V103" s="3">
        <v>4.09</v>
      </c>
      <c r="W103" s="3">
        <v>4.3250000000000002</v>
      </c>
      <c r="X103" s="3" t="s">
        <v>12</v>
      </c>
      <c r="Y103" s="3">
        <v>4.7830000000000004</v>
      </c>
      <c r="Z103" s="15" t="s">
        <v>12</v>
      </c>
      <c r="AA103" s="10">
        <f t="shared" si="179"/>
        <v>4.3250000000000002</v>
      </c>
      <c r="AB103" s="9">
        <f t="shared" si="180"/>
        <v>0.44400000000000039</v>
      </c>
      <c r="AC103" s="10">
        <f t="shared" si="181"/>
        <v>0.45800000000000018</v>
      </c>
      <c r="AD103" s="9" t="s">
        <v>12</v>
      </c>
      <c r="AE103" s="55" t="s">
        <v>12</v>
      </c>
      <c r="AF103" s="55">
        <v>0.57899999999999996</v>
      </c>
      <c r="AG103" s="55">
        <v>0.68899999999999995</v>
      </c>
      <c r="AH103" s="55">
        <v>0.80600000000000005</v>
      </c>
      <c r="AI103" s="3">
        <v>0.91900000000000004</v>
      </c>
      <c r="AJ103" s="3">
        <v>1.036</v>
      </c>
      <c r="AK103" s="3" t="s">
        <v>12</v>
      </c>
      <c r="AL103" s="3">
        <v>1.2430000000000001</v>
      </c>
      <c r="AM103" s="15" t="s">
        <v>12</v>
      </c>
      <c r="AN103" s="10">
        <f t="shared" si="182"/>
        <v>1.036</v>
      </c>
      <c r="AO103" s="9">
        <f t="shared" si="183"/>
        <v>0.22999999999999998</v>
      </c>
      <c r="AP103" s="10">
        <f t="shared" si="184"/>
        <v>0.20700000000000007</v>
      </c>
      <c r="AQ103" s="9" t="s">
        <v>12</v>
      </c>
      <c r="AR103" s="55" t="s">
        <v>12</v>
      </c>
      <c r="AS103" s="55">
        <v>2.6059999999999999</v>
      </c>
      <c r="AT103" s="55">
        <v>2.867</v>
      </c>
      <c r="AU103" s="55">
        <v>3.1059999999999999</v>
      </c>
      <c r="AV103" s="3">
        <v>3.3530000000000002</v>
      </c>
      <c r="AW103" s="3">
        <v>3.5430000000000001</v>
      </c>
      <c r="AX103" s="3" t="s">
        <v>12</v>
      </c>
      <c r="AY103" s="3">
        <v>3.8490000000000002</v>
      </c>
      <c r="AZ103" s="15" t="s">
        <v>12</v>
      </c>
      <c r="BA103" s="10">
        <f t="shared" si="185"/>
        <v>3.5430000000000001</v>
      </c>
      <c r="BB103" s="9">
        <f t="shared" si="186"/>
        <v>0.43700000000000028</v>
      </c>
      <c r="BC103" s="10">
        <f t="shared" si="187"/>
        <v>0.30600000000000005</v>
      </c>
      <c r="BD103" s="9">
        <v>4.6980000000000004</v>
      </c>
      <c r="BE103" s="3">
        <v>5.45</v>
      </c>
      <c r="BF103" s="15">
        <v>6.35</v>
      </c>
      <c r="BG103" s="15">
        <f t="shared" si="188"/>
        <v>5.45</v>
      </c>
      <c r="BH103" s="9">
        <f t="shared" si="189"/>
        <v>0.75199999999999978</v>
      </c>
      <c r="BI103" s="10">
        <f t="shared" si="190"/>
        <v>0.89999999999999947</v>
      </c>
      <c r="BJ103" s="9">
        <v>4.6529999999999996</v>
      </c>
      <c r="BK103" s="3">
        <v>5.4210000000000003</v>
      </c>
      <c r="BL103" s="15">
        <v>6.3460000000000001</v>
      </c>
      <c r="BM103" s="15">
        <f t="shared" si="191"/>
        <v>5.4210000000000003</v>
      </c>
      <c r="BN103" s="9">
        <f t="shared" si="192"/>
        <v>0.76800000000000068</v>
      </c>
      <c r="BO103" s="10">
        <f t="shared" si="193"/>
        <v>0.92499999999999982</v>
      </c>
      <c r="BP103">
        <f t="shared" si="194"/>
        <v>0</v>
      </c>
      <c r="BQ103" s="93">
        <f t="shared" si="195"/>
        <v>1.6936936936936917</v>
      </c>
      <c r="BR103" s="93">
        <f t="shared" si="196"/>
        <v>1.7297297297297298</v>
      </c>
      <c r="BS103" s="93" t="str">
        <f>VLOOKUP(C103,'Koppeling locatie - aslocatie'!$A$2:$C$8139,2,FALSE)</f>
        <v>bema241</v>
      </c>
      <c r="BT103" s="93">
        <f>VLOOKUP($BS103,aslocaties_v01!$C$3:$AA$500,MATCH($K$3/10,aslocaties_v01!$C$2:$X$2),FALSE)</f>
        <v>3.923</v>
      </c>
      <c r="BU103" s="93">
        <f>VLOOKUP(BS103,aslocaties_v01!$C$3:$AA$500,MATCH($K$3,aslocaties_v01!$C$2:$X$2),FALSE)</f>
        <v>4.3659999999999997</v>
      </c>
      <c r="BV103" s="93">
        <f>VLOOKUP(BS103,aslocaties_v01!$C$3:$AA$500,MATCH($K$3*10,aslocaties_v01!$C$2:$Y$2),FALSE)</f>
        <v>4.8209999999999997</v>
      </c>
      <c r="BW103" s="93">
        <f t="shared" si="197"/>
        <v>0.44299999999999962</v>
      </c>
      <c r="BX103" s="93">
        <f t="shared" si="198"/>
        <v>0.45500000000000007</v>
      </c>
      <c r="BY103" s="94">
        <f t="shared" si="199"/>
        <v>2.2522522522540056E-3</v>
      </c>
      <c r="BZ103" s="94">
        <f t="shared" si="200"/>
        <v>6.5502183406116465E-3</v>
      </c>
      <c r="CA103" s="94">
        <f t="shared" si="201"/>
        <v>4.2000000000000259E-2</v>
      </c>
      <c r="CB103">
        <f t="shared" si="202"/>
        <v>4.0999999999999481E-2</v>
      </c>
      <c r="CC103" s="58">
        <f t="shared" si="203"/>
        <v>3.7999999999999368E-2</v>
      </c>
      <c r="CD103" s="95" t="b">
        <f t="shared" si="204"/>
        <v>0</v>
      </c>
      <c r="CE103" s="96" t="b">
        <f t="shared" si="205"/>
        <v>1</v>
      </c>
      <c r="CF103" t="b">
        <f t="shared" si="206"/>
        <v>1</v>
      </c>
      <c r="CG103" t="b">
        <f t="shared" si="207"/>
        <v>1</v>
      </c>
      <c r="CH103" s="84" t="b">
        <f t="shared" si="208"/>
        <v>1</v>
      </c>
      <c r="CI103">
        <f t="shared" si="209"/>
        <v>1.036</v>
      </c>
      <c r="CJ103" t="b">
        <f t="shared" si="210"/>
        <v>1</v>
      </c>
      <c r="CK103" t="b">
        <f t="shared" si="211"/>
        <v>1</v>
      </c>
      <c r="CL103" s="84" t="b">
        <f t="shared" si="231"/>
        <v>1</v>
      </c>
      <c r="CM103">
        <f t="shared" si="212"/>
        <v>3.5430000000000001</v>
      </c>
      <c r="CN103" t="b">
        <f t="shared" si="213"/>
        <v>1</v>
      </c>
      <c r="CO103" s="84">
        <f t="shared" si="214"/>
        <v>5.2904529011905108E-2</v>
      </c>
      <c r="CP103" t="b">
        <f t="shared" si="215"/>
        <v>1</v>
      </c>
      <c r="CQ103" s="96" t="b">
        <f t="shared" si="216"/>
        <v>1</v>
      </c>
      <c r="CR103" t="b">
        <f t="shared" si="217"/>
        <v>1</v>
      </c>
      <c r="CS103" t="b">
        <f t="shared" si="218"/>
        <v>1</v>
      </c>
      <c r="CT103" t="b">
        <f t="shared" si="219"/>
        <v>1</v>
      </c>
      <c r="CU103" t="b">
        <f t="shared" si="220"/>
        <v>1</v>
      </c>
      <c r="CV103" s="84" t="b">
        <f t="shared" si="221"/>
        <v>1</v>
      </c>
      <c r="CW103" t="b">
        <f t="shared" si="222"/>
        <v>1</v>
      </c>
      <c r="CX103" t="b">
        <f t="shared" si="223"/>
        <v>1</v>
      </c>
      <c r="CY103" t="b">
        <f t="shared" si="224"/>
        <v>1</v>
      </c>
      <c r="CZ103" t="b">
        <f t="shared" si="225"/>
        <v>1</v>
      </c>
      <c r="DA103" s="84">
        <f t="shared" si="226"/>
        <v>0</v>
      </c>
      <c r="DB103" t="b">
        <f t="shared" si="227"/>
        <v>0</v>
      </c>
    </row>
    <row r="104" spans="1:106">
      <c r="A104" s="9">
        <v>1049</v>
      </c>
      <c r="B104" s="3">
        <v>2</v>
      </c>
      <c r="C104" s="3" t="s">
        <v>1397</v>
      </c>
      <c r="D104" s="3" t="str">
        <f t="shared" si="174"/>
        <v>BM_1_35-1_dk_0068</v>
      </c>
      <c r="E104" s="3" t="str">
        <f t="shared" si="175"/>
        <v>0068</v>
      </c>
      <c r="F104" s="3">
        <v>126875.031</v>
      </c>
      <c r="G104" s="15">
        <v>413736.93800000002</v>
      </c>
      <c r="H104" s="35" t="str">
        <f t="shared" si="176"/>
        <v>ja</v>
      </c>
      <c r="I104" s="42">
        <v>350</v>
      </c>
      <c r="J104" s="20" t="s">
        <v>370</v>
      </c>
      <c r="K104" s="21">
        <v>10000</v>
      </c>
      <c r="L104" s="28">
        <f t="shared" si="228"/>
        <v>1</v>
      </c>
      <c r="M104" s="28">
        <f t="shared" si="229"/>
        <v>1</v>
      </c>
      <c r="N104" s="56">
        <f t="shared" si="177"/>
        <v>10000</v>
      </c>
      <c r="O104" s="33">
        <f t="shared" si="230"/>
        <v>124.95027082002485</v>
      </c>
      <c r="P104" s="37">
        <f t="shared" si="178"/>
        <v>89.662448845666518</v>
      </c>
      <c r="Q104" s="9" t="s">
        <v>12</v>
      </c>
      <c r="R104" s="55" t="s">
        <v>12</v>
      </c>
      <c r="S104" s="55">
        <v>3.359</v>
      </c>
      <c r="T104" s="55">
        <v>3.6280000000000001</v>
      </c>
      <c r="U104" s="55">
        <v>3.8730000000000002</v>
      </c>
      <c r="V104" s="3">
        <v>4.0810000000000004</v>
      </c>
      <c r="W104" s="3">
        <v>4.319</v>
      </c>
      <c r="X104" s="3" t="s">
        <v>12</v>
      </c>
      <c r="Y104" s="3">
        <v>4.7770000000000001</v>
      </c>
      <c r="Z104" s="15" t="s">
        <v>12</v>
      </c>
      <c r="AA104" s="10">
        <f t="shared" si="179"/>
        <v>4.319</v>
      </c>
      <c r="AB104" s="9">
        <f t="shared" si="180"/>
        <v>0.44599999999999973</v>
      </c>
      <c r="AC104" s="10">
        <f t="shared" si="181"/>
        <v>0.45800000000000018</v>
      </c>
      <c r="AD104" s="9" t="s">
        <v>12</v>
      </c>
      <c r="AE104" s="55" t="s">
        <v>12</v>
      </c>
      <c r="AF104" s="55">
        <v>0.56999999999999995</v>
      </c>
      <c r="AG104" s="55">
        <v>0.68</v>
      </c>
      <c r="AH104" s="55">
        <v>0.79800000000000004</v>
      </c>
      <c r="AI104" s="3">
        <v>0.91100000000000003</v>
      </c>
      <c r="AJ104" s="3">
        <v>1.028</v>
      </c>
      <c r="AK104" s="3" t="s">
        <v>12</v>
      </c>
      <c r="AL104" s="3">
        <v>1.234</v>
      </c>
      <c r="AM104" s="15" t="s">
        <v>12</v>
      </c>
      <c r="AN104" s="10">
        <f t="shared" si="182"/>
        <v>1.028</v>
      </c>
      <c r="AO104" s="9">
        <f t="shared" si="183"/>
        <v>0.22999999999999998</v>
      </c>
      <c r="AP104" s="10">
        <f t="shared" si="184"/>
        <v>0.20599999999999996</v>
      </c>
      <c r="AQ104" s="9" t="s">
        <v>12</v>
      </c>
      <c r="AR104" s="55" t="s">
        <v>12</v>
      </c>
      <c r="AS104" s="55">
        <v>2.5790000000000002</v>
      </c>
      <c r="AT104" s="55">
        <v>2.8439999999999999</v>
      </c>
      <c r="AU104" s="55">
        <v>3.09</v>
      </c>
      <c r="AV104" s="3">
        <v>3.339</v>
      </c>
      <c r="AW104" s="3">
        <v>3.532</v>
      </c>
      <c r="AX104" s="3" t="s">
        <v>12</v>
      </c>
      <c r="AY104" s="3">
        <v>3.839</v>
      </c>
      <c r="AZ104" s="15" t="s">
        <v>12</v>
      </c>
      <c r="BA104" s="10">
        <f t="shared" si="185"/>
        <v>3.532</v>
      </c>
      <c r="BB104" s="9">
        <f t="shared" si="186"/>
        <v>0.44200000000000017</v>
      </c>
      <c r="BC104" s="10">
        <f t="shared" si="187"/>
        <v>0.30699999999999994</v>
      </c>
      <c r="BD104" s="9">
        <v>4.6879999999999997</v>
      </c>
      <c r="BE104" s="3">
        <v>5.4370000000000003</v>
      </c>
      <c r="BF104" s="15">
        <v>6.3330000000000002</v>
      </c>
      <c r="BG104" s="15">
        <f t="shared" si="188"/>
        <v>5.4370000000000003</v>
      </c>
      <c r="BH104" s="9">
        <f t="shared" si="189"/>
        <v>0.74900000000000055</v>
      </c>
      <c r="BI104" s="10">
        <f t="shared" si="190"/>
        <v>0.89599999999999991</v>
      </c>
      <c r="BJ104" s="9">
        <v>4.6449999999999996</v>
      </c>
      <c r="BK104" s="3">
        <v>5.4080000000000004</v>
      </c>
      <c r="BL104" s="15">
        <v>6.3289999999999997</v>
      </c>
      <c r="BM104" s="15">
        <f t="shared" si="191"/>
        <v>5.4080000000000004</v>
      </c>
      <c r="BN104" s="9">
        <f t="shared" si="192"/>
        <v>0.76300000000000079</v>
      </c>
      <c r="BO104" s="10">
        <f t="shared" si="193"/>
        <v>0.92099999999999937</v>
      </c>
      <c r="BP104">
        <f t="shared" si="194"/>
        <v>0</v>
      </c>
      <c r="BQ104" s="93">
        <f t="shared" si="195"/>
        <v>1.6793721973094193</v>
      </c>
      <c r="BR104" s="93">
        <f t="shared" si="196"/>
        <v>1.7107623318385679</v>
      </c>
      <c r="BS104" s="93" t="str">
        <f>VLOOKUP(C104,'Koppeling locatie - aslocatie'!$A$2:$C$8139,2,FALSE)</f>
        <v>bema241</v>
      </c>
      <c r="BT104" s="93">
        <f>VLOOKUP($BS104,aslocaties_v01!$C$3:$AA$500,MATCH($K$3/10,aslocaties_v01!$C$2:$X$2),FALSE)</f>
        <v>3.923</v>
      </c>
      <c r="BU104" s="93">
        <f>VLOOKUP(BS104,aslocaties_v01!$C$3:$AA$500,MATCH($K$3,aslocaties_v01!$C$2:$X$2),FALSE)</f>
        <v>4.3659999999999997</v>
      </c>
      <c r="BV104" s="93">
        <f>VLOOKUP(BS104,aslocaties_v01!$C$3:$AA$500,MATCH($K$3*10,aslocaties_v01!$C$2:$Y$2),FALSE)</f>
        <v>4.8209999999999997</v>
      </c>
      <c r="BW104" s="93">
        <f t="shared" si="197"/>
        <v>0.44299999999999962</v>
      </c>
      <c r="BX104" s="93">
        <f t="shared" si="198"/>
        <v>0.45500000000000007</v>
      </c>
      <c r="BY104" s="94">
        <f t="shared" si="199"/>
        <v>6.7264573991033805E-3</v>
      </c>
      <c r="BZ104" s="94">
        <f t="shared" si="200"/>
        <v>6.5502183406116465E-3</v>
      </c>
      <c r="CA104" s="94">
        <f t="shared" si="201"/>
        <v>4.9999999999999822E-2</v>
      </c>
      <c r="CB104">
        <f t="shared" si="202"/>
        <v>4.6999999999999709E-2</v>
      </c>
      <c r="CC104" s="58">
        <f t="shared" si="203"/>
        <v>4.3999999999999595E-2</v>
      </c>
      <c r="CD104" s="95" t="b">
        <f t="shared" si="204"/>
        <v>0</v>
      </c>
      <c r="CE104" s="96" t="b">
        <f t="shared" si="205"/>
        <v>1</v>
      </c>
      <c r="CF104" t="b">
        <f t="shared" si="206"/>
        <v>1</v>
      </c>
      <c r="CG104" t="b">
        <f t="shared" si="207"/>
        <v>1</v>
      </c>
      <c r="CH104" s="84" t="b">
        <f t="shared" si="208"/>
        <v>1</v>
      </c>
      <c r="CI104">
        <f t="shared" si="209"/>
        <v>1.028</v>
      </c>
      <c r="CJ104" t="b">
        <f t="shared" si="210"/>
        <v>1</v>
      </c>
      <c r="CK104" t="b">
        <f t="shared" si="211"/>
        <v>1</v>
      </c>
      <c r="CL104" s="84" t="b">
        <f t="shared" si="231"/>
        <v>1</v>
      </c>
      <c r="CM104">
        <f t="shared" si="212"/>
        <v>3.532</v>
      </c>
      <c r="CN104" t="b">
        <f t="shared" si="213"/>
        <v>1</v>
      </c>
      <c r="CO104" s="84">
        <f t="shared" si="214"/>
        <v>5.2823494285410513E-2</v>
      </c>
      <c r="CP104" t="b">
        <f t="shared" si="215"/>
        <v>1</v>
      </c>
      <c r="CQ104" s="96" t="b">
        <f t="shared" si="216"/>
        <v>1</v>
      </c>
      <c r="CR104" t="b">
        <f t="shared" si="217"/>
        <v>1</v>
      </c>
      <c r="CS104" t="b">
        <f t="shared" si="218"/>
        <v>1</v>
      </c>
      <c r="CT104" t="b">
        <f t="shared" si="219"/>
        <v>1</v>
      </c>
      <c r="CU104" t="b">
        <f t="shared" si="220"/>
        <v>1</v>
      </c>
      <c r="CV104" s="84" t="b">
        <f t="shared" si="221"/>
        <v>1</v>
      </c>
      <c r="CW104" t="b">
        <f t="shared" si="222"/>
        <v>1</v>
      </c>
      <c r="CX104" t="b">
        <f t="shared" si="223"/>
        <v>1</v>
      </c>
      <c r="CY104" t="b">
        <f t="shared" si="224"/>
        <v>1</v>
      </c>
      <c r="CZ104" t="b">
        <f t="shared" si="225"/>
        <v>1</v>
      </c>
      <c r="DA104" s="84">
        <f t="shared" si="226"/>
        <v>0</v>
      </c>
      <c r="DB104" t="b">
        <f t="shared" si="227"/>
        <v>0</v>
      </c>
    </row>
    <row r="105" spans="1:106">
      <c r="A105" s="9">
        <v>1050</v>
      </c>
      <c r="B105" s="3">
        <v>2</v>
      </c>
      <c r="C105" s="3" t="s">
        <v>1398</v>
      </c>
      <c r="D105" s="3" t="str">
        <f t="shared" si="174"/>
        <v>BM_1_35-1_dk_0069</v>
      </c>
      <c r="E105" s="3" t="str">
        <f t="shared" si="175"/>
        <v>0069</v>
      </c>
      <c r="F105" s="3">
        <v>126787.57799999999</v>
      </c>
      <c r="G105" s="15">
        <v>413717.15600000002</v>
      </c>
      <c r="H105" s="35" t="str">
        <f t="shared" si="176"/>
        <v>ja</v>
      </c>
      <c r="I105" s="42">
        <v>350</v>
      </c>
      <c r="J105" s="20" t="s">
        <v>370</v>
      </c>
      <c r="K105" s="21">
        <v>10000</v>
      </c>
      <c r="L105" s="28">
        <f t="shared" si="228"/>
        <v>1</v>
      </c>
      <c r="M105" s="28">
        <f t="shared" si="229"/>
        <v>1</v>
      </c>
      <c r="N105" s="56">
        <f t="shared" si="177"/>
        <v>10000</v>
      </c>
      <c r="O105" s="33">
        <f t="shared" si="230"/>
        <v>89.662448845666518</v>
      </c>
      <c r="P105" s="37">
        <f t="shared" si="178"/>
        <v>5945.5653119821227</v>
      </c>
      <c r="Q105" s="9" t="s">
        <v>12</v>
      </c>
      <c r="R105" s="55" t="s">
        <v>12</v>
      </c>
      <c r="S105" s="55">
        <v>3.3540000000000001</v>
      </c>
      <c r="T105" s="55">
        <v>3.625</v>
      </c>
      <c r="U105" s="55">
        <v>3.8690000000000002</v>
      </c>
      <c r="V105" s="3">
        <v>4.0780000000000003</v>
      </c>
      <c r="W105" s="3">
        <v>4.3150000000000004</v>
      </c>
      <c r="X105" s="3" t="s">
        <v>12</v>
      </c>
      <c r="Y105" s="3">
        <v>4.7729999999999997</v>
      </c>
      <c r="Z105" s="15" t="s">
        <v>12</v>
      </c>
      <c r="AA105" s="10">
        <f t="shared" si="179"/>
        <v>4.3150000000000004</v>
      </c>
      <c r="AB105" s="9">
        <f t="shared" si="180"/>
        <v>0.44600000000000017</v>
      </c>
      <c r="AC105" s="10">
        <f t="shared" si="181"/>
        <v>0.4579999999999993</v>
      </c>
      <c r="AD105" s="9" t="s">
        <v>12</v>
      </c>
      <c r="AE105" s="55" t="s">
        <v>12</v>
      </c>
      <c r="AF105" s="55">
        <v>0.56799999999999995</v>
      </c>
      <c r="AG105" s="55">
        <v>0.67800000000000005</v>
      </c>
      <c r="AH105" s="55">
        <v>0.79600000000000004</v>
      </c>
      <c r="AI105" s="3">
        <v>0.90900000000000003</v>
      </c>
      <c r="AJ105" s="3">
        <v>1.026</v>
      </c>
      <c r="AK105" s="3" t="s">
        <v>12</v>
      </c>
      <c r="AL105" s="3">
        <v>1.232</v>
      </c>
      <c r="AM105" s="15" t="s">
        <v>12</v>
      </c>
      <c r="AN105" s="10">
        <f t="shared" si="182"/>
        <v>1.026</v>
      </c>
      <c r="AO105" s="9">
        <f t="shared" si="183"/>
        <v>0.22999999999999998</v>
      </c>
      <c r="AP105" s="10">
        <f t="shared" si="184"/>
        <v>0.20599999999999996</v>
      </c>
      <c r="AQ105" s="9" t="s">
        <v>12</v>
      </c>
      <c r="AR105" s="55" t="s">
        <v>12</v>
      </c>
      <c r="AS105" s="55">
        <v>2.5739999999999998</v>
      </c>
      <c r="AT105" s="55">
        <v>2.8410000000000002</v>
      </c>
      <c r="AU105" s="55">
        <v>3.0870000000000002</v>
      </c>
      <c r="AV105" s="3">
        <v>3.3359999999999999</v>
      </c>
      <c r="AW105" s="3">
        <v>3.53</v>
      </c>
      <c r="AX105" s="3" t="s">
        <v>12</v>
      </c>
      <c r="AY105" s="3">
        <v>3.8359999999999999</v>
      </c>
      <c r="AZ105" s="15" t="s">
        <v>12</v>
      </c>
      <c r="BA105" s="10">
        <f t="shared" si="185"/>
        <v>3.53</v>
      </c>
      <c r="BB105" s="9">
        <f t="shared" si="186"/>
        <v>0.44299999999999962</v>
      </c>
      <c r="BC105" s="10">
        <f t="shared" si="187"/>
        <v>0.30600000000000005</v>
      </c>
      <c r="BD105" s="9">
        <v>4.6840000000000002</v>
      </c>
      <c r="BE105" s="3">
        <v>5.431</v>
      </c>
      <c r="BF105" s="15">
        <v>6.327</v>
      </c>
      <c r="BG105" s="15">
        <f t="shared" si="188"/>
        <v>5.431</v>
      </c>
      <c r="BH105" s="9">
        <f t="shared" si="189"/>
        <v>0.74699999999999989</v>
      </c>
      <c r="BI105" s="10">
        <f t="shared" si="190"/>
        <v>0.89599999999999991</v>
      </c>
      <c r="BJ105" s="9">
        <v>4.641</v>
      </c>
      <c r="BK105" s="3">
        <v>5.4009999999999998</v>
      </c>
      <c r="BL105" s="15">
        <v>6.3209999999999997</v>
      </c>
      <c r="BM105" s="15">
        <f t="shared" si="191"/>
        <v>5.4009999999999998</v>
      </c>
      <c r="BN105" s="9">
        <f t="shared" si="192"/>
        <v>0.75999999999999979</v>
      </c>
      <c r="BO105" s="10">
        <f t="shared" si="193"/>
        <v>0.91999999999999993</v>
      </c>
      <c r="BP105">
        <f t="shared" si="194"/>
        <v>0</v>
      </c>
      <c r="BQ105" s="93">
        <f t="shared" si="195"/>
        <v>1.6748878923766808</v>
      </c>
      <c r="BR105" s="93">
        <f t="shared" si="196"/>
        <v>1.7040358744394608</v>
      </c>
      <c r="BS105" s="93" t="str">
        <f>VLOOKUP(C105,'Koppeling locatie - aslocatie'!$A$2:$C$8139,2,FALSE)</f>
        <v>bema241</v>
      </c>
      <c r="BT105" s="93">
        <f>VLOOKUP($BS105,aslocaties_v01!$C$3:$AA$500,MATCH($K$3/10,aslocaties_v01!$C$2:$X$2),FALSE)</f>
        <v>3.923</v>
      </c>
      <c r="BU105" s="93">
        <f>VLOOKUP(BS105,aslocaties_v01!$C$3:$AA$500,MATCH($K$3,aslocaties_v01!$C$2:$X$2),FALSE)</f>
        <v>4.3659999999999997</v>
      </c>
      <c r="BV105" s="93">
        <f>VLOOKUP(BS105,aslocaties_v01!$C$3:$AA$500,MATCH($K$3*10,aslocaties_v01!$C$2:$Y$2),FALSE)</f>
        <v>4.8209999999999997</v>
      </c>
      <c r="BW105" s="93">
        <f t="shared" si="197"/>
        <v>0.44299999999999962</v>
      </c>
      <c r="BX105" s="93">
        <f t="shared" si="198"/>
        <v>0.45500000000000007</v>
      </c>
      <c r="BY105" s="94">
        <f t="shared" si="199"/>
        <v>6.7264573991043797E-3</v>
      </c>
      <c r="BZ105" s="94">
        <f t="shared" si="200"/>
        <v>6.5502183406096481E-3</v>
      </c>
      <c r="CA105" s="94">
        <f t="shared" si="201"/>
        <v>5.3999999999999826E-2</v>
      </c>
      <c r="CB105">
        <f t="shared" si="202"/>
        <v>5.0999999999999268E-2</v>
      </c>
      <c r="CC105" s="58">
        <f t="shared" si="203"/>
        <v>4.8000000000000043E-2</v>
      </c>
      <c r="CD105" s="95" t="b">
        <f t="shared" si="204"/>
        <v>0</v>
      </c>
      <c r="CE105" s="96" t="b">
        <f t="shared" si="205"/>
        <v>1</v>
      </c>
      <c r="CF105" t="b">
        <f t="shared" si="206"/>
        <v>1</v>
      </c>
      <c r="CG105" t="b">
        <f t="shared" si="207"/>
        <v>1</v>
      </c>
      <c r="CH105" s="84" t="b">
        <f t="shared" si="208"/>
        <v>1</v>
      </c>
      <c r="CI105">
        <f t="shared" si="209"/>
        <v>1.026</v>
      </c>
      <c r="CJ105" t="b">
        <f t="shared" si="210"/>
        <v>1</v>
      </c>
      <c r="CK105" t="b">
        <f t="shared" si="211"/>
        <v>1</v>
      </c>
      <c r="CL105" s="84" t="b">
        <f t="shared" si="231"/>
        <v>1</v>
      </c>
      <c r="CM105">
        <f t="shared" si="212"/>
        <v>3.53</v>
      </c>
      <c r="CN105" t="b">
        <f t="shared" si="213"/>
        <v>1</v>
      </c>
      <c r="CO105" s="84">
        <f t="shared" si="214"/>
        <v>5.2780481962964781E-2</v>
      </c>
      <c r="CP105" t="b">
        <f t="shared" si="215"/>
        <v>1</v>
      </c>
      <c r="CQ105" s="96" t="b">
        <f t="shared" si="216"/>
        <v>1</v>
      </c>
      <c r="CR105" t="b">
        <f t="shared" si="217"/>
        <v>1</v>
      </c>
      <c r="CS105" t="b">
        <f t="shared" si="218"/>
        <v>1</v>
      </c>
      <c r="CT105" t="b">
        <f t="shared" si="219"/>
        <v>1</v>
      </c>
      <c r="CU105" t="b">
        <f t="shared" si="220"/>
        <v>1</v>
      </c>
      <c r="CV105" s="84" t="b">
        <f t="shared" si="221"/>
        <v>1</v>
      </c>
      <c r="CW105" t="b">
        <f t="shared" si="222"/>
        <v>1</v>
      </c>
      <c r="CX105" t="b">
        <f t="shared" si="223"/>
        <v>1</v>
      </c>
      <c r="CY105" t="b">
        <f t="shared" si="224"/>
        <v>1</v>
      </c>
      <c r="CZ105" t="b">
        <f t="shared" si="225"/>
        <v>1</v>
      </c>
      <c r="DA105" s="84">
        <f t="shared" si="226"/>
        <v>0</v>
      </c>
      <c r="DB105" t="b">
        <f t="shared" si="227"/>
        <v>0</v>
      </c>
    </row>
    <row r="106" spans="1:106">
      <c r="A106" s="9">
        <v>1051</v>
      </c>
      <c r="B106" s="3">
        <v>2</v>
      </c>
      <c r="C106" s="3" t="s">
        <v>1399</v>
      </c>
      <c r="D106" s="3" t="str">
        <f t="shared" si="174"/>
        <v>BM_1_35-1_dk_0007</v>
      </c>
      <c r="E106" s="3" t="str">
        <f t="shared" si="175"/>
        <v>0007</v>
      </c>
      <c r="F106" s="3">
        <v>132733</v>
      </c>
      <c r="G106" s="15">
        <v>413675.875</v>
      </c>
      <c r="H106" s="35" t="str">
        <f t="shared" si="176"/>
        <v>ja</v>
      </c>
      <c r="I106" s="42">
        <v>333</v>
      </c>
      <c r="J106" s="20" t="s">
        <v>370</v>
      </c>
      <c r="K106" s="21">
        <v>10000</v>
      </c>
      <c r="L106" s="28">
        <f t="shared" si="228"/>
        <v>1</v>
      </c>
      <c r="M106" s="28">
        <f t="shared" si="229"/>
        <v>1</v>
      </c>
      <c r="N106" s="56">
        <f t="shared" si="177"/>
        <v>10000</v>
      </c>
      <c r="O106" s="33">
        <f t="shared" si="230"/>
        <v>5945.5653119821227</v>
      </c>
      <c r="P106" s="37">
        <f t="shared" si="178"/>
        <v>6032.8641160902116</v>
      </c>
      <c r="Q106" s="9" t="s">
        <v>12</v>
      </c>
      <c r="R106" s="55" t="s">
        <v>12</v>
      </c>
      <c r="S106" s="55">
        <v>3.96</v>
      </c>
      <c r="T106" s="55">
        <v>4.2619999999999996</v>
      </c>
      <c r="U106" s="55">
        <v>4.54</v>
      </c>
      <c r="V106" s="3">
        <v>4.7670000000000003</v>
      </c>
      <c r="W106" s="3">
        <v>5.0259999999999998</v>
      </c>
      <c r="X106" s="3" t="s">
        <v>12</v>
      </c>
      <c r="Y106" s="3">
        <v>5.5309999999999997</v>
      </c>
      <c r="Z106" s="15" t="s">
        <v>12</v>
      </c>
      <c r="AA106" s="10">
        <f t="shared" si="179"/>
        <v>5.0259999999999998</v>
      </c>
      <c r="AB106" s="9">
        <f t="shared" si="180"/>
        <v>0.48599999999999977</v>
      </c>
      <c r="AC106" s="10">
        <f t="shared" si="181"/>
        <v>0.50499999999999989</v>
      </c>
      <c r="AD106" s="9" t="s">
        <v>12</v>
      </c>
      <c r="AE106" s="55" t="s">
        <v>12</v>
      </c>
      <c r="AF106" s="55">
        <v>0.72499999999999998</v>
      </c>
      <c r="AG106" s="55">
        <v>0.81</v>
      </c>
      <c r="AH106" s="55">
        <v>0.90400000000000003</v>
      </c>
      <c r="AI106" s="3">
        <v>0.98199999999999998</v>
      </c>
      <c r="AJ106" s="3">
        <v>1.0649999999999999</v>
      </c>
      <c r="AK106" s="3" t="s">
        <v>12</v>
      </c>
      <c r="AL106" s="3">
        <v>1.2230000000000001</v>
      </c>
      <c r="AM106" s="15" t="s">
        <v>12</v>
      </c>
      <c r="AN106" s="10">
        <f t="shared" si="182"/>
        <v>1.0649999999999999</v>
      </c>
      <c r="AO106" s="9">
        <f t="shared" si="183"/>
        <v>0.16099999999999992</v>
      </c>
      <c r="AP106" s="10">
        <f t="shared" si="184"/>
        <v>0.15800000000000014</v>
      </c>
      <c r="AQ106" s="9" t="s">
        <v>12</v>
      </c>
      <c r="AR106" s="55" t="s">
        <v>12</v>
      </c>
      <c r="AS106" s="55">
        <v>2.7949999999999999</v>
      </c>
      <c r="AT106" s="55">
        <v>2.9430000000000001</v>
      </c>
      <c r="AU106" s="55">
        <v>3.1059999999999999</v>
      </c>
      <c r="AV106" s="3">
        <v>3.2269999999999999</v>
      </c>
      <c r="AW106" s="3">
        <v>3.3410000000000002</v>
      </c>
      <c r="AX106" s="3" t="s">
        <v>12</v>
      </c>
      <c r="AY106" s="3">
        <v>3.5609999999999999</v>
      </c>
      <c r="AZ106" s="15" t="s">
        <v>12</v>
      </c>
      <c r="BA106" s="10">
        <f t="shared" si="185"/>
        <v>3.3410000000000002</v>
      </c>
      <c r="BB106" s="9">
        <f t="shared" si="186"/>
        <v>0.23500000000000032</v>
      </c>
      <c r="BC106" s="10">
        <f t="shared" si="187"/>
        <v>0.21999999999999975</v>
      </c>
      <c r="BD106" s="9">
        <v>5.0629999999999997</v>
      </c>
      <c r="BE106" s="3">
        <v>5.6950000000000003</v>
      </c>
      <c r="BF106" s="15">
        <v>6.4290000000000003</v>
      </c>
      <c r="BG106" s="15">
        <f t="shared" si="188"/>
        <v>5.6950000000000003</v>
      </c>
      <c r="BH106" s="9">
        <f t="shared" si="189"/>
        <v>0.63200000000000056</v>
      </c>
      <c r="BI106" s="10">
        <f t="shared" si="190"/>
        <v>0.73399999999999999</v>
      </c>
      <c r="BJ106" s="9">
        <v>5.0549999999999997</v>
      </c>
      <c r="BK106" s="3">
        <v>5.7149999999999999</v>
      </c>
      <c r="BL106" s="15">
        <v>6.4969999999999999</v>
      </c>
      <c r="BM106" s="15">
        <f t="shared" si="191"/>
        <v>5.7149999999999999</v>
      </c>
      <c r="BN106" s="9">
        <f t="shared" si="192"/>
        <v>0.66000000000000014</v>
      </c>
      <c r="BO106" s="10">
        <f t="shared" si="193"/>
        <v>0.78200000000000003</v>
      </c>
      <c r="BP106">
        <f t="shared" si="194"/>
        <v>0</v>
      </c>
      <c r="BQ106" s="93">
        <f t="shared" si="195"/>
        <v>1.3004115226337467</v>
      </c>
      <c r="BR106" s="93">
        <f t="shared" si="196"/>
        <v>1.3580246913580256</v>
      </c>
      <c r="BS106" s="93" t="str">
        <f>VLOOKUP(C106,'Koppeling locatie - aslocatie'!$A$2:$C$8139,2,FALSE)</f>
        <v>bema236</v>
      </c>
      <c r="BT106" s="93">
        <f>VLOOKUP($BS106,aslocaties_v01!$C$3:$AA$500,MATCH($K$3/10,aslocaties_v01!$C$2:$X$2),FALSE)</f>
        <v>4.4889999999999999</v>
      </c>
      <c r="BU106" s="93">
        <f>VLOOKUP(BS106,aslocaties_v01!$C$3:$AA$500,MATCH($K$3,aslocaties_v01!$C$2:$X$2),FALSE)</f>
        <v>4.968</v>
      </c>
      <c r="BV106" s="93">
        <f>VLOOKUP(BS106,aslocaties_v01!$C$3:$AA$500,MATCH($K$3*10,aslocaties_v01!$C$2:$Y$2),FALSE)</f>
        <v>5.4690000000000003</v>
      </c>
      <c r="BW106" s="93">
        <f t="shared" si="197"/>
        <v>0.47900000000000009</v>
      </c>
      <c r="BX106" s="93">
        <f t="shared" si="198"/>
        <v>0.50100000000000033</v>
      </c>
      <c r="BY106" s="94">
        <f t="shared" si="199"/>
        <v>1.4403292181069283E-2</v>
      </c>
      <c r="BZ106" s="94">
        <f t="shared" si="200"/>
        <v>7.9207920792070396E-3</v>
      </c>
      <c r="CA106" s="94">
        <f t="shared" si="201"/>
        <v>5.1000000000000156E-2</v>
      </c>
      <c r="CB106">
        <f t="shared" si="202"/>
        <v>5.7999999999999829E-2</v>
      </c>
      <c r="CC106" s="58">
        <f t="shared" si="203"/>
        <v>6.1999999999999389E-2</v>
      </c>
      <c r="CD106" s="95" t="b">
        <f t="shared" si="204"/>
        <v>0</v>
      </c>
      <c r="CE106" s="96" t="b">
        <f t="shared" si="205"/>
        <v>1</v>
      </c>
      <c r="CF106" t="b">
        <f t="shared" si="206"/>
        <v>1</v>
      </c>
      <c r="CG106" t="b">
        <f t="shared" si="207"/>
        <v>1</v>
      </c>
      <c r="CH106" s="84" t="b">
        <f t="shared" si="208"/>
        <v>1</v>
      </c>
      <c r="CI106">
        <f t="shared" si="209"/>
        <v>1.0649999999999999</v>
      </c>
      <c r="CJ106" t="b">
        <f t="shared" si="210"/>
        <v>1</v>
      </c>
      <c r="CK106" t="b">
        <f t="shared" si="211"/>
        <v>1</v>
      </c>
      <c r="CL106" s="84" t="b">
        <f t="shared" si="231"/>
        <v>1</v>
      </c>
      <c r="CM106">
        <f t="shared" si="212"/>
        <v>3.3410000000000002</v>
      </c>
      <c r="CN106" t="b">
        <f t="shared" si="213"/>
        <v>1</v>
      </c>
      <c r="CO106" s="84">
        <f t="shared" si="214"/>
        <v>6.1160645184645278E-2</v>
      </c>
      <c r="CP106" t="b">
        <f t="shared" si="215"/>
        <v>1</v>
      </c>
      <c r="CQ106" s="96" t="b">
        <f t="shared" si="216"/>
        <v>1</v>
      </c>
      <c r="CR106" t="b">
        <f t="shared" si="217"/>
        <v>1</v>
      </c>
      <c r="CS106" t="b">
        <f t="shared" si="218"/>
        <v>1</v>
      </c>
      <c r="CT106" t="b">
        <f t="shared" si="219"/>
        <v>1</v>
      </c>
      <c r="CU106" t="b">
        <f t="shared" si="220"/>
        <v>1</v>
      </c>
      <c r="CV106" s="84" t="b">
        <f t="shared" si="221"/>
        <v>1</v>
      </c>
      <c r="CW106" t="b">
        <f t="shared" si="222"/>
        <v>1</v>
      </c>
      <c r="CX106" t="b">
        <f t="shared" si="223"/>
        <v>1</v>
      </c>
      <c r="CY106" t="b">
        <f t="shared" si="224"/>
        <v>1</v>
      </c>
      <c r="CZ106" t="b">
        <f t="shared" si="225"/>
        <v>1</v>
      </c>
      <c r="DA106" s="84">
        <f t="shared" si="226"/>
        <v>0</v>
      </c>
      <c r="DB106" t="b">
        <f t="shared" si="227"/>
        <v>0</v>
      </c>
    </row>
    <row r="107" spans="1:106">
      <c r="A107" s="9">
        <v>1052</v>
      </c>
      <c r="B107" s="3">
        <v>2</v>
      </c>
      <c r="C107" s="3" t="s">
        <v>1400</v>
      </c>
      <c r="D107" s="3" t="str">
        <f t="shared" si="174"/>
        <v>BM_1_35-1_dk_0070</v>
      </c>
      <c r="E107" s="3" t="str">
        <f t="shared" si="175"/>
        <v>0070</v>
      </c>
      <c r="F107" s="3">
        <v>126700.17200000001</v>
      </c>
      <c r="G107" s="15">
        <v>413696.75</v>
      </c>
      <c r="H107" s="35" t="str">
        <f t="shared" si="176"/>
        <v>ja</v>
      </c>
      <c r="I107" s="42">
        <v>350</v>
      </c>
      <c r="J107" s="20" t="s">
        <v>370</v>
      </c>
      <c r="K107" s="21">
        <v>10000</v>
      </c>
      <c r="L107" s="28">
        <f t="shared" si="228"/>
        <v>1</v>
      </c>
      <c r="M107" s="28">
        <f t="shared" si="229"/>
        <v>1</v>
      </c>
      <c r="N107" s="56">
        <f t="shared" si="177"/>
        <v>10000</v>
      </c>
      <c r="O107" s="33">
        <f t="shared" si="230"/>
        <v>6032.8641160902116</v>
      </c>
      <c r="P107" s="37">
        <f t="shared" si="178"/>
        <v>89.719375878364474</v>
      </c>
      <c r="Q107" s="9" t="s">
        <v>12</v>
      </c>
      <c r="R107" s="55" t="s">
        <v>12</v>
      </c>
      <c r="S107" s="55">
        <v>3.351</v>
      </c>
      <c r="T107" s="55">
        <v>3.621</v>
      </c>
      <c r="U107" s="55">
        <v>3.8650000000000002</v>
      </c>
      <c r="V107" s="3">
        <v>4.0739999999999998</v>
      </c>
      <c r="W107" s="3">
        <v>4.3120000000000003</v>
      </c>
      <c r="X107" s="3" t="s">
        <v>12</v>
      </c>
      <c r="Y107" s="3">
        <v>4.7690000000000001</v>
      </c>
      <c r="Z107" s="15" t="s">
        <v>12</v>
      </c>
      <c r="AA107" s="10">
        <f t="shared" si="179"/>
        <v>4.3120000000000003</v>
      </c>
      <c r="AB107" s="9">
        <f t="shared" si="180"/>
        <v>0.44700000000000006</v>
      </c>
      <c r="AC107" s="10">
        <f t="shared" si="181"/>
        <v>0.45699999999999985</v>
      </c>
      <c r="AD107" s="9" t="s">
        <v>12</v>
      </c>
      <c r="AE107" s="55" t="s">
        <v>12</v>
      </c>
      <c r="AF107" s="55">
        <v>0.56699999999999995</v>
      </c>
      <c r="AG107" s="55">
        <v>0.67700000000000005</v>
      </c>
      <c r="AH107" s="55">
        <v>0.79400000000000004</v>
      </c>
      <c r="AI107" s="3">
        <v>0.90600000000000003</v>
      </c>
      <c r="AJ107" s="3">
        <v>1.0229999999999999</v>
      </c>
      <c r="AK107" s="3" t="s">
        <v>12</v>
      </c>
      <c r="AL107" s="3">
        <v>1.2290000000000001</v>
      </c>
      <c r="AM107" s="15" t="s">
        <v>12</v>
      </c>
      <c r="AN107" s="10">
        <f t="shared" si="182"/>
        <v>1.0229999999999999</v>
      </c>
      <c r="AO107" s="9">
        <f t="shared" si="183"/>
        <v>0.22899999999999987</v>
      </c>
      <c r="AP107" s="10">
        <f t="shared" si="184"/>
        <v>0.20600000000000018</v>
      </c>
      <c r="AQ107" s="9" t="s">
        <v>12</v>
      </c>
      <c r="AR107" s="55" t="s">
        <v>12</v>
      </c>
      <c r="AS107" s="55">
        <v>2.5720000000000001</v>
      </c>
      <c r="AT107" s="55">
        <v>2.8380000000000001</v>
      </c>
      <c r="AU107" s="55">
        <v>3.0840000000000001</v>
      </c>
      <c r="AV107" s="3">
        <v>3.3319999999999999</v>
      </c>
      <c r="AW107" s="3">
        <v>3.5270000000000001</v>
      </c>
      <c r="AX107" s="3" t="s">
        <v>12</v>
      </c>
      <c r="AY107" s="3">
        <v>3.8330000000000002</v>
      </c>
      <c r="AZ107" s="15" t="s">
        <v>12</v>
      </c>
      <c r="BA107" s="10">
        <f t="shared" si="185"/>
        <v>3.5270000000000001</v>
      </c>
      <c r="BB107" s="9">
        <f t="shared" si="186"/>
        <v>0.44300000000000006</v>
      </c>
      <c r="BC107" s="10">
        <f t="shared" si="187"/>
        <v>0.30600000000000005</v>
      </c>
      <c r="BD107" s="9">
        <v>4.6790000000000003</v>
      </c>
      <c r="BE107" s="3">
        <v>5.4249999999999998</v>
      </c>
      <c r="BF107" s="15">
        <v>6.319</v>
      </c>
      <c r="BG107" s="15">
        <f t="shared" si="188"/>
        <v>5.4249999999999998</v>
      </c>
      <c r="BH107" s="9">
        <f t="shared" si="189"/>
        <v>0.74599999999999955</v>
      </c>
      <c r="BI107" s="10">
        <f t="shared" si="190"/>
        <v>0.89400000000000013</v>
      </c>
      <c r="BJ107" s="9">
        <v>4.6360000000000001</v>
      </c>
      <c r="BK107" s="3">
        <v>5.3949999999999996</v>
      </c>
      <c r="BL107" s="15">
        <v>6.3129999999999997</v>
      </c>
      <c r="BM107" s="15">
        <f t="shared" si="191"/>
        <v>5.3949999999999996</v>
      </c>
      <c r="BN107" s="9">
        <f t="shared" si="192"/>
        <v>0.75899999999999945</v>
      </c>
      <c r="BO107" s="10">
        <f t="shared" si="193"/>
        <v>0.91800000000000015</v>
      </c>
      <c r="BP107">
        <f t="shared" si="194"/>
        <v>0</v>
      </c>
      <c r="BQ107" s="93">
        <f t="shared" si="195"/>
        <v>1.6689038031319898</v>
      </c>
      <c r="BR107" s="93">
        <f t="shared" si="196"/>
        <v>1.6979865771812066</v>
      </c>
      <c r="BS107" s="93" t="str">
        <f>VLOOKUP(C107,'Koppeling locatie - aslocatie'!$A$2:$C$8139,2,FALSE)</f>
        <v>bema241</v>
      </c>
      <c r="BT107" s="93">
        <f>VLOOKUP($BS107,aslocaties_v01!$C$3:$AA$500,MATCH($K$3/10,aslocaties_v01!$C$2:$X$2),FALSE)</f>
        <v>3.923</v>
      </c>
      <c r="BU107" s="93">
        <f>VLOOKUP(BS107,aslocaties_v01!$C$3:$AA$500,MATCH($K$3,aslocaties_v01!$C$2:$X$2),FALSE)</f>
        <v>4.3659999999999997</v>
      </c>
      <c r="BV107" s="93">
        <f>VLOOKUP(BS107,aslocaties_v01!$C$3:$AA$500,MATCH($K$3*10,aslocaties_v01!$C$2:$Y$2),FALSE)</f>
        <v>4.8209999999999997</v>
      </c>
      <c r="BW107" s="93">
        <f t="shared" si="197"/>
        <v>0.44299999999999962</v>
      </c>
      <c r="BX107" s="93">
        <f t="shared" si="198"/>
        <v>0.45500000000000007</v>
      </c>
      <c r="BY107" s="94">
        <f t="shared" si="199"/>
        <v>8.9485458612985624E-3</v>
      </c>
      <c r="BZ107" s="94">
        <f t="shared" si="200"/>
        <v>4.3763676148791397E-3</v>
      </c>
      <c r="CA107" s="94">
        <f t="shared" si="201"/>
        <v>5.7999999999999829E-2</v>
      </c>
      <c r="CB107">
        <f t="shared" si="202"/>
        <v>5.3999999999999382E-2</v>
      </c>
      <c r="CC107" s="58">
        <f t="shared" si="203"/>
        <v>5.1999999999999602E-2</v>
      </c>
      <c r="CD107" s="95" t="b">
        <f t="shared" si="204"/>
        <v>0</v>
      </c>
      <c r="CE107" s="96" t="b">
        <f t="shared" si="205"/>
        <v>1</v>
      </c>
      <c r="CF107" t="b">
        <f t="shared" si="206"/>
        <v>1</v>
      </c>
      <c r="CG107" t="b">
        <f t="shared" si="207"/>
        <v>1</v>
      </c>
      <c r="CH107" s="84" t="b">
        <f t="shared" si="208"/>
        <v>1</v>
      </c>
      <c r="CI107">
        <f t="shared" si="209"/>
        <v>1.0229999999999999</v>
      </c>
      <c r="CJ107" t="b">
        <f t="shared" si="210"/>
        <v>1</v>
      </c>
      <c r="CK107" t="b">
        <f t="shared" si="211"/>
        <v>1</v>
      </c>
      <c r="CL107" s="84" t="b">
        <f t="shared" si="231"/>
        <v>1</v>
      </c>
      <c r="CM107">
        <f t="shared" si="212"/>
        <v>3.5270000000000001</v>
      </c>
      <c r="CN107" t="b">
        <f t="shared" si="213"/>
        <v>1</v>
      </c>
      <c r="CO107" s="84">
        <f t="shared" si="214"/>
        <v>5.2715716778816535E-2</v>
      </c>
      <c r="CP107" t="b">
        <f t="shared" si="215"/>
        <v>1</v>
      </c>
      <c r="CQ107" s="96" t="b">
        <f t="shared" si="216"/>
        <v>1</v>
      </c>
      <c r="CR107" t="b">
        <f t="shared" si="217"/>
        <v>1</v>
      </c>
      <c r="CS107" t="b">
        <f t="shared" si="218"/>
        <v>1</v>
      </c>
      <c r="CT107" t="b">
        <f t="shared" si="219"/>
        <v>1</v>
      </c>
      <c r="CU107" t="b">
        <f t="shared" si="220"/>
        <v>1</v>
      </c>
      <c r="CV107" s="84" t="b">
        <f t="shared" si="221"/>
        <v>1</v>
      </c>
      <c r="CW107" t="b">
        <f t="shared" si="222"/>
        <v>1</v>
      </c>
      <c r="CX107" t="b">
        <f t="shared" si="223"/>
        <v>1</v>
      </c>
      <c r="CY107" t="b">
        <f t="shared" si="224"/>
        <v>1</v>
      </c>
      <c r="CZ107" t="b">
        <f t="shared" si="225"/>
        <v>1</v>
      </c>
      <c r="DA107" s="84">
        <f t="shared" si="226"/>
        <v>0</v>
      </c>
      <c r="DB107" t="b">
        <f t="shared" si="227"/>
        <v>0</v>
      </c>
    </row>
    <row r="108" spans="1:106">
      <c r="A108" s="9">
        <v>1053</v>
      </c>
      <c r="B108" s="3">
        <v>2</v>
      </c>
      <c r="C108" s="3" t="s">
        <v>1401</v>
      </c>
      <c r="D108" s="3" t="str">
        <f t="shared" si="174"/>
        <v>BM_1_35-1_dk_0071</v>
      </c>
      <c r="E108" s="3" t="str">
        <f t="shared" si="175"/>
        <v>0071</v>
      </c>
      <c r="F108" s="3">
        <v>126612.93</v>
      </c>
      <c r="G108" s="15">
        <v>413675.81199999998</v>
      </c>
      <c r="H108" s="35" t="str">
        <f t="shared" si="176"/>
        <v>ja</v>
      </c>
      <c r="I108" s="42">
        <v>350</v>
      </c>
      <c r="J108" s="20" t="s">
        <v>370</v>
      </c>
      <c r="K108" s="21">
        <v>10000</v>
      </c>
      <c r="L108" s="28">
        <f t="shared" si="228"/>
        <v>1</v>
      </c>
      <c r="M108" s="28">
        <f t="shared" si="229"/>
        <v>1</v>
      </c>
      <c r="N108" s="56">
        <f t="shared" si="177"/>
        <v>10000</v>
      </c>
      <c r="O108" s="33">
        <f t="shared" si="230"/>
        <v>89.719375878364474</v>
      </c>
      <c r="P108" s="37">
        <f t="shared" si="178"/>
        <v>123.67258228886909</v>
      </c>
      <c r="Q108" s="9" t="s">
        <v>12</v>
      </c>
      <c r="R108" s="55" t="s">
        <v>12</v>
      </c>
      <c r="S108" s="55">
        <v>3.3490000000000002</v>
      </c>
      <c r="T108" s="55">
        <v>3.62</v>
      </c>
      <c r="U108" s="55">
        <v>3.8639999999999999</v>
      </c>
      <c r="V108" s="3">
        <v>4.0720000000000001</v>
      </c>
      <c r="W108" s="3">
        <v>4.3099999999999996</v>
      </c>
      <c r="X108" s="3" t="s">
        <v>12</v>
      </c>
      <c r="Y108" s="3">
        <v>4.7670000000000003</v>
      </c>
      <c r="Z108" s="15" t="s">
        <v>12</v>
      </c>
      <c r="AA108" s="10">
        <f t="shared" si="179"/>
        <v>4.3099999999999996</v>
      </c>
      <c r="AB108" s="9">
        <f t="shared" si="180"/>
        <v>0.44599999999999973</v>
      </c>
      <c r="AC108" s="10">
        <f t="shared" si="181"/>
        <v>0.45700000000000074</v>
      </c>
      <c r="AD108" s="9" t="s">
        <v>12</v>
      </c>
      <c r="AE108" s="55" t="s">
        <v>12</v>
      </c>
      <c r="AF108" s="55">
        <v>0.58299999999999996</v>
      </c>
      <c r="AG108" s="55">
        <v>0.69299999999999995</v>
      </c>
      <c r="AH108" s="55">
        <v>0.8</v>
      </c>
      <c r="AI108" s="3">
        <v>0.90800000000000003</v>
      </c>
      <c r="AJ108" s="3">
        <v>1.024</v>
      </c>
      <c r="AK108" s="3" t="s">
        <v>12</v>
      </c>
      <c r="AL108" s="3">
        <v>1.2310000000000001</v>
      </c>
      <c r="AM108" s="15" t="s">
        <v>12</v>
      </c>
      <c r="AN108" s="10">
        <f t="shared" si="182"/>
        <v>1.024</v>
      </c>
      <c r="AO108" s="9">
        <f t="shared" si="183"/>
        <v>0.22399999999999998</v>
      </c>
      <c r="AP108" s="10">
        <f t="shared" si="184"/>
        <v>0.20700000000000007</v>
      </c>
      <c r="AQ108" s="9" t="s">
        <v>12</v>
      </c>
      <c r="AR108" s="55" t="s">
        <v>12</v>
      </c>
      <c r="AS108" s="55">
        <v>2.6070000000000002</v>
      </c>
      <c r="AT108" s="55">
        <v>2.883</v>
      </c>
      <c r="AU108" s="55">
        <v>3.1059999999999999</v>
      </c>
      <c r="AV108" s="3">
        <v>3.34</v>
      </c>
      <c r="AW108" s="3">
        <v>3.5350000000000001</v>
      </c>
      <c r="AX108" s="3" t="s">
        <v>12</v>
      </c>
      <c r="AY108" s="3">
        <v>3.843</v>
      </c>
      <c r="AZ108" s="15" t="s">
        <v>12</v>
      </c>
      <c r="BA108" s="10">
        <f t="shared" si="185"/>
        <v>3.5350000000000001</v>
      </c>
      <c r="BB108" s="9">
        <f t="shared" si="186"/>
        <v>0.42900000000000027</v>
      </c>
      <c r="BC108" s="10">
        <f t="shared" si="187"/>
        <v>0.30799999999999983</v>
      </c>
      <c r="BD108" s="9">
        <v>4.6840000000000002</v>
      </c>
      <c r="BE108" s="3">
        <v>5.43</v>
      </c>
      <c r="BF108" s="15">
        <v>6.3250000000000002</v>
      </c>
      <c r="BG108" s="15">
        <f t="shared" si="188"/>
        <v>5.43</v>
      </c>
      <c r="BH108" s="9">
        <f t="shared" si="189"/>
        <v>0.74599999999999955</v>
      </c>
      <c r="BI108" s="10">
        <f t="shared" si="190"/>
        <v>0.89500000000000046</v>
      </c>
      <c r="BJ108" s="9">
        <v>4.6390000000000002</v>
      </c>
      <c r="BK108" s="3">
        <v>5.3970000000000002</v>
      </c>
      <c r="BL108" s="15">
        <v>6.3150000000000004</v>
      </c>
      <c r="BM108" s="15">
        <f t="shared" si="191"/>
        <v>5.3970000000000002</v>
      </c>
      <c r="BN108" s="9">
        <f t="shared" si="192"/>
        <v>0.75800000000000001</v>
      </c>
      <c r="BO108" s="10">
        <f t="shared" si="193"/>
        <v>0.91800000000000015</v>
      </c>
      <c r="BP108">
        <f t="shared" si="194"/>
        <v>0</v>
      </c>
      <c r="BQ108" s="93">
        <f t="shared" si="195"/>
        <v>1.6726457399103138</v>
      </c>
      <c r="BR108" s="93">
        <f t="shared" si="196"/>
        <v>1.6995515695067276</v>
      </c>
      <c r="BS108" s="93" t="str">
        <f>VLOOKUP(C108,'Koppeling locatie - aslocatie'!$A$2:$C$8139,2,FALSE)</f>
        <v>bema241</v>
      </c>
      <c r="BT108" s="93">
        <f>VLOOKUP($BS108,aslocaties_v01!$C$3:$AA$500,MATCH($K$3/10,aslocaties_v01!$C$2:$X$2),FALSE)</f>
        <v>3.923</v>
      </c>
      <c r="BU108" s="93">
        <f>VLOOKUP(BS108,aslocaties_v01!$C$3:$AA$500,MATCH($K$3,aslocaties_v01!$C$2:$X$2),FALSE)</f>
        <v>4.3659999999999997</v>
      </c>
      <c r="BV108" s="93">
        <f>VLOOKUP(BS108,aslocaties_v01!$C$3:$AA$500,MATCH($K$3*10,aslocaties_v01!$C$2:$Y$2),FALSE)</f>
        <v>4.8209999999999997</v>
      </c>
      <c r="BW108" s="93">
        <f t="shared" si="197"/>
        <v>0.44299999999999962</v>
      </c>
      <c r="BX108" s="93">
        <f t="shared" si="198"/>
        <v>0.45500000000000007</v>
      </c>
      <c r="BY108" s="94">
        <f t="shared" si="199"/>
        <v>6.7264573991033805E-3</v>
      </c>
      <c r="BZ108" s="94">
        <f t="shared" si="200"/>
        <v>4.3763676148811381E-3</v>
      </c>
      <c r="CA108" s="94">
        <f t="shared" si="201"/>
        <v>5.9000000000000163E-2</v>
      </c>
      <c r="CB108">
        <f t="shared" si="202"/>
        <v>5.600000000000005E-2</v>
      </c>
      <c r="CC108" s="58">
        <f t="shared" si="203"/>
        <v>5.3999999999999382E-2</v>
      </c>
      <c r="CD108" s="95" t="b">
        <f t="shared" si="204"/>
        <v>0</v>
      </c>
      <c r="CE108" s="96" t="b">
        <f t="shared" si="205"/>
        <v>1</v>
      </c>
      <c r="CF108" t="b">
        <f t="shared" si="206"/>
        <v>1</v>
      </c>
      <c r="CG108" t="b">
        <f t="shared" si="207"/>
        <v>1</v>
      </c>
      <c r="CH108" s="84" t="b">
        <f t="shared" si="208"/>
        <v>1</v>
      </c>
      <c r="CI108">
        <f t="shared" si="209"/>
        <v>1.024</v>
      </c>
      <c r="CJ108" t="b">
        <f t="shared" si="210"/>
        <v>1</v>
      </c>
      <c r="CK108" t="b">
        <f t="shared" si="211"/>
        <v>1</v>
      </c>
      <c r="CL108" s="84" t="b">
        <f t="shared" si="231"/>
        <v>1</v>
      </c>
      <c r="CM108">
        <f t="shared" si="212"/>
        <v>3.5350000000000001</v>
      </c>
      <c r="CN108" t="b">
        <f t="shared" si="213"/>
        <v>1</v>
      </c>
      <c r="CO108" s="84">
        <f t="shared" si="214"/>
        <v>5.2528684175441494E-2</v>
      </c>
      <c r="CP108" t="b">
        <f t="shared" si="215"/>
        <v>1</v>
      </c>
      <c r="CQ108" s="96" t="b">
        <f t="shared" si="216"/>
        <v>1</v>
      </c>
      <c r="CR108" t="b">
        <f t="shared" si="217"/>
        <v>1</v>
      </c>
      <c r="CS108" t="b">
        <f t="shared" si="218"/>
        <v>1</v>
      </c>
      <c r="CT108" t="b">
        <f t="shared" si="219"/>
        <v>1</v>
      </c>
      <c r="CU108" t="b">
        <f t="shared" si="220"/>
        <v>1</v>
      </c>
      <c r="CV108" s="84" t="b">
        <f t="shared" si="221"/>
        <v>1</v>
      </c>
      <c r="CW108" t="b">
        <f t="shared" si="222"/>
        <v>1</v>
      </c>
      <c r="CX108" t="b">
        <f t="shared" si="223"/>
        <v>1</v>
      </c>
      <c r="CY108" t="b">
        <f t="shared" si="224"/>
        <v>1</v>
      </c>
      <c r="CZ108" t="b">
        <f t="shared" si="225"/>
        <v>1</v>
      </c>
      <c r="DA108" s="84">
        <f t="shared" si="226"/>
        <v>0</v>
      </c>
      <c r="DB108" t="b">
        <f t="shared" si="227"/>
        <v>0</v>
      </c>
    </row>
    <row r="109" spans="1:106">
      <c r="A109" s="9">
        <v>1054</v>
      </c>
      <c r="B109" s="3">
        <v>2</v>
      </c>
      <c r="C109" s="3" t="s">
        <v>1402</v>
      </c>
      <c r="D109" s="3" t="str">
        <f t="shared" si="174"/>
        <v>BM_1_35-1_dk_0072</v>
      </c>
      <c r="E109" s="3" t="str">
        <f t="shared" si="175"/>
        <v>0072</v>
      </c>
      <c r="F109" s="3">
        <v>126489.773</v>
      </c>
      <c r="G109" s="15">
        <v>413664.53100000002</v>
      </c>
      <c r="H109" s="35" t="str">
        <f t="shared" si="176"/>
        <v>ja</v>
      </c>
      <c r="I109" s="42">
        <v>350</v>
      </c>
      <c r="J109" s="20" t="s">
        <v>370</v>
      </c>
      <c r="K109" s="21">
        <v>10000</v>
      </c>
      <c r="L109" s="28">
        <f t="shared" si="228"/>
        <v>1</v>
      </c>
      <c r="M109" s="28">
        <f t="shared" si="229"/>
        <v>1</v>
      </c>
      <c r="N109" s="56">
        <f t="shared" si="177"/>
        <v>10000</v>
      </c>
      <c r="O109" s="33">
        <f t="shared" si="230"/>
        <v>123.67258228886909</v>
      </c>
      <c r="P109" s="37">
        <f t="shared" si="178"/>
        <v>88.27985379462767</v>
      </c>
      <c r="Q109" s="9" t="s">
        <v>12</v>
      </c>
      <c r="R109" s="55" t="s">
        <v>12</v>
      </c>
      <c r="S109" s="55">
        <v>3.347</v>
      </c>
      <c r="T109" s="55">
        <v>3.6160000000000001</v>
      </c>
      <c r="U109" s="55">
        <v>3.8610000000000002</v>
      </c>
      <c r="V109" s="3">
        <v>4.07</v>
      </c>
      <c r="W109" s="3">
        <v>4.3079999999999998</v>
      </c>
      <c r="X109" s="3" t="s">
        <v>12</v>
      </c>
      <c r="Y109" s="3">
        <v>4.7649999999999997</v>
      </c>
      <c r="Z109" s="15" t="s">
        <v>12</v>
      </c>
      <c r="AA109" s="10">
        <f t="shared" si="179"/>
        <v>4.3079999999999998</v>
      </c>
      <c r="AB109" s="9">
        <f t="shared" si="180"/>
        <v>0.44699999999999962</v>
      </c>
      <c r="AC109" s="10">
        <f t="shared" si="181"/>
        <v>0.45699999999999985</v>
      </c>
      <c r="AD109" s="9" t="s">
        <v>12</v>
      </c>
      <c r="AE109" s="55" t="s">
        <v>12</v>
      </c>
      <c r="AF109" s="55">
        <v>0.58099999999999996</v>
      </c>
      <c r="AG109" s="55">
        <v>0.69</v>
      </c>
      <c r="AH109" s="55">
        <v>0.79800000000000004</v>
      </c>
      <c r="AI109" s="3">
        <v>0.90800000000000003</v>
      </c>
      <c r="AJ109" s="3">
        <v>1.0229999999999999</v>
      </c>
      <c r="AK109" s="3" t="s">
        <v>12</v>
      </c>
      <c r="AL109" s="3">
        <v>1.2230000000000001</v>
      </c>
      <c r="AM109" s="15" t="s">
        <v>12</v>
      </c>
      <c r="AN109" s="10">
        <f t="shared" si="182"/>
        <v>1.0229999999999999</v>
      </c>
      <c r="AO109" s="9">
        <f t="shared" si="183"/>
        <v>0.22499999999999987</v>
      </c>
      <c r="AP109" s="10">
        <f t="shared" si="184"/>
        <v>0.20000000000000018</v>
      </c>
      <c r="AQ109" s="9" t="s">
        <v>12</v>
      </c>
      <c r="AR109" s="55" t="s">
        <v>12</v>
      </c>
      <c r="AS109" s="55">
        <v>2.6019999999999999</v>
      </c>
      <c r="AT109" s="55">
        <v>2.8759999999999999</v>
      </c>
      <c r="AU109" s="55">
        <v>3.0990000000000002</v>
      </c>
      <c r="AV109" s="3">
        <v>3.3359999999999999</v>
      </c>
      <c r="AW109" s="3">
        <v>3.53</v>
      </c>
      <c r="AX109" s="3" t="s">
        <v>12</v>
      </c>
      <c r="AY109" s="3">
        <v>3.8319999999999999</v>
      </c>
      <c r="AZ109" s="15" t="s">
        <v>12</v>
      </c>
      <c r="BA109" s="10">
        <f t="shared" si="185"/>
        <v>3.53</v>
      </c>
      <c r="BB109" s="9">
        <f t="shared" si="186"/>
        <v>0.43099999999999961</v>
      </c>
      <c r="BC109" s="10">
        <f t="shared" si="187"/>
        <v>0.30200000000000005</v>
      </c>
      <c r="BD109" s="9">
        <v>4.68</v>
      </c>
      <c r="BE109" s="3">
        <v>5.4210000000000003</v>
      </c>
      <c r="BF109" s="15">
        <v>6.306</v>
      </c>
      <c r="BG109" s="15">
        <f t="shared" si="188"/>
        <v>5.4210000000000003</v>
      </c>
      <c r="BH109" s="9">
        <f t="shared" si="189"/>
        <v>0.74100000000000055</v>
      </c>
      <c r="BI109" s="10">
        <f t="shared" si="190"/>
        <v>0.88499999999999979</v>
      </c>
      <c r="BJ109" s="9">
        <v>4.6379999999999999</v>
      </c>
      <c r="BK109" s="3">
        <v>5.3920000000000003</v>
      </c>
      <c r="BL109" s="15">
        <v>6.298</v>
      </c>
      <c r="BM109" s="15">
        <f t="shared" si="191"/>
        <v>5.3920000000000003</v>
      </c>
      <c r="BN109" s="9">
        <f t="shared" si="192"/>
        <v>0.75400000000000045</v>
      </c>
      <c r="BO109" s="10">
        <f t="shared" si="193"/>
        <v>0.90599999999999969</v>
      </c>
      <c r="BP109">
        <f t="shared" si="194"/>
        <v>0</v>
      </c>
      <c r="BQ109" s="93">
        <f t="shared" si="195"/>
        <v>1.6577181208053717</v>
      </c>
      <c r="BR109" s="93">
        <f t="shared" si="196"/>
        <v>1.6868008948545885</v>
      </c>
      <c r="BS109" s="93" t="str">
        <f>VLOOKUP(C109,'Koppeling locatie - aslocatie'!$A$2:$C$8139,2,FALSE)</f>
        <v>bema242</v>
      </c>
      <c r="BT109" s="93">
        <f>VLOOKUP($BS109,aslocaties_v01!$C$3:$AA$500,MATCH($K$3/10,aslocaties_v01!$C$2:$X$2),FALSE)</f>
        <v>3.8719999999999999</v>
      </c>
      <c r="BU109" s="93">
        <f>VLOOKUP(BS109,aslocaties_v01!$C$3:$AA$500,MATCH($K$3,aslocaties_v01!$C$2:$X$2),FALSE)</f>
        <v>4.3129999999999997</v>
      </c>
      <c r="BV109" s="93">
        <f>VLOOKUP(BS109,aslocaties_v01!$C$3:$AA$500,MATCH($K$3*10,aslocaties_v01!$C$2:$Y$2),FALSE)</f>
        <v>4.7670000000000003</v>
      </c>
      <c r="BW109" s="93">
        <f t="shared" si="197"/>
        <v>0.44099999999999984</v>
      </c>
      <c r="BX109" s="93">
        <f t="shared" si="198"/>
        <v>0.45400000000000063</v>
      </c>
      <c r="BY109" s="94">
        <f t="shared" si="199"/>
        <v>1.3422818791945845E-2</v>
      </c>
      <c r="BZ109" s="94">
        <f t="shared" si="200"/>
        <v>6.5645514223178214E-3</v>
      </c>
      <c r="CA109" s="94">
        <f t="shared" si="201"/>
        <v>1.0999999999999677E-2</v>
      </c>
      <c r="CB109">
        <f t="shared" si="202"/>
        <v>4.9999999999998934E-3</v>
      </c>
      <c r="CC109" s="58">
        <f t="shared" si="203"/>
        <v>2.0000000000006679E-3</v>
      </c>
      <c r="CD109" s="95" t="b">
        <f t="shared" si="204"/>
        <v>0</v>
      </c>
      <c r="CE109" s="96" t="b">
        <f t="shared" si="205"/>
        <v>1</v>
      </c>
      <c r="CF109" t="b">
        <f t="shared" si="206"/>
        <v>1</v>
      </c>
      <c r="CG109" t="b">
        <f t="shared" si="207"/>
        <v>1</v>
      </c>
      <c r="CH109" s="84" t="b">
        <f t="shared" si="208"/>
        <v>1</v>
      </c>
      <c r="CI109">
        <f t="shared" si="209"/>
        <v>1.0229999999999999</v>
      </c>
      <c r="CJ109" t="b">
        <f t="shared" si="210"/>
        <v>1</v>
      </c>
      <c r="CK109" t="b">
        <f t="shared" si="211"/>
        <v>1</v>
      </c>
      <c r="CL109" s="84" t="b">
        <f t="shared" si="231"/>
        <v>1</v>
      </c>
      <c r="CM109">
        <f t="shared" si="212"/>
        <v>3.53</v>
      </c>
      <c r="CN109" t="b">
        <f t="shared" si="213"/>
        <v>1</v>
      </c>
      <c r="CO109" s="84">
        <f t="shared" si="214"/>
        <v>5.2626153068336221E-2</v>
      </c>
      <c r="CP109" t="b">
        <f t="shared" si="215"/>
        <v>1</v>
      </c>
      <c r="CQ109" s="96" t="b">
        <f t="shared" si="216"/>
        <v>1</v>
      </c>
      <c r="CR109" t="b">
        <f t="shared" si="217"/>
        <v>1</v>
      </c>
      <c r="CS109" t="b">
        <f t="shared" si="218"/>
        <v>1</v>
      </c>
      <c r="CT109" t="b">
        <f t="shared" si="219"/>
        <v>1</v>
      </c>
      <c r="CU109" t="b">
        <f t="shared" si="220"/>
        <v>1</v>
      </c>
      <c r="CV109" s="84" t="b">
        <f t="shared" si="221"/>
        <v>1</v>
      </c>
      <c r="CW109" t="b">
        <f t="shared" si="222"/>
        <v>1</v>
      </c>
      <c r="CX109" t="b">
        <f t="shared" si="223"/>
        <v>1</v>
      </c>
      <c r="CY109" t="b">
        <f t="shared" si="224"/>
        <v>1</v>
      </c>
      <c r="CZ109" t="b">
        <f t="shared" si="225"/>
        <v>1</v>
      </c>
      <c r="DA109" s="84">
        <f t="shared" si="226"/>
        <v>0</v>
      </c>
      <c r="DB109" t="b">
        <f t="shared" si="227"/>
        <v>0</v>
      </c>
    </row>
    <row r="110" spans="1:106">
      <c r="A110" s="9">
        <v>1055</v>
      </c>
      <c r="B110" s="3">
        <v>2</v>
      </c>
      <c r="C110" s="3" t="s">
        <v>1403</v>
      </c>
      <c r="D110" s="3" t="str">
        <f t="shared" si="174"/>
        <v>BM_1_35-1_dk_0073</v>
      </c>
      <c r="E110" s="3" t="str">
        <f t="shared" si="175"/>
        <v>0073</v>
      </c>
      <c r="F110" s="3">
        <v>126404.898</v>
      </c>
      <c r="G110" s="15">
        <v>413640.25</v>
      </c>
      <c r="H110" s="35" t="str">
        <f t="shared" si="176"/>
        <v>ja</v>
      </c>
      <c r="I110" s="42">
        <v>350</v>
      </c>
      <c r="J110" s="20" t="s">
        <v>370</v>
      </c>
      <c r="K110" s="21">
        <v>10000</v>
      </c>
      <c r="L110" s="28">
        <f t="shared" si="228"/>
        <v>1</v>
      </c>
      <c r="M110" s="28">
        <f t="shared" si="229"/>
        <v>1</v>
      </c>
      <c r="N110" s="56">
        <f t="shared" si="177"/>
        <v>10000</v>
      </c>
      <c r="O110" s="33">
        <f t="shared" si="230"/>
        <v>88.27985379462767</v>
      </c>
      <c r="P110" s="37">
        <f t="shared" si="178"/>
        <v>120.33544595421355</v>
      </c>
      <c r="Q110" s="9" t="s">
        <v>12</v>
      </c>
      <c r="R110" s="55" t="s">
        <v>12</v>
      </c>
      <c r="S110" s="55">
        <v>3.347</v>
      </c>
      <c r="T110" s="55">
        <v>3.6150000000000002</v>
      </c>
      <c r="U110" s="55">
        <v>3.8610000000000002</v>
      </c>
      <c r="V110" s="3">
        <v>4.07</v>
      </c>
      <c r="W110" s="3">
        <v>4.3070000000000004</v>
      </c>
      <c r="X110" s="3" t="s">
        <v>12</v>
      </c>
      <c r="Y110" s="3">
        <v>4.7640000000000002</v>
      </c>
      <c r="Z110" s="15" t="s">
        <v>12</v>
      </c>
      <c r="AA110" s="10">
        <f t="shared" si="179"/>
        <v>4.3070000000000004</v>
      </c>
      <c r="AB110" s="9">
        <f t="shared" si="180"/>
        <v>0.44600000000000017</v>
      </c>
      <c r="AC110" s="10">
        <f t="shared" si="181"/>
        <v>0.45699999999999985</v>
      </c>
      <c r="AD110" s="9" t="s">
        <v>12</v>
      </c>
      <c r="AE110" s="55" t="s">
        <v>12</v>
      </c>
      <c r="AF110" s="55">
        <v>0.58299999999999996</v>
      </c>
      <c r="AG110" s="55">
        <v>0.69199999999999995</v>
      </c>
      <c r="AH110" s="55">
        <v>0.8</v>
      </c>
      <c r="AI110" s="3">
        <v>0.90900000000000003</v>
      </c>
      <c r="AJ110" s="3">
        <v>1.022</v>
      </c>
      <c r="AK110" s="3" t="s">
        <v>12</v>
      </c>
      <c r="AL110" s="3">
        <v>1.2230000000000001</v>
      </c>
      <c r="AM110" s="15" t="s">
        <v>12</v>
      </c>
      <c r="AN110" s="10">
        <f t="shared" si="182"/>
        <v>1.022</v>
      </c>
      <c r="AO110" s="9">
        <f t="shared" si="183"/>
        <v>0.22199999999999998</v>
      </c>
      <c r="AP110" s="10">
        <f t="shared" si="184"/>
        <v>0.20100000000000007</v>
      </c>
      <c r="AQ110" s="9" t="s">
        <v>12</v>
      </c>
      <c r="AR110" s="55" t="s">
        <v>12</v>
      </c>
      <c r="AS110" s="55">
        <v>2.6040000000000001</v>
      </c>
      <c r="AT110" s="55">
        <v>2.8809999999999998</v>
      </c>
      <c r="AU110" s="55">
        <v>3.1040000000000001</v>
      </c>
      <c r="AV110" s="3">
        <v>3.3410000000000002</v>
      </c>
      <c r="AW110" s="3">
        <v>3.5350000000000001</v>
      </c>
      <c r="AX110" s="3" t="s">
        <v>12</v>
      </c>
      <c r="AY110" s="3">
        <v>3.8370000000000002</v>
      </c>
      <c r="AZ110" s="15" t="s">
        <v>12</v>
      </c>
      <c r="BA110" s="10">
        <f t="shared" si="185"/>
        <v>3.5350000000000001</v>
      </c>
      <c r="BB110" s="9">
        <f t="shared" si="186"/>
        <v>0.43100000000000005</v>
      </c>
      <c r="BC110" s="10">
        <f t="shared" si="187"/>
        <v>0.30200000000000005</v>
      </c>
      <c r="BD110" s="9">
        <v>4.6820000000000004</v>
      </c>
      <c r="BE110" s="3">
        <v>5.4210000000000003</v>
      </c>
      <c r="BF110" s="15">
        <v>6.3040000000000003</v>
      </c>
      <c r="BG110" s="15">
        <f t="shared" si="188"/>
        <v>5.4210000000000003</v>
      </c>
      <c r="BH110" s="9">
        <f t="shared" si="189"/>
        <v>0.73899999999999988</v>
      </c>
      <c r="BI110" s="10">
        <f t="shared" si="190"/>
        <v>0.88300000000000001</v>
      </c>
      <c r="BJ110" s="9">
        <v>4.6379999999999999</v>
      </c>
      <c r="BK110" s="3">
        <v>5.3890000000000002</v>
      </c>
      <c r="BL110" s="15">
        <v>6.2910000000000004</v>
      </c>
      <c r="BM110" s="15">
        <f t="shared" si="191"/>
        <v>5.3890000000000002</v>
      </c>
      <c r="BN110" s="9">
        <f t="shared" si="192"/>
        <v>0.75100000000000033</v>
      </c>
      <c r="BO110" s="10">
        <f t="shared" si="193"/>
        <v>0.90200000000000014</v>
      </c>
      <c r="BP110">
        <f t="shared" si="194"/>
        <v>0</v>
      </c>
      <c r="BQ110" s="93">
        <f t="shared" si="195"/>
        <v>1.656950672645739</v>
      </c>
      <c r="BR110" s="93">
        <f t="shared" si="196"/>
        <v>1.6838565022421526</v>
      </c>
      <c r="BS110" s="93" t="str">
        <f>VLOOKUP(C110,'Koppeling locatie - aslocatie'!$A$2:$C$8139,2,FALSE)</f>
        <v>bema242</v>
      </c>
      <c r="BT110" s="93">
        <f>VLOOKUP($BS110,aslocaties_v01!$C$3:$AA$500,MATCH($K$3/10,aslocaties_v01!$C$2:$X$2),FALSE)</f>
        <v>3.8719999999999999</v>
      </c>
      <c r="BU110" s="93">
        <f>VLOOKUP(BS110,aslocaties_v01!$C$3:$AA$500,MATCH($K$3,aslocaties_v01!$C$2:$X$2),FALSE)</f>
        <v>4.3129999999999997</v>
      </c>
      <c r="BV110" s="93">
        <f>VLOOKUP(BS110,aslocaties_v01!$C$3:$AA$500,MATCH($K$3*10,aslocaties_v01!$C$2:$Y$2),FALSE)</f>
        <v>4.7670000000000003</v>
      </c>
      <c r="BW110" s="93">
        <f t="shared" si="197"/>
        <v>0.44099999999999984</v>
      </c>
      <c r="BX110" s="93">
        <f t="shared" si="198"/>
        <v>0.45400000000000063</v>
      </c>
      <c r="BY110" s="94">
        <f t="shared" si="199"/>
        <v>1.1210762331839264E-2</v>
      </c>
      <c r="BZ110" s="94">
        <f t="shared" si="200"/>
        <v>6.5645514223178214E-3</v>
      </c>
      <c r="CA110" s="94">
        <f t="shared" si="201"/>
        <v>1.0999999999999677E-2</v>
      </c>
      <c r="CB110">
        <f t="shared" si="202"/>
        <v>5.9999999999993392E-3</v>
      </c>
      <c r="CC110" s="58">
        <f t="shared" si="203"/>
        <v>3.0000000000001137E-3</v>
      </c>
      <c r="CD110" s="95" t="b">
        <f t="shared" si="204"/>
        <v>0</v>
      </c>
      <c r="CE110" s="96" t="b">
        <f t="shared" si="205"/>
        <v>1</v>
      </c>
      <c r="CF110" t="b">
        <f t="shared" si="206"/>
        <v>1</v>
      </c>
      <c r="CG110" t="b">
        <f t="shared" si="207"/>
        <v>1</v>
      </c>
      <c r="CH110" s="84" t="b">
        <f t="shared" si="208"/>
        <v>1</v>
      </c>
      <c r="CI110">
        <f t="shared" si="209"/>
        <v>1.022</v>
      </c>
      <c r="CJ110" t="b">
        <f t="shared" si="210"/>
        <v>1</v>
      </c>
      <c r="CK110" t="b">
        <f t="shared" si="211"/>
        <v>1</v>
      </c>
      <c r="CL110" s="84" t="b">
        <f t="shared" si="231"/>
        <v>1</v>
      </c>
      <c r="CM110">
        <f t="shared" si="212"/>
        <v>3.5350000000000001</v>
      </c>
      <c r="CN110" t="b">
        <f t="shared" si="213"/>
        <v>1</v>
      </c>
      <c r="CO110" s="84">
        <f t="shared" si="214"/>
        <v>5.242608908916134E-2</v>
      </c>
      <c r="CP110" t="b">
        <f t="shared" si="215"/>
        <v>1</v>
      </c>
      <c r="CQ110" s="96" t="b">
        <f t="shared" si="216"/>
        <v>1</v>
      </c>
      <c r="CR110" t="b">
        <f t="shared" si="217"/>
        <v>1</v>
      </c>
      <c r="CS110" t="b">
        <f t="shared" si="218"/>
        <v>1</v>
      </c>
      <c r="CT110" t="b">
        <f t="shared" si="219"/>
        <v>1</v>
      </c>
      <c r="CU110" t="b">
        <f t="shared" si="220"/>
        <v>1</v>
      </c>
      <c r="CV110" s="84" t="b">
        <f t="shared" si="221"/>
        <v>0</v>
      </c>
      <c r="CW110" t="b">
        <f t="shared" si="222"/>
        <v>0</v>
      </c>
      <c r="CX110" t="b">
        <f t="shared" si="223"/>
        <v>0</v>
      </c>
      <c r="CY110" t="b">
        <f t="shared" si="224"/>
        <v>0</v>
      </c>
      <c r="CZ110" t="b">
        <f t="shared" si="225"/>
        <v>0</v>
      </c>
      <c r="DA110" s="84">
        <f t="shared" si="226"/>
        <v>1</v>
      </c>
      <c r="DB110" t="b">
        <f t="shared" si="227"/>
        <v>0</v>
      </c>
    </row>
    <row r="111" spans="1:106">
      <c r="A111" s="9">
        <v>1056</v>
      </c>
      <c r="B111" s="3">
        <v>2</v>
      </c>
      <c r="C111" s="3" t="s">
        <v>1404</v>
      </c>
      <c r="D111" s="3" t="str">
        <f t="shared" si="174"/>
        <v>BM_1_35-1_dk_0074</v>
      </c>
      <c r="E111" s="3" t="str">
        <f t="shared" si="175"/>
        <v>0074</v>
      </c>
      <c r="F111" s="3">
        <v>126285.94500000001</v>
      </c>
      <c r="G111" s="15">
        <v>413622.06199999998</v>
      </c>
      <c r="H111" s="35" t="str">
        <f t="shared" si="176"/>
        <v>ja</v>
      </c>
      <c r="I111" s="42">
        <v>348</v>
      </c>
      <c r="J111" s="20" t="s">
        <v>370</v>
      </c>
      <c r="K111" s="21">
        <v>10000</v>
      </c>
      <c r="L111" s="28">
        <f t="shared" si="228"/>
        <v>1</v>
      </c>
      <c r="M111" s="28">
        <f t="shared" si="229"/>
        <v>1</v>
      </c>
      <c r="N111" s="56">
        <f t="shared" si="177"/>
        <v>10000</v>
      </c>
      <c r="O111" s="33">
        <f t="shared" si="230"/>
        <v>120.33544595421355</v>
      </c>
      <c r="P111" s="37">
        <f t="shared" si="178"/>
        <v>87.347132437197104</v>
      </c>
      <c r="Q111" s="9" t="s">
        <v>12</v>
      </c>
      <c r="R111" s="55" t="s">
        <v>12</v>
      </c>
      <c r="S111" s="55">
        <v>0.9</v>
      </c>
      <c r="T111" s="55">
        <v>0.9</v>
      </c>
      <c r="U111" s="55">
        <v>0.9</v>
      </c>
      <c r="V111" s="3">
        <v>0.9</v>
      </c>
      <c r="W111" s="3">
        <v>0.9</v>
      </c>
      <c r="X111" s="3" t="s">
        <v>12</v>
      </c>
      <c r="Y111" s="3">
        <v>0.9</v>
      </c>
      <c r="Z111" s="15" t="s">
        <v>12</v>
      </c>
      <c r="AA111" s="10">
        <f t="shared" si="179"/>
        <v>0.9</v>
      </c>
      <c r="AB111" s="9">
        <f t="shared" si="180"/>
        <v>0</v>
      </c>
      <c r="AC111" s="10">
        <f t="shared" si="181"/>
        <v>0</v>
      </c>
      <c r="AD111" s="9" t="s">
        <v>12</v>
      </c>
      <c r="AE111" s="55" t="s">
        <v>12</v>
      </c>
      <c r="AF111" s="55">
        <v>0.1</v>
      </c>
      <c r="AG111" s="55">
        <v>0.1</v>
      </c>
      <c r="AH111" s="55">
        <v>0.1</v>
      </c>
      <c r="AI111" s="3">
        <v>0.1</v>
      </c>
      <c r="AJ111" s="3">
        <v>0.1</v>
      </c>
      <c r="AK111" s="3" t="s">
        <v>12</v>
      </c>
      <c r="AL111" s="3">
        <v>0.1</v>
      </c>
      <c r="AM111" s="15" t="s">
        <v>12</v>
      </c>
      <c r="AN111" s="10">
        <f t="shared" si="182"/>
        <v>0.1</v>
      </c>
      <c r="AO111" s="9">
        <f t="shared" si="183"/>
        <v>0</v>
      </c>
      <c r="AP111" s="10">
        <f t="shared" si="184"/>
        <v>0</v>
      </c>
      <c r="AQ111" s="9" t="s">
        <v>12</v>
      </c>
      <c r="AR111" s="55" t="s">
        <v>12</v>
      </c>
      <c r="AS111" s="55">
        <v>0.1</v>
      </c>
      <c r="AT111" s="55">
        <v>0.1</v>
      </c>
      <c r="AU111" s="55">
        <v>0.1</v>
      </c>
      <c r="AV111" s="3">
        <v>0.1</v>
      </c>
      <c r="AW111" s="3">
        <v>0.1</v>
      </c>
      <c r="AX111" s="3" t="s">
        <v>12</v>
      </c>
      <c r="AY111" s="3">
        <v>0.1</v>
      </c>
      <c r="AZ111" s="15" t="s">
        <v>12</v>
      </c>
      <c r="BA111" s="10">
        <f t="shared" si="185"/>
        <v>0.1</v>
      </c>
      <c r="BB111" s="9">
        <f t="shared" si="186"/>
        <v>0</v>
      </c>
      <c r="BC111" s="10">
        <f t="shared" si="187"/>
        <v>0</v>
      </c>
      <c r="BD111" s="9">
        <v>0.9</v>
      </c>
      <c r="BE111" s="3">
        <v>0.9</v>
      </c>
      <c r="BF111" s="15">
        <v>0.9</v>
      </c>
      <c r="BG111" s="15">
        <f t="shared" si="188"/>
        <v>0.9</v>
      </c>
      <c r="BH111" s="9">
        <f t="shared" si="189"/>
        <v>0</v>
      </c>
      <c r="BI111" s="10">
        <f t="shared" si="190"/>
        <v>0</v>
      </c>
      <c r="BJ111" s="9">
        <v>0.9</v>
      </c>
      <c r="BK111" s="3">
        <v>0.9</v>
      </c>
      <c r="BL111" s="15">
        <v>0.9</v>
      </c>
      <c r="BM111" s="15">
        <f t="shared" si="191"/>
        <v>0.9</v>
      </c>
      <c r="BN111" s="9">
        <f t="shared" si="192"/>
        <v>0</v>
      </c>
      <c r="BO111" s="10">
        <f t="shared" si="193"/>
        <v>0</v>
      </c>
      <c r="BP111">
        <f t="shared" si="194"/>
        <v>0</v>
      </c>
      <c r="BQ111" s="93">
        <f t="shared" si="195"/>
        <v>-1</v>
      </c>
      <c r="BR111" s="93">
        <f t="shared" si="196"/>
        <v>-1</v>
      </c>
      <c r="BS111" s="93" t="str">
        <f>VLOOKUP(C111,'Koppeling locatie - aslocatie'!$A$2:$C$8139,2,FALSE)</f>
        <v>bema242</v>
      </c>
      <c r="BT111" s="93">
        <f>VLOOKUP($BS111,aslocaties_v01!$C$3:$AA$500,MATCH($K$3/10,aslocaties_v01!$C$2:$X$2),FALSE)</f>
        <v>3.8719999999999999</v>
      </c>
      <c r="BU111" s="93">
        <f>VLOOKUP(BS111,aslocaties_v01!$C$3:$AA$500,MATCH($K$3,aslocaties_v01!$C$2:$X$2),FALSE)</f>
        <v>4.3129999999999997</v>
      </c>
      <c r="BV111" s="93">
        <f>VLOOKUP(BS111,aslocaties_v01!$C$3:$AA$500,MATCH($K$3*10,aslocaties_v01!$C$2:$Y$2),FALSE)</f>
        <v>4.7670000000000003</v>
      </c>
      <c r="BW111" s="93">
        <f t="shared" si="197"/>
        <v>0.44099999999999984</v>
      </c>
      <c r="BX111" s="93">
        <f t="shared" si="198"/>
        <v>0.45400000000000063</v>
      </c>
      <c r="BY111" s="94">
        <f t="shared" si="199"/>
        <v>999</v>
      </c>
      <c r="BZ111" s="94">
        <f t="shared" si="200"/>
        <v>999</v>
      </c>
      <c r="CA111" s="94">
        <f t="shared" si="201"/>
        <v>2.972</v>
      </c>
      <c r="CB111">
        <f t="shared" si="202"/>
        <v>3.4129999999999998</v>
      </c>
      <c r="CC111" s="58">
        <f t="shared" si="203"/>
        <v>3.8670000000000004</v>
      </c>
      <c r="CD111" s="95" t="b">
        <f t="shared" si="204"/>
        <v>1</v>
      </c>
      <c r="CE111" s="96" t="b">
        <f t="shared" si="205"/>
        <v>1</v>
      </c>
      <c r="CF111" t="b">
        <f t="shared" si="206"/>
        <v>1</v>
      </c>
      <c r="CG111" t="b">
        <f t="shared" si="207"/>
        <v>1</v>
      </c>
      <c r="CH111" s="84" t="b">
        <f t="shared" si="208"/>
        <v>0</v>
      </c>
      <c r="CI111" t="str">
        <f t="shared" si="209"/>
        <v/>
      </c>
      <c r="CJ111" t="b">
        <f t="shared" si="210"/>
        <v>0</v>
      </c>
      <c r="CK111" t="b">
        <f t="shared" si="211"/>
        <v>1</v>
      </c>
      <c r="CL111" s="84" t="b">
        <f t="shared" si="231"/>
        <v>1</v>
      </c>
      <c r="CM111">
        <f t="shared" si="212"/>
        <v>0.1</v>
      </c>
      <c r="CN111" t="b">
        <f t="shared" si="213"/>
        <v>1</v>
      </c>
      <c r="CO111" s="84">
        <f t="shared" si="214"/>
        <v>6.4102564102564097</v>
      </c>
      <c r="CP111" t="b">
        <f t="shared" si="215"/>
        <v>1</v>
      </c>
      <c r="CQ111" s="96" t="b">
        <f t="shared" si="216"/>
        <v>0</v>
      </c>
      <c r="CR111" t="b">
        <f t="shared" si="217"/>
        <v>0</v>
      </c>
      <c r="CS111" t="b">
        <f t="shared" si="218"/>
        <v>0</v>
      </c>
      <c r="CT111" t="b">
        <f t="shared" si="219"/>
        <v>0</v>
      </c>
      <c r="CU111" t="b">
        <f t="shared" si="220"/>
        <v>0</v>
      </c>
      <c r="CV111" s="84" t="b">
        <f t="shared" si="221"/>
        <v>0</v>
      </c>
      <c r="CW111" t="b">
        <f t="shared" si="222"/>
        <v>0</v>
      </c>
      <c r="CX111" t="b">
        <f t="shared" si="223"/>
        <v>0</v>
      </c>
      <c r="CY111" t="b">
        <f t="shared" si="224"/>
        <v>0</v>
      </c>
      <c r="CZ111" t="b">
        <f t="shared" si="225"/>
        <v>0</v>
      </c>
      <c r="DA111" s="84">
        <f t="shared" si="226"/>
        <v>2</v>
      </c>
      <c r="DB111" t="b">
        <f t="shared" si="227"/>
        <v>1</v>
      </c>
    </row>
    <row r="112" spans="1:106">
      <c r="A112" s="9">
        <v>1057</v>
      </c>
      <c r="B112" s="3">
        <v>2</v>
      </c>
      <c r="C112" s="3" t="s">
        <v>1405</v>
      </c>
      <c r="D112" s="3" t="str">
        <f t="shared" si="174"/>
        <v>BM_1_35-1_dk_0075</v>
      </c>
      <c r="E112" s="3" t="str">
        <f t="shared" si="175"/>
        <v>0075</v>
      </c>
      <c r="F112" s="3">
        <v>126204.609</v>
      </c>
      <c r="G112" s="15">
        <v>413590.21899999998</v>
      </c>
      <c r="H112" s="35" t="str">
        <f t="shared" si="176"/>
        <v>ja</v>
      </c>
      <c r="I112" s="42">
        <v>348</v>
      </c>
      <c r="J112" s="20" t="s">
        <v>370</v>
      </c>
      <c r="K112" s="21">
        <v>10000</v>
      </c>
      <c r="L112" s="28">
        <f t="shared" si="228"/>
        <v>1</v>
      </c>
      <c r="M112" s="28">
        <f t="shared" si="229"/>
        <v>1</v>
      </c>
      <c r="N112" s="56">
        <f t="shared" si="177"/>
        <v>10000</v>
      </c>
      <c r="O112" s="33">
        <f t="shared" si="230"/>
        <v>87.347132437197104</v>
      </c>
      <c r="P112" s="37">
        <f t="shared" si="178"/>
        <v>118.13172001625352</v>
      </c>
      <c r="Q112" s="9" t="s">
        <v>12</v>
      </c>
      <c r="R112" s="55" t="s">
        <v>12</v>
      </c>
      <c r="S112" s="55">
        <v>3.3290000000000002</v>
      </c>
      <c r="T112" s="55">
        <v>3.597</v>
      </c>
      <c r="U112" s="55">
        <v>3.839</v>
      </c>
      <c r="V112" s="3">
        <v>4.0469999999999997</v>
      </c>
      <c r="W112" s="3">
        <v>4.2839999999999998</v>
      </c>
      <c r="X112" s="3" t="s">
        <v>12</v>
      </c>
      <c r="Y112" s="3">
        <v>4.7389999999999999</v>
      </c>
      <c r="Z112" s="15" t="s">
        <v>12</v>
      </c>
      <c r="AA112" s="10">
        <f t="shared" si="179"/>
        <v>4.2839999999999998</v>
      </c>
      <c r="AB112" s="9">
        <f t="shared" si="180"/>
        <v>0.44499999999999984</v>
      </c>
      <c r="AC112" s="10">
        <f t="shared" si="181"/>
        <v>0.45500000000000007</v>
      </c>
      <c r="AD112" s="9" t="s">
        <v>12</v>
      </c>
      <c r="AE112" s="55" t="s">
        <v>12</v>
      </c>
      <c r="AF112" s="55">
        <v>0.59599999999999997</v>
      </c>
      <c r="AG112" s="55">
        <v>0.70799999999999996</v>
      </c>
      <c r="AH112" s="55">
        <v>0.82699999999999996</v>
      </c>
      <c r="AI112" s="3">
        <v>0.93799999999999994</v>
      </c>
      <c r="AJ112" s="3">
        <v>1.0569999999999999</v>
      </c>
      <c r="AK112" s="3" t="s">
        <v>12</v>
      </c>
      <c r="AL112" s="3">
        <v>1.276</v>
      </c>
      <c r="AM112" s="15" t="s">
        <v>12</v>
      </c>
      <c r="AN112" s="10">
        <f t="shared" si="182"/>
        <v>1.0569999999999999</v>
      </c>
      <c r="AO112" s="9">
        <f t="shared" si="183"/>
        <v>0.22999999999999998</v>
      </c>
      <c r="AP112" s="10">
        <f t="shared" si="184"/>
        <v>0.21900000000000008</v>
      </c>
      <c r="AQ112" s="9" t="s">
        <v>12</v>
      </c>
      <c r="AR112" s="55" t="s">
        <v>12</v>
      </c>
      <c r="AS112" s="55">
        <v>2.7010000000000001</v>
      </c>
      <c r="AT112" s="55">
        <v>2.9769999999999999</v>
      </c>
      <c r="AU112" s="55">
        <v>3.234</v>
      </c>
      <c r="AV112" s="3">
        <v>3.4820000000000002</v>
      </c>
      <c r="AW112" s="3">
        <v>3.6920000000000002</v>
      </c>
      <c r="AX112" s="3" t="s">
        <v>12</v>
      </c>
      <c r="AY112" s="3">
        <v>4.0199999999999996</v>
      </c>
      <c r="AZ112" s="15" t="s">
        <v>12</v>
      </c>
      <c r="BA112" s="10">
        <f t="shared" si="185"/>
        <v>3.6920000000000002</v>
      </c>
      <c r="BB112" s="9">
        <f t="shared" si="186"/>
        <v>0.45800000000000018</v>
      </c>
      <c r="BC112" s="10">
        <f t="shared" si="187"/>
        <v>0.3279999999999994</v>
      </c>
      <c r="BD112" s="9">
        <v>4.7770000000000001</v>
      </c>
      <c r="BE112" s="3">
        <v>5.5620000000000003</v>
      </c>
      <c r="BF112" s="15">
        <v>6.5039999999999996</v>
      </c>
      <c r="BG112" s="15">
        <f t="shared" si="188"/>
        <v>5.5620000000000003</v>
      </c>
      <c r="BH112" s="9">
        <f t="shared" si="189"/>
        <v>0.78500000000000014</v>
      </c>
      <c r="BI112" s="10">
        <f t="shared" si="190"/>
        <v>0.94199999999999928</v>
      </c>
      <c r="BJ112" s="9">
        <v>4.7080000000000002</v>
      </c>
      <c r="BK112" s="3">
        <v>5.492</v>
      </c>
      <c r="BL112" s="15">
        <v>6.4420000000000002</v>
      </c>
      <c r="BM112" s="15">
        <f t="shared" si="191"/>
        <v>5.492</v>
      </c>
      <c r="BN112" s="9">
        <f t="shared" si="192"/>
        <v>0.78399999999999981</v>
      </c>
      <c r="BO112" s="10">
        <f t="shared" si="193"/>
        <v>0.95000000000000018</v>
      </c>
      <c r="BP112">
        <f t="shared" si="194"/>
        <v>0</v>
      </c>
      <c r="BQ112" s="93">
        <f t="shared" si="195"/>
        <v>1.7640449438202257</v>
      </c>
      <c r="BR112" s="93">
        <f t="shared" si="196"/>
        <v>1.761797752808989</v>
      </c>
      <c r="BS112" s="93" t="str">
        <f>VLOOKUP(C112,'Koppeling locatie - aslocatie'!$A$2:$C$8139,2,FALSE)</f>
        <v>bema242</v>
      </c>
      <c r="BT112" s="93">
        <f>VLOOKUP($BS112,aslocaties_v01!$C$3:$AA$500,MATCH($K$3/10,aslocaties_v01!$C$2:$X$2),FALSE)</f>
        <v>3.8719999999999999</v>
      </c>
      <c r="BU112" s="93">
        <f>VLOOKUP(BS112,aslocaties_v01!$C$3:$AA$500,MATCH($K$3,aslocaties_v01!$C$2:$X$2),FALSE)</f>
        <v>4.3129999999999997</v>
      </c>
      <c r="BV112" s="93">
        <f>VLOOKUP(BS112,aslocaties_v01!$C$3:$AA$500,MATCH($K$3*10,aslocaties_v01!$C$2:$Y$2),FALSE)</f>
        <v>4.7670000000000003</v>
      </c>
      <c r="BW112" s="93">
        <f t="shared" si="197"/>
        <v>0.44099999999999984</v>
      </c>
      <c r="BX112" s="93">
        <f t="shared" si="198"/>
        <v>0.45400000000000063</v>
      </c>
      <c r="BY112" s="94">
        <f t="shared" si="199"/>
        <v>8.9887640449438644E-3</v>
      </c>
      <c r="BZ112" s="94">
        <f t="shared" si="200"/>
        <v>2.1978021978009687E-3</v>
      </c>
      <c r="CA112" s="94">
        <f t="shared" si="201"/>
        <v>3.2999999999999918E-2</v>
      </c>
      <c r="CB112">
        <f t="shared" si="202"/>
        <v>2.8999999999999915E-2</v>
      </c>
      <c r="CC112" s="58">
        <f t="shared" si="203"/>
        <v>2.8000000000000469E-2</v>
      </c>
      <c r="CD112" s="95" t="b">
        <f t="shared" si="204"/>
        <v>0</v>
      </c>
      <c r="CE112" s="96" t="b">
        <f t="shared" si="205"/>
        <v>1</v>
      </c>
      <c r="CF112" t="b">
        <f t="shared" si="206"/>
        <v>1</v>
      </c>
      <c r="CG112" t="b">
        <f t="shared" si="207"/>
        <v>1</v>
      </c>
      <c r="CH112" s="84" t="b">
        <f t="shared" si="208"/>
        <v>1</v>
      </c>
      <c r="CI112">
        <f t="shared" si="209"/>
        <v>1.0569999999999999</v>
      </c>
      <c r="CJ112" t="b">
        <f t="shared" si="210"/>
        <v>1</v>
      </c>
      <c r="CK112" t="b">
        <f t="shared" si="211"/>
        <v>1</v>
      </c>
      <c r="CL112" s="84" t="b">
        <f t="shared" si="231"/>
        <v>1</v>
      </c>
      <c r="CM112">
        <f t="shared" si="212"/>
        <v>3.6920000000000002</v>
      </c>
      <c r="CN112" t="b">
        <f t="shared" si="213"/>
        <v>1</v>
      </c>
      <c r="CO112" s="84">
        <f t="shared" si="214"/>
        <v>4.9708081788806813E-2</v>
      </c>
      <c r="CP112" t="b">
        <f t="shared" si="215"/>
        <v>1</v>
      </c>
      <c r="CQ112" s="96" t="b">
        <f t="shared" si="216"/>
        <v>0</v>
      </c>
      <c r="CR112" t="b">
        <f t="shared" si="217"/>
        <v>0</v>
      </c>
      <c r="CS112" t="b">
        <f t="shared" si="218"/>
        <v>0</v>
      </c>
      <c r="CT112" t="b">
        <f t="shared" si="219"/>
        <v>0</v>
      </c>
      <c r="CU112" t="b">
        <f t="shared" si="220"/>
        <v>0</v>
      </c>
      <c r="CV112" s="84" t="b">
        <f t="shared" si="221"/>
        <v>1</v>
      </c>
      <c r="CW112" t="b">
        <f t="shared" si="222"/>
        <v>1</v>
      </c>
      <c r="CX112" t="b">
        <f t="shared" si="223"/>
        <v>1</v>
      </c>
      <c r="CY112" t="b">
        <f t="shared" si="224"/>
        <v>1</v>
      </c>
      <c r="CZ112" t="b">
        <f t="shared" si="225"/>
        <v>1</v>
      </c>
      <c r="DA112" s="84">
        <f t="shared" si="226"/>
        <v>1</v>
      </c>
      <c r="DB112" t="b">
        <f t="shared" si="227"/>
        <v>0</v>
      </c>
    </row>
    <row r="113" spans="1:106">
      <c r="A113" s="9">
        <v>1058</v>
      </c>
      <c r="B113" s="3">
        <v>2</v>
      </c>
      <c r="C113" s="3" t="s">
        <v>1406</v>
      </c>
      <c r="D113" s="3" t="str">
        <f t="shared" si="174"/>
        <v>BM_1_35-1_dk_0076</v>
      </c>
      <c r="E113" s="3" t="str">
        <f t="shared" si="175"/>
        <v>0076</v>
      </c>
      <c r="F113" s="3">
        <v>126090.516</v>
      </c>
      <c r="G113" s="15">
        <v>413559.59399999998</v>
      </c>
      <c r="H113" s="35" t="str">
        <f t="shared" si="176"/>
        <v>ja</v>
      </c>
      <c r="I113" s="42">
        <v>348</v>
      </c>
      <c r="J113" s="20" t="s">
        <v>370</v>
      </c>
      <c r="K113" s="21">
        <v>10000</v>
      </c>
      <c r="L113" s="28">
        <f t="shared" si="228"/>
        <v>1</v>
      </c>
      <c r="M113" s="28">
        <f t="shared" si="229"/>
        <v>1</v>
      </c>
      <c r="N113" s="56">
        <f t="shared" si="177"/>
        <v>10000</v>
      </c>
      <c r="O113" s="33">
        <f t="shared" si="230"/>
        <v>118.13172001625352</v>
      </c>
      <c r="P113" s="37">
        <f t="shared" si="178"/>
        <v>104.67718079888921</v>
      </c>
      <c r="Q113" s="9" t="s">
        <v>12</v>
      </c>
      <c r="R113" s="55" t="s">
        <v>12</v>
      </c>
      <c r="S113" s="55">
        <v>3.3279999999999998</v>
      </c>
      <c r="T113" s="55">
        <v>3.5950000000000002</v>
      </c>
      <c r="U113" s="55">
        <v>3.8380000000000001</v>
      </c>
      <c r="V113" s="3">
        <v>4.0460000000000003</v>
      </c>
      <c r="W113" s="3">
        <v>4.282</v>
      </c>
      <c r="X113" s="3" t="s">
        <v>12</v>
      </c>
      <c r="Y113" s="3">
        <v>4.7370000000000001</v>
      </c>
      <c r="Z113" s="15" t="s">
        <v>12</v>
      </c>
      <c r="AA113" s="10">
        <f t="shared" si="179"/>
        <v>4.282</v>
      </c>
      <c r="AB113" s="9">
        <f t="shared" si="180"/>
        <v>0.44399999999999995</v>
      </c>
      <c r="AC113" s="10">
        <f t="shared" si="181"/>
        <v>0.45500000000000007</v>
      </c>
      <c r="AD113" s="9" t="s">
        <v>12</v>
      </c>
      <c r="AE113" s="55" t="s">
        <v>12</v>
      </c>
      <c r="AF113" s="55">
        <v>0.59499999999999997</v>
      </c>
      <c r="AG113" s="55">
        <v>0.70499999999999996</v>
      </c>
      <c r="AH113" s="55">
        <v>0.82099999999999995</v>
      </c>
      <c r="AI113" s="3">
        <v>0.93</v>
      </c>
      <c r="AJ113" s="3">
        <v>1.0489999999999999</v>
      </c>
      <c r="AK113" s="3" t="s">
        <v>12</v>
      </c>
      <c r="AL113" s="3">
        <v>1.266</v>
      </c>
      <c r="AM113" s="15" t="s">
        <v>12</v>
      </c>
      <c r="AN113" s="10">
        <f t="shared" si="182"/>
        <v>1.0489999999999999</v>
      </c>
      <c r="AO113" s="9">
        <f t="shared" si="183"/>
        <v>0.22799999999999998</v>
      </c>
      <c r="AP113" s="10">
        <f t="shared" si="184"/>
        <v>0.21700000000000008</v>
      </c>
      <c r="AQ113" s="9" t="s">
        <v>12</v>
      </c>
      <c r="AR113" s="55" t="s">
        <v>12</v>
      </c>
      <c r="AS113" s="55">
        <v>2.7069999999999999</v>
      </c>
      <c r="AT113" s="55">
        <v>2.9769999999999999</v>
      </c>
      <c r="AU113" s="55">
        <v>3.2280000000000002</v>
      </c>
      <c r="AV113" s="3">
        <v>3.47</v>
      </c>
      <c r="AW113" s="3">
        <v>3.6779999999999999</v>
      </c>
      <c r="AX113" s="3" t="s">
        <v>12</v>
      </c>
      <c r="AY113" s="3">
        <v>4.008</v>
      </c>
      <c r="AZ113" s="15" t="s">
        <v>12</v>
      </c>
      <c r="BA113" s="10">
        <f t="shared" si="185"/>
        <v>3.6779999999999999</v>
      </c>
      <c r="BB113" s="9">
        <f t="shared" si="186"/>
        <v>0.44999999999999973</v>
      </c>
      <c r="BC113" s="10">
        <f t="shared" si="187"/>
        <v>0.33000000000000007</v>
      </c>
      <c r="BD113" s="9">
        <v>4.7679999999999998</v>
      </c>
      <c r="BE113" s="3">
        <v>5.5449999999999999</v>
      </c>
      <c r="BF113" s="15">
        <v>6.4809999999999999</v>
      </c>
      <c r="BG113" s="15">
        <f t="shared" si="188"/>
        <v>5.5449999999999999</v>
      </c>
      <c r="BH113" s="9">
        <f t="shared" si="189"/>
        <v>0.77700000000000014</v>
      </c>
      <c r="BI113" s="10">
        <f t="shared" si="190"/>
        <v>0.93599999999999994</v>
      </c>
      <c r="BJ113" s="9">
        <v>4.7</v>
      </c>
      <c r="BK113" s="3">
        <v>5.476</v>
      </c>
      <c r="BL113" s="15">
        <v>6.4189999999999996</v>
      </c>
      <c r="BM113" s="15">
        <f t="shared" si="191"/>
        <v>5.476</v>
      </c>
      <c r="BN113" s="9">
        <f t="shared" si="192"/>
        <v>0.7759999999999998</v>
      </c>
      <c r="BO113" s="10">
        <f t="shared" si="193"/>
        <v>0.94299999999999962</v>
      </c>
      <c r="BP113">
        <f t="shared" si="194"/>
        <v>0</v>
      </c>
      <c r="BQ113" s="93">
        <f t="shared" si="195"/>
        <v>1.7500000000000004</v>
      </c>
      <c r="BR113" s="93">
        <f t="shared" si="196"/>
        <v>1.7477477477477474</v>
      </c>
      <c r="BS113" s="93" t="str">
        <f>VLOOKUP(C113,'Koppeling locatie - aslocatie'!$A$2:$C$8139,2,FALSE)</f>
        <v>bema242</v>
      </c>
      <c r="BT113" s="93">
        <f>VLOOKUP($BS113,aslocaties_v01!$C$3:$AA$500,MATCH($K$3/10,aslocaties_v01!$C$2:$X$2),FALSE)</f>
        <v>3.8719999999999999</v>
      </c>
      <c r="BU113" s="93">
        <f>VLOOKUP(BS113,aslocaties_v01!$C$3:$AA$500,MATCH($K$3,aslocaties_v01!$C$2:$X$2),FALSE)</f>
        <v>4.3129999999999997</v>
      </c>
      <c r="BV113" s="93">
        <f>VLOOKUP(BS113,aslocaties_v01!$C$3:$AA$500,MATCH($K$3*10,aslocaties_v01!$C$2:$Y$2),FALSE)</f>
        <v>4.7670000000000003</v>
      </c>
      <c r="BW113" s="93">
        <f t="shared" si="197"/>
        <v>0.44099999999999984</v>
      </c>
      <c r="BX113" s="93">
        <f t="shared" si="198"/>
        <v>0.45400000000000063</v>
      </c>
      <c r="BY113" s="94">
        <f t="shared" si="199"/>
        <v>6.7567567567570208E-3</v>
      </c>
      <c r="BZ113" s="94">
        <f t="shared" si="200"/>
        <v>2.1978021978009687E-3</v>
      </c>
      <c r="CA113" s="94">
        <f t="shared" si="201"/>
        <v>3.3999999999999808E-2</v>
      </c>
      <c r="CB113">
        <f t="shared" si="202"/>
        <v>3.0999999999999694E-2</v>
      </c>
      <c r="CC113" s="58">
        <f t="shared" si="203"/>
        <v>3.0000000000000249E-2</v>
      </c>
      <c r="CD113" s="95" t="b">
        <f t="shared" si="204"/>
        <v>0</v>
      </c>
      <c r="CE113" s="96" t="b">
        <f t="shared" si="205"/>
        <v>1</v>
      </c>
      <c r="CF113" t="b">
        <f t="shared" si="206"/>
        <v>1</v>
      </c>
      <c r="CG113" t="b">
        <f t="shared" si="207"/>
        <v>1</v>
      </c>
      <c r="CH113" s="84" t="b">
        <f t="shared" si="208"/>
        <v>1</v>
      </c>
      <c r="CI113">
        <f t="shared" si="209"/>
        <v>1.0489999999999999</v>
      </c>
      <c r="CJ113" t="b">
        <f t="shared" si="210"/>
        <v>1</v>
      </c>
      <c r="CK113" t="b">
        <f t="shared" si="211"/>
        <v>1</v>
      </c>
      <c r="CL113" s="84" t="b">
        <f t="shared" si="231"/>
        <v>1</v>
      </c>
      <c r="CM113">
        <f t="shared" si="212"/>
        <v>3.6779999999999999</v>
      </c>
      <c r="CN113" t="b">
        <f t="shared" si="213"/>
        <v>1</v>
      </c>
      <c r="CO113" s="84">
        <f t="shared" si="214"/>
        <v>4.970813166805918E-2</v>
      </c>
      <c r="CP113" t="b">
        <f t="shared" si="215"/>
        <v>1</v>
      </c>
      <c r="CQ113" s="96" t="b">
        <f t="shared" si="216"/>
        <v>1</v>
      </c>
      <c r="CR113" t="b">
        <f t="shared" si="217"/>
        <v>1</v>
      </c>
      <c r="CS113" t="b">
        <f t="shared" si="218"/>
        <v>1</v>
      </c>
      <c r="CT113" t="b">
        <f t="shared" si="219"/>
        <v>1</v>
      </c>
      <c r="CU113" t="b">
        <f t="shared" si="220"/>
        <v>1</v>
      </c>
      <c r="CV113" s="84" t="b">
        <f t="shared" si="221"/>
        <v>1</v>
      </c>
      <c r="CW113" t="b">
        <f t="shared" si="222"/>
        <v>1</v>
      </c>
      <c r="CX113" t="b">
        <f t="shared" si="223"/>
        <v>1</v>
      </c>
      <c r="CY113" t="b">
        <f t="shared" si="224"/>
        <v>1</v>
      </c>
      <c r="CZ113" t="b">
        <f t="shared" si="225"/>
        <v>1</v>
      </c>
      <c r="DA113" s="84">
        <f t="shared" si="226"/>
        <v>0</v>
      </c>
      <c r="DB113" t="b">
        <f t="shared" si="227"/>
        <v>0</v>
      </c>
    </row>
    <row r="114" spans="1:106">
      <c r="A114" s="9">
        <v>1059</v>
      </c>
      <c r="B114" s="3">
        <v>2</v>
      </c>
      <c r="C114" s="3" t="s">
        <v>1407</v>
      </c>
      <c r="D114" s="3" t="str">
        <f t="shared" si="174"/>
        <v>BM_1_35-1_dk_0077</v>
      </c>
      <c r="E114" s="3" t="str">
        <f t="shared" si="175"/>
        <v>0077</v>
      </c>
      <c r="F114" s="3">
        <v>125987.32799999999</v>
      </c>
      <c r="G114" s="15">
        <v>413577.18800000002</v>
      </c>
      <c r="H114" s="35" t="str">
        <f t="shared" si="176"/>
        <v>ja</v>
      </c>
      <c r="I114" s="42">
        <v>344</v>
      </c>
      <c r="J114" s="20" t="s">
        <v>370</v>
      </c>
      <c r="K114" s="21">
        <v>10000</v>
      </c>
      <c r="L114" s="28">
        <f t="shared" si="228"/>
        <v>1</v>
      </c>
      <c r="M114" s="28">
        <f t="shared" si="229"/>
        <v>1</v>
      </c>
      <c r="N114" s="56">
        <f t="shared" si="177"/>
        <v>10000</v>
      </c>
      <c r="O114" s="33">
        <f t="shared" si="230"/>
        <v>104.67718079888921</v>
      </c>
      <c r="P114" s="37">
        <f t="shared" si="178"/>
        <v>90.099099218584456</v>
      </c>
      <c r="Q114" s="9" t="s">
        <v>12</v>
      </c>
      <c r="R114" s="55" t="s">
        <v>12</v>
      </c>
      <c r="S114" s="55">
        <v>3.327</v>
      </c>
      <c r="T114" s="55">
        <v>3.5939999999999999</v>
      </c>
      <c r="U114" s="55">
        <v>3.8370000000000002</v>
      </c>
      <c r="V114" s="3">
        <v>4.0439999999999996</v>
      </c>
      <c r="W114" s="3">
        <v>4.2809999999999997</v>
      </c>
      <c r="X114" s="3" t="s">
        <v>12</v>
      </c>
      <c r="Y114" s="3">
        <v>4.7359999999999998</v>
      </c>
      <c r="Z114" s="15" t="s">
        <v>12</v>
      </c>
      <c r="AA114" s="10">
        <f t="shared" si="179"/>
        <v>4.2809999999999997</v>
      </c>
      <c r="AB114" s="9">
        <f t="shared" si="180"/>
        <v>0.44399999999999951</v>
      </c>
      <c r="AC114" s="10">
        <f t="shared" si="181"/>
        <v>0.45500000000000007</v>
      </c>
      <c r="AD114" s="9" t="s">
        <v>12</v>
      </c>
      <c r="AE114" s="55" t="s">
        <v>12</v>
      </c>
      <c r="AF114" s="55">
        <v>0.59299999999999997</v>
      </c>
      <c r="AG114" s="55">
        <v>0.70299999999999996</v>
      </c>
      <c r="AH114" s="55">
        <v>0.81899999999999995</v>
      </c>
      <c r="AI114" s="3">
        <v>0.92700000000000005</v>
      </c>
      <c r="AJ114" s="3">
        <v>1.046</v>
      </c>
      <c r="AK114" s="3" t="s">
        <v>12</v>
      </c>
      <c r="AL114" s="3">
        <v>1.2629999999999999</v>
      </c>
      <c r="AM114" s="15" t="s">
        <v>12</v>
      </c>
      <c r="AN114" s="10">
        <f t="shared" si="182"/>
        <v>1.046</v>
      </c>
      <c r="AO114" s="9">
        <f t="shared" si="183"/>
        <v>0.22700000000000009</v>
      </c>
      <c r="AP114" s="10">
        <f t="shared" si="184"/>
        <v>0.21699999999999986</v>
      </c>
      <c r="AQ114" s="9" t="s">
        <v>12</v>
      </c>
      <c r="AR114" s="55" t="s">
        <v>12</v>
      </c>
      <c r="AS114" s="55">
        <v>2.7010000000000001</v>
      </c>
      <c r="AT114" s="55">
        <v>2.9710000000000001</v>
      </c>
      <c r="AU114" s="55">
        <v>3.2210000000000001</v>
      </c>
      <c r="AV114" s="3">
        <v>3.4620000000000002</v>
      </c>
      <c r="AW114" s="3">
        <v>3.67</v>
      </c>
      <c r="AX114" s="3" t="s">
        <v>12</v>
      </c>
      <c r="AY114" s="3">
        <v>3.9990000000000001</v>
      </c>
      <c r="AZ114" s="15" t="s">
        <v>12</v>
      </c>
      <c r="BA114" s="10">
        <f t="shared" si="185"/>
        <v>3.67</v>
      </c>
      <c r="BB114" s="9">
        <f t="shared" si="186"/>
        <v>0.44899999999999984</v>
      </c>
      <c r="BC114" s="10">
        <f t="shared" si="187"/>
        <v>0.32900000000000018</v>
      </c>
      <c r="BD114" s="9">
        <v>4.78</v>
      </c>
      <c r="BE114" s="3">
        <v>5.5609999999999999</v>
      </c>
      <c r="BF114" s="15">
        <v>6.5010000000000003</v>
      </c>
      <c r="BG114" s="15">
        <f t="shared" si="188"/>
        <v>5.5609999999999999</v>
      </c>
      <c r="BH114" s="9">
        <f t="shared" si="189"/>
        <v>0.78099999999999969</v>
      </c>
      <c r="BI114" s="10">
        <f t="shared" si="190"/>
        <v>0.94000000000000039</v>
      </c>
      <c r="BJ114" s="9">
        <v>4.7220000000000004</v>
      </c>
      <c r="BK114" s="3">
        <v>5.508</v>
      </c>
      <c r="BL114" s="15">
        <v>6.4630000000000001</v>
      </c>
      <c r="BM114" s="15">
        <f t="shared" si="191"/>
        <v>5.508</v>
      </c>
      <c r="BN114" s="9">
        <f t="shared" si="192"/>
        <v>0.78599999999999959</v>
      </c>
      <c r="BO114" s="10">
        <f t="shared" si="193"/>
        <v>0.95500000000000007</v>
      </c>
      <c r="BP114">
        <f t="shared" si="194"/>
        <v>0</v>
      </c>
      <c r="BQ114" s="93">
        <f t="shared" si="195"/>
        <v>1.7590090090090102</v>
      </c>
      <c r="BR114" s="93">
        <f t="shared" si="196"/>
        <v>1.7702702702702713</v>
      </c>
      <c r="BS114" s="93" t="str">
        <f>VLOOKUP(C114,'Koppeling locatie - aslocatie'!$A$2:$C$8139,2,FALSE)</f>
        <v>bema242</v>
      </c>
      <c r="BT114" s="93">
        <f>VLOOKUP($BS114,aslocaties_v01!$C$3:$AA$500,MATCH($K$3/10,aslocaties_v01!$C$2:$X$2),FALSE)</f>
        <v>3.8719999999999999</v>
      </c>
      <c r="BU114" s="93">
        <f>VLOOKUP(BS114,aslocaties_v01!$C$3:$AA$500,MATCH($K$3,aslocaties_v01!$C$2:$X$2),FALSE)</f>
        <v>4.3129999999999997</v>
      </c>
      <c r="BV114" s="93">
        <f>VLOOKUP(BS114,aslocaties_v01!$C$3:$AA$500,MATCH($K$3*10,aslocaties_v01!$C$2:$Y$2),FALSE)</f>
        <v>4.7670000000000003</v>
      </c>
      <c r="BW114" s="93">
        <f t="shared" si="197"/>
        <v>0.44099999999999984</v>
      </c>
      <c r="BX114" s="93">
        <f t="shared" si="198"/>
        <v>0.45400000000000063</v>
      </c>
      <c r="BY114" s="94">
        <f t="shared" si="199"/>
        <v>6.7567567567560216E-3</v>
      </c>
      <c r="BZ114" s="94">
        <f t="shared" si="200"/>
        <v>2.1978021978009687E-3</v>
      </c>
      <c r="CA114" s="94">
        <f t="shared" si="201"/>
        <v>3.4999999999999698E-2</v>
      </c>
      <c r="CB114">
        <f t="shared" si="202"/>
        <v>3.2000000000000028E-2</v>
      </c>
      <c r="CC114" s="58">
        <f t="shared" si="203"/>
        <v>3.1000000000000583E-2</v>
      </c>
      <c r="CD114" s="95" t="b">
        <f t="shared" si="204"/>
        <v>0</v>
      </c>
      <c r="CE114" s="96" t="b">
        <f t="shared" si="205"/>
        <v>1</v>
      </c>
      <c r="CF114" t="b">
        <f t="shared" si="206"/>
        <v>1</v>
      </c>
      <c r="CG114" t="b">
        <f t="shared" si="207"/>
        <v>1</v>
      </c>
      <c r="CH114" s="84" t="b">
        <f t="shared" si="208"/>
        <v>1</v>
      </c>
      <c r="CI114">
        <f t="shared" si="209"/>
        <v>1.046</v>
      </c>
      <c r="CJ114" t="b">
        <f t="shared" si="210"/>
        <v>1</v>
      </c>
      <c r="CK114" t="b">
        <f t="shared" si="211"/>
        <v>1</v>
      </c>
      <c r="CL114" s="84" t="b">
        <f t="shared" si="231"/>
        <v>1</v>
      </c>
      <c r="CM114">
        <f t="shared" si="212"/>
        <v>3.67</v>
      </c>
      <c r="CN114" t="b">
        <f t="shared" si="213"/>
        <v>1</v>
      </c>
      <c r="CO114" s="84">
        <f t="shared" si="214"/>
        <v>4.9782300003179215E-2</v>
      </c>
      <c r="CP114" t="b">
        <f t="shared" si="215"/>
        <v>1</v>
      </c>
      <c r="CQ114" s="96" t="b">
        <f t="shared" si="216"/>
        <v>1</v>
      </c>
      <c r="CR114" t="b">
        <f t="shared" si="217"/>
        <v>1</v>
      </c>
      <c r="CS114" t="b">
        <f t="shared" si="218"/>
        <v>1</v>
      </c>
      <c r="CT114" t="b">
        <f t="shared" si="219"/>
        <v>1</v>
      </c>
      <c r="CU114" t="b">
        <f t="shared" si="220"/>
        <v>1</v>
      </c>
      <c r="CV114" s="84" t="b">
        <f t="shared" si="221"/>
        <v>1</v>
      </c>
      <c r="CW114" t="b">
        <f t="shared" si="222"/>
        <v>1</v>
      </c>
      <c r="CX114" t="b">
        <f t="shared" si="223"/>
        <v>1</v>
      </c>
      <c r="CY114" t="b">
        <f t="shared" si="224"/>
        <v>1</v>
      </c>
      <c r="CZ114" t="b">
        <f t="shared" si="225"/>
        <v>1</v>
      </c>
      <c r="DA114" s="84">
        <f t="shared" si="226"/>
        <v>0</v>
      </c>
      <c r="DB114" t="b">
        <f t="shared" si="227"/>
        <v>0</v>
      </c>
    </row>
    <row r="115" spans="1:106">
      <c r="A115" s="9">
        <v>1060</v>
      </c>
      <c r="B115" s="3">
        <v>2</v>
      </c>
      <c r="C115" s="3" t="s">
        <v>1408</v>
      </c>
      <c r="D115" s="3" t="str">
        <f t="shared" si="174"/>
        <v>BM_1_35-1_dk_0078</v>
      </c>
      <c r="E115" s="3" t="str">
        <f t="shared" si="175"/>
        <v>0078</v>
      </c>
      <c r="F115" s="3">
        <v>125909.67200000001</v>
      </c>
      <c r="G115" s="15">
        <v>413531.5</v>
      </c>
      <c r="H115" s="35" t="str">
        <f t="shared" si="176"/>
        <v>ja</v>
      </c>
      <c r="I115" s="42">
        <v>341</v>
      </c>
      <c r="J115" s="20" t="s">
        <v>370</v>
      </c>
      <c r="K115" s="21">
        <v>10000</v>
      </c>
      <c r="L115" s="28">
        <f t="shared" si="228"/>
        <v>1</v>
      </c>
      <c r="M115" s="28">
        <f t="shared" si="229"/>
        <v>1</v>
      </c>
      <c r="N115" s="56">
        <f t="shared" si="177"/>
        <v>10000</v>
      </c>
      <c r="O115" s="33">
        <f t="shared" si="230"/>
        <v>90.099099218584456</v>
      </c>
      <c r="P115" s="37">
        <f t="shared" si="178"/>
        <v>119.92846561596127</v>
      </c>
      <c r="Q115" s="9" t="s">
        <v>12</v>
      </c>
      <c r="R115" s="55" t="s">
        <v>12</v>
      </c>
      <c r="S115" s="55">
        <v>3.3159999999999998</v>
      </c>
      <c r="T115" s="55">
        <v>3.585</v>
      </c>
      <c r="U115" s="55">
        <v>3.83</v>
      </c>
      <c r="V115" s="3">
        <v>4.0389999999999997</v>
      </c>
      <c r="W115" s="3">
        <v>4.2759999999999998</v>
      </c>
      <c r="X115" s="3" t="s">
        <v>12</v>
      </c>
      <c r="Y115" s="3">
        <v>4.7320000000000002</v>
      </c>
      <c r="Z115" s="15" t="s">
        <v>12</v>
      </c>
      <c r="AA115" s="10">
        <f t="shared" si="179"/>
        <v>4.2759999999999998</v>
      </c>
      <c r="AB115" s="9">
        <f t="shared" si="180"/>
        <v>0.44599999999999973</v>
      </c>
      <c r="AC115" s="10">
        <f t="shared" si="181"/>
        <v>0.45600000000000041</v>
      </c>
      <c r="AD115" s="9" t="s">
        <v>12</v>
      </c>
      <c r="AE115" s="55" t="s">
        <v>12</v>
      </c>
      <c r="AF115" s="55">
        <v>0.58299999999999996</v>
      </c>
      <c r="AG115" s="55">
        <v>0.69199999999999995</v>
      </c>
      <c r="AH115" s="55">
        <v>0.80500000000000005</v>
      </c>
      <c r="AI115" s="3">
        <v>0.91100000000000003</v>
      </c>
      <c r="AJ115" s="3">
        <v>1.028</v>
      </c>
      <c r="AK115" s="3" t="s">
        <v>12</v>
      </c>
      <c r="AL115" s="3">
        <v>1.244</v>
      </c>
      <c r="AM115" s="15" t="s">
        <v>12</v>
      </c>
      <c r="AN115" s="10">
        <f t="shared" si="182"/>
        <v>1.028</v>
      </c>
      <c r="AO115" s="9">
        <f t="shared" si="183"/>
        <v>0.22299999999999998</v>
      </c>
      <c r="AP115" s="10">
        <f t="shared" si="184"/>
        <v>0.21599999999999997</v>
      </c>
      <c r="AQ115" s="9" t="s">
        <v>12</v>
      </c>
      <c r="AR115" s="55" t="s">
        <v>12</v>
      </c>
      <c r="AS115" s="55">
        <v>2.6739999999999999</v>
      </c>
      <c r="AT115" s="55">
        <v>2.948</v>
      </c>
      <c r="AU115" s="55">
        <v>3.2</v>
      </c>
      <c r="AV115" s="3">
        <v>3.4329999999999998</v>
      </c>
      <c r="AW115" s="3">
        <v>3.6459999999999999</v>
      </c>
      <c r="AX115" s="3" t="s">
        <v>12</v>
      </c>
      <c r="AY115" s="3">
        <v>3.976</v>
      </c>
      <c r="AZ115" s="15" t="s">
        <v>12</v>
      </c>
      <c r="BA115" s="10">
        <f t="shared" si="185"/>
        <v>3.6459999999999999</v>
      </c>
      <c r="BB115" s="9">
        <f t="shared" si="186"/>
        <v>0.44599999999999973</v>
      </c>
      <c r="BC115" s="10">
        <f t="shared" si="187"/>
        <v>0.33000000000000007</v>
      </c>
      <c r="BD115" s="9">
        <v>4.7699999999999996</v>
      </c>
      <c r="BE115" s="3">
        <v>5.5419999999999998</v>
      </c>
      <c r="BF115" s="15">
        <v>6.4729999999999999</v>
      </c>
      <c r="BG115" s="15">
        <f t="shared" si="188"/>
        <v>5.5419999999999998</v>
      </c>
      <c r="BH115" s="9">
        <f t="shared" si="189"/>
        <v>0.77200000000000024</v>
      </c>
      <c r="BI115" s="10">
        <f t="shared" si="190"/>
        <v>0.93100000000000005</v>
      </c>
      <c r="BJ115" s="9">
        <v>4.7169999999999996</v>
      </c>
      <c r="BK115" s="3">
        <v>5.4950000000000001</v>
      </c>
      <c r="BL115" s="15">
        <v>6.4409999999999998</v>
      </c>
      <c r="BM115" s="15">
        <f t="shared" si="191"/>
        <v>5.4950000000000001</v>
      </c>
      <c r="BN115" s="9">
        <f t="shared" si="192"/>
        <v>0.77800000000000047</v>
      </c>
      <c r="BO115" s="10">
        <f t="shared" si="193"/>
        <v>0.94599999999999973</v>
      </c>
      <c r="BP115">
        <f t="shared" si="194"/>
        <v>0</v>
      </c>
      <c r="BQ115" s="93">
        <f t="shared" si="195"/>
        <v>1.7309417040358761</v>
      </c>
      <c r="BR115" s="93">
        <f t="shared" si="196"/>
        <v>1.7443946188340829</v>
      </c>
      <c r="BS115" s="93" t="str">
        <f>VLOOKUP(C115,'Koppeling locatie - aslocatie'!$A$2:$C$8139,2,FALSE)</f>
        <v>bema242</v>
      </c>
      <c r="BT115" s="93">
        <f>VLOOKUP($BS115,aslocaties_v01!$C$3:$AA$500,MATCH($K$3/10,aslocaties_v01!$C$2:$X$2),FALSE)</f>
        <v>3.8719999999999999</v>
      </c>
      <c r="BU115" s="93">
        <f>VLOOKUP(BS115,aslocaties_v01!$C$3:$AA$500,MATCH($K$3,aslocaties_v01!$C$2:$X$2),FALSE)</f>
        <v>4.3129999999999997</v>
      </c>
      <c r="BV115" s="93">
        <f>VLOOKUP(BS115,aslocaties_v01!$C$3:$AA$500,MATCH($K$3*10,aslocaties_v01!$C$2:$Y$2),FALSE)</f>
        <v>4.7670000000000003</v>
      </c>
      <c r="BW115" s="93">
        <f t="shared" si="197"/>
        <v>0.44099999999999984</v>
      </c>
      <c r="BX115" s="93">
        <f t="shared" si="198"/>
        <v>0.45400000000000063</v>
      </c>
      <c r="BY115" s="94">
        <f t="shared" si="199"/>
        <v>1.1210762331838375E-2</v>
      </c>
      <c r="BZ115" s="94">
        <f t="shared" si="200"/>
        <v>4.3859649122801603E-3</v>
      </c>
      <c r="CA115" s="94">
        <f t="shared" si="201"/>
        <v>4.1999999999999815E-2</v>
      </c>
      <c r="CB115">
        <f t="shared" si="202"/>
        <v>3.6999999999999922E-2</v>
      </c>
      <c r="CC115" s="58">
        <f t="shared" si="203"/>
        <v>3.5000000000000142E-2</v>
      </c>
      <c r="CD115" s="95" t="b">
        <f t="shared" si="204"/>
        <v>0</v>
      </c>
      <c r="CE115" s="96" t="b">
        <f t="shared" si="205"/>
        <v>1</v>
      </c>
      <c r="CF115" t="b">
        <f t="shared" si="206"/>
        <v>1</v>
      </c>
      <c r="CG115" t="b">
        <f t="shared" si="207"/>
        <v>1</v>
      </c>
      <c r="CH115" s="84" t="b">
        <f t="shared" si="208"/>
        <v>1</v>
      </c>
      <c r="CI115">
        <f t="shared" si="209"/>
        <v>1.028</v>
      </c>
      <c r="CJ115" t="b">
        <f t="shared" si="210"/>
        <v>1</v>
      </c>
      <c r="CK115" t="b">
        <f t="shared" si="211"/>
        <v>1</v>
      </c>
      <c r="CL115" s="84" t="b">
        <f t="shared" si="231"/>
        <v>1</v>
      </c>
      <c r="CM115">
        <f t="shared" si="212"/>
        <v>3.6459999999999999</v>
      </c>
      <c r="CN115" t="b">
        <f t="shared" si="213"/>
        <v>1</v>
      </c>
      <c r="CO115" s="84">
        <f t="shared" si="214"/>
        <v>4.9571856937302858E-2</v>
      </c>
      <c r="CP115" t="b">
        <f t="shared" si="215"/>
        <v>1</v>
      </c>
      <c r="CQ115" s="96" t="b">
        <f t="shared" si="216"/>
        <v>1</v>
      </c>
      <c r="CR115" t="b">
        <f t="shared" si="217"/>
        <v>1</v>
      </c>
      <c r="CS115" t="b">
        <f t="shared" si="218"/>
        <v>1</v>
      </c>
      <c r="CT115" t="b">
        <f t="shared" si="219"/>
        <v>1</v>
      </c>
      <c r="CU115" t="b">
        <f t="shared" si="220"/>
        <v>1</v>
      </c>
      <c r="CV115" s="84" t="b">
        <f t="shared" si="221"/>
        <v>1</v>
      </c>
      <c r="CW115" t="b">
        <f t="shared" si="222"/>
        <v>1</v>
      </c>
      <c r="CX115" t="b">
        <f t="shared" si="223"/>
        <v>1</v>
      </c>
      <c r="CY115" t="b">
        <f t="shared" si="224"/>
        <v>1</v>
      </c>
      <c r="CZ115" t="b">
        <f t="shared" si="225"/>
        <v>1</v>
      </c>
      <c r="DA115" s="84">
        <f t="shared" si="226"/>
        <v>0</v>
      </c>
      <c r="DB115" t="b">
        <f t="shared" si="227"/>
        <v>0</v>
      </c>
    </row>
    <row r="116" spans="1:106">
      <c r="A116" s="9">
        <v>1061</v>
      </c>
      <c r="B116" s="3">
        <v>2</v>
      </c>
      <c r="C116" s="3" t="s">
        <v>1409</v>
      </c>
      <c r="D116" s="3" t="str">
        <f t="shared" si="174"/>
        <v>BM_1_35-1_dk_0079</v>
      </c>
      <c r="E116" s="3" t="str">
        <f t="shared" si="175"/>
        <v>0079</v>
      </c>
      <c r="F116" s="3">
        <v>125798.633</v>
      </c>
      <c r="G116" s="15">
        <v>413486.18800000002</v>
      </c>
      <c r="H116" s="35" t="str">
        <f t="shared" si="176"/>
        <v>ja</v>
      </c>
      <c r="I116" s="42">
        <v>339</v>
      </c>
      <c r="J116" s="20" t="s">
        <v>370</v>
      </c>
      <c r="K116" s="21">
        <v>10000</v>
      </c>
      <c r="L116" s="28">
        <f t="shared" si="228"/>
        <v>1</v>
      </c>
      <c r="M116" s="28">
        <f t="shared" si="229"/>
        <v>1</v>
      </c>
      <c r="N116" s="56">
        <f t="shared" si="177"/>
        <v>10000</v>
      </c>
      <c r="O116" s="33">
        <f t="shared" si="230"/>
        <v>119.92846561596127</v>
      </c>
      <c r="P116" s="37">
        <f t="shared" si="178"/>
        <v>6862.8928875202428</v>
      </c>
      <c r="Q116" s="9" t="s">
        <v>12</v>
      </c>
      <c r="R116" s="55" t="s">
        <v>12</v>
      </c>
      <c r="S116" s="55">
        <v>3.3180000000000001</v>
      </c>
      <c r="T116" s="55">
        <v>3.585</v>
      </c>
      <c r="U116" s="55">
        <v>3.827</v>
      </c>
      <c r="V116" s="3">
        <v>4.0350000000000001</v>
      </c>
      <c r="W116" s="3">
        <v>4.2720000000000002</v>
      </c>
      <c r="X116" s="3" t="s">
        <v>12</v>
      </c>
      <c r="Y116" s="3">
        <v>4.7270000000000003</v>
      </c>
      <c r="Z116" s="15" t="s">
        <v>12</v>
      </c>
      <c r="AA116" s="10">
        <f t="shared" si="179"/>
        <v>4.2720000000000002</v>
      </c>
      <c r="AB116" s="9">
        <f t="shared" si="180"/>
        <v>0.44500000000000028</v>
      </c>
      <c r="AC116" s="10">
        <f t="shared" si="181"/>
        <v>0.45500000000000007</v>
      </c>
      <c r="AD116" s="9" t="s">
        <v>12</v>
      </c>
      <c r="AE116" s="55" t="s">
        <v>12</v>
      </c>
      <c r="AF116" s="55">
        <v>0.58399999999999996</v>
      </c>
      <c r="AG116" s="55">
        <v>0.69599999999999995</v>
      </c>
      <c r="AH116" s="55">
        <v>0.81799999999999995</v>
      </c>
      <c r="AI116" s="3">
        <v>0.93200000000000005</v>
      </c>
      <c r="AJ116" s="3">
        <v>1.044</v>
      </c>
      <c r="AK116" s="3" t="s">
        <v>12</v>
      </c>
      <c r="AL116" s="3">
        <v>1.25</v>
      </c>
      <c r="AM116" s="15" t="s">
        <v>12</v>
      </c>
      <c r="AN116" s="10">
        <f t="shared" si="182"/>
        <v>1.044</v>
      </c>
      <c r="AO116" s="9">
        <f t="shared" si="183"/>
        <v>0.22600000000000009</v>
      </c>
      <c r="AP116" s="10">
        <f t="shared" si="184"/>
        <v>0.20599999999999996</v>
      </c>
      <c r="AQ116" s="9" t="s">
        <v>12</v>
      </c>
      <c r="AR116" s="55" t="s">
        <v>12</v>
      </c>
      <c r="AS116" s="55">
        <v>2.669</v>
      </c>
      <c r="AT116" s="55">
        <v>2.9449999999999998</v>
      </c>
      <c r="AU116" s="55">
        <v>3.2080000000000002</v>
      </c>
      <c r="AV116" s="3">
        <v>3.4809999999999999</v>
      </c>
      <c r="AW116" s="3">
        <v>3.68</v>
      </c>
      <c r="AX116" s="3" t="s">
        <v>12</v>
      </c>
      <c r="AY116" s="3">
        <v>3.9830000000000001</v>
      </c>
      <c r="AZ116" s="15" t="s">
        <v>12</v>
      </c>
      <c r="BA116" s="10">
        <f t="shared" si="185"/>
        <v>3.68</v>
      </c>
      <c r="BB116" s="9">
        <f t="shared" si="186"/>
        <v>0.47199999999999998</v>
      </c>
      <c r="BC116" s="10">
        <f t="shared" si="187"/>
        <v>0.30299999999999994</v>
      </c>
      <c r="BD116" s="9">
        <v>4.7930000000000001</v>
      </c>
      <c r="BE116" s="3">
        <v>5.5810000000000004</v>
      </c>
      <c r="BF116" s="15">
        <v>6.52</v>
      </c>
      <c r="BG116" s="15">
        <f t="shared" si="188"/>
        <v>5.5810000000000004</v>
      </c>
      <c r="BH116" s="9">
        <f t="shared" si="189"/>
        <v>0.78800000000000026</v>
      </c>
      <c r="BI116" s="10">
        <f t="shared" si="190"/>
        <v>0.93899999999999917</v>
      </c>
      <c r="BJ116" s="9">
        <v>4.74</v>
      </c>
      <c r="BK116" s="3">
        <v>5.5339999999999998</v>
      </c>
      <c r="BL116" s="15">
        <v>6.4909999999999997</v>
      </c>
      <c r="BM116" s="15">
        <f t="shared" si="191"/>
        <v>5.5339999999999998</v>
      </c>
      <c r="BN116" s="9">
        <f t="shared" si="192"/>
        <v>0.79399999999999959</v>
      </c>
      <c r="BO116" s="10">
        <f t="shared" si="193"/>
        <v>0.95699999999999985</v>
      </c>
      <c r="BP116">
        <f t="shared" si="194"/>
        <v>0</v>
      </c>
      <c r="BQ116" s="93">
        <f t="shared" si="195"/>
        <v>1.7707865168539321</v>
      </c>
      <c r="BR116" s="93">
        <f t="shared" si="196"/>
        <v>1.7842696629213464</v>
      </c>
      <c r="BS116" s="93" t="str">
        <f>VLOOKUP(C116,'Koppeling locatie - aslocatie'!$A$2:$C$8139,2,FALSE)</f>
        <v>bema242</v>
      </c>
      <c r="BT116" s="93">
        <f>VLOOKUP($BS116,aslocaties_v01!$C$3:$AA$500,MATCH($K$3/10,aslocaties_v01!$C$2:$X$2),FALSE)</f>
        <v>3.8719999999999999</v>
      </c>
      <c r="BU116" s="93">
        <f>VLOOKUP(BS116,aslocaties_v01!$C$3:$AA$500,MATCH($K$3,aslocaties_v01!$C$2:$X$2),FALSE)</f>
        <v>4.3129999999999997</v>
      </c>
      <c r="BV116" s="93">
        <f>VLOOKUP(BS116,aslocaties_v01!$C$3:$AA$500,MATCH($K$3*10,aslocaties_v01!$C$2:$Y$2),FALSE)</f>
        <v>4.7670000000000003</v>
      </c>
      <c r="BW116" s="93">
        <f t="shared" si="197"/>
        <v>0.44099999999999984</v>
      </c>
      <c r="BX116" s="93">
        <f t="shared" si="198"/>
        <v>0.45400000000000063</v>
      </c>
      <c r="BY116" s="94">
        <f t="shared" si="199"/>
        <v>8.9887640449448636E-3</v>
      </c>
      <c r="BZ116" s="94">
        <f t="shared" si="200"/>
        <v>2.1978021978009687E-3</v>
      </c>
      <c r="CA116" s="94">
        <f t="shared" si="201"/>
        <v>4.4999999999999929E-2</v>
      </c>
      <c r="CB116">
        <f t="shared" si="202"/>
        <v>4.0999999999999481E-2</v>
      </c>
      <c r="CC116" s="58">
        <f t="shared" si="203"/>
        <v>4.0000000000000036E-2</v>
      </c>
      <c r="CD116" s="95" t="b">
        <f t="shared" si="204"/>
        <v>0</v>
      </c>
      <c r="CE116" s="96" t="b">
        <f t="shared" si="205"/>
        <v>1</v>
      </c>
      <c r="CF116" t="b">
        <f t="shared" si="206"/>
        <v>1</v>
      </c>
      <c r="CG116" t="b">
        <f t="shared" si="207"/>
        <v>1</v>
      </c>
      <c r="CH116" s="84" t="b">
        <f t="shared" si="208"/>
        <v>1</v>
      </c>
      <c r="CI116">
        <f t="shared" si="209"/>
        <v>1.044</v>
      </c>
      <c r="CJ116" t="b">
        <f t="shared" si="210"/>
        <v>1</v>
      </c>
      <c r="CK116" t="b">
        <f t="shared" si="211"/>
        <v>1</v>
      </c>
      <c r="CL116" s="84" t="b">
        <f t="shared" si="231"/>
        <v>1</v>
      </c>
      <c r="CM116">
        <f t="shared" si="212"/>
        <v>3.68</v>
      </c>
      <c r="CN116" t="b">
        <f t="shared" si="213"/>
        <v>1</v>
      </c>
      <c r="CO116" s="84">
        <f t="shared" si="214"/>
        <v>4.941744219863313E-2</v>
      </c>
      <c r="CP116" t="b">
        <f t="shared" si="215"/>
        <v>1</v>
      </c>
      <c r="CQ116" s="96" t="b">
        <f t="shared" si="216"/>
        <v>1</v>
      </c>
      <c r="CR116" t="b">
        <f t="shared" si="217"/>
        <v>1</v>
      </c>
      <c r="CS116" t="b">
        <f t="shared" si="218"/>
        <v>1</v>
      </c>
      <c r="CT116" t="b">
        <f t="shared" si="219"/>
        <v>1</v>
      </c>
      <c r="CU116" t="b">
        <f t="shared" si="220"/>
        <v>1</v>
      </c>
      <c r="CV116" s="84" t="b">
        <f t="shared" si="221"/>
        <v>1</v>
      </c>
      <c r="CW116" t="b">
        <f t="shared" si="222"/>
        <v>1</v>
      </c>
      <c r="CX116" t="b">
        <f t="shared" si="223"/>
        <v>1</v>
      </c>
      <c r="CY116" t="b">
        <f t="shared" si="224"/>
        <v>1</v>
      </c>
      <c r="CZ116" t="b">
        <f t="shared" si="225"/>
        <v>1</v>
      </c>
      <c r="DA116" s="84">
        <f t="shared" si="226"/>
        <v>0</v>
      </c>
      <c r="DB116" t="b">
        <f t="shared" si="227"/>
        <v>0</v>
      </c>
    </row>
    <row r="117" spans="1:106">
      <c r="A117" s="9">
        <v>1062</v>
      </c>
      <c r="B117" s="3">
        <v>2</v>
      </c>
      <c r="C117" s="3" t="s">
        <v>1410</v>
      </c>
      <c r="D117" s="3" t="str">
        <f t="shared" si="174"/>
        <v>BM_1_35-1_dk_0008</v>
      </c>
      <c r="E117" s="3" t="str">
        <f t="shared" si="175"/>
        <v>0008</v>
      </c>
      <c r="F117" s="3">
        <v>132659.859</v>
      </c>
      <c r="G117" s="15">
        <v>413637.43800000002</v>
      </c>
      <c r="H117" s="35" t="str">
        <f t="shared" si="176"/>
        <v>ja</v>
      </c>
      <c r="I117" s="42">
        <v>334</v>
      </c>
      <c r="J117" s="20" t="s">
        <v>370</v>
      </c>
      <c r="K117" s="21">
        <v>10000</v>
      </c>
      <c r="L117" s="28">
        <f t="shared" si="228"/>
        <v>1</v>
      </c>
      <c r="M117" s="28">
        <f t="shared" si="229"/>
        <v>1</v>
      </c>
      <c r="N117" s="56">
        <f t="shared" si="177"/>
        <v>10000</v>
      </c>
      <c r="O117" s="33">
        <f t="shared" si="230"/>
        <v>6862.8928875202428</v>
      </c>
      <c r="P117" s="37">
        <f t="shared" si="178"/>
        <v>6962.6321061209319</v>
      </c>
      <c r="Q117" s="9" t="s">
        <v>12</v>
      </c>
      <c r="R117" s="55" t="s">
        <v>12</v>
      </c>
      <c r="S117" s="55">
        <v>3.9569999999999999</v>
      </c>
      <c r="T117" s="55">
        <v>4.258</v>
      </c>
      <c r="U117" s="55">
        <v>4.5350000000000001</v>
      </c>
      <c r="V117" s="3">
        <v>4.7619999999999996</v>
      </c>
      <c r="W117" s="3">
        <v>5.0209999999999999</v>
      </c>
      <c r="X117" s="3" t="s">
        <v>12</v>
      </c>
      <c r="Y117" s="3">
        <v>5.5259999999999998</v>
      </c>
      <c r="Z117" s="15" t="s">
        <v>12</v>
      </c>
      <c r="AA117" s="10">
        <f t="shared" si="179"/>
        <v>5.0209999999999999</v>
      </c>
      <c r="AB117" s="9">
        <f t="shared" si="180"/>
        <v>0.48599999999999977</v>
      </c>
      <c r="AC117" s="10">
        <f t="shared" si="181"/>
        <v>0.50499999999999989</v>
      </c>
      <c r="AD117" s="9" t="s">
        <v>12</v>
      </c>
      <c r="AE117" s="55" t="s">
        <v>12</v>
      </c>
      <c r="AF117" s="55">
        <v>0.71499999999999997</v>
      </c>
      <c r="AG117" s="55">
        <v>0.79900000000000004</v>
      </c>
      <c r="AH117" s="55">
        <v>0.89100000000000001</v>
      </c>
      <c r="AI117" s="3">
        <v>0.96699999999999997</v>
      </c>
      <c r="AJ117" s="3">
        <v>1.0489999999999999</v>
      </c>
      <c r="AK117" s="3" t="s">
        <v>12</v>
      </c>
      <c r="AL117" s="3">
        <v>1.206</v>
      </c>
      <c r="AM117" s="15" t="s">
        <v>12</v>
      </c>
      <c r="AN117" s="10">
        <f t="shared" si="182"/>
        <v>1.0489999999999999</v>
      </c>
      <c r="AO117" s="9">
        <f t="shared" si="183"/>
        <v>0.15799999999999992</v>
      </c>
      <c r="AP117" s="10">
        <f t="shared" si="184"/>
        <v>0.15700000000000003</v>
      </c>
      <c r="AQ117" s="9" t="s">
        <v>12</v>
      </c>
      <c r="AR117" s="55" t="s">
        <v>12</v>
      </c>
      <c r="AS117" s="55">
        <v>2.7759999999999998</v>
      </c>
      <c r="AT117" s="55">
        <v>2.9220000000000002</v>
      </c>
      <c r="AU117" s="55">
        <v>3.085</v>
      </c>
      <c r="AV117" s="3">
        <v>3.202</v>
      </c>
      <c r="AW117" s="3">
        <v>3.3159999999999998</v>
      </c>
      <c r="AX117" s="3" t="s">
        <v>12</v>
      </c>
      <c r="AY117" s="3">
        <v>3.5350000000000001</v>
      </c>
      <c r="AZ117" s="15" t="s">
        <v>12</v>
      </c>
      <c r="BA117" s="10">
        <f t="shared" si="185"/>
        <v>3.3159999999999998</v>
      </c>
      <c r="BB117" s="9">
        <f t="shared" si="186"/>
        <v>0.23099999999999987</v>
      </c>
      <c r="BC117" s="10">
        <f t="shared" si="187"/>
        <v>0.21900000000000031</v>
      </c>
      <c r="BD117" s="9">
        <v>5.0430000000000001</v>
      </c>
      <c r="BE117" s="3">
        <v>5.6710000000000003</v>
      </c>
      <c r="BF117" s="15">
        <v>6.3970000000000002</v>
      </c>
      <c r="BG117" s="15">
        <f t="shared" si="188"/>
        <v>5.6710000000000003</v>
      </c>
      <c r="BH117" s="9">
        <f t="shared" si="189"/>
        <v>0.62800000000000011</v>
      </c>
      <c r="BI117" s="10">
        <f t="shared" si="190"/>
        <v>0.72599999999999998</v>
      </c>
      <c r="BJ117" s="9">
        <v>5.0330000000000004</v>
      </c>
      <c r="BK117" s="3">
        <v>5.6859999999999999</v>
      </c>
      <c r="BL117" s="15">
        <v>6.4580000000000002</v>
      </c>
      <c r="BM117" s="15">
        <f t="shared" si="191"/>
        <v>5.6859999999999999</v>
      </c>
      <c r="BN117" s="9">
        <f t="shared" si="192"/>
        <v>0.65299999999999958</v>
      </c>
      <c r="BO117" s="10">
        <f t="shared" si="193"/>
        <v>0.77200000000000024</v>
      </c>
      <c r="BP117">
        <f t="shared" si="194"/>
        <v>0</v>
      </c>
      <c r="BQ117" s="93">
        <f t="shared" si="195"/>
        <v>1.2921810699588485</v>
      </c>
      <c r="BR117" s="93">
        <f t="shared" si="196"/>
        <v>1.3436213991769546</v>
      </c>
      <c r="BS117" s="93" t="str">
        <f>VLOOKUP(C117,'Koppeling locatie - aslocatie'!$A$2:$C$8139,2,FALSE)</f>
        <v>bema236</v>
      </c>
      <c r="BT117" s="93">
        <f>VLOOKUP($BS117,aslocaties_v01!$C$3:$AA$500,MATCH($K$3/10,aslocaties_v01!$C$2:$X$2),FALSE)</f>
        <v>4.4889999999999999</v>
      </c>
      <c r="BU117" s="93">
        <f>VLOOKUP(BS117,aslocaties_v01!$C$3:$AA$500,MATCH($K$3,aslocaties_v01!$C$2:$X$2),FALSE)</f>
        <v>4.968</v>
      </c>
      <c r="BV117" s="93">
        <f>VLOOKUP(BS117,aslocaties_v01!$C$3:$AA$500,MATCH($K$3*10,aslocaties_v01!$C$2:$Y$2),FALSE)</f>
        <v>5.4690000000000003</v>
      </c>
      <c r="BW117" s="93">
        <f t="shared" si="197"/>
        <v>0.47900000000000009</v>
      </c>
      <c r="BX117" s="93">
        <f t="shared" si="198"/>
        <v>0.50100000000000033</v>
      </c>
      <c r="BY117" s="94">
        <f t="shared" si="199"/>
        <v>1.4403292181069283E-2</v>
      </c>
      <c r="BZ117" s="94">
        <f t="shared" si="200"/>
        <v>7.9207920792070396E-3</v>
      </c>
      <c r="CA117" s="94">
        <f t="shared" si="201"/>
        <v>4.6000000000000263E-2</v>
      </c>
      <c r="CB117">
        <f t="shared" si="202"/>
        <v>5.2999999999999936E-2</v>
      </c>
      <c r="CC117" s="58">
        <f t="shared" si="203"/>
        <v>5.6999999999999496E-2</v>
      </c>
      <c r="CD117" s="95" t="b">
        <f t="shared" si="204"/>
        <v>0</v>
      </c>
      <c r="CE117" s="96" t="b">
        <f t="shared" si="205"/>
        <v>1</v>
      </c>
      <c r="CF117" t="b">
        <f t="shared" si="206"/>
        <v>1</v>
      </c>
      <c r="CG117" t="b">
        <f t="shared" si="207"/>
        <v>1</v>
      </c>
      <c r="CH117" s="84" t="b">
        <f t="shared" si="208"/>
        <v>1</v>
      </c>
      <c r="CI117">
        <f t="shared" si="209"/>
        <v>1.0489999999999999</v>
      </c>
      <c r="CJ117" t="b">
        <f t="shared" si="210"/>
        <v>1</v>
      </c>
      <c r="CK117" t="b">
        <f t="shared" si="211"/>
        <v>1</v>
      </c>
      <c r="CL117" s="84" t="b">
        <f t="shared" si="231"/>
        <v>1</v>
      </c>
      <c r="CM117">
        <f t="shared" si="212"/>
        <v>3.3159999999999998</v>
      </c>
      <c r="CN117" t="b">
        <f t="shared" si="213"/>
        <v>1</v>
      </c>
      <c r="CO117" s="84">
        <f t="shared" si="214"/>
        <v>6.1153574349818461E-2</v>
      </c>
      <c r="CP117" t="b">
        <f t="shared" si="215"/>
        <v>1</v>
      </c>
      <c r="CQ117" s="96" t="b">
        <f t="shared" si="216"/>
        <v>1</v>
      </c>
      <c r="CR117" t="b">
        <f t="shared" si="217"/>
        <v>1</v>
      </c>
      <c r="CS117" t="b">
        <f t="shared" si="218"/>
        <v>1</v>
      </c>
      <c r="CT117" t="b">
        <f t="shared" si="219"/>
        <v>1</v>
      </c>
      <c r="CU117" t="b">
        <f t="shared" si="220"/>
        <v>1</v>
      </c>
      <c r="CV117" s="84" t="b">
        <f t="shared" si="221"/>
        <v>1</v>
      </c>
      <c r="CW117" t="b">
        <f t="shared" si="222"/>
        <v>1</v>
      </c>
      <c r="CX117" t="b">
        <f t="shared" si="223"/>
        <v>1</v>
      </c>
      <c r="CY117" t="b">
        <f t="shared" si="224"/>
        <v>1</v>
      </c>
      <c r="CZ117" t="b">
        <f t="shared" si="225"/>
        <v>1</v>
      </c>
      <c r="DA117" s="84">
        <f t="shared" si="226"/>
        <v>0</v>
      </c>
      <c r="DB117" t="b">
        <f t="shared" si="227"/>
        <v>0</v>
      </c>
    </row>
    <row r="118" spans="1:106">
      <c r="A118" s="9">
        <v>1063</v>
      </c>
      <c r="B118" s="3">
        <v>2</v>
      </c>
      <c r="C118" s="3" t="s">
        <v>1411</v>
      </c>
      <c r="D118" s="3" t="str">
        <f t="shared" si="174"/>
        <v>BM_1_35-1_dk_0080</v>
      </c>
      <c r="E118" s="3" t="str">
        <f t="shared" si="175"/>
        <v>0080</v>
      </c>
      <c r="F118" s="3">
        <v>125698.594</v>
      </c>
      <c r="G118" s="15">
        <v>413499.46899999998</v>
      </c>
      <c r="H118" s="35" t="str">
        <f t="shared" si="176"/>
        <v>ja</v>
      </c>
      <c r="I118" s="42">
        <v>339</v>
      </c>
      <c r="J118" s="20" t="s">
        <v>370</v>
      </c>
      <c r="K118" s="21">
        <v>10000</v>
      </c>
      <c r="L118" s="28">
        <f t="shared" si="228"/>
        <v>1</v>
      </c>
      <c r="M118" s="28">
        <f t="shared" si="229"/>
        <v>1</v>
      </c>
      <c r="N118" s="56">
        <f t="shared" si="177"/>
        <v>10000</v>
      </c>
      <c r="O118" s="33">
        <f t="shared" si="230"/>
        <v>6962.6321061209319</v>
      </c>
      <c r="P118" s="37">
        <f t="shared" si="178"/>
        <v>90.752141980234953</v>
      </c>
      <c r="Q118" s="9" t="s">
        <v>12</v>
      </c>
      <c r="R118" s="55" t="s">
        <v>12</v>
      </c>
      <c r="S118" s="55">
        <v>3.3170000000000002</v>
      </c>
      <c r="T118" s="55">
        <v>3.5840000000000001</v>
      </c>
      <c r="U118" s="55">
        <v>3.8260000000000001</v>
      </c>
      <c r="V118" s="3">
        <v>4.0339999999999998</v>
      </c>
      <c r="W118" s="3">
        <v>4.2709999999999999</v>
      </c>
      <c r="X118" s="3" t="s">
        <v>12</v>
      </c>
      <c r="Y118" s="3">
        <v>4.7249999999999996</v>
      </c>
      <c r="Z118" s="15" t="s">
        <v>12</v>
      </c>
      <c r="AA118" s="10">
        <f t="shared" si="179"/>
        <v>4.2709999999999999</v>
      </c>
      <c r="AB118" s="9">
        <f t="shared" si="180"/>
        <v>0.44499999999999984</v>
      </c>
      <c r="AC118" s="10">
        <f t="shared" si="181"/>
        <v>0.45399999999999974</v>
      </c>
      <c r="AD118" s="9" t="s">
        <v>12</v>
      </c>
      <c r="AE118" s="55" t="s">
        <v>12</v>
      </c>
      <c r="AF118" s="55">
        <v>0.58099999999999996</v>
      </c>
      <c r="AG118" s="55">
        <v>0.69099999999999995</v>
      </c>
      <c r="AH118" s="55">
        <v>0.80700000000000005</v>
      </c>
      <c r="AI118" s="3">
        <v>0.91500000000000004</v>
      </c>
      <c r="AJ118" s="3">
        <v>1.0329999999999999</v>
      </c>
      <c r="AK118" s="3" t="s">
        <v>12</v>
      </c>
      <c r="AL118" s="3">
        <v>1.25</v>
      </c>
      <c r="AM118" s="15" t="s">
        <v>12</v>
      </c>
      <c r="AN118" s="10">
        <f t="shared" si="182"/>
        <v>1.0329999999999999</v>
      </c>
      <c r="AO118" s="9">
        <f t="shared" si="183"/>
        <v>0.22599999999999987</v>
      </c>
      <c r="AP118" s="10">
        <f t="shared" si="184"/>
        <v>0.21700000000000008</v>
      </c>
      <c r="AQ118" s="9" t="s">
        <v>12</v>
      </c>
      <c r="AR118" s="55" t="s">
        <v>12</v>
      </c>
      <c r="AS118" s="55">
        <v>2.665</v>
      </c>
      <c r="AT118" s="55">
        <v>2.94</v>
      </c>
      <c r="AU118" s="55">
        <v>3.1949999999999998</v>
      </c>
      <c r="AV118" s="3">
        <v>3.4359999999999999</v>
      </c>
      <c r="AW118" s="3">
        <v>3.6480000000000001</v>
      </c>
      <c r="AX118" s="3" t="s">
        <v>12</v>
      </c>
      <c r="AY118" s="3">
        <v>3.9729999999999999</v>
      </c>
      <c r="AZ118" s="15" t="s">
        <v>12</v>
      </c>
      <c r="BA118" s="10">
        <f t="shared" si="185"/>
        <v>3.6480000000000001</v>
      </c>
      <c r="BB118" s="9">
        <f t="shared" si="186"/>
        <v>0.45300000000000029</v>
      </c>
      <c r="BC118" s="10">
        <f t="shared" si="187"/>
        <v>0.32499999999999973</v>
      </c>
      <c r="BD118" s="9">
        <v>4.7789999999999999</v>
      </c>
      <c r="BE118" s="3">
        <v>5.5640000000000001</v>
      </c>
      <c r="BF118" s="15">
        <v>6.51</v>
      </c>
      <c r="BG118" s="15">
        <f t="shared" si="188"/>
        <v>5.5640000000000001</v>
      </c>
      <c r="BH118" s="9">
        <f t="shared" si="189"/>
        <v>0.78500000000000014</v>
      </c>
      <c r="BI118" s="10">
        <f t="shared" si="190"/>
        <v>0.94599999999999973</v>
      </c>
      <c r="BJ118" s="9">
        <v>4.7300000000000004</v>
      </c>
      <c r="BK118" s="3">
        <v>5.5229999999999997</v>
      </c>
      <c r="BL118" s="15">
        <v>6.4859999999999998</v>
      </c>
      <c r="BM118" s="15">
        <f t="shared" si="191"/>
        <v>5.5229999999999997</v>
      </c>
      <c r="BN118" s="9">
        <f t="shared" si="192"/>
        <v>0.79299999999999926</v>
      </c>
      <c r="BO118" s="10">
        <f t="shared" si="193"/>
        <v>0.96300000000000008</v>
      </c>
      <c r="BP118">
        <f t="shared" si="194"/>
        <v>0</v>
      </c>
      <c r="BQ118" s="93">
        <f t="shared" si="195"/>
        <v>1.7640449438202257</v>
      </c>
      <c r="BR118" s="93">
        <f t="shared" si="196"/>
        <v>1.7820224719101114</v>
      </c>
      <c r="BS118" s="93" t="str">
        <f>VLOOKUP(C118,'Koppeling locatie - aslocatie'!$A$2:$C$8139,2,FALSE)</f>
        <v>bema242</v>
      </c>
      <c r="BT118" s="93">
        <f>VLOOKUP($BS118,aslocaties_v01!$C$3:$AA$500,MATCH($K$3/10,aslocaties_v01!$C$2:$X$2),FALSE)</f>
        <v>3.8719999999999999</v>
      </c>
      <c r="BU118" s="93">
        <f>VLOOKUP(BS118,aslocaties_v01!$C$3:$AA$500,MATCH($K$3,aslocaties_v01!$C$2:$X$2),FALSE)</f>
        <v>4.3129999999999997</v>
      </c>
      <c r="BV118" s="93">
        <f>VLOOKUP(BS118,aslocaties_v01!$C$3:$AA$500,MATCH($K$3*10,aslocaties_v01!$C$2:$Y$2),FALSE)</f>
        <v>4.7670000000000003</v>
      </c>
      <c r="BW118" s="93">
        <f t="shared" si="197"/>
        <v>0.44099999999999984</v>
      </c>
      <c r="BX118" s="93">
        <f t="shared" si="198"/>
        <v>0.45400000000000063</v>
      </c>
      <c r="BY118" s="94">
        <f t="shared" si="199"/>
        <v>8.9887640449438644E-3</v>
      </c>
      <c r="BZ118" s="94">
        <f t="shared" si="200"/>
        <v>1.9984014443252818E-15</v>
      </c>
      <c r="CA118" s="94">
        <f t="shared" si="201"/>
        <v>4.5999999999999819E-2</v>
      </c>
      <c r="CB118">
        <f t="shared" si="202"/>
        <v>4.1999999999999815E-2</v>
      </c>
      <c r="CC118" s="58">
        <f t="shared" si="203"/>
        <v>4.2000000000000703E-2</v>
      </c>
      <c r="CD118" s="95" t="b">
        <f t="shared" si="204"/>
        <v>0</v>
      </c>
      <c r="CE118" s="96" t="b">
        <f t="shared" si="205"/>
        <v>1</v>
      </c>
      <c r="CF118" t="b">
        <f t="shared" si="206"/>
        <v>1</v>
      </c>
      <c r="CG118" t="b">
        <f t="shared" si="207"/>
        <v>1</v>
      </c>
      <c r="CH118" s="84" t="b">
        <f t="shared" si="208"/>
        <v>1</v>
      </c>
      <c r="CI118">
        <f t="shared" si="209"/>
        <v>1.0329999999999999</v>
      </c>
      <c r="CJ118" t="b">
        <f t="shared" si="210"/>
        <v>1</v>
      </c>
      <c r="CK118" t="b">
        <f t="shared" si="211"/>
        <v>1</v>
      </c>
      <c r="CL118" s="84" t="b">
        <f t="shared" si="231"/>
        <v>1</v>
      </c>
      <c r="CM118">
        <f t="shared" si="212"/>
        <v>3.6480000000000001</v>
      </c>
      <c r="CN118" t="b">
        <f t="shared" si="213"/>
        <v>1</v>
      </c>
      <c r="CO118" s="84">
        <f t="shared" si="214"/>
        <v>4.9758360683957975E-2</v>
      </c>
      <c r="CP118" t="b">
        <f t="shared" si="215"/>
        <v>1</v>
      </c>
      <c r="CQ118" s="96" t="b">
        <f t="shared" si="216"/>
        <v>1</v>
      </c>
      <c r="CR118" t="b">
        <f t="shared" si="217"/>
        <v>1</v>
      </c>
      <c r="CS118" t="b">
        <f t="shared" si="218"/>
        <v>1</v>
      </c>
      <c r="CT118" t="b">
        <f t="shared" si="219"/>
        <v>1</v>
      </c>
      <c r="CU118" t="b">
        <f t="shared" si="220"/>
        <v>1</v>
      </c>
      <c r="CV118" s="84" t="b">
        <f t="shared" si="221"/>
        <v>1</v>
      </c>
      <c r="CW118" t="b">
        <f t="shared" si="222"/>
        <v>1</v>
      </c>
      <c r="CX118" t="b">
        <f t="shared" si="223"/>
        <v>1</v>
      </c>
      <c r="CY118" t="b">
        <f t="shared" si="224"/>
        <v>1</v>
      </c>
      <c r="CZ118" t="b">
        <f t="shared" si="225"/>
        <v>1</v>
      </c>
      <c r="DA118" s="84">
        <f t="shared" si="226"/>
        <v>0</v>
      </c>
      <c r="DB118" t="b">
        <f t="shared" si="227"/>
        <v>0</v>
      </c>
    </row>
    <row r="119" spans="1:106">
      <c r="A119" s="9">
        <v>1064</v>
      </c>
      <c r="B119" s="3">
        <v>2</v>
      </c>
      <c r="C119" s="3" t="s">
        <v>1412</v>
      </c>
      <c r="D119" s="3" t="str">
        <f t="shared" si="174"/>
        <v>BM_1_35-1_dk_0081</v>
      </c>
      <c r="E119" s="3" t="str">
        <f t="shared" si="175"/>
        <v>0081</v>
      </c>
      <c r="F119" s="3">
        <v>125626.719</v>
      </c>
      <c r="G119" s="15">
        <v>413444.06199999998</v>
      </c>
      <c r="H119" s="35" t="str">
        <f t="shared" si="176"/>
        <v>ja</v>
      </c>
      <c r="I119" s="42">
        <v>342</v>
      </c>
      <c r="J119" s="20" t="s">
        <v>370</v>
      </c>
      <c r="K119" s="21">
        <v>10000</v>
      </c>
      <c r="L119" s="28">
        <f t="shared" si="228"/>
        <v>1</v>
      </c>
      <c r="M119" s="28">
        <f t="shared" si="229"/>
        <v>1</v>
      </c>
      <c r="N119" s="56">
        <f t="shared" si="177"/>
        <v>10000</v>
      </c>
      <c r="O119" s="33">
        <f t="shared" si="230"/>
        <v>90.752141980234953</v>
      </c>
      <c r="P119" s="37">
        <f t="shared" si="178"/>
        <v>92.579686411225481</v>
      </c>
      <c r="Q119" s="9" t="s">
        <v>12</v>
      </c>
      <c r="R119" s="55" t="s">
        <v>12</v>
      </c>
      <c r="S119" s="55">
        <v>3.3159999999999998</v>
      </c>
      <c r="T119" s="55">
        <v>3.5830000000000002</v>
      </c>
      <c r="U119" s="55">
        <v>3.8260000000000001</v>
      </c>
      <c r="V119" s="3">
        <v>4.0339999999999998</v>
      </c>
      <c r="W119" s="3">
        <v>4.2699999999999996</v>
      </c>
      <c r="X119" s="3" t="s">
        <v>12</v>
      </c>
      <c r="Y119" s="3">
        <v>4.7249999999999996</v>
      </c>
      <c r="Z119" s="15" t="s">
        <v>12</v>
      </c>
      <c r="AA119" s="10">
        <f t="shared" si="179"/>
        <v>4.2699999999999996</v>
      </c>
      <c r="AB119" s="9">
        <f t="shared" si="180"/>
        <v>0.44399999999999951</v>
      </c>
      <c r="AC119" s="10">
        <f t="shared" si="181"/>
        <v>0.45500000000000007</v>
      </c>
      <c r="AD119" s="9" t="s">
        <v>12</v>
      </c>
      <c r="AE119" s="55" t="s">
        <v>12</v>
      </c>
      <c r="AF119" s="55">
        <v>0.57799999999999996</v>
      </c>
      <c r="AG119" s="55">
        <v>0.68799999999999994</v>
      </c>
      <c r="AH119" s="55">
        <v>0.80300000000000005</v>
      </c>
      <c r="AI119" s="3">
        <v>0.91100000000000003</v>
      </c>
      <c r="AJ119" s="3">
        <v>1.03</v>
      </c>
      <c r="AK119" s="3" t="s">
        <v>12</v>
      </c>
      <c r="AL119" s="3">
        <v>1.246</v>
      </c>
      <c r="AM119" s="15" t="s">
        <v>12</v>
      </c>
      <c r="AN119" s="10">
        <f t="shared" si="182"/>
        <v>1.03</v>
      </c>
      <c r="AO119" s="9">
        <f t="shared" si="183"/>
        <v>0.22699999999999998</v>
      </c>
      <c r="AP119" s="10">
        <f t="shared" si="184"/>
        <v>0.21599999999999997</v>
      </c>
      <c r="AQ119" s="9" t="s">
        <v>12</v>
      </c>
      <c r="AR119" s="55" t="s">
        <v>12</v>
      </c>
      <c r="AS119" s="55">
        <v>2.6579999999999999</v>
      </c>
      <c r="AT119" s="55">
        <v>2.9340000000000002</v>
      </c>
      <c r="AU119" s="55">
        <v>3.19</v>
      </c>
      <c r="AV119" s="3">
        <v>3.43</v>
      </c>
      <c r="AW119" s="3">
        <v>3.645</v>
      </c>
      <c r="AX119" s="3" t="s">
        <v>12</v>
      </c>
      <c r="AY119" s="3">
        <v>3.97</v>
      </c>
      <c r="AZ119" s="15" t="s">
        <v>12</v>
      </c>
      <c r="BA119" s="10">
        <f t="shared" si="185"/>
        <v>3.645</v>
      </c>
      <c r="BB119" s="9">
        <f t="shared" si="186"/>
        <v>0.45500000000000007</v>
      </c>
      <c r="BC119" s="10">
        <f t="shared" si="187"/>
        <v>0.32500000000000018</v>
      </c>
      <c r="BD119" s="9">
        <v>4.7619999999999996</v>
      </c>
      <c r="BE119" s="3">
        <v>5.5410000000000004</v>
      </c>
      <c r="BF119" s="15">
        <v>6.48</v>
      </c>
      <c r="BG119" s="15">
        <f t="shared" si="188"/>
        <v>5.5410000000000004</v>
      </c>
      <c r="BH119" s="9">
        <f t="shared" si="189"/>
        <v>0.7790000000000008</v>
      </c>
      <c r="BI119" s="10">
        <f t="shared" si="190"/>
        <v>0.93900000000000006</v>
      </c>
      <c r="BJ119" s="9">
        <v>4.71</v>
      </c>
      <c r="BK119" s="3">
        <v>5.4950000000000001</v>
      </c>
      <c r="BL119" s="15">
        <v>6.4509999999999996</v>
      </c>
      <c r="BM119" s="15">
        <f t="shared" si="191"/>
        <v>5.4950000000000001</v>
      </c>
      <c r="BN119" s="9">
        <f t="shared" si="192"/>
        <v>0.78500000000000014</v>
      </c>
      <c r="BO119" s="10">
        <f t="shared" si="193"/>
        <v>0.95599999999999952</v>
      </c>
      <c r="BP119">
        <f t="shared" si="194"/>
        <v>0</v>
      </c>
      <c r="BQ119" s="93">
        <f t="shared" si="195"/>
        <v>1.7545045045045082</v>
      </c>
      <c r="BR119" s="93">
        <f t="shared" si="196"/>
        <v>1.7680180180180203</v>
      </c>
      <c r="BS119" s="93" t="str">
        <f>VLOOKUP(C119,'Koppeling locatie - aslocatie'!$A$2:$C$8139,2,FALSE)</f>
        <v>bema242</v>
      </c>
      <c r="BT119" s="93">
        <f>VLOOKUP($BS119,aslocaties_v01!$C$3:$AA$500,MATCH($K$3/10,aslocaties_v01!$C$2:$X$2),FALSE)</f>
        <v>3.8719999999999999</v>
      </c>
      <c r="BU119" s="93">
        <f>VLOOKUP(BS119,aslocaties_v01!$C$3:$AA$500,MATCH($K$3,aslocaties_v01!$C$2:$X$2),FALSE)</f>
        <v>4.3129999999999997</v>
      </c>
      <c r="BV119" s="93">
        <f>VLOOKUP(BS119,aslocaties_v01!$C$3:$AA$500,MATCH($K$3*10,aslocaties_v01!$C$2:$Y$2),FALSE)</f>
        <v>4.7670000000000003</v>
      </c>
      <c r="BW119" s="93">
        <f t="shared" si="197"/>
        <v>0.44099999999999984</v>
      </c>
      <c r="BX119" s="93">
        <f t="shared" si="198"/>
        <v>0.45400000000000063</v>
      </c>
      <c r="BY119" s="94">
        <f t="shared" si="199"/>
        <v>6.7567567567560216E-3</v>
      </c>
      <c r="BZ119" s="94">
        <f t="shared" si="200"/>
        <v>2.1978021978009687E-3</v>
      </c>
      <c r="CA119" s="94">
        <f t="shared" si="201"/>
        <v>4.5999999999999819E-2</v>
      </c>
      <c r="CB119">
        <f t="shared" si="202"/>
        <v>4.3000000000000149E-2</v>
      </c>
      <c r="CC119" s="58">
        <f t="shared" si="203"/>
        <v>4.2000000000000703E-2</v>
      </c>
      <c r="CD119" s="95" t="b">
        <f t="shared" si="204"/>
        <v>0</v>
      </c>
      <c r="CE119" s="96" t="b">
        <f t="shared" si="205"/>
        <v>1</v>
      </c>
      <c r="CF119" t="b">
        <f t="shared" si="206"/>
        <v>1</v>
      </c>
      <c r="CG119" t="b">
        <f t="shared" si="207"/>
        <v>1</v>
      </c>
      <c r="CH119" s="84" t="b">
        <f t="shared" si="208"/>
        <v>1</v>
      </c>
      <c r="CI119">
        <f t="shared" si="209"/>
        <v>1.03</v>
      </c>
      <c r="CJ119" t="b">
        <f t="shared" si="210"/>
        <v>1</v>
      </c>
      <c r="CK119" t="b">
        <f t="shared" si="211"/>
        <v>1</v>
      </c>
      <c r="CL119" s="84" t="b">
        <f t="shared" si="231"/>
        <v>1</v>
      </c>
      <c r="CM119">
        <f t="shared" si="212"/>
        <v>3.645</v>
      </c>
      <c r="CN119" t="b">
        <f t="shared" si="213"/>
        <v>1</v>
      </c>
      <c r="CO119" s="84">
        <f t="shared" si="214"/>
        <v>4.9695556816761237E-2</v>
      </c>
      <c r="CP119" t="b">
        <f t="shared" si="215"/>
        <v>1</v>
      </c>
      <c r="CQ119" s="96" t="b">
        <f t="shared" si="216"/>
        <v>1</v>
      </c>
      <c r="CR119" t="b">
        <f t="shared" si="217"/>
        <v>1</v>
      </c>
      <c r="CS119" t="b">
        <f t="shared" si="218"/>
        <v>1</v>
      </c>
      <c r="CT119" t="b">
        <f t="shared" si="219"/>
        <v>1</v>
      </c>
      <c r="CU119" t="b">
        <f t="shared" si="220"/>
        <v>1</v>
      </c>
      <c r="CV119" s="84" t="b">
        <f t="shared" si="221"/>
        <v>1</v>
      </c>
      <c r="CW119" t="b">
        <f t="shared" si="222"/>
        <v>1</v>
      </c>
      <c r="CX119" t="b">
        <f t="shared" si="223"/>
        <v>1</v>
      </c>
      <c r="CY119" t="b">
        <f t="shared" si="224"/>
        <v>1</v>
      </c>
      <c r="CZ119" t="b">
        <f t="shared" si="225"/>
        <v>1</v>
      </c>
      <c r="DA119" s="84">
        <f t="shared" si="226"/>
        <v>0</v>
      </c>
      <c r="DB119" t="b">
        <f t="shared" si="227"/>
        <v>0</v>
      </c>
    </row>
    <row r="120" spans="1:106">
      <c r="A120" s="9">
        <v>1065</v>
      </c>
      <c r="B120" s="3">
        <v>2</v>
      </c>
      <c r="C120" s="3" t="s">
        <v>1413</v>
      </c>
      <c r="D120" s="3" t="str">
        <f t="shared" si="174"/>
        <v>BM_1_35-1_dk_0082</v>
      </c>
      <c r="E120" s="3" t="str">
        <f t="shared" si="175"/>
        <v>0082</v>
      </c>
      <c r="F120" s="3">
        <v>125534.719</v>
      </c>
      <c r="G120" s="15">
        <v>413454.40600000002</v>
      </c>
      <c r="H120" s="35" t="str">
        <f t="shared" si="176"/>
        <v>ja</v>
      </c>
      <c r="I120" s="42">
        <v>353</v>
      </c>
      <c r="J120" s="20" t="s">
        <v>370</v>
      </c>
      <c r="K120" s="21">
        <v>10000</v>
      </c>
      <c r="L120" s="28">
        <f t="shared" si="228"/>
        <v>1</v>
      </c>
      <c r="M120" s="28">
        <f t="shared" si="229"/>
        <v>1</v>
      </c>
      <c r="N120" s="56">
        <f t="shared" si="177"/>
        <v>10000</v>
      </c>
      <c r="O120" s="33">
        <f t="shared" si="230"/>
        <v>92.579686411225481</v>
      </c>
      <c r="P120" s="37">
        <f t="shared" si="178"/>
        <v>110.66757675581196</v>
      </c>
      <c r="Q120" s="9" t="s">
        <v>12</v>
      </c>
      <c r="R120" s="55" t="s">
        <v>12</v>
      </c>
      <c r="S120" s="55">
        <v>3.3149999999999999</v>
      </c>
      <c r="T120" s="55">
        <v>3.5819999999999999</v>
      </c>
      <c r="U120" s="55">
        <v>3.8250000000000002</v>
      </c>
      <c r="V120" s="3">
        <v>4.032</v>
      </c>
      <c r="W120" s="3">
        <v>4.2690000000000001</v>
      </c>
      <c r="X120" s="3" t="s">
        <v>12</v>
      </c>
      <c r="Y120" s="3">
        <v>4.7229999999999999</v>
      </c>
      <c r="Z120" s="15" t="s">
        <v>12</v>
      </c>
      <c r="AA120" s="10">
        <f t="shared" si="179"/>
        <v>4.2690000000000001</v>
      </c>
      <c r="AB120" s="9">
        <f t="shared" si="180"/>
        <v>0.44399999999999995</v>
      </c>
      <c r="AC120" s="10">
        <f t="shared" si="181"/>
        <v>0.45399999999999974</v>
      </c>
      <c r="AD120" s="9" t="s">
        <v>12</v>
      </c>
      <c r="AE120" s="55" t="s">
        <v>12</v>
      </c>
      <c r="AF120" s="55">
        <v>0.57699999999999996</v>
      </c>
      <c r="AG120" s="55">
        <v>0.68600000000000005</v>
      </c>
      <c r="AH120" s="55">
        <v>0.79900000000000004</v>
      </c>
      <c r="AI120" s="3">
        <v>0.90600000000000003</v>
      </c>
      <c r="AJ120" s="3">
        <v>1.0229999999999999</v>
      </c>
      <c r="AK120" s="3" t="s">
        <v>12</v>
      </c>
      <c r="AL120" s="3">
        <v>1.2390000000000001</v>
      </c>
      <c r="AM120" s="15" t="s">
        <v>12</v>
      </c>
      <c r="AN120" s="10">
        <f t="shared" si="182"/>
        <v>1.0229999999999999</v>
      </c>
      <c r="AO120" s="9">
        <f t="shared" si="183"/>
        <v>0.22399999999999987</v>
      </c>
      <c r="AP120" s="10">
        <f t="shared" si="184"/>
        <v>0.21600000000000019</v>
      </c>
      <c r="AQ120" s="9" t="s">
        <v>12</v>
      </c>
      <c r="AR120" s="55" t="s">
        <v>12</v>
      </c>
      <c r="AS120" s="55">
        <v>2.657</v>
      </c>
      <c r="AT120" s="55">
        <v>2.9289999999999998</v>
      </c>
      <c r="AU120" s="55">
        <v>3.1840000000000002</v>
      </c>
      <c r="AV120" s="3">
        <v>3.4209999999999998</v>
      </c>
      <c r="AW120" s="3">
        <v>3.6349999999999998</v>
      </c>
      <c r="AX120" s="3" t="s">
        <v>12</v>
      </c>
      <c r="AY120" s="3">
        <v>3.96</v>
      </c>
      <c r="AZ120" s="15" t="s">
        <v>12</v>
      </c>
      <c r="BA120" s="10">
        <f t="shared" si="185"/>
        <v>3.6349999999999998</v>
      </c>
      <c r="BB120" s="9">
        <f t="shared" si="186"/>
        <v>0.45099999999999962</v>
      </c>
      <c r="BC120" s="10">
        <f t="shared" si="187"/>
        <v>0.32500000000000018</v>
      </c>
      <c r="BD120" s="9">
        <v>4.68</v>
      </c>
      <c r="BE120" s="3">
        <v>5.4320000000000004</v>
      </c>
      <c r="BF120" s="15">
        <v>6.3410000000000002</v>
      </c>
      <c r="BG120" s="15">
        <f t="shared" si="188"/>
        <v>5.4320000000000004</v>
      </c>
      <c r="BH120" s="9">
        <f t="shared" si="189"/>
        <v>0.75200000000000067</v>
      </c>
      <c r="BI120" s="10">
        <f t="shared" si="190"/>
        <v>0.90899999999999981</v>
      </c>
      <c r="BJ120" s="9">
        <v>4.6070000000000002</v>
      </c>
      <c r="BK120" s="3">
        <v>5.3550000000000004</v>
      </c>
      <c r="BL120" s="15">
        <v>6.2640000000000002</v>
      </c>
      <c r="BM120" s="15">
        <f t="shared" si="191"/>
        <v>5.3550000000000004</v>
      </c>
      <c r="BN120" s="9">
        <f t="shared" si="192"/>
        <v>0.74800000000000022</v>
      </c>
      <c r="BO120" s="10">
        <f t="shared" si="193"/>
        <v>0.90899999999999981</v>
      </c>
      <c r="BP120">
        <f t="shared" si="194"/>
        <v>0</v>
      </c>
      <c r="BQ120" s="93">
        <f t="shared" si="195"/>
        <v>1.6936936936936955</v>
      </c>
      <c r="BR120" s="93">
        <f t="shared" si="196"/>
        <v>1.6846846846846855</v>
      </c>
      <c r="BS120" s="93" t="str">
        <f>VLOOKUP(C120,'Koppeling locatie - aslocatie'!$A$2:$C$8139,2,FALSE)</f>
        <v>bema243</v>
      </c>
      <c r="BT120" s="93">
        <f>VLOOKUP($BS120,aslocaties_v01!$C$3:$AA$500,MATCH($K$3/10,aslocaties_v01!$C$2:$X$2),FALSE)</f>
        <v>3.83</v>
      </c>
      <c r="BU120" s="93">
        <f>VLOOKUP(BS120,aslocaties_v01!$C$3:$AA$500,MATCH($K$3,aslocaties_v01!$C$2:$X$2),FALSE)</f>
        <v>4.2729999999999997</v>
      </c>
      <c r="BV120" s="93">
        <f>VLOOKUP(BS120,aslocaties_v01!$C$3:$AA$500,MATCH($K$3*10,aslocaties_v01!$C$2:$Y$2),FALSE)</f>
        <v>4.726</v>
      </c>
      <c r="BW120" s="93">
        <f t="shared" si="197"/>
        <v>0.44299999999999962</v>
      </c>
      <c r="BX120" s="93">
        <f t="shared" si="198"/>
        <v>0.45300000000000029</v>
      </c>
      <c r="BY120" s="94">
        <f t="shared" si="199"/>
        <v>2.2522522522530064E-3</v>
      </c>
      <c r="BZ120" s="94">
        <f t="shared" si="200"/>
        <v>2.2026431718049633E-3</v>
      </c>
      <c r="CA120" s="94">
        <f t="shared" si="201"/>
        <v>4.9999999999998934E-3</v>
      </c>
      <c r="CB120">
        <f t="shared" si="202"/>
        <v>3.9999999999995595E-3</v>
      </c>
      <c r="CC120" s="58">
        <f t="shared" si="203"/>
        <v>3.0000000000001137E-3</v>
      </c>
      <c r="CD120" s="95" t="b">
        <f t="shared" si="204"/>
        <v>0</v>
      </c>
      <c r="CE120" s="96" t="b">
        <f t="shared" si="205"/>
        <v>1</v>
      </c>
      <c r="CF120" t="b">
        <f t="shared" si="206"/>
        <v>1</v>
      </c>
      <c r="CG120" t="b">
        <f t="shared" si="207"/>
        <v>1</v>
      </c>
      <c r="CH120" s="84" t="b">
        <f t="shared" si="208"/>
        <v>1</v>
      </c>
      <c r="CI120">
        <f t="shared" si="209"/>
        <v>1.0229999999999999</v>
      </c>
      <c r="CJ120" t="b">
        <f t="shared" si="210"/>
        <v>1</v>
      </c>
      <c r="CK120" t="b">
        <f t="shared" si="211"/>
        <v>1</v>
      </c>
      <c r="CL120" s="84" t="b">
        <f t="shared" si="231"/>
        <v>1</v>
      </c>
      <c r="CM120">
        <f t="shared" si="212"/>
        <v>3.6349999999999998</v>
      </c>
      <c r="CN120" t="b">
        <f t="shared" si="213"/>
        <v>1</v>
      </c>
      <c r="CO120" s="84">
        <f t="shared" si="214"/>
        <v>4.9629763420302828E-2</v>
      </c>
      <c r="CP120" t="b">
        <f t="shared" si="215"/>
        <v>1</v>
      </c>
      <c r="CQ120" s="96" t="b">
        <f t="shared" si="216"/>
        <v>1</v>
      </c>
      <c r="CR120" t="b">
        <f t="shared" si="217"/>
        <v>1</v>
      </c>
      <c r="CS120" t="b">
        <f t="shared" si="218"/>
        <v>1</v>
      </c>
      <c r="CT120" t="b">
        <f t="shared" si="219"/>
        <v>1</v>
      </c>
      <c r="CU120" t="b">
        <f t="shared" si="220"/>
        <v>1</v>
      </c>
      <c r="CV120" s="84" t="b">
        <f t="shared" si="221"/>
        <v>0</v>
      </c>
      <c r="CW120" t="b">
        <f t="shared" si="222"/>
        <v>0</v>
      </c>
      <c r="CX120" t="b">
        <f t="shared" si="223"/>
        <v>0</v>
      </c>
      <c r="CY120" t="b">
        <f t="shared" si="224"/>
        <v>0</v>
      </c>
      <c r="CZ120" t="b">
        <f t="shared" si="225"/>
        <v>0</v>
      </c>
      <c r="DA120" s="84">
        <f t="shared" si="226"/>
        <v>1</v>
      </c>
      <c r="DB120" t="b">
        <f t="shared" si="227"/>
        <v>0</v>
      </c>
    </row>
    <row r="121" spans="1:106">
      <c r="A121" s="9">
        <v>1066</v>
      </c>
      <c r="B121" s="3">
        <v>2</v>
      </c>
      <c r="C121" s="3" t="s">
        <v>1414</v>
      </c>
      <c r="D121" s="3" t="str">
        <f t="shared" si="174"/>
        <v>BM_1_35-1_dk_0083</v>
      </c>
      <c r="E121" s="3" t="str">
        <f t="shared" si="175"/>
        <v>0083</v>
      </c>
      <c r="F121" s="3">
        <v>125439.766</v>
      </c>
      <c r="G121" s="15">
        <v>413397.56199999998</v>
      </c>
      <c r="H121" s="35" t="str">
        <f t="shared" si="176"/>
        <v>ja</v>
      </c>
      <c r="I121" s="42">
        <v>353</v>
      </c>
      <c r="J121" s="20" t="s">
        <v>370</v>
      </c>
      <c r="K121" s="21">
        <v>10000</v>
      </c>
      <c r="L121" s="28">
        <f t="shared" si="228"/>
        <v>1</v>
      </c>
      <c r="M121" s="28">
        <f t="shared" si="229"/>
        <v>1</v>
      </c>
      <c r="N121" s="56">
        <f t="shared" si="177"/>
        <v>10000</v>
      </c>
      <c r="O121" s="33">
        <f t="shared" si="230"/>
        <v>110.66757675581196</v>
      </c>
      <c r="P121" s="37">
        <f t="shared" si="178"/>
        <v>115.42936199252944</v>
      </c>
      <c r="Q121" s="9" t="s">
        <v>12</v>
      </c>
      <c r="R121" s="55" t="s">
        <v>12</v>
      </c>
      <c r="S121" s="55">
        <v>0.8</v>
      </c>
      <c r="T121" s="55">
        <v>0.8</v>
      </c>
      <c r="U121" s="55">
        <v>0.8</v>
      </c>
      <c r="V121" s="3">
        <v>0.8</v>
      </c>
      <c r="W121" s="3">
        <v>0.8</v>
      </c>
      <c r="X121" s="3" t="s">
        <v>12</v>
      </c>
      <c r="Y121" s="3">
        <v>0.8</v>
      </c>
      <c r="Z121" s="15" t="s">
        <v>12</v>
      </c>
      <c r="AA121" s="10">
        <f t="shared" si="179"/>
        <v>0.8</v>
      </c>
      <c r="AB121" s="9">
        <f t="shared" si="180"/>
        <v>0</v>
      </c>
      <c r="AC121" s="10">
        <f t="shared" si="181"/>
        <v>0</v>
      </c>
      <c r="AD121" s="9" t="s">
        <v>12</v>
      </c>
      <c r="AE121" s="55" t="s">
        <v>12</v>
      </c>
      <c r="AF121" s="55">
        <v>0.1</v>
      </c>
      <c r="AG121" s="55">
        <v>0.1</v>
      </c>
      <c r="AH121" s="55">
        <v>0.1</v>
      </c>
      <c r="AI121" s="3">
        <v>0.1</v>
      </c>
      <c r="AJ121" s="3">
        <v>0.1</v>
      </c>
      <c r="AK121" s="3" t="s">
        <v>12</v>
      </c>
      <c r="AL121" s="3">
        <v>0.1</v>
      </c>
      <c r="AM121" s="15" t="s">
        <v>12</v>
      </c>
      <c r="AN121" s="10">
        <f t="shared" si="182"/>
        <v>0.1</v>
      </c>
      <c r="AO121" s="9">
        <f t="shared" si="183"/>
        <v>0</v>
      </c>
      <c r="AP121" s="10">
        <f t="shared" si="184"/>
        <v>0</v>
      </c>
      <c r="AQ121" s="9" t="s">
        <v>12</v>
      </c>
      <c r="AR121" s="55" t="s">
        <v>12</v>
      </c>
      <c r="AS121" s="55">
        <v>0.1</v>
      </c>
      <c r="AT121" s="55">
        <v>0.1</v>
      </c>
      <c r="AU121" s="55">
        <v>0.1</v>
      </c>
      <c r="AV121" s="3">
        <v>0.1</v>
      </c>
      <c r="AW121" s="3">
        <v>0.1</v>
      </c>
      <c r="AX121" s="3" t="s">
        <v>12</v>
      </c>
      <c r="AY121" s="3">
        <v>0.1</v>
      </c>
      <c r="AZ121" s="15" t="s">
        <v>12</v>
      </c>
      <c r="BA121" s="10">
        <f t="shared" si="185"/>
        <v>0.1</v>
      </c>
      <c r="BB121" s="9">
        <f t="shared" si="186"/>
        <v>0</v>
      </c>
      <c r="BC121" s="10">
        <f t="shared" si="187"/>
        <v>0</v>
      </c>
      <c r="BD121" s="9">
        <v>0.8</v>
      </c>
      <c r="BE121" s="3">
        <v>0.8</v>
      </c>
      <c r="BF121" s="15">
        <v>0.8</v>
      </c>
      <c r="BG121" s="15">
        <f t="shared" si="188"/>
        <v>0.8</v>
      </c>
      <c r="BH121" s="9">
        <f t="shared" si="189"/>
        <v>0</v>
      </c>
      <c r="BI121" s="10">
        <f t="shared" si="190"/>
        <v>0</v>
      </c>
      <c r="BJ121" s="9">
        <v>0.8</v>
      </c>
      <c r="BK121" s="3">
        <v>0.8</v>
      </c>
      <c r="BL121" s="15">
        <v>0.8</v>
      </c>
      <c r="BM121" s="15">
        <f t="shared" si="191"/>
        <v>0.8</v>
      </c>
      <c r="BN121" s="9">
        <f t="shared" si="192"/>
        <v>0</v>
      </c>
      <c r="BO121" s="10">
        <f t="shared" si="193"/>
        <v>0</v>
      </c>
      <c r="BP121">
        <f t="shared" si="194"/>
        <v>0</v>
      </c>
      <c r="BQ121" s="93">
        <f t="shared" si="195"/>
        <v>-1</v>
      </c>
      <c r="BR121" s="93">
        <f t="shared" si="196"/>
        <v>-1</v>
      </c>
      <c r="BS121" s="93" t="str">
        <f>VLOOKUP(C121,'Koppeling locatie - aslocatie'!$A$2:$C$8139,2,FALSE)</f>
        <v>bema243</v>
      </c>
      <c r="BT121" s="93">
        <f>VLOOKUP($BS121,aslocaties_v01!$C$3:$AA$500,MATCH($K$3/10,aslocaties_v01!$C$2:$X$2),FALSE)</f>
        <v>3.83</v>
      </c>
      <c r="BU121" s="93">
        <f>VLOOKUP(BS121,aslocaties_v01!$C$3:$AA$500,MATCH($K$3,aslocaties_v01!$C$2:$X$2),FALSE)</f>
        <v>4.2729999999999997</v>
      </c>
      <c r="BV121" s="93">
        <f>VLOOKUP(BS121,aslocaties_v01!$C$3:$AA$500,MATCH($K$3*10,aslocaties_v01!$C$2:$Y$2),FALSE)</f>
        <v>4.726</v>
      </c>
      <c r="BW121" s="93">
        <f t="shared" si="197"/>
        <v>0.44299999999999962</v>
      </c>
      <c r="BX121" s="93">
        <f t="shared" si="198"/>
        <v>0.45300000000000029</v>
      </c>
      <c r="BY121" s="94">
        <f t="shared" si="199"/>
        <v>999</v>
      </c>
      <c r="BZ121" s="94">
        <f t="shared" si="200"/>
        <v>999</v>
      </c>
      <c r="CA121" s="94">
        <f t="shared" si="201"/>
        <v>3.0300000000000002</v>
      </c>
      <c r="CB121">
        <f t="shared" si="202"/>
        <v>3.4729999999999999</v>
      </c>
      <c r="CC121" s="58">
        <f t="shared" si="203"/>
        <v>3.9260000000000002</v>
      </c>
      <c r="CD121" s="95" t="b">
        <f t="shared" si="204"/>
        <v>1</v>
      </c>
      <c r="CE121" s="96" t="b">
        <f t="shared" si="205"/>
        <v>1</v>
      </c>
      <c r="CF121" t="b">
        <f t="shared" si="206"/>
        <v>1</v>
      </c>
      <c r="CG121" t="b">
        <f t="shared" si="207"/>
        <v>1</v>
      </c>
      <c r="CH121" s="84" t="b">
        <f t="shared" si="208"/>
        <v>0</v>
      </c>
      <c r="CI121" t="str">
        <f t="shared" si="209"/>
        <v/>
      </c>
      <c r="CJ121" t="b">
        <f t="shared" si="210"/>
        <v>0</v>
      </c>
      <c r="CK121" t="b">
        <f t="shared" si="211"/>
        <v>1</v>
      </c>
      <c r="CL121" s="84" t="b">
        <f t="shared" si="231"/>
        <v>1</v>
      </c>
      <c r="CM121">
        <f t="shared" si="212"/>
        <v>0.1</v>
      </c>
      <c r="CN121" t="b">
        <f t="shared" si="213"/>
        <v>1</v>
      </c>
      <c r="CO121" s="84">
        <f t="shared" si="214"/>
        <v>6.4102564102564097</v>
      </c>
      <c r="CP121" t="b">
        <f t="shared" si="215"/>
        <v>1</v>
      </c>
      <c r="CQ121" s="96" t="b">
        <f t="shared" si="216"/>
        <v>0</v>
      </c>
      <c r="CR121" t="b">
        <f t="shared" si="217"/>
        <v>0</v>
      </c>
      <c r="CS121" t="b">
        <f t="shared" si="218"/>
        <v>0</v>
      </c>
      <c r="CT121" t="b">
        <f t="shared" si="219"/>
        <v>0</v>
      </c>
      <c r="CU121" t="b">
        <f t="shared" si="220"/>
        <v>0</v>
      </c>
      <c r="CV121" s="84" t="b">
        <f t="shared" si="221"/>
        <v>0</v>
      </c>
      <c r="CW121" t="b">
        <f t="shared" si="222"/>
        <v>0</v>
      </c>
      <c r="CX121" t="b">
        <f t="shared" si="223"/>
        <v>0</v>
      </c>
      <c r="CY121" t="b">
        <f t="shared" si="224"/>
        <v>0</v>
      </c>
      <c r="CZ121" t="b">
        <f t="shared" si="225"/>
        <v>0</v>
      </c>
      <c r="DA121" s="84">
        <f t="shared" si="226"/>
        <v>2</v>
      </c>
      <c r="DB121" t="b">
        <f t="shared" si="227"/>
        <v>1</v>
      </c>
    </row>
    <row r="122" spans="1:106">
      <c r="A122" s="9">
        <v>1067</v>
      </c>
      <c r="B122" s="3">
        <v>2</v>
      </c>
      <c r="C122" s="3" t="s">
        <v>1415</v>
      </c>
      <c r="D122" s="3" t="str">
        <f t="shared" si="174"/>
        <v>BM_1_35-1_dk_0084</v>
      </c>
      <c r="E122" s="3" t="str">
        <f t="shared" si="175"/>
        <v>0084</v>
      </c>
      <c r="F122" s="3">
        <v>125324.859</v>
      </c>
      <c r="G122" s="15">
        <v>413408.53100000002</v>
      </c>
      <c r="H122" s="35" t="str">
        <f t="shared" si="176"/>
        <v>ja</v>
      </c>
      <c r="I122" s="42">
        <v>353</v>
      </c>
      <c r="J122" s="20" t="s">
        <v>370</v>
      </c>
      <c r="K122" s="21">
        <v>10000</v>
      </c>
      <c r="L122" s="28">
        <f t="shared" si="228"/>
        <v>1</v>
      </c>
      <c r="M122" s="28">
        <f t="shared" si="229"/>
        <v>1</v>
      </c>
      <c r="N122" s="56">
        <f t="shared" si="177"/>
        <v>10000</v>
      </c>
      <c r="O122" s="33">
        <f t="shared" si="230"/>
        <v>115.42936199252944</v>
      </c>
      <c r="P122" s="37">
        <f t="shared" si="178"/>
        <v>84.832911278586053</v>
      </c>
      <c r="Q122" s="9" t="s">
        <v>12</v>
      </c>
      <c r="R122" s="55" t="s">
        <v>12</v>
      </c>
      <c r="S122" s="55">
        <v>3.3079999999999998</v>
      </c>
      <c r="T122" s="55">
        <v>3.5710000000000002</v>
      </c>
      <c r="U122" s="55">
        <v>3.8159999999999998</v>
      </c>
      <c r="V122" s="3">
        <v>4.0229999999999997</v>
      </c>
      <c r="W122" s="3">
        <v>4.258</v>
      </c>
      <c r="X122" s="3" t="s">
        <v>12</v>
      </c>
      <c r="Y122" s="3">
        <v>4.7119999999999997</v>
      </c>
      <c r="Z122" s="15" t="s">
        <v>12</v>
      </c>
      <c r="AA122" s="10">
        <f t="shared" si="179"/>
        <v>4.258</v>
      </c>
      <c r="AB122" s="9">
        <f t="shared" si="180"/>
        <v>0.44200000000000017</v>
      </c>
      <c r="AC122" s="10">
        <f t="shared" si="181"/>
        <v>0.45399999999999974</v>
      </c>
      <c r="AD122" s="9" t="s">
        <v>12</v>
      </c>
      <c r="AE122" s="55" t="s">
        <v>12</v>
      </c>
      <c r="AF122" s="55">
        <v>0.52</v>
      </c>
      <c r="AG122" s="55">
        <v>0.624</v>
      </c>
      <c r="AH122" s="55">
        <v>0.73299999999999998</v>
      </c>
      <c r="AI122" s="3">
        <v>0.83599999999999997</v>
      </c>
      <c r="AJ122" s="3">
        <v>0.94599999999999995</v>
      </c>
      <c r="AK122" s="3" t="s">
        <v>12</v>
      </c>
      <c r="AL122" s="3">
        <v>1.147</v>
      </c>
      <c r="AM122" s="15" t="s">
        <v>12</v>
      </c>
      <c r="AN122" s="10">
        <f t="shared" si="182"/>
        <v>0.94599999999999995</v>
      </c>
      <c r="AO122" s="9">
        <f t="shared" si="183"/>
        <v>0.21299999999999997</v>
      </c>
      <c r="AP122" s="10">
        <f t="shared" si="184"/>
        <v>0.20100000000000007</v>
      </c>
      <c r="AQ122" s="9" t="s">
        <v>12</v>
      </c>
      <c r="AR122" s="55" t="s">
        <v>12</v>
      </c>
      <c r="AS122" s="55">
        <v>2.4500000000000002</v>
      </c>
      <c r="AT122" s="55">
        <v>2.714</v>
      </c>
      <c r="AU122" s="55">
        <v>2.9529999999999998</v>
      </c>
      <c r="AV122" s="3">
        <v>3.1760000000000002</v>
      </c>
      <c r="AW122" s="3">
        <v>3.3809999999999998</v>
      </c>
      <c r="AX122" s="3" t="s">
        <v>12</v>
      </c>
      <c r="AY122" s="3">
        <v>3.677</v>
      </c>
      <c r="AZ122" s="15" t="s">
        <v>12</v>
      </c>
      <c r="BA122" s="10">
        <f t="shared" si="185"/>
        <v>3.3809999999999998</v>
      </c>
      <c r="BB122" s="9">
        <f t="shared" si="186"/>
        <v>0.42799999999999994</v>
      </c>
      <c r="BC122" s="10">
        <f t="shared" si="187"/>
        <v>0.29600000000000026</v>
      </c>
      <c r="BD122" s="9">
        <v>4.5190000000000001</v>
      </c>
      <c r="BE122" s="3">
        <v>5.2169999999999996</v>
      </c>
      <c r="BF122" s="15">
        <v>6.06</v>
      </c>
      <c r="BG122" s="15">
        <f t="shared" si="188"/>
        <v>5.2169999999999996</v>
      </c>
      <c r="BH122" s="9">
        <f t="shared" si="189"/>
        <v>0.69799999999999951</v>
      </c>
      <c r="BI122" s="10">
        <f t="shared" si="190"/>
        <v>0.84299999999999997</v>
      </c>
      <c r="BJ122" s="9">
        <v>4.4850000000000003</v>
      </c>
      <c r="BK122" s="3">
        <v>5.1929999999999996</v>
      </c>
      <c r="BL122" s="15">
        <v>6.056</v>
      </c>
      <c r="BM122" s="15">
        <f t="shared" si="191"/>
        <v>5.1929999999999996</v>
      </c>
      <c r="BN122" s="9">
        <f t="shared" si="192"/>
        <v>0.7079999999999993</v>
      </c>
      <c r="BO122" s="10">
        <f t="shared" si="193"/>
        <v>0.86300000000000043</v>
      </c>
      <c r="BP122">
        <f t="shared" si="194"/>
        <v>0</v>
      </c>
      <c r="BQ122" s="93">
        <f t="shared" si="195"/>
        <v>1.5791855203619893</v>
      </c>
      <c r="BR122" s="93">
        <f t="shared" si="196"/>
        <v>1.6018099547511291</v>
      </c>
      <c r="BS122" s="93" t="str">
        <f>VLOOKUP(C122,'Koppeling locatie - aslocatie'!$A$2:$C$8139,2,FALSE)</f>
        <v>bema243</v>
      </c>
      <c r="BT122" s="93">
        <f>VLOOKUP($BS122,aslocaties_v01!$C$3:$AA$500,MATCH($K$3/10,aslocaties_v01!$C$2:$X$2),FALSE)</f>
        <v>3.83</v>
      </c>
      <c r="BU122" s="93">
        <f>VLOOKUP(BS122,aslocaties_v01!$C$3:$AA$500,MATCH($K$3,aslocaties_v01!$C$2:$X$2),FALSE)</f>
        <v>4.2729999999999997</v>
      </c>
      <c r="BV122" s="93">
        <f>VLOOKUP(BS122,aslocaties_v01!$C$3:$AA$500,MATCH($K$3*10,aslocaties_v01!$C$2:$Y$2),FALSE)</f>
        <v>4.726</v>
      </c>
      <c r="BW122" s="93">
        <f t="shared" si="197"/>
        <v>0.44299999999999962</v>
      </c>
      <c r="BX122" s="93">
        <f t="shared" si="198"/>
        <v>0.45300000000000029</v>
      </c>
      <c r="BY122" s="94">
        <f t="shared" si="199"/>
        <v>2.2624434389126868E-3</v>
      </c>
      <c r="BZ122" s="94">
        <f t="shared" si="200"/>
        <v>2.2026431718049633E-3</v>
      </c>
      <c r="CA122" s="94">
        <f t="shared" si="201"/>
        <v>1.4000000000000234E-2</v>
      </c>
      <c r="CB122">
        <f t="shared" si="202"/>
        <v>1.499999999999968E-2</v>
      </c>
      <c r="CC122" s="58">
        <f t="shared" si="203"/>
        <v>1.4000000000000234E-2</v>
      </c>
      <c r="CD122" s="95" t="b">
        <f t="shared" si="204"/>
        <v>0</v>
      </c>
      <c r="CE122" s="96" t="b">
        <f t="shared" si="205"/>
        <v>1</v>
      </c>
      <c r="CF122" t="b">
        <f t="shared" si="206"/>
        <v>1</v>
      </c>
      <c r="CG122" t="b">
        <f t="shared" si="207"/>
        <v>1</v>
      </c>
      <c r="CH122" s="84" t="b">
        <f t="shared" si="208"/>
        <v>1</v>
      </c>
      <c r="CI122">
        <f t="shared" si="209"/>
        <v>0.94599999999999995</v>
      </c>
      <c r="CJ122" t="b">
        <f t="shared" si="210"/>
        <v>1</v>
      </c>
      <c r="CK122" t="b">
        <f t="shared" si="211"/>
        <v>1</v>
      </c>
      <c r="CL122" s="84" t="b">
        <f t="shared" si="231"/>
        <v>1</v>
      </c>
      <c r="CM122">
        <f t="shared" si="212"/>
        <v>3.3809999999999998</v>
      </c>
      <c r="CN122" t="b">
        <f t="shared" si="213"/>
        <v>1</v>
      </c>
      <c r="CO122" s="84">
        <f t="shared" si="214"/>
        <v>5.3048877223429582E-2</v>
      </c>
      <c r="CP122" t="b">
        <f t="shared" si="215"/>
        <v>1</v>
      </c>
      <c r="CQ122" s="96" t="b">
        <f t="shared" si="216"/>
        <v>0</v>
      </c>
      <c r="CR122" t="b">
        <f t="shared" si="217"/>
        <v>0</v>
      </c>
      <c r="CS122" t="b">
        <f t="shared" si="218"/>
        <v>0</v>
      </c>
      <c r="CT122" t="b">
        <f t="shared" si="219"/>
        <v>0</v>
      </c>
      <c r="CU122" t="b">
        <f t="shared" si="220"/>
        <v>0</v>
      </c>
      <c r="CV122" s="84" t="b">
        <f t="shared" si="221"/>
        <v>1</v>
      </c>
      <c r="CW122" t="b">
        <f t="shared" si="222"/>
        <v>1</v>
      </c>
      <c r="CX122" t="b">
        <f t="shared" si="223"/>
        <v>1</v>
      </c>
      <c r="CY122" t="b">
        <f t="shared" si="224"/>
        <v>1</v>
      </c>
      <c r="CZ122" t="b">
        <f t="shared" si="225"/>
        <v>1</v>
      </c>
      <c r="DA122" s="84">
        <f t="shared" si="226"/>
        <v>1</v>
      </c>
      <c r="DB122" t="b">
        <f t="shared" si="227"/>
        <v>0</v>
      </c>
    </row>
    <row r="123" spans="1:106">
      <c r="A123" s="9">
        <v>1068</v>
      </c>
      <c r="B123" s="3">
        <v>2</v>
      </c>
      <c r="C123" s="3" t="s">
        <v>1416</v>
      </c>
      <c r="D123" s="3" t="str">
        <f t="shared" si="174"/>
        <v>BM_1_35-1_dk_0085</v>
      </c>
      <c r="E123" s="3" t="str">
        <f t="shared" si="175"/>
        <v>0085</v>
      </c>
      <c r="F123" s="3">
        <v>125240.45299999999</v>
      </c>
      <c r="G123" s="15">
        <v>413417.03100000002</v>
      </c>
      <c r="H123" s="35" t="str">
        <f t="shared" si="176"/>
        <v>ja</v>
      </c>
      <c r="I123" s="42">
        <v>357</v>
      </c>
      <c r="J123" s="20" t="s">
        <v>370</v>
      </c>
      <c r="K123" s="21">
        <v>10000</v>
      </c>
      <c r="L123" s="28">
        <f t="shared" si="228"/>
        <v>1</v>
      </c>
      <c r="M123" s="28">
        <f t="shared" si="229"/>
        <v>1</v>
      </c>
      <c r="N123" s="56">
        <f t="shared" si="177"/>
        <v>10000</v>
      </c>
      <c r="O123" s="33">
        <f t="shared" si="230"/>
        <v>84.832911278586053</v>
      </c>
      <c r="P123" s="37">
        <f t="shared" si="178"/>
        <v>129.7409967011248</v>
      </c>
      <c r="Q123" s="9" t="s">
        <v>12</v>
      </c>
      <c r="R123" s="55" t="s">
        <v>12</v>
      </c>
      <c r="S123" s="55">
        <v>3.3050000000000002</v>
      </c>
      <c r="T123" s="55">
        <v>3.5680000000000001</v>
      </c>
      <c r="U123" s="55">
        <v>3.8130000000000002</v>
      </c>
      <c r="V123" s="3">
        <v>4.0199999999999996</v>
      </c>
      <c r="W123" s="3">
        <v>4.2539999999999996</v>
      </c>
      <c r="X123" s="3" t="s">
        <v>12</v>
      </c>
      <c r="Y123" s="3">
        <v>4.7080000000000002</v>
      </c>
      <c r="Z123" s="15" t="s">
        <v>12</v>
      </c>
      <c r="AA123" s="10">
        <f t="shared" si="179"/>
        <v>4.2539999999999996</v>
      </c>
      <c r="AB123" s="9">
        <f t="shared" si="180"/>
        <v>0.44099999999999939</v>
      </c>
      <c r="AC123" s="10">
        <f t="shared" si="181"/>
        <v>0.45400000000000063</v>
      </c>
      <c r="AD123" s="9" t="s">
        <v>12</v>
      </c>
      <c r="AE123" s="55" t="s">
        <v>12</v>
      </c>
      <c r="AF123" s="55">
        <v>0.51800000000000002</v>
      </c>
      <c r="AG123" s="55">
        <v>0.621</v>
      </c>
      <c r="AH123" s="55">
        <v>0.73</v>
      </c>
      <c r="AI123" s="3">
        <v>0.83099999999999996</v>
      </c>
      <c r="AJ123" s="3">
        <v>0.94099999999999995</v>
      </c>
      <c r="AK123" s="3" t="s">
        <v>12</v>
      </c>
      <c r="AL123" s="3">
        <v>1.1419999999999999</v>
      </c>
      <c r="AM123" s="15" t="s">
        <v>12</v>
      </c>
      <c r="AN123" s="10">
        <f t="shared" si="182"/>
        <v>0.94099999999999995</v>
      </c>
      <c r="AO123" s="9">
        <f t="shared" si="183"/>
        <v>0.21099999999999997</v>
      </c>
      <c r="AP123" s="10">
        <f t="shared" si="184"/>
        <v>0.20099999999999996</v>
      </c>
      <c r="AQ123" s="9" t="s">
        <v>12</v>
      </c>
      <c r="AR123" s="55" t="s">
        <v>12</v>
      </c>
      <c r="AS123" s="55">
        <v>2.444</v>
      </c>
      <c r="AT123" s="55">
        <v>2.7069999999999999</v>
      </c>
      <c r="AU123" s="55">
        <v>2.9460000000000002</v>
      </c>
      <c r="AV123" s="3">
        <v>3.1659999999999999</v>
      </c>
      <c r="AW123" s="3">
        <v>3.3719999999999999</v>
      </c>
      <c r="AX123" s="3" t="s">
        <v>12</v>
      </c>
      <c r="AY123" s="3">
        <v>3.669</v>
      </c>
      <c r="AZ123" s="15" t="s">
        <v>12</v>
      </c>
      <c r="BA123" s="10">
        <f t="shared" si="185"/>
        <v>3.3719999999999999</v>
      </c>
      <c r="BB123" s="9">
        <f t="shared" si="186"/>
        <v>0.42599999999999971</v>
      </c>
      <c r="BC123" s="10">
        <f t="shared" si="187"/>
        <v>0.29700000000000015</v>
      </c>
      <c r="BD123" s="9">
        <v>4.4829999999999997</v>
      </c>
      <c r="BE123" s="3">
        <v>5.1719999999999997</v>
      </c>
      <c r="BF123" s="15">
        <v>6.0019999999999998</v>
      </c>
      <c r="BG123" s="15">
        <f t="shared" si="188"/>
        <v>5.1719999999999997</v>
      </c>
      <c r="BH123" s="9">
        <f t="shared" si="189"/>
        <v>0.68900000000000006</v>
      </c>
      <c r="BI123" s="10">
        <f t="shared" si="190"/>
        <v>0.83000000000000007</v>
      </c>
      <c r="BJ123" s="9">
        <v>4.4390000000000001</v>
      </c>
      <c r="BK123" s="3">
        <v>5.1340000000000003</v>
      </c>
      <c r="BL123" s="15">
        <v>5.976</v>
      </c>
      <c r="BM123" s="15">
        <f t="shared" si="191"/>
        <v>5.1340000000000003</v>
      </c>
      <c r="BN123" s="9">
        <f t="shared" si="192"/>
        <v>0.69500000000000028</v>
      </c>
      <c r="BO123" s="10">
        <f t="shared" si="193"/>
        <v>0.84199999999999964</v>
      </c>
      <c r="BP123">
        <f t="shared" si="194"/>
        <v>0</v>
      </c>
      <c r="BQ123" s="93">
        <f t="shared" si="195"/>
        <v>1.5623582766439932</v>
      </c>
      <c r="BR123" s="93">
        <f t="shared" si="196"/>
        <v>1.5759637188208644</v>
      </c>
      <c r="BS123" s="93" t="str">
        <f>VLOOKUP(C123,'Koppeling locatie - aslocatie'!$A$2:$C$8139,2,FALSE)</f>
        <v>bema243</v>
      </c>
      <c r="BT123" s="93">
        <f>VLOOKUP($BS123,aslocaties_v01!$C$3:$AA$500,MATCH($K$3/10,aslocaties_v01!$C$2:$X$2),FALSE)</f>
        <v>3.83</v>
      </c>
      <c r="BU123" s="93">
        <f>VLOOKUP(BS123,aslocaties_v01!$C$3:$AA$500,MATCH($K$3,aslocaties_v01!$C$2:$X$2),FALSE)</f>
        <v>4.2729999999999997</v>
      </c>
      <c r="BV123" s="93">
        <f>VLOOKUP(BS123,aslocaties_v01!$C$3:$AA$500,MATCH($K$3*10,aslocaties_v01!$C$2:$Y$2),FALSE)</f>
        <v>4.726</v>
      </c>
      <c r="BW123" s="93">
        <f t="shared" si="197"/>
        <v>0.44299999999999962</v>
      </c>
      <c r="BX123" s="93">
        <f t="shared" si="198"/>
        <v>0.45300000000000029</v>
      </c>
      <c r="BY123" s="94">
        <f t="shared" si="199"/>
        <v>4.5351473922907726E-3</v>
      </c>
      <c r="BZ123" s="94">
        <f t="shared" si="200"/>
        <v>2.2026431718068507E-3</v>
      </c>
      <c r="CA123" s="94">
        <f t="shared" si="201"/>
        <v>1.6999999999999904E-2</v>
      </c>
      <c r="CB123">
        <f t="shared" si="202"/>
        <v>1.9000000000000128E-2</v>
      </c>
      <c r="CC123" s="58">
        <f t="shared" si="203"/>
        <v>1.7999999999999794E-2</v>
      </c>
      <c r="CD123" s="95" t="b">
        <f t="shared" si="204"/>
        <v>0</v>
      </c>
      <c r="CE123" s="96" t="b">
        <f t="shared" si="205"/>
        <v>1</v>
      </c>
      <c r="CF123" t="b">
        <f t="shared" si="206"/>
        <v>1</v>
      </c>
      <c r="CG123" t="b">
        <f t="shared" si="207"/>
        <v>1</v>
      </c>
      <c r="CH123" s="84" t="b">
        <f t="shared" si="208"/>
        <v>1</v>
      </c>
      <c r="CI123">
        <f t="shared" si="209"/>
        <v>0.94099999999999995</v>
      </c>
      <c r="CJ123" t="b">
        <f t="shared" si="210"/>
        <v>1</v>
      </c>
      <c r="CK123" t="b">
        <f t="shared" si="211"/>
        <v>1</v>
      </c>
      <c r="CL123" s="84" t="b">
        <f t="shared" si="231"/>
        <v>1</v>
      </c>
      <c r="CM123">
        <f t="shared" si="212"/>
        <v>3.3719999999999999</v>
      </c>
      <c r="CN123" t="b">
        <f t="shared" si="213"/>
        <v>1</v>
      </c>
      <c r="CO123" s="84">
        <f t="shared" si="214"/>
        <v>5.3050550289693667E-2</v>
      </c>
      <c r="CP123" t="b">
        <f t="shared" si="215"/>
        <v>1</v>
      </c>
      <c r="CQ123" s="96" t="b">
        <f t="shared" si="216"/>
        <v>1</v>
      </c>
      <c r="CR123" t="b">
        <f t="shared" si="217"/>
        <v>1</v>
      </c>
      <c r="CS123" t="b">
        <f t="shared" si="218"/>
        <v>1</v>
      </c>
      <c r="CT123" t="b">
        <f t="shared" si="219"/>
        <v>1</v>
      </c>
      <c r="CU123" t="b">
        <f t="shared" si="220"/>
        <v>1</v>
      </c>
      <c r="CV123" s="84" t="b">
        <f t="shared" si="221"/>
        <v>1</v>
      </c>
      <c r="CW123" t="b">
        <f t="shared" si="222"/>
        <v>1</v>
      </c>
      <c r="CX123" t="b">
        <f t="shared" si="223"/>
        <v>1</v>
      </c>
      <c r="CY123" t="b">
        <f t="shared" si="224"/>
        <v>1</v>
      </c>
      <c r="CZ123" t="b">
        <f t="shared" si="225"/>
        <v>1</v>
      </c>
      <c r="DA123" s="84">
        <f t="shared" si="226"/>
        <v>0</v>
      </c>
      <c r="DB123" t="b">
        <f t="shared" si="227"/>
        <v>0</v>
      </c>
    </row>
    <row r="124" spans="1:106">
      <c r="A124" s="9">
        <v>1069</v>
      </c>
      <c r="B124" s="3">
        <v>2</v>
      </c>
      <c r="C124" s="3" t="s">
        <v>1417</v>
      </c>
      <c r="D124" s="3" t="str">
        <f t="shared" si="174"/>
        <v>BM_1_35-1_dk_0086</v>
      </c>
      <c r="E124" s="3" t="str">
        <f t="shared" si="175"/>
        <v>0086</v>
      </c>
      <c r="F124" s="3">
        <v>125123.81200000001</v>
      </c>
      <c r="G124" s="15">
        <v>413360.21899999998</v>
      </c>
      <c r="H124" s="35" t="str">
        <f t="shared" si="176"/>
        <v>ja</v>
      </c>
      <c r="I124" s="42">
        <v>0</v>
      </c>
      <c r="J124" s="20" t="s">
        <v>370</v>
      </c>
      <c r="K124" s="21">
        <v>10000</v>
      </c>
      <c r="L124" s="28">
        <f t="shared" si="228"/>
        <v>1</v>
      </c>
      <c r="M124" s="28">
        <f t="shared" si="229"/>
        <v>1</v>
      </c>
      <c r="N124" s="56">
        <f t="shared" si="177"/>
        <v>10000</v>
      </c>
      <c r="O124" s="33">
        <f t="shared" si="230"/>
        <v>129.7409967011248</v>
      </c>
      <c r="P124" s="37">
        <f t="shared" si="178"/>
        <v>81.75257510930237</v>
      </c>
      <c r="Q124" s="9" t="s">
        <v>12</v>
      </c>
      <c r="R124" s="55" t="s">
        <v>12</v>
      </c>
      <c r="S124" s="55">
        <v>3.298</v>
      </c>
      <c r="T124" s="55">
        <v>3.5619999999999998</v>
      </c>
      <c r="U124" s="55">
        <v>3.806</v>
      </c>
      <c r="V124" s="3">
        <v>4.0119999999999996</v>
      </c>
      <c r="W124" s="3">
        <v>4.2489999999999997</v>
      </c>
      <c r="X124" s="3" t="s">
        <v>12</v>
      </c>
      <c r="Y124" s="3">
        <v>4.7030000000000003</v>
      </c>
      <c r="Z124" s="15" t="s">
        <v>12</v>
      </c>
      <c r="AA124" s="10">
        <f t="shared" si="179"/>
        <v>4.2489999999999997</v>
      </c>
      <c r="AB124" s="9">
        <f t="shared" si="180"/>
        <v>0.44299999999999962</v>
      </c>
      <c r="AC124" s="10">
        <f t="shared" si="181"/>
        <v>0.45400000000000063</v>
      </c>
      <c r="AD124" s="9" t="s">
        <v>12</v>
      </c>
      <c r="AE124" s="55" t="s">
        <v>12</v>
      </c>
      <c r="AF124" s="55">
        <v>0.51200000000000001</v>
      </c>
      <c r="AG124" s="55">
        <v>0.61799999999999999</v>
      </c>
      <c r="AH124" s="55">
        <v>0.72899999999999998</v>
      </c>
      <c r="AI124" s="3">
        <v>0.83299999999999996</v>
      </c>
      <c r="AJ124" s="3">
        <v>0.94399999999999995</v>
      </c>
      <c r="AK124" s="3" t="s">
        <v>12</v>
      </c>
      <c r="AL124" s="3">
        <v>1.145</v>
      </c>
      <c r="AM124" s="15" t="s">
        <v>12</v>
      </c>
      <c r="AN124" s="10">
        <f t="shared" si="182"/>
        <v>0.94399999999999995</v>
      </c>
      <c r="AO124" s="9">
        <f t="shared" si="183"/>
        <v>0.21499999999999997</v>
      </c>
      <c r="AP124" s="10">
        <f t="shared" si="184"/>
        <v>0.20100000000000007</v>
      </c>
      <c r="AQ124" s="9" t="s">
        <v>12</v>
      </c>
      <c r="AR124" s="55" t="s">
        <v>12</v>
      </c>
      <c r="AS124" s="55">
        <v>2.4140000000000001</v>
      </c>
      <c r="AT124" s="55">
        <v>2.6840000000000002</v>
      </c>
      <c r="AU124" s="55">
        <v>2.9319999999999999</v>
      </c>
      <c r="AV124" s="3">
        <v>3.1589999999999998</v>
      </c>
      <c r="AW124" s="3">
        <v>3.3650000000000002</v>
      </c>
      <c r="AX124" s="3" t="s">
        <v>12</v>
      </c>
      <c r="AY124" s="3">
        <v>3.6589999999999998</v>
      </c>
      <c r="AZ124" s="15" t="s">
        <v>12</v>
      </c>
      <c r="BA124" s="10">
        <f t="shared" si="185"/>
        <v>3.3650000000000002</v>
      </c>
      <c r="BB124" s="9">
        <f t="shared" si="186"/>
        <v>0.43300000000000027</v>
      </c>
      <c r="BC124" s="10">
        <f t="shared" si="187"/>
        <v>0.29399999999999959</v>
      </c>
      <c r="BD124" s="9">
        <v>4.46</v>
      </c>
      <c r="BE124" s="3">
        <v>5.1459999999999999</v>
      </c>
      <c r="BF124" s="15">
        <v>5.9740000000000002</v>
      </c>
      <c r="BG124" s="15">
        <f t="shared" si="188"/>
        <v>5.1459999999999999</v>
      </c>
      <c r="BH124" s="9">
        <f t="shared" si="189"/>
        <v>0.68599999999999994</v>
      </c>
      <c r="BI124" s="10">
        <f t="shared" si="190"/>
        <v>0.82800000000000029</v>
      </c>
      <c r="BJ124" s="9">
        <v>4.415</v>
      </c>
      <c r="BK124" s="3">
        <v>5.1040000000000001</v>
      </c>
      <c r="BL124" s="15">
        <v>5.9370000000000003</v>
      </c>
      <c r="BM124" s="15">
        <f t="shared" si="191"/>
        <v>5.1040000000000001</v>
      </c>
      <c r="BN124" s="9">
        <f t="shared" si="192"/>
        <v>0.68900000000000006</v>
      </c>
      <c r="BO124" s="10">
        <f t="shared" si="193"/>
        <v>0.83300000000000018</v>
      </c>
      <c r="BP124">
        <f t="shared" si="194"/>
        <v>0</v>
      </c>
      <c r="BQ124" s="93">
        <f t="shared" si="195"/>
        <v>1.5485327313769763</v>
      </c>
      <c r="BR124" s="93">
        <f t="shared" si="196"/>
        <v>1.5553047404063221</v>
      </c>
      <c r="BS124" s="93" t="str">
        <f>VLOOKUP(C124,'Koppeling locatie - aslocatie'!$A$2:$C$8139,2,FALSE)</f>
        <v>bema243</v>
      </c>
      <c r="BT124" s="93">
        <f>VLOOKUP($BS124,aslocaties_v01!$C$3:$AA$500,MATCH($K$3/10,aslocaties_v01!$C$2:$X$2),FALSE)</f>
        <v>3.83</v>
      </c>
      <c r="BU124" s="93">
        <f>VLOOKUP(BS124,aslocaties_v01!$C$3:$AA$500,MATCH($K$3,aslocaties_v01!$C$2:$X$2),FALSE)</f>
        <v>4.2729999999999997</v>
      </c>
      <c r="BV124" s="93">
        <f>VLOOKUP(BS124,aslocaties_v01!$C$3:$AA$500,MATCH($K$3*10,aslocaties_v01!$C$2:$Y$2),FALSE)</f>
        <v>4.726</v>
      </c>
      <c r="BW124" s="93">
        <f t="shared" si="197"/>
        <v>0.44299999999999962</v>
      </c>
      <c r="BX124" s="93">
        <f t="shared" si="198"/>
        <v>0.45300000000000029</v>
      </c>
      <c r="BY124" s="94">
        <f t="shared" si="199"/>
        <v>0</v>
      </c>
      <c r="BZ124" s="94">
        <f t="shared" si="200"/>
        <v>2.2026431718068507E-3</v>
      </c>
      <c r="CA124" s="94">
        <f t="shared" si="201"/>
        <v>2.4000000000000021E-2</v>
      </c>
      <c r="CB124">
        <f t="shared" si="202"/>
        <v>2.4000000000000021E-2</v>
      </c>
      <c r="CC124" s="58">
        <f t="shared" si="203"/>
        <v>2.2999999999999687E-2</v>
      </c>
      <c r="CD124" s="95" t="b">
        <f t="shared" si="204"/>
        <v>0</v>
      </c>
      <c r="CE124" s="96" t="b">
        <f t="shared" si="205"/>
        <v>1</v>
      </c>
      <c r="CF124" t="b">
        <f t="shared" si="206"/>
        <v>1</v>
      </c>
      <c r="CG124" t="b">
        <f t="shared" si="207"/>
        <v>1</v>
      </c>
      <c r="CH124" s="84" t="b">
        <f t="shared" si="208"/>
        <v>1</v>
      </c>
      <c r="CI124">
        <f t="shared" si="209"/>
        <v>0.94399999999999995</v>
      </c>
      <c r="CJ124" t="b">
        <f t="shared" si="210"/>
        <v>1</v>
      </c>
      <c r="CK124" t="b">
        <f t="shared" si="211"/>
        <v>1</v>
      </c>
      <c r="CL124" s="84" t="b">
        <f t="shared" si="231"/>
        <v>1</v>
      </c>
      <c r="CM124">
        <f t="shared" si="212"/>
        <v>3.3650000000000002</v>
      </c>
      <c r="CN124" t="b">
        <f t="shared" si="213"/>
        <v>1</v>
      </c>
      <c r="CO124" s="84">
        <f t="shared" si="214"/>
        <v>5.3441330109417158E-2</v>
      </c>
      <c r="CP124" t="b">
        <f t="shared" si="215"/>
        <v>1</v>
      </c>
      <c r="CQ124" s="96" t="b">
        <f t="shared" si="216"/>
        <v>1</v>
      </c>
      <c r="CR124" t="b">
        <f t="shared" si="217"/>
        <v>1</v>
      </c>
      <c r="CS124" t="b">
        <f t="shared" si="218"/>
        <v>1</v>
      </c>
      <c r="CT124" t="b">
        <f t="shared" si="219"/>
        <v>1</v>
      </c>
      <c r="CU124" t="b">
        <f t="shared" si="220"/>
        <v>1</v>
      </c>
      <c r="CV124" s="84" t="b">
        <f t="shared" si="221"/>
        <v>1</v>
      </c>
      <c r="CW124" t="b">
        <f t="shared" si="222"/>
        <v>1</v>
      </c>
      <c r="CX124" t="b">
        <f t="shared" si="223"/>
        <v>1</v>
      </c>
      <c r="CY124" t="b">
        <f t="shared" si="224"/>
        <v>1</v>
      </c>
      <c r="CZ124" t="b">
        <f t="shared" si="225"/>
        <v>1</v>
      </c>
      <c r="DA124" s="84">
        <f t="shared" si="226"/>
        <v>0</v>
      </c>
      <c r="DB124" t="b">
        <f t="shared" si="227"/>
        <v>0</v>
      </c>
    </row>
    <row r="125" spans="1:106">
      <c r="A125" s="9">
        <v>1070</v>
      </c>
      <c r="B125" s="3">
        <v>2</v>
      </c>
      <c r="C125" s="3" t="s">
        <v>1418</v>
      </c>
      <c r="D125" s="3" t="str">
        <f t="shared" si="174"/>
        <v>BM_1_35-1_dk_0087</v>
      </c>
      <c r="E125" s="3" t="str">
        <f t="shared" si="175"/>
        <v>0087</v>
      </c>
      <c r="F125" s="3">
        <v>125042.336</v>
      </c>
      <c r="G125" s="15">
        <v>413366.93800000002</v>
      </c>
      <c r="H125" s="35" t="str">
        <f t="shared" si="176"/>
        <v>ja</v>
      </c>
      <c r="I125" s="42">
        <v>0</v>
      </c>
      <c r="J125" s="20" t="s">
        <v>370</v>
      </c>
      <c r="K125" s="21">
        <v>10000</v>
      </c>
      <c r="L125" s="28">
        <f t="shared" si="228"/>
        <v>1</v>
      </c>
      <c r="M125" s="28">
        <f t="shared" si="229"/>
        <v>1</v>
      </c>
      <c r="N125" s="56">
        <f t="shared" si="177"/>
        <v>10000</v>
      </c>
      <c r="O125" s="33">
        <f t="shared" si="230"/>
        <v>81.75257510930237</v>
      </c>
      <c r="P125" s="37">
        <f t="shared" si="178"/>
        <v>110.25630674931783</v>
      </c>
      <c r="Q125" s="9" t="s">
        <v>12</v>
      </c>
      <c r="R125" s="55" t="s">
        <v>12</v>
      </c>
      <c r="S125" s="55">
        <v>3.298</v>
      </c>
      <c r="T125" s="55">
        <v>3.5619999999999998</v>
      </c>
      <c r="U125" s="55">
        <v>3.8050000000000002</v>
      </c>
      <c r="V125" s="3">
        <v>4.0119999999999996</v>
      </c>
      <c r="W125" s="3">
        <v>4.2480000000000002</v>
      </c>
      <c r="X125" s="3" t="s">
        <v>12</v>
      </c>
      <c r="Y125" s="3">
        <v>4.702</v>
      </c>
      <c r="Z125" s="15" t="s">
        <v>12</v>
      </c>
      <c r="AA125" s="10">
        <f t="shared" si="179"/>
        <v>4.2480000000000002</v>
      </c>
      <c r="AB125" s="9">
        <f t="shared" si="180"/>
        <v>0.44300000000000006</v>
      </c>
      <c r="AC125" s="10">
        <f t="shared" si="181"/>
        <v>0.45399999999999974</v>
      </c>
      <c r="AD125" s="9" t="s">
        <v>12</v>
      </c>
      <c r="AE125" s="55" t="s">
        <v>12</v>
      </c>
      <c r="AF125" s="55">
        <v>0.50800000000000001</v>
      </c>
      <c r="AG125" s="55">
        <v>0.61299999999999999</v>
      </c>
      <c r="AH125" s="55">
        <v>0.72399999999999998</v>
      </c>
      <c r="AI125" s="3">
        <v>0.82799999999999996</v>
      </c>
      <c r="AJ125" s="3">
        <v>0.93899999999999995</v>
      </c>
      <c r="AK125" s="3" t="s">
        <v>12</v>
      </c>
      <c r="AL125" s="3">
        <v>1.1379999999999999</v>
      </c>
      <c r="AM125" s="15" t="s">
        <v>12</v>
      </c>
      <c r="AN125" s="10">
        <f t="shared" si="182"/>
        <v>0.93899999999999995</v>
      </c>
      <c r="AO125" s="9">
        <f t="shared" si="183"/>
        <v>0.21499999999999997</v>
      </c>
      <c r="AP125" s="10">
        <f t="shared" si="184"/>
        <v>0.19899999999999995</v>
      </c>
      <c r="AQ125" s="9" t="s">
        <v>12</v>
      </c>
      <c r="AR125" s="55" t="s">
        <v>12</v>
      </c>
      <c r="AS125" s="55">
        <v>2.4020000000000001</v>
      </c>
      <c r="AT125" s="55">
        <v>2.6720000000000002</v>
      </c>
      <c r="AU125" s="55">
        <v>2.9209999999999998</v>
      </c>
      <c r="AV125" s="3">
        <v>3.1469999999999998</v>
      </c>
      <c r="AW125" s="3">
        <v>3.3519999999999999</v>
      </c>
      <c r="AX125" s="3" t="s">
        <v>12</v>
      </c>
      <c r="AY125" s="3">
        <v>3.6459999999999999</v>
      </c>
      <c r="AZ125" s="15" t="s">
        <v>12</v>
      </c>
      <c r="BA125" s="10">
        <f t="shared" si="185"/>
        <v>3.3519999999999999</v>
      </c>
      <c r="BB125" s="9">
        <f t="shared" si="186"/>
        <v>0.43100000000000005</v>
      </c>
      <c r="BC125" s="10">
        <f t="shared" si="187"/>
        <v>0.29400000000000004</v>
      </c>
      <c r="BD125" s="9">
        <v>4.4509999999999996</v>
      </c>
      <c r="BE125" s="3">
        <v>5.133</v>
      </c>
      <c r="BF125" s="15">
        <v>5.9539999999999997</v>
      </c>
      <c r="BG125" s="15">
        <f t="shared" si="188"/>
        <v>5.133</v>
      </c>
      <c r="BH125" s="9">
        <f t="shared" si="189"/>
        <v>0.68200000000000038</v>
      </c>
      <c r="BI125" s="10">
        <f t="shared" si="190"/>
        <v>0.82099999999999973</v>
      </c>
      <c r="BJ125" s="9">
        <v>4.407</v>
      </c>
      <c r="BK125" s="3">
        <v>5.09</v>
      </c>
      <c r="BL125" s="15">
        <v>5.9160000000000004</v>
      </c>
      <c r="BM125" s="15">
        <f t="shared" si="191"/>
        <v>5.09</v>
      </c>
      <c r="BN125" s="9">
        <f t="shared" si="192"/>
        <v>0.68299999999999983</v>
      </c>
      <c r="BO125" s="10">
        <f t="shared" si="193"/>
        <v>0.82600000000000051</v>
      </c>
      <c r="BP125">
        <f t="shared" si="194"/>
        <v>0</v>
      </c>
      <c r="BQ125" s="93">
        <f t="shared" si="195"/>
        <v>1.5395033860045153</v>
      </c>
      <c r="BR125" s="93">
        <f t="shared" si="196"/>
        <v>1.5417607223476293</v>
      </c>
      <c r="BS125" s="93" t="str">
        <f>VLOOKUP(C125,'Koppeling locatie - aslocatie'!$A$2:$C$8139,2,FALSE)</f>
        <v>bema243</v>
      </c>
      <c r="BT125" s="93">
        <f>VLOOKUP($BS125,aslocaties_v01!$C$3:$AA$500,MATCH($K$3/10,aslocaties_v01!$C$2:$X$2),FALSE)</f>
        <v>3.83</v>
      </c>
      <c r="BU125" s="93">
        <f>VLOOKUP(BS125,aslocaties_v01!$C$3:$AA$500,MATCH($K$3,aslocaties_v01!$C$2:$X$2),FALSE)</f>
        <v>4.2729999999999997</v>
      </c>
      <c r="BV125" s="93">
        <f>VLOOKUP(BS125,aslocaties_v01!$C$3:$AA$500,MATCH($K$3*10,aslocaties_v01!$C$2:$Y$2),FALSE)</f>
        <v>4.726</v>
      </c>
      <c r="BW125" s="93">
        <f t="shared" si="197"/>
        <v>0.44299999999999962</v>
      </c>
      <c r="BX125" s="93">
        <f t="shared" si="198"/>
        <v>0.45300000000000029</v>
      </c>
      <c r="BY125" s="94">
        <f t="shared" si="199"/>
        <v>9.9920072216264089E-16</v>
      </c>
      <c r="BZ125" s="94">
        <f t="shared" si="200"/>
        <v>2.2026431718049633E-3</v>
      </c>
      <c r="CA125" s="94">
        <f t="shared" si="201"/>
        <v>2.4999999999999911E-2</v>
      </c>
      <c r="CB125">
        <f t="shared" si="202"/>
        <v>2.4999999999999467E-2</v>
      </c>
      <c r="CC125" s="58">
        <f t="shared" si="203"/>
        <v>2.4000000000000021E-2</v>
      </c>
      <c r="CD125" s="95" t="b">
        <f t="shared" si="204"/>
        <v>0</v>
      </c>
      <c r="CE125" s="96" t="b">
        <f t="shared" si="205"/>
        <v>1</v>
      </c>
      <c r="CF125" t="b">
        <f t="shared" si="206"/>
        <v>1</v>
      </c>
      <c r="CG125" t="b">
        <f t="shared" si="207"/>
        <v>1</v>
      </c>
      <c r="CH125" s="84" t="b">
        <f t="shared" si="208"/>
        <v>1</v>
      </c>
      <c r="CI125">
        <f t="shared" si="209"/>
        <v>0.93899999999999995</v>
      </c>
      <c r="CJ125" t="b">
        <f t="shared" si="210"/>
        <v>1</v>
      </c>
      <c r="CK125" t="b">
        <f t="shared" si="211"/>
        <v>1</v>
      </c>
      <c r="CL125" s="84" t="b">
        <f t="shared" si="231"/>
        <v>1</v>
      </c>
      <c r="CM125">
        <f t="shared" si="212"/>
        <v>3.3519999999999999</v>
      </c>
      <c r="CN125" t="b">
        <f t="shared" si="213"/>
        <v>1</v>
      </c>
      <c r="CO125" s="84">
        <f t="shared" si="214"/>
        <v>5.3571397274583057E-2</v>
      </c>
      <c r="CP125" t="b">
        <f t="shared" si="215"/>
        <v>1</v>
      </c>
      <c r="CQ125" s="96" t="b">
        <f t="shared" si="216"/>
        <v>1</v>
      </c>
      <c r="CR125" t="b">
        <f t="shared" si="217"/>
        <v>1</v>
      </c>
      <c r="CS125" t="b">
        <f t="shared" si="218"/>
        <v>1</v>
      </c>
      <c r="CT125" t="b">
        <f t="shared" si="219"/>
        <v>1</v>
      </c>
      <c r="CU125" t="b">
        <f t="shared" si="220"/>
        <v>1</v>
      </c>
      <c r="CV125" s="84" t="b">
        <f t="shared" si="221"/>
        <v>1</v>
      </c>
      <c r="CW125" t="b">
        <f t="shared" si="222"/>
        <v>1</v>
      </c>
      <c r="CX125" t="b">
        <f t="shared" si="223"/>
        <v>1</v>
      </c>
      <c r="CY125" t="b">
        <f t="shared" si="224"/>
        <v>1</v>
      </c>
      <c r="CZ125" t="b">
        <f t="shared" si="225"/>
        <v>1</v>
      </c>
      <c r="DA125" s="84">
        <f t="shared" si="226"/>
        <v>0</v>
      </c>
      <c r="DB125" t="b">
        <f t="shared" si="227"/>
        <v>0</v>
      </c>
    </row>
    <row r="126" spans="1:106">
      <c r="A126" s="9">
        <v>1071</v>
      </c>
      <c r="B126" s="3">
        <v>2</v>
      </c>
      <c r="C126" s="3" t="s">
        <v>1419</v>
      </c>
      <c r="D126" s="3" t="str">
        <f t="shared" si="174"/>
        <v>BM_1_35-1_dk_0088</v>
      </c>
      <c r="E126" s="3" t="str">
        <f t="shared" si="175"/>
        <v>0088</v>
      </c>
      <c r="F126" s="3">
        <v>124932.359</v>
      </c>
      <c r="G126" s="15">
        <v>413374.78100000002</v>
      </c>
      <c r="H126" s="35" t="str">
        <f t="shared" si="176"/>
        <v>ja</v>
      </c>
      <c r="I126" s="42">
        <v>0</v>
      </c>
      <c r="J126" s="20" t="s">
        <v>370</v>
      </c>
      <c r="K126" s="21">
        <v>10000</v>
      </c>
      <c r="L126" s="28">
        <f t="shared" si="228"/>
        <v>1</v>
      </c>
      <c r="M126" s="28">
        <f t="shared" si="229"/>
        <v>1</v>
      </c>
      <c r="N126" s="56">
        <f t="shared" si="177"/>
        <v>10000</v>
      </c>
      <c r="O126" s="33">
        <f t="shared" si="230"/>
        <v>110.25630674931783</v>
      </c>
      <c r="P126" s="37">
        <f t="shared" si="178"/>
        <v>111.30482857898481</v>
      </c>
      <c r="Q126" s="9" t="s">
        <v>12</v>
      </c>
      <c r="R126" s="55" t="s">
        <v>12</v>
      </c>
      <c r="S126" s="55">
        <v>3.2949999999999999</v>
      </c>
      <c r="T126" s="55">
        <v>3.5590000000000002</v>
      </c>
      <c r="U126" s="55">
        <v>3.802</v>
      </c>
      <c r="V126" s="3">
        <v>4.0090000000000003</v>
      </c>
      <c r="W126" s="3">
        <v>4.2460000000000004</v>
      </c>
      <c r="X126" s="3" t="s">
        <v>12</v>
      </c>
      <c r="Y126" s="3">
        <v>4.7</v>
      </c>
      <c r="Z126" s="15" t="s">
        <v>12</v>
      </c>
      <c r="AA126" s="10">
        <f t="shared" si="179"/>
        <v>4.2460000000000004</v>
      </c>
      <c r="AB126" s="9">
        <f t="shared" si="180"/>
        <v>0.44400000000000039</v>
      </c>
      <c r="AC126" s="10">
        <f t="shared" si="181"/>
        <v>0.45399999999999974</v>
      </c>
      <c r="AD126" s="9" t="s">
        <v>12</v>
      </c>
      <c r="AE126" s="55" t="s">
        <v>12</v>
      </c>
      <c r="AF126" s="55">
        <v>0.504</v>
      </c>
      <c r="AG126" s="55">
        <v>0.61</v>
      </c>
      <c r="AH126" s="55">
        <v>0.72199999999999998</v>
      </c>
      <c r="AI126" s="3">
        <v>0.82599999999999996</v>
      </c>
      <c r="AJ126" s="3">
        <v>0.93700000000000006</v>
      </c>
      <c r="AK126" s="3" t="s">
        <v>12</v>
      </c>
      <c r="AL126" s="3">
        <v>1.1359999999999999</v>
      </c>
      <c r="AM126" s="15" t="s">
        <v>12</v>
      </c>
      <c r="AN126" s="10">
        <f t="shared" si="182"/>
        <v>0.93700000000000006</v>
      </c>
      <c r="AO126" s="9">
        <f t="shared" si="183"/>
        <v>0.21500000000000008</v>
      </c>
      <c r="AP126" s="10">
        <f t="shared" si="184"/>
        <v>0.19899999999999984</v>
      </c>
      <c r="AQ126" s="9" t="s">
        <v>12</v>
      </c>
      <c r="AR126" s="55" t="s">
        <v>12</v>
      </c>
      <c r="AS126" s="55">
        <v>2.3849999999999998</v>
      </c>
      <c r="AT126" s="55">
        <v>2.6549999999999998</v>
      </c>
      <c r="AU126" s="55">
        <v>2.9039999999999999</v>
      </c>
      <c r="AV126" s="3">
        <v>3.1309999999999998</v>
      </c>
      <c r="AW126" s="3">
        <v>3.3410000000000002</v>
      </c>
      <c r="AX126" s="3" t="s">
        <v>12</v>
      </c>
      <c r="AY126" s="3">
        <v>3.633</v>
      </c>
      <c r="AZ126" s="15" t="s">
        <v>12</v>
      </c>
      <c r="BA126" s="10">
        <f t="shared" si="185"/>
        <v>3.3410000000000002</v>
      </c>
      <c r="BB126" s="9">
        <f t="shared" si="186"/>
        <v>0.43700000000000028</v>
      </c>
      <c r="BC126" s="10">
        <f t="shared" si="187"/>
        <v>0.29199999999999982</v>
      </c>
      <c r="BD126" s="9">
        <v>4.4429999999999996</v>
      </c>
      <c r="BE126" s="3">
        <v>5.1180000000000003</v>
      </c>
      <c r="BF126" s="15">
        <v>5.9320000000000004</v>
      </c>
      <c r="BG126" s="15">
        <f t="shared" si="188"/>
        <v>5.1180000000000003</v>
      </c>
      <c r="BH126" s="9">
        <f t="shared" si="189"/>
        <v>0.67500000000000071</v>
      </c>
      <c r="BI126" s="10">
        <f t="shared" si="190"/>
        <v>0.81400000000000006</v>
      </c>
      <c r="BJ126" s="9">
        <v>4.3979999999999997</v>
      </c>
      <c r="BK126" s="3">
        <v>5.0759999999999996</v>
      </c>
      <c r="BL126" s="15">
        <v>5.8929999999999998</v>
      </c>
      <c r="BM126" s="15">
        <f t="shared" si="191"/>
        <v>5.0759999999999996</v>
      </c>
      <c r="BN126" s="9">
        <f t="shared" si="192"/>
        <v>0.67799999999999994</v>
      </c>
      <c r="BO126" s="10">
        <f t="shared" si="193"/>
        <v>0.81700000000000017</v>
      </c>
      <c r="BP126">
        <f t="shared" si="194"/>
        <v>0</v>
      </c>
      <c r="BQ126" s="93">
        <f t="shared" si="195"/>
        <v>1.5202702702702706</v>
      </c>
      <c r="BR126" s="93">
        <f t="shared" si="196"/>
        <v>1.5270270270270254</v>
      </c>
      <c r="BS126" s="93" t="str">
        <f>VLOOKUP(C126,'Koppeling locatie - aslocatie'!$A$2:$C$8139,2,FALSE)</f>
        <v>bema243</v>
      </c>
      <c r="BT126" s="93">
        <f>VLOOKUP($BS126,aslocaties_v01!$C$3:$AA$500,MATCH($K$3/10,aslocaties_v01!$C$2:$X$2),FALSE)</f>
        <v>3.83</v>
      </c>
      <c r="BU126" s="93">
        <f>VLOOKUP(BS126,aslocaties_v01!$C$3:$AA$500,MATCH($K$3,aslocaties_v01!$C$2:$X$2),FALSE)</f>
        <v>4.2729999999999997</v>
      </c>
      <c r="BV126" s="93">
        <f>VLOOKUP(BS126,aslocaties_v01!$C$3:$AA$500,MATCH($K$3*10,aslocaties_v01!$C$2:$Y$2),FALSE)</f>
        <v>4.726</v>
      </c>
      <c r="BW126" s="93">
        <f t="shared" si="197"/>
        <v>0.44299999999999962</v>
      </c>
      <c r="BX126" s="93">
        <f t="shared" si="198"/>
        <v>0.45300000000000029</v>
      </c>
      <c r="BY126" s="94">
        <f t="shared" si="199"/>
        <v>2.2522522522540056E-3</v>
      </c>
      <c r="BZ126" s="94">
        <f t="shared" si="200"/>
        <v>2.2026431718049633E-3</v>
      </c>
      <c r="CA126" s="94">
        <f t="shared" si="201"/>
        <v>2.8000000000000025E-2</v>
      </c>
      <c r="CB126">
        <f t="shared" si="202"/>
        <v>2.6999999999999247E-2</v>
      </c>
      <c r="CC126" s="58">
        <f t="shared" si="203"/>
        <v>2.5999999999999801E-2</v>
      </c>
      <c r="CD126" s="95" t="b">
        <f t="shared" si="204"/>
        <v>0</v>
      </c>
      <c r="CE126" s="96" t="b">
        <f t="shared" si="205"/>
        <v>1</v>
      </c>
      <c r="CF126" t="b">
        <f t="shared" si="206"/>
        <v>1</v>
      </c>
      <c r="CG126" t="b">
        <f t="shared" si="207"/>
        <v>1</v>
      </c>
      <c r="CH126" s="84" t="b">
        <f t="shared" si="208"/>
        <v>1</v>
      </c>
      <c r="CI126">
        <f t="shared" si="209"/>
        <v>0.93700000000000006</v>
      </c>
      <c r="CJ126" t="b">
        <f t="shared" si="210"/>
        <v>1</v>
      </c>
      <c r="CK126" t="b">
        <f t="shared" si="211"/>
        <v>1</v>
      </c>
      <c r="CL126" s="84" t="b">
        <f t="shared" si="231"/>
        <v>1</v>
      </c>
      <c r="CM126">
        <f t="shared" si="212"/>
        <v>3.3410000000000002</v>
      </c>
      <c r="CN126" t="b">
        <f t="shared" si="213"/>
        <v>1</v>
      </c>
      <c r="CO126" s="84">
        <f t="shared" si="214"/>
        <v>5.380988219531703E-2</v>
      </c>
      <c r="CP126" t="b">
        <f t="shared" si="215"/>
        <v>1</v>
      </c>
      <c r="CQ126" s="96" t="b">
        <f t="shared" si="216"/>
        <v>1</v>
      </c>
      <c r="CR126" t="b">
        <f t="shared" si="217"/>
        <v>1</v>
      </c>
      <c r="CS126" t="b">
        <f t="shared" si="218"/>
        <v>1</v>
      </c>
      <c r="CT126" t="b">
        <f t="shared" si="219"/>
        <v>1</v>
      </c>
      <c r="CU126" t="b">
        <f t="shared" si="220"/>
        <v>1</v>
      </c>
      <c r="CV126" s="84" t="b">
        <f t="shared" si="221"/>
        <v>1</v>
      </c>
      <c r="CW126" t="b">
        <f t="shared" si="222"/>
        <v>1</v>
      </c>
      <c r="CX126" t="b">
        <f t="shared" si="223"/>
        <v>1</v>
      </c>
      <c r="CY126" t="b">
        <f t="shared" si="224"/>
        <v>1</v>
      </c>
      <c r="CZ126" t="b">
        <f t="shared" si="225"/>
        <v>1</v>
      </c>
      <c r="DA126" s="84">
        <f t="shared" si="226"/>
        <v>0</v>
      </c>
      <c r="DB126" t="b">
        <f t="shared" si="227"/>
        <v>0</v>
      </c>
    </row>
    <row r="127" spans="1:106">
      <c r="A127" s="9">
        <v>1072</v>
      </c>
      <c r="B127" s="3">
        <v>2</v>
      </c>
      <c r="C127" s="3" t="s">
        <v>1420</v>
      </c>
      <c r="D127" s="3" t="str">
        <f t="shared" si="174"/>
        <v>BM_1_35-1_dk_0089</v>
      </c>
      <c r="E127" s="3" t="str">
        <f t="shared" si="175"/>
        <v>0089</v>
      </c>
      <c r="F127" s="3">
        <v>124821.32</v>
      </c>
      <c r="G127" s="15">
        <v>413382.46899999998</v>
      </c>
      <c r="H127" s="35" t="str">
        <f t="shared" si="176"/>
        <v>ja</v>
      </c>
      <c r="I127" s="42">
        <v>5</v>
      </c>
      <c r="J127" s="20" t="s">
        <v>370</v>
      </c>
      <c r="K127" s="21">
        <v>10000</v>
      </c>
      <c r="L127" s="28">
        <f t="shared" si="228"/>
        <v>1</v>
      </c>
      <c r="M127" s="28">
        <f t="shared" si="229"/>
        <v>1</v>
      </c>
      <c r="N127" s="56">
        <f t="shared" si="177"/>
        <v>10000</v>
      </c>
      <c r="O127" s="33">
        <f t="shared" si="230"/>
        <v>111.30482857898481</v>
      </c>
      <c r="P127" s="37">
        <f t="shared" si="178"/>
        <v>7730.3716326573785</v>
      </c>
      <c r="Q127" s="9" t="s">
        <v>12</v>
      </c>
      <c r="R127" s="55" t="s">
        <v>12</v>
      </c>
      <c r="S127" s="55">
        <v>3.29</v>
      </c>
      <c r="T127" s="55">
        <v>3.5550000000000002</v>
      </c>
      <c r="U127" s="55">
        <v>3.7989999999999999</v>
      </c>
      <c r="V127" s="3">
        <v>4.0060000000000002</v>
      </c>
      <c r="W127" s="3">
        <v>4.2430000000000003</v>
      </c>
      <c r="X127" s="3" t="s">
        <v>12</v>
      </c>
      <c r="Y127" s="3">
        <v>4.6970000000000001</v>
      </c>
      <c r="Z127" s="15" t="s">
        <v>12</v>
      </c>
      <c r="AA127" s="10">
        <f t="shared" si="179"/>
        <v>4.2430000000000003</v>
      </c>
      <c r="AB127" s="9">
        <f t="shared" si="180"/>
        <v>0.44400000000000039</v>
      </c>
      <c r="AC127" s="10">
        <f t="shared" si="181"/>
        <v>0.45399999999999974</v>
      </c>
      <c r="AD127" s="9" t="s">
        <v>12</v>
      </c>
      <c r="AE127" s="55" t="s">
        <v>12</v>
      </c>
      <c r="AF127" s="55">
        <v>0.50600000000000001</v>
      </c>
      <c r="AG127" s="55">
        <v>0.61199999999999999</v>
      </c>
      <c r="AH127" s="55">
        <v>0.72499999999999998</v>
      </c>
      <c r="AI127" s="3">
        <v>0.82899999999999996</v>
      </c>
      <c r="AJ127" s="3">
        <v>0.94</v>
      </c>
      <c r="AK127" s="3" t="s">
        <v>12</v>
      </c>
      <c r="AL127" s="3">
        <v>1.1379999999999999</v>
      </c>
      <c r="AM127" s="15" t="s">
        <v>12</v>
      </c>
      <c r="AN127" s="10">
        <f t="shared" si="182"/>
        <v>0.94</v>
      </c>
      <c r="AO127" s="9">
        <f t="shared" si="183"/>
        <v>0.21499999999999997</v>
      </c>
      <c r="AP127" s="10">
        <f t="shared" si="184"/>
        <v>0.19799999999999995</v>
      </c>
      <c r="AQ127" s="9" t="s">
        <v>12</v>
      </c>
      <c r="AR127" s="55" t="s">
        <v>12</v>
      </c>
      <c r="AS127" s="55">
        <v>2.3839999999999999</v>
      </c>
      <c r="AT127" s="55">
        <v>2.6549999999999998</v>
      </c>
      <c r="AU127" s="55">
        <v>2.903</v>
      </c>
      <c r="AV127" s="3">
        <v>3.129</v>
      </c>
      <c r="AW127" s="3">
        <v>3.339</v>
      </c>
      <c r="AX127" s="3" t="s">
        <v>12</v>
      </c>
      <c r="AY127" s="3">
        <v>3.63</v>
      </c>
      <c r="AZ127" s="15" t="s">
        <v>12</v>
      </c>
      <c r="BA127" s="10">
        <f t="shared" si="185"/>
        <v>3.339</v>
      </c>
      <c r="BB127" s="9">
        <f t="shared" si="186"/>
        <v>0.43599999999999994</v>
      </c>
      <c r="BC127" s="10">
        <f t="shared" si="187"/>
        <v>0.29099999999999993</v>
      </c>
      <c r="BD127" s="9">
        <v>4.415</v>
      </c>
      <c r="BE127" s="3">
        <v>5.0819999999999999</v>
      </c>
      <c r="BF127" s="15">
        <v>5.8780000000000001</v>
      </c>
      <c r="BG127" s="15">
        <f t="shared" si="188"/>
        <v>5.0819999999999999</v>
      </c>
      <c r="BH127" s="9">
        <f t="shared" si="189"/>
        <v>0.66699999999999982</v>
      </c>
      <c r="BI127" s="10">
        <f t="shared" si="190"/>
        <v>0.79600000000000026</v>
      </c>
      <c r="BJ127" s="9">
        <v>4.3730000000000002</v>
      </c>
      <c r="BK127" s="3">
        <v>5.04</v>
      </c>
      <c r="BL127" s="15">
        <v>5.84</v>
      </c>
      <c r="BM127" s="15">
        <f t="shared" si="191"/>
        <v>5.04</v>
      </c>
      <c r="BN127" s="9">
        <f t="shared" si="192"/>
        <v>0.66699999999999982</v>
      </c>
      <c r="BO127" s="10">
        <f t="shared" si="193"/>
        <v>0.79999999999999982</v>
      </c>
      <c r="BP127">
        <f t="shared" si="194"/>
        <v>0</v>
      </c>
      <c r="BQ127" s="93">
        <f t="shared" si="195"/>
        <v>1.5022522522522506</v>
      </c>
      <c r="BR127" s="93">
        <f t="shared" si="196"/>
        <v>1.5022522522522506</v>
      </c>
      <c r="BS127" s="93" t="str">
        <f>VLOOKUP(C127,'Koppeling locatie - aslocatie'!$A$2:$C$8139,2,FALSE)</f>
        <v>bema244</v>
      </c>
      <c r="BT127" s="93">
        <f>VLOOKUP($BS127,aslocaties_v01!$C$3:$AA$500,MATCH($K$3/10,aslocaties_v01!$C$2:$X$2),FALSE)</f>
        <v>3.7839999999999998</v>
      </c>
      <c r="BU127" s="93">
        <f>VLOOKUP(BS127,aslocaties_v01!$C$3:$AA$500,MATCH($K$3,aslocaties_v01!$C$2:$X$2),FALSE)</f>
        <v>4.226</v>
      </c>
      <c r="BV127" s="93">
        <f>VLOOKUP(BS127,aslocaties_v01!$C$3:$AA$500,MATCH($K$3*10,aslocaties_v01!$C$2:$Y$2),FALSE)</f>
        <v>4.6779999999999999</v>
      </c>
      <c r="BW127" s="93">
        <f t="shared" si="197"/>
        <v>0.44200000000000017</v>
      </c>
      <c r="BX127" s="93">
        <f t="shared" si="198"/>
        <v>0.45199999999999996</v>
      </c>
      <c r="BY127" s="94">
        <f t="shared" si="199"/>
        <v>4.5045045045050136E-3</v>
      </c>
      <c r="BZ127" s="94">
        <f t="shared" si="200"/>
        <v>4.4052863436118139E-3</v>
      </c>
      <c r="CA127" s="94">
        <f t="shared" si="201"/>
        <v>1.5000000000000124E-2</v>
      </c>
      <c r="CB127">
        <f t="shared" si="202"/>
        <v>1.7000000000000348E-2</v>
      </c>
      <c r="CC127" s="58">
        <f t="shared" si="203"/>
        <v>1.9000000000000128E-2</v>
      </c>
      <c r="CD127" s="95" t="b">
        <f t="shared" si="204"/>
        <v>0</v>
      </c>
      <c r="CE127" s="96" t="b">
        <f t="shared" si="205"/>
        <v>1</v>
      </c>
      <c r="CF127" t="b">
        <f t="shared" si="206"/>
        <v>1</v>
      </c>
      <c r="CG127" t="b">
        <f t="shared" si="207"/>
        <v>1</v>
      </c>
      <c r="CH127" s="84" t="b">
        <f t="shared" si="208"/>
        <v>1</v>
      </c>
      <c r="CI127">
        <f t="shared" si="209"/>
        <v>0.94</v>
      </c>
      <c r="CJ127" t="b">
        <f t="shared" si="210"/>
        <v>1</v>
      </c>
      <c r="CK127" t="b">
        <f t="shared" si="211"/>
        <v>1</v>
      </c>
      <c r="CL127" s="84" t="b">
        <f t="shared" si="231"/>
        <v>1</v>
      </c>
      <c r="CM127">
        <f t="shared" si="212"/>
        <v>3.339</v>
      </c>
      <c r="CN127" t="b">
        <f t="shared" si="213"/>
        <v>1</v>
      </c>
      <c r="CO127" s="84">
        <f t="shared" si="214"/>
        <v>5.404685373267086E-2</v>
      </c>
      <c r="CP127" t="b">
        <f t="shared" si="215"/>
        <v>1</v>
      </c>
      <c r="CQ127" s="96" t="b">
        <f t="shared" si="216"/>
        <v>1</v>
      </c>
      <c r="CR127" t="b">
        <f t="shared" si="217"/>
        <v>1</v>
      </c>
      <c r="CS127" t="b">
        <f t="shared" si="218"/>
        <v>1</v>
      </c>
      <c r="CT127" t="b">
        <f t="shared" si="219"/>
        <v>1</v>
      </c>
      <c r="CU127" t="b">
        <f t="shared" si="220"/>
        <v>1</v>
      </c>
      <c r="CV127" s="84" t="b">
        <f t="shared" si="221"/>
        <v>1</v>
      </c>
      <c r="CW127" t="b">
        <f t="shared" si="222"/>
        <v>1</v>
      </c>
      <c r="CX127" t="b">
        <f t="shared" si="223"/>
        <v>1</v>
      </c>
      <c r="CY127" t="b">
        <f t="shared" si="224"/>
        <v>1</v>
      </c>
      <c r="CZ127" t="b">
        <f t="shared" si="225"/>
        <v>1</v>
      </c>
      <c r="DA127" s="84">
        <f t="shared" si="226"/>
        <v>0</v>
      </c>
      <c r="DB127" t="b">
        <f t="shared" si="227"/>
        <v>0</v>
      </c>
    </row>
    <row r="128" spans="1:106">
      <c r="A128" s="9">
        <v>1073</v>
      </c>
      <c r="B128" s="3">
        <v>2</v>
      </c>
      <c r="C128" s="3" t="s">
        <v>1421</v>
      </c>
      <c r="D128" s="3" t="str">
        <f t="shared" si="174"/>
        <v>BM_1_35-1_dk_0009</v>
      </c>
      <c r="E128" s="3" t="str">
        <f t="shared" si="175"/>
        <v>0009</v>
      </c>
      <c r="F128" s="3">
        <v>132549.125</v>
      </c>
      <c r="G128" s="15">
        <v>413581.65600000002</v>
      </c>
      <c r="H128" s="35" t="str">
        <f t="shared" si="176"/>
        <v>ja</v>
      </c>
      <c r="I128" s="42">
        <v>336</v>
      </c>
      <c r="J128" s="20" t="s">
        <v>370</v>
      </c>
      <c r="K128" s="21">
        <v>10000</v>
      </c>
      <c r="L128" s="28">
        <f t="shared" si="228"/>
        <v>1</v>
      </c>
      <c r="M128" s="28">
        <f t="shared" si="229"/>
        <v>1</v>
      </c>
      <c r="N128" s="56">
        <f t="shared" si="177"/>
        <v>10000</v>
      </c>
      <c r="O128" s="33">
        <f t="shared" si="230"/>
        <v>7730.3716326573785</v>
      </c>
      <c r="P128" s="37">
        <f t="shared" si="178"/>
        <v>7810.6836345152942</v>
      </c>
      <c r="Q128" s="9" t="s">
        <v>12</v>
      </c>
      <c r="R128" s="55" t="s">
        <v>12</v>
      </c>
      <c r="S128" s="55">
        <v>3.9489999999999998</v>
      </c>
      <c r="T128" s="55">
        <v>4.2519999999999998</v>
      </c>
      <c r="U128" s="55">
        <v>4.5279999999999996</v>
      </c>
      <c r="V128" s="3">
        <v>4.7560000000000002</v>
      </c>
      <c r="W128" s="3">
        <v>5.0149999999999997</v>
      </c>
      <c r="X128" s="3" t="s">
        <v>12</v>
      </c>
      <c r="Y128" s="3">
        <v>5.5129999999999999</v>
      </c>
      <c r="Z128" s="15" t="s">
        <v>12</v>
      </c>
      <c r="AA128" s="10">
        <f t="shared" si="179"/>
        <v>5.0149999999999997</v>
      </c>
      <c r="AB128" s="9">
        <f t="shared" si="180"/>
        <v>0.4870000000000001</v>
      </c>
      <c r="AC128" s="10">
        <f t="shared" si="181"/>
        <v>0.49800000000000022</v>
      </c>
      <c r="AD128" s="9" t="s">
        <v>12</v>
      </c>
      <c r="AE128" s="55" t="s">
        <v>12</v>
      </c>
      <c r="AF128" s="55">
        <v>0.70599999999999996</v>
      </c>
      <c r="AG128" s="55">
        <v>0.78600000000000003</v>
      </c>
      <c r="AH128" s="55">
        <v>0.872</v>
      </c>
      <c r="AI128" s="3">
        <v>0.94699999999999995</v>
      </c>
      <c r="AJ128" s="3">
        <v>1.0269999999999999</v>
      </c>
      <c r="AK128" s="3" t="s">
        <v>12</v>
      </c>
      <c r="AL128" s="3">
        <v>1.18</v>
      </c>
      <c r="AM128" s="15" t="s">
        <v>12</v>
      </c>
      <c r="AN128" s="10">
        <f t="shared" si="182"/>
        <v>1.0269999999999999</v>
      </c>
      <c r="AO128" s="9">
        <f t="shared" si="183"/>
        <v>0.15499999999999992</v>
      </c>
      <c r="AP128" s="10">
        <f t="shared" si="184"/>
        <v>0.15300000000000002</v>
      </c>
      <c r="AQ128" s="9" t="s">
        <v>12</v>
      </c>
      <c r="AR128" s="55" t="s">
        <v>12</v>
      </c>
      <c r="AS128" s="55">
        <v>2.758</v>
      </c>
      <c r="AT128" s="55">
        <v>2.9009999999999998</v>
      </c>
      <c r="AU128" s="55">
        <v>3.0569999999999999</v>
      </c>
      <c r="AV128" s="3">
        <v>3.1709999999999998</v>
      </c>
      <c r="AW128" s="3">
        <v>3.2839999999999998</v>
      </c>
      <c r="AX128" s="3" t="s">
        <v>12</v>
      </c>
      <c r="AY128" s="3">
        <v>3.5009999999999999</v>
      </c>
      <c r="AZ128" s="15" t="s">
        <v>12</v>
      </c>
      <c r="BA128" s="10">
        <f t="shared" si="185"/>
        <v>3.2839999999999998</v>
      </c>
      <c r="BB128" s="9">
        <f t="shared" si="186"/>
        <v>0.22699999999999987</v>
      </c>
      <c r="BC128" s="10">
        <f t="shared" si="187"/>
        <v>0.21700000000000008</v>
      </c>
      <c r="BD128" s="9">
        <v>5.0199999999999996</v>
      </c>
      <c r="BE128" s="3">
        <v>5.6429999999999998</v>
      </c>
      <c r="BF128" s="15">
        <v>6.3620000000000001</v>
      </c>
      <c r="BG128" s="15">
        <f t="shared" si="188"/>
        <v>5.6429999999999998</v>
      </c>
      <c r="BH128" s="9">
        <f t="shared" si="189"/>
        <v>0.62300000000000022</v>
      </c>
      <c r="BI128" s="10">
        <f t="shared" si="190"/>
        <v>0.71900000000000031</v>
      </c>
      <c r="BJ128" s="9">
        <v>5.0060000000000002</v>
      </c>
      <c r="BK128" s="3">
        <v>5.6539999999999999</v>
      </c>
      <c r="BL128" s="15">
        <v>6.4160000000000004</v>
      </c>
      <c r="BM128" s="15">
        <f t="shared" si="191"/>
        <v>5.6539999999999999</v>
      </c>
      <c r="BN128" s="9">
        <f t="shared" si="192"/>
        <v>0.64799999999999969</v>
      </c>
      <c r="BO128" s="10">
        <f t="shared" si="193"/>
        <v>0.76200000000000045</v>
      </c>
      <c r="BP128">
        <f t="shared" si="194"/>
        <v>0</v>
      </c>
      <c r="BQ128" s="93">
        <f t="shared" si="195"/>
        <v>1.2792607802874745</v>
      </c>
      <c r="BR128" s="93">
        <f t="shared" si="196"/>
        <v>1.3305954825462003</v>
      </c>
      <c r="BS128" s="93" t="str">
        <f>VLOOKUP(C128,'Koppeling locatie - aslocatie'!$A$2:$C$8139,2,FALSE)</f>
        <v>bema236</v>
      </c>
      <c r="BT128" s="93">
        <f>VLOOKUP($BS128,aslocaties_v01!$C$3:$AA$500,MATCH($K$3/10,aslocaties_v01!$C$2:$X$2),FALSE)</f>
        <v>4.4889999999999999</v>
      </c>
      <c r="BU128" s="93">
        <f>VLOOKUP(BS128,aslocaties_v01!$C$3:$AA$500,MATCH($K$3,aslocaties_v01!$C$2:$X$2),FALSE)</f>
        <v>4.968</v>
      </c>
      <c r="BV128" s="93">
        <f>VLOOKUP(BS128,aslocaties_v01!$C$3:$AA$500,MATCH($K$3*10,aslocaties_v01!$C$2:$Y$2),FALSE)</f>
        <v>5.4690000000000003</v>
      </c>
      <c r="BW128" s="93">
        <f t="shared" si="197"/>
        <v>0.47900000000000009</v>
      </c>
      <c r="BX128" s="93">
        <f t="shared" si="198"/>
        <v>0.50100000000000033</v>
      </c>
      <c r="BY128" s="94">
        <f t="shared" si="199"/>
        <v>1.6427104722792629E-2</v>
      </c>
      <c r="BZ128" s="94">
        <f t="shared" si="200"/>
        <v>6.0240963855424656E-3</v>
      </c>
      <c r="CA128" s="94">
        <f t="shared" si="201"/>
        <v>3.8999999999999702E-2</v>
      </c>
      <c r="CB128">
        <f t="shared" si="202"/>
        <v>4.6999999999999709E-2</v>
      </c>
      <c r="CC128" s="58">
        <f t="shared" si="203"/>
        <v>4.3999999999999595E-2</v>
      </c>
      <c r="CD128" s="95" t="b">
        <f t="shared" si="204"/>
        <v>0</v>
      </c>
      <c r="CE128" s="96" t="b">
        <f t="shared" si="205"/>
        <v>1</v>
      </c>
      <c r="CF128" t="b">
        <f t="shared" si="206"/>
        <v>1</v>
      </c>
      <c r="CG128" t="b">
        <f t="shared" si="207"/>
        <v>1</v>
      </c>
      <c r="CH128" s="84" t="b">
        <f t="shared" si="208"/>
        <v>1</v>
      </c>
      <c r="CI128">
        <f t="shared" si="209"/>
        <v>1.0269999999999999</v>
      </c>
      <c r="CJ128" t="b">
        <f t="shared" si="210"/>
        <v>1</v>
      </c>
      <c r="CK128" t="b">
        <f t="shared" si="211"/>
        <v>1</v>
      </c>
      <c r="CL128" s="84" t="b">
        <f t="shared" si="231"/>
        <v>1</v>
      </c>
      <c r="CM128">
        <f t="shared" si="212"/>
        <v>3.2839999999999998</v>
      </c>
      <c r="CN128" t="b">
        <f t="shared" si="213"/>
        <v>1</v>
      </c>
      <c r="CO128" s="84">
        <f t="shared" si="214"/>
        <v>6.1043517135208891E-2</v>
      </c>
      <c r="CP128" t="b">
        <f t="shared" si="215"/>
        <v>1</v>
      </c>
      <c r="CQ128" s="96" t="b">
        <f t="shared" si="216"/>
        <v>1</v>
      </c>
      <c r="CR128" t="b">
        <f t="shared" si="217"/>
        <v>1</v>
      </c>
      <c r="CS128" t="b">
        <f t="shared" si="218"/>
        <v>1</v>
      </c>
      <c r="CT128" t="b">
        <f t="shared" si="219"/>
        <v>1</v>
      </c>
      <c r="CU128" t="b">
        <f t="shared" si="220"/>
        <v>1</v>
      </c>
      <c r="CV128" s="84" t="b">
        <f t="shared" si="221"/>
        <v>1</v>
      </c>
      <c r="CW128" t="b">
        <f t="shared" si="222"/>
        <v>1</v>
      </c>
      <c r="CX128" t="b">
        <f t="shared" si="223"/>
        <v>1</v>
      </c>
      <c r="CY128" t="b">
        <f t="shared" si="224"/>
        <v>1</v>
      </c>
      <c r="CZ128" t="b">
        <f t="shared" si="225"/>
        <v>1</v>
      </c>
      <c r="DA128" s="84">
        <f t="shared" si="226"/>
        <v>0</v>
      </c>
      <c r="DB128" t="b">
        <f t="shared" si="227"/>
        <v>0</v>
      </c>
    </row>
    <row r="129" spans="1:106">
      <c r="A129" s="9">
        <v>1074</v>
      </c>
      <c r="B129" s="3">
        <v>2</v>
      </c>
      <c r="C129" s="3" t="s">
        <v>1422</v>
      </c>
      <c r="D129" s="3" t="str">
        <f t="shared" si="174"/>
        <v>BM_1_35-1_dk_0090</v>
      </c>
      <c r="E129" s="3" t="str">
        <f t="shared" si="175"/>
        <v>0090</v>
      </c>
      <c r="F129" s="3">
        <v>124740.844</v>
      </c>
      <c r="G129" s="15">
        <v>413387.93800000002</v>
      </c>
      <c r="H129" s="35" t="str">
        <f t="shared" si="176"/>
        <v>ja</v>
      </c>
      <c r="I129" s="42">
        <v>9</v>
      </c>
      <c r="J129" s="20" t="s">
        <v>370</v>
      </c>
      <c r="K129" s="21">
        <v>10000</v>
      </c>
      <c r="L129" s="28">
        <f t="shared" si="228"/>
        <v>1</v>
      </c>
      <c r="M129" s="28">
        <f t="shared" si="229"/>
        <v>1</v>
      </c>
      <c r="N129" s="56">
        <f t="shared" si="177"/>
        <v>10000</v>
      </c>
      <c r="O129" s="33">
        <f t="shared" si="230"/>
        <v>7810.6836345152942</v>
      </c>
      <c r="P129" s="37">
        <f t="shared" si="178"/>
        <v>114.40090198944867</v>
      </c>
      <c r="Q129" s="9" t="s">
        <v>12</v>
      </c>
      <c r="R129" s="55" t="s">
        <v>12</v>
      </c>
      <c r="S129" s="55">
        <v>3.2879999999999998</v>
      </c>
      <c r="T129" s="55">
        <v>3.5529999999999999</v>
      </c>
      <c r="U129" s="55">
        <v>3.7970000000000002</v>
      </c>
      <c r="V129" s="3">
        <v>4.0039999999999996</v>
      </c>
      <c r="W129" s="3">
        <v>4.2409999999999997</v>
      </c>
      <c r="X129" s="3" t="s">
        <v>12</v>
      </c>
      <c r="Y129" s="3">
        <v>4.6950000000000003</v>
      </c>
      <c r="Z129" s="15" t="s">
        <v>12</v>
      </c>
      <c r="AA129" s="10">
        <f t="shared" si="179"/>
        <v>4.2409999999999997</v>
      </c>
      <c r="AB129" s="9">
        <f t="shared" si="180"/>
        <v>0.44399999999999951</v>
      </c>
      <c r="AC129" s="10">
        <f t="shared" si="181"/>
        <v>0.45400000000000063</v>
      </c>
      <c r="AD129" s="9" t="s">
        <v>12</v>
      </c>
      <c r="AE129" s="55" t="s">
        <v>12</v>
      </c>
      <c r="AF129" s="55">
        <v>0.51100000000000001</v>
      </c>
      <c r="AG129" s="55">
        <v>0.61499999999999999</v>
      </c>
      <c r="AH129" s="55">
        <v>0.72399999999999998</v>
      </c>
      <c r="AI129" s="3">
        <v>0.82599999999999996</v>
      </c>
      <c r="AJ129" s="3">
        <v>0.93700000000000006</v>
      </c>
      <c r="AK129" s="3" t="s">
        <v>12</v>
      </c>
      <c r="AL129" s="3">
        <v>1.133</v>
      </c>
      <c r="AM129" s="15" t="s">
        <v>12</v>
      </c>
      <c r="AN129" s="10">
        <f t="shared" si="182"/>
        <v>0.93700000000000006</v>
      </c>
      <c r="AO129" s="9">
        <f t="shared" si="183"/>
        <v>0.21300000000000008</v>
      </c>
      <c r="AP129" s="10">
        <f t="shared" si="184"/>
        <v>0.19599999999999995</v>
      </c>
      <c r="AQ129" s="9" t="s">
        <v>12</v>
      </c>
      <c r="AR129" s="55" t="s">
        <v>12</v>
      </c>
      <c r="AS129" s="55">
        <v>2.399</v>
      </c>
      <c r="AT129" s="55">
        <v>2.6680000000000001</v>
      </c>
      <c r="AU129" s="55">
        <v>2.899</v>
      </c>
      <c r="AV129" s="3">
        <v>3.1190000000000002</v>
      </c>
      <c r="AW129" s="3">
        <v>3.3279999999999998</v>
      </c>
      <c r="AX129" s="3" t="s">
        <v>12</v>
      </c>
      <c r="AY129" s="3">
        <v>3.6179999999999999</v>
      </c>
      <c r="AZ129" s="15" t="s">
        <v>12</v>
      </c>
      <c r="BA129" s="10">
        <f t="shared" si="185"/>
        <v>3.3279999999999998</v>
      </c>
      <c r="BB129" s="9">
        <f t="shared" si="186"/>
        <v>0.42899999999999983</v>
      </c>
      <c r="BC129" s="10">
        <f t="shared" si="187"/>
        <v>0.29000000000000004</v>
      </c>
      <c r="BD129" s="9">
        <v>4.391</v>
      </c>
      <c r="BE129" s="3">
        <v>5.0490000000000004</v>
      </c>
      <c r="BF129" s="15">
        <v>5.8319999999999999</v>
      </c>
      <c r="BG129" s="15">
        <f t="shared" si="188"/>
        <v>5.0490000000000004</v>
      </c>
      <c r="BH129" s="9">
        <f t="shared" si="189"/>
        <v>0.65800000000000036</v>
      </c>
      <c r="BI129" s="10">
        <f t="shared" si="190"/>
        <v>0.78299999999999947</v>
      </c>
      <c r="BJ129" s="9">
        <v>4.3499999999999996</v>
      </c>
      <c r="BK129" s="3">
        <v>5.0030000000000001</v>
      </c>
      <c r="BL129" s="15">
        <v>5.7850000000000001</v>
      </c>
      <c r="BM129" s="15">
        <f t="shared" si="191"/>
        <v>5.0030000000000001</v>
      </c>
      <c r="BN129" s="9">
        <f t="shared" si="192"/>
        <v>0.65300000000000047</v>
      </c>
      <c r="BO129" s="10">
        <f t="shared" si="193"/>
        <v>0.78200000000000003</v>
      </c>
      <c r="BP129">
        <f t="shared" si="194"/>
        <v>0</v>
      </c>
      <c r="BQ129" s="93">
        <f t="shared" si="195"/>
        <v>1.4819819819819844</v>
      </c>
      <c r="BR129" s="93">
        <f t="shared" si="196"/>
        <v>1.4707207207207234</v>
      </c>
      <c r="BS129" s="93" t="str">
        <f>VLOOKUP(C129,'Koppeling locatie - aslocatie'!$A$2:$C$8139,2,FALSE)</f>
        <v>bema244</v>
      </c>
      <c r="BT129" s="93">
        <f>VLOOKUP($BS129,aslocaties_v01!$C$3:$AA$500,MATCH($K$3/10,aslocaties_v01!$C$2:$X$2),FALSE)</f>
        <v>3.7839999999999998</v>
      </c>
      <c r="BU129" s="93">
        <f>VLOOKUP(BS129,aslocaties_v01!$C$3:$AA$500,MATCH($K$3,aslocaties_v01!$C$2:$X$2),FALSE)</f>
        <v>4.226</v>
      </c>
      <c r="BV129" s="93">
        <f>VLOOKUP(BS129,aslocaties_v01!$C$3:$AA$500,MATCH($K$3*10,aslocaties_v01!$C$2:$Y$2),FALSE)</f>
        <v>4.6779999999999999</v>
      </c>
      <c r="BW129" s="93">
        <f t="shared" si="197"/>
        <v>0.44200000000000017</v>
      </c>
      <c r="BX129" s="93">
        <f t="shared" si="198"/>
        <v>0.45199999999999996</v>
      </c>
      <c r="BY129" s="94">
        <f t="shared" si="199"/>
        <v>4.5045045045030152E-3</v>
      </c>
      <c r="BZ129" s="94">
        <f t="shared" si="200"/>
        <v>4.4052863436138123E-3</v>
      </c>
      <c r="CA129" s="94">
        <f t="shared" si="201"/>
        <v>1.3000000000000345E-2</v>
      </c>
      <c r="CB129">
        <f t="shared" si="202"/>
        <v>1.499999999999968E-2</v>
      </c>
      <c r="CC129" s="58">
        <f t="shared" si="203"/>
        <v>1.7000000000000348E-2</v>
      </c>
      <c r="CD129" s="95" t="b">
        <f t="shared" si="204"/>
        <v>0</v>
      </c>
      <c r="CE129" s="96" t="b">
        <f t="shared" si="205"/>
        <v>1</v>
      </c>
      <c r="CF129" t="b">
        <f t="shared" si="206"/>
        <v>1</v>
      </c>
      <c r="CG129" t="b">
        <f t="shared" si="207"/>
        <v>1</v>
      </c>
      <c r="CH129" s="84" t="b">
        <f t="shared" si="208"/>
        <v>1</v>
      </c>
      <c r="CI129">
        <f t="shared" si="209"/>
        <v>0.93700000000000006</v>
      </c>
      <c r="CJ129" t="b">
        <f t="shared" si="210"/>
        <v>1</v>
      </c>
      <c r="CK129" t="b">
        <f t="shared" si="211"/>
        <v>1</v>
      </c>
      <c r="CL129" s="84" t="b">
        <f t="shared" si="231"/>
        <v>1</v>
      </c>
      <c r="CM129">
        <f t="shared" si="212"/>
        <v>3.3279999999999998</v>
      </c>
      <c r="CN129" t="b">
        <f t="shared" si="213"/>
        <v>1</v>
      </c>
      <c r="CO129" s="84">
        <f t="shared" si="214"/>
        <v>5.4231092973609854E-2</v>
      </c>
      <c r="CP129" t="b">
        <f t="shared" si="215"/>
        <v>1</v>
      </c>
      <c r="CQ129" s="96" t="b">
        <f t="shared" si="216"/>
        <v>1</v>
      </c>
      <c r="CR129" t="b">
        <f t="shared" si="217"/>
        <v>1</v>
      </c>
      <c r="CS129" t="b">
        <f t="shared" si="218"/>
        <v>1</v>
      </c>
      <c r="CT129" t="b">
        <f t="shared" si="219"/>
        <v>1</v>
      </c>
      <c r="CU129" t="b">
        <f t="shared" si="220"/>
        <v>1</v>
      </c>
      <c r="CV129" s="84" t="b">
        <f t="shared" si="221"/>
        <v>1</v>
      </c>
      <c r="CW129" t="b">
        <f t="shared" si="222"/>
        <v>1</v>
      </c>
      <c r="CX129" t="b">
        <f t="shared" si="223"/>
        <v>1</v>
      </c>
      <c r="CY129" t="b">
        <f t="shared" si="224"/>
        <v>1</v>
      </c>
      <c r="CZ129" t="b">
        <f t="shared" si="225"/>
        <v>1</v>
      </c>
      <c r="DA129" s="84">
        <f t="shared" si="226"/>
        <v>0</v>
      </c>
      <c r="DB129" t="b">
        <f t="shared" si="227"/>
        <v>0</v>
      </c>
    </row>
    <row r="130" spans="1:106">
      <c r="A130" s="9">
        <v>1075</v>
      </c>
      <c r="B130" s="3">
        <v>2</v>
      </c>
      <c r="C130" s="3" t="s">
        <v>1423</v>
      </c>
      <c r="D130" s="3" t="str">
        <f t="shared" si="174"/>
        <v>BM_1_35-1_dk_0091</v>
      </c>
      <c r="E130" s="3" t="str">
        <f t="shared" si="175"/>
        <v>0091</v>
      </c>
      <c r="F130" s="3">
        <v>124626.594</v>
      </c>
      <c r="G130" s="15">
        <v>413393.81199999998</v>
      </c>
      <c r="H130" s="35" t="str">
        <f t="shared" si="176"/>
        <v>ja</v>
      </c>
      <c r="I130" s="42">
        <v>12</v>
      </c>
      <c r="J130" s="20" t="s">
        <v>370</v>
      </c>
      <c r="K130" s="21">
        <v>10000</v>
      </c>
      <c r="L130" s="28">
        <f t="shared" si="228"/>
        <v>1</v>
      </c>
      <c r="M130" s="28">
        <f t="shared" si="229"/>
        <v>1</v>
      </c>
      <c r="N130" s="56">
        <f t="shared" si="177"/>
        <v>10000</v>
      </c>
      <c r="O130" s="33">
        <f t="shared" si="230"/>
        <v>114.40090198944867</v>
      </c>
      <c r="P130" s="37">
        <f t="shared" si="178"/>
        <v>114.83262244676948</v>
      </c>
      <c r="Q130" s="9" t="s">
        <v>12</v>
      </c>
      <c r="R130" s="55" t="s">
        <v>12</v>
      </c>
      <c r="S130" s="55">
        <v>3.2839999999999998</v>
      </c>
      <c r="T130" s="55">
        <v>3.5489999999999999</v>
      </c>
      <c r="U130" s="55">
        <v>3.7919999999999998</v>
      </c>
      <c r="V130" s="3">
        <v>4</v>
      </c>
      <c r="W130" s="3">
        <v>4.2359999999999998</v>
      </c>
      <c r="X130" s="3" t="s">
        <v>12</v>
      </c>
      <c r="Y130" s="3">
        <v>4.6900000000000004</v>
      </c>
      <c r="Z130" s="15" t="s">
        <v>12</v>
      </c>
      <c r="AA130" s="10">
        <f t="shared" si="179"/>
        <v>4.2359999999999998</v>
      </c>
      <c r="AB130" s="9">
        <f t="shared" si="180"/>
        <v>0.44399999999999995</v>
      </c>
      <c r="AC130" s="10">
        <f t="shared" si="181"/>
        <v>0.45400000000000063</v>
      </c>
      <c r="AD130" s="9" t="s">
        <v>12</v>
      </c>
      <c r="AE130" s="55" t="s">
        <v>12</v>
      </c>
      <c r="AF130" s="55">
        <v>0.55700000000000005</v>
      </c>
      <c r="AG130" s="55">
        <v>0.66600000000000004</v>
      </c>
      <c r="AH130" s="55">
        <v>0.77700000000000002</v>
      </c>
      <c r="AI130" s="3">
        <v>0.88400000000000001</v>
      </c>
      <c r="AJ130" s="3">
        <v>1</v>
      </c>
      <c r="AK130" s="3" t="s">
        <v>12</v>
      </c>
      <c r="AL130" s="3">
        <v>1.208</v>
      </c>
      <c r="AM130" s="15" t="s">
        <v>12</v>
      </c>
      <c r="AN130" s="10">
        <f t="shared" si="182"/>
        <v>1</v>
      </c>
      <c r="AO130" s="9">
        <f t="shared" si="183"/>
        <v>0.22299999999999998</v>
      </c>
      <c r="AP130" s="10">
        <f t="shared" si="184"/>
        <v>0.20799999999999996</v>
      </c>
      <c r="AQ130" s="9" t="s">
        <v>12</v>
      </c>
      <c r="AR130" s="55" t="s">
        <v>12</v>
      </c>
      <c r="AS130" s="55">
        <v>2.5630000000000002</v>
      </c>
      <c r="AT130" s="55">
        <v>2.8330000000000002</v>
      </c>
      <c r="AU130" s="55">
        <v>3.069</v>
      </c>
      <c r="AV130" s="3">
        <v>3.2959999999999998</v>
      </c>
      <c r="AW130" s="3">
        <v>3.516</v>
      </c>
      <c r="AX130" s="3" t="s">
        <v>12</v>
      </c>
      <c r="AY130" s="3">
        <v>3.8180000000000001</v>
      </c>
      <c r="AZ130" s="15" t="s">
        <v>12</v>
      </c>
      <c r="BA130" s="10">
        <f t="shared" si="185"/>
        <v>3.516</v>
      </c>
      <c r="BB130" s="9">
        <f t="shared" si="186"/>
        <v>0.44700000000000006</v>
      </c>
      <c r="BC130" s="10">
        <f t="shared" si="187"/>
        <v>0.30200000000000005</v>
      </c>
      <c r="BD130" s="9">
        <v>4.4669999999999996</v>
      </c>
      <c r="BE130" s="3">
        <v>5.1550000000000002</v>
      </c>
      <c r="BF130" s="15">
        <v>5.9770000000000003</v>
      </c>
      <c r="BG130" s="15">
        <f t="shared" si="188"/>
        <v>5.1550000000000002</v>
      </c>
      <c r="BH130" s="9">
        <f t="shared" si="189"/>
        <v>0.68800000000000061</v>
      </c>
      <c r="BI130" s="10">
        <f t="shared" si="190"/>
        <v>0.82200000000000006</v>
      </c>
      <c r="BJ130" s="9">
        <v>4.3979999999999997</v>
      </c>
      <c r="BK130" s="3">
        <v>5.0650000000000004</v>
      </c>
      <c r="BL130" s="15">
        <v>5.8659999999999997</v>
      </c>
      <c r="BM130" s="15">
        <f t="shared" si="191"/>
        <v>5.0650000000000004</v>
      </c>
      <c r="BN130" s="9">
        <f t="shared" si="192"/>
        <v>0.6670000000000007</v>
      </c>
      <c r="BO130" s="10">
        <f t="shared" si="193"/>
        <v>0.80099999999999927</v>
      </c>
      <c r="BP130">
        <f t="shared" si="194"/>
        <v>0</v>
      </c>
      <c r="BQ130" s="93">
        <f t="shared" si="195"/>
        <v>1.549549549549551</v>
      </c>
      <c r="BR130" s="93">
        <f t="shared" si="196"/>
        <v>1.5022522522522539</v>
      </c>
      <c r="BS130" s="93" t="str">
        <f>VLOOKUP(C130,'Koppeling locatie - aslocatie'!$A$2:$C$8139,2,FALSE)</f>
        <v>bema244</v>
      </c>
      <c r="BT130" s="93">
        <f>VLOOKUP($BS130,aslocaties_v01!$C$3:$AA$500,MATCH($K$3/10,aslocaties_v01!$C$2:$X$2),FALSE)</f>
        <v>3.7839999999999998</v>
      </c>
      <c r="BU130" s="93">
        <f>VLOOKUP(BS130,aslocaties_v01!$C$3:$AA$500,MATCH($K$3,aslocaties_v01!$C$2:$X$2),FALSE)</f>
        <v>4.226</v>
      </c>
      <c r="BV130" s="93">
        <f>VLOOKUP(BS130,aslocaties_v01!$C$3:$AA$500,MATCH($K$3*10,aslocaties_v01!$C$2:$Y$2),FALSE)</f>
        <v>4.6779999999999999</v>
      </c>
      <c r="BW130" s="93">
        <f t="shared" si="197"/>
        <v>0.44200000000000017</v>
      </c>
      <c r="BX130" s="93">
        <f t="shared" si="198"/>
        <v>0.45199999999999996</v>
      </c>
      <c r="BY130" s="94">
        <f t="shared" si="199"/>
        <v>4.5045045045040144E-3</v>
      </c>
      <c r="BZ130" s="94">
        <f t="shared" si="200"/>
        <v>4.4052863436138123E-3</v>
      </c>
      <c r="CA130" s="94">
        <f t="shared" si="201"/>
        <v>8.0000000000000071E-3</v>
      </c>
      <c r="CB130">
        <f t="shared" si="202"/>
        <v>9.9999999999997868E-3</v>
      </c>
      <c r="CC130" s="58">
        <f t="shared" si="203"/>
        <v>1.2000000000000455E-2</v>
      </c>
      <c r="CD130" s="95" t="b">
        <f t="shared" si="204"/>
        <v>0</v>
      </c>
      <c r="CE130" s="96" t="b">
        <f t="shared" si="205"/>
        <v>1</v>
      </c>
      <c r="CF130" t="b">
        <f t="shared" si="206"/>
        <v>1</v>
      </c>
      <c r="CG130" t="b">
        <f t="shared" si="207"/>
        <v>1</v>
      </c>
      <c r="CH130" s="84" t="b">
        <f t="shared" si="208"/>
        <v>1</v>
      </c>
      <c r="CI130">
        <f t="shared" si="209"/>
        <v>1</v>
      </c>
      <c r="CJ130" t="b">
        <f t="shared" si="210"/>
        <v>1</v>
      </c>
      <c r="CK130" t="b">
        <f t="shared" si="211"/>
        <v>1</v>
      </c>
      <c r="CL130" s="84" t="b">
        <f t="shared" si="231"/>
        <v>1</v>
      </c>
      <c r="CM130">
        <f t="shared" si="212"/>
        <v>3.516</v>
      </c>
      <c r="CN130" t="b">
        <f t="shared" si="213"/>
        <v>1</v>
      </c>
      <c r="CO130" s="84">
        <f t="shared" si="214"/>
        <v>5.1853451427121479E-2</v>
      </c>
      <c r="CP130" t="b">
        <f t="shared" si="215"/>
        <v>1</v>
      </c>
      <c r="CQ130" s="96" t="b">
        <f t="shared" si="216"/>
        <v>1</v>
      </c>
      <c r="CR130" t="b">
        <f t="shared" si="217"/>
        <v>1</v>
      </c>
      <c r="CS130" t="b">
        <f t="shared" si="218"/>
        <v>1</v>
      </c>
      <c r="CT130" t="b">
        <f t="shared" si="219"/>
        <v>1</v>
      </c>
      <c r="CU130" t="b">
        <f t="shared" si="220"/>
        <v>1</v>
      </c>
      <c r="CV130" s="84" t="b">
        <f t="shared" si="221"/>
        <v>1</v>
      </c>
      <c r="CW130" t="b">
        <f t="shared" si="222"/>
        <v>1</v>
      </c>
      <c r="CX130" t="b">
        <f t="shared" si="223"/>
        <v>1</v>
      </c>
      <c r="CY130" t="b">
        <f t="shared" si="224"/>
        <v>1</v>
      </c>
      <c r="CZ130" t="b">
        <f t="shared" si="225"/>
        <v>1</v>
      </c>
      <c r="DA130" s="84">
        <f t="shared" si="226"/>
        <v>0</v>
      </c>
      <c r="DB130" t="b">
        <f t="shared" si="227"/>
        <v>0</v>
      </c>
    </row>
    <row r="131" spans="1:106">
      <c r="A131" s="9">
        <v>1076</v>
      </c>
      <c r="B131" s="3">
        <v>2</v>
      </c>
      <c r="C131" s="3" t="s">
        <v>1424</v>
      </c>
      <c r="D131" s="3" t="str">
        <f t="shared" ref="D131:D138" si="232">IF(ISERROR(FIND("_",C131)),C131,LEFT(C131,LEN(C131)-LEN(RIGHT(C131,LEN(C131)-FIND("~",SUBSTITUTE(C131,"_","~",LEN(C131)-LEN(SUBSTITUTE(C131,"_",""))))))) &amp; TEXT(INT(RIGHT(C131,LEN(C131)-FIND("~",SUBSTITUTE(C131,"_","~",LEN(C131)-LEN(SUBSTITUTE(C131,"_","")))))), "0000") )</f>
        <v>BM_1_35-1_dk_0092</v>
      </c>
      <c r="E131" s="3" t="str">
        <f t="shared" ref="E131:E138" si="233">TEXT(INT(RIGHT(C131,LEN(C131)-FIND("~",SUBSTITUTE(C131,"_","~",LEN(C131)-LEN(SUBSTITUTE(C131,"_","")))))), "0000")</f>
        <v>0092</v>
      </c>
      <c r="F131" s="3">
        <v>124536.391</v>
      </c>
      <c r="G131" s="15">
        <v>413464.875</v>
      </c>
      <c r="H131" s="35" t="str">
        <f t="shared" ref="H131:H138" si="234">IF(COUNTIF(C:C, "="&amp;C131)=1,"ja", "nee")</f>
        <v>ja</v>
      </c>
      <c r="I131" s="42">
        <v>10</v>
      </c>
      <c r="J131" s="20" t="s">
        <v>370</v>
      </c>
      <c r="K131" s="21">
        <v>10000</v>
      </c>
      <c r="L131" s="28">
        <f t="shared" si="228"/>
        <v>1</v>
      </c>
      <c r="M131" s="28">
        <f t="shared" si="229"/>
        <v>1</v>
      </c>
      <c r="N131" s="56">
        <f t="shared" ref="N131:N138" si="235">INT(K131/L131*M131)</f>
        <v>10000</v>
      </c>
      <c r="O131" s="33">
        <f t="shared" si="230"/>
        <v>114.83262244676948</v>
      </c>
      <c r="P131" s="37">
        <f t="shared" ref="P131:P137" si="236">SQRT((F131-F132)^2+(G131-G132)^2)</f>
        <v>99.440482701966587</v>
      </c>
      <c r="Q131" s="9" t="s">
        <v>12</v>
      </c>
      <c r="R131" s="55" t="s">
        <v>12</v>
      </c>
      <c r="S131" s="55">
        <v>3.2829999999999999</v>
      </c>
      <c r="T131" s="55">
        <v>3.5470000000000002</v>
      </c>
      <c r="U131" s="55">
        <v>3.7909999999999999</v>
      </c>
      <c r="V131" s="3">
        <v>3.9980000000000002</v>
      </c>
      <c r="W131" s="3">
        <v>4.2350000000000003</v>
      </c>
      <c r="X131" s="3" t="s">
        <v>12</v>
      </c>
      <c r="Y131" s="3">
        <v>4.6879999999999997</v>
      </c>
      <c r="Z131" s="15" t="s">
        <v>12</v>
      </c>
      <c r="AA131" s="10">
        <f t="shared" ref="AA131:AA138" si="237">LOOKUP($K131,$Q$2:$Z$2,Q131:Z131)</f>
        <v>4.2350000000000003</v>
      </c>
      <c r="AB131" s="9">
        <f t="shared" ref="AB131:AB138" si="238">LOOKUP($K131,$Q$2:$Z$2,Q131:Z131)-LOOKUP(0.1*$K131,$Q$2:$Z$2,Q131:Z131)</f>
        <v>0.44400000000000039</v>
      </c>
      <c r="AC131" s="10">
        <f t="shared" ref="AC131:AC137" si="239">LOOKUP(10*$K131,$Q$2:$Z$2,Q131:Z131)-LOOKUP($K131,$Q$2:$Z$2,Q131:Z131)</f>
        <v>0.4529999999999994</v>
      </c>
      <c r="AD131" s="9" t="s">
        <v>12</v>
      </c>
      <c r="AE131" s="55" t="s">
        <v>12</v>
      </c>
      <c r="AF131" s="55">
        <v>0.51600000000000001</v>
      </c>
      <c r="AG131" s="55">
        <v>0.61799999999999999</v>
      </c>
      <c r="AH131" s="55">
        <v>0.72499999999999998</v>
      </c>
      <c r="AI131" s="3">
        <v>0.82599999999999996</v>
      </c>
      <c r="AJ131" s="3">
        <v>0.93600000000000005</v>
      </c>
      <c r="AK131" s="3" t="s">
        <v>12</v>
      </c>
      <c r="AL131" s="3">
        <v>1.131</v>
      </c>
      <c r="AM131" s="15" t="s">
        <v>12</v>
      </c>
      <c r="AN131" s="10">
        <f t="shared" ref="AN131:AN138" si="240">LOOKUP($K131,$Q$2:$Z$2,AD131:AM131)</f>
        <v>0.93600000000000005</v>
      </c>
      <c r="AO131" s="9">
        <f t="shared" ref="AO131:AO138" si="241">LOOKUP($K131,$Q$2:$Z$2,AD131:AM131)-LOOKUP(0.1*$K131,$Q$2:$Z$2,AD131:AM131)</f>
        <v>0.21100000000000008</v>
      </c>
      <c r="AP131" s="10">
        <f t="shared" ref="AP131:AP138" si="242">LOOKUP(10*$K131,$Q$2:$Z$2,AD131:AM131)-LOOKUP($K131,$Q$2:$Z$2,AD131:AM131)</f>
        <v>0.19499999999999995</v>
      </c>
      <c r="AQ131" s="9" t="s">
        <v>12</v>
      </c>
      <c r="AR131" s="55" t="s">
        <v>12</v>
      </c>
      <c r="AS131" s="55">
        <v>2.4140000000000001</v>
      </c>
      <c r="AT131" s="55">
        <v>2.6739999999999999</v>
      </c>
      <c r="AU131" s="55">
        <v>2.895</v>
      </c>
      <c r="AV131" s="3">
        <v>3.1120000000000001</v>
      </c>
      <c r="AW131" s="3">
        <v>3.3180000000000001</v>
      </c>
      <c r="AX131" s="3" t="s">
        <v>12</v>
      </c>
      <c r="AY131" s="3">
        <v>3.601</v>
      </c>
      <c r="AZ131" s="15" t="s">
        <v>12</v>
      </c>
      <c r="BA131" s="10">
        <f t="shared" ref="BA131:BA138" si="243">LOOKUP($K131,$Q$2:$Z$2,AQ131:AZ131)</f>
        <v>3.3180000000000001</v>
      </c>
      <c r="BB131" s="9">
        <f t="shared" ref="BB131:BB138" si="244">LOOKUP($K131,$Q$2:$Z$2,AQ131:AZ131)-LOOKUP(0.1*$K131,$Q$2:$Z$2,AQ131:AZ131)</f>
        <v>0.42300000000000004</v>
      </c>
      <c r="BC131" s="10">
        <f t="shared" ref="BC131:BC138" si="245">LOOKUP(10*$K131,$Q$2:$Z$2,AQ131:AZ131)-LOOKUP($K131,$Q$2:$Z$2,AQ131:AZ131)</f>
        <v>0.28299999999999992</v>
      </c>
      <c r="BD131" s="9">
        <v>4.3719999999999999</v>
      </c>
      <c r="BE131" s="3">
        <v>5.0209999999999999</v>
      </c>
      <c r="BF131" s="15">
        <v>5.7910000000000004</v>
      </c>
      <c r="BG131" s="15">
        <f t="shared" ref="BG131:BG138" si="246">LOOKUP($N131,$BD$2:$BF$2,BD131:BF131)</f>
        <v>5.0209999999999999</v>
      </c>
      <c r="BH131" s="9">
        <f t="shared" ref="BH131:BH138" si="247">BE131-BD131</f>
        <v>0.64900000000000002</v>
      </c>
      <c r="BI131" s="10">
        <f t="shared" ref="BI131:BI138" si="248">BF131-BE131</f>
        <v>0.77000000000000046</v>
      </c>
      <c r="BJ131" s="9">
        <v>4.3319999999999999</v>
      </c>
      <c r="BK131" s="3">
        <v>4.976</v>
      </c>
      <c r="BL131" s="15">
        <v>5.7439999999999998</v>
      </c>
      <c r="BM131" s="15">
        <f t="shared" ref="BM131:BM138" si="249">LOOKUP($N131,$BD$2:$BF$2,BJ131:BL131)</f>
        <v>4.976</v>
      </c>
      <c r="BN131" s="9">
        <f t="shared" ref="BN131:BN138" si="250">BK131-BJ131</f>
        <v>0.64400000000000013</v>
      </c>
      <c r="BO131" s="10">
        <f t="shared" ref="BO131:BO138" si="251">BL131-BK131</f>
        <v>0.76799999999999979</v>
      </c>
      <c r="BP131">
        <f t="shared" ref="BP131:BP138" si="252">IF(AND(ISERROR(FIND("Fout",Q131)), ISERROR(FIND("Fout",AD131)), ISERROR(FIND("Fout",AQ131)), ISERROR(FIND( "Fout",BD131)), ISERROR(FIND( "Fout",BJ131))),0,1)</f>
        <v>0</v>
      </c>
      <c r="BQ131" s="93">
        <f t="shared" ref="BQ131:BQ138" si="253">IF(AB131=0, -1, BH131/AB131)</f>
        <v>1.4617117117117104</v>
      </c>
      <c r="BR131" s="93">
        <f t="shared" ref="BR131:BR138" si="254">IF(AB131=0,-1,BN131/AB131)</f>
        <v>1.4504504504504494</v>
      </c>
      <c r="BS131" s="93" t="str">
        <f>VLOOKUP(C131,'Koppeling locatie - aslocatie'!$A$2:$C$8139,2,FALSE)</f>
        <v>bema244</v>
      </c>
      <c r="BT131" s="93">
        <f>VLOOKUP($BS131,aslocaties_v01!$C$3:$AA$500,MATCH($K$3/10,aslocaties_v01!$C$2:$X$2),FALSE)</f>
        <v>3.7839999999999998</v>
      </c>
      <c r="BU131" s="93">
        <f>VLOOKUP(BS131,aslocaties_v01!$C$3:$AA$500,MATCH($K$3,aslocaties_v01!$C$2:$X$2),FALSE)</f>
        <v>4.226</v>
      </c>
      <c r="BV131" s="93">
        <f>VLOOKUP(BS131,aslocaties_v01!$C$3:$AA$500,MATCH($K$3*10,aslocaties_v01!$C$2:$Y$2),FALSE)</f>
        <v>4.6779999999999999</v>
      </c>
      <c r="BW131" s="93">
        <f t="shared" ref="BW131:BW138" si="255">BU131-BT131</f>
        <v>0.44200000000000017</v>
      </c>
      <c r="BX131" s="93">
        <f t="shared" ref="BX131:BX138" si="256">BV131-BU131</f>
        <v>0.45199999999999996</v>
      </c>
      <c r="BY131" s="94">
        <f t="shared" ref="BY131:BY138" si="257">IFERROR(ABS(1-BW131/AB131), 999)</f>
        <v>4.5045045045050136E-3</v>
      </c>
      <c r="BZ131" s="94">
        <f t="shared" ref="BZ131:BZ138" si="258">IFERROR(ABS(1-BX131/AC131), 999)</f>
        <v>2.2075055187625869E-3</v>
      </c>
      <c r="CA131" s="94">
        <f t="shared" ref="CA131:CA138" si="259">ABS(LOOKUP(0.1*$K131,$Q$2:$Z$2,Q131:Z131)-BT131)</f>
        <v>7.0000000000001172E-3</v>
      </c>
      <c r="CB131">
        <f t="shared" ref="CB131:CB138" si="260">ABS(LOOKUP($K131,$Q$2:$Z$2,Q131:Z131)-BU131)</f>
        <v>9.0000000000003411E-3</v>
      </c>
      <c r="CC131" s="58">
        <f t="shared" ref="CC131:CC138" si="261">ABS(LOOKUP(10*$K131,$Q$2:$Z$2,Q131:Z131)-BV131)</f>
        <v>9.9999999999997868E-3</v>
      </c>
      <c r="CD131" s="95" t="b">
        <f t="shared" ref="CD131:CD138" si="262">OR(BY131&gt;0.1,BZ131&gt;0.1, CA131&gt;=0.15, CB131&gt;=0.15, CC131&gt;=0.15)</f>
        <v>0</v>
      </c>
      <c r="CE131" s="96" t="b">
        <f t="shared" ref="CE131:CE138" si="263">AA131&lt;AVERAGE(AA:AA)+2*STDEV(AA:AA)</f>
        <v>1</v>
      </c>
      <c r="CF131" t="b">
        <f t="shared" ref="CF131:CF138" si="264">BG131&lt;AVERAGE(BG:BG)+2*STDEV(BG:BG)</f>
        <v>1</v>
      </c>
      <c r="CG131" t="b">
        <f t="shared" ref="CG131:CG138" si="265">BM131&lt;AVERAGE(BM:BM)+2*STDEV(BM:BM)</f>
        <v>1</v>
      </c>
      <c r="CH131" s="84" t="b">
        <f t="shared" ref="CH131:CH138" si="266">AN131&gt;0.25</f>
        <v>1</v>
      </c>
      <c r="CI131">
        <f t="shared" ref="CI131:CI138" si="267">IF(CH131,AN131,"")</f>
        <v>0.93600000000000005</v>
      </c>
      <c r="CJ131" t="b">
        <f t="shared" ref="CJ131:CJ138" si="268">CI131&lt;AVERAGE(CI:CI)+3*STDEV(CI:CI)</f>
        <v>1</v>
      </c>
      <c r="CK131" t="b">
        <f t="shared" ref="CK131:CK138" si="269">AN131&lt;1.25</f>
        <v>1</v>
      </c>
      <c r="CL131" s="84" t="b">
        <f t="shared" si="231"/>
        <v>1</v>
      </c>
      <c r="CM131">
        <f t="shared" ref="CM131:CM138" si="270">IF(CL131,BA131,"")</f>
        <v>3.3180000000000001</v>
      </c>
      <c r="CN131" t="b">
        <f t="shared" ref="CN131:CN138" si="271">CM131&lt;AVERAGE(CM:CM)+3*STDEV(CM:CM)</f>
        <v>1</v>
      </c>
      <c r="CO131" s="84">
        <f t="shared" ref="CO131:CO138" si="272">IF(BA131=0, -1, AN131/(1.56*BA131^2))</f>
        <v>5.4500249066138227E-2</v>
      </c>
      <c r="CP131" t="b">
        <f t="shared" ref="CP131:CP138" si="273">OR(CO131&gt;0.035, CO131&lt;0.065)</f>
        <v>1</v>
      </c>
      <c r="CQ131" s="96" t="b">
        <f t="shared" ref="CQ131:CQ138" si="274">IF(O131="-", "-", ABS(AA131-AA130)&lt;O131*$CR$1)</f>
        <v>1</v>
      </c>
      <c r="CR131" t="b">
        <f t="shared" ref="CR131:CR138" si="275">IF(O131="-","-",ABS(BG131-BG130)&lt;O131*$CS$1)</f>
        <v>1</v>
      </c>
      <c r="CS131" t="b">
        <f t="shared" ref="CS131:CS138" si="276">IF(O131="-","-",ABS(BM131-BM130)&lt;O131*$CT$1)</f>
        <v>1</v>
      </c>
      <c r="CT131" t="b">
        <f t="shared" ref="CT131:CT138" si="277">IF(O131="-","-",ABS(AN131-AN130)&lt;O131*$CU$1)</f>
        <v>1</v>
      </c>
      <c r="CU131" t="b">
        <f t="shared" ref="CU131:CU138" si="278">IF(O131="-","-",ABS(BA130-BA131)&lt;O131*$CV$1)</f>
        <v>1</v>
      </c>
      <c r="CV131" s="84" t="b">
        <f t="shared" ref="CV131:CV138" si="279">IF(P131="-","-",ABS(AA132-AA131)&lt;P131*$CR$1)</f>
        <v>1</v>
      </c>
      <c r="CW131" t="b">
        <f t="shared" ref="CW131:CW138" si="280">IF(P131="-","-",ABS(BG132-BG131)&lt;P131*$CS$1)</f>
        <v>1</v>
      </c>
      <c r="CX131" t="b">
        <f t="shared" ref="CX131:CX138" si="281">IF(P131="-","-",ABS(BM132-BM131)&lt;P131*$CT$1)</f>
        <v>1</v>
      </c>
      <c r="CY131" t="b">
        <f t="shared" ref="CY131:CY138" si="282">IF(P131="-","-",ABS(AN132-AN131)&lt;P131*$CU$1)</f>
        <v>1</v>
      </c>
      <c r="CZ131" t="b">
        <f t="shared" ref="CZ131:CZ138" si="283">IF(P131="-","-",ABS(BA131-BA132)&lt;P131*$CV$1)</f>
        <v>1</v>
      </c>
      <c r="DA131" s="84">
        <f t="shared" ref="DA131:DA138" si="284">IFERROR(IF(AND(CQ131:CU131),0,1), 0)+IFERROR(IF(AND(CV131:CZ131),0,1),0)</f>
        <v>0</v>
      </c>
      <c r="DB131" t="b">
        <f t="shared" ref="DB131:DB138" si="285">AND(DA131&gt;0,CD131)</f>
        <v>0</v>
      </c>
    </row>
    <row r="132" spans="1:106">
      <c r="A132" s="9">
        <v>1077</v>
      </c>
      <c r="B132" s="3">
        <v>2</v>
      </c>
      <c r="C132" s="3" t="s">
        <v>1425</v>
      </c>
      <c r="D132" s="3" t="str">
        <f t="shared" si="232"/>
        <v>BM_1_35-1_dk_0093</v>
      </c>
      <c r="E132" s="3" t="str">
        <f t="shared" si="233"/>
        <v>0093</v>
      </c>
      <c r="F132" s="3">
        <v>124437.031</v>
      </c>
      <c r="G132" s="15">
        <v>413468.875</v>
      </c>
      <c r="H132" s="35" t="str">
        <f t="shared" si="234"/>
        <v>ja</v>
      </c>
      <c r="I132" s="42">
        <v>6</v>
      </c>
      <c r="J132" s="20" t="s">
        <v>370</v>
      </c>
      <c r="K132" s="21">
        <v>10000</v>
      </c>
      <c r="L132" s="28">
        <f t="shared" ref="L132:L138" si="286">L131</f>
        <v>1</v>
      </c>
      <c r="M132" s="28">
        <f t="shared" ref="M132:M138" si="287">M131</f>
        <v>1</v>
      </c>
      <c r="N132" s="56">
        <f t="shared" si="235"/>
        <v>10000</v>
      </c>
      <c r="O132" s="33">
        <f t="shared" ref="O132:O138" si="288">SQRT((F131-F132)^2+(G131-G132)^2)</f>
        <v>99.440482701966587</v>
      </c>
      <c r="P132" s="37">
        <f t="shared" si="236"/>
        <v>105.04544276170175</v>
      </c>
      <c r="Q132" s="9" t="s">
        <v>12</v>
      </c>
      <c r="R132" s="55" t="s">
        <v>12</v>
      </c>
      <c r="S132" s="55">
        <v>3.2810000000000001</v>
      </c>
      <c r="T132" s="55">
        <v>3.5459999999999998</v>
      </c>
      <c r="U132" s="55">
        <v>3.7890000000000001</v>
      </c>
      <c r="V132" s="3">
        <v>3.9969999999999999</v>
      </c>
      <c r="W132" s="3">
        <v>4.2329999999999997</v>
      </c>
      <c r="X132" s="3" t="s">
        <v>12</v>
      </c>
      <c r="Y132" s="3">
        <v>4.6870000000000003</v>
      </c>
      <c r="Z132" s="15" t="s">
        <v>12</v>
      </c>
      <c r="AA132" s="10">
        <f t="shared" si="237"/>
        <v>4.2329999999999997</v>
      </c>
      <c r="AB132" s="9">
        <f t="shared" si="238"/>
        <v>0.44399999999999951</v>
      </c>
      <c r="AC132" s="10">
        <f t="shared" si="239"/>
        <v>0.45400000000000063</v>
      </c>
      <c r="AD132" s="9" t="s">
        <v>12</v>
      </c>
      <c r="AE132" s="55" t="s">
        <v>12</v>
      </c>
      <c r="AF132" s="55">
        <v>0.54700000000000004</v>
      </c>
      <c r="AG132" s="55">
        <v>0.65200000000000002</v>
      </c>
      <c r="AH132" s="55">
        <v>0.76100000000000001</v>
      </c>
      <c r="AI132" s="3">
        <v>0.86299999999999999</v>
      </c>
      <c r="AJ132" s="3">
        <v>0.97499999999999998</v>
      </c>
      <c r="AK132" s="3" t="s">
        <v>12</v>
      </c>
      <c r="AL132" s="3">
        <v>1.1819999999999999</v>
      </c>
      <c r="AM132" s="15" t="s">
        <v>12</v>
      </c>
      <c r="AN132" s="10">
        <f t="shared" si="240"/>
        <v>0.97499999999999998</v>
      </c>
      <c r="AO132" s="9">
        <f t="shared" si="241"/>
        <v>0.21399999999999997</v>
      </c>
      <c r="AP132" s="10">
        <f t="shared" si="242"/>
        <v>0.20699999999999996</v>
      </c>
      <c r="AQ132" s="9" t="s">
        <v>12</v>
      </c>
      <c r="AR132" s="55" t="s">
        <v>12</v>
      </c>
      <c r="AS132" s="55">
        <v>2.5499999999999998</v>
      </c>
      <c r="AT132" s="55">
        <v>2.8130000000000002</v>
      </c>
      <c r="AU132" s="55">
        <v>3.048</v>
      </c>
      <c r="AV132" s="3">
        <v>3.2679999999999998</v>
      </c>
      <c r="AW132" s="3">
        <v>3.4820000000000002</v>
      </c>
      <c r="AX132" s="3" t="s">
        <v>12</v>
      </c>
      <c r="AY132" s="3">
        <v>3.79</v>
      </c>
      <c r="AZ132" s="15" t="s">
        <v>12</v>
      </c>
      <c r="BA132" s="10">
        <f t="shared" si="243"/>
        <v>3.4820000000000002</v>
      </c>
      <c r="BB132" s="9">
        <f t="shared" si="244"/>
        <v>0.43400000000000016</v>
      </c>
      <c r="BC132" s="10">
        <f t="shared" si="245"/>
        <v>0.30799999999999983</v>
      </c>
      <c r="BD132" s="9">
        <v>4.4710000000000001</v>
      </c>
      <c r="BE132" s="3">
        <v>5.1580000000000004</v>
      </c>
      <c r="BF132" s="15">
        <v>5.9770000000000003</v>
      </c>
      <c r="BG132" s="15">
        <f t="shared" si="246"/>
        <v>5.1580000000000004</v>
      </c>
      <c r="BH132" s="9">
        <f t="shared" si="247"/>
        <v>0.68700000000000028</v>
      </c>
      <c r="BI132" s="10">
        <f t="shared" si="248"/>
        <v>0.81899999999999995</v>
      </c>
      <c r="BJ132" s="9">
        <v>4.407</v>
      </c>
      <c r="BK132" s="3">
        <v>5.0830000000000002</v>
      </c>
      <c r="BL132" s="15">
        <v>5.8940000000000001</v>
      </c>
      <c r="BM132" s="15">
        <f t="shared" si="249"/>
        <v>5.0830000000000002</v>
      </c>
      <c r="BN132" s="9">
        <f t="shared" si="250"/>
        <v>0.67600000000000016</v>
      </c>
      <c r="BO132" s="10">
        <f t="shared" si="251"/>
        <v>0.81099999999999994</v>
      </c>
      <c r="BP132">
        <f t="shared" si="252"/>
        <v>0</v>
      </c>
      <c r="BQ132" s="93">
        <f t="shared" si="253"/>
        <v>1.5472972972972996</v>
      </c>
      <c r="BR132" s="93">
        <f t="shared" si="254"/>
        <v>1.5225225225225245</v>
      </c>
      <c r="BS132" s="93" t="str">
        <f>VLOOKUP(C132,'Koppeling locatie - aslocatie'!$A$2:$C$8139,2,FALSE)</f>
        <v>bema244</v>
      </c>
      <c r="BT132" s="93">
        <f>VLOOKUP($BS132,aslocaties_v01!$C$3:$AA$500,MATCH($K$3/10,aslocaties_v01!$C$2:$X$2),FALSE)</f>
        <v>3.7839999999999998</v>
      </c>
      <c r="BU132" s="93">
        <f>VLOOKUP(BS132,aslocaties_v01!$C$3:$AA$500,MATCH($K$3,aslocaties_v01!$C$2:$X$2),FALSE)</f>
        <v>4.226</v>
      </c>
      <c r="BV132" s="93">
        <f>VLOOKUP(BS132,aslocaties_v01!$C$3:$AA$500,MATCH($K$3*10,aslocaties_v01!$C$2:$Y$2),FALSE)</f>
        <v>4.6779999999999999</v>
      </c>
      <c r="BW132" s="93">
        <f t="shared" si="255"/>
        <v>0.44200000000000017</v>
      </c>
      <c r="BX132" s="93">
        <f t="shared" si="256"/>
        <v>0.45199999999999996</v>
      </c>
      <c r="BY132" s="94">
        <f t="shared" si="257"/>
        <v>4.5045045045030152E-3</v>
      </c>
      <c r="BZ132" s="94">
        <f t="shared" si="258"/>
        <v>4.4052863436138123E-3</v>
      </c>
      <c r="CA132" s="94">
        <f t="shared" si="259"/>
        <v>5.0000000000003375E-3</v>
      </c>
      <c r="CB132">
        <f t="shared" si="260"/>
        <v>6.9999999999996732E-3</v>
      </c>
      <c r="CC132" s="58">
        <f t="shared" si="261"/>
        <v>9.0000000000003411E-3</v>
      </c>
      <c r="CD132" s="95" t="b">
        <f t="shared" si="262"/>
        <v>0</v>
      </c>
      <c r="CE132" s="96" t="b">
        <f t="shared" si="263"/>
        <v>1</v>
      </c>
      <c r="CF132" t="b">
        <f t="shared" si="264"/>
        <v>1</v>
      </c>
      <c r="CG132" t="b">
        <f t="shared" si="265"/>
        <v>1</v>
      </c>
      <c r="CH132" s="84" t="b">
        <f t="shared" si="266"/>
        <v>1</v>
      </c>
      <c r="CI132">
        <f t="shared" si="267"/>
        <v>0.97499999999999998</v>
      </c>
      <c r="CJ132" t="b">
        <f t="shared" si="268"/>
        <v>1</v>
      </c>
      <c r="CK132" t="b">
        <f t="shared" si="269"/>
        <v>1</v>
      </c>
      <c r="CL132" s="84" t="b">
        <f t="shared" ref="CL132:CL138" si="289">BA132&lt;AVERAGE(BA:BA)+2*STDEV(BA:BA)</f>
        <v>1</v>
      </c>
      <c r="CM132">
        <f t="shared" si="270"/>
        <v>3.4820000000000002</v>
      </c>
      <c r="CN132" t="b">
        <f t="shared" si="271"/>
        <v>1</v>
      </c>
      <c r="CO132" s="84">
        <f t="shared" si="272"/>
        <v>5.1549265757002194E-2</v>
      </c>
      <c r="CP132" t="b">
        <f t="shared" si="273"/>
        <v>1</v>
      </c>
      <c r="CQ132" s="96" t="b">
        <f t="shared" si="274"/>
        <v>1</v>
      </c>
      <c r="CR132" t="b">
        <f t="shared" si="275"/>
        <v>1</v>
      </c>
      <c r="CS132" t="b">
        <f t="shared" si="276"/>
        <v>1</v>
      </c>
      <c r="CT132" t="b">
        <f t="shared" si="277"/>
        <v>1</v>
      </c>
      <c r="CU132" t="b">
        <f t="shared" si="278"/>
        <v>1</v>
      </c>
      <c r="CV132" s="84" t="b">
        <f t="shared" si="279"/>
        <v>1</v>
      </c>
      <c r="CW132" t="b">
        <f t="shared" si="280"/>
        <v>1</v>
      </c>
      <c r="CX132" t="b">
        <f t="shared" si="281"/>
        <v>1</v>
      </c>
      <c r="CY132" t="b">
        <f t="shared" si="282"/>
        <v>1</v>
      </c>
      <c r="CZ132" t="b">
        <f t="shared" si="283"/>
        <v>1</v>
      </c>
      <c r="DA132" s="84">
        <f t="shared" si="284"/>
        <v>0</v>
      </c>
      <c r="DB132" t="b">
        <f t="shared" si="285"/>
        <v>0</v>
      </c>
    </row>
    <row r="133" spans="1:106">
      <c r="A133" s="9">
        <v>1078</v>
      </c>
      <c r="B133" s="3">
        <v>2</v>
      </c>
      <c r="C133" s="3" t="s">
        <v>1426</v>
      </c>
      <c r="D133" s="3" t="str">
        <f t="shared" si="232"/>
        <v>BM_1_35-1_dk_0094</v>
      </c>
      <c r="E133" s="3" t="str">
        <f t="shared" si="233"/>
        <v>0094</v>
      </c>
      <c r="F133" s="3">
        <v>124332.07799999999</v>
      </c>
      <c r="G133" s="15">
        <v>413473.28100000002</v>
      </c>
      <c r="H133" s="35" t="str">
        <f t="shared" si="234"/>
        <v>ja</v>
      </c>
      <c r="I133" s="42">
        <v>2</v>
      </c>
      <c r="J133" s="20" t="s">
        <v>370</v>
      </c>
      <c r="K133" s="21">
        <v>10000</v>
      </c>
      <c r="L133" s="28">
        <f t="shared" si="286"/>
        <v>1</v>
      </c>
      <c r="M133" s="28">
        <f t="shared" si="287"/>
        <v>1</v>
      </c>
      <c r="N133" s="56">
        <f t="shared" si="235"/>
        <v>10000</v>
      </c>
      <c r="O133" s="33">
        <f t="shared" si="288"/>
        <v>105.04544276170175</v>
      </c>
      <c r="P133" s="37">
        <f t="shared" si="236"/>
        <v>108.36611280745294</v>
      </c>
      <c r="Q133" s="9" t="s">
        <v>12</v>
      </c>
      <c r="R133" s="55" t="s">
        <v>12</v>
      </c>
      <c r="S133" s="55">
        <v>3.278</v>
      </c>
      <c r="T133" s="55">
        <v>3.5409999999999999</v>
      </c>
      <c r="U133" s="55">
        <v>3.7850000000000001</v>
      </c>
      <c r="V133" s="3">
        <v>3.9929999999999999</v>
      </c>
      <c r="W133" s="3">
        <v>4.2279999999999998</v>
      </c>
      <c r="X133" s="3" t="s">
        <v>12</v>
      </c>
      <c r="Y133" s="3">
        <v>4.6820000000000004</v>
      </c>
      <c r="Z133" s="15" t="s">
        <v>12</v>
      </c>
      <c r="AA133" s="10">
        <f t="shared" si="237"/>
        <v>4.2279999999999998</v>
      </c>
      <c r="AB133" s="9">
        <f t="shared" si="238"/>
        <v>0.44299999999999962</v>
      </c>
      <c r="AC133" s="10">
        <f t="shared" si="239"/>
        <v>0.45400000000000063</v>
      </c>
      <c r="AD133" s="9" t="s">
        <v>12</v>
      </c>
      <c r="AE133" s="55" t="s">
        <v>12</v>
      </c>
      <c r="AF133" s="55">
        <v>0.54800000000000004</v>
      </c>
      <c r="AG133" s="55">
        <v>0.65500000000000003</v>
      </c>
      <c r="AH133" s="55">
        <v>0.76500000000000001</v>
      </c>
      <c r="AI133" s="3">
        <v>0.86899999999999999</v>
      </c>
      <c r="AJ133" s="3">
        <v>0.98199999999999998</v>
      </c>
      <c r="AK133" s="3" t="s">
        <v>12</v>
      </c>
      <c r="AL133" s="3">
        <v>1.1890000000000001</v>
      </c>
      <c r="AM133" s="15" t="s">
        <v>12</v>
      </c>
      <c r="AN133" s="10">
        <f t="shared" si="240"/>
        <v>0.98199999999999998</v>
      </c>
      <c r="AO133" s="9">
        <f t="shared" si="241"/>
        <v>0.21699999999999997</v>
      </c>
      <c r="AP133" s="10">
        <f t="shared" si="242"/>
        <v>0.20700000000000007</v>
      </c>
      <c r="AQ133" s="9" t="s">
        <v>12</v>
      </c>
      <c r="AR133" s="55" t="s">
        <v>12</v>
      </c>
      <c r="AS133" s="55">
        <v>2.5390000000000001</v>
      </c>
      <c r="AT133" s="55">
        <v>2.8090000000000002</v>
      </c>
      <c r="AU133" s="55">
        <v>3.0470000000000002</v>
      </c>
      <c r="AV133" s="3">
        <v>3.2690000000000001</v>
      </c>
      <c r="AW133" s="3">
        <v>3.4849999999999999</v>
      </c>
      <c r="AX133" s="3" t="s">
        <v>12</v>
      </c>
      <c r="AY133" s="3">
        <v>3.79</v>
      </c>
      <c r="AZ133" s="15" t="s">
        <v>12</v>
      </c>
      <c r="BA133" s="10">
        <f t="shared" si="243"/>
        <v>3.4849999999999999</v>
      </c>
      <c r="BB133" s="9">
        <f t="shared" si="244"/>
        <v>0.43799999999999972</v>
      </c>
      <c r="BC133" s="10">
        <f t="shared" si="245"/>
        <v>0.30500000000000016</v>
      </c>
      <c r="BD133" s="9">
        <v>4.4880000000000004</v>
      </c>
      <c r="BE133" s="3">
        <v>5.1779999999999999</v>
      </c>
      <c r="BF133" s="15">
        <v>6.0060000000000002</v>
      </c>
      <c r="BG133" s="15">
        <f t="shared" si="246"/>
        <v>5.1779999999999999</v>
      </c>
      <c r="BH133" s="9">
        <f t="shared" si="247"/>
        <v>0.6899999999999995</v>
      </c>
      <c r="BI133" s="10">
        <f t="shared" si="248"/>
        <v>0.82800000000000029</v>
      </c>
      <c r="BJ133" s="9">
        <v>4.4219999999999997</v>
      </c>
      <c r="BK133" s="3">
        <v>5.1050000000000004</v>
      </c>
      <c r="BL133" s="15">
        <v>5.9249999999999998</v>
      </c>
      <c r="BM133" s="15">
        <f t="shared" si="249"/>
        <v>5.1050000000000004</v>
      </c>
      <c r="BN133" s="9">
        <f t="shared" si="250"/>
        <v>0.68300000000000072</v>
      </c>
      <c r="BO133" s="10">
        <f t="shared" si="251"/>
        <v>0.8199999999999994</v>
      </c>
      <c r="BP133">
        <f t="shared" si="252"/>
        <v>0</v>
      </c>
      <c r="BQ133" s="93">
        <f t="shared" si="253"/>
        <v>1.5575620767494358</v>
      </c>
      <c r="BR133" s="93">
        <f t="shared" si="254"/>
        <v>1.5417607223476328</v>
      </c>
      <c r="BS133" s="93" t="str">
        <f>VLOOKUP(C133,'Koppeling locatie - aslocatie'!$A$2:$C$8139,2,FALSE)</f>
        <v>bema244</v>
      </c>
      <c r="BT133" s="93">
        <f>VLOOKUP($BS133,aslocaties_v01!$C$3:$AA$500,MATCH($K$3/10,aslocaties_v01!$C$2:$X$2),FALSE)</f>
        <v>3.7839999999999998</v>
      </c>
      <c r="BU133" s="93">
        <f>VLOOKUP(BS133,aslocaties_v01!$C$3:$AA$500,MATCH($K$3,aslocaties_v01!$C$2:$X$2),FALSE)</f>
        <v>4.226</v>
      </c>
      <c r="BV133" s="93">
        <f>VLOOKUP(BS133,aslocaties_v01!$C$3:$AA$500,MATCH($K$3*10,aslocaties_v01!$C$2:$Y$2),FALSE)</f>
        <v>4.6779999999999999</v>
      </c>
      <c r="BW133" s="93">
        <f t="shared" si="255"/>
        <v>0.44200000000000017</v>
      </c>
      <c r="BX133" s="93">
        <f t="shared" si="256"/>
        <v>0.45199999999999996</v>
      </c>
      <c r="BY133" s="94">
        <f t="shared" si="257"/>
        <v>2.2573363431138693E-3</v>
      </c>
      <c r="BZ133" s="94">
        <f t="shared" si="258"/>
        <v>4.4052863436138123E-3</v>
      </c>
      <c r="CA133" s="94">
        <f t="shared" si="259"/>
        <v>1.000000000000334E-3</v>
      </c>
      <c r="CB133">
        <f t="shared" si="260"/>
        <v>1.9999999999997797E-3</v>
      </c>
      <c r="CC133" s="58">
        <f t="shared" si="261"/>
        <v>4.0000000000004476E-3</v>
      </c>
      <c r="CD133" s="95" t="b">
        <f t="shared" si="262"/>
        <v>0</v>
      </c>
      <c r="CE133" s="96" t="b">
        <f t="shared" si="263"/>
        <v>1</v>
      </c>
      <c r="CF133" t="b">
        <f t="shared" si="264"/>
        <v>1</v>
      </c>
      <c r="CG133" t="b">
        <f t="shared" si="265"/>
        <v>1</v>
      </c>
      <c r="CH133" s="84" t="b">
        <f t="shared" si="266"/>
        <v>1</v>
      </c>
      <c r="CI133">
        <f t="shared" si="267"/>
        <v>0.98199999999999998</v>
      </c>
      <c r="CJ133" t="b">
        <f t="shared" si="268"/>
        <v>1</v>
      </c>
      <c r="CK133" t="b">
        <f t="shared" si="269"/>
        <v>1</v>
      </c>
      <c r="CL133" s="84" t="b">
        <f t="shared" si="289"/>
        <v>1</v>
      </c>
      <c r="CM133">
        <f t="shared" si="270"/>
        <v>3.4849999999999999</v>
      </c>
      <c r="CN133" t="b">
        <f t="shared" si="271"/>
        <v>1</v>
      </c>
      <c r="CO133" s="84">
        <f t="shared" si="272"/>
        <v>5.1830013810956942E-2</v>
      </c>
      <c r="CP133" t="b">
        <f t="shared" si="273"/>
        <v>1</v>
      </c>
      <c r="CQ133" s="96" t="b">
        <f t="shared" si="274"/>
        <v>1</v>
      </c>
      <c r="CR133" t="b">
        <f t="shared" si="275"/>
        <v>1</v>
      </c>
      <c r="CS133" t="b">
        <f t="shared" si="276"/>
        <v>1</v>
      </c>
      <c r="CT133" t="b">
        <f t="shared" si="277"/>
        <v>1</v>
      </c>
      <c r="CU133" t="b">
        <f t="shared" si="278"/>
        <v>1</v>
      </c>
      <c r="CV133" s="84" t="b">
        <f t="shared" si="279"/>
        <v>1</v>
      </c>
      <c r="CW133" t="b">
        <f t="shared" si="280"/>
        <v>1</v>
      </c>
      <c r="CX133" t="b">
        <f t="shared" si="281"/>
        <v>1</v>
      </c>
      <c r="CY133" t="b">
        <f t="shared" si="282"/>
        <v>1</v>
      </c>
      <c r="CZ133" t="b">
        <f t="shared" si="283"/>
        <v>1</v>
      </c>
      <c r="DA133" s="84">
        <f t="shared" si="284"/>
        <v>0</v>
      </c>
      <c r="DB133" t="b">
        <f t="shared" si="285"/>
        <v>0</v>
      </c>
    </row>
    <row r="134" spans="1:106">
      <c r="A134" s="9">
        <v>1079</v>
      </c>
      <c r="B134" s="3">
        <v>2</v>
      </c>
      <c r="C134" s="3" t="s">
        <v>1427</v>
      </c>
      <c r="D134" s="3" t="str">
        <f t="shared" si="232"/>
        <v>BM_1_35-1_dk_0095</v>
      </c>
      <c r="E134" s="3" t="str">
        <f t="shared" si="233"/>
        <v>0095</v>
      </c>
      <c r="F134" s="3">
        <v>124223.81200000001</v>
      </c>
      <c r="G134" s="15">
        <v>413477.93800000002</v>
      </c>
      <c r="H134" s="35" t="str">
        <f t="shared" si="234"/>
        <v>ja</v>
      </c>
      <c r="I134" s="42">
        <v>357</v>
      </c>
      <c r="J134" s="20" t="s">
        <v>370</v>
      </c>
      <c r="K134" s="21">
        <v>10000</v>
      </c>
      <c r="L134" s="28">
        <f t="shared" si="286"/>
        <v>1</v>
      </c>
      <c r="M134" s="28">
        <f t="shared" si="287"/>
        <v>1</v>
      </c>
      <c r="N134" s="56">
        <f t="shared" si="235"/>
        <v>10000</v>
      </c>
      <c r="O134" s="33">
        <f t="shared" si="288"/>
        <v>108.36611280745294</v>
      </c>
      <c r="P134" s="37">
        <f t="shared" si="236"/>
        <v>71.841060195408062</v>
      </c>
      <c r="Q134" s="9" t="s">
        <v>12</v>
      </c>
      <c r="R134" s="55" t="s">
        <v>12</v>
      </c>
      <c r="S134" s="55">
        <v>3.262</v>
      </c>
      <c r="T134" s="55">
        <v>3.5230000000000001</v>
      </c>
      <c r="U134" s="55">
        <v>3.7629999999999999</v>
      </c>
      <c r="V134" s="3">
        <v>3.97</v>
      </c>
      <c r="W134" s="3">
        <v>4.2060000000000004</v>
      </c>
      <c r="X134" s="3" t="s">
        <v>12</v>
      </c>
      <c r="Y134" s="3">
        <v>4.6580000000000004</v>
      </c>
      <c r="Z134" s="15" t="s">
        <v>12</v>
      </c>
      <c r="AA134" s="10">
        <f t="shared" si="237"/>
        <v>4.2060000000000004</v>
      </c>
      <c r="AB134" s="9">
        <f t="shared" si="238"/>
        <v>0.4430000000000005</v>
      </c>
      <c r="AC134" s="10">
        <f t="shared" si="239"/>
        <v>0.45199999999999996</v>
      </c>
      <c r="AD134" s="9" t="s">
        <v>12</v>
      </c>
      <c r="AE134" s="55" t="s">
        <v>12</v>
      </c>
      <c r="AF134" s="55">
        <v>0.55600000000000005</v>
      </c>
      <c r="AG134" s="55">
        <v>0.66600000000000004</v>
      </c>
      <c r="AH134" s="55">
        <v>0.77900000000000003</v>
      </c>
      <c r="AI134" s="3">
        <v>0.88700000000000001</v>
      </c>
      <c r="AJ134" s="3">
        <v>1.006</v>
      </c>
      <c r="AK134" s="3" t="s">
        <v>12</v>
      </c>
      <c r="AL134" s="3">
        <v>1.212</v>
      </c>
      <c r="AM134" s="15" t="s">
        <v>12</v>
      </c>
      <c r="AN134" s="10">
        <f t="shared" si="240"/>
        <v>1.006</v>
      </c>
      <c r="AO134" s="9">
        <f t="shared" si="241"/>
        <v>0.22699999999999998</v>
      </c>
      <c r="AP134" s="10">
        <f t="shared" si="242"/>
        <v>0.20599999999999996</v>
      </c>
      <c r="AQ134" s="9" t="s">
        <v>12</v>
      </c>
      <c r="AR134" s="55" t="s">
        <v>12</v>
      </c>
      <c r="AS134" s="55">
        <v>2.5430000000000001</v>
      </c>
      <c r="AT134" s="55">
        <v>2.8170000000000002</v>
      </c>
      <c r="AU134" s="55">
        <v>3.0569999999999999</v>
      </c>
      <c r="AV134" s="3">
        <v>3.2839999999999998</v>
      </c>
      <c r="AW134" s="3">
        <v>3.504</v>
      </c>
      <c r="AX134" s="3" t="s">
        <v>12</v>
      </c>
      <c r="AY134" s="3">
        <v>3.802</v>
      </c>
      <c r="AZ134" s="15" t="s">
        <v>12</v>
      </c>
      <c r="BA134" s="10">
        <f t="shared" si="243"/>
        <v>3.504</v>
      </c>
      <c r="BB134" s="9">
        <f t="shared" si="244"/>
        <v>0.44700000000000006</v>
      </c>
      <c r="BC134" s="10">
        <f t="shared" si="245"/>
        <v>0.29800000000000004</v>
      </c>
      <c r="BD134" s="9">
        <v>4.5119999999999996</v>
      </c>
      <c r="BE134" s="3">
        <v>5.2190000000000003</v>
      </c>
      <c r="BF134" s="15">
        <v>6.0679999999999996</v>
      </c>
      <c r="BG134" s="15">
        <f t="shared" si="246"/>
        <v>5.2190000000000003</v>
      </c>
      <c r="BH134" s="9">
        <f t="shared" si="247"/>
        <v>0.70700000000000074</v>
      </c>
      <c r="BI134" s="10">
        <f t="shared" si="248"/>
        <v>0.84899999999999931</v>
      </c>
      <c r="BJ134" s="9">
        <v>4.45</v>
      </c>
      <c r="BK134" s="3">
        <v>5.1550000000000002</v>
      </c>
      <c r="BL134" s="15">
        <v>6.008</v>
      </c>
      <c r="BM134" s="15">
        <f t="shared" si="249"/>
        <v>5.1550000000000002</v>
      </c>
      <c r="BN134" s="9">
        <f t="shared" si="250"/>
        <v>0.70500000000000007</v>
      </c>
      <c r="BO134" s="10">
        <f t="shared" si="251"/>
        <v>0.85299999999999976</v>
      </c>
      <c r="BP134">
        <f t="shared" si="252"/>
        <v>0</v>
      </c>
      <c r="BQ134" s="93">
        <f t="shared" si="253"/>
        <v>1.5959367945823926</v>
      </c>
      <c r="BR134" s="93">
        <f t="shared" si="254"/>
        <v>1.5914221218961608</v>
      </c>
      <c r="BS134" s="93" t="str">
        <f>VLOOKUP(C134,'Koppeling locatie - aslocatie'!$A$2:$C$8139,2,FALSE)</f>
        <v>bema244</v>
      </c>
      <c r="BT134" s="93">
        <f>VLOOKUP($BS134,aslocaties_v01!$C$3:$AA$500,MATCH($K$3/10,aslocaties_v01!$C$2:$X$2),FALSE)</f>
        <v>3.7839999999999998</v>
      </c>
      <c r="BU134" s="93">
        <f>VLOOKUP(BS134,aslocaties_v01!$C$3:$AA$500,MATCH($K$3,aslocaties_v01!$C$2:$X$2),FALSE)</f>
        <v>4.226</v>
      </c>
      <c r="BV134" s="93">
        <f>VLOOKUP(BS134,aslocaties_v01!$C$3:$AA$500,MATCH($K$3*10,aslocaties_v01!$C$2:$Y$2),FALSE)</f>
        <v>4.6779999999999999</v>
      </c>
      <c r="BW134" s="93">
        <f t="shared" si="255"/>
        <v>0.44200000000000017</v>
      </c>
      <c r="BX134" s="93">
        <f t="shared" si="256"/>
        <v>0.45199999999999996</v>
      </c>
      <c r="BY134" s="94">
        <f t="shared" si="257"/>
        <v>2.2573363431158677E-3</v>
      </c>
      <c r="BZ134" s="94">
        <f t="shared" si="258"/>
        <v>0</v>
      </c>
      <c r="CA134" s="94">
        <f t="shared" si="259"/>
        <v>2.0999999999999908E-2</v>
      </c>
      <c r="CB134">
        <f t="shared" si="260"/>
        <v>1.9999999999999574E-2</v>
      </c>
      <c r="CC134" s="58">
        <f t="shared" si="261"/>
        <v>1.9999999999999574E-2</v>
      </c>
      <c r="CD134" s="95" t="b">
        <f t="shared" si="262"/>
        <v>0</v>
      </c>
      <c r="CE134" s="96" t="b">
        <f t="shared" si="263"/>
        <v>1</v>
      </c>
      <c r="CF134" t="b">
        <f t="shared" si="264"/>
        <v>1</v>
      </c>
      <c r="CG134" t="b">
        <f t="shared" si="265"/>
        <v>1</v>
      </c>
      <c r="CH134" s="84" t="b">
        <f t="shared" si="266"/>
        <v>1</v>
      </c>
      <c r="CI134">
        <f t="shared" si="267"/>
        <v>1.006</v>
      </c>
      <c r="CJ134" t="b">
        <f t="shared" si="268"/>
        <v>1</v>
      </c>
      <c r="CK134" t="b">
        <f t="shared" si="269"/>
        <v>1</v>
      </c>
      <c r="CL134" s="84" t="b">
        <f t="shared" si="289"/>
        <v>1</v>
      </c>
      <c r="CM134">
        <f t="shared" si="270"/>
        <v>3.504</v>
      </c>
      <c r="CN134" t="b">
        <f t="shared" si="271"/>
        <v>1</v>
      </c>
      <c r="CO134" s="84">
        <f t="shared" si="272"/>
        <v>5.2522475526322408E-2</v>
      </c>
      <c r="CP134" t="b">
        <f t="shared" si="273"/>
        <v>1</v>
      </c>
      <c r="CQ134" s="96" t="b">
        <f t="shared" si="274"/>
        <v>1</v>
      </c>
      <c r="CR134" t="b">
        <f t="shared" si="275"/>
        <v>1</v>
      </c>
      <c r="CS134" t="b">
        <f t="shared" si="276"/>
        <v>1</v>
      </c>
      <c r="CT134" t="b">
        <f t="shared" si="277"/>
        <v>1</v>
      </c>
      <c r="CU134" t="b">
        <f t="shared" si="278"/>
        <v>1</v>
      </c>
      <c r="CV134" s="84" t="b">
        <f t="shared" si="279"/>
        <v>1</v>
      </c>
      <c r="CW134" t="b">
        <f t="shared" si="280"/>
        <v>1</v>
      </c>
      <c r="CX134" t="b">
        <f t="shared" si="281"/>
        <v>1</v>
      </c>
      <c r="CY134" t="b">
        <f t="shared" si="282"/>
        <v>1</v>
      </c>
      <c r="CZ134" t="b">
        <f t="shared" si="283"/>
        <v>1</v>
      </c>
      <c r="DA134" s="84">
        <f t="shared" si="284"/>
        <v>0</v>
      </c>
      <c r="DB134" t="b">
        <f t="shared" si="285"/>
        <v>0</v>
      </c>
    </row>
    <row r="135" spans="1:106">
      <c r="A135" s="9">
        <v>1080</v>
      </c>
      <c r="B135" s="3">
        <v>2</v>
      </c>
      <c r="C135" s="3" t="s">
        <v>1428</v>
      </c>
      <c r="D135" s="3" t="str">
        <f t="shared" si="232"/>
        <v>BM_1_35-1_dk_0096</v>
      </c>
      <c r="E135" s="3" t="str">
        <f t="shared" si="233"/>
        <v>0096</v>
      </c>
      <c r="F135" s="3">
        <v>124152.031</v>
      </c>
      <c r="G135" s="15">
        <v>413480.875</v>
      </c>
      <c r="H135" s="35" t="str">
        <f t="shared" si="234"/>
        <v>ja</v>
      </c>
      <c r="I135" s="42">
        <v>357</v>
      </c>
      <c r="J135" s="20" t="s">
        <v>370</v>
      </c>
      <c r="K135" s="21">
        <v>10000</v>
      </c>
      <c r="L135" s="28">
        <f t="shared" si="286"/>
        <v>1</v>
      </c>
      <c r="M135" s="28">
        <f t="shared" si="287"/>
        <v>1</v>
      </c>
      <c r="N135" s="56">
        <f t="shared" si="235"/>
        <v>10000</v>
      </c>
      <c r="O135" s="33">
        <f t="shared" si="288"/>
        <v>71.841060195408062</v>
      </c>
      <c r="P135" s="37">
        <f t="shared" si="236"/>
        <v>103.83617655229678</v>
      </c>
      <c r="Q135" s="9" t="s">
        <v>12</v>
      </c>
      <c r="R135" s="55" t="s">
        <v>12</v>
      </c>
      <c r="S135" s="55">
        <v>3.258</v>
      </c>
      <c r="T135" s="55">
        <v>3.5190000000000001</v>
      </c>
      <c r="U135" s="55">
        <v>3.7610000000000001</v>
      </c>
      <c r="V135" s="3">
        <v>3.968</v>
      </c>
      <c r="W135" s="3">
        <v>4.2030000000000003</v>
      </c>
      <c r="X135" s="3" t="s">
        <v>12</v>
      </c>
      <c r="Y135" s="3">
        <v>4.6550000000000002</v>
      </c>
      <c r="Z135" s="15" t="s">
        <v>12</v>
      </c>
      <c r="AA135" s="10">
        <f t="shared" si="237"/>
        <v>4.2030000000000003</v>
      </c>
      <c r="AB135" s="9">
        <f t="shared" si="238"/>
        <v>0.44200000000000017</v>
      </c>
      <c r="AC135" s="10">
        <f t="shared" si="239"/>
        <v>0.45199999999999996</v>
      </c>
      <c r="AD135" s="9" t="s">
        <v>12</v>
      </c>
      <c r="AE135" s="55" t="s">
        <v>12</v>
      </c>
      <c r="AF135" s="55">
        <v>0.55100000000000005</v>
      </c>
      <c r="AG135" s="55">
        <v>0.66500000000000004</v>
      </c>
      <c r="AH135" s="55">
        <v>0.78400000000000003</v>
      </c>
      <c r="AI135" s="3">
        <v>0.89700000000000002</v>
      </c>
      <c r="AJ135" s="3">
        <v>1.0189999999999999</v>
      </c>
      <c r="AK135" s="3" t="s">
        <v>12</v>
      </c>
      <c r="AL135" s="3">
        <v>1.226</v>
      </c>
      <c r="AM135" s="15" t="s">
        <v>12</v>
      </c>
      <c r="AN135" s="10">
        <f t="shared" si="240"/>
        <v>1.0189999999999999</v>
      </c>
      <c r="AO135" s="9">
        <f t="shared" si="241"/>
        <v>0.23499999999999988</v>
      </c>
      <c r="AP135" s="10">
        <f t="shared" si="242"/>
        <v>0.20700000000000007</v>
      </c>
      <c r="AQ135" s="9" t="s">
        <v>12</v>
      </c>
      <c r="AR135" s="55" t="s">
        <v>12</v>
      </c>
      <c r="AS135" s="55">
        <v>2.5150000000000001</v>
      </c>
      <c r="AT135" s="55">
        <v>2.7930000000000001</v>
      </c>
      <c r="AU135" s="55">
        <v>3.05</v>
      </c>
      <c r="AV135" s="3">
        <v>3.286</v>
      </c>
      <c r="AW135" s="3">
        <v>3.51</v>
      </c>
      <c r="AX135" s="3" t="s">
        <v>12</v>
      </c>
      <c r="AY135" s="3">
        <v>3.8039999999999998</v>
      </c>
      <c r="AZ135" s="15" t="s">
        <v>12</v>
      </c>
      <c r="BA135" s="10">
        <f t="shared" si="243"/>
        <v>3.51</v>
      </c>
      <c r="BB135" s="9">
        <f t="shared" si="244"/>
        <v>0.45999999999999996</v>
      </c>
      <c r="BC135" s="10">
        <f t="shared" si="245"/>
        <v>0.29400000000000004</v>
      </c>
      <c r="BD135" s="9">
        <v>4.51</v>
      </c>
      <c r="BE135" s="3">
        <v>5.2160000000000002</v>
      </c>
      <c r="BF135" s="15">
        <v>6.0620000000000003</v>
      </c>
      <c r="BG135" s="15">
        <f t="shared" si="246"/>
        <v>5.2160000000000002</v>
      </c>
      <c r="BH135" s="9">
        <f t="shared" si="247"/>
        <v>0.70600000000000041</v>
      </c>
      <c r="BI135" s="10">
        <f t="shared" si="248"/>
        <v>0.84600000000000009</v>
      </c>
      <c r="BJ135" s="9">
        <v>4.4470000000000001</v>
      </c>
      <c r="BK135" s="3">
        <v>5.15</v>
      </c>
      <c r="BL135" s="15">
        <v>5.9950000000000001</v>
      </c>
      <c r="BM135" s="15">
        <f t="shared" si="249"/>
        <v>5.15</v>
      </c>
      <c r="BN135" s="9">
        <f t="shared" si="250"/>
        <v>0.70300000000000029</v>
      </c>
      <c r="BO135" s="10">
        <f t="shared" si="251"/>
        <v>0.84499999999999975</v>
      </c>
      <c r="BP135">
        <f t="shared" si="252"/>
        <v>0</v>
      </c>
      <c r="BQ135" s="93">
        <f t="shared" si="253"/>
        <v>1.5972850678733035</v>
      </c>
      <c r="BR135" s="93">
        <f t="shared" si="254"/>
        <v>1.5904977375565612</v>
      </c>
      <c r="BS135" s="93" t="str">
        <f>VLOOKUP(C135,'Koppeling locatie - aslocatie'!$A$2:$C$8139,2,FALSE)</f>
        <v>bema244</v>
      </c>
      <c r="BT135" s="93">
        <f>VLOOKUP($BS135,aslocaties_v01!$C$3:$AA$500,MATCH($K$3/10,aslocaties_v01!$C$2:$X$2),FALSE)</f>
        <v>3.7839999999999998</v>
      </c>
      <c r="BU135" s="93">
        <f>VLOOKUP(BS135,aslocaties_v01!$C$3:$AA$500,MATCH($K$3,aslocaties_v01!$C$2:$X$2),FALSE)</f>
        <v>4.226</v>
      </c>
      <c r="BV135" s="93">
        <f>VLOOKUP(BS135,aslocaties_v01!$C$3:$AA$500,MATCH($K$3*10,aslocaties_v01!$C$2:$Y$2),FALSE)</f>
        <v>4.6779999999999999</v>
      </c>
      <c r="BW135" s="93">
        <f t="shared" si="255"/>
        <v>0.44200000000000017</v>
      </c>
      <c r="BX135" s="93">
        <f t="shared" si="256"/>
        <v>0.45199999999999996</v>
      </c>
      <c r="BY135" s="94">
        <f t="shared" si="257"/>
        <v>0</v>
      </c>
      <c r="BZ135" s="94">
        <f t="shared" si="258"/>
        <v>0</v>
      </c>
      <c r="CA135" s="94">
        <f t="shared" si="259"/>
        <v>2.2999999999999687E-2</v>
      </c>
      <c r="CB135">
        <f t="shared" si="260"/>
        <v>2.2999999999999687E-2</v>
      </c>
      <c r="CC135" s="58">
        <f t="shared" si="261"/>
        <v>2.2999999999999687E-2</v>
      </c>
      <c r="CD135" s="95" t="b">
        <f t="shared" si="262"/>
        <v>0</v>
      </c>
      <c r="CE135" s="96" t="b">
        <f t="shared" si="263"/>
        <v>1</v>
      </c>
      <c r="CF135" t="b">
        <f t="shared" si="264"/>
        <v>1</v>
      </c>
      <c r="CG135" t="b">
        <f t="shared" si="265"/>
        <v>1</v>
      </c>
      <c r="CH135" s="84" t="b">
        <f t="shared" si="266"/>
        <v>1</v>
      </c>
      <c r="CI135">
        <f t="shared" si="267"/>
        <v>1.0189999999999999</v>
      </c>
      <c r="CJ135" t="b">
        <f t="shared" si="268"/>
        <v>1</v>
      </c>
      <c r="CK135" t="b">
        <f t="shared" si="269"/>
        <v>1</v>
      </c>
      <c r="CL135" s="84" t="b">
        <f t="shared" si="289"/>
        <v>1</v>
      </c>
      <c r="CM135">
        <f t="shared" si="270"/>
        <v>3.51</v>
      </c>
      <c r="CN135" t="b">
        <f t="shared" si="271"/>
        <v>1</v>
      </c>
      <c r="CO135" s="84">
        <f t="shared" si="272"/>
        <v>5.3019466417084944E-2</v>
      </c>
      <c r="CP135" t="b">
        <f t="shared" si="273"/>
        <v>1</v>
      </c>
      <c r="CQ135" s="96" t="b">
        <f t="shared" si="274"/>
        <v>1</v>
      </c>
      <c r="CR135" t="b">
        <f t="shared" si="275"/>
        <v>1</v>
      </c>
      <c r="CS135" t="b">
        <f t="shared" si="276"/>
        <v>1</v>
      </c>
      <c r="CT135" t="b">
        <f t="shared" si="277"/>
        <v>1</v>
      </c>
      <c r="CU135" t="b">
        <f t="shared" si="278"/>
        <v>1</v>
      </c>
      <c r="CV135" s="84" t="b">
        <f t="shared" si="279"/>
        <v>1</v>
      </c>
      <c r="CW135" t="b">
        <f t="shared" si="280"/>
        <v>0</v>
      </c>
      <c r="CX135" t="b">
        <f t="shared" si="281"/>
        <v>1</v>
      </c>
      <c r="CY135" t="b">
        <f t="shared" si="282"/>
        <v>1</v>
      </c>
      <c r="CZ135" t="b">
        <f t="shared" si="283"/>
        <v>1</v>
      </c>
      <c r="DA135" s="84">
        <f t="shared" si="284"/>
        <v>1</v>
      </c>
      <c r="DB135" t="b">
        <f t="shared" si="285"/>
        <v>0</v>
      </c>
    </row>
    <row r="136" spans="1:106">
      <c r="A136" s="9">
        <v>1081</v>
      </c>
      <c r="B136" s="3">
        <v>2</v>
      </c>
      <c r="C136" s="3" t="s">
        <v>1429</v>
      </c>
      <c r="D136" s="3" t="str">
        <f t="shared" si="232"/>
        <v>BM_1_35-1_dk_0097</v>
      </c>
      <c r="E136" s="3" t="str">
        <f t="shared" si="233"/>
        <v>0097</v>
      </c>
      <c r="F136" s="3">
        <v>124048.266</v>
      </c>
      <c r="G136" s="15">
        <v>413484.71899999998</v>
      </c>
      <c r="H136" s="35" t="str">
        <f t="shared" si="234"/>
        <v>ja</v>
      </c>
      <c r="I136" s="42">
        <v>0</v>
      </c>
      <c r="J136" s="20" t="s">
        <v>370</v>
      </c>
      <c r="K136" s="21">
        <v>10000</v>
      </c>
      <c r="L136" s="28">
        <f t="shared" si="286"/>
        <v>1</v>
      </c>
      <c r="M136" s="28">
        <f t="shared" si="287"/>
        <v>1</v>
      </c>
      <c r="N136" s="56">
        <f t="shared" si="235"/>
        <v>10000</v>
      </c>
      <c r="O136" s="33">
        <f t="shared" si="288"/>
        <v>103.83617655229678</v>
      </c>
      <c r="P136" s="37">
        <f t="shared" si="236"/>
        <v>96.10892250983629</v>
      </c>
      <c r="Q136" s="9" t="s">
        <v>12</v>
      </c>
      <c r="R136" s="55" t="s">
        <v>12</v>
      </c>
      <c r="S136" s="55">
        <v>3.254</v>
      </c>
      <c r="T136" s="55">
        <v>3.5150000000000001</v>
      </c>
      <c r="U136" s="55">
        <v>3.7570000000000001</v>
      </c>
      <c r="V136" s="3">
        <v>3.964</v>
      </c>
      <c r="W136" s="3">
        <v>4.2</v>
      </c>
      <c r="X136" s="3" t="s">
        <v>12</v>
      </c>
      <c r="Y136" s="3">
        <v>4.6509999999999998</v>
      </c>
      <c r="Z136" s="15" t="s">
        <v>12</v>
      </c>
      <c r="AA136" s="10">
        <f t="shared" si="237"/>
        <v>4.2</v>
      </c>
      <c r="AB136" s="9">
        <f t="shared" si="238"/>
        <v>0.44300000000000006</v>
      </c>
      <c r="AC136" s="10">
        <f t="shared" si="239"/>
        <v>0.45099999999999962</v>
      </c>
      <c r="AD136" s="9" t="s">
        <v>12</v>
      </c>
      <c r="AE136" s="55" t="s">
        <v>12</v>
      </c>
      <c r="AF136" s="55">
        <v>0.505</v>
      </c>
      <c r="AG136" s="55">
        <v>0.61299999999999999</v>
      </c>
      <c r="AH136" s="55">
        <v>0.71399999999999997</v>
      </c>
      <c r="AI136" s="3">
        <v>0.81599999999999995</v>
      </c>
      <c r="AJ136" s="3">
        <v>0.92700000000000005</v>
      </c>
      <c r="AK136" s="3" t="s">
        <v>12</v>
      </c>
      <c r="AL136" s="3">
        <v>1.111</v>
      </c>
      <c r="AM136" s="15" t="s">
        <v>12</v>
      </c>
      <c r="AN136" s="10">
        <f t="shared" si="240"/>
        <v>0.92700000000000005</v>
      </c>
      <c r="AO136" s="9">
        <f t="shared" si="241"/>
        <v>0.21300000000000008</v>
      </c>
      <c r="AP136" s="10">
        <f t="shared" si="242"/>
        <v>0.18399999999999994</v>
      </c>
      <c r="AQ136" s="9" t="s">
        <v>12</v>
      </c>
      <c r="AR136" s="55" t="s">
        <v>12</v>
      </c>
      <c r="AS136" s="55">
        <v>2.3319999999999999</v>
      </c>
      <c r="AT136" s="55">
        <v>2.6120000000000001</v>
      </c>
      <c r="AU136" s="55">
        <v>2.8180000000000001</v>
      </c>
      <c r="AV136" s="3">
        <v>3.028</v>
      </c>
      <c r="AW136" s="3">
        <v>3.23</v>
      </c>
      <c r="AX136" s="3" t="s">
        <v>12</v>
      </c>
      <c r="AY136" s="3">
        <v>3.4990000000000001</v>
      </c>
      <c r="AZ136" s="15" t="s">
        <v>12</v>
      </c>
      <c r="BA136" s="10">
        <f t="shared" si="243"/>
        <v>3.23</v>
      </c>
      <c r="BB136" s="9">
        <f t="shared" si="244"/>
        <v>0.41199999999999992</v>
      </c>
      <c r="BC136" s="10">
        <f t="shared" si="245"/>
        <v>0.26900000000000013</v>
      </c>
      <c r="BD136" s="9">
        <v>4.34</v>
      </c>
      <c r="BE136" s="3">
        <v>4.984</v>
      </c>
      <c r="BF136" s="15">
        <v>5.7530000000000001</v>
      </c>
      <c r="BG136" s="15">
        <f t="shared" si="246"/>
        <v>4.984</v>
      </c>
      <c r="BH136" s="9">
        <f t="shared" si="247"/>
        <v>0.64400000000000013</v>
      </c>
      <c r="BI136" s="10">
        <f t="shared" si="248"/>
        <v>0.76900000000000013</v>
      </c>
      <c r="BJ136" s="9">
        <v>4.3150000000000004</v>
      </c>
      <c r="BK136" s="3">
        <v>4.9720000000000004</v>
      </c>
      <c r="BL136" s="15">
        <v>5.7590000000000003</v>
      </c>
      <c r="BM136" s="15">
        <f t="shared" si="249"/>
        <v>4.9720000000000004</v>
      </c>
      <c r="BN136" s="9">
        <f t="shared" si="250"/>
        <v>0.65700000000000003</v>
      </c>
      <c r="BO136" s="10">
        <f t="shared" si="251"/>
        <v>0.78699999999999992</v>
      </c>
      <c r="BP136">
        <f t="shared" si="252"/>
        <v>0</v>
      </c>
      <c r="BQ136" s="93">
        <f t="shared" si="253"/>
        <v>1.4537246049661401</v>
      </c>
      <c r="BR136" s="93">
        <f t="shared" si="254"/>
        <v>1.4830699774266365</v>
      </c>
      <c r="BS136" s="93" t="str">
        <f>VLOOKUP(C136,'Koppeling locatie - aslocatie'!$A$2:$C$8139,2,FALSE)</f>
        <v>bema245</v>
      </c>
      <c r="BT136" s="93">
        <f>VLOOKUP($BS136,aslocaties_v01!$C$3:$AA$500,MATCH($K$3/10,aslocaties_v01!$C$2:$X$2),FALSE)</f>
        <v>3.72</v>
      </c>
      <c r="BU136" s="93">
        <f>VLOOKUP(BS136,aslocaties_v01!$C$3:$AA$500,MATCH($K$3,aslocaties_v01!$C$2:$X$2),FALSE)</f>
        <v>4.1609999999999996</v>
      </c>
      <c r="BV136" s="93">
        <f>VLOOKUP(BS136,aslocaties_v01!$C$3:$AA$500,MATCH($K$3*10,aslocaties_v01!$C$2:$Y$2),FALSE)</f>
        <v>4.6120000000000001</v>
      </c>
      <c r="BW136" s="93">
        <f t="shared" si="255"/>
        <v>0.44099999999999939</v>
      </c>
      <c r="BX136" s="93">
        <f t="shared" si="256"/>
        <v>0.45100000000000051</v>
      </c>
      <c r="BY136" s="94">
        <f t="shared" si="257"/>
        <v>4.5146726862317355E-3</v>
      </c>
      <c r="BZ136" s="94">
        <f t="shared" si="258"/>
        <v>1.9984014443252818E-15</v>
      </c>
      <c r="CA136" s="94">
        <f t="shared" si="259"/>
        <v>3.6999999999999922E-2</v>
      </c>
      <c r="CB136">
        <f t="shared" si="260"/>
        <v>3.900000000000059E-2</v>
      </c>
      <c r="CC136" s="58">
        <f t="shared" si="261"/>
        <v>3.8999999999999702E-2</v>
      </c>
      <c r="CD136" s="95" t="b">
        <f t="shared" si="262"/>
        <v>0</v>
      </c>
      <c r="CE136" s="96" t="b">
        <f t="shared" si="263"/>
        <v>1</v>
      </c>
      <c r="CF136" t="b">
        <f t="shared" si="264"/>
        <v>1</v>
      </c>
      <c r="CG136" t="b">
        <f t="shared" si="265"/>
        <v>1</v>
      </c>
      <c r="CH136" s="84" t="b">
        <f t="shared" si="266"/>
        <v>1</v>
      </c>
      <c r="CI136">
        <f t="shared" si="267"/>
        <v>0.92700000000000005</v>
      </c>
      <c r="CJ136" t="b">
        <f t="shared" si="268"/>
        <v>1</v>
      </c>
      <c r="CK136" t="b">
        <f t="shared" si="269"/>
        <v>1</v>
      </c>
      <c r="CL136" s="84" t="b">
        <f t="shared" si="289"/>
        <v>1</v>
      </c>
      <c r="CM136">
        <f t="shared" si="270"/>
        <v>3.23</v>
      </c>
      <c r="CN136" t="b">
        <f t="shared" si="271"/>
        <v>1</v>
      </c>
      <c r="CO136" s="84">
        <f t="shared" si="272"/>
        <v>5.6957391447322335E-2</v>
      </c>
      <c r="CP136" t="b">
        <f t="shared" si="273"/>
        <v>1</v>
      </c>
      <c r="CQ136" s="96" t="b">
        <f t="shared" si="274"/>
        <v>1</v>
      </c>
      <c r="CR136" t="b">
        <f t="shared" si="275"/>
        <v>0</v>
      </c>
      <c r="CS136" t="b">
        <f t="shared" si="276"/>
        <v>1</v>
      </c>
      <c r="CT136" t="b">
        <f t="shared" si="277"/>
        <v>1</v>
      </c>
      <c r="CU136" t="b">
        <f t="shared" si="278"/>
        <v>1</v>
      </c>
      <c r="CV136" s="84" t="b">
        <f t="shared" si="279"/>
        <v>1</v>
      </c>
      <c r="CW136" t="b">
        <f t="shared" si="280"/>
        <v>1</v>
      </c>
      <c r="CX136" t="b">
        <f t="shared" si="281"/>
        <v>1</v>
      </c>
      <c r="CY136" t="b">
        <f t="shared" si="282"/>
        <v>1</v>
      </c>
      <c r="CZ136" t="b">
        <f t="shared" si="283"/>
        <v>1</v>
      </c>
      <c r="DA136" s="84">
        <f t="shared" si="284"/>
        <v>1</v>
      </c>
      <c r="DB136" t="b">
        <f t="shared" si="285"/>
        <v>0</v>
      </c>
    </row>
    <row r="137" spans="1:106">
      <c r="A137" s="9">
        <v>1082</v>
      </c>
      <c r="B137" s="3">
        <v>2</v>
      </c>
      <c r="C137" s="3" t="s">
        <v>1430</v>
      </c>
      <c r="D137" s="3" t="str">
        <f t="shared" si="232"/>
        <v>BM_1_35-1_dk_0098</v>
      </c>
      <c r="E137" s="3" t="str">
        <f t="shared" si="233"/>
        <v>0098</v>
      </c>
      <c r="F137" s="3">
        <v>123952.211</v>
      </c>
      <c r="G137" s="15">
        <v>413487.93800000002</v>
      </c>
      <c r="H137" s="35" t="str">
        <f t="shared" si="234"/>
        <v>ja</v>
      </c>
      <c r="I137" s="42">
        <v>7</v>
      </c>
      <c r="J137" s="71" t="s">
        <v>370</v>
      </c>
      <c r="K137" s="73">
        <v>10000</v>
      </c>
      <c r="L137" s="28">
        <f t="shared" si="286"/>
        <v>1</v>
      </c>
      <c r="M137" s="28">
        <f t="shared" si="287"/>
        <v>1</v>
      </c>
      <c r="N137" s="56">
        <f t="shared" si="235"/>
        <v>10000</v>
      </c>
      <c r="O137" s="33">
        <f t="shared" si="288"/>
        <v>96.10892250983629</v>
      </c>
      <c r="P137" s="37">
        <f t="shared" si="236"/>
        <v>92.802513112523144</v>
      </c>
      <c r="Q137" s="9" t="s">
        <v>12</v>
      </c>
      <c r="R137" s="55" t="s">
        <v>12</v>
      </c>
      <c r="S137" s="55">
        <v>3.254</v>
      </c>
      <c r="T137" s="55">
        <v>3.5150000000000001</v>
      </c>
      <c r="U137" s="55">
        <v>3.7570000000000001</v>
      </c>
      <c r="V137" s="3">
        <v>3.964</v>
      </c>
      <c r="W137" s="3">
        <v>4.1989999999999998</v>
      </c>
      <c r="X137" s="3" t="s">
        <v>12</v>
      </c>
      <c r="Y137" s="3">
        <v>4.6500000000000004</v>
      </c>
      <c r="Z137" s="15" t="s">
        <v>12</v>
      </c>
      <c r="AA137" s="10">
        <f t="shared" si="237"/>
        <v>4.1989999999999998</v>
      </c>
      <c r="AB137" s="9">
        <f t="shared" si="238"/>
        <v>0.44199999999999973</v>
      </c>
      <c r="AC137" s="10">
        <f t="shared" si="239"/>
        <v>0.45100000000000051</v>
      </c>
      <c r="AD137" s="9" t="s">
        <v>12</v>
      </c>
      <c r="AE137" s="55" t="s">
        <v>12</v>
      </c>
      <c r="AF137" s="55">
        <v>0.501</v>
      </c>
      <c r="AG137" s="55">
        <v>0.60599999999999998</v>
      </c>
      <c r="AH137" s="55">
        <v>0.70499999999999996</v>
      </c>
      <c r="AI137" s="3">
        <v>0.81100000000000005</v>
      </c>
      <c r="AJ137" s="3">
        <v>0.92200000000000004</v>
      </c>
      <c r="AK137" s="3" t="s">
        <v>12</v>
      </c>
      <c r="AL137" s="3">
        <v>1.1040000000000001</v>
      </c>
      <c r="AM137" s="15" t="s">
        <v>12</v>
      </c>
      <c r="AN137" s="10">
        <f t="shared" si="240"/>
        <v>0.92200000000000004</v>
      </c>
      <c r="AO137" s="9">
        <f t="shared" si="241"/>
        <v>0.21700000000000008</v>
      </c>
      <c r="AP137" s="10">
        <f t="shared" si="242"/>
        <v>0.18200000000000005</v>
      </c>
      <c r="AQ137" s="9" t="s">
        <v>12</v>
      </c>
      <c r="AR137" s="55" t="s">
        <v>12</v>
      </c>
      <c r="AS137" s="55">
        <v>2.3159999999999998</v>
      </c>
      <c r="AT137" s="55">
        <v>2.5950000000000002</v>
      </c>
      <c r="AU137" s="55">
        <v>2.7949999999999999</v>
      </c>
      <c r="AV137" s="3">
        <v>3.0070000000000001</v>
      </c>
      <c r="AW137" s="3">
        <v>3.21</v>
      </c>
      <c r="AX137" s="3" t="s">
        <v>12</v>
      </c>
      <c r="AY137" s="3">
        <v>3.4750000000000001</v>
      </c>
      <c r="AZ137" s="15" t="s">
        <v>12</v>
      </c>
      <c r="BA137" s="10">
        <f t="shared" si="243"/>
        <v>3.21</v>
      </c>
      <c r="BB137" s="9">
        <f t="shared" si="244"/>
        <v>0.41500000000000004</v>
      </c>
      <c r="BC137" s="10">
        <f t="shared" si="245"/>
        <v>0.26500000000000012</v>
      </c>
      <c r="BD137" s="9">
        <v>4.3</v>
      </c>
      <c r="BE137" s="3">
        <v>4.9269999999999996</v>
      </c>
      <c r="BF137" s="15">
        <v>5.6680000000000001</v>
      </c>
      <c r="BG137" s="15">
        <f t="shared" si="246"/>
        <v>4.9269999999999996</v>
      </c>
      <c r="BH137" s="9">
        <f t="shared" si="247"/>
        <v>0.62699999999999978</v>
      </c>
      <c r="BI137" s="10">
        <f t="shared" si="248"/>
        <v>0.74100000000000055</v>
      </c>
      <c r="BJ137" s="9">
        <v>4.2759999999999998</v>
      </c>
      <c r="BK137" s="3">
        <v>4.91</v>
      </c>
      <c r="BL137" s="15">
        <v>5.665</v>
      </c>
      <c r="BM137" s="15">
        <f t="shared" si="249"/>
        <v>4.91</v>
      </c>
      <c r="BN137" s="9">
        <f t="shared" si="250"/>
        <v>0.63400000000000034</v>
      </c>
      <c r="BO137" s="10">
        <f t="shared" si="251"/>
        <v>0.75499999999999989</v>
      </c>
      <c r="BP137">
        <f t="shared" si="252"/>
        <v>0</v>
      </c>
      <c r="BQ137" s="93">
        <f t="shared" si="253"/>
        <v>1.4185520361990953</v>
      </c>
      <c r="BR137" s="93">
        <f t="shared" si="254"/>
        <v>1.4343891402714948</v>
      </c>
      <c r="BS137" s="93" t="str">
        <f>VLOOKUP(C137,'Koppeling locatie - aslocatie'!$A$2:$C$8139,2,FALSE)</f>
        <v>bema245</v>
      </c>
      <c r="BT137" s="93">
        <f>VLOOKUP($BS137,aslocaties_v01!$C$3:$AA$500,MATCH($K$3/10,aslocaties_v01!$C$2:$X$2),FALSE)</f>
        <v>3.72</v>
      </c>
      <c r="BU137" s="93">
        <f>VLOOKUP(BS137,aslocaties_v01!$C$3:$AA$500,MATCH($K$3,aslocaties_v01!$C$2:$X$2),FALSE)</f>
        <v>4.1609999999999996</v>
      </c>
      <c r="BV137" s="93">
        <f>VLOOKUP(BS137,aslocaties_v01!$C$3:$AA$500,MATCH($K$3*10,aslocaties_v01!$C$2:$Y$2),FALSE)</f>
        <v>4.6120000000000001</v>
      </c>
      <c r="BW137" s="93">
        <f t="shared" si="255"/>
        <v>0.44099999999999939</v>
      </c>
      <c r="BX137" s="93">
        <f t="shared" si="256"/>
        <v>0.45100000000000051</v>
      </c>
      <c r="BY137" s="94">
        <f t="shared" si="257"/>
        <v>2.2624434389147963E-3</v>
      </c>
      <c r="BZ137" s="94">
        <f t="shared" si="258"/>
        <v>0</v>
      </c>
      <c r="CA137" s="94">
        <f t="shared" si="259"/>
        <v>3.6999999999999922E-2</v>
      </c>
      <c r="CB137">
        <f t="shared" si="260"/>
        <v>3.8000000000000256E-2</v>
      </c>
      <c r="CC137" s="58">
        <f t="shared" si="261"/>
        <v>3.8000000000000256E-2</v>
      </c>
      <c r="CD137" s="95" t="b">
        <f t="shared" si="262"/>
        <v>0</v>
      </c>
      <c r="CE137" s="96" t="b">
        <f t="shared" si="263"/>
        <v>1</v>
      </c>
      <c r="CF137" t="b">
        <f t="shared" si="264"/>
        <v>1</v>
      </c>
      <c r="CG137" t="b">
        <f t="shared" si="265"/>
        <v>1</v>
      </c>
      <c r="CH137" s="84" t="b">
        <f t="shared" si="266"/>
        <v>1</v>
      </c>
      <c r="CI137">
        <f t="shared" si="267"/>
        <v>0.92200000000000004</v>
      </c>
      <c r="CJ137" t="b">
        <f t="shared" si="268"/>
        <v>1</v>
      </c>
      <c r="CK137" t="b">
        <f t="shared" si="269"/>
        <v>1</v>
      </c>
      <c r="CL137" s="84" t="b">
        <f t="shared" si="289"/>
        <v>1</v>
      </c>
      <c r="CM137">
        <f t="shared" si="270"/>
        <v>3.21</v>
      </c>
      <c r="CN137" t="b">
        <f t="shared" si="271"/>
        <v>1</v>
      </c>
      <c r="CO137" s="84">
        <f t="shared" si="272"/>
        <v>5.7358298252699509E-2</v>
      </c>
      <c r="CP137" t="b">
        <f t="shared" si="273"/>
        <v>1</v>
      </c>
      <c r="CQ137" s="96" t="b">
        <f t="shared" si="274"/>
        <v>1</v>
      </c>
      <c r="CR137" t="b">
        <f t="shared" si="275"/>
        <v>1</v>
      </c>
      <c r="CS137" t="b">
        <f t="shared" si="276"/>
        <v>1</v>
      </c>
      <c r="CT137" t="b">
        <f t="shared" si="277"/>
        <v>1</v>
      </c>
      <c r="CU137" t="b">
        <f t="shared" si="278"/>
        <v>1</v>
      </c>
      <c r="CV137" s="84" t="b">
        <f t="shared" si="279"/>
        <v>1</v>
      </c>
      <c r="CW137" t="b">
        <f t="shared" si="280"/>
        <v>1</v>
      </c>
      <c r="CX137" t="b">
        <f t="shared" si="281"/>
        <v>1</v>
      </c>
      <c r="CY137" t="b">
        <f t="shared" si="282"/>
        <v>1</v>
      </c>
      <c r="CZ137" t="b">
        <f t="shared" si="283"/>
        <v>1</v>
      </c>
      <c r="DA137" s="84">
        <f t="shared" si="284"/>
        <v>0</v>
      </c>
      <c r="DB137" t="b">
        <f t="shared" si="285"/>
        <v>0</v>
      </c>
    </row>
    <row r="138" spans="1:106">
      <c r="A138" s="58">
        <v>1083</v>
      </c>
      <c r="B138" s="58">
        <v>2</v>
      </c>
      <c r="C138" s="58" t="s">
        <v>1431</v>
      </c>
      <c r="D138" s="3" t="str">
        <f t="shared" si="232"/>
        <v>BM_1_35-1_dk_0099</v>
      </c>
      <c r="E138" s="3" t="str">
        <f t="shared" si="233"/>
        <v>0099</v>
      </c>
      <c r="F138" s="58">
        <v>123859.45299999999</v>
      </c>
      <c r="G138" s="58">
        <v>413490.81199999998</v>
      </c>
      <c r="H138" s="35" t="str">
        <f t="shared" si="234"/>
        <v>ja</v>
      </c>
      <c r="I138" s="58">
        <v>13</v>
      </c>
      <c r="J138" s="58" t="s">
        <v>370</v>
      </c>
      <c r="K138" s="58">
        <v>10000</v>
      </c>
      <c r="L138" s="28">
        <f t="shared" si="286"/>
        <v>1</v>
      </c>
      <c r="M138" s="28">
        <f t="shared" si="287"/>
        <v>1</v>
      </c>
      <c r="N138" s="56">
        <f t="shared" si="235"/>
        <v>10000</v>
      </c>
      <c r="O138" s="33">
        <f t="shared" si="288"/>
        <v>92.802513112523144</v>
      </c>
      <c r="P138" s="37" t="s">
        <v>12</v>
      </c>
      <c r="Q138" s="58" t="s">
        <v>12</v>
      </c>
      <c r="R138" s="58" t="s">
        <v>12</v>
      </c>
      <c r="S138" s="58">
        <v>3.2530000000000001</v>
      </c>
      <c r="T138" s="58">
        <v>3.5139999999999998</v>
      </c>
      <c r="U138" s="58">
        <v>3.7559999999999998</v>
      </c>
      <c r="V138" s="58">
        <v>3.9630000000000001</v>
      </c>
      <c r="W138" s="58">
        <v>4.1980000000000004</v>
      </c>
      <c r="X138" s="58" t="s">
        <v>12</v>
      </c>
      <c r="Y138" s="58">
        <v>4.649</v>
      </c>
      <c r="Z138" s="58" t="s">
        <v>12</v>
      </c>
      <c r="AA138" s="10">
        <f t="shared" si="237"/>
        <v>4.1980000000000004</v>
      </c>
      <c r="AB138" s="9">
        <f t="shared" si="238"/>
        <v>0.44200000000000061</v>
      </c>
      <c r="AC138" s="58"/>
      <c r="AD138" s="58" t="s">
        <v>12</v>
      </c>
      <c r="AE138" s="58" t="s">
        <v>12</v>
      </c>
      <c r="AF138" s="58">
        <v>0.49199999999999999</v>
      </c>
      <c r="AG138" s="58">
        <v>0.59699999999999998</v>
      </c>
      <c r="AH138" s="58">
        <v>0.70099999999999996</v>
      </c>
      <c r="AI138" s="58">
        <v>0.80900000000000005</v>
      </c>
      <c r="AJ138" s="58">
        <v>0.91800000000000004</v>
      </c>
      <c r="AK138" s="58" t="s">
        <v>12</v>
      </c>
      <c r="AL138" s="58">
        <v>1.099</v>
      </c>
      <c r="AM138" s="58" t="s">
        <v>12</v>
      </c>
      <c r="AN138" s="10">
        <f t="shared" si="240"/>
        <v>0.91800000000000004</v>
      </c>
      <c r="AO138" s="9">
        <f t="shared" si="241"/>
        <v>0.21700000000000008</v>
      </c>
      <c r="AP138" s="10">
        <f t="shared" si="242"/>
        <v>0.18099999999999994</v>
      </c>
      <c r="AQ138" s="58" t="s">
        <v>12</v>
      </c>
      <c r="AR138" s="58" t="s">
        <v>12</v>
      </c>
      <c r="AS138" s="58">
        <v>2.2989999999999999</v>
      </c>
      <c r="AT138" s="58">
        <v>2.57</v>
      </c>
      <c r="AU138" s="58">
        <v>2.7810000000000001</v>
      </c>
      <c r="AV138" s="58">
        <v>3</v>
      </c>
      <c r="AW138" s="58">
        <v>3.1989999999999998</v>
      </c>
      <c r="AX138" s="58" t="s">
        <v>12</v>
      </c>
      <c r="AY138" s="58">
        <v>3.464</v>
      </c>
      <c r="AZ138" s="58" t="s">
        <v>12</v>
      </c>
      <c r="BA138" s="10">
        <f t="shared" si="243"/>
        <v>3.1989999999999998</v>
      </c>
      <c r="BB138" s="9">
        <f t="shared" si="244"/>
        <v>0.41799999999999971</v>
      </c>
      <c r="BC138" s="10">
        <f t="shared" si="245"/>
        <v>0.26500000000000012</v>
      </c>
      <c r="BD138" s="58">
        <v>4.2699999999999996</v>
      </c>
      <c r="BE138" s="58">
        <v>4.8840000000000003</v>
      </c>
      <c r="BF138" s="58">
        <v>5.6059999999999999</v>
      </c>
      <c r="BG138" s="15">
        <f t="shared" si="246"/>
        <v>4.8840000000000003</v>
      </c>
      <c r="BH138" s="9">
        <f t="shared" si="247"/>
        <v>0.61400000000000077</v>
      </c>
      <c r="BI138" s="10">
        <f t="shared" si="248"/>
        <v>0.72199999999999953</v>
      </c>
      <c r="BJ138" s="58">
        <v>4.2450000000000001</v>
      </c>
      <c r="BK138" s="58">
        <v>4.8609999999999998</v>
      </c>
      <c r="BL138" s="58">
        <v>5.5880000000000001</v>
      </c>
      <c r="BM138" s="15">
        <f t="shared" si="249"/>
        <v>4.8609999999999998</v>
      </c>
      <c r="BN138" s="9">
        <f t="shared" si="250"/>
        <v>0.61599999999999966</v>
      </c>
      <c r="BO138" s="10">
        <f t="shared" si="251"/>
        <v>0.72700000000000031</v>
      </c>
      <c r="BP138">
        <f t="shared" si="252"/>
        <v>0</v>
      </c>
      <c r="BQ138" s="93">
        <f t="shared" si="253"/>
        <v>1.3891402714932124</v>
      </c>
      <c r="BR138" s="93">
        <f t="shared" si="254"/>
        <v>1.393665158371038</v>
      </c>
      <c r="BS138" s="93" t="str">
        <f>VLOOKUP(C138,'Koppeling locatie - aslocatie'!$A$2:$C$8139,2,FALSE)</f>
        <v>bema245</v>
      </c>
      <c r="BT138" s="93">
        <f>VLOOKUP($BS138,aslocaties_v01!$C$3:$AA$500,MATCH($K$3/10,aslocaties_v01!$C$2:$X$2),FALSE)</f>
        <v>3.72</v>
      </c>
      <c r="BU138" s="93">
        <f>VLOOKUP(BS138,aslocaties_v01!$C$3:$AA$500,MATCH($K$3,aslocaties_v01!$C$2:$X$2),FALSE)</f>
        <v>4.1609999999999996</v>
      </c>
      <c r="BV138" s="93">
        <f>VLOOKUP(BS138,aslocaties_v01!$C$3:$AA$500,MATCH($K$3*10,aslocaties_v01!$C$2:$Y$2),FALSE)</f>
        <v>4.6120000000000001</v>
      </c>
      <c r="BW138" s="93">
        <f t="shared" si="255"/>
        <v>0.44099999999999939</v>
      </c>
      <c r="BX138" s="93">
        <f t="shared" si="256"/>
        <v>0.45100000000000051</v>
      </c>
      <c r="BY138" s="94">
        <f t="shared" si="257"/>
        <v>2.2624434389167947E-3</v>
      </c>
      <c r="BZ138" s="94">
        <f t="shared" si="258"/>
        <v>999</v>
      </c>
      <c r="CA138" s="94">
        <f t="shared" si="259"/>
        <v>3.5999999999999588E-2</v>
      </c>
      <c r="CB138">
        <f t="shared" si="260"/>
        <v>3.700000000000081E-2</v>
      </c>
      <c r="CC138" s="58">
        <f t="shared" si="261"/>
        <v>3.6999999999999922E-2</v>
      </c>
      <c r="CD138" s="95" t="b">
        <f t="shared" si="262"/>
        <v>1</v>
      </c>
      <c r="CE138" s="96" t="b">
        <f t="shared" si="263"/>
        <v>1</v>
      </c>
      <c r="CF138" t="b">
        <f t="shared" si="264"/>
        <v>1</v>
      </c>
      <c r="CG138" t="b">
        <f t="shared" si="265"/>
        <v>1</v>
      </c>
      <c r="CH138" s="84" t="b">
        <f t="shared" si="266"/>
        <v>1</v>
      </c>
      <c r="CI138">
        <f t="shared" si="267"/>
        <v>0.91800000000000004</v>
      </c>
      <c r="CJ138" t="b">
        <f t="shared" si="268"/>
        <v>1</v>
      </c>
      <c r="CK138" t="b">
        <f t="shared" si="269"/>
        <v>1</v>
      </c>
      <c r="CL138" s="84" t="b">
        <f t="shared" si="289"/>
        <v>1</v>
      </c>
      <c r="CM138">
        <f t="shared" si="270"/>
        <v>3.1989999999999998</v>
      </c>
      <c r="CN138" t="b">
        <f t="shared" si="271"/>
        <v>1</v>
      </c>
      <c r="CO138" s="84">
        <f t="shared" si="272"/>
        <v>5.7502880800369152E-2</v>
      </c>
      <c r="CP138" t="b">
        <f t="shared" si="273"/>
        <v>1</v>
      </c>
      <c r="CQ138" s="96" t="b">
        <f t="shared" si="274"/>
        <v>1</v>
      </c>
      <c r="CR138" t="b">
        <f t="shared" si="275"/>
        <v>1</v>
      </c>
      <c r="CS138" t="b">
        <f t="shared" si="276"/>
        <v>1</v>
      </c>
      <c r="CT138" t="b">
        <f t="shared" si="277"/>
        <v>1</v>
      </c>
      <c r="CU138" t="b">
        <f t="shared" si="278"/>
        <v>1</v>
      </c>
      <c r="CV138" s="84" t="str">
        <f t="shared" si="279"/>
        <v>-</v>
      </c>
      <c r="CW138" t="str">
        <f t="shared" si="280"/>
        <v>-</v>
      </c>
      <c r="CX138" t="str">
        <f t="shared" si="281"/>
        <v>-</v>
      </c>
      <c r="CY138" t="str">
        <f t="shared" si="282"/>
        <v>-</v>
      </c>
      <c r="CZ138" t="str">
        <f t="shared" si="283"/>
        <v>-</v>
      </c>
      <c r="DA138" s="84">
        <f t="shared" si="284"/>
        <v>0</v>
      </c>
      <c r="DB138" t="b">
        <f t="shared" si="285"/>
        <v>0</v>
      </c>
    </row>
  </sheetData>
  <sortState xmlns:xlrd2="http://schemas.microsoft.com/office/spreadsheetml/2017/richdata2" ref="A3:DB138">
    <sortCondition ref="D3"/>
  </sortState>
  <mergeCells count="2">
    <mergeCell ref="A1:G1"/>
    <mergeCell ref="DB1:DB2"/>
  </mergeCells>
  <conditionalFormatting sqref="O3:P138">
    <cfRule type="cellIs" dxfId="54" priority="684" stopIfTrue="1" operator="equal">
      <formula>"-"</formula>
    </cfRule>
    <cfRule type="cellIs" dxfId="53" priority="685" stopIfTrue="1" operator="greaterThan">
      <formula>300</formula>
    </cfRule>
    <cfRule type="cellIs" dxfId="52" priority="686" stopIfTrue="1" operator="greaterThanOrEqual">
      <formula>125</formula>
    </cfRule>
  </conditionalFormatting>
  <conditionalFormatting sqref="H3:I137 H138">
    <cfRule type="cellIs" dxfId="51" priority="682" operator="equal">
      <formula>"nee"</formula>
    </cfRule>
    <cfRule type="cellIs" dxfId="50" priority="683"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Q74:BS74 BQ76:BS76 BQ78:BS78 BQ80:BS80 BQ82:BS82 BQ84:BS84 BQ86:BS86 BQ88:BS88 BQ90:BS90 BQ92:BS92 BQ94:BS94 BQ96:BS96 BQ98:BS98 BQ100:BS100 BQ102:BS102 BQ104:BS104 BQ106:BS106 BQ108:BS108 BQ110:BS110 BQ112:BS112 BQ114:BS114 BQ116:BS116 BQ118:BS118 BQ120:BS120 BQ122:BS122 BQ124:BS124 BQ126:BS126 BQ128:BS128 BQ130:BS130 BQ132:BS132 BQ134:BS134 BQ136:BS136 BS7 BS9 BS11 BS13 BS15 BS17 BS19 BS21 BS23 BS25 BS27 BS29 BS31 BS33 BS35 BS37 BS39 BS41 BS43 BS45 BS47 BS49 BS51 BS53 BS55 BS57 BS59 BS61 BS63 BS65 BS67 BS69 BS71 BS73 BS75 BS77 BS79 BS81 BS83 BS85 BS87 BS89 BS91 BS93 BS95 BS97 BS99 BS101 BS103 BS105 BS107 BS109 BS111 BS113 BS115 BS117 BS119 BS121 BS123 BS125 BS127 BS129 BS131 BS133 BS135 BS137:BS138">
    <cfRule type="iconSet" priority="6">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BY74:BZ74 BY76:BZ76 BY78:BZ78 BY80:BZ80 BY82:BZ82 BY84:BZ84 BY86:BZ86 BY88:BZ88 BY90:BZ90 BY92:BZ92 BY94:BZ94 BY96:BZ96 BY98:BZ98 BY100:BZ100 BY102:BZ102 BY104:BZ104 BY106:BZ106 BY108:BZ108 BY110:BZ110 BY112:BZ112 BY114:BZ114 BY116:BZ116 BY118:BZ118 BY120:BZ120 BY122:BZ122 BY124:BZ124 BY126:BZ126 BY128:BZ128 BY130:BZ130 BY132:BZ132 BY134:BZ134 BY136:BZ136">
    <cfRule type="iconSet" priority="5">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A74:CD74 CA76:CD76 CA78:CD78 CA80:CD80 CA82:CD82 CA84:CD84 CA86:CD86 CA88:CD88 CA90:CD90 CA92:CD92 CA94:CD94 CA96:CD96 CA98:CD98 CA100:CD100 CA102:CD102 CA104:CD104 CA106:CD106 CA108:CD108 CA110:CD110 CA112:CD112 CA114:CD114 CA116:CD116 CA118:CD118 CA120:CD120 CA122:CD122 CA124:CD124 CA126:CD126 CA128:CD128 CA130:CD130 CA132:CD132 CA134:CD134 CA136:CD136">
    <cfRule type="iconSet" priority="4">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BQ75:BS75 BQ77:BS77 BQ79:BS79 BQ81:BS81 BQ83:BS83 BQ85:BS85 BQ87:BS87 BQ89:BS89 BQ91:BS91 BQ93:BS93 BQ95:BS95 BQ97:BS97 BQ99:BS99 BQ101:BS101 BQ103:BS103 BQ105:BS105 BQ107:BS107 BQ109:BS109 BQ111:BS111 BQ113:BS113 BQ115:BS115 BQ117:BS117 BQ119:BS119 BQ121:BS121 BQ123:BS123 BQ125:BS125 BQ127:BS127 BQ129:BS129 BQ131:BS131 BQ133:BS133 BQ135:BS135 BQ137:BS138">
    <cfRule type="iconSet" priority="3">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BY75:BZ75 BY77:BZ77 BY79:BZ79 BY81:BZ81 BY83:BZ83 BY85:BZ85 BY87:BZ87 BY89:BZ89 BY91:BZ91 BY93:BZ93 BY95:BZ95 BY97:BZ97 BY99:BZ99 BY101:BZ101 BY103:BZ103 BY105:BZ105 BY107:BZ107 BY109:BZ109 BY111:BZ111 BY113:BZ113 BY115:BZ115 BY117:BZ117 BY119:BZ119 BY121:BZ121 BY123:BZ123 BY125:BZ125 BY127:BZ127 BY129:BZ129 BY131:BZ131 BY133:BZ133 BY135:BZ135 BY137:BZ138">
    <cfRule type="iconSet" priority="2">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A75:CD75 CA77:CD77 CA79:CD79 CA81:CD81 CA83:CD83 CA85:CD85 CA87:CD87 CA89:CD89 CA91:CD91 CA93:CD93 CA95:CD95 CA97:CD97 CA99:CD99 CA101:CD101 CA103:CD103 CA105:CD105 CA107:CD107 CA109:CD109 CA111:CD111 CA113:CD113 CA115:CD115 CA117:CD117 CA119:CD119 CA121:CD121 CA123:CD123 CA125:CD125 CA127:CD127 CA129:CD129 CA131:CD131 CA133:CD133 CA135:CD135 CA137:CD138">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DB39"/>
  <sheetViews>
    <sheetView topLeftCell="BZ1" workbookViewId="0">
      <selection activeCell="CS30" sqref="CS30"/>
    </sheetView>
  </sheetViews>
  <sheetFormatPr defaultRowHeight="12.75"/>
  <cols>
    <col min="3" max="3" width="19.7109375"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2E-3</v>
      </c>
      <c r="CT1" s="60">
        <v>2E-3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329</v>
      </c>
      <c r="B3" s="7">
        <v>2</v>
      </c>
      <c r="C3" s="7" t="s">
        <v>1432</v>
      </c>
      <c r="D3" s="7" t="str">
        <f t="shared" ref="D3:D39" si="0">IF(ISERROR(FIND("_",C3)),C3,LEFT(C3,LEN(C3)-LEN(RIGHT(C3,LEN(C3)-FIND("~",SUBSTITUTE(C3,"_","~",LEN(C3)-LEN(SUBSTITUTE(C3,"_",""))))))) &amp; TEXT(INT(RIGHT(C3,LEN(C3)-FIND("~",SUBSTITUTE(C3,"_","~",LEN(C3)-LEN(SUBSTITUTE(C3,"_","")))))), "0000") )</f>
        <v>AM_1_35-2_dk_0010</v>
      </c>
      <c r="E3" s="7" t="str">
        <f t="shared" ref="E3:E39" si="1">TEXT(INT(RIGHT(C3,LEN(C3)-FIND("~",SUBSTITUTE(C3,"_","~",LEN(C3)-LEN(SUBSTITUTE(C3,"_","")))))), "0000")</f>
        <v>0010</v>
      </c>
      <c r="F3" s="7">
        <v>119750.57799999999</v>
      </c>
      <c r="G3" s="14">
        <v>414486.875</v>
      </c>
      <c r="H3" s="34" t="str">
        <f t="shared" ref="H3:H39" si="2">IF(COUNTIF(C:C, "="&amp;C3)=1,"ja", "nee")</f>
        <v>ja</v>
      </c>
      <c r="I3" s="41">
        <v>355</v>
      </c>
      <c r="J3" s="72" t="s">
        <v>2268</v>
      </c>
      <c r="K3" s="98">
        <v>10000</v>
      </c>
      <c r="L3" s="45">
        <v>1</v>
      </c>
      <c r="M3" s="49">
        <v>1</v>
      </c>
      <c r="N3" s="46">
        <f t="shared" ref="N3:N39" si="3">INT(K3/L3*M3)</f>
        <v>10000</v>
      </c>
      <c r="O3" s="32" t="s">
        <v>12</v>
      </c>
      <c r="P3" s="37">
        <f t="shared" ref="P3:P38" si="4">SQRT((F3-F4)^2+(G3-G4)^2)</f>
        <v>112.92550976638296</v>
      </c>
      <c r="Q3" s="6" t="s">
        <v>12</v>
      </c>
      <c r="R3" s="54" t="s">
        <v>12</v>
      </c>
      <c r="S3" s="54">
        <v>2.87</v>
      </c>
      <c r="T3" s="54">
        <v>3.0670000000000002</v>
      </c>
      <c r="U3" s="54">
        <v>3.2639999999999998</v>
      </c>
      <c r="V3" s="7">
        <v>3.444</v>
      </c>
      <c r="W3" s="7">
        <v>3.6520000000000001</v>
      </c>
      <c r="X3" s="7" t="s">
        <v>12</v>
      </c>
      <c r="Y3" s="7">
        <v>4.0720000000000001</v>
      </c>
      <c r="Z3" s="14" t="s">
        <v>12</v>
      </c>
      <c r="AA3" s="8">
        <f t="shared" ref="AA3:AA39" si="5">LOOKUP($K3,$Q$2:$Z$2,Q3:Z3)</f>
        <v>3.6520000000000001</v>
      </c>
      <c r="AB3" s="6">
        <f t="shared" ref="AB3:AB39" si="6">LOOKUP($K3,$Q$2:$Z$2,Q3:Z3)-LOOKUP(0.1*$K3,$Q$2:$Z$2,Q3:Z3)</f>
        <v>0.38800000000000034</v>
      </c>
      <c r="AC3" s="8">
        <f t="shared" ref="AC3:AC39" si="7">LOOKUP(10*$K3,$Q$2:$Z$2,Q3:Z3)-LOOKUP($K3,$Q$2:$Z$2,Q3:Z3)</f>
        <v>0.41999999999999993</v>
      </c>
      <c r="AD3" s="6" t="s">
        <v>12</v>
      </c>
      <c r="AE3" s="54" t="s">
        <v>12</v>
      </c>
      <c r="AF3" s="54">
        <v>0.94599999999999995</v>
      </c>
      <c r="AG3" s="54">
        <v>1.016</v>
      </c>
      <c r="AH3" s="54">
        <v>1.085</v>
      </c>
      <c r="AI3" s="7">
        <v>1.1579999999999999</v>
      </c>
      <c r="AJ3" s="7">
        <v>1.2450000000000001</v>
      </c>
      <c r="AK3" s="7" t="s">
        <v>12</v>
      </c>
      <c r="AL3" s="7">
        <v>1.4259999999999999</v>
      </c>
      <c r="AM3" s="14" t="s">
        <v>12</v>
      </c>
      <c r="AN3" s="8">
        <f t="shared" ref="AN3:AN39" si="8">LOOKUP($K3,$Q$2:$Z$2,AD3:AM3)</f>
        <v>1.2450000000000001</v>
      </c>
      <c r="AO3" s="6">
        <f t="shared" ref="AO3:AO39" si="9">LOOKUP($K3,$Q$2:$Z$2,AD3:AM3)-LOOKUP(0.1*$K3,$Q$2:$Z$2,AD3:AM3)</f>
        <v>0.16000000000000014</v>
      </c>
      <c r="AP3" s="8">
        <f t="shared" ref="AP3:AP39" si="10">LOOKUP(10*$K3,$Q$2:$Z$2,AD3:AM3)-LOOKUP($K3,$Q$2:$Z$2,AD3:AM3)</f>
        <v>0.18099999999999983</v>
      </c>
      <c r="AQ3" s="6" t="s">
        <v>12</v>
      </c>
      <c r="AR3" s="54" t="s">
        <v>12</v>
      </c>
      <c r="AS3" s="54">
        <v>3.7170000000000001</v>
      </c>
      <c r="AT3" s="54">
        <v>3.8570000000000002</v>
      </c>
      <c r="AU3" s="54">
        <v>4.0039999999999996</v>
      </c>
      <c r="AV3" s="7">
        <v>4.1390000000000002</v>
      </c>
      <c r="AW3" s="7">
        <v>4.2889999999999997</v>
      </c>
      <c r="AX3" s="7" t="s">
        <v>12</v>
      </c>
      <c r="AY3" s="7">
        <v>4.5730000000000004</v>
      </c>
      <c r="AZ3" s="14" t="s">
        <v>12</v>
      </c>
      <c r="BA3" s="8">
        <f t="shared" ref="BA3:BA39" si="11">LOOKUP($K3,$Q$2:$Z$2,AQ3:AZ3)</f>
        <v>4.2889999999999997</v>
      </c>
      <c r="BB3" s="6">
        <f t="shared" ref="BB3:BB39" si="12">LOOKUP($K3,$Q$2:$Z$2,AQ3:AZ3)-LOOKUP(0.1*$K3,$Q$2:$Z$2,AQ3:AZ3)</f>
        <v>0.28500000000000014</v>
      </c>
      <c r="BC3" s="8">
        <f t="shared" ref="BC3:BC39" si="13">LOOKUP(10*$K3,$Q$2:$Z$2,AQ3:AZ3)-LOOKUP($K3,$Q$2:$Z$2,AQ3:AZ3)</f>
        <v>0.2840000000000007</v>
      </c>
      <c r="BD3" s="6">
        <v>4.7210000000000001</v>
      </c>
      <c r="BE3" s="7">
        <v>5.4649999999999999</v>
      </c>
      <c r="BF3" s="14">
        <v>6.3680000000000003</v>
      </c>
      <c r="BG3" s="8">
        <f t="shared" ref="BG3:BG39" si="14">LOOKUP($N3,$BD$2:$BF$2,BD3:BF3)</f>
        <v>5.4649999999999999</v>
      </c>
      <c r="BH3" s="6">
        <f t="shared" ref="BH3:BH39" si="15">BE3-BD3</f>
        <v>0.74399999999999977</v>
      </c>
      <c r="BI3" s="8">
        <f t="shared" ref="BI3:BI39" si="16">BF3-BE3</f>
        <v>0.90300000000000047</v>
      </c>
      <c r="BJ3" s="6">
        <v>4.5110000000000001</v>
      </c>
      <c r="BK3" s="7">
        <v>5.2149999999999999</v>
      </c>
      <c r="BL3" s="14">
        <v>6.0919999999999996</v>
      </c>
      <c r="BM3" s="8">
        <f t="shared" ref="BM3:BM39" si="17">LOOKUP($N3,$BD$2:$BF$2,BJ3:BL3)</f>
        <v>5.2149999999999999</v>
      </c>
      <c r="BN3" s="6">
        <f t="shared" ref="BN3:BN39" si="18">BK3-BJ3</f>
        <v>0.70399999999999974</v>
      </c>
      <c r="BO3" s="8">
        <f t="shared" ref="BO3:BO39" si="19">BL3-BK3</f>
        <v>0.87699999999999978</v>
      </c>
      <c r="BP3">
        <f t="shared" ref="BP3:BP39" si="20">IF(AND(ISERROR(FIND("Fout",Q3)), ISERROR(FIND("Fout",AD3)), ISERROR(FIND("Fout",AQ3)), ISERROR(FIND( "Fout",BD3)), ISERROR(FIND( "Fout",BJ3))),0,1)</f>
        <v>0</v>
      </c>
      <c r="BQ3" s="93">
        <f t="shared" ref="BQ3:BQ39" si="21">IF(AB3=0, -1, BH3/AB3)</f>
        <v>1.9175257731958739</v>
      </c>
      <c r="BR3" s="93">
        <f t="shared" ref="BR3:BR39" si="22">IF(AB3=0,-1,BN3/AB3)</f>
        <v>1.8144329896907194</v>
      </c>
      <c r="BS3" s="93" t="str">
        <f>VLOOKUP(C3,'Koppeling locatie - aslocatie'!$A$2:$C$8139,2,FALSE)</f>
        <v>bema249</v>
      </c>
      <c r="BT3" s="93">
        <f>VLOOKUP($BS3,aslocaties_v01!$C$3:$AA$500,MATCH($K$3/10,aslocaties_v01!$C$2:$X$2),FALSE)</f>
        <v>3.254</v>
      </c>
      <c r="BU3" s="93">
        <f>VLOOKUP(BS3,aslocaties_v01!$C$3:$AA$500,MATCH($K$3,aslocaties_v01!$C$2:$X$2),FALSE)</f>
        <v>3.641</v>
      </c>
      <c r="BV3" s="93">
        <f>VLOOKUP(BS3,aslocaties_v01!$C$3:$AA$500,MATCH($K$3*10,aslocaties_v01!$C$2:$Y$2),FALSE)</f>
        <v>4.0620000000000003</v>
      </c>
      <c r="BW3" s="93">
        <f t="shared" ref="BW3:BW39" si="23">BU3-BT3</f>
        <v>0.38700000000000001</v>
      </c>
      <c r="BX3" s="93">
        <f t="shared" ref="BX3:BX39" si="24">BV3-BU3</f>
        <v>0.42100000000000026</v>
      </c>
      <c r="BY3" s="94">
        <f t="shared" ref="BY3:BY39" si="25">IFERROR(ABS(1-BW3/AB3), 999)</f>
        <v>2.577319587629745E-3</v>
      </c>
      <c r="BZ3" s="94">
        <f t="shared" ref="BZ3:BZ39" si="26">IFERROR(ABS(1-BX3/AC3), 999)</f>
        <v>2.3809523809532607E-3</v>
      </c>
      <c r="CA3" s="94">
        <f t="shared" ref="CA3:CA39" si="27">ABS(LOOKUP(0.1*$K3,$Q$2:$Z$2,Q3:Z3)-BT3)</f>
        <v>9.9999999999997868E-3</v>
      </c>
      <c r="CB3">
        <f t="shared" ref="CB3:CB39" si="28">ABS(LOOKUP($K3,$Q$2:$Z$2,Q3:Z3)-BU3)</f>
        <v>1.1000000000000121E-2</v>
      </c>
      <c r="CC3" s="58">
        <f t="shared" ref="CC3:CC39" si="29">ABS(LOOKUP(10*$K3,$Q$2:$Z$2,Q3:Z3)-BV3)</f>
        <v>9.9999999999997868E-3</v>
      </c>
      <c r="CD3" s="95" t="b">
        <f t="shared" ref="CD3:CD39" si="30">OR(BY3&gt;0.1,BZ3&gt;0.1, CA3&gt;=0.15, CB3&gt;=0.15, CC3&gt;=0.15)</f>
        <v>0</v>
      </c>
      <c r="CE3" s="96" t="b">
        <f t="shared" ref="CE3:CE39" si="31">AA3&lt;AVERAGE(AA:AA)+2*STDEV(AA:AA)</f>
        <v>1</v>
      </c>
      <c r="CF3" t="b">
        <f t="shared" ref="CF3:CF39" si="32">BG3&lt;AVERAGE(BG:BG)+2*STDEV(BG:BG)</f>
        <v>1</v>
      </c>
      <c r="CG3" t="b">
        <f t="shared" ref="CG3:CG39" si="33">BM3&lt;AVERAGE(BM:BM)+2*STDEV(BM:BM)</f>
        <v>1</v>
      </c>
      <c r="CH3" s="84" t="b">
        <f t="shared" ref="CH3:CH39" si="34">AN3&gt;0.25</f>
        <v>1</v>
      </c>
      <c r="CI3">
        <f t="shared" ref="CI3:CI39" si="35">IF(CH3,AN3,"")</f>
        <v>1.2450000000000001</v>
      </c>
      <c r="CJ3" t="b">
        <f t="shared" ref="CJ3:CJ39" si="36">CI3&lt;AVERAGE(CI:CI)+3*STDEV(CI:CI)</f>
        <v>1</v>
      </c>
      <c r="CK3" t="b">
        <f t="shared" ref="CK3:CK39" si="37">AN3&lt;1.25</f>
        <v>1</v>
      </c>
      <c r="CL3" s="84" t="b">
        <f>BA3&gt;AVERAGE(BA:BA)-2*STDEV(BA:BA)</f>
        <v>1</v>
      </c>
      <c r="CM3">
        <f t="shared" ref="CM3:CM39" si="38">IF(CL3,BA3,"")</f>
        <v>4.2889999999999997</v>
      </c>
      <c r="CN3" t="b">
        <f t="shared" ref="CN3:CN39" si="39">CM3&lt;AVERAGE(CM:CM)+3*STDEV(CM:CM)</f>
        <v>1</v>
      </c>
      <c r="CO3" s="84">
        <f t="shared" ref="CO3:CO39" si="40">IF(BA3=0, -1, AN3/(1.56*BA3^2))</f>
        <v>4.3384306597074533E-2</v>
      </c>
      <c r="CP3" t="b">
        <f t="shared" ref="CP3:CP39" si="41">OR(CO3&gt;0.035, CO3&lt;0.065)</f>
        <v>1</v>
      </c>
      <c r="CQ3" s="96" t="str">
        <f t="shared" ref="CQ3:CQ39" si="42">IF(O3="-", "-", ABS(AA3-AA2)&lt;O3*$CR$1)</f>
        <v>-</v>
      </c>
      <c r="CR3" t="str">
        <f t="shared" ref="CR3:CR39" si="43">IF(O3="-","-",ABS(BG3-BG2)&lt;O3*$CS$1)</f>
        <v>-</v>
      </c>
      <c r="CS3" t="str">
        <f t="shared" ref="CS3:CS39" si="44">IF(O3="-","-",ABS(BM3-BM2)&lt;O3*$CT$1)</f>
        <v>-</v>
      </c>
      <c r="CT3" t="str">
        <f t="shared" ref="CT3:CT39" si="45">IF(O3="-","-",ABS(AN3-AN2)&lt;O3*$CU$1)</f>
        <v>-</v>
      </c>
      <c r="CU3" t="str">
        <f t="shared" ref="CU3:CU39" si="46">IF(O3="-","-",ABS(BA2-BA3)&lt;O3*$CV$1)</f>
        <v>-</v>
      </c>
      <c r="CV3" s="84" t="b">
        <f t="shared" ref="CV3:CV38" si="47">IF(P3="-","-",ABS(AA4-AA3)&lt;P3*$CR$1)</f>
        <v>1</v>
      </c>
      <c r="CW3" t="b">
        <f t="shared" ref="CW3:CW38" si="48">IF(P3="-","-",ABS(BG4-BG3)&lt;P3*$CS$1)</f>
        <v>1</v>
      </c>
      <c r="CX3" t="b">
        <f t="shared" ref="CX3:CX38" si="49">IF(P3="-","-",ABS(BM4-BM3)&lt;P3*$CT$1)</f>
        <v>1</v>
      </c>
      <c r="CY3" t="b">
        <f t="shared" ref="CY3:CY38" si="50">IF(P3="-","-",ABS(AN4-AN3)&lt;P3*$CU$1)</f>
        <v>1</v>
      </c>
      <c r="CZ3" t="b">
        <f t="shared" ref="CZ3:CZ38" si="51">IF(P3="-","-",ABS(BA3-BA4)&lt;P3*$CV$1)</f>
        <v>1</v>
      </c>
      <c r="DA3" s="84">
        <f t="shared" ref="DA3:DA39" si="52">IFERROR(IF(AND(CQ3:CU3),0,1), 0)+IFERROR(IF(AND(CV3:CZ3),0,1),0)</f>
        <v>0</v>
      </c>
      <c r="DB3" t="b">
        <f t="shared" ref="DB3:DB39" si="53">AND(DA3&gt;0,CD3)</f>
        <v>0</v>
      </c>
    </row>
    <row r="4" spans="1:106">
      <c r="A4" s="9">
        <v>330</v>
      </c>
      <c r="B4" s="3">
        <v>2</v>
      </c>
      <c r="C4" s="3" t="s">
        <v>1433</v>
      </c>
      <c r="D4" s="3" t="str">
        <f t="shared" si="0"/>
        <v>AM_1_35-2_dk_0011</v>
      </c>
      <c r="E4" s="3" t="str">
        <f t="shared" si="1"/>
        <v>0011</v>
      </c>
      <c r="F4" s="3">
        <v>119637.81200000001</v>
      </c>
      <c r="G4" s="15">
        <v>414480.875</v>
      </c>
      <c r="H4" s="35" t="str">
        <f t="shared" si="2"/>
        <v>ja</v>
      </c>
      <c r="I4" s="42">
        <v>354</v>
      </c>
      <c r="J4" s="20" t="s">
        <v>2268</v>
      </c>
      <c r="K4" s="97">
        <v>10000</v>
      </c>
      <c r="L4" s="28">
        <f t="shared" ref="L4:L39" si="54">L3</f>
        <v>1</v>
      </c>
      <c r="M4" s="28">
        <f t="shared" ref="M4:M39" si="55">M3</f>
        <v>1</v>
      </c>
      <c r="N4" s="56">
        <f t="shared" si="3"/>
        <v>10000</v>
      </c>
      <c r="O4" s="33">
        <f t="shared" ref="O4:O39" si="56">SQRT((F3-F4)^2+(G3-G4)^2)</f>
        <v>112.92550976638296</v>
      </c>
      <c r="P4" s="37">
        <f t="shared" si="4"/>
        <v>75.704438581899865</v>
      </c>
      <c r="Q4" s="9" t="s">
        <v>12</v>
      </c>
      <c r="R4" s="55" t="s">
        <v>12</v>
      </c>
      <c r="S4" s="55">
        <v>2.8610000000000002</v>
      </c>
      <c r="T4" s="55">
        <v>3.056</v>
      </c>
      <c r="U4" s="55">
        <v>3.2530000000000001</v>
      </c>
      <c r="V4" s="3">
        <v>3.4319999999999999</v>
      </c>
      <c r="W4" s="3">
        <v>3.64</v>
      </c>
      <c r="X4" s="3" t="s">
        <v>12</v>
      </c>
      <c r="Y4" s="3">
        <v>4.0609999999999999</v>
      </c>
      <c r="Z4" s="15" t="s">
        <v>12</v>
      </c>
      <c r="AA4" s="10">
        <f t="shared" si="5"/>
        <v>3.64</v>
      </c>
      <c r="AB4" s="9">
        <f t="shared" si="6"/>
        <v>0.38700000000000001</v>
      </c>
      <c r="AC4" s="10">
        <f t="shared" si="7"/>
        <v>0.42099999999999982</v>
      </c>
      <c r="AD4" s="9" t="s">
        <v>12</v>
      </c>
      <c r="AE4" s="55" t="s">
        <v>12</v>
      </c>
      <c r="AF4" s="55">
        <v>0.94299999999999995</v>
      </c>
      <c r="AG4" s="55">
        <v>1.0129999999999999</v>
      </c>
      <c r="AH4" s="55">
        <v>1.0820000000000001</v>
      </c>
      <c r="AI4" s="3">
        <v>1.1539999999999999</v>
      </c>
      <c r="AJ4" s="3">
        <v>1.2410000000000001</v>
      </c>
      <c r="AK4" s="3" t="s">
        <v>12</v>
      </c>
      <c r="AL4" s="3">
        <v>1.423</v>
      </c>
      <c r="AM4" s="15" t="s">
        <v>12</v>
      </c>
      <c r="AN4" s="10">
        <f t="shared" si="8"/>
        <v>1.2410000000000001</v>
      </c>
      <c r="AO4" s="9">
        <f t="shared" si="9"/>
        <v>0.15900000000000003</v>
      </c>
      <c r="AP4" s="10">
        <f t="shared" si="10"/>
        <v>0.18199999999999994</v>
      </c>
      <c r="AQ4" s="9" t="s">
        <v>12</v>
      </c>
      <c r="AR4" s="55" t="s">
        <v>12</v>
      </c>
      <c r="AS4" s="55">
        <v>3.7250000000000001</v>
      </c>
      <c r="AT4" s="55">
        <v>3.863</v>
      </c>
      <c r="AU4" s="55">
        <v>4.01</v>
      </c>
      <c r="AV4" s="3">
        <v>4.1459999999999999</v>
      </c>
      <c r="AW4" s="3">
        <v>4.2969999999999997</v>
      </c>
      <c r="AX4" s="3" t="s">
        <v>12</v>
      </c>
      <c r="AY4" s="3">
        <v>4.585</v>
      </c>
      <c r="AZ4" s="15" t="s">
        <v>12</v>
      </c>
      <c r="BA4" s="10">
        <f t="shared" si="11"/>
        <v>4.2969999999999997</v>
      </c>
      <c r="BB4" s="9">
        <f t="shared" si="12"/>
        <v>0.28699999999999992</v>
      </c>
      <c r="BC4" s="10">
        <f t="shared" si="13"/>
        <v>0.28800000000000026</v>
      </c>
      <c r="BD4" s="9">
        <v>4.7649999999999997</v>
      </c>
      <c r="BE4" s="3">
        <v>5.5190000000000001</v>
      </c>
      <c r="BF4" s="15">
        <v>6.4370000000000003</v>
      </c>
      <c r="BG4" s="15">
        <f t="shared" si="14"/>
        <v>5.5190000000000001</v>
      </c>
      <c r="BH4" s="9">
        <f t="shared" si="15"/>
        <v>0.75400000000000045</v>
      </c>
      <c r="BI4" s="10">
        <f t="shared" si="16"/>
        <v>0.91800000000000015</v>
      </c>
      <c r="BJ4" s="9">
        <v>4.5410000000000004</v>
      </c>
      <c r="BK4" s="3">
        <v>5.25</v>
      </c>
      <c r="BL4" s="15">
        <v>6.1390000000000002</v>
      </c>
      <c r="BM4" s="15">
        <f t="shared" si="17"/>
        <v>5.25</v>
      </c>
      <c r="BN4" s="9">
        <f t="shared" si="18"/>
        <v>0.70899999999999963</v>
      </c>
      <c r="BO4" s="10">
        <f t="shared" si="19"/>
        <v>0.88900000000000023</v>
      </c>
      <c r="BP4">
        <f t="shared" si="20"/>
        <v>0</v>
      </c>
      <c r="BQ4" s="93">
        <f t="shared" si="21"/>
        <v>1.9483204134366936</v>
      </c>
      <c r="BR4" s="93">
        <f t="shared" si="22"/>
        <v>1.8320413436692495</v>
      </c>
      <c r="BS4" s="93" t="str">
        <f>VLOOKUP(C4,'Koppeling locatie - aslocatie'!$A$2:$C$8139,2,FALSE)</f>
        <v>bema249</v>
      </c>
      <c r="BT4" s="93">
        <f>VLOOKUP($BS4,aslocaties_v01!$C$3:$AA$500,MATCH($K$3/10,aslocaties_v01!$C$2:$X$2),FALSE)</f>
        <v>3.254</v>
      </c>
      <c r="BU4" s="93">
        <f>VLOOKUP(BS4,aslocaties_v01!$C$3:$AA$500,MATCH($K$3,aslocaties_v01!$C$2:$X$2),FALSE)</f>
        <v>3.641</v>
      </c>
      <c r="BV4" s="93">
        <f>VLOOKUP(BS4,aslocaties_v01!$C$3:$AA$500,MATCH($K$3*10,aslocaties_v01!$C$2:$Y$2),FALSE)</f>
        <v>4.0620000000000003</v>
      </c>
      <c r="BW4" s="93">
        <f t="shared" si="23"/>
        <v>0.38700000000000001</v>
      </c>
      <c r="BX4" s="93">
        <f t="shared" si="24"/>
        <v>0.42100000000000026</v>
      </c>
      <c r="BY4" s="94">
        <f t="shared" si="25"/>
        <v>0</v>
      </c>
      <c r="BZ4" s="94">
        <f t="shared" si="26"/>
        <v>1.1102230246251565E-15</v>
      </c>
      <c r="CA4" s="94">
        <f t="shared" si="27"/>
        <v>9.9999999999988987E-4</v>
      </c>
      <c r="CB4">
        <f t="shared" si="28"/>
        <v>9.9999999999988987E-4</v>
      </c>
      <c r="CC4" s="58">
        <f t="shared" si="29"/>
        <v>1.000000000000334E-3</v>
      </c>
      <c r="CD4" s="95" t="b">
        <f t="shared" si="30"/>
        <v>0</v>
      </c>
      <c r="CE4" s="96" t="b">
        <f t="shared" si="31"/>
        <v>1</v>
      </c>
      <c r="CF4" t="b">
        <f t="shared" si="32"/>
        <v>1</v>
      </c>
      <c r="CG4" t="b">
        <f t="shared" si="33"/>
        <v>1</v>
      </c>
      <c r="CH4" s="84" t="b">
        <f t="shared" si="34"/>
        <v>1</v>
      </c>
      <c r="CI4">
        <f t="shared" si="35"/>
        <v>1.2410000000000001</v>
      </c>
      <c r="CJ4" t="b">
        <f t="shared" si="36"/>
        <v>1</v>
      </c>
      <c r="CK4" t="b">
        <f t="shared" si="37"/>
        <v>1</v>
      </c>
      <c r="CL4" s="84" t="b">
        <f t="shared" ref="CL4:CL39" si="57">BA4&lt;AVERAGE(BA:BA)+2*STDEV(BA:BA)</f>
        <v>1</v>
      </c>
      <c r="CM4">
        <f t="shared" si="38"/>
        <v>4.2969999999999997</v>
      </c>
      <c r="CN4" t="b">
        <f t="shared" si="39"/>
        <v>1</v>
      </c>
      <c r="CO4" s="84">
        <f t="shared" si="40"/>
        <v>4.308404549108065E-2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331</v>
      </c>
      <c r="B5" s="3">
        <v>2</v>
      </c>
      <c r="C5" s="3" t="s">
        <v>1434</v>
      </c>
      <c r="D5" s="3" t="str">
        <f t="shared" si="0"/>
        <v>AM_1_35-2_dk_0012</v>
      </c>
      <c r="E5" s="3" t="str">
        <f t="shared" si="1"/>
        <v>0012</v>
      </c>
      <c r="F5" s="3">
        <v>119562.398</v>
      </c>
      <c r="G5" s="15">
        <v>414474.25</v>
      </c>
      <c r="H5" s="35" t="str">
        <f t="shared" si="2"/>
        <v>ja</v>
      </c>
      <c r="I5" s="42">
        <v>354</v>
      </c>
      <c r="J5" s="20" t="s">
        <v>2268</v>
      </c>
      <c r="K5" s="97">
        <v>10000</v>
      </c>
      <c r="L5" s="28">
        <f t="shared" si="54"/>
        <v>1</v>
      </c>
      <c r="M5" s="28">
        <f t="shared" si="55"/>
        <v>1</v>
      </c>
      <c r="N5" s="56">
        <f t="shared" si="3"/>
        <v>10000</v>
      </c>
      <c r="O5" s="33">
        <f t="shared" si="56"/>
        <v>75.704438581899865</v>
      </c>
      <c r="P5" s="37">
        <f t="shared" si="4"/>
        <v>114.44553025784371</v>
      </c>
      <c r="Q5" s="9" t="s">
        <v>12</v>
      </c>
      <c r="R5" s="55" t="s">
        <v>12</v>
      </c>
      <c r="S5" s="55">
        <v>2.8570000000000002</v>
      </c>
      <c r="T5" s="55">
        <v>3.052</v>
      </c>
      <c r="U5" s="55">
        <v>3.2490000000000001</v>
      </c>
      <c r="V5" s="3">
        <v>3.4279999999999999</v>
      </c>
      <c r="W5" s="3">
        <v>3.6349999999999998</v>
      </c>
      <c r="X5" s="3" t="s">
        <v>12</v>
      </c>
      <c r="Y5" s="3">
        <v>4.0570000000000004</v>
      </c>
      <c r="Z5" s="15" t="s">
        <v>12</v>
      </c>
      <c r="AA5" s="10">
        <f t="shared" si="5"/>
        <v>3.6349999999999998</v>
      </c>
      <c r="AB5" s="9">
        <f t="shared" si="6"/>
        <v>0.38599999999999968</v>
      </c>
      <c r="AC5" s="10">
        <f t="shared" si="7"/>
        <v>0.4220000000000006</v>
      </c>
      <c r="AD5" s="9" t="s">
        <v>12</v>
      </c>
      <c r="AE5" s="55" t="s">
        <v>12</v>
      </c>
      <c r="AF5" s="55">
        <v>0.94099999999999995</v>
      </c>
      <c r="AG5" s="55">
        <v>1.01</v>
      </c>
      <c r="AH5" s="55">
        <v>1.079</v>
      </c>
      <c r="AI5" s="3">
        <v>1.151</v>
      </c>
      <c r="AJ5" s="3">
        <v>1.2370000000000001</v>
      </c>
      <c r="AK5" s="3" t="s">
        <v>12</v>
      </c>
      <c r="AL5" s="3">
        <v>1.417</v>
      </c>
      <c r="AM5" s="15" t="s">
        <v>12</v>
      </c>
      <c r="AN5" s="10">
        <f t="shared" si="8"/>
        <v>1.2370000000000001</v>
      </c>
      <c r="AO5" s="9">
        <f t="shared" si="9"/>
        <v>0.15800000000000014</v>
      </c>
      <c r="AP5" s="10">
        <f t="shared" si="10"/>
        <v>0.17999999999999994</v>
      </c>
      <c r="AQ5" s="9" t="s">
        <v>12</v>
      </c>
      <c r="AR5" s="55" t="s">
        <v>12</v>
      </c>
      <c r="AS5" s="55">
        <v>3.706</v>
      </c>
      <c r="AT5" s="55">
        <v>3.8460000000000001</v>
      </c>
      <c r="AU5" s="55">
        <v>3.9929999999999999</v>
      </c>
      <c r="AV5" s="3">
        <v>4.1280000000000001</v>
      </c>
      <c r="AW5" s="3">
        <v>4.2789999999999999</v>
      </c>
      <c r="AX5" s="3" t="s">
        <v>12</v>
      </c>
      <c r="AY5" s="3">
        <v>4.5659999999999998</v>
      </c>
      <c r="AZ5" s="15" t="s">
        <v>12</v>
      </c>
      <c r="BA5" s="10">
        <f t="shared" si="11"/>
        <v>4.2789999999999999</v>
      </c>
      <c r="BB5" s="9">
        <f t="shared" si="12"/>
        <v>0.28600000000000003</v>
      </c>
      <c r="BC5" s="10">
        <f t="shared" si="13"/>
        <v>0.28699999999999992</v>
      </c>
      <c r="BD5" s="9">
        <v>4.7370000000000001</v>
      </c>
      <c r="BE5" s="3">
        <v>5.4870000000000001</v>
      </c>
      <c r="BF5" s="15">
        <v>6.4039999999999999</v>
      </c>
      <c r="BG5" s="15">
        <f t="shared" si="14"/>
        <v>5.4870000000000001</v>
      </c>
      <c r="BH5" s="9">
        <f t="shared" si="15"/>
        <v>0.75</v>
      </c>
      <c r="BI5" s="10">
        <f t="shared" si="16"/>
        <v>0.91699999999999982</v>
      </c>
      <c r="BJ5" s="9">
        <v>4.532</v>
      </c>
      <c r="BK5" s="3">
        <v>5.2370000000000001</v>
      </c>
      <c r="BL5" s="15">
        <v>6.1269999999999998</v>
      </c>
      <c r="BM5" s="15">
        <f t="shared" si="17"/>
        <v>5.2370000000000001</v>
      </c>
      <c r="BN5" s="9">
        <f t="shared" si="18"/>
        <v>0.70500000000000007</v>
      </c>
      <c r="BO5" s="10">
        <f t="shared" si="19"/>
        <v>0.88999999999999968</v>
      </c>
      <c r="BP5">
        <f t="shared" si="20"/>
        <v>0</v>
      </c>
      <c r="BQ5" s="93">
        <f t="shared" si="21"/>
        <v>1.9430051813471518</v>
      </c>
      <c r="BR5" s="93">
        <f t="shared" si="22"/>
        <v>1.8264248704663228</v>
      </c>
      <c r="BS5" s="93" t="str">
        <f>VLOOKUP(C5,'Koppeling locatie - aslocatie'!$A$2:$C$8139,2,FALSE)</f>
        <v>bema249</v>
      </c>
      <c r="BT5" s="93">
        <f>VLOOKUP($BS5,aslocaties_v01!$C$3:$AA$500,MATCH($K$3/10,aslocaties_v01!$C$2:$X$2),FALSE)</f>
        <v>3.254</v>
      </c>
      <c r="BU5" s="93">
        <f>VLOOKUP(BS5,aslocaties_v01!$C$3:$AA$500,MATCH($K$3,aslocaties_v01!$C$2:$X$2),FALSE)</f>
        <v>3.641</v>
      </c>
      <c r="BV5" s="93">
        <f>VLOOKUP(BS5,aslocaties_v01!$C$3:$AA$500,MATCH($K$3*10,aslocaties_v01!$C$2:$Y$2),FALSE)</f>
        <v>4.0620000000000003</v>
      </c>
      <c r="BW5" s="93">
        <f t="shared" si="23"/>
        <v>0.38700000000000001</v>
      </c>
      <c r="BX5" s="93">
        <f t="shared" si="24"/>
        <v>0.42100000000000026</v>
      </c>
      <c r="BY5" s="94">
        <f t="shared" si="25"/>
        <v>2.5906735751304311E-3</v>
      </c>
      <c r="BZ5" s="94">
        <f t="shared" si="26"/>
        <v>2.3696682464462437E-3</v>
      </c>
      <c r="CA5" s="94">
        <f t="shared" si="27"/>
        <v>4.9999999999998934E-3</v>
      </c>
      <c r="CB5">
        <f t="shared" si="28"/>
        <v>6.0000000000002274E-3</v>
      </c>
      <c r="CC5" s="58">
        <f t="shared" si="29"/>
        <v>4.9999999999998934E-3</v>
      </c>
      <c r="CD5" s="95" t="b">
        <f t="shared" si="30"/>
        <v>0</v>
      </c>
      <c r="CE5" s="96" t="b">
        <f t="shared" si="31"/>
        <v>1</v>
      </c>
      <c r="CF5" t="b">
        <f t="shared" si="32"/>
        <v>1</v>
      </c>
      <c r="CG5" t="b">
        <f t="shared" si="33"/>
        <v>1</v>
      </c>
      <c r="CH5" s="84" t="b">
        <f t="shared" si="34"/>
        <v>1</v>
      </c>
      <c r="CI5">
        <f t="shared" si="35"/>
        <v>1.2370000000000001</v>
      </c>
      <c r="CJ5" t="b">
        <f t="shared" si="36"/>
        <v>1</v>
      </c>
      <c r="CK5" t="b">
        <f t="shared" si="37"/>
        <v>1</v>
      </c>
      <c r="CL5" s="84" t="b">
        <f t="shared" si="57"/>
        <v>1</v>
      </c>
      <c r="CM5">
        <f t="shared" si="38"/>
        <v>4.2789999999999999</v>
      </c>
      <c r="CN5" t="b">
        <f t="shared" si="39"/>
        <v>1</v>
      </c>
      <c r="CO5" s="84">
        <f t="shared" si="40"/>
        <v>4.3307242151841625E-2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332</v>
      </c>
      <c r="B6" s="3">
        <v>2</v>
      </c>
      <c r="C6" s="3" t="s">
        <v>1435</v>
      </c>
      <c r="D6" s="3" t="str">
        <f t="shared" si="0"/>
        <v>AM_1_35-2_dk_0013</v>
      </c>
      <c r="E6" s="3" t="str">
        <f t="shared" si="1"/>
        <v>0013</v>
      </c>
      <c r="F6" s="3">
        <v>119448.81200000001</v>
      </c>
      <c r="G6" s="15">
        <v>414460.25</v>
      </c>
      <c r="H6" s="35" t="str">
        <f t="shared" si="2"/>
        <v>ja</v>
      </c>
      <c r="I6" s="42">
        <v>350</v>
      </c>
      <c r="J6" s="20" t="s">
        <v>2268</v>
      </c>
      <c r="K6" s="97">
        <v>10000</v>
      </c>
      <c r="L6" s="28">
        <f t="shared" si="54"/>
        <v>1</v>
      </c>
      <c r="M6" s="28">
        <f t="shared" si="55"/>
        <v>1</v>
      </c>
      <c r="N6" s="56">
        <f t="shared" si="3"/>
        <v>10000</v>
      </c>
      <c r="O6" s="33">
        <f t="shared" si="56"/>
        <v>114.44553025784371</v>
      </c>
      <c r="P6" s="37">
        <f t="shared" si="4"/>
        <v>115.22297592061015</v>
      </c>
      <c r="Q6" s="9" t="s">
        <v>12</v>
      </c>
      <c r="R6" s="55" t="s">
        <v>12</v>
      </c>
      <c r="S6" s="55">
        <v>2.8530000000000002</v>
      </c>
      <c r="T6" s="55">
        <v>3.048</v>
      </c>
      <c r="U6" s="55">
        <v>3.2440000000000002</v>
      </c>
      <c r="V6" s="3">
        <v>3.423</v>
      </c>
      <c r="W6" s="3">
        <v>3.63</v>
      </c>
      <c r="X6" s="3" t="s">
        <v>12</v>
      </c>
      <c r="Y6" s="3">
        <v>4.0519999999999996</v>
      </c>
      <c r="Z6" s="15" t="s">
        <v>12</v>
      </c>
      <c r="AA6" s="10">
        <f t="shared" si="5"/>
        <v>3.63</v>
      </c>
      <c r="AB6" s="9">
        <f t="shared" si="6"/>
        <v>0.38599999999999968</v>
      </c>
      <c r="AC6" s="10">
        <f t="shared" si="7"/>
        <v>0.42199999999999971</v>
      </c>
      <c r="AD6" s="9" t="s">
        <v>12</v>
      </c>
      <c r="AE6" s="55" t="s">
        <v>12</v>
      </c>
      <c r="AF6" s="55">
        <v>0.94599999999999995</v>
      </c>
      <c r="AG6" s="55">
        <v>1.0149999999999999</v>
      </c>
      <c r="AH6" s="55">
        <v>1.0840000000000001</v>
      </c>
      <c r="AI6" s="3">
        <v>1.155</v>
      </c>
      <c r="AJ6" s="3">
        <v>1.2410000000000001</v>
      </c>
      <c r="AK6" s="3" t="s">
        <v>12</v>
      </c>
      <c r="AL6" s="3">
        <v>1.421</v>
      </c>
      <c r="AM6" s="15" t="s">
        <v>12</v>
      </c>
      <c r="AN6" s="10">
        <f t="shared" si="8"/>
        <v>1.2410000000000001</v>
      </c>
      <c r="AO6" s="9">
        <f t="shared" si="9"/>
        <v>0.15700000000000003</v>
      </c>
      <c r="AP6" s="10">
        <f t="shared" si="10"/>
        <v>0.17999999999999994</v>
      </c>
      <c r="AQ6" s="9" t="s">
        <v>12</v>
      </c>
      <c r="AR6" s="55" t="s">
        <v>12</v>
      </c>
      <c r="AS6" s="55">
        <v>3.726</v>
      </c>
      <c r="AT6" s="55">
        <v>3.8650000000000002</v>
      </c>
      <c r="AU6" s="55">
        <v>4.0129999999999999</v>
      </c>
      <c r="AV6" s="3">
        <v>4.149</v>
      </c>
      <c r="AW6" s="3">
        <v>4.3010000000000002</v>
      </c>
      <c r="AX6" s="3" t="s">
        <v>12</v>
      </c>
      <c r="AY6" s="3">
        <v>4.5910000000000002</v>
      </c>
      <c r="AZ6" s="15" t="s">
        <v>12</v>
      </c>
      <c r="BA6" s="10">
        <f t="shared" si="11"/>
        <v>4.3010000000000002</v>
      </c>
      <c r="BB6" s="9">
        <f t="shared" si="12"/>
        <v>0.28800000000000026</v>
      </c>
      <c r="BC6" s="10">
        <f t="shared" si="13"/>
        <v>0.29000000000000004</v>
      </c>
      <c r="BD6" s="9">
        <v>4.8579999999999997</v>
      </c>
      <c r="BE6" s="3">
        <v>5.6210000000000004</v>
      </c>
      <c r="BF6" s="15">
        <v>6.5549999999999997</v>
      </c>
      <c r="BG6" s="15">
        <f t="shared" si="14"/>
        <v>5.6210000000000004</v>
      </c>
      <c r="BH6" s="9">
        <f t="shared" si="15"/>
        <v>0.76300000000000079</v>
      </c>
      <c r="BI6" s="10">
        <f t="shared" si="16"/>
        <v>0.93399999999999928</v>
      </c>
      <c r="BJ6" s="9">
        <v>4.6219999999999999</v>
      </c>
      <c r="BK6" s="3">
        <v>5.3419999999999996</v>
      </c>
      <c r="BL6" s="15">
        <v>6.2460000000000004</v>
      </c>
      <c r="BM6" s="15">
        <f t="shared" si="17"/>
        <v>5.3419999999999996</v>
      </c>
      <c r="BN6" s="9">
        <f t="shared" si="18"/>
        <v>0.71999999999999975</v>
      </c>
      <c r="BO6" s="10">
        <f t="shared" si="19"/>
        <v>0.9040000000000008</v>
      </c>
      <c r="BP6">
        <f t="shared" si="20"/>
        <v>0</v>
      </c>
      <c r="BQ6" s="93">
        <f t="shared" si="21"/>
        <v>1.9766839378238379</v>
      </c>
      <c r="BR6" s="93">
        <f t="shared" si="22"/>
        <v>1.8652849740932651</v>
      </c>
      <c r="BS6" s="93" t="str">
        <f>VLOOKUP(C6,'Koppeling locatie - aslocatie'!$A$2:$C$8139,2,FALSE)</f>
        <v>bema249</v>
      </c>
      <c r="BT6" s="93">
        <f>VLOOKUP($BS6,aslocaties_v01!$C$3:$AA$500,MATCH($K$3/10,aslocaties_v01!$C$2:$X$2),FALSE)</f>
        <v>3.254</v>
      </c>
      <c r="BU6" s="93">
        <f>VLOOKUP(BS6,aslocaties_v01!$C$3:$AA$500,MATCH($K$3,aslocaties_v01!$C$2:$X$2),FALSE)</f>
        <v>3.641</v>
      </c>
      <c r="BV6" s="93">
        <f>VLOOKUP(BS6,aslocaties_v01!$C$3:$AA$500,MATCH($K$3*10,aslocaties_v01!$C$2:$Y$2),FALSE)</f>
        <v>4.0620000000000003</v>
      </c>
      <c r="BW6" s="93">
        <f t="shared" si="23"/>
        <v>0.38700000000000001</v>
      </c>
      <c r="BX6" s="93">
        <f t="shared" si="24"/>
        <v>0.42100000000000026</v>
      </c>
      <c r="BY6" s="94">
        <f t="shared" si="25"/>
        <v>2.5906735751304311E-3</v>
      </c>
      <c r="BZ6" s="94">
        <f t="shared" si="26"/>
        <v>2.3696682464441343E-3</v>
      </c>
      <c r="CA6" s="94">
        <f t="shared" si="27"/>
        <v>9.9999999999997868E-3</v>
      </c>
      <c r="CB6">
        <f t="shared" si="28"/>
        <v>1.1000000000000121E-2</v>
      </c>
      <c r="CC6" s="58">
        <f t="shared" si="29"/>
        <v>1.0000000000000675E-2</v>
      </c>
      <c r="CD6" s="95" t="b">
        <f t="shared" si="30"/>
        <v>0</v>
      </c>
      <c r="CE6" s="96" t="b">
        <f t="shared" si="31"/>
        <v>1</v>
      </c>
      <c r="CF6" t="b">
        <f t="shared" si="32"/>
        <v>1</v>
      </c>
      <c r="CG6" t="b">
        <f t="shared" si="33"/>
        <v>1</v>
      </c>
      <c r="CH6" s="84" t="b">
        <f t="shared" si="34"/>
        <v>1</v>
      </c>
      <c r="CI6">
        <f t="shared" si="35"/>
        <v>1.2410000000000001</v>
      </c>
      <c r="CJ6" t="b">
        <f t="shared" si="36"/>
        <v>1</v>
      </c>
      <c r="CK6" t="b">
        <f t="shared" si="37"/>
        <v>1</v>
      </c>
      <c r="CL6" s="84" t="b">
        <f t="shared" si="57"/>
        <v>1</v>
      </c>
      <c r="CM6">
        <f t="shared" si="38"/>
        <v>4.3010000000000002</v>
      </c>
      <c r="CN6" t="b">
        <f t="shared" si="39"/>
        <v>1</v>
      </c>
      <c r="CO6" s="84">
        <f t="shared" si="40"/>
        <v>4.3003945028752204E-2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c r="A7" s="9">
        <v>333</v>
      </c>
      <c r="B7" s="3">
        <v>2</v>
      </c>
      <c r="C7" s="3" t="s">
        <v>1436</v>
      </c>
      <c r="D7" s="3" t="str">
        <f t="shared" si="0"/>
        <v>AM_1_35-2_dk_0014</v>
      </c>
      <c r="E7" s="3" t="str">
        <f t="shared" si="1"/>
        <v>0014</v>
      </c>
      <c r="F7" s="3">
        <v>119335.156</v>
      </c>
      <c r="G7" s="15">
        <v>414441.31199999998</v>
      </c>
      <c r="H7" s="35" t="str">
        <f t="shared" si="2"/>
        <v>ja</v>
      </c>
      <c r="I7" s="42">
        <v>348</v>
      </c>
      <c r="J7" s="20" t="s">
        <v>2268</v>
      </c>
      <c r="K7" s="97">
        <v>10000</v>
      </c>
      <c r="L7" s="28">
        <f t="shared" si="54"/>
        <v>1</v>
      </c>
      <c r="M7" s="28">
        <f t="shared" si="55"/>
        <v>1</v>
      </c>
      <c r="N7" s="56">
        <f t="shared" si="3"/>
        <v>10000</v>
      </c>
      <c r="O7" s="33">
        <f t="shared" si="56"/>
        <v>115.22297592061015</v>
      </c>
      <c r="P7" s="37">
        <f t="shared" si="4"/>
        <v>76.998830283314192</v>
      </c>
      <c r="Q7" s="9" t="s">
        <v>12</v>
      </c>
      <c r="R7" s="55" t="s">
        <v>12</v>
      </c>
      <c r="S7" s="55">
        <v>2.847</v>
      </c>
      <c r="T7" s="55">
        <v>3.0409999999999999</v>
      </c>
      <c r="U7" s="55">
        <v>3.2370000000000001</v>
      </c>
      <c r="V7" s="3">
        <v>3.4159999999999999</v>
      </c>
      <c r="W7" s="3">
        <v>3.6240000000000001</v>
      </c>
      <c r="X7" s="3" t="s">
        <v>12</v>
      </c>
      <c r="Y7" s="3">
        <v>4.0460000000000003</v>
      </c>
      <c r="Z7" s="15" t="s">
        <v>12</v>
      </c>
      <c r="AA7" s="10">
        <f t="shared" si="5"/>
        <v>3.6240000000000001</v>
      </c>
      <c r="AB7" s="9">
        <f t="shared" si="6"/>
        <v>0.38700000000000001</v>
      </c>
      <c r="AC7" s="10">
        <f t="shared" si="7"/>
        <v>0.42200000000000015</v>
      </c>
      <c r="AD7" s="9" t="s">
        <v>12</v>
      </c>
      <c r="AE7" s="55" t="s">
        <v>12</v>
      </c>
      <c r="AF7" s="55">
        <v>0.95799999999999996</v>
      </c>
      <c r="AG7" s="55">
        <v>1.026</v>
      </c>
      <c r="AH7" s="55">
        <v>1.0960000000000001</v>
      </c>
      <c r="AI7" s="3">
        <v>1.1679999999999999</v>
      </c>
      <c r="AJ7" s="3">
        <v>1.2549999999999999</v>
      </c>
      <c r="AK7" s="3" t="s">
        <v>12</v>
      </c>
      <c r="AL7" s="3">
        <v>1.4339999999999999</v>
      </c>
      <c r="AM7" s="15" t="s">
        <v>12</v>
      </c>
      <c r="AN7" s="10">
        <f t="shared" si="8"/>
        <v>1.2549999999999999</v>
      </c>
      <c r="AO7" s="9">
        <f t="shared" si="9"/>
        <v>0.15899999999999981</v>
      </c>
      <c r="AP7" s="10">
        <f t="shared" si="10"/>
        <v>0.17900000000000005</v>
      </c>
      <c r="AQ7" s="9" t="s">
        <v>12</v>
      </c>
      <c r="AR7" s="55" t="s">
        <v>12</v>
      </c>
      <c r="AS7" s="55">
        <v>3.7349999999999999</v>
      </c>
      <c r="AT7" s="55">
        <v>3.8740000000000001</v>
      </c>
      <c r="AU7" s="55">
        <v>4.0209999999999999</v>
      </c>
      <c r="AV7" s="3">
        <v>4.157</v>
      </c>
      <c r="AW7" s="3">
        <v>4.3090000000000002</v>
      </c>
      <c r="AX7" s="3" t="s">
        <v>12</v>
      </c>
      <c r="AY7" s="3">
        <v>4.5979999999999999</v>
      </c>
      <c r="AZ7" s="15" t="s">
        <v>12</v>
      </c>
      <c r="BA7" s="10">
        <f t="shared" si="11"/>
        <v>4.3090000000000002</v>
      </c>
      <c r="BB7" s="9">
        <f t="shared" si="12"/>
        <v>0.28800000000000026</v>
      </c>
      <c r="BC7" s="10">
        <f t="shared" si="13"/>
        <v>0.2889999999999997</v>
      </c>
      <c r="BD7" s="9">
        <v>4.9020000000000001</v>
      </c>
      <c r="BE7" s="3">
        <v>5.6660000000000004</v>
      </c>
      <c r="BF7" s="15">
        <v>6.6020000000000003</v>
      </c>
      <c r="BG7" s="15">
        <f t="shared" si="14"/>
        <v>5.6660000000000004</v>
      </c>
      <c r="BH7" s="9">
        <f t="shared" si="15"/>
        <v>0.76400000000000023</v>
      </c>
      <c r="BI7" s="10">
        <f t="shared" si="16"/>
        <v>0.93599999999999994</v>
      </c>
      <c r="BJ7" s="9">
        <v>4.6719999999999997</v>
      </c>
      <c r="BK7" s="3">
        <v>5.391</v>
      </c>
      <c r="BL7" s="15">
        <v>6.3</v>
      </c>
      <c r="BM7" s="15">
        <f t="shared" si="17"/>
        <v>5.391</v>
      </c>
      <c r="BN7" s="9">
        <f t="shared" si="18"/>
        <v>0.71900000000000031</v>
      </c>
      <c r="BO7" s="10">
        <f t="shared" si="19"/>
        <v>0.90899999999999981</v>
      </c>
      <c r="BP7">
        <f t="shared" si="20"/>
        <v>0</v>
      </c>
      <c r="BQ7" s="93">
        <f t="shared" si="21"/>
        <v>1.9741602067183468</v>
      </c>
      <c r="BR7" s="93">
        <f t="shared" si="22"/>
        <v>1.8578811369509052</v>
      </c>
      <c r="BS7" s="93" t="str">
        <f>VLOOKUP(C7,'Koppeling locatie - aslocatie'!$A$2:$C$8139,2,FALSE)</f>
        <v>bema249</v>
      </c>
      <c r="BT7" s="93">
        <f>VLOOKUP($BS7,aslocaties_v01!$C$3:$AA$500,MATCH($K$3/10,aslocaties_v01!$C$2:$X$2),FALSE)</f>
        <v>3.254</v>
      </c>
      <c r="BU7" s="93">
        <f>VLOOKUP(BS7,aslocaties_v01!$C$3:$AA$500,MATCH($K$3,aslocaties_v01!$C$2:$X$2),FALSE)</f>
        <v>3.641</v>
      </c>
      <c r="BV7" s="93">
        <f>VLOOKUP(BS7,aslocaties_v01!$C$3:$AA$500,MATCH($K$3*10,aslocaties_v01!$C$2:$Y$2),FALSE)</f>
        <v>4.0620000000000003</v>
      </c>
      <c r="BW7" s="93">
        <f t="shared" si="23"/>
        <v>0.38700000000000001</v>
      </c>
      <c r="BX7" s="93">
        <f t="shared" si="24"/>
        <v>0.42100000000000026</v>
      </c>
      <c r="BY7" s="94">
        <f t="shared" si="25"/>
        <v>0</v>
      </c>
      <c r="BZ7" s="94">
        <f t="shared" si="26"/>
        <v>2.3696682464452445E-3</v>
      </c>
      <c r="CA7" s="94">
        <f t="shared" si="27"/>
        <v>1.6999999999999904E-2</v>
      </c>
      <c r="CB7">
        <f t="shared" si="28"/>
        <v>1.6999999999999904E-2</v>
      </c>
      <c r="CC7" s="58">
        <f t="shared" si="29"/>
        <v>1.6000000000000014E-2</v>
      </c>
      <c r="CD7" s="95" t="b">
        <f t="shared" si="30"/>
        <v>0</v>
      </c>
      <c r="CE7" s="96" t="b">
        <f t="shared" si="31"/>
        <v>1</v>
      </c>
      <c r="CF7" t="b">
        <f t="shared" si="32"/>
        <v>1</v>
      </c>
      <c r="CG7" t="b">
        <f t="shared" si="33"/>
        <v>1</v>
      </c>
      <c r="CH7" s="84" t="b">
        <f t="shared" si="34"/>
        <v>1</v>
      </c>
      <c r="CI7">
        <f t="shared" si="35"/>
        <v>1.2549999999999999</v>
      </c>
      <c r="CJ7" t="b">
        <f t="shared" si="36"/>
        <v>1</v>
      </c>
      <c r="CK7" t="b">
        <f t="shared" si="37"/>
        <v>0</v>
      </c>
      <c r="CL7" s="84" t="b">
        <f t="shared" si="57"/>
        <v>1</v>
      </c>
      <c r="CM7">
        <f t="shared" si="38"/>
        <v>4.3090000000000002</v>
      </c>
      <c r="CN7" t="b">
        <f t="shared" si="39"/>
        <v>1</v>
      </c>
      <c r="CO7" s="84">
        <f t="shared" si="40"/>
        <v>4.332775024717566E-2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334</v>
      </c>
      <c r="B8" s="3">
        <v>2</v>
      </c>
      <c r="C8" s="3" t="s">
        <v>1437</v>
      </c>
      <c r="D8" s="3" t="str">
        <f t="shared" si="0"/>
        <v>AM_1_35-2_dk_0015</v>
      </c>
      <c r="E8" s="3" t="str">
        <f t="shared" si="1"/>
        <v>0015</v>
      </c>
      <c r="F8" s="3">
        <v>119259.69500000001</v>
      </c>
      <c r="G8" s="15">
        <v>414426</v>
      </c>
      <c r="H8" s="35" t="str">
        <f t="shared" si="2"/>
        <v>ja</v>
      </c>
      <c r="I8" s="42">
        <v>348</v>
      </c>
      <c r="J8" s="20" t="s">
        <v>2268</v>
      </c>
      <c r="K8" s="97">
        <v>10000</v>
      </c>
      <c r="L8" s="28">
        <f t="shared" si="54"/>
        <v>1</v>
      </c>
      <c r="M8" s="28">
        <f t="shared" si="55"/>
        <v>1</v>
      </c>
      <c r="N8" s="56">
        <f t="shared" si="3"/>
        <v>10000</v>
      </c>
      <c r="O8" s="33">
        <f t="shared" si="56"/>
        <v>76.998830283314192</v>
      </c>
      <c r="P8" s="37">
        <f t="shared" si="4"/>
        <v>192.98384653903599</v>
      </c>
      <c r="Q8" s="9" t="s">
        <v>12</v>
      </c>
      <c r="R8" s="55" t="s">
        <v>12</v>
      </c>
      <c r="S8" s="55">
        <v>2.843</v>
      </c>
      <c r="T8" s="55">
        <v>3.036</v>
      </c>
      <c r="U8" s="55">
        <v>3.2320000000000002</v>
      </c>
      <c r="V8" s="3">
        <v>3.411</v>
      </c>
      <c r="W8" s="3">
        <v>3.6190000000000002</v>
      </c>
      <c r="X8" s="3" t="s">
        <v>12</v>
      </c>
      <c r="Y8" s="3">
        <v>4.0419999999999998</v>
      </c>
      <c r="Z8" s="15" t="s">
        <v>12</v>
      </c>
      <c r="AA8" s="10">
        <f t="shared" si="5"/>
        <v>3.6190000000000002</v>
      </c>
      <c r="AB8" s="9">
        <f t="shared" si="6"/>
        <v>0.38700000000000001</v>
      </c>
      <c r="AC8" s="10">
        <f t="shared" si="7"/>
        <v>0.4229999999999996</v>
      </c>
      <c r="AD8" s="9" t="s">
        <v>12</v>
      </c>
      <c r="AE8" s="55" t="s">
        <v>12</v>
      </c>
      <c r="AF8" s="55">
        <v>0.96199999999999997</v>
      </c>
      <c r="AG8" s="55">
        <v>1.0309999999999999</v>
      </c>
      <c r="AH8" s="55">
        <v>1.101</v>
      </c>
      <c r="AI8" s="3">
        <v>1.173</v>
      </c>
      <c r="AJ8" s="3">
        <v>1.26</v>
      </c>
      <c r="AK8" s="3" t="s">
        <v>12</v>
      </c>
      <c r="AL8" s="3">
        <v>1.44</v>
      </c>
      <c r="AM8" s="15" t="s">
        <v>12</v>
      </c>
      <c r="AN8" s="10">
        <f t="shared" si="8"/>
        <v>1.26</v>
      </c>
      <c r="AO8" s="9">
        <f t="shared" si="9"/>
        <v>0.15900000000000003</v>
      </c>
      <c r="AP8" s="10">
        <f t="shared" si="10"/>
        <v>0.17999999999999994</v>
      </c>
      <c r="AQ8" s="9" t="s">
        <v>12</v>
      </c>
      <c r="AR8" s="55" t="s">
        <v>12</v>
      </c>
      <c r="AS8" s="55">
        <v>3.74</v>
      </c>
      <c r="AT8" s="55">
        <v>3.8780000000000001</v>
      </c>
      <c r="AU8" s="55">
        <v>4.0270000000000001</v>
      </c>
      <c r="AV8" s="3">
        <v>4.1619999999999999</v>
      </c>
      <c r="AW8" s="3">
        <v>4.3129999999999997</v>
      </c>
      <c r="AX8" s="3" t="s">
        <v>12</v>
      </c>
      <c r="AY8" s="3">
        <v>4.6029999999999998</v>
      </c>
      <c r="AZ8" s="15" t="s">
        <v>12</v>
      </c>
      <c r="BA8" s="10">
        <f t="shared" si="11"/>
        <v>4.3129999999999997</v>
      </c>
      <c r="BB8" s="9">
        <f t="shared" si="12"/>
        <v>0.28599999999999959</v>
      </c>
      <c r="BC8" s="10">
        <f t="shared" si="13"/>
        <v>0.29000000000000004</v>
      </c>
      <c r="BD8" s="9">
        <v>4.8929999999999998</v>
      </c>
      <c r="BE8" s="3">
        <v>5.6619999999999999</v>
      </c>
      <c r="BF8" s="15">
        <v>6.601</v>
      </c>
      <c r="BG8" s="15">
        <f t="shared" si="14"/>
        <v>5.6619999999999999</v>
      </c>
      <c r="BH8" s="9">
        <f t="shared" si="15"/>
        <v>0.76900000000000013</v>
      </c>
      <c r="BI8" s="10">
        <f t="shared" si="16"/>
        <v>0.93900000000000006</v>
      </c>
      <c r="BJ8" s="9">
        <v>4.6580000000000004</v>
      </c>
      <c r="BK8" s="3">
        <v>5.3849999999999998</v>
      </c>
      <c r="BL8" s="15">
        <v>6.298</v>
      </c>
      <c r="BM8" s="15">
        <f t="shared" si="17"/>
        <v>5.3849999999999998</v>
      </c>
      <c r="BN8" s="9">
        <f t="shared" si="18"/>
        <v>0.72699999999999942</v>
      </c>
      <c r="BO8" s="10">
        <f t="shared" si="19"/>
        <v>0.91300000000000026</v>
      </c>
      <c r="BP8">
        <f t="shared" si="20"/>
        <v>0</v>
      </c>
      <c r="BQ8" s="93">
        <f t="shared" si="21"/>
        <v>1.9870801033591734</v>
      </c>
      <c r="BR8" s="93">
        <f t="shared" si="22"/>
        <v>1.8785529715762259</v>
      </c>
      <c r="BS8" s="93" t="str">
        <f>VLOOKUP(C8,'Koppeling locatie - aslocatie'!$A$2:$C$8139,2,FALSE)</f>
        <v>bema249</v>
      </c>
      <c r="BT8" s="93">
        <f>VLOOKUP($BS8,aslocaties_v01!$C$3:$AA$500,MATCH($K$3/10,aslocaties_v01!$C$2:$X$2),FALSE)</f>
        <v>3.254</v>
      </c>
      <c r="BU8" s="93">
        <f>VLOOKUP(BS8,aslocaties_v01!$C$3:$AA$500,MATCH($K$3,aslocaties_v01!$C$2:$X$2),FALSE)</f>
        <v>3.641</v>
      </c>
      <c r="BV8" s="93">
        <f>VLOOKUP(BS8,aslocaties_v01!$C$3:$AA$500,MATCH($K$3*10,aslocaties_v01!$C$2:$Y$2),FALSE)</f>
        <v>4.0620000000000003</v>
      </c>
      <c r="BW8" s="93">
        <f t="shared" si="23"/>
        <v>0.38700000000000001</v>
      </c>
      <c r="BX8" s="93">
        <f t="shared" si="24"/>
        <v>0.42100000000000026</v>
      </c>
      <c r="BY8" s="94">
        <f t="shared" si="25"/>
        <v>0</v>
      </c>
      <c r="BZ8" s="94">
        <f t="shared" si="26"/>
        <v>4.7281323877053083E-3</v>
      </c>
      <c r="CA8" s="94">
        <f t="shared" si="27"/>
        <v>2.1999999999999797E-2</v>
      </c>
      <c r="CB8">
        <f t="shared" si="28"/>
        <v>2.1999999999999797E-2</v>
      </c>
      <c r="CC8" s="58">
        <f t="shared" si="29"/>
        <v>2.0000000000000462E-2</v>
      </c>
      <c r="CD8" s="95" t="b">
        <f t="shared" si="30"/>
        <v>0</v>
      </c>
      <c r="CE8" s="96" t="b">
        <f t="shared" si="31"/>
        <v>1</v>
      </c>
      <c r="CF8" t="b">
        <f t="shared" si="32"/>
        <v>1</v>
      </c>
      <c r="CG8" t="b">
        <f t="shared" si="33"/>
        <v>1</v>
      </c>
      <c r="CH8" s="84" t="b">
        <f t="shared" si="34"/>
        <v>1</v>
      </c>
      <c r="CI8">
        <f t="shared" si="35"/>
        <v>1.26</v>
      </c>
      <c r="CJ8" t="b">
        <f t="shared" si="36"/>
        <v>1</v>
      </c>
      <c r="CK8" t="b">
        <f t="shared" si="37"/>
        <v>0</v>
      </c>
      <c r="CL8" s="84" t="b">
        <f t="shared" si="57"/>
        <v>1</v>
      </c>
      <c r="CM8">
        <f t="shared" si="38"/>
        <v>4.3129999999999997</v>
      </c>
      <c r="CN8" t="b">
        <f t="shared" si="39"/>
        <v>1</v>
      </c>
      <c r="CO8" s="84">
        <f t="shared" si="40"/>
        <v>4.3419721196842537E-2</v>
      </c>
      <c r="CP8" t="b">
        <f t="shared" si="41"/>
        <v>1</v>
      </c>
      <c r="CQ8" s="96" t="b">
        <f t="shared" si="42"/>
        <v>1</v>
      </c>
      <c r="CR8" t="b">
        <f t="shared" si="43"/>
        <v>1</v>
      </c>
      <c r="CS8" t="b">
        <f t="shared" si="44"/>
        <v>1</v>
      </c>
      <c r="CT8" t="b">
        <f t="shared" si="45"/>
        <v>1</v>
      </c>
      <c r="CU8" t="b">
        <f t="shared" si="46"/>
        <v>1</v>
      </c>
      <c r="CV8" s="84" t="b">
        <f t="shared" si="47"/>
        <v>1</v>
      </c>
      <c r="CW8" t="b">
        <f t="shared" si="48"/>
        <v>0</v>
      </c>
      <c r="CX8" t="b">
        <f t="shared" si="49"/>
        <v>1</v>
      </c>
      <c r="CY8" t="b">
        <f t="shared" si="50"/>
        <v>1</v>
      </c>
      <c r="CZ8" t="b">
        <f t="shared" si="51"/>
        <v>1</v>
      </c>
      <c r="DA8" s="84">
        <f t="shared" si="52"/>
        <v>1</v>
      </c>
      <c r="DB8" t="b">
        <f t="shared" si="53"/>
        <v>0</v>
      </c>
    </row>
    <row r="9" spans="1:106">
      <c r="A9" s="9">
        <v>335</v>
      </c>
      <c r="B9" s="3">
        <v>2</v>
      </c>
      <c r="C9" s="3" t="s">
        <v>1438</v>
      </c>
      <c r="D9" s="3" t="str">
        <f t="shared" si="0"/>
        <v>AM_1_35-2_dk_0017</v>
      </c>
      <c r="E9" s="3" t="str">
        <f t="shared" si="1"/>
        <v>0017</v>
      </c>
      <c r="F9" s="3">
        <v>119072.31200000001</v>
      </c>
      <c r="G9" s="15">
        <v>414379.84399999998</v>
      </c>
      <c r="H9" s="35" t="str">
        <f t="shared" si="2"/>
        <v>ja</v>
      </c>
      <c r="I9" s="42">
        <v>347</v>
      </c>
      <c r="J9" s="20" t="s">
        <v>2268</v>
      </c>
      <c r="K9" s="97">
        <v>10000</v>
      </c>
      <c r="L9" s="28">
        <f t="shared" si="54"/>
        <v>1</v>
      </c>
      <c r="M9" s="28">
        <f t="shared" si="55"/>
        <v>1</v>
      </c>
      <c r="N9" s="56">
        <f t="shared" si="3"/>
        <v>10000</v>
      </c>
      <c r="O9" s="33">
        <f t="shared" si="56"/>
        <v>192.98384653903599</v>
      </c>
      <c r="P9" s="37">
        <f t="shared" si="4"/>
        <v>117.41976501850721</v>
      </c>
      <c r="Q9" s="9" t="s">
        <v>12</v>
      </c>
      <c r="R9" s="55" t="s">
        <v>12</v>
      </c>
      <c r="S9" s="55">
        <v>2.8370000000000002</v>
      </c>
      <c r="T9" s="55">
        <v>3.0289999999999999</v>
      </c>
      <c r="U9" s="55">
        <v>3.2250000000000001</v>
      </c>
      <c r="V9" s="3">
        <v>3.403</v>
      </c>
      <c r="W9" s="3">
        <v>3.6110000000000002</v>
      </c>
      <c r="X9" s="3" t="s">
        <v>12</v>
      </c>
      <c r="Y9" s="3">
        <v>4.0339999999999998</v>
      </c>
      <c r="Z9" s="15" t="s">
        <v>12</v>
      </c>
      <c r="AA9" s="10">
        <f t="shared" si="5"/>
        <v>3.6110000000000002</v>
      </c>
      <c r="AB9" s="9">
        <f t="shared" si="6"/>
        <v>0.38600000000000012</v>
      </c>
      <c r="AC9" s="10">
        <f t="shared" si="7"/>
        <v>0.4229999999999996</v>
      </c>
      <c r="AD9" s="9" t="s">
        <v>12</v>
      </c>
      <c r="AE9" s="55" t="s">
        <v>12</v>
      </c>
      <c r="AF9" s="55">
        <v>0.755</v>
      </c>
      <c r="AG9" s="55">
        <v>0.83399999999999996</v>
      </c>
      <c r="AH9" s="55">
        <v>0.93100000000000005</v>
      </c>
      <c r="AI9" s="3">
        <v>1.0389999999999999</v>
      </c>
      <c r="AJ9" s="3">
        <v>1.175</v>
      </c>
      <c r="AK9" s="3" t="s">
        <v>12</v>
      </c>
      <c r="AL9" s="3">
        <v>1.466</v>
      </c>
      <c r="AM9" s="15" t="s">
        <v>12</v>
      </c>
      <c r="AN9" s="10">
        <f t="shared" si="8"/>
        <v>1.175</v>
      </c>
      <c r="AO9" s="9">
        <f t="shared" si="9"/>
        <v>0.24399999999999999</v>
      </c>
      <c r="AP9" s="10">
        <f t="shared" si="10"/>
        <v>0.29099999999999993</v>
      </c>
      <c r="AQ9" s="9" t="s">
        <v>12</v>
      </c>
      <c r="AR9" s="55" t="s">
        <v>12</v>
      </c>
      <c r="AS9" s="55">
        <v>2.2770000000000001</v>
      </c>
      <c r="AT9" s="55">
        <v>2.375</v>
      </c>
      <c r="AU9" s="55">
        <v>2.4929999999999999</v>
      </c>
      <c r="AV9" s="3">
        <v>2.6150000000000002</v>
      </c>
      <c r="AW9" s="3">
        <v>2.7639999999999998</v>
      </c>
      <c r="AX9" s="3" t="s">
        <v>12</v>
      </c>
      <c r="AY9" s="3">
        <v>3.0680000000000001</v>
      </c>
      <c r="AZ9" s="15" t="s">
        <v>12</v>
      </c>
      <c r="BA9" s="10">
        <f t="shared" si="11"/>
        <v>2.7639999999999998</v>
      </c>
      <c r="BB9" s="9">
        <f t="shared" si="12"/>
        <v>0.27099999999999991</v>
      </c>
      <c r="BC9" s="10">
        <f t="shared" si="13"/>
        <v>0.30400000000000027</v>
      </c>
      <c r="BD9" s="9">
        <v>4.1230000000000002</v>
      </c>
      <c r="BE9" s="3">
        <v>4.8600000000000003</v>
      </c>
      <c r="BF9" s="15">
        <v>5.7919999999999998</v>
      </c>
      <c r="BG9" s="15">
        <f t="shared" si="14"/>
        <v>4.8600000000000003</v>
      </c>
      <c r="BH9" s="9">
        <f t="shared" si="15"/>
        <v>0.7370000000000001</v>
      </c>
      <c r="BI9" s="10">
        <f t="shared" si="16"/>
        <v>0.9319999999999995</v>
      </c>
      <c r="BJ9" s="9">
        <v>4.4800000000000004</v>
      </c>
      <c r="BK9" s="3">
        <v>5.4</v>
      </c>
      <c r="BL9" s="15">
        <v>6.569</v>
      </c>
      <c r="BM9" s="15">
        <f t="shared" si="17"/>
        <v>5.4</v>
      </c>
      <c r="BN9" s="9">
        <f t="shared" si="18"/>
        <v>0.91999999999999993</v>
      </c>
      <c r="BO9" s="10">
        <f t="shared" si="19"/>
        <v>1.1689999999999996</v>
      </c>
      <c r="BP9">
        <f t="shared" si="20"/>
        <v>0</v>
      </c>
      <c r="BQ9" s="93">
        <f t="shared" si="21"/>
        <v>1.909326424870466</v>
      </c>
      <c r="BR9" s="93">
        <f t="shared" si="22"/>
        <v>2.3834196891191701</v>
      </c>
      <c r="BS9" s="93" t="str">
        <f>VLOOKUP(C9,'Koppeling locatie - aslocatie'!$A$2:$C$8139,2,FALSE)</f>
        <v>AM_EX_R_35_11</v>
      </c>
      <c r="BT9" s="93">
        <f>VLOOKUP($BS9,aslocaties_v01!$C$3:$AA$500,MATCH($K$3/10,aslocaties_v01!$C$2:$X$2),FALSE)</f>
        <v>3.2370000000000001</v>
      </c>
      <c r="BU9" s="93">
        <f>VLOOKUP(BS9,aslocaties_v01!$C$3:$AA$500,MATCH($K$3,aslocaties_v01!$C$2:$X$2),FALSE)</f>
        <v>3.625</v>
      </c>
      <c r="BV9" s="93">
        <f>VLOOKUP(BS9,aslocaties_v01!$C$3:$AA$500,MATCH($K$3*10,aslocaties_v01!$C$2:$Y$2),FALSE)</f>
        <v>4.0469999999999997</v>
      </c>
      <c r="BW9" s="93">
        <f t="shared" si="23"/>
        <v>0.3879999999999999</v>
      </c>
      <c r="BX9" s="93">
        <f t="shared" si="24"/>
        <v>0.42199999999999971</v>
      </c>
      <c r="BY9" s="94">
        <f t="shared" si="25"/>
        <v>5.1813471502584196E-3</v>
      </c>
      <c r="BZ9" s="94">
        <f t="shared" si="26"/>
        <v>2.3640661938532093E-3</v>
      </c>
      <c r="CA9" s="94">
        <f t="shared" si="27"/>
        <v>1.2000000000000011E-2</v>
      </c>
      <c r="CB9">
        <f t="shared" si="28"/>
        <v>1.399999999999979E-2</v>
      </c>
      <c r="CC9" s="58">
        <f t="shared" si="29"/>
        <v>1.2999999999999901E-2</v>
      </c>
      <c r="CD9" s="95" t="b">
        <f t="shared" si="30"/>
        <v>0</v>
      </c>
      <c r="CE9" s="96" t="b">
        <f t="shared" si="31"/>
        <v>1</v>
      </c>
      <c r="CF9" t="b">
        <f t="shared" si="32"/>
        <v>1</v>
      </c>
      <c r="CG9" t="b">
        <f t="shared" si="33"/>
        <v>1</v>
      </c>
      <c r="CH9" s="84" t="b">
        <f t="shared" si="34"/>
        <v>1</v>
      </c>
      <c r="CI9">
        <f t="shared" si="35"/>
        <v>1.175</v>
      </c>
      <c r="CJ9" t="b">
        <f t="shared" si="36"/>
        <v>1</v>
      </c>
      <c r="CK9" t="b">
        <f t="shared" si="37"/>
        <v>1</v>
      </c>
      <c r="CL9" s="84" t="b">
        <f t="shared" si="57"/>
        <v>1</v>
      </c>
      <c r="CM9">
        <f t="shared" si="38"/>
        <v>2.7639999999999998</v>
      </c>
      <c r="CN9" t="b">
        <f t="shared" si="39"/>
        <v>1</v>
      </c>
      <c r="CO9" s="84">
        <f t="shared" si="40"/>
        <v>9.8590981657533008E-2</v>
      </c>
      <c r="CP9" t="b">
        <f t="shared" si="41"/>
        <v>1</v>
      </c>
      <c r="CQ9" s="96" t="b">
        <f t="shared" si="42"/>
        <v>1</v>
      </c>
      <c r="CR9" t="b">
        <f t="shared" si="43"/>
        <v>0</v>
      </c>
      <c r="CS9" t="b">
        <f t="shared" si="44"/>
        <v>1</v>
      </c>
      <c r="CT9" t="b">
        <f t="shared" si="45"/>
        <v>1</v>
      </c>
      <c r="CU9" t="b">
        <f t="shared" si="46"/>
        <v>1</v>
      </c>
      <c r="CV9" s="84" t="b">
        <f t="shared" si="47"/>
        <v>1</v>
      </c>
      <c r="CW9" t="b">
        <f t="shared" si="48"/>
        <v>1</v>
      </c>
      <c r="CX9" t="b">
        <f t="shared" si="49"/>
        <v>1</v>
      </c>
      <c r="CY9" t="b">
        <f t="shared" si="50"/>
        <v>1</v>
      </c>
      <c r="CZ9" t="b">
        <f t="shared" si="51"/>
        <v>1</v>
      </c>
      <c r="DA9" s="84">
        <f t="shared" si="52"/>
        <v>1</v>
      </c>
      <c r="DB9" t="b">
        <f t="shared" si="53"/>
        <v>0</v>
      </c>
    </row>
    <row r="10" spans="1:106">
      <c r="A10" s="9">
        <v>336</v>
      </c>
      <c r="B10" s="3">
        <v>2</v>
      </c>
      <c r="C10" s="3" t="s">
        <v>1439</v>
      </c>
      <c r="D10" s="3" t="str">
        <f t="shared" si="0"/>
        <v>AM_1_35-2_dk_0018</v>
      </c>
      <c r="E10" s="3" t="str">
        <f t="shared" si="1"/>
        <v>0018</v>
      </c>
      <c r="F10" s="3">
        <v>118959.32799999999</v>
      </c>
      <c r="G10" s="15">
        <v>414347.875</v>
      </c>
      <c r="H10" s="35" t="str">
        <f t="shared" si="2"/>
        <v>ja</v>
      </c>
      <c r="I10" s="42">
        <v>347</v>
      </c>
      <c r="J10" s="20" t="s">
        <v>2268</v>
      </c>
      <c r="K10" s="97">
        <v>10000</v>
      </c>
      <c r="L10" s="28">
        <f t="shared" si="54"/>
        <v>1</v>
      </c>
      <c r="M10" s="28">
        <f t="shared" si="55"/>
        <v>1</v>
      </c>
      <c r="N10" s="56">
        <f t="shared" si="3"/>
        <v>10000</v>
      </c>
      <c r="O10" s="33">
        <f t="shared" si="56"/>
        <v>117.41976501850721</v>
      </c>
      <c r="P10" s="37">
        <f t="shared" si="4"/>
        <v>79.537015910835706</v>
      </c>
      <c r="Q10" s="9" t="s">
        <v>12</v>
      </c>
      <c r="R10" s="55" t="s">
        <v>12</v>
      </c>
      <c r="S10" s="55">
        <v>2.8340000000000001</v>
      </c>
      <c r="T10" s="55">
        <v>3.0259999999999998</v>
      </c>
      <c r="U10" s="55">
        <v>3.222</v>
      </c>
      <c r="V10" s="3">
        <v>3.4</v>
      </c>
      <c r="W10" s="3">
        <v>3.6080000000000001</v>
      </c>
      <c r="X10" s="3" t="s">
        <v>12</v>
      </c>
      <c r="Y10" s="3">
        <v>4.0309999999999997</v>
      </c>
      <c r="Z10" s="15" t="s">
        <v>12</v>
      </c>
      <c r="AA10" s="10">
        <f t="shared" si="5"/>
        <v>3.6080000000000001</v>
      </c>
      <c r="AB10" s="9">
        <f t="shared" si="6"/>
        <v>0.38600000000000012</v>
      </c>
      <c r="AC10" s="10">
        <f t="shared" si="7"/>
        <v>0.4229999999999996</v>
      </c>
      <c r="AD10" s="9" t="s">
        <v>12</v>
      </c>
      <c r="AE10" s="55" t="s">
        <v>12</v>
      </c>
      <c r="AF10" s="55">
        <v>0.76500000000000001</v>
      </c>
      <c r="AG10" s="55">
        <v>0.85299999999999998</v>
      </c>
      <c r="AH10" s="55">
        <v>0.95799999999999996</v>
      </c>
      <c r="AI10" s="3">
        <v>1.0680000000000001</v>
      </c>
      <c r="AJ10" s="3">
        <v>1.206</v>
      </c>
      <c r="AK10" s="3" t="s">
        <v>12</v>
      </c>
      <c r="AL10" s="3">
        <v>1.516</v>
      </c>
      <c r="AM10" s="15" t="s">
        <v>12</v>
      </c>
      <c r="AN10" s="10">
        <f t="shared" si="8"/>
        <v>1.206</v>
      </c>
      <c r="AO10" s="9">
        <f t="shared" si="9"/>
        <v>0.248</v>
      </c>
      <c r="AP10" s="10">
        <f t="shared" si="10"/>
        <v>0.31000000000000005</v>
      </c>
      <c r="AQ10" s="9" t="s">
        <v>12</v>
      </c>
      <c r="AR10" s="55" t="s">
        <v>12</v>
      </c>
      <c r="AS10" s="55">
        <v>2.4750000000000001</v>
      </c>
      <c r="AT10" s="55">
        <v>2.6139999999999999</v>
      </c>
      <c r="AU10" s="55">
        <v>2.762</v>
      </c>
      <c r="AV10" s="3">
        <v>2.895</v>
      </c>
      <c r="AW10" s="3">
        <v>3.0419999999999998</v>
      </c>
      <c r="AX10" s="3" t="s">
        <v>12</v>
      </c>
      <c r="AY10" s="3">
        <v>3.355</v>
      </c>
      <c r="AZ10" s="15" t="s">
        <v>12</v>
      </c>
      <c r="BA10" s="10">
        <f t="shared" si="11"/>
        <v>3.0419999999999998</v>
      </c>
      <c r="BB10" s="9">
        <f t="shared" si="12"/>
        <v>0.2799999999999998</v>
      </c>
      <c r="BC10" s="10">
        <f t="shared" si="13"/>
        <v>0.31300000000000017</v>
      </c>
      <c r="BD10" s="9">
        <v>4.306</v>
      </c>
      <c r="BE10" s="3">
        <v>5.0810000000000004</v>
      </c>
      <c r="BF10" s="15">
        <v>6.0620000000000003</v>
      </c>
      <c r="BG10" s="15">
        <f t="shared" si="14"/>
        <v>5.0810000000000004</v>
      </c>
      <c r="BH10" s="9">
        <f t="shared" si="15"/>
        <v>0.77500000000000036</v>
      </c>
      <c r="BI10" s="10">
        <f t="shared" si="16"/>
        <v>0.98099999999999987</v>
      </c>
      <c r="BJ10" s="9">
        <v>4.5960000000000001</v>
      </c>
      <c r="BK10" s="3">
        <v>5.5490000000000004</v>
      </c>
      <c r="BL10" s="15">
        <v>6.7649999999999997</v>
      </c>
      <c r="BM10" s="15">
        <f t="shared" si="17"/>
        <v>5.5490000000000004</v>
      </c>
      <c r="BN10" s="9">
        <f t="shared" si="18"/>
        <v>0.95300000000000029</v>
      </c>
      <c r="BO10" s="10">
        <f t="shared" si="19"/>
        <v>1.2159999999999993</v>
      </c>
      <c r="BP10">
        <f t="shared" si="20"/>
        <v>0</v>
      </c>
      <c r="BQ10" s="93">
        <f t="shared" si="21"/>
        <v>2.0077720207253891</v>
      </c>
      <c r="BR10" s="93">
        <f t="shared" si="22"/>
        <v>2.4689119170984455</v>
      </c>
      <c r="BS10" s="93" t="str">
        <f>VLOOKUP(C10,'Koppeling locatie - aslocatie'!$A$2:$C$8139,2,FALSE)</f>
        <v>AM_EX_R_35_9</v>
      </c>
      <c r="BT10" s="93">
        <f>VLOOKUP($BS10,aslocaties_v01!$C$3:$AA$500,MATCH($K$3/10,aslocaties_v01!$C$2:$X$2),FALSE)</f>
        <v>3.2309999999999999</v>
      </c>
      <c r="BU10" s="93">
        <f>VLOOKUP(BS10,aslocaties_v01!$C$3:$AA$500,MATCH($K$3,aslocaties_v01!$C$2:$X$2),FALSE)</f>
        <v>3.6179999999999999</v>
      </c>
      <c r="BV10" s="93">
        <f>VLOOKUP(BS10,aslocaties_v01!$C$3:$AA$500,MATCH($K$3*10,aslocaties_v01!$C$2:$Y$2),FALSE)</f>
        <v>4.04</v>
      </c>
      <c r="BW10" s="93">
        <f t="shared" si="23"/>
        <v>0.38700000000000001</v>
      </c>
      <c r="BX10" s="93">
        <f t="shared" si="24"/>
        <v>0.42200000000000015</v>
      </c>
      <c r="BY10" s="94">
        <f t="shared" si="25"/>
        <v>2.5906735751293208E-3</v>
      </c>
      <c r="BZ10" s="94">
        <f t="shared" si="26"/>
        <v>2.364066193852099E-3</v>
      </c>
      <c r="CA10" s="94">
        <f t="shared" si="27"/>
        <v>8.999999999999897E-3</v>
      </c>
      <c r="CB10">
        <f t="shared" si="28"/>
        <v>9.9999999999997868E-3</v>
      </c>
      <c r="CC10" s="58">
        <f t="shared" si="29"/>
        <v>9.0000000000003411E-3</v>
      </c>
      <c r="CD10" s="95" t="b">
        <f t="shared" si="30"/>
        <v>0</v>
      </c>
      <c r="CE10" s="96" t="b">
        <f t="shared" si="31"/>
        <v>1</v>
      </c>
      <c r="CF10" t="b">
        <f t="shared" si="32"/>
        <v>1</v>
      </c>
      <c r="CG10" t="b">
        <f t="shared" si="33"/>
        <v>1</v>
      </c>
      <c r="CH10" s="84" t="b">
        <f t="shared" si="34"/>
        <v>1</v>
      </c>
      <c r="CI10">
        <f t="shared" si="35"/>
        <v>1.206</v>
      </c>
      <c r="CJ10" t="b">
        <f t="shared" si="36"/>
        <v>1</v>
      </c>
      <c r="CK10" t="b">
        <f t="shared" si="37"/>
        <v>1</v>
      </c>
      <c r="CL10" s="84" t="b">
        <f t="shared" si="57"/>
        <v>1</v>
      </c>
      <c r="CM10">
        <f t="shared" si="38"/>
        <v>3.0419999999999998</v>
      </c>
      <c r="CN10" t="b">
        <f t="shared" si="39"/>
        <v>1</v>
      </c>
      <c r="CO10" s="84">
        <f t="shared" si="40"/>
        <v>8.3541888800808303E-2</v>
      </c>
      <c r="CP10" t="b">
        <f t="shared" si="41"/>
        <v>1</v>
      </c>
      <c r="CQ10" s="96" t="b">
        <f t="shared" si="42"/>
        <v>1</v>
      </c>
      <c r="CR10" t="b">
        <f t="shared" si="43"/>
        <v>1</v>
      </c>
      <c r="CS10" t="b">
        <f t="shared" si="44"/>
        <v>1</v>
      </c>
      <c r="CT10" t="b">
        <f t="shared" si="45"/>
        <v>1</v>
      </c>
      <c r="CU10" t="b">
        <f t="shared" si="46"/>
        <v>1</v>
      </c>
      <c r="CV10" s="84" t="b">
        <f t="shared" si="47"/>
        <v>1</v>
      </c>
      <c r="CW10" t="b">
        <f t="shared" si="48"/>
        <v>1</v>
      </c>
      <c r="CX10" t="b">
        <f t="shared" si="49"/>
        <v>1</v>
      </c>
      <c r="CY10" t="b">
        <f t="shared" si="50"/>
        <v>1</v>
      </c>
      <c r="CZ10" t="b">
        <f t="shared" si="51"/>
        <v>1</v>
      </c>
      <c r="DA10" s="84">
        <f t="shared" si="52"/>
        <v>0</v>
      </c>
      <c r="DB10" t="b">
        <f t="shared" si="53"/>
        <v>0</v>
      </c>
    </row>
    <row r="11" spans="1:106">
      <c r="A11" s="9">
        <v>337</v>
      </c>
      <c r="B11" s="3">
        <v>2</v>
      </c>
      <c r="C11" s="3" t="s">
        <v>1440</v>
      </c>
      <c r="D11" s="3" t="str">
        <f t="shared" si="0"/>
        <v>AM_1_35-2_dk_0019</v>
      </c>
      <c r="E11" s="3" t="str">
        <f t="shared" si="1"/>
        <v>0019</v>
      </c>
      <c r="F11" s="3">
        <v>118883.086</v>
      </c>
      <c r="G11" s="15">
        <v>414325.21899999998</v>
      </c>
      <c r="H11" s="35" t="str">
        <f t="shared" si="2"/>
        <v>ja</v>
      </c>
      <c r="I11" s="42">
        <v>348</v>
      </c>
      <c r="J11" s="20" t="s">
        <v>2268</v>
      </c>
      <c r="K11" s="97">
        <v>10000</v>
      </c>
      <c r="L11" s="28">
        <f t="shared" si="54"/>
        <v>1</v>
      </c>
      <c r="M11" s="28">
        <f t="shared" si="55"/>
        <v>1</v>
      </c>
      <c r="N11" s="56">
        <f t="shared" si="3"/>
        <v>10000</v>
      </c>
      <c r="O11" s="33">
        <f t="shared" si="56"/>
        <v>79.537015910835706</v>
      </c>
      <c r="P11" s="37">
        <f t="shared" si="4"/>
        <v>1649.1841463963453</v>
      </c>
      <c r="Q11" s="9" t="s">
        <v>12</v>
      </c>
      <c r="R11" s="55" t="s">
        <v>12</v>
      </c>
      <c r="S11" s="55">
        <v>2.83</v>
      </c>
      <c r="T11" s="55">
        <v>3.0209999999999999</v>
      </c>
      <c r="U11" s="55">
        <v>3.2160000000000002</v>
      </c>
      <c r="V11" s="3">
        <v>3.395</v>
      </c>
      <c r="W11" s="3">
        <v>3.6030000000000002</v>
      </c>
      <c r="X11" s="3" t="s">
        <v>12</v>
      </c>
      <c r="Y11" s="3">
        <v>4.0270000000000001</v>
      </c>
      <c r="Z11" s="15" t="s">
        <v>12</v>
      </c>
      <c r="AA11" s="10">
        <f t="shared" si="5"/>
        <v>3.6030000000000002</v>
      </c>
      <c r="AB11" s="9">
        <f t="shared" si="6"/>
        <v>0.38700000000000001</v>
      </c>
      <c r="AC11" s="10">
        <f t="shared" si="7"/>
        <v>0.42399999999999993</v>
      </c>
      <c r="AD11" s="9" t="s">
        <v>12</v>
      </c>
      <c r="AE11" s="55" t="s">
        <v>12</v>
      </c>
      <c r="AF11" s="55">
        <v>0.80600000000000005</v>
      </c>
      <c r="AG11" s="55">
        <v>0.88900000000000001</v>
      </c>
      <c r="AH11" s="55">
        <v>0.98899999999999999</v>
      </c>
      <c r="AI11" s="3">
        <v>1.0980000000000001</v>
      </c>
      <c r="AJ11" s="3">
        <v>1.2350000000000001</v>
      </c>
      <c r="AK11" s="3" t="s">
        <v>12</v>
      </c>
      <c r="AL11" s="3">
        <v>1.5269999999999999</v>
      </c>
      <c r="AM11" s="15" t="s">
        <v>12</v>
      </c>
      <c r="AN11" s="10">
        <f t="shared" si="8"/>
        <v>1.2350000000000001</v>
      </c>
      <c r="AO11" s="9">
        <f t="shared" si="9"/>
        <v>0.24600000000000011</v>
      </c>
      <c r="AP11" s="10">
        <f t="shared" si="10"/>
        <v>0.29199999999999982</v>
      </c>
      <c r="AQ11" s="9" t="s">
        <v>12</v>
      </c>
      <c r="AR11" s="55" t="s">
        <v>12</v>
      </c>
      <c r="AS11" s="55">
        <v>2.6360000000000001</v>
      </c>
      <c r="AT11" s="55">
        <v>2.75</v>
      </c>
      <c r="AU11" s="55">
        <v>2.8690000000000002</v>
      </c>
      <c r="AV11" s="3">
        <v>2.9830000000000001</v>
      </c>
      <c r="AW11" s="3">
        <v>3.121</v>
      </c>
      <c r="AX11" s="3" t="s">
        <v>12</v>
      </c>
      <c r="AY11" s="3">
        <v>3.4039999999999999</v>
      </c>
      <c r="AZ11" s="15" t="s">
        <v>12</v>
      </c>
      <c r="BA11" s="10">
        <f t="shared" si="11"/>
        <v>3.121</v>
      </c>
      <c r="BB11" s="9">
        <f t="shared" si="12"/>
        <v>0.25199999999999978</v>
      </c>
      <c r="BC11" s="10">
        <f t="shared" si="13"/>
        <v>0.28299999999999992</v>
      </c>
      <c r="BD11" s="9">
        <v>4.2919999999999998</v>
      </c>
      <c r="BE11" s="3">
        <v>5.0609999999999999</v>
      </c>
      <c r="BF11" s="15">
        <v>6.0149999999999997</v>
      </c>
      <c r="BG11" s="15">
        <f t="shared" si="14"/>
        <v>5.0609999999999999</v>
      </c>
      <c r="BH11" s="9">
        <f t="shared" si="15"/>
        <v>0.76900000000000013</v>
      </c>
      <c r="BI11" s="10">
        <f t="shared" si="16"/>
        <v>0.95399999999999974</v>
      </c>
      <c r="BJ11" s="9">
        <v>4.5629999999999997</v>
      </c>
      <c r="BK11" s="3">
        <v>5.5</v>
      </c>
      <c r="BL11" s="15">
        <v>6.665</v>
      </c>
      <c r="BM11" s="15">
        <f t="shared" si="17"/>
        <v>5.5</v>
      </c>
      <c r="BN11" s="9">
        <f t="shared" si="18"/>
        <v>0.93700000000000028</v>
      </c>
      <c r="BO11" s="10">
        <f t="shared" si="19"/>
        <v>1.165</v>
      </c>
      <c r="BP11">
        <f t="shared" si="20"/>
        <v>0</v>
      </c>
      <c r="BQ11" s="93">
        <f t="shared" si="21"/>
        <v>1.9870801033591734</v>
      </c>
      <c r="BR11" s="93">
        <f t="shared" si="22"/>
        <v>2.4211886304909567</v>
      </c>
      <c r="BS11" s="93" t="str">
        <f>VLOOKUP(C11,'Koppeling locatie - aslocatie'!$A$2:$C$8139,2,FALSE)</f>
        <v>AM_EX_R_35_9</v>
      </c>
      <c r="BT11" s="93">
        <f>VLOOKUP($BS11,aslocaties_v01!$C$3:$AA$500,MATCH($K$3/10,aslocaties_v01!$C$2:$X$2),FALSE)</f>
        <v>3.2309999999999999</v>
      </c>
      <c r="BU11" s="93">
        <f>VLOOKUP(BS11,aslocaties_v01!$C$3:$AA$500,MATCH($K$3,aslocaties_v01!$C$2:$X$2),FALSE)</f>
        <v>3.6179999999999999</v>
      </c>
      <c r="BV11" s="93">
        <f>VLOOKUP(BS11,aslocaties_v01!$C$3:$AA$500,MATCH($K$3*10,aslocaties_v01!$C$2:$Y$2),FALSE)</f>
        <v>4.04</v>
      </c>
      <c r="BW11" s="93">
        <f t="shared" si="23"/>
        <v>0.38700000000000001</v>
      </c>
      <c r="BX11" s="93">
        <f t="shared" si="24"/>
        <v>0.42200000000000015</v>
      </c>
      <c r="BY11" s="94">
        <f t="shared" si="25"/>
        <v>0</v>
      </c>
      <c r="BZ11" s="94">
        <f t="shared" si="26"/>
        <v>4.7169811320749711E-3</v>
      </c>
      <c r="CA11" s="94">
        <f t="shared" si="27"/>
        <v>1.499999999999968E-2</v>
      </c>
      <c r="CB11">
        <f t="shared" si="28"/>
        <v>1.499999999999968E-2</v>
      </c>
      <c r="CC11" s="58">
        <f t="shared" si="29"/>
        <v>1.2999999999999901E-2</v>
      </c>
      <c r="CD11" s="95" t="b">
        <f t="shared" si="30"/>
        <v>0</v>
      </c>
      <c r="CE11" s="96" t="b">
        <f t="shared" si="31"/>
        <v>1</v>
      </c>
      <c r="CF11" t="b">
        <f t="shared" si="32"/>
        <v>1</v>
      </c>
      <c r="CG11" t="b">
        <f t="shared" si="33"/>
        <v>1</v>
      </c>
      <c r="CH11" s="84" t="b">
        <f t="shared" si="34"/>
        <v>1</v>
      </c>
      <c r="CI11">
        <f t="shared" si="35"/>
        <v>1.2350000000000001</v>
      </c>
      <c r="CJ11" t="b">
        <f t="shared" si="36"/>
        <v>1</v>
      </c>
      <c r="CK11" t="b">
        <f t="shared" si="37"/>
        <v>1</v>
      </c>
      <c r="CL11" s="84" t="b">
        <f t="shared" si="57"/>
        <v>1</v>
      </c>
      <c r="CM11">
        <f t="shared" si="38"/>
        <v>3.121</v>
      </c>
      <c r="CN11" t="b">
        <f t="shared" si="39"/>
        <v>1</v>
      </c>
      <c r="CO11" s="84">
        <f t="shared" si="40"/>
        <v>8.1274596473339553E-2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c r="A12" s="9">
        <v>338</v>
      </c>
      <c r="B12" s="3">
        <v>2</v>
      </c>
      <c r="C12" s="3" t="s">
        <v>1441</v>
      </c>
      <c r="D12" s="3" t="str">
        <f t="shared" si="0"/>
        <v>AM_1_35-2_dk_0002</v>
      </c>
      <c r="E12" s="3" t="str">
        <f t="shared" si="1"/>
        <v>0002</v>
      </c>
      <c r="F12" s="3">
        <v>120530.69500000001</v>
      </c>
      <c r="G12" s="15">
        <v>414397.28100000002</v>
      </c>
      <c r="H12" s="35" t="str">
        <f t="shared" si="2"/>
        <v>ja</v>
      </c>
      <c r="I12" s="42">
        <v>26</v>
      </c>
      <c r="J12" s="20" t="s">
        <v>2268</v>
      </c>
      <c r="K12" s="97">
        <v>10000</v>
      </c>
      <c r="L12" s="28">
        <f t="shared" si="54"/>
        <v>1</v>
      </c>
      <c r="M12" s="28">
        <f t="shared" si="55"/>
        <v>1</v>
      </c>
      <c r="N12" s="56">
        <f t="shared" si="3"/>
        <v>10000</v>
      </c>
      <c r="O12" s="33">
        <f t="shared" si="56"/>
        <v>1649.1841463963453</v>
      </c>
      <c r="P12" s="37">
        <f t="shared" si="4"/>
        <v>1773.0712680961274</v>
      </c>
      <c r="Q12" s="9" t="s">
        <v>12</v>
      </c>
      <c r="R12" s="55" t="s">
        <v>12</v>
      </c>
      <c r="S12" s="55">
        <v>2.907</v>
      </c>
      <c r="T12" s="55">
        <v>3.1080000000000001</v>
      </c>
      <c r="U12" s="55">
        <v>3.3090000000000002</v>
      </c>
      <c r="V12" s="3">
        <v>3.4889999999999999</v>
      </c>
      <c r="W12" s="3">
        <v>3.6970000000000001</v>
      </c>
      <c r="X12" s="3" t="s">
        <v>12</v>
      </c>
      <c r="Y12" s="3">
        <v>4.1180000000000003</v>
      </c>
      <c r="Z12" s="15" t="s">
        <v>12</v>
      </c>
      <c r="AA12" s="10">
        <f t="shared" si="5"/>
        <v>3.6970000000000001</v>
      </c>
      <c r="AB12" s="9">
        <f t="shared" si="6"/>
        <v>0.3879999999999999</v>
      </c>
      <c r="AC12" s="10">
        <f t="shared" si="7"/>
        <v>0.42100000000000026</v>
      </c>
      <c r="AD12" s="9" t="s">
        <v>12</v>
      </c>
      <c r="AE12" s="55" t="s">
        <v>12</v>
      </c>
      <c r="AF12" s="55">
        <v>0.90200000000000002</v>
      </c>
      <c r="AG12" s="55">
        <v>0.98499999999999999</v>
      </c>
      <c r="AH12" s="55">
        <v>1.0740000000000001</v>
      </c>
      <c r="AI12" s="3">
        <v>1.157</v>
      </c>
      <c r="AJ12" s="3">
        <v>1.2490000000000001</v>
      </c>
      <c r="AK12" s="3" t="s">
        <v>12</v>
      </c>
      <c r="AL12" s="3">
        <v>1.4319999999999999</v>
      </c>
      <c r="AM12" s="15" t="s">
        <v>12</v>
      </c>
      <c r="AN12" s="10">
        <f t="shared" si="8"/>
        <v>1.2490000000000001</v>
      </c>
      <c r="AO12" s="9">
        <f t="shared" si="9"/>
        <v>0.17500000000000004</v>
      </c>
      <c r="AP12" s="10">
        <f t="shared" si="10"/>
        <v>0.18299999999999983</v>
      </c>
      <c r="AQ12" s="9" t="s">
        <v>12</v>
      </c>
      <c r="AR12" s="55" t="s">
        <v>12</v>
      </c>
      <c r="AS12" s="55">
        <v>3.323</v>
      </c>
      <c r="AT12" s="55">
        <v>3.4540000000000002</v>
      </c>
      <c r="AU12" s="55">
        <v>3.5990000000000002</v>
      </c>
      <c r="AV12" s="3">
        <v>3.7309999999999999</v>
      </c>
      <c r="AW12" s="3">
        <v>3.8679999999999999</v>
      </c>
      <c r="AX12" s="3" t="s">
        <v>12</v>
      </c>
      <c r="AY12" s="3">
        <v>4.1150000000000002</v>
      </c>
      <c r="AZ12" s="15" t="s">
        <v>12</v>
      </c>
      <c r="BA12" s="10">
        <f t="shared" si="11"/>
        <v>3.8679999999999999</v>
      </c>
      <c r="BB12" s="9">
        <f t="shared" si="12"/>
        <v>0.26899999999999968</v>
      </c>
      <c r="BC12" s="10">
        <f t="shared" si="13"/>
        <v>0.24700000000000033</v>
      </c>
      <c r="BD12" s="9">
        <v>4.3529999999999998</v>
      </c>
      <c r="BE12" s="3">
        <v>4.9850000000000003</v>
      </c>
      <c r="BF12" s="15">
        <v>5.7869999999999999</v>
      </c>
      <c r="BG12" s="15">
        <f t="shared" si="14"/>
        <v>4.9850000000000003</v>
      </c>
      <c r="BH12" s="9">
        <f t="shared" si="15"/>
        <v>0.63200000000000056</v>
      </c>
      <c r="BI12" s="10">
        <f t="shared" si="16"/>
        <v>0.8019999999999996</v>
      </c>
      <c r="BJ12" s="9">
        <v>4.1740000000000004</v>
      </c>
      <c r="BK12" s="3">
        <v>4.7869999999999999</v>
      </c>
      <c r="BL12" s="15">
        <v>5.5609999999999999</v>
      </c>
      <c r="BM12" s="15">
        <f t="shared" si="17"/>
        <v>4.7869999999999999</v>
      </c>
      <c r="BN12" s="9">
        <f t="shared" si="18"/>
        <v>0.61299999999999955</v>
      </c>
      <c r="BO12" s="10">
        <f t="shared" si="19"/>
        <v>0.77400000000000002</v>
      </c>
      <c r="BP12">
        <f t="shared" si="20"/>
        <v>0</v>
      </c>
      <c r="BQ12" s="93">
        <f t="shared" si="21"/>
        <v>1.6288659793814451</v>
      </c>
      <c r="BR12" s="93">
        <f t="shared" si="22"/>
        <v>1.5798969072164941</v>
      </c>
      <c r="BS12" s="93" t="str">
        <f>VLOOKUP(C12,'Koppeling locatie - aslocatie'!$A$2:$C$8139,2,FALSE)</f>
        <v>bema248</v>
      </c>
      <c r="BT12" s="93">
        <f>VLOOKUP($BS12,aslocaties_v01!$C$3:$AA$500,MATCH($K$3/10,aslocaties_v01!$C$2:$X$2),FALSE)</f>
        <v>3.3180000000000001</v>
      </c>
      <c r="BU12" s="93">
        <f>VLOOKUP(BS12,aslocaties_v01!$C$3:$AA$500,MATCH($K$3,aslocaties_v01!$C$2:$X$2),FALSE)</f>
        <v>3.7069999999999999</v>
      </c>
      <c r="BV12" s="93">
        <f>VLOOKUP(BS12,aslocaties_v01!$C$3:$AA$500,MATCH($K$3*10,aslocaties_v01!$C$2:$Y$2),FALSE)</f>
        <v>4.125</v>
      </c>
      <c r="BW12" s="93">
        <f t="shared" si="23"/>
        <v>0.38899999999999979</v>
      </c>
      <c r="BX12" s="93">
        <f t="shared" si="24"/>
        <v>0.41800000000000015</v>
      </c>
      <c r="BY12" s="94">
        <f t="shared" si="25"/>
        <v>2.5773195876286348E-3</v>
      </c>
      <c r="BZ12" s="94">
        <f t="shared" si="26"/>
        <v>7.1258907363422885E-3</v>
      </c>
      <c r="CA12" s="94">
        <f t="shared" si="27"/>
        <v>8.999999999999897E-3</v>
      </c>
      <c r="CB12">
        <f t="shared" si="28"/>
        <v>9.9999999999997868E-3</v>
      </c>
      <c r="CC12" s="58">
        <f t="shared" si="29"/>
        <v>6.9999999999996732E-3</v>
      </c>
      <c r="CD12" s="95" t="b">
        <f t="shared" si="30"/>
        <v>0</v>
      </c>
      <c r="CE12" s="96" t="b">
        <f t="shared" si="31"/>
        <v>1</v>
      </c>
      <c r="CF12" t="b">
        <f t="shared" si="32"/>
        <v>1</v>
      </c>
      <c r="CG12" t="b">
        <f t="shared" si="33"/>
        <v>1</v>
      </c>
      <c r="CH12" s="84" t="b">
        <f t="shared" si="34"/>
        <v>1</v>
      </c>
      <c r="CI12">
        <f t="shared" si="35"/>
        <v>1.2490000000000001</v>
      </c>
      <c r="CJ12" t="b">
        <f t="shared" si="36"/>
        <v>1</v>
      </c>
      <c r="CK12" t="b">
        <f t="shared" si="37"/>
        <v>1</v>
      </c>
      <c r="CL12" s="84" t="b">
        <f t="shared" si="57"/>
        <v>1</v>
      </c>
      <c r="CM12">
        <f t="shared" si="38"/>
        <v>3.8679999999999999</v>
      </c>
      <c r="CN12" t="b">
        <f t="shared" si="39"/>
        <v>1</v>
      </c>
      <c r="CO12" s="84">
        <f t="shared" si="40"/>
        <v>5.3513691319825293E-2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c r="A13" s="9">
        <v>339</v>
      </c>
      <c r="B13" s="3">
        <v>2</v>
      </c>
      <c r="C13" s="3" t="s">
        <v>1442</v>
      </c>
      <c r="D13" s="3" t="str">
        <f t="shared" si="0"/>
        <v>AM_1_35-2_dk_0020</v>
      </c>
      <c r="E13" s="3" t="str">
        <f t="shared" si="1"/>
        <v>0020</v>
      </c>
      <c r="F13" s="3">
        <v>118759.54700000001</v>
      </c>
      <c r="G13" s="15">
        <v>414314.71899999998</v>
      </c>
      <c r="H13" s="35" t="str">
        <f t="shared" si="2"/>
        <v>ja</v>
      </c>
      <c r="I13" s="42">
        <v>347</v>
      </c>
      <c r="J13" s="20" t="s">
        <v>2268</v>
      </c>
      <c r="K13" s="97">
        <v>10000</v>
      </c>
      <c r="L13" s="28">
        <f t="shared" si="54"/>
        <v>1</v>
      </c>
      <c r="M13" s="28">
        <f t="shared" si="55"/>
        <v>1</v>
      </c>
      <c r="N13" s="56">
        <f t="shared" si="3"/>
        <v>10000</v>
      </c>
      <c r="O13" s="33">
        <f t="shared" si="56"/>
        <v>1773.0712680961274</v>
      </c>
      <c r="P13" s="37">
        <f t="shared" si="4"/>
        <v>85.164555455896391</v>
      </c>
      <c r="Q13" s="9" t="s">
        <v>12</v>
      </c>
      <c r="R13" s="55" t="s">
        <v>12</v>
      </c>
      <c r="S13" s="55">
        <v>2.8239999999999998</v>
      </c>
      <c r="T13" s="55">
        <v>3.0150000000000001</v>
      </c>
      <c r="U13" s="55">
        <v>3.21</v>
      </c>
      <c r="V13" s="3">
        <v>3.3889999999999998</v>
      </c>
      <c r="W13" s="3">
        <v>3.597</v>
      </c>
      <c r="X13" s="3" t="s">
        <v>12</v>
      </c>
      <c r="Y13" s="3">
        <v>4.0220000000000002</v>
      </c>
      <c r="Z13" s="15" t="s">
        <v>12</v>
      </c>
      <c r="AA13" s="10">
        <f t="shared" si="5"/>
        <v>3.597</v>
      </c>
      <c r="AB13" s="9">
        <f t="shared" si="6"/>
        <v>0.38700000000000001</v>
      </c>
      <c r="AC13" s="10">
        <f t="shared" si="7"/>
        <v>0.42500000000000027</v>
      </c>
      <c r="AD13" s="9" t="s">
        <v>12</v>
      </c>
      <c r="AE13" s="55" t="s">
        <v>12</v>
      </c>
      <c r="AF13" s="55">
        <v>0.80100000000000005</v>
      </c>
      <c r="AG13" s="55">
        <v>0.88400000000000001</v>
      </c>
      <c r="AH13" s="55">
        <v>0.98599999999999999</v>
      </c>
      <c r="AI13" s="3">
        <v>1.095</v>
      </c>
      <c r="AJ13" s="3">
        <v>1.2350000000000001</v>
      </c>
      <c r="AK13" s="3" t="s">
        <v>12</v>
      </c>
      <c r="AL13" s="3">
        <v>1.5369999999999999</v>
      </c>
      <c r="AM13" s="15" t="s">
        <v>12</v>
      </c>
      <c r="AN13" s="10">
        <f t="shared" si="8"/>
        <v>1.2350000000000001</v>
      </c>
      <c r="AO13" s="9">
        <f t="shared" si="9"/>
        <v>0.24900000000000011</v>
      </c>
      <c r="AP13" s="10">
        <f t="shared" si="10"/>
        <v>0.30199999999999982</v>
      </c>
      <c r="AQ13" s="9" t="s">
        <v>12</v>
      </c>
      <c r="AR13" s="55" t="s">
        <v>12</v>
      </c>
      <c r="AS13" s="55">
        <v>2.6589999999999998</v>
      </c>
      <c r="AT13" s="55">
        <v>2.7770000000000001</v>
      </c>
      <c r="AU13" s="55">
        <v>2.8959999999999999</v>
      </c>
      <c r="AV13" s="3">
        <v>3.01</v>
      </c>
      <c r="AW13" s="3">
        <v>3.1480000000000001</v>
      </c>
      <c r="AX13" s="3" t="s">
        <v>12</v>
      </c>
      <c r="AY13" s="3">
        <v>3.431</v>
      </c>
      <c r="AZ13" s="15" t="s">
        <v>12</v>
      </c>
      <c r="BA13" s="10">
        <f t="shared" si="11"/>
        <v>3.1480000000000001</v>
      </c>
      <c r="BB13" s="9">
        <f t="shared" si="12"/>
        <v>0.25200000000000022</v>
      </c>
      <c r="BC13" s="10">
        <f t="shared" si="13"/>
        <v>0.28299999999999992</v>
      </c>
      <c r="BD13" s="9">
        <v>4.282</v>
      </c>
      <c r="BE13" s="3">
        <v>5.0549999999999997</v>
      </c>
      <c r="BF13" s="15">
        <v>6.024</v>
      </c>
      <c r="BG13" s="15">
        <f t="shared" si="14"/>
        <v>5.0549999999999997</v>
      </c>
      <c r="BH13" s="9">
        <f t="shared" si="15"/>
        <v>0.77299999999999969</v>
      </c>
      <c r="BI13" s="10">
        <f t="shared" si="16"/>
        <v>0.96900000000000031</v>
      </c>
      <c r="BJ13" s="9">
        <v>4.53</v>
      </c>
      <c r="BK13" s="3">
        <v>5.4820000000000002</v>
      </c>
      <c r="BL13" s="15">
        <v>6.6779999999999999</v>
      </c>
      <c r="BM13" s="15">
        <f t="shared" si="17"/>
        <v>5.4820000000000002</v>
      </c>
      <c r="BN13" s="9">
        <f t="shared" si="18"/>
        <v>0.95199999999999996</v>
      </c>
      <c r="BO13" s="10">
        <f t="shared" si="19"/>
        <v>1.1959999999999997</v>
      </c>
      <c r="BP13">
        <f t="shared" si="20"/>
        <v>0</v>
      </c>
      <c r="BQ13" s="93">
        <f t="shared" si="21"/>
        <v>1.9974160206718337</v>
      </c>
      <c r="BR13" s="93">
        <f t="shared" si="22"/>
        <v>2.4599483204134365</v>
      </c>
      <c r="BS13" s="93" t="str">
        <f>VLOOKUP(C13,'Koppeling locatie - aslocatie'!$A$2:$C$8139,2,FALSE)</f>
        <v>bema250</v>
      </c>
      <c r="BT13" s="93">
        <f>VLOOKUP($BS13,aslocaties_v01!$C$3:$AA$500,MATCH($K$3/10,aslocaties_v01!$C$2:$X$2),FALSE)</f>
        <v>3.2040000000000002</v>
      </c>
      <c r="BU13" s="93">
        <f>VLOOKUP(BS13,aslocaties_v01!$C$3:$AA$500,MATCH($K$3,aslocaties_v01!$C$2:$X$2),FALSE)</f>
        <v>3.5920000000000001</v>
      </c>
      <c r="BV13" s="93">
        <f>VLOOKUP(BS13,aslocaties_v01!$C$3:$AA$500,MATCH($K$3*10,aslocaties_v01!$C$2:$Y$2),FALSE)</f>
        <v>4.0170000000000003</v>
      </c>
      <c r="BW13" s="93">
        <f t="shared" si="23"/>
        <v>0.3879999999999999</v>
      </c>
      <c r="BX13" s="93">
        <f t="shared" si="24"/>
        <v>0.42500000000000027</v>
      </c>
      <c r="BY13" s="94">
        <f t="shared" si="25"/>
        <v>2.5839793281650092E-3</v>
      </c>
      <c r="BZ13" s="94">
        <f t="shared" si="26"/>
        <v>0</v>
      </c>
      <c r="CA13" s="94">
        <f t="shared" si="27"/>
        <v>5.9999999999997833E-3</v>
      </c>
      <c r="CB13">
        <f t="shared" si="28"/>
        <v>4.9999999999998934E-3</v>
      </c>
      <c r="CC13" s="58">
        <f t="shared" si="29"/>
        <v>4.9999999999998934E-3</v>
      </c>
      <c r="CD13" s="95" t="b">
        <f t="shared" si="30"/>
        <v>0</v>
      </c>
      <c r="CE13" s="96" t="b">
        <f t="shared" si="31"/>
        <v>1</v>
      </c>
      <c r="CF13" t="b">
        <f t="shared" si="32"/>
        <v>1</v>
      </c>
      <c r="CG13" t="b">
        <f t="shared" si="33"/>
        <v>1</v>
      </c>
      <c r="CH13" s="84" t="b">
        <f t="shared" si="34"/>
        <v>1</v>
      </c>
      <c r="CI13">
        <f t="shared" si="35"/>
        <v>1.2350000000000001</v>
      </c>
      <c r="CJ13" t="b">
        <f t="shared" si="36"/>
        <v>1</v>
      </c>
      <c r="CK13" t="b">
        <f t="shared" si="37"/>
        <v>1</v>
      </c>
      <c r="CL13" s="84" t="b">
        <f t="shared" si="57"/>
        <v>1</v>
      </c>
      <c r="CM13">
        <f t="shared" si="38"/>
        <v>3.1480000000000001</v>
      </c>
      <c r="CN13" t="b">
        <f t="shared" si="39"/>
        <v>1</v>
      </c>
      <c r="CO13" s="84">
        <f t="shared" si="40"/>
        <v>7.9886411277714356E-2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0</v>
      </c>
      <c r="CY13" t="b">
        <f t="shared" si="50"/>
        <v>1</v>
      </c>
      <c r="CZ13" t="b">
        <f t="shared" si="51"/>
        <v>1</v>
      </c>
      <c r="DA13" s="84">
        <f t="shared" si="52"/>
        <v>1</v>
      </c>
      <c r="DB13" t="b">
        <f t="shared" si="53"/>
        <v>0</v>
      </c>
    </row>
    <row r="14" spans="1:106">
      <c r="A14" s="9">
        <v>340</v>
      </c>
      <c r="B14" s="3">
        <v>2</v>
      </c>
      <c r="C14" s="3" t="s">
        <v>1443</v>
      </c>
      <c r="D14" s="3" t="str">
        <f t="shared" si="0"/>
        <v>AM_1_35-2_dk_0021</v>
      </c>
      <c r="E14" s="3" t="str">
        <f t="shared" si="1"/>
        <v>0021</v>
      </c>
      <c r="F14" s="3">
        <v>118690.156</v>
      </c>
      <c r="G14" s="15">
        <v>414265.34399999998</v>
      </c>
      <c r="H14" s="35" t="str">
        <f t="shared" si="2"/>
        <v>ja</v>
      </c>
      <c r="I14" s="42">
        <v>328</v>
      </c>
      <c r="J14" s="20" t="s">
        <v>2268</v>
      </c>
      <c r="K14" s="97">
        <v>10000</v>
      </c>
      <c r="L14" s="28">
        <f t="shared" si="54"/>
        <v>1</v>
      </c>
      <c r="M14" s="28">
        <f t="shared" si="55"/>
        <v>1</v>
      </c>
      <c r="N14" s="56">
        <f t="shared" si="3"/>
        <v>10000</v>
      </c>
      <c r="O14" s="33">
        <f t="shared" si="56"/>
        <v>85.164555455896391</v>
      </c>
      <c r="P14" s="37">
        <f t="shared" si="4"/>
        <v>123.30873463383257</v>
      </c>
      <c r="Q14" s="9" t="s">
        <v>12</v>
      </c>
      <c r="R14" s="55" t="s">
        <v>12</v>
      </c>
      <c r="S14" s="55">
        <v>2.8210000000000002</v>
      </c>
      <c r="T14" s="55">
        <v>3.012</v>
      </c>
      <c r="U14" s="55">
        <v>3.2069999999999999</v>
      </c>
      <c r="V14" s="3">
        <v>3.3860000000000001</v>
      </c>
      <c r="W14" s="3">
        <v>3.5939999999999999</v>
      </c>
      <c r="X14" s="3" t="s">
        <v>12</v>
      </c>
      <c r="Y14" s="3">
        <v>4.0190000000000001</v>
      </c>
      <c r="Z14" s="15" t="s">
        <v>12</v>
      </c>
      <c r="AA14" s="10">
        <f t="shared" si="5"/>
        <v>3.5939999999999999</v>
      </c>
      <c r="AB14" s="9">
        <f t="shared" si="6"/>
        <v>0.38700000000000001</v>
      </c>
      <c r="AC14" s="10">
        <f t="shared" si="7"/>
        <v>0.42500000000000027</v>
      </c>
      <c r="AD14" s="9" t="s">
        <v>12</v>
      </c>
      <c r="AE14" s="55" t="s">
        <v>12</v>
      </c>
      <c r="AF14" s="55">
        <v>0.83099999999999996</v>
      </c>
      <c r="AG14" s="55">
        <v>0.91400000000000003</v>
      </c>
      <c r="AH14" s="55">
        <v>1.0149999999999999</v>
      </c>
      <c r="AI14" s="3">
        <v>1.1240000000000001</v>
      </c>
      <c r="AJ14" s="3">
        <v>1.262</v>
      </c>
      <c r="AK14" s="3" t="s">
        <v>12</v>
      </c>
      <c r="AL14" s="3">
        <v>1.5649999999999999</v>
      </c>
      <c r="AM14" s="15" t="s">
        <v>12</v>
      </c>
      <c r="AN14" s="10">
        <f t="shared" si="8"/>
        <v>1.262</v>
      </c>
      <c r="AO14" s="9">
        <f t="shared" si="9"/>
        <v>0.24700000000000011</v>
      </c>
      <c r="AP14" s="10">
        <f t="shared" si="10"/>
        <v>0.30299999999999994</v>
      </c>
      <c r="AQ14" s="9" t="s">
        <v>12</v>
      </c>
      <c r="AR14" s="55" t="s">
        <v>12</v>
      </c>
      <c r="AS14" s="55">
        <v>2.5880000000000001</v>
      </c>
      <c r="AT14" s="55">
        <v>2.702</v>
      </c>
      <c r="AU14" s="55">
        <v>2.827</v>
      </c>
      <c r="AV14" s="3">
        <v>2.9460000000000002</v>
      </c>
      <c r="AW14" s="3">
        <v>3.085</v>
      </c>
      <c r="AX14" s="3" t="s">
        <v>12</v>
      </c>
      <c r="AY14" s="3">
        <v>3.38</v>
      </c>
      <c r="AZ14" s="15" t="s">
        <v>12</v>
      </c>
      <c r="BA14" s="10">
        <f t="shared" si="11"/>
        <v>3.085</v>
      </c>
      <c r="BB14" s="9">
        <f t="shared" si="12"/>
        <v>0.25800000000000001</v>
      </c>
      <c r="BC14" s="10">
        <f t="shared" si="13"/>
        <v>0.29499999999999993</v>
      </c>
      <c r="BD14" s="9">
        <v>4.4109999999999996</v>
      </c>
      <c r="BE14" s="3">
        <v>5.2069999999999999</v>
      </c>
      <c r="BF14" s="15">
        <v>6.2190000000000003</v>
      </c>
      <c r="BG14" s="15">
        <f t="shared" si="14"/>
        <v>5.2069999999999999</v>
      </c>
      <c r="BH14" s="9">
        <f t="shared" si="15"/>
        <v>0.79600000000000026</v>
      </c>
      <c r="BI14" s="10">
        <f t="shared" si="16"/>
        <v>1.0120000000000005</v>
      </c>
      <c r="BJ14" s="9">
        <v>4.7569999999999997</v>
      </c>
      <c r="BK14" s="3">
        <v>5.7409999999999997</v>
      </c>
      <c r="BL14" s="15">
        <v>6.9930000000000003</v>
      </c>
      <c r="BM14" s="15">
        <f t="shared" si="17"/>
        <v>5.7409999999999997</v>
      </c>
      <c r="BN14" s="9">
        <f t="shared" si="18"/>
        <v>0.98399999999999999</v>
      </c>
      <c r="BO14" s="10">
        <f t="shared" si="19"/>
        <v>1.2520000000000007</v>
      </c>
      <c r="BP14">
        <f t="shared" si="20"/>
        <v>0</v>
      </c>
      <c r="BQ14" s="93">
        <f t="shared" si="21"/>
        <v>2.0568475452196391</v>
      </c>
      <c r="BR14" s="93">
        <f t="shared" si="22"/>
        <v>2.5426356589147288</v>
      </c>
      <c r="BS14" s="93" t="str">
        <f>VLOOKUP(C14,'Koppeling locatie - aslocatie'!$A$2:$C$8139,2,FALSE)</f>
        <v>bema250</v>
      </c>
      <c r="BT14" s="93">
        <f>VLOOKUP($BS14,aslocaties_v01!$C$3:$AA$500,MATCH($K$3/10,aslocaties_v01!$C$2:$X$2),FALSE)</f>
        <v>3.2040000000000002</v>
      </c>
      <c r="BU14" s="93">
        <f>VLOOKUP(BS14,aslocaties_v01!$C$3:$AA$500,MATCH($K$3,aslocaties_v01!$C$2:$X$2),FALSE)</f>
        <v>3.5920000000000001</v>
      </c>
      <c r="BV14" s="93">
        <f>VLOOKUP(BS14,aslocaties_v01!$C$3:$AA$500,MATCH($K$3*10,aslocaties_v01!$C$2:$Y$2),FALSE)</f>
        <v>4.0170000000000003</v>
      </c>
      <c r="BW14" s="93">
        <f t="shared" si="23"/>
        <v>0.3879999999999999</v>
      </c>
      <c r="BX14" s="93">
        <f t="shared" si="24"/>
        <v>0.42500000000000027</v>
      </c>
      <c r="BY14" s="94">
        <f t="shared" si="25"/>
        <v>2.5839793281650092E-3</v>
      </c>
      <c r="BZ14" s="94">
        <f t="shared" si="26"/>
        <v>0</v>
      </c>
      <c r="CA14" s="94">
        <f t="shared" si="27"/>
        <v>2.9999999999996696E-3</v>
      </c>
      <c r="CB14">
        <f t="shared" si="28"/>
        <v>1.9999999999997797E-3</v>
      </c>
      <c r="CC14" s="58">
        <f t="shared" si="29"/>
        <v>1.9999999999997797E-3</v>
      </c>
      <c r="CD14" s="95" t="b">
        <f t="shared" si="30"/>
        <v>0</v>
      </c>
      <c r="CE14" s="96" t="b">
        <f t="shared" si="31"/>
        <v>1</v>
      </c>
      <c r="CF14" t="b">
        <f t="shared" si="32"/>
        <v>1</v>
      </c>
      <c r="CG14" t="b">
        <f t="shared" si="33"/>
        <v>1</v>
      </c>
      <c r="CH14" s="84" t="b">
        <f t="shared" si="34"/>
        <v>1</v>
      </c>
      <c r="CI14">
        <f t="shared" si="35"/>
        <v>1.262</v>
      </c>
      <c r="CJ14" t="b">
        <f t="shared" si="36"/>
        <v>1</v>
      </c>
      <c r="CK14" t="b">
        <f t="shared" si="37"/>
        <v>0</v>
      </c>
      <c r="CL14" s="84" t="b">
        <f t="shared" si="57"/>
        <v>1</v>
      </c>
      <c r="CM14">
        <f t="shared" si="38"/>
        <v>3.085</v>
      </c>
      <c r="CN14" t="b">
        <f t="shared" si="39"/>
        <v>1</v>
      </c>
      <c r="CO14" s="84">
        <f t="shared" si="40"/>
        <v>8.5001075310750657E-2</v>
      </c>
      <c r="CP14" t="b">
        <f t="shared" si="41"/>
        <v>1</v>
      </c>
      <c r="CQ14" s="96" t="b">
        <f t="shared" si="42"/>
        <v>1</v>
      </c>
      <c r="CR14" t="b">
        <f t="shared" si="43"/>
        <v>1</v>
      </c>
      <c r="CS14" t="b">
        <f t="shared" si="44"/>
        <v>0</v>
      </c>
      <c r="CT14" t="b">
        <f t="shared" si="45"/>
        <v>1</v>
      </c>
      <c r="CU14" t="b">
        <f t="shared" si="46"/>
        <v>1</v>
      </c>
      <c r="CV14" s="84" t="b">
        <f t="shared" si="47"/>
        <v>1</v>
      </c>
      <c r="CW14" t="b">
        <f t="shared" si="48"/>
        <v>1</v>
      </c>
      <c r="CX14" t="b">
        <f t="shared" si="49"/>
        <v>1</v>
      </c>
      <c r="CY14" t="b">
        <f t="shared" si="50"/>
        <v>1</v>
      </c>
      <c r="CZ14" t="b">
        <f t="shared" si="51"/>
        <v>1</v>
      </c>
      <c r="DA14" s="84">
        <f t="shared" si="52"/>
        <v>1</v>
      </c>
      <c r="DB14" t="b">
        <f t="shared" si="53"/>
        <v>0</v>
      </c>
    </row>
    <row r="15" spans="1:106">
      <c r="A15" s="9">
        <v>341</v>
      </c>
      <c r="B15" s="3">
        <v>2</v>
      </c>
      <c r="C15" s="3" t="s">
        <v>1444</v>
      </c>
      <c r="D15" s="3" t="str">
        <f t="shared" si="0"/>
        <v>AM_1_35-2_dk_0022</v>
      </c>
      <c r="E15" s="3" t="str">
        <f t="shared" si="1"/>
        <v>0022</v>
      </c>
      <c r="F15" s="3">
        <v>118583.80499999999</v>
      </c>
      <c r="G15" s="15">
        <v>414202.93800000002</v>
      </c>
      <c r="H15" s="35" t="str">
        <f t="shared" si="2"/>
        <v>ja</v>
      </c>
      <c r="I15" s="42">
        <v>311</v>
      </c>
      <c r="J15" s="71" t="s">
        <v>2268</v>
      </c>
      <c r="K15" s="73">
        <v>10000</v>
      </c>
      <c r="L15" s="28">
        <f t="shared" si="54"/>
        <v>1</v>
      </c>
      <c r="M15" s="28">
        <f t="shared" si="55"/>
        <v>1</v>
      </c>
      <c r="N15" s="56">
        <f t="shared" si="3"/>
        <v>10000</v>
      </c>
      <c r="O15" s="33">
        <f t="shared" si="56"/>
        <v>123.30873463383257</v>
      </c>
      <c r="P15" s="37">
        <f t="shared" si="4"/>
        <v>96.814118774090772</v>
      </c>
      <c r="Q15" s="9" t="s">
        <v>12</v>
      </c>
      <c r="R15" s="55" t="s">
        <v>12</v>
      </c>
      <c r="S15" s="55">
        <v>2.8149999999999999</v>
      </c>
      <c r="T15" s="55">
        <v>3.004</v>
      </c>
      <c r="U15" s="55">
        <v>3.1989999999999998</v>
      </c>
      <c r="V15" s="3">
        <v>3.379</v>
      </c>
      <c r="W15" s="3">
        <v>3.5880000000000001</v>
      </c>
      <c r="X15" s="3" t="s">
        <v>12</v>
      </c>
      <c r="Y15" s="3">
        <v>4.0140000000000002</v>
      </c>
      <c r="Z15" s="15" t="s">
        <v>12</v>
      </c>
      <c r="AA15" s="10">
        <f t="shared" si="5"/>
        <v>3.5880000000000001</v>
      </c>
      <c r="AB15" s="9">
        <f t="shared" si="6"/>
        <v>0.38900000000000023</v>
      </c>
      <c r="AC15" s="10">
        <f t="shared" si="7"/>
        <v>0.42600000000000016</v>
      </c>
      <c r="AD15" s="9" t="s">
        <v>12</v>
      </c>
      <c r="AE15" s="55" t="s">
        <v>12</v>
      </c>
      <c r="AF15" s="55">
        <v>0.84099999999999997</v>
      </c>
      <c r="AG15" s="55">
        <v>0.92200000000000004</v>
      </c>
      <c r="AH15" s="55">
        <v>1.022</v>
      </c>
      <c r="AI15" s="3">
        <v>1.1299999999999999</v>
      </c>
      <c r="AJ15" s="3">
        <v>1.264</v>
      </c>
      <c r="AK15" s="3" t="s">
        <v>12</v>
      </c>
      <c r="AL15" s="3">
        <v>1.5569999999999999</v>
      </c>
      <c r="AM15" s="15" t="s">
        <v>12</v>
      </c>
      <c r="AN15" s="10">
        <f t="shared" si="8"/>
        <v>1.264</v>
      </c>
      <c r="AO15" s="9">
        <f t="shared" si="9"/>
        <v>0.24199999999999999</v>
      </c>
      <c r="AP15" s="10">
        <f t="shared" si="10"/>
        <v>0.29299999999999993</v>
      </c>
      <c r="AQ15" s="9" t="s">
        <v>12</v>
      </c>
      <c r="AR15" s="55" t="s">
        <v>12</v>
      </c>
      <c r="AS15" s="55">
        <v>2.641</v>
      </c>
      <c r="AT15" s="55">
        <v>2.7480000000000002</v>
      </c>
      <c r="AU15" s="55">
        <v>2.8719999999999999</v>
      </c>
      <c r="AV15" s="3">
        <v>2.9910000000000001</v>
      </c>
      <c r="AW15" s="3">
        <v>3.133</v>
      </c>
      <c r="AX15" s="3" t="s">
        <v>12</v>
      </c>
      <c r="AY15" s="3">
        <v>3.4209999999999998</v>
      </c>
      <c r="AZ15" s="15" t="s">
        <v>12</v>
      </c>
      <c r="BA15" s="10">
        <f t="shared" si="11"/>
        <v>3.133</v>
      </c>
      <c r="BB15" s="9">
        <f t="shared" si="12"/>
        <v>0.26100000000000012</v>
      </c>
      <c r="BC15" s="10">
        <f t="shared" si="13"/>
        <v>0.28799999999999981</v>
      </c>
      <c r="BD15" s="9">
        <v>4.5060000000000002</v>
      </c>
      <c r="BE15" s="3">
        <v>5.3090000000000002</v>
      </c>
      <c r="BF15" s="15">
        <v>6.3239999999999998</v>
      </c>
      <c r="BG15" s="15">
        <f t="shared" si="14"/>
        <v>5.3090000000000002</v>
      </c>
      <c r="BH15" s="9">
        <f t="shared" si="15"/>
        <v>0.80299999999999994</v>
      </c>
      <c r="BI15" s="10">
        <f t="shared" si="16"/>
        <v>1.0149999999999997</v>
      </c>
      <c r="BJ15" s="9">
        <v>4.8840000000000003</v>
      </c>
      <c r="BK15" s="3">
        <v>5.859</v>
      </c>
      <c r="BL15" s="15">
        <v>7.0940000000000003</v>
      </c>
      <c r="BM15" s="15">
        <f t="shared" si="17"/>
        <v>5.859</v>
      </c>
      <c r="BN15" s="9">
        <f t="shared" si="18"/>
        <v>0.97499999999999964</v>
      </c>
      <c r="BO15" s="10">
        <f t="shared" si="19"/>
        <v>1.2350000000000003</v>
      </c>
      <c r="BP15">
        <f t="shared" si="20"/>
        <v>0</v>
      </c>
      <c r="BQ15" s="93">
        <f t="shared" si="21"/>
        <v>2.0642673521850887</v>
      </c>
      <c r="BR15" s="93">
        <f t="shared" si="22"/>
        <v>2.5064267352185068</v>
      </c>
      <c r="BS15" s="93" t="str">
        <f>VLOOKUP(C15,'Koppeling locatie - aslocatie'!$A$2:$C$8139,2,FALSE)</f>
        <v>AM_EX_L_35_14</v>
      </c>
      <c r="BT15" s="93">
        <f>VLOOKUP($BS15,aslocaties_v01!$C$3:$AA$500,MATCH($K$3/10,aslocaties_v01!$C$2:$X$2),FALSE)</f>
        <v>3.1920000000000002</v>
      </c>
      <c r="BU15" s="93">
        <f>VLOOKUP(BS15,aslocaties_v01!$C$3:$AA$500,MATCH($K$3,aslocaties_v01!$C$2:$X$2),FALSE)</f>
        <v>3.5819999999999999</v>
      </c>
      <c r="BV15" s="93">
        <f>VLOOKUP(BS15,aslocaties_v01!$C$3:$AA$500,MATCH($K$3*10,aslocaties_v01!$C$2:$Y$2),FALSE)</f>
        <v>4.0090000000000003</v>
      </c>
      <c r="BW15" s="93">
        <f t="shared" si="23"/>
        <v>0.38999999999999968</v>
      </c>
      <c r="BX15" s="93">
        <f t="shared" si="24"/>
        <v>0.42700000000000049</v>
      </c>
      <c r="BY15" s="94">
        <f t="shared" si="25"/>
        <v>2.5706940874021811E-3</v>
      </c>
      <c r="BZ15" s="94">
        <f t="shared" si="26"/>
        <v>2.3474178403763979E-3</v>
      </c>
      <c r="CA15" s="94">
        <f t="shared" si="27"/>
        <v>6.9999999999996732E-3</v>
      </c>
      <c r="CB15">
        <f t="shared" si="28"/>
        <v>6.0000000000002274E-3</v>
      </c>
      <c r="CC15" s="58">
        <f t="shared" si="29"/>
        <v>4.9999999999998934E-3</v>
      </c>
      <c r="CD15" s="95" t="b">
        <f t="shared" si="30"/>
        <v>0</v>
      </c>
      <c r="CE15" s="96" t="b">
        <f t="shared" si="31"/>
        <v>1</v>
      </c>
      <c r="CF15" t="b">
        <f t="shared" si="32"/>
        <v>1</v>
      </c>
      <c r="CG15" t="b">
        <f t="shared" si="33"/>
        <v>1</v>
      </c>
      <c r="CH15" s="84" t="b">
        <f t="shared" si="34"/>
        <v>1</v>
      </c>
      <c r="CI15">
        <f t="shared" si="35"/>
        <v>1.264</v>
      </c>
      <c r="CJ15" t="b">
        <f t="shared" si="36"/>
        <v>1</v>
      </c>
      <c r="CK15" t="b">
        <f t="shared" si="37"/>
        <v>0</v>
      </c>
      <c r="CL15" s="84" t="b">
        <f t="shared" si="57"/>
        <v>1</v>
      </c>
      <c r="CM15">
        <f t="shared" si="38"/>
        <v>3.133</v>
      </c>
      <c r="CN15" t="b">
        <f t="shared" si="39"/>
        <v>1</v>
      </c>
      <c r="CO15" s="84">
        <f t="shared" si="40"/>
        <v>8.2547074408776622E-2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342</v>
      </c>
      <c r="B16" s="3">
        <v>2</v>
      </c>
      <c r="C16" s="3" t="s">
        <v>1445</v>
      </c>
      <c r="D16" s="3" t="str">
        <f t="shared" si="0"/>
        <v>AM_1_35-2_dk_0023</v>
      </c>
      <c r="E16" s="3" t="str">
        <f t="shared" si="1"/>
        <v>0023</v>
      </c>
      <c r="F16" s="3">
        <v>118527.93</v>
      </c>
      <c r="G16" s="15">
        <v>414123.875</v>
      </c>
      <c r="H16" s="35" t="str">
        <f t="shared" si="2"/>
        <v>ja</v>
      </c>
      <c r="I16" s="42">
        <v>310</v>
      </c>
      <c r="J16" s="20" t="s">
        <v>2268</v>
      </c>
      <c r="K16" s="97">
        <v>10000</v>
      </c>
      <c r="L16" s="28">
        <f t="shared" si="54"/>
        <v>1</v>
      </c>
      <c r="M16" s="28">
        <f t="shared" si="55"/>
        <v>1</v>
      </c>
      <c r="N16" s="56">
        <f t="shared" si="3"/>
        <v>10000</v>
      </c>
      <c r="O16" s="33">
        <f t="shared" si="56"/>
        <v>96.814118774090772</v>
      </c>
      <c r="P16" s="37">
        <f t="shared" si="4"/>
        <v>77.352848893887895</v>
      </c>
      <c r="Q16" s="9" t="s">
        <v>12</v>
      </c>
      <c r="R16" s="55" t="s">
        <v>12</v>
      </c>
      <c r="S16" s="55">
        <v>2.8109999999999999</v>
      </c>
      <c r="T16" s="55">
        <v>2.9990000000000001</v>
      </c>
      <c r="U16" s="55">
        <v>3.1930000000000001</v>
      </c>
      <c r="V16" s="3">
        <v>3.3730000000000002</v>
      </c>
      <c r="W16" s="3">
        <v>3.5830000000000002</v>
      </c>
      <c r="X16" s="3" t="s">
        <v>12</v>
      </c>
      <c r="Y16" s="3">
        <v>4.0110000000000001</v>
      </c>
      <c r="Z16" s="15" t="s">
        <v>12</v>
      </c>
      <c r="AA16" s="10">
        <f t="shared" si="5"/>
        <v>3.5830000000000002</v>
      </c>
      <c r="AB16" s="9">
        <f t="shared" si="6"/>
        <v>0.39000000000000012</v>
      </c>
      <c r="AC16" s="10">
        <f t="shared" si="7"/>
        <v>0.42799999999999994</v>
      </c>
      <c r="AD16" s="9" t="s">
        <v>12</v>
      </c>
      <c r="AE16" s="55" t="s">
        <v>12</v>
      </c>
      <c r="AF16" s="55">
        <v>0.83499999999999996</v>
      </c>
      <c r="AG16" s="55">
        <v>0.91700000000000004</v>
      </c>
      <c r="AH16" s="55">
        <v>1.0169999999999999</v>
      </c>
      <c r="AI16" s="3">
        <v>1.125</v>
      </c>
      <c r="AJ16" s="3">
        <v>1.262</v>
      </c>
      <c r="AK16" s="3" t="s">
        <v>12</v>
      </c>
      <c r="AL16" s="3">
        <v>1.5589999999999999</v>
      </c>
      <c r="AM16" s="15" t="s">
        <v>12</v>
      </c>
      <c r="AN16" s="10">
        <f t="shared" si="8"/>
        <v>1.262</v>
      </c>
      <c r="AO16" s="9">
        <f t="shared" si="9"/>
        <v>0.24500000000000011</v>
      </c>
      <c r="AP16" s="10">
        <f t="shared" si="10"/>
        <v>0.29699999999999993</v>
      </c>
      <c r="AQ16" s="9" t="s">
        <v>12</v>
      </c>
      <c r="AR16" s="55" t="s">
        <v>12</v>
      </c>
      <c r="AS16" s="55">
        <v>2.5760000000000001</v>
      </c>
      <c r="AT16" s="55">
        <v>2.6880000000000002</v>
      </c>
      <c r="AU16" s="55">
        <v>2.8159999999999998</v>
      </c>
      <c r="AV16" s="3">
        <v>2.9390000000000001</v>
      </c>
      <c r="AW16" s="3">
        <v>3.0830000000000002</v>
      </c>
      <c r="AX16" s="3" t="s">
        <v>12</v>
      </c>
      <c r="AY16" s="3">
        <v>3.3820000000000001</v>
      </c>
      <c r="AZ16" s="15" t="s">
        <v>12</v>
      </c>
      <c r="BA16" s="10">
        <f t="shared" si="11"/>
        <v>3.0830000000000002</v>
      </c>
      <c r="BB16" s="9">
        <f t="shared" si="12"/>
        <v>0.26700000000000035</v>
      </c>
      <c r="BC16" s="10">
        <f t="shared" si="13"/>
        <v>0.29899999999999993</v>
      </c>
      <c r="BD16" s="9">
        <v>4.4829999999999997</v>
      </c>
      <c r="BE16" s="3">
        <v>5.2919999999999998</v>
      </c>
      <c r="BF16" s="15">
        <v>6.32</v>
      </c>
      <c r="BG16" s="15">
        <f t="shared" si="14"/>
        <v>5.2919999999999998</v>
      </c>
      <c r="BH16" s="9">
        <f t="shared" si="15"/>
        <v>0.80900000000000016</v>
      </c>
      <c r="BI16" s="10">
        <f t="shared" si="16"/>
        <v>1.0280000000000005</v>
      </c>
      <c r="BJ16" s="9">
        <v>4.8810000000000002</v>
      </c>
      <c r="BK16" s="3">
        <v>5.8689999999999998</v>
      </c>
      <c r="BL16" s="15">
        <v>7.12</v>
      </c>
      <c r="BM16" s="15">
        <f t="shared" si="17"/>
        <v>5.8689999999999998</v>
      </c>
      <c r="BN16" s="9">
        <f t="shared" si="18"/>
        <v>0.98799999999999955</v>
      </c>
      <c r="BO16" s="10">
        <f t="shared" si="19"/>
        <v>1.2510000000000003</v>
      </c>
      <c r="BP16">
        <f t="shared" si="20"/>
        <v>0</v>
      </c>
      <c r="BQ16" s="93">
        <f t="shared" si="21"/>
        <v>2.0743589743589741</v>
      </c>
      <c r="BR16" s="93">
        <f t="shared" si="22"/>
        <v>2.5333333333333314</v>
      </c>
      <c r="BS16" s="93" t="str">
        <f>VLOOKUP(C16,'Koppeling locatie - aslocatie'!$A$2:$C$8139,2,FALSE)</f>
        <v>AM_EX_L_35_14</v>
      </c>
      <c r="BT16" s="93">
        <f>VLOOKUP($BS16,aslocaties_v01!$C$3:$AA$500,MATCH($K$3/10,aslocaties_v01!$C$2:$X$2),FALSE)</f>
        <v>3.1920000000000002</v>
      </c>
      <c r="BU16" s="93">
        <f>VLOOKUP(BS16,aslocaties_v01!$C$3:$AA$500,MATCH($K$3,aslocaties_v01!$C$2:$X$2),FALSE)</f>
        <v>3.5819999999999999</v>
      </c>
      <c r="BV16" s="93">
        <f>VLOOKUP(BS16,aslocaties_v01!$C$3:$AA$500,MATCH($K$3*10,aslocaties_v01!$C$2:$Y$2),FALSE)</f>
        <v>4.0090000000000003</v>
      </c>
      <c r="BW16" s="93">
        <f t="shared" si="23"/>
        <v>0.38999999999999968</v>
      </c>
      <c r="BX16" s="93">
        <f t="shared" si="24"/>
        <v>0.42700000000000049</v>
      </c>
      <c r="BY16" s="94">
        <f t="shared" si="25"/>
        <v>1.1102230246251565E-15</v>
      </c>
      <c r="BZ16" s="94">
        <f t="shared" si="26"/>
        <v>2.3364485981295369E-3</v>
      </c>
      <c r="CA16" s="94">
        <f t="shared" si="27"/>
        <v>9.9999999999988987E-4</v>
      </c>
      <c r="CB16">
        <f t="shared" si="28"/>
        <v>1.000000000000334E-3</v>
      </c>
      <c r="CC16" s="58">
        <f t="shared" si="29"/>
        <v>1.9999999999997797E-3</v>
      </c>
      <c r="CD16" s="95" t="b">
        <f t="shared" si="30"/>
        <v>0</v>
      </c>
      <c r="CE16" s="96" t="b">
        <f t="shared" si="31"/>
        <v>1</v>
      </c>
      <c r="CF16" t="b">
        <f t="shared" si="32"/>
        <v>1</v>
      </c>
      <c r="CG16" t="b">
        <f t="shared" si="33"/>
        <v>1</v>
      </c>
      <c r="CH16" s="84" t="b">
        <f t="shared" si="34"/>
        <v>1</v>
      </c>
      <c r="CI16">
        <f t="shared" si="35"/>
        <v>1.262</v>
      </c>
      <c r="CJ16" t="b">
        <f t="shared" si="36"/>
        <v>1</v>
      </c>
      <c r="CK16" t="b">
        <f t="shared" si="37"/>
        <v>0</v>
      </c>
      <c r="CL16" s="84" t="b">
        <f t="shared" si="57"/>
        <v>1</v>
      </c>
      <c r="CM16">
        <f t="shared" si="38"/>
        <v>3.0830000000000002</v>
      </c>
      <c r="CN16" t="b">
        <f t="shared" si="39"/>
        <v>1</v>
      </c>
      <c r="CO16" s="84">
        <f t="shared" si="40"/>
        <v>8.5111394670085994E-2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343</v>
      </c>
      <c r="B17" s="3">
        <v>2</v>
      </c>
      <c r="C17" s="3" t="s">
        <v>1446</v>
      </c>
      <c r="D17" s="3" t="str">
        <f t="shared" si="0"/>
        <v>AM_1_35-2_dk_0024</v>
      </c>
      <c r="E17" s="3" t="str">
        <f t="shared" si="1"/>
        <v>0024</v>
      </c>
      <c r="F17" s="3">
        <v>118471.266</v>
      </c>
      <c r="G17" s="15">
        <v>414071.21899999998</v>
      </c>
      <c r="H17" s="35" t="str">
        <f t="shared" si="2"/>
        <v>ja</v>
      </c>
      <c r="I17" s="42">
        <v>311</v>
      </c>
      <c r="J17" s="20" t="s">
        <v>2268</v>
      </c>
      <c r="K17" s="97">
        <v>10000</v>
      </c>
      <c r="L17" s="28">
        <f t="shared" si="54"/>
        <v>1</v>
      </c>
      <c r="M17" s="28">
        <f t="shared" si="55"/>
        <v>1</v>
      </c>
      <c r="N17" s="56">
        <f t="shared" si="3"/>
        <v>10000</v>
      </c>
      <c r="O17" s="33">
        <f t="shared" si="56"/>
        <v>77.352848893887895</v>
      </c>
      <c r="P17" s="37">
        <f t="shared" si="4"/>
        <v>129.23292602890444</v>
      </c>
      <c r="Q17" s="9" t="s">
        <v>12</v>
      </c>
      <c r="R17" s="55" t="s">
        <v>12</v>
      </c>
      <c r="S17" s="55">
        <v>2.8069999999999999</v>
      </c>
      <c r="T17" s="55">
        <v>2.9950000000000001</v>
      </c>
      <c r="U17" s="55">
        <v>3.1890000000000001</v>
      </c>
      <c r="V17" s="3">
        <v>3.3690000000000002</v>
      </c>
      <c r="W17" s="3">
        <v>3.5790000000000002</v>
      </c>
      <c r="X17" s="3" t="s">
        <v>12</v>
      </c>
      <c r="Y17" s="3">
        <v>4.008</v>
      </c>
      <c r="Z17" s="15" t="s">
        <v>12</v>
      </c>
      <c r="AA17" s="10">
        <f t="shared" si="5"/>
        <v>3.5790000000000002</v>
      </c>
      <c r="AB17" s="9">
        <f t="shared" si="6"/>
        <v>0.39000000000000012</v>
      </c>
      <c r="AC17" s="10">
        <f t="shared" si="7"/>
        <v>0.42899999999999983</v>
      </c>
      <c r="AD17" s="9" t="s">
        <v>12</v>
      </c>
      <c r="AE17" s="55" t="s">
        <v>12</v>
      </c>
      <c r="AF17" s="55">
        <v>0.83199999999999996</v>
      </c>
      <c r="AG17" s="55">
        <v>0.91300000000000003</v>
      </c>
      <c r="AH17" s="55">
        <v>1.014</v>
      </c>
      <c r="AI17" s="3">
        <v>1.123</v>
      </c>
      <c r="AJ17" s="3">
        <v>1.26</v>
      </c>
      <c r="AK17" s="3" t="s">
        <v>12</v>
      </c>
      <c r="AL17" s="3">
        <v>1.5589999999999999</v>
      </c>
      <c r="AM17" s="15" t="s">
        <v>12</v>
      </c>
      <c r="AN17" s="10">
        <f t="shared" si="8"/>
        <v>1.26</v>
      </c>
      <c r="AO17" s="9">
        <f t="shared" si="9"/>
        <v>0.246</v>
      </c>
      <c r="AP17" s="10">
        <f t="shared" si="10"/>
        <v>0.29899999999999993</v>
      </c>
      <c r="AQ17" s="9" t="s">
        <v>12</v>
      </c>
      <c r="AR17" s="55" t="s">
        <v>12</v>
      </c>
      <c r="AS17" s="55">
        <v>2.6120000000000001</v>
      </c>
      <c r="AT17" s="55">
        <v>2.722</v>
      </c>
      <c r="AU17" s="55">
        <v>2.8490000000000002</v>
      </c>
      <c r="AV17" s="3">
        <v>2.9729999999999999</v>
      </c>
      <c r="AW17" s="3">
        <v>3.1190000000000002</v>
      </c>
      <c r="AX17" s="3" t="s">
        <v>12</v>
      </c>
      <c r="AY17" s="3">
        <v>3.4140000000000001</v>
      </c>
      <c r="AZ17" s="15" t="s">
        <v>12</v>
      </c>
      <c r="BA17" s="10">
        <f t="shared" si="11"/>
        <v>3.1190000000000002</v>
      </c>
      <c r="BB17" s="9">
        <f t="shared" si="12"/>
        <v>0.27</v>
      </c>
      <c r="BC17" s="10">
        <f t="shared" si="13"/>
        <v>0.29499999999999993</v>
      </c>
      <c r="BD17" s="9">
        <v>4.4909999999999997</v>
      </c>
      <c r="BE17" s="3">
        <v>5.3019999999999996</v>
      </c>
      <c r="BF17" s="15">
        <v>6.3280000000000003</v>
      </c>
      <c r="BG17" s="15">
        <f t="shared" si="14"/>
        <v>5.3019999999999996</v>
      </c>
      <c r="BH17" s="9">
        <f t="shared" si="15"/>
        <v>0.81099999999999994</v>
      </c>
      <c r="BI17" s="10">
        <f t="shared" si="16"/>
        <v>1.0260000000000007</v>
      </c>
      <c r="BJ17" s="9">
        <v>4.8760000000000003</v>
      </c>
      <c r="BK17" s="3">
        <v>5.8609999999999998</v>
      </c>
      <c r="BL17" s="15">
        <v>7.109</v>
      </c>
      <c r="BM17" s="15">
        <f t="shared" si="17"/>
        <v>5.8609999999999998</v>
      </c>
      <c r="BN17" s="9">
        <f t="shared" si="18"/>
        <v>0.98499999999999943</v>
      </c>
      <c r="BO17" s="10">
        <f t="shared" si="19"/>
        <v>1.2480000000000002</v>
      </c>
      <c r="BP17">
        <f t="shared" si="20"/>
        <v>0</v>
      </c>
      <c r="BQ17" s="93">
        <f t="shared" si="21"/>
        <v>2.0794871794871788</v>
      </c>
      <c r="BR17" s="93">
        <f t="shared" si="22"/>
        <v>2.5256410256410233</v>
      </c>
      <c r="BS17" s="93" t="str">
        <f>VLOOKUP(C17,'Koppeling locatie - aslocatie'!$A$2:$C$8139,2,FALSE)</f>
        <v>AM_EX_L_35_14</v>
      </c>
      <c r="BT17" s="93">
        <f>VLOOKUP($BS17,aslocaties_v01!$C$3:$AA$500,MATCH($K$3/10,aslocaties_v01!$C$2:$X$2),FALSE)</f>
        <v>3.1920000000000002</v>
      </c>
      <c r="BU17" s="93">
        <f>VLOOKUP(BS17,aslocaties_v01!$C$3:$AA$500,MATCH($K$3,aslocaties_v01!$C$2:$X$2),FALSE)</f>
        <v>3.5819999999999999</v>
      </c>
      <c r="BV17" s="93">
        <f>VLOOKUP(BS17,aslocaties_v01!$C$3:$AA$500,MATCH($K$3*10,aslocaties_v01!$C$2:$Y$2),FALSE)</f>
        <v>4.0090000000000003</v>
      </c>
      <c r="BW17" s="93">
        <f t="shared" si="23"/>
        <v>0.38999999999999968</v>
      </c>
      <c r="BX17" s="93">
        <f t="shared" si="24"/>
        <v>0.42700000000000049</v>
      </c>
      <c r="BY17" s="94">
        <f t="shared" si="25"/>
        <v>1.1102230246251565E-15</v>
      </c>
      <c r="BZ17" s="94">
        <f t="shared" si="26"/>
        <v>4.6620046620030609E-3</v>
      </c>
      <c r="CA17" s="94">
        <f t="shared" si="27"/>
        <v>3.0000000000001137E-3</v>
      </c>
      <c r="CB17">
        <f t="shared" si="28"/>
        <v>2.9999999999996696E-3</v>
      </c>
      <c r="CC17" s="58">
        <f t="shared" si="29"/>
        <v>1.000000000000334E-3</v>
      </c>
      <c r="CD17" s="95" t="b">
        <f t="shared" si="30"/>
        <v>0</v>
      </c>
      <c r="CE17" s="96" t="b">
        <f t="shared" si="31"/>
        <v>1</v>
      </c>
      <c r="CF17" t="b">
        <f t="shared" si="32"/>
        <v>1</v>
      </c>
      <c r="CG17" t="b">
        <f t="shared" si="33"/>
        <v>1</v>
      </c>
      <c r="CH17" s="84" t="b">
        <f t="shared" si="34"/>
        <v>1</v>
      </c>
      <c r="CI17">
        <f t="shared" si="35"/>
        <v>1.26</v>
      </c>
      <c r="CJ17" t="b">
        <f t="shared" si="36"/>
        <v>1</v>
      </c>
      <c r="CK17" t="b">
        <f t="shared" si="37"/>
        <v>0</v>
      </c>
      <c r="CL17" s="84" t="b">
        <f t="shared" si="57"/>
        <v>1</v>
      </c>
      <c r="CM17">
        <f t="shared" si="38"/>
        <v>3.1190000000000002</v>
      </c>
      <c r="CN17" t="b">
        <f t="shared" si="39"/>
        <v>1</v>
      </c>
      <c r="CO17" s="84">
        <f t="shared" si="40"/>
        <v>8.3026206874280514E-2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344</v>
      </c>
      <c r="B18" s="3">
        <v>2</v>
      </c>
      <c r="C18" s="3" t="s">
        <v>1447</v>
      </c>
      <c r="D18" s="3" t="str">
        <f t="shared" si="0"/>
        <v>AM_1_35-2_dk_0025</v>
      </c>
      <c r="E18" s="3" t="str">
        <f t="shared" si="1"/>
        <v>0025</v>
      </c>
      <c r="F18" s="3">
        <v>118395.969</v>
      </c>
      <c r="G18" s="15">
        <v>413966.18800000002</v>
      </c>
      <c r="H18" s="35" t="str">
        <f t="shared" si="2"/>
        <v>ja</v>
      </c>
      <c r="I18" s="42">
        <v>299</v>
      </c>
      <c r="J18" s="20" t="s">
        <v>2268</v>
      </c>
      <c r="K18" s="97">
        <v>10000</v>
      </c>
      <c r="L18" s="28">
        <f t="shared" si="54"/>
        <v>1</v>
      </c>
      <c r="M18" s="28">
        <f t="shared" si="55"/>
        <v>1</v>
      </c>
      <c r="N18" s="56">
        <f t="shared" si="3"/>
        <v>10000</v>
      </c>
      <c r="O18" s="33">
        <f t="shared" si="56"/>
        <v>129.23292602890444</v>
      </c>
      <c r="P18" s="37">
        <f t="shared" si="4"/>
        <v>73.654086573657594</v>
      </c>
      <c r="Q18" s="9" t="s">
        <v>12</v>
      </c>
      <c r="R18" s="55" t="s">
        <v>12</v>
      </c>
      <c r="S18" s="55">
        <v>2.8010000000000002</v>
      </c>
      <c r="T18" s="55">
        <v>2.988</v>
      </c>
      <c r="U18" s="55">
        <v>3.1819999999999999</v>
      </c>
      <c r="V18" s="3">
        <v>3.3620000000000001</v>
      </c>
      <c r="W18" s="3">
        <v>3.5720000000000001</v>
      </c>
      <c r="X18" s="3" t="s">
        <v>12</v>
      </c>
      <c r="Y18" s="3">
        <v>4.0030000000000001</v>
      </c>
      <c r="Z18" s="15" t="s">
        <v>12</v>
      </c>
      <c r="AA18" s="10">
        <f t="shared" si="5"/>
        <v>3.5720000000000001</v>
      </c>
      <c r="AB18" s="9">
        <f t="shared" si="6"/>
        <v>0.39000000000000012</v>
      </c>
      <c r="AC18" s="10">
        <f t="shared" si="7"/>
        <v>0.43100000000000005</v>
      </c>
      <c r="AD18" s="9" t="s">
        <v>12</v>
      </c>
      <c r="AE18" s="55" t="s">
        <v>12</v>
      </c>
      <c r="AF18" s="55">
        <v>0.81799999999999995</v>
      </c>
      <c r="AG18" s="55">
        <v>0.89800000000000002</v>
      </c>
      <c r="AH18" s="55">
        <v>0.998</v>
      </c>
      <c r="AI18" s="3">
        <v>1.1080000000000001</v>
      </c>
      <c r="AJ18" s="3">
        <v>1.246</v>
      </c>
      <c r="AK18" s="3" t="s">
        <v>12</v>
      </c>
      <c r="AL18" s="3">
        <v>1.546</v>
      </c>
      <c r="AM18" s="15" t="s">
        <v>12</v>
      </c>
      <c r="AN18" s="10">
        <f t="shared" si="8"/>
        <v>1.246</v>
      </c>
      <c r="AO18" s="9">
        <f t="shared" si="9"/>
        <v>0.248</v>
      </c>
      <c r="AP18" s="10">
        <f t="shared" si="10"/>
        <v>0.30000000000000004</v>
      </c>
      <c r="AQ18" s="9" t="s">
        <v>12</v>
      </c>
      <c r="AR18" s="55" t="s">
        <v>12</v>
      </c>
      <c r="AS18" s="55">
        <v>2.593</v>
      </c>
      <c r="AT18" s="55">
        <v>2.7040000000000002</v>
      </c>
      <c r="AU18" s="55">
        <v>2.83</v>
      </c>
      <c r="AV18" s="3">
        <v>2.9529999999999998</v>
      </c>
      <c r="AW18" s="3">
        <v>3.0990000000000002</v>
      </c>
      <c r="AX18" s="3" t="s">
        <v>12</v>
      </c>
      <c r="AY18" s="3">
        <v>3.395</v>
      </c>
      <c r="AZ18" s="15" t="s">
        <v>12</v>
      </c>
      <c r="BA18" s="10">
        <f t="shared" si="11"/>
        <v>3.0990000000000002</v>
      </c>
      <c r="BB18" s="9">
        <f t="shared" si="12"/>
        <v>0.26900000000000013</v>
      </c>
      <c r="BC18" s="10">
        <f t="shared" si="13"/>
        <v>0.29599999999999982</v>
      </c>
      <c r="BD18" s="9">
        <v>4.51</v>
      </c>
      <c r="BE18" s="3">
        <v>5.3230000000000004</v>
      </c>
      <c r="BF18" s="15">
        <v>6.3520000000000003</v>
      </c>
      <c r="BG18" s="15">
        <f t="shared" si="14"/>
        <v>5.3230000000000004</v>
      </c>
      <c r="BH18" s="9">
        <f t="shared" si="15"/>
        <v>0.81300000000000061</v>
      </c>
      <c r="BI18" s="10">
        <f t="shared" si="16"/>
        <v>1.0289999999999999</v>
      </c>
      <c r="BJ18" s="9">
        <v>4.8869999999999996</v>
      </c>
      <c r="BK18" s="3">
        <v>5.8730000000000002</v>
      </c>
      <c r="BL18" s="15">
        <v>7.125</v>
      </c>
      <c r="BM18" s="15">
        <f t="shared" si="17"/>
        <v>5.8730000000000002</v>
      </c>
      <c r="BN18" s="9">
        <f t="shared" si="18"/>
        <v>0.98600000000000065</v>
      </c>
      <c r="BO18" s="10">
        <f t="shared" si="19"/>
        <v>1.2519999999999998</v>
      </c>
      <c r="BP18">
        <f t="shared" si="20"/>
        <v>0</v>
      </c>
      <c r="BQ18" s="93">
        <f t="shared" si="21"/>
        <v>2.0846153846153856</v>
      </c>
      <c r="BR18" s="93">
        <f t="shared" si="22"/>
        <v>2.528205128205129</v>
      </c>
      <c r="BS18" s="93" t="str">
        <f>VLOOKUP(C18,'Koppeling locatie - aslocatie'!$A$2:$C$8139,2,FALSE)</f>
        <v>AM_EX_L_35_17</v>
      </c>
      <c r="BT18" s="93">
        <f>VLOOKUP($BS18,aslocaties_v01!$C$3:$AA$500,MATCH($K$3/10,aslocaties_v01!$C$2:$X$2),FALSE)</f>
        <v>3.181</v>
      </c>
      <c r="BU18" s="93">
        <f>VLOOKUP(BS18,aslocaties_v01!$C$3:$AA$500,MATCH($K$3,aslocaties_v01!$C$2:$X$2),FALSE)</f>
        <v>3.5710000000000002</v>
      </c>
      <c r="BV18" s="93">
        <f>VLOOKUP(BS18,aslocaties_v01!$C$3:$AA$500,MATCH($K$3*10,aslocaties_v01!$C$2:$Y$2),FALSE)</f>
        <v>3.9990000000000001</v>
      </c>
      <c r="BW18" s="93">
        <f t="shared" si="23"/>
        <v>0.39000000000000012</v>
      </c>
      <c r="BX18" s="93">
        <f t="shared" si="24"/>
        <v>0.42799999999999994</v>
      </c>
      <c r="BY18" s="94">
        <f t="shared" si="25"/>
        <v>0</v>
      </c>
      <c r="BZ18" s="94">
        <f t="shared" si="26"/>
        <v>6.9605568445477717E-3</v>
      </c>
      <c r="CA18" s="94">
        <f t="shared" si="27"/>
        <v>9.9999999999988987E-4</v>
      </c>
      <c r="CB18">
        <f t="shared" si="28"/>
        <v>9.9999999999988987E-4</v>
      </c>
      <c r="CC18" s="58">
        <f t="shared" si="29"/>
        <v>4.0000000000000036E-3</v>
      </c>
      <c r="CD18" s="95" t="b">
        <f t="shared" si="30"/>
        <v>0</v>
      </c>
      <c r="CE18" s="96" t="b">
        <f t="shared" si="31"/>
        <v>1</v>
      </c>
      <c r="CF18" t="b">
        <f t="shared" si="32"/>
        <v>1</v>
      </c>
      <c r="CG18" t="b">
        <f t="shared" si="33"/>
        <v>1</v>
      </c>
      <c r="CH18" s="84" t="b">
        <f t="shared" si="34"/>
        <v>1</v>
      </c>
      <c r="CI18">
        <f t="shared" si="35"/>
        <v>1.246</v>
      </c>
      <c r="CJ18" t="b">
        <f t="shared" si="36"/>
        <v>1</v>
      </c>
      <c r="CK18" t="b">
        <f t="shared" si="37"/>
        <v>1</v>
      </c>
      <c r="CL18" s="84" t="b">
        <f t="shared" si="57"/>
        <v>1</v>
      </c>
      <c r="CM18">
        <f t="shared" si="38"/>
        <v>3.0990000000000002</v>
      </c>
      <c r="CN18" t="b">
        <f t="shared" si="39"/>
        <v>1</v>
      </c>
      <c r="CO18" s="84">
        <f t="shared" si="40"/>
        <v>8.3166857447165829E-2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0</v>
      </c>
      <c r="CY18" t="b">
        <f t="shared" si="50"/>
        <v>1</v>
      </c>
      <c r="CZ18" t="b">
        <f t="shared" si="51"/>
        <v>1</v>
      </c>
      <c r="DA18" s="84">
        <f t="shared" si="52"/>
        <v>1</v>
      </c>
      <c r="DB18" t="b">
        <f t="shared" si="53"/>
        <v>0</v>
      </c>
    </row>
    <row r="19" spans="1:106">
      <c r="A19" s="9">
        <v>345</v>
      </c>
      <c r="B19" s="3">
        <v>2</v>
      </c>
      <c r="C19" s="3" t="s">
        <v>1448</v>
      </c>
      <c r="D19" s="3" t="str">
        <f t="shared" si="0"/>
        <v>AM_1_35-2_dk_0026</v>
      </c>
      <c r="E19" s="3" t="str">
        <f t="shared" si="1"/>
        <v>0026</v>
      </c>
      <c r="F19" s="3">
        <v>118381.656</v>
      </c>
      <c r="G19" s="15">
        <v>413893.93800000002</v>
      </c>
      <c r="H19" s="35" t="str">
        <f t="shared" si="2"/>
        <v>ja</v>
      </c>
      <c r="I19" s="42">
        <v>251</v>
      </c>
      <c r="J19" s="20" t="s">
        <v>2268</v>
      </c>
      <c r="K19" s="97">
        <v>10000</v>
      </c>
      <c r="L19" s="28">
        <f t="shared" si="54"/>
        <v>1</v>
      </c>
      <c r="M19" s="28">
        <f t="shared" si="55"/>
        <v>1</v>
      </c>
      <c r="N19" s="56">
        <f t="shared" si="3"/>
        <v>10000</v>
      </c>
      <c r="O19" s="33">
        <f t="shared" si="56"/>
        <v>73.654086573657594</v>
      </c>
      <c r="P19" s="37">
        <f t="shared" si="4"/>
        <v>2110.1000005696401</v>
      </c>
      <c r="Q19" s="9" t="s">
        <v>12</v>
      </c>
      <c r="R19" s="55" t="s">
        <v>12</v>
      </c>
      <c r="S19" s="55">
        <v>2.8010000000000002</v>
      </c>
      <c r="T19" s="55">
        <v>2.988</v>
      </c>
      <c r="U19" s="55">
        <v>3.1819999999999999</v>
      </c>
      <c r="V19" s="3">
        <v>3.3620000000000001</v>
      </c>
      <c r="W19" s="3">
        <v>3.5720000000000001</v>
      </c>
      <c r="X19" s="3" t="s">
        <v>12</v>
      </c>
      <c r="Y19" s="3">
        <v>4.0030000000000001</v>
      </c>
      <c r="Z19" s="15" t="s">
        <v>12</v>
      </c>
      <c r="AA19" s="10">
        <f t="shared" si="5"/>
        <v>3.5720000000000001</v>
      </c>
      <c r="AB19" s="9">
        <f t="shared" si="6"/>
        <v>0.39000000000000012</v>
      </c>
      <c r="AC19" s="10">
        <f t="shared" si="7"/>
        <v>0.43100000000000005</v>
      </c>
      <c r="AD19" s="9" t="s">
        <v>12</v>
      </c>
      <c r="AE19" s="55" t="s">
        <v>12</v>
      </c>
      <c r="AF19" s="55">
        <v>1.0269999999999999</v>
      </c>
      <c r="AG19" s="55">
        <v>1.135</v>
      </c>
      <c r="AH19" s="55">
        <v>1.2609999999999999</v>
      </c>
      <c r="AI19" s="3">
        <v>1.39</v>
      </c>
      <c r="AJ19" s="3">
        <v>1.5389999999999999</v>
      </c>
      <c r="AK19" s="3" t="s">
        <v>12</v>
      </c>
      <c r="AL19" s="3">
        <v>1.83</v>
      </c>
      <c r="AM19" s="15" t="s">
        <v>12</v>
      </c>
      <c r="AN19" s="10">
        <f t="shared" si="8"/>
        <v>1.5389999999999999</v>
      </c>
      <c r="AO19" s="9">
        <f t="shared" si="9"/>
        <v>0.27800000000000002</v>
      </c>
      <c r="AP19" s="10">
        <f t="shared" si="10"/>
        <v>0.29100000000000015</v>
      </c>
      <c r="AQ19" s="9" t="s">
        <v>12</v>
      </c>
      <c r="AR19" s="55" t="s">
        <v>12</v>
      </c>
      <c r="AS19" s="55">
        <v>2.7130000000000001</v>
      </c>
      <c r="AT19" s="55">
        <v>2.827</v>
      </c>
      <c r="AU19" s="55">
        <v>2.9470000000000001</v>
      </c>
      <c r="AV19" s="3">
        <v>3.0590000000000002</v>
      </c>
      <c r="AW19" s="3">
        <v>3.1840000000000002</v>
      </c>
      <c r="AX19" s="3" t="s">
        <v>12</v>
      </c>
      <c r="AY19" s="3">
        <v>3.4260000000000002</v>
      </c>
      <c r="AZ19" s="15" t="s">
        <v>12</v>
      </c>
      <c r="BA19" s="10">
        <f t="shared" si="11"/>
        <v>3.1840000000000002</v>
      </c>
      <c r="BB19" s="9">
        <f t="shared" si="12"/>
        <v>0.2370000000000001</v>
      </c>
      <c r="BC19" s="10">
        <f t="shared" si="13"/>
        <v>0.24199999999999999</v>
      </c>
      <c r="BD19" s="9">
        <v>4.4859999999999998</v>
      </c>
      <c r="BE19" s="3">
        <v>5.2590000000000003</v>
      </c>
      <c r="BF19" s="15">
        <v>6.1820000000000004</v>
      </c>
      <c r="BG19" s="15">
        <f t="shared" si="14"/>
        <v>5.2590000000000003</v>
      </c>
      <c r="BH19" s="9">
        <f t="shared" si="15"/>
        <v>0.77300000000000058</v>
      </c>
      <c r="BI19" s="10">
        <f t="shared" si="16"/>
        <v>0.92300000000000004</v>
      </c>
      <c r="BJ19" s="9">
        <v>5.1609999999999996</v>
      </c>
      <c r="BK19" s="3">
        <v>6.1879999999999997</v>
      </c>
      <c r="BL19" s="15">
        <v>7.3819999999999997</v>
      </c>
      <c r="BM19" s="15">
        <f t="shared" si="17"/>
        <v>6.1879999999999997</v>
      </c>
      <c r="BN19" s="9">
        <f t="shared" si="18"/>
        <v>1.0270000000000001</v>
      </c>
      <c r="BO19" s="10">
        <f t="shared" si="19"/>
        <v>1.194</v>
      </c>
      <c r="BP19">
        <f t="shared" si="20"/>
        <v>0</v>
      </c>
      <c r="BQ19" s="93">
        <f t="shared" si="21"/>
        <v>1.982051282051283</v>
      </c>
      <c r="BR19" s="93">
        <f t="shared" si="22"/>
        <v>2.6333333333333329</v>
      </c>
      <c r="BS19" s="93" t="str">
        <f>VLOOKUP(C19,'Koppeling locatie - aslocatie'!$A$2:$C$8139,2,FALSE)</f>
        <v>AM_EX_L_35_17</v>
      </c>
      <c r="BT19" s="93">
        <f>VLOOKUP($BS19,aslocaties_v01!$C$3:$AA$500,MATCH($K$3/10,aslocaties_v01!$C$2:$X$2),FALSE)</f>
        <v>3.181</v>
      </c>
      <c r="BU19" s="93">
        <f>VLOOKUP(BS19,aslocaties_v01!$C$3:$AA$500,MATCH($K$3,aslocaties_v01!$C$2:$X$2),FALSE)</f>
        <v>3.5710000000000002</v>
      </c>
      <c r="BV19" s="93">
        <f>VLOOKUP(BS19,aslocaties_v01!$C$3:$AA$500,MATCH($K$3*10,aslocaties_v01!$C$2:$Y$2),FALSE)</f>
        <v>3.9990000000000001</v>
      </c>
      <c r="BW19" s="93">
        <f t="shared" si="23"/>
        <v>0.39000000000000012</v>
      </c>
      <c r="BX19" s="93">
        <f t="shared" si="24"/>
        <v>0.42799999999999994</v>
      </c>
      <c r="BY19" s="94">
        <f t="shared" si="25"/>
        <v>0</v>
      </c>
      <c r="BZ19" s="94">
        <f t="shared" si="26"/>
        <v>6.9605568445477717E-3</v>
      </c>
      <c r="CA19" s="94">
        <f t="shared" si="27"/>
        <v>9.9999999999988987E-4</v>
      </c>
      <c r="CB19">
        <f t="shared" si="28"/>
        <v>9.9999999999988987E-4</v>
      </c>
      <c r="CC19" s="58">
        <f t="shared" si="29"/>
        <v>4.0000000000000036E-3</v>
      </c>
      <c r="CD19" s="95" t="b">
        <f t="shared" si="30"/>
        <v>0</v>
      </c>
      <c r="CE19" s="96" t="b">
        <f t="shared" si="31"/>
        <v>1</v>
      </c>
      <c r="CF19" t="b">
        <f t="shared" si="32"/>
        <v>1</v>
      </c>
      <c r="CG19" t="b">
        <f t="shared" si="33"/>
        <v>1</v>
      </c>
      <c r="CH19" s="84" t="b">
        <f t="shared" si="34"/>
        <v>1</v>
      </c>
      <c r="CI19">
        <f t="shared" si="35"/>
        <v>1.5389999999999999</v>
      </c>
      <c r="CJ19" t="b">
        <f t="shared" si="36"/>
        <v>0</v>
      </c>
      <c r="CK19" t="b">
        <f t="shared" si="37"/>
        <v>0</v>
      </c>
      <c r="CL19" s="84" t="b">
        <f t="shared" si="57"/>
        <v>1</v>
      </c>
      <c r="CM19">
        <f t="shared" si="38"/>
        <v>3.1840000000000002</v>
      </c>
      <c r="CN19" t="b">
        <f t="shared" si="39"/>
        <v>1</v>
      </c>
      <c r="CO19" s="84">
        <f t="shared" si="40"/>
        <v>9.7312337198167079E-2</v>
      </c>
      <c r="CP19" t="b">
        <f t="shared" si="41"/>
        <v>1</v>
      </c>
      <c r="CQ19" s="96" t="b">
        <f t="shared" si="42"/>
        <v>1</v>
      </c>
      <c r="CR19" t="b">
        <f t="shared" si="43"/>
        <v>1</v>
      </c>
      <c r="CS19" t="b">
        <f t="shared" si="44"/>
        <v>0</v>
      </c>
      <c r="CT19" t="b">
        <f t="shared" si="45"/>
        <v>1</v>
      </c>
      <c r="CU19" t="b">
        <f t="shared" si="46"/>
        <v>1</v>
      </c>
      <c r="CV19" s="84" t="b">
        <f t="shared" si="47"/>
        <v>1</v>
      </c>
      <c r="CW19" t="b">
        <f t="shared" si="48"/>
        <v>1</v>
      </c>
      <c r="CX19" t="b">
        <f t="shared" si="49"/>
        <v>1</v>
      </c>
      <c r="CY19" t="b">
        <f t="shared" si="50"/>
        <v>1</v>
      </c>
      <c r="CZ19" t="b">
        <f t="shared" si="51"/>
        <v>1</v>
      </c>
      <c r="DA19" s="84">
        <f t="shared" si="52"/>
        <v>1</v>
      </c>
      <c r="DB19" t="b">
        <f t="shared" si="53"/>
        <v>0</v>
      </c>
    </row>
    <row r="20" spans="1:106">
      <c r="A20" s="9">
        <v>346</v>
      </c>
      <c r="B20" s="3">
        <v>2</v>
      </c>
      <c r="C20" s="3" t="s">
        <v>1449</v>
      </c>
      <c r="D20" s="3" t="str">
        <f t="shared" si="0"/>
        <v>AM_1_35-2_dk_0003</v>
      </c>
      <c r="E20" s="3" t="str">
        <f t="shared" si="1"/>
        <v>0003</v>
      </c>
      <c r="F20" s="3">
        <v>120419.758</v>
      </c>
      <c r="G20" s="15">
        <v>414440.43800000002</v>
      </c>
      <c r="H20" s="35" t="str">
        <f t="shared" si="2"/>
        <v>ja</v>
      </c>
      <c r="I20" s="42">
        <v>25</v>
      </c>
      <c r="J20" s="20" t="s">
        <v>2268</v>
      </c>
      <c r="K20" s="97">
        <v>10000</v>
      </c>
      <c r="L20" s="28">
        <f t="shared" si="54"/>
        <v>1</v>
      </c>
      <c r="M20" s="28">
        <f t="shared" si="55"/>
        <v>1</v>
      </c>
      <c r="N20" s="56">
        <f t="shared" si="3"/>
        <v>10000</v>
      </c>
      <c r="O20" s="33">
        <f t="shared" si="56"/>
        <v>2110.1000005696401</v>
      </c>
      <c r="P20" s="37">
        <f t="shared" si="4"/>
        <v>80.373127256549324</v>
      </c>
      <c r="Q20" s="9" t="s">
        <v>12</v>
      </c>
      <c r="R20" s="55" t="s">
        <v>12</v>
      </c>
      <c r="S20" s="55">
        <v>2.903</v>
      </c>
      <c r="T20" s="55">
        <v>3.105</v>
      </c>
      <c r="U20" s="55">
        <v>3.3050000000000002</v>
      </c>
      <c r="V20" s="3">
        <v>3.4849999999999999</v>
      </c>
      <c r="W20" s="3">
        <v>3.6930000000000001</v>
      </c>
      <c r="X20" s="3" t="s">
        <v>12</v>
      </c>
      <c r="Y20" s="3">
        <v>4.1130000000000004</v>
      </c>
      <c r="Z20" s="15" t="s">
        <v>12</v>
      </c>
      <c r="AA20" s="10">
        <f t="shared" si="5"/>
        <v>3.6930000000000001</v>
      </c>
      <c r="AB20" s="9">
        <f t="shared" si="6"/>
        <v>0.3879999999999999</v>
      </c>
      <c r="AC20" s="10">
        <f t="shared" si="7"/>
        <v>0.42000000000000037</v>
      </c>
      <c r="AD20" s="9" t="s">
        <v>12</v>
      </c>
      <c r="AE20" s="55" t="s">
        <v>12</v>
      </c>
      <c r="AF20" s="55">
        <v>0.999</v>
      </c>
      <c r="AG20" s="55">
        <v>1.083</v>
      </c>
      <c r="AH20" s="55">
        <v>1.1779999999999999</v>
      </c>
      <c r="AI20" s="3">
        <v>1.266</v>
      </c>
      <c r="AJ20" s="3">
        <v>1.365</v>
      </c>
      <c r="AK20" s="3" t="s">
        <v>12</v>
      </c>
      <c r="AL20" s="3">
        <v>1.56</v>
      </c>
      <c r="AM20" s="15" t="s">
        <v>12</v>
      </c>
      <c r="AN20" s="10">
        <f t="shared" si="8"/>
        <v>1.365</v>
      </c>
      <c r="AO20" s="9">
        <f t="shared" si="9"/>
        <v>0.18700000000000006</v>
      </c>
      <c r="AP20" s="10">
        <f t="shared" si="10"/>
        <v>0.19500000000000006</v>
      </c>
      <c r="AQ20" s="9" t="s">
        <v>12</v>
      </c>
      <c r="AR20" s="55" t="s">
        <v>12</v>
      </c>
      <c r="AS20" s="55">
        <v>3.577</v>
      </c>
      <c r="AT20" s="55">
        <v>3.7120000000000002</v>
      </c>
      <c r="AU20" s="55">
        <v>3.859</v>
      </c>
      <c r="AV20" s="3">
        <v>3.9929999999999999</v>
      </c>
      <c r="AW20" s="3">
        <v>4.1319999999999997</v>
      </c>
      <c r="AX20" s="3" t="s">
        <v>12</v>
      </c>
      <c r="AY20" s="3">
        <v>4.3949999999999996</v>
      </c>
      <c r="AZ20" s="15" t="s">
        <v>12</v>
      </c>
      <c r="BA20" s="10">
        <f t="shared" si="11"/>
        <v>4.1319999999999997</v>
      </c>
      <c r="BB20" s="9">
        <f t="shared" si="12"/>
        <v>0.27299999999999969</v>
      </c>
      <c r="BC20" s="10">
        <f t="shared" si="13"/>
        <v>0.2629999999999999</v>
      </c>
      <c r="BD20" s="9">
        <v>4.55</v>
      </c>
      <c r="BE20" s="3">
        <v>5.21</v>
      </c>
      <c r="BF20" s="15">
        <v>6.0510000000000002</v>
      </c>
      <c r="BG20" s="15">
        <f t="shared" si="14"/>
        <v>5.21</v>
      </c>
      <c r="BH20" s="9">
        <f t="shared" si="15"/>
        <v>0.66000000000000014</v>
      </c>
      <c r="BI20" s="10">
        <f t="shared" si="16"/>
        <v>0.84100000000000019</v>
      </c>
      <c r="BJ20" s="9">
        <v>4.3129999999999997</v>
      </c>
      <c r="BK20" s="3">
        <v>4.9459999999999997</v>
      </c>
      <c r="BL20" s="15">
        <v>5.7489999999999997</v>
      </c>
      <c r="BM20" s="15">
        <f t="shared" si="17"/>
        <v>4.9459999999999997</v>
      </c>
      <c r="BN20" s="9">
        <f t="shared" si="18"/>
        <v>0.63300000000000001</v>
      </c>
      <c r="BO20" s="10">
        <f t="shared" si="19"/>
        <v>0.80299999999999994</v>
      </c>
      <c r="BP20">
        <f t="shared" si="20"/>
        <v>0</v>
      </c>
      <c r="BQ20" s="93">
        <f t="shared" si="21"/>
        <v>1.7010309278350524</v>
      </c>
      <c r="BR20" s="93">
        <f t="shared" si="22"/>
        <v>1.6314432989690726</v>
      </c>
      <c r="BS20" s="93" t="str">
        <f>VLOOKUP(C20,'Koppeling locatie - aslocatie'!$A$2:$C$8139,2,FALSE)</f>
        <v>bema248</v>
      </c>
      <c r="BT20" s="93">
        <f>VLOOKUP($BS20,aslocaties_v01!$C$3:$AA$500,MATCH($K$3/10,aslocaties_v01!$C$2:$X$2),FALSE)</f>
        <v>3.3180000000000001</v>
      </c>
      <c r="BU20" s="93">
        <f>VLOOKUP(BS20,aslocaties_v01!$C$3:$AA$500,MATCH($K$3,aslocaties_v01!$C$2:$X$2),FALSE)</f>
        <v>3.7069999999999999</v>
      </c>
      <c r="BV20" s="93">
        <f>VLOOKUP(BS20,aslocaties_v01!$C$3:$AA$500,MATCH($K$3*10,aslocaties_v01!$C$2:$Y$2),FALSE)</f>
        <v>4.125</v>
      </c>
      <c r="BW20" s="93">
        <f t="shared" si="23"/>
        <v>0.38899999999999979</v>
      </c>
      <c r="BX20" s="93">
        <f t="shared" si="24"/>
        <v>0.41800000000000015</v>
      </c>
      <c r="BY20" s="94">
        <f t="shared" si="25"/>
        <v>2.5773195876286348E-3</v>
      </c>
      <c r="BZ20" s="94">
        <f t="shared" si="26"/>
        <v>4.7619047619053001E-3</v>
      </c>
      <c r="CA20" s="94">
        <f t="shared" si="27"/>
        <v>1.2999999999999901E-2</v>
      </c>
      <c r="CB20">
        <f t="shared" si="28"/>
        <v>1.399999999999979E-2</v>
      </c>
      <c r="CC20" s="58">
        <f t="shared" si="29"/>
        <v>1.1999999999999567E-2</v>
      </c>
      <c r="CD20" s="95" t="b">
        <f t="shared" si="30"/>
        <v>0</v>
      </c>
      <c r="CE20" s="96" t="b">
        <f t="shared" si="31"/>
        <v>1</v>
      </c>
      <c r="CF20" t="b">
        <f t="shared" si="32"/>
        <v>1</v>
      </c>
      <c r="CG20" t="b">
        <f t="shared" si="33"/>
        <v>1</v>
      </c>
      <c r="CH20" s="84" t="b">
        <f t="shared" si="34"/>
        <v>1</v>
      </c>
      <c r="CI20">
        <f t="shared" si="35"/>
        <v>1.365</v>
      </c>
      <c r="CJ20" t="b">
        <f t="shared" si="36"/>
        <v>1</v>
      </c>
      <c r="CK20" t="b">
        <f t="shared" si="37"/>
        <v>0</v>
      </c>
      <c r="CL20" s="84" t="b">
        <f t="shared" si="57"/>
        <v>1</v>
      </c>
      <c r="CM20">
        <f t="shared" si="38"/>
        <v>4.1319999999999997</v>
      </c>
      <c r="CN20" t="b">
        <f t="shared" si="39"/>
        <v>1</v>
      </c>
      <c r="CO20" s="84">
        <f t="shared" si="40"/>
        <v>5.1249239754134861E-2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347</v>
      </c>
      <c r="B21" s="3">
        <v>2</v>
      </c>
      <c r="C21" s="3" t="s">
        <v>1450</v>
      </c>
      <c r="D21" s="3" t="str">
        <f t="shared" si="0"/>
        <v>AM_1_35-2_dk_0004</v>
      </c>
      <c r="E21" s="3" t="str">
        <f t="shared" si="1"/>
        <v>0004</v>
      </c>
      <c r="F21" s="3">
        <v>120347.711</v>
      </c>
      <c r="G21" s="15">
        <v>414476.06199999998</v>
      </c>
      <c r="H21" s="35" t="str">
        <f t="shared" si="2"/>
        <v>ja</v>
      </c>
      <c r="I21" s="42">
        <v>21</v>
      </c>
      <c r="J21" s="20" t="s">
        <v>2268</v>
      </c>
      <c r="K21" s="97">
        <v>10000</v>
      </c>
      <c r="L21" s="28">
        <f t="shared" si="54"/>
        <v>1</v>
      </c>
      <c r="M21" s="28">
        <f t="shared" si="55"/>
        <v>1</v>
      </c>
      <c r="N21" s="56">
        <f t="shared" si="3"/>
        <v>10000</v>
      </c>
      <c r="O21" s="33">
        <f t="shared" si="56"/>
        <v>80.373127256549324</v>
      </c>
      <c r="P21" s="37">
        <f t="shared" si="4"/>
        <v>113.62403818294501</v>
      </c>
      <c r="Q21" s="9" t="s">
        <v>12</v>
      </c>
      <c r="R21" s="55" t="s">
        <v>12</v>
      </c>
      <c r="S21" s="55">
        <v>2.9009999999999998</v>
      </c>
      <c r="T21" s="55">
        <v>3.1030000000000002</v>
      </c>
      <c r="U21" s="55">
        <v>3.3039999999999998</v>
      </c>
      <c r="V21" s="3">
        <v>3.484</v>
      </c>
      <c r="W21" s="3">
        <v>3.6920000000000002</v>
      </c>
      <c r="X21" s="3" t="s">
        <v>12</v>
      </c>
      <c r="Y21" s="3">
        <v>4.1100000000000003</v>
      </c>
      <c r="Z21" s="15" t="s">
        <v>12</v>
      </c>
      <c r="AA21" s="10">
        <f t="shared" si="5"/>
        <v>3.6920000000000002</v>
      </c>
      <c r="AB21" s="9">
        <f t="shared" si="6"/>
        <v>0.38800000000000034</v>
      </c>
      <c r="AC21" s="10">
        <f t="shared" si="7"/>
        <v>0.41800000000000015</v>
      </c>
      <c r="AD21" s="9" t="s">
        <v>12</v>
      </c>
      <c r="AE21" s="55" t="s">
        <v>12</v>
      </c>
      <c r="AF21" s="55">
        <v>1.012</v>
      </c>
      <c r="AG21" s="55">
        <v>1.0980000000000001</v>
      </c>
      <c r="AH21" s="55">
        <v>1.1950000000000001</v>
      </c>
      <c r="AI21" s="3">
        <v>1.2849999999999999</v>
      </c>
      <c r="AJ21" s="3">
        <v>1.387</v>
      </c>
      <c r="AK21" s="3" t="s">
        <v>12</v>
      </c>
      <c r="AL21" s="3">
        <v>1.5840000000000001</v>
      </c>
      <c r="AM21" s="15" t="s">
        <v>12</v>
      </c>
      <c r="AN21" s="10">
        <f t="shared" si="8"/>
        <v>1.387</v>
      </c>
      <c r="AO21" s="9">
        <f t="shared" si="9"/>
        <v>0.19199999999999995</v>
      </c>
      <c r="AP21" s="10">
        <f t="shared" si="10"/>
        <v>0.19700000000000006</v>
      </c>
      <c r="AQ21" s="9" t="s">
        <v>12</v>
      </c>
      <c r="AR21" s="55" t="s">
        <v>12</v>
      </c>
      <c r="AS21" s="55">
        <v>3.5880000000000001</v>
      </c>
      <c r="AT21" s="55">
        <v>3.7229999999999999</v>
      </c>
      <c r="AU21" s="55">
        <v>3.87</v>
      </c>
      <c r="AV21" s="3">
        <v>4.0049999999999999</v>
      </c>
      <c r="AW21" s="3">
        <v>4.1429999999999998</v>
      </c>
      <c r="AX21" s="3" t="s">
        <v>12</v>
      </c>
      <c r="AY21" s="3">
        <v>4.4059999999999997</v>
      </c>
      <c r="AZ21" s="15" t="s">
        <v>12</v>
      </c>
      <c r="BA21" s="10">
        <f t="shared" si="11"/>
        <v>4.1429999999999998</v>
      </c>
      <c r="BB21" s="9">
        <f t="shared" si="12"/>
        <v>0.27299999999999969</v>
      </c>
      <c r="BC21" s="10">
        <f t="shared" si="13"/>
        <v>0.2629999999999999</v>
      </c>
      <c r="BD21" s="9">
        <v>4.5999999999999996</v>
      </c>
      <c r="BE21" s="3">
        <v>5.2720000000000002</v>
      </c>
      <c r="BF21" s="15">
        <v>6.1210000000000004</v>
      </c>
      <c r="BG21" s="15">
        <f t="shared" si="14"/>
        <v>5.2720000000000002</v>
      </c>
      <c r="BH21" s="9">
        <f t="shared" si="15"/>
        <v>0.6720000000000006</v>
      </c>
      <c r="BI21" s="10">
        <f t="shared" si="16"/>
        <v>0.8490000000000002</v>
      </c>
      <c r="BJ21" s="9">
        <v>4.3390000000000004</v>
      </c>
      <c r="BK21" s="3">
        <v>4.9790000000000001</v>
      </c>
      <c r="BL21" s="15">
        <v>5.7859999999999996</v>
      </c>
      <c r="BM21" s="15">
        <f t="shared" si="17"/>
        <v>4.9790000000000001</v>
      </c>
      <c r="BN21" s="9">
        <f t="shared" si="18"/>
        <v>0.63999999999999968</v>
      </c>
      <c r="BO21" s="10">
        <f t="shared" si="19"/>
        <v>0.8069999999999995</v>
      </c>
      <c r="BP21">
        <f t="shared" si="20"/>
        <v>0</v>
      </c>
      <c r="BQ21" s="93">
        <f t="shared" si="21"/>
        <v>1.731958762886598</v>
      </c>
      <c r="BR21" s="93">
        <f t="shared" si="22"/>
        <v>1.6494845360824719</v>
      </c>
      <c r="BS21" s="93" t="str">
        <f>VLOOKUP(C21,'Koppeling locatie - aslocatie'!$A$2:$C$8139,2,FALSE)</f>
        <v>bema248</v>
      </c>
      <c r="BT21" s="93">
        <f>VLOOKUP($BS21,aslocaties_v01!$C$3:$AA$500,MATCH($K$3/10,aslocaties_v01!$C$2:$X$2),FALSE)</f>
        <v>3.3180000000000001</v>
      </c>
      <c r="BU21" s="93">
        <f>VLOOKUP(BS21,aslocaties_v01!$C$3:$AA$500,MATCH($K$3,aslocaties_v01!$C$2:$X$2),FALSE)</f>
        <v>3.7069999999999999</v>
      </c>
      <c r="BV21" s="93">
        <f>VLOOKUP(BS21,aslocaties_v01!$C$3:$AA$500,MATCH($K$3*10,aslocaties_v01!$C$2:$Y$2),FALSE)</f>
        <v>4.125</v>
      </c>
      <c r="BW21" s="93">
        <f t="shared" si="23"/>
        <v>0.38899999999999979</v>
      </c>
      <c r="BX21" s="93">
        <f t="shared" si="24"/>
        <v>0.41800000000000015</v>
      </c>
      <c r="BY21" s="94">
        <f t="shared" si="25"/>
        <v>2.5773195876275246E-3</v>
      </c>
      <c r="BZ21" s="94">
        <f t="shared" si="26"/>
        <v>0</v>
      </c>
      <c r="CA21" s="94">
        <f t="shared" si="27"/>
        <v>1.4000000000000234E-2</v>
      </c>
      <c r="CB21">
        <f t="shared" si="28"/>
        <v>1.499999999999968E-2</v>
      </c>
      <c r="CC21" s="58">
        <f t="shared" si="29"/>
        <v>1.499999999999968E-2</v>
      </c>
      <c r="CD21" s="95" t="b">
        <f t="shared" si="30"/>
        <v>0</v>
      </c>
      <c r="CE21" s="96" t="b">
        <f t="shared" si="31"/>
        <v>1</v>
      </c>
      <c r="CF21" t="b">
        <f t="shared" si="32"/>
        <v>1</v>
      </c>
      <c r="CG21" t="b">
        <f t="shared" si="33"/>
        <v>1</v>
      </c>
      <c r="CH21" s="84" t="b">
        <f t="shared" si="34"/>
        <v>1</v>
      </c>
      <c r="CI21">
        <f t="shared" si="35"/>
        <v>1.387</v>
      </c>
      <c r="CJ21" t="b">
        <f t="shared" si="36"/>
        <v>1</v>
      </c>
      <c r="CK21" t="b">
        <f t="shared" si="37"/>
        <v>0</v>
      </c>
      <c r="CL21" s="84" t="b">
        <f t="shared" si="57"/>
        <v>1</v>
      </c>
      <c r="CM21">
        <f t="shared" si="38"/>
        <v>4.1429999999999998</v>
      </c>
      <c r="CN21" t="b">
        <f t="shared" si="39"/>
        <v>1</v>
      </c>
      <c r="CO21" s="84">
        <f t="shared" si="40"/>
        <v>5.1799074010623017E-2</v>
      </c>
      <c r="CP21" t="b">
        <f t="shared" si="41"/>
        <v>1</v>
      </c>
      <c r="CQ21" s="96" t="b">
        <f t="shared" si="42"/>
        <v>1</v>
      </c>
      <c r="CR21" t="b">
        <f t="shared" si="43"/>
        <v>1</v>
      </c>
      <c r="CS21" t="b">
        <f t="shared" si="44"/>
        <v>1</v>
      </c>
      <c r="CT21" t="b">
        <f t="shared" si="45"/>
        <v>1</v>
      </c>
      <c r="CU21" t="b">
        <f t="shared" si="46"/>
        <v>1</v>
      </c>
      <c r="CV21" s="84" t="b">
        <f t="shared" si="47"/>
        <v>1</v>
      </c>
      <c r="CW21" t="b">
        <f t="shared" si="48"/>
        <v>0</v>
      </c>
      <c r="CX21" t="b">
        <f t="shared" si="49"/>
        <v>0</v>
      </c>
      <c r="CY21" t="b">
        <f t="shared" si="50"/>
        <v>1</v>
      </c>
      <c r="CZ21" t="b">
        <f t="shared" si="51"/>
        <v>1</v>
      </c>
      <c r="DA21" s="84">
        <f t="shared" si="52"/>
        <v>1</v>
      </c>
      <c r="DB21" t="b">
        <f t="shared" si="53"/>
        <v>0</v>
      </c>
    </row>
    <row r="22" spans="1:106">
      <c r="A22" s="9">
        <v>348</v>
      </c>
      <c r="B22" s="3">
        <v>2</v>
      </c>
      <c r="C22" s="3" t="s">
        <v>1451</v>
      </c>
      <c r="D22" s="3" t="str">
        <f t="shared" si="0"/>
        <v>AM_1_35-2_dk_0005</v>
      </c>
      <c r="E22" s="3" t="str">
        <f t="shared" si="1"/>
        <v>0005</v>
      </c>
      <c r="F22" s="3">
        <v>120235.008</v>
      </c>
      <c r="G22" s="15">
        <v>414490.5</v>
      </c>
      <c r="H22" s="35" t="str">
        <f t="shared" si="2"/>
        <v>ja</v>
      </c>
      <c r="I22" s="42">
        <v>3</v>
      </c>
      <c r="J22" s="20" t="s">
        <v>2268</v>
      </c>
      <c r="K22" s="97">
        <v>10000</v>
      </c>
      <c r="L22" s="28">
        <f t="shared" si="54"/>
        <v>1</v>
      </c>
      <c r="M22" s="28">
        <f t="shared" si="55"/>
        <v>1</v>
      </c>
      <c r="N22" s="56">
        <f t="shared" si="3"/>
        <v>10000</v>
      </c>
      <c r="O22" s="33">
        <f t="shared" si="56"/>
        <v>113.62403818294501</v>
      </c>
      <c r="P22" s="37">
        <f t="shared" si="4"/>
        <v>75.503020363435084</v>
      </c>
      <c r="Q22" s="9" t="s">
        <v>12</v>
      </c>
      <c r="R22" s="55" t="s">
        <v>12</v>
      </c>
      <c r="S22" s="55">
        <v>2.8980000000000001</v>
      </c>
      <c r="T22" s="55">
        <v>3.101</v>
      </c>
      <c r="U22" s="55">
        <v>3.302</v>
      </c>
      <c r="V22" s="3">
        <v>3.4830000000000001</v>
      </c>
      <c r="W22" s="3">
        <v>3.69</v>
      </c>
      <c r="X22" s="3" t="s">
        <v>12</v>
      </c>
      <c r="Y22" s="3">
        <v>4.109</v>
      </c>
      <c r="Z22" s="15" t="s">
        <v>12</v>
      </c>
      <c r="AA22" s="10">
        <f t="shared" si="5"/>
        <v>3.69</v>
      </c>
      <c r="AB22" s="9">
        <f t="shared" si="6"/>
        <v>0.3879999999999999</v>
      </c>
      <c r="AC22" s="10">
        <f t="shared" si="7"/>
        <v>0.41900000000000004</v>
      </c>
      <c r="AD22" s="9" t="s">
        <v>12</v>
      </c>
      <c r="AE22" s="55" t="s">
        <v>12</v>
      </c>
      <c r="AF22" s="55">
        <v>1.0509999999999999</v>
      </c>
      <c r="AG22" s="55">
        <v>1.1399999999999999</v>
      </c>
      <c r="AH22" s="55">
        <v>1.238</v>
      </c>
      <c r="AI22" s="3">
        <v>1.33</v>
      </c>
      <c r="AJ22" s="3">
        <v>1.4330000000000001</v>
      </c>
      <c r="AK22" s="3" t="s">
        <v>12</v>
      </c>
      <c r="AL22" s="3">
        <v>1.635</v>
      </c>
      <c r="AM22" s="15" t="s">
        <v>12</v>
      </c>
      <c r="AN22" s="10">
        <f t="shared" si="8"/>
        <v>1.4330000000000001</v>
      </c>
      <c r="AO22" s="9">
        <f t="shared" si="9"/>
        <v>0.19500000000000006</v>
      </c>
      <c r="AP22" s="10">
        <f t="shared" si="10"/>
        <v>0.20199999999999996</v>
      </c>
      <c r="AQ22" s="9" t="s">
        <v>12</v>
      </c>
      <c r="AR22" s="55" t="s">
        <v>12</v>
      </c>
      <c r="AS22" s="55">
        <v>3.6850000000000001</v>
      </c>
      <c r="AT22" s="55">
        <v>3.823</v>
      </c>
      <c r="AU22" s="55">
        <v>3.9729999999999999</v>
      </c>
      <c r="AV22" s="3">
        <v>4.1100000000000003</v>
      </c>
      <c r="AW22" s="3">
        <v>4.2530000000000001</v>
      </c>
      <c r="AX22" s="3" t="s">
        <v>12</v>
      </c>
      <c r="AY22" s="3">
        <v>4.5220000000000002</v>
      </c>
      <c r="AZ22" s="15" t="s">
        <v>12</v>
      </c>
      <c r="BA22" s="10">
        <f t="shared" si="11"/>
        <v>4.2530000000000001</v>
      </c>
      <c r="BB22" s="9">
        <f t="shared" si="12"/>
        <v>0.28000000000000025</v>
      </c>
      <c r="BC22" s="10">
        <f t="shared" si="13"/>
        <v>0.26900000000000013</v>
      </c>
      <c r="BD22" s="9">
        <v>4.9050000000000002</v>
      </c>
      <c r="BE22" s="3">
        <v>5.6429999999999998</v>
      </c>
      <c r="BF22" s="15">
        <v>6.5529999999999999</v>
      </c>
      <c r="BG22" s="15">
        <f t="shared" si="14"/>
        <v>5.6429999999999998</v>
      </c>
      <c r="BH22" s="9">
        <f t="shared" si="15"/>
        <v>0.73799999999999955</v>
      </c>
      <c r="BI22" s="10">
        <f t="shared" si="16"/>
        <v>0.91000000000000014</v>
      </c>
      <c r="BJ22" s="9">
        <v>4.8600000000000003</v>
      </c>
      <c r="BK22" s="3">
        <v>5.5919999999999996</v>
      </c>
      <c r="BL22" s="15">
        <v>6.5090000000000003</v>
      </c>
      <c r="BM22" s="15">
        <f t="shared" si="17"/>
        <v>5.5919999999999996</v>
      </c>
      <c r="BN22" s="9">
        <f t="shared" si="18"/>
        <v>0.73199999999999932</v>
      </c>
      <c r="BO22" s="10">
        <f t="shared" si="19"/>
        <v>0.9170000000000007</v>
      </c>
      <c r="BP22">
        <f t="shared" si="20"/>
        <v>0</v>
      </c>
      <c r="BQ22" s="93">
        <f t="shared" si="21"/>
        <v>1.9020618556701023</v>
      </c>
      <c r="BR22" s="93">
        <f t="shared" si="22"/>
        <v>1.8865979381443285</v>
      </c>
      <c r="BS22" s="93" t="str">
        <f>VLOOKUP(C22,'Koppeling locatie - aslocatie'!$A$2:$C$8139,2,FALSE)</f>
        <v>bema248</v>
      </c>
      <c r="BT22" s="93">
        <f>VLOOKUP($BS22,aslocaties_v01!$C$3:$AA$500,MATCH($K$3/10,aslocaties_v01!$C$2:$X$2),FALSE)</f>
        <v>3.3180000000000001</v>
      </c>
      <c r="BU22" s="93">
        <f>VLOOKUP(BS22,aslocaties_v01!$C$3:$AA$500,MATCH($K$3,aslocaties_v01!$C$2:$X$2),FALSE)</f>
        <v>3.7069999999999999</v>
      </c>
      <c r="BV22" s="93">
        <f>VLOOKUP(BS22,aslocaties_v01!$C$3:$AA$500,MATCH($K$3*10,aslocaties_v01!$C$2:$Y$2),FALSE)</f>
        <v>4.125</v>
      </c>
      <c r="BW22" s="93">
        <f t="shared" si="23"/>
        <v>0.38899999999999979</v>
      </c>
      <c r="BX22" s="93">
        <f t="shared" si="24"/>
        <v>0.41800000000000015</v>
      </c>
      <c r="BY22" s="94">
        <f t="shared" si="25"/>
        <v>2.5773195876286348E-3</v>
      </c>
      <c r="BZ22" s="94">
        <f t="shared" si="26"/>
        <v>2.3866348448684516E-3</v>
      </c>
      <c r="CA22" s="94">
        <f t="shared" si="27"/>
        <v>1.6000000000000014E-2</v>
      </c>
      <c r="CB22">
        <f t="shared" si="28"/>
        <v>1.6999999999999904E-2</v>
      </c>
      <c r="CC22" s="58">
        <f t="shared" si="29"/>
        <v>1.6000000000000014E-2</v>
      </c>
      <c r="CD22" s="95" t="b">
        <f t="shared" si="30"/>
        <v>0</v>
      </c>
      <c r="CE22" s="96" t="b">
        <f t="shared" si="31"/>
        <v>1</v>
      </c>
      <c r="CF22" t="b">
        <f t="shared" si="32"/>
        <v>1</v>
      </c>
      <c r="CG22" t="b">
        <f t="shared" si="33"/>
        <v>1</v>
      </c>
      <c r="CH22" s="84" t="b">
        <f t="shared" si="34"/>
        <v>1</v>
      </c>
      <c r="CI22">
        <f t="shared" si="35"/>
        <v>1.4330000000000001</v>
      </c>
      <c r="CJ22" t="b">
        <f t="shared" si="36"/>
        <v>1</v>
      </c>
      <c r="CK22" t="b">
        <f t="shared" si="37"/>
        <v>0</v>
      </c>
      <c r="CL22" s="84" t="b">
        <f t="shared" si="57"/>
        <v>1</v>
      </c>
      <c r="CM22">
        <f t="shared" si="38"/>
        <v>4.2530000000000001</v>
      </c>
      <c r="CN22" t="b">
        <f t="shared" si="39"/>
        <v>1</v>
      </c>
      <c r="CO22" s="84">
        <f t="shared" si="40"/>
        <v>5.0784458565325992E-2</v>
      </c>
      <c r="CP22" t="b">
        <f t="shared" si="41"/>
        <v>1</v>
      </c>
      <c r="CQ22" s="96" t="b">
        <f t="shared" si="42"/>
        <v>1</v>
      </c>
      <c r="CR22" t="b">
        <f t="shared" si="43"/>
        <v>0</v>
      </c>
      <c r="CS22" t="b">
        <f t="shared" si="44"/>
        <v>0</v>
      </c>
      <c r="CT22" t="b">
        <f t="shared" si="45"/>
        <v>1</v>
      </c>
      <c r="CU22" t="b">
        <f t="shared" si="46"/>
        <v>1</v>
      </c>
      <c r="CV22" s="84" t="b">
        <f t="shared" si="47"/>
        <v>1</v>
      </c>
      <c r="CW22" t="b">
        <f t="shared" si="48"/>
        <v>1</v>
      </c>
      <c r="CX22" t="b">
        <f t="shared" si="49"/>
        <v>1</v>
      </c>
      <c r="CY22" t="b">
        <f t="shared" si="50"/>
        <v>1</v>
      </c>
      <c r="CZ22" t="b">
        <f t="shared" si="51"/>
        <v>1</v>
      </c>
      <c r="DA22" s="84">
        <f t="shared" si="52"/>
        <v>1</v>
      </c>
      <c r="DB22" t="b">
        <f t="shared" si="53"/>
        <v>0</v>
      </c>
    </row>
    <row r="23" spans="1:106">
      <c r="A23" s="9">
        <v>349</v>
      </c>
      <c r="B23" s="3">
        <v>2</v>
      </c>
      <c r="C23" s="3" t="s">
        <v>1452</v>
      </c>
      <c r="D23" s="3" t="str">
        <f t="shared" si="0"/>
        <v>AM_1_35-2_dk_0006</v>
      </c>
      <c r="E23" s="3" t="str">
        <f t="shared" si="1"/>
        <v>0006</v>
      </c>
      <c r="F23" s="3">
        <v>120159.93</v>
      </c>
      <c r="G23" s="15">
        <v>414498.5</v>
      </c>
      <c r="H23" s="35" t="str">
        <f t="shared" si="2"/>
        <v>ja</v>
      </c>
      <c r="I23" s="42">
        <v>3</v>
      </c>
      <c r="J23" s="20" t="s">
        <v>2268</v>
      </c>
      <c r="K23" s="97">
        <v>10000</v>
      </c>
      <c r="L23" s="28">
        <f t="shared" si="54"/>
        <v>1</v>
      </c>
      <c r="M23" s="28">
        <f t="shared" si="55"/>
        <v>1</v>
      </c>
      <c r="N23" s="56">
        <f t="shared" si="3"/>
        <v>10000</v>
      </c>
      <c r="O23" s="33">
        <f t="shared" si="56"/>
        <v>75.503020363435084</v>
      </c>
      <c r="P23" s="37">
        <f t="shared" si="4"/>
        <v>110.21410991337831</v>
      </c>
      <c r="Q23" s="9" t="s">
        <v>12</v>
      </c>
      <c r="R23" s="55" t="s">
        <v>12</v>
      </c>
      <c r="S23" s="55">
        <v>2.895</v>
      </c>
      <c r="T23" s="55">
        <v>3.0979999999999999</v>
      </c>
      <c r="U23" s="55">
        <v>3.2989999999999999</v>
      </c>
      <c r="V23" s="3">
        <v>3.48</v>
      </c>
      <c r="W23" s="3">
        <v>3.6880000000000002</v>
      </c>
      <c r="X23" s="3" t="s">
        <v>12</v>
      </c>
      <c r="Y23" s="3">
        <v>4.1059999999999999</v>
      </c>
      <c r="Z23" s="15" t="s">
        <v>12</v>
      </c>
      <c r="AA23" s="10">
        <f t="shared" si="5"/>
        <v>3.6880000000000002</v>
      </c>
      <c r="AB23" s="9">
        <f t="shared" si="6"/>
        <v>0.38900000000000023</v>
      </c>
      <c r="AC23" s="10">
        <f t="shared" si="7"/>
        <v>0.41799999999999971</v>
      </c>
      <c r="AD23" s="9" t="s">
        <v>12</v>
      </c>
      <c r="AE23" s="55" t="s">
        <v>12</v>
      </c>
      <c r="AF23" s="55">
        <v>1.0349999999999999</v>
      </c>
      <c r="AG23" s="55">
        <v>1.1200000000000001</v>
      </c>
      <c r="AH23" s="55">
        <v>1.2150000000000001</v>
      </c>
      <c r="AI23" s="3">
        <v>1.304</v>
      </c>
      <c r="AJ23" s="3">
        <v>1.4039999999999999</v>
      </c>
      <c r="AK23" s="3" t="s">
        <v>12</v>
      </c>
      <c r="AL23" s="3">
        <v>1.603</v>
      </c>
      <c r="AM23" s="15" t="s">
        <v>12</v>
      </c>
      <c r="AN23" s="10">
        <f t="shared" si="8"/>
        <v>1.4039999999999999</v>
      </c>
      <c r="AO23" s="9">
        <f t="shared" si="9"/>
        <v>0.18899999999999983</v>
      </c>
      <c r="AP23" s="10">
        <f t="shared" si="10"/>
        <v>0.19900000000000007</v>
      </c>
      <c r="AQ23" s="9" t="s">
        <v>12</v>
      </c>
      <c r="AR23" s="55" t="s">
        <v>12</v>
      </c>
      <c r="AS23" s="55">
        <v>3.6749999999999998</v>
      </c>
      <c r="AT23" s="55">
        <v>3.8119999999999998</v>
      </c>
      <c r="AU23" s="55">
        <v>3.9609999999999999</v>
      </c>
      <c r="AV23" s="3">
        <v>4.0970000000000004</v>
      </c>
      <c r="AW23" s="3">
        <v>4.2389999999999999</v>
      </c>
      <c r="AX23" s="3" t="s">
        <v>12</v>
      </c>
      <c r="AY23" s="3">
        <v>4.5090000000000003</v>
      </c>
      <c r="AZ23" s="15" t="s">
        <v>12</v>
      </c>
      <c r="BA23" s="10">
        <f t="shared" si="11"/>
        <v>4.2389999999999999</v>
      </c>
      <c r="BB23" s="9">
        <f t="shared" si="12"/>
        <v>0.27800000000000002</v>
      </c>
      <c r="BC23" s="10">
        <f t="shared" si="13"/>
        <v>0.27000000000000046</v>
      </c>
      <c r="BD23" s="9">
        <v>4.8680000000000003</v>
      </c>
      <c r="BE23" s="3">
        <v>5.6020000000000003</v>
      </c>
      <c r="BF23" s="15">
        <v>6.5049999999999999</v>
      </c>
      <c r="BG23" s="15">
        <f t="shared" si="14"/>
        <v>5.6020000000000003</v>
      </c>
      <c r="BH23" s="9">
        <f t="shared" si="15"/>
        <v>0.73399999999999999</v>
      </c>
      <c r="BI23" s="10">
        <f t="shared" si="16"/>
        <v>0.90299999999999958</v>
      </c>
      <c r="BJ23" s="9">
        <v>4.8120000000000003</v>
      </c>
      <c r="BK23" s="3">
        <v>5.5369999999999999</v>
      </c>
      <c r="BL23" s="15">
        <v>6.4450000000000003</v>
      </c>
      <c r="BM23" s="15">
        <f t="shared" si="17"/>
        <v>5.5369999999999999</v>
      </c>
      <c r="BN23" s="9">
        <f t="shared" si="18"/>
        <v>0.72499999999999964</v>
      </c>
      <c r="BO23" s="10">
        <f t="shared" si="19"/>
        <v>0.90800000000000036</v>
      </c>
      <c r="BP23">
        <f t="shared" si="20"/>
        <v>0</v>
      </c>
      <c r="BQ23" s="93">
        <f t="shared" si="21"/>
        <v>1.8868894601542405</v>
      </c>
      <c r="BR23" s="93">
        <f t="shared" si="22"/>
        <v>1.8637532133676071</v>
      </c>
      <c r="BS23" s="93" t="str">
        <f>VLOOKUP(C23,'Koppeling locatie - aslocatie'!$A$2:$C$8139,2,FALSE)</f>
        <v>bema248</v>
      </c>
      <c r="BT23" s="93">
        <f>VLOOKUP($BS23,aslocaties_v01!$C$3:$AA$500,MATCH($K$3/10,aslocaties_v01!$C$2:$X$2),FALSE)</f>
        <v>3.3180000000000001</v>
      </c>
      <c r="BU23" s="93">
        <f>VLOOKUP(BS23,aslocaties_v01!$C$3:$AA$500,MATCH($K$3,aslocaties_v01!$C$2:$X$2),FALSE)</f>
        <v>3.7069999999999999</v>
      </c>
      <c r="BV23" s="93">
        <f>VLOOKUP(BS23,aslocaties_v01!$C$3:$AA$500,MATCH($K$3*10,aslocaties_v01!$C$2:$Y$2),FALSE)</f>
        <v>4.125</v>
      </c>
      <c r="BW23" s="93">
        <f t="shared" si="23"/>
        <v>0.38899999999999979</v>
      </c>
      <c r="BX23" s="93">
        <f t="shared" si="24"/>
        <v>0.41800000000000015</v>
      </c>
      <c r="BY23" s="94">
        <f t="shared" si="25"/>
        <v>1.1102230246251565E-15</v>
      </c>
      <c r="BZ23" s="94">
        <f t="shared" si="26"/>
        <v>1.1102230246251565E-15</v>
      </c>
      <c r="CA23" s="94">
        <f t="shared" si="27"/>
        <v>1.9000000000000128E-2</v>
      </c>
      <c r="CB23">
        <f t="shared" si="28"/>
        <v>1.8999999999999684E-2</v>
      </c>
      <c r="CC23" s="58">
        <f t="shared" si="29"/>
        <v>1.9000000000000128E-2</v>
      </c>
      <c r="CD23" s="95" t="b">
        <f t="shared" si="30"/>
        <v>0</v>
      </c>
      <c r="CE23" s="96" t="b">
        <f t="shared" si="31"/>
        <v>1</v>
      </c>
      <c r="CF23" t="b">
        <f t="shared" si="32"/>
        <v>1</v>
      </c>
      <c r="CG23" t="b">
        <f t="shared" si="33"/>
        <v>1</v>
      </c>
      <c r="CH23" s="84" t="b">
        <f t="shared" si="34"/>
        <v>1</v>
      </c>
      <c r="CI23">
        <f t="shared" si="35"/>
        <v>1.4039999999999999</v>
      </c>
      <c r="CJ23" t="b">
        <f t="shared" si="36"/>
        <v>1</v>
      </c>
      <c r="CK23" t="b">
        <f t="shared" si="37"/>
        <v>0</v>
      </c>
      <c r="CL23" s="84" t="b">
        <f t="shared" si="57"/>
        <v>1</v>
      </c>
      <c r="CM23">
        <f t="shared" si="38"/>
        <v>4.2389999999999999</v>
      </c>
      <c r="CN23" t="b">
        <f t="shared" si="39"/>
        <v>1</v>
      </c>
      <c r="CO23" s="84">
        <f t="shared" si="40"/>
        <v>5.0085922399876991E-2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0</v>
      </c>
      <c r="CY23" t="b">
        <f t="shared" si="50"/>
        <v>1</v>
      </c>
      <c r="CZ23" t="b">
        <f t="shared" si="51"/>
        <v>1</v>
      </c>
      <c r="DA23" s="84">
        <f t="shared" si="52"/>
        <v>1</v>
      </c>
      <c r="DB23" t="b">
        <f t="shared" si="53"/>
        <v>0</v>
      </c>
    </row>
    <row r="24" spans="1:106">
      <c r="A24" s="9">
        <v>350</v>
      </c>
      <c r="B24" s="3">
        <v>2</v>
      </c>
      <c r="C24" s="3" t="s">
        <v>1453</v>
      </c>
      <c r="D24" s="3" t="str">
        <f t="shared" si="0"/>
        <v>AM_1_35-2_dk_0007</v>
      </c>
      <c r="E24" s="3" t="str">
        <f t="shared" si="1"/>
        <v>0007</v>
      </c>
      <c r="F24" s="3">
        <v>120050.148</v>
      </c>
      <c r="G24" s="15">
        <v>414508.25</v>
      </c>
      <c r="H24" s="35" t="str">
        <f t="shared" si="2"/>
        <v>ja</v>
      </c>
      <c r="I24" s="42">
        <v>0</v>
      </c>
      <c r="J24" s="20" t="s">
        <v>2268</v>
      </c>
      <c r="K24" s="97">
        <v>10000</v>
      </c>
      <c r="L24" s="28">
        <f t="shared" si="54"/>
        <v>1</v>
      </c>
      <c r="M24" s="28">
        <f t="shared" si="55"/>
        <v>1</v>
      </c>
      <c r="N24" s="56">
        <f t="shared" si="3"/>
        <v>10000</v>
      </c>
      <c r="O24" s="33">
        <f t="shared" si="56"/>
        <v>110.21410991337831</v>
      </c>
      <c r="P24" s="37">
        <f t="shared" si="4"/>
        <v>110.47581500490921</v>
      </c>
      <c r="Q24" s="9" t="s">
        <v>12</v>
      </c>
      <c r="R24" s="55" t="s">
        <v>12</v>
      </c>
      <c r="S24" s="55">
        <v>2.8879999999999999</v>
      </c>
      <c r="T24" s="55">
        <v>3.089</v>
      </c>
      <c r="U24" s="55">
        <v>3.2890000000000001</v>
      </c>
      <c r="V24" s="3">
        <v>3.47</v>
      </c>
      <c r="W24" s="3">
        <v>3.6779999999999999</v>
      </c>
      <c r="X24" s="3" t="s">
        <v>12</v>
      </c>
      <c r="Y24" s="3">
        <v>4.0970000000000004</v>
      </c>
      <c r="Z24" s="15" t="s">
        <v>12</v>
      </c>
      <c r="AA24" s="10">
        <f t="shared" si="5"/>
        <v>3.6779999999999999</v>
      </c>
      <c r="AB24" s="9">
        <f t="shared" si="6"/>
        <v>0.38899999999999979</v>
      </c>
      <c r="AC24" s="10">
        <f t="shared" si="7"/>
        <v>0.41900000000000048</v>
      </c>
      <c r="AD24" s="9" t="s">
        <v>12</v>
      </c>
      <c r="AE24" s="55" t="s">
        <v>12</v>
      </c>
      <c r="AF24" s="55">
        <v>0.95099999999999996</v>
      </c>
      <c r="AG24" s="55">
        <v>1.018</v>
      </c>
      <c r="AH24" s="55">
        <v>1.091</v>
      </c>
      <c r="AI24" s="3">
        <v>1.1679999999999999</v>
      </c>
      <c r="AJ24" s="3">
        <v>1.258</v>
      </c>
      <c r="AK24" s="3" t="s">
        <v>12</v>
      </c>
      <c r="AL24" s="3">
        <v>1.4410000000000001</v>
      </c>
      <c r="AM24" s="15" t="s">
        <v>12</v>
      </c>
      <c r="AN24" s="10">
        <f t="shared" si="8"/>
        <v>1.258</v>
      </c>
      <c r="AO24" s="9">
        <f t="shared" si="9"/>
        <v>0.16700000000000004</v>
      </c>
      <c r="AP24" s="10">
        <f t="shared" si="10"/>
        <v>0.18300000000000005</v>
      </c>
      <c r="AQ24" s="9" t="s">
        <v>12</v>
      </c>
      <c r="AR24" s="55" t="s">
        <v>12</v>
      </c>
      <c r="AS24" s="55">
        <v>3.677</v>
      </c>
      <c r="AT24" s="55">
        <v>3.8149999999999999</v>
      </c>
      <c r="AU24" s="55">
        <v>3.9609999999999999</v>
      </c>
      <c r="AV24" s="3">
        <v>4.0940000000000003</v>
      </c>
      <c r="AW24" s="3">
        <v>4.2409999999999997</v>
      </c>
      <c r="AX24" s="3" t="s">
        <v>12</v>
      </c>
      <c r="AY24" s="3">
        <v>4.5209999999999999</v>
      </c>
      <c r="AZ24" s="15" t="s">
        <v>12</v>
      </c>
      <c r="BA24" s="10">
        <f t="shared" si="11"/>
        <v>4.2409999999999997</v>
      </c>
      <c r="BB24" s="9">
        <f t="shared" si="12"/>
        <v>0.2799999999999998</v>
      </c>
      <c r="BC24" s="10">
        <f t="shared" si="13"/>
        <v>0.28000000000000025</v>
      </c>
      <c r="BD24" s="9">
        <v>4.7210000000000001</v>
      </c>
      <c r="BE24" s="3">
        <v>5.4539999999999997</v>
      </c>
      <c r="BF24" s="15">
        <v>6.3449999999999998</v>
      </c>
      <c r="BG24" s="15">
        <f t="shared" si="14"/>
        <v>5.4539999999999997</v>
      </c>
      <c r="BH24" s="9">
        <f t="shared" si="15"/>
        <v>0.73299999999999965</v>
      </c>
      <c r="BI24" s="10">
        <f t="shared" si="16"/>
        <v>0.89100000000000001</v>
      </c>
      <c r="BJ24" s="9">
        <v>4.593</v>
      </c>
      <c r="BK24" s="3">
        <v>5.2910000000000004</v>
      </c>
      <c r="BL24" s="15">
        <v>6.165</v>
      </c>
      <c r="BM24" s="15">
        <f t="shared" si="17"/>
        <v>5.2910000000000004</v>
      </c>
      <c r="BN24" s="9">
        <f t="shared" si="18"/>
        <v>0.6980000000000004</v>
      </c>
      <c r="BO24" s="10">
        <f t="shared" si="19"/>
        <v>0.87399999999999967</v>
      </c>
      <c r="BP24">
        <f t="shared" si="20"/>
        <v>0</v>
      </c>
      <c r="BQ24" s="93">
        <f t="shared" si="21"/>
        <v>1.8843187660668381</v>
      </c>
      <c r="BR24" s="93">
        <f t="shared" si="22"/>
        <v>1.794344473007714</v>
      </c>
      <c r="BS24" s="93" t="str">
        <f>VLOOKUP(C24,'Koppeling locatie - aslocatie'!$A$2:$C$8139,2,FALSE)</f>
        <v>bema248</v>
      </c>
      <c r="BT24" s="93">
        <f>VLOOKUP($BS24,aslocaties_v01!$C$3:$AA$500,MATCH($K$3/10,aslocaties_v01!$C$2:$X$2),FALSE)</f>
        <v>3.3180000000000001</v>
      </c>
      <c r="BU24" s="93">
        <f>VLOOKUP(BS24,aslocaties_v01!$C$3:$AA$500,MATCH($K$3,aslocaties_v01!$C$2:$X$2),FALSE)</f>
        <v>3.7069999999999999</v>
      </c>
      <c r="BV24" s="93">
        <f>VLOOKUP(BS24,aslocaties_v01!$C$3:$AA$500,MATCH($K$3*10,aslocaties_v01!$C$2:$Y$2),FALSE)</f>
        <v>4.125</v>
      </c>
      <c r="BW24" s="93">
        <f t="shared" si="23"/>
        <v>0.38899999999999979</v>
      </c>
      <c r="BX24" s="93">
        <f t="shared" si="24"/>
        <v>0.41800000000000015</v>
      </c>
      <c r="BY24" s="94">
        <f t="shared" si="25"/>
        <v>0</v>
      </c>
      <c r="BZ24" s="94">
        <f t="shared" si="26"/>
        <v>2.3866348448695618E-3</v>
      </c>
      <c r="CA24" s="94">
        <f t="shared" si="27"/>
        <v>2.8999999999999915E-2</v>
      </c>
      <c r="CB24">
        <f t="shared" si="28"/>
        <v>2.8999999999999915E-2</v>
      </c>
      <c r="CC24" s="58">
        <f t="shared" si="29"/>
        <v>2.7999999999999581E-2</v>
      </c>
      <c r="CD24" s="95" t="b">
        <f t="shared" si="30"/>
        <v>0</v>
      </c>
      <c r="CE24" s="96" t="b">
        <f t="shared" si="31"/>
        <v>1</v>
      </c>
      <c r="CF24" t="b">
        <f t="shared" si="32"/>
        <v>1</v>
      </c>
      <c r="CG24" t="b">
        <f t="shared" si="33"/>
        <v>1</v>
      </c>
      <c r="CH24" s="84" t="b">
        <f t="shared" si="34"/>
        <v>1</v>
      </c>
      <c r="CI24">
        <f t="shared" si="35"/>
        <v>1.258</v>
      </c>
      <c r="CJ24" t="b">
        <f t="shared" si="36"/>
        <v>1</v>
      </c>
      <c r="CK24" t="b">
        <f t="shared" si="37"/>
        <v>0</v>
      </c>
      <c r="CL24" s="84" t="b">
        <f t="shared" si="57"/>
        <v>1</v>
      </c>
      <c r="CM24">
        <f t="shared" si="38"/>
        <v>4.2409999999999997</v>
      </c>
      <c r="CN24" t="b">
        <f t="shared" si="39"/>
        <v>1</v>
      </c>
      <c r="CO24" s="84">
        <f t="shared" si="40"/>
        <v>4.4835239895242129E-2</v>
      </c>
      <c r="CP24" t="b">
        <f t="shared" si="41"/>
        <v>1</v>
      </c>
      <c r="CQ24" s="96" t="b">
        <f t="shared" si="42"/>
        <v>1</v>
      </c>
      <c r="CR24" t="b">
        <f t="shared" si="43"/>
        <v>1</v>
      </c>
      <c r="CS24" t="b">
        <f t="shared" si="44"/>
        <v>0</v>
      </c>
      <c r="CT24" t="b">
        <f t="shared" si="45"/>
        <v>1</v>
      </c>
      <c r="CU24" t="b">
        <f t="shared" si="46"/>
        <v>1</v>
      </c>
      <c r="CV24" s="84" t="b">
        <f t="shared" si="47"/>
        <v>1</v>
      </c>
      <c r="CW24" t="b">
        <f t="shared" si="48"/>
        <v>1</v>
      </c>
      <c r="CX24" t="b">
        <f t="shared" si="49"/>
        <v>1</v>
      </c>
      <c r="CY24" t="b">
        <f t="shared" si="50"/>
        <v>1</v>
      </c>
      <c r="CZ24" t="b">
        <f t="shared" si="51"/>
        <v>1</v>
      </c>
      <c r="DA24" s="84">
        <f t="shared" si="52"/>
        <v>1</v>
      </c>
      <c r="DB24" t="b">
        <f t="shared" si="53"/>
        <v>0</v>
      </c>
    </row>
    <row r="25" spans="1:106">
      <c r="A25" s="9">
        <v>351</v>
      </c>
      <c r="B25" s="3">
        <v>2</v>
      </c>
      <c r="C25" s="3" t="s">
        <v>1454</v>
      </c>
      <c r="D25" s="3" t="str">
        <f t="shared" si="0"/>
        <v>AM_1_35-2_dk_0008</v>
      </c>
      <c r="E25" s="3" t="str">
        <f t="shared" si="1"/>
        <v>0008</v>
      </c>
      <c r="F25" s="3">
        <v>119939.79700000001</v>
      </c>
      <c r="G25" s="15">
        <v>414513.5</v>
      </c>
      <c r="H25" s="35" t="str">
        <f t="shared" si="2"/>
        <v>ja</v>
      </c>
      <c r="I25" s="42">
        <v>359</v>
      </c>
      <c r="J25" s="20" t="s">
        <v>2268</v>
      </c>
      <c r="K25" s="97">
        <v>10000</v>
      </c>
      <c r="L25" s="28">
        <f t="shared" si="54"/>
        <v>1</v>
      </c>
      <c r="M25" s="28">
        <f t="shared" si="55"/>
        <v>1</v>
      </c>
      <c r="N25" s="56">
        <f t="shared" si="3"/>
        <v>10000</v>
      </c>
      <c r="O25" s="33">
        <f t="shared" si="56"/>
        <v>110.47581500490921</v>
      </c>
      <c r="P25" s="37">
        <f t="shared" si="4"/>
        <v>79.885693963308157</v>
      </c>
      <c r="Q25" s="9" t="s">
        <v>12</v>
      </c>
      <c r="R25" s="55" t="s">
        <v>12</v>
      </c>
      <c r="S25" s="55">
        <v>2.88</v>
      </c>
      <c r="T25" s="55">
        <v>3.0790000000000002</v>
      </c>
      <c r="U25" s="55">
        <v>3.2789999999999999</v>
      </c>
      <c r="V25" s="3">
        <v>3.4590000000000001</v>
      </c>
      <c r="W25" s="3">
        <v>3.6669999999999998</v>
      </c>
      <c r="X25" s="3" t="s">
        <v>12</v>
      </c>
      <c r="Y25" s="3">
        <v>4.0869999999999997</v>
      </c>
      <c r="Z25" s="15" t="s">
        <v>12</v>
      </c>
      <c r="AA25" s="10">
        <f t="shared" si="5"/>
        <v>3.6669999999999998</v>
      </c>
      <c r="AB25" s="9">
        <f t="shared" si="6"/>
        <v>0.3879999999999999</v>
      </c>
      <c r="AC25" s="10">
        <f t="shared" si="7"/>
        <v>0.41999999999999993</v>
      </c>
      <c r="AD25" s="9" t="s">
        <v>12</v>
      </c>
      <c r="AE25" s="55" t="s">
        <v>12</v>
      </c>
      <c r="AF25" s="55">
        <v>0.95699999999999996</v>
      </c>
      <c r="AG25" s="55">
        <v>1.0269999999999999</v>
      </c>
      <c r="AH25" s="55">
        <v>1.101</v>
      </c>
      <c r="AI25" s="3">
        <v>1.1779999999999999</v>
      </c>
      <c r="AJ25" s="3">
        <v>1.268</v>
      </c>
      <c r="AK25" s="3" t="s">
        <v>12</v>
      </c>
      <c r="AL25" s="3">
        <v>1.4490000000000001</v>
      </c>
      <c r="AM25" s="15" t="s">
        <v>12</v>
      </c>
      <c r="AN25" s="10">
        <f t="shared" si="8"/>
        <v>1.268</v>
      </c>
      <c r="AO25" s="9">
        <f t="shared" si="9"/>
        <v>0.16700000000000004</v>
      </c>
      <c r="AP25" s="10">
        <f t="shared" si="10"/>
        <v>0.18100000000000005</v>
      </c>
      <c r="AQ25" s="9" t="s">
        <v>12</v>
      </c>
      <c r="AR25" s="55" t="s">
        <v>12</v>
      </c>
      <c r="AS25" s="55">
        <v>3.73</v>
      </c>
      <c r="AT25" s="55">
        <v>3.87</v>
      </c>
      <c r="AU25" s="55">
        <v>4.0170000000000003</v>
      </c>
      <c r="AV25" s="3">
        <v>4.1529999999999996</v>
      </c>
      <c r="AW25" s="3">
        <v>4.3029999999999999</v>
      </c>
      <c r="AX25" s="3" t="s">
        <v>12</v>
      </c>
      <c r="AY25" s="3">
        <v>4.59</v>
      </c>
      <c r="AZ25" s="15" t="s">
        <v>12</v>
      </c>
      <c r="BA25" s="10">
        <f t="shared" si="11"/>
        <v>4.3029999999999999</v>
      </c>
      <c r="BB25" s="9">
        <f t="shared" si="12"/>
        <v>0.28599999999999959</v>
      </c>
      <c r="BC25" s="10">
        <f t="shared" si="13"/>
        <v>0.28699999999999992</v>
      </c>
      <c r="BD25" s="9">
        <v>4.7220000000000004</v>
      </c>
      <c r="BE25" s="3">
        <v>5.4470000000000001</v>
      </c>
      <c r="BF25" s="15">
        <v>6.335</v>
      </c>
      <c r="BG25" s="15">
        <f t="shared" si="14"/>
        <v>5.4470000000000001</v>
      </c>
      <c r="BH25" s="9">
        <f t="shared" si="15"/>
        <v>0.72499999999999964</v>
      </c>
      <c r="BI25" s="10">
        <f t="shared" si="16"/>
        <v>0.8879999999999999</v>
      </c>
      <c r="BJ25" s="9">
        <v>4.6029999999999998</v>
      </c>
      <c r="BK25" s="3">
        <v>5.258</v>
      </c>
      <c r="BL25" s="15">
        <v>6.109</v>
      </c>
      <c r="BM25" s="15">
        <f t="shared" si="17"/>
        <v>5.258</v>
      </c>
      <c r="BN25" s="9">
        <f t="shared" si="18"/>
        <v>0.65500000000000025</v>
      </c>
      <c r="BO25" s="10">
        <f t="shared" si="19"/>
        <v>0.85099999999999998</v>
      </c>
      <c r="BP25">
        <f t="shared" si="20"/>
        <v>0</v>
      </c>
      <c r="BQ25" s="93">
        <f t="shared" si="21"/>
        <v>1.8685567010309274</v>
      </c>
      <c r="BR25" s="93">
        <f t="shared" si="22"/>
        <v>1.6881443298969083</v>
      </c>
      <c r="BS25" s="93" t="str">
        <f>VLOOKUP(C25,'Koppeling locatie - aslocatie'!$A$2:$C$8139,2,FALSE)</f>
        <v>bema249</v>
      </c>
      <c r="BT25" s="93">
        <f>VLOOKUP($BS25,aslocaties_v01!$C$3:$AA$500,MATCH($K$3/10,aslocaties_v01!$C$2:$X$2),FALSE)</f>
        <v>3.254</v>
      </c>
      <c r="BU25" s="93">
        <f>VLOOKUP(BS25,aslocaties_v01!$C$3:$AA$500,MATCH($K$3,aslocaties_v01!$C$2:$X$2),FALSE)</f>
        <v>3.641</v>
      </c>
      <c r="BV25" s="93">
        <f>VLOOKUP(BS25,aslocaties_v01!$C$3:$AA$500,MATCH($K$3*10,aslocaties_v01!$C$2:$Y$2),FALSE)</f>
        <v>4.0620000000000003</v>
      </c>
      <c r="BW25" s="93">
        <f t="shared" si="23"/>
        <v>0.38700000000000001</v>
      </c>
      <c r="BX25" s="93">
        <f t="shared" si="24"/>
        <v>0.42100000000000026</v>
      </c>
      <c r="BY25" s="94">
        <f t="shared" si="25"/>
        <v>2.5773195876286348E-3</v>
      </c>
      <c r="BZ25" s="94">
        <f t="shared" si="26"/>
        <v>2.3809523809532607E-3</v>
      </c>
      <c r="CA25" s="94">
        <f t="shared" si="27"/>
        <v>2.4999999999999911E-2</v>
      </c>
      <c r="CB25">
        <f t="shared" si="28"/>
        <v>2.5999999999999801E-2</v>
      </c>
      <c r="CC25" s="58">
        <f t="shared" si="29"/>
        <v>2.4999999999999467E-2</v>
      </c>
      <c r="CD25" s="95" t="b">
        <f t="shared" si="30"/>
        <v>0</v>
      </c>
      <c r="CE25" s="96" t="b">
        <f t="shared" si="31"/>
        <v>1</v>
      </c>
      <c r="CF25" t="b">
        <f t="shared" si="32"/>
        <v>1</v>
      </c>
      <c r="CG25" t="b">
        <f t="shared" si="33"/>
        <v>1</v>
      </c>
      <c r="CH25" s="84" t="b">
        <f t="shared" si="34"/>
        <v>1</v>
      </c>
      <c r="CI25">
        <f t="shared" si="35"/>
        <v>1.268</v>
      </c>
      <c r="CJ25" t="b">
        <f t="shared" si="36"/>
        <v>1</v>
      </c>
      <c r="CK25" t="b">
        <f t="shared" si="37"/>
        <v>0</v>
      </c>
      <c r="CL25" s="84" t="b">
        <f t="shared" si="57"/>
        <v>1</v>
      </c>
      <c r="CM25">
        <f t="shared" si="38"/>
        <v>4.3029999999999999</v>
      </c>
      <c r="CN25" t="b">
        <f t="shared" si="39"/>
        <v>1</v>
      </c>
      <c r="CO25" s="84">
        <f t="shared" si="40"/>
        <v>4.389873069119004E-2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352</v>
      </c>
      <c r="B26" s="3">
        <v>2</v>
      </c>
      <c r="C26" s="3" t="s">
        <v>1455</v>
      </c>
      <c r="D26" s="3" t="str">
        <f t="shared" si="0"/>
        <v>AM_1_35-2_dk_0009</v>
      </c>
      <c r="E26" s="3" t="str">
        <f t="shared" si="1"/>
        <v>0009</v>
      </c>
      <c r="F26" s="3">
        <v>119863.781</v>
      </c>
      <c r="G26" s="15">
        <v>414488.93800000002</v>
      </c>
      <c r="H26" s="35" t="str">
        <f t="shared" si="2"/>
        <v>ja</v>
      </c>
      <c r="I26" s="42">
        <v>358</v>
      </c>
      <c r="J26" s="20" t="s">
        <v>2268</v>
      </c>
      <c r="K26" s="97">
        <v>10000</v>
      </c>
      <c r="L26" s="28">
        <f t="shared" si="54"/>
        <v>1</v>
      </c>
      <c r="M26" s="28">
        <f t="shared" si="55"/>
        <v>1</v>
      </c>
      <c r="N26" s="56">
        <f t="shared" si="3"/>
        <v>10000</v>
      </c>
      <c r="O26" s="33">
        <f t="shared" si="56"/>
        <v>79.885693963308157</v>
      </c>
      <c r="P26" s="37">
        <f t="shared" si="4"/>
        <v>1589.8105723780618</v>
      </c>
      <c r="Q26" s="9" t="s">
        <v>12</v>
      </c>
      <c r="R26" s="55" t="s">
        <v>12</v>
      </c>
      <c r="S26" s="55">
        <v>2.875</v>
      </c>
      <c r="T26" s="55">
        <v>3.073</v>
      </c>
      <c r="U26" s="55">
        <v>3.2719999999999998</v>
      </c>
      <c r="V26" s="3">
        <v>3.452</v>
      </c>
      <c r="W26" s="3">
        <v>3.6589999999999998</v>
      </c>
      <c r="X26" s="3" t="s">
        <v>12</v>
      </c>
      <c r="Y26" s="3">
        <v>4.0789999999999997</v>
      </c>
      <c r="Z26" s="15" t="s">
        <v>12</v>
      </c>
      <c r="AA26" s="10">
        <f t="shared" si="5"/>
        <v>3.6589999999999998</v>
      </c>
      <c r="AB26" s="9">
        <f t="shared" si="6"/>
        <v>0.38700000000000001</v>
      </c>
      <c r="AC26" s="10">
        <f t="shared" si="7"/>
        <v>0.41999999999999993</v>
      </c>
      <c r="AD26" s="9" t="s">
        <v>12</v>
      </c>
      <c r="AE26" s="55" t="s">
        <v>12</v>
      </c>
      <c r="AF26" s="55">
        <v>0.95199999999999996</v>
      </c>
      <c r="AG26" s="55">
        <v>1.022</v>
      </c>
      <c r="AH26" s="55">
        <v>1.095</v>
      </c>
      <c r="AI26" s="3">
        <v>1.1719999999999999</v>
      </c>
      <c r="AJ26" s="3">
        <v>1.2609999999999999</v>
      </c>
      <c r="AK26" s="3" t="s">
        <v>12</v>
      </c>
      <c r="AL26" s="3">
        <v>1.4410000000000001</v>
      </c>
      <c r="AM26" s="15" t="s">
        <v>12</v>
      </c>
      <c r="AN26" s="10">
        <f t="shared" si="8"/>
        <v>1.2609999999999999</v>
      </c>
      <c r="AO26" s="9">
        <f t="shared" si="9"/>
        <v>0.16599999999999993</v>
      </c>
      <c r="AP26" s="10">
        <f t="shared" si="10"/>
        <v>0.18000000000000016</v>
      </c>
      <c r="AQ26" s="9" t="s">
        <v>12</v>
      </c>
      <c r="AR26" s="55" t="s">
        <v>12</v>
      </c>
      <c r="AS26" s="55">
        <v>3.7130000000000001</v>
      </c>
      <c r="AT26" s="55">
        <v>3.8530000000000002</v>
      </c>
      <c r="AU26" s="55">
        <v>3.9990000000000001</v>
      </c>
      <c r="AV26" s="3">
        <v>4.1340000000000003</v>
      </c>
      <c r="AW26" s="3">
        <v>4.2839999999999998</v>
      </c>
      <c r="AX26" s="3" t="s">
        <v>12</v>
      </c>
      <c r="AY26" s="3">
        <v>4.569</v>
      </c>
      <c r="AZ26" s="15" t="s">
        <v>12</v>
      </c>
      <c r="BA26" s="10">
        <f t="shared" si="11"/>
        <v>4.2839999999999998</v>
      </c>
      <c r="BB26" s="9">
        <f t="shared" si="12"/>
        <v>0.2849999999999997</v>
      </c>
      <c r="BC26" s="10">
        <f t="shared" si="13"/>
        <v>0.28500000000000014</v>
      </c>
      <c r="BD26" s="9">
        <v>4.7160000000000002</v>
      </c>
      <c r="BE26" s="3">
        <v>5.444</v>
      </c>
      <c r="BF26" s="15">
        <v>6.3339999999999996</v>
      </c>
      <c r="BG26" s="15">
        <f t="shared" si="14"/>
        <v>5.444</v>
      </c>
      <c r="BH26" s="9">
        <f t="shared" si="15"/>
        <v>0.72799999999999976</v>
      </c>
      <c r="BI26" s="10">
        <f t="shared" si="16"/>
        <v>0.88999999999999968</v>
      </c>
      <c r="BJ26" s="9">
        <v>4.593</v>
      </c>
      <c r="BK26" s="3">
        <v>5.2569999999999997</v>
      </c>
      <c r="BL26" s="15">
        <v>6.1130000000000004</v>
      </c>
      <c r="BM26" s="15">
        <f t="shared" si="17"/>
        <v>5.2569999999999997</v>
      </c>
      <c r="BN26" s="9">
        <f t="shared" si="18"/>
        <v>0.6639999999999997</v>
      </c>
      <c r="BO26" s="10">
        <f t="shared" si="19"/>
        <v>0.85600000000000076</v>
      </c>
      <c r="BP26">
        <f t="shared" si="20"/>
        <v>0</v>
      </c>
      <c r="BQ26" s="93">
        <f t="shared" si="21"/>
        <v>1.881136950904392</v>
      </c>
      <c r="BR26" s="93">
        <f t="shared" si="22"/>
        <v>1.7157622739018079</v>
      </c>
      <c r="BS26" s="93" t="str">
        <f>VLOOKUP(C26,'Koppeling locatie - aslocatie'!$A$2:$C$8139,2,FALSE)</f>
        <v>bema249</v>
      </c>
      <c r="BT26" s="93">
        <f>VLOOKUP($BS26,aslocaties_v01!$C$3:$AA$500,MATCH($K$3/10,aslocaties_v01!$C$2:$X$2),FALSE)</f>
        <v>3.254</v>
      </c>
      <c r="BU26" s="93">
        <f>VLOOKUP(BS26,aslocaties_v01!$C$3:$AA$500,MATCH($K$3,aslocaties_v01!$C$2:$X$2),FALSE)</f>
        <v>3.641</v>
      </c>
      <c r="BV26" s="93">
        <f>VLOOKUP(BS26,aslocaties_v01!$C$3:$AA$500,MATCH($K$3*10,aslocaties_v01!$C$2:$Y$2),FALSE)</f>
        <v>4.0620000000000003</v>
      </c>
      <c r="BW26" s="93">
        <f t="shared" si="23"/>
        <v>0.38700000000000001</v>
      </c>
      <c r="BX26" s="93">
        <f t="shared" si="24"/>
        <v>0.42100000000000026</v>
      </c>
      <c r="BY26" s="94">
        <f t="shared" si="25"/>
        <v>0</v>
      </c>
      <c r="BZ26" s="94">
        <f t="shared" si="26"/>
        <v>2.3809523809532607E-3</v>
      </c>
      <c r="CA26" s="94">
        <f t="shared" si="27"/>
        <v>1.7999999999999794E-2</v>
      </c>
      <c r="CB26">
        <f t="shared" si="28"/>
        <v>1.7999999999999794E-2</v>
      </c>
      <c r="CC26" s="58">
        <f t="shared" si="29"/>
        <v>1.699999999999946E-2</v>
      </c>
      <c r="CD26" s="95" t="b">
        <f t="shared" si="30"/>
        <v>0</v>
      </c>
      <c r="CE26" s="96" t="b">
        <f t="shared" si="31"/>
        <v>1</v>
      </c>
      <c r="CF26" t="b">
        <f t="shared" si="32"/>
        <v>1</v>
      </c>
      <c r="CG26" t="b">
        <f t="shared" si="33"/>
        <v>1</v>
      </c>
      <c r="CH26" s="84" t="b">
        <f t="shared" si="34"/>
        <v>1</v>
      </c>
      <c r="CI26">
        <f t="shared" si="35"/>
        <v>1.2609999999999999</v>
      </c>
      <c r="CJ26" t="b">
        <f t="shared" si="36"/>
        <v>1</v>
      </c>
      <c r="CK26" t="b">
        <f t="shared" si="37"/>
        <v>0</v>
      </c>
      <c r="CL26" s="84" t="b">
        <f t="shared" si="57"/>
        <v>1</v>
      </c>
      <c r="CM26">
        <f t="shared" si="38"/>
        <v>4.2839999999999998</v>
      </c>
      <c r="CN26" t="b">
        <f t="shared" si="39"/>
        <v>1</v>
      </c>
      <c r="CO26" s="84">
        <f t="shared" si="40"/>
        <v>4.4044487802383112E-2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495</v>
      </c>
      <c r="B27" s="3">
        <v>2</v>
      </c>
      <c r="C27" s="3" t="s">
        <v>1456</v>
      </c>
      <c r="D27" s="3" t="str">
        <f t="shared" si="0"/>
        <v>AM_1_35-2_dk_0027</v>
      </c>
      <c r="E27" s="3" t="str">
        <f t="shared" si="1"/>
        <v>0027</v>
      </c>
      <c r="F27" s="3">
        <v>118432.93</v>
      </c>
      <c r="G27" s="15">
        <v>413796</v>
      </c>
      <c r="H27" s="35" t="str">
        <f t="shared" si="2"/>
        <v>ja</v>
      </c>
      <c r="I27" s="42">
        <v>234</v>
      </c>
      <c r="J27" s="20" t="s">
        <v>2268</v>
      </c>
      <c r="K27" s="97">
        <v>10000</v>
      </c>
      <c r="L27" s="28">
        <f t="shared" si="54"/>
        <v>1</v>
      </c>
      <c r="M27" s="28">
        <f t="shared" si="55"/>
        <v>1</v>
      </c>
      <c r="N27" s="56">
        <f t="shared" si="3"/>
        <v>10000</v>
      </c>
      <c r="O27" s="33">
        <f t="shared" si="56"/>
        <v>1589.8105723780618</v>
      </c>
      <c r="P27" s="37">
        <f t="shared" si="4"/>
        <v>103.40787437133311</v>
      </c>
      <c r="Q27" s="9" t="s">
        <v>12</v>
      </c>
      <c r="R27" s="55" t="s">
        <v>12</v>
      </c>
      <c r="S27" s="55">
        <v>2.802</v>
      </c>
      <c r="T27" s="55">
        <v>2.988</v>
      </c>
      <c r="U27" s="55">
        <v>3.1819999999999999</v>
      </c>
      <c r="V27" s="3">
        <v>3.363</v>
      </c>
      <c r="W27" s="3">
        <v>3.573</v>
      </c>
      <c r="X27" s="3" t="s">
        <v>12</v>
      </c>
      <c r="Y27" s="3">
        <v>4.0039999999999996</v>
      </c>
      <c r="Z27" s="15" t="s">
        <v>12</v>
      </c>
      <c r="AA27" s="10">
        <f t="shared" si="5"/>
        <v>3.573</v>
      </c>
      <c r="AB27" s="9">
        <f t="shared" si="6"/>
        <v>0.39100000000000001</v>
      </c>
      <c r="AC27" s="10">
        <f t="shared" si="7"/>
        <v>0.43099999999999961</v>
      </c>
      <c r="AD27" s="9" t="s">
        <v>12</v>
      </c>
      <c r="AE27" s="55" t="s">
        <v>12</v>
      </c>
      <c r="AF27" s="55">
        <v>0.90200000000000002</v>
      </c>
      <c r="AG27" s="55">
        <v>0.997</v>
      </c>
      <c r="AH27" s="55">
        <v>1.109</v>
      </c>
      <c r="AI27" s="3">
        <v>1.23</v>
      </c>
      <c r="AJ27" s="3">
        <v>1.3680000000000001</v>
      </c>
      <c r="AK27" s="3" t="s">
        <v>12</v>
      </c>
      <c r="AL27" s="3">
        <v>1.637</v>
      </c>
      <c r="AM27" s="15" t="s">
        <v>12</v>
      </c>
      <c r="AN27" s="10">
        <f t="shared" si="8"/>
        <v>1.3680000000000001</v>
      </c>
      <c r="AO27" s="9">
        <f t="shared" si="9"/>
        <v>0.25900000000000012</v>
      </c>
      <c r="AP27" s="10">
        <f t="shared" si="10"/>
        <v>0.26899999999999991</v>
      </c>
      <c r="AQ27" s="9" t="s">
        <v>12</v>
      </c>
      <c r="AR27" s="55" t="s">
        <v>12</v>
      </c>
      <c r="AS27" s="55">
        <v>2.476</v>
      </c>
      <c r="AT27" s="55">
        <v>2.5720000000000001</v>
      </c>
      <c r="AU27" s="55">
        <v>2.6789999999999998</v>
      </c>
      <c r="AV27" s="3">
        <v>2.782</v>
      </c>
      <c r="AW27" s="3">
        <v>2.899</v>
      </c>
      <c r="AX27" s="3" t="s">
        <v>12</v>
      </c>
      <c r="AY27" s="3">
        <v>3.1280000000000001</v>
      </c>
      <c r="AZ27" s="15" t="s">
        <v>12</v>
      </c>
      <c r="BA27" s="10">
        <f t="shared" si="11"/>
        <v>2.899</v>
      </c>
      <c r="BB27" s="9">
        <f t="shared" si="12"/>
        <v>0.2200000000000002</v>
      </c>
      <c r="BC27" s="10">
        <f t="shared" si="13"/>
        <v>0.22900000000000009</v>
      </c>
      <c r="BD27" s="9">
        <v>4.1180000000000003</v>
      </c>
      <c r="BE27" s="3">
        <v>4.79</v>
      </c>
      <c r="BF27" s="15">
        <v>5.6139999999999999</v>
      </c>
      <c r="BG27" s="15">
        <f t="shared" si="14"/>
        <v>4.79</v>
      </c>
      <c r="BH27" s="9">
        <f t="shared" si="15"/>
        <v>0.67199999999999971</v>
      </c>
      <c r="BI27" s="10">
        <f t="shared" si="16"/>
        <v>0.82399999999999984</v>
      </c>
      <c r="BJ27" s="9">
        <v>4.5060000000000002</v>
      </c>
      <c r="BK27" s="3">
        <v>5.3380000000000001</v>
      </c>
      <c r="BL27" s="15">
        <v>6.3410000000000002</v>
      </c>
      <c r="BM27" s="15">
        <f t="shared" si="17"/>
        <v>5.3380000000000001</v>
      </c>
      <c r="BN27" s="9">
        <f t="shared" si="18"/>
        <v>0.83199999999999985</v>
      </c>
      <c r="BO27" s="10">
        <f t="shared" si="19"/>
        <v>1.0030000000000001</v>
      </c>
      <c r="BP27">
        <f t="shared" si="20"/>
        <v>0</v>
      </c>
      <c r="BQ27" s="93">
        <f t="shared" si="21"/>
        <v>1.7186700767263419</v>
      </c>
      <c r="BR27" s="93">
        <f t="shared" si="22"/>
        <v>2.1278772378516622</v>
      </c>
      <c r="BS27" s="93" t="str">
        <f>VLOOKUP(C27,'Koppeling locatie - aslocatie'!$A$2:$C$8139,2,FALSE)</f>
        <v>AM_EX_L_35_17</v>
      </c>
      <c r="BT27" s="93">
        <f>VLOOKUP($BS27,aslocaties_v01!$C$3:$AA$500,MATCH($K$3/10,aslocaties_v01!$C$2:$X$2),FALSE)</f>
        <v>3.181</v>
      </c>
      <c r="BU27" s="93">
        <f>VLOOKUP(BS27,aslocaties_v01!$C$3:$AA$500,MATCH($K$3,aslocaties_v01!$C$2:$X$2),FALSE)</f>
        <v>3.5710000000000002</v>
      </c>
      <c r="BV27" s="93">
        <f>VLOOKUP(BS27,aslocaties_v01!$C$3:$AA$500,MATCH($K$3*10,aslocaties_v01!$C$2:$Y$2),FALSE)</f>
        <v>3.9990000000000001</v>
      </c>
      <c r="BW27" s="93">
        <f t="shared" si="23"/>
        <v>0.39000000000000012</v>
      </c>
      <c r="BX27" s="93">
        <f t="shared" si="24"/>
        <v>0.42799999999999994</v>
      </c>
      <c r="BY27" s="94">
        <f t="shared" si="25"/>
        <v>2.557544757032959E-3</v>
      </c>
      <c r="BZ27" s="94">
        <f t="shared" si="26"/>
        <v>6.9605568445467725E-3</v>
      </c>
      <c r="CA27" s="94">
        <f t="shared" si="27"/>
        <v>9.9999999999988987E-4</v>
      </c>
      <c r="CB27">
        <f t="shared" si="28"/>
        <v>1.9999999999997797E-3</v>
      </c>
      <c r="CC27" s="58">
        <f t="shared" si="29"/>
        <v>4.9999999999994493E-3</v>
      </c>
      <c r="CD27" s="95" t="b">
        <f t="shared" si="30"/>
        <v>0</v>
      </c>
      <c r="CE27" s="96" t="b">
        <f t="shared" si="31"/>
        <v>1</v>
      </c>
      <c r="CF27" t="b">
        <f t="shared" si="32"/>
        <v>1</v>
      </c>
      <c r="CG27" t="b">
        <f t="shared" si="33"/>
        <v>1</v>
      </c>
      <c r="CH27" s="84" t="b">
        <f t="shared" si="34"/>
        <v>1</v>
      </c>
      <c r="CI27">
        <f t="shared" si="35"/>
        <v>1.3680000000000001</v>
      </c>
      <c r="CJ27" t="b">
        <f t="shared" si="36"/>
        <v>1</v>
      </c>
      <c r="CK27" t="b">
        <f t="shared" si="37"/>
        <v>0</v>
      </c>
      <c r="CL27" s="84" t="b">
        <f t="shared" si="57"/>
        <v>1</v>
      </c>
      <c r="CM27">
        <f t="shared" si="38"/>
        <v>2.899</v>
      </c>
      <c r="CN27" t="b">
        <f t="shared" si="39"/>
        <v>1</v>
      </c>
      <c r="CO27" s="84">
        <f t="shared" si="40"/>
        <v>0.10434342026363683</v>
      </c>
      <c r="CP27" t="b">
        <f t="shared" si="41"/>
        <v>1</v>
      </c>
      <c r="CQ27" s="96" t="b">
        <f t="shared" si="42"/>
        <v>1</v>
      </c>
      <c r="CR27" t="b">
        <f t="shared" si="43"/>
        <v>1</v>
      </c>
      <c r="CS27" t="b">
        <f t="shared" si="44"/>
        <v>1</v>
      </c>
      <c r="CT27" t="b">
        <f t="shared" si="45"/>
        <v>1</v>
      </c>
      <c r="CU27" t="b">
        <f t="shared" si="46"/>
        <v>1</v>
      </c>
      <c r="CV27" s="84" t="b">
        <f t="shared" si="47"/>
        <v>1</v>
      </c>
      <c r="CW27" t="b">
        <f t="shared" si="48"/>
        <v>0</v>
      </c>
      <c r="CX27" t="b">
        <f t="shared" si="49"/>
        <v>0</v>
      </c>
      <c r="CY27" t="b">
        <f t="shared" si="50"/>
        <v>1</v>
      </c>
      <c r="CZ27" t="b">
        <f t="shared" si="51"/>
        <v>1</v>
      </c>
      <c r="DA27" s="84">
        <f t="shared" si="52"/>
        <v>1</v>
      </c>
      <c r="DB27" t="b">
        <f t="shared" si="53"/>
        <v>0</v>
      </c>
    </row>
    <row r="28" spans="1:106">
      <c r="A28" s="9">
        <v>496</v>
      </c>
      <c r="B28" s="3">
        <v>2</v>
      </c>
      <c r="C28" s="3" t="s">
        <v>1457</v>
      </c>
      <c r="D28" s="3" t="str">
        <f t="shared" si="0"/>
        <v>AM_1_35-2_dk_0028</v>
      </c>
      <c r="E28" s="3" t="str">
        <f t="shared" si="1"/>
        <v>0028</v>
      </c>
      <c r="F28" s="3">
        <v>118486.469</v>
      </c>
      <c r="G28" s="15">
        <v>413707.53100000002</v>
      </c>
      <c r="H28" s="35" t="str">
        <f t="shared" si="2"/>
        <v>ja</v>
      </c>
      <c r="I28" s="42">
        <v>234</v>
      </c>
      <c r="J28" s="20" t="s">
        <v>2268</v>
      </c>
      <c r="K28" s="97">
        <v>10000</v>
      </c>
      <c r="L28" s="28">
        <f t="shared" si="54"/>
        <v>1</v>
      </c>
      <c r="M28" s="28">
        <f t="shared" si="55"/>
        <v>1</v>
      </c>
      <c r="N28" s="56">
        <f t="shared" si="3"/>
        <v>10000</v>
      </c>
      <c r="O28" s="33">
        <f t="shared" si="56"/>
        <v>103.40787437133311</v>
      </c>
      <c r="P28" s="37">
        <f t="shared" si="4"/>
        <v>91.52171690915975</v>
      </c>
      <c r="Q28" s="9" t="s">
        <v>12</v>
      </c>
      <c r="R28" s="55" t="s">
        <v>12</v>
      </c>
      <c r="S28" s="55">
        <v>2.802</v>
      </c>
      <c r="T28" s="55">
        <v>2.9889999999999999</v>
      </c>
      <c r="U28" s="55">
        <v>3.1829999999999998</v>
      </c>
      <c r="V28" s="3">
        <v>3.3639999999999999</v>
      </c>
      <c r="W28" s="3">
        <v>3.5739999999999998</v>
      </c>
      <c r="X28" s="3" t="s">
        <v>12</v>
      </c>
      <c r="Y28" s="3">
        <v>4.0060000000000002</v>
      </c>
      <c r="Z28" s="15" t="s">
        <v>12</v>
      </c>
      <c r="AA28" s="10">
        <f t="shared" si="5"/>
        <v>3.5739999999999998</v>
      </c>
      <c r="AB28" s="9">
        <f t="shared" si="6"/>
        <v>0.39100000000000001</v>
      </c>
      <c r="AC28" s="10">
        <f t="shared" si="7"/>
        <v>0.43200000000000038</v>
      </c>
      <c r="AD28" s="9" t="s">
        <v>12</v>
      </c>
      <c r="AE28" s="55" t="s">
        <v>12</v>
      </c>
      <c r="AF28" s="55">
        <v>0.80500000000000005</v>
      </c>
      <c r="AG28" s="55">
        <v>0.89100000000000001</v>
      </c>
      <c r="AH28" s="55">
        <v>0.99199999999999999</v>
      </c>
      <c r="AI28" s="3">
        <v>1.1020000000000001</v>
      </c>
      <c r="AJ28" s="3">
        <v>1.2290000000000001</v>
      </c>
      <c r="AK28" s="3" t="s">
        <v>12</v>
      </c>
      <c r="AL28" s="3">
        <v>1.476</v>
      </c>
      <c r="AM28" s="15" t="s">
        <v>12</v>
      </c>
      <c r="AN28" s="10">
        <f t="shared" si="8"/>
        <v>1.2290000000000001</v>
      </c>
      <c r="AO28" s="9">
        <f t="shared" si="9"/>
        <v>0.2370000000000001</v>
      </c>
      <c r="AP28" s="10">
        <f t="shared" si="10"/>
        <v>0.24699999999999989</v>
      </c>
      <c r="AQ28" s="9" t="s">
        <v>12</v>
      </c>
      <c r="AR28" s="55" t="s">
        <v>12</v>
      </c>
      <c r="AS28" s="55">
        <v>2.3069999999999999</v>
      </c>
      <c r="AT28" s="55">
        <v>2.3940000000000001</v>
      </c>
      <c r="AU28" s="55">
        <v>2.4940000000000002</v>
      </c>
      <c r="AV28" s="3">
        <v>2.5920000000000001</v>
      </c>
      <c r="AW28" s="3">
        <v>2.7029999999999998</v>
      </c>
      <c r="AX28" s="3" t="s">
        <v>12</v>
      </c>
      <c r="AY28" s="3">
        <v>2.9220000000000002</v>
      </c>
      <c r="AZ28" s="15" t="s">
        <v>12</v>
      </c>
      <c r="BA28" s="10">
        <f t="shared" si="11"/>
        <v>2.7029999999999998</v>
      </c>
      <c r="BB28" s="9">
        <f t="shared" si="12"/>
        <v>0.20899999999999963</v>
      </c>
      <c r="BC28" s="10">
        <f t="shared" si="13"/>
        <v>0.21900000000000031</v>
      </c>
      <c r="BD28" s="9">
        <v>3.9380000000000002</v>
      </c>
      <c r="BE28" s="3">
        <v>4.5609999999999999</v>
      </c>
      <c r="BF28" s="15">
        <v>5.3319999999999999</v>
      </c>
      <c r="BG28" s="15">
        <f t="shared" si="14"/>
        <v>4.5609999999999999</v>
      </c>
      <c r="BH28" s="9">
        <f t="shared" si="15"/>
        <v>0.62299999999999978</v>
      </c>
      <c r="BI28" s="10">
        <f t="shared" si="16"/>
        <v>0.77099999999999991</v>
      </c>
      <c r="BJ28" s="9">
        <v>4.2279999999999998</v>
      </c>
      <c r="BK28" s="3">
        <v>4.9870000000000001</v>
      </c>
      <c r="BL28" s="15">
        <v>5.9260000000000002</v>
      </c>
      <c r="BM28" s="15">
        <f t="shared" si="17"/>
        <v>4.9870000000000001</v>
      </c>
      <c r="BN28" s="9">
        <f t="shared" si="18"/>
        <v>0.75900000000000034</v>
      </c>
      <c r="BO28" s="10">
        <f t="shared" si="19"/>
        <v>0.93900000000000006</v>
      </c>
      <c r="BP28">
        <f t="shared" si="20"/>
        <v>0</v>
      </c>
      <c r="BQ28" s="93">
        <f t="shared" si="21"/>
        <v>1.5933503836317129</v>
      </c>
      <c r="BR28" s="93">
        <f t="shared" si="22"/>
        <v>1.9411764705882362</v>
      </c>
      <c r="BS28" s="93" t="str">
        <f>VLOOKUP(C28,'Koppeling locatie - aslocatie'!$A$2:$C$8139,2,FALSE)</f>
        <v>AM_EX_L_35_17</v>
      </c>
      <c r="BT28" s="93">
        <f>VLOOKUP($BS28,aslocaties_v01!$C$3:$AA$500,MATCH($K$3/10,aslocaties_v01!$C$2:$X$2),FALSE)</f>
        <v>3.181</v>
      </c>
      <c r="BU28" s="93">
        <f>VLOOKUP(BS28,aslocaties_v01!$C$3:$AA$500,MATCH($K$3,aslocaties_v01!$C$2:$X$2),FALSE)</f>
        <v>3.5710000000000002</v>
      </c>
      <c r="BV28" s="93">
        <f>VLOOKUP(BS28,aslocaties_v01!$C$3:$AA$500,MATCH($K$3*10,aslocaties_v01!$C$2:$Y$2),FALSE)</f>
        <v>3.9990000000000001</v>
      </c>
      <c r="BW28" s="93">
        <f t="shared" si="23"/>
        <v>0.39000000000000012</v>
      </c>
      <c r="BX28" s="93">
        <f t="shared" si="24"/>
        <v>0.42799999999999994</v>
      </c>
      <c r="BY28" s="94">
        <f t="shared" si="25"/>
        <v>2.557544757032959E-3</v>
      </c>
      <c r="BZ28" s="94">
        <f t="shared" si="26"/>
        <v>9.2592592592602996E-3</v>
      </c>
      <c r="CA28" s="94">
        <f t="shared" si="27"/>
        <v>1.9999999999997797E-3</v>
      </c>
      <c r="CB28">
        <f t="shared" si="28"/>
        <v>2.9999999999996696E-3</v>
      </c>
      <c r="CC28" s="58">
        <f t="shared" si="29"/>
        <v>7.0000000000001172E-3</v>
      </c>
      <c r="CD28" s="95" t="b">
        <f t="shared" si="30"/>
        <v>0</v>
      </c>
      <c r="CE28" s="96" t="b">
        <f t="shared" si="31"/>
        <v>1</v>
      </c>
      <c r="CF28" t="b">
        <f t="shared" si="32"/>
        <v>1</v>
      </c>
      <c r="CG28" t="b">
        <f t="shared" si="33"/>
        <v>1</v>
      </c>
      <c r="CH28" s="84" t="b">
        <f t="shared" si="34"/>
        <v>1</v>
      </c>
      <c r="CI28">
        <f t="shared" si="35"/>
        <v>1.2290000000000001</v>
      </c>
      <c r="CJ28" t="b">
        <f t="shared" si="36"/>
        <v>1</v>
      </c>
      <c r="CK28" t="b">
        <f t="shared" si="37"/>
        <v>1</v>
      </c>
      <c r="CL28" s="84" t="b">
        <f t="shared" si="57"/>
        <v>1</v>
      </c>
      <c r="CM28">
        <f t="shared" si="38"/>
        <v>2.7029999999999998</v>
      </c>
      <c r="CN28" t="b">
        <f t="shared" si="39"/>
        <v>1</v>
      </c>
      <c r="CO28" s="84">
        <f t="shared" si="40"/>
        <v>0.10782890454139937</v>
      </c>
      <c r="CP28" t="b">
        <f t="shared" si="41"/>
        <v>1</v>
      </c>
      <c r="CQ28" s="96" t="b">
        <f t="shared" si="42"/>
        <v>1</v>
      </c>
      <c r="CR28" t="b">
        <f t="shared" si="43"/>
        <v>0</v>
      </c>
      <c r="CS28" t="b">
        <f t="shared" si="44"/>
        <v>0</v>
      </c>
      <c r="CT28" t="b">
        <f t="shared" si="45"/>
        <v>1</v>
      </c>
      <c r="CU28" t="b">
        <f t="shared" si="46"/>
        <v>1</v>
      </c>
      <c r="CV28" s="84" t="b">
        <f t="shared" si="47"/>
        <v>1</v>
      </c>
      <c r="CW28" t="b">
        <f t="shared" si="48"/>
        <v>1</v>
      </c>
      <c r="CX28" t="b">
        <f t="shared" si="49"/>
        <v>1</v>
      </c>
      <c r="CY28" t="b">
        <f t="shared" si="50"/>
        <v>1</v>
      </c>
      <c r="CZ28" t="b">
        <f t="shared" si="51"/>
        <v>1</v>
      </c>
      <c r="DA28" s="84">
        <f t="shared" si="52"/>
        <v>1</v>
      </c>
      <c r="DB28" t="b">
        <f t="shared" si="53"/>
        <v>0</v>
      </c>
    </row>
    <row r="29" spans="1:106">
      <c r="A29" s="9">
        <v>497</v>
      </c>
      <c r="B29" s="3">
        <v>2</v>
      </c>
      <c r="C29" s="3" t="s">
        <v>1458</v>
      </c>
      <c r="D29" s="3" t="str">
        <f t="shared" si="0"/>
        <v>AM_1_35-2_dk_0029</v>
      </c>
      <c r="E29" s="3" t="str">
        <f t="shared" si="1"/>
        <v>0029</v>
      </c>
      <c r="F29" s="3">
        <v>118536.898</v>
      </c>
      <c r="G29" s="15">
        <v>413631.15600000002</v>
      </c>
      <c r="H29" s="35" t="str">
        <f t="shared" si="2"/>
        <v>ja</v>
      </c>
      <c r="I29" s="42">
        <v>232</v>
      </c>
      <c r="J29" s="20" t="s">
        <v>2268</v>
      </c>
      <c r="K29" s="97">
        <v>10000</v>
      </c>
      <c r="L29" s="28">
        <f t="shared" si="54"/>
        <v>1</v>
      </c>
      <c r="M29" s="28">
        <f t="shared" si="55"/>
        <v>1</v>
      </c>
      <c r="N29" s="56">
        <f t="shared" si="3"/>
        <v>10000</v>
      </c>
      <c r="O29" s="33">
        <f t="shared" si="56"/>
        <v>91.52171690915975</v>
      </c>
      <c r="P29" s="37">
        <f t="shared" si="4"/>
        <v>110.69906289126085</v>
      </c>
      <c r="Q29" s="9" t="s">
        <v>12</v>
      </c>
      <c r="R29" s="55" t="s">
        <v>12</v>
      </c>
      <c r="S29" s="55">
        <v>2.8029999999999999</v>
      </c>
      <c r="T29" s="55">
        <v>2.99</v>
      </c>
      <c r="U29" s="55">
        <v>3.1840000000000002</v>
      </c>
      <c r="V29" s="3">
        <v>3.3639999999999999</v>
      </c>
      <c r="W29" s="3">
        <v>3.5750000000000002</v>
      </c>
      <c r="X29" s="3" t="s">
        <v>12</v>
      </c>
      <c r="Y29" s="3">
        <v>4.0069999999999997</v>
      </c>
      <c r="Z29" s="15" t="s">
        <v>12</v>
      </c>
      <c r="AA29" s="10">
        <f t="shared" si="5"/>
        <v>3.5750000000000002</v>
      </c>
      <c r="AB29" s="9">
        <f t="shared" si="6"/>
        <v>0.39100000000000001</v>
      </c>
      <c r="AC29" s="10">
        <f t="shared" si="7"/>
        <v>0.4319999999999995</v>
      </c>
      <c r="AD29" s="9" t="s">
        <v>12</v>
      </c>
      <c r="AE29" s="55" t="s">
        <v>12</v>
      </c>
      <c r="AF29" s="55">
        <v>0.79500000000000004</v>
      </c>
      <c r="AG29" s="55">
        <v>0.878</v>
      </c>
      <c r="AH29" s="55">
        <v>0.97899999999999998</v>
      </c>
      <c r="AI29" s="3">
        <v>1.0860000000000001</v>
      </c>
      <c r="AJ29" s="3">
        <v>1.212</v>
      </c>
      <c r="AK29" s="3" t="s">
        <v>12</v>
      </c>
      <c r="AL29" s="3">
        <v>1.46</v>
      </c>
      <c r="AM29" s="15" t="s">
        <v>12</v>
      </c>
      <c r="AN29" s="10">
        <f t="shared" si="8"/>
        <v>1.212</v>
      </c>
      <c r="AO29" s="9">
        <f t="shared" si="9"/>
        <v>0.23299999999999998</v>
      </c>
      <c r="AP29" s="10">
        <f t="shared" si="10"/>
        <v>0.248</v>
      </c>
      <c r="AQ29" s="9" t="s">
        <v>12</v>
      </c>
      <c r="AR29" s="55" t="s">
        <v>12</v>
      </c>
      <c r="AS29" s="55">
        <v>2.2919999999999998</v>
      </c>
      <c r="AT29" s="55">
        <v>2.3769999999999998</v>
      </c>
      <c r="AU29" s="55">
        <v>2.4750000000000001</v>
      </c>
      <c r="AV29" s="3">
        <v>2.5739999999999998</v>
      </c>
      <c r="AW29" s="3">
        <v>2.6859999999999999</v>
      </c>
      <c r="AX29" s="3" t="s">
        <v>12</v>
      </c>
      <c r="AY29" s="3">
        <v>2.907</v>
      </c>
      <c r="AZ29" s="15" t="s">
        <v>12</v>
      </c>
      <c r="BA29" s="10">
        <f t="shared" si="11"/>
        <v>2.6859999999999999</v>
      </c>
      <c r="BB29" s="9">
        <f t="shared" si="12"/>
        <v>0.21099999999999985</v>
      </c>
      <c r="BC29" s="10">
        <f t="shared" si="13"/>
        <v>0.22100000000000009</v>
      </c>
      <c r="BD29" s="9">
        <v>3.9129999999999998</v>
      </c>
      <c r="BE29" s="3">
        <v>4.5190000000000001</v>
      </c>
      <c r="BF29" s="15">
        <v>5.274</v>
      </c>
      <c r="BG29" s="15">
        <f t="shared" si="14"/>
        <v>4.5190000000000001</v>
      </c>
      <c r="BH29" s="9">
        <f t="shared" si="15"/>
        <v>0.60600000000000032</v>
      </c>
      <c r="BI29" s="10">
        <f t="shared" si="16"/>
        <v>0.75499999999999989</v>
      </c>
      <c r="BJ29" s="9">
        <v>4.1680000000000001</v>
      </c>
      <c r="BK29" s="3">
        <v>4.9000000000000004</v>
      </c>
      <c r="BL29" s="15">
        <v>5.8140000000000001</v>
      </c>
      <c r="BM29" s="15">
        <f t="shared" si="17"/>
        <v>4.9000000000000004</v>
      </c>
      <c r="BN29" s="9">
        <f t="shared" si="18"/>
        <v>0.73200000000000021</v>
      </c>
      <c r="BO29" s="10">
        <f t="shared" si="19"/>
        <v>0.9139999999999997</v>
      </c>
      <c r="BP29">
        <f t="shared" si="20"/>
        <v>0</v>
      </c>
      <c r="BQ29" s="93">
        <f t="shared" si="21"/>
        <v>1.549872122762149</v>
      </c>
      <c r="BR29" s="93">
        <f t="shared" si="22"/>
        <v>1.8721227621483381</v>
      </c>
      <c r="BS29" s="93" t="str">
        <f>VLOOKUP(C29,'Koppeling locatie - aslocatie'!$A$2:$C$8139,2,FALSE)</f>
        <v>AM_EX_L_35_14</v>
      </c>
      <c r="BT29" s="93">
        <f>VLOOKUP($BS29,aslocaties_v01!$C$3:$AA$500,MATCH($K$3/10,aslocaties_v01!$C$2:$X$2),FALSE)</f>
        <v>3.1920000000000002</v>
      </c>
      <c r="BU29" s="93">
        <f>VLOOKUP(BS29,aslocaties_v01!$C$3:$AA$500,MATCH($K$3,aslocaties_v01!$C$2:$X$2),FALSE)</f>
        <v>3.5819999999999999</v>
      </c>
      <c r="BV29" s="93">
        <f>VLOOKUP(BS29,aslocaties_v01!$C$3:$AA$500,MATCH($K$3*10,aslocaties_v01!$C$2:$Y$2),FALSE)</f>
        <v>4.0090000000000003</v>
      </c>
      <c r="BW29" s="93">
        <f t="shared" si="23"/>
        <v>0.38999999999999968</v>
      </c>
      <c r="BX29" s="93">
        <f t="shared" si="24"/>
        <v>0.42700000000000049</v>
      </c>
      <c r="BY29" s="94">
        <f t="shared" si="25"/>
        <v>2.5575447570340692E-3</v>
      </c>
      <c r="BZ29" s="94">
        <f t="shared" si="26"/>
        <v>1.1574074074071738E-2</v>
      </c>
      <c r="CA29" s="94">
        <f t="shared" si="27"/>
        <v>8.0000000000000071E-3</v>
      </c>
      <c r="CB29">
        <f t="shared" si="28"/>
        <v>6.9999999999996732E-3</v>
      </c>
      <c r="CC29" s="58">
        <f t="shared" si="29"/>
        <v>2.0000000000006679E-3</v>
      </c>
      <c r="CD29" s="95" t="b">
        <f t="shared" si="30"/>
        <v>0</v>
      </c>
      <c r="CE29" s="96" t="b">
        <f t="shared" si="31"/>
        <v>1</v>
      </c>
      <c r="CF29" t="b">
        <f t="shared" si="32"/>
        <v>1</v>
      </c>
      <c r="CG29" t="b">
        <f t="shared" si="33"/>
        <v>1</v>
      </c>
      <c r="CH29" s="84" t="b">
        <f t="shared" si="34"/>
        <v>1</v>
      </c>
      <c r="CI29">
        <f t="shared" si="35"/>
        <v>1.212</v>
      </c>
      <c r="CJ29" t="b">
        <f t="shared" si="36"/>
        <v>1</v>
      </c>
      <c r="CK29" t="b">
        <f t="shared" si="37"/>
        <v>1</v>
      </c>
      <c r="CL29" s="84" t="b">
        <f t="shared" si="57"/>
        <v>1</v>
      </c>
      <c r="CM29">
        <f t="shared" si="38"/>
        <v>2.6859999999999999</v>
      </c>
      <c r="CN29" t="b">
        <f t="shared" si="39"/>
        <v>1</v>
      </c>
      <c r="CO29" s="84">
        <f t="shared" si="40"/>
        <v>0.10768767605602268</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498</v>
      </c>
      <c r="B30" s="3">
        <v>2</v>
      </c>
      <c r="C30" s="3" t="s">
        <v>1459</v>
      </c>
      <c r="D30" s="3" t="str">
        <f t="shared" si="0"/>
        <v>AM_1_35-2_dk_0030</v>
      </c>
      <c r="E30" s="3" t="str">
        <f t="shared" si="1"/>
        <v>0030</v>
      </c>
      <c r="F30" s="3">
        <v>118600.781</v>
      </c>
      <c r="G30" s="15">
        <v>413540.75</v>
      </c>
      <c r="H30" s="35" t="str">
        <f t="shared" si="2"/>
        <v>ja</v>
      </c>
      <c r="I30" s="42">
        <v>234</v>
      </c>
      <c r="J30" s="20" t="s">
        <v>2268</v>
      </c>
      <c r="K30" s="97">
        <v>10000</v>
      </c>
      <c r="L30" s="28">
        <f t="shared" si="54"/>
        <v>1</v>
      </c>
      <c r="M30" s="28">
        <f t="shared" si="55"/>
        <v>1</v>
      </c>
      <c r="N30" s="56">
        <f t="shared" si="3"/>
        <v>10000</v>
      </c>
      <c r="O30" s="33">
        <f t="shared" si="56"/>
        <v>110.69906289126085</v>
      </c>
      <c r="P30" s="37">
        <f t="shared" si="4"/>
        <v>130.19794754524574</v>
      </c>
      <c r="Q30" s="9" t="s">
        <v>12</v>
      </c>
      <c r="R30" s="55" t="s">
        <v>12</v>
      </c>
      <c r="S30" s="55">
        <v>2.8039999999999998</v>
      </c>
      <c r="T30" s="55">
        <v>2.9910000000000001</v>
      </c>
      <c r="U30" s="55">
        <v>3.1850000000000001</v>
      </c>
      <c r="V30" s="3">
        <v>3.3650000000000002</v>
      </c>
      <c r="W30" s="3">
        <v>3.5760000000000001</v>
      </c>
      <c r="X30" s="3" t="s">
        <v>12</v>
      </c>
      <c r="Y30" s="3">
        <v>4.0090000000000003</v>
      </c>
      <c r="Z30" s="15" t="s">
        <v>12</v>
      </c>
      <c r="AA30" s="10">
        <f t="shared" si="5"/>
        <v>3.5760000000000001</v>
      </c>
      <c r="AB30" s="9">
        <f t="shared" si="6"/>
        <v>0.39100000000000001</v>
      </c>
      <c r="AC30" s="10">
        <f t="shared" si="7"/>
        <v>0.43300000000000027</v>
      </c>
      <c r="AD30" s="9" t="s">
        <v>12</v>
      </c>
      <c r="AE30" s="55" t="s">
        <v>12</v>
      </c>
      <c r="AF30" s="55">
        <v>0.80500000000000005</v>
      </c>
      <c r="AG30" s="55">
        <v>0.89</v>
      </c>
      <c r="AH30" s="55">
        <v>0.99299999999999999</v>
      </c>
      <c r="AI30" s="3">
        <v>1.1020000000000001</v>
      </c>
      <c r="AJ30" s="3">
        <v>1.2310000000000001</v>
      </c>
      <c r="AK30" s="3" t="s">
        <v>12</v>
      </c>
      <c r="AL30" s="3">
        <v>1.4850000000000001</v>
      </c>
      <c r="AM30" s="15" t="s">
        <v>12</v>
      </c>
      <c r="AN30" s="10">
        <f t="shared" si="8"/>
        <v>1.2310000000000001</v>
      </c>
      <c r="AO30" s="9">
        <f t="shared" si="9"/>
        <v>0.2380000000000001</v>
      </c>
      <c r="AP30" s="10">
        <f t="shared" si="10"/>
        <v>0.254</v>
      </c>
      <c r="AQ30" s="9" t="s">
        <v>12</v>
      </c>
      <c r="AR30" s="55" t="s">
        <v>12</v>
      </c>
      <c r="AS30" s="55">
        <v>2.3149999999999999</v>
      </c>
      <c r="AT30" s="55">
        <v>2.4009999999999998</v>
      </c>
      <c r="AU30" s="55">
        <v>2.5009999999999999</v>
      </c>
      <c r="AV30" s="3">
        <v>2.601</v>
      </c>
      <c r="AW30" s="3">
        <v>2.7149999999999999</v>
      </c>
      <c r="AX30" s="3" t="s">
        <v>12</v>
      </c>
      <c r="AY30" s="3">
        <v>2.9380000000000002</v>
      </c>
      <c r="AZ30" s="15" t="s">
        <v>12</v>
      </c>
      <c r="BA30" s="10">
        <f t="shared" si="11"/>
        <v>2.7149999999999999</v>
      </c>
      <c r="BB30" s="9">
        <f t="shared" si="12"/>
        <v>0.21399999999999997</v>
      </c>
      <c r="BC30" s="10">
        <f t="shared" si="13"/>
        <v>0.22300000000000031</v>
      </c>
      <c r="BD30" s="9">
        <v>3.9289999999999998</v>
      </c>
      <c r="BE30" s="3">
        <v>4.548</v>
      </c>
      <c r="BF30" s="15">
        <v>5.3109999999999999</v>
      </c>
      <c r="BG30" s="15">
        <f t="shared" si="14"/>
        <v>4.548</v>
      </c>
      <c r="BH30" s="9">
        <f t="shared" si="15"/>
        <v>0.61900000000000022</v>
      </c>
      <c r="BI30" s="10">
        <f t="shared" si="16"/>
        <v>0.7629999999999999</v>
      </c>
      <c r="BJ30" s="9">
        <v>4.2</v>
      </c>
      <c r="BK30" s="3">
        <v>4.9560000000000004</v>
      </c>
      <c r="BL30" s="15">
        <v>5.8869999999999996</v>
      </c>
      <c r="BM30" s="15">
        <f t="shared" si="17"/>
        <v>4.9560000000000004</v>
      </c>
      <c r="BN30" s="9">
        <f t="shared" si="18"/>
        <v>0.75600000000000023</v>
      </c>
      <c r="BO30" s="10">
        <f t="shared" si="19"/>
        <v>0.93099999999999916</v>
      </c>
      <c r="BP30">
        <f t="shared" si="20"/>
        <v>0</v>
      </c>
      <c r="BQ30" s="93">
        <f t="shared" si="21"/>
        <v>1.583120204603581</v>
      </c>
      <c r="BR30" s="93">
        <f t="shared" si="22"/>
        <v>1.933503836317136</v>
      </c>
      <c r="BS30" s="93" t="str">
        <f>VLOOKUP(C30,'Koppeling locatie - aslocatie'!$A$2:$C$8139,2,FALSE)</f>
        <v>AM_EX_L_35_14</v>
      </c>
      <c r="BT30" s="93">
        <f>VLOOKUP($BS30,aslocaties_v01!$C$3:$AA$500,MATCH($K$3/10,aslocaties_v01!$C$2:$X$2),FALSE)</f>
        <v>3.1920000000000002</v>
      </c>
      <c r="BU30" s="93">
        <f>VLOOKUP(BS30,aslocaties_v01!$C$3:$AA$500,MATCH($K$3,aslocaties_v01!$C$2:$X$2),FALSE)</f>
        <v>3.5819999999999999</v>
      </c>
      <c r="BV30" s="93">
        <f>VLOOKUP(BS30,aslocaties_v01!$C$3:$AA$500,MATCH($K$3*10,aslocaties_v01!$C$2:$Y$2),FALSE)</f>
        <v>4.0090000000000003</v>
      </c>
      <c r="BW30" s="93">
        <f t="shared" si="23"/>
        <v>0.38999999999999968</v>
      </c>
      <c r="BX30" s="93">
        <f t="shared" si="24"/>
        <v>0.42700000000000049</v>
      </c>
      <c r="BY30" s="94">
        <f t="shared" si="25"/>
        <v>2.5575447570340692E-3</v>
      </c>
      <c r="BZ30" s="94">
        <f t="shared" si="26"/>
        <v>1.3856812933024876E-2</v>
      </c>
      <c r="CA30" s="94">
        <f t="shared" si="27"/>
        <v>7.0000000000001172E-3</v>
      </c>
      <c r="CB30">
        <f t="shared" si="28"/>
        <v>5.9999999999997833E-3</v>
      </c>
      <c r="CC30" s="58">
        <f t="shared" si="29"/>
        <v>0</v>
      </c>
      <c r="CD30" s="95" t="b">
        <f t="shared" si="30"/>
        <v>0</v>
      </c>
      <c r="CE30" s="96" t="b">
        <f t="shared" si="31"/>
        <v>1</v>
      </c>
      <c r="CF30" t="b">
        <f t="shared" si="32"/>
        <v>1</v>
      </c>
      <c r="CG30" t="b">
        <f t="shared" si="33"/>
        <v>1</v>
      </c>
      <c r="CH30" s="84" t="b">
        <f t="shared" si="34"/>
        <v>1</v>
      </c>
      <c r="CI30">
        <f t="shared" si="35"/>
        <v>1.2310000000000001</v>
      </c>
      <c r="CJ30" t="b">
        <f t="shared" si="36"/>
        <v>1</v>
      </c>
      <c r="CK30" t="b">
        <f t="shared" si="37"/>
        <v>1</v>
      </c>
      <c r="CL30" s="84" t="b">
        <f t="shared" si="57"/>
        <v>1</v>
      </c>
      <c r="CM30">
        <f t="shared" si="38"/>
        <v>2.7149999999999999</v>
      </c>
      <c r="CN30" t="b">
        <f t="shared" si="39"/>
        <v>1</v>
      </c>
      <c r="CO30" s="84">
        <f t="shared" si="40"/>
        <v>0.10705175382688281</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499</v>
      </c>
      <c r="B31" s="3">
        <v>2</v>
      </c>
      <c r="C31" s="3" t="s">
        <v>1460</v>
      </c>
      <c r="D31" s="3" t="str">
        <f t="shared" si="0"/>
        <v>AM_1_35-2_dk_0031</v>
      </c>
      <c r="E31" s="3" t="str">
        <f t="shared" si="1"/>
        <v>0031</v>
      </c>
      <c r="F31" s="3">
        <v>118710.68</v>
      </c>
      <c r="G31" s="15">
        <v>413470.93800000002</v>
      </c>
      <c r="H31" s="35" t="str">
        <f t="shared" si="2"/>
        <v>ja</v>
      </c>
      <c r="I31" s="42">
        <v>233</v>
      </c>
      <c r="J31" s="20" t="s">
        <v>2268</v>
      </c>
      <c r="K31" s="97">
        <v>10000</v>
      </c>
      <c r="L31" s="28">
        <f t="shared" si="54"/>
        <v>1</v>
      </c>
      <c r="M31" s="28">
        <f t="shared" si="55"/>
        <v>1</v>
      </c>
      <c r="N31" s="56">
        <f t="shared" si="3"/>
        <v>10000</v>
      </c>
      <c r="O31" s="33">
        <f t="shared" si="56"/>
        <v>130.19794754524574</v>
      </c>
      <c r="P31" s="37">
        <f t="shared" si="4"/>
        <v>63.680126334698762</v>
      </c>
      <c r="Q31" s="9" t="s">
        <v>12</v>
      </c>
      <c r="R31" s="55" t="s">
        <v>12</v>
      </c>
      <c r="S31" s="55">
        <v>2.8050000000000002</v>
      </c>
      <c r="T31" s="55">
        <v>2.992</v>
      </c>
      <c r="U31" s="55">
        <v>3.1859999999999999</v>
      </c>
      <c r="V31" s="3">
        <v>3.367</v>
      </c>
      <c r="W31" s="3">
        <v>3.5779999999999998</v>
      </c>
      <c r="X31" s="3" t="s">
        <v>12</v>
      </c>
      <c r="Y31" s="3">
        <v>4.0110000000000001</v>
      </c>
      <c r="Z31" s="15" t="s">
        <v>12</v>
      </c>
      <c r="AA31" s="10">
        <f t="shared" si="5"/>
        <v>3.5779999999999998</v>
      </c>
      <c r="AB31" s="9">
        <f t="shared" si="6"/>
        <v>0.3919999999999999</v>
      </c>
      <c r="AC31" s="10">
        <f t="shared" si="7"/>
        <v>0.43300000000000027</v>
      </c>
      <c r="AD31" s="9" t="s">
        <v>12</v>
      </c>
      <c r="AE31" s="55" t="s">
        <v>12</v>
      </c>
      <c r="AF31" s="55">
        <v>0.82499999999999996</v>
      </c>
      <c r="AG31" s="55">
        <v>0.91400000000000003</v>
      </c>
      <c r="AH31" s="55">
        <v>1.0189999999999999</v>
      </c>
      <c r="AI31" s="3">
        <v>1.1279999999999999</v>
      </c>
      <c r="AJ31" s="3">
        <v>1.2569999999999999</v>
      </c>
      <c r="AK31" s="3" t="s">
        <v>12</v>
      </c>
      <c r="AL31" s="3">
        <v>1.51</v>
      </c>
      <c r="AM31" s="15" t="s">
        <v>12</v>
      </c>
      <c r="AN31" s="10">
        <f t="shared" si="8"/>
        <v>1.2569999999999999</v>
      </c>
      <c r="AO31" s="9">
        <f t="shared" si="9"/>
        <v>0.23799999999999999</v>
      </c>
      <c r="AP31" s="10">
        <f t="shared" si="10"/>
        <v>0.25300000000000011</v>
      </c>
      <c r="AQ31" s="9" t="s">
        <v>12</v>
      </c>
      <c r="AR31" s="55" t="s">
        <v>12</v>
      </c>
      <c r="AS31" s="55">
        <v>2.3239999999999998</v>
      </c>
      <c r="AT31" s="55">
        <v>2.411</v>
      </c>
      <c r="AU31" s="55">
        <v>2.5129999999999999</v>
      </c>
      <c r="AV31" s="3">
        <v>2.6120000000000001</v>
      </c>
      <c r="AW31" s="3">
        <v>2.7229999999999999</v>
      </c>
      <c r="AX31" s="3" t="s">
        <v>12</v>
      </c>
      <c r="AY31" s="3">
        <v>2.9380000000000002</v>
      </c>
      <c r="AZ31" s="15" t="s">
        <v>12</v>
      </c>
      <c r="BA31" s="10">
        <f t="shared" si="11"/>
        <v>2.7229999999999999</v>
      </c>
      <c r="BB31" s="9">
        <f t="shared" si="12"/>
        <v>0.20999999999999996</v>
      </c>
      <c r="BC31" s="10">
        <f t="shared" si="13"/>
        <v>0.2150000000000003</v>
      </c>
      <c r="BD31" s="9">
        <v>3.9460000000000002</v>
      </c>
      <c r="BE31" s="3">
        <v>4.5739999999999998</v>
      </c>
      <c r="BF31" s="15">
        <v>5.3449999999999998</v>
      </c>
      <c r="BG31" s="15">
        <f t="shared" si="14"/>
        <v>4.5739999999999998</v>
      </c>
      <c r="BH31" s="9">
        <f t="shared" si="15"/>
        <v>0.62799999999999967</v>
      </c>
      <c r="BI31" s="10">
        <f t="shared" si="16"/>
        <v>0.77099999999999991</v>
      </c>
      <c r="BJ31" s="9">
        <v>4.2409999999999997</v>
      </c>
      <c r="BK31" s="3">
        <v>5.0090000000000003</v>
      </c>
      <c r="BL31" s="15">
        <v>5.9539999999999997</v>
      </c>
      <c r="BM31" s="15">
        <f t="shared" si="17"/>
        <v>5.0090000000000003</v>
      </c>
      <c r="BN31" s="9">
        <f t="shared" si="18"/>
        <v>0.76800000000000068</v>
      </c>
      <c r="BO31" s="10">
        <f t="shared" si="19"/>
        <v>0.9449999999999994</v>
      </c>
      <c r="BP31">
        <f t="shared" si="20"/>
        <v>0</v>
      </c>
      <c r="BQ31" s="93">
        <f t="shared" si="21"/>
        <v>1.6020408163265301</v>
      </c>
      <c r="BR31" s="93">
        <f t="shared" si="22"/>
        <v>1.9591836734693899</v>
      </c>
      <c r="BS31" s="93" t="str">
        <f>VLOOKUP(C31,'Koppeling locatie - aslocatie'!$A$2:$C$8139,2,FALSE)</f>
        <v>AM_EX_L_35_14</v>
      </c>
      <c r="BT31" s="93">
        <f>VLOOKUP($BS31,aslocaties_v01!$C$3:$AA$500,MATCH($K$3/10,aslocaties_v01!$C$2:$X$2),FALSE)</f>
        <v>3.1920000000000002</v>
      </c>
      <c r="BU31" s="93">
        <f>VLOOKUP(BS31,aslocaties_v01!$C$3:$AA$500,MATCH($K$3,aslocaties_v01!$C$2:$X$2),FALSE)</f>
        <v>3.5819999999999999</v>
      </c>
      <c r="BV31" s="93">
        <f>VLOOKUP(BS31,aslocaties_v01!$C$3:$AA$500,MATCH($K$3*10,aslocaties_v01!$C$2:$Y$2),FALSE)</f>
        <v>4.0090000000000003</v>
      </c>
      <c r="BW31" s="93">
        <f t="shared" si="23"/>
        <v>0.38999999999999968</v>
      </c>
      <c r="BX31" s="93">
        <f t="shared" si="24"/>
        <v>0.42700000000000049</v>
      </c>
      <c r="BY31" s="94">
        <f t="shared" si="25"/>
        <v>5.1020408163271469E-3</v>
      </c>
      <c r="BZ31" s="94">
        <f t="shared" si="26"/>
        <v>1.3856812933024876E-2</v>
      </c>
      <c r="CA31" s="94">
        <f t="shared" si="27"/>
        <v>6.0000000000002274E-3</v>
      </c>
      <c r="CB31">
        <f t="shared" si="28"/>
        <v>4.0000000000000036E-3</v>
      </c>
      <c r="CC31" s="58">
        <f t="shared" si="29"/>
        <v>1.9999999999997797E-3</v>
      </c>
      <c r="CD31" s="95" t="b">
        <f t="shared" si="30"/>
        <v>0</v>
      </c>
      <c r="CE31" s="96" t="b">
        <f t="shared" si="31"/>
        <v>1</v>
      </c>
      <c r="CF31" t="b">
        <f t="shared" si="32"/>
        <v>1</v>
      </c>
      <c r="CG31" t="b">
        <f t="shared" si="33"/>
        <v>1</v>
      </c>
      <c r="CH31" s="84" t="b">
        <f t="shared" si="34"/>
        <v>1</v>
      </c>
      <c r="CI31">
        <f t="shared" si="35"/>
        <v>1.2569999999999999</v>
      </c>
      <c r="CJ31" t="b">
        <f t="shared" si="36"/>
        <v>1</v>
      </c>
      <c r="CK31" t="b">
        <f t="shared" si="37"/>
        <v>0</v>
      </c>
      <c r="CL31" s="84" t="b">
        <f t="shared" si="57"/>
        <v>1</v>
      </c>
      <c r="CM31">
        <f t="shared" si="38"/>
        <v>2.7229999999999999</v>
      </c>
      <c r="CN31" t="b">
        <f t="shared" si="39"/>
        <v>1</v>
      </c>
      <c r="CO31" s="84">
        <f t="shared" si="40"/>
        <v>0.10867143367872659</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500</v>
      </c>
      <c r="B32" s="3">
        <v>2</v>
      </c>
      <c r="C32" s="3" t="s">
        <v>1461</v>
      </c>
      <c r="D32" s="3" t="str">
        <f t="shared" si="0"/>
        <v>AM_1_35-2_dk_0032</v>
      </c>
      <c r="E32" s="3" t="str">
        <f t="shared" si="1"/>
        <v>0032</v>
      </c>
      <c r="F32" s="3">
        <v>118749.391</v>
      </c>
      <c r="G32" s="15">
        <v>413420.375</v>
      </c>
      <c r="H32" s="35" t="str">
        <f t="shared" si="2"/>
        <v>ja</v>
      </c>
      <c r="I32" s="42">
        <v>233</v>
      </c>
      <c r="J32" s="20" t="s">
        <v>2268</v>
      </c>
      <c r="K32" s="97">
        <v>10000</v>
      </c>
      <c r="L32" s="28">
        <f t="shared" si="54"/>
        <v>1</v>
      </c>
      <c r="M32" s="28">
        <f t="shared" si="55"/>
        <v>1</v>
      </c>
      <c r="N32" s="56">
        <f t="shared" si="3"/>
        <v>10000</v>
      </c>
      <c r="O32" s="33">
        <f t="shared" si="56"/>
        <v>63.680126334698762</v>
      </c>
      <c r="P32" s="37">
        <f t="shared" si="4"/>
        <v>130.88260364923838</v>
      </c>
      <c r="Q32" s="9" t="s">
        <v>12</v>
      </c>
      <c r="R32" s="55" t="s">
        <v>12</v>
      </c>
      <c r="S32" s="55">
        <v>2.8050000000000002</v>
      </c>
      <c r="T32" s="55">
        <v>2.992</v>
      </c>
      <c r="U32" s="55">
        <v>3.1859999999999999</v>
      </c>
      <c r="V32" s="3">
        <v>3.367</v>
      </c>
      <c r="W32" s="3">
        <v>3.5779999999999998</v>
      </c>
      <c r="X32" s="3" t="s">
        <v>12</v>
      </c>
      <c r="Y32" s="3">
        <v>4.0110000000000001</v>
      </c>
      <c r="Z32" s="15" t="s">
        <v>12</v>
      </c>
      <c r="AA32" s="10">
        <f t="shared" si="5"/>
        <v>3.5779999999999998</v>
      </c>
      <c r="AB32" s="9">
        <f t="shared" si="6"/>
        <v>0.3919999999999999</v>
      </c>
      <c r="AC32" s="10">
        <f t="shared" si="7"/>
        <v>0.43300000000000027</v>
      </c>
      <c r="AD32" s="9" t="s">
        <v>12</v>
      </c>
      <c r="AE32" s="55" t="s">
        <v>12</v>
      </c>
      <c r="AF32" s="55">
        <v>0.82299999999999995</v>
      </c>
      <c r="AG32" s="55">
        <v>0.91200000000000003</v>
      </c>
      <c r="AH32" s="55">
        <v>1.018</v>
      </c>
      <c r="AI32" s="3">
        <v>1.127</v>
      </c>
      <c r="AJ32" s="3">
        <v>1.256</v>
      </c>
      <c r="AK32" s="3" t="s">
        <v>12</v>
      </c>
      <c r="AL32" s="3">
        <v>1.506</v>
      </c>
      <c r="AM32" s="15" t="s">
        <v>12</v>
      </c>
      <c r="AN32" s="10">
        <f t="shared" si="8"/>
        <v>1.256</v>
      </c>
      <c r="AO32" s="9">
        <f t="shared" si="9"/>
        <v>0.23799999999999999</v>
      </c>
      <c r="AP32" s="10">
        <f t="shared" si="10"/>
        <v>0.25</v>
      </c>
      <c r="AQ32" s="9" t="s">
        <v>12</v>
      </c>
      <c r="AR32" s="55" t="s">
        <v>12</v>
      </c>
      <c r="AS32" s="55">
        <v>2.3159999999999998</v>
      </c>
      <c r="AT32" s="55">
        <v>2.4049999999999998</v>
      </c>
      <c r="AU32" s="55">
        <v>2.5070000000000001</v>
      </c>
      <c r="AV32" s="3">
        <v>2.6059999999999999</v>
      </c>
      <c r="AW32" s="3">
        <v>2.7160000000000002</v>
      </c>
      <c r="AX32" s="3" t="s">
        <v>12</v>
      </c>
      <c r="AY32" s="3">
        <v>2.9279999999999999</v>
      </c>
      <c r="AZ32" s="15" t="s">
        <v>12</v>
      </c>
      <c r="BA32" s="10">
        <f t="shared" si="11"/>
        <v>2.7160000000000002</v>
      </c>
      <c r="BB32" s="9">
        <f t="shared" si="12"/>
        <v>0.20900000000000007</v>
      </c>
      <c r="BC32" s="10">
        <f t="shared" si="13"/>
        <v>0.21199999999999974</v>
      </c>
      <c r="BD32" s="9">
        <v>3.9180000000000001</v>
      </c>
      <c r="BE32" s="3">
        <v>4.5369999999999999</v>
      </c>
      <c r="BF32" s="15">
        <v>5.2930000000000001</v>
      </c>
      <c r="BG32" s="15">
        <f t="shared" si="14"/>
        <v>4.5369999999999999</v>
      </c>
      <c r="BH32" s="9">
        <f t="shared" si="15"/>
        <v>0.61899999999999977</v>
      </c>
      <c r="BI32" s="10">
        <f t="shared" si="16"/>
        <v>0.75600000000000023</v>
      </c>
      <c r="BJ32" s="9">
        <v>4.2190000000000003</v>
      </c>
      <c r="BK32" s="3">
        <v>4.976</v>
      </c>
      <c r="BL32" s="15">
        <v>5.9029999999999996</v>
      </c>
      <c r="BM32" s="15">
        <f t="shared" si="17"/>
        <v>4.976</v>
      </c>
      <c r="BN32" s="9">
        <f t="shared" si="18"/>
        <v>0.75699999999999967</v>
      </c>
      <c r="BO32" s="10">
        <f t="shared" si="19"/>
        <v>0.9269999999999996</v>
      </c>
      <c r="BP32">
        <f t="shared" si="20"/>
        <v>0</v>
      </c>
      <c r="BQ32" s="93">
        <f t="shared" si="21"/>
        <v>1.579081632653061</v>
      </c>
      <c r="BR32" s="93">
        <f t="shared" si="22"/>
        <v>1.9311224489795915</v>
      </c>
      <c r="BS32" s="93" t="str">
        <f>VLOOKUP(C32,'Koppeling locatie - aslocatie'!$A$2:$C$8139,2,FALSE)</f>
        <v>AM_EX_L_35_14</v>
      </c>
      <c r="BT32" s="93">
        <f>VLOOKUP($BS32,aslocaties_v01!$C$3:$AA$500,MATCH($K$3/10,aslocaties_v01!$C$2:$X$2),FALSE)</f>
        <v>3.1920000000000002</v>
      </c>
      <c r="BU32" s="93">
        <f>VLOOKUP(BS32,aslocaties_v01!$C$3:$AA$500,MATCH($K$3,aslocaties_v01!$C$2:$X$2),FALSE)</f>
        <v>3.5819999999999999</v>
      </c>
      <c r="BV32" s="93">
        <f>VLOOKUP(BS32,aslocaties_v01!$C$3:$AA$500,MATCH($K$3*10,aslocaties_v01!$C$2:$Y$2),FALSE)</f>
        <v>4.0090000000000003</v>
      </c>
      <c r="BW32" s="93">
        <f t="shared" si="23"/>
        <v>0.38999999999999968</v>
      </c>
      <c r="BX32" s="93">
        <f t="shared" si="24"/>
        <v>0.42700000000000049</v>
      </c>
      <c r="BY32" s="94">
        <f t="shared" si="25"/>
        <v>5.1020408163271469E-3</v>
      </c>
      <c r="BZ32" s="94">
        <f t="shared" si="26"/>
        <v>1.3856812933024876E-2</v>
      </c>
      <c r="CA32" s="94">
        <f t="shared" si="27"/>
        <v>6.0000000000002274E-3</v>
      </c>
      <c r="CB32">
        <f t="shared" si="28"/>
        <v>4.0000000000000036E-3</v>
      </c>
      <c r="CC32" s="58">
        <f t="shared" si="29"/>
        <v>1.9999999999997797E-3</v>
      </c>
      <c r="CD32" s="95" t="b">
        <f t="shared" si="30"/>
        <v>0</v>
      </c>
      <c r="CE32" s="96" t="b">
        <f t="shared" si="31"/>
        <v>1</v>
      </c>
      <c r="CF32" t="b">
        <f t="shared" si="32"/>
        <v>1</v>
      </c>
      <c r="CG32" t="b">
        <f t="shared" si="33"/>
        <v>1</v>
      </c>
      <c r="CH32" s="84" t="b">
        <f t="shared" si="34"/>
        <v>1</v>
      </c>
      <c r="CI32">
        <f t="shared" si="35"/>
        <v>1.256</v>
      </c>
      <c r="CJ32" t="b">
        <f t="shared" si="36"/>
        <v>1</v>
      </c>
      <c r="CK32" t="b">
        <f t="shared" si="37"/>
        <v>0</v>
      </c>
      <c r="CL32" s="84" t="b">
        <f t="shared" si="57"/>
        <v>1</v>
      </c>
      <c r="CM32">
        <f t="shared" si="38"/>
        <v>2.7160000000000002</v>
      </c>
      <c r="CN32" t="b">
        <f t="shared" si="39"/>
        <v>1</v>
      </c>
      <c r="CO32" s="84">
        <f t="shared" si="40"/>
        <v>0.10914541834785367</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501</v>
      </c>
      <c r="B33" s="3">
        <v>2</v>
      </c>
      <c r="C33" s="3" t="s">
        <v>1462</v>
      </c>
      <c r="D33" s="3" t="str">
        <f t="shared" si="0"/>
        <v>AM_1_35-2_dk_0033</v>
      </c>
      <c r="E33" s="3" t="str">
        <f t="shared" si="1"/>
        <v>0033</v>
      </c>
      <c r="F33" s="3">
        <v>118826.07799999999</v>
      </c>
      <c r="G33" s="15">
        <v>413314.31199999998</v>
      </c>
      <c r="H33" s="35" t="str">
        <f t="shared" si="2"/>
        <v>ja</v>
      </c>
      <c r="I33" s="42">
        <v>233</v>
      </c>
      <c r="J33" s="20" t="s">
        <v>2268</v>
      </c>
      <c r="K33" s="97">
        <v>10000</v>
      </c>
      <c r="L33" s="28">
        <f t="shared" si="54"/>
        <v>1</v>
      </c>
      <c r="M33" s="28">
        <f t="shared" si="55"/>
        <v>1</v>
      </c>
      <c r="N33" s="56">
        <f t="shared" si="3"/>
        <v>10000</v>
      </c>
      <c r="O33" s="33">
        <f t="shared" si="56"/>
        <v>130.88260364923838</v>
      </c>
      <c r="P33" s="37">
        <f t="shared" si="4"/>
        <v>66.073947967392201</v>
      </c>
      <c r="Q33" s="9" t="s">
        <v>12</v>
      </c>
      <c r="R33" s="55" t="s">
        <v>12</v>
      </c>
      <c r="S33" s="55">
        <v>2.806</v>
      </c>
      <c r="T33" s="55">
        <v>2.9929999999999999</v>
      </c>
      <c r="U33" s="55">
        <v>3.1880000000000002</v>
      </c>
      <c r="V33" s="3">
        <v>3.3679999999999999</v>
      </c>
      <c r="W33" s="3">
        <v>3.58</v>
      </c>
      <c r="X33" s="3" t="s">
        <v>12</v>
      </c>
      <c r="Y33" s="3">
        <v>4.0129999999999999</v>
      </c>
      <c r="Z33" s="15" t="s">
        <v>12</v>
      </c>
      <c r="AA33" s="10">
        <f t="shared" si="5"/>
        <v>3.58</v>
      </c>
      <c r="AB33" s="9">
        <f t="shared" si="6"/>
        <v>0.3919999999999999</v>
      </c>
      <c r="AC33" s="10">
        <f t="shared" si="7"/>
        <v>0.43299999999999983</v>
      </c>
      <c r="AD33" s="9" t="s">
        <v>12</v>
      </c>
      <c r="AE33" s="55" t="s">
        <v>12</v>
      </c>
      <c r="AF33" s="55">
        <v>0.81399999999999995</v>
      </c>
      <c r="AG33" s="55">
        <v>0.90200000000000002</v>
      </c>
      <c r="AH33" s="55">
        <v>1.006</v>
      </c>
      <c r="AI33" s="3">
        <v>1.1120000000000001</v>
      </c>
      <c r="AJ33" s="3">
        <v>1.2370000000000001</v>
      </c>
      <c r="AK33" s="3" t="s">
        <v>12</v>
      </c>
      <c r="AL33" s="3">
        <v>1.478</v>
      </c>
      <c r="AM33" s="15" t="s">
        <v>12</v>
      </c>
      <c r="AN33" s="10">
        <f t="shared" si="8"/>
        <v>1.2370000000000001</v>
      </c>
      <c r="AO33" s="9">
        <f t="shared" si="9"/>
        <v>0.23100000000000009</v>
      </c>
      <c r="AP33" s="10">
        <f t="shared" si="10"/>
        <v>0.24099999999999988</v>
      </c>
      <c r="AQ33" s="9" t="s">
        <v>12</v>
      </c>
      <c r="AR33" s="55" t="s">
        <v>12</v>
      </c>
      <c r="AS33" s="55">
        <v>2.302</v>
      </c>
      <c r="AT33" s="55">
        <v>2.39</v>
      </c>
      <c r="AU33" s="55">
        <v>2.4910000000000001</v>
      </c>
      <c r="AV33" s="3">
        <v>2.5870000000000002</v>
      </c>
      <c r="AW33" s="3">
        <v>2.6920000000000002</v>
      </c>
      <c r="AX33" s="3" t="s">
        <v>12</v>
      </c>
      <c r="AY33" s="3">
        <v>2.8940000000000001</v>
      </c>
      <c r="AZ33" s="15" t="s">
        <v>12</v>
      </c>
      <c r="BA33" s="10">
        <f t="shared" si="11"/>
        <v>2.6920000000000002</v>
      </c>
      <c r="BB33" s="9">
        <f t="shared" si="12"/>
        <v>0.20100000000000007</v>
      </c>
      <c r="BC33" s="10">
        <f t="shared" si="13"/>
        <v>0.20199999999999996</v>
      </c>
      <c r="BD33" s="9">
        <v>3.8849999999999998</v>
      </c>
      <c r="BE33" s="3">
        <v>4.4930000000000003</v>
      </c>
      <c r="BF33" s="15">
        <v>5.2350000000000003</v>
      </c>
      <c r="BG33" s="15">
        <f t="shared" si="14"/>
        <v>4.4930000000000003</v>
      </c>
      <c r="BH33" s="9">
        <f t="shared" si="15"/>
        <v>0.60800000000000054</v>
      </c>
      <c r="BI33" s="10">
        <f t="shared" si="16"/>
        <v>0.74199999999999999</v>
      </c>
      <c r="BJ33" s="9">
        <v>4.1840000000000002</v>
      </c>
      <c r="BK33" s="3">
        <v>4.9269999999999996</v>
      </c>
      <c r="BL33" s="15">
        <v>5.8310000000000004</v>
      </c>
      <c r="BM33" s="15">
        <f t="shared" si="17"/>
        <v>4.9269999999999996</v>
      </c>
      <c r="BN33" s="9">
        <f t="shared" si="18"/>
        <v>0.74299999999999944</v>
      </c>
      <c r="BO33" s="10">
        <f t="shared" si="19"/>
        <v>0.9040000000000008</v>
      </c>
      <c r="BP33">
        <f t="shared" si="20"/>
        <v>0</v>
      </c>
      <c r="BQ33" s="93">
        <f t="shared" si="21"/>
        <v>1.551020408163267</v>
      </c>
      <c r="BR33" s="93">
        <f t="shared" si="22"/>
        <v>1.8954081632653053</v>
      </c>
      <c r="BS33" s="93" t="str">
        <f>VLOOKUP(C33,'Koppeling locatie - aslocatie'!$A$2:$C$8139,2,FALSE)</f>
        <v>AM_EX_L_35_14</v>
      </c>
      <c r="BT33" s="93">
        <f>VLOOKUP($BS33,aslocaties_v01!$C$3:$AA$500,MATCH($K$3/10,aslocaties_v01!$C$2:$X$2),FALSE)</f>
        <v>3.1920000000000002</v>
      </c>
      <c r="BU33" s="93">
        <f>VLOOKUP(BS33,aslocaties_v01!$C$3:$AA$500,MATCH($K$3,aslocaties_v01!$C$2:$X$2),FALSE)</f>
        <v>3.5819999999999999</v>
      </c>
      <c r="BV33" s="93">
        <f>VLOOKUP(BS33,aslocaties_v01!$C$3:$AA$500,MATCH($K$3*10,aslocaties_v01!$C$2:$Y$2),FALSE)</f>
        <v>4.0090000000000003</v>
      </c>
      <c r="BW33" s="93">
        <f t="shared" si="23"/>
        <v>0.38999999999999968</v>
      </c>
      <c r="BX33" s="93">
        <f t="shared" si="24"/>
        <v>0.42700000000000049</v>
      </c>
      <c r="BY33" s="94">
        <f t="shared" si="25"/>
        <v>5.1020408163271469E-3</v>
      </c>
      <c r="BZ33" s="94">
        <f t="shared" si="26"/>
        <v>1.3856812933023877E-2</v>
      </c>
      <c r="CA33" s="94">
        <f t="shared" si="27"/>
        <v>4.0000000000000036E-3</v>
      </c>
      <c r="CB33">
        <f t="shared" si="28"/>
        <v>1.9999999999997797E-3</v>
      </c>
      <c r="CC33" s="58">
        <f t="shared" si="29"/>
        <v>3.9999999999995595E-3</v>
      </c>
      <c r="CD33" s="95" t="b">
        <f t="shared" si="30"/>
        <v>0</v>
      </c>
      <c r="CE33" s="96" t="b">
        <f t="shared" si="31"/>
        <v>1</v>
      </c>
      <c r="CF33" t="b">
        <f t="shared" si="32"/>
        <v>1</v>
      </c>
      <c r="CG33" t="b">
        <f t="shared" si="33"/>
        <v>1</v>
      </c>
      <c r="CH33" s="84" t="b">
        <f t="shared" si="34"/>
        <v>1</v>
      </c>
      <c r="CI33">
        <f t="shared" si="35"/>
        <v>1.2370000000000001</v>
      </c>
      <c r="CJ33" t="b">
        <f t="shared" si="36"/>
        <v>1</v>
      </c>
      <c r="CK33" t="b">
        <f t="shared" si="37"/>
        <v>1</v>
      </c>
      <c r="CL33" s="84" t="b">
        <f t="shared" si="57"/>
        <v>1</v>
      </c>
      <c r="CM33">
        <f t="shared" si="38"/>
        <v>2.6920000000000002</v>
      </c>
      <c r="CN33" t="b">
        <f t="shared" si="39"/>
        <v>1</v>
      </c>
      <c r="CO33" s="84">
        <f t="shared" si="40"/>
        <v>0.10941956658062273</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502</v>
      </c>
      <c r="B34" s="3">
        <v>2</v>
      </c>
      <c r="C34" s="3" t="s">
        <v>1463</v>
      </c>
      <c r="D34" s="3" t="str">
        <f t="shared" si="0"/>
        <v>AM_1_35-2_dk_0034</v>
      </c>
      <c r="E34" s="3" t="str">
        <f t="shared" si="1"/>
        <v>0034</v>
      </c>
      <c r="F34" s="3">
        <v>118863.344</v>
      </c>
      <c r="G34" s="15">
        <v>413259.75</v>
      </c>
      <c r="H34" s="35" t="str">
        <f t="shared" si="2"/>
        <v>ja</v>
      </c>
      <c r="I34" s="42">
        <v>235</v>
      </c>
      <c r="J34" s="20" t="s">
        <v>2268</v>
      </c>
      <c r="K34" s="97">
        <v>10000</v>
      </c>
      <c r="L34" s="28">
        <f t="shared" si="54"/>
        <v>1</v>
      </c>
      <c r="M34" s="28">
        <f t="shared" si="55"/>
        <v>1</v>
      </c>
      <c r="N34" s="56">
        <f t="shared" si="3"/>
        <v>10000</v>
      </c>
      <c r="O34" s="33">
        <f t="shared" si="56"/>
        <v>66.073947967392201</v>
      </c>
      <c r="P34" s="37">
        <f t="shared" si="4"/>
        <v>131.25696410095733</v>
      </c>
      <c r="Q34" s="9" t="s">
        <v>12</v>
      </c>
      <c r="R34" s="55" t="s">
        <v>12</v>
      </c>
      <c r="S34" s="55">
        <v>2.8069999999999999</v>
      </c>
      <c r="T34" s="55">
        <v>2.9940000000000002</v>
      </c>
      <c r="U34" s="55">
        <v>3.1880000000000002</v>
      </c>
      <c r="V34" s="3">
        <v>3.3690000000000002</v>
      </c>
      <c r="W34" s="3">
        <v>3.58</v>
      </c>
      <c r="X34" s="3" t="s">
        <v>12</v>
      </c>
      <c r="Y34" s="3">
        <v>4.0140000000000002</v>
      </c>
      <c r="Z34" s="15" t="s">
        <v>12</v>
      </c>
      <c r="AA34" s="10">
        <f t="shared" si="5"/>
        <v>3.58</v>
      </c>
      <c r="AB34" s="9">
        <f t="shared" si="6"/>
        <v>0.3919999999999999</v>
      </c>
      <c r="AC34" s="10">
        <f t="shared" si="7"/>
        <v>0.43400000000000016</v>
      </c>
      <c r="AD34" s="9" t="s">
        <v>12</v>
      </c>
      <c r="AE34" s="55" t="s">
        <v>12</v>
      </c>
      <c r="AF34" s="55">
        <v>0.79500000000000004</v>
      </c>
      <c r="AG34" s="55">
        <v>0.88100000000000001</v>
      </c>
      <c r="AH34" s="55">
        <v>0.98</v>
      </c>
      <c r="AI34" s="3">
        <v>1.08</v>
      </c>
      <c r="AJ34" s="3">
        <v>1.196</v>
      </c>
      <c r="AK34" s="3" t="s">
        <v>12</v>
      </c>
      <c r="AL34" s="3">
        <v>1.4239999999999999</v>
      </c>
      <c r="AM34" s="15" t="s">
        <v>12</v>
      </c>
      <c r="AN34" s="10">
        <f t="shared" si="8"/>
        <v>1.196</v>
      </c>
      <c r="AO34" s="9">
        <f t="shared" si="9"/>
        <v>0.21599999999999997</v>
      </c>
      <c r="AP34" s="10">
        <f t="shared" si="10"/>
        <v>0.22799999999999998</v>
      </c>
      <c r="AQ34" s="9" t="s">
        <v>12</v>
      </c>
      <c r="AR34" s="55" t="s">
        <v>12</v>
      </c>
      <c r="AS34" s="55">
        <v>2.27</v>
      </c>
      <c r="AT34" s="55">
        <v>2.3559999999999999</v>
      </c>
      <c r="AU34" s="55">
        <v>2.4529999999999998</v>
      </c>
      <c r="AV34" s="3">
        <v>2.5430000000000001</v>
      </c>
      <c r="AW34" s="3">
        <v>2.6419999999999999</v>
      </c>
      <c r="AX34" s="3" t="s">
        <v>12</v>
      </c>
      <c r="AY34" s="3">
        <v>2.8330000000000002</v>
      </c>
      <c r="AZ34" s="15" t="s">
        <v>12</v>
      </c>
      <c r="BA34" s="10">
        <f t="shared" si="11"/>
        <v>2.6419999999999999</v>
      </c>
      <c r="BB34" s="9">
        <f t="shared" si="12"/>
        <v>0.18900000000000006</v>
      </c>
      <c r="BC34" s="10">
        <f t="shared" si="13"/>
        <v>0.19100000000000028</v>
      </c>
      <c r="BD34" s="9">
        <v>3.8660000000000001</v>
      </c>
      <c r="BE34" s="3">
        <v>4.468</v>
      </c>
      <c r="BF34" s="15">
        <v>5.1989999999999998</v>
      </c>
      <c r="BG34" s="15">
        <f t="shared" si="14"/>
        <v>4.468</v>
      </c>
      <c r="BH34" s="9">
        <f t="shared" si="15"/>
        <v>0.60199999999999987</v>
      </c>
      <c r="BI34" s="10">
        <f t="shared" si="16"/>
        <v>0.73099999999999987</v>
      </c>
      <c r="BJ34" s="9">
        <v>4.1710000000000003</v>
      </c>
      <c r="BK34" s="3">
        <v>4.9050000000000002</v>
      </c>
      <c r="BL34" s="15">
        <v>5.7930000000000001</v>
      </c>
      <c r="BM34" s="15">
        <f t="shared" si="17"/>
        <v>4.9050000000000002</v>
      </c>
      <c r="BN34" s="9">
        <f t="shared" si="18"/>
        <v>0.73399999999999999</v>
      </c>
      <c r="BO34" s="10">
        <f t="shared" si="19"/>
        <v>0.8879999999999999</v>
      </c>
      <c r="BP34">
        <f t="shared" si="20"/>
        <v>0</v>
      </c>
      <c r="BQ34" s="93">
        <f t="shared" si="21"/>
        <v>1.5357142857142858</v>
      </c>
      <c r="BR34" s="93">
        <f t="shared" si="22"/>
        <v>1.8724489795918371</v>
      </c>
      <c r="BS34" s="93" t="str">
        <f>VLOOKUP(C34,'Koppeling locatie - aslocatie'!$A$2:$C$8139,2,FALSE)</f>
        <v>AM_EX_L_35_14</v>
      </c>
      <c r="BT34" s="93">
        <f>VLOOKUP($BS34,aslocaties_v01!$C$3:$AA$500,MATCH($K$3/10,aslocaties_v01!$C$2:$X$2),FALSE)</f>
        <v>3.1920000000000002</v>
      </c>
      <c r="BU34" s="93">
        <f>VLOOKUP(BS34,aslocaties_v01!$C$3:$AA$500,MATCH($K$3,aslocaties_v01!$C$2:$X$2),FALSE)</f>
        <v>3.5819999999999999</v>
      </c>
      <c r="BV34" s="93">
        <f>VLOOKUP(BS34,aslocaties_v01!$C$3:$AA$500,MATCH($K$3*10,aslocaties_v01!$C$2:$Y$2),FALSE)</f>
        <v>4.0090000000000003</v>
      </c>
      <c r="BW34" s="93">
        <f t="shared" si="23"/>
        <v>0.38999999999999968</v>
      </c>
      <c r="BX34" s="93">
        <f t="shared" si="24"/>
        <v>0.42700000000000049</v>
      </c>
      <c r="BY34" s="94">
        <f t="shared" si="25"/>
        <v>5.1020408163271469E-3</v>
      </c>
      <c r="BZ34" s="94">
        <f t="shared" si="26"/>
        <v>1.6129032258063725E-2</v>
      </c>
      <c r="CA34" s="94">
        <f t="shared" si="27"/>
        <v>4.0000000000000036E-3</v>
      </c>
      <c r="CB34">
        <f t="shared" si="28"/>
        <v>1.9999999999997797E-3</v>
      </c>
      <c r="CC34" s="58">
        <f t="shared" si="29"/>
        <v>4.9999999999998934E-3</v>
      </c>
      <c r="CD34" s="95" t="b">
        <f t="shared" si="30"/>
        <v>0</v>
      </c>
      <c r="CE34" s="96" t="b">
        <f t="shared" si="31"/>
        <v>1</v>
      </c>
      <c r="CF34" t="b">
        <f t="shared" si="32"/>
        <v>1</v>
      </c>
      <c r="CG34" t="b">
        <f t="shared" si="33"/>
        <v>1</v>
      </c>
      <c r="CH34" s="84" t="b">
        <f t="shared" si="34"/>
        <v>1</v>
      </c>
      <c r="CI34">
        <f t="shared" si="35"/>
        <v>1.196</v>
      </c>
      <c r="CJ34" t="b">
        <f t="shared" si="36"/>
        <v>1</v>
      </c>
      <c r="CK34" t="b">
        <f t="shared" si="37"/>
        <v>1</v>
      </c>
      <c r="CL34" s="84" t="b">
        <f t="shared" si="57"/>
        <v>1</v>
      </c>
      <c r="CM34">
        <f t="shared" si="38"/>
        <v>2.6419999999999999</v>
      </c>
      <c r="CN34" t="b">
        <f t="shared" si="39"/>
        <v>1</v>
      </c>
      <c r="CO34" s="84">
        <f t="shared" si="40"/>
        <v>0.1098350506759822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503</v>
      </c>
      <c r="B35" s="3">
        <v>2</v>
      </c>
      <c r="C35" s="3" t="s">
        <v>1464</v>
      </c>
      <c r="D35" s="3" t="str">
        <f t="shared" si="0"/>
        <v>AM_1_35-2_dk_0035</v>
      </c>
      <c r="E35" s="3" t="str">
        <f t="shared" si="1"/>
        <v>0035</v>
      </c>
      <c r="F35" s="3">
        <v>118935.719</v>
      </c>
      <c r="G35" s="15">
        <v>413150.25</v>
      </c>
      <c r="H35" s="35" t="str">
        <f t="shared" si="2"/>
        <v>ja</v>
      </c>
      <c r="I35" s="42">
        <v>237</v>
      </c>
      <c r="J35" s="20" t="s">
        <v>2268</v>
      </c>
      <c r="K35" s="97">
        <v>10000</v>
      </c>
      <c r="L35" s="28">
        <f t="shared" si="54"/>
        <v>1</v>
      </c>
      <c r="M35" s="28">
        <f t="shared" si="55"/>
        <v>1</v>
      </c>
      <c r="N35" s="56">
        <f t="shared" si="3"/>
        <v>10000</v>
      </c>
      <c r="O35" s="33">
        <f t="shared" si="56"/>
        <v>131.25696410095733</v>
      </c>
      <c r="P35" s="37">
        <f t="shared" si="4"/>
        <v>65.105000276490784</v>
      </c>
      <c r="Q35" s="9" t="s">
        <v>12</v>
      </c>
      <c r="R35" s="55" t="s">
        <v>12</v>
      </c>
      <c r="S35" s="55">
        <v>2.8079999999999998</v>
      </c>
      <c r="T35" s="55">
        <v>2.9950000000000001</v>
      </c>
      <c r="U35" s="55">
        <v>3.1890000000000001</v>
      </c>
      <c r="V35" s="3">
        <v>3.37</v>
      </c>
      <c r="W35" s="3">
        <v>3.5819999999999999</v>
      </c>
      <c r="X35" s="3" t="s">
        <v>12</v>
      </c>
      <c r="Y35" s="3">
        <v>4.016</v>
      </c>
      <c r="Z35" s="15" t="s">
        <v>12</v>
      </c>
      <c r="AA35" s="10">
        <f t="shared" si="5"/>
        <v>3.5819999999999999</v>
      </c>
      <c r="AB35" s="9">
        <f t="shared" si="6"/>
        <v>0.39299999999999979</v>
      </c>
      <c r="AC35" s="10">
        <f t="shared" si="7"/>
        <v>0.43400000000000016</v>
      </c>
      <c r="AD35" s="9" t="s">
        <v>12</v>
      </c>
      <c r="AE35" s="55" t="s">
        <v>12</v>
      </c>
      <c r="AF35" s="55">
        <v>0.76800000000000002</v>
      </c>
      <c r="AG35" s="55">
        <v>0.85</v>
      </c>
      <c r="AH35" s="55">
        <v>0.94499999999999995</v>
      </c>
      <c r="AI35" s="3">
        <v>1.038</v>
      </c>
      <c r="AJ35" s="3">
        <v>1.147</v>
      </c>
      <c r="AK35" s="3" t="s">
        <v>12</v>
      </c>
      <c r="AL35" s="3">
        <v>1.361</v>
      </c>
      <c r="AM35" s="15" t="s">
        <v>12</v>
      </c>
      <c r="AN35" s="10">
        <f t="shared" si="8"/>
        <v>1.147</v>
      </c>
      <c r="AO35" s="9">
        <f t="shared" si="9"/>
        <v>0.20200000000000007</v>
      </c>
      <c r="AP35" s="10">
        <f t="shared" si="10"/>
        <v>0.21399999999999997</v>
      </c>
      <c r="AQ35" s="9" t="s">
        <v>12</v>
      </c>
      <c r="AR35" s="55" t="s">
        <v>12</v>
      </c>
      <c r="AS35" s="55">
        <v>2.2360000000000002</v>
      </c>
      <c r="AT35" s="55">
        <v>2.323</v>
      </c>
      <c r="AU35" s="55">
        <v>2.419</v>
      </c>
      <c r="AV35" s="3">
        <v>2.5070000000000001</v>
      </c>
      <c r="AW35" s="3">
        <v>2.6019999999999999</v>
      </c>
      <c r="AX35" s="3" t="s">
        <v>12</v>
      </c>
      <c r="AY35" s="3">
        <v>2.786</v>
      </c>
      <c r="AZ35" s="15" t="s">
        <v>12</v>
      </c>
      <c r="BA35" s="10">
        <f t="shared" si="11"/>
        <v>2.6019999999999999</v>
      </c>
      <c r="BB35" s="9">
        <f t="shared" si="12"/>
        <v>0.18299999999999983</v>
      </c>
      <c r="BC35" s="10">
        <f t="shared" si="13"/>
        <v>0.18400000000000016</v>
      </c>
      <c r="BD35" s="9">
        <v>3.8319999999999999</v>
      </c>
      <c r="BE35" s="3">
        <v>4.4249999999999998</v>
      </c>
      <c r="BF35" s="15">
        <v>5.1440000000000001</v>
      </c>
      <c r="BG35" s="15">
        <f t="shared" si="14"/>
        <v>4.4249999999999998</v>
      </c>
      <c r="BH35" s="9">
        <f t="shared" si="15"/>
        <v>0.59299999999999997</v>
      </c>
      <c r="BI35" s="10">
        <f t="shared" si="16"/>
        <v>0.71900000000000031</v>
      </c>
      <c r="BJ35" s="9">
        <v>4.1449999999999996</v>
      </c>
      <c r="BK35" s="3">
        <v>4.8659999999999997</v>
      </c>
      <c r="BL35" s="15">
        <v>5.73</v>
      </c>
      <c r="BM35" s="15">
        <f t="shared" si="17"/>
        <v>4.8659999999999997</v>
      </c>
      <c r="BN35" s="9">
        <f t="shared" si="18"/>
        <v>0.72100000000000009</v>
      </c>
      <c r="BO35" s="10">
        <f t="shared" si="19"/>
        <v>0.86400000000000077</v>
      </c>
      <c r="BP35">
        <f t="shared" si="20"/>
        <v>0</v>
      </c>
      <c r="BQ35" s="93">
        <f t="shared" si="21"/>
        <v>1.5089058524173036</v>
      </c>
      <c r="BR35" s="93">
        <f t="shared" si="22"/>
        <v>1.8346055979643778</v>
      </c>
      <c r="BS35" s="93" t="str">
        <f>VLOOKUP(C35,'Koppeling locatie - aslocatie'!$A$2:$C$8139,2,FALSE)</f>
        <v>AM_EX_L_35_14</v>
      </c>
      <c r="BT35" s="93">
        <f>VLOOKUP($BS35,aslocaties_v01!$C$3:$AA$500,MATCH($K$3/10,aslocaties_v01!$C$2:$X$2),FALSE)</f>
        <v>3.1920000000000002</v>
      </c>
      <c r="BU35" s="93">
        <f>VLOOKUP(BS35,aslocaties_v01!$C$3:$AA$500,MATCH($K$3,aslocaties_v01!$C$2:$X$2),FALSE)</f>
        <v>3.5819999999999999</v>
      </c>
      <c r="BV35" s="93">
        <f>VLOOKUP(BS35,aslocaties_v01!$C$3:$AA$500,MATCH($K$3*10,aslocaties_v01!$C$2:$Y$2),FALSE)</f>
        <v>4.0090000000000003</v>
      </c>
      <c r="BW35" s="93">
        <f t="shared" si="23"/>
        <v>0.38999999999999968</v>
      </c>
      <c r="BX35" s="93">
        <f t="shared" si="24"/>
        <v>0.42700000000000049</v>
      </c>
      <c r="BY35" s="94">
        <f t="shared" si="25"/>
        <v>7.6335877862598878E-3</v>
      </c>
      <c r="BZ35" s="94">
        <f t="shared" si="26"/>
        <v>1.6129032258063725E-2</v>
      </c>
      <c r="CA35" s="94">
        <f t="shared" si="27"/>
        <v>3.0000000000001137E-3</v>
      </c>
      <c r="CB35">
        <f t="shared" si="28"/>
        <v>0</v>
      </c>
      <c r="CC35" s="58">
        <f t="shared" si="29"/>
        <v>6.9999999999996732E-3</v>
      </c>
      <c r="CD35" s="95" t="b">
        <f t="shared" si="30"/>
        <v>0</v>
      </c>
      <c r="CE35" s="96" t="b">
        <f t="shared" si="31"/>
        <v>1</v>
      </c>
      <c r="CF35" t="b">
        <f t="shared" si="32"/>
        <v>1</v>
      </c>
      <c r="CG35" t="b">
        <f t="shared" si="33"/>
        <v>1</v>
      </c>
      <c r="CH35" s="84" t="b">
        <f t="shared" si="34"/>
        <v>1</v>
      </c>
      <c r="CI35">
        <f t="shared" si="35"/>
        <v>1.147</v>
      </c>
      <c r="CJ35" t="b">
        <f t="shared" si="36"/>
        <v>1</v>
      </c>
      <c r="CK35" t="b">
        <f t="shared" si="37"/>
        <v>1</v>
      </c>
      <c r="CL35" s="84" t="b">
        <f t="shared" si="57"/>
        <v>1</v>
      </c>
      <c r="CM35">
        <f t="shared" si="38"/>
        <v>2.6019999999999999</v>
      </c>
      <c r="CN35" t="b">
        <f t="shared" si="39"/>
        <v>1</v>
      </c>
      <c r="CO35" s="84">
        <f t="shared" si="40"/>
        <v>0.10859860213015506</v>
      </c>
      <c r="CP35" t="b">
        <f t="shared" si="41"/>
        <v>1</v>
      </c>
      <c r="CQ35" s="96" t="b">
        <f t="shared" si="42"/>
        <v>1</v>
      </c>
      <c r="CR35" t="b">
        <f t="shared" si="43"/>
        <v>1</v>
      </c>
      <c r="CS35" t="b">
        <f t="shared" si="44"/>
        <v>1</v>
      </c>
      <c r="CT35" t="b">
        <f t="shared" si="45"/>
        <v>1</v>
      </c>
      <c r="CU35" t="b">
        <f t="shared" si="46"/>
        <v>1</v>
      </c>
      <c r="CV35" s="84" t="b">
        <f t="shared" si="47"/>
        <v>1</v>
      </c>
      <c r="CW35" t="b">
        <f t="shared" si="48"/>
        <v>1</v>
      </c>
      <c r="CX35" t="b">
        <f t="shared" si="49"/>
        <v>0</v>
      </c>
      <c r="CY35" t="b">
        <f t="shared" si="50"/>
        <v>1</v>
      </c>
      <c r="CZ35" t="b">
        <f t="shared" si="51"/>
        <v>1</v>
      </c>
      <c r="DA35" s="84">
        <f t="shared" si="52"/>
        <v>1</v>
      </c>
      <c r="DB35" t="b">
        <f t="shared" si="53"/>
        <v>0</v>
      </c>
    </row>
    <row r="36" spans="1:106">
      <c r="A36" s="9">
        <v>504</v>
      </c>
      <c r="B36" s="3">
        <v>2</v>
      </c>
      <c r="C36" s="3" t="s">
        <v>1465</v>
      </c>
      <c r="D36" s="3" t="str">
        <f t="shared" si="0"/>
        <v>AM_1_35-2_dk_0036</v>
      </c>
      <c r="E36" s="3" t="str">
        <f t="shared" si="1"/>
        <v>0036</v>
      </c>
      <c r="F36" s="3">
        <v>118970.109</v>
      </c>
      <c r="G36" s="15">
        <v>413094.96899999998</v>
      </c>
      <c r="H36" s="35" t="str">
        <f t="shared" si="2"/>
        <v>ja</v>
      </c>
      <c r="I36" s="42">
        <v>237</v>
      </c>
      <c r="J36" s="20" t="s">
        <v>2268</v>
      </c>
      <c r="K36" s="97">
        <v>10000</v>
      </c>
      <c r="L36" s="28">
        <f t="shared" si="54"/>
        <v>1</v>
      </c>
      <c r="M36" s="28">
        <f t="shared" si="55"/>
        <v>1</v>
      </c>
      <c r="N36" s="56">
        <f t="shared" si="3"/>
        <v>10000</v>
      </c>
      <c r="O36" s="33">
        <f t="shared" si="56"/>
        <v>65.105000276490784</v>
      </c>
      <c r="P36" s="37">
        <f t="shared" si="4"/>
        <v>130.28270207896367</v>
      </c>
      <c r="Q36" s="9" t="s">
        <v>12</v>
      </c>
      <c r="R36" s="55" t="s">
        <v>12</v>
      </c>
      <c r="S36" s="55">
        <v>2.8079999999999998</v>
      </c>
      <c r="T36" s="55">
        <v>2.9950000000000001</v>
      </c>
      <c r="U36" s="55">
        <v>3.19</v>
      </c>
      <c r="V36" s="3">
        <v>3.371</v>
      </c>
      <c r="W36" s="3">
        <v>3.5830000000000002</v>
      </c>
      <c r="X36" s="3" t="s">
        <v>12</v>
      </c>
      <c r="Y36" s="3">
        <v>4.0170000000000003</v>
      </c>
      <c r="Z36" s="15" t="s">
        <v>12</v>
      </c>
      <c r="AA36" s="10">
        <f t="shared" si="5"/>
        <v>3.5830000000000002</v>
      </c>
      <c r="AB36" s="9">
        <f t="shared" si="6"/>
        <v>0.39300000000000024</v>
      </c>
      <c r="AC36" s="10">
        <f t="shared" si="7"/>
        <v>0.43400000000000016</v>
      </c>
      <c r="AD36" s="9" t="s">
        <v>12</v>
      </c>
      <c r="AE36" s="55" t="s">
        <v>12</v>
      </c>
      <c r="AF36" s="55">
        <v>0.81799999999999995</v>
      </c>
      <c r="AG36" s="55">
        <v>0.91200000000000003</v>
      </c>
      <c r="AH36" s="55">
        <v>1.018</v>
      </c>
      <c r="AI36" s="3">
        <v>1.1220000000000001</v>
      </c>
      <c r="AJ36" s="3">
        <v>1.2410000000000001</v>
      </c>
      <c r="AK36" s="3" t="s">
        <v>12</v>
      </c>
      <c r="AL36" s="3">
        <v>1.4710000000000001</v>
      </c>
      <c r="AM36" s="15" t="s">
        <v>12</v>
      </c>
      <c r="AN36" s="10">
        <f t="shared" si="8"/>
        <v>1.2410000000000001</v>
      </c>
      <c r="AO36" s="9">
        <f t="shared" si="9"/>
        <v>0.22300000000000009</v>
      </c>
      <c r="AP36" s="10">
        <f t="shared" si="10"/>
        <v>0.22999999999999998</v>
      </c>
      <c r="AQ36" s="9" t="s">
        <v>12</v>
      </c>
      <c r="AR36" s="55" t="s">
        <v>12</v>
      </c>
      <c r="AS36" s="55">
        <v>2.2850000000000001</v>
      </c>
      <c r="AT36" s="55">
        <v>2.379</v>
      </c>
      <c r="AU36" s="55">
        <v>2.4830000000000001</v>
      </c>
      <c r="AV36" s="3">
        <v>2.5750000000000002</v>
      </c>
      <c r="AW36" s="3">
        <v>2.673</v>
      </c>
      <c r="AX36" s="3" t="s">
        <v>12</v>
      </c>
      <c r="AY36" s="3">
        <v>2.859</v>
      </c>
      <c r="AZ36" s="15" t="s">
        <v>12</v>
      </c>
      <c r="BA36" s="10">
        <f t="shared" si="11"/>
        <v>2.673</v>
      </c>
      <c r="BB36" s="9">
        <f t="shared" si="12"/>
        <v>0.18999999999999995</v>
      </c>
      <c r="BC36" s="10">
        <f t="shared" si="13"/>
        <v>0.18599999999999994</v>
      </c>
      <c r="BD36" s="9">
        <v>3.8719999999999999</v>
      </c>
      <c r="BE36" s="3">
        <v>4.4889999999999999</v>
      </c>
      <c r="BF36" s="15">
        <v>5.2240000000000002</v>
      </c>
      <c r="BG36" s="15">
        <f t="shared" si="14"/>
        <v>4.4889999999999999</v>
      </c>
      <c r="BH36" s="9">
        <f t="shared" si="15"/>
        <v>0.61699999999999999</v>
      </c>
      <c r="BI36" s="10">
        <f t="shared" si="16"/>
        <v>0.73500000000000032</v>
      </c>
      <c r="BJ36" s="9">
        <v>4.2539999999999996</v>
      </c>
      <c r="BK36" s="3">
        <v>5.0279999999999996</v>
      </c>
      <c r="BL36" s="15">
        <v>5.9359999999999999</v>
      </c>
      <c r="BM36" s="15">
        <f t="shared" si="17"/>
        <v>5.0279999999999996</v>
      </c>
      <c r="BN36" s="9">
        <f t="shared" si="18"/>
        <v>0.77400000000000002</v>
      </c>
      <c r="BO36" s="10">
        <f t="shared" si="19"/>
        <v>0.90800000000000036</v>
      </c>
      <c r="BP36">
        <f t="shared" si="20"/>
        <v>0</v>
      </c>
      <c r="BQ36" s="93">
        <f t="shared" si="21"/>
        <v>1.5699745547073782</v>
      </c>
      <c r="BR36" s="93">
        <f t="shared" si="22"/>
        <v>1.9694656488549607</v>
      </c>
      <c r="BS36" s="93" t="str">
        <f>VLOOKUP(C36,'Koppeling locatie - aslocatie'!$A$2:$C$8139,2,FALSE)</f>
        <v>AM_EX_L_35_14</v>
      </c>
      <c r="BT36" s="93">
        <f>VLOOKUP($BS36,aslocaties_v01!$C$3:$AA$500,MATCH($K$3/10,aslocaties_v01!$C$2:$X$2),FALSE)</f>
        <v>3.1920000000000002</v>
      </c>
      <c r="BU36" s="93">
        <f>VLOOKUP(BS36,aslocaties_v01!$C$3:$AA$500,MATCH($K$3,aslocaties_v01!$C$2:$X$2),FALSE)</f>
        <v>3.5819999999999999</v>
      </c>
      <c r="BV36" s="93">
        <f>VLOOKUP(BS36,aslocaties_v01!$C$3:$AA$500,MATCH($K$3*10,aslocaties_v01!$C$2:$Y$2),FALSE)</f>
        <v>4.0090000000000003</v>
      </c>
      <c r="BW36" s="93">
        <f t="shared" si="23"/>
        <v>0.38999999999999968</v>
      </c>
      <c r="BX36" s="93">
        <f t="shared" si="24"/>
        <v>0.42700000000000049</v>
      </c>
      <c r="BY36" s="94">
        <f t="shared" si="25"/>
        <v>7.633587786260998E-3</v>
      </c>
      <c r="BZ36" s="94">
        <f t="shared" si="26"/>
        <v>1.6129032258063725E-2</v>
      </c>
      <c r="CA36" s="94">
        <f t="shared" si="27"/>
        <v>2.0000000000002238E-3</v>
      </c>
      <c r="CB36">
        <f t="shared" si="28"/>
        <v>1.000000000000334E-3</v>
      </c>
      <c r="CC36" s="58">
        <f t="shared" si="29"/>
        <v>8.0000000000000071E-3</v>
      </c>
      <c r="CD36" s="95" t="b">
        <f t="shared" si="30"/>
        <v>0</v>
      </c>
      <c r="CE36" s="96" t="b">
        <f t="shared" si="31"/>
        <v>1</v>
      </c>
      <c r="CF36" t="b">
        <f t="shared" si="32"/>
        <v>1</v>
      </c>
      <c r="CG36" t="b">
        <f t="shared" si="33"/>
        <v>1</v>
      </c>
      <c r="CH36" s="84" t="b">
        <f t="shared" si="34"/>
        <v>1</v>
      </c>
      <c r="CI36">
        <f t="shared" si="35"/>
        <v>1.2410000000000001</v>
      </c>
      <c r="CJ36" t="b">
        <f t="shared" si="36"/>
        <v>1</v>
      </c>
      <c r="CK36" t="b">
        <f t="shared" si="37"/>
        <v>1</v>
      </c>
      <c r="CL36" s="84" t="b">
        <f t="shared" si="57"/>
        <v>1</v>
      </c>
      <c r="CM36">
        <f t="shared" si="38"/>
        <v>2.673</v>
      </c>
      <c r="CN36" t="b">
        <f t="shared" si="39"/>
        <v>1</v>
      </c>
      <c r="CO36" s="84">
        <f t="shared" si="40"/>
        <v>0.11133949973650131</v>
      </c>
      <c r="CP36" t="b">
        <f t="shared" si="41"/>
        <v>1</v>
      </c>
      <c r="CQ36" s="96" t="b">
        <f t="shared" si="42"/>
        <v>1</v>
      </c>
      <c r="CR36" t="b">
        <f t="shared" si="43"/>
        <v>1</v>
      </c>
      <c r="CS36" t="b">
        <f t="shared" si="44"/>
        <v>0</v>
      </c>
      <c r="CT36" t="b">
        <f t="shared" si="45"/>
        <v>1</v>
      </c>
      <c r="CU36" t="b">
        <f t="shared" si="46"/>
        <v>1</v>
      </c>
      <c r="CV36" s="84" t="b">
        <f t="shared" si="47"/>
        <v>1</v>
      </c>
      <c r="CW36" t="b">
        <f t="shared" si="48"/>
        <v>1</v>
      </c>
      <c r="CX36" t="b">
        <f t="shared" si="49"/>
        <v>1</v>
      </c>
      <c r="CY36" t="b">
        <f t="shared" si="50"/>
        <v>1</v>
      </c>
      <c r="CZ36" t="b">
        <f t="shared" si="51"/>
        <v>1</v>
      </c>
      <c r="DA36" s="84">
        <f t="shared" si="52"/>
        <v>1</v>
      </c>
      <c r="DB36" t="b">
        <f t="shared" si="53"/>
        <v>0</v>
      </c>
    </row>
    <row r="37" spans="1:106">
      <c r="A37" s="9">
        <v>505</v>
      </c>
      <c r="B37" s="3">
        <v>2</v>
      </c>
      <c r="C37" s="3" t="s">
        <v>1466</v>
      </c>
      <c r="D37" s="3" t="str">
        <f t="shared" si="0"/>
        <v>AM_1_35-2_dk_0037</v>
      </c>
      <c r="E37" s="3" t="str">
        <f t="shared" si="1"/>
        <v>0037</v>
      </c>
      <c r="F37" s="3">
        <v>119029.234</v>
      </c>
      <c r="G37" s="15">
        <v>412978.875</v>
      </c>
      <c r="H37" s="35" t="str">
        <f t="shared" si="2"/>
        <v>ja</v>
      </c>
      <c r="I37" s="42">
        <v>253</v>
      </c>
      <c r="J37" s="20" t="s">
        <v>2268</v>
      </c>
      <c r="K37" s="97">
        <v>10000</v>
      </c>
      <c r="L37" s="28">
        <f t="shared" si="54"/>
        <v>1</v>
      </c>
      <c r="M37" s="28">
        <f t="shared" si="55"/>
        <v>1</v>
      </c>
      <c r="N37" s="56">
        <f t="shared" si="3"/>
        <v>10000</v>
      </c>
      <c r="O37" s="33">
        <f t="shared" si="56"/>
        <v>130.28270207896367</v>
      </c>
      <c r="P37" s="37">
        <f t="shared" si="4"/>
        <v>66.567799362772845</v>
      </c>
      <c r="Q37" s="9" t="s">
        <v>12</v>
      </c>
      <c r="R37" s="55" t="s">
        <v>12</v>
      </c>
      <c r="S37" s="55">
        <v>2.81</v>
      </c>
      <c r="T37" s="55">
        <v>2.9969999999999999</v>
      </c>
      <c r="U37" s="55">
        <v>3.1909999999999998</v>
      </c>
      <c r="V37" s="3">
        <v>3.3719999999999999</v>
      </c>
      <c r="W37" s="3">
        <v>3.5840000000000001</v>
      </c>
      <c r="X37" s="3" t="s">
        <v>12</v>
      </c>
      <c r="Y37" s="3">
        <v>4.0190000000000001</v>
      </c>
      <c r="Z37" s="15" t="s">
        <v>12</v>
      </c>
      <c r="AA37" s="10">
        <f t="shared" si="5"/>
        <v>3.5840000000000001</v>
      </c>
      <c r="AB37" s="9">
        <f t="shared" si="6"/>
        <v>0.39300000000000024</v>
      </c>
      <c r="AC37" s="10">
        <f t="shared" si="7"/>
        <v>0.43500000000000005</v>
      </c>
      <c r="AD37" s="9" t="s">
        <v>12</v>
      </c>
      <c r="AE37" s="55" t="s">
        <v>12</v>
      </c>
      <c r="AF37" s="55">
        <v>0.82199999999999995</v>
      </c>
      <c r="AG37" s="55">
        <v>0.91600000000000004</v>
      </c>
      <c r="AH37" s="55">
        <v>1.026</v>
      </c>
      <c r="AI37" s="3">
        <v>1.133</v>
      </c>
      <c r="AJ37" s="3">
        <v>1.2589999999999999</v>
      </c>
      <c r="AK37" s="3" t="s">
        <v>12</v>
      </c>
      <c r="AL37" s="3">
        <v>1.5049999999999999</v>
      </c>
      <c r="AM37" s="15" t="s">
        <v>12</v>
      </c>
      <c r="AN37" s="10">
        <f t="shared" si="8"/>
        <v>1.2589999999999999</v>
      </c>
      <c r="AO37" s="9">
        <f t="shared" si="9"/>
        <v>0.23299999999999987</v>
      </c>
      <c r="AP37" s="10">
        <f t="shared" si="10"/>
        <v>0.246</v>
      </c>
      <c r="AQ37" s="9" t="s">
        <v>12</v>
      </c>
      <c r="AR37" s="55" t="s">
        <v>12</v>
      </c>
      <c r="AS37" s="55">
        <v>2.3260000000000001</v>
      </c>
      <c r="AT37" s="55">
        <v>2.4260000000000002</v>
      </c>
      <c r="AU37" s="55">
        <v>2.5369999999999999</v>
      </c>
      <c r="AV37" s="3">
        <v>2.6379999999999999</v>
      </c>
      <c r="AW37" s="3">
        <v>2.7450000000000001</v>
      </c>
      <c r="AX37" s="3" t="s">
        <v>12</v>
      </c>
      <c r="AY37" s="3">
        <v>2.952</v>
      </c>
      <c r="AZ37" s="15" t="s">
        <v>12</v>
      </c>
      <c r="BA37" s="10">
        <f t="shared" si="11"/>
        <v>2.7450000000000001</v>
      </c>
      <c r="BB37" s="9">
        <f t="shared" si="12"/>
        <v>0.20800000000000018</v>
      </c>
      <c r="BC37" s="10">
        <f t="shared" si="13"/>
        <v>0.20699999999999985</v>
      </c>
      <c r="BD37" s="9">
        <v>3.97</v>
      </c>
      <c r="BE37" s="3">
        <v>4.6360000000000001</v>
      </c>
      <c r="BF37" s="15">
        <v>5.423</v>
      </c>
      <c r="BG37" s="15">
        <f t="shared" si="14"/>
        <v>4.6360000000000001</v>
      </c>
      <c r="BH37" s="9">
        <f t="shared" si="15"/>
        <v>0.66599999999999993</v>
      </c>
      <c r="BI37" s="10">
        <f t="shared" si="16"/>
        <v>0.78699999999999992</v>
      </c>
      <c r="BJ37" s="9">
        <v>4.415</v>
      </c>
      <c r="BK37" s="3">
        <v>5.25</v>
      </c>
      <c r="BL37" s="15">
        <v>6.2460000000000004</v>
      </c>
      <c r="BM37" s="15">
        <f t="shared" si="17"/>
        <v>5.25</v>
      </c>
      <c r="BN37" s="9">
        <f t="shared" si="18"/>
        <v>0.83499999999999996</v>
      </c>
      <c r="BO37" s="10">
        <f t="shared" si="19"/>
        <v>0.99600000000000044</v>
      </c>
      <c r="BP37">
        <f t="shared" si="20"/>
        <v>0</v>
      </c>
      <c r="BQ37" s="93">
        <f t="shared" si="21"/>
        <v>1.6946564885496171</v>
      </c>
      <c r="BR37" s="93">
        <f t="shared" si="22"/>
        <v>2.124681933842238</v>
      </c>
      <c r="BS37" s="93" t="str">
        <f>VLOOKUP(C37,'Koppeling locatie - aslocatie'!$A$2:$C$8139,2,FALSE)</f>
        <v>AM_EX_L_35_14</v>
      </c>
      <c r="BT37" s="93">
        <f>VLOOKUP($BS37,aslocaties_v01!$C$3:$AA$500,MATCH($K$3/10,aslocaties_v01!$C$2:$X$2),FALSE)</f>
        <v>3.1920000000000002</v>
      </c>
      <c r="BU37" s="93">
        <f>VLOOKUP(BS37,aslocaties_v01!$C$3:$AA$500,MATCH($K$3,aslocaties_v01!$C$2:$X$2),FALSE)</f>
        <v>3.5819999999999999</v>
      </c>
      <c r="BV37" s="93">
        <f>VLOOKUP(BS37,aslocaties_v01!$C$3:$AA$500,MATCH($K$3*10,aslocaties_v01!$C$2:$Y$2),FALSE)</f>
        <v>4.0090000000000003</v>
      </c>
      <c r="BW37" s="93">
        <f t="shared" si="23"/>
        <v>0.38999999999999968</v>
      </c>
      <c r="BX37" s="93">
        <f t="shared" si="24"/>
        <v>0.42700000000000049</v>
      </c>
      <c r="BY37" s="94">
        <f t="shared" si="25"/>
        <v>7.633587786260998E-3</v>
      </c>
      <c r="BZ37" s="94">
        <f t="shared" si="26"/>
        <v>1.839080459770015E-2</v>
      </c>
      <c r="CA37" s="94">
        <f t="shared" si="27"/>
        <v>1.000000000000334E-3</v>
      </c>
      <c r="CB37">
        <f t="shared" si="28"/>
        <v>2.0000000000002238E-3</v>
      </c>
      <c r="CC37" s="58">
        <f t="shared" si="29"/>
        <v>9.9999999999997868E-3</v>
      </c>
      <c r="CD37" s="95" t="b">
        <f t="shared" si="30"/>
        <v>0</v>
      </c>
      <c r="CE37" s="96" t="b">
        <f t="shared" si="31"/>
        <v>1</v>
      </c>
      <c r="CF37" t="b">
        <f t="shared" si="32"/>
        <v>1</v>
      </c>
      <c r="CG37" t="b">
        <f t="shared" si="33"/>
        <v>1</v>
      </c>
      <c r="CH37" s="84" t="b">
        <f t="shared" si="34"/>
        <v>1</v>
      </c>
      <c r="CI37">
        <f t="shared" si="35"/>
        <v>1.2589999999999999</v>
      </c>
      <c r="CJ37" t="b">
        <f t="shared" si="36"/>
        <v>1</v>
      </c>
      <c r="CK37" t="b">
        <f t="shared" si="37"/>
        <v>0</v>
      </c>
      <c r="CL37" s="84" t="b">
        <f t="shared" si="57"/>
        <v>1</v>
      </c>
      <c r="CM37">
        <f t="shared" si="38"/>
        <v>2.7450000000000001</v>
      </c>
      <c r="CN37" t="b">
        <f t="shared" si="39"/>
        <v>1</v>
      </c>
      <c r="CO37" s="84">
        <f t="shared" si="40"/>
        <v>0.10710664955342308</v>
      </c>
      <c r="CP37" t="b">
        <f t="shared" si="41"/>
        <v>1</v>
      </c>
      <c r="CQ37" s="96" t="b">
        <f t="shared" si="42"/>
        <v>1</v>
      </c>
      <c r="CR37" t="b">
        <f t="shared" si="43"/>
        <v>1</v>
      </c>
      <c r="CS37" t="b">
        <f t="shared" si="44"/>
        <v>1</v>
      </c>
      <c r="CT37" t="b">
        <f t="shared" si="45"/>
        <v>1</v>
      </c>
      <c r="CU37" t="b">
        <f t="shared" si="46"/>
        <v>1</v>
      </c>
      <c r="CV37" s="84" t="b">
        <f t="shared" si="47"/>
        <v>1</v>
      </c>
      <c r="CW37" t="b">
        <f t="shared" si="48"/>
        <v>0</v>
      </c>
      <c r="CX37" t="b">
        <f t="shared" si="49"/>
        <v>0</v>
      </c>
      <c r="CY37" t="b">
        <f t="shared" si="50"/>
        <v>0</v>
      </c>
      <c r="CZ37" t="b">
        <f t="shared" si="51"/>
        <v>0</v>
      </c>
      <c r="DA37" s="84">
        <f t="shared" si="52"/>
        <v>1</v>
      </c>
      <c r="DB37" t="b">
        <f t="shared" si="53"/>
        <v>0</v>
      </c>
    </row>
    <row r="38" spans="1:106">
      <c r="A38" s="9">
        <v>506</v>
      </c>
      <c r="B38" s="3">
        <v>2</v>
      </c>
      <c r="C38" s="3" t="s">
        <v>1467</v>
      </c>
      <c r="D38" s="3" t="str">
        <f t="shared" si="0"/>
        <v>AM_1_35-2_dk_0038</v>
      </c>
      <c r="E38" s="3" t="str">
        <f t="shared" si="1"/>
        <v>0038</v>
      </c>
      <c r="F38" s="3">
        <v>119051.008</v>
      </c>
      <c r="G38" s="15">
        <v>412915.96899999998</v>
      </c>
      <c r="H38" s="35" t="str">
        <f t="shared" si="2"/>
        <v>ja</v>
      </c>
      <c r="I38" s="42">
        <v>229</v>
      </c>
      <c r="J38" s="20" t="s">
        <v>2268</v>
      </c>
      <c r="K38" s="97">
        <v>10000</v>
      </c>
      <c r="L38" s="28">
        <f t="shared" si="54"/>
        <v>1</v>
      </c>
      <c r="M38" s="28">
        <f t="shared" si="55"/>
        <v>1</v>
      </c>
      <c r="N38" s="56">
        <f t="shared" si="3"/>
        <v>10000</v>
      </c>
      <c r="O38" s="33">
        <f t="shared" si="56"/>
        <v>66.567799362772845</v>
      </c>
      <c r="P38" s="37">
        <f t="shared" si="4"/>
        <v>363.73043759903663</v>
      </c>
      <c r="Q38" s="9" t="s">
        <v>12</v>
      </c>
      <c r="R38" s="55" t="s">
        <v>12</v>
      </c>
      <c r="S38" s="55">
        <v>2.81</v>
      </c>
      <c r="T38" s="55">
        <v>2.9969999999999999</v>
      </c>
      <c r="U38" s="55">
        <v>3.1909999999999998</v>
      </c>
      <c r="V38" s="3">
        <v>3.3719999999999999</v>
      </c>
      <c r="W38" s="3">
        <v>3.585</v>
      </c>
      <c r="X38" s="3" t="s">
        <v>12</v>
      </c>
      <c r="Y38" s="3">
        <v>4.0209999999999999</v>
      </c>
      <c r="Z38" s="15" t="s">
        <v>12</v>
      </c>
      <c r="AA38" s="10">
        <f t="shared" si="5"/>
        <v>3.585</v>
      </c>
      <c r="AB38" s="9">
        <f t="shared" si="6"/>
        <v>0.39400000000000013</v>
      </c>
      <c r="AC38" s="10">
        <f t="shared" si="7"/>
        <v>0.43599999999999994</v>
      </c>
      <c r="AD38" s="9" t="s">
        <v>12</v>
      </c>
      <c r="AE38" s="55" t="s">
        <v>12</v>
      </c>
      <c r="AF38" s="55">
        <v>0.1</v>
      </c>
      <c r="AG38" s="55">
        <v>0.1</v>
      </c>
      <c r="AH38" s="55">
        <v>0.1</v>
      </c>
      <c r="AI38" s="3">
        <v>0.1</v>
      </c>
      <c r="AJ38" s="3">
        <v>0.1</v>
      </c>
      <c r="AK38" s="3" t="s">
        <v>12</v>
      </c>
      <c r="AL38" s="3">
        <v>0.1</v>
      </c>
      <c r="AM38" s="15" t="s">
        <v>12</v>
      </c>
      <c r="AN38" s="10">
        <f t="shared" si="8"/>
        <v>0.1</v>
      </c>
      <c r="AO38" s="9">
        <f t="shared" si="9"/>
        <v>0</v>
      </c>
      <c r="AP38" s="10">
        <f t="shared" si="10"/>
        <v>0</v>
      </c>
      <c r="AQ38" s="9" t="s">
        <v>12</v>
      </c>
      <c r="AR38" s="55" t="s">
        <v>12</v>
      </c>
      <c r="AS38" s="55">
        <v>0.1</v>
      </c>
      <c r="AT38" s="55">
        <v>0.1</v>
      </c>
      <c r="AU38" s="55">
        <v>0.1</v>
      </c>
      <c r="AV38" s="3">
        <v>0.1</v>
      </c>
      <c r="AW38" s="3">
        <v>0.1</v>
      </c>
      <c r="AX38" s="3" t="s">
        <v>12</v>
      </c>
      <c r="AY38" s="3">
        <v>0.1</v>
      </c>
      <c r="AZ38" s="15" t="s">
        <v>12</v>
      </c>
      <c r="BA38" s="10">
        <f t="shared" si="11"/>
        <v>0.1</v>
      </c>
      <c r="BB38" s="9">
        <f t="shared" si="12"/>
        <v>0</v>
      </c>
      <c r="BC38" s="10">
        <f t="shared" si="13"/>
        <v>0</v>
      </c>
      <c r="BD38" s="9">
        <v>3.1909999999999998</v>
      </c>
      <c r="BE38" s="3">
        <v>3.585</v>
      </c>
      <c r="BF38" s="15">
        <v>4.0209999999999999</v>
      </c>
      <c r="BG38" s="15">
        <f t="shared" si="14"/>
        <v>3.585</v>
      </c>
      <c r="BH38" s="9">
        <f t="shared" si="15"/>
        <v>0.39400000000000013</v>
      </c>
      <c r="BI38" s="10">
        <f t="shared" si="16"/>
        <v>0.43599999999999994</v>
      </c>
      <c r="BJ38" s="9">
        <v>3.1909999999999998</v>
      </c>
      <c r="BK38" s="3">
        <v>3.585</v>
      </c>
      <c r="BL38" s="15">
        <v>4.0209999999999999</v>
      </c>
      <c r="BM38" s="15">
        <f t="shared" si="17"/>
        <v>3.585</v>
      </c>
      <c r="BN38" s="9">
        <f t="shared" si="18"/>
        <v>0.39400000000000013</v>
      </c>
      <c r="BO38" s="10">
        <f t="shared" si="19"/>
        <v>0.43599999999999994</v>
      </c>
      <c r="BP38">
        <f t="shared" si="20"/>
        <v>0</v>
      </c>
      <c r="BQ38" s="93">
        <f t="shared" si="21"/>
        <v>1</v>
      </c>
      <c r="BR38" s="93">
        <f t="shared" si="22"/>
        <v>1</v>
      </c>
      <c r="BS38" s="93" t="str">
        <f>VLOOKUP(C38,'Koppeling locatie - aslocatie'!$A$2:$C$8139,2,FALSE)</f>
        <v>AM_EX_L_35_14</v>
      </c>
      <c r="BT38" s="93">
        <f>VLOOKUP($BS38,aslocaties_v01!$C$3:$AA$500,MATCH($K$3/10,aslocaties_v01!$C$2:$X$2),FALSE)</f>
        <v>3.1920000000000002</v>
      </c>
      <c r="BU38" s="93">
        <f>VLOOKUP(BS38,aslocaties_v01!$C$3:$AA$500,MATCH($K$3,aslocaties_v01!$C$2:$X$2),FALSE)</f>
        <v>3.5819999999999999</v>
      </c>
      <c r="BV38" s="93">
        <f>VLOOKUP(BS38,aslocaties_v01!$C$3:$AA$500,MATCH($K$3*10,aslocaties_v01!$C$2:$Y$2),FALSE)</f>
        <v>4.0090000000000003</v>
      </c>
      <c r="BW38" s="93">
        <f t="shared" si="23"/>
        <v>0.38999999999999968</v>
      </c>
      <c r="BX38" s="93">
        <f t="shared" si="24"/>
        <v>0.42700000000000049</v>
      </c>
      <c r="BY38" s="94">
        <f t="shared" si="25"/>
        <v>1.0152284263960532E-2</v>
      </c>
      <c r="BZ38" s="94">
        <f t="shared" si="26"/>
        <v>2.0642201834861096E-2</v>
      </c>
      <c r="CA38" s="94">
        <f t="shared" si="27"/>
        <v>1.000000000000334E-3</v>
      </c>
      <c r="CB38">
        <f t="shared" si="28"/>
        <v>3.0000000000001137E-3</v>
      </c>
      <c r="CC38" s="58">
        <f t="shared" si="29"/>
        <v>1.1999999999999567E-2</v>
      </c>
      <c r="CD38" s="95" t="b">
        <f t="shared" si="30"/>
        <v>0</v>
      </c>
      <c r="CE38" s="96" t="b">
        <f t="shared" si="31"/>
        <v>1</v>
      </c>
      <c r="CF38" t="b">
        <f t="shared" si="32"/>
        <v>1</v>
      </c>
      <c r="CG38" t="b">
        <f t="shared" si="33"/>
        <v>1</v>
      </c>
      <c r="CH38" s="84" t="b">
        <f t="shared" si="34"/>
        <v>0</v>
      </c>
      <c r="CI38" t="str">
        <f t="shared" si="35"/>
        <v/>
      </c>
      <c r="CJ38" t="b">
        <f t="shared" si="36"/>
        <v>0</v>
      </c>
      <c r="CK38" t="b">
        <f t="shared" si="37"/>
        <v>1</v>
      </c>
      <c r="CL38" s="84" t="b">
        <f t="shared" si="57"/>
        <v>1</v>
      </c>
      <c r="CM38">
        <f t="shared" si="38"/>
        <v>0.1</v>
      </c>
      <c r="CN38" t="b">
        <f t="shared" si="39"/>
        <v>1</v>
      </c>
      <c r="CO38" s="84">
        <f t="shared" si="40"/>
        <v>6.4102564102564097</v>
      </c>
      <c r="CP38" t="b">
        <f t="shared" si="41"/>
        <v>1</v>
      </c>
      <c r="CQ38" s="96" t="b">
        <f t="shared" si="42"/>
        <v>1</v>
      </c>
      <c r="CR38" t="b">
        <f t="shared" si="43"/>
        <v>0</v>
      </c>
      <c r="CS38" t="b">
        <f t="shared" si="44"/>
        <v>0</v>
      </c>
      <c r="CT38" t="b">
        <f t="shared" si="45"/>
        <v>0</v>
      </c>
      <c r="CU38" t="b">
        <f t="shared" si="46"/>
        <v>0</v>
      </c>
      <c r="CV38" s="84" t="b">
        <f t="shared" si="47"/>
        <v>1</v>
      </c>
      <c r="CW38" t="b">
        <f t="shared" si="48"/>
        <v>1</v>
      </c>
      <c r="CX38" t="b">
        <f t="shared" si="49"/>
        <v>1</v>
      </c>
      <c r="CY38" t="b">
        <f t="shared" si="50"/>
        <v>1</v>
      </c>
      <c r="CZ38" t="b">
        <f t="shared" si="51"/>
        <v>1</v>
      </c>
      <c r="DA38" s="84">
        <f t="shared" si="52"/>
        <v>1</v>
      </c>
      <c r="DB38" t="b">
        <f t="shared" si="53"/>
        <v>0</v>
      </c>
    </row>
    <row r="39" spans="1:106">
      <c r="A39" s="9">
        <v>507</v>
      </c>
      <c r="B39" s="3">
        <v>2</v>
      </c>
      <c r="C39" s="3" t="s">
        <v>1468</v>
      </c>
      <c r="D39" s="3" t="str">
        <f t="shared" si="0"/>
        <v>AM_1_35-2_dk_0043</v>
      </c>
      <c r="E39" s="3" t="str">
        <f t="shared" si="1"/>
        <v>0043</v>
      </c>
      <c r="F39" s="3">
        <v>119123.93799999999</v>
      </c>
      <c r="G39" s="15">
        <v>412559.625</v>
      </c>
      <c r="H39" s="35" t="str">
        <f t="shared" si="2"/>
        <v>ja</v>
      </c>
      <c r="I39" s="42">
        <v>252</v>
      </c>
      <c r="J39" s="20" t="s">
        <v>2268</v>
      </c>
      <c r="K39" s="97">
        <v>10000</v>
      </c>
      <c r="L39" s="28">
        <f t="shared" si="54"/>
        <v>1</v>
      </c>
      <c r="M39" s="28">
        <f t="shared" si="55"/>
        <v>1</v>
      </c>
      <c r="N39" s="56">
        <f t="shared" si="3"/>
        <v>10000</v>
      </c>
      <c r="O39" s="33">
        <f t="shared" si="56"/>
        <v>363.73043759903663</v>
      </c>
      <c r="P39" s="128" t="s">
        <v>12</v>
      </c>
      <c r="Q39" s="9" t="s">
        <v>12</v>
      </c>
      <c r="R39" s="55" t="s">
        <v>12</v>
      </c>
      <c r="S39" s="55">
        <v>2.8109999999999999</v>
      </c>
      <c r="T39" s="55">
        <v>2.9990000000000001</v>
      </c>
      <c r="U39" s="55">
        <v>3.1930000000000001</v>
      </c>
      <c r="V39" s="3">
        <v>3.3740000000000001</v>
      </c>
      <c r="W39" s="3">
        <v>3.5870000000000002</v>
      </c>
      <c r="X39" s="3" t="s">
        <v>12</v>
      </c>
      <c r="Y39" s="3">
        <v>4.0250000000000004</v>
      </c>
      <c r="Z39" s="15" t="s">
        <v>12</v>
      </c>
      <c r="AA39" s="10">
        <f t="shared" si="5"/>
        <v>3.5870000000000002</v>
      </c>
      <c r="AB39" s="9">
        <f t="shared" si="6"/>
        <v>0.39400000000000013</v>
      </c>
      <c r="AC39" s="10">
        <f t="shared" si="7"/>
        <v>0.43800000000000017</v>
      </c>
      <c r="AD39" s="9" t="s">
        <v>12</v>
      </c>
      <c r="AE39" s="55" t="s">
        <v>12</v>
      </c>
      <c r="AF39" s="55">
        <v>0.1</v>
      </c>
      <c r="AG39" s="55">
        <v>0.1</v>
      </c>
      <c r="AH39" s="55">
        <v>0.1</v>
      </c>
      <c r="AI39" s="3">
        <v>0.1</v>
      </c>
      <c r="AJ39" s="3">
        <v>0.1</v>
      </c>
      <c r="AK39" s="3" t="s">
        <v>12</v>
      </c>
      <c r="AL39" s="3">
        <v>0.1</v>
      </c>
      <c r="AM39" s="15" t="s">
        <v>12</v>
      </c>
      <c r="AN39" s="10">
        <f t="shared" si="8"/>
        <v>0.1</v>
      </c>
      <c r="AO39" s="9">
        <f t="shared" si="9"/>
        <v>0</v>
      </c>
      <c r="AP39" s="10">
        <f t="shared" si="10"/>
        <v>0</v>
      </c>
      <c r="AQ39" s="9" t="s">
        <v>12</v>
      </c>
      <c r="AR39" s="55" t="s">
        <v>12</v>
      </c>
      <c r="AS39" s="55">
        <v>0.1</v>
      </c>
      <c r="AT39" s="55">
        <v>0.1</v>
      </c>
      <c r="AU39" s="55">
        <v>0.1</v>
      </c>
      <c r="AV39" s="3">
        <v>0.1</v>
      </c>
      <c r="AW39" s="3">
        <v>0.1</v>
      </c>
      <c r="AX39" s="3" t="s">
        <v>12</v>
      </c>
      <c r="AY39" s="3">
        <v>0.1</v>
      </c>
      <c r="AZ39" s="15" t="s">
        <v>12</v>
      </c>
      <c r="BA39" s="10">
        <f t="shared" si="11"/>
        <v>0.1</v>
      </c>
      <c r="BB39" s="9">
        <f t="shared" si="12"/>
        <v>0</v>
      </c>
      <c r="BC39" s="10">
        <f t="shared" si="13"/>
        <v>0</v>
      </c>
      <c r="BD39" s="9">
        <v>3.1930000000000001</v>
      </c>
      <c r="BE39" s="3">
        <v>3.5870000000000002</v>
      </c>
      <c r="BF39" s="15">
        <v>4.0250000000000004</v>
      </c>
      <c r="BG39" s="15">
        <f t="shared" si="14"/>
        <v>3.5870000000000002</v>
      </c>
      <c r="BH39" s="9">
        <f t="shared" si="15"/>
        <v>0.39400000000000013</v>
      </c>
      <c r="BI39" s="10">
        <f t="shared" si="16"/>
        <v>0.43800000000000017</v>
      </c>
      <c r="BJ39" s="9">
        <v>3.1930000000000001</v>
      </c>
      <c r="BK39" s="3">
        <v>3.5870000000000002</v>
      </c>
      <c r="BL39" s="15">
        <v>4.0250000000000004</v>
      </c>
      <c r="BM39" s="15">
        <f t="shared" si="17"/>
        <v>3.5870000000000002</v>
      </c>
      <c r="BN39" s="9">
        <f t="shared" si="18"/>
        <v>0.39400000000000013</v>
      </c>
      <c r="BO39" s="10">
        <f t="shared" si="19"/>
        <v>0.43800000000000017</v>
      </c>
      <c r="BP39">
        <f t="shared" si="20"/>
        <v>0</v>
      </c>
      <c r="BQ39" s="93">
        <f t="shared" si="21"/>
        <v>1</v>
      </c>
      <c r="BR39" s="93">
        <f t="shared" si="22"/>
        <v>1</v>
      </c>
      <c r="BS39" s="93" t="str">
        <f>VLOOKUP(C39,'Koppeling locatie - aslocatie'!$A$2:$C$8139,2,FALSE)</f>
        <v>AM_EX_L_35_14</v>
      </c>
      <c r="BT39" s="93">
        <f>VLOOKUP($BS39,aslocaties_v01!$C$3:$AA$500,MATCH($K$3/10,aslocaties_v01!$C$2:$X$2),FALSE)</f>
        <v>3.1920000000000002</v>
      </c>
      <c r="BU39" s="93">
        <f>VLOOKUP(BS39,aslocaties_v01!$C$3:$AA$500,MATCH($K$3,aslocaties_v01!$C$2:$X$2),FALSE)</f>
        <v>3.5819999999999999</v>
      </c>
      <c r="BV39" s="93">
        <f>VLOOKUP(BS39,aslocaties_v01!$C$3:$AA$500,MATCH($K$3*10,aslocaties_v01!$C$2:$Y$2),FALSE)</f>
        <v>4.0090000000000003</v>
      </c>
      <c r="BW39" s="93">
        <f t="shared" si="23"/>
        <v>0.38999999999999968</v>
      </c>
      <c r="BX39" s="93">
        <f t="shared" si="24"/>
        <v>0.42700000000000049</v>
      </c>
      <c r="BY39" s="94">
        <f t="shared" si="25"/>
        <v>1.0152284263960532E-2</v>
      </c>
      <c r="BZ39" s="94">
        <f t="shared" si="26"/>
        <v>2.5114155251140802E-2</v>
      </c>
      <c r="CA39" s="94">
        <f t="shared" si="27"/>
        <v>9.9999999999988987E-4</v>
      </c>
      <c r="CB39">
        <f t="shared" si="28"/>
        <v>5.0000000000003375E-3</v>
      </c>
      <c r="CC39" s="58">
        <f t="shared" si="29"/>
        <v>1.6000000000000014E-2</v>
      </c>
      <c r="CD39" s="95" t="b">
        <f t="shared" si="30"/>
        <v>0</v>
      </c>
      <c r="CE39" s="96" t="b">
        <f t="shared" si="31"/>
        <v>1</v>
      </c>
      <c r="CF39" t="b">
        <f t="shared" si="32"/>
        <v>1</v>
      </c>
      <c r="CG39" t="b">
        <f t="shared" si="33"/>
        <v>1</v>
      </c>
      <c r="CH39" s="84" t="b">
        <f t="shared" si="34"/>
        <v>0</v>
      </c>
      <c r="CI39" t="str">
        <f t="shared" si="35"/>
        <v/>
      </c>
      <c r="CJ39" t="b">
        <f t="shared" si="36"/>
        <v>0</v>
      </c>
      <c r="CK39" t="b">
        <f t="shared" si="37"/>
        <v>1</v>
      </c>
      <c r="CL39" s="84" t="b">
        <f t="shared" si="57"/>
        <v>1</v>
      </c>
      <c r="CM39">
        <f t="shared" si="38"/>
        <v>0.1</v>
      </c>
      <c r="CN39" t="b">
        <f t="shared" si="39"/>
        <v>1</v>
      </c>
      <c r="CO39" s="84">
        <f t="shared" si="40"/>
        <v>6.4102564102564097</v>
      </c>
      <c r="CP39" t="b">
        <f t="shared" si="41"/>
        <v>1</v>
      </c>
      <c r="CQ39" s="96" t="b">
        <f t="shared" si="42"/>
        <v>1</v>
      </c>
      <c r="CR39" t="b">
        <f t="shared" si="43"/>
        <v>1</v>
      </c>
      <c r="CS39" t="b">
        <f t="shared" si="44"/>
        <v>1</v>
      </c>
      <c r="CT39" t="b">
        <f t="shared" si="45"/>
        <v>1</v>
      </c>
      <c r="CU39" t="b">
        <f t="shared" si="46"/>
        <v>1</v>
      </c>
      <c r="CV39" s="84" t="str">
        <f>IF(P39="-","-",ABS(#REF!-AA39)&lt;P39*$CR$1)</f>
        <v>-</v>
      </c>
      <c r="CW39" t="str">
        <f>IF(P39="-","-",ABS(#REF!-BG39)&lt;P39*$CS$1)</f>
        <v>-</v>
      </c>
      <c r="CX39" t="str">
        <f>IF(P39="-","-",ABS(#REF!-BM39)&lt;P39*$CT$1)</f>
        <v>-</v>
      </c>
      <c r="CY39" t="str">
        <f>IF(P39="-","-",ABS(#REF!-AN39)&lt;P39*$CU$1)</f>
        <v>-</v>
      </c>
      <c r="CZ39" t="str">
        <f>IF(P39="-","-",ABS(BA39-#REF!)&lt;P39*$CV$1)</f>
        <v>-</v>
      </c>
      <c r="DA39" s="84">
        <f t="shared" si="52"/>
        <v>0</v>
      </c>
      <c r="DB39" t="b">
        <f t="shared" si="53"/>
        <v>0</v>
      </c>
    </row>
  </sheetData>
  <mergeCells count="2">
    <mergeCell ref="A1:G1"/>
    <mergeCell ref="DB1:DB2"/>
  </mergeCells>
  <conditionalFormatting sqref="O3:P39">
    <cfRule type="cellIs" dxfId="49" priority="6" stopIfTrue="1" operator="equal">
      <formula>"-"</formula>
    </cfRule>
    <cfRule type="cellIs" dxfId="48" priority="7" stopIfTrue="1" operator="greaterThan">
      <formula>300</formula>
    </cfRule>
    <cfRule type="cellIs" dxfId="47" priority="8" stopIfTrue="1" operator="greaterThanOrEqual">
      <formula>125</formula>
    </cfRule>
  </conditionalFormatting>
  <conditionalFormatting sqref="H3:I39">
    <cfRule type="cellIs" dxfId="46" priority="4" operator="equal">
      <formula>"nee"</formula>
    </cfRule>
    <cfRule type="cellIs" dxfId="45" priority="5" operator="equal">
      <formula>"ja"</formula>
    </cfRule>
  </conditionalFormatting>
  <conditionalFormatting sqref="BQ3:BS39">
    <cfRule type="iconSet" priority="7354">
      <iconSet iconSet="3Symbols2">
        <cfvo type="percent" val="0"/>
        <cfvo type="num" val="0.95"/>
        <cfvo type="num" val="1"/>
      </iconSet>
    </cfRule>
  </conditionalFormatting>
  <conditionalFormatting sqref="BY3:BZ39">
    <cfRule type="iconSet" priority="7355">
      <iconSet iconSet="3Symbols2" reverse="1">
        <cfvo type="percent" val="0"/>
        <cfvo type="num" val="7.4999999999999997E-2" gte="0"/>
        <cfvo type="num" val="0.1" gte="0"/>
      </iconSet>
    </cfRule>
  </conditionalFormatting>
  <conditionalFormatting sqref="CA3:CD39">
    <cfRule type="iconSet" priority="7356">
      <iconSet iconSet="3Symbols2" reverse="1">
        <cfvo type="percent" val="0"/>
        <cfvo type="num" val="0.1"/>
        <cfvo type="num" val="0.15"/>
      </iconSet>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17"/>
  <dimension ref="A1:DB189"/>
  <sheetViews>
    <sheetView topLeftCell="BZ1" zoomScaleNormal="100" workbookViewId="0">
      <selection activeCell="CU1" sqref="CU1:CV1"/>
    </sheetView>
  </sheetViews>
  <sheetFormatPr defaultRowHeight="12.75"/>
  <cols>
    <col min="3" max="3" width="18" bestFit="1" customWidth="1"/>
    <col min="4" max="4" width="18" customWidth="1"/>
    <col min="5" max="5" width="12.140625"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1307</v>
      </c>
      <c r="B3" s="7">
        <v>2</v>
      </c>
      <c r="C3" s="7" t="s">
        <v>1469</v>
      </c>
      <c r="D3" s="7" t="str">
        <f t="shared" ref="D3:D66" si="0">IF(ISERROR(FIND("_",C3)),C3,LEFT(C3,LEN(C3)-LEN(RIGHT(C3,LEN(C3)-FIND("~",SUBSTITUTE(C3,"_","~",LEN(C3)-LEN(SUBSTITUTE(C3,"_",""))))))) &amp; TEXT(INT(RIGHT(C3,LEN(C3)-FIND("~",SUBSTITUTE(C3,"_","~",LEN(C3)-LEN(SUBSTITUTE(C3,"_","")))))), "0000") )</f>
        <v>MA_1_36-4_dk_1064</v>
      </c>
      <c r="E3" s="7" t="str">
        <f t="shared" ref="E3:E66" si="1">TEXT(INT(RIGHT(C3,LEN(C3)-FIND("~",SUBSTITUTE(C3,"_","~",LEN(C3)-LEN(SUBSTITUTE(C3,"_","")))))), "0000")</f>
        <v>1064</v>
      </c>
      <c r="F3" s="7">
        <v>149515.625</v>
      </c>
      <c r="G3" s="14">
        <v>416561.65600000002</v>
      </c>
      <c r="H3" s="34" t="str">
        <f t="shared" ref="H3:H34" si="2">IF(COUNTIF(C:C, "="&amp;C3)=1,"ja", "nee")</f>
        <v>ja</v>
      </c>
      <c r="I3" s="41">
        <v>22</v>
      </c>
      <c r="J3" s="72" t="s">
        <v>371</v>
      </c>
      <c r="K3" s="74">
        <v>10000</v>
      </c>
      <c r="L3" s="45">
        <v>1</v>
      </c>
      <c r="M3" s="49">
        <v>1</v>
      </c>
      <c r="N3" s="46">
        <f t="shared" ref="N3:N66" si="3">INT(K3/L3*M3)</f>
        <v>10000</v>
      </c>
      <c r="O3" s="32" t="s">
        <v>12</v>
      </c>
      <c r="P3" s="37">
        <f t="shared" ref="P3:P34" si="4">SQRT((F3-F4)^2+(G3-G4)^2)</f>
        <v>101.83182420046782</v>
      </c>
      <c r="Q3" s="6" t="s">
        <v>12</v>
      </c>
      <c r="R3" s="54" t="s">
        <v>12</v>
      </c>
      <c r="S3" s="54">
        <v>5.915</v>
      </c>
      <c r="T3" s="54">
        <v>6.2949999999999999</v>
      </c>
      <c r="U3" s="54">
        <v>6.633</v>
      </c>
      <c r="V3" s="7">
        <v>6.91</v>
      </c>
      <c r="W3" s="7">
        <v>7.2290000000000001</v>
      </c>
      <c r="X3" s="7" t="s">
        <v>12</v>
      </c>
      <c r="Y3" s="7">
        <v>7.8540000000000001</v>
      </c>
      <c r="Z3" s="14" t="s">
        <v>12</v>
      </c>
      <c r="AA3" s="8">
        <f t="shared" ref="AA3:AA34" si="5">LOOKUP($K3,$Q$2:$Z$2,Q3:Z3)</f>
        <v>7.2290000000000001</v>
      </c>
      <c r="AB3" s="6">
        <f t="shared" ref="AB3:AB34" si="6">LOOKUP($K3,$Q$2:$Z$2,Q3:Z3)-LOOKUP(0.1*$K3,$Q$2:$Z$2,Q3:Z3)</f>
        <v>0.59600000000000009</v>
      </c>
      <c r="AC3" s="8">
        <f t="shared" ref="AC3:AC34" si="7">LOOKUP(10*$K3,$Q$2:$Z$2,Q3:Z3)-LOOKUP($K3,$Q$2:$Z$2,Q3:Z3)</f>
        <v>0.625</v>
      </c>
      <c r="AD3" s="6" t="s">
        <v>12</v>
      </c>
      <c r="AE3" s="54" t="s">
        <v>12</v>
      </c>
      <c r="AF3" s="54">
        <v>0.67200000000000004</v>
      </c>
      <c r="AG3" s="54">
        <v>0.88100000000000001</v>
      </c>
      <c r="AH3" s="54">
        <v>1.5129999999999999</v>
      </c>
      <c r="AI3" s="7">
        <v>1.615</v>
      </c>
      <c r="AJ3" s="7">
        <v>1.633</v>
      </c>
      <c r="AK3" s="7" t="s">
        <v>12</v>
      </c>
      <c r="AL3" s="7">
        <v>1.667</v>
      </c>
      <c r="AM3" s="14" t="s">
        <v>12</v>
      </c>
      <c r="AN3" s="8">
        <f t="shared" ref="AN3:AN66" si="8">LOOKUP($K3,$Q$2:$Z$2,AD3:AM3)</f>
        <v>1.633</v>
      </c>
      <c r="AO3" s="6">
        <f t="shared" ref="AO3:AO66" si="9">LOOKUP($K3,$Q$2:$Z$2,AD3:AM3)-LOOKUP(0.1*$K3,$Q$2:$Z$2,AD3:AM3)</f>
        <v>0.12000000000000011</v>
      </c>
      <c r="AP3" s="8">
        <f t="shared" ref="AP3:AP66" si="10">LOOKUP(10*$K3,$Q$2:$Z$2,AD3:AM3)-LOOKUP($K3,$Q$2:$Z$2,AD3:AM3)</f>
        <v>3.400000000000003E-2</v>
      </c>
      <c r="AQ3" s="6" t="s">
        <v>12</v>
      </c>
      <c r="AR3" s="54" t="s">
        <v>12</v>
      </c>
      <c r="AS3" s="54">
        <v>2.7090000000000001</v>
      </c>
      <c r="AT3" s="54">
        <v>3.157</v>
      </c>
      <c r="AU3" s="54">
        <v>5.71</v>
      </c>
      <c r="AV3" s="7">
        <v>6.2119999999999997</v>
      </c>
      <c r="AW3" s="7">
        <v>6.2270000000000003</v>
      </c>
      <c r="AX3" s="7" t="s">
        <v>12</v>
      </c>
      <c r="AY3" s="7">
        <v>6.258</v>
      </c>
      <c r="AZ3" s="14" t="s">
        <v>12</v>
      </c>
      <c r="BA3" s="8">
        <f t="shared" ref="BA3:BA66" si="11">LOOKUP($K3,$Q$2:$Z$2,AQ3:AZ3)</f>
        <v>6.2270000000000003</v>
      </c>
      <c r="BB3" s="6">
        <f t="shared" ref="BB3:BB66" si="12">LOOKUP($K3,$Q$2:$Z$2,AQ3:AZ3)-LOOKUP(0.1*$K3,$Q$2:$Z$2,AQ3:AZ3)</f>
        <v>0.51700000000000035</v>
      </c>
      <c r="BC3" s="8">
        <f t="shared" ref="BC3:BC66" si="13">LOOKUP(10*$K3,$Q$2:$Z$2,AQ3:AZ3)-LOOKUP($K3,$Q$2:$Z$2,AQ3:AZ3)</f>
        <v>3.0999999999999694E-2</v>
      </c>
      <c r="BD3" s="6">
        <v>7.5940000000000003</v>
      </c>
      <c r="BE3" s="7">
        <v>8.1549999999999994</v>
      </c>
      <c r="BF3" s="14">
        <v>8.4870000000000001</v>
      </c>
      <c r="BG3" s="8">
        <f t="shared" ref="BG3:BG66" si="14">LOOKUP($N3,$BD$2:$BF$2,BD3:BF3)</f>
        <v>8.1549999999999994</v>
      </c>
      <c r="BH3" s="6">
        <f t="shared" ref="BH3:BH66" si="15">BE3-BD3</f>
        <v>0.56099999999999905</v>
      </c>
      <c r="BI3" s="8">
        <f t="shared" ref="BI3:BI66" si="16">BF3-BE3</f>
        <v>0.33200000000000074</v>
      </c>
      <c r="BJ3" s="6">
        <v>7.0510000000000002</v>
      </c>
      <c r="BK3" s="7">
        <v>7.524</v>
      </c>
      <c r="BL3" s="14">
        <v>8.2940000000000005</v>
      </c>
      <c r="BM3" s="8">
        <f t="shared" ref="BM3:BM66" si="17">LOOKUP($N3,$BD$2:$BF$2,BJ3:BL3)</f>
        <v>7.524</v>
      </c>
      <c r="BN3" s="6">
        <f t="shared" ref="BN3:BN66" si="18">BK3-BJ3</f>
        <v>0.47299999999999986</v>
      </c>
      <c r="BO3" s="8">
        <f t="shared" ref="BO3:BO66" si="19">BL3-BK3</f>
        <v>0.77000000000000046</v>
      </c>
      <c r="BP3">
        <f>IF(AND(ISERROR(FIND("Fout",Q3)), ISERROR(FIND("Fout",AD3)), ISERROR(FIND("Fout",AQ3)), ISERROR(FIND( "Fout",BD3)), ISERROR(FIND( "Fout",BJ3))),0,1)</f>
        <v>0</v>
      </c>
      <c r="BQ3" s="93">
        <f>IF(AB3=0, -1, BH3/AB3)</f>
        <v>0.94127516778523312</v>
      </c>
      <c r="BR3" s="93">
        <f>IF(AB3=0,-1,BN3/AB3)</f>
        <v>0.79362416107382516</v>
      </c>
      <c r="BS3" s="93" t="str">
        <f>VLOOKUP(C3,'Koppeling locatie - aslocatie'!$A$2:$C$8139,2,FALSE)</f>
        <v>maas217</v>
      </c>
      <c r="BT3" s="93">
        <f>VLOOKUP($BS3,aslocaties_v01!$C$3:$AA$500,MATCH($K$3/10,aslocaties_v01!$C$2:$X$2),FALSE)</f>
        <v>6.64</v>
      </c>
      <c r="BU3" s="93">
        <f>VLOOKUP(BS3,aslocaties_v01!$C$3:$AA$500,MATCH($K$3,aslocaties_v01!$C$2:$X$2),FALSE)</f>
        <v>7.2370000000000001</v>
      </c>
      <c r="BV3" s="93">
        <f>VLOOKUP(BS3,aslocaties_v01!$C$3:$AA$500,MATCH($K$3*10,aslocaties_v01!$C$2:$Y$2),FALSE)</f>
        <v>7.8630000000000004</v>
      </c>
      <c r="BW3" s="93">
        <f>BU3-BT3</f>
        <v>0.59700000000000042</v>
      </c>
      <c r="BX3" s="93">
        <f>BV3-BU3</f>
        <v>0.62600000000000033</v>
      </c>
      <c r="BY3" s="94">
        <f>IFERROR(ABS(1-BW3/AB3), 999)</f>
        <v>1.677852348993758E-3</v>
      </c>
      <c r="BZ3" s="94">
        <f>IFERROR(ABS(1-BX3/AC3), 999)</f>
        <v>1.6000000000004899E-3</v>
      </c>
      <c r="CA3" s="94">
        <f>ABS(LOOKUP(0.1*$K3,$Q$2:$Z$2,Q3:Z3)-BT3)</f>
        <v>6.9999999999996732E-3</v>
      </c>
      <c r="CB3">
        <f>ABS(LOOKUP($K3,$Q$2:$Z$2,Q3:Z3)-BU3)</f>
        <v>8.0000000000000071E-3</v>
      </c>
      <c r="CC3" s="58">
        <f>ABS(LOOKUP(10*$K3,$Q$2:$Z$2,Q3:Z3)-BV3)</f>
        <v>9.0000000000003411E-3</v>
      </c>
      <c r="CD3" s="95" t="b">
        <f>OR(BY3&gt;0.1,BZ3&gt;0.1, CA3&gt;=0.15, CB3&gt;=0.15, CC3&gt;=0.15)</f>
        <v>0</v>
      </c>
      <c r="CE3" s="96" t="b">
        <f t="shared" ref="CE3:CE34" si="20">AA3&lt;AVERAGE(AA:AA)+2*STDEV(AA:AA)</f>
        <v>1</v>
      </c>
      <c r="CF3" t="b">
        <f t="shared" ref="CF3:CF34" si="21">BG3&lt;AVERAGE(BG:BG)+2*STDEV(BG:BG)</f>
        <v>1</v>
      </c>
      <c r="CG3" t="b">
        <f t="shared" ref="CG3:CG34" si="22">BM3&lt;AVERAGE(BM:BM)+2*STDEV(BM:BM)</f>
        <v>1</v>
      </c>
      <c r="CH3" s="84" t="b">
        <f>AN3&gt;0.25</f>
        <v>1</v>
      </c>
      <c r="CI3">
        <f>IF(CH3,AN3,"")</f>
        <v>1.633</v>
      </c>
      <c r="CJ3" t="b">
        <f t="shared" ref="CJ3:CJ34" si="23">CI3&lt;AVERAGE(CI:CI)+3*STDEV(CI:CI)</f>
        <v>1</v>
      </c>
      <c r="CK3" t="b">
        <f>AN3&lt;1.25</f>
        <v>0</v>
      </c>
      <c r="CL3" s="84" t="b">
        <f>BA3&gt;AVERAGE(BA:BA)-2*STDEV(BA:BA)</f>
        <v>1</v>
      </c>
      <c r="CM3">
        <f>IF(CL3,BA3,"")</f>
        <v>6.2270000000000003</v>
      </c>
      <c r="CN3" t="b">
        <f t="shared" ref="CN3:CN34" si="24">CM3&lt;AVERAGE(CM:CM)+3*STDEV(CM:CM)</f>
        <v>0</v>
      </c>
      <c r="CO3" s="84">
        <f>IF(BA3=0, -1, AN3/(1.56*BA3^2))</f>
        <v>2.6996275712830937E-2</v>
      </c>
      <c r="CP3" t="b">
        <f>OR(CO3&gt;0.035, CO3&lt;0.065)</f>
        <v>1</v>
      </c>
      <c r="CQ3" s="96" t="str">
        <f>IF(O3="-", "-", ABS(AA3-AA2)&lt;O3*$CR$1)</f>
        <v>-</v>
      </c>
      <c r="CR3" t="str">
        <f>IF(O3="-","-",ABS(BG3-BG2)&lt;O3*$CS$1)</f>
        <v>-</v>
      </c>
      <c r="CS3" t="str">
        <f>IF(O3="-","-",ABS(BM3-BM2)&lt;O3*$CT$1)</f>
        <v>-</v>
      </c>
      <c r="CT3" t="str">
        <f>IF(O3="-","-",ABS(AN3-AN2)&lt;O3*$CU$1)</f>
        <v>-</v>
      </c>
      <c r="CU3" t="str">
        <f>IF(O3="-","-",ABS(BA2-BA3)&lt;O3*$CV$1)</f>
        <v>-</v>
      </c>
      <c r="CV3" s="84" t="b">
        <f>IF(P3="-","-",ABS(AA4-AA3)&lt;P3*$CR$1)</f>
        <v>1</v>
      </c>
      <c r="CW3" t="b">
        <f>IF(P3="-","-",ABS(BG4-BG3)&lt;P3*$CS$1)</f>
        <v>0</v>
      </c>
      <c r="CX3" t="b">
        <f>IF(P3="-","-",ABS(BM4-BM3)&lt;P3*$CT$1)</f>
        <v>0</v>
      </c>
      <c r="CY3" t="b">
        <f>IF(P3="-","-",ABS(AN4-AN3)&lt;P3*$CU$1)</f>
        <v>1</v>
      </c>
      <c r="CZ3" t="b">
        <f>IF(P3="-","-",ABS(BA3-BA4)&lt;P3*$CV$1)</f>
        <v>1</v>
      </c>
      <c r="DA3" s="84">
        <f>IFERROR(IF(AND(CQ3:CU3),0,1), 0)+IFERROR(IF(AND(CV3:CZ3),0,1),0)</f>
        <v>1</v>
      </c>
      <c r="DB3" t="b">
        <f>AND(DA3&gt;0,CD3)</f>
        <v>0</v>
      </c>
    </row>
    <row r="4" spans="1:106">
      <c r="A4" s="9">
        <v>1308</v>
      </c>
      <c r="B4" s="3">
        <v>2</v>
      </c>
      <c r="C4" s="3" t="s">
        <v>1470</v>
      </c>
      <c r="D4" s="3" t="str">
        <f t="shared" si="0"/>
        <v>MA_1_36-4_dk_1065</v>
      </c>
      <c r="E4" s="3" t="str">
        <f t="shared" si="1"/>
        <v>1065</v>
      </c>
      <c r="F4" s="3">
        <v>149422.70300000001</v>
      </c>
      <c r="G4" s="15">
        <v>416603.31199999998</v>
      </c>
      <c r="H4" s="35" t="str">
        <f t="shared" si="2"/>
        <v>ja</v>
      </c>
      <c r="I4" s="42">
        <v>23</v>
      </c>
      <c r="J4" s="20" t="s">
        <v>371</v>
      </c>
      <c r="K4" s="21">
        <v>10000</v>
      </c>
      <c r="L4" s="28">
        <f t="shared" ref="L4:L189" si="25">L3</f>
        <v>1</v>
      </c>
      <c r="M4" s="28">
        <f t="shared" ref="M4:M67" si="26">M3</f>
        <v>1</v>
      </c>
      <c r="N4" s="56">
        <f t="shared" si="3"/>
        <v>10000</v>
      </c>
      <c r="O4" s="33">
        <f t="shared" ref="O4:O35" si="27">SQRT((F3-F4)^2+(G3-G4)^2)</f>
        <v>101.83182420046782</v>
      </c>
      <c r="P4" s="37">
        <f t="shared" si="4"/>
        <v>86.247361727768904</v>
      </c>
      <c r="Q4" s="9" t="s">
        <v>12</v>
      </c>
      <c r="R4" s="55" t="s">
        <v>12</v>
      </c>
      <c r="S4" s="55">
        <v>5.8879999999999999</v>
      </c>
      <c r="T4" s="55">
        <v>6.266</v>
      </c>
      <c r="U4" s="55">
        <v>6.6070000000000002</v>
      </c>
      <c r="V4" s="3">
        <v>6.8819999999999997</v>
      </c>
      <c r="W4" s="3">
        <v>7.194</v>
      </c>
      <c r="X4" s="3" t="s">
        <v>12</v>
      </c>
      <c r="Y4" s="3">
        <v>7.819</v>
      </c>
      <c r="Z4" s="15" t="s">
        <v>12</v>
      </c>
      <c r="AA4" s="10">
        <f t="shared" si="5"/>
        <v>7.194</v>
      </c>
      <c r="AB4" s="9">
        <f t="shared" si="6"/>
        <v>0.58699999999999974</v>
      </c>
      <c r="AC4" s="10">
        <f t="shared" si="7"/>
        <v>0.625</v>
      </c>
      <c r="AD4" s="9" t="s">
        <v>12</v>
      </c>
      <c r="AE4" s="55" t="s">
        <v>12</v>
      </c>
      <c r="AF4" s="55">
        <v>0.67600000000000005</v>
      </c>
      <c r="AG4" s="55">
        <v>0.90900000000000003</v>
      </c>
      <c r="AH4" s="55">
        <v>1.6080000000000001</v>
      </c>
      <c r="AI4" s="3">
        <v>1.8029999999999999</v>
      </c>
      <c r="AJ4" s="3">
        <v>1.8069999999999999</v>
      </c>
      <c r="AK4" s="3" t="s">
        <v>12</v>
      </c>
      <c r="AL4" s="3">
        <v>1.8149999999999999</v>
      </c>
      <c r="AM4" s="15" t="s">
        <v>12</v>
      </c>
      <c r="AN4" s="10">
        <f t="shared" si="8"/>
        <v>1.8069999999999999</v>
      </c>
      <c r="AO4" s="9">
        <f t="shared" si="9"/>
        <v>0.19899999999999984</v>
      </c>
      <c r="AP4" s="10">
        <f t="shared" si="10"/>
        <v>8.0000000000000071E-3</v>
      </c>
      <c r="AQ4" s="9" t="s">
        <v>12</v>
      </c>
      <c r="AR4" s="55" t="s">
        <v>12</v>
      </c>
      <c r="AS4" s="55">
        <v>2.7069999999999999</v>
      </c>
      <c r="AT4" s="55">
        <v>3.1469999999999998</v>
      </c>
      <c r="AU4" s="55">
        <v>5.71</v>
      </c>
      <c r="AV4" s="3">
        <v>6.3090000000000002</v>
      </c>
      <c r="AW4" s="3">
        <v>6.3220000000000001</v>
      </c>
      <c r="AX4" s="3" t="s">
        <v>12</v>
      </c>
      <c r="AY4" s="3">
        <v>6.3470000000000004</v>
      </c>
      <c r="AZ4" s="15" t="s">
        <v>12</v>
      </c>
      <c r="BA4" s="10">
        <f t="shared" si="11"/>
        <v>6.3220000000000001</v>
      </c>
      <c r="BB4" s="9">
        <f t="shared" si="12"/>
        <v>0.6120000000000001</v>
      </c>
      <c r="BC4" s="10">
        <f t="shared" si="13"/>
        <v>2.5000000000000355E-2</v>
      </c>
      <c r="BD4" s="9">
        <v>8.41</v>
      </c>
      <c r="BE4" s="3">
        <v>9.048</v>
      </c>
      <c r="BF4" s="15">
        <v>9.2289999999999992</v>
      </c>
      <c r="BG4" s="15">
        <f t="shared" si="14"/>
        <v>9.048</v>
      </c>
      <c r="BH4" s="9">
        <f t="shared" si="15"/>
        <v>0.6379999999999999</v>
      </c>
      <c r="BI4" s="10">
        <f t="shared" si="16"/>
        <v>0.18099999999999916</v>
      </c>
      <c r="BJ4" s="9">
        <v>7.4580000000000002</v>
      </c>
      <c r="BK4" s="3">
        <v>7.9560000000000004</v>
      </c>
      <c r="BL4" s="15">
        <v>8.3510000000000009</v>
      </c>
      <c r="BM4" s="15">
        <f t="shared" si="17"/>
        <v>7.9560000000000004</v>
      </c>
      <c r="BN4" s="9">
        <f t="shared" si="18"/>
        <v>0.49800000000000022</v>
      </c>
      <c r="BO4" s="10">
        <f t="shared" si="19"/>
        <v>0.39500000000000046</v>
      </c>
      <c r="BP4">
        <f>IF(AND(ISERROR(FIND("Fout",Q4)), ISERROR(FIND("Fout",AD4)), ISERROR(FIND("Fout",AQ4)), ISERROR(FIND( "Fout",BD4)), ISERROR(FIND( "Fout",BJ4))),0,1)</f>
        <v>0</v>
      </c>
      <c r="BQ4" s="93">
        <f>IF(AB4=0, -1, BH4/AB4)</f>
        <v>1.0868824531516188</v>
      </c>
      <c r="BR4" s="93">
        <f>IF(AB4=0,-1,BN4/AB4)</f>
        <v>0.84838160136286278</v>
      </c>
      <c r="BS4" s="93" t="str">
        <f>VLOOKUP(C4,'Koppeling locatie - aslocatie'!$A$2:$C$8139,2,FALSE)</f>
        <v>maas217</v>
      </c>
      <c r="BT4" s="93">
        <f>VLOOKUP($BS4,aslocaties_v01!$C$3:$AA$500,MATCH($K$3/10,aslocaties_v01!$C$2:$X$2),FALSE)</f>
        <v>6.64</v>
      </c>
      <c r="BU4" s="93">
        <f>VLOOKUP(BS4,aslocaties_v01!$C$3:$AA$500,MATCH($K$3,aslocaties_v01!$C$2:$X$2),FALSE)</f>
        <v>7.2370000000000001</v>
      </c>
      <c r="BV4" s="93">
        <f>VLOOKUP(BS4,aslocaties_v01!$C$3:$AA$500,MATCH($K$3*10,aslocaties_v01!$C$2:$Y$2),FALSE)</f>
        <v>7.8630000000000004</v>
      </c>
      <c r="BW4" s="93">
        <f>BU4-BT4</f>
        <v>0.59700000000000042</v>
      </c>
      <c r="BX4" s="93">
        <f>BV4-BU4</f>
        <v>0.62600000000000033</v>
      </c>
      <c r="BY4" s="94">
        <f>IFERROR(ABS(1-BW4/AB4), 999)</f>
        <v>1.7035775127769437E-2</v>
      </c>
      <c r="BZ4" s="94">
        <f>IFERROR(ABS(1-BX4/AC4), 999)</f>
        <v>1.6000000000004899E-3</v>
      </c>
      <c r="CA4" s="94">
        <f>ABS(LOOKUP(0.1*$K4,$Q$2:$Z$2,Q4:Z4)-BT4)</f>
        <v>3.2999999999999474E-2</v>
      </c>
      <c r="CB4">
        <f>ABS(LOOKUP($K4,$Q$2:$Z$2,Q4:Z4)-BU4)</f>
        <v>4.3000000000000149E-2</v>
      </c>
      <c r="CC4" s="58">
        <f>ABS(LOOKUP(10*$K4,$Q$2:$Z$2,Q4:Z4)-BV4)</f>
        <v>4.4000000000000483E-2</v>
      </c>
      <c r="CD4" s="95" t="b">
        <f>OR(BY4&gt;0.1,BZ4&gt;0.1, CA4&gt;=0.15, CB4&gt;=0.15, CC4&gt;=0.15)</f>
        <v>0</v>
      </c>
      <c r="CE4" s="96" t="b">
        <f t="shared" si="20"/>
        <v>1</v>
      </c>
      <c r="CF4" t="b">
        <f t="shared" si="21"/>
        <v>1</v>
      </c>
      <c r="CG4" t="b">
        <f t="shared" si="22"/>
        <v>1</v>
      </c>
      <c r="CH4" s="84" t="b">
        <f>AN4&gt;0.25</f>
        <v>1</v>
      </c>
      <c r="CI4">
        <f>IF(CH4,AN4,"")</f>
        <v>1.8069999999999999</v>
      </c>
      <c r="CJ4" t="b">
        <f t="shared" si="23"/>
        <v>1</v>
      </c>
      <c r="CK4" t="b">
        <f>AN4&lt;1.25</f>
        <v>0</v>
      </c>
      <c r="CL4" s="84" t="b">
        <f t="shared" ref="CL4:CL35" si="28">BA4&lt;AVERAGE(BA:BA)+2*STDEV(BA:BA)</f>
        <v>1</v>
      </c>
      <c r="CM4">
        <f>IF(CL4,BA4,"")</f>
        <v>6.3220000000000001</v>
      </c>
      <c r="CN4" t="b">
        <f t="shared" si="24"/>
        <v>0</v>
      </c>
      <c r="CO4" s="84">
        <f>IF(BA4=0, -1, AN4/(1.56*BA4^2))</f>
        <v>2.8981747687289894E-2</v>
      </c>
      <c r="CP4" t="b">
        <f>OR(CO4&gt;0.035, CO4&lt;0.065)</f>
        <v>1</v>
      </c>
      <c r="CQ4" s="96" t="b">
        <f>IF(O4="-", "-", ABS(AA4-AA3)&lt;O4*$CR$1)</f>
        <v>1</v>
      </c>
      <c r="CR4" t="b">
        <f>IF(O4="-","-",ABS(BG4-BG3)&lt;O4*$CS$1)</f>
        <v>0</v>
      </c>
      <c r="CS4" t="b">
        <f>IF(O4="-","-",ABS(BM4-BM3)&lt;O4*$CT$1)</f>
        <v>0</v>
      </c>
      <c r="CT4" t="b">
        <f>IF(O4="-","-",ABS(AN4-AN3)&lt;O4*$CU$1)</f>
        <v>1</v>
      </c>
      <c r="CU4" t="b">
        <f>IF(O4="-","-",ABS(BA3-BA4)&lt;O4*$CV$1)</f>
        <v>1</v>
      </c>
      <c r="CV4" s="84" t="b">
        <f>IF(P4="-","-",ABS(AA5-AA4)&lt;P4*$CR$1)</f>
        <v>1</v>
      </c>
      <c r="CW4" t="b">
        <f>IF(P4="-","-",ABS(BG5-BG4)&lt;P4*$CS$1)</f>
        <v>0</v>
      </c>
      <c r="CX4" t="b">
        <f>IF(P4="-","-",ABS(BM5-BM4)&lt;P4*$CT$1)</f>
        <v>0</v>
      </c>
      <c r="CY4" t="b">
        <f>IF(P4="-","-",ABS(AN5-AN4)&lt;P4*$CU$1)</f>
        <v>0</v>
      </c>
      <c r="CZ4" t="b">
        <f>IF(P4="-","-",ABS(BA4-BA5)&lt;P4*$CV$1)</f>
        <v>0</v>
      </c>
      <c r="DA4" s="84">
        <f>IFERROR(IF(AND(CQ4:CU4),0,1), 0)+IFERROR(IF(AND(CV4:CZ4),0,1),0)</f>
        <v>2</v>
      </c>
      <c r="DB4" t="b">
        <f>AND(DA4&gt;0,CD4)</f>
        <v>0</v>
      </c>
    </row>
    <row r="5" spans="1:106">
      <c r="A5" s="9">
        <v>1309</v>
      </c>
      <c r="B5" s="3">
        <v>2</v>
      </c>
      <c r="C5" s="3" t="s">
        <v>1471</v>
      </c>
      <c r="D5" s="3" t="str">
        <f t="shared" si="0"/>
        <v>MA_1_36-4_dk_1066</v>
      </c>
      <c r="E5" s="3" t="str">
        <f t="shared" si="1"/>
        <v>1066</v>
      </c>
      <c r="F5" s="3">
        <v>149336.56200000001</v>
      </c>
      <c r="G5" s="15">
        <v>416607.59399999998</v>
      </c>
      <c r="H5" s="35" t="str">
        <f t="shared" si="2"/>
        <v>ja</v>
      </c>
      <c r="I5" s="42">
        <v>354</v>
      </c>
      <c r="J5" s="20" t="s">
        <v>371</v>
      </c>
      <c r="K5" s="21">
        <v>10000</v>
      </c>
      <c r="L5" s="28">
        <f t="shared" si="25"/>
        <v>1</v>
      </c>
      <c r="M5" s="28">
        <f t="shared" si="26"/>
        <v>1</v>
      </c>
      <c r="N5" s="56">
        <f t="shared" si="3"/>
        <v>10000</v>
      </c>
      <c r="O5" s="33">
        <f t="shared" si="27"/>
        <v>86.247361727768904</v>
      </c>
      <c r="P5" s="37">
        <f t="shared" si="4"/>
        <v>12227.918995925755</v>
      </c>
      <c r="Q5" s="9" t="s">
        <v>12</v>
      </c>
      <c r="R5" s="55" t="s">
        <v>12</v>
      </c>
      <c r="S5" s="55">
        <v>5.8620000000000001</v>
      </c>
      <c r="T5" s="55">
        <v>6.24</v>
      </c>
      <c r="U5" s="55">
        <v>6.5830000000000002</v>
      </c>
      <c r="V5" s="3">
        <v>6.859</v>
      </c>
      <c r="W5" s="3">
        <v>7.1719999999999997</v>
      </c>
      <c r="X5" s="3" t="s">
        <v>12</v>
      </c>
      <c r="Y5" s="3">
        <v>7.7919999999999998</v>
      </c>
      <c r="Z5" s="15" t="s">
        <v>12</v>
      </c>
      <c r="AA5" s="10">
        <f t="shared" si="5"/>
        <v>7.1719999999999997</v>
      </c>
      <c r="AB5" s="9">
        <f t="shared" si="6"/>
        <v>0.58899999999999952</v>
      </c>
      <c r="AC5" s="10">
        <f t="shared" si="7"/>
        <v>0.62000000000000011</v>
      </c>
      <c r="AD5" s="9" t="s">
        <v>12</v>
      </c>
      <c r="AE5" s="55" t="s">
        <v>12</v>
      </c>
      <c r="AF5" s="55">
        <v>0.86399999999999999</v>
      </c>
      <c r="AG5" s="55">
        <v>0.93600000000000005</v>
      </c>
      <c r="AH5" s="55">
        <v>1.014</v>
      </c>
      <c r="AI5" s="3">
        <v>1.085</v>
      </c>
      <c r="AJ5" s="3">
        <v>1.179</v>
      </c>
      <c r="AK5" s="3" t="s">
        <v>12</v>
      </c>
      <c r="AL5" s="3">
        <v>1.345</v>
      </c>
      <c r="AM5" s="15" t="s">
        <v>12</v>
      </c>
      <c r="AN5" s="10">
        <f t="shared" si="8"/>
        <v>1.179</v>
      </c>
      <c r="AO5" s="9">
        <f t="shared" si="9"/>
        <v>0.16500000000000004</v>
      </c>
      <c r="AP5" s="10">
        <f t="shared" si="10"/>
        <v>0.16599999999999993</v>
      </c>
      <c r="AQ5" s="9" t="s">
        <v>12</v>
      </c>
      <c r="AR5" s="55" t="s">
        <v>12</v>
      </c>
      <c r="AS5" s="55">
        <v>3.2749999999999999</v>
      </c>
      <c r="AT5" s="55">
        <v>3.3450000000000002</v>
      </c>
      <c r="AU5" s="55">
        <v>3.4140000000000001</v>
      </c>
      <c r="AV5" s="3">
        <v>3.4729999999999999</v>
      </c>
      <c r="AW5" s="3">
        <v>3.57</v>
      </c>
      <c r="AX5" s="3" t="s">
        <v>12</v>
      </c>
      <c r="AY5" s="3">
        <v>3.7719999999999998</v>
      </c>
      <c r="AZ5" s="15" t="s">
        <v>12</v>
      </c>
      <c r="BA5" s="10">
        <f t="shared" si="11"/>
        <v>3.57</v>
      </c>
      <c r="BB5" s="9">
        <f t="shared" si="12"/>
        <v>0.15599999999999969</v>
      </c>
      <c r="BC5" s="10">
        <f t="shared" si="13"/>
        <v>0.20199999999999996</v>
      </c>
      <c r="BD5" s="9">
        <v>6.9779999999999998</v>
      </c>
      <c r="BE5" s="3">
        <v>7.6349999999999998</v>
      </c>
      <c r="BF5" s="15">
        <v>8.3759999999999994</v>
      </c>
      <c r="BG5" s="15">
        <f t="shared" si="14"/>
        <v>7.6349999999999998</v>
      </c>
      <c r="BH5" s="9">
        <f t="shared" si="15"/>
        <v>0.65700000000000003</v>
      </c>
      <c r="BI5" s="10">
        <f t="shared" si="16"/>
        <v>0.74099999999999966</v>
      </c>
      <c r="BJ5" s="9">
        <v>6.9429999999999996</v>
      </c>
      <c r="BK5" s="3">
        <v>7.6020000000000003</v>
      </c>
      <c r="BL5" s="15">
        <v>8.3699999999999992</v>
      </c>
      <c r="BM5" s="15">
        <f t="shared" si="17"/>
        <v>7.6020000000000003</v>
      </c>
      <c r="BN5" s="9">
        <f t="shared" si="18"/>
        <v>0.6590000000000007</v>
      </c>
      <c r="BO5" s="10">
        <f t="shared" si="19"/>
        <v>0.76799999999999891</v>
      </c>
      <c r="BP5">
        <f t="shared" ref="BP5:BP68" si="29">IF(AND(ISERROR(FIND("Fout",Q5)), ISERROR(FIND("Fout",AD5)), ISERROR(FIND("Fout",AQ5)), ISERROR(FIND( "Fout",BD5)), ISERROR(FIND( "Fout",BJ5))),0,1)</f>
        <v>0</v>
      </c>
      <c r="BQ5" s="93">
        <f t="shared" ref="BQ5:BQ68" si="30">IF(AB5=0, -1, BH5/AB5)</f>
        <v>1.1154499151103574</v>
      </c>
      <c r="BR5" s="93">
        <f t="shared" ref="BR5:BR68" si="31">IF(AB5=0,-1,BN5/AB5)</f>
        <v>1.1188455008488984</v>
      </c>
      <c r="BS5" s="93" t="str">
        <f>VLOOKUP(C5,'Koppeling locatie - aslocatie'!$A$2:$C$8139,2,FALSE)</f>
        <v>maas217</v>
      </c>
      <c r="BT5" s="93">
        <f>VLOOKUP($BS5,aslocaties_v01!$C$3:$AA$500,MATCH($K$3/10,aslocaties_v01!$C$2:$X$2),FALSE)</f>
        <v>6.64</v>
      </c>
      <c r="BU5" s="93">
        <f>VLOOKUP(BS5,aslocaties_v01!$C$3:$AA$500,MATCH($K$3,aslocaties_v01!$C$2:$X$2),FALSE)</f>
        <v>7.2370000000000001</v>
      </c>
      <c r="BV5" s="93">
        <f>VLOOKUP(BS5,aslocaties_v01!$C$3:$AA$500,MATCH($K$3*10,aslocaties_v01!$C$2:$Y$2),FALSE)</f>
        <v>7.8630000000000004</v>
      </c>
      <c r="BW5" s="93">
        <f t="shared" ref="BW5:BW68" si="32">BU5-BT5</f>
        <v>0.59700000000000042</v>
      </c>
      <c r="BX5" s="93">
        <f t="shared" ref="BX5:BX68" si="33">BV5-BU5</f>
        <v>0.62600000000000033</v>
      </c>
      <c r="BY5" s="94">
        <f t="shared" ref="BY5:BY68" si="34">IFERROR(ABS(1-BW5/AB5), 999)</f>
        <v>1.3582342954161053E-2</v>
      </c>
      <c r="BZ5" s="94">
        <f t="shared" ref="BZ5:BZ68" si="35">IFERROR(ABS(1-BX5/AC5), 999)</f>
        <v>9.6774193548390119E-3</v>
      </c>
      <c r="CA5" s="94">
        <f t="shared" ref="CA5:CA68" si="36">ABS(LOOKUP(0.1*$K5,$Q$2:$Z$2,Q5:Z5)-BT5)</f>
        <v>5.6999999999999496E-2</v>
      </c>
      <c r="CB5">
        <f t="shared" ref="CB5:CB68" si="37">ABS(LOOKUP($K5,$Q$2:$Z$2,Q5:Z5)-BU5)</f>
        <v>6.5000000000000391E-2</v>
      </c>
      <c r="CC5" s="58">
        <f t="shared" ref="CC5:CC68" si="38">ABS(LOOKUP(10*$K5,$Q$2:$Z$2,Q5:Z5)-BV5)</f>
        <v>7.1000000000000618E-2</v>
      </c>
      <c r="CD5" s="95" t="b">
        <f t="shared" ref="CD5:CD68" si="39">OR(BY5&gt;0.1,BZ5&gt;0.1, CA5&gt;=0.15, CB5&gt;=0.15, CC5&gt;=0.15)</f>
        <v>0</v>
      </c>
      <c r="CE5" s="96" t="b">
        <f t="shared" si="20"/>
        <v>1</v>
      </c>
      <c r="CF5" t="b">
        <f t="shared" si="21"/>
        <v>1</v>
      </c>
      <c r="CG5" t="b">
        <f t="shared" si="22"/>
        <v>1</v>
      </c>
      <c r="CH5" s="84" t="b">
        <f t="shared" ref="CH5:CH68" si="40">AN5&gt;0.25</f>
        <v>1</v>
      </c>
      <c r="CI5">
        <f t="shared" ref="CI5:CI68" si="41">IF(CH5,AN5,"")</f>
        <v>1.179</v>
      </c>
      <c r="CJ5" t="b">
        <f t="shared" si="23"/>
        <v>1</v>
      </c>
      <c r="CK5" t="b">
        <f t="shared" ref="CK5:CK68" si="42">AN5&lt;1.25</f>
        <v>1</v>
      </c>
      <c r="CL5" s="84" t="b">
        <f t="shared" si="28"/>
        <v>1</v>
      </c>
      <c r="CM5">
        <f t="shared" ref="CM5:CM68" si="43">IF(CL5,BA5,"")</f>
        <v>3.57</v>
      </c>
      <c r="CN5" t="b">
        <f t="shared" si="24"/>
        <v>1</v>
      </c>
      <c r="CO5" s="84">
        <f t="shared" ref="CO5:CO68" si="44">IF(BA5=0, -1, AN5/(1.56*BA5^2))</f>
        <v>5.9299737994745409E-2</v>
      </c>
      <c r="CP5" t="b">
        <f t="shared" ref="CP5:CP68" si="45">OR(CO5&gt;0.035, CO5&lt;0.065)</f>
        <v>1</v>
      </c>
      <c r="CQ5" s="96" t="b">
        <f t="shared" ref="CQ5:CQ68" si="46">IF(O5="-", "-", ABS(AA5-AA4)&lt;O5*$CR$1)</f>
        <v>1</v>
      </c>
      <c r="CR5" t="b">
        <f t="shared" ref="CR5:CR68" si="47">IF(O5="-","-",ABS(BG5-BG4)&lt;O5*$CS$1)</f>
        <v>0</v>
      </c>
      <c r="CS5" t="b">
        <f t="shared" ref="CS5:CS68" si="48">IF(O5="-","-",ABS(BM5-BM4)&lt;O5*$CT$1)</f>
        <v>0</v>
      </c>
      <c r="CT5" t="b">
        <f t="shared" ref="CT5:CT68" si="49">IF(O5="-","-",ABS(AN5-AN4)&lt;O5*$CU$1)</f>
        <v>0</v>
      </c>
      <c r="CU5" t="b">
        <f t="shared" ref="CU5:CU68" si="50">IF(O5="-","-",ABS(BA4-BA5)&lt;O5*$CV$1)</f>
        <v>0</v>
      </c>
      <c r="CV5" s="84" t="b">
        <f t="shared" ref="CV5:CV68" si="51">IF(P5="-","-",ABS(AA6-AA5)&lt;P5*$CR$1)</f>
        <v>1</v>
      </c>
      <c r="CW5" t="b">
        <f t="shared" ref="CW5:CW68" si="52">IF(P5="-","-",ABS(BG6-BG5)&lt;P5*$CS$1)</f>
        <v>1</v>
      </c>
      <c r="CX5" t="b">
        <f t="shared" ref="CX5:CX68" si="53">IF(P5="-","-",ABS(BM6-BM5)&lt;P5*$CT$1)</f>
        <v>1</v>
      </c>
      <c r="CY5" t="b">
        <f t="shared" ref="CY5:CY68" si="54">IF(P5="-","-",ABS(AN6-AN5)&lt;P5*$CU$1)</f>
        <v>1</v>
      </c>
      <c r="CZ5" t="b">
        <f t="shared" ref="CZ5:CZ68" si="55">IF(P5="-","-",ABS(BA5-BA6)&lt;P5*$CV$1)</f>
        <v>1</v>
      </c>
      <c r="DA5" s="84">
        <f t="shared" ref="DA5:DA68" si="56">IFERROR(IF(AND(CQ5:CU5),0,1), 0)+IFERROR(IF(AND(CV5:CZ5),0,1),0)</f>
        <v>1</v>
      </c>
      <c r="DB5" t="b">
        <f t="shared" ref="DB5:DB68" si="57">AND(DA5&gt;0,CD5)</f>
        <v>0</v>
      </c>
    </row>
    <row r="6" spans="1:106">
      <c r="A6" s="9">
        <v>1323</v>
      </c>
      <c r="B6" s="3">
        <v>2</v>
      </c>
      <c r="C6" s="3" t="s">
        <v>1472</v>
      </c>
      <c r="D6" s="3" t="str">
        <f t="shared" si="0"/>
        <v>MA_1_36-4_dk_0681</v>
      </c>
      <c r="E6" s="3" t="str">
        <f t="shared" si="1"/>
        <v>0681</v>
      </c>
      <c r="F6" s="3">
        <v>158743.28099999999</v>
      </c>
      <c r="G6" s="15">
        <v>424420.125</v>
      </c>
      <c r="H6" s="35" t="str">
        <f t="shared" si="2"/>
        <v>ja</v>
      </c>
      <c r="I6" s="42">
        <v>334</v>
      </c>
      <c r="J6" s="20" t="s">
        <v>371</v>
      </c>
      <c r="K6" s="21">
        <v>10000</v>
      </c>
      <c r="L6" s="28">
        <f t="shared" si="25"/>
        <v>1</v>
      </c>
      <c r="M6" s="28">
        <f t="shared" si="26"/>
        <v>1</v>
      </c>
      <c r="N6" s="56">
        <f t="shared" si="3"/>
        <v>10000</v>
      </c>
      <c r="O6" s="33">
        <f t="shared" si="27"/>
        <v>12227.918995925755</v>
      </c>
      <c r="P6" s="37">
        <f t="shared" si="4"/>
        <v>128.19371130440524</v>
      </c>
      <c r="Q6" s="9" t="s">
        <v>12</v>
      </c>
      <c r="R6" s="55" t="s">
        <v>12</v>
      </c>
      <c r="S6" s="55">
        <v>6.7649999999999997</v>
      </c>
      <c r="T6" s="55">
        <v>7.1</v>
      </c>
      <c r="U6" s="55">
        <v>7.4089999999999998</v>
      </c>
      <c r="V6" s="3">
        <v>7.6740000000000004</v>
      </c>
      <c r="W6" s="3">
        <v>7.9749999999999996</v>
      </c>
      <c r="X6" s="3" t="s">
        <v>12</v>
      </c>
      <c r="Y6" s="3">
        <v>8.5519999999999996</v>
      </c>
      <c r="Z6" s="15" t="s">
        <v>12</v>
      </c>
      <c r="AA6" s="10">
        <f t="shared" si="5"/>
        <v>7.9749999999999996</v>
      </c>
      <c r="AB6" s="9">
        <f t="shared" si="6"/>
        <v>0.56599999999999984</v>
      </c>
      <c r="AC6" s="10">
        <f t="shared" si="7"/>
        <v>0.57699999999999996</v>
      </c>
      <c r="AD6" s="9" t="s">
        <v>12</v>
      </c>
      <c r="AE6" s="55" t="s">
        <v>12</v>
      </c>
      <c r="AF6" s="55">
        <v>0.26700000000000002</v>
      </c>
      <c r="AG6" s="55">
        <v>0.36899999999999999</v>
      </c>
      <c r="AH6" s="55">
        <v>0.46600000000000003</v>
      </c>
      <c r="AI6" s="3">
        <v>0.55300000000000005</v>
      </c>
      <c r="AJ6" s="3">
        <v>0.66500000000000004</v>
      </c>
      <c r="AK6" s="3" t="s">
        <v>12</v>
      </c>
      <c r="AL6" s="3">
        <v>0.98199999999999998</v>
      </c>
      <c r="AM6" s="15" t="s">
        <v>12</v>
      </c>
      <c r="AN6" s="10">
        <f t="shared" si="8"/>
        <v>0.66500000000000004</v>
      </c>
      <c r="AO6" s="9">
        <f t="shared" si="9"/>
        <v>0.19900000000000001</v>
      </c>
      <c r="AP6" s="10">
        <f t="shared" si="10"/>
        <v>0.31699999999999995</v>
      </c>
      <c r="AQ6" s="9" t="s">
        <v>12</v>
      </c>
      <c r="AR6" s="55" t="s">
        <v>12</v>
      </c>
      <c r="AS6" s="55">
        <v>1.6579999999999999</v>
      </c>
      <c r="AT6" s="55">
        <v>2.0510000000000002</v>
      </c>
      <c r="AU6" s="55">
        <v>2.2970000000000002</v>
      </c>
      <c r="AV6" s="3">
        <v>2.4790000000000001</v>
      </c>
      <c r="AW6" s="3">
        <v>2.6869999999999998</v>
      </c>
      <c r="AX6" s="3" t="s">
        <v>12</v>
      </c>
      <c r="AY6" s="3">
        <v>3.2010000000000001</v>
      </c>
      <c r="AZ6" s="15" t="s">
        <v>12</v>
      </c>
      <c r="BA6" s="10">
        <f t="shared" si="11"/>
        <v>2.6869999999999998</v>
      </c>
      <c r="BB6" s="9">
        <f t="shared" si="12"/>
        <v>0.38999999999999968</v>
      </c>
      <c r="BC6" s="10">
        <f t="shared" si="13"/>
        <v>0.51400000000000023</v>
      </c>
      <c r="BD6" s="9">
        <v>7.7750000000000004</v>
      </c>
      <c r="BE6" s="3">
        <v>8.3989999999999991</v>
      </c>
      <c r="BF6" s="15">
        <v>9.0709999999999997</v>
      </c>
      <c r="BG6" s="15">
        <f t="shared" si="14"/>
        <v>8.3989999999999991</v>
      </c>
      <c r="BH6" s="9">
        <f t="shared" si="15"/>
        <v>0.62399999999999878</v>
      </c>
      <c r="BI6" s="10">
        <f t="shared" si="16"/>
        <v>0.6720000000000006</v>
      </c>
      <c r="BJ6" s="9">
        <v>7.7690000000000001</v>
      </c>
      <c r="BK6" s="3">
        <v>8.4060000000000006</v>
      </c>
      <c r="BL6" s="15">
        <v>9.0990000000000002</v>
      </c>
      <c r="BM6" s="15">
        <f t="shared" si="17"/>
        <v>8.4060000000000006</v>
      </c>
      <c r="BN6" s="9">
        <f t="shared" si="18"/>
        <v>0.63700000000000045</v>
      </c>
      <c r="BO6" s="10">
        <f t="shared" si="19"/>
        <v>0.69299999999999962</v>
      </c>
      <c r="BP6">
        <f t="shared" si="29"/>
        <v>0</v>
      </c>
      <c r="BQ6" s="93">
        <f t="shared" si="30"/>
        <v>1.1024734982332136</v>
      </c>
      <c r="BR6" s="93">
        <f t="shared" si="31"/>
        <v>1.1254416961130753</v>
      </c>
      <c r="BS6" s="93" t="str">
        <f>VLOOKUP(C6,'Koppeling locatie - aslocatie'!$A$2:$C$8139,2,FALSE)</f>
        <v>maas202</v>
      </c>
      <c r="BT6" s="93">
        <f>VLOOKUP($BS6,aslocaties_v01!$C$3:$AA$500,MATCH($K$3/10,aslocaties_v01!$C$2:$X$2),FALSE)</f>
        <v>7.46</v>
      </c>
      <c r="BU6" s="93">
        <f>VLOOKUP(BS6,aslocaties_v01!$C$3:$AA$500,MATCH($K$3,aslocaties_v01!$C$2:$X$2),FALSE)</f>
        <v>8.0410000000000004</v>
      </c>
      <c r="BV6" s="93">
        <f>VLOOKUP(BS6,aslocaties_v01!$C$3:$AA$500,MATCH($K$3*10,aslocaties_v01!$C$2:$Y$2),FALSE)</f>
        <v>8.6270000000000007</v>
      </c>
      <c r="BW6" s="93">
        <f t="shared" si="32"/>
        <v>0.58100000000000041</v>
      </c>
      <c r="BX6" s="93">
        <f t="shared" si="33"/>
        <v>0.5860000000000003</v>
      </c>
      <c r="BY6" s="94">
        <f t="shared" si="34"/>
        <v>2.6501766784453373E-2</v>
      </c>
      <c r="BZ6" s="94">
        <f t="shared" si="35"/>
        <v>1.5597920277296895E-2</v>
      </c>
      <c r="CA6" s="94">
        <f t="shared" si="36"/>
        <v>5.1000000000000156E-2</v>
      </c>
      <c r="CB6">
        <f t="shared" si="37"/>
        <v>6.6000000000000725E-2</v>
      </c>
      <c r="CC6" s="58">
        <f t="shared" si="38"/>
        <v>7.5000000000001066E-2</v>
      </c>
      <c r="CD6" s="95" t="b">
        <f t="shared" si="39"/>
        <v>0</v>
      </c>
      <c r="CE6" s="96" t="b">
        <f t="shared" si="20"/>
        <v>1</v>
      </c>
      <c r="CF6" t="b">
        <f t="shared" si="21"/>
        <v>1</v>
      </c>
      <c r="CG6" t="b">
        <f t="shared" si="22"/>
        <v>1</v>
      </c>
      <c r="CH6" s="84" t="b">
        <f t="shared" si="40"/>
        <v>1</v>
      </c>
      <c r="CI6">
        <f t="shared" si="41"/>
        <v>0.66500000000000004</v>
      </c>
      <c r="CJ6" t="b">
        <f t="shared" si="23"/>
        <v>1</v>
      </c>
      <c r="CK6" t="b">
        <f t="shared" si="42"/>
        <v>1</v>
      </c>
      <c r="CL6" s="84" t="b">
        <f t="shared" si="28"/>
        <v>1</v>
      </c>
      <c r="CM6">
        <f t="shared" si="43"/>
        <v>2.6869999999999998</v>
      </c>
      <c r="CN6" t="b">
        <f t="shared" si="24"/>
        <v>1</v>
      </c>
      <c r="CO6" s="84">
        <f t="shared" si="44"/>
        <v>5.9042088862438516E-2</v>
      </c>
      <c r="CP6" t="b">
        <f t="shared" si="45"/>
        <v>1</v>
      </c>
      <c r="CQ6" s="96" t="b">
        <f t="shared" si="46"/>
        <v>1</v>
      </c>
      <c r="CR6" t="b">
        <f t="shared" si="47"/>
        <v>1</v>
      </c>
      <c r="CS6" t="b">
        <f t="shared" si="48"/>
        <v>1</v>
      </c>
      <c r="CT6" t="b">
        <f t="shared" si="49"/>
        <v>1</v>
      </c>
      <c r="CU6" t="b">
        <f t="shared" si="50"/>
        <v>1</v>
      </c>
      <c r="CV6" s="84" t="b">
        <f t="shared" si="51"/>
        <v>1</v>
      </c>
      <c r="CW6" t="b">
        <f t="shared" si="52"/>
        <v>1</v>
      </c>
      <c r="CX6" t="b">
        <f t="shared" si="53"/>
        <v>0</v>
      </c>
      <c r="CY6" t="b">
        <f t="shared" si="54"/>
        <v>1</v>
      </c>
      <c r="CZ6" t="b">
        <f t="shared" si="55"/>
        <v>1</v>
      </c>
      <c r="DA6" s="84">
        <f t="shared" si="56"/>
        <v>1</v>
      </c>
      <c r="DB6" t="b">
        <f t="shared" si="57"/>
        <v>0</v>
      </c>
    </row>
    <row r="7" spans="1:106">
      <c r="A7" s="9">
        <v>1324</v>
      </c>
      <c r="B7" s="3">
        <v>2</v>
      </c>
      <c r="C7" s="3" t="s">
        <v>1473</v>
      </c>
      <c r="D7" s="3" t="str">
        <f t="shared" si="0"/>
        <v>MA_1_36-4_dk_0682</v>
      </c>
      <c r="E7" s="3" t="str">
        <f t="shared" si="1"/>
        <v>0682</v>
      </c>
      <c r="F7" s="3">
        <v>158617.43799999999</v>
      </c>
      <c r="G7" s="15">
        <v>424444.56199999998</v>
      </c>
      <c r="H7" s="35" t="str">
        <f t="shared" si="2"/>
        <v>ja</v>
      </c>
      <c r="I7" s="42">
        <v>16</v>
      </c>
      <c r="J7" s="20" t="s">
        <v>371</v>
      </c>
      <c r="K7" s="21">
        <v>10000</v>
      </c>
      <c r="L7" s="28">
        <f t="shared" si="25"/>
        <v>1</v>
      </c>
      <c r="M7" s="28">
        <f t="shared" si="26"/>
        <v>1</v>
      </c>
      <c r="N7" s="56">
        <f t="shared" si="3"/>
        <v>10000</v>
      </c>
      <c r="O7" s="33">
        <f t="shared" si="27"/>
        <v>128.19371130440524</v>
      </c>
      <c r="P7" s="37">
        <f t="shared" si="4"/>
        <v>83.691003058882529</v>
      </c>
      <c r="Q7" s="9" t="s">
        <v>12</v>
      </c>
      <c r="R7" s="55" t="s">
        <v>12</v>
      </c>
      <c r="S7" s="55">
        <v>6.7759999999999998</v>
      </c>
      <c r="T7" s="55">
        <v>7.1130000000000004</v>
      </c>
      <c r="U7" s="55">
        <v>7.431</v>
      </c>
      <c r="V7" s="3">
        <v>7.6970000000000001</v>
      </c>
      <c r="W7" s="3">
        <v>7.9980000000000002</v>
      </c>
      <c r="X7" s="3" t="s">
        <v>12</v>
      </c>
      <c r="Y7" s="3">
        <v>8.5760000000000005</v>
      </c>
      <c r="Z7" s="15" t="s">
        <v>12</v>
      </c>
      <c r="AA7" s="10">
        <f t="shared" si="5"/>
        <v>7.9980000000000002</v>
      </c>
      <c r="AB7" s="9">
        <f t="shared" si="6"/>
        <v>0.56700000000000017</v>
      </c>
      <c r="AC7" s="10">
        <f t="shared" si="7"/>
        <v>0.57800000000000029</v>
      </c>
      <c r="AD7" s="9" t="s">
        <v>12</v>
      </c>
      <c r="AE7" s="55" t="s">
        <v>12</v>
      </c>
      <c r="AF7" s="55">
        <v>0.51700000000000002</v>
      </c>
      <c r="AG7" s="55">
        <v>0.59499999999999997</v>
      </c>
      <c r="AH7" s="55">
        <v>0.68899999999999995</v>
      </c>
      <c r="AI7" s="3">
        <v>0.77700000000000002</v>
      </c>
      <c r="AJ7" s="3">
        <v>0.88200000000000001</v>
      </c>
      <c r="AK7" s="3" t="s">
        <v>12</v>
      </c>
      <c r="AL7" s="3">
        <v>1.24</v>
      </c>
      <c r="AM7" s="15" t="s">
        <v>12</v>
      </c>
      <c r="AN7" s="10">
        <f t="shared" si="8"/>
        <v>0.88200000000000001</v>
      </c>
      <c r="AO7" s="9">
        <f t="shared" si="9"/>
        <v>0.19300000000000006</v>
      </c>
      <c r="AP7" s="10">
        <f t="shared" si="10"/>
        <v>0.35799999999999998</v>
      </c>
      <c r="AQ7" s="9" t="s">
        <v>12</v>
      </c>
      <c r="AR7" s="55" t="s">
        <v>12</v>
      </c>
      <c r="AS7" s="55">
        <v>2.4279999999999999</v>
      </c>
      <c r="AT7" s="55">
        <v>2.5910000000000002</v>
      </c>
      <c r="AU7" s="55">
        <v>2.78</v>
      </c>
      <c r="AV7" s="3">
        <v>2.9430000000000001</v>
      </c>
      <c r="AW7" s="3">
        <v>3.1040000000000001</v>
      </c>
      <c r="AX7" s="3" t="s">
        <v>12</v>
      </c>
      <c r="AY7" s="3">
        <v>3.6520000000000001</v>
      </c>
      <c r="AZ7" s="15" t="s">
        <v>12</v>
      </c>
      <c r="BA7" s="10">
        <f t="shared" si="11"/>
        <v>3.1040000000000001</v>
      </c>
      <c r="BB7" s="9">
        <f t="shared" si="12"/>
        <v>0.32400000000000029</v>
      </c>
      <c r="BC7" s="10">
        <f t="shared" si="13"/>
        <v>0.54800000000000004</v>
      </c>
      <c r="BD7" s="9">
        <v>7.6980000000000004</v>
      </c>
      <c r="BE7" s="3">
        <v>8.2989999999999995</v>
      </c>
      <c r="BF7" s="15">
        <v>8.9480000000000004</v>
      </c>
      <c r="BG7" s="15">
        <f t="shared" si="14"/>
        <v>8.2989999999999995</v>
      </c>
      <c r="BH7" s="9">
        <f t="shared" si="15"/>
        <v>0.60099999999999909</v>
      </c>
      <c r="BI7" s="10">
        <f t="shared" si="16"/>
        <v>0.64900000000000091</v>
      </c>
      <c r="BJ7" s="9">
        <v>7.6719999999999997</v>
      </c>
      <c r="BK7" s="3">
        <v>8.2729999999999997</v>
      </c>
      <c r="BL7" s="15">
        <v>8.9410000000000007</v>
      </c>
      <c r="BM7" s="15">
        <f t="shared" si="17"/>
        <v>8.2729999999999997</v>
      </c>
      <c r="BN7" s="9">
        <f t="shared" si="18"/>
        <v>0.60099999999999998</v>
      </c>
      <c r="BO7" s="10">
        <f t="shared" si="19"/>
        <v>0.66800000000000104</v>
      </c>
      <c r="BP7">
        <f t="shared" si="29"/>
        <v>0</v>
      </c>
      <c r="BQ7" s="93">
        <f t="shared" si="30"/>
        <v>1.0599647266313914</v>
      </c>
      <c r="BR7" s="93">
        <f t="shared" si="31"/>
        <v>1.059964726631393</v>
      </c>
      <c r="BS7" s="93" t="str">
        <f>VLOOKUP(C7,'Koppeling locatie - aslocatie'!$A$2:$C$8139,2,FALSE)</f>
        <v>maas202</v>
      </c>
      <c r="BT7" s="93">
        <f>VLOOKUP($BS7,aslocaties_v01!$C$3:$AA$500,MATCH($K$3/10,aslocaties_v01!$C$2:$X$2),FALSE)</f>
        <v>7.46</v>
      </c>
      <c r="BU7" s="93">
        <f>VLOOKUP(BS7,aslocaties_v01!$C$3:$AA$500,MATCH($K$3,aslocaties_v01!$C$2:$X$2),FALSE)</f>
        <v>8.0410000000000004</v>
      </c>
      <c r="BV7" s="93">
        <f>VLOOKUP(BS7,aslocaties_v01!$C$3:$AA$500,MATCH($K$3*10,aslocaties_v01!$C$2:$Y$2),FALSE)</f>
        <v>8.6270000000000007</v>
      </c>
      <c r="BW7" s="93">
        <f t="shared" si="32"/>
        <v>0.58100000000000041</v>
      </c>
      <c r="BX7" s="93">
        <f t="shared" si="33"/>
        <v>0.5860000000000003</v>
      </c>
      <c r="BY7" s="94">
        <f t="shared" si="34"/>
        <v>2.469135802469169E-2</v>
      </c>
      <c r="BZ7" s="94">
        <f t="shared" si="35"/>
        <v>1.384083044982698E-2</v>
      </c>
      <c r="CA7" s="94">
        <f t="shared" si="36"/>
        <v>2.8999999999999915E-2</v>
      </c>
      <c r="CB7">
        <f t="shared" si="37"/>
        <v>4.3000000000000149E-2</v>
      </c>
      <c r="CC7" s="58">
        <f t="shared" si="38"/>
        <v>5.1000000000000156E-2</v>
      </c>
      <c r="CD7" s="95" t="b">
        <f t="shared" si="39"/>
        <v>0</v>
      </c>
      <c r="CE7" s="96" t="b">
        <f t="shared" si="20"/>
        <v>1</v>
      </c>
      <c r="CF7" t="b">
        <f t="shared" si="21"/>
        <v>1</v>
      </c>
      <c r="CG7" t="b">
        <f t="shared" si="22"/>
        <v>1</v>
      </c>
      <c r="CH7" s="84" t="b">
        <f t="shared" si="40"/>
        <v>1</v>
      </c>
      <c r="CI7">
        <f t="shared" si="41"/>
        <v>0.88200000000000001</v>
      </c>
      <c r="CJ7" t="b">
        <f t="shared" si="23"/>
        <v>1</v>
      </c>
      <c r="CK7" t="b">
        <f t="shared" si="42"/>
        <v>1</v>
      </c>
      <c r="CL7" s="84" t="b">
        <f t="shared" si="28"/>
        <v>1</v>
      </c>
      <c r="CM7">
        <f t="shared" si="43"/>
        <v>3.1040000000000001</v>
      </c>
      <c r="CN7" t="b">
        <f t="shared" si="24"/>
        <v>1</v>
      </c>
      <c r="CO7" s="84">
        <f t="shared" si="44"/>
        <v>5.8681412845311767E-2</v>
      </c>
      <c r="CP7" t="b">
        <f t="shared" si="45"/>
        <v>1</v>
      </c>
      <c r="CQ7" s="96" t="b">
        <f t="shared" si="46"/>
        <v>1</v>
      </c>
      <c r="CR7" t="b">
        <f t="shared" si="47"/>
        <v>1</v>
      </c>
      <c r="CS7" t="b">
        <f t="shared" si="48"/>
        <v>0</v>
      </c>
      <c r="CT7" t="b">
        <f t="shared" si="49"/>
        <v>1</v>
      </c>
      <c r="CU7" t="b">
        <f t="shared" si="50"/>
        <v>1</v>
      </c>
      <c r="CV7" s="84" t="b">
        <f t="shared" si="51"/>
        <v>1</v>
      </c>
      <c r="CW7" t="b">
        <f t="shared" si="52"/>
        <v>1</v>
      </c>
      <c r="CX7" t="b">
        <f t="shared" si="53"/>
        <v>1</v>
      </c>
      <c r="CY7" t="b">
        <f t="shared" si="54"/>
        <v>1</v>
      </c>
      <c r="CZ7" t="b">
        <f t="shared" si="55"/>
        <v>1</v>
      </c>
      <c r="DA7" s="84">
        <f t="shared" si="56"/>
        <v>1</v>
      </c>
      <c r="DB7" t="b">
        <f t="shared" si="57"/>
        <v>0</v>
      </c>
    </row>
    <row r="8" spans="1:106">
      <c r="A8" s="9">
        <v>1325</v>
      </c>
      <c r="B8" s="3">
        <v>2</v>
      </c>
      <c r="C8" s="3" t="s">
        <v>1474</v>
      </c>
      <c r="D8" s="3" t="str">
        <f t="shared" si="0"/>
        <v>MA_1_36-4_dk_0683</v>
      </c>
      <c r="E8" s="3" t="str">
        <f t="shared" si="1"/>
        <v>0683</v>
      </c>
      <c r="F8" s="3">
        <v>158535.53099999999</v>
      </c>
      <c r="G8" s="15">
        <v>424461.75</v>
      </c>
      <c r="H8" s="35" t="str">
        <f t="shared" si="2"/>
        <v>ja</v>
      </c>
      <c r="I8" s="42">
        <v>18</v>
      </c>
      <c r="J8" s="20" t="s">
        <v>371</v>
      </c>
      <c r="K8" s="21">
        <v>10000</v>
      </c>
      <c r="L8" s="28">
        <f t="shared" si="25"/>
        <v>1</v>
      </c>
      <c r="M8" s="28">
        <f t="shared" si="26"/>
        <v>1</v>
      </c>
      <c r="N8" s="56">
        <f t="shared" si="3"/>
        <v>10000</v>
      </c>
      <c r="O8" s="33">
        <f t="shared" si="27"/>
        <v>83.691003058882529</v>
      </c>
      <c r="P8" s="37">
        <f t="shared" si="4"/>
        <v>83.277347376090631</v>
      </c>
      <c r="Q8" s="9" t="s">
        <v>12</v>
      </c>
      <c r="R8" s="55" t="s">
        <v>12</v>
      </c>
      <c r="S8" s="55">
        <v>6.7839999999999998</v>
      </c>
      <c r="T8" s="55">
        <v>7.1349999999999998</v>
      </c>
      <c r="U8" s="55">
        <v>7.46</v>
      </c>
      <c r="V8" s="3">
        <v>7.7320000000000002</v>
      </c>
      <c r="W8" s="3">
        <v>8.0419999999999998</v>
      </c>
      <c r="X8" s="3" t="s">
        <v>12</v>
      </c>
      <c r="Y8" s="3">
        <v>8.6259999999999994</v>
      </c>
      <c r="Z8" s="15" t="s">
        <v>12</v>
      </c>
      <c r="AA8" s="10">
        <f t="shared" si="5"/>
        <v>8.0419999999999998</v>
      </c>
      <c r="AB8" s="9">
        <f t="shared" si="6"/>
        <v>0.58199999999999985</v>
      </c>
      <c r="AC8" s="10">
        <f t="shared" si="7"/>
        <v>0.58399999999999963</v>
      </c>
      <c r="AD8" s="9" t="s">
        <v>12</v>
      </c>
      <c r="AE8" s="55" t="s">
        <v>12</v>
      </c>
      <c r="AF8" s="55">
        <v>0.85199999999999998</v>
      </c>
      <c r="AG8" s="55">
        <v>0.94499999999999995</v>
      </c>
      <c r="AH8" s="55">
        <v>1.036</v>
      </c>
      <c r="AI8" s="3">
        <v>1.1080000000000001</v>
      </c>
      <c r="AJ8" s="3">
        <v>1.1919999999999999</v>
      </c>
      <c r="AK8" s="3" t="s">
        <v>12</v>
      </c>
      <c r="AL8" s="3">
        <v>1.363</v>
      </c>
      <c r="AM8" s="15" t="s">
        <v>12</v>
      </c>
      <c r="AN8" s="10">
        <f t="shared" si="8"/>
        <v>1.1919999999999999</v>
      </c>
      <c r="AO8" s="9">
        <f t="shared" si="9"/>
        <v>0.15599999999999992</v>
      </c>
      <c r="AP8" s="10">
        <f t="shared" si="10"/>
        <v>0.17100000000000004</v>
      </c>
      <c r="AQ8" s="9" t="s">
        <v>12</v>
      </c>
      <c r="AR8" s="55" t="s">
        <v>12</v>
      </c>
      <c r="AS8" s="55">
        <v>3.2349999999999999</v>
      </c>
      <c r="AT8" s="55">
        <v>3.387</v>
      </c>
      <c r="AU8" s="55">
        <v>3.5</v>
      </c>
      <c r="AV8" s="3">
        <v>3.5449999999999999</v>
      </c>
      <c r="AW8" s="3">
        <v>3.5950000000000002</v>
      </c>
      <c r="AX8" s="3" t="s">
        <v>12</v>
      </c>
      <c r="AY8" s="3">
        <v>3.7879999999999998</v>
      </c>
      <c r="AZ8" s="15" t="s">
        <v>12</v>
      </c>
      <c r="BA8" s="10">
        <f t="shared" si="11"/>
        <v>3.5950000000000002</v>
      </c>
      <c r="BB8" s="9">
        <f t="shared" si="12"/>
        <v>9.5000000000000195E-2</v>
      </c>
      <c r="BC8" s="10">
        <f t="shared" si="13"/>
        <v>0.19299999999999962</v>
      </c>
      <c r="BD8" s="9">
        <v>7.7130000000000001</v>
      </c>
      <c r="BE8" s="3">
        <v>8.3249999999999993</v>
      </c>
      <c r="BF8" s="15">
        <v>8.9819999999999993</v>
      </c>
      <c r="BG8" s="15">
        <f t="shared" si="14"/>
        <v>8.3249999999999993</v>
      </c>
      <c r="BH8" s="9">
        <f t="shared" si="15"/>
        <v>0.61199999999999921</v>
      </c>
      <c r="BI8" s="10">
        <f t="shared" si="16"/>
        <v>0.65700000000000003</v>
      </c>
      <c r="BJ8" s="9">
        <v>7.6879999999999997</v>
      </c>
      <c r="BK8" s="3">
        <v>8.2989999999999995</v>
      </c>
      <c r="BL8" s="15">
        <v>8.9849999999999994</v>
      </c>
      <c r="BM8" s="15">
        <f t="shared" si="17"/>
        <v>8.2989999999999995</v>
      </c>
      <c r="BN8" s="9">
        <f t="shared" si="18"/>
        <v>0.61099999999999977</v>
      </c>
      <c r="BO8" s="10">
        <f t="shared" si="19"/>
        <v>0.68599999999999994</v>
      </c>
      <c r="BP8">
        <f t="shared" si="29"/>
        <v>0</v>
      </c>
      <c r="BQ8" s="93">
        <f t="shared" si="30"/>
        <v>1.0515463917525762</v>
      </c>
      <c r="BR8" s="93">
        <f t="shared" si="31"/>
        <v>1.0498281786941579</v>
      </c>
      <c r="BS8" s="93" t="str">
        <f>VLOOKUP(C8,'Koppeling locatie - aslocatie'!$A$2:$C$8139,2,FALSE)</f>
        <v>maas202</v>
      </c>
      <c r="BT8" s="93">
        <f>VLOOKUP($BS8,aslocaties_v01!$C$3:$AA$500,MATCH($K$3/10,aslocaties_v01!$C$2:$X$2),FALSE)</f>
        <v>7.46</v>
      </c>
      <c r="BU8" s="93">
        <f>VLOOKUP(BS8,aslocaties_v01!$C$3:$AA$500,MATCH($K$3,aslocaties_v01!$C$2:$X$2),FALSE)</f>
        <v>8.0410000000000004</v>
      </c>
      <c r="BV8" s="93">
        <f>VLOOKUP(BS8,aslocaties_v01!$C$3:$AA$500,MATCH($K$3*10,aslocaties_v01!$C$2:$Y$2),FALSE)</f>
        <v>8.6270000000000007</v>
      </c>
      <c r="BW8" s="93">
        <f t="shared" si="32"/>
        <v>0.58100000000000041</v>
      </c>
      <c r="BX8" s="93">
        <f t="shared" si="33"/>
        <v>0.5860000000000003</v>
      </c>
      <c r="BY8" s="94">
        <f t="shared" si="34"/>
        <v>1.7182130584182387E-3</v>
      </c>
      <c r="BZ8" s="94">
        <f t="shared" si="35"/>
        <v>3.4246575342478103E-3</v>
      </c>
      <c r="CA8" s="94">
        <f t="shared" si="36"/>
        <v>0</v>
      </c>
      <c r="CB8">
        <f t="shared" si="37"/>
        <v>9.9999999999944578E-4</v>
      </c>
      <c r="CC8" s="58">
        <f t="shared" si="38"/>
        <v>1.0000000000012221E-3</v>
      </c>
      <c r="CD8" s="95" t="b">
        <f t="shared" si="39"/>
        <v>0</v>
      </c>
      <c r="CE8" s="96" t="b">
        <f t="shared" si="20"/>
        <v>1</v>
      </c>
      <c r="CF8" t="b">
        <f t="shared" si="21"/>
        <v>1</v>
      </c>
      <c r="CG8" t="b">
        <f t="shared" si="22"/>
        <v>1</v>
      </c>
      <c r="CH8" s="84" t="b">
        <f t="shared" si="40"/>
        <v>1</v>
      </c>
      <c r="CI8">
        <f t="shared" si="41"/>
        <v>1.1919999999999999</v>
      </c>
      <c r="CJ8" t="b">
        <f t="shared" si="23"/>
        <v>1</v>
      </c>
      <c r="CK8" t="b">
        <f t="shared" si="42"/>
        <v>1</v>
      </c>
      <c r="CL8" s="84" t="b">
        <f t="shared" si="28"/>
        <v>1</v>
      </c>
      <c r="CM8">
        <f t="shared" si="43"/>
        <v>3.5950000000000002</v>
      </c>
      <c r="CN8" t="b">
        <f t="shared" si="24"/>
        <v>1</v>
      </c>
      <c r="CO8" s="84">
        <f t="shared" si="44"/>
        <v>5.9122646706623046E-2</v>
      </c>
      <c r="CP8" t="b">
        <f t="shared" si="45"/>
        <v>1</v>
      </c>
      <c r="CQ8" s="96" t="b">
        <f t="shared" si="46"/>
        <v>1</v>
      </c>
      <c r="CR8" t="b">
        <f t="shared" si="47"/>
        <v>1</v>
      </c>
      <c r="CS8" t="b">
        <f t="shared" si="48"/>
        <v>1</v>
      </c>
      <c r="CT8" t="b">
        <f t="shared" si="49"/>
        <v>1</v>
      </c>
      <c r="CU8" t="b">
        <f t="shared" si="50"/>
        <v>1</v>
      </c>
      <c r="CV8" s="84" t="b">
        <f t="shared" si="51"/>
        <v>1</v>
      </c>
      <c r="CW8" t="b">
        <f t="shared" si="52"/>
        <v>1</v>
      </c>
      <c r="CX8" t="b">
        <f t="shared" si="53"/>
        <v>1</v>
      </c>
      <c r="CY8" t="b">
        <f t="shared" si="54"/>
        <v>1</v>
      </c>
      <c r="CZ8" t="b">
        <f t="shared" si="55"/>
        <v>0</v>
      </c>
      <c r="DA8" s="84">
        <f t="shared" si="56"/>
        <v>1</v>
      </c>
      <c r="DB8" t="b">
        <f t="shared" si="57"/>
        <v>0</v>
      </c>
    </row>
    <row r="9" spans="1:106">
      <c r="A9" s="9">
        <v>1326</v>
      </c>
      <c r="B9" s="3">
        <v>2</v>
      </c>
      <c r="C9" s="3" t="s">
        <v>1475</v>
      </c>
      <c r="D9" s="3" t="str">
        <f t="shared" si="0"/>
        <v>MA_1_36-4_dk_0684</v>
      </c>
      <c r="E9" s="3" t="str">
        <f t="shared" si="1"/>
        <v>0684</v>
      </c>
      <c r="F9" s="3">
        <v>158454.25</v>
      </c>
      <c r="G9" s="15">
        <v>424479.875</v>
      </c>
      <c r="H9" s="35" t="str">
        <f t="shared" si="2"/>
        <v>ja</v>
      </c>
      <c r="I9" s="42">
        <v>21</v>
      </c>
      <c r="J9" s="20" t="s">
        <v>371</v>
      </c>
      <c r="K9" s="21">
        <v>10000</v>
      </c>
      <c r="L9" s="28">
        <f t="shared" si="25"/>
        <v>1</v>
      </c>
      <c r="M9" s="28">
        <f t="shared" si="26"/>
        <v>1</v>
      </c>
      <c r="N9" s="56">
        <f t="shared" si="3"/>
        <v>10000</v>
      </c>
      <c r="O9" s="33">
        <f t="shared" si="27"/>
        <v>83.277347376090631</v>
      </c>
      <c r="P9" s="37">
        <f t="shared" si="4"/>
        <v>128.90876167275269</v>
      </c>
      <c r="Q9" s="9" t="s">
        <v>12</v>
      </c>
      <c r="R9" s="55" t="s">
        <v>12</v>
      </c>
      <c r="S9" s="55">
        <v>6.7990000000000004</v>
      </c>
      <c r="T9" s="55">
        <v>7.15</v>
      </c>
      <c r="U9" s="55">
        <v>7.4779999999999998</v>
      </c>
      <c r="V9" s="3">
        <v>7.7519999999999998</v>
      </c>
      <c r="W9" s="3">
        <v>8.0660000000000007</v>
      </c>
      <c r="X9" s="3" t="s">
        <v>12</v>
      </c>
      <c r="Y9" s="3">
        <v>8.6630000000000003</v>
      </c>
      <c r="Z9" s="15" t="s">
        <v>12</v>
      </c>
      <c r="AA9" s="10">
        <f t="shared" si="5"/>
        <v>8.0660000000000007</v>
      </c>
      <c r="AB9" s="9">
        <f t="shared" si="6"/>
        <v>0.58800000000000097</v>
      </c>
      <c r="AC9" s="10">
        <f t="shared" si="7"/>
        <v>0.59699999999999953</v>
      </c>
      <c r="AD9" s="9" t="s">
        <v>12</v>
      </c>
      <c r="AE9" s="55" t="s">
        <v>12</v>
      </c>
      <c r="AF9" s="55">
        <v>0.86499999999999999</v>
      </c>
      <c r="AG9" s="55">
        <v>0.95299999999999996</v>
      </c>
      <c r="AH9" s="55">
        <v>1.05</v>
      </c>
      <c r="AI9" s="3">
        <v>1.1220000000000001</v>
      </c>
      <c r="AJ9" s="3">
        <v>1.1859999999999999</v>
      </c>
      <c r="AK9" s="3" t="s">
        <v>12</v>
      </c>
      <c r="AL9" s="3">
        <v>1.3660000000000001</v>
      </c>
      <c r="AM9" s="15" t="s">
        <v>12</v>
      </c>
      <c r="AN9" s="10">
        <f t="shared" si="8"/>
        <v>1.1859999999999999</v>
      </c>
      <c r="AO9" s="9">
        <f t="shared" si="9"/>
        <v>0.1359999999999999</v>
      </c>
      <c r="AP9" s="10">
        <f t="shared" si="10"/>
        <v>0.18000000000000016</v>
      </c>
      <c r="AQ9" s="9" t="s">
        <v>12</v>
      </c>
      <c r="AR9" s="55" t="s">
        <v>12</v>
      </c>
      <c r="AS9" s="55">
        <v>5.0549999999999997</v>
      </c>
      <c r="AT9" s="55">
        <v>5.3150000000000004</v>
      </c>
      <c r="AU9" s="55">
        <v>5.3810000000000002</v>
      </c>
      <c r="AV9" s="3">
        <v>5.4390000000000001</v>
      </c>
      <c r="AW9" s="3">
        <v>5.6059999999999999</v>
      </c>
      <c r="AX9" s="3" t="s">
        <v>12</v>
      </c>
      <c r="AY9" s="3">
        <v>5.7770000000000001</v>
      </c>
      <c r="AZ9" s="15" t="s">
        <v>12</v>
      </c>
      <c r="BA9" s="10">
        <f t="shared" si="11"/>
        <v>5.6059999999999999</v>
      </c>
      <c r="BB9" s="9">
        <f t="shared" si="12"/>
        <v>0.22499999999999964</v>
      </c>
      <c r="BC9" s="10">
        <f t="shared" si="13"/>
        <v>0.17100000000000026</v>
      </c>
      <c r="BD9" s="9">
        <v>7.72</v>
      </c>
      <c r="BE9" s="3">
        <v>8.3360000000000003</v>
      </c>
      <c r="BF9" s="15">
        <v>9.0030000000000001</v>
      </c>
      <c r="BG9" s="15">
        <f t="shared" si="14"/>
        <v>8.3360000000000003</v>
      </c>
      <c r="BH9" s="9">
        <f t="shared" si="15"/>
        <v>0.61600000000000055</v>
      </c>
      <c r="BI9" s="10">
        <f t="shared" si="16"/>
        <v>0.66699999999999982</v>
      </c>
      <c r="BJ9" s="9">
        <v>7.694</v>
      </c>
      <c r="BK9" s="3">
        <v>8.3089999999999993</v>
      </c>
      <c r="BL9" s="15">
        <v>9.0120000000000005</v>
      </c>
      <c r="BM9" s="15">
        <f t="shared" si="17"/>
        <v>8.3089999999999993</v>
      </c>
      <c r="BN9" s="9">
        <f t="shared" si="18"/>
        <v>0.61499999999999932</v>
      </c>
      <c r="BO9" s="10">
        <f t="shared" si="19"/>
        <v>0.70300000000000118</v>
      </c>
      <c r="BP9">
        <f t="shared" si="29"/>
        <v>0</v>
      </c>
      <c r="BQ9" s="93">
        <f t="shared" si="30"/>
        <v>1.0476190476190468</v>
      </c>
      <c r="BR9" s="93">
        <f t="shared" si="31"/>
        <v>1.0459183673469359</v>
      </c>
      <c r="BS9" s="93" t="str">
        <f>VLOOKUP(C9,'Koppeling locatie - aslocatie'!$A$2:$C$8139,2,FALSE)</f>
        <v>maas202</v>
      </c>
      <c r="BT9" s="93">
        <f>VLOOKUP($BS9,aslocaties_v01!$C$3:$AA$500,MATCH($K$3/10,aslocaties_v01!$C$2:$X$2),FALSE)</f>
        <v>7.46</v>
      </c>
      <c r="BU9" s="93">
        <f>VLOOKUP(BS9,aslocaties_v01!$C$3:$AA$500,MATCH($K$3,aslocaties_v01!$C$2:$X$2),FALSE)</f>
        <v>8.0410000000000004</v>
      </c>
      <c r="BV9" s="93">
        <f>VLOOKUP(BS9,aslocaties_v01!$C$3:$AA$500,MATCH($K$3*10,aslocaties_v01!$C$2:$Y$2),FALSE)</f>
        <v>8.6270000000000007</v>
      </c>
      <c r="BW9" s="93">
        <f t="shared" si="32"/>
        <v>0.58100000000000041</v>
      </c>
      <c r="BX9" s="93">
        <f t="shared" si="33"/>
        <v>0.5860000000000003</v>
      </c>
      <c r="BY9" s="94">
        <f t="shared" si="34"/>
        <v>1.1904761904762862E-2</v>
      </c>
      <c r="BZ9" s="94">
        <f t="shared" si="35"/>
        <v>1.8425460636514623E-2</v>
      </c>
      <c r="CA9" s="94">
        <f t="shared" si="36"/>
        <v>1.7999999999999794E-2</v>
      </c>
      <c r="CB9">
        <f t="shared" si="37"/>
        <v>2.5000000000000355E-2</v>
      </c>
      <c r="CC9" s="58">
        <f t="shared" si="38"/>
        <v>3.5999999999999588E-2</v>
      </c>
      <c r="CD9" s="95" t="b">
        <f t="shared" si="39"/>
        <v>0</v>
      </c>
      <c r="CE9" s="96" t="b">
        <f t="shared" si="20"/>
        <v>1</v>
      </c>
      <c r="CF9" t="b">
        <f t="shared" si="21"/>
        <v>1</v>
      </c>
      <c r="CG9" t="b">
        <f t="shared" si="22"/>
        <v>1</v>
      </c>
      <c r="CH9" s="84" t="b">
        <f t="shared" si="40"/>
        <v>1</v>
      </c>
      <c r="CI9">
        <f t="shared" si="41"/>
        <v>1.1859999999999999</v>
      </c>
      <c r="CJ9" t="b">
        <f t="shared" si="23"/>
        <v>1</v>
      </c>
      <c r="CK9" t="b">
        <f t="shared" si="42"/>
        <v>1</v>
      </c>
      <c r="CL9" s="84" t="b">
        <f t="shared" si="28"/>
        <v>1</v>
      </c>
      <c r="CM9">
        <f t="shared" si="43"/>
        <v>5.6059999999999999</v>
      </c>
      <c r="CN9" t="b">
        <f t="shared" si="24"/>
        <v>1</v>
      </c>
      <c r="CO9" s="84">
        <f t="shared" si="44"/>
        <v>2.4191004587753445E-2</v>
      </c>
      <c r="CP9" t="b">
        <f t="shared" si="45"/>
        <v>1</v>
      </c>
      <c r="CQ9" s="96" t="b">
        <f t="shared" si="46"/>
        <v>1</v>
      </c>
      <c r="CR9" t="b">
        <f t="shared" si="47"/>
        <v>1</v>
      </c>
      <c r="CS9" t="b">
        <f t="shared" si="48"/>
        <v>1</v>
      </c>
      <c r="CT9" t="b">
        <f t="shared" si="49"/>
        <v>1</v>
      </c>
      <c r="CU9" t="b">
        <f t="shared" si="50"/>
        <v>0</v>
      </c>
      <c r="CV9" s="84" t="b">
        <f t="shared" si="51"/>
        <v>1</v>
      </c>
      <c r="CW9" t="b">
        <f t="shared" si="52"/>
        <v>1</v>
      </c>
      <c r="CX9" t="b">
        <f t="shared" si="53"/>
        <v>1</v>
      </c>
      <c r="CY9" t="b">
        <f t="shared" si="54"/>
        <v>1</v>
      </c>
      <c r="CZ9" t="b">
        <f t="shared" si="55"/>
        <v>0</v>
      </c>
      <c r="DA9" s="84">
        <f t="shared" si="56"/>
        <v>2</v>
      </c>
      <c r="DB9" t="b">
        <f t="shared" si="57"/>
        <v>0</v>
      </c>
    </row>
    <row r="10" spans="1:106">
      <c r="A10" s="9">
        <v>1327</v>
      </c>
      <c r="B10" s="3">
        <v>2</v>
      </c>
      <c r="C10" s="3" t="s">
        <v>1476</v>
      </c>
      <c r="D10" s="3" t="str">
        <f t="shared" si="0"/>
        <v>MA_1_36-4_dk_0685</v>
      </c>
      <c r="E10" s="3" t="str">
        <f t="shared" si="1"/>
        <v>0685</v>
      </c>
      <c r="F10" s="3">
        <v>158346.65599999999</v>
      </c>
      <c r="G10" s="15">
        <v>424550.875</v>
      </c>
      <c r="H10" s="35" t="str">
        <f t="shared" si="2"/>
        <v>ja</v>
      </c>
      <c r="I10" s="42">
        <v>17</v>
      </c>
      <c r="J10" s="20" t="s">
        <v>371</v>
      </c>
      <c r="K10" s="21">
        <v>10000</v>
      </c>
      <c r="L10" s="28">
        <f t="shared" si="25"/>
        <v>1</v>
      </c>
      <c r="M10" s="28">
        <f t="shared" si="26"/>
        <v>1</v>
      </c>
      <c r="N10" s="56">
        <f t="shared" si="3"/>
        <v>10000</v>
      </c>
      <c r="O10" s="33">
        <f t="shared" si="27"/>
        <v>128.90876167275269</v>
      </c>
      <c r="P10" s="37">
        <f t="shared" si="4"/>
        <v>78.37119482307196</v>
      </c>
      <c r="Q10" s="9" t="s">
        <v>12</v>
      </c>
      <c r="R10" s="55" t="s">
        <v>12</v>
      </c>
      <c r="S10" s="55">
        <v>6.7869999999999999</v>
      </c>
      <c r="T10" s="55">
        <v>7.133</v>
      </c>
      <c r="U10" s="55">
        <v>7.4560000000000004</v>
      </c>
      <c r="V10" s="3">
        <v>7.726</v>
      </c>
      <c r="W10" s="3">
        <v>8.0359999999999996</v>
      </c>
      <c r="X10" s="3" t="s">
        <v>12</v>
      </c>
      <c r="Y10" s="3">
        <v>8.6270000000000007</v>
      </c>
      <c r="Z10" s="15" t="s">
        <v>12</v>
      </c>
      <c r="AA10" s="10">
        <f t="shared" si="5"/>
        <v>8.0359999999999996</v>
      </c>
      <c r="AB10" s="9">
        <f t="shared" si="6"/>
        <v>0.57999999999999918</v>
      </c>
      <c r="AC10" s="10">
        <f t="shared" si="7"/>
        <v>0.59100000000000108</v>
      </c>
      <c r="AD10" s="9" t="s">
        <v>12</v>
      </c>
      <c r="AE10" s="55" t="s">
        <v>12</v>
      </c>
      <c r="AF10" s="55">
        <v>0.93200000000000005</v>
      </c>
      <c r="AG10" s="55">
        <v>1.034</v>
      </c>
      <c r="AH10" s="55">
        <v>1.1200000000000001</v>
      </c>
      <c r="AI10" s="3">
        <v>1.177</v>
      </c>
      <c r="AJ10" s="3">
        <v>1.24</v>
      </c>
      <c r="AK10" s="3" t="s">
        <v>12</v>
      </c>
      <c r="AL10" s="3">
        <v>1.379</v>
      </c>
      <c r="AM10" s="15" t="s">
        <v>12</v>
      </c>
      <c r="AN10" s="10">
        <f t="shared" si="8"/>
        <v>1.24</v>
      </c>
      <c r="AO10" s="9">
        <f t="shared" si="9"/>
        <v>0.11999999999999988</v>
      </c>
      <c r="AP10" s="10">
        <f t="shared" si="10"/>
        <v>0.13900000000000001</v>
      </c>
      <c r="AQ10" s="9" t="s">
        <v>12</v>
      </c>
      <c r="AR10" s="55" t="s">
        <v>12</v>
      </c>
      <c r="AS10" s="55">
        <v>3.4369999999999998</v>
      </c>
      <c r="AT10" s="55">
        <v>3.532</v>
      </c>
      <c r="AU10" s="55">
        <v>3.6040000000000001</v>
      </c>
      <c r="AV10" s="3">
        <v>3.637</v>
      </c>
      <c r="AW10" s="3">
        <v>3.6739999999999999</v>
      </c>
      <c r="AX10" s="3" t="s">
        <v>12</v>
      </c>
      <c r="AY10" s="3">
        <v>3.8079999999999998</v>
      </c>
      <c r="AZ10" s="15" t="s">
        <v>12</v>
      </c>
      <c r="BA10" s="10">
        <f t="shared" si="11"/>
        <v>3.6739999999999999</v>
      </c>
      <c r="BB10" s="9">
        <f t="shared" si="12"/>
        <v>6.999999999999984E-2</v>
      </c>
      <c r="BC10" s="10">
        <f t="shared" si="13"/>
        <v>0.1339999999999999</v>
      </c>
      <c r="BD10" s="9">
        <v>7.7190000000000003</v>
      </c>
      <c r="BE10" s="3">
        <v>8.3309999999999995</v>
      </c>
      <c r="BF10" s="15">
        <v>9.0060000000000002</v>
      </c>
      <c r="BG10" s="15">
        <f t="shared" si="14"/>
        <v>8.3309999999999995</v>
      </c>
      <c r="BH10" s="9">
        <f t="shared" si="15"/>
        <v>0.61199999999999921</v>
      </c>
      <c r="BI10" s="10">
        <f t="shared" si="16"/>
        <v>0.67500000000000071</v>
      </c>
      <c r="BJ10" s="9">
        <v>7.6950000000000003</v>
      </c>
      <c r="BK10" s="3">
        <v>8.3059999999999992</v>
      </c>
      <c r="BL10" s="15">
        <v>9.0239999999999991</v>
      </c>
      <c r="BM10" s="15">
        <f t="shared" si="17"/>
        <v>8.3059999999999992</v>
      </c>
      <c r="BN10" s="9">
        <f t="shared" si="18"/>
        <v>0.61099999999999888</v>
      </c>
      <c r="BO10" s="10">
        <f t="shared" si="19"/>
        <v>0.71799999999999997</v>
      </c>
      <c r="BP10">
        <f t="shared" si="29"/>
        <v>0</v>
      </c>
      <c r="BQ10" s="93">
        <f t="shared" si="30"/>
        <v>1.0551724137931036</v>
      </c>
      <c r="BR10" s="93">
        <f t="shared" si="31"/>
        <v>1.0534482758620685</v>
      </c>
      <c r="BS10" s="93" t="str">
        <f>VLOOKUP(C10,'Koppeling locatie - aslocatie'!$A$2:$C$8139,2,FALSE)</f>
        <v>maas202</v>
      </c>
      <c r="BT10" s="93">
        <f>VLOOKUP($BS10,aslocaties_v01!$C$3:$AA$500,MATCH($K$3/10,aslocaties_v01!$C$2:$X$2),FALSE)</f>
        <v>7.46</v>
      </c>
      <c r="BU10" s="93">
        <f>VLOOKUP(BS10,aslocaties_v01!$C$3:$AA$500,MATCH($K$3,aslocaties_v01!$C$2:$X$2),FALSE)</f>
        <v>8.0410000000000004</v>
      </c>
      <c r="BV10" s="93">
        <f>VLOOKUP(BS10,aslocaties_v01!$C$3:$AA$500,MATCH($K$3*10,aslocaties_v01!$C$2:$Y$2),FALSE)</f>
        <v>8.6270000000000007</v>
      </c>
      <c r="BW10" s="93">
        <f t="shared" si="32"/>
        <v>0.58100000000000041</v>
      </c>
      <c r="BX10" s="93">
        <f t="shared" si="33"/>
        <v>0.5860000000000003</v>
      </c>
      <c r="BY10" s="94">
        <f t="shared" si="34"/>
        <v>1.7241379310366511E-3</v>
      </c>
      <c r="BZ10" s="94">
        <f t="shared" si="35"/>
        <v>8.4602368866341093E-3</v>
      </c>
      <c r="CA10" s="94">
        <f t="shared" si="36"/>
        <v>3.9999999999995595E-3</v>
      </c>
      <c r="CB10">
        <f t="shared" si="37"/>
        <v>5.0000000000007816E-3</v>
      </c>
      <c r="CC10" s="58">
        <f t="shared" si="38"/>
        <v>0</v>
      </c>
      <c r="CD10" s="95" t="b">
        <f t="shared" si="39"/>
        <v>0</v>
      </c>
      <c r="CE10" s="96" t="b">
        <f t="shared" si="20"/>
        <v>1</v>
      </c>
      <c r="CF10" t="b">
        <f t="shared" si="21"/>
        <v>1</v>
      </c>
      <c r="CG10" t="b">
        <f t="shared" si="22"/>
        <v>1</v>
      </c>
      <c r="CH10" s="84" t="b">
        <f t="shared" si="40"/>
        <v>1</v>
      </c>
      <c r="CI10">
        <f t="shared" si="41"/>
        <v>1.24</v>
      </c>
      <c r="CJ10" t="b">
        <f t="shared" si="23"/>
        <v>1</v>
      </c>
      <c r="CK10" t="b">
        <f t="shared" si="42"/>
        <v>1</v>
      </c>
      <c r="CL10" s="84" t="b">
        <f t="shared" si="28"/>
        <v>1</v>
      </c>
      <c r="CM10">
        <f t="shared" si="43"/>
        <v>3.6739999999999999</v>
      </c>
      <c r="CN10" t="b">
        <f t="shared" si="24"/>
        <v>1</v>
      </c>
      <c r="CO10" s="84">
        <f t="shared" si="44"/>
        <v>5.8886912289524598E-2</v>
      </c>
      <c r="CP10" t="b">
        <f t="shared" si="45"/>
        <v>1</v>
      </c>
      <c r="CQ10" s="96" t="b">
        <f t="shared" si="46"/>
        <v>1</v>
      </c>
      <c r="CR10" t="b">
        <f t="shared" si="47"/>
        <v>1</v>
      </c>
      <c r="CS10" t="b">
        <f t="shared" si="48"/>
        <v>1</v>
      </c>
      <c r="CT10" t="b">
        <f t="shared" si="49"/>
        <v>1</v>
      </c>
      <c r="CU10" t="b">
        <f t="shared" si="50"/>
        <v>0</v>
      </c>
      <c r="CV10" s="84" t="b">
        <f t="shared" si="51"/>
        <v>1</v>
      </c>
      <c r="CW10" t="b">
        <f t="shared" si="52"/>
        <v>1</v>
      </c>
      <c r="CX10" t="b">
        <f t="shared" si="53"/>
        <v>1</v>
      </c>
      <c r="CY10" t="b">
        <f t="shared" si="54"/>
        <v>1</v>
      </c>
      <c r="CZ10" t="b">
        <f t="shared" si="55"/>
        <v>1</v>
      </c>
      <c r="DA10" s="84">
        <f t="shared" si="56"/>
        <v>1</v>
      </c>
      <c r="DB10" t="b">
        <f t="shared" si="57"/>
        <v>0</v>
      </c>
    </row>
    <row r="11" spans="1:106">
      <c r="A11" s="9">
        <v>1328</v>
      </c>
      <c r="B11" s="3">
        <v>2</v>
      </c>
      <c r="C11" s="3" t="s">
        <v>1477</v>
      </c>
      <c r="D11" s="3" t="str">
        <f t="shared" si="0"/>
        <v>MA_1_36-4_dk_0686</v>
      </c>
      <c r="E11" s="3" t="str">
        <f t="shared" si="1"/>
        <v>0686</v>
      </c>
      <c r="F11" s="3">
        <v>158271.20300000001</v>
      </c>
      <c r="G11" s="15">
        <v>424572.06199999998</v>
      </c>
      <c r="H11" s="35" t="str">
        <f t="shared" si="2"/>
        <v>ja</v>
      </c>
      <c r="I11" s="42">
        <v>18</v>
      </c>
      <c r="J11" s="20" t="s">
        <v>371</v>
      </c>
      <c r="K11" s="21">
        <v>10000</v>
      </c>
      <c r="L11" s="28">
        <f t="shared" si="25"/>
        <v>1</v>
      </c>
      <c r="M11" s="28">
        <f t="shared" si="26"/>
        <v>1</v>
      </c>
      <c r="N11" s="56">
        <f t="shared" si="3"/>
        <v>10000</v>
      </c>
      <c r="O11" s="33">
        <f t="shared" si="27"/>
        <v>78.37119482307196</v>
      </c>
      <c r="P11" s="37">
        <f t="shared" si="4"/>
        <v>88.972646386410261</v>
      </c>
      <c r="Q11" s="9" t="s">
        <v>12</v>
      </c>
      <c r="R11" s="55" t="s">
        <v>12</v>
      </c>
      <c r="S11" s="55">
        <v>6.7809999999999997</v>
      </c>
      <c r="T11" s="55">
        <v>7.1269999999999998</v>
      </c>
      <c r="U11" s="55">
        <v>7.4480000000000004</v>
      </c>
      <c r="V11" s="3">
        <v>7.72</v>
      </c>
      <c r="W11" s="3">
        <v>8.0299999999999994</v>
      </c>
      <c r="X11" s="3" t="s">
        <v>12</v>
      </c>
      <c r="Y11" s="3">
        <v>8.6189999999999998</v>
      </c>
      <c r="Z11" s="15" t="s">
        <v>12</v>
      </c>
      <c r="AA11" s="10">
        <f t="shared" si="5"/>
        <v>8.0299999999999994</v>
      </c>
      <c r="AB11" s="9">
        <f t="shared" si="6"/>
        <v>0.58199999999999896</v>
      </c>
      <c r="AC11" s="10">
        <f t="shared" si="7"/>
        <v>0.58900000000000041</v>
      </c>
      <c r="AD11" s="9" t="s">
        <v>12</v>
      </c>
      <c r="AE11" s="55" t="s">
        <v>12</v>
      </c>
      <c r="AF11" s="55">
        <v>0.91900000000000004</v>
      </c>
      <c r="AG11" s="55">
        <v>1.0209999999999999</v>
      </c>
      <c r="AH11" s="55">
        <v>1.111</v>
      </c>
      <c r="AI11" s="3">
        <v>1.165</v>
      </c>
      <c r="AJ11" s="3">
        <v>1.2270000000000001</v>
      </c>
      <c r="AK11" s="3" t="s">
        <v>12</v>
      </c>
      <c r="AL11" s="3">
        <v>1.3720000000000001</v>
      </c>
      <c r="AM11" s="15" t="s">
        <v>12</v>
      </c>
      <c r="AN11" s="10">
        <f t="shared" si="8"/>
        <v>1.2270000000000001</v>
      </c>
      <c r="AO11" s="9">
        <f t="shared" si="9"/>
        <v>0.1160000000000001</v>
      </c>
      <c r="AP11" s="10">
        <f t="shared" si="10"/>
        <v>0.14500000000000002</v>
      </c>
      <c r="AQ11" s="9" t="s">
        <v>12</v>
      </c>
      <c r="AR11" s="55" t="s">
        <v>12</v>
      </c>
      <c r="AS11" s="55">
        <v>3.4390000000000001</v>
      </c>
      <c r="AT11" s="55">
        <v>3.5419999999999998</v>
      </c>
      <c r="AU11" s="55">
        <v>3.6110000000000002</v>
      </c>
      <c r="AV11" s="3">
        <v>3.6480000000000001</v>
      </c>
      <c r="AW11" s="3">
        <v>3.6880000000000002</v>
      </c>
      <c r="AX11" s="3" t="s">
        <v>12</v>
      </c>
      <c r="AY11" s="3">
        <v>3.819</v>
      </c>
      <c r="AZ11" s="15" t="s">
        <v>12</v>
      </c>
      <c r="BA11" s="10">
        <f t="shared" si="11"/>
        <v>3.6880000000000002</v>
      </c>
      <c r="BB11" s="9">
        <f t="shared" si="12"/>
        <v>7.6999999999999957E-2</v>
      </c>
      <c r="BC11" s="10">
        <f t="shared" si="13"/>
        <v>0.13099999999999978</v>
      </c>
      <c r="BD11" s="9">
        <v>7.7039999999999997</v>
      </c>
      <c r="BE11" s="3">
        <v>8.3140000000000001</v>
      </c>
      <c r="BF11" s="15">
        <v>8.9879999999999995</v>
      </c>
      <c r="BG11" s="15">
        <f t="shared" si="14"/>
        <v>8.3140000000000001</v>
      </c>
      <c r="BH11" s="9">
        <f t="shared" si="15"/>
        <v>0.61000000000000032</v>
      </c>
      <c r="BI11" s="10">
        <f t="shared" si="16"/>
        <v>0.67399999999999949</v>
      </c>
      <c r="BJ11" s="9">
        <v>7.681</v>
      </c>
      <c r="BK11" s="3">
        <v>8.2910000000000004</v>
      </c>
      <c r="BL11" s="15">
        <v>9.0169999999999995</v>
      </c>
      <c r="BM11" s="15">
        <f t="shared" si="17"/>
        <v>8.2910000000000004</v>
      </c>
      <c r="BN11" s="9">
        <f t="shared" si="18"/>
        <v>0.61000000000000032</v>
      </c>
      <c r="BO11" s="10">
        <f t="shared" si="19"/>
        <v>0.72599999999999909</v>
      </c>
      <c r="BP11">
        <f t="shared" si="29"/>
        <v>0</v>
      </c>
      <c r="BQ11" s="93">
        <f t="shared" si="30"/>
        <v>1.0481099656357413</v>
      </c>
      <c r="BR11" s="93">
        <f t="shared" si="31"/>
        <v>1.0481099656357413</v>
      </c>
      <c r="BS11" s="93" t="str">
        <f>VLOOKUP(C11,'Koppeling locatie - aslocatie'!$A$2:$C$8139,2,FALSE)</f>
        <v>maas202</v>
      </c>
      <c r="BT11" s="93">
        <f>VLOOKUP($BS11,aslocaties_v01!$C$3:$AA$500,MATCH($K$3/10,aslocaties_v01!$C$2:$X$2),FALSE)</f>
        <v>7.46</v>
      </c>
      <c r="BU11" s="93">
        <f>VLOOKUP(BS11,aslocaties_v01!$C$3:$AA$500,MATCH($K$3,aslocaties_v01!$C$2:$X$2),FALSE)</f>
        <v>8.0410000000000004</v>
      </c>
      <c r="BV11" s="93">
        <f>VLOOKUP(BS11,aslocaties_v01!$C$3:$AA$500,MATCH($K$3*10,aslocaties_v01!$C$2:$Y$2),FALSE)</f>
        <v>8.6270000000000007</v>
      </c>
      <c r="BW11" s="93">
        <f t="shared" si="32"/>
        <v>0.58100000000000041</v>
      </c>
      <c r="BX11" s="93">
        <f t="shared" si="33"/>
        <v>0.5860000000000003</v>
      </c>
      <c r="BY11" s="94">
        <f t="shared" si="34"/>
        <v>1.7182130584167954E-3</v>
      </c>
      <c r="BZ11" s="94">
        <f t="shared" si="35"/>
        <v>5.0933786078100063E-3</v>
      </c>
      <c r="CA11" s="94">
        <f t="shared" si="36"/>
        <v>1.1999999999999567E-2</v>
      </c>
      <c r="CB11">
        <f t="shared" si="37"/>
        <v>1.1000000000001009E-2</v>
      </c>
      <c r="CC11" s="58">
        <f t="shared" si="38"/>
        <v>8.0000000000008953E-3</v>
      </c>
      <c r="CD11" s="95" t="b">
        <f t="shared" si="39"/>
        <v>0</v>
      </c>
      <c r="CE11" s="96" t="b">
        <f t="shared" si="20"/>
        <v>1</v>
      </c>
      <c r="CF11" t="b">
        <f t="shared" si="21"/>
        <v>1</v>
      </c>
      <c r="CG11" t="b">
        <f t="shared" si="22"/>
        <v>1</v>
      </c>
      <c r="CH11" s="84" t="b">
        <f t="shared" si="40"/>
        <v>1</v>
      </c>
      <c r="CI11">
        <f t="shared" si="41"/>
        <v>1.2270000000000001</v>
      </c>
      <c r="CJ11" t="b">
        <f t="shared" si="23"/>
        <v>1</v>
      </c>
      <c r="CK11" t="b">
        <f t="shared" si="42"/>
        <v>1</v>
      </c>
      <c r="CL11" s="84" t="b">
        <f t="shared" si="28"/>
        <v>1</v>
      </c>
      <c r="CM11">
        <f t="shared" si="43"/>
        <v>3.6880000000000002</v>
      </c>
      <c r="CN11" t="b">
        <f t="shared" si="24"/>
        <v>1</v>
      </c>
      <c r="CO11" s="84">
        <f t="shared" si="44"/>
        <v>5.7827995640611807E-2</v>
      </c>
      <c r="CP11" t="b">
        <f t="shared" si="45"/>
        <v>1</v>
      </c>
      <c r="CQ11" s="96" t="b">
        <f t="shared" si="46"/>
        <v>1</v>
      </c>
      <c r="CR11" t="b">
        <f t="shared" si="47"/>
        <v>1</v>
      </c>
      <c r="CS11" t="b">
        <f t="shared" si="48"/>
        <v>1</v>
      </c>
      <c r="CT11" t="b">
        <f t="shared" si="49"/>
        <v>1</v>
      </c>
      <c r="CU11" t="b">
        <f t="shared" si="50"/>
        <v>1</v>
      </c>
      <c r="CV11" s="84" t="b">
        <f t="shared" si="51"/>
        <v>1</v>
      </c>
      <c r="CW11" t="b">
        <f t="shared" si="52"/>
        <v>1</v>
      </c>
      <c r="CX11" t="b">
        <f t="shared" si="53"/>
        <v>1</v>
      </c>
      <c r="CY11" t="b">
        <f t="shared" si="54"/>
        <v>1</v>
      </c>
      <c r="CZ11" t="b">
        <f t="shared" si="55"/>
        <v>1</v>
      </c>
      <c r="DA11" s="84">
        <f t="shared" si="56"/>
        <v>0</v>
      </c>
      <c r="DB11" t="b">
        <f t="shared" si="57"/>
        <v>0</v>
      </c>
    </row>
    <row r="12" spans="1:106">
      <c r="A12" s="9">
        <v>1329</v>
      </c>
      <c r="B12" s="3">
        <v>2</v>
      </c>
      <c r="C12" s="3" t="s">
        <v>1478</v>
      </c>
      <c r="D12" s="3" t="str">
        <f t="shared" si="0"/>
        <v>MA_1_36-4_dk_0687</v>
      </c>
      <c r="E12" s="3" t="str">
        <f t="shared" si="1"/>
        <v>0687</v>
      </c>
      <c r="F12" s="3">
        <v>158184.109</v>
      </c>
      <c r="G12" s="15">
        <v>424553.875</v>
      </c>
      <c r="H12" s="35" t="str">
        <f t="shared" si="2"/>
        <v>ja</v>
      </c>
      <c r="I12" s="42">
        <v>20</v>
      </c>
      <c r="J12" s="20" t="s">
        <v>371</v>
      </c>
      <c r="K12" s="21">
        <v>10000</v>
      </c>
      <c r="L12" s="28">
        <f t="shared" si="25"/>
        <v>1</v>
      </c>
      <c r="M12" s="28">
        <f t="shared" si="26"/>
        <v>1</v>
      </c>
      <c r="N12" s="56">
        <f t="shared" si="3"/>
        <v>10000</v>
      </c>
      <c r="O12" s="33">
        <f t="shared" si="27"/>
        <v>88.972646386410261</v>
      </c>
      <c r="P12" s="37">
        <f t="shared" si="4"/>
        <v>121.12134707392137</v>
      </c>
      <c r="Q12" s="9" t="s">
        <v>12</v>
      </c>
      <c r="R12" s="55" t="s">
        <v>12</v>
      </c>
      <c r="S12" s="55">
        <v>6.78</v>
      </c>
      <c r="T12" s="55">
        <v>7.1269999999999998</v>
      </c>
      <c r="U12" s="55">
        <v>7.452</v>
      </c>
      <c r="V12" s="3">
        <v>7.7210000000000001</v>
      </c>
      <c r="W12" s="3">
        <v>8.0329999999999995</v>
      </c>
      <c r="X12" s="3" t="s">
        <v>12</v>
      </c>
      <c r="Y12" s="3">
        <v>8.6240000000000006</v>
      </c>
      <c r="Z12" s="15" t="s">
        <v>12</v>
      </c>
      <c r="AA12" s="10">
        <f t="shared" si="5"/>
        <v>8.0329999999999995</v>
      </c>
      <c r="AB12" s="9">
        <f t="shared" si="6"/>
        <v>0.58099999999999952</v>
      </c>
      <c r="AC12" s="10">
        <f t="shared" si="7"/>
        <v>0.59100000000000108</v>
      </c>
      <c r="AD12" s="9" t="s">
        <v>12</v>
      </c>
      <c r="AE12" s="55" t="s">
        <v>12</v>
      </c>
      <c r="AF12" s="55">
        <v>0.57999999999999996</v>
      </c>
      <c r="AG12" s="55">
        <v>0.71399999999999997</v>
      </c>
      <c r="AH12" s="55">
        <v>1.0629999999999999</v>
      </c>
      <c r="AI12" s="3">
        <v>1.222</v>
      </c>
      <c r="AJ12" s="3">
        <v>1.256</v>
      </c>
      <c r="AK12" s="3" t="s">
        <v>12</v>
      </c>
      <c r="AL12" s="3">
        <v>1.403</v>
      </c>
      <c r="AM12" s="15" t="s">
        <v>12</v>
      </c>
      <c r="AN12" s="10">
        <f t="shared" si="8"/>
        <v>1.256</v>
      </c>
      <c r="AO12" s="9">
        <f t="shared" si="9"/>
        <v>0.19300000000000006</v>
      </c>
      <c r="AP12" s="10">
        <f t="shared" si="10"/>
        <v>0.14700000000000002</v>
      </c>
      <c r="AQ12" s="9" t="s">
        <v>12</v>
      </c>
      <c r="AR12" s="55" t="s">
        <v>12</v>
      </c>
      <c r="AS12" s="55">
        <v>2.5129999999999999</v>
      </c>
      <c r="AT12" s="55">
        <v>2.74</v>
      </c>
      <c r="AU12" s="55">
        <v>3.306</v>
      </c>
      <c r="AV12" s="3">
        <v>3.7229999999999999</v>
      </c>
      <c r="AW12" s="3">
        <v>3.76</v>
      </c>
      <c r="AX12" s="3" t="s">
        <v>12</v>
      </c>
      <c r="AY12" s="3">
        <v>3.8479999999999999</v>
      </c>
      <c r="AZ12" s="15" t="s">
        <v>12</v>
      </c>
      <c r="BA12" s="10">
        <f t="shared" si="11"/>
        <v>3.76</v>
      </c>
      <c r="BB12" s="9">
        <f t="shared" si="12"/>
        <v>0.45399999999999974</v>
      </c>
      <c r="BC12" s="10">
        <f t="shared" si="13"/>
        <v>8.8000000000000078E-2</v>
      </c>
      <c r="BD12" s="9">
        <v>7.6859999999999999</v>
      </c>
      <c r="BE12" s="3">
        <v>8.2949999999999999</v>
      </c>
      <c r="BF12" s="15">
        <v>8.9860000000000007</v>
      </c>
      <c r="BG12" s="15">
        <f t="shared" si="14"/>
        <v>8.2949999999999999</v>
      </c>
      <c r="BH12" s="9">
        <f t="shared" si="15"/>
        <v>0.60899999999999999</v>
      </c>
      <c r="BI12" s="10">
        <f t="shared" si="16"/>
        <v>0.69100000000000072</v>
      </c>
      <c r="BJ12" s="9">
        <v>7.6660000000000004</v>
      </c>
      <c r="BK12" s="3">
        <v>8.2759999999999998</v>
      </c>
      <c r="BL12" s="15">
        <v>9.0220000000000002</v>
      </c>
      <c r="BM12" s="15">
        <f t="shared" si="17"/>
        <v>8.2759999999999998</v>
      </c>
      <c r="BN12" s="9">
        <f t="shared" si="18"/>
        <v>0.60999999999999943</v>
      </c>
      <c r="BO12" s="10">
        <f t="shared" si="19"/>
        <v>0.74600000000000044</v>
      </c>
      <c r="BP12">
        <f t="shared" si="29"/>
        <v>0</v>
      </c>
      <c r="BQ12" s="93">
        <f t="shared" si="30"/>
        <v>1.0481927710843382</v>
      </c>
      <c r="BR12" s="93">
        <f t="shared" si="31"/>
        <v>1.0499139414802063</v>
      </c>
      <c r="BS12" s="93" t="str">
        <f>VLOOKUP(C12,'Koppeling locatie - aslocatie'!$A$2:$C$8139,2,FALSE)</f>
        <v>maas202</v>
      </c>
      <c r="BT12" s="93">
        <f>VLOOKUP($BS12,aslocaties_v01!$C$3:$AA$500,MATCH($K$3/10,aslocaties_v01!$C$2:$X$2),FALSE)</f>
        <v>7.46</v>
      </c>
      <c r="BU12" s="93">
        <f>VLOOKUP(BS12,aslocaties_v01!$C$3:$AA$500,MATCH($K$3,aslocaties_v01!$C$2:$X$2),FALSE)</f>
        <v>8.0410000000000004</v>
      </c>
      <c r="BV12" s="93">
        <f>VLOOKUP(BS12,aslocaties_v01!$C$3:$AA$500,MATCH($K$3*10,aslocaties_v01!$C$2:$Y$2),FALSE)</f>
        <v>8.6270000000000007</v>
      </c>
      <c r="BW12" s="93">
        <f t="shared" si="32"/>
        <v>0.58100000000000041</v>
      </c>
      <c r="BX12" s="93">
        <f t="shared" si="33"/>
        <v>0.5860000000000003</v>
      </c>
      <c r="BY12" s="94">
        <f t="shared" si="34"/>
        <v>1.5543122344752192E-15</v>
      </c>
      <c r="BZ12" s="94">
        <f t="shared" si="35"/>
        <v>8.4602368866341093E-3</v>
      </c>
      <c r="CA12" s="94">
        <f t="shared" si="36"/>
        <v>8.0000000000000071E-3</v>
      </c>
      <c r="CB12">
        <f t="shared" si="37"/>
        <v>8.0000000000008953E-3</v>
      </c>
      <c r="CC12" s="58">
        <f t="shared" si="38"/>
        <v>3.0000000000001137E-3</v>
      </c>
      <c r="CD12" s="95" t="b">
        <f t="shared" si="39"/>
        <v>0</v>
      </c>
      <c r="CE12" s="96" t="b">
        <f t="shared" si="20"/>
        <v>1</v>
      </c>
      <c r="CF12" t="b">
        <f t="shared" si="21"/>
        <v>1</v>
      </c>
      <c r="CG12" t="b">
        <f t="shared" si="22"/>
        <v>1</v>
      </c>
      <c r="CH12" s="84" t="b">
        <f t="shared" si="40"/>
        <v>1</v>
      </c>
      <c r="CI12">
        <f t="shared" si="41"/>
        <v>1.256</v>
      </c>
      <c r="CJ12" t="b">
        <f t="shared" si="23"/>
        <v>1</v>
      </c>
      <c r="CK12" t="b">
        <f t="shared" si="42"/>
        <v>0</v>
      </c>
      <c r="CL12" s="84" t="b">
        <f t="shared" si="28"/>
        <v>1</v>
      </c>
      <c r="CM12">
        <f t="shared" si="43"/>
        <v>3.76</v>
      </c>
      <c r="CN12" t="b">
        <f t="shared" si="24"/>
        <v>1</v>
      </c>
      <c r="CO12" s="84">
        <f t="shared" si="44"/>
        <v>5.6949426007823475E-2</v>
      </c>
      <c r="CP12" t="b">
        <f t="shared" si="45"/>
        <v>1</v>
      </c>
      <c r="CQ12" s="96" t="b">
        <f t="shared" si="46"/>
        <v>1</v>
      </c>
      <c r="CR12" t="b">
        <f t="shared" si="47"/>
        <v>1</v>
      </c>
      <c r="CS12" t="b">
        <f t="shared" si="48"/>
        <v>1</v>
      </c>
      <c r="CT12" t="b">
        <f t="shared" si="49"/>
        <v>1</v>
      </c>
      <c r="CU12" t="b">
        <f t="shared" si="50"/>
        <v>1</v>
      </c>
      <c r="CV12" s="84" t="b">
        <f t="shared" si="51"/>
        <v>1</v>
      </c>
      <c r="CW12" t="b">
        <f t="shared" si="52"/>
        <v>1</v>
      </c>
      <c r="CX12" t="b">
        <f t="shared" si="53"/>
        <v>1</v>
      </c>
      <c r="CY12" t="b">
        <f t="shared" si="54"/>
        <v>1</v>
      </c>
      <c r="CZ12" t="b">
        <f t="shared" si="55"/>
        <v>1</v>
      </c>
      <c r="DA12" s="84">
        <f t="shared" si="56"/>
        <v>0</v>
      </c>
      <c r="DB12" t="b">
        <f t="shared" si="57"/>
        <v>0</v>
      </c>
    </row>
    <row r="13" spans="1:106">
      <c r="A13" s="9">
        <v>1330</v>
      </c>
      <c r="B13" s="3">
        <v>2</v>
      </c>
      <c r="C13" s="3" t="s">
        <v>1479</v>
      </c>
      <c r="D13" s="3" t="str">
        <f t="shared" si="0"/>
        <v>MA_1_36-4_dk_0688</v>
      </c>
      <c r="E13" s="3" t="str">
        <f t="shared" si="1"/>
        <v>0688</v>
      </c>
      <c r="F13" s="3">
        <v>158078</v>
      </c>
      <c r="G13" s="15">
        <v>424612.28100000002</v>
      </c>
      <c r="H13" s="35" t="str">
        <f t="shared" si="2"/>
        <v>ja</v>
      </c>
      <c r="I13" s="42">
        <v>20</v>
      </c>
      <c r="J13" s="20" t="s">
        <v>371</v>
      </c>
      <c r="K13" s="21">
        <v>10000</v>
      </c>
      <c r="L13" s="28">
        <f t="shared" si="25"/>
        <v>1</v>
      </c>
      <c r="M13" s="28">
        <f t="shared" si="26"/>
        <v>1</v>
      </c>
      <c r="N13" s="56">
        <f t="shared" si="3"/>
        <v>10000</v>
      </c>
      <c r="O13" s="33">
        <f t="shared" si="27"/>
        <v>121.12134707392137</v>
      </c>
      <c r="P13" s="37">
        <f t="shared" si="4"/>
        <v>117.4892954485598</v>
      </c>
      <c r="Q13" s="9" t="s">
        <v>12</v>
      </c>
      <c r="R13" s="55" t="s">
        <v>12</v>
      </c>
      <c r="S13" s="55">
        <v>6.7729999999999997</v>
      </c>
      <c r="T13" s="55">
        <v>7.1230000000000002</v>
      </c>
      <c r="U13" s="55">
        <v>7.4450000000000003</v>
      </c>
      <c r="V13" s="3">
        <v>7.718</v>
      </c>
      <c r="W13" s="3">
        <v>8.0299999999999994</v>
      </c>
      <c r="X13" s="3" t="s">
        <v>12</v>
      </c>
      <c r="Y13" s="3">
        <v>8.6240000000000006</v>
      </c>
      <c r="Z13" s="15" t="s">
        <v>12</v>
      </c>
      <c r="AA13" s="10">
        <f t="shared" si="5"/>
        <v>8.0299999999999994</v>
      </c>
      <c r="AB13" s="9">
        <f t="shared" si="6"/>
        <v>0.58499999999999908</v>
      </c>
      <c r="AC13" s="10">
        <f t="shared" si="7"/>
        <v>0.59400000000000119</v>
      </c>
      <c r="AD13" s="9" t="s">
        <v>12</v>
      </c>
      <c r="AE13" s="55" t="s">
        <v>12</v>
      </c>
      <c r="AF13" s="55">
        <v>1.375</v>
      </c>
      <c r="AG13" s="55">
        <v>1.413</v>
      </c>
      <c r="AH13" s="55">
        <v>1.4390000000000001</v>
      </c>
      <c r="AI13" s="3">
        <v>1.4630000000000001</v>
      </c>
      <c r="AJ13" s="3">
        <v>1.4890000000000001</v>
      </c>
      <c r="AK13" s="3" t="s">
        <v>12</v>
      </c>
      <c r="AL13" s="3">
        <v>1.542</v>
      </c>
      <c r="AM13" s="15" t="s">
        <v>12</v>
      </c>
      <c r="AN13" s="10">
        <f t="shared" si="8"/>
        <v>1.4890000000000001</v>
      </c>
      <c r="AO13" s="9">
        <f t="shared" si="9"/>
        <v>5.0000000000000044E-2</v>
      </c>
      <c r="AP13" s="10">
        <f t="shared" si="10"/>
        <v>5.2999999999999936E-2</v>
      </c>
      <c r="AQ13" s="9" t="s">
        <v>12</v>
      </c>
      <c r="AR13" s="55" t="s">
        <v>12</v>
      </c>
      <c r="AS13" s="55">
        <v>3.8439999999999999</v>
      </c>
      <c r="AT13" s="55">
        <v>3.8769999999999998</v>
      </c>
      <c r="AU13" s="55">
        <v>3.9079999999999999</v>
      </c>
      <c r="AV13" s="3">
        <v>3.927</v>
      </c>
      <c r="AW13" s="3">
        <v>3.948</v>
      </c>
      <c r="AX13" s="3" t="s">
        <v>12</v>
      </c>
      <c r="AY13" s="3">
        <v>3.9889999999999999</v>
      </c>
      <c r="AZ13" s="15" t="s">
        <v>12</v>
      </c>
      <c r="BA13" s="10">
        <f t="shared" si="11"/>
        <v>3.948</v>
      </c>
      <c r="BB13" s="9">
        <f t="shared" si="12"/>
        <v>4.0000000000000036E-2</v>
      </c>
      <c r="BC13" s="10">
        <f t="shared" si="13"/>
        <v>4.0999999999999925E-2</v>
      </c>
      <c r="BD13" s="9">
        <v>7.6909999999999998</v>
      </c>
      <c r="BE13" s="3">
        <v>8.2959999999999994</v>
      </c>
      <c r="BF13" s="15">
        <v>9.0500000000000007</v>
      </c>
      <c r="BG13" s="15">
        <f t="shared" si="14"/>
        <v>8.2959999999999994</v>
      </c>
      <c r="BH13" s="9">
        <f t="shared" si="15"/>
        <v>0.60499999999999954</v>
      </c>
      <c r="BI13" s="10">
        <f t="shared" si="16"/>
        <v>0.75400000000000134</v>
      </c>
      <c r="BJ13" s="9">
        <v>7.7370000000000001</v>
      </c>
      <c r="BK13" s="3">
        <v>8.282</v>
      </c>
      <c r="BL13" s="15">
        <v>9.1679999999999993</v>
      </c>
      <c r="BM13" s="15">
        <f t="shared" si="17"/>
        <v>8.282</v>
      </c>
      <c r="BN13" s="9">
        <f t="shared" si="18"/>
        <v>0.54499999999999993</v>
      </c>
      <c r="BO13" s="10">
        <f t="shared" si="19"/>
        <v>0.88599999999999923</v>
      </c>
      <c r="BP13">
        <f t="shared" si="29"/>
        <v>0</v>
      </c>
      <c r="BQ13" s="93">
        <f t="shared" si="30"/>
        <v>1.034188034188035</v>
      </c>
      <c r="BR13" s="93">
        <f t="shared" si="31"/>
        <v>0.93162393162393298</v>
      </c>
      <c r="BS13" s="93" t="str">
        <f>VLOOKUP(C13,'Koppeling locatie - aslocatie'!$A$2:$C$8139,2,FALSE)</f>
        <v>maas202</v>
      </c>
      <c r="BT13" s="93">
        <f>VLOOKUP($BS13,aslocaties_v01!$C$3:$AA$500,MATCH($K$3/10,aslocaties_v01!$C$2:$X$2),FALSE)</f>
        <v>7.46</v>
      </c>
      <c r="BU13" s="93">
        <f>VLOOKUP(BS13,aslocaties_v01!$C$3:$AA$500,MATCH($K$3,aslocaties_v01!$C$2:$X$2),FALSE)</f>
        <v>8.0410000000000004</v>
      </c>
      <c r="BV13" s="93">
        <f>VLOOKUP(BS13,aslocaties_v01!$C$3:$AA$500,MATCH($K$3*10,aslocaties_v01!$C$2:$Y$2),FALSE)</f>
        <v>8.6270000000000007</v>
      </c>
      <c r="BW13" s="93">
        <f t="shared" si="32"/>
        <v>0.58100000000000041</v>
      </c>
      <c r="BX13" s="93">
        <f t="shared" si="33"/>
        <v>0.5860000000000003</v>
      </c>
      <c r="BY13" s="94">
        <f t="shared" si="34"/>
        <v>6.8376068376045929E-3</v>
      </c>
      <c r="BZ13" s="94">
        <f t="shared" si="35"/>
        <v>1.3468013468014961E-2</v>
      </c>
      <c r="CA13" s="94">
        <f t="shared" si="36"/>
        <v>1.499999999999968E-2</v>
      </c>
      <c r="CB13">
        <f t="shared" si="37"/>
        <v>1.1000000000001009E-2</v>
      </c>
      <c r="CC13" s="58">
        <f t="shared" si="38"/>
        <v>3.0000000000001137E-3</v>
      </c>
      <c r="CD13" s="95" t="b">
        <f t="shared" si="39"/>
        <v>0</v>
      </c>
      <c r="CE13" s="96" t="b">
        <f t="shared" si="20"/>
        <v>1</v>
      </c>
      <c r="CF13" t="b">
        <f t="shared" si="21"/>
        <v>1</v>
      </c>
      <c r="CG13" t="b">
        <f t="shared" si="22"/>
        <v>1</v>
      </c>
      <c r="CH13" s="84" t="b">
        <f t="shared" si="40"/>
        <v>1</v>
      </c>
      <c r="CI13">
        <f t="shared" si="41"/>
        <v>1.4890000000000001</v>
      </c>
      <c r="CJ13" t="b">
        <f t="shared" si="23"/>
        <v>1</v>
      </c>
      <c r="CK13" t="b">
        <f t="shared" si="42"/>
        <v>0</v>
      </c>
      <c r="CL13" s="84" t="b">
        <f t="shared" si="28"/>
        <v>1</v>
      </c>
      <c r="CM13">
        <f t="shared" si="43"/>
        <v>3.948</v>
      </c>
      <c r="CN13" t="b">
        <f t="shared" si="24"/>
        <v>1</v>
      </c>
      <c r="CO13" s="84">
        <f t="shared" si="44"/>
        <v>6.1237268603238991E-2</v>
      </c>
      <c r="CP13" t="b">
        <f t="shared" si="45"/>
        <v>1</v>
      </c>
      <c r="CQ13" s="96" t="b">
        <f t="shared" si="46"/>
        <v>1</v>
      </c>
      <c r="CR13" t="b">
        <f t="shared" si="47"/>
        <v>1</v>
      </c>
      <c r="CS13" t="b">
        <f t="shared" si="48"/>
        <v>1</v>
      </c>
      <c r="CT13" t="b">
        <f t="shared" si="49"/>
        <v>1</v>
      </c>
      <c r="CU13" t="b">
        <f t="shared" si="50"/>
        <v>1</v>
      </c>
      <c r="CV13" s="84" t="b">
        <f t="shared" si="51"/>
        <v>1</v>
      </c>
      <c r="CW13" t="b">
        <f t="shared" si="52"/>
        <v>1</v>
      </c>
      <c r="CX13" t="b">
        <f t="shared" si="53"/>
        <v>0</v>
      </c>
      <c r="CY13" t="b">
        <f t="shared" si="54"/>
        <v>1</v>
      </c>
      <c r="CZ13" t="b">
        <f t="shared" si="55"/>
        <v>1</v>
      </c>
      <c r="DA13" s="84">
        <f t="shared" si="56"/>
        <v>1</v>
      </c>
      <c r="DB13" t="b">
        <f t="shared" si="57"/>
        <v>0</v>
      </c>
    </row>
    <row r="14" spans="1:106">
      <c r="A14" s="9">
        <v>1331</v>
      </c>
      <c r="B14" s="3">
        <v>2</v>
      </c>
      <c r="C14" s="3" t="s">
        <v>1480</v>
      </c>
      <c r="D14" s="3" t="str">
        <f t="shared" si="0"/>
        <v>MA_1_36-4_dk_0689</v>
      </c>
      <c r="E14" s="3" t="str">
        <f t="shared" si="1"/>
        <v>0689</v>
      </c>
      <c r="F14" s="3">
        <v>157966.17199999999</v>
      </c>
      <c r="G14" s="15">
        <v>424648.31199999998</v>
      </c>
      <c r="H14" s="35" t="str">
        <f t="shared" si="2"/>
        <v>ja</v>
      </c>
      <c r="I14" s="42">
        <v>14</v>
      </c>
      <c r="J14" s="20" t="s">
        <v>371</v>
      </c>
      <c r="K14" s="21">
        <v>10000</v>
      </c>
      <c r="L14" s="28">
        <f t="shared" si="25"/>
        <v>1</v>
      </c>
      <c r="M14" s="28">
        <f t="shared" si="26"/>
        <v>1</v>
      </c>
      <c r="N14" s="56">
        <f t="shared" si="3"/>
        <v>10000</v>
      </c>
      <c r="O14" s="33">
        <f t="shared" si="27"/>
        <v>117.4892954485598</v>
      </c>
      <c r="P14" s="37">
        <f t="shared" si="4"/>
        <v>76.11914252012447</v>
      </c>
      <c r="Q14" s="9" t="s">
        <v>12</v>
      </c>
      <c r="R14" s="55" t="s">
        <v>12</v>
      </c>
      <c r="S14" s="55">
        <v>6.7510000000000003</v>
      </c>
      <c r="T14" s="55">
        <v>7.1020000000000003</v>
      </c>
      <c r="U14" s="55">
        <v>7.4279999999999999</v>
      </c>
      <c r="V14" s="3">
        <v>7.7</v>
      </c>
      <c r="W14" s="3">
        <v>8.0109999999999992</v>
      </c>
      <c r="X14" s="3" t="s">
        <v>12</v>
      </c>
      <c r="Y14" s="3">
        <v>8.6039999999999992</v>
      </c>
      <c r="Z14" s="15" t="s">
        <v>12</v>
      </c>
      <c r="AA14" s="10">
        <f t="shared" si="5"/>
        <v>8.0109999999999992</v>
      </c>
      <c r="AB14" s="9">
        <f t="shared" si="6"/>
        <v>0.5829999999999993</v>
      </c>
      <c r="AC14" s="10">
        <f t="shared" si="7"/>
        <v>0.59299999999999997</v>
      </c>
      <c r="AD14" s="9" t="s">
        <v>12</v>
      </c>
      <c r="AE14" s="55" t="s">
        <v>12</v>
      </c>
      <c r="AF14" s="55">
        <v>1.5580000000000001</v>
      </c>
      <c r="AG14" s="55">
        <v>1.583</v>
      </c>
      <c r="AH14" s="55">
        <v>1.6040000000000001</v>
      </c>
      <c r="AI14" s="3">
        <v>1.6120000000000001</v>
      </c>
      <c r="AJ14" s="3">
        <v>1.621</v>
      </c>
      <c r="AK14" s="3" t="s">
        <v>12</v>
      </c>
      <c r="AL14" s="3">
        <v>1.639</v>
      </c>
      <c r="AM14" s="15" t="s">
        <v>12</v>
      </c>
      <c r="AN14" s="10">
        <f t="shared" si="8"/>
        <v>1.621</v>
      </c>
      <c r="AO14" s="9">
        <f t="shared" si="9"/>
        <v>1.6999999999999904E-2</v>
      </c>
      <c r="AP14" s="10">
        <f t="shared" si="10"/>
        <v>1.8000000000000016E-2</v>
      </c>
      <c r="AQ14" s="9" t="s">
        <v>12</v>
      </c>
      <c r="AR14" s="55" t="s">
        <v>12</v>
      </c>
      <c r="AS14" s="55">
        <v>4.0090000000000003</v>
      </c>
      <c r="AT14" s="55">
        <v>4.0209999999999999</v>
      </c>
      <c r="AU14" s="55">
        <v>4.0339999999999998</v>
      </c>
      <c r="AV14" s="3">
        <v>4.0460000000000003</v>
      </c>
      <c r="AW14" s="3">
        <v>4.0579999999999998</v>
      </c>
      <c r="AX14" s="3" t="s">
        <v>12</v>
      </c>
      <c r="AY14" s="3">
        <v>4.0830000000000002</v>
      </c>
      <c r="AZ14" s="15" t="s">
        <v>12</v>
      </c>
      <c r="BA14" s="10">
        <f t="shared" si="11"/>
        <v>4.0579999999999998</v>
      </c>
      <c r="BB14" s="9">
        <f t="shared" si="12"/>
        <v>2.4000000000000021E-2</v>
      </c>
      <c r="BC14" s="10">
        <f t="shared" si="13"/>
        <v>2.5000000000000355E-2</v>
      </c>
      <c r="BD14" s="9">
        <v>7.758</v>
      </c>
      <c r="BE14" s="3">
        <v>8.3030000000000008</v>
      </c>
      <c r="BF14" s="15">
        <v>9.1460000000000008</v>
      </c>
      <c r="BG14" s="15">
        <f t="shared" si="14"/>
        <v>8.3030000000000008</v>
      </c>
      <c r="BH14" s="9">
        <f t="shared" si="15"/>
        <v>0.54500000000000082</v>
      </c>
      <c r="BI14" s="10">
        <f t="shared" si="16"/>
        <v>0.84299999999999997</v>
      </c>
      <c r="BJ14" s="9">
        <v>7.87</v>
      </c>
      <c r="BK14" s="3">
        <v>8.4030000000000005</v>
      </c>
      <c r="BL14" s="15">
        <v>9.33</v>
      </c>
      <c r="BM14" s="15">
        <f t="shared" si="17"/>
        <v>8.4030000000000005</v>
      </c>
      <c r="BN14" s="9">
        <f t="shared" si="18"/>
        <v>0.53300000000000036</v>
      </c>
      <c r="BO14" s="10">
        <f t="shared" si="19"/>
        <v>0.9269999999999996</v>
      </c>
      <c r="BP14">
        <f t="shared" si="29"/>
        <v>0</v>
      </c>
      <c r="BQ14" s="93">
        <f t="shared" si="30"/>
        <v>0.93481989708405056</v>
      </c>
      <c r="BR14" s="93">
        <f t="shared" si="31"/>
        <v>0.9142367066895386</v>
      </c>
      <c r="BS14" s="93" t="str">
        <f>VLOOKUP(C14,'Koppeling locatie - aslocatie'!$A$2:$C$8139,2,FALSE)</f>
        <v>maas203</v>
      </c>
      <c r="BT14" s="93">
        <f>VLOOKUP($BS14,aslocaties_v01!$C$3:$AA$500,MATCH($K$3/10,aslocaties_v01!$C$2:$X$2),FALSE)</f>
        <v>7.3940000000000001</v>
      </c>
      <c r="BU14" s="93">
        <f>VLOOKUP(BS14,aslocaties_v01!$C$3:$AA$500,MATCH($K$3,aslocaties_v01!$C$2:$X$2),FALSE)</f>
        <v>7.9850000000000003</v>
      </c>
      <c r="BV14" s="93">
        <f>VLOOKUP(BS14,aslocaties_v01!$C$3:$AA$500,MATCH($K$3*10,aslocaties_v01!$C$2:$Y$2),FALSE)</f>
        <v>8.5749999999999993</v>
      </c>
      <c r="BW14" s="93">
        <f t="shared" si="32"/>
        <v>0.59100000000000019</v>
      </c>
      <c r="BX14" s="93">
        <f t="shared" si="33"/>
        <v>0.58999999999999897</v>
      </c>
      <c r="BY14" s="94">
        <f t="shared" si="34"/>
        <v>1.3722126929675671E-2</v>
      </c>
      <c r="BZ14" s="94">
        <f t="shared" si="35"/>
        <v>5.0590219224300181E-3</v>
      </c>
      <c r="CA14" s="94">
        <f t="shared" si="36"/>
        <v>3.3999999999999808E-2</v>
      </c>
      <c r="CB14">
        <f t="shared" si="37"/>
        <v>2.5999999999998913E-2</v>
      </c>
      <c r="CC14" s="58">
        <f t="shared" si="38"/>
        <v>2.8999999999999915E-2</v>
      </c>
      <c r="CD14" s="95" t="b">
        <f t="shared" si="39"/>
        <v>0</v>
      </c>
      <c r="CE14" s="96" t="b">
        <f t="shared" si="20"/>
        <v>1</v>
      </c>
      <c r="CF14" t="b">
        <f t="shared" si="21"/>
        <v>1</v>
      </c>
      <c r="CG14" t="b">
        <f t="shared" si="22"/>
        <v>1</v>
      </c>
      <c r="CH14" s="84" t="b">
        <f t="shared" si="40"/>
        <v>1</v>
      </c>
      <c r="CI14">
        <f t="shared" si="41"/>
        <v>1.621</v>
      </c>
      <c r="CJ14" t="b">
        <f t="shared" si="23"/>
        <v>1</v>
      </c>
      <c r="CK14" t="b">
        <f t="shared" si="42"/>
        <v>0</v>
      </c>
      <c r="CL14" s="84" t="b">
        <f t="shared" si="28"/>
        <v>1</v>
      </c>
      <c r="CM14">
        <f t="shared" si="43"/>
        <v>4.0579999999999998</v>
      </c>
      <c r="CN14" t="b">
        <f t="shared" si="24"/>
        <v>1</v>
      </c>
      <c r="CO14" s="84">
        <f t="shared" si="44"/>
        <v>6.3100722380495397E-2</v>
      </c>
      <c r="CP14" t="b">
        <f t="shared" si="45"/>
        <v>1</v>
      </c>
      <c r="CQ14" s="96" t="b">
        <f t="shared" si="46"/>
        <v>1</v>
      </c>
      <c r="CR14" t="b">
        <f t="shared" si="47"/>
        <v>1</v>
      </c>
      <c r="CS14" t="b">
        <f t="shared" si="48"/>
        <v>0</v>
      </c>
      <c r="CT14" t="b">
        <f t="shared" si="49"/>
        <v>1</v>
      </c>
      <c r="CU14" t="b">
        <f t="shared" si="50"/>
        <v>1</v>
      </c>
      <c r="CV14" s="84" t="b">
        <f t="shared" si="51"/>
        <v>1</v>
      </c>
      <c r="CW14" t="b">
        <f t="shared" si="52"/>
        <v>1</v>
      </c>
      <c r="CX14" t="b">
        <f t="shared" si="53"/>
        <v>0</v>
      </c>
      <c r="CY14" t="b">
        <f t="shared" si="54"/>
        <v>1</v>
      </c>
      <c r="CZ14" t="b">
        <f t="shared" si="55"/>
        <v>1</v>
      </c>
      <c r="DA14" s="84">
        <f t="shared" si="56"/>
        <v>2</v>
      </c>
      <c r="DB14" t="b">
        <f t="shared" si="57"/>
        <v>0</v>
      </c>
    </row>
    <row r="15" spans="1:106">
      <c r="A15" s="9">
        <v>1332</v>
      </c>
      <c r="B15" s="3">
        <v>2</v>
      </c>
      <c r="C15" s="3" t="s">
        <v>1481</v>
      </c>
      <c r="D15" s="3" t="str">
        <f t="shared" si="0"/>
        <v>MA_1_36-4_dk_0690</v>
      </c>
      <c r="E15" s="3" t="str">
        <f t="shared" si="1"/>
        <v>0690</v>
      </c>
      <c r="F15" s="3">
        <v>157893.125</v>
      </c>
      <c r="G15" s="15">
        <v>424669.71899999998</v>
      </c>
      <c r="H15" s="35" t="str">
        <f t="shared" si="2"/>
        <v>ja</v>
      </c>
      <c r="I15" s="42">
        <v>21</v>
      </c>
      <c r="J15" s="20" t="s">
        <v>371</v>
      </c>
      <c r="K15" s="21">
        <v>10000</v>
      </c>
      <c r="L15" s="28">
        <f t="shared" si="25"/>
        <v>1</v>
      </c>
      <c r="M15" s="28">
        <f t="shared" si="26"/>
        <v>1</v>
      </c>
      <c r="N15" s="56">
        <f t="shared" si="3"/>
        <v>10000</v>
      </c>
      <c r="O15" s="33">
        <f t="shared" si="27"/>
        <v>76.11914252012447</v>
      </c>
      <c r="P15" s="37">
        <f t="shared" si="4"/>
        <v>110.16570459541222</v>
      </c>
      <c r="Q15" s="9" t="s">
        <v>12</v>
      </c>
      <c r="R15" s="55" t="s">
        <v>12</v>
      </c>
      <c r="S15" s="55">
        <v>6.7460000000000004</v>
      </c>
      <c r="T15" s="55">
        <v>7.0970000000000004</v>
      </c>
      <c r="U15" s="55">
        <v>7.423</v>
      </c>
      <c r="V15" s="3">
        <v>7.6950000000000003</v>
      </c>
      <c r="W15" s="3">
        <v>8.0069999999999997</v>
      </c>
      <c r="X15" s="3" t="s">
        <v>12</v>
      </c>
      <c r="Y15" s="3">
        <v>8.5950000000000006</v>
      </c>
      <c r="Z15" s="15" t="s">
        <v>12</v>
      </c>
      <c r="AA15" s="10">
        <f t="shared" si="5"/>
        <v>8.0069999999999997</v>
      </c>
      <c r="AB15" s="9">
        <f t="shared" si="6"/>
        <v>0.58399999999999963</v>
      </c>
      <c r="AC15" s="10">
        <f t="shared" si="7"/>
        <v>0.58800000000000097</v>
      </c>
      <c r="AD15" s="9" t="s">
        <v>12</v>
      </c>
      <c r="AE15" s="55" t="s">
        <v>12</v>
      </c>
      <c r="AF15" s="55">
        <v>1.63</v>
      </c>
      <c r="AG15" s="55">
        <v>1.643</v>
      </c>
      <c r="AH15" s="55">
        <v>1.657</v>
      </c>
      <c r="AI15" s="3">
        <v>1.67</v>
      </c>
      <c r="AJ15" s="3">
        <v>1.6839999999999999</v>
      </c>
      <c r="AK15" s="3" t="s">
        <v>12</v>
      </c>
      <c r="AL15" s="3">
        <v>1.708</v>
      </c>
      <c r="AM15" s="15" t="s">
        <v>12</v>
      </c>
      <c r="AN15" s="10">
        <f t="shared" si="8"/>
        <v>1.6839999999999999</v>
      </c>
      <c r="AO15" s="9">
        <f t="shared" si="9"/>
        <v>2.6999999999999913E-2</v>
      </c>
      <c r="AP15" s="10">
        <f t="shared" si="10"/>
        <v>2.4000000000000021E-2</v>
      </c>
      <c r="AQ15" s="9" t="s">
        <v>12</v>
      </c>
      <c r="AR15" s="55" t="s">
        <v>12</v>
      </c>
      <c r="AS15" s="55">
        <v>4.1050000000000004</v>
      </c>
      <c r="AT15" s="55">
        <v>4.1120000000000001</v>
      </c>
      <c r="AU15" s="55">
        <v>4.12</v>
      </c>
      <c r="AV15" s="3">
        <v>4.1269999999999998</v>
      </c>
      <c r="AW15" s="3">
        <v>4.1340000000000003</v>
      </c>
      <c r="AX15" s="3" t="s">
        <v>12</v>
      </c>
      <c r="AY15" s="3">
        <v>4.149</v>
      </c>
      <c r="AZ15" s="15" t="s">
        <v>12</v>
      </c>
      <c r="BA15" s="10">
        <f t="shared" si="11"/>
        <v>4.1340000000000003</v>
      </c>
      <c r="BB15" s="9">
        <f t="shared" si="12"/>
        <v>1.4000000000000234E-2</v>
      </c>
      <c r="BC15" s="10">
        <f t="shared" si="13"/>
        <v>1.499999999999968E-2</v>
      </c>
      <c r="BD15" s="9">
        <v>7.7519999999999998</v>
      </c>
      <c r="BE15" s="3">
        <v>8.2769999999999992</v>
      </c>
      <c r="BF15" s="15">
        <v>9.15</v>
      </c>
      <c r="BG15" s="15">
        <f t="shared" si="14"/>
        <v>8.2769999999999992</v>
      </c>
      <c r="BH15" s="9">
        <f t="shared" si="15"/>
        <v>0.52499999999999947</v>
      </c>
      <c r="BI15" s="10">
        <f t="shared" si="16"/>
        <v>0.87300000000000111</v>
      </c>
      <c r="BJ15" s="9">
        <v>8.0150000000000006</v>
      </c>
      <c r="BK15" s="3">
        <v>8.5090000000000003</v>
      </c>
      <c r="BL15" s="15">
        <v>9.4380000000000006</v>
      </c>
      <c r="BM15" s="15">
        <f t="shared" si="17"/>
        <v>8.5090000000000003</v>
      </c>
      <c r="BN15" s="9">
        <f t="shared" si="18"/>
        <v>0.49399999999999977</v>
      </c>
      <c r="BO15" s="10">
        <f t="shared" si="19"/>
        <v>0.92900000000000027</v>
      </c>
      <c r="BP15">
        <f t="shared" si="29"/>
        <v>0</v>
      </c>
      <c r="BQ15" s="93">
        <f t="shared" si="30"/>
        <v>0.89897260273972568</v>
      </c>
      <c r="BR15" s="93">
        <f t="shared" si="31"/>
        <v>0.84589041095890427</v>
      </c>
      <c r="BS15" s="93" t="str">
        <f>VLOOKUP(C15,'Koppeling locatie - aslocatie'!$A$2:$C$8139,2,FALSE)</f>
        <v>maas203</v>
      </c>
      <c r="BT15" s="93">
        <f>VLOOKUP($BS15,aslocaties_v01!$C$3:$AA$500,MATCH($K$3/10,aslocaties_v01!$C$2:$X$2),FALSE)</f>
        <v>7.3940000000000001</v>
      </c>
      <c r="BU15" s="93">
        <f>VLOOKUP(BS15,aslocaties_v01!$C$3:$AA$500,MATCH($K$3,aslocaties_v01!$C$2:$X$2),FALSE)</f>
        <v>7.9850000000000003</v>
      </c>
      <c r="BV15" s="93">
        <f>VLOOKUP(BS15,aslocaties_v01!$C$3:$AA$500,MATCH($K$3*10,aslocaties_v01!$C$2:$Y$2),FALSE)</f>
        <v>8.5749999999999993</v>
      </c>
      <c r="BW15" s="93">
        <f t="shared" si="32"/>
        <v>0.59100000000000019</v>
      </c>
      <c r="BX15" s="93">
        <f t="shared" si="33"/>
        <v>0.58999999999999897</v>
      </c>
      <c r="BY15" s="94">
        <f t="shared" si="34"/>
        <v>1.1986301369864005E-2</v>
      </c>
      <c r="BZ15" s="94">
        <f t="shared" si="35"/>
        <v>3.4013605442142492E-3</v>
      </c>
      <c r="CA15" s="94">
        <f t="shared" si="36"/>
        <v>2.8999999999999915E-2</v>
      </c>
      <c r="CB15">
        <f t="shared" si="37"/>
        <v>2.1999999999999353E-2</v>
      </c>
      <c r="CC15" s="58">
        <f t="shared" si="38"/>
        <v>2.000000000000135E-2</v>
      </c>
      <c r="CD15" s="95" t="b">
        <f t="shared" si="39"/>
        <v>0</v>
      </c>
      <c r="CE15" s="96" t="b">
        <f t="shared" si="20"/>
        <v>1</v>
      </c>
      <c r="CF15" t="b">
        <f t="shared" si="21"/>
        <v>1</v>
      </c>
      <c r="CG15" t="b">
        <f t="shared" si="22"/>
        <v>1</v>
      </c>
      <c r="CH15" s="84" t="b">
        <f t="shared" si="40"/>
        <v>1</v>
      </c>
      <c r="CI15">
        <f t="shared" si="41"/>
        <v>1.6839999999999999</v>
      </c>
      <c r="CJ15" t="b">
        <f t="shared" si="23"/>
        <v>1</v>
      </c>
      <c r="CK15" t="b">
        <f t="shared" si="42"/>
        <v>0</v>
      </c>
      <c r="CL15" s="84" t="b">
        <f t="shared" si="28"/>
        <v>1</v>
      </c>
      <c r="CM15">
        <f t="shared" si="43"/>
        <v>4.1340000000000003</v>
      </c>
      <c r="CN15" t="b">
        <f t="shared" si="24"/>
        <v>1</v>
      </c>
      <c r="CO15" s="84">
        <f t="shared" si="44"/>
        <v>6.3165006363221712E-2</v>
      </c>
      <c r="CP15" t="b">
        <f t="shared" si="45"/>
        <v>1</v>
      </c>
      <c r="CQ15" s="96" t="b">
        <f t="shared" si="46"/>
        <v>1</v>
      </c>
      <c r="CR15" t="b">
        <f t="shared" si="47"/>
        <v>1</v>
      </c>
      <c r="CS15" t="b">
        <f t="shared" si="48"/>
        <v>0</v>
      </c>
      <c r="CT15" t="b">
        <f t="shared" si="49"/>
        <v>1</v>
      </c>
      <c r="CU15" t="b">
        <f t="shared" si="50"/>
        <v>1</v>
      </c>
      <c r="CV15" s="84" t="b">
        <f t="shared" si="51"/>
        <v>1</v>
      </c>
      <c r="CW15" t="b">
        <f t="shared" si="52"/>
        <v>1</v>
      </c>
      <c r="CX15" t="b">
        <f t="shared" si="53"/>
        <v>1</v>
      </c>
      <c r="CY15" t="b">
        <f t="shared" si="54"/>
        <v>1</v>
      </c>
      <c r="CZ15" t="b">
        <f t="shared" si="55"/>
        <v>1</v>
      </c>
      <c r="DA15" s="84">
        <f t="shared" si="56"/>
        <v>1</v>
      </c>
      <c r="DB15" t="b">
        <f t="shared" si="57"/>
        <v>0</v>
      </c>
    </row>
    <row r="16" spans="1:106">
      <c r="A16" s="9">
        <v>1333</v>
      </c>
      <c r="B16" s="3">
        <v>2</v>
      </c>
      <c r="C16" s="3" t="s">
        <v>1482</v>
      </c>
      <c r="D16" s="3" t="str">
        <f t="shared" si="0"/>
        <v>MA_1_36-4_dk_0691</v>
      </c>
      <c r="E16" s="3" t="str">
        <f t="shared" si="1"/>
        <v>0691</v>
      </c>
      <c r="F16" s="3">
        <v>157796.375</v>
      </c>
      <c r="G16" s="15">
        <v>424722.40600000002</v>
      </c>
      <c r="H16" s="35" t="str">
        <f t="shared" si="2"/>
        <v>ja</v>
      </c>
      <c r="I16" s="42">
        <v>27</v>
      </c>
      <c r="J16" s="20" t="s">
        <v>371</v>
      </c>
      <c r="K16" s="21">
        <v>10000</v>
      </c>
      <c r="L16" s="28">
        <f t="shared" si="25"/>
        <v>1</v>
      </c>
      <c r="M16" s="28">
        <f t="shared" si="26"/>
        <v>1</v>
      </c>
      <c r="N16" s="56">
        <f t="shared" si="3"/>
        <v>10000</v>
      </c>
      <c r="O16" s="33">
        <f t="shared" si="27"/>
        <v>110.16570459541222</v>
      </c>
      <c r="P16" s="37">
        <f t="shared" si="4"/>
        <v>101.40681050598829</v>
      </c>
      <c r="Q16" s="9" t="s">
        <v>12</v>
      </c>
      <c r="R16" s="55" t="s">
        <v>12</v>
      </c>
      <c r="S16" s="55">
        <v>6.73</v>
      </c>
      <c r="T16" s="55">
        <v>7.0830000000000002</v>
      </c>
      <c r="U16" s="55">
        <v>7.4119999999999999</v>
      </c>
      <c r="V16" s="3">
        <v>7.6849999999999996</v>
      </c>
      <c r="W16" s="3">
        <v>7.9960000000000004</v>
      </c>
      <c r="X16" s="3" t="s">
        <v>12</v>
      </c>
      <c r="Y16" s="3">
        <v>8.5890000000000004</v>
      </c>
      <c r="Z16" s="15" t="s">
        <v>12</v>
      </c>
      <c r="AA16" s="10">
        <f t="shared" si="5"/>
        <v>7.9960000000000004</v>
      </c>
      <c r="AB16" s="9">
        <f t="shared" si="6"/>
        <v>0.58400000000000052</v>
      </c>
      <c r="AC16" s="10">
        <f t="shared" si="7"/>
        <v>0.59299999999999997</v>
      </c>
      <c r="AD16" s="9" t="s">
        <v>12</v>
      </c>
      <c r="AE16" s="55" t="s">
        <v>12</v>
      </c>
      <c r="AF16" s="55">
        <v>1.7030000000000001</v>
      </c>
      <c r="AG16" s="55">
        <v>1.708</v>
      </c>
      <c r="AH16" s="55">
        <v>1.7130000000000001</v>
      </c>
      <c r="AI16" s="3">
        <v>1.718</v>
      </c>
      <c r="AJ16" s="3">
        <v>1.724</v>
      </c>
      <c r="AK16" s="3" t="s">
        <v>12</v>
      </c>
      <c r="AL16" s="3">
        <v>1.7350000000000001</v>
      </c>
      <c r="AM16" s="15" t="s">
        <v>12</v>
      </c>
      <c r="AN16" s="10">
        <f t="shared" si="8"/>
        <v>1.724</v>
      </c>
      <c r="AO16" s="9">
        <f t="shared" si="9"/>
        <v>1.0999999999999899E-2</v>
      </c>
      <c r="AP16" s="10">
        <f t="shared" si="10"/>
        <v>1.1000000000000121E-2</v>
      </c>
      <c r="AQ16" s="9" t="s">
        <v>12</v>
      </c>
      <c r="AR16" s="55" t="s">
        <v>12</v>
      </c>
      <c r="AS16" s="55">
        <v>4.1139999999999999</v>
      </c>
      <c r="AT16" s="55">
        <v>4.12</v>
      </c>
      <c r="AU16" s="55">
        <v>4.1269999999999998</v>
      </c>
      <c r="AV16" s="3">
        <v>4.133</v>
      </c>
      <c r="AW16" s="3">
        <v>4.1399999999999997</v>
      </c>
      <c r="AX16" s="3" t="s">
        <v>12</v>
      </c>
      <c r="AY16" s="3">
        <v>4.1529999999999996</v>
      </c>
      <c r="AZ16" s="15" t="s">
        <v>12</v>
      </c>
      <c r="BA16" s="10">
        <f t="shared" si="11"/>
        <v>4.1399999999999997</v>
      </c>
      <c r="BB16" s="9">
        <f t="shared" si="12"/>
        <v>1.2999999999999901E-2</v>
      </c>
      <c r="BC16" s="10">
        <f t="shared" si="13"/>
        <v>1.2999999999999901E-2</v>
      </c>
      <c r="BD16" s="9">
        <v>7.7450000000000001</v>
      </c>
      <c r="BE16" s="3">
        <v>8.2569999999999997</v>
      </c>
      <c r="BF16" s="15">
        <v>9.1129999999999995</v>
      </c>
      <c r="BG16" s="15">
        <f t="shared" si="14"/>
        <v>8.2569999999999997</v>
      </c>
      <c r="BH16" s="9">
        <f t="shared" si="15"/>
        <v>0.51199999999999957</v>
      </c>
      <c r="BI16" s="10">
        <f t="shared" si="16"/>
        <v>0.85599999999999987</v>
      </c>
      <c r="BJ16" s="9">
        <v>8.0350000000000001</v>
      </c>
      <c r="BK16" s="3">
        <v>8.5470000000000006</v>
      </c>
      <c r="BL16" s="15">
        <v>9.4499999999999993</v>
      </c>
      <c r="BM16" s="15">
        <f t="shared" si="17"/>
        <v>8.5470000000000006</v>
      </c>
      <c r="BN16" s="9">
        <f t="shared" si="18"/>
        <v>0.51200000000000045</v>
      </c>
      <c r="BO16" s="10">
        <f t="shared" si="19"/>
        <v>0.90299999999999869</v>
      </c>
      <c r="BP16">
        <f t="shared" si="29"/>
        <v>0</v>
      </c>
      <c r="BQ16" s="93">
        <f t="shared" si="30"/>
        <v>0.8767123287671218</v>
      </c>
      <c r="BR16" s="93">
        <f t="shared" si="31"/>
        <v>0.87671232876712324</v>
      </c>
      <c r="BS16" s="93" t="str">
        <f>VLOOKUP(C16,'Koppeling locatie - aslocatie'!$A$2:$C$8139,2,FALSE)</f>
        <v>maas203</v>
      </c>
      <c r="BT16" s="93">
        <f>VLOOKUP($BS16,aslocaties_v01!$C$3:$AA$500,MATCH($K$3/10,aslocaties_v01!$C$2:$X$2),FALSE)</f>
        <v>7.3940000000000001</v>
      </c>
      <c r="BU16" s="93">
        <f>VLOOKUP(BS16,aslocaties_v01!$C$3:$AA$500,MATCH($K$3,aslocaties_v01!$C$2:$X$2),FALSE)</f>
        <v>7.9850000000000003</v>
      </c>
      <c r="BV16" s="93">
        <f>VLOOKUP(BS16,aslocaties_v01!$C$3:$AA$500,MATCH($K$3*10,aslocaties_v01!$C$2:$Y$2),FALSE)</f>
        <v>8.5749999999999993</v>
      </c>
      <c r="BW16" s="93">
        <f t="shared" si="32"/>
        <v>0.59100000000000019</v>
      </c>
      <c r="BX16" s="93">
        <f t="shared" si="33"/>
        <v>0.58999999999999897</v>
      </c>
      <c r="BY16" s="94">
        <f t="shared" si="34"/>
        <v>1.1986301369862451E-2</v>
      </c>
      <c r="BZ16" s="94">
        <f t="shared" si="35"/>
        <v>5.0590219224300181E-3</v>
      </c>
      <c r="CA16" s="94">
        <f t="shared" si="36"/>
        <v>1.7999999999999794E-2</v>
      </c>
      <c r="CB16">
        <f t="shared" si="37"/>
        <v>1.1000000000000121E-2</v>
      </c>
      <c r="CC16" s="58">
        <f t="shared" si="38"/>
        <v>1.4000000000001123E-2</v>
      </c>
      <c r="CD16" s="95" t="b">
        <f t="shared" si="39"/>
        <v>0</v>
      </c>
      <c r="CE16" s="96" t="b">
        <f t="shared" si="20"/>
        <v>1</v>
      </c>
      <c r="CF16" t="b">
        <f t="shared" si="21"/>
        <v>1</v>
      </c>
      <c r="CG16" t="b">
        <f t="shared" si="22"/>
        <v>1</v>
      </c>
      <c r="CH16" s="84" t="b">
        <f t="shared" si="40"/>
        <v>1</v>
      </c>
      <c r="CI16">
        <f t="shared" si="41"/>
        <v>1.724</v>
      </c>
      <c r="CJ16" t="b">
        <f t="shared" si="23"/>
        <v>1</v>
      </c>
      <c r="CK16" t="b">
        <f t="shared" si="42"/>
        <v>0</v>
      </c>
      <c r="CL16" s="84" t="b">
        <f t="shared" si="28"/>
        <v>1</v>
      </c>
      <c r="CM16">
        <f t="shared" si="43"/>
        <v>4.1399999999999997</v>
      </c>
      <c r="CN16" t="b">
        <f t="shared" si="24"/>
        <v>1</v>
      </c>
      <c r="CO16" s="84">
        <f t="shared" si="44"/>
        <v>6.4478062797743541E-2</v>
      </c>
      <c r="CP16" t="b">
        <f t="shared" si="45"/>
        <v>1</v>
      </c>
      <c r="CQ16" s="96" t="b">
        <f t="shared" si="46"/>
        <v>1</v>
      </c>
      <c r="CR16" t="b">
        <f t="shared" si="47"/>
        <v>1</v>
      </c>
      <c r="CS16" t="b">
        <f t="shared" si="48"/>
        <v>1</v>
      </c>
      <c r="CT16" t="b">
        <f t="shared" si="49"/>
        <v>1</v>
      </c>
      <c r="CU16" t="b">
        <f t="shared" si="50"/>
        <v>1</v>
      </c>
      <c r="CV16" s="84" t="b">
        <f t="shared" si="51"/>
        <v>1</v>
      </c>
      <c r="CW16" t="b">
        <f t="shared" si="52"/>
        <v>0</v>
      </c>
      <c r="CX16" t="b">
        <f t="shared" si="53"/>
        <v>1</v>
      </c>
      <c r="CY16" t="b">
        <f t="shared" si="54"/>
        <v>1</v>
      </c>
      <c r="CZ16" t="b">
        <f t="shared" si="55"/>
        <v>1</v>
      </c>
      <c r="DA16" s="84">
        <f t="shared" si="56"/>
        <v>1</v>
      </c>
      <c r="DB16" t="b">
        <f t="shared" si="57"/>
        <v>0</v>
      </c>
    </row>
    <row r="17" spans="1:106">
      <c r="A17" s="9">
        <v>1334</v>
      </c>
      <c r="B17" s="3">
        <v>2</v>
      </c>
      <c r="C17" s="3" t="s">
        <v>1483</v>
      </c>
      <c r="D17" s="3" t="str">
        <f t="shared" si="0"/>
        <v>MA_1_36-4_dk_0692</v>
      </c>
      <c r="E17" s="3" t="str">
        <f t="shared" si="1"/>
        <v>0692</v>
      </c>
      <c r="F17" s="3">
        <v>157697.766</v>
      </c>
      <c r="G17" s="15">
        <v>424746.06199999998</v>
      </c>
      <c r="H17" s="35" t="str">
        <f t="shared" si="2"/>
        <v>ja</v>
      </c>
      <c r="I17" s="42">
        <v>10</v>
      </c>
      <c r="J17" s="20" t="s">
        <v>371</v>
      </c>
      <c r="K17" s="21">
        <v>10000</v>
      </c>
      <c r="L17" s="28">
        <f t="shared" si="25"/>
        <v>1</v>
      </c>
      <c r="M17" s="28">
        <f t="shared" si="26"/>
        <v>1</v>
      </c>
      <c r="N17" s="56">
        <f t="shared" si="3"/>
        <v>10000</v>
      </c>
      <c r="O17" s="33">
        <f t="shared" si="27"/>
        <v>101.40681050598829</v>
      </c>
      <c r="P17" s="37">
        <f t="shared" si="4"/>
        <v>92.463479239098689</v>
      </c>
      <c r="Q17" s="9" t="s">
        <v>12</v>
      </c>
      <c r="R17" s="55" t="s">
        <v>12</v>
      </c>
      <c r="S17" s="55">
        <v>6.7270000000000003</v>
      </c>
      <c r="T17" s="55">
        <v>7.08</v>
      </c>
      <c r="U17" s="55">
        <v>7.4089999999999998</v>
      </c>
      <c r="V17" s="3">
        <v>7.6820000000000004</v>
      </c>
      <c r="W17" s="3">
        <v>7.9939999999999998</v>
      </c>
      <c r="X17" s="3" t="s">
        <v>12</v>
      </c>
      <c r="Y17" s="3">
        <v>8.5869999999999997</v>
      </c>
      <c r="Z17" s="15" t="s">
        <v>12</v>
      </c>
      <c r="AA17" s="10">
        <f t="shared" si="5"/>
        <v>7.9939999999999998</v>
      </c>
      <c r="AB17" s="9">
        <f t="shared" si="6"/>
        <v>0.58499999999999996</v>
      </c>
      <c r="AC17" s="10">
        <f t="shared" si="7"/>
        <v>0.59299999999999997</v>
      </c>
      <c r="AD17" s="9" t="s">
        <v>12</v>
      </c>
      <c r="AE17" s="55" t="s">
        <v>12</v>
      </c>
      <c r="AF17" s="55">
        <v>0.56999999999999995</v>
      </c>
      <c r="AG17" s="55">
        <v>0.79500000000000004</v>
      </c>
      <c r="AH17" s="55">
        <v>1.4930000000000001</v>
      </c>
      <c r="AI17" s="3">
        <v>1.71</v>
      </c>
      <c r="AJ17" s="3">
        <v>1.722</v>
      </c>
      <c r="AK17" s="3" t="s">
        <v>12</v>
      </c>
      <c r="AL17" s="3">
        <v>1.746</v>
      </c>
      <c r="AM17" s="15" t="s">
        <v>12</v>
      </c>
      <c r="AN17" s="10">
        <f t="shared" si="8"/>
        <v>1.722</v>
      </c>
      <c r="AO17" s="9">
        <f t="shared" si="9"/>
        <v>0.22899999999999987</v>
      </c>
      <c r="AP17" s="10">
        <f t="shared" si="10"/>
        <v>2.4000000000000021E-2</v>
      </c>
      <c r="AQ17" s="9" t="s">
        <v>12</v>
      </c>
      <c r="AR17" s="55" t="s">
        <v>12</v>
      </c>
      <c r="AS17" s="55">
        <v>2.4729999999999999</v>
      </c>
      <c r="AT17" s="55">
        <v>2.722</v>
      </c>
      <c r="AU17" s="55">
        <v>3.59</v>
      </c>
      <c r="AV17" s="3">
        <v>4.1230000000000002</v>
      </c>
      <c r="AW17" s="3">
        <v>4.1609999999999996</v>
      </c>
      <c r="AX17" s="3" t="s">
        <v>12</v>
      </c>
      <c r="AY17" s="3">
        <v>4.2169999999999996</v>
      </c>
      <c r="AZ17" s="15" t="s">
        <v>12</v>
      </c>
      <c r="BA17" s="10">
        <f t="shared" si="11"/>
        <v>4.1609999999999996</v>
      </c>
      <c r="BB17" s="9">
        <f t="shared" si="12"/>
        <v>0.57099999999999973</v>
      </c>
      <c r="BC17" s="10">
        <f t="shared" si="13"/>
        <v>5.600000000000005E-2</v>
      </c>
      <c r="BD17" s="9">
        <v>7.9009999999999998</v>
      </c>
      <c r="BE17" s="3">
        <v>8.359</v>
      </c>
      <c r="BF17" s="15">
        <v>9.2629999999999999</v>
      </c>
      <c r="BG17" s="15">
        <f t="shared" si="14"/>
        <v>8.359</v>
      </c>
      <c r="BH17" s="9">
        <f t="shared" si="15"/>
        <v>0.45800000000000018</v>
      </c>
      <c r="BI17" s="10">
        <f t="shared" si="16"/>
        <v>0.90399999999999991</v>
      </c>
      <c r="BJ17" s="9">
        <v>8.0280000000000005</v>
      </c>
      <c r="BK17" s="3">
        <v>8.6419999999999995</v>
      </c>
      <c r="BL17" s="15">
        <v>9.5730000000000004</v>
      </c>
      <c r="BM17" s="15">
        <f t="shared" si="17"/>
        <v>8.6419999999999995</v>
      </c>
      <c r="BN17" s="9">
        <f t="shared" si="18"/>
        <v>0.61399999999999899</v>
      </c>
      <c r="BO17" s="10">
        <f t="shared" si="19"/>
        <v>0.93100000000000094</v>
      </c>
      <c r="BP17">
        <f t="shared" si="29"/>
        <v>0</v>
      </c>
      <c r="BQ17" s="93">
        <f t="shared" si="30"/>
        <v>0.78290598290598323</v>
      </c>
      <c r="BR17" s="93">
        <f t="shared" si="31"/>
        <v>1.0495726495726478</v>
      </c>
      <c r="BS17" s="93" t="str">
        <f>VLOOKUP(C17,'Koppeling locatie - aslocatie'!$A$2:$C$8139,2,FALSE)</f>
        <v>maas203</v>
      </c>
      <c r="BT17" s="93">
        <f>VLOOKUP($BS17,aslocaties_v01!$C$3:$AA$500,MATCH($K$3/10,aslocaties_v01!$C$2:$X$2),FALSE)</f>
        <v>7.3940000000000001</v>
      </c>
      <c r="BU17" s="93">
        <f>VLOOKUP(BS17,aslocaties_v01!$C$3:$AA$500,MATCH($K$3,aslocaties_v01!$C$2:$X$2),FALSE)</f>
        <v>7.9850000000000003</v>
      </c>
      <c r="BV17" s="93">
        <f>VLOOKUP(BS17,aslocaties_v01!$C$3:$AA$500,MATCH($K$3*10,aslocaties_v01!$C$2:$Y$2),FALSE)</f>
        <v>8.5749999999999993</v>
      </c>
      <c r="BW17" s="93">
        <f t="shared" si="32"/>
        <v>0.59100000000000019</v>
      </c>
      <c r="BX17" s="93">
        <f t="shared" si="33"/>
        <v>0.58999999999999897</v>
      </c>
      <c r="BY17" s="94">
        <f t="shared" si="34"/>
        <v>1.0256410256410664E-2</v>
      </c>
      <c r="BZ17" s="94">
        <f t="shared" si="35"/>
        <v>5.0590219224300181E-3</v>
      </c>
      <c r="CA17" s="94">
        <f t="shared" si="36"/>
        <v>1.499999999999968E-2</v>
      </c>
      <c r="CB17">
        <f t="shared" si="37"/>
        <v>8.9999999999994529E-3</v>
      </c>
      <c r="CC17" s="58">
        <f t="shared" si="38"/>
        <v>1.2000000000000455E-2</v>
      </c>
      <c r="CD17" s="95" t="b">
        <f t="shared" si="39"/>
        <v>0</v>
      </c>
      <c r="CE17" s="96" t="b">
        <f t="shared" si="20"/>
        <v>1</v>
      </c>
      <c r="CF17" t="b">
        <f t="shared" si="21"/>
        <v>1</v>
      </c>
      <c r="CG17" t="b">
        <f t="shared" si="22"/>
        <v>1</v>
      </c>
      <c r="CH17" s="84" t="b">
        <f t="shared" si="40"/>
        <v>1</v>
      </c>
      <c r="CI17">
        <f t="shared" si="41"/>
        <v>1.722</v>
      </c>
      <c r="CJ17" t="b">
        <f t="shared" si="23"/>
        <v>1</v>
      </c>
      <c r="CK17" t="b">
        <f t="shared" si="42"/>
        <v>0</v>
      </c>
      <c r="CL17" s="84" t="b">
        <f t="shared" si="28"/>
        <v>1</v>
      </c>
      <c r="CM17">
        <f t="shared" si="43"/>
        <v>4.1609999999999996</v>
      </c>
      <c r="CN17" t="b">
        <f t="shared" si="24"/>
        <v>1</v>
      </c>
      <c r="CO17" s="84">
        <f t="shared" si="44"/>
        <v>6.3754833688230067E-2</v>
      </c>
      <c r="CP17" t="b">
        <f t="shared" si="45"/>
        <v>1</v>
      </c>
      <c r="CQ17" s="96" t="b">
        <f t="shared" si="46"/>
        <v>1</v>
      </c>
      <c r="CR17" t="b">
        <f t="shared" si="47"/>
        <v>0</v>
      </c>
      <c r="CS17" t="b">
        <f t="shared" si="48"/>
        <v>1</v>
      </c>
      <c r="CT17" t="b">
        <f t="shared" si="49"/>
        <v>1</v>
      </c>
      <c r="CU17" t="b">
        <f t="shared" si="50"/>
        <v>1</v>
      </c>
      <c r="CV17" s="84" t="b">
        <f t="shared" si="51"/>
        <v>1</v>
      </c>
      <c r="CW17" t="b">
        <f t="shared" si="52"/>
        <v>1</v>
      </c>
      <c r="CX17" t="b">
        <f t="shared" si="53"/>
        <v>0</v>
      </c>
      <c r="CY17" t="b">
        <f t="shared" si="54"/>
        <v>0</v>
      </c>
      <c r="CZ17" t="b">
        <f t="shared" si="55"/>
        <v>0</v>
      </c>
      <c r="DA17" s="84">
        <f t="shared" si="56"/>
        <v>2</v>
      </c>
      <c r="DB17" t="b">
        <f t="shared" si="57"/>
        <v>0</v>
      </c>
    </row>
    <row r="18" spans="1:106">
      <c r="A18" s="9">
        <v>1335</v>
      </c>
      <c r="B18" s="3">
        <v>2</v>
      </c>
      <c r="C18" s="3" t="s">
        <v>1484</v>
      </c>
      <c r="D18" s="3" t="str">
        <f t="shared" si="0"/>
        <v>MA_1_36-4_dk_0693</v>
      </c>
      <c r="E18" s="3" t="str">
        <f t="shared" si="1"/>
        <v>0693</v>
      </c>
      <c r="F18" s="3">
        <v>157606.70300000001</v>
      </c>
      <c r="G18" s="15">
        <v>424762.09399999998</v>
      </c>
      <c r="H18" s="35" t="str">
        <f t="shared" si="2"/>
        <v>ja</v>
      </c>
      <c r="I18" s="42">
        <v>0</v>
      </c>
      <c r="J18" s="20" t="s">
        <v>371</v>
      </c>
      <c r="K18" s="21">
        <v>10000</v>
      </c>
      <c r="L18" s="28">
        <f t="shared" si="25"/>
        <v>1</v>
      </c>
      <c r="M18" s="28">
        <f t="shared" si="26"/>
        <v>1</v>
      </c>
      <c r="N18" s="56">
        <f t="shared" si="3"/>
        <v>10000</v>
      </c>
      <c r="O18" s="33">
        <f t="shared" si="27"/>
        <v>92.463479239098689</v>
      </c>
      <c r="P18" s="37">
        <f t="shared" si="4"/>
        <v>85.299333039595012</v>
      </c>
      <c r="Q18" s="9" t="s">
        <v>12</v>
      </c>
      <c r="R18" s="55" t="s">
        <v>12</v>
      </c>
      <c r="S18" s="55">
        <v>6.7249999999999996</v>
      </c>
      <c r="T18" s="55">
        <v>7.0789999999999997</v>
      </c>
      <c r="U18" s="55">
        <v>7.4089999999999998</v>
      </c>
      <c r="V18" s="3">
        <v>7.6829999999999998</v>
      </c>
      <c r="W18" s="3">
        <v>7.9960000000000004</v>
      </c>
      <c r="X18" s="3" t="s">
        <v>12</v>
      </c>
      <c r="Y18" s="3">
        <v>8.5920000000000005</v>
      </c>
      <c r="Z18" s="15" t="s">
        <v>12</v>
      </c>
      <c r="AA18" s="10">
        <f t="shared" si="5"/>
        <v>7.9960000000000004</v>
      </c>
      <c r="AB18" s="9">
        <f t="shared" si="6"/>
        <v>0.58700000000000063</v>
      </c>
      <c r="AC18" s="10">
        <f t="shared" si="7"/>
        <v>0.59600000000000009</v>
      </c>
      <c r="AD18" s="9" t="s">
        <v>12</v>
      </c>
      <c r="AE18" s="55" t="s">
        <v>12</v>
      </c>
      <c r="AF18" s="55">
        <v>0.44700000000000001</v>
      </c>
      <c r="AG18" s="55">
        <v>0.51700000000000002</v>
      </c>
      <c r="AH18" s="55">
        <v>0.60799999999999998</v>
      </c>
      <c r="AI18" s="3">
        <v>0.71599999999999997</v>
      </c>
      <c r="AJ18" s="3">
        <v>0.92800000000000005</v>
      </c>
      <c r="AK18" s="3" t="s">
        <v>12</v>
      </c>
      <c r="AL18" s="3">
        <v>1.2789999999999999</v>
      </c>
      <c r="AM18" s="15" t="s">
        <v>12</v>
      </c>
      <c r="AN18" s="10">
        <f t="shared" si="8"/>
        <v>0.92800000000000005</v>
      </c>
      <c r="AO18" s="9">
        <f t="shared" si="9"/>
        <v>0.32000000000000006</v>
      </c>
      <c r="AP18" s="10">
        <f t="shared" si="10"/>
        <v>0.35099999999999987</v>
      </c>
      <c r="AQ18" s="9" t="s">
        <v>12</v>
      </c>
      <c r="AR18" s="55" t="s">
        <v>12</v>
      </c>
      <c r="AS18" s="55">
        <v>2.2549999999999999</v>
      </c>
      <c r="AT18" s="55">
        <v>2.4020000000000001</v>
      </c>
      <c r="AU18" s="55">
        <v>2.5819999999999999</v>
      </c>
      <c r="AV18" s="3">
        <v>2.7349999999999999</v>
      </c>
      <c r="AW18" s="3">
        <v>2.8660000000000001</v>
      </c>
      <c r="AX18" s="3" t="s">
        <v>12</v>
      </c>
      <c r="AY18" s="3">
        <v>3.1539999999999999</v>
      </c>
      <c r="AZ18" s="15" t="s">
        <v>12</v>
      </c>
      <c r="BA18" s="10">
        <f t="shared" si="11"/>
        <v>2.8660000000000001</v>
      </c>
      <c r="BB18" s="9">
        <f t="shared" si="12"/>
        <v>0.28400000000000025</v>
      </c>
      <c r="BC18" s="10">
        <f t="shared" si="13"/>
        <v>0.28799999999999981</v>
      </c>
      <c r="BD18" s="9">
        <v>7.6509999999999998</v>
      </c>
      <c r="BE18" s="3">
        <v>8.2680000000000007</v>
      </c>
      <c r="BF18" s="15">
        <v>9.3149999999999995</v>
      </c>
      <c r="BG18" s="15">
        <f t="shared" si="14"/>
        <v>8.2680000000000007</v>
      </c>
      <c r="BH18" s="9">
        <f t="shared" si="15"/>
        <v>0.61700000000000088</v>
      </c>
      <c r="BI18" s="10">
        <f t="shared" si="16"/>
        <v>1.0469999999999988</v>
      </c>
      <c r="BJ18" s="9">
        <v>7.6379999999999999</v>
      </c>
      <c r="BK18" s="3">
        <v>8.2560000000000002</v>
      </c>
      <c r="BL18" s="15">
        <v>9.56</v>
      </c>
      <c r="BM18" s="15">
        <f t="shared" si="17"/>
        <v>8.2560000000000002</v>
      </c>
      <c r="BN18" s="9">
        <f t="shared" si="18"/>
        <v>0.61800000000000033</v>
      </c>
      <c r="BO18" s="10">
        <f t="shared" si="19"/>
        <v>1.3040000000000003</v>
      </c>
      <c r="BP18">
        <f t="shared" si="29"/>
        <v>0</v>
      </c>
      <c r="BQ18" s="93">
        <f t="shared" si="30"/>
        <v>1.0511073253833052</v>
      </c>
      <c r="BR18" s="93">
        <f t="shared" si="31"/>
        <v>1.0528109028960813</v>
      </c>
      <c r="BS18" s="93" t="str">
        <f>VLOOKUP(C18,'Koppeling locatie - aslocatie'!$A$2:$C$8139,2,FALSE)</f>
        <v>maas203</v>
      </c>
      <c r="BT18" s="93">
        <f>VLOOKUP($BS18,aslocaties_v01!$C$3:$AA$500,MATCH($K$3/10,aslocaties_v01!$C$2:$X$2),FALSE)</f>
        <v>7.3940000000000001</v>
      </c>
      <c r="BU18" s="93">
        <f>VLOOKUP(BS18,aslocaties_v01!$C$3:$AA$500,MATCH($K$3,aslocaties_v01!$C$2:$X$2),FALSE)</f>
        <v>7.9850000000000003</v>
      </c>
      <c r="BV18" s="93">
        <f>VLOOKUP(BS18,aslocaties_v01!$C$3:$AA$500,MATCH($K$3*10,aslocaties_v01!$C$2:$Y$2),FALSE)</f>
        <v>8.5749999999999993</v>
      </c>
      <c r="BW18" s="93">
        <f t="shared" si="32"/>
        <v>0.59100000000000019</v>
      </c>
      <c r="BX18" s="93">
        <f t="shared" si="33"/>
        <v>0.58999999999999897</v>
      </c>
      <c r="BY18" s="94">
        <f t="shared" si="34"/>
        <v>6.8143100511066645E-3</v>
      </c>
      <c r="BZ18" s="94">
        <f t="shared" si="35"/>
        <v>1.0067114093961549E-2</v>
      </c>
      <c r="CA18" s="94">
        <f t="shared" si="36"/>
        <v>1.499999999999968E-2</v>
      </c>
      <c r="CB18">
        <f t="shared" si="37"/>
        <v>1.1000000000000121E-2</v>
      </c>
      <c r="CC18" s="58">
        <f t="shared" si="38"/>
        <v>1.7000000000001236E-2</v>
      </c>
      <c r="CD18" s="95" t="b">
        <f t="shared" si="39"/>
        <v>0</v>
      </c>
      <c r="CE18" s="96" t="b">
        <f t="shared" si="20"/>
        <v>1</v>
      </c>
      <c r="CF18" t="b">
        <f t="shared" si="21"/>
        <v>1</v>
      </c>
      <c r="CG18" t="b">
        <f t="shared" si="22"/>
        <v>1</v>
      </c>
      <c r="CH18" s="84" t="b">
        <f t="shared" si="40"/>
        <v>1</v>
      </c>
      <c r="CI18">
        <f t="shared" si="41"/>
        <v>0.92800000000000005</v>
      </c>
      <c r="CJ18" t="b">
        <f t="shared" si="23"/>
        <v>1</v>
      </c>
      <c r="CK18" t="b">
        <f t="shared" si="42"/>
        <v>1</v>
      </c>
      <c r="CL18" s="84" t="b">
        <f t="shared" si="28"/>
        <v>1</v>
      </c>
      <c r="CM18">
        <f t="shared" si="43"/>
        <v>2.8660000000000001</v>
      </c>
      <c r="CN18" t="b">
        <f t="shared" si="24"/>
        <v>1</v>
      </c>
      <c r="CO18" s="84">
        <f t="shared" si="44"/>
        <v>7.2422081987265921E-2</v>
      </c>
      <c r="CP18" t="b">
        <f t="shared" si="45"/>
        <v>1</v>
      </c>
      <c r="CQ18" s="96" t="b">
        <f t="shared" si="46"/>
        <v>1</v>
      </c>
      <c r="CR18" t="b">
        <f t="shared" si="47"/>
        <v>1</v>
      </c>
      <c r="CS18" t="b">
        <f t="shared" si="48"/>
        <v>0</v>
      </c>
      <c r="CT18" t="b">
        <f t="shared" si="49"/>
        <v>0</v>
      </c>
      <c r="CU18" t="b">
        <f t="shared" si="50"/>
        <v>0</v>
      </c>
      <c r="CV18" s="84" t="b">
        <f t="shared" si="51"/>
        <v>1</v>
      </c>
      <c r="CW18" t="b">
        <f t="shared" si="52"/>
        <v>1</v>
      </c>
      <c r="CX18" t="b">
        <f t="shared" si="53"/>
        <v>1</v>
      </c>
      <c r="CY18" t="b">
        <f t="shared" si="54"/>
        <v>1</v>
      </c>
      <c r="CZ18" t="b">
        <f t="shared" si="55"/>
        <v>1</v>
      </c>
      <c r="DA18" s="84">
        <f t="shared" si="56"/>
        <v>1</v>
      </c>
      <c r="DB18" t="b">
        <f t="shared" si="57"/>
        <v>0</v>
      </c>
    </row>
    <row r="19" spans="1:106">
      <c r="A19" s="9">
        <v>1336</v>
      </c>
      <c r="B19" s="3">
        <v>2</v>
      </c>
      <c r="C19" s="3" t="s">
        <v>1485</v>
      </c>
      <c r="D19" s="3" t="str">
        <f t="shared" si="0"/>
        <v>MA_1_36-4_dk_0694</v>
      </c>
      <c r="E19" s="3" t="str">
        <f t="shared" si="1"/>
        <v>0694</v>
      </c>
      <c r="F19" s="3">
        <v>157521.84400000001</v>
      </c>
      <c r="G19" s="15">
        <v>424770.75</v>
      </c>
      <c r="H19" s="35" t="str">
        <f t="shared" si="2"/>
        <v>ja</v>
      </c>
      <c r="I19" s="42">
        <v>25</v>
      </c>
      <c r="J19" s="20" t="s">
        <v>371</v>
      </c>
      <c r="K19" s="21">
        <v>10000</v>
      </c>
      <c r="L19" s="28">
        <f t="shared" si="25"/>
        <v>1</v>
      </c>
      <c r="M19" s="28">
        <f t="shared" si="26"/>
        <v>1</v>
      </c>
      <c r="N19" s="56">
        <f t="shared" si="3"/>
        <v>10000</v>
      </c>
      <c r="O19" s="33">
        <f t="shared" si="27"/>
        <v>85.299333039595012</v>
      </c>
      <c r="P19" s="37">
        <f t="shared" si="4"/>
        <v>111.45559864360267</v>
      </c>
      <c r="Q19" s="9" t="s">
        <v>12</v>
      </c>
      <c r="R19" s="55" t="s">
        <v>12</v>
      </c>
      <c r="S19" s="55">
        <v>6.7240000000000002</v>
      </c>
      <c r="T19" s="55">
        <v>7.08</v>
      </c>
      <c r="U19" s="55">
        <v>7.41</v>
      </c>
      <c r="V19" s="3">
        <v>7.6849999999999996</v>
      </c>
      <c r="W19" s="3">
        <v>7.9980000000000002</v>
      </c>
      <c r="X19" s="3" t="s">
        <v>12</v>
      </c>
      <c r="Y19" s="3">
        <v>8.6</v>
      </c>
      <c r="Z19" s="15" t="s">
        <v>12</v>
      </c>
      <c r="AA19" s="10">
        <f t="shared" si="5"/>
        <v>7.9980000000000002</v>
      </c>
      <c r="AB19" s="9">
        <f t="shared" si="6"/>
        <v>0.58800000000000008</v>
      </c>
      <c r="AC19" s="10">
        <f t="shared" si="7"/>
        <v>0.60199999999999942</v>
      </c>
      <c r="AD19" s="9" t="s">
        <v>12</v>
      </c>
      <c r="AE19" s="55" t="s">
        <v>12</v>
      </c>
      <c r="AF19" s="55">
        <v>0.44600000000000001</v>
      </c>
      <c r="AG19" s="55">
        <v>0.52300000000000002</v>
      </c>
      <c r="AH19" s="55">
        <v>0.624</v>
      </c>
      <c r="AI19" s="3">
        <v>0.73299999999999998</v>
      </c>
      <c r="AJ19" s="3">
        <v>0.93400000000000005</v>
      </c>
      <c r="AK19" s="3" t="s">
        <v>12</v>
      </c>
      <c r="AL19" s="3">
        <v>1.1659999999999999</v>
      </c>
      <c r="AM19" s="15" t="s">
        <v>12</v>
      </c>
      <c r="AN19" s="10">
        <f t="shared" si="8"/>
        <v>0.93400000000000005</v>
      </c>
      <c r="AO19" s="9">
        <f t="shared" si="9"/>
        <v>0.31000000000000005</v>
      </c>
      <c r="AP19" s="10">
        <f t="shared" si="10"/>
        <v>0.23199999999999987</v>
      </c>
      <c r="AQ19" s="9" t="s">
        <v>12</v>
      </c>
      <c r="AR19" s="55" t="s">
        <v>12</v>
      </c>
      <c r="AS19" s="55">
        <v>2.234</v>
      </c>
      <c r="AT19" s="55">
        <v>2.395</v>
      </c>
      <c r="AU19" s="55">
        <v>2.6040000000000001</v>
      </c>
      <c r="AV19" s="3">
        <v>2.7429999999999999</v>
      </c>
      <c r="AW19" s="3">
        <v>2.8679999999999999</v>
      </c>
      <c r="AX19" s="3" t="s">
        <v>12</v>
      </c>
      <c r="AY19" s="3">
        <v>3.1659999999999999</v>
      </c>
      <c r="AZ19" s="15" t="s">
        <v>12</v>
      </c>
      <c r="BA19" s="10">
        <f t="shared" si="11"/>
        <v>2.8679999999999999</v>
      </c>
      <c r="BB19" s="9">
        <f t="shared" si="12"/>
        <v>0.26399999999999979</v>
      </c>
      <c r="BC19" s="10">
        <f t="shared" si="13"/>
        <v>0.29800000000000004</v>
      </c>
      <c r="BD19" s="9">
        <v>7.62</v>
      </c>
      <c r="BE19" s="3">
        <v>8.2349999999999994</v>
      </c>
      <c r="BF19" s="15">
        <v>9.1379999999999999</v>
      </c>
      <c r="BG19" s="15">
        <f t="shared" si="14"/>
        <v>8.2349999999999994</v>
      </c>
      <c r="BH19" s="9">
        <f t="shared" si="15"/>
        <v>0.61499999999999932</v>
      </c>
      <c r="BI19" s="10">
        <f t="shared" si="16"/>
        <v>0.90300000000000047</v>
      </c>
      <c r="BJ19" s="9">
        <v>7.6050000000000004</v>
      </c>
      <c r="BK19" s="3">
        <v>8.2110000000000003</v>
      </c>
      <c r="BL19" s="15">
        <v>9.5079999999999991</v>
      </c>
      <c r="BM19" s="15">
        <f t="shared" si="17"/>
        <v>8.2110000000000003</v>
      </c>
      <c r="BN19" s="9">
        <f t="shared" si="18"/>
        <v>0.60599999999999987</v>
      </c>
      <c r="BO19" s="10">
        <f t="shared" si="19"/>
        <v>1.2969999999999988</v>
      </c>
      <c r="BP19">
        <f t="shared" si="29"/>
        <v>0</v>
      </c>
      <c r="BQ19" s="93">
        <f t="shared" si="30"/>
        <v>1.0459183673469374</v>
      </c>
      <c r="BR19" s="93">
        <f t="shared" si="31"/>
        <v>1.0306122448979589</v>
      </c>
      <c r="BS19" s="93" t="str">
        <f>VLOOKUP(C19,'Koppeling locatie - aslocatie'!$A$2:$C$8139,2,FALSE)</f>
        <v>maas203</v>
      </c>
      <c r="BT19" s="93">
        <f>VLOOKUP($BS19,aslocaties_v01!$C$3:$AA$500,MATCH($K$3/10,aslocaties_v01!$C$2:$X$2),FALSE)</f>
        <v>7.3940000000000001</v>
      </c>
      <c r="BU19" s="93">
        <f>VLOOKUP(BS19,aslocaties_v01!$C$3:$AA$500,MATCH($K$3,aslocaties_v01!$C$2:$X$2),FALSE)</f>
        <v>7.9850000000000003</v>
      </c>
      <c r="BV19" s="93">
        <f>VLOOKUP(BS19,aslocaties_v01!$C$3:$AA$500,MATCH($K$3*10,aslocaties_v01!$C$2:$Y$2),FALSE)</f>
        <v>8.5749999999999993</v>
      </c>
      <c r="BW19" s="93">
        <f t="shared" si="32"/>
        <v>0.59100000000000019</v>
      </c>
      <c r="BX19" s="93">
        <f t="shared" si="33"/>
        <v>0.58999999999999897</v>
      </c>
      <c r="BY19" s="94">
        <f t="shared" si="34"/>
        <v>5.1020408163267028E-3</v>
      </c>
      <c r="BZ19" s="94">
        <f t="shared" si="35"/>
        <v>1.9933554817276544E-2</v>
      </c>
      <c r="CA19" s="94">
        <f t="shared" si="36"/>
        <v>1.6000000000000014E-2</v>
      </c>
      <c r="CB19">
        <f t="shared" si="37"/>
        <v>1.2999999999999901E-2</v>
      </c>
      <c r="CC19" s="58">
        <f t="shared" si="38"/>
        <v>2.5000000000000355E-2</v>
      </c>
      <c r="CD19" s="95" t="b">
        <f t="shared" si="39"/>
        <v>0</v>
      </c>
      <c r="CE19" s="96" t="b">
        <f t="shared" si="20"/>
        <v>1</v>
      </c>
      <c r="CF19" t="b">
        <f t="shared" si="21"/>
        <v>1</v>
      </c>
      <c r="CG19" t="b">
        <f t="shared" si="22"/>
        <v>1</v>
      </c>
      <c r="CH19" s="84" t="b">
        <f t="shared" si="40"/>
        <v>1</v>
      </c>
      <c r="CI19">
        <f t="shared" si="41"/>
        <v>0.93400000000000005</v>
      </c>
      <c r="CJ19" t="b">
        <f t="shared" si="23"/>
        <v>1</v>
      </c>
      <c r="CK19" t="b">
        <f t="shared" si="42"/>
        <v>1</v>
      </c>
      <c r="CL19" s="84" t="b">
        <f t="shared" si="28"/>
        <v>1</v>
      </c>
      <c r="CM19">
        <f t="shared" si="43"/>
        <v>2.8679999999999999</v>
      </c>
      <c r="CN19" t="b">
        <f t="shared" si="24"/>
        <v>1</v>
      </c>
      <c r="CO19" s="84">
        <f t="shared" si="44"/>
        <v>7.2788703502451521E-2</v>
      </c>
      <c r="CP19" t="b">
        <f t="shared" si="45"/>
        <v>1</v>
      </c>
      <c r="CQ19" s="96" t="b">
        <f t="shared" si="46"/>
        <v>1</v>
      </c>
      <c r="CR19" t="b">
        <f t="shared" si="47"/>
        <v>1</v>
      </c>
      <c r="CS19" t="b">
        <f t="shared" si="48"/>
        <v>1</v>
      </c>
      <c r="CT19" t="b">
        <f t="shared" si="49"/>
        <v>1</v>
      </c>
      <c r="CU19" t="b">
        <f t="shared" si="50"/>
        <v>1</v>
      </c>
      <c r="CV19" s="84" t="b">
        <f t="shared" si="51"/>
        <v>1</v>
      </c>
      <c r="CW19" t="b">
        <f t="shared" si="52"/>
        <v>1</v>
      </c>
      <c r="CX19" t="b">
        <f t="shared" si="53"/>
        <v>1</v>
      </c>
      <c r="CY19" t="b">
        <f t="shared" si="54"/>
        <v>1</v>
      </c>
      <c r="CZ19" t="b">
        <f t="shared" si="55"/>
        <v>1</v>
      </c>
      <c r="DA19" s="84">
        <f t="shared" si="56"/>
        <v>0</v>
      </c>
      <c r="DB19" t="b">
        <f t="shared" si="57"/>
        <v>0</v>
      </c>
    </row>
    <row r="20" spans="1:106">
      <c r="A20" s="9">
        <v>1337</v>
      </c>
      <c r="B20" s="3">
        <v>2</v>
      </c>
      <c r="C20" s="3" t="s">
        <v>1486</v>
      </c>
      <c r="D20" s="3" t="str">
        <f t="shared" si="0"/>
        <v>MA_1_36-4_dk_0695</v>
      </c>
      <c r="E20" s="3" t="str">
        <f t="shared" si="1"/>
        <v>0695</v>
      </c>
      <c r="F20" s="3">
        <v>157445.21900000001</v>
      </c>
      <c r="G20" s="15">
        <v>424851.68800000002</v>
      </c>
      <c r="H20" s="35" t="str">
        <f t="shared" si="2"/>
        <v>ja</v>
      </c>
      <c r="I20" s="42">
        <v>54</v>
      </c>
      <c r="J20" s="20" t="s">
        <v>371</v>
      </c>
      <c r="K20" s="21">
        <v>10000</v>
      </c>
      <c r="L20" s="28">
        <f t="shared" si="25"/>
        <v>1</v>
      </c>
      <c r="M20" s="28">
        <f t="shared" si="26"/>
        <v>1</v>
      </c>
      <c r="N20" s="56">
        <f t="shared" si="3"/>
        <v>10000</v>
      </c>
      <c r="O20" s="33">
        <f t="shared" si="27"/>
        <v>111.45559864360267</v>
      </c>
      <c r="P20" s="37">
        <f t="shared" si="4"/>
        <v>109.61774274267341</v>
      </c>
      <c r="Q20" s="9" t="s">
        <v>12</v>
      </c>
      <c r="R20" s="55" t="s">
        <v>12</v>
      </c>
      <c r="S20" s="55">
        <v>6.7210000000000001</v>
      </c>
      <c r="T20" s="55">
        <v>7.0750000000000002</v>
      </c>
      <c r="U20" s="55">
        <v>7.4050000000000002</v>
      </c>
      <c r="V20" s="3">
        <v>7.6779999999999999</v>
      </c>
      <c r="W20" s="3">
        <v>7.992</v>
      </c>
      <c r="X20" s="3" t="s">
        <v>12</v>
      </c>
      <c r="Y20" s="3">
        <v>8.5869999999999997</v>
      </c>
      <c r="Z20" s="15" t="s">
        <v>12</v>
      </c>
      <c r="AA20" s="10">
        <f t="shared" si="5"/>
        <v>7.992</v>
      </c>
      <c r="AB20" s="9">
        <f t="shared" si="6"/>
        <v>0.58699999999999974</v>
      </c>
      <c r="AC20" s="10">
        <f t="shared" si="7"/>
        <v>0.59499999999999975</v>
      </c>
      <c r="AD20" s="9" t="s">
        <v>12</v>
      </c>
      <c r="AE20" s="55" t="s">
        <v>12</v>
      </c>
      <c r="AF20" s="55">
        <v>0.432</v>
      </c>
      <c r="AG20" s="55">
        <v>0.497</v>
      </c>
      <c r="AH20" s="55">
        <v>0.58399999999999996</v>
      </c>
      <c r="AI20" s="3">
        <v>0.69099999999999995</v>
      </c>
      <c r="AJ20" s="3">
        <v>0.92500000000000004</v>
      </c>
      <c r="AK20" s="3" t="s">
        <v>12</v>
      </c>
      <c r="AL20" s="3">
        <v>1.1659999999999999</v>
      </c>
      <c r="AM20" s="15" t="s">
        <v>12</v>
      </c>
      <c r="AN20" s="10">
        <f t="shared" si="8"/>
        <v>0.92500000000000004</v>
      </c>
      <c r="AO20" s="9">
        <f t="shared" si="9"/>
        <v>0.34100000000000008</v>
      </c>
      <c r="AP20" s="10">
        <f t="shared" si="10"/>
        <v>0.24099999999999988</v>
      </c>
      <c r="AQ20" s="9" t="s">
        <v>12</v>
      </c>
      <c r="AR20" s="55" t="s">
        <v>12</v>
      </c>
      <c r="AS20" s="55">
        <v>2.2090000000000001</v>
      </c>
      <c r="AT20" s="55">
        <v>2.3519999999999999</v>
      </c>
      <c r="AU20" s="55">
        <v>2.5179999999999998</v>
      </c>
      <c r="AV20" s="3">
        <v>2.6619999999999999</v>
      </c>
      <c r="AW20" s="3">
        <v>2.8140000000000001</v>
      </c>
      <c r="AX20" s="3" t="s">
        <v>12</v>
      </c>
      <c r="AY20" s="3">
        <v>3.093</v>
      </c>
      <c r="AZ20" s="15" t="s">
        <v>12</v>
      </c>
      <c r="BA20" s="10">
        <f t="shared" si="11"/>
        <v>2.8140000000000001</v>
      </c>
      <c r="BB20" s="9">
        <f t="shared" si="12"/>
        <v>0.29600000000000026</v>
      </c>
      <c r="BC20" s="10">
        <f t="shared" si="13"/>
        <v>0.27899999999999991</v>
      </c>
      <c r="BD20" s="9">
        <v>7.5940000000000003</v>
      </c>
      <c r="BE20" s="3">
        <v>8.2059999999999995</v>
      </c>
      <c r="BF20" s="15">
        <v>8.9469999999999992</v>
      </c>
      <c r="BG20" s="15">
        <f t="shared" si="14"/>
        <v>8.2059999999999995</v>
      </c>
      <c r="BH20" s="9">
        <f t="shared" si="15"/>
        <v>0.61199999999999921</v>
      </c>
      <c r="BI20" s="10">
        <f t="shared" si="16"/>
        <v>0.74099999999999966</v>
      </c>
      <c r="BJ20" s="9">
        <v>7.5810000000000004</v>
      </c>
      <c r="BK20" s="3">
        <v>8.1950000000000003</v>
      </c>
      <c r="BL20" s="15">
        <v>9.0060000000000002</v>
      </c>
      <c r="BM20" s="15">
        <f t="shared" si="17"/>
        <v>8.1950000000000003</v>
      </c>
      <c r="BN20" s="9">
        <f t="shared" si="18"/>
        <v>0.61399999999999988</v>
      </c>
      <c r="BO20" s="10">
        <f t="shared" si="19"/>
        <v>0.81099999999999994</v>
      </c>
      <c r="BP20">
        <f t="shared" si="29"/>
        <v>0</v>
      </c>
      <c r="BQ20" s="93">
        <f t="shared" si="30"/>
        <v>1.0425894378194198</v>
      </c>
      <c r="BR20" s="93">
        <f t="shared" si="31"/>
        <v>1.0459965928449746</v>
      </c>
      <c r="BS20" s="93" t="str">
        <f>VLOOKUP(C20,'Koppeling locatie - aslocatie'!$A$2:$C$8139,2,FALSE)</f>
        <v>maas203</v>
      </c>
      <c r="BT20" s="93">
        <f>VLOOKUP($BS20,aslocaties_v01!$C$3:$AA$500,MATCH($K$3/10,aslocaties_v01!$C$2:$X$2),FALSE)</f>
        <v>7.3940000000000001</v>
      </c>
      <c r="BU20" s="93">
        <f>VLOOKUP(BS20,aslocaties_v01!$C$3:$AA$500,MATCH($K$3,aslocaties_v01!$C$2:$X$2),FALSE)</f>
        <v>7.9850000000000003</v>
      </c>
      <c r="BV20" s="93">
        <f>VLOOKUP(BS20,aslocaties_v01!$C$3:$AA$500,MATCH($K$3*10,aslocaties_v01!$C$2:$Y$2),FALSE)</f>
        <v>8.5749999999999993</v>
      </c>
      <c r="BW20" s="93">
        <f t="shared" si="32"/>
        <v>0.59100000000000019</v>
      </c>
      <c r="BX20" s="93">
        <f t="shared" si="33"/>
        <v>0.58999999999999897</v>
      </c>
      <c r="BY20" s="94">
        <f t="shared" si="34"/>
        <v>6.8143100511079968E-3</v>
      </c>
      <c r="BZ20" s="94">
        <f t="shared" si="35"/>
        <v>8.4033613445391175E-3</v>
      </c>
      <c r="CA20" s="94">
        <f t="shared" si="36"/>
        <v>1.1000000000000121E-2</v>
      </c>
      <c r="CB20">
        <f t="shared" si="37"/>
        <v>6.9999999999996732E-3</v>
      </c>
      <c r="CC20" s="58">
        <f t="shared" si="38"/>
        <v>1.2000000000000455E-2</v>
      </c>
      <c r="CD20" s="95" t="b">
        <f t="shared" si="39"/>
        <v>0</v>
      </c>
      <c r="CE20" s="96" t="b">
        <f t="shared" si="20"/>
        <v>1</v>
      </c>
      <c r="CF20" t="b">
        <f t="shared" si="21"/>
        <v>1</v>
      </c>
      <c r="CG20" t="b">
        <f t="shared" si="22"/>
        <v>1</v>
      </c>
      <c r="CH20" s="84" t="b">
        <f t="shared" si="40"/>
        <v>1</v>
      </c>
      <c r="CI20">
        <f t="shared" si="41"/>
        <v>0.92500000000000004</v>
      </c>
      <c r="CJ20" t="b">
        <f t="shared" si="23"/>
        <v>1</v>
      </c>
      <c r="CK20" t="b">
        <f t="shared" si="42"/>
        <v>1</v>
      </c>
      <c r="CL20" s="84" t="b">
        <f t="shared" si="28"/>
        <v>1</v>
      </c>
      <c r="CM20">
        <f t="shared" si="43"/>
        <v>2.8140000000000001</v>
      </c>
      <c r="CN20" t="b">
        <f t="shared" si="24"/>
        <v>1</v>
      </c>
      <c r="CO20" s="84">
        <f t="shared" si="44"/>
        <v>7.4880536644212931E-2</v>
      </c>
      <c r="CP20" t="b">
        <f t="shared" si="45"/>
        <v>1</v>
      </c>
      <c r="CQ20" s="96" t="b">
        <f t="shared" si="46"/>
        <v>1</v>
      </c>
      <c r="CR20" t="b">
        <f t="shared" si="47"/>
        <v>1</v>
      </c>
      <c r="CS20" t="b">
        <f t="shared" si="48"/>
        <v>1</v>
      </c>
      <c r="CT20" t="b">
        <f t="shared" si="49"/>
        <v>1</v>
      </c>
      <c r="CU20" t="b">
        <f t="shared" si="50"/>
        <v>1</v>
      </c>
      <c r="CV20" s="84" t="b">
        <f t="shared" si="51"/>
        <v>1</v>
      </c>
      <c r="CW20" t="b">
        <f t="shared" si="52"/>
        <v>1</v>
      </c>
      <c r="CX20" t="b">
        <f t="shared" si="53"/>
        <v>1</v>
      </c>
      <c r="CY20" t="b">
        <f t="shared" si="54"/>
        <v>1</v>
      </c>
      <c r="CZ20" t="b">
        <f t="shared" si="55"/>
        <v>1</v>
      </c>
      <c r="DA20" s="84">
        <f t="shared" si="56"/>
        <v>0</v>
      </c>
      <c r="DB20" t="b">
        <f t="shared" si="57"/>
        <v>0</v>
      </c>
    </row>
    <row r="21" spans="1:106">
      <c r="A21" s="9">
        <v>1338</v>
      </c>
      <c r="B21" s="3">
        <v>2</v>
      </c>
      <c r="C21" s="3" t="s">
        <v>1487</v>
      </c>
      <c r="D21" s="3" t="str">
        <f t="shared" si="0"/>
        <v>MA_1_36-4_dk_0696</v>
      </c>
      <c r="E21" s="3" t="str">
        <f t="shared" si="1"/>
        <v>0696</v>
      </c>
      <c r="F21" s="3">
        <v>157372.71900000001</v>
      </c>
      <c r="G21" s="15">
        <v>424933.90600000002</v>
      </c>
      <c r="H21" s="35" t="str">
        <f t="shared" si="2"/>
        <v>ja</v>
      </c>
      <c r="I21" s="42">
        <v>54</v>
      </c>
      <c r="J21" s="20" t="s">
        <v>371</v>
      </c>
      <c r="K21" s="21">
        <v>10000</v>
      </c>
      <c r="L21" s="28">
        <f t="shared" si="25"/>
        <v>1</v>
      </c>
      <c r="M21" s="28">
        <f t="shared" si="26"/>
        <v>1</v>
      </c>
      <c r="N21" s="56">
        <f t="shared" si="3"/>
        <v>10000</v>
      </c>
      <c r="O21" s="33">
        <f t="shared" si="27"/>
        <v>109.61774274267341</v>
      </c>
      <c r="P21" s="37">
        <f t="shared" si="4"/>
        <v>89.107211705878825</v>
      </c>
      <c r="Q21" s="9" t="s">
        <v>12</v>
      </c>
      <c r="R21" s="55" t="s">
        <v>12</v>
      </c>
      <c r="S21" s="55">
        <v>6.7030000000000003</v>
      </c>
      <c r="T21" s="55">
        <v>7.0590000000000002</v>
      </c>
      <c r="U21" s="55">
        <v>7.39</v>
      </c>
      <c r="V21" s="3">
        <v>7.6639999999999997</v>
      </c>
      <c r="W21" s="3">
        <v>7.976</v>
      </c>
      <c r="X21" s="3" t="s">
        <v>12</v>
      </c>
      <c r="Y21" s="3">
        <v>8.5670000000000002</v>
      </c>
      <c r="Z21" s="15" t="s">
        <v>12</v>
      </c>
      <c r="AA21" s="10">
        <f t="shared" si="5"/>
        <v>7.976</v>
      </c>
      <c r="AB21" s="9">
        <f t="shared" si="6"/>
        <v>0.5860000000000003</v>
      </c>
      <c r="AC21" s="10">
        <f t="shared" si="7"/>
        <v>0.59100000000000019</v>
      </c>
      <c r="AD21" s="9" t="s">
        <v>12</v>
      </c>
      <c r="AE21" s="55" t="s">
        <v>12</v>
      </c>
      <c r="AF21" s="55">
        <v>0.40300000000000002</v>
      </c>
      <c r="AG21" s="55">
        <v>0.46899999999999997</v>
      </c>
      <c r="AH21" s="55">
        <v>0.54700000000000004</v>
      </c>
      <c r="AI21" s="3">
        <v>0.623</v>
      </c>
      <c r="AJ21" s="3">
        <v>0.71499999999999997</v>
      </c>
      <c r="AK21" s="3" t="s">
        <v>12</v>
      </c>
      <c r="AL21" s="3">
        <v>0.94699999999999995</v>
      </c>
      <c r="AM21" s="15" t="s">
        <v>12</v>
      </c>
      <c r="AN21" s="10">
        <f t="shared" si="8"/>
        <v>0.71499999999999997</v>
      </c>
      <c r="AO21" s="9">
        <f t="shared" si="9"/>
        <v>0.16799999999999993</v>
      </c>
      <c r="AP21" s="10">
        <f t="shared" si="10"/>
        <v>0.23199999999999998</v>
      </c>
      <c r="AQ21" s="9" t="s">
        <v>12</v>
      </c>
      <c r="AR21" s="55" t="s">
        <v>12</v>
      </c>
      <c r="AS21" s="55">
        <v>2.1469999999999998</v>
      </c>
      <c r="AT21" s="55">
        <v>2.2989999999999999</v>
      </c>
      <c r="AU21" s="55">
        <v>2.4630000000000001</v>
      </c>
      <c r="AV21" s="3">
        <v>2.6219999999999999</v>
      </c>
      <c r="AW21" s="3">
        <v>2.7909999999999999</v>
      </c>
      <c r="AX21" s="3" t="s">
        <v>12</v>
      </c>
      <c r="AY21" s="3">
        <v>3.1150000000000002</v>
      </c>
      <c r="AZ21" s="15" t="s">
        <v>12</v>
      </c>
      <c r="BA21" s="10">
        <f t="shared" si="11"/>
        <v>2.7909999999999999</v>
      </c>
      <c r="BB21" s="9">
        <f t="shared" si="12"/>
        <v>0.32799999999999985</v>
      </c>
      <c r="BC21" s="10">
        <f t="shared" si="13"/>
        <v>0.32400000000000029</v>
      </c>
      <c r="BD21" s="9">
        <v>7.5819999999999999</v>
      </c>
      <c r="BE21" s="3">
        <v>8.18</v>
      </c>
      <c r="BF21" s="15">
        <v>8.9090000000000007</v>
      </c>
      <c r="BG21" s="15">
        <f t="shared" si="14"/>
        <v>8.18</v>
      </c>
      <c r="BH21" s="9">
        <f t="shared" si="15"/>
        <v>0.59799999999999986</v>
      </c>
      <c r="BI21" s="10">
        <f t="shared" si="16"/>
        <v>0.72900000000000098</v>
      </c>
      <c r="BJ21" s="9">
        <v>7.5670000000000002</v>
      </c>
      <c r="BK21" s="3">
        <v>8.1630000000000003</v>
      </c>
      <c r="BL21" s="15">
        <v>8.9480000000000004</v>
      </c>
      <c r="BM21" s="15">
        <f t="shared" si="17"/>
        <v>8.1630000000000003</v>
      </c>
      <c r="BN21" s="9">
        <f t="shared" si="18"/>
        <v>0.59600000000000009</v>
      </c>
      <c r="BO21" s="10">
        <f t="shared" si="19"/>
        <v>0.78500000000000014</v>
      </c>
      <c r="BP21">
        <f t="shared" si="29"/>
        <v>0</v>
      </c>
      <c r="BQ21" s="93">
        <f t="shared" si="30"/>
        <v>1.0204778156996579</v>
      </c>
      <c r="BR21" s="93">
        <f t="shared" si="31"/>
        <v>1.0170648464163818</v>
      </c>
      <c r="BS21" s="93" t="str">
        <f>VLOOKUP(C21,'Koppeling locatie - aslocatie'!$A$2:$C$8139,2,FALSE)</f>
        <v>maas203</v>
      </c>
      <c r="BT21" s="93">
        <f>VLOOKUP($BS21,aslocaties_v01!$C$3:$AA$500,MATCH($K$3/10,aslocaties_v01!$C$2:$X$2),FALSE)</f>
        <v>7.3940000000000001</v>
      </c>
      <c r="BU21" s="93">
        <f>VLOOKUP(BS21,aslocaties_v01!$C$3:$AA$500,MATCH($K$3,aslocaties_v01!$C$2:$X$2),FALSE)</f>
        <v>7.9850000000000003</v>
      </c>
      <c r="BV21" s="93">
        <f>VLOOKUP(BS21,aslocaties_v01!$C$3:$AA$500,MATCH($K$3*10,aslocaties_v01!$C$2:$Y$2),FALSE)</f>
        <v>8.5749999999999993</v>
      </c>
      <c r="BW21" s="93">
        <f t="shared" si="32"/>
        <v>0.59100000000000019</v>
      </c>
      <c r="BX21" s="93">
        <f t="shared" si="33"/>
        <v>0.58999999999999897</v>
      </c>
      <c r="BY21" s="94">
        <f t="shared" si="34"/>
        <v>8.5324232081909201E-3</v>
      </c>
      <c r="BZ21" s="94">
        <f t="shared" si="35"/>
        <v>1.6920473773286426E-3</v>
      </c>
      <c r="CA21" s="94">
        <f t="shared" si="36"/>
        <v>4.0000000000004476E-3</v>
      </c>
      <c r="CB21">
        <f t="shared" si="37"/>
        <v>9.0000000000003411E-3</v>
      </c>
      <c r="CC21" s="58">
        <f t="shared" si="38"/>
        <v>7.9999999999991189E-3</v>
      </c>
      <c r="CD21" s="95" t="b">
        <f t="shared" si="39"/>
        <v>0</v>
      </c>
      <c r="CE21" s="96" t="b">
        <f t="shared" si="20"/>
        <v>1</v>
      </c>
      <c r="CF21" t="b">
        <f t="shared" si="21"/>
        <v>1</v>
      </c>
      <c r="CG21" t="b">
        <f t="shared" si="22"/>
        <v>1</v>
      </c>
      <c r="CH21" s="84" t="b">
        <f t="shared" si="40"/>
        <v>1</v>
      </c>
      <c r="CI21">
        <f t="shared" si="41"/>
        <v>0.71499999999999997</v>
      </c>
      <c r="CJ21" t="b">
        <f t="shared" si="23"/>
        <v>1</v>
      </c>
      <c r="CK21" t="b">
        <f t="shared" si="42"/>
        <v>1</v>
      </c>
      <c r="CL21" s="84" t="b">
        <f t="shared" si="28"/>
        <v>1</v>
      </c>
      <c r="CM21">
        <f t="shared" si="43"/>
        <v>2.7909999999999999</v>
      </c>
      <c r="CN21" t="b">
        <f t="shared" si="24"/>
        <v>1</v>
      </c>
      <c r="CO21" s="84">
        <f t="shared" si="44"/>
        <v>5.8838524110722039E-2</v>
      </c>
      <c r="CP21" t="b">
        <f t="shared" si="45"/>
        <v>1</v>
      </c>
      <c r="CQ21" s="96" t="b">
        <f t="shared" si="46"/>
        <v>1</v>
      </c>
      <c r="CR21" t="b">
        <f t="shared" si="47"/>
        <v>1</v>
      </c>
      <c r="CS21" t="b">
        <f t="shared" si="48"/>
        <v>1</v>
      </c>
      <c r="CT21" t="b">
        <f t="shared" si="49"/>
        <v>1</v>
      </c>
      <c r="CU21" t="b">
        <f t="shared" si="50"/>
        <v>1</v>
      </c>
      <c r="CV21" s="84" t="b">
        <f t="shared" si="51"/>
        <v>1</v>
      </c>
      <c r="CW21" t="b">
        <f t="shared" si="52"/>
        <v>1</v>
      </c>
      <c r="CX21" t="b">
        <f t="shared" si="53"/>
        <v>1</v>
      </c>
      <c r="CY21" t="b">
        <f t="shared" si="54"/>
        <v>1</v>
      </c>
      <c r="CZ21" t="b">
        <f t="shared" si="55"/>
        <v>1</v>
      </c>
      <c r="DA21" s="84">
        <f t="shared" si="56"/>
        <v>0</v>
      </c>
      <c r="DB21" t="b">
        <f t="shared" si="57"/>
        <v>0</v>
      </c>
    </row>
    <row r="22" spans="1:106">
      <c r="A22" s="9">
        <v>1339</v>
      </c>
      <c r="B22" s="3">
        <v>2</v>
      </c>
      <c r="C22" s="3" t="s">
        <v>1488</v>
      </c>
      <c r="D22" s="3" t="str">
        <f t="shared" si="0"/>
        <v>MA_1_36-4_dk_0697</v>
      </c>
      <c r="E22" s="3" t="str">
        <f t="shared" si="1"/>
        <v>0697</v>
      </c>
      <c r="F22" s="3">
        <v>157330.67199999999</v>
      </c>
      <c r="G22" s="15">
        <v>425012.46899999998</v>
      </c>
      <c r="H22" s="35" t="str">
        <f t="shared" si="2"/>
        <v>ja</v>
      </c>
      <c r="I22" s="42">
        <v>42</v>
      </c>
      <c r="J22" s="20" t="s">
        <v>371</v>
      </c>
      <c r="K22" s="21">
        <v>10000</v>
      </c>
      <c r="L22" s="28">
        <f t="shared" si="25"/>
        <v>1</v>
      </c>
      <c r="M22" s="28">
        <f t="shared" si="26"/>
        <v>1</v>
      </c>
      <c r="N22" s="56">
        <f t="shared" si="3"/>
        <v>10000</v>
      </c>
      <c r="O22" s="33">
        <f t="shared" si="27"/>
        <v>89.107211705878825</v>
      </c>
      <c r="P22" s="37">
        <f t="shared" si="4"/>
        <v>101.45217699488279</v>
      </c>
      <c r="Q22" s="9" t="s">
        <v>12</v>
      </c>
      <c r="R22" s="55" t="s">
        <v>12</v>
      </c>
      <c r="S22" s="55">
        <v>6.6859999999999999</v>
      </c>
      <c r="T22" s="55">
        <v>7.0469999999999997</v>
      </c>
      <c r="U22" s="55">
        <v>7.3769999999999998</v>
      </c>
      <c r="V22" s="3">
        <v>7.6470000000000002</v>
      </c>
      <c r="W22" s="3">
        <v>7.9560000000000004</v>
      </c>
      <c r="X22" s="3" t="s">
        <v>12</v>
      </c>
      <c r="Y22" s="3">
        <v>8.5340000000000007</v>
      </c>
      <c r="Z22" s="15" t="s">
        <v>12</v>
      </c>
      <c r="AA22" s="10">
        <f t="shared" si="5"/>
        <v>7.9560000000000004</v>
      </c>
      <c r="AB22" s="9">
        <f t="shared" si="6"/>
        <v>0.57900000000000063</v>
      </c>
      <c r="AC22" s="10">
        <f t="shared" si="7"/>
        <v>0.57800000000000029</v>
      </c>
      <c r="AD22" s="9" t="s">
        <v>12</v>
      </c>
      <c r="AE22" s="55" t="s">
        <v>12</v>
      </c>
      <c r="AF22" s="55">
        <v>0.60399999999999998</v>
      </c>
      <c r="AG22" s="55">
        <v>0.68500000000000005</v>
      </c>
      <c r="AH22" s="55">
        <v>0.79</v>
      </c>
      <c r="AI22" s="3">
        <v>0.90700000000000003</v>
      </c>
      <c r="AJ22" s="3">
        <v>1.042</v>
      </c>
      <c r="AK22" s="3" t="s">
        <v>12</v>
      </c>
      <c r="AL22" s="3">
        <v>1.5649999999999999</v>
      </c>
      <c r="AM22" s="15" t="s">
        <v>12</v>
      </c>
      <c r="AN22" s="10">
        <f t="shared" si="8"/>
        <v>1.042</v>
      </c>
      <c r="AO22" s="9">
        <f t="shared" si="9"/>
        <v>0.252</v>
      </c>
      <c r="AP22" s="10">
        <f t="shared" si="10"/>
        <v>0.52299999999999991</v>
      </c>
      <c r="AQ22" s="9" t="s">
        <v>12</v>
      </c>
      <c r="AR22" s="55" t="s">
        <v>12</v>
      </c>
      <c r="AS22" s="55">
        <v>2.6040000000000001</v>
      </c>
      <c r="AT22" s="55">
        <v>2.754</v>
      </c>
      <c r="AU22" s="55">
        <v>2.919</v>
      </c>
      <c r="AV22" s="3">
        <v>3.0710000000000002</v>
      </c>
      <c r="AW22" s="3">
        <v>3.2679999999999998</v>
      </c>
      <c r="AX22" s="3" t="s">
        <v>12</v>
      </c>
      <c r="AY22" s="3">
        <v>4.0259999999999998</v>
      </c>
      <c r="AZ22" s="15" t="s">
        <v>12</v>
      </c>
      <c r="BA22" s="10">
        <f t="shared" si="11"/>
        <v>3.2679999999999998</v>
      </c>
      <c r="BB22" s="9">
        <f t="shared" si="12"/>
        <v>0.34899999999999975</v>
      </c>
      <c r="BC22" s="10">
        <f t="shared" si="13"/>
        <v>0.75800000000000001</v>
      </c>
      <c r="BD22" s="9">
        <v>7.577</v>
      </c>
      <c r="BE22" s="3">
        <v>8.1829999999999998</v>
      </c>
      <c r="BF22" s="15">
        <v>8.8759999999999994</v>
      </c>
      <c r="BG22" s="15">
        <f t="shared" si="14"/>
        <v>8.1829999999999998</v>
      </c>
      <c r="BH22" s="9">
        <f t="shared" si="15"/>
        <v>0.60599999999999987</v>
      </c>
      <c r="BI22" s="10">
        <f t="shared" si="16"/>
        <v>0.69299999999999962</v>
      </c>
      <c r="BJ22" s="9">
        <v>7.5590000000000002</v>
      </c>
      <c r="BK22" s="3">
        <v>8.1679999999999993</v>
      </c>
      <c r="BL22" s="15">
        <v>8.9960000000000004</v>
      </c>
      <c r="BM22" s="15">
        <f t="shared" si="17"/>
        <v>8.1679999999999993</v>
      </c>
      <c r="BN22" s="9">
        <f t="shared" si="18"/>
        <v>0.6089999999999991</v>
      </c>
      <c r="BO22" s="10">
        <f t="shared" si="19"/>
        <v>0.82800000000000118</v>
      </c>
      <c r="BP22">
        <f t="shared" si="29"/>
        <v>0</v>
      </c>
      <c r="BQ22" s="93">
        <f t="shared" si="30"/>
        <v>1.0466321243523302</v>
      </c>
      <c r="BR22" s="93">
        <f t="shared" si="31"/>
        <v>1.051813471502588</v>
      </c>
      <c r="BS22" s="93" t="str">
        <f>VLOOKUP(C22,'Koppeling locatie - aslocatie'!$A$2:$C$8139,2,FALSE)</f>
        <v>maas203</v>
      </c>
      <c r="BT22" s="93">
        <f>VLOOKUP($BS22,aslocaties_v01!$C$3:$AA$500,MATCH($K$3/10,aslocaties_v01!$C$2:$X$2),FALSE)</f>
        <v>7.3940000000000001</v>
      </c>
      <c r="BU22" s="93">
        <f>VLOOKUP(BS22,aslocaties_v01!$C$3:$AA$500,MATCH($K$3,aslocaties_v01!$C$2:$X$2),FALSE)</f>
        <v>7.9850000000000003</v>
      </c>
      <c r="BV22" s="93">
        <f>VLOOKUP(BS22,aslocaties_v01!$C$3:$AA$500,MATCH($K$3*10,aslocaties_v01!$C$2:$Y$2),FALSE)</f>
        <v>8.5749999999999993</v>
      </c>
      <c r="BW22" s="93">
        <f t="shared" si="32"/>
        <v>0.59100000000000019</v>
      </c>
      <c r="BX22" s="93">
        <f t="shared" si="33"/>
        <v>0.58999999999999897</v>
      </c>
      <c r="BY22" s="94">
        <f t="shared" si="34"/>
        <v>2.0725388601035455E-2</v>
      </c>
      <c r="BZ22" s="94">
        <f t="shared" si="35"/>
        <v>2.0761245674738138E-2</v>
      </c>
      <c r="CA22" s="94">
        <f t="shared" si="36"/>
        <v>1.7000000000000348E-2</v>
      </c>
      <c r="CB22">
        <f t="shared" si="37"/>
        <v>2.8999999999999915E-2</v>
      </c>
      <c r="CC22" s="58">
        <f t="shared" si="38"/>
        <v>4.0999999999998593E-2</v>
      </c>
      <c r="CD22" s="95" t="b">
        <f t="shared" si="39"/>
        <v>0</v>
      </c>
      <c r="CE22" s="96" t="b">
        <f t="shared" si="20"/>
        <v>1</v>
      </c>
      <c r="CF22" t="b">
        <f t="shared" si="21"/>
        <v>1</v>
      </c>
      <c r="CG22" t="b">
        <f t="shared" si="22"/>
        <v>1</v>
      </c>
      <c r="CH22" s="84" t="b">
        <f t="shared" si="40"/>
        <v>1</v>
      </c>
      <c r="CI22">
        <f t="shared" si="41"/>
        <v>1.042</v>
      </c>
      <c r="CJ22" t="b">
        <f t="shared" si="23"/>
        <v>1</v>
      </c>
      <c r="CK22" t="b">
        <f t="shared" si="42"/>
        <v>1</v>
      </c>
      <c r="CL22" s="84" t="b">
        <f t="shared" si="28"/>
        <v>1</v>
      </c>
      <c r="CM22">
        <f t="shared" si="43"/>
        <v>3.2679999999999998</v>
      </c>
      <c r="CN22" t="b">
        <f t="shared" si="24"/>
        <v>1</v>
      </c>
      <c r="CO22" s="84">
        <f t="shared" si="44"/>
        <v>6.254304546111604E-2</v>
      </c>
      <c r="CP22" t="b">
        <f t="shared" si="45"/>
        <v>1</v>
      </c>
      <c r="CQ22" s="96" t="b">
        <f t="shared" si="46"/>
        <v>1</v>
      </c>
      <c r="CR22" t="b">
        <f t="shared" si="47"/>
        <v>1</v>
      </c>
      <c r="CS22" t="b">
        <f t="shared" si="48"/>
        <v>1</v>
      </c>
      <c r="CT22" t="b">
        <f t="shared" si="49"/>
        <v>1</v>
      </c>
      <c r="CU22" t="b">
        <f t="shared" si="50"/>
        <v>1</v>
      </c>
      <c r="CV22" s="84" t="b">
        <f t="shared" si="51"/>
        <v>1</v>
      </c>
      <c r="CW22" t="b">
        <f t="shared" si="52"/>
        <v>0</v>
      </c>
      <c r="CX22" t="b">
        <f t="shared" si="53"/>
        <v>0</v>
      </c>
      <c r="CY22" t="b">
        <f t="shared" si="54"/>
        <v>1</v>
      </c>
      <c r="CZ22" t="b">
        <f t="shared" si="55"/>
        <v>1</v>
      </c>
      <c r="DA22" s="84">
        <f t="shared" si="56"/>
        <v>1</v>
      </c>
      <c r="DB22" t="b">
        <f t="shared" si="57"/>
        <v>0</v>
      </c>
    </row>
    <row r="23" spans="1:106">
      <c r="A23" s="9">
        <v>1340</v>
      </c>
      <c r="B23" s="3">
        <v>2</v>
      </c>
      <c r="C23" s="3" t="s">
        <v>1489</v>
      </c>
      <c r="D23" s="3" t="str">
        <f t="shared" si="0"/>
        <v>MA_1_36-4_dk_0698</v>
      </c>
      <c r="E23" s="3" t="str">
        <f t="shared" si="1"/>
        <v>0698</v>
      </c>
      <c r="F23" s="3">
        <v>157229.78099999999</v>
      </c>
      <c r="G23" s="15">
        <v>425023.125</v>
      </c>
      <c r="H23" s="35" t="str">
        <f t="shared" si="2"/>
        <v>ja</v>
      </c>
      <c r="I23" s="42">
        <v>346</v>
      </c>
      <c r="J23" s="20" t="s">
        <v>371</v>
      </c>
      <c r="K23" s="21">
        <v>10000</v>
      </c>
      <c r="L23" s="28">
        <f t="shared" si="25"/>
        <v>1</v>
      </c>
      <c r="M23" s="28">
        <f t="shared" si="26"/>
        <v>1</v>
      </c>
      <c r="N23" s="56">
        <f t="shared" si="3"/>
        <v>10000</v>
      </c>
      <c r="O23" s="33">
        <f t="shared" si="27"/>
        <v>101.45217699488279</v>
      </c>
      <c r="P23" s="37">
        <f t="shared" si="4"/>
        <v>100.19485936911049</v>
      </c>
      <c r="Q23" s="9" t="s">
        <v>12</v>
      </c>
      <c r="R23" s="55" t="s">
        <v>12</v>
      </c>
      <c r="S23" s="55">
        <v>6.6749999999999998</v>
      </c>
      <c r="T23" s="55">
        <v>7.0309999999999997</v>
      </c>
      <c r="U23" s="55">
        <v>7.3609999999999998</v>
      </c>
      <c r="V23" s="3">
        <v>7.6319999999999997</v>
      </c>
      <c r="W23" s="3">
        <v>7.944</v>
      </c>
      <c r="X23" s="3" t="s">
        <v>12</v>
      </c>
      <c r="Y23" s="3">
        <v>8.5250000000000004</v>
      </c>
      <c r="Z23" s="15" t="s">
        <v>12</v>
      </c>
      <c r="AA23" s="10">
        <f t="shared" si="5"/>
        <v>7.944</v>
      </c>
      <c r="AB23" s="9">
        <f t="shared" si="6"/>
        <v>0.58300000000000018</v>
      </c>
      <c r="AC23" s="10">
        <f t="shared" si="7"/>
        <v>0.58100000000000041</v>
      </c>
      <c r="AD23" s="9" t="s">
        <v>12</v>
      </c>
      <c r="AE23" s="55" t="s">
        <v>12</v>
      </c>
      <c r="AF23" s="55">
        <v>0.58299999999999996</v>
      </c>
      <c r="AG23" s="55">
        <v>0.66500000000000004</v>
      </c>
      <c r="AH23" s="55">
        <v>0.76</v>
      </c>
      <c r="AI23" s="3">
        <v>0.86199999999999999</v>
      </c>
      <c r="AJ23" s="3">
        <v>0.997</v>
      </c>
      <c r="AK23" s="3" t="s">
        <v>12</v>
      </c>
      <c r="AL23" s="3">
        <v>1.502</v>
      </c>
      <c r="AM23" s="15" t="s">
        <v>12</v>
      </c>
      <c r="AN23" s="10">
        <f t="shared" si="8"/>
        <v>0.997</v>
      </c>
      <c r="AO23" s="9">
        <f t="shared" si="9"/>
        <v>0.23699999999999999</v>
      </c>
      <c r="AP23" s="10">
        <f t="shared" si="10"/>
        <v>0.505</v>
      </c>
      <c r="AQ23" s="9" t="s">
        <v>12</v>
      </c>
      <c r="AR23" s="55" t="s">
        <v>12</v>
      </c>
      <c r="AS23" s="55">
        <v>2.59</v>
      </c>
      <c r="AT23" s="55">
        <v>2.7530000000000001</v>
      </c>
      <c r="AU23" s="55">
        <v>2.9260000000000002</v>
      </c>
      <c r="AV23" s="3">
        <v>3.0739999999999998</v>
      </c>
      <c r="AW23" s="3">
        <v>3.258</v>
      </c>
      <c r="AX23" s="3" t="s">
        <v>12</v>
      </c>
      <c r="AY23" s="3">
        <v>3.9319999999999999</v>
      </c>
      <c r="AZ23" s="15" t="s">
        <v>12</v>
      </c>
      <c r="BA23" s="10">
        <f t="shared" si="11"/>
        <v>3.258</v>
      </c>
      <c r="BB23" s="9">
        <f t="shared" si="12"/>
        <v>0.33199999999999985</v>
      </c>
      <c r="BC23" s="10">
        <f t="shared" si="13"/>
        <v>0.67399999999999993</v>
      </c>
      <c r="BD23" s="9">
        <v>7.8220000000000001</v>
      </c>
      <c r="BE23" s="3">
        <v>8.4809999999999999</v>
      </c>
      <c r="BF23" s="15">
        <v>9.2550000000000008</v>
      </c>
      <c r="BG23" s="15">
        <f t="shared" si="14"/>
        <v>8.4809999999999999</v>
      </c>
      <c r="BH23" s="9">
        <f t="shared" si="15"/>
        <v>0.65899999999999981</v>
      </c>
      <c r="BI23" s="10">
        <f t="shared" si="16"/>
        <v>0.77400000000000091</v>
      </c>
      <c r="BJ23" s="9">
        <v>7.7770000000000001</v>
      </c>
      <c r="BK23" s="3">
        <v>8.43</v>
      </c>
      <c r="BL23" s="15">
        <v>9.2620000000000005</v>
      </c>
      <c r="BM23" s="15">
        <f t="shared" si="17"/>
        <v>8.43</v>
      </c>
      <c r="BN23" s="9">
        <f t="shared" si="18"/>
        <v>0.65299999999999958</v>
      </c>
      <c r="BO23" s="10">
        <f t="shared" si="19"/>
        <v>0.83200000000000074</v>
      </c>
      <c r="BP23">
        <f t="shared" si="29"/>
        <v>0</v>
      </c>
      <c r="BQ23" s="93">
        <f t="shared" si="30"/>
        <v>1.1303602058319033</v>
      </c>
      <c r="BR23" s="93">
        <f t="shared" si="31"/>
        <v>1.1200686106346474</v>
      </c>
      <c r="BS23" s="93" t="str">
        <f>VLOOKUP(C23,'Koppeling locatie - aslocatie'!$A$2:$C$8139,2,FALSE)</f>
        <v>maas203</v>
      </c>
      <c r="BT23" s="93">
        <f>VLOOKUP($BS23,aslocaties_v01!$C$3:$AA$500,MATCH($K$3/10,aslocaties_v01!$C$2:$X$2),FALSE)</f>
        <v>7.3940000000000001</v>
      </c>
      <c r="BU23" s="93">
        <f>VLOOKUP(BS23,aslocaties_v01!$C$3:$AA$500,MATCH($K$3,aslocaties_v01!$C$2:$X$2),FALSE)</f>
        <v>7.9850000000000003</v>
      </c>
      <c r="BV23" s="93">
        <f>VLOOKUP(BS23,aslocaties_v01!$C$3:$AA$500,MATCH($K$3*10,aslocaties_v01!$C$2:$Y$2),FALSE)</f>
        <v>8.5749999999999993</v>
      </c>
      <c r="BW23" s="93">
        <f t="shared" si="32"/>
        <v>0.59100000000000019</v>
      </c>
      <c r="BX23" s="93">
        <f t="shared" si="33"/>
        <v>0.58999999999999897</v>
      </c>
      <c r="BY23" s="94">
        <f t="shared" si="34"/>
        <v>1.3722126929674117E-2</v>
      </c>
      <c r="BZ23" s="94">
        <f t="shared" si="35"/>
        <v>1.5490533562820152E-2</v>
      </c>
      <c r="CA23" s="94">
        <f t="shared" si="36"/>
        <v>3.3000000000000362E-2</v>
      </c>
      <c r="CB23">
        <f t="shared" si="37"/>
        <v>4.1000000000000369E-2</v>
      </c>
      <c r="CC23" s="58">
        <f t="shared" si="38"/>
        <v>4.9999999999998934E-2</v>
      </c>
      <c r="CD23" s="95" t="b">
        <f t="shared" si="39"/>
        <v>0</v>
      </c>
      <c r="CE23" s="96" t="b">
        <f t="shared" si="20"/>
        <v>1</v>
      </c>
      <c r="CF23" t="b">
        <f t="shared" si="21"/>
        <v>1</v>
      </c>
      <c r="CG23" t="b">
        <f t="shared" si="22"/>
        <v>1</v>
      </c>
      <c r="CH23" s="84" t="b">
        <f t="shared" si="40"/>
        <v>1</v>
      </c>
      <c r="CI23">
        <f t="shared" si="41"/>
        <v>0.997</v>
      </c>
      <c r="CJ23" t="b">
        <f t="shared" si="23"/>
        <v>1</v>
      </c>
      <c r="CK23" t="b">
        <f t="shared" si="42"/>
        <v>1</v>
      </c>
      <c r="CL23" s="84" t="b">
        <f t="shared" si="28"/>
        <v>1</v>
      </c>
      <c r="CM23">
        <f t="shared" si="43"/>
        <v>3.258</v>
      </c>
      <c r="CN23" t="b">
        <f t="shared" si="24"/>
        <v>1</v>
      </c>
      <c r="CO23" s="84">
        <f t="shared" si="44"/>
        <v>6.020996850200952E-2</v>
      </c>
      <c r="CP23" t="b">
        <f t="shared" si="45"/>
        <v>1</v>
      </c>
      <c r="CQ23" s="96" t="b">
        <f t="shared" si="46"/>
        <v>1</v>
      </c>
      <c r="CR23" t="b">
        <f t="shared" si="47"/>
        <v>0</v>
      </c>
      <c r="CS23" t="b">
        <f t="shared" si="48"/>
        <v>0</v>
      </c>
      <c r="CT23" t="b">
        <f t="shared" si="49"/>
        <v>1</v>
      </c>
      <c r="CU23" t="b">
        <f t="shared" si="50"/>
        <v>1</v>
      </c>
      <c r="CV23" s="84" t="b">
        <f t="shared" si="51"/>
        <v>1</v>
      </c>
      <c r="CW23" t="b">
        <f t="shared" si="52"/>
        <v>1</v>
      </c>
      <c r="CX23" t="b">
        <f t="shared" si="53"/>
        <v>1</v>
      </c>
      <c r="CY23" t="b">
        <f t="shared" si="54"/>
        <v>0</v>
      </c>
      <c r="CZ23" t="b">
        <f t="shared" si="55"/>
        <v>1</v>
      </c>
      <c r="DA23" s="84">
        <f t="shared" si="56"/>
        <v>2</v>
      </c>
      <c r="DB23" t="b">
        <f t="shared" si="57"/>
        <v>0</v>
      </c>
    </row>
    <row r="24" spans="1:106">
      <c r="A24" s="9">
        <v>1341</v>
      </c>
      <c r="B24" s="3">
        <v>2</v>
      </c>
      <c r="C24" s="3" t="s">
        <v>1490</v>
      </c>
      <c r="D24" s="3" t="str">
        <f t="shared" si="0"/>
        <v>MA_1_36-4_dk_0699</v>
      </c>
      <c r="E24" s="3" t="str">
        <f t="shared" si="1"/>
        <v>0699</v>
      </c>
      <c r="F24" s="3">
        <v>157141.96900000001</v>
      </c>
      <c r="G24" s="15">
        <v>424974.875</v>
      </c>
      <c r="H24" s="35" t="str">
        <f t="shared" si="2"/>
        <v>ja</v>
      </c>
      <c r="I24" s="42">
        <v>318</v>
      </c>
      <c r="J24" s="20" t="s">
        <v>371</v>
      </c>
      <c r="K24" s="21">
        <v>10000</v>
      </c>
      <c r="L24" s="28">
        <f t="shared" si="25"/>
        <v>1</v>
      </c>
      <c r="M24" s="28">
        <f t="shared" si="26"/>
        <v>1</v>
      </c>
      <c r="N24" s="56">
        <f t="shared" si="3"/>
        <v>10000</v>
      </c>
      <c r="O24" s="33">
        <f t="shared" si="27"/>
        <v>100.19485936911049</v>
      </c>
      <c r="P24" s="37">
        <f t="shared" si="4"/>
        <v>108.23129489203058</v>
      </c>
      <c r="Q24" s="9" t="s">
        <v>12</v>
      </c>
      <c r="R24" s="55" t="s">
        <v>12</v>
      </c>
      <c r="S24" s="55">
        <v>6.3289999999999997</v>
      </c>
      <c r="T24" s="55">
        <v>6.4589999999999996</v>
      </c>
      <c r="U24" s="55">
        <v>7.0110000000000001</v>
      </c>
      <c r="V24" s="3">
        <v>7.62</v>
      </c>
      <c r="W24" s="3">
        <v>7.9320000000000004</v>
      </c>
      <c r="X24" s="3" t="s">
        <v>12</v>
      </c>
      <c r="Y24" s="3">
        <v>8.516</v>
      </c>
      <c r="Z24" s="15" t="s">
        <v>12</v>
      </c>
      <c r="AA24" s="10">
        <f t="shared" si="5"/>
        <v>7.9320000000000004</v>
      </c>
      <c r="AB24" s="9">
        <f t="shared" si="6"/>
        <v>0.92100000000000026</v>
      </c>
      <c r="AC24" s="10">
        <f t="shared" si="7"/>
        <v>0.58399999999999963</v>
      </c>
      <c r="AD24" s="9" t="s">
        <v>12</v>
      </c>
      <c r="AE24" s="55" t="s">
        <v>12</v>
      </c>
      <c r="AF24" s="55">
        <v>8.4000000000000005E-2</v>
      </c>
      <c r="AG24" s="55">
        <v>9.9000000000000005E-2</v>
      </c>
      <c r="AH24" s="55">
        <v>0.27800000000000002</v>
      </c>
      <c r="AI24" s="3">
        <v>0.439</v>
      </c>
      <c r="AJ24" s="3">
        <v>0.55800000000000005</v>
      </c>
      <c r="AK24" s="3" t="s">
        <v>12</v>
      </c>
      <c r="AL24" s="3">
        <v>0.77800000000000002</v>
      </c>
      <c r="AM24" s="15" t="s">
        <v>12</v>
      </c>
      <c r="AN24" s="10">
        <f t="shared" si="8"/>
        <v>0.55800000000000005</v>
      </c>
      <c r="AO24" s="9">
        <f t="shared" si="9"/>
        <v>0.28000000000000003</v>
      </c>
      <c r="AP24" s="10">
        <f t="shared" si="10"/>
        <v>0.21999999999999997</v>
      </c>
      <c r="AQ24" s="9" t="s">
        <v>12</v>
      </c>
      <c r="AR24" s="55" t="s">
        <v>12</v>
      </c>
      <c r="AS24" s="55">
        <v>9.4E-2</v>
      </c>
      <c r="AT24" s="55">
        <v>0.376</v>
      </c>
      <c r="AU24" s="55">
        <v>1.3069999999999999</v>
      </c>
      <c r="AV24" s="3">
        <v>2.214</v>
      </c>
      <c r="AW24" s="3">
        <v>2.5030000000000001</v>
      </c>
      <c r="AX24" s="3" t="s">
        <v>12</v>
      </c>
      <c r="AY24" s="3">
        <v>2.911</v>
      </c>
      <c r="AZ24" s="15" t="s">
        <v>12</v>
      </c>
      <c r="BA24" s="10">
        <f t="shared" si="11"/>
        <v>2.5030000000000001</v>
      </c>
      <c r="BB24" s="9">
        <f t="shared" si="12"/>
        <v>1.1960000000000002</v>
      </c>
      <c r="BC24" s="10">
        <f t="shared" si="13"/>
        <v>0.40799999999999992</v>
      </c>
      <c r="BD24" s="9">
        <v>7.36</v>
      </c>
      <c r="BE24" s="3">
        <v>8.5359999999999996</v>
      </c>
      <c r="BF24" s="15">
        <v>9.2040000000000006</v>
      </c>
      <c r="BG24" s="15">
        <f t="shared" si="14"/>
        <v>8.5359999999999996</v>
      </c>
      <c r="BH24" s="9">
        <f t="shared" si="15"/>
        <v>1.1759999999999993</v>
      </c>
      <c r="BI24" s="10">
        <f t="shared" si="16"/>
        <v>0.66800000000000104</v>
      </c>
      <c r="BJ24" s="9">
        <v>7.3460000000000001</v>
      </c>
      <c r="BK24" s="3">
        <v>8.5030000000000001</v>
      </c>
      <c r="BL24" s="15">
        <v>9.1829999999999998</v>
      </c>
      <c r="BM24" s="15">
        <f t="shared" si="17"/>
        <v>8.5030000000000001</v>
      </c>
      <c r="BN24" s="9">
        <f t="shared" si="18"/>
        <v>1.157</v>
      </c>
      <c r="BO24" s="10">
        <f t="shared" si="19"/>
        <v>0.67999999999999972</v>
      </c>
      <c r="BP24">
        <f t="shared" si="29"/>
        <v>0</v>
      </c>
      <c r="BQ24" s="93">
        <f t="shared" si="30"/>
        <v>1.2768729641693799</v>
      </c>
      <c r="BR24" s="93">
        <f t="shared" si="31"/>
        <v>1.2562432138979367</v>
      </c>
      <c r="BS24" s="93" t="str">
        <f>VLOOKUP(C24,'Koppeling locatie - aslocatie'!$A$2:$C$8139,2,FALSE)</f>
        <v>maas203</v>
      </c>
      <c r="BT24" s="93">
        <f>VLOOKUP($BS24,aslocaties_v01!$C$3:$AA$500,MATCH($K$3/10,aslocaties_v01!$C$2:$X$2),FALSE)</f>
        <v>7.3940000000000001</v>
      </c>
      <c r="BU24" s="93">
        <f>VLOOKUP(BS24,aslocaties_v01!$C$3:$AA$500,MATCH($K$3,aslocaties_v01!$C$2:$X$2),FALSE)</f>
        <v>7.9850000000000003</v>
      </c>
      <c r="BV24" s="93">
        <f>VLOOKUP(BS24,aslocaties_v01!$C$3:$AA$500,MATCH($K$3*10,aslocaties_v01!$C$2:$Y$2),FALSE)</f>
        <v>8.5749999999999993</v>
      </c>
      <c r="BW24" s="93">
        <f t="shared" si="32"/>
        <v>0.59100000000000019</v>
      </c>
      <c r="BX24" s="93">
        <f t="shared" si="33"/>
        <v>0.58999999999999897</v>
      </c>
      <c r="BY24" s="94">
        <f t="shared" si="34"/>
        <v>0.35830618892508137</v>
      </c>
      <c r="BZ24" s="94">
        <f t="shared" si="35"/>
        <v>1.0273972602738546E-2</v>
      </c>
      <c r="CA24" s="94">
        <f t="shared" si="36"/>
        <v>0.38300000000000001</v>
      </c>
      <c r="CB24">
        <f t="shared" si="37"/>
        <v>5.2999999999999936E-2</v>
      </c>
      <c r="CC24" s="58">
        <f t="shared" si="38"/>
        <v>5.8999999999999275E-2</v>
      </c>
      <c r="CD24" s="95" t="b">
        <f t="shared" si="39"/>
        <v>1</v>
      </c>
      <c r="CE24" s="96" t="b">
        <f t="shared" si="20"/>
        <v>1</v>
      </c>
      <c r="CF24" t="b">
        <f t="shared" si="21"/>
        <v>1</v>
      </c>
      <c r="CG24" t="b">
        <f t="shared" si="22"/>
        <v>1</v>
      </c>
      <c r="CH24" s="84" t="b">
        <f t="shared" si="40"/>
        <v>1</v>
      </c>
      <c r="CI24">
        <f t="shared" si="41"/>
        <v>0.55800000000000005</v>
      </c>
      <c r="CJ24" t="b">
        <f t="shared" si="23"/>
        <v>1</v>
      </c>
      <c r="CK24" t="b">
        <f t="shared" si="42"/>
        <v>1</v>
      </c>
      <c r="CL24" s="84" t="b">
        <f t="shared" si="28"/>
        <v>1</v>
      </c>
      <c r="CM24">
        <f t="shared" si="43"/>
        <v>2.5030000000000001</v>
      </c>
      <c r="CN24" t="b">
        <f t="shared" si="24"/>
        <v>1</v>
      </c>
      <c r="CO24" s="84">
        <f t="shared" si="44"/>
        <v>5.7093662226551892E-2</v>
      </c>
      <c r="CP24" t="b">
        <f t="shared" si="45"/>
        <v>1</v>
      </c>
      <c r="CQ24" s="96" t="b">
        <f t="shared" si="46"/>
        <v>1</v>
      </c>
      <c r="CR24" t="b">
        <f t="shared" si="47"/>
        <v>1</v>
      </c>
      <c r="CS24" t="b">
        <f t="shared" si="48"/>
        <v>1</v>
      </c>
      <c r="CT24" t="b">
        <f t="shared" si="49"/>
        <v>0</v>
      </c>
      <c r="CU24" t="b">
        <f t="shared" si="50"/>
        <v>1</v>
      </c>
      <c r="CV24" s="84" t="b">
        <f t="shared" si="51"/>
        <v>1</v>
      </c>
      <c r="CW24" t="b">
        <f t="shared" si="52"/>
        <v>1</v>
      </c>
      <c r="CX24" t="b">
        <f t="shared" si="53"/>
        <v>1</v>
      </c>
      <c r="CY24" t="b">
        <f t="shared" si="54"/>
        <v>1</v>
      </c>
      <c r="CZ24" t="b">
        <f t="shared" si="55"/>
        <v>1</v>
      </c>
      <c r="DA24" s="84">
        <f t="shared" si="56"/>
        <v>1</v>
      </c>
      <c r="DB24" t="b">
        <f t="shared" si="57"/>
        <v>1</v>
      </c>
    </row>
    <row r="25" spans="1:106">
      <c r="A25" s="9">
        <v>1343</v>
      </c>
      <c r="B25" s="3">
        <v>2</v>
      </c>
      <c r="C25" s="3" t="s">
        <v>1491</v>
      </c>
      <c r="D25" s="3" t="str">
        <f t="shared" si="0"/>
        <v>MA_1_36-4_dk_0700</v>
      </c>
      <c r="E25" s="3" t="str">
        <f t="shared" si="1"/>
        <v>0700</v>
      </c>
      <c r="F25" s="3">
        <v>157054.734</v>
      </c>
      <c r="G25" s="15">
        <v>424910.81199999998</v>
      </c>
      <c r="H25" s="35" t="str">
        <f t="shared" si="2"/>
        <v>ja</v>
      </c>
      <c r="I25" s="42">
        <v>333</v>
      </c>
      <c r="J25" s="20" t="s">
        <v>371</v>
      </c>
      <c r="K25" s="21">
        <v>10000</v>
      </c>
      <c r="L25" s="28">
        <f t="shared" si="25"/>
        <v>1</v>
      </c>
      <c r="M25" s="28">
        <f t="shared" si="26"/>
        <v>1</v>
      </c>
      <c r="N25" s="56">
        <f t="shared" si="3"/>
        <v>10000</v>
      </c>
      <c r="O25" s="33">
        <f t="shared" si="27"/>
        <v>108.23129489203058</v>
      </c>
      <c r="P25" s="37">
        <f t="shared" si="4"/>
        <v>86.089110257913575</v>
      </c>
      <c r="Q25" s="9" t="s">
        <v>12</v>
      </c>
      <c r="R25" s="55" t="s">
        <v>12</v>
      </c>
      <c r="S25" s="55">
        <v>6.6589999999999998</v>
      </c>
      <c r="T25" s="55">
        <v>7.0170000000000003</v>
      </c>
      <c r="U25" s="55">
        <v>7.3490000000000002</v>
      </c>
      <c r="V25" s="3">
        <v>7.6230000000000002</v>
      </c>
      <c r="W25" s="3">
        <v>7.9329999999999998</v>
      </c>
      <c r="X25" s="3" t="s">
        <v>12</v>
      </c>
      <c r="Y25" s="3">
        <v>8.52</v>
      </c>
      <c r="Z25" s="15" t="s">
        <v>12</v>
      </c>
      <c r="AA25" s="10">
        <f t="shared" si="5"/>
        <v>7.9329999999999998</v>
      </c>
      <c r="AB25" s="9">
        <f t="shared" si="6"/>
        <v>0.58399999999999963</v>
      </c>
      <c r="AC25" s="10">
        <f t="shared" si="7"/>
        <v>0.58699999999999974</v>
      </c>
      <c r="AD25" s="9" t="s">
        <v>12</v>
      </c>
      <c r="AE25" s="55" t="s">
        <v>12</v>
      </c>
      <c r="AF25" s="55">
        <v>0.52100000000000002</v>
      </c>
      <c r="AG25" s="55">
        <v>0.629</v>
      </c>
      <c r="AH25" s="55">
        <v>0.745</v>
      </c>
      <c r="AI25" s="3">
        <v>0.84899999999999998</v>
      </c>
      <c r="AJ25" s="3">
        <v>0.97199999999999998</v>
      </c>
      <c r="AK25" s="3" t="s">
        <v>12</v>
      </c>
      <c r="AL25" s="3">
        <v>1.3120000000000001</v>
      </c>
      <c r="AM25" s="15" t="s">
        <v>12</v>
      </c>
      <c r="AN25" s="10">
        <f t="shared" si="8"/>
        <v>0.97199999999999998</v>
      </c>
      <c r="AO25" s="9">
        <f t="shared" si="9"/>
        <v>0.22699999999999998</v>
      </c>
      <c r="AP25" s="10">
        <f t="shared" si="10"/>
        <v>0.34000000000000008</v>
      </c>
      <c r="AQ25" s="9" t="s">
        <v>12</v>
      </c>
      <c r="AR25" s="55" t="s">
        <v>12</v>
      </c>
      <c r="AS25" s="55">
        <v>2.3250000000000002</v>
      </c>
      <c r="AT25" s="55">
        <v>2.5979999999999999</v>
      </c>
      <c r="AU25" s="55">
        <v>2.8919999999999999</v>
      </c>
      <c r="AV25" s="3">
        <v>3.0539999999999998</v>
      </c>
      <c r="AW25" s="3">
        <v>3.226</v>
      </c>
      <c r="AX25" s="3" t="s">
        <v>12</v>
      </c>
      <c r="AY25" s="3">
        <v>3.6619999999999999</v>
      </c>
      <c r="AZ25" s="15" t="s">
        <v>12</v>
      </c>
      <c r="BA25" s="10">
        <f t="shared" si="11"/>
        <v>3.226</v>
      </c>
      <c r="BB25" s="9">
        <f t="shared" si="12"/>
        <v>0.33400000000000007</v>
      </c>
      <c r="BC25" s="10">
        <f t="shared" si="13"/>
        <v>0.43599999999999994</v>
      </c>
      <c r="BD25" s="9">
        <v>7.875</v>
      </c>
      <c r="BE25" s="3">
        <v>8.5280000000000005</v>
      </c>
      <c r="BF25" s="15">
        <v>9.2729999999999997</v>
      </c>
      <c r="BG25" s="15">
        <f t="shared" si="14"/>
        <v>8.5280000000000005</v>
      </c>
      <c r="BH25" s="9">
        <f t="shared" si="15"/>
        <v>0.65300000000000047</v>
      </c>
      <c r="BI25" s="10">
        <f t="shared" si="16"/>
        <v>0.74499999999999922</v>
      </c>
      <c r="BJ25" s="9">
        <v>7.8289999999999997</v>
      </c>
      <c r="BK25" s="3">
        <v>8.4860000000000007</v>
      </c>
      <c r="BL25" s="15">
        <v>9.2330000000000005</v>
      </c>
      <c r="BM25" s="15">
        <f t="shared" si="17"/>
        <v>8.4860000000000007</v>
      </c>
      <c r="BN25" s="9">
        <f t="shared" si="18"/>
        <v>0.65700000000000092</v>
      </c>
      <c r="BO25" s="10">
        <f t="shared" si="19"/>
        <v>0.74699999999999989</v>
      </c>
      <c r="BP25">
        <f t="shared" si="29"/>
        <v>0</v>
      </c>
      <c r="BQ25" s="93">
        <f t="shared" si="30"/>
        <v>1.1181506849315084</v>
      </c>
      <c r="BR25" s="93">
        <f t="shared" si="31"/>
        <v>1.1250000000000022</v>
      </c>
      <c r="BS25" s="93" t="str">
        <f>VLOOKUP(C25,'Koppeling locatie - aslocatie'!$A$2:$C$8139,2,FALSE)</f>
        <v>maas203</v>
      </c>
      <c r="BT25" s="93">
        <f>VLOOKUP($BS25,aslocaties_v01!$C$3:$AA$500,MATCH($K$3/10,aslocaties_v01!$C$2:$X$2),FALSE)</f>
        <v>7.3940000000000001</v>
      </c>
      <c r="BU25" s="93">
        <f>VLOOKUP(BS25,aslocaties_v01!$C$3:$AA$500,MATCH($K$3,aslocaties_v01!$C$2:$X$2),FALSE)</f>
        <v>7.9850000000000003</v>
      </c>
      <c r="BV25" s="93">
        <f>VLOOKUP(BS25,aslocaties_v01!$C$3:$AA$500,MATCH($K$3*10,aslocaties_v01!$C$2:$Y$2),FALSE)</f>
        <v>8.5749999999999993</v>
      </c>
      <c r="BW25" s="93">
        <f t="shared" si="32"/>
        <v>0.59100000000000019</v>
      </c>
      <c r="BX25" s="93">
        <f t="shared" si="33"/>
        <v>0.58999999999999897</v>
      </c>
      <c r="BY25" s="94">
        <f t="shared" si="34"/>
        <v>1.1986301369864005E-2</v>
      </c>
      <c r="BZ25" s="94">
        <f t="shared" si="35"/>
        <v>5.1107325383292768E-3</v>
      </c>
      <c r="CA25" s="94">
        <f t="shared" si="36"/>
        <v>4.4999999999999929E-2</v>
      </c>
      <c r="CB25">
        <f t="shared" si="37"/>
        <v>5.200000000000049E-2</v>
      </c>
      <c r="CC25" s="58">
        <f t="shared" si="38"/>
        <v>5.4999999999999716E-2</v>
      </c>
      <c r="CD25" s="95" t="b">
        <f t="shared" si="39"/>
        <v>0</v>
      </c>
      <c r="CE25" s="96" t="b">
        <f t="shared" si="20"/>
        <v>1</v>
      </c>
      <c r="CF25" t="b">
        <f t="shared" si="21"/>
        <v>1</v>
      </c>
      <c r="CG25" t="b">
        <f t="shared" si="22"/>
        <v>1</v>
      </c>
      <c r="CH25" s="84" t="b">
        <f t="shared" si="40"/>
        <v>1</v>
      </c>
      <c r="CI25">
        <f t="shared" si="41"/>
        <v>0.97199999999999998</v>
      </c>
      <c r="CJ25" t="b">
        <f t="shared" si="23"/>
        <v>1</v>
      </c>
      <c r="CK25" t="b">
        <f t="shared" si="42"/>
        <v>1</v>
      </c>
      <c r="CL25" s="84" t="b">
        <f t="shared" si="28"/>
        <v>1</v>
      </c>
      <c r="CM25">
        <f t="shared" si="43"/>
        <v>3.226</v>
      </c>
      <c r="CN25" t="b">
        <f t="shared" si="24"/>
        <v>1</v>
      </c>
      <c r="CO25" s="84">
        <f t="shared" si="44"/>
        <v>5.9870507631242728E-2</v>
      </c>
      <c r="CP25" t="b">
        <f t="shared" si="45"/>
        <v>1</v>
      </c>
      <c r="CQ25" s="96" t="b">
        <f t="shared" si="46"/>
        <v>1</v>
      </c>
      <c r="CR25" t="b">
        <f t="shared" si="47"/>
        <v>1</v>
      </c>
      <c r="CS25" t="b">
        <f t="shared" si="48"/>
        <v>1</v>
      </c>
      <c r="CT25" t="b">
        <f t="shared" si="49"/>
        <v>1</v>
      </c>
      <c r="CU25" t="b">
        <f t="shared" si="50"/>
        <v>1</v>
      </c>
      <c r="CV25" s="84" t="b">
        <f t="shared" si="51"/>
        <v>1</v>
      </c>
      <c r="CW25" t="b">
        <f t="shared" si="52"/>
        <v>0</v>
      </c>
      <c r="CX25" t="b">
        <f t="shared" si="53"/>
        <v>0</v>
      </c>
      <c r="CY25" t="b">
        <f t="shared" si="54"/>
        <v>1</v>
      </c>
      <c r="CZ25" t="b">
        <f t="shared" si="55"/>
        <v>1</v>
      </c>
      <c r="DA25" s="84">
        <f t="shared" si="56"/>
        <v>1</v>
      </c>
      <c r="DB25" t="b">
        <f t="shared" si="57"/>
        <v>0</v>
      </c>
    </row>
    <row r="26" spans="1:106">
      <c r="A26" s="9">
        <v>1344</v>
      </c>
      <c r="B26" s="3">
        <v>2</v>
      </c>
      <c r="C26" s="3" t="s">
        <v>1492</v>
      </c>
      <c r="D26" s="3" t="str">
        <f t="shared" si="0"/>
        <v>MA_1_36-4_dk_0701</v>
      </c>
      <c r="E26" s="3" t="str">
        <f t="shared" si="1"/>
        <v>0701</v>
      </c>
      <c r="F26" s="3">
        <v>156970.875</v>
      </c>
      <c r="G26" s="15">
        <v>424891.34399999998</v>
      </c>
      <c r="H26" s="35" t="str">
        <f t="shared" si="2"/>
        <v>ja</v>
      </c>
      <c r="I26" s="42">
        <v>316</v>
      </c>
      <c r="J26" s="20" t="s">
        <v>371</v>
      </c>
      <c r="K26" s="21">
        <v>10000</v>
      </c>
      <c r="L26" s="28">
        <f t="shared" si="25"/>
        <v>1</v>
      </c>
      <c r="M26" s="28">
        <f t="shared" si="26"/>
        <v>1</v>
      </c>
      <c r="N26" s="56">
        <f t="shared" si="3"/>
        <v>10000</v>
      </c>
      <c r="O26" s="33">
        <f t="shared" si="27"/>
        <v>86.089110257913575</v>
      </c>
      <c r="P26" s="37">
        <f t="shared" si="4"/>
        <v>99.783608598800797</v>
      </c>
      <c r="Q26" s="9" t="s">
        <v>12</v>
      </c>
      <c r="R26" s="55" t="s">
        <v>12</v>
      </c>
      <c r="S26" s="55">
        <v>6.6580000000000004</v>
      </c>
      <c r="T26" s="55">
        <v>7.016</v>
      </c>
      <c r="U26" s="55">
        <v>7.3479999999999999</v>
      </c>
      <c r="V26" s="3">
        <v>7.6210000000000004</v>
      </c>
      <c r="W26" s="3">
        <v>7.9320000000000004</v>
      </c>
      <c r="X26" s="3" t="s">
        <v>12</v>
      </c>
      <c r="Y26" s="3">
        <v>8.5190000000000001</v>
      </c>
      <c r="Z26" s="15" t="s">
        <v>12</v>
      </c>
      <c r="AA26" s="10">
        <f t="shared" si="5"/>
        <v>7.9320000000000004</v>
      </c>
      <c r="AB26" s="9">
        <f t="shared" si="6"/>
        <v>0.58400000000000052</v>
      </c>
      <c r="AC26" s="10">
        <f t="shared" si="7"/>
        <v>0.58699999999999974</v>
      </c>
      <c r="AD26" s="9" t="s">
        <v>12</v>
      </c>
      <c r="AE26" s="55" t="s">
        <v>12</v>
      </c>
      <c r="AF26" s="55">
        <v>0.52400000000000002</v>
      </c>
      <c r="AG26" s="55">
        <v>0.63100000000000001</v>
      </c>
      <c r="AH26" s="55">
        <v>0.745</v>
      </c>
      <c r="AI26" s="3">
        <v>0.84799999999999998</v>
      </c>
      <c r="AJ26" s="3">
        <v>0.97299999999999998</v>
      </c>
      <c r="AK26" s="3" t="s">
        <v>12</v>
      </c>
      <c r="AL26" s="3">
        <v>1.3029999999999999</v>
      </c>
      <c r="AM26" s="15" t="s">
        <v>12</v>
      </c>
      <c r="AN26" s="10">
        <f t="shared" si="8"/>
        <v>0.97299999999999998</v>
      </c>
      <c r="AO26" s="9">
        <f t="shared" si="9"/>
        <v>0.22799999999999998</v>
      </c>
      <c r="AP26" s="10">
        <f t="shared" si="10"/>
        <v>0.32999999999999996</v>
      </c>
      <c r="AQ26" s="9" t="s">
        <v>12</v>
      </c>
      <c r="AR26" s="55" t="s">
        <v>12</v>
      </c>
      <c r="AS26" s="55">
        <v>2.3290000000000002</v>
      </c>
      <c r="AT26" s="55">
        <v>2.6019999999999999</v>
      </c>
      <c r="AU26" s="55">
        <v>2.891</v>
      </c>
      <c r="AV26" s="3">
        <v>3.05</v>
      </c>
      <c r="AW26" s="3">
        <v>3.222</v>
      </c>
      <c r="AX26" s="3" t="s">
        <v>12</v>
      </c>
      <c r="AY26" s="3">
        <v>3.65</v>
      </c>
      <c r="AZ26" s="15" t="s">
        <v>12</v>
      </c>
      <c r="BA26" s="10">
        <f t="shared" si="11"/>
        <v>3.222</v>
      </c>
      <c r="BB26" s="9">
        <f t="shared" si="12"/>
        <v>0.33099999999999996</v>
      </c>
      <c r="BC26" s="10">
        <f t="shared" si="13"/>
        <v>0.42799999999999994</v>
      </c>
      <c r="BD26" s="9">
        <v>7.9640000000000004</v>
      </c>
      <c r="BE26" s="3">
        <v>8.6289999999999996</v>
      </c>
      <c r="BF26" s="15">
        <v>9.3960000000000008</v>
      </c>
      <c r="BG26" s="15">
        <f t="shared" si="14"/>
        <v>8.6289999999999996</v>
      </c>
      <c r="BH26" s="9">
        <f t="shared" si="15"/>
        <v>0.66499999999999915</v>
      </c>
      <c r="BI26" s="10">
        <f t="shared" si="16"/>
        <v>0.76700000000000124</v>
      </c>
      <c r="BJ26" s="9">
        <v>7.9370000000000003</v>
      </c>
      <c r="BK26" s="3">
        <v>8.6170000000000009</v>
      </c>
      <c r="BL26" s="15">
        <v>9.4390000000000001</v>
      </c>
      <c r="BM26" s="15">
        <f t="shared" si="17"/>
        <v>8.6170000000000009</v>
      </c>
      <c r="BN26" s="9">
        <f t="shared" si="18"/>
        <v>0.6800000000000006</v>
      </c>
      <c r="BO26" s="10">
        <f t="shared" si="19"/>
        <v>0.82199999999999918</v>
      </c>
      <c r="BP26">
        <f t="shared" si="29"/>
        <v>0</v>
      </c>
      <c r="BQ26" s="93">
        <f t="shared" si="30"/>
        <v>1.1386986301369839</v>
      </c>
      <c r="BR26" s="93">
        <f t="shared" si="31"/>
        <v>1.1643835616438356</v>
      </c>
      <c r="BS26" s="93" t="str">
        <f>VLOOKUP(C26,'Koppeling locatie - aslocatie'!$A$2:$C$8139,2,FALSE)</f>
        <v>maas203</v>
      </c>
      <c r="BT26" s="93">
        <f>VLOOKUP($BS26,aslocaties_v01!$C$3:$AA$500,MATCH($K$3/10,aslocaties_v01!$C$2:$X$2),FALSE)</f>
        <v>7.3940000000000001</v>
      </c>
      <c r="BU26" s="93">
        <f>VLOOKUP(BS26,aslocaties_v01!$C$3:$AA$500,MATCH($K$3,aslocaties_v01!$C$2:$X$2),FALSE)</f>
        <v>7.9850000000000003</v>
      </c>
      <c r="BV26" s="93">
        <f>VLOOKUP(BS26,aslocaties_v01!$C$3:$AA$500,MATCH($K$3*10,aslocaties_v01!$C$2:$Y$2),FALSE)</f>
        <v>8.5749999999999993</v>
      </c>
      <c r="BW26" s="93">
        <f t="shared" si="32"/>
        <v>0.59100000000000019</v>
      </c>
      <c r="BX26" s="93">
        <f t="shared" si="33"/>
        <v>0.58999999999999897</v>
      </c>
      <c r="BY26" s="94">
        <f t="shared" si="34"/>
        <v>1.1986301369862451E-2</v>
      </c>
      <c r="BZ26" s="94">
        <f t="shared" si="35"/>
        <v>5.1107325383292768E-3</v>
      </c>
      <c r="CA26" s="94">
        <f t="shared" si="36"/>
        <v>4.6000000000000263E-2</v>
      </c>
      <c r="CB26">
        <f t="shared" si="37"/>
        <v>5.2999999999999936E-2</v>
      </c>
      <c r="CC26" s="58">
        <f t="shared" si="38"/>
        <v>5.5999999999999162E-2</v>
      </c>
      <c r="CD26" s="95" t="b">
        <f t="shared" si="39"/>
        <v>0</v>
      </c>
      <c r="CE26" s="96" t="b">
        <f t="shared" si="20"/>
        <v>1</v>
      </c>
      <c r="CF26" t="b">
        <f t="shared" si="21"/>
        <v>1</v>
      </c>
      <c r="CG26" t="b">
        <f t="shared" si="22"/>
        <v>1</v>
      </c>
      <c r="CH26" s="84" t="b">
        <f t="shared" si="40"/>
        <v>1</v>
      </c>
      <c r="CI26">
        <f t="shared" si="41"/>
        <v>0.97299999999999998</v>
      </c>
      <c r="CJ26" t="b">
        <f t="shared" si="23"/>
        <v>1</v>
      </c>
      <c r="CK26" t="b">
        <f t="shared" si="42"/>
        <v>1</v>
      </c>
      <c r="CL26" s="84" t="b">
        <f t="shared" si="28"/>
        <v>1</v>
      </c>
      <c r="CM26">
        <f t="shared" si="43"/>
        <v>3.222</v>
      </c>
      <c r="CN26" t="b">
        <f t="shared" si="24"/>
        <v>1</v>
      </c>
      <c r="CO26" s="84">
        <f t="shared" si="44"/>
        <v>6.0081002380625428E-2</v>
      </c>
      <c r="CP26" t="b">
        <f t="shared" si="45"/>
        <v>1</v>
      </c>
      <c r="CQ26" s="96" t="b">
        <f t="shared" si="46"/>
        <v>1</v>
      </c>
      <c r="CR26" t="b">
        <f t="shared" si="47"/>
        <v>0</v>
      </c>
      <c r="CS26" t="b">
        <f t="shared" si="48"/>
        <v>0</v>
      </c>
      <c r="CT26" t="b">
        <f t="shared" si="49"/>
        <v>1</v>
      </c>
      <c r="CU26" t="b">
        <f t="shared" si="50"/>
        <v>1</v>
      </c>
      <c r="CV26" s="84" t="b">
        <f t="shared" si="51"/>
        <v>1</v>
      </c>
      <c r="CW26" t="b">
        <f t="shared" si="52"/>
        <v>1</v>
      </c>
      <c r="CX26" t="b">
        <f t="shared" si="53"/>
        <v>1</v>
      </c>
      <c r="CY26" t="b">
        <f t="shared" si="54"/>
        <v>1</v>
      </c>
      <c r="CZ26" t="b">
        <f t="shared" si="55"/>
        <v>1</v>
      </c>
      <c r="DA26" s="84">
        <f t="shared" si="56"/>
        <v>1</v>
      </c>
      <c r="DB26" t="b">
        <f t="shared" si="57"/>
        <v>0</v>
      </c>
    </row>
    <row r="27" spans="1:106">
      <c r="A27" s="9">
        <v>1345</v>
      </c>
      <c r="B27" s="3">
        <v>2</v>
      </c>
      <c r="C27" s="3" t="s">
        <v>1493</v>
      </c>
      <c r="D27" s="3" t="str">
        <f t="shared" si="0"/>
        <v>MA_1_36-4_dk_0702</v>
      </c>
      <c r="E27" s="3" t="str">
        <f t="shared" si="1"/>
        <v>0702</v>
      </c>
      <c r="F27" s="3">
        <v>156902.54699999999</v>
      </c>
      <c r="G27" s="15">
        <v>424818.625</v>
      </c>
      <c r="H27" s="35" t="str">
        <f t="shared" si="2"/>
        <v>ja</v>
      </c>
      <c r="I27" s="42">
        <v>313</v>
      </c>
      <c r="J27" s="20" t="s">
        <v>371</v>
      </c>
      <c r="K27" s="21">
        <v>10000</v>
      </c>
      <c r="L27" s="28">
        <f t="shared" si="25"/>
        <v>1</v>
      </c>
      <c r="M27" s="28">
        <f t="shared" si="26"/>
        <v>1</v>
      </c>
      <c r="N27" s="56">
        <f t="shared" si="3"/>
        <v>10000</v>
      </c>
      <c r="O27" s="33">
        <f t="shared" si="27"/>
        <v>99.783608598800797</v>
      </c>
      <c r="P27" s="37">
        <f t="shared" si="4"/>
        <v>103.68246826246327</v>
      </c>
      <c r="Q27" s="9" t="s">
        <v>12</v>
      </c>
      <c r="R27" s="55" t="s">
        <v>12</v>
      </c>
      <c r="S27" s="55">
        <v>6.6520000000000001</v>
      </c>
      <c r="T27" s="55">
        <v>7.0090000000000003</v>
      </c>
      <c r="U27" s="55">
        <v>7.3390000000000004</v>
      </c>
      <c r="V27" s="3">
        <v>7.6120000000000001</v>
      </c>
      <c r="W27" s="3">
        <v>7.923</v>
      </c>
      <c r="X27" s="3" t="s">
        <v>12</v>
      </c>
      <c r="Y27" s="3">
        <v>8.51</v>
      </c>
      <c r="Z27" s="15" t="s">
        <v>12</v>
      </c>
      <c r="AA27" s="10">
        <f t="shared" si="5"/>
        <v>7.923</v>
      </c>
      <c r="AB27" s="9">
        <f t="shared" si="6"/>
        <v>0.58399999999999963</v>
      </c>
      <c r="AC27" s="10">
        <f t="shared" si="7"/>
        <v>0.58699999999999974</v>
      </c>
      <c r="AD27" s="9" t="s">
        <v>12</v>
      </c>
      <c r="AE27" s="55" t="s">
        <v>12</v>
      </c>
      <c r="AF27" s="55">
        <v>0.54700000000000004</v>
      </c>
      <c r="AG27" s="55">
        <v>0.65900000000000003</v>
      </c>
      <c r="AH27" s="55">
        <v>0.77600000000000002</v>
      </c>
      <c r="AI27" s="3">
        <v>0.88200000000000001</v>
      </c>
      <c r="AJ27" s="3">
        <v>1.0149999999999999</v>
      </c>
      <c r="AK27" s="3" t="s">
        <v>12</v>
      </c>
      <c r="AL27" s="3">
        <v>1.383</v>
      </c>
      <c r="AM27" s="15" t="s">
        <v>12</v>
      </c>
      <c r="AN27" s="10">
        <f t="shared" si="8"/>
        <v>1.0149999999999999</v>
      </c>
      <c r="AO27" s="9">
        <f t="shared" si="9"/>
        <v>0.23899999999999988</v>
      </c>
      <c r="AP27" s="10">
        <f t="shared" si="10"/>
        <v>0.3680000000000001</v>
      </c>
      <c r="AQ27" s="9" t="s">
        <v>12</v>
      </c>
      <c r="AR27" s="55" t="s">
        <v>12</v>
      </c>
      <c r="AS27" s="55">
        <v>2.3919999999999999</v>
      </c>
      <c r="AT27" s="55">
        <v>2.6709999999999998</v>
      </c>
      <c r="AU27" s="55">
        <v>2.9540000000000002</v>
      </c>
      <c r="AV27" s="3">
        <v>3.1259999999999999</v>
      </c>
      <c r="AW27" s="3">
        <v>3.298</v>
      </c>
      <c r="AX27" s="3" t="s">
        <v>12</v>
      </c>
      <c r="AY27" s="3">
        <v>3.758</v>
      </c>
      <c r="AZ27" s="15" t="s">
        <v>12</v>
      </c>
      <c r="BA27" s="10">
        <f t="shared" si="11"/>
        <v>3.298</v>
      </c>
      <c r="BB27" s="9">
        <f t="shared" si="12"/>
        <v>0.34399999999999986</v>
      </c>
      <c r="BC27" s="10">
        <f t="shared" si="13"/>
        <v>0.45999999999999996</v>
      </c>
      <c r="BD27" s="9">
        <v>8.0139999999999993</v>
      </c>
      <c r="BE27" s="3">
        <v>8.6920000000000002</v>
      </c>
      <c r="BF27" s="15">
        <v>9.4939999999999998</v>
      </c>
      <c r="BG27" s="15">
        <f t="shared" si="14"/>
        <v>8.6920000000000002</v>
      </c>
      <c r="BH27" s="9">
        <f t="shared" si="15"/>
        <v>0.67800000000000082</v>
      </c>
      <c r="BI27" s="10">
        <f t="shared" si="16"/>
        <v>0.8019999999999996</v>
      </c>
      <c r="BJ27" s="9">
        <v>7.984</v>
      </c>
      <c r="BK27" s="3">
        <v>8.68</v>
      </c>
      <c r="BL27" s="15">
        <v>9.5549999999999997</v>
      </c>
      <c r="BM27" s="15">
        <f t="shared" si="17"/>
        <v>8.68</v>
      </c>
      <c r="BN27" s="9">
        <f t="shared" si="18"/>
        <v>0.69599999999999973</v>
      </c>
      <c r="BO27" s="10">
        <f t="shared" si="19"/>
        <v>0.875</v>
      </c>
      <c r="BP27">
        <f t="shared" si="29"/>
        <v>0</v>
      </c>
      <c r="BQ27" s="93">
        <f t="shared" si="30"/>
        <v>1.1609589041095911</v>
      </c>
      <c r="BR27" s="93">
        <f t="shared" si="31"/>
        <v>1.1917808219178085</v>
      </c>
      <c r="BS27" s="93" t="str">
        <f>VLOOKUP(C27,'Koppeling locatie - aslocatie'!$A$2:$C$8139,2,FALSE)</f>
        <v>maas203</v>
      </c>
      <c r="BT27" s="93">
        <f>VLOOKUP($BS27,aslocaties_v01!$C$3:$AA$500,MATCH($K$3/10,aslocaties_v01!$C$2:$X$2),FALSE)</f>
        <v>7.3940000000000001</v>
      </c>
      <c r="BU27" s="93">
        <f>VLOOKUP(BS27,aslocaties_v01!$C$3:$AA$500,MATCH($K$3,aslocaties_v01!$C$2:$X$2),FALSE)</f>
        <v>7.9850000000000003</v>
      </c>
      <c r="BV27" s="93">
        <f>VLOOKUP(BS27,aslocaties_v01!$C$3:$AA$500,MATCH($K$3*10,aslocaties_v01!$C$2:$Y$2),FALSE)</f>
        <v>8.5749999999999993</v>
      </c>
      <c r="BW27" s="93">
        <f t="shared" si="32"/>
        <v>0.59100000000000019</v>
      </c>
      <c r="BX27" s="93">
        <f t="shared" si="33"/>
        <v>0.58999999999999897</v>
      </c>
      <c r="BY27" s="94">
        <f t="shared" si="34"/>
        <v>1.1986301369864005E-2</v>
      </c>
      <c r="BZ27" s="94">
        <f t="shared" si="35"/>
        <v>5.1107325383292768E-3</v>
      </c>
      <c r="CA27" s="94">
        <f t="shared" si="36"/>
        <v>5.4999999999999716E-2</v>
      </c>
      <c r="CB27">
        <f t="shared" si="37"/>
        <v>6.2000000000000277E-2</v>
      </c>
      <c r="CC27" s="58">
        <f t="shared" si="38"/>
        <v>6.4999999999999503E-2</v>
      </c>
      <c r="CD27" s="95" t="b">
        <f t="shared" si="39"/>
        <v>0</v>
      </c>
      <c r="CE27" s="96" t="b">
        <f t="shared" si="20"/>
        <v>1</v>
      </c>
      <c r="CF27" t="b">
        <f t="shared" si="21"/>
        <v>1</v>
      </c>
      <c r="CG27" t="b">
        <f t="shared" si="22"/>
        <v>1</v>
      </c>
      <c r="CH27" s="84" t="b">
        <f t="shared" si="40"/>
        <v>1</v>
      </c>
      <c r="CI27">
        <f t="shared" si="41"/>
        <v>1.0149999999999999</v>
      </c>
      <c r="CJ27" t="b">
        <f t="shared" si="23"/>
        <v>1</v>
      </c>
      <c r="CK27" t="b">
        <f t="shared" si="42"/>
        <v>1</v>
      </c>
      <c r="CL27" s="84" t="b">
        <f t="shared" si="28"/>
        <v>1</v>
      </c>
      <c r="CM27">
        <f t="shared" si="43"/>
        <v>3.298</v>
      </c>
      <c r="CN27" t="b">
        <f t="shared" si="24"/>
        <v>1</v>
      </c>
      <c r="CO27" s="84">
        <f t="shared" si="44"/>
        <v>5.9819136728125798E-2</v>
      </c>
      <c r="CP27" t="b">
        <f t="shared" si="45"/>
        <v>1</v>
      </c>
      <c r="CQ27" s="96" t="b">
        <f t="shared" si="46"/>
        <v>1</v>
      </c>
      <c r="CR27" t="b">
        <f t="shared" si="47"/>
        <v>1</v>
      </c>
      <c r="CS27" t="b">
        <f t="shared" si="48"/>
        <v>1</v>
      </c>
      <c r="CT27" t="b">
        <f t="shared" si="49"/>
        <v>1</v>
      </c>
      <c r="CU27" t="b">
        <f t="shared" si="50"/>
        <v>1</v>
      </c>
      <c r="CV27" s="84" t="b">
        <f t="shared" si="51"/>
        <v>1</v>
      </c>
      <c r="CW27" t="b">
        <f t="shared" si="52"/>
        <v>1</v>
      </c>
      <c r="CX27" t="b">
        <f t="shared" si="53"/>
        <v>1</v>
      </c>
      <c r="CY27" t="b">
        <f t="shared" si="54"/>
        <v>1</v>
      </c>
      <c r="CZ27" t="b">
        <f t="shared" si="55"/>
        <v>1</v>
      </c>
      <c r="DA27" s="84">
        <f t="shared" si="56"/>
        <v>0</v>
      </c>
      <c r="DB27" t="b">
        <f t="shared" si="57"/>
        <v>0</v>
      </c>
    </row>
    <row r="28" spans="1:106">
      <c r="A28" s="9">
        <v>1346</v>
      </c>
      <c r="B28" s="3">
        <v>2</v>
      </c>
      <c r="C28" s="3" t="s">
        <v>1494</v>
      </c>
      <c r="D28" s="3" t="str">
        <f t="shared" si="0"/>
        <v>MA_1_36-4_dk_0703</v>
      </c>
      <c r="E28" s="3" t="str">
        <f t="shared" si="1"/>
        <v>0703</v>
      </c>
      <c r="F28" s="3">
        <v>156835.03099999999</v>
      </c>
      <c r="G28" s="15">
        <v>424739.93800000002</v>
      </c>
      <c r="H28" s="35" t="str">
        <f t="shared" si="2"/>
        <v>ja</v>
      </c>
      <c r="I28" s="42">
        <v>305</v>
      </c>
      <c r="J28" s="20" t="s">
        <v>371</v>
      </c>
      <c r="K28" s="21">
        <v>10000</v>
      </c>
      <c r="L28" s="28">
        <f t="shared" si="25"/>
        <v>1</v>
      </c>
      <c r="M28" s="28">
        <f t="shared" si="26"/>
        <v>1</v>
      </c>
      <c r="N28" s="56">
        <f t="shared" si="3"/>
        <v>10000</v>
      </c>
      <c r="O28" s="33">
        <f t="shared" si="27"/>
        <v>103.68246826246327</v>
      </c>
      <c r="P28" s="37">
        <f t="shared" si="4"/>
        <v>149.97369894756017</v>
      </c>
      <c r="Q28" s="9" t="s">
        <v>12</v>
      </c>
      <c r="R28" s="55" t="s">
        <v>12</v>
      </c>
      <c r="S28" s="55">
        <v>6.6319999999999997</v>
      </c>
      <c r="T28" s="55">
        <v>6.99</v>
      </c>
      <c r="U28" s="55">
        <v>7.3259999999999996</v>
      </c>
      <c r="V28" s="3">
        <v>7.601</v>
      </c>
      <c r="W28" s="3">
        <v>7.9130000000000003</v>
      </c>
      <c r="X28" s="3" t="s">
        <v>12</v>
      </c>
      <c r="Y28" s="3">
        <v>8.5030000000000001</v>
      </c>
      <c r="Z28" s="15" t="s">
        <v>12</v>
      </c>
      <c r="AA28" s="10">
        <f t="shared" si="5"/>
        <v>7.9130000000000003</v>
      </c>
      <c r="AB28" s="9">
        <f t="shared" si="6"/>
        <v>0.58700000000000063</v>
      </c>
      <c r="AC28" s="10">
        <f t="shared" si="7"/>
        <v>0.58999999999999986</v>
      </c>
      <c r="AD28" s="9" t="s">
        <v>12</v>
      </c>
      <c r="AE28" s="55" t="s">
        <v>12</v>
      </c>
      <c r="AF28" s="55">
        <v>0.54400000000000004</v>
      </c>
      <c r="AG28" s="55">
        <v>0.65600000000000003</v>
      </c>
      <c r="AH28" s="55">
        <v>0.77600000000000002</v>
      </c>
      <c r="AI28" s="3">
        <v>0.88500000000000001</v>
      </c>
      <c r="AJ28" s="3">
        <v>1.022</v>
      </c>
      <c r="AK28" s="3" t="s">
        <v>12</v>
      </c>
      <c r="AL28" s="3">
        <v>1.3979999999999999</v>
      </c>
      <c r="AM28" s="15" t="s">
        <v>12</v>
      </c>
      <c r="AN28" s="10">
        <f t="shared" si="8"/>
        <v>1.022</v>
      </c>
      <c r="AO28" s="9">
        <f t="shared" si="9"/>
        <v>0.246</v>
      </c>
      <c r="AP28" s="10">
        <f t="shared" si="10"/>
        <v>0.37599999999999989</v>
      </c>
      <c r="AQ28" s="9" t="s">
        <v>12</v>
      </c>
      <c r="AR28" s="55" t="s">
        <v>12</v>
      </c>
      <c r="AS28" s="55">
        <v>2.383</v>
      </c>
      <c r="AT28" s="55">
        <v>2.6640000000000001</v>
      </c>
      <c r="AU28" s="55">
        <v>2.9550000000000001</v>
      </c>
      <c r="AV28" s="3">
        <v>3.1280000000000001</v>
      </c>
      <c r="AW28" s="3">
        <v>3.3029999999999999</v>
      </c>
      <c r="AX28" s="3" t="s">
        <v>12</v>
      </c>
      <c r="AY28" s="3">
        <v>3.762</v>
      </c>
      <c r="AZ28" s="15" t="s">
        <v>12</v>
      </c>
      <c r="BA28" s="10">
        <f t="shared" si="11"/>
        <v>3.3029999999999999</v>
      </c>
      <c r="BB28" s="9">
        <f t="shared" si="12"/>
        <v>0.34799999999999986</v>
      </c>
      <c r="BC28" s="10">
        <f t="shared" si="13"/>
        <v>0.45900000000000007</v>
      </c>
      <c r="BD28" s="9">
        <v>8.0389999999999997</v>
      </c>
      <c r="BE28" s="3">
        <v>8.7249999999999996</v>
      </c>
      <c r="BF28" s="15">
        <v>9.5440000000000005</v>
      </c>
      <c r="BG28" s="15">
        <f t="shared" si="14"/>
        <v>8.7249999999999996</v>
      </c>
      <c r="BH28" s="9">
        <f t="shared" si="15"/>
        <v>0.68599999999999994</v>
      </c>
      <c r="BI28" s="10">
        <f t="shared" si="16"/>
        <v>0.81900000000000084</v>
      </c>
      <c r="BJ28" s="9">
        <v>8.0310000000000006</v>
      </c>
      <c r="BK28" s="3">
        <v>8.74</v>
      </c>
      <c r="BL28" s="15">
        <v>9.65</v>
      </c>
      <c r="BM28" s="15">
        <f t="shared" si="17"/>
        <v>8.74</v>
      </c>
      <c r="BN28" s="9">
        <f t="shared" si="18"/>
        <v>0.70899999999999963</v>
      </c>
      <c r="BO28" s="10">
        <f t="shared" si="19"/>
        <v>0.91000000000000014</v>
      </c>
      <c r="BP28">
        <f t="shared" si="29"/>
        <v>0</v>
      </c>
      <c r="BQ28" s="93">
        <f t="shared" si="30"/>
        <v>1.168654173764905</v>
      </c>
      <c r="BR28" s="93">
        <f t="shared" si="31"/>
        <v>1.2078364565587716</v>
      </c>
      <c r="BS28" s="93" t="str">
        <f>VLOOKUP(C28,'Koppeling locatie - aslocatie'!$A$2:$C$8139,2,FALSE)</f>
        <v>maas203</v>
      </c>
      <c r="BT28" s="93">
        <f>VLOOKUP($BS28,aslocaties_v01!$C$3:$AA$500,MATCH($K$3/10,aslocaties_v01!$C$2:$X$2),FALSE)</f>
        <v>7.3940000000000001</v>
      </c>
      <c r="BU28" s="93">
        <f>VLOOKUP(BS28,aslocaties_v01!$C$3:$AA$500,MATCH($K$3,aslocaties_v01!$C$2:$X$2),FALSE)</f>
        <v>7.9850000000000003</v>
      </c>
      <c r="BV28" s="93">
        <f>VLOOKUP(BS28,aslocaties_v01!$C$3:$AA$500,MATCH($K$3*10,aslocaties_v01!$C$2:$Y$2),FALSE)</f>
        <v>8.5749999999999993</v>
      </c>
      <c r="BW28" s="93">
        <f t="shared" si="32"/>
        <v>0.59100000000000019</v>
      </c>
      <c r="BX28" s="93">
        <f t="shared" si="33"/>
        <v>0.58999999999999897</v>
      </c>
      <c r="BY28" s="94">
        <f t="shared" si="34"/>
        <v>6.8143100511066645E-3</v>
      </c>
      <c r="BZ28" s="94">
        <f t="shared" si="35"/>
        <v>1.5543122344752192E-15</v>
      </c>
      <c r="CA28" s="94">
        <f t="shared" si="36"/>
        <v>6.8000000000000504E-2</v>
      </c>
      <c r="CB28">
        <f t="shared" si="37"/>
        <v>7.2000000000000064E-2</v>
      </c>
      <c r="CC28" s="58">
        <f t="shared" si="38"/>
        <v>7.1999999999999176E-2</v>
      </c>
      <c r="CD28" s="95" t="b">
        <f t="shared" si="39"/>
        <v>0</v>
      </c>
      <c r="CE28" s="96" t="b">
        <f t="shared" si="20"/>
        <v>1</v>
      </c>
      <c r="CF28" t="b">
        <f t="shared" si="21"/>
        <v>1</v>
      </c>
      <c r="CG28" t="b">
        <f t="shared" si="22"/>
        <v>1</v>
      </c>
      <c r="CH28" s="84" t="b">
        <f t="shared" si="40"/>
        <v>1</v>
      </c>
      <c r="CI28">
        <f t="shared" si="41"/>
        <v>1.022</v>
      </c>
      <c r="CJ28" t="b">
        <f t="shared" si="23"/>
        <v>1</v>
      </c>
      <c r="CK28" t="b">
        <f t="shared" si="42"/>
        <v>1</v>
      </c>
      <c r="CL28" s="84" t="b">
        <f t="shared" si="28"/>
        <v>1</v>
      </c>
      <c r="CM28">
        <f t="shared" si="43"/>
        <v>3.3029999999999999</v>
      </c>
      <c r="CN28" t="b">
        <f t="shared" si="24"/>
        <v>1</v>
      </c>
      <c r="CO28" s="84">
        <f t="shared" si="44"/>
        <v>6.0049466047316244E-2</v>
      </c>
      <c r="CP28" t="b">
        <f t="shared" si="45"/>
        <v>1</v>
      </c>
      <c r="CQ28" s="96" t="b">
        <f t="shared" si="46"/>
        <v>1</v>
      </c>
      <c r="CR28" t="b">
        <f t="shared" si="47"/>
        <v>1</v>
      </c>
      <c r="CS28" t="b">
        <f t="shared" si="48"/>
        <v>1</v>
      </c>
      <c r="CT28" t="b">
        <f t="shared" si="49"/>
        <v>1</v>
      </c>
      <c r="CU28" t="b">
        <f t="shared" si="50"/>
        <v>1</v>
      </c>
      <c r="CV28" s="84" t="b">
        <f t="shared" si="51"/>
        <v>1</v>
      </c>
      <c r="CW28" t="b">
        <f t="shared" si="52"/>
        <v>1</v>
      </c>
      <c r="CX28" t="b">
        <f t="shared" si="53"/>
        <v>1</v>
      </c>
      <c r="CY28" t="b">
        <f t="shared" si="54"/>
        <v>1</v>
      </c>
      <c r="CZ28" t="b">
        <f t="shared" si="55"/>
        <v>1</v>
      </c>
      <c r="DA28" s="84">
        <f t="shared" si="56"/>
        <v>0</v>
      </c>
      <c r="DB28" t="b">
        <f t="shared" si="57"/>
        <v>0</v>
      </c>
    </row>
    <row r="29" spans="1:106">
      <c r="A29" s="9">
        <v>1347</v>
      </c>
      <c r="B29" s="3">
        <v>2</v>
      </c>
      <c r="C29" s="3" t="s">
        <v>1495</v>
      </c>
      <c r="D29" s="3" t="str">
        <f t="shared" si="0"/>
        <v>MA_1_36-4_dk_0704</v>
      </c>
      <c r="E29" s="3" t="str">
        <f t="shared" si="1"/>
        <v>0704</v>
      </c>
      <c r="F29" s="3">
        <v>156784.28099999999</v>
      </c>
      <c r="G29" s="15">
        <v>424598.81199999998</v>
      </c>
      <c r="H29" s="35" t="str">
        <f t="shared" si="2"/>
        <v>ja</v>
      </c>
      <c r="I29" s="42">
        <v>297</v>
      </c>
      <c r="J29" s="20" t="s">
        <v>371</v>
      </c>
      <c r="K29" s="21">
        <v>10000</v>
      </c>
      <c r="L29" s="28">
        <f t="shared" si="25"/>
        <v>1</v>
      </c>
      <c r="M29" s="28">
        <f t="shared" si="26"/>
        <v>1</v>
      </c>
      <c r="N29" s="56">
        <f t="shared" si="3"/>
        <v>10000</v>
      </c>
      <c r="O29" s="33">
        <f t="shared" si="27"/>
        <v>149.97369894756017</v>
      </c>
      <c r="P29" s="37">
        <f t="shared" si="4"/>
        <v>86.989869025045522</v>
      </c>
      <c r="Q29" s="9" t="s">
        <v>12</v>
      </c>
      <c r="R29" s="55" t="s">
        <v>12</v>
      </c>
      <c r="S29" s="55">
        <v>6.6139999999999999</v>
      </c>
      <c r="T29" s="55">
        <v>6.9779999999999998</v>
      </c>
      <c r="U29" s="55">
        <v>7.31</v>
      </c>
      <c r="V29" s="3">
        <v>7.5830000000000002</v>
      </c>
      <c r="W29" s="3">
        <v>7.8959999999999999</v>
      </c>
      <c r="X29" s="3" t="s">
        <v>12</v>
      </c>
      <c r="Y29" s="3">
        <v>8.4870000000000001</v>
      </c>
      <c r="Z29" s="15" t="s">
        <v>12</v>
      </c>
      <c r="AA29" s="10">
        <f t="shared" si="5"/>
        <v>7.8959999999999999</v>
      </c>
      <c r="AB29" s="9">
        <f t="shared" si="6"/>
        <v>0.5860000000000003</v>
      </c>
      <c r="AC29" s="10">
        <f t="shared" si="7"/>
        <v>0.59100000000000019</v>
      </c>
      <c r="AD29" s="9" t="s">
        <v>12</v>
      </c>
      <c r="AE29" s="55" t="s">
        <v>12</v>
      </c>
      <c r="AF29" s="55">
        <v>0.56999999999999995</v>
      </c>
      <c r="AG29" s="55">
        <v>0.65</v>
      </c>
      <c r="AH29" s="55">
        <v>0.74299999999999999</v>
      </c>
      <c r="AI29" s="3">
        <v>0.84199999999999997</v>
      </c>
      <c r="AJ29" s="3">
        <v>0.97299999999999998</v>
      </c>
      <c r="AK29" s="3" t="s">
        <v>12</v>
      </c>
      <c r="AL29" s="3">
        <v>1.4950000000000001</v>
      </c>
      <c r="AM29" s="15" t="s">
        <v>12</v>
      </c>
      <c r="AN29" s="10">
        <f t="shared" si="8"/>
        <v>0.97299999999999998</v>
      </c>
      <c r="AO29" s="9">
        <f t="shared" si="9"/>
        <v>0.22999999999999998</v>
      </c>
      <c r="AP29" s="10">
        <f t="shared" si="10"/>
        <v>0.52200000000000013</v>
      </c>
      <c r="AQ29" s="9" t="s">
        <v>12</v>
      </c>
      <c r="AR29" s="55" t="s">
        <v>12</v>
      </c>
      <c r="AS29" s="55">
        <v>2.5539999999999998</v>
      </c>
      <c r="AT29" s="55">
        <v>2.714</v>
      </c>
      <c r="AU29" s="55">
        <v>2.8839999999999999</v>
      </c>
      <c r="AV29" s="3">
        <v>3.0329999999999999</v>
      </c>
      <c r="AW29" s="3">
        <v>3.2040000000000002</v>
      </c>
      <c r="AX29" s="3" t="s">
        <v>12</v>
      </c>
      <c r="AY29" s="3">
        <v>3.6970000000000001</v>
      </c>
      <c r="AZ29" s="15" t="s">
        <v>12</v>
      </c>
      <c r="BA29" s="10">
        <f t="shared" si="11"/>
        <v>3.2040000000000002</v>
      </c>
      <c r="BB29" s="9">
        <f t="shared" si="12"/>
        <v>0.32000000000000028</v>
      </c>
      <c r="BC29" s="10">
        <f t="shared" si="13"/>
        <v>0.49299999999999988</v>
      </c>
      <c r="BD29" s="9">
        <v>7.9859999999999998</v>
      </c>
      <c r="BE29" s="3">
        <v>8.6820000000000004</v>
      </c>
      <c r="BF29" s="15">
        <v>9.4860000000000007</v>
      </c>
      <c r="BG29" s="15">
        <f t="shared" si="14"/>
        <v>8.6820000000000004</v>
      </c>
      <c r="BH29" s="9">
        <f t="shared" si="15"/>
        <v>0.69600000000000062</v>
      </c>
      <c r="BI29" s="10">
        <f t="shared" si="16"/>
        <v>0.80400000000000027</v>
      </c>
      <c r="BJ29" s="9">
        <v>7.992</v>
      </c>
      <c r="BK29" s="3">
        <v>8.7100000000000009</v>
      </c>
      <c r="BL29" s="15">
        <v>9.593</v>
      </c>
      <c r="BM29" s="15">
        <f t="shared" si="17"/>
        <v>8.7100000000000009</v>
      </c>
      <c r="BN29" s="9">
        <f t="shared" si="18"/>
        <v>0.71800000000000086</v>
      </c>
      <c r="BO29" s="10">
        <f t="shared" si="19"/>
        <v>0.88299999999999912</v>
      </c>
      <c r="BP29">
        <f t="shared" si="29"/>
        <v>0</v>
      </c>
      <c r="BQ29" s="93">
        <f t="shared" si="30"/>
        <v>1.1877133105802051</v>
      </c>
      <c r="BR29" s="93">
        <f t="shared" si="31"/>
        <v>1.2252559726962466</v>
      </c>
      <c r="BS29" s="93" t="str">
        <f>VLOOKUP(C29,'Koppeling locatie - aslocatie'!$A$2:$C$8139,2,FALSE)</f>
        <v>maas203</v>
      </c>
      <c r="BT29" s="93">
        <f>VLOOKUP($BS29,aslocaties_v01!$C$3:$AA$500,MATCH($K$3/10,aslocaties_v01!$C$2:$X$2),FALSE)</f>
        <v>7.3940000000000001</v>
      </c>
      <c r="BU29" s="93">
        <f>VLOOKUP(BS29,aslocaties_v01!$C$3:$AA$500,MATCH($K$3,aslocaties_v01!$C$2:$X$2),FALSE)</f>
        <v>7.9850000000000003</v>
      </c>
      <c r="BV29" s="93">
        <f>VLOOKUP(BS29,aslocaties_v01!$C$3:$AA$500,MATCH($K$3*10,aslocaties_v01!$C$2:$Y$2),FALSE)</f>
        <v>8.5749999999999993</v>
      </c>
      <c r="BW29" s="93">
        <f t="shared" si="32"/>
        <v>0.59100000000000019</v>
      </c>
      <c r="BX29" s="93">
        <f t="shared" si="33"/>
        <v>0.58999999999999897</v>
      </c>
      <c r="BY29" s="94">
        <f t="shared" si="34"/>
        <v>8.5324232081909201E-3</v>
      </c>
      <c r="BZ29" s="94">
        <f t="shared" si="35"/>
        <v>1.6920473773286426E-3</v>
      </c>
      <c r="CA29" s="94">
        <f t="shared" si="36"/>
        <v>8.4000000000000519E-2</v>
      </c>
      <c r="CB29">
        <f t="shared" si="37"/>
        <v>8.9000000000000412E-2</v>
      </c>
      <c r="CC29" s="58">
        <f t="shared" si="38"/>
        <v>8.799999999999919E-2</v>
      </c>
      <c r="CD29" s="95" t="b">
        <f t="shared" si="39"/>
        <v>0</v>
      </c>
      <c r="CE29" s="96" t="b">
        <f t="shared" si="20"/>
        <v>1</v>
      </c>
      <c r="CF29" t="b">
        <f t="shared" si="21"/>
        <v>1</v>
      </c>
      <c r="CG29" t="b">
        <f t="shared" si="22"/>
        <v>1</v>
      </c>
      <c r="CH29" s="84" t="b">
        <f t="shared" si="40"/>
        <v>1</v>
      </c>
      <c r="CI29">
        <f t="shared" si="41"/>
        <v>0.97299999999999998</v>
      </c>
      <c r="CJ29" t="b">
        <f t="shared" si="23"/>
        <v>1</v>
      </c>
      <c r="CK29" t="b">
        <f t="shared" si="42"/>
        <v>1</v>
      </c>
      <c r="CL29" s="84" t="b">
        <f t="shared" si="28"/>
        <v>1</v>
      </c>
      <c r="CM29">
        <f t="shared" si="43"/>
        <v>3.2040000000000002</v>
      </c>
      <c r="CN29" t="b">
        <f t="shared" si="24"/>
        <v>1</v>
      </c>
      <c r="CO29" s="84">
        <f t="shared" si="44"/>
        <v>6.075796607996526E-2</v>
      </c>
      <c r="CP29" t="b">
        <f t="shared" si="45"/>
        <v>1</v>
      </c>
      <c r="CQ29" s="96" t="b">
        <f t="shared" si="46"/>
        <v>1</v>
      </c>
      <c r="CR29" t="b">
        <f t="shared" si="47"/>
        <v>1</v>
      </c>
      <c r="CS29" t="b">
        <f t="shared" si="48"/>
        <v>1</v>
      </c>
      <c r="CT29" t="b">
        <f t="shared" si="49"/>
        <v>1</v>
      </c>
      <c r="CU29" t="b">
        <f t="shared" si="50"/>
        <v>1</v>
      </c>
      <c r="CV29" s="84" t="b">
        <f t="shared" si="51"/>
        <v>1</v>
      </c>
      <c r="CW29" t="b">
        <f t="shared" si="52"/>
        <v>1</v>
      </c>
      <c r="CX29" t="b">
        <f t="shared" si="53"/>
        <v>1</v>
      </c>
      <c r="CY29" t="b">
        <f t="shared" si="54"/>
        <v>1</v>
      </c>
      <c r="CZ29" t="b">
        <f t="shared" si="55"/>
        <v>1</v>
      </c>
      <c r="DA29" s="84">
        <f t="shared" si="56"/>
        <v>0</v>
      </c>
      <c r="DB29" t="b">
        <f t="shared" si="57"/>
        <v>0</v>
      </c>
    </row>
    <row r="30" spans="1:106">
      <c r="A30" s="9">
        <v>1348</v>
      </c>
      <c r="B30" s="3">
        <v>2</v>
      </c>
      <c r="C30" s="3" t="s">
        <v>1496</v>
      </c>
      <c r="D30" s="3" t="str">
        <f t="shared" si="0"/>
        <v>MA_1_36-4_dk_0705</v>
      </c>
      <c r="E30" s="3" t="str">
        <f t="shared" si="1"/>
        <v>0705</v>
      </c>
      <c r="F30" s="3">
        <v>156749.96900000001</v>
      </c>
      <c r="G30" s="15">
        <v>424518.875</v>
      </c>
      <c r="H30" s="35" t="str">
        <f t="shared" si="2"/>
        <v>ja</v>
      </c>
      <c r="I30" s="42">
        <v>297</v>
      </c>
      <c r="J30" s="20" t="s">
        <v>371</v>
      </c>
      <c r="K30" s="21">
        <v>10000</v>
      </c>
      <c r="L30" s="28">
        <f t="shared" si="25"/>
        <v>1</v>
      </c>
      <c r="M30" s="28">
        <f t="shared" si="26"/>
        <v>1</v>
      </c>
      <c r="N30" s="56">
        <f t="shared" si="3"/>
        <v>10000</v>
      </c>
      <c r="O30" s="33">
        <f t="shared" si="27"/>
        <v>86.989869025045522</v>
      </c>
      <c r="P30" s="37">
        <f t="shared" si="4"/>
        <v>105.53672313463592</v>
      </c>
      <c r="Q30" s="9" t="s">
        <v>12</v>
      </c>
      <c r="R30" s="55" t="s">
        <v>12</v>
      </c>
      <c r="S30" s="55">
        <v>6.6120000000000001</v>
      </c>
      <c r="T30" s="55">
        <v>6.976</v>
      </c>
      <c r="U30" s="55">
        <v>7.3090000000000002</v>
      </c>
      <c r="V30" s="3">
        <v>7.5830000000000002</v>
      </c>
      <c r="W30" s="3">
        <v>7.8959999999999999</v>
      </c>
      <c r="X30" s="3" t="s">
        <v>12</v>
      </c>
      <c r="Y30" s="3">
        <v>8.4870000000000001</v>
      </c>
      <c r="Z30" s="15" t="s">
        <v>12</v>
      </c>
      <c r="AA30" s="10">
        <f t="shared" si="5"/>
        <v>7.8959999999999999</v>
      </c>
      <c r="AB30" s="9">
        <f t="shared" si="6"/>
        <v>0.58699999999999974</v>
      </c>
      <c r="AC30" s="10">
        <f t="shared" si="7"/>
        <v>0.59100000000000019</v>
      </c>
      <c r="AD30" s="9" t="s">
        <v>12</v>
      </c>
      <c r="AE30" s="55" t="s">
        <v>12</v>
      </c>
      <c r="AF30" s="55">
        <v>0.56599999999999995</v>
      </c>
      <c r="AG30" s="55">
        <v>0.64600000000000002</v>
      </c>
      <c r="AH30" s="55">
        <v>0.74</v>
      </c>
      <c r="AI30" s="3">
        <v>0.83799999999999997</v>
      </c>
      <c r="AJ30" s="3">
        <v>0.97</v>
      </c>
      <c r="AK30" s="3" t="s">
        <v>12</v>
      </c>
      <c r="AL30" s="3">
        <v>1.62</v>
      </c>
      <c r="AM30" s="15" t="s">
        <v>12</v>
      </c>
      <c r="AN30" s="10">
        <f t="shared" si="8"/>
        <v>0.97</v>
      </c>
      <c r="AO30" s="9">
        <f t="shared" si="9"/>
        <v>0.22999999999999998</v>
      </c>
      <c r="AP30" s="10">
        <f t="shared" si="10"/>
        <v>0.65000000000000013</v>
      </c>
      <c r="AQ30" s="9" t="s">
        <v>12</v>
      </c>
      <c r="AR30" s="55" t="s">
        <v>12</v>
      </c>
      <c r="AS30" s="55">
        <v>2.5449999999999999</v>
      </c>
      <c r="AT30" s="55">
        <v>2.7050000000000001</v>
      </c>
      <c r="AU30" s="55">
        <v>2.875</v>
      </c>
      <c r="AV30" s="3">
        <v>3.0259999999999998</v>
      </c>
      <c r="AW30" s="3">
        <v>3.202</v>
      </c>
      <c r="AX30" s="3" t="s">
        <v>12</v>
      </c>
      <c r="AY30" s="3">
        <v>3.7309999999999999</v>
      </c>
      <c r="AZ30" s="15" t="s">
        <v>12</v>
      </c>
      <c r="BA30" s="10">
        <f t="shared" si="11"/>
        <v>3.202</v>
      </c>
      <c r="BB30" s="9">
        <f t="shared" si="12"/>
        <v>0.32699999999999996</v>
      </c>
      <c r="BC30" s="10">
        <f t="shared" si="13"/>
        <v>0.52899999999999991</v>
      </c>
      <c r="BD30" s="9">
        <v>7.9779999999999998</v>
      </c>
      <c r="BE30" s="3">
        <v>8.6720000000000006</v>
      </c>
      <c r="BF30" s="15">
        <v>9.4730000000000008</v>
      </c>
      <c r="BG30" s="15">
        <f t="shared" si="14"/>
        <v>8.6720000000000006</v>
      </c>
      <c r="BH30" s="9">
        <f t="shared" si="15"/>
        <v>0.69400000000000084</v>
      </c>
      <c r="BI30" s="10">
        <f t="shared" si="16"/>
        <v>0.80100000000000016</v>
      </c>
      <c r="BJ30" s="9">
        <v>7.9850000000000003</v>
      </c>
      <c r="BK30" s="3">
        <v>8.6989999999999998</v>
      </c>
      <c r="BL30" s="15">
        <v>9.5570000000000004</v>
      </c>
      <c r="BM30" s="15">
        <f t="shared" si="17"/>
        <v>8.6989999999999998</v>
      </c>
      <c r="BN30" s="9">
        <f t="shared" si="18"/>
        <v>0.71399999999999952</v>
      </c>
      <c r="BO30" s="10">
        <f t="shared" si="19"/>
        <v>0.85800000000000054</v>
      </c>
      <c r="BP30">
        <f t="shared" si="29"/>
        <v>0</v>
      </c>
      <c r="BQ30" s="93">
        <f t="shared" si="30"/>
        <v>1.182282793867123</v>
      </c>
      <c r="BR30" s="93">
        <f t="shared" si="31"/>
        <v>1.2163543441226572</v>
      </c>
      <c r="BS30" s="93" t="str">
        <f>VLOOKUP(C30,'Koppeling locatie - aslocatie'!$A$2:$C$8139,2,FALSE)</f>
        <v>maas203</v>
      </c>
      <c r="BT30" s="93">
        <f>VLOOKUP($BS30,aslocaties_v01!$C$3:$AA$500,MATCH($K$3/10,aslocaties_v01!$C$2:$X$2),FALSE)</f>
        <v>7.3940000000000001</v>
      </c>
      <c r="BU30" s="93">
        <f>VLOOKUP(BS30,aslocaties_v01!$C$3:$AA$500,MATCH($K$3,aslocaties_v01!$C$2:$X$2),FALSE)</f>
        <v>7.9850000000000003</v>
      </c>
      <c r="BV30" s="93">
        <f>VLOOKUP(BS30,aslocaties_v01!$C$3:$AA$500,MATCH($K$3*10,aslocaties_v01!$C$2:$Y$2),FALSE)</f>
        <v>8.5749999999999993</v>
      </c>
      <c r="BW30" s="93">
        <f t="shared" si="32"/>
        <v>0.59100000000000019</v>
      </c>
      <c r="BX30" s="93">
        <f t="shared" si="33"/>
        <v>0.58999999999999897</v>
      </c>
      <c r="BY30" s="94">
        <f t="shared" si="34"/>
        <v>6.8143100511079968E-3</v>
      </c>
      <c r="BZ30" s="94">
        <f t="shared" si="35"/>
        <v>1.6920473773286426E-3</v>
      </c>
      <c r="CA30" s="94">
        <f t="shared" si="36"/>
        <v>8.4999999999999964E-2</v>
      </c>
      <c r="CB30">
        <f t="shared" si="37"/>
        <v>8.9000000000000412E-2</v>
      </c>
      <c r="CC30" s="58">
        <f t="shared" si="38"/>
        <v>8.799999999999919E-2</v>
      </c>
      <c r="CD30" s="95" t="b">
        <f t="shared" si="39"/>
        <v>0</v>
      </c>
      <c r="CE30" s="96" t="b">
        <f t="shared" si="20"/>
        <v>1</v>
      </c>
      <c r="CF30" t="b">
        <f t="shared" si="21"/>
        <v>1</v>
      </c>
      <c r="CG30" t="b">
        <f t="shared" si="22"/>
        <v>1</v>
      </c>
      <c r="CH30" s="84" t="b">
        <f t="shared" si="40"/>
        <v>1</v>
      </c>
      <c r="CI30">
        <f t="shared" si="41"/>
        <v>0.97</v>
      </c>
      <c r="CJ30" t="b">
        <f t="shared" si="23"/>
        <v>1</v>
      </c>
      <c r="CK30" t="b">
        <f t="shared" si="42"/>
        <v>1</v>
      </c>
      <c r="CL30" s="84" t="b">
        <f t="shared" si="28"/>
        <v>1</v>
      </c>
      <c r="CM30">
        <f t="shared" si="43"/>
        <v>3.202</v>
      </c>
      <c r="CN30" t="b">
        <f t="shared" si="24"/>
        <v>1</v>
      </c>
      <c r="CO30" s="84">
        <f t="shared" si="44"/>
        <v>6.0646323853930283E-2</v>
      </c>
      <c r="CP30" t="b">
        <f t="shared" si="45"/>
        <v>1</v>
      </c>
      <c r="CQ30" s="96" t="b">
        <f t="shared" si="46"/>
        <v>1</v>
      </c>
      <c r="CR30" t="b">
        <f t="shared" si="47"/>
        <v>1</v>
      </c>
      <c r="CS30" t="b">
        <f t="shared" si="48"/>
        <v>1</v>
      </c>
      <c r="CT30" t="b">
        <f t="shared" si="49"/>
        <v>1</v>
      </c>
      <c r="CU30" t="b">
        <f t="shared" si="50"/>
        <v>1</v>
      </c>
      <c r="CV30" s="84" t="b">
        <f t="shared" si="51"/>
        <v>1</v>
      </c>
      <c r="CW30" t="b">
        <f t="shared" si="52"/>
        <v>1</v>
      </c>
      <c r="CX30" t="b">
        <f t="shared" si="53"/>
        <v>1</v>
      </c>
      <c r="CY30" t="b">
        <f t="shared" si="54"/>
        <v>1</v>
      </c>
      <c r="CZ30" t="b">
        <f t="shared" si="55"/>
        <v>1</v>
      </c>
      <c r="DA30" s="84">
        <f t="shared" si="56"/>
        <v>0</v>
      </c>
      <c r="DB30" t="b">
        <f t="shared" si="57"/>
        <v>0</v>
      </c>
    </row>
    <row r="31" spans="1:106">
      <c r="A31" s="9">
        <v>1349</v>
      </c>
      <c r="B31" s="3">
        <v>2</v>
      </c>
      <c r="C31" s="3" t="s">
        <v>1497</v>
      </c>
      <c r="D31" s="3" t="str">
        <f t="shared" si="0"/>
        <v>MA_1_36-4_dk_0706</v>
      </c>
      <c r="E31" s="3" t="str">
        <f t="shared" si="1"/>
        <v>0706</v>
      </c>
      <c r="F31" s="3">
        <v>156699.5</v>
      </c>
      <c r="G31" s="15">
        <v>424426.18800000002</v>
      </c>
      <c r="H31" s="35" t="str">
        <f t="shared" si="2"/>
        <v>ja</v>
      </c>
      <c r="I31" s="42">
        <v>297</v>
      </c>
      <c r="J31" s="20" t="s">
        <v>371</v>
      </c>
      <c r="K31" s="21">
        <v>10000</v>
      </c>
      <c r="L31" s="28">
        <f t="shared" si="25"/>
        <v>1</v>
      </c>
      <c r="M31" s="28">
        <f t="shared" si="26"/>
        <v>1</v>
      </c>
      <c r="N31" s="56">
        <f t="shared" si="3"/>
        <v>10000</v>
      </c>
      <c r="O31" s="33">
        <f t="shared" si="27"/>
        <v>105.53672313463592</v>
      </c>
      <c r="P31" s="37">
        <f t="shared" si="4"/>
        <v>103.93148309345551</v>
      </c>
      <c r="Q31" s="9" t="s">
        <v>12</v>
      </c>
      <c r="R31" s="55" t="s">
        <v>12</v>
      </c>
      <c r="S31" s="55">
        <v>6.6109999999999998</v>
      </c>
      <c r="T31" s="55">
        <v>6.9749999999999996</v>
      </c>
      <c r="U31" s="55">
        <v>7.3079999999999998</v>
      </c>
      <c r="V31" s="3">
        <v>7.5819999999999999</v>
      </c>
      <c r="W31" s="3">
        <v>7.8949999999999996</v>
      </c>
      <c r="X31" s="3" t="s">
        <v>12</v>
      </c>
      <c r="Y31" s="3">
        <v>8.4860000000000007</v>
      </c>
      <c r="Z31" s="15" t="s">
        <v>12</v>
      </c>
      <c r="AA31" s="10">
        <f t="shared" si="5"/>
        <v>7.8949999999999996</v>
      </c>
      <c r="AB31" s="9">
        <f t="shared" si="6"/>
        <v>0.58699999999999974</v>
      </c>
      <c r="AC31" s="10">
        <f t="shared" si="7"/>
        <v>0.59100000000000108</v>
      </c>
      <c r="AD31" s="9" t="s">
        <v>12</v>
      </c>
      <c r="AE31" s="55" t="s">
        <v>12</v>
      </c>
      <c r="AF31" s="55">
        <v>0.53</v>
      </c>
      <c r="AG31" s="55">
        <v>0.60399999999999998</v>
      </c>
      <c r="AH31" s="55">
        <v>0.69199999999999995</v>
      </c>
      <c r="AI31" s="3">
        <v>0.79</v>
      </c>
      <c r="AJ31" s="3">
        <v>0.91600000000000004</v>
      </c>
      <c r="AK31" s="3" t="s">
        <v>12</v>
      </c>
      <c r="AL31" s="3">
        <v>1.3240000000000001</v>
      </c>
      <c r="AM31" s="15" t="s">
        <v>12</v>
      </c>
      <c r="AN31" s="10">
        <f t="shared" si="8"/>
        <v>0.91600000000000004</v>
      </c>
      <c r="AO31" s="9">
        <f t="shared" si="9"/>
        <v>0.22400000000000009</v>
      </c>
      <c r="AP31" s="10">
        <f t="shared" si="10"/>
        <v>0.40800000000000003</v>
      </c>
      <c r="AQ31" s="9" t="s">
        <v>12</v>
      </c>
      <c r="AR31" s="55" t="s">
        <v>12</v>
      </c>
      <c r="AS31" s="55">
        <v>2.4540000000000002</v>
      </c>
      <c r="AT31" s="55">
        <v>2.6110000000000002</v>
      </c>
      <c r="AU31" s="55">
        <v>2.7810000000000001</v>
      </c>
      <c r="AV31" s="3">
        <v>2.931</v>
      </c>
      <c r="AW31" s="3">
        <v>3.105</v>
      </c>
      <c r="AX31" s="3" t="s">
        <v>12</v>
      </c>
      <c r="AY31" s="3">
        <v>3.907</v>
      </c>
      <c r="AZ31" s="15" t="s">
        <v>12</v>
      </c>
      <c r="BA31" s="10">
        <f t="shared" si="11"/>
        <v>3.105</v>
      </c>
      <c r="BB31" s="9">
        <f t="shared" si="12"/>
        <v>0.32399999999999984</v>
      </c>
      <c r="BC31" s="10">
        <f t="shared" si="13"/>
        <v>0.80200000000000005</v>
      </c>
      <c r="BD31" s="9">
        <v>7.9059999999999997</v>
      </c>
      <c r="BE31" s="3">
        <v>8.5779999999999994</v>
      </c>
      <c r="BF31" s="15">
        <v>9.3179999999999996</v>
      </c>
      <c r="BG31" s="15">
        <f t="shared" si="14"/>
        <v>8.5779999999999994</v>
      </c>
      <c r="BH31" s="9">
        <f t="shared" si="15"/>
        <v>0.67199999999999971</v>
      </c>
      <c r="BI31" s="10">
        <f t="shared" si="16"/>
        <v>0.74000000000000021</v>
      </c>
      <c r="BJ31" s="9">
        <v>7.9130000000000003</v>
      </c>
      <c r="BK31" s="3">
        <v>8.6029999999999998</v>
      </c>
      <c r="BL31" s="15">
        <v>9.3919999999999995</v>
      </c>
      <c r="BM31" s="15">
        <f t="shared" si="17"/>
        <v>8.6029999999999998</v>
      </c>
      <c r="BN31" s="9">
        <f t="shared" si="18"/>
        <v>0.6899999999999995</v>
      </c>
      <c r="BO31" s="10">
        <f t="shared" si="19"/>
        <v>0.7889999999999997</v>
      </c>
      <c r="BP31">
        <f t="shared" si="29"/>
        <v>0</v>
      </c>
      <c r="BQ31" s="93">
        <f t="shared" si="30"/>
        <v>1.1448040885860307</v>
      </c>
      <c r="BR31" s="93">
        <f t="shared" si="31"/>
        <v>1.1754684838160132</v>
      </c>
      <c r="BS31" s="93" t="str">
        <f>VLOOKUP(C31,'Koppeling locatie - aslocatie'!$A$2:$C$8139,2,FALSE)</f>
        <v>maas203</v>
      </c>
      <c r="BT31" s="93">
        <f>VLOOKUP($BS31,aslocaties_v01!$C$3:$AA$500,MATCH($K$3/10,aslocaties_v01!$C$2:$X$2),FALSE)</f>
        <v>7.3940000000000001</v>
      </c>
      <c r="BU31" s="93">
        <f>VLOOKUP(BS31,aslocaties_v01!$C$3:$AA$500,MATCH($K$3,aslocaties_v01!$C$2:$X$2),FALSE)</f>
        <v>7.9850000000000003</v>
      </c>
      <c r="BV31" s="93">
        <f>VLOOKUP(BS31,aslocaties_v01!$C$3:$AA$500,MATCH($K$3*10,aslocaties_v01!$C$2:$Y$2),FALSE)</f>
        <v>8.5749999999999993</v>
      </c>
      <c r="BW31" s="93">
        <f t="shared" si="32"/>
        <v>0.59100000000000019</v>
      </c>
      <c r="BX31" s="93">
        <f t="shared" si="33"/>
        <v>0.58999999999999897</v>
      </c>
      <c r="BY31" s="94">
        <f t="shared" si="34"/>
        <v>6.8143100511079968E-3</v>
      </c>
      <c r="BZ31" s="94">
        <f t="shared" si="35"/>
        <v>1.6920473773300859E-3</v>
      </c>
      <c r="CA31" s="94">
        <f t="shared" si="36"/>
        <v>8.6000000000000298E-2</v>
      </c>
      <c r="CB31">
        <f t="shared" si="37"/>
        <v>9.0000000000000746E-2</v>
      </c>
      <c r="CC31" s="58">
        <f t="shared" si="38"/>
        <v>8.8999999999998636E-2</v>
      </c>
      <c r="CD31" s="95" t="b">
        <f t="shared" si="39"/>
        <v>0</v>
      </c>
      <c r="CE31" s="96" t="b">
        <f t="shared" si="20"/>
        <v>1</v>
      </c>
      <c r="CF31" t="b">
        <f t="shared" si="21"/>
        <v>1</v>
      </c>
      <c r="CG31" t="b">
        <f t="shared" si="22"/>
        <v>1</v>
      </c>
      <c r="CH31" s="84" t="b">
        <f t="shared" si="40"/>
        <v>1</v>
      </c>
      <c r="CI31">
        <f t="shared" si="41"/>
        <v>0.91600000000000004</v>
      </c>
      <c r="CJ31" t="b">
        <f t="shared" si="23"/>
        <v>1</v>
      </c>
      <c r="CK31" t="b">
        <f t="shared" si="42"/>
        <v>1</v>
      </c>
      <c r="CL31" s="84" t="b">
        <f t="shared" si="28"/>
        <v>1</v>
      </c>
      <c r="CM31">
        <f t="shared" si="43"/>
        <v>3.105</v>
      </c>
      <c r="CN31" t="b">
        <f t="shared" si="24"/>
        <v>1</v>
      </c>
      <c r="CO31" s="84">
        <f t="shared" si="44"/>
        <v>6.0904259368634271E-2</v>
      </c>
      <c r="CP31" t="b">
        <f t="shared" si="45"/>
        <v>1</v>
      </c>
      <c r="CQ31" s="96" t="b">
        <f t="shared" si="46"/>
        <v>1</v>
      </c>
      <c r="CR31" t="b">
        <f t="shared" si="47"/>
        <v>1</v>
      </c>
      <c r="CS31" t="b">
        <f t="shared" si="48"/>
        <v>1</v>
      </c>
      <c r="CT31" t="b">
        <f t="shared" si="49"/>
        <v>1</v>
      </c>
      <c r="CU31" t="b">
        <f t="shared" si="50"/>
        <v>1</v>
      </c>
      <c r="CV31" s="84" t="b">
        <f t="shared" si="51"/>
        <v>1</v>
      </c>
      <c r="CW31" t="b">
        <f t="shared" si="52"/>
        <v>1</v>
      </c>
      <c r="CX31" t="b">
        <f t="shared" si="53"/>
        <v>1</v>
      </c>
      <c r="CY31" t="b">
        <f t="shared" si="54"/>
        <v>1</v>
      </c>
      <c r="CZ31" t="b">
        <f t="shared" si="55"/>
        <v>1</v>
      </c>
      <c r="DA31" s="84">
        <f t="shared" si="56"/>
        <v>0</v>
      </c>
      <c r="DB31" t="b">
        <f t="shared" si="57"/>
        <v>0</v>
      </c>
    </row>
    <row r="32" spans="1:106">
      <c r="A32" s="9">
        <v>1350</v>
      </c>
      <c r="B32" s="3">
        <v>2</v>
      </c>
      <c r="C32" s="3" t="s">
        <v>1498</v>
      </c>
      <c r="D32" s="3" t="str">
        <f t="shared" si="0"/>
        <v>MA_1_36-4_dk_0707</v>
      </c>
      <c r="E32" s="3" t="str">
        <f t="shared" si="1"/>
        <v>0707</v>
      </c>
      <c r="F32" s="3">
        <v>156655.29699999999</v>
      </c>
      <c r="G32" s="15">
        <v>424332.125</v>
      </c>
      <c r="H32" s="35" t="str">
        <f t="shared" si="2"/>
        <v>ja</v>
      </c>
      <c r="I32" s="42">
        <v>297</v>
      </c>
      <c r="J32" s="20" t="s">
        <v>371</v>
      </c>
      <c r="K32" s="21">
        <v>10000</v>
      </c>
      <c r="L32" s="28">
        <f t="shared" si="25"/>
        <v>1</v>
      </c>
      <c r="M32" s="28">
        <f t="shared" si="26"/>
        <v>1</v>
      </c>
      <c r="N32" s="56">
        <f t="shared" si="3"/>
        <v>10000</v>
      </c>
      <c r="O32" s="33">
        <f t="shared" si="27"/>
        <v>103.93148309345551</v>
      </c>
      <c r="P32" s="37">
        <f t="shared" si="4"/>
        <v>64.431985822242098</v>
      </c>
      <c r="Q32" s="9" t="s">
        <v>12</v>
      </c>
      <c r="R32" s="55" t="s">
        <v>12</v>
      </c>
      <c r="S32" s="55">
        <v>6.6109999999999998</v>
      </c>
      <c r="T32" s="55">
        <v>6.9749999999999996</v>
      </c>
      <c r="U32" s="55">
        <v>7.3070000000000004</v>
      </c>
      <c r="V32" s="3">
        <v>7.5810000000000004</v>
      </c>
      <c r="W32" s="3">
        <v>7.8940000000000001</v>
      </c>
      <c r="X32" s="3" t="s">
        <v>12</v>
      </c>
      <c r="Y32" s="3">
        <v>8.4849999999999994</v>
      </c>
      <c r="Z32" s="15" t="s">
        <v>12</v>
      </c>
      <c r="AA32" s="10">
        <f t="shared" si="5"/>
        <v>7.8940000000000001</v>
      </c>
      <c r="AB32" s="9">
        <f t="shared" si="6"/>
        <v>0.58699999999999974</v>
      </c>
      <c r="AC32" s="10">
        <f t="shared" si="7"/>
        <v>0.5909999999999993</v>
      </c>
      <c r="AD32" s="9" t="s">
        <v>12</v>
      </c>
      <c r="AE32" s="55" t="s">
        <v>12</v>
      </c>
      <c r="AF32" s="55">
        <v>0.498</v>
      </c>
      <c r="AG32" s="55">
        <v>0.56999999999999995</v>
      </c>
      <c r="AH32" s="55">
        <v>0.65800000000000003</v>
      </c>
      <c r="AI32" s="3">
        <v>0.75</v>
      </c>
      <c r="AJ32" s="3">
        <v>0.87</v>
      </c>
      <c r="AK32" s="3" t="s">
        <v>12</v>
      </c>
      <c r="AL32" s="3">
        <v>1.2270000000000001</v>
      </c>
      <c r="AM32" s="15" t="s">
        <v>12</v>
      </c>
      <c r="AN32" s="10">
        <f t="shared" si="8"/>
        <v>0.87</v>
      </c>
      <c r="AO32" s="9">
        <f t="shared" si="9"/>
        <v>0.21199999999999997</v>
      </c>
      <c r="AP32" s="10">
        <f t="shared" si="10"/>
        <v>0.3570000000000001</v>
      </c>
      <c r="AQ32" s="9" t="s">
        <v>12</v>
      </c>
      <c r="AR32" s="55" t="s">
        <v>12</v>
      </c>
      <c r="AS32" s="55">
        <v>2.3740000000000001</v>
      </c>
      <c r="AT32" s="55">
        <v>2.5299999999999998</v>
      </c>
      <c r="AU32" s="55">
        <v>2.7</v>
      </c>
      <c r="AV32" s="3">
        <v>2.8610000000000002</v>
      </c>
      <c r="AW32" s="3">
        <v>3.0310000000000001</v>
      </c>
      <c r="AX32" s="3" t="s">
        <v>12</v>
      </c>
      <c r="AY32" s="3">
        <v>3.4820000000000002</v>
      </c>
      <c r="AZ32" s="15" t="s">
        <v>12</v>
      </c>
      <c r="BA32" s="10">
        <f t="shared" si="11"/>
        <v>3.0310000000000001</v>
      </c>
      <c r="BB32" s="9">
        <f t="shared" si="12"/>
        <v>0.33099999999999996</v>
      </c>
      <c r="BC32" s="10">
        <f t="shared" si="13"/>
        <v>0.45100000000000007</v>
      </c>
      <c r="BD32" s="9">
        <v>7.843</v>
      </c>
      <c r="BE32" s="3">
        <v>8.5150000000000006</v>
      </c>
      <c r="BF32" s="15">
        <v>9.26</v>
      </c>
      <c r="BG32" s="15">
        <f t="shared" si="14"/>
        <v>8.5150000000000006</v>
      </c>
      <c r="BH32" s="9">
        <f t="shared" si="15"/>
        <v>0.6720000000000006</v>
      </c>
      <c r="BI32" s="10">
        <f t="shared" si="16"/>
        <v>0.74499999999999922</v>
      </c>
      <c r="BJ32" s="9">
        <v>7.8520000000000003</v>
      </c>
      <c r="BK32" s="3">
        <v>8.5380000000000003</v>
      </c>
      <c r="BL32" s="15">
        <v>9.3249999999999993</v>
      </c>
      <c r="BM32" s="15">
        <f t="shared" si="17"/>
        <v>8.5380000000000003</v>
      </c>
      <c r="BN32" s="9">
        <f t="shared" si="18"/>
        <v>0.68599999999999994</v>
      </c>
      <c r="BO32" s="10">
        <f t="shared" si="19"/>
        <v>0.78699999999999903</v>
      </c>
      <c r="BP32">
        <f t="shared" si="29"/>
        <v>0</v>
      </c>
      <c r="BQ32" s="93">
        <f t="shared" si="30"/>
        <v>1.1448040885860322</v>
      </c>
      <c r="BR32" s="93">
        <f t="shared" si="31"/>
        <v>1.1686541737649068</v>
      </c>
      <c r="BS32" s="93" t="str">
        <f>VLOOKUP(C32,'Koppeling locatie - aslocatie'!$A$2:$C$8139,2,FALSE)</f>
        <v>maas203</v>
      </c>
      <c r="BT32" s="93">
        <f>VLOOKUP($BS32,aslocaties_v01!$C$3:$AA$500,MATCH($K$3/10,aslocaties_v01!$C$2:$X$2),FALSE)</f>
        <v>7.3940000000000001</v>
      </c>
      <c r="BU32" s="93">
        <f>VLOOKUP(BS32,aslocaties_v01!$C$3:$AA$500,MATCH($K$3,aslocaties_v01!$C$2:$X$2),FALSE)</f>
        <v>7.9850000000000003</v>
      </c>
      <c r="BV32" s="93">
        <f>VLOOKUP(BS32,aslocaties_v01!$C$3:$AA$500,MATCH($K$3*10,aslocaties_v01!$C$2:$Y$2),FALSE)</f>
        <v>8.5749999999999993</v>
      </c>
      <c r="BW32" s="93">
        <f t="shared" si="32"/>
        <v>0.59100000000000019</v>
      </c>
      <c r="BX32" s="93">
        <f t="shared" si="33"/>
        <v>0.58999999999999897</v>
      </c>
      <c r="BY32" s="94">
        <f t="shared" si="34"/>
        <v>6.8143100511079968E-3</v>
      </c>
      <c r="BZ32" s="94">
        <f t="shared" si="35"/>
        <v>1.6920473773270883E-3</v>
      </c>
      <c r="CA32" s="94">
        <f t="shared" si="36"/>
        <v>8.6999999999999744E-2</v>
      </c>
      <c r="CB32">
        <f t="shared" si="37"/>
        <v>9.1000000000000192E-2</v>
      </c>
      <c r="CC32" s="58">
        <f t="shared" si="38"/>
        <v>8.9999999999999858E-2</v>
      </c>
      <c r="CD32" s="95" t="b">
        <f t="shared" si="39"/>
        <v>0</v>
      </c>
      <c r="CE32" s="96" t="b">
        <f t="shared" si="20"/>
        <v>1</v>
      </c>
      <c r="CF32" t="b">
        <f t="shared" si="21"/>
        <v>1</v>
      </c>
      <c r="CG32" t="b">
        <f t="shared" si="22"/>
        <v>1</v>
      </c>
      <c r="CH32" s="84" t="b">
        <f t="shared" si="40"/>
        <v>1</v>
      </c>
      <c r="CI32">
        <f t="shared" si="41"/>
        <v>0.87</v>
      </c>
      <c r="CJ32" t="b">
        <f t="shared" si="23"/>
        <v>1</v>
      </c>
      <c r="CK32" t="b">
        <f t="shared" si="42"/>
        <v>1</v>
      </c>
      <c r="CL32" s="84" t="b">
        <f t="shared" si="28"/>
        <v>1</v>
      </c>
      <c r="CM32">
        <f t="shared" si="43"/>
        <v>3.0310000000000001</v>
      </c>
      <c r="CN32" t="b">
        <f t="shared" si="24"/>
        <v>1</v>
      </c>
      <c r="CO32" s="84">
        <f t="shared" si="44"/>
        <v>6.0704764904554148E-2</v>
      </c>
      <c r="CP32" t="b">
        <f t="shared" si="45"/>
        <v>1</v>
      </c>
      <c r="CQ32" s="96" t="b">
        <f t="shared" si="46"/>
        <v>1</v>
      </c>
      <c r="CR32" t="b">
        <f t="shared" si="47"/>
        <v>1</v>
      </c>
      <c r="CS32" t="b">
        <f t="shared" si="48"/>
        <v>1</v>
      </c>
      <c r="CT32" t="b">
        <f t="shared" si="49"/>
        <v>1</v>
      </c>
      <c r="CU32" t="b">
        <f t="shared" si="50"/>
        <v>1</v>
      </c>
      <c r="CV32" s="84" t="b">
        <f t="shared" si="51"/>
        <v>1</v>
      </c>
      <c r="CW32" t="b">
        <f t="shared" si="52"/>
        <v>1</v>
      </c>
      <c r="CX32" t="b">
        <f t="shared" si="53"/>
        <v>1</v>
      </c>
      <c r="CY32" t="b">
        <f t="shared" si="54"/>
        <v>1</v>
      </c>
      <c r="CZ32" t="b">
        <f t="shared" si="55"/>
        <v>1</v>
      </c>
      <c r="DA32" s="84">
        <f t="shared" si="56"/>
        <v>0</v>
      </c>
      <c r="DB32" t="b">
        <f t="shared" si="57"/>
        <v>0</v>
      </c>
    </row>
    <row r="33" spans="1:106">
      <c r="A33" s="9">
        <v>1351</v>
      </c>
      <c r="B33" s="3">
        <v>2</v>
      </c>
      <c r="C33" s="3" t="s">
        <v>1499</v>
      </c>
      <c r="D33" s="3" t="str">
        <f t="shared" si="0"/>
        <v>MA_1_36-4_dk_0708</v>
      </c>
      <c r="E33" s="3" t="str">
        <f t="shared" si="1"/>
        <v>0708</v>
      </c>
      <c r="F33" s="3">
        <v>156598.391</v>
      </c>
      <c r="G33" s="15">
        <v>424301.90600000002</v>
      </c>
      <c r="H33" s="35" t="str">
        <f t="shared" si="2"/>
        <v>ja</v>
      </c>
      <c r="I33" s="42">
        <v>297</v>
      </c>
      <c r="J33" s="20" t="s">
        <v>371</v>
      </c>
      <c r="K33" s="21">
        <v>10000</v>
      </c>
      <c r="L33" s="28">
        <f t="shared" si="25"/>
        <v>1</v>
      </c>
      <c r="M33" s="28">
        <f t="shared" si="26"/>
        <v>1</v>
      </c>
      <c r="N33" s="56">
        <f t="shared" si="3"/>
        <v>10000</v>
      </c>
      <c r="O33" s="33">
        <f t="shared" si="27"/>
        <v>64.431985822242098</v>
      </c>
      <c r="P33" s="37">
        <f t="shared" si="4"/>
        <v>95.587244509954317</v>
      </c>
      <c r="Q33" s="9" t="s">
        <v>12</v>
      </c>
      <c r="R33" s="55" t="s">
        <v>12</v>
      </c>
      <c r="S33" s="55">
        <v>6.6109999999999998</v>
      </c>
      <c r="T33" s="55">
        <v>6.9749999999999996</v>
      </c>
      <c r="U33" s="55">
        <v>7.3070000000000004</v>
      </c>
      <c r="V33" s="3">
        <v>7.5810000000000004</v>
      </c>
      <c r="W33" s="3">
        <v>7.8940000000000001</v>
      </c>
      <c r="X33" s="3" t="s">
        <v>12</v>
      </c>
      <c r="Y33" s="3">
        <v>8.4849999999999994</v>
      </c>
      <c r="Z33" s="15" t="s">
        <v>12</v>
      </c>
      <c r="AA33" s="10">
        <f t="shared" si="5"/>
        <v>7.8940000000000001</v>
      </c>
      <c r="AB33" s="9">
        <f t="shared" si="6"/>
        <v>0.58699999999999974</v>
      </c>
      <c r="AC33" s="10">
        <f t="shared" si="7"/>
        <v>0.5909999999999993</v>
      </c>
      <c r="AD33" s="9" t="s">
        <v>12</v>
      </c>
      <c r="AE33" s="55" t="s">
        <v>12</v>
      </c>
      <c r="AF33" s="55">
        <v>0.48799999999999999</v>
      </c>
      <c r="AG33" s="55">
        <v>0.56200000000000006</v>
      </c>
      <c r="AH33" s="55">
        <v>0.64900000000000002</v>
      </c>
      <c r="AI33" s="3">
        <v>0.74099999999999999</v>
      </c>
      <c r="AJ33" s="3">
        <v>0.86</v>
      </c>
      <c r="AK33" s="3" t="s">
        <v>12</v>
      </c>
      <c r="AL33" s="3">
        <v>1.1859999999999999</v>
      </c>
      <c r="AM33" s="15" t="s">
        <v>12</v>
      </c>
      <c r="AN33" s="10">
        <f t="shared" si="8"/>
        <v>0.86</v>
      </c>
      <c r="AO33" s="9">
        <f t="shared" si="9"/>
        <v>0.21099999999999997</v>
      </c>
      <c r="AP33" s="10">
        <f t="shared" si="10"/>
        <v>0.32599999999999996</v>
      </c>
      <c r="AQ33" s="9" t="s">
        <v>12</v>
      </c>
      <c r="AR33" s="55" t="s">
        <v>12</v>
      </c>
      <c r="AS33" s="55">
        <v>2.3580000000000001</v>
      </c>
      <c r="AT33" s="55">
        <v>2.5150000000000001</v>
      </c>
      <c r="AU33" s="55">
        <v>2.6880000000000002</v>
      </c>
      <c r="AV33" s="3">
        <v>2.855</v>
      </c>
      <c r="AW33" s="3">
        <v>3.0249999999999999</v>
      </c>
      <c r="AX33" s="3" t="s">
        <v>12</v>
      </c>
      <c r="AY33" s="3">
        <v>3.46</v>
      </c>
      <c r="AZ33" s="15" t="s">
        <v>12</v>
      </c>
      <c r="BA33" s="10">
        <f t="shared" si="11"/>
        <v>3.0249999999999999</v>
      </c>
      <c r="BB33" s="9">
        <f t="shared" si="12"/>
        <v>0.33699999999999974</v>
      </c>
      <c r="BC33" s="10">
        <f t="shared" si="13"/>
        <v>0.43500000000000005</v>
      </c>
      <c r="BD33" s="9">
        <v>7.8259999999999996</v>
      </c>
      <c r="BE33" s="3">
        <v>8.4979999999999993</v>
      </c>
      <c r="BF33" s="15">
        <v>9.282</v>
      </c>
      <c r="BG33" s="15">
        <f t="shared" si="14"/>
        <v>8.4979999999999993</v>
      </c>
      <c r="BH33" s="9">
        <f t="shared" si="15"/>
        <v>0.67199999999999971</v>
      </c>
      <c r="BI33" s="10">
        <f t="shared" si="16"/>
        <v>0.7840000000000007</v>
      </c>
      <c r="BJ33" s="9">
        <v>7.835</v>
      </c>
      <c r="BK33" s="3">
        <v>8.5229999999999997</v>
      </c>
      <c r="BL33" s="15">
        <v>9.3239999999999998</v>
      </c>
      <c r="BM33" s="15">
        <f t="shared" si="17"/>
        <v>8.5229999999999997</v>
      </c>
      <c r="BN33" s="9">
        <f t="shared" si="18"/>
        <v>0.68799999999999972</v>
      </c>
      <c r="BO33" s="10">
        <f t="shared" si="19"/>
        <v>0.80100000000000016</v>
      </c>
      <c r="BP33">
        <f t="shared" si="29"/>
        <v>0</v>
      </c>
      <c r="BQ33" s="93">
        <f t="shared" si="30"/>
        <v>1.1448040885860307</v>
      </c>
      <c r="BR33" s="93">
        <f t="shared" si="31"/>
        <v>1.17206132879046</v>
      </c>
      <c r="BS33" s="93" t="str">
        <f>VLOOKUP(C33,'Koppeling locatie - aslocatie'!$A$2:$C$8139,2,FALSE)</f>
        <v>maas203</v>
      </c>
      <c r="BT33" s="93">
        <f>VLOOKUP($BS33,aslocaties_v01!$C$3:$AA$500,MATCH($K$3/10,aslocaties_v01!$C$2:$X$2),FALSE)</f>
        <v>7.3940000000000001</v>
      </c>
      <c r="BU33" s="93">
        <f>VLOOKUP(BS33,aslocaties_v01!$C$3:$AA$500,MATCH($K$3,aslocaties_v01!$C$2:$X$2),FALSE)</f>
        <v>7.9850000000000003</v>
      </c>
      <c r="BV33" s="93">
        <f>VLOOKUP(BS33,aslocaties_v01!$C$3:$AA$500,MATCH($K$3*10,aslocaties_v01!$C$2:$Y$2),FALSE)</f>
        <v>8.5749999999999993</v>
      </c>
      <c r="BW33" s="93">
        <f t="shared" si="32"/>
        <v>0.59100000000000019</v>
      </c>
      <c r="BX33" s="93">
        <f t="shared" si="33"/>
        <v>0.58999999999999897</v>
      </c>
      <c r="BY33" s="94">
        <f t="shared" si="34"/>
        <v>6.8143100511079968E-3</v>
      </c>
      <c r="BZ33" s="94">
        <f t="shared" si="35"/>
        <v>1.6920473773270883E-3</v>
      </c>
      <c r="CA33" s="94">
        <f t="shared" si="36"/>
        <v>8.6999999999999744E-2</v>
      </c>
      <c r="CB33">
        <f t="shared" si="37"/>
        <v>9.1000000000000192E-2</v>
      </c>
      <c r="CC33" s="58">
        <f t="shared" si="38"/>
        <v>8.9999999999999858E-2</v>
      </c>
      <c r="CD33" s="95" t="b">
        <f t="shared" si="39"/>
        <v>0</v>
      </c>
      <c r="CE33" s="96" t="b">
        <f t="shared" si="20"/>
        <v>1</v>
      </c>
      <c r="CF33" t="b">
        <f t="shared" si="21"/>
        <v>1</v>
      </c>
      <c r="CG33" t="b">
        <f t="shared" si="22"/>
        <v>1</v>
      </c>
      <c r="CH33" s="84" t="b">
        <f t="shared" si="40"/>
        <v>1</v>
      </c>
      <c r="CI33">
        <f t="shared" si="41"/>
        <v>0.86</v>
      </c>
      <c r="CJ33" t="b">
        <f t="shared" si="23"/>
        <v>1</v>
      </c>
      <c r="CK33" t="b">
        <f t="shared" si="42"/>
        <v>1</v>
      </c>
      <c r="CL33" s="84" t="b">
        <f t="shared" si="28"/>
        <v>1</v>
      </c>
      <c r="CM33">
        <f t="shared" si="43"/>
        <v>3.0249999999999999</v>
      </c>
      <c r="CN33" t="b">
        <f t="shared" si="24"/>
        <v>1</v>
      </c>
      <c r="CO33" s="84">
        <f t="shared" si="44"/>
        <v>6.0245289396303671E-2</v>
      </c>
      <c r="CP33" t="b">
        <f t="shared" si="45"/>
        <v>1</v>
      </c>
      <c r="CQ33" s="96" t="b">
        <f t="shared" si="46"/>
        <v>1</v>
      </c>
      <c r="CR33" t="b">
        <f t="shared" si="47"/>
        <v>1</v>
      </c>
      <c r="CS33" t="b">
        <f t="shared" si="48"/>
        <v>1</v>
      </c>
      <c r="CT33" t="b">
        <f t="shared" si="49"/>
        <v>1</v>
      </c>
      <c r="CU33" t="b">
        <f t="shared" si="50"/>
        <v>1</v>
      </c>
      <c r="CV33" s="84" t="b">
        <f t="shared" si="51"/>
        <v>1</v>
      </c>
      <c r="CW33" t="b">
        <f t="shared" si="52"/>
        <v>1</v>
      </c>
      <c r="CX33" t="b">
        <f t="shared" si="53"/>
        <v>1</v>
      </c>
      <c r="CY33" t="b">
        <f t="shared" si="54"/>
        <v>1</v>
      </c>
      <c r="CZ33" t="b">
        <f t="shared" si="55"/>
        <v>1</v>
      </c>
      <c r="DA33" s="84">
        <f t="shared" si="56"/>
        <v>0</v>
      </c>
      <c r="DB33" t="b">
        <f t="shared" si="57"/>
        <v>0</v>
      </c>
    </row>
    <row r="34" spans="1:106">
      <c r="A34" s="9">
        <v>1352</v>
      </c>
      <c r="B34" s="3">
        <v>2</v>
      </c>
      <c r="C34" s="3" t="s">
        <v>1500</v>
      </c>
      <c r="D34" s="3" t="str">
        <f t="shared" si="0"/>
        <v>MA_1_36-4_dk_0709</v>
      </c>
      <c r="E34" s="3" t="str">
        <f t="shared" si="1"/>
        <v>0709</v>
      </c>
      <c r="F34" s="3">
        <v>156564.32800000001</v>
      </c>
      <c r="G34" s="15">
        <v>424212.59399999998</v>
      </c>
      <c r="H34" s="35" t="str">
        <f t="shared" si="2"/>
        <v>ja</v>
      </c>
      <c r="I34" s="42">
        <v>301</v>
      </c>
      <c r="J34" s="20" t="s">
        <v>371</v>
      </c>
      <c r="K34" s="21">
        <v>10000</v>
      </c>
      <c r="L34" s="28">
        <f t="shared" si="25"/>
        <v>1</v>
      </c>
      <c r="M34" s="28">
        <f t="shared" si="26"/>
        <v>1</v>
      </c>
      <c r="N34" s="56">
        <f t="shared" si="3"/>
        <v>10000</v>
      </c>
      <c r="O34" s="33">
        <f t="shared" si="27"/>
        <v>95.587244509954317</v>
      </c>
      <c r="P34" s="37">
        <f t="shared" si="4"/>
        <v>108.04224315052545</v>
      </c>
      <c r="Q34" s="9" t="s">
        <v>12</v>
      </c>
      <c r="R34" s="55" t="s">
        <v>12</v>
      </c>
      <c r="S34" s="55">
        <v>6.6109999999999998</v>
      </c>
      <c r="T34" s="55">
        <v>6.9749999999999996</v>
      </c>
      <c r="U34" s="55">
        <v>7.3070000000000004</v>
      </c>
      <c r="V34" s="3">
        <v>7.5810000000000004</v>
      </c>
      <c r="W34" s="3">
        <v>7.8940000000000001</v>
      </c>
      <c r="X34" s="3" t="s">
        <v>12</v>
      </c>
      <c r="Y34" s="3">
        <v>8.4849999999999994</v>
      </c>
      <c r="Z34" s="15" t="s">
        <v>12</v>
      </c>
      <c r="AA34" s="10">
        <f t="shared" si="5"/>
        <v>7.8940000000000001</v>
      </c>
      <c r="AB34" s="9">
        <f t="shared" si="6"/>
        <v>0.58699999999999974</v>
      </c>
      <c r="AC34" s="10">
        <f t="shared" si="7"/>
        <v>0.5909999999999993</v>
      </c>
      <c r="AD34" s="9" t="s">
        <v>12</v>
      </c>
      <c r="AE34" s="55" t="s">
        <v>12</v>
      </c>
      <c r="AF34" s="55">
        <v>0.52100000000000002</v>
      </c>
      <c r="AG34" s="55">
        <v>0.61099999999999999</v>
      </c>
      <c r="AH34" s="55">
        <v>0.71499999999999997</v>
      </c>
      <c r="AI34" s="3">
        <v>0.80900000000000005</v>
      </c>
      <c r="AJ34" s="3">
        <v>0.92900000000000005</v>
      </c>
      <c r="AK34" s="3" t="s">
        <v>12</v>
      </c>
      <c r="AL34" s="3">
        <v>3.0150000000000001</v>
      </c>
      <c r="AM34" s="15" t="s">
        <v>12</v>
      </c>
      <c r="AN34" s="10">
        <f t="shared" si="8"/>
        <v>0.92900000000000005</v>
      </c>
      <c r="AO34" s="9">
        <f t="shared" si="9"/>
        <v>0.21400000000000008</v>
      </c>
      <c r="AP34" s="10">
        <f t="shared" si="10"/>
        <v>2.0860000000000003</v>
      </c>
      <c r="AQ34" s="9" t="s">
        <v>12</v>
      </c>
      <c r="AR34" s="55" t="s">
        <v>12</v>
      </c>
      <c r="AS34" s="55">
        <v>2.4009999999999998</v>
      </c>
      <c r="AT34" s="55">
        <v>2.6059999999999999</v>
      </c>
      <c r="AU34" s="55">
        <v>2.8170000000000002</v>
      </c>
      <c r="AV34" s="3">
        <v>2.972</v>
      </c>
      <c r="AW34" s="3">
        <v>3.14</v>
      </c>
      <c r="AX34" s="3" t="s">
        <v>12</v>
      </c>
      <c r="AY34" s="3">
        <v>7.7149999999999999</v>
      </c>
      <c r="AZ34" s="15" t="s">
        <v>12</v>
      </c>
      <c r="BA34" s="10">
        <f t="shared" si="11"/>
        <v>3.14</v>
      </c>
      <c r="BB34" s="9">
        <f t="shared" si="12"/>
        <v>0.32299999999999995</v>
      </c>
      <c r="BC34" s="10">
        <f t="shared" si="13"/>
        <v>4.5749999999999993</v>
      </c>
      <c r="BD34" s="9">
        <v>7.7839999999999998</v>
      </c>
      <c r="BE34" s="3">
        <v>8.4879999999999995</v>
      </c>
      <c r="BF34" s="15">
        <v>13.565</v>
      </c>
      <c r="BG34" s="15">
        <f t="shared" si="14"/>
        <v>8.4879999999999995</v>
      </c>
      <c r="BH34" s="9">
        <f t="shared" si="15"/>
        <v>0.70399999999999974</v>
      </c>
      <c r="BI34" s="10">
        <f t="shared" si="16"/>
        <v>5.077</v>
      </c>
      <c r="BJ34" s="9">
        <v>7.7930000000000001</v>
      </c>
      <c r="BK34" s="3">
        <v>8.5210000000000008</v>
      </c>
      <c r="BL34" s="15">
        <v>11.108000000000001</v>
      </c>
      <c r="BM34" s="15">
        <f t="shared" si="17"/>
        <v>8.5210000000000008</v>
      </c>
      <c r="BN34" s="9">
        <f t="shared" si="18"/>
        <v>0.72800000000000065</v>
      </c>
      <c r="BO34" s="10">
        <f t="shared" si="19"/>
        <v>2.5869999999999997</v>
      </c>
      <c r="BP34">
        <f t="shared" si="29"/>
        <v>0</v>
      </c>
      <c r="BQ34" s="93">
        <f t="shared" si="30"/>
        <v>1.1993185689948893</v>
      </c>
      <c r="BR34" s="93">
        <f t="shared" si="31"/>
        <v>1.2402044293015348</v>
      </c>
      <c r="BS34" s="93" t="str">
        <f>VLOOKUP(C34,'Koppeling locatie - aslocatie'!$A$2:$C$8139,2,FALSE)</f>
        <v>maas203</v>
      </c>
      <c r="BT34" s="93">
        <f>VLOOKUP($BS34,aslocaties_v01!$C$3:$AA$500,MATCH($K$3/10,aslocaties_v01!$C$2:$X$2),FALSE)</f>
        <v>7.3940000000000001</v>
      </c>
      <c r="BU34" s="93">
        <f>VLOOKUP(BS34,aslocaties_v01!$C$3:$AA$500,MATCH($K$3,aslocaties_v01!$C$2:$X$2),FALSE)</f>
        <v>7.9850000000000003</v>
      </c>
      <c r="BV34" s="93">
        <f>VLOOKUP(BS34,aslocaties_v01!$C$3:$AA$500,MATCH($K$3*10,aslocaties_v01!$C$2:$Y$2),FALSE)</f>
        <v>8.5749999999999993</v>
      </c>
      <c r="BW34" s="93">
        <f t="shared" si="32"/>
        <v>0.59100000000000019</v>
      </c>
      <c r="BX34" s="93">
        <f t="shared" si="33"/>
        <v>0.58999999999999897</v>
      </c>
      <c r="BY34" s="94">
        <f t="shared" si="34"/>
        <v>6.8143100511079968E-3</v>
      </c>
      <c r="BZ34" s="94">
        <f t="shared" si="35"/>
        <v>1.6920473773270883E-3</v>
      </c>
      <c r="CA34" s="94">
        <f t="shared" si="36"/>
        <v>8.6999999999999744E-2</v>
      </c>
      <c r="CB34">
        <f t="shared" si="37"/>
        <v>9.1000000000000192E-2</v>
      </c>
      <c r="CC34" s="58">
        <f t="shared" si="38"/>
        <v>8.9999999999999858E-2</v>
      </c>
      <c r="CD34" s="95" t="b">
        <f t="shared" si="39"/>
        <v>0</v>
      </c>
      <c r="CE34" s="96" t="b">
        <f t="shared" si="20"/>
        <v>1</v>
      </c>
      <c r="CF34" t="b">
        <f t="shared" si="21"/>
        <v>1</v>
      </c>
      <c r="CG34" t="b">
        <f t="shared" si="22"/>
        <v>1</v>
      </c>
      <c r="CH34" s="84" t="b">
        <f t="shared" si="40"/>
        <v>1</v>
      </c>
      <c r="CI34">
        <f t="shared" si="41"/>
        <v>0.92900000000000005</v>
      </c>
      <c r="CJ34" t="b">
        <f t="shared" si="23"/>
        <v>1</v>
      </c>
      <c r="CK34" t="b">
        <f t="shared" si="42"/>
        <v>1</v>
      </c>
      <c r="CL34" s="84" t="b">
        <f t="shared" si="28"/>
        <v>1</v>
      </c>
      <c r="CM34">
        <f t="shared" si="43"/>
        <v>3.14</v>
      </c>
      <c r="CN34" t="b">
        <f t="shared" si="24"/>
        <v>1</v>
      </c>
      <c r="CO34" s="84">
        <f t="shared" si="44"/>
        <v>6.039928805558243E-2</v>
      </c>
      <c r="CP34" t="b">
        <f t="shared" si="45"/>
        <v>1</v>
      </c>
      <c r="CQ34" s="96" t="b">
        <f t="shared" si="46"/>
        <v>1</v>
      </c>
      <c r="CR34" t="b">
        <f t="shared" si="47"/>
        <v>1</v>
      </c>
      <c r="CS34" t="b">
        <f t="shared" si="48"/>
        <v>1</v>
      </c>
      <c r="CT34" t="b">
        <f t="shared" si="49"/>
        <v>1</v>
      </c>
      <c r="CU34" t="b">
        <f t="shared" si="50"/>
        <v>1</v>
      </c>
      <c r="CV34" s="84" t="b">
        <f t="shared" si="51"/>
        <v>1</v>
      </c>
      <c r="CW34" t="b">
        <f t="shared" si="52"/>
        <v>1</v>
      </c>
      <c r="CX34" t="b">
        <f t="shared" si="53"/>
        <v>0</v>
      </c>
      <c r="CY34" t="b">
        <f t="shared" si="54"/>
        <v>0</v>
      </c>
      <c r="CZ34" t="b">
        <f t="shared" si="55"/>
        <v>0</v>
      </c>
      <c r="DA34" s="84">
        <f t="shared" si="56"/>
        <v>1</v>
      </c>
      <c r="DB34" t="b">
        <f t="shared" si="57"/>
        <v>0</v>
      </c>
    </row>
    <row r="35" spans="1:106">
      <c r="A35" s="9">
        <v>1353</v>
      </c>
      <c r="B35" s="3">
        <v>2</v>
      </c>
      <c r="C35" s="3" t="s">
        <v>1501</v>
      </c>
      <c r="D35" s="3" t="str">
        <f t="shared" si="0"/>
        <v>MA_1_36-4_dk_0710</v>
      </c>
      <c r="E35" s="3" t="str">
        <f t="shared" si="1"/>
        <v>0710</v>
      </c>
      <c r="F35" s="3">
        <v>156466.641</v>
      </c>
      <c r="G35" s="15">
        <v>424166.43800000002</v>
      </c>
      <c r="H35" s="35" t="str">
        <f t="shared" ref="H35:H66" si="58">IF(COUNTIF(C:C, "="&amp;C35)=1,"ja", "nee")</f>
        <v>ja</v>
      </c>
      <c r="I35" s="42">
        <v>359</v>
      </c>
      <c r="J35" s="20" t="s">
        <v>371</v>
      </c>
      <c r="K35" s="21">
        <v>10000</v>
      </c>
      <c r="L35" s="28">
        <f t="shared" si="25"/>
        <v>1</v>
      </c>
      <c r="M35" s="28">
        <f t="shared" si="26"/>
        <v>1</v>
      </c>
      <c r="N35" s="56">
        <f t="shared" si="3"/>
        <v>10000</v>
      </c>
      <c r="O35" s="33">
        <f t="shared" si="27"/>
        <v>108.04224315052545</v>
      </c>
      <c r="P35" s="37">
        <f t="shared" ref="P35:P66" si="59">SQRT((F35-F36)^2+(G35-G36)^2)</f>
        <v>89.537732135708183</v>
      </c>
      <c r="Q35" s="9" t="s">
        <v>12</v>
      </c>
      <c r="R35" s="55" t="s">
        <v>12</v>
      </c>
      <c r="S35" s="55">
        <v>6.61</v>
      </c>
      <c r="T35" s="55">
        <v>6.9740000000000002</v>
      </c>
      <c r="U35" s="55">
        <v>7.3070000000000004</v>
      </c>
      <c r="V35" s="3">
        <v>7.5810000000000004</v>
      </c>
      <c r="W35" s="3">
        <v>7.8929999999999998</v>
      </c>
      <c r="X35" s="3" t="s">
        <v>12</v>
      </c>
      <c r="Y35" s="3">
        <v>8.484</v>
      </c>
      <c r="Z35" s="15" t="s">
        <v>12</v>
      </c>
      <c r="AA35" s="10">
        <f t="shared" ref="AA35:AA66" si="60">LOOKUP($K35,$Q$2:$Z$2,Q35:Z35)</f>
        <v>7.8929999999999998</v>
      </c>
      <c r="AB35" s="9">
        <f t="shared" ref="AB35:AB66" si="61">LOOKUP($K35,$Q$2:$Z$2,Q35:Z35)-LOOKUP(0.1*$K35,$Q$2:$Z$2,Q35:Z35)</f>
        <v>0.58599999999999941</v>
      </c>
      <c r="AC35" s="10">
        <f t="shared" ref="AC35:AC66" si="62">LOOKUP(10*$K35,$Q$2:$Z$2,Q35:Z35)-LOOKUP($K35,$Q$2:$Z$2,Q35:Z35)</f>
        <v>0.59100000000000019</v>
      </c>
      <c r="AD35" s="9" t="s">
        <v>12</v>
      </c>
      <c r="AE35" s="55" t="s">
        <v>12</v>
      </c>
      <c r="AF35" s="55">
        <v>0.98199999999999998</v>
      </c>
      <c r="AG35" s="55">
        <v>1.4630000000000001</v>
      </c>
      <c r="AH35" s="55">
        <v>1.78</v>
      </c>
      <c r="AI35" s="3">
        <v>1.8120000000000001</v>
      </c>
      <c r="AJ35" s="3">
        <v>1.8260000000000001</v>
      </c>
      <c r="AK35" s="3" t="s">
        <v>12</v>
      </c>
      <c r="AL35" s="3">
        <v>1.853</v>
      </c>
      <c r="AM35" s="15" t="s">
        <v>12</v>
      </c>
      <c r="AN35" s="10">
        <f t="shared" si="8"/>
        <v>1.8260000000000001</v>
      </c>
      <c r="AO35" s="9">
        <f t="shared" si="9"/>
        <v>4.6000000000000041E-2</v>
      </c>
      <c r="AP35" s="10">
        <f t="shared" si="10"/>
        <v>2.6999999999999913E-2</v>
      </c>
      <c r="AQ35" s="9" t="s">
        <v>12</v>
      </c>
      <c r="AR35" s="55" t="s">
        <v>12</v>
      </c>
      <c r="AS35" s="55">
        <v>2.9359999999999999</v>
      </c>
      <c r="AT35" s="55">
        <v>3.4649999999999999</v>
      </c>
      <c r="AU35" s="55">
        <v>4.1459999999999999</v>
      </c>
      <c r="AV35" s="3">
        <v>4.3150000000000004</v>
      </c>
      <c r="AW35" s="3">
        <v>4.3369999999999997</v>
      </c>
      <c r="AX35" s="3" t="s">
        <v>12</v>
      </c>
      <c r="AY35" s="3">
        <v>4.3780000000000001</v>
      </c>
      <c r="AZ35" s="15" t="s">
        <v>12</v>
      </c>
      <c r="BA35" s="10">
        <f t="shared" si="11"/>
        <v>4.3369999999999997</v>
      </c>
      <c r="BB35" s="9">
        <f t="shared" si="12"/>
        <v>0.19099999999999984</v>
      </c>
      <c r="BC35" s="10">
        <f t="shared" si="13"/>
        <v>4.1000000000000369E-2</v>
      </c>
      <c r="BD35" s="9">
        <v>7.9930000000000003</v>
      </c>
      <c r="BE35" s="3">
        <v>8.5530000000000008</v>
      </c>
      <c r="BF35" s="15">
        <v>9.4459999999999997</v>
      </c>
      <c r="BG35" s="15">
        <f t="shared" si="14"/>
        <v>8.5530000000000008</v>
      </c>
      <c r="BH35" s="9">
        <f t="shared" si="15"/>
        <v>0.5600000000000005</v>
      </c>
      <c r="BI35" s="10">
        <f t="shared" si="16"/>
        <v>0.89299999999999891</v>
      </c>
      <c r="BJ35" s="9">
        <v>8.0779999999999994</v>
      </c>
      <c r="BK35" s="3">
        <v>8.7309999999999999</v>
      </c>
      <c r="BL35" s="15">
        <v>9.7189999999999994</v>
      </c>
      <c r="BM35" s="15">
        <f t="shared" si="17"/>
        <v>8.7309999999999999</v>
      </c>
      <c r="BN35" s="9">
        <f t="shared" si="18"/>
        <v>0.65300000000000047</v>
      </c>
      <c r="BO35" s="10">
        <f t="shared" si="19"/>
        <v>0.98799999999999955</v>
      </c>
      <c r="BP35">
        <f t="shared" si="29"/>
        <v>0</v>
      </c>
      <c r="BQ35" s="93">
        <f t="shared" si="30"/>
        <v>0.95563139931740793</v>
      </c>
      <c r="BR35" s="93">
        <f t="shared" si="31"/>
        <v>1.1143344709897629</v>
      </c>
      <c r="BS35" s="93" t="str">
        <f>VLOOKUP(C35,'Koppeling locatie - aslocatie'!$A$2:$C$8139,2,FALSE)</f>
        <v>maas206</v>
      </c>
      <c r="BT35" s="93">
        <f>VLOOKUP($BS35,aslocaties_v01!$C$3:$AA$500,MATCH($K$3/10,aslocaties_v01!$C$2:$X$2),FALSE)</f>
        <v>7.3090000000000002</v>
      </c>
      <c r="BU35" s="93">
        <f>VLOOKUP(BS35,aslocaties_v01!$C$3:$AA$500,MATCH($K$3,aslocaties_v01!$C$2:$X$2),FALSE)</f>
        <v>7.8929999999999998</v>
      </c>
      <c r="BV35" s="93">
        <f>VLOOKUP(BS35,aslocaties_v01!$C$3:$AA$500,MATCH($K$3*10,aslocaties_v01!$C$2:$Y$2),FALSE)</f>
        <v>8.4830000000000005</v>
      </c>
      <c r="BW35" s="93">
        <f t="shared" si="32"/>
        <v>0.58399999999999963</v>
      </c>
      <c r="BX35" s="93">
        <f t="shared" si="33"/>
        <v>0.59000000000000075</v>
      </c>
      <c r="BY35" s="94">
        <f t="shared" si="34"/>
        <v>3.4129692832760572E-3</v>
      </c>
      <c r="BZ35" s="94">
        <f t="shared" si="35"/>
        <v>1.692047377325645E-3</v>
      </c>
      <c r="CA35" s="94">
        <f t="shared" si="36"/>
        <v>1.9999999999997797E-3</v>
      </c>
      <c r="CB35">
        <f t="shared" si="37"/>
        <v>0</v>
      </c>
      <c r="CC35" s="58">
        <f t="shared" si="38"/>
        <v>9.9999999999944578E-4</v>
      </c>
      <c r="CD35" s="95" t="b">
        <f t="shared" si="39"/>
        <v>0</v>
      </c>
      <c r="CE35" s="96" t="b">
        <f t="shared" ref="CE35:CE66" si="63">AA35&lt;AVERAGE(AA:AA)+2*STDEV(AA:AA)</f>
        <v>1</v>
      </c>
      <c r="CF35" t="b">
        <f t="shared" ref="CF35:CF66" si="64">BG35&lt;AVERAGE(BG:BG)+2*STDEV(BG:BG)</f>
        <v>1</v>
      </c>
      <c r="CG35" t="b">
        <f t="shared" ref="CG35:CG66" si="65">BM35&lt;AVERAGE(BM:BM)+2*STDEV(BM:BM)</f>
        <v>1</v>
      </c>
      <c r="CH35" s="84" t="b">
        <f t="shared" si="40"/>
        <v>1</v>
      </c>
      <c r="CI35">
        <f t="shared" si="41"/>
        <v>1.8260000000000001</v>
      </c>
      <c r="CJ35" t="b">
        <f t="shared" ref="CJ35:CJ66" si="66">CI35&lt;AVERAGE(CI:CI)+3*STDEV(CI:CI)</f>
        <v>1</v>
      </c>
      <c r="CK35" t="b">
        <f t="shared" si="42"/>
        <v>0</v>
      </c>
      <c r="CL35" s="84" t="b">
        <f t="shared" si="28"/>
        <v>1</v>
      </c>
      <c r="CM35">
        <f t="shared" si="43"/>
        <v>4.3369999999999997</v>
      </c>
      <c r="CN35" t="b">
        <f t="shared" ref="CN35:CN66" si="67">CM35&lt;AVERAGE(CM:CM)+3*STDEV(CM:CM)</f>
        <v>1</v>
      </c>
      <c r="CO35" s="84">
        <f t="shared" si="44"/>
        <v>6.2229646012240937E-2</v>
      </c>
      <c r="CP35" t="b">
        <f t="shared" si="45"/>
        <v>1</v>
      </c>
      <c r="CQ35" s="96" t="b">
        <f t="shared" si="46"/>
        <v>1</v>
      </c>
      <c r="CR35" t="b">
        <f t="shared" si="47"/>
        <v>1</v>
      </c>
      <c r="CS35" t="b">
        <f t="shared" si="48"/>
        <v>0</v>
      </c>
      <c r="CT35" t="b">
        <f t="shared" si="49"/>
        <v>0</v>
      </c>
      <c r="CU35" t="b">
        <f t="shared" si="50"/>
        <v>0</v>
      </c>
      <c r="CV35" s="84" t="b">
        <f t="shared" si="51"/>
        <v>1</v>
      </c>
      <c r="CW35" t="b">
        <f t="shared" si="52"/>
        <v>0</v>
      </c>
      <c r="CX35" t="b">
        <f t="shared" si="53"/>
        <v>1</v>
      </c>
      <c r="CY35" t="b">
        <f t="shared" si="54"/>
        <v>1</v>
      </c>
      <c r="CZ35" t="b">
        <f t="shared" si="55"/>
        <v>1</v>
      </c>
      <c r="DA35" s="84">
        <f t="shared" si="56"/>
        <v>2</v>
      </c>
      <c r="DB35" t="b">
        <f t="shared" si="57"/>
        <v>0</v>
      </c>
    </row>
    <row r="36" spans="1:106">
      <c r="A36" s="9">
        <v>1354</v>
      </c>
      <c r="B36" s="3">
        <v>2</v>
      </c>
      <c r="C36" s="3" t="s">
        <v>1502</v>
      </c>
      <c r="D36" s="3" t="str">
        <f t="shared" si="0"/>
        <v>MA_1_36-4_dk_0711</v>
      </c>
      <c r="E36" s="3" t="str">
        <f t="shared" si="1"/>
        <v>0711</v>
      </c>
      <c r="F36" s="3">
        <v>156384.28099999999</v>
      </c>
      <c r="G36" s="15">
        <v>424131.31199999998</v>
      </c>
      <c r="H36" s="35" t="str">
        <f t="shared" si="58"/>
        <v>ja</v>
      </c>
      <c r="I36" s="42">
        <v>314</v>
      </c>
      <c r="J36" s="20" t="s">
        <v>371</v>
      </c>
      <c r="K36" s="21">
        <v>10000</v>
      </c>
      <c r="L36" s="28">
        <f t="shared" si="25"/>
        <v>1</v>
      </c>
      <c r="M36" s="28">
        <f t="shared" si="26"/>
        <v>1</v>
      </c>
      <c r="N36" s="56">
        <f t="shared" si="3"/>
        <v>10000</v>
      </c>
      <c r="O36" s="33">
        <f t="shared" ref="O36:O67" si="68">SQRT((F35-F36)^2+(G35-G36)^2)</f>
        <v>89.537732135708183</v>
      </c>
      <c r="P36" s="37">
        <f t="shared" si="59"/>
        <v>89.346000677108606</v>
      </c>
      <c r="Q36" s="9" t="s">
        <v>12</v>
      </c>
      <c r="R36" s="55" t="s">
        <v>12</v>
      </c>
      <c r="S36" s="55">
        <v>6.61</v>
      </c>
      <c r="T36" s="55">
        <v>6.9740000000000002</v>
      </c>
      <c r="U36" s="55">
        <v>7.3070000000000004</v>
      </c>
      <c r="V36" s="3">
        <v>7.58</v>
      </c>
      <c r="W36" s="3">
        <v>7.8929999999999998</v>
      </c>
      <c r="X36" s="3" t="s">
        <v>12</v>
      </c>
      <c r="Y36" s="3">
        <v>8.484</v>
      </c>
      <c r="Z36" s="15" t="s">
        <v>12</v>
      </c>
      <c r="AA36" s="10">
        <f t="shared" si="60"/>
        <v>7.8929999999999998</v>
      </c>
      <c r="AB36" s="9">
        <f t="shared" si="61"/>
        <v>0.58599999999999941</v>
      </c>
      <c r="AC36" s="10">
        <f t="shared" si="62"/>
        <v>0.59100000000000019</v>
      </c>
      <c r="AD36" s="9" t="s">
        <v>12</v>
      </c>
      <c r="AE36" s="55" t="s">
        <v>12</v>
      </c>
      <c r="AF36" s="55">
        <v>1.7749999999999999</v>
      </c>
      <c r="AG36" s="55">
        <v>1.9570000000000001</v>
      </c>
      <c r="AH36" s="55">
        <v>1.9870000000000001</v>
      </c>
      <c r="AI36" s="3">
        <v>1.996</v>
      </c>
      <c r="AJ36" s="3">
        <v>1.9990000000000001</v>
      </c>
      <c r="AK36" s="3" t="s">
        <v>12</v>
      </c>
      <c r="AL36" s="3">
        <v>2</v>
      </c>
      <c r="AM36" s="15" t="s">
        <v>12</v>
      </c>
      <c r="AN36" s="10">
        <f t="shared" si="8"/>
        <v>1.9990000000000001</v>
      </c>
      <c r="AO36" s="9">
        <f t="shared" si="9"/>
        <v>1.2000000000000011E-2</v>
      </c>
      <c r="AP36" s="10">
        <f t="shared" si="10"/>
        <v>9.9999999999988987E-4</v>
      </c>
      <c r="AQ36" s="9" t="s">
        <v>12</v>
      </c>
      <c r="AR36" s="55" t="s">
        <v>12</v>
      </c>
      <c r="AS36" s="55">
        <v>3.9729999999999999</v>
      </c>
      <c r="AT36" s="55">
        <v>4.4109999999999996</v>
      </c>
      <c r="AU36" s="55">
        <v>4.4269999999999996</v>
      </c>
      <c r="AV36" s="3">
        <v>4.4409999999999998</v>
      </c>
      <c r="AW36" s="3">
        <v>4.4569999999999999</v>
      </c>
      <c r="AX36" s="3" t="s">
        <v>12</v>
      </c>
      <c r="AY36" s="3">
        <v>4.4870000000000001</v>
      </c>
      <c r="AZ36" s="15" t="s">
        <v>12</v>
      </c>
      <c r="BA36" s="10">
        <f t="shared" si="11"/>
        <v>4.4569999999999999</v>
      </c>
      <c r="BB36" s="9">
        <f t="shared" si="12"/>
        <v>3.0000000000000249E-2</v>
      </c>
      <c r="BC36" s="10">
        <f t="shared" si="13"/>
        <v>3.0000000000000249E-2</v>
      </c>
      <c r="BD36" s="9">
        <v>7.8579999999999997</v>
      </c>
      <c r="BE36" s="3">
        <v>8.3949999999999996</v>
      </c>
      <c r="BF36" s="15">
        <v>9.3420000000000005</v>
      </c>
      <c r="BG36" s="15">
        <f t="shared" si="14"/>
        <v>8.3949999999999996</v>
      </c>
      <c r="BH36" s="9">
        <f t="shared" si="15"/>
        <v>0.53699999999999992</v>
      </c>
      <c r="BI36" s="10">
        <f t="shared" si="16"/>
        <v>0.94700000000000095</v>
      </c>
      <c r="BJ36" s="9">
        <v>8.1010000000000009</v>
      </c>
      <c r="BK36" s="3">
        <v>8.6430000000000007</v>
      </c>
      <c r="BL36" s="15">
        <v>9.6310000000000002</v>
      </c>
      <c r="BM36" s="15">
        <f t="shared" si="17"/>
        <v>8.6430000000000007</v>
      </c>
      <c r="BN36" s="9">
        <f t="shared" si="18"/>
        <v>0.54199999999999982</v>
      </c>
      <c r="BO36" s="10">
        <f t="shared" si="19"/>
        <v>0.98799999999999955</v>
      </c>
      <c r="BP36">
        <f t="shared" si="29"/>
        <v>0</v>
      </c>
      <c r="BQ36" s="93">
        <f t="shared" si="30"/>
        <v>0.91638225255972772</v>
      </c>
      <c r="BR36" s="93">
        <f t="shared" si="31"/>
        <v>0.92491467576791875</v>
      </c>
      <c r="BS36" s="93" t="str">
        <f>VLOOKUP(C36,'Koppeling locatie - aslocatie'!$A$2:$C$8139,2,FALSE)</f>
        <v>maas206</v>
      </c>
      <c r="BT36" s="93">
        <f>VLOOKUP($BS36,aslocaties_v01!$C$3:$AA$500,MATCH($K$3/10,aslocaties_v01!$C$2:$X$2),FALSE)</f>
        <v>7.3090000000000002</v>
      </c>
      <c r="BU36" s="93">
        <f>VLOOKUP(BS36,aslocaties_v01!$C$3:$AA$500,MATCH($K$3,aslocaties_v01!$C$2:$X$2),FALSE)</f>
        <v>7.8929999999999998</v>
      </c>
      <c r="BV36" s="93">
        <f>VLOOKUP(BS36,aslocaties_v01!$C$3:$AA$500,MATCH($K$3*10,aslocaties_v01!$C$2:$Y$2),FALSE)</f>
        <v>8.4830000000000005</v>
      </c>
      <c r="BW36" s="93">
        <f t="shared" si="32"/>
        <v>0.58399999999999963</v>
      </c>
      <c r="BX36" s="93">
        <f t="shared" si="33"/>
        <v>0.59000000000000075</v>
      </c>
      <c r="BY36" s="94">
        <f t="shared" si="34"/>
        <v>3.4129692832760572E-3</v>
      </c>
      <c r="BZ36" s="94">
        <f t="shared" si="35"/>
        <v>1.692047377325645E-3</v>
      </c>
      <c r="CA36" s="94">
        <f t="shared" si="36"/>
        <v>1.9999999999997797E-3</v>
      </c>
      <c r="CB36">
        <f t="shared" si="37"/>
        <v>0</v>
      </c>
      <c r="CC36" s="58">
        <f t="shared" si="38"/>
        <v>9.9999999999944578E-4</v>
      </c>
      <c r="CD36" s="95" t="b">
        <f t="shared" si="39"/>
        <v>0</v>
      </c>
      <c r="CE36" s="96" t="b">
        <f t="shared" si="63"/>
        <v>1</v>
      </c>
      <c r="CF36" t="b">
        <f t="shared" si="64"/>
        <v>1</v>
      </c>
      <c r="CG36" t="b">
        <f t="shared" si="65"/>
        <v>1</v>
      </c>
      <c r="CH36" s="84" t="b">
        <f t="shared" si="40"/>
        <v>1</v>
      </c>
      <c r="CI36">
        <f t="shared" si="41"/>
        <v>1.9990000000000001</v>
      </c>
      <c r="CJ36" t="b">
        <f t="shared" si="66"/>
        <v>1</v>
      </c>
      <c r="CK36" t="b">
        <f t="shared" si="42"/>
        <v>0</v>
      </c>
      <c r="CL36" s="84" t="b">
        <f t="shared" ref="CL36:CL67" si="69">BA36&lt;AVERAGE(BA:BA)+2*STDEV(BA:BA)</f>
        <v>1</v>
      </c>
      <c r="CM36">
        <f t="shared" si="43"/>
        <v>4.4569999999999999</v>
      </c>
      <c r="CN36" t="b">
        <f t="shared" si="67"/>
        <v>1</v>
      </c>
      <c r="CO36" s="84">
        <f t="shared" si="44"/>
        <v>6.4506418166594498E-2</v>
      </c>
      <c r="CP36" t="b">
        <f t="shared" si="45"/>
        <v>1</v>
      </c>
      <c r="CQ36" s="96" t="b">
        <f t="shared" si="46"/>
        <v>1</v>
      </c>
      <c r="CR36" t="b">
        <f t="shared" si="47"/>
        <v>0</v>
      </c>
      <c r="CS36" t="b">
        <f t="shared" si="48"/>
        <v>1</v>
      </c>
      <c r="CT36" t="b">
        <f t="shared" si="49"/>
        <v>1</v>
      </c>
      <c r="CU36" t="b">
        <f t="shared" si="50"/>
        <v>1</v>
      </c>
      <c r="CV36" s="84" t="b">
        <f t="shared" si="51"/>
        <v>1</v>
      </c>
      <c r="CW36" t="b">
        <f t="shared" si="52"/>
        <v>0</v>
      </c>
      <c r="CX36" t="b">
        <f t="shared" si="53"/>
        <v>0</v>
      </c>
      <c r="CY36" t="b">
        <f t="shared" si="54"/>
        <v>1</v>
      </c>
      <c r="CZ36" t="b">
        <f t="shared" si="55"/>
        <v>1</v>
      </c>
      <c r="DA36" s="84">
        <f t="shared" si="56"/>
        <v>2</v>
      </c>
      <c r="DB36" t="b">
        <f t="shared" si="57"/>
        <v>0</v>
      </c>
    </row>
    <row r="37" spans="1:106">
      <c r="A37" s="9">
        <v>1355</v>
      </c>
      <c r="B37" s="3">
        <v>2</v>
      </c>
      <c r="C37" s="3" t="s">
        <v>1503</v>
      </c>
      <c r="D37" s="3" t="str">
        <f t="shared" si="0"/>
        <v>MA_1_36-4_dk_0712</v>
      </c>
      <c r="E37" s="3" t="str">
        <f t="shared" si="1"/>
        <v>0712</v>
      </c>
      <c r="F37" s="3">
        <v>156301.81200000001</v>
      </c>
      <c r="G37" s="15">
        <v>424096.93800000002</v>
      </c>
      <c r="H37" s="35" t="str">
        <f t="shared" si="58"/>
        <v>ja</v>
      </c>
      <c r="I37" s="42">
        <v>350</v>
      </c>
      <c r="J37" s="20" t="s">
        <v>371</v>
      </c>
      <c r="K37" s="21">
        <v>10000</v>
      </c>
      <c r="L37" s="28">
        <f t="shared" si="25"/>
        <v>1</v>
      </c>
      <c r="M37" s="28">
        <f t="shared" si="26"/>
        <v>1</v>
      </c>
      <c r="N37" s="56">
        <f t="shared" si="3"/>
        <v>10000</v>
      </c>
      <c r="O37" s="33">
        <f t="shared" si="68"/>
        <v>89.346000677108606</v>
      </c>
      <c r="P37" s="37">
        <f t="shared" si="59"/>
        <v>113.42547398621993</v>
      </c>
      <c r="Q37" s="9" t="s">
        <v>12</v>
      </c>
      <c r="R37" s="55" t="s">
        <v>12</v>
      </c>
      <c r="S37" s="55">
        <v>6.61</v>
      </c>
      <c r="T37" s="55">
        <v>6.9740000000000002</v>
      </c>
      <c r="U37" s="55">
        <v>7.3070000000000004</v>
      </c>
      <c r="V37" s="3">
        <v>7.58</v>
      </c>
      <c r="W37" s="3">
        <v>7.8929999999999998</v>
      </c>
      <c r="X37" s="3" t="s">
        <v>12</v>
      </c>
      <c r="Y37" s="3">
        <v>8.484</v>
      </c>
      <c r="Z37" s="15" t="s">
        <v>12</v>
      </c>
      <c r="AA37" s="10">
        <f t="shared" si="60"/>
        <v>7.8929999999999998</v>
      </c>
      <c r="AB37" s="9">
        <f t="shared" si="61"/>
        <v>0.58599999999999941</v>
      </c>
      <c r="AC37" s="10">
        <f t="shared" si="62"/>
        <v>0.59100000000000019</v>
      </c>
      <c r="AD37" s="9" t="s">
        <v>12</v>
      </c>
      <c r="AE37" s="55" t="s">
        <v>12</v>
      </c>
      <c r="AF37" s="55">
        <v>1.7669999999999999</v>
      </c>
      <c r="AG37" s="55">
        <v>1.9610000000000001</v>
      </c>
      <c r="AH37" s="55">
        <v>1.988</v>
      </c>
      <c r="AI37" s="3">
        <v>1.996</v>
      </c>
      <c r="AJ37" s="3">
        <v>1.9990000000000001</v>
      </c>
      <c r="AK37" s="3" t="s">
        <v>12</v>
      </c>
      <c r="AL37" s="3">
        <v>2</v>
      </c>
      <c r="AM37" s="15" t="s">
        <v>12</v>
      </c>
      <c r="AN37" s="10">
        <f t="shared" si="8"/>
        <v>1.9990000000000001</v>
      </c>
      <c r="AO37" s="9">
        <f t="shared" si="9"/>
        <v>1.1000000000000121E-2</v>
      </c>
      <c r="AP37" s="10">
        <f t="shared" si="10"/>
        <v>9.9999999999988987E-4</v>
      </c>
      <c r="AQ37" s="9" t="s">
        <v>12</v>
      </c>
      <c r="AR37" s="55" t="s">
        <v>12</v>
      </c>
      <c r="AS37" s="55">
        <v>3.9649999999999999</v>
      </c>
      <c r="AT37" s="55">
        <v>4.415</v>
      </c>
      <c r="AU37" s="55">
        <v>4.4349999999999996</v>
      </c>
      <c r="AV37" s="3">
        <v>4.4539999999999997</v>
      </c>
      <c r="AW37" s="3">
        <v>4.4740000000000002</v>
      </c>
      <c r="AX37" s="3" t="s">
        <v>12</v>
      </c>
      <c r="AY37" s="3">
        <v>4.5549999999999997</v>
      </c>
      <c r="AZ37" s="15" t="s">
        <v>12</v>
      </c>
      <c r="BA37" s="10">
        <f t="shared" si="11"/>
        <v>4.4740000000000002</v>
      </c>
      <c r="BB37" s="9">
        <f t="shared" si="12"/>
        <v>3.900000000000059E-2</v>
      </c>
      <c r="BC37" s="10">
        <f t="shared" si="13"/>
        <v>8.0999999999999517E-2</v>
      </c>
      <c r="BD37" s="9">
        <v>8.2050000000000001</v>
      </c>
      <c r="BE37" s="3">
        <v>8.7319999999999993</v>
      </c>
      <c r="BF37" s="15">
        <v>9.66</v>
      </c>
      <c r="BG37" s="15">
        <f t="shared" si="14"/>
        <v>8.7319999999999993</v>
      </c>
      <c r="BH37" s="9">
        <f t="shared" si="15"/>
        <v>0.52699999999999925</v>
      </c>
      <c r="BI37" s="10">
        <f t="shared" si="16"/>
        <v>0.92800000000000082</v>
      </c>
      <c r="BJ37" s="9">
        <v>8.5269999999999992</v>
      </c>
      <c r="BK37" s="3">
        <v>9.0719999999999992</v>
      </c>
      <c r="BL37" s="15">
        <v>9.9949999999999992</v>
      </c>
      <c r="BM37" s="15">
        <f t="shared" si="17"/>
        <v>9.0719999999999992</v>
      </c>
      <c r="BN37" s="9">
        <f t="shared" si="18"/>
        <v>0.54499999999999993</v>
      </c>
      <c r="BO37" s="10">
        <f t="shared" si="19"/>
        <v>0.92300000000000004</v>
      </c>
      <c r="BP37">
        <f t="shared" si="29"/>
        <v>0</v>
      </c>
      <c r="BQ37" s="93">
        <f t="shared" si="30"/>
        <v>0.89931740614334432</v>
      </c>
      <c r="BR37" s="93">
        <f t="shared" si="31"/>
        <v>0.93003412969283361</v>
      </c>
      <c r="BS37" s="93" t="str">
        <f>VLOOKUP(C37,'Koppeling locatie - aslocatie'!$A$2:$C$8139,2,FALSE)</f>
        <v>maas206</v>
      </c>
      <c r="BT37" s="93">
        <f>VLOOKUP($BS37,aslocaties_v01!$C$3:$AA$500,MATCH($K$3/10,aslocaties_v01!$C$2:$X$2),FALSE)</f>
        <v>7.3090000000000002</v>
      </c>
      <c r="BU37" s="93">
        <f>VLOOKUP(BS37,aslocaties_v01!$C$3:$AA$500,MATCH($K$3,aslocaties_v01!$C$2:$X$2),FALSE)</f>
        <v>7.8929999999999998</v>
      </c>
      <c r="BV37" s="93">
        <f>VLOOKUP(BS37,aslocaties_v01!$C$3:$AA$500,MATCH($K$3*10,aslocaties_v01!$C$2:$Y$2),FALSE)</f>
        <v>8.4830000000000005</v>
      </c>
      <c r="BW37" s="93">
        <f t="shared" si="32"/>
        <v>0.58399999999999963</v>
      </c>
      <c r="BX37" s="93">
        <f t="shared" si="33"/>
        <v>0.59000000000000075</v>
      </c>
      <c r="BY37" s="94">
        <f t="shared" si="34"/>
        <v>3.4129692832760572E-3</v>
      </c>
      <c r="BZ37" s="94">
        <f t="shared" si="35"/>
        <v>1.692047377325645E-3</v>
      </c>
      <c r="CA37" s="94">
        <f t="shared" si="36"/>
        <v>1.9999999999997797E-3</v>
      </c>
      <c r="CB37">
        <f t="shared" si="37"/>
        <v>0</v>
      </c>
      <c r="CC37" s="58">
        <f t="shared" si="38"/>
        <v>9.9999999999944578E-4</v>
      </c>
      <c r="CD37" s="95" t="b">
        <f t="shared" si="39"/>
        <v>0</v>
      </c>
      <c r="CE37" s="96" t="b">
        <f t="shared" si="63"/>
        <v>1</v>
      </c>
      <c r="CF37" t="b">
        <f t="shared" si="64"/>
        <v>1</v>
      </c>
      <c r="CG37" t="b">
        <f t="shared" si="65"/>
        <v>1</v>
      </c>
      <c r="CH37" s="84" t="b">
        <f t="shared" si="40"/>
        <v>1</v>
      </c>
      <c r="CI37">
        <f t="shared" si="41"/>
        <v>1.9990000000000001</v>
      </c>
      <c r="CJ37" t="b">
        <f t="shared" si="66"/>
        <v>1</v>
      </c>
      <c r="CK37" t="b">
        <f t="shared" si="42"/>
        <v>0</v>
      </c>
      <c r="CL37" s="84" t="b">
        <f t="shared" si="69"/>
        <v>1</v>
      </c>
      <c r="CM37">
        <f t="shared" si="43"/>
        <v>4.4740000000000002</v>
      </c>
      <c r="CN37" t="b">
        <f t="shared" si="67"/>
        <v>1</v>
      </c>
      <c r="CO37" s="84">
        <f t="shared" si="44"/>
        <v>6.40171353330721E-2</v>
      </c>
      <c r="CP37" t="b">
        <f t="shared" si="45"/>
        <v>1</v>
      </c>
      <c r="CQ37" s="96" t="b">
        <f t="shared" si="46"/>
        <v>1</v>
      </c>
      <c r="CR37" t="b">
        <f t="shared" si="47"/>
        <v>0</v>
      </c>
      <c r="CS37" t="b">
        <f t="shared" si="48"/>
        <v>0</v>
      </c>
      <c r="CT37" t="b">
        <f t="shared" si="49"/>
        <v>1</v>
      </c>
      <c r="CU37" t="b">
        <f t="shared" si="50"/>
        <v>1</v>
      </c>
      <c r="CV37" s="84" t="b">
        <f t="shared" si="51"/>
        <v>1</v>
      </c>
      <c r="CW37" t="b">
        <f t="shared" si="52"/>
        <v>1</v>
      </c>
      <c r="CX37" t="b">
        <f t="shared" si="53"/>
        <v>1</v>
      </c>
      <c r="CY37" t="b">
        <f t="shared" si="54"/>
        <v>1</v>
      </c>
      <c r="CZ37" t="b">
        <f t="shared" si="55"/>
        <v>1</v>
      </c>
      <c r="DA37" s="84">
        <f t="shared" si="56"/>
        <v>1</v>
      </c>
      <c r="DB37" t="b">
        <f t="shared" si="57"/>
        <v>0</v>
      </c>
    </row>
    <row r="38" spans="1:106">
      <c r="A38" s="9">
        <v>1356</v>
      </c>
      <c r="B38" s="3">
        <v>2</v>
      </c>
      <c r="C38" s="3" t="s">
        <v>1504</v>
      </c>
      <c r="D38" s="3" t="str">
        <f t="shared" si="0"/>
        <v>MA_1_36-4_dk_0713</v>
      </c>
      <c r="E38" s="3" t="str">
        <f t="shared" si="1"/>
        <v>0713</v>
      </c>
      <c r="F38" s="3">
        <v>156198.46900000001</v>
      </c>
      <c r="G38" s="15">
        <v>424050.18800000002</v>
      </c>
      <c r="H38" s="35" t="str">
        <f t="shared" si="58"/>
        <v>ja</v>
      </c>
      <c r="I38" s="42">
        <v>339</v>
      </c>
      <c r="J38" s="20" t="s">
        <v>371</v>
      </c>
      <c r="K38" s="21">
        <v>10000</v>
      </c>
      <c r="L38" s="28">
        <f t="shared" si="25"/>
        <v>1</v>
      </c>
      <c r="M38" s="28">
        <f t="shared" si="26"/>
        <v>1</v>
      </c>
      <c r="N38" s="56">
        <f t="shared" si="3"/>
        <v>10000</v>
      </c>
      <c r="O38" s="33">
        <f t="shared" si="68"/>
        <v>113.42547398621993</v>
      </c>
      <c r="P38" s="37">
        <f t="shared" si="59"/>
        <v>82.291556170716291</v>
      </c>
      <c r="Q38" s="9" t="s">
        <v>12</v>
      </c>
      <c r="R38" s="55" t="s">
        <v>12</v>
      </c>
      <c r="S38" s="55">
        <v>6.609</v>
      </c>
      <c r="T38" s="55">
        <v>6.9729999999999999</v>
      </c>
      <c r="U38" s="55">
        <v>7.306</v>
      </c>
      <c r="V38" s="3">
        <v>7.58</v>
      </c>
      <c r="W38" s="3">
        <v>7.8929999999999998</v>
      </c>
      <c r="X38" s="3" t="s">
        <v>12</v>
      </c>
      <c r="Y38" s="3">
        <v>8.484</v>
      </c>
      <c r="Z38" s="15" t="s">
        <v>12</v>
      </c>
      <c r="AA38" s="10">
        <f t="shared" si="60"/>
        <v>7.8929999999999998</v>
      </c>
      <c r="AB38" s="9">
        <f t="shared" si="61"/>
        <v>0.58699999999999974</v>
      </c>
      <c r="AC38" s="10">
        <f t="shared" si="62"/>
        <v>0.59100000000000019</v>
      </c>
      <c r="AD38" s="9" t="s">
        <v>12</v>
      </c>
      <c r="AE38" s="55" t="s">
        <v>12</v>
      </c>
      <c r="AF38" s="55">
        <v>0.60499999999999998</v>
      </c>
      <c r="AG38" s="55">
        <v>0.878</v>
      </c>
      <c r="AH38" s="55">
        <v>1.6930000000000001</v>
      </c>
      <c r="AI38" s="3">
        <v>1.9139999999999999</v>
      </c>
      <c r="AJ38" s="3">
        <v>1.9330000000000001</v>
      </c>
      <c r="AK38" s="3" t="s">
        <v>12</v>
      </c>
      <c r="AL38" s="3">
        <v>1.9690000000000001</v>
      </c>
      <c r="AM38" s="15" t="s">
        <v>12</v>
      </c>
      <c r="AN38" s="10">
        <f t="shared" si="8"/>
        <v>1.9330000000000001</v>
      </c>
      <c r="AO38" s="9">
        <f t="shared" si="9"/>
        <v>0.24</v>
      </c>
      <c r="AP38" s="10">
        <f t="shared" si="10"/>
        <v>3.6000000000000032E-2</v>
      </c>
      <c r="AQ38" s="9" t="s">
        <v>12</v>
      </c>
      <c r="AR38" s="55" t="s">
        <v>12</v>
      </c>
      <c r="AS38" s="55">
        <v>2.556</v>
      </c>
      <c r="AT38" s="55">
        <v>2.7970000000000002</v>
      </c>
      <c r="AU38" s="55">
        <v>3.8879999999999999</v>
      </c>
      <c r="AV38" s="3">
        <v>4.508</v>
      </c>
      <c r="AW38" s="3">
        <v>4.5209999999999999</v>
      </c>
      <c r="AX38" s="3" t="s">
        <v>12</v>
      </c>
      <c r="AY38" s="3">
        <v>4.5460000000000003</v>
      </c>
      <c r="AZ38" s="15" t="s">
        <v>12</v>
      </c>
      <c r="BA38" s="10">
        <f t="shared" si="11"/>
        <v>4.5209999999999999</v>
      </c>
      <c r="BB38" s="9">
        <f t="shared" si="12"/>
        <v>0.63300000000000001</v>
      </c>
      <c r="BC38" s="10">
        <f t="shared" si="13"/>
        <v>2.5000000000000355E-2</v>
      </c>
      <c r="BD38" s="9">
        <v>8.0229999999999997</v>
      </c>
      <c r="BE38" s="3">
        <v>8.64</v>
      </c>
      <c r="BF38" s="15">
        <v>9.5180000000000007</v>
      </c>
      <c r="BG38" s="15">
        <f t="shared" si="14"/>
        <v>8.64</v>
      </c>
      <c r="BH38" s="9">
        <f t="shared" si="15"/>
        <v>0.61700000000000088</v>
      </c>
      <c r="BI38" s="10">
        <f t="shared" si="16"/>
        <v>0.87800000000000011</v>
      </c>
      <c r="BJ38" s="9">
        <v>8.2070000000000007</v>
      </c>
      <c r="BK38" s="3">
        <v>9.1170000000000009</v>
      </c>
      <c r="BL38" s="15">
        <v>10.058999999999999</v>
      </c>
      <c r="BM38" s="15">
        <f t="shared" si="17"/>
        <v>9.1170000000000009</v>
      </c>
      <c r="BN38" s="9">
        <f t="shared" si="18"/>
        <v>0.91000000000000014</v>
      </c>
      <c r="BO38" s="10">
        <f t="shared" si="19"/>
        <v>0.94199999999999839</v>
      </c>
      <c r="BP38">
        <f t="shared" si="29"/>
        <v>0</v>
      </c>
      <c r="BQ38" s="93">
        <f t="shared" si="30"/>
        <v>1.051107325383307</v>
      </c>
      <c r="BR38" s="93">
        <f t="shared" si="31"/>
        <v>1.5502555366269175</v>
      </c>
      <c r="BS38" s="93" t="str">
        <f>VLOOKUP(C38,'Koppeling locatie - aslocatie'!$A$2:$C$8139,2,FALSE)</f>
        <v>maas206</v>
      </c>
      <c r="BT38" s="93">
        <f>VLOOKUP($BS38,aslocaties_v01!$C$3:$AA$500,MATCH($K$3/10,aslocaties_v01!$C$2:$X$2),FALSE)</f>
        <v>7.3090000000000002</v>
      </c>
      <c r="BU38" s="93">
        <f>VLOOKUP(BS38,aslocaties_v01!$C$3:$AA$500,MATCH($K$3,aslocaties_v01!$C$2:$X$2),FALSE)</f>
        <v>7.8929999999999998</v>
      </c>
      <c r="BV38" s="93">
        <f>VLOOKUP(BS38,aslocaties_v01!$C$3:$AA$500,MATCH($K$3*10,aslocaties_v01!$C$2:$Y$2),FALSE)</f>
        <v>8.4830000000000005</v>
      </c>
      <c r="BW38" s="93">
        <f t="shared" si="32"/>
        <v>0.58399999999999963</v>
      </c>
      <c r="BX38" s="93">
        <f t="shared" si="33"/>
        <v>0.59000000000000075</v>
      </c>
      <c r="BY38" s="94">
        <f t="shared" si="34"/>
        <v>5.1107325383307201E-3</v>
      </c>
      <c r="BZ38" s="94">
        <f t="shared" si="35"/>
        <v>1.692047377325645E-3</v>
      </c>
      <c r="CA38" s="94">
        <f t="shared" si="36"/>
        <v>3.0000000000001137E-3</v>
      </c>
      <c r="CB38">
        <f t="shared" si="37"/>
        <v>0</v>
      </c>
      <c r="CC38" s="58">
        <f t="shared" si="38"/>
        <v>9.9999999999944578E-4</v>
      </c>
      <c r="CD38" s="95" t="b">
        <f t="shared" si="39"/>
        <v>0</v>
      </c>
      <c r="CE38" s="96" t="b">
        <f t="shared" si="63"/>
        <v>1</v>
      </c>
      <c r="CF38" t="b">
        <f t="shared" si="64"/>
        <v>1</v>
      </c>
      <c r="CG38" t="b">
        <f t="shared" si="65"/>
        <v>1</v>
      </c>
      <c r="CH38" s="84" t="b">
        <f t="shared" si="40"/>
        <v>1</v>
      </c>
      <c r="CI38">
        <f t="shared" si="41"/>
        <v>1.9330000000000001</v>
      </c>
      <c r="CJ38" t="b">
        <f t="shared" si="66"/>
        <v>1</v>
      </c>
      <c r="CK38" t="b">
        <f t="shared" si="42"/>
        <v>0</v>
      </c>
      <c r="CL38" s="84" t="b">
        <f t="shared" si="69"/>
        <v>1</v>
      </c>
      <c r="CM38">
        <f t="shared" si="43"/>
        <v>4.5209999999999999</v>
      </c>
      <c r="CN38" t="b">
        <f t="shared" si="67"/>
        <v>1</v>
      </c>
      <c r="CO38" s="84">
        <f t="shared" si="44"/>
        <v>6.0623114110731513E-2</v>
      </c>
      <c r="CP38" t="b">
        <f t="shared" si="45"/>
        <v>1</v>
      </c>
      <c r="CQ38" s="96" t="b">
        <f t="shared" si="46"/>
        <v>1</v>
      </c>
      <c r="CR38" t="b">
        <f t="shared" si="47"/>
        <v>1</v>
      </c>
      <c r="CS38" t="b">
        <f t="shared" si="48"/>
        <v>1</v>
      </c>
      <c r="CT38" t="b">
        <f t="shared" si="49"/>
        <v>1</v>
      </c>
      <c r="CU38" t="b">
        <f t="shared" si="50"/>
        <v>1</v>
      </c>
      <c r="CV38" s="84" t="b">
        <f t="shared" si="51"/>
        <v>1</v>
      </c>
      <c r="CW38" t="b">
        <f t="shared" si="52"/>
        <v>0</v>
      </c>
      <c r="CX38" t="b">
        <f t="shared" si="53"/>
        <v>0</v>
      </c>
      <c r="CY38" t="b">
        <f t="shared" si="54"/>
        <v>1</v>
      </c>
      <c r="CZ38" t="b">
        <f t="shared" si="55"/>
        <v>1</v>
      </c>
      <c r="DA38" s="84">
        <f t="shared" si="56"/>
        <v>1</v>
      </c>
      <c r="DB38" t="b">
        <f t="shared" si="57"/>
        <v>0</v>
      </c>
    </row>
    <row r="39" spans="1:106">
      <c r="A39" s="9">
        <v>1357</v>
      </c>
      <c r="B39" s="3">
        <v>2</v>
      </c>
      <c r="C39" s="3" t="s">
        <v>1505</v>
      </c>
      <c r="D39" s="3" t="str">
        <f t="shared" si="0"/>
        <v>MA_1_36-4_dk_0714</v>
      </c>
      <c r="E39" s="3" t="str">
        <f t="shared" si="1"/>
        <v>0714</v>
      </c>
      <c r="F39" s="3">
        <v>156121.32800000001</v>
      </c>
      <c r="G39" s="15">
        <v>424078.84399999998</v>
      </c>
      <c r="H39" s="35" t="str">
        <f t="shared" si="58"/>
        <v>ja</v>
      </c>
      <c r="I39" s="42">
        <v>17</v>
      </c>
      <c r="J39" s="20" t="s">
        <v>371</v>
      </c>
      <c r="K39" s="21">
        <v>10000</v>
      </c>
      <c r="L39" s="28">
        <f t="shared" si="25"/>
        <v>1</v>
      </c>
      <c r="M39" s="28">
        <f t="shared" si="26"/>
        <v>1</v>
      </c>
      <c r="N39" s="56">
        <f t="shared" si="3"/>
        <v>10000</v>
      </c>
      <c r="O39" s="33">
        <f t="shared" si="68"/>
        <v>82.291556170716291</v>
      </c>
      <c r="P39" s="37">
        <f t="shared" si="59"/>
        <v>104.36120417091422</v>
      </c>
      <c r="Q39" s="9" t="s">
        <v>12</v>
      </c>
      <c r="R39" s="55" t="s">
        <v>12</v>
      </c>
      <c r="S39" s="55">
        <v>6.609</v>
      </c>
      <c r="T39" s="55">
        <v>6.9729999999999999</v>
      </c>
      <c r="U39" s="55">
        <v>7.306</v>
      </c>
      <c r="V39" s="3">
        <v>7.58</v>
      </c>
      <c r="W39" s="3">
        <v>7.8929999999999998</v>
      </c>
      <c r="X39" s="3" t="s">
        <v>12</v>
      </c>
      <c r="Y39" s="3">
        <v>8.484</v>
      </c>
      <c r="Z39" s="15" t="s">
        <v>12</v>
      </c>
      <c r="AA39" s="10">
        <f t="shared" si="60"/>
        <v>7.8929999999999998</v>
      </c>
      <c r="AB39" s="9">
        <f t="shared" si="61"/>
        <v>0.58699999999999974</v>
      </c>
      <c r="AC39" s="10">
        <f t="shared" si="62"/>
        <v>0.59100000000000019</v>
      </c>
      <c r="AD39" s="9" t="s">
        <v>12</v>
      </c>
      <c r="AE39" s="55" t="s">
        <v>12</v>
      </c>
      <c r="AF39" s="55">
        <v>1.671</v>
      </c>
      <c r="AG39" s="55">
        <v>1.9059999999999999</v>
      </c>
      <c r="AH39" s="55">
        <v>1.9139999999999999</v>
      </c>
      <c r="AI39" s="3">
        <v>1.9219999999999999</v>
      </c>
      <c r="AJ39" s="3">
        <v>1.93</v>
      </c>
      <c r="AK39" s="3" t="s">
        <v>12</v>
      </c>
      <c r="AL39" s="3">
        <v>1.946</v>
      </c>
      <c r="AM39" s="15" t="s">
        <v>12</v>
      </c>
      <c r="AN39" s="10">
        <f t="shared" si="8"/>
        <v>1.93</v>
      </c>
      <c r="AO39" s="9">
        <f t="shared" si="9"/>
        <v>1.6000000000000014E-2</v>
      </c>
      <c r="AP39" s="10">
        <f t="shared" si="10"/>
        <v>1.6000000000000014E-2</v>
      </c>
      <c r="AQ39" s="9" t="s">
        <v>12</v>
      </c>
      <c r="AR39" s="55" t="s">
        <v>12</v>
      </c>
      <c r="AS39" s="55">
        <v>3.9729999999999999</v>
      </c>
      <c r="AT39" s="55">
        <v>4.4089999999999998</v>
      </c>
      <c r="AU39" s="55">
        <v>4.4210000000000003</v>
      </c>
      <c r="AV39" s="3">
        <v>4.4329999999999998</v>
      </c>
      <c r="AW39" s="3">
        <v>4.4459999999999997</v>
      </c>
      <c r="AX39" s="3" t="s">
        <v>12</v>
      </c>
      <c r="AY39" s="3">
        <v>4.47</v>
      </c>
      <c r="AZ39" s="15" t="s">
        <v>12</v>
      </c>
      <c r="BA39" s="10">
        <f t="shared" si="11"/>
        <v>4.4459999999999997</v>
      </c>
      <c r="BB39" s="9">
        <f t="shared" si="12"/>
        <v>2.4999999999999467E-2</v>
      </c>
      <c r="BC39" s="10">
        <f t="shared" si="13"/>
        <v>2.4000000000000021E-2</v>
      </c>
      <c r="BD39" s="9">
        <v>8.0350000000000001</v>
      </c>
      <c r="BE39" s="3">
        <v>8.5410000000000004</v>
      </c>
      <c r="BF39" s="15">
        <v>9.3919999999999995</v>
      </c>
      <c r="BG39" s="15">
        <f t="shared" si="14"/>
        <v>8.5410000000000004</v>
      </c>
      <c r="BH39" s="9">
        <f t="shared" si="15"/>
        <v>0.50600000000000023</v>
      </c>
      <c r="BI39" s="10">
        <f t="shared" si="16"/>
        <v>0.85099999999999909</v>
      </c>
      <c r="BJ39" s="9">
        <v>8.4269999999999996</v>
      </c>
      <c r="BK39" s="3">
        <v>8.9640000000000004</v>
      </c>
      <c r="BL39" s="15">
        <v>9.9480000000000004</v>
      </c>
      <c r="BM39" s="15">
        <f t="shared" si="17"/>
        <v>8.9640000000000004</v>
      </c>
      <c r="BN39" s="9">
        <f t="shared" si="18"/>
        <v>0.53700000000000081</v>
      </c>
      <c r="BO39" s="10">
        <f t="shared" si="19"/>
        <v>0.98399999999999999</v>
      </c>
      <c r="BP39">
        <f t="shared" si="29"/>
        <v>0</v>
      </c>
      <c r="BQ39" s="93">
        <f t="shared" si="30"/>
        <v>0.86201022146507744</v>
      </c>
      <c r="BR39" s="93">
        <f t="shared" si="31"/>
        <v>0.91482112436116025</v>
      </c>
      <c r="BS39" s="93" t="str">
        <f>VLOOKUP(C39,'Koppeling locatie - aslocatie'!$A$2:$C$8139,2,FALSE)</f>
        <v>maas206</v>
      </c>
      <c r="BT39" s="93">
        <f>VLOOKUP($BS39,aslocaties_v01!$C$3:$AA$500,MATCH($K$3/10,aslocaties_v01!$C$2:$X$2),FALSE)</f>
        <v>7.3090000000000002</v>
      </c>
      <c r="BU39" s="93">
        <f>VLOOKUP(BS39,aslocaties_v01!$C$3:$AA$500,MATCH($K$3,aslocaties_v01!$C$2:$X$2),FALSE)</f>
        <v>7.8929999999999998</v>
      </c>
      <c r="BV39" s="93">
        <f>VLOOKUP(BS39,aslocaties_v01!$C$3:$AA$500,MATCH($K$3*10,aslocaties_v01!$C$2:$Y$2),FALSE)</f>
        <v>8.4830000000000005</v>
      </c>
      <c r="BW39" s="93">
        <f t="shared" si="32"/>
        <v>0.58399999999999963</v>
      </c>
      <c r="BX39" s="93">
        <f t="shared" si="33"/>
        <v>0.59000000000000075</v>
      </c>
      <c r="BY39" s="94">
        <f t="shared" si="34"/>
        <v>5.1107325383307201E-3</v>
      </c>
      <c r="BZ39" s="94">
        <f t="shared" si="35"/>
        <v>1.692047377325645E-3</v>
      </c>
      <c r="CA39" s="94">
        <f t="shared" si="36"/>
        <v>3.0000000000001137E-3</v>
      </c>
      <c r="CB39">
        <f t="shared" si="37"/>
        <v>0</v>
      </c>
      <c r="CC39" s="58">
        <f t="shared" si="38"/>
        <v>9.9999999999944578E-4</v>
      </c>
      <c r="CD39" s="95" t="b">
        <f t="shared" si="39"/>
        <v>0</v>
      </c>
      <c r="CE39" s="96" t="b">
        <f t="shared" si="63"/>
        <v>1</v>
      </c>
      <c r="CF39" t="b">
        <f t="shared" si="64"/>
        <v>1</v>
      </c>
      <c r="CG39" t="b">
        <f t="shared" si="65"/>
        <v>1</v>
      </c>
      <c r="CH39" s="84" t="b">
        <f t="shared" si="40"/>
        <v>1</v>
      </c>
      <c r="CI39">
        <f t="shared" si="41"/>
        <v>1.93</v>
      </c>
      <c r="CJ39" t="b">
        <f t="shared" si="66"/>
        <v>1</v>
      </c>
      <c r="CK39" t="b">
        <f t="shared" si="42"/>
        <v>0</v>
      </c>
      <c r="CL39" s="84" t="b">
        <f t="shared" si="69"/>
        <v>1</v>
      </c>
      <c r="CM39">
        <f t="shared" si="43"/>
        <v>4.4459999999999997</v>
      </c>
      <c r="CN39" t="b">
        <f t="shared" si="67"/>
        <v>1</v>
      </c>
      <c r="CO39" s="84">
        <f t="shared" si="44"/>
        <v>6.2588391996985626E-2</v>
      </c>
      <c r="CP39" t="b">
        <f t="shared" si="45"/>
        <v>1</v>
      </c>
      <c r="CQ39" s="96" t="b">
        <f t="shared" si="46"/>
        <v>1</v>
      </c>
      <c r="CR39" t="b">
        <f t="shared" si="47"/>
        <v>0</v>
      </c>
      <c r="CS39" t="b">
        <f t="shared" si="48"/>
        <v>0</v>
      </c>
      <c r="CT39" t="b">
        <f t="shared" si="49"/>
        <v>1</v>
      </c>
      <c r="CU39" t="b">
        <f t="shared" si="50"/>
        <v>1</v>
      </c>
      <c r="CV39" s="84" t="b">
        <f t="shared" si="51"/>
        <v>1</v>
      </c>
      <c r="CW39" t="b">
        <f t="shared" si="52"/>
        <v>1</v>
      </c>
      <c r="CX39" t="b">
        <f t="shared" si="53"/>
        <v>0</v>
      </c>
      <c r="CY39" t="b">
        <f t="shared" si="54"/>
        <v>1</v>
      </c>
      <c r="CZ39" t="b">
        <f t="shared" si="55"/>
        <v>1</v>
      </c>
      <c r="DA39" s="84">
        <f t="shared" si="56"/>
        <v>2</v>
      </c>
      <c r="DB39" t="b">
        <f t="shared" si="57"/>
        <v>0</v>
      </c>
    </row>
    <row r="40" spans="1:106">
      <c r="A40" s="9">
        <v>1358</v>
      </c>
      <c r="B40" s="3">
        <v>2</v>
      </c>
      <c r="C40" s="3" t="s">
        <v>1506</v>
      </c>
      <c r="D40" s="3" t="str">
        <f t="shared" si="0"/>
        <v>MA_1_36-4_dk_0715</v>
      </c>
      <c r="E40" s="3" t="str">
        <f t="shared" si="1"/>
        <v>0715</v>
      </c>
      <c r="F40" s="3">
        <v>156017.43799999999</v>
      </c>
      <c r="G40" s="15">
        <v>424088.75</v>
      </c>
      <c r="H40" s="35" t="str">
        <f t="shared" si="58"/>
        <v>ja</v>
      </c>
      <c r="I40" s="42">
        <v>15</v>
      </c>
      <c r="J40" s="20" t="s">
        <v>371</v>
      </c>
      <c r="K40" s="21">
        <v>10000</v>
      </c>
      <c r="L40" s="28">
        <f t="shared" si="25"/>
        <v>1</v>
      </c>
      <c r="M40" s="28">
        <f t="shared" si="26"/>
        <v>1</v>
      </c>
      <c r="N40" s="56">
        <f t="shared" si="3"/>
        <v>10000</v>
      </c>
      <c r="O40" s="33">
        <f t="shared" si="68"/>
        <v>104.36120417091422</v>
      </c>
      <c r="P40" s="37">
        <f t="shared" si="59"/>
        <v>105.39904730118052</v>
      </c>
      <c r="Q40" s="9" t="s">
        <v>12</v>
      </c>
      <c r="R40" s="55" t="s">
        <v>12</v>
      </c>
      <c r="S40" s="55">
        <v>6.609</v>
      </c>
      <c r="T40" s="55">
        <v>6.9729999999999999</v>
      </c>
      <c r="U40" s="55">
        <v>7.306</v>
      </c>
      <c r="V40" s="3">
        <v>7.58</v>
      </c>
      <c r="W40" s="3">
        <v>7.8920000000000003</v>
      </c>
      <c r="X40" s="3" t="s">
        <v>12</v>
      </c>
      <c r="Y40" s="3">
        <v>8.4830000000000005</v>
      </c>
      <c r="Z40" s="15" t="s">
        <v>12</v>
      </c>
      <c r="AA40" s="10">
        <f t="shared" si="60"/>
        <v>7.8920000000000003</v>
      </c>
      <c r="AB40" s="9">
        <f t="shared" si="61"/>
        <v>0.5860000000000003</v>
      </c>
      <c r="AC40" s="10">
        <f t="shared" si="62"/>
        <v>0.59100000000000019</v>
      </c>
      <c r="AD40" s="9" t="s">
        <v>12</v>
      </c>
      <c r="AE40" s="55" t="s">
        <v>12</v>
      </c>
      <c r="AF40" s="55">
        <v>0.95799999999999996</v>
      </c>
      <c r="AG40" s="55">
        <v>1.464</v>
      </c>
      <c r="AH40" s="55">
        <v>1.7729999999999999</v>
      </c>
      <c r="AI40" s="3">
        <v>1.819</v>
      </c>
      <c r="AJ40" s="3">
        <v>1.8440000000000001</v>
      </c>
      <c r="AK40" s="3" t="s">
        <v>12</v>
      </c>
      <c r="AL40" s="3">
        <v>1.891</v>
      </c>
      <c r="AM40" s="15" t="s">
        <v>12</v>
      </c>
      <c r="AN40" s="10">
        <f t="shared" si="8"/>
        <v>1.8440000000000001</v>
      </c>
      <c r="AO40" s="9">
        <f t="shared" si="9"/>
        <v>7.1000000000000174E-2</v>
      </c>
      <c r="AP40" s="10">
        <f t="shared" si="10"/>
        <v>4.6999999999999931E-2</v>
      </c>
      <c r="AQ40" s="9" t="s">
        <v>12</v>
      </c>
      <c r="AR40" s="55" t="s">
        <v>12</v>
      </c>
      <c r="AS40" s="55">
        <v>2.7559999999999998</v>
      </c>
      <c r="AT40" s="55">
        <v>3.4769999999999999</v>
      </c>
      <c r="AU40" s="55">
        <v>4.1829999999999998</v>
      </c>
      <c r="AV40" s="3">
        <v>4.3280000000000003</v>
      </c>
      <c r="AW40" s="3">
        <v>4.3650000000000002</v>
      </c>
      <c r="AX40" s="3" t="s">
        <v>12</v>
      </c>
      <c r="AY40" s="3">
        <v>4.4139999999999997</v>
      </c>
      <c r="AZ40" s="15" t="s">
        <v>12</v>
      </c>
      <c r="BA40" s="10">
        <f t="shared" si="11"/>
        <v>4.3650000000000002</v>
      </c>
      <c r="BB40" s="9">
        <f t="shared" si="12"/>
        <v>0.18200000000000038</v>
      </c>
      <c r="BC40" s="10">
        <f t="shared" si="13"/>
        <v>4.8999999999999488E-2</v>
      </c>
      <c r="BD40" s="9">
        <v>7.9089999999999998</v>
      </c>
      <c r="BE40" s="3">
        <v>8.4559999999999995</v>
      </c>
      <c r="BF40" s="15">
        <v>9.2780000000000005</v>
      </c>
      <c r="BG40" s="15">
        <f t="shared" si="14"/>
        <v>8.4559999999999995</v>
      </c>
      <c r="BH40" s="9">
        <f t="shared" si="15"/>
        <v>0.54699999999999971</v>
      </c>
      <c r="BI40" s="10">
        <f t="shared" si="16"/>
        <v>0.82200000000000095</v>
      </c>
      <c r="BJ40" s="9">
        <v>8.1150000000000002</v>
      </c>
      <c r="BK40" s="3">
        <v>8.8209999999999997</v>
      </c>
      <c r="BL40" s="15">
        <v>9.7759999999999998</v>
      </c>
      <c r="BM40" s="15">
        <f t="shared" si="17"/>
        <v>8.8209999999999997</v>
      </c>
      <c r="BN40" s="9">
        <f t="shared" si="18"/>
        <v>0.70599999999999952</v>
      </c>
      <c r="BO40" s="10">
        <f t="shared" si="19"/>
        <v>0.95500000000000007</v>
      </c>
      <c r="BP40">
        <f t="shared" si="29"/>
        <v>0</v>
      </c>
      <c r="BQ40" s="93">
        <f t="shared" si="30"/>
        <v>0.93344709897610822</v>
      </c>
      <c r="BR40" s="93">
        <f t="shared" si="31"/>
        <v>1.2047781569965856</v>
      </c>
      <c r="BS40" s="93" t="str">
        <f>VLOOKUP(C40,'Koppeling locatie - aslocatie'!$A$2:$C$8139,2,FALSE)</f>
        <v>maas207</v>
      </c>
      <c r="BT40" s="93">
        <f>VLOOKUP($BS40,aslocaties_v01!$C$3:$AA$500,MATCH($K$3/10,aslocaties_v01!$C$2:$X$2),FALSE)</f>
        <v>7.2990000000000004</v>
      </c>
      <c r="BU40" s="93">
        <f>VLOOKUP(BS40,aslocaties_v01!$C$3:$AA$500,MATCH($K$3,aslocaties_v01!$C$2:$X$2),FALSE)</f>
        <v>7.8840000000000003</v>
      </c>
      <c r="BV40" s="93">
        <f>VLOOKUP(BS40,aslocaties_v01!$C$3:$AA$500,MATCH($K$3*10,aslocaties_v01!$C$2:$Y$2),FALSE)</f>
        <v>8.468</v>
      </c>
      <c r="BW40" s="93">
        <f t="shared" si="32"/>
        <v>0.58499999999999996</v>
      </c>
      <c r="BX40" s="93">
        <f t="shared" si="33"/>
        <v>0.58399999999999963</v>
      </c>
      <c r="BY40" s="94">
        <f t="shared" si="34"/>
        <v>1.7064846416388058E-3</v>
      </c>
      <c r="BZ40" s="94">
        <f t="shared" si="35"/>
        <v>1.1844331641286954E-2</v>
      </c>
      <c r="CA40" s="94">
        <f t="shared" si="36"/>
        <v>6.9999999999996732E-3</v>
      </c>
      <c r="CB40">
        <f t="shared" si="37"/>
        <v>8.0000000000000071E-3</v>
      </c>
      <c r="CC40" s="58">
        <f t="shared" si="38"/>
        <v>1.5000000000000568E-2</v>
      </c>
      <c r="CD40" s="95" t="b">
        <f t="shared" si="39"/>
        <v>0</v>
      </c>
      <c r="CE40" s="96" t="b">
        <f t="shared" si="63"/>
        <v>1</v>
      </c>
      <c r="CF40" t="b">
        <f t="shared" si="64"/>
        <v>1</v>
      </c>
      <c r="CG40" t="b">
        <f t="shared" si="65"/>
        <v>1</v>
      </c>
      <c r="CH40" s="84" t="b">
        <f t="shared" si="40"/>
        <v>1</v>
      </c>
      <c r="CI40">
        <f t="shared" si="41"/>
        <v>1.8440000000000001</v>
      </c>
      <c r="CJ40" t="b">
        <f t="shared" si="66"/>
        <v>1</v>
      </c>
      <c r="CK40" t="b">
        <f t="shared" si="42"/>
        <v>0</v>
      </c>
      <c r="CL40" s="84" t="b">
        <f t="shared" si="69"/>
        <v>1</v>
      </c>
      <c r="CM40">
        <f t="shared" si="43"/>
        <v>4.3650000000000002</v>
      </c>
      <c r="CN40" t="b">
        <f t="shared" si="67"/>
        <v>1</v>
      </c>
      <c r="CO40" s="84">
        <f t="shared" si="44"/>
        <v>6.2039433326971261E-2</v>
      </c>
      <c r="CP40" t="b">
        <f t="shared" si="45"/>
        <v>1</v>
      </c>
      <c r="CQ40" s="96" t="b">
        <f t="shared" si="46"/>
        <v>1</v>
      </c>
      <c r="CR40" t="b">
        <f t="shared" si="47"/>
        <v>1</v>
      </c>
      <c r="CS40" t="b">
        <f t="shared" si="48"/>
        <v>0</v>
      </c>
      <c r="CT40" t="b">
        <f t="shared" si="49"/>
        <v>1</v>
      </c>
      <c r="CU40" t="b">
        <f t="shared" si="50"/>
        <v>1</v>
      </c>
      <c r="CV40" s="84" t="b">
        <f t="shared" si="51"/>
        <v>1</v>
      </c>
      <c r="CW40" t="b">
        <f t="shared" si="52"/>
        <v>0</v>
      </c>
      <c r="CX40" t="b">
        <f t="shared" si="53"/>
        <v>0</v>
      </c>
      <c r="CY40" t="b">
        <f t="shared" si="54"/>
        <v>1</v>
      </c>
      <c r="CZ40" t="b">
        <f t="shared" si="55"/>
        <v>1</v>
      </c>
      <c r="DA40" s="84">
        <f t="shared" si="56"/>
        <v>2</v>
      </c>
      <c r="DB40" t="b">
        <f t="shared" si="57"/>
        <v>0</v>
      </c>
    </row>
    <row r="41" spans="1:106">
      <c r="A41" s="9">
        <v>1359</v>
      </c>
      <c r="B41" s="3">
        <v>2</v>
      </c>
      <c r="C41" s="3" t="s">
        <v>1507</v>
      </c>
      <c r="D41" s="3" t="str">
        <f t="shared" si="0"/>
        <v>MA_1_36-4_dk_0716</v>
      </c>
      <c r="E41" s="3" t="str">
        <f t="shared" si="1"/>
        <v>0716</v>
      </c>
      <c r="F41" s="3">
        <v>155912.09400000001</v>
      </c>
      <c r="G41" s="15">
        <v>424092.15600000002</v>
      </c>
      <c r="H41" s="35" t="str">
        <f t="shared" si="58"/>
        <v>ja</v>
      </c>
      <c r="I41" s="42">
        <v>46</v>
      </c>
      <c r="J41" s="20" t="s">
        <v>371</v>
      </c>
      <c r="K41" s="21">
        <v>10000</v>
      </c>
      <c r="L41" s="28">
        <f t="shared" si="25"/>
        <v>1</v>
      </c>
      <c r="M41" s="28">
        <f t="shared" si="26"/>
        <v>1</v>
      </c>
      <c r="N41" s="56">
        <f t="shared" si="3"/>
        <v>10000</v>
      </c>
      <c r="O41" s="33">
        <f t="shared" si="68"/>
        <v>105.39904730118052</v>
      </c>
      <c r="P41" s="37">
        <f t="shared" si="59"/>
        <v>117.13897455586017</v>
      </c>
      <c r="Q41" s="9" t="s">
        <v>12</v>
      </c>
      <c r="R41" s="55" t="s">
        <v>12</v>
      </c>
      <c r="S41" s="55">
        <v>6.609</v>
      </c>
      <c r="T41" s="55">
        <v>6.9729999999999999</v>
      </c>
      <c r="U41" s="55">
        <v>7.306</v>
      </c>
      <c r="V41" s="3">
        <v>7.5789999999999997</v>
      </c>
      <c r="W41" s="3">
        <v>7.8920000000000003</v>
      </c>
      <c r="X41" s="3" t="s">
        <v>12</v>
      </c>
      <c r="Y41" s="3">
        <v>8.4819999999999993</v>
      </c>
      <c r="Z41" s="15" t="s">
        <v>12</v>
      </c>
      <c r="AA41" s="10">
        <f t="shared" si="60"/>
        <v>7.8920000000000003</v>
      </c>
      <c r="AB41" s="9">
        <f t="shared" si="61"/>
        <v>0.5860000000000003</v>
      </c>
      <c r="AC41" s="10">
        <f t="shared" si="62"/>
        <v>0.58999999999999897</v>
      </c>
      <c r="AD41" s="9" t="s">
        <v>12</v>
      </c>
      <c r="AE41" s="55" t="s">
        <v>12</v>
      </c>
      <c r="AF41" s="55">
        <v>0.93899999999999995</v>
      </c>
      <c r="AG41" s="55">
        <v>1.446</v>
      </c>
      <c r="AH41" s="55">
        <v>1.7569999999999999</v>
      </c>
      <c r="AI41" s="3">
        <v>1.81</v>
      </c>
      <c r="AJ41" s="3">
        <v>1.823</v>
      </c>
      <c r="AK41" s="3" t="s">
        <v>12</v>
      </c>
      <c r="AL41" s="3">
        <v>1.85</v>
      </c>
      <c r="AM41" s="15" t="s">
        <v>12</v>
      </c>
      <c r="AN41" s="10">
        <f t="shared" si="8"/>
        <v>1.823</v>
      </c>
      <c r="AO41" s="9">
        <f t="shared" si="9"/>
        <v>6.6000000000000059E-2</v>
      </c>
      <c r="AP41" s="10">
        <f t="shared" si="10"/>
        <v>2.7000000000000135E-2</v>
      </c>
      <c r="AQ41" s="9" t="s">
        <v>12</v>
      </c>
      <c r="AR41" s="55" t="s">
        <v>12</v>
      </c>
      <c r="AS41" s="55">
        <v>2.72</v>
      </c>
      <c r="AT41" s="55">
        <v>3.4420000000000002</v>
      </c>
      <c r="AU41" s="55">
        <v>4.1459999999999999</v>
      </c>
      <c r="AV41" s="3">
        <v>4.3109999999999999</v>
      </c>
      <c r="AW41" s="3">
        <v>4.327</v>
      </c>
      <c r="AX41" s="3" t="s">
        <v>12</v>
      </c>
      <c r="AY41" s="3">
        <v>4.3579999999999997</v>
      </c>
      <c r="AZ41" s="15" t="s">
        <v>12</v>
      </c>
      <c r="BA41" s="10">
        <f t="shared" si="11"/>
        <v>4.327</v>
      </c>
      <c r="BB41" s="9">
        <f t="shared" si="12"/>
        <v>0.18100000000000005</v>
      </c>
      <c r="BC41" s="10">
        <f t="shared" si="13"/>
        <v>3.0999999999999694E-2</v>
      </c>
      <c r="BD41" s="9">
        <v>7.64</v>
      </c>
      <c r="BE41" s="3">
        <v>8.1489999999999991</v>
      </c>
      <c r="BF41" s="15">
        <v>9.0210000000000008</v>
      </c>
      <c r="BG41" s="15">
        <f t="shared" si="14"/>
        <v>8.1489999999999991</v>
      </c>
      <c r="BH41" s="9">
        <f t="shared" si="15"/>
        <v>0.50899999999999945</v>
      </c>
      <c r="BI41" s="10">
        <f t="shared" si="16"/>
        <v>0.87200000000000166</v>
      </c>
      <c r="BJ41" s="9">
        <v>7.7969999999999997</v>
      </c>
      <c r="BK41" s="3">
        <v>8.3190000000000008</v>
      </c>
      <c r="BL41" s="15">
        <v>9.1630000000000003</v>
      </c>
      <c r="BM41" s="15">
        <f t="shared" si="17"/>
        <v>8.3190000000000008</v>
      </c>
      <c r="BN41" s="9">
        <f t="shared" si="18"/>
        <v>0.52200000000000113</v>
      </c>
      <c r="BO41" s="10">
        <f t="shared" si="19"/>
        <v>0.84399999999999942</v>
      </c>
      <c r="BP41">
        <f t="shared" si="29"/>
        <v>0</v>
      </c>
      <c r="BQ41" s="93">
        <f t="shared" si="30"/>
        <v>0.86860068259385526</v>
      </c>
      <c r="BR41" s="93">
        <f t="shared" si="31"/>
        <v>0.89078498293515507</v>
      </c>
      <c r="BS41" s="93" t="str">
        <f>VLOOKUP(C41,'Koppeling locatie - aslocatie'!$A$2:$C$8139,2,FALSE)</f>
        <v>maas207</v>
      </c>
      <c r="BT41" s="93">
        <f>VLOOKUP($BS41,aslocaties_v01!$C$3:$AA$500,MATCH($K$3/10,aslocaties_v01!$C$2:$X$2),FALSE)</f>
        <v>7.2990000000000004</v>
      </c>
      <c r="BU41" s="93">
        <f>VLOOKUP(BS41,aslocaties_v01!$C$3:$AA$500,MATCH($K$3,aslocaties_v01!$C$2:$X$2),FALSE)</f>
        <v>7.8840000000000003</v>
      </c>
      <c r="BV41" s="93">
        <f>VLOOKUP(BS41,aslocaties_v01!$C$3:$AA$500,MATCH($K$3*10,aslocaties_v01!$C$2:$Y$2),FALSE)</f>
        <v>8.468</v>
      </c>
      <c r="BW41" s="93">
        <f t="shared" si="32"/>
        <v>0.58499999999999996</v>
      </c>
      <c r="BX41" s="93">
        <f t="shared" si="33"/>
        <v>0.58399999999999963</v>
      </c>
      <c r="BY41" s="94">
        <f t="shared" si="34"/>
        <v>1.7064846416388058E-3</v>
      </c>
      <c r="BZ41" s="94">
        <f t="shared" si="35"/>
        <v>1.016949152542268E-2</v>
      </c>
      <c r="CA41" s="94">
        <f t="shared" si="36"/>
        <v>6.9999999999996732E-3</v>
      </c>
      <c r="CB41">
        <f t="shared" si="37"/>
        <v>8.0000000000000071E-3</v>
      </c>
      <c r="CC41" s="58">
        <f t="shared" si="38"/>
        <v>1.3999999999999346E-2</v>
      </c>
      <c r="CD41" s="95" t="b">
        <f t="shared" si="39"/>
        <v>0</v>
      </c>
      <c r="CE41" s="96" t="b">
        <f t="shared" si="63"/>
        <v>1</v>
      </c>
      <c r="CF41" t="b">
        <f t="shared" si="64"/>
        <v>1</v>
      </c>
      <c r="CG41" t="b">
        <f t="shared" si="65"/>
        <v>1</v>
      </c>
      <c r="CH41" s="84" t="b">
        <f t="shared" si="40"/>
        <v>1</v>
      </c>
      <c r="CI41">
        <f t="shared" si="41"/>
        <v>1.823</v>
      </c>
      <c r="CJ41" t="b">
        <f t="shared" si="66"/>
        <v>1</v>
      </c>
      <c r="CK41" t="b">
        <f t="shared" si="42"/>
        <v>0</v>
      </c>
      <c r="CL41" s="84" t="b">
        <f t="shared" si="69"/>
        <v>1</v>
      </c>
      <c r="CM41">
        <f t="shared" si="43"/>
        <v>4.327</v>
      </c>
      <c r="CN41" t="b">
        <f t="shared" si="67"/>
        <v>1</v>
      </c>
      <c r="CO41" s="84">
        <f t="shared" si="44"/>
        <v>6.2414900125388688E-2</v>
      </c>
      <c r="CP41" t="b">
        <f t="shared" si="45"/>
        <v>1</v>
      </c>
      <c r="CQ41" s="96" t="b">
        <f t="shared" si="46"/>
        <v>1</v>
      </c>
      <c r="CR41" t="b">
        <f t="shared" si="47"/>
        <v>0</v>
      </c>
      <c r="CS41" t="b">
        <f t="shared" si="48"/>
        <v>0</v>
      </c>
      <c r="CT41" t="b">
        <f t="shared" si="49"/>
        <v>1</v>
      </c>
      <c r="CU41" t="b">
        <f t="shared" si="50"/>
        <v>1</v>
      </c>
      <c r="CV41" s="84" t="b">
        <f t="shared" si="51"/>
        <v>1</v>
      </c>
      <c r="CW41" t="b">
        <f t="shared" si="52"/>
        <v>1</v>
      </c>
      <c r="CX41" t="b">
        <f t="shared" si="53"/>
        <v>0</v>
      </c>
      <c r="CY41" t="b">
        <f t="shared" si="54"/>
        <v>1</v>
      </c>
      <c r="CZ41" t="b">
        <f t="shared" si="55"/>
        <v>1</v>
      </c>
      <c r="DA41" s="84">
        <f t="shared" si="56"/>
        <v>2</v>
      </c>
      <c r="DB41" t="b">
        <f t="shared" si="57"/>
        <v>0</v>
      </c>
    </row>
    <row r="42" spans="1:106">
      <c r="A42" s="9">
        <v>1360</v>
      </c>
      <c r="B42" s="3">
        <v>2</v>
      </c>
      <c r="C42" s="3" t="s">
        <v>1508</v>
      </c>
      <c r="D42" s="3" t="str">
        <f t="shared" si="0"/>
        <v>MA_1_36-4_dk_0717</v>
      </c>
      <c r="E42" s="3" t="str">
        <f t="shared" si="1"/>
        <v>0717</v>
      </c>
      <c r="F42" s="3">
        <v>155824.56200000001</v>
      </c>
      <c r="G42" s="15">
        <v>424170</v>
      </c>
      <c r="H42" s="35" t="str">
        <f t="shared" si="58"/>
        <v>ja</v>
      </c>
      <c r="I42" s="42">
        <v>28</v>
      </c>
      <c r="J42" s="20" t="s">
        <v>371</v>
      </c>
      <c r="K42" s="21">
        <v>10000</v>
      </c>
      <c r="L42" s="28">
        <f t="shared" si="25"/>
        <v>1</v>
      </c>
      <c r="M42" s="28">
        <f t="shared" si="26"/>
        <v>1</v>
      </c>
      <c r="N42" s="56">
        <f t="shared" si="3"/>
        <v>10000</v>
      </c>
      <c r="O42" s="33">
        <f t="shared" si="68"/>
        <v>117.13897455586017</v>
      </c>
      <c r="P42" s="37">
        <f t="shared" si="59"/>
        <v>86.828759642193731</v>
      </c>
      <c r="Q42" s="9" t="s">
        <v>12</v>
      </c>
      <c r="R42" s="55" t="s">
        <v>12</v>
      </c>
      <c r="S42" s="55">
        <v>6.609</v>
      </c>
      <c r="T42" s="55">
        <v>6.9720000000000004</v>
      </c>
      <c r="U42" s="55">
        <v>7.3049999999999997</v>
      </c>
      <c r="V42" s="3">
        <v>7.5780000000000003</v>
      </c>
      <c r="W42" s="3">
        <v>7.89</v>
      </c>
      <c r="X42" s="3" t="s">
        <v>12</v>
      </c>
      <c r="Y42" s="3">
        <v>8.4760000000000009</v>
      </c>
      <c r="Z42" s="15" t="s">
        <v>12</v>
      </c>
      <c r="AA42" s="10">
        <f t="shared" si="60"/>
        <v>7.89</v>
      </c>
      <c r="AB42" s="9">
        <f t="shared" si="61"/>
        <v>0.58499999999999996</v>
      </c>
      <c r="AC42" s="10">
        <f t="shared" si="62"/>
        <v>0.58600000000000119</v>
      </c>
      <c r="AD42" s="9" t="s">
        <v>12</v>
      </c>
      <c r="AE42" s="55" t="s">
        <v>12</v>
      </c>
      <c r="AF42" s="55">
        <v>1.5740000000000001</v>
      </c>
      <c r="AG42" s="55">
        <v>1.738</v>
      </c>
      <c r="AH42" s="55">
        <v>1.786</v>
      </c>
      <c r="AI42" s="3">
        <v>1.81</v>
      </c>
      <c r="AJ42" s="3">
        <v>1.8260000000000001</v>
      </c>
      <c r="AK42" s="3" t="s">
        <v>12</v>
      </c>
      <c r="AL42" s="3">
        <v>1.857</v>
      </c>
      <c r="AM42" s="15" t="s">
        <v>12</v>
      </c>
      <c r="AN42" s="10">
        <f t="shared" si="8"/>
        <v>1.8260000000000001</v>
      </c>
      <c r="AO42" s="9">
        <f t="shared" si="9"/>
        <v>4.0000000000000036E-2</v>
      </c>
      <c r="AP42" s="10">
        <f t="shared" si="10"/>
        <v>3.0999999999999917E-2</v>
      </c>
      <c r="AQ42" s="9" t="s">
        <v>12</v>
      </c>
      <c r="AR42" s="55" t="s">
        <v>12</v>
      </c>
      <c r="AS42" s="55">
        <v>3.7730000000000001</v>
      </c>
      <c r="AT42" s="55">
        <v>4.2220000000000004</v>
      </c>
      <c r="AU42" s="55">
        <v>4.2510000000000003</v>
      </c>
      <c r="AV42" s="3">
        <v>4.2779999999999996</v>
      </c>
      <c r="AW42" s="3">
        <v>4.3049999999999997</v>
      </c>
      <c r="AX42" s="3" t="s">
        <v>12</v>
      </c>
      <c r="AY42" s="3">
        <v>4.3460000000000001</v>
      </c>
      <c r="AZ42" s="15" t="s">
        <v>12</v>
      </c>
      <c r="BA42" s="10">
        <f t="shared" si="11"/>
        <v>4.3049999999999997</v>
      </c>
      <c r="BB42" s="9">
        <f t="shared" si="12"/>
        <v>5.3999999999999382E-2</v>
      </c>
      <c r="BC42" s="10">
        <f t="shared" si="13"/>
        <v>4.1000000000000369E-2</v>
      </c>
      <c r="BD42" s="9">
        <v>7.7110000000000003</v>
      </c>
      <c r="BE42" s="3">
        <v>8.2319999999999993</v>
      </c>
      <c r="BF42" s="15">
        <v>9.0890000000000004</v>
      </c>
      <c r="BG42" s="15">
        <f t="shared" si="14"/>
        <v>8.2319999999999993</v>
      </c>
      <c r="BH42" s="9">
        <f t="shared" si="15"/>
        <v>0.52099999999999902</v>
      </c>
      <c r="BI42" s="10">
        <f t="shared" si="16"/>
        <v>0.85700000000000109</v>
      </c>
      <c r="BJ42" s="9">
        <v>8.0570000000000004</v>
      </c>
      <c r="BK42" s="3">
        <v>8.5850000000000009</v>
      </c>
      <c r="BL42" s="15">
        <v>9.5579999999999998</v>
      </c>
      <c r="BM42" s="15">
        <f t="shared" si="17"/>
        <v>8.5850000000000009</v>
      </c>
      <c r="BN42" s="9">
        <f t="shared" si="18"/>
        <v>0.52800000000000047</v>
      </c>
      <c r="BO42" s="10">
        <f t="shared" si="19"/>
        <v>0.97299999999999898</v>
      </c>
      <c r="BP42">
        <f t="shared" si="29"/>
        <v>0</v>
      </c>
      <c r="BQ42" s="93">
        <f t="shared" si="30"/>
        <v>0.89059829059828899</v>
      </c>
      <c r="BR42" s="93">
        <f t="shared" si="31"/>
        <v>0.90256410256410347</v>
      </c>
      <c r="BS42" s="93" t="str">
        <f>VLOOKUP(C42,'Koppeling locatie - aslocatie'!$A$2:$C$8139,2,FALSE)</f>
        <v>maas207</v>
      </c>
      <c r="BT42" s="93">
        <f>VLOOKUP($BS42,aslocaties_v01!$C$3:$AA$500,MATCH($K$3/10,aslocaties_v01!$C$2:$X$2),FALSE)</f>
        <v>7.2990000000000004</v>
      </c>
      <c r="BU42" s="93">
        <f>VLOOKUP(BS42,aslocaties_v01!$C$3:$AA$500,MATCH($K$3,aslocaties_v01!$C$2:$X$2),FALSE)</f>
        <v>7.8840000000000003</v>
      </c>
      <c r="BV42" s="93">
        <f>VLOOKUP(BS42,aslocaties_v01!$C$3:$AA$500,MATCH($K$3*10,aslocaties_v01!$C$2:$Y$2),FALSE)</f>
        <v>8.468</v>
      </c>
      <c r="BW42" s="93">
        <f t="shared" si="32"/>
        <v>0.58499999999999996</v>
      </c>
      <c r="BX42" s="93">
        <f t="shared" si="33"/>
        <v>0.58399999999999963</v>
      </c>
      <c r="BY42" s="94">
        <f t="shared" si="34"/>
        <v>0</v>
      </c>
      <c r="BZ42" s="94">
        <f t="shared" si="35"/>
        <v>3.4129692832790548E-3</v>
      </c>
      <c r="CA42" s="94">
        <f t="shared" si="36"/>
        <v>5.9999999999993392E-3</v>
      </c>
      <c r="CB42">
        <f t="shared" si="37"/>
        <v>5.9999999999993392E-3</v>
      </c>
      <c r="CC42" s="58">
        <f t="shared" si="38"/>
        <v>8.0000000000008953E-3</v>
      </c>
      <c r="CD42" s="95" t="b">
        <f t="shared" si="39"/>
        <v>0</v>
      </c>
      <c r="CE42" s="96" t="b">
        <f t="shared" si="63"/>
        <v>1</v>
      </c>
      <c r="CF42" t="b">
        <f t="shared" si="64"/>
        <v>1</v>
      </c>
      <c r="CG42" t="b">
        <f t="shared" si="65"/>
        <v>1</v>
      </c>
      <c r="CH42" s="84" t="b">
        <f t="shared" si="40"/>
        <v>1</v>
      </c>
      <c r="CI42">
        <f t="shared" si="41"/>
        <v>1.8260000000000001</v>
      </c>
      <c r="CJ42" t="b">
        <f t="shared" si="66"/>
        <v>1</v>
      </c>
      <c r="CK42" t="b">
        <f t="shared" si="42"/>
        <v>0</v>
      </c>
      <c r="CL42" s="84" t="b">
        <f t="shared" si="69"/>
        <v>1</v>
      </c>
      <c r="CM42">
        <f t="shared" si="43"/>
        <v>4.3049999999999997</v>
      </c>
      <c r="CN42" t="b">
        <f t="shared" si="67"/>
        <v>1</v>
      </c>
      <c r="CO42" s="84">
        <f t="shared" si="44"/>
        <v>6.3158217318156129E-2</v>
      </c>
      <c r="CP42" t="b">
        <f t="shared" si="45"/>
        <v>1</v>
      </c>
      <c r="CQ42" s="96" t="b">
        <f t="shared" si="46"/>
        <v>1</v>
      </c>
      <c r="CR42" t="b">
        <f t="shared" si="47"/>
        <v>1</v>
      </c>
      <c r="CS42" t="b">
        <f t="shared" si="48"/>
        <v>0</v>
      </c>
      <c r="CT42" t="b">
        <f t="shared" si="49"/>
        <v>1</v>
      </c>
      <c r="CU42" t="b">
        <f t="shared" si="50"/>
        <v>1</v>
      </c>
      <c r="CV42" s="84" t="b">
        <f t="shared" si="51"/>
        <v>1</v>
      </c>
      <c r="CW42" t="b">
        <f t="shared" si="52"/>
        <v>0</v>
      </c>
      <c r="CX42" t="b">
        <f t="shared" si="53"/>
        <v>0</v>
      </c>
      <c r="CY42" t="b">
        <f t="shared" si="54"/>
        <v>0</v>
      </c>
      <c r="CZ42" t="b">
        <f t="shared" si="55"/>
        <v>1</v>
      </c>
      <c r="DA42" s="84">
        <f t="shared" si="56"/>
        <v>2</v>
      </c>
      <c r="DB42" t="b">
        <f t="shared" si="57"/>
        <v>0</v>
      </c>
    </row>
    <row r="43" spans="1:106">
      <c r="A43" s="9">
        <v>1361</v>
      </c>
      <c r="B43" s="3">
        <v>2</v>
      </c>
      <c r="C43" s="3" t="s">
        <v>1509</v>
      </c>
      <c r="D43" s="3" t="str">
        <f t="shared" si="0"/>
        <v>MA_1_36-4_dk_0718</v>
      </c>
      <c r="E43" s="3" t="str">
        <f t="shared" si="1"/>
        <v>0718</v>
      </c>
      <c r="F43" s="3">
        <v>155738.18799999999</v>
      </c>
      <c r="G43" s="15">
        <v>424178.875</v>
      </c>
      <c r="H43" s="35" t="str">
        <f t="shared" si="58"/>
        <v>ja</v>
      </c>
      <c r="I43" s="42">
        <v>343</v>
      </c>
      <c r="J43" s="20" t="s">
        <v>371</v>
      </c>
      <c r="K43" s="21">
        <v>10000</v>
      </c>
      <c r="L43" s="28">
        <f t="shared" si="25"/>
        <v>1</v>
      </c>
      <c r="M43" s="28">
        <f t="shared" si="26"/>
        <v>1</v>
      </c>
      <c r="N43" s="56">
        <f t="shared" si="3"/>
        <v>10000</v>
      </c>
      <c r="O43" s="33">
        <f t="shared" si="68"/>
        <v>86.828759642193731</v>
      </c>
      <c r="P43" s="37">
        <f t="shared" si="59"/>
        <v>104.41209034397737</v>
      </c>
      <c r="Q43" s="9" t="s">
        <v>12</v>
      </c>
      <c r="R43" s="55" t="s">
        <v>12</v>
      </c>
      <c r="S43" s="55">
        <v>6.6079999999999997</v>
      </c>
      <c r="T43" s="55">
        <v>6.97</v>
      </c>
      <c r="U43" s="55">
        <v>7.3029999999999999</v>
      </c>
      <c r="V43" s="3">
        <v>7.5759999999999996</v>
      </c>
      <c r="W43" s="3">
        <v>7.8879999999999999</v>
      </c>
      <c r="X43" s="3" t="s">
        <v>12</v>
      </c>
      <c r="Y43" s="3">
        <v>8.4730000000000008</v>
      </c>
      <c r="Z43" s="15" t="s">
        <v>12</v>
      </c>
      <c r="AA43" s="10">
        <f t="shared" si="60"/>
        <v>7.8879999999999999</v>
      </c>
      <c r="AB43" s="9">
        <f t="shared" si="61"/>
        <v>0.58499999999999996</v>
      </c>
      <c r="AC43" s="10">
        <f t="shared" si="62"/>
        <v>0.58500000000000085</v>
      </c>
      <c r="AD43" s="9" t="s">
        <v>12</v>
      </c>
      <c r="AE43" s="55" t="s">
        <v>12</v>
      </c>
      <c r="AF43" s="55">
        <v>0.67700000000000005</v>
      </c>
      <c r="AG43" s="55">
        <v>0.78200000000000003</v>
      </c>
      <c r="AH43" s="55">
        <v>0.92100000000000004</v>
      </c>
      <c r="AI43" s="3">
        <v>1.0660000000000001</v>
      </c>
      <c r="AJ43" s="3">
        <v>1.2030000000000001</v>
      </c>
      <c r="AK43" s="3" t="s">
        <v>12</v>
      </c>
      <c r="AL43" s="3">
        <v>1.8129999999999999</v>
      </c>
      <c r="AM43" s="15" t="s">
        <v>12</v>
      </c>
      <c r="AN43" s="10">
        <f t="shared" si="8"/>
        <v>1.2030000000000001</v>
      </c>
      <c r="AO43" s="9">
        <f t="shared" si="9"/>
        <v>0.28200000000000003</v>
      </c>
      <c r="AP43" s="10">
        <f t="shared" si="10"/>
        <v>0.60999999999999988</v>
      </c>
      <c r="AQ43" s="9" t="s">
        <v>12</v>
      </c>
      <c r="AR43" s="55" t="s">
        <v>12</v>
      </c>
      <c r="AS43" s="55">
        <v>2.7469999999999999</v>
      </c>
      <c r="AT43" s="55">
        <v>2.9249999999999998</v>
      </c>
      <c r="AU43" s="55">
        <v>3.11</v>
      </c>
      <c r="AV43" s="3">
        <v>3.3050000000000002</v>
      </c>
      <c r="AW43" s="3">
        <v>3.53</v>
      </c>
      <c r="AX43" s="3" t="s">
        <v>12</v>
      </c>
      <c r="AY43" s="3">
        <v>4.3129999999999997</v>
      </c>
      <c r="AZ43" s="15" t="s">
        <v>12</v>
      </c>
      <c r="BA43" s="10">
        <f t="shared" si="11"/>
        <v>3.53</v>
      </c>
      <c r="BB43" s="9">
        <f t="shared" si="12"/>
        <v>0.41999999999999993</v>
      </c>
      <c r="BC43" s="10">
        <f t="shared" si="13"/>
        <v>0.78299999999999992</v>
      </c>
      <c r="BD43" s="9">
        <v>7.7190000000000003</v>
      </c>
      <c r="BE43" s="3">
        <v>8.3729999999999993</v>
      </c>
      <c r="BF43" s="15">
        <v>9.3490000000000002</v>
      </c>
      <c r="BG43" s="15">
        <f t="shared" si="14"/>
        <v>8.3729999999999993</v>
      </c>
      <c r="BH43" s="9">
        <f t="shared" si="15"/>
        <v>0.65399999999999903</v>
      </c>
      <c r="BI43" s="10">
        <f t="shared" si="16"/>
        <v>0.97600000000000087</v>
      </c>
      <c r="BJ43" s="9">
        <v>7.6760000000000002</v>
      </c>
      <c r="BK43" s="3">
        <v>8.3190000000000008</v>
      </c>
      <c r="BL43" s="15">
        <v>9.6259999999999994</v>
      </c>
      <c r="BM43" s="15">
        <f t="shared" si="17"/>
        <v>8.3190000000000008</v>
      </c>
      <c r="BN43" s="9">
        <f t="shared" si="18"/>
        <v>0.64300000000000068</v>
      </c>
      <c r="BO43" s="10">
        <f t="shared" si="19"/>
        <v>1.3069999999999986</v>
      </c>
      <c r="BP43">
        <f t="shared" si="29"/>
        <v>0</v>
      </c>
      <c r="BQ43" s="93">
        <f t="shared" si="30"/>
        <v>1.1179487179487164</v>
      </c>
      <c r="BR43" s="93">
        <f t="shared" si="31"/>
        <v>1.0991452991453003</v>
      </c>
      <c r="BS43" s="93" t="str">
        <f>VLOOKUP(C43,'Koppeling locatie - aslocatie'!$A$2:$C$8139,2,FALSE)</f>
        <v>maas207</v>
      </c>
      <c r="BT43" s="93">
        <f>VLOOKUP($BS43,aslocaties_v01!$C$3:$AA$500,MATCH($K$3/10,aslocaties_v01!$C$2:$X$2),FALSE)</f>
        <v>7.2990000000000004</v>
      </c>
      <c r="BU43" s="93">
        <f>VLOOKUP(BS43,aslocaties_v01!$C$3:$AA$500,MATCH($K$3,aslocaties_v01!$C$2:$X$2),FALSE)</f>
        <v>7.8840000000000003</v>
      </c>
      <c r="BV43" s="93">
        <f>VLOOKUP(BS43,aslocaties_v01!$C$3:$AA$500,MATCH($K$3*10,aslocaties_v01!$C$2:$Y$2),FALSE)</f>
        <v>8.468</v>
      </c>
      <c r="BW43" s="93">
        <f t="shared" si="32"/>
        <v>0.58499999999999996</v>
      </c>
      <c r="BX43" s="93">
        <f t="shared" si="33"/>
        <v>0.58399999999999963</v>
      </c>
      <c r="BY43" s="94">
        <f t="shared" si="34"/>
        <v>0</v>
      </c>
      <c r="BZ43" s="94">
        <f t="shared" si="35"/>
        <v>1.7094017094038128E-3</v>
      </c>
      <c r="CA43" s="94">
        <f t="shared" si="36"/>
        <v>3.9999999999995595E-3</v>
      </c>
      <c r="CB43">
        <f t="shared" si="37"/>
        <v>3.9999999999995595E-3</v>
      </c>
      <c r="CC43" s="58">
        <f t="shared" si="38"/>
        <v>5.0000000000007816E-3</v>
      </c>
      <c r="CD43" s="95" t="b">
        <f t="shared" si="39"/>
        <v>0</v>
      </c>
      <c r="CE43" s="96" t="b">
        <f t="shared" si="63"/>
        <v>1</v>
      </c>
      <c r="CF43" t="b">
        <f t="shared" si="64"/>
        <v>1</v>
      </c>
      <c r="CG43" t="b">
        <f t="shared" si="65"/>
        <v>1</v>
      </c>
      <c r="CH43" s="84" t="b">
        <f t="shared" si="40"/>
        <v>1</v>
      </c>
      <c r="CI43">
        <f t="shared" si="41"/>
        <v>1.2030000000000001</v>
      </c>
      <c r="CJ43" t="b">
        <f t="shared" si="66"/>
        <v>1</v>
      </c>
      <c r="CK43" t="b">
        <f t="shared" si="42"/>
        <v>1</v>
      </c>
      <c r="CL43" s="84" t="b">
        <f t="shared" si="69"/>
        <v>1</v>
      </c>
      <c r="CM43">
        <f t="shared" si="43"/>
        <v>3.53</v>
      </c>
      <c r="CN43" t="b">
        <f t="shared" si="67"/>
        <v>1</v>
      </c>
      <c r="CO43" s="84">
        <f t="shared" si="44"/>
        <v>6.1885886746049348E-2</v>
      </c>
      <c r="CP43" t="b">
        <f t="shared" si="45"/>
        <v>1</v>
      </c>
      <c r="CQ43" s="96" t="b">
        <f t="shared" si="46"/>
        <v>1</v>
      </c>
      <c r="CR43" t="b">
        <f t="shared" si="47"/>
        <v>0</v>
      </c>
      <c r="CS43" t="b">
        <f t="shared" si="48"/>
        <v>0</v>
      </c>
      <c r="CT43" t="b">
        <f t="shared" si="49"/>
        <v>0</v>
      </c>
      <c r="CU43" t="b">
        <f t="shared" si="50"/>
        <v>1</v>
      </c>
      <c r="CV43" s="84" t="b">
        <f t="shared" si="51"/>
        <v>1</v>
      </c>
      <c r="CW43" t="b">
        <f t="shared" si="52"/>
        <v>0</v>
      </c>
      <c r="CX43" t="b">
        <f t="shared" si="53"/>
        <v>0</v>
      </c>
      <c r="CY43" t="b">
        <f t="shared" si="54"/>
        <v>1</v>
      </c>
      <c r="CZ43" t="b">
        <f t="shared" si="55"/>
        <v>1</v>
      </c>
      <c r="DA43" s="84">
        <f t="shared" si="56"/>
        <v>2</v>
      </c>
      <c r="DB43" t="b">
        <f t="shared" si="57"/>
        <v>0</v>
      </c>
    </row>
    <row r="44" spans="1:106">
      <c r="A44" s="9">
        <v>1362</v>
      </c>
      <c r="B44" s="3">
        <v>2</v>
      </c>
      <c r="C44" s="3" t="s">
        <v>1510</v>
      </c>
      <c r="D44" s="3" t="str">
        <f t="shared" si="0"/>
        <v>MA_1_36-4_dk_0719</v>
      </c>
      <c r="E44" s="3" t="str">
        <f t="shared" si="1"/>
        <v>0719</v>
      </c>
      <c r="F44" s="3">
        <v>155655.28099999999</v>
      </c>
      <c r="G44" s="15">
        <v>424115.40600000002</v>
      </c>
      <c r="H44" s="35" t="str">
        <f t="shared" si="58"/>
        <v>ja</v>
      </c>
      <c r="I44" s="42">
        <v>320</v>
      </c>
      <c r="J44" s="20" t="s">
        <v>371</v>
      </c>
      <c r="K44" s="21">
        <v>10000</v>
      </c>
      <c r="L44" s="28">
        <f t="shared" si="25"/>
        <v>1</v>
      </c>
      <c r="M44" s="28">
        <f t="shared" si="26"/>
        <v>1</v>
      </c>
      <c r="N44" s="56">
        <f t="shared" si="3"/>
        <v>10000</v>
      </c>
      <c r="O44" s="33">
        <f t="shared" si="68"/>
        <v>104.41209034397737</v>
      </c>
      <c r="P44" s="37">
        <f t="shared" si="59"/>
        <v>110.15586138285836</v>
      </c>
      <c r="Q44" s="9" t="s">
        <v>12</v>
      </c>
      <c r="R44" s="55" t="s">
        <v>12</v>
      </c>
      <c r="S44" s="55">
        <v>6.6040000000000001</v>
      </c>
      <c r="T44" s="55">
        <v>6.9619999999999997</v>
      </c>
      <c r="U44" s="55">
        <v>7.2939999999999996</v>
      </c>
      <c r="V44" s="3">
        <v>7.5679999999999996</v>
      </c>
      <c r="W44" s="3">
        <v>7.8789999999999996</v>
      </c>
      <c r="X44" s="3" t="s">
        <v>12</v>
      </c>
      <c r="Y44" s="3">
        <v>8.4659999999999993</v>
      </c>
      <c r="Z44" s="15" t="s">
        <v>12</v>
      </c>
      <c r="AA44" s="10">
        <f t="shared" si="60"/>
        <v>7.8789999999999996</v>
      </c>
      <c r="AB44" s="9">
        <f t="shared" si="61"/>
        <v>0.58499999999999996</v>
      </c>
      <c r="AC44" s="10">
        <f t="shared" si="62"/>
        <v>0.58699999999999974</v>
      </c>
      <c r="AD44" s="9" t="s">
        <v>12</v>
      </c>
      <c r="AE44" s="55" t="s">
        <v>12</v>
      </c>
      <c r="AF44" s="55">
        <v>0.66800000000000004</v>
      </c>
      <c r="AG44" s="55">
        <v>0.753</v>
      </c>
      <c r="AH44" s="55">
        <v>0.86399999999999999</v>
      </c>
      <c r="AI44" s="3">
        <v>0.98899999999999999</v>
      </c>
      <c r="AJ44" s="3">
        <v>1.1639999999999999</v>
      </c>
      <c r="AK44" s="3" t="s">
        <v>12</v>
      </c>
      <c r="AL44" s="3">
        <v>1.7250000000000001</v>
      </c>
      <c r="AM44" s="15" t="s">
        <v>12</v>
      </c>
      <c r="AN44" s="10">
        <f t="shared" si="8"/>
        <v>1.1639999999999999</v>
      </c>
      <c r="AO44" s="9">
        <f t="shared" si="9"/>
        <v>0.29999999999999993</v>
      </c>
      <c r="AP44" s="10">
        <f t="shared" si="10"/>
        <v>0.56100000000000017</v>
      </c>
      <c r="AQ44" s="9" t="s">
        <v>12</v>
      </c>
      <c r="AR44" s="55" t="s">
        <v>12</v>
      </c>
      <c r="AS44" s="55">
        <v>2.754</v>
      </c>
      <c r="AT44" s="55">
        <v>2.9079999999999999</v>
      </c>
      <c r="AU44" s="55">
        <v>3.0640000000000001</v>
      </c>
      <c r="AV44" s="3">
        <v>3.2189999999999999</v>
      </c>
      <c r="AW44" s="3">
        <v>3.43</v>
      </c>
      <c r="AX44" s="3" t="s">
        <v>12</v>
      </c>
      <c r="AY44" s="3">
        <v>4.2229999999999999</v>
      </c>
      <c r="AZ44" s="15" t="s">
        <v>12</v>
      </c>
      <c r="BA44" s="10">
        <f t="shared" si="11"/>
        <v>3.43</v>
      </c>
      <c r="BB44" s="9">
        <f t="shared" si="12"/>
        <v>0.3660000000000001</v>
      </c>
      <c r="BC44" s="10">
        <f t="shared" si="13"/>
        <v>0.79299999999999971</v>
      </c>
      <c r="BD44" s="9">
        <v>7.8719999999999999</v>
      </c>
      <c r="BE44" s="3">
        <v>8.5530000000000008</v>
      </c>
      <c r="BF44" s="15">
        <v>9.3710000000000004</v>
      </c>
      <c r="BG44" s="15">
        <f t="shared" si="14"/>
        <v>8.5530000000000008</v>
      </c>
      <c r="BH44" s="9">
        <f t="shared" si="15"/>
        <v>0.68100000000000094</v>
      </c>
      <c r="BI44" s="10">
        <f t="shared" si="16"/>
        <v>0.81799999999999962</v>
      </c>
      <c r="BJ44" s="9">
        <v>7.8339999999999996</v>
      </c>
      <c r="BK44" s="3">
        <v>8.5239999999999991</v>
      </c>
      <c r="BL44" s="15">
        <v>9.5139999999999993</v>
      </c>
      <c r="BM44" s="15">
        <f t="shared" si="17"/>
        <v>8.5239999999999991</v>
      </c>
      <c r="BN44" s="9">
        <f t="shared" si="18"/>
        <v>0.6899999999999995</v>
      </c>
      <c r="BO44" s="10">
        <f t="shared" si="19"/>
        <v>0.99000000000000021</v>
      </c>
      <c r="BP44">
        <f t="shared" si="29"/>
        <v>0</v>
      </c>
      <c r="BQ44" s="93">
        <f t="shared" si="30"/>
        <v>1.1641025641025657</v>
      </c>
      <c r="BR44" s="93">
        <f t="shared" si="31"/>
        <v>1.1794871794871786</v>
      </c>
      <c r="BS44" s="93" t="str">
        <f>VLOOKUP(C44,'Koppeling locatie - aslocatie'!$A$2:$C$8139,2,FALSE)</f>
        <v>maas207</v>
      </c>
      <c r="BT44" s="93">
        <f>VLOOKUP($BS44,aslocaties_v01!$C$3:$AA$500,MATCH($K$3/10,aslocaties_v01!$C$2:$X$2),FALSE)</f>
        <v>7.2990000000000004</v>
      </c>
      <c r="BU44" s="93">
        <f>VLOOKUP(BS44,aslocaties_v01!$C$3:$AA$500,MATCH($K$3,aslocaties_v01!$C$2:$X$2),FALSE)</f>
        <v>7.8840000000000003</v>
      </c>
      <c r="BV44" s="93">
        <f>VLOOKUP(BS44,aslocaties_v01!$C$3:$AA$500,MATCH($K$3*10,aslocaties_v01!$C$2:$Y$2),FALSE)</f>
        <v>8.468</v>
      </c>
      <c r="BW44" s="93">
        <f t="shared" si="32"/>
        <v>0.58499999999999996</v>
      </c>
      <c r="BX44" s="93">
        <f t="shared" si="33"/>
        <v>0.58399999999999963</v>
      </c>
      <c r="BY44" s="94">
        <f t="shared" si="34"/>
        <v>0</v>
      </c>
      <c r="BZ44" s="94">
        <f t="shared" si="35"/>
        <v>5.1107325383307201E-3</v>
      </c>
      <c r="CA44" s="94">
        <f t="shared" si="36"/>
        <v>5.0000000000007816E-3</v>
      </c>
      <c r="CB44">
        <f t="shared" si="37"/>
        <v>5.0000000000007816E-3</v>
      </c>
      <c r="CC44" s="58">
        <f t="shared" si="38"/>
        <v>2.0000000000006679E-3</v>
      </c>
      <c r="CD44" s="95" t="b">
        <f t="shared" si="39"/>
        <v>0</v>
      </c>
      <c r="CE44" s="96" t="b">
        <f t="shared" si="63"/>
        <v>1</v>
      </c>
      <c r="CF44" t="b">
        <f t="shared" si="64"/>
        <v>1</v>
      </c>
      <c r="CG44" t="b">
        <f t="shared" si="65"/>
        <v>1</v>
      </c>
      <c r="CH44" s="84" t="b">
        <f t="shared" si="40"/>
        <v>1</v>
      </c>
      <c r="CI44">
        <f t="shared" si="41"/>
        <v>1.1639999999999999</v>
      </c>
      <c r="CJ44" t="b">
        <f t="shared" si="66"/>
        <v>1</v>
      </c>
      <c r="CK44" t="b">
        <f t="shared" si="42"/>
        <v>1</v>
      </c>
      <c r="CL44" s="84" t="b">
        <f t="shared" si="69"/>
        <v>1</v>
      </c>
      <c r="CM44">
        <f t="shared" si="43"/>
        <v>3.43</v>
      </c>
      <c r="CN44" t="b">
        <f t="shared" si="67"/>
        <v>1</v>
      </c>
      <c r="CO44" s="84">
        <f t="shared" si="44"/>
        <v>6.3422030459574341E-2</v>
      </c>
      <c r="CP44" t="b">
        <f t="shared" si="45"/>
        <v>1</v>
      </c>
      <c r="CQ44" s="96" t="b">
        <f t="shared" si="46"/>
        <v>1</v>
      </c>
      <c r="CR44" t="b">
        <f t="shared" si="47"/>
        <v>0</v>
      </c>
      <c r="CS44" t="b">
        <f t="shared" si="48"/>
        <v>0</v>
      </c>
      <c r="CT44" t="b">
        <f t="shared" si="49"/>
        <v>1</v>
      </c>
      <c r="CU44" t="b">
        <f t="shared" si="50"/>
        <v>1</v>
      </c>
      <c r="CV44" s="84" t="b">
        <f t="shared" si="51"/>
        <v>1</v>
      </c>
      <c r="CW44" t="b">
        <f t="shared" si="52"/>
        <v>1</v>
      </c>
      <c r="CX44" t="b">
        <f t="shared" si="53"/>
        <v>1</v>
      </c>
      <c r="CY44" t="b">
        <f t="shared" si="54"/>
        <v>0</v>
      </c>
      <c r="CZ44" t="b">
        <f t="shared" si="55"/>
        <v>1</v>
      </c>
      <c r="DA44" s="84">
        <f t="shared" si="56"/>
        <v>2</v>
      </c>
      <c r="DB44" t="b">
        <f t="shared" si="57"/>
        <v>0</v>
      </c>
    </row>
    <row r="45" spans="1:106">
      <c r="A45" s="9">
        <v>1363</v>
      </c>
      <c r="B45" s="3">
        <v>2</v>
      </c>
      <c r="C45" s="3" t="s">
        <v>1511</v>
      </c>
      <c r="D45" s="3" t="str">
        <f t="shared" si="0"/>
        <v>MA_1_36-4_dk_0720</v>
      </c>
      <c r="E45" s="3" t="str">
        <f t="shared" si="1"/>
        <v>0720</v>
      </c>
      <c r="F45" s="3">
        <v>155570.56200000001</v>
      </c>
      <c r="G45" s="15">
        <v>424045</v>
      </c>
      <c r="H45" s="35" t="str">
        <f t="shared" si="58"/>
        <v>ja</v>
      </c>
      <c r="I45" s="42">
        <v>313</v>
      </c>
      <c r="J45" s="20" t="s">
        <v>371</v>
      </c>
      <c r="K45" s="21">
        <v>10000</v>
      </c>
      <c r="L45" s="28">
        <f t="shared" si="25"/>
        <v>1</v>
      </c>
      <c r="M45" s="28">
        <f t="shared" si="26"/>
        <v>1</v>
      </c>
      <c r="N45" s="56">
        <f t="shared" si="3"/>
        <v>10000</v>
      </c>
      <c r="O45" s="33">
        <f t="shared" si="68"/>
        <v>110.15586138285836</v>
      </c>
      <c r="P45" s="37">
        <f t="shared" si="59"/>
        <v>114.14419382954293</v>
      </c>
      <c r="Q45" s="9" t="s">
        <v>12</v>
      </c>
      <c r="R45" s="55" t="s">
        <v>12</v>
      </c>
      <c r="S45" s="55">
        <v>6.6040000000000001</v>
      </c>
      <c r="T45" s="55">
        <v>6.9619999999999997</v>
      </c>
      <c r="U45" s="55">
        <v>7.2939999999999996</v>
      </c>
      <c r="V45" s="3">
        <v>7.5720000000000001</v>
      </c>
      <c r="W45" s="3">
        <v>7.8789999999999996</v>
      </c>
      <c r="X45" s="3" t="s">
        <v>12</v>
      </c>
      <c r="Y45" s="3">
        <v>8.4670000000000005</v>
      </c>
      <c r="Z45" s="15" t="s">
        <v>12</v>
      </c>
      <c r="AA45" s="10">
        <f t="shared" si="60"/>
        <v>7.8789999999999996</v>
      </c>
      <c r="AB45" s="9">
        <f t="shared" si="61"/>
        <v>0.58499999999999996</v>
      </c>
      <c r="AC45" s="10">
        <f t="shared" si="62"/>
        <v>0.58800000000000097</v>
      </c>
      <c r="AD45" s="9" t="s">
        <v>12</v>
      </c>
      <c r="AE45" s="55" t="s">
        <v>12</v>
      </c>
      <c r="AF45" s="55">
        <v>1.5920000000000001</v>
      </c>
      <c r="AG45" s="55">
        <v>1.615</v>
      </c>
      <c r="AH45" s="55">
        <v>1.635</v>
      </c>
      <c r="AI45" s="3">
        <v>1.653</v>
      </c>
      <c r="AJ45" s="3">
        <v>1.673</v>
      </c>
      <c r="AK45" s="3" t="s">
        <v>12</v>
      </c>
      <c r="AL45" s="3">
        <v>1.7170000000000001</v>
      </c>
      <c r="AM45" s="15" t="s">
        <v>12</v>
      </c>
      <c r="AN45" s="10">
        <f t="shared" si="8"/>
        <v>1.673</v>
      </c>
      <c r="AO45" s="9">
        <f t="shared" si="9"/>
        <v>3.8000000000000034E-2</v>
      </c>
      <c r="AP45" s="10">
        <f t="shared" si="10"/>
        <v>4.4000000000000039E-2</v>
      </c>
      <c r="AQ45" s="9" t="s">
        <v>12</v>
      </c>
      <c r="AR45" s="55" t="s">
        <v>12</v>
      </c>
      <c r="AS45" s="55">
        <v>4.1020000000000003</v>
      </c>
      <c r="AT45" s="55">
        <v>4.1180000000000003</v>
      </c>
      <c r="AU45" s="55">
        <v>4.1349999999999998</v>
      </c>
      <c r="AV45" s="3">
        <v>4.1500000000000004</v>
      </c>
      <c r="AW45" s="3">
        <v>4.1669999999999998</v>
      </c>
      <c r="AX45" s="3" t="s">
        <v>12</v>
      </c>
      <c r="AY45" s="3">
        <v>4.2</v>
      </c>
      <c r="AZ45" s="15" t="s">
        <v>12</v>
      </c>
      <c r="BA45" s="10">
        <f t="shared" si="11"/>
        <v>4.1669999999999998</v>
      </c>
      <c r="BB45" s="9">
        <f t="shared" si="12"/>
        <v>3.2000000000000028E-2</v>
      </c>
      <c r="BC45" s="10">
        <f t="shared" si="13"/>
        <v>3.3000000000000362E-2</v>
      </c>
      <c r="BD45" s="9">
        <v>7.9320000000000004</v>
      </c>
      <c r="BE45" s="3">
        <v>8.6150000000000002</v>
      </c>
      <c r="BF45" s="15">
        <v>9.3989999999999991</v>
      </c>
      <c r="BG45" s="15">
        <f t="shared" si="14"/>
        <v>8.6150000000000002</v>
      </c>
      <c r="BH45" s="9">
        <f t="shared" si="15"/>
        <v>0.68299999999999983</v>
      </c>
      <c r="BI45" s="10">
        <f t="shared" si="16"/>
        <v>0.78399999999999892</v>
      </c>
      <c r="BJ45" s="9">
        <v>7.9039999999999999</v>
      </c>
      <c r="BK45" s="3">
        <v>8.6029999999999998</v>
      </c>
      <c r="BL45" s="15">
        <v>9.5259999999999998</v>
      </c>
      <c r="BM45" s="15">
        <f t="shared" si="17"/>
        <v>8.6029999999999998</v>
      </c>
      <c r="BN45" s="9">
        <f t="shared" si="18"/>
        <v>0.69899999999999984</v>
      </c>
      <c r="BO45" s="10">
        <f t="shared" si="19"/>
        <v>0.92300000000000004</v>
      </c>
      <c r="BP45">
        <f t="shared" si="29"/>
        <v>0</v>
      </c>
      <c r="BQ45" s="93">
        <f t="shared" si="30"/>
        <v>1.1675213675213674</v>
      </c>
      <c r="BR45" s="93">
        <f t="shared" si="31"/>
        <v>1.1948717948717946</v>
      </c>
      <c r="BS45" s="93" t="str">
        <f>VLOOKUP(C45,'Koppeling locatie - aslocatie'!$A$2:$C$8139,2,FALSE)</f>
        <v>maas207</v>
      </c>
      <c r="BT45" s="93">
        <f>VLOOKUP($BS45,aslocaties_v01!$C$3:$AA$500,MATCH($K$3/10,aslocaties_v01!$C$2:$X$2),FALSE)</f>
        <v>7.2990000000000004</v>
      </c>
      <c r="BU45" s="93">
        <f>VLOOKUP(BS45,aslocaties_v01!$C$3:$AA$500,MATCH($K$3,aslocaties_v01!$C$2:$X$2),FALSE)</f>
        <v>7.8840000000000003</v>
      </c>
      <c r="BV45" s="93">
        <f>VLOOKUP(BS45,aslocaties_v01!$C$3:$AA$500,MATCH($K$3*10,aslocaties_v01!$C$2:$Y$2),FALSE)</f>
        <v>8.468</v>
      </c>
      <c r="BW45" s="93">
        <f t="shared" si="32"/>
        <v>0.58499999999999996</v>
      </c>
      <c r="BX45" s="93">
        <f t="shared" si="33"/>
        <v>0.58399999999999963</v>
      </c>
      <c r="BY45" s="94">
        <f t="shared" si="34"/>
        <v>0</v>
      </c>
      <c r="BZ45" s="94">
        <f t="shared" si="35"/>
        <v>6.8027210884376021E-3</v>
      </c>
      <c r="CA45" s="94">
        <f t="shared" si="36"/>
        <v>5.0000000000007816E-3</v>
      </c>
      <c r="CB45">
        <f t="shared" si="37"/>
        <v>5.0000000000007816E-3</v>
      </c>
      <c r="CC45" s="58">
        <f t="shared" si="38"/>
        <v>9.9999999999944578E-4</v>
      </c>
      <c r="CD45" s="95" t="b">
        <f t="shared" si="39"/>
        <v>0</v>
      </c>
      <c r="CE45" s="96" t="b">
        <f t="shared" si="63"/>
        <v>1</v>
      </c>
      <c r="CF45" t="b">
        <f t="shared" si="64"/>
        <v>1</v>
      </c>
      <c r="CG45" t="b">
        <f t="shared" si="65"/>
        <v>1</v>
      </c>
      <c r="CH45" s="84" t="b">
        <f t="shared" si="40"/>
        <v>1</v>
      </c>
      <c r="CI45">
        <f t="shared" si="41"/>
        <v>1.673</v>
      </c>
      <c r="CJ45" t="b">
        <f t="shared" si="66"/>
        <v>1</v>
      </c>
      <c r="CK45" t="b">
        <f t="shared" si="42"/>
        <v>0</v>
      </c>
      <c r="CL45" s="84" t="b">
        <f t="shared" si="69"/>
        <v>1</v>
      </c>
      <c r="CM45">
        <f t="shared" si="43"/>
        <v>4.1669999999999998</v>
      </c>
      <c r="CN45" t="b">
        <f t="shared" si="67"/>
        <v>1</v>
      </c>
      <c r="CO45" s="84">
        <f t="shared" si="44"/>
        <v>6.1762425308978741E-2</v>
      </c>
      <c r="CP45" t="b">
        <f t="shared" si="45"/>
        <v>1</v>
      </c>
      <c r="CQ45" s="96" t="b">
        <f t="shared" si="46"/>
        <v>1</v>
      </c>
      <c r="CR45" t="b">
        <f t="shared" si="47"/>
        <v>1</v>
      </c>
      <c r="CS45" t="b">
        <f t="shared" si="48"/>
        <v>1</v>
      </c>
      <c r="CT45" t="b">
        <f t="shared" si="49"/>
        <v>0</v>
      </c>
      <c r="CU45" t="b">
        <f t="shared" si="50"/>
        <v>1</v>
      </c>
      <c r="CV45" s="84" t="b">
        <f t="shared" si="51"/>
        <v>1</v>
      </c>
      <c r="CW45" t="b">
        <f t="shared" si="52"/>
        <v>1</v>
      </c>
      <c r="CX45" t="b">
        <f t="shared" si="53"/>
        <v>1</v>
      </c>
      <c r="CY45" t="b">
        <f t="shared" si="54"/>
        <v>1</v>
      </c>
      <c r="CZ45" t="b">
        <f t="shared" si="55"/>
        <v>1</v>
      </c>
      <c r="DA45" s="84">
        <f t="shared" si="56"/>
        <v>1</v>
      </c>
      <c r="DB45" t="b">
        <f t="shared" si="57"/>
        <v>0</v>
      </c>
    </row>
    <row r="46" spans="1:106">
      <c r="A46" s="9">
        <v>1364</v>
      </c>
      <c r="B46" s="3">
        <v>2</v>
      </c>
      <c r="C46" s="3" t="s">
        <v>1512</v>
      </c>
      <c r="D46" s="3" t="str">
        <f t="shared" si="0"/>
        <v>MA_1_36-4_dk_0721</v>
      </c>
      <c r="E46" s="3" t="str">
        <f t="shared" si="1"/>
        <v>0721</v>
      </c>
      <c r="F46" s="3">
        <v>155485.59400000001</v>
      </c>
      <c r="G46" s="15">
        <v>423968.78100000002</v>
      </c>
      <c r="H46" s="35" t="str">
        <f t="shared" si="58"/>
        <v>ja</v>
      </c>
      <c r="I46" s="42">
        <v>312</v>
      </c>
      <c r="J46" s="20" t="s">
        <v>371</v>
      </c>
      <c r="K46" s="21">
        <v>10000</v>
      </c>
      <c r="L46" s="28">
        <f t="shared" si="25"/>
        <v>1</v>
      </c>
      <c r="M46" s="28">
        <f t="shared" si="26"/>
        <v>1</v>
      </c>
      <c r="N46" s="56">
        <f t="shared" si="3"/>
        <v>10000</v>
      </c>
      <c r="O46" s="33">
        <f t="shared" si="68"/>
        <v>114.14419382954293</v>
      </c>
      <c r="P46" s="37">
        <f t="shared" si="59"/>
        <v>77.271639363999526</v>
      </c>
      <c r="Q46" s="9" t="s">
        <v>12</v>
      </c>
      <c r="R46" s="55" t="s">
        <v>12</v>
      </c>
      <c r="S46" s="55">
        <v>6.6029999999999998</v>
      </c>
      <c r="T46" s="55">
        <v>6.9610000000000003</v>
      </c>
      <c r="U46" s="55">
        <v>7.2939999999999996</v>
      </c>
      <c r="V46" s="3">
        <v>7.5709999999999997</v>
      </c>
      <c r="W46" s="3">
        <v>7.8780000000000001</v>
      </c>
      <c r="X46" s="3" t="s">
        <v>12</v>
      </c>
      <c r="Y46" s="3">
        <v>8.4659999999999993</v>
      </c>
      <c r="Z46" s="15" t="s">
        <v>12</v>
      </c>
      <c r="AA46" s="10">
        <f t="shared" si="60"/>
        <v>7.8780000000000001</v>
      </c>
      <c r="AB46" s="9">
        <f t="shared" si="61"/>
        <v>0.58400000000000052</v>
      </c>
      <c r="AC46" s="10">
        <f t="shared" si="62"/>
        <v>0.58799999999999919</v>
      </c>
      <c r="AD46" s="9" t="s">
        <v>12</v>
      </c>
      <c r="AE46" s="55" t="s">
        <v>12</v>
      </c>
      <c r="AF46" s="55">
        <v>1.637</v>
      </c>
      <c r="AG46" s="55">
        <v>1.6559999999999999</v>
      </c>
      <c r="AH46" s="55">
        <v>1.677</v>
      </c>
      <c r="AI46" s="3">
        <v>1.696</v>
      </c>
      <c r="AJ46" s="3">
        <v>1.714</v>
      </c>
      <c r="AK46" s="3" t="s">
        <v>12</v>
      </c>
      <c r="AL46" s="3">
        <v>1.748</v>
      </c>
      <c r="AM46" s="15" t="s">
        <v>12</v>
      </c>
      <c r="AN46" s="10">
        <f t="shared" si="8"/>
        <v>1.714</v>
      </c>
      <c r="AO46" s="9">
        <f t="shared" si="9"/>
        <v>3.6999999999999922E-2</v>
      </c>
      <c r="AP46" s="10">
        <f t="shared" si="10"/>
        <v>3.400000000000003E-2</v>
      </c>
      <c r="AQ46" s="9" t="s">
        <v>12</v>
      </c>
      <c r="AR46" s="55" t="s">
        <v>12</v>
      </c>
      <c r="AS46" s="55">
        <v>4.1289999999999996</v>
      </c>
      <c r="AT46" s="55">
        <v>4.1429999999999998</v>
      </c>
      <c r="AU46" s="55">
        <v>4.1580000000000004</v>
      </c>
      <c r="AV46" s="3">
        <v>4.1719999999999997</v>
      </c>
      <c r="AW46" s="3">
        <v>4.1870000000000003</v>
      </c>
      <c r="AX46" s="3" t="s">
        <v>12</v>
      </c>
      <c r="AY46" s="3">
        <v>4.2279999999999998</v>
      </c>
      <c r="AZ46" s="15" t="s">
        <v>12</v>
      </c>
      <c r="BA46" s="10">
        <f t="shared" si="11"/>
        <v>4.1870000000000003</v>
      </c>
      <c r="BB46" s="9">
        <f t="shared" si="12"/>
        <v>2.8999999999999915E-2</v>
      </c>
      <c r="BC46" s="10">
        <f t="shared" si="13"/>
        <v>4.0999999999999481E-2</v>
      </c>
      <c r="BD46" s="9">
        <v>7.9269999999999996</v>
      </c>
      <c r="BE46" s="3">
        <v>8.61</v>
      </c>
      <c r="BF46" s="15">
        <v>9.4030000000000005</v>
      </c>
      <c r="BG46" s="15">
        <f t="shared" si="14"/>
        <v>8.61</v>
      </c>
      <c r="BH46" s="9">
        <f t="shared" si="15"/>
        <v>0.68299999999999983</v>
      </c>
      <c r="BI46" s="10">
        <f t="shared" si="16"/>
        <v>0.79300000000000104</v>
      </c>
      <c r="BJ46" s="9">
        <v>7.9130000000000003</v>
      </c>
      <c r="BK46" s="3">
        <v>8.6069999999999993</v>
      </c>
      <c r="BL46" s="15">
        <v>9.5449999999999999</v>
      </c>
      <c r="BM46" s="15">
        <f t="shared" si="17"/>
        <v>8.6069999999999993</v>
      </c>
      <c r="BN46" s="9">
        <f t="shared" si="18"/>
        <v>0.69399999999999906</v>
      </c>
      <c r="BO46" s="10">
        <f t="shared" si="19"/>
        <v>0.93800000000000061</v>
      </c>
      <c r="BP46">
        <f t="shared" si="29"/>
        <v>0</v>
      </c>
      <c r="BQ46" s="93">
        <f t="shared" si="30"/>
        <v>1.1695205479452042</v>
      </c>
      <c r="BR46" s="93">
        <f t="shared" si="31"/>
        <v>1.188356164383559</v>
      </c>
      <c r="BS46" s="93" t="str">
        <f>VLOOKUP(C46,'Koppeling locatie - aslocatie'!$A$2:$C$8139,2,FALSE)</f>
        <v>maas207</v>
      </c>
      <c r="BT46" s="93">
        <f>VLOOKUP($BS46,aslocaties_v01!$C$3:$AA$500,MATCH($K$3/10,aslocaties_v01!$C$2:$X$2),FALSE)</f>
        <v>7.2990000000000004</v>
      </c>
      <c r="BU46" s="93">
        <f>VLOOKUP(BS46,aslocaties_v01!$C$3:$AA$500,MATCH($K$3,aslocaties_v01!$C$2:$X$2),FALSE)</f>
        <v>7.8840000000000003</v>
      </c>
      <c r="BV46" s="93">
        <f>VLOOKUP(BS46,aslocaties_v01!$C$3:$AA$500,MATCH($K$3*10,aslocaties_v01!$C$2:$Y$2),FALSE)</f>
        <v>8.468</v>
      </c>
      <c r="BW46" s="93">
        <f t="shared" si="32"/>
        <v>0.58499999999999996</v>
      </c>
      <c r="BX46" s="93">
        <f t="shared" si="33"/>
        <v>0.58399999999999963</v>
      </c>
      <c r="BY46" s="94">
        <f t="shared" si="34"/>
        <v>1.7123287671223508E-3</v>
      </c>
      <c r="BZ46" s="94">
        <f t="shared" si="35"/>
        <v>6.8027210884346045E-3</v>
      </c>
      <c r="CA46" s="94">
        <f t="shared" si="36"/>
        <v>5.0000000000007816E-3</v>
      </c>
      <c r="CB46">
        <f t="shared" si="37"/>
        <v>6.0000000000002274E-3</v>
      </c>
      <c r="CC46" s="58">
        <f t="shared" si="38"/>
        <v>2.0000000000006679E-3</v>
      </c>
      <c r="CD46" s="95" t="b">
        <f t="shared" si="39"/>
        <v>0</v>
      </c>
      <c r="CE46" s="96" t="b">
        <f t="shared" si="63"/>
        <v>1</v>
      </c>
      <c r="CF46" t="b">
        <f t="shared" si="64"/>
        <v>1</v>
      </c>
      <c r="CG46" t="b">
        <f t="shared" si="65"/>
        <v>1</v>
      </c>
      <c r="CH46" s="84" t="b">
        <f t="shared" si="40"/>
        <v>1</v>
      </c>
      <c r="CI46">
        <f t="shared" si="41"/>
        <v>1.714</v>
      </c>
      <c r="CJ46" t="b">
        <f t="shared" si="66"/>
        <v>1</v>
      </c>
      <c r="CK46" t="b">
        <f t="shared" si="42"/>
        <v>0</v>
      </c>
      <c r="CL46" s="84" t="b">
        <f t="shared" si="69"/>
        <v>1</v>
      </c>
      <c r="CM46">
        <f t="shared" si="43"/>
        <v>4.1870000000000003</v>
      </c>
      <c r="CN46" t="b">
        <f t="shared" si="67"/>
        <v>1</v>
      </c>
      <c r="CO46" s="84">
        <f t="shared" si="44"/>
        <v>6.2672973109355698E-2</v>
      </c>
      <c r="CP46" t="b">
        <f t="shared" si="45"/>
        <v>1</v>
      </c>
      <c r="CQ46" s="96" t="b">
        <f t="shared" si="46"/>
        <v>1</v>
      </c>
      <c r="CR46" t="b">
        <f t="shared" si="47"/>
        <v>1</v>
      </c>
      <c r="CS46" t="b">
        <f t="shared" si="48"/>
        <v>1</v>
      </c>
      <c r="CT46" t="b">
        <f t="shared" si="49"/>
        <v>1</v>
      </c>
      <c r="CU46" t="b">
        <f t="shared" si="50"/>
        <v>1</v>
      </c>
      <c r="CV46" s="84" t="b">
        <f t="shared" si="51"/>
        <v>1</v>
      </c>
      <c r="CW46" t="b">
        <f t="shared" si="52"/>
        <v>1</v>
      </c>
      <c r="CX46" t="b">
        <f t="shared" si="53"/>
        <v>1</v>
      </c>
      <c r="CY46" t="b">
        <f t="shared" si="54"/>
        <v>1</v>
      </c>
      <c r="CZ46" t="b">
        <f t="shared" si="55"/>
        <v>1</v>
      </c>
      <c r="DA46" s="84">
        <f t="shared" si="56"/>
        <v>0</v>
      </c>
      <c r="DB46" t="b">
        <f t="shared" si="57"/>
        <v>0</v>
      </c>
    </row>
    <row r="47" spans="1:106">
      <c r="A47" s="9">
        <v>1365</v>
      </c>
      <c r="B47" s="3">
        <v>2</v>
      </c>
      <c r="C47" s="3" t="s">
        <v>1513</v>
      </c>
      <c r="D47" s="3" t="str">
        <f t="shared" si="0"/>
        <v>MA_1_36-4_dk_0722</v>
      </c>
      <c r="E47" s="3" t="str">
        <f t="shared" si="1"/>
        <v>0722</v>
      </c>
      <c r="F47" s="3">
        <v>155429.71900000001</v>
      </c>
      <c r="G47" s="15">
        <v>423915.40600000002</v>
      </c>
      <c r="H47" s="35" t="str">
        <f t="shared" si="58"/>
        <v>ja</v>
      </c>
      <c r="I47" s="42">
        <v>312</v>
      </c>
      <c r="J47" s="20" t="s">
        <v>371</v>
      </c>
      <c r="K47" s="21">
        <v>10000</v>
      </c>
      <c r="L47" s="28">
        <f t="shared" si="25"/>
        <v>1</v>
      </c>
      <c r="M47" s="28">
        <f t="shared" si="26"/>
        <v>1</v>
      </c>
      <c r="N47" s="56">
        <f t="shared" si="3"/>
        <v>10000</v>
      </c>
      <c r="O47" s="33">
        <f t="shared" si="68"/>
        <v>77.271639363999526</v>
      </c>
      <c r="P47" s="37">
        <f t="shared" si="59"/>
        <v>127.17808497147337</v>
      </c>
      <c r="Q47" s="9" t="s">
        <v>12</v>
      </c>
      <c r="R47" s="55" t="s">
        <v>12</v>
      </c>
      <c r="S47" s="55">
        <v>6.601</v>
      </c>
      <c r="T47" s="55">
        <v>6.9589999999999996</v>
      </c>
      <c r="U47" s="55">
        <v>7.2910000000000004</v>
      </c>
      <c r="V47" s="3">
        <v>7.5650000000000004</v>
      </c>
      <c r="W47" s="3">
        <v>7.8760000000000003</v>
      </c>
      <c r="X47" s="3" t="s">
        <v>12</v>
      </c>
      <c r="Y47" s="3">
        <v>8.4629999999999992</v>
      </c>
      <c r="Z47" s="15" t="s">
        <v>12</v>
      </c>
      <c r="AA47" s="10">
        <f t="shared" si="60"/>
        <v>7.8760000000000003</v>
      </c>
      <c r="AB47" s="9">
        <f t="shared" si="61"/>
        <v>0.58499999999999996</v>
      </c>
      <c r="AC47" s="10">
        <f t="shared" si="62"/>
        <v>0.58699999999999886</v>
      </c>
      <c r="AD47" s="9" t="s">
        <v>12</v>
      </c>
      <c r="AE47" s="55" t="s">
        <v>12</v>
      </c>
      <c r="AF47" s="55">
        <v>0.84099999999999997</v>
      </c>
      <c r="AG47" s="55">
        <v>1.0289999999999999</v>
      </c>
      <c r="AH47" s="55">
        <v>1.41</v>
      </c>
      <c r="AI47" s="3">
        <v>1.621</v>
      </c>
      <c r="AJ47" s="3">
        <v>1.651</v>
      </c>
      <c r="AK47" s="3" t="s">
        <v>12</v>
      </c>
      <c r="AL47" s="3">
        <v>1.71</v>
      </c>
      <c r="AM47" s="15" t="s">
        <v>12</v>
      </c>
      <c r="AN47" s="10">
        <f t="shared" si="8"/>
        <v>1.651</v>
      </c>
      <c r="AO47" s="9">
        <f t="shared" si="9"/>
        <v>0.2410000000000001</v>
      </c>
      <c r="AP47" s="10">
        <f t="shared" si="10"/>
        <v>5.8999999999999941E-2</v>
      </c>
      <c r="AQ47" s="9" t="s">
        <v>12</v>
      </c>
      <c r="AR47" s="55" t="s">
        <v>12</v>
      </c>
      <c r="AS47" s="55">
        <v>3.0059999999999998</v>
      </c>
      <c r="AT47" s="55">
        <v>3.26</v>
      </c>
      <c r="AU47" s="55">
        <v>3.7450000000000001</v>
      </c>
      <c r="AV47" s="3">
        <v>4.1189999999999998</v>
      </c>
      <c r="AW47" s="3">
        <v>4.1470000000000002</v>
      </c>
      <c r="AX47" s="3" t="s">
        <v>12</v>
      </c>
      <c r="AY47" s="3">
        <v>4.202</v>
      </c>
      <c r="AZ47" s="15" t="s">
        <v>12</v>
      </c>
      <c r="BA47" s="10">
        <f t="shared" si="11"/>
        <v>4.1470000000000002</v>
      </c>
      <c r="BB47" s="9">
        <f t="shared" si="12"/>
        <v>0.40200000000000014</v>
      </c>
      <c r="BC47" s="10">
        <f t="shared" si="13"/>
        <v>5.4999999999999716E-2</v>
      </c>
      <c r="BD47" s="9">
        <v>7.9329999999999998</v>
      </c>
      <c r="BE47" s="3">
        <v>8.6159999999999997</v>
      </c>
      <c r="BF47" s="15">
        <v>9.4019999999999992</v>
      </c>
      <c r="BG47" s="15">
        <f t="shared" si="14"/>
        <v>8.6159999999999997</v>
      </c>
      <c r="BH47" s="9">
        <f t="shared" si="15"/>
        <v>0.68299999999999983</v>
      </c>
      <c r="BI47" s="10">
        <f t="shared" si="16"/>
        <v>0.78599999999999959</v>
      </c>
      <c r="BJ47" s="9">
        <v>7.9089999999999998</v>
      </c>
      <c r="BK47" s="3">
        <v>8.6110000000000007</v>
      </c>
      <c r="BL47" s="15">
        <v>9.5350000000000001</v>
      </c>
      <c r="BM47" s="15">
        <f t="shared" si="17"/>
        <v>8.6110000000000007</v>
      </c>
      <c r="BN47" s="9">
        <f t="shared" si="18"/>
        <v>0.70200000000000085</v>
      </c>
      <c r="BO47" s="10">
        <f t="shared" si="19"/>
        <v>0.92399999999999949</v>
      </c>
      <c r="BP47">
        <f t="shared" si="29"/>
        <v>0</v>
      </c>
      <c r="BQ47" s="93">
        <f t="shared" si="30"/>
        <v>1.1675213675213674</v>
      </c>
      <c r="BR47" s="93">
        <f t="shared" si="31"/>
        <v>1.2000000000000015</v>
      </c>
      <c r="BS47" s="93" t="str">
        <f>VLOOKUP(C47,'Koppeling locatie - aslocatie'!$A$2:$C$8139,2,FALSE)</f>
        <v>maas207</v>
      </c>
      <c r="BT47" s="93">
        <f>VLOOKUP($BS47,aslocaties_v01!$C$3:$AA$500,MATCH($K$3/10,aslocaties_v01!$C$2:$X$2),FALSE)</f>
        <v>7.2990000000000004</v>
      </c>
      <c r="BU47" s="93">
        <f>VLOOKUP(BS47,aslocaties_v01!$C$3:$AA$500,MATCH($K$3,aslocaties_v01!$C$2:$X$2),FALSE)</f>
        <v>7.8840000000000003</v>
      </c>
      <c r="BV47" s="93">
        <f>VLOOKUP(BS47,aslocaties_v01!$C$3:$AA$500,MATCH($K$3*10,aslocaties_v01!$C$2:$Y$2),FALSE)</f>
        <v>8.468</v>
      </c>
      <c r="BW47" s="93">
        <f t="shared" si="32"/>
        <v>0.58499999999999996</v>
      </c>
      <c r="BX47" s="93">
        <f t="shared" si="33"/>
        <v>0.58399999999999963</v>
      </c>
      <c r="BY47" s="94">
        <f t="shared" si="34"/>
        <v>0</v>
      </c>
      <c r="BZ47" s="94">
        <f t="shared" si="35"/>
        <v>5.1107325383291657E-3</v>
      </c>
      <c r="CA47" s="94">
        <f t="shared" si="36"/>
        <v>8.0000000000000071E-3</v>
      </c>
      <c r="CB47">
        <f t="shared" si="37"/>
        <v>8.0000000000000071E-3</v>
      </c>
      <c r="CC47" s="58">
        <f t="shared" si="38"/>
        <v>5.0000000000007816E-3</v>
      </c>
      <c r="CD47" s="95" t="b">
        <f t="shared" si="39"/>
        <v>0</v>
      </c>
      <c r="CE47" s="96" t="b">
        <f t="shared" si="63"/>
        <v>1</v>
      </c>
      <c r="CF47" t="b">
        <f t="shared" si="64"/>
        <v>1</v>
      </c>
      <c r="CG47" t="b">
        <f t="shared" si="65"/>
        <v>1</v>
      </c>
      <c r="CH47" s="84" t="b">
        <f t="shared" si="40"/>
        <v>1</v>
      </c>
      <c r="CI47">
        <f t="shared" si="41"/>
        <v>1.651</v>
      </c>
      <c r="CJ47" t="b">
        <f t="shared" si="66"/>
        <v>1</v>
      </c>
      <c r="CK47" t="b">
        <f t="shared" si="42"/>
        <v>0</v>
      </c>
      <c r="CL47" s="84" t="b">
        <f t="shared" si="69"/>
        <v>1</v>
      </c>
      <c r="CM47">
        <f t="shared" si="43"/>
        <v>4.1470000000000002</v>
      </c>
      <c r="CN47" t="b">
        <f t="shared" si="67"/>
        <v>1</v>
      </c>
      <c r="CO47" s="84">
        <f t="shared" si="44"/>
        <v>6.1539562466697145E-2</v>
      </c>
      <c r="CP47" t="b">
        <f t="shared" si="45"/>
        <v>1</v>
      </c>
      <c r="CQ47" s="96" t="b">
        <f t="shared" si="46"/>
        <v>1</v>
      </c>
      <c r="CR47" t="b">
        <f t="shared" si="47"/>
        <v>1</v>
      </c>
      <c r="CS47" t="b">
        <f t="shared" si="48"/>
        <v>1</v>
      </c>
      <c r="CT47" t="b">
        <f t="shared" si="49"/>
        <v>1</v>
      </c>
      <c r="CU47" t="b">
        <f t="shared" si="50"/>
        <v>1</v>
      </c>
      <c r="CV47" s="84" t="b">
        <f t="shared" si="51"/>
        <v>1</v>
      </c>
      <c r="CW47" t="b">
        <f t="shared" si="52"/>
        <v>0</v>
      </c>
      <c r="CX47" t="b">
        <f t="shared" si="53"/>
        <v>0</v>
      </c>
      <c r="CY47" t="b">
        <f t="shared" si="54"/>
        <v>0</v>
      </c>
      <c r="CZ47" t="b">
        <f t="shared" si="55"/>
        <v>0</v>
      </c>
      <c r="DA47" s="84">
        <f t="shared" si="56"/>
        <v>1</v>
      </c>
      <c r="DB47" t="b">
        <f t="shared" si="57"/>
        <v>0</v>
      </c>
    </row>
    <row r="48" spans="1:106">
      <c r="A48" s="9">
        <v>1366</v>
      </c>
      <c r="B48" s="3">
        <v>2</v>
      </c>
      <c r="C48" s="3" t="s">
        <v>1514</v>
      </c>
      <c r="D48" s="3" t="str">
        <f t="shared" si="0"/>
        <v>MA_1_36-4_dk_0723</v>
      </c>
      <c r="E48" s="3" t="str">
        <f t="shared" si="1"/>
        <v>0723</v>
      </c>
      <c r="F48" s="3">
        <v>155384.43799999999</v>
      </c>
      <c r="G48" s="15">
        <v>423796.56199999998</v>
      </c>
      <c r="H48" s="35" t="str">
        <f t="shared" si="58"/>
        <v>ja</v>
      </c>
      <c r="I48" s="42">
        <v>300</v>
      </c>
      <c r="J48" s="20" t="s">
        <v>371</v>
      </c>
      <c r="K48" s="21">
        <v>10000</v>
      </c>
      <c r="L48" s="28">
        <f t="shared" si="25"/>
        <v>1</v>
      </c>
      <c r="M48" s="28">
        <f t="shared" si="26"/>
        <v>1</v>
      </c>
      <c r="N48" s="56">
        <f t="shared" si="3"/>
        <v>10000</v>
      </c>
      <c r="O48" s="33">
        <f t="shared" si="68"/>
        <v>127.17808497147337</v>
      </c>
      <c r="P48" s="37">
        <f t="shared" si="59"/>
        <v>78.365703397592341</v>
      </c>
      <c r="Q48" s="9" t="s">
        <v>12</v>
      </c>
      <c r="R48" s="55" t="s">
        <v>12</v>
      </c>
      <c r="S48" s="55">
        <v>6.601</v>
      </c>
      <c r="T48" s="55">
        <v>6.9589999999999996</v>
      </c>
      <c r="U48" s="55">
        <v>7.2910000000000004</v>
      </c>
      <c r="V48" s="3">
        <v>7.5650000000000004</v>
      </c>
      <c r="W48" s="3">
        <v>7.8760000000000003</v>
      </c>
      <c r="X48" s="3" t="s">
        <v>12</v>
      </c>
      <c r="Y48" s="3">
        <v>8.4640000000000004</v>
      </c>
      <c r="Z48" s="15" t="s">
        <v>12</v>
      </c>
      <c r="AA48" s="10">
        <f t="shared" si="60"/>
        <v>7.8760000000000003</v>
      </c>
      <c r="AB48" s="9">
        <f t="shared" si="61"/>
        <v>0.58499999999999996</v>
      </c>
      <c r="AC48" s="10">
        <f t="shared" si="62"/>
        <v>0.58800000000000008</v>
      </c>
      <c r="AD48" s="9" t="s">
        <v>12</v>
      </c>
      <c r="AE48" s="55" t="s">
        <v>12</v>
      </c>
      <c r="AF48" s="55">
        <v>1.28</v>
      </c>
      <c r="AG48" s="55">
        <v>1.84</v>
      </c>
      <c r="AH48" s="55">
        <v>2.1459999999999999</v>
      </c>
      <c r="AI48" s="3">
        <v>2.5129999999999999</v>
      </c>
      <c r="AJ48" s="3">
        <v>2.5760000000000001</v>
      </c>
      <c r="AK48" s="3" t="s">
        <v>12</v>
      </c>
      <c r="AL48" s="3">
        <v>2.6150000000000002</v>
      </c>
      <c r="AM48" s="15" t="s">
        <v>12</v>
      </c>
      <c r="AN48" s="10">
        <f t="shared" si="8"/>
        <v>2.5760000000000001</v>
      </c>
      <c r="AO48" s="9">
        <f t="shared" si="9"/>
        <v>0.43000000000000016</v>
      </c>
      <c r="AP48" s="10">
        <f t="shared" si="10"/>
        <v>3.9000000000000146E-2</v>
      </c>
      <c r="AQ48" s="9" t="s">
        <v>12</v>
      </c>
      <c r="AR48" s="55" t="s">
        <v>12</v>
      </c>
      <c r="AS48" s="55">
        <v>3.577</v>
      </c>
      <c r="AT48" s="55">
        <v>5.0979999999999999</v>
      </c>
      <c r="AU48" s="55">
        <v>5.9240000000000004</v>
      </c>
      <c r="AV48" s="3">
        <v>7.0129999999999999</v>
      </c>
      <c r="AW48" s="3">
        <v>7.0750000000000002</v>
      </c>
      <c r="AX48" s="3" t="s">
        <v>12</v>
      </c>
      <c r="AY48" s="3">
        <v>7.3230000000000004</v>
      </c>
      <c r="AZ48" s="15" t="s">
        <v>12</v>
      </c>
      <c r="BA48" s="10">
        <f t="shared" si="11"/>
        <v>7.0750000000000002</v>
      </c>
      <c r="BB48" s="9">
        <f t="shared" si="12"/>
        <v>1.1509999999999998</v>
      </c>
      <c r="BC48" s="10">
        <f t="shared" si="13"/>
        <v>0.24800000000000022</v>
      </c>
      <c r="BD48" s="9">
        <v>9.0619999999999994</v>
      </c>
      <c r="BE48" s="3">
        <v>10.372999999999999</v>
      </c>
      <c r="BF48" s="15">
        <v>11.04</v>
      </c>
      <c r="BG48" s="15">
        <f t="shared" si="14"/>
        <v>10.372999999999999</v>
      </c>
      <c r="BH48" s="9">
        <f t="shared" si="15"/>
        <v>1.3109999999999999</v>
      </c>
      <c r="BI48" s="10">
        <f t="shared" si="16"/>
        <v>0.66699999999999982</v>
      </c>
      <c r="BJ48" s="9">
        <v>8.1460000000000008</v>
      </c>
      <c r="BK48" s="3">
        <v>8.7449999999999992</v>
      </c>
      <c r="BL48" s="15">
        <v>9.4909999999999997</v>
      </c>
      <c r="BM48" s="15">
        <f t="shared" si="17"/>
        <v>8.7449999999999992</v>
      </c>
      <c r="BN48" s="9">
        <f t="shared" si="18"/>
        <v>0.59899999999999842</v>
      </c>
      <c r="BO48" s="10">
        <f t="shared" si="19"/>
        <v>0.74600000000000044</v>
      </c>
      <c r="BP48">
        <f t="shared" si="29"/>
        <v>0</v>
      </c>
      <c r="BQ48" s="93">
        <f t="shared" si="30"/>
        <v>2.2410256410256411</v>
      </c>
      <c r="BR48" s="93">
        <f t="shared" si="31"/>
        <v>1.0239316239316214</v>
      </c>
      <c r="BS48" s="93" t="str">
        <f>VLOOKUP(C48,'Koppeling locatie - aslocatie'!$A$2:$C$8139,2,FALSE)</f>
        <v>maas207</v>
      </c>
      <c r="BT48" s="93">
        <f>VLOOKUP($BS48,aslocaties_v01!$C$3:$AA$500,MATCH($K$3/10,aslocaties_v01!$C$2:$X$2),FALSE)</f>
        <v>7.2990000000000004</v>
      </c>
      <c r="BU48" s="93">
        <f>VLOOKUP(BS48,aslocaties_v01!$C$3:$AA$500,MATCH($K$3,aslocaties_v01!$C$2:$X$2),FALSE)</f>
        <v>7.8840000000000003</v>
      </c>
      <c r="BV48" s="93">
        <f>VLOOKUP(BS48,aslocaties_v01!$C$3:$AA$500,MATCH($K$3*10,aslocaties_v01!$C$2:$Y$2),FALSE)</f>
        <v>8.468</v>
      </c>
      <c r="BW48" s="93">
        <f t="shared" si="32"/>
        <v>0.58499999999999996</v>
      </c>
      <c r="BX48" s="93">
        <f t="shared" si="33"/>
        <v>0.58399999999999963</v>
      </c>
      <c r="BY48" s="94">
        <f t="shared" si="34"/>
        <v>0</v>
      </c>
      <c r="BZ48" s="94">
        <f t="shared" si="35"/>
        <v>6.8027210884361589E-3</v>
      </c>
      <c r="CA48" s="94">
        <f t="shared" si="36"/>
        <v>8.0000000000000071E-3</v>
      </c>
      <c r="CB48">
        <f t="shared" si="37"/>
        <v>8.0000000000000071E-3</v>
      </c>
      <c r="CC48" s="58">
        <f t="shared" si="38"/>
        <v>3.9999999999995595E-3</v>
      </c>
      <c r="CD48" s="95" t="b">
        <f t="shared" si="39"/>
        <v>0</v>
      </c>
      <c r="CE48" s="96" t="b">
        <f t="shared" si="63"/>
        <v>1</v>
      </c>
      <c r="CF48" t="b">
        <f t="shared" si="64"/>
        <v>1</v>
      </c>
      <c r="CG48" t="b">
        <f t="shared" si="65"/>
        <v>1</v>
      </c>
      <c r="CH48" s="84" t="b">
        <f t="shared" si="40"/>
        <v>1</v>
      </c>
      <c r="CI48">
        <f t="shared" si="41"/>
        <v>2.5760000000000001</v>
      </c>
      <c r="CJ48" t="b">
        <f t="shared" si="66"/>
        <v>1</v>
      </c>
      <c r="CK48" t="b">
        <f t="shared" si="42"/>
        <v>0</v>
      </c>
      <c r="CL48" s="84" t="b">
        <f t="shared" si="69"/>
        <v>0</v>
      </c>
      <c r="CM48" t="str">
        <f t="shared" si="43"/>
        <v/>
      </c>
      <c r="CN48" t="b">
        <f t="shared" si="67"/>
        <v>0</v>
      </c>
      <c r="CO48" s="84">
        <f t="shared" si="44"/>
        <v>3.2988940828968798E-2</v>
      </c>
      <c r="CP48" t="b">
        <f t="shared" si="45"/>
        <v>1</v>
      </c>
      <c r="CQ48" s="96" t="b">
        <f t="shared" si="46"/>
        <v>1</v>
      </c>
      <c r="CR48" t="b">
        <f t="shared" si="47"/>
        <v>0</v>
      </c>
      <c r="CS48" t="b">
        <f t="shared" si="48"/>
        <v>0</v>
      </c>
      <c r="CT48" t="b">
        <f t="shared" si="49"/>
        <v>0</v>
      </c>
      <c r="CU48" t="b">
        <f t="shared" si="50"/>
        <v>0</v>
      </c>
      <c r="CV48" s="84" t="b">
        <f t="shared" si="51"/>
        <v>1</v>
      </c>
      <c r="CW48" t="b">
        <f t="shared" si="52"/>
        <v>0</v>
      </c>
      <c r="CX48" t="b">
        <f t="shared" si="53"/>
        <v>0</v>
      </c>
      <c r="CY48" t="b">
        <f t="shared" si="54"/>
        <v>0</v>
      </c>
      <c r="CZ48" t="b">
        <f t="shared" si="55"/>
        <v>0</v>
      </c>
      <c r="DA48" s="84">
        <f t="shared" si="56"/>
        <v>2</v>
      </c>
      <c r="DB48" t="b">
        <f t="shared" si="57"/>
        <v>0</v>
      </c>
    </row>
    <row r="49" spans="1:106">
      <c r="A49" s="9">
        <v>1367</v>
      </c>
      <c r="B49" s="3">
        <v>2</v>
      </c>
      <c r="C49" s="3" t="s">
        <v>1515</v>
      </c>
      <c r="D49" s="3" t="str">
        <f t="shared" si="0"/>
        <v>MA_1_36-4_dk_0724</v>
      </c>
      <c r="E49" s="3" t="str">
        <f t="shared" si="1"/>
        <v>0724</v>
      </c>
      <c r="F49" s="3">
        <v>155329.875</v>
      </c>
      <c r="G49" s="15">
        <v>423740.31199999998</v>
      </c>
      <c r="H49" s="35" t="str">
        <f t="shared" si="58"/>
        <v>ja</v>
      </c>
      <c r="I49" s="42">
        <v>306</v>
      </c>
      <c r="J49" s="20" t="s">
        <v>371</v>
      </c>
      <c r="K49" s="21">
        <v>10000</v>
      </c>
      <c r="L49" s="28">
        <f t="shared" si="25"/>
        <v>1</v>
      </c>
      <c r="M49" s="28">
        <f t="shared" si="26"/>
        <v>1</v>
      </c>
      <c r="N49" s="56">
        <f t="shared" si="3"/>
        <v>10000</v>
      </c>
      <c r="O49" s="33">
        <f t="shared" si="68"/>
        <v>78.365703397592341</v>
      </c>
      <c r="P49" s="37">
        <f t="shared" si="59"/>
        <v>121.68149018234959</v>
      </c>
      <c r="Q49" s="9" t="s">
        <v>12</v>
      </c>
      <c r="R49" s="55" t="s">
        <v>12</v>
      </c>
      <c r="S49" s="55">
        <v>6.601</v>
      </c>
      <c r="T49" s="55">
        <v>6.9589999999999996</v>
      </c>
      <c r="U49" s="55">
        <v>7.2910000000000004</v>
      </c>
      <c r="V49" s="3">
        <v>7.5650000000000004</v>
      </c>
      <c r="W49" s="3">
        <v>7.8760000000000003</v>
      </c>
      <c r="X49" s="3" t="s">
        <v>12</v>
      </c>
      <c r="Y49" s="3">
        <v>8.4640000000000004</v>
      </c>
      <c r="Z49" s="15" t="s">
        <v>12</v>
      </c>
      <c r="AA49" s="10">
        <f t="shared" si="60"/>
        <v>7.8760000000000003</v>
      </c>
      <c r="AB49" s="9">
        <f t="shared" si="61"/>
        <v>0.58499999999999996</v>
      </c>
      <c r="AC49" s="10">
        <f t="shared" si="62"/>
        <v>0.58800000000000008</v>
      </c>
      <c r="AD49" s="9" t="s">
        <v>12</v>
      </c>
      <c r="AE49" s="55" t="s">
        <v>12</v>
      </c>
      <c r="AF49" s="55">
        <v>0.98799999999999999</v>
      </c>
      <c r="AG49" s="55">
        <v>1.2709999999999999</v>
      </c>
      <c r="AH49" s="55">
        <v>1.512</v>
      </c>
      <c r="AI49" s="3">
        <v>1.63</v>
      </c>
      <c r="AJ49" s="3">
        <v>1.6719999999999999</v>
      </c>
      <c r="AK49" s="3" t="s">
        <v>12</v>
      </c>
      <c r="AL49" s="3">
        <v>2.3639999999999999</v>
      </c>
      <c r="AM49" s="15" t="s">
        <v>12</v>
      </c>
      <c r="AN49" s="10">
        <f t="shared" si="8"/>
        <v>1.6719999999999999</v>
      </c>
      <c r="AO49" s="9">
        <f t="shared" si="9"/>
        <v>0.15999999999999992</v>
      </c>
      <c r="AP49" s="10">
        <f t="shared" si="10"/>
        <v>0.69199999999999995</v>
      </c>
      <c r="AQ49" s="9" t="s">
        <v>12</v>
      </c>
      <c r="AR49" s="55" t="s">
        <v>12</v>
      </c>
      <c r="AS49" s="55">
        <v>3.1280000000000001</v>
      </c>
      <c r="AT49" s="55">
        <v>3.5049999999999999</v>
      </c>
      <c r="AU49" s="55">
        <v>3.9609999999999999</v>
      </c>
      <c r="AV49" s="3">
        <v>4.1319999999999997</v>
      </c>
      <c r="AW49" s="3">
        <v>4.1779999999999999</v>
      </c>
      <c r="AX49" s="3" t="s">
        <v>12</v>
      </c>
      <c r="AY49" s="3">
        <v>6.53</v>
      </c>
      <c r="AZ49" s="15" t="s">
        <v>12</v>
      </c>
      <c r="BA49" s="10">
        <f t="shared" si="11"/>
        <v>4.1779999999999999</v>
      </c>
      <c r="BB49" s="9">
        <f t="shared" si="12"/>
        <v>0.21700000000000008</v>
      </c>
      <c r="BC49" s="10">
        <f t="shared" si="13"/>
        <v>2.3520000000000003</v>
      </c>
      <c r="BD49" s="9">
        <v>7.944</v>
      </c>
      <c r="BE49" s="3">
        <v>8.7189999999999994</v>
      </c>
      <c r="BF49" s="15">
        <v>10.058999999999999</v>
      </c>
      <c r="BG49" s="15">
        <f t="shared" si="14"/>
        <v>8.7189999999999994</v>
      </c>
      <c r="BH49" s="9">
        <f t="shared" si="15"/>
        <v>0.77499999999999947</v>
      </c>
      <c r="BI49" s="10">
        <f t="shared" si="16"/>
        <v>1.3399999999999999</v>
      </c>
      <c r="BJ49" s="9">
        <v>7.9320000000000004</v>
      </c>
      <c r="BK49" s="3">
        <v>8.66</v>
      </c>
      <c r="BL49" s="15">
        <v>9.4909999999999997</v>
      </c>
      <c r="BM49" s="15">
        <f t="shared" si="17"/>
        <v>8.66</v>
      </c>
      <c r="BN49" s="9">
        <f t="shared" si="18"/>
        <v>0.72799999999999976</v>
      </c>
      <c r="BO49" s="10">
        <f t="shared" si="19"/>
        <v>0.83099999999999952</v>
      </c>
      <c r="BP49">
        <f t="shared" si="29"/>
        <v>0</v>
      </c>
      <c r="BQ49" s="93">
        <f t="shared" si="30"/>
        <v>1.3247863247863239</v>
      </c>
      <c r="BR49" s="93">
        <f t="shared" si="31"/>
        <v>1.244444444444444</v>
      </c>
      <c r="BS49" s="93" t="str">
        <f>VLOOKUP(C49,'Koppeling locatie - aslocatie'!$A$2:$C$8139,2,FALSE)</f>
        <v>maas207</v>
      </c>
      <c r="BT49" s="93">
        <f>VLOOKUP($BS49,aslocaties_v01!$C$3:$AA$500,MATCH($K$3/10,aslocaties_v01!$C$2:$X$2),FALSE)</f>
        <v>7.2990000000000004</v>
      </c>
      <c r="BU49" s="93">
        <f>VLOOKUP(BS49,aslocaties_v01!$C$3:$AA$500,MATCH($K$3,aslocaties_v01!$C$2:$X$2),FALSE)</f>
        <v>7.8840000000000003</v>
      </c>
      <c r="BV49" s="93">
        <f>VLOOKUP(BS49,aslocaties_v01!$C$3:$AA$500,MATCH($K$3*10,aslocaties_v01!$C$2:$Y$2),FALSE)</f>
        <v>8.468</v>
      </c>
      <c r="BW49" s="93">
        <f t="shared" si="32"/>
        <v>0.58499999999999996</v>
      </c>
      <c r="BX49" s="93">
        <f t="shared" si="33"/>
        <v>0.58399999999999963</v>
      </c>
      <c r="BY49" s="94">
        <f t="shared" si="34"/>
        <v>0</v>
      </c>
      <c r="BZ49" s="94">
        <f t="shared" si="35"/>
        <v>6.8027210884361589E-3</v>
      </c>
      <c r="CA49" s="94">
        <f t="shared" si="36"/>
        <v>8.0000000000000071E-3</v>
      </c>
      <c r="CB49">
        <f t="shared" si="37"/>
        <v>8.0000000000000071E-3</v>
      </c>
      <c r="CC49" s="58">
        <f t="shared" si="38"/>
        <v>3.9999999999995595E-3</v>
      </c>
      <c r="CD49" s="95" t="b">
        <f t="shared" si="39"/>
        <v>0</v>
      </c>
      <c r="CE49" s="96" t="b">
        <f t="shared" si="63"/>
        <v>1</v>
      </c>
      <c r="CF49" t="b">
        <f t="shared" si="64"/>
        <v>1</v>
      </c>
      <c r="CG49" t="b">
        <f t="shared" si="65"/>
        <v>1</v>
      </c>
      <c r="CH49" s="84" t="b">
        <f t="shared" si="40"/>
        <v>1</v>
      </c>
      <c r="CI49">
        <f t="shared" si="41"/>
        <v>1.6719999999999999</v>
      </c>
      <c r="CJ49" t="b">
        <f t="shared" si="66"/>
        <v>1</v>
      </c>
      <c r="CK49" t="b">
        <f t="shared" si="42"/>
        <v>0</v>
      </c>
      <c r="CL49" s="84" t="b">
        <f t="shared" si="69"/>
        <v>1</v>
      </c>
      <c r="CM49">
        <f t="shared" si="43"/>
        <v>4.1779999999999999</v>
      </c>
      <c r="CN49" t="b">
        <f t="shared" si="67"/>
        <v>1</v>
      </c>
      <c r="CO49" s="84">
        <f t="shared" si="44"/>
        <v>6.1400909399761817E-2</v>
      </c>
      <c r="CP49" t="b">
        <f t="shared" si="45"/>
        <v>1</v>
      </c>
      <c r="CQ49" s="96" t="b">
        <f t="shared" si="46"/>
        <v>1</v>
      </c>
      <c r="CR49" t="b">
        <f t="shared" si="47"/>
        <v>0</v>
      </c>
      <c r="CS49" t="b">
        <f t="shared" si="48"/>
        <v>0</v>
      </c>
      <c r="CT49" t="b">
        <f t="shared" si="49"/>
        <v>0</v>
      </c>
      <c r="CU49" t="b">
        <f t="shared" si="50"/>
        <v>0</v>
      </c>
      <c r="CV49" s="84" t="b">
        <f t="shared" si="51"/>
        <v>1</v>
      </c>
      <c r="CW49" t="b">
        <f t="shared" si="52"/>
        <v>1</v>
      </c>
      <c r="CX49" t="b">
        <f t="shared" si="53"/>
        <v>1</v>
      </c>
      <c r="CY49" t="b">
        <f t="shared" si="54"/>
        <v>1</v>
      </c>
      <c r="CZ49" t="b">
        <f t="shared" si="55"/>
        <v>1</v>
      </c>
      <c r="DA49" s="84">
        <f t="shared" si="56"/>
        <v>1</v>
      </c>
      <c r="DB49" t="b">
        <f t="shared" si="57"/>
        <v>0</v>
      </c>
    </row>
    <row r="50" spans="1:106">
      <c r="A50" s="9">
        <v>1368</v>
      </c>
      <c r="B50" s="3">
        <v>2</v>
      </c>
      <c r="C50" s="3" t="s">
        <v>1516</v>
      </c>
      <c r="D50" s="3" t="str">
        <f t="shared" si="0"/>
        <v>MA_1_36-4_dk_0725</v>
      </c>
      <c r="E50" s="3" t="str">
        <f t="shared" si="1"/>
        <v>0725</v>
      </c>
      <c r="F50" s="3">
        <v>155246.29699999999</v>
      </c>
      <c r="G50" s="15">
        <v>423651.875</v>
      </c>
      <c r="H50" s="35" t="str">
        <f t="shared" si="58"/>
        <v>ja</v>
      </c>
      <c r="I50" s="42">
        <v>307</v>
      </c>
      <c r="J50" s="20" t="s">
        <v>371</v>
      </c>
      <c r="K50" s="21">
        <v>10000</v>
      </c>
      <c r="L50" s="28">
        <f t="shared" si="25"/>
        <v>1</v>
      </c>
      <c r="M50" s="28">
        <f t="shared" si="26"/>
        <v>1</v>
      </c>
      <c r="N50" s="56">
        <f t="shared" si="3"/>
        <v>10000</v>
      </c>
      <c r="O50" s="33">
        <f t="shared" si="68"/>
        <v>121.68149018234959</v>
      </c>
      <c r="P50" s="37">
        <f t="shared" si="59"/>
        <v>97.305570513692146</v>
      </c>
      <c r="Q50" s="9" t="s">
        <v>12</v>
      </c>
      <c r="R50" s="55" t="s">
        <v>12</v>
      </c>
      <c r="S50" s="55">
        <v>6.6</v>
      </c>
      <c r="T50" s="55">
        <v>6.9580000000000002</v>
      </c>
      <c r="U50" s="55">
        <v>7.29</v>
      </c>
      <c r="V50" s="3">
        <v>7.5640000000000001</v>
      </c>
      <c r="W50" s="3">
        <v>7.8760000000000003</v>
      </c>
      <c r="X50" s="3" t="s">
        <v>12</v>
      </c>
      <c r="Y50" s="3">
        <v>8.4629999999999992</v>
      </c>
      <c r="Z50" s="15" t="s">
        <v>12</v>
      </c>
      <c r="AA50" s="10">
        <f t="shared" si="60"/>
        <v>7.8760000000000003</v>
      </c>
      <c r="AB50" s="9">
        <f t="shared" si="61"/>
        <v>0.5860000000000003</v>
      </c>
      <c r="AC50" s="10">
        <f t="shared" si="62"/>
        <v>0.58699999999999886</v>
      </c>
      <c r="AD50" s="9" t="s">
        <v>12</v>
      </c>
      <c r="AE50" s="55" t="s">
        <v>12</v>
      </c>
      <c r="AF50" s="55">
        <v>1.032</v>
      </c>
      <c r="AG50" s="55">
        <v>1.36</v>
      </c>
      <c r="AH50" s="55">
        <v>1.635</v>
      </c>
      <c r="AI50" s="3">
        <v>1.726</v>
      </c>
      <c r="AJ50" s="3">
        <v>1.7669999999999999</v>
      </c>
      <c r="AK50" s="3" t="s">
        <v>12</v>
      </c>
      <c r="AL50" s="3">
        <v>2.5409999999999999</v>
      </c>
      <c r="AM50" s="15" t="s">
        <v>12</v>
      </c>
      <c r="AN50" s="10">
        <f t="shared" si="8"/>
        <v>1.7669999999999999</v>
      </c>
      <c r="AO50" s="9">
        <f t="shared" si="9"/>
        <v>0.1319999999999999</v>
      </c>
      <c r="AP50" s="10">
        <f t="shared" si="10"/>
        <v>0.77400000000000002</v>
      </c>
      <c r="AQ50" s="9" t="s">
        <v>12</v>
      </c>
      <c r="AR50" s="55" t="s">
        <v>12</v>
      </c>
      <c r="AS50" s="55">
        <v>3.1739999999999999</v>
      </c>
      <c r="AT50" s="55">
        <v>3.5659999999999998</v>
      </c>
      <c r="AU50" s="55">
        <v>4.0599999999999996</v>
      </c>
      <c r="AV50" s="3">
        <v>4.2279999999999998</v>
      </c>
      <c r="AW50" s="3">
        <v>4.2720000000000002</v>
      </c>
      <c r="AX50" s="3" t="s">
        <v>12</v>
      </c>
      <c r="AY50" s="3">
        <v>6.641</v>
      </c>
      <c r="AZ50" s="15" t="s">
        <v>12</v>
      </c>
      <c r="BA50" s="10">
        <f t="shared" si="11"/>
        <v>4.2720000000000002</v>
      </c>
      <c r="BB50" s="9">
        <f t="shared" si="12"/>
        <v>0.21200000000000063</v>
      </c>
      <c r="BC50" s="10">
        <f t="shared" si="13"/>
        <v>2.3689999999999998</v>
      </c>
      <c r="BD50" s="9">
        <v>7.9640000000000004</v>
      </c>
      <c r="BE50" s="3">
        <v>8.7609999999999992</v>
      </c>
      <c r="BF50" s="15">
        <v>10.429</v>
      </c>
      <c r="BG50" s="15">
        <f t="shared" si="14"/>
        <v>8.7609999999999992</v>
      </c>
      <c r="BH50" s="9">
        <f t="shared" si="15"/>
        <v>0.79699999999999882</v>
      </c>
      <c r="BI50" s="10">
        <f t="shared" si="16"/>
        <v>1.668000000000001</v>
      </c>
      <c r="BJ50" s="9">
        <v>7.9530000000000003</v>
      </c>
      <c r="BK50" s="3">
        <v>8.7210000000000001</v>
      </c>
      <c r="BL50" s="15">
        <v>9.6329999999999991</v>
      </c>
      <c r="BM50" s="15">
        <f t="shared" si="17"/>
        <v>8.7210000000000001</v>
      </c>
      <c r="BN50" s="9">
        <f t="shared" si="18"/>
        <v>0.76799999999999979</v>
      </c>
      <c r="BO50" s="10">
        <f t="shared" si="19"/>
        <v>0.91199999999999903</v>
      </c>
      <c r="BP50">
        <f t="shared" si="29"/>
        <v>0</v>
      </c>
      <c r="BQ50" s="93">
        <f t="shared" si="30"/>
        <v>1.3600682593856628</v>
      </c>
      <c r="BR50" s="93">
        <f t="shared" si="31"/>
        <v>1.3105802047781561</v>
      </c>
      <c r="BS50" s="93" t="str">
        <f>VLOOKUP(C50,'Koppeling locatie - aslocatie'!$A$2:$C$8139,2,FALSE)</f>
        <v>maas207</v>
      </c>
      <c r="BT50" s="93">
        <f>VLOOKUP($BS50,aslocaties_v01!$C$3:$AA$500,MATCH($K$3/10,aslocaties_v01!$C$2:$X$2),FALSE)</f>
        <v>7.2990000000000004</v>
      </c>
      <c r="BU50" s="93">
        <f>VLOOKUP(BS50,aslocaties_v01!$C$3:$AA$500,MATCH($K$3,aslocaties_v01!$C$2:$X$2),FALSE)</f>
        <v>7.8840000000000003</v>
      </c>
      <c r="BV50" s="93">
        <f>VLOOKUP(BS50,aslocaties_v01!$C$3:$AA$500,MATCH($K$3*10,aslocaties_v01!$C$2:$Y$2),FALSE)</f>
        <v>8.468</v>
      </c>
      <c r="BW50" s="93">
        <f t="shared" si="32"/>
        <v>0.58499999999999996</v>
      </c>
      <c r="BX50" s="93">
        <f t="shared" si="33"/>
        <v>0.58399999999999963</v>
      </c>
      <c r="BY50" s="94">
        <f t="shared" si="34"/>
        <v>1.7064846416388058E-3</v>
      </c>
      <c r="BZ50" s="94">
        <f t="shared" si="35"/>
        <v>5.1107325383291657E-3</v>
      </c>
      <c r="CA50" s="94">
        <f t="shared" si="36"/>
        <v>9.0000000000003411E-3</v>
      </c>
      <c r="CB50">
        <f t="shared" si="37"/>
        <v>8.0000000000000071E-3</v>
      </c>
      <c r="CC50" s="58">
        <f t="shared" si="38"/>
        <v>5.0000000000007816E-3</v>
      </c>
      <c r="CD50" s="95" t="b">
        <f t="shared" si="39"/>
        <v>0</v>
      </c>
      <c r="CE50" s="96" t="b">
        <f t="shared" si="63"/>
        <v>1</v>
      </c>
      <c r="CF50" t="b">
        <f t="shared" si="64"/>
        <v>1</v>
      </c>
      <c r="CG50" t="b">
        <f t="shared" si="65"/>
        <v>1</v>
      </c>
      <c r="CH50" s="84" t="b">
        <f t="shared" si="40"/>
        <v>1</v>
      </c>
      <c r="CI50">
        <f t="shared" si="41"/>
        <v>1.7669999999999999</v>
      </c>
      <c r="CJ50" t="b">
        <f t="shared" si="66"/>
        <v>1</v>
      </c>
      <c r="CK50" t="b">
        <f t="shared" si="42"/>
        <v>0</v>
      </c>
      <c r="CL50" s="84" t="b">
        <f t="shared" si="69"/>
        <v>1</v>
      </c>
      <c r="CM50">
        <f t="shared" si="43"/>
        <v>4.2720000000000002</v>
      </c>
      <c r="CN50" t="b">
        <f t="shared" si="67"/>
        <v>1</v>
      </c>
      <c r="CO50" s="84">
        <f t="shared" si="44"/>
        <v>6.2065386341835019E-2</v>
      </c>
      <c r="CP50" t="b">
        <f t="shared" si="45"/>
        <v>1</v>
      </c>
      <c r="CQ50" s="96" t="b">
        <f t="shared" si="46"/>
        <v>1</v>
      </c>
      <c r="CR50" t="b">
        <f t="shared" si="47"/>
        <v>1</v>
      </c>
      <c r="CS50" t="b">
        <f t="shared" si="48"/>
        <v>1</v>
      </c>
      <c r="CT50" t="b">
        <f t="shared" si="49"/>
        <v>1</v>
      </c>
      <c r="CU50" t="b">
        <f t="shared" si="50"/>
        <v>1</v>
      </c>
      <c r="CV50" s="84" t="b">
        <f t="shared" si="51"/>
        <v>1</v>
      </c>
      <c r="CW50" t="b">
        <f t="shared" si="52"/>
        <v>1</v>
      </c>
      <c r="CX50" t="b">
        <f t="shared" si="53"/>
        <v>1</v>
      </c>
      <c r="CY50" t="b">
        <f t="shared" si="54"/>
        <v>1</v>
      </c>
      <c r="CZ50" t="b">
        <f t="shared" si="55"/>
        <v>1</v>
      </c>
      <c r="DA50" s="84">
        <f t="shared" si="56"/>
        <v>0</v>
      </c>
      <c r="DB50" t="b">
        <f t="shared" si="57"/>
        <v>0</v>
      </c>
    </row>
    <row r="51" spans="1:106">
      <c r="A51" s="9">
        <v>1369</v>
      </c>
      <c r="B51" s="3">
        <v>2</v>
      </c>
      <c r="C51" s="3" t="s">
        <v>1517</v>
      </c>
      <c r="D51" s="3" t="str">
        <f t="shared" si="0"/>
        <v>MA_1_36-4_dk_0726</v>
      </c>
      <c r="E51" s="3" t="str">
        <f t="shared" si="1"/>
        <v>0726</v>
      </c>
      <c r="F51" s="3">
        <v>155223.875</v>
      </c>
      <c r="G51" s="15">
        <v>423557.18800000002</v>
      </c>
      <c r="H51" s="35" t="str">
        <f t="shared" si="58"/>
        <v>ja</v>
      </c>
      <c r="I51" s="42">
        <v>271</v>
      </c>
      <c r="J51" s="20" t="s">
        <v>371</v>
      </c>
      <c r="K51" s="21">
        <v>10000</v>
      </c>
      <c r="L51" s="28">
        <f t="shared" si="25"/>
        <v>1</v>
      </c>
      <c r="M51" s="28">
        <f t="shared" si="26"/>
        <v>1</v>
      </c>
      <c r="N51" s="56">
        <f t="shared" si="3"/>
        <v>10000</v>
      </c>
      <c r="O51" s="33">
        <f t="shared" si="68"/>
        <v>97.305570513692146</v>
      </c>
      <c r="P51" s="37">
        <f t="shared" si="59"/>
        <v>105.36743708095473</v>
      </c>
      <c r="Q51" s="9" t="s">
        <v>12</v>
      </c>
      <c r="R51" s="55" t="s">
        <v>12</v>
      </c>
      <c r="S51" s="55">
        <v>6.6</v>
      </c>
      <c r="T51" s="55">
        <v>6.9580000000000002</v>
      </c>
      <c r="U51" s="55">
        <v>7.29</v>
      </c>
      <c r="V51" s="3">
        <v>7.5640000000000001</v>
      </c>
      <c r="W51" s="3">
        <v>7.8760000000000003</v>
      </c>
      <c r="X51" s="3" t="s">
        <v>12</v>
      </c>
      <c r="Y51" s="3">
        <v>8.4629999999999992</v>
      </c>
      <c r="Z51" s="15" t="s">
        <v>12</v>
      </c>
      <c r="AA51" s="10">
        <f t="shared" si="60"/>
        <v>7.8760000000000003</v>
      </c>
      <c r="AB51" s="9">
        <f t="shared" si="61"/>
        <v>0.5860000000000003</v>
      </c>
      <c r="AC51" s="10">
        <f t="shared" si="62"/>
        <v>0.58699999999999886</v>
      </c>
      <c r="AD51" s="9" t="s">
        <v>12</v>
      </c>
      <c r="AE51" s="55" t="s">
        <v>12</v>
      </c>
      <c r="AF51" s="55">
        <v>1.647</v>
      </c>
      <c r="AG51" s="55">
        <v>1.6679999999999999</v>
      </c>
      <c r="AH51" s="55">
        <v>1.69</v>
      </c>
      <c r="AI51" s="3">
        <v>1.7070000000000001</v>
      </c>
      <c r="AJ51" s="3">
        <v>1.7230000000000001</v>
      </c>
      <c r="AK51" s="3" t="s">
        <v>12</v>
      </c>
      <c r="AL51" s="3">
        <v>1.7529999999999999</v>
      </c>
      <c r="AM51" s="15" t="s">
        <v>12</v>
      </c>
      <c r="AN51" s="10">
        <f t="shared" si="8"/>
        <v>1.7230000000000001</v>
      </c>
      <c r="AO51" s="9">
        <f t="shared" si="9"/>
        <v>3.300000000000014E-2</v>
      </c>
      <c r="AP51" s="10">
        <f t="shared" si="10"/>
        <v>2.9999999999999805E-2</v>
      </c>
      <c r="AQ51" s="9" t="s">
        <v>12</v>
      </c>
      <c r="AR51" s="55" t="s">
        <v>12</v>
      </c>
      <c r="AS51" s="55">
        <v>4.1420000000000003</v>
      </c>
      <c r="AT51" s="55">
        <v>4.1609999999999996</v>
      </c>
      <c r="AU51" s="55">
        <v>4.181</v>
      </c>
      <c r="AV51" s="3">
        <v>4.1989999999999998</v>
      </c>
      <c r="AW51" s="3">
        <v>4.2169999999999996</v>
      </c>
      <c r="AX51" s="3" t="s">
        <v>12</v>
      </c>
      <c r="AY51" s="3">
        <v>4.2510000000000003</v>
      </c>
      <c r="AZ51" s="15" t="s">
        <v>12</v>
      </c>
      <c r="BA51" s="10">
        <f t="shared" si="11"/>
        <v>4.2169999999999996</v>
      </c>
      <c r="BB51" s="9">
        <f t="shared" si="12"/>
        <v>3.5999999999999588E-2</v>
      </c>
      <c r="BC51" s="10">
        <f t="shared" si="13"/>
        <v>3.4000000000000696E-2</v>
      </c>
      <c r="BD51" s="9">
        <v>8.0630000000000006</v>
      </c>
      <c r="BE51" s="3">
        <v>8.7590000000000003</v>
      </c>
      <c r="BF51" s="15">
        <v>9.5150000000000006</v>
      </c>
      <c r="BG51" s="15">
        <f t="shared" si="14"/>
        <v>8.7590000000000003</v>
      </c>
      <c r="BH51" s="9">
        <f t="shared" si="15"/>
        <v>0.69599999999999973</v>
      </c>
      <c r="BI51" s="10">
        <f t="shared" si="16"/>
        <v>0.75600000000000023</v>
      </c>
      <c r="BJ51" s="9">
        <v>8.0749999999999993</v>
      </c>
      <c r="BK51" s="3">
        <v>8.7940000000000005</v>
      </c>
      <c r="BL51" s="15">
        <v>9.5980000000000008</v>
      </c>
      <c r="BM51" s="15">
        <f t="shared" si="17"/>
        <v>8.7940000000000005</v>
      </c>
      <c r="BN51" s="9">
        <f t="shared" si="18"/>
        <v>0.71900000000000119</v>
      </c>
      <c r="BO51" s="10">
        <f t="shared" si="19"/>
        <v>0.80400000000000027</v>
      </c>
      <c r="BP51">
        <f t="shared" si="29"/>
        <v>0</v>
      </c>
      <c r="BQ51" s="93">
        <f t="shared" si="30"/>
        <v>1.1877133105802038</v>
      </c>
      <c r="BR51" s="93">
        <f t="shared" si="31"/>
        <v>1.2269624573378854</v>
      </c>
      <c r="BS51" s="93" t="str">
        <f>VLOOKUP(C51,'Koppeling locatie - aslocatie'!$A$2:$C$8139,2,FALSE)</f>
        <v>maas208</v>
      </c>
      <c r="BT51" s="93">
        <f>VLOOKUP($BS51,aslocaties_v01!$C$3:$AA$500,MATCH($K$3/10,aslocaties_v01!$C$2:$X$2),FALSE)</f>
        <v>7.2830000000000004</v>
      </c>
      <c r="BU51" s="93">
        <f>VLOOKUP(BS51,aslocaties_v01!$C$3:$AA$500,MATCH($K$3,aslocaties_v01!$C$2:$X$2),FALSE)</f>
        <v>7.8680000000000003</v>
      </c>
      <c r="BV51" s="93">
        <f>VLOOKUP(BS51,aslocaties_v01!$C$3:$AA$500,MATCH($K$3*10,aslocaties_v01!$C$2:$Y$2),FALSE)</f>
        <v>8.4540000000000006</v>
      </c>
      <c r="BW51" s="93">
        <f t="shared" si="32"/>
        <v>0.58499999999999996</v>
      </c>
      <c r="BX51" s="93">
        <f t="shared" si="33"/>
        <v>0.5860000000000003</v>
      </c>
      <c r="BY51" s="94">
        <f t="shared" si="34"/>
        <v>1.7064846416388058E-3</v>
      </c>
      <c r="BZ51" s="94">
        <f t="shared" si="35"/>
        <v>1.7035775127743902E-3</v>
      </c>
      <c r="CA51" s="94">
        <f t="shared" si="36"/>
        <v>6.9999999999996732E-3</v>
      </c>
      <c r="CB51">
        <f t="shared" si="37"/>
        <v>8.0000000000000071E-3</v>
      </c>
      <c r="CC51" s="58">
        <f t="shared" si="38"/>
        <v>8.9999999999985647E-3</v>
      </c>
      <c r="CD51" s="95" t="b">
        <f t="shared" si="39"/>
        <v>0</v>
      </c>
      <c r="CE51" s="96" t="b">
        <f t="shared" si="63"/>
        <v>1</v>
      </c>
      <c r="CF51" t="b">
        <f t="shared" si="64"/>
        <v>1</v>
      </c>
      <c r="CG51" t="b">
        <f t="shared" si="65"/>
        <v>1</v>
      </c>
      <c r="CH51" s="84" t="b">
        <f t="shared" si="40"/>
        <v>1</v>
      </c>
      <c r="CI51">
        <f t="shared" si="41"/>
        <v>1.7230000000000001</v>
      </c>
      <c r="CJ51" t="b">
        <f t="shared" si="66"/>
        <v>1</v>
      </c>
      <c r="CK51" t="b">
        <f t="shared" si="42"/>
        <v>0</v>
      </c>
      <c r="CL51" s="84" t="b">
        <f t="shared" si="69"/>
        <v>1</v>
      </c>
      <c r="CM51">
        <f t="shared" si="43"/>
        <v>4.2169999999999996</v>
      </c>
      <c r="CN51" t="b">
        <f t="shared" si="67"/>
        <v>1</v>
      </c>
      <c r="CO51" s="84">
        <f t="shared" si="44"/>
        <v>6.2108848439502248E-2</v>
      </c>
      <c r="CP51" t="b">
        <f t="shared" si="45"/>
        <v>1</v>
      </c>
      <c r="CQ51" s="96" t="b">
        <f t="shared" si="46"/>
        <v>1</v>
      </c>
      <c r="CR51" t="b">
        <f t="shared" si="47"/>
        <v>1</v>
      </c>
      <c r="CS51" t="b">
        <f t="shared" si="48"/>
        <v>1</v>
      </c>
      <c r="CT51" t="b">
        <f t="shared" si="49"/>
        <v>1</v>
      </c>
      <c r="CU51" t="b">
        <f t="shared" si="50"/>
        <v>1</v>
      </c>
      <c r="CV51" s="84" t="b">
        <f t="shared" si="51"/>
        <v>1</v>
      </c>
      <c r="CW51" t="b">
        <f t="shared" si="52"/>
        <v>1</v>
      </c>
      <c r="CX51" t="b">
        <f t="shared" si="53"/>
        <v>1</v>
      </c>
      <c r="CY51" t="b">
        <f t="shared" si="54"/>
        <v>1</v>
      </c>
      <c r="CZ51" t="b">
        <f t="shared" si="55"/>
        <v>1</v>
      </c>
      <c r="DA51" s="84">
        <f t="shared" si="56"/>
        <v>0</v>
      </c>
      <c r="DB51" t="b">
        <f t="shared" si="57"/>
        <v>0</v>
      </c>
    </row>
    <row r="52" spans="1:106">
      <c r="A52" s="9">
        <v>1370</v>
      </c>
      <c r="B52" s="3">
        <v>2</v>
      </c>
      <c r="C52" s="3" t="s">
        <v>1518</v>
      </c>
      <c r="D52" s="3" t="str">
        <f t="shared" si="0"/>
        <v>MA_1_36-4_dk_0727</v>
      </c>
      <c r="E52" s="3" t="str">
        <f t="shared" si="1"/>
        <v>0727</v>
      </c>
      <c r="F52" s="3">
        <v>155262.34400000001</v>
      </c>
      <c r="G52" s="15">
        <v>423459.09399999998</v>
      </c>
      <c r="H52" s="35" t="str">
        <f t="shared" si="58"/>
        <v>ja</v>
      </c>
      <c r="I52" s="42">
        <v>251</v>
      </c>
      <c r="J52" s="20" t="s">
        <v>371</v>
      </c>
      <c r="K52" s="21">
        <v>10000</v>
      </c>
      <c r="L52" s="28">
        <f t="shared" si="25"/>
        <v>1</v>
      </c>
      <c r="M52" s="28">
        <f t="shared" si="26"/>
        <v>1</v>
      </c>
      <c r="N52" s="56">
        <f t="shared" si="3"/>
        <v>10000</v>
      </c>
      <c r="O52" s="33">
        <f t="shared" si="68"/>
        <v>105.36743708095473</v>
      </c>
      <c r="P52" s="37">
        <f t="shared" si="59"/>
        <v>65.19374095720103</v>
      </c>
      <c r="Q52" s="9" t="s">
        <v>12</v>
      </c>
      <c r="R52" s="55" t="s">
        <v>12</v>
      </c>
      <c r="S52" s="55">
        <v>6.601</v>
      </c>
      <c r="T52" s="55">
        <v>6.9589999999999996</v>
      </c>
      <c r="U52" s="55">
        <v>7.2910000000000004</v>
      </c>
      <c r="V52" s="3">
        <v>7.5650000000000004</v>
      </c>
      <c r="W52" s="3">
        <v>7.8760000000000003</v>
      </c>
      <c r="X52" s="3" t="s">
        <v>12</v>
      </c>
      <c r="Y52" s="3">
        <v>8.4640000000000004</v>
      </c>
      <c r="Z52" s="15" t="s">
        <v>12</v>
      </c>
      <c r="AA52" s="10">
        <f t="shared" si="60"/>
        <v>7.8760000000000003</v>
      </c>
      <c r="AB52" s="9">
        <f t="shared" si="61"/>
        <v>0.58499999999999996</v>
      </c>
      <c r="AC52" s="10">
        <f t="shared" si="62"/>
        <v>0.58800000000000008</v>
      </c>
      <c r="AD52" s="9" t="s">
        <v>12</v>
      </c>
      <c r="AE52" s="55" t="s">
        <v>12</v>
      </c>
      <c r="AF52" s="55">
        <v>1.4139999999999999</v>
      </c>
      <c r="AG52" s="55">
        <v>1.429</v>
      </c>
      <c r="AH52" s="55">
        <v>1.4470000000000001</v>
      </c>
      <c r="AI52" s="3">
        <v>1.4630000000000001</v>
      </c>
      <c r="AJ52" s="3">
        <v>1.48</v>
      </c>
      <c r="AK52" s="3" t="s">
        <v>12</v>
      </c>
      <c r="AL52" s="3">
        <v>1.556</v>
      </c>
      <c r="AM52" s="15" t="s">
        <v>12</v>
      </c>
      <c r="AN52" s="10">
        <f t="shared" si="8"/>
        <v>1.48</v>
      </c>
      <c r="AO52" s="9">
        <f t="shared" si="9"/>
        <v>3.2999999999999918E-2</v>
      </c>
      <c r="AP52" s="10">
        <f t="shared" si="10"/>
        <v>7.6000000000000068E-2</v>
      </c>
      <c r="AQ52" s="9" t="s">
        <v>12</v>
      </c>
      <c r="AR52" s="55" t="s">
        <v>12</v>
      </c>
      <c r="AS52" s="55">
        <v>3.7650000000000001</v>
      </c>
      <c r="AT52" s="55">
        <v>3.7930000000000001</v>
      </c>
      <c r="AU52" s="55">
        <v>3.8220000000000001</v>
      </c>
      <c r="AV52" s="3">
        <v>3.8490000000000002</v>
      </c>
      <c r="AW52" s="3">
        <v>3.8780000000000001</v>
      </c>
      <c r="AX52" s="3" t="s">
        <v>12</v>
      </c>
      <c r="AY52" s="3">
        <v>4.0419999999999998</v>
      </c>
      <c r="AZ52" s="15" t="s">
        <v>12</v>
      </c>
      <c r="BA52" s="10">
        <f t="shared" si="11"/>
        <v>3.8780000000000001</v>
      </c>
      <c r="BB52" s="9">
        <f t="shared" si="12"/>
        <v>5.600000000000005E-2</v>
      </c>
      <c r="BC52" s="10">
        <f t="shared" si="13"/>
        <v>0.1639999999999997</v>
      </c>
      <c r="BD52" s="9">
        <v>8.0869999999999997</v>
      </c>
      <c r="BE52" s="3">
        <v>8.7829999999999995</v>
      </c>
      <c r="BF52" s="15">
        <v>9.5329999999999995</v>
      </c>
      <c r="BG52" s="15">
        <f t="shared" si="14"/>
        <v>8.7829999999999995</v>
      </c>
      <c r="BH52" s="9">
        <f t="shared" si="15"/>
        <v>0.69599999999999973</v>
      </c>
      <c r="BI52" s="10">
        <f t="shared" si="16"/>
        <v>0.75</v>
      </c>
      <c r="BJ52" s="9">
        <v>8.0960000000000001</v>
      </c>
      <c r="BK52" s="3">
        <v>8.8170000000000002</v>
      </c>
      <c r="BL52" s="15">
        <v>9.6359999999999992</v>
      </c>
      <c r="BM52" s="15">
        <f t="shared" si="17"/>
        <v>8.8170000000000002</v>
      </c>
      <c r="BN52" s="9">
        <f t="shared" si="18"/>
        <v>0.72100000000000009</v>
      </c>
      <c r="BO52" s="10">
        <f t="shared" si="19"/>
        <v>0.81899999999999906</v>
      </c>
      <c r="BP52">
        <f t="shared" si="29"/>
        <v>0</v>
      </c>
      <c r="BQ52" s="93">
        <f t="shared" si="30"/>
        <v>1.1897435897435893</v>
      </c>
      <c r="BR52" s="93">
        <f t="shared" si="31"/>
        <v>1.2324786324786328</v>
      </c>
      <c r="BS52" s="93" t="str">
        <f>VLOOKUP(C52,'Koppeling locatie - aslocatie'!$A$2:$C$8139,2,FALSE)</f>
        <v>maas208</v>
      </c>
      <c r="BT52" s="93">
        <f>VLOOKUP($BS52,aslocaties_v01!$C$3:$AA$500,MATCH($K$3/10,aslocaties_v01!$C$2:$X$2),FALSE)</f>
        <v>7.2830000000000004</v>
      </c>
      <c r="BU52" s="93">
        <f>VLOOKUP(BS52,aslocaties_v01!$C$3:$AA$500,MATCH($K$3,aslocaties_v01!$C$2:$X$2),FALSE)</f>
        <v>7.8680000000000003</v>
      </c>
      <c r="BV52" s="93">
        <f>VLOOKUP(BS52,aslocaties_v01!$C$3:$AA$500,MATCH($K$3*10,aslocaties_v01!$C$2:$Y$2),FALSE)</f>
        <v>8.4540000000000006</v>
      </c>
      <c r="BW52" s="93">
        <f t="shared" si="32"/>
        <v>0.58499999999999996</v>
      </c>
      <c r="BX52" s="93">
        <f t="shared" si="33"/>
        <v>0.5860000000000003</v>
      </c>
      <c r="BY52" s="94">
        <f t="shared" si="34"/>
        <v>0</v>
      </c>
      <c r="BZ52" s="94">
        <f t="shared" si="35"/>
        <v>3.4013605442173578E-3</v>
      </c>
      <c r="CA52" s="94">
        <f t="shared" si="36"/>
        <v>8.0000000000000071E-3</v>
      </c>
      <c r="CB52">
        <f t="shared" si="37"/>
        <v>8.0000000000000071E-3</v>
      </c>
      <c r="CC52" s="58">
        <f t="shared" si="38"/>
        <v>9.9999999999997868E-3</v>
      </c>
      <c r="CD52" s="95" t="b">
        <f t="shared" si="39"/>
        <v>0</v>
      </c>
      <c r="CE52" s="96" t="b">
        <f t="shared" si="63"/>
        <v>1</v>
      </c>
      <c r="CF52" t="b">
        <f t="shared" si="64"/>
        <v>1</v>
      </c>
      <c r="CG52" t="b">
        <f t="shared" si="65"/>
        <v>1</v>
      </c>
      <c r="CH52" s="84" t="b">
        <f t="shared" si="40"/>
        <v>1</v>
      </c>
      <c r="CI52">
        <f t="shared" si="41"/>
        <v>1.48</v>
      </c>
      <c r="CJ52" t="b">
        <f t="shared" si="66"/>
        <v>1</v>
      </c>
      <c r="CK52" t="b">
        <f t="shared" si="42"/>
        <v>0</v>
      </c>
      <c r="CL52" s="84" t="b">
        <f t="shared" si="69"/>
        <v>1</v>
      </c>
      <c r="CM52">
        <f t="shared" si="43"/>
        <v>3.8780000000000001</v>
      </c>
      <c r="CN52" t="b">
        <f t="shared" si="67"/>
        <v>1</v>
      </c>
      <c r="CO52" s="84">
        <f t="shared" si="44"/>
        <v>6.3084331837252594E-2</v>
      </c>
      <c r="CP52" t="b">
        <f t="shared" si="45"/>
        <v>1</v>
      </c>
      <c r="CQ52" s="96" t="b">
        <f t="shared" si="46"/>
        <v>1</v>
      </c>
      <c r="CR52" t="b">
        <f t="shared" si="47"/>
        <v>1</v>
      </c>
      <c r="CS52" t="b">
        <f t="shared" si="48"/>
        <v>1</v>
      </c>
      <c r="CT52" t="b">
        <f t="shared" si="49"/>
        <v>1</v>
      </c>
      <c r="CU52" t="b">
        <f t="shared" si="50"/>
        <v>1</v>
      </c>
      <c r="CV52" s="84" t="b">
        <f t="shared" si="51"/>
        <v>1</v>
      </c>
      <c r="CW52" t="b">
        <f t="shared" si="52"/>
        <v>0</v>
      </c>
      <c r="CX52" t="b">
        <f t="shared" si="53"/>
        <v>0</v>
      </c>
      <c r="CY52" t="b">
        <f t="shared" si="54"/>
        <v>1</v>
      </c>
      <c r="CZ52" t="b">
        <f t="shared" si="55"/>
        <v>1</v>
      </c>
      <c r="DA52" s="84">
        <f t="shared" si="56"/>
        <v>1</v>
      </c>
      <c r="DB52" t="b">
        <f t="shared" si="57"/>
        <v>0</v>
      </c>
    </row>
    <row r="53" spans="1:106">
      <c r="A53" s="9">
        <v>1371</v>
      </c>
      <c r="B53" s="3">
        <v>2</v>
      </c>
      <c r="C53" s="3" t="s">
        <v>1519</v>
      </c>
      <c r="D53" s="3" t="str">
        <f t="shared" si="0"/>
        <v>MA_1_36-4_dk_0728</v>
      </c>
      <c r="E53" s="3" t="str">
        <f t="shared" si="1"/>
        <v>0728</v>
      </c>
      <c r="F53" s="3">
        <v>155264.56200000001</v>
      </c>
      <c r="G53" s="15">
        <v>423393.93800000002</v>
      </c>
      <c r="H53" s="35" t="str">
        <f t="shared" si="58"/>
        <v>ja</v>
      </c>
      <c r="I53" s="42">
        <v>269</v>
      </c>
      <c r="J53" s="20" t="s">
        <v>371</v>
      </c>
      <c r="K53" s="21">
        <v>10000</v>
      </c>
      <c r="L53" s="28">
        <f t="shared" si="25"/>
        <v>1</v>
      </c>
      <c r="M53" s="28">
        <f t="shared" si="26"/>
        <v>1</v>
      </c>
      <c r="N53" s="56">
        <f t="shared" si="3"/>
        <v>10000</v>
      </c>
      <c r="O53" s="33">
        <f t="shared" si="68"/>
        <v>65.19374095720103</v>
      </c>
      <c r="P53" s="37">
        <f t="shared" si="59"/>
        <v>91.246772682666602</v>
      </c>
      <c r="Q53" s="9" t="s">
        <v>12</v>
      </c>
      <c r="R53" s="55" t="s">
        <v>12</v>
      </c>
      <c r="S53" s="55">
        <v>6.601</v>
      </c>
      <c r="T53" s="55">
        <v>6.9580000000000002</v>
      </c>
      <c r="U53" s="55">
        <v>7.29</v>
      </c>
      <c r="V53" s="3">
        <v>7.5650000000000004</v>
      </c>
      <c r="W53" s="3">
        <v>7.8760000000000003</v>
      </c>
      <c r="X53" s="3" t="s">
        <v>12</v>
      </c>
      <c r="Y53" s="3">
        <v>8.4629999999999992</v>
      </c>
      <c r="Z53" s="15" t="s">
        <v>12</v>
      </c>
      <c r="AA53" s="10">
        <f t="shared" si="60"/>
        <v>7.8760000000000003</v>
      </c>
      <c r="AB53" s="9">
        <f t="shared" si="61"/>
        <v>0.5860000000000003</v>
      </c>
      <c r="AC53" s="10">
        <f t="shared" si="62"/>
        <v>0.58699999999999886</v>
      </c>
      <c r="AD53" s="9" t="s">
        <v>12</v>
      </c>
      <c r="AE53" s="55" t="s">
        <v>12</v>
      </c>
      <c r="AF53" s="55">
        <v>1.282</v>
      </c>
      <c r="AG53" s="55">
        <v>1.31</v>
      </c>
      <c r="AH53" s="55">
        <v>1.331</v>
      </c>
      <c r="AI53" s="3">
        <v>1.351</v>
      </c>
      <c r="AJ53" s="3">
        <v>1.373</v>
      </c>
      <c r="AK53" s="3" t="s">
        <v>12</v>
      </c>
      <c r="AL53" s="3">
        <v>1.46</v>
      </c>
      <c r="AM53" s="15" t="s">
        <v>12</v>
      </c>
      <c r="AN53" s="10">
        <f t="shared" si="8"/>
        <v>1.373</v>
      </c>
      <c r="AO53" s="9">
        <f t="shared" si="9"/>
        <v>4.2000000000000037E-2</v>
      </c>
      <c r="AP53" s="10">
        <f t="shared" si="10"/>
        <v>8.6999999999999966E-2</v>
      </c>
      <c r="AQ53" s="9" t="s">
        <v>12</v>
      </c>
      <c r="AR53" s="55" t="s">
        <v>12</v>
      </c>
      <c r="AS53" s="55">
        <v>3.5579999999999998</v>
      </c>
      <c r="AT53" s="55">
        <v>3.5830000000000002</v>
      </c>
      <c r="AU53" s="55">
        <v>3.617</v>
      </c>
      <c r="AV53" s="3">
        <v>3.6560000000000001</v>
      </c>
      <c r="AW53" s="3">
        <v>3.6989999999999998</v>
      </c>
      <c r="AX53" s="3" t="s">
        <v>12</v>
      </c>
      <c r="AY53" s="3">
        <v>3.9319999999999999</v>
      </c>
      <c r="AZ53" s="15" t="s">
        <v>12</v>
      </c>
      <c r="BA53" s="10">
        <f t="shared" si="11"/>
        <v>3.6989999999999998</v>
      </c>
      <c r="BB53" s="9">
        <f t="shared" si="12"/>
        <v>8.1999999999999851E-2</v>
      </c>
      <c r="BC53" s="10">
        <f t="shared" si="13"/>
        <v>0.2330000000000001</v>
      </c>
      <c r="BD53" s="9">
        <v>8.0069999999999997</v>
      </c>
      <c r="BE53" s="3">
        <v>8.6940000000000008</v>
      </c>
      <c r="BF53" s="15">
        <v>9.4410000000000007</v>
      </c>
      <c r="BG53" s="15">
        <f t="shared" si="14"/>
        <v>8.6940000000000008</v>
      </c>
      <c r="BH53" s="9">
        <f t="shared" si="15"/>
        <v>0.68700000000000117</v>
      </c>
      <c r="BI53" s="10">
        <f t="shared" si="16"/>
        <v>0.74699999999999989</v>
      </c>
      <c r="BJ53" s="9">
        <v>8.0150000000000006</v>
      </c>
      <c r="BK53" s="3">
        <v>8.7200000000000006</v>
      </c>
      <c r="BL53" s="15">
        <v>9.5079999999999991</v>
      </c>
      <c r="BM53" s="15">
        <f t="shared" si="17"/>
        <v>8.7200000000000006</v>
      </c>
      <c r="BN53" s="9">
        <f t="shared" si="18"/>
        <v>0.70500000000000007</v>
      </c>
      <c r="BO53" s="10">
        <f t="shared" si="19"/>
        <v>0.78799999999999848</v>
      </c>
      <c r="BP53">
        <f t="shared" si="29"/>
        <v>0</v>
      </c>
      <c r="BQ53" s="93">
        <f t="shared" si="30"/>
        <v>1.1723549488054621</v>
      </c>
      <c r="BR53" s="93">
        <f t="shared" si="31"/>
        <v>1.2030716723549484</v>
      </c>
      <c r="BS53" s="93" t="str">
        <f>VLOOKUP(C53,'Koppeling locatie - aslocatie'!$A$2:$C$8139,2,FALSE)</f>
        <v>maas208</v>
      </c>
      <c r="BT53" s="93">
        <f>VLOOKUP($BS53,aslocaties_v01!$C$3:$AA$500,MATCH($K$3/10,aslocaties_v01!$C$2:$X$2),FALSE)</f>
        <v>7.2830000000000004</v>
      </c>
      <c r="BU53" s="93">
        <f>VLOOKUP(BS53,aslocaties_v01!$C$3:$AA$500,MATCH($K$3,aslocaties_v01!$C$2:$X$2),FALSE)</f>
        <v>7.8680000000000003</v>
      </c>
      <c r="BV53" s="93">
        <f>VLOOKUP(BS53,aslocaties_v01!$C$3:$AA$500,MATCH($K$3*10,aslocaties_v01!$C$2:$Y$2),FALSE)</f>
        <v>8.4540000000000006</v>
      </c>
      <c r="BW53" s="93">
        <f t="shared" si="32"/>
        <v>0.58499999999999996</v>
      </c>
      <c r="BX53" s="93">
        <f t="shared" si="33"/>
        <v>0.5860000000000003</v>
      </c>
      <c r="BY53" s="94">
        <f t="shared" si="34"/>
        <v>1.7064846416388058E-3</v>
      </c>
      <c r="BZ53" s="94">
        <f t="shared" si="35"/>
        <v>1.7035775127743902E-3</v>
      </c>
      <c r="CA53" s="94">
        <f t="shared" si="36"/>
        <v>6.9999999999996732E-3</v>
      </c>
      <c r="CB53">
        <f t="shared" si="37"/>
        <v>8.0000000000000071E-3</v>
      </c>
      <c r="CC53" s="58">
        <f t="shared" si="38"/>
        <v>8.9999999999985647E-3</v>
      </c>
      <c r="CD53" s="95" t="b">
        <f t="shared" si="39"/>
        <v>0</v>
      </c>
      <c r="CE53" s="96" t="b">
        <f t="shared" si="63"/>
        <v>1</v>
      </c>
      <c r="CF53" t="b">
        <f t="shared" si="64"/>
        <v>1</v>
      </c>
      <c r="CG53" t="b">
        <f t="shared" si="65"/>
        <v>1</v>
      </c>
      <c r="CH53" s="84" t="b">
        <f t="shared" si="40"/>
        <v>1</v>
      </c>
      <c r="CI53">
        <f t="shared" si="41"/>
        <v>1.373</v>
      </c>
      <c r="CJ53" t="b">
        <f t="shared" si="66"/>
        <v>1</v>
      </c>
      <c r="CK53" t="b">
        <f t="shared" si="42"/>
        <v>0</v>
      </c>
      <c r="CL53" s="84" t="b">
        <f t="shared" si="69"/>
        <v>1</v>
      </c>
      <c r="CM53">
        <f t="shared" si="43"/>
        <v>3.6989999999999998</v>
      </c>
      <c r="CN53" t="b">
        <f t="shared" si="67"/>
        <v>1</v>
      </c>
      <c r="CO53" s="84">
        <f t="shared" si="44"/>
        <v>6.4324626957126443E-2</v>
      </c>
      <c r="CP53" t="b">
        <f t="shared" si="45"/>
        <v>1</v>
      </c>
      <c r="CQ53" s="96" t="b">
        <f t="shared" si="46"/>
        <v>1</v>
      </c>
      <c r="CR53" t="b">
        <f t="shared" si="47"/>
        <v>0</v>
      </c>
      <c r="CS53" t="b">
        <f t="shared" si="48"/>
        <v>0</v>
      </c>
      <c r="CT53" t="b">
        <f t="shared" si="49"/>
        <v>1</v>
      </c>
      <c r="CU53" t="b">
        <f t="shared" si="50"/>
        <v>1</v>
      </c>
      <c r="CV53" s="84" t="b">
        <f t="shared" si="51"/>
        <v>1</v>
      </c>
      <c r="CW53" t="b">
        <f t="shared" si="52"/>
        <v>0</v>
      </c>
      <c r="CX53" t="b">
        <f t="shared" si="53"/>
        <v>0</v>
      </c>
      <c r="CY53" t="b">
        <f t="shared" si="54"/>
        <v>1</v>
      </c>
      <c r="CZ53" t="b">
        <f t="shared" si="55"/>
        <v>1</v>
      </c>
      <c r="DA53" s="84">
        <f t="shared" si="56"/>
        <v>2</v>
      </c>
      <c r="DB53" t="b">
        <f t="shared" si="57"/>
        <v>0</v>
      </c>
    </row>
    <row r="54" spans="1:106">
      <c r="A54" s="9">
        <v>1372</v>
      </c>
      <c r="B54" s="3">
        <v>2</v>
      </c>
      <c r="C54" s="3" t="s">
        <v>1520</v>
      </c>
      <c r="D54" s="3" t="str">
        <f t="shared" si="0"/>
        <v>MA_1_36-4_dk_0729</v>
      </c>
      <c r="E54" s="3" t="str">
        <f t="shared" si="1"/>
        <v>0729</v>
      </c>
      <c r="F54" s="3">
        <v>155199.18799999999</v>
      </c>
      <c r="G54" s="15">
        <v>423330.28100000002</v>
      </c>
      <c r="H54" s="35" t="str">
        <f t="shared" si="58"/>
        <v>ja</v>
      </c>
      <c r="I54" s="42">
        <v>346</v>
      </c>
      <c r="J54" s="20" t="s">
        <v>371</v>
      </c>
      <c r="K54" s="21">
        <v>10000</v>
      </c>
      <c r="L54" s="28">
        <f t="shared" si="25"/>
        <v>1</v>
      </c>
      <c r="M54" s="28">
        <f t="shared" si="26"/>
        <v>1</v>
      </c>
      <c r="N54" s="56">
        <f t="shared" si="3"/>
        <v>10000</v>
      </c>
      <c r="O54" s="33">
        <f t="shared" si="68"/>
        <v>91.246772682666602</v>
      </c>
      <c r="P54" s="37">
        <f t="shared" si="59"/>
        <v>104.87547194649271</v>
      </c>
      <c r="Q54" s="9" t="s">
        <v>12</v>
      </c>
      <c r="R54" s="55" t="s">
        <v>12</v>
      </c>
      <c r="S54" s="55">
        <v>6.6</v>
      </c>
      <c r="T54" s="55">
        <v>6.9580000000000002</v>
      </c>
      <c r="U54" s="55">
        <v>7.29</v>
      </c>
      <c r="V54" s="3">
        <v>7.5640000000000001</v>
      </c>
      <c r="W54" s="3">
        <v>7.8760000000000003</v>
      </c>
      <c r="X54" s="3" t="s">
        <v>12</v>
      </c>
      <c r="Y54" s="3">
        <v>8.4629999999999992</v>
      </c>
      <c r="Z54" s="15" t="s">
        <v>12</v>
      </c>
      <c r="AA54" s="10">
        <f t="shared" si="60"/>
        <v>7.8760000000000003</v>
      </c>
      <c r="AB54" s="9">
        <f t="shared" si="61"/>
        <v>0.5860000000000003</v>
      </c>
      <c r="AC54" s="10">
        <f t="shared" si="62"/>
        <v>0.58699999999999886</v>
      </c>
      <c r="AD54" s="9" t="s">
        <v>12</v>
      </c>
      <c r="AE54" s="55" t="s">
        <v>12</v>
      </c>
      <c r="AF54" s="55">
        <v>1.4650000000000001</v>
      </c>
      <c r="AG54" s="55">
        <v>1.4930000000000001</v>
      </c>
      <c r="AH54" s="55">
        <v>1.512</v>
      </c>
      <c r="AI54" s="3">
        <v>1.526</v>
      </c>
      <c r="AJ54" s="3">
        <v>1.5409999999999999</v>
      </c>
      <c r="AK54" s="3" t="s">
        <v>12</v>
      </c>
      <c r="AL54" s="3">
        <v>1.57</v>
      </c>
      <c r="AM54" s="15" t="s">
        <v>12</v>
      </c>
      <c r="AN54" s="10">
        <f t="shared" si="8"/>
        <v>1.5409999999999999</v>
      </c>
      <c r="AO54" s="9">
        <f t="shared" si="9"/>
        <v>2.8999999999999915E-2</v>
      </c>
      <c r="AP54" s="10">
        <f t="shared" si="10"/>
        <v>2.9000000000000137E-2</v>
      </c>
      <c r="AQ54" s="9" t="s">
        <v>12</v>
      </c>
      <c r="AR54" s="55" t="s">
        <v>12</v>
      </c>
      <c r="AS54" s="55">
        <v>3.8410000000000002</v>
      </c>
      <c r="AT54" s="55">
        <v>3.859</v>
      </c>
      <c r="AU54" s="55">
        <v>3.8780000000000001</v>
      </c>
      <c r="AV54" s="3">
        <v>3.8959999999999999</v>
      </c>
      <c r="AW54" s="3">
        <v>3.9209999999999998</v>
      </c>
      <c r="AX54" s="3" t="s">
        <v>12</v>
      </c>
      <c r="AY54" s="3">
        <v>3.9729999999999999</v>
      </c>
      <c r="AZ54" s="15" t="s">
        <v>12</v>
      </c>
      <c r="BA54" s="10">
        <f t="shared" si="11"/>
        <v>3.9209999999999998</v>
      </c>
      <c r="BB54" s="9">
        <f t="shared" si="12"/>
        <v>4.2999999999999705E-2</v>
      </c>
      <c r="BC54" s="10">
        <f t="shared" si="13"/>
        <v>5.2000000000000046E-2</v>
      </c>
      <c r="BD54" s="9">
        <v>7.718</v>
      </c>
      <c r="BE54" s="3">
        <v>8.3800000000000008</v>
      </c>
      <c r="BF54" s="15">
        <v>9.1530000000000005</v>
      </c>
      <c r="BG54" s="15">
        <f t="shared" si="14"/>
        <v>8.3800000000000008</v>
      </c>
      <c r="BH54" s="9">
        <f t="shared" si="15"/>
        <v>0.66200000000000081</v>
      </c>
      <c r="BI54" s="10">
        <f t="shared" si="16"/>
        <v>0.77299999999999969</v>
      </c>
      <c r="BJ54" s="9">
        <v>7.7270000000000003</v>
      </c>
      <c r="BK54" s="3">
        <v>8.3460000000000001</v>
      </c>
      <c r="BL54" s="15">
        <v>9.2110000000000003</v>
      </c>
      <c r="BM54" s="15">
        <f t="shared" si="17"/>
        <v>8.3460000000000001</v>
      </c>
      <c r="BN54" s="9">
        <f t="shared" si="18"/>
        <v>0.61899999999999977</v>
      </c>
      <c r="BO54" s="10">
        <f t="shared" si="19"/>
        <v>0.86500000000000021</v>
      </c>
      <c r="BP54">
        <f t="shared" si="29"/>
        <v>0</v>
      </c>
      <c r="BQ54" s="93">
        <f t="shared" si="30"/>
        <v>1.1296928327645059</v>
      </c>
      <c r="BR54" s="93">
        <f t="shared" si="31"/>
        <v>1.0563139931740606</v>
      </c>
      <c r="BS54" s="93" t="str">
        <f>VLOOKUP(C54,'Koppeling locatie - aslocatie'!$A$2:$C$8139,2,FALSE)</f>
        <v>maas208</v>
      </c>
      <c r="BT54" s="93">
        <f>VLOOKUP($BS54,aslocaties_v01!$C$3:$AA$500,MATCH($K$3/10,aslocaties_v01!$C$2:$X$2),FALSE)</f>
        <v>7.2830000000000004</v>
      </c>
      <c r="BU54" s="93">
        <f>VLOOKUP(BS54,aslocaties_v01!$C$3:$AA$500,MATCH($K$3,aslocaties_v01!$C$2:$X$2),FALSE)</f>
        <v>7.8680000000000003</v>
      </c>
      <c r="BV54" s="93">
        <f>VLOOKUP(BS54,aslocaties_v01!$C$3:$AA$500,MATCH($K$3*10,aslocaties_v01!$C$2:$Y$2),FALSE)</f>
        <v>8.4540000000000006</v>
      </c>
      <c r="BW54" s="93">
        <f t="shared" si="32"/>
        <v>0.58499999999999996</v>
      </c>
      <c r="BX54" s="93">
        <f t="shared" si="33"/>
        <v>0.5860000000000003</v>
      </c>
      <c r="BY54" s="94">
        <f t="shared" si="34"/>
        <v>1.7064846416388058E-3</v>
      </c>
      <c r="BZ54" s="94">
        <f t="shared" si="35"/>
        <v>1.7035775127743902E-3</v>
      </c>
      <c r="CA54" s="94">
        <f t="shared" si="36"/>
        <v>6.9999999999996732E-3</v>
      </c>
      <c r="CB54">
        <f t="shared" si="37"/>
        <v>8.0000000000000071E-3</v>
      </c>
      <c r="CC54" s="58">
        <f t="shared" si="38"/>
        <v>8.9999999999985647E-3</v>
      </c>
      <c r="CD54" s="95" t="b">
        <f t="shared" si="39"/>
        <v>0</v>
      </c>
      <c r="CE54" s="96" t="b">
        <f t="shared" si="63"/>
        <v>1</v>
      </c>
      <c r="CF54" t="b">
        <f t="shared" si="64"/>
        <v>1</v>
      </c>
      <c r="CG54" t="b">
        <f t="shared" si="65"/>
        <v>1</v>
      </c>
      <c r="CH54" s="84" t="b">
        <f t="shared" si="40"/>
        <v>1</v>
      </c>
      <c r="CI54">
        <f t="shared" si="41"/>
        <v>1.5409999999999999</v>
      </c>
      <c r="CJ54" t="b">
        <f t="shared" si="66"/>
        <v>1</v>
      </c>
      <c r="CK54" t="b">
        <f t="shared" si="42"/>
        <v>0</v>
      </c>
      <c r="CL54" s="84" t="b">
        <f t="shared" si="69"/>
        <v>1</v>
      </c>
      <c r="CM54">
        <f t="shared" si="43"/>
        <v>3.9209999999999998</v>
      </c>
      <c r="CN54" t="b">
        <f t="shared" si="67"/>
        <v>1</v>
      </c>
      <c r="CO54" s="84">
        <f t="shared" si="44"/>
        <v>6.4251660476800962E-2</v>
      </c>
      <c r="CP54" t="b">
        <f t="shared" si="45"/>
        <v>1</v>
      </c>
      <c r="CQ54" s="96" t="b">
        <f t="shared" si="46"/>
        <v>1</v>
      </c>
      <c r="CR54" t="b">
        <f t="shared" si="47"/>
        <v>0</v>
      </c>
      <c r="CS54" t="b">
        <f t="shared" si="48"/>
        <v>0</v>
      </c>
      <c r="CT54" t="b">
        <f t="shared" si="49"/>
        <v>1</v>
      </c>
      <c r="CU54" t="b">
        <f t="shared" si="50"/>
        <v>1</v>
      </c>
      <c r="CV54" s="84" t="b">
        <f t="shared" si="51"/>
        <v>1</v>
      </c>
      <c r="CW54" t="b">
        <f t="shared" si="52"/>
        <v>1</v>
      </c>
      <c r="CX54" t="b">
        <f t="shared" si="53"/>
        <v>0</v>
      </c>
      <c r="CY54" t="b">
        <f t="shared" si="54"/>
        <v>1</v>
      </c>
      <c r="CZ54" t="b">
        <f t="shared" si="55"/>
        <v>1</v>
      </c>
      <c r="DA54" s="84">
        <f t="shared" si="56"/>
        <v>2</v>
      </c>
      <c r="DB54" t="b">
        <f t="shared" si="57"/>
        <v>0</v>
      </c>
    </row>
    <row r="55" spans="1:106">
      <c r="A55" s="9">
        <v>1373</v>
      </c>
      <c r="B55" s="3">
        <v>2</v>
      </c>
      <c r="C55" s="3" t="s">
        <v>1521</v>
      </c>
      <c r="D55" s="3" t="str">
        <f t="shared" si="0"/>
        <v>MA_1_36-4_dk_0730</v>
      </c>
      <c r="E55" s="3" t="str">
        <f t="shared" si="1"/>
        <v>0730</v>
      </c>
      <c r="F55" s="3">
        <v>155099.234</v>
      </c>
      <c r="G55" s="15">
        <v>423298.53100000002</v>
      </c>
      <c r="H55" s="35" t="str">
        <f t="shared" si="58"/>
        <v>ja</v>
      </c>
      <c r="I55" s="42">
        <v>356</v>
      </c>
      <c r="J55" s="20" t="s">
        <v>371</v>
      </c>
      <c r="K55" s="21">
        <v>10000</v>
      </c>
      <c r="L55" s="28">
        <f t="shared" si="25"/>
        <v>1</v>
      </c>
      <c r="M55" s="28">
        <f t="shared" si="26"/>
        <v>1</v>
      </c>
      <c r="N55" s="56">
        <f t="shared" si="3"/>
        <v>10000</v>
      </c>
      <c r="O55" s="33">
        <f t="shared" si="68"/>
        <v>104.87547194649271</v>
      </c>
      <c r="P55" s="37">
        <f t="shared" si="59"/>
        <v>103.36347924676605</v>
      </c>
      <c r="Q55" s="9" t="s">
        <v>12</v>
      </c>
      <c r="R55" s="55" t="s">
        <v>12</v>
      </c>
      <c r="S55" s="55">
        <v>6.6</v>
      </c>
      <c r="T55" s="55">
        <v>6.9580000000000002</v>
      </c>
      <c r="U55" s="55">
        <v>7.29</v>
      </c>
      <c r="V55" s="3">
        <v>7.5640000000000001</v>
      </c>
      <c r="W55" s="3">
        <v>7.8760000000000003</v>
      </c>
      <c r="X55" s="3" t="s">
        <v>12</v>
      </c>
      <c r="Y55" s="3">
        <v>8.4629999999999992</v>
      </c>
      <c r="Z55" s="15" t="s">
        <v>12</v>
      </c>
      <c r="AA55" s="10">
        <f t="shared" si="60"/>
        <v>7.8760000000000003</v>
      </c>
      <c r="AB55" s="9">
        <f t="shared" si="61"/>
        <v>0.5860000000000003</v>
      </c>
      <c r="AC55" s="10">
        <f t="shared" si="62"/>
        <v>0.58699999999999886</v>
      </c>
      <c r="AD55" s="9" t="s">
        <v>12</v>
      </c>
      <c r="AE55" s="55" t="s">
        <v>12</v>
      </c>
      <c r="AF55" s="55">
        <v>1.7030000000000001</v>
      </c>
      <c r="AG55" s="55">
        <v>1.712</v>
      </c>
      <c r="AH55" s="55">
        <v>1.722</v>
      </c>
      <c r="AI55" s="3">
        <v>1.7310000000000001</v>
      </c>
      <c r="AJ55" s="3">
        <v>1.7410000000000001</v>
      </c>
      <c r="AK55" s="3" t="s">
        <v>12</v>
      </c>
      <c r="AL55" s="3">
        <v>1.7609999999999999</v>
      </c>
      <c r="AM55" s="15" t="s">
        <v>12</v>
      </c>
      <c r="AN55" s="10">
        <f t="shared" si="8"/>
        <v>1.7410000000000001</v>
      </c>
      <c r="AO55" s="9">
        <f t="shared" si="9"/>
        <v>1.9000000000000128E-2</v>
      </c>
      <c r="AP55" s="10">
        <f t="shared" si="10"/>
        <v>1.9999999999999796E-2</v>
      </c>
      <c r="AQ55" s="9" t="s">
        <v>12</v>
      </c>
      <c r="AR55" s="55" t="s">
        <v>12</v>
      </c>
      <c r="AS55" s="55">
        <v>4.1589999999999998</v>
      </c>
      <c r="AT55" s="55">
        <v>4.1840000000000002</v>
      </c>
      <c r="AU55" s="55">
        <v>4.2050000000000001</v>
      </c>
      <c r="AV55" s="3">
        <v>4.2160000000000002</v>
      </c>
      <c r="AW55" s="3">
        <v>4.2290000000000001</v>
      </c>
      <c r="AX55" s="3" t="s">
        <v>12</v>
      </c>
      <c r="AY55" s="3">
        <v>4.2530000000000001</v>
      </c>
      <c r="AZ55" s="15" t="s">
        <v>12</v>
      </c>
      <c r="BA55" s="10">
        <f t="shared" si="11"/>
        <v>4.2290000000000001</v>
      </c>
      <c r="BB55" s="9">
        <f t="shared" si="12"/>
        <v>2.4000000000000021E-2</v>
      </c>
      <c r="BC55" s="10">
        <f t="shared" si="13"/>
        <v>2.4000000000000021E-2</v>
      </c>
      <c r="BD55" s="9">
        <v>7.81</v>
      </c>
      <c r="BE55" s="3">
        <v>8.2989999999999995</v>
      </c>
      <c r="BF55" s="15">
        <v>9.31</v>
      </c>
      <c r="BG55" s="15">
        <f t="shared" si="14"/>
        <v>8.2989999999999995</v>
      </c>
      <c r="BH55" s="9">
        <f t="shared" si="15"/>
        <v>0.48899999999999988</v>
      </c>
      <c r="BI55" s="10">
        <f t="shared" si="16"/>
        <v>1.011000000000001</v>
      </c>
      <c r="BJ55" s="9">
        <v>7.9530000000000003</v>
      </c>
      <c r="BK55" s="3">
        <v>8.468</v>
      </c>
      <c r="BL55" s="15">
        <v>9.4740000000000002</v>
      </c>
      <c r="BM55" s="15">
        <f t="shared" si="17"/>
        <v>8.468</v>
      </c>
      <c r="BN55" s="9">
        <f t="shared" si="18"/>
        <v>0.51499999999999968</v>
      </c>
      <c r="BO55" s="10">
        <f t="shared" si="19"/>
        <v>1.0060000000000002</v>
      </c>
      <c r="BP55">
        <f t="shared" si="29"/>
        <v>0</v>
      </c>
      <c r="BQ55" s="93">
        <f t="shared" si="30"/>
        <v>0.83447098976109146</v>
      </c>
      <c r="BR55" s="93">
        <f t="shared" si="31"/>
        <v>0.87883959044368498</v>
      </c>
      <c r="BS55" s="93" t="str">
        <f>VLOOKUP(C55,'Koppeling locatie - aslocatie'!$A$2:$C$8139,2,FALSE)</f>
        <v>maas208</v>
      </c>
      <c r="BT55" s="93">
        <f>VLOOKUP($BS55,aslocaties_v01!$C$3:$AA$500,MATCH($K$3/10,aslocaties_v01!$C$2:$X$2),FALSE)</f>
        <v>7.2830000000000004</v>
      </c>
      <c r="BU55" s="93">
        <f>VLOOKUP(BS55,aslocaties_v01!$C$3:$AA$500,MATCH($K$3,aslocaties_v01!$C$2:$X$2),FALSE)</f>
        <v>7.8680000000000003</v>
      </c>
      <c r="BV55" s="93">
        <f>VLOOKUP(BS55,aslocaties_v01!$C$3:$AA$500,MATCH($K$3*10,aslocaties_v01!$C$2:$Y$2),FALSE)</f>
        <v>8.4540000000000006</v>
      </c>
      <c r="BW55" s="93">
        <f t="shared" si="32"/>
        <v>0.58499999999999996</v>
      </c>
      <c r="BX55" s="93">
        <f t="shared" si="33"/>
        <v>0.5860000000000003</v>
      </c>
      <c r="BY55" s="94">
        <f t="shared" si="34"/>
        <v>1.7064846416388058E-3</v>
      </c>
      <c r="BZ55" s="94">
        <f t="shared" si="35"/>
        <v>1.7035775127743902E-3</v>
      </c>
      <c r="CA55" s="94">
        <f t="shared" si="36"/>
        <v>6.9999999999996732E-3</v>
      </c>
      <c r="CB55">
        <f t="shared" si="37"/>
        <v>8.0000000000000071E-3</v>
      </c>
      <c r="CC55" s="58">
        <f t="shared" si="38"/>
        <v>8.9999999999985647E-3</v>
      </c>
      <c r="CD55" s="95" t="b">
        <f t="shared" si="39"/>
        <v>0</v>
      </c>
      <c r="CE55" s="96" t="b">
        <f t="shared" si="63"/>
        <v>1</v>
      </c>
      <c r="CF55" t="b">
        <f t="shared" si="64"/>
        <v>1</v>
      </c>
      <c r="CG55" t="b">
        <f t="shared" si="65"/>
        <v>1</v>
      </c>
      <c r="CH55" s="84" t="b">
        <f t="shared" si="40"/>
        <v>1</v>
      </c>
      <c r="CI55">
        <f t="shared" si="41"/>
        <v>1.7410000000000001</v>
      </c>
      <c r="CJ55" t="b">
        <f t="shared" si="66"/>
        <v>1</v>
      </c>
      <c r="CK55" t="b">
        <f t="shared" si="42"/>
        <v>0</v>
      </c>
      <c r="CL55" s="84" t="b">
        <f t="shared" si="69"/>
        <v>1</v>
      </c>
      <c r="CM55">
        <f t="shared" si="43"/>
        <v>4.2290000000000001</v>
      </c>
      <c r="CN55" t="b">
        <f t="shared" si="67"/>
        <v>1</v>
      </c>
      <c r="CO55" s="84">
        <f t="shared" si="44"/>
        <v>6.240204214521667E-2</v>
      </c>
      <c r="CP55" t="b">
        <f t="shared" si="45"/>
        <v>1</v>
      </c>
      <c r="CQ55" s="96" t="b">
        <f t="shared" si="46"/>
        <v>1</v>
      </c>
      <c r="CR55" t="b">
        <f t="shared" si="47"/>
        <v>1</v>
      </c>
      <c r="CS55" t="b">
        <f t="shared" si="48"/>
        <v>0</v>
      </c>
      <c r="CT55" t="b">
        <f t="shared" si="49"/>
        <v>1</v>
      </c>
      <c r="CU55" t="b">
        <f t="shared" si="50"/>
        <v>1</v>
      </c>
      <c r="CV55" s="84" t="b">
        <f t="shared" si="51"/>
        <v>1</v>
      </c>
      <c r="CW55" t="b">
        <f t="shared" si="52"/>
        <v>0</v>
      </c>
      <c r="CX55" t="b">
        <f t="shared" si="53"/>
        <v>0</v>
      </c>
      <c r="CY55" t="b">
        <f t="shared" si="54"/>
        <v>1</v>
      </c>
      <c r="CZ55" t="b">
        <f t="shared" si="55"/>
        <v>1</v>
      </c>
      <c r="DA55" s="84">
        <f t="shared" si="56"/>
        <v>2</v>
      </c>
      <c r="DB55" t="b">
        <f t="shared" si="57"/>
        <v>0</v>
      </c>
    </row>
    <row r="56" spans="1:106">
      <c r="A56" s="9">
        <v>1374</v>
      </c>
      <c r="B56" s="3">
        <v>2</v>
      </c>
      <c r="C56" s="3" t="s">
        <v>1522</v>
      </c>
      <c r="D56" s="3" t="str">
        <f t="shared" si="0"/>
        <v>MA_1_36-4_dk_0731</v>
      </c>
      <c r="E56" s="3" t="str">
        <f t="shared" si="1"/>
        <v>0731</v>
      </c>
      <c r="F56" s="3">
        <v>155001.375</v>
      </c>
      <c r="G56" s="15">
        <v>423331.81199999998</v>
      </c>
      <c r="H56" s="35" t="str">
        <f t="shared" si="58"/>
        <v>ja</v>
      </c>
      <c r="I56" s="42">
        <v>343</v>
      </c>
      <c r="J56" s="20" t="s">
        <v>371</v>
      </c>
      <c r="K56" s="21">
        <v>10000</v>
      </c>
      <c r="L56" s="28">
        <f t="shared" si="25"/>
        <v>1</v>
      </c>
      <c r="M56" s="28">
        <f t="shared" si="26"/>
        <v>1</v>
      </c>
      <c r="N56" s="56">
        <f t="shared" si="3"/>
        <v>10000</v>
      </c>
      <c r="O56" s="33">
        <f t="shared" si="68"/>
        <v>103.36347924676605</v>
      </c>
      <c r="P56" s="37">
        <f t="shared" si="59"/>
        <v>137.06414088664062</v>
      </c>
      <c r="Q56" s="9" t="s">
        <v>12</v>
      </c>
      <c r="R56" s="55" t="s">
        <v>12</v>
      </c>
      <c r="S56" s="55">
        <v>6.6</v>
      </c>
      <c r="T56" s="55">
        <v>6.9580000000000002</v>
      </c>
      <c r="U56" s="55">
        <v>7.29</v>
      </c>
      <c r="V56" s="3">
        <v>7.5640000000000001</v>
      </c>
      <c r="W56" s="3">
        <v>7.8760000000000003</v>
      </c>
      <c r="X56" s="3" t="s">
        <v>12</v>
      </c>
      <c r="Y56" s="3">
        <v>8.4629999999999992</v>
      </c>
      <c r="Z56" s="15" t="s">
        <v>12</v>
      </c>
      <c r="AA56" s="10">
        <f t="shared" si="60"/>
        <v>7.8760000000000003</v>
      </c>
      <c r="AB56" s="9">
        <f t="shared" si="61"/>
        <v>0.5860000000000003</v>
      </c>
      <c r="AC56" s="10">
        <f t="shared" si="62"/>
        <v>0.58699999999999886</v>
      </c>
      <c r="AD56" s="9" t="s">
        <v>12</v>
      </c>
      <c r="AE56" s="55" t="s">
        <v>12</v>
      </c>
      <c r="AF56" s="55">
        <v>1.7430000000000001</v>
      </c>
      <c r="AG56" s="55">
        <v>1.762</v>
      </c>
      <c r="AH56" s="55">
        <v>1.782</v>
      </c>
      <c r="AI56" s="3">
        <v>1.8</v>
      </c>
      <c r="AJ56" s="3">
        <v>1.81</v>
      </c>
      <c r="AK56" s="3" t="s">
        <v>12</v>
      </c>
      <c r="AL56" s="3">
        <v>1.8280000000000001</v>
      </c>
      <c r="AM56" s="15" t="s">
        <v>12</v>
      </c>
      <c r="AN56" s="10">
        <f t="shared" si="8"/>
        <v>1.81</v>
      </c>
      <c r="AO56" s="9">
        <f t="shared" si="9"/>
        <v>2.8000000000000025E-2</v>
      </c>
      <c r="AP56" s="10">
        <f t="shared" si="10"/>
        <v>1.8000000000000016E-2</v>
      </c>
      <c r="AQ56" s="9" t="s">
        <v>12</v>
      </c>
      <c r="AR56" s="55" t="s">
        <v>12</v>
      </c>
      <c r="AS56" s="55">
        <v>4.2300000000000004</v>
      </c>
      <c r="AT56" s="55">
        <v>4.2430000000000003</v>
      </c>
      <c r="AU56" s="55">
        <v>4.2569999999999997</v>
      </c>
      <c r="AV56" s="3">
        <v>4.2699999999999996</v>
      </c>
      <c r="AW56" s="3">
        <v>4.2850000000000001</v>
      </c>
      <c r="AX56" s="3" t="s">
        <v>12</v>
      </c>
      <c r="AY56" s="3">
        <v>4.3150000000000004</v>
      </c>
      <c r="AZ56" s="15" t="s">
        <v>12</v>
      </c>
      <c r="BA56" s="10">
        <f t="shared" si="11"/>
        <v>4.2850000000000001</v>
      </c>
      <c r="BB56" s="9">
        <f t="shared" si="12"/>
        <v>2.8000000000000469E-2</v>
      </c>
      <c r="BC56" s="10">
        <f t="shared" si="13"/>
        <v>3.0000000000000249E-2</v>
      </c>
      <c r="BD56" s="9">
        <v>7.8710000000000004</v>
      </c>
      <c r="BE56" s="3">
        <v>8.4190000000000005</v>
      </c>
      <c r="BF56" s="15">
        <v>9.3810000000000002</v>
      </c>
      <c r="BG56" s="15">
        <f t="shared" si="14"/>
        <v>8.4190000000000005</v>
      </c>
      <c r="BH56" s="9">
        <f t="shared" si="15"/>
        <v>0.54800000000000004</v>
      </c>
      <c r="BI56" s="10">
        <f t="shared" si="16"/>
        <v>0.96199999999999974</v>
      </c>
      <c r="BJ56" s="9">
        <v>8.1389999999999993</v>
      </c>
      <c r="BK56" s="3">
        <v>8.6579999999999995</v>
      </c>
      <c r="BL56" s="15">
        <v>9.6620000000000008</v>
      </c>
      <c r="BM56" s="15">
        <f t="shared" si="17"/>
        <v>8.6579999999999995</v>
      </c>
      <c r="BN56" s="9">
        <f t="shared" si="18"/>
        <v>0.51900000000000013</v>
      </c>
      <c r="BO56" s="10">
        <f t="shared" si="19"/>
        <v>1.0040000000000013</v>
      </c>
      <c r="BP56">
        <f t="shared" si="29"/>
        <v>0</v>
      </c>
      <c r="BQ56" s="93">
        <f t="shared" si="30"/>
        <v>0.93515358361774703</v>
      </c>
      <c r="BR56" s="93">
        <f t="shared" si="31"/>
        <v>0.88566552901023865</v>
      </c>
      <c r="BS56" s="93" t="str">
        <f>VLOOKUP(C56,'Koppeling locatie - aslocatie'!$A$2:$C$8139,2,FALSE)</f>
        <v>maas208</v>
      </c>
      <c r="BT56" s="93">
        <f>VLOOKUP($BS56,aslocaties_v01!$C$3:$AA$500,MATCH($K$3/10,aslocaties_v01!$C$2:$X$2),FALSE)</f>
        <v>7.2830000000000004</v>
      </c>
      <c r="BU56" s="93">
        <f>VLOOKUP(BS56,aslocaties_v01!$C$3:$AA$500,MATCH($K$3,aslocaties_v01!$C$2:$X$2),FALSE)</f>
        <v>7.8680000000000003</v>
      </c>
      <c r="BV56" s="93">
        <f>VLOOKUP(BS56,aslocaties_v01!$C$3:$AA$500,MATCH($K$3*10,aslocaties_v01!$C$2:$Y$2),FALSE)</f>
        <v>8.4540000000000006</v>
      </c>
      <c r="BW56" s="93">
        <f t="shared" si="32"/>
        <v>0.58499999999999996</v>
      </c>
      <c r="BX56" s="93">
        <f t="shared" si="33"/>
        <v>0.5860000000000003</v>
      </c>
      <c r="BY56" s="94">
        <f t="shared" si="34"/>
        <v>1.7064846416388058E-3</v>
      </c>
      <c r="BZ56" s="94">
        <f t="shared" si="35"/>
        <v>1.7035775127743902E-3</v>
      </c>
      <c r="CA56" s="94">
        <f t="shared" si="36"/>
        <v>6.9999999999996732E-3</v>
      </c>
      <c r="CB56">
        <f t="shared" si="37"/>
        <v>8.0000000000000071E-3</v>
      </c>
      <c r="CC56" s="58">
        <f t="shared" si="38"/>
        <v>8.9999999999985647E-3</v>
      </c>
      <c r="CD56" s="95" t="b">
        <f t="shared" si="39"/>
        <v>0</v>
      </c>
      <c r="CE56" s="96" t="b">
        <f t="shared" si="63"/>
        <v>1</v>
      </c>
      <c r="CF56" t="b">
        <f t="shared" si="64"/>
        <v>1</v>
      </c>
      <c r="CG56" t="b">
        <f t="shared" si="65"/>
        <v>1</v>
      </c>
      <c r="CH56" s="84" t="b">
        <f t="shared" si="40"/>
        <v>1</v>
      </c>
      <c r="CI56">
        <f t="shared" si="41"/>
        <v>1.81</v>
      </c>
      <c r="CJ56" t="b">
        <f t="shared" si="66"/>
        <v>1</v>
      </c>
      <c r="CK56" t="b">
        <f t="shared" si="42"/>
        <v>0</v>
      </c>
      <c r="CL56" s="84" t="b">
        <f t="shared" si="69"/>
        <v>1</v>
      </c>
      <c r="CM56">
        <f t="shared" si="43"/>
        <v>4.2850000000000001</v>
      </c>
      <c r="CN56" t="b">
        <f t="shared" si="67"/>
        <v>1</v>
      </c>
      <c r="CO56" s="84">
        <f t="shared" si="44"/>
        <v>6.3190577440035187E-2</v>
      </c>
      <c r="CP56" t="b">
        <f t="shared" si="45"/>
        <v>1</v>
      </c>
      <c r="CQ56" s="96" t="b">
        <f t="shared" si="46"/>
        <v>1</v>
      </c>
      <c r="CR56" t="b">
        <f t="shared" si="47"/>
        <v>0</v>
      </c>
      <c r="CS56" t="b">
        <f t="shared" si="48"/>
        <v>0</v>
      </c>
      <c r="CT56" t="b">
        <f t="shared" si="49"/>
        <v>1</v>
      </c>
      <c r="CU56" t="b">
        <f t="shared" si="50"/>
        <v>1</v>
      </c>
      <c r="CV56" s="84" t="b">
        <f t="shared" si="51"/>
        <v>1</v>
      </c>
      <c r="CW56" t="b">
        <f t="shared" si="52"/>
        <v>0</v>
      </c>
      <c r="CX56" t="b">
        <f t="shared" si="53"/>
        <v>0</v>
      </c>
      <c r="CY56" t="b">
        <f t="shared" si="54"/>
        <v>0</v>
      </c>
      <c r="CZ56" t="b">
        <f t="shared" si="55"/>
        <v>0</v>
      </c>
      <c r="DA56" s="84">
        <f t="shared" si="56"/>
        <v>2</v>
      </c>
      <c r="DB56" t="b">
        <f t="shared" si="57"/>
        <v>0</v>
      </c>
    </row>
    <row r="57" spans="1:106">
      <c r="A57" s="9">
        <v>1375</v>
      </c>
      <c r="B57" s="3">
        <v>2</v>
      </c>
      <c r="C57" s="3" t="s">
        <v>1523</v>
      </c>
      <c r="D57" s="3" t="str">
        <f t="shared" si="0"/>
        <v>MA_1_36-4_dk_0732</v>
      </c>
      <c r="E57" s="3" t="str">
        <f t="shared" si="1"/>
        <v>0732</v>
      </c>
      <c r="F57" s="3">
        <v>154902.484</v>
      </c>
      <c r="G57" s="15">
        <v>423236.90600000002</v>
      </c>
      <c r="H57" s="35" t="str">
        <f t="shared" si="58"/>
        <v>ja</v>
      </c>
      <c r="I57" s="42">
        <v>330</v>
      </c>
      <c r="J57" s="20" t="s">
        <v>371</v>
      </c>
      <c r="K57" s="21">
        <v>10000</v>
      </c>
      <c r="L57" s="28">
        <f t="shared" si="25"/>
        <v>1</v>
      </c>
      <c r="M57" s="28">
        <f t="shared" si="26"/>
        <v>1</v>
      </c>
      <c r="N57" s="56">
        <f t="shared" si="3"/>
        <v>10000</v>
      </c>
      <c r="O57" s="33">
        <f t="shared" si="68"/>
        <v>137.06414088664062</v>
      </c>
      <c r="P57" s="37">
        <f t="shared" si="59"/>
        <v>83.382399881516861</v>
      </c>
      <c r="Q57" s="9" t="s">
        <v>12</v>
      </c>
      <c r="R57" s="55" t="s">
        <v>12</v>
      </c>
      <c r="S57" s="55">
        <v>6.6</v>
      </c>
      <c r="T57" s="55">
        <v>6.9580000000000002</v>
      </c>
      <c r="U57" s="55">
        <v>7.29</v>
      </c>
      <c r="V57" s="3">
        <v>7.5650000000000004</v>
      </c>
      <c r="W57" s="3">
        <v>7.8760000000000003</v>
      </c>
      <c r="X57" s="3" t="s">
        <v>12</v>
      </c>
      <c r="Y57" s="3">
        <v>8.4629999999999992</v>
      </c>
      <c r="Z57" s="15" t="s">
        <v>12</v>
      </c>
      <c r="AA57" s="10">
        <f t="shared" si="60"/>
        <v>7.8760000000000003</v>
      </c>
      <c r="AB57" s="9">
        <f t="shared" si="61"/>
        <v>0.5860000000000003</v>
      </c>
      <c r="AC57" s="10">
        <f t="shared" si="62"/>
        <v>0.58699999999999886</v>
      </c>
      <c r="AD57" s="9" t="s">
        <v>12</v>
      </c>
      <c r="AE57" s="55" t="s">
        <v>12</v>
      </c>
      <c r="AF57" s="55">
        <v>3.0209999999999999</v>
      </c>
      <c r="AG57" s="55">
        <v>3.03</v>
      </c>
      <c r="AH57" s="55">
        <v>3.0390000000000001</v>
      </c>
      <c r="AI57" s="3">
        <v>3.048</v>
      </c>
      <c r="AJ57" s="3">
        <v>3.0579999999999998</v>
      </c>
      <c r="AK57" s="3" t="s">
        <v>12</v>
      </c>
      <c r="AL57" s="3">
        <v>3.0760000000000001</v>
      </c>
      <c r="AM57" s="15" t="s">
        <v>12</v>
      </c>
      <c r="AN57" s="10">
        <f t="shared" si="8"/>
        <v>3.0579999999999998</v>
      </c>
      <c r="AO57" s="9">
        <f t="shared" si="9"/>
        <v>1.8999999999999684E-2</v>
      </c>
      <c r="AP57" s="10">
        <f t="shared" si="10"/>
        <v>1.8000000000000238E-2</v>
      </c>
      <c r="AQ57" s="9" t="s">
        <v>12</v>
      </c>
      <c r="AR57" s="55" t="s">
        <v>12</v>
      </c>
      <c r="AS57" s="55">
        <v>7.71</v>
      </c>
      <c r="AT57" s="55">
        <v>7.72</v>
      </c>
      <c r="AU57" s="55">
        <v>7.7309999999999999</v>
      </c>
      <c r="AV57" s="3">
        <v>7.7409999999999997</v>
      </c>
      <c r="AW57" s="3">
        <v>7.7519999999999998</v>
      </c>
      <c r="AX57" s="3" t="s">
        <v>12</v>
      </c>
      <c r="AY57" s="3">
        <v>7.7729999999999997</v>
      </c>
      <c r="AZ57" s="15" t="s">
        <v>12</v>
      </c>
      <c r="BA57" s="10">
        <f t="shared" si="11"/>
        <v>7.7519999999999998</v>
      </c>
      <c r="BB57" s="9">
        <f t="shared" si="12"/>
        <v>2.0999999999999908E-2</v>
      </c>
      <c r="BC57" s="10">
        <f t="shared" si="13"/>
        <v>2.0999999999999908E-2</v>
      </c>
      <c r="BD57" s="9">
        <v>11.994999999999999</v>
      </c>
      <c r="BE57" s="3">
        <v>12.095000000000001</v>
      </c>
      <c r="BF57" s="15">
        <v>12.914</v>
      </c>
      <c r="BG57" s="15">
        <f t="shared" si="14"/>
        <v>12.095000000000001</v>
      </c>
      <c r="BH57" s="9">
        <f t="shared" si="15"/>
        <v>0.10000000000000142</v>
      </c>
      <c r="BI57" s="10">
        <f t="shared" si="16"/>
        <v>0.81899999999999906</v>
      </c>
      <c r="BJ57" s="9">
        <v>10.955</v>
      </c>
      <c r="BK57" s="3">
        <v>11.069000000000001</v>
      </c>
      <c r="BL57" s="15">
        <v>11.349</v>
      </c>
      <c r="BM57" s="15">
        <f t="shared" si="17"/>
        <v>11.069000000000001</v>
      </c>
      <c r="BN57" s="9">
        <f t="shared" si="18"/>
        <v>0.11400000000000077</v>
      </c>
      <c r="BO57" s="10">
        <f t="shared" si="19"/>
        <v>0.27999999999999936</v>
      </c>
      <c r="BP57">
        <f t="shared" si="29"/>
        <v>0</v>
      </c>
      <c r="BQ57" s="93">
        <f t="shared" si="30"/>
        <v>0.17064846416382487</v>
      </c>
      <c r="BR57" s="93">
        <f t="shared" si="31"/>
        <v>0.19453924914675888</v>
      </c>
      <c r="BS57" s="93" t="str">
        <f>VLOOKUP(C57,'Koppeling locatie - aslocatie'!$A$2:$C$8139,2,FALSE)</f>
        <v>maas208</v>
      </c>
      <c r="BT57" s="93">
        <f>VLOOKUP($BS57,aslocaties_v01!$C$3:$AA$500,MATCH($K$3/10,aslocaties_v01!$C$2:$X$2),FALSE)</f>
        <v>7.2830000000000004</v>
      </c>
      <c r="BU57" s="93">
        <f>VLOOKUP(BS57,aslocaties_v01!$C$3:$AA$500,MATCH($K$3,aslocaties_v01!$C$2:$X$2),FALSE)</f>
        <v>7.8680000000000003</v>
      </c>
      <c r="BV57" s="93">
        <f>VLOOKUP(BS57,aslocaties_v01!$C$3:$AA$500,MATCH($K$3*10,aslocaties_v01!$C$2:$Y$2),FALSE)</f>
        <v>8.4540000000000006</v>
      </c>
      <c r="BW57" s="93">
        <f t="shared" si="32"/>
        <v>0.58499999999999996</v>
      </c>
      <c r="BX57" s="93">
        <f t="shared" si="33"/>
        <v>0.5860000000000003</v>
      </c>
      <c r="BY57" s="94">
        <f t="shared" si="34"/>
        <v>1.7064846416388058E-3</v>
      </c>
      <c r="BZ57" s="94">
        <f t="shared" si="35"/>
        <v>1.7035775127743902E-3</v>
      </c>
      <c r="CA57" s="94">
        <f t="shared" si="36"/>
        <v>6.9999999999996732E-3</v>
      </c>
      <c r="CB57">
        <f t="shared" si="37"/>
        <v>8.0000000000000071E-3</v>
      </c>
      <c r="CC57" s="58">
        <f t="shared" si="38"/>
        <v>8.9999999999985647E-3</v>
      </c>
      <c r="CD57" s="95" t="b">
        <f t="shared" si="39"/>
        <v>0</v>
      </c>
      <c r="CE57" s="96" t="b">
        <f t="shared" si="63"/>
        <v>1</v>
      </c>
      <c r="CF57" t="b">
        <f t="shared" si="64"/>
        <v>0</v>
      </c>
      <c r="CG57" t="b">
        <f t="shared" si="65"/>
        <v>0</v>
      </c>
      <c r="CH57" s="84" t="b">
        <f t="shared" si="40"/>
        <v>1</v>
      </c>
      <c r="CI57">
        <f t="shared" si="41"/>
        <v>3.0579999999999998</v>
      </c>
      <c r="CJ57" t="b">
        <f t="shared" si="66"/>
        <v>0</v>
      </c>
      <c r="CK57" t="b">
        <f t="shared" si="42"/>
        <v>0</v>
      </c>
      <c r="CL57" s="84" t="b">
        <f t="shared" si="69"/>
        <v>0</v>
      </c>
      <c r="CM57" t="str">
        <f t="shared" si="43"/>
        <v/>
      </c>
      <c r="CN57" t="b">
        <f t="shared" si="67"/>
        <v>0</v>
      </c>
      <c r="CO57" s="84">
        <f t="shared" si="44"/>
        <v>3.2620104999309243E-2</v>
      </c>
      <c r="CP57" t="b">
        <f t="shared" si="45"/>
        <v>1</v>
      </c>
      <c r="CQ57" s="96" t="b">
        <f t="shared" si="46"/>
        <v>1</v>
      </c>
      <c r="CR57" t="b">
        <f t="shared" si="47"/>
        <v>0</v>
      </c>
      <c r="CS57" t="b">
        <f t="shared" si="48"/>
        <v>0</v>
      </c>
      <c r="CT57" t="b">
        <f t="shared" si="49"/>
        <v>0</v>
      </c>
      <c r="CU57" t="b">
        <f t="shared" si="50"/>
        <v>0</v>
      </c>
      <c r="CV57" s="84" t="b">
        <f t="shared" si="51"/>
        <v>1</v>
      </c>
      <c r="CW57" t="b">
        <f t="shared" si="52"/>
        <v>0</v>
      </c>
      <c r="CX57" t="b">
        <f t="shared" si="53"/>
        <v>0</v>
      </c>
      <c r="CY57" t="b">
        <f t="shared" si="54"/>
        <v>0</v>
      </c>
      <c r="CZ57" t="b">
        <f t="shared" si="55"/>
        <v>0</v>
      </c>
      <c r="DA57" s="84">
        <f t="shared" si="56"/>
        <v>2</v>
      </c>
      <c r="DB57" t="b">
        <f t="shared" si="57"/>
        <v>0</v>
      </c>
    </row>
    <row r="58" spans="1:106">
      <c r="A58" s="9">
        <v>1376</v>
      </c>
      <c r="B58" s="3">
        <v>2</v>
      </c>
      <c r="C58" s="3" t="s">
        <v>1524</v>
      </c>
      <c r="D58" s="3" t="str">
        <f t="shared" si="0"/>
        <v>MA_1_36-4_dk_0733</v>
      </c>
      <c r="E58" s="3" t="str">
        <f t="shared" si="1"/>
        <v>0733</v>
      </c>
      <c r="F58" s="3">
        <v>154841.891</v>
      </c>
      <c r="G58" s="15">
        <v>423179.625</v>
      </c>
      <c r="H58" s="35" t="str">
        <f t="shared" si="58"/>
        <v>ja</v>
      </c>
      <c r="I58" s="42">
        <v>314</v>
      </c>
      <c r="J58" s="20" t="s">
        <v>371</v>
      </c>
      <c r="K58" s="21">
        <v>10000</v>
      </c>
      <c r="L58" s="28">
        <f t="shared" si="25"/>
        <v>1</v>
      </c>
      <c r="M58" s="28">
        <f t="shared" si="26"/>
        <v>1</v>
      </c>
      <c r="N58" s="56">
        <f t="shared" si="3"/>
        <v>10000</v>
      </c>
      <c r="O58" s="33">
        <f t="shared" si="68"/>
        <v>83.382399881516861</v>
      </c>
      <c r="P58" s="37">
        <f t="shared" si="59"/>
        <v>112.67961109269297</v>
      </c>
      <c r="Q58" s="9" t="s">
        <v>12</v>
      </c>
      <c r="R58" s="55" t="s">
        <v>12</v>
      </c>
      <c r="S58" s="55">
        <v>6.601</v>
      </c>
      <c r="T58" s="55">
        <v>6.9580000000000002</v>
      </c>
      <c r="U58" s="55">
        <v>7.29</v>
      </c>
      <c r="V58" s="3">
        <v>7.5640000000000001</v>
      </c>
      <c r="W58" s="3">
        <v>7.8760000000000003</v>
      </c>
      <c r="X58" s="3" t="s">
        <v>12</v>
      </c>
      <c r="Y58" s="3">
        <v>8.4629999999999992</v>
      </c>
      <c r="Z58" s="15" t="s">
        <v>12</v>
      </c>
      <c r="AA58" s="10">
        <f t="shared" si="60"/>
        <v>7.8760000000000003</v>
      </c>
      <c r="AB58" s="9">
        <f t="shared" si="61"/>
        <v>0.5860000000000003</v>
      </c>
      <c r="AC58" s="10">
        <f t="shared" si="62"/>
        <v>0.58699999999999886</v>
      </c>
      <c r="AD58" s="9" t="s">
        <v>12</v>
      </c>
      <c r="AE58" s="55" t="s">
        <v>12</v>
      </c>
      <c r="AF58" s="55">
        <v>0.77</v>
      </c>
      <c r="AG58" s="55">
        <v>0.96299999999999997</v>
      </c>
      <c r="AH58" s="55">
        <v>1.5960000000000001</v>
      </c>
      <c r="AI58" s="3">
        <v>1.724</v>
      </c>
      <c r="AJ58" s="3">
        <v>1.7569999999999999</v>
      </c>
      <c r="AK58" s="3" t="s">
        <v>12</v>
      </c>
      <c r="AL58" s="3">
        <v>1.8089999999999999</v>
      </c>
      <c r="AM58" s="15" t="s">
        <v>12</v>
      </c>
      <c r="AN58" s="10">
        <f t="shared" si="8"/>
        <v>1.7569999999999999</v>
      </c>
      <c r="AO58" s="9">
        <f t="shared" si="9"/>
        <v>0.16099999999999981</v>
      </c>
      <c r="AP58" s="10">
        <f t="shared" si="10"/>
        <v>5.2000000000000046E-2</v>
      </c>
      <c r="AQ58" s="9" t="s">
        <v>12</v>
      </c>
      <c r="AR58" s="55" t="s">
        <v>12</v>
      </c>
      <c r="AS58" s="55">
        <v>2.8889999999999998</v>
      </c>
      <c r="AT58" s="55">
        <v>3.1520000000000001</v>
      </c>
      <c r="AU58" s="55">
        <v>3.7959999999999998</v>
      </c>
      <c r="AV58" s="3">
        <v>4.2140000000000004</v>
      </c>
      <c r="AW58" s="3">
        <v>4.2370000000000001</v>
      </c>
      <c r="AX58" s="3" t="s">
        <v>12</v>
      </c>
      <c r="AY58" s="3">
        <v>4.2809999999999997</v>
      </c>
      <c r="AZ58" s="15" t="s">
        <v>12</v>
      </c>
      <c r="BA58" s="10">
        <f t="shared" si="11"/>
        <v>4.2370000000000001</v>
      </c>
      <c r="BB58" s="9">
        <f t="shared" si="12"/>
        <v>0.44100000000000028</v>
      </c>
      <c r="BC58" s="10">
        <f t="shared" si="13"/>
        <v>4.3999999999999595E-2</v>
      </c>
      <c r="BD58" s="9">
        <v>7.9</v>
      </c>
      <c r="BE58" s="3">
        <v>8.5830000000000002</v>
      </c>
      <c r="BF58" s="15">
        <v>9.4139999999999997</v>
      </c>
      <c r="BG58" s="15">
        <f t="shared" si="14"/>
        <v>8.5830000000000002</v>
      </c>
      <c r="BH58" s="9">
        <f t="shared" si="15"/>
        <v>0.68299999999999983</v>
      </c>
      <c r="BI58" s="10">
        <f t="shared" si="16"/>
        <v>0.83099999999999952</v>
      </c>
      <c r="BJ58" s="9">
        <v>7.9569999999999999</v>
      </c>
      <c r="BK58" s="3">
        <v>8.5839999999999996</v>
      </c>
      <c r="BL58" s="15">
        <v>9.5519999999999996</v>
      </c>
      <c r="BM58" s="15">
        <f t="shared" si="17"/>
        <v>8.5839999999999996</v>
      </c>
      <c r="BN58" s="9">
        <f t="shared" si="18"/>
        <v>0.62699999999999978</v>
      </c>
      <c r="BO58" s="10">
        <f t="shared" si="19"/>
        <v>0.96799999999999997</v>
      </c>
      <c r="BP58">
        <f t="shared" si="29"/>
        <v>0</v>
      </c>
      <c r="BQ58" s="93">
        <f t="shared" si="30"/>
        <v>1.1655290102389069</v>
      </c>
      <c r="BR58" s="93">
        <f t="shared" si="31"/>
        <v>1.0699658703071664</v>
      </c>
      <c r="BS58" s="93" t="str">
        <f>VLOOKUP(C58,'Koppeling locatie - aslocatie'!$A$2:$C$8139,2,FALSE)</f>
        <v>maas208</v>
      </c>
      <c r="BT58" s="93">
        <f>VLOOKUP($BS58,aslocaties_v01!$C$3:$AA$500,MATCH($K$3/10,aslocaties_v01!$C$2:$X$2),FALSE)</f>
        <v>7.2830000000000004</v>
      </c>
      <c r="BU58" s="93">
        <f>VLOOKUP(BS58,aslocaties_v01!$C$3:$AA$500,MATCH($K$3,aslocaties_v01!$C$2:$X$2),FALSE)</f>
        <v>7.8680000000000003</v>
      </c>
      <c r="BV58" s="93">
        <f>VLOOKUP(BS58,aslocaties_v01!$C$3:$AA$500,MATCH($K$3*10,aslocaties_v01!$C$2:$Y$2),FALSE)</f>
        <v>8.4540000000000006</v>
      </c>
      <c r="BW58" s="93">
        <f t="shared" si="32"/>
        <v>0.58499999999999996</v>
      </c>
      <c r="BX58" s="93">
        <f t="shared" si="33"/>
        <v>0.5860000000000003</v>
      </c>
      <c r="BY58" s="94">
        <f t="shared" si="34"/>
        <v>1.7064846416388058E-3</v>
      </c>
      <c r="BZ58" s="94">
        <f t="shared" si="35"/>
        <v>1.7035775127743902E-3</v>
      </c>
      <c r="CA58" s="94">
        <f t="shared" si="36"/>
        <v>6.9999999999996732E-3</v>
      </c>
      <c r="CB58">
        <f t="shared" si="37"/>
        <v>8.0000000000000071E-3</v>
      </c>
      <c r="CC58" s="58">
        <f t="shared" si="38"/>
        <v>8.9999999999985647E-3</v>
      </c>
      <c r="CD58" s="95" t="b">
        <f t="shared" si="39"/>
        <v>0</v>
      </c>
      <c r="CE58" s="96" t="b">
        <f t="shared" si="63"/>
        <v>1</v>
      </c>
      <c r="CF58" t="b">
        <f t="shared" si="64"/>
        <v>1</v>
      </c>
      <c r="CG58" t="b">
        <f t="shared" si="65"/>
        <v>1</v>
      </c>
      <c r="CH58" s="84" t="b">
        <f t="shared" si="40"/>
        <v>1</v>
      </c>
      <c r="CI58">
        <f t="shared" si="41"/>
        <v>1.7569999999999999</v>
      </c>
      <c r="CJ58" t="b">
        <f t="shared" si="66"/>
        <v>1</v>
      </c>
      <c r="CK58" t="b">
        <f t="shared" si="42"/>
        <v>0</v>
      </c>
      <c r="CL58" s="84" t="b">
        <f t="shared" si="69"/>
        <v>1</v>
      </c>
      <c r="CM58">
        <f t="shared" si="43"/>
        <v>4.2370000000000001</v>
      </c>
      <c r="CN58" t="b">
        <f t="shared" si="67"/>
        <v>1</v>
      </c>
      <c r="CO58" s="84">
        <f t="shared" si="44"/>
        <v>6.2737937197563765E-2</v>
      </c>
      <c r="CP58" t="b">
        <f t="shared" si="45"/>
        <v>1</v>
      </c>
      <c r="CQ58" s="96" t="b">
        <f t="shared" si="46"/>
        <v>1</v>
      </c>
      <c r="CR58" t="b">
        <f t="shared" si="47"/>
        <v>0</v>
      </c>
      <c r="CS58" t="b">
        <f t="shared" si="48"/>
        <v>0</v>
      </c>
      <c r="CT58" t="b">
        <f t="shared" si="49"/>
        <v>0</v>
      </c>
      <c r="CU58" t="b">
        <f t="shared" si="50"/>
        <v>0</v>
      </c>
      <c r="CV58" s="84" t="b">
        <f t="shared" si="51"/>
        <v>1</v>
      </c>
      <c r="CW58" t="b">
        <f t="shared" si="52"/>
        <v>0</v>
      </c>
      <c r="CX58" t="b">
        <f t="shared" si="53"/>
        <v>0</v>
      </c>
      <c r="CY58" t="b">
        <f t="shared" si="54"/>
        <v>0</v>
      </c>
      <c r="CZ58" t="b">
        <f t="shared" si="55"/>
        <v>0</v>
      </c>
      <c r="DA58" s="84">
        <f t="shared" si="56"/>
        <v>2</v>
      </c>
      <c r="DB58" t="b">
        <f t="shared" si="57"/>
        <v>0</v>
      </c>
    </row>
    <row r="59" spans="1:106">
      <c r="A59" s="9">
        <v>1377</v>
      </c>
      <c r="B59" s="3">
        <v>2</v>
      </c>
      <c r="C59" s="3" t="s">
        <v>1525</v>
      </c>
      <c r="D59" s="3" t="str">
        <f t="shared" si="0"/>
        <v>MA_1_36-4_dk_0734</v>
      </c>
      <c r="E59" s="3" t="str">
        <f t="shared" si="1"/>
        <v>0734</v>
      </c>
      <c r="F59" s="3">
        <v>154759.625</v>
      </c>
      <c r="G59" s="15">
        <v>423102.625</v>
      </c>
      <c r="H59" s="35" t="str">
        <f t="shared" si="58"/>
        <v>ja</v>
      </c>
      <c r="I59" s="42">
        <v>300</v>
      </c>
      <c r="J59" s="20" t="s">
        <v>371</v>
      </c>
      <c r="K59" s="21">
        <v>10000</v>
      </c>
      <c r="L59" s="28">
        <f t="shared" si="25"/>
        <v>1</v>
      </c>
      <c r="M59" s="28">
        <f t="shared" si="26"/>
        <v>1</v>
      </c>
      <c r="N59" s="56">
        <f t="shared" si="3"/>
        <v>10000</v>
      </c>
      <c r="O59" s="33">
        <f t="shared" si="68"/>
        <v>112.67961109269297</v>
      </c>
      <c r="P59" s="37">
        <f t="shared" si="59"/>
        <v>116.86457763582733</v>
      </c>
      <c r="Q59" s="9" t="s">
        <v>12</v>
      </c>
      <c r="R59" s="55" t="s">
        <v>12</v>
      </c>
      <c r="S59" s="55">
        <v>6.6</v>
      </c>
      <c r="T59" s="55">
        <v>6.9580000000000002</v>
      </c>
      <c r="U59" s="55">
        <v>7.29</v>
      </c>
      <c r="V59" s="3">
        <v>7.5640000000000001</v>
      </c>
      <c r="W59" s="3">
        <v>7.875</v>
      </c>
      <c r="X59" s="3" t="s">
        <v>12</v>
      </c>
      <c r="Y59" s="3">
        <v>8.4629999999999992</v>
      </c>
      <c r="Z59" s="15" t="s">
        <v>12</v>
      </c>
      <c r="AA59" s="10">
        <f t="shared" si="60"/>
        <v>7.875</v>
      </c>
      <c r="AB59" s="9">
        <f t="shared" si="61"/>
        <v>0.58499999999999996</v>
      </c>
      <c r="AC59" s="10">
        <f t="shared" si="62"/>
        <v>0.58799999999999919</v>
      </c>
      <c r="AD59" s="9" t="s">
        <v>12</v>
      </c>
      <c r="AE59" s="55" t="s">
        <v>12</v>
      </c>
      <c r="AF59" s="55">
        <v>1.484</v>
      </c>
      <c r="AG59" s="55">
        <v>2.1309999999999998</v>
      </c>
      <c r="AH59" s="55">
        <v>2.4870000000000001</v>
      </c>
      <c r="AI59" s="3">
        <v>2.9129999999999998</v>
      </c>
      <c r="AJ59" s="3">
        <v>2.976</v>
      </c>
      <c r="AK59" s="3" t="s">
        <v>12</v>
      </c>
      <c r="AL59" s="3">
        <v>3.0840000000000001</v>
      </c>
      <c r="AM59" s="15" t="s">
        <v>12</v>
      </c>
      <c r="AN59" s="10">
        <f t="shared" si="8"/>
        <v>2.976</v>
      </c>
      <c r="AO59" s="9">
        <f t="shared" si="9"/>
        <v>0.48899999999999988</v>
      </c>
      <c r="AP59" s="10">
        <f t="shared" si="10"/>
        <v>0.1080000000000001</v>
      </c>
      <c r="AQ59" s="9" t="s">
        <v>12</v>
      </c>
      <c r="AR59" s="55" t="s">
        <v>12</v>
      </c>
      <c r="AS59" s="55">
        <v>3.714</v>
      </c>
      <c r="AT59" s="55">
        <v>5.3410000000000002</v>
      </c>
      <c r="AU59" s="55">
        <v>6.1859999999999999</v>
      </c>
      <c r="AV59" s="3">
        <v>7.3129999999999997</v>
      </c>
      <c r="AW59" s="3">
        <v>7.375</v>
      </c>
      <c r="AX59" s="3" t="s">
        <v>12</v>
      </c>
      <c r="AY59" s="3">
        <v>7.7850000000000001</v>
      </c>
      <c r="AZ59" s="15" t="s">
        <v>12</v>
      </c>
      <c r="BA59" s="10">
        <f t="shared" si="11"/>
        <v>7.375</v>
      </c>
      <c r="BB59" s="9">
        <f t="shared" si="12"/>
        <v>1.1890000000000001</v>
      </c>
      <c r="BC59" s="10">
        <f t="shared" si="13"/>
        <v>0.41000000000000014</v>
      </c>
      <c r="BD59" s="9">
        <v>10.146000000000001</v>
      </c>
      <c r="BE59" s="3">
        <v>11.766999999999999</v>
      </c>
      <c r="BF59" s="15">
        <v>12.448</v>
      </c>
      <c r="BG59" s="15">
        <f t="shared" si="14"/>
        <v>11.766999999999999</v>
      </c>
      <c r="BH59" s="9">
        <f t="shared" si="15"/>
        <v>1.6209999999999987</v>
      </c>
      <c r="BI59" s="10">
        <f t="shared" si="16"/>
        <v>0.68100000000000094</v>
      </c>
      <c r="BJ59" s="9">
        <v>8.4130000000000003</v>
      </c>
      <c r="BK59" s="3">
        <v>9.3699999999999992</v>
      </c>
      <c r="BL59" s="15">
        <v>9.9339999999999993</v>
      </c>
      <c r="BM59" s="15">
        <f t="shared" si="17"/>
        <v>9.3699999999999992</v>
      </c>
      <c r="BN59" s="9">
        <f t="shared" si="18"/>
        <v>0.95699999999999896</v>
      </c>
      <c r="BO59" s="10">
        <f t="shared" si="19"/>
        <v>0.56400000000000006</v>
      </c>
      <c r="BP59">
        <f t="shared" si="29"/>
        <v>0</v>
      </c>
      <c r="BQ59" s="93">
        <f t="shared" si="30"/>
        <v>2.7709401709401686</v>
      </c>
      <c r="BR59" s="93">
        <f t="shared" si="31"/>
        <v>1.6358974358974343</v>
      </c>
      <c r="BS59" s="93" t="str">
        <f>VLOOKUP(C59,'Koppeling locatie - aslocatie'!$A$2:$C$8139,2,FALSE)</f>
        <v>maas208</v>
      </c>
      <c r="BT59" s="93">
        <f>VLOOKUP($BS59,aslocaties_v01!$C$3:$AA$500,MATCH($K$3/10,aslocaties_v01!$C$2:$X$2),FALSE)</f>
        <v>7.2830000000000004</v>
      </c>
      <c r="BU59" s="93">
        <f>VLOOKUP(BS59,aslocaties_v01!$C$3:$AA$500,MATCH($K$3,aslocaties_v01!$C$2:$X$2),FALSE)</f>
        <v>7.8680000000000003</v>
      </c>
      <c r="BV59" s="93">
        <f>VLOOKUP(BS59,aslocaties_v01!$C$3:$AA$500,MATCH($K$3*10,aslocaties_v01!$C$2:$Y$2),FALSE)</f>
        <v>8.4540000000000006</v>
      </c>
      <c r="BW59" s="93">
        <f t="shared" si="32"/>
        <v>0.58499999999999996</v>
      </c>
      <c r="BX59" s="93">
        <f t="shared" si="33"/>
        <v>0.5860000000000003</v>
      </c>
      <c r="BY59" s="94">
        <f t="shared" si="34"/>
        <v>0</v>
      </c>
      <c r="BZ59" s="94">
        <f t="shared" si="35"/>
        <v>3.4013605442158035E-3</v>
      </c>
      <c r="CA59" s="94">
        <f t="shared" si="36"/>
        <v>6.9999999999996732E-3</v>
      </c>
      <c r="CB59">
        <f t="shared" si="37"/>
        <v>6.9999999999996732E-3</v>
      </c>
      <c r="CC59" s="58">
        <f t="shared" si="38"/>
        <v>8.9999999999985647E-3</v>
      </c>
      <c r="CD59" s="95" t="b">
        <f t="shared" si="39"/>
        <v>0</v>
      </c>
      <c r="CE59" s="96" t="b">
        <f t="shared" si="63"/>
        <v>1</v>
      </c>
      <c r="CF59" t="b">
        <f t="shared" si="64"/>
        <v>0</v>
      </c>
      <c r="CG59" t="b">
        <f t="shared" si="65"/>
        <v>1</v>
      </c>
      <c r="CH59" s="84" t="b">
        <f t="shared" si="40"/>
        <v>1</v>
      </c>
      <c r="CI59">
        <f t="shared" si="41"/>
        <v>2.976</v>
      </c>
      <c r="CJ59" t="b">
        <f t="shared" si="66"/>
        <v>0</v>
      </c>
      <c r="CK59" t="b">
        <f t="shared" si="42"/>
        <v>0</v>
      </c>
      <c r="CL59" s="84" t="b">
        <f t="shared" si="69"/>
        <v>0</v>
      </c>
      <c r="CM59" t="str">
        <f t="shared" si="43"/>
        <v/>
      </c>
      <c r="CN59" t="b">
        <f t="shared" si="67"/>
        <v>0</v>
      </c>
      <c r="CO59" s="84">
        <f t="shared" si="44"/>
        <v>3.5073917751309303E-2</v>
      </c>
      <c r="CP59" t="b">
        <f t="shared" si="45"/>
        <v>1</v>
      </c>
      <c r="CQ59" s="96" t="b">
        <f t="shared" si="46"/>
        <v>1</v>
      </c>
      <c r="CR59" t="b">
        <f t="shared" si="47"/>
        <v>0</v>
      </c>
      <c r="CS59" t="b">
        <f t="shared" si="48"/>
        <v>0</v>
      </c>
      <c r="CT59" t="b">
        <f t="shared" si="49"/>
        <v>0</v>
      </c>
      <c r="CU59" t="b">
        <f t="shared" si="50"/>
        <v>0</v>
      </c>
      <c r="CV59" s="84" t="b">
        <f t="shared" si="51"/>
        <v>1</v>
      </c>
      <c r="CW59" t="b">
        <f t="shared" si="52"/>
        <v>0</v>
      </c>
      <c r="CX59" t="b">
        <f t="shared" si="53"/>
        <v>0</v>
      </c>
      <c r="CY59" t="b">
        <f t="shared" si="54"/>
        <v>0</v>
      </c>
      <c r="CZ59" t="b">
        <f t="shared" si="55"/>
        <v>0</v>
      </c>
      <c r="DA59" s="84">
        <f t="shared" si="56"/>
        <v>2</v>
      </c>
      <c r="DB59" t="b">
        <f t="shared" si="57"/>
        <v>0</v>
      </c>
    </row>
    <row r="60" spans="1:106">
      <c r="A60" s="9">
        <v>1378</v>
      </c>
      <c r="B60" s="3">
        <v>2</v>
      </c>
      <c r="C60" s="3" t="s">
        <v>1526</v>
      </c>
      <c r="D60" s="3" t="str">
        <f t="shared" si="0"/>
        <v>MA_1_36-4_dk_0735</v>
      </c>
      <c r="E60" s="3" t="str">
        <f t="shared" si="1"/>
        <v>0735</v>
      </c>
      <c r="F60" s="3">
        <v>154711.234</v>
      </c>
      <c r="G60" s="15">
        <v>422996.25</v>
      </c>
      <c r="H60" s="35" t="str">
        <f t="shared" si="58"/>
        <v>ja</v>
      </c>
      <c r="I60" s="42">
        <v>329</v>
      </c>
      <c r="J60" s="20" t="s">
        <v>371</v>
      </c>
      <c r="K60" s="21">
        <v>10000</v>
      </c>
      <c r="L60" s="28">
        <f t="shared" si="25"/>
        <v>1</v>
      </c>
      <c r="M60" s="28">
        <f t="shared" si="26"/>
        <v>1</v>
      </c>
      <c r="N60" s="56">
        <f t="shared" si="3"/>
        <v>10000</v>
      </c>
      <c r="O60" s="33">
        <f t="shared" si="68"/>
        <v>116.86457763582733</v>
      </c>
      <c r="P60" s="37">
        <f t="shared" si="59"/>
        <v>72.322006222166422</v>
      </c>
      <c r="Q60" s="9" t="s">
        <v>12</v>
      </c>
      <c r="R60" s="55" t="s">
        <v>12</v>
      </c>
      <c r="S60" s="55">
        <v>6.6</v>
      </c>
      <c r="T60" s="55">
        <v>6.9580000000000002</v>
      </c>
      <c r="U60" s="55">
        <v>7.29</v>
      </c>
      <c r="V60" s="3">
        <v>7.5640000000000001</v>
      </c>
      <c r="W60" s="3">
        <v>7.875</v>
      </c>
      <c r="X60" s="3" t="s">
        <v>12</v>
      </c>
      <c r="Y60" s="3">
        <v>8.4619999999999997</v>
      </c>
      <c r="Z60" s="15" t="s">
        <v>12</v>
      </c>
      <c r="AA60" s="10">
        <f t="shared" si="60"/>
        <v>7.875</v>
      </c>
      <c r="AB60" s="9">
        <f t="shared" si="61"/>
        <v>0.58499999999999996</v>
      </c>
      <c r="AC60" s="10">
        <f t="shared" si="62"/>
        <v>0.58699999999999974</v>
      </c>
      <c r="AD60" s="9" t="s">
        <v>12</v>
      </c>
      <c r="AE60" s="55" t="s">
        <v>12</v>
      </c>
      <c r="AF60" s="55">
        <v>0.66800000000000004</v>
      </c>
      <c r="AG60" s="55">
        <v>0.76700000000000002</v>
      </c>
      <c r="AH60" s="55">
        <v>0.89700000000000002</v>
      </c>
      <c r="AI60" s="3">
        <v>1.042</v>
      </c>
      <c r="AJ60" s="3">
        <v>1.264</v>
      </c>
      <c r="AK60" s="3" t="s">
        <v>12</v>
      </c>
      <c r="AL60" s="3">
        <v>1.8149999999999999</v>
      </c>
      <c r="AM60" s="15" t="s">
        <v>12</v>
      </c>
      <c r="AN60" s="10">
        <f t="shared" si="8"/>
        <v>1.264</v>
      </c>
      <c r="AO60" s="9">
        <f t="shared" si="9"/>
        <v>0.36699999999999999</v>
      </c>
      <c r="AP60" s="10">
        <f t="shared" si="10"/>
        <v>0.55099999999999993</v>
      </c>
      <c r="AQ60" s="9" t="s">
        <v>12</v>
      </c>
      <c r="AR60" s="55" t="s">
        <v>12</v>
      </c>
      <c r="AS60" s="55">
        <v>2.74</v>
      </c>
      <c r="AT60" s="55">
        <v>2.9129999999999998</v>
      </c>
      <c r="AU60" s="55">
        <v>3.0840000000000001</v>
      </c>
      <c r="AV60" s="3">
        <v>3.262</v>
      </c>
      <c r="AW60" s="3">
        <v>3.452</v>
      </c>
      <c r="AX60" s="3" t="s">
        <v>12</v>
      </c>
      <c r="AY60" s="3">
        <v>4.3209999999999997</v>
      </c>
      <c r="AZ60" s="15" t="s">
        <v>12</v>
      </c>
      <c r="BA60" s="10">
        <f t="shared" si="11"/>
        <v>3.452</v>
      </c>
      <c r="BB60" s="9">
        <f t="shared" si="12"/>
        <v>0.36799999999999988</v>
      </c>
      <c r="BC60" s="10">
        <f t="shared" si="13"/>
        <v>0.86899999999999977</v>
      </c>
      <c r="BD60" s="9">
        <v>7.8360000000000003</v>
      </c>
      <c r="BE60" s="3">
        <v>8.5120000000000005</v>
      </c>
      <c r="BF60" s="15">
        <v>9.3919999999999995</v>
      </c>
      <c r="BG60" s="15">
        <f t="shared" si="14"/>
        <v>8.5120000000000005</v>
      </c>
      <c r="BH60" s="9">
        <f t="shared" si="15"/>
        <v>0.67600000000000016</v>
      </c>
      <c r="BI60" s="10">
        <f t="shared" si="16"/>
        <v>0.87999999999999901</v>
      </c>
      <c r="BJ60" s="9">
        <v>7.8079999999999998</v>
      </c>
      <c r="BK60" s="3">
        <v>8.5020000000000007</v>
      </c>
      <c r="BL60" s="15">
        <v>9.6790000000000003</v>
      </c>
      <c r="BM60" s="15">
        <f t="shared" si="17"/>
        <v>8.5020000000000007</v>
      </c>
      <c r="BN60" s="9">
        <f t="shared" si="18"/>
        <v>0.69400000000000084</v>
      </c>
      <c r="BO60" s="10">
        <f t="shared" si="19"/>
        <v>1.1769999999999996</v>
      </c>
      <c r="BP60">
        <f t="shared" si="29"/>
        <v>0</v>
      </c>
      <c r="BQ60" s="93">
        <f t="shared" si="30"/>
        <v>1.1555555555555559</v>
      </c>
      <c r="BR60" s="93">
        <f t="shared" si="31"/>
        <v>1.1863247863247879</v>
      </c>
      <c r="BS60" s="93" t="str">
        <f>VLOOKUP(C60,'Koppeling locatie - aslocatie'!$A$2:$C$8139,2,FALSE)</f>
        <v>maas208</v>
      </c>
      <c r="BT60" s="93">
        <f>VLOOKUP($BS60,aslocaties_v01!$C$3:$AA$500,MATCH($K$3/10,aslocaties_v01!$C$2:$X$2),FALSE)</f>
        <v>7.2830000000000004</v>
      </c>
      <c r="BU60" s="93">
        <f>VLOOKUP(BS60,aslocaties_v01!$C$3:$AA$500,MATCH($K$3,aslocaties_v01!$C$2:$X$2),FALSE)</f>
        <v>7.8680000000000003</v>
      </c>
      <c r="BV60" s="93">
        <f>VLOOKUP(BS60,aslocaties_v01!$C$3:$AA$500,MATCH($K$3*10,aslocaties_v01!$C$2:$Y$2),FALSE)</f>
        <v>8.4540000000000006</v>
      </c>
      <c r="BW60" s="93">
        <f t="shared" si="32"/>
        <v>0.58499999999999996</v>
      </c>
      <c r="BX60" s="93">
        <f t="shared" si="33"/>
        <v>0.5860000000000003</v>
      </c>
      <c r="BY60" s="94">
        <f t="shared" si="34"/>
        <v>0</v>
      </c>
      <c r="BZ60" s="94">
        <f t="shared" si="35"/>
        <v>1.7035775127758335E-3</v>
      </c>
      <c r="CA60" s="94">
        <f t="shared" si="36"/>
        <v>6.9999999999996732E-3</v>
      </c>
      <c r="CB60">
        <f t="shared" si="37"/>
        <v>6.9999999999996732E-3</v>
      </c>
      <c r="CC60" s="58">
        <f t="shared" si="38"/>
        <v>7.9999999999991189E-3</v>
      </c>
      <c r="CD60" s="95" t="b">
        <f t="shared" si="39"/>
        <v>0</v>
      </c>
      <c r="CE60" s="96" t="b">
        <f t="shared" si="63"/>
        <v>1</v>
      </c>
      <c r="CF60" t="b">
        <f t="shared" si="64"/>
        <v>1</v>
      </c>
      <c r="CG60" t="b">
        <f t="shared" si="65"/>
        <v>1</v>
      </c>
      <c r="CH60" s="84" t="b">
        <f t="shared" si="40"/>
        <v>1</v>
      </c>
      <c r="CI60">
        <f t="shared" si="41"/>
        <v>1.264</v>
      </c>
      <c r="CJ60" t="b">
        <f t="shared" si="66"/>
        <v>1</v>
      </c>
      <c r="CK60" t="b">
        <f t="shared" si="42"/>
        <v>0</v>
      </c>
      <c r="CL60" s="84" t="b">
        <f t="shared" si="69"/>
        <v>1</v>
      </c>
      <c r="CM60">
        <f t="shared" si="43"/>
        <v>3.452</v>
      </c>
      <c r="CN60" t="b">
        <f t="shared" si="67"/>
        <v>1</v>
      </c>
      <c r="CO60" s="84">
        <f t="shared" si="44"/>
        <v>6.7995614265665791E-2</v>
      </c>
      <c r="CP60" t="b">
        <f t="shared" si="45"/>
        <v>1</v>
      </c>
      <c r="CQ60" s="96" t="b">
        <f t="shared" si="46"/>
        <v>1</v>
      </c>
      <c r="CR60" t="b">
        <f t="shared" si="47"/>
        <v>0</v>
      </c>
      <c r="CS60" t="b">
        <f t="shared" si="48"/>
        <v>0</v>
      </c>
      <c r="CT60" t="b">
        <f t="shared" si="49"/>
        <v>0</v>
      </c>
      <c r="CU60" t="b">
        <f t="shared" si="50"/>
        <v>0</v>
      </c>
      <c r="CV60" s="84" t="b">
        <f t="shared" si="51"/>
        <v>1</v>
      </c>
      <c r="CW60" t="b">
        <f t="shared" si="52"/>
        <v>0</v>
      </c>
      <c r="CX60" t="b">
        <f t="shared" si="53"/>
        <v>0</v>
      </c>
      <c r="CY60" t="b">
        <f t="shared" si="54"/>
        <v>1</v>
      </c>
      <c r="CZ60" t="b">
        <f t="shared" si="55"/>
        <v>1</v>
      </c>
      <c r="DA60" s="84">
        <f t="shared" si="56"/>
        <v>2</v>
      </c>
      <c r="DB60" t="b">
        <f t="shared" si="57"/>
        <v>0</v>
      </c>
    </row>
    <row r="61" spans="1:106">
      <c r="A61" s="9">
        <v>1379</v>
      </c>
      <c r="B61" s="3">
        <v>2</v>
      </c>
      <c r="C61" s="3" t="s">
        <v>1527</v>
      </c>
      <c r="D61" s="3" t="str">
        <f t="shared" si="0"/>
        <v>MA_1_36-4_dk_0736</v>
      </c>
      <c r="E61" s="3" t="str">
        <f t="shared" si="1"/>
        <v>0736</v>
      </c>
      <c r="F61" s="3">
        <v>154657.81200000001</v>
      </c>
      <c r="G61" s="15">
        <v>422947.5</v>
      </c>
      <c r="H61" s="35" t="str">
        <f t="shared" si="58"/>
        <v>ja</v>
      </c>
      <c r="I61" s="42">
        <v>344</v>
      </c>
      <c r="J61" s="20" t="s">
        <v>371</v>
      </c>
      <c r="K61" s="21">
        <v>10000</v>
      </c>
      <c r="L61" s="28">
        <f t="shared" si="25"/>
        <v>1</v>
      </c>
      <c r="M61" s="28">
        <f t="shared" si="26"/>
        <v>1</v>
      </c>
      <c r="N61" s="56">
        <f t="shared" si="3"/>
        <v>10000</v>
      </c>
      <c r="O61" s="33">
        <f t="shared" si="68"/>
        <v>72.322006222166422</v>
      </c>
      <c r="P61" s="37">
        <f t="shared" si="59"/>
        <v>118.54137539273769</v>
      </c>
      <c r="Q61" s="9" t="s">
        <v>12</v>
      </c>
      <c r="R61" s="55" t="s">
        <v>12</v>
      </c>
      <c r="S61" s="55">
        <v>6.5990000000000002</v>
      </c>
      <c r="T61" s="55">
        <v>6.9569999999999999</v>
      </c>
      <c r="U61" s="55">
        <v>7.2889999999999997</v>
      </c>
      <c r="V61" s="3">
        <v>7.5629999999999997</v>
      </c>
      <c r="W61" s="3">
        <v>7.8739999999999997</v>
      </c>
      <c r="X61" s="3" t="s">
        <v>12</v>
      </c>
      <c r="Y61" s="3">
        <v>8.4610000000000003</v>
      </c>
      <c r="Z61" s="15" t="s">
        <v>12</v>
      </c>
      <c r="AA61" s="10">
        <f t="shared" si="60"/>
        <v>7.8739999999999997</v>
      </c>
      <c r="AB61" s="9">
        <f t="shared" si="61"/>
        <v>0.58499999999999996</v>
      </c>
      <c r="AC61" s="10">
        <f t="shared" si="62"/>
        <v>0.58700000000000063</v>
      </c>
      <c r="AD61" s="9" t="s">
        <v>12</v>
      </c>
      <c r="AE61" s="55" t="s">
        <v>12</v>
      </c>
      <c r="AF61" s="55">
        <v>0.66300000000000003</v>
      </c>
      <c r="AG61" s="55">
        <v>0.76200000000000001</v>
      </c>
      <c r="AH61" s="55">
        <v>0.89200000000000002</v>
      </c>
      <c r="AI61" s="3">
        <v>1.036</v>
      </c>
      <c r="AJ61" s="3">
        <v>1.26</v>
      </c>
      <c r="AK61" s="3" t="s">
        <v>12</v>
      </c>
      <c r="AL61" s="3">
        <v>1.8280000000000001</v>
      </c>
      <c r="AM61" s="15" t="s">
        <v>12</v>
      </c>
      <c r="AN61" s="10">
        <f t="shared" si="8"/>
        <v>1.26</v>
      </c>
      <c r="AO61" s="9">
        <f t="shared" si="9"/>
        <v>0.36799999999999999</v>
      </c>
      <c r="AP61" s="10">
        <f t="shared" si="10"/>
        <v>0.56800000000000006</v>
      </c>
      <c r="AQ61" s="9" t="s">
        <v>12</v>
      </c>
      <c r="AR61" s="55" t="s">
        <v>12</v>
      </c>
      <c r="AS61" s="55">
        <v>2.7280000000000002</v>
      </c>
      <c r="AT61" s="55">
        <v>2.9009999999999998</v>
      </c>
      <c r="AU61" s="55">
        <v>3.0710000000000002</v>
      </c>
      <c r="AV61" s="3">
        <v>3.2480000000000002</v>
      </c>
      <c r="AW61" s="3">
        <v>3.4380000000000002</v>
      </c>
      <c r="AX61" s="3" t="s">
        <v>12</v>
      </c>
      <c r="AY61" s="3">
        <v>4.3239999999999998</v>
      </c>
      <c r="AZ61" s="15" t="s">
        <v>12</v>
      </c>
      <c r="BA61" s="10">
        <f t="shared" si="11"/>
        <v>3.4380000000000002</v>
      </c>
      <c r="BB61" s="9">
        <f t="shared" si="12"/>
        <v>0.36699999999999999</v>
      </c>
      <c r="BC61" s="10">
        <f t="shared" si="13"/>
        <v>0.88599999999999968</v>
      </c>
      <c r="BD61" s="9">
        <v>7.7460000000000004</v>
      </c>
      <c r="BE61" s="3">
        <v>8.4220000000000006</v>
      </c>
      <c r="BF61" s="15">
        <v>9.4060000000000006</v>
      </c>
      <c r="BG61" s="15">
        <f t="shared" si="14"/>
        <v>8.4220000000000006</v>
      </c>
      <c r="BH61" s="9">
        <f t="shared" si="15"/>
        <v>0.67600000000000016</v>
      </c>
      <c r="BI61" s="10">
        <f t="shared" si="16"/>
        <v>0.98399999999999999</v>
      </c>
      <c r="BJ61" s="9">
        <v>7.7069999999999999</v>
      </c>
      <c r="BK61" s="3">
        <v>8.39</v>
      </c>
      <c r="BL61" s="15">
        <v>9.6690000000000005</v>
      </c>
      <c r="BM61" s="15">
        <f t="shared" si="17"/>
        <v>8.39</v>
      </c>
      <c r="BN61" s="9">
        <f t="shared" si="18"/>
        <v>0.68300000000000072</v>
      </c>
      <c r="BO61" s="10">
        <f t="shared" si="19"/>
        <v>1.2789999999999999</v>
      </c>
      <c r="BP61">
        <f t="shared" si="29"/>
        <v>0</v>
      </c>
      <c r="BQ61" s="93">
        <f t="shared" si="30"/>
        <v>1.1555555555555559</v>
      </c>
      <c r="BR61" s="93">
        <f t="shared" si="31"/>
        <v>1.1675213675213689</v>
      </c>
      <c r="BS61" s="93" t="str">
        <f>VLOOKUP(C61,'Koppeling locatie - aslocatie'!$A$2:$C$8139,2,FALSE)</f>
        <v>maas208</v>
      </c>
      <c r="BT61" s="93">
        <f>VLOOKUP($BS61,aslocaties_v01!$C$3:$AA$500,MATCH($K$3/10,aslocaties_v01!$C$2:$X$2),FALSE)</f>
        <v>7.2830000000000004</v>
      </c>
      <c r="BU61" s="93">
        <f>VLOOKUP(BS61,aslocaties_v01!$C$3:$AA$500,MATCH($K$3,aslocaties_v01!$C$2:$X$2),FALSE)</f>
        <v>7.8680000000000003</v>
      </c>
      <c r="BV61" s="93">
        <f>VLOOKUP(BS61,aslocaties_v01!$C$3:$AA$500,MATCH($K$3*10,aslocaties_v01!$C$2:$Y$2),FALSE)</f>
        <v>8.4540000000000006</v>
      </c>
      <c r="BW61" s="93">
        <f t="shared" si="32"/>
        <v>0.58499999999999996</v>
      </c>
      <c r="BX61" s="93">
        <f t="shared" si="33"/>
        <v>0.5860000000000003</v>
      </c>
      <c r="BY61" s="94">
        <f t="shared" si="34"/>
        <v>0</v>
      </c>
      <c r="BZ61" s="94">
        <f t="shared" si="35"/>
        <v>1.7035775127773878E-3</v>
      </c>
      <c r="CA61" s="94">
        <f t="shared" si="36"/>
        <v>5.9999999999993392E-3</v>
      </c>
      <c r="CB61">
        <f t="shared" si="37"/>
        <v>5.9999999999993392E-3</v>
      </c>
      <c r="CC61" s="58">
        <f t="shared" si="38"/>
        <v>6.9999999999996732E-3</v>
      </c>
      <c r="CD61" s="95" t="b">
        <f t="shared" si="39"/>
        <v>0</v>
      </c>
      <c r="CE61" s="96" t="b">
        <f t="shared" si="63"/>
        <v>1</v>
      </c>
      <c r="CF61" t="b">
        <f t="shared" si="64"/>
        <v>1</v>
      </c>
      <c r="CG61" t="b">
        <f t="shared" si="65"/>
        <v>1</v>
      </c>
      <c r="CH61" s="84" t="b">
        <f t="shared" si="40"/>
        <v>1</v>
      </c>
      <c r="CI61">
        <f t="shared" si="41"/>
        <v>1.26</v>
      </c>
      <c r="CJ61" t="b">
        <f t="shared" si="66"/>
        <v>1</v>
      </c>
      <c r="CK61" t="b">
        <f t="shared" si="42"/>
        <v>0</v>
      </c>
      <c r="CL61" s="84" t="b">
        <f t="shared" si="69"/>
        <v>1</v>
      </c>
      <c r="CM61">
        <f t="shared" si="43"/>
        <v>3.4380000000000002</v>
      </c>
      <c r="CN61" t="b">
        <f t="shared" si="67"/>
        <v>1</v>
      </c>
      <c r="CO61" s="84">
        <f t="shared" si="44"/>
        <v>6.8333584410446319E-2</v>
      </c>
      <c r="CP61" t="b">
        <f t="shared" si="45"/>
        <v>1</v>
      </c>
      <c r="CQ61" s="96" t="b">
        <f t="shared" si="46"/>
        <v>1</v>
      </c>
      <c r="CR61" t="b">
        <f t="shared" si="47"/>
        <v>0</v>
      </c>
      <c r="CS61" t="b">
        <f t="shared" si="48"/>
        <v>0</v>
      </c>
      <c r="CT61" t="b">
        <f t="shared" si="49"/>
        <v>1</v>
      </c>
      <c r="CU61" t="b">
        <f t="shared" si="50"/>
        <v>1</v>
      </c>
      <c r="CV61" s="84" t="b">
        <f t="shared" si="51"/>
        <v>1</v>
      </c>
      <c r="CW61" t="b">
        <f t="shared" si="52"/>
        <v>1</v>
      </c>
      <c r="CX61" t="b">
        <f t="shared" si="53"/>
        <v>0</v>
      </c>
      <c r="CY61" t="b">
        <f t="shared" si="54"/>
        <v>0</v>
      </c>
      <c r="CZ61" t="b">
        <f t="shared" si="55"/>
        <v>1</v>
      </c>
      <c r="DA61" s="84">
        <f t="shared" si="56"/>
        <v>2</v>
      </c>
      <c r="DB61" t="b">
        <f t="shared" si="57"/>
        <v>0</v>
      </c>
    </row>
    <row r="62" spans="1:106">
      <c r="A62" s="9">
        <v>1380</v>
      </c>
      <c r="B62" s="3">
        <v>2</v>
      </c>
      <c r="C62" s="3" t="s">
        <v>1528</v>
      </c>
      <c r="D62" s="3" t="str">
        <f t="shared" si="0"/>
        <v>MA_1_36-4_dk_0737</v>
      </c>
      <c r="E62" s="3" t="str">
        <f t="shared" si="1"/>
        <v>0737</v>
      </c>
      <c r="F62" s="3">
        <v>154546.15599999999</v>
      </c>
      <c r="G62" s="15">
        <v>422907.68800000002</v>
      </c>
      <c r="H62" s="35" t="str">
        <f t="shared" si="58"/>
        <v>ja</v>
      </c>
      <c r="I62" s="42">
        <v>333</v>
      </c>
      <c r="J62" s="20" t="s">
        <v>371</v>
      </c>
      <c r="K62" s="21">
        <v>10000</v>
      </c>
      <c r="L62" s="28">
        <f t="shared" si="25"/>
        <v>1</v>
      </c>
      <c r="M62" s="28">
        <f t="shared" si="26"/>
        <v>1</v>
      </c>
      <c r="N62" s="56">
        <f t="shared" si="3"/>
        <v>10000</v>
      </c>
      <c r="O62" s="33">
        <f t="shared" si="68"/>
        <v>118.54137539273769</v>
      </c>
      <c r="P62" s="37">
        <f t="shared" si="59"/>
        <v>85.807222120283569</v>
      </c>
      <c r="Q62" s="9" t="s">
        <v>12</v>
      </c>
      <c r="R62" s="55" t="s">
        <v>12</v>
      </c>
      <c r="S62" s="55">
        <v>6.5970000000000004</v>
      </c>
      <c r="T62" s="55">
        <v>6.9539999999999997</v>
      </c>
      <c r="U62" s="55">
        <v>7.2850000000000001</v>
      </c>
      <c r="V62" s="3">
        <v>7.5570000000000004</v>
      </c>
      <c r="W62" s="3">
        <v>7.8680000000000003</v>
      </c>
      <c r="X62" s="3" t="s">
        <v>12</v>
      </c>
      <c r="Y62" s="3">
        <v>8.4529999999999994</v>
      </c>
      <c r="Z62" s="15" t="s">
        <v>12</v>
      </c>
      <c r="AA62" s="10">
        <f t="shared" si="60"/>
        <v>7.8680000000000003</v>
      </c>
      <c r="AB62" s="9">
        <f t="shared" si="61"/>
        <v>0.58300000000000018</v>
      </c>
      <c r="AC62" s="10">
        <f t="shared" si="62"/>
        <v>0.58499999999999908</v>
      </c>
      <c r="AD62" s="9" t="s">
        <v>12</v>
      </c>
      <c r="AE62" s="55" t="s">
        <v>12</v>
      </c>
      <c r="AF62" s="55">
        <v>0.98499999999999999</v>
      </c>
      <c r="AG62" s="55">
        <v>1.427</v>
      </c>
      <c r="AH62" s="55">
        <v>1.7070000000000001</v>
      </c>
      <c r="AI62" s="3">
        <v>1.7569999999999999</v>
      </c>
      <c r="AJ62" s="3">
        <v>1.804</v>
      </c>
      <c r="AK62" s="3" t="s">
        <v>12</v>
      </c>
      <c r="AL62" s="3">
        <v>1.8360000000000001</v>
      </c>
      <c r="AM62" s="15" t="s">
        <v>12</v>
      </c>
      <c r="AN62" s="10">
        <f t="shared" si="8"/>
        <v>1.804</v>
      </c>
      <c r="AO62" s="9">
        <f t="shared" si="9"/>
        <v>9.6999999999999975E-2</v>
      </c>
      <c r="AP62" s="10">
        <f t="shared" si="10"/>
        <v>3.2000000000000028E-2</v>
      </c>
      <c r="AQ62" s="9" t="s">
        <v>12</v>
      </c>
      <c r="AR62" s="55" t="s">
        <v>12</v>
      </c>
      <c r="AS62" s="55">
        <v>3.0409999999999999</v>
      </c>
      <c r="AT62" s="55">
        <v>3.5009999999999999</v>
      </c>
      <c r="AU62" s="55">
        <v>4.1429999999999998</v>
      </c>
      <c r="AV62" s="3">
        <v>4.25</v>
      </c>
      <c r="AW62" s="3">
        <v>4.3049999999999997</v>
      </c>
      <c r="AX62" s="3" t="s">
        <v>12</v>
      </c>
      <c r="AY62" s="3">
        <v>4.34</v>
      </c>
      <c r="AZ62" s="15" t="s">
        <v>12</v>
      </c>
      <c r="BA62" s="10">
        <f t="shared" si="11"/>
        <v>4.3049999999999997</v>
      </c>
      <c r="BB62" s="9">
        <f t="shared" si="12"/>
        <v>0.16199999999999992</v>
      </c>
      <c r="BC62" s="10">
        <f t="shared" si="13"/>
        <v>3.5000000000000142E-2</v>
      </c>
      <c r="BD62" s="9">
        <v>7.8789999999999996</v>
      </c>
      <c r="BE62" s="3">
        <v>8.4740000000000002</v>
      </c>
      <c r="BF62" s="15">
        <v>9.3800000000000008</v>
      </c>
      <c r="BG62" s="15">
        <f t="shared" si="14"/>
        <v>8.4740000000000002</v>
      </c>
      <c r="BH62" s="9">
        <f t="shared" si="15"/>
        <v>0.59500000000000064</v>
      </c>
      <c r="BI62" s="10">
        <f t="shared" si="16"/>
        <v>0.90600000000000058</v>
      </c>
      <c r="BJ62" s="9">
        <v>8.0860000000000003</v>
      </c>
      <c r="BK62" s="3">
        <v>8.6259999999999994</v>
      </c>
      <c r="BL62" s="15">
        <v>9.6579999999999995</v>
      </c>
      <c r="BM62" s="15">
        <f t="shared" si="17"/>
        <v>8.6259999999999994</v>
      </c>
      <c r="BN62" s="9">
        <f t="shared" si="18"/>
        <v>0.53999999999999915</v>
      </c>
      <c r="BO62" s="10">
        <f t="shared" si="19"/>
        <v>1.032</v>
      </c>
      <c r="BP62">
        <f t="shared" si="29"/>
        <v>0</v>
      </c>
      <c r="BQ62" s="93">
        <f t="shared" si="30"/>
        <v>1.020583190394512</v>
      </c>
      <c r="BR62" s="93">
        <f t="shared" si="31"/>
        <v>0.92624356775299999</v>
      </c>
      <c r="BS62" s="93" t="str">
        <f>VLOOKUP(C62,'Koppeling locatie - aslocatie'!$A$2:$C$8139,2,FALSE)</f>
        <v>maas208</v>
      </c>
      <c r="BT62" s="93">
        <f>VLOOKUP($BS62,aslocaties_v01!$C$3:$AA$500,MATCH($K$3/10,aslocaties_v01!$C$2:$X$2),FALSE)</f>
        <v>7.2830000000000004</v>
      </c>
      <c r="BU62" s="93">
        <f>VLOOKUP(BS62,aslocaties_v01!$C$3:$AA$500,MATCH($K$3,aslocaties_v01!$C$2:$X$2),FALSE)</f>
        <v>7.8680000000000003</v>
      </c>
      <c r="BV62" s="93">
        <f>VLOOKUP(BS62,aslocaties_v01!$C$3:$AA$500,MATCH($K$3*10,aslocaties_v01!$C$2:$Y$2),FALSE)</f>
        <v>8.4540000000000006</v>
      </c>
      <c r="BW62" s="93">
        <f t="shared" si="32"/>
        <v>0.58499999999999996</v>
      </c>
      <c r="BX62" s="93">
        <f t="shared" si="33"/>
        <v>0.5860000000000003</v>
      </c>
      <c r="BY62" s="94">
        <f t="shared" si="34"/>
        <v>3.4305317324181406E-3</v>
      </c>
      <c r="BZ62" s="94">
        <f t="shared" si="35"/>
        <v>1.7094017094037017E-3</v>
      </c>
      <c r="CA62" s="94">
        <f t="shared" si="36"/>
        <v>1.9999999999997797E-3</v>
      </c>
      <c r="CB62">
        <f t="shared" si="37"/>
        <v>0</v>
      </c>
      <c r="CC62" s="58">
        <f t="shared" si="38"/>
        <v>1.0000000000012221E-3</v>
      </c>
      <c r="CD62" s="95" t="b">
        <f t="shared" si="39"/>
        <v>0</v>
      </c>
      <c r="CE62" s="96" t="b">
        <f t="shared" si="63"/>
        <v>1</v>
      </c>
      <c r="CF62" t="b">
        <f t="shared" si="64"/>
        <v>1</v>
      </c>
      <c r="CG62" t="b">
        <f t="shared" si="65"/>
        <v>1</v>
      </c>
      <c r="CH62" s="84" t="b">
        <f t="shared" si="40"/>
        <v>1</v>
      </c>
      <c r="CI62">
        <f t="shared" si="41"/>
        <v>1.804</v>
      </c>
      <c r="CJ62" t="b">
        <f t="shared" si="66"/>
        <v>1</v>
      </c>
      <c r="CK62" t="b">
        <f t="shared" si="42"/>
        <v>0</v>
      </c>
      <c r="CL62" s="84" t="b">
        <f t="shared" si="69"/>
        <v>1</v>
      </c>
      <c r="CM62">
        <f t="shared" si="43"/>
        <v>4.3049999999999997</v>
      </c>
      <c r="CN62" t="b">
        <f t="shared" si="67"/>
        <v>1</v>
      </c>
      <c r="CO62" s="84">
        <f t="shared" si="44"/>
        <v>6.2397274940828952E-2</v>
      </c>
      <c r="CP62" t="b">
        <f t="shared" si="45"/>
        <v>1</v>
      </c>
      <c r="CQ62" s="96" t="b">
        <f t="shared" si="46"/>
        <v>1</v>
      </c>
      <c r="CR62" t="b">
        <f t="shared" si="47"/>
        <v>1</v>
      </c>
      <c r="CS62" t="b">
        <f t="shared" si="48"/>
        <v>0</v>
      </c>
      <c r="CT62" t="b">
        <f t="shared" si="49"/>
        <v>0</v>
      </c>
      <c r="CU62" t="b">
        <f t="shared" si="50"/>
        <v>1</v>
      </c>
      <c r="CV62" s="84" t="b">
        <f t="shared" si="51"/>
        <v>1</v>
      </c>
      <c r="CW62" t="b">
        <f t="shared" si="52"/>
        <v>1</v>
      </c>
      <c r="CX62" t="b">
        <f t="shared" si="53"/>
        <v>0</v>
      </c>
      <c r="CY62" t="b">
        <f t="shared" si="54"/>
        <v>1</v>
      </c>
      <c r="CZ62" t="b">
        <f t="shared" si="55"/>
        <v>1</v>
      </c>
      <c r="DA62" s="84">
        <f t="shared" si="56"/>
        <v>2</v>
      </c>
      <c r="DB62" t="b">
        <f t="shared" si="57"/>
        <v>0</v>
      </c>
    </row>
    <row r="63" spans="1:106">
      <c r="A63" s="9">
        <v>1381</v>
      </c>
      <c r="B63" s="3">
        <v>2</v>
      </c>
      <c r="C63" s="3" t="s">
        <v>1529</v>
      </c>
      <c r="D63" s="3" t="str">
        <f t="shared" si="0"/>
        <v>MA_1_36-4_dk_0738</v>
      </c>
      <c r="E63" s="3" t="str">
        <f t="shared" si="1"/>
        <v>0738</v>
      </c>
      <c r="F63" s="3">
        <v>154461.93799999999</v>
      </c>
      <c r="G63" s="15">
        <v>422891.25</v>
      </c>
      <c r="H63" s="35" t="str">
        <f t="shared" si="58"/>
        <v>ja</v>
      </c>
      <c r="I63" s="42">
        <v>339</v>
      </c>
      <c r="J63" s="20" t="s">
        <v>371</v>
      </c>
      <c r="K63" s="21">
        <v>10000</v>
      </c>
      <c r="L63" s="28">
        <f t="shared" si="25"/>
        <v>1</v>
      </c>
      <c r="M63" s="28">
        <f t="shared" si="26"/>
        <v>1</v>
      </c>
      <c r="N63" s="56">
        <f t="shared" si="3"/>
        <v>10000</v>
      </c>
      <c r="O63" s="33">
        <f t="shared" si="68"/>
        <v>85.807222120283569</v>
      </c>
      <c r="P63" s="37">
        <f t="shared" si="59"/>
        <v>111.87549660671748</v>
      </c>
      <c r="Q63" s="9" t="s">
        <v>12</v>
      </c>
      <c r="R63" s="55" t="s">
        <v>12</v>
      </c>
      <c r="S63" s="55">
        <v>6.5860000000000003</v>
      </c>
      <c r="T63" s="55">
        <v>6.9480000000000004</v>
      </c>
      <c r="U63" s="55">
        <v>7.2789999999999999</v>
      </c>
      <c r="V63" s="3">
        <v>7.55</v>
      </c>
      <c r="W63" s="3">
        <v>7.8609999999999998</v>
      </c>
      <c r="X63" s="3" t="s">
        <v>12</v>
      </c>
      <c r="Y63" s="3">
        <v>8.4429999999999996</v>
      </c>
      <c r="Z63" s="15" t="s">
        <v>12</v>
      </c>
      <c r="AA63" s="10">
        <f t="shared" si="60"/>
        <v>7.8609999999999998</v>
      </c>
      <c r="AB63" s="9">
        <f t="shared" si="61"/>
        <v>0.58199999999999985</v>
      </c>
      <c r="AC63" s="10">
        <f t="shared" si="62"/>
        <v>0.58199999999999985</v>
      </c>
      <c r="AD63" s="9" t="s">
        <v>12</v>
      </c>
      <c r="AE63" s="55" t="s">
        <v>12</v>
      </c>
      <c r="AF63" s="55">
        <v>0.95399999999999996</v>
      </c>
      <c r="AG63" s="55">
        <v>1.3360000000000001</v>
      </c>
      <c r="AH63" s="55">
        <v>1.587</v>
      </c>
      <c r="AI63" s="3">
        <v>1.68</v>
      </c>
      <c r="AJ63" s="3">
        <v>1.7150000000000001</v>
      </c>
      <c r="AK63" s="3" t="s">
        <v>12</v>
      </c>
      <c r="AL63" s="3">
        <v>1.75</v>
      </c>
      <c r="AM63" s="15" t="s">
        <v>12</v>
      </c>
      <c r="AN63" s="10">
        <f t="shared" si="8"/>
        <v>1.7150000000000001</v>
      </c>
      <c r="AO63" s="9">
        <f t="shared" si="9"/>
        <v>0.12800000000000011</v>
      </c>
      <c r="AP63" s="10">
        <f t="shared" si="10"/>
        <v>3.499999999999992E-2</v>
      </c>
      <c r="AQ63" s="9" t="s">
        <v>12</v>
      </c>
      <c r="AR63" s="55" t="s">
        <v>12</v>
      </c>
      <c r="AS63" s="55">
        <v>3.0419999999999998</v>
      </c>
      <c r="AT63" s="55">
        <v>3.47</v>
      </c>
      <c r="AU63" s="55">
        <v>4.0170000000000003</v>
      </c>
      <c r="AV63" s="3">
        <v>4.21</v>
      </c>
      <c r="AW63" s="3">
        <v>4.2270000000000003</v>
      </c>
      <c r="AX63" s="3" t="s">
        <v>12</v>
      </c>
      <c r="AY63" s="3">
        <v>4.258</v>
      </c>
      <c r="AZ63" s="15" t="s">
        <v>12</v>
      </c>
      <c r="BA63" s="10">
        <f t="shared" si="11"/>
        <v>4.2270000000000003</v>
      </c>
      <c r="BB63" s="9">
        <f t="shared" si="12"/>
        <v>0.20999999999999996</v>
      </c>
      <c r="BC63" s="10">
        <f t="shared" si="13"/>
        <v>3.0999999999999694E-2</v>
      </c>
      <c r="BD63" s="9">
        <v>7.8209999999999997</v>
      </c>
      <c r="BE63" s="3">
        <v>8.4410000000000007</v>
      </c>
      <c r="BF63" s="15">
        <v>9.3239999999999998</v>
      </c>
      <c r="BG63" s="15">
        <f t="shared" si="14"/>
        <v>8.4410000000000007</v>
      </c>
      <c r="BH63" s="9">
        <f t="shared" si="15"/>
        <v>0.62000000000000099</v>
      </c>
      <c r="BI63" s="10">
        <f t="shared" si="16"/>
        <v>0.88299999999999912</v>
      </c>
      <c r="BJ63" s="9">
        <v>7.9359999999999999</v>
      </c>
      <c r="BK63" s="3">
        <v>8.5060000000000002</v>
      </c>
      <c r="BL63" s="15">
        <v>9.52</v>
      </c>
      <c r="BM63" s="15">
        <f t="shared" si="17"/>
        <v>8.5060000000000002</v>
      </c>
      <c r="BN63" s="9">
        <f t="shared" si="18"/>
        <v>0.57000000000000028</v>
      </c>
      <c r="BO63" s="10">
        <f t="shared" si="19"/>
        <v>1.0139999999999993</v>
      </c>
      <c r="BP63">
        <f t="shared" si="29"/>
        <v>0</v>
      </c>
      <c r="BQ63" s="93">
        <f t="shared" si="30"/>
        <v>1.0652920962199333</v>
      </c>
      <c r="BR63" s="93">
        <f t="shared" si="31"/>
        <v>0.97938144329896981</v>
      </c>
      <c r="BS63" s="93" t="str">
        <f>VLOOKUP(C63,'Koppeling locatie - aslocatie'!$A$2:$C$8139,2,FALSE)</f>
        <v>maas208</v>
      </c>
      <c r="BT63" s="93">
        <f>VLOOKUP($BS63,aslocaties_v01!$C$3:$AA$500,MATCH($K$3/10,aslocaties_v01!$C$2:$X$2),FALSE)</f>
        <v>7.2830000000000004</v>
      </c>
      <c r="BU63" s="93">
        <f>VLOOKUP(BS63,aslocaties_v01!$C$3:$AA$500,MATCH($K$3,aslocaties_v01!$C$2:$X$2),FALSE)</f>
        <v>7.8680000000000003</v>
      </c>
      <c r="BV63" s="93">
        <f>VLOOKUP(BS63,aslocaties_v01!$C$3:$AA$500,MATCH($K$3*10,aslocaties_v01!$C$2:$Y$2),FALSE)</f>
        <v>8.4540000000000006</v>
      </c>
      <c r="BW63" s="93">
        <f t="shared" si="32"/>
        <v>0.58499999999999996</v>
      </c>
      <c r="BX63" s="93">
        <f t="shared" si="33"/>
        <v>0.5860000000000003</v>
      </c>
      <c r="BY63" s="94">
        <f t="shared" si="34"/>
        <v>5.1546391752579357E-3</v>
      </c>
      <c r="BZ63" s="94">
        <f t="shared" si="35"/>
        <v>6.8728522336778397E-3</v>
      </c>
      <c r="CA63" s="94">
        <f t="shared" si="36"/>
        <v>4.0000000000004476E-3</v>
      </c>
      <c r="CB63">
        <f t="shared" si="37"/>
        <v>7.0000000000005613E-3</v>
      </c>
      <c r="CC63" s="58">
        <f t="shared" si="38"/>
        <v>1.1000000000001009E-2</v>
      </c>
      <c r="CD63" s="95" t="b">
        <f t="shared" si="39"/>
        <v>0</v>
      </c>
      <c r="CE63" s="96" t="b">
        <f t="shared" si="63"/>
        <v>1</v>
      </c>
      <c r="CF63" t="b">
        <f t="shared" si="64"/>
        <v>1</v>
      </c>
      <c r="CG63" t="b">
        <f t="shared" si="65"/>
        <v>1</v>
      </c>
      <c r="CH63" s="84" t="b">
        <f t="shared" si="40"/>
        <v>1</v>
      </c>
      <c r="CI63">
        <f t="shared" si="41"/>
        <v>1.7150000000000001</v>
      </c>
      <c r="CJ63" t="b">
        <f t="shared" si="66"/>
        <v>1</v>
      </c>
      <c r="CK63" t="b">
        <f t="shared" si="42"/>
        <v>0</v>
      </c>
      <c r="CL63" s="84" t="b">
        <f t="shared" si="69"/>
        <v>1</v>
      </c>
      <c r="CM63">
        <f t="shared" si="43"/>
        <v>4.2270000000000003</v>
      </c>
      <c r="CN63" t="b">
        <f t="shared" si="67"/>
        <v>1</v>
      </c>
      <c r="CO63" s="84">
        <f t="shared" si="44"/>
        <v>6.1528316218710168E-2</v>
      </c>
      <c r="CP63" t="b">
        <f t="shared" si="45"/>
        <v>1</v>
      </c>
      <c r="CQ63" s="96" t="b">
        <f t="shared" si="46"/>
        <v>1</v>
      </c>
      <c r="CR63" t="b">
        <f t="shared" si="47"/>
        <v>1</v>
      </c>
      <c r="CS63" t="b">
        <f t="shared" si="48"/>
        <v>0</v>
      </c>
      <c r="CT63" t="b">
        <f t="shared" si="49"/>
        <v>1</v>
      </c>
      <c r="CU63" t="b">
        <f t="shared" si="50"/>
        <v>1</v>
      </c>
      <c r="CV63" s="84" t="b">
        <f t="shared" si="51"/>
        <v>1</v>
      </c>
      <c r="CW63" t="b">
        <f t="shared" si="52"/>
        <v>0</v>
      </c>
      <c r="CX63" t="b">
        <f t="shared" si="53"/>
        <v>0</v>
      </c>
      <c r="CY63" t="b">
        <f t="shared" si="54"/>
        <v>0</v>
      </c>
      <c r="CZ63" t="b">
        <f t="shared" si="55"/>
        <v>0</v>
      </c>
      <c r="DA63" s="84">
        <f t="shared" si="56"/>
        <v>2</v>
      </c>
      <c r="DB63" t="b">
        <f t="shared" si="57"/>
        <v>0</v>
      </c>
    </row>
    <row r="64" spans="1:106">
      <c r="A64" s="9">
        <v>1382</v>
      </c>
      <c r="B64" s="3">
        <v>2</v>
      </c>
      <c r="C64" s="3" t="s">
        <v>1530</v>
      </c>
      <c r="D64" s="3" t="str">
        <f t="shared" si="0"/>
        <v>MA_1_36-4_dk_0739</v>
      </c>
      <c r="E64" s="3" t="str">
        <f t="shared" si="1"/>
        <v>0739</v>
      </c>
      <c r="F64" s="3">
        <v>154379.609</v>
      </c>
      <c r="G64" s="15">
        <v>422815.5</v>
      </c>
      <c r="H64" s="35" t="str">
        <f t="shared" si="58"/>
        <v>ja</v>
      </c>
      <c r="I64" s="42">
        <v>317</v>
      </c>
      <c r="J64" s="20" t="s">
        <v>371</v>
      </c>
      <c r="K64" s="21">
        <v>10000</v>
      </c>
      <c r="L64" s="28">
        <f t="shared" si="25"/>
        <v>1</v>
      </c>
      <c r="M64" s="28">
        <f t="shared" si="26"/>
        <v>1</v>
      </c>
      <c r="N64" s="56">
        <f t="shared" si="3"/>
        <v>10000</v>
      </c>
      <c r="O64" s="33">
        <f t="shared" si="68"/>
        <v>111.87549660671748</v>
      </c>
      <c r="P64" s="37">
        <f t="shared" si="59"/>
        <v>112.83855222394179</v>
      </c>
      <c r="Q64" s="9" t="s">
        <v>12</v>
      </c>
      <c r="R64" s="55" t="s">
        <v>12</v>
      </c>
      <c r="S64" s="55">
        <v>6.5579999999999998</v>
      </c>
      <c r="T64" s="55">
        <v>6.923</v>
      </c>
      <c r="U64" s="55">
        <v>7.2539999999999996</v>
      </c>
      <c r="V64" s="3">
        <v>7.5259999999999998</v>
      </c>
      <c r="W64" s="3">
        <v>7.8339999999999996</v>
      </c>
      <c r="X64" s="3" t="s">
        <v>12</v>
      </c>
      <c r="Y64" s="3">
        <v>8.4179999999999993</v>
      </c>
      <c r="Z64" s="15" t="s">
        <v>12</v>
      </c>
      <c r="AA64" s="10">
        <f t="shared" si="60"/>
        <v>7.8339999999999996</v>
      </c>
      <c r="AB64" s="9">
        <f t="shared" si="61"/>
        <v>0.58000000000000007</v>
      </c>
      <c r="AC64" s="10">
        <f t="shared" si="62"/>
        <v>0.58399999999999963</v>
      </c>
      <c r="AD64" s="9" t="s">
        <v>12</v>
      </c>
      <c r="AE64" s="55" t="s">
        <v>12</v>
      </c>
      <c r="AF64" s="55">
        <v>1.32</v>
      </c>
      <c r="AG64" s="55">
        <v>1.917</v>
      </c>
      <c r="AH64" s="55">
        <v>2.214</v>
      </c>
      <c r="AI64" s="3">
        <v>2.613</v>
      </c>
      <c r="AJ64" s="3">
        <v>2.677</v>
      </c>
      <c r="AK64" s="3" t="s">
        <v>12</v>
      </c>
      <c r="AL64" s="3">
        <v>2.7839999999999998</v>
      </c>
      <c r="AM64" s="15" t="s">
        <v>12</v>
      </c>
      <c r="AN64" s="10">
        <f t="shared" si="8"/>
        <v>2.677</v>
      </c>
      <c r="AO64" s="9">
        <f t="shared" si="9"/>
        <v>0.46300000000000008</v>
      </c>
      <c r="AP64" s="10">
        <f t="shared" si="10"/>
        <v>0.10699999999999976</v>
      </c>
      <c r="AQ64" s="9" t="s">
        <v>12</v>
      </c>
      <c r="AR64" s="55" t="s">
        <v>12</v>
      </c>
      <c r="AS64" s="55">
        <v>3.6190000000000002</v>
      </c>
      <c r="AT64" s="55">
        <v>5.15</v>
      </c>
      <c r="AU64" s="55">
        <v>5.9859999999999998</v>
      </c>
      <c r="AV64" s="3">
        <v>7.1130000000000004</v>
      </c>
      <c r="AW64" s="3">
        <v>7.1749999999999998</v>
      </c>
      <c r="AX64" s="3" t="s">
        <v>12</v>
      </c>
      <c r="AY64" s="3">
        <v>7.484</v>
      </c>
      <c r="AZ64" s="15" t="s">
        <v>12</v>
      </c>
      <c r="BA64" s="10">
        <f t="shared" si="11"/>
        <v>7.1749999999999998</v>
      </c>
      <c r="BB64" s="9">
        <f t="shared" si="12"/>
        <v>1.1890000000000001</v>
      </c>
      <c r="BC64" s="10">
        <f t="shared" si="13"/>
        <v>0.30900000000000016</v>
      </c>
      <c r="BD64" s="9">
        <v>9.8460000000000001</v>
      </c>
      <c r="BE64" s="3">
        <v>11.367000000000001</v>
      </c>
      <c r="BF64" s="15">
        <v>12.051</v>
      </c>
      <c r="BG64" s="15">
        <f t="shared" si="14"/>
        <v>11.367000000000001</v>
      </c>
      <c r="BH64" s="9">
        <f t="shared" si="15"/>
        <v>1.5210000000000008</v>
      </c>
      <c r="BI64" s="10">
        <f t="shared" si="16"/>
        <v>0.68399999999999928</v>
      </c>
      <c r="BJ64" s="9">
        <v>8.6869999999999994</v>
      </c>
      <c r="BK64" s="3">
        <v>9.7639999999999993</v>
      </c>
      <c r="BL64" s="15">
        <v>10.375999999999999</v>
      </c>
      <c r="BM64" s="15">
        <f t="shared" si="17"/>
        <v>9.7639999999999993</v>
      </c>
      <c r="BN64" s="9">
        <f t="shared" si="18"/>
        <v>1.077</v>
      </c>
      <c r="BO64" s="10">
        <f t="shared" si="19"/>
        <v>0.6120000000000001</v>
      </c>
      <c r="BP64">
        <f t="shared" si="29"/>
        <v>0</v>
      </c>
      <c r="BQ64" s="93">
        <f t="shared" si="30"/>
        <v>2.6224137931034495</v>
      </c>
      <c r="BR64" s="93">
        <f t="shared" si="31"/>
        <v>1.8568965517241376</v>
      </c>
      <c r="BS64" s="93" t="str">
        <f>VLOOKUP(C64,'Koppeling locatie - aslocatie'!$A$2:$C$8139,2,FALSE)</f>
        <v>maas209</v>
      </c>
      <c r="BT64" s="93">
        <f>VLOOKUP($BS64,aslocaties_v01!$C$3:$AA$500,MATCH($K$3/10,aslocaties_v01!$C$2:$X$2),FALSE)</f>
        <v>7.1890000000000001</v>
      </c>
      <c r="BU64" s="93">
        <f>VLOOKUP(BS64,aslocaties_v01!$C$3:$AA$500,MATCH($K$3,aslocaties_v01!$C$2:$X$2),FALSE)</f>
        <v>7.7750000000000004</v>
      </c>
      <c r="BV64" s="93">
        <f>VLOOKUP(BS64,aslocaties_v01!$C$3:$AA$500,MATCH($K$3*10,aslocaties_v01!$C$2:$Y$2),FALSE)</f>
        <v>8.3640000000000008</v>
      </c>
      <c r="BW64" s="93">
        <f t="shared" si="32"/>
        <v>0.5860000000000003</v>
      </c>
      <c r="BX64" s="93">
        <f t="shared" si="33"/>
        <v>0.58900000000000041</v>
      </c>
      <c r="BY64" s="94">
        <f t="shared" si="34"/>
        <v>1.034482758620725E-2</v>
      </c>
      <c r="BZ64" s="94">
        <f t="shared" si="35"/>
        <v>8.5616438356177493E-3</v>
      </c>
      <c r="CA64" s="94">
        <f t="shared" si="36"/>
        <v>6.4999999999999503E-2</v>
      </c>
      <c r="CB64">
        <f t="shared" si="37"/>
        <v>5.8999999999999275E-2</v>
      </c>
      <c r="CC64" s="58">
        <f t="shared" si="38"/>
        <v>5.3999999999998494E-2</v>
      </c>
      <c r="CD64" s="95" t="b">
        <f t="shared" si="39"/>
        <v>0</v>
      </c>
      <c r="CE64" s="96" t="b">
        <f t="shared" si="63"/>
        <v>1</v>
      </c>
      <c r="CF64" t="b">
        <f t="shared" si="64"/>
        <v>0</v>
      </c>
      <c r="CG64" t="b">
        <f t="shared" si="65"/>
        <v>1</v>
      </c>
      <c r="CH64" s="84" t="b">
        <f t="shared" si="40"/>
        <v>1</v>
      </c>
      <c r="CI64">
        <f t="shared" si="41"/>
        <v>2.677</v>
      </c>
      <c r="CJ64" t="b">
        <f t="shared" si="66"/>
        <v>1</v>
      </c>
      <c r="CK64" t="b">
        <f t="shared" si="42"/>
        <v>0</v>
      </c>
      <c r="CL64" s="84" t="b">
        <f t="shared" si="69"/>
        <v>0</v>
      </c>
      <c r="CM64" t="str">
        <f t="shared" si="43"/>
        <v/>
      </c>
      <c r="CN64" t="b">
        <f t="shared" si="67"/>
        <v>0</v>
      </c>
      <c r="CO64" s="84">
        <f t="shared" si="44"/>
        <v>3.3333426721716006E-2</v>
      </c>
      <c r="CP64" t="b">
        <f t="shared" si="45"/>
        <v>1</v>
      </c>
      <c r="CQ64" s="96" t="b">
        <f t="shared" si="46"/>
        <v>1</v>
      </c>
      <c r="CR64" t="b">
        <f t="shared" si="47"/>
        <v>0</v>
      </c>
      <c r="CS64" t="b">
        <f t="shared" si="48"/>
        <v>0</v>
      </c>
      <c r="CT64" t="b">
        <f t="shared" si="49"/>
        <v>0</v>
      </c>
      <c r="CU64" t="b">
        <f t="shared" si="50"/>
        <v>0</v>
      </c>
      <c r="CV64" s="84" t="b">
        <f t="shared" si="51"/>
        <v>1</v>
      </c>
      <c r="CW64" t="b">
        <f t="shared" si="52"/>
        <v>0</v>
      </c>
      <c r="CX64" t="b">
        <f t="shared" si="53"/>
        <v>0</v>
      </c>
      <c r="CY64" t="b">
        <f t="shared" si="54"/>
        <v>0</v>
      </c>
      <c r="CZ64" t="b">
        <f t="shared" si="55"/>
        <v>0</v>
      </c>
      <c r="DA64" s="84">
        <f t="shared" si="56"/>
        <v>2</v>
      </c>
      <c r="DB64" t="b">
        <f t="shared" si="57"/>
        <v>0</v>
      </c>
    </row>
    <row r="65" spans="1:106">
      <c r="A65" s="9">
        <v>1383</v>
      </c>
      <c r="B65" s="3">
        <v>2</v>
      </c>
      <c r="C65" s="3" t="s">
        <v>1531</v>
      </c>
      <c r="D65" s="3" t="str">
        <f t="shared" si="0"/>
        <v>MA_1_36-4_dk_0740</v>
      </c>
      <c r="E65" s="3" t="str">
        <f t="shared" si="1"/>
        <v>0740</v>
      </c>
      <c r="F65" s="3">
        <v>154297.891</v>
      </c>
      <c r="G65" s="15">
        <v>422737.68800000002</v>
      </c>
      <c r="H65" s="35" t="str">
        <f t="shared" si="58"/>
        <v>ja</v>
      </c>
      <c r="I65" s="42">
        <v>333</v>
      </c>
      <c r="J65" s="20" t="s">
        <v>371</v>
      </c>
      <c r="K65" s="21">
        <v>10000</v>
      </c>
      <c r="L65" s="28">
        <f t="shared" si="25"/>
        <v>1</v>
      </c>
      <c r="M65" s="28">
        <f t="shared" si="26"/>
        <v>1</v>
      </c>
      <c r="N65" s="56">
        <f t="shared" si="3"/>
        <v>10000</v>
      </c>
      <c r="O65" s="33">
        <f t="shared" si="68"/>
        <v>112.83855222394179</v>
      </c>
      <c r="P65" s="37">
        <f t="shared" si="59"/>
        <v>84.734570442056778</v>
      </c>
      <c r="Q65" s="9" t="s">
        <v>12</v>
      </c>
      <c r="R65" s="55" t="s">
        <v>12</v>
      </c>
      <c r="S65" s="55">
        <v>6.5129999999999999</v>
      </c>
      <c r="T65" s="55">
        <v>6.8730000000000002</v>
      </c>
      <c r="U65" s="55">
        <v>7.2030000000000003</v>
      </c>
      <c r="V65" s="3">
        <v>7.4770000000000003</v>
      </c>
      <c r="W65" s="3">
        <v>7.7910000000000004</v>
      </c>
      <c r="X65" s="3" t="s">
        <v>12</v>
      </c>
      <c r="Y65" s="3">
        <v>8.3829999999999991</v>
      </c>
      <c r="Z65" s="15" t="s">
        <v>12</v>
      </c>
      <c r="AA65" s="10">
        <f t="shared" si="60"/>
        <v>7.7910000000000004</v>
      </c>
      <c r="AB65" s="9">
        <f t="shared" si="61"/>
        <v>0.58800000000000008</v>
      </c>
      <c r="AC65" s="10">
        <f t="shared" si="62"/>
        <v>0.59199999999999875</v>
      </c>
      <c r="AD65" s="9" t="s">
        <v>12</v>
      </c>
      <c r="AE65" s="55" t="s">
        <v>12</v>
      </c>
      <c r="AF65" s="55">
        <v>0.70399999999999996</v>
      </c>
      <c r="AG65" s="55">
        <v>0.89400000000000002</v>
      </c>
      <c r="AH65" s="55">
        <v>1.395</v>
      </c>
      <c r="AI65" s="3">
        <v>1.577</v>
      </c>
      <c r="AJ65" s="3">
        <v>1.6279999999999999</v>
      </c>
      <c r="AK65" s="3" t="s">
        <v>12</v>
      </c>
      <c r="AL65" s="3">
        <v>1.696</v>
      </c>
      <c r="AM65" s="15" t="s">
        <v>12</v>
      </c>
      <c r="AN65" s="10">
        <f t="shared" si="8"/>
        <v>1.6279999999999999</v>
      </c>
      <c r="AO65" s="9">
        <f t="shared" si="9"/>
        <v>0.23299999999999987</v>
      </c>
      <c r="AP65" s="10">
        <f t="shared" si="10"/>
        <v>6.800000000000006E-2</v>
      </c>
      <c r="AQ65" s="9" t="s">
        <v>12</v>
      </c>
      <c r="AR65" s="55" t="s">
        <v>12</v>
      </c>
      <c r="AS65" s="55">
        <v>2.79</v>
      </c>
      <c r="AT65" s="55">
        <v>3.0470000000000002</v>
      </c>
      <c r="AU65" s="55">
        <v>3.7069999999999999</v>
      </c>
      <c r="AV65" s="3">
        <v>4.1219999999999999</v>
      </c>
      <c r="AW65" s="3">
        <v>4.1550000000000002</v>
      </c>
      <c r="AX65" s="3" t="s">
        <v>12</v>
      </c>
      <c r="AY65" s="3">
        <v>4.2169999999999996</v>
      </c>
      <c r="AZ65" s="15" t="s">
        <v>12</v>
      </c>
      <c r="BA65" s="10">
        <f t="shared" si="11"/>
        <v>4.1550000000000002</v>
      </c>
      <c r="BB65" s="9">
        <f t="shared" si="12"/>
        <v>0.4480000000000004</v>
      </c>
      <c r="BC65" s="10">
        <f t="shared" si="13"/>
        <v>6.1999999999999389E-2</v>
      </c>
      <c r="BD65" s="9">
        <v>7.718</v>
      </c>
      <c r="BE65" s="3">
        <v>8.3840000000000003</v>
      </c>
      <c r="BF65" s="15">
        <v>9.2119999999999997</v>
      </c>
      <c r="BG65" s="15">
        <f t="shared" si="14"/>
        <v>8.3840000000000003</v>
      </c>
      <c r="BH65" s="9">
        <f t="shared" si="15"/>
        <v>0.66600000000000037</v>
      </c>
      <c r="BI65" s="10">
        <f t="shared" si="16"/>
        <v>0.8279999999999994</v>
      </c>
      <c r="BJ65" s="9">
        <v>7.734</v>
      </c>
      <c r="BK65" s="3">
        <v>8.3520000000000003</v>
      </c>
      <c r="BL65" s="15">
        <v>9.3469999999999995</v>
      </c>
      <c r="BM65" s="15">
        <f t="shared" si="17"/>
        <v>8.3520000000000003</v>
      </c>
      <c r="BN65" s="9">
        <f t="shared" si="18"/>
        <v>0.61800000000000033</v>
      </c>
      <c r="BO65" s="10">
        <f t="shared" si="19"/>
        <v>0.99499999999999922</v>
      </c>
      <c r="BP65">
        <f t="shared" si="29"/>
        <v>0</v>
      </c>
      <c r="BQ65" s="93">
        <f t="shared" si="30"/>
        <v>1.1326530612244903</v>
      </c>
      <c r="BR65" s="93">
        <f t="shared" si="31"/>
        <v>1.0510204081632657</v>
      </c>
      <c r="BS65" s="93" t="str">
        <f>VLOOKUP(C65,'Koppeling locatie - aslocatie'!$A$2:$C$8139,2,FALSE)</f>
        <v>maas209</v>
      </c>
      <c r="BT65" s="93">
        <f>VLOOKUP($BS65,aslocaties_v01!$C$3:$AA$500,MATCH($K$3/10,aslocaties_v01!$C$2:$X$2),FALSE)</f>
        <v>7.1890000000000001</v>
      </c>
      <c r="BU65" s="93">
        <f>VLOOKUP(BS65,aslocaties_v01!$C$3:$AA$500,MATCH($K$3,aslocaties_v01!$C$2:$X$2),FALSE)</f>
        <v>7.7750000000000004</v>
      </c>
      <c r="BV65" s="93">
        <f>VLOOKUP(BS65,aslocaties_v01!$C$3:$AA$500,MATCH($K$3*10,aslocaties_v01!$C$2:$Y$2),FALSE)</f>
        <v>8.3640000000000008</v>
      </c>
      <c r="BW65" s="93">
        <f t="shared" si="32"/>
        <v>0.5860000000000003</v>
      </c>
      <c r="BX65" s="93">
        <f t="shared" si="33"/>
        <v>0.58900000000000041</v>
      </c>
      <c r="BY65" s="94">
        <f t="shared" si="34"/>
        <v>3.4013605442173578E-3</v>
      </c>
      <c r="BZ65" s="94">
        <f t="shared" si="35"/>
        <v>5.067567567564768E-3</v>
      </c>
      <c r="CA65" s="94">
        <f t="shared" si="36"/>
        <v>1.4000000000000234E-2</v>
      </c>
      <c r="CB65">
        <f t="shared" si="37"/>
        <v>1.6000000000000014E-2</v>
      </c>
      <c r="CC65" s="58">
        <f t="shared" si="38"/>
        <v>1.8999999999998352E-2</v>
      </c>
      <c r="CD65" s="95" t="b">
        <f t="shared" si="39"/>
        <v>0</v>
      </c>
      <c r="CE65" s="96" t="b">
        <f t="shared" si="63"/>
        <v>1</v>
      </c>
      <c r="CF65" t="b">
        <f t="shared" si="64"/>
        <v>1</v>
      </c>
      <c r="CG65" t="b">
        <f t="shared" si="65"/>
        <v>1</v>
      </c>
      <c r="CH65" s="84" t="b">
        <f t="shared" si="40"/>
        <v>1</v>
      </c>
      <c r="CI65">
        <f t="shared" si="41"/>
        <v>1.6279999999999999</v>
      </c>
      <c r="CJ65" t="b">
        <f t="shared" si="66"/>
        <v>1</v>
      </c>
      <c r="CK65" t="b">
        <f t="shared" si="42"/>
        <v>0</v>
      </c>
      <c r="CL65" s="84" t="b">
        <f t="shared" si="69"/>
        <v>1</v>
      </c>
      <c r="CM65">
        <f t="shared" si="43"/>
        <v>4.1550000000000002</v>
      </c>
      <c r="CN65" t="b">
        <f t="shared" si="67"/>
        <v>1</v>
      </c>
      <c r="CO65" s="84">
        <f t="shared" si="44"/>
        <v>6.0448808640496253E-2</v>
      </c>
      <c r="CP65" t="b">
        <f t="shared" si="45"/>
        <v>1</v>
      </c>
      <c r="CQ65" s="96" t="b">
        <f t="shared" si="46"/>
        <v>1</v>
      </c>
      <c r="CR65" t="b">
        <f t="shared" si="47"/>
        <v>0</v>
      </c>
      <c r="CS65" t="b">
        <f t="shared" si="48"/>
        <v>0</v>
      </c>
      <c r="CT65" t="b">
        <f t="shared" si="49"/>
        <v>0</v>
      </c>
      <c r="CU65" t="b">
        <f t="shared" si="50"/>
        <v>0</v>
      </c>
      <c r="CV65" s="84" t="b">
        <f t="shared" si="51"/>
        <v>1</v>
      </c>
      <c r="CW65" t="b">
        <f t="shared" si="52"/>
        <v>1</v>
      </c>
      <c r="CX65" t="b">
        <f t="shared" si="53"/>
        <v>0</v>
      </c>
      <c r="CY65" t="b">
        <f t="shared" si="54"/>
        <v>1</v>
      </c>
      <c r="CZ65" t="b">
        <f t="shared" si="55"/>
        <v>1</v>
      </c>
      <c r="DA65" s="84">
        <f t="shared" si="56"/>
        <v>2</v>
      </c>
      <c r="DB65" t="b">
        <f t="shared" si="57"/>
        <v>0</v>
      </c>
    </row>
    <row r="66" spans="1:106">
      <c r="A66" s="9">
        <v>1384</v>
      </c>
      <c r="B66" s="3">
        <v>2</v>
      </c>
      <c r="C66" s="3" t="s">
        <v>1532</v>
      </c>
      <c r="D66" s="3" t="str">
        <f t="shared" si="0"/>
        <v>MA_1_36-4_dk_0741</v>
      </c>
      <c r="E66" s="3" t="str">
        <f t="shared" si="1"/>
        <v>0741</v>
      </c>
      <c r="F66" s="3">
        <v>154217.46900000001</v>
      </c>
      <c r="G66" s="15">
        <v>422711</v>
      </c>
      <c r="H66" s="35" t="str">
        <f t="shared" si="58"/>
        <v>ja</v>
      </c>
      <c r="I66" s="42">
        <v>326</v>
      </c>
      <c r="J66" s="20" t="s">
        <v>371</v>
      </c>
      <c r="K66" s="21">
        <v>10000</v>
      </c>
      <c r="L66" s="28">
        <f t="shared" si="25"/>
        <v>1</v>
      </c>
      <c r="M66" s="28">
        <f t="shared" si="26"/>
        <v>1</v>
      </c>
      <c r="N66" s="56">
        <f t="shared" si="3"/>
        <v>10000</v>
      </c>
      <c r="O66" s="33">
        <f t="shared" si="68"/>
        <v>84.734570442056778</v>
      </c>
      <c r="P66" s="37">
        <f t="shared" si="59"/>
        <v>114.46407080826938</v>
      </c>
      <c r="Q66" s="9" t="s">
        <v>12</v>
      </c>
      <c r="R66" s="55" t="s">
        <v>12</v>
      </c>
      <c r="S66" s="55">
        <v>6.5110000000000001</v>
      </c>
      <c r="T66" s="55">
        <v>6.875</v>
      </c>
      <c r="U66" s="55">
        <v>7.2080000000000002</v>
      </c>
      <c r="V66" s="3">
        <v>7.4809999999999999</v>
      </c>
      <c r="W66" s="3">
        <v>7.7919999999999998</v>
      </c>
      <c r="X66" s="3" t="s">
        <v>12</v>
      </c>
      <c r="Y66" s="3">
        <v>8.3810000000000002</v>
      </c>
      <c r="Z66" s="15" t="s">
        <v>12</v>
      </c>
      <c r="AA66" s="10">
        <f t="shared" si="60"/>
        <v>7.7919999999999998</v>
      </c>
      <c r="AB66" s="9">
        <f t="shared" si="61"/>
        <v>0.58399999999999963</v>
      </c>
      <c r="AC66" s="10">
        <f t="shared" si="62"/>
        <v>0.58900000000000041</v>
      </c>
      <c r="AD66" s="9" t="s">
        <v>12</v>
      </c>
      <c r="AE66" s="55" t="s">
        <v>12</v>
      </c>
      <c r="AF66" s="55">
        <v>0.753</v>
      </c>
      <c r="AG66" s="55">
        <v>0.95299999999999996</v>
      </c>
      <c r="AH66" s="55">
        <v>1.494</v>
      </c>
      <c r="AI66" s="3">
        <v>1.7130000000000001</v>
      </c>
      <c r="AJ66" s="3">
        <v>1.734</v>
      </c>
      <c r="AK66" s="3" t="s">
        <v>12</v>
      </c>
      <c r="AL66" s="3">
        <v>1.774</v>
      </c>
      <c r="AM66" s="15" t="s">
        <v>12</v>
      </c>
      <c r="AN66" s="10">
        <f t="shared" si="8"/>
        <v>1.734</v>
      </c>
      <c r="AO66" s="9">
        <f t="shared" si="9"/>
        <v>0.24</v>
      </c>
      <c r="AP66" s="10">
        <f t="shared" si="10"/>
        <v>4.0000000000000036E-2</v>
      </c>
      <c r="AQ66" s="9" t="s">
        <v>12</v>
      </c>
      <c r="AR66" s="55" t="s">
        <v>12</v>
      </c>
      <c r="AS66" s="55">
        <v>2.8580000000000001</v>
      </c>
      <c r="AT66" s="55">
        <v>3.1110000000000002</v>
      </c>
      <c r="AU66" s="55">
        <v>3.7930000000000001</v>
      </c>
      <c r="AV66" s="3">
        <v>4.2140000000000004</v>
      </c>
      <c r="AW66" s="3">
        <v>4.2370000000000001</v>
      </c>
      <c r="AX66" s="3" t="s">
        <v>12</v>
      </c>
      <c r="AY66" s="3">
        <v>4.2809999999999997</v>
      </c>
      <c r="AZ66" s="15" t="s">
        <v>12</v>
      </c>
      <c r="BA66" s="10">
        <f t="shared" si="11"/>
        <v>4.2370000000000001</v>
      </c>
      <c r="BB66" s="9">
        <f t="shared" si="12"/>
        <v>0.44399999999999995</v>
      </c>
      <c r="BC66" s="10">
        <f t="shared" si="13"/>
        <v>4.3999999999999595E-2</v>
      </c>
      <c r="BD66" s="9">
        <v>7.7770000000000001</v>
      </c>
      <c r="BE66" s="3">
        <v>8.4540000000000006</v>
      </c>
      <c r="BF66" s="15">
        <v>9.2759999999999998</v>
      </c>
      <c r="BG66" s="15">
        <f t="shared" si="14"/>
        <v>8.4540000000000006</v>
      </c>
      <c r="BH66" s="9">
        <f t="shared" si="15"/>
        <v>0.67700000000000049</v>
      </c>
      <c r="BI66" s="10">
        <f t="shared" si="16"/>
        <v>0.82199999999999918</v>
      </c>
      <c r="BJ66" s="9">
        <v>7.8419999999999996</v>
      </c>
      <c r="BK66" s="3">
        <v>8.4440000000000008</v>
      </c>
      <c r="BL66" s="15">
        <v>9.4760000000000009</v>
      </c>
      <c r="BM66" s="15">
        <f t="shared" si="17"/>
        <v>8.4440000000000008</v>
      </c>
      <c r="BN66" s="9">
        <f t="shared" si="18"/>
        <v>0.6020000000000012</v>
      </c>
      <c r="BO66" s="10">
        <f t="shared" si="19"/>
        <v>1.032</v>
      </c>
      <c r="BP66">
        <f t="shared" si="29"/>
        <v>0</v>
      </c>
      <c r="BQ66" s="93">
        <f t="shared" si="30"/>
        <v>1.1592465753424672</v>
      </c>
      <c r="BR66" s="93">
        <f t="shared" si="31"/>
        <v>1.0308219178082219</v>
      </c>
      <c r="BS66" s="93" t="str">
        <f>VLOOKUP(C66,'Koppeling locatie - aslocatie'!$A$2:$C$8139,2,FALSE)</f>
        <v>maas209</v>
      </c>
      <c r="BT66" s="93">
        <f>VLOOKUP($BS66,aslocaties_v01!$C$3:$AA$500,MATCH($K$3/10,aslocaties_v01!$C$2:$X$2),FALSE)</f>
        <v>7.1890000000000001</v>
      </c>
      <c r="BU66" s="93">
        <f>VLOOKUP(BS66,aslocaties_v01!$C$3:$AA$500,MATCH($K$3,aslocaties_v01!$C$2:$X$2),FALSE)</f>
        <v>7.7750000000000004</v>
      </c>
      <c r="BV66" s="93">
        <f>VLOOKUP(BS66,aslocaties_v01!$C$3:$AA$500,MATCH($K$3*10,aslocaties_v01!$C$2:$Y$2),FALSE)</f>
        <v>8.3640000000000008</v>
      </c>
      <c r="BW66" s="93">
        <f t="shared" si="32"/>
        <v>0.5860000000000003</v>
      </c>
      <c r="BX66" s="93">
        <f t="shared" si="33"/>
        <v>0.58900000000000041</v>
      </c>
      <c r="BY66" s="94">
        <f t="shared" si="34"/>
        <v>3.4246575342478103E-3</v>
      </c>
      <c r="BZ66" s="94">
        <f t="shared" si="35"/>
        <v>0</v>
      </c>
      <c r="CA66" s="94">
        <f t="shared" si="36"/>
        <v>1.9000000000000128E-2</v>
      </c>
      <c r="CB66">
        <f t="shared" si="37"/>
        <v>1.699999999999946E-2</v>
      </c>
      <c r="CC66" s="58">
        <f t="shared" si="38"/>
        <v>1.699999999999946E-2</v>
      </c>
      <c r="CD66" s="95" t="b">
        <f t="shared" si="39"/>
        <v>0</v>
      </c>
      <c r="CE66" s="96" t="b">
        <f t="shared" si="63"/>
        <v>1</v>
      </c>
      <c r="CF66" t="b">
        <f t="shared" si="64"/>
        <v>1</v>
      </c>
      <c r="CG66" t="b">
        <f t="shared" si="65"/>
        <v>1</v>
      </c>
      <c r="CH66" s="84" t="b">
        <f t="shared" si="40"/>
        <v>1</v>
      </c>
      <c r="CI66">
        <f t="shared" si="41"/>
        <v>1.734</v>
      </c>
      <c r="CJ66" t="b">
        <f t="shared" si="66"/>
        <v>1</v>
      </c>
      <c r="CK66" t="b">
        <f t="shared" si="42"/>
        <v>0</v>
      </c>
      <c r="CL66" s="84" t="b">
        <f t="shared" si="69"/>
        <v>1</v>
      </c>
      <c r="CM66">
        <f t="shared" si="43"/>
        <v>4.2370000000000001</v>
      </c>
      <c r="CN66" t="b">
        <f t="shared" si="67"/>
        <v>1</v>
      </c>
      <c r="CO66" s="84">
        <f t="shared" si="44"/>
        <v>6.1916666534192137E-2</v>
      </c>
      <c r="CP66" t="b">
        <f t="shared" si="45"/>
        <v>1</v>
      </c>
      <c r="CQ66" s="96" t="b">
        <f t="shared" si="46"/>
        <v>1</v>
      </c>
      <c r="CR66" t="b">
        <f t="shared" si="47"/>
        <v>1</v>
      </c>
      <c r="CS66" t="b">
        <f t="shared" si="48"/>
        <v>0</v>
      </c>
      <c r="CT66" t="b">
        <f t="shared" si="49"/>
        <v>1</v>
      </c>
      <c r="CU66" t="b">
        <f t="shared" si="50"/>
        <v>1</v>
      </c>
      <c r="CV66" s="84" t="b">
        <f t="shared" si="51"/>
        <v>1</v>
      </c>
      <c r="CW66" t="b">
        <f t="shared" si="52"/>
        <v>1</v>
      </c>
      <c r="CX66" t="b">
        <f t="shared" si="53"/>
        <v>1</v>
      </c>
      <c r="CY66" t="b">
        <f t="shared" si="54"/>
        <v>1</v>
      </c>
      <c r="CZ66" t="b">
        <f t="shared" si="55"/>
        <v>1</v>
      </c>
      <c r="DA66" s="84">
        <f t="shared" si="56"/>
        <v>1</v>
      </c>
      <c r="DB66" t="b">
        <f t="shared" si="57"/>
        <v>0</v>
      </c>
    </row>
    <row r="67" spans="1:106">
      <c r="A67" s="9">
        <v>1385</v>
      </c>
      <c r="B67" s="3">
        <v>2</v>
      </c>
      <c r="C67" s="3" t="s">
        <v>1533</v>
      </c>
      <c r="D67" s="3" t="str">
        <f t="shared" ref="D67:D130" si="70">IF(ISERROR(FIND("_",C67)),C67,LEFT(C67,LEN(C67)-LEN(RIGHT(C67,LEN(C67)-FIND("~",SUBSTITUTE(C67,"_","~",LEN(C67)-LEN(SUBSTITUTE(C67,"_",""))))))) &amp; TEXT(INT(RIGHT(C67,LEN(C67)-FIND("~",SUBSTITUTE(C67,"_","~",LEN(C67)-LEN(SUBSTITUTE(C67,"_","")))))), "0000") )</f>
        <v>MA_1_36-4_dk_0742</v>
      </c>
      <c r="E67" s="3" t="str">
        <f t="shared" ref="E67:E130" si="71">TEXT(INT(RIGHT(C67,LEN(C67)-FIND("~",SUBSTITUTE(C67,"_","~",LEN(C67)-LEN(SUBSTITUTE(C67,"_","")))))), "0000")</f>
        <v>0742</v>
      </c>
      <c r="F67" s="3">
        <v>154139.57800000001</v>
      </c>
      <c r="G67" s="15">
        <v>422627.125</v>
      </c>
      <c r="H67" s="35" t="str">
        <f t="shared" ref="H67:H98" si="72">IF(COUNTIF(C:C, "="&amp;C67)=1,"ja", "nee")</f>
        <v>ja</v>
      </c>
      <c r="I67" s="42">
        <v>305</v>
      </c>
      <c r="J67" s="20" t="s">
        <v>371</v>
      </c>
      <c r="K67" s="21">
        <v>10000</v>
      </c>
      <c r="L67" s="28">
        <f t="shared" si="25"/>
        <v>1</v>
      </c>
      <c r="M67" s="28">
        <f t="shared" si="26"/>
        <v>1</v>
      </c>
      <c r="N67" s="56">
        <f t="shared" ref="N67:N130" si="73">INT(K67/L67*M67)</f>
        <v>10000</v>
      </c>
      <c r="O67" s="33">
        <f t="shared" si="68"/>
        <v>114.46407080826938</v>
      </c>
      <c r="P67" s="37">
        <f t="shared" ref="P67:P98" si="74">SQRT((F67-F68)^2+(G67-G68)^2)</f>
        <v>82.788179862804654</v>
      </c>
      <c r="Q67" s="9" t="s">
        <v>12</v>
      </c>
      <c r="R67" s="55" t="s">
        <v>12</v>
      </c>
      <c r="S67" s="55">
        <v>6.49</v>
      </c>
      <c r="T67" s="55">
        <v>6.8550000000000004</v>
      </c>
      <c r="U67" s="55">
        <v>7.1890000000000001</v>
      </c>
      <c r="V67" s="3">
        <v>7.4640000000000004</v>
      </c>
      <c r="W67" s="3">
        <v>7.774</v>
      </c>
      <c r="X67" s="3" t="s">
        <v>12</v>
      </c>
      <c r="Y67" s="3">
        <v>8.3620000000000001</v>
      </c>
      <c r="Z67" s="15" t="s">
        <v>12</v>
      </c>
      <c r="AA67" s="10">
        <f t="shared" ref="AA67:AA98" si="75">LOOKUP($K67,$Q$2:$Z$2,Q67:Z67)</f>
        <v>7.774</v>
      </c>
      <c r="AB67" s="9">
        <f t="shared" ref="AB67:AB98" si="76">LOOKUP($K67,$Q$2:$Z$2,Q67:Z67)-LOOKUP(0.1*$K67,$Q$2:$Z$2,Q67:Z67)</f>
        <v>0.58499999999999996</v>
      </c>
      <c r="AC67" s="10">
        <f t="shared" ref="AC67:AC98" si="77">LOOKUP(10*$K67,$Q$2:$Z$2,Q67:Z67)-LOOKUP($K67,$Q$2:$Z$2,Q67:Z67)</f>
        <v>0.58800000000000008</v>
      </c>
      <c r="AD67" s="9" t="s">
        <v>12</v>
      </c>
      <c r="AE67" s="55" t="s">
        <v>12</v>
      </c>
      <c r="AF67" s="55">
        <v>0.72</v>
      </c>
      <c r="AG67" s="55">
        <v>0.9</v>
      </c>
      <c r="AH67" s="55">
        <v>1.3959999999999999</v>
      </c>
      <c r="AI67" s="3">
        <v>1.621</v>
      </c>
      <c r="AJ67" s="3">
        <v>1.6559999999999999</v>
      </c>
      <c r="AK67" s="3" t="s">
        <v>12</v>
      </c>
      <c r="AL67" s="3">
        <v>1.7210000000000001</v>
      </c>
      <c r="AM67" s="15" t="s">
        <v>12</v>
      </c>
      <c r="AN67" s="10">
        <f t="shared" ref="AN67:AN130" si="78">LOOKUP($K67,$Q$2:$Z$2,AD67:AM67)</f>
        <v>1.6559999999999999</v>
      </c>
      <c r="AO67" s="9">
        <f t="shared" ref="AO67:AO130" si="79">LOOKUP($K67,$Q$2:$Z$2,AD67:AM67)-LOOKUP(0.1*$K67,$Q$2:$Z$2,AD67:AM67)</f>
        <v>0.26</v>
      </c>
      <c r="AP67" s="10">
        <f t="shared" ref="AP67:AP130" si="80">LOOKUP(10*$K67,$Q$2:$Z$2,AD67:AM67)-LOOKUP($K67,$Q$2:$Z$2,AD67:AM67)</f>
        <v>6.5000000000000169E-2</v>
      </c>
      <c r="AQ67" s="9" t="s">
        <v>12</v>
      </c>
      <c r="AR67" s="55" t="s">
        <v>12</v>
      </c>
      <c r="AS67" s="55">
        <v>2.82</v>
      </c>
      <c r="AT67" s="55">
        <v>3.0739999999999998</v>
      </c>
      <c r="AU67" s="55">
        <v>3.7970000000000002</v>
      </c>
      <c r="AV67" s="3">
        <v>4.1529999999999996</v>
      </c>
      <c r="AW67" s="3">
        <v>4.2110000000000003</v>
      </c>
      <c r="AX67" s="3" t="s">
        <v>12</v>
      </c>
      <c r="AY67" s="3">
        <v>4.2590000000000003</v>
      </c>
      <c r="AZ67" s="15" t="s">
        <v>12</v>
      </c>
      <c r="BA67" s="10">
        <f t="shared" ref="BA67:BA130" si="81">LOOKUP($K67,$Q$2:$Z$2,AQ67:AZ67)</f>
        <v>4.2110000000000003</v>
      </c>
      <c r="BB67" s="9">
        <f t="shared" ref="BB67:BB130" si="82">LOOKUP($K67,$Q$2:$Z$2,AQ67:AZ67)-LOOKUP(0.1*$K67,$Q$2:$Z$2,AQ67:AZ67)</f>
        <v>0.41400000000000015</v>
      </c>
      <c r="BC67" s="10">
        <f t="shared" ref="BC67:BC130" si="83">LOOKUP(10*$K67,$Q$2:$Z$2,AQ67:AZ67)-LOOKUP($K67,$Q$2:$Z$2,AQ67:AZ67)</f>
        <v>4.8000000000000043E-2</v>
      </c>
      <c r="BD67" s="9">
        <v>7.835</v>
      </c>
      <c r="BE67" s="3">
        <v>8.5180000000000007</v>
      </c>
      <c r="BF67" s="15">
        <v>9.3049999999999997</v>
      </c>
      <c r="BG67" s="15">
        <f t="shared" ref="BG67:BG130" si="84">LOOKUP($N67,$BD$2:$BF$2,BD67:BF67)</f>
        <v>8.5180000000000007</v>
      </c>
      <c r="BH67" s="9">
        <f t="shared" ref="BH67:BH130" si="85">BE67-BD67</f>
        <v>0.68300000000000072</v>
      </c>
      <c r="BI67" s="10">
        <f t="shared" ref="BI67:BI130" si="86">BF67-BE67</f>
        <v>0.78699999999999903</v>
      </c>
      <c r="BJ67" s="9">
        <v>7.835</v>
      </c>
      <c r="BK67" s="3">
        <v>8.5389999999999997</v>
      </c>
      <c r="BL67" s="15">
        <v>9.3970000000000002</v>
      </c>
      <c r="BM67" s="15">
        <f t="shared" ref="BM67:BM130" si="87">LOOKUP($N67,$BD$2:$BF$2,BJ67:BL67)</f>
        <v>8.5389999999999997</v>
      </c>
      <c r="BN67" s="9">
        <f t="shared" ref="BN67:BN130" si="88">BK67-BJ67</f>
        <v>0.70399999999999974</v>
      </c>
      <c r="BO67" s="10">
        <f t="shared" ref="BO67:BO130" si="89">BL67-BK67</f>
        <v>0.85800000000000054</v>
      </c>
      <c r="BP67">
        <f t="shared" si="29"/>
        <v>0</v>
      </c>
      <c r="BQ67" s="93">
        <f t="shared" si="30"/>
        <v>1.1675213675213689</v>
      </c>
      <c r="BR67" s="93">
        <f t="shared" si="31"/>
        <v>1.2034188034188031</v>
      </c>
      <c r="BS67" s="93" t="str">
        <f>VLOOKUP(C67,'Koppeling locatie - aslocatie'!$A$2:$C$8139,2,FALSE)</f>
        <v>maas209</v>
      </c>
      <c r="BT67" s="93">
        <f>VLOOKUP($BS67,aslocaties_v01!$C$3:$AA$500,MATCH($K$3/10,aslocaties_v01!$C$2:$X$2),FALSE)</f>
        <v>7.1890000000000001</v>
      </c>
      <c r="BU67" s="93">
        <f>VLOOKUP(BS67,aslocaties_v01!$C$3:$AA$500,MATCH($K$3,aslocaties_v01!$C$2:$X$2),FALSE)</f>
        <v>7.7750000000000004</v>
      </c>
      <c r="BV67" s="93">
        <f>VLOOKUP(BS67,aslocaties_v01!$C$3:$AA$500,MATCH($K$3*10,aslocaties_v01!$C$2:$Y$2),FALSE)</f>
        <v>8.3640000000000008</v>
      </c>
      <c r="BW67" s="93">
        <f t="shared" si="32"/>
        <v>0.5860000000000003</v>
      </c>
      <c r="BX67" s="93">
        <f t="shared" si="33"/>
        <v>0.58900000000000041</v>
      </c>
      <c r="BY67" s="94">
        <f t="shared" si="34"/>
        <v>1.7094017094023695E-3</v>
      </c>
      <c r="BZ67" s="94">
        <f t="shared" si="35"/>
        <v>1.700680272109345E-3</v>
      </c>
      <c r="CA67" s="94">
        <f t="shared" si="36"/>
        <v>0</v>
      </c>
      <c r="CB67">
        <f t="shared" si="37"/>
        <v>1.000000000000334E-3</v>
      </c>
      <c r="CC67" s="58">
        <f t="shared" si="38"/>
        <v>2.0000000000006679E-3</v>
      </c>
      <c r="CD67" s="95" t="b">
        <f t="shared" si="39"/>
        <v>0</v>
      </c>
      <c r="CE67" s="96" t="b">
        <f t="shared" ref="CE67:CE98" si="90">AA67&lt;AVERAGE(AA:AA)+2*STDEV(AA:AA)</f>
        <v>1</v>
      </c>
      <c r="CF67" t="b">
        <f t="shared" ref="CF67:CF98" si="91">BG67&lt;AVERAGE(BG:BG)+2*STDEV(BG:BG)</f>
        <v>1</v>
      </c>
      <c r="CG67" t="b">
        <f t="shared" ref="CG67:CG98" si="92">BM67&lt;AVERAGE(BM:BM)+2*STDEV(BM:BM)</f>
        <v>1</v>
      </c>
      <c r="CH67" s="84" t="b">
        <f t="shared" si="40"/>
        <v>1</v>
      </c>
      <c r="CI67">
        <f t="shared" si="41"/>
        <v>1.6559999999999999</v>
      </c>
      <c r="CJ67" t="b">
        <f t="shared" ref="CJ67:CJ98" si="93">CI67&lt;AVERAGE(CI:CI)+3*STDEV(CI:CI)</f>
        <v>1</v>
      </c>
      <c r="CK67" t="b">
        <f t="shared" si="42"/>
        <v>0</v>
      </c>
      <c r="CL67" s="84" t="b">
        <f t="shared" si="69"/>
        <v>1</v>
      </c>
      <c r="CM67">
        <f t="shared" si="43"/>
        <v>4.2110000000000003</v>
      </c>
      <c r="CN67" t="b">
        <f t="shared" ref="CN67:CN98" si="94">CM67&lt;AVERAGE(CM:CM)+3*STDEV(CM:CM)</f>
        <v>1</v>
      </c>
      <c r="CO67" s="84">
        <f t="shared" si="44"/>
        <v>5.9863933703417652E-2</v>
      </c>
      <c r="CP67" t="b">
        <f t="shared" si="45"/>
        <v>1</v>
      </c>
      <c r="CQ67" s="96" t="b">
        <f t="shared" si="46"/>
        <v>1</v>
      </c>
      <c r="CR67" t="b">
        <f t="shared" si="47"/>
        <v>1</v>
      </c>
      <c r="CS67" t="b">
        <f t="shared" si="48"/>
        <v>1</v>
      </c>
      <c r="CT67" t="b">
        <f t="shared" si="49"/>
        <v>1</v>
      </c>
      <c r="CU67" t="b">
        <f t="shared" si="50"/>
        <v>1</v>
      </c>
      <c r="CV67" s="84" t="b">
        <f t="shared" si="51"/>
        <v>1</v>
      </c>
      <c r="CW67" t="b">
        <f t="shared" si="52"/>
        <v>1</v>
      </c>
      <c r="CX67" t="b">
        <f t="shared" si="53"/>
        <v>1</v>
      </c>
      <c r="CY67" t="b">
        <f t="shared" si="54"/>
        <v>1</v>
      </c>
      <c r="CZ67" t="b">
        <f t="shared" si="55"/>
        <v>1</v>
      </c>
      <c r="DA67" s="84">
        <f t="shared" si="56"/>
        <v>0</v>
      </c>
      <c r="DB67" t="b">
        <f t="shared" si="57"/>
        <v>0</v>
      </c>
    </row>
    <row r="68" spans="1:106">
      <c r="A68" s="9">
        <v>1386</v>
      </c>
      <c r="B68" s="3">
        <v>2</v>
      </c>
      <c r="C68" s="3" t="s">
        <v>1534</v>
      </c>
      <c r="D68" s="3" t="str">
        <f t="shared" si="70"/>
        <v>MA_1_36-4_dk_0743</v>
      </c>
      <c r="E68" s="3" t="str">
        <f t="shared" si="71"/>
        <v>0743</v>
      </c>
      <c r="F68" s="3">
        <v>154113.84400000001</v>
      </c>
      <c r="G68" s="15">
        <v>422548.43800000002</v>
      </c>
      <c r="H68" s="35" t="str">
        <f t="shared" si="72"/>
        <v>ja</v>
      </c>
      <c r="I68" s="42">
        <v>293</v>
      </c>
      <c r="J68" s="20" t="s">
        <v>371</v>
      </c>
      <c r="K68" s="21">
        <v>10000</v>
      </c>
      <c r="L68" s="28">
        <f t="shared" si="25"/>
        <v>1</v>
      </c>
      <c r="M68" s="28">
        <f t="shared" ref="M68:M131" si="95">M67</f>
        <v>1</v>
      </c>
      <c r="N68" s="56">
        <f t="shared" si="73"/>
        <v>10000</v>
      </c>
      <c r="O68" s="33">
        <f t="shared" ref="O68:O99" si="96">SQRT((F67-F68)^2+(G67-G68)^2)</f>
        <v>82.788179862804654</v>
      </c>
      <c r="P68" s="37">
        <f t="shared" si="74"/>
        <v>108.63466470702484</v>
      </c>
      <c r="Q68" s="9" t="s">
        <v>12</v>
      </c>
      <c r="R68" s="55" t="s">
        <v>12</v>
      </c>
      <c r="S68" s="55">
        <v>6.4889999999999999</v>
      </c>
      <c r="T68" s="55">
        <v>6.8550000000000004</v>
      </c>
      <c r="U68" s="55">
        <v>7.1890000000000001</v>
      </c>
      <c r="V68" s="3">
        <v>7.4640000000000004</v>
      </c>
      <c r="W68" s="3">
        <v>7.7750000000000004</v>
      </c>
      <c r="X68" s="3" t="s">
        <v>12</v>
      </c>
      <c r="Y68" s="3">
        <v>8.3629999999999995</v>
      </c>
      <c r="Z68" s="15" t="s">
        <v>12</v>
      </c>
      <c r="AA68" s="10">
        <f t="shared" si="75"/>
        <v>7.7750000000000004</v>
      </c>
      <c r="AB68" s="9">
        <f t="shared" si="76"/>
        <v>0.5860000000000003</v>
      </c>
      <c r="AC68" s="10">
        <f t="shared" si="77"/>
        <v>0.58799999999999919</v>
      </c>
      <c r="AD68" s="9" t="s">
        <v>12</v>
      </c>
      <c r="AE68" s="55" t="s">
        <v>12</v>
      </c>
      <c r="AF68" s="55">
        <v>0.7</v>
      </c>
      <c r="AG68" s="55">
        <v>0.88100000000000001</v>
      </c>
      <c r="AH68" s="55">
        <v>1.393</v>
      </c>
      <c r="AI68" s="3">
        <v>1.623</v>
      </c>
      <c r="AJ68" s="3">
        <v>1.6559999999999999</v>
      </c>
      <c r="AK68" s="3" t="s">
        <v>12</v>
      </c>
      <c r="AL68" s="3">
        <v>1.7250000000000001</v>
      </c>
      <c r="AM68" s="15" t="s">
        <v>12</v>
      </c>
      <c r="AN68" s="10">
        <f t="shared" si="78"/>
        <v>1.6559999999999999</v>
      </c>
      <c r="AO68" s="9">
        <f t="shared" si="79"/>
        <v>0.2629999999999999</v>
      </c>
      <c r="AP68" s="10">
        <f t="shared" si="80"/>
        <v>6.9000000000000172E-2</v>
      </c>
      <c r="AQ68" s="9" t="s">
        <v>12</v>
      </c>
      <c r="AR68" s="55" t="s">
        <v>12</v>
      </c>
      <c r="AS68" s="55">
        <v>2.774</v>
      </c>
      <c r="AT68" s="55">
        <v>3.024</v>
      </c>
      <c r="AU68" s="55">
        <v>3.698</v>
      </c>
      <c r="AV68" s="3">
        <v>4.2149999999999999</v>
      </c>
      <c r="AW68" s="3">
        <v>4.24</v>
      </c>
      <c r="AX68" s="3" t="s">
        <v>12</v>
      </c>
      <c r="AY68" s="3">
        <v>4.2869999999999999</v>
      </c>
      <c r="AZ68" s="15" t="s">
        <v>12</v>
      </c>
      <c r="BA68" s="10">
        <f t="shared" si="81"/>
        <v>4.24</v>
      </c>
      <c r="BB68" s="9">
        <f t="shared" si="82"/>
        <v>0.54200000000000026</v>
      </c>
      <c r="BC68" s="10">
        <f t="shared" si="83"/>
        <v>4.6999999999999709E-2</v>
      </c>
      <c r="BD68" s="9">
        <v>7.827</v>
      </c>
      <c r="BE68" s="3">
        <v>8.51</v>
      </c>
      <c r="BF68" s="15">
        <v>9.2850000000000001</v>
      </c>
      <c r="BG68" s="15">
        <f t="shared" si="84"/>
        <v>8.51</v>
      </c>
      <c r="BH68" s="9">
        <f t="shared" si="85"/>
        <v>0.68299999999999983</v>
      </c>
      <c r="BI68" s="10">
        <f t="shared" si="86"/>
        <v>0.77500000000000036</v>
      </c>
      <c r="BJ68" s="9">
        <v>7.8360000000000003</v>
      </c>
      <c r="BK68" s="3">
        <v>8.5350000000000001</v>
      </c>
      <c r="BL68" s="15">
        <v>9.327</v>
      </c>
      <c r="BM68" s="15">
        <f t="shared" si="87"/>
        <v>8.5350000000000001</v>
      </c>
      <c r="BN68" s="9">
        <f t="shared" si="88"/>
        <v>0.69899999999999984</v>
      </c>
      <c r="BO68" s="10">
        <f t="shared" si="89"/>
        <v>0.79199999999999982</v>
      </c>
      <c r="BP68">
        <f t="shared" si="29"/>
        <v>0</v>
      </c>
      <c r="BQ68" s="93">
        <f t="shared" si="30"/>
        <v>1.1655290102389069</v>
      </c>
      <c r="BR68" s="93">
        <f t="shared" si="31"/>
        <v>1.1928327645051187</v>
      </c>
      <c r="BS68" s="93" t="str">
        <f>VLOOKUP(C68,'Koppeling locatie - aslocatie'!$A$2:$C$8139,2,FALSE)</f>
        <v>maas209</v>
      </c>
      <c r="BT68" s="93">
        <f>VLOOKUP($BS68,aslocaties_v01!$C$3:$AA$500,MATCH($K$3/10,aslocaties_v01!$C$2:$X$2),FALSE)</f>
        <v>7.1890000000000001</v>
      </c>
      <c r="BU68" s="93">
        <f>VLOOKUP(BS68,aslocaties_v01!$C$3:$AA$500,MATCH($K$3,aslocaties_v01!$C$2:$X$2),FALSE)</f>
        <v>7.7750000000000004</v>
      </c>
      <c r="BV68" s="93">
        <f>VLOOKUP(BS68,aslocaties_v01!$C$3:$AA$500,MATCH($K$3*10,aslocaties_v01!$C$2:$Y$2),FALSE)</f>
        <v>8.3640000000000008</v>
      </c>
      <c r="BW68" s="93">
        <f t="shared" si="32"/>
        <v>0.5860000000000003</v>
      </c>
      <c r="BX68" s="93">
        <f t="shared" si="33"/>
        <v>0.58900000000000041</v>
      </c>
      <c r="BY68" s="94">
        <f t="shared" si="34"/>
        <v>0</v>
      </c>
      <c r="BZ68" s="94">
        <f t="shared" si="35"/>
        <v>1.7006802721108993E-3</v>
      </c>
      <c r="CA68" s="94">
        <f t="shared" si="36"/>
        <v>0</v>
      </c>
      <c r="CB68">
        <f t="shared" si="37"/>
        <v>0</v>
      </c>
      <c r="CC68" s="58">
        <f t="shared" si="38"/>
        <v>1.0000000000012221E-3</v>
      </c>
      <c r="CD68" s="95" t="b">
        <f t="shared" si="39"/>
        <v>0</v>
      </c>
      <c r="CE68" s="96" t="b">
        <f t="shared" si="90"/>
        <v>1</v>
      </c>
      <c r="CF68" t="b">
        <f t="shared" si="91"/>
        <v>1</v>
      </c>
      <c r="CG68" t="b">
        <f t="shared" si="92"/>
        <v>1</v>
      </c>
      <c r="CH68" s="84" t="b">
        <f t="shared" si="40"/>
        <v>1</v>
      </c>
      <c r="CI68">
        <f t="shared" si="41"/>
        <v>1.6559999999999999</v>
      </c>
      <c r="CJ68" t="b">
        <f t="shared" si="93"/>
        <v>1</v>
      </c>
      <c r="CK68" t="b">
        <f t="shared" si="42"/>
        <v>0</v>
      </c>
      <c r="CL68" s="84" t="b">
        <f t="shared" ref="CL68:CL99" si="97">BA68&lt;AVERAGE(BA:BA)+2*STDEV(BA:BA)</f>
        <v>1</v>
      </c>
      <c r="CM68">
        <f t="shared" si="43"/>
        <v>4.24</v>
      </c>
      <c r="CN68" t="b">
        <f t="shared" si="94"/>
        <v>1</v>
      </c>
      <c r="CO68" s="84">
        <f t="shared" si="44"/>
        <v>5.9047840731713978E-2</v>
      </c>
      <c r="CP68" t="b">
        <f t="shared" si="45"/>
        <v>1</v>
      </c>
      <c r="CQ68" s="96" t="b">
        <f t="shared" si="46"/>
        <v>1</v>
      </c>
      <c r="CR68" t="b">
        <f t="shared" si="47"/>
        <v>1</v>
      </c>
      <c r="CS68" t="b">
        <f t="shared" si="48"/>
        <v>1</v>
      </c>
      <c r="CT68" t="b">
        <f t="shared" si="49"/>
        <v>1</v>
      </c>
      <c r="CU68" t="b">
        <f t="shared" si="50"/>
        <v>1</v>
      </c>
      <c r="CV68" s="84" t="b">
        <f t="shared" si="51"/>
        <v>1</v>
      </c>
      <c r="CW68" t="b">
        <f t="shared" si="52"/>
        <v>0</v>
      </c>
      <c r="CX68" t="b">
        <f t="shared" si="53"/>
        <v>0</v>
      </c>
      <c r="CY68" t="b">
        <f t="shared" si="54"/>
        <v>1</v>
      </c>
      <c r="CZ68" t="b">
        <f t="shared" si="55"/>
        <v>1</v>
      </c>
      <c r="DA68" s="84">
        <f t="shared" si="56"/>
        <v>1</v>
      </c>
      <c r="DB68" t="b">
        <f t="shared" si="57"/>
        <v>0</v>
      </c>
    </row>
    <row r="69" spans="1:106">
      <c r="A69" s="9">
        <v>1387</v>
      </c>
      <c r="B69" s="3">
        <v>2</v>
      </c>
      <c r="C69" s="3" t="s">
        <v>1535</v>
      </c>
      <c r="D69" s="3" t="str">
        <f t="shared" si="70"/>
        <v>MA_1_36-4_dk_0744</v>
      </c>
      <c r="E69" s="3" t="str">
        <f t="shared" si="71"/>
        <v>0744</v>
      </c>
      <c r="F69" s="3">
        <v>154041.59400000001</v>
      </c>
      <c r="G69" s="15">
        <v>422467.31199999998</v>
      </c>
      <c r="H69" s="35" t="str">
        <f t="shared" si="72"/>
        <v>ja</v>
      </c>
      <c r="I69" s="42">
        <v>326</v>
      </c>
      <c r="J69" s="20" t="s">
        <v>371</v>
      </c>
      <c r="K69" s="21">
        <v>10000</v>
      </c>
      <c r="L69" s="28">
        <f t="shared" si="25"/>
        <v>1</v>
      </c>
      <c r="M69" s="28">
        <f t="shared" si="95"/>
        <v>1</v>
      </c>
      <c r="N69" s="56">
        <f t="shared" si="73"/>
        <v>10000</v>
      </c>
      <c r="O69" s="33">
        <f t="shared" si="96"/>
        <v>108.63466470702484</v>
      </c>
      <c r="P69" s="37">
        <f t="shared" si="74"/>
        <v>118.51682432886653</v>
      </c>
      <c r="Q69" s="9" t="s">
        <v>12</v>
      </c>
      <c r="R69" s="55" t="s">
        <v>12</v>
      </c>
      <c r="S69" s="55">
        <v>6.4889999999999999</v>
      </c>
      <c r="T69" s="55">
        <v>6.8550000000000004</v>
      </c>
      <c r="U69" s="55">
        <v>7.1890000000000001</v>
      </c>
      <c r="V69" s="3">
        <v>7.4640000000000004</v>
      </c>
      <c r="W69" s="3">
        <v>7.7759999999999998</v>
      </c>
      <c r="X69" s="3" t="s">
        <v>12</v>
      </c>
      <c r="Y69" s="3">
        <v>8.3650000000000002</v>
      </c>
      <c r="Z69" s="15" t="s">
        <v>12</v>
      </c>
      <c r="AA69" s="10">
        <f t="shared" si="75"/>
        <v>7.7759999999999998</v>
      </c>
      <c r="AB69" s="9">
        <f t="shared" si="76"/>
        <v>0.58699999999999974</v>
      </c>
      <c r="AC69" s="10">
        <f t="shared" si="77"/>
        <v>0.58900000000000041</v>
      </c>
      <c r="AD69" s="9" t="s">
        <v>12</v>
      </c>
      <c r="AE69" s="55" t="s">
        <v>12</v>
      </c>
      <c r="AF69" s="55">
        <v>0.66200000000000003</v>
      </c>
      <c r="AG69" s="55">
        <v>0.81599999999999995</v>
      </c>
      <c r="AH69" s="55">
        <v>1.3919999999999999</v>
      </c>
      <c r="AI69" s="3">
        <v>1.534</v>
      </c>
      <c r="AJ69" s="3">
        <v>1.579</v>
      </c>
      <c r="AK69" s="3" t="s">
        <v>12</v>
      </c>
      <c r="AL69" s="3">
        <v>1.7010000000000001</v>
      </c>
      <c r="AM69" s="15" t="s">
        <v>12</v>
      </c>
      <c r="AN69" s="10">
        <f t="shared" si="78"/>
        <v>1.579</v>
      </c>
      <c r="AO69" s="9">
        <f t="shared" si="79"/>
        <v>0.18700000000000006</v>
      </c>
      <c r="AP69" s="10">
        <f t="shared" si="80"/>
        <v>0.12200000000000011</v>
      </c>
      <c r="AQ69" s="9" t="s">
        <v>12</v>
      </c>
      <c r="AR69" s="55" t="s">
        <v>12</v>
      </c>
      <c r="AS69" s="55">
        <v>2.726</v>
      </c>
      <c r="AT69" s="55">
        <v>2.9689999999999999</v>
      </c>
      <c r="AU69" s="55">
        <v>3.5990000000000002</v>
      </c>
      <c r="AV69" s="3">
        <v>4.13</v>
      </c>
      <c r="AW69" s="3">
        <v>4.18</v>
      </c>
      <c r="AX69" s="3" t="s">
        <v>12</v>
      </c>
      <c r="AY69" s="3">
        <v>4.266</v>
      </c>
      <c r="AZ69" s="15" t="s">
        <v>12</v>
      </c>
      <c r="BA69" s="10">
        <f t="shared" si="81"/>
        <v>4.18</v>
      </c>
      <c r="BB69" s="9">
        <f t="shared" si="82"/>
        <v>0.58099999999999952</v>
      </c>
      <c r="BC69" s="10">
        <f t="shared" si="83"/>
        <v>8.6000000000000298E-2</v>
      </c>
      <c r="BD69" s="9">
        <v>7.7229999999999999</v>
      </c>
      <c r="BE69" s="3">
        <v>8.391</v>
      </c>
      <c r="BF69" s="15">
        <v>9.19</v>
      </c>
      <c r="BG69" s="15">
        <f t="shared" si="84"/>
        <v>8.391</v>
      </c>
      <c r="BH69" s="9">
        <f t="shared" si="85"/>
        <v>0.66800000000000015</v>
      </c>
      <c r="BI69" s="10">
        <f t="shared" si="86"/>
        <v>0.79899999999999949</v>
      </c>
      <c r="BJ69" s="9">
        <v>7.7240000000000002</v>
      </c>
      <c r="BK69" s="3">
        <v>8.3759999999999994</v>
      </c>
      <c r="BL69" s="15">
        <v>9.3079999999999998</v>
      </c>
      <c r="BM69" s="15">
        <f t="shared" si="87"/>
        <v>8.3759999999999994</v>
      </c>
      <c r="BN69" s="9">
        <f t="shared" si="88"/>
        <v>0.65199999999999925</v>
      </c>
      <c r="BO69" s="10">
        <f t="shared" si="89"/>
        <v>0.93200000000000038</v>
      </c>
      <c r="BP69">
        <f t="shared" ref="BP69:BP132" si="98">IF(AND(ISERROR(FIND("Fout",Q69)), ISERROR(FIND("Fout",AD69)), ISERROR(FIND("Fout",AQ69)), ISERROR(FIND( "Fout",BD69)), ISERROR(FIND( "Fout",BJ69))),0,1)</f>
        <v>0</v>
      </c>
      <c r="BQ69" s="93">
        <f t="shared" ref="BQ69:BQ132" si="99">IF(AB69=0, -1, BH69/AB69)</f>
        <v>1.137989778534924</v>
      </c>
      <c r="BR69" s="93">
        <f t="shared" ref="BR69:BR132" si="100">IF(AB69=0,-1,BN69/AB69)</f>
        <v>1.1107325383304933</v>
      </c>
      <c r="BS69" s="93" t="str">
        <f>VLOOKUP(C69,'Koppeling locatie - aslocatie'!$A$2:$C$8139,2,FALSE)</f>
        <v>maas209</v>
      </c>
      <c r="BT69" s="93">
        <f>VLOOKUP($BS69,aslocaties_v01!$C$3:$AA$500,MATCH($K$3/10,aslocaties_v01!$C$2:$X$2),FALSE)</f>
        <v>7.1890000000000001</v>
      </c>
      <c r="BU69" s="93">
        <f>VLOOKUP(BS69,aslocaties_v01!$C$3:$AA$500,MATCH($K$3,aslocaties_v01!$C$2:$X$2),FALSE)</f>
        <v>7.7750000000000004</v>
      </c>
      <c r="BV69" s="93">
        <f>VLOOKUP(BS69,aslocaties_v01!$C$3:$AA$500,MATCH($K$3*10,aslocaties_v01!$C$2:$Y$2),FALSE)</f>
        <v>8.3640000000000008</v>
      </c>
      <c r="BW69" s="93">
        <f t="shared" ref="BW69:BW132" si="101">BU69-BT69</f>
        <v>0.5860000000000003</v>
      </c>
      <c r="BX69" s="93">
        <f t="shared" ref="BX69:BX132" si="102">BV69-BU69</f>
        <v>0.58900000000000041</v>
      </c>
      <c r="BY69" s="94">
        <f t="shared" ref="BY69:BY132" si="103">IFERROR(ABS(1-BW69/AB69), 999)</f>
        <v>1.7035775127758335E-3</v>
      </c>
      <c r="BZ69" s="94">
        <f t="shared" ref="BZ69:BZ132" si="104">IFERROR(ABS(1-BX69/AC69), 999)</f>
        <v>0</v>
      </c>
      <c r="CA69" s="94">
        <f t="shared" ref="CA69:CA132" si="105">ABS(LOOKUP(0.1*$K69,$Q$2:$Z$2,Q69:Z69)-BT69)</f>
        <v>0</v>
      </c>
      <c r="CB69">
        <f t="shared" ref="CB69:CB132" si="106">ABS(LOOKUP($K69,$Q$2:$Z$2,Q69:Z69)-BU69)</f>
        <v>9.9999999999944578E-4</v>
      </c>
      <c r="CC69" s="58">
        <f t="shared" ref="CC69:CC132" si="107">ABS(LOOKUP(10*$K69,$Q$2:$Z$2,Q69:Z69)-BV69)</f>
        <v>9.9999999999944578E-4</v>
      </c>
      <c r="CD69" s="95" t="b">
        <f t="shared" ref="CD69:CD132" si="108">OR(BY69&gt;0.1,BZ69&gt;0.1, CA69&gt;=0.15, CB69&gt;=0.15, CC69&gt;=0.15)</f>
        <v>0</v>
      </c>
      <c r="CE69" s="96" t="b">
        <f t="shared" si="90"/>
        <v>1</v>
      </c>
      <c r="CF69" t="b">
        <f t="shared" si="91"/>
        <v>1</v>
      </c>
      <c r="CG69" t="b">
        <f t="shared" si="92"/>
        <v>1</v>
      </c>
      <c r="CH69" s="84" t="b">
        <f t="shared" ref="CH69:CH132" si="109">AN69&gt;0.25</f>
        <v>1</v>
      </c>
      <c r="CI69">
        <f t="shared" ref="CI69:CI132" si="110">IF(CH69,AN69,"")</f>
        <v>1.579</v>
      </c>
      <c r="CJ69" t="b">
        <f t="shared" si="93"/>
        <v>1</v>
      </c>
      <c r="CK69" t="b">
        <f t="shared" ref="CK69:CK132" si="111">AN69&lt;1.25</f>
        <v>0</v>
      </c>
      <c r="CL69" s="84" t="b">
        <f t="shared" si="97"/>
        <v>1</v>
      </c>
      <c r="CM69">
        <f t="shared" ref="CM69:CM132" si="112">IF(CL69,BA69,"")</f>
        <v>4.18</v>
      </c>
      <c r="CN69" t="b">
        <f t="shared" si="94"/>
        <v>1</v>
      </c>
      <c r="CO69" s="84">
        <f t="shared" ref="CO69:CO132" si="113">IF(BA69=0, -1, AN69/(1.56*BA69^2))</f>
        <v>5.7930192027396764E-2</v>
      </c>
      <c r="CP69" t="b">
        <f t="shared" ref="CP69:CP132" si="114">OR(CO69&gt;0.035, CO69&lt;0.065)</f>
        <v>1</v>
      </c>
      <c r="CQ69" s="96" t="b">
        <f t="shared" ref="CQ69:CQ132" si="115">IF(O69="-", "-", ABS(AA69-AA68)&lt;O69*$CR$1)</f>
        <v>1</v>
      </c>
      <c r="CR69" t="b">
        <f t="shared" ref="CR69:CR132" si="116">IF(O69="-","-",ABS(BG69-BG68)&lt;O69*$CS$1)</f>
        <v>0</v>
      </c>
      <c r="CS69" t="b">
        <f t="shared" ref="CS69:CS132" si="117">IF(O69="-","-",ABS(BM69-BM68)&lt;O69*$CT$1)</f>
        <v>0</v>
      </c>
      <c r="CT69" t="b">
        <f t="shared" ref="CT69:CT132" si="118">IF(O69="-","-",ABS(AN69-AN68)&lt;O69*$CU$1)</f>
        <v>1</v>
      </c>
      <c r="CU69" t="b">
        <f t="shared" ref="CU69:CU132" si="119">IF(O69="-","-",ABS(BA68-BA69)&lt;O69*$CV$1)</f>
        <v>1</v>
      </c>
      <c r="CV69" s="84" t="b">
        <f t="shared" ref="CV69:CV132" si="120">IF(P69="-","-",ABS(AA70-AA69)&lt;P69*$CR$1)</f>
        <v>1</v>
      </c>
      <c r="CW69" t="b">
        <f t="shared" ref="CW69:CW132" si="121">IF(P69="-","-",ABS(BG70-BG69)&lt;P69*$CS$1)</f>
        <v>1</v>
      </c>
      <c r="CX69" t="b">
        <f t="shared" ref="CX69:CX132" si="122">IF(P69="-","-",ABS(BM70-BM69)&lt;P69*$CT$1)</f>
        <v>1</v>
      </c>
      <c r="CY69" t="b">
        <f t="shared" ref="CY69:CY132" si="123">IF(P69="-","-",ABS(AN70-AN69)&lt;P69*$CU$1)</f>
        <v>0</v>
      </c>
      <c r="CZ69" t="b">
        <f t="shared" ref="CZ69:CZ132" si="124">IF(P69="-","-",ABS(BA69-BA70)&lt;P69*$CV$1)</f>
        <v>1</v>
      </c>
      <c r="DA69" s="84">
        <f t="shared" ref="DA69:DA132" si="125">IFERROR(IF(AND(CQ69:CU69),0,1), 0)+IFERROR(IF(AND(CV69:CZ69),0,1),0)</f>
        <v>2</v>
      </c>
      <c r="DB69" t="b">
        <f t="shared" ref="DB69:DB132" si="126">AND(DA69&gt;0,CD69)</f>
        <v>0</v>
      </c>
    </row>
    <row r="70" spans="1:106">
      <c r="A70" s="9">
        <v>1388</v>
      </c>
      <c r="B70" s="3">
        <v>2</v>
      </c>
      <c r="C70" s="3" t="s">
        <v>1536</v>
      </c>
      <c r="D70" s="3" t="str">
        <f t="shared" si="70"/>
        <v>MA_1_36-4_dk_0745</v>
      </c>
      <c r="E70" s="3" t="str">
        <f t="shared" si="71"/>
        <v>0745</v>
      </c>
      <c r="F70" s="3">
        <v>153932.09400000001</v>
      </c>
      <c r="G70" s="15">
        <v>422421.96899999998</v>
      </c>
      <c r="H70" s="35" t="str">
        <f t="shared" si="72"/>
        <v>ja</v>
      </c>
      <c r="I70" s="42">
        <v>315</v>
      </c>
      <c r="J70" s="20" t="s">
        <v>371</v>
      </c>
      <c r="K70" s="21">
        <v>10000</v>
      </c>
      <c r="L70" s="28">
        <f t="shared" si="25"/>
        <v>1</v>
      </c>
      <c r="M70" s="28">
        <f t="shared" si="95"/>
        <v>1</v>
      </c>
      <c r="N70" s="56">
        <f t="shared" si="73"/>
        <v>10000</v>
      </c>
      <c r="O70" s="33">
        <f t="shared" si="96"/>
        <v>118.51682432886653</v>
      </c>
      <c r="P70" s="37">
        <f t="shared" si="74"/>
        <v>100.29546786372168</v>
      </c>
      <c r="Q70" s="9" t="s">
        <v>12</v>
      </c>
      <c r="R70" s="55" t="s">
        <v>12</v>
      </c>
      <c r="S70" s="55">
        <v>6.4550000000000001</v>
      </c>
      <c r="T70" s="55">
        <v>6.8220000000000001</v>
      </c>
      <c r="U70" s="55">
        <v>7.1539999999999999</v>
      </c>
      <c r="V70" s="3">
        <v>7.4269999999999996</v>
      </c>
      <c r="W70" s="3">
        <v>7.7370000000000001</v>
      </c>
      <c r="X70" s="3" t="s">
        <v>12</v>
      </c>
      <c r="Y70" s="3">
        <v>8.3279999999999994</v>
      </c>
      <c r="Z70" s="15" t="s">
        <v>12</v>
      </c>
      <c r="AA70" s="10">
        <f t="shared" si="75"/>
        <v>7.7370000000000001</v>
      </c>
      <c r="AB70" s="9">
        <f t="shared" si="76"/>
        <v>0.58300000000000018</v>
      </c>
      <c r="AC70" s="10">
        <f t="shared" si="77"/>
        <v>0.5909999999999993</v>
      </c>
      <c r="AD70" s="9" t="s">
        <v>12</v>
      </c>
      <c r="AE70" s="55" t="s">
        <v>12</v>
      </c>
      <c r="AF70" s="55">
        <v>0.63</v>
      </c>
      <c r="AG70" s="55">
        <v>0.70299999999999996</v>
      </c>
      <c r="AH70" s="55">
        <v>0.78400000000000003</v>
      </c>
      <c r="AI70" s="3">
        <v>0.86199999999999999</v>
      </c>
      <c r="AJ70" s="3">
        <v>0.95399999999999996</v>
      </c>
      <c r="AK70" s="3" t="s">
        <v>12</v>
      </c>
      <c r="AL70" s="3">
        <v>1.256</v>
      </c>
      <c r="AM70" s="15" t="s">
        <v>12</v>
      </c>
      <c r="AN70" s="10">
        <f t="shared" si="78"/>
        <v>0.95399999999999996</v>
      </c>
      <c r="AO70" s="9">
        <f t="shared" si="79"/>
        <v>0.16999999999999993</v>
      </c>
      <c r="AP70" s="10">
        <f t="shared" si="80"/>
        <v>0.30200000000000005</v>
      </c>
      <c r="AQ70" s="9" t="s">
        <v>12</v>
      </c>
      <c r="AR70" s="55" t="s">
        <v>12</v>
      </c>
      <c r="AS70" s="55">
        <v>2.6880000000000002</v>
      </c>
      <c r="AT70" s="55">
        <v>2.8380000000000001</v>
      </c>
      <c r="AU70" s="55">
        <v>2.98</v>
      </c>
      <c r="AV70" s="3">
        <v>3.1110000000000002</v>
      </c>
      <c r="AW70" s="3">
        <v>3.2650000000000001</v>
      </c>
      <c r="AX70" s="3" t="s">
        <v>12</v>
      </c>
      <c r="AY70" s="3">
        <v>4.16</v>
      </c>
      <c r="AZ70" s="15" t="s">
        <v>12</v>
      </c>
      <c r="BA70" s="10">
        <f t="shared" si="81"/>
        <v>3.2650000000000001</v>
      </c>
      <c r="BB70" s="9">
        <f t="shared" si="82"/>
        <v>0.28500000000000014</v>
      </c>
      <c r="BC70" s="10">
        <f t="shared" si="83"/>
        <v>0.89500000000000002</v>
      </c>
      <c r="BD70" s="9">
        <v>7.7190000000000003</v>
      </c>
      <c r="BE70" s="3">
        <v>8.3849999999999998</v>
      </c>
      <c r="BF70" s="15">
        <v>9.1359999999999992</v>
      </c>
      <c r="BG70" s="15">
        <f t="shared" si="84"/>
        <v>8.3849999999999998</v>
      </c>
      <c r="BH70" s="9">
        <f t="shared" si="85"/>
        <v>0.66599999999999948</v>
      </c>
      <c r="BI70" s="10">
        <f t="shared" si="86"/>
        <v>0.75099999999999945</v>
      </c>
      <c r="BJ70" s="9">
        <v>7.6879999999999997</v>
      </c>
      <c r="BK70" s="3">
        <v>8.3610000000000007</v>
      </c>
      <c r="BL70" s="15">
        <v>9.1539999999999999</v>
      </c>
      <c r="BM70" s="15">
        <f t="shared" si="87"/>
        <v>8.3610000000000007</v>
      </c>
      <c r="BN70" s="9">
        <f t="shared" si="88"/>
        <v>0.67300000000000093</v>
      </c>
      <c r="BO70" s="10">
        <f t="shared" si="89"/>
        <v>0.79299999999999926</v>
      </c>
      <c r="BP70">
        <f t="shared" si="98"/>
        <v>0</v>
      </c>
      <c r="BQ70" s="93">
        <f t="shared" si="99"/>
        <v>1.1423670668953676</v>
      </c>
      <c r="BR70" s="93">
        <f t="shared" si="100"/>
        <v>1.1543739279588348</v>
      </c>
      <c r="BS70" s="93" t="str">
        <f>VLOOKUP(C70,'Koppeling locatie - aslocatie'!$A$2:$C$8139,2,FALSE)</f>
        <v>maas209</v>
      </c>
      <c r="BT70" s="93">
        <f>VLOOKUP($BS70,aslocaties_v01!$C$3:$AA$500,MATCH($K$3/10,aslocaties_v01!$C$2:$X$2),FALSE)</f>
        <v>7.1890000000000001</v>
      </c>
      <c r="BU70" s="93">
        <f>VLOOKUP(BS70,aslocaties_v01!$C$3:$AA$500,MATCH($K$3,aslocaties_v01!$C$2:$X$2),FALSE)</f>
        <v>7.7750000000000004</v>
      </c>
      <c r="BV70" s="93">
        <f>VLOOKUP(BS70,aslocaties_v01!$C$3:$AA$500,MATCH($K$3*10,aslocaties_v01!$C$2:$Y$2),FALSE)</f>
        <v>8.3640000000000008</v>
      </c>
      <c r="BW70" s="93">
        <f t="shared" si="101"/>
        <v>0.5860000000000003</v>
      </c>
      <c r="BX70" s="93">
        <f t="shared" si="102"/>
        <v>0.58900000000000041</v>
      </c>
      <c r="BY70" s="94">
        <f t="shared" si="103"/>
        <v>5.145797598627988E-3</v>
      </c>
      <c r="BZ70" s="94">
        <f t="shared" si="104"/>
        <v>3.3840947546512901E-3</v>
      </c>
      <c r="CA70" s="94">
        <f t="shared" si="105"/>
        <v>3.5000000000000142E-2</v>
      </c>
      <c r="CB70">
        <f t="shared" si="106"/>
        <v>3.8000000000000256E-2</v>
      </c>
      <c r="CC70" s="58">
        <f t="shared" si="107"/>
        <v>3.6000000000001364E-2</v>
      </c>
      <c r="CD70" s="95" t="b">
        <f t="shared" si="108"/>
        <v>0</v>
      </c>
      <c r="CE70" s="96" t="b">
        <f t="shared" si="90"/>
        <v>1</v>
      </c>
      <c r="CF70" t="b">
        <f t="shared" si="91"/>
        <v>1</v>
      </c>
      <c r="CG70" t="b">
        <f t="shared" si="92"/>
        <v>1</v>
      </c>
      <c r="CH70" s="84" t="b">
        <f t="shared" si="109"/>
        <v>1</v>
      </c>
      <c r="CI70">
        <f t="shared" si="110"/>
        <v>0.95399999999999996</v>
      </c>
      <c r="CJ70" t="b">
        <f t="shared" si="93"/>
        <v>1</v>
      </c>
      <c r="CK70" t="b">
        <f t="shared" si="111"/>
        <v>1</v>
      </c>
      <c r="CL70" s="84" t="b">
        <f t="shared" si="97"/>
        <v>1</v>
      </c>
      <c r="CM70">
        <f t="shared" si="112"/>
        <v>3.2650000000000001</v>
      </c>
      <c r="CN70" t="b">
        <f t="shared" si="94"/>
        <v>1</v>
      </c>
      <c r="CO70" s="84">
        <f t="shared" si="113"/>
        <v>5.7366374681440721E-2</v>
      </c>
      <c r="CP70" t="b">
        <f t="shared" si="114"/>
        <v>1</v>
      </c>
      <c r="CQ70" s="96" t="b">
        <f t="shared" si="115"/>
        <v>1</v>
      </c>
      <c r="CR70" t="b">
        <f t="shared" si="116"/>
        <v>1</v>
      </c>
      <c r="CS70" t="b">
        <f t="shared" si="117"/>
        <v>1</v>
      </c>
      <c r="CT70" t="b">
        <f t="shared" si="118"/>
        <v>0</v>
      </c>
      <c r="CU70" t="b">
        <f t="shared" si="119"/>
        <v>1</v>
      </c>
      <c r="CV70" s="84" t="b">
        <f t="shared" si="120"/>
        <v>1</v>
      </c>
      <c r="CW70" t="b">
        <f t="shared" si="121"/>
        <v>1</v>
      </c>
      <c r="CX70" t="b">
        <f t="shared" si="122"/>
        <v>0</v>
      </c>
      <c r="CY70" t="b">
        <f t="shared" si="123"/>
        <v>0</v>
      </c>
      <c r="CZ70" t="b">
        <f t="shared" si="124"/>
        <v>1</v>
      </c>
      <c r="DA70" s="84">
        <f t="shared" si="125"/>
        <v>2</v>
      </c>
      <c r="DB70" t="b">
        <f t="shared" si="126"/>
        <v>0</v>
      </c>
    </row>
    <row r="71" spans="1:106">
      <c r="A71" s="9">
        <v>1389</v>
      </c>
      <c r="B71" s="3">
        <v>2</v>
      </c>
      <c r="C71" s="3" t="s">
        <v>1537</v>
      </c>
      <c r="D71" s="3" t="str">
        <f t="shared" si="70"/>
        <v>MA_1_36-4_dk_0746</v>
      </c>
      <c r="E71" s="3" t="str">
        <f t="shared" si="71"/>
        <v>0746</v>
      </c>
      <c r="F71" s="3">
        <v>153873.859</v>
      </c>
      <c r="G71" s="15">
        <v>422340.31199999998</v>
      </c>
      <c r="H71" s="35" t="str">
        <f t="shared" si="72"/>
        <v>ja</v>
      </c>
      <c r="I71" s="42">
        <v>296</v>
      </c>
      <c r="J71" s="20" t="s">
        <v>371</v>
      </c>
      <c r="K71" s="21">
        <v>10000</v>
      </c>
      <c r="L71" s="28">
        <f t="shared" si="25"/>
        <v>1</v>
      </c>
      <c r="M71" s="28">
        <f t="shared" si="95"/>
        <v>1</v>
      </c>
      <c r="N71" s="56">
        <f t="shared" si="73"/>
        <v>10000</v>
      </c>
      <c r="O71" s="33">
        <f t="shared" si="96"/>
        <v>100.29546786372168</v>
      </c>
      <c r="P71" s="37">
        <f t="shared" si="74"/>
        <v>70.574032986597771</v>
      </c>
      <c r="Q71" s="9" t="s">
        <v>12</v>
      </c>
      <c r="R71" s="55" t="s">
        <v>12</v>
      </c>
      <c r="S71" s="55">
        <v>6.45</v>
      </c>
      <c r="T71" s="55">
        <v>6.8120000000000003</v>
      </c>
      <c r="U71" s="55">
        <v>7.1470000000000002</v>
      </c>
      <c r="V71" s="3">
        <v>7.4219999999999997</v>
      </c>
      <c r="W71" s="3">
        <v>7.7320000000000002</v>
      </c>
      <c r="X71" s="3" t="s">
        <v>12</v>
      </c>
      <c r="Y71" s="3">
        <v>8.3260000000000005</v>
      </c>
      <c r="Z71" s="15" t="s">
        <v>12</v>
      </c>
      <c r="AA71" s="10">
        <f t="shared" si="75"/>
        <v>7.7320000000000002</v>
      </c>
      <c r="AB71" s="9">
        <f t="shared" si="76"/>
        <v>0.58499999999999996</v>
      </c>
      <c r="AC71" s="10">
        <f t="shared" si="77"/>
        <v>0.59400000000000031</v>
      </c>
      <c r="AD71" s="9" t="s">
        <v>12</v>
      </c>
      <c r="AE71" s="55" t="s">
        <v>12</v>
      </c>
      <c r="AF71" s="55">
        <v>1.3</v>
      </c>
      <c r="AG71" s="55">
        <v>1.377</v>
      </c>
      <c r="AH71" s="55">
        <v>1.4359999999999999</v>
      </c>
      <c r="AI71" s="3">
        <v>1.48</v>
      </c>
      <c r="AJ71" s="3">
        <v>1.5289999999999999</v>
      </c>
      <c r="AK71" s="3" t="s">
        <v>12</v>
      </c>
      <c r="AL71" s="3">
        <v>1.6359999999999999</v>
      </c>
      <c r="AM71" s="15" t="s">
        <v>12</v>
      </c>
      <c r="AN71" s="10">
        <f t="shared" si="78"/>
        <v>1.5289999999999999</v>
      </c>
      <c r="AO71" s="9">
        <f t="shared" si="79"/>
        <v>9.2999999999999972E-2</v>
      </c>
      <c r="AP71" s="10">
        <f t="shared" si="80"/>
        <v>0.10699999999999998</v>
      </c>
      <c r="AQ71" s="9" t="s">
        <v>12</v>
      </c>
      <c r="AR71" s="55" t="s">
        <v>12</v>
      </c>
      <c r="AS71" s="55">
        <v>3.97</v>
      </c>
      <c r="AT71" s="55">
        <v>4.0380000000000003</v>
      </c>
      <c r="AU71" s="55">
        <v>4.0860000000000003</v>
      </c>
      <c r="AV71" s="3">
        <v>4.1210000000000004</v>
      </c>
      <c r="AW71" s="3">
        <v>4.1539999999999999</v>
      </c>
      <c r="AX71" s="3" t="s">
        <v>12</v>
      </c>
      <c r="AY71" s="3">
        <v>4.2240000000000002</v>
      </c>
      <c r="AZ71" s="15" t="s">
        <v>12</v>
      </c>
      <c r="BA71" s="10">
        <f t="shared" si="81"/>
        <v>4.1539999999999999</v>
      </c>
      <c r="BB71" s="9">
        <f t="shared" si="82"/>
        <v>6.7999999999999616E-2</v>
      </c>
      <c r="BC71" s="10">
        <f t="shared" si="83"/>
        <v>7.0000000000000284E-2</v>
      </c>
      <c r="BD71" s="9">
        <v>7.8010000000000002</v>
      </c>
      <c r="BE71" s="3">
        <v>8.4710000000000001</v>
      </c>
      <c r="BF71" s="15">
        <v>9.1940000000000008</v>
      </c>
      <c r="BG71" s="15">
        <f t="shared" si="84"/>
        <v>8.4710000000000001</v>
      </c>
      <c r="BH71" s="9">
        <f t="shared" si="85"/>
        <v>0.66999999999999993</v>
      </c>
      <c r="BI71" s="10">
        <f t="shared" si="86"/>
        <v>0.72300000000000075</v>
      </c>
      <c r="BJ71" s="9">
        <v>7.7830000000000004</v>
      </c>
      <c r="BK71" s="3">
        <v>8.4619999999999997</v>
      </c>
      <c r="BL71" s="15">
        <v>9.1969999999999992</v>
      </c>
      <c r="BM71" s="15">
        <f t="shared" si="87"/>
        <v>8.4619999999999997</v>
      </c>
      <c r="BN71" s="9">
        <f t="shared" si="88"/>
        <v>0.67899999999999938</v>
      </c>
      <c r="BO71" s="10">
        <f t="shared" si="89"/>
        <v>0.73499999999999943</v>
      </c>
      <c r="BP71">
        <f t="shared" si="98"/>
        <v>0</v>
      </c>
      <c r="BQ71" s="93">
        <f t="shared" si="99"/>
        <v>1.1452991452991452</v>
      </c>
      <c r="BR71" s="93">
        <f t="shared" si="100"/>
        <v>1.1606837606837597</v>
      </c>
      <c r="BS71" s="93" t="str">
        <f>VLOOKUP(C71,'Koppeling locatie - aslocatie'!$A$2:$C$8139,2,FALSE)</f>
        <v>maas209</v>
      </c>
      <c r="BT71" s="93">
        <f>VLOOKUP($BS71,aslocaties_v01!$C$3:$AA$500,MATCH($K$3/10,aslocaties_v01!$C$2:$X$2),FALSE)</f>
        <v>7.1890000000000001</v>
      </c>
      <c r="BU71" s="93">
        <f>VLOOKUP(BS71,aslocaties_v01!$C$3:$AA$500,MATCH($K$3,aslocaties_v01!$C$2:$X$2),FALSE)</f>
        <v>7.7750000000000004</v>
      </c>
      <c r="BV71" s="93">
        <f>VLOOKUP(BS71,aslocaties_v01!$C$3:$AA$500,MATCH($K$3*10,aslocaties_v01!$C$2:$Y$2),FALSE)</f>
        <v>8.3640000000000008</v>
      </c>
      <c r="BW71" s="93">
        <f t="shared" si="101"/>
        <v>0.5860000000000003</v>
      </c>
      <c r="BX71" s="93">
        <f t="shared" si="102"/>
        <v>0.58900000000000041</v>
      </c>
      <c r="BY71" s="94">
        <f t="shared" si="103"/>
        <v>1.7094017094023695E-3</v>
      </c>
      <c r="BZ71" s="94">
        <f t="shared" si="104"/>
        <v>8.4175084175082127E-3</v>
      </c>
      <c r="CA71" s="94">
        <f t="shared" si="105"/>
        <v>4.1999999999999815E-2</v>
      </c>
      <c r="CB71">
        <f t="shared" si="106"/>
        <v>4.3000000000000149E-2</v>
      </c>
      <c r="CC71" s="58">
        <f t="shared" si="107"/>
        <v>3.8000000000000256E-2</v>
      </c>
      <c r="CD71" s="95" t="b">
        <f t="shared" si="108"/>
        <v>0</v>
      </c>
      <c r="CE71" s="96" t="b">
        <f t="shared" si="90"/>
        <v>1</v>
      </c>
      <c r="CF71" t="b">
        <f t="shared" si="91"/>
        <v>1</v>
      </c>
      <c r="CG71" t="b">
        <f t="shared" si="92"/>
        <v>1</v>
      </c>
      <c r="CH71" s="84" t="b">
        <f t="shared" si="109"/>
        <v>1</v>
      </c>
      <c r="CI71">
        <f t="shared" si="110"/>
        <v>1.5289999999999999</v>
      </c>
      <c r="CJ71" t="b">
        <f t="shared" si="93"/>
        <v>1</v>
      </c>
      <c r="CK71" t="b">
        <f t="shared" si="111"/>
        <v>0</v>
      </c>
      <c r="CL71" s="84" t="b">
        <f t="shared" si="97"/>
        <v>1</v>
      </c>
      <c r="CM71">
        <f t="shared" si="112"/>
        <v>4.1539999999999999</v>
      </c>
      <c r="CN71" t="b">
        <f t="shared" si="94"/>
        <v>1</v>
      </c>
      <c r="CO71" s="84">
        <f t="shared" si="113"/>
        <v>5.6800204936625354E-2</v>
      </c>
      <c r="CP71" t="b">
        <f t="shared" si="114"/>
        <v>1</v>
      </c>
      <c r="CQ71" s="96" t="b">
        <f t="shared" si="115"/>
        <v>1</v>
      </c>
      <c r="CR71" t="b">
        <f t="shared" si="116"/>
        <v>1</v>
      </c>
      <c r="CS71" t="b">
        <f t="shared" si="117"/>
        <v>0</v>
      </c>
      <c r="CT71" t="b">
        <f t="shared" si="118"/>
        <v>0</v>
      </c>
      <c r="CU71" t="b">
        <f t="shared" si="119"/>
        <v>1</v>
      </c>
      <c r="CV71" s="84" t="b">
        <f t="shared" si="120"/>
        <v>1</v>
      </c>
      <c r="CW71" t="b">
        <f t="shared" si="121"/>
        <v>0</v>
      </c>
      <c r="CX71" t="b">
        <f t="shared" si="122"/>
        <v>0</v>
      </c>
      <c r="CY71" t="b">
        <f t="shared" si="123"/>
        <v>0</v>
      </c>
      <c r="CZ71" t="b">
        <f t="shared" si="124"/>
        <v>0</v>
      </c>
      <c r="DA71" s="84">
        <f t="shared" si="125"/>
        <v>2</v>
      </c>
      <c r="DB71" t="b">
        <f t="shared" si="126"/>
        <v>0</v>
      </c>
    </row>
    <row r="72" spans="1:106">
      <c r="A72" s="9">
        <v>1390</v>
      </c>
      <c r="B72" s="3">
        <v>2</v>
      </c>
      <c r="C72" s="3" t="s">
        <v>1538</v>
      </c>
      <c r="D72" s="3" t="str">
        <f t="shared" si="70"/>
        <v>MA_1_36-4_dk_0747</v>
      </c>
      <c r="E72" s="3" t="str">
        <f t="shared" si="71"/>
        <v>0747</v>
      </c>
      <c r="F72" s="3">
        <v>153856.375</v>
      </c>
      <c r="G72" s="15">
        <v>422271.93800000002</v>
      </c>
      <c r="H72" s="35" t="str">
        <f t="shared" si="72"/>
        <v>ja</v>
      </c>
      <c r="I72" s="42">
        <v>285</v>
      </c>
      <c r="J72" s="20" t="s">
        <v>371</v>
      </c>
      <c r="K72" s="21">
        <v>10000</v>
      </c>
      <c r="L72" s="28">
        <f t="shared" si="25"/>
        <v>1</v>
      </c>
      <c r="M72" s="28">
        <f t="shared" si="95"/>
        <v>1</v>
      </c>
      <c r="N72" s="56">
        <f t="shared" si="73"/>
        <v>10000</v>
      </c>
      <c r="O72" s="33">
        <f t="shared" si="96"/>
        <v>70.574032986597771</v>
      </c>
      <c r="P72" s="37">
        <f t="shared" si="74"/>
        <v>115.02752479736905</v>
      </c>
      <c r="Q72" s="9" t="s">
        <v>12</v>
      </c>
      <c r="R72" s="55" t="s">
        <v>12</v>
      </c>
      <c r="S72" s="55">
        <v>6.444</v>
      </c>
      <c r="T72" s="55">
        <v>6.8070000000000004</v>
      </c>
      <c r="U72" s="55">
        <v>7.14</v>
      </c>
      <c r="V72" s="3">
        <v>7.4130000000000003</v>
      </c>
      <c r="W72" s="3">
        <v>7.7229999999999999</v>
      </c>
      <c r="X72" s="3" t="s">
        <v>12</v>
      </c>
      <c r="Y72" s="3">
        <v>8.3209999999999997</v>
      </c>
      <c r="Z72" s="15" t="s">
        <v>12</v>
      </c>
      <c r="AA72" s="10">
        <f t="shared" si="75"/>
        <v>7.7229999999999999</v>
      </c>
      <c r="AB72" s="9">
        <f t="shared" si="76"/>
        <v>0.58300000000000018</v>
      </c>
      <c r="AC72" s="10">
        <f t="shared" si="77"/>
        <v>0.59799999999999986</v>
      </c>
      <c r="AD72" s="9" t="s">
        <v>12</v>
      </c>
      <c r="AE72" s="55" t="s">
        <v>12</v>
      </c>
      <c r="AF72" s="55">
        <v>1.1739999999999999</v>
      </c>
      <c r="AG72" s="55">
        <v>1.7170000000000001</v>
      </c>
      <c r="AH72" s="55">
        <v>1.9890000000000001</v>
      </c>
      <c r="AI72" s="3">
        <v>2.3130000000000002</v>
      </c>
      <c r="AJ72" s="3">
        <v>2.3759999999999999</v>
      </c>
      <c r="AK72" s="3" t="s">
        <v>12</v>
      </c>
      <c r="AL72" s="3">
        <v>2.4249999999999998</v>
      </c>
      <c r="AM72" s="15" t="s">
        <v>12</v>
      </c>
      <c r="AN72" s="10">
        <f t="shared" si="78"/>
        <v>2.3759999999999999</v>
      </c>
      <c r="AO72" s="9">
        <f t="shared" si="79"/>
        <v>0.38699999999999979</v>
      </c>
      <c r="AP72" s="10">
        <f t="shared" si="80"/>
        <v>4.8999999999999932E-2</v>
      </c>
      <c r="AQ72" s="9" t="s">
        <v>12</v>
      </c>
      <c r="AR72" s="55" t="s">
        <v>12</v>
      </c>
      <c r="AS72" s="55">
        <v>3.5179999999999998</v>
      </c>
      <c r="AT72" s="55">
        <v>5.05</v>
      </c>
      <c r="AU72" s="55">
        <v>5.8819999999999997</v>
      </c>
      <c r="AV72" s="3">
        <v>6.9130000000000003</v>
      </c>
      <c r="AW72" s="3">
        <v>6.9740000000000002</v>
      </c>
      <c r="AX72" s="3" t="s">
        <v>12</v>
      </c>
      <c r="AY72" s="3">
        <v>7.3259999999999996</v>
      </c>
      <c r="AZ72" s="15" t="s">
        <v>12</v>
      </c>
      <c r="BA72" s="10">
        <f t="shared" si="81"/>
        <v>6.9740000000000002</v>
      </c>
      <c r="BB72" s="9">
        <f t="shared" si="82"/>
        <v>1.0920000000000005</v>
      </c>
      <c r="BC72" s="10">
        <f t="shared" si="83"/>
        <v>0.35199999999999942</v>
      </c>
      <c r="BD72" s="9">
        <v>8.9619999999999997</v>
      </c>
      <c r="BE72" s="3">
        <v>10.573</v>
      </c>
      <c r="BF72" s="15">
        <v>11.319000000000001</v>
      </c>
      <c r="BG72" s="15">
        <f t="shared" si="84"/>
        <v>10.573</v>
      </c>
      <c r="BH72" s="9">
        <f t="shared" si="85"/>
        <v>1.6110000000000007</v>
      </c>
      <c r="BI72" s="10">
        <f t="shared" si="86"/>
        <v>0.74600000000000044</v>
      </c>
      <c r="BJ72" s="9">
        <v>8.0980000000000008</v>
      </c>
      <c r="BK72" s="3">
        <v>8.7110000000000003</v>
      </c>
      <c r="BL72" s="15">
        <v>9.4269999999999996</v>
      </c>
      <c r="BM72" s="15">
        <f t="shared" si="87"/>
        <v>8.7110000000000003</v>
      </c>
      <c r="BN72" s="9">
        <f t="shared" si="88"/>
        <v>0.61299999999999955</v>
      </c>
      <c r="BO72" s="10">
        <f t="shared" si="89"/>
        <v>0.7159999999999993</v>
      </c>
      <c r="BP72">
        <f t="shared" si="98"/>
        <v>0</v>
      </c>
      <c r="BQ72" s="93">
        <f t="shared" si="99"/>
        <v>2.7632933104631219</v>
      </c>
      <c r="BR72" s="93">
        <f t="shared" si="100"/>
        <v>1.0514579759862768</v>
      </c>
      <c r="BS72" s="93" t="str">
        <f>VLOOKUP(C72,'Koppeling locatie - aslocatie'!$A$2:$C$8139,2,FALSE)</f>
        <v>maas209</v>
      </c>
      <c r="BT72" s="93">
        <f>VLOOKUP($BS72,aslocaties_v01!$C$3:$AA$500,MATCH($K$3/10,aslocaties_v01!$C$2:$X$2),FALSE)</f>
        <v>7.1890000000000001</v>
      </c>
      <c r="BU72" s="93">
        <f>VLOOKUP(BS72,aslocaties_v01!$C$3:$AA$500,MATCH($K$3,aslocaties_v01!$C$2:$X$2),FALSE)</f>
        <v>7.7750000000000004</v>
      </c>
      <c r="BV72" s="93">
        <f>VLOOKUP(BS72,aslocaties_v01!$C$3:$AA$500,MATCH($K$3*10,aslocaties_v01!$C$2:$Y$2),FALSE)</f>
        <v>8.3640000000000008</v>
      </c>
      <c r="BW72" s="93">
        <f t="shared" si="101"/>
        <v>0.5860000000000003</v>
      </c>
      <c r="BX72" s="93">
        <f t="shared" si="102"/>
        <v>0.58900000000000041</v>
      </c>
      <c r="BY72" s="94">
        <f t="shared" si="103"/>
        <v>5.145797598627988E-3</v>
      </c>
      <c r="BZ72" s="94">
        <f t="shared" si="104"/>
        <v>1.5050167224079369E-2</v>
      </c>
      <c r="CA72" s="94">
        <f t="shared" si="105"/>
        <v>4.9000000000000377E-2</v>
      </c>
      <c r="CB72">
        <f t="shared" si="106"/>
        <v>5.200000000000049E-2</v>
      </c>
      <c r="CC72" s="58">
        <f t="shared" si="107"/>
        <v>4.3000000000001037E-2</v>
      </c>
      <c r="CD72" s="95" t="b">
        <f t="shared" si="108"/>
        <v>0</v>
      </c>
      <c r="CE72" s="96" t="b">
        <f t="shared" si="90"/>
        <v>1</v>
      </c>
      <c r="CF72" t="b">
        <f t="shared" si="91"/>
        <v>0</v>
      </c>
      <c r="CG72" t="b">
        <f t="shared" si="92"/>
        <v>1</v>
      </c>
      <c r="CH72" s="84" t="b">
        <f t="shared" si="109"/>
        <v>1</v>
      </c>
      <c r="CI72">
        <f t="shared" si="110"/>
        <v>2.3759999999999999</v>
      </c>
      <c r="CJ72" t="b">
        <f t="shared" si="93"/>
        <v>1</v>
      </c>
      <c r="CK72" t="b">
        <f t="shared" si="111"/>
        <v>0</v>
      </c>
      <c r="CL72" s="84" t="b">
        <f t="shared" si="97"/>
        <v>0</v>
      </c>
      <c r="CM72" t="str">
        <f t="shared" si="112"/>
        <v/>
      </c>
      <c r="CN72" t="b">
        <f t="shared" si="94"/>
        <v>0</v>
      </c>
      <c r="CO72" s="84">
        <f t="shared" si="113"/>
        <v>3.1315399166606757E-2</v>
      </c>
      <c r="CP72" t="b">
        <f t="shared" si="114"/>
        <v>1</v>
      </c>
      <c r="CQ72" s="96" t="b">
        <f t="shared" si="115"/>
        <v>1</v>
      </c>
      <c r="CR72" t="b">
        <f t="shared" si="116"/>
        <v>0</v>
      </c>
      <c r="CS72" t="b">
        <f t="shared" si="117"/>
        <v>0</v>
      </c>
      <c r="CT72" t="b">
        <f t="shared" si="118"/>
        <v>0</v>
      </c>
      <c r="CU72" t="b">
        <f t="shared" si="119"/>
        <v>0</v>
      </c>
      <c r="CV72" s="84" t="b">
        <f t="shared" si="120"/>
        <v>1</v>
      </c>
      <c r="CW72" t="b">
        <f t="shared" si="121"/>
        <v>0</v>
      </c>
      <c r="CX72" t="b">
        <f t="shared" si="122"/>
        <v>0</v>
      </c>
      <c r="CY72" t="b">
        <f t="shared" si="123"/>
        <v>0</v>
      </c>
      <c r="CZ72" t="b">
        <f t="shared" si="124"/>
        <v>0</v>
      </c>
      <c r="DA72" s="84">
        <f t="shared" si="125"/>
        <v>2</v>
      </c>
      <c r="DB72" t="b">
        <f t="shared" si="126"/>
        <v>0</v>
      </c>
    </row>
    <row r="73" spans="1:106">
      <c r="A73" s="9">
        <v>1391</v>
      </c>
      <c r="B73" s="3">
        <v>2</v>
      </c>
      <c r="C73" s="3" t="s">
        <v>1539</v>
      </c>
      <c r="D73" s="3" t="str">
        <f t="shared" si="70"/>
        <v>MA_1_36-4_dk_0748</v>
      </c>
      <c r="E73" s="3" t="str">
        <f t="shared" si="71"/>
        <v>0748</v>
      </c>
      <c r="F73" s="3">
        <v>153841.75</v>
      </c>
      <c r="G73" s="15">
        <v>422157.84399999998</v>
      </c>
      <c r="H73" s="35" t="str">
        <f t="shared" si="72"/>
        <v>ja</v>
      </c>
      <c r="I73" s="42">
        <v>286</v>
      </c>
      <c r="J73" s="20" t="s">
        <v>371</v>
      </c>
      <c r="K73" s="21">
        <v>10000</v>
      </c>
      <c r="L73" s="28">
        <f t="shared" si="25"/>
        <v>1</v>
      </c>
      <c r="M73" s="28">
        <f t="shared" si="95"/>
        <v>1</v>
      </c>
      <c r="N73" s="56">
        <f t="shared" si="73"/>
        <v>10000</v>
      </c>
      <c r="O73" s="33">
        <f t="shared" si="96"/>
        <v>115.02752479736905</v>
      </c>
      <c r="P73" s="37">
        <f t="shared" si="74"/>
        <v>111.69345059134467</v>
      </c>
      <c r="Q73" s="9" t="s">
        <v>12</v>
      </c>
      <c r="R73" s="55" t="s">
        <v>12</v>
      </c>
      <c r="S73" s="55">
        <v>6.43</v>
      </c>
      <c r="T73" s="55">
        <v>6.7960000000000003</v>
      </c>
      <c r="U73" s="55">
        <v>7.1269999999999998</v>
      </c>
      <c r="V73" s="3">
        <v>7.4009999999999998</v>
      </c>
      <c r="W73" s="3">
        <v>7.7110000000000003</v>
      </c>
      <c r="X73" s="3" t="s">
        <v>12</v>
      </c>
      <c r="Y73" s="3">
        <v>8.3079999999999998</v>
      </c>
      <c r="Z73" s="15" t="s">
        <v>12</v>
      </c>
      <c r="AA73" s="10">
        <f t="shared" si="75"/>
        <v>7.7110000000000003</v>
      </c>
      <c r="AB73" s="9">
        <f t="shared" si="76"/>
        <v>0.58400000000000052</v>
      </c>
      <c r="AC73" s="10">
        <f t="shared" si="77"/>
        <v>0.59699999999999953</v>
      </c>
      <c r="AD73" s="9" t="s">
        <v>12</v>
      </c>
      <c r="AE73" s="55" t="s">
        <v>12</v>
      </c>
      <c r="AF73" s="55">
        <v>0.67300000000000004</v>
      </c>
      <c r="AG73" s="55">
        <v>0.76100000000000001</v>
      </c>
      <c r="AH73" s="55">
        <v>0.86899999999999999</v>
      </c>
      <c r="AI73" s="3">
        <v>0.97699999999999998</v>
      </c>
      <c r="AJ73" s="3">
        <v>1.111</v>
      </c>
      <c r="AK73" s="3" t="s">
        <v>12</v>
      </c>
      <c r="AL73" s="3">
        <v>1.6</v>
      </c>
      <c r="AM73" s="15" t="s">
        <v>12</v>
      </c>
      <c r="AN73" s="10">
        <f t="shared" si="78"/>
        <v>1.111</v>
      </c>
      <c r="AO73" s="9">
        <f t="shared" si="79"/>
        <v>0.24199999999999999</v>
      </c>
      <c r="AP73" s="10">
        <f t="shared" si="80"/>
        <v>0.4890000000000001</v>
      </c>
      <c r="AQ73" s="9" t="s">
        <v>12</v>
      </c>
      <c r="AR73" s="55" t="s">
        <v>12</v>
      </c>
      <c r="AS73" s="55">
        <v>2.7480000000000002</v>
      </c>
      <c r="AT73" s="55">
        <v>2.907</v>
      </c>
      <c r="AU73" s="55">
        <v>3.0750000000000002</v>
      </c>
      <c r="AV73" s="3">
        <v>3.218</v>
      </c>
      <c r="AW73" s="3">
        <v>3.371</v>
      </c>
      <c r="AX73" s="3" t="s">
        <v>12</v>
      </c>
      <c r="AY73" s="3">
        <v>4.1230000000000002</v>
      </c>
      <c r="AZ73" s="15" t="s">
        <v>12</v>
      </c>
      <c r="BA73" s="10">
        <f t="shared" si="81"/>
        <v>3.371</v>
      </c>
      <c r="BB73" s="9">
        <f t="shared" si="82"/>
        <v>0.29599999999999982</v>
      </c>
      <c r="BC73" s="10">
        <f t="shared" si="83"/>
        <v>0.75200000000000022</v>
      </c>
      <c r="BD73" s="9">
        <v>7.7590000000000003</v>
      </c>
      <c r="BE73" s="3">
        <v>8.4160000000000004</v>
      </c>
      <c r="BF73" s="15">
        <v>9.125</v>
      </c>
      <c r="BG73" s="15">
        <f t="shared" si="84"/>
        <v>8.4160000000000004</v>
      </c>
      <c r="BH73" s="9">
        <f t="shared" si="85"/>
        <v>0.65700000000000003</v>
      </c>
      <c r="BI73" s="10">
        <f t="shared" si="86"/>
        <v>0.70899999999999963</v>
      </c>
      <c r="BJ73" s="9">
        <v>7.7549999999999999</v>
      </c>
      <c r="BK73" s="3">
        <v>8.4239999999999995</v>
      </c>
      <c r="BL73" s="15">
        <v>9.1519999999999992</v>
      </c>
      <c r="BM73" s="15">
        <f t="shared" si="87"/>
        <v>8.4239999999999995</v>
      </c>
      <c r="BN73" s="9">
        <f t="shared" si="88"/>
        <v>0.66899999999999959</v>
      </c>
      <c r="BO73" s="10">
        <f t="shared" si="89"/>
        <v>0.72799999999999976</v>
      </c>
      <c r="BP73">
        <f t="shared" si="98"/>
        <v>0</v>
      </c>
      <c r="BQ73" s="93">
        <f t="shared" si="99"/>
        <v>1.1249999999999991</v>
      </c>
      <c r="BR73" s="93">
        <f t="shared" si="100"/>
        <v>1.1455479452054778</v>
      </c>
      <c r="BS73" s="93" t="str">
        <f>VLOOKUP(C73,'Koppeling locatie - aslocatie'!$A$2:$C$8139,2,FALSE)</f>
        <v>maas209</v>
      </c>
      <c r="BT73" s="93">
        <f>VLOOKUP($BS73,aslocaties_v01!$C$3:$AA$500,MATCH($K$3/10,aslocaties_v01!$C$2:$X$2),FALSE)</f>
        <v>7.1890000000000001</v>
      </c>
      <c r="BU73" s="93">
        <f>VLOOKUP(BS73,aslocaties_v01!$C$3:$AA$500,MATCH($K$3,aslocaties_v01!$C$2:$X$2),FALSE)</f>
        <v>7.7750000000000004</v>
      </c>
      <c r="BV73" s="93">
        <f>VLOOKUP(BS73,aslocaties_v01!$C$3:$AA$500,MATCH($K$3*10,aslocaties_v01!$C$2:$Y$2),FALSE)</f>
        <v>8.3640000000000008</v>
      </c>
      <c r="BW73" s="93">
        <f t="shared" si="101"/>
        <v>0.5860000000000003</v>
      </c>
      <c r="BX73" s="93">
        <f t="shared" si="102"/>
        <v>0.58900000000000041</v>
      </c>
      <c r="BY73" s="94">
        <f t="shared" si="103"/>
        <v>3.424657534246256E-3</v>
      </c>
      <c r="BZ73" s="94">
        <f t="shared" si="104"/>
        <v>1.3400335008373787E-2</v>
      </c>
      <c r="CA73" s="94">
        <f t="shared" si="105"/>
        <v>6.2000000000000277E-2</v>
      </c>
      <c r="CB73">
        <f t="shared" si="106"/>
        <v>6.4000000000000057E-2</v>
      </c>
      <c r="CC73" s="58">
        <f t="shared" si="107"/>
        <v>5.6000000000000938E-2</v>
      </c>
      <c r="CD73" s="95" t="b">
        <f t="shared" si="108"/>
        <v>0</v>
      </c>
      <c r="CE73" s="96" t="b">
        <f t="shared" si="90"/>
        <v>1</v>
      </c>
      <c r="CF73" t="b">
        <f t="shared" si="91"/>
        <v>1</v>
      </c>
      <c r="CG73" t="b">
        <f t="shared" si="92"/>
        <v>1</v>
      </c>
      <c r="CH73" s="84" t="b">
        <f t="shared" si="109"/>
        <v>1</v>
      </c>
      <c r="CI73">
        <f t="shared" si="110"/>
        <v>1.111</v>
      </c>
      <c r="CJ73" t="b">
        <f t="shared" si="93"/>
        <v>1</v>
      </c>
      <c r="CK73" t="b">
        <f t="shared" si="111"/>
        <v>1</v>
      </c>
      <c r="CL73" s="84" t="b">
        <f t="shared" si="97"/>
        <v>1</v>
      </c>
      <c r="CM73">
        <f t="shared" si="112"/>
        <v>3.371</v>
      </c>
      <c r="CN73" t="b">
        <f t="shared" si="94"/>
        <v>1</v>
      </c>
      <c r="CO73" s="84">
        <f t="shared" si="113"/>
        <v>6.267176930171299E-2</v>
      </c>
      <c r="CP73" t="b">
        <f t="shared" si="114"/>
        <v>1</v>
      </c>
      <c r="CQ73" s="96" t="b">
        <f t="shared" si="115"/>
        <v>1</v>
      </c>
      <c r="CR73" t="b">
        <f t="shared" si="116"/>
        <v>0</v>
      </c>
      <c r="CS73" t="b">
        <f t="shared" si="117"/>
        <v>0</v>
      </c>
      <c r="CT73" t="b">
        <f t="shared" si="118"/>
        <v>0</v>
      </c>
      <c r="CU73" t="b">
        <f t="shared" si="119"/>
        <v>0</v>
      </c>
      <c r="CV73" s="84" t="b">
        <f t="shared" si="120"/>
        <v>1</v>
      </c>
      <c r="CW73" t="b">
        <f t="shared" si="121"/>
        <v>1</v>
      </c>
      <c r="CX73" t="b">
        <f t="shared" si="122"/>
        <v>1</v>
      </c>
      <c r="CY73" t="b">
        <f t="shared" si="123"/>
        <v>1</v>
      </c>
      <c r="CZ73" t="b">
        <f t="shared" si="124"/>
        <v>1</v>
      </c>
      <c r="DA73" s="84">
        <f t="shared" si="125"/>
        <v>1</v>
      </c>
      <c r="DB73" t="b">
        <f t="shared" si="126"/>
        <v>0</v>
      </c>
    </row>
    <row r="74" spans="1:106">
      <c r="A74" s="9">
        <v>1392</v>
      </c>
      <c r="B74" s="3">
        <v>2</v>
      </c>
      <c r="C74" s="3" t="s">
        <v>1540</v>
      </c>
      <c r="D74" s="3" t="str">
        <f t="shared" si="70"/>
        <v>MA_1_36-4_dk_0749</v>
      </c>
      <c r="E74" s="3" t="str">
        <f t="shared" si="71"/>
        <v>0749</v>
      </c>
      <c r="F74" s="3">
        <v>153806.641</v>
      </c>
      <c r="G74" s="15">
        <v>422051.81199999998</v>
      </c>
      <c r="H74" s="35" t="str">
        <f t="shared" si="72"/>
        <v>ja</v>
      </c>
      <c r="I74" s="42">
        <v>284</v>
      </c>
      <c r="J74" s="20" t="s">
        <v>371</v>
      </c>
      <c r="K74" s="21">
        <v>10000</v>
      </c>
      <c r="L74" s="28">
        <f t="shared" si="25"/>
        <v>1</v>
      </c>
      <c r="M74" s="28">
        <f t="shared" si="95"/>
        <v>1</v>
      </c>
      <c r="N74" s="56">
        <f t="shared" si="73"/>
        <v>10000</v>
      </c>
      <c r="O74" s="33">
        <f t="shared" si="96"/>
        <v>111.69345059134467</v>
      </c>
      <c r="P74" s="37">
        <f t="shared" si="74"/>
        <v>79.739243594332251</v>
      </c>
      <c r="Q74" s="9" t="s">
        <v>12</v>
      </c>
      <c r="R74" s="55" t="s">
        <v>12</v>
      </c>
      <c r="S74" s="55">
        <v>6.4169999999999998</v>
      </c>
      <c r="T74" s="55">
        <v>6.78</v>
      </c>
      <c r="U74" s="55">
        <v>7.1139999999999999</v>
      </c>
      <c r="V74" s="3">
        <v>7.3869999999999996</v>
      </c>
      <c r="W74" s="3">
        <v>7.6970000000000001</v>
      </c>
      <c r="X74" s="3" t="s">
        <v>12</v>
      </c>
      <c r="Y74" s="3">
        <v>8.3019999999999996</v>
      </c>
      <c r="Z74" s="15" t="s">
        <v>12</v>
      </c>
      <c r="AA74" s="10">
        <f t="shared" si="75"/>
        <v>7.6970000000000001</v>
      </c>
      <c r="AB74" s="9">
        <f t="shared" si="76"/>
        <v>0.58300000000000018</v>
      </c>
      <c r="AC74" s="10">
        <f t="shared" si="77"/>
        <v>0.60499999999999954</v>
      </c>
      <c r="AD74" s="9" t="s">
        <v>12</v>
      </c>
      <c r="AE74" s="55" t="s">
        <v>12</v>
      </c>
      <c r="AF74" s="55">
        <v>0.70399999999999996</v>
      </c>
      <c r="AG74" s="55">
        <v>0.84199999999999997</v>
      </c>
      <c r="AH74" s="55">
        <v>1.198</v>
      </c>
      <c r="AI74" s="3">
        <v>1.3759999999999999</v>
      </c>
      <c r="AJ74" s="3">
        <v>1.4330000000000001</v>
      </c>
      <c r="AK74" s="3" t="s">
        <v>12</v>
      </c>
      <c r="AL74" s="3">
        <v>1.51</v>
      </c>
      <c r="AM74" s="15" t="s">
        <v>12</v>
      </c>
      <c r="AN74" s="10">
        <f t="shared" si="78"/>
        <v>1.4330000000000001</v>
      </c>
      <c r="AO74" s="9">
        <f t="shared" si="79"/>
        <v>0.2350000000000001</v>
      </c>
      <c r="AP74" s="10">
        <f t="shared" si="80"/>
        <v>7.6999999999999957E-2</v>
      </c>
      <c r="AQ74" s="9" t="s">
        <v>12</v>
      </c>
      <c r="AR74" s="55" t="s">
        <v>12</v>
      </c>
      <c r="AS74" s="55">
        <v>2.7959999999999998</v>
      </c>
      <c r="AT74" s="55">
        <v>2.9950000000000001</v>
      </c>
      <c r="AU74" s="55">
        <v>3.5049999999999999</v>
      </c>
      <c r="AV74" s="3">
        <v>3.8239999999999998</v>
      </c>
      <c r="AW74" s="3">
        <v>3.8620000000000001</v>
      </c>
      <c r="AX74" s="3" t="s">
        <v>12</v>
      </c>
      <c r="AY74" s="3">
        <v>3.9430000000000001</v>
      </c>
      <c r="AZ74" s="15" t="s">
        <v>12</v>
      </c>
      <c r="BA74" s="10">
        <f t="shared" si="81"/>
        <v>3.8620000000000001</v>
      </c>
      <c r="BB74" s="9">
        <f t="shared" si="82"/>
        <v>0.35700000000000021</v>
      </c>
      <c r="BC74" s="10">
        <f t="shared" si="83"/>
        <v>8.0999999999999961E-2</v>
      </c>
      <c r="BD74" s="9">
        <v>7.7329999999999997</v>
      </c>
      <c r="BE74" s="3">
        <v>8.3829999999999991</v>
      </c>
      <c r="BF74" s="15">
        <v>9.0690000000000008</v>
      </c>
      <c r="BG74" s="15">
        <f t="shared" si="84"/>
        <v>8.3829999999999991</v>
      </c>
      <c r="BH74" s="9">
        <f t="shared" si="85"/>
        <v>0.64999999999999947</v>
      </c>
      <c r="BI74" s="10">
        <f t="shared" si="86"/>
        <v>0.68600000000000172</v>
      </c>
      <c r="BJ74" s="9">
        <v>7.7320000000000002</v>
      </c>
      <c r="BK74" s="3">
        <v>8.3949999999999996</v>
      </c>
      <c r="BL74" s="15">
        <v>9.1020000000000003</v>
      </c>
      <c r="BM74" s="15">
        <f t="shared" si="87"/>
        <v>8.3949999999999996</v>
      </c>
      <c r="BN74" s="9">
        <f t="shared" si="88"/>
        <v>0.66299999999999937</v>
      </c>
      <c r="BO74" s="10">
        <f t="shared" si="89"/>
        <v>0.70700000000000074</v>
      </c>
      <c r="BP74">
        <f t="shared" si="98"/>
        <v>0</v>
      </c>
      <c r="BQ74" s="93">
        <f t="shared" si="99"/>
        <v>1.1149228130360194</v>
      </c>
      <c r="BR74" s="93">
        <f t="shared" si="100"/>
        <v>1.1372212692967396</v>
      </c>
      <c r="BS74" s="93" t="str">
        <f>VLOOKUP(C74,'Koppeling locatie - aslocatie'!$A$2:$C$8139,2,FALSE)</f>
        <v>maas210</v>
      </c>
      <c r="BT74" s="93">
        <f>VLOOKUP($BS74,aslocaties_v01!$C$3:$AA$500,MATCH($K$3/10,aslocaties_v01!$C$2:$X$2),FALSE)</f>
        <v>7.0650000000000004</v>
      </c>
      <c r="BU74" s="93">
        <f>VLOOKUP(BS74,aslocaties_v01!$C$3:$AA$500,MATCH($K$3,aslocaties_v01!$C$2:$X$2),FALSE)</f>
        <v>7.649</v>
      </c>
      <c r="BV74" s="93">
        <f>VLOOKUP(BS74,aslocaties_v01!$C$3:$AA$500,MATCH($K$3*10,aslocaties_v01!$C$2:$Y$2),FALSE)</f>
        <v>8.2629999999999999</v>
      </c>
      <c r="BW74" s="93">
        <f t="shared" si="101"/>
        <v>0.58399999999999963</v>
      </c>
      <c r="BX74" s="93">
        <f t="shared" si="102"/>
        <v>0.61399999999999988</v>
      </c>
      <c r="BY74" s="94">
        <f t="shared" si="103"/>
        <v>1.7152658662082931E-3</v>
      </c>
      <c r="BZ74" s="94">
        <f t="shared" si="104"/>
        <v>1.4876033057851901E-2</v>
      </c>
      <c r="CA74" s="94">
        <f t="shared" si="105"/>
        <v>4.8999999999999488E-2</v>
      </c>
      <c r="CB74">
        <f t="shared" si="106"/>
        <v>4.8000000000000043E-2</v>
      </c>
      <c r="CC74" s="58">
        <f t="shared" si="107"/>
        <v>3.8999999999999702E-2</v>
      </c>
      <c r="CD74" s="95" t="b">
        <f t="shared" si="108"/>
        <v>0</v>
      </c>
      <c r="CE74" s="96" t="b">
        <f t="shared" si="90"/>
        <v>1</v>
      </c>
      <c r="CF74" t="b">
        <f t="shared" si="91"/>
        <v>1</v>
      </c>
      <c r="CG74" t="b">
        <f t="shared" si="92"/>
        <v>1</v>
      </c>
      <c r="CH74" s="84" t="b">
        <f t="shared" si="109"/>
        <v>1</v>
      </c>
      <c r="CI74">
        <f t="shared" si="110"/>
        <v>1.4330000000000001</v>
      </c>
      <c r="CJ74" t="b">
        <f t="shared" si="93"/>
        <v>1</v>
      </c>
      <c r="CK74" t="b">
        <f t="shared" si="111"/>
        <v>0</v>
      </c>
      <c r="CL74" s="84" t="b">
        <f t="shared" si="97"/>
        <v>1</v>
      </c>
      <c r="CM74">
        <f t="shared" si="112"/>
        <v>3.8620000000000001</v>
      </c>
      <c r="CN74" t="b">
        <f t="shared" si="94"/>
        <v>1</v>
      </c>
      <c r="CO74" s="84">
        <f t="shared" si="113"/>
        <v>6.1588135012524511E-2</v>
      </c>
      <c r="CP74" t="b">
        <f t="shared" si="114"/>
        <v>1</v>
      </c>
      <c r="CQ74" s="96" t="b">
        <f t="shared" si="115"/>
        <v>1</v>
      </c>
      <c r="CR74" t="b">
        <f t="shared" si="116"/>
        <v>1</v>
      </c>
      <c r="CS74" t="b">
        <f t="shared" si="117"/>
        <v>1</v>
      </c>
      <c r="CT74" t="b">
        <f t="shared" si="118"/>
        <v>1</v>
      </c>
      <c r="CU74" t="b">
        <f t="shared" si="119"/>
        <v>1</v>
      </c>
      <c r="CV74" s="84" t="b">
        <f t="shared" si="120"/>
        <v>1</v>
      </c>
      <c r="CW74" t="b">
        <f t="shared" si="121"/>
        <v>1</v>
      </c>
      <c r="CX74" t="b">
        <f t="shared" si="122"/>
        <v>1</v>
      </c>
      <c r="CY74" t="b">
        <f t="shared" si="123"/>
        <v>1</v>
      </c>
      <c r="CZ74" t="b">
        <f t="shared" si="124"/>
        <v>1</v>
      </c>
      <c r="DA74" s="84">
        <f t="shared" si="125"/>
        <v>0</v>
      </c>
      <c r="DB74" t="b">
        <f t="shared" si="126"/>
        <v>0</v>
      </c>
    </row>
    <row r="75" spans="1:106">
      <c r="A75" s="9">
        <v>1393</v>
      </c>
      <c r="B75" s="3">
        <v>2</v>
      </c>
      <c r="C75" s="3" t="s">
        <v>1541</v>
      </c>
      <c r="D75" s="3" t="str">
        <f t="shared" si="70"/>
        <v>MA_1_36-4_dk_0750</v>
      </c>
      <c r="E75" s="3" t="str">
        <f t="shared" si="71"/>
        <v>0750</v>
      </c>
      <c r="F75" s="3">
        <v>153794.516</v>
      </c>
      <c r="G75" s="15">
        <v>421973</v>
      </c>
      <c r="H75" s="35" t="str">
        <f t="shared" si="72"/>
        <v>ja</v>
      </c>
      <c r="I75" s="42">
        <v>287</v>
      </c>
      <c r="J75" s="20" t="s">
        <v>371</v>
      </c>
      <c r="K75" s="21">
        <v>10000</v>
      </c>
      <c r="L75" s="28">
        <f t="shared" si="25"/>
        <v>1</v>
      </c>
      <c r="M75" s="28">
        <f t="shared" si="95"/>
        <v>1</v>
      </c>
      <c r="N75" s="56">
        <f t="shared" si="73"/>
        <v>10000</v>
      </c>
      <c r="O75" s="33">
        <f t="shared" si="96"/>
        <v>79.739243594332251</v>
      </c>
      <c r="P75" s="37">
        <f t="shared" si="74"/>
        <v>114.88174737964322</v>
      </c>
      <c r="Q75" s="9" t="s">
        <v>12</v>
      </c>
      <c r="R75" s="55" t="s">
        <v>12</v>
      </c>
      <c r="S75" s="55">
        <v>6.4059999999999997</v>
      </c>
      <c r="T75" s="55">
        <v>6.77</v>
      </c>
      <c r="U75" s="55">
        <v>7.1050000000000004</v>
      </c>
      <c r="V75" s="3">
        <v>7.3780000000000001</v>
      </c>
      <c r="W75" s="3">
        <v>7.6879999999999997</v>
      </c>
      <c r="X75" s="3" t="s">
        <v>12</v>
      </c>
      <c r="Y75" s="3">
        <v>8.2899999999999991</v>
      </c>
      <c r="Z75" s="15" t="s">
        <v>12</v>
      </c>
      <c r="AA75" s="10">
        <f t="shared" si="75"/>
        <v>7.6879999999999997</v>
      </c>
      <c r="AB75" s="9">
        <f t="shared" si="76"/>
        <v>0.5829999999999993</v>
      </c>
      <c r="AC75" s="10">
        <f t="shared" si="77"/>
        <v>0.60199999999999942</v>
      </c>
      <c r="AD75" s="9" t="s">
        <v>12</v>
      </c>
      <c r="AE75" s="55" t="s">
        <v>12</v>
      </c>
      <c r="AF75" s="55">
        <v>0.65500000000000003</v>
      </c>
      <c r="AG75" s="55">
        <v>0.79</v>
      </c>
      <c r="AH75" s="55">
        <v>1.1950000000000001</v>
      </c>
      <c r="AI75" s="3">
        <v>1.3480000000000001</v>
      </c>
      <c r="AJ75" s="3">
        <v>1.4119999999999999</v>
      </c>
      <c r="AK75" s="3" t="s">
        <v>12</v>
      </c>
      <c r="AL75" s="3">
        <v>1.512</v>
      </c>
      <c r="AM75" s="15" t="s">
        <v>12</v>
      </c>
      <c r="AN75" s="10">
        <f t="shared" si="78"/>
        <v>1.4119999999999999</v>
      </c>
      <c r="AO75" s="9">
        <f t="shared" si="79"/>
        <v>0.21699999999999986</v>
      </c>
      <c r="AP75" s="10">
        <f t="shared" si="80"/>
        <v>0.10000000000000009</v>
      </c>
      <c r="AQ75" s="9" t="s">
        <v>12</v>
      </c>
      <c r="AR75" s="55" t="s">
        <v>12</v>
      </c>
      <c r="AS75" s="55">
        <v>2.6989999999999998</v>
      </c>
      <c r="AT75" s="55">
        <v>2.903</v>
      </c>
      <c r="AU75" s="55">
        <v>3.5</v>
      </c>
      <c r="AV75" s="3">
        <v>3.8439999999999999</v>
      </c>
      <c r="AW75" s="3">
        <v>3.9089999999999998</v>
      </c>
      <c r="AX75" s="3" t="s">
        <v>12</v>
      </c>
      <c r="AY75" s="3">
        <v>3.984</v>
      </c>
      <c r="AZ75" s="15" t="s">
        <v>12</v>
      </c>
      <c r="BA75" s="10">
        <f t="shared" si="81"/>
        <v>3.9089999999999998</v>
      </c>
      <c r="BB75" s="9">
        <f t="shared" si="82"/>
        <v>0.40899999999999981</v>
      </c>
      <c r="BC75" s="10">
        <f t="shared" si="83"/>
        <v>7.5000000000000178E-2</v>
      </c>
      <c r="BD75" s="9">
        <v>7.6890000000000001</v>
      </c>
      <c r="BE75" s="3">
        <v>8.3369999999999997</v>
      </c>
      <c r="BF75" s="15">
        <v>9.0239999999999991</v>
      </c>
      <c r="BG75" s="15">
        <f t="shared" si="84"/>
        <v>8.3369999999999997</v>
      </c>
      <c r="BH75" s="9">
        <f t="shared" si="85"/>
        <v>0.64799999999999969</v>
      </c>
      <c r="BI75" s="10">
        <f t="shared" si="86"/>
        <v>0.68699999999999939</v>
      </c>
      <c r="BJ75" s="9">
        <v>7.6840000000000002</v>
      </c>
      <c r="BK75" s="3">
        <v>8.3439999999999994</v>
      </c>
      <c r="BL75" s="15">
        <v>9.0459999999999994</v>
      </c>
      <c r="BM75" s="15">
        <f t="shared" si="87"/>
        <v>8.3439999999999994</v>
      </c>
      <c r="BN75" s="9">
        <f t="shared" si="88"/>
        <v>0.65999999999999925</v>
      </c>
      <c r="BO75" s="10">
        <f t="shared" si="89"/>
        <v>0.70199999999999996</v>
      </c>
      <c r="BP75">
        <f t="shared" si="98"/>
        <v>0</v>
      </c>
      <c r="BQ75" s="93">
        <f t="shared" si="99"/>
        <v>1.1114922813036028</v>
      </c>
      <c r="BR75" s="93">
        <f t="shared" si="100"/>
        <v>1.1320754716981134</v>
      </c>
      <c r="BS75" s="93" t="str">
        <f>VLOOKUP(C75,'Koppeling locatie - aslocatie'!$A$2:$C$8139,2,FALSE)</f>
        <v>maas210</v>
      </c>
      <c r="BT75" s="93">
        <f>VLOOKUP($BS75,aslocaties_v01!$C$3:$AA$500,MATCH($K$3/10,aslocaties_v01!$C$2:$X$2),FALSE)</f>
        <v>7.0650000000000004</v>
      </c>
      <c r="BU75" s="93">
        <f>VLOOKUP(BS75,aslocaties_v01!$C$3:$AA$500,MATCH($K$3,aslocaties_v01!$C$2:$X$2),FALSE)</f>
        <v>7.649</v>
      </c>
      <c r="BV75" s="93">
        <f>VLOOKUP(BS75,aslocaties_v01!$C$3:$AA$500,MATCH($K$3*10,aslocaties_v01!$C$2:$Y$2),FALSE)</f>
        <v>8.2629999999999999</v>
      </c>
      <c r="BW75" s="93">
        <f t="shared" si="101"/>
        <v>0.58399999999999963</v>
      </c>
      <c r="BX75" s="93">
        <f t="shared" si="102"/>
        <v>0.61399999999999988</v>
      </c>
      <c r="BY75" s="94">
        <f t="shared" si="103"/>
        <v>1.7152658662098474E-3</v>
      </c>
      <c r="BZ75" s="94">
        <f t="shared" si="104"/>
        <v>1.9933554817276544E-2</v>
      </c>
      <c r="CA75" s="94">
        <f t="shared" si="105"/>
        <v>4.0000000000000036E-2</v>
      </c>
      <c r="CB75">
        <f t="shared" si="106"/>
        <v>3.8999999999999702E-2</v>
      </c>
      <c r="CC75" s="58">
        <f t="shared" si="107"/>
        <v>2.6999999999999247E-2</v>
      </c>
      <c r="CD75" s="95" t="b">
        <f t="shared" si="108"/>
        <v>0</v>
      </c>
      <c r="CE75" s="96" t="b">
        <f t="shared" si="90"/>
        <v>1</v>
      </c>
      <c r="CF75" t="b">
        <f t="shared" si="91"/>
        <v>1</v>
      </c>
      <c r="CG75" t="b">
        <f t="shared" si="92"/>
        <v>1</v>
      </c>
      <c r="CH75" s="84" t="b">
        <f t="shared" si="109"/>
        <v>1</v>
      </c>
      <c r="CI75">
        <f t="shared" si="110"/>
        <v>1.4119999999999999</v>
      </c>
      <c r="CJ75" t="b">
        <f t="shared" si="93"/>
        <v>1</v>
      </c>
      <c r="CK75" t="b">
        <f t="shared" si="111"/>
        <v>0</v>
      </c>
      <c r="CL75" s="84" t="b">
        <f t="shared" si="97"/>
        <v>1</v>
      </c>
      <c r="CM75">
        <f t="shared" si="112"/>
        <v>3.9089999999999998</v>
      </c>
      <c r="CN75" t="b">
        <f t="shared" si="94"/>
        <v>1</v>
      </c>
      <c r="CO75" s="84">
        <f t="shared" si="113"/>
        <v>5.9235049743404926E-2</v>
      </c>
      <c r="CP75" t="b">
        <f t="shared" si="114"/>
        <v>1</v>
      </c>
      <c r="CQ75" s="96" t="b">
        <f t="shared" si="115"/>
        <v>1</v>
      </c>
      <c r="CR75" t="b">
        <f t="shared" si="116"/>
        <v>1</v>
      </c>
      <c r="CS75" t="b">
        <f t="shared" si="117"/>
        <v>1</v>
      </c>
      <c r="CT75" t="b">
        <f t="shared" si="118"/>
        <v>1</v>
      </c>
      <c r="CU75" t="b">
        <f t="shared" si="119"/>
        <v>1</v>
      </c>
      <c r="CV75" s="84" t="b">
        <f t="shared" si="120"/>
        <v>1</v>
      </c>
      <c r="CW75" t="b">
        <f t="shared" si="121"/>
        <v>1</v>
      </c>
      <c r="CX75" t="b">
        <f t="shared" si="122"/>
        <v>1</v>
      </c>
      <c r="CY75" t="b">
        <f t="shared" si="123"/>
        <v>1</v>
      </c>
      <c r="CZ75" t="b">
        <f t="shared" si="124"/>
        <v>1</v>
      </c>
      <c r="DA75" s="84">
        <f t="shared" si="125"/>
        <v>0</v>
      </c>
      <c r="DB75" t="b">
        <f t="shared" si="126"/>
        <v>0</v>
      </c>
    </row>
    <row r="76" spans="1:106">
      <c r="A76" s="9">
        <v>1394</v>
      </c>
      <c r="B76" s="3">
        <v>2</v>
      </c>
      <c r="C76" s="3" t="s">
        <v>1542</v>
      </c>
      <c r="D76" s="3" t="str">
        <f t="shared" si="70"/>
        <v>MA_1_36-4_dk_0751</v>
      </c>
      <c r="E76" s="3" t="str">
        <f t="shared" si="71"/>
        <v>0751</v>
      </c>
      <c r="F76" s="3">
        <v>153769.5</v>
      </c>
      <c r="G76" s="15">
        <v>421860.875</v>
      </c>
      <c r="H76" s="35" t="str">
        <f t="shared" si="72"/>
        <v>ja</v>
      </c>
      <c r="I76" s="42">
        <v>292</v>
      </c>
      <c r="J76" s="20" t="s">
        <v>371</v>
      </c>
      <c r="K76" s="21">
        <v>10000</v>
      </c>
      <c r="L76" s="28">
        <f t="shared" si="25"/>
        <v>1</v>
      </c>
      <c r="M76" s="28">
        <f t="shared" si="95"/>
        <v>1</v>
      </c>
      <c r="N76" s="56">
        <f t="shared" si="73"/>
        <v>10000</v>
      </c>
      <c r="O76" s="33">
        <f t="shared" si="96"/>
        <v>114.88174737964322</v>
      </c>
      <c r="P76" s="37">
        <f t="shared" si="74"/>
        <v>110.26429030740763</v>
      </c>
      <c r="Q76" s="9" t="s">
        <v>12</v>
      </c>
      <c r="R76" s="55" t="s">
        <v>12</v>
      </c>
      <c r="S76" s="55">
        <v>6.3860000000000001</v>
      </c>
      <c r="T76" s="55">
        <v>6.7510000000000003</v>
      </c>
      <c r="U76" s="55">
        <v>7.0860000000000003</v>
      </c>
      <c r="V76" s="3">
        <v>7.36</v>
      </c>
      <c r="W76" s="3">
        <v>7.6710000000000003</v>
      </c>
      <c r="X76" s="3" t="s">
        <v>12</v>
      </c>
      <c r="Y76" s="3">
        <v>8.2810000000000006</v>
      </c>
      <c r="Z76" s="15" t="s">
        <v>12</v>
      </c>
      <c r="AA76" s="10">
        <f t="shared" si="75"/>
        <v>7.6710000000000003</v>
      </c>
      <c r="AB76" s="9">
        <f t="shared" si="76"/>
        <v>0.58499999999999996</v>
      </c>
      <c r="AC76" s="10">
        <f t="shared" si="77"/>
        <v>0.61000000000000032</v>
      </c>
      <c r="AD76" s="9" t="s">
        <v>12</v>
      </c>
      <c r="AE76" s="55" t="s">
        <v>12</v>
      </c>
      <c r="AF76" s="55">
        <v>0.66600000000000004</v>
      </c>
      <c r="AG76" s="55">
        <v>0.79400000000000004</v>
      </c>
      <c r="AH76" s="55">
        <v>1.1930000000000001</v>
      </c>
      <c r="AI76" s="3">
        <v>1.3340000000000001</v>
      </c>
      <c r="AJ76" s="3">
        <v>1.38</v>
      </c>
      <c r="AK76" s="3" t="s">
        <v>12</v>
      </c>
      <c r="AL76" s="3">
        <v>1.5009999999999999</v>
      </c>
      <c r="AM76" s="15" t="s">
        <v>12</v>
      </c>
      <c r="AN76" s="10">
        <f t="shared" si="78"/>
        <v>1.38</v>
      </c>
      <c r="AO76" s="9">
        <f t="shared" si="79"/>
        <v>0.18699999999999983</v>
      </c>
      <c r="AP76" s="10">
        <f t="shared" si="80"/>
        <v>0.121</v>
      </c>
      <c r="AQ76" s="9" t="s">
        <v>12</v>
      </c>
      <c r="AR76" s="55" t="s">
        <v>12</v>
      </c>
      <c r="AS76" s="55">
        <v>2.7280000000000002</v>
      </c>
      <c r="AT76" s="55">
        <v>2.923</v>
      </c>
      <c r="AU76" s="55">
        <v>3.4670000000000001</v>
      </c>
      <c r="AV76" s="3">
        <v>3.823</v>
      </c>
      <c r="AW76" s="3">
        <v>3.8610000000000002</v>
      </c>
      <c r="AX76" s="3" t="s">
        <v>12</v>
      </c>
      <c r="AY76" s="3">
        <v>3.948</v>
      </c>
      <c r="AZ76" s="15" t="s">
        <v>12</v>
      </c>
      <c r="BA76" s="10">
        <f t="shared" si="81"/>
        <v>3.8610000000000002</v>
      </c>
      <c r="BB76" s="9">
        <f t="shared" si="82"/>
        <v>0.39400000000000013</v>
      </c>
      <c r="BC76" s="10">
        <f t="shared" si="83"/>
        <v>8.6999999999999744E-2</v>
      </c>
      <c r="BD76" s="9">
        <v>7.641</v>
      </c>
      <c r="BE76" s="3">
        <v>8.2889999999999997</v>
      </c>
      <c r="BF76" s="15">
        <v>8.98</v>
      </c>
      <c r="BG76" s="15">
        <f t="shared" si="84"/>
        <v>8.2889999999999997</v>
      </c>
      <c r="BH76" s="9">
        <f t="shared" si="85"/>
        <v>0.64799999999999969</v>
      </c>
      <c r="BI76" s="10">
        <f t="shared" si="86"/>
        <v>0.69100000000000072</v>
      </c>
      <c r="BJ76" s="9">
        <v>7.6289999999999996</v>
      </c>
      <c r="BK76" s="3">
        <v>8.2859999999999996</v>
      </c>
      <c r="BL76" s="15">
        <v>8.9860000000000007</v>
      </c>
      <c r="BM76" s="15">
        <f t="shared" si="87"/>
        <v>8.2859999999999996</v>
      </c>
      <c r="BN76" s="9">
        <f t="shared" si="88"/>
        <v>0.65700000000000003</v>
      </c>
      <c r="BO76" s="10">
        <f t="shared" si="89"/>
        <v>0.70000000000000107</v>
      </c>
      <c r="BP76">
        <f t="shared" si="98"/>
        <v>0</v>
      </c>
      <c r="BQ76" s="93">
        <f t="shared" si="99"/>
        <v>1.1076923076923073</v>
      </c>
      <c r="BR76" s="93">
        <f t="shared" si="100"/>
        <v>1.1230769230769231</v>
      </c>
      <c r="BS76" s="93" t="str">
        <f>VLOOKUP(C76,'Koppeling locatie - aslocatie'!$A$2:$C$8139,2,FALSE)</f>
        <v>maas210</v>
      </c>
      <c r="BT76" s="93">
        <f>VLOOKUP($BS76,aslocaties_v01!$C$3:$AA$500,MATCH($K$3/10,aslocaties_v01!$C$2:$X$2),FALSE)</f>
        <v>7.0650000000000004</v>
      </c>
      <c r="BU76" s="93">
        <f>VLOOKUP(BS76,aslocaties_v01!$C$3:$AA$500,MATCH($K$3,aslocaties_v01!$C$2:$X$2),FALSE)</f>
        <v>7.649</v>
      </c>
      <c r="BV76" s="93">
        <f>VLOOKUP(BS76,aslocaties_v01!$C$3:$AA$500,MATCH($K$3*10,aslocaties_v01!$C$2:$Y$2),FALSE)</f>
        <v>8.2629999999999999</v>
      </c>
      <c r="BW76" s="93">
        <f t="shared" si="101"/>
        <v>0.58399999999999963</v>
      </c>
      <c r="BX76" s="93">
        <f t="shared" si="102"/>
        <v>0.61399999999999988</v>
      </c>
      <c r="BY76" s="94">
        <f t="shared" si="103"/>
        <v>1.7094017094022584E-3</v>
      </c>
      <c r="BZ76" s="94">
        <f t="shared" si="104"/>
        <v>6.5573770491795802E-3</v>
      </c>
      <c r="CA76" s="94">
        <f t="shared" si="105"/>
        <v>2.0999999999999908E-2</v>
      </c>
      <c r="CB76">
        <f t="shared" si="106"/>
        <v>2.2000000000000242E-2</v>
      </c>
      <c r="CC76" s="58">
        <f t="shared" si="107"/>
        <v>1.8000000000000682E-2</v>
      </c>
      <c r="CD76" s="95" t="b">
        <f t="shared" si="108"/>
        <v>0</v>
      </c>
      <c r="CE76" s="96" t="b">
        <f t="shared" si="90"/>
        <v>1</v>
      </c>
      <c r="CF76" t="b">
        <f t="shared" si="91"/>
        <v>1</v>
      </c>
      <c r="CG76" t="b">
        <f t="shared" si="92"/>
        <v>1</v>
      </c>
      <c r="CH76" s="84" t="b">
        <f t="shared" si="109"/>
        <v>1</v>
      </c>
      <c r="CI76">
        <f t="shared" si="110"/>
        <v>1.38</v>
      </c>
      <c r="CJ76" t="b">
        <f t="shared" si="93"/>
        <v>1</v>
      </c>
      <c r="CK76" t="b">
        <f t="shared" si="111"/>
        <v>0</v>
      </c>
      <c r="CL76" s="84" t="b">
        <f t="shared" si="97"/>
        <v>1</v>
      </c>
      <c r="CM76">
        <f t="shared" si="112"/>
        <v>3.8610000000000002</v>
      </c>
      <c r="CN76" t="b">
        <f t="shared" si="94"/>
        <v>1</v>
      </c>
      <c r="CO76" s="84">
        <f t="shared" si="113"/>
        <v>5.9341003297331857E-2</v>
      </c>
      <c r="CP76" t="b">
        <f t="shared" si="114"/>
        <v>1</v>
      </c>
      <c r="CQ76" s="96" t="b">
        <f t="shared" si="115"/>
        <v>1</v>
      </c>
      <c r="CR76" t="b">
        <f t="shared" si="116"/>
        <v>1</v>
      </c>
      <c r="CS76" t="b">
        <f t="shared" si="117"/>
        <v>1</v>
      </c>
      <c r="CT76" t="b">
        <f t="shared" si="118"/>
        <v>1</v>
      </c>
      <c r="CU76" t="b">
        <f t="shared" si="119"/>
        <v>1</v>
      </c>
      <c r="CV76" s="84" t="b">
        <f t="shared" si="120"/>
        <v>1</v>
      </c>
      <c r="CW76" t="b">
        <f t="shared" si="121"/>
        <v>1</v>
      </c>
      <c r="CX76" t="b">
        <f t="shared" si="122"/>
        <v>1</v>
      </c>
      <c r="CY76" t="b">
        <f t="shared" si="123"/>
        <v>1</v>
      </c>
      <c r="CZ76" t="b">
        <f t="shared" si="124"/>
        <v>1</v>
      </c>
      <c r="DA76" s="84">
        <f t="shared" si="125"/>
        <v>0</v>
      </c>
      <c r="DB76" t="b">
        <f t="shared" si="126"/>
        <v>0</v>
      </c>
    </row>
    <row r="77" spans="1:106">
      <c r="A77" s="9">
        <v>1395</v>
      </c>
      <c r="B77" s="3">
        <v>2</v>
      </c>
      <c r="C77" s="3" t="s">
        <v>1543</v>
      </c>
      <c r="D77" s="3" t="str">
        <f t="shared" si="70"/>
        <v>MA_1_36-4_dk_0752</v>
      </c>
      <c r="E77" s="3" t="str">
        <f t="shared" si="71"/>
        <v>0752</v>
      </c>
      <c r="F77" s="3">
        <v>153721.141</v>
      </c>
      <c r="G77" s="15">
        <v>421761.78100000002</v>
      </c>
      <c r="H77" s="35" t="str">
        <f t="shared" si="72"/>
        <v>ja</v>
      </c>
      <c r="I77" s="42">
        <v>285</v>
      </c>
      <c r="J77" s="20" t="s">
        <v>371</v>
      </c>
      <c r="K77" s="21">
        <v>10000</v>
      </c>
      <c r="L77" s="28">
        <f t="shared" si="25"/>
        <v>1</v>
      </c>
      <c r="M77" s="28">
        <f t="shared" si="95"/>
        <v>1</v>
      </c>
      <c r="N77" s="56">
        <f t="shared" si="73"/>
        <v>10000</v>
      </c>
      <c r="O77" s="33">
        <f t="shared" si="96"/>
        <v>110.26429030740763</v>
      </c>
      <c r="P77" s="37">
        <f t="shared" si="74"/>
        <v>81.222643425374542</v>
      </c>
      <c r="Q77" s="9" t="s">
        <v>12</v>
      </c>
      <c r="R77" s="55" t="s">
        <v>12</v>
      </c>
      <c r="S77" s="55">
        <v>6.37</v>
      </c>
      <c r="T77" s="55">
        <v>6.7309999999999999</v>
      </c>
      <c r="U77" s="55">
        <v>7.0640000000000001</v>
      </c>
      <c r="V77" s="3">
        <v>7.3410000000000002</v>
      </c>
      <c r="W77" s="3">
        <v>7.6479999999999997</v>
      </c>
      <c r="X77" s="3" t="s">
        <v>12</v>
      </c>
      <c r="Y77" s="3">
        <v>8.2620000000000005</v>
      </c>
      <c r="Z77" s="15" t="s">
        <v>12</v>
      </c>
      <c r="AA77" s="10">
        <f t="shared" si="75"/>
        <v>7.6479999999999997</v>
      </c>
      <c r="AB77" s="9">
        <f t="shared" si="76"/>
        <v>0.58399999999999963</v>
      </c>
      <c r="AC77" s="10">
        <f t="shared" si="77"/>
        <v>0.61400000000000077</v>
      </c>
      <c r="AD77" s="9" t="s">
        <v>12</v>
      </c>
      <c r="AE77" s="55" t="s">
        <v>12</v>
      </c>
      <c r="AF77" s="55">
        <v>0.67800000000000005</v>
      </c>
      <c r="AG77" s="55">
        <v>0.8</v>
      </c>
      <c r="AH77" s="55">
        <v>1.194</v>
      </c>
      <c r="AI77" s="3">
        <v>1.3240000000000001</v>
      </c>
      <c r="AJ77" s="3">
        <v>1.359</v>
      </c>
      <c r="AK77" s="3" t="s">
        <v>12</v>
      </c>
      <c r="AL77" s="3">
        <v>1.502</v>
      </c>
      <c r="AM77" s="15" t="s">
        <v>12</v>
      </c>
      <c r="AN77" s="10">
        <f t="shared" si="78"/>
        <v>1.359</v>
      </c>
      <c r="AO77" s="9">
        <f t="shared" si="79"/>
        <v>0.16500000000000004</v>
      </c>
      <c r="AP77" s="10">
        <f t="shared" si="80"/>
        <v>0.14300000000000002</v>
      </c>
      <c r="AQ77" s="9" t="s">
        <v>12</v>
      </c>
      <c r="AR77" s="55" t="s">
        <v>12</v>
      </c>
      <c r="AS77" s="55">
        <v>2.7490000000000001</v>
      </c>
      <c r="AT77" s="55">
        <v>2.948</v>
      </c>
      <c r="AU77" s="55">
        <v>3.4889999999999999</v>
      </c>
      <c r="AV77" s="3">
        <v>3.8439999999999999</v>
      </c>
      <c r="AW77" s="3">
        <v>3.91</v>
      </c>
      <c r="AX77" s="3" t="s">
        <v>12</v>
      </c>
      <c r="AY77" s="3">
        <v>3.988</v>
      </c>
      <c r="AZ77" s="15" t="s">
        <v>12</v>
      </c>
      <c r="BA77" s="10">
        <f t="shared" si="81"/>
        <v>3.91</v>
      </c>
      <c r="BB77" s="9">
        <f t="shared" si="82"/>
        <v>0.42100000000000026</v>
      </c>
      <c r="BC77" s="10">
        <f t="shared" si="83"/>
        <v>7.7999999999999847E-2</v>
      </c>
      <c r="BD77" s="9">
        <v>7.6539999999999999</v>
      </c>
      <c r="BE77" s="3">
        <v>8.3000000000000007</v>
      </c>
      <c r="BF77" s="15">
        <v>8.984</v>
      </c>
      <c r="BG77" s="15">
        <f t="shared" si="84"/>
        <v>8.3000000000000007</v>
      </c>
      <c r="BH77" s="9">
        <f t="shared" si="85"/>
        <v>0.6460000000000008</v>
      </c>
      <c r="BI77" s="10">
        <f t="shared" si="86"/>
        <v>0.68399999999999928</v>
      </c>
      <c r="BJ77" s="9">
        <v>7.6509999999999998</v>
      </c>
      <c r="BK77" s="3">
        <v>8.3089999999999993</v>
      </c>
      <c r="BL77" s="15">
        <v>9.0090000000000003</v>
      </c>
      <c r="BM77" s="15">
        <f t="shared" si="87"/>
        <v>8.3089999999999993</v>
      </c>
      <c r="BN77" s="9">
        <f t="shared" si="88"/>
        <v>0.65799999999999947</v>
      </c>
      <c r="BO77" s="10">
        <f t="shared" si="89"/>
        <v>0.70000000000000107</v>
      </c>
      <c r="BP77">
        <f t="shared" si="98"/>
        <v>0</v>
      </c>
      <c r="BQ77" s="93">
        <f t="shared" si="99"/>
        <v>1.1061643835616459</v>
      </c>
      <c r="BR77" s="93">
        <f t="shared" si="100"/>
        <v>1.126712328767123</v>
      </c>
      <c r="BS77" s="93" t="str">
        <f>VLOOKUP(C77,'Koppeling locatie - aslocatie'!$A$2:$C$8139,2,FALSE)</f>
        <v>maas210</v>
      </c>
      <c r="BT77" s="93">
        <f>VLOOKUP($BS77,aslocaties_v01!$C$3:$AA$500,MATCH($K$3/10,aslocaties_v01!$C$2:$X$2),FALSE)</f>
        <v>7.0650000000000004</v>
      </c>
      <c r="BU77" s="93">
        <f>VLOOKUP(BS77,aslocaties_v01!$C$3:$AA$500,MATCH($K$3,aslocaties_v01!$C$2:$X$2),FALSE)</f>
        <v>7.649</v>
      </c>
      <c r="BV77" s="93">
        <f>VLOOKUP(BS77,aslocaties_v01!$C$3:$AA$500,MATCH($K$3*10,aslocaties_v01!$C$2:$Y$2),FALSE)</f>
        <v>8.2629999999999999</v>
      </c>
      <c r="BW77" s="93">
        <f t="shared" si="101"/>
        <v>0.58399999999999963</v>
      </c>
      <c r="BX77" s="93">
        <f t="shared" si="102"/>
        <v>0.61399999999999988</v>
      </c>
      <c r="BY77" s="94">
        <f t="shared" si="103"/>
        <v>0</v>
      </c>
      <c r="BZ77" s="94">
        <f t="shared" si="104"/>
        <v>1.4432899320127035E-15</v>
      </c>
      <c r="CA77" s="94">
        <f t="shared" si="105"/>
        <v>1.000000000000334E-3</v>
      </c>
      <c r="CB77">
        <f t="shared" si="106"/>
        <v>1.000000000000334E-3</v>
      </c>
      <c r="CC77" s="58">
        <f t="shared" si="107"/>
        <v>9.9999999999944578E-4</v>
      </c>
      <c r="CD77" s="95" t="b">
        <f t="shared" si="108"/>
        <v>0</v>
      </c>
      <c r="CE77" s="96" t="b">
        <f t="shared" si="90"/>
        <v>1</v>
      </c>
      <c r="CF77" t="b">
        <f t="shared" si="91"/>
        <v>1</v>
      </c>
      <c r="CG77" t="b">
        <f t="shared" si="92"/>
        <v>1</v>
      </c>
      <c r="CH77" s="84" t="b">
        <f t="shared" si="109"/>
        <v>1</v>
      </c>
      <c r="CI77">
        <f t="shared" si="110"/>
        <v>1.359</v>
      </c>
      <c r="CJ77" t="b">
        <f t="shared" si="93"/>
        <v>1</v>
      </c>
      <c r="CK77" t="b">
        <f t="shared" si="111"/>
        <v>0</v>
      </c>
      <c r="CL77" s="84" t="b">
        <f t="shared" si="97"/>
        <v>1</v>
      </c>
      <c r="CM77">
        <f t="shared" si="112"/>
        <v>3.91</v>
      </c>
      <c r="CN77" t="b">
        <f t="shared" si="94"/>
        <v>1</v>
      </c>
      <c r="CO77" s="84">
        <f t="shared" si="113"/>
        <v>5.6982479585680756E-2</v>
      </c>
      <c r="CP77" t="b">
        <f t="shared" si="114"/>
        <v>1</v>
      </c>
      <c r="CQ77" s="96" t="b">
        <f t="shared" si="115"/>
        <v>1</v>
      </c>
      <c r="CR77" t="b">
        <f t="shared" si="116"/>
        <v>1</v>
      </c>
      <c r="CS77" t="b">
        <f t="shared" si="117"/>
        <v>1</v>
      </c>
      <c r="CT77" t="b">
        <f t="shared" si="118"/>
        <v>1</v>
      </c>
      <c r="CU77" t="b">
        <f t="shared" si="119"/>
        <v>1</v>
      </c>
      <c r="CV77" s="84" t="b">
        <f t="shared" si="120"/>
        <v>1</v>
      </c>
      <c r="CW77" t="b">
        <f t="shared" si="121"/>
        <v>1</v>
      </c>
      <c r="CX77" t="b">
        <f t="shared" si="122"/>
        <v>1</v>
      </c>
      <c r="CY77" t="b">
        <f t="shared" si="123"/>
        <v>1</v>
      </c>
      <c r="CZ77" t="b">
        <f t="shared" si="124"/>
        <v>1</v>
      </c>
      <c r="DA77" s="84">
        <f t="shared" si="125"/>
        <v>0</v>
      </c>
      <c r="DB77" t="b">
        <f t="shared" si="126"/>
        <v>0</v>
      </c>
    </row>
    <row r="78" spans="1:106">
      <c r="A78" s="9">
        <v>1396</v>
      </c>
      <c r="B78" s="3">
        <v>2</v>
      </c>
      <c r="C78" s="3" t="s">
        <v>1544</v>
      </c>
      <c r="D78" s="3" t="str">
        <f t="shared" si="70"/>
        <v>MA_1_36-4_dk_0753</v>
      </c>
      <c r="E78" s="3" t="str">
        <f t="shared" si="71"/>
        <v>0753</v>
      </c>
      <c r="F78" s="3">
        <v>153723.54699999999</v>
      </c>
      <c r="G78" s="15">
        <v>421680.59399999998</v>
      </c>
      <c r="H78" s="35" t="str">
        <f t="shared" si="72"/>
        <v>ja</v>
      </c>
      <c r="I78" s="42">
        <v>290</v>
      </c>
      <c r="J78" s="20" t="s">
        <v>371</v>
      </c>
      <c r="K78" s="21">
        <v>10000</v>
      </c>
      <c r="L78" s="28">
        <f t="shared" si="25"/>
        <v>1</v>
      </c>
      <c r="M78" s="28">
        <f t="shared" si="95"/>
        <v>1</v>
      </c>
      <c r="N78" s="56">
        <f t="shared" si="73"/>
        <v>10000</v>
      </c>
      <c r="O78" s="33">
        <f t="shared" si="96"/>
        <v>81.222643425374542</v>
      </c>
      <c r="P78" s="37">
        <f t="shared" si="74"/>
        <v>112.25779631721983</v>
      </c>
      <c r="Q78" s="9" t="s">
        <v>12</v>
      </c>
      <c r="R78" s="55" t="s">
        <v>12</v>
      </c>
      <c r="S78" s="55">
        <v>6.3650000000000002</v>
      </c>
      <c r="T78" s="55">
        <v>6.73</v>
      </c>
      <c r="U78" s="55">
        <v>7.0629999999999997</v>
      </c>
      <c r="V78" s="3">
        <v>7.3369999999999997</v>
      </c>
      <c r="W78" s="3">
        <v>7.6470000000000002</v>
      </c>
      <c r="X78" s="3" t="s">
        <v>12</v>
      </c>
      <c r="Y78" s="3">
        <v>8.2590000000000003</v>
      </c>
      <c r="Z78" s="15" t="s">
        <v>12</v>
      </c>
      <c r="AA78" s="10">
        <f t="shared" si="75"/>
        <v>7.6470000000000002</v>
      </c>
      <c r="AB78" s="9">
        <f t="shared" si="76"/>
        <v>0.58400000000000052</v>
      </c>
      <c r="AC78" s="10">
        <f t="shared" si="77"/>
        <v>0.6120000000000001</v>
      </c>
      <c r="AD78" s="9" t="s">
        <v>12</v>
      </c>
      <c r="AE78" s="55" t="s">
        <v>12</v>
      </c>
      <c r="AF78" s="55">
        <v>0.79200000000000004</v>
      </c>
      <c r="AG78" s="55">
        <v>1.028</v>
      </c>
      <c r="AH78" s="55">
        <v>1.244</v>
      </c>
      <c r="AI78" s="3">
        <v>1.34</v>
      </c>
      <c r="AJ78" s="3">
        <v>1.395</v>
      </c>
      <c r="AK78" s="3" t="s">
        <v>12</v>
      </c>
      <c r="AL78" s="3">
        <v>1.8280000000000001</v>
      </c>
      <c r="AM78" s="15" t="s">
        <v>12</v>
      </c>
      <c r="AN78" s="10">
        <f t="shared" si="78"/>
        <v>1.395</v>
      </c>
      <c r="AO78" s="9">
        <f t="shared" si="79"/>
        <v>0.15100000000000002</v>
      </c>
      <c r="AP78" s="10">
        <f t="shared" si="80"/>
        <v>0.43300000000000005</v>
      </c>
      <c r="AQ78" s="9" t="s">
        <v>12</v>
      </c>
      <c r="AR78" s="55" t="s">
        <v>12</v>
      </c>
      <c r="AS78" s="55">
        <v>2.883</v>
      </c>
      <c r="AT78" s="55">
        <v>3.2069999999999999</v>
      </c>
      <c r="AU78" s="55">
        <v>3.6789999999999998</v>
      </c>
      <c r="AV78" s="3">
        <v>3.9180000000000001</v>
      </c>
      <c r="AW78" s="3">
        <v>3.9780000000000002</v>
      </c>
      <c r="AX78" s="3" t="s">
        <v>12</v>
      </c>
      <c r="AY78" s="3">
        <v>6.7009999999999996</v>
      </c>
      <c r="AZ78" s="15" t="s">
        <v>12</v>
      </c>
      <c r="BA78" s="10">
        <f t="shared" si="81"/>
        <v>3.9780000000000002</v>
      </c>
      <c r="BB78" s="9">
        <f t="shared" si="82"/>
        <v>0.29900000000000038</v>
      </c>
      <c r="BC78" s="10">
        <f t="shared" si="83"/>
        <v>2.7229999999999994</v>
      </c>
      <c r="BD78" s="9">
        <v>7.633</v>
      </c>
      <c r="BE78" s="3">
        <v>8.2769999999999992</v>
      </c>
      <c r="BF78" s="15">
        <v>8.9629999999999992</v>
      </c>
      <c r="BG78" s="15">
        <f t="shared" si="84"/>
        <v>8.2769999999999992</v>
      </c>
      <c r="BH78" s="9">
        <f t="shared" si="85"/>
        <v>0.64399999999999924</v>
      </c>
      <c r="BI78" s="10">
        <f t="shared" si="86"/>
        <v>0.68599999999999994</v>
      </c>
      <c r="BJ78" s="9">
        <v>7.617</v>
      </c>
      <c r="BK78" s="3">
        <v>8.2710000000000008</v>
      </c>
      <c r="BL78" s="15">
        <v>8.9700000000000006</v>
      </c>
      <c r="BM78" s="15">
        <f t="shared" si="87"/>
        <v>8.2710000000000008</v>
      </c>
      <c r="BN78" s="9">
        <f t="shared" si="88"/>
        <v>0.6540000000000008</v>
      </c>
      <c r="BO78" s="10">
        <f t="shared" si="89"/>
        <v>0.69899999999999984</v>
      </c>
      <c r="BP78">
        <f t="shared" si="98"/>
        <v>0</v>
      </c>
      <c r="BQ78" s="93">
        <f t="shared" si="99"/>
        <v>1.102739726027395</v>
      </c>
      <c r="BR78" s="93">
        <f t="shared" si="100"/>
        <v>1.1198630136986305</v>
      </c>
      <c r="BS78" s="93" t="str">
        <f>VLOOKUP(C78,'Koppeling locatie - aslocatie'!$A$2:$C$8139,2,FALSE)</f>
        <v>maas210</v>
      </c>
      <c r="BT78" s="93">
        <f>VLOOKUP($BS78,aslocaties_v01!$C$3:$AA$500,MATCH($K$3/10,aslocaties_v01!$C$2:$X$2),FALSE)</f>
        <v>7.0650000000000004</v>
      </c>
      <c r="BU78" s="93">
        <f>VLOOKUP(BS78,aslocaties_v01!$C$3:$AA$500,MATCH($K$3,aslocaties_v01!$C$2:$X$2),FALSE)</f>
        <v>7.649</v>
      </c>
      <c r="BV78" s="93">
        <f>VLOOKUP(BS78,aslocaties_v01!$C$3:$AA$500,MATCH($K$3*10,aslocaties_v01!$C$2:$Y$2),FALSE)</f>
        <v>8.2629999999999999</v>
      </c>
      <c r="BW78" s="93">
        <f t="shared" si="101"/>
        <v>0.58399999999999963</v>
      </c>
      <c r="BX78" s="93">
        <f t="shared" si="102"/>
        <v>0.61399999999999988</v>
      </c>
      <c r="BY78" s="94">
        <f t="shared" si="103"/>
        <v>1.5543122344752192E-15</v>
      </c>
      <c r="BZ78" s="94">
        <f t="shared" si="104"/>
        <v>3.2679738562086946E-3</v>
      </c>
      <c r="CA78" s="94">
        <f t="shared" si="105"/>
        <v>2.0000000000006679E-3</v>
      </c>
      <c r="CB78">
        <f t="shared" si="106"/>
        <v>1.9999999999997797E-3</v>
      </c>
      <c r="CC78" s="58">
        <f t="shared" si="107"/>
        <v>3.9999999999995595E-3</v>
      </c>
      <c r="CD78" s="95" t="b">
        <f t="shared" si="108"/>
        <v>0</v>
      </c>
      <c r="CE78" s="96" t="b">
        <f t="shared" si="90"/>
        <v>1</v>
      </c>
      <c r="CF78" t="b">
        <f t="shared" si="91"/>
        <v>1</v>
      </c>
      <c r="CG78" t="b">
        <f t="shared" si="92"/>
        <v>1</v>
      </c>
      <c r="CH78" s="84" t="b">
        <f t="shared" si="109"/>
        <v>1</v>
      </c>
      <c r="CI78">
        <f t="shared" si="110"/>
        <v>1.395</v>
      </c>
      <c r="CJ78" t="b">
        <f t="shared" si="93"/>
        <v>1</v>
      </c>
      <c r="CK78" t="b">
        <f t="shared" si="111"/>
        <v>0</v>
      </c>
      <c r="CL78" s="84" t="b">
        <f t="shared" si="97"/>
        <v>1</v>
      </c>
      <c r="CM78">
        <f t="shared" si="112"/>
        <v>3.9780000000000002</v>
      </c>
      <c r="CN78" t="b">
        <f t="shared" si="94"/>
        <v>1</v>
      </c>
      <c r="CO78" s="84">
        <f t="shared" si="113"/>
        <v>5.6509316147734683E-2</v>
      </c>
      <c r="CP78" t="b">
        <f t="shared" si="114"/>
        <v>1</v>
      </c>
      <c r="CQ78" s="96" t="b">
        <f t="shared" si="115"/>
        <v>1</v>
      </c>
      <c r="CR78" t="b">
        <f t="shared" si="116"/>
        <v>1</v>
      </c>
      <c r="CS78" t="b">
        <f t="shared" si="117"/>
        <v>1</v>
      </c>
      <c r="CT78" t="b">
        <f t="shared" si="118"/>
        <v>1</v>
      </c>
      <c r="CU78" t="b">
        <f t="shared" si="119"/>
        <v>1</v>
      </c>
      <c r="CV78" s="84" t="b">
        <f t="shared" si="120"/>
        <v>1</v>
      </c>
      <c r="CW78" t="b">
        <f t="shared" si="121"/>
        <v>0</v>
      </c>
      <c r="CX78" t="b">
        <f t="shared" si="122"/>
        <v>1</v>
      </c>
      <c r="CY78" t="b">
        <f t="shared" si="123"/>
        <v>0</v>
      </c>
      <c r="CZ78" t="b">
        <f t="shared" si="124"/>
        <v>0</v>
      </c>
      <c r="DA78" s="84">
        <f t="shared" si="125"/>
        <v>1</v>
      </c>
      <c r="DB78" t="b">
        <f t="shared" si="126"/>
        <v>0</v>
      </c>
    </row>
    <row r="79" spans="1:106">
      <c r="A79" s="9">
        <v>1397</v>
      </c>
      <c r="B79" s="3">
        <v>2</v>
      </c>
      <c r="C79" s="3" t="s">
        <v>1545</v>
      </c>
      <c r="D79" s="3" t="str">
        <f t="shared" si="70"/>
        <v>MA_1_36-4_dk_0754</v>
      </c>
      <c r="E79" s="3" t="str">
        <f t="shared" si="71"/>
        <v>0754</v>
      </c>
      <c r="F79" s="3">
        <v>153684.84400000001</v>
      </c>
      <c r="G79" s="15">
        <v>421575.21899999998</v>
      </c>
      <c r="H79" s="35" t="str">
        <f t="shared" si="72"/>
        <v>ja</v>
      </c>
      <c r="I79" s="42">
        <v>284</v>
      </c>
      <c r="J79" s="20" t="s">
        <v>371</v>
      </c>
      <c r="K79" s="21">
        <v>10000</v>
      </c>
      <c r="L79" s="28">
        <f t="shared" si="25"/>
        <v>1</v>
      </c>
      <c r="M79" s="28">
        <f t="shared" si="95"/>
        <v>1</v>
      </c>
      <c r="N79" s="56">
        <f t="shared" si="73"/>
        <v>10000</v>
      </c>
      <c r="O79" s="33">
        <f t="shared" si="96"/>
        <v>112.25779631721983</v>
      </c>
      <c r="P79" s="37">
        <f t="shared" si="74"/>
        <v>77.862290083182046</v>
      </c>
      <c r="Q79" s="9" t="s">
        <v>12</v>
      </c>
      <c r="R79" s="55" t="s">
        <v>12</v>
      </c>
      <c r="S79" s="55">
        <v>6.359</v>
      </c>
      <c r="T79" s="55">
        <v>6.7240000000000002</v>
      </c>
      <c r="U79" s="55">
        <v>7.0570000000000004</v>
      </c>
      <c r="V79" s="3">
        <v>7.3310000000000004</v>
      </c>
      <c r="W79" s="3">
        <v>7.641</v>
      </c>
      <c r="X79" s="3" t="s">
        <v>12</v>
      </c>
      <c r="Y79" s="3">
        <v>8.2509999999999994</v>
      </c>
      <c r="Z79" s="15" t="s">
        <v>12</v>
      </c>
      <c r="AA79" s="10">
        <f t="shared" si="75"/>
        <v>7.641</v>
      </c>
      <c r="AB79" s="9">
        <f t="shared" si="76"/>
        <v>0.58399999999999963</v>
      </c>
      <c r="AC79" s="10">
        <f t="shared" si="77"/>
        <v>0.60999999999999943</v>
      </c>
      <c r="AD79" s="9" t="s">
        <v>12</v>
      </c>
      <c r="AE79" s="55" t="s">
        <v>12</v>
      </c>
      <c r="AF79" s="55">
        <v>1.02</v>
      </c>
      <c r="AG79" s="55">
        <v>1.466</v>
      </c>
      <c r="AH79" s="55">
        <v>1.708</v>
      </c>
      <c r="AI79" s="3">
        <v>2.0129999999999999</v>
      </c>
      <c r="AJ79" s="3">
        <v>2.077</v>
      </c>
      <c r="AK79" s="3" t="s">
        <v>12</v>
      </c>
      <c r="AL79" s="3">
        <v>2.1219999999999999</v>
      </c>
      <c r="AM79" s="15" t="s">
        <v>12</v>
      </c>
      <c r="AN79" s="10">
        <f t="shared" si="78"/>
        <v>2.077</v>
      </c>
      <c r="AO79" s="9">
        <f t="shared" si="79"/>
        <v>0.36899999999999999</v>
      </c>
      <c r="AP79" s="10">
        <f t="shared" si="80"/>
        <v>4.4999999999999929E-2</v>
      </c>
      <c r="AQ79" s="9" t="s">
        <v>12</v>
      </c>
      <c r="AR79" s="55" t="s">
        <v>12</v>
      </c>
      <c r="AS79" s="55">
        <v>3.3519999999999999</v>
      </c>
      <c r="AT79" s="55">
        <v>4.7309999999999999</v>
      </c>
      <c r="AU79" s="55">
        <v>5.4859999999999998</v>
      </c>
      <c r="AV79" s="3">
        <v>6.5129999999999999</v>
      </c>
      <c r="AW79" s="3">
        <v>6.5750000000000002</v>
      </c>
      <c r="AX79" s="3" t="s">
        <v>12</v>
      </c>
      <c r="AY79" s="3">
        <v>6.8150000000000004</v>
      </c>
      <c r="AZ79" s="15" t="s">
        <v>12</v>
      </c>
      <c r="BA79" s="10">
        <f t="shared" si="81"/>
        <v>6.5750000000000002</v>
      </c>
      <c r="BB79" s="9">
        <f t="shared" si="82"/>
        <v>1.0890000000000004</v>
      </c>
      <c r="BC79" s="10">
        <f t="shared" si="83"/>
        <v>0.24000000000000021</v>
      </c>
      <c r="BD79" s="9">
        <v>7.9020000000000001</v>
      </c>
      <c r="BE79" s="3">
        <v>8.4849999999999994</v>
      </c>
      <c r="BF79" s="15">
        <v>9.0120000000000005</v>
      </c>
      <c r="BG79" s="15">
        <f t="shared" si="84"/>
        <v>8.4849999999999994</v>
      </c>
      <c r="BH79" s="9">
        <f t="shared" si="85"/>
        <v>0.5829999999999993</v>
      </c>
      <c r="BI79" s="10">
        <f t="shared" si="86"/>
        <v>0.52700000000000102</v>
      </c>
      <c r="BJ79" s="9">
        <v>7.6740000000000004</v>
      </c>
      <c r="BK79" s="3">
        <v>8.3339999999999996</v>
      </c>
      <c r="BL79" s="15">
        <v>9.0250000000000004</v>
      </c>
      <c r="BM79" s="15">
        <f t="shared" si="87"/>
        <v>8.3339999999999996</v>
      </c>
      <c r="BN79" s="9">
        <f t="shared" si="88"/>
        <v>0.65999999999999925</v>
      </c>
      <c r="BO79" s="10">
        <f t="shared" si="89"/>
        <v>0.69100000000000072</v>
      </c>
      <c r="BP79">
        <f t="shared" si="98"/>
        <v>0</v>
      </c>
      <c r="BQ79" s="93">
        <f t="shared" si="99"/>
        <v>0.99828767123287609</v>
      </c>
      <c r="BR79" s="93">
        <f t="shared" si="100"/>
        <v>1.1301369863013693</v>
      </c>
      <c r="BS79" s="93" t="str">
        <f>VLOOKUP(C79,'Koppeling locatie - aslocatie'!$A$2:$C$8139,2,FALSE)</f>
        <v>maas210</v>
      </c>
      <c r="BT79" s="93">
        <f>VLOOKUP($BS79,aslocaties_v01!$C$3:$AA$500,MATCH($K$3/10,aslocaties_v01!$C$2:$X$2),FALSE)</f>
        <v>7.0650000000000004</v>
      </c>
      <c r="BU79" s="93">
        <f>VLOOKUP(BS79,aslocaties_v01!$C$3:$AA$500,MATCH($K$3,aslocaties_v01!$C$2:$X$2),FALSE)</f>
        <v>7.649</v>
      </c>
      <c r="BV79" s="93">
        <f>VLOOKUP(BS79,aslocaties_v01!$C$3:$AA$500,MATCH($K$3*10,aslocaties_v01!$C$2:$Y$2),FALSE)</f>
        <v>8.2629999999999999</v>
      </c>
      <c r="BW79" s="93">
        <f t="shared" si="101"/>
        <v>0.58399999999999963</v>
      </c>
      <c r="BX79" s="93">
        <f t="shared" si="102"/>
        <v>0.61399999999999988</v>
      </c>
      <c r="BY79" s="94">
        <f t="shared" si="103"/>
        <v>0</v>
      </c>
      <c r="BZ79" s="94">
        <f t="shared" si="104"/>
        <v>6.5573770491811345E-3</v>
      </c>
      <c r="CA79" s="94">
        <f t="shared" si="105"/>
        <v>8.0000000000000071E-3</v>
      </c>
      <c r="CB79">
        <f t="shared" si="106"/>
        <v>8.0000000000000071E-3</v>
      </c>
      <c r="CC79" s="58">
        <f t="shared" si="107"/>
        <v>1.2000000000000455E-2</v>
      </c>
      <c r="CD79" s="95" t="b">
        <f t="shared" si="108"/>
        <v>0</v>
      </c>
      <c r="CE79" s="96" t="b">
        <f t="shared" si="90"/>
        <v>1</v>
      </c>
      <c r="CF79" t="b">
        <f t="shared" si="91"/>
        <v>1</v>
      </c>
      <c r="CG79" t="b">
        <f t="shared" si="92"/>
        <v>1</v>
      </c>
      <c r="CH79" s="84" t="b">
        <f t="shared" si="109"/>
        <v>1</v>
      </c>
      <c r="CI79">
        <f t="shared" si="110"/>
        <v>2.077</v>
      </c>
      <c r="CJ79" t="b">
        <f t="shared" si="93"/>
        <v>1</v>
      </c>
      <c r="CK79" t="b">
        <f t="shared" si="111"/>
        <v>0</v>
      </c>
      <c r="CL79" s="84" t="b">
        <f t="shared" si="97"/>
        <v>0</v>
      </c>
      <c r="CM79" t="str">
        <f t="shared" si="112"/>
        <v/>
      </c>
      <c r="CN79" t="b">
        <f t="shared" si="94"/>
        <v>0</v>
      </c>
      <c r="CO79" s="84">
        <f t="shared" si="113"/>
        <v>3.0797848895551618E-2</v>
      </c>
      <c r="CP79" t="b">
        <f t="shared" si="114"/>
        <v>1</v>
      </c>
      <c r="CQ79" s="96" t="b">
        <f t="shared" si="115"/>
        <v>1</v>
      </c>
      <c r="CR79" t="b">
        <f t="shared" si="116"/>
        <v>0</v>
      </c>
      <c r="CS79" t="b">
        <f t="shared" si="117"/>
        <v>1</v>
      </c>
      <c r="CT79" t="b">
        <f t="shared" si="118"/>
        <v>0</v>
      </c>
      <c r="CU79" t="b">
        <f t="shared" si="119"/>
        <v>0</v>
      </c>
      <c r="CV79" s="84" t="b">
        <f t="shared" si="120"/>
        <v>1</v>
      </c>
      <c r="CW79" t="b">
        <f t="shared" si="121"/>
        <v>0</v>
      </c>
      <c r="CX79" t="b">
        <f t="shared" si="122"/>
        <v>1</v>
      </c>
      <c r="CY79" t="b">
        <f t="shared" si="123"/>
        <v>1</v>
      </c>
      <c r="CZ79" t="b">
        <f t="shared" si="124"/>
        <v>1</v>
      </c>
      <c r="DA79" s="84">
        <f t="shared" si="125"/>
        <v>2</v>
      </c>
      <c r="DB79" t="b">
        <f t="shared" si="126"/>
        <v>0</v>
      </c>
    </row>
    <row r="80" spans="1:106">
      <c r="A80" s="9">
        <v>1398</v>
      </c>
      <c r="B80" s="3">
        <v>2</v>
      </c>
      <c r="C80" s="3" t="s">
        <v>1546</v>
      </c>
      <c r="D80" s="3" t="str">
        <f t="shared" si="70"/>
        <v>MA_1_36-4_dk_0755</v>
      </c>
      <c r="E80" s="3" t="str">
        <f t="shared" si="71"/>
        <v>0755</v>
      </c>
      <c r="F80" s="3">
        <v>153661.70300000001</v>
      </c>
      <c r="G80" s="15">
        <v>421500.875</v>
      </c>
      <c r="H80" s="35" t="str">
        <f t="shared" si="72"/>
        <v>ja</v>
      </c>
      <c r="I80" s="42">
        <v>284</v>
      </c>
      <c r="J80" s="20" t="s">
        <v>371</v>
      </c>
      <c r="K80" s="21">
        <v>10000</v>
      </c>
      <c r="L80" s="28">
        <f t="shared" si="25"/>
        <v>1</v>
      </c>
      <c r="M80" s="28">
        <f t="shared" si="95"/>
        <v>1</v>
      </c>
      <c r="N80" s="56">
        <f t="shared" si="73"/>
        <v>10000</v>
      </c>
      <c r="O80" s="33">
        <f t="shared" si="96"/>
        <v>77.862290083182046</v>
      </c>
      <c r="P80" s="37">
        <f t="shared" si="74"/>
        <v>121.60431247696259</v>
      </c>
      <c r="Q80" s="9" t="s">
        <v>12</v>
      </c>
      <c r="R80" s="55" t="s">
        <v>12</v>
      </c>
      <c r="S80" s="55">
        <v>6.3529999999999998</v>
      </c>
      <c r="T80" s="55">
        <v>6.7130000000000001</v>
      </c>
      <c r="U80" s="55">
        <v>7.0490000000000004</v>
      </c>
      <c r="V80" s="3">
        <v>7.3230000000000004</v>
      </c>
      <c r="W80" s="3">
        <v>7.633</v>
      </c>
      <c r="X80" s="3" t="s">
        <v>12</v>
      </c>
      <c r="Y80" s="3">
        <v>8.2460000000000004</v>
      </c>
      <c r="Z80" s="15" t="s">
        <v>12</v>
      </c>
      <c r="AA80" s="10">
        <f t="shared" si="75"/>
        <v>7.633</v>
      </c>
      <c r="AB80" s="9">
        <f t="shared" si="76"/>
        <v>0.58399999999999963</v>
      </c>
      <c r="AC80" s="10">
        <f t="shared" si="77"/>
        <v>0.61300000000000043</v>
      </c>
      <c r="AD80" s="9" t="s">
        <v>12</v>
      </c>
      <c r="AE80" s="55" t="s">
        <v>12</v>
      </c>
      <c r="AF80" s="55">
        <v>0.98499999999999999</v>
      </c>
      <c r="AG80" s="55">
        <v>1.389</v>
      </c>
      <c r="AH80" s="55">
        <v>1.6080000000000001</v>
      </c>
      <c r="AI80" s="3">
        <v>1.8220000000000001</v>
      </c>
      <c r="AJ80" s="3">
        <v>1.8759999999999999</v>
      </c>
      <c r="AK80" s="3" t="s">
        <v>12</v>
      </c>
      <c r="AL80" s="3">
        <v>2.0190000000000001</v>
      </c>
      <c r="AM80" s="15" t="s">
        <v>12</v>
      </c>
      <c r="AN80" s="10">
        <f t="shared" si="78"/>
        <v>1.8759999999999999</v>
      </c>
      <c r="AO80" s="9">
        <f t="shared" si="79"/>
        <v>0.26799999999999979</v>
      </c>
      <c r="AP80" s="10">
        <f t="shared" si="80"/>
        <v>0.14300000000000024</v>
      </c>
      <c r="AQ80" s="9" t="s">
        <v>12</v>
      </c>
      <c r="AR80" s="55" t="s">
        <v>12</v>
      </c>
      <c r="AS80" s="55">
        <v>3.286</v>
      </c>
      <c r="AT80" s="55">
        <v>4.6500000000000004</v>
      </c>
      <c r="AU80" s="55">
        <v>5.4240000000000004</v>
      </c>
      <c r="AV80" s="3">
        <v>6.4130000000000003</v>
      </c>
      <c r="AW80" s="3">
        <v>6.4749999999999996</v>
      </c>
      <c r="AX80" s="3" t="s">
        <v>12</v>
      </c>
      <c r="AY80" s="3">
        <v>6.7249999999999996</v>
      </c>
      <c r="AZ80" s="15" t="s">
        <v>12</v>
      </c>
      <c r="BA80" s="10">
        <f t="shared" si="81"/>
        <v>6.4749999999999996</v>
      </c>
      <c r="BB80" s="9">
        <f t="shared" si="82"/>
        <v>1.0509999999999993</v>
      </c>
      <c r="BC80" s="10">
        <f t="shared" si="83"/>
        <v>0.25</v>
      </c>
      <c r="BD80" s="9">
        <v>7.7460000000000004</v>
      </c>
      <c r="BE80" s="3">
        <v>8.3520000000000003</v>
      </c>
      <c r="BF80" s="15">
        <v>8.9990000000000006</v>
      </c>
      <c r="BG80" s="15">
        <f t="shared" si="84"/>
        <v>8.3520000000000003</v>
      </c>
      <c r="BH80" s="9">
        <f t="shared" si="85"/>
        <v>0.60599999999999987</v>
      </c>
      <c r="BI80" s="10">
        <f t="shared" si="86"/>
        <v>0.64700000000000024</v>
      </c>
      <c r="BJ80" s="9">
        <v>7.6710000000000003</v>
      </c>
      <c r="BK80" s="3">
        <v>8.3309999999999995</v>
      </c>
      <c r="BL80" s="15">
        <v>9.0220000000000002</v>
      </c>
      <c r="BM80" s="15">
        <f t="shared" si="87"/>
        <v>8.3309999999999995</v>
      </c>
      <c r="BN80" s="9">
        <f t="shared" si="88"/>
        <v>0.65999999999999925</v>
      </c>
      <c r="BO80" s="10">
        <f t="shared" si="89"/>
        <v>0.69100000000000072</v>
      </c>
      <c r="BP80">
        <f t="shared" si="98"/>
        <v>0</v>
      </c>
      <c r="BQ80" s="93">
        <f t="shared" si="99"/>
        <v>1.0376712328767128</v>
      </c>
      <c r="BR80" s="93">
        <f t="shared" si="100"/>
        <v>1.1301369863013693</v>
      </c>
      <c r="BS80" s="93" t="str">
        <f>VLOOKUP(C80,'Koppeling locatie - aslocatie'!$A$2:$C$8139,2,FALSE)</f>
        <v>maas210</v>
      </c>
      <c r="BT80" s="93">
        <f>VLOOKUP($BS80,aslocaties_v01!$C$3:$AA$500,MATCH($K$3/10,aslocaties_v01!$C$2:$X$2),FALSE)</f>
        <v>7.0650000000000004</v>
      </c>
      <c r="BU80" s="93">
        <f>VLOOKUP(BS80,aslocaties_v01!$C$3:$AA$500,MATCH($K$3,aslocaties_v01!$C$2:$X$2),FALSE)</f>
        <v>7.649</v>
      </c>
      <c r="BV80" s="93">
        <f>VLOOKUP(BS80,aslocaties_v01!$C$3:$AA$500,MATCH($K$3*10,aslocaties_v01!$C$2:$Y$2),FALSE)</f>
        <v>8.2629999999999999</v>
      </c>
      <c r="BW80" s="93">
        <f t="shared" si="101"/>
        <v>0.58399999999999963</v>
      </c>
      <c r="BX80" s="93">
        <f t="shared" si="102"/>
        <v>0.61399999999999988</v>
      </c>
      <c r="BY80" s="94">
        <f t="shared" si="103"/>
        <v>0</v>
      </c>
      <c r="BZ80" s="94">
        <f t="shared" si="104"/>
        <v>1.6313213703089691E-3</v>
      </c>
      <c r="CA80" s="94">
        <f t="shared" si="105"/>
        <v>1.6000000000000014E-2</v>
      </c>
      <c r="CB80">
        <f t="shared" si="106"/>
        <v>1.6000000000000014E-2</v>
      </c>
      <c r="CC80" s="58">
        <f t="shared" si="107"/>
        <v>1.699999999999946E-2</v>
      </c>
      <c r="CD80" s="95" t="b">
        <f t="shared" si="108"/>
        <v>0</v>
      </c>
      <c r="CE80" s="96" t="b">
        <f t="shared" si="90"/>
        <v>1</v>
      </c>
      <c r="CF80" t="b">
        <f t="shared" si="91"/>
        <v>1</v>
      </c>
      <c r="CG80" t="b">
        <f t="shared" si="92"/>
        <v>1</v>
      </c>
      <c r="CH80" s="84" t="b">
        <f t="shared" si="109"/>
        <v>1</v>
      </c>
      <c r="CI80">
        <f t="shared" si="110"/>
        <v>1.8759999999999999</v>
      </c>
      <c r="CJ80" t="b">
        <f t="shared" si="93"/>
        <v>1</v>
      </c>
      <c r="CK80" t="b">
        <f t="shared" si="111"/>
        <v>0</v>
      </c>
      <c r="CL80" s="84" t="b">
        <f t="shared" si="97"/>
        <v>0</v>
      </c>
      <c r="CM80" t="str">
        <f t="shared" si="112"/>
        <v/>
      </c>
      <c r="CN80" t="b">
        <f t="shared" si="94"/>
        <v>0</v>
      </c>
      <c r="CO80" s="84">
        <f t="shared" si="113"/>
        <v>2.8683271926515166E-2</v>
      </c>
      <c r="CP80" t="b">
        <f t="shared" si="114"/>
        <v>1</v>
      </c>
      <c r="CQ80" s="96" t="b">
        <f t="shared" si="115"/>
        <v>1</v>
      </c>
      <c r="CR80" t="b">
        <f t="shared" si="116"/>
        <v>0</v>
      </c>
      <c r="CS80" t="b">
        <f t="shared" si="117"/>
        <v>1</v>
      </c>
      <c r="CT80" t="b">
        <f t="shared" si="118"/>
        <v>1</v>
      </c>
      <c r="CU80" t="b">
        <f t="shared" si="119"/>
        <v>1</v>
      </c>
      <c r="CV80" s="84" t="b">
        <f t="shared" si="120"/>
        <v>1</v>
      </c>
      <c r="CW80" t="b">
        <f t="shared" si="121"/>
        <v>1</v>
      </c>
      <c r="CX80" t="b">
        <f t="shared" si="122"/>
        <v>1</v>
      </c>
      <c r="CY80" t="b">
        <f t="shared" si="123"/>
        <v>0</v>
      </c>
      <c r="CZ80" t="b">
        <f t="shared" si="124"/>
        <v>0</v>
      </c>
      <c r="DA80" s="84">
        <f t="shared" si="125"/>
        <v>2</v>
      </c>
      <c r="DB80" t="b">
        <f t="shared" si="126"/>
        <v>0</v>
      </c>
    </row>
    <row r="81" spans="1:106">
      <c r="A81" s="9">
        <v>1399</v>
      </c>
      <c r="B81" s="3">
        <v>2</v>
      </c>
      <c r="C81" s="3" t="s">
        <v>1547</v>
      </c>
      <c r="D81" s="3" t="str">
        <f t="shared" si="70"/>
        <v>MA_1_36-4_dk_0756</v>
      </c>
      <c r="E81" s="3" t="str">
        <f t="shared" si="71"/>
        <v>0756</v>
      </c>
      <c r="F81" s="3">
        <v>153630.141</v>
      </c>
      <c r="G81" s="15">
        <v>421383.43800000002</v>
      </c>
      <c r="H81" s="35" t="str">
        <f t="shared" si="72"/>
        <v>ja</v>
      </c>
      <c r="I81" s="42">
        <v>284</v>
      </c>
      <c r="J81" s="20" t="s">
        <v>371</v>
      </c>
      <c r="K81" s="21">
        <v>10000</v>
      </c>
      <c r="L81" s="28">
        <f t="shared" si="25"/>
        <v>1</v>
      </c>
      <c r="M81" s="28">
        <f t="shared" si="95"/>
        <v>1</v>
      </c>
      <c r="N81" s="56">
        <f t="shared" si="73"/>
        <v>10000</v>
      </c>
      <c r="O81" s="33">
        <f t="shared" si="96"/>
        <v>121.60431247696259</v>
      </c>
      <c r="P81" s="37">
        <f t="shared" si="74"/>
        <v>84.338616268021056</v>
      </c>
      <c r="Q81" s="9" t="s">
        <v>12</v>
      </c>
      <c r="R81" s="55" t="s">
        <v>12</v>
      </c>
      <c r="S81" s="55">
        <v>6.3440000000000003</v>
      </c>
      <c r="T81" s="55">
        <v>6.7060000000000004</v>
      </c>
      <c r="U81" s="55">
        <v>7.0389999999999997</v>
      </c>
      <c r="V81" s="3">
        <v>7.3120000000000003</v>
      </c>
      <c r="W81" s="3">
        <v>7.6230000000000002</v>
      </c>
      <c r="X81" s="3" t="s">
        <v>12</v>
      </c>
      <c r="Y81" s="3">
        <v>8.2370000000000001</v>
      </c>
      <c r="Z81" s="15" t="s">
        <v>12</v>
      </c>
      <c r="AA81" s="10">
        <f t="shared" si="75"/>
        <v>7.6230000000000002</v>
      </c>
      <c r="AB81" s="9">
        <f t="shared" si="76"/>
        <v>0.58400000000000052</v>
      </c>
      <c r="AC81" s="10">
        <f t="shared" si="77"/>
        <v>0.61399999999999988</v>
      </c>
      <c r="AD81" s="9" t="s">
        <v>12</v>
      </c>
      <c r="AE81" s="55" t="s">
        <v>12</v>
      </c>
      <c r="AF81" s="55">
        <v>0.81599999999999995</v>
      </c>
      <c r="AG81" s="55">
        <v>0.98599999999999999</v>
      </c>
      <c r="AH81" s="55">
        <v>1.1599999999999999</v>
      </c>
      <c r="AI81" s="3">
        <v>1.232</v>
      </c>
      <c r="AJ81" s="3">
        <v>1.278</v>
      </c>
      <c r="AK81" s="3" t="s">
        <v>12</v>
      </c>
      <c r="AL81" s="3">
        <v>1.462</v>
      </c>
      <c r="AM81" s="15" t="s">
        <v>12</v>
      </c>
      <c r="AN81" s="10">
        <f t="shared" si="78"/>
        <v>1.278</v>
      </c>
      <c r="AO81" s="9">
        <f t="shared" si="79"/>
        <v>0.1180000000000001</v>
      </c>
      <c r="AP81" s="10">
        <f t="shared" si="80"/>
        <v>0.18399999999999994</v>
      </c>
      <c r="AQ81" s="9" t="s">
        <v>12</v>
      </c>
      <c r="AR81" s="55" t="s">
        <v>12</v>
      </c>
      <c r="AS81" s="55">
        <v>2.988</v>
      </c>
      <c r="AT81" s="55">
        <v>3.254</v>
      </c>
      <c r="AU81" s="55">
        <v>3.65</v>
      </c>
      <c r="AV81" s="3">
        <v>3.82</v>
      </c>
      <c r="AW81" s="3">
        <v>3.8620000000000001</v>
      </c>
      <c r="AX81" s="3" t="s">
        <v>12</v>
      </c>
      <c r="AY81" s="3">
        <v>3.9830000000000001</v>
      </c>
      <c r="AZ81" s="15" t="s">
        <v>12</v>
      </c>
      <c r="BA81" s="10">
        <f t="shared" si="81"/>
        <v>3.8620000000000001</v>
      </c>
      <c r="BB81" s="9">
        <f t="shared" si="82"/>
        <v>0.21200000000000019</v>
      </c>
      <c r="BC81" s="10">
        <f t="shared" si="83"/>
        <v>0.121</v>
      </c>
      <c r="BD81" s="9">
        <v>7.6840000000000002</v>
      </c>
      <c r="BE81" s="3">
        <v>8.3330000000000002</v>
      </c>
      <c r="BF81" s="15">
        <v>9.0060000000000002</v>
      </c>
      <c r="BG81" s="15">
        <f t="shared" si="84"/>
        <v>8.3330000000000002</v>
      </c>
      <c r="BH81" s="9">
        <f t="shared" si="85"/>
        <v>0.64900000000000002</v>
      </c>
      <c r="BI81" s="10">
        <f t="shared" si="86"/>
        <v>0.67300000000000004</v>
      </c>
      <c r="BJ81" s="9">
        <v>7.6669999999999998</v>
      </c>
      <c r="BK81" s="3">
        <v>8.3249999999999993</v>
      </c>
      <c r="BL81" s="15">
        <v>9.016</v>
      </c>
      <c r="BM81" s="15">
        <f t="shared" si="87"/>
        <v>8.3249999999999993</v>
      </c>
      <c r="BN81" s="9">
        <f t="shared" si="88"/>
        <v>0.65799999999999947</v>
      </c>
      <c r="BO81" s="10">
        <f t="shared" si="89"/>
        <v>0.69100000000000072</v>
      </c>
      <c r="BP81">
        <f t="shared" si="98"/>
        <v>0</v>
      </c>
      <c r="BQ81" s="93">
        <f t="shared" si="99"/>
        <v>1.1113013698630128</v>
      </c>
      <c r="BR81" s="93">
        <f t="shared" si="100"/>
        <v>1.1267123287671215</v>
      </c>
      <c r="BS81" s="93" t="str">
        <f>VLOOKUP(C81,'Koppeling locatie - aslocatie'!$A$2:$C$8139,2,FALSE)</f>
        <v>maas210</v>
      </c>
      <c r="BT81" s="93">
        <f>VLOOKUP($BS81,aslocaties_v01!$C$3:$AA$500,MATCH($K$3/10,aslocaties_v01!$C$2:$X$2),FALSE)</f>
        <v>7.0650000000000004</v>
      </c>
      <c r="BU81" s="93">
        <f>VLOOKUP(BS81,aslocaties_v01!$C$3:$AA$500,MATCH($K$3,aslocaties_v01!$C$2:$X$2),FALSE)</f>
        <v>7.649</v>
      </c>
      <c r="BV81" s="93">
        <f>VLOOKUP(BS81,aslocaties_v01!$C$3:$AA$500,MATCH($K$3*10,aslocaties_v01!$C$2:$Y$2),FALSE)</f>
        <v>8.2629999999999999</v>
      </c>
      <c r="BW81" s="93">
        <f t="shared" si="101"/>
        <v>0.58399999999999963</v>
      </c>
      <c r="BX81" s="93">
        <f t="shared" si="102"/>
        <v>0.61399999999999988</v>
      </c>
      <c r="BY81" s="94">
        <f t="shared" si="103"/>
        <v>1.5543122344752192E-15</v>
      </c>
      <c r="BZ81" s="94">
        <f t="shared" si="104"/>
        <v>0</v>
      </c>
      <c r="CA81" s="94">
        <f t="shared" si="105"/>
        <v>2.6000000000000689E-2</v>
      </c>
      <c r="CB81">
        <f t="shared" si="106"/>
        <v>2.5999999999999801E-2</v>
      </c>
      <c r="CC81" s="58">
        <f t="shared" si="107"/>
        <v>2.5999999999999801E-2</v>
      </c>
      <c r="CD81" s="95" t="b">
        <f t="shared" si="108"/>
        <v>0</v>
      </c>
      <c r="CE81" s="96" t="b">
        <f t="shared" si="90"/>
        <v>1</v>
      </c>
      <c r="CF81" t="b">
        <f t="shared" si="91"/>
        <v>1</v>
      </c>
      <c r="CG81" t="b">
        <f t="shared" si="92"/>
        <v>1</v>
      </c>
      <c r="CH81" s="84" t="b">
        <f t="shared" si="109"/>
        <v>1</v>
      </c>
      <c r="CI81">
        <f t="shared" si="110"/>
        <v>1.278</v>
      </c>
      <c r="CJ81" t="b">
        <f t="shared" si="93"/>
        <v>1</v>
      </c>
      <c r="CK81" t="b">
        <f t="shared" si="111"/>
        <v>0</v>
      </c>
      <c r="CL81" s="84" t="b">
        <f t="shared" si="97"/>
        <v>1</v>
      </c>
      <c r="CM81">
        <f t="shared" si="112"/>
        <v>3.8620000000000001</v>
      </c>
      <c r="CN81" t="b">
        <f t="shared" si="94"/>
        <v>1</v>
      </c>
      <c r="CO81" s="84">
        <f t="shared" si="113"/>
        <v>5.4926473514310063E-2</v>
      </c>
      <c r="CP81" t="b">
        <f t="shared" si="114"/>
        <v>1</v>
      </c>
      <c r="CQ81" s="96" t="b">
        <f t="shared" si="115"/>
        <v>1</v>
      </c>
      <c r="CR81" t="b">
        <f t="shared" si="116"/>
        <v>1</v>
      </c>
      <c r="CS81" t="b">
        <f t="shared" si="117"/>
        <v>1</v>
      </c>
      <c r="CT81" t="b">
        <f t="shared" si="118"/>
        <v>0</v>
      </c>
      <c r="CU81" t="b">
        <f t="shared" si="119"/>
        <v>0</v>
      </c>
      <c r="CV81" s="84" t="b">
        <f t="shared" si="120"/>
        <v>1</v>
      </c>
      <c r="CW81" t="b">
        <f t="shared" si="121"/>
        <v>1</v>
      </c>
      <c r="CX81" t="b">
        <f t="shared" si="122"/>
        <v>1</v>
      </c>
      <c r="CY81" t="b">
        <f t="shared" si="123"/>
        <v>1</v>
      </c>
      <c r="CZ81" t="b">
        <f t="shared" si="124"/>
        <v>1</v>
      </c>
      <c r="DA81" s="84">
        <f t="shared" si="125"/>
        <v>1</v>
      </c>
      <c r="DB81" t="b">
        <f t="shared" si="126"/>
        <v>0</v>
      </c>
    </row>
    <row r="82" spans="1:106">
      <c r="A82" s="9">
        <v>1400</v>
      </c>
      <c r="B82" s="3">
        <v>2</v>
      </c>
      <c r="C82" s="3" t="s">
        <v>1548</v>
      </c>
      <c r="D82" s="3" t="str">
        <f t="shared" si="70"/>
        <v>MA_1_36-4_dk_0757</v>
      </c>
      <c r="E82" s="3" t="str">
        <f t="shared" si="71"/>
        <v>0757</v>
      </c>
      <c r="F82" s="3">
        <v>153609.65599999999</v>
      </c>
      <c r="G82" s="15">
        <v>421301.625</v>
      </c>
      <c r="H82" s="35" t="str">
        <f t="shared" si="72"/>
        <v>ja</v>
      </c>
      <c r="I82" s="42">
        <v>283</v>
      </c>
      <c r="J82" s="20" t="s">
        <v>371</v>
      </c>
      <c r="K82" s="21">
        <v>10000</v>
      </c>
      <c r="L82" s="28">
        <f t="shared" si="25"/>
        <v>1</v>
      </c>
      <c r="M82" s="28">
        <f t="shared" si="95"/>
        <v>1</v>
      </c>
      <c r="N82" s="56">
        <f t="shared" si="73"/>
        <v>10000</v>
      </c>
      <c r="O82" s="33">
        <f t="shared" si="96"/>
        <v>84.338616268021056</v>
      </c>
      <c r="P82" s="37">
        <f t="shared" si="74"/>
        <v>129.96138642304075</v>
      </c>
      <c r="Q82" s="9" t="s">
        <v>12</v>
      </c>
      <c r="R82" s="55" t="s">
        <v>12</v>
      </c>
      <c r="S82" s="55">
        <v>6.3380000000000001</v>
      </c>
      <c r="T82" s="55">
        <v>6.7030000000000003</v>
      </c>
      <c r="U82" s="55">
        <v>7.0350000000000001</v>
      </c>
      <c r="V82" s="3">
        <v>7.3079999999999998</v>
      </c>
      <c r="W82" s="3">
        <v>7.6180000000000003</v>
      </c>
      <c r="X82" s="3" t="s">
        <v>12</v>
      </c>
      <c r="Y82" s="3">
        <v>8.2319999999999993</v>
      </c>
      <c r="Z82" s="15" t="s">
        <v>12</v>
      </c>
      <c r="AA82" s="10">
        <f t="shared" si="75"/>
        <v>7.6180000000000003</v>
      </c>
      <c r="AB82" s="9">
        <f t="shared" si="76"/>
        <v>0.58300000000000018</v>
      </c>
      <c r="AC82" s="10">
        <f t="shared" si="77"/>
        <v>0.61399999999999899</v>
      </c>
      <c r="AD82" s="9" t="s">
        <v>12</v>
      </c>
      <c r="AE82" s="55" t="s">
        <v>12</v>
      </c>
      <c r="AF82" s="55">
        <v>0.82399999999999995</v>
      </c>
      <c r="AG82" s="55">
        <v>0.97099999999999997</v>
      </c>
      <c r="AH82" s="55">
        <v>1.1399999999999999</v>
      </c>
      <c r="AI82" s="3">
        <v>1.228</v>
      </c>
      <c r="AJ82" s="3">
        <v>1.3029999999999999</v>
      </c>
      <c r="AK82" s="3" t="s">
        <v>12</v>
      </c>
      <c r="AL82" s="3">
        <v>1.496</v>
      </c>
      <c r="AM82" s="15" t="s">
        <v>12</v>
      </c>
      <c r="AN82" s="10">
        <f t="shared" si="78"/>
        <v>1.3029999999999999</v>
      </c>
      <c r="AO82" s="9">
        <f t="shared" si="79"/>
        <v>0.16300000000000003</v>
      </c>
      <c r="AP82" s="10">
        <f t="shared" si="80"/>
        <v>0.19300000000000006</v>
      </c>
      <c r="AQ82" s="9" t="s">
        <v>12</v>
      </c>
      <c r="AR82" s="55" t="s">
        <v>12</v>
      </c>
      <c r="AS82" s="55">
        <v>3.0089999999999999</v>
      </c>
      <c r="AT82" s="55">
        <v>3.2610000000000001</v>
      </c>
      <c r="AU82" s="55">
        <v>3.6819999999999999</v>
      </c>
      <c r="AV82" s="3">
        <v>3.7730000000000001</v>
      </c>
      <c r="AW82" s="3">
        <v>3.8460000000000001</v>
      </c>
      <c r="AX82" s="3" t="s">
        <v>12</v>
      </c>
      <c r="AY82" s="3">
        <v>4.0010000000000003</v>
      </c>
      <c r="AZ82" s="15" t="s">
        <v>12</v>
      </c>
      <c r="BA82" s="10">
        <f t="shared" si="81"/>
        <v>3.8460000000000001</v>
      </c>
      <c r="BB82" s="9">
        <f t="shared" si="82"/>
        <v>0.16400000000000015</v>
      </c>
      <c r="BC82" s="10">
        <f t="shared" si="83"/>
        <v>0.15500000000000025</v>
      </c>
      <c r="BD82" s="9">
        <v>7.6989999999999998</v>
      </c>
      <c r="BE82" s="3">
        <v>8.35</v>
      </c>
      <c r="BF82" s="15">
        <v>9.0239999999999991</v>
      </c>
      <c r="BG82" s="15">
        <f t="shared" si="84"/>
        <v>8.35</v>
      </c>
      <c r="BH82" s="9">
        <f t="shared" si="85"/>
        <v>0.6509999999999998</v>
      </c>
      <c r="BI82" s="10">
        <f t="shared" si="86"/>
        <v>0.67399999999999949</v>
      </c>
      <c r="BJ82" s="9">
        <v>7.6829999999999998</v>
      </c>
      <c r="BK82" s="3">
        <v>8.3450000000000006</v>
      </c>
      <c r="BL82" s="15">
        <v>9.0380000000000003</v>
      </c>
      <c r="BM82" s="15">
        <f t="shared" si="87"/>
        <v>8.3450000000000006</v>
      </c>
      <c r="BN82" s="9">
        <f t="shared" si="88"/>
        <v>0.66200000000000081</v>
      </c>
      <c r="BO82" s="10">
        <f t="shared" si="89"/>
        <v>0.69299999999999962</v>
      </c>
      <c r="BP82">
        <f t="shared" si="98"/>
        <v>0</v>
      </c>
      <c r="BQ82" s="93">
        <f t="shared" si="99"/>
        <v>1.1166380789022292</v>
      </c>
      <c r="BR82" s="93">
        <f t="shared" si="100"/>
        <v>1.1355060034305327</v>
      </c>
      <c r="BS82" s="93" t="str">
        <f>VLOOKUP(C82,'Koppeling locatie - aslocatie'!$A$2:$C$8139,2,FALSE)</f>
        <v>maas210</v>
      </c>
      <c r="BT82" s="93">
        <f>VLOOKUP($BS82,aslocaties_v01!$C$3:$AA$500,MATCH($K$3/10,aslocaties_v01!$C$2:$X$2),FALSE)</f>
        <v>7.0650000000000004</v>
      </c>
      <c r="BU82" s="93">
        <f>VLOOKUP(BS82,aslocaties_v01!$C$3:$AA$500,MATCH($K$3,aslocaties_v01!$C$2:$X$2),FALSE)</f>
        <v>7.649</v>
      </c>
      <c r="BV82" s="93">
        <f>VLOOKUP(BS82,aslocaties_v01!$C$3:$AA$500,MATCH($K$3*10,aslocaties_v01!$C$2:$Y$2),FALSE)</f>
        <v>8.2629999999999999</v>
      </c>
      <c r="BW82" s="93">
        <f t="shared" si="101"/>
        <v>0.58399999999999963</v>
      </c>
      <c r="BX82" s="93">
        <f t="shared" si="102"/>
        <v>0.61399999999999988</v>
      </c>
      <c r="BY82" s="94">
        <f t="shared" si="103"/>
        <v>1.7152658662082931E-3</v>
      </c>
      <c r="BZ82" s="94">
        <f t="shared" si="104"/>
        <v>1.5543122344752192E-15</v>
      </c>
      <c r="CA82" s="94">
        <f t="shared" si="105"/>
        <v>3.0000000000000249E-2</v>
      </c>
      <c r="CB82">
        <f t="shared" si="106"/>
        <v>3.0999999999999694E-2</v>
      </c>
      <c r="CC82" s="58">
        <f t="shared" si="107"/>
        <v>3.1000000000000583E-2</v>
      </c>
      <c r="CD82" s="95" t="b">
        <f t="shared" si="108"/>
        <v>0</v>
      </c>
      <c r="CE82" s="96" t="b">
        <f t="shared" si="90"/>
        <v>1</v>
      </c>
      <c r="CF82" t="b">
        <f t="shared" si="91"/>
        <v>1</v>
      </c>
      <c r="CG82" t="b">
        <f t="shared" si="92"/>
        <v>1</v>
      </c>
      <c r="CH82" s="84" t="b">
        <f t="shared" si="109"/>
        <v>1</v>
      </c>
      <c r="CI82">
        <f t="shared" si="110"/>
        <v>1.3029999999999999</v>
      </c>
      <c r="CJ82" t="b">
        <f t="shared" si="93"/>
        <v>1</v>
      </c>
      <c r="CK82" t="b">
        <f t="shared" si="111"/>
        <v>0</v>
      </c>
      <c r="CL82" s="84" t="b">
        <f t="shared" si="97"/>
        <v>1</v>
      </c>
      <c r="CM82">
        <f t="shared" si="112"/>
        <v>3.8460000000000001</v>
      </c>
      <c r="CN82" t="b">
        <f t="shared" si="94"/>
        <v>1</v>
      </c>
      <c r="CO82" s="84">
        <f t="shared" si="113"/>
        <v>5.646785067103844E-2</v>
      </c>
      <c r="CP82" t="b">
        <f t="shared" si="114"/>
        <v>1</v>
      </c>
      <c r="CQ82" s="96" t="b">
        <f t="shared" si="115"/>
        <v>1</v>
      </c>
      <c r="CR82" t="b">
        <f t="shared" si="116"/>
        <v>1</v>
      </c>
      <c r="CS82" t="b">
        <f t="shared" si="117"/>
        <v>1</v>
      </c>
      <c r="CT82" t="b">
        <f t="shared" si="118"/>
        <v>1</v>
      </c>
      <c r="CU82" t="b">
        <f t="shared" si="119"/>
        <v>1</v>
      </c>
      <c r="CV82" s="84" t="b">
        <f t="shared" si="120"/>
        <v>1</v>
      </c>
      <c r="CW82" t="b">
        <f t="shared" si="121"/>
        <v>1</v>
      </c>
      <c r="CX82" t="b">
        <f t="shared" si="122"/>
        <v>1</v>
      </c>
      <c r="CY82" t="b">
        <f t="shared" si="123"/>
        <v>1</v>
      </c>
      <c r="CZ82" t="b">
        <f t="shared" si="124"/>
        <v>1</v>
      </c>
      <c r="DA82" s="84">
        <f t="shared" si="125"/>
        <v>0</v>
      </c>
      <c r="DB82" t="b">
        <f t="shared" si="126"/>
        <v>0</v>
      </c>
    </row>
    <row r="83" spans="1:106">
      <c r="A83" s="9">
        <v>1401</v>
      </c>
      <c r="B83" s="3">
        <v>2</v>
      </c>
      <c r="C83" s="3" t="s">
        <v>1549</v>
      </c>
      <c r="D83" s="3" t="str">
        <f t="shared" si="70"/>
        <v>MA_1_36-4_dk_0758</v>
      </c>
      <c r="E83" s="3" t="str">
        <f t="shared" si="71"/>
        <v>0758</v>
      </c>
      <c r="F83" s="3">
        <v>153578.31200000001</v>
      </c>
      <c r="G83" s="15">
        <v>421175.5</v>
      </c>
      <c r="H83" s="35" t="str">
        <f t="shared" si="72"/>
        <v>ja</v>
      </c>
      <c r="I83" s="42">
        <v>284</v>
      </c>
      <c r="J83" s="20" t="s">
        <v>371</v>
      </c>
      <c r="K83" s="21">
        <v>10000</v>
      </c>
      <c r="L83" s="28">
        <f t="shared" si="25"/>
        <v>1</v>
      </c>
      <c r="M83" s="28">
        <f t="shared" si="95"/>
        <v>1</v>
      </c>
      <c r="N83" s="56">
        <f t="shared" si="73"/>
        <v>10000</v>
      </c>
      <c r="O83" s="33">
        <f t="shared" si="96"/>
        <v>129.96138642304075</v>
      </c>
      <c r="P83" s="37">
        <f t="shared" si="74"/>
        <v>87.514261283543945</v>
      </c>
      <c r="Q83" s="9" t="s">
        <v>12</v>
      </c>
      <c r="R83" s="55" t="s">
        <v>12</v>
      </c>
      <c r="S83" s="55">
        <v>6.3310000000000004</v>
      </c>
      <c r="T83" s="55">
        <v>6.6959999999999997</v>
      </c>
      <c r="U83" s="55">
        <v>7.0270000000000001</v>
      </c>
      <c r="V83" s="3">
        <v>7.3010000000000002</v>
      </c>
      <c r="W83" s="3">
        <v>7.6109999999999998</v>
      </c>
      <c r="X83" s="3" t="s">
        <v>12</v>
      </c>
      <c r="Y83" s="3">
        <v>8.2260000000000009</v>
      </c>
      <c r="Z83" s="15" t="s">
        <v>12</v>
      </c>
      <c r="AA83" s="10">
        <f t="shared" si="75"/>
        <v>7.6109999999999998</v>
      </c>
      <c r="AB83" s="9">
        <f t="shared" si="76"/>
        <v>0.58399999999999963</v>
      </c>
      <c r="AC83" s="10">
        <f t="shared" si="77"/>
        <v>0.6150000000000011</v>
      </c>
      <c r="AD83" s="9" t="s">
        <v>12</v>
      </c>
      <c r="AE83" s="55" t="s">
        <v>12</v>
      </c>
      <c r="AF83" s="55">
        <v>0.82799999999999996</v>
      </c>
      <c r="AG83" s="55">
        <v>0.96499999999999997</v>
      </c>
      <c r="AH83" s="55">
        <v>1.1359999999999999</v>
      </c>
      <c r="AI83" s="3">
        <v>1.2330000000000001</v>
      </c>
      <c r="AJ83" s="3">
        <v>1.3360000000000001</v>
      </c>
      <c r="AK83" s="3" t="s">
        <v>12</v>
      </c>
      <c r="AL83" s="3">
        <v>1.5169999999999999</v>
      </c>
      <c r="AM83" s="15" t="s">
        <v>12</v>
      </c>
      <c r="AN83" s="10">
        <f t="shared" si="78"/>
        <v>1.3360000000000001</v>
      </c>
      <c r="AO83" s="9">
        <f t="shared" si="79"/>
        <v>0.20000000000000018</v>
      </c>
      <c r="AP83" s="10">
        <f t="shared" si="80"/>
        <v>0.18099999999999983</v>
      </c>
      <c r="AQ83" s="9" t="s">
        <v>12</v>
      </c>
      <c r="AR83" s="55" t="s">
        <v>12</v>
      </c>
      <c r="AS83" s="55">
        <v>3.0419999999999998</v>
      </c>
      <c r="AT83" s="55">
        <v>3.2759999999999998</v>
      </c>
      <c r="AU83" s="55">
        <v>3.6829999999999998</v>
      </c>
      <c r="AV83" s="3">
        <v>3.7519999999999998</v>
      </c>
      <c r="AW83" s="3">
        <v>3.8250000000000002</v>
      </c>
      <c r="AX83" s="3" t="s">
        <v>12</v>
      </c>
      <c r="AY83" s="3">
        <v>4.04</v>
      </c>
      <c r="AZ83" s="15" t="s">
        <v>12</v>
      </c>
      <c r="BA83" s="10">
        <f t="shared" si="81"/>
        <v>3.8250000000000002</v>
      </c>
      <c r="BB83" s="9">
        <f t="shared" si="82"/>
        <v>0.14200000000000035</v>
      </c>
      <c r="BC83" s="10">
        <f t="shared" si="83"/>
        <v>0.21499999999999986</v>
      </c>
      <c r="BD83" s="9">
        <v>7.7160000000000002</v>
      </c>
      <c r="BE83" s="3">
        <v>8.3719999999999999</v>
      </c>
      <c r="BF83" s="15">
        <v>9.0540000000000003</v>
      </c>
      <c r="BG83" s="15">
        <f t="shared" si="84"/>
        <v>8.3719999999999999</v>
      </c>
      <c r="BH83" s="9">
        <f t="shared" si="85"/>
        <v>0.65599999999999969</v>
      </c>
      <c r="BI83" s="10">
        <f t="shared" si="86"/>
        <v>0.68200000000000038</v>
      </c>
      <c r="BJ83" s="9">
        <v>7.6980000000000004</v>
      </c>
      <c r="BK83" s="3">
        <v>8.3650000000000002</v>
      </c>
      <c r="BL83" s="15">
        <v>9.07</v>
      </c>
      <c r="BM83" s="15">
        <f t="shared" si="87"/>
        <v>8.3650000000000002</v>
      </c>
      <c r="BN83" s="9">
        <f t="shared" si="88"/>
        <v>0.66699999999999982</v>
      </c>
      <c r="BO83" s="10">
        <f t="shared" si="89"/>
        <v>0.70500000000000007</v>
      </c>
      <c r="BP83">
        <f t="shared" si="98"/>
        <v>0</v>
      </c>
      <c r="BQ83" s="93">
        <f t="shared" si="99"/>
        <v>1.123287671232877</v>
      </c>
      <c r="BR83" s="93">
        <f t="shared" si="100"/>
        <v>1.1421232876712333</v>
      </c>
      <c r="BS83" s="93" t="str">
        <f>VLOOKUP(C83,'Koppeling locatie - aslocatie'!$A$2:$C$8139,2,FALSE)</f>
        <v>maas211</v>
      </c>
      <c r="BT83" s="93">
        <f>VLOOKUP($BS83,aslocaties_v01!$C$3:$AA$500,MATCH($K$3/10,aslocaties_v01!$C$2:$X$2),FALSE)</f>
        <v>7.0039999999999996</v>
      </c>
      <c r="BU83" s="93">
        <f>VLOOKUP(BS83,aslocaties_v01!$C$3:$AA$500,MATCH($K$3,aslocaties_v01!$C$2:$X$2),FALSE)</f>
        <v>7.5869999999999997</v>
      </c>
      <c r="BV83" s="93">
        <f>VLOOKUP(BS83,aslocaties_v01!$C$3:$AA$500,MATCH($K$3*10,aslocaties_v01!$C$2:$Y$2),FALSE)</f>
        <v>8.2050000000000001</v>
      </c>
      <c r="BW83" s="93">
        <f t="shared" si="101"/>
        <v>0.58300000000000018</v>
      </c>
      <c r="BX83" s="93">
        <f t="shared" si="102"/>
        <v>0.61800000000000033</v>
      </c>
      <c r="BY83" s="94">
        <f t="shared" si="103"/>
        <v>1.7123287671223508E-3</v>
      </c>
      <c r="BZ83" s="94">
        <f t="shared" si="104"/>
        <v>4.8780487804864769E-3</v>
      </c>
      <c r="CA83" s="94">
        <f t="shared" si="105"/>
        <v>2.3000000000000576E-2</v>
      </c>
      <c r="CB83">
        <f t="shared" si="106"/>
        <v>2.4000000000000021E-2</v>
      </c>
      <c r="CC83" s="58">
        <f t="shared" si="107"/>
        <v>2.1000000000000796E-2</v>
      </c>
      <c r="CD83" s="95" t="b">
        <f t="shared" si="108"/>
        <v>0</v>
      </c>
      <c r="CE83" s="96" t="b">
        <f t="shared" si="90"/>
        <v>1</v>
      </c>
      <c r="CF83" t="b">
        <f t="shared" si="91"/>
        <v>1</v>
      </c>
      <c r="CG83" t="b">
        <f t="shared" si="92"/>
        <v>1</v>
      </c>
      <c r="CH83" s="84" t="b">
        <f t="shared" si="109"/>
        <v>1</v>
      </c>
      <c r="CI83">
        <f t="shared" si="110"/>
        <v>1.3360000000000001</v>
      </c>
      <c r="CJ83" t="b">
        <f t="shared" si="93"/>
        <v>1</v>
      </c>
      <c r="CK83" t="b">
        <f t="shared" si="111"/>
        <v>0</v>
      </c>
      <c r="CL83" s="84" t="b">
        <f t="shared" si="97"/>
        <v>1</v>
      </c>
      <c r="CM83">
        <f t="shared" si="112"/>
        <v>3.8250000000000002</v>
      </c>
      <c r="CN83" t="b">
        <f t="shared" si="94"/>
        <v>1</v>
      </c>
      <c r="CO83" s="84">
        <f t="shared" si="113"/>
        <v>5.8535452614652914E-2</v>
      </c>
      <c r="CP83" t="b">
        <f t="shared" si="114"/>
        <v>1</v>
      </c>
      <c r="CQ83" s="96" t="b">
        <f t="shared" si="115"/>
        <v>1</v>
      </c>
      <c r="CR83" t="b">
        <f t="shared" si="116"/>
        <v>1</v>
      </c>
      <c r="CS83" t="b">
        <f t="shared" si="117"/>
        <v>1</v>
      </c>
      <c r="CT83" t="b">
        <f t="shared" si="118"/>
        <v>1</v>
      </c>
      <c r="CU83" t="b">
        <f t="shared" si="119"/>
        <v>1</v>
      </c>
      <c r="CV83" s="84" t="b">
        <f t="shared" si="120"/>
        <v>1</v>
      </c>
      <c r="CW83" t="b">
        <f t="shared" si="121"/>
        <v>1</v>
      </c>
      <c r="CX83" t="b">
        <f t="shared" si="122"/>
        <v>1</v>
      </c>
      <c r="CY83" t="b">
        <f t="shared" si="123"/>
        <v>1</v>
      </c>
      <c r="CZ83" t="b">
        <f t="shared" si="124"/>
        <v>1</v>
      </c>
      <c r="DA83" s="84">
        <f t="shared" si="125"/>
        <v>0</v>
      </c>
      <c r="DB83" t="b">
        <f t="shared" si="126"/>
        <v>0</v>
      </c>
    </row>
    <row r="84" spans="1:106">
      <c r="A84" s="9">
        <v>1402</v>
      </c>
      <c r="B84" s="3">
        <v>2</v>
      </c>
      <c r="C84" s="3" t="s">
        <v>1550</v>
      </c>
      <c r="D84" s="3" t="str">
        <f t="shared" si="70"/>
        <v>MA_1_36-4_dk_0759</v>
      </c>
      <c r="E84" s="3" t="str">
        <f t="shared" si="71"/>
        <v>0759</v>
      </c>
      <c r="F84" s="3">
        <v>153557.234</v>
      </c>
      <c r="G84" s="15">
        <v>421090.56199999998</v>
      </c>
      <c r="H84" s="35" t="str">
        <f t="shared" si="72"/>
        <v>ja</v>
      </c>
      <c r="I84" s="42">
        <v>284</v>
      </c>
      <c r="J84" s="20" t="s">
        <v>371</v>
      </c>
      <c r="K84" s="21">
        <v>10000</v>
      </c>
      <c r="L84" s="28">
        <f t="shared" si="25"/>
        <v>1</v>
      </c>
      <c r="M84" s="28">
        <f t="shared" si="95"/>
        <v>1</v>
      </c>
      <c r="N84" s="56">
        <f t="shared" si="73"/>
        <v>10000</v>
      </c>
      <c r="O84" s="33">
        <f t="shared" si="96"/>
        <v>87.514261283543945</v>
      </c>
      <c r="P84" s="37">
        <f t="shared" si="74"/>
        <v>86.118682409755962</v>
      </c>
      <c r="Q84" s="9" t="s">
        <v>12</v>
      </c>
      <c r="R84" s="55" t="s">
        <v>12</v>
      </c>
      <c r="S84" s="55">
        <v>6.327</v>
      </c>
      <c r="T84" s="55">
        <v>6.6870000000000003</v>
      </c>
      <c r="U84" s="55">
        <v>7.024</v>
      </c>
      <c r="V84" s="3">
        <v>7.2969999999999997</v>
      </c>
      <c r="W84" s="3">
        <v>7.6020000000000003</v>
      </c>
      <c r="X84" s="3" t="s">
        <v>12</v>
      </c>
      <c r="Y84" s="3">
        <v>8.2230000000000008</v>
      </c>
      <c r="Z84" s="15" t="s">
        <v>12</v>
      </c>
      <c r="AA84" s="10">
        <f t="shared" si="75"/>
        <v>7.6020000000000003</v>
      </c>
      <c r="AB84" s="9">
        <f t="shared" si="76"/>
        <v>0.57800000000000029</v>
      </c>
      <c r="AC84" s="10">
        <f t="shared" si="77"/>
        <v>0.62100000000000044</v>
      </c>
      <c r="AD84" s="9" t="s">
        <v>12</v>
      </c>
      <c r="AE84" s="55" t="s">
        <v>12</v>
      </c>
      <c r="AF84" s="55">
        <v>0.83199999999999996</v>
      </c>
      <c r="AG84" s="55">
        <v>0.96599999999999997</v>
      </c>
      <c r="AH84" s="55">
        <v>1.137</v>
      </c>
      <c r="AI84" s="3">
        <v>1.2330000000000001</v>
      </c>
      <c r="AJ84" s="3">
        <v>1.329</v>
      </c>
      <c r="AK84" s="3" t="s">
        <v>12</v>
      </c>
      <c r="AL84" s="3">
        <v>1.51</v>
      </c>
      <c r="AM84" s="15" t="s">
        <v>12</v>
      </c>
      <c r="AN84" s="10">
        <f t="shared" si="78"/>
        <v>1.329</v>
      </c>
      <c r="AO84" s="9">
        <f t="shared" si="79"/>
        <v>0.19199999999999995</v>
      </c>
      <c r="AP84" s="10">
        <f t="shared" si="80"/>
        <v>0.18100000000000005</v>
      </c>
      <c r="AQ84" s="9" t="s">
        <v>12</v>
      </c>
      <c r="AR84" s="55" t="s">
        <v>12</v>
      </c>
      <c r="AS84" s="55">
        <v>3.044</v>
      </c>
      <c r="AT84" s="55">
        <v>3.274</v>
      </c>
      <c r="AU84" s="55">
        <v>3.6720000000000002</v>
      </c>
      <c r="AV84" s="3">
        <v>3.7549999999999999</v>
      </c>
      <c r="AW84" s="3">
        <v>3.835</v>
      </c>
      <c r="AX84" s="3" t="s">
        <v>12</v>
      </c>
      <c r="AY84" s="3">
        <v>4.0289999999999999</v>
      </c>
      <c r="AZ84" s="15" t="s">
        <v>12</v>
      </c>
      <c r="BA84" s="10">
        <f t="shared" si="81"/>
        <v>3.835</v>
      </c>
      <c r="BB84" s="9">
        <f t="shared" si="82"/>
        <v>0.16299999999999981</v>
      </c>
      <c r="BC84" s="10">
        <f t="shared" si="83"/>
        <v>0.19399999999999995</v>
      </c>
      <c r="BD84" s="9">
        <v>7.7210000000000001</v>
      </c>
      <c r="BE84" s="3">
        <v>8.3810000000000002</v>
      </c>
      <c r="BF84" s="15">
        <v>9.0730000000000004</v>
      </c>
      <c r="BG84" s="15">
        <f t="shared" si="84"/>
        <v>8.3810000000000002</v>
      </c>
      <c r="BH84" s="9">
        <f t="shared" si="85"/>
        <v>0.66000000000000014</v>
      </c>
      <c r="BI84" s="10">
        <f t="shared" si="86"/>
        <v>0.69200000000000017</v>
      </c>
      <c r="BJ84" s="9">
        <v>7.7060000000000004</v>
      </c>
      <c r="BK84" s="3">
        <v>8.3789999999999996</v>
      </c>
      <c r="BL84" s="15">
        <v>9.0980000000000008</v>
      </c>
      <c r="BM84" s="15">
        <f t="shared" si="87"/>
        <v>8.3789999999999996</v>
      </c>
      <c r="BN84" s="9">
        <f t="shared" si="88"/>
        <v>0.67299999999999915</v>
      </c>
      <c r="BO84" s="10">
        <f t="shared" si="89"/>
        <v>0.71900000000000119</v>
      </c>
      <c r="BP84">
        <f t="shared" si="98"/>
        <v>0</v>
      </c>
      <c r="BQ84" s="93">
        <f t="shared" si="99"/>
        <v>1.1418685121107264</v>
      </c>
      <c r="BR84" s="93">
        <f t="shared" si="100"/>
        <v>1.1643598615916935</v>
      </c>
      <c r="BS84" s="93" t="str">
        <f>VLOOKUP(C84,'Koppeling locatie - aslocatie'!$A$2:$C$8139,2,FALSE)</f>
        <v>maas211</v>
      </c>
      <c r="BT84" s="93">
        <f>VLOOKUP($BS84,aslocaties_v01!$C$3:$AA$500,MATCH($K$3/10,aslocaties_v01!$C$2:$X$2),FALSE)</f>
        <v>7.0039999999999996</v>
      </c>
      <c r="BU84" s="93">
        <f>VLOOKUP(BS84,aslocaties_v01!$C$3:$AA$500,MATCH($K$3,aslocaties_v01!$C$2:$X$2),FALSE)</f>
        <v>7.5869999999999997</v>
      </c>
      <c r="BV84" s="93">
        <f>VLOOKUP(BS84,aslocaties_v01!$C$3:$AA$500,MATCH($K$3*10,aslocaties_v01!$C$2:$Y$2),FALSE)</f>
        <v>8.2050000000000001</v>
      </c>
      <c r="BW84" s="93">
        <f t="shared" si="101"/>
        <v>0.58300000000000018</v>
      </c>
      <c r="BX84" s="93">
        <f t="shared" si="102"/>
        <v>0.61800000000000033</v>
      </c>
      <c r="BY84" s="94">
        <f t="shared" si="103"/>
        <v>8.650519031141668E-3</v>
      </c>
      <c r="BZ84" s="94">
        <f t="shared" si="104"/>
        <v>4.8309178743962677E-3</v>
      </c>
      <c r="CA84" s="94">
        <f t="shared" si="105"/>
        <v>2.0000000000000462E-2</v>
      </c>
      <c r="CB84">
        <f t="shared" si="106"/>
        <v>1.5000000000000568E-2</v>
      </c>
      <c r="CC84" s="58">
        <f t="shared" si="107"/>
        <v>1.8000000000000682E-2</v>
      </c>
      <c r="CD84" s="95" t="b">
        <f t="shared" si="108"/>
        <v>0</v>
      </c>
      <c r="CE84" s="96" t="b">
        <f t="shared" si="90"/>
        <v>1</v>
      </c>
      <c r="CF84" t="b">
        <f t="shared" si="91"/>
        <v>1</v>
      </c>
      <c r="CG84" t="b">
        <f t="shared" si="92"/>
        <v>1</v>
      </c>
      <c r="CH84" s="84" t="b">
        <f t="shared" si="109"/>
        <v>1</v>
      </c>
      <c r="CI84">
        <f t="shared" si="110"/>
        <v>1.329</v>
      </c>
      <c r="CJ84" t="b">
        <f t="shared" si="93"/>
        <v>1</v>
      </c>
      <c r="CK84" t="b">
        <f t="shared" si="111"/>
        <v>0</v>
      </c>
      <c r="CL84" s="84" t="b">
        <f t="shared" si="97"/>
        <v>1</v>
      </c>
      <c r="CM84">
        <f t="shared" si="112"/>
        <v>3.835</v>
      </c>
      <c r="CN84" t="b">
        <f t="shared" si="94"/>
        <v>1</v>
      </c>
      <c r="CO84" s="84">
        <f t="shared" si="113"/>
        <v>5.7925480634387308E-2</v>
      </c>
      <c r="CP84" t="b">
        <f t="shared" si="114"/>
        <v>1</v>
      </c>
      <c r="CQ84" s="96" t="b">
        <f t="shared" si="115"/>
        <v>1</v>
      </c>
      <c r="CR84" t="b">
        <f t="shared" si="116"/>
        <v>1</v>
      </c>
      <c r="CS84" t="b">
        <f t="shared" si="117"/>
        <v>1</v>
      </c>
      <c r="CT84" t="b">
        <f t="shared" si="118"/>
        <v>1</v>
      </c>
      <c r="CU84" t="b">
        <f t="shared" si="119"/>
        <v>1</v>
      </c>
      <c r="CV84" s="84" t="b">
        <f t="shared" si="120"/>
        <v>1</v>
      </c>
      <c r="CW84" t="b">
        <f t="shared" si="121"/>
        <v>1</v>
      </c>
      <c r="CX84" t="b">
        <f t="shared" si="122"/>
        <v>1</v>
      </c>
      <c r="CY84" t="b">
        <f t="shared" si="123"/>
        <v>1</v>
      </c>
      <c r="CZ84" t="b">
        <f t="shared" si="124"/>
        <v>1</v>
      </c>
      <c r="DA84" s="84">
        <f t="shared" si="125"/>
        <v>0</v>
      </c>
      <c r="DB84" t="b">
        <f t="shared" si="126"/>
        <v>0</v>
      </c>
    </row>
    <row r="85" spans="1:106">
      <c r="A85" s="9">
        <v>1403</v>
      </c>
      <c r="B85" s="3">
        <v>2</v>
      </c>
      <c r="C85" s="3" t="s">
        <v>1551</v>
      </c>
      <c r="D85" s="3" t="str">
        <f t="shared" si="70"/>
        <v>MA_1_36-4_dk_0760</v>
      </c>
      <c r="E85" s="3" t="str">
        <f t="shared" si="71"/>
        <v>0760</v>
      </c>
      <c r="F85" s="3">
        <v>153536.65599999999</v>
      </c>
      <c r="G85" s="15">
        <v>421006.93800000002</v>
      </c>
      <c r="H85" s="35" t="str">
        <f t="shared" si="72"/>
        <v>ja</v>
      </c>
      <c r="I85" s="42">
        <v>284</v>
      </c>
      <c r="J85" s="20" t="s">
        <v>371</v>
      </c>
      <c r="K85" s="21">
        <v>10000</v>
      </c>
      <c r="L85" s="28">
        <f t="shared" si="25"/>
        <v>1</v>
      </c>
      <c r="M85" s="28">
        <f t="shared" si="95"/>
        <v>1</v>
      </c>
      <c r="N85" s="56">
        <f t="shared" si="73"/>
        <v>10000</v>
      </c>
      <c r="O85" s="33">
        <f t="shared" si="96"/>
        <v>86.118682409755962</v>
      </c>
      <c r="P85" s="37">
        <f t="shared" si="74"/>
        <v>121.65681107116288</v>
      </c>
      <c r="Q85" s="9" t="s">
        <v>12</v>
      </c>
      <c r="R85" s="55" t="s">
        <v>12</v>
      </c>
      <c r="S85" s="55">
        <v>6.3239999999999998</v>
      </c>
      <c r="T85" s="55">
        <v>6.6820000000000004</v>
      </c>
      <c r="U85" s="55">
        <v>7.016</v>
      </c>
      <c r="V85" s="3">
        <v>7.2889999999999997</v>
      </c>
      <c r="W85" s="3">
        <v>7.5979999999999999</v>
      </c>
      <c r="X85" s="3" t="s">
        <v>12</v>
      </c>
      <c r="Y85" s="3">
        <v>8.2159999999999993</v>
      </c>
      <c r="Z85" s="15" t="s">
        <v>12</v>
      </c>
      <c r="AA85" s="10">
        <f t="shared" si="75"/>
        <v>7.5979999999999999</v>
      </c>
      <c r="AB85" s="9">
        <f t="shared" si="76"/>
        <v>0.58199999999999985</v>
      </c>
      <c r="AC85" s="10">
        <f t="shared" si="77"/>
        <v>0.61799999999999944</v>
      </c>
      <c r="AD85" s="9" t="s">
        <v>12</v>
      </c>
      <c r="AE85" s="55" t="s">
        <v>12</v>
      </c>
      <c r="AF85" s="55">
        <v>0.83</v>
      </c>
      <c r="AG85" s="55">
        <v>0.96399999999999997</v>
      </c>
      <c r="AH85" s="55">
        <v>1.1319999999999999</v>
      </c>
      <c r="AI85" s="3">
        <v>1.2230000000000001</v>
      </c>
      <c r="AJ85" s="3">
        <v>1.3340000000000001</v>
      </c>
      <c r="AK85" s="3" t="s">
        <v>12</v>
      </c>
      <c r="AL85" s="3">
        <v>1.573</v>
      </c>
      <c r="AM85" s="15" t="s">
        <v>12</v>
      </c>
      <c r="AN85" s="10">
        <f t="shared" si="78"/>
        <v>1.3340000000000001</v>
      </c>
      <c r="AO85" s="9">
        <f t="shared" si="79"/>
        <v>0.20200000000000018</v>
      </c>
      <c r="AP85" s="10">
        <f t="shared" si="80"/>
        <v>0.23899999999999988</v>
      </c>
      <c r="AQ85" s="9" t="s">
        <v>12</v>
      </c>
      <c r="AR85" s="55" t="s">
        <v>12</v>
      </c>
      <c r="AS85" s="55">
        <v>3.016</v>
      </c>
      <c r="AT85" s="55">
        <v>3.2490000000000001</v>
      </c>
      <c r="AU85" s="55">
        <v>3.629</v>
      </c>
      <c r="AV85" s="3">
        <v>3.7370000000000001</v>
      </c>
      <c r="AW85" s="3">
        <v>3.8279999999999998</v>
      </c>
      <c r="AX85" s="3" t="s">
        <v>12</v>
      </c>
      <c r="AY85" s="3">
        <v>5.65</v>
      </c>
      <c r="AZ85" s="15" t="s">
        <v>12</v>
      </c>
      <c r="BA85" s="10">
        <f t="shared" si="81"/>
        <v>3.8279999999999998</v>
      </c>
      <c r="BB85" s="9">
        <f t="shared" si="82"/>
        <v>0.19899999999999984</v>
      </c>
      <c r="BC85" s="10">
        <f t="shared" si="83"/>
        <v>1.8220000000000005</v>
      </c>
      <c r="BD85" s="9">
        <v>7.7130000000000001</v>
      </c>
      <c r="BE85" s="3">
        <v>8.3729999999999993</v>
      </c>
      <c r="BF85" s="15">
        <v>9.07</v>
      </c>
      <c r="BG85" s="15">
        <f t="shared" si="84"/>
        <v>8.3729999999999993</v>
      </c>
      <c r="BH85" s="9">
        <f t="shared" si="85"/>
        <v>0.65999999999999925</v>
      </c>
      <c r="BI85" s="10">
        <f t="shared" si="86"/>
        <v>0.69700000000000095</v>
      </c>
      <c r="BJ85" s="9">
        <v>7.6989999999999998</v>
      </c>
      <c r="BK85" s="3">
        <v>8.3729999999999993</v>
      </c>
      <c r="BL85" s="15">
        <v>9.0969999999999995</v>
      </c>
      <c r="BM85" s="15">
        <f t="shared" si="87"/>
        <v>8.3729999999999993</v>
      </c>
      <c r="BN85" s="9">
        <f t="shared" si="88"/>
        <v>0.67399999999999949</v>
      </c>
      <c r="BO85" s="10">
        <f t="shared" si="89"/>
        <v>0.7240000000000002</v>
      </c>
      <c r="BP85">
        <f t="shared" si="98"/>
        <v>0</v>
      </c>
      <c r="BQ85" s="93">
        <f t="shared" si="99"/>
        <v>1.1340206185567001</v>
      </c>
      <c r="BR85" s="93">
        <f t="shared" si="100"/>
        <v>1.1580756013745699</v>
      </c>
      <c r="BS85" s="93" t="str">
        <f>VLOOKUP(C85,'Koppeling locatie - aslocatie'!$A$2:$C$8139,2,FALSE)</f>
        <v>maas211</v>
      </c>
      <c r="BT85" s="93">
        <f>VLOOKUP($BS85,aslocaties_v01!$C$3:$AA$500,MATCH($K$3/10,aslocaties_v01!$C$2:$X$2),FALSE)</f>
        <v>7.0039999999999996</v>
      </c>
      <c r="BU85" s="93">
        <f>VLOOKUP(BS85,aslocaties_v01!$C$3:$AA$500,MATCH($K$3,aslocaties_v01!$C$2:$X$2),FALSE)</f>
        <v>7.5869999999999997</v>
      </c>
      <c r="BV85" s="93">
        <f>VLOOKUP(BS85,aslocaties_v01!$C$3:$AA$500,MATCH($K$3*10,aslocaties_v01!$C$2:$Y$2),FALSE)</f>
        <v>8.2050000000000001</v>
      </c>
      <c r="BW85" s="93">
        <f t="shared" si="101"/>
        <v>0.58300000000000018</v>
      </c>
      <c r="BX85" s="93">
        <f t="shared" si="102"/>
        <v>0.61800000000000033</v>
      </c>
      <c r="BY85" s="94">
        <f t="shared" si="103"/>
        <v>1.718213058419904E-3</v>
      </c>
      <c r="BZ85" s="94">
        <f t="shared" si="104"/>
        <v>1.3322676295501878E-15</v>
      </c>
      <c r="CA85" s="94">
        <f t="shared" si="105"/>
        <v>1.2000000000000455E-2</v>
      </c>
      <c r="CB85">
        <f t="shared" si="106"/>
        <v>1.1000000000000121E-2</v>
      </c>
      <c r="CC85" s="58">
        <f t="shared" si="107"/>
        <v>1.0999999999999233E-2</v>
      </c>
      <c r="CD85" s="95" t="b">
        <f t="shared" si="108"/>
        <v>0</v>
      </c>
      <c r="CE85" s="96" t="b">
        <f t="shared" si="90"/>
        <v>1</v>
      </c>
      <c r="CF85" t="b">
        <f t="shared" si="91"/>
        <v>1</v>
      </c>
      <c r="CG85" t="b">
        <f t="shared" si="92"/>
        <v>1</v>
      </c>
      <c r="CH85" s="84" t="b">
        <f t="shared" si="109"/>
        <v>1</v>
      </c>
      <c r="CI85">
        <f t="shared" si="110"/>
        <v>1.3340000000000001</v>
      </c>
      <c r="CJ85" t="b">
        <f t="shared" si="93"/>
        <v>1</v>
      </c>
      <c r="CK85" t="b">
        <f t="shared" si="111"/>
        <v>0</v>
      </c>
      <c r="CL85" s="84" t="b">
        <f t="shared" si="97"/>
        <v>1</v>
      </c>
      <c r="CM85">
        <f t="shared" si="112"/>
        <v>3.8279999999999998</v>
      </c>
      <c r="CN85" t="b">
        <f t="shared" si="94"/>
        <v>1</v>
      </c>
      <c r="CO85" s="84">
        <f t="shared" si="113"/>
        <v>5.8356249578820123E-2</v>
      </c>
      <c r="CP85" t="b">
        <f t="shared" si="114"/>
        <v>1</v>
      </c>
      <c r="CQ85" s="96" t="b">
        <f t="shared" si="115"/>
        <v>1</v>
      </c>
      <c r="CR85" t="b">
        <f t="shared" si="116"/>
        <v>1</v>
      </c>
      <c r="CS85" t="b">
        <f t="shared" si="117"/>
        <v>1</v>
      </c>
      <c r="CT85" t="b">
        <f t="shared" si="118"/>
        <v>1</v>
      </c>
      <c r="CU85" t="b">
        <f t="shared" si="119"/>
        <v>1</v>
      </c>
      <c r="CV85" s="84" t="b">
        <f t="shared" si="120"/>
        <v>1</v>
      </c>
      <c r="CW85" t="b">
        <f t="shared" si="121"/>
        <v>1</v>
      </c>
      <c r="CX85" t="b">
        <f t="shared" si="122"/>
        <v>1</v>
      </c>
      <c r="CY85" t="b">
        <f t="shared" si="123"/>
        <v>1</v>
      </c>
      <c r="CZ85" t="b">
        <f t="shared" si="124"/>
        <v>1</v>
      </c>
      <c r="DA85" s="84">
        <f t="shared" si="125"/>
        <v>0</v>
      </c>
      <c r="DB85" t="b">
        <f t="shared" si="126"/>
        <v>0</v>
      </c>
    </row>
    <row r="86" spans="1:106">
      <c r="A86" s="9">
        <v>1404</v>
      </c>
      <c r="B86" s="3">
        <v>2</v>
      </c>
      <c r="C86" s="3" t="s">
        <v>1552</v>
      </c>
      <c r="D86" s="3" t="str">
        <f t="shared" si="70"/>
        <v>MA_1_36-4_dk_0761</v>
      </c>
      <c r="E86" s="3" t="str">
        <f t="shared" si="71"/>
        <v>0761</v>
      </c>
      <c r="F86" s="3">
        <v>153507.81200000001</v>
      </c>
      <c r="G86" s="15">
        <v>420888.75</v>
      </c>
      <c r="H86" s="35" t="str">
        <f t="shared" si="72"/>
        <v>ja</v>
      </c>
      <c r="I86" s="42">
        <v>284</v>
      </c>
      <c r="J86" s="20" t="s">
        <v>371</v>
      </c>
      <c r="K86" s="21">
        <v>10000</v>
      </c>
      <c r="L86" s="28">
        <f t="shared" si="25"/>
        <v>1</v>
      </c>
      <c r="M86" s="28">
        <f t="shared" si="95"/>
        <v>1</v>
      </c>
      <c r="N86" s="56">
        <f t="shared" si="73"/>
        <v>10000</v>
      </c>
      <c r="O86" s="33">
        <f t="shared" si="96"/>
        <v>121.65681107116288</v>
      </c>
      <c r="P86" s="37">
        <f t="shared" si="74"/>
        <v>74.808925356561844</v>
      </c>
      <c r="Q86" s="9" t="s">
        <v>12</v>
      </c>
      <c r="R86" s="55" t="s">
        <v>12</v>
      </c>
      <c r="S86" s="55">
        <v>6.3129999999999997</v>
      </c>
      <c r="T86" s="55">
        <v>6.6769999999999996</v>
      </c>
      <c r="U86" s="55">
        <v>7.0110000000000001</v>
      </c>
      <c r="V86" s="3">
        <v>7.2830000000000004</v>
      </c>
      <c r="W86" s="3">
        <v>7.593</v>
      </c>
      <c r="X86" s="3" t="s">
        <v>12</v>
      </c>
      <c r="Y86" s="3">
        <v>8.2110000000000003</v>
      </c>
      <c r="Z86" s="15" t="s">
        <v>12</v>
      </c>
      <c r="AA86" s="10">
        <f t="shared" si="75"/>
        <v>7.593</v>
      </c>
      <c r="AB86" s="9">
        <f t="shared" si="76"/>
        <v>0.58199999999999985</v>
      </c>
      <c r="AC86" s="10">
        <f t="shared" si="77"/>
        <v>0.61800000000000033</v>
      </c>
      <c r="AD86" s="9" t="s">
        <v>12</v>
      </c>
      <c r="AE86" s="55" t="s">
        <v>12</v>
      </c>
      <c r="AF86" s="55">
        <v>0.81</v>
      </c>
      <c r="AG86" s="55">
        <v>0.94799999999999995</v>
      </c>
      <c r="AH86" s="55">
        <v>1.119</v>
      </c>
      <c r="AI86" s="3">
        <v>1.1930000000000001</v>
      </c>
      <c r="AJ86" s="3">
        <v>1.2869999999999999</v>
      </c>
      <c r="AK86" s="3" t="s">
        <v>12</v>
      </c>
      <c r="AL86" s="3">
        <v>1.462</v>
      </c>
      <c r="AM86" s="15" t="s">
        <v>12</v>
      </c>
      <c r="AN86" s="10">
        <f t="shared" si="78"/>
        <v>1.2869999999999999</v>
      </c>
      <c r="AO86" s="9">
        <f t="shared" si="79"/>
        <v>0.16799999999999993</v>
      </c>
      <c r="AP86" s="10">
        <f t="shared" si="80"/>
        <v>0.17500000000000004</v>
      </c>
      <c r="AQ86" s="9" t="s">
        <v>12</v>
      </c>
      <c r="AR86" s="55" t="s">
        <v>12</v>
      </c>
      <c r="AS86" s="55">
        <v>3.0030000000000001</v>
      </c>
      <c r="AT86" s="55">
        <v>3.226</v>
      </c>
      <c r="AU86" s="55">
        <v>3.6139999999999999</v>
      </c>
      <c r="AV86" s="3">
        <v>3.7170000000000001</v>
      </c>
      <c r="AW86" s="3">
        <v>3.7789999999999999</v>
      </c>
      <c r="AX86" s="3" t="s">
        <v>12</v>
      </c>
      <c r="AY86" s="3">
        <v>3.96</v>
      </c>
      <c r="AZ86" s="15" t="s">
        <v>12</v>
      </c>
      <c r="BA86" s="10">
        <f t="shared" si="81"/>
        <v>3.7789999999999999</v>
      </c>
      <c r="BB86" s="9">
        <f t="shared" si="82"/>
        <v>0.16500000000000004</v>
      </c>
      <c r="BC86" s="10">
        <f t="shared" si="83"/>
        <v>0.18100000000000005</v>
      </c>
      <c r="BD86" s="9">
        <v>7.71</v>
      </c>
      <c r="BE86" s="3">
        <v>8.3710000000000004</v>
      </c>
      <c r="BF86" s="15">
        <v>9.0709999999999997</v>
      </c>
      <c r="BG86" s="15">
        <f t="shared" si="84"/>
        <v>8.3710000000000004</v>
      </c>
      <c r="BH86" s="9">
        <f t="shared" si="85"/>
        <v>0.66100000000000048</v>
      </c>
      <c r="BI86" s="10">
        <f t="shared" si="86"/>
        <v>0.69999999999999929</v>
      </c>
      <c r="BJ86" s="9">
        <v>7.6989999999999998</v>
      </c>
      <c r="BK86" s="3">
        <v>8.375</v>
      </c>
      <c r="BL86" s="15">
        <v>9.0980000000000008</v>
      </c>
      <c r="BM86" s="15">
        <f t="shared" si="87"/>
        <v>8.375</v>
      </c>
      <c r="BN86" s="9">
        <f t="shared" si="88"/>
        <v>0.67600000000000016</v>
      </c>
      <c r="BO86" s="10">
        <f t="shared" si="89"/>
        <v>0.72300000000000075</v>
      </c>
      <c r="BP86">
        <f t="shared" si="98"/>
        <v>0</v>
      </c>
      <c r="BQ86" s="93">
        <f t="shared" si="99"/>
        <v>1.1357388316151213</v>
      </c>
      <c r="BR86" s="93">
        <f t="shared" si="100"/>
        <v>1.1615120274914095</v>
      </c>
      <c r="BS86" s="93" t="str">
        <f>VLOOKUP(C86,'Koppeling locatie - aslocatie'!$A$2:$C$8139,2,FALSE)</f>
        <v>maas211</v>
      </c>
      <c r="BT86" s="93">
        <f>VLOOKUP($BS86,aslocaties_v01!$C$3:$AA$500,MATCH($K$3/10,aslocaties_v01!$C$2:$X$2),FALSE)</f>
        <v>7.0039999999999996</v>
      </c>
      <c r="BU86" s="93">
        <f>VLOOKUP(BS86,aslocaties_v01!$C$3:$AA$500,MATCH($K$3,aslocaties_v01!$C$2:$X$2),FALSE)</f>
        <v>7.5869999999999997</v>
      </c>
      <c r="BV86" s="93">
        <f>VLOOKUP(BS86,aslocaties_v01!$C$3:$AA$500,MATCH($K$3*10,aslocaties_v01!$C$2:$Y$2),FALSE)</f>
        <v>8.2050000000000001</v>
      </c>
      <c r="BW86" s="93">
        <f t="shared" si="101"/>
        <v>0.58300000000000018</v>
      </c>
      <c r="BX86" s="93">
        <f t="shared" si="102"/>
        <v>0.61800000000000033</v>
      </c>
      <c r="BY86" s="94">
        <f t="shared" si="103"/>
        <v>1.718213058419904E-3</v>
      </c>
      <c r="BZ86" s="94">
        <f t="shared" si="104"/>
        <v>0</v>
      </c>
      <c r="CA86" s="94">
        <f t="shared" si="105"/>
        <v>7.0000000000005613E-3</v>
      </c>
      <c r="CB86">
        <f t="shared" si="106"/>
        <v>6.0000000000002274E-3</v>
      </c>
      <c r="CC86" s="58">
        <f t="shared" si="107"/>
        <v>6.0000000000002274E-3</v>
      </c>
      <c r="CD86" s="95" t="b">
        <f t="shared" si="108"/>
        <v>0</v>
      </c>
      <c r="CE86" s="96" t="b">
        <f t="shared" si="90"/>
        <v>1</v>
      </c>
      <c r="CF86" t="b">
        <f t="shared" si="91"/>
        <v>1</v>
      </c>
      <c r="CG86" t="b">
        <f t="shared" si="92"/>
        <v>1</v>
      </c>
      <c r="CH86" s="84" t="b">
        <f t="shared" si="109"/>
        <v>1</v>
      </c>
      <c r="CI86">
        <f t="shared" si="110"/>
        <v>1.2869999999999999</v>
      </c>
      <c r="CJ86" t="b">
        <f t="shared" si="93"/>
        <v>1</v>
      </c>
      <c r="CK86" t="b">
        <f t="shared" si="111"/>
        <v>0</v>
      </c>
      <c r="CL86" s="84" t="b">
        <f t="shared" si="97"/>
        <v>1</v>
      </c>
      <c r="CM86">
        <f t="shared" si="112"/>
        <v>3.7789999999999999</v>
      </c>
      <c r="CN86" t="b">
        <f t="shared" si="94"/>
        <v>1</v>
      </c>
      <c r="CO86" s="84">
        <f t="shared" si="113"/>
        <v>5.7769706980142131E-2</v>
      </c>
      <c r="CP86" t="b">
        <f t="shared" si="114"/>
        <v>1</v>
      </c>
      <c r="CQ86" s="96" t="b">
        <f t="shared" si="115"/>
        <v>1</v>
      </c>
      <c r="CR86" t="b">
        <f t="shared" si="116"/>
        <v>1</v>
      </c>
      <c r="CS86" t="b">
        <f t="shared" si="117"/>
        <v>1</v>
      </c>
      <c r="CT86" t="b">
        <f t="shared" si="118"/>
        <v>1</v>
      </c>
      <c r="CU86" t="b">
        <f t="shared" si="119"/>
        <v>1</v>
      </c>
      <c r="CV86" s="84" t="b">
        <f t="shared" si="120"/>
        <v>1</v>
      </c>
      <c r="CW86" t="b">
        <f t="shared" si="121"/>
        <v>1</v>
      </c>
      <c r="CX86" t="b">
        <f t="shared" si="122"/>
        <v>1</v>
      </c>
      <c r="CY86" t="b">
        <f t="shared" si="123"/>
        <v>1</v>
      </c>
      <c r="CZ86" t="b">
        <f t="shared" si="124"/>
        <v>1</v>
      </c>
      <c r="DA86" s="84">
        <f t="shared" si="125"/>
        <v>0</v>
      </c>
      <c r="DB86" t="b">
        <f t="shared" si="126"/>
        <v>0</v>
      </c>
    </row>
    <row r="87" spans="1:106">
      <c r="A87" s="9">
        <v>1405</v>
      </c>
      <c r="B87" s="3">
        <v>2</v>
      </c>
      <c r="C87" s="3" t="s">
        <v>1553</v>
      </c>
      <c r="D87" s="3" t="str">
        <f t="shared" si="70"/>
        <v>MA_1_36-4_dk_0762</v>
      </c>
      <c r="E87" s="3" t="str">
        <f t="shared" si="71"/>
        <v>0762</v>
      </c>
      <c r="F87" s="3">
        <v>153490.125</v>
      </c>
      <c r="G87" s="15">
        <v>420816.06199999998</v>
      </c>
      <c r="H87" s="35" t="str">
        <f t="shared" si="72"/>
        <v>ja</v>
      </c>
      <c r="I87" s="42">
        <v>284</v>
      </c>
      <c r="J87" s="20" t="s">
        <v>371</v>
      </c>
      <c r="K87" s="21">
        <v>10000</v>
      </c>
      <c r="L87" s="28">
        <f t="shared" si="25"/>
        <v>1</v>
      </c>
      <c r="M87" s="28">
        <f t="shared" si="95"/>
        <v>1</v>
      </c>
      <c r="N87" s="56">
        <f t="shared" si="73"/>
        <v>10000</v>
      </c>
      <c r="O87" s="33">
        <f t="shared" si="96"/>
        <v>74.808925356561844</v>
      </c>
      <c r="P87" s="37">
        <f t="shared" si="74"/>
        <v>106.14059073224628</v>
      </c>
      <c r="Q87" s="9" t="s">
        <v>12</v>
      </c>
      <c r="R87" s="55" t="s">
        <v>12</v>
      </c>
      <c r="S87" s="55">
        <v>6.3090000000000002</v>
      </c>
      <c r="T87" s="55">
        <v>6.6740000000000004</v>
      </c>
      <c r="U87" s="55">
        <v>7.0069999999999997</v>
      </c>
      <c r="V87" s="3">
        <v>7.28</v>
      </c>
      <c r="W87" s="3">
        <v>7.59</v>
      </c>
      <c r="X87" s="3" t="s">
        <v>12</v>
      </c>
      <c r="Y87" s="3">
        <v>8.2080000000000002</v>
      </c>
      <c r="Z87" s="15" t="s">
        <v>12</v>
      </c>
      <c r="AA87" s="10">
        <f t="shared" si="75"/>
        <v>7.59</v>
      </c>
      <c r="AB87" s="9">
        <f t="shared" si="76"/>
        <v>0.58300000000000018</v>
      </c>
      <c r="AC87" s="10">
        <f t="shared" si="77"/>
        <v>0.61800000000000033</v>
      </c>
      <c r="AD87" s="9" t="s">
        <v>12</v>
      </c>
      <c r="AE87" s="55" t="s">
        <v>12</v>
      </c>
      <c r="AF87" s="55">
        <v>0.83599999999999997</v>
      </c>
      <c r="AG87" s="55">
        <v>0.96699999999999997</v>
      </c>
      <c r="AH87" s="55">
        <v>1.131</v>
      </c>
      <c r="AI87" s="3">
        <v>1.22</v>
      </c>
      <c r="AJ87" s="3">
        <v>1.3120000000000001</v>
      </c>
      <c r="AK87" s="3" t="s">
        <v>12</v>
      </c>
      <c r="AL87" s="3">
        <v>1.4890000000000001</v>
      </c>
      <c r="AM87" s="15" t="s">
        <v>12</v>
      </c>
      <c r="AN87" s="10">
        <f t="shared" si="78"/>
        <v>1.3120000000000001</v>
      </c>
      <c r="AO87" s="9">
        <f t="shared" si="79"/>
        <v>0.18100000000000005</v>
      </c>
      <c r="AP87" s="10">
        <f t="shared" si="80"/>
        <v>0.17700000000000005</v>
      </c>
      <c r="AQ87" s="9" t="s">
        <v>12</v>
      </c>
      <c r="AR87" s="55" t="s">
        <v>12</v>
      </c>
      <c r="AS87" s="55">
        <v>3.077</v>
      </c>
      <c r="AT87" s="55">
        <v>3.3210000000000002</v>
      </c>
      <c r="AU87" s="55">
        <v>3.6549999999999998</v>
      </c>
      <c r="AV87" s="3">
        <v>3.7429999999999999</v>
      </c>
      <c r="AW87" s="3">
        <v>3.8029999999999999</v>
      </c>
      <c r="AX87" s="3" t="s">
        <v>12</v>
      </c>
      <c r="AY87" s="3">
        <v>4.008</v>
      </c>
      <c r="AZ87" s="15" t="s">
        <v>12</v>
      </c>
      <c r="BA87" s="10">
        <f t="shared" si="81"/>
        <v>3.8029999999999999</v>
      </c>
      <c r="BB87" s="9">
        <f t="shared" si="82"/>
        <v>0.14800000000000013</v>
      </c>
      <c r="BC87" s="10">
        <f t="shared" si="83"/>
        <v>0.20500000000000007</v>
      </c>
      <c r="BD87" s="9">
        <v>7.7640000000000002</v>
      </c>
      <c r="BE87" s="3">
        <v>8.4350000000000005</v>
      </c>
      <c r="BF87" s="15">
        <v>9.1440000000000001</v>
      </c>
      <c r="BG87" s="15">
        <f t="shared" si="84"/>
        <v>8.4350000000000005</v>
      </c>
      <c r="BH87" s="9">
        <f t="shared" si="85"/>
        <v>0.67100000000000026</v>
      </c>
      <c r="BI87" s="10">
        <f t="shared" si="86"/>
        <v>0.70899999999999963</v>
      </c>
      <c r="BJ87" s="9">
        <v>7.758</v>
      </c>
      <c r="BK87" s="3">
        <v>8.4450000000000003</v>
      </c>
      <c r="BL87" s="15">
        <v>9.1780000000000008</v>
      </c>
      <c r="BM87" s="15">
        <f t="shared" si="87"/>
        <v>8.4450000000000003</v>
      </c>
      <c r="BN87" s="9">
        <f t="shared" si="88"/>
        <v>0.68700000000000028</v>
      </c>
      <c r="BO87" s="10">
        <f t="shared" si="89"/>
        <v>0.73300000000000054</v>
      </c>
      <c r="BP87">
        <f t="shared" si="98"/>
        <v>0</v>
      </c>
      <c r="BQ87" s="93">
        <f t="shared" si="99"/>
        <v>1.1509433962264153</v>
      </c>
      <c r="BR87" s="93">
        <f t="shared" si="100"/>
        <v>1.1783876500857633</v>
      </c>
      <c r="BS87" s="93" t="str">
        <f>VLOOKUP(C87,'Koppeling locatie - aslocatie'!$A$2:$C$8139,2,FALSE)</f>
        <v>maas211</v>
      </c>
      <c r="BT87" s="93">
        <f>VLOOKUP($BS87,aslocaties_v01!$C$3:$AA$500,MATCH($K$3/10,aslocaties_v01!$C$2:$X$2),FALSE)</f>
        <v>7.0039999999999996</v>
      </c>
      <c r="BU87" s="93">
        <f>VLOOKUP(BS87,aslocaties_v01!$C$3:$AA$500,MATCH($K$3,aslocaties_v01!$C$2:$X$2),FALSE)</f>
        <v>7.5869999999999997</v>
      </c>
      <c r="BV87" s="93">
        <f>VLOOKUP(BS87,aslocaties_v01!$C$3:$AA$500,MATCH($K$3*10,aslocaties_v01!$C$2:$Y$2),FALSE)</f>
        <v>8.2050000000000001</v>
      </c>
      <c r="BW87" s="93">
        <f t="shared" si="101"/>
        <v>0.58300000000000018</v>
      </c>
      <c r="BX87" s="93">
        <f t="shared" si="102"/>
        <v>0.61800000000000033</v>
      </c>
      <c r="BY87" s="94">
        <f t="shared" si="103"/>
        <v>0</v>
      </c>
      <c r="BZ87" s="94">
        <f t="shared" si="104"/>
        <v>0</v>
      </c>
      <c r="CA87" s="94">
        <f t="shared" si="105"/>
        <v>3.0000000000001137E-3</v>
      </c>
      <c r="CB87">
        <f t="shared" si="106"/>
        <v>3.0000000000001137E-3</v>
      </c>
      <c r="CC87" s="58">
        <f t="shared" si="107"/>
        <v>3.0000000000001137E-3</v>
      </c>
      <c r="CD87" s="95" t="b">
        <f t="shared" si="108"/>
        <v>0</v>
      </c>
      <c r="CE87" s="96" t="b">
        <f t="shared" si="90"/>
        <v>1</v>
      </c>
      <c r="CF87" t="b">
        <f t="shared" si="91"/>
        <v>1</v>
      </c>
      <c r="CG87" t="b">
        <f t="shared" si="92"/>
        <v>1</v>
      </c>
      <c r="CH87" s="84" t="b">
        <f t="shared" si="109"/>
        <v>1</v>
      </c>
      <c r="CI87">
        <f t="shared" si="110"/>
        <v>1.3120000000000001</v>
      </c>
      <c r="CJ87" t="b">
        <f t="shared" si="93"/>
        <v>1</v>
      </c>
      <c r="CK87" t="b">
        <f t="shared" si="111"/>
        <v>0</v>
      </c>
      <c r="CL87" s="84" t="b">
        <f t="shared" si="97"/>
        <v>1</v>
      </c>
      <c r="CM87">
        <f t="shared" si="112"/>
        <v>3.8029999999999999</v>
      </c>
      <c r="CN87" t="b">
        <f t="shared" si="94"/>
        <v>1</v>
      </c>
      <c r="CO87" s="84">
        <f t="shared" si="113"/>
        <v>5.81509194393455E-2</v>
      </c>
      <c r="CP87" t="b">
        <f t="shared" si="114"/>
        <v>1</v>
      </c>
      <c r="CQ87" s="96" t="b">
        <f t="shared" si="115"/>
        <v>1</v>
      </c>
      <c r="CR87" t="b">
        <f t="shared" si="116"/>
        <v>1</v>
      </c>
      <c r="CS87" t="b">
        <f t="shared" si="117"/>
        <v>1</v>
      </c>
      <c r="CT87" t="b">
        <f t="shared" si="118"/>
        <v>1</v>
      </c>
      <c r="CU87" t="b">
        <f t="shared" si="119"/>
        <v>1</v>
      </c>
      <c r="CV87" s="84" t="b">
        <f t="shared" si="120"/>
        <v>1</v>
      </c>
      <c r="CW87" t="b">
        <f t="shared" si="121"/>
        <v>1</v>
      </c>
      <c r="CX87" t="b">
        <f t="shared" si="122"/>
        <v>1</v>
      </c>
      <c r="CY87" t="b">
        <f t="shared" si="123"/>
        <v>1</v>
      </c>
      <c r="CZ87" t="b">
        <f t="shared" si="124"/>
        <v>1</v>
      </c>
      <c r="DA87" s="84">
        <f t="shared" si="125"/>
        <v>0</v>
      </c>
      <c r="DB87" t="b">
        <f t="shared" si="126"/>
        <v>0</v>
      </c>
    </row>
    <row r="88" spans="1:106">
      <c r="A88" s="9">
        <v>1406</v>
      </c>
      <c r="B88" s="3">
        <v>2</v>
      </c>
      <c r="C88" s="3" t="s">
        <v>1554</v>
      </c>
      <c r="D88" s="3" t="str">
        <f t="shared" si="70"/>
        <v>MA_1_36-4_dk_0763</v>
      </c>
      <c r="E88" s="3" t="str">
        <f t="shared" si="71"/>
        <v>0763</v>
      </c>
      <c r="F88" s="3">
        <v>153465</v>
      </c>
      <c r="G88" s="15">
        <v>420712.93800000002</v>
      </c>
      <c r="H88" s="35" t="str">
        <f t="shared" si="72"/>
        <v>ja</v>
      </c>
      <c r="I88" s="42">
        <v>284</v>
      </c>
      <c r="J88" s="20" t="s">
        <v>371</v>
      </c>
      <c r="K88" s="21">
        <v>10000</v>
      </c>
      <c r="L88" s="28">
        <f t="shared" si="25"/>
        <v>1</v>
      </c>
      <c r="M88" s="28">
        <f t="shared" si="95"/>
        <v>1</v>
      </c>
      <c r="N88" s="56">
        <f t="shared" si="73"/>
        <v>10000</v>
      </c>
      <c r="O88" s="33">
        <f t="shared" si="96"/>
        <v>106.14059073224628</v>
      </c>
      <c r="P88" s="37">
        <f t="shared" si="74"/>
        <v>105.72810082945924</v>
      </c>
      <c r="Q88" s="9" t="s">
        <v>12</v>
      </c>
      <c r="R88" s="55" t="s">
        <v>12</v>
      </c>
      <c r="S88" s="55">
        <v>6.3019999999999996</v>
      </c>
      <c r="T88" s="55">
        <v>6.6630000000000003</v>
      </c>
      <c r="U88" s="55">
        <v>7.0019999999999998</v>
      </c>
      <c r="V88" s="3">
        <v>7.274</v>
      </c>
      <c r="W88" s="3">
        <v>7.5810000000000004</v>
      </c>
      <c r="X88" s="3" t="s">
        <v>12</v>
      </c>
      <c r="Y88" s="3">
        <v>8.2029999999999994</v>
      </c>
      <c r="Z88" s="15" t="s">
        <v>12</v>
      </c>
      <c r="AA88" s="10">
        <f t="shared" si="75"/>
        <v>7.5810000000000004</v>
      </c>
      <c r="AB88" s="9">
        <f t="shared" si="76"/>
        <v>0.57900000000000063</v>
      </c>
      <c r="AC88" s="10">
        <f t="shared" si="77"/>
        <v>0.621999999999999</v>
      </c>
      <c r="AD88" s="9" t="s">
        <v>12</v>
      </c>
      <c r="AE88" s="55" t="s">
        <v>12</v>
      </c>
      <c r="AF88" s="55">
        <v>0.89200000000000002</v>
      </c>
      <c r="AG88" s="55">
        <v>1.026</v>
      </c>
      <c r="AH88" s="55">
        <v>1.151</v>
      </c>
      <c r="AI88" s="3">
        <v>1.2330000000000001</v>
      </c>
      <c r="AJ88" s="3">
        <v>1.329</v>
      </c>
      <c r="AK88" s="3" t="s">
        <v>12</v>
      </c>
      <c r="AL88" s="3">
        <v>1.5</v>
      </c>
      <c r="AM88" s="15" t="s">
        <v>12</v>
      </c>
      <c r="AN88" s="10">
        <f t="shared" si="78"/>
        <v>1.329</v>
      </c>
      <c r="AO88" s="9">
        <f t="shared" si="79"/>
        <v>0.17799999999999994</v>
      </c>
      <c r="AP88" s="10">
        <f t="shared" si="80"/>
        <v>0.17100000000000004</v>
      </c>
      <c r="AQ88" s="9" t="s">
        <v>12</v>
      </c>
      <c r="AR88" s="55" t="s">
        <v>12</v>
      </c>
      <c r="AS88" s="55">
        <v>3.14</v>
      </c>
      <c r="AT88" s="55">
        <v>3.3959999999999999</v>
      </c>
      <c r="AU88" s="55">
        <v>3.6389999999999998</v>
      </c>
      <c r="AV88" s="3">
        <v>3.73</v>
      </c>
      <c r="AW88" s="3">
        <v>3.8170000000000002</v>
      </c>
      <c r="AX88" s="3" t="s">
        <v>12</v>
      </c>
      <c r="AY88" s="3">
        <v>4.03</v>
      </c>
      <c r="AZ88" s="15" t="s">
        <v>12</v>
      </c>
      <c r="BA88" s="10">
        <f t="shared" si="81"/>
        <v>3.8170000000000002</v>
      </c>
      <c r="BB88" s="9">
        <f t="shared" si="82"/>
        <v>0.17800000000000038</v>
      </c>
      <c r="BC88" s="10">
        <f t="shared" si="83"/>
        <v>0.21300000000000008</v>
      </c>
      <c r="BD88" s="9">
        <v>7.782</v>
      </c>
      <c r="BE88" s="3">
        <v>8.4610000000000003</v>
      </c>
      <c r="BF88" s="15">
        <v>9.1859999999999999</v>
      </c>
      <c r="BG88" s="15">
        <f t="shared" si="84"/>
        <v>8.4610000000000003</v>
      </c>
      <c r="BH88" s="9">
        <f t="shared" si="85"/>
        <v>0.67900000000000027</v>
      </c>
      <c r="BI88" s="10">
        <f t="shared" si="86"/>
        <v>0.72499999999999964</v>
      </c>
      <c r="BJ88" s="9">
        <v>7.7859999999999996</v>
      </c>
      <c r="BK88" s="3">
        <v>8.4870000000000001</v>
      </c>
      <c r="BL88" s="15">
        <v>9.2469999999999999</v>
      </c>
      <c r="BM88" s="15">
        <f t="shared" si="87"/>
        <v>8.4870000000000001</v>
      </c>
      <c r="BN88" s="9">
        <f t="shared" si="88"/>
        <v>0.70100000000000051</v>
      </c>
      <c r="BO88" s="10">
        <f t="shared" si="89"/>
        <v>0.75999999999999979</v>
      </c>
      <c r="BP88">
        <f t="shared" si="98"/>
        <v>0</v>
      </c>
      <c r="BQ88" s="93">
        <f t="shared" si="99"/>
        <v>1.1727115716753014</v>
      </c>
      <c r="BR88" s="93">
        <f t="shared" si="100"/>
        <v>1.2107081174438683</v>
      </c>
      <c r="BS88" s="93" t="str">
        <f>VLOOKUP(C88,'Koppeling locatie - aslocatie'!$A$2:$C$8139,2,FALSE)</f>
        <v>maas211</v>
      </c>
      <c r="BT88" s="93">
        <f>VLOOKUP($BS88,aslocaties_v01!$C$3:$AA$500,MATCH($K$3/10,aslocaties_v01!$C$2:$X$2),FALSE)</f>
        <v>7.0039999999999996</v>
      </c>
      <c r="BU88" s="93">
        <f>VLOOKUP(BS88,aslocaties_v01!$C$3:$AA$500,MATCH($K$3,aslocaties_v01!$C$2:$X$2),FALSE)</f>
        <v>7.5869999999999997</v>
      </c>
      <c r="BV88" s="93">
        <f>VLOOKUP(BS88,aslocaties_v01!$C$3:$AA$500,MATCH($K$3*10,aslocaties_v01!$C$2:$Y$2),FALSE)</f>
        <v>8.2050000000000001</v>
      </c>
      <c r="BW88" s="93">
        <f t="shared" si="101"/>
        <v>0.58300000000000018</v>
      </c>
      <c r="BX88" s="93">
        <f t="shared" si="102"/>
        <v>0.61800000000000033</v>
      </c>
      <c r="BY88" s="94">
        <f t="shared" si="103"/>
        <v>6.9084628670113002E-3</v>
      </c>
      <c r="BZ88" s="94">
        <f t="shared" si="104"/>
        <v>6.4308681672003987E-3</v>
      </c>
      <c r="CA88" s="94">
        <f t="shared" si="105"/>
        <v>1.9999999999997797E-3</v>
      </c>
      <c r="CB88">
        <f t="shared" si="106"/>
        <v>5.9999999999993392E-3</v>
      </c>
      <c r="CC88" s="58">
        <f t="shared" si="107"/>
        <v>2.0000000000006679E-3</v>
      </c>
      <c r="CD88" s="95" t="b">
        <f t="shared" si="108"/>
        <v>0</v>
      </c>
      <c r="CE88" s="96" t="b">
        <f t="shared" si="90"/>
        <v>1</v>
      </c>
      <c r="CF88" t="b">
        <f t="shared" si="91"/>
        <v>1</v>
      </c>
      <c r="CG88" t="b">
        <f t="shared" si="92"/>
        <v>1</v>
      </c>
      <c r="CH88" s="84" t="b">
        <f t="shared" si="109"/>
        <v>1</v>
      </c>
      <c r="CI88">
        <f t="shared" si="110"/>
        <v>1.329</v>
      </c>
      <c r="CJ88" t="b">
        <f t="shared" si="93"/>
        <v>1</v>
      </c>
      <c r="CK88" t="b">
        <f t="shared" si="111"/>
        <v>0</v>
      </c>
      <c r="CL88" s="84" t="b">
        <f t="shared" si="97"/>
        <v>1</v>
      </c>
      <c r="CM88">
        <f t="shared" si="112"/>
        <v>3.8170000000000002</v>
      </c>
      <c r="CN88" t="b">
        <f t="shared" si="94"/>
        <v>1</v>
      </c>
      <c r="CO88" s="84">
        <f t="shared" si="113"/>
        <v>5.8473092427817945E-2</v>
      </c>
      <c r="CP88" t="b">
        <f t="shared" si="114"/>
        <v>1</v>
      </c>
      <c r="CQ88" s="96" t="b">
        <f t="shared" si="115"/>
        <v>1</v>
      </c>
      <c r="CR88" t="b">
        <f t="shared" si="116"/>
        <v>1</v>
      </c>
      <c r="CS88" t="b">
        <f t="shared" si="117"/>
        <v>1</v>
      </c>
      <c r="CT88" t="b">
        <f t="shared" si="118"/>
        <v>1</v>
      </c>
      <c r="CU88" t="b">
        <f t="shared" si="119"/>
        <v>1</v>
      </c>
      <c r="CV88" s="84" t="b">
        <f t="shared" si="120"/>
        <v>1</v>
      </c>
      <c r="CW88" t="b">
        <f t="shared" si="121"/>
        <v>1</v>
      </c>
      <c r="CX88" t="b">
        <f t="shared" si="122"/>
        <v>1</v>
      </c>
      <c r="CY88" t="b">
        <f t="shared" si="123"/>
        <v>1</v>
      </c>
      <c r="CZ88" t="b">
        <f t="shared" si="124"/>
        <v>1</v>
      </c>
      <c r="DA88" s="84">
        <f t="shared" si="125"/>
        <v>0</v>
      </c>
      <c r="DB88" t="b">
        <f t="shared" si="126"/>
        <v>0</v>
      </c>
    </row>
    <row r="89" spans="1:106">
      <c r="A89" s="9">
        <v>1407</v>
      </c>
      <c r="B89" s="3">
        <v>2</v>
      </c>
      <c r="C89" s="3" t="s">
        <v>1555</v>
      </c>
      <c r="D89" s="3" t="str">
        <f t="shared" si="70"/>
        <v>MA_1_36-4_dk_0764</v>
      </c>
      <c r="E89" s="3" t="str">
        <f t="shared" si="71"/>
        <v>0764</v>
      </c>
      <c r="F89" s="3">
        <v>153440.34400000001</v>
      </c>
      <c r="G89" s="15">
        <v>420610.125</v>
      </c>
      <c r="H89" s="35" t="str">
        <f t="shared" si="72"/>
        <v>ja</v>
      </c>
      <c r="I89" s="42">
        <v>284</v>
      </c>
      <c r="J89" s="20" t="s">
        <v>371</v>
      </c>
      <c r="K89" s="21">
        <v>10000</v>
      </c>
      <c r="L89" s="28">
        <f t="shared" si="25"/>
        <v>1</v>
      </c>
      <c r="M89" s="28">
        <f t="shared" si="95"/>
        <v>1</v>
      </c>
      <c r="N89" s="56">
        <f t="shared" si="73"/>
        <v>10000</v>
      </c>
      <c r="O89" s="33">
        <f t="shared" si="96"/>
        <v>105.72810082945924</v>
      </c>
      <c r="P89" s="37">
        <f t="shared" si="74"/>
        <v>109.48312195496339</v>
      </c>
      <c r="Q89" s="9" t="s">
        <v>12</v>
      </c>
      <c r="R89" s="55" t="s">
        <v>12</v>
      </c>
      <c r="S89" s="55">
        <v>6.29</v>
      </c>
      <c r="T89" s="55">
        <v>6.6559999999999997</v>
      </c>
      <c r="U89" s="55">
        <v>6.9909999999999997</v>
      </c>
      <c r="V89" s="3">
        <v>7.2649999999999997</v>
      </c>
      <c r="W89" s="3">
        <v>7.5750000000000002</v>
      </c>
      <c r="X89" s="3" t="s">
        <v>12</v>
      </c>
      <c r="Y89" s="3">
        <v>8.1940000000000008</v>
      </c>
      <c r="Z89" s="15" t="s">
        <v>12</v>
      </c>
      <c r="AA89" s="10">
        <f t="shared" si="75"/>
        <v>7.5750000000000002</v>
      </c>
      <c r="AB89" s="9">
        <f t="shared" si="76"/>
        <v>0.58400000000000052</v>
      </c>
      <c r="AC89" s="10">
        <f t="shared" si="77"/>
        <v>0.61900000000000066</v>
      </c>
      <c r="AD89" s="9" t="s">
        <v>12</v>
      </c>
      <c r="AE89" s="55" t="s">
        <v>12</v>
      </c>
      <c r="AF89" s="55">
        <v>0.91700000000000004</v>
      </c>
      <c r="AG89" s="55">
        <v>1.052</v>
      </c>
      <c r="AH89" s="55">
        <v>1.1870000000000001</v>
      </c>
      <c r="AI89" s="3">
        <v>1.2909999999999999</v>
      </c>
      <c r="AJ89" s="3">
        <v>1.502</v>
      </c>
      <c r="AK89" s="3" t="s">
        <v>12</v>
      </c>
      <c r="AL89" s="3">
        <v>1.583</v>
      </c>
      <c r="AM89" s="15" t="s">
        <v>12</v>
      </c>
      <c r="AN89" s="10">
        <f t="shared" si="78"/>
        <v>1.502</v>
      </c>
      <c r="AO89" s="9">
        <f t="shared" si="79"/>
        <v>0.31499999999999995</v>
      </c>
      <c r="AP89" s="10">
        <f t="shared" si="80"/>
        <v>8.0999999999999961E-2</v>
      </c>
      <c r="AQ89" s="9" t="s">
        <v>12</v>
      </c>
      <c r="AR89" s="55" t="s">
        <v>12</v>
      </c>
      <c r="AS89" s="55">
        <v>3.1789999999999998</v>
      </c>
      <c r="AT89" s="55">
        <v>3.415</v>
      </c>
      <c r="AU89" s="55">
        <v>3.66</v>
      </c>
      <c r="AV89" s="3">
        <v>3.7629999999999999</v>
      </c>
      <c r="AW89" s="3">
        <v>3.9550000000000001</v>
      </c>
      <c r="AX89" s="3" t="s">
        <v>12</v>
      </c>
      <c r="AY89" s="3">
        <v>6.3230000000000004</v>
      </c>
      <c r="AZ89" s="15" t="s">
        <v>12</v>
      </c>
      <c r="BA89" s="10">
        <f t="shared" si="81"/>
        <v>3.9550000000000001</v>
      </c>
      <c r="BB89" s="9">
        <f t="shared" si="82"/>
        <v>0.29499999999999993</v>
      </c>
      <c r="BC89" s="10">
        <f t="shared" si="83"/>
        <v>2.3680000000000003</v>
      </c>
      <c r="BD89" s="9">
        <v>7.7910000000000004</v>
      </c>
      <c r="BE89" s="3">
        <v>8.4760000000000009</v>
      </c>
      <c r="BF89" s="15">
        <v>9.2140000000000004</v>
      </c>
      <c r="BG89" s="15">
        <f t="shared" si="84"/>
        <v>8.4760000000000009</v>
      </c>
      <c r="BH89" s="9">
        <f t="shared" si="85"/>
        <v>0.6850000000000005</v>
      </c>
      <c r="BI89" s="10">
        <f t="shared" si="86"/>
        <v>0.73799999999999955</v>
      </c>
      <c r="BJ89" s="9">
        <v>7.7969999999999997</v>
      </c>
      <c r="BK89" s="3">
        <v>8.5069999999999997</v>
      </c>
      <c r="BL89" s="15">
        <v>9.2880000000000003</v>
      </c>
      <c r="BM89" s="15">
        <f t="shared" si="87"/>
        <v>8.5069999999999997</v>
      </c>
      <c r="BN89" s="9">
        <f t="shared" si="88"/>
        <v>0.71</v>
      </c>
      <c r="BO89" s="10">
        <f t="shared" si="89"/>
        <v>0.78100000000000058</v>
      </c>
      <c r="BP89">
        <f t="shared" si="98"/>
        <v>0</v>
      </c>
      <c r="BQ89" s="93">
        <f t="shared" si="99"/>
        <v>1.1729452054794518</v>
      </c>
      <c r="BR89" s="93">
        <f t="shared" si="100"/>
        <v>1.215753424657533</v>
      </c>
      <c r="BS89" s="93" t="str">
        <f>VLOOKUP(C89,'Koppeling locatie - aslocatie'!$A$2:$C$8139,2,FALSE)</f>
        <v>maas211</v>
      </c>
      <c r="BT89" s="93">
        <f>VLOOKUP($BS89,aslocaties_v01!$C$3:$AA$500,MATCH($K$3/10,aslocaties_v01!$C$2:$X$2),FALSE)</f>
        <v>7.0039999999999996</v>
      </c>
      <c r="BU89" s="93">
        <f>VLOOKUP(BS89,aslocaties_v01!$C$3:$AA$500,MATCH($K$3,aslocaties_v01!$C$2:$X$2),FALSE)</f>
        <v>7.5869999999999997</v>
      </c>
      <c r="BV89" s="93">
        <f>VLOOKUP(BS89,aslocaties_v01!$C$3:$AA$500,MATCH($K$3*10,aslocaties_v01!$C$2:$Y$2),FALSE)</f>
        <v>8.2050000000000001</v>
      </c>
      <c r="BW89" s="93">
        <f t="shared" si="101"/>
        <v>0.58300000000000018</v>
      </c>
      <c r="BX89" s="93">
        <f t="shared" si="102"/>
        <v>0.61800000000000033</v>
      </c>
      <c r="BY89" s="94">
        <f t="shared" si="103"/>
        <v>1.7123287671239051E-3</v>
      </c>
      <c r="BZ89" s="94">
        <f t="shared" si="104"/>
        <v>1.6155088852993771E-3</v>
      </c>
      <c r="CA89" s="94">
        <f t="shared" si="105"/>
        <v>1.2999999999999901E-2</v>
      </c>
      <c r="CB89">
        <f t="shared" si="106"/>
        <v>1.1999999999999567E-2</v>
      </c>
      <c r="CC89" s="58">
        <f t="shared" si="107"/>
        <v>1.0999999999999233E-2</v>
      </c>
      <c r="CD89" s="95" t="b">
        <f t="shared" si="108"/>
        <v>0</v>
      </c>
      <c r="CE89" s="96" t="b">
        <f t="shared" si="90"/>
        <v>1</v>
      </c>
      <c r="CF89" t="b">
        <f t="shared" si="91"/>
        <v>1</v>
      </c>
      <c r="CG89" t="b">
        <f t="shared" si="92"/>
        <v>1</v>
      </c>
      <c r="CH89" s="84" t="b">
        <f t="shared" si="109"/>
        <v>1</v>
      </c>
      <c r="CI89">
        <f t="shared" si="110"/>
        <v>1.502</v>
      </c>
      <c r="CJ89" t="b">
        <f t="shared" si="93"/>
        <v>1</v>
      </c>
      <c r="CK89" t="b">
        <f t="shared" si="111"/>
        <v>0</v>
      </c>
      <c r="CL89" s="84" t="b">
        <f t="shared" si="97"/>
        <v>1</v>
      </c>
      <c r="CM89">
        <f t="shared" si="112"/>
        <v>3.9550000000000001</v>
      </c>
      <c r="CN89" t="b">
        <f t="shared" si="94"/>
        <v>1</v>
      </c>
      <c r="CO89" s="84">
        <f t="shared" si="113"/>
        <v>6.1553444187725868E-2</v>
      </c>
      <c r="CP89" t="b">
        <f t="shared" si="114"/>
        <v>1</v>
      </c>
      <c r="CQ89" s="96" t="b">
        <f t="shared" si="115"/>
        <v>1</v>
      </c>
      <c r="CR89" t="b">
        <f t="shared" si="116"/>
        <v>1</v>
      </c>
      <c r="CS89" t="b">
        <f t="shared" si="117"/>
        <v>1</v>
      </c>
      <c r="CT89" t="b">
        <f t="shared" si="118"/>
        <v>1</v>
      </c>
      <c r="CU89" t="b">
        <f t="shared" si="119"/>
        <v>1</v>
      </c>
      <c r="CV89" s="84" t="b">
        <f t="shared" si="120"/>
        <v>1</v>
      </c>
      <c r="CW89" t="b">
        <f t="shared" si="121"/>
        <v>1</v>
      </c>
      <c r="CX89" t="b">
        <f t="shared" si="122"/>
        <v>1</v>
      </c>
      <c r="CY89" t="b">
        <f t="shared" si="123"/>
        <v>1</v>
      </c>
      <c r="CZ89" t="b">
        <f t="shared" si="124"/>
        <v>1</v>
      </c>
      <c r="DA89" s="84">
        <f t="shared" si="125"/>
        <v>0</v>
      </c>
      <c r="DB89" t="b">
        <f t="shared" si="126"/>
        <v>0</v>
      </c>
    </row>
    <row r="90" spans="1:106">
      <c r="A90" s="9">
        <v>1408</v>
      </c>
      <c r="B90" s="3">
        <v>2</v>
      </c>
      <c r="C90" s="3" t="s">
        <v>1556</v>
      </c>
      <c r="D90" s="3" t="str">
        <f t="shared" si="70"/>
        <v>MA_1_36-4_dk_0765</v>
      </c>
      <c r="E90" s="3" t="str">
        <f t="shared" si="71"/>
        <v>0765</v>
      </c>
      <c r="F90" s="3">
        <v>153416.31200000001</v>
      </c>
      <c r="G90" s="15">
        <v>420503.31199999998</v>
      </c>
      <c r="H90" s="35" t="str">
        <f t="shared" si="72"/>
        <v>ja</v>
      </c>
      <c r="I90" s="42">
        <v>284</v>
      </c>
      <c r="J90" s="20" t="s">
        <v>371</v>
      </c>
      <c r="K90" s="21">
        <v>10000</v>
      </c>
      <c r="L90" s="28">
        <f t="shared" si="25"/>
        <v>1</v>
      </c>
      <c r="M90" s="28">
        <f t="shared" si="95"/>
        <v>1</v>
      </c>
      <c r="N90" s="56">
        <f t="shared" si="73"/>
        <v>10000</v>
      </c>
      <c r="O90" s="33">
        <f t="shared" si="96"/>
        <v>109.48312195496339</v>
      </c>
      <c r="P90" s="37">
        <f t="shared" si="74"/>
        <v>75.300532494776476</v>
      </c>
      <c r="Q90" s="9" t="s">
        <v>12</v>
      </c>
      <c r="R90" s="55" t="s">
        <v>12</v>
      </c>
      <c r="S90" s="55">
        <v>6.2830000000000004</v>
      </c>
      <c r="T90" s="55">
        <v>6.65</v>
      </c>
      <c r="U90" s="55">
        <v>6.9850000000000003</v>
      </c>
      <c r="V90" s="3">
        <v>7.258</v>
      </c>
      <c r="W90" s="3">
        <v>7.569</v>
      </c>
      <c r="X90" s="3" t="s">
        <v>12</v>
      </c>
      <c r="Y90" s="3">
        <v>8.1890000000000001</v>
      </c>
      <c r="Z90" s="15" t="s">
        <v>12</v>
      </c>
      <c r="AA90" s="10">
        <f t="shared" si="75"/>
        <v>7.569</v>
      </c>
      <c r="AB90" s="9">
        <f t="shared" si="76"/>
        <v>0.58399999999999963</v>
      </c>
      <c r="AC90" s="10">
        <f t="shared" si="77"/>
        <v>0.62000000000000011</v>
      </c>
      <c r="AD90" s="9" t="s">
        <v>12</v>
      </c>
      <c r="AE90" s="55" t="s">
        <v>12</v>
      </c>
      <c r="AF90" s="55">
        <v>0.92900000000000005</v>
      </c>
      <c r="AG90" s="55">
        <v>1.054</v>
      </c>
      <c r="AH90" s="55">
        <v>1.179</v>
      </c>
      <c r="AI90" s="3">
        <v>1.2709999999999999</v>
      </c>
      <c r="AJ90" s="3">
        <v>1.367</v>
      </c>
      <c r="AK90" s="3" t="s">
        <v>12</v>
      </c>
      <c r="AL90" s="3">
        <v>1.5449999999999999</v>
      </c>
      <c r="AM90" s="15" t="s">
        <v>12</v>
      </c>
      <c r="AN90" s="10">
        <f t="shared" si="78"/>
        <v>1.367</v>
      </c>
      <c r="AO90" s="9">
        <f t="shared" si="79"/>
        <v>0.18799999999999994</v>
      </c>
      <c r="AP90" s="10">
        <f t="shared" si="80"/>
        <v>0.17799999999999994</v>
      </c>
      <c r="AQ90" s="9" t="s">
        <v>12</v>
      </c>
      <c r="AR90" s="55" t="s">
        <v>12</v>
      </c>
      <c r="AS90" s="55">
        <v>3.206</v>
      </c>
      <c r="AT90" s="55">
        <v>3.4289999999999998</v>
      </c>
      <c r="AU90" s="55">
        <v>3.6509999999999998</v>
      </c>
      <c r="AV90" s="3">
        <v>3.7440000000000002</v>
      </c>
      <c r="AW90" s="3">
        <v>3.8460000000000001</v>
      </c>
      <c r="AX90" s="3" t="s">
        <v>12</v>
      </c>
      <c r="AY90" s="3">
        <v>4.0659999999999998</v>
      </c>
      <c r="AZ90" s="15" t="s">
        <v>12</v>
      </c>
      <c r="BA90" s="10">
        <f t="shared" si="81"/>
        <v>3.8460000000000001</v>
      </c>
      <c r="BB90" s="9">
        <f t="shared" si="82"/>
        <v>0.19500000000000028</v>
      </c>
      <c r="BC90" s="10">
        <f t="shared" si="83"/>
        <v>0.21999999999999975</v>
      </c>
      <c r="BD90" s="9">
        <v>7.7859999999999996</v>
      </c>
      <c r="BE90" s="3">
        <v>8.4760000000000009</v>
      </c>
      <c r="BF90" s="15">
        <v>9.2270000000000003</v>
      </c>
      <c r="BG90" s="15">
        <f t="shared" si="84"/>
        <v>8.4760000000000009</v>
      </c>
      <c r="BH90" s="9">
        <f t="shared" si="85"/>
        <v>0.69000000000000128</v>
      </c>
      <c r="BI90" s="10">
        <f t="shared" si="86"/>
        <v>0.75099999999999945</v>
      </c>
      <c r="BJ90" s="9">
        <v>7.7919999999999998</v>
      </c>
      <c r="BK90" s="3">
        <v>8.5090000000000003</v>
      </c>
      <c r="BL90" s="15">
        <v>9.3049999999999997</v>
      </c>
      <c r="BM90" s="15">
        <f t="shared" si="87"/>
        <v>8.5090000000000003</v>
      </c>
      <c r="BN90" s="9">
        <f t="shared" si="88"/>
        <v>0.71700000000000053</v>
      </c>
      <c r="BO90" s="10">
        <f t="shared" si="89"/>
        <v>0.79599999999999937</v>
      </c>
      <c r="BP90">
        <f t="shared" si="98"/>
        <v>0</v>
      </c>
      <c r="BQ90" s="93">
        <f t="shared" si="99"/>
        <v>1.1815068493150713</v>
      </c>
      <c r="BR90" s="93">
        <f t="shared" si="100"/>
        <v>1.227739726027399</v>
      </c>
      <c r="BS90" s="93" t="str">
        <f>VLOOKUP(C90,'Koppeling locatie - aslocatie'!$A$2:$C$8139,2,FALSE)</f>
        <v>maas211</v>
      </c>
      <c r="BT90" s="93">
        <f>VLOOKUP($BS90,aslocaties_v01!$C$3:$AA$500,MATCH($K$3/10,aslocaties_v01!$C$2:$X$2),FALSE)</f>
        <v>7.0039999999999996</v>
      </c>
      <c r="BU90" s="93">
        <f>VLOOKUP(BS90,aslocaties_v01!$C$3:$AA$500,MATCH($K$3,aslocaties_v01!$C$2:$X$2),FALSE)</f>
        <v>7.5869999999999997</v>
      </c>
      <c r="BV90" s="93">
        <f>VLOOKUP(BS90,aslocaties_v01!$C$3:$AA$500,MATCH($K$3*10,aslocaties_v01!$C$2:$Y$2),FALSE)</f>
        <v>8.2050000000000001</v>
      </c>
      <c r="BW90" s="93">
        <f t="shared" si="101"/>
        <v>0.58300000000000018</v>
      </c>
      <c r="BX90" s="93">
        <f t="shared" si="102"/>
        <v>0.61800000000000033</v>
      </c>
      <c r="BY90" s="94">
        <f t="shared" si="103"/>
        <v>1.7123287671223508E-3</v>
      </c>
      <c r="BZ90" s="94">
        <f t="shared" si="104"/>
        <v>3.2258064516125229E-3</v>
      </c>
      <c r="CA90" s="94">
        <f t="shared" si="105"/>
        <v>1.899999999999924E-2</v>
      </c>
      <c r="CB90">
        <f t="shared" si="106"/>
        <v>1.7999999999999794E-2</v>
      </c>
      <c r="CC90" s="58">
        <f t="shared" si="107"/>
        <v>1.6000000000000014E-2</v>
      </c>
      <c r="CD90" s="95" t="b">
        <f t="shared" si="108"/>
        <v>0</v>
      </c>
      <c r="CE90" s="96" t="b">
        <f t="shared" si="90"/>
        <v>1</v>
      </c>
      <c r="CF90" t="b">
        <f t="shared" si="91"/>
        <v>1</v>
      </c>
      <c r="CG90" t="b">
        <f t="shared" si="92"/>
        <v>1</v>
      </c>
      <c r="CH90" s="84" t="b">
        <f t="shared" si="109"/>
        <v>1</v>
      </c>
      <c r="CI90">
        <f t="shared" si="110"/>
        <v>1.367</v>
      </c>
      <c r="CJ90" t="b">
        <f t="shared" si="93"/>
        <v>1</v>
      </c>
      <c r="CK90" t="b">
        <f t="shared" si="111"/>
        <v>0</v>
      </c>
      <c r="CL90" s="84" t="b">
        <f t="shared" si="97"/>
        <v>1</v>
      </c>
      <c r="CM90">
        <f t="shared" si="112"/>
        <v>3.8460000000000001</v>
      </c>
      <c r="CN90" t="b">
        <f t="shared" si="94"/>
        <v>1</v>
      </c>
      <c r="CO90" s="84">
        <f t="shared" si="113"/>
        <v>5.9241405884351152E-2</v>
      </c>
      <c r="CP90" t="b">
        <f t="shared" si="114"/>
        <v>1</v>
      </c>
      <c r="CQ90" s="96" t="b">
        <f t="shared" si="115"/>
        <v>1</v>
      </c>
      <c r="CR90" t="b">
        <f t="shared" si="116"/>
        <v>1</v>
      </c>
      <c r="CS90" t="b">
        <f t="shared" si="117"/>
        <v>1</v>
      </c>
      <c r="CT90" t="b">
        <f t="shared" si="118"/>
        <v>1</v>
      </c>
      <c r="CU90" t="b">
        <f t="shared" si="119"/>
        <v>1</v>
      </c>
      <c r="CV90" s="84" t="b">
        <f t="shared" si="120"/>
        <v>1</v>
      </c>
      <c r="CW90" t="b">
        <f t="shared" si="121"/>
        <v>1</v>
      </c>
      <c r="CX90" t="b">
        <f t="shared" si="122"/>
        <v>1</v>
      </c>
      <c r="CY90" t="b">
        <f t="shared" si="123"/>
        <v>1</v>
      </c>
      <c r="CZ90" t="b">
        <f t="shared" si="124"/>
        <v>1</v>
      </c>
      <c r="DA90" s="84">
        <f t="shared" si="125"/>
        <v>0</v>
      </c>
      <c r="DB90" t="b">
        <f t="shared" si="126"/>
        <v>0</v>
      </c>
    </row>
    <row r="91" spans="1:106">
      <c r="A91" s="9">
        <v>1409</v>
      </c>
      <c r="B91" s="3">
        <v>2</v>
      </c>
      <c r="C91" s="3" t="s">
        <v>1557</v>
      </c>
      <c r="D91" s="3" t="str">
        <f t="shared" si="70"/>
        <v>MA_1_36-4_dk_0766</v>
      </c>
      <c r="E91" s="3" t="str">
        <f t="shared" si="71"/>
        <v>0766</v>
      </c>
      <c r="F91" s="3">
        <v>153402.04699999999</v>
      </c>
      <c r="G91" s="15">
        <v>420429.375</v>
      </c>
      <c r="H91" s="35" t="str">
        <f t="shared" si="72"/>
        <v>ja</v>
      </c>
      <c r="I91" s="42">
        <v>284</v>
      </c>
      <c r="J91" s="20" t="s">
        <v>371</v>
      </c>
      <c r="K91" s="21">
        <v>10000</v>
      </c>
      <c r="L91" s="28">
        <f t="shared" si="25"/>
        <v>1</v>
      </c>
      <c r="M91" s="28">
        <f t="shared" si="95"/>
        <v>1</v>
      </c>
      <c r="N91" s="56">
        <f t="shared" si="73"/>
        <v>10000</v>
      </c>
      <c r="O91" s="33">
        <f t="shared" si="96"/>
        <v>75.300532494776476</v>
      </c>
      <c r="P91" s="37">
        <f t="shared" si="74"/>
        <v>118.21236947545833</v>
      </c>
      <c r="Q91" s="9" t="s">
        <v>12</v>
      </c>
      <c r="R91" s="55" t="s">
        <v>12</v>
      </c>
      <c r="S91" s="55">
        <v>6.28</v>
      </c>
      <c r="T91" s="55">
        <v>6.6479999999999997</v>
      </c>
      <c r="U91" s="55">
        <v>6.9829999999999997</v>
      </c>
      <c r="V91" s="3">
        <v>7.2560000000000002</v>
      </c>
      <c r="W91" s="3">
        <v>7.5670000000000002</v>
      </c>
      <c r="X91" s="3" t="s">
        <v>12</v>
      </c>
      <c r="Y91" s="3">
        <v>8.1869999999999994</v>
      </c>
      <c r="Z91" s="15" t="s">
        <v>12</v>
      </c>
      <c r="AA91" s="10">
        <f t="shared" si="75"/>
        <v>7.5670000000000002</v>
      </c>
      <c r="AB91" s="9">
        <f t="shared" si="76"/>
        <v>0.58400000000000052</v>
      </c>
      <c r="AC91" s="10">
        <f t="shared" si="77"/>
        <v>0.61999999999999922</v>
      </c>
      <c r="AD91" s="9" t="s">
        <v>12</v>
      </c>
      <c r="AE91" s="55" t="s">
        <v>12</v>
      </c>
      <c r="AF91" s="55">
        <v>0.90900000000000003</v>
      </c>
      <c r="AG91" s="55">
        <v>1.0449999999999999</v>
      </c>
      <c r="AH91" s="55">
        <v>1.1759999999999999</v>
      </c>
      <c r="AI91" s="3">
        <v>1.2689999999999999</v>
      </c>
      <c r="AJ91" s="3">
        <v>1.3660000000000001</v>
      </c>
      <c r="AK91" s="3" t="s">
        <v>12</v>
      </c>
      <c r="AL91" s="3">
        <v>1.546</v>
      </c>
      <c r="AM91" s="15" t="s">
        <v>12</v>
      </c>
      <c r="AN91" s="10">
        <f t="shared" si="78"/>
        <v>1.3660000000000001</v>
      </c>
      <c r="AO91" s="9">
        <f t="shared" si="79"/>
        <v>0.19000000000000017</v>
      </c>
      <c r="AP91" s="10">
        <f t="shared" si="80"/>
        <v>0.17999999999999994</v>
      </c>
      <c r="AQ91" s="9" t="s">
        <v>12</v>
      </c>
      <c r="AR91" s="55" t="s">
        <v>12</v>
      </c>
      <c r="AS91" s="55">
        <v>3.1669999999999998</v>
      </c>
      <c r="AT91" s="55">
        <v>3.427</v>
      </c>
      <c r="AU91" s="55">
        <v>3.657</v>
      </c>
      <c r="AV91" s="3">
        <v>3.7490000000000001</v>
      </c>
      <c r="AW91" s="3">
        <v>3.843</v>
      </c>
      <c r="AX91" s="3" t="s">
        <v>12</v>
      </c>
      <c r="AY91" s="3">
        <v>4.0529999999999999</v>
      </c>
      <c r="AZ91" s="15" t="s">
        <v>12</v>
      </c>
      <c r="BA91" s="10">
        <f t="shared" si="81"/>
        <v>3.843</v>
      </c>
      <c r="BB91" s="9">
        <f t="shared" si="82"/>
        <v>0.18599999999999994</v>
      </c>
      <c r="BC91" s="10">
        <f t="shared" si="83"/>
        <v>0.20999999999999996</v>
      </c>
      <c r="BD91" s="9">
        <v>7.7709999999999999</v>
      </c>
      <c r="BE91" s="3">
        <v>8.4600000000000009</v>
      </c>
      <c r="BF91" s="15">
        <v>9.2100000000000009</v>
      </c>
      <c r="BG91" s="15">
        <f t="shared" si="84"/>
        <v>8.4600000000000009</v>
      </c>
      <c r="BH91" s="9">
        <f t="shared" si="85"/>
        <v>0.68900000000000095</v>
      </c>
      <c r="BI91" s="10">
        <f t="shared" si="86"/>
        <v>0.75</v>
      </c>
      <c r="BJ91" s="9">
        <v>7.7770000000000001</v>
      </c>
      <c r="BK91" s="3">
        <v>8.4920000000000009</v>
      </c>
      <c r="BL91" s="15">
        <v>9.2889999999999997</v>
      </c>
      <c r="BM91" s="15">
        <f t="shared" si="87"/>
        <v>8.4920000000000009</v>
      </c>
      <c r="BN91" s="9">
        <f t="shared" si="88"/>
        <v>0.71500000000000075</v>
      </c>
      <c r="BO91" s="10">
        <f t="shared" si="89"/>
        <v>0.79699999999999882</v>
      </c>
      <c r="BP91">
        <f t="shared" si="98"/>
        <v>0</v>
      </c>
      <c r="BQ91" s="93">
        <f t="shared" si="99"/>
        <v>1.1797945205479459</v>
      </c>
      <c r="BR91" s="93">
        <f t="shared" si="100"/>
        <v>1.224315068493151</v>
      </c>
      <c r="BS91" s="93" t="str">
        <f>VLOOKUP(C91,'Koppeling locatie - aslocatie'!$A$2:$C$8139,2,FALSE)</f>
        <v>maas211</v>
      </c>
      <c r="BT91" s="93">
        <f>VLOOKUP($BS91,aslocaties_v01!$C$3:$AA$500,MATCH($K$3/10,aslocaties_v01!$C$2:$X$2),FALSE)</f>
        <v>7.0039999999999996</v>
      </c>
      <c r="BU91" s="93">
        <f>VLOOKUP(BS91,aslocaties_v01!$C$3:$AA$500,MATCH($K$3,aslocaties_v01!$C$2:$X$2),FALSE)</f>
        <v>7.5869999999999997</v>
      </c>
      <c r="BV91" s="93">
        <f>VLOOKUP(BS91,aslocaties_v01!$C$3:$AA$500,MATCH($K$3*10,aslocaties_v01!$C$2:$Y$2),FALSE)</f>
        <v>8.2050000000000001</v>
      </c>
      <c r="BW91" s="93">
        <f t="shared" si="101"/>
        <v>0.58300000000000018</v>
      </c>
      <c r="BX91" s="93">
        <f t="shared" si="102"/>
        <v>0.61800000000000033</v>
      </c>
      <c r="BY91" s="94">
        <f t="shared" si="103"/>
        <v>1.7123287671239051E-3</v>
      </c>
      <c r="BZ91" s="94">
        <f t="shared" si="104"/>
        <v>3.2258064516110796E-3</v>
      </c>
      <c r="CA91" s="94">
        <f t="shared" si="105"/>
        <v>2.0999999999999908E-2</v>
      </c>
      <c r="CB91">
        <f t="shared" si="106"/>
        <v>1.9999999999999574E-2</v>
      </c>
      <c r="CC91" s="58">
        <f t="shared" si="107"/>
        <v>1.8000000000000682E-2</v>
      </c>
      <c r="CD91" s="95" t="b">
        <f t="shared" si="108"/>
        <v>0</v>
      </c>
      <c r="CE91" s="96" t="b">
        <f t="shared" si="90"/>
        <v>1</v>
      </c>
      <c r="CF91" t="b">
        <f t="shared" si="91"/>
        <v>1</v>
      </c>
      <c r="CG91" t="b">
        <f t="shared" si="92"/>
        <v>1</v>
      </c>
      <c r="CH91" s="84" t="b">
        <f t="shared" si="109"/>
        <v>1</v>
      </c>
      <c r="CI91">
        <f t="shared" si="110"/>
        <v>1.3660000000000001</v>
      </c>
      <c r="CJ91" t="b">
        <f t="shared" si="93"/>
        <v>1</v>
      </c>
      <c r="CK91" t="b">
        <f t="shared" si="111"/>
        <v>0</v>
      </c>
      <c r="CL91" s="84" t="b">
        <f t="shared" si="97"/>
        <v>1</v>
      </c>
      <c r="CM91">
        <f t="shared" si="112"/>
        <v>3.843</v>
      </c>
      <c r="CN91" t="b">
        <f t="shared" si="94"/>
        <v>1</v>
      </c>
      <c r="CO91" s="84">
        <f t="shared" si="113"/>
        <v>5.9290529935475185E-2</v>
      </c>
      <c r="CP91" t="b">
        <f t="shared" si="114"/>
        <v>1</v>
      </c>
      <c r="CQ91" s="96" t="b">
        <f t="shared" si="115"/>
        <v>1</v>
      </c>
      <c r="CR91" t="b">
        <f t="shared" si="116"/>
        <v>1</v>
      </c>
      <c r="CS91" t="b">
        <f t="shared" si="117"/>
        <v>1</v>
      </c>
      <c r="CT91" t="b">
        <f t="shared" si="118"/>
        <v>1</v>
      </c>
      <c r="CU91" t="b">
        <f t="shared" si="119"/>
        <v>1</v>
      </c>
      <c r="CV91" s="84" t="b">
        <f t="shared" si="120"/>
        <v>1</v>
      </c>
      <c r="CW91" t="b">
        <f t="shared" si="121"/>
        <v>1</v>
      </c>
      <c r="CX91" t="b">
        <f t="shared" si="122"/>
        <v>1</v>
      </c>
      <c r="CY91" t="b">
        <f t="shared" si="123"/>
        <v>1</v>
      </c>
      <c r="CZ91" t="b">
        <f t="shared" si="124"/>
        <v>1</v>
      </c>
      <c r="DA91" s="84">
        <f t="shared" si="125"/>
        <v>0</v>
      </c>
      <c r="DB91" t="b">
        <f t="shared" si="126"/>
        <v>0</v>
      </c>
    </row>
    <row r="92" spans="1:106">
      <c r="A92" s="9">
        <v>1410</v>
      </c>
      <c r="B92" s="3">
        <v>2</v>
      </c>
      <c r="C92" s="3" t="s">
        <v>1558</v>
      </c>
      <c r="D92" s="3" t="str">
        <f t="shared" si="70"/>
        <v>MA_1_36-4_dk_0767</v>
      </c>
      <c r="E92" s="3" t="str">
        <f t="shared" si="71"/>
        <v>0767</v>
      </c>
      <c r="F92" s="3">
        <v>153358.20300000001</v>
      </c>
      <c r="G92" s="15">
        <v>420319.59399999998</v>
      </c>
      <c r="H92" s="35" t="str">
        <f t="shared" si="72"/>
        <v>ja</v>
      </c>
      <c r="I92" s="42">
        <v>284</v>
      </c>
      <c r="J92" s="20" t="s">
        <v>371</v>
      </c>
      <c r="K92" s="21">
        <v>10000</v>
      </c>
      <c r="L92" s="28">
        <f t="shared" si="25"/>
        <v>1</v>
      </c>
      <c r="M92" s="28">
        <f t="shared" si="95"/>
        <v>1</v>
      </c>
      <c r="N92" s="56">
        <f t="shared" si="73"/>
        <v>10000</v>
      </c>
      <c r="O92" s="33">
        <f t="shared" si="96"/>
        <v>118.21236947545833</v>
      </c>
      <c r="P92" s="37">
        <f t="shared" si="74"/>
        <v>116.35013442193109</v>
      </c>
      <c r="Q92" s="9" t="s">
        <v>12</v>
      </c>
      <c r="R92" s="55" t="s">
        <v>12</v>
      </c>
      <c r="S92" s="55">
        <v>6.2619999999999996</v>
      </c>
      <c r="T92" s="55">
        <v>6.6319999999999997</v>
      </c>
      <c r="U92" s="55">
        <v>6.9690000000000003</v>
      </c>
      <c r="V92" s="3">
        <v>7.2439999999999998</v>
      </c>
      <c r="W92" s="3">
        <v>7.5549999999999997</v>
      </c>
      <c r="X92" s="3" t="s">
        <v>12</v>
      </c>
      <c r="Y92" s="3">
        <v>8.1780000000000008</v>
      </c>
      <c r="Z92" s="15" t="s">
        <v>12</v>
      </c>
      <c r="AA92" s="10">
        <f t="shared" si="75"/>
        <v>7.5549999999999997</v>
      </c>
      <c r="AB92" s="9">
        <f t="shared" si="76"/>
        <v>0.58599999999999941</v>
      </c>
      <c r="AC92" s="10">
        <f t="shared" si="77"/>
        <v>0.62300000000000111</v>
      </c>
      <c r="AD92" s="9" t="s">
        <v>12</v>
      </c>
      <c r="AE92" s="55" t="s">
        <v>12</v>
      </c>
      <c r="AF92" s="55">
        <v>0.72</v>
      </c>
      <c r="AG92" s="55">
        <v>0.80400000000000005</v>
      </c>
      <c r="AH92" s="55">
        <v>0.90800000000000003</v>
      </c>
      <c r="AI92" s="3">
        <v>1.02</v>
      </c>
      <c r="AJ92" s="3">
        <v>1.171</v>
      </c>
      <c r="AK92" s="3" t="s">
        <v>12</v>
      </c>
      <c r="AL92" s="3">
        <v>1.4670000000000001</v>
      </c>
      <c r="AM92" s="15" t="s">
        <v>12</v>
      </c>
      <c r="AN92" s="10">
        <f t="shared" si="78"/>
        <v>1.171</v>
      </c>
      <c r="AO92" s="9">
        <f t="shared" si="79"/>
        <v>0.26300000000000001</v>
      </c>
      <c r="AP92" s="10">
        <f t="shared" si="80"/>
        <v>0.29600000000000004</v>
      </c>
      <c r="AQ92" s="9" t="s">
        <v>12</v>
      </c>
      <c r="AR92" s="55" t="s">
        <v>12</v>
      </c>
      <c r="AS92" s="55">
        <v>2.8719999999999999</v>
      </c>
      <c r="AT92" s="55">
        <v>3.0249999999999999</v>
      </c>
      <c r="AU92" s="55">
        <v>3.1789999999999998</v>
      </c>
      <c r="AV92" s="3">
        <v>3.3370000000000002</v>
      </c>
      <c r="AW92" s="3">
        <v>3.5419999999999998</v>
      </c>
      <c r="AX92" s="3" t="s">
        <v>12</v>
      </c>
      <c r="AY92" s="3">
        <v>3.9609999999999999</v>
      </c>
      <c r="AZ92" s="15" t="s">
        <v>12</v>
      </c>
      <c r="BA92" s="10">
        <f t="shared" si="81"/>
        <v>3.5419999999999998</v>
      </c>
      <c r="BB92" s="9">
        <f t="shared" si="82"/>
        <v>0.36299999999999999</v>
      </c>
      <c r="BC92" s="10">
        <f t="shared" si="83"/>
        <v>0.41900000000000004</v>
      </c>
      <c r="BD92" s="9">
        <v>7.7850000000000001</v>
      </c>
      <c r="BE92" s="3">
        <v>8.4879999999999995</v>
      </c>
      <c r="BF92" s="15">
        <v>9.2739999999999991</v>
      </c>
      <c r="BG92" s="15">
        <f t="shared" si="84"/>
        <v>8.4879999999999995</v>
      </c>
      <c r="BH92" s="9">
        <f t="shared" si="85"/>
        <v>0.7029999999999994</v>
      </c>
      <c r="BI92" s="10">
        <f t="shared" si="86"/>
        <v>0.78599999999999959</v>
      </c>
      <c r="BJ92" s="9">
        <v>7.7919999999999998</v>
      </c>
      <c r="BK92" s="3">
        <v>8.5259999999999998</v>
      </c>
      <c r="BL92" s="15">
        <v>9.3740000000000006</v>
      </c>
      <c r="BM92" s="15">
        <f t="shared" si="87"/>
        <v>8.5259999999999998</v>
      </c>
      <c r="BN92" s="9">
        <f t="shared" si="88"/>
        <v>0.73399999999999999</v>
      </c>
      <c r="BO92" s="10">
        <f t="shared" si="89"/>
        <v>0.84800000000000075</v>
      </c>
      <c r="BP92">
        <f t="shared" si="98"/>
        <v>0</v>
      </c>
      <c r="BQ92" s="93">
        <f t="shared" si="99"/>
        <v>1.1996587030716725</v>
      </c>
      <c r="BR92" s="93">
        <f t="shared" si="100"/>
        <v>1.2525597269624587</v>
      </c>
      <c r="BS92" s="93" t="str">
        <f>VLOOKUP(C92,'Koppeling locatie - aslocatie'!$A$2:$C$8139,2,FALSE)</f>
        <v>maas211</v>
      </c>
      <c r="BT92" s="93">
        <f>VLOOKUP($BS92,aslocaties_v01!$C$3:$AA$500,MATCH($K$3/10,aslocaties_v01!$C$2:$X$2),FALSE)</f>
        <v>7.0039999999999996</v>
      </c>
      <c r="BU92" s="93">
        <f>VLOOKUP(BS92,aslocaties_v01!$C$3:$AA$500,MATCH($K$3,aslocaties_v01!$C$2:$X$2),FALSE)</f>
        <v>7.5869999999999997</v>
      </c>
      <c r="BV92" s="93">
        <f>VLOOKUP(BS92,aslocaties_v01!$C$3:$AA$500,MATCH($K$3*10,aslocaties_v01!$C$2:$Y$2),FALSE)</f>
        <v>8.2050000000000001</v>
      </c>
      <c r="BW92" s="93">
        <f t="shared" si="101"/>
        <v>0.58300000000000018</v>
      </c>
      <c r="BX92" s="93">
        <f t="shared" si="102"/>
        <v>0.61800000000000033</v>
      </c>
      <c r="BY92" s="94">
        <f t="shared" si="103"/>
        <v>5.1194539249133086E-3</v>
      </c>
      <c r="BZ92" s="94">
        <f t="shared" si="104"/>
        <v>8.0256821829868263E-3</v>
      </c>
      <c r="CA92" s="94">
        <f t="shared" si="105"/>
        <v>3.4999999999999254E-2</v>
      </c>
      <c r="CB92">
        <f t="shared" si="106"/>
        <v>3.2000000000000028E-2</v>
      </c>
      <c r="CC92" s="58">
        <f t="shared" si="107"/>
        <v>2.6999999999999247E-2</v>
      </c>
      <c r="CD92" s="95" t="b">
        <f t="shared" si="108"/>
        <v>0</v>
      </c>
      <c r="CE92" s="96" t="b">
        <f t="shared" si="90"/>
        <v>1</v>
      </c>
      <c r="CF92" t="b">
        <f t="shared" si="91"/>
        <v>1</v>
      </c>
      <c r="CG92" t="b">
        <f t="shared" si="92"/>
        <v>1</v>
      </c>
      <c r="CH92" s="84" t="b">
        <f t="shared" si="109"/>
        <v>1</v>
      </c>
      <c r="CI92">
        <f t="shared" si="110"/>
        <v>1.171</v>
      </c>
      <c r="CJ92" t="b">
        <f t="shared" si="93"/>
        <v>1</v>
      </c>
      <c r="CK92" t="b">
        <f t="shared" si="111"/>
        <v>1</v>
      </c>
      <c r="CL92" s="84" t="b">
        <f t="shared" si="97"/>
        <v>1</v>
      </c>
      <c r="CM92">
        <f t="shared" si="112"/>
        <v>3.5419999999999998</v>
      </c>
      <c r="CN92" t="b">
        <f t="shared" si="94"/>
        <v>1</v>
      </c>
      <c r="CO92" s="84">
        <f t="shared" si="113"/>
        <v>5.9832229080749949E-2</v>
      </c>
      <c r="CP92" t="b">
        <f t="shared" si="114"/>
        <v>1</v>
      </c>
      <c r="CQ92" s="96" t="b">
        <f t="shared" si="115"/>
        <v>1</v>
      </c>
      <c r="CR92" t="b">
        <f t="shared" si="116"/>
        <v>1</v>
      </c>
      <c r="CS92" t="b">
        <f t="shared" si="117"/>
        <v>1</v>
      </c>
      <c r="CT92" t="b">
        <f t="shared" si="118"/>
        <v>1</v>
      </c>
      <c r="CU92" t="b">
        <f t="shared" si="119"/>
        <v>1</v>
      </c>
      <c r="CV92" s="84" t="b">
        <f t="shared" si="120"/>
        <v>1</v>
      </c>
      <c r="CW92" t="b">
        <f t="shared" si="121"/>
        <v>1</v>
      </c>
      <c r="CX92" t="b">
        <f t="shared" si="122"/>
        <v>1</v>
      </c>
      <c r="CY92" t="b">
        <f t="shared" si="123"/>
        <v>1</v>
      </c>
      <c r="CZ92" t="b">
        <f t="shared" si="124"/>
        <v>1</v>
      </c>
      <c r="DA92" s="84">
        <f t="shared" si="125"/>
        <v>0</v>
      </c>
      <c r="DB92" t="b">
        <f t="shared" si="126"/>
        <v>0</v>
      </c>
    </row>
    <row r="93" spans="1:106">
      <c r="A93" s="9">
        <v>1411</v>
      </c>
      <c r="B93" s="3">
        <v>2</v>
      </c>
      <c r="C93" s="3" t="s">
        <v>1559</v>
      </c>
      <c r="D93" s="3" t="str">
        <f t="shared" si="70"/>
        <v>MA_1_36-4_dk_0768</v>
      </c>
      <c r="E93" s="3" t="str">
        <f t="shared" si="71"/>
        <v>0768</v>
      </c>
      <c r="F93" s="3">
        <v>153346.71900000001</v>
      </c>
      <c r="G93" s="15">
        <v>420203.81199999998</v>
      </c>
      <c r="H93" s="35" t="str">
        <f t="shared" si="72"/>
        <v>ja</v>
      </c>
      <c r="I93" s="42">
        <v>277</v>
      </c>
      <c r="J93" s="20" t="s">
        <v>371</v>
      </c>
      <c r="K93" s="21">
        <v>10000</v>
      </c>
      <c r="L93" s="28">
        <f t="shared" si="25"/>
        <v>1</v>
      </c>
      <c r="M93" s="28">
        <f t="shared" si="95"/>
        <v>1</v>
      </c>
      <c r="N93" s="56">
        <f t="shared" si="73"/>
        <v>10000</v>
      </c>
      <c r="O93" s="33">
        <f t="shared" si="96"/>
        <v>116.35013442193109</v>
      </c>
      <c r="P93" s="37">
        <f t="shared" si="74"/>
        <v>77.70845091751778</v>
      </c>
      <c r="Q93" s="9" t="s">
        <v>12</v>
      </c>
      <c r="R93" s="55" t="s">
        <v>12</v>
      </c>
      <c r="S93" s="55">
        <v>6.2469999999999999</v>
      </c>
      <c r="T93" s="55">
        <v>6.6159999999999997</v>
      </c>
      <c r="U93" s="55">
        <v>6.9560000000000004</v>
      </c>
      <c r="V93" s="3">
        <v>7.23</v>
      </c>
      <c r="W93" s="3">
        <v>7.5419999999999998</v>
      </c>
      <c r="X93" s="3" t="s">
        <v>12</v>
      </c>
      <c r="Y93" s="3">
        <v>8.1639999999999997</v>
      </c>
      <c r="Z93" s="15" t="s">
        <v>12</v>
      </c>
      <c r="AA93" s="10">
        <f t="shared" si="75"/>
        <v>7.5419999999999998</v>
      </c>
      <c r="AB93" s="9">
        <f t="shared" si="76"/>
        <v>0.58599999999999941</v>
      </c>
      <c r="AC93" s="10">
        <f t="shared" si="77"/>
        <v>0.62199999999999989</v>
      </c>
      <c r="AD93" s="9" t="s">
        <v>12</v>
      </c>
      <c r="AE93" s="55" t="s">
        <v>12</v>
      </c>
      <c r="AF93" s="55">
        <v>0.70799999999999996</v>
      </c>
      <c r="AG93" s="55">
        <v>0.79300000000000004</v>
      </c>
      <c r="AH93" s="55">
        <v>0.89400000000000002</v>
      </c>
      <c r="AI93" s="3">
        <v>0.998</v>
      </c>
      <c r="AJ93" s="3">
        <v>1.1459999999999999</v>
      </c>
      <c r="AK93" s="3" t="s">
        <v>12</v>
      </c>
      <c r="AL93" s="3">
        <v>1.47</v>
      </c>
      <c r="AM93" s="15" t="s">
        <v>12</v>
      </c>
      <c r="AN93" s="10">
        <f t="shared" si="78"/>
        <v>1.1459999999999999</v>
      </c>
      <c r="AO93" s="9">
        <f t="shared" si="79"/>
        <v>0.25199999999999989</v>
      </c>
      <c r="AP93" s="10">
        <f t="shared" si="80"/>
        <v>0.32400000000000007</v>
      </c>
      <c r="AQ93" s="9" t="s">
        <v>12</v>
      </c>
      <c r="AR93" s="55" t="s">
        <v>12</v>
      </c>
      <c r="AS93" s="55">
        <v>2.8450000000000002</v>
      </c>
      <c r="AT93" s="55">
        <v>3.0089999999999999</v>
      </c>
      <c r="AU93" s="55">
        <v>3.1539999999999999</v>
      </c>
      <c r="AV93" s="3">
        <v>3.302</v>
      </c>
      <c r="AW93" s="3">
        <v>3.4969999999999999</v>
      </c>
      <c r="AX93" s="3" t="s">
        <v>12</v>
      </c>
      <c r="AY93" s="3">
        <v>3.9710000000000001</v>
      </c>
      <c r="AZ93" s="15" t="s">
        <v>12</v>
      </c>
      <c r="BA93" s="10">
        <f t="shared" si="81"/>
        <v>3.4969999999999999</v>
      </c>
      <c r="BB93" s="9">
        <f t="shared" si="82"/>
        <v>0.34299999999999997</v>
      </c>
      <c r="BC93" s="10">
        <f t="shared" si="83"/>
        <v>0.4740000000000002</v>
      </c>
      <c r="BD93" s="9">
        <v>7.79</v>
      </c>
      <c r="BE93" s="3">
        <v>8.4949999999999992</v>
      </c>
      <c r="BF93" s="15">
        <v>9.2940000000000005</v>
      </c>
      <c r="BG93" s="15">
        <f t="shared" si="84"/>
        <v>8.4949999999999992</v>
      </c>
      <c r="BH93" s="9">
        <f t="shared" si="85"/>
        <v>0.70499999999999918</v>
      </c>
      <c r="BI93" s="10">
        <f t="shared" si="86"/>
        <v>0.79900000000000126</v>
      </c>
      <c r="BJ93" s="9">
        <v>7.8</v>
      </c>
      <c r="BK93" s="3">
        <v>8.5340000000000007</v>
      </c>
      <c r="BL93" s="15">
        <v>9.3940000000000001</v>
      </c>
      <c r="BM93" s="15">
        <f t="shared" si="87"/>
        <v>8.5340000000000007</v>
      </c>
      <c r="BN93" s="9">
        <f t="shared" si="88"/>
        <v>0.73400000000000087</v>
      </c>
      <c r="BO93" s="10">
        <f t="shared" si="89"/>
        <v>0.85999999999999943</v>
      </c>
      <c r="BP93">
        <f t="shared" si="98"/>
        <v>0</v>
      </c>
      <c r="BQ93" s="93">
        <f t="shared" si="99"/>
        <v>1.2030716723549486</v>
      </c>
      <c r="BR93" s="93">
        <f t="shared" si="100"/>
        <v>1.25255972696246</v>
      </c>
      <c r="BS93" s="93" t="str">
        <f>VLOOKUP(C93,'Koppeling locatie - aslocatie'!$A$2:$C$8139,2,FALSE)</f>
        <v>maas212</v>
      </c>
      <c r="BT93" s="93">
        <f>VLOOKUP($BS93,aslocaties_v01!$C$3:$AA$500,MATCH($K$3/10,aslocaties_v01!$C$2:$X$2),FALSE)</f>
        <v>6.9530000000000003</v>
      </c>
      <c r="BU93" s="93">
        <f>VLOOKUP(BS93,aslocaties_v01!$C$3:$AA$500,MATCH($K$3,aslocaties_v01!$C$2:$X$2),FALSE)</f>
        <v>7.5410000000000004</v>
      </c>
      <c r="BV93" s="93">
        <f>VLOOKUP(BS93,aslocaties_v01!$C$3:$AA$500,MATCH($K$3*10,aslocaties_v01!$C$2:$Y$2),FALSE)</f>
        <v>8.1639999999999997</v>
      </c>
      <c r="BW93" s="93">
        <f t="shared" si="101"/>
        <v>0.58800000000000008</v>
      </c>
      <c r="BX93" s="93">
        <f t="shared" si="102"/>
        <v>0.62299999999999933</v>
      </c>
      <c r="BY93" s="94">
        <f t="shared" si="103"/>
        <v>3.4129692832776115E-3</v>
      </c>
      <c r="BZ93" s="94">
        <f t="shared" si="104"/>
        <v>1.6077170417998499E-3</v>
      </c>
      <c r="CA93" s="94">
        <f t="shared" si="105"/>
        <v>3.0000000000001137E-3</v>
      </c>
      <c r="CB93">
        <f t="shared" si="106"/>
        <v>9.9999999999944578E-4</v>
      </c>
      <c r="CC93" s="58">
        <f t="shared" si="107"/>
        <v>0</v>
      </c>
      <c r="CD93" s="95" t="b">
        <f t="shared" si="108"/>
        <v>0</v>
      </c>
      <c r="CE93" s="96" t="b">
        <f t="shared" si="90"/>
        <v>1</v>
      </c>
      <c r="CF93" t="b">
        <f t="shared" si="91"/>
        <v>1</v>
      </c>
      <c r="CG93" t="b">
        <f t="shared" si="92"/>
        <v>1</v>
      </c>
      <c r="CH93" s="84" t="b">
        <f t="shared" si="109"/>
        <v>1</v>
      </c>
      <c r="CI93">
        <f t="shared" si="110"/>
        <v>1.1459999999999999</v>
      </c>
      <c r="CJ93" t="b">
        <f t="shared" si="93"/>
        <v>1</v>
      </c>
      <c r="CK93" t="b">
        <f t="shared" si="111"/>
        <v>1</v>
      </c>
      <c r="CL93" s="84" t="b">
        <f t="shared" si="97"/>
        <v>1</v>
      </c>
      <c r="CM93">
        <f t="shared" si="112"/>
        <v>3.4969999999999999</v>
      </c>
      <c r="CN93" t="b">
        <f t="shared" si="94"/>
        <v>1</v>
      </c>
      <c r="CO93" s="84">
        <f t="shared" si="113"/>
        <v>6.0071538471791502E-2</v>
      </c>
      <c r="CP93" t="b">
        <f t="shared" si="114"/>
        <v>1</v>
      </c>
      <c r="CQ93" s="96" t="b">
        <f t="shared" si="115"/>
        <v>1</v>
      </c>
      <c r="CR93" t="b">
        <f t="shared" si="116"/>
        <v>1</v>
      </c>
      <c r="CS93" t="b">
        <f t="shared" si="117"/>
        <v>1</v>
      </c>
      <c r="CT93" t="b">
        <f t="shared" si="118"/>
        <v>1</v>
      </c>
      <c r="CU93" t="b">
        <f t="shared" si="119"/>
        <v>1</v>
      </c>
      <c r="CV93" s="84" t="b">
        <f t="shared" si="120"/>
        <v>1</v>
      </c>
      <c r="CW93" t="b">
        <f t="shared" si="121"/>
        <v>0</v>
      </c>
      <c r="CX93" t="b">
        <f t="shared" si="122"/>
        <v>1</v>
      </c>
      <c r="CY93" t="b">
        <f t="shared" si="123"/>
        <v>1</v>
      </c>
      <c r="CZ93" t="b">
        <f t="shared" si="124"/>
        <v>1</v>
      </c>
      <c r="DA93" s="84">
        <f t="shared" si="125"/>
        <v>1</v>
      </c>
      <c r="DB93" t="b">
        <f t="shared" si="126"/>
        <v>0</v>
      </c>
    </row>
    <row r="94" spans="1:106">
      <c r="A94" s="9">
        <v>1412</v>
      </c>
      <c r="B94" s="3">
        <v>2</v>
      </c>
      <c r="C94" s="3" t="s">
        <v>1560</v>
      </c>
      <c r="D94" s="3" t="str">
        <f t="shared" si="70"/>
        <v>MA_1_36-4_dk_0769</v>
      </c>
      <c r="E94" s="3" t="str">
        <f t="shared" si="71"/>
        <v>0769</v>
      </c>
      <c r="F94" s="3">
        <v>153341.03099999999</v>
      </c>
      <c r="G94" s="15">
        <v>420126.31199999998</v>
      </c>
      <c r="H94" s="35" t="str">
        <f t="shared" si="72"/>
        <v>ja</v>
      </c>
      <c r="I94" s="42">
        <v>276</v>
      </c>
      <c r="J94" s="20" t="s">
        <v>371</v>
      </c>
      <c r="K94" s="21">
        <v>10000</v>
      </c>
      <c r="L94" s="28">
        <f t="shared" si="25"/>
        <v>1</v>
      </c>
      <c r="M94" s="28">
        <f t="shared" si="95"/>
        <v>1</v>
      </c>
      <c r="N94" s="56">
        <f t="shared" si="73"/>
        <v>10000</v>
      </c>
      <c r="O94" s="33">
        <f t="shared" si="96"/>
        <v>77.70845091751778</v>
      </c>
      <c r="P94" s="37">
        <f t="shared" si="74"/>
        <v>119.46555344951676</v>
      </c>
      <c r="Q94" s="9" t="s">
        <v>12</v>
      </c>
      <c r="R94" s="55" t="s">
        <v>12</v>
      </c>
      <c r="S94" s="55">
        <v>6.2450000000000001</v>
      </c>
      <c r="T94" s="55">
        <v>6.6150000000000002</v>
      </c>
      <c r="U94" s="55">
        <v>6.9560000000000004</v>
      </c>
      <c r="V94" s="3">
        <v>7.23</v>
      </c>
      <c r="W94" s="3">
        <v>7.5419999999999998</v>
      </c>
      <c r="X94" s="3" t="s">
        <v>12</v>
      </c>
      <c r="Y94" s="3">
        <v>8.1649999999999991</v>
      </c>
      <c r="Z94" s="15" t="s">
        <v>12</v>
      </c>
      <c r="AA94" s="10">
        <f t="shared" si="75"/>
        <v>7.5419999999999998</v>
      </c>
      <c r="AB94" s="9">
        <f t="shared" si="76"/>
        <v>0.58599999999999941</v>
      </c>
      <c r="AC94" s="10">
        <f t="shared" si="77"/>
        <v>0.62299999999999933</v>
      </c>
      <c r="AD94" s="9" t="s">
        <v>12</v>
      </c>
      <c r="AE94" s="55" t="s">
        <v>12</v>
      </c>
      <c r="AF94" s="55">
        <v>0.69</v>
      </c>
      <c r="AG94" s="55">
        <v>0.78700000000000003</v>
      </c>
      <c r="AH94" s="55">
        <v>0.90500000000000003</v>
      </c>
      <c r="AI94" s="3">
        <v>1.046</v>
      </c>
      <c r="AJ94" s="3">
        <v>1.3220000000000001</v>
      </c>
      <c r="AK94" s="3" t="s">
        <v>12</v>
      </c>
      <c r="AL94" s="3">
        <v>2.1219999999999999</v>
      </c>
      <c r="AM94" s="15" t="s">
        <v>12</v>
      </c>
      <c r="AN94" s="10">
        <f t="shared" si="78"/>
        <v>1.3220000000000001</v>
      </c>
      <c r="AO94" s="9">
        <f t="shared" si="79"/>
        <v>0.41700000000000004</v>
      </c>
      <c r="AP94" s="10">
        <f t="shared" si="80"/>
        <v>0.79999999999999982</v>
      </c>
      <c r="AQ94" s="9" t="s">
        <v>12</v>
      </c>
      <c r="AR94" s="55" t="s">
        <v>12</v>
      </c>
      <c r="AS94" s="55">
        <v>2.7869999999999999</v>
      </c>
      <c r="AT94" s="55">
        <v>2.9910000000000001</v>
      </c>
      <c r="AU94" s="55">
        <v>3.1619999999999999</v>
      </c>
      <c r="AV94" s="3">
        <v>3.3759999999999999</v>
      </c>
      <c r="AW94" s="3">
        <v>3.98</v>
      </c>
      <c r="AX94" s="3" t="s">
        <v>12</v>
      </c>
      <c r="AY94" s="3">
        <v>6.92</v>
      </c>
      <c r="AZ94" s="15" t="s">
        <v>12</v>
      </c>
      <c r="BA94" s="10">
        <f t="shared" si="81"/>
        <v>3.98</v>
      </c>
      <c r="BB94" s="9">
        <f t="shared" si="82"/>
        <v>0.81800000000000006</v>
      </c>
      <c r="BC94" s="10">
        <f t="shared" si="83"/>
        <v>2.94</v>
      </c>
      <c r="BD94" s="9">
        <v>7.7850000000000001</v>
      </c>
      <c r="BE94" s="3">
        <v>8.5990000000000002</v>
      </c>
      <c r="BF94" s="15">
        <v>9.2840000000000007</v>
      </c>
      <c r="BG94" s="15">
        <f t="shared" si="84"/>
        <v>8.5990000000000002</v>
      </c>
      <c r="BH94" s="9">
        <f t="shared" si="85"/>
        <v>0.81400000000000006</v>
      </c>
      <c r="BI94" s="10">
        <f t="shared" si="86"/>
        <v>0.6850000000000005</v>
      </c>
      <c r="BJ94" s="9">
        <v>7.79</v>
      </c>
      <c r="BK94" s="3">
        <v>8.5220000000000002</v>
      </c>
      <c r="BL94" s="15">
        <v>9.3840000000000003</v>
      </c>
      <c r="BM94" s="15">
        <f t="shared" si="87"/>
        <v>8.5220000000000002</v>
      </c>
      <c r="BN94" s="9">
        <f t="shared" si="88"/>
        <v>0.73200000000000021</v>
      </c>
      <c r="BO94" s="10">
        <f t="shared" si="89"/>
        <v>0.8620000000000001</v>
      </c>
      <c r="BP94">
        <f t="shared" si="98"/>
        <v>0</v>
      </c>
      <c r="BQ94" s="93">
        <f t="shared" si="99"/>
        <v>1.3890784982935169</v>
      </c>
      <c r="BR94" s="93">
        <f t="shared" si="100"/>
        <v>1.2491467576791826</v>
      </c>
      <c r="BS94" s="93" t="str">
        <f>VLOOKUP(C94,'Koppeling locatie - aslocatie'!$A$2:$C$8139,2,FALSE)</f>
        <v>maas212</v>
      </c>
      <c r="BT94" s="93">
        <f>VLOOKUP($BS94,aslocaties_v01!$C$3:$AA$500,MATCH($K$3/10,aslocaties_v01!$C$2:$X$2),FALSE)</f>
        <v>6.9530000000000003</v>
      </c>
      <c r="BU94" s="93">
        <f>VLOOKUP(BS94,aslocaties_v01!$C$3:$AA$500,MATCH($K$3,aslocaties_v01!$C$2:$X$2),FALSE)</f>
        <v>7.5410000000000004</v>
      </c>
      <c r="BV94" s="93">
        <f>VLOOKUP(BS94,aslocaties_v01!$C$3:$AA$500,MATCH($K$3*10,aslocaties_v01!$C$2:$Y$2),FALSE)</f>
        <v>8.1639999999999997</v>
      </c>
      <c r="BW94" s="93">
        <f t="shared" si="101"/>
        <v>0.58800000000000008</v>
      </c>
      <c r="BX94" s="93">
        <f t="shared" si="102"/>
        <v>0.62299999999999933</v>
      </c>
      <c r="BY94" s="94">
        <f t="shared" si="103"/>
        <v>3.4129692832776115E-3</v>
      </c>
      <c r="BZ94" s="94">
        <f t="shared" si="104"/>
        <v>0</v>
      </c>
      <c r="CA94" s="94">
        <f t="shared" si="105"/>
        <v>3.0000000000001137E-3</v>
      </c>
      <c r="CB94">
        <f t="shared" si="106"/>
        <v>9.9999999999944578E-4</v>
      </c>
      <c r="CC94" s="58">
        <f t="shared" si="107"/>
        <v>9.9999999999944578E-4</v>
      </c>
      <c r="CD94" s="95" t="b">
        <f t="shared" si="108"/>
        <v>0</v>
      </c>
      <c r="CE94" s="96" t="b">
        <f t="shared" si="90"/>
        <v>1</v>
      </c>
      <c r="CF94" t="b">
        <f t="shared" si="91"/>
        <v>1</v>
      </c>
      <c r="CG94" t="b">
        <f t="shared" si="92"/>
        <v>1</v>
      </c>
      <c r="CH94" s="84" t="b">
        <f t="shared" si="109"/>
        <v>1</v>
      </c>
      <c r="CI94">
        <f t="shared" si="110"/>
        <v>1.3220000000000001</v>
      </c>
      <c r="CJ94" t="b">
        <f t="shared" si="93"/>
        <v>1</v>
      </c>
      <c r="CK94" t="b">
        <f t="shared" si="111"/>
        <v>0</v>
      </c>
      <c r="CL94" s="84" t="b">
        <f t="shared" si="97"/>
        <v>1</v>
      </c>
      <c r="CM94">
        <f t="shared" si="112"/>
        <v>3.98</v>
      </c>
      <c r="CN94" t="b">
        <f t="shared" si="94"/>
        <v>1</v>
      </c>
      <c r="CO94" s="84">
        <f t="shared" si="113"/>
        <v>5.3498390030295787E-2</v>
      </c>
      <c r="CP94" t="b">
        <f t="shared" si="114"/>
        <v>1</v>
      </c>
      <c r="CQ94" s="96" t="b">
        <f t="shared" si="115"/>
        <v>1</v>
      </c>
      <c r="CR94" t="b">
        <f t="shared" si="116"/>
        <v>0</v>
      </c>
      <c r="CS94" t="b">
        <f t="shared" si="117"/>
        <v>1</v>
      </c>
      <c r="CT94" t="b">
        <f t="shared" si="118"/>
        <v>1</v>
      </c>
      <c r="CU94" t="b">
        <f t="shared" si="119"/>
        <v>1</v>
      </c>
      <c r="CV94" s="84" t="b">
        <f t="shared" si="120"/>
        <v>1</v>
      </c>
      <c r="CW94" t="b">
        <f t="shared" si="121"/>
        <v>0</v>
      </c>
      <c r="CX94" t="b">
        <f t="shared" si="122"/>
        <v>1</v>
      </c>
      <c r="CY94" t="b">
        <f t="shared" si="123"/>
        <v>1</v>
      </c>
      <c r="CZ94" t="b">
        <f t="shared" si="124"/>
        <v>1</v>
      </c>
      <c r="DA94" s="84">
        <f t="shared" si="125"/>
        <v>2</v>
      </c>
      <c r="DB94" t="b">
        <f t="shared" si="126"/>
        <v>0</v>
      </c>
    </row>
    <row r="95" spans="1:106">
      <c r="A95" s="9">
        <v>1413</v>
      </c>
      <c r="B95" s="3">
        <v>2</v>
      </c>
      <c r="C95" s="3" t="s">
        <v>1561</v>
      </c>
      <c r="D95" s="3" t="str">
        <f t="shared" si="70"/>
        <v>MA_1_36-4_dk_0770</v>
      </c>
      <c r="E95" s="3" t="str">
        <f t="shared" si="71"/>
        <v>0770</v>
      </c>
      <c r="F95" s="3">
        <v>153313.5</v>
      </c>
      <c r="G95" s="15">
        <v>420010.06199999998</v>
      </c>
      <c r="H95" s="35" t="str">
        <f t="shared" si="72"/>
        <v>ja</v>
      </c>
      <c r="I95" s="42">
        <v>280</v>
      </c>
      <c r="J95" s="20" t="s">
        <v>371</v>
      </c>
      <c r="K95" s="21">
        <v>10000</v>
      </c>
      <c r="L95" s="28">
        <f t="shared" si="25"/>
        <v>1</v>
      </c>
      <c r="M95" s="28">
        <f t="shared" si="95"/>
        <v>1</v>
      </c>
      <c r="N95" s="56">
        <f t="shared" si="73"/>
        <v>10000</v>
      </c>
      <c r="O95" s="33">
        <f t="shared" si="96"/>
        <v>119.46555344951676</v>
      </c>
      <c r="P95" s="37">
        <f t="shared" si="74"/>
        <v>78.666692729474335</v>
      </c>
      <c r="Q95" s="9" t="s">
        <v>12</v>
      </c>
      <c r="R95" s="55" t="s">
        <v>12</v>
      </c>
      <c r="S95" s="55">
        <v>6.2450000000000001</v>
      </c>
      <c r="T95" s="55">
        <v>6.6159999999999997</v>
      </c>
      <c r="U95" s="55">
        <v>6.9569999999999999</v>
      </c>
      <c r="V95" s="3">
        <v>7.2309999999999999</v>
      </c>
      <c r="W95" s="3">
        <v>7.5439999999999996</v>
      </c>
      <c r="X95" s="3" t="s">
        <v>12</v>
      </c>
      <c r="Y95" s="3">
        <v>8.1669999999999998</v>
      </c>
      <c r="Z95" s="15" t="s">
        <v>12</v>
      </c>
      <c r="AA95" s="10">
        <f t="shared" si="75"/>
        <v>7.5439999999999996</v>
      </c>
      <c r="AB95" s="9">
        <f t="shared" si="76"/>
        <v>0.58699999999999974</v>
      </c>
      <c r="AC95" s="10">
        <f t="shared" si="77"/>
        <v>0.62300000000000022</v>
      </c>
      <c r="AD95" s="9" t="s">
        <v>12</v>
      </c>
      <c r="AE95" s="55" t="s">
        <v>12</v>
      </c>
      <c r="AF95" s="55">
        <v>0.69699999999999995</v>
      </c>
      <c r="AG95" s="55">
        <v>0.77900000000000003</v>
      </c>
      <c r="AH95" s="55">
        <v>0.878</v>
      </c>
      <c r="AI95" s="3">
        <v>0.98099999999999998</v>
      </c>
      <c r="AJ95" s="3">
        <v>1.1259999999999999</v>
      </c>
      <c r="AK95" s="3" t="s">
        <v>12</v>
      </c>
      <c r="AL95" s="3">
        <v>1.4790000000000001</v>
      </c>
      <c r="AM95" s="15" t="s">
        <v>12</v>
      </c>
      <c r="AN95" s="10">
        <f t="shared" si="78"/>
        <v>1.1259999999999999</v>
      </c>
      <c r="AO95" s="9">
        <f t="shared" si="79"/>
        <v>0.24799999999999989</v>
      </c>
      <c r="AP95" s="10">
        <f t="shared" si="80"/>
        <v>0.3530000000000002</v>
      </c>
      <c r="AQ95" s="9" t="s">
        <v>12</v>
      </c>
      <c r="AR95" s="55" t="s">
        <v>12</v>
      </c>
      <c r="AS95" s="55">
        <v>2.8170000000000002</v>
      </c>
      <c r="AT95" s="55">
        <v>2.968</v>
      </c>
      <c r="AU95" s="55">
        <v>3.1120000000000001</v>
      </c>
      <c r="AV95" s="3">
        <v>3.2629999999999999</v>
      </c>
      <c r="AW95" s="3">
        <v>3.4620000000000002</v>
      </c>
      <c r="AX95" s="3" t="s">
        <v>12</v>
      </c>
      <c r="AY95" s="3">
        <v>4.0090000000000003</v>
      </c>
      <c r="AZ95" s="15" t="s">
        <v>12</v>
      </c>
      <c r="BA95" s="10">
        <f t="shared" si="81"/>
        <v>3.4620000000000002</v>
      </c>
      <c r="BB95" s="9">
        <f t="shared" si="82"/>
        <v>0.35000000000000009</v>
      </c>
      <c r="BC95" s="10">
        <f t="shared" si="83"/>
        <v>0.54700000000000015</v>
      </c>
      <c r="BD95" s="9">
        <v>7.7530000000000001</v>
      </c>
      <c r="BE95" s="3">
        <v>8.4600000000000009</v>
      </c>
      <c r="BF95" s="15">
        <v>9.2739999999999991</v>
      </c>
      <c r="BG95" s="15">
        <f t="shared" si="84"/>
        <v>8.4600000000000009</v>
      </c>
      <c r="BH95" s="9">
        <f t="shared" si="85"/>
        <v>0.70700000000000074</v>
      </c>
      <c r="BI95" s="10">
        <f t="shared" si="86"/>
        <v>0.81399999999999828</v>
      </c>
      <c r="BJ95" s="9">
        <v>7.76</v>
      </c>
      <c r="BK95" s="3">
        <v>8.4939999999999998</v>
      </c>
      <c r="BL95" s="15">
        <v>9.3699999999999992</v>
      </c>
      <c r="BM95" s="15">
        <f t="shared" si="87"/>
        <v>8.4939999999999998</v>
      </c>
      <c r="BN95" s="9">
        <f t="shared" si="88"/>
        <v>0.73399999999999999</v>
      </c>
      <c r="BO95" s="10">
        <f t="shared" si="89"/>
        <v>0.87599999999999945</v>
      </c>
      <c r="BP95">
        <f t="shared" si="98"/>
        <v>0</v>
      </c>
      <c r="BQ95" s="93">
        <f t="shared" si="99"/>
        <v>1.2044293015332215</v>
      </c>
      <c r="BR95" s="93">
        <f t="shared" si="100"/>
        <v>1.2504258943781947</v>
      </c>
      <c r="BS95" s="93" t="str">
        <f>VLOOKUP(C95,'Koppeling locatie - aslocatie'!$A$2:$C$8139,2,FALSE)</f>
        <v>maas212</v>
      </c>
      <c r="BT95" s="93">
        <f>VLOOKUP($BS95,aslocaties_v01!$C$3:$AA$500,MATCH($K$3/10,aslocaties_v01!$C$2:$X$2),FALSE)</f>
        <v>6.9530000000000003</v>
      </c>
      <c r="BU95" s="93">
        <f>VLOOKUP(BS95,aslocaties_v01!$C$3:$AA$500,MATCH($K$3,aslocaties_v01!$C$2:$X$2),FALSE)</f>
        <v>7.5410000000000004</v>
      </c>
      <c r="BV95" s="93">
        <f>VLOOKUP(BS95,aslocaties_v01!$C$3:$AA$500,MATCH($K$3*10,aslocaties_v01!$C$2:$Y$2),FALSE)</f>
        <v>8.1639999999999997</v>
      </c>
      <c r="BW95" s="93">
        <f t="shared" si="101"/>
        <v>0.58800000000000008</v>
      </c>
      <c r="BX95" s="93">
        <f t="shared" si="102"/>
        <v>0.62299999999999933</v>
      </c>
      <c r="BY95" s="94">
        <f t="shared" si="103"/>
        <v>1.7035775127773878E-3</v>
      </c>
      <c r="BZ95" s="94">
        <f t="shared" si="104"/>
        <v>1.4432899320127035E-15</v>
      </c>
      <c r="CA95" s="94">
        <f t="shared" si="105"/>
        <v>3.9999999999995595E-3</v>
      </c>
      <c r="CB95">
        <f t="shared" si="106"/>
        <v>2.9999999999992255E-3</v>
      </c>
      <c r="CC95" s="58">
        <f t="shared" si="107"/>
        <v>3.0000000000001137E-3</v>
      </c>
      <c r="CD95" s="95" t="b">
        <f t="shared" si="108"/>
        <v>0</v>
      </c>
      <c r="CE95" s="96" t="b">
        <f t="shared" si="90"/>
        <v>1</v>
      </c>
      <c r="CF95" t="b">
        <f t="shared" si="91"/>
        <v>1</v>
      </c>
      <c r="CG95" t="b">
        <f t="shared" si="92"/>
        <v>1</v>
      </c>
      <c r="CH95" s="84" t="b">
        <f t="shared" si="109"/>
        <v>1</v>
      </c>
      <c r="CI95">
        <f t="shared" si="110"/>
        <v>1.1259999999999999</v>
      </c>
      <c r="CJ95" t="b">
        <f t="shared" si="93"/>
        <v>1</v>
      </c>
      <c r="CK95" t="b">
        <f t="shared" si="111"/>
        <v>1</v>
      </c>
      <c r="CL95" s="84" t="b">
        <f t="shared" si="97"/>
        <v>1</v>
      </c>
      <c r="CM95">
        <f t="shared" si="112"/>
        <v>3.4620000000000002</v>
      </c>
      <c r="CN95" t="b">
        <f t="shared" si="94"/>
        <v>1</v>
      </c>
      <c r="CO95" s="84">
        <f t="shared" si="113"/>
        <v>6.0222622690896697E-2</v>
      </c>
      <c r="CP95" t="b">
        <f t="shared" si="114"/>
        <v>1</v>
      </c>
      <c r="CQ95" s="96" t="b">
        <f t="shared" si="115"/>
        <v>1</v>
      </c>
      <c r="CR95" t="b">
        <f t="shared" si="116"/>
        <v>0</v>
      </c>
      <c r="CS95" t="b">
        <f t="shared" si="117"/>
        <v>1</v>
      </c>
      <c r="CT95" t="b">
        <f t="shared" si="118"/>
        <v>1</v>
      </c>
      <c r="CU95" t="b">
        <f t="shared" si="119"/>
        <v>1</v>
      </c>
      <c r="CV95" s="84" t="b">
        <f t="shared" si="120"/>
        <v>1</v>
      </c>
      <c r="CW95" t="b">
        <f t="shared" si="121"/>
        <v>0</v>
      </c>
      <c r="CX95" t="b">
        <f t="shared" si="122"/>
        <v>1</v>
      </c>
      <c r="CY95" t="b">
        <f t="shared" si="123"/>
        <v>1</v>
      </c>
      <c r="CZ95" t="b">
        <f t="shared" si="124"/>
        <v>1</v>
      </c>
      <c r="DA95" s="84">
        <f t="shared" si="125"/>
        <v>2</v>
      </c>
      <c r="DB95" t="b">
        <f t="shared" si="126"/>
        <v>0</v>
      </c>
    </row>
    <row r="96" spans="1:106">
      <c r="A96" s="9">
        <v>1414</v>
      </c>
      <c r="B96" s="3">
        <v>2</v>
      </c>
      <c r="C96" s="3" t="s">
        <v>1562</v>
      </c>
      <c r="D96" s="3" t="str">
        <f t="shared" si="70"/>
        <v>MA_1_36-4_dk_0771</v>
      </c>
      <c r="E96" s="3" t="str">
        <f t="shared" si="71"/>
        <v>0771</v>
      </c>
      <c r="F96" s="3">
        <v>153312.20300000001</v>
      </c>
      <c r="G96" s="15">
        <v>419931.40600000002</v>
      </c>
      <c r="H96" s="35" t="str">
        <f t="shared" si="72"/>
        <v>ja</v>
      </c>
      <c r="I96" s="42">
        <v>276</v>
      </c>
      <c r="J96" s="20" t="s">
        <v>371</v>
      </c>
      <c r="K96" s="21">
        <v>10000</v>
      </c>
      <c r="L96" s="28">
        <f t="shared" si="25"/>
        <v>1</v>
      </c>
      <c r="M96" s="28">
        <f t="shared" si="95"/>
        <v>1</v>
      </c>
      <c r="N96" s="56">
        <f t="shared" si="73"/>
        <v>10000</v>
      </c>
      <c r="O96" s="33">
        <f t="shared" si="96"/>
        <v>78.666692729474335</v>
      </c>
      <c r="P96" s="37">
        <f t="shared" si="74"/>
        <v>119.22046082782288</v>
      </c>
      <c r="Q96" s="9" t="s">
        <v>12</v>
      </c>
      <c r="R96" s="55" t="s">
        <v>12</v>
      </c>
      <c r="S96" s="55">
        <v>6.242</v>
      </c>
      <c r="T96" s="55">
        <v>6.6130000000000004</v>
      </c>
      <c r="U96" s="55">
        <v>6.9539999999999997</v>
      </c>
      <c r="V96" s="3">
        <v>7.2290000000000001</v>
      </c>
      <c r="W96" s="3">
        <v>7.5419999999999998</v>
      </c>
      <c r="X96" s="3" t="s">
        <v>12</v>
      </c>
      <c r="Y96" s="3">
        <v>8.1649999999999991</v>
      </c>
      <c r="Z96" s="15" t="s">
        <v>12</v>
      </c>
      <c r="AA96" s="10">
        <f t="shared" si="75"/>
        <v>7.5419999999999998</v>
      </c>
      <c r="AB96" s="9">
        <f t="shared" si="76"/>
        <v>0.58800000000000008</v>
      </c>
      <c r="AC96" s="10">
        <f t="shared" si="77"/>
        <v>0.62299999999999933</v>
      </c>
      <c r="AD96" s="9" t="s">
        <v>12</v>
      </c>
      <c r="AE96" s="55" t="s">
        <v>12</v>
      </c>
      <c r="AF96" s="55">
        <v>0.72</v>
      </c>
      <c r="AG96" s="55">
        <v>0.80500000000000005</v>
      </c>
      <c r="AH96" s="55">
        <v>0.91600000000000004</v>
      </c>
      <c r="AI96" s="3">
        <v>1.054</v>
      </c>
      <c r="AJ96" s="3">
        <v>1.3280000000000001</v>
      </c>
      <c r="AK96" s="3" t="s">
        <v>12</v>
      </c>
      <c r="AL96" s="3">
        <v>2.1219999999999999</v>
      </c>
      <c r="AM96" s="15" t="s">
        <v>12</v>
      </c>
      <c r="AN96" s="10">
        <f t="shared" si="78"/>
        <v>1.3280000000000001</v>
      </c>
      <c r="AO96" s="9">
        <f t="shared" si="79"/>
        <v>0.41200000000000003</v>
      </c>
      <c r="AP96" s="10">
        <f t="shared" si="80"/>
        <v>0.79399999999999982</v>
      </c>
      <c r="AQ96" s="9" t="s">
        <v>12</v>
      </c>
      <c r="AR96" s="55" t="s">
        <v>12</v>
      </c>
      <c r="AS96" s="55">
        <v>2.87</v>
      </c>
      <c r="AT96" s="55">
        <v>3.024</v>
      </c>
      <c r="AU96" s="55">
        <v>3.1859999999999999</v>
      </c>
      <c r="AV96" s="3">
        <v>3.3959999999999999</v>
      </c>
      <c r="AW96" s="3">
        <v>3.9830000000000001</v>
      </c>
      <c r="AX96" s="3" t="s">
        <v>12</v>
      </c>
      <c r="AY96" s="3">
        <v>7.02</v>
      </c>
      <c r="AZ96" s="15" t="s">
        <v>12</v>
      </c>
      <c r="BA96" s="10">
        <f t="shared" si="81"/>
        <v>3.9830000000000001</v>
      </c>
      <c r="BB96" s="9">
        <f t="shared" si="82"/>
        <v>0.79700000000000015</v>
      </c>
      <c r="BC96" s="10">
        <f t="shared" si="83"/>
        <v>3.0369999999999995</v>
      </c>
      <c r="BD96" s="9">
        <v>7.8019999999999996</v>
      </c>
      <c r="BE96" s="3">
        <v>8.6270000000000007</v>
      </c>
      <c r="BF96" s="15">
        <v>9.3320000000000007</v>
      </c>
      <c r="BG96" s="15">
        <f t="shared" si="84"/>
        <v>8.6270000000000007</v>
      </c>
      <c r="BH96" s="9">
        <f t="shared" si="85"/>
        <v>0.82500000000000107</v>
      </c>
      <c r="BI96" s="10">
        <f t="shared" si="86"/>
        <v>0.70500000000000007</v>
      </c>
      <c r="BJ96" s="9">
        <v>7.8029999999999999</v>
      </c>
      <c r="BK96" s="3">
        <v>8.5410000000000004</v>
      </c>
      <c r="BL96" s="15">
        <v>9.4290000000000003</v>
      </c>
      <c r="BM96" s="15">
        <f t="shared" si="87"/>
        <v>8.5410000000000004</v>
      </c>
      <c r="BN96" s="9">
        <f t="shared" si="88"/>
        <v>0.73800000000000043</v>
      </c>
      <c r="BO96" s="10">
        <f t="shared" si="89"/>
        <v>0.8879999999999999</v>
      </c>
      <c r="BP96">
        <f t="shared" si="98"/>
        <v>0</v>
      </c>
      <c r="BQ96" s="93">
        <f t="shared" si="99"/>
        <v>1.4030612244897975</v>
      </c>
      <c r="BR96" s="93">
        <f t="shared" si="100"/>
        <v>1.2551020408163271</v>
      </c>
      <c r="BS96" s="93" t="str">
        <f>VLOOKUP(C96,'Koppeling locatie - aslocatie'!$A$2:$C$8139,2,FALSE)</f>
        <v>maas212</v>
      </c>
      <c r="BT96" s="93">
        <f>VLOOKUP($BS96,aslocaties_v01!$C$3:$AA$500,MATCH($K$3/10,aslocaties_v01!$C$2:$X$2),FALSE)</f>
        <v>6.9530000000000003</v>
      </c>
      <c r="BU96" s="93">
        <f>VLOOKUP(BS96,aslocaties_v01!$C$3:$AA$500,MATCH($K$3,aslocaties_v01!$C$2:$X$2),FALSE)</f>
        <v>7.5410000000000004</v>
      </c>
      <c r="BV96" s="93">
        <f>VLOOKUP(BS96,aslocaties_v01!$C$3:$AA$500,MATCH($K$3*10,aslocaties_v01!$C$2:$Y$2),FALSE)</f>
        <v>8.1639999999999997</v>
      </c>
      <c r="BW96" s="93">
        <f t="shared" si="101"/>
        <v>0.58800000000000008</v>
      </c>
      <c r="BX96" s="93">
        <f t="shared" si="102"/>
        <v>0.62299999999999933</v>
      </c>
      <c r="BY96" s="94">
        <f t="shared" si="103"/>
        <v>0</v>
      </c>
      <c r="BZ96" s="94">
        <f t="shared" si="104"/>
        <v>0</v>
      </c>
      <c r="CA96" s="94">
        <f t="shared" si="105"/>
        <v>9.9999999999944578E-4</v>
      </c>
      <c r="CB96">
        <f t="shared" si="106"/>
        <v>9.9999999999944578E-4</v>
      </c>
      <c r="CC96" s="58">
        <f t="shared" si="107"/>
        <v>9.9999999999944578E-4</v>
      </c>
      <c r="CD96" s="95" t="b">
        <f t="shared" si="108"/>
        <v>0</v>
      </c>
      <c r="CE96" s="96" t="b">
        <f t="shared" si="90"/>
        <v>1</v>
      </c>
      <c r="CF96" t="b">
        <f t="shared" si="91"/>
        <v>1</v>
      </c>
      <c r="CG96" t="b">
        <f t="shared" si="92"/>
        <v>1</v>
      </c>
      <c r="CH96" s="84" t="b">
        <f t="shared" si="109"/>
        <v>1</v>
      </c>
      <c r="CI96">
        <f t="shared" si="110"/>
        <v>1.3280000000000001</v>
      </c>
      <c r="CJ96" t="b">
        <f t="shared" si="93"/>
        <v>1</v>
      </c>
      <c r="CK96" t="b">
        <f t="shared" si="111"/>
        <v>0</v>
      </c>
      <c r="CL96" s="84" t="b">
        <f t="shared" si="97"/>
        <v>1</v>
      </c>
      <c r="CM96">
        <f t="shared" si="112"/>
        <v>3.9830000000000001</v>
      </c>
      <c r="CN96" t="b">
        <f t="shared" si="94"/>
        <v>1</v>
      </c>
      <c r="CO96" s="84">
        <f t="shared" si="113"/>
        <v>5.3660271272292837E-2</v>
      </c>
      <c r="CP96" t="b">
        <f t="shared" si="114"/>
        <v>1</v>
      </c>
      <c r="CQ96" s="96" t="b">
        <f t="shared" si="115"/>
        <v>1</v>
      </c>
      <c r="CR96" t="b">
        <f t="shared" si="116"/>
        <v>0</v>
      </c>
      <c r="CS96" t="b">
        <f t="shared" si="117"/>
        <v>1</v>
      </c>
      <c r="CT96" t="b">
        <f t="shared" si="118"/>
        <v>1</v>
      </c>
      <c r="CU96" t="b">
        <f t="shared" si="119"/>
        <v>1</v>
      </c>
      <c r="CV96" s="84" t="b">
        <f t="shared" si="120"/>
        <v>1</v>
      </c>
      <c r="CW96" t="b">
        <f t="shared" si="121"/>
        <v>1</v>
      </c>
      <c r="CX96" t="b">
        <f t="shared" si="122"/>
        <v>1</v>
      </c>
      <c r="CY96" t="b">
        <f t="shared" si="123"/>
        <v>1</v>
      </c>
      <c r="CZ96" t="b">
        <f t="shared" si="124"/>
        <v>1</v>
      </c>
      <c r="DA96" s="84">
        <f t="shared" si="125"/>
        <v>1</v>
      </c>
      <c r="DB96" t="b">
        <f t="shared" si="126"/>
        <v>0</v>
      </c>
    </row>
    <row r="97" spans="1:106">
      <c r="A97" s="9">
        <v>1415</v>
      </c>
      <c r="B97" s="3">
        <v>2</v>
      </c>
      <c r="C97" s="3" t="s">
        <v>1563</v>
      </c>
      <c r="D97" s="3" t="str">
        <f t="shared" si="70"/>
        <v>MA_1_36-4_dk_0772</v>
      </c>
      <c r="E97" s="3" t="str">
        <f t="shared" si="71"/>
        <v>0772</v>
      </c>
      <c r="F97" s="3">
        <v>153312.96900000001</v>
      </c>
      <c r="G97" s="15">
        <v>419812.18800000002</v>
      </c>
      <c r="H97" s="35" t="str">
        <f t="shared" si="72"/>
        <v>ja</v>
      </c>
      <c r="I97" s="42">
        <v>267</v>
      </c>
      <c r="J97" s="20" t="s">
        <v>371</v>
      </c>
      <c r="K97" s="21">
        <v>10000</v>
      </c>
      <c r="L97" s="28">
        <f t="shared" si="25"/>
        <v>1</v>
      </c>
      <c r="M97" s="28">
        <f t="shared" si="95"/>
        <v>1</v>
      </c>
      <c r="N97" s="56">
        <f t="shared" si="73"/>
        <v>10000</v>
      </c>
      <c r="O97" s="33">
        <f t="shared" si="96"/>
        <v>119.22046082782288</v>
      </c>
      <c r="P97" s="37">
        <f t="shared" si="74"/>
        <v>82.186961313830025</v>
      </c>
      <c r="Q97" s="9" t="s">
        <v>12</v>
      </c>
      <c r="R97" s="55" t="s">
        <v>12</v>
      </c>
      <c r="S97" s="55">
        <v>6.2370000000000001</v>
      </c>
      <c r="T97" s="55">
        <v>6.609</v>
      </c>
      <c r="U97" s="55">
        <v>6.952</v>
      </c>
      <c r="V97" s="3">
        <v>7.2270000000000003</v>
      </c>
      <c r="W97" s="3">
        <v>7.54</v>
      </c>
      <c r="X97" s="3" t="s">
        <v>12</v>
      </c>
      <c r="Y97" s="3">
        <v>8.1630000000000003</v>
      </c>
      <c r="Z97" s="15" t="s">
        <v>12</v>
      </c>
      <c r="AA97" s="10">
        <f t="shared" si="75"/>
        <v>7.54</v>
      </c>
      <c r="AB97" s="9">
        <f t="shared" si="76"/>
        <v>0.58800000000000008</v>
      </c>
      <c r="AC97" s="10">
        <f t="shared" si="77"/>
        <v>0.62300000000000022</v>
      </c>
      <c r="AD97" s="9" t="s">
        <v>12</v>
      </c>
      <c r="AE97" s="55" t="s">
        <v>12</v>
      </c>
      <c r="AF97" s="55">
        <v>0.72599999999999998</v>
      </c>
      <c r="AG97" s="55">
        <v>0.81399999999999995</v>
      </c>
      <c r="AH97" s="55">
        <v>0.93100000000000005</v>
      </c>
      <c r="AI97" s="3">
        <v>1.069</v>
      </c>
      <c r="AJ97" s="3">
        <v>1.228</v>
      </c>
      <c r="AK97" s="3" t="s">
        <v>12</v>
      </c>
      <c r="AL97" s="3">
        <v>1.5109999999999999</v>
      </c>
      <c r="AM97" s="15" t="s">
        <v>12</v>
      </c>
      <c r="AN97" s="10">
        <f t="shared" si="78"/>
        <v>1.228</v>
      </c>
      <c r="AO97" s="9">
        <f t="shared" si="79"/>
        <v>0.29699999999999993</v>
      </c>
      <c r="AP97" s="10">
        <f t="shared" si="80"/>
        <v>0.28299999999999992</v>
      </c>
      <c r="AQ97" s="9" t="s">
        <v>12</v>
      </c>
      <c r="AR97" s="55" t="s">
        <v>12</v>
      </c>
      <c r="AS97" s="55">
        <v>2.88</v>
      </c>
      <c r="AT97" s="55">
        <v>3.0219999999999998</v>
      </c>
      <c r="AU97" s="55">
        <v>3.1859999999999999</v>
      </c>
      <c r="AV97" s="3">
        <v>3.3759999999999999</v>
      </c>
      <c r="AW97" s="3">
        <v>3.6190000000000002</v>
      </c>
      <c r="AX97" s="3" t="s">
        <v>12</v>
      </c>
      <c r="AY97" s="3">
        <v>4.0590000000000002</v>
      </c>
      <c r="AZ97" s="15" t="s">
        <v>12</v>
      </c>
      <c r="BA97" s="10">
        <f t="shared" si="81"/>
        <v>3.6190000000000002</v>
      </c>
      <c r="BB97" s="9">
        <f t="shared" si="82"/>
        <v>0.43300000000000027</v>
      </c>
      <c r="BC97" s="10">
        <f t="shared" si="83"/>
        <v>0.43999999999999995</v>
      </c>
      <c r="BD97" s="9">
        <v>7.8049999999999997</v>
      </c>
      <c r="BE97" s="3">
        <v>8.516</v>
      </c>
      <c r="BF97" s="15">
        <v>9.3190000000000008</v>
      </c>
      <c r="BG97" s="15">
        <f t="shared" si="84"/>
        <v>8.516</v>
      </c>
      <c r="BH97" s="9">
        <f t="shared" si="85"/>
        <v>0.7110000000000003</v>
      </c>
      <c r="BI97" s="10">
        <f t="shared" si="86"/>
        <v>0.80300000000000082</v>
      </c>
      <c r="BJ97" s="9">
        <v>7.8209999999999997</v>
      </c>
      <c r="BK97" s="3">
        <v>8.5589999999999993</v>
      </c>
      <c r="BL97" s="15">
        <v>9.4260000000000002</v>
      </c>
      <c r="BM97" s="15">
        <f t="shared" si="87"/>
        <v>8.5589999999999993</v>
      </c>
      <c r="BN97" s="9">
        <f t="shared" si="88"/>
        <v>0.73799999999999955</v>
      </c>
      <c r="BO97" s="10">
        <f t="shared" si="89"/>
        <v>0.86700000000000088</v>
      </c>
      <c r="BP97">
        <f t="shared" si="98"/>
        <v>0</v>
      </c>
      <c r="BQ97" s="93">
        <f t="shared" si="99"/>
        <v>1.2091836734693882</v>
      </c>
      <c r="BR97" s="93">
        <f t="shared" si="100"/>
        <v>1.2551020408163256</v>
      </c>
      <c r="BS97" s="93" t="str">
        <f>VLOOKUP(C97,'Koppeling locatie - aslocatie'!$A$2:$C$8139,2,FALSE)</f>
        <v>maas212</v>
      </c>
      <c r="BT97" s="93">
        <f>VLOOKUP($BS97,aslocaties_v01!$C$3:$AA$500,MATCH($K$3/10,aslocaties_v01!$C$2:$X$2),FALSE)</f>
        <v>6.9530000000000003</v>
      </c>
      <c r="BU97" s="93">
        <f>VLOOKUP(BS97,aslocaties_v01!$C$3:$AA$500,MATCH($K$3,aslocaties_v01!$C$2:$X$2),FALSE)</f>
        <v>7.5410000000000004</v>
      </c>
      <c r="BV97" s="93">
        <f>VLOOKUP(BS97,aslocaties_v01!$C$3:$AA$500,MATCH($K$3*10,aslocaties_v01!$C$2:$Y$2),FALSE)</f>
        <v>8.1639999999999997</v>
      </c>
      <c r="BW97" s="93">
        <f t="shared" si="101"/>
        <v>0.58800000000000008</v>
      </c>
      <c r="BX97" s="93">
        <f t="shared" si="102"/>
        <v>0.62299999999999933</v>
      </c>
      <c r="BY97" s="94">
        <f t="shared" si="103"/>
        <v>0</v>
      </c>
      <c r="BZ97" s="94">
        <f t="shared" si="104"/>
        <v>1.4432899320127035E-15</v>
      </c>
      <c r="CA97" s="94">
        <f t="shared" si="105"/>
        <v>1.000000000000334E-3</v>
      </c>
      <c r="CB97">
        <f t="shared" si="106"/>
        <v>1.000000000000334E-3</v>
      </c>
      <c r="CC97" s="58">
        <f t="shared" si="107"/>
        <v>9.9999999999944578E-4</v>
      </c>
      <c r="CD97" s="95" t="b">
        <f t="shared" si="108"/>
        <v>0</v>
      </c>
      <c r="CE97" s="96" t="b">
        <f t="shared" si="90"/>
        <v>1</v>
      </c>
      <c r="CF97" t="b">
        <f t="shared" si="91"/>
        <v>1</v>
      </c>
      <c r="CG97" t="b">
        <f t="shared" si="92"/>
        <v>1</v>
      </c>
      <c r="CH97" s="84" t="b">
        <f t="shared" si="109"/>
        <v>1</v>
      </c>
      <c r="CI97">
        <f t="shared" si="110"/>
        <v>1.228</v>
      </c>
      <c r="CJ97" t="b">
        <f t="shared" si="93"/>
        <v>1</v>
      </c>
      <c r="CK97" t="b">
        <f t="shared" si="111"/>
        <v>1</v>
      </c>
      <c r="CL97" s="84" t="b">
        <f t="shared" si="97"/>
        <v>1</v>
      </c>
      <c r="CM97">
        <f t="shared" si="112"/>
        <v>3.6190000000000002</v>
      </c>
      <c r="CN97" t="b">
        <f t="shared" si="94"/>
        <v>1</v>
      </c>
      <c r="CO97" s="84">
        <f t="shared" si="113"/>
        <v>6.0103062578179121E-2</v>
      </c>
      <c r="CP97" t="b">
        <f t="shared" si="114"/>
        <v>1</v>
      </c>
      <c r="CQ97" s="96" t="b">
        <f t="shared" si="115"/>
        <v>1</v>
      </c>
      <c r="CR97" t="b">
        <f t="shared" si="116"/>
        <v>1</v>
      </c>
      <c r="CS97" t="b">
        <f t="shared" si="117"/>
        <v>1</v>
      </c>
      <c r="CT97" t="b">
        <f t="shared" si="118"/>
        <v>1</v>
      </c>
      <c r="CU97" t="b">
        <f t="shared" si="119"/>
        <v>1</v>
      </c>
      <c r="CV97" s="84" t="b">
        <f t="shared" si="120"/>
        <v>1</v>
      </c>
      <c r="CW97" t="b">
        <f t="shared" si="121"/>
        <v>1</v>
      </c>
      <c r="CX97" t="b">
        <f t="shared" si="122"/>
        <v>1</v>
      </c>
      <c r="CY97" t="b">
        <f t="shared" si="123"/>
        <v>0</v>
      </c>
      <c r="CZ97" t="b">
        <f t="shared" si="124"/>
        <v>0</v>
      </c>
      <c r="DA97" s="84">
        <f t="shared" si="125"/>
        <v>1</v>
      </c>
      <c r="DB97" t="b">
        <f t="shared" si="126"/>
        <v>0</v>
      </c>
    </row>
    <row r="98" spans="1:106">
      <c r="A98" s="9">
        <v>1416</v>
      </c>
      <c r="B98" s="3">
        <v>2</v>
      </c>
      <c r="C98" s="3" t="s">
        <v>1564</v>
      </c>
      <c r="D98" s="3" t="str">
        <f t="shared" si="70"/>
        <v>MA_1_36-4_dk_0773</v>
      </c>
      <c r="E98" s="3" t="str">
        <f t="shared" si="71"/>
        <v>0773</v>
      </c>
      <c r="F98" s="3">
        <v>153315.18799999999</v>
      </c>
      <c r="G98" s="15">
        <v>419730.03100000002</v>
      </c>
      <c r="H98" s="35" t="str">
        <f t="shared" si="72"/>
        <v>ja</v>
      </c>
      <c r="I98" s="42">
        <v>247</v>
      </c>
      <c r="J98" s="20" t="s">
        <v>371</v>
      </c>
      <c r="K98" s="21">
        <v>10000</v>
      </c>
      <c r="L98" s="28">
        <f t="shared" si="25"/>
        <v>1</v>
      </c>
      <c r="M98" s="28">
        <f t="shared" si="95"/>
        <v>1</v>
      </c>
      <c r="N98" s="56">
        <f t="shared" si="73"/>
        <v>10000</v>
      </c>
      <c r="O98" s="33">
        <f t="shared" si="96"/>
        <v>82.186961313830025</v>
      </c>
      <c r="P98" s="37">
        <f t="shared" si="74"/>
        <v>87.659986955315318</v>
      </c>
      <c r="Q98" s="9" t="s">
        <v>12</v>
      </c>
      <c r="R98" s="55" t="s">
        <v>12</v>
      </c>
      <c r="S98" s="55">
        <v>6.2350000000000003</v>
      </c>
      <c r="T98" s="55">
        <v>6.6070000000000002</v>
      </c>
      <c r="U98" s="55">
        <v>6.9480000000000004</v>
      </c>
      <c r="V98" s="3">
        <v>7.2249999999999996</v>
      </c>
      <c r="W98" s="3">
        <v>7.5359999999999996</v>
      </c>
      <c r="X98" s="3" t="s">
        <v>12</v>
      </c>
      <c r="Y98" s="3">
        <v>8.1620000000000008</v>
      </c>
      <c r="Z98" s="15" t="s">
        <v>12</v>
      </c>
      <c r="AA98" s="10">
        <f t="shared" si="75"/>
        <v>7.5359999999999996</v>
      </c>
      <c r="AB98" s="9">
        <f t="shared" si="76"/>
        <v>0.58799999999999919</v>
      </c>
      <c r="AC98" s="10">
        <f t="shared" si="77"/>
        <v>0.62600000000000122</v>
      </c>
      <c r="AD98" s="9" t="s">
        <v>12</v>
      </c>
      <c r="AE98" s="55" t="s">
        <v>12</v>
      </c>
      <c r="AF98" s="55">
        <v>0.80300000000000005</v>
      </c>
      <c r="AG98" s="55">
        <v>0.97399999999999998</v>
      </c>
      <c r="AH98" s="55">
        <v>1.4339999999999999</v>
      </c>
      <c r="AI98" s="3">
        <v>1.613</v>
      </c>
      <c r="AJ98" s="3">
        <v>1.631</v>
      </c>
      <c r="AK98" s="3" t="s">
        <v>12</v>
      </c>
      <c r="AL98" s="3">
        <v>1.6659999999999999</v>
      </c>
      <c r="AM98" s="15" t="s">
        <v>12</v>
      </c>
      <c r="AN98" s="10">
        <f t="shared" si="78"/>
        <v>1.631</v>
      </c>
      <c r="AO98" s="9">
        <f t="shared" si="79"/>
        <v>0.19700000000000006</v>
      </c>
      <c r="AP98" s="10">
        <f t="shared" si="80"/>
        <v>3.499999999999992E-2</v>
      </c>
      <c r="AQ98" s="9" t="s">
        <v>12</v>
      </c>
      <c r="AR98" s="55" t="s">
        <v>12</v>
      </c>
      <c r="AS98" s="55">
        <v>3.0139999999999998</v>
      </c>
      <c r="AT98" s="55">
        <v>3.367</v>
      </c>
      <c r="AU98" s="55">
        <v>5.91</v>
      </c>
      <c r="AV98" s="3">
        <v>6.5069999999999997</v>
      </c>
      <c r="AW98" s="3">
        <v>6.516</v>
      </c>
      <c r="AX98" s="3" t="s">
        <v>12</v>
      </c>
      <c r="AY98" s="3">
        <v>6.5330000000000004</v>
      </c>
      <c r="AZ98" s="15" t="s">
        <v>12</v>
      </c>
      <c r="BA98" s="10">
        <f t="shared" si="81"/>
        <v>6.516</v>
      </c>
      <c r="BB98" s="9">
        <f t="shared" si="82"/>
        <v>0.60599999999999987</v>
      </c>
      <c r="BC98" s="10">
        <f t="shared" si="83"/>
        <v>1.7000000000000348E-2</v>
      </c>
      <c r="BD98" s="9">
        <v>7.8040000000000003</v>
      </c>
      <c r="BE98" s="3">
        <v>8.4969999999999999</v>
      </c>
      <c r="BF98" s="15">
        <v>9.2319999999999993</v>
      </c>
      <c r="BG98" s="15">
        <f t="shared" si="84"/>
        <v>8.4969999999999999</v>
      </c>
      <c r="BH98" s="9">
        <f t="shared" si="85"/>
        <v>0.69299999999999962</v>
      </c>
      <c r="BI98" s="10">
        <f t="shared" si="86"/>
        <v>0.73499999999999943</v>
      </c>
      <c r="BJ98" s="9">
        <v>7.8109999999999999</v>
      </c>
      <c r="BK98" s="3">
        <v>8.5229999999999997</v>
      </c>
      <c r="BL98" s="15">
        <v>9.2959999999999994</v>
      </c>
      <c r="BM98" s="15">
        <f t="shared" si="87"/>
        <v>8.5229999999999997</v>
      </c>
      <c r="BN98" s="9">
        <f t="shared" si="88"/>
        <v>0.71199999999999974</v>
      </c>
      <c r="BO98" s="10">
        <f t="shared" si="89"/>
        <v>0.77299999999999969</v>
      </c>
      <c r="BP98">
        <f t="shared" si="98"/>
        <v>0</v>
      </c>
      <c r="BQ98" s="93">
        <f t="shared" si="99"/>
        <v>1.1785714285714295</v>
      </c>
      <c r="BR98" s="93">
        <f t="shared" si="100"/>
        <v>1.2108843537414977</v>
      </c>
      <c r="BS98" s="93" t="str">
        <f>VLOOKUP(C98,'Koppeling locatie - aslocatie'!$A$2:$C$8139,2,FALSE)</f>
        <v>maas212</v>
      </c>
      <c r="BT98" s="93">
        <f>VLOOKUP($BS98,aslocaties_v01!$C$3:$AA$500,MATCH($K$3/10,aslocaties_v01!$C$2:$X$2),FALSE)</f>
        <v>6.9530000000000003</v>
      </c>
      <c r="BU98" s="93">
        <f>VLOOKUP(BS98,aslocaties_v01!$C$3:$AA$500,MATCH($K$3,aslocaties_v01!$C$2:$X$2),FALSE)</f>
        <v>7.5410000000000004</v>
      </c>
      <c r="BV98" s="93">
        <f>VLOOKUP(BS98,aslocaties_v01!$C$3:$AA$500,MATCH($K$3*10,aslocaties_v01!$C$2:$Y$2),FALSE)</f>
        <v>8.1639999999999997</v>
      </c>
      <c r="BW98" s="93">
        <f t="shared" si="101"/>
        <v>0.58800000000000008</v>
      </c>
      <c r="BX98" s="93">
        <f t="shared" si="102"/>
        <v>0.62299999999999933</v>
      </c>
      <c r="BY98" s="94">
        <f t="shared" si="103"/>
        <v>1.5543122344752192E-15</v>
      </c>
      <c r="BZ98" s="94">
        <f t="shared" si="104"/>
        <v>4.7923322683736114E-3</v>
      </c>
      <c r="CA98" s="94">
        <f t="shared" si="105"/>
        <v>4.9999999999998934E-3</v>
      </c>
      <c r="CB98">
        <f t="shared" si="106"/>
        <v>5.0000000000007816E-3</v>
      </c>
      <c r="CC98" s="58">
        <f t="shared" si="107"/>
        <v>1.9999999999988916E-3</v>
      </c>
      <c r="CD98" s="95" t="b">
        <f t="shared" si="108"/>
        <v>0</v>
      </c>
      <c r="CE98" s="96" t="b">
        <f t="shared" si="90"/>
        <v>1</v>
      </c>
      <c r="CF98" t="b">
        <f t="shared" si="91"/>
        <v>1</v>
      </c>
      <c r="CG98" t="b">
        <f t="shared" si="92"/>
        <v>1</v>
      </c>
      <c r="CH98" s="84" t="b">
        <f t="shared" si="109"/>
        <v>1</v>
      </c>
      <c r="CI98">
        <f t="shared" si="110"/>
        <v>1.631</v>
      </c>
      <c r="CJ98" t="b">
        <f t="shared" si="93"/>
        <v>1</v>
      </c>
      <c r="CK98" t="b">
        <f t="shared" si="111"/>
        <v>0</v>
      </c>
      <c r="CL98" s="84" t="b">
        <f t="shared" si="97"/>
        <v>0</v>
      </c>
      <c r="CM98" t="str">
        <f t="shared" si="112"/>
        <v/>
      </c>
      <c r="CN98" t="b">
        <f t="shared" si="94"/>
        <v>0</v>
      </c>
      <c r="CO98" s="84">
        <f t="shared" si="113"/>
        <v>2.4624488121057553E-2</v>
      </c>
      <c r="CP98" t="b">
        <f t="shared" si="114"/>
        <v>1</v>
      </c>
      <c r="CQ98" s="96" t="b">
        <f t="shared" si="115"/>
        <v>1</v>
      </c>
      <c r="CR98" t="b">
        <f t="shared" si="116"/>
        <v>1</v>
      </c>
      <c r="CS98" t="b">
        <f t="shared" si="117"/>
        <v>1</v>
      </c>
      <c r="CT98" t="b">
        <f t="shared" si="118"/>
        <v>0</v>
      </c>
      <c r="CU98" t="b">
        <f t="shared" si="119"/>
        <v>0</v>
      </c>
      <c r="CV98" s="84" t="b">
        <f t="shared" si="120"/>
        <v>1</v>
      </c>
      <c r="CW98" t="b">
        <f t="shared" si="121"/>
        <v>1</v>
      </c>
      <c r="CX98" t="b">
        <f t="shared" si="122"/>
        <v>1</v>
      </c>
      <c r="CY98" t="b">
        <f t="shared" si="123"/>
        <v>1</v>
      </c>
      <c r="CZ98" t="b">
        <f t="shared" si="124"/>
        <v>0</v>
      </c>
      <c r="DA98" s="84">
        <f t="shared" si="125"/>
        <v>2</v>
      </c>
      <c r="DB98" t="b">
        <f t="shared" si="126"/>
        <v>0</v>
      </c>
    </row>
    <row r="99" spans="1:106">
      <c r="A99" s="9">
        <v>1417</v>
      </c>
      <c r="B99" s="3">
        <v>2</v>
      </c>
      <c r="C99" s="3" t="s">
        <v>1565</v>
      </c>
      <c r="D99" s="3" t="str">
        <f t="shared" si="70"/>
        <v>MA_1_36-4_dk_0774</v>
      </c>
      <c r="E99" s="3" t="str">
        <f t="shared" si="71"/>
        <v>0774</v>
      </c>
      <c r="F99" s="3">
        <v>153340.875</v>
      </c>
      <c r="G99" s="15">
        <v>419646.21899999998</v>
      </c>
      <c r="H99" s="35" t="str">
        <f t="shared" ref="H99:H130" si="127">IF(COUNTIF(C:C, "="&amp;C99)=1,"ja", "nee")</f>
        <v>ja</v>
      </c>
      <c r="I99" s="42">
        <v>261</v>
      </c>
      <c r="J99" s="20" t="s">
        <v>371</v>
      </c>
      <c r="K99" s="21">
        <v>10000</v>
      </c>
      <c r="L99" s="28">
        <f t="shared" si="25"/>
        <v>1</v>
      </c>
      <c r="M99" s="28">
        <f t="shared" si="95"/>
        <v>1</v>
      </c>
      <c r="N99" s="56">
        <f t="shared" si="73"/>
        <v>10000</v>
      </c>
      <c r="O99" s="33">
        <f t="shared" si="96"/>
        <v>87.659986955315318</v>
      </c>
      <c r="P99" s="37">
        <f t="shared" ref="P99:P130" si="128">SQRT((F99-F100)^2+(G99-G100)^2)</f>
        <v>133.35081408826048</v>
      </c>
      <c r="Q99" s="9" t="s">
        <v>12</v>
      </c>
      <c r="R99" s="55" t="s">
        <v>12</v>
      </c>
      <c r="S99" s="55">
        <v>6.2350000000000003</v>
      </c>
      <c r="T99" s="55">
        <v>6.6070000000000002</v>
      </c>
      <c r="U99" s="55">
        <v>6.9470000000000001</v>
      </c>
      <c r="V99" s="3">
        <v>7.2240000000000002</v>
      </c>
      <c r="W99" s="3">
        <v>7.5359999999999996</v>
      </c>
      <c r="X99" s="3" t="s">
        <v>12</v>
      </c>
      <c r="Y99" s="3">
        <v>8.1620000000000008</v>
      </c>
      <c r="Z99" s="15" t="s">
        <v>12</v>
      </c>
      <c r="AA99" s="10">
        <f t="shared" ref="AA99:AA130" si="129">LOOKUP($K99,$Q$2:$Z$2,Q99:Z99)</f>
        <v>7.5359999999999996</v>
      </c>
      <c r="AB99" s="9">
        <f t="shared" ref="AB99:AB130" si="130">LOOKUP($K99,$Q$2:$Z$2,Q99:Z99)-LOOKUP(0.1*$K99,$Q$2:$Z$2,Q99:Z99)</f>
        <v>0.58899999999999952</v>
      </c>
      <c r="AC99" s="10">
        <f t="shared" ref="AC99:AC130" si="131">LOOKUP(10*$K99,$Q$2:$Z$2,Q99:Z99)-LOOKUP($K99,$Q$2:$Z$2,Q99:Z99)</f>
        <v>0.62600000000000122</v>
      </c>
      <c r="AD99" s="9" t="s">
        <v>12</v>
      </c>
      <c r="AE99" s="55" t="s">
        <v>12</v>
      </c>
      <c r="AF99" s="55">
        <v>0.80400000000000005</v>
      </c>
      <c r="AG99" s="55">
        <v>0.92100000000000004</v>
      </c>
      <c r="AH99" s="55">
        <v>1.0680000000000001</v>
      </c>
      <c r="AI99" s="3">
        <v>1.214</v>
      </c>
      <c r="AJ99" s="3">
        <v>1.339</v>
      </c>
      <c r="AK99" s="3" t="s">
        <v>12</v>
      </c>
      <c r="AL99" s="3">
        <v>1.5820000000000001</v>
      </c>
      <c r="AM99" s="15" t="s">
        <v>12</v>
      </c>
      <c r="AN99" s="10">
        <f t="shared" si="78"/>
        <v>1.339</v>
      </c>
      <c r="AO99" s="9">
        <f t="shared" si="79"/>
        <v>0.27099999999999991</v>
      </c>
      <c r="AP99" s="10">
        <f t="shared" si="80"/>
        <v>0.2430000000000001</v>
      </c>
      <c r="AQ99" s="9" t="s">
        <v>12</v>
      </c>
      <c r="AR99" s="55" t="s">
        <v>12</v>
      </c>
      <c r="AS99" s="55">
        <v>3.0049999999999999</v>
      </c>
      <c r="AT99" s="55">
        <v>3.1859999999999999</v>
      </c>
      <c r="AU99" s="55">
        <v>3.4039999999999999</v>
      </c>
      <c r="AV99" s="3">
        <v>3.6280000000000001</v>
      </c>
      <c r="AW99" s="3">
        <v>3.8319999999999999</v>
      </c>
      <c r="AX99" s="3" t="s">
        <v>12</v>
      </c>
      <c r="AY99" s="3">
        <v>4.6630000000000003</v>
      </c>
      <c r="AZ99" s="15" t="s">
        <v>12</v>
      </c>
      <c r="BA99" s="10">
        <f t="shared" si="81"/>
        <v>3.8319999999999999</v>
      </c>
      <c r="BB99" s="9">
        <f t="shared" si="82"/>
        <v>0.42799999999999994</v>
      </c>
      <c r="BC99" s="10">
        <f t="shared" si="83"/>
        <v>0.83100000000000041</v>
      </c>
      <c r="BD99" s="9">
        <v>7.8390000000000004</v>
      </c>
      <c r="BE99" s="3">
        <v>8.5540000000000003</v>
      </c>
      <c r="BF99" s="15">
        <v>9.3360000000000003</v>
      </c>
      <c r="BG99" s="15">
        <f t="shared" si="84"/>
        <v>8.5540000000000003</v>
      </c>
      <c r="BH99" s="9">
        <f t="shared" si="85"/>
        <v>0.71499999999999986</v>
      </c>
      <c r="BI99" s="10">
        <f t="shared" si="86"/>
        <v>0.78200000000000003</v>
      </c>
      <c r="BJ99" s="9">
        <v>7.859</v>
      </c>
      <c r="BK99" s="3">
        <v>8.6029999999999998</v>
      </c>
      <c r="BL99" s="15">
        <v>9.4480000000000004</v>
      </c>
      <c r="BM99" s="15">
        <f t="shared" si="87"/>
        <v>8.6029999999999998</v>
      </c>
      <c r="BN99" s="9">
        <f t="shared" si="88"/>
        <v>0.74399999999999977</v>
      </c>
      <c r="BO99" s="10">
        <f t="shared" si="89"/>
        <v>0.84500000000000064</v>
      </c>
      <c r="BP99">
        <f t="shared" si="98"/>
        <v>0</v>
      </c>
      <c r="BQ99" s="93">
        <f t="shared" si="99"/>
        <v>1.2139219015280143</v>
      </c>
      <c r="BR99" s="93">
        <f t="shared" si="100"/>
        <v>1.2631578947368427</v>
      </c>
      <c r="BS99" s="93" t="str">
        <f>VLOOKUP(C99,'Koppeling locatie - aslocatie'!$A$2:$C$8139,2,FALSE)</f>
        <v>maas212</v>
      </c>
      <c r="BT99" s="93">
        <f>VLOOKUP($BS99,aslocaties_v01!$C$3:$AA$500,MATCH($K$3/10,aslocaties_v01!$C$2:$X$2),FALSE)</f>
        <v>6.9530000000000003</v>
      </c>
      <c r="BU99" s="93">
        <f>VLOOKUP(BS99,aslocaties_v01!$C$3:$AA$500,MATCH($K$3,aslocaties_v01!$C$2:$X$2),FALSE)</f>
        <v>7.5410000000000004</v>
      </c>
      <c r="BV99" s="93">
        <f>VLOOKUP(BS99,aslocaties_v01!$C$3:$AA$500,MATCH($K$3*10,aslocaties_v01!$C$2:$Y$2),FALSE)</f>
        <v>8.1639999999999997</v>
      </c>
      <c r="BW99" s="93">
        <f t="shared" si="101"/>
        <v>0.58800000000000008</v>
      </c>
      <c r="BX99" s="93">
        <f t="shared" si="102"/>
        <v>0.62299999999999933</v>
      </c>
      <c r="BY99" s="94">
        <f t="shared" si="103"/>
        <v>1.6977928692689659E-3</v>
      </c>
      <c r="BZ99" s="94">
        <f t="shared" si="104"/>
        <v>4.7923322683736114E-3</v>
      </c>
      <c r="CA99" s="94">
        <f t="shared" si="105"/>
        <v>6.0000000000002274E-3</v>
      </c>
      <c r="CB99">
        <f t="shared" si="106"/>
        <v>5.0000000000007816E-3</v>
      </c>
      <c r="CC99" s="58">
        <f t="shared" si="107"/>
        <v>1.9999999999988916E-3</v>
      </c>
      <c r="CD99" s="95" t="b">
        <f t="shared" si="108"/>
        <v>0</v>
      </c>
      <c r="CE99" s="96" t="b">
        <f t="shared" ref="CE99:CE130" si="132">AA99&lt;AVERAGE(AA:AA)+2*STDEV(AA:AA)</f>
        <v>1</v>
      </c>
      <c r="CF99" t="b">
        <f t="shared" ref="CF99:CF130" si="133">BG99&lt;AVERAGE(BG:BG)+2*STDEV(BG:BG)</f>
        <v>1</v>
      </c>
      <c r="CG99" t="b">
        <f t="shared" ref="CG99:CG130" si="134">BM99&lt;AVERAGE(BM:BM)+2*STDEV(BM:BM)</f>
        <v>1</v>
      </c>
      <c r="CH99" s="84" t="b">
        <f t="shared" si="109"/>
        <v>1</v>
      </c>
      <c r="CI99">
        <f t="shared" si="110"/>
        <v>1.339</v>
      </c>
      <c r="CJ99" t="b">
        <f t="shared" ref="CJ99:CJ130" si="135">CI99&lt;AVERAGE(CI:CI)+3*STDEV(CI:CI)</f>
        <v>1</v>
      </c>
      <c r="CK99" t="b">
        <f t="shared" si="111"/>
        <v>0</v>
      </c>
      <c r="CL99" s="84" t="b">
        <f t="shared" si="97"/>
        <v>1</v>
      </c>
      <c r="CM99">
        <f t="shared" si="112"/>
        <v>3.8319999999999999</v>
      </c>
      <c r="CN99" t="b">
        <f t="shared" ref="CN99:CN130" si="136">CM99&lt;AVERAGE(CM:CM)+3*STDEV(CM:CM)</f>
        <v>1</v>
      </c>
      <c r="CO99" s="84">
        <f t="shared" si="113"/>
        <v>5.8452754012287833E-2</v>
      </c>
      <c r="CP99" t="b">
        <f t="shared" si="114"/>
        <v>1</v>
      </c>
      <c r="CQ99" s="96" t="b">
        <f t="shared" si="115"/>
        <v>1</v>
      </c>
      <c r="CR99" t="b">
        <f t="shared" si="116"/>
        <v>1</v>
      </c>
      <c r="CS99" t="b">
        <f t="shared" si="117"/>
        <v>1</v>
      </c>
      <c r="CT99" t="b">
        <f t="shared" si="118"/>
        <v>1</v>
      </c>
      <c r="CU99" t="b">
        <f t="shared" si="119"/>
        <v>0</v>
      </c>
      <c r="CV99" s="84" t="b">
        <f t="shared" si="120"/>
        <v>1</v>
      </c>
      <c r="CW99" t="b">
        <f t="shared" si="121"/>
        <v>1</v>
      </c>
      <c r="CX99" t="b">
        <f t="shared" si="122"/>
        <v>1</v>
      </c>
      <c r="CY99" t="b">
        <f t="shared" si="123"/>
        <v>1</v>
      </c>
      <c r="CZ99" t="b">
        <f t="shared" si="124"/>
        <v>1</v>
      </c>
      <c r="DA99" s="84">
        <f t="shared" si="125"/>
        <v>1</v>
      </c>
      <c r="DB99" t="b">
        <f t="shared" si="126"/>
        <v>0</v>
      </c>
    </row>
    <row r="100" spans="1:106">
      <c r="A100" s="9">
        <v>1418</v>
      </c>
      <c r="B100" s="3">
        <v>2</v>
      </c>
      <c r="C100" s="3" t="s">
        <v>1566</v>
      </c>
      <c r="D100" s="3" t="str">
        <f t="shared" si="70"/>
        <v>MA_1_36-4_dk_0775</v>
      </c>
      <c r="E100" s="3" t="str">
        <f t="shared" si="71"/>
        <v>0775</v>
      </c>
      <c r="F100" s="3">
        <v>153348.06200000001</v>
      </c>
      <c r="G100" s="15">
        <v>419513.06199999998</v>
      </c>
      <c r="H100" s="35" t="str">
        <f t="shared" si="127"/>
        <v>ja</v>
      </c>
      <c r="I100" s="42">
        <v>271</v>
      </c>
      <c r="J100" s="20" t="s">
        <v>371</v>
      </c>
      <c r="K100" s="21">
        <v>10000</v>
      </c>
      <c r="L100" s="28">
        <f t="shared" si="25"/>
        <v>1</v>
      </c>
      <c r="M100" s="28">
        <f t="shared" si="95"/>
        <v>1</v>
      </c>
      <c r="N100" s="56">
        <f t="shared" si="73"/>
        <v>10000</v>
      </c>
      <c r="O100" s="33">
        <f t="shared" ref="O100:O131" si="137">SQRT((F99-F100)^2+(G99-G100)^2)</f>
        <v>133.35081408826048</v>
      </c>
      <c r="P100" s="37">
        <f t="shared" si="128"/>
        <v>91.763043726739696</v>
      </c>
      <c r="Q100" s="9" t="s">
        <v>12</v>
      </c>
      <c r="R100" s="55" t="s">
        <v>12</v>
      </c>
      <c r="S100" s="55">
        <v>6.2350000000000003</v>
      </c>
      <c r="T100" s="55">
        <v>6.6070000000000002</v>
      </c>
      <c r="U100" s="55">
        <v>6.9470000000000001</v>
      </c>
      <c r="V100" s="3">
        <v>7.2240000000000002</v>
      </c>
      <c r="W100" s="3">
        <v>7.5359999999999996</v>
      </c>
      <c r="X100" s="3" t="s">
        <v>12</v>
      </c>
      <c r="Y100" s="3">
        <v>8.1620000000000008</v>
      </c>
      <c r="Z100" s="15" t="s">
        <v>12</v>
      </c>
      <c r="AA100" s="10">
        <f t="shared" si="129"/>
        <v>7.5359999999999996</v>
      </c>
      <c r="AB100" s="9">
        <f t="shared" si="130"/>
        <v>0.58899999999999952</v>
      </c>
      <c r="AC100" s="10">
        <f t="shared" si="131"/>
        <v>0.62600000000000122</v>
      </c>
      <c r="AD100" s="9" t="s">
        <v>12</v>
      </c>
      <c r="AE100" s="55" t="s">
        <v>12</v>
      </c>
      <c r="AF100" s="55">
        <v>0.85799999999999998</v>
      </c>
      <c r="AG100" s="55">
        <v>0.99</v>
      </c>
      <c r="AH100" s="55">
        <v>1.1539999999999999</v>
      </c>
      <c r="AI100" s="3">
        <v>1.27</v>
      </c>
      <c r="AJ100" s="3">
        <v>1.3759999999999999</v>
      </c>
      <c r="AK100" s="3" t="s">
        <v>12</v>
      </c>
      <c r="AL100" s="3">
        <v>1.5760000000000001</v>
      </c>
      <c r="AM100" s="15" t="s">
        <v>12</v>
      </c>
      <c r="AN100" s="10">
        <f t="shared" si="78"/>
        <v>1.3759999999999999</v>
      </c>
      <c r="AO100" s="9">
        <f t="shared" si="79"/>
        <v>0.22199999999999998</v>
      </c>
      <c r="AP100" s="10">
        <f t="shared" si="80"/>
        <v>0.20000000000000018</v>
      </c>
      <c r="AQ100" s="9" t="s">
        <v>12</v>
      </c>
      <c r="AR100" s="55" t="s">
        <v>12</v>
      </c>
      <c r="AS100" s="55">
        <v>3.07</v>
      </c>
      <c r="AT100" s="55">
        <v>3.2959999999999998</v>
      </c>
      <c r="AU100" s="55">
        <v>3.6080000000000001</v>
      </c>
      <c r="AV100" s="3">
        <v>3.7210000000000001</v>
      </c>
      <c r="AW100" s="3">
        <v>3.8460000000000001</v>
      </c>
      <c r="AX100" s="3" t="s">
        <v>12</v>
      </c>
      <c r="AY100" s="3">
        <v>4.0919999999999996</v>
      </c>
      <c r="AZ100" s="15" t="s">
        <v>12</v>
      </c>
      <c r="BA100" s="10">
        <f t="shared" si="81"/>
        <v>3.8460000000000001</v>
      </c>
      <c r="BB100" s="9">
        <f t="shared" si="82"/>
        <v>0.23799999999999999</v>
      </c>
      <c r="BC100" s="10">
        <f t="shared" si="83"/>
        <v>0.24599999999999955</v>
      </c>
      <c r="BD100" s="9">
        <v>7.8179999999999996</v>
      </c>
      <c r="BE100" s="3">
        <v>8.5389999999999997</v>
      </c>
      <c r="BF100" s="15">
        <v>9.343</v>
      </c>
      <c r="BG100" s="15">
        <f t="shared" si="84"/>
        <v>8.5389999999999997</v>
      </c>
      <c r="BH100" s="9">
        <f t="shared" si="85"/>
        <v>0.72100000000000009</v>
      </c>
      <c r="BI100" s="10">
        <f t="shared" si="86"/>
        <v>0.80400000000000027</v>
      </c>
      <c r="BJ100" s="9">
        <v>7.8380000000000001</v>
      </c>
      <c r="BK100" s="3">
        <v>8.5909999999999993</v>
      </c>
      <c r="BL100" s="15">
        <v>9.4589999999999996</v>
      </c>
      <c r="BM100" s="15">
        <f t="shared" si="87"/>
        <v>8.5909999999999993</v>
      </c>
      <c r="BN100" s="9">
        <f t="shared" si="88"/>
        <v>0.75299999999999923</v>
      </c>
      <c r="BO100" s="10">
        <f t="shared" si="89"/>
        <v>0.86800000000000033</v>
      </c>
      <c r="BP100">
        <f t="shared" si="98"/>
        <v>0</v>
      </c>
      <c r="BQ100" s="93">
        <f t="shared" si="99"/>
        <v>1.2241086587436345</v>
      </c>
      <c r="BR100" s="93">
        <f t="shared" si="100"/>
        <v>1.2784380305602714</v>
      </c>
      <c r="BS100" s="93" t="str">
        <f>VLOOKUP(C100,'Koppeling locatie - aslocatie'!$A$2:$C$8139,2,FALSE)</f>
        <v>maas212</v>
      </c>
      <c r="BT100" s="93">
        <f>VLOOKUP($BS100,aslocaties_v01!$C$3:$AA$500,MATCH($K$3/10,aslocaties_v01!$C$2:$X$2),FALSE)</f>
        <v>6.9530000000000003</v>
      </c>
      <c r="BU100" s="93">
        <f>VLOOKUP(BS100,aslocaties_v01!$C$3:$AA$500,MATCH($K$3,aslocaties_v01!$C$2:$X$2),FALSE)</f>
        <v>7.5410000000000004</v>
      </c>
      <c r="BV100" s="93">
        <f>VLOOKUP(BS100,aslocaties_v01!$C$3:$AA$500,MATCH($K$3*10,aslocaties_v01!$C$2:$Y$2),FALSE)</f>
        <v>8.1639999999999997</v>
      </c>
      <c r="BW100" s="93">
        <f t="shared" si="101"/>
        <v>0.58800000000000008</v>
      </c>
      <c r="BX100" s="93">
        <f t="shared" si="102"/>
        <v>0.62299999999999933</v>
      </c>
      <c r="BY100" s="94">
        <f t="shared" si="103"/>
        <v>1.6977928692689659E-3</v>
      </c>
      <c r="BZ100" s="94">
        <f t="shared" si="104"/>
        <v>4.7923322683736114E-3</v>
      </c>
      <c r="CA100" s="94">
        <f t="shared" si="105"/>
        <v>6.0000000000002274E-3</v>
      </c>
      <c r="CB100">
        <f t="shared" si="106"/>
        <v>5.0000000000007816E-3</v>
      </c>
      <c r="CC100" s="58">
        <f t="shared" si="107"/>
        <v>1.9999999999988916E-3</v>
      </c>
      <c r="CD100" s="95" t="b">
        <f t="shared" si="108"/>
        <v>0</v>
      </c>
      <c r="CE100" s="96" t="b">
        <f t="shared" si="132"/>
        <v>1</v>
      </c>
      <c r="CF100" t="b">
        <f t="shared" si="133"/>
        <v>1</v>
      </c>
      <c r="CG100" t="b">
        <f t="shared" si="134"/>
        <v>1</v>
      </c>
      <c r="CH100" s="84" t="b">
        <f t="shared" si="109"/>
        <v>1</v>
      </c>
      <c r="CI100">
        <f t="shared" si="110"/>
        <v>1.3759999999999999</v>
      </c>
      <c r="CJ100" t="b">
        <f t="shared" si="135"/>
        <v>1</v>
      </c>
      <c r="CK100" t="b">
        <f t="shared" si="111"/>
        <v>0</v>
      </c>
      <c r="CL100" s="84" t="b">
        <f t="shared" ref="CL100:CL131" si="138">BA100&lt;AVERAGE(BA:BA)+2*STDEV(BA:BA)</f>
        <v>1</v>
      </c>
      <c r="CM100">
        <f t="shared" si="112"/>
        <v>3.8460000000000001</v>
      </c>
      <c r="CN100" t="b">
        <f t="shared" si="136"/>
        <v>1</v>
      </c>
      <c r="CO100" s="84">
        <f t="shared" si="113"/>
        <v>5.9631437086223253E-2</v>
      </c>
      <c r="CP100" t="b">
        <f t="shared" si="114"/>
        <v>1</v>
      </c>
      <c r="CQ100" s="96" t="b">
        <f t="shared" si="115"/>
        <v>1</v>
      </c>
      <c r="CR100" t="b">
        <f t="shared" si="116"/>
        <v>1</v>
      </c>
      <c r="CS100" t="b">
        <f t="shared" si="117"/>
        <v>1</v>
      </c>
      <c r="CT100" t="b">
        <f t="shared" si="118"/>
        <v>1</v>
      </c>
      <c r="CU100" t="b">
        <f t="shared" si="119"/>
        <v>1</v>
      </c>
      <c r="CV100" s="84" t="b">
        <f t="shared" si="120"/>
        <v>1</v>
      </c>
      <c r="CW100" t="b">
        <f t="shared" si="121"/>
        <v>1</v>
      </c>
      <c r="CX100" t="b">
        <f t="shared" si="122"/>
        <v>1</v>
      </c>
      <c r="CY100" t="b">
        <f t="shared" si="123"/>
        <v>1</v>
      </c>
      <c r="CZ100" t="b">
        <f t="shared" si="124"/>
        <v>1</v>
      </c>
      <c r="DA100" s="84">
        <f t="shared" si="125"/>
        <v>0</v>
      </c>
      <c r="DB100" t="b">
        <f t="shared" si="126"/>
        <v>0</v>
      </c>
    </row>
    <row r="101" spans="1:106">
      <c r="A101" s="9">
        <v>1419</v>
      </c>
      <c r="B101" s="3">
        <v>2</v>
      </c>
      <c r="C101" s="3" t="s">
        <v>1567</v>
      </c>
      <c r="D101" s="3" t="str">
        <f t="shared" si="70"/>
        <v>MA_1_36-4_dk_0776</v>
      </c>
      <c r="E101" s="3" t="str">
        <f t="shared" si="71"/>
        <v>0776</v>
      </c>
      <c r="F101" s="3">
        <v>153351.79699999999</v>
      </c>
      <c r="G101" s="15">
        <v>419421.375</v>
      </c>
      <c r="H101" s="35" t="str">
        <f t="shared" si="127"/>
        <v>ja</v>
      </c>
      <c r="I101" s="42">
        <v>272</v>
      </c>
      <c r="J101" s="20" t="s">
        <v>371</v>
      </c>
      <c r="K101" s="21">
        <v>10000</v>
      </c>
      <c r="L101" s="28">
        <f t="shared" si="25"/>
        <v>1</v>
      </c>
      <c r="M101" s="28">
        <f t="shared" si="95"/>
        <v>1</v>
      </c>
      <c r="N101" s="56">
        <f t="shared" si="73"/>
        <v>10000</v>
      </c>
      <c r="O101" s="33">
        <f t="shared" si="137"/>
        <v>91.763043726739696</v>
      </c>
      <c r="P101" s="37">
        <f t="shared" si="128"/>
        <v>97.089966283874787</v>
      </c>
      <c r="Q101" s="9" t="s">
        <v>12</v>
      </c>
      <c r="R101" s="55" t="s">
        <v>12</v>
      </c>
      <c r="S101" s="55">
        <v>6.2350000000000003</v>
      </c>
      <c r="T101" s="55">
        <v>6.6070000000000002</v>
      </c>
      <c r="U101" s="55">
        <v>6.9470000000000001</v>
      </c>
      <c r="V101" s="3">
        <v>7.2240000000000002</v>
      </c>
      <c r="W101" s="3">
        <v>7.5359999999999996</v>
      </c>
      <c r="X101" s="3" t="s">
        <v>12</v>
      </c>
      <c r="Y101" s="3">
        <v>8.1609999999999996</v>
      </c>
      <c r="Z101" s="15" t="s">
        <v>12</v>
      </c>
      <c r="AA101" s="10">
        <f t="shared" si="129"/>
        <v>7.5359999999999996</v>
      </c>
      <c r="AB101" s="9">
        <f t="shared" si="130"/>
        <v>0.58899999999999952</v>
      </c>
      <c r="AC101" s="10">
        <f t="shared" si="131"/>
        <v>0.625</v>
      </c>
      <c r="AD101" s="9" t="s">
        <v>12</v>
      </c>
      <c r="AE101" s="55" t="s">
        <v>12</v>
      </c>
      <c r="AF101" s="55">
        <v>0.85699999999999998</v>
      </c>
      <c r="AG101" s="55">
        <v>0.98599999999999999</v>
      </c>
      <c r="AH101" s="55">
        <v>1.157</v>
      </c>
      <c r="AI101" s="3">
        <v>1.2789999999999999</v>
      </c>
      <c r="AJ101" s="3">
        <v>1.385</v>
      </c>
      <c r="AK101" s="3" t="s">
        <v>12</v>
      </c>
      <c r="AL101" s="3">
        <v>1.5880000000000001</v>
      </c>
      <c r="AM101" s="15" t="s">
        <v>12</v>
      </c>
      <c r="AN101" s="10">
        <f t="shared" si="78"/>
        <v>1.385</v>
      </c>
      <c r="AO101" s="9">
        <f t="shared" si="79"/>
        <v>0.22799999999999998</v>
      </c>
      <c r="AP101" s="10">
        <f t="shared" si="80"/>
        <v>0.20300000000000007</v>
      </c>
      <c r="AQ101" s="9" t="s">
        <v>12</v>
      </c>
      <c r="AR101" s="55" t="s">
        <v>12</v>
      </c>
      <c r="AS101" s="55">
        <v>3.0760000000000001</v>
      </c>
      <c r="AT101" s="55">
        <v>3.2970000000000002</v>
      </c>
      <c r="AU101" s="55">
        <v>3.6179999999999999</v>
      </c>
      <c r="AV101" s="3">
        <v>3.734</v>
      </c>
      <c r="AW101" s="3">
        <v>3.8620000000000001</v>
      </c>
      <c r="AX101" s="3" t="s">
        <v>12</v>
      </c>
      <c r="AY101" s="3">
        <v>4.1079999999999997</v>
      </c>
      <c r="AZ101" s="15" t="s">
        <v>12</v>
      </c>
      <c r="BA101" s="10">
        <f t="shared" si="81"/>
        <v>3.8620000000000001</v>
      </c>
      <c r="BB101" s="9">
        <f t="shared" si="82"/>
        <v>0.24400000000000022</v>
      </c>
      <c r="BC101" s="10">
        <f t="shared" si="83"/>
        <v>0.24599999999999955</v>
      </c>
      <c r="BD101" s="9">
        <v>7.82</v>
      </c>
      <c r="BE101" s="3">
        <v>8.5429999999999993</v>
      </c>
      <c r="BF101" s="15">
        <v>9.3529999999999998</v>
      </c>
      <c r="BG101" s="15">
        <f t="shared" si="84"/>
        <v>8.5429999999999993</v>
      </c>
      <c r="BH101" s="9">
        <f t="shared" si="85"/>
        <v>0.72299999999999898</v>
      </c>
      <c r="BI101" s="10">
        <f t="shared" si="86"/>
        <v>0.8100000000000005</v>
      </c>
      <c r="BJ101" s="9">
        <v>7.8380000000000001</v>
      </c>
      <c r="BK101" s="3">
        <v>8.593</v>
      </c>
      <c r="BL101" s="15">
        <v>9.4619999999999997</v>
      </c>
      <c r="BM101" s="15">
        <f t="shared" si="87"/>
        <v>8.593</v>
      </c>
      <c r="BN101" s="9">
        <f t="shared" si="88"/>
        <v>0.75499999999999989</v>
      </c>
      <c r="BO101" s="10">
        <f t="shared" si="89"/>
        <v>0.86899999999999977</v>
      </c>
      <c r="BP101">
        <f t="shared" si="98"/>
        <v>0</v>
      </c>
      <c r="BQ101" s="93">
        <f t="shared" si="99"/>
        <v>1.2275042444821724</v>
      </c>
      <c r="BR101" s="93">
        <f t="shared" si="100"/>
        <v>1.2818336162988124</v>
      </c>
      <c r="BS101" s="93" t="str">
        <f>VLOOKUP(C101,'Koppeling locatie - aslocatie'!$A$2:$C$8139,2,FALSE)</f>
        <v>maas212</v>
      </c>
      <c r="BT101" s="93">
        <f>VLOOKUP($BS101,aslocaties_v01!$C$3:$AA$500,MATCH($K$3/10,aslocaties_v01!$C$2:$X$2),FALSE)</f>
        <v>6.9530000000000003</v>
      </c>
      <c r="BU101" s="93">
        <f>VLOOKUP(BS101,aslocaties_v01!$C$3:$AA$500,MATCH($K$3,aslocaties_v01!$C$2:$X$2),FALSE)</f>
        <v>7.5410000000000004</v>
      </c>
      <c r="BV101" s="93">
        <f>VLOOKUP(BS101,aslocaties_v01!$C$3:$AA$500,MATCH($K$3*10,aslocaties_v01!$C$2:$Y$2),FALSE)</f>
        <v>8.1639999999999997</v>
      </c>
      <c r="BW101" s="93">
        <f t="shared" si="101"/>
        <v>0.58800000000000008</v>
      </c>
      <c r="BX101" s="93">
        <f t="shared" si="102"/>
        <v>0.62299999999999933</v>
      </c>
      <c r="BY101" s="94">
        <f t="shared" si="103"/>
        <v>1.6977928692689659E-3</v>
      </c>
      <c r="BZ101" s="94">
        <f t="shared" si="104"/>
        <v>3.2000000000010909E-3</v>
      </c>
      <c r="CA101" s="94">
        <f t="shared" si="105"/>
        <v>6.0000000000002274E-3</v>
      </c>
      <c r="CB101">
        <f t="shared" si="106"/>
        <v>5.0000000000007816E-3</v>
      </c>
      <c r="CC101" s="58">
        <f t="shared" si="107"/>
        <v>3.0000000000001137E-3</v>
      </c>
      <c r="CD101" s="95" t="b">
        <f t="shared" si="108"/>
        <v>0</v>
      </c>
      <c r="CE101" s="96" t="b">
        <f t="shared" si="132"/>
        <v>1</v>
      </c>
      <c r="CF101" t="b">
        <f t="shared" si="133"/>
        <v>1</v>
      </c>
      <c r="CG101" t="b">
        <f t="shared" si="134"/>
        <v>1</v>
      </c>
      <c r="CH101" s="84" t="b">
        <f t="shared" si="109"/>
        <v>1</v>
      </c>
      <c r="CI101">
        <f t="shared" si="110"/>
        <v>1.385</v>
      </c>
      <c r="CJ101" t="b">
        <f t="shared" si="135"/>
        <v>1</v>
      </c>
      <c r="CK101" t="b">
        <f t="shared" si="111"/>
        <v>0</v>
      </c>
      <c r="CL101" s="84" t="b">
        <f t="shared" si="138"/>
        <v>1</v>
      </c>
      <c r="CM101">
        <f t="shared" si="112"/>
        <v>3.8620000000000001</v>
      </c>
      <c r="CN101" t="b">
        <f t="shared" si="136"/>
        <v>1</v>
      </c>
      <c r="CO101" s="84">
        <f t="shared" si="113"/>
        <v>5.9525168871141967E-2</v>
      </c>
      <c r="CP101" t="b">
        <f t="shared" si="114"/>
        <v>1</v>
      </c>
      <c r="CQ101" s="96" t="b">
        <f t="shared" si="115"/>
        <v>1</v>
      </c>
      <c r="CR101" t="b">
        <f t="shared" si="116"/>
        <v>1</v>
      </c>
      <c r="CS101" t="b">
        <f t="shared" si="117"/>
        <v>1</v>
      </c>
      <c r="CT101" t="b">
        <f t="shared" si="118"/>
        <v>1</v>
      </c>
      <c r="CU101" t="b">
        <f t="shared" si="119"/>
        <v>1</v>
      </c>
      <c r="CV101" s="84" t="b">
        <f t="shared" si="120"/>
        <v>1</v>
      </c>
      <c r="CW101" t="b">
        <f t="shared" si="121"/>
        <v>0</v>
      </c>
      <c r="CX101" t="b">
        <f t="shared" si="122"/>
        <v>1</v>
      </c>
      <c r="CY101" t="b">
        <f t="shared" si="123"/>
        <v>1</v>
      </c>
      <c r="CZ101" t="b">
        <f t="shared" si="124"/>
        <v>1</v>
      </c>
      <c r="DA101" s="84">
        <f t="shared" si="125"/>
        <v>1</v>
      </c>
      <c r="DB101" t="b">
        <f t="shared" si="126"/>
        <v>0</v>
      </c>
    </row>
    <row r="102" spans="1:106">
      <c r="A102" s="9">
        <v>1420</v>
      </c>
      <c r="B102" s="3">
        <v>2</v>
      </c>
      <c r="C102" s="3" t="s">
        <v>1568</v>
      </c>
      <c r="D102" s="3" t="str">
        <f t="shared" si="70"/>
        <v>MA_1_36-4_dk_0777</v>
      </c>
      <c r="E102" s="3" t="str">
        <f t="shared" si="71"/>
        <v>0777</v>
      </c>
      <c r="F102" s="3">
        <v>153324.125</v>
      </c>
      <c r="G102" s="15">
        <v>419328.31199999998</v>
      </c>
      <c r="H102" s="35" t="str">
        <f t="shared" si="127"/>
        <v>ja</v>
      </c>
      <c r="I102" s="42">
        <v>273</v>
      </c>
      <c r="J102" s="20" t="s">
        <v>371</v>
      </c>
      <c r="K102" s="21">
        <v>10000</v>
      </c>
      <c r="L102" s="28">
        <f t="shared" si="25"/>
        <v>1</v>
      </c>
      <c r="M102" s="28">
        <f t="shared" si="95"/>
        <v>1</v>
      </c>
      <c r="N102" s="56">
        <f t="shared" si="73"/>
        <v>10000</v>
      </c>
      <c r="O102" s="33">
        <f t="shared" si="137"/>
        <v>97.089966283874787</v>
      </c>
      <c r="P102" s="37">
        <f t="shared" si="128"/>
        <v>95.141288644795509</v>
      </c>
      <c r="Q102" s="9" t="s">
        <v>12</v>
      </c>
      <c r="R102" s="55" t="s">
        <v>12</v>
      </c>
      <c r="S102" s="55">
        <v>6.234</v>
      </c>
      <c r="T102" s="55">
        <v>6.6070000000000002</v>
      </c>
      <c r="U102" s="55">
        <v>6.9470000000000001</v>
      </c>
      <c r="V102" s="3">
        <v>7.2240000000000002</v>
      </c>
      <c r="W102" s="3">
        <v>7.5359999999999996</v>
      </c>
      <c r="X102" s="3" t="s">
        <v>12</v>
      </c>
      <c r="Y102" s="3">
        <v>8.1609999999999996</v>
      </c>
      <c r="Z102" s="15" t="s">
        <v>12</v>
      </c>
      <c r="AA102" s="10">
        <f t="shared" si="129"/>
        <v>7.5359999999999996</v>
      </c>
      <c r="AB102" s="9">
        <f t="shared" si="130"/>
        <v>0.58899999999999952</v>
      </c>
      <c r="AC102" s="10">
        <f t="shared" si="131"/>
        <v>0.625</v>
      </c>
      <c r="AD102" s="9" t="s">
        <v>12</v>
      </c>
      <c r="AE102" s="55" t="s">
        <v>12</v>
      </c>
      <c r="AF102" s="55">
        <v>0.73299999999999998</v>
      </c>
      <c r="AG102" s="55">
        <v>0.82599999999999996</v>
      </c>
      <c r="AH102" s="55">
        <v>0.94199999999999995</v>
      </c>
      <c r="AI102" s="3">
        <v>1.0720000000000001</v>
      </c>
      <c r="AJ102" s="3">
        <v>1.288</v>
      </c>
      <c r="AK102" s="3" t="s">
        <v>12</v>
      </c>
      <c r="AL102" s="3">
        <v>1.9239999999999999</v>
      </c>
      <c r="AM102" s="15" t="s">
        <v>12</v>
      </c>
      <c r="AN102" s="10">
        <f t="shared" si="78"/>
        <v>1.288</v>
      </c>
      <c r="AO102" s="9">
        <f t="shared" si="79"/>
        <v>0.34600000000000009</v>
      </c>
      <c r="AP102" s="10">
        <f t="shared" si="80"/>
        <v>0.6359999999999999</v>
      </c>
      <c r="AQ102" s="9" t="s">
        <v>12</v>
      </c>
      <c r="AR102" s="55" t="s">
        <v>12</v>
      </c>
      <c r="AS102" s="55">
        <v>2.895</v>
      </c>
      <c r="AT102" s="55">
        <v>3.07</v>
      </c>
      <c r="AU102" s="55">
        <v>3.2410000000000001</v>
      </c>
      <c r="AV102" s="3">
        <v>3.4460000000000002</v>
      </c>
      <c r="AW102" s="3">
        <v>3.9</v>
      </c>
      <c r="AX102" s="3" t="s">
        <v>12</v>
      </c>
      <c r="AY102" s="3">
        <v>6.8209999999999997</v>
      </c>
      <c r="AZ102" s="15" t="s">
        <v>12</v>
      </c>
      <c r="BA102" s="10">
        <f t="shared" si="81"/>
        <v>3.9</v>
      </c>
      <c r="BB102" s="9">
        <f t="shared" si="82"/>
        <v>0.65899999999999981</v>
      </c>
      <c r="BC102" s="10">
        <f t="shared" si="83"/>
        <v>2.9209999999999998</v>
      </c>
      <c r="BD102" s="9">
        <v>7.8369999999999997</v>
      </c>
      <c r="BE102" s="3">
        <v>8.6679999999999993</v>
      </c>
      <c r="BF102" s="15">
        <v>9.39</v>
      </c>
      <c r="BG102" s="15">
        <f t="shared" si="84"/>
        <v>8.6679999999999993</v>
      </c>
      <c r="BH102" s="9">
        <f t="shared" si="85"/>
        <v>0.83099999999999952</v>
      </c>
      <c r="BI102" s="10">
        <f t="shared" si="86"/>
        <v>0.72200000000000131</v>
      </c>
      <c r="BJ102" s="9">
        <v>7.8520000000000003</v>
      </c>
      <c r="BK102" s="3">
        <v>8.593</v>
      </c>
      <c r="BL102" s="15">
        <v>9.4890000000000008</v>
      </c>
      <c r="BM102" s="15">
        <f t="shared" si="87"/>
        <v>8.593</v>
      </c>
      <c r="BN102" s="9">
        <f t="shared" si="88"/>
        <v>0.74099999999999966</v>
      </c>
      <c r="BO102" s="10">
        <f t="shared" si="89"/>
        <v>0.8960000000000008</v>
      </c>
      <c r="BP102">
        <f t="shared" si="98"/>
        <v>0</v>
      </c>
      <c r="BQ102" s="93">
        <f t="shared" si="99"/>
        <v>1.410865874363328</v>
      </c>
      <c r="BR102" s="93">
        <f t="shared" si="100"/>
        <v>1.2580645161290327</v>
      </c>
      <c r="BS102" s="93" t="str">
        <f>VLOOKUP(C102,'Koppeling locatie - aslocatie'!$A$2:$C$8139,2,FALSE)</f>
        <v>maas212</v>
      </c>
      <c r="BT102" s="93">
        <f>VLOOKUP($BS102,aslocaties_v01!$C$3:$AA$500,MATCH($K$3/10,aslocaties_v01!$C$2:$X$2),FALSE)</f>
        <v>6.9530000000000003</v>
      </c>
      <c r="BU102" s="93">
        <f>VLOOKUP(BS102,aslocaties_v01!$C$3:$AA$500,MATCH($K$3,aslocaties_v01!$C$2:$X$2),FALSE)</f>
        <v>7.5410000000000004</v>
      </c>
      <c r="BV102" s="93">
        <f>VLOOKUP(BS102,aslocaties_v01!$C$3:$AA$500,MATCH($K$3*10,aslocaties_v01!$C$2:$Y$2),FALSE)</f>
        <v>8.1639999999999997</v>
      </c>
      <c r="BW102" s="93">
        <f t="shared" si="101"/>
        <v>0.58800000000000008</v>
      </c>
      <c r="BX102" s="93">
        <f t="shared" si="102"/>
        <v>0.62299999999999933</v>
      </c>
      <c r="BY102" s="94">
        <f t="shared" si="103"/>
        <v>1.6977928692689659E-3</v>
      </c>
      <c r="BZ102" s="94">
        <f t="shared" si="104"/>
        <v>3.2000000000010909E-3</v>
      </c>
      <c r="CA102" s="94">
        <f t="shared" si="105"/>
        <v>6.0000000000002274E-3</v>
      </c>
      <c r="CB102">
        <f t="shared" si="106"/>
        <v>5.0000000000007816E-3</v>
      </c>
      <c r="CC102" s="58">
        <f t="shared" si="107"/>
        <v>3.0000000000001137E-3</v>
      </c>
      <c r="CD102" s="95" t="b">
        <f t="shared" si="108"/>
        <v>0</v>
      </c>
      <c r="CE102" s="96" t="b">
        <f t="shared" si="132"/>
        <v>1</v>
      </c>
      <c r="CF102" t="b">
        <f t="shared" si="133"/>
        <v>1</v>
      </c>
      <c r="CG102" t="b">
        <f t="shared" si="134"/>
        <v>1</v>
      </c>
      <c r="CH102" s="84" t="b">
        <f t="shared" si="109"/>
        <v>1</v>
      </c>
      <c r="CI102">
        <f t="shared" si="110"/>
        <v>1.288</v>
      </c>
      <c r="CJ102" t="b">
        <f t="shared" si="135"/>
        <v>1</v>
      </c>
      <c r="CK102" t="b">
        <f t="shared" si="111"/>
        <v>0</v>
      </c>
      <c r="CL102" s="84" t="b">
        <f t="shared" si="138"/>
        <v>1</v>
      </c>
      <c r="CM102">
        <f t="shared" si="112"/>
        <v>3.9</v>
      </c>
      <c r="CN102" t="b">
        <f t="shared" si="136"/>
        <v>1</v>
      </c>
      <c r="CO102" s="84">
        <f t="shared" si="113"/>
        <v>5.4282776176267304E-2</v>
      </c>
      <c r="CP102" t="b">
        <f t="shared" si="114"/>
        <v>1</v>
      </c>
      <c r="CQ102" s="96" t="b">
        <f t="shared" si="115"/>
        <v>1</v>
      </c>
      <c r="CR102" t="b">
        <f t="shared" si="116"/>
        <v>0</v>
      </c>
      <c r="CS102" t="b">
        <f t="shared" si="117"/>
        <v>1</v>
      </c>
      <c r="CT102" t="b">
        <f t="shared" si="118"/>
        <v>1</v>
      </c>
      <c r="CU102" t="b">
        <f t="shared" si="119"/>
        <v>1</v>
      </c>
      <c r="CV102" s="84" t="b">
        <f t="shared" si="120"/>
        <v>1</v>
      </c>
      <c r="CW102" t="b">
        <f t="shared" si="121"/>
        <v>0</v>
      </c>
      <c r="CX102" t="b">
        <f t="shared" si="122"/>
        <v>1</v>
      </c>
      <c r="CY102" t="b">
        <f t="shared" si="123"/>
        <v>1</v>
      </c>
      <c r="CZ102" t="b">
        <f t="shared" si="124"/>
        <v>1</v>
      </c>
      <c r="DA102" s="84">
        <f t="shared" si="125"/>
        <v>2</v>
      </c>
      <c r="DB102" t="b">
        <f t="shared" si="126"/>
        <v>0</v>
      </c>
    </row>
    <row r="103" spans="1:106">
      <c r="A103" s="9">
        <v>1421</v>
      </c>
      <c r="B103" s="3">
        <v>2</v>
      </c>
      <c r="C103" s="3" t="s">
        <v>1569</v>
      </c>
      <c r="D103" s="3" t="str">
        <f t="shared" si="70"/>
        <v>MA_1_36-4_dk_0778</v>
      </c>
      <c r="E103" s="3" t="str">
        <f t="shared" si="71"/>
        <v>0778</v>
      </c>
      <c r="F103" s="3">
        <v>153317.43799999999</v>
      </c>
      <c r="G103" s="15">
        <v>419233.40600000002</v>
      </c>
      <c r="H103" s="35" t="str">
        <f t="shared" si="127"/>
        <v>ja</v>
      </c>
      <c r="I103" s="42">
        <v>273</v>
      </c>
      <c r="J103" s="20" t="s">
        <v>371</v>
      </c>
      <c r="K103" s="21">
        <v>10000</v>
      </c>
      <c r="L103" s="28">
        <f t="shared" si="25"/>
        <v>1</v>
      </c>
      <c r="M103" s="28">
        <f t="shared" si="95"/>
        <v>1</v>
      </c>
      <c r="N103" s="56">
        <f t="shared" si="73"/>
        <v>10000</v>
      </c>
      <c r="O103" s="33">
        <f t="shared" si="137"/>
        <v>95.141288644795509</v>
      </c>
      <c r="P103" s="37">
        <f t="shared" si="128"/>
        <v>103.42041188276232</v>
      </c>
      <c r="Q103" s="9" t="s">
        <v>12</v>
      </c>
      <c r="R103" s="55" t="s">
        <v>12</v>
      </c>
      <c r="S103" s="55">
        <v>6.234</v>
      </c>
      <c r="T103" s="55">
        <v>6.6059999999999999</v>
      </c>
      <c r="U103" s="55">
        <v>6.9470000000000001</v>
      </c>
      <c r="V103" s="3">
        <v>7.2240000000000002</v>
      </c>
      <c r="W103" s="3">
        <v>7.5359999999999996</v>
      </c>
      <c r="X103" s="3" t="s">
        <v>12</v>
      </c>
      <c r="Y103" s="3">
        <v>8.1609999999999996</v>
      </c>
      <c r="Z103" s="15" t="s">
        <v>12</v>
      </c>
      <c r="AA103" s="10">
        <f t="shared" si="129"/>
        <v>7.5359999999999996</v>
      </c>
      <c r="AB103" s="9">
        <f t="shared" si="130"/>
        <v>0.58899999999999952</v>
      </c>
      <c r="AC103" s="10">
        <f t="shared" si="131"/>
        <v>0.625</v>
      </c>
      <c r="AD103" s="9" t="s">
        <v>12</v>
      </c>
      <c r="AE103" s="55" t="s">
        <v>12</v>
      </c>
      <c r="AF103" s="55">
        <v>0.73499999999999999</v>
      </c>
      <c r="AG103" s="55">
        <v>0.82299999999999995</v>
      </c>
      <c r="AH103" s="55">
        <v>0.93700000000000006</v>
      </c>
      <c r="AI103" s="3">
        <v>1.0620000000000001</v>
      </c>
      <c r="AJ103" s="3">
        <v>1.234</v>
      </c>
      <c r="AK103" s="3" t="s">
        <v>12</v>
      </c>
      <c r="AL103" s="3">
        <v>1.544</v>
      </c>
      <c r="AM103" s="15" t="s">
        <v>12</v>
      </c>
      <c r="AN103" s="10">
        <f t="shared" si="78"/>
        <v>1.234</v>
      </c>
      <c r="AO103" s="9">
        <f t="shared" si="79"/>
        <v>0.29699999999999993</v>
      </c>
      <c r="AP103" s="10">
        <f t="shared" si="80"/>
        <v>0.31000000000000005</v>
      </c>
      <c r="AQ103" s="9" t="s">
        <v>12</v>
      </c>
      <c r="AR103" s="55" t="s">
        <v>12</v>
      </c>
      <c r="AS103" s="55">
        <v>2.9020000000000001</v>
      </c>
      <c r="AT103" s="55">
        <v>3.056</v>
      </c>
      <c r="AU103" s="55">
        <v>3.2189999999999999</v>
      </c>
      <c r="AV103" s="3">
        <v>3.3809999999999998</v>
      </c>
      <c r="AW103" s="3">
        <v>3.629</v>
      </c>
      <c r="AX103" s="3" t="s">
        <v>12</v>
      </c>
      <c r="AY103" s="3">
        <v>4.0229999999999997</v>
      </c>
      <c r="AZ103" s="15" t="s">
        <v>12</v>
      </c>
      <c r="BA103" s="10">
        <f t="shared" si="81"/>
        <v>3.629</v>
      </c>
      <c r="BB103" s="9">
        <f t="shared" si="82"/>
        <v>0.41000000000000014</v>
      </c>
      <c r="BC103" s="10">
        <f t="shared" si="83"/>
        <v>0.39399999999999968</v>
      </c>
      <c r="BD103" s="9">
        <v>7.827</v>
      </c>
      <c r="BE103" s="3">
        <v>8.5579999999999998</v>
      </c>
      <c r="BF103" s="15">
        <v>9.41</v>
      </c>
      <c r="BG103" s="15">
        <f t="shared" si="84"/>
        <v>8.5579999999999998</v>
      </c>
      <c r="BH103" s="9">
        <f t="shared" si="85"/>
        <v>0.73099999999999987</v>
      </c>
      <c r="BI103" s="10">
        <f t="shared" si="86"/>
        <v>0.85200000000000031</v>
      </c>
      <c r="BJ103" s="9">
        <v>7.8410000000000002</v>
      </c>
      <c r="BK103" s="3">
        <v>8.6029999999999998</v>
      </c>
      <c r="BL103" s="15">
        <v>9.5250000000000004</v>
      </c>
      <c r="BM103" s="15">
        <f t="shared" si="87"/>
        <v>8.6029999999999998</v>
      </c>
      <c r="BN103" s="9">
        <f t="shared" si="88"/>
        <v>0.76199999999999957</v>
      </c>
      <c r="BO103" s="10">
        <f t="shared" si="89"/>
        <v>0.9220000000000006</v>
      </c>
      <c r="BP103">
        <f t="shared" si="98"/>
        <v>0</v>
      </c>
      <c r="BQ103" s="93">
        <f t="shared" si="99"/>
        <v>1.2410865874363335</v>
      </c>
      <c r="BR103" s="93">
        <f t="shared" si="100"/>
        <v>1.2937181663837014</v>
      </c>
      <c r="BS103" s="93" t="str">
        <f>VLOOKUP(C103,'Koppeling locatie - aslocatie'!$A$2:$C$8139,2,FALSE)</f>
        <v>maas213</v>
      </c>
      <c r="BT103" s="93">
        <f>VLOOKUP($BS103,aslocaties_v01!$C$3:$AA$500,MATCH($K$3/10,aslocaties_v01!$C$2:$X$2),FALSE)</f>
        <v>6.9370000000000003</v>
      </c>
      <c r="BU103" s="93">
        <f>VLOOKUP(BS103,aslocaties_v01!$C$3:$AA$500,MATCH($K$3,aslocaties_v01!$C$2:$X$2),FALSE)</f>
        <v>7.5250000000000004</v>
      </c>
      <c r="BV103" s="93">
        <f>VLOOKUP(BS103,aslocaties_v01!$C$3:$AA$500,MATCH($K$3*10,aslocaties_v01!$C$2:$Y$2),FALSE)</f>
        <v>8.1479999999999997</v>
      </c>
      <c r="BW103" s="93">
        <f t="shared" si="101"/>
        <v>0.58800000000000008</v>
      </c>
      <c r="BX103" s="93">
        <f t="shared" si="102"/>
        <v>0.62299999999999933</v>
      </c>
      <c r="BY103" s="94">
        <f t="shared" si="103"/>
        <v>1.6977928692689659E-3</v>
      </c>
      <c r="BZ103" s="94">
        <f t="shared" si="104"/>
        <v>3.2000000000010909E-3</v>
      </c>
      <c r="CA103" s="94">
        <f t="shared" si="105"/>
        <v>9.9999999999997868E-3</v>
      </c>
      <c r="CB103">
        <f t="shared" si="106"/>
        <v>1.0999999999999233E-2</v>
      </c>
      <c r="CC103" s="58">
        <f t="shared" si="107"/>
        <v>1.2999999999999901E-2</v>
      </c>
      <c r="CD103" s="95" t="b">
        <f t="shared" si="108"/>
        <v>0</v>
      </c>
      <c r="CE103" s="96" t="b">
        <f t="shared" si="132"/>
        <v>1</v>
      </c>
      <c r="CF103" t="b">
        <f t="shared" si="133"/>
        <v>1</v>
      </c>
      <c r="CG103" t="b">
        <f t="shared" si="134"/>
        <v>1</v>
      </c>
      <c r="CH103" s="84" t="b">
        <f t="shared" si="109"/>
        <v>1</v>
      </c>
      <c r="CI103">
        <f t="shared" si="110"/>
        <v>1.234</v>
      </c>
      <c r="CJ103" t="b">
        <f t="shared" si="135"/>
        <v>1</v>
      </c>
      <c r="CK103" t="b">
        <f t="shared" si="111"/>
        <v>1</v>
      </c>
      <c r="CL103" s="84" t="b">
        <f t="shared" si="138"/>
        <v>1</v>
      </c>
      <c r="CM103">
        <f t="shared" si="112"/>
        <v>3.629</v>
      </c>
      <c r="CN103" t="b">
        <f t="shared" si="136"/>
        <v>1</v>
      </c>
      <c r="CO103" s="84">
        <f t="shared" si="113"/>
        <v>6.0064328331018359E-2</v>
      </c>
      <c r="CP103" t="b">
        <f t="shared" si="114"/>
        <v>1</v>
      </c>
      <c r="CQ103" s="96" t="b">
        <f t="shared" si="115"/>
        <v>1</v>
      </c>
      <c r="CR103" t="b">
        <f t="shared" si="116"/>
        <v>0</v>
      </c>
      <c r="CS103" t="b">
        <f t="shared" si="117"/>
        <v>1</v>
      </c>
      <c r="CT103" t="b">
        <f t="shared" si="118"/>
        <v>1</v>
      </c>
      <c r="CU103" t="b">
        <f t="shared" si="119"/>
        <v>1</v>
      </c>
      <c r="CV103" s="84" t="b">
        <f t="shared" si="120"/>
        <v>1</v>
      </c>
      <c r="CW103" t="b">
        <f t="shared" si="121"/>
        <v>1</v>
      </c>
      <c r="CX103" t="b">
        <f t="shared" si="122"/>
        <v>1</v>
      </c>
      <c r="CY103" t="b">
        <f t="shared" si="123"/>
        <v>1</v>
      </c>
      <c r="CZ103" t="b">
        <f t="shared" si="124"/>
        <v>1</v>
      </c>
      <c r="DA103" s="84">
        <f t="shared" si="125"/>
        <v>1</v>
      </c>
      <c r="DB103" t="b">
        <f t="shared" si="126"/>
        <v>0</v>
      </c>
    </row>
    <row r="104" spans="1:106">
      <c r="A104" s="9">
        <v>1422</v>
      </c>
      <c r="B104" s="3">
        <v>2</v>
      </c>
      <c r="C104" s="3" t="s">
        <v>1570</v>
      </c>
      <c r="D104" s="3" t="str">
        <f t="shared" si="70"/>
        <v>MA_1_36-4_dk_0779</v>
      </c>
      <c r="E104" s="3" t="str">
        <f t="shared" si="71"/>
        <v>0779</v>
      </c>
      <c r="F104" s="3">
        <v>153336.625</v>
      </c>
      <c r="G104" s="15">
        <v>419131.78100000002</v>
      </c>
      <c r="H104" s="35" t="str">
        <f t="shared" si="127"/>
        <v>ja</v>
      </c>
      <c r="I104" s="42">
        <v>258</v>
      </c>
      <c r="J104" s="20" t="s">
        <v>371</v>
      </c>
      <c r="K104" s="21">
        <v>10000</v>
      </c>
      <c r="L104" s="28">
        <f t="shared" si="25"/>
        <v>1</v>
      </c>
      <c r="M104" s="28">
        <f t="shared" si="95"/>
        <v>1</v>
      </c>
      <c r="N104" s="56">
        <f t="shared" si="73"/>
        <v>10000</v>
      </c>
      <c r="O104" s="33">
        <f t="shared" si="137"/>
        <v>103.42041188276232</v>
      </c>
      <c r="P104" s="37">
        <f t="shared" si="128"/>
        <v>101.00880886836975</v>
      </c>
      <c r="Q104" s="9" t="s">
        <v>12</v>
      </c>
      <c r="R104" s="55" t="s">
        <v>12</v>
      </c>
      <c r="S104" s="55">
        <v>6.234</v>
      </c>
      <c r="T104" s="55">
        <v>6.6059999999999999</v>
      </c>
      <c r="U104" s="55">
        <v>6.9470000000000001</v>
      </c>
      <c r="V104" s="3">
        <v>7.2220000000000004</v>
      </c>
      <c r="W104" s="3">
        <v>7.5350000000000001</v>
      </c>
      <c r="X104" s="3" t="s">
        <v>12</v>
      </c>
      <c r="Y104" s="3">
        <v>8.1609999999999996</v>
      </c>
      <c r="Z104" s="15" t="s">
        <v>12</v>
      </c>
      <c r="AA104" s="10">
        <f t="shared" si="129"/>
        <v>7.5350000000000001</v>
      </c>
      <c r="AB104" s="9">
        <f t="shared" si="130"/>
        <v>0.58800000000000008</v>
      </c>
      <c r="AC104" s="10">
        <f t="shared" si="131"/>
        <v>0.62599999999999945</v>
      </c>
      <c r="AD104" s="9" t="s">
        <v>12</v>
      </c>
      <c r="AE104" s="55" t="s">
        <v>12</v>
      </c>
      <c r="AF104" s="55">
        <v>0.79700000000000004</v>
      </c>
      <c r="AG104" s="55">
        <v>0.90800000000000003</v>
      </c>
      <c r="AH104" s="55">
        <v>1.052</v>
      </c>
      <c r="AI104" s="3">
        <v>1.208</v>
      </c>
      <c r="AJ104" s="3">
        <v>1.345</v>
      </c>
      <c r="AK104" s="3" t="s">
        <v>12</v>
      </c>
      <c r="AL104" s="3">
        <v>1.5920000000000001</v>
      </c>
      <c r="AM104" s="15" t="s">
        <v>12</v>
      </c>
      <c r="AN104" s="10">
        <f t="shared" si="78"/>
        <v>1.345</v>
      </c>
      <c r="AO104" s="9">
        <f t="shared" si="79"/>
        <v>0.29299999999999993</v>
      </c>
      <c r="AP104" s="10">
        <f t="shared" si="80"/>
        <v>0.24700000000000011</v>
      </c>
      <c r="AQ104" s="9" t="s">
        <v>12</v>
      </c>
      <c r="AR104" s="55" t="s">
        <v>12</v>
      </c>
      <c r="AS104" s="55">
        <v>2.9990000000000001</v>
      </c>
      <c r="AT104" s="55">
        <v>3.1629999999999998</v>
      </c>
      <c r="AU104" s="55">
        <v>3.363</v>
      </c>
      <c r="AV104" s="3">
        <v>3.6150000000000002</v>
      </c>
      <c r="AW104" s="3">
        <v>3.81</v>
      </c>
      <c r="AX104" s="3" t="s">
        <v>12</v>
      </c>
      <c r="AY104" s="3">
        <v>4.0970000000000004</v>
      </c>
      <c r="AZ104" s="15" t="s">
        <v>12</v>
      </c>
      <c r="BA104" s="10">
        <f t="shared" si="81"/>
        <v>3.81</v>
      </c>
      <c r="BB104" s="9">
        <f t="shared" si="82"/>
        <v>0.44700000000000006</v>
      </c>
      <c r="BC104" s="10">
        <f t="shared" si="83"/>
        <v>0.28700000000000037</v>
      </c>
      <c r="BD104" s="9">
        <v>7.8410000000000002</v>
      </c>
      <c r="BE104" s="3">
        <v>8.5719999999999992</v>
      </c>
      <c r="BF104" s="15">
        <v>9.3979999999999997</v>
      </c>
      <c r="BG104" s="15">
        <f t="shared" si="84"/>
        <v>8.5719999999999992</v>
      </c>
      <c r="BH104" s="9">
        <f t="shared" si="85"/>
        <v>0.73099999999999898</v>
      </c>
      <c r="BI104" s="10">
        <f t="shared" si="86"/>
        <v>0.82600000000000051</v>
      </c>
      <c r="BJ104" s="9">
        <v>7.8570000000000002</v>
      </c>
      <c r="BK104" s="3">
        <v>8.6219999999999999</v>
      </c>
      <c r="BL104" s="15">
        <v>9.5259999999999998</v>
      </c>
      <c r="BM104" s="15">
        <f t="shared" si="87"/>
        <v>8.6219999999999999</v>
      </c>
      <c r="BN104" s="9">
        <f t="shared" si="88"/>
        <v>0.76499999999999968</v>
      </c>
      <c r="BO104" s="10">
        <f t="shared" si="89"/>
        <v>0.90399999999999991</v>
      </c>
      <c r="BP104">
        <f t="shared" si="98"/>
        <v>0</v>
      </c>
      <c r="BQ104" s="93">
        <f t="shared" si="99"/>
        <v>1.2431972789115628</v>
      </c>
      <c r="BR104" s="93">
        <f t="shared" si="100"/>
        <v>1.3010204081632646</v>
      </c>
      <c r="BS104" s="93" t="str">
        <f>VLOOKUP(C104,'Koppeling locatie - aslocatie'!$A$2:$C$8139,2,FALSE)</f>
        <v>maas213</v>
      </c>
      <c r="BT104" s="93">
        <f>VLOOKUP($BS104,aslocaties_v01!$C$3:$AA$500,MATCH($K$3/10,aslocaties_v01!$C$2:$X$2),FALSE)</f>
        <v>6.9370000000000003</v>
      </c>
      <c r="BU104" s="93">
        <f>VLOOKUP(BS104,aslocaties_v01!$C$3:$AA$500,MATCH($K$3,aslocaties_v01!$C$2:$X$2),FALSE)</f>
        <v>7.5250000000000004</v>
      </c>
      <c r="BV104" s="93">
        <f>VLOOKUP(BS104,aslocaties_v01!$C$3:$AA$500,MATCH($K$3*10,aslocaties_v01!$C$2:$Y$2),FALSE)</f>
        <v>8.1479999999999997</v>
      </c>
      <c r="BW104" s="93">
        <f t="shared" si="101"/>
        <v>0.58800000000000008</v>
      </c>
      <c r="BX104" s="93">
        <f t="shared" si="102"/>
        <v>0.62299999999999933</v>
      </c>
      <c r="BY104" s="94">
        <f t="shared" si="103"/>
        <v>0</v>
      </c>
      <c r="BZ104" s="94">
        <f t="shared" si="104"/>
        <v>4.7923322683708358E-3</v>
      </c>
      <c r="CA104" s="94">
        <f t="shared" si="105"/>
        <v>9.9999999999997868E-3</v>
      </c>
      <c r="CB104">
        <f t="shared" si="106"/>
        <v>9.9999999999997868E-3</v>
      </c>
      <c r="CC104" s="58">
        <f t="shared" si="107"/>
        <v>1.2999999999999901E-2</v>
      </c>
      <c r="CD104" s="95" t="b">
        <f t="shared" si="108"/>
        <v>0</v>
      </c>
      <c r="CE104" s="96" t="b">
        <f t="shared" si="132"/>
        <v>1</v>
      </c>
      <c r="CF104" t="b">
        <f t="shared" si="133"/>
        <v>1</v>
      </c>
      <c r="CG104" t="b">
        <f t="shared" si="134"/>
        <v>1</v>
      </c>
      <c r="CH104" s="84" t="b">
        <f t="shared" si="109"/>
        <v>1</v>
      </c>
      <c r="CI104">
        <f t="shared" si="110"/>
        <v>1.345</v>
      </c>
      <c r="CJ104" t="b">
        <f t="shared" si="135"/>
        <v>1</v>
      </c>
      <c r="CK104" t="b">
        <f t="shared" si="111"/>
        <v>0</v>
      </c>
      <c r="CL104" s="84" t="b">
        <f t="shared" si="138"/>
        <v>1</v>
      </c>
      <c r="CM104">
        <f t="shared" si="112"/>
        <v>3.81</v>
      </c>
      <c r="CN104" t="b">
        <f t="shared" si="136"/>
        <v>1</v>
      </c>
      <c r="CO104" s="84">
        <f t="shared" si="113"/>
        <v>5.939470568399826E-2</v>
      </c>
      <c r="CP104" t="b">
        <f t="shared" si="114"/>
        <v>1</v>
      </c>
      <c r="CQ104" s="96" t="b">
        <f t="shared" si="115"/>
        <v>1</v>
      </c>
      <c r="CR104" t="b">
        <f t="shared" si="116"/>
        <v>1</v>
      </c>
      <c r="CS104" t="b">
        <f t="shared" si="117"/>
        <v>1</v>
      </c>
      <c r="CT104" t="b">
        <f t="shared" si="118"/>
        <v>1</v>
      </c>
      <c r="CU104" t="b">
        <f t="shared" si="119"/>
        <v>1</v>
      </c>
      <c r="CV104" s="84" t="b">
        <f t="shared" si="120"/>
        <v>1</v>
      </c>
      <c r="CW104" t="b">
        <f t="shared" si="121"/>
        <v>1</v>
      </c>
      <c r="CX104" t="b">
        <f t="shared" si="122"/>
        <v>1</v>
      </c>
      <c r="CY104" t="b">
        <f t="shared" si="123"/>
        <v>1</v>
      </c>
      <c r="CZ104" t="b">
        <f t="shared" si="124"/>
        <v>1</v>
      </c>
      <c r="DA104" s="84">
        <f t="shared" si="125"/>
        <v>0</v>
      </c>
      <c r="DB104" t="b">
        <f t="shared" si="126"/>
        <v>0</v>
      </c>
    </row>
    <row r="105" spans="1:106">
      <c r="A105" s="9">
        <v>1423</v>
      </c>
      <c r="B105" s="3">
        <v>2</v>
      </c>
      <c r="C105" s="3" t="s">
        <v>1571</v>
      </c>
      <c r="D105" s="3" t="str">
        <f t="shared" si="70"/>
        <v>MA_1_36-4_dk_0780</v>
      </c>
      <c r="E105" s="3" t="str">
        <f t="shared" si="71"/>
        <v>0780</v>
      </c>
      <c r="F105" s="3">
        <v>153318.875</v>
      </c>
      <c r="G105" s="15">
        <v>419032.34399999998</v>
      </c>
      <c r="H105" s="35" t="str">
        <f t="shared" si="127"/>
        <v>ja</v>
      </c>
      <c r="I105" s="42">
        <v>277</v>
      </c>
      <c r="J105" s="20" t="s">
        <v>371</v>
      </c>
      <c r="K105" s="21">
        <v>10000</v>
      </c>
      <c r="L105" s="28">
        <f t="shared" si="25"/>
        <v>1</v>
      </c>
      <c r="M105" s="28">
        <f t="shared" si="95"/>
        <v>1</v>
      </c>
      <c r="N105" s="56">
        <f t="shared" si="73"/>
        <v>10000</v>
      </c>
      <c r="O105" s="33">
        <f t="shared" si="137"/>
        <v>101.00880886836975</v>
      </c>
      <c r="P105" s="37">
        <f t="shared" si="128"/>
        <v>102.53449160644995</v>
      </c>
      <c r="Q105" s="9" t="s">
        <v>12</v>
      </c>
      <c r="R105" s="55" t="s">
        <v>12</v>
      </c>
      <c r="S105" s="55">
        <v>6.234</v>
      </c>
      <c r="T105" s="55">
        <v>6.6059999999999999</v>
      </c>
      <c r="U105" s="55">
        <v>6.9459999999999997</v>
      </c>
      <c r="V105" s="3">
        <v>7.2220000000000004</v>
      </c>
      <c r="W105" s="3">
        <v>7.5350000000000001</v>
      </c>
      <c r="X105" s="3" t="s">
        <v>12</v>
      </c>
      <c r="Y105" s="3">
        <v>8.1579999999999995</v>
      </c>
      <c r="Z105" s="15" t="s">
        <v>12</v>
      </c>
      <c r="AA105" s="10">
        <f t="shared" si="129"/>
        <v>7.5350000000000001</v>
      </c>
      <c r="AB105" s="9">
        <f t="shared" si="130"/>
        <v>0.58900000000000041</v>
      </c>
      <c r="AC105" s="10">
        <f t="shared" si="131"/>
        <v>0.62299999999999933</v>
      </c>
      <c r="AD105" s="9" t="s">
        <v>12</v>
      </c>
      <c r="AE105" s="55" t="s">
        <v>12</v>
      </c>
      <c r="AF105" s="55">
        <v>0.75700000000000001</v>
      </c>
      <c r="AG105" s="55">
        <v>0.86499999999999999</v>
      </c>
      <c r="AH105" s="55">
        <v>1</v>
      </c>
      <c r="AI105" s="3">
        <v>1.1499999999999999</v>
      </c>
      <c r="AJ105" s="3">
        <v>1.2989999999999999</v>
      </c>
      <c r="AK105" s="3" t="s">
        <v>12</v>
      </c>
      <c r="AL105" s="3">
        <v>1.536</v>
      </c>
      <c r="AM105" s="15" t="s">
        <v>12</v>
      </c>
      <c r="AN105" s="10">
        <f t="shared" si="78"/>
        <v>1.2989999999999999</v>
      </c>
      <c r="AO105" s="9">
        <f t="shared" si="79"/>
        <v>0.29899999999999993</v>
      </c>
      <c r="AP105" s="10">
        <f t="shared" si="80"/>
        <v>0.2370000000000001</v>
      </c>
      <c r="AQ105" s="9" t="s">
        <v>12</v>
      </c>
      <c r="AR105" s="55" t="s">
        <v>12</v>
      </c>
      <c r="AS105" s="55">
        <v>2.919</v>
      </c>
      <c r="AT105" s="55">
        <v>3.0880000000000001</v>
      </c>
      <c r="AU105" s="55">
        <v>3.282</v>
      </c>
      <c r="AV105" s="3">
        <v>3.528</v>
      </c>
      <c r="AW105" s="3">
        <v>3.742</v>
      </c>
      <c r="AX105" s="3" t="s">
        <v>12</v>
      </c>
      <c r="AY105" s="3">
        <v>4.0609999999999999</v>
      </c>
      <c r="AZ105" s="15" t="s">
        <v>12</v>
      </c>
      <c r="BA105" s="10">
        <f t="shared" si="81"/>
        <v>3.742</v>
      </c>
      <c r="BB105" s="9">
        <f t="shared" si="82"/>
        <v>0.45999999999999996</v>
      </c>
      <c r="BC105" s="10">
        <f t="shared" si="83"/>
        <v>0.31899999999999995</v>
      </c>
      <c r="BD105" s="9">
        <v>7.7539999999999996</v>
      </c>
      <c r="BE105" s="3">
        <v>8.4809999999999999</v>
      </c>
      <c r="BF105" s="15">
        <v>9.3079999999999998</v>
      </c>
      <c r="BG105" s="15">
        <f t="shared" si="84"/>
        <v>8.4809999999999999</v>
      </c>
      <c r="BH105" s="9">
        <f t="shared" si="85"/>
        <v>0.72700000000000031</v>
      </c>
      <c r="BI105" s="10">
        <f t="shared" si="86"/>
        <v>0.82699999999999996</v>
      </c>
      <c r="BJ105" s="9">
        <v>7.7720000000000002</v>
      </c>
      <c r="BK105" s="3">
        <v>8.5310000000000006</v>
      </c>
      <c r="BL105" s="15">
        <v>9.4239999999999995</v>
      </c>
      <c r="BM105" s="15">
        <f t="shared" si="87"/>
        <v>8.5310000000000006</v>
      </c>
      <c r="BN105" s="9">
        <f t="shared" si="88"/>
        <v>0.75900000000000034</v>
      </c>
      <c r="BO105" s="10">
        <f t="shared" si="89"/>
        <v>0.89299999999999891</v>
      </c>
      <c r="BP105">
        <f t="shared" si="98"/>
        <v>0</v>
      </c>
      <c r="BQ105" s="93">
        <f t="shared" si="99"/>
        <v>1.2342954159592527</v>
      </c>
      <c r="BR105" s="93">
        <f t="shared" si="100"/>
        <v>1.288624787775891</v>
      </c>
      <c r="BS105" s="93" t="str">
        <f>VLOOKUP(C105,'Koppeling locatie - aslocatie'!$A$2:$C$8139,2,FALSE)</f>
        <v>maas213</v>
      </c>
      <c r="BT105" s="93">
        <f>VLOOKUP($BS105,aslocaties_v01!$C$3:$AA$500,MATCH($K$3/10,aslocaties_v01!$C$2:$X$2),FALSE)</f>
        <v>6.9370000000000003</v>
      </c>
      <c r="BU105" s="93">
        <f>VLOOKUP(BS105,aslocaties_v01!$C$3:$AA$500,MATCH($K$3,aslocaties_v01!$C$2:$X$2),FALSE)</f>
        <v>7.5250000000000004</v>
      </c>
      <c r="BV105" s="93">
        <f>VLOOKUP(BS105,aslocaties_v01!$C$3:$AA$500,MATCH($K$3*10,aslocaties_v01!$C$2:$Y$2),FALSE)</f>
        <v>8.1479999999999997</v>
      </c>
      <c r="BW105" s="93">
        <f t="shared" si="101"/>
        <v>0.58800000000000008</v>
      </c>
      <c r="BX105" s="93">
        <f t="shared" si="102"/>
        <v>0.62299999999999933</v>
      </c>
      <c r="BY105" s="94">
        <f t="shared" si="103"/>
        <v>1.6977928692705202E-3</v>
      </c>
      <c r="BZ105" s="94">
        <f t="shared" si="104"/>
        <v>0</v>
      </c>
      <c r="CA105" s="94">
        <f t="shared" si="105"/>
        <v>8.9999999999994529E-3</v>
      </c>
      <c r="CB105">
        <f t="shared" si="106"/>
        <v>9.9999999999997868E-3</v>
      </c>
      <c r="CC105" s="58">
        <f t="shared" si="107"/>
        <v>9.9999999999997868E-3</v>
      </c>
      <c r="CD105" s="95" t="b">
        <f t="shared" si="108"/>
        <v>0</v>
      </c>
      <c r="CE105" s="96" t="b">
        <f t="shared" si="132"/>
        <v>1</v>
      </c>
      <c r="CF105" t="b">
        <f t="shared" si="133"/>
        <v>1</v>
      </c>
      <c r="CG105" t="b">
        <f t="shared" si="134"/>
        <v>1</v>
      </c>
      <c r="CH105" s="84" t="b">
        <f t="shared" si="109"/>
        <v>1</v>
      </c>
      <c r="CI105">
        <f t="shared" si="110"/>
        <v>1.2989999999999999</v>
      </c>
      <c r="CJ105" t="b">
        <f t="shared" si="135"/>
        <v>1</v>
      </c>
      <c r="CK105" t="b">
        <f t="shared" si="111"/>
        <v>0</v>
      </c>
      <c r="CL105" s="84" t="b">
        <f t="shared" si="138"/>
        <v>1</v>
      </c>
      <c r="CM105">
        <f t="shared" si="112"/>
        <v>3.742</v>
      </c>
      <c r="CN105" t="b">
        <f t="shared" si="136"/>
        <v>1</v>
      </c>
      <c r="CO105" s="84">
        <f t="shared" si="113"/>
        <v>5.9467130997744963E-2</v>
      </c>
      <c r="CP105" t="b">
        <f t="shared" si="114"/>
        <v>1</v>
      </c>
      <c r="CQ105" s="96" t="b">
        <f t="shared" si="115"/>
        <v>1</v>
      </c>
      <c r="CR105" t="b">
        <f t="shared" si="116"/>
        <v>1</v>
      </c>
      <c r="CS105" t="b">
        <f t="shared" si="117"/>
        <v>1</v>
      </c>
      <c r="CT105" t="b">
        <f t="shared" si="118"/>
        <v>1</v>
      </c>
      <c r="CU105" t="b">
        <f t="shared" si="119"/>
        <v>1</v>
      </c>
      <c r="CV105" s="84" t="b">
        <f t="shared" si="120"/>
        <v>1</v>
      </c>
      <c r="CW105" t="b">
        <f t="shared" si="121"/>
        <v>1</v>
      </c>
      <c r="CX105" t="b">
        <f t="shared" si="122"/>
        <v>1</v>
      </c>
      <c r="CY105" t="b">
        <f t="shared" si="123"/>
        <v>1</v>
      </c>
      <c r="CZ105" t="b">
        <f t="shared" si="124"/>
        <v>1</v>
      </c>
      <c r="DA105" s="84">
        <f t="shared" si="125"/>
        <v>0</v>
      </c>
      <c r="DB105" t="b">
        <f t="shared" si="126"/>
        <v>0</v>
      </c>
    </row>
    <row r="106" spans="1:106">
      <c r="A106" s="9">
        <v>1424</v>
      </c>
      <c r="B106" s="3">
        <v>2</v>
      </c>
      <c r="C106" s="3" t="s">
        <v>1572</v>
      </c>
      <c r="D106" s="3" t="str">
        <f t="shared" si="70"/>
        <v>MA_1_36-4_dk_0781</v>
      </c>
      <c r="E106" s="3" t="str">
        <f t="shared" si="71"/>
        <v>0781</v>
      </c>
      <c r="F106" s="3">
        <v>153293.375</v>
      </c>
      <c r="G106" s="15">
        <v>418933.03100000002</v>
      </c>
      <c r="H106" s="35" t="str">
        <f t="shared" si="127"/>
        <v>ja</v>
      </c>
      <c r="I106" s="42">
        <v>287</v>
      </c>
      <c r="J106" s="20" t="s">
        <v>371</v>
      </c>
      <c r="K106" s="21">
        <v>10000</v>
      </c>
      <c r="L106" s="28">
        <f t="shared" si="25"/>
        <v>1</v>
      </c>
      <c r="M106" s="28">
        <f t="shared" si="95"/>
        <v>1</v>
      </c>
      <c r="N106" s="56">
        <f t="shared" si="73"/>
        <v>10000</v>
      </c>
      <c r="O106" s="33">
        <f t="shared" si="137"/>
        <v>102.53449160644995</v>
      </c>
      <c r="P106" s="37">
        <f t="shared" si="128"/>
        <v>103.60463634414532</v>
      </c>
      <c r="Q106" s="9" t="s">
        <v>12</v>
      </c>
      <c r="R106" s="55" t="s">
        <v>12</v>
      </c>
      <c r="S106" s="55">
        <v>6.2329999999999997</v>
      </c>
      <c r="T106" s="55">
        <v>6.6050000000000004</v>
      </c>
      <c r="U106" s="55">
        <v>6.9459999999999997</v>
      </c>
      <c r="V106" s="3">
        <v>7.2220000000000004</v>
      </c>
      <c r="W106" s="3">
        <v>7.5339999999999998</v>
      </c>
      <c r="X106" s="3" t="s">
        <v>12</v>
      </c>
      <c r="Y106" s="3">
        <v>8.1579999999999995</v>
      </c>
      <c r="Z106" s="15" t="s">
        <v>12</v>
      </c>
      <c r="AA106" s="10">
        <f t="shared" si="129"/>
        <v>7.5339999999999998</v>
      </c>
      <c r="AB106" s="9">
        <f t="shared" si="130"/>
        <v>0.58800000000000008</v>
      </c>
      <c r="AC106" s="10">
        <f t="shared" si="131"/>
        <v>0.62399999999999967</v>
      </c>
      <c r="AD106" s="9" t="s">
        <v>12</v>
      </c>
      <c r="AE106" s="55" t="s">
        <v>12</v>
      </c>
      <c r="AF106" s="55">
        <v>0.71799999999999997</v>
      </c>
      <c r="AG106" s="55">
        <v>0.83099999999999996</v>
      </c>
      <c r="AH106" s="55">
        <v>0.97299999999999998</v>
      </c>
      <c r="AI106" s="3">
        <v>1.1419999999999999</v>
      </c>
      <c r="AJ106" s="3">
        <v>1.3029999999999999</v>
      </c>
      <c r="AK106" s="3" t="s">
        <v>12</v>
      </c>
      <c r="AL106" s="3">
        <v>1.542</v>
      </c>
      <c r="AM106" s="15" t="s">
        <v>12</v>
      </c>
      <c r="AN106" s="10">
        <f t="shared" si="78"/>
        <v>1.3029999999999999</v>
      </c>
      <c r="AO106" s="9">
        <f t="shared" si="79"/>
        <v>0.32999999999999996</v>
      </c>
      <c r="AP106" s="10">
        <f t="shared" si="80"/>
        <v>0.2390000000000001</v>
      </c>
      <c r="AQ106" s="9" t="s">
        <v>12</v>
      </c>
      <c r="AR106" s="55" t="s">
        <v>12</v>
      </c>
      <c r="AS106" s="55">
        <v>2.8450000000000002</v>
      </c>
      <c r="AT106" s="55">
        <v>3.044</v>
      </c>
      <c r="AU106" s="55">
        <v>3.24</v>
      </c>
      <c r="AV106" s="3">
        <v>3.5</v>
      </c>
      <c r="AW106" s="3">
        <v>3.7509999999999999</v>
      </c>
      <c r="AX106" s="3" t="s">
        <v>12</v>
      </c>
      <c r="AY106" s="3">
        <v>4.056</v>
      </c>
      <c r="AZ106" s="15" t="s">
        <v>12</v>
      </c>
      <c r="BA106" s="10">
        <f t="shared" si="81"/>
        <v>3.7509999999999999</v>
      </c>
      <c r="BB106" s="9">
        <f t="shared" si="82"/>
        <v>0.51099999999999968</v>
      </c>
      <c r="BC106" s="10">
        <f t="shared" si="83"/>
        <v>0.30500000000000016</v>
      </c>
      <c r="BD106" s="9">
        <v>7.7039999999999997</v>
      </c>
      <c r="BE106" s="3">
        <v>8.4309999999999992</v>
      </c>
      <c r="BF106" s="15">
        <v>9.2690000000000001</v>
      </c>
      <c r="BG106" s="15">
        <f t="shared" si="84"/>
        <v>8.4309999999999992</v>
      </c>
      <c r="BH106" s="9">
        <f t="shared" si="85"/>
        <v>0.72699999999999942</v>
      </c>
      <c r="BI106" s="10">
        <f t="shared" si="86"/>
        <v>0.83800000000000097</v>
      </c>
      <c r="BJ106" s="9">
        <v>7.7130000000000001</v>
      </c>
      <c r="BK106" s="3">
        <v>8.4749999999999996</v>
      </c>
      <c r="BL106" s="15">
        <v>9.3870000000000005</v>
      </c>
      <c r="BM106" s="15">
        <f t="shared" si="87"/>
        <v>8.4749999999999996</v>
      </c>
      <c r="BN106" s="9">
        <f t="shared" si="88"/>
        <v>0.76199999999999957</v>
      </c>
      <c r="BO106" s="10">
        <f t="shared" si="89"/>
        <v>0.91200000000000081</v>
      </c>
      <c r="BP106">
        <f t="shared" si="98"/>
        <v>0</v>
      </c>
      <c r="BQ106" s="93">
        <f t="shared" si="99"/>
        <v>1.2363945578231281</v>
      </c>
      <c r="BR106" s="93">
        <f t="shared" si="100"/>
        <v>1.2959183673469379</v>
      </c>
      <c r="BS106" s="93" t="str">
        <f>VLOOKUP(C106,'Koppeling locatie - aslocatie'!$A$2:$C$8139,2,FALSE)</f>
        <v>maas213</v>
      </c>
      <c r="BT106" s="93">
        <f>VLOOKUP($BS106,aslocaties_v01!$C$3:$AA$500,MATCH($K$3/10,aslocaties_v01!$C$2:$X$2),FALSE)</f>
        <v>6.9370000000000003</v>
      </c>
      <c r="BU106" s="93">
        <f>VLOOKUP(BS106,aslocaties_v01!$C$3:$AA$500,MATCH($K$3,aslocaties_v01!$C$2:$X$2),FALSE)</f>
        <v>7.5250000000000004</v>
      </c>
      <c r="BV106" s="93">
        <f>VLOOKUP(BS106,aslocaties_v01!$C$3:$AA$500,MATCH($K$3*10,aslocaties_v01!$C$2:$Y$2),FALSE)</f>
        <v>8.1479999999999997</v>
      </c>
      <c r="BW106" s="93">
        <f t="shared" si="101"/>
        <v>0.58800000000000008</v>
      </c>
      <c r="BX106" s="93">
        <f t="shared" si="102"/>
        <v>0.62299999999999933</v>
      </c>
      <c r="BY106" s="94">
        <f t="shared" si="103"/>
        <v>0</v>
      </c>
      <c r="BZ106" s="94">
        <f t="shared" si="104"/>
        <v>1.602564102564652E-3</v>
      </c>
      <c r="CA106" s="94">
        <f t="shared" si="105"/>
        <v>8.9999999999994529E-3</v>
      </c>
      <c r="CB106">
        <f t="shared" si="106"/>
        <v>8.9999999999994529E-3</v>
      </c>
      <c r="CC106" s="58">
        <f t="shared" si="107"/>
        <v>9.9999999999997868E-3</v>
      </c>
      <c r="CD106" s="95" t="b">
        <f t="shared" si="108"/>
        <v>0</v>
      </c>
      <c r="CE106" s="96" t="b">
        <f t="shared" si="132"/>
        <v>1</v>
      </c>
      <c r="CF106" t="b">
        <f t="shared" si="133"/>
        <v>1</v>
      </c>
      <c r="CG106" t="b">
        <f t="shared" si="134"/>
        <v>1</v>
      </c>
      <c r="CH106" s="84" t="b">
        <f t="shared" si="109"/>
        <v>1</v>
      </c>
      <c r="CI106">
        <f t="shared" si="110"/>
        <v>1.3029999999999999</v>
      </c>
      <c r="CJ106" t="b">
        <f t="shared" si="135"/>
        <v>1</v>
      </c>
      <c r="CK106" t="b">
        <f t="shared" si="111"/>
        <v>0</v>
      </c>
      <c r="CL106" s="84" t="b">
        <f t="shared" si="138"/>
        <v>1</v>
      </c>
      <c r="CM106">
        <f t="shared" si="112"/>
        <v>3.7509999999999999</v>
      </c>
      <c r="CN106" t="b">
        <f t="shared" si="136"/>
        <v>1</v>
      </c>
      <c r="CO106" s="84">
        <f t="shared" si="113"/>
        <v>5.9364346189912161E-2</v>
      </c>
      <c r="CP106" t="b">
        <f t="shared" si="114"/>
        <v>1</v>
      </c>
      <c r="CQ106" s="96" t="b">
        <f t="shared" si="115"/>
        <v>1</v>
      </c>
      <c r="CR106" t="b">
        <f t="shared" si="116"/>
        <v>1</v>
      </c>
      <c r="CS106" t="b">
        <f t="shared" si="117"/>
        <v>1</v>
      </c>
      <c r="CT106" t="b">
        <f t="shared" si="118"/>
        <v>1</v>
      </c>
      <c r="CU106" t="b">
        <f t="shared" si="119"/>
        <v>1</v>
      </c>
      <c r="CV106" s="84" t="b">
        <f t="shared" si="120"/>
        <v>1</v>
      </c>
      <c r="CW106" t="b">
        <f t="shared" si="121"/>
        <v>1</v>
      </c>
      <c r="CX106" t="b">
        <f t="shared" si="122"/>
        <v>1</v>
      </c>
      <c r="CY106" t="b">
        <f t="shared" si="123"/>
        <v>1</v>
      </c>
      <c r="CZ106" t="b">
        <f t="shared" si="124"/>
        <v>1</v>
      </c>
      <c r="DA106" s="84">
        <f t="shared" si="125"/>
        <v>0</v>
      </c>
      <c r="DB106" t="b">
        <f t="shared" si="126"/>
        <v>0</v>
      </c>
    </row>
    <row r="107" spans="1:106">
      <c r="A107" s="9">
        <v>1425</v>
      </c>
      <c r="B107" s="3">
        <v>2</v>
      </c>
      <c r="C107" s="3" t="s">
        <v>1573</v>
      </c>
      <c r="D107" s="3" t="str">
        <f t="shared" si="70"/>
        <v>MA_1_36-4_dk_0782</v>
      </c>
      <c r="E107" s="3" t="str">
        <f t="shared" si="71"/>
        <v>0782</v>
      </c>
      <c r="F107" s="3">
        <v>153260.21900000001</v>
      </c>
      <c r="G107" s="15">
        <v>418834.875</v>
      </c>
      <c r="H107" s="35" t="str">
        <f t="shared" si="127"/>
        <v>ja</v>
      </c>
      <c r="I107" s="42">
        <v>283</v>
      </c>
      <c r="J107" s="20" t="s">
        <v>371</v>
      </c>
      <c r="K107" s="21">
        <v>10000</v>
      </c>
      <c r="L107" s="28">
        <f t="shared" si="25"/>
        <v>1</v>
      </c>
      <c r="M107" s="28">
        <f t="shared" si="95"/>
        <v>1</v>
      </c>
      <c r="N107" s="56">
        <f t="shared" si="73"/>
        <v>10000</v>
      </c>
      <c r="O107" s="33">
        <f t="shared" si="137"/>
        <v>103.60463634414532</v>
      </c>
      <c r="P107" s="37">
        <f t="shared" si="128"/>
        <v>111.21502118871152</v>
      </c>
      <c r="Q107" s="9" t="s">
        <v>12</v>
      </c>
      <c r="R107" s="55" t="s">
        <v>12</v>
      </c>
      <c r="S107" s="55">
        <v>6.2320000000000002</v>
      </c>
      <c r="T107" s="55">
        <v>6.6050000000000004</v>
      </c>
      <c r="U107" s="55">
        <v>6.9450000000000003</v>
      </c>
      <c r="V107" s="3">
        <v>7.2210000000000001</v>
      </c>
      <c r="W107" s="3">
        <v>7.5339999999999998</v>
      </c>
      <c r="X107" s="3" t="s">
        <v>12</v>
      </c>
      <c r="Y107" s="3">
        <v>8.157</v>
      </c>
      <c r="Z107" s="15" t="s">
        <v>12</v>
      </c>
      <c r="AA107" s="10">
        <f t="shared" si="129"/>
        <v>7.5339999999999998</v>
      </c>
      <c r="AB107" s="9">
        <f t="shared" si="130"/>
        <v>0.58899999999999952</v>
      </c>
      <c r="AC107" s="10">
        <f t="shared" si="131"/>
        <v>0.62300000000000022</v>
      </c>
      <c r="AD107" s="9" t="s">
        <v>12</v>
      </c>
      <c r="AE107" s="55" t="s">
        <v>12</v>
      </c>
      <c r="AF107" s="55">
        <v>0.74199999999999999</v>
      </c>
      <c r="AG107" s="55">
        <v>0.85699999999999998</v>
      </c>
      <c r="AH107" s="55">
        <v>1.0069999999999999</v>
      </c>
      <c r="AI107" s="3">
        <v>1.1919999999999999</v>
      </c>
      <c r="AJ107" s="3">
        <v>1.343</v>
      </c>
      <c r="AK107" s="3" t="s">
        <v>12</v>
      </c>
      <c r="AL107" s="3">
        <v>1.587</v>
      </c>
      <c r="AM107" s="15" t="s">
        <v>12</v>
      </c>
      <c r="AN107" s="10">
        <f t="shared" si="78"/>
        <v>1.343</v>
      </c>
      <c r="AO107" s="9">
        <f t="shared" si="79"/>
        <v>0.33600000000000008</v>
      </c>
      <c r="AP107" s="10">
        <f t="shared" si="80"/>
        <v>0.24399999999999999</v>
      </c>
      <c r="AQ107" s="9" t="s">
        <v>12</v>
      </c>
      <c r="AR107" s="55" t="s">
        <v>12</v>
      </c>
      <c r="AS107" s="55">
        <v>2.883</v>
      </c>
      <c r="AT107" s="55">
        <v>3.0760000000000001</v>
      </c>
      <c r="AU107" s="55">
        <v>3.2909999999999999</v>
      </c>
      <c r="AV107" s="3">
        <v>3.5790000000000002</v>
      </c>
      <c r="AW107" s="3">
        <v>3.794</v>
      </c>
      <c r="AX107" s="3" t="s">
        <v>12</v>
      </c>
      <c r="AY107" s="3">
        <v>4.7779999999999996</v>
      </c>
      <c r="AZ107" s="15" t="s">
        <v>12</v>
      </c>
      <c r="BA107" s="10">
        <f t="shared" si="81"/>
        <v>3.794</v>
      </c>
      <c r="BB107" s="9">
        <f t="shared" si="82"/>
        <v>0.50300000000000011</v>
      </c>
      <c r="BC107" s="10">
        <f t="shared" si="83"/>
        <v>0.98399999999999954</v>
      </c>
      <c r="BD107" s="9">
        <v>7.7229999999999999</v>
      </c>
      <c r="BE107" s="3">
        <v>8.4559999999999995</v>
      </c>
      <c r="BF107" s="15">
        <v>9.3070000000000004</v>
      </c>
      <c r="BG107" s="15">
        <f t="shared" si="84"/>
        <v>8.4559999999999995</v>
      </c>
      <c r="BH107" s="9">
        <f t="shared" si="85"/>
        <v>0.73299999999999965</v>
      </c>
      <c r="BI107" s="10">
        <f t="shared" si="86"/>
        <v>0.85100000000000087</v>
      </c>
      <c r="BJ107" s="9">
        <v>7.7359999999999998</v>
      </c>
      <c r="BK107" s="3">
        <v>8.5030000000000001</v>
      </c>
      <c r="BL107" s="15">
        <v>9.4269999999999996</v>
      </c>
      <c r="BM107" s="15">
        <f t="shared" si="87"/>
        <v>8.5030000000000001</v>
      </c>
      <c r="BN107" s="9">
        <f t="shared" si="88"/>
        <v>0.76700000000000035</v>
      </c>
      <c r="BO107" s="10">
        <f t="shared" si="89"/>
        <v>0.92399999999999949</v>
      </c>
      <c r="BP107">
        <f t="shared" si="98"/>
        <v>0</v>
      </c>
      <c r="BQ107" s="93">
        <f t="shared" si="99"/>
        <v>1.244482173174873</v>
      </c>
      <c r="BR107" s="93">
        <f t="shared" si="100"/>
        <v>1.3022071307300527</v>
      </c>
      <c r="BS107" s="93" t="str">
        <f>VLOOKUP(C107,'Koppeling locatie - aslocatie'!$A$2:$C$8139,2,FALSE)</f>
        <v>maas213</v>
      </c>
      <c r="BT107" s="93">
        <f>VLOOKUP($BS107,aslocaties_v01!$C$3:$AA$500,MATCH($K$3/10,aslocaties_v01!$C$2:$X$2),FALSE)</f>
        <v>6.9370000000000003</v>
      </c>
      <c r="BU107" s="93">
        <f>VLOOKUP(BS107,aslocaties_v01!$C$3:$AA$500,MATCH($K$3,aslocaties_v01!$C$2:$X$2),FALSE)</f>
        <v>7.5250000000000004</v>
      </c>
      <c r="BV107" s="93">
        <f>VLOOKUP(BS107,aslocaties_v01!$C$3:$AA$500,MATCH($K$3*10,aslocaties_v01!$C$2:$Y$2),FALSE)</f>
        <v>8.1479999999999997</v>
      </c>
      <c r="BW107" s="93">
        <f t="shared" si="101"/>
        <v>0.58800000000000008</v>
      </c>
      <c r="BX107" s="93">
        <f t="shared" si="102"/>
        <v>0.62299999999999933</v>
      </c>
      <c r="BY107" s="94">
        <f t="shared" si="103"/>
        <v>1.6977928692689659E-3</v>
      </c>
      <c r="BZ107" s="94">
        <f t="shared" si="104"/>
        <v>1.4432899320127035E-15</v>
      </c>
      <c r="CA107" s="94">
        <f t="shared" si="105"/>
        <v>8.0000000000000071E-3</v>
      </c>
      <c r="CB107">
        <f t="shared" si="106"/>
        <v>8.9999999999994529E-3</v>
      </c>
      <c r="CC107" s="58">
        <f t="shared" si="107"/>
        <v>9.0000000000003411E-3</v>
      </c>
      <c r="CD107" s="95" t="b">
        <f t="shared" si="108"/>
        <v>0</v>
      </c>
      <c r="CE107" s="96" t="b">
        <f t="shared" si="132"/>
        <v>1</v>
      </c>
      <c r="CF107" t="b">
        <f t="shared" si="133"/>
        <v>1</v>
      </c>
      <c r="CG107" t="b">
        <f t="shared" si="134"/>
        <v>1</v>
      </c>
      <c r="CH107" s="84" t="b">
        <f t="shared" si="109"/>
        <v>1</v>
      </c>
      <c r="CI107">
        <f t="shared" si="110"/>
        <v>1.343</v>
      </c>
      <c r="CJ107" t="b">
        <f t="shared" si="135"/>
        <v>1</v>
      </c>
      <c r="CK107" t="b">
        <f t="shared" si="111"/>
        <v>0</v>
      </c>
      <c r="CL107" s="84" t="b">
        <f t="shared" si="138"/>
        <v>1</v>
      </c>
      <c r="CM107">
        <f t="shared" si="112"/>
        <v>3.794</v>
      </c>
      <c r="CN107" t="b">
        <f t="shared" si="136"/>
        <v>1</v>
      </c>
      <c r="CO107" s="84">
        <f t="shared" si="113"/>
        <v>5.9807653172200409E-2</v>
      </c>
      <c r="CP107" t="b">
        <f t="shared" si="114"/>
        <v>1</v>
      </c>
      <c r="CQ107" s="96" t="b">
        <f t="shared" si="115"/>
        <v>1</v>
      </c>
      <c r="CR107" t="b">
        <f t="shared" si="116"/>
        <v>1</v>
      </c>
      <c r="CS107" t="b">
        <f t="shared" si="117"/>
        <v>1</v>
      </c>
      <c r="CT107" t="b">
        <f t="shared" si="118"/>
        <v>1</v>
      </c>
      <c r="CU107" t="b">
        <f t="shared" si="119"/>
        <v>1</v>
      </c>
      <c r="CV107" s="84" t="b">
        <f t="shared" si="120"/>
        <v>1</v>
      </c>
      <c r="CW107" t="b">
        <f t="shared" si="121"/>
        <v>1</v>
      </c>
      <c r="CX107" t="b">
        <f t="shared" si="122"/>
        <v>1</v>
      </c>
      <c r="CY107" t="b">
        <f t="shared" si="123"/>
        <v>1</v>
      </c>
      <c r="CZ107" t="b">
        <f t="shared" si="124"/>
        <v>1</v>
      </c>
      <c r="DA107" s="84">
        <f t="shared" si="125"/>
        <v>0</v>
      </c>
      <c r="DB107" t="b">
        <f t="shared" si="126"/>
        <v>0</v>
      </c>
    </row>
    <row r="108" spans="1:106">
      <c r="A108" s="9">
        <v>1426</v>
      </c>
      <c r="B108" s="3">
        <v>2</v>
      </c>
      <c r="C108" s="3" t="s">
        <v>1574</v>
      </c>
      <c r="D108" s="3" t="str">
        <f t="shared" si="70"/>
        <v>MA_1_36-4_dk_0783</v>
      </c>
      <c r="E108" s="3" t="str">
        <f t="shared" si="71"/>
        <v>0783</v>
      </c>
      <c r="F108" s="3">
        <v>153254.40599999999</v>
      </c>
      <c r="G108" s="15">
        <v>418723.81199999998</v>
      </c>
      <c r="H108" s="35" t="str">
        <f t="shared" si="127"/>
        <v>ja</v>
      </c>
      <c r="I108" s="42">
        <v>283</v>
      </c>
      <c r="J108" s="20" t="s">
        <v>371</v>
      </c>
      <c r="K108" s="21">
        <v>10000</v>
      </c>
      <c r="L108" s="28">
        <f t="shared" si="25"/>
        <v>1</v>
      </c>
      <c r="M108" s="28">
        <f t="shared" si="95"/>
        <v>1</v>
      </c>
      <c r="N108" s="56">
        <f t="shared" si="73"/>
        <v>10000</v>
      </c>
      <c r="O108" s="33">
        <f t="shared" si="137"/>
        <v>111.21502118871152</v>
      </c>
      <c r="P108" s="37">
        <f t="shared" si="128"/>
        <v>108.93985195508638</v>
      </c>
      <c r="Q108" s="9" t="s">
        <v>12</v>
      </c>
      <c r="R108" s="55" t="s">
        <v>12</v>
      </c>
      <c r="S108" s="55">
        <v>6.2320000000000002</v>
      </c>
      <c r="T108" s="55">
        <v>6.6040000000000001</v>
      </c>
      <c r="U108" s="55">
        <v>6.9450000000000003</v>
      </c>
      <c r="V108" s="3">
        <v>7.2210000000000001</v>
      </c>
      <c r="W108" s="3">
        <v>7.5330000000000004</v>
      </c>
      <c r="X108" s="3" t="s">
        <v>12</v>
      </c>
      <c r="Y108" s="3">
        <v>8.157</v>
      </c>
      <c r="Z108" s="15" t="s">
        <v>12</v>
      </c>
      <c r="AA108" s="10">
        <f t="shared" si="129"/>
        <v>7.5330000000000004</v>
      </c>
      <c r="AB108" s="9">
        <f t="shared" si="130"/>
        <v>0.58800000000000008</v>
      </c>
      <c r="AC108" s="10">
        <f t="shared" si="131"/>
        <v>0.62399999999999967</v>
      </c>
      <c r="AD108" s="9" t="s">
        <v>12</v>
      </c>
      <c r="AE108" s="55" t="s">
        <v>12</v>
      </c>
      <c r="AF108" s="55">
        <v>0.77100000000000002</v>
      </c>
      <c r="AG108" s="55">
        <v>0.89600000000000002</v>
      </c>
      <c r="AH108" s="55">
        <v>1.0640000000000001</v>
      </c>
      <c r="AI108" s="3">
        <v>1.222</v>
      </c>
      <c r="AJ108" s="3">
        <v>1.347</v>
      </c>
      <c r="AK108" s="3" t="s">
        <v>12</v>
      </c>
      <c r="AL108" s="3">
        <v>1.605</v>
      </c>
      <c r="AM108" s="15" t="s">
        <v>12</v>
      </c>
      <c r="AN108" s="10">
        <f t="shared" si="78"/>
        <v>1.347</v>
      </c>
      <c r="AO108" s="9">
        <f t="shared" si="79"/>
        <v>0.28299999999999992</v>
      </c>
      <c r="AP108" s="10">
        <f t="shared" si="80"/>
        <v>0.25800000000000001</v>
      </c>
      <c r="AQ108" s="9" t="s">
        <v>12</v>
      </c>
      <c r="AR108" s="55" t="s">
        <v>12</v>
      </c>
      <c r="AS108" s="55">
        <v>2.9289999999999998</v>
      </c>
      <c r="AT108" s="55">
        <v>3.1179999999999999</v>
      </c>
      <c r="AU108" s="55">
        <v>3.3660000000000001</v>
      </c>
      <c r="AV108" s="3">
        <v>3.6349999999999998</v>
      </c>
      <c r="AW108" s="3">
        <v>3.7890000000000001</v>
      </c>
      <c r="AX108" s="3" t="s">
        <v>12</v>
      </c>
      <c r="AY108" s="3">
        <v>4.2430000000000003</v>
      </c>
      <c r="AZ108" s="15" t="s">
        <v>12</v>
      </c>
      <c r="BA108" s="10">
        <f t="shared" si="81"/>
        <v>3.7890000000000001</v>
      </c>
      <c r="BB108" s="9">
        <f t="shared" si="82"/>
        <v>0.42300000000000004</v>
      </c>
      <c r="BC108" s="10">
        <f t="shared" si="83"/>
        <v>0.45400000000000018</v>
      </c>
      <c r="BD108" s="9">
        <v>7.73</v>
      </c>
      <c r="BE108" s="3">
        <v>8.4640000000000004</v>
      </c>
      <c r="BF108" s="15">
        <v>9.3239999999999998</v>
      </c>
      <c r="BG108" s="15">
        <f t="shared" si="84"/>
        <v>8.4640000000000004</v>
      </c>
      <c r="BH108" s="9">
        <f t="shared" si="85"/>
        <v>0.73399999999999999</v>
      </c>
      <c r="BI108" s="10">
        <f t="shared" si="86"/>
        <v>0.85999999999999943</v>
      </c>
      <c r="BJ108" s="9">
        <v>7.7480000000000002</v>
      </c>
      <c r="BK108" s="3">
        <v>8.5169999999999995</v>
      </c>
      <c r="BL108" s="15">
        <v>9.4440000000000008</v>
      </c>
      <c r="BM108" s="15">
        <f t="shared" si="87"/>
        <v>8.5169999999999995</v>
      </c>
      <c r="BN108" s="9">
        <f t="shared" si="88"/>
        <v>0.76899999999999924</v>
      </c>
      <c r="BO108" s="10">
        <f t="shared" si="89"/>
        <v>0.92700000000000138</v>
      </c>
      <c r="BP108">
        <f t="shared" si="98"/>
        <v>0</v>
      </c>
      <c r="BQ108" s="93">
        <f t="shared" si="99"/>
        <v>1.2482993197278909</v>
      </c>
      <c r="BR108" s="93">
        <f t="shared" si="100"/>
        <v>1.3078231292516993</v>
      </c>
      <c r="BS108" s="93" t="str">
        <f>VLOOKUP(C108,'Koppeling locatie - aslocatie'!$A$2:$C$8139,2,FALSE)</f>
        <v>maas213</v>
      </c>
      <c r="BT108" s="93">
        <f>VLOOKUP($BS108,aslocaties_v01!$C$3:$AA$500,MATCH($K$3/10,aslocaties_v01!$C$2:$X$2),FALSE)</f>
        <v>6.9370000000000003</v>
      </c>
      <c r="BU108" s="93">
        <f>VLOOKUP(BS108,aslocaties_v01!$C$3:$AA$500,MATCH($K$3,aslocaties_v01!$C$2:$X$2),FALSE)</f>
        <v>7.5250000000000004</v>
      </c>
      <c r="BV108" s="93">
        <f>VLOOKUP(BS108,aslocaties_v01!$C$3:$AA$500,MATCH($K$3*10,aslocaties_v01!$C$2:$Y$2),FALSE)</f>
        <v>8.1479999999999997</v>
      </c>
      <c r="BW108" s="93">
        <f t="shared" si="101"/>
        <v>0.58800000000000008</v>
      </c>
      <c r="BX108" s="93">
        <f t="shared" si="102"/>
        <v>0.62299999999999933</v>
      </c>
      <c r="BY108" s="94">
        <f t="shared" si="103"/>
        <v>0</v>
      </c>
      <c r="BZ108" s="94">
        <f t="shared" si="104"/>
        <v>1.602564102564652E-3</v>
      </c>
      <c r="CA108" s="94">
        <f t="shared" si="105"/>
        <v>8.0000000000000071E-3</v>
      </c>
      <c r="CB108">
        <f t="shared" si="106"/>
        <v>8.0000000000000071E-3</v>
      </c>
      <c r="CC108" s="58">
        <f t="shared" si="107"/>
        <v>9.0000000000003411E-3</v>
      </c>
      <c r="CD108" s="95" t="b">
        <f t="shared" si="108"/>
        <v>0</v>
      </c>
      <c r="CE108" s="96" t="b">
        <f t="shared" si="132"/>
        <v>1</v>
      </c>
      <c r="CF108" t="b">
        <f t="shared" si="133"/>
        <v>1</v>
      </c>
      <c r="CG108" t="b">
        <f t="shared" si="134"/>
        <v>1</v>
      </c>
      <c r="CH108" s="84" t="b">
        <f t="shared" si="109"/>
        <v>1</v>
      </c>
      <c r="CI108">
        <f t="shared" si="110"/>
        <v>1.347</v>
      </c>
      <c r="CJ108" t="b">
        <f t="shared" si="135"/>
        <v>1</v>
      </c>
      <c r="CK108" t="b">
        <f t="shared" si="111"/>
        <v>0</v>
      </c>
      <c r="CL108" s="84" t="b">
        <f t="shared" si="138"/>
        <v>1</v>
      </c>
      <c r="CM108">
        <f t="shared" si="112"/>
        <v>3.7890000000000001</v>
      </c>
      <c r="CN108" t="b">
        <f t="shared" si="136"/>
        <v>1</v>
      </c>
      <c r="CO108" s="84">
        <f t="shared" si="113"/>
        <v>6.0144204745811211E-2</v>
      </c>
      <c r="CP108" t="b">
        <f t="shared" si="114"/>
        <v>1</v>
      </c>
      <c r="CQ108" s="96" t="b">
        <f t="shared" si="115"/>
        <v>1</v>
      </c>
      <c r="CR108" t="b">
        <f t="shared" si="116"/>
        <v>1</v>
      </c>
      <c r="CS108" t="b">
        <f t="shared" si="117"/>
        <v>1</v>
      </c>
      <c r="CT108" t="b">
        <f t="shared" si="118"/>
        <v>1</v>
      </c>
      <c r="CU108" t="b">
        <f t="shared" si="119"/>
        <v>1</v>
      </c>
      <c r="CV108" s="84" t="b">
        <f t="shared" si="120"/>
        <v>1</v>
      </c>
      <c r="CW108" t="b">
        <f t="shared" si="121"/>
        <v>0</v>
      </c>
      <c r="CX108" t="b">
        <f t="shared" si="122"/>
        <v>0</v>
      </c>
      <c r="CY108" t="b">
        <f t="shared" si="123"/>
        <v>1</v>
      </c>
      <c r="CZ108" t="b">
        <f t="shared" si="124"/>
        <v>1</v>
      </c>
      <c r="DA108" s="84">
        <f t="shared" si="125"/>
        <v>1</v>
      </c>
      <c r="DB108" t="b">
        <f t="shared" si="126"/>
        <v>0</v>
      </c>
    </row>
    <row r="109" spans="1:106">
      <c r="A109" s="9">
        <v>1427</v>
      </c>
      <c r="B109" s="3">
        <v>2</v>
      </c>
      <c r="C109" s="3" t="s">
        <v>1575</v>
      </c>
      <c r="D109" s="3" t="str">
        <f t="shared" si="70"/>
        <v>MA_1_36-4_dk_0784</v>
      </c>
      <c r="E109" s="3" t="str">
        <f t="shared" si="71"/>
        <v>0784</v>
      </c>
      <c r="F109" s="3">
        <v>153173.09400000001</v>
      </c>
      <c r="G109" s="15">
        <v>418651.31199999998</v>
      </c>
      <c r="H109" s="35" t="str">
        <f t="shared" si="127"/>
        <v>ja</v>
      </c>
      <c r="I109" s="42">
        <v>342</v>
      </c>
      <c r="J109" s="20" t="s">
        <v>371</v>
      </c>
      <c r="K109" s="21">
        <v>10000</v>
      </c>
      <c r="L109" s="28">
        <f t="shared" si="25"/>
        <v>1</v>
      </c>
      <c r="M109" s="28">
        <f t="shared" si="95"/>
        <v>1</v>
      </c>
      <c r="N109" s="56">
        <f t="shared" si="73"/>
        <v>10000</v>
      </c>
      <c r="O109" s="33">
        <f t="shared" si="137"/>
        <v>108.93985195508638</v>
      </c>
      <c r="P109" s="37">
        <f t="shared" si="128"/>
        <v>62.892444387224238</v>
      </c>
      <c r="Q109" s="9" t="s">
        <v>12</v>
      </c>
      <c r="R109" s="55" t="s">
        <v>12</v>
      </c>
      <c r="S109" s="55">
        <v>6.2309999999999999</v>
      </c>
      <c r="T109" s="55">
        <v>6.6029999999999998</v>
      </c>
      <c r="U109" s="55">
        <v>6.944</v>
      </c>
      <c r="V109" s="3">
        <v>7.2190000000000003</v>
      </c>
      <c r="W109" s="3">
        <v>7.532</v>
      </c>
      <c r="X109" s="3" t="s">
        <v>12</v>
      </c>
      <c r="Y109" s="3">
        <v>8.1549999999999994</v>
      </c>
      <c r="Z109" s="15" t="s">
        <v>12</v>
      </c>
      <c r="AA109" s="10">
        <f t="shared" si="129"/>
        <v>7.532</v>
      </c>
      <c r="AB109" s="9">
        <f t="shared" si="130"/>
        <v>0.58800000000000008</v>
      </c>
      <c r="AC109" s="10">
        <f t="shared" si="131"/>
        <v>0.62299999999999933</v>
      </c>
      <c r="AD109" s="9" t="s">
        <v>12</v>
      </c>
      <c r="AE109" s="55" t="s">
        <v>12</v>
      </c>
      <c r="AF109" s="55">
        <v>0.748</v>
      </c>
      <c r="AG109" s="55">
        <v>0.872</v>
      </c>
      <c r="AH109" s="55">
        <v>1.048</v>
      </c>
      <c r="AI109" s="3">
        <v>1.1850000000000001</v>
      </c>
      <c r="AJ109" s="3">
        <v>1.319</v>
      </c>
      <c r="AK109" s="3" t="s">
        <v>12</v>
      </c>
      <c r="AL109" s="3">
        <v>1.704</v>
      </c>
      <c r="AM109" s="15" t="s">
        <v>12</v>
      </c>
      <c r="AN109" s="10">
        <f t="shared" si="78"/>
        <v>1.319</v>
      </c>
      <c r="AO109" s="9">
        <f t="shared" si="79"/>
        <v>0.27099999999999991</v>
      </c>
      <c r="AP109" s="10">
        <f t="shared" si="80"/>
        <v>0.38500000000000001</v>
      </c>
      <c r="AQ109" s="9" t="s">
        <v>12</v>
      </c>
      <c r="AR109" s="55" t="s">
        <v>12</v>
      </c>
      <c r="AS109" s="55">
        <v>2.8690000000000002</v>
      </c>
      <c r="AT109" s="55">
        <v>3.06</v>
      </c>
      <c r="AU109" s="55">
        <v>3.2989999999999999</v>
      </c>
      <c r="AV109" s="3">
        <v>3.5569999999999999</v>
      </c>
      <c r="AW109" s="3">
        <v>3.7029999999999998</v>
      </c>
      <c r="AX109" s="3" t="s">
        <v>12</v>
      </c>
      <c r="AY109" s="3">
        <v>4.3209999999999997</v>
      </c>
      <c r="AZ109" s="15" t="s">
        <v>12</v>
      </c>
      <c r="BA109" s="10">
        <f t="shared" si="81"/>
        <v>3.7029999999999998</v>
      </c>
      <c r="BB109" s="9">
        <f t="shared" si="82"/>
        <v>0.40399999999999991</v>
      </c>
      <c r="BC109" s="10">
        <f t="shared" si="83"/>
        <v>0.61799999999999988</v>
      </c>
      <c r="BD109" s="9">
        <v>7.476</v>
      </c>
      <c r="BE109" s="3">
        <v>8.1760000000000002</v>
      </c>
      <c r="BF109" s="15">
        <v>9.093</v>
      </c>
      <c r="BG109" s="15">
        <f t="shared" si="84"/>
        <v>8.1760000000000002</v>
      </c>
      <c r="BH109" s="9">
        <f t="shared" si="85"/>
        <v>0.70000000000000018</v>
      </c>
      <c r="BI109" s="10">
        <f t="shared" si="86"/>
        <v>0.91699999999999982</v>
      </c>
      <c r="BJ109" s="9">
        <v>7.4429999999999996</v>
      </c>
      <c r="BK109" s="3">
        <v>8.1560000000000006</v>
      </c>
      <c r="BL109" s="15">
        <v>9.202</v>
      </c>
      <c r="BM109" s="15">
        <f t="shared" si="87"/>
        <v>8.1560000000000006</v>
      </c>
      <c r="BN109" s="9">
        <f t="shared" si="88"/>
        <v>0.71300000000000097</v>
      </c>
      <c r="BO109" s="10">
        <f t="shared" si="89"/>
        <v>1.0459999999999994</v>
      </c>
      <c r="BP109">
        <f t="shared" si="98"/>
        <v>0</v>
      </c>
      <c r="BQ109" s="93">
        <f t="shared" si="99"/>
        <v>1.1904761904761907</v>
      </c>
      <c r="BR109" s="93">
        <f t="shared" si="100"/>
        <v>1.2125850340136068</v>
      </c>
      <c r="BS109" s="93" t="str">
        <f>VLOOKUP(C109,'Koppeling locatie - aslocatie'!$A$2:$C$8139,2,FALSE)</f>
        <v>maas213</v>
      </c>
      <c r="BT109" s="93">
        <f>VLOOKUP($BS109,aslocaties_v01!$C$3:$AA$500,MATCH($K$3/10,aslocaties_v01!$C$2:$X$2),FALSE)</f>
        <v>6.9370000000000003</v>
      </c>
      <c r="BU109" s="93">
        <f>VLOOKUP(BS109,aslocaties_v01!$C$3:$AA$500,MATCH($K$3,aslocaties_v01!$C$2:$X$2),FALSE)</f>
        <v>7.5250000000000004</v>
      </c>
      <c r="BV109" s="93">
        <f>VLOOKUP(BS109,aslocaties_v01!$C$3:$AA$500,MATCH($K$3*10,aslocaties_v01!$C$2:$Y$2),FALSE)</f>
        <v>8.1479999999999997</v>
      </c>
      <c r="BW109" s="93">
        <f t="shared" si="101"/>
        <v>0.58800000000000008</v>
      </c>
      <c r="BX109" s="93">
        <f t="shared" si="102"/>
        <v>0.62299999999999933</v>
      </c>
      <c r="BY109" s="94">
        <f t="shared" si="103"/>
        <v>0</v>
      </c>
      <c r="BZ109" s="94">
        <f t="shared" si="104"/>
        <v>0</v>
      </c>
      <c r="CA109" s="94">
        <f t="shared" si="105"/>
        <v>6.9999999999996732E-3</v>
      </c>
      <c r="CB109">
        <f t="shared" si="106"/>
        <v>6.9999999999996732E-3</v>
      </c>
      <c r="CC109" s="58">
        <f t="shared" si="107"/>
        <v>6.9999999999996732E-3</v>
      </c>
      <c r="CD109" s="95" t="b">
        <f t="shared" si="108"/>
        <v>0</v>
      </c>
      <c r="CE109" s="96" t="b">
        <f t="shared" si="132"/>
        <v>1</v>
      </c>
      <c r="CF109" t="b">
        <f t="shared" si="133"/>
        <v>1</v>
      </c>
      <c r="CG109" t="b">
        <f t="shared" si="134"/>
        <v>1</v>
      </c>
      <c r="CH109" s="84" t="b">
        <f t="shared" si="109"/>
        <v>1</v>
      </c>
      <c r="CI109">
        <f t="shared" si="110"/>
        <v>1.319</v>
      </c>
      <c r="CJ109" t="b">
        <f t="shared" si="135"/>
        <v>1</v>
      </c>
      <c r="CK109" t="b">
        <f t="shared" si="111"/>
        <v>0</v>
      </c>
      <c r="CL109" s="84" t="b">
        <f t="shared" si="138"/>
        <v>1</v>
      </c>
      <c r="CM109">
        <f t="shared" si="112"/>
        <v>3.7029999999999998</v>
      </c>
      <c r="CN109" t="b">
        <f t="shared" si="136"/>
        <v>1</v>
      </c>
      <c r="CO109" s="84">
        <f t="shared" si="113"/>
        <v>6.1661313688612863E-2</v>
      </c>
      <c r="CP109" t="b">
        <f t="shared" si="114"/>
        <v>1</v>
      </c>
      <c r="CQ109" s="96" t="b">
        <f t="shared" si="115"/>
        <v>1</v>
      </c>
      <c r="CR109" t="b">
        <f t="shared" si="116"/>
        <v>0</v>
      </c>
      <c r="CS109" t="b">
        <f t="shared" si="117"/>
        <v>0</v>
      </c>
      <c r="CT109" t="b">
        <f t="shared" si="118"/>
        <v>1</v>
      </c>
      <c r="CU109" t="b">
        <f t="shared" si="119"/>
        <v>1</v>
      </c>
      <c r="CV109" s="84" t="b">
        <f t="shared" si="120"/>
        <v>1</v>
      </c>
      <c r="CW109" t="b">
        <f t="shared" si="121"/>
        <v>1</v>
      </c>
      <c r="CX109" t="b">
        <f t="shared" si="122"/>
        <v>1</v>
      </c>
      <c r="CY109" t="b">
        <f t="shared" si="123"/>
        <v>1</v>
      </c>
      <c r="CZ109" t="b">
        <f t="shared" si="124"/>
        <v>1</v>
      </c>
      <c r="DA109" s="84">
        <f t="shared" si="125"/>
        <v>1</v>
      </c>
      <c r="DB109" t="b">
        <f t="shared" si="126"/>
        <v>0</v>
      </c>
    </row>
    <row r="110" spans="1:106">
      <c r="A110" s="9">
        <v>1428</v>
      </c>
      <c r="B110" s="3">
        <v>2</v>
      </c>
      <c r="C110" s="3" t="s">
        <v>1576</v>
      </c>
      <c r="D110" s="3" t="str">
        <f t="shared" si="70"/>
        <v>MA_1_36-4_dk_0785</v>
      </c>
      <c r="E110" s="3" t="str">
        <f t="shared" si="71"/>
        <v>0785</v>
      </c>
      <c r="F110" s="3">
        <v>153113.734</v>
      </c>
      <c r="G110" s="15">
        <v>418630.53100000002</v>
      </c>
      <c r="H110" s="35" t="str">
        <f t="shared" si="127"/>
        <v>ja</v>
      </c>
      <c r="I110" s="42">
        <v>339</v>
      </c>
      <c r="J110" s="20" t="s">
        <v>371</v>
      </c>
      <c r="K110" s="21">
        <v>10000</v>
      </c>
      <c r="L110" s="28">
        <f t="shared" si="25"/>
        <v>1</v>
      </c>
      <c r="M110" s="28">
        <f t="shared" si="95"/>
        <v>1</v>
      </c>
      <c r="N110" s="56">
        <f t="shared" si="73"/>
        <v>10000</v>
      </c>
      <c r="O110" s="33">
        <f t="shared" si="137"/>
        <v>62.892444387224238</v>
      </c>
      <c r="P110" s="37">
        <f t="shared" si="128"/>
        <v>115.10926521355147</v>
      </c>
      <c r="Q110" s="9" t="s">
        <v>12</v>
      </c>
      <c r="R110" s="55" t="s">
        <v>12</v>
      </c>
      <c r="S110" s="55">
        <v>6.23</v>
      </c>
      <c r="T110" s="55">
        <v>6.6020000000000003</v>
      </c>
      <c r="U110" s="55">
        <v>6.94</v>
      </c>
      <c r="V110" s="3">
        <v>7.218</v>
      </c>
      <c r="W110" s="3">
        <v>7.5309999999999997</v>
      </c>
      <c r="X110" s="3" t="s">
        <v>12</v>
      </c>
      <c r="Y110" s="3">
        <v>8.1539999999999999</v>
      </c>
      <c r="Z110" s="15" t="s">
        <v>12</v>
      </c>
      <c r="AA110" s="10">
        <f t="shared" si="129"/>
        <v>7.5309999999999997</v>
      </c>
      <c r="AB110" s="9">
        <f t="shared" si="130"/>
        <v>0.5909999999999993</v>
      </c>
      <c r="AC110" s="10">
        <f t="shared" si="131"/>
        <v>0.62300000000000022</v>
      </c>
      <c r="AD110" s="9" t="s">
        <v>12</v>
      </c>
      <c r="AE110" s="55" t="s">
        <v>12</v>
      </c>
      <c r="AF110" s="55">
        <v>0.751</v>
      </c>
      <c r="AG110" s="55">
        <v>0.878</v>
      </c>
      <c r="AH110" s="55">
        <v>1.0529999999999999</v>
      </c>
      <c r="AI110" s="3">
        <v>1.1819999999999999</v>
      </c>
      <c r="AJ110" s="3">
        <v>1.288</v>
      </c>
      <c r="AK110" s="3" t="s">
        <v>12</v>
      </c>
      <c r="AL110" s="3">
        <v>1.69</v>
      </c>
      <c r="AM110" s="15" t="s">
        <v>12</v>
      </c>
      <c r="AN110" s="10">
        <f t="shared" si="78"/>
        <v>1.288</v>
      </c>
      <c r="AO110" s="9">
        <f t="shared" si="79"/>
        <v>0.2350000000000001</v>
      </c>
      <c r="AP110" s="10">
        <f t="shared" si="80"/>
        <v>0.40199999999999991</v>
      </c>
      <c r="AQ110" s="9" t="s">
        <v>12</v>
      </c>
      <c r="AR110" s="55" t="s">
        <v>12</v>
      </c>
      <c r="AS110" s="55">
        <v>2.863</v>
      </c>
      <c r="AT110" s="55">
        <v>3.0550000000000002</v>
      </c>
      <c r="AU110" s="55">
        <v>3.3050000000000002</v>
      </c>
      <c r="AV110" s="3">
        <v>3.55</v>
      </c>
      <c r="AW110" s="3">
        <v>3.6909999999999998</v>
      </c>
      <c r="AX110" s="3" t="s">
        <v>12</v>
      </c>
      <c r="AY110" s="3">
        <v>4.3319999999999999</v>
      </c>
      <c r="AZ110" s="15" t="s">
        <v>12</v>
      </c>
      <c r="BA110" s="10">
        <f t="shared" si="81"/>
        <v>3.6909999999999998</v>
      </c>
      <c r="BB110" s="9">
        <f t="shared" si="82"/>
        <v>0.38599999999999968</v>
      </c>
      <c r="BC110" s="10">
        <f t="shared" si="83"/>
        <v>0.64100000000000001</v>
      </c>
      <c r="BD110" s="9">
        <v>7.4809999999999999</v>
      </c>
      <c r="BE110" s="3">
        <v>8.18</v>
      </c>
      <c r="BF110" s="15">
        <v>9.0879999999999992</v>
      </c>
      <c r="BG110" s="15">
        <f t="shared" si="84"/>
        <v>8.18</v>
      </c>
      <c r="BH110" s="9">
        <f t="shared" si="85"/>
        <v>0.69899999999999984</v>
      </c>
      <c r="BI110" s="10">
        <f t="shared" si="86"/>
        <v>0.90799999999999947</v>
      </c>
      <c r="BJ110" s="9">
        <v>7.4470000000000001</v>
      </c>
      <c r="BK110" s="3">
        <v>8.1609999999999996</v>
      </c>
      <c r="BL110" s="15">
        <v>9.1880000000000006</v>
      </c>
      <c r="BM110" s="15">
        <f t="shared" si="87"/>
        <v>8.1609999999999996</v>
      </c>
      <c r="BN110" s="9">
        <f t="shared" si="88"/>
        <v>0.71399999999999952</v>
      </c>
      <c r="BO110" s="10">
        <f t="shared" si="89"/>
        <v>1.027000000000001</v>
      </c>
      <c r="BP110">
        <f t="shared" si="98"/>
        <v>0</v>
      </c>
      <c r="BQ110" s="93">
        <f t="shared" si="99"/>
        <v>1.1827411167512702</v>
      </c>
      <c r="BR110" s="93">
        <f t="shared" si="100"/>
        <v>1.208121827411168</v>
      </c>
      <c r="BS110" s="93" t="str">
        <f>VLOOKUP(C110,'Koppeling locatie - aslocatie'!$A$2:$C$8139,2,FALSE)</f>
        <v>maas213</v>
      </c>
      <c r="BT110" s="93">
        <f>VLOOKUP($BS110,aslocaties_v01!$C$3:$AA$500,MATCH($K$3/10,aslocaties_v01!$C$2:$X$2),FALSE)</f>
        <v>6.9370000000000003</v>
      </c>
      <c r="BU110" s="93">
        <f>VLOOKUP(BS110,aslocaties_v01!$C$3:$AA$500,MATCH($K$3,aslocaties_v01!$C$2:$X$2),FALSE)</f>
        <v>7.5250000000000004</v>
      </c>
      <c r="BV110" s="93">
        <f>VLOOKUP(BS110,aslocaties_v01!$C$3:$AA$500,MATCH($K$3*10,aslocaties_v01!$C$2:$Y$2),FALSE)</f>
        <v>8.1479999999999997</v>
      </c>
      <c r="BW110" s="93">
        <f t="shared" si="101"/>
        <v>0.58800000000000008</v>
      </c>
      <c r="BX110" s="93">
        <f t="shared" si="102"/>
        <v>0.62299999999999933</v>
      </c>
      <c r="BY110" s="94">
        <f t="shared" si="103"/>
        <v>5.0761421319783784E-3</v>
      </c>
      <c r="BZ110" s="94">
        <f t="shared" si="104"/>
        <v>1.4432899320127035E-15</v>
      </c>
      <c r="CA110" s="94">
        <f t="shared" si="105"/>
        <v>3.0000000000001137E-3</v>
      </c>
      <c r="CB110">
        <f t="shared" si="106"/>
        <v>5.9999999999993392E-3</v>
      </c>
      <c r="CC110" s="58">
        <f t="shared" si="107"/>
        <v>6.0000000000002274E-3</v>
      </c>
      <c r="CD110" s="95" t="b">
        <f t="shared" si="108"/>
        <v>0</v>
      </c>
      <c r="CE110" s="96" t="b">
        <f t="shared" si="132"/>
        <v>1</v>
      </c>
      <c r="CF110" t="b">
        <f t="shared" si="133"/>
        <v>1</v>
      </c>
      <c r="CG110" t="b">
        <f t="shared" si="134"/>
        <v>1</v>
      </c>
      <c r="CH110" s="84" t="b">
        <f t="shared" si="109"/>
        <v>1</v>
      </c>
      <c r="CI110">
        <f t="shared" si="110"/>
        <v>1.288</v>
      </c>
      <c r="CJ110" t="b">
        <f t="shared" si="135"/>
        <v>1</v>
      </c>
      <c r="CK110" t="b">
        <f t="shared" si="111"/>
        <v>0</v>
      </c>
      <c r="CL110" s="84" t="b">
        <f t="shared" si="138"/>
        <v>1</v>
      </c>
      <c r="CM110">
        <f t="shared" si="112"/>
        <v>3.6909999999999998</v>
      </c>
      <c r="CN110" t="b">
        <f t="shared" si="136"/>
        <v>1</v>
      </c>
      <c r="CO110" s="84">
        <f t="shared" si="113"/>
        <v>6.0604263010388147E-2</v>
      </c>
      <c r="CP110" t="b">
        <f t="shared" si="114"/>
        <v>1</v>
      </c>
      <c r="CQ110" s="96" t="b">
        <f t="shared" si="115"/>
        <v>1</v>
      </c>
      <c r="CR110" t="b">
        <f t="shared" si="116"/>
        <v>1</v>
      </c>
      <c r="CS110" t="b">
        <f t="shared" si="117"/>
        <v>1</v>
      </c>
      <c r="CT110" t="b">
        <f t="shared" si="118"/>
        <v>1</v>
      </c>
      <c r="CU110" t="b">
        <f t="shared" si="119"/>
        <v>1</v>
      </c>
      <c r="CV110" s="84" t="b">
        <f t="shared" si="120"/>
        <v>1</v>
      </c>
      <c r="CW110" t="b">
        <f t="shared" si="121"/>
        <v>0</v>
      </c>
      <c r="CX110" t="b">
        <f t="shared" si="122"/>
        <v>1</v>
      </c>
      <c r="CY110" t="b">
        <f t="shared" si="123"/>
        <v>1</v>
      </c>
      <c r="CZ110" t="b">
        <f t="shared" si="124"/>
        <v>1</v>
      </c>
      <c r="DA110" s="84">
        <f t="shared" si="125"/>
        <v>1</v>
      </c>
      <c r="DB110" t="b">
        <f t="shared" si="126"/>
        <v>0</v>
      </c>
    </row>
    <row r="111" spans="1:106">
      <c r="A111" s="9">
        <v>1429</v>
      </c>
      <c r="B111" s="3">
        <v>2</v>
      </c>
      <c r="C111" s="3" t="s">
        <v>1577</v>
      </c>
      <c r="D111" s="3" t="str">
        <f t="shared" si="70"/>
        <v>MA_1_36-4_dk_0786</v>
      </c>
      <c r="E111" s="3" t="str">
        <f t="shared" si="71"/>
        <v>0786</v>
      </c>
      <c r="F111" s="3">
        <v>153004.79699999999</v>
      </c>
      <c r="G111" s="15">
        <v>418593.34399999998</v>
      </c>
      <c r="H111" s="35" t="str">
        <f t="shared" si="127"/>
        <v>ja</v>
      </c>
      <c r="I111" s="42">
        <v>330</v>
      </c>
      <c r="J111" s="20" t="s">
        <v>371</v>
      </c>
      <c r="K111" s="21">
        <v>10000</v>
      </c>
      <c r="L111" s="28">
        <f t="shared" si="25"/>
        <v>1</v>
      </c>
      <c r="M111" s="28">
        <f t="shared" si="95"/>
        <v>1</v>
      </c>
      <c r="N111" s="56">
        <f t="shared" si="73"/>
        <v>10000</v>
      </c>
      <c r="O111" s="33">
        <f t="shared" si="137"/>
        <v>115.10926521355147</v>
      </c>
      <c r="P111" s="37">
        <f t="shared" si="128"/>
        <v>92.713336915449773</v>
      </c>
      <c r="Q111" s="9" t="s">
        <v>12</v>
      </c>
      <c r="R111" s="55" t="s">
        <v>12</v>
      </c>
      <c r="S111" s="55">
        <v>6.2270000000000003</v>
      </c>
      <c r="T111" s="55">
        <v>6.5990000000000002</v>
      </c>
      <c r="U111" s="55">
        <v>6.9359999999999999</v>
      </c>
      <c r="V111" s="3">
        <v>7.2110000000000003</v>
      </c>
      <c r="W111" s="3">
        <v>7.524</v>
      </c>
      <c r="X111" s="3" t="s">
        <v>12</v>
      </c>
      <c r="Y111" s="3">
        <v>8.1470000000000002</v>
      </c>
      <c r="Z111" s="15" t="s">
        <v>12</v>
      </c>
      <c r="AA111" s="10">
        <f t="shared" si="129"/>
        <v>7.524</v>
      </c>
      <c r="AB111" s="9">
        <f t="shared" si="130"/>
        <v>0.58800000000000008</v>
      </c>
      <c r="AC111" s="10">
        <f t="shared" si="131"/>
        <v>0.62300000000000022</v>
      </c>
      <c r="AD111" s="9" t="s">
        <v>12</v>
      </c>
      <c r="AE111" s="55" t="s">
        <v>12</v>
      </c>
      <c r="AF111" s="55">
        <v>0.90700000000000003</v>
      </c>
      <c r="AG111" s="55">
        <v>1.0589999999999999</v>
      </c>
      <c r="AH111" s="55">
        <v>1.2030000000000001</v>
      </c>
      <c r="AI111" s="3">
        <v>1.2729999999999999</v>
      </c>
      <c r="AJ111" s="3">
        <v>1.3979999999999999</v>
      </c>
      <c r="AK111" s="3" t="s">
        <v>12</v>
      </c>
      <c r="AL111" s="3">
        <v>1.7669999999999999</v>
      </c>
      <c r="AM111" s="15" t="s">
        <v>12</v>
      </c>
      <c r="AN111" s="10">
        <f t="shared" si="78"/>
        <v>1.3979999999999999</v>
      </c>
      <c r="AO111" s="9">
        <f t="shared" si="79"/>
        <v>0.19499999999999984</v>
      </c>
      <c r="AP111" s="10">
        <f t="shared" si="80"/>
        <v>0.36899999999999999</v>
      </c>
      <c r="AQ111" s="9" t="s">
        <v>12</v>
      </c>
      <c r="AR111" s="55" t="s">
        <v>12</v>
      </c>
      <c r="AS111" s="55">
        <v>3.1419999999999999</v>
      </c>
      <c r="AT111" s="55">
        <v>3.4780000000000002</v>
      </c>
      <c r="AU111" s="55">
        <v>3.7989999999999999</v>
      </c>
      <c r="AV111" s="3">
        <v>4.0449999999999999</v>
      </c>
      <c r="AW111" s="3">
        <v>4.133</v>
      </c>
      <c r="AX111" s="3" t="s">
        <v>12</v>
      </c>
      <c r="AY111" s="3">
        <v>7.0259999999999998</v>
      </c>
      <c r="AZ111" s="15" t="s">
        <v>12</v>
      </c>
      <c r="BA111" s="10">
        <f t="shared" si="81"/>
        <v>4.133</v>
      </c>
      <c r="BB111" s="9">
        <f t="shared" si="82"/>
        <v>0.33400000000000007</v>
      </c>
      <c r="BC111" s="10">
        <f t="shared" si="83"/>
        <v>2.8929999999999998</v>
      </c>
      <c r="BD111" s="9">
        <v>7.5389999999999997</v>
      </c>
      <c r="BE111" s="3">
        <v>8.3979999999999997</v>
      </c>
      <c r="BF111" s="15">
        <v>9.1180000000000003</v>
      </c>
      <c r="BG111" s="15">
        <f t="shared" si="84"/>
        <v>8.3979999999999997</v>
      </c>
      <c r="BH111" s="9">
        <f t="shared" si="85"/>
        <v>0.85899999999999999</v>
      </c>
      <c r="BI111" s="10">
        <f t="shared" si="86"/>
        <v>0.72000000000000064</v>
      </c>
      <c r="BJ111" s="9">
        <v>7.4989999999999997</v>
      </c>
      <c r="BK111" s="3">
        <v>8.2010000000000005</v>
      </c>
      <c r="BL111" s="15">
        <v>9.0950000000000006</v>
      </c>
      <c r="BM111" s="15">
        <f t="shared" si="87"/>
        <v>8.2010000000000005</v>
      </c>
      <c r="BN111" s="9">
        <f t="shared" si="88"/>
        <v>0.70200000000000085</v>
      </c>
      <c r="BO111" s="10">
        <f t="shared" si="89"/>
        <v>0.89400000000000013</v>
      </c>
      <c r="BP111">
        <f t="shared" si="98"/>
        <v>0</v>
      </c>
      <c r="BQ111" s="93">
        <f t="shared" si="99"/>
        <v>1.4608843537414964</v>
      </c>
      <c r="BR111" s="93">
        <f t="shared" si="100"/>
        <v>1.1938775510204094</v>
      </c>
      <c r="BS111" s="93" t="str">
        <f>VLOOKUP(C111,'Koppeling locatie - aslocatie'!$A$2:$C$8139,2,FALSE)</f>
        <v>maas213</v>
      </c>
      <c r="BT111" s="93">
        <f>VLOOKUP($BS111,aslocaties_v01!$C$3:$AA$500,MATCH($K$3/10,aslocaties_v01!$C$2:$X$2),FALSE)</f>
        <v>6.9370000000000003</v>
      </c>
      <c r="BU111" s="93">
        <f>VLOOKUP(BS111,aslocaties_v01!$C$3:$AA$500,MATCH($K$3,aslocaties_v01!$C$2:$X$2),FALSE)</f>
        <v>7.5250000000000004</v>
      </c>
      <c r="BV111" s="93">
        <f>VLOOKUP(BS111,aslocaties_v01!$C$3:$AA$500,MATCH($K$3*10,aslocaties_v01!$C$2:$Y$2),FALSE)</f>
        <v>8.1479999999999997</v>
      </c>
      <c r="BW111" s="93">
        <f t="shared" si="101"/>
        <v>0.58800000000000008</v>
      </c>
      <c r="BX111" s="93">
        <f t="shared" si="102"/>
        <v>0.62299999999999933</v>
      </c>
      <c r="BY111" s="94">
        <f t="shared" si="103"/>
        <v>0</v>
      </c>
      <c r="BZ111" s="94">
        <f t="shared" si="104"/>
        <v>1.4432899320127035E-15</v>
      </c>
      <c r="CA111" s="94">
        <f t="shared" si="105"/>
        <v>1.000000000000334E-3</v>
      </c>
      <c r="CB111">
        <f t="shared" si="106"/>
        <v>1.000000000000334E-3</v>
      </c>
      <c r="CC111" s="58">
        <f t="shared" si="107"/>
        <v>9.9999999999944578E-4</v>
      </c>
      <c r="CD111" s="95" t="b">
        <f t="shared" si="108"/>
        <v>0</v>
      </c>
      <c r="CE111" s="96" t="b">
        <f t="shared" si="132"/>
        <v>1</v>
      </c>
      <c r="CF111" t="b">
        <f t="shared" si="133"/>
        <v>1</v>
      </c>
      <c r="CG111" t="b">
        <f t="shared" si="134"/>
        <v>1</v>
      </c>
      <c r="CH111" s="84" t="b">
        <f t="shared" si="109"/>
        <v>1</v>
      </c>
      <c r="CI111">
        <f t="shared" si="110"/>
        <v>1.3979999999999999</v>
      </c>
      <c r="CJ111" t="b">
        <f t="shared" si="135"/>
        <v>1</v>
      </c>
      <c r="CK111" t="b">
        <f t="shared" si="111"/>
        <v>0</v>
      </c>
      <c r="CL111" s="84" t="b">
        <f t="shared" si="138"/>
        <v>1</v>
      </c>
      <c r="CM111">
        <f t="shared" si="112"/>
        <v>4.133</v>
      </c>
      <c r="CN111" t="b">
        <f t="shared" si="136"/>
        <v>1</v>
      </c>
      <c r="CO111" s="84">
        <f t="shared" si="113"/>
        <v>5.246283585621106E-2</v>
      </c>
      <c r="CP111" t="b">
        <f t="shared" si="114"/>
        <v>1</v>
      </c>
      <c r="CQ111" s="96" t="b">
        <f t="shared" si="115"/>
        <v>1</v>
      </c>
      <c r="CR111" t="b">
        <f t="shared" si="116"/>
        <v>0</v>
      </c>
      <c r="CS111" t="b">
        <f t="shared" si="117"/>
        <v>1</v>
      </c>
      <c r="CT111" t="b">
        <f t="shared" si="118"/>
        <v>1</v>
      </c>
      <c r="CU111" t="b">
        <f t="shared" si="119"/>
        <v>1</v>
      </c>
      <c r="CV111" s="84" t="b">
        <f t="shared" si="120"/>
        <v>1</v>
      </c>
      <c r="CW111" t="b">
        <f t="shared" si="121"/>
        <v>1</v>
      </c>
      <c r="CX111" t="b">
        <f t="shared" si="122"/>
        <v>0</v>
      </c>
      <c r="CY111" t="b">
        <f t="shared" si="123"/>
        <v>0</v>
      </c>
      <c r="CZ111" t="b">
        <f t="shared" si="124"/>
        <v>1</v>
      </c>
      <c r="DA111" s="84">
        <f t="shared" si="125"/>
        <v>2</v>
      </c>
      <c r="DB111" t="b">
        <f t="shared" si="126"/>
        <v>0</v>
      </c>
    </row>
    <row r="112" spans="1:106">
      <c r="A112" s="9">
        <v>1430</v>
      </c>
      <c r="B112" s="3">
        <v>2</v>
      </c>
      <c r="C112" s="3" t="s">
        <v>1578</v>
      </c>
      <c r="D112" s="3" t="str">
        <f t="shared" si="70"/>
        <v>MA_1_36-4_dk_0787</v>
      </c>
      <c r="E112" s="3" t="str">
        <f t="shared" si="71"/>
        <v>0787</v>
      </c>
      <c r="F112" s="3">
        <v>152928.18799999999</v>
      </c>
      <c r="G112" s="15">
        <v>418541.125</v>
      </c>
      <c r="H112" s="35" t="str">
        <f t="shared" si="127"/>
        <v>ja</v>
      </c>
      <c r="I112" s="42">
        <v>330</v>
      </c>
      <c r="J112" s="20" t="s">
        <v>371</v>
      </c>
      <c r="K112" s="21">
        <v>10000</v>
      </c>
      <c r="L112" s="28">
        <f t="shared" si="25"/>
        <v>1</v>
      </c>
      <c r="M112" s="28">
        <f t="shared" si="95"/>
        <v>1</v>
      </c>
      <c r="N112" s="56">
        <f t="shared" si="73"/>
        <v>10000</v>
      </c>
      <c r="O112" s="33">
        <f t="shared" si="137"/>
        <v>92.713336915449773</v>
      </c>
      <c r="P112" s="37">
        <f t="shared" si="128"/>
        <v>92.060372593195225</v>
      </c>
      <c r="Q112" s="9" t="s">
        <v>12</v>
      </c>
      <c r="R112" s="55" t="s">
        <v>12</v>
      </c>
      <c r="S112" s="55">
        <v>6.2240000000000002</v>
      </c>
      <c r="T112" s="55">
        <v>6.5960000000000001</v>
      </c>
      <c r="U112" s="55">
        <v>6.9320000000000004</v>
      </c>
      <c r="V112" s="3">
        <v>7.2060000000000004</v>
      </c>
      <c r="W112" s="3">
        <v>7.5190000000000001</v>
      </c>
      <c r="X112" s="3" t="s">
        <v>12</v>
      </c>
      <c r="Y112" s="3">
        <v>8.1440000000000001</v>
      </c>
      <c r="Z112" s="15" t="s">
        <v>12</v>
      </c>
      <c r="AA112" s="10">
        <f t="shared" si="129"/>
        <v>7.5190000000000001</v>
      </c>
      <c r="AB112" s="9">
        <f t="shared" si="130"/>
        <v>0.58699999999999974</v>
      </c>
      <c r="AC112" s="10">
        <f t="shared" si="131"/>
        <v>0.625</v>
      </c>
      <c r="AD112" s="9" t="s">
        <v>12</v>
      </c>
      <c r="AE112" s="55" t="s">
        <v>12</v>
      </c>
      <c r="AF112" s="55">
        <v>1.044</v>
      </c>
      <c r="AG112" s="55">
        <v>1.3540000000000001</v>
      </c>
      <c r="AH112" s="55">
        <v>1.6479999999999999</v>
      </c>
      <c r="AI112" s="3">
        <v>1.734</v>
      </c>
      <c r="AJ112" s="3">
        <v>1.7809999999999999</v>
      </c>
      <c r="AK112" s="3" t="s">
        <v>12</v>
      </c>
      <c r="AL112" s="3">
        <v>2.9260000000000002</v>
      </c>
      <c r="AM112" s="15" t="s">
        <v>12</v>
      </c>
      <c r="AN112" s="10">
        <f t="shared" si="78"/>
        <v>1.7809999999999999</v>
      </c>
      <c r="AO112" s="9">
        <f t="shared" si="79"/>
        <v>0.13300000000000001</v>
      </c>
      <c r="AP112" s="10">
        <f t="shared" si="80"/>
        <v>1.1450000000000002</v>
      </c>
      <c r="AQ112" s="9" t="s">
        <v>12</v>
      </c>
      <c r="AR112" s="55" t="s">
        <v>12</v>
      </c>
      <c r="AS112" s="55">
        <v>3.1779999999999999</v>
      </c>
      <c r="AT112" s="55">
        <v>3.601</v>
      </c>
      <c r="AU112" s="55">
        <v>4.2210000000000001</v>
      </c>
      <c r="AV112" s="3">
        <v>4.4320000000000004</v>
      </c>
      <c r="AW112" s="3">
        <v>4.4809999999999999</v>
      </c>
      <c r="AX112" s="3" t="s">
        <v>12</v>
      </c>
      <c r="AY112" s="3">
        <v>7.94</v>
      </c>
      <c r="AZ112" s="15" t="s">
        <v>12</v>
      </c>
      <c r="BA112" s="10">
        <f t="shared" si="81"/>
        <v>4.4809999999999999</v>
      </c>
      <c r="BB112" s="9">
        <f t="shared" si="82"/>
        <v>0.25999999999999979</v>
      </c>
      <c r="BC112" s="10">
        <f t="shared" si="83"/>
        <v>3.4590000000000005</v>
      </c>
      <c r="BD112" s="9">
        <v>7.5750000000000002</v>
      </c>
      <c r="BE112" s="3">
        <v>8.4390000000000001</v>
      </c>
      <c r="BF112" s="15">
        <v>13.023999999999999</v>
      </c>
      <c r="BG112" s="15">
        <f t="shared" si="84"/>
        <v>8.4390000000000001</v>
      </c>
      <c r="BH112" s="9">
        <f t="shared" si="85"/>
        <v>0.86399999999999988</v>
      </c>
      <c r="BI112" s="10">
        <f t="shared" si="86"/>
        <v>4.5849999999999991</v>
      </c>
      <c r="BJ112" s="9">
        <v>7.6289999999999996</v>
      </c>
      <c r="BK112" s="3">
        <v>8.4</v>
      </c>
      <c r="BL112" s="15">
        <v>11.32</v>
      </c>
      <c r="BM112" s="15">
        <f t="shared" si="87"/>
        <v>8.4</v>
      </c>
      <c r="BN112" s="9">
        <f t="shared" si="88"/>
        <v>0.7710000000000008</v>
      </c>
      <c r="BO112" s="10">
        <f t="shared" si="89"/>
        <v>2.92</v>
      </c>
      <c r="BP112">
        <f t="shared" si="98"/>
        <v>0</v>
      </c>
      <c r="BQ112" s="93">
        <f t="shared" si="99"/>
        <v>1.4718909710391828</v>
      </c>
      <c r="BR112" s="93">
        <f t="shared" si="100"/>
        <v>1.313458262350939</v>
      </c>
      <c r="BS112" s="93" t="str">
        <f>VLOOKUP(C112,'Koppeling locatie - aslocatie'!$A$2:$C$8139,2,FALSE)</f>
        <v>maas213</v>
      </c>
      <c r="BT112" s="93">
        <f>VLOOKUP($BS112,aslocaties_v01!$C$3:$AA$500,MATCH($K$3/10,aslocaties_v01!$C$2:$X$2),FALSE)</f>
        <v>6.9370000000000003</v>
      </c>
      <c r="BU112" s="93">
        <f>VLOOKUP(BS112,aslocaties_v01!$C$3:$AA$500,MATCH($K$3,aslocaties_v01!$C$2:$X$2),FALSE)</f>
        <v>7.5250000000000004</v>
      </c>
      <c r="BV112" s="93">
        <f>VLOOKUP(BS112,aslocaties_v01!$C$3:$AA$500,MATCH($K$3*10,aslocaties_v01!$C$2:$Y$2),FALSE)</f>
        <v>8.1479999999999997</v>
      </c>
      <c r="BW112" s="93">
        <f t="shared" si="101"/>
        <v>0.58800000000000008</v>
      </c>
      <c r="BX112" s="93">
        <f t="shared" si="102"/>
        <v>0.62299999999999933</v>
      </c>
      <c r="BY112" s="94">
        <f t="shared" si="103"/>
        <v>1.7035775127773878E-3</v>
      </c>
      <c r="BZ112" s="94">
        <f t="shared" si="104"/>
        <v>3.2000000000010909E-3</v>
      </c>
      <c r="CA112" s="94">
        <f t="shared" si="105"/>
        <v>4.9999999999998934E-3</v>
      </c>
      <c r="CB112">
        <f t="shared" si="106"/>
        <v>6.0000000000002274E-3</v>
      </c>
      <c r="CC112" s="58">
        <f t="shared" si="107"/>
        <v>3.9999999999995595E-3</v>
      </c>
      <c r="CD112" s="95" t="b">
        <f t="shared" si="108"/>
        <v>0</v>
      </c>
      <c r="CE112" s="96" t="b">
        <f t="shared" si="132"/>
        <v>1</v>
      </c>
      <c r="CF112" t="b">
        <f t="shared" si="133"/>
        <v>1</v>
      </c>
      <c r="CG112" t="b">
        <f t="shared" si="134"/>
        <v>1</v>
      </c>
      <c r="CH112" s="84" t="b">
        <f t="shared" si="109"/>
        <v>1</v>
      </c>
      <c r="CI112">
        <f t="shared" si="110"/>
        <v>1.7809999999999999</v>
      </c>
      <c r="CJ112" t="b">
        <f t="shared" si="135"/>
        <v>1</v>
      </c>
      <c r="CK112" t="b">
        <f t="shared" si="111"/>
        <v>0</v>
      </c>
      <c r="CL112" s="84" t="b">
        <f t="shared" si="138"/>
        <v>1</v>
      </c>
      <c r="CM112">
        <f t="shared" si="112"/>
        <v>4.4809999999999999</v>
      </c>
      <c r="CN112" t="b">
        <f t="shared" si="136"/>
        <v>1</v>
      </c>
      <c r="CO112" s="84">
        <f t="shared" si="113"/>
        <v>5.6857719061212487E-2</v>
      </c>
      <c r="CP112" t="b">
        <f t="shared" si="114"/>
        <v>1</v>
      </c>
      <c r="CQ112" s="96" t="b">
        <f t="shared" si="115"/>
        <v>1</v>
      </c>
      <c r="CR112" t="b">
        <f t="shared" si="116"/>
        <v>1</v>
      </c>
      <c r="CS112" t="b">
        <f t="shared" si="117"/>
        <v>0</v>
      </c>
      <c r="CT112" t="b">
        <f t="shared" si="118"/>
        <v>0</v>
      </c>
      <c r="CU112" t="b">
        <f t="shared" si="119"/>
        <v>1</v>
      </c>
      <c r="CV112" s="84" t="b">
        <f t="shared" si="120"/>
        <v>1</v>
      </c>
      <c r="CW112" t="b">
        <f t="shared" si="121"/>
        <v>0</v>
      </c>
      <c r="CX112" t="b">
        <f t="shared" si="122"/>
        <v>1</v>
      </c>
      <c r="CY112" t="b">
        <f t="shared" si="123"/>
        <v>1</v>
      </c>
      <c r="CZ112" t="b">
        <f t="shared" si="124"/>
        <v>1</v>
      </c>
      <c r="DA112" s="84">
        <f t="shared" si="125"/>
        <v>2</v>
      </c>
      <c r="DB112" t="b">
        <f t="shared" si="126"/>
        <v>0</v>
      </c>
    </row>
    <row r="113" spans="1:106">
      <c r="A113" s="9">
        <v>1431</v>
      </c>
      <c r="B113" s="3">
        <v>2</v>
      </c>
      <c r="C113" s="3" t="s">
        <v>1579</v>
      </c>
      <c r="D113" s="3" t="str">
        <f t="shared" si="70"/>
        <v>MA_1_36-4_dk_0788</v>
      </c>
      <c r="E113" s="3" t="str">
        <f t="shared" si="71"/>
        <v>0788</v>
      </c>
      <c r="F113" s="3">
        <v>152851.359</v>
      </c>
      <c r="G113" s="15">
        <v>418490.40600000002</v>
      </c>
      <c r="H113" s="35" t="str">
        <f t="shared" si="127"/>
        <v>ja</v>
      </c>
      <c r="I113" s="42">
        <v>317</v>
      </c>
      <c r="J113" s="20" t="s">
        <v>371</v>
      </c>
      <c r="K113" s="21">
        <v>10000</v>
      </c>
      <c r="L113" s="28">
        <f t="shared" si="25"/>
        <v>1</v>
      </c>
      <c r="M113" s="28">
        <f t="shared" si="95"/>
        <v>1</v>
      </c>
      <c r="N113" s="56">
        <f t="shared" si="73"/>
        <v>10000</v>
      </c>
      <c r="O113" s="33">
        <f t="shared" si="137"/>
        <v>92.060372593195225</v>
      </c>
      <c r="P113" s="37">
        <f t="shared" si="128"/>
        <v>92.949237942015117</v>
      </c>
      <c r="Q113" s="9" t="s">
        <v>12</v>
      </c>
      <c r="R113" s="55" t="s">
        <v>12</v>
      </c>
      <c r="S113" s="55">
        <v>6.2169999999999996</v>
      </c>
      <c r="T113" s="55">
        <v>6.5869999999999997</v>
      </c>
      <c r="U113" s="55">
        <v>6.93</v>
      </c>
      <c r="V113" s="3">
        <v>7.2039999999999997</v>
      </c>
      <c r="W113" s="3">
        <v>7.5170000000000003</v>
      </c>
      <c r="X113" s="3" t="s">
        <v>12</v>
      </c>
      <c r="Y113" s="3">
        <v>8.141</v>
      </c>
      <c r="Z113" s="15" t="s">
        <v>12</v>
      </c>
      <c r="AA113" s="10">
        <f t="shared" si="129"/>
        <v>7.5170000000000003</v>
      </c>
      <c r="AB113" s="9">
        <f t="shared" si="130"/>
        <v>0.58700000000000063</v>
      </c>
      <c r="AC113" s="10">
        <f t="shared" si="131"/>
        <v>0.62399999999999967</v>
      </c>
      <c r="AD113" s="9" t="s">
        <v>12</v>
      </c>
      <c r="AE113" s="55" t="s">
        <v>12</v>
      </c>
      <c r="AF113" s="55">
        <v>1.0629999999999999</v>
      </c>
      <c r="AG113" s="55">
        <v>1.49</v>
      </c>
      <c r="AH113" s="55">
        <v>1.7869999999999999</v>
      </c>
      <c r="AI113" s="3">
        <v>1.891</v>
      </c>
      <c r="AJ113" s="3">
        <v>1.9279999999999999</v>
      </c>
      <c r="AK113" s="3" t="s">
        <v>12</v>
      </c>
      <c r="AL113" s="3">
        <v>1.9870000000000001</v>
      </c>
      <c r="AM113" s="15" t="s">
        <v>12</v>
      </c>
      <c r="AN113" s="10">
        <f t="shared" si="78"/>
        <v>1.9279999999999999</v>
      </c>
      <c r="AO113" s="9">
        <f t="shared" si="79"/>
        <v>0.14100000000000001</v>
      </c>
      <c r="AP113" s="10">
        <f t="shared" si="80"/>
        <v>5.9000000000000163E-2</v>
      </c>
      <c r="AQ113" s="9" t="s">
        <v>12</v>
      </c>
      <c r="AR113" s="55" t="s">
        <v>12</v>
      </c>
      <c r="AS113" s="55">
        <v>3.2080000000000002</v>
      </c>
      <c r="AT113" s="55">
        <v>3.6509999999999998</v>
      </c>
      <c r="AU113" s="55">
        <v>4.3620000000000001</v>
      </c>
      <c r="AV113" s="3">
        <v>4.5220000000000002</v>
      </c>
      <c r="AW113" s="3">
        <v>4.556</v>
      </c>
      <c r="AX113" s="3" t="s">
        <v>12</v>
      </c>
      <c r="AY113" s="3">
        <v>4.609</v>
      </c>
      <c r="AZ113" s="15" t="s">
        <v>12</v>
      </c>
      <c r="BA113" s="10">
        <f t="shared" si="81"/>
        <v>4.556</v>
      </c>
      <c r="BB113" s="9">
        <f t="shared" si="82"/>
        <v>0.19399999999999995</v>
      </c>
      <c r="BC113" s="10">
        <f t="shared" si="83"/>
        <v>5.2999999999999936E-2</v>
      </c>
      <c r="BD113" s="9">
        <v>7.6289999999999996</v>
      </c>
      <c r="BE113" s="3">
        <v>8.2530000000000001</v>
      </c>
      <c r="BF113" s="15">
        <v>9.2560000000000002</v>
      </c>
      <c r="BG113" s="15">
        <f t="shared" si="84"/>
        <v>8.2530000000000001</v>
      </c>
      <c r="BH113" s="9">
        <f t="shared" si="85"/>
        <v>0.62400000000000055</v>
      </c>
      <c r="BI113" s="10">
        <f t="shared" si="86"/>
        <v>1.0030000000000001</v>
      </c>
      <c r="BJ113" s="9">
        <v>7.7469999999999999</v>
      </c>
      <c r="BK113" s="3">
        <v>8.3369999999999997</v>
      </c>
      <c r="BL113" s="15">
        <v>9.51</v>
      </c>
      <c r="BM113" s="15">
        <f t="shared" si="87"/>
        <v>8.3369999999999997</v>
      </c>
      <c r="BN113" s="9">
        <f t="shared" si="88"/>
        <v>0.58999999999999986</v>
      </c>
      <c r="BO113" s="10">
        <f t="shared" si="89"/>
        <v>1.173</v>
      </c>
      <c r="BP113">
        <f t="shared" si="98"/>
        <v>0</v>
      </c>
      <c r="BQ113" s="93">
        <f t="shared" si="99"/>
        <v>1.0630323679727425</v>
      </c>
      <c r="BR113" s="93">
        <f t="shared" si="100"/>
        <v>1.0051107325383293</v>
      </c>
      <c r="BS113" s="93" t="str">
        <f>VLOOKUP(C113,'Koppeling locatie - aslocatie'!$A$2:$C$8139,2,FALSE)</f>
        <v>maas213</v>
      </c>
      <c r="BT113" s="93">
        <f>VLOOKUP($BS113,aslocaties_v01!$C$3:$AA$500,MATCH($K$3/10,aslocaties_v01!$C$2:$X$2),FALSE)</f>
        <v>6.9370000000000003</v>
      </c>
      <c r="BU113" s="93">
        <f>VLOOKUP(BS113,aslocaties_v01!$C$3:$AA$500,MATCH($K$3,aslocaties_v01!$C$2:$X$2),FALSE)</f>
        <v>7.5250000000000004</v>
      </c>
      <c r="BV113" s="93">
        <f>VLOOKUP(BS113,aslocaties_v01!$C$3:$AA$500,MATCH($K$3*10,aslocaties_v01!$C$2:$Y$2),FALSE)</f>
        <v>8.1479999999999997</v>
      </c>
      <c r="BW113" s="93">
        <f t="shared" si="101"/>
        <v>0.58800000000000008</v>
      </c>
      <c r="BX113" s="93">
        <f t="shared" si="102"/>
        <v>0.62299999999999933</v>
      </c>
      <c r="BY113" s="94">
        <f t="shared" si="103"/>
        <v>1.7035775127758335E-3</v>
      </c>
      <c r="BZ113" s="94">
        <f t="shared" si="104"/>
        <v>1.602564102564652E-3</v>
      </c>
      <c r="CA113" s="94">
        <f t="shared" si="105"/>
        <v>7.0000000000005613E-3</v>
      </c>
      <c r="CB113">
        <f t="shared" si="106"/>
        <v>8.0000000000000071E-3</v>
      </c>
      <c r="CC113" s="58">
        <f t="shared" si="107"/>
        <v>6.9999999999996732E-3</v>
      </c>
      <c r="CD113" s="95" t="b">
        <f t="shared" si="108"/>
        <v>0</v>
      </c>
      <c r="CE113" s="96" t="b">
        <f t="shared" si="132"/>
        <v>1</v>
      </c>
      <c r="CF113" t="b">
        <f t="shared" si="133"/>
        <v>1</v>
      </c>
      <c r="CG113" t="b">
        <f t="shared" si="134"/>
        <v>1</v>
      </c>
      <c r="CH113" s="84" t="b">
        <f t="shared" si="109"/>
        <v>1</v>
      </c>
      <c r="CI113">
        <f t="shared" si="110"/>
        <v>1.9279999999999999</v>
      </c>
      <c r="CJ113" t="b">
        <f t="shared" si="135"/>
        <v>1</v>
      </c>
      <c r="CK113" t="b">
        <f t="shared" si="111"/>
        <v>0</v>
      </c>
      <c r="CL113" s="84" t="b">
        <f t="shared" si="138"/>
        <v>1</v>
      </c>
      <c r="CM113">
        <f t="shared" si="112"/>
        <v>4.556</v>
      </c>
      <c r="CN113" t="b">
        <f t="shared" si="136"/>
        <v>1</v>
      </c>
      <c r="CO113" s="84">
        <f t="shared" si="113"/>
        <v>5.9540845899811796E-2</v>
      </c>
      <c r="CP113" t="b">
        <f t="shared" si="114"/>
        <v>1</v>
      </c>
      <c r="CQ113" s="96" t="b">
        <f t="shared" si="115"/>
        <v>1</v>
      </c>
      <c r="CR113" t="b">
        <f t="shared" si="116"/>
        <v>0</v>
      </c>
      <c r="CS113" t="b">
        <f t="shared" si="117"/>
        <v>1</v>
      </c>
      <c r="CT113" t="b">
        <f t="shared" si="118"/>
        <v>1</v>
      </c>
      <c r="CU113" t="b">
        <f t="shared" si="119"/>
        <v>1</v>
      </c>
      <c r="CV113" s="84" t="b">
        <f t="shared" si="120"/>
        <v>1</v>
      </c>
      <c r="CW113" t="b">
        <f t="shared" si="121"/>
        <v>1</v>
      </c>
      <c r="CX113" t="b">
        <f t="shared" si="122"/>
        <v>0</v>
      </c>
      <c r="CY113" t="b">
        <f t="shared" si="123"/>
        <v>1</v>
      </c>
      <c r="CZ113" t="b">
        <f t="shared" si="124"/>
        <v>1</v>
      </c>
      <c r="DA113" s="84">
        <f t="shared" si="125"/>
        <v>2</v>
      </c>
      <c r="DB113" t="b">
        <f t="shared" si="126"/>
        <v>0</v>
      </c>
    </row>
    <row r="114" spans="1:106">
      <c r="A114" s="9">
        <v>1432</v>
      </c>
      <c r="B114" s="3">
        <v>2</v>
      </c>
      <c r="C114" s="3" t="s">
        <v>1580</v>
      </c>
      <c r="D114" s="3" t="str">
        <f t="shared" si="70"/>
        <v>MA_1_36-4_dk_0789</v>
      </c>
      <c r="E114" s="3" t="str">
        <f t="shared" si="71"/>
        <v>0789</v>
      </c>
      <c r="F114" s="3">
        <v>152773.40599999999</v>
      </c>
      <c r="G114" s="15">
        <v>418439.78100000002</v>
      </c>
      <c r="H114" s="35" t="str">
        <f t="shared" si="127"/>
        <v>ja</v>
      </c>
      <c r="I114" s="42">
        <v>330</v>
      </c>
      <c r="J114" s="20" t="s">
        <v>371</v>
      </c>
      <c r="K114" s="21">
        <v>10000</v>
      </c>
      <c r="L114" s="28">
        <f t="shared" si="25"/>
        <v>1</v>
      </c>
      <c r="M114" s="28">
        <f t="shared" si="95"/>
        <v>1</v>
      </c>
      <c r="N114" s="56">
        <f t="shared" si="73"/>
        <v>10000</v>
      </c>
      <c r="O114" s="33">
        <f t="shared" si="137"/>
        <v>92.949237942015117</v>
      </c>
      <c r="P114" s="37">
        <f t="shared" si="128"/>
        <v>92.694309388417338</v>
      </c>
      <c r="Q114" s="9" t="s">
        <v>12</v>
      </c>
      <c r="R114" s="55" t="s">
        <v>12</v>
      </c>
      <c r="S114" s="55">
        <v>6.2229999999999999</v>
      </c>
      <c r="T114" s="55">
        <v>6.5949999999999998</v>
      </c>
      <c r="U114" s="55">
        <v>6.9320000000000004</v>
      </c>
      <c r="V114" s="3">
        <v>7.2060000000000004</v>
      </c>
      <c r="W114" s="3">
        <v>7.5190000000000001</v>
      </c>
      <c r="X114" s="3" t="s">
        <v>12</v>
      </c>
      <c r="Y114" s="3">
        <v>8.1430000000000007</v>
      </c>
      <c r="Z114" s="15" t="s">
        <v>12</v>
      </c>
      <c r="AA114" s="10">
        <f t="shared" si="129"/>
        <v>7.5190000000000001</v>
      </c>
      <c r="AB114" s="9">
        <f t="shared" si="130"/>
        <v>0.58699999999999974</v>
      </c>
      <c r="AC114" s="10">
        <f t="shared" si="131"/>
        <v>0.62400000000000055</v>
      </c>
      <c r="AD114" s="9" t="s">
        <v>12</v>
      </c>
      <c r="AE114" s="55" t="s">
        <v>12</v>
      </c>
      <c r="AF114" s="55">
        <v>1.903</v>
      </c>
      <c r="AG114" s="55">
        <v>1.92</v>
      </c>
      <c r="AH114" s="55">
        <v>1.9390000000000001</v>
      </c>
      <c r="AI114" s="3">
        <v>1.956</v>
      </c>
      <c r="AJ114" s="3">
        <v>1.9750000000000001</v>
      </c>
      <c r="AK114" s="3" t="s">
        <v>12</v>
      </c>
      <c r="AL114" s="3">
        <v>2.0089999999999999</v>
      </c>
      <c r="AM114" s="15" t="s">
        <v>12</v>
      </c>
      <c r="AN114" s="10">
        <f t="shared" si="78"/>
        <v>1.9750000000000001</v>
      </c>
      <c r="AO114" s="9">
        <f t="shared" si="79"/>
        <v>3.6000000000000032E-2</v>
      </c>
      <c r="AP114" s="10">
        <f t="shared" si="80"/>
        <v>3.3999999999999808E-2</v>
      </c>
      <c r="AQ114" s="9" t="s">
        <v>12</v>
      </c>
      <c r="AR114" s="55" t="s">
        <v>12</v>
      </c>
      <c r="AS114" s="55">
        <v>4.5289999999999999</v>
      </c>
      <c r="AT114" s="55">
        <v>4.5430000000000001</v>
      </c>
      <c r="AU114" s="55">
        <v>4.5579999999999998</v>
      </c>
      <c r="AV114" s="3">
        <v>4.5709999999999997</v>
      </c>
      <c r="AW114" s="3">
        <v>4.5860000000000003</v>
      </c>
      <c r="AX114" s="3" t="s">
        <v>12</v>
      </c>
      <c r="AY114" s="3">
        <v>4.6130000000000004</v>
      </c>
      <c r="AZ114" s="15" t="s">
        <v>12</v>
      </c>
      <c r="BA114" s="10">
        <f t="shared" si="81"/>
        <v>4.5860000000000003</v>
      </c>
      <c r="BB114" s="9">
        <f t="shared" si="82"/>
        <v>2.8000000000000469E-2</v>
      </c>
      <c r="BC114" s="10">
        <f t="shared" si="83"/>
        <v>2.7000000000000135E-2</v>
      </c>
      <c r="BD114" s="9">
        <v>7.6829999999999998</v>
      </c>
      <c r="BE114" s="3">
        <v>8.1869999999999994</v>
      </c>
      <c r="BF114" s="15">
        <v>9.3089999999999993</v>
      </c>
      <c r="BG114" s="15">
        <f t="shared" si="84"/>
        <v>8.1869999999999994</v>
      </c>
      <c r="BH114" s="9">
        <f t="shared" si="85"/>
        <v>0.50399999999999956</v>
      </c>
      <c r="BI114" s="10">
        <f t="shared" si="86"/>
        <v>1.1219999999999999</v>
      </c>
      <c r="BJ114" s="9">
        <v>8.0120000000000005</v>
      </c>
      <c r="BK114" s="3">
        <v>8.5939999999999994</v>
      </c>
      <c r="BL114" s="15">
        <v>9.7050000000000001</v>
      </c>
      <c r="BM114" s="15">
        <f t="shared" si="87"/>
        <v>8.5939999999999994</v>
      </c>
      <c r="BN114" s="9">
        <f t="shared" si="88"/>
        <v>0.58199999999999896</v>
      </c>
      <c r="BO114" s="10">
        <f t="shared" si="89"/>
        <v>1.1110000000000007</v>
      </c>
      <c r="BP114">
        <f t="shared" si="98"/>
        <v>0</v>
      </c>
      <c r="BQ114" s="93">
        <f t="shared" si="99"/>
        <v>0.85860306643952267</v>
      </c>
      <c r="BR114" s="93">
        <f t="shared" si="100"/>
        <v>0.9914821124361145</v>
      </c>
      <c r="BS114" s="93" t="str">
        <f>VLOOKUP(C114,'Koppeling locatie - aslocatie'!$A$2:$C$8139,2,FALSE)</f>
        <v>maas213</v>
      </c>
      <c r="BT114" s="93">
        <f>VLOOKUP($BS114,aslocaties_v01!$C$3:$AA$500,MATCH($K$3/10,aslocaties_v01!$C$2:$X$2),FALSE)</f>
        <v>6.9370000000000003</v>
      </c>
      <c r="BU114" s="93">
        <f>VLOOKUP(BS114,aslocaties_v01!$C$3:$AA$500,MATCH($K$3,aslocaties_v01!$C$2:$X$2),FALSE)</f>
        <v>7.5250000000000004</v>
      </c>
      <c r="BV114" s="93">
        <f>VLOOKUP(BS114,aslocaties_v01!$C$3:$AA$500,MATCH($K$3*10,aslocaties_v01!$C$2:$Y$2),FALSE)</f>
        <v>8.1479999999999997</v>
      </c>
      <c r="BW114" s="93">
        <f t="shared" si="101"/>
        <v>0.58800000000000008</v>
      </c>
      <c r="BX114" s="93">
        <f t="shared" si="102"/>
        <v>0.62299999999999933</v>
      </c>
      <c r="BY114" s="94">
        <f t="shared" si="103"/>
        <v>1.7035775127773878E-3</v>
      </c>
      <c r="BZ114" s="94">
        <f t="shared" si="104"/>
        <v>1.6025641025660953E-3</v>
      </c>
      <c r="CA114" s="94">
        <f t="shared" si="105"/>
        <v>4.9999999999998934E-3</v>
      </c>
      <c r="CB114">
        <f t="shared" si="106"/>
        <v>6.0000000000002274E-3</v>
      </c>
      <c r="CC114" s="58">
        <f t="shared" si="107"/>
        <v>4.9999999999990052E-3</v>
      </c>
      <c r="CD114" s="95" t="b">
        <f t="shared" si="108"/>
        <v>0</v>
      </c>
      <c r="CE114" s="96" t="b">
        <f t="shared" si="132"/>
        <v>1</v>
      </c>
      <c r="CF114" t="b">
        <f t="shared" si="133"/>
        <v>1</v>
      </c>
      <c r="CG114" t="b">
        <f t="shared" si="134"/>
        <v>1</v>
      </c>
      <c r="CH114" s="84" t="b">
        <f t="shared" si="109"/>
        <v>1</v>
      </c>
      <c r="CI114">
        <f t="shared" si="110"/>
        <v>1.9750000000000001</v>
      </c>
      <c r="CJ114" t="b">
        <f t="shared" si="135"/>
        <v>1</v>
      </c>
      <c r="CK114" t="b">
        <f t="shared" si="111"/>
        <v>0</v>
      </c>
      <c r="CL114" s="84" t="b">
        <f t="shared" si="138"/>
        <v>1</v>
      </c>
      <c r="CM114">
        <f t="shared" si="112"/>
        <v>4.5860000000000003</v>
      </c>
      <c r="CN114" t="b">
        <f t="shared" si="136"/>
        <v>1</v>
      </c>
      <c r="CO114" s="84">
        <f t="shared" si="113"/>
        <v>6.0196937998107256E-2</v>
      </c>
      <c r="CP114" t="b">
        <f t="shared" si="114"/>
        <v>1</v>
      </c>
      <c r="CQ114" s="96" t="b">
        <f t="shared" si="115"/>
        <v>1</v>
      </c>
      <c r="CR114" t="b">
        <f t="shared" si="116"/>
        <v>1</v>
      </c>
      <c r="CS114" t="b">
        <f t="shared" si="117"/>
        <v>0</v>
      </c>
      <c r="CT114" t="b">
        <f t="shared" si="118"/>
        <v>1</v>
      </c>
      <c r="CU114" t="b">
        <f t="shared" si="119"/>
        <v>1</v>
      </c>
      <c r="CV114" s="84" t="b">
        <f t="shared" si="120"/>
        <v>1</v>
      </c>
      <c r="CW114" t="b">
        <f t="shared" si="121"/>
        <v>0</v>
      </c>
      <c r="CX114" t="b">
        <f t="shared" si="122"/>
        <v>0</v>
      </c>
      <c r="CY114" t="b">
        <f t="shared" si="123"/>
        <v>0</v>
      </c>
      <c r="CZ114" t="b">
        <f t="shared" si="124"/>
        <v>0</v>
      </c>
      <c r="DA114" s="84">
        <f t="shared" si="125"/>
        <v>2</v>
      </c>
      <c r="DB114" t="b">
        <f t="shared" si="126"/>
        <v>0</v>
      </c>
    </row>
    <row r="115" spans="1:106">
      <c r="A115" s="9">
        <v>1433</v>
      </c>
      <c r="B115" s="3">
        <v>2</v>
      </c>
      <c r="C115" s="3" t="s">
        <v>1581</v>
      </c>
      <c r="D115" s="3" t="str">
        <f t="shared" si="70"/>
        <v>MA_1_36-4_dk_0790</v>
      </c>
      <c r="E115" s="3" t="str">
        <f t="shared" si="71"/>
        <v>0790</v>
      </c>
      <c r="F115" s="3">
        <v>152695.09400000001</v>
      </c>
      <c r="G115" s="15">
        <v>418390.18800000002</v>
      </c>
      <c r="H115" s="35" t="str">
        <f t="shared" si="127"/>
        <v>ja</v>
      </c>
      <c r="I115" s="42">
        <v>336</v>
      </c>
      <c r="J115" s="20" t="s">
        <v>371</v>
      </c>
      <c r="K115" s="21">
        <v>10000</v>
      </c>
      <c r="L115" s="28">
        <f t="shared" si="25"/>
        <v>1</v>
      </c>
      <c r="M115" s="28">
        <f t="shared" si="95"/>
        <v>1</v>
      </c>
      <c r="N115" s="56">
        <f t="shared" si="73"/>
        <v>10000</v>
      </c>
      <c r="O115" s="33">
        <f t="shared" si="137"/>
        <v>92.694309388417338</v>
      </c>
      <c r="P115" s="37">
        <f t="shared" si="128"/>
        <v>98.778441742139648</v>
      </c>
      <c r="Q115" s="9" t="s">
        <v>12</v>
      </c>
      <c r="R115" s="55" t="s">
        <v>12</v>
      </c>
      <c r="S115" s="55">
        <v>6.2140000000000004</v>
      </c>
      <c r="T115" s="55">
        <v>6.5839999999999996</v>
      </c>
      <c r="U115" s="55">
        <v>6.9269999999999996</v>
      </c>
      <c r="V115" s="3">
        <v>7.2009999999999996</v>
      </c>
      <c r="W115" s="3">
        <v>7.5129999999999999</v>
      </c>
      <c r="X115" s="3" t="s">
        <v>12</v>
      </c>
      <c r="Y115" s="3">
        <v>8.1389999999999993</v>
      </c>
      <c r="Z115" s="15" t="s">
        <v>12</v>
      </c>
      <c r="AA115" s="10">
        <f t="shared" si="129"/>
        <v>7.5129999999999999</v>
      </c>
      <c r="AB115" s="9">
        <f t="shared" si="130"/>
        <v>0.5860000000000003</v>
      </c>
      <c r="AC115" s="10">
        <f t="shared" si="131"/>
        <v>0.62599999999999945</v>
      </c>
      <c r="AD115" s="9" t="s">
        <v>12</v>
      </c>
      <c r="AE115" s="55" t="s">
        <v>12</v>
      </c>
      <c r="AF115" s="55">
        <v>3.1640000000000001</v>
      </c>
      <c r="AG115" s="55">
        <v>3.504</v>
      </c>
      <c r="AH115" s="55">
        <v>3.5110000000000001</v>
      </c>
      <c r="AI115" s="3">
        <v>3.516</v>
      </c>
      <c r="AJ115" s="3">
        <v>3.5230000000000001</v>
      </c>
      <c r="AK115" s="3" t="s">
        <v>12</v>
      </c>
      <c r="AL115" s="3">
        <v>3.5350000000000001</v>
      </c>
      <c r="AM115" s="15" t="s">
        <v>12</v>
      </c>
      <c r="AN115" s="10">
        <f t="shared" si="78"/>
        <v>3.5230000000000001</v>
      </c>
      <c r="AO115" s="9">
        <f t="shared" si="79"/>
        <v>1.2000000000000011E-2</v>
      </c>
      <c r="AP115" s="10">
        <f t="shared" si="80"/>
        <v>1.2000000000000011E-2</v>
      </c>
      <c r="AQ115" s="9" t="s">
        <v>12</v>
      </c>
      <c r="AR115" s="55" t="s">
        <v>12</v>
      </c>
      <c r="AS115" s="55">
        <v>7.4640000000000004</v>
      </c>
      <c r="AT115" s="55">
        <v>8.4049999999999994</v>
      </c>
      <c r="AU115" s="55">
        <v>8.4109999999999996</v>
      </c>
      <c r="AV115" s="3">
        <v>8.4169999999999998</v>
      </c>
      <c r="AW115" s="3">
        <v>8.4239999999999995</v>
      </c>
      <c r="AX115" s="3" t="s">
        <v>12</v>
      </c>
      <c r="AY115" s="3">
        <v>8.4369999999999994</v>
      </c>
      <c r="AZ115" s="15" t="s">
        <v>12</v>
      </c>
      <c r="BA115" s="10">
        <f t="shared" si="81"/>
        <v>8.4239999999999995</v>
      </c>
      <c r="BB115" s="9">
        <f t="shared" si="82"/>
        <v>1.2999999999999901E-2</v>
      </c>
      <c r="BC115" s="10">
        <f t="shared" si="83"/>
        <v>1.2999999999999901E-2</v>
      </c>
      <c r="BD115" s="9">
        <v>15.14</v>
      </c>
      <c r="BE115" s="3">
        <v>15.236000000000001</v>
      </c>
      <c r="BF115" s="15">
        <v>15.391999999999999</v>
      </c>
      <c r="BG115" s="15">
        <f t="shared" si="84"/>
        <v>15.236000000000001</v>
      </c>
      <c r="BH115" s="9">
        <f t="shared" si="85"/>
        <v>9.6000000000000085E-2</v>
      </c>
      <c r="BI115" s="10">
        <f t="shared" si="86"/>
        <v>0.15599999999999881</v>
      </c>
      <c r="BJ115" s="9">
        <v>12.955</v>
      </c>
      <c r="BK115" s="3">
        <v>13.048</v>
      </c>
      <c r="BL115" s="15">
        <v>13.217000000000001</v>
      </c>
      <c r="BM115" s="15">
        <f t="shared" si="87"/>
        <v>13.048</v>
      </c>
      <c r="BN115" s="9">
        <f t="shared" si="88"/>
        <v>9.2999999999999972E-2</v>
      </c>
      <c r="BO115" s="10">
        <f t="shared" si="89"/>
        <v>0.16900000000000048</v>
      </c>
      <c r="BP115">
        <f t="shared" si="98"/>
        <v>0</v>
      </c>
      <c r="BQ115" s="93">
        <f t="shared" si="99"/>
        <v>0.16382252559726967</v>
      </c>
      <c r="BR115" s="93">
        <f t="shared" si="100"/>
        <v>0.15870307167235481</v>
      </c>
      <c r="BS115" s="93" t="str">
        <f>VLOOKUP(C115,'Koppeling locatie - aslocatie'!$A$2:$C$8139,2,FALSE)</f>
        <v>maas213</v>
      </c>
      <c r="BT115" s="93">
        <f>VLOOKUP($BS115,aslocaties_v01!$C$3:$AA$500,MATCH($K$3/10,aslocaties_v01!$C$2:$X$2),FALSE)</f>
        <v>6.9370000000000003</v>
      </c>
      <c r="BU115" s="93">
        <f>VLOOKUP(BS115,aslocaties_v01!$C$3:$AA$500,MATCH($K$3,aslocaties_v01!$C$2:$X$2),FALSE)</f>
        <v>7.5250000000000004</v>
      </c>
      <c r="BV115" s="93">
        <f>VLOOKUP(BS115,aslocaties_v01!$C$3:$AA$500,MATCH($K$3*10,aslocaties_v01!$C$2:$Y$2),FALSE)</f>
        <v>8.1479999999999997</v>
      </c>
      <c r="BW115" s="93">
        <f t="shared" si="101"/>
        <v>0.58800000000000008</v>
      </c>
      <c r="BX115" s="93">
        <f t="shared" si="102"/>
        <v>0.62299999999999933</v>
      </c>
      <c r="BY115" s="94">
        <f t="shared" si="103"/>
        <v>3.4129692832760572E-3</v>
      </c>
      <c r="BZ115" s="94">
        <f t="shared" si="104"/>
        <v>4.7923322683708358E-3</v>
      </c>
      <c r="CA115" s="94">
        <f t="shared" si="105"/>
        <v>1.0000000000000675E-2</v>
      </c>
      <c r="CB115">
        <f t="shared" si="106"/>
        <v>1.2000000000000455E-2</v>
      </c>
      <c r="CC115" s="58">
        <f t="shared" si="107"/>
        <v>9.0000000000003411E-3</v>
      </c>
      <c r="CD115" s="95" t="b">
        <f t="shared" si="108"/>
        <v>0</v>
      </c>
      <c r="CE115" s="96" t="b">
        <f t="shared" si="132"/>
        <v>1</v>
      </c>
      <c r="CF115" t="b">
        <f t="shared" si="133"/>
        <v>0</v>
      </c>
      <c r="CG115" t="b">
        <f t="shared" si="134"/>
        <v>0</v>
      </c>
      <c r="CH115" s="84" t="b">
        <f t="shared" si="109"/>
        <v>1</v>
      </c>
      <c r="CI115">
        <f t="shared" si="110"/>
        <v>3.5230000000000001</v>
      </c>
      <c r="CJ115" t="b">
        <f t="shared" si="135"/>
        <v>0</v>
      </c>
      <c r="CK115" t="b">
        <f t="shared" si="111"/>
        <v>0</v>
      </c>
      <c r="CL115" s="84" t="b">
        <f t="shared" si="138"/>
        <v>0</v>
      </c>
      <c r="CM115" t="str">
        <f t="shared" si="112"/>
        <v/>
      </c>
      <c r="CN115" t="b">
        <f t="shared" si="136"/>
        <v>0</v>
      </c>
      <c r="CO115" s="84">
        <f t="shared" si="113"/>
        <v>3.1823748123737575E-2</v>
      </c>
      <c r="CP115" t="b">
        <f t="shared" si="114"/>
        <v>1</v>
      </c>
      <c r="CQ115" s="96" t="b">
        <f t="shared" si="115"/>
        <v>1</v>
      </c>
      <c r="CR115" t="b">
        <f t="shared" si="116"/>
        <v>0</v>
      </c>
      <c r="CS115" t="b">
        <f t="shared" si="117"/>
        <v>0</v>
      </c>
      <c r="CT115" t="b">
        <f t="shared" si="118"/>
        <v>0</v>
      </c>
      <c r="CU115" t="b">
        <f t="shared" si="119"/>
        <v>0</v>
      </c>
      <c r="CV115" s="84" t="b">
        <f t="shared" si="120"/>
        <v>1</v>
      </c>
      <c r="CW115" t="b">
        <f t="shared" si="121"/>
        <v>0</v>
      </c>
      <c r="CX115" t="b">
        <f t="shared" si="122"/>
        <v>0</v>
      </c>
      <c r="CY115" t="b">
        <f t="shared" si="123"/>
        <v>0</v>
      </c>
      <c r="CZ115" t="b">
        <f t="shared" si="124"/>
        <v>0</v>
      </c>
      <c r="DA115" s="84">
        <f t="shared" si="125"/>
        <v>2</v>
      </c>
      <c r="DB115" t="b">
        <f t="shared" si="126"/>
        <v>0</v>
      </c>
    </row>
    <row r="116" spans="1:106">
      <c r="A116" s="9">
        <v>1434</v>
      </c>
      <c r="B116" s="3">
        <v>2</v>
      </c>
      <c r="C116" s="3" t="s">
        <v>1582</v>
      </c>
      <c r="D116" s="3" t="str">
        <f t="shared" si="70"/>
        <v>MA_1_36-4_dk_0791</v>
      </c>
      <c r="E116" s="3" t="str">
        <f t="shared" si="71"/>
        <v>0791</v>
      </c>
      <c r="F116" s="3">
        <v>152600.92199999999</v>
      </c>
      <c r="G116" s="15">
        <v>418360.375</v>
      </c>
      <c r="H116" s="35" t="str">
        <f t="shared" si="127"/>
        <v>ja</v>
      </c>
      <c r="I116" s="42">
        <v>344</v>
      </c>
      <c r="J116" s="20" t="s">
        <v>371</v>
      </c>
      <c r="K116" s="21">
        <v>10000</v>
      </c>
      <c r="L116" s="28">
        <f t="shared" si="25"/>
        <v>1</v>
      </c>
      <c r="M116" s="28">
        <f t="shared" si="95"/>
        <v>1</v>
      </c>
      <c r="N116" s="56">
        <f t="shared" si="73"/>
        <v>10000</v>
      </c>
      <c r="O116" s="33">
        <f t="shared" si="137"/>
        <v>98.778441742139648</v>
      </c>
      <c r="P116" s="37">
        <f t="shared" si="128"/>
        <v>123.39642708359486</v>
      </c>
      <c r="Q116" s="9" t="s">
        <v>12</v>
      </c>
      <c r="R116" s="55" t="s">
        <v>12</v>
      </c>
      <c r="S116" s="55">
        <v>6.21</v>
      </c>
      <c r="T116" s="55">
        <v>6.5810000000000004</v>
      </c>
      <c r="U116" s="55">
        <v>6.923</v>
      </c>
      <c r="V116" s="3">
        <v>7.1980000000000004</v>
      </c>
      <c r="W116" s="3">
        <v>7.51</v>
      </c>
      <c r="X116" s="3" t="s">
        <v>12</v>
      </c>
      <c r="Y116" s="3">
        <v>8.1319999999999997</v>
      </c>
      <c r="Z116" s="15" t="s">
        <v>12</v>
      </c>
      <c r="AA116" s="10">
        <f t="shared" si="129"/>
        <v>7.51</v>
      </c>
      <c r="AB116" s="9">
        <f t="shared" si="130"/>
        <v>0.58699999999999974</v>
      </c>
      <c r="AC116" s="10">
        <f t="shared" si="131"/>
        <v>0.62199999999999989</v>
      </c>
      <c r="AD116" s="9" t="s">
        <v>12</v>
      </c>
      <c r="AE116" s="55" t="s">
        <v>12</v>
      </c>
      <c r="AF116" s="55">
        <v>2.0009999999999999</v>
      </c>
      <c r="AG116" s="55">
        <v>2.012</v>
      </c>
      <c r="AH116" s="55">
        <v>2.0249999999999999</v>
      </c>
      <c r="AI116" s="3">
        <v>2.036</v>
      </c>
      <c r="AJ116" s="3">
        <v>2.048</v>
      </c>
      <c r="AK116" s="3" t="s">
        <v>12</v>
      </c>
      <c r="AL116" s="3">
        <v>2.0720000000000001</v>
      </c>
      <c r="AM116" s="15" t="s">
        <v>12</v>
      </c>
      <c r="AN116" s="10">
        <f t="shared" si="78"/>
        <v>2.048</v>
      </c>
      <c r="AO116" s="9">
        <f t="shared" si="79"/>
        <v>2.3000000000000131E-2</v>
      </c>
      <c r="AP116" s="10">
        <f t="shared" si="80"/>
        <v>2.4000000000000021E-2</v>
      </c>
      <c r="AQ116" s="9" t="s">
        <v>12</v>
      </c>
      <c r="AR116" s="55" t="s">
        <v>12</v>
      </c>
      <c r="AS116" s="55">
        <v>4.6070000000000002</v>
      </c>
      <c r="AT116" s="55">
        <v>4.617</v>
      </c>
      <c r="AU116" s="55">
        <v>4.6269999999999998</v>
      </c>
      <c r="AV116" s="3">
        <v>4.6360000000000001</v>
      </c>
      <c r="AW116" s="3">
        <v>4.6459999999999999</v>
      </c>
      <c r="AX116" s="3" t="s">
        <v>12</v>
      </c>
      <c r="AY116" s="3">
        <v>4.6660000000000004</v>
      </c>
      <c r="AZ116" s="15" t="s">
        <v>12</v>
      </c>
      <c r="BA116" s="10">
        <f t="shared" si="81"/>
        <v>4.6459999999999999</v>
      </c>
      <c r="BB116" s="9">
        <f t="shared" si="82"/>
        <v>1.9000000000000128E-2</v>
      </c>
      <c r="BC116" s="10">
        <f t="shared" si="83"/>
        <v>2.0000000000000462E-2</v>
      </c>
      <c r="BD116" s="9">
        <v>7.9269999999999996</v>
      </c>
      <c r="BE116" s="3">
        <v>8.4410000000000007</v>
      </c>
      <c r="BF116" s="15">
        <v>9.5020000000000007</v>
      </c>
      <c r="BG116" s="15">
        <f t="shared" si="84"/>
        <v>8.4410000000000007</v>
      </c>
      <c r="BH116" s="9">
        <f t="shared" si="85"/>
        <v>0.51400000000000112</v>
      </c>
      <c r="BI116" s="10">
        <f t="shared" si="86"/>
        <v>1.0609999999999999</v>
      </c>
      <c r="BJ116" s="9">
        <v>8.2799999999999994</v>
      </c>
      <c r="BK116" s="3">
        <v>8.82</v>
      </c>
      <c r="BL116" s="15">
        <v>9.8960000000000008</v>
      </c>
      <c r="BM116" s="15">
        <f t="shared" si="87"/>
        <v>8.82</v>
      </c>
      <c r="BN116" s="9">
        <f t="shared" si="88"/>
        <v>0.54000000000000092</v>
      </c>
      <c r="BO116" s="10">
        <f t="shared" si="89"/>
        <v>1.0760000000000005</v>
      </c>
      <c r="BP116">
        <f t="shared" si="98"/>
        <v>0</v>
      </c>
      <c r="BQ116" s="93">
        <f t="shared" si="99"/>
        <v>0.87563884156729366</v>
      </c>
      <c r="BR116" s="93">
        <f t="shared" si="100"/>
        <v>0.91993185689949086</v>
      </c>
      <c r="BS116" s="93" t="str">
        <f>VLOOKUP(C116,'Koppeling locatie - aslocatie'!$A$2:$C$8139,2,FALSE)</f>
        <v>maas214</v>
      </c>
      <c r="BT116" s="93">
        <f>VLOOKUP($BS116,aslocaties_v01!$C$3:$AA$500,MATCH($K$3/10,aslocaties_v01!$C$2:$X$2),FALSE)</f>
        <v>6.891</v>
      </c>
      <c r="BU116" s="93">
        <f>VLOOKUP(BS116,aslocaties_v01!$C$3:$AA$500,MATCH($K$3,aslocaties_v01!$C$2:$X$2),FALSE)</f>
        <v>7.4790000000000001</v>
      </c>
      <c r="BV116" s="93">
        <f>VLOOKUP(BS116,aslocaties_v01!$C$3:$AA$500,MATCH($K$3*10,aslocaties_v01!$C$2:$Y$2),FALSE)</f>
        <v>8.1029999999999998</v>
      </c>
      <c r="BW116" s="93">
        <f t="shared" si="101"/>
        <v>0.58800000000000008</v>
      </c>
      <c r="BX116" s="93">
        <f t="shared" si="102"/>
        <v>0.62399999999999967</v>
      </c>
      <c r="BY116" s="94">
        <f t="shared" si="103"/>
        <v>1.7035775127773878E-3</v>
      </c>
      <c r="BZ116" s="94">
        <f t="shared" si="104"/>
        <v>3.215434083601032E-3</v>
      </c>
      <c r="CA116" s="94">
        <f t="shared" si="105"/>
        <v>3.2000000000000028E-2</v>
      </c>
      <c r="CB116">
        <f t="shared" si="106"/>
        <v>3.0999999999999694E-2</v>
      </c>
      <c r="CC116" s="58">
        <f t="shared" si="107"/>
        <v>2.8999999999999915E-2</v>
      </c>
      <c r="CD116" s="95" t="b">
        <f t="shared" si="108"/>
        <v>0</v>
      </c>
      <c r="CE116" s="96" t="b">
        <f t="shared" si="132"/>
        <v>1</v>
      </c>
      <c r="CF116" t="b">
        <f t="shared" si="133"/>
        <v>1</v>
      </c>
      <c r="CG116" t="b">
        <f t="shared" si="134"/>
        <v>1</v>
      </c>
      <c r="CH116" s="84" t="b">
        <f t="shared" si="109"/>
        <v>1</v>
      </c>
      <c r="CI116">
        <f t="shared" si="110"/>
        <v>2.048</v>
      </c>
      <c r="CJ116" t="b">
        <f t="shared" si="135"/>
        <v>1</v>
      </c>
      <c r="CK116" t="b">
        <f t="shared" si="111"/>
        <v>0</v>
      </c>
      <c r="CL116" s="84" t="b">
        <f t="shared" si="138"/>
        <v>1</v>
      </c>
      <c r="CM116">
        <f t="shared" si="112"/>
        <v>4.6459999999999999</v>
      </c>
      <c r="CN116" t="b">
        <f t="shared" si="136"/>
        <v>1</v>
      </c>
      <c r="CO116" s="84">
        <f t="shared" si="113"/>
        <v>6.0820073832623667E-2</v>
      </c>
      <c r="CP116" t="b">
        <f t="shared" si="114"/>
        <v>1</v>
      </c>
      <c r="CQ116" s="96" t="b">
        <f t="shared" si="115"/>
        <v>1</v>
      </c>
      <c r="CR116" t="b">
        <f t="shared" si="116"/>
        <v>0</v>
      </c>
      <c r="CS116" t="b">
        <f t="shared" si="117"/>
        <v>0</v>
      </c>
      <c r="CT116" t="b">
        <f t="shared" si="118"/>
        <v>0</v>
      </c>
      <c r="CU116" t="b">
        <f t="shared" si="119"/>
        <v>0</v>
      </c>
      <c r="CV116" s="84" t="b">
        <f t="shared" si="120"/>
        <v>1</v>
      </c>
      <c r="CW116" t="b">
        <f t="shared" si="121"/>
        <v>1</v>
      </c>
      <c r="CX116" t="b">
        <f t="shared" si="122"/>
        <v>0</v>
      </c>
      <c r="CY116" t="b">
        <f t="shared" si="123"/>
        <v>1</v>
      </c>
      <c r="CZ116" t="b">
        <f t="shared" si="124"/>
        <v>1</v>
      </c>
      <c r="DA116" s="84">
        <f t="shared" si="125"/>
        <v>2</v>
      </c>
      <c r="DB116" t="b">
        <f t="shared" si="126"/>
        <v>0</v>
      </c>
    </row>
    <row r="117" spans="1:106">
      <c r="A117" s="9">
        <v>1435</v>
      </c>
      <c r="B117" s="3">
        <v>2</v>
      </c>
      <c r="C117" s="3" t="s">
        <v>1583</v>
      </c>
      <c r="D117" s="3" t="str">
        <f t="shared" si="70"/>
        <v>MA_1_36-4_dk_0792</v>
      </c>
      <c r="E117" s="3" t="str">
        <f t="shared" si="71"/>
        <v>0792</v>
      </c>
      <c r="F117" s="3">
        <v>152498.93799999999</v>
      </c>
      <c r="G117" s="15">
        <v>418290.90600000002</v>
      </c>
      <c r="H117" s="35" t="str">
        <f t="shared" si="127"/>
        <v>ja</v>
      </c>
      <c r="I117" s="42">
        <v>315</v>
      </c>
      <c r="J117" s="20" t="s">
        <v>371</v>
      </c>
      <c r="K117" s="21">
        <v>10000</v>
      </c>
      <c r="L117" s="28">
        <f t="shared" si="25"/>
        <v>1</v>
      </c>
      <c r="M117" s="28">
        <f t="shared" si="95"/>
        <v>1</v>
      </c>
      <c r="N117" s="56">
        <f t="shared" si="73"/>
        <v>10000</v>
      </c>
      <c r="O117" s="33">
        <f t="shared" si="137"/>
        <v>123.39642708359486</v>
      </c>
      <c r="P117" s="37">
        <f t="shared" si="128"/>
        <v>78.052138727937503</v>
      </c>
      <c r="Q117" s="9" t="s">
        <v>12</v>
      </c>
      <c r="R117" s="55" t="s">
        <v>12</v>
      </c>
      <c r="S117" s="55">
        <v>6.2039999999999997</v>
      </c>
      <c r="T117" s="55">
        <v>6.5739999999999998</v>
      </c>
      <c r="U117" s="55">
        <v>6.9109999999999996</v>
      </c>
      <c r="V117" s="3">
        <v>7.1849999999999996</v>
      </c>
      <c r="W117" s="3">
        <v>7.4969999999999999</v>
      </c>
      <c r="X117" s="3" t="s">
        <v>12</v>
      </c>
      <c r="Y117" s="3">
        <v>8.1219999999999999</v>
      </c>
      <c r="Z117" s="15" t="s">
        <v>12</v>
      </c>
      <c r="AA117" s="10">
        <f t="shared" si="129"/>
        <v>7.4969999999999999</v>
      </c>
      <c r="AB117" s="9">
        <f t="shared" si="130"/>
        <v>0.5860000000000003</v>
      </c>
      <c r="AC117" s="10">
        <f t="shared" si="131"/>
        <v>0.625</v>
      </c>
      <c r="AD117" s="9" t="s">
        <v>12</v>
      </c>
      <c r="AE117" s="55" t="s">
        <v>12</v>
      </c>
      <c r="AF117" s="55">
        <v>1.129</v>
      </c>
      <c r="AG117" s="55">
        <v>1.613</v>
      </c>
      <c r="AH117" s="55">
        <v>1.96</v>
      </c>
      <c r="AI117" s="3">
        <v>2.0350000000000001</v>
      </c>
      <c r="AJ117" s="3">
        <v>2.0830000000000002</v>
      </c>
      <c r="AK117" s="3" t="s">
        <v>12</v>
      </c>
      <c r="AL117" s="3">
        <v>3.5859999999999999</v>
      </c>
      <c r="AM117" s="15" t="s">
        <v>12</v>
      </c>
      <c r="AN117" s="10">
        <f t="shared" si="78"/>
        <v>2.0830000000000002</v>
      </c>
      <c r="AO117" s="9">
        <f t="shared" si="79"/>
        <v>0.12300000000000022</v>
      </c>
      <c r="AP117" s="10">
        <f t="shared" si="80"/>
        <v>1.5029999999999997</v>
      </c>
      <c r="AQ117" s="9" t="s">
        <v>12</v>
      </c>
      <c r="AR117" s="55" t="s">
        <v>12</v>
      </c>
      <c r="AS117" s="55">
        <v>3.1469999999999998</v>
      </c>
      <c r="AT117" s="55">
        <v>3.6930000000000001</v>
      </c>
      <c r="AU117" s="55">
        <v>4.4640000000000004</v>
      </c>
      <c r="AV117" s="3">
        <v>4.6340000000000003</v>
      </c>
      <c r="AW117" s="3">
        <v>4.6820000000000004</v>
      </c>
      <c r="AX117" s="3" t="s">
        <v>12</v>
      </c>
      <c r="AY117" s="3">
        <v>8.3059999999999992</v>
      </c>
      <c r="AZ117" s="15" t="s">
        <v>12</v>
      </c>
      <c r="BA117" s="10">
        <f t="shared" si="81"/>
        <v>4.6820000000000004</v>
      </c>
      <c r="BB117" s="9">
        <f t="shared" si="82"/>
        <v>0.21799999999999997</v>
      </c>
      <c r="BC117" s="10">
        <f t="shared" si="83"/>
        <v>3.6239999999999988</v>
      </c>
      <c r="BD117" s="9">
        <v>7.6760000000000002</v>
      </c>
      <c r="BE117" s="3">
        <v>8.4060000000000006</v>
      </c>
      <c r="BF117" s="15">
        <v>14.52</v>
      </c>
      <c r="BG117" s="15">
        <f t="shared" si="84"/>
        <v>8.4060000000000006</v>
      </c>
      <c r="BH117" s="9">
        <f t="shared" si="85"/>
        <v>0.73000000000000043</v>
      </c>
      <c r="BI117" s="10">
        <f t="shared" si="86"/>
        <v>6.113999999999999</v>
      </c>
      <c r="BJ117" s="9">
        <v>7.8639999999999999</v>
      </c>
      <c r="BK117" s="3">
        <v>8.4710000000000001</v>
      </c>
      <c r="BL117" s="15">
        <v>12.282999999999999</v>
      </c>
      <c r="BM117" s="15">
        <f t="shared" si="87"/>
        <v>8.4710000000000001</v>
      </c>
      <c r="BN117" s="9">
        <f t="shared" si="88"/>
        <v>0.60700000000000021</v>
      </c>
      <c r="BO117" s="10">
        <f t="shared" si="89"/>
        <v>3.8119999999999994</v>
      </c>
      <c r="BP117">
        <f t="shared" si="98"/>
        <v>0</v>
      </c>
      <c r="BQ117" s="93">
        <f t="shared" si="99"/>
        <v>1.2457337883959045</v>
      </c>
      <c r="BR117" s="93">
        <f t="shared" si="100"/>
        <v>1.0358361774744025</v>
      </c>
      <c r="BS117" s="93" t="str">
        <f>VLOOKUP(C117,'Koppeling locatie - aslocatie'!$A$2:$C$8139,2,FALSE)</f>
        <v>maas214</v>
      </c>
      <c r="BT117" s="93">
        <f>VLOOKUP($BS117,aslocaties_v01!$C$3:$AA$500,MATCH($K$3/10,aslocaties_v01!$C$2:$X$2),FALSE)</f>
        <v>6.891</v>
      </c>
      <c r="BU117" s="93">
        <f>VLOOKUP(BS117,aslocaties_v01!$C$3:$AA$500,MATCH($K$3,aslocaties_v01!$C$2:$X$2),FALSE)</f>
        <v>7.4790000000000001</v>
      </c>
      <c r="BV117" s="93">
        <f>VLOOKUP(BS117,aslocaties_v01!$C$3:$AA$500,MATCH($K$3*10,aslocaties_v01!$C$2:$Y$2),FALSE)</f>
        <v>8.1029999999999998</v>
      </c>
      <c r="BW117" s="93">
        <f t="shared" si="101"/>
        <v>0.58800000000000008</v>
      </c>
      <c r="BX117" s="93">
        <f t="shared" si="102"/>
        <v>0.62399999999999967</v>
      </c>
      <c r="BY117" s="94">
        <f t="shared" si="103"/>
        <v>3.4129692832760572E-3</v>
      </c>
      <c r="BZ117" s="94">
        <f t="shared" si="104"/>
        <v>1.6000000000004899E-3</v>
      </c>
      <c r="CA117" s="94">
        <f t="shared" si="105"/>
        <v>1.9999999999999574E-2</v>
      </c>
      <c r="CB117">
        <f t="shared" si="106"/>
        <v>1.7999999999999794E-2</v>
      </c>
      <c r="CC117" s="58">
        <f t="shared" si="107"/>
        <v>1.9000000000000128E-2</v>
      </c>
      <c r="CD117" s="95" t="b">
        <f t="shared" si="108"/>
        <v>0</v>
      </c>
      <c r="CE117" s="96" t="b">
        <f t="shared" si="132"/>
        <v>1</v>
      </c>
      <c r="CF117" t="b">
        <f t="shared" si="133"/>
        <v>1</v>
      </c>
      <c r="CG117" t="b">
        <f t="shared" si="134"/>
        <v>1</v>
      </c>
      <c r="CH117" s="84" t="b">
        <f t="shared" si="109"/>
        <v>1</v>
      </c>
      <c r="CI117">
        <f t="shared" si="110"/>
        <v>2.0830000000000002</v>
      </c>
      <c r="CJ117" t="b">
        <f t="shared" si="135"/>
        <v>1</v>
      </c>
      <c r="CK117" t="b">
        <f t="shared" si="111"/>
        <v>0</v>
      </c>
      <c r="CL117" s="84" t="b">
        <f t="shared" si="138"/>
        <v>1</v>
      </c>
      <c r="CM117">
        <f t="shared" si="112"/>
        <v>4.6820000000000004</v>
      </c>
      <c r="CN117" t="b">
        <f t="shared" si="136"/>
        <v>1</v>
      </c>
      <c r="CO117" s="84">
        <f t="shared" si="113"/>
        <v>6.091185881966682E-2</v>
      </c>
      <c r="CP117" t="b">
        <f t="shared" si="114"/>
        <v>1</v>
      </c>
      <c r="CQ117" s="96" t="b">
        <f t="shared" si="115"/>
        <v>1</v>
      </c>
      <c r="CR117" t="b">
        <f t="shared" si="116"/>
        <v>1</v>
      </c>
      <c r="CS117" t="b">
        <f t="shared" si="117"/>
        <v>0</v>
      </c>
      <c r="CT117" t="b">
        <f t="shared" si="118"/>
        <v>1</v>
      </c>
      <c r="CU117" t="b">
        <f t="shared" si="119"/>
        <v>1</v>
      </c>
      <c r="CV117" s="84" t="b">
        <f t="shared" si="120"/>
        <v>1</v>
      </c>
      <c r="CW117" t="b">
        <f t="shared" si="121"/>
        <v>0</v>
      </c>
      <c r="CX117" t="b">
        <f t="shared" si="122"/>
        <v>0</v>
      </c>
      <c r="CY117" t="b">
        <f t="shared" si="123"/>
        <v>0</v>
      </c>
      <c r="CZ117" t="b">
        <f t="shared" si="124"/>
        <v>0</v>
      </c>
      <c r="DA117" s="84">
        <f t="shared" si="125"/>
        <v>2</v>
      </c>
      <c r="DB117" t="b">
        <f t="shared" si="126"/>
        <v>0</v>
      </c>
    </row>
    <row r="118" spans="1:106">
      <c r="A118" s="9">
        <v>1436</v>
      </c>
      <c r="B118" s="3">
        <v>2</v>
      </c>
      <c r="C118" s="3" t="s">
        <v>1584</v>
      </c>
      <c r="D118" s="3" t="str">
        <f t="shared" si="70"/>
        <v>MA_1_36-4_dk_0793</v>
      </c>
      <c r="E118" s="3" t="str">
        <f t="shared" si="71"/>
        <v>0793</v>
      </c>
      <c r="F118" s="3">
        <v>152443.15599999999</v>
      </c>
      <c r="G118" s="15">
        <v>418236.31199999998</v>
      </c>
      <c r="H118" s="35" t="str">
        <f t="shared" si="127"/>
        <v>ja</v>
      </c>
      <c r="I118" s="42">
        <v>322</v>
      </c>
      <c r="J118" s="20" t="s">
        <v>371</v>
      </c>
      <c r="K118" s="21">
        <v>10000</v>
      </c>
      <c r="L118" s="28">
        <f t="shared" si="25"/>
        <v>1</v>
      </c>
      <c r="M118" s="28">
        <f t="shared" si="95"/>
        <v>1</v>
      </c>
      <c r="N118" s="56">
        <f t="shared" si="73"/>
        <v>10000</v>
      </c>
      <c r="O118" s="33">
        <f t="shared" si="137"/>
        <v>78.052138727937503</v>
      </c>
      <c r="P118" s="37">
        <f t="shared" si="128"/>
        <v>122.68218120815857</v>
      </c>
      <c r="Q118" s="9" t="s">
        <v>12</v>
      </c>
      <c r="R118" s="55" t="s">
        <v>12</v>
      </c>
      <c r="S118" s="55">
        <v>6.1980000000000004</v>
      </c>
      <c r="T118" s="55">
        <v>6.5620000000000003</v>
      </c>
      <c r="U118" s="55">
        <v>6.9039999999999999</v>
      </c>
      <c r="V118" s="3">
        <v>7.1769999999999996</v>
      </c>
      <c r="W118" s="3">
        <v>7.4889999999999999</v>
      </c>
      <c r="X118" s="3" t="s">
        <v>12</v>
      </c>
      <c r="Y118" s="3">
        <v>8.1080000000000005</v>
      </c>
      <c r="Z118" s="15" t="s">
        <v>12</v>
      </c>
      <c r="AA118" s="10">
        <f t="shared" si="129"/>
        <v>7.4889999999999999</v>
      </c>
      <c r="AB118" s="9">
        <f t="shared" si="130"/>
        <v>0.58499999999999996</v>
      </c>
      <c r="AC118" s="10">
        <f t="shared" si="131"/>
        <v>0.61900000000000066</v>
      </c>
      <c r="AD118" s="9" t="s">
        <v>12</v>
      </c>
      <c r="AE118" s="55" t="s">
        <v>12</v>
      </c>
      <c r="AF118" s="55">
        <v>0.66700000000000004</v>
      </c>
      <c r="AG118" s="55">
        <v>0.748</v>
      </c>
      <c r="AH118" s="55">
        <v>0.85499999999999998</v>
      </c>
      <c r="AI118" s="3">
        <v>0.98399999999999999</v>
      </c>
      <c r="AJ118" s="3">
        <v>1.177</v>
      </c>
      <c r="AK118" s="3" t="s">
        <v>12</v>
      </c>
      <c r="AL118" s="3">
        <v>1.4830000000000001</v>
      </c>
      <c r="AM118" s="15" t="s">
        <v>12</v>
      </c>
      <c r="AN118" s="10">
        <f t="shared" si="78"/>
        <v>1.177</v>
      </c>
      <c r="AO118" s="9">
        <f t="shared" si="79"/>
        <v>0.32200000000000006</v>
      </c>
      <c r="AP118" s="10">
        <f t="shared" si="80"/>
        <v>0.30600000000000005</v>
      </c>
      <c r="AQ118" s="9" t="s">
        <v>12</v>
      </c>
      <c r="AR118" s="55" t="s">
        <v>12</v>
      </c>
      <c r="AS118" s="55">
        <v>2.76</v>
      </c>
      <c r="AT118" s="55">
        <v>2.91</v>
      </c>
      <c r="AU118" s="55">
        <v>3.056</v>
      </c>
      <c r="AV118" s="3">
        <v>3.1970000000000001</v>
      </c>
      <c r="AW118" s="3">
        <v>3.3820000000000001</v>
      </c>
      <c r="AX118" s="3" t="s">
        <v>12</v>
      </c>
      <c r="AY118" s="3">
        <v>3.7850000000000001</v>
      </c>
      <c r="AZ118" s="15" t="s">
        <v>12</v>
      </c>
      <c r="BA118" s="10">
        <f t="shared" si="81"/>
        <v>3.3820000000000001</v>
      </c>
      <c r="BB118" s="9">
        <f t="shared" si="82"/>
        <v>0.32600000000000007</v>
      </c>
      <c r="BC118" s="10">
        <f t="shared" si="83"/>
        <v>0.40300000000000002</v>
      </c>
      <c r="BD118" s="9">
        <v>7.492</v>
      </c>
      <c r="BE118" s="3">
        <v>8.173</v>
      </c>
      <c r="BF118" s="15">
        <v>9.2829999999999995</v>
      </c>
      <c r="BG118" s="15">
        <f t="shared" si="84"/>
        <v>8.173</v>
      </c>
      <c r="BH118" s="9">
        <f t="shared" si="85"/>
        <v>0.68100000000000005</v>
      </c>
      <c r="BI118" s="10">
        <f t="shared" si="86"/>
        <v>1.1099999999999994</v>
      </c>
      <c r="BJ118" s="9">
        <v>7.4580000000000002</v>
      </c>
      <c r="BK118" s="3">
        <v>8.1389999999999993</v>
      </c>
      <c r="BL118" s="15">
        <v>9.702</v>
      </c>
      <c r="BM118" s="15">
        <f t="shared" si="87"/>
        <v>8.1389999999999993</v>
      </c>
      <c r="BN118" s="9">
        <f t="shared" si="88"/>
        <v>0.68099999999999916</v>
      </c>
      <c r="BO118" s="10">
        <f t="shared" si="89"/>
        <v>1.5630000000000006</v>
      </c>
      <c r="BP118">
        <f t="shared" si="98"/>
        <v>0</v>
      </c>
      <c r="BQ118" s="93">
        <f t="shared" si="99"/>
        <v>1.1641025641025642</v>
      </c>
      <c r="BR118" s="93">
        <f t="shared" si="100"/>
        <v>1.1641025641025626</v>
      </c>
      <c r="BS118" s="93" t="str">
        <f>VLOOKUP(C118,'Koppeling locatie - aslocatie'!$A$2:$C$8139,2,FALSE)</f>
        <v>maas214</v>
      </c>
      <c r="BT118" s="93">
        <f>VLOOKUP($BS118,aslocaties_v01!$C$3:$AA$500,MATCH($K$3/10,aslocaties_v01!$C$2:$X$2),FALSE)</f>
        <v>6.891</v>
      </c>
      <c r="BU118" s="93">
        <f>VLOOKUP(BS118,aslocaties_v01!$C$3:$AA$500,MATCH($K$3,aslocaties_v01!$C$2:$X$2),FALSE)</f>
        <v>7.4790000000000001</v>
      </c>
      <c r="BV118" s="93">
        <f>VLOOKUP(BS118,aslocaties_v01!$C$3:$AA$500,MATCH($K$3*10,aslocaties_v01!$C$2:$Y$2),FALSE)</f>
        <v>8.1029999999999998</v>
      </c>
      <c r="BW118" s="93">
        <f t="shared" si="101"/>
        <v>0.58800000000000008</v>
      </c>
      <c r="BX118" s="93">
        <f t="shared" si="102"/>
        <v>0.62399999999999967</v>
      </c>
      <c r="BY118" s="94">
        <f t="shared" si="103"/>
        <v>5.128205128205332E-3</v>
      </c>
      <c r="BZ118" s="94">
        <f t="shared" si="104"/>
        <v>8.0775444264926666E-3</v>
      </c>
      <c r="CA118" s="94">
        <f t="shared" si="105"/>
        <v>1.2999999999999901E-2</v>
      </c>
      <c r="CB118">
        <f t="shared" si="106"/>
        <v>9.9999999999997868E-3</v>
      </c>
      <c r="CC118" s="58">
        <f t="shared" si="107"/>
        <v>5.0000000000007816E-3</v>
      </c>
      <c r="CD118" s="95" t="b">
        <f t="shared" si="108"/>
        <v>0</v>
      </c>
      <c r="CE118" s="96" t="b">
        <f t="shared" si="132"/>
        <v>1</v>
      </c>
      <c r="CF118" t="b">
        <f t="shared" si="133"/>
        <v>1</v>
      </c>
      <c r="CG118" t="b">
        <f t="shared" si="134"/>
        <v>1</v>
      </c>
      <c r="CH118" s="84" t="b">
        <f t="shared" si="109"/>
        <v>1</v>
      </c>
      <c r="CI118">
        <f t="shared" si="110"/>
        <v>1.177</v>
      </c>
      <c r="CJ118" t="b">
        <f t="shared" si="135"/>
        <v>1</v>
      </c>
      <c r="CK118" t="b">
        <f t="shared" si="111"/>
        <v>1</v>
      </c>
      <c r="CL118" s="84" t="b">
        <f t="shared" si="138"/>
        <v>1</v>
      </c>
      <c r="CM118">
        <f t="shared" si="112"/>
        <v>3.3820000000000001</v>
      </c>
      <c r="CN118" t="b">
        <f t="shared" si="136"/>
        <v>1</v>
      </c>
      <c r="CO118" s="84">
        <f t="shared" si="113"/>
        <v>6.5963646854724639E-2</v>
      </c>
      <c r="CP118" t="b">
        <f t="shared" si="114"/>
        <v>1</v>
      </c>
      <c r="CQ118" s="96" t="b">
        <f t="shared" si="115"/>
        <v>1</v>
      </c>
      <c r="CR118" t="b">
        <f t="shared" si="116"/>
        <v>0</v>
      </c>
      <c r="CS118" t="b">
        <f t="shared" si="117"/>
        <v>0</v>
      </c>
      <c r="CT118" t="b">
        <f t="shared" si="118"/>
        <v>0</v>
      </c>
      <c r="CU118" t="b">
        <f t="shared" si="119"/>
        <v>0</v>
      </c>
      <c r="CV118" s="84" t="b">
        <f t="shared" si="120"/>
        <v>1</v>
      </c>
      <c r="CW118" t="b">
        <f t="shared" si="121"/>
        <v>0</v>
      </c>
      <c r="CX118" t="b">
        <f t="shared" si="122"/>
        <v>0</v>
      </c>
      <c r="CY118" t="b">
        <f t="shared" si="123"/>
        <v>1</v>
      </c>
      <c r="CZ118" t="b">
        <f t="shared" si="124"/>
        <v>1</v>
      </c>
      <c r="DA118" s="84">
        <f t="shared" si="125"/>
        <v>2</v>
      </c>
      <c r="DB118" t="b">
        <f t="shared" si="126"/>
        <v>0</v>
      </c>
    </row>
    <row r="119" spans="1:106">
      <c r="A119" s="9">
        <v>1437</v>
      </c>
      <c r="B119" s="3">
        <v>2</v>
      </c>
      <c r="C119" s="3" t="s">
        <v>1585</v>
      </c>
      <c r="D119" s="3" t="str">
        <f t="shared" si="70"/>
        <v>MA_1_36-4_dk_0794</v>
      </c>
      <c r="E119" s="3" t="str">
        <f t="shared" si="71"/>
        <v>0794</v>
      </c>
      <c r="F119" s="3">
        <v>152378.53099999999</v>
      </c>
      <c r="G119" s="15">
        <v>418132.03100000002</v>
      </c>
      <c r="H119" s="35" t="str">
        <f t="shared" si="127"/>
        <v>ja</v>
      </c>
      <c r="I119" s="42">
        <v>276</v>
      </c>
      <c r="J119" s="20" t="s">
        <v>371</v>
      </c>
      <c r="K119" s="21">
        <v>10000</v>
      </c>
      <c r="L119" s="28">
        <f t="shared" si="25"/>
        <v>1</v>
      </c>
      <c r="M119" s="28">
        <f t="shared" si="95"/>
        <v>1</v>
      </c>
      <c r="N119" s="56">
        <f t="shared" si="73"/>
        <v>10000</v>
      </c>
      <c r="O119" s="33">
        <f t="shared" si="137"/>
        <v>122.68218120815857</v>
      </c>
      <c r="P119" s="37">
        <f t="shared" si="128"/>
        <v>81.997876295697068</v>
      </c>
      <c r="Q119" s="9" t="s">
        <v>12</v>
      </c>
      <c r="R119" s="55" t="s">
        <v>12</v>
      </c>
      <c r="S119" s="55">
        <v>6.1849999999999996</v>
      </c>
      <c r="T119" s="55">
        <v>6.5570000000000004</v>
      </c>
      <c r="U119" s="55">
        <v>6.9009999999999998</v>
      </c>
      <c r="V119" s="3">
        <v>7.1740000000000004</v>
      </c>
      <c r="W119" s="3">
        <v>7.4870000000000001</v>
      </c>
      <c r="X119" s="3" t="s">
        <v>12</v>
      </c>
      <c r="Y119" s="3">
        <v>8.1069999999999993</v>
      </c>
      <c r="Z119" s="15" t="s">
        <v>12</v>
      </c>
      <c r="AA119" s="10">
        <f t="shared" si="129"/>
        <v>7.4870000000000001</v>
      </c>
      <c r="AB119" s="9">
        <f t="shared" si="130"/>
        <v>0.5860000000000003</v>
      </c>
      <c r="AC119" s="10">
        <f t="shared" si="131"/>
        <v>0.61999999999999922</v>
      </c>
      <c r="AD119" s="9" t="s">
        <v>12</v>
      </c>
      <c r="AE119" s="55" t="s">
        <v>12</v>
      </c>
      <c r="AF119" s="55">
        <v>0.63300000000000001</v>
      </c>
      <c r="AG119" s="55">
        <v>0.71699999999999997</v>
      </c>
      <c r="AH119" s="55">
        <v>0.82899999999999996</v>
      </c>
      <c r="AI119" s="3">
        <v>0.97099999999999997</v>
      </c>
      <c r="AJ119" s="3">
        <v>1.1719999999999999</v>
      </c>
      <c r="AK119" s="3" t="s">
        <v>12</v>
      </c>
      <c r="AL119" s="3">
        <v>1.3819999999999999</v>
      </c>
      <c r="AM119" s="15" t="s">
        <v>12</v>
      </c>
      <c r="AN119" s="10">
        <f t="shared" si="78"/>
        <v>1.1719999999999999</v>
      </c>
      <c r="AO119" s="9">
        <f t="shared" si="79"/>
        <v>0.34299999999999997</v>
      </c>
      <c r="AP119" s="10">
        <f t="shared" si="80"/>
        <v>0.20999999999999996</v>
      </c>
      <c r="AQ119" s="9" t="s">
        <v>12</v>
      </c>
      <c r="AR119" s="55" t="s">
        <v>12</v>
      </c>
      <c r="AS119" s="55">
        <v>2.6779999999999999</v>
      </c>
      <c r="AT119" s="55">
        <v>2.835</v>
      </c>
      <c r="AU119" s="55">
        <v>3.0019999999999998</v>
      </c>
      <c r="AV119" s="3">
        <v>3.1640000000000001</v>
      </c>
      <c r="AW119" s="3">
        <v>3.3650000000000002</v>
      </c>
      <c r="AX119" s="3" t="s">
        <v>12</v>
      </c>
      <c r="AY119" s="3">
        <v>3.7629999999999999</v>
      </c>
      <c r="AZ119" s="15" t="s">
        <v>12</v>
      </c>
      <c r="BA119" s="10">
        <f t="shared" si="81"/>
        <v>3.3650000000000002</v>
      </c>
      <c r="BB119" s="9">
        <f t="shared" si="82"/>
        <v>0.36300000000000043</v>
      </c>
      <c r="BC119" s="10">
        <f t="shared" si="83"/>
        <v>0.39799999999999969</v>
      </c>
      <c r="BD119" s="9">
        <v>7.5979999999999999</v>
      </c>
      <c r="BE119" s="3">
        <v>8.3000000000000007</v>
      </c>
      <c r="BF119" s="15">
        <v>9.1050000000000004</v>
      </c>
      <c r="BG119" s="15">
        <f t="shared" si="84"/>
        <v>8.3000000000000007</v>
      </c>
      <c r="BH119" s="9">
        <f t="shared" si="85"/>
        <v>0.70200000000000085</v>
      </c>
      <c r="BI119" s="10">
        <f t="shared" si="86"/>
        <v>0.80499999999999972</v>
      </c>
      <c r="BJ119" s="9">
        <v>7.6130000000000004</v>
      </c>
      <c r="BK119" s="3">
        <v>8.3330000000000002</v>
      </c>
      <c r="BL119" s="15">
        <v>9.1630000000000003</v>
      </c>
      <c r="BM119" s="15">
        <f t="shared" si="87"/>
        <v>8.3330000000000002</v>
      </c>
      <c r="BN119" s="9">
        <f t="shared" si="88"/>
        <v>0.71999999999999975</v>
      </c>
      <c r="BO119" s="10">
        <f t="shared" si="89"/>
        <v>0.83000000000000007</v>
      </c>
      <c r="BP119">
        <f t="shared" si="98"/>
        <v>0</v>
      </c>
      <c r="BQ119" s="93">
        <f t="shared" si="99"/>
        <v>1.1979522184300349</v>
      </c>
      <c r="BR119" s="93">
        <f t="shared" si="100"/>
        <v>1.2286689419795211</v>
      </c>
      <c r="BS119" s="93" t="str">
        <f>VLOOKUP(C119,'Koppeling locatie - aslocatie'!$A$2:$C$8139,2,FALSE)</f>
        <v>maas214</v>
      </c>
      <c r="BT119" s="93">
        <f>VLOOKUP($BS119,aslocaties_v01!$C$3:$AA$500,MATCH($K$3/10,aslocaties_v01!$C$2:$X$2),FALSE)</f>
        <v>6.891</v>
      </c>
      <c r="BU119" s="93">
        <f>VLOOKUP(BS119,aslocaties_v01!$C$3:$AA$500,MATCH($K$3,aslocaties_v01!$C$2:$X$2),FALSE)</f>
        <v>7.4790000000000001</v>
      </c>
      <c r="BV119" s="93">
        <f>VLOOKUP(BS119,aslocaties_v01!$C$3:$AA$500,MATCH($K$3*10,aslocaties_v01!$C$2:$Y$2),FALSE)</f>
        <v>8.1029999999999998</v>
      </c>
      <c r="BW119" s="93">
        <f t="shared" si="101"/>
        <v>0.58800000000000008</v>
      </c>
      <c r="BX119" s="93">
        <f t="shared" si="102"/>
        <v>0.62399999999999967</v>
      </c>
      <c r="BY119" s="94">
        <f t="shared" si="103"/>
        <v>3.4129692832760572E-3</v>
      </c>
      <c r="BZ119" s="94">
        <f t="shared" si="104"/>
        <v>6.4516129032266001E-3</v>
      </c>
      <c r="CA119" s="94">
        <f t="shared" si="105"/>
        <v>9.9999999999997868E-3</v>
      </c>
      <c r="CB119">
        <f t="shared" si="106"/>
        <v>8.0000000000000071E-3</v>
      </c>
      <c r="CC119" s="58">
        <f t="shared" si="107"/>
        <v>3.9999999999995595E-3</v>
      </c>
      <c r="CD119" s="95" t="b">
        <f t="shared" si="108"/>
        <v>0</v>
      </c>
      <c r="CE119" s="96" t="b">
        <f t="shared" si="132"/>
        <v>1</v>
      </c>
      <c r="CF119" t="b">
        <f t="shared" si="133"/>
        <v>1</v>
      </c>
      <c r="CG119" t="b">
        <f t="shared" si="134"/>
        <v>1</v>
      </c>
      <c r="CH119" s="84" t="b">
        <f t="shared" si="109"/>
        <v>1</v>
      </c>
      <c r="CI119">
        <f t="shared" si="110"/>
        <v>1.1719999999999999</v>
      </c>
      <c r="CJ119" t="b">
        <f t="shared" si="135"/>
        <v>1</v>
      </c>
      <c r="CK119" t="b">
        <f t="shared" si="111"/>
        <v>1</v>
      </c>
      <c r="CL119" s="84" t="b">
        <f t="shared" si="138"/>
        <v>1</v>
      </c>
      <c r="CM119">
        <f t="shared" si="112"/>
        <v>3.3650000000000002</v>
      </c>
      <c r="CN119" t="b">
        <f t="shared" si="136"/>
        <v>1</v>
      </c>
      <c r="CO119" s="84">
        <f t="shared" si="113"/>
        <v>6.6348770008725536E-2</v>
      </c>
      <c r="CP119" t="b">
        <f t="shared" si="114"/>
        <v>1</v>
      </c>
      <c r="CQ119" s="96" t="b">
        <f t="shared" si="115"/>
        <v>1</v>
      </c>
      <c r="CR119" t="b">
        <f t="shared" si="116"/>
        <v>0</v>
      </c>
      <c r="CS119" t="b">
        <f t="shared" si="117"/>
        <v>0</v>
      </c>
      <c r="CT119" t="b">
        <f t="shared" si="118"/>
        <v>1</v>
      </c>
      <c r="CU119" t="b">
        <f t="shared" si="119"/>
        <v>1</v>
      </c>
      <c r="CV119" s="84" t="b">
        <f t="shared" si="120"/>
        <v>1</v>
      </c>
      <c r="CW119" t="b">
        <f t="shared" si="121"/>
        <v>0</v>
      </c>
      <c r="CX119" t="b">
        <f t="shared" si="122"/>
        <v>0</v>
      </c>
      <c r="CY119" t="b">
        <f t="shared" si="123"/>
        <v>0</v>
      </c>
      <c r="CZ119" t="b">
        <f t="shared" si="124"/>
        <v>0</v>
      </c>
      <c r="DA119" s="84">
        <f t="shared" si="125"/>
        <v>2</v>
      </c>
      <c r="DB119" t="b">
        <f t="shared" si="126"/>
        <v>0</v>
      </c>
    </row>
    <row r="120" spans="1:106">
      <c r="A120" s="9">
        <v>1438</v>
      </c>
      <c r="B120" s="3">
        <v>2</v>
      </c>
      <c r="C120" s="3" t="s">
        <v>1586</v>
      </c>
      <c r="D120" s="3" t="str">
        <f t="shared" si="70"/>
        <v>MA_1_36-4_dk_0795</v>
      </c>
      <c r="E120" s="3" t="str">
        <f t="shared" si="71"/>
        <v>0795</v>
      </c>
      <c r="F120" s="3">
        <v>152321.29699999999</v>
      </c>
      <c r="G120" s="15">
        <v>418073.31199999998</v>
      </c>
      <c r="H120" s="35" t="str">
        <f t="shared" si="127"/>
        <v>ja</v>
      </c>
      <c r="I120" s="42">
        <v>324</v>
      </c>
      <c r="J120" s="20" t="s">
        <v>371</v>
      </c>
      <c r="K120" s="21">
        <v>10000</v>
      </c>
      <c r="L120" s="28">
        <f t="shared" si="25"/>
        <v>1</v>
      </c>
      <c r="M120" s="28">
        <f t="shared" si="95"/>
        <v>1</v>
      </c>
      <c r="N120" s="56">
        <f t="shared" si="73"/>
        <v>10000</v>
      </c>
      <c r="O120" s="33">
        <f t="shared" si="137"/>
        <v>81.997876295697068</v>
      </c>
      <c r="P120" s="37">
        <f t="shared" si="128"/>
        <v>88.019782435534552</v>
      </c>
      <c r="Q120" s="9" t="s">
        <v>12</v>
      </c>
      <c r="R120" s="55" t="s">
        <v>12</v>
      </c>
      <c r="S120" s="55">
        <v>6.1849999999999996</v>
      </c>
      <c r="T120" s="55">
        <v>6.556</v>
      </c>
      <c r="U120" s="55">
        <v>6.9</v>
      </c>
      <c r="V120" s="3">
        <v>7.1740000000000004</v>
      </c>
      <c r="W120" s="3">
        <v>7.4859999999999998</v>
      </c>
      <c r="X120" s="3" t="s">
        <v>12</v>
      </c>
      <c r="Y120" s="3">
        <v>8.1059999999999999</v>
      </c>
      <c r="Z120" s="15" t="s">
        <v>12</v>
      </c>
      <c r="AA120" s="10">
        <f t="shared" si="129"/>
        <v>7.4859999999999998</v>
      </c>
      <c r="AB120" s="9">
        <f t="shared" si="130"/>
        <v>0.58599999999999941</v>
      </c>
      <c r="AC120" s="10">
        <f t="shared" si="131"/>
        <v>0.62000000000000011</v>
      </c>
      <c r="AD120" s="9" t="s">
        <v>12</v>
      </c>
      <c r="AE120" s="55" t="s">
        <v>12</v>
      </c>
      <c r="AF120" s="55">
        <v>0.70699999999999996</v>
      </c>
      <c r="AG120" s="55">
        <v>0.86499999999999999</v>
      </c>
      <c r="AH120" s="55">
        <v>1.206</v>
      </c>
      <c r="AI120" s="3">
        <v>1.5760000000000001</v>
      </c>
      <c r="AJ120" s="3">
        <v>1.738</v>
      </c>
      <c r="AK120" s="3" t="s">
        <v>12</v>
      </c>
      <c r="AL120" s="3">
        <v>3.415</v>
      </c>
      <c r="AM120" s="15" t="s">
        <v>12</v>
      </c>
      <c r="AN120" s="10">
        <f t="shared" si="78"/>
        <v>1.738</v>
      </c>
      <c r="AO120" s="9">
        <f t="shared" si="79"/>
        <v>0.53200000000000003</v>
      </c>
      <c r="AP120" s="10">
        <f t="shared" si="80"/>
        <v>1.677</v>
      </c>
      <c r="AQ120" s="9" t="s">
        <v>12</v>
      </c>
      <c r="AR120" s="55" t="s">
        <v>12</v>
      </c>
      <c r="AS120" s="55">
        <v>2.7930000000000001</v>
      </c>
      <c r="AT120" s="55">
        <v>2.9929999999999999</v>
      </c>
      <c r="AU120" s="55">
        <v>3.331</v>
      </c>
      <c r="AV120" s="3">
        <v>3.8279999999999998</v>
      </c>
      <c r="AW120" s="3">
        <v>4.2089999999999996</v>
      </c>
      <c r="AX120" s="3" t="s">
        <v>12</v>
      </c>
      <c r="AY120" s="3">
        <v>8.2170000000000005</v>
      </c>
      <c r="AZ120" s="15" t="s">
        <v>12</v>
      </c>
      <c r="BA120" s="10">
        <f t="shared" si="81"/>
        <v>4.2089999999999996</v>
      </c>
      <c r="BB120" s="9">
        <f t="shared" si="82"/>
        <v>0.87799999999999967</v>
      </c>
      <c r="BC120" s="10">
        <f t="shared" si="83"/>
        <v>4.0080000000000009</v>
      </c>
      <c r="BD120" s="9">
        <v>7.6550000000000002</v>
      </c>
      <c r="BE120" s="3">
        <v>8.69</v>
      </c>
      <c r="BF120" s="15">
        <v>15.523</v>
      </c>
      <c r="BG120" s="15">
        <f t="shared" si="84"/>
        <v>8.69</v>
      </c>
      <c r="BH120" s="9">
        <f t="shared" si="85"/>
        <v>1.0349999999999993</v>
      </c>
      <c r="BI120" s="10">
        <f t="shared" si="86"/>
        <v>6.8330000000000002</v>
      </c>
      <c r="BJ120" s="9">
        <v>7.548</v>
      </c>
      <c r="BK120" s="3">
        <v>8.1829999999999998</v>
      </c>
      <c r="BL120" s="15">
        <v>13.47</v>
      </c>
      <c r="BM120" s="15">
        <f t="shared" si="87"/>
        <v>8.1829999999999998</v>
      </c>
      <c r="BN120" s="9">
        <f t="shared" si="88"/>
        <v>0.63499999999999979</v>
      </c>
      <c r="BO120" s="10">
        <f t="shared" si="89"/>
        <v>5.2870000000000008</v>
      </c>
      <c r="BP120">
        <f t="shared" si="98"/>
        <v>0</v>
      </c>
      <c r="BQ120" s="93">
        <f t="shared" si="99"/>
        <v>1.7662116040955635</v>
      </c>
      <c r="BR120" s="93">
        <f t="shared" si="100"/>
        <v>1.0836177474402737</v>
      </c>
      <c r="BS120" s="93" t="str">
        <f>VLOOKUP(C120,'Koppeling locatie - aslocatie'!$A$2:$C$8139,2,FALSE)</f>
        <v>maas214</v>
      </c>
      <c r="BT120" s="93">
        <f>VLOOKUP($BS120,aslocaties_v01!$C$3:$AA$500,MATCH($K$3/10,aslocaties_v01!$C$2:$X$2),FALSE)</f>
        <v>6.891</v>
      </c>
      <c r="BU120" s="93">
        <f>VLOOKUP(BS120,aslocaties_v01!$C$3:$AA$500,MATCH($K$3,aslocaties_v01!$C$2:$X$2),FALSE)</f>
        <v>7.4790000000000001</v>
      </c>
      <c r="BV120" s="93">
        <f>VLOOKUP(BS120,aslocaties_v01!$C$3:$AA$500,MATCH($K$3*10,aslocaties_v01!$C$2:$Y$2),FALSE)</f>
        <v>8.1029999999999998</v>
      </c>
      <c r="BW120" s="93">
        <f t="shared" si="101"/>
        <v>0.58800000000000008</v>
      </c>
      <c r="BX120" s="93">
        <f t="shared" si="102"/>
        <v>0.62399999999999967</v>
      </c>
      <c r="BY120" s="94">
        <f t="shared" si="103"/>
        <v>3.4129692832776115E-3</v>
      </c>
      <c r="BZ120" s="94">
        <f t="shared" si="104"/>
        <v>6.4516129032250458E-3</v>
      </c>
      <c r="CA120" s="94">
        <f t="shared" si="105"/>
        <v>9.0000000000003411E-3</v>
      </c>
      <c r="CB120">
        <f t="shared" si="106"/>
        <v>6.9999999999996732E-3</v>
      </c>
      <c r="CC120" s="58">
        <f t="shared" si="107"/>
        <v>3.0000000000001137E-3</v>
      </c>
      <c r="CD120" s="95" t="b">
        <f t="shared" si="108"/>
        <v>0</v>
      </c>
      <c r="CE120" s="96" t="b">
        <f t="shared" si="132"/>
        <v>1</v>
      </c>
      <c r="CF120" t="b">
        <f t="shared" si="133"/>
        <v>1</v>
      </c>
      <c r="CG120" t="b">
        <f t="shared" si="134"/>
        <v>1</v>
      </c>
      <c r="CH120" s="84" t="b">
        <f t="shared" si="109"/>
        <v>1</v>
      </c>
      <c r="CI120">
        <f t="shared" si="110"/>
        <v>1.738</v>
      </c>
      <c r="CJ120" t="b">
        <f t="shared" si="135"/>
        <v>1</v>
      </c>
      <c r="CK120" t="b">
        <f t="shared" si="111"/>
        <v>0</v>
      </c>
      <c r="CL120" s="84" t="b">
        <f t="shared" si="138"/>
        <v>1</v>
      </c>
      <c r="CM120">
        <f t="shared" si="112"/>
        <v>4.2089999999999996</v>
      </c>
      <c r="CN120" t="b">
        <f t="shared" si="136"/>
        <v>1</v>
      </c>
      <c r="CO120" s="84">
        <f t="shared" si="113"/>
        <v>6.2887933244144795E-2</v>
      </c>
      <c r="CP120" t="b">
        <f t="shared" si="114"/>
        <v>1</v>
      </c>
      <c r="CQ120" s="96" t="b">
        <f t="shared" si="115"/>
        <v>1</v>
      </c>
      <c r="CR120" t="b">
        <f t="shared" si="116"/>
        <v>0</v>
      </c>
      <c r="CS120" t="b">
        <f t="shared" si="117"/>
        <v>0</v>
      </c>
      <c r="CT120" t="b">
        <f t="shared" si="118"/>
        <v>0</v>
      </c>
      <c r="CU120" t="b">
        <f t="shared" si="119"/>
        <v>0</v>
      </c>
      <c r="CV120" s="84" t="b">
        <f t="shared" si="120"/>
        <v>1</v>
      </c>
      <c r="CW120" t="b">
        <f t="shared" si="121"/>
        <v>0</v>
      </c>
      <c r="CX120" t="b">
        <f t="shared" si="122"/>
        <v>0</v>
      </c>
      <c r="CY120" t="b">
        <f t="shared" si="123"/>
        <v>0</v>
      </c>
      <c r="CZ120" t="b">
        <f t="shared" si="124"/>
        <v>1</v>
      </c>
      <c r="DA120" s="84">
        <f t="shared" si="125"/>
        <v>2</v>
      </c>
      <c r="DB120" t="b">
        <f t="shared" si="126"/>
        <v>0</v>
      </c>
    </row>
    <row r="121" spans="1:106">
      <c r="A121" s="9">
        <v>1439</v>
      </c>
      <c r="B121" s="3">
        <v>2</v>
      </c>
      <c r="C121" s="3" t="s">
        <v>1587</v>
      </c>
      <c r="D121" s="3" t="str">
        <f t="shared" si="70"/>
        <v>MA_1_36-4_dk_0796</v>
      </c>
      <c r="E121" s="3" t="str">
        <f t="shared" si="71"/>
        <v>0796</v>
      </c>
      <c r="F121" s="3">
        <v>152240.78099999999</v>
      </c>
      <c r="G121" s="15">
        <v>418037.75</v>
      </c>
      <c r="H121" s="35" t="str">
        <f t="shared" si="127"/>
        <v>ja</v>
      </c>
      <c r="I121" s="42">
        <v>341</v>
      </c>
      <c r="J121" s="20" t="s">
        <v>371</v>
      </c>
      <c r="K121" s="21">
        <v>10000</v>
      </c>
      <c r="L121" s="28">
        <f t="shared" si="25"/>
        <v>1</v>
      </c>
      <c r="M121" s="28">
        <f t="shared" si="95"/>
        <v>1</v>
      </c>
      <c r="N121" s="56">
        <f t="shared" si="73"/>
        <v>10000</v>
      </c>
      <c r="O121" s="33">
        <f t="shared" si="137"/>
        <v>88.019782435534552</v>
      </c>
      <c r="P121" s="37">
        <f t="shared" si="128"/>
        <v>87.326689557068875</v>
      </c>
      <c r="Q121" s="9" t="s">
        <v>12</v>
      </c>
      <c r="R121" s="55" t="s">
        <v>12</v>
      </c>
      <c r="S121" s="55">
        <v>6.1769999999999996</v>
      </c>
      <c r="T121" s="55">
        <v>6.5469999999999997</v>
      </c>
      <c r="U121" s="55">
        <v>6.8819999999999997</v>
      </c>
      <c r="V121" s="3">
        <v>7.1550000000000002</v>
      </c>
      <c r="W121" s="3">
        <v>7.4669999999999996</v>
      </c>
      <c r="X121" s="3" t="s">
        <v>12</v>
      </c>
      <c r="Y121" s="3">
        <v>8.0869999999999997</v>
      </c>
      <c r="Z121" s="15" t="s">
        <v>12</v>
      </c>
      <c r="AA121" s="10">
        <f t="shared" si="129"/>
        <v>7.4669999999999996</v>
      </c>
      <c r="AB121" s="9">
        <f t="shared" si="130"/>
        <v>0.58499999999999996</v>
      </c>
      <c r="AC121" s="10">
        <f t="shared" si="131"/>
        <v>0.62000000000000011</v>
      </c>
      <c r="AD121" s="9" t="s">
        <v>12</v>
      </c>
      <c r="AE121" s="55" t="s">
        <v>12</v>
      </c>
      <c r="AF121" s="55">
        <v>0.66600000000000004</v>
      </c>
      <c r="AG121" s="55">
        <v>0.75</v>
      </c>
      <c r="AH121" s="55">
        <v>0.85499999999999998</v>
      </c>
      <c r="AI121" s="3">
        <v>0.97399999999999998</v>
      </c>
      <c r="AJ121" s="3">
        <v>1.1679999999999999</v>
      </c>
      <c r="AK121" s="3" t="s">
        <v>12</v>
      </c>
      <c r="AL121" s="3">
        <v>1.3979999999999999</v>
      </c>
      <c r="AM121" s="15" t="s">
        <v>12</v>
      </c>
      <c r="AN121" s="10">
        <f t="shared" si="78"/>
        <v>1.1679999999999999</v>
      </c>
      <c r="AO121" s="9">
        <f t="shared" si="79"/>
        <v>0.31299999999999994</v>
      </c>
      <c r="AP121" s="10">
        <f t="shared" si="80"/>
        <v>0.22999999999999998</v>
      </c>
      <c r="AQ121" s="9" t="s">
        <v>12</v>
      </c>
      <c r="AR121" s="55" t="s">
        <v>12</v>
      </c>
      <c r="AS121" s="55">
        <v>2.7509999999999999</v>
      </c>
      <c r="AT121" s="55">
        <v>2.9119999999999999</v>
      </c>
      <c r="AU121" s="55">
        <v>3.0609999999999999</v>
      </c>
      <c r="AV121" s="3">
        <v>3.2010000000000001</v>
      </c>
      <c r="AW121" s="3">
        <v>3.3809999999999998</v>
      </c>
      <c r="AX121" s="3" t="s">
        <v>12</v>
      </c>
      <c r="AY121" s="3">
        <v>3.7949999999999999</v>
      </c>
      <c r="AZ121" s="15" t="s">
        <v>12</v>
      </c>
      <c r="BA121" s="10">
        <f t="shared" si="81"/>
        <v>3.3809999999999998</v>
      </c>
      <c r="BB121" s="9">
        <f t="shared" si="82"/>
        <v>0.31999999999999984</v>
      </c>
      <c r="BC121" s="10">
        <f t="shared" si="83"/>
        <v>0.41400000000000015</v>
      </c>
      <c r="BD121" s="9">
        <v>7.3310000000000004</v>
      </c>
      <c r="BE121" s="3">
        <v>7.9889999999999999</v>
      </c>
      <c r="BF121" s="15">
        <v>9.2070000000000007</v>
      </c>
      <c r="BG121" s="15">
        <f t="shared" si="84"/>
        <v>7.9889999999999999</v>
      </c>
      <c r="BH121" s="9">
        <f t="shared" si="85"/>
        <v>0.65799999999999947</v>
      </c>
      <c r="BI121" s="10">
        <f t="shared" si="86"/>
        <v>1.2180000000000009</v>
      </c>
      <c r="BJ121" s="9">
        <v>7.3</v>
      </c>
      <c r="BK121" s="3">
        <v>7.9450000000000003</v>
      </c>
      <c r="BL121" s="15">
        <v>9.5429999999999993</v>
      </c>
      <c r="BM121" s="15">
        <f t="shared" si="87"/>
        <v>7.9450000000000003</v>
      </c>
      <c r="BN121" s="9">
        <f t="shared" si="88"/>
        <v>0.64500000000000046</v>
      </c>
      <c r="BO121" s="10">
        <f t="shared" si="89"/>
        <v>1.597999999999999</v>
      </c>
      <c r="BP121">
        <f t="shared" si="98"/>
        <v>0</v>
      </c>
      <c r="BQ121" s="93">
        <f t="shared" si="99"/>
        <v>1.1247863247863239</v>
      </c>
      <c r="BR121" s="93">
        <f t="shared" si="100"/>
        <v>1.1025641025641033</v>
      </c>
      <c r="BS121" s="93" t="str">
        <f>VLOOKUP(C121,'Koppeling locatie - aslocatie'!$A$2:$C$8139,2,FALSE)</f>
        <v>maas214</v>
      </c>
      <c r="BT121" s="93">
        <f>VLOOKUP($BS121,aslocaties_v01!$C$3:$AA$500,MATCH($K$3/10,aslocaties_v01!$C$2:$X$2),FALSE)</f>
        <v>6.891</v>
      </c>
      <c r="BU121" s="93">
        <f>VLOOKUP(BS121,aslocaties_v01!$C$3:$AA$500,MATCH($K$3,aslocaties_v01!$C$2:$X$2),FALSE)</f>
        <v>7.4790000000000001</v>
      </c>
      <c r="BV121" s="93">
        <f>VLOOKUP(BS121,aslocaties_v01!$C$3:$AA$500,MATCH($K$3*10,aslocaties_v01!$C$2:$Y$2),FALSE)</f>
        <v>8.1029999999999998</v>
      </c>
      <c r="BW121" s="93">
        <f t="shared" si="101"/>
        <v>0.58800000000000008</v>
      </c>
      <c r="BX121" s="93">
        <f t="shared" si="102"/>
        <v>0.62399999999999967</v>
      </c>
      <c r="BY121" s="94">
        <f t="shared" si="103"/>
        <v>5.128205128205332E-3</v>
      </c>
      <c r="BZ121" s="94">
        <f t="shared" si="104"/>
        <v>6.4516129032250458E-3</v>
      </c>
      <c r="CA121" s="94">
        <f t="shared" si="105"/>
        <v>9.0000000000003411E-3</v>
      </c>
      <c r="CB121">
        <f t="shared" si="106"/>
        <v>1.2000000000000455E-2</v>
      </c>
      <c r="CC121" s="58">
        <f t="shared" si="107"/>
        <v>1.6000000000000014E-2</v>
      </c>
      <c r="CD121" s="95" t="b">
        <f t="shared" si="108"/>
        <v>0</v>
      </c>
      <c r="CE121" s="96" t="b">
        <f t="shared" si="132"/>
        <v>1</v>
      </c>
      <c r="CF121" t="b">
        <f t="shared" si="133"/>
        <v>1</v>
      </c>
      <c r="CG121" t="b">
        <f t="shared" si="134"/>
        <v>1</v>
      </c>
      <c r="CH121" s="84" t="b">
        <f t="shared" si="109"/>
        <v>1</v>
      </c>
      <c r="CI121">
        <f t="shared" si="110"/>
        <v>1.1679999999999999</v>
      </c>
      <c r="CJ121" t="b">
        <f t="shared" si="135"/>
        <v>1</v>
      </c>
      <c r="CK121" t="b">
        <f t="shared" si="111"/>
        <v>1</v>
      </c>
      <c r="CL121" s="84" t="b">
        <f t="shared" si="138"/>
        <v>1</v>
      </c>
      <c r="CM121">
        <f t="shared" si="112"/>
        <v>3.3809999999999998</v>
      </c>
      <c r="CN121" t="b">
        <f t="shared" si="136"/>
        <v>1</v>
      </c>
      <c r="CO121" s="84">
        <f t="shared" si="113"/>
        <v>6.5497979489392968E-2</v>
      </c>
      <c r="CP121" t="b">
        <f t="shared" si="114"/>
        <v>1</v>
      </c>
      <c r="CQ121" s="96" t="b">
        <f t="shared" si="115"/>
        <v>1</v>
      </c>
      <c r="CR121" t="b">
        <f t="shared" si="116"/>
        <v>0</v>
      </c>
      <c r="CS121" t="b">
        <f t="shared" si="117"/>
        <v>0</v>
      </c>
      <c r="CT121" t="b">
        <f t="shared" si="118"/>
        <v>0</v>
      </c>
      <c r="CU121" t="b">
        <f t="shared" si="119"/>
        <v>1</v>
      </c>
      <c r="CV121" s="84" t="b">
        <f t="shared" si="120"/>
        <v>1</v>
      </c>
      <c r="CW121" t="b">
        <f t="shared" si="121"/>
        <v>1</v>
      </c>
      <c r="CX121" t="b">
        <f t="shared" si="122"/>
        <v>1</v>
      </c>
      <c r="CY121" t="b">
        <f t="shared" si="123"/>
        <v>1</v>
      </c>
      <c r="CZ121" t="b">
        <f t="shared" si="124"/>
        <v>1</v>
      </c>
      <c r="DA121" s="84">
        <f t="shared" si="125"/>
        <v>1</v>
      </c>
      <c r="DB121" t="b">
        <f t="shared" si="126"/>
        <v>0</v>
      </c>
    </row>
    <row r="122" spans="1:106">
      <c r="A122" s="9">
        <v>1440</v>
      </c>
      <c r="B122" s="3">
        <v>2</v>
      </c>
      <c r="C122" s="3" t="s">
        <v>1588</v>
      </c>
      <c r="D122" s="3" t="str">
        <f t="shared" si="70"/>
        <v>MA_1_36-4_dk_0797</v>
      </c>
      <c r="E122" s="3" t="str">
        <f t="shared" si="71"/>
        <v>0797</v>
      </c>
      <c r="F122" s="3">
        <v>152159.82800000001</v>
      </c>
      <c r="G122" s="15">
        <v>418005</v>
      </c>
      <c r="H122" s="35" t="str">
        <f t="shared" si="127"/>
        <v>ja</v>
      </c>
      <c r="I122" s="42">
        <v>336</v>
      </c>
      <c r="J122" s="20" t="s">
        <v>371</v>
      </c>
      <c r="K122" s="21">
        <v>10000</v>
      </c>
      <c r="L122" s="28">
        <f t="shared" si="25"/>
        <v>1</v>
      </c>
      <c r="M122" s="28">
        <f t="shared" si="95"/>
        <v>1</v>
      </c>
      <c r="N122" s="56">
        <f t="shared" si="73"/>
        <v>10000</v>
      </c>
      <c r="O122" s="33">
        <f t="shared" si="137"/>
        <v>87.326689557068875</v>
      </c>
      <c r="P122" s="37">
        <f t="shared" si="128"/>
        <v>123.75439622899741</v>
      </c>
      <c r="Q122" s="9" t="s">
        <v>12</v>
      </c>
      <c r="R122" s="55" t="s">
        <v>12</v>
      </c>
      <c r="S122" s="55">
        <v>6.1559999999999997</v>
      </c>
      <c r="T122" s="55">
        <v>6.5250000000000004</v>
      </c>
      <c r="U122" s="55">
        <v>6.859</v>
      </c>
      <c r="V122" s="3">
        <v>7.1319999999999997</v>
      </c>
      <c r="W122" s="3">
        <v>7.444</v>
      </c>
      <c r="X122" s="3" t="s">
        <v>12</v>
      </c>
      <c r="Y122" s="3">
        <v>8.0640000000000001</v>
      </c>
      <c r="Z122" s="15" t="s">
        <v>12</v>
      </c>
      <c r="AA122" s="10">
        <f t="shared" si="129"/>
        <v>7.444</v>
      </c>
      <c r="AB122" s="9">
        <f t="shared" si="130"/>
        <v>0.58499999999999996</v>
      </c>
      <c r="AC122" s="10">
        <f t="shared" si="131"/>
        <v>0.62000000000000011</v>
      </c>
      <c r="AD122" s="9" t="s">
        <v>12</v>
      </c>
      <c r="AE122" s="55" t="s">
        <v>12</v>
      </c>
      <c r="AF122" s="55">
        <v>0.64500000000000002</v>
      </c>
      <c r="AG122" s="55">
        <v>0.74</v>
      </c>
      <c r="AH122" s="55">
        <v>0.84699999999999998</v>
      </c>
      <c r="AI122" s="3">
        <v>0.95</v>
      </c>
      <c r="AJ122" s="3">
        <v>1.073</v>
      </c>
      <c r="AK122" s="3" t="s">
        <v>12</v>
      </c>
      <c r="AL122" s="3">
        <v>1.7470000000000001</v>
      </c>
      <c r="AM122" s="15" t="s">
        <v>12</v>
      </c>
      <c r="AN122" s="10">
        <f t="shared" si="78"/>
        <v>1.073</v>
      </c>
      <c r="AO122" s="9">
        <f t="shared" si="79"/>
        <v>0.22599999999999998</v>
      </c>
      <c r="AP122" s="10">
        <f t="shared" si="80"/>
        <v>0.67400000000000015</v>
      </c>
      <c r="AQ122" s="9" t="s">
        <v>12</v>
      </c>
      <c r="AR122" s="55" t="s">
        <v>12</v>
      </c>
      <c r="AS122" s="55">
        <v>2.6949999999999998</v>
      </c>
      <c r="AT122" s="55">
        <v>2.89</v>
      </c>
      <c r="AU122" s="55">
        <v>3.0649999999999999</v>
      </c>
      <c r="AV122" s="3">
        <v>3.202</v>
      </c>
      <c r="AW122" s="3">
        <v>3.3530000000000002</v>
      </c>
      <c r="AX122" s="3" t="s">
        <v>12</v>
      </c>
      <c r="AY122" s="3">
        <v>3.948</v>
      </c>
      <c r="AZ122" s="15" t="s">
        <v>12</v>
      </c>
      <c r="BA122" s="10">
        <f t="shared" si="81"/>
        <v>3.3530000000000002</v>
      </c>
      <c r="BB122" s="9">
        <f t="shared" si="82"/>
        <v>0.28800000000000026</v>
      </c>
      <c r="BC122" s="10">
        <f t="shared" si="83"/>
        <v>0.59499999999999975</v>
      </c>
      <c r="BD122" s="9">
        <v>7.327</v>
      </c>
      <c r="BE122" s="3">
        <v>7.9950000000000001</v>
      </c>
      <c r="BF122" s="15">
        <v>8.923</v>
      </c>
      <c r="BG122" s="15">
        <f t="shared" si="84"/>
        <v>7.9950000000000001</v>
      </c>
      <c r="BH122" s="9">
        <f t="shared" si="85"/>
        <v>0.66800000000000015</v>
      </c>
      <c r="BI122" s="10">
        <f t="shared" si="86"/>
        <v>0.92799999999999994</v>
      </c>
      <c r="BJ122" s="9">
        <v>7.282</v>
      </c>
      <c r="BK122" s="3">
        <v>7.94</v>
      </c>
      <c r="BL122" s="15">
        <v>9.0120000000000005</v>
      </c>
      <c r="BM122" s="15">
        <f t="shared" si="87"/>
        <v>7.94</v>
      </c>
      <c r="BN122" s="9">
        <f t="shared" si="88"/>
        <v>0.65800000000000036</v>
      </c>
      <c r="BO122" s="10">
        <f t="shared" si="89"/>
        <v>1.0720000000000001</v>
      </c>
      <c r="BP122">
        <f t="shared" si="98"/>
        <v>0</v>
      </c>
      <c r="BQ122" s="93">
        <f t="shared" si="99"/>
        <v>1.1418803418803423</v>
      </c>
      <c r="BR122" s="93">
        <f t="shared" si="100"/>
        <v>1.1247863247863255</v>
      </c>
      <c r="BS122" s="93" t="str">
        <f>VLOOKUP(C122,'Koppeling locatie - aslocatie'!$A$2:$C$8139,2,FALSE)</f>
        <v>maas214</v>
      </c>
      <c r="BT122" s="93">
        <f>VLOOKUP($BS122,aslocaties_v01!$C$3:$AA$500,MATCH($K$3/10,aslocaties_v01!$C$2:$X$2),FALSE)</f>
        <v>6.891</v>
      </c>
      <c r="BU122" s="93">
        <f>VLOOKUP(BS122,aslocaties_v01!$C$3:$AA$500,MATCH($K$3,aslocaties_v01!$C$2:$X$2),FALSE)</f>
        <v>7.4790000000000001</v>
      </c>
      <c r="BV122" s="93">
        <f>VLOOKUP(BS122,aslocaties_v01!$C$3:$AA$500,MATCH($K$3*10,aslocaties_v01!$C$2:$Y$2),FALSE)</f>
        <v>8.1029999999999998</v>
      </c>
      <c r="BW122" s="93">
        <f t="shared" si="101"/>
        <v>0.58800000000000008</v>
      </c>
      <c r="BX122" s="93">
        <f t="shared" si="102"/>
        <v>0.62399999999999967</v>
      </c>
      <c r="BY122" s="94">
        <f t="shared" si="103"/>
        <v>5.128205128205332E-3</v>
      </c>
      <c r="BZ122" s="94">
        <f t="shared" si="104"/>
        <v>6.4516129032250458E-3</v>
      </c>
      <c r="CA122" s="94">
        <f t="shared" si="105"/>
        <v>3.2000000000000028E-2</v>
      </c>
      <c r="CB122">
        <f t="shared" si="106"/>
        <v>3.5000000000000142E-2</v>
      </c>
      <c r="CC122" s="58">
        <f t="shared" si="107"/>
        <v>3.8999999999999702E-2</v>
      </c>
      <c r="CD122" s="95" t="b">
        <f t="shared" si="108"/>
        <v>0</v>
      </c>
      <c r="CE122" s="96" t="b">
        <f t="shared" si="132"/>
        <v>1</v>
      </c>
      <c r="CF122" t="b">
        <f t="shared" si="133"/>
        <v>1</v>
      </c>
      <c r="CG122" t="b">
        <f t="shared" si="134"/>
        <v>1</v>
      </c>
      <c r="CH122" s="84" t="b">
        <f t="shared" si="109"/>
        <v>1</v>
      </c>
      <c r="CI122">
        <f t="shared" si="110"/>
        <v>1.073</v>
      </c>
      <c r="CJ122" t="b">
        <f t="shared" si="135"/>
        <v>1</v>
      </c>
      <c r="CK122" t="b">
        <f t="shared" si="111"/>
        <v>1</v>
      </c>
      <c r="CL122" s="84" t="b">
        <f t="shared" si="138"/>
        <v>1</v>
      </c>
      <c r="CM122">
        <f t="shared" si="112"/>
        <v>3.3530000000000002</v>
      </c>
      <c r="CN122" t="b">
        <f t="shared" si="136"/>
        <v>1</v>
      </c>
      <c r="CO122" s="84">
        <f t="shared" si="113"/>
        <v>6.1179794905302912E-2</v>
      </c>
      <c r="CP122" t="b">
        <f t="shared" si="114"/>
        <v>1</v>
      </c>
      <c r="CQ122" s="96" t="b">
        <f t="shared" si="115"/>
        <v>1</v>
      </c>
      <c r="CR122" t="b">
        <f t="shared" si="116"/>
        <v>1</v>
      </c>
      <c r="CS122" t="b">
        <f t="shared" si="117"/>
        <v>1</v>
      </c>
      <c r="CT122" t="b">
        <f t="shared" si="118"/>
        <v>1</v>
      </c>
      <c r="CU122" t="b">
        <f t="shared" si="119"/>
        <v>1</v>
      </c>
      <c r="CV122" s="84" t="b">
        <f t="shared" si="120"/>
        <v>1</v>
      </c>
      <c r="CW122" t="b">
        <f t="shared" si="121"/>
        <v>0</v>
      </c>
      <c r="CX122" t="b">
        <f t="shared" si="122"/>
        <v>0</v>
      </c>
      <c r="CY122" t="b">
        <f t="shared" si="123"/>
        <v>1</v>
      </c>
      <c r="CZ122" t="b">
        <f t="shared" si="124"/>
        <v>1</v>
      </c>
      <c r="DA122" s="84">
        <f t="shared" si="125"/>
        <v>1</v>
      </c>
      <c r="DB122" t="b">
        <f t="shared" si="126"/>
        <v>0</v>
      </c>
    </row>
    <row r="123" spans="1:106">
      <c r="A123" s="9">
        <v>1441</v>
      </c>
      <c r="B123" s="3">
        <v>2</v>
      </c>
      <c r="C123" s="3" t="s">
        <v>1589</v>
      </c>
      <c r="D123" s="3" t="str">
        <f t="shared" si="70"/>
        <v>MA_1_36-4_dk_0798</v>
      </c>
      <c r="E123" s="3" t="str">
        <f t="shared" si="71"/>
        <v>0798</v>
      </c>
      <c r="F123" s="3">
        <v>152097.70300000001</v>
      </c>
      <c r="G123" s="15">
        <v>417897.96899999998</v>
      </c>
      <c r="H123" s="35" t="str">
        <f t="shared" si="127"/>
        <v>ja</v>
      </c>
      <c r="I123" s="42">
        <v>295</v>
      </c>
      <c r="J123" s="20" t="s">
        <v>371</v>
      </c>
      <c r="K123" s="21">
        <v>10000</v>
      </c>
      <c r="L123" s="28">
        <f t="shared" si="25"/>
        <v>1</v>
      </c>
      <c r="M123" s="28">
        <f t="shared" si="95"/>
        <v>1</v>
      </c>
      <c r="N123" s="56">
        <f t="shared" si="73"/>
        <v>10000</v>
      </c>
      <c r="O123" s="33">
        <f t="shared" si="137"/>
        <v>123.75439622899741</v>
      </c>
      <c r="P123" s="37">
        <f t="shared" si="128"/>
        <v>86.919352517129425</v>
      </c>
      <c r="Q123" s="9" t="s">
        <v>12</v>
      </c>
      <c r="R123" s="55" t="s">
        <v>12</v>
      </c>
      <c r="S123" s="55">
        <v>6.13</v>
      </c>
      <c r="T123" s="55">
        <v>6.5010000000000003</v>
      </c>
      <c r="U123" s="55">
        <v>6.8360000000000003</v>
      </c>
      <c r="V123" s="3">
        <v>7.11</v>
      </c>
      <c r="W123" s="3">
        <v>7.4219999999999997</v>
      </c>
      <c r="X123" s="3" t="s">
        <v>12</v>
      </c>
      <c r="Y123" s="3">
        <v>8.0459999999999994</v>
      </c>
      <c r="Z123" s="15" t="s">
        <v>12</v>
      </c>
      <c r="AA123" s="10">
        <f t="shared" si="129"/>
        <v>7.4219999999999997</v>
      </c>
      <c r="AB123" s="9">
        <f t="shared" si="130"/>
        <v>0.58599999999999941</v>
      </c>
      <c r="AC123" s="10">
        <f t="shared" si="131"/>
        <v>0.62399999999999967</v>
      </c>
      <c r="AD123" s="9" t="s">
        <v>12</v>
      </c>
      <c r="AE123" s="55" t="s">
        <v>12</v>
      </c>
      <c r="AF123" s="55">
        <v>0.63900000000000001</v>
      </c>
      <c r="AG123" s="55">
        <v>0.72399999999999998</v>
      </c>
      <c r="AH123" s="55">
        <v>0.81799999999999995</v>
      </c>
      <c r="AI123" s="3">
        <v>0.91700000000000004</v>
      </c>
      <c r="AJ123" s="3">
        <v>1.0429999999999999</v>
      </c>
      <c r="AK123" s="3" t="s">
        <v>12</v>
      </c>
      <c r="AL123" s="3">
        <v>1.3819999999999999</v>
      </c>
      <c r="AM123" s="15" t="s">
        <v>12</v>
      </c>
      <c r="AN123" s="10">
        <f t="shared" si="78"/>
        <v>1.0429999999999999</v>
      </c>
      <c r="AO123" s="9">
        <f t="shared" si="79"/>
        <v>0.22499999999999998</v>
      </c>
      <c r="AP123" s="10">
        <f t="shared" si="80"/>
        <v>0.33899999999999997</v>
      </c>
      <c r="AQ123" s="9" t="s">
        <v>12</v>
      </c>
      <c r="AR123" s="55" t="s">
        <v>12</v>
      </c>
      <c r="AS123" s="55">
        <v>2.7109999999999999</v>
      </c>
      <c r="AT123" s="55">
        <v>2.879</v>
      </c>
      <c r="AU123" s="55">
        <v>3.0470000000000002</v>
      </c>
      <c r="AV123" s="3">
        <v>3.1930000000000001</v>
      </c>
      <c r="AW123" s="3">
        <v>3.3690000000000002</v>
      </c>
      <c r="AX123" s="3" t="s">
        <v>12</v>
      </c>
      <c r="AY123" s="3">
        <v>3.798</v>
      </c>
      <c r="AZ123" s="15" t="s">
        <v>12</v>
      </c>
      <c r="BA123" s="10">
        <f t="shared" si="81"/>
        <v>3.3690000000000002</v>
      </c>
      <c r="BB123" s="9">
        <f t="shared" si="82"/>
        <v>0.32200000000000006</v>
      </c>
      <c r="BC123" s="10">
        <f t="shared" si="83"/>
        <v>0.42899999999999983</v>
      </c>
      <c r="BD123" s="9">
        <v>7.6079999999999997</v>
      </c>
      <c r="BE123" s="3">
        <v>8.3160000000000007</v>
      </c>
      <c r="BF123" s="15">
        <v>9.1440000000000001</v>
      </c>
      <c r="BG123" s="15">
        <f t="shared" si="84"/>
        <v>8.3160000000000007</v>
      </c>
      <c r="BH123" s="9">
        <f t="shared" si="85"/>
        <v>0.70800000000000107</v>
      </c>
      <c r="BI123" s="10">
        <f t="shared" si="86"/>
        <v>0.8279999999999994</v>
      </c>
      <c r="BJ123" s="9">
        <v>7.6029999999999998</v>
      </c>
      <c r="BK123" s="3">
        <v>8.3279999999999994</v>
      </c>
      <c r="BL123" s="15">
        <v>9.1850000000000005</v>
      </c>
      <c r="BM123" s="15">
        <f t="shared" si="87"/>
        <v>8.3279999999999994</v>
      </c>
      <c r="BN123" s="9">
        <f t="shared" si="88"/>
        <v>0.72499999999999964</v>
      </c>
      <c r="BO123" s="10">
        <f t="shared" si="89"/>
        <v>0.85700000000000109</v>
      </c>
      <c r="BP123">
        <f t="shared" si="98"/>
        <v>0</v>
      </c>
      <c r="BQ123" s="93">
        <f t="shared" si="99"/>
        <v>1.2081911262798666</v>
      </c>
      <c r="BR123" s="93">
        <f t="shared" si="100"/>
        <v>1.2372013651877138</v>
      </c>
      <c r="BS123" s="93" t="str">
        <f>VLOOKUP(C123,'Koppeling locatie - aslocatie'!$A$2:$C$8139,2,FALSE)</f>
        <v>maas214</v>
      </c>
      <c r="BT123" s="93">
        <f>VLOOKUP($BS123,aslocaties_v01!$C$3:$AA$500,MATCH($K$3/10,aslocaties_v01!$C$2:$X$2),FALSE)</f>
        <v>6.891</v>
      </c>
      <c r="BU123" s="93">
        <f>VLOOKUP(BS123,aslocaties_v01!$C$3:$AA$500,MATCH($K$3,aslocaties_v01!$C$2:$X$2),FALSE)</f>
        <v>7.4790000000000001</v>
      </c>
      <c r="BV123" s="93">
        <f>VLOOKUP(BS123,aslocaties_v01!$C$3:$AA$500,MATCH($K$3*10,aslocaties_v01!$C$2:$Y$2),FALSE)</f>
        <v>8.1029999999999998</v>
      </c>
      <c r="BW123" s="93">
        <f t="shared" si="101"/>
        <v>0.58800000000000008</v>
      </c>
      <c r="BX123" s="93">
        <f t="shared" si="102"/>
        <v>0.62399999999999967</v>
      </c>
      <c r="BY123" s="94">
        <f t="shared" si="103"/>
        <v>3.4129692832776115E-3</v>
      </c>
      <c r="BZ123" s="94">
        <f t="shared" si="104"/>
        <v>0</v>
      </c>
      <c r="CA123" s="94">
        <f t="shared" si="105"/>
        <v>5.4999999999999716E-2</v>
      </c>
      <c r="CB123">
        <f t="shared" si="106"/>
        <v>5.7000000000000384E-2</v>
      </c>
      <c r="CC123" s="58">
        <f t="shared" si="107"/>
        <v>5.7000000000000384E-2</v>
      </c>
      <c r="CD123" s="95" t="b">
        <f t="shared" si="108"/>
        <v>0</v>
      </c>
      <c r="CE123" s="96" t="b">
        <f t="shared" si="132"/>
        <v>1</v>
      </c>
      <c r="CF123" t="b">
        <f t="shared" si="133"/>
        <v>1</v>
      </c>
      <c r="CG123" t="b">
        <f t="shared" si="134"/>
        <v>1</v>
      </c>
      <c r="CH123" s="84" t="b">
        <f t="shared" si="109"/>
        <v>1</v>
      </c>
      <c r="CI123">
        <f t="shared" si="110"/>
        <v>1.0429999999999999</v>
      </c>
      <c r="CJ123" t="b">
        <f t="shared" si="135"/>
        <v>1</v>
      </c>
      <c r="CK123" t="b">
        <f t="shared" si="111"/>
        <v>1</v>
      </c>
      <c r="CL123" s="84" t="b">
        <f t="shared" si="138"/>
        <v>1</v>
      </c>
      <c r="CM123">
        <f t="shared" si="112"/>
        <v>3.3690000000000002</v>
      </c>
      <c r="CN123" t="b">
        <f t="shared" si="136"/>
        <v>1</v>
      </c>
      <c r="CO123" s="84">
        <f t="shared" si="113"/>
        <v>5.8905749758945566E-2</v>
      </c>
      <c r="CP123" t="b">
        <f t="shared" si="114"/>
        <v>1</v>
      </c>
      <c r="CQ123" s="96" t="b">
        <f t="shared" si="115"/>
        <v>1</v>
      </c>
      <c r="CR123" t="b">
        <f t="shared" si="116"/>
        <v>0</v>
      </c>
      <c r="CS123" t="b">
        <f t="shared" si="117"/>
        <v>0</v>
      </c>
      <c r="CT123" t="b">
        <f t="shared" si="118"/>
        <v>1</v>
      </c>
      <c r="CU123" t="b">
        <f t="shared" si="119"/>
        <v>1</v>
      </c>
      <c r="CV123" s="84" t="b">
        <f t="shared" si="120"/>
        <v>1</v>
      </c>
      <c r="CW123" t="b">
        <f t="shared" si="121"/>
        <v>1</v>
      </c>
      <c r="CX123" t="b">
        <f t="shared" si="122"/>
        <v>1</v>
      </c>
      <c r="CY123" t="b">
        <f t="shared" si="123"/>
        <v>1</v>
      </c>
      <c r="CZ123" t="b">
        <f t="shared" si="124"/>
        <v>1</v>
      </c>
      <c r="DA123" s="84">
        <f t="shared" si="125"/>
        <v>1</v>
      </c>
      <c r="DB123" t="b">
        <f t="shared" si="126"/>
        <v>0</v>
      </c>
    </row>
    <row r="124" spans="1:106">
      <c r="A124" s="9">
        <v>1442</v>
      </c>
      <c r="B124" s="3">
        <v>2</v>
      </c>
      <c r="C124" s="3" t="s">
        <v>1590</v>
      </c>
      <c r="D124" s="3" t="str">
        <f t="shared" si="70"/>
        <v>MA_1_36-4_dk_0799</v>
      </c>
      <c r="E124" s="3" t="str">
        <f t="shared" si="71"/>
        <v>0799</v>
      </c>
      <c r="F124" s="3">
        <v>152064.84400000001</v>
      </c>
      <c r="G124" s="15">
        <v>417817.5</v>
      </c>
      <c r="H124" s="35" t="str">
        <f t="shared" si="127"/>
        <v>ja</v>
      </c>
      <c r="I124" s="42">
        <v>295</v>
      </c>
      <c r="J124" s="20" t="s">
        <v>371</v>
      </c>
      <c r="K124" s="21">
        <v>10000</v>
      </c>
      <c r="L124" s="28">
        <f t="shared" si="25"/>
        <v>1</v>
      </c>
      <c r="M124" s="28">
        <f t="shared" si="95"/>
        <v>1</v>
      </c>
      <c r="N124" s="56">
        <f t="shared" si="73"/>
        <v>10000</v>
      </c>
      <c r="O124" s="33">
        <f t="shared" si="137"/>
        <v>86.919352517129425</v>
      </c>
      <c r="P124" s="37">
        <f t="shared" si="128"/>
        <v>88.149487514111129</v>
      </c>
      <c r="Q124" s="9" t="s">
        <v>12</v>
      </c>
      <c r="R124" s="55" t="s">
        <v>12</v>
      </c>
      <c r="S124" s="55">
        <v>6.1159999999999997</v>
      </c>
      <c r="T124" s="55">
        <v>6.4880000000000004</v>
      </c>
      <c r="U124" s="55">
        <v>6.8310000000000004</v>
      </c>
      <c r="V124" s="3">
        <v>7.1059999999999999</v>
      </c>
      <c r="W124" s="3">
        <v>7.42</v>
      </c>
      <c r="X124" s="3" t="s">
        <v>12</v>
      </c>
      <c r="Y124" s="3">
        <v>8.0449999999999999</v>
      </c>
      <c r="Z124" s="15" t="s">
        <v>12</v>
      </c>
      <c r="AA124" s="10">
        <f t="shared" si="129"/>
        <v>7.42</v>
      </c>
      <c r="AB124" s="9">
        <f t="shared" si="130"/>
        <v>0.58899999999999952</v>
      </c>
      <c r="AC124" s="10">
        <f t="shared" si="131"/>
        <v>0.625</v>
      </c>
      <c r="AD124" s="9" t="s">
        <v>12</v>
      </c>
      <c r="AE124" s="55" t="s">
        <v>12</v>
      </c>
      <c r="AF124" s="55">
        <v>0.64700000000000002</v>
      </c>
      <c r="AG124" s="55">
        <v>0.74099999999999999</v>
      </c>
      <c r="AH124" s="55">
        <v>0.85899999999999999</v>
      </c>
      <c r="AI124" s="3">
        <v>0.98499999999999999</v>
      </c>
      <c r="AJ124" s="3">
        <v>1.151</v>
      </c>
      <c r="AK124" s="3" t="s">
        <v>12</v>
      </c>
      <c r="AL124" s="3">
        <v>1.7310000000000001</v>
      </c>
      <c r="AM124" s="15" t="s">
        <v>12</v>
      </c>
      <c r="AN124" s="10">
        <f t="shared" si="78"/>
        <v>1.151</v>
      </c>
      <c r="AO124" s="9">
        <f t="shared" si="79"/>
        <v>0.29200000000000004</v>
      </c>
      <c r="AP124" s="10">
        <f t="shared" si="80"/>
        <v>0.58000000000000007</v>
      </c>
      <c r="AQ124" s="9" t="s">
        <v>12</v>
      </c>
      <c r="AR124" s="55" t="s">
        <v>12</v>
      </c>
      <c r="AS124" s="55">
        <v>2.718</v>
      </c>
      <c r="AT124" s="55">
        <v>2.891</v>
      </c>
      <c r="AU124" s="55">
        <v>3.0739999999999998</v>
      </c>
      <c r="AV124" s="3">
        <v>3.2389999999999999</v>
      </c>
      <c r="AW124" s="3">
        <v>3.4380000000000002</v>
      </c>
      <c r="AX124" s="3" t="s">
        <v>12</v>
      </c>
      <c r="AY124" s="3">
        <v>4.4180000000000001</v>
      </c>
      <c r="AZ124" s="15" t="s">
        <v>12</v>
      </c>
      <c r="BA124" s="10">
        <f t="shared" si="81"/>
        <v>3.4380000000000002</v>
      </c>
      <c r="BB124" s="9">
        <f t="shared" si="82"/>
        <v>0.36400000000000032</v>
      </c>
      <c r="BC124" s="10">
        <f t="shared" si="83"/>
        <v>0.98</v>
      </c>
      <c r="BD124" s="9">
        <v>7.6139999999999999</v>
      </c>
      <c r="BE124" s="3">
        <v>8.3279999999999994</v>
      </c>
      <c r="BF124" s="15">
        <v>9.1760000000000002</v>
      </c>
      <c r="BG124" s="15">
        <f t="shared" si="84"/>
        <v>8.3279999999999994</v>
      </c>
      <c r="BH124" s="9">
        <f t="shared" si="85"/>
        <v>0.71399999999999952</v>
      </c>
      <c r="BI124" s="10">
        <f t="shared" si="86"/>
        <v>0.84800000000000075</v>
      </c>
      <c r="BJ124" s="9">
        <v>7.6139999999999999</v>
      </c>
      <c r="BK124" s="3">
        <v>8.3520000000000003</v>
      </c>
      <c r="BL124" s="15">
        <v>9.2520000000000007</v>
      </c>
      <c r="BM124" s="15">
        <f t="shared" si="87"/>
        <v>8.3520000000000003</v>
      </c>
      <c r="BN124" s="9">
        <f t="shared" si="88"/>
        <v>0.73800000000000043</v>
      </c>
      <c r="BO124" s="10">
        <f t="shared" si="89"/>
        <v>0.90000000000000036</v>
      </c>
      <c r="BP124">
        <f t="shared" si="98"/>
        <v>0</v>
      </c>
      <c r="BQ124" s="93">
        <f t="shared" si="99"/>
        <v>1.2122241086587437</v>
      </c>
      <c r="BR124" s="93">
        <f t="shared" si="100"/>
        <v>1.2529711375212242</v>
      </c>
      <c r="BS124" s="93" t="str">
        <f>VLOOKUP(C124,'Koppeling locatie - aslocatie'!$A$2:$C$8139,2,FALSE)</f>
        <v>maas214</v>
      </c>
      <c r="BT124" s="93">
        <f>VLOOKUP($BS124,aslocaties_v01!$C$3:$AA$500,MATCH($K$3/10,aslocaties_v01!$C$2:$X$2),FALSE)</f>
        <v>6.891</v>
      </c>
      <c r="BU124" s="93">
        <f>VLOOKUP(BS124,aslocaties_v01!$C$3:$AA$500,MATCH($K$3,aslocaties_v01!$C$2:$X$2),FALSE)</f>
        <v>7.4790000000000001</v>
      </c>
      <c r="BV124" s="93">
        <f>VLOOKUP(BS124,aslocaties_v01!$C$3:$AA$500,MATCH($K$3*10,aslocaties_v01!$C$2:$Y$2),FALSE)</f>
        <v>8.1029999999999998</v>
      </c>
      <c r="BW124" s="93">
        <f t="shared" si="101"/>
        <v>0.58800000000000008</v>
      </c>
      <c r="BX124" s="93">
        <f t="shared" si="102"/>
        <v>0.62399999999999967</v>
      </c>
      <c r="BY124" s="94">
        <f t="shared" si="103"/>
        <v>1.6977928692689659E-3</v>
      </c>
      <c r="BZ124" s="94">
        <f t="shared" si="104"/>
        <v>1.6000000000004899E-3</v>
      </c>
      <c r="CA124" s="94">
        <f t="shared" si="105"/>
        <v>5.9999999999999609E-2</v>
      </c>
      <c r="CB124">
        <f t="shared" si="106"/>
        <v>5.9000000000000163E-2</v>
      </c>
      <c r="CC124" s="58">
        <f t="shared" si="107"/>
        <v>5.7999999999999829E-2</v>
      </c>
      <c r="CD124" s="95" t="b">
        <f t="shared" si="108"/>
        <v>0</v>
      </c>
      <c r="CE124" s="96" t="b">
        <f t="shared" si="132"/>
        <v>1</v>
      </c>
      <c r="CF124" t="b">
        <f t="shared" si="133"/>
        <v>1</v>
      </c>
      <c r="CG124" t="b">
        <f t="shared" si="134"/>
        <v>1</v>
      </c>
      <c r="CH124" s="84" t="b">
        <f t="shared" si="109"/>
        <v>1</v>
      </c>
      <c r="CI124">
        <f t="shared" si="110"/>
        <v>1.151</v>
      </c>
      <c r="CJ124" t="b">
        <f t="shared" si="135"/>
        <v>1</v>
      </c>
      <c r="CK124" t="b">
        <f t="shared" si="111"/>
        <v>1</v>
      </c>
      <c r="CL124" s="84" t="b">
        <f t="shared" si="138"/>
        <v>1</v>
      </c>
      <c r="CM124">
        <f t="shared" si="112"/>
        <v>3.4380000000000002</v>
      </c>
      <c r="CN124" t="b">
        <f t="shared" si="136"/>
        <v>1</v>
      </c>
      <c r="CO124" s="84">
        <f t="shared" si="113"/>
        <v>6.2422187028907714E-2</v>
      </c>
      <c r="CP124" t="b">
        <f t="shared" si="114"/>
        <v>1</v>
      </c>
      <c r="CQ124" s="96" t="b">
        <f t="shared" si="115"/>
        <v>1</v>
      </c>
      <c r="CR124" t="b">
        <f t="shared" si="116"/>
        <v>1</v>
      </c>
      <c r="CS124" t="b">
        <f t="shared" si="117"/>
        <v>1</v>
      </c>
      <c r="CT124" t="b">
        <f t="shared" si="118"/>
        <v>1</v>
      </c>
      <c r="CU124" t="b">
        <f t="shared" si="119"/>
        <v>1</v>
      </c>
      <c r="CV124" s="84" t="b">
        <f t="shared" si="120"/>
        <v>1</v>
      </c>
      <c r="CW124" t="b">
        <f t="shared" si="121"/>
        <v>1</v>
      </c>
      <c r="CX124" t="b">
        <f t="shared" si="122"/>
        <v>1</v>
      </c>
      <c r="CY124" t="b">
        <f t="shared" si="123"/>
        <v>0</v>
      </c>
      <c r="CZ124" t="b">
        <f t="shared" si="124"/>
        <v>0</v>
      </c>
      <c r="DA124" s="84">
        <f t="shared" si="125"/>
        <v>1</v>
      </c>
      <c r="DB124" t="b">
        <f t="shared" si="126"/>
        <v>0</v>
      </c>
    </row>
    <row r="125" spans="1:106">
      <c r="A125" s="9">
        <v>1443</v>
      </c>
      <c r="B125" s="3">
        <v>2</v>
      </c>
      <c r="C125" s="3" t="s">
        <v>1591</v>
      </c>
      <c r="D125" s="3" t="str">
        <f t="shared" si="70"/>
        <v>MA_1_36-4_dk_0800</v>
      </c>
      <c r="E125" s="3" t="str">
        <f t="shared" si="71"/>
        <v>0800</v>
      </c>
      <c r="F125" s="3">
        <v>152031.56200000001</v>
      </c>
      <c r="G125" s="15">
        <v>417735.875</v>
      </c>
      <c r="H125" s="35" t="str">
        <f t="shared" si="127"/>
        <v>ja</v>
      </c>
      <c r="I125" s="42">
        <v>293</v>
      </c>
      <c r="J125" s="20" t="s">
        <v>371</v>
      </c>
      <c r="K125" s="21">
        <v>10000</v>
      </c>
      <c r="L125" s="28">
        <f t="shared" si="25"/>
        <v>1</v>
      </c>
      <c r="M125" s="28">
        <f t="shared" si="95"/>
        <v>1</v>
      </c>
      <c r="N125" s="56">
        <f t="shared" si="73"/>
        <v>10000</v>
      </c>
      <c r="O125" s="33">
        <f t="shared" si="137"/>
        <v>88.149487514111129</v>
      </c>
      <c r="P125" s="37">
        <f t="shared" si="128"/>
        <v>128.25262019156648</v>
      </c>
      <c r="Q125" s="9" t="s">
        <v>12</v>
      </c>
      <c r="R125" s="55" t="s">
        <v>12</v>
      </c>
      <c r="S125" s="55">
        <v>6.1130000000000004</v>
      </c>
      <c r="T125" s="55">
        <v>6.4859999999999998</v>
      </c>
      <c r="U125" s="55">
        <v>6.8319999999999999</v>
      </c>
      <c r="V125" s="3">
        <v>7.1070000000000002</v>
      </c>
      <c r="W125" s="3">
        <v>7.4210000000000003</v>
      </c>
      <c r="X125" s="3" t="s">
        <v>12</v>
      </c>
      <c r="Y125" s="3">
        <v>8.0459999999999994</v>
      </c>
      <c r="Z125" s="15" t="s">
        <v>12</v>
      </c>
      <c r="AA125" s="10">
        <f t="shared" si="129"/>
        <v>7.4210000000000003</v>
      </c>
      <c r="AB125" s="9">
        <f t="shared" si="130"/>
        <v>0.58900000000000041</v>
      </c>
      <c r="AC125" s="10">
        <f t="shared" si="131"/>
        <v>0.62499999999999911</v>
      </c>
      <c r="AD125" s="9" t="s">
        <v>12</v>
      </c>
      <c r="AE125" s="55" t="s">
        <v>12</v>
      </c>
      <c r="AF125" s="55">
        <v>1.6040000000000001</v>
      </c>
      <c r="AG125" s="55">
        <v>1.633</v>
      </c>
      <c r="AH125" s="55">
        <v>1.6639999999999999</v>
      </c>
      <c r="AI125" s="3">
        <v>1.6930000000000001</v>
      </c>
      <c r="AJ125" s="3">
        <v>1.7330000000000001</v>
      </c>
      <c r="AK125" s="3" t="s">
        <v>12</v>
      </c>
      <c r="AL125" s="3">
        <v>1.8129999999999999</v>
      </c>
      <c r="AM125" s="15" t="s">
        <v>12</v>
      </c>
      <c r="AN125" s="10">
        <f t="shared" si="78"/>
        <v>1.7330000000000001</v>
      </c>
      <c r="AO125" s="9">
        <f t="shared" si="79"/>
        <v>6.9000000000000172E-2</v>
      </c>
      <c r="AP125" s="10">
        <f t="shared" si="80"/>
        <v>7.9999999999999849E-2</v>
      </c>
      <c r="AQ125" s="9" t="s">
        <v>12</v>
      </c>
      <c r="AR125" s="55" t="s">
        <v>12</v>
      </c>
      <c r="AS125" s="55">
        <v>4.26</v>
      </c>
      <c r="AT125" s="55">
        <v>4.2889999999999997</v>
      </c>
      <c r="AU125" s="55">
        <v>4.3159999999999998</v>
      </c>
      <c r="AV125" s="3">
        <v>4.3390000000000004</v>
      </c>
      <c r="AW125" s="3">
        <v>4.3650000000000002</v>
      </c>
      <c r="AX125" s="3" t="s">
        <v>12</v>
      </c>
      <c r="AY125" s="3">
        <v>4.4130000000000003</v>
      </c>
      <c r="AZ125" s="15" t="s">
        <v>12</v>
      </c>
      <c r="BA125" s="10">
        <f t="shared" si="81"/>
        <v>4.3650000000000002</v>
      </c>
      <c r="BB125" s="9">
        <f t="shared" si="82"/>
        <v>4.9000000000000377E-2</v>
      </c>
      <c r="BC125" s="10">
        <f t="shared" si="83"/>
        <v>4.8000000000000043E-2</v>
      </c>
      <c r="BD125" s="9">
        <v>7.6260000000000003</v>
      </c>
      <c r="BE125" s="3">
        <v>8.3580000000000005</v>
      </c>
      <c r="BF125" s="15">
        <v>9.2249999999999996</v>
      </c>
      <c r="BG125" s="15">
        <f t="shared" si="84"/>
        <v>8.3580000000000005</v>
      </c>
      <c r="BH125" s="9">
        <f t="shared" si="85"/>
        <v>0.73200000000000021</v>
      </c>
      <c r="BI125" s="10">
        <f t="shared" si="86"/>
        <v>0.8669999999999991</v>
      </c>
      <c r="BJ125" s="9">
        <v>7.6349999999999998</v>
      </c>
      <c r="BK125" s="3">
        <v>8.4030000000000005</v>
      </c>
      <c r="BL125" s="15">
        <v>9.3379999999999992</v>
      </c>
      <c r="BM125" s="15">
        <f t="shared" si="87"/>
        <v>8.4030000000000005</v>
      </c>
      <c r="BN125" s="9">
        <f t="shared" si="88"/>
        <v>0.76800000000000068</v>
      </c>
      <c r="BO125" s="10">
        <f t="shared" si="89"/>
        <v>0.93499999999999872</v>
      </c>
      <c r="BP125">
        <f t="shared" si="98"/>
        <v>0</v>
      </c>
      <c r="BQ125" s="93">
        <f t="shared" si="99"/>
        <v>1.2427843803056022</v>
      </c>
      <c r="BR125" s="93">
        <f t="shared" si="100"/>
        <v>1.3039049235993212</v>
      </c>
      <c r="BS125" s="93" t="str">
        <f>VLOOKUP(C125,'Koppeling locatie - aslocatie'!$A$2:$C$8139,2,FALSE)</f>
        <v>maas214</v>
      </c>
      <c r="BT125" s="93">
        <f>VLOOKUP($BS125,aslocaties_v01!$C$3:$AA$500,MATCH($K$3/10,aslocaties_v01!$C$2:$X$2),FALSE)</f>
        <v>6.891</v>
      </c>
      <c r="BU125" s="93">
        <f>VLOOKUP(BS125,aslocaties_v01!$C$3:$AA$500,MATCH($K$3,aslocaties_v01!$C$2:$X$2),FALSE)</f>
        <v>7.4790000000000001</v>
      </c>
      <c r="BV125" s="93">
        <f>VLOOKUP(BS125,aslocaties_v01!$C$3:$AA$500,MATCH($K$3*10,aslocaties_v01!$C$2:$Y$2),FALSE)</f>
        <v>8.1029999999999998</v>
      </c>
      <c r="BW125" s="93">
        <f t="shared" si="101"/>
        <v>0.58800000000000008</v>
      </c>
      <c r="BX125" s="93">
        <f t="shared" si="102"/>
        <v>0.62399999999999967</v>
      </c>
      <c r="BY125" s="94">
        <f t="shared" si="103"/>
        <v>1.6977928692705202E-3</v>
      </c>
      <c r="BZ125" s="94">
        <f t="shared" si="104"/>
        <v>1.5999999999991577E-3</v>
      </c>
      <c r="CA125" s="94">
        <f t="shared" si="105"/>
        <v>5.9000000000000163E-2</v>
      </c>
      <c r="CB125">
        <f t="shared" si="106"/>
        <v>5.7999999999999829E-2</v>
      </c>
      <c r="CC125" s="58">
        <f t="shared" si="107"/>
        <v>5.7000000000000384E-2</v>
      </c>
      <c r="CD125" s="95" t="b">
        <f t="shared" si="108"/>
        <v>0</v>
      </c>
      <c r="CE125" s="96" t="b">
        <f t="shared" si="132"/>
        <v>1</v>
      </c>
      <c r="CF125" t="b">
        <f t="shared" si="133"/>
        <v>1</v>
      </c>
      <c r="CG125" t="b">
        <f t="shared" si="134"/>
        <v>1</v>
      </c>
      <c r="CH125" s="84" t="b">
        <f t="shared" si="109"/>
        <v>1</v>
      </c>
      <c r="CI125">
        <f t="shared" si="110"/>
        <v>1.7330000000000001</v>
      </c>
      <c r="CJ125" t="b">
        <f t="shared" si="135"/>
        <v>1</v>
      </c>
      <c r="CK125" t="b">
        <f t="shared" si="111"/>
        <v>0</v>
      </c>
      <c r="CL125" s="84" t="b">
        <f t="shared" si="138"/>
        <v>1</v>
      </c>
      <c r="CM125">
        <f t="shared" si="112"/>
        <v>4.3650000000000002</v>
      </c>
      <c r="CN125" t="b">
        <f t="shared" si="136"/>
        <v>1</v>
      </c>
      <c r="CO125" s="84">
        <f t="shared" si="113"/>
        <v>5.8304955507397616E-2</v>
      </c>
      <c r="CP125" t="b">
        <f t="shared" si="114"/>
        <v>1</v>
      </c>
      <c r="CQ125" s="96" t="b">
        <f t="shared" si="115"/>
        <v>1</v>
      </c>
      <c r="CR125" t="b">
        <f t="shared" si="116"/>
        <v>1</v>
      </c>
      <c r="CS125" t="b">
        <f t="shared" si="117"/>
        <v>1</v>
      </c>
      <c r="CT125" t="b">
        <f t="shared" si="118"/>
        <v>0</v>
      </c>
      <c r="CU125" t="b">
        <f t="shared" si="119"/>
        <v>0</v>
      </c>
      <c r="CV125" s="84" t="b">
        <f t="shared" si="120"/>
        <v>1</v>
      </c>
      <c r="CW125" t="b">
        <f t="shared" si="121"/>
        <v>1</v>
      </c>
      <c r="CX125" t="b">
        <f t="shared" si="122"/>
        <v>1</v>
      </c>
      <c r="CY125" t="b">
        <f t="shared" si="123"/>
        <v>1</v>
      </c>
      <c r="CZ125" t="b">
        <f t="shared" si="124"/>
        <v>1</v>
      </c>
      <c r="DA125" s="84">
        <f t="shared" si="125"/>
        <v>1</v>
      </c>
      <c r="DB125" t="b">
        <f t="shared" si="126"/>
        <v>0</v>
      </c>
    </row>
    <row r="126" spans="1:106">
      <c r="A126" s="9">
        <v>1444</v>
      </c>
      <c r="B126" s="3">
        <v>2</v>
      </c>
      <c r="C126" s="3" t="s">
        <v>1592</v>
      </c>
      <c r="D126" s="3" t="str">
        <f t="shared" si="70"/>
        <v>MA_1_36-4_dk_0801</v>
      </c>
      <c r="E126" s="3" t="str">
        <f t="shared" si="71"/>
        <v>0801</v>
      </c>
      <c r="F126" s="3">
        <v>151967.53099999999</v>
      </c>
      <c r="G126" s="15">
        <v>417624.75</v>
      </c>
      <c r="H126" s="35" t="str">
        <f t="shared" si="127"/>
        <v>ja</v>
      </c>
      <c r="I126" s="42">
        <v>285</v>
      </c>
      <c r="J126" s="20" t="s">
        <v>371</v>
      </c>
      <c r="K126" s="21">
        <v>10000</v>
      </c>
      <c r="L126" s="28">
        <f t="shared" si="25"/>
        <v>1</v>
      </c>
      <c r="M126" s="28">
        <f t="shared" si="95"/>
        <v>1</v>
      </c>
      <c r="N126" s="56">
        <f t="shared" si="73"/>
        <v>10000</v>
      </c>
      <c r="O126" s="33">
        <f t="shared" si="137"/>
        <v>128.25262019156648</v>
      </c>
      <c r="P126" s="37">
        <f t="shared" si="128"/>
        <v>88.069087703921085</v>
      </c>
      <c r="Q126" s="9" t="s">
        <v>12</v>
      </c>
      <c r="R126" s="55" t="s">
        <v>12</v>
      </c>
      <c r="S126" s="55">
        <v>6.1130000000000004</v>
      </c>
      <c r="T126" s="55">
        <v>6.4859999999999998</v>
      </c>
      <c r="U126" s="55">
        <v>6.8319999999999999</v>
      </c>
      <c r="V126" s="3">
        <v>7.1070000000000002</v>
      </c>
      <c r="W126" s="3">
        <v>7.4210000000000003</v>
      </c>
      <c r="X126" s="3" t="s">
        <v>12</v>
      </c>
      <c r="Y126" s="3">
        <v>8.0459999999999994</v>
      </c>
      <c r="Z126" s="15" t="s">
        <v>12</v>
      </c>
      <c r="AA126" s="10">
        <f t="shared" si="129"/>
        <v>7.4210000000000003</v>
      </c>
      <c r="AB126" s="9">
        <f t="shared" si="130"/>
        <v>0.58900000000000041</v>
      </c>
      <c r="AC126" s="10">
        <f t="shared" si="131"/>
        <v>0.62499999999999911</v>
      </c>
      <c r="AD126" s="9" t="s">
        <v>12</v>
      </c>
      <c r="AE126" s="55" t="s">
        <v>12</v>
      </c>
      <c r="AF126" s="55">
        <v>1.514</v>
      </c>
      <c r="AG126" s="55">
        <v>1.55</v>
      </c>
      <c r="AH126" s="55">
        <v>1.589</v>
      </c>
      <c r="AI126" s="3">
        <v>1.623</v>
      </c>
      <c r="AJ126" s="3">
        <v>1.659</v>
      </c>
      <c r="AK126" s="3" t="s">
        <v>12</v>
      </c>
      <c r="AL126" s="3">
        <v>1.758</v>
      </c>
      <c r="AM126" s="15" t="s">
        <v>12</v>
      </c>
      <c r="AN126" s="10">
        <f t="shared" si="78"/>
        <v>1.659</v>
      </c>
      <c r="AO126" s="9">
        <f t="shared" si="79"/>
        <v>7.0000000000000062E-2</v>
      </c>
      <c r="AP126" s="10">
        <f t="shared" si="80"/>
        <v>9.8999999999999977E-2</v>
      </c>
      <c r="AQ126" s="9" t="s">
        <v>12</v>
      </c>
      <c r="AR126" s="55" t="s">
        <v>12</v>
      </c>
      <c r="AS126" s="55">
        <v>4.1970000000000001</v>
      </c>
      <c r="AT126" s="55">
        <v>4.218</v>
      </c>
      <c r="AU126" s="55">
        <v>4.2389999999999999</v>
      </c>
      <c r="AV126" s="3">
        <v>4.2590000000000003</v>
      </c>
      <c r="AW126" s="3">
        <v>4.28</v>
      </c>
      <c r="AX126" s="3" t="s">
        <v>12</v>
      </c>
      <c r="AY126" s="3">
        <v>4.3570000000000002</v>
      </c>
      <c r="AZ126" s="15" t="s">
        <v>12</v>
      </c>
      <c r="BA126" s="10">
        <f t="shared" si="81"/>
        <v>4.28</v>
      </c>
      <c r="BB126" s="9">
        <f t="shared" si="82"/>
        <v>4.1000000000000369E-2</v>
      </c>
      <c r="BC126" s="10">
        <f t="shared" si="83"/>
        <v>7.6999999999999957E-2</v>
      </c>
      <c r="BD126" s="9">
        <v>7.6609999999999996</v>
      </c>
      <c r="BE126" s="3">
        <v>8.4090000000000007</v>
      </c>
      <c r="BF126" s="15">
        <v>9.3130000000000006</v>
      </c>
      <c r="BG126" s="15">
        <f t="shared" si="84"/>
        <v>8.4090000000000007</v>
      </c>
      <c r="BH126" s="9">
        <f t="shared" si="85"/>
        <v>0.74800000000000111</v>
      </c>
      <c r="BI126" s="10">
        <f t="shared" si="86"/>
        <v>0.90399999999999991</v>
      </c>
      <c r="BJ126" s="9">
        <v>7.6760000000000002</v>
      </c>
      <c r="BK126" s="3">
        <v>8.4610000000000003</v>
      </c>
      <c r="BL126" s="15">
        <v>9.4239999999999995</v>
      </c>
      <c r="BM126" s="15">
        <f t="shared" si="87"/>
        <v>8.4610000000000003</v>
      </c>
      <c r="BN126" s="9">
        <f t="shared" si="88"/>
        <v>0.78500000000000014</v>
      </c>
      <c r="BO126" s="10">
        <f t="shared" si="89"/>
        <v>0.96299999999999919</v>
      </c>
      <c r="BP126">
        <f t="shared" si="98"/>
        <v>0</v>
      </c>
      <c r="BQ126" s="93">
        <f t="shared" si="99"/>
        <v>1.269949066213923</v>
      </c>
      <c r="BR126" s="93">
        <f t="shared" si="100"/>
        <v>1.3327674023769094</v>
      </c>
      <c r="BS126" s="93" t="str">
        <f>VLOOKUP(C126,'Koppeling locatie - aslocatie'!$A$2:$C$8139,2,FALSE)</f>
        <v>maas214</v>
      </c>
      <c r="BT126" s="93">
        <f>VLOOKUP($BS126,aslocaties_v01!$C$3:$AA$500,MATCH($K$3/10,aslocaties_v01!$C$2:$X$2),FALSE)</f>
        <v>6.891</v>
      </c>
      <c r="BU126" s="93">
        <f>VLOOKUP(BS126,aslocaties_v01!$C$3:$AA$500,MATCH($K$3,aslocaties_v01!$C$2:$X$2),FALSE)</f>
        <v>7.4790000000000001</v>
      </c>
      <c r="BV126" s="93">
        <f>VLOOKUP(BS126,aslocaties_v01!$C$3:$AA$500,MATCH($K$3*10,aslocaties_v01!$C$2:$Y$2),FALSE)</f>
        <v>8.1029999999999998</v>
      </c>
      <c r="BW126" s="93">
        <f t="shared" si="101"/>
        <v>0.58800000000000008</v>
      </c>
      <c r="BX126" s="93">
        <f t="shared" si="102"/>
        <v>0.62399999999999967</v>
      </c>
      <c r="BY126" s="94">
        <f t="shared" si="103"/>
        <v>1.6977928692705202E-3</v>
      </c>
      <c r="BZ126" s="94">
        <f t="shared" si="104"/>
        <v>1.5999999999991577E-3</v>
      </c>
      <c r="CA126" s="94">
        <f t="shared" si="105"/>
        <v>5.9000000000000163E-2</v>
      </c>
      <c r="CB126">
        <f t="shared" si="106"/>
        <v>5.7999999999999829E-2</v>
      </c>
      <c r="CC126" s="58">
        <f t="shared" si="107"/>
        <v>5.7000000000000384E-2</v>
      </c>
      <c r="CD126" s="95" t="b">
        <f t="shared" si="108"/>
        <v>0</v>
      </c>
      <c r="CE126" s="96" t="b">
        <f t="shared" si="132"/>
        <v>1</v>
      </c>
      <c r="CF126" t="b">
        <f t="shared" si="133"/>
        <v>1</v>
      </c>
      <c r="CG126" t="b">
        <f t="shared" si="134"/>
        <v>1</v>
      </c>
      <c r="CH126" s="84" t="b">
        <f t="shared" si="109"/>
        <v>1</v>
      </c>
      <c r="CI126">
        <f t="shared" si="110"/>
        <v>1.659</v>
      </c>
      <c r="CJ126" t="b">
        <f t="shared" si="135"/>
        <v>1</v>
      </c>
      <c r="CK126" t="b">
        <f t="shared" si="111"/>
        <v>0</v>
      </c>
      <c r="CL126" s="84" t="b">
        <f t="shared" si="138"/>
        <v>1</v>
      </c>
      <c r="CM126">
        <f t="shared" si="112"/>
        <v>4.28</v>
      </c>
      <c r="CN126" t="b">
        <f t="shared" si="136"/>
        <v>1</v>
      </c>
      <c r="CO126" s="84">
        <f t="shared" si="113"/>
        <v>5.8054280857582449E-2</v>
      </c>
      <c r="CP126" t="b">
        <f t="shared" si="114"/>
        <v>1</v>
      </c>
      <c r="CQ126" s="96" t="b">
        <f t="shared" si="115"/>
        <v>1</v>
      </c>
      <c r="CR126" t="b">
        <f t="shared" si="116"/>
        <v>1</v>
      </c>
      <c r="CS126" t="b">
        <f t="shared" si="117"/>
        <v>1</v>
      </c>
      <c r="CT126" t="b">
        <f t="shared" si="118"/>
        <v>1</v>
      </c>
      <c r="CU126" t="b">
        <f t="shared" si="119"/>
        <v>1</v>
      </c>
      <c r="CV126" s="84" t="b">
        <f t="shared" si="120"/>
        <v>1</v>
      </c>
      <c r="CW126" t="b">
        <f t="shared" si="121"/>
        <v>1</v>
      </c>
      <c r="CX126" t="b">
        <f t="shared" si="122"/>
        <v>1</v>
      </c>
      <c r="CY126" t="b">
        <f t="shared" si="123"/>
        <v>1</v>
      </c>
      <c r="CZ126" t="b">
        <f t="shared" si="124"/>
        <v>1</v>
      </c>
      <c r="DA126" s="84">
        <f t="shared" si="125"/>
        <v>0</v>
      </c>
      <c r="DB126" t="b">
        <f t="shared" si="126"/>
        <v>0</v>
      </c>
    </row>
    <row r="127" spans="1:106">
      <c r="A127" s="9">
        <v>1445</v>
      </c>
      <c r="B127" s="3">
        <v>2</v>
      </c>
      <c r="C127" s="3" t="s">
        <v>1593</v>
      </c>
      <c r="D127" s="3" t="str">
        <f t="shared" si="70"/>
        <v>MA_1_36-4_dk_0802</v>
      </c>
      <c r="E127" s="3" t="str">
        <f t="shared" si="71"/>
        <v>0802</v>
      </c>
      <c r="F127" s="3">
        <v>151990.57800000001</v>
      </c>
      <c r="G127" s="15">
        <v>417539.75</v>
      </c>
      <c r="H127" s="35" t="str">
        <f t="shared" si="127"/>
        <v>ja</v>
      </c>
      <c r="I127" s="42">
        <v>266</v>
      </c>
      <c r="J127" s="20" t="s">
        <v>371</v>
      </c>
      <c r="K127" s="21">
        <v>10000</v>
      </c>
      <c r="L127" s="28">
        <f t="shared" si="25"/>
        <v>1</v>
      </c>
      <c r="M127" s="28">
        <f t="shared" si="95"/>
        <v>1</v>
      </c>
      <c r="N127" s="56">
        <f t="shared" si="73"/>
        <v>10000</v>
      </c>
      <c r="O127" s="33">
        <f t="shared" si="137"/>
        <v>88.069087703921085</v>
      </c>
      <c r="P127" s="37">
        <f t="shared" si="128"/>
        <v>93.150724468443428</v>
      </c>
      <c r="Q127" s="9" t="s">
        <v>12</v>
      </c>
      <c r="R127" s="55" t="s">
        <v>12</v>
      </c>
      <c r="S127" s="55">
        <v>6.1130000000000004</v>
      </c>
      <c r="T127" s="55">
        <v>6.4859999999999998</v>
      </c>
      <c r="U127" s="55">
        <v>6.8319999999999999</v>
      </c>
      <c r="V127" s="3">
        <v>7.1070000000000002</v>
      </c>
      <c r="W127" s="3">
        <v>7.4210000000000003</v>
      </c>
      <c r="X127" s="3" t="s">
        <v>12</v>
      </c>
      <c r="Y127" s="3">
        <v>8.0459999999999994</v>
      </c>
      <c r="Z127" s="15" t="s">
        <v>12</v>
      </c>
      <c r="AA127" s="10">
        <f t="shared" si="129"/>
        <v>7.4210000000000003</v>
      </c>
      <c r="AB127" s="9">
        <f t="shared" si="130"/>
        <v>0.58900000000000041</v>
      </c>
      <c r="AC127" s="10">
        <f t="shared" si="131"/>
        <v>0.62499999999999911</v>
      </c>
      <c r="AD127" s="9" t="s">
        <v>12</v>
      </c>
      <c r="AE127" s="55" t="s">
        <v>12</v>
      </c>
      <c r="AF127" s="55">
        <v>1.5169999999999999</v>
      </c>
      <c r="AG127" s="55">
        <v>1.548</v>
      </c>
      <c r="AH127" s="55">
        <v>1.5820000000000001</v>
      </c>
      <c r="AI127" s="3">
        <v>1.6140000000000001</v>
      </c>
      <c r="AJ127" s="3">
        <v>1.65</v>
      </c>
      <c r="AK127" s="3" t="s">
        <v>12</v>
      </c>
      <c r="AL127" s="3">
        <v>1.7270000000000001</v>
      </c>
      <c r="AM127" s="15" t="s">
        <v>12</v>
      </c>
      <c r="AN127" s="10">
        <f t="shared" si="78"/>
        <v>1.65</v>
      </c>
      <c r="AO127" s="9">
        <f t="shared" si="79"/>
        <v>6.7999999999999838E-2</v>
      </c>
      <c r="AP127" s="10">
        <f t="shared" si="80"/>
        <v>7.7000000000000179E-2</v>
      </c>
      <c r="AQ127" s="9" t="s">
        <v>12</v>
      </c>
      <c r="AR127" s="55" t="s">
        <v>12</v>
      </c>
      <c r="AS127" s="55">
        <v>4.133</v>
      </c>
      <c r="AT127" s="55">
        <v>4.1550000000000002</v>
      </c>
      <c r="AU127" s="55">
        <v>4.1790000000000003</v>
      </c>
      <c r="AV127" s="3">
        <v>4.202</v>
      </c>
      <c r="AW127" s="3">
        <v>4.2329999999999997</v>
      </c>
      <c r="AX127" s="3" t="s">
        <v>12</v>
      </c>
      <c r="AY127" s="3">
        <v>4.2930000000000001</v>
      </c>
      <c r="AZ127" s="15" t="s">
        <v>12</v>
      </c>
      <c r="BA127" s="10">
        <f t="shared" si="81"/>
        <v>4.2329999999999997</v>
      </c>
      <c r="BB127" s="9">
        <f t="shared" si="82"/>
        <v>5.3999999999999382E-2</v>
      </c>
      <c r="BC127" s="10">
        <f t="shared" si="83"/>
        <v>6.0000000000000497E-2</v>
      </c>
      <c r="BD127" s="9">
        <v>7.6740000000000004</v>
      </c>
      <c r="BE127" s="3">
        <v>8.4160000000000004</v>
      </c>
      <c r="BF127" s="15">
        <v>9.2769999999999992</v>
      </c>
      <c r="BG127" s="15">
        <f t="shared" si="84"/>
        <v>8.4160000000000004</v>
      </c>
      <c r="BH127" s="9">
        <f t="shared" si="85"/>
        <v>0.74199999999999999</v>
      </c>
      <c r="BI127" s="10">
        <f t="shared" si="86"/>
        <v>0.86099999999999888</v>
      </c>
      <c r="BJ127" s="9">
        <v>7.6820000000000004</v>
      </c>
      <c r="BK127" s="3">
        <v>8.4510000000000005</v>
      </c>
      <c r="BL127" s="15">
        <v>9.375</v>
      </c>
      <c r="BM127" s="15">
        <f t="shared" si="87"/>
        <v>8.4510000000000005</v>
      </c>
      <c r="BN127" s="9">
        <f t="shared" si="88"/>
        <v>0.76900000000000013</v>
      </c>
      <c r="BO127" s="10">
        <f t="shared" si="89"/>
        <v>0.92399999999999949</v>
      </c>
      <c r="BP127">
        <f t="shared" si="98"/>
        <v>0</v>
      </c>
      <c r="BQ127" s="93">
        <f t="shared" si="99"/>
        <v>1.2597623089983012</v>
      </c>
      <c r="BR127" s="93">
        <f t="shared" si="100"/>
        <v>1.3056027164685902</v>
      </c>
      <c r="BS127" s="93" t="str">
        <f>VLOOKUP(C127,'Koppeling locatie - aslocatie'!$A$2:$C$8139,2,FALSE)</f>
        <v>maas214</v>
      </c>
      <c r="BT127" s="93">
        <f>VLOOKUP($BS127,aslocaties_v01!$C$3:$AA$500,MATCH($K$3/10,aslocaties_v01!$C$2:$X$2),FALSE)</f>
        <v>6.891</v>
      </c>
      <c r="BU127" s="93">
        <f>VLOOKUP(BS127,aslocaties_v01!$C$3:$AA$500,MATCH($K$3,aslocaties_v01!$C$2:$X$2),FALSE)</f>
        <v>7.4790000000000001</v>
      </c>
      <c r="BV127" s="93">
        <f>VLOOKUP(BS127,aslocaties_v01!$C$3:$AA$500,MATCH($K$3*10,aslocaties_v01!$C$2:$Y$2),FALSE)</f>
        <v>8.1029999999999998</v>
      </c>
      <c r="BW127" s="93">
        <f t="shared" si="101"/>
        <v>0.58800000000000008</v>
      </c>
      <c r="BX127" s="93">
        <f t="shared" si="102"/>
        <v>0.62399999999999967</v>
      </c>
      <c r="BY127" s="94">
        <f t="shared" si="103"/>
        <v>1.6977928692705202E-3</v>
      </c>
      <c r="BZ127" s="94">
        <f t="shared" si="104"/>
        <v>1.5999999999991577E-3</v>
      </c>
      <c r="CA127" s="94">
        <f t="shared" si="105"/>
        <v>5.9000000000000163E-2</v>
      </c>
      <c r="CB127">
        <f t="shared" si="106"/>
        <v>5.7999999999999829E-2</v>
      </c>
      <c r="CC127" s="58">
        <f t="shared" si="107"/>
        <v>5.7000000000000384E-2</v>
      </c>
      <c r="CD127" s="95" t="b">
        <f t="shared" si="108"/>
        <v>0</v>
      </c>
      <c r="CE127" s="96" t="b">
        <f t="shared" si="132"/>
        <v>1</v>
      </c>
      <c r="CF127" t="b">
        <f t="shared" si="133"/>
        <v>1</v>
      </c>
      <c r="CG127" t="b">
        <f t="shared" si="134"/>
        <v>1</v>
      </c>
      <c r="CH127" s="84" t="b">
        <f t="shared" si="109"/>
        <v>1</v>
      </c>
      <c r="CI127">
        <f t="shared" si="110"/>
        <v>1.65</v>
      </c>
      <c r="CJ127" t="b">
        <f t="shared" si="135"/>
        <v>1</v>
      </c>
      <c r="CK127" t="b">
        <f t="shared" si="111"/>
        <v>0</v>
      </c>
      <c r="CL127" s="84" t="b">
        <f t="shared" si="138"/>
        <v>1</v>
      </c>
      <c r="CM127">
        <f t="shared" si="112"/>
        <v>4.2329999999999997</v>
      </c>
      <c r="CN127" t="b">
        <f t="shared" si="136"/>
        <v>1</v>
      </c>
      <c r="CO127" s="84">
        <f t="shared" si="113"/>
        <v>5.9028644291444776E-2</v>
      </c>
      <c r="CP127" t="b">
        <f t="shared" si="114"/>
        <v>1</v>
      </c>
      <c r="CQ127" s="96" t="b">
        <f t="shared" si="115"/>
        <v>1</v>
      </c>
      <c r="CR127" t="b">
        <f t="shared" si="116"/>
        <v>1</v>
      </c>
      <c r="CS127" t="b">
        <f t="shared" si="117"/>
        <v>1</v>
      </c>
      <c r="CT127" t="b">
        <f t="shared" si="118"/>
        <v>1</v>
      </c>
      <c r="CU127" t="b">
        <f t="shared" si="119"/>
        <v>1</v>
      </c>
      <c r="CV127" s="84" t="b">
        <f t="shared" si="120"/>
        <v>1</v>
      </c>
      <c r="CW127" t="b">
        <f t="shared" si="121"/>
        <v>0</v>
      </c>
      <c r="CX127" t="b">
        <f t="shared" si="122"/>
        <v>0</v>
      </c>
      <c r="CY127" t="b">
        <f t="shared" si="123"/>
        <v>0</v>
      </c>
      <c r="CZ127" t="b">
        <f t="shared" si="124"/>
        <v>1</v>
      </c>
      <c r="DA127" s="84">
        <f t="shared" si="125"/>
        <v>1</v>
      </c>
      <c r="DB127" t="b">
        <f t="shared" si="126"/>
        <v>0</v>
      </c>
    </row>
    <row r="128" spans="1:106">
      <c r="A128" s="9">
        <v>1446</v>
      </c>
      <c r="B128" s="3">
        <v>2</v>
      </c>
      <c r="C128" s="3" t="s">
        <v>1594</v>
      </c>
      <c r="D128" s="3" t="str">
        <f t="shared" si="70"/>
        <v>MA_1_36-4_dk_0803</v>
      </c>
      <c r="E128" s="3" t="str">
        <f t="shared" si="71"/>
        <v>0803</v>
      </c>
      <c r="F128" s="3">
        <v>151957.45300000001</v>
      </c>
      <c r="G128" s="15">
        <v>417452.68800000002</v>
      </c>
      <c r="H128" s="35" t="str">
        <f t="shared" si="127"/>
        <v>ja</v>
      </c>
      <c r="I128" s="42">
        <v>287</v>
      </c>
      <c r="J128" s="20" t="s">
        <v>371</v>
      </c>
      <c r="K128" s="21">
        <v>10000</v>
      </c>
      <c r="L128" s="28">
        <f t="shared" si="25"/>
        <v>1</v>
      </c>
      <c r="M128" s="28">
        <f t="shared" si="95"/>
        <v>1</v>
      </c>
      <c r="N128" s="56">
        <f t="shared" si="73"/>
        <v>10000</v>
      </c>
      <c r="O128" s="33">
        <f t="shared" si="137"/>
        <v>93.150724468443428</v>
      </c>
      <c r="P128" s="37">
        <f t="shared" si="128"/>
        <v>95.261079696825988</v>
      </c>
      <c r="Q128" s="9" t="s">
        <v>12</v>
      </c>
      <c r="R128" s="55" t="s">
        <v>12</v>
      </c>
      <c r="S128" s="55">
        <v>6.1130000000000004</v>
      </c>
      <c r="T128" s="55">
        <v>6.4859999999999998</v>
      </c>
      <c r="U128" s="55">
        <v>6.8319999999999999</v>
      </c>
      <c r="V128" s="3">
        <v>7.1070000000000002</v>
      </c>
      <c r="W128" s="3">
        <v>7.4210000000000003</v>
      </c>
      <c r="X128" s="3" t="s">
        <v>12</v>
      </c>
      <c r="Y128" s="3">
        <v>8.0459999999999994</v>
      </c>
      <c r="Z128" s="15" t="s">
        <v>12</v>
      </c>
      <c r="AA128" s="10">
        <f t="shared" si="129"/>
        <v>7.4210000000000003</v>
      </c>
      <c r="AB128" s="9">
        <f t="shared" si="130"/>
        <v>0.58900000000000041</v>
      </c>
      <c r="AC128" s="10">
        <f t="shared" si="131"/>
        <v>0.62499999999999911</v>
      </c>
      <c r="AD128" s="9" t="s">
        <v>12</v>
      </c>
      <c r="AE128" s="55" t="s">
        <v>12</v>
      </c>
      <c r="AF128" s="55">
        <v>0.58199999999999996</v>
      </c>
      <c r="AG128" s="55">
        <v>0.66900000000000004</v>
      </c>
      <c r="AH128" s="55">
        <v>0.78</v>
      </c>
      <c r="AI128" s="3">
        <v>0.90600000000000003</v>
      </c>
      <c r="AJ128" s="3">
        <v>1.071</v>
      </c>
      <c r="AK128" s="3" t="s">
        <v>12</v>
      </c>
      <c r="AL128" s="3">
        <v>1.7190000000000001</v>
      </c>
      <c r="AM128" s="15" t="s">
        <v>12</v>
      </c>
      <c r="AN128" s="10">
        <f t="shared" si="78"/>
        <v>1.071</v>
      </c>
      <c r="AO128" s="9">
        <f t="shared" si="79"/>
        <v>0.29099999999999993</v>
      </c>
      <c r="AP128" s="10">
        <f t="shared" si="80"/>
        <v>0.64800000000000013</v>
      </c>
      <c r="AQ128" s="9" t="s">
        <v>12</v>
      </c>
      <c r="AR128" s="55" t="s">
        <v>12</v>
      </c>
      <c r="AS128" s="55">
        <v>2.585</v>
      </c>
      <c r="AT128" s="55">
        <v>2.7530000000000001</v>
      </c>
      <c r="AU128" s="55">
        <v>2.9470000000000001</v>
      </c>
      <c r="AV128" s="3">
        <v>3.1360000000000001</v>
      </c>
      <c r="AW128" s="3">
        <v>3.37</v>
      </c>
      <c r="AX128" s="3" t="s">
        <v>12</v>
      </c>
      <c r="AY128" s="3">
        <v>4.2359999999999998</v>
      </c>
      <c r="AZ128" s="15" t="s">
        <v>12</v>
      </c>
      <c r="BA128" s="10">
        <f t="shared" si="81"/>
        <v>3.37</v>
      </c>
      <c r="BB128" s="9">
        <f t="shared" si="82"/>
        <v>0.42300000000000004</v>
      </c>
      <c r="BC128" s="10">
        <f t="shared" si="83"/>
        <v>0.86599999999999966</v>
      </c>
      <c r="BD128" s="9">
        <v>7.57</v>
      </c>
      <c r="BE128" s="3">
        <v>8.3030000000000008</v>
      </c>
      <c r="BF128" s="15">
        <v>9.19</v>
      </c>
      <c r="BG128" s="15">
        <f t="shared" si="84"/>
        <v>8.3030000000000008</v>
      </c>
      <c r="BH128" s="9">
        <f t="shared" si="85"/>
        <v>0.73300000000000054</v>
      </c>
      <c r="BI128" s="10">
        <f t="shared" si="86"/>
        <v>0.88699999999999868</v>
      </c>
      <c r="BJ128" s="9">
        <v>7.58</v>
      </c>
      <c r="BK128" s="3">
        <v>8.3350000000000009</v>
      </c>
      <c r="BL128" s="15">
        <v>9.2710000000000008</v>
      </c>
      <c r="BM128" s="15">
        <f t="shared" si="87"/>
        <v>8.3350000000000009</v>
      </c>
      <c r="BN128" s="9">
        <f t="shared" si="88"/>
        <v>0.75500000000000078</v>
      </c>
      <c r="BO128" s="10">
        <f t="shared" si="89"/>
        <v>0.93599999999999994</v>
      </c>
      <c r="BP128">
        <f t="shared" si="98"/>
        <v>0</v>
      </c>
      <c r="BQ128" s="93">
        <f t="shared" si="99"/>
        <v>1.2444821731748728</v>
      </c>
      <c r="BR128" s="93">
        <f t="shared" si="100"/>
        <v>1.281833616298812</v>
      </c>
      <c r="BS128" s="93" t="str">
        <f>VLOOKUP(C128,'Koppeling locatie - aslocatie'!$A$2:$C$8139,2,FALSE)</f>
        <v>maas214</v>
      </c>
      <c r="BT128" s="93">
        <f>VLOOKUP($BS128,aslocaties_v01!$C$3:$AA$500,MATCH($K$3/10,aslocaties_v01!$C$2:$X$2),FALSE)</f>
        <v>6.891</v>
      </c>
      <c r="BU128" s="93">
        <f>VLOOKUP(BS128,aslocaties_v01!$C$3:$AA$500,MATCH($K$3,aslocaties_v01!$C$2:$X$2),FALSE)</f>
        <v>7.4790000000000001</v>
      </c>
      <c r="BV128" s="93">
        <f>VLOOKUP(BS128,aslocaties_v01!$C$3:$AA$500,MATCH($K$3*10,aslocaties_v01!$C$2:$Y$2),FALSE)</f>
        <v>8.1029999999999998</v>
      </c>
      <c r="BW128" s="93">
        <f t="shared" si="101"/>
        <v>0.58800000000000008</v>
      </c>
      <c r="BX128" s="93">
        <f t="shared" si="102"/>
        <v>0.62399999999999967</v>
      </c>
      <c r="BY128" s="94">
        <f t="shared" si="103"/>
        <v>1.6977928692705202E-3</v>
      </c>
      <c r="BZ128" s="94">
        <f t="shared" si="104"/>
        <v>1.5999999999991577E-3</v>
      </c>
      <c r="CA128" s="94">
        <f t="shared" si="105"/>
        <v>5.9000000000000163E-2</v>
      </c>
      <c r="CB128">
        <f t="shared" si="106"/>
        <v>5.7999999999999829E-2</v>
      </c>
      <c r="CC128" s="58">
        <f t="shared" si="107"/>
        <v>5.7000000000000384E-2</v>
      </c>
      <c r="CD128" s="95" t="b">
        <f t="shared" si="108"/>
        <v>0</v>
      </c>
      <c r="CE128" s="96" t="b">
        <f t="shared" si="132"/>
        <v>1</v>
      </c>
      <c r="CF128" t="b">
        <f t="shared" si="133"/>
        <v>1</v>
      </c>
      <c r="CG128" t="b">
        <f t="shared" si="134"/>
        <v>1</v>
      </c>
      <c r="CH128" s="84" t="b">
        <f t="shared" si="109"/>
        <v>1</v>
      </c>
      <c r="CI128">
        <f t="shared" si="110"/>
        <v>1.071</v>
      </c>
      <c r="CJ128" t="b">
        <f t="shared" si="135"/>
        <v>1</v>
      </c>
      <c r="CK128" t="b">
        <f t="shared" si="111"/>
        <v>1</v>
      </c>
      <c r="CL128" s="84" t="b">
        <f t="shared" si="138"/>
        <v>1</v>
      </c>
      <c r="CM128">
        <f t="shared" si="112"/>
        <v>3.37</v>
      </c>
      <c r="CN128" t="b">
        <f t="shared" si="136"/>
        <v>1</v>
      </c>
      <c r="CO128" s="84">
        <f t="shared" si="113"/>
        <v>6.0451220098659095E-2</v>
      </c>
      <c r="CP128" t="b">
        <f t="shared" si="114"/>
        <v>1</v>
      </c>
      <c r="CQ128" s="96" t="b">
        <f t="shared" si="115"/>
        <v>1</v>
      </c>
      <c r="CR128" t="b">
        <f t="shared" si="116"/>
        <v>0</v>
      </c>
      <c r="CS128" t="b">
        <f t="shared" si="117"/>
        <v>0</v>
      </c>
      <c r="CT128" t="b">
        <f t="shared" si="118"/>
        <v>0</v>
      </c>
      <c r="CU128" t="b">
        <f t="shared" si="119"/>
        <v>1</v>
      </c>
      <c r="CV128" s="84" t="b">
        <f t="shared" si="120"/>
        <v>1</v>
      </c>
      <c r="CW128" t="b">
        <f t="shared" si="121"/>
        <v>0</v>
      </c>
      <c r="CX128" t="b">
        <f t="shared" si="122"/>
        <v>0</v>
      </c>
      <c r="CY128" t="b">
        <f t="shared" si="123"/>
        <v>1</v>
      </c>
      <c r="CZ128" t="b">
        <f t="shared" si="124"/>
        <v>1</v>
      </c>
      <c r="DA128" s="84">
        <f t="shared" si="125"/>
        <v>2</v>
      </c>
      <c r="DB128" t="b">
        <f t="shared" si="126"/>
        <v>0</v>
      </c>
    </row>
    <row r="129" spans="1:106">
      <c r="A129" s="9">
        <v>1447</v>
      </c>
      <c r="B129" s="3">
        <v>2</v>
      </c>
      <c r="C129" s="3" t="s">
        <v>1595</v>
      </c>
      <c r="D129" s="3" t="str">
        <f t="shared" si="70"/>
        <v>MA_1_36-4_dk_0804</v>
      </c>
      <c r="E129" s="3" t="str">
        <f t="shared" si="71"/>
        <v>0804</v>
      </c>
      <c r="F129" s="3">
        <v>151923.984</v>
      </c>
      <c r="G129" s="15">
        <v>417363.5</v>
      </c>
      <c r="H129" s="35" t="str">
        <f t="shared" si="127"/>
        <v>ja</v>
      </c>
      <c r="I129" s="42">
        <v>326</v>
      </c>
      <c r="J129" s="20" t="s">
        <v>371</v>
      </c>
      <c r="K129" s="21">
        <v>10000</v>
      </c>
      <c r="L129" s="28">
        <f t="shared" si="25"/>
        <v>1</v>
      </c>
      <c r="M129" s="28">
        <f t="shared" si="95"/>
        <v>1</v>
      </c>
      <c r="N129" s="56">
        <f t="shared" si="73"/>
        <v>10000</v>
      </c>
      <c r="O129" s="33">
        <f t="shared" si="137"/>
        <v>95.261079696825988</v>
      </c>
      <c r="P129" s="37">
        <f t="shared" si="128"/>
        <v>89.690219606164789</v>
      </c>
      <c r="Q129" s="9" t="s">
        <v>12</v>
      </c>
      <c r="R129" s="55" t="s">
        <v>12</v>
      </c>
      <c r="S129" s="55">
        <v>6.1130000000000004</v>
      </c>
      <c r="T129" s="55">
        <v>6.4859999999999998</v>
      </c>
      <c r="U129" s="55">
        <v>6.8319999999999999</v>
      </c>
      <c r="V129" s="3">
        <v>7.1070000000000002</v>
      </c>
      <c r="W129" s="3">
        <v>7.4210000000000003</v>
      </c>
      <c r="X129" s="3" t="s">
        <v>12</v>
      </c>
      <c r="Y129" s="3">
        <v>8.0459999999999994</v>
      </c>
      <c r="Z129" s="15" t="s">
        <v>12</v>
      </c>
      <c r="AA129" s="10">
        <f t="shared" si="129"/>
        <v>7.4210000000000003</v>
      </c>
      <c r="AB129" s="9">
        <f t="shared" si="130"/>
        <v>0.58900000000000041</v>
      </c>
      <c r="AC129" s="10">
        <f t="shared" si="131"/>
        <v>0.62499999999999911</v>
      </c>
      <c r="AD129" s="9" t="s">
        <v>12</v>
      </c>
      <c r="AE129" s="55" t="s">
        <v>12</v>
      </c>
      <c r="AF129" s="55">
        <v>0.40400000000000003</v>
      </c>
      <c r="AG129" s="55">
        <v>0.51300000000000001</v>
      </c>
      <c r="AH129" s="55">
        <v>0.60299999999999998</v>
      </c>
      <c r="AI129" s="3">
        <v>0.68700000000000006</v>
      </c>
      <c r="AJ129" s="3">
        <v>0.80100000000000005</v>
      </c>
      <c r="AK129" s="3" t="s">
        <v>12</v>
      </c>
      <c r="AL129" s="3">
        <v>1.175</v>
      </c>
      <c r="AM129" s="15" t="s">
        <v>12</v>
      </c>
      <c r="AN129" s="10">
        <f t="shared" si="78"/>
        <v>0.80100000000000005</v>
      </c>
      <c r="AO129" s="9">
        <f t="shared" si="79"/>
        <v>0.19800000000000006</v>
      </c>
      <c r="AP129" s="10">
        <f t="shared" si="80"/>
        <v>0.374</v>
      </c>
      <c r="AQ129" s="9" t="s">
        <v>12</v>
      </c>
      <c r="AR129" s="55" t="s">
        <v>12</v>
      </c>
      <c r="AS129" s="55">
        <v>2.1150000000000002</v>
      </c>
      <c r="AT129" s="55">
        <v>2.4239999999999999</v>
      </c>
      <c r="AU129" s="55">
        <v>2.617</v>
      </c>
      <c r="AV129" s="3">
        <v>2.7810000000000001</v>
      </c>
      <c r="AW129" s="3">
        <v>2.9660000000000002</v>
      </c>
      <c r="AX129" s="3" t="s">
        <v>12</v>
      </c>
      <c r="AY129" s="3">
        <v>3.4550000000000001</v>
      </c>
      <c r="AZ129" s="15" t="s">
        <v>12</v>
      </c>
      <c r="BA129" s="10">
        <f t="shared" si="81"/>
        <v>2.9660000000000002</v>
      </c>
      <c r="BB129" s="9">
        <f t="shared" si="82"/>
        <v>0.3490000000000002</v>
      </c>
      <c r="BC129" s="10">
        <f t="shared" si="83"/>
        <v>0.48899999999999988</v>
      </c>
      <c r="BD129" s="9">
        <v>7.4390000000000001</v>
      </c>
      <c r="BE129" s="3">
        <v>8.1270000000000007</v>
      </c>
      <c r="BF129" s="15">
        <v>8.9250000000000007</v>
      </c>
      <c r="BG129" s="15">
        <f t="shared" si="84"/>
        <v>8.1270000000000007</v>
      </c>
      <c r="BH129" s="9">
        <f t="shared" si="85"/>
        <v>0.68800000000000061</v>
      </c>
      <c r="BI129" s="10">
        <f t="shared" si="86"/>
        <v>0.79800000000000004</v>
      </c>
      <c r="BJ129" s="9">
        <v>7.4109999999999996</v>
      </c>
      <c r="BK129" s="3">
        <v>8.1120000000000001</v>
      </c>
      <c r="BL129" s="15">
        <v>8.9440000000000008</v>
      </c>
      <c r="BM129" s="15">
        <f t="shared" si="87"/>
        <v>8.1120000000000001</v>
      </c>
      <c r="BN129" s="9">
        <f t="shared" si="88"/>
        <v>0.70100000000000051</v>
      </c>
      <c r="BO129" s="10">
        <f t="shared" si="89"/>
        <v>0.83200000000000074</v>
      </c>
      <c r="BP129">
        <f t="shared" si="98"/>
        <v>0</v>
      </c>
      <c r="BQ129" s="93">
        <f t="shared" si="99"/>
        <v>1.1680814940577251</v>
      </c>
      <c r="BR129" s="93">
        <f t="shared" si="100"/>
        <v>1.1901528013582343</v>
      </c>
      <c r="BS129" s="93" t="str">
        <f>VLOOKUP(C129,'Koppeling locatie - aslocatie'!$A$2:$C$8139,2,FALSE)</f>
        <v>maas215</v>
      </c>
      <c r="BT129" s="93">
        <f>VLOOKUP($BS129,aslocaties_v01!$C$3:$AA$500,MATCH($K$3/10,aslocaties_v01!$C$2:$X$2),FALSE)</f>
        <v>6.8280000000000003</v>
      </c>
      <c r="BU129" s="93">
        <f>VLOOKUP(BS129,aslocaties_v01!$C$3:$AA$500,MATCH($K$3,aslocaties_v01!$C$2:$X$2),FALSE)</f>
        <v>7.4169999999999998</v>
      </c>
      <c r="BV129" s="93">
        <f>VLOOKUP(BS129,aslocaties_v01!$C$3:$AA$500,MATCH($K$3*10,aslocaties_v01!$C$2:$Y$2),FALSE)</f>
        <v>8.0419999999999998</v>
      </c>
      <c r="BW129" s="93">
        <f t="shared" si="101"/>
        <v>0.58899999999999952</v>
      </c>
      <c r="BX129" s="93">
        <f t="shared" si="102"/>
        <v>0.625</v>
      </c>
      <c r="BY129" s="94">
        <f t="shared" si="103"/>
        <v>1.5543122344752192E-15</v>
      </c>
      <c r="BZ129" s="94">
        <f t="shared" si="104"/>
        <v>1.3322676295501878E-15</v>
      </c>
      <c r="CA129" s="94">
        <f t="shared" si="105"/>
        <v>3.9999999999995595E-3</v>
      </c>
      <c r="CB129">
        <f t="shared" si="106"/>
        <v>4.0000000000004476E-3</v>
      </c>
      <c r="CC129" s="58">
        <f t="shared" si="107"/>
        <v>3.9999999999995595E-3</v>
      </c>
      <c r="CD129" s="95" t="b">
        <f t="shared" si="108"/>
        <v>0</v>
      </c>
      <c r="CE129" s="96" t="b">
        <f t="shared" si="132"/>
        <v>1</v>
      </c>
      <c r="CF129" t="b">
        <f t="shared" si="133"/>
        <v>1</v>
      </c>
      <c r="CG129" t="b">
        <f t="shared" si="134"/>
        <v>1</v>
      </c>
      <c r="CH129" s="84" t="b">
        <f t="shared" si="109"/>
        <v>1</v>
      </c>
      <c r="CI129">
        <f t="shared" si="110"/>
        <v>0.80100000000000005</v>
      </c>
      <c r="CJ129" t="b">
        <f t="shared" si="135"/>
        <v>1</v>
      </c>
      <c r="CK129" t="b">
        <f t="shared" si="111"/>
        <v>1</v>
      </c>
      <c r="CL129" s="84" t="b">
        <f t="shared" si="138"/>
        <v>1</v>
      </c>
      <c r="CM129">
        <f t="shared" si="112"/>
        <v>2.9660000000000002</v>
      </c>
      <c r="CN129" t="b">
        <f t="shared" si="136"/>
        <v>1</v>
      </c>
      <c r="CO129" s="84">
        <f t="shared" si="113"/>
        <v>5.8366765175192806E-2</v>
      </c>
      <c r="CP129" t="b">
        <f t="shared" si="114"/>
        <v>1</v>
      </c>
      <c r="CQ129" s="96" t="b">
        <f t="shared" si="115"/>
        <v>1</v>
      </c>
      <c r="CR129" t="b">
        <f t="shared" si="116"/>
        <v>0</v>
      </c>
      <c r="CS129" t="b">
        <f t="shared" si="117"/>
        <v>0</v>
      </c>
      <c r="CT129" t="b">
        <f t="shared" si="118"/>
        <v>1</v>
      </c>
      <c r="CU129" t="b">
        <f t="shared" si="119"/>
        <v>1</v>
      </c>
      <c r="CV129" s="84" t="b">
        <f t="shared" si="120"/>
        <v>1</v>
      </c>
      <c r="CW129" t="b">
        <f t="shared" si="121"/>
        <v>0</v>
      </c>
      <c r="CX129" t="b">
        <f t="shared" si="122"/>
        <v>0</v>
      </c>
      <c r="CY129" t="b">
        <f t="shared" si="123"/>
        <v>1</v>
      </c>
      <c r="CZ129" t="b">
        <f t="shared" si="124"/>
        <v>1</v>
      </c>
      <c r="DA129" s="84">
        <f t="shared" si="125"/>
        <v>2</v>
      </c>
      <c r="DB129" t="b">
        <f t="shared" si="126"/>
        <v>0</v>
      </c>
    </row>
    <row r="130" spans="1:106">
      <c r="A130" s="9">
        <v>1448</v>
      </c>
      <c r="B130" s="3">
        <v>2</v>
      </c>
      <c r="C130" s="3" t="s">
        <v>1596</v>
      </c>
      <c r="D130" s="3" t="str">
        <f t="shared" si="70"/>
        <v>MA_1_36-4_dk_0805</v>
      </c>
      <c r="E130" s="3" t="str">
        <f t="shared" si="71"/>
        <v>0805</v>
      </c>
      <c r="F130" s="3">
        <v>151858.641</v>
      </c>
      <c r="G130" s="15">
        <v>417302.06199999998</v>
      </c>
      <c r="H130" s="35" t="str">
        <f t="shared" si="127"/>
        <v>ja</v>
      </c>
      <c r="I130" s="42">
        <v>312</v>
      </c>
      <c r="J130" s="20" t="s">
        <v>371</v>
      </c>
      <c r="K130" s="21">
        <v>10000</v>
      </c>
      <c r="L130" s="28">
        <f t="shared" si="25"/>
        <v>1</v>
      </c>
      <c r="M130" s="28">
        <f t="shared" si="95"/>
        <v>1</v>
      </c>
      <c r="N130" s="56">
        <f t="shared" si="73"/>
        <v>10000</v>
      </c>
      <c r="O130" s="33">
        <f t="shared" si="137"/>
        <v>89.690219606164789</v>
      </c>
      <c r="P130" s="37">
        <f t="shared" si="128"/>
        <v>103.62307322694298</v>
      </c>
      <c r="Q130" s="9" t="s">
        <v>12</v>
      </c>
      <c r="R130" s="55" t="s">
        <v>12</v>
      </c>
      <c r="S130" s="55">
        <v>6.1109999999999998</v>
      </c>
      <c r="T130" s="55">
        <v>6.4859999999999998</v>
      </c>
      <c r="U130" s="55">
        <v>6.8310000000000004</v>
      </c>
      <c r="V130" s="3">
        <v>7.1070000000000002</v>
      </c>
      <c r="W130" s="3">
        <v>7.4210000000000003</v>
      </c>
      <c r="X130" s="3" t="s">
        <v>12</v>
      </c>
      <c r="Y130" s="3">
        <v>8.0459999999999994</v>
      </c>
      <c r="Z130" s="15" t="s">
        <v>12</v>
      </c>
      <c r="AA130" s="10">
        <f t="shared" si="129"/>
        <v>7.4210000000000003</v>
      </c>
      <c r="AB130" s="9">
        <f t="shared" si="130"/>
        <v>0.58999999999999986</v>
      </c>
      <c r="AC130" s="10">
        <f t="shared" si="131"/>
        <v>0.62499999999999911</v>
      </c>
      <c r="AD130" s="9" t="s">
        <v>12</v>
      </c>
      <c r="AE130" s="55" t="s">
        <v>12</v>
      </c>
      <c r="AF130" s="55">
        <v>0.58899999999999997</v>
      </c>
      <c r="AG130" s="55">
        <v>0.67800000000000005</v>
      </c>
      <c r="AH130" s="55">
        <v>0.78300000000000003</v>
      </c>
      <c r="AI130" s="3">
        <v>0.88700000000000001</v>
      </c>
      <c r="AJ130" s="3">
        <v>1.0209999999999999</v>
      </c>
      <c r="AK130" s="3" t="s">
        <v>12</v>
      </c>
      <c r="AL130" s="3">
        <v>3.3029999999999999</v>
      </c>
      <c r="AM130" s="15" t="s">
        <v>12</v>
      </c>
      <c r="AN130" s="10">
        <f t="shared" si="78"/>
        <v>1.0209999999999999</v>
      </c>
      <c r="AO130" s="9">
        <f t="shared" si="79"/>
        <v>0.23799999999999988</v>
      </c>
      <c r="AP130" s="10">
        <f t="shared" si="80"/>
        <v>2.282</v>
      </c>
      <c r="AQ130" s="9" t="s">
        <v>12</v>
      </c>
      <c r="AR130" s="55" t="s">
        <v>12</v>
      </c>
      <c r="AS130" s="55">
        <v>2.601</v>
      </c>
      <c r="AT130" s="55">
        <v>2.7890000000000001</v>
      </c>
      <c r="AU130" s="55">
        <v>2.9889999999999999</v>
      </c>
      <c r="AV130" s="3">
        <v>3.15</v>
      </c>
      <c r="AW130" s="3">
        <v>3.3479999999999999</v>
      </c>
      <c r="AX130" s="3" t="s">
        <v>12</v>
      </c>
      <c r="AY130" s="3">
        <v>8.0030000000000001</v>
      </c>
      <c r="AZ130" s="15" t="s">
        <v>12</v>
      </c>
      <c r="BA130" s="10">
        <f t="shared" si="81"/>
        <v>3.3479999999999999</v>
      </c>
      <c r="BB130" s="9">
        <f t="shared" si="82"/>
        <v>0.35899999999999999</v>
      </c>
      <c r="BC130" s="10">
        <f t="shared" si="83"/>
        <v>4.6550000000000002</v>
      </c>
      <c r="BD130" s="9">
        <v>7.476</v>
      </c>
      <c r="BE130" s="3">
        <v>8.2279999999999998</v>
      </c>
      <c r="BF130" s="15">
        <v>14.622999999999999</v>
      </c>
      <c r="BG130" s="15">
        <f t="shared" si="84"/>
        <v>8.2279999999999998</v>
      </c>
      <c r="BH130" s="9">
        <f t="shared" si="85"/>
        <v>0.75199999999999978</v>
      </c>
      <c r="BI130" s="10">
        <f t="shared" si="86"/>
        <v>6.3949999999999996</v>
      </c>
      <c r="BJ130" s="9">
        <v>7.4669999999999996</v>
      </c>
      <c r="BK130" s="3">
        <v>8.23</v>
      </c>
      <c r="BL130" s="15">
        <v>12.436</v>
      </c>
      <c r="BM130" s="15">
        <f t="shared" si="87"/>
        <v>8.23</v>
      </c>
      <c r="BN130" s="9">
        <f t="shared" si="88"/>
        <v>0.76300000000000079</v>
      </c>
      <c r="BO130" s="10">
        <f t="shared" si="89"/>
        <v>4.2059999999999995</v>
      </c>
      <c r="BP130">
        <f t="shared" si="98"/>
        <v>0</v>
      </c>
      <c r="BQ130" s="93">
        <f t="shared" si="99"/>
        <v>1.2745762711864406</v>
      </c>
      <c r="BR130" s="93">
        <f t="shared" si="100"/>
        <v>1.2932203389830526</v>
      </c>
      <c r="BS130" s="93" t="str">
        <f>VLOOKUP(C130,'Koppeling locatie - aslocatie'!$A$2:$C$8139,2,FALSE)</f>
        <v>maas215</v>
      </c>
      <c r="BT130" s="93">
        <f>VLOOKUP($BS130,aslocaties_v01!$C$3:$AA$500,MATCH($K$3/10,aslocaties_v01!$C$2:$X$2),FALSE)</f>
        <v>6.8280000000000003</v>
      </c>
      <c r="BU130" s="93">
        <f>VLOOKUP(BS130,aslocaties_v01!$C$3:$AA$500,MATCH($K$3,aslocaties_v01!$C$2:$X$2),FALSE)</f>
        <v>7.4169999999999998</v>
      </c>
      <c r="BV130" s="93">
        <f>VLOOKUP(BS130,aslocaties_v01!$C$3:$AA$500,MATCH($K$3*10,aslocaties_v01!$C$2:$Y$2),FALSE)</f>
        <v>8.0419999999999998</v>
      </c>
      <c r="BW130" s="93">
        <f t="shared" si="101"/>
        <v>0.58899999999999952</v>
      </c>
      <c r="BX130" s="93">
        <f t="shared" si="102"/>
        <v>0.625</v>
      </c>
      <c r="BY130" s="94">
        <f t="shared" si="103"/>
        <v>1.6949152542378165E-3</v>
      </c>
      <c r="BZ130" s="94">
        <f t="shared" si="104"/>
        <v>1.3322676295501878E-15</v>
      </c>
      <c r="CA130" s="94">
        <f t="shared" si="105"/>
        <v>3.0000000000001137E-3</v>
      </c>
      <c r="CB130">
        <f t="shared" si="106"/>
        <v>4.0000000000004476E-3</v>
      </c>
      <c r="CC130" s="58">
        <f t="shared" si="107"/>
        <v>3.9999999999995595E-3</v>
      </c>
      <c r="CD130" s="95" t="b">
        <f t="shared" si="108"/>
        <v>0</v>
      </c>
      <c r="CE130" s="96" t="b">
        <f t="shared" si="132"/>
        <v>1</v>
      </c>
      <c r="CF130" t="b">
        <f t="shared" si="133"/>
        <v>1</v>
      </c>
      <c r="CG130" t="b">
        <f t="shared" si="134"/>
        <v>1</v>
      </c>
      <c r="CH130" s="84" t="b">
        <f t="shared" si="109"/>
        <v>1</v>
      </c>
      <c r="CI130">
        <f t="shared" si="110"/>
        <v>1.0209999999999999</v>
      </c>
      <c r="CJ130" t="b">
        <f t="shared" si="135"/>
        <v>1</v>
      </c>
      <c r="CK130" t="b">
        <f t="shared" si="111"/>
        <v>1</v>
      </c>
      <c r="CL130" s="84" t="b">
        <f t="shared" si="138"/>
        <v>1</v>
      </c>
      <c r="CM130">
        <f t="shared" si="112"/>
        <v>3.3479999999999999</v>
      </c>
      <c r="CN130" t="b">
        <f t="shared" si="136"/>
        <v>1</v>
      </c>
      <c r="CO130" s="84">
        <f t="shared" si="113"/>
        <v>5.838889348222475E-2</v>
      </c>
      <c r="CP130" t="b">
        <f t="shared" si="114"/>
        <v>1</v>
      </c>
      <c r="CQ130" s="96" t="b">
        <f t="shared" si="115"/>
        <v>1</v>
      </c>
      <c r="CR130" t="b">
        <f t="shared" si="116"/>
        <v>0</v>
      </c>
      <c r="CS130" t="b">
        <f t="shared" si="117"/>
        <v>0</v>
      </c>
      <c r="CT130" t="b">
        <f t="shared" si="118"/>
        <v>1</v>
      </c>
      <c r="CU130" t="b">
        <f t="shared" si="119"/>
        <v>1</v>
      </c>
      <c r="CV130" s="84" t="b">
        <f t="shared" si="120"/>
        <v>1</v>
      </c>
      <c r="CW130" t="b">
        <f t="shared" si="121"/>
        <v>0</v>
      </c>
      <c r="CX130" t="b">
        <f t="shared" si="122"/>
        <v>1</v>
      </c>
      <c r="CY130" t="b">
        <f t="shared" si="123"/>
        <v>0</v>
      </c>
      <c r="CZ130" t="b">
        <f t="shared" si="124"/>
        <v>0</v>
      </c>
      <c r="DA130" s="84">
        <f t="shared" si="125"/>
        <v>2</v>
      </c>
      <c r="DB130" t="b">
        <f t="shared" si="126"/>
        <v>0</v>
      </c>
    </row>
    <row r="131" spans="1:106">
      <c r="A131" s="9">
        <v>1449</v>
      </c>
      <c r="B131" s="3">
        <v>2</v>
      </c>
      <c r="C131" s="3" t="s">
        <v>1597</v>
      </c>
      <c r="D131" s="3" t="str">
        <f t="shared" ref="D131:D189" si="139">IF(ISERROR(FIND("_",C131)),C131,LEFT(C131,LEN(C131)-LEN(RIGHT(C131,LEN(C131)-FIND("~",SUBSTITUTE(C131,"_","~",LEN(C131)-LEN(SUBSTITUTE(C131,"_",""))))))) &amp; TEXT(INT(RIGHT(C131,LEN(C131)-FIND("~",SUBSTITUTE(C131,"_","~",LEN(C131)-LEN(SUBSTITUTE(C131,"_","")))))), "0000") )</f>
        <v>MA_1_36-4_dk_0806</v>
      </c>
      <c r="E131" s="3" t="str">
        <f t="shared" ref="E131:E189" si="140">TEXT(INT(RIGHT(C131,LEN(C131)-FIND("~",SUBSTITUTE(C131,"_","~",LEN(C131)-LEN(SUBSTITUTE(C131,"_","")))))), "0000")</f>
        <v>0806</v>
      </c>
      <c r="F131" s="3">
        <v>151819.17199999999</v>
      </c>
      <c r="G131" s="15">
        <v>417206.25</v>
      </c>
      <c r="H131" s="35" t="str">
        <f t="shared" ref="H131:H162" si="141">IF(COUNTIF(C:C, "="&amp;C131)=1,"ja", "nee")</f>
        <v>ja</v>
      </c>
      <c r="I131" s="42">
        <v>270</v>
      </c>
      <c r="J131" s="20" t="s">
        <v>371</v>
      </c>
      <c r="K131" s="21">
        <v>10000</v>
      </c>
      <c r="L131" s="28">
        <f t="shared" si="25"/>
        <v>1</v>
      </c>
      <c r="M131" s="28">
        <f t="shared" si="95"/>
        <v>1</v>
      </c>
      <c r="N131" s="56">
        <f t="shared" ref="N131:N189" si="142">INT(K131/L131*M131)</f>
        <v>10000</v>
      </c>
      <c r="O131" s="33">
        <f t="shared" si="137"/>
        <v>103.62307322694298</v>
      </c>
      <c r="P131" s="37">
        <f t="shared" ref="P131:P162" si="143">SQRT((F131-F132)^2+(G131-G132)^2)</f>
        <v>109.40533828384098</v>
      </c>
      <c r="Q131" s="9" t="s">
        <v>12</v>
      </c>
      <c r="R131" s="55" t="s">
        <v>12</v>
      </c>
      <c r="S131" s="55">
        <v>6.1070000000000002</v>
      </c>
      <c r="T131" s="55">
        <v>6.4829999999999997</v>
      </c>
      <c r="U131" s="55">
        <v>6.8289999999999997</v>
      </c>
      <c r="V131" s="3">
        <v>7.1050000000000004</v>
      </c>
      <c r="W131" s="3">
        <v>7.4189999999999996</v>
      </c>
      <c r="X131" s="3" t="s">
        <v>12</v>
      </c>
      <c r="Y131" s="3">
        <v>8.0449999999999999</v>
      </c>
      <c r="Z131" s="15" t="s">
        <v>12</v>
      </c>
      <c r="AA131" s="10">
        <f t="shared" ref="AA131:AA162" si="144">LOOKUP($K131,$Q$2:$Z$2,Q131:Z131)</f>
        <v>7.4189999999999996</v>
      </c>
      <c r="AB131" s="9">
        <f t="shared" ref="AB131:AB162" si="145">LOOKUP($K131,$Q$2:$Z$2,Q131:Z131)-LOOKUP(0.1*$K131,$Q$2:$Z$2,Q131:Z131)</f>
        <v>0.58999999999999986</v>
      </c>
      <c r="AC131" s="10">
        <f t="shared" ref="AC131:AC162" si="146">LOOKUP(10*$K131,$Q$2:$Z$2,Q131:Z131)-LOOKUP($K131,$Q$2:$Z$2,Q131:Z131)</f>
        <v>0.62600000000000033</v>
      </c>
      <c r="AD131" s="9" t="s">
        <v>12</v>
      </c>
      <c r="AE131" s="55" t="s">
        <v>12</v>
      </c>
      <c r="AF131" s="55">
        <v>1.0920000000000001</v>
      </c>
      <c r="AG131" s="55">
        <v>1.5369999999999999</v>
      </c>
      <c r="AH131" s="55">
        <v>1.8380000000000001</v>
      </c>
      <c r="AI131" s="3">
        <v>1.9319999999999999</v>
      </c>
      <c r="AJ131" s="3">
        <v>1.982</v>
      </c>
      <c r="AK131" s="3" t="s">
        <v>12</v>
      </c>
      <c r="AL131" s="3">
        <v>3.339</v>
      </c>
      <c r="AM131" s="15" t="s">
        <v>12</v>
      </c>
      <c r="AN131" s="10">
        <f t="shared" ref="AN131:AN189" si="147">LOOKUP($K131,$Q$2:$Z$2,AD131:AM131)</f>
        <v>1.982</v>
      </c>
      <c r="AO131" s="9">
        <f t="shared" ref="AO131:AO189" si="148">LOOKUP($K131,$Q$2:$Z$2,AD131:AM131)-LOOKUP(0.1*$K131,$Q$2:$Z$2,AD131:AM131)</f>
        <v>0.14399999999999991</v>
      </c>
      <c r="AP131" s="10">
        <f t="shared" ref="AP131:AP189" si="149">LOOKUP(10*$K131,$Q$2:$Z$2,AD131:AM131)-LOOKUP($K131,$Q$2:$Z$2,AD131:AM131)</f>
        <v>1.357</v>
      </c>
      <c r="AQ131" s="9" t="s">
        <v>12</v>
      </c>
      <c r="AR131" s="55" t="s">
        <v>12</v>
      </c>
      <c r="AS131" s="55">
        <v>3.08</v>
      </c>
      <c r="AT131" s="55">
        <v>3.581</v>
      </c>
      <c r="AU131" s="55">
        <v>4.2859999999999996</v>
      </c>
      <c r="AV131" s="3">
        <v>4.4489999999999998</v>
      </c>
      <c r="AW131" s="3">
        <v>4.532</v>
      </c>
      <c r="AX131" s="3" t="s">
        <v>12</v>
      </c>
      <c r="AY131" s="3">
        <v>8.14</v>
      </c>
      <c r="AZ131" s="15" t="s">
        <v>12</v>
      </c>
      <c r="BA131" s="10">
        <f t="shared" ref="BA131:BA189" si="150">LOOKUP($K131,$Q$2:$Z$2,AQ131:AZ131)</f>
        <v>4.532</v>
      </c>
      <c r="BB131" s="9">
        <f t="shared" ref="BB131:BB189" si="151">LOOKUP($K131,$Q$2:$Z$2,AQ131:AZ131)-LOOKUP(0.1*$K131,$Q$2:$Z$2,AQ131:AZ131)</f>
        <v>0.24600000000000044</v>
      </c>
      <c r="BC131" s="10">
        <f t="shared" ref="BC131:BC189" si="152">LOOKUP(10*$K131,$Q$2:$Z$2,AQ131:AZ131)-LOOKUP($K131,$Q$2:$Z$2,AQ131:AZ131)</f>
        <v>3.6080000000000005</v>
      </c>
      <c r="BD131" s="9">
        <v>7.61</v>
      </c>
      <c r="BE131" s="3">
        <v>8.9120000000000008</v>
      </c>
      <c r="BF131" s="15">
        <v>9.4139999999999997</v>
      </c>
      <c r="BG131" s="15">
        <f t="shared" ref="BG131:BG189" si="153">LOOKUP($N131,$BD$2:$BF$2,BD131:BF131)</f>
        <v>8.9120000000000008</v>
      </c>
      <c r="BH131" s="9">
        <f t="shared" ref="BH131:BH189" si="154">BE131-BD131</f>
        <v>1.3020000000000005</v>
      </c>
      <c r="BI131" s="10">
        <f t="shared" ref="BI131:BI189" si="155">BF131-BE131</f>
        <v>0.50199999999999889</v>
      </c>
      <c r="BJ131" s="9">
        <v>7.601</v>
      </c>
      <c r="BK131" s="3">
        <v>8.3070000000000004</v>
      </c>
      <c r="BL131" s="15">
        <v>9.1010000000000009</v>
      </c>
      <c r="BM131" s="15">
        <f t="shared" ref="BM131:BM189" si="156">LOOKUP($N131,$BD$2:$BF$2,BJ131:BL131)</f>
        <v>8.3070000000000004</v>
      </c>
      <c r="BN131" s="9">
        <f t="shared" ref="BN131:BN189" si="157">BK131-BJ131</f>
        <v>0.70600000000000041</v>
      </c>
      <c r="BO131" s="10">
        <f t="shared" ref="BO131:BO189" si="158">BL131-BK131</f>
        <v>0.79400000000000048</v>
      </c>
      <c r="BP131">
        <f t="shared" si="98"/>
        <v>0</v>
      </c>
      <c r="BQ131" s="93">
        <f t="shared" si="99"/>
        <v>2.2067796610169506</v>
      </c>
      <c r="BR131" s="93">
        <f t="shared" si="100"/>
        <v>1.1966101694915263</v>
      </c>
      <c r="BS131" s="93" t="str">
        <f>VLOOKUP(C131,'Koppeling locatie - aslocatie'!$A$2:$C$8139,2,FALSE)</f>
        <v>maas215</v>
      </c>
      <c r="BT131" s="93">
        <f>VLOOKUP($BS131,aslocaties_v01!$C$3:$AA$500,MATCH($K$3/10,aslocaties_v01!$C$2:$X$2),FALSE)</f>
        <v>6.8280000000000003</v>
      </c>
      <c r="BU131" s="93">
        <f>VLOOKUP(BS131,aslocaties_v01!$C$3:$AA$500,MATCH($K$3,aslocaties_v01!$C$2:$X$2),FALSE)</f>
        <v>7.4169999999999998</v>
      </c>
      <c r="BV131" s="93">
        <f>VLOOKUP(BS131,aslocaties_v01!$C$3:$AA$500,MATCH($K$3*10,aslocaties_v01!$C$2:$Y$2),FALSE)</f>
        <v>8.0419999999999998</v>
      </c>
      <c r="BW131" s="93">
        <f t="shared" si="101"/>
        <v>0.58899999999999952</v>
      </c>
      <c r="BX131" s="93">
        <f t="shared" si="102"/>
        <v>0.625</v>
      </c>
      <c r="BY131" s="94">
        <f t="shared" si="103"/>
        <v>1.6949152542378165E-3</v>
      </c>
      <c r="BZ131" s="94">
        <f t="shared" si="104"/>
        <v>1.5974440894573894E-3</v>
      </c>
      <c r="CA131" s="94">
        <f t="shared" si="105"/>
        <v>9.9999999999944578E-4</v>
      </c>
      <c r="CB131">
        <f t="shared" si="106"/>
        <v>1.9999999999997797E-3</v>
      </c>
      <c r="CC131" s="58">
        <f t="shared" si="107"/>
        <v>3.0000000000001137E-3</v>
      </c>
      <c r="CD131" s="95" t="b">
        <f t="shared" si="108"/>
        <v>0</v>
      </c>
      <c r="CE131" s="96" t="b">
        <f t="shared" ref="CE131:CE162" si="159">AA131&lt;AVERAGE(AA:AA)+2*STDEV(AA:AA)</f>
        <v>1</v>
      </c>
      <c r="CF131" t="b">
        <f t="shared" ref="CF131:CF162" si="160">BG131&lt;AVERAGE(BG:BG)+2*STDEV(BG:BG)</f>
        <v>1</v>
      </c>
      <c r="CG131" t="b">
        <f t="shared" ref="CG131:CG162" si="161">BM131&lt;AVERAGE(BM:BM)+2*STDEV(BM:BM)</f>
        <v>1</v>
      </c>
      <c r="CH131" s="84" t="b">
        <f t="shared" si="109"/>
        <v>1</v>
      </c>
      <c r="CI131">
        <f t="shared" si="110"/>
        <v>1.982</v>
      </c>
      <c r="CJ131" t="b">
        <f t="shared" ref="CJ131:CJ162" si="162">CI131&lt;AVERAGE(CI:CI)+3*STDEV(CI:CI)</f>
        <v>1</v>
      </c>
      <c r="CK131" t="b">
        <f t="shared" si="111"/>
        <v>0</v>
      </c>
      <c r="CL131" s="84" t="b">
        <f t="shared" si="138"/>
        <v>1</v>
      </c>
      <c r="CM131">
        <f t="shared" si="112"/>
        <v>4.532</v>
      </c>
      <c r="CN131" t="b">
        <f t="shared" ref="CN131:CN162" si="163">CM131&lt;AVERAGE(CM:CM)+3*STDEV(CM:CM)</f>
        <v>1</v>
      </c>
      <c r="CO131" s="84">
        <f t="shared" si="113"/>
        <v>6.1858480739533699E-2</v>
      </c>
      <c r="CP131" t="b">
        <f t="shared" si="114"/>
        <v>1</v>
      </c>
      <c r="CQ131" s="96" t="b">
        <f t="shared" si="115"/>
        <v>1</v>
      </c>
      <c r="CR131" t="b">
        <f t="shared" si="116"/>
        <v>0</v>
      </c>
      <c r="CS131" t="b">
        <f t="shared" si="117"/>
        <v>1</v>
      </c>
      <c r="CT131" t="b">
        <f t="shared" si="118"/>
        <v>0</v>
      </c>
      <c r="CU131" t="b">
        <f t="shared" si="119"/>
        <v>0</v>
      </c>
      <c r="CV131" s="84" t="b">
        <f t="shared" si="120"/>
        <v>1</v>
      </c>
      <c r="CW131" t="b">
        <f t="shared" si="121"/>
        <v>0</v>
      </c>
      <c r="CX131" t="b">
        <f t="shared" si="122"/>
        <v>0</v>
      </c>
      <c r="CY131" t="b">
        <f t="shared" si="123"/>
        <v>1</v>
      </c>
      <c r="CZ131" t="b">
        <f t="shared" si="124"/>
        <v>1</v>
      </c>
      <c r="DA131" s="84">
        <f t="shared" si="125"/>
        <v>2</v>
      </c>
      <c r="DB131" t="b">
        <f t="shared" si="126"/>
        <v>0</v>
      </c>
    </row>
    <row r="132" spans="1:106">
      <c r="A132" s="9">
        <v>1450</v>
      </c>
      <c r="B132" s="3">
        <v>2</v>
      </c>
      <c r="C132" s="3" t="s">
        <v>1598</v>
      </c>
      <c r="D132" s="3" t="str">
        <f t="shared" si="139"/>
        <v>MA_1_36-4_dk_0807</v>
      </c>
      <c r="E132" s="3" t="str">
        <f t="shared" si="140"/>
        <v>0807</v>
      </c>
      <c r="F132" s="3">
        <v>151775.71900000001</v>
      </c>
      <c r="G132" s="15">
        <v>417105.84399999998</v>
      </c>
      <c r="H132" s="35" t="str">
        <f t="shared" si="141"/>
        <v>ja</v>
      </c>
      <c r="I132" s="42">
        <v>308</v>
      </c>
      <c r="J132" s="20" t="s">
        <v>371</v>
      </c>
      <c r="K132" s="21">
        <v>10000</v>
      </c>
      <c r="L132" s="28">
        <f t="shared" si="25"/>
        <v>1</v>
      </c>
      <c r="M132" s="28">
        <f t="shared" ref="M132:M189" si="164">M131</f>
        <v>1</v>
      </c>
      <c r="N132" s="56">
        <f t="shared" si="142"/>
        <v>10000</v>
      </c>
      <c r="O132" s="33">
        <f t="shared" ref="O132:O163" si="165">SQRT((F131-F132)^2+(G131-G132)^2)</f>
        <v>109.40533828384098</v>
      </c>
      <c r="P132" s="37">
        <f t="shared" si="143"/>
        <v>102.41697025884223</v>
      </c>
      <c r="Q132" s="9" t="s">
        <v>12</v>
      </c>
      <c r="R132" s="55" t="s">
        <v>12</v>
      </c>
      <c r="S132" s="55">
        <v>6.1050000000000004</v>
      </c>
      <c r="T132" s="55">
        <v>6.4809999999999999</v>
      </c>
      <c r="U132" s="55">
        <v>6.8280000000000003</v>
      </c>
      <c r="V132" s="3">
        <v>7.1040000000000001</v>
      </c>
      <c r="W132" s="3">
        <v>7.4180000000000001</v>
      </c>
      <c r="X132" s="3" t="s">
        <v>12</v>
      </c>
      <c r="Y132" s="3">
        <v>8.0449999999999999</v>
      </c>
      <c r="Z132" s="15" t="s">
        <v>12</v>
      </c>
      <c r="AA132" s="10">
        <f t="shared" si="144"/>
        <v>7.4180000000000001</v>
      </c>
      <c r="AB132" s="9">
        <f t="shared" si="145"/>
        <v>0.58999999999999986</v>
      </c>
      <c r="AC132" s="10">
        <f t="shared" si="146"/>
        <v>0.62699999999999978</v>
      </c>
      <c r="AD132" s="9" t="s">
        <v>12</v>
      </c>
      <c r="AE132" s="55" t="s">
        <v>12</v>
      </c>
      <c r="AF132" s="55">
        <v>1.8959999999999999</v>
      </c>
      <c r="AG132" s="55">
        <v>1.97</v>
      </c>
      <c r="AH132" s="55">
        <v>2.137</v>
      </c>
      <c r="AI132" s="3">
        <v>2.2320000000000002</v>
      </c>
      <c r="AJ132" s="3">
        <v>2.286</v>
      </c>
      <c r="AK132" s="3" t="s">
        <v>12</v>
      </c>
      <c r="AL132" s="3">
        <v>3.3879999999999999</v>
      </c>
      <c r="AM132" s="15" t="s">
        <v>12</v>
      </c>
      <c r="AN132" s="10">
        <f t="shared" si="147"/>
        <v>2.286</v>
      </c>
      <c r="AO132" s="9">
        <f t="shared" si="148"/>
        <v>0.14900000000000002</v>
      </c>
      <c r="AP132" s="10">
        <f t="shared" si="149"/>
        <v>1.1019999999999999</v>
      </c>
      <c r="AQ132" s="9" t="s">
        <v>12</v>
      </c>
      <c r="AR132" s="55" t="s">
        <v>12</v>
      </c>
      <c r="AS132" s="55">
        <v>4.6050000000000004</v>
      </c>
      <c r="AT132" s="55">
        <v>4.7709999999999999</v>
      </c>
      <c r="AU132" s="55">
        <v>5.3029999999999999</v>
      </c>
      <c r="AV132" s="3">
        <v>5.431</v>
      </c>
      <c r="AW132" s="3">
        <v>5.4850000000000003</v>
      </c>
      <c r="AX132" s="3" t="s">
        <v>12</v>
      </c>
      <c r="AY132" s="3">
        <v>8.2859999999999996</v>
      </c>
      <c r="AZ132" s="15" t="s">
        <v>12</v>
      </c>
      <c r="BA132" s="10">
        <f t="shared" si="150"/>
        <v>5.4850000000000003</v>
      </c>
      <c r="BB132" s="9">
        <f t="shared" si="151"/>
        <v>0.18200000000000038</v>
      </c>
      <c r="BC132" s="10">
        <f t="shared" si="152"/>
        <v>2.8009999999999993</v>
      </c>
      <c r="BD132" s="9">
        <v>7.5389999999999997</v>
      </c>
      <c r="BE132" s="3">
        <v>8.4339999999999993</v>
      </c>
      <c r="BF132" s="15">
        <v>15.536</v>
      </c>
      <c r="BG132" s="15">
        <f t="shared" si="153"/>
        <v>8.4339999999999993</v>
      </c>
      <c r="BH132" s="9">
        <f t="shared" si="154"/>
        <v>0.89499999999999957</v>
      </c>
      <c r="BI132" s="10">
        <f t="shared" si="155"/>
        <v>7.1020000000000003</v>
      </c>
      <c r="BJ132" s="9">
        <v>7.5910000000000002</v>
      </c>
      <c r="BK132" s="3">
        <v>8.4629999999999992</v>
      </c>
      <c r="BL132" s="15">
        <v>13.15</v>
      </c>
      <c r="BM132" s="15">
        <f t="shared" si="156"/>
        <v>8.4629999999999992</v>
      </c>
      <c r="BN132" s="9">
        <f t="shared" si="157"/>
        <v>0.871999999999999</v>
      </c>
      <c r="BO132" s="10">
        <f t="shared" si="158"/>
        <v>4.6870000000000012</v>
      </c>
      <c r="BP132">
        <f t="shared" si="98"/>
        <v>0</v>
      </c>
      <c r="BQ132" s="93">
        <f t="shared" si="99"/>
        <v>1.5169491525423726</v>
      </c>
      <c r="BR132" s="93">
        <f t="shared" si="100"/>
        <v>1.4779661016949139</v>
      </c>
      <c r="BS132" s="93" t="str">
        <f>VLOOKUP(C132,'Koppeling locatie - aslocatie'!$A$2:$C$8139,2,FALSE)</f>
        <v>maas215</v>
      </c>
      <c r="BT132" s="93">
        <f>VLOOKUP($BS132,aslocaties_v01!$C$3:$AA$500,MATCH($K$3/10,aslocaties_v01!$C$2:$X$2),FALSE)</f>
        <v>6.8280000000000003</v>
      </c>
      <c r="BU132" s="93">
        <f>VLOOKUP(BS132,aslocaties_v01!$C$3:$AA$500,MATCH($K$3,aslocaties_v01!$C$2:$X$2),FALSE)</f>
        <v>7.4169999999999998</v>
      </c>
      <c r="BV132" s="93">
        <f>VLOOKUP(BS132,aslocaties_v01!$C$3:$AA$500,MATCH($K$3*10,aslocaties_v01!$C$2:$Y$2),FALSE)</f>
        <v>8.0419999999999998</v>
      </c>
      <c r="BW132" s="93">
        <f t="shared" si="101"/>
        <v>0.58899999999999952</v>
      </c>
      <c r="BX132" s="93">
        <f t="shared" si="102"/>
        <v>0.625</v>
      </c>
      <c r="BY132" s="94">
        <f t="shared" si="103"/>
        <v>1.6949152542378165E-3</v>
      </c>
      <c r="BZ132" s="94">
        <f t="shared" si="104"/>
        <v>3.1897926634765206E-3</v>
      </c>
      <c r="CA132" s="94">
        <f t="shared" si="105"/>
        <v>0</v>
      </c>
      <c r="CB132">
        <f t="shared" si="106"/>
        <v>1.000000000000334E-3</v>
      </c>
      <c r="CC132" s="58">
        <f t="shared" si="107"/>
        <v>3.0000000000001137E-3</v>
      </c>
      <c r="CD132" s="95" t="b">
        <f t="shared" si="108"/>
        <v>0</v>
      </c>
      <c r="CE132" s="96" t="b">
        <f t="shared" si="159"/>
        <v>1</v>
      </c>
      <c r="CF132" t="b">
        <f t="shared" si="160"/>
        <v>1</v>
      </c>
      <c r="CG132" t="b">
        <f t="shared" si="161"/>
        <v>1</v>
      </c>
      <c r="CH132" s="84" t="b">
        <f t="shared" si="109"/>
        <v>1</v>
      </c>
      <c r="CI132">
        <f t="shared" si="110"/>
        <v>2.286</v>
      </c>
      <c r="CJ132" t="b">
        <f t="shared" si="162"/>
        <v>1</v>
      </c>
      <c r="CK132" t="b">
        <f t="shared" si="111"/>
        <v>0</v>
      </c>
      <c r="CL132" s="84" t="b">
        <f t="shared" ref="CL132:CL163" si="166">BA132&lt;AVERAGE(BA:BA)+2*STDEV(BA:BA)</f>
        <v>1</v>
      </c>
      <c r="CM132">
        <f t="shared" si="112"/>
        <v>5.4850000000000003</v>
      </c>
      <c r="CN132" t="b">
        <f t="shared" si="163"/>
        <v>1</v>
      </c>
      <c r="CO132" s="84">
        <f t="shared" si="113"/>
        <v>4.8707783152182348E-2</v>
      </c>
      <c r="CP132" t="b">
        <f t="shared" si="114"/>
        <v>1</v>
      </c>
      <c r="CQ132" s="96" t="b">
        <f t="shared" si="115"/>
        <v>1</v>
      </c>
      <c r="CR132" t="b">
        <f t="shared" si="116"/>
        <v>0</v>
      </c>
      <c r="CS132" t="b">
        <f t="shared" si="117"/>
        <v>0</v>
      </c>
      <c r="CT132" t="b">
        <f t="shared" si="118"/>
        <v>1</v>
      </c>
      <c r="CU132" t="b">
        <f t="shared" si="119"/>
        <v>1</v>
      </c>
      <c r="CV132" s="84" t="b">
        <f t="shared" si="120"/>
        <v>1</v>
      </c>
      <c r="CW132" t="b">
        <f t="shared" si="121"/>
        <v>0</v>
      </c>
      <c r="CX132" t="b">
        <f t="shared" si="122"/>
        <v>0</v>
      </c>
      <c r="CY132" t="b">
        <f t="shared" si="123"/>
        <v>1</v>
      </c>
      <c r="CZ132" t="b">
        <f t="shared" si="124"/>
        <v>1</v>
      </c>
      <c r="DA132" s="84">
        <f t="shared" si="125"/>
        <v>2</v>
      </c>
      <c r="DB132" t="b">
        <f t="shared" si="126"/>
        <v>0</v>
      </c>
    </row>
    <row r="133" spans="1:106">
      <c r="A133" s="9">
        <v>1451</v>
      </c>
      <c r="B133" s="3">
        <v>2</v>
      </c>
      <c r="C133" s="3" t="s">
        <v>1599</v>
      </c>
      <c r="D133" s="3" t="str">
        <f t="shared" si="139"/>
        <v>MA_1_36-4_dk_0808</v>
      </c>
      <c r="E133" s="3" t="str">
        <f t="shared" si="140"/>
        <v>0808</v>
      </c>
      <c r="F133" s="3">
        <v>151695.43799999999</v>
      </c>
      <c r="G133" s="15">
        <v>417042.25</v>
      </c>
      <c r="H133" s="35" t="str">
        <f t="shared" si="141"/>
        <v>ja</v>
      </c>
      <c r="I133" s="42">
        <v>312</v>
      </c>
      <c r="J133" s="20" t="s">
        <v>371</v>
      </c>
      <c r="K133" s="21">
        <v>10000</v>
      </c>
      <c r="L133" s="28">
        <f t="shared" si="25"/>
        <v>1</v>
      </c>
      <c r="M133" s="28">
        <f t="shared" si="164"/>
        <v>1</v>
      </c>
      <c r="N133" s="56">
        <f t="shared" si="142"/>
        <v>10000</v>
      </c>
      <c r="O133" s="33">
        <f t="shared" si="165"/>
        <v>102.41697025884223</v>
      </c>
      <c r="P133" s="37">
        <f t="shared" si="143"/>
        <v>116.98905598385659</v>
      </c>
      <c r="Q133" s="9" t="s">
        <v>12</v>
      </c>
      <c r="R133" s="55" t="s">
        <v>12</v>
      </c>
      <c r="S133" s="55">
        <v>6.1050000000000004</v>
      </c>
      <c r="T133" s="55">
        <v>6.4809999999999999</v>
      </c>
      <c r="U133" s="55">
        <v>6.827</v>
      </c>
      <c r="V133" s="3">
        <v>7.1029999999999998</v>
      </c>
      <c r="W133" s="3">
        <v>7.4180000000000001</v>
      </c>
      <c r="X133" s="3" t="s">
        <v>12</v>
      </c>
      <c r="Y133" s="3">
        <v>8.0440000000000005</v>
      </c>
      <c r="Z133" s="15" t="s">
        <v>12</v>
      </c>
      <c r="AA133" s="10">
        <f t="shared" si="144"/>
        <v>7.4180000000000001</v>
      </c>
      <c r="AB133" s="9">
        <f t="shared" si="145"/>
        <v>0.59100000000000019</v>
      </c>
      <c r="AC133" s="10">
        <f t="shared" si="146"/>
        <v>0.62600000000000033</v>
      </c>
      <c r="AD133" s="9" t="s">
        <v>12</v>
      </c>
      <c r="AE133" s="55" t="s">
        <v>12</v>
      </c>
      <c r="AF133" s="55">
        <v>1.9</v>
      </c>
      <c r="AG133" s="55">
        <v>1.9179999999999999</v>
      </c>
      <c r="AH133" s="55">
        <v>1.9379999999999999</v>
      </c>
      <c r="AI133" s="3">
        <v>1.956</v>
      </c>
      <c r="AJ133" s="3">
        <v>1.9750000000000001</v>
      </c>
      <c r="AK133" s="3" t="s">
        <v>12</v>
      </c>
      <c r="AL133" s="3">
        <v>2.0550000000000002</v>
      </c>
      <c r="AM133" s="15" t="s">
        <v>12</v>
      </c>
      <c r="AN133" s="10">
        <f t="shared" si="147"/>
        <v>1.9750000000000001</v>
      </c>
      <c r="AO133" s="9">
        <f t="shared" si="148"/>
        <v>3.7000000000000144E-2</v>
      </c>
      <c r="AP133" s="10">
        <f t="shared" si="149"/>
        <v>8.0000000000000071E-2</v>
      </c>
      <c r="AQ133" s="9" t="s">
        <v>12</v>
      </c>
      <c r="AR133" s="55" t="s">
        <v>12</v>
      </c>
      <c r="AS133" s="55">
        <v>4.4870000000000001</v>
      </c>
      <c r="AT133" s="55">
        <v>4.508</v>
      </c>
      <c r="AU133" s="55">
        <v>4.5220000000000002</v>
      </c>
      <c r="AV133" s="3">
        <v>4.5350000000000001</v>
      </c>
      <c r="AW133" s="3">
        <v>4.5490000000000004</v>
      </c>
      <c r="AX133" s="3" t="s">
        <v>12</v>
      </c>
      <c r="AY133" s="3">
        <v>4.5750000000000002</v>
      </c>
      <c r="AZ133" s="15" t="s">
        <v>12</v>
      </c>
      <c r="BA133" s="10">
        <f t="shared" si="150"/>
        <v>4.5490000000000004</v>
      </c>
      <c r="BB133" s="9">
        <f t="shared" si="151"/>
        <v>2.7000000000000135E-2</v>
      </c>
      <c r="BC133" s="10">
        <f t="shared" si="152"/>
        <v>2.5999999999999801E-2</v>
      </c>
      <c r="BD133" s="9">
        <v>7.5419999999999998</v>
      </c>
      <c r="BE133" s="3">
        <v>8.1720000000000006</v>
      </c>
      <c r="BF133" s="15">
        <v>9.24</v>
      </c>
      <c r="BG133" s="15">
        <f t="shared" si="153"/>
        <v>8.1720000000000006</v>
      </c>
      <c r="BH133" s="9">
        <f t="shared" si="154"/>
        <v>0.63000000000000078</v>
      </c>
      <c r="BI133" s="10">
        <f t="shared" si="155"/>
        <v>1.0679999999999996</v>
      </c>
      <c r="BJ133" s="9">
        <v>7.67</v>
      </c>
      <c r="BK133" s="3">
        <v>8.2479999999999993</v>
      </c>
      <c r="BL133" s="15">
        <v>9.4689999999999994</v>
      </c>
      <c r="BM133" s="15">
        <f t="shared" si="156"/>
        <v>8.2479999999999993</v>
      </c>
      <c r="BN133" s="9">
        <f t="shared" si="157"/>
        <v>0.5779999999999994</v>
      </c>
      <c r="BO133" s="10">
        <f t="shared" si="158"/>
        <v>1.2210000000000001</v>
      </c>
      <c r="BP133">
        <f t="shared" ref="BP133:BP189" si="167">IF(AND(ISERROR(FIND("Fout",Q133)), ISERROR(FIND("Fout",AD133)), ISERROR(FIND("Fout",AQ133)), ISERROR(FIND( "Fout",BD133)), ISERROR(FIND( "Fout",BJ133))),0,1)</f>
        <v>0</v>
      </c>
      <c r="BQ133" s="93">
        <f t="shared" ref="BQ133:BQ189" si="168">IF(AB133=0, -1, BH133/AB133)</f>
        <v>1.065989847715737</v>
      </c>
      <c r="BR133" s="93">
        <f t="shared" ref="BR133:BR189" si="169">IF(AB133=0,-1,BN133/AB133)</f>
        <v>0.97800338409475329</v>
      </c>
      <c r="BS133" s="93" t="str">
        <f>VLOOKUP(C133,'Koppeling locatie - aslocatie'!$A$2:$C$8139,2,FALSE)</f>
        <v>maas215</v>
      </c>
      <c r="BT133" s="93">
        <f>VLOOKUP($BS133,aslocaties_v01!$C$3:$AA$500,MATCH($K$3/10,aslocaties_v01!$C$2:$X$2),FALSE)</f>
        <v>6.8280000000000003</v>
      </c>
      <c r="BU133" s="93">
        <f>VLOOKUP(BS133,aslocaties_v01!$C$3:$AA$500,MATCH($K$3,aslocaties_v01!$C$2:$X$2),FALSE)</f>
        <v>7.4169999999999998</v>
      </c>
      <c r="BV133" s="93">
        <f>VLOOKUP(BS133,aslocaties_v01!$C$3:$AA$500,MATCH($K$3*10,aslocaties_v01!$C$2:$Y$2),FALSE)</f>
        <v>8.0419999999999998</v>
      </c>
      <c r="BW133" s="93">
        <f t="shared" ref="BW133:BW189" si="170">BU133-BT133</f>
        <v>0.58899999999999952</v>
      </c>
      <c r="BX133" s="93">
        <f t="shared" ref="BX133:BX189" si="171">BV133-BU133</f>
        <v>0.625</v>
      </c>
      <c r="BY133" s="94">
        <f t="shared" ref="BY133:BY189" si="172">IFERROR(ABS(1-BW133/AB133), 999)</f>
        <v>3.3840947546542877E-3</v>
      </c>
      <c r="BZ133" s="94">
        <f t="shared" ref="BZ133:BZ189" si="173">IFERROR(ABS(1-BX133/AC133), 999)</f>
        <v>1.5974440894573894E-3</v>
      </c>
      <c r="CA133" s="94">
        <f t="shared" ref="CA133:CA189" si="174">ABS(LOOKUP(0.1*$K133,$Q$2:$Z$2,Q133:Z133)-BT133)</f>
        <v>1.000000000000334E-3</v>
      </c>
      <c r="CB133">
        <f t="shared" ref="CB133:CB189" si="175">ABS(LOOKUP($K133,$Q$2:$Z$2,Q133:Z133)-BU133)</f>
        <v>1.000000000000334E-3</v>
      </c>
      <c r="CC133" s="58">
        <f t="shared" ref="CC133:CC189" si="176">ABS(LOOKUP(10*$K133,$Q$2:$Z$2,Q133:Z133)-BV133)</f>
        <v>2.0000000000006679E-3</v>
      </c>
      <c r="CD133" s="95" t="b">
        <f t="shared" ref="CD133:CD189" si="177">OR(BY133&gt;0.1,BZ133&gt;0.1, CA133&gt;=0.15, CB133&gt;=0.15, CC133&gt;=0.15)</f>
        <v>0</v>
      </c>
      <c r="CE133" s="96" t="b">
        <f t="shared" si="159"/>
        <v>1</v>
      </c>
      <c r="CF133" t="b">
        <f t="shared" si="160"/>
        <v>1</v>
      </c>
      <c r="CG133" t="b">
        <f t="shared" si="161"/>
        <v>1</v>
      </c>
      <c r="CH133" s="84" t="b">
        <f t="shared" ref="CH133:CH189" si="178">AN133&gt;0.25</f>
        <v>1</v>
      </c>
      <c r="CI133">
        <f t="shared" ref="CI133:CI189" si="179">IF(CH133,AN133,"")</f>
        <v>1.9750000000000001</v>
      </c>
      <c r="CJ133" t="b">
        <f t="shared" si="162"/>
        <v>1</v>
      </c>
      <c r="CK133" t="b">
        <f t="shared" ref="CK133:CK189" si="180">AN133&lt;1.25</f>
        <v>0</v>
      </c>
      <c r="CL133" s="84" t="b">
        <f t="shared" si="166"/>
        <v>1</v>
      </c>
      <c r="CM133">
        <f t="shared" ref="CM133:CM189" si="181">IF(CL133,BA133,"")</f>
        <v>4.5490000000000004</v>
      </c>
      <c r="CN133" t="b">
        <f t="shared" si="163"/>
        <v>1</v>
      </c>
      <c r="CO133" s="84">
        <f t="shared" ref="CO133:CO189" si="182">IF(BA133=0, -1, AN133/(1.56*BA133^2))</f>
        <v>6.1180162749740405E-2</v>
      </c>
      <c r="CP133" t="b">
        <f t="shared" ref="CP133:CP189" si="183">OR(CO133&gt;0.035, CO133&lt;0.065)</f>
        <v>1</v>
      </c>
      <c r="CQ133" s="96" t="b">
        <f t="shared" ref="CQ133:CQ189" si="184">IF(O133="-", "-", ABS(AA133-AA132)&lt;O133*$CR$1)</f>
        <v>1</v>
      </c>
      <c r="CR133" t="b">
        <f t="shared" ref="CR133:CR189" si="185">IF(O133="-","-",ABS(BG133-BG132)&lt;O133*$CS$1)</f>
        <v>0</v>
      </c>
      <c r="CS133" t="b">
        <f t="shared" ref="CS133:CS189" si="186">IF(O133="-","-",ABS(BM133-BM132)&lt;O133*$CT$1)</f>
        <v>0</v>
      </c>
      <c r="CT133" t="b">
        <f t="shared" ref="CT133:CT189" si="187">IF(O133="-","-",ABS(AN133-AN132)&lt;O133*$CU$1)</f>
        <v>1</v>
      </c>
      <c r="CU133" t="b">
        <f t="shared" ref="CU133:CU189" si="188">IF(O133="-","-",ABS(BA132-BA133)&lt;O133*$CV$1)</f>
        <v>1</v>
      </c>
      <c r="CV133" s="84" t="b">
        <f t="shared" ref="CV133:CV188" si="189">IF(P133="-","-",ABS(AA134-AA133)&lt;P133*$CR$1)</f>
        <v>1</v>
      </c>
      <c r="CW133" t="b">
        <f t="shared" ref="CW133:CW188" si="190">IF(P133="-","-",ABS(BG134-BG133)&lt;P133*$CS$1)</f>
        <v>1</v>
      </c>
      <c r="CX133" t="b">
        <f t="shared" ref="CX133:CX188" si="191">IF(P133="-","-",ABS(BM134-BM133)&lt;P133*$CT$1)</f>
        <v>1</v>
      </c>
      <c r="CY133" t="b">
        <f t="shared" ref="CY133:CY188" si="192">IF(P133="-","-",ABS(AN134-AN133)&lt;P133*$CU$1)</f>
        <v>1</v>
      </c>
      <c r="CZ133" t="b">
        <f t="shared" ref="CZ133:CZ188" si="193">IF(P133="-","-",ABS(BA133-BA134)&lt;P133*$CV$1)</f>
        <v>1</v>
      </c>
      <c r="DA133" s="84">
        <f t="shared" ref="DA133:DA189" si="194">IFERROR(IF(AND(CQ133:CU133),0,1), 0)+IFERROR(IF(AND(CV133:CZ133),0,1),0)</f>
        <v>1</v>
      </c>
      <c r="DB133" t="b">
        <f t="shared" ref="DB133:DB189" si="195">AND(DA133&gt;0,CD133)</f>
        <v>0</v>
      </c>
    </row>
    <row r="134" spans="1:106">
      <c r="A134" s="9">
        <v>1452</v>
      </c>
      <c r="B134" s="3">
        <v>2</v>
      </c>
      <c r="C134" s="3" t="s">
        <v>1600</v>
      </c>
      <c r="D134" s="3" t="str">
        <f t="shared" si="139"/>
        <v>MA_1_36-4_dk_0809</v>
      </c>
      <c r="E134" s="3" t="str">
        <f t="shared" si="140"/>
        <v>0809</v>
      </c>
      <c r="F134" s="3">
        <v>151637.81200000001</v>
      </c>
      <c r="G134" s="15">
        <v>416940.43800000002</v>
      </c>
      <c r="H134" s="35" t="str">
        <f t="shared" si="141"/>
        <v>ja</v>
      </c>
      <c r="I134" s="42">
        <v>289</v>
      </c>
      <c r="J134" s="20" t="s">
        <v>371</v>
      </c>
      <c r="K134" s="21">
        <v>10000</v>
      </c>
      <c r="L134" s="28">
        <f t="shared" si="25"/>
        <v>1</v>
      </c>
      <c r="M134" s="28">
        <f t="shared" si="164"/>
        <v>1</v>
      </c>
      <c r="N134" s="56">
        <f t="shared" si="142"/>
        <v>10000</v>
      </c>
      <c r="O134" s="33">
        <f t="shared" si="165"/>
        <v>116.98905598385659</v>
      </c>
      <c r="P134" s="37">
        <f t="shared" si="143"/>
        <v>72.218937267217242</v>
      </c>
      <c r="Q134" s="9" t="s">
        <v>12</v>
      </c>
      <c r="R134" s="55" t="s">
        <v>12</v>
      </c>
      <c r="S134" s="55">
        <v>6.1050000000000004</v>
      </c>
      <c r="T134" s="55">
        <v>6.4809999999999999</v>
      </c>
      <c r="U134" s="55">
        <v>6.827</v>
      </c>
      <c r="V134" s="3">
        <v>7.1029999999999998</v>
      </c>
      <c r="W134" s="3">
        <v>7.4180000000000001</v>
      </c>
      <c r="X134" s="3" t="s">
        <v>12</v>
      </c>
      <c r="Y134" s="3">
        <v>8.0440000000000005</v>
      </c>
      <c r="Z134" s="15" t="s">
        <v>12</v>
      </c>
      <c r="AA134" s="10">
        <f t="shared" si="144"/>
        <v>7.4180000000000001</v>
      </c>
      <c r="AB134" s="9">
        <f t="shared" si="145"/>
        <v>0.59100000000000019</v>
      </c>
      <c r="AC134" s="10">
        <f t="shared" si="146"/>
        <v>0.62600000000000033</v>
      </c>
      <c r="AD134" s="9" t="s">
        <v>12</v>
      </c>
      <c r="AE134" s="55" t="s">
        <v>12</v>
      </c>
      <c r="AF134" s="55">
        <v>1.849</v>
      </c>
      <c r="AG134" s="55">
        <v>1.8979999999999999</v>
      </c>
      <c r="AH134" s="55">
        <v>1.9179999999999999</v>
      </c>
      <c r="AI134" s="3">
        <v>1.9350000000000001</v>
      </c>
      <c r="AJ134" s="3">
        <v>1.954</v>
      </c>
      <c r="AK134" s="3" t="s">
        <v>12</v>
      </c>
      <c r="AL134" s="3">
        <v>1.99</v>
      </c>
      <c r="AM134" s="15" t="s">
        <v>12</v>
      </c>
      <c r="AN134" s="10">
        <f t="shared" si="147"/>
        <v>1.954</v>
      </c>
      <c r="AO134" s="9">
        <f t="shared" si="148"/>
        <v>3.6000000000000032E-2</v>
      </c>
      <c r="AP134" s="10">
        <f t="shared" si="149"/>
        <v>3.6000000000000032E-2</v>
      </c>
      <c r="AQ134" s="9" t="s">
        <v>12</v>
      </c>
      <c r="AR134" s="55" t="s">
        <v>12</v>
      </c>
      <c r="AS134" s="55">
        <v>4.4420000000000002</v>
      </c>
      <c r="AT134" s="55">
        <v>4.4749999999999996</v>
      </c>
      <c r="AU134" s="55">
        <v>4.5039999999999996</v>
      </c>
      <c r="AV134" s="3">
        <v>4.5140000000000002</v>
      </c>
      <c r="AW134" s="3">
        <v>4.5259999999999998</v>
      </c>
      <c r="AX134" s="3" t="s">
        <v>12</v>
      </c>
      <c r="AY134" s="3">
        <v>4.5490000000000004</v>
      </c>
      <c r="AZ134" s="15" t="s">
        <v>12</v>
      </c>
      <c r="BA134" s="10">
        <f t="shared" si="150"/>
        <v>4.5259999999999998</v>
      </c>
      <c r="BB134" s="9">
        <f t="shared" si="151"/>
        <v>2.2000000000000242E-2</v>
      </c>
      <c r="BC134" s="10">
        <f t="shared" si="152"/>
        <v>2.3000000000000576E-2</v>
      </c>
      <c r="BD134" s="9">
        <v>7.4989999999999997</v>
      </c>
      <c r="BE134" s="3">
        <v>8.2119999999999997</v>
      </c>
      <c r="BF134" s="15">
        <v>9.1690000000000005</v>
      </c>
      <c r="BG134" s="15">
        <f t="shared" si="153"/>
        <v>8.2119999999999997</v>
      </c>
      <c r="BH134" s="9">
        <f t="shared" si="154"/>
        <v>0.71300000000000008</v>
      </c>
      <c r="BI134" s="10">
        <f t="shared" si="155"/>
        <v>0.95700000000000074</v>
      </c>
      <c r="BJ134" s="9">
        <v>7.4989999999999997</v>
      </c>
      <c r="BK134" s="3">
        <v>8.2330000000000005</v>
      </c>
      <c r="BL134" s="15">
        <v>9.1489999999999991</v>
      </c>
      <c r="BM134" s="15">
        <f t="shared" si="156"/>
        <v>8.2330000000000005</v>
      </c>
      <c r="BN134" s="9">
        <f t="shared" si="157"/>
        <v>0.73400000000000087</v>
      </c>
      <c r="BO134" s="10">
        <f t="shared" si="158"/>
        <v>0.91599999999999859</v>
      </c>
      <c r="BP134">
        <f t="shared" si="167"/>
        <v>0</v>
      </c>
      <c r="BQ134" s="93">
        <f t="shared" si="168"/>
        <v>1.2064297800338406</v>
      </c>
      <c r="BR134" s="93">
        <f t="shared" si="169"/>
        <v>1.2419627749576998</v>
      </c>
      <c r="BS134" s="93" t="str">
        <f>VLOOKUP(C134,'Koppeling locatie - aslocatie'!$A$2:$C$8139,2,FALSE)</f>
        <v>maas215</v>
      </c>
      <c r="BT134" s="93">
        <f>VLOOKUP($BS134,aslocaties_v01!$C$3:$AA$500,MATCH($K$3/10,aslocaties_v01!$C$2:$X$2),FALSE)</f>
        <v>6.8280000000000003</v>
      </c>
      <c r="BU134" s="93">
        <f>VLOOKUP(BS134,aslocaties_v01!$C$3:$AA$500,MATCH($K$3,aslocaties_v01!$C$2:$X$2),FALSE)</f>
        <v>7.4169999999999998</v>
      </c>
      <c r="BV134" s="93">
        <f>VLOOKUP(BS134,aslocaties_v01!$C$3:$AA$500,MATCH($K$3*10,aslocaties_v01!$C$2:$Y$2),FALSE)</f>
        <v>8.0419999999999998</v>
      </c>
      <c r="BW134" s="93">
        <f t="shared" si="170"/>
        <v>0.58899999999999952</v>
      </c>
      <c r="BX134" s="93">
        <f t="shared" si="171"/>
        <v>0.625</v>
      </c>
      <c r="BY134" s="94">
        <f t="shared" si="172"/>
        <v>3.3840947546542877E-3</v>
      </c>
      <c r="BZ134" s="94">
        <f t="shared" si="173"/>
        <v>1.5974440894573894E-3</v>
      </c>
      <c r="CA134" s="94">
        <f t="shared" si="174"/>
        <v>1.000000000000334E-3</v>
      </c>
      <c r="CB134">
        <f t="shared" si="175"/>
        <v>1.000000000000334E-3</v>
      </c>
      <c r="CC134" s="58">
        <f t="shared" si="176"/>
        <v>2.0000000000006679E-3</v>
      </c>
      <c r="CD134" s="95" t="b">
        <f t="shared" si="177"/>
        <v>0</v>
      </c>
      <c r="CE134" s="96" t="b">
        <f t="shared" si="159"/>
        <v>1</v>
      </c>
      <c r="CF134" t="b">
        <f t="shared" si="160"/>
        <v>1</v>
      </c>
      <c r="CG134" t="b">
        <f t="shared" si="161"/>
        <v>1</v>
      </c>
      <c r="CH134" s="84" t="b">
        <f t="shared" si="178"/>
        <v>1</v>
      </c>
      <c r="CI134">
        <f t="shared" si="179"/>
        <v>1.954</v>
      </c>
      <c r="CJ134" t="b">
        <f t="shared" si="162"/>
        <v>1</v>
      </c>
      <c r="CK134" t="b">
        <f t="shared" si="180"/>
        <v>0</v>
      </c>
      <c r="CL134" s="84" t="b">
        <f t="shared" si="166"/>
        <v>1</v>
      </c>
      <c r="CM134">
        <f t="shared" si="181"/>
        <v>4.5259999999999998</v>
      </c>
      <c r="CN134" t="b">
        <f t="shared" si="163"/>
        <v>1</v>
      </c>
      <c r="CO134" s="84">
        <f t="shared" si="182"/>
        <v>6.1146395606359732E-2</v>
      </c>
      <c r="CP134" t="b">
        <f t="shared" si="183"/>
        <v>1</v>
      </c>
      <c r="CQ134" s="96" t="b">
        <f t="shared" si="184"/>
        <v>1</v>
      </c>
      <c r="CR134" t="b">
        <f t="shared" si="185"/>
        <v>1</v>
      </c>
      <c r="CS134" t="b">
        <f t="shared" si="186"/>
        <v>1</v>
      </c>
      <c r="CT134" t="b">
        <f t="shared" si="187"/>
        <v>1</v>
      </c>
      <c r="CU134" t="b">
        <f t="shared" si="188"/>
        <v>1</v>
      </c>
      <c r="CV134" s="84" t="b">
        <f t="shared" si="189"/>
        <v>1</v>
      </c>
      <c r="CW134" t="b">
        <f t="shared" si="190"/>
        <v>0</v>
      </c>
      <c r="CX134" t="b">
        <f t="shared" si="191"/>
        <v>0</v>
      </c>
      <c r="CY134" t="b">
        <f t="shared" si="192"/>
        <v>1</v>
      </c>
      <c r="CZ134" t="b">
        <f t="shared" si="193"/>
        <v>1</v>
      </c>
      <c r="DA134" s="84">
        <f t="shared" si="194"/>
        <v>1</v>
      </c>
      <c r="DB134" t="b">
        <f t="shared" si="195"/>
        <v>0</v>
      </c>
    </row>
    <row r="135" spans="1:106">
      <c r="A135" s="9">
        <v>1453</v>
      </c>
      <c r="B135" s="3">
        <v>2</v>
      </c>
      <c r="C135" s="3" t="s">
        <v>1601</v>
      </c>
      <c r="D135" s="3" t="str">
        <f t="shared" si="139"/>
        <v>MA_1_36-4_dk_0810</v>
      </c>
      <c r="E135" s="3" t="str">
        <f t="shared" si="140"/>
        <v>0810</v>
      </c>
      <c r="F135" s="3">
        <v>151616.09400000001</v>
      </c>
      <c r="G135" s="15">
        <v>416871.56199999998</v>
      </c>
      <c r="H135" s="35" t="str">
        <f t="shared" si="141"/>
        <v>ja</v>
      </c>
      <c r="I135" s="42">
        <v>4</v>
      </c>
      <c r="J135" s="20" t="s">
        <v>371</v>
      </c>
      <c r="K135" s="21">
        <v>10000</v>
      </c>
      <c r="L135" s="28">
        <f t="shared" si="25"/>
        <v>1</v>
      </c>
      <c r="M135" s="28">
        <f t="shared" si="164"/>
        <v>1</v>
      </c>
      <c r="N135" s="56">
        <f t="shared" si="142"/>
        <v>10000</v>
      </c>
      <c r="O135" s="33">
        <f t="shared" si="165"/>
        <v>72.218937267217242</v>
      </c>
      <c r="P135" s="37">
        <f t="shared" si="143"/>
        <v>111.52722706140266</v>
      </c>
      <c r="Q135" s="9" t="s">
        <v>12</v>
      </c>
      <c r="R135" s="55" t="s">
        <v>12</v>
      </c>
      <c r="S135" s="55">
        <v>6.1050000000000004</v>
      </c>
      <c r="T135" s="55">
        <v>6.4809999999999999</v>
      </c>
      <c r="U135" s="55">
        <v>6.827</v>
      </c>
      <c r="V135" s="3">
        <v>7.1029999999999998</v>
      </c>
      <c r="W135" s="3">
        <v>7.4180000000000001</v>
      </c>
      <c r="X135" s="3" t="s">
        <v>12</v>
      </c>
      <c r="Y135" s="3">
        <v>8.0440000000000005</v>
      </c>
      <c r="Z135" s="15" t="s">
        <v>12</v>
      </c>
      <c r="AA135" s="10">
        <f t="shared" si="144"/>
        <v>7.4180000000000001</v>
      </c>
      <c r="AB135" s="9">
        <f t="shared" si="145"/>
        <v>0.59100000000000019</v>
      </c>
      <c r="AC135" s="10">
        <f t="shared" si="146"/>
        <v>0.62600000000000033</v>
      </c>
      <c r="AD135" s="9" t="s">
        <v>12</v>
      </c>
      <c r="AE135" s="55" t="s">
        <v>12</v>
      </c>
      <c r="AF135" s="55">
        <v>1.798</v>
      </c>
      <c r="AG135" s="55">
        <v>1.8460000000000001</v>
      </c>
      <c r="AH135" s="55">
        <v>1.897</v>
      </c>
      <c r="AI135" s="3">
        <v>1.9179999999999999</v>
      </c>
      <c r="AJ135" s="3">
        <v>1.9390000000000001</v>
      </c>
      <c r="AK135" s="3" t="s">
        <v>12</v>
      </c>
      <c r="AL135" s="3">
        <v>1.98</v>
      </c>
      <c r="AM135" s="15" t="s">
        <v>12</v>
      </c>
      <c r="AN135" s="10">
        <f t="shared" si="147"/>
        <v>1.9390000000000001</v>
      </c>
      <c r="AO135" s="9">
        <f t="shared" si="148"/>
        <v>4.2000000000000037E-2</v>
      </c>
      <c r="AP135" s="10">
        <f t="shared" si="149"/>
        <v>4.0999999999999925E-2</v>
      </c>
      <c r="AQ135" s="9" t="s">
        <v>12</v>
      </c>
      <c r="AR135" s="55" t="s">
        <v>12</v>
      </c>
      <c r="AS135" s="55">
        <v>4.4160000000000004</v>
      </c>
      <c r="AT135" s="55">
        <v>4.4530000000000003</v>
      </c>
      <c r="AU135" s="55">
        <v>4.4939999999999998</v>
      </c>
      <c r="AV135" s="3">
        <v>4.51</v>
      </c>
      <c r="AW135" s="3">
        <v>4.524</v>
      </c>
      <c r="AX135" s="3" t="s">
        <v>12</v>
      </c>
      <c r="AY135" s="3">
        <v>4.55</v>
      </c>
      <c r="AZ135" s="15" t="s">
        <v>12</v>
      </c>
      <c r="BA135" s="10">
        <f t="shared" si="150"/>
        <v>4.524</v>
      </c>
      <c r="BB135" s="9">
        <f t="shared" si="151"/>
        <v>3.0000000000000249E-2</v>
      </c>
      <c r="BC135" s="10">
        <f t="shared" si="152"/>
        <v>2.5999999999999801E-2</v>
      </c>
      <c r="BD135" s="9">
        <v>7.6130000000000004</v>
      </c>
      <c r="BE135" s="3">
        <v>8.3640000000000008</v>
      </c>
      <c r="BF135" s="15">
        <v>9.5310000000000006</v>
      </c>
      <c r="BG135" s="15">
        <f t="shared" si="153"/>
        <v>8.3640000000000008</v>
      </c>
      <c r="BH135" s="9">
        <f t="shared" si="154"/>
        <v>0.75100000000000033</v>
      </c>
      <c r="BI135" s="10">
        <f t="shared" si="155"/>
        <v>1.1669999999999998</v>
      </c>
      <c r="BJ135" s="9">
        <v>7.7910000000000004</v>
      </c>
      <c r="BK135" s="3">
        <v>8.52</v>
      </c>
      <c r="BL135" s="15">
        <v>9.7270000000000003</v>
      </c>
      <c r="BM135" s="15">
        <f t="shared" si="156"/>
        <v>8.52</v>
      </c>
      <c r="BN135" s="9">
        <f t="shared" si="157"/>
        <v>0.7289999999999992</v>
      </c>
      <c r="BO135" s="10">
        <f t="shared" si="158"/>
        <v>1.2070000000000007</v>
      </c>
      <c r="BP135">
        <f t="shared" si="167"/>
        <v>0</v>
      </c>
      <c r="BQ135" s="93">
        <f t="shared" si="168"/>
        <v>1.2707275803722506</v>
      </c>
      <c r="BR135" s="93">
        <f t="shared" si="169"/>
        <v>1.2335025380710642</v>
      </c>
      <c r="BS135" s="93" t="str">
        <f>VLOOKUP(C135,'Koppeling locatie - aslocatie'!$A$2:$C$8139,2,FALSE)</f>
        <v>maas215</v>
      </c>
      <c r="BT135" s="93">
        <f>VLOOKUP($BS135,aslocaties_v01!$C$3:$AA$500,MATCH($K$3/10,aslocaties_v01!$C$2:$X$2),FALSE)</f>
        <v>6.8280000000000003</v>
      </c>
      <c r="BU135" s="93">
        <f>VLOOKUP(BS135,aslocaties_v01!$C$3:$AA$500,MATCH($K$3,aslocaties_v01!$C$2:$X$2),FALSE)</f>
        <v>7.4169999999999998</v>
      </c>
      <c r="BV135" s="93">
        <f>VLOOKUP(BS135,aslocaties_v01!$C$3:$AA$500,MATCH($K$3*10,aslocaties_v01!$C$2:$Y$2),FALSE)</f>
        <v>8.0419999999999998</v>
      </c>
      <c r="BW135" s="93">
        <f t="shared" si="170"/>
        <v>0.58899999999999952</v>
      </c>
      <c r="BX135" s="93">
        <f t="shared" si="171"/>
        <v>0.625</v>
      </c>
      <c r="BY135" s="94">
        <f t="shared" si="172"/>
        <v>3.3840947546542877E-3</v>
      </c>
      <c r="BZ135" s="94">
        <f t="shared" si="173"/>
        <v>1.5974440894573894E-3</v>
      </c>
      <c r="CA135" s="94">
        <f t="shared" si="174"/>
        <v>1.000000000000334E-3</v>
      </c>
      <c r="CB135">
        <f t="shared" si="175"/>
        <v>1.000000000000334E-3</v>
      </c>
      <c r="CC135" s="58">
        <f t="shared" si="176"/>
        <v>2.0000000000006679E-3</v>
      </c>
      <c r="CD135" s="95" t="b">
        <f t="shared" si="177"/>
        <v>0</v>
      </c>
      <c r="CE135" s="96" t="b">
        <f t="shared" si="159"/>
        <v>1</v>
      </c>
      <c r="CF135" t="b">
        <f t="shared" si="160"/>
        <v>1</v>
      </c>
      <c r="CG135" t="b">
        <f t="shared" si="161"/>
        <v>1</v>
      </c>
      <c r="CH135" s="84" t="b">
        <f t="shared" si="178"/>
        <v>1</v>
      </c>
      <c r="CI135">
        <f t="shared" si="179"/>
        <v>1.9390000000000001</v>
      </c>
      <c r="CJ135" t="b">
        <f t="shared" si="162"/>
        <v>1</v>
      </c>
      <c r="CK135" t="b">
        <f t="shared" si="180"/>
        <v>0</v>
      </c>
      <c r="CL135" s="84" t="b">
        <f t="shared" si="166"/>
        <v>1</v>
      </c>
      <c r="CM135">
        <f t="shared" si="181"/>
        <v>4.524</v>
      </c>
      <c r="CN135" t="b">
        <f t="shared" si="163"/>
        <v>1</v>
      </c>
      <c r="CO135" s="84">
        <f t="shared" si="182"/>
        <v>6.0730662419972839E-2</v>
      </c>
      <c r="CP135" t="b">
        <f t="shared" si="183"/>
        <v>1</v>
      </c>
      <c r="CQ135" s="96" t="b">
        <f t="shared" si="184"/>
        <v>1</v>
      </c>
      <c r="CR135" t="b">
        <f t="shared" si="185"/>
        <v>0</v>
      </c>
      <c r="CS135" t="b">
        <f t="shared" si="186"/>
        <v>0</v>
      </c>
      <c r="CT135" t="b">
        <f t="shared" si="187"/>
        <v>1</v>
      </c>
      <c r="CU135" t="b">
        <f t="shared" si="188"/>
        <v>1</v>
      </c>
      <c r="CV135" s="84" t="b">
        <f t="shared" si="189"/>
        <v>1</v>
      </c>
      <c r="CW135" t="b">
        <f t="shared" si="190"/>
        <v>0</v>
      </c>
      <c r="CX135" t="b">
        <f t="shared" si="191"/>
        <v>0</v>
      </c>
      <c r="CY135" t="b">
        <f t="shared" si="192"/>
        <v>1</v>
      </c>
      <c r="CZ135" t="b">
        <f t="shared" si="193"/>
        <v>0</v>
      </c>
      <c r="DA135" s="84">
        <f t="shared" si="194"/>
        <v>2</v>
      </c>
      <c r="DB135" t="b">
        <f t="shared" si="195"/>
        <v>0</v>
      </c>
    </row>
    <row r="136" spans="1:106">
      <c r="A136" s="9">
        <v>1454</v>
      </c>
      <c r="B136" s="3">
        <v>2</v>
      </c>
      <c r="C136" s="3" t="s">
        <v>1602</v>
      </c>
      <c r="D136" s="3" t="str">
        <f t="shared" si="139"/>
        <v>MA_1_36-4_dk_0811</v>
      </c>
      <c r="E136" s="3" t="str">
        <f t="shared" si="140"/>
        <v>0811</v>
      </c>
      <c r="F136" s="3">
        <v>151521.84400000001</v>
      </c>
      <c r="G136" s="15">
        <v>416931.18800000002</v>
      </c>
      <c r="H136" s="35" t="str">
        <f t="shared" si="141"/>
        <v>ja</v>
      </c>
      <c r="I136" s="42">
        <v>34</v>
      </c>
      <c r="J136" s="20" t="s">
        <v>371</v>
      </c>
      <c r="K136" s="21">
        <v>10000</v>
      </c>
      <c r="L136" s="28">
        <f t="shared" si="25"/>
        <v>1</v>
      </c>
      <c r="M136" s="28">
        <f t="shared" si="164"/>
        <v>1</v>
      </c>
      <c r="N136" s="56">
        <f t="shared" si="142"/>
        <v>10000</v>
      </c>
      <c r="O136" s="33">
        <f t="shared" si="165"/>
        <v>111.52722706140266</v>
      </c>
      <c r="P136" s="37">
        <f t="shared" si="143"/>
        <v>111.40448641773868</v>
      </c>
      <c r="Q136" s="9" t="s">
        <v>12</v>
      </c>
      <c r="R136" s="55" t="s">
        <v>12</v>
      </c>
      <c r="S136" s="55">
        <v>6.1050000000000004</v>
      </c>
      <c r="T136" s="55">
        <v>6.48</v>
      </c>
      <c r="U136" s="55">
        <v>6.827</v>
      </c>
      <c r="V136" s="3">
        <v>7.1020000000000003</v>
      </c>
      <c r="W136" s="3">
        <v>7.4169999999999998</v>
      </c>
      <c r="X136" s="3" t="s">
        <v>12</v>
      </c>
      <c r="Y136" s="3">
        <v>8.0429999999999993</v>
      </c>
      <c r="Z136" s="15" t="s">
        <v>12</v>
      </c>
      <c r="AA136" s="10">
        <f t="shared" si="144"/>
        <v>7.4169999999999998</v>
      </c>
      <c r="AB136" s="9">
        <f t="shared" si="145"/>
        <v>0.58999999999999986</v>
      </c>
      <c r="AC136" s="10">
        <f t="shared" si="146"/>
        <v>0.62599999999999945</v>
      </c>
      <c r="AD136" s="9" t="s">
        <v>12</v>
      </c>
      <c r="AE136" s="55" t="s">
        <v>12</v>
      </c>
      <c r="AF136" s="55">
        <v>1.931</v>
      </c>
      <c r="AG136" s="55">
        <v>1.9450000000000001</v>
      </c>
      <c r="AH136" s="55">
        <v>1.96</v>
      </c>
      <c r="AI136" s="3">
        <v>1.9730000000000001</v>
      </c>
      <c r="AJ136" s="3">
        <v>1.988</v>
      </c>
      <c r="AK136" s="3" t="s">
        <v>12</v>
      </c>
      <c r="AL136" s="3">
        <v>2.036</v>
      </c>
      <c r="AM136" s="15" t="s">
        <v>12</v>
      </c>
      <c r="AN136" s="10">
        <f t="shared" si="147"/>
        <v>1.988</v>
      </c>
      <c r="AO136" s="9">
        <f t="shared" si="148"/>
        <v>2.8000000000000025E-2</v>
      </c>
      <c r="AP136" s="10">
        <f t="shared" si="149"/>
        <v>4.8000000000000043E-2</v>
      </c>
      <c r="AQ136" s="9" t="s">
        <v>12</v>
      </c>
      <c r="AR136" s="55" t="s">
        <v>12</v>
      </c>
      <c r="AS136" s="55">
        <v>7.03</v>
      </c>
      <c r="AT136" s="55">
        <v>7.0430000000000001</v>
      </c>
      <c r="AU136" s="55">
        <v>7.0579999999999998</v>
      </c>
      <c r="AV136" s="3">
        <v>7.0709999999999997</v>
      </c>
      <c r="AW136" s="3">
        <v>7.085</v>
      </c>
      <c r="AX136" s="3" t="s">
        <v>12</v>
      </c>
      <c r="AY136" s="3">
        <v>7.2320000000000002</v>
      </c>
      <c r="AZ136" s="15" t="s">
        <v>12</v>
      </c>
      <c r="BA136" s="10">
        <f t="shared" si="150"/>
        <v>7.085</v>
      </c>
      <c r="BB136" s="9">
        <f t="shared" si="151"/>
        <v>2.7000000000000135E-2</v>
      </c>
      <c r="BC136" s="10">
        <f t="shared" si="152"/>
        <v>0.14700000000000024</v>
      </c>
      <c r="BD136" s="9">
        <v>7.2160000000000002</v>
      </c>
      <c r="BE136" s="3">
        <v>7.9169999999999998</v>
      </c>
      <c r="BF136" s="15">
        <v>8.98</v>
      </c>
      <c r="BG136" s="15">
        <f t="shared" si="153"/>
        <v>7.9169999999999998</v>
      </c>
      <c r="BH136" s="9">
        <f t="shared" si="154"/>
        <v>0.70099999999999962</v>
      </c>
      <c r="BI136" s="10">
        <f t="shared" si="155"/>
        <v>1.0630000000000006</v>
      </c>
      <c r="BJ136" s="9">
        <v>7.4160000000000004</v>
      </c>
      <c r="BK136" s="3">
        <v>8.0410000000000004</v>
      </c>
      <c r="BL136" s="15">
        <v>8.9830000000000005</v>
      </c>
      <c r="BM136" s="15">
        <f t="shared" si="156"/>
        <v>8.0410000000000004</v>
      </c>
      <c r="BN136" s="9">
        <f t="shared" si="157"/>
        <v>0.625</v>
      </c>
      <c r="BO136" s="10">
        <f t="shared" si="158"/>
        <v>0.94200000000000017</v>
      </c>
      <c r="BP136">
        <f t="shared" si="167"/>
        <v>0</v>
      </c>
      <c r="BQ136" s="93">
        <f t="shared" si="168"/>
        <v>1.1881355932203386</v>
      </c>
      <c r="BR136" s="93">
        <f t="shared" si="169"/>
        <v>1.0593220338983054</v>
      </c>
      <c r="BS136" s="93" t="str">
        <f>VLOOKUP(C136,'Koppeling locatie - aslocatie'!$A$2:$C$8139,2,FALSE)</f>
        <v>maas215</v>
      </c>
      <c r="BT136" s="93">
        <f>VLOOKUP($BS136,aslocaties_v01!$C$3:$AA$500,MATCH($K$3/10,aslocaties_v01!$C$2:$X$2),FALSE)</f>
        <v>6.8280000000000003</v>
      </c>
      <c r="BU136" s="93">
        <f>VLOOKUP(BS136,aslocaties_v01!$C$3:$AA$500,MATCH($K$3,aslocaties_v01!$C$2:$X$2),FALSE)</f>
        <v>7.4169999999999998</v>
      </c>
      <c r="BV136" s="93">
        <f>VLOOKUP(BS136,aslocaties_v01!$C$3:$AA$500,MATCH($K$3*10,aslocaties_v01!$C$2:$Y$2),FALSE)</f>
        <v>8.0419999999999998</v>
      </c>
      <c r="BW136" s="93">
        <f t="shared" si="170"/>
        <v>0.58899999999999952</v>
      </c>
      <c r="BX136" s="93">
        <f t="shared" si="171"/>
        <v>0.625</v>
      </c>
      <c r="BY136" s="94">
        <f t="shared" si="172"/>
        <v>1.6949152542378165E-3</v>
      </c>
      <c r="BZ136" s="94">
        <f t="shared" si="173"/>
        <v>1.5974440894559461E-3</v>
      </c>
      <c r="CA136" s="94">
        <f t="shared" si="174"/>
        <v>1.000000000000334E-3</v>
      </c>
      <c r="CB136">
        <f t="shared" si="175"/>
        <v>0</v>
      </c>
      <c r="CC136" s="58">
        <f t="shared" si="176"/>
        <v>9.9999999999944578E-4</v>
      </c>
      <c r="CD136" s="95" t="b">
        <f t="shared" si="177"/>
        <v>0</v>
      </c>
      <c r="CE136" s="96" t="b">
        <f t="shared" si="159"/>
        <v>1</v>
      </c>
      <c r="CF136" t="b">
        <f t="shared" si="160"/>
        <v>1</v>
      </c>
      <c r="CG136" t="b">
        <f t="shared" si="161"/>
        <v>1</v>
      </c>
      <c r="CH136" s="84" t="b">
        <f t="shared" si="178"/>
        <v>1</v>
      </c>
      <c r="CI136">
        <f t="shared" si="179"/>
        <v>1.988</v>
      </c>
      <c r="CJ136" t="b">
        <f t="shared" si="162"/>
        <v>1</v>
      </c>
      <c r="CK136" t="b">
        <f t="shared" si="180"/>
        <v>0</v>
      </c>
      <c r="CL136" s="84" t="b">
        <f t="shared" si="166"/>
        <v>0</v>
      </c>
      <c r="CM136" t="str">
        <f t="shared" si="181"/>
        <v/>
      </c>
      <c r="CN136" t="b">
        <f t="shared" si="163"/>
        <v>0</v>
      </c>
      <c r="CO136" s="84">
        <f t="shared" si="182"/>
        <v>2.538704030668975E-2</v>
      </c>
      <c r="CP136" t="b">
        <f t="shared" si="183"/>
        <v>1</v>
      </c>
      <c r="CQ136" s="96" t="b">
        <f t="shared" si="184"/>
        <v>1</v>
      </c>
      <c r="CR136" t="b">
        <f t="shared" si="185"/>
        <v>0</v>
      </c>
      <c r="CS136" t="b">
        <f t="shared" si="186"/>
        <v>0</v>
      </c>
      <c r="CT136" t="b">
        <f t="shared" si="187"/>
        <v>1</v>
      </c>
      <c r="CU136" t="b">
        <f t="shared" si="188"/>
        <v>0</v>
      </c>
      <c r="CV136" s="84" t="b">
        <f t="shared" si="189"/>
        <v>1</v>
      </c>
      <c r="CW136" t="b">
        <f t="shared" si="190"/>
        <v>0</v>
      </c>
      <c r="CX136" t="b">
        <f t="shared" si="191"/>
        <v>0</v>
      </c>
      <c r="CY136" t="b">
        <f t="shared" si="192"/>
        <v>0</v>
      </c>
      <c r="CZ136" t="b">
        <f t="shared" si="193"/>
        <v>1</v>
      </c>
      <c r="DA136" s="84">
        <f t="shared" si="194"/>
        <v>2</v>
      </c>
      <c r="DB136" t="b">
        <f t="shared" si="195"/>
        <v>0</v>
      </c>
    </row>
    <row r="137" spans="1:106">
      <c r="A137" s="9">
        <v>1455</v>
      </c>
      <c r="B137" s="3">
        <v>2</v>
      </c>
      <c r="C137" s="3" t="s">
        <v>1603</v>
      </c>
      <c r="D137" s="3" t="str">
        <f t="shared" si="139"/>
        <v>MA_1_36-4_dk_0812</v>
      </c>
      <c r="E137" s="3" t="str">
        <f t="shared" si="140"/>
        <v>0812</v>
      </c>
      <c r="F137" s="3">
        <v>151410.46900000001</v>
      </c>
      <c r="G137" s="15">
        <v>416928.625</v>
      </c>
      <c r="H137" s="35" t="str">
        <f t="shared" si="141"/>
        <v>ja</v>
      </c>
      <c r="I137" s="42">
        <v>359</v>
      </c>
      <c r="J137" s="20" t="s">
        <v>371</v>
      </c>
      <c r="K137" s="21">
        <v>10000</v>
      </c>
      <c r="L137" s="28">
        <f t="shared" si="25"/>
        <v>1</v>
      </c>
      <c r="M137" s="28">
        <f t="shared" si="164"/>
        <v>1</v>
      </c>
      <c r="N137" s="56">
        <f t="shared" si="142"/>
        <v>10000</v>
      </c>
      <c r="O137" s="33">
        <f t="shared" si="165"/>
        <v>111.40448641773868</v>
      </c>
      <c r="P137" s="37">
        <f t="shared" si="143"/>
        <v>106.74160010981274</v>
      </c>
      <c r="Q137" s="9" t="s">
        <v>12</v>
      </c>
      <c r="R137" s="55" t="s">
        <v>12</v>
      </c>
      <c r="S137" s="55">
        <v>6.101</v>
      </c>
      <c r="T137" s="55">
        <v>6.4749999999999996</v>
      </c>
      <c r="U137" s="55">
        <v>6.8140000000000001</v>
      </c>
      <c r="V137" s="3">
        <v>7.0949999999999998</v>
      </c>
      <c r="W137" s="3">
        <v>7.4080000000000004</v>
      </c>
      <c r="X137" s="3" t="s">
        <v>12</v>
      </c>
      <c r="Y137" s="3">
        <v>8.032</v>
      </c>
      <c r="Z137" s="15" t="s">
        <v>12</v>
      </c>
      <c r="AA137" s="10">
        <f t="shared" si="144"/>
        <v>7.4080000000000004</v>
      </c>
      <c r="AB137" s="9">
        <f t="shared" si="145"/>
        <v>0.59400000000000031</v>
      </c>
      <c r="AC137" s="10">
        <f t="shared" si="146"/>
        <v>0.62399999999999967</v>
      </c>
      <c r="AD137" s="9" t="s">
        <v>12</v>
      </c>
      <c r="AE137" s="55" t="s">
        <v>12</v>
      </c>
      <c r="AF137" s="55">
        <v>2.4660000000000002</v>
      </c>
      <c r="AG137" s="55">
        <v>2.7040000000000002</v>
      </c>
      <c r="AH137" s="55">
        <v>2.7109999999999999</v>
      </c>
      <c r="AI137" s="3">
        <v>2.7160000000000002</v>
      </c>
      <c r="AJ137" s="3">
        <v>2.7229999999999999</v>
      </c>
      <c r="AK137" s="3" t="s">
        <v>12</v>
      </c>
      <c r="AL137" s="3">
        <v>2.7349999999999999</v>
      </c>
      <c r="AM137" s="15" t="s">
        <v>12</v>
      </c>
      <c r="AN137" s="10">
        <f t="shared" si="147"/>
        <v>2.7229999999999999</v>
      </c>
      <c r="AO137" s="9">
        <f t="shared" si="148"/>
        <v>1.2000000000000011E-2</v>
      </c>
      <c r="AP137" s="10">
        <f t="shared" si="149"/>
        <v>1.2000000000000011E-2</v>
      </c>
      <c r="AQ137" s="9" t="s">
        <v>12</v>
      </c>
      <c r="AR137" s="55" t="s">
        <v>12</v>
      </c>
      <c r="AS137" s="55">
        <v>6.7640000000000002</v>
      </c>
      <c r="AT137" s="55">
        <v>7.61</v>
      </c>
      <c r="AU137" s="55">
        <v>7.6230000000000002</v>
      </c>
      <c r="AV137" s="3">
        <v>7.6360000000000001</v>
      </c>
      <c r="AW137" s="3">
        <v>7.65</v>
      </c>
      <c r="AX137" s="3" t="s">
        <v>12</v>
      </c>
      <c r="AY137" s="3">
        <v>7.6760000000000002</v>
      </c>
      <c r="AZ137" s="15" t="s">
        <v>12</v>
      </c>
      <c r="BA137" s="10">
        <f t="shared" si="150"/>
        <v>7.65</v>
      </c>
      <c r="BB137" s="9">
        <f t="shared" si="151"/>
        <v>2.7000000000000135E-2</v>
      </c>
      <c r="BC137" s="10">
        <f t="shared" si="152"/>
        <v>2.5999999999999801E-2</v>
      </c>
      <c r="BD137" s="9">
        <v>10.678000000000001</v>
      </c>
      <c r="BE137" s="3">
        <v>10.763999999999999</v>
      </c>
      <c r="BF137" s="15">
        <v>10.965</v>
      </c>
      <c r="BG137" s="15">
        <f t="shared" si="153"/>
        <v>10.763999999999999</v>
      </c>
      <c r="BH137" s="9">
        <f t="shared" si="154"/>
        <v>8.5999999999998522E-2</v>
      </c>
      <c r="BI137" s="10">
        <f t="shared" si="155"/>
        <v>0.20100000000000051</v>
      </c>
      <c r="BJ137" s="9">
        <v>9.5519999999999996</v>
      </c>
      <c r="BK137" s="3">
        <v>9.6460000000000008</v>
      </c>
      <c r="BL137" s="15">
        <v>9.9510000000000005</v>
      </c>
      <c r="BM137" s="15">
        <f t="shared" si="156"/>
        <v>9.6460000000000008</v>
      </c>
      <c r="BN137" s="9">
        <f t="shared" si="157"/>
        <v>9.4000000000001194E-2</v>
      </c>
      <c r="BO137" s="10">
        <f t="shared" si="158"/>
        <v>0.30499999999999972</v>
      </c>
      <c r="BP137">
        <f t="shared" si="167"/>
        <v>0</v>
      </c>
      <c r="BQ137" s="93">
        <f t="shared" si="168"/>
        <v>0.14478114478114221</v>
      </c>
      <c r="BR137" s="93">
        <f t="shared" si="169"/>
        <v>0.15824915824916017</v>
      </c>
      <c r="BS137" s="93" t="str">
        <f>VLOOKUP(C137,'Koppeling locatie - aslocatie'!$A$2:$C$8139,2,FALSE)</f>
        <v>maas215</v>
      </c>
      <c r="BT137" s="93">
        <f>VLOOKUP($BS137,aslocaties_v01!$C$3:$AA$500,MATCH($K$3/10,aslocaties_v01!$C$2:$X$2),FALSE)</f>
        <v>6.8280000000000003</v>
      </c>
      <c r="BU137" s="93">
        <f>VLOOKUP(BS137,aslocaties_v01!$C$3:$AA$500,MATCH($K$3,aslocaties_v01!$C$2:$X$2),FALSE)</f>
        <v>7.4169999999999998</v>
      </c>
      <c r="BV137" s="93">
        <f>VLOOKUP(BS137,aslocaties_v01!$C$3:$AA$500,MATCH($K$3*10,aslocaties_v01!$C$2:$Y$2),FALSE)</f>
        <v>8.0419999999999998</v>
      </c>
      <c r="BW137" s="93">
        <f t="shared" si="170"/>
        <v>0.58899999999999952</v>
      </c>
      <c r="BX137" s="93">
        <f t="shared" si="171"/>
        <v>0.625</v>
      </c>
      <c r="BY137" s="94">
        <f t="shared" si="172"/>
        <v>8.417508417509767E-3</v>
      </c>
      <c r="BZ137" s="94">
        <f t="shared" si="173"/>
        <v>1.602564102564541E-3</v>
      </c>
      <c r="CA137" s="94">
        <f t="shared" si="174"/>
        <v>1.4000000000000234E-2</v>
      </c>
      <c r="CB137">
        <f t="shared" si="175"/>
        <v>8.9999999999994529E-3</v>
      </c>
      <c r="CC137" s="58">
        <f t="shared" si="176"/>
        <v>9.9999999999997868E-3</v>
      </c>
      <c r="CD137" s="95" t="b">
        <f t="shared" si="177"/>
        <v>0</v>
      </c>
      <c r="CE137" s="96" t="b">
        <f t="shared" si="159"/>
        <v>1</v>
      </c>
      <c r="CF137" t="b">
        <f t="shared" si="160"/>
        <v>0</v>
      </c>
      <c r="CG137" t="b">
        <f t="shared" si="161"/>
        <v>1</v>
      </c>
      <c r="CH137" s="84" t="b">
        <f t="shared" si="178"/>
        <v>1</v>
      </c>
      <c r="CI137">
        <f t="shared" si="179"/>
        <v>2.7229999999999999</v>
      </c>
      <c r="CJ137" t="b">
        <f t="shared" si="162"/>
        <v>1</v>
      </c>
      <c r="CK137" t="b">
        <f t="shared" si="180"/>
        <v>0</v>
      </c>
      <c r="CL137" s="84" t="b">
        <f t="shared" si="166"/>
        <v>0</v>
      </c>
      <c r="CM137" t="str">
        <f t="shared" si="181"/>
        <v/>
      </c>
      <c r="CN137" t="b">
        <f t="shared" si="163"/>
        <v>0</v>
      </c>
      <c r="CO137" s="84">
        <f t="shared" si="182"/>
        <v>2.9826354316934856E-2</v>
      </c>
      <c r="CP137" t="b">
        <f t="shared" si="183"/>
        <v>1</v>
      </c>
      <c r="CQ137" s="96" t="b">
        <f t="shared" si="184"/>
        <v>1</v>
      </c>
      <c r="CR137" t="b">
        <f t="shared" si="185"/>
        <v>0</v>
      </c>
      <c r="CS137" t="b">
        <f t="shared" si="186"/>
        <v>0</v>
      </c>
      <c r="CT137" t="b">
        <f t="shared" si="187"/>
        <v>0</v>
      </c>
      <c r="CU137" t="b">
        <f t="shared" si="188"/>
        <v>1</v>
      </c>
      <c r="CV137" s="84" t="b">
        <f t="shared" si="189"/>
        <v>0</v>
      </c>
      <c r="CW137" t="b">
        <f t="shared" si="190"/>
        <v>0</v>
      </c>
      <c r="CX137" t="b">
        <f t="shared" si="191"/>
        <v>0</v>
      </c>
      <c r="CY137" t="b">
        <f t="shared" si="192"/>
        <v>0</v>
      </c>
      <c r="CZ137" t="b">
        <f t="shared" si="193"/>
        <v>1</v>
      </c>
      <c r="DA137" s="84">
        <f t="shared" si="194"/>
        <v>2</v>
      </c>
      <c r="DB137" t="b">
        <f t="shared" si="195"/>
        <v>0</v>
      </c>
    </row>
    <row r="138" spans="1:106">
      <c r="A138" s="9">
        <v>1456</v>
      </c>
      <c r="B138" s="3">
        <v>2</v>
      </c>
      <c r="C138" s="3" t="s">
        <v>1604</v>
      </c>
      <c r="D138" s="3" t="str">
        <f t="shared" si="139"/>
        <v>MA_1_36-4_dk_0813</v>
      </c>
      <c r="E138" s="3" t="str">
        <f t="shared" si="140"/>
        <v>0813</v>
      </c>
      <c r="F138" s="3">
        <v>151303.734</v>
      </c>
      <c r="G138" s="15">
        <v>416929.81199999998</v>
      </c>
      <c r="H138" s="35" t="str">
        <f t="shared" si="141"/>
        <v>ja</v>
      </c>
      <c r="I138" s="42">
        <v>349</v>
      </c>
      <c r="J138" s="20" t="s">
        <v>371</v>
      </c>
      <c r="K138" s="21">
        <v>10000</v>
      </c>
      <c r="L138" s="28">
        <f t="shared" si="25"/>
        <v>1</v>
      </c>
      <c r="M138" s="28">
        <f t="shared" si="164"/>
        <v>1</v>
      </c>
      <c r="N138" s="56">
        <f t="shared" si="142"/>
        <v>10000</v>
      </c>
      <c r="O138" s="33">
        <f t="shared" si="165"/>
        <v>106.74160010981274</v>
      </c>
      <c r="P138" s="37">
        <f t="shared" si="143"/>
        <v>102.16006519184536</v>
      </c>
      <c r="Q138" s="9" t="s">
        <v>12</v>
      </c>
      <c r="R138" s="55" t="s">
        <v>12</v>
      </c>
      <c r="S138" s="55">
        <v>7.7169999999999996</v>
      </c>
      <c r="T138" s="55">
        <v>8.5220000000000002</v>
      </c>
      <c r="U138" s="55">
        <v>8.5630000000000006</v>
      </c>
      <c r="V138" s="3">
        <v>8.6010000000000009</v>
      </c>
      <c r="W138" s="3">
        <v>8.6519999999999992</v>
      </c>
      <c r="X138" s="3" t="s">
        <v>12</v>
      </c>
      <c r="Y138" s="3">
        <v>8.8209999999999997</v>
      </c>
      <c r="Z138" s="15" t="s">
        <v>12</v>
      </c>
      <c r="AA138" s="10">
        <f t="shared" si="144"/>
        <v>8.6519999999999992</v>
      </c>
      <c r="AB138" s="9">
        <f t="shared" si="145"/>
        <v>8.8999999999998636E-2</v>
      </c>
      <c r="AC138" s="10">
        <f t="shared" si="146"/>
        <v>0.16900000000000048</v>
      </c>
      <c r="AD138" s="9" t="s">
        <v>12</v>
      </c>
      <c r="AE138" s="55" t="s">
        <v>12</v>
      </c>
      <c r="AF138" s="55">
        <v>1.87</v>
      </c>
      <c r="AG138" s="55">
        <v>2.0209999999999999</v>
      </c>
      <c r="AH138" s="55">
        <v>2.048</v>
      </c>
      <c r="AI138" s="3">
        <v>2.073</v>
      </c>
      <c r="AJ138" s="3">
        <v>2.101</v>
      </c>
      <c r="AK138" s="3" t="s">
        <v>12</v>
      </c>
      <c r="AL138" s="3">
        <v>2.2440000000000002</v>
      </c>
      <c r="AM138" s="15" t="s">
        <v>12</v>
      </c>
      <c r="AN138" s="10">
        <f t="shared" si="147"/>
        <v>2.101</v>
      </c>
      <c r="AO138" s="9">
        <f t="shared" si="148"/>
        <v>5.2999999999999936E-2</v>
      </c>
      <c r="AP138" s="10">
        <f t="shared" si="149"/>
        <v>0.14300000000000024</v>
      </c>
      <c r="AQ138" s="9" t="s">
        <v>12</v>
      </c>
      <c r="AR138" s="55" t="s">
        <v>12</v>
      </c>
      <c r="AS138" s="55">
        <v>6.569</v>
      </c>
      <c r="AT138" s="55">
        <v>7.22</v>
      </c>
      <c r="AU138" s="55">
        <v>7.2469999999999999</v>
      </c>
      <c r="AV138" s="3">
        <v>7.2720000000000002</v>
      </c>
      <c r="AW138" s="3">
        <v>7.3</v>
      </c>
      <c r="AX138" s="3" t="s">
        <v>12</v>
      </c>
      <c r="AY138" s="3">
        <v>7.79</v>
      </c>
      <c r="AZ138" s="15" t="s">
        <v>12</v>
      </c>
      <c r="BA138" s="10">
        <f t="shared" si="150"/>
        <v>7.3</v>
      </c>
      <c r="BB138" s="9">
        <f t="shared" si="151"/>
        <v>5.2999999999999936E-2</v>
      </c>
      <c r="BC138" s="10">
        <f t="shared" si="152"/>
        <v>0.49000000000000021</v>
      </c>
      <c r="BD138" s="9">
        <v>14.96</v>
      </c>
      <c r="BE138" s="3">
        <v>15.214</v>
      </c>
      <c r="BF138" s="15">
        <v>15.644</v>
      </c>
      <c r="BG138" s="15">
        <f t="shared" si="153"/>
        <v>15.214</v>
      </c>
      <c r="BH138" s="9">
        <f t="shared" si="154"/>
        <v>0.25399999999999956</v>
      </c>
      <c r="BI138" s="10">
        <f t="shared" si="155"/>
        <v>0.42999999999999972</v>
      </c>
      <c r="BJ138" s="9">
        <v>13.446999999999999</v>
      </c>
      <c r="BK138" s="3">
        <v>13.6</v>
      </c>
      <c r="BL138" s="15">
        <v>14.051</v>
      </c>
      <c r="BM138" s="15">
        <f t="shared" si="156"/>
        <v>13.6</v>
      </c>
      <c r="BN138" s="9">
        <f t="shared" si="157"/>
        <v>0.15300000000000047</v>
      </c>
      <c r="BO138" s="10">
        <f t="shared" si="158"/>
        <v>0.45100000000000051</v>
      </c>
      <c r="BP138">
        <f t="shared" si="167"/>
        <v>0</v>
      </c>
      <c r="BQ138" s="93">
        <f t="shared" si="168"/>
        <v>2.8539325842697019</v>
      </c>
      <c r="BR138" s="93">
        <f t="shared" si="169"/>
        <v>1.7191011235955371</v>
      </c>
      <c r="BS138" s="93" t="str">
        <f>VLOOKUP(C138,'Koppeling locatie - aslocatie'!$A$2:$C$8139,2,FALSE)</f>
        <v>maas215</v>
      </c>
      <c r="BT138" s="93">
        <f>VLOOKUP($BS138,aslocaties_v01!$C$3:$AA$500,MATCH($K$3/10,aslocaties_v01!$C$2:$X$2),FALSE)</f>
        <v>6.8280000000000003</v>
      </c>
      <c r="BU138" s="93">
        <f>VLOOKUP(BS138,aslocaties_v01!$C$3:$AA$500,MATCH($K$3,aslocaties_v01!$C$2:$X$2),FALSE)</f>
        <v>7.4169999999999998</v>
      </c>
      <c r="BV138" s="93">
        <f>VLOOKUP(BS138,aslocaties_v01!$C$3:$AA$500,MATCH($K$3*10,aslocaties_v01!$C$2:$Y$2),FALSE)</f>
        <v>8.0419999999999998</v>
      </c>
      <c r="BW138" s="93">
        <f t="shared" si="170"/>
        <v>0.58899999999999952</v>
      </c>
      <c r="BX138" s="93">
        <f t="shared" si="171"/>
        <v>0.625</v>
      </c>
      <c r="BY138" s="94">
        <f t="shared" si="172"/>
        <v>5.617977528089984</v>
      </c>
      <c r="BZ138" s="94">
        <f t="shared" si="173"/>
        <v>2.6982248520709953</v>
      </c>
      <c r="CA138" s="94">
        <f t="shared" si="174"/>
        <v>1.7350000000000003</v>
      </c>
      <c r="CB138">
        <f t="shared" si="175"/>
        <v>1.2349999999999994</v>
      </c>
      <c r="CC138" s="58">
        <f t="shared" si="176"/>
        <v>0.77899999999999991</v>
      </c>
      <c r="CD138" s="95" t="b">
        <f t="shared" si="177"/>
        <v>1</v>
      </c>
      <c r="CE138" s="96" t="b">
        <f t="shared" si="159"/>
        <v>0</v>
      </c>
      <c r="CF138" t="b">
        <f t="shared" si="160"/>
        <v>0</v>
      </c>
      <c r="CG138" t="b">
        <f t="shared" si="161"/>
        <v>0</v>
      </c>
      <c r="CH138" s="84" t="b">
        <f t="shared" si="178"/>
        <v>1</v>
      </c>
      <c r="CI138">
        <f t="shared" si="179"/>
        <v>2.101</v>
      </c>
      <c r="CJ138" t="b">
        <f t="shared" si="162"/>
        <v>1</v>
      </c>
      <c r="CK138" t="b">
        <f t="shared" si="180"/>
        <v>0</v>
      </c>
      <c r="CL138" s="84" t="b">
        <f t="shared" si="166"/>
        <v>0</v>
      </c>
      <c r="CM138" t="str">
        <f t="shared" si="181"/>
        <v/>
      </c>
      <c r="CN138" t="b">
        <f t="shared" si="163"/>
        <v>0</v>
      </c>
      <c r="CO138" s="84">
        <f t="shared" si="182"/>
        <v>2.5272938108366894E-2</v>
      </c>
      <c r="CP138" t="b">
        <f t="shared" si="183"/>
        <v>1</v>
      </c>
      <c r="CQ138" s="96" t="b">
        <f t="shared" si="184"/>
        <v>0</v>
      </c>
      <c r="CR138" t="b">
        <f t="shared" si="185"/>
        <v>0</v>
      </c>
      <c r="CS138" t="b">
        <f t="shared" si="186"/>
        <v>0</v>
      </c>
      <c r="CT138" t="b">
        <f t="shared" si="187"/>
        <v>0</v>
      </c>
      <c r="CU138" t="b">
        <f t="shared" si="188"/>
        <v>1</v>
      </c>
      <c r="CV138" s="84" t="b">
        <f t="shared" si="189"/>
        <v>0</v>
      </c>
      <c r="CW138" t="b">
        <f t="shared" si="190"/>
        <v>0</v>
      </c>
      <c r="CX138" t="b">
        <f t="shared" si="191"/>
        <v>0</v>
      </c>
      <c r="CY138" t="b">
        <f t="shared" si="192"/>
        <v>0</v>
      </c>
      <c r="CZ138" t="b">
        <f t="shared" si="193"/>
        <v>0</v>
      </c>
      <c r="DA138" s="84">
        <f t="shared" si="194"/>
        <v>2</v>
      </c>
      <c r="DB138" t="b">
        <f t="shared" si="195"/>
        <v>1</v>
      </c>
    </row>
    <row r="139" spans="1:106">
      <c r="A139" s="9">
        <v>1457</v>
      </c>
      <c r="B139" s="3">
        <v>2</v>
      </c>
      <c r="C139" s="3" t="s">
        <v>1605</v>
      </c>
      <c r="D139" s="3" t="str">
        <f t="shared" si="139"/>
        <v>MA_1_36-4_dk_0814</v>
      </c>
      <c r="E139" s="3" t="str">
        <f t="shared" si="140"/>
        <v>0814</v>
      </c>
      <c r="F139" s="3">
        <v>151201.65599999999</v>
      </c>
      <c r="G139" s="15">
        <v>416933.90600000002</v>
      </c>
      <c r="H139" s="35" t="str">
        <f t="shared" si="141"/>
        <v>ja</v>
      </c>
      <c r="I139" s="42">
        <v>349</v>
      </c>
      <c r="J139" s="20" t="s">
        <v>371</v>
      </c>
      <c r="K139" s="21">
        <v>10000</v>
      </c>
      <c r="L139" s="28">
        <f t="shared" si="25"/>
        <v>1</v>
      </c>
      <c r="M139" s="28">
        <f t="shared" si="164"/>
        <v>1</v>
      </c>
      <c r="N139" s="56">
        <f t="shared" si="142"/>
        <v>10000</v>
      </c>
      <c r="O139" s="33">
        <f t="shared" si="165"/>
        <v>102.16006519184536</v>
      </c>
      <c r="P139" s="37">
        <f t="shared" si="143"/>
        <v>87.857968745010439</v>
      </c>
      <c r="Q139" s="9" t="s">
        <v>12</v>
      </c>
      <c r="R139" s="55" t="s">
        <v>12</v>
      </c>
      <c r="S139" s="55">
        <v>6.101</v>
      </c>
      <c r="T139" s="55">
        <v>6.4740000000000002</v>
      </c>
      <c r="U139" s="55">
        <v>6.8150000000000004</v>
      </c>
      <c r="V139" s="3">
        <v>7.0960000000000001</v>
      </c>
      <c r="W139" s="3">
        <v>7.4089999999999998</v>
      </c>
      <c r="X139" s="3" t="s">
        <v>12</v>
      </c>
      <c r="Y139" s="3">
        <v>8.0329999999999995</v>
      </c>
      <c r="Z139" s="15" t="s">
        <v>12</v>
      </c>
      <c r="AA139" s="10">
        <f t="shared" si="144"/>
        <v>7.4089999999999998</v>
      </c>
      <c r="AB139" s="9">
        <f t="shared" si="145"/>
        <v>0.59399999999999942</v>
      </c>
      <c r="AC139" s="10">
        <f t="shared" si="146"/>
        <v>0.62399999999999967</v>
      </c>
      <c r="AD139" s="9" t="s">
        <v>12</v>
      </c>
      <c r="AE139" s="55" t="s">
        <v>12</v>
      </c>
      <c r="AF139" s="55">
        <v>1.224</v>
      </c>
      <c r="AG139" s="55">
        <v>1.284</v>
      </c>
      <c r="AH139" s="55">
        <v>1.3460000000000001</v>
      </c>
      <c r="AI139" s="3">
        <v>1.4</v>
      </c>
      <c r="AJ139" s="3">
        <v>1.4419999999999999</v>
      </c>
      <c r="AK139" s="3" t="s">
        <v>12</v>
      </c>
      <c r="AL139" s="3">
        <v>1.6180000000000001</v>
      </c>
      <c r="AM139" s="15" t="s">
        <v>12</v>
      </c>
      <c r="AN139" s="10">
        <f t="shared" si="147"/>
        <v>1.4419999999999999</v>
      </c>
      <c r="AO139" s="9">
        <f t="shared" si="148"/>
        <v>9.5999999999999863E-2</v>
      </c>
      <c r="AP139" s="10">
        <f t="shared" si="149"/>
        <v>0.17600000000000016</v>
      </c>
      <c r="AQ139" s="9" t="s">
        <v>12</v>
      </c>
      <c r="AR139" s="55" t="s">
        <v>12</v>
      </c>
      <c r="AS139" s="55">
        <v>3.988</v>
      </c>
      <c r="AT139" s="55">
        <v>4.0330000000000004</v>
      </c>
      <c r="AU139" s="55">
        <v>4.0780000000000003</v>
      </c>
      <c r="AV139" s="3">
        <v>4.117</v>
      </c>
      <c r="AW139" s="3">
        <v>4.157</v>
      </c>
      <c r="AX139" s="3" t="s">
        <v>12</v>
      </c>
      <c r="AY139" s="3">
        <v>4.2590000000000003</v>
      </c>
      <c r="AZ139" s="15" t="s">
        <v>12</v>
      </c>
      <c r="BA139" s="10">
        <f t="shared" si="150"/>
        <v>4.157</v>
      </c>
      <c r="BB139" s="9">
        <f t="shared" si="151"/>
        <v>7.8999999999999737E-2</v>
      </c>
      <c r="BC139" s="10">
        <f t="shared" si="152"/>
        <v>0.10200000000000031</v>
      </c>
      <c r="BD139" s="9">
        <v>7.2839999999999998</v>
      </c>
      <c r="BE139" s="3">
        <v>7.9480000000000004</v>
      </c>
      <c r="BF139" s="15">
        <v>8.8930000000000007</v>
      </c>
      <c r="BG139" s="15">
        <f t="shared" si="153"/>
        <v>7.9480000000000004</v>
      </c>
      <c r="BH139" s="9">
        <f t="shared" si="154"/>
        <v>0.66400000000000059</v>
      </c>
      <c r="BI139" s="10">
        <f t="shared" si="155"/>
        <v>0.94500000000000028</v>
      </c>
      <c r="BJ139" s="9">
        <v>7.2539999999999996</v>
      </c>
      <c r="BK139" s="3">
        <v>7.9119999999999999</v>
      </c>
      <c r="BL139" s="15">
        <v>8.9250000000000007</v>
      </c>
      <c r="BM139" s="15">
        <f t="shared" si="156"/>
        <v>7.9119999999999999</v>
      </c>
      <c r="BN139" s="9">
        <f t="shared" si="157"/>
        <v>0.65800000000000036</v>
      </c>
      <c r="BO139" s="10">
        <f t="shared" si="158"/>
        <v>1.0130000000000008</v>
      </c>
      <c r="BP139">
        <f t="shared" si="167"/>
        <v>0</v>
      </c>
      <c r="BQ139" s="93">
        <f t="shared" si="168"/>
        <v>1.1178451178451199</v>
      </c>
      <c r="BR139" s="93">
        <f t="shared" si="169"/>
        <v>1.1077441077441095</v>
      </c>
      <c r="BS139" s="93" t="str">
        <f>VLOOKUP(C139,'Koppeling locatie - aslocatie'!$A$2:$C$8139,2,FALSE)</f>
        <v>maas215</v>
      </c>
      <c r="BT139" s="93">
        <f>VLOOKUP($BS139,aslocaties_v01!$C$3:$AA$500,MATCH($K$3/10,aslocaties_v01!$C$2:$X$2),FALSE)</f>
        <v>6.8280000000000003</v>
      </c>
      <c r="BU139" s="93">
        <f>VLOOKUP(BS139,aslocaties_v01!$C$3:$AA$500,MATCH($K$3,aslocaties_v01!$C$2:$X$2),FALSE)</f>
        <v>7.4169999999999998</v>
      </c>
      <c r="BV139" s="93">
        <f>VLOOKUP(BS139,aslocaties_v01!$C$3:$AA$500,MATCH($K$3*10,aslocaties_v01!$C$2:$Y$2),FALSE)</f>
        <v>8.0419999999999998</v>
      </c>
      <c r="BW139" s="93">
        <f t="shared" si="170"/>
        <v>0.58899999999999952</v>
      </c>
      <c r="BX139" s="93">
        <f t="shared" si="171"/>
        <v>0.625</v>
      </c>
      <c r="BY139" s="94">
        <f t="shared" si="172"/>
        <v>8.4175084175082127E-3</v>
      </c>
      <c r="BZ139" s="94">
        <f t="shared" si="173"/>
        <v>1.602564102564541E-3</v>
      </c>
      <c r="CA139" s="94">
        <f t="shared" si="174"/>
        <v>1.2999999999999901E-2</v>
      </c>
      <c r="CB139">
        <f t="shared" si="175"/>
        <v>8.0000000000000071E-3</v>
      </c>
      <c r="CC139" s="58">
        <f t="shared" si="176"/>
        <v>9.0000000000003411E-3</v>
      </c>
      <c r="CD139" s="95" t="b">
        <f t="shared" si="177"/>
        <v>0</v>
      </c>
      <c r="CE139" s="96" t="b">
        <f t="shared" si="159"/>
        <v>1</v>
      </c>
      <c r="CF139" t="b">
        <f t="shared" si="160"/>
        <v>1</v>
      </c>
      <c r="CG139" t="b">
        <f t="shared" si="161"/>
        <v>1</v>
      </c>
      <c r="CH139" s="84" t="b">
        <f t="shared" si="178"/>
        <v>1</v>
      </c>
      <c r="CI139">
        <f t="shared" si="179"/>
        <v>1.4419999999999999</v>
      </c>
      <c r="CJ139" t="b">
        <f t="shared" si="162"/>
        <v>1</v>
      </c>
      <c r="CK139" t="b">
        <f t="shared" si="180"/>
        <v>0</v>
      </c>
      <c r="CL139" s="84" t="b">
        <f t="shared" si="166"/>
        <v>1</v>
      </c>
      <c r="CM139">
        <f t="shared" si="181"/>
        <v>4.157</v>
      </c>
      <c r="CN139" t="b">
        <f t="shared" si="163"/>
        <v>1</v>
      </c>
      <c r="CO139" s="84">
        <f t="shared" si="182"/>
        <v>5.349098719376652E-2</v>
      </c>
      <c r="CP139" t="b">
        <f t="shared" si="183"/>
        <v>1</v>
      </c>
      <c r="CQ139" s="96" t="b">
        <f t="shared" si="184"/>
        <v>0</v>
      </c>
      <c r="CR139" t="b">
        <f t="shared" si="185"/>
        <v>0</v>
      </c>
      <c r="CS139" t="b">
        <f t="shared" si="186"/>
        <v>0</v>
      </c>
      <c r="CT139" t="b">
        <f t="shared" si="187"/>
        <v>0</v>
      </c>
      <c r="CU139" t="b">
        <f t="shared" si="188"/>
        <v>0</v>
      </c>
      <c r="CV139" s="84" t="b">
        <f t="shared" si="189"/>
        <v>1</v>
      </c>
      <c r="CW139" t="b">
        <f t="shared" si="190"/>
        <v>0</v>
      </c>
      <c r="CX139" t="b">
        <f t="shared" si="191"/>
        <v>0</v>
      </c>
      <c r="CY139" t="b">
        <f t="shared" si="192"/>
        <v>0</v>
      </c>
      <c r="CZ139" t="b">
        <f t="shared" si="193"/>
        <v>0</v>
      </c>
      <c r="DA139" s="84">
        <f t="shared" si="194"/>
        <v>2</v>
      </c>
      <c r="DB139" t="b">
        <f t="shared" si="195"/>
        <v>0</v>
      </c>
    </row>
    <row r="140" spans="1:106">
      <c r="A140" s="9">
        <v>1458</v>
      </c>
      <c r="B140" s="3">
        <v>2</v>
      </c>
      <c r="C140" s="3" t="s">
        <v>1606</v>
      </c>
      <c r="D140" s="3" t="str">
        <f t="shared" si="139"/>
        <v>MA_1_36-4_dk_0815</v>
      </c>
      <c r="E140" s="3" t="str">
        <f t="shared" si="140"/>
        <v>0815</v>
      </c>
      <c r="F140" s="3">
        <v>151120.5</v>
      </c>
      <c r="G140" s="15">
        <v>416900.25</v>
      </c>
      <c r="H140" s="35" t="str">
        <f t="shared" si="141"/>
        <v>ja</v>
      </c>
      <c r="I140" s="42">
        <v>334</v>
      </c>
      <c r="J140" s="20" t="s">
        <v>371</v>
      </c>
      <c r="K140" s="21">
        <v>10000</v>
      </c>
      <c r="L140" s="28">
        <f t="shared" si="25"/>
        <v>1</v>
      </c>
      <c r="M140" s="28">
        <f t="shared" si="164"/>
        <v>1</v>
      </c>
      <c r="N140" s="56">
        <f t="shared" si="142"/>
        <v>10000</v>
      </c>
      <c r="O140" s="33">
        <f t="shared" si="165"/>
        <v>87.857968745010439</v>
      </c>
      <c r="P140" s="37">
        <f t="shared" si="143"/>
        <v>85.057958504755177</v>
      </c>
      <c r="Q140" s="9" t="s">
        <v>12</v>
      </c>
      <c r="R140" s="55" t="s">
        <v>12</v>
      </c>
      <c r="S140" s="55">
        <v>6.0830000000000002</v>
      </c>
      <c r="T140" s="55">
        <v>6.4550000000000001</v>
      </c>
      <c r="U140" s="55">
        <v>6.8</v>
      </c>
      <c r="V140" s="3">
        <v>7.0739999999999998</v>
      </c>
      <c r="W140" s="3">
        <v>7.3869999999999996</v>
      </c>
      <c r="X140" s="3" t="s">
        <v>12</v>
      </c>
      <c r="Y140" s="3">
        <v>8.0090000000000003</v>
      </c>
      <c r="Z140" s="15" t="s">
        <v>12</v>
      </c>
      <c r="AA140" s="10">
        <f t="shared" si="144"/>
        <v>7.3869999999999996</v>
      </c>
      <c r="AB140" s="9">
        <f t="shared" si="145"/>
        <v>0.58699999999999974</v>
      </c>
      <c r="AC140" s="10">
        <f t="shared" si="146"/>
        <v>0.62200000000000077</v>
      </c>
      <c r="AD140" s="9" t="s">
        <v>12</v>
      </c>
      <c r="AE140" s="55" t="s">
        <v>12</v>
      </c>
      <c r="AF140" s="55">
        <v>1.1850000000000001</v>
      </c>
      <c r="AG140" s="55">
        <v>1.694</v>
      </c>
      <c r="AH140" s="55">
        <v>1.974</v>
      </c>
      <c r="AI140" s="3">
        <v>2.319</v>
      </c>
      <c r="AJ140" s="3">
        <v>2.3929999999999998</v>
      </c>
      <c r="AK140" s="3" t="s">
        <v>12</v>
      </c>
      <c r="AL140" s="3">
        <v>2.4889999999999999</v>
      </c>
      <c r="AM140" s="15" t="s">
        <v>12</v>
      </c>
      <c r="AN140" s="10">
        <f t="shared" si="147"/>
        <v>2.3929999999999998</v>
      </c>
      <c r="AO140" s="9">
        <f t="shared" si="148"/>
        <v>0.41899999999999982</v>
      </c>
      <c r="AP140" s="10">
        <f t="shared" si="149"/>
        <v>9.6000000000000085E-2</v>
      </c>
      <c r="AQ140" s="9" t="s">
        <v>12</v>
      </c>
      <c r="AR140" s="55" t="s">
        <v>12</v>
      </c>
      <c r="AS140" s="55">
        <v>3.5870000000000002</v>
      </c>
      <c r="AT140" s="55">
        <v>5.1230000000000002</v>
      </c>
      <c r="AU140" s="55">
        <v>5.9710000000000001</v>
      </c>
      <c r="AV140" s="3">
        <v>7.0190000000000001</v>
      </c>
      <c r="AW140" s="3">
        <v>7.0919999999999996</v>
      </c>
      <c r="AX140" s="3" t="s">
        <v>12</v>
      </c>
      <c r="AY140" s="3">
        <v>7.484</v>
      </c>
      <c r="AZ140" s="15" t="s">
        <v>12</v>
      </c>
      <c r="BA140" s="10">
        <f t="shared" si="150"/>
        <v>7.0919999999999996</v>
      </c>
      <c r="BB140" s="9">
        <f t="shared" si="151"/>
        <v>1.1209999999999996</v>
      </c>
      <c r="BC140" s="10">
        <f t="shared" si="152"/>
        <v>0.39200000000000035</v>
      </c>
      <c r="BD140" s="9">
        <v>9.1229999999999993</v>
      </c>
      <c r="BE140" s="3">
        <v>10.489000000000001</v>
      </c>
      <c r="BF140" s="15">
        <v>11.194000000000001</v>
      </c>
      <c r="BG140" s="15">
        <f t="shared" si="153"/>
        <v>10.489000000000001</v>
      </c>
      <c r="BH140" s="9">
        <f t="shared" si="154"/>
        <v>1.3660000000000014</v>
      </c>
      <c r="BI140" s="10">
        <f t="shared" si="155"/>
        <v>0.70500000000000007</v>
      </c>
      <c r="BJ140" s="9">
        <v>8.0549999999999997</v>
      </c>
      <c r="BK140" s="3">
        <v>9.0839999999999996</v>
      </c>
      <c r="BL140" s="15">
        <v>9.7850000000000001</v>
      </c>
      <c r="BM140" s="15">
        <f t="shared" si="156"/>
        <v>9.0839999999999996</v>
      </c>
      <c r="BN140" s="9">
        <f t="shared" si="157"/>
        <v>1.0289999999999999</v>
      </c>
      <c r="BO140" s="10">
        <f t="shared" si="158"/>
        <v>0.70100000000000051</v>
      </c>
      <c r="BP140">
        <f t="shared" si="167"/>
        <v>0</v>
      </c>
      <c r="BQ140" s="93">
        <f t="shared" si="168"/>
        <v>2.327086882453155</v>
      </c>
      <c r="BR140" s="93">
        <f t="shared" si="169"/>
        <v>1.75298126064736</v>
      </c>
      <c r="BS140" s="93" t="str">
        <f>VLOOKUP(C140,'Koppeling locatie - aslocatie'!$A$2:$C$8139,2,FALSE)</f>
        <v>maas216</v>
      </c>
      <c r="BT140" s="93">
        <f>VLOOKUP($BS140,aslocaties_v01!$C$3:$AA$500,MATCH($K$3/10,aslocaties_v01!$C$2:$X$2),FALSE)</f>
        <v>6.7370000000000001</v>
      </c>
      <c r="BU140" s="93">
        <f>VLOOKUP(BS140,aslocaties_v01!$C$3:$AA$500,MATCH($K$3,aslocaties_v01!$C$2:$X$2),FALSE)</f>
        <v>7.3319999999999999</v>
      </c>
      <c r="BV140" s="93">
        <f>VLOOKUP(BS140,aslocaties_v01!$C$3:$AA$500,MATCH($K$3*10,aslocaties_v01!$C$2:$Y$2),FALSE)</f>
        <v>7.96</v>
      </c>
      <c r="BW140" s="93">
        <f t="shared" si="170"/>
        <v>0.59499999999999975</v>
      </c>
      <c r="BX140" s="93">
        <f t="shared" si="171"/>
        <v>0.62800000000000011</v>
      </c>
      <c r="BY140" s="94">
        <f t="shared" si="172"/>
        <v>1.3628620102214661E-2</v>
      </c>
      <c r="BZ140" s="94">
        <f t="shared" si="173"/>
        <v>9.646302250802874E-3</v>
      </c>
      <c r="CA140" s="94">
        <f t="shared" si="174"/>
        <v>6.2999999999999723E-2</v>
      </c>
      <c r="CB140">
        <f t="shared" si="175"/>
        <v>5.4999999999999716E-2</v>
      </c>
      <c r="CC140" s="58">
        <f t="shared" si="176"/>
        <v>4.9000000000000377E-2</v>
      </c>
      <c r="CD140" s="95" t="b">
        <f t="shared" si="177"/>
        <v>0</v>
      </c>
      <c r="CE140" s="96" t="b">
        <f t="shared" si="159"/>
        <v>1</v>
      </c>
      <c r="CF140" t="b">
        <f t="shared" si="160"/>
        <v>1</v>
      </c>
      <c r="CG140" t="b">
        <f t="shared" si="161"/>
        <v>1</v>
      </c>
      <c r="CH140" s="84" t="b">
        <f t="shared" si="178"/>
        <v>1</v>
      </c>
      <c r="CI140">
        <f t="shared" si="179"/>
        <v>2.3929999999999998</v>
      </c>
      <c r="CJ140" t="b">
        <f t="shared" si="162"/>
        <v>1</v>
      </c>
      <c r="CK140" t="b">
        <f t="shared" si="180"/>
        <v>0</v>
      </c>
      <c r="CL140" s="84" t="b">
        <f t="shared" si="166"/>
        <v>0</v>
      </c>
      <c r="CM140" t="str">
        <f t="shared" si="181"/>
        <v/>
      </c>
      <c r="CN140" t="b">
        <f t="shared" si="163"/>
        <v>0</v>
      </c>
      <c r="CO140" s="84">
        <f t="shared" si="182"/>
        <v>3.0498652131377646E-2</v>
      </c>
      <c r="CP140" t="b">
        <f t="shared" si="183"/>
        <v>1</v>
      </c>
      <c r="CQ140" s="96" t="b">
        <f t="shared" si="184"/>
        <v>1</v>
      </c>
      <c r="CR140" t="b">
        <f t="shared" si="185"/>
        <v>0</v>
      </c>
      <c r="CS140" t="b">
        <f t="shared" si="186"/>
        <v>0</v>
      </c>
      <c r="CT140" t="b">
        <f t="shared" si="187"/>
        <v>0</v>
      </c>
      <c r="CU140" t="b">
        <f t="shared" si="188"/>
        <v>0</v>
      </c>
      <c r="CV140" s="84" t="b">
        <f t="shared" si="189"/>
        <v>1</v>
      </c>
      <c r="CW140" t="b">
        <f t="shared" si="190"/>
        <v>0</v>
      </c>
      <c r="CX140" t="b">
        <f t="shared" si="191"/>
        <v>0</v>
      </c>
      <c r="CY140" t="b">
        <f t="shared" si="192"/>
        <v>0</v>
      </c>
      <c r="CZ140" t="b">
        <f t="shared" si="193"/>
        <v>0</v>
      </c>
      <c r="DA140" s="84">
        <f t="shared" si="194"/>
        <v>2</v>
      </c>
      <c r="DB140" t="b">
        <f t="shared" si="195"/>
        <v>0</v>
      </c>
    </row>
    <row r="141" spans="1:106">
      <c r="A141" s="9">
        <v>1459</v>
      </c>
      <c r="B141" s="3">
        <v>2</v>
      </c>
      <c r="C141" s="3" t="s">
        <v>1607</v>
      </c>
      <c r="D141" s="3" t="str">
        <f t="shared" si="139"/>
        <v>MA_1_36-4_dk_0816</v>
      </c>
      <c r="E141" s="3" t="str">
        <f t="shared" si="140"/>
        <v>0816</v>
      </c>
      <c r="F141" s="3">
        <v>151041.21900000001</v>
      </c>
      <c r="G141" s="15">
        <v>416869.43800000002</v>
      </c>
      <c r="H141" s="35" t="str">
        <f t="shared" si="141"/>
        <v>ja</v>
      </c>
      <c r="I141" s="42">
        <v>332</v>
      </c>
      <c r="J141" s="20" t="s">
        <v>371</v>
      </c>
      <c r="K141" s="21">
        <v>10000</v>
      </c>
      <c r="L141" s="28">
        <f t="shared" si="25"/>
        <v>1</v>
      </c>
      <c r="M141" s="28">
        <f t="shared" si="164"/>
        <v>1</v>
      </c>
      <c r="N141" s="56">
        <f t="shared" si="142"/>
        <v>10000</v>
      </c>
      <c r="O141" s="33">
        <f t="shared" si="165"/>
        <v>85.057958504755177</v>
      </c>
      <c r="P141" s="37">
        <f t="shared" si="143"/>
        <v>93.489938758140639</v>
      </c>
      <c r="Q141" s="9" t="s">
        <v>12</v>
      </c>
      <c r="R141" s="55" t="s">
        <v>12</v>
      </c>
      <c r="S141" s="55">
        <v>6.077</v>
      </c>
      <c r="T141" s="55">
        <v>6.4489999999999998</v>
      </c>
      <c r="U141" s="55">
        <v>6.7869999999999999</v>
      </c>
      <c r="V141" s="3">
        <v>7.0629999999999997</v>
      </c>
      <c r="W141" s="3">
        <v>7.3760000000000003</v>
      </c>
      <c r="X141" s="3" t="s">
        <v>12</v>
      </c>
      <c r="Y141" s="3">
        <v>8.0020000000000007</v>
      </c>
      <c r="Z141" s="15" t="s">
        <v>12</v>
      </c>
      <c r="AA141" s="10">
        <f t="shared" si="144"/>
        <v>7.3760000000000003</v>
      </c>
      <c r="AB141" s="9">
        <f t="shared" si="145"/>
        <v>0.58900000000000041</v>
      </c>
      <c r="AC141" s="10">
        <f t="shared" si="146"/>
        <v>0.62600000000000033</v>
      </c>
      <c r="AD141" s="9" t="s">
        <v>12</v>
      </c>
      <c r="AE141" s="55" t="s">
        <v>12</v>
      </c>
      <c r="AF141" s="55">
        <v>0.7</v>
      </c>
      <c r="AG141" s="55">
        <v>0.88200000000000001</v>
      </c>
      <c r="AH141" s="55">
        <v>1.2370000000000001</v>
      </c>
      <c r="AI141" s="3">
        <v>1.429</v>
      </c>
      <c r="AJ141" s="3">
        <v>1.4770000000000001</v>
      </c>
      <c r="AK141" s="3" t="s">
        <v>12</v>
      </c>
      <c r="AL141" s="3">
        <v>1.6379999999999999</v>
      </c>
      <c r="AM141" s="15" t="s">
        <v>12</v>
      </c>
      <c r="AN141" s="10">
        <f t="shared" si="147"/>
        <v>1.4770000000000001</v>
      </c>
      <c r="AO141" s="9">
        <f t="shared" si="148"/>
        <v>0.24</v>
      </c>
      <c r="AP141" s="10">
        <f t="shared" si="149"/>
        <v>0.16099999999999981</v>
      </c>
      <c r="AQ141" s="9" t="s">
        <v>12</v>
      </c>
      <c r="AR141" s="55" t="s">
        <v>12</v>
      </c>
      <c r="AS141" s="55">
        <v>2.7959999999999998</v>
      </c>
      <c r="AT141" s="55">
        <v>3.0680000000000001</v>
      </c>
      <c r="AU141" s="55">
        <v>3.7090000000000001</v>
      </c>
      <c r="AV141" s="3">
        <v>4.1230000000000002</v>
      </c>
      <c r="AW141" s="3">
        <v>4.1589999999999998</v>
      </c>
      <c r="AX141" s="3" t="s">
        <v>12</v>
      </c>
      <c r="AY141" s="3">
        <v>4.2590000000000003</v>
      </c>
      <c r="AZ141" s="15" t="s">
        <v>12</v>
      </c>
      <c r="BA141" s="10">
        <f t="shared" si="150"/>
        <v>4.1589999999999998</v>
      </c>
      <c r="BB141" s="9">
        <f t="shared" si="151"/>
        <v>0.44999999999999973</v>
      </c>
      <c r="BC141" s="10">
        <f t="shared" si="152"/>
        <v>0.10000000000000053</v>
      </c>
      <c r="BD141" s="9">
        <v>7.3090000000000002</v>
      </c>
      <c r="BE141" s="3">
        <v>7.9980000000000002</v>
      </c>
      <c r="BF141" s="15">
        <v>8.9130000000000003</v>
      </c>
      <c r="BG141" s="15">
        <f t="shared" si="153"/>
        <v>7.9980000000000002</v>
      </c>
      <c r="BH141" s="9">
        <f t="shared" si="154"/>
        <v>0.68900000000000006</v>
      </c>
      <c r="BI141" s="10">
        <f t="shared" si="155"/>
        <v>0.91500000000000004</v>
      </c>
      <c r="BJ141" s="9">
        <v>7.3019999999999996</v>
      </c>
      <c r="BK141" s="3">
        <v>7.9640000000000004</v>
      </c>
      <c r="BL141" s="15">
        <v>9.0090000000000003</v>
      </c>
      <c r="BM141" s="15">
        <f t="shared" si="156"/>
        <v>7.9640000000000004</v>
      </c>
      <c r="BN141" s="9">
        <f t="shared" si="157"/>
        <v>0.66200000000000081</v>
      </c>
      <c r="BO141" s="10">
        <f t="shared" si="158"/>
        <v>1.0449999999999999</v>
      </c>
      <c r="BP141">
        <f t="shared" si="167"/>
        <v>0</v>
      </c>
      <c r="BQ141" s="93">
        <f t="shared" si="168"/>
        <v>1.1697792869269943</v>
      </c>
      <c r="BR141" s="93">
        <f t="shared" si="169"/>
        <v>1.1239388794567069</v>
      </c>
      <c r="BS141" s="93" t="str">
        <f>VLOOKUP(C141,'Koppeling locatie - aslocatie'!$A$2:$C$8139,2,FALSE)</f>
        <v>maas216</v>
      </c>
      <c r="BT141" s="93">
        <f>VLOOKUP($BS141,aslocaties_v01!$C$3:$AA$500,MATCH($K$3/10,aslocaties_v01!$C$2:$X$2),FALSE)</f>
        <v>6.7370000000000001</v>
      </c>
      <c r="BU141" s="93">
        <f>VLOOKUP(BS141,aslocaties_v01!$C$3:$AA$500,MATCH($K$3,aslocaties_v01!$C$2:$X$2),FALSE)</f>
        <v>7.3319999999999999</v>
      </c>
      <c r="BV141" s="93">
        <f>VLOOKUP(BS141,aslocaties_v01!$C$3:$AA$500,MATCH($K$3*10,aslocaties_v01!$C$2:$Y$2),FALSE)</f>
        <v>7.96</v>
      </c>
      <c r="BW141" s="93">
        <f t="shared" si="170"/>
        <v>0.59499999999999975</v>
      </c>
      <c r="BX141" s="93">
        <f t="shared" si="171"/>
        <v>0.62800000000000011</v>
      </c>
      <c r="BY141" s="94">
        <f t="shared" si="172"/>
        <v>1.0186757215618458E-2</v>
      </c>
      <c r="BZ141" s="94">
        <f t="shared" si="173"/>
        <v>3.1948881789134465E-3</v>
      </c>
      <c r="CA141" s="94">
        <f t="shared" si="174"/>
        <v>4.9999999999999822E-2</v>
      </c>
      <c r="CB141">
        <f t="shared" si="175"/>
        <v>4.4000000000000483E-2</v>
      </c>
      <c r="CC141" s="58">
        <f t="shared" si="176"/>
        <v>4.2000000000000703E-2</v>
      </c>
      <c r="CD141" s="95" t="b">
        <f t="shared" si="177"/>
        <v>0</v>
      </c>
      <c r="CE141" s="96" t="b">
        <f t="shared" si="159"/>
        <v>1</v>
      </c>
      <c r="CF141" t="b">
        <f t="shared" si="160"/>
        <v>1</v>
      </c>
      <c r="CG141" t="b">
        <f t="shared" si="161"/>
        <v>1</v>
      </c>
      <c r="CH141" s="84" t="b">
        <f t="shared" si="178"/>
        <v>1</v>
      </c>
      <c r="CI141">
        <f t="shared" si="179"/>
        <v>1.4770000000000001</v>
      </c>
      <c r="CJ141" t="b">
        <f t="shared" si="162"/>
        <v>1</v>
      </c>
      <c r="CK141" t="b">
        <f t="shared" si="180"/>
        <v>0</v>
      </c>
      <c r="CL141" s="84" t="b">
        <f t="shared" si="166"/>
        <v>1</v>
      </c>
      <c r="CM141">
        <f t="shared" si="181"/>
        <v>4.1589999999999998</v>
      </c>
      <c r="CN141" t="b">
        <f t="shared" si="163"/>
        <v>1</v>
      </c>
      <c r="CO141" s="84">
        <f t="shared" si="182"/>
        <v>5.4736630097809699E-2</v>
      </c>
      <c r="CP141" t="b">
        <f t="shared" si="183"/>
        <v>1</v>
      </c>
      <c r="CQ141" s="96" t="b">
        <f t="shared" si="184"/>
        <v>1</v>
      </c>
      <c r="CR141" t="b">
        <f t="shared" si="185"/>
        <v>0</v>
      </c>
      <c r="CS141" t="b">
        <f t="shared" si="186"/>
        <v>0</v>
      </c>
      <c r="CT141" t="b">
        <f t="shared" si="187"/>
        <v>0</v>
      </c>
      <c r="CU141" t="b">
        <f t="shared" si="188"/>
        <v>0</v>
      </c>
      <c r="CV141" s="84" t="b">
        <f t="shared" si="189"/>
        <v>1</v>
      </c>
      <c r="CW141" t="b">
        <f t="shared" si="190"/>
        <v>0</v>
      </c>
      <c r="CX141" t="b">
        <f t="shared" si="191"/>
        <v>0</v>
      </c>
      <c r="CY141" t="b">
        <f t="shared" si="192"/>
        <v>1</v>
      </c>
      <c r="CZ141" t="b">
        <f t="shared" si="193"/>
        <v>1</v>
      </c>
      <c r="DA141" s="84">
        <f t="shared" si="194"/>
        <v>2</v>
      </c>
      <c r="DB141" t="b">
        <f t="shared" si="195"/>
        <v>0</v>
      </c>
    </row>
    <row r="142" spans="1:106">
      <c r="A142" s="9">
        <v>1460</v>
      </c>
      <c r="B142" s="3">
        <v>2</v>
      </c>
      <c r="C142" s="3" t="s">
        <v>1608</v>
      </c>
      <c r="D142" s="3" t="str">
        <f t="shared" si="139"/>
        <v>MA_1_36-4_dk_0817</v>
      </c>
      <c r="E142" s="3" t="str">
        <f t="shared" si="140"/>
        <v>0817</v>
      </c>
      <c r="F142" s="3">
        <v>150977.09400000001</v>
      </c>
      <c r="G142" s="15">
        <v>416801.40600000002</v>
      </c>
      <c r="H142" s="35" t="str">
        <f t="shared" si="141"/>
        <v>ja</v>
      </c>
      <c r="I142" s="42">
        <v>307</v>
      </c>
      <c r="J142" s="20" t="s">
        <v>371</v>
      </c>
      <c r="K142" s="21">
        <v>10000</v>
      </c>
      <c r="L142" s="28">
        <f t="shared" si="25"/>
        <v>1</v>
      </c>
      <c r="M142" s="28">
        <f t="shared" si="164"/>
        <v>1</v>
      </c>
      <c r="N142" s="56">
        <f t="shared" si="142"/>
        <v>10000</v>
      </c>
      <c r="O142" s="33">
        <f t="shared" si="165"/>
        <v>93.489938758140639</v>
      </c>
      <c r="P142" s="37">
        <f t="shared" si="143"/>
        <v>93.006674282022743</v>
      </c>
      <c r="Q142" s="9" t="s">
        <v>12</v>
      </c>
      <c r="R142" s="55" t="s">
        <v>12</v>
      </c>
      <c r="S142" s="55">
        <v>6.07</v>
      </c>
      <c r="T142" s="55">
        <v>6.4390000000000001</v>
      </c>
      <c r="U142" s="55">
        <v>6.7779999999999996</v>
      </c>
      <c r="V142" s="3">
        <v>7.0529999999999999</v>
      </c>
      <c r="W142" s="3">
        <v>7.367</v>
      </c>
      <c r="X142" s="3" t="s">
        <v>12</v>
      </c>
      <c r="Y142" s="3">
        <v>7.9889999999999999</v>
      </c>
      <c r="Z142" s="15" t="s">
        <v>12</v>
      </c>
      <c r="AA142" s="10">
        <f t="shared" si="144"/>
        <v>7.367</v>
      </c>
      <c r="AB142" s="9">
        <f t="shared" si="145"/>
        <v>0.58900000000000041</v>
      </c>
      <c r="AC142" s="10">
        <f t="shared" si="146"/>
        <v>0.62199999999999989</v>
      </c>
      <c r="AD142" s="9" t="s">
        <v>12</v>
      </c>
      <c r="AE142" s="55" t="s">
        <v>12</v>
      </c>
      <c r="AF142" s="55">
        <v>0.71899999999999997</v>
      </c>
      <c r="AG142" s="55">
        <v>0.89500000000000002</v>
      </c>
      <c r="AH142" s="55">
        <v>1.304</v>
      </c>
      <c r="AI142" s="3">
        <v>1.5009999999999999</v>
      </c>
      <c r="AJ142" s="3">
        <v>1.5449999999999999</v>
      </c>
      <c r="AK142" s="3" t="s">
        <v>12</v>
      </c>
      <c r="AL142" s="3">
        <v>1.7050000000000001</v>
      </c>
      <c r="AM142" s="15" t="s">
        <v>12</v>
      </c>
      <c r="AN142" s="10">
        <f t="shared" si="147"/>
        <v>1.5449999999999999</v>
      </c>
      <c r="AO142" s="9">
        <f t="shared" si="148"/>
        <v>0.24099999999999988</v>
      </c>
      <c r="AP142" s="10">
        <f t="shared" si="149"/>
        <v>0.16000000000000014</v>
      </c>
      <c r="AQ142" s="9" t="s">
        <v>12</v>
      </c>
      <c r="AR142" s="55" t="s">
        <v>12</v>
      </c>
      <c r="AS142" s="55">
        <v>2.8140000000000001</v>
      </c>
      <c r="AT142" s="55">
        <v>3.0859999999999999</v>
      </c>
      <c r="AU142" s="55">
        <v>3.8010000000000002</v>
      </c>
      <c r="AV142" s="3">
        <v>4.2009999999999996</v>
      </c>
      <c r="AW142" s="3">
        <v>4.2430000000000003</v>
      </c>
      <c r="AX142" s="3" t="s">
        <v>12</v>
      </c>
      <c r="AY142" s="3">
        <v>4.3259999999999996</v>
      </c>
      <c r="AZ142" s="15" t="s">
        <v>12</v>
      </c>
      <c r="BA142" s="10">
        <f t="shared" si="150"/>
        <v>4.2430000000000003</v>
      </c>
      <c r="BB142" s="9">
        <f t="shared" si="151"/>
        <v>0.44200000000000017</v>
      </c>
      <c r="BC142" s="10">
        <f t="shared" si="152"/>
        <v>8.2999999999999297E-2</v>
      </c>
      <c r="BD142" s="9">
        <v>7.3869999999999996</v>
      </c>
      <c r="BE142" s="3">
        <v>8.0939999999999994</v>
      </c>
      <c r="BF142" s="15">
        <v>8.9939999999999998</v>
      </c>
      <c r="BG142" s="15">
        <f t="shared" si="153"/>
        <v>8.0939999999999994</v>
      </c>
      <c r="BH142" s="9">
        <f t="shared" si="154"/>
        <v>0.70699999999999985</v>
      </c>
      <c r="BI142" s="10">
        <f t="shared" si="155"/>
        <v>0.90000000000000036</v>
      </c>
      <c r="BJ142" s="9">
        <v>7.3929999999999998</v>
      </c>
      <c r="BK142" s="3">
        <v>8.1240000000000006</v>
      </c>
      <c r="BL142" s="15">
        <v>9.1059999999999999</v>
      </c>
      <c r="BM142" s="15">
        <f t="shared" si="156"/>
        <v>8.1240000000000006</v>
      </c>
      <c r="BN142" s="9">
        <f t="shared" si="157"/>
        <v>0.73100000000000076</v>
      </c>
      <c r="BO142" s="10">
        <f t="shared" si="158"/>
        <v>0.98199999999999932</v>
      </c>
      <c r="BP142">
        <f t="shared" si="167"/>
        <v>0</v>
      </c>
      <c r="BQ142" s="93">
        <f t="shared" si="168"/>
        <v>1.200339558573853</v>
      </c>
      <c r="BR142" s="93">
        <f t="shared" si="169"/>
        <v>1.2410865874363333</v>
      </c>
      <c r="BS142" s="93" t="str">
        <f>VLOOKUP(C142,'Koppeling locatie - aslocatie'!$A$2:$C$8139,2,FALSE)</f>
        <v>maas216</v>
      </c>
      <c r="BT142" s="93">
        <f>VLOOKUP($BS142,aslocaties_v01!$C$3:$AA$500,MATCH($K$3/10,aslocaties_v01!$C$2:$X$2),FALSE)</f>
        <v>6.7370000000000001</v>
      </c>
      <c r="BU142" s="93">
        <f>VLOOKUP(BS142,aslocaties_v01!$C$3:$AA$500,MATCH($K$3,aslocaties_v01!$C$2:$X$2),FALSE)</f>
        <v>7.3319999999999999</v>
      </c>
      <c r="BV142" s="93">
        <f>VLOOKUP(BS142,aslocaties_v01!$C$3:$AA$500,MATCH($K$3*10,aslocaties_v01!$C$2:$Y$2),FALSE)</f>
        <v>7.96</v>
      </c>
      <c r="BW142" s="93">
        <f t="shared" si="170"/>
        <v>0.59499999999999975</v>
      </c>
      <c r="BX142" s="93">
        <f t="shared" si="171"/>
        <v>0.62800000000000011</v>
      </c>
      <c r="BY142" s="94">
        <f t="shared" si="172"/>
        <v>1.0186757215618458E-2</v>
      </c>
      <c r="BZ142" s="94">
        <f t="shared" si="173"/>
        <v>9.6463022508042062E-3</v>
      </c>
      <c r="CA142" s="94">
        <f t="shared" si="174"/>
        <v>4.0999999999999481E-2</v>
      </c>
      <c r="CB142">
        <f t="shared" si="175"/>
        <v>3.5000000000000142E-2</v>
      </c>
      <c r="CC142" s="58">
        <f t="shared" si="176"/>
        <v>2.8999999999999915E-2</v>
      </c>
      <c r="CD142" s="95" t="b">
        <f t="shared" si="177"/>
        <v>0</v>
      </c>
      <c r="CE142" s="96" t="b">
        <f t="shared" si="159"/>
        <v>1</v>
      </c>
      <c r="CF142" t="b">
        <f t="shared" si="160"/>
        <v>1</v>
      </c>
      <c r="CG142" t="b">
        <f t="shared" si="161"/>
        <v>1</v>
      </c>
      <c r="CH142" s="84" t="b">
        <f t="shared" si="178"/>
        <v>1</v>
      </c>
      <c r="CI142">
        <f t="shared" si="179"/>
        <v>1.5449999999999999</v>
      </c>
      <c r="CJ142" t="b">
        <f t="shared" si="162"/>
        <v>1</v>
      </c>
      <c r="CK142" t="b">
        <f t="shared" si="180"/>
        <v>0</v>
      </c>
      <c r="CL142" s="84" t="b">
        <f t="shared" si="166"/>
        <v>1</v>
      </c>
      <c r="CM142">
        <f t="shared" si="181"/>
        <v>4.2430000000000003</v>
      </c>
      <c r="CN142" t="b">
        <f t="shared" si="163"/>
        <v>1</v>
      </c>
      <c r="CO142" s="84">
        <f t="shared" si="182"/>
        <v>5.5012049091496394E-2</v>
      </c>
      <c r="CP142" t="b">
        <f t="shared" si="183"/>
        <v>1</v>
      </c>
      <c r="CQ142" s="96" t="b">
        <f t="shared" si="184"/>
        <v>1</v>
      </c>
      <c r="CR142" t="b">
        <f t="shared" si="185"/>
        <v>0</v>
      </c>
      <c r="CS142" t="b">
        <f t="shared" si="186"/>
        <v>0</v>
      </c>
      <c r="CT142" t="b">
        <f t="shared" si="187"/>
        <v>1</v>
      </c>
      <c r="CU142" t="b">
        <f t="shared" si="188"/>
        <v>1</v>
      </c>
      <c r="CV142" s="84" t="b">
        <f t="shared" si="189"/>
        <v>1</v>
      </c>
      <c r="CW142" t="b">
        <f t="shared" si="190"/>
        <v>0</v>
      </c>
      <c r="CX142" t="b">
        <f t="shared" si="191"/>
        <v>0</v>
      </c>
      <c r="CY142" t="b">
        <f t="shared" si="192"/>
        <v>1</v>
      </c>
      <c r="CZ142" t="b">
        <f t="shared" si="193"/>
        <v>1</v>
      </c>
      <c r="DA142" s="84">
        <f t="shared" si="194"/>
        <v>2</v>
      </c>
      <c r="DB142" t="b">
        <f t="shared" si="195"/>
        <v>0</v>
      </c>
    </row>
    <row r="143" spans="1:106">
      <c r="A143" s="9">
        <v>1461</v>
      </c>
      <c r="B143" s="3">
        <v>2</v>
      </c>
      <c r="C143" s="3" t="s">
        <v>1609</v>
      </c>
      <c r="D143" s="3" t="str">
        <f t="shared" si="139"/>
        <v>MA_1_36-4_dk_0818</v>
      </c>
      <c r="E143" s="3" t="str">
        <f t="shared" si="140"/>
        <v>0818</v>
      </c>
      <c r="F143" s="3">
        <v>150911.18799999999</v>
      </c>
      <c r="G143" s="15">
        <v>416735.78100000002</v>
      </c>
      <c r="H143" s="35" t="str">
        <f t="shared" si="141"/>
        <v>ja</v>
      </c>
      <c r="I143" s="42">
        <v>14</v>
      </c>
      <c r="J143" s="20" t="s">
        <v>371</v>
      </c>
      <c r="K143" s="21">
        <v>10000</v>
      </c>
      <c r="L143" s="28">
        <f t="shared" si="25"/>
        <v>1</v>
      </c>
      <c r="M143" s="28">
        <f t="shared" si="164"/>
        <v>1</v>
      </c>
      <c r="N143" s="56">
        <f t="shared" si="142"/>
        <v>10000</v>
      </c>
      <c r="O143" s="33">
        <f t="shared" si="165"/>
        <v>93.006674282022743</v>
      </c>
      <c r="P143" s="37">
        <f t="shared" si="143"/>
        <v>93.480571093657574</v>
      </c>
      <c r="Q143" s="9" t="s">
        <v>12</v>
      </c>
      <c r="R143" s="55" t="s">
        <v>12</v>
      </c>
      <c r="S143" s="55">
        <v>6.07</v>
      </c>
      <c r="T143" s="55">
        <v>6.4390000000000001</v>
      </c>
      <c r="U143" s="55">
        <v>6.7779999999999996</v>
      </c>
      <c r="V143" s="3">
        <v>7.0529999999999999</v>
      </c>
      <c r="W143" s="3">
        <v>7.367</v>
      </c>
      <c r="X143" s="3" t="s">
        <v>12</v>
      </c>
      <c r="Y143" s="3">
        <v>7.9889999999999999</v>
      </c>
      <c r="Z143" s="15" t="s">
        <v>12</v>
      </c>
      <c r="AA143" s="10">
        <f t="shared" si="144"/>
        <v>7.367</v>
      </c>
      <c r="AB143" s="9">
        <f t="shared" si="145"/>
        <v>0.58900000000000041</v>
      </c>
      <c r="AC143" s="10">
        <f t="shared" si="146"/>
        <v>0.62199999999999989</v>
      </c>
      <c r="AD143" s="9" t="s">
        <v>12</v>
      </c>
      <c r="AE143" s="55" t="s">
        <v>12</v>
      </c>
      <c r="AF143" s="55">
        <v>0.68100000000000005</v>
      </c>
      <c r="AG143" s="55">
        <v>0.85199999999999998</v>
      </c>
      <c r="AH143" s="55">
        <v>1.2070000000000001</v>
      </c>
      <c r="AI143" s="3">
        <v>1.409</v>
      </c>
      <c r="AJ143" s="3">
        <v>1.448</v>
      </c>
      <c r="AK143" s="3" t="s">
        <v>12</v>
      </c>
      <c r="AL143" s="3">
        <v>1.6259999999999999</v>
      </c>
      <c r="AM143" s="15" t="s">
        <v>12</v>
      </c>
      <c r="AN143" s="10">
        <f t="shared" si="147"/>
        <v>1.448</v>
      </c>
      <c r="AO143" s="9">
        <f t="shared" si="148"/>
        <v>0.24099999999999988</v>
      </c>
      <c r="AP143" s="10">
        <f t="shared" si="149"/>
        <v>0.17799999999999994</v>
      </c>
      <c r="AQ143" s="9" t="s">
        <v>12</v>
      </c>
      <c r="AR143" s="55" t="s">
        <v>12</v>
      </c>
      <c r="AS143" s="55">
        <v>2.76</v>
      </c>
      <c r="AT143" s="55">
        <v>3.016</v>
      </c>
      <c r="AU143" s="55">
        <v>3.702</v>
      </c>
      <c r="AV143" s="3">
        <v>4.1230000000000002</v>
      </c>
      <c r="AW143" s="3">
        <v>4.16</v>
      </c>
      <c r="AX143" s="3" t="s">
        <v>12</v>
      </c>
      <c r="AY143" s="3">
        <v>4.2949999999999999</v>
      </c>
      <c r="AZ143" s="15" t="s">
        <v>12</v>
      </c>
      <c r="BA143" s="10">
        <f t="shared" si="150"/>
        <v>4.16</v>
      </c>
      <c r="BB143" s="9">
        <f t="shared" si="151"/>
        <v>0.45800000000000018</v>
      </c>
      <c r="BC143" s="10">
        <f t="shared" si="152"/>
        <v>0.13499999999999979</v>
      </c>
      <c r="BD143" s="9">
        <v>7.1440000000000001</v>
      </c>
      <c r="BE143" s="3">
        <v>7.7460000000000004</v>
      </c>
      <c r="BF143" s="15">
        <v>8.7390000000000008</v>
      </c>
      <c r="BG143" s="15">
        <f t="shared" si="153"/>
        <v>7.7460000000000004</v>
      </c>
      <c r="BH143" s="9">
        <f t="shared" si="154"/>
        <v>0.60200000000000031</v>
      </c>
      <c r="BI143" s="10">
        <f t="shared" si="155"/>
        <v>0.99300000000000033</v>
      </c>
      <c r="BJ143" s="9">
        <v>7.1219999999999999</v>
      </c>
      <c r="BK143" s="3">
        <v>7.7149999999999999</v>
      </c>
      <c r="BL143" s="15">
        <v>8.7210000000000001</v>
      </c>
      <c r="BM143" s="15">
        <f t="shared" si="156"/>
        <v>7.7149999999999999</v>
      </c>
      <c r="BN143" s="9">
        <f t="shared" si="157"/>
        <v>0.59299999999999997</v>
      </c>
      <c r="BO143" s="10">
        <f t="shared" si="158"/>
        <v>1.0060000000000002</v>
      </c>
      <c r="BP143">
        <f t="shared" si="167"/>
        <v>0</v>
      </c>
      <c r="BQ143" s="93">
        <f t="shared" si="168"/>
        <v>1.0220713073005092</v>
      </c>
      <c r="BR143" s="93">
        <f t="shared" si="169"/>
        <v>1.006791171477079</v>
      </c>
      <c r="BS143" s="93" t="str">
        <f>VLOOKUP(C143,'Koppeling locatie - aslocatie'!$A$2:$C$8139,2,FALSE)</f>
        <v>maas216</v>
      </c>
      <c r="BT143" s="93">
        <f>VLOOKUP($BS143,aslocaties_v01!$C$3:$AA$500,MATCH($K$3/10,aslocaties_v01!$C$2:$X$2),FALSE)</f>
        <v>6.7370000000000001</v>
      </c>
      <c r="BU143" s="93">
        <f>VLOOKUP(BS143,aslocaties_v01!$C$3:$AA$500,MATCH($K$3,aslocaties_v01!$C$2:$X$2),FALSE)</f>
        <v>7.3319999999999999</v>
      </c>
      <c r="BV143" s="93">
        <f>VLOOKUP(BS143,aslocaties_v01!$C$3:$AA$500,MATCH($K$3*10,aslocaties_v01!$C$2:$Y$2),FALSE)</f>
        <v>7.96</v>
      </c>
      <c r="BW143" s="93">
        <f t="shared" si="170"/>
        <v>0.59499999999999975</v>
      </c>
      <c r="BX143" s="93">
        <f t="shared" si="171"/>
        <v>0.62800000000000011</v>
      </c>
      <c r="BY143" s="94">
        <f t="shared" si="172"/>
        <v>1.0186757215618458E-2</v>
      </c>
      <c r="BZ143" s="94">
        <f t="shared" si="173"/>
        <v>9.6463022508042062E-3</v>
      </c>
      <c r="CA143" s="94">
        <f t="shared" si="174"/>
        <v>4.0999999999999481E-2</v>
      </c>
      <c r="CB143">
        <f t="shared" si="175"/>
        <v>3.5000000000000142E-2</v>
      </c>
      <c r="CC143" s="58">
        <f t="shared" si="176"/>
        <v>2.8999999999999915E-2</v>
      </c>
      <c r="CD143" s="95" t="b">
        <f t="shared" si="177"/>
        <v>0</v>
      </c>
      <c r="CE143" s="96" t="b">
        <f t="shared" si="159"/>
        <v>1</v>
      </c>
      <c r="CF143" t="b">
        <f t="shared" si="160"/>
        <v>1</v>
      </c>
      <c r="CG143" t="b">
        <f t="shared" si="161"/>
        <v>1</v>
      </c>
      <c r="CH143" s="84" t="b">
        <f t="shared" si="178"/>
        <v>1</v>
      </c>
      <c r="CI143">
        <f t="shared" si="179"/>
        <v>1.448</v>
      </c>
      <c r="CJ143" t="b">
        <f t="shared" si="162"/>
        <v>1</v>
      </c>
      <c r="CK143" t="b">
        <f t="shared" si="180"/>
        <v>0</v>
      </c>
      <c r="CL143" s="84" t="b">
        <f t="shared" si="166"/>
        <v>1</v>
      </c>
      <c r="CM143">
        <f t="shared" si="181"/>
        <v>4.16</v>
      </c>
      <c r="CN143" t="b">
        <f t="shared" si="163"/>
        <v>1</v>
      </c>
      <c r="CO143" s="84">
        <f t="shared" si="182"/>
        <v>5.3636113639811855E-2</v>
      </c>
      <c r="CP143" t="b">
        <f t="shared" si="183"/>
        <v>1</v>
      </c>
      <c r="CQ143" s="96" t="b">
        <f t="shared" si="184"/>
        <v>1</v>
      </c>
      <c r="CR143" t="b">
        <f t="shared" si="185"/>
        <v>0</v>
      </c>
      <c r="CS143" t="b">
        <f t="shared" si="186"/>
        <v>0</v>
      </c>
      <c r="CT143" t="b">
        <f t="shared" si="187"/>
        <v>1</v>
      </c>
      <c r="CU143" t="b">
        <f t="shared" si="188"/>
        <v>1</v>
      </c>
      <c r="CV143" s="84" t="b">
        <f t="shared" si="189"/>
        <v>1</v>
      </c>
      <c r="CW143" t="b">
        <f t="shared" si="190"/>
        <v>1</v>
      </c>
      <c r="CX143" t="b">
        <f t="shared" si="191"/>
        <v>1</v>
      </c>
      <c r="CY143" t="b">
        <f t="shared" si="192"/>
        <v>1</v>
      </c>
      <c r="CZ143" t="b">
        <f t="shared" si="193"/>
        <v>1</v>
      </c>
      <c r="DA143" s="84">
        <f t="shared" si="194"/>
        <v>1</v>
      </c>
      <c r="DB143" t="b">
        <f t="shared" si="195"/>
        <v>0</v>
      </c>
    </row>
    <row r="144" spans="1:106">
      <c r="A144" s="9">
        <v>1462</v>
      </c>
      <c r="B144" s="3">
        <v>2</v>
      </c>
      <c r="C144" s="3" t="s">
        <v>1610</v>
      </c>
      <c r="D144" s="3" t="str">
        <f t="shared" si="139"/>
        <v>MA_1_36-4_dk_0819</v>
      </c>
      <c r="E144" s="3" t="str">
        <f t="shared" si="140"/>
        <v>0819</v>
      </c>
      <c r="F144" s="3">
        <v>150818.59400000001</v>
      </c>
      <c r="G144" s="15">
        <v>416748.625</v>
      </c>
      <c r="H144" s="35" t="str">
        <f t="shared" si="141"/>
        <v>ja</v>
      </c>
      <c r="I144" s="42">
        <v>11</v>
      </c>
      <c r="J144" s="20" t="s">
        <v>371</v>
      </c>
      <c r="K144" s="21">
        <v>10000</v>
      </c>
      <c r="L144" s="28">
        <f t="shared" si="25"/>
        <v>1</v>
      </c>
      <c r="M144" s="28">
        <f t="shared" si="164"/>
        <v>1</v>
      </c>
      <c r="N144" s="56">
        <f t="shared" si="142"/>
        <v>10000</v>
      </c>
      <c r="O144" s="33">
        <f t="shared" si="165"/>
        <v>93.480571093657574</v>
      </c>
      <c r="P144" s="37">
        <f t="shared" si="143"/>
        <v>128.58691746832503</v>
      </c>
      <c r="Q144" s="9" t="s">
        <v>12</v>
      </c>
      <c r="R144" s="55" t="s">
        <v>12</v>
      </c>
      <c r="S144" s="55">
        <v>6.0629999999999997</v>
      </c>
      <c r="T144" s="55">
        <v>6.4329999999999998</v>
      </c>
      <c r="U144" s="55">
        <v>6.7750000000000004</v>
      </c>
      <c r="V144" s="3">
        <v>7.05</v>
      </c>
      <c r="W144" s="3">
        <v>7.3639999999999999</v>
      </c>
      <c r="X144" s="3" t="s">
        <v>12</v>
      </c>
      <c r="Y144" s="3">
        <v>7.9859999999999998</v>
      </c>
      <c r="Z144" s="15" t="s">
        <v>12</v>
      </c>
      <c r="AA144" s="10">
        <f t="shared" si="144"/>
        <v>7.3639999999999999</v>
      </c>
      <c r="AB144" s="9">
        <f t="shared" si="145"/>
        <v>0.58899999999999952</v>
      </c>
      <c r="AC144" s="10">
        <f t="shared" si="146"/>
        <v>0.62199999999999989</v>
      </c>
      <c r="AD144" s="9" t="s">
        <v>12</v>
      </c>
      <c r="AE144" s="55" t="s">
        <v>12</v>
      </c>
      <c r="AF144" s="55">
        <v>0.67200000000000004</v>
      </c>
      <c r="AG144" s="55">
        <v>0.78500000000000003</v>
      </c>
      <c r="AH144" s="55">
        <v>0.91700000000000004</v>
      </c>
      <c r="AI144" s="3">
        <v>1.03</v>
      </c>
      <c r="AJ144" s="3">
        <v>1.1479999999999999</v>
      </c>
      <c r="AK144" s="3" t="s">
        <v>12</v>
      </c>
      <c r="AL144" s="3">
        <v>1.3919999999999999</v>
      </c>
      <c r="AM144" s="15" t="s">
        <v>12</v>
      </c>
      <c r="AN144" s="10">
        <f t="shared" si="147"/>
        <v>1.1479999999999999</v>
      </c>
      <c r="AO144" s="9">
        <f t="shared" si="148"/>
        <v>0.23099999999999987</v>
      </c>
      <c r="AP144" s="10">
        <f t="shared" si="149"/>
        <v>0.24399999999999999</v>
      </c>
      <c r="AQ144" s="9" t="s">
        <v>12</v>
      </c>
      <c r="AR144" s="55" t="s">
        <v>12</v>
      </c>
      <c r="AS144" s="55">
        <v>2.7570000000000001</v>
      </c>
      <c r="AT144" s="55">
        <v>2.9889999999999999</v>
      </c>
      <c r="AU144" s="55">
        <v>3.444</v>
      </c>
      <c r="AV144" s="3">
        <v>3.649</v>
      </c>
      <c r="AW144" s="3">
        <v>3.7410000000000001</v>
      </c>
      <c r="AX144" s="3" t="s">
        <v>12</v>
      </c>
      <c r="AY144" s="3">
        <v>4.0519999999999996</v>
      </c>
      <c r="AZ144" s="15" t="s">
        <v>12</v>
      </c>
      <c r="BA144" s="10">
        <f t="shared" si="150"/>
        <v>3.7410000000000001</v>
      </c>
      <c r="BB144" s="9">
        <f t="shared" si="151"/>
        <v>0.29700000000000015</v>
      </c>
      <c r="BC144" s="10">
        <f t="shared" si="152"/>
        <v>0.3109999999999995</v>
      </c>
      <c r="BD144" s="9">
        <v>7.1040000000000001</v>
      </c>
      <c r="BE144" s="3">
        <v>7.7480000000000002</v>
      </c>
      <c r="BF144" s="15">
        <v>8.5340000000000007</v>
      </c>
      <c r="BG144" s="15">
        <f t="shared" si="153"/>
        <v>7.7480000000000002</v>
      </c>
      <c r="BH144" s="9">
        <f t="shared" si="154"/>
        <v>0.64400000000000013</v>
      </c>
      <c r="BI144" s="10">
        <f t="shared" si="155"/>
        <v>0.78600000000000048</v>
      </c>
      <c r="BJ144" s="9">
        <v>7.077</v>
      </c>
      <c r="BK144" s="3">
        <v>7.7160000000000002</v>
      </c>
      <c r="BL144" s="15">
        <v>8.4920000000000009</v>
      </c>
      <c r="BM144" s="15">
        <f t="shared" si="156"/>
        <v>7.7160000000000002</v>
      </c>
      <c r="BN144" s="9">
        <f t="shared" si="157"/>
        <v>0.63900000000000023</v>
      </c>
      <c r="BO144" s="10">
        <f t="shared" si="158"/>
        <v>0.77600000000000069</v>
      </c>
      <c r="BP144">
        <f t="shared" si="167"/>
        <v>0</v>
      </c>
      <c r="BQ144" s="93">
        <f t="shared" si="168"/>
        <v>1.0933786078098482</v>
      </c>
      <c r="BR144" s="93">
        <f t="shared" si="169"/>
        <v>1.0848896434634987</v>
      </c>
      <c r="BS144" s="93" t="str">
        <f>VLOOKUP(C144,'Koppeling locatie - aslocatie'!$A$2:$C$8139,2,FALSE)</f>
        <v>maas216</v>
      </c>
      <c r="BT144" s="93">
        <f>VLOOKUP($BS144,aslocaties_v01!$C$3:$AA$500,MATCH($K$3/10,aslocaties_v01!$C$2:$X$2),FALSE)</f>
        <v>6.7370000000000001</v>
      </c>
      <c r="BU144" s="93">
        <f>VLOOKUP(BS144,aslocaties_v01!$C$3:$AA$500,MATCH($K$3,aslocaties_v01!$C$2:$X$2),FALSE)</f>
        <v>7.3319999999999999</v>
      </c>
      <c r="BV144" s="93">
        <f>VLOOKUP(BS144,aslocaties_v01!$C$3:$AA$500,MATCH($K$3*10,aslocaties_v01!$C$2:$Y$2),FALSE)</f>
        <v>7.96</v>
      </c>
      <c r="BW144" s="93">
        <f t="shared" si="170"/>
        <v>0.59499999999999975</v>
      </c>
      <c r="BX144" s="93">
        <f t="shared" si="171"/>
        <v>0.62800000000000011</v>
      </c>
      <c r="BY144" s="94">
        <f t="shared" si="172"/>
        <v>1.0186757215620013E-2</v>
      </c>
      <c r="BZ144" s="94">
        <f t="shared" si="173"/>
        <v>9.6463022508042062E-3</v>
      </c>
      <c r="CA144" s="94">
        <f t="shared" si="174"/>
        <v>3.8000000000000256E-2</v>
      </c>
      <c r="CB144">
        <f t="shared" si="175"/>
        <v>3.2000000000000028E-2</v>
      </c>
      <c r="CC144" s="58">
        <f t="shared" si="176"/>
        <v>2.5999999999999801E-2</v>
      </c>
      <c r="CD144" s="95" t="b">
        <f t="shared" si="177"/>
        <v>0</v>
      </c>
      <c r="CE144" s="96" t="b">
        <f t="shared" si="159"/>
        <v>1</v>
      </c>
      <c r="CF144" t="b">
        <f t="shared" si="160"/>
        <v>1</v>
      </c>
      <c r="CG144" t="b">
        <f t="shared" si="161"/>
        <v>1</v>
      </c>
      <c r="CH144" s="84" t="b">
        <f t="shared" si="178"/>
        <v>1</v>
      </c>
      <c r="CI144">
        <f t="shared" si="179"/>
        <v>1.1479999999999999</v>
      </c>
      <c r="CJ144" t="b">
        <f t="shared" si="162"/>
        <v>1</v>
      </c>
      <c r="CK144" t="b">
        <f t="shared" si="180"/>
        <v>1</v>
      </c>
      <c r="CL144" s="84" t="b">
        <f t="shared" si="166"/>
        <v>1</v>
      </c>
      <c r="CM144">
        <f t="shared" si="181"/>
        <v>3.7410000000000001</v>
      </c>
      <c r="CN144" t="b">
        <f t="shared" si="163"/>
        <v>1</v>
      </c>
      <c r="CO144" s="84">
        <f t="shared" si="182"/>
        <v>5.2582577828412407E-2</v>
      </c>
      <c r="CP144" t="b">
        <f t="shared" si="183"/>
        <v>1</v>
      </c>
      <c r="CQ144" s="96" t="b">
        <f t="shared" si="184"/>
        <v>1</v>
      </c>
      <c r="CR144" t="b">
        <f t="shared" si="185"/>
        <v>1</v>
      </c>
      <c r="CS144" t="b">
        <f t="shared" si="186"/>
        <v>1</v>
      </c>
      <c r="CT144" t="b">
        <f t="shared" si="187"/>
        <v>1</v>
      </c>
      <c r="CU144" t="b">
        <f t="shared" si="188"/>
        <v>1</v>
      </c>
      <c r="CV144" s="84" t="b">
        <f t="shared" si="189"/>
        <v>1</v>
      </c>
      <c r="CW144" t="b">
        <f t="shared" si="190"/>
        <v>0</v>
      </c>
      <c r="CX144" t="b">
        <f t="shared" si="191"/>
        <v>0</v>
      </c>
      <c r="CY144" t="b">
        <f t="shared" si="192"/>
        <v>1</v>
      </c>
      <c r="CZ144" t="b">
        <f t="shared" si="193"/>
        <v>1</v>
      </c>
      <c r="DA144" s="84">
        <f t="shared" si="194"/>
        <v>1</v>
      </c>
      <c r="DB144" t="b">
        <f t="shared" si="195"/>
        <v>0</v>
      </c>
    </row>
    <row r="145" spans="1:106">
      <c r="A145" s="9">
        <v>1463</v>
      </c>
      <c r="B145" s="3">
        <v>2</v>
      </c>
      <c r="C145" s="3" t="s">
        <v>1611</v>
      </c>
      <c r="D145" s="3" t="str">
        <f t="shared" si="139"/>
        <v>MA_1_36-4_dk_0820</v>
      </c>
      <c r="E145" s="3" t="str">
        <f t="shared" si="140"/>
        <v>0820</v>
      </c>
      <c r="F145" s="3">
        <v>150695.90599999999</v>
      </c>
      <c r="G145" s="15">
        <v>416710.125</v>
      </c>
      <c r="H145" s="35" t="str">
        <f t="shared" si="141"/>
        <v>ja</v>
      </c>
      <c r="I145" s="42">
        <v>329</v>
      </c>
      <c r="J145" s="20" t="s">
        <v>371</v>
      </c>
      <c r="K145" s="21">
        <v>10000</v>
      </c>
      <c r="L145" s="28">
        <f t="shared" si="25"/>
        <v>1</v>
      </c>
      <c r="M145" s="28">
        <f t="shared" si="164"/>
        <v>1</v>
      </c>
      <c r="N145" s="56">
        <f t="shared" si="142"/>
        <v>10000</v>
      </c>
      <c r="O145" s="33">
        <f t="shared" si="165"/>
        <v>128.58691746832503</v>
      </c>
      <c r="P145" s="37">
        <f t="shared" si="143"/>
        <v>86.67716503205942</v>
      </c>
      <c r="Q145" s="9" t="s">
        <v>12</v>
      </c>
      <c r="R145" s="55" t="s">
        <v>12</v>
      </c>
      <c r="S145" s="55">
        <v>6.0519999999999996</v>
      </c>
      <c r="T145" s="55">
        <v>6.4219999999999997</v>
      </c>
      <c r="U145" s="55">
        <v>6.7560000000000002</v>
      </c>
      <c r="V145" s="3">
        <v>7.0309999999999997</v>
      </c>
      <c r="W145" s="3">
        <v>7.3449999999999998</v>
      </c>
      <c r="X145" s="3" t="s">
        <v>12</v>
      </c>
      <c r="Y145" s="3">
        <v>7.9669999999999996</v>
      </c>
      <c r="Z145" s="15" t="s">
        <v>12</v>
      </c>
      <c r="AA145" s="10">
        <f t="shared" si="144"/>
        <v>7.3449999999999998</v>
      </c>
      <c r="AB145" s="9">
        <f t="shared" si="145"/>
        <v>0.58899999999999952</v>
      </c>
      <c r="AC145" s="10">
        <f t="shared" si="146"/>
        <v>0.62199999999999989</v>
      </c>
      <c r="AD145" s="9" t="s">
        <v>12</v>
      </c>
      <c r="AE145" s="55" t="s">
        <v>12</v>
      </c>
      <c r="AF145" s="55">
        <v>0.65200000000000002</v>
      </c>
      <c r="AG145" s="55">
        <v>0.748</v>
      </c>
      <c r="AH145" s="55">
        <v>0.86799999999999999</v>
      </c>
      <c r="AI145" s="3">
        <v>0.996</v>
      </c>
      <c r="AJ145" s="3">
        <v>1.1080000000000001</v>
      </c>
      <c r="AK145" s="3" t="s">
        <v>12</v>
      </c>
      <c r="AL145" s="3">
        <v>1.3320000000000001</v>
      </c>
      <c r="AM145" s="15" t="s">
        <v>12</v>
      </c>
      <c r="AN145" s="10">
        <f t="shared" si="147"/>
        <v>1.1080000000000001</v>
      </c>
      <c r="AO145" s="9">
        <f t="shared" si="148"/>
        <v>0.2400000000000001</v>
      </c>
      <c r="AP145" s="10">
        <f t="shared" si="149"/>
        <v>0.22399999999999998</v>
      </c>
      <c r="AQ145" s="9" t="s">
        <v>12</v>
      </c>
      <c r="AR145" s="55" t="s">
        <v>12</v>
      </c>
      <c r="AS145" s="55">
        <v>2.7320000000000002</v>
      </c>
      <c r="AT145" s="55">
        <v>2.9460000000000002</v>
      </c>
      <c r="AU145" s="55">
        <v>3.2970000000000002</v>
      </c>
      <c r="AV145" s="3">
        <v>3.4430000000000001</v>
      </c>
      <c r="AW145" s="3">
        <v>3.5619999999999998</v>
      </c>
      <c r="AX145" s="3" t="s">
        <v>12</v>
      </c>
      <c r="AY145" s="3">
        <v>3.907</v>
      </c>
      <c r="AZ145" s="15" t="s">
        <v>12</v>
      </c>
      <c r="BA145" s="10">
        <f t="shared" si="150"/>
        <v>3.5619999999999998</v>
      </c>
      <c r="BB145" s="9">
        <f t="shared" si="151"/>
        <v>0.26499999999999968</v>
      </c>
      <c r="BC145" s="10">
        <f t="shared" si="152"/>
        <v>0.3450000000000002</v>
      </c>
      <c r="BD145" s="9">
        <v>7.2880000000000003</v>
      </c>
      <c r="BE145" s="3">
        <v>7.9649999999999999</v>
      </c>
      <c r="BF145" s="15">
        <v>8.7430000000000003</v>
      </c>
      <c r="BG145" s="15">
        <f t="shared" si="153"/>
        <v>7.9649999999999999</v>
      </c>
      <c r="BH145" s="9">
        <f t="shared" si="154"/>
        <v>0.6769999999999996</v>
      </c>
      <c r="BI145" s="10">
        <f t="shared" si="155"/>
        <v>0.77800000000000047</v>
      </c>
      <c r="BJ145" s="9">
        <v>7.2569999999999997</v>
      </c>
      <c r="BK145" s="3">
        <v>7.9379999999999997</v>
      </c>
      <c r="BL145" s="15">
        <v>8.7360000000000007</v>
      </c>
      <c r="BM145" s="15">
        <f t="shared" si="156"/>
        <v>7.9379999999999997</v>
      </c>
      <c r="BN145" s="9">
        <f t="shared" si="157"/>
        <v>0.68100000000000005</v>
      </c>
      <c r="BO145" s="10">
        <f t="shared" si="158"/>
        <v>0.79800000000000093</v>
      </c>
      <c r="BP145">
        <f t="shared" si="167"/>
        <v>0</v>
      </c>
      <c r="BQ145" s="93">
        <f t="shared" si="168"/>
        <v>1.1494057724957558</v>
      </c>
      <c r="BR145" s="93">
        <f t="shared" si="169"/>
        <v>1.1561969439728363</v>
      </c>
      <c r="BS145" s="93" t="str">
        <f>VLOOKUP(C145,'Koppeling locatie - aslocatie'!$A$2:$C$8139,2,FALSE)</f>
        <v>maas216</v>
      </c>
      <c r="BT145" s="93">
        <f>VLOOKUP($BS145,aslocaties_v01!$C$3:$AA$500,MATCH($K$3/10,aslocaties_v01!$C$2:$X$2),FALSE)</f>
        <v>6.7370000000000001</v>
      </c>
      <c r="BU145" s="93">
        <f>VLOOKUP(BS145,aslocaties_v01!$C$3:$AA$500,MATCH($K$3,aslocaties_v01!$C$2:$X$2),FALSE)</f>
        <v>7.3319999999999999</v>
      </c>
      <c r="BV145" s="93">
        <f>VLOOKUP(BS145,aslocaties_v01!$C$3:$AA$500,MATCH($K$3*10,aslocaties_v01!$C$2:$Y$2),FALSE)</f>
        <v>7.96</v>
      </c>
      <c r="BW145" s="93">
        <f t="shared" si="170"/>
        <v>0.59499999999999975</v>
      </c>
      <c r="BX145" s="93">
        <f t="shared" si="171"/>
        <v>0.62800000000000011</v>
      </c>
      <c r="BY145" s="94">
        <f t="shared" si="172"/>
        <v>1.0186757215620013E-2</v>
      </c>
      <c r="BZ145" s="94">
        <f t="shared" si="173"/>
        <v>9.6463022508042062E-3</v>
      </c>
      <c r="CA145" s="94">
        <f t="shared" si="174"/>
        <v>1.9000000000000128E-2</v>
      </c>
      <c r="CB145">
        <f t="shared" si="175"/>
        <v>1.2999999999999901E-2</v>
      </c>
      <c r="CC145" s="58">
        <f t="shared" si="176"/>
        <v>6.9999999999996732E-3</v>
      </c>
      <c r="CD145" s="95" t="b">
        <f t="shared" si="177"/>
        <v>0</v>
      </c>
      <c r="CE145" s="96" t="b">
        <f t="shared" si="159"/>
        <v>1</v>
      </c>
      <c r="CF145" t="b">
        <f t="shared" si="160"/>
        <v>1</v>
      </c>
      <c r="CG145" t="b">
        <f t="shared" si="161"/>
        <v>1</v>
      </c>
      <c r="CH145" s="84" t="b">
        <f t="shared" si="178"/>
        <v>1</v>
      </c>
      <c r="CI145">
        <f t="shared" si="179"/>
        <v>1.1080000000000001</v>
      </c>
      <c r="CJ145" t="b">
        <f t="shared" si="162"/>
        <v>1</v>
      </c>
      <c r="CK145" t="b">
        <f t="shared" si="180"/>
        <v>1</v>
      </c>
      <c r="CL145" s="84" t="b">
        <f t="shared" si="166"/>
        <v>1</v>
      </c>
      <c r="CM145">
        <f t="shared" si="181"/>
        <v>3.5619999999999998</v>
      </c>
      <c r="CN145" t="b">
        <f t="shared" si="163"/>
        <v>1</v>
      </c>
      <c r="CO145" s="84">
        <f t="shared" si="182"/>
        <v>5.5979283025265003E-2</v>
      </c>
      <c r="CP145" t="b">
        <f t="shared" si="183"/>
        <v>1</v>
      </c>
      <c r="CQ145" s="96" t="b">
        <f t="shared" si="184"/>
        <v>1</v>
      </c>
      <c r="CR145" t="b">
        <f t="shared" si="185"/>
        <v>0</v>
      </c>
      <c r="CS145" t="b">
        <f t="shared" si="186"/>
        <v>0</v>
      </c>
      <c r="CT145" t="b">
        <f t="shared" si="187"/>
        <v>1</v>
      </c>
      <c r="CU145" t="b">
        <f t="shared" si="188"/>
        <v>1</v>
      </c>
      <c r="CV145" s="84" t="b">
        <f t="shared" si="189"/>
        <v>1</v>
      </c>
      <c r="CW145" t="b">
        <f t="shared" si="190"/>
        <v>1</v>
      </c>
      <c r="CX145" t="b">
        <f t="shared" si="191"/>
        <v>1</v>
      </c>
      <c r="CY145" t="b">
        <f t="shared" si="192"/>
        <v>1</v>
      </c>
      <c r="CZ145" t="b">
        <f t="shared" si="193"/>
        <v>1</v>
      </c>
      <c r="DA145" s="84">
        <f t="shared" si="194"/>
        <v>1</v>
      </c>
      <c r="DB145" t="b">
        <f t="shared" si="195"/>
        <v>0</v>
      </c>
    </row>
    <row r="146" spans="1:106">
      <c r="A146" s="9">
        <v>1464</v>
      </c>
      <c r="B146" s="3">
        <v>2</v>
      </c>
      <c r="C146" s="3" t="s">
        <v>1612</v>
      </c>
      <c r="D146" s="3" t="str">
        <f t="shared" si="139"/>
        <v>MA_1_36-4_dk_0821</v>
      </c>
      <c r="E146" s="3" t="str">
        <f t="shared" si="140"/>
        <v>0821</v>
      </c>
      <c r="F146" s="3">
        <v>150612.96900000001</v>
      </c>
      <c r="G146" s="15">
        <v>416684.93800000002</v>
      </c>
      <c r="H146" s="35" t="str">
        <f t="shared" si="141"/>
        <v>ja</v>
      </c>
      <c r="I146" s="42">
        <v>334</v>
      </c>
      <c r="J146" s="20" t="s">
        <v>371</v>
      </c>
      <c r="K146" s="21">
        <v>10000</v>
      </c>
      <c r="L146" s="28">
        <f t="shared" si="25"/>
        <v>1</v>
      </c>
      <c r="M146" s="28">
        <f t="shared" si="164"/>
        <v>1</v>
      </c>
      <c r="N146" s="56">
        <f t="shared" si="142"/>
        <v>10000</v>
      </c>
      <c r="O146" s="33">
        <f t="shared" si="165"/>
        <v>86.67716503205942</v>
      </c>
      <c r="P146" s="37">
        <f t="shared" si="143"/>
        <v>86.295418470523828</v>
      </c>
      <c r="Q146" s="9" t="s">
        <v>12</v>
      </c>
      <c r="R146" s="55" t="s">
        <v>12</v>
      </c>
      <c r="S146" s="55">
        <v>6.04</v>
      </c>
      <c r="T146" s="55">
        <v>6.4050000000000002</v>
      </c>
      <c r="U146" s="55">
        <v>6.7430000000000003</v>
      </c>
      <c r="V146" s="3">
        <v>7.0190000000000001</v>
      </c>
      <c r="W146" s="3">
        <v>7.3310000000000004</v>
      </c>
      <c r="X146" s="3" t="s">
        <v>12</v>
      </c>
      <c r="Y146" s="3">
        <v>7.9539999999999997</v>
      </c>
      <c r="Z146" s="15" t="s">
        <v>12</v>
      </c>
      <c r="AA146" s="10">
        <f t="shared" si="144"/>
        <v>7.3310000000000004</v>
      </c>
      <c r="AB146" s="9">
        <f t="shared" si="145"/>
        <v>0.58800000000000008</v>
      </c>
      <c r="AC146" s="10">
        <f t="shared" si="146"/>
        <v>0.62299999999999933</v>
      </c>
      <c r="AD146" s="9" t="s">
        <v>12</v>
      </c>
      <c r="AE146" s="55" t="s">
        <v>12</v>
      </c>
      <c r="AF146" s="55">
        <v>0.61899999999999999</v>
      </c>
      <c r="AG146" s="55">
        <v>0.70299999999999996</v>
      </c>
      <c r="AH146" s="55">
        <v>0.81200000000000006</v>
      </c>
      <c r="AI146" s="3">
        <v>0.90600000000000003</v>
      </c>
      <c r="AJ146" s="3">
        <v>1.022</v>
      </c>
      <c r="AK146" s="3" t="s">
        <v>12</v>
      </c>
      <c r="AL146" s="3">
        <v>1.2769999999999999</v>
      </c>
      <c r="AM146" s="15" t="s">
        <v>12</v>
      </c>
      <c r="AN146" s="10">
        <f t="shared" si="147"/>
        <v>1.022</v>
      </c>
      <c r="AO146" s="9">
        <f t="shared" si="148"/>
        <v>0.20999999999999996</v>
      </c>
      <c r="AP146" s="10">
        <f t="shared" si="149"/>
        <v>0.25499999999999989</v>
      </c>
      <c r="AQ146" s="9" t="s">
        <v>12</v>
      </c>
      <c r="AR146" s="55" t="s">
        <v>12</v>
      </c>
      <c r="AS146" s="55">
        <v>2.7090000000000001</v>
      </c>
      <c r="AT146" s="55">
        <v>2.9180000000000001</v>
      </c>
      <c r="AU146" s="55">
        <v>3.28</v>
      </c>
      <c r="AV146" s="3">
        <v>3.4289999999999998</v>
      </c>
      <c r="AW146" s="3">
        <v>3.5459999999999998</v>
      </c>
      <c r="AX146" s="3" t="s">
        <v>12</v>
      </c>
      <c r="AY146" s="3">
        <v>3.9020000000000001</v>
      </c>
      <c r="AZ146" s="15" t="s">
        <v>12</v>
      </c>
      <c r="BA146" s="10">
        <f t="shared" si="150"/>
        <v>3.5459999999999998</v>
      </c>
      <c r="BB146" s="9">
        <f t="shared" si="151"/>
        <v>0.26600000000000001</v>
      </c>
      <c r="BC146" s="10">
        <f t="shared" si="152"/>
        <v>0.35600000000000032</v>
      </c>
      <c r="BD146" s="9">
        <v>7.2489999999999997</v>
      </c>
      <c r="BE146" s="3">
        <v>7.9249999999999998</v>
      </c>
      <c r="BF146" s="15">
        <v>8.7140000000000004</v>
      </c>
      <c r="BG146" s="15">
        <f t="shared" si="153"/>
        <v>7.9249999999999998</v>
      </c>
      <c r="BH146" s="9">
        <f t="shared" si="154"/>
        <v>0.67600000000000016</v>
      </c>
      <c r="BI146" s="10">
        <f t="shared" si="155"/>
        <v>0.78900000000000059</v>
      </c>
      <c r="BJ146" s="9">
        <v>7.21</v>
      </c>
      <c r="BK146" s="3">
        <v>7.8879999999999999</v>
      </c>
      <c r="BL146" s="15">
        <v>8.68</v>
      </c>
      <c r="BM146" s="15">
        <f t="shared" si="156"/>
        <v>7.8879999999999999</v>
      </c>
      <c r="BN146" s="9">
        <f t="shared" si="157"/>
        <v>0.67799999999999994</v>
      </c>
      <c r="BO146" s="10">
        <f t="shared" si="158"/>
        <v>0.79199999999999982</v>
      </c>
      <c r="BP146">
        <f t="shared" si="167"/>
        <v>0</v>
      </c>
      <c r="BQ146" s="93">
        <f t="shared" si="168"/>
        <v>1.1496598639455784</v>
      </c>
      <c r="BR146" s="93">
        <f t="shared" si="169"/>
        <v>1.1530612244897958</v>
      </c>
      <c r="BS146" s="93" t="str">
        <f>VLOOKUP(C146,'Koppeling locatie - aslocatie'!$A$2:$C$8139,2,FALSE)</f>
        <v>maas216</v>
      </c>
      <c r="BT146" s="93">
        <f>VLOOKUP($BS146,aslocaties_v01!$C$3:$AA$500,MATCH($K$3/10,aslocaties_v01!$C$2:$X$2),FALSE)</f>
        <v>6.7370000000000001</v>
      </c>
      <c r="BU146" s="93">
        <f>VLOOKUP(BS146,aslocaties_v01!$C$3:$AA$500,MATCH($K$3,aslocaties_v01!$C$2:$X$2),FALSE)</f>
        <v>7.3319999999999999</v>
      </c>
      <c r="BV146" s="93">
        <f>VLOOKUP(BS146,aslocaties_v01!$C$3:$AA$500,MATCH($K$3*10,aslocaties_v01!$C$2:$Y$2),FALSE)</f>
        <v>7.96</v>
      </c>
      <c r="BW146" s="93">
        <f t="shared" si="170"/>
        <v>0.59499999999999975</v>
      </c>
      <c r="BX146" s="93">
        <f t="shared" si="171"/>
        <v>0.62800000000000011</v>
      </c>
      <c r="BY146" s="94">
        <f t="shared" si="172"/>
        <v>1.1904761904761418E-2</v>
      </c>
      <c r="BZ146" s="94">
        <f t="shared" si="173"/>
        <v>8.0256821829867153E-3</v>
      </c>
      <c r="CA146" s="94">
        <f t="shared" si="174"/>
        <v>6.0000000000002274E-3</v>
      </c>
      <c r="CB146">
        <f t="shared" si="175"/>
        <v>9.9999999999944578E-4</v>
      </c>
      <c r="CC146" s="58">
        <f t="shared" si="176"/>
        <v>6.0000000000002274E-3</v>
      </c>
      <c r="CD146" s="95" t="b">
        <f t="shared" si="177"/>
        <v>0</v>
      </c>
      <c r="CE146" s="96" t="b">
        <f t="shared" si="159"/>
        <v>1</v>
      </c>
      <c r="CF146" t="b">
        <f t="shared" si="160"/>
        <v>1</v>
      </c>
      <c r="CG146" t="b">
        <f t="shared" si="161"/>
        <v>1</v>
      </c>
      <c r="CH146" s="84" t="b">
        <f t="shared" si="178"/>
        <v>1</v>
      </c>
      <c r="CI146">
        <f t="shared" si="179"/>
        <v>1.022</v>
      </c>
      <c r="CJ146" t="b">
        <f t="shared" si="162"/>
        <v>1</v>
      </c>
      <c r="CK146" t="b">
        <f t="shared" si="180"/>
        <v>1</v>
      </c>
      <c r="CL146" s="84" t="b">
        <f t="shared" si="166"/>
        <v>1</v>
      </c>
      <c r="CM146">
        <f t="shared" si="181"/>
        <v>3.5459999999999998</v>
      </c>
      <c r="CN146" t="b">
        <f t="shared" si="163"/>
        <v>1</v>
      </c>
      <c r="CO146" s="84">
        <f t="shared" si="182"/>
        <v>5.2101333018416976E-2</v>
      </c>
      <c r="CP146" t="b">
        <f t="shared" si="183"/>
        <v>1</v>
      </c>
      <c r="CQ146" s="96" t="b">
        <f t="shared" si="184"/>
        <v>1</v>
      </c>
      <c r="CR146" t="b">
        <f t="shared" si="185"/>
        <v>1</v>
      </c>
      <c r="CS146" t="b">
        <f t="shared" si="186"/>
        <v>1</v>
      </c>
      <c r="CT146" t="b">
        <f t="shared" si="187"/>
        <v>1</v>
      </c>
      <c r="CU146" t="b">
        <f t="shared" si="188"/>
        <v>1</v>
      </c>
      <c r="CV146" s="84" t="b">
        <f t="shared" si="189"/>
        <v>1</v>
      </c>
      <c r="CW146" t="b">
        <f t="shared" si="190"/>
        <v>0</v>
      </c>
      <c r="CX146" t="b">
        <f t="shared" si="191"/>
        <v>0</v>
      </c>
      <c r="CY146" t="b">
        <f t="shared" si="192"/>
        <v>1</v>
      </c>
      <c r="CZ146" t="b">
        <f t="shared" si="193"/>
        <v>1</v>
      </c>
      <c r="DA146" s="84">
        <f t="shared" si="194"/>
        <v>1</v>
      </c>
      <c r="DB146" t="b">
        <f t="shared" si="195"/>
        <v>0</v>
      </c>
    </row>
    <row r="147" spans="1:106">
      <c r="A147" s="9">
        <v>1465</v>
      </c>
      <c r="B147" s="3">
        <v>2</v>
      </c>
      <c r="C147" s="3" t="s">
        <v>1613</v>
      </c>
      <c r="D147" s="3" t="str">
        <f t="shared" si="139"/>
        <v>MA_1_36-4_dk_0822</v>
      </c>
      <c r="E147" s="3" t="str">
        <f t="shared" si="140"/>
        <v>0822</v>
      </c>
      <c r="F147" s="3">
        <v>150530.234</v>
      </c>
      <c r="G147" s="15">
        <v>416660.40600000002</v>
      </c>
      <c r="H147" s="35" t="str">
        <f t="shared" si="141"/>
        <v>ja</v>
      </c>
      <c r="I147" s="42">
        <v>356</v>
      </c>
      <c r="J147" s="20" t="s">
        <v>371</v>
      </c>
      <c r="K147" s="21">
        <v>10000</v>
      </c>
      <c r="L147" s="28">
        <f t="shared" si="25"/>
        <v>1</v>
      </c>
      <c r="M147" s="28">
        <f t="shared" si="164"/>
        <v>1</v>
      </c>
      <c r="N147" s="56">
        <f t="shared" si="142"/>
        <v>10000</v>
      </c>
      <c r="O147" s="33">
        <f t="shared" si="165"/>
        <v>86.295418470523828</v>
      </c>
      <c r="P147" s="37">
        <f t="shared" si="143"/>
        <v>128.1266605706962</v>
      </c>
      <c r="Q147" s="9" t="s">
        <v>12</v>
      </c>
      <c r="R147" s="55" t="s">
        <v>12</v>
      </c>
      <c r="S147" s="55">
        <v>6.0289999999999999</v>
      </c>
      <c r="T147" s="55">
        <v>6.3970000000000002</v>
      </c>
      <c r="U147" s="55">
        <v>6.7309999999999999</v>
      </c>
      <c r="V147" s="3">
        <v>7.0049999999999999</v>
      </c>
      <c r="W147" s="3">
        <v>7.3179999999999996</v>
      </c>
      <c r="X147" s="3" t="s">
        <v>12</v>
      </c>
      <c r="Y147" s="3">
        <v>7.9429999999999996</v>
      </c>
      <c r="Z147" s="15" t="s">
        <v>12</v>
      </c>
      <c r="AA147" s="10">
        <f t="shared" si="144"/>
        <v>7.3179999999999996</v>
      </c>
      <c r="AB147" s="9">
        <f t="shared" si="145"/>
        <v>0.58699999999999974</v>
      </c>
      <c r="AC147" s="10">
        <f t="shared" si="146"/>
        <v>0.625</v>
      </c>
      <c r="AD147" s="9" t="s">
        <v>12</v>
      </c>
      <c r="AE147" s="55" t="s">
        <v>12</v>
      </c>
      <c r="AF147" s="55">
        <v>0.624</v>
      </c>
      <c r="AG147" s="55">
        <v>0.71599999999999997</v>
      </c>
      <c r="AH147" s="55">
        <v>0.83099999999999996</v>
      </c>
      <c r="AI147" s="3">
        <v>0.92500000000000004</v>
      </c>
      <c r="AJ147" s="3">
        <v>1.0169999999999999</v>
      </c>
      <c r="AK147" s="3" t="s">
        <v>12</v>
      </c>
      <c r="AL147" s="3">
        <v>1.3080000000000001</v>
      </c>
      <c r="AM147" s="15" t="s">
        <v>12</v>
      </c>
      <c r="AN147" s="10">
        <f t="shared" si="147"/>
        <v>1.0169999999999999</v>
      </c>
      <c r="AO147" s="9">
        <f t="shared" si="148"/>
        <v>0.18599999999999994</v>
      </c>
      <c r="AP147" s="10">
        <f t="shared" si="149"/>
        <v>0.29100000000000015</v>
      </c>
      <c r="AQ147" s="9" t="s">
        <v>12</v>
      </c>
      <c r="AR147" s="55" t="s">
        <v>12</v>
      </c>
      <c r="AS147" s="55">
        <v>2.7210000000000001</v>
      </c>
      <c r="AT147" s="55">
        <v>2.9359999999999999</v>
      </c>
      <c r="AU147" s="55">
        <v>3.3380000000000001</v>
      </c>
      <c r="AV147" s="3">
        <v>3.5329999999999999</v>
      </c>
      <c r="AW147" s="3">
        <v>3.6259999999999999</v>
      </c>
      <c r="AX147" s="3" t="s">
        <v>12</v>
      </c>
      <c r="AY147" s="3">
        <v>3.9380000000000002</v>
      </c>
      <c r="AZ147" s="15" t="s">
        <v>12</v>
      </c>
      <c r="BA147" s="10">
        <f t="shared" si="150"/>
        <v>3.6259999999999999</v>
      </c>
      <c r="BB147" s="9">
        <f t="shared" si="151"/>
        <v>0.28799999999999981</v>
      </c>
      <c r="BC147" s="10">
        <f t="shared" si="152"/>
        <v>0.31200000000000028</v>
      </c>
      <c r="BD147" s="9">
        <v>7.1289999999999996</v>
      </c>
      <c r="BE147" s="3">
        <v>7.7869999999999999</v>
      </c>
      <c r="BF147" s="15">
        <v>8.59</v>
      </c>
      <c r="BG147" s="15">
        <f t="shared" si="153"/>
        <v>7.7869999999999999</v>
      </c>
      <c r="BH147" s="9">
        <f t="shared" si="154"/>
        <v>0.65800000000000036</v>
      </c>
      <c r="BI147" s="10">
        <f t="shared" si="155"/>
        <v>0.80299999999999994</v>
      </c>
      <c r="BJ147" s="9">
        <v>7.0890000000000004</v>
      </c>
      <c r="BK147" s="3">
        <v>7.7409999999999997</v>
      </c>
      <c r="BL147" s="15">
        <v>8.5269999999999992</v>
      </c>
      <c r="BM147" s="15">
        <f t="shared" si="156"/>
        <v>7.7409999999999997</v>
      </c>
      <c r="BN147" s="9">
        <f t="shared" si="157"/>
        <v>0.65199999999999925</v>
      </c>
      <c r="BO147" s="10">
        <f t="shared" si="158"/>
        <v>0.78599999999999959</v>
      </c>
      <c r="BP147">
        <f t="shared" si="167"/>
        <v>0</v>
      </c>
      <c r="BQ147" s="93">
        <f t="shared" si="168"/>
        <v>1.1209540034071561</v>
      </c>
      <c r="BR147" s="93">
        <f t="shared" si="169"/>
        <v>1.1107325383304933</v>
      </c>
      <c r="BS147" s="93" t="str">
        <f>VLOOKUP(C147,'Koppeling locatie - aslocatie'!$A$2:$C$8139,2,FALSE)</f>
        <v>maas216</v>
      </c>
      <c r="BT147" s="93">
        <f>VLOOKUP($BS147,aslocaties_v01!$C$3:$AA$500,MATCH($K$3/10,aslocaties_v01!$C$2:$X$2),FALSE)</f>
        <v>6.7370000000000001</v>
      </c>
      <c r="BU147" s="93">
        <f>VLOOKUP(BS147,aslocaties_v01!$C$3:$AA$500,MATCH($K$3,aslocaties_v01!$C$2:$X$2),FALSE)</f>
        <v>7.3319999999999999</v>
      </c>
      <c r="BV147" s="93">
        <f>VLOOKUP(BS147,aslocaties_v01!$C$3:$AA$500,MATCH($K$3*10,aslocaties_v01!$C$2:$Y$2),FALSE)</f>
        <v>7.96</v>
      </c>
      <c r="BW147" s="93">
        <f t="shared" si="170"/>
        <v>0.59499999999999975</v>
      </c>
      <c r="BX147" s="93">
        <f t="shared" si="171"/>
        <v>0.62800000000000011</v>
      </c>
      <c r="BY147" s="94">
        <f t="shared" si="172"/>
        <v>1.3628620102214661E-2</v>
      </c>
      <c r="BZ147" s="94">
        <f t="shared" si="173"/>
        <v>4.8000000000001375E-3</v>
      </c>
      <c r="CA147" s="94">
        <f t="shared" si="174"/>
        <v>6.0000000000002274E-3</v>
      </c>
      <c r="CB147">
        <f t="shared" si="175"/>
        <v>1.4000000000000234E-2</v>
      </c>
      <c r="CC147" s="58">
        <f t="shared" si="176"/>
        <v>1.7000000000000348E-2</v>
      </c>
      <c r="CD147" s="95" t="b">
        <f t="shared" si="177"/>
        <v>0</v>
      </c>
      <c r="CE147" s="96" t="b">
        <f t="shared" si="159"/>
        <v>1</v>
      </c>
      <c r="CF147" t="b">
        <f t="shared" si="160"/>
        <v>1</v>
      </c>
      <c r="CG147" t="b">
        <f t="shared" si="161"/>
        <v>1</v>
      </c>
      <c r="CH147" s="84" t="b">
        <f t="shared" si="178"/>
        <v>1</v>
      </c>
      <c r="CI147">
        <f t="shared" si="179"/>
        <v>1.0169999999999999</v>
      </c>
      <c r="CJ147" t="b">
        <f t="shared" si="162"/>
        <v>1</v>
      </c>
      <c r="CK147" t="b">
        <f t="shared" si="180"/>
        <v>1</v>
      </c>
      <c r="CL147" s="84" t="b">
        <f t="shared" si="166"/>
        <v>1</v>
      </c>
      <c r="CM147">
        <f t="shared" si="181"/>
        <v>3.6259999999999999</v>
      </c>
      <c r="CN147" t="b">
        <f t="shared" si="163"/>
        <v>1</v>
      </c>
      <c r="CO147" s="84">
        <f t="shared" si="182"/>
        <v>4.958390822388932E-2</v>
      </c>
      <c r="CP147" t="b">
        <f t="shared" si="183"/>
        <v>1</v>
      </c>
      <c r="CQ147" s="96" t="b">
        <f t="shared" si="184"/>
        <v>1</v>
      </c>
      <c r="CR147" t="b">
        <f t="shared" si="185"/>
        <v>0</v>
      </c>
      <c r="CS147" t="b">
        <f t="shared" si="186"/>
        <v>0</v>
      </c>
      <c r="CT147" t="b">
        <f t="shared" si="187"/>
        <v>1</v>
      </c>
      <c r="CU147" t="b">
        <f t="shared" si="188"/>
        <v>1</v>
      </c>
      <c r="CV147" s="84" t="b">
        <f t="shared" si="189"/>
        <v>1</v>
      </c>
      <c r="CW147" t="b">
        <f t="shared" si="190"/>
        <v>1</v>
      </c>
      <c r="CX147" t="b">
        <f t="shared" si="191"/>
        <v>1</v>
      </c>
      <c r="CY147" t="b">
        <f t="shared" si="192"/>
        <v>1</v>
      </c>
      <c r="CZ147" t="b">
        <f t="shared" si="193"/>
        <v>1</v>
      </c>
      <c r="DA147" s="84">
        <f t="shared" si="194"/>
        <v>1</v>
      </c>
      <c r="DB147" t="b">
        <f t="shared" si="195"/>
        <v>0</v>
      </c>
    </row>
    <row r="148" spans="1:106">
      <c r="A148" s="9">
        <v>1466</v>
      </c>
      <c r="B148" s="3">
        <v>2</v>
      </c>
      <c r="C148" s="3" t="s">
        <v>1614</v>
      </c>
      <c r="D148" s="3" t="str">
        <f t="shared" si="139"/>
        <v>MA_1_36-4_dk_0823</v>
      </c>
      <c r="E148" s="3" t="str">
        <f t="shared" si="140"/>
        <v>0823</v>
      </c>
      <c r="F148" s="3">
        <v>150407.016</v>
      </c>
      <c r="G148" s="15">
        <v>416625.28100000002</v>
      </c>
      <c r="H148" s="35" t="str">
        <f t="shared" si="141"/>
        <v>ja</v>
      </c>
      <c r="I148" s="42">
        <v>353</v>
      </c>
      <c r="J148" s="20" t="s">
        <v>371</v>
      </c>
      <c r="K148" s="21">
        <v>10000</v>
      </c>
      <c r="L148" s="28">
        <f t="shared" si="25"/>
        <v>1</v>
      </c>
      <c r="M148" s="28">
        <f t="shared" si="164"/>
        <v>1</v>
      </c>
      <c r="N148" s="56">
        <f t="shared" si="142"/>
        <v>10000</v>
      </c>
      <c r="O148" s="33">
        <f t="shared" si="165"/>
        <v>128.1266605706962</v>
      </c>
      <c r="P148" s="37">
        <f t="shared" si="143"/>
        <v>92.403921009874935</v>
      </c>
      <c r="Q148" s="9" t="s">
        <v>12</v>
      </c>
      <c r="R148" s="55" t="s">
        <v>12</v>
      </c>
      <c r="S148" s="55">
        <v>6.024</v>
      </c>
      <c r="T148" s="55">
        <v>6.3849999999999998</v>
      </c>
      <c r="U148" s="55">
        <v>6.7240000000000002</v>
      </c>
      <c r="V148" s="3">
        <v>7</v>
      </c>
      <c r="W148" s="3">
        <v>7.3129999999999997</v>
      </c>
      <c r="X148" s="3" t="s">
        <v>12</v>
      </c>
      <c r="Y148" s="3">
        <v>7.9390000000000001</v>
      </c>
      <c r="Z148" s="15" t="s">
        <v>12</v>
      </c>
      <c r="AA148" s="10">
        <f t="shared" si="144"/>
        <v>7.3129999999999997</v>
      </c>
      <c r="AB148" s="9">
        <f t="shared" si="145"/>
        <v>0.58899999999999952</v>
      </c>
      <c r="AC148" s="10">
        <f t="shared" si="146"/>
        <v>0.62600000000000033</v>
      </c>
      <c r="AD148" s="9" t="s">
        <v>12</v>
      </c>
      <c r="AE148" s="55" t="s">
        <v>12</v>
      </c>
      <c r="AF148" s="55">
        <v>0.64100000000000001</v>
      </c>
      <c r="AG148" s="55">
        <v>0.73699999999999999</v>
      </c>
      <c r="AH148" s="55">
        <v>0.85299999999999998</v>
      </c>
      <c r="AI148" s="3">
        <v>0.95199999999999996</v>
      </c>
      <c r="AJ148" s="3">
        <v>1.0620000000000001</v>
      </c>
      <c r="AK148" s="3" t="s">
        <v>12</v>
      </c>
      <c r="AL148" s="3">
        <v>1.31</v>
      </c>
      <c r="AM148" s="15" t="s">
        <v>12</v>
      </c>
      <c r="AN148" s="10">
        <f t="shared" si="147"/>
        <v>1.0620000000000001</v>
      </c>
      <c r="AO148" s="9">
        <f t="shared" si="148"/>
        <v>0.20900000000000007</v>
      </c>
      <c r="AP148" s="10">
        <f t="shared" si="149"/>
        <v>0.248</v>
      </c>
      <c r="AQ148" s="9" t="s">
        <v>12</v>
      </c>
      <c r="AR148" s="55" t="s">
        <v>12</v>
      </c>
      <c r="AS148" s="55">
        <v>2.71</v>
      </c>
      <c r="AT148" s="55">
        <v>2.9260000000000002</v>
      </c>
      <c r="AU148" s="55">
        <v>3.335</v>
      </c>
      <c r="AV148" s="3">
        <v>3.504</v>
      </c>
      <c r="AW148" s="3">
        <v>3.605</v>
      </c>
      <c r="AX148" s="3" t="s">
        <v>12</v>
      </c>
      <c r="AY148" s="3">
        <v>3.9129999999999998</v>
      </c>
      <c r="AZ148" s="15" t="s">
        <v>12</v>
      </c>
      <c r="BA148" s="10">
        <f t="shared" si="150"/>
        <v>3.605</v>
      </c>
      <c r="BB148" s="9">
        <f t="shared" si="151"/>
        <v>0.27</v>
      </c>
      <c r="BC148" s="10">
        <f t="shared" si="152"/>
        <v>0.30799999999999983</v>
      </c>
      <c r="BD148" s="9">
        <v>7.1349999999999998</v>
      </c>
      <c r="BE148" s="3">
        <v>7.7949999999999999</v>
      </c>
      <c r="BF148" s="15">
        <v>8.5909999999999993</v>
      </c>
      <c r="BG148" s="15">
        <f t="shared" si="153"/>
        <v>7.7949999999999999</v>
      </c>
      <c r="BH148" s="9">
        <f t="shared" si="154"/>
        <v>0.66000000000000014</v>
      </c>
      <c r="BI148" s="10">
        <f t="shared" si="155"/>
        <v>0.79599999999999937</v>
      </c>
      <c r="BJ148" s="9">
        <v>7.1</v>
      </c>
      <c r="BK148" s="3">
        <v>7.7569999999999997</v>
      </c>
      <c r="BL148" s="15">
        <v>8.5440000000000005</v>
      </c>
      <c r="BM148" s="15">
        <f t="shared" si="156"/>
        <v>7.7569999999999997</v>
      </c>
      <c r="BN148" s="9">
        <f t="shared" si="157"/>
        <v>0.65700000000000003</v>
      </c>
      <c r="BO148" s="10">
        <f t="shared" si="158"/>
        <v>0.78700000000000081</v>
      </c>
      <c r="BP148">
        <f t="shared" si="167"/>
        <v>0</v>
      </c>
      <c r="BQ148" s="93">
        <f t="shared" si="168"/>
        <v>1.1205432937181676</v>
      </c>
      <c r="BR148" s="93">
        <f t="shared" si="169"/>
        <v>1.1154499151103574</v>
      </c>
      <c r="BS148" s="93" t="str">
        <f>VLOOKUP(C148,'Koppeling locatie - aslocatie'!$A$2:$C$8139,2,FALSE)</f>
        <v>maas216</v>
      </c>
      <c r="BT148" s="93">
        <f>VLOOKUP($BS148,aslocaties_v01!$C$3:$AA$500,MATCH($K$3/10,aslocaties_v01!$C$2:$X$2),FALSE)</f>
        <v>6.7370000000000001</v>
      </c>
      <c r="BU148" s="93">
        <f>VLOOKUP(BS148,aslocaties_v01!$C$3:$AA$500,MATCH($K$3,aslocaties_v01!$C$2:$X$2),FALSE)</f>
        <v>7.3319999999999999</v>
      </c>
      <c r="BV148" s="93">
        <f>VLOOKUP(BS148,aslocaties_v01!$C$3:$AA$500,MATCH($K$3*10,aslocaties_v01!$C$2:$Y$2),FALSE)</f>
        <v>7.96</v>
      </c>
      <c r="BW148" s="93">
        <f t="shared" si="170"/>
        <v>0.59499999999999975</v>
      </c>
      <c r="BX148" s="93">
        <f t="shared" si="171"/>
        <v>0.62800000000000011</v>
      </c>
      <c r="BY148" s="94">
        <f t="shared" si="172"/>
        <v>1.0186757215620013E-2</v>
      </c>
      <c r="BZ148" s="94">
        <f t="shared" si="173"/>
        <v>3.1948881789134465E-3</v>
      </c>
      <c r="CA148" s="94">
        <f t="shared" si="174"/>
        <v>1.2999999999999901E-2</v>
      </c>
      <c r="CB148">
        <f t="shared" si="175"/>
        <v>1.9000000000000128E-2</v>
      </c>
      <c r="CC148" s="58">
        <f t="shared" si="176"/>
        <v>2.0999999999999908E-2</v>
      </c>
      <c r="CD148" s="95" t="b">
        <f t="shared" si="177"/>
        <v>0</v>
      </c>
      <c r="CE148" s="96" t="b">
        <f t="shared" si="159"/>
        <v>1</v>
      </c>
      <c r="CF148" t="b">
        <f t="shared" si="160"/>
        <v>1</v>
      </c>
      <c r="CG148" t="b">
        <f t="shared" si="161"/>
        <v>1</v>
      </c>
      <c r="CH148" s="84" t="b">
        <f t="shared" si="178"/>
        <v>1</v>
      </c>
      <c r="CI148">
        <f t="shared" si="179"/>
        <v>1.0620000000000001</v>
      </c>
      <c r="CJ148" t="b">
        <f t="shared" si="162"/>
        <v>1</v>
      </c>
      <c r="CK148" t="b">
        <f t="shared" si="180"/>
        <v>1</v>
      </c>
      <c r="CL148" s="84" t="b">
        <f t="shared" si="166"/>
        <v>1</v>
      </c>
      <c r="CM148">
        <f t="shared" si="181"/>
        <v>3.605</v>
      </c>
      <c r="CN148" t="b">
        <f t="shared" si="163"/>
        <v>1</v>
      </c>
      <c r="CO148" s="84">
        <f t="shared" si="182"/>
        <v>5.2382880978547736E-2</v>
      </c>
      <c r="CP148" t="b">
        <f t="shared" si="183"/>
        <v>1</v>
      </c>
      <c r="CQ148" s="96" t="b">
        <f t="shared" si="184"/>
        <v>1</v>
      </c>
      <c r="CR148" t="b">
        <f t="shared" si="185"/>
        <v>1</v>
      </c>
      <c r="CS148" t="b">
        <f t="shared" si="186"/>
        <v>1</v>
      </c>
      <c r="CT148" t="b">
        <f t="shared" si="187"/>
        <v>1</v>
      </c>
      <c r="CU148" t="b">
        <f t="shared" si="188"/>
        <v>1</v>
      </c>
      <c r="CV148" s="84" t="b">
        <f t="shared" si="189"/>
        <v>1</v>
      </c>
      <c r="CW148" t="b">
        <f t="shared" si="190"/>
        <v>1</v>
      </c>
      <c r="CX148" t="b">
        <f t="shared" si="191"/>
        <v>1</v>
      </c>
      <c r="CY148" t="b">
        <f t="shared" si="192"/>
        <v>1</v>
      </c>
      <c r="CZ148" t="b">
        <f t="shared" si="193"/>
        <v>1</v>
      </c>
      <c r="DA148" s="84">
        <f t="shared" si="194"/>
        <v>0</v>
      </c>
      <c r="DB148" t="b">
        <f t="shared" si="195"/>
        <v>0</v>
      </c>
    </row>
    <row r="149" spans="1:106">
      <c r="A149" s="9">
        <v>1467</v>
      </c>
      <c r="B149" s="3">
        <v>2</v>
      </c>
      <c r="C149" s="3" t="s">
        <v>1615</v>
      </c>
      <c r="D149" s="3" t="str">
        <f t="shared" si="139"/>
        <v>MA_1_36-4_dk_0824</v>
      </c>
      <c r="E149" s="3" t="str">
        <f t="shared" si="140"/>
        <v>0824</v>
      </c>
      <c r="F149" s="3">
        <v>150315.70300000001</v>
      </c>
      <c r="G149" s="15">
        <v>416639.43800000002</v>
      </c>
      <c r="H149" s="35" t="str">
        <f t="shared" si="141"/>
        <v>ja</v>
      </c>
      <c r="I149" s="42">
        <v>345</v>
      </c>
      <c r="J149" s="20" t="s">
        <v>371</v>
      </c>
      <c r="K149" s="21">
        <v>10000</v>
      </c>
      <c r="L149" s="28">
        <f t="shared" si="25"/>
        <v>1</v>
      </c>
      <c r="M149" s="28">
        <f t="shared" si="164"/>
        <v>1</v>
      </c>
      <c r="N149" s="56">
        <f t="shared" si="142"/>
        <v>10000</v>
      </c>
      <c r="O149" s="33">
        <f t="shared" si="165"/>
        <v>92.403921009874935</v>
      </c>
      <c r="P149" s="37">
        <f t="shared" si="143"/>
        <v>90.918096246027702</v>
      </c>
      <c r="Q149" s="9" t="s">
        <v>12</v>
      </c>
      <c r="R149" s="55" t="s">
        <v>12</v>
      </c>
      <c r="S149" s="55">
        <v>6.0069999999999997</v>
      </c>
      <c r="T149" s="55">
        <v>6.3739999999999997</v>
      </c>
      <c r="U149" s="55">
        <v>6.71</v>
      </c>
      <c r="V149" s="3">
        <v>6.9850000000000003</v>
      </c>
      <c r="W149" s="3">
        <v>7.298</v>
      </c>
      <c r="X149" s="3" t="s">
        <v>12</v>
      </c>
      <c r="Y149" s="3">
        <v>7.9249999999999998</v>
      </c>
      <c r="Z149" s="15" t="s">
        <v>12</v>
      </c>
      <c r="AA149" s="10">
        <f t="shared" si="144"/>
        <v>7.298</v>
      </c>
      <c r="AB149" s="9">
        <f t="shared" si="145"/>
        <v>0.58800000000000008</v>
      </c>
      <c r="AC149" s="10">
        <f t="shared" si="146"/>
        <v>0.62699999999999978</v>
      </c>
      <c r="AD149" s="9" t="s">
        <v>12</v>
      </c>
      <c r="AE149" s="55" t="s">
        <v>12</v>
      </c>
      <c r="AF149" s="55">
        <v>0.63300000000000001</v>
      </c>
      <c r="AG149" s="55">
        <v>0.73699999999999999</v>
      </c>
      <c r="AH149" s="55">
        <v>0.86599999999999999</v>
      </c>
      <c r="AI149" s="3">
        <v>0.96799999999999997</v>
      </c>
      <c r="AJ149" s="3">
        <v>1.08</v>
      </c>
      <c r="AK149" s="3" t="s">
        <v>12</v>
      </c>
      <c r="AL149" s="3">
        <v>1.3129999999999999</v>
      </c>
      <c r="AM149" s="15" t="s">
        <v>12</v>
      </c>
      <c r="AN149" s="10">
        <f t="shared" si="147"/>
        <v>1.08</v>
      </c>
      <c r="AO149" s="9">
        <f t="shared" si="148"/>
        <v>0.21400000000000008</v>
      </c>
      <c r="AP149" s="10">
        <f t="shared" si="149"/>
        <v>0.23299999999999987</v>
      </c>
      <c r="AQ149" s="9" t="s">
        <v>12</v>
      </c>
      <c r="AR149" s="55" t="s">
        <v>12</v>
      </c>
      <c r="AS149" s="55">
        <v>2.6739999999999999</v>
      </c>
      <c r="AT149" s="55">
        <v>2.903</v>
      </c>
      <c r="AU149" s="55">
        <v>3.3159999999999998</v>
      </c>
      <c r="AV149" s="3">
        <v>3.4630000000000001</v>
      </c>
      <c r="AW149" s="3">
        <v>3.5569999999999999</v>
      </c>
      <c r="AX149" s="3" t="s">
        <v>12</v>
      </c>
      <c r="AY149" s="3">
        <v>3.8610000000000002</v>
      </c>
      <c r="AZ149" s="15" t="s">
        <v>12</v>
      </c>
      <c r="BA149" s="10">
        <f t="shared" si="150"/>
        <v>3.5569999999999999</v>
      </c>
      <c r="BB149" s="9">
        <f t="shared" si="151"/>
        <v>0.2410000000000001</v>
      </c>
      <c r="BC149" s="10">
        <f t="shared" si="152"/>
        <v>0.30400000000000027</v>
      </c>
      <c r="BD149" s="9">
        <v>7.1680000000000001</v>
      </c>
      <c r="BE149" s="3">
        <v>7.84</v>
      </c>
      <c r="BF149" s="15">
        <v>8.6430000000000007</v>
      </c>
      <c r="BG149" s="15">
        <f t="shared" si="153"/>
        <v>7.84</v>
      </c>
      <c r="BH149" s="9">
        <f t="shared" si="154"/>
        <v>0.67199999999999971</v>
      </c>
      <c r="BI149" s="10">
        <f t="shared" si="155"/>
        <v>0.80300000000000082</v>
      </c>
      <c r="BJ149" s="9">
        <v>7.133</v>
      </c>
      <c r="BK149" s="3">
        <v>7.8079999999999998</v>
      </c>
      <c r="BL149" s="15">
        <v>8.6170000000000009</v>
      </c>
      <c r="BM149" s="15">
        <f t="shared" si="156"/>
        <v>7.8079999999999998</v>
      </c>
      <c r="BN149" s="9">
        <f t="shared" si="157"/>
        <v>0.67499999999999982</v>
      </c>
      <c r="BO149" s="10">
        <f t="shared" si="158"/>
        <v>0.80900000000000105</v>
      </c>
      <c r="BP149">
        <f t="shared" si="167"/>
        <v>0</v>
      </c>
      <c r="BQ149" s="93">
        <f t="shared" si="168"/>
        <v>1.1428571428571421</v>
      </c>
      <c r="BR149" s="93">
        <f t="shared" si="169"/>
        <v>1.1479591836734688</v>
      </c>
      <c r="BS149" s="93" t="str">
        <f>VLOOKUP(C149,'Koppeling locatie - aslocatie'!$A$2:$C$8139,2,FALSE)</f>
        <v>maas216</v>
      </c>
      <c r="BT149" s="93">
        <f>VLOOKUP($BS149,aslocaties_v01!$C$3:$AA$500,MATCH($K$3/10,aslocaties_v01!$C$2:$X$2),FALSE)</f>
        <v>6.7370000000000001</v>
      </c>
      <c r="BU149" s="93">
        <f>VLOOKUP(BS149,aslocaties_v01!$C$3:$AA$500,MATCH($K$3,aslocaties_v01!$C$2:$X$2),FALSE)</f>
        <v>7.3319999999999999</v>
      </c>
      <c r="BV149" s="93">
        <f>VLOOKUP(BS149,aslocaties_v01!$C$3:$AA$500,MATCH($K$3*10,aslocaties_v01!$C$2:$Y$2),FALSE)</f>
        <v>7.96</v>
      </c>
      <c r="BW149" s="93">
        <f t="shared" si="170"/>
        <v>0.59499999999999975</v>
      </c>
      <c r="BX149" s="93">
        <f t="shared" si="171"/>
        <v>0.62800000000000011</v>
      </c>
      <c r="BY149" s="94">
        <f t="shared" si="172"/>
        <v>1.1904761904761418E-2</v>
      </c>
      <c r="BZ149" s="94">
        <f t="shared" si="173"/>
        <v>1.5948963317389264E-3</v>
      </c>
      <c r="CA149" s="94">
        <f t="shared" si="174"/>
        <v>2.7000000000000135E-2</v>
      </c>
      <c r="CB149">
        <f t="shared" si="175"/>
        <v>3.3999999999999808E-2</v>
      </c>
      <c r="CC149" s="58">
        <f t="shared" si="176"/>
        <v>3.5000000000000142E-2</v>
      </c>
      <c r="CD149" s="95" t="b">
        <f t="shared" si="177"/>
        <v>0</v>
      </c>
      <c r="CE149" s="96" t="b">
        <f t="shared" si="159"/>
        <v>1</v>
      </c>
      <c r="CF149" t="b">
        <f t="shared" si="160"/>
        <v>1</v>
      </c>
      <c r="CG149" t="b">
        <f t="shared" si="161"/>
        <v>1</v>
      </c>
      <c r="CH149" s="84" t="b">
        <f t="shared" si="178"/>
        <v>1</v>
      </c>
      <c r="CI149">
        <f t="shared" si="179"/>
        <v>1.08</v>
      </c>
      <c r="CJ149" t="b">
        <f t="shared" si="162"/>
        <v>1</v>
      </c>
      <c r="CK149" t="b">
        <f t="shared" si="180"/>
        <v>1</v>
      </c>
      <c r="CL149" s="84" t="b">
        <f t="shared" si="166"/>
        <v>1</v>
      </c>
      <c r="CM149">
        <f t="shared" si="181"/>
        <v>3.5569999999999999</v>
      </c>
      <c r="CN149" t="b">
        <f t="shared" si="163"/>
        <v>1</v>
      </c>
      <c r="CO149" s="84">
        <f t="shared" si="182"/>
        <v>5.4718152662636688E-2</v>
      </c>
      <c r="CP149" t="b">
        <f t="shared" si="183"/>
        <v>1</v>
      </c>
      <c r="CQ149" s="96" t="b">
        <f t="shared" si="184"/>
        <v>1</v>
      </c>
      <c r="CR149" t="b">
        <f t="shared" si="185"/>
        <v>1</v>
      </c>
      <c r="CS149" t="b">
        <f t="shared" si="186"/>
        <v>1</v>
      </c>
      <c r="CT149" t="b">
        <f t="shared" si="187"/>
        <v>1</v>
      </c>
      <c r="CU149" t="b">
        <f t="shared" si="188"/>
        <v>1</v>
      </c>
      <c r="CV149" s="84" t="b">
        <f t="shared" si="189"/>
        <v>1</v>
      </c>
      <c r="CW149" t="b">
        <f t="shared" si="190"/>
        <v>1</v>
      </c>
      <c r="CX149" t="b">
        <f t="shared" si="191"/>
        <v>0</v>
      </c>
      <c r="CY149" t="b">
        <f t="shared" si="192"/>
        <v>1</v>
      </c>
      <c r="CZ149" t="b">
        <f t="shared" si="193"/>
        <v>1</v>
      </c>
      <c r="DA149" s="84">
        <f t="shared" si="194"/>
        <v>1</v>
      </c>
      <c r="DB149" t="b">
        <f t="shared" si="195"/>
        <v>0</v>
      </c>
    </row>
    <row r="150" spans="1:106">
      <c r="A150" s="9">
        <v>1468</v>
      </c>
      <c r="B150" s="3">
        <v>2</v>
      </c>
      <c r="C150" s="3" t="s">
        <v>1616</v>
      </c>
      <c r="D150" s="3" t="str">
        <f t="shared" si="139"/>
        <v>MA_1_36-4_dk_0825</v>
      </c>
      <c r="E150" s="3" t="str">
        <f t="shared" si="140"/>
        <v>0825</v>
      </c>
      <c r="F150" s="3">
        <v>150245.68799999999</v>
      </c>
      <c r="G150" s="15">
        <v>416581.43800000002</v>
      </c>
      <c r="H150" s="35" t="str">
        <f t="shared" si="141"/>
        <v>ja</v>
      </c>
      <c r="I150" s="42">
        <v>327</v>
      </c>
      <c r="J150" s="20" t="s">
        <v>371</v>
      </c>
      <c r="K150" s="21">
        <v>10000</v>
      </c>
      <c r="L150" s="28">
        <f t="shared" si="25"/>
        <v>1</v>
      </c>
      <c r="M150" s="28">
        <f t="shared" si="164"/>
        <v>1</v>
      </c>
      <c r="N150" s="56">
        <f t="shared" si="142"/>
        <v>10000</v>
      </c>
      <c r="O150" s="33">
        <f t="shared" si="165"/>
        <v>90.918096246027702</v>
      </c>
      <c r="P150" s="37">
        <f t="shared" si="143"/>
        <v>120.39633699160447</v>
      </c>
      <c r="Q150" s="9" t="s">
        <v>12</v>
      </c>
      <c r="R150" s="55" t="s">
        <v>12</v>
      </c>
      <c r="S150" s="55">
        <v>5.9980000000000002</v>
      </c>
      <c r="T150" s="55">
        <v>6.359</v>
      </c>
      <c r="U150" s="55">
        <v>6.7009999999999996</v>
      </c>
      <c r="V150" s="3">
        <v>6.976</v>
      </c>
      <c r="W150" s="3">
        <v>7.29</v>
      </c>
      <c r="X150" s="3" t="s">
        <v>12</v>
      </c>
      <c r="Y150" s="3">
        <v>7.9180000000000001</v>
      </c>
      <c r="Z150" s="15" t="s">
        <v>12</v>
      </c>
      <c r="AA150" s="10">
        <f t="shared" si="144"/>
        <v>7.29</v>
      </c>
      <c r="AB150" s="9">
        <f t="shared" si="145"/>
        <v>0.58900000000000041</v>
      </c>
      <c r="AC150" s="10">
        <f t="shared" si="146"/>
        <v>0.62800000000000011</v>
      </c>
      <c r="AD150" s="9" t="s">
        <v>12</v>
      </c>
      <c r="AE150" s="55" t="s">
        <v>12</v>
      </c>
      <c r="AF150" s="55">
        <v>0.63</v>
      </c>
      <c r="AG150" s="55">
        <v>0.752</v>
      </c>
      <c r="AH150" s="55">
        <v>0.92600000000000005</v>
      </c>
      <c r="AI150" s="3">
        <v>1.0209999999999999</v>
      </c>
      <c r="AJ150" s="3">
        <v>1.0900000000000001</v>
      </c>
      <c r="AK150" s="3" t="s">
        <v>12</v>
      </c>
      <c r="AL150" s="3">
        <v>1.3280000000000001</v>
      </c>
      <c r="AM150" s="15" t="s">
        <v>12</v>
      </c>
      <c r="AN150" s="10">
        <f t="shared" si="147"/>
        <v>1.0900000000000001</v>
      </c>
      <c r="AO150" s="9">
        <f t="shared" si="148"/>
        <v>0.16400000000000003</v>
      </c>
      <c r="AP150" s="10">
        <f t="shared" si="149"/>
        <v>0.23799999999999999</v>
      </c>
      <c r="AQ150" s="9" t="s">
        <v>12</v>
      </c>
      <c r="AR150" s="55" t="s">
        <v>12</v>
      </c>
      <c r="AS150" s="55">
        <v>2.6640000000000001</v>
      </c>
      <c r="AT150" s="55">
        <v>2.9</v>
      </c>
      <c r="AU150" s="55">
        <v>3.5270000000000001</v>
      </c>
      <c r="AV150" s="3">
        <v>3.9140000000000001</v>
      </c>
      <c r="AW150" s="3">
        <v>3.9329999999999998</v>
      </c>
      <c r="AX150" s="3" t="s">
        <v>12</v>
      </c>
      <c r="AY150" s="3">
        <v>3.97</v>
      </c>
      <c r="AZ150" s="15" t="s">
        <v>12</v>
      </c>
      <c r="BA150" s="10">
        <f t="shared" si="150"/>
        <v>3.9329999999999998</v>
      </c>
      <c r="BB150" s="9">
        <f t="shared" si="151"/>
        <v>0.40599999999999969</v>
      </c>
      <c r="BC150" s="10">
        <f t="shared" si="152"/>
        <v>3.7000000000000366E-2</v>
      </c>
      <c r="BD150" s="9">
        <v>7.2149999999999999</v>
      </c>
      <c r="BE150" s="3">
        <v>7.8979999999999997</v>
      </c>
      <c r="BF150" s="15">
        <v>8.6929999999999996</v>
      </c>
      <c r="BG150" s="15">
        <f t="shared" si="153"/>
        <v>7.8979999999999997</v>
      </c>
      <c r="BH150" s="9">
        <f t="shared" si="154"/>
        <v>0.68299999999999983</v>
      </c>
      <c r="BI150" s="10">
        <f t="shared" si="155"/>
        <v>0.79499999999999993</v>
      </c>
      <c r="BJ150" s="9">
        <v>7.2050000000000001</v>
      </c>
      <c r="BK150" s="3">
        <v>7.9029999999999996</v>
      </c>
      <c r="BL150" s="15">
        <v>8.7650000000000006</v>
      </c>
      <c r="BM150" s="15">
        <f t="shared" si="156"/>
        <v>7.9029999999999996</v>
      </c>
      <c r="BN150" s="9">
        <f t="shared" si="157"/>
        <v>0.69799999999999951</v>
      </c>
      <c r="BO150" s="10">
        <f t="shared" si="158"/>
        <v>0.86200000000000099</v>
      </c>
      <c r="BP150">
        <f t="shared" si="167"/>
        <v>0</v>
      </c>
      <c r="BQ150" s="93">
        <f t="shared" si="168"/>
        <v>1.1595925297113741</v>
      </c>
      <c r="BR150" s="93">
        <f t="shared" si="169"/>
        <v>1.1850594227504228</v>
      </c>
      <c r="BS150" s="93" t="str">
        <f>VLOOKUP(C150,'Koppeling locatie - aslocatie'!$A$2:$C$8139,2,FALSE)</f>
        <v>maas217</v>
      </c>
      <c r="BT150" s="93">
        <f>VLOOKUP($BS150,aslocaties_v01!$C$3:$AA$500,MATCH($K$3/10,aslocaties_v01!$C$2:$X$2),FALSE)</f>
        <v>6.64</v>
      </c>
      <c r="BU150" s="93">
        <f>VLOOKUP(BS150,aslocaties_v01!$C$3:$AA$500,MATCH($K$3,aslocaties_v01!$C$2:$X$2),FALSE)</f>
        <v>7.2370000000000001</v>
      </c>
      <c r="BV150" s="93">
        <f>VLOOKUP(BS150,aslocaties_v01!$C$3:$AA$500,MATCH($K$3*10,aslocaties_v01!$C$2:$Y$2),FALSE)</f>
        <v>7.8630000000000004</v>
      </c>
      <c r="BW150" s="93">
        <f t="shared" si="170"/>
        <v>0.59700000000000042</v>
      </c>
      <c r="BX150" s="93">
        <f t="shared" si="171"/>
        <v>0.62600000000000033</v>
      </c>
      <c r="BY150" s="94">
        <f t="shared" si="172"/>
        <v>1.3582342954159499E-2</v>
      </c>
      <c r="BZ150" s="94">
        <f t="shared" si="173"/>
        <v>3.1847133757958446E-3</v>
      </c>
      <c r="CA150" s="94">
        <f t="shared" si="174"/>
        <v>6.0999999999999943E-2</v>
      </c>
      <c r="CB150">
        <f t="shared" si="175"/>
        <v>5.2999999999999936E-2</v>
      </c>
      <c r="CC150" s="58">
        <f t="shared" si="176"/>
        <v>5.4999999999999716E-2</v>
      </c>
      <c r="CD150" s="95" t="b">
        <f t="shared" si="177"/>
        <v>0</v>
      </c>
      <c r="CE150" s="96" t="b">
        <f t="shared" si="159"/>
        <v>1</v>
      </c>
      <c r="CF150" t="b">
        <f t="shared" si="160"/>
        <v>1</v>
      </c>
      <c r="CG150" t="b">
        <f t="shared" si="161"/>
        <v>1</v>
      </c>
      <c r="CH150" s="84" t="b">
        <f t="shared" si="178"/>
        <v>1</v>
      </c>
      <c r="CI150">
        <f t="shared" si="179"/>
        <v>1.0900000000000001</v>
      </c>
      <c r="CJ150" t="b">
        <f t="shared" si="162"/>
        <v>1</v>
      </c>
      <c r="CK150" t="b">
        <f t="shared" si="180"/>
        <v>1</v>
      </c>
      <c r="CL150" s="84" t="b">
        <f t="shared" si="166"/>
        <v>1</v>
      </c>
      <c r="CM150">
        <f t="shared" si="181"/>
        <v>3.9329999999999998</v>
      </c>
      <c r="CN150" t="b">
        <f t="shared" si="163"/>
        <v>1</v>
      </c>
      <c r="CO150" s="84">
        <f t="shared" si="182"/>
        <v>4.5170407317608643E-2</v>
      </c>
      <c r="CP150" t="b">
        <f t="shared" si="183"/>
        <v>1</v>
      </c>
      <c r="CQ150" s="96" t="b">
        <f t="shared" si="184"/>
        <v>1</v>
      </c>
      <c r="CR150" t="b">
        <f t="shared" si="185"/>
        <v>1</v>
      </c>
      <c r="CS150" t="b">
        <f t="shared" si="186"/>
        <v>0</v>
      </c>
      <c r="CT150" t="b">
        <f t="shared" si="187"/>
        <v>1</v>
      </c>
      <c r="CU150" t="b">
        <f t="shared" si="188"/>
        <v>1</v>
      </c>
      <c r="CV150" s="84" t="b">
        <f t="shared" si="189"/>
        <v>1</v>
      </c>
      <c r="CW150" t="b">
        <f t="shared" si="190"/>
        <v>1</v>
      </c>
      <c r="CX150" t="b">
        <f t="shared" si="191"/>
        <v>1</v>
      </c>
      <c r="CY150" t="b">
        <f t="shared" si="192"/>
        <v>1</v>
      </c>
      <c r="CZ150" t="b">
        <f t="shared" si="193"/>
        <v>0</v>
      </c>
      <c r="DA150" s="84">
        <f t="shared" si="194"/>
        <v>2</v>
      </c>
      <c r="DB150" t="b">
        <f t="shared" si="195"/>
        <v>0</v>
      </c>
    </row>
    <row r="151" spans="1:106">
      <c r="A151" s="9">
        <v>1469</v>
      </c>
      <c r="B151" s="3">
        <v>2</v>
      </c>
      <c r="C151" s="3" t="s">
        <v>1617</v>
      </c>
      <c r="D151" s="3" t="str">
        <f t="shared" si="139"/>
        <v>MA_1_36-4_dk_0826</v>
      </c>
      <c r="E151" s="3" t="str">
        <f t="shared" si="140"/>
        <v>0826</v>
      </c>
      <c r="F151" s="3">
        <v>150129.21900000001</v>
      </c>
      <c r="G151" s="15">
        <v>416550.93800000002</v>
      </c>
      <c r="H151" s="35" t="str">
        <f t="shared" si="141"/>
        <v>ja</v>
      </c>
      <c r="I151" s="42">
        <v>343</v>
      </c>
      <c r="J151" s="20" t="s">
        <v>371</v>
      </c>
      <c r="K151" s="21">
        <v>10000</v>
      </c>
      <c r="L151" s="28">
        <f t="shared" si="25"/>
        <v>1</v>
      </c>
      <c r="M151" s="28">
        <f t="shared" si="164"/>
        <v>1</v>
      </c>
      <c r="N151" s="56">
        <f t="shared" si="142"/>
        <v>10000</v>
      </c>
      <c r="O151" s="33">
        <f t="shared" si="165"/>
        <v>120.39633699160447</v>
      </c>
      <c r="P151" s="37">
        <f t="shared" si="143"/>
        <v>87.018773842230516</v>
      </c>
      <c r="Q151" s="9" t="s">
        <v>12</v>
      </c>
      <c r="R151" s="55" t="s">
        <v>12</v>
      </c>
      <c r="S151" s="55">
        <v>5.9850000000000003</v>
      </c>
      <c r="T151" s="55">
        <v>6.3520000000000003</v>
      </c>
      <c r="U151" s="55">
        <v>6.6890000000000001</v>
      </c>
      <c r="V151" s="3">
        <v>6.97</v>
      </c>
      <c r="W151" s="3">
        <v>7.2850000000000001</v>
      </c>
      <c r="X151" s="3" t="s">
        <v>12</v>
      </c>
      <c r="Y151" s="3">
        <v>7.9089999999999998</v>
      </c>
      <c r="Z151" s="15" t="s">
        <v>12</v>
      </c>
      <c r="AA151" s="10">
        <f t="shared" si="144"/>
        <v>7.2850000000000001</v>
      </c>
      <c r="AB151" s="9">
        <f t="shared" si="145"/>
        <v>0.59600000000000009</v>
      </c>
      <c r="AC151" s="10">
        <f t="shared" si="146"/>
        <v>0.62399999999999967</v>
      </c>
      <c r="AD151" s="9" t="s">
        <v>12</v>
      </c>
      <c r="AE151" s="55" t="s">
        <v>12</v>
      </c>
      <c r="AF151" s="55">
        <v>0.63900000000000001</v>
      </c>
      <c r="AG151" s="55">
        <v>0.78</v>
      </c>
      <c r="AH151" s="55">
        <v>1.139</v>
      </c>
      <c r="AI151" s="3">
        <v>1.224</v>
      </c>
      <c r="AJ151" s="3">
        <v>1.256</v>
      </c>
      <c r="AK151" s="3" t="s">
        <v>12</v>
      </c>
      <c r="AL151" s="3">
        <v>1.345</v>
      </c>
      <c r="AM151" s="15" t="s">
        <v>12</v>
      </c>
      <c r="AN151" s="10">
        <f t="shared" si="147"/>
        <v>1.256</v>
      </c>
      <c r="AO151" s="9">
        <f t="shared" si="148"/>
        <v>0.11699999999999999</v>
      </c>
      <c r="AP151" s="10">
        <f t="shared" si="149"/>
        <v>8.8999999999999968E-2</v>
      </c>
      <c r="AQ151" s="9" t="s">
        <v>12</v>
      </c>
      <c r="AR151" s="55" t="s">
        <v>12</v>
      </c>
      <c r="AS151" s="55">
        <v>2.6909999999999998</v>
      </c>
      <c r="AT151" s="55">
        <v>3.0369999999999999</v>
      </c>
      <c r="AU151" s="55">
        <v>5.51</v>
      </c>
      <c r="AV151" s="3">
        <v>6.0259999999999998</v>
      </c>
      <c r="AW151" s="3">
        <v>6.0609999999999999</v>
      </c>
      <c r="AX151" s="3" t="s">
        <v>12</v>
      </c>
      <c r="AY151" s="3">
        <v>6.1120000000000001</v>
      </c>
      <c r="AZ151" s="15" t="s">
        <v>12</v>
      </c>
      <c r="BA151" s="10">
        <f t="shared" si="150"/>
        <v>6.0609999999999999</v>
      </c>
      <c r="BB151" s="9">
        <f t="shared" si="151"/>
        <v>0.55100000000000016</v>
      </c>
      <c r="BC151" s="10">
        <f t="shared" si="152"/>
        <v>5.1000000000000156E-2</v>
      </c>
      <c r="BD151" s="9">
        <v>7.6420000000000003</v>
      </c>
      <c r="BE151" s="3">
        <v>7.94</v>
      </c>
      <c r="BF151" s="15">
        <v>8.6560000000000006</v>
      </c>
      <c r="BG151" s="15">
        <f t="shared" si="153"/>
        <v>7.94</v>
      </c>
      <c r="BH151" s="9">
        <f t="shared" si="154"/>
        <v>0.29800000000000004</v>
      </c>
      <c r="BI151" s="10">
        <f t="shared" si="155"/>
        <v>0.71600000000000019</v>
      </c>
      <c r="BJ151" s="9">
        <v>7.133</v>
      </c>
      <c r="BK151" s="3">
        <v>7.7969999999999997</v>
      </c>
      <c r="BL151" s="15">
        <v>8.625</v>
      </c>
      <c r="BM151" s="15">
        <f t="shared" si="156"/>
        <v>7.7969999999999997</v>
      </c>
      <c r="BN151" s="9">
        <f t="shared" si="157"/>
        <v>0.6639999999999997</v>
      </c>
      <c r="BO151" s="10">
        <f t="shared" si="158"/>
        <v>0.82800000000000029</v>
      </c>
      <c r="BP151">
        <f t="shared" si="167"/>
        <v>0</v>
      </c>
      <c r="BQ151" s="93">
        <f t="shared" si="168"/>
        <v>0.5</v>
      </c>
      <c r="BR151" s="93">
        <f t="shared" si="169"/>
        <v>1.1140939597315429</v>
      </c>
      <c r="BS151" s="93" t="str">
        <f>VLOOKUP(C151,'Koppeling locatie - aslocatie'!$A$2:$C$8139,2,FALSE)</f>
        <v>maas217</v>
      </c>
      <c r="BT151" s="93">
        <f>VLOOKUP($BS151,aslocaties_v01!$C$3:$AA$500,MATCH($K$3/10,aslocaties_v01!$C$2:$X$2),FALSE)</f>
        <v>6.64</v>
      </c>
      <c r="BU151" s="93">
        <f>VLOOKUP(BS151,aslocaties_v01!$C$3:$AA$500,MATCH($K$3,aslocaties_v01!$C$2:$X$2),FALSE)</f>
        <v>7.2370000000000001</v>
      </c>
      <c r="BV151" s="93">
        <f>VLOOKUP(BS151,aslocaties_v01!$C$3:$AA$500,MATCH($K$3*10,aslocaties_v01!$C$2:$Y$2),FALSE)</f>
        <v>7.8630000000000004</v>
      </c>
      <c r="BW151" s="93">
        <f t="shared" si="170"/>
        <v>0.59700000000000042</v>
      </c>
      <c r="BX151" s="93">
        <f t="shared" si="171"/>
        <v>0.62600000000000033</v>
      </c>
      <c r="BY151" s="94">
        <f t="shared" si="172"/>
        <v>1.677852348993758E-3</v>
      </c>
      <c r="BZ151" s="94">
        <f t="shared" si="173"/>
        <v>3.205128205129304E-3</v>
      </c>
      <c r="CA151" s="94">
        <f t="shared" si="174"/>
        <v>4.9000000000000377E-2</v>
      </c>
      <c r="CB151">
        <f t="shared" si="175"/>
        <v>4.8000000000000043E-2</v>
      </c>
      <c r="CC151" s="58">
        <f t="shared" si="176"/>
        <v>4.5999999999999375E-2</v>
      </c>
      <c r="CD151" s="95" t="b">
        <f t="shared" si="177"/>
        <v>0</v>
      </c>
      <c r="CE151" s="96" t="b">
        <f t="shared" si="159"/>
        <v>1</v>
      </c>
      <c r="CF151" t="b">
        <f t="shared" si="160"/>
        <v>1</v>
      </c>
      <c r="CG151" t="b">
        <f t="shared" si="161"/>
        <v>1</v>
      </c>
      <c r="CH151" s="84" t="b">
        <f t="shared" si="178"/>
        <v>1</v>
      </c>
      <c r="CI151">
        <f t="shared" si="179"/>
        <v>1.256</v>
      </c>
      <c r="CJ151" t="b">
        <f t="shared" si="162"/>
        <v>1</v>
      </c>
      <c r="CK151" t="b">
        <f t="shared" si="180"/>
        <v>0</v>
      </c>
      <c r="CL151" s="84" t="b">
        <f t="shared" si="166"/>
        <v>1</v>
      </c>
      <c r="CM151">
        <f t="shared" si="181"/>
        <v>6.0609999999999999</v>
      </c>
      <c r="CN151" t="b">
        <f t="shared" si="163"/>
        <v>1</v>
      </c>
      <c r="CO151" s="84">
        <f t="shared" si="182"/>
        <v>2.1916766112422433E-2</v>
      </c>
      <c r="CP151" t="b">
        <f t="shared" si="183"/>
        <v>1</v>
      </c>
      <c r="CQ151" s="96" t="b">
        <f t="shared" si="184"/>
        <v>1</v>
      </c>
      <c r="CR151" t="b">
        <f t="shared" si="185"/>
        <v>1</v>
      </c>
      <c r="CS151" t="b">
        <f t="shared" si="186"/>
        <v>1</v>
      </c>
      <c r="CT151" t="b">
        <f t="shared" si="187"/>
        <v>1</v>
      </c>
      <c r="CU151" t="b">
        <f t="shared" si="188"/>
        <v>0</v>
      </c>
      <c r="CV151" s="84" t="b">
        <f t="shared" si="189"/>
        <v>1</v>
      </c>
      <c r="CW151" t="b">
        <f t="shared" si="190"/>
        <v>0</v>
      </c>
      <c r="CX151" t="b">
        <f t="shared" si="191"/>
        <v>1</v>
      </c>
      <c r="CY151" t="b">
        <f t="shared" si="192"/>
        <v>1</v>
      </c>
      <c r="CZ151" t="b">
        <f t="shared" si="193"/>
        <v>1</v>
      </c>
      <c r="DA151" s="84">
        <f t="shared" si="194"/>
        <v>2</v>
      </c>
      <c r="DB151" t="b">
        <f t="shared" si="195"/>
        <v>0</v>
      </c>
    </row>
    <row r="152" spans="1:106">
      <c r="A152" s="9">
        <v>1470</v>
      </c>
      <c r="B152" s="3">
        <v>2</v>
      </c>
      <c r="C152" s="3" t="s">
        <v>1618</v>
      </c>
      <c r="D152" s="3" t="str">
        <f t="shared" si="139"/>
        <v>MA_1_36-4_dk_0827</v>
      </c>
      <c r="E152" s="3" t="str">
        <f t="shared" si="140"/>
        <v>0827</v>
      </c>
      <c r="F152" s="3">
        <v>150062.09400000001</v>
      </c>
      <c r="G152" s="15">
        <v>416495.56199999998</v>
      </c>
      <c r="H152" s="35" t="str">
        <f t="shared" si="141"/>
        <v>ja</v>
      </c>
      <c r="I152" s="42">
        <v>339</v>
      </c>
      <c r="J152" s="20" t="s">
        <v>371</v>
      </c>
      <c r="K152" s="21">
        <v>10000</v>
      </c>
      <c r="L152" s="28">
        <f t="shared" si="25"/>
        <v>1</v>
      </c>
      <c r="M152" s="28">
        <f t="shared" si="164"/>
        <v>1</v>
      </c>
      <c r="N152" s="56">
        <f t="shared" si="142"/>
        <v>10000</v>
      </c>
      <c r="O152" s="33">
        <f t="shared" si="165"/>
        <v>87.018773842230516</v>
      </c>
      <c r="P152" s="37">
        <f t="shared" si="143"/>
        <v>86.957806929553954</v>
      </c>
      <c r="Q152" s="9" t="s">
        <v>12</v>
      </c>
      <c r="R152" s="55" t="s">
        <v>12</v>
      </c>
      <c r="S152" s="55">
        <v>5.984</v>
      </c>
      <c r="T152" s="55">
        <v>6.3520000000000003</v>
      </c>
      <c r="U152" s="55">
        <v>6.6879999999999997</v>
      </c>
      <c r="V152" s="3">
        <v>6.97</v>
      </c>
      <c r="W152" s="3">
        <v>7.2850000000000001</v>
      </c>
      <c r="X152" s="3" t="s">
        <v>12</v>
      </c>
      <c r="Y152" s="3">
        <v>7.9080000000000004</v>
      </c>
      <c r="Z152" s="15" t="s">
        <v>12</v>
      </c>
      <c r="AA152" s="10">
        <f t="shared" si="144"/>
        <v>7.2850000000000001</v>
      </c>
      <c r="AB152" s="9">
        <f t="shared" si="145"/>
        <v>0.59700000000000042</v>
      </c>
      <c r="AC152" s="10">
        <f t="shared" si="146"/>
        <v>0.62300000000000022</v>
      </c>
      <c r="AD152" s="9" t="s">
        <v>12</v>
      </c>
      <c r="AE152" s="55" t="s">
        <v>12</v>
      </c>
      <c r="AF152" s="55">
        <v>0.64100000000000001</v>
      </c>
      <c r="AG152" s="55">
        <v>0.79800000000000004</v>
      </c>
      <c r="AH152" s="55">
        <v>1.2130000000000001</v>
      </c>
      <c r="AI152" s="3">
        <v>1.3440000000000001</v>
      </c>
      <c r="AJ152" s="3">
        <v>1.4</v>
      </c>
      <c r="AK152" s="3" t="s">
        <v>12</v>
      </c>
      <c r="AL152" s="3">
        <v>1.45</v>
      </c>
      <c r="AM152" s="15" t="s">
        <v>12</v>
      </c>
      <c r="AN152" s="10">
        <f t="shared" si="147"/>
        <v>1.4</v>
      </c>
      <c r="AO152" s="9">
        <f t="shared" si="148"/>
        <v>0.18699999999999983</v>
      </c>
      <c r="AP152" s="10">
        <f t="shared" si="149"/>
        <v>5.0000000000000044E-2</v>
      </c>
      <c r="AQ152" s="9" t="s">
        <v>12</v>
      </c>
      <c r="AR152" s="55" t="s">
        <v>12</v>
      </c>
      <c r="AS152" s="55">
        <v>2.6850000000000001</v>
      </c>
      <c r="AT152" s="55">
        <v>3.048</v>
      </c>
      <c r="AU152" s="55">
        <v>5.71</v>
      </c>
      <c r="AV152" s="3">
        <v>6.2110000000000003</v>
      </c>
      <c r="AW152" s="3">
        <v>6.2270000000000003</v>
      </c>
      <c r="AX152" s="3" t="s">
        <v>12</v>
      </c>
      <c r="AY152" s="3">
        <v>6.2569999999999997</v>
      </c>
      <c r="AZ152" s="15" t="s">
        <v>12</v>
      </c>
      <c r="BA152" s="10">
        <f t="shared" si="150"/>
        <v>6.2270000000000003</v>
      </c>
      <c r="BB152" s="9">
        <f t="shared" si="151"/>
        <v>0.51700000000000035</v>
      </c>
      <c r="BC152" s="10">
        <f t="shared" si="152"/>
        <v>2.9999999999999361E-2</v>
      </c>
      <c r="BD152" s="9">
        <v>7.851</v>
      </c>
      <c r="BE152" s="3">
        <v>8.5030000000000001</v>
      </c>
      <c r="BF152" s="15">
        <v>8.8629999999999995</v>
      </c>
      <c r="BG152" s="15">
        <f t="shared" si="153"/>
        <v>8.5030000000000001</v>
      </c>
      <c r="BH152" s="9">
        <f t="shared" si="154"/>
        <v>0.65200000000000014</v>
      </c>
      <c r="BI152" s="10">
        <f t="shared" si="155"/>
        <v>0.35999999999999943</v>
      </c>
      <c r="BJ152" s="9">
        <v>7.5019999999999998</v>
      </c>
      <c r="BK152" s="3">
        <v>7.8360000000000003</v>
      </c>
      <c r="BL152" s="15">
        <v>8.6639999999999997</v>
      </c>
      <c r="BM152" s="15">
        <f t="shared" si="156"/>
        <v>7.8360000000000003</v>
      </c>
      <c r="BN152" s="9">
        <f t="shared" si="157"/>
        <v>0.33400000000000052</v>
      </c>
      <c r="BO152" s="10">
        <f t="shared" si="158"/>
        <v>0.8279999999999994</v>
      </c>
      <c r="BP152">
        <f t="shared" si="167"/>
        <v>0</v>
      </c>
      <c r="BQ152" s="93">
        <f t="shared" si="168"/>
        <v>1.0921273031825791</v>
      </c>
      <c r="BR152" s="93">
        <f t="shared" si="169"/>
        <v>0.55946398659966545</v>
      </c>
      <c r="BS152" s="93" t="str">
        <f>VLOOKUP(C152,'Koppeling locatie - aslocatie'!$A$2:$C$8139,2,FALSE)</f>
        <v>maas217</v>
      </c>
      <c r="BT152" s="93">
        <f>VLOOKUP($BS152,aslocaties_v01!$C$3:$AA$500,MATCH($K$3/10,aslocaties_v01!$C$2:$X$2),FALSE)</f>
        <v>6.64</v>
      </c>
      <c r="BU152" s="93">
        <f>VLOOKUP(BS152,aslocaties_v01!$C$3:$AA$500,MATCH($K$3,aslocaties_v01!$C$2:$X$2),FALSE)</f>
        <v>7.2370000000000001</v>
      </c>
      <c r="BV152" s="93">
        <f>VLOOKUP(BS152,aslocaties_v01!$C$3:$AA$500,MATCH($K$3*10,aslocaties_v01!$C$2:$Y$2),FALSE)</f>
        <v>7.8630000000000004</v>
      </c>
      <c r="BW152" s="93">
        <f t="shared" si="170"/>
        <v>0.59700000000000042</v>
      </c>
      <c r="BX152" s="93">
        <f t="shared" si="171"/>
        <v>0.62600000000000033</v>
      </c>
      <c r="BY152" s="94">
        <f t="shared" si="172"/>
        <v>0</v>
      </c>
      <c r="BZ152" s="94">
        <f t="shared" si="173"/>
        <v>4.8154093097914075E-3</v>
      </c>
      <c r="CA152" s="94">
        <f t="shared" si="174"/>
        <v>4.8000000000000043E-2</v>
      </c>
      <c r="CB152">
        <f t="shared" si="175"/>
        <v>4.8000000000000043E-2</v>
      </c>
      <c r="CC152" s="58">
        <f t="shared" si="176"/>
        <v>4.4999999999999929E-2</v>
      </c>
      <c r="CD152" s="95" t="b">
        <f t="shared" si="177"/>
        <v>0</v>
      </c>
      <c r="CE152" s="96" t="b">
        <f t="shared" si="159"/>
        <v>1</v>
      </c>
      <c r="CF152" t="b">
        <f t="shared" si="160"/>
        <v>1</v>
      </c>
      <c r="CG152" t="b">
        <f t="shared" si="161"/>
        <v>1</v>
      </c>
      <c r="CH152" s="84" t="b">
        <f t="shared" si="178"/>
        <v>1</v>
      </c>
      <c r="CI152">
        <f t="shared" si="179"/>
        <v>1.4</v>
      </c>
      <c r="CJ152" t="b">
        <f t="shared" si="162"/>
        <v>1</v>
      </c>
      <c r="CK152" t="b">
        <f t="shared" si="180"/>
        <v>0</v>
      </c>
      <c r="CL152" s="84" t="b">
        <f t="shared" si="166"/>
        <v>1</v>
      </c>
      <c r="CM152">
        <f t="shared" si="181"/>
        <v>6.2270000000000003</v>
      </c>
      <c r="CN152" t="b">
        <f t="shared" si="163"/>
        <v>0</v>
      </c>
      <c r="CO152" s="84">
        <f t="shared" si="182"/>
        <v>2.314438824125126E-2</v>
      </c>
      <c r="CP152" t="b">
        <f t="shared" si="183"/>
        <v>1</v>
      </c>
      <c r="CQ152" s="96" t="b">
        <f t="shared" si="184"/>
        <v>1</v>
      </c>
      <c r="CR152" t="b">
        <f t="shared" si="185"/>
        <v>0</v>
      </c>
      <c r="CS152" t="b">
        <f t="shared" si="186"/>
        <v>1</v>
      </c>
      <c r="CT152" t="b">
        <f t="shared" si="187"/>
        <v>1</v>
      </c>
      <c r="CU152" t="b">
        <f t="shared" si="188"/>
        <v>1</v>
      </c>
      <c r="CV152" s="84" t="b">
        <f t="shared" si="189"/>
        <v>1</v>
      </c>
      <c r="CW152" t="b">
        <f t="shared" si="190"/>
        <v>0</v>
      </c>
      <c r="CX152" t="b">
        <f t="shared" si="191"/>
        <v>0</v>
      </c>
      <c r="CY152" t="b">
        <f t="shared" si="192"/>
        <v>1</v>
      </c>
      <c r="CZ152" t="b">
        <f t="shared" si="193"/>
        <v>1</v>
      </c>
      <c r="DA152" s="84">
        <f t="shared" si="194"/>
        <v>2</v>
      </c>
      <c r="DB152" t="b">
        <f t="shared" si="195"/>
        <v>0</v>
      </c>
    </row>
    <row r="153" spans="1:106">
      <c r="A153" s="9">
        <v>1471</v>
      </c>
      <c r="B153" s="3">
        <v>2</v>
      </c>
      <c r="C153" s="3" t="s">
        <v>1619</v>
      </c>
      <c r="D153" s="3" t="str">
        <f t="shared" si="139"/>
        <v>MA_1_36-4_dk_0828</v>
      </c>
      <c r="E153" s="3" t="str">
        <f t="shared" si="140"/>
        <v>0828</v>
      </c>
      <c r="F153" s="3">
        <v>149994.359</v>
      </c>
      <c r="G153" s="15">
        <v>416441.03100000002</v>
      </c>
      <c r="H153" s="35" t="str">
        <f t="shared" si="141"/>
        <v>ja</v>
      </c>
      <c r="I153" s="42">
        <v>277</v>
      </c>
      <c r="J153" s="20" t="s">
        <v>371</v>
      </c>
      <c r="K153" s="21">
        <v>10000</v>
      </c>
      <c r="L153" s="28">
        <f t="shared" si="25"/>
        <v>1</v>
      </c>
      <c r="M153" s="28">
        <f t="shared" si="164"/>
        <v>1</v>
      </c>
      <c r="N153" s="56">
        <f t="shared" si="142"/>
        <v>10000</v>
      </c>
      <c r="O153" s="33">
        <f t="shared" si="165"/>
        <v>86.957806929553954</v>
      </c>
      <c r="P153" s="37">
        <f t="shared" si="143"/>
        <v>87.616711750684459</v>
      </c>
      <c r="Q153" s="9" t="s">
        <v>12</v>
      </c>
      <c r="R153" s="55" t="s">
        <v>12</v>
      </c>
      <c r="S153" s="55">
        <v>5.9809999999999999</v>
      </c>
      <c r="T153" s="55">
        <v>6.3490000000000002</v>
      </c>
      <c r="U153" s="55">
        <v>6.6859999999999999</v>
      </c>
      <c r="V153" s="3">
        <v>6.9640000000000004</v>
      </c>
      <c r="W153" s="3">
        <v>7.2830000000000004</v>
      </c>
      <c r="X153" s="3" t="s">
        <v>12</v>
      </c>
      <c r="Y153" s="3">
        <v>7.9059999999999997</v>
      </c>
      <c r="Z153" s="15" t="s">
        <v>12</v>
      </c>
      <c r="AA153" s="10">
        <f t="shared" si="144"/>
        <v>7.2830000000000004</v>
      </c>
      <c r="AB153" s="9">
        <f t="shared" si="145"/>
        <v>0.59700000000000042</v>
      </c>
      <c r="AC153" s="10">
        <f t="shared" si="146"/>
        <v>0.62299999999999933</v>
      </c>
      <c r="AD153" s="9" t="s">
        <v>12</v>
      </c>
      <c r="AE153" s="55" t="s">
        <v>12</v>
      </c>
      <c r="AF153" s="55">
        <v>0.61799999999999999</v>
      </c>
      <c r="AG153" s="55">
        <v>0.77100000000000002</v>
      </c>
      <c r="AH153" s="55">
        <v>1.206</v>
      </c>
      <c r="AI153" s="3">
        <v>1.4059999999999999</v>
      </c>
      <c r="AJ153" s="3">
        <v>1.425</v>
      </c>
      <c r="AK153" s="3" t="s">
        <v>12</v>
      </c>
      <c r="AL153" s="3">
        <v>1.462</v>
      </c>
      <c r="AM153" s="15" t="s">
        <v>12</v>
      </c>
      <c r="AN153" s="10">
        <f t="shared" si="147"/>
        <v>1.425</v>
      </c>
      <c r="AO153" s="9">
        <f t="shared" si="148"/>
        <v>0.21900000000000008</v>
      </c>
      <c r="AP153" s="10">
        <f t="shared" si="149"/>
        <v>3.6999999999999922E-2</v>
      </c>
      <c r="AQ153" s="9" t="s">
        <v>12</v>
      </c>
      <c r="AR153" s="55" t="s">
        <v>12</v>
      </c>
      <c r="AS153" s="55">
        <v>2.6520000000000001</v>
      </c>
      <c r="AT153" s="55">
        <v>3.0409999999999999</v>
      </c>
      <c r="AU153" s="55">
        <v>5.71</v>
      </c>
      <c r="AV153" s="3">
        <v>6.2889999999999997</v>
      </c>
      <c r="AW153" s="3">
        <v>6.3090000000000002</v>
      </c>
      <c r="AX153" s="3" t="s">
        <v>12</v>
      </c>
      <c r="AY153" s="3">
        <v>6.327</v>
      </c>
      <c r="AZ153" s="15" t="s">
        <v>12</v>
      </c>
      <c r="BA153" s="10">
        <f t="shared" si="150"/>
        <v>6.3090000000000002</v>
      </c>
      <c r="BB153" s="9">
        <f t="shared" si="151"/>
        <v>0.5990000000000002</v>
      </c>
      <c r="BC153" s="10">
        <f t="shared" si="152"/>
        <v>1.7999999999999794E-2</v>
      </c>
      <c r="BD153" s="9">
        <v>7.6879999999999997</v>
      </c>
      <c r="BE153" s="3">
        <v>8.0020000000000007</v>
      </c>
      <c r="BF153" s="15">
        <v>8.7029999999999994</v>
      </c>
      <c r="BG153" s="15">
        <f t="shared" si="153"/>
        <v>8.0020000000000007</v>
      </c>
      <c r="BH153" s="9">
        <f t="shared" si="154"/>
        <v>0.31400000000000095</v>
      </c>
      <c r="BI153" s="10">
        <f t="shared" si="155"/>
        <v>0.70099999999999874</v>
      </c>
      <c r="BJ153" s="9">
        <v>7.258</v>
      </c>
      <c r="BK153" s="3">
        <v>7.9610000000000003</v>
      </c>
      <c r="BL153" s="15">
        <v>8.7469999999999999</v>
      </c>
      <c r="BM153" s="15">
        <f t="shared" si="156"/>
        <v>7.9610000000000003</v>
      </c>
      <c r="BN153" s="9">
        <f t="shared" si="157"/>
        <v>0.70300000000000029</v>
      </c>
      <c r="BO153" s="10">
        <f t="shared" si="158"/>
        <v>0.78599999999999959</v>
      </c>
      <c r="BP153">
        <f t="shared" si="167"/>
        <v>0</v>
      </c>
      <c r="BQ153" s="93">
        <f t="shared" si="168"/>
        <v>0.52596314907872821</v>
      </c>
      <c r="BR153" s="93">
        <f t="shared" si="169"/>
        <v>1.1775544388609711</v>
      </c>
      <c r="BS153" s="93" t="str">
        <f>VLOOKUP(C153,'Koppeling locatie - aslocatie'!$A$2:$C$8139,2,FALSE)</f>
        <v>maas217</v>
      </c>
      <c r="BT153" s="93">
        <f>VLOOKUP($BS153,aslocaties_v01!$C$3:$AA$500,MATCH($K$3/10,aslocaties_v01!$C$2:$X$2),FALSE)</f>
        <v>6.64</v>
      </c>
      <c r="BU153" s="93">
        <f>VLOOKUP(BS153,aslocaties_v01!$C$3:$AA$500,MATCH($K$3,aslocaties_v01!$C$2:$X$2),FALSE)</f>
        <v>7.2370000000000001</v>
      </c>
      <c r="BV153" s="93">
        <f>VLOOKUP(BS153,aslocaties_v01!$C$3:$AA$500,MATCH($K$3*10,aslocaties_v01!$C$2:$Y$2),FALSE)</f>
        <v>7.8630000000000004</v>
      </c>
      <c r="BW153" s="93">
        <f t="shared" si="170"/>
        <v>0.59700000000000042</v>
      </c>
      <c r="BX153" s="93">
        <f t="shared" si="171"/>
        <v>0.62600000000000033</v>
      </c>
      <c r="BY153" s="94">
        <f t="shared" si="172"/>
        <v>0</v>
      </c>
      <c r="BZ153" s="94">
        <f t="shared" si="173"/>
        <v>4.8154093097929618E-3</v>
      </c>
      <c r="CA153" s="94">
        <f t="shared" si="174"/>
        <v>4.6000000000000263E-2</v>
      </c>
      <c r="CB153">
        <f t="shared" si="175"/>
        <v>4.6000000000000263E-2</v>
      </c>
      <c r="CC153" s="58">
        <f t="shared" si="176"/>
        <v>4.2999999999999261E-2</v>
      </c>
      <c r="CD153" s="95" t="b">
        <f t="shared" si="177"/>
        <v>0</v>
      </c>
      <c r="CE153" s="96" t="b">
        <f t="shared" si="159"/>
        <v>1</v>
      </c>
      <c r="CF153" t="b">
        <f t="shared" si="160"/>
        <v>1</v>
      </c>
      <c r="CG153" t="b">
        <f t="shared" si="161"/>
        <v>1</v>
      </c>
      <c r="CH153" s="84" t="b">
        <f t="shared" si="178"/>
        <v>1</v>
      </c>
      <c r="CI153">
        <f t="shared" si="179"/>
        <v>1.425</v>
      </c>
      <c r="CJ153" t="b">
        <f t="shared" si="162"/>
        <v>1</v>
      </c>
      <c r="CK153" t="b">
        <f t="shared" si="180"/>
        <v>0</v>
      </c>
      <c r="CL153" s="84" t="b">
        <f t="shared" si="166"/>
        <v>1</v>
      </c>
      <c r="CM153">
        <f t="shared" si="181"/>
        <v>6.3090000000000002</v>
      </c>
      <c r="CN153" t="b">
        <f t="shared" si="163"/>
        <v>0</v>
      </c>
      <c r="CO153" s="84">
        <f t="shared" si="182"/>
        <v>2.2949287738465347E-2</v>
      </c>
      <c r="CP153" t="b">
        <f t="shared" si="183"/>
        <v>1</v>
      </c>
      <c r="CQ153" s="96" t="b">
        <f t="shared" si="184"/>
        <v>1</v>
      </c>
      <c r="CR153" t="b">
        <f t="shared" si="185"/>
        <v>0</v>
      </c>
      <c r="CS153" t="b">
        <f t="shared" si="186"/>
        <v>0</v>
      </c>
      <c r="CT153" t="b">
        <f t="shared" si="187"/>
        <v>1</v>
      </c>
      <c r="CU153" t="b">
        <f t="shared" si="188"/>
        <v>1</v>
      </c>
      <c r="CV153" s="84" t="b">
        <f t="shared" si="189"/>
        <v>1</v>
      </c>
      <c r="CW153" t="b">
        <f t="shared" si="190"/>
        <v>0</v>
      </c>
      <c r="CX153" t="b">
        <f t="shared" si="191"/>
        <v>0</v>
      </c>
      <c r="CY153" t="b">
        <f t="shared" si="192"/>
        <v>1</v>
      </c>
      <c r="CZ153" t="b">
        <f t="shared" si="193"/>
        <v>1</v>
      </c>
      <c r="DA153" s="84">
        <f t="shared" si="194"/>
        <v>2</v>
      </c>
      <c r="DB153" t="b">
        <f t="shared" si="195"/>
        <v>0</v>
      </c>
    </row>
    <row r="154" spans="1:106">
      <c r="A154" s="9">
        <v>1472</v>
      </c>
      <c r="B154" s="3">
        <v>2</v>
      </c>
      <c r="C154" s="3" t="s">
        <v>1620</v>
      </c>
      <c r="D154" s="3" t="str">
        <f t="shared" si="139"/>
        <v>MA_1_36-4_dk_0829</v>
      </c>
      <c r="E154" s="3" t="str">
        <f t="shared" si="140"/>
        <v>0829</v>
      </c>
      <c r="F154" s="3">
        <v>149925.31200000001</v>
      </c>
      <c r="G154" s="15">
        <v>416387.09399999998</v>
      </c>
      <c r="H154" s="35" t="str">
        <f t="shared" si="141"/>
        <v>ja</v>
      </c>
      <c r="I154" s="42">
        <v>33</v>
      </c>
      <c r="J154" s="20" t="s">
        <v>371</v>
      </c>
      <c r="K154" s="21">
        <v>10000</v>
      </c>
      <c r="L154" s="28">
        <f t="shared" si="25"/>
        <v>1</v>
      </c>
      <c r="M154" s="28">
        <f t="shared" si="164"/>
        <v>1</v>
      </c>
      <c r="N154" s="56">
        <f t="shared" si="142"/>
        <v>10000</v>
      </c>
      <c r="O154" s="33">
        <f t="shared" si="165"/>
        <v>87.616711750684459</v>
      </c>
      <c r="P154" s="37">
        <f t="shared" si="143"/>
        <v>88.445728200984959</v>
      </c>
      <c r="Q154" s="9" t="s">
        <v>12</v>
      </c>
      <c r="R154" s="55" t="s">
        <v>12</v>
      </c>
      <c r="S154" s="55">
        <v>5.9809999999999999</v>
      </c>
      <c r="T154" s="55">
        <v>6.3490000000000002</v>
      </c>
      <c r="U154" s="55">
        <v>6.6859999999999999</v>
      </c>
      <c r="V154" s="3">
        <v>6.9640000000000004</v>
      </c>
      <c r="W154" s="3">
        <v>7.2830000000000004</v>
      </c>
      <c r="X154" s="3" t="s">
        <v>12</v>
      </c>
      <c r="Y154" s="3">
        <v>7.907</v>
      </c>
      <c r="Z154" s="15" t="s">
        <v>12</v>
      </c>
      <c r="AA154" s="10">
        <f t="shared" si="144"/>
        <v>7.2830000000000004</v>
      </c>
      <c r="AB154" s="9">
        <f t="shared" si="145"/>
        <v>0.59700000000000042</v>
      </c>
      <c r="AC154" s="10">
        <f t="shared" si="146"/>
        <v>0.62399999999999967</v>
      </c>
      <c r="AD154" s="9" t="s">
        <v>12</v>
      </c>
      <c r="AE154" s="55" t="s">
        <v>12</v>
      </c>
      <c r="AF154" s="55">
        <v>0.56299999999999994</v>
      </c>
      <c r="AG154" s="55">
        <v>0.71799999999999997</v>
      </c>
      <c r="AH154" s="55">
        <v>1.2250000000000001</v>
      </c>
      <c r="AI154" s="3">
        <v>1.329</v>
      </c>
      <c r="AJ154" s="3">
        <v>1.367</v>
      </c>
      <c r="AK154" s="3" t="s">
        <v>12</v>
      </c>
      <c r="AL154" s="3">
        <v>1.4319999999999999</v>
      </c>
      <c r="AM154" s="15" t="s">
        <v>12</v>
      </c>
      <c r="AN154" s="10">
        <f t="shared" si="147"/>
        <v>1.367</v>
      </c>
      <c r="AO154" s="9">
        <f t="shared" si="148"/>
        <v>0.1419999999999999</v>
      </c>
      <c r="AP154" s="10">
        <f t="shared" si="149"/>
        <v>6.4999999999999947E-2</v>
      </c>
      <c r="AQ154" s="9" t="s">
        <v>12</v>
      </c>
      <c r="AR154" s="55" t="s">
        <v>12</v>
      </c>
      <c r="AS154" s="55">
        <v>2.5379999999999998</v>
      </c>
      <c r="AT154" s="55">
        <v>2.9420000000000002</v>
      </c>
      <c r="AU154" s="55">
        <v>5.71</v>
      </c>
      <c r="AV154" s="3">
        <v>6.25</v>
      </c>
      <c r="AW154" s="3">
        <v>6.3029999999999999</v>
      </c>
      <c r="AX154" s="3" t="s">
        <v>12</v>
      </c>
      <c r="AY154" s="3">
        <v>6.3220000000000001</v>
      </c>
      <c r="AZ154" s="15" t="s">
        <v>12</v>
      </c>
      <c r="BA154" s="10">
        <f t="shared" si="150"/>
        <v>6.3029999999999999</v>
      </c>
      <c r="BB154" s="9">
        <f t="shared" si="151"/>
        <v>0.59299999999999997</v>
      </c>
      <c r="BC154" s="10">
        <f t="shared" si="152"/>
        <v>1.9000000000000128E-2</v>
      </c>
      <c r="BD154" s="9">
        <v>8.0269999999999992</v>
      </c>
      <c r="BE154" s="3">
        <v>8.8390000000000004</v>
      </c>
      <c r="BF154" s="15">
        <v>9.048</v>
      </c>
      <c r="BG154" s="15">
        <f t="shared" si="153"/>
        <v>8.8390000000000004</v>
      </c>
      <c r="BH154" s="9">
        <f t="shared" si="154"/>
        <v>0.81200000000000117</v>
      </c>
      <c r="BI154" s="10">
        <f t="shared" si="155"/>
        <v>0.20899999999999963</v>
      </c>
      <c r="BJ154" s="9">
        <v>7.4690000000000003</v>
      </c>
      <c r="BK154" s="3">
        <v>8.1029999999999998</v>
      </c>
      <c r="BL154" s="15">
        <v>8.4649999999999999</v>
      </c>
      <c r="BM154" s="15">
        <f t="shared" si="156"/>
        <v>8.1029999999999998</v>
      </c>
      <c r="BN154" s="9">
        <f t="shared" si="157"/>
        <v>0.63399999999999945</v>
      </c>
      <c r="BO154" s="10">
        <f t="shared" si="158"/>
        <v>0.3620000000000001</v>
      </c>
      <c r="BP154">
        <f t="shared" si="167"/>
        <v>0</v>
      </c>
      <c r="BQ154" s="93">
        <f t="shared" si="168"/>
        <v>1.3601340033500848</v>
      </c>
      <c r="BR154" s="93">
        <f t="shared" si="169"/>
        <v>1.0619765494137337</v>
      </c>
      <c r="BS154" s="93" t="str">
        <f>VLOOKUP(C154,'Koppeling locatie - aslocatie'!$A$2:$C$8139,2,FALSE)</f>
        <v>maas217</v>
      </c>
      <c r="BT154" s="93">
        <f>VLOOKUP($BS154,aslocaties_v01!$C$3:$AA$500,MATCH($K$3/10,aslocaties_v01!$C$2:$X$2),FALSE)</f>
        <v>6.64</v>
      </c>
      <c r="BU154" s="93">
        <f>VLOOKUP(BS154,aslocaties_v01!$C$3:$AA$500,MATCH($K$3,aslocaties_v01!$C$2:$X$2),FALSE)</f>
        <v>7.2370000000000001</v>
      </c>
      <c r="BV154" s="93">
        <f>VLOOKUP(BS154,aslocaties_v01!$C$3:$AA$500,MATCH($K$3*10,aslocaties_v01!$C$2:$Y$2),FALSE)</f>
        <v>7.8630000000000004</v>
      </c>
      <c r="BW154" s="93">
        <f t="shared" si="170"/>
        <v>0.59700000000000042</v>
      </c>
      <c r="BX154" s="93">
        <f t="shared" si="171"/>
        <v>0.62600000000000033</v>
      </c>
      <c r="BY154" s="94">
        <f t="shared" si="172"/>
        <v>0</v>
      </c>
      <c r="BZ154" s="94">
        <f t="shared" si="173"/>
        <v>3.205128205129304E-3</v>
      </c>
      <c r="CA154" s="94">
        <f t="shared" si="174"/>
        <v>4.6000000000000263E-2</v>
      </c>
      <c r="CB154">
        <f t="shared" si="175"/>
        <v>4.6000000000000263E-2</v>
      </c>
      <c r="CC154" s="58">
        <f t="shared" si="176"/>
        <v>4.3999999999999595E-2</v>
      </c>
      <c r="CD154" s="95" t="b">
        <f t="shared" si="177"/>
        <v>0</v>
      </c>
      <c r="CE154" s="96" t="b">
        <f t="shared" si="159"/>
        <v>1</v>
      </c>
      <c r="CF154" t="b">
        <f t="shared" si="160"/>
        <v>1</v>
      </c>
      <c r="CG154" t="b">
        <f t="shared" si="161"/>
        <v>1</v>
      </c>
      <c r="CH154" s="84" t="b">
        <f t="shared" si="178"/>
        <v>1</v>
      </c>
      <c r="CI154">
        <f t="shared" si="179"/>
        <v>1.367</v>
      </c>
      <c r="CJ154" t="b">
        <f t="shared" si="162"/>
        <v>1</v>
      </c>
      <c r="CK154" t="b">
        <f t="shared" si="180"/>
        <v>0</v>
      </c>
      <c r="CL154" s="84" t="b">
        <f t="shared" si="166"/>
        <v>1</v>
      </c>
      <c r="CM154">
        <f t="shared" si="181"/>
        <v>6.3029999999999999</v>
      </c>
      <c r="CN154" t="b">
        <f t="shared" si="163"/>
        <v>0</v>
      </c>
      <c r="CO154" s="84">
        <f t="shared" si="182"/>
        <v>2.2057145192226717E-2</v>
      </c>
      <c r="CP154" t="b">
        <f t="shared" si="183"/>
        <v>1</v>
      </c>
      <c r="CQ154" s="96" t="b">
        <f t="shared" si="184"/>
        <v>1</v>
      </c>
      <c r="CR154" t="b">
        <f t="shared" si="185"/>
        <v>0</v>
      </c>
      <c r="CS154" t="b">
        <f t="shared" si="186"/>
        <v>0</v>
      </c>
      <c r="CT154" t="b">
        <f t="shared" si="187"/>
        <v>1</v>
      </c>
      <c r="CU154" t="b">
        <f t="shared" si="188"/>
        <v>1</v>
      </c>
      <c r="CV154" s="84" t="b">
        <f t="shared" si="189"/>
        <v>1</v>
      </c>
      <c r="CW154" t="b">
        <f t="shared" si="190"/>
        <v>0</v>
      </c>
      <c r="CX154" t="b">
        <f t="shared" si="191"/>
        <v>0</v>
      </c>
      <c r="CY154" t="b">
        <f t="shared" si="192"/>
        <v>0</v>
      </c>
      <c r="CZ154" t="b">
        <f t="shared" si="193"/>
        <v>0</v>
      </c>
      <c r="DA154" s="84">
        <f t="shared" si="194"/>
        <v>2</v>
      </c>
      <c r="DB154" t="b">
        <f t="shared" si="195"/>
        <v>0</v>
      </c>
    </row>
    <row r="155" spans="1:106">
      <c r="A155" s="9">
        <v>1473</v>
      </c>
      <c r="B155" s="3">
        <v>2</v>
      </c>
      <c r="C155" s="3" t="s">
        <v>1621</v>
      </c>
      <c r="D155" s="3" t="str">
        <f t="shared" si="139"/>
        <v>MA_1_36-4_dk_0830</v>
      </c>
      <c r="E155" s="3" t="str">
        <f t="shared" si="140"/>
        <v>0830</v>
      </c>
      <c r="F155" s="3">
        <v>149838.93799999999</v>
      </c>
      <c r="G155" s="15">
        <v>416406.125</v>
      </c>
      <c r="H155" s="35" t="str">
        <f t="shared" si="141"/>
        <v>ja</v>
      </c>
      <c r="I155" s="42">
        <v>0</v>
      </c>
      <c r="J155" s="20" t="s">
        <v>371</v>
      </c>
      <c r="K155" s="21">
        <v>10000</v>
      </c>
      <c r="L155" s="28">
        <f t="shared" si="25"/>
        <v>1</v>
      </c>
      <c r="M155" s="28">
        <f t="shared" si="164"/>
        <v>1</v>
      </c>
      <c r="N155" s="56">
        <f t="shared" si="142"/>
        <v>10000</v>
      </c>
      <c r="O155" s="33">
        <f t="shared" si="165"/>
        <v>88.445728200984959</v>
      </c>
      <c r="P155" s="37">
        <f t="shared" si="143"/>
        <v>122.50057397824713</v>
      </c>
      <c r="Q155" s="9" t="s">
        <v>12</v>
      </c>
      <c r="R155" s="55" t="s">
        <v>12</v>
      </c>
      <c r="S155" s="55">
        <v>5.976</v>
      </c>
      <c r="T155" s="55">
        <v>6.3449999999999998</v>
      </c>
      <c r="U155" s="55">
        <v>6.681</v>
      </c>
      <c r="V155" s="3">
        <v>6.96</v>
      </c>
      <c r="W155" s="3">
        <v>7.274</v>
      </c>
      <c r="X155" s="3" t="s">
        <v>12</v>
      </c>
      <c r="Y155" s="3">
        <v>7.9029999999999996</v>
      </c>
      <c r="Z155" s="15" t="s">
        <v>12</v>
      </c>
      <c r="AA155" s="10">
        <f t="shared" si="144"/>
        <v>7.274</v>
      </c>
      <c r="AB155" s="9">
        <f t="shared" si="145"/>
        <v>0.59299999999999997</v>
      </c>
      <c r="AC155" s="10">
        <f t="shared" si="146"/>
        <v>0.62899999999999956</v>
      </c>
      <c r="AD155" s="9" t="s">
        <v>12</v>
      </c>
      <c r="AE155" s="55" t="s">
        <v>12</v>
      </c>
      <c r="AF155" s="55">
        <v>0.53100000000000003</v>
      </c>
      <c r="AG155" s="55">
        <v>0.61099999999999999</v>
      </c>
      <c r="AH155" s="55">
        <v>0.70299999999999996</v>
      </c>
      <c r="AI155" s="3">
        <v>0.79100000000000004</v>
      </c>
      <c r="AJ155" s="3">
        <v>0.89500000000000002</v>
      </c>
      <c r="AK155" s="3" t="s">
        <v>12</v>
      </c>
      <c r="AL155" s="3">
        <v>1.27</v>
      </c>
      <c r="AM155" s="15" t="s">
        <v>12</v>
      </c>
      <c r="AN155" s="10">
        <f t="shared" si="147"/>
        <v>0.89500000000000002</v>
      </c>
      <c r="AO155" s="9">
        <f t="shared" si="148"/>
        <v>0.19200000000000006</v>
      </c>
      <c r="AP155" s="10">
        <f t="shared" si="149"/>
        <v>0.375</v>
      </c>
      <c r="AQ155" s="9" t="s">
        <v>12</v>
      </c>
      <c r="AR155" s="55" t="s">
        <v>12</v>
      </c>
      <c r="AS155" s="55">
        <v>2.4590000000000001</v>
      </c>
      <c r="AT155" s="55">
        <v>2.633</v>
      </c>
      <c r="AU155" s="55">
        <v>2.8069999999999999</v>
      </c>
      <c r="AV155" s="3">
        <v>2.9489999999999998</v>
      </c>
      <c r="AW155" s="3">
        <v>3.1339999999999999</v>
      </c>
      <c r="AX155" s="3" t="s">
        <v>12</v>
      </c>
      <c r="AY155" s="3">
        <v>3.8319999999999999</v>
      </c>
      <c r="AZ155" s="15" t="s">
        <v>12</v>
      </c>
      <c r="BA155" s="10">
        <f t="shared" si="150"/>
        <v>3.1339999999999999</v>
      </c>
      <c r="BB155" s="9">
        <f t="shared" si="151"/>
        <v>0.32699999999999996</v>
      </c>
      <c r="BC155" s="10">
        <f t="shared" si="152"/>
        <v>0.69799999999999995</v>
      </c>
      <c r="BD155" s="9">
        <v>7.0170000000000003</v>
      </c>
      <c r="BE155" s="3">
        <v>7.673</v>
      </c>
      <c r="BF155" s="15">
        <v>8.4949999999999992</v>
      </c>
      <c r="BG155" s="15">
        <f t="shared" si="153"/>
        <v>7.673</v>
      </c>
      <c r="BH155" s="9">
        <f t="shared" si="154"/>
        <v>0.65599999999999969</v>
      </c>
      <c r="BI155" s="10">
        <f t="shared" si="155"/>
        <v>0.82199999999999918</v>
      </c>
      <c r="BJ155" s="9">
        <v>6.9870000000000001</v>
      </c>
      <c r="BK155" s="3">
        <v>7.6379999999999999</v>
      </c>
      <c r="BL155" s="15">
        <v>8.4550000000000001</v>
      </c>
      <c r="BM155" s="15">
        <f t="shared" si="156"/>
        <v>7.6379999999999999</v>
      </c>
      <c r="BN155" s="9">
        <f t="shared" si="157"/>
        <v>0.6509999999999998</v>
      </c>
      <c r="BO155" s="10">
        <f t="shared" si="158"/>
        <v>0.81700000000000017</v>
      </c>
      <c r="BP155">
        <f t="shared" si="167"/>
        <v>0</v>
      </c>
      <c r="BQ155" s="93">
        <f t="shared" si="168"/>
        <v>1.1062394603709944</v>
      </c>
      <c r="BR155" s="93">
        <f t="shared" si="169"/>
        <v>1.0978077571669473</v>
      </c>
      <c r="BS155" s="93" t="str">
        <f>VLOOKUP(C155,'Koppeling locatie - aslocatie'!$A$2:$C$8139,2,FALSE)</f>
        <v>maas217</v>
      </c>
      <c r="BT155" s="93">
        <f>VLOOKUP($BS155,aslocaties_v01!$C$3:$AA$500,MATCH($K$3/10,aslocaties_v01!$C$2:$X$2),FALSE)</f>
        <v>6.64</v>
      </c>
      <c r="BU155" s="93">
        <f>VLOOKUP(BS155,aslocaties_v01!$C$3:$AA$500,MATCH($K$3,aslocaties_v01!$C$2:$X$2),FALSE)</f>
        <v>7.2370000000000001</v>
      </c>
      <c r="BV155" s="93">
        <f>VLOOKUP(BS155,aslocaties_v01!$C$3:$AA$500,MATCH($K$3*10,aslocaties_v01!$C$2:$Y$2),FALSE)</f>
        <v>7.8630000000000004</v>
      </c>
      <c r="BW155" s="93">
        <f t="shared" si="170"/>
        <v>0.59700000000000042</v>
      </c>
      <c r="BX155" s="93">
        <f t="shared" si="171"/>
        <v>0.62600000000000033</v>
      </c>
      <c r="BY155" s="94">
        <f t="shared" si="172"/>
        <v>6.7453625632385439E-3</v>
      </c>
      <c r="BZ155" s="94">
        <f t="shared" si="173"/>
        <v>4.7694753577094406E-3</v>
      </c>
      <c r="CA155" s="94">
        <f t="shared" si="174"/>
        <v>4.1000000000000369E-2</v>
      </c>
      <c r="CB155">
        <f t="shared" si="175"/>
        <v>3.6999999999999922E-2</v>
      </c>
      <c r="CC155" s="58">
        <f t="shared" si="176"/>
        <v>3.9999999999999147E-2</v>
      </c>
      <c r="CD155" s="95" t="b">
        <f t="shared" si="177"/>
        <v>0</v>
      </c>
      <c r="CE155" s="96" t="b">
        <f t="shared" si="159"/>
        <v>1</v>
      </c>
      <c r="CF155" t="b">
        <f t="shared" si="160"/>
        <v>1</v>
      </c>
      <c r="CG155" t="b">
        <f t="shared" si="161"/>
        <v>1</v>
      </c>
      <c r="CH155" s="84" t="b">
        <f t="shared" si="178"/>
        <v>1</v>
      </c>
      <c r="CI155">
        <f t="shared" si="179"/>
        <v>0.89500000000000002</v>
      </c>
      <c r="CJ155" t="b">
        <f t="shared" si="162"/>
        <v>1</v>
      </c>
      <c r="CK155" t="b">
        <f t="shared" si="180"/>
        <v>1</v>
      </c>
      <c r="CL155" s="84" t="b">
        <f t="shared" si="166"/>
        <v>1</v>
      </c>
      <c r="CM155">
        <f t="shared" si="181"/>
        <v>3.1339999999999999</v>
      </c>
      <c r="CN155" t="b">
        <f t="shared" si="163"/>
        <v>1</v>
      </c>
      <c r="CO155" s="84">
        <f t="shared" si="182"/>
        <v>5.8411781596043467E-2</v>
      </c>
      <c r="CP155" t="b">
        <f t="shared" si="183"/>
        <v>1</v>
      </c>
      <c r="CQ155" s="96" t="b">
        <f t="shared" si="184"/>
        <v>1</v>
      </c>
      <c r="CR155" t="b">
        <f t="shared" si="185"/>
        <v>0</v>
      </c>
      <c r="CS155" t="b">
        <f t="shared" si="186"/>
        <v>0</v>
      </c>
      <c r="CT155" t="b">
        <f t="shared" si="187"/>
        <v>0</v>
      </c>
      <c r="CU155" t="b">
        <f t="shared" si="188"/>
        <v>0</v>
      </c>
      <c r="CV155" s="84" t="b">
        <f t="shared" si="189"/>
        <v>1</v>
      </c>
      <c r="CW155" t="b">
        <f t="shared" si="190"/>
        <v>1</v>
      </c>
      <c r="CX155" t="b">
        <f t="shared" si="191"/>
        <v>1</v>
      </c>
      <c r="CY155" t="b">
        <f t="shared" si="192"/>
        <v>1</v>
      </c>
      <c r="CZ155" t="b">
        <f t="shared" si="193"/>
        <v>1</v>
      </c>
      <c r="DA155" s="84">
        <f t="shared" si="194"/>
        <v>1</v>
      </c>
      <c r="DB155" t="b">
        <f t="shared" si="195"/>
        <v>0</v>
      </c>
    </row>
    <row r="156" spans="1:106">
      <c r="A156" s="9">
        <v>1474</v>
      </c>
      <c r="B156" s="3">
        <v>2</v>
      </c>
      <c r="C156" s="3" t="s">
        <v>1622</v>
      </c>
      <c r="D156" s="3" t="str">
        <f t="shared" si="139"/>
        <v>MA_1_36-4_dk_0831</v>
      </c>
      <c r="E156" s="3" t="str">
        <f t="shared" si="140"/>
        <v>0831</v>
      </c>
      <c r="F156" s="3">
        <v>149718.93799999999</v>
      </c>
      <c r="G156" s="15">
        <v>416381.5</v>
      </c>
      <c r="H156" s="35" t="str">
        <f t="shared" si="141"/>
        <v>ja</v>
      </c>
      <c r="I156" s="42">
        <v>32</v>
      </c>
      <c r="J156" s="20" t="s">
        <v>371</v>
      </c>
      <c r="K156" s="21">
        <v>10000</v>
      </c>
      <c r="L156" s="28">
        <f t="shared" si="25"/>
        <v>1</v>
      </c>
      <c r="M156" s="28">
        <f t="shared" si="164"/>
        <v>1</v>
      </c>
      <c r="N156" s="56">
        <f t="shared" si="142"/>
        <v>10000</v>
      </c>
      <c r="O156" s="33">
        <f t="shared" si="165"/>
        <v>122.50057397824713</v>
      </c>
      <c r="P156" s="37">
        <f t="shared" si="143"/>
        <v>92.632759459059628</v>
      </c>
      <c r="Q156" s="9" t="s">
        <v>12</v>
      </c>
      <c r="R156" s="55" t="s">
        <v>12</v>
      </c>
      <c r="S156" s="55">
        <v>5.9720000000000004</v>
      </c>
      <c r="T156" s="55">
        <v>6.3380000000000001</v>
      </c>
      <c r="U156" s="55">
        <v>6.6779999999999999</v>
      </c>
      <c r="V156" s="3">
        <v>6.9539999999999997</v>
      </c>
      <c r="W156" s="3">
        <v>7.2720000000000002</v>
      </c>
      <c r="X156" s="3" t="s">
        <v>12</v>
      </c>
      <c r="Y156" s="3">
        <v>7.9</v>
      </c>
      <c r="Z156" s="15" t="s">
        <v>12</v>
      </c>
      <c r="AA156" s="10">
        <f t="shared" si="144"/>
        <v>7.2720000000000002</v>
      </c>
      <c r="AB156" s="9">
        <f t="shared" si="145"/>
        <v>0.59400000000000031</v>
      </c>
      <c r="AC156" s="10">
        <f t="shared" si="146"/>
        <v>0.62800000000000011</v>
      </c>
      <c r="AD156" s="9" t="s">
        <v>12</v>
      </c>
      <c r="AE156" s="55" t="s">
        <v>12</v>
      </c>
      <c r="AF156" s="55">
        <v>0.53</v>
      </c>
      <c r="AG156" s="55">
        <v>0.61</v>
      </c>
      <c r="AH156" s="55">
        <v>0.70299999999999996</v>
      </c>
      <c r="AI156" s="3">
        <v>0.79600000000000004</v>
      </c>
      <c r="AJ156" s="3">
        <v>0.89200000000000002</v>
      </c>
      <c r="AK156" s="3" t="s">
        <v>12</v>
      </c>
      <c r="AL156" s="3">
        <v>1.292</v>
      </c>
      <c r="AM156" s="15" t="s">
        <v>12</v>
      </c>
      <c r="AN156" s="10">
        <f t="shared" si="147"/>
        <v>0.89200000000000002</v>
      </c>
      <c r="AO156" s="9">
        <f t="shared" si="148"/>
        <v>0.18900000000000006</v>
      </c>
      <c r="AP156" s="10">
        <f t="shared" si="149"/>
        <v>0.4</v>
      </c>
      <c r="AQ156" s="9" t="s">
        <v>12</v>
      </c>
      <c r="AR156" s="55" t="s">
        <v>12</v>
      </c>
      <c r="AS156" s="55">
        <v>2.4529999999999998</v>
      </c>
      <c r="AT156" s="55">
        <v>2.629</v>
      </c>
      <c r="AU156" s="55">
        <v>2.802</v>
      </c>
      <c r="AV156" s="3">
        <v>2.9430000000000001</v>
      </c>
      <c r="AW156" s="3">
        <v>3.1269999999999998</v>
      </c>
      <c r="AX156" s="3" t="s">
        <v>12</v>
      </c>
      <c r="AY156" s="3">
        <v>3.831</v>
      </c>
      <c r="AZ156" s="15" t="s">
        <v>12</v>
      </c>
      <c r="BA156" s="10">
        <f t="shared" si="150"/>
        <v>3.1269999999999998</v>
      </c>
      <c r="BB156" s="9">
        <f t="shared" si="151"/>
        <v>0.32499999999999973</v>
      </c>
      <c r="BC156" s="10">
        <f t="shared" si="152"/>
        <v>0.70400000000000018</v>
      </c>
      <c r="BD156" s="9">
        <v>6.9320000000000004</v>
      </c>
      <c r="BE156" s="3">
        <v>7.5640000000000001</v>
      </c>
      <c r="BF156" s="15">
        <v>8.3179999999999996</v>
      </c>
      <c r="BG156" s="15">
        <f t="shared" si="153"/>
        <v>7.5640000000000001</v>
      </c>
      <c r="BH156" s="9">
        <f t="shared" si="154"/>
        <v>0.63199999999999967</v>
      </c>
      <c r="BI156" s="10">
        <f t="shared" si="155"/>
        <v>0.75399999999999956</v>
      </c>
      <c r="BJ156" s="9">
        <v>6.915</v>
      </c>
      <c r="BK156" s="3">
        <v>7.5449999999999999</v>
      </c>
      <c r="BL156" s="15">
        <v>8.3550000000000004</v>
      </c>
      <c r="BM156" s="15">
        <f t="shared" si="156"/>
        <v>7.5449999999999999</v>
      </c>
      <c r="BN156" s="9">
        <f t="shared" si="157"/>
        <v>0.62999999999999989</v>
      </c>
      <c r="BO156" s="10">
        <f t="shared" si="158"/>
        <v>0.8100000000000005</v>
      </c>
      <c r="BP156">
        <f t="shared" si="167"/>
        <v>0</v>
      </c>
      <c r="BQ156" s="93">
        <f t="shared" si="168"/>
        <v>1.0639730639730629</v>
      </c>
      <c r="BR156" s="93">
        <f t="shared" si="169"/>
        <v>1.0606060606060599</v>
      </c>
      <c r="BS156" s="93" t="str">
        <f>VLOOKUP(C156,'Koppeling locatie - aslocatie'!$A$2:$C$8139,2,FALSE)</f>
        <v>maas217</v>
      </c>
      <c r="BT156" s="93">
        <f>VLOOKUP($BS156,aslocaties_v01!$C$3:$AA$500,MATCH($K$3/10,aslocaties_v01!$C$2:$X$2),FALSE)</f>
        <v>6.64</v>
      </c>
      <c r="BU156" s="93">
        <f>VLOOKUP(BS156,aslocaties_v01!$C$3:$AA$500,MATCH($K$3,aslocaties_v01!$C$2:$X$2),FALSE)</f>
        <v>7.2370000000000001</v>
      </c>
      <c r="BV156" s="93">
        <f>VLOOKUP(BS156,aslocaties_v01!$C$3:$AA$500,MATCH($K$3*10,aslocaties_v01!$C$2:$Y$2),FALSE)</f>
        <v>7.8630000000000004</v>
      </c>
      <c r="BW156" s="93">
        <f t="shared" si="170"/>
        <v>0.59700000000000042</v>
      </c>
      <c r="BX156" s="93">
        <f t="shared" si="171"/>
        <v>0.62600000000000033</v>
      </c>
      <c r="BY156" s="94">
        <f t="shared" si="172"/>
        <v>5.050505050505194E-3</v>
      </c>
      <c r="BZ156" s="94">
        <f t="shared" si="173"/>
        <v>3.1847133757958446E-3</v>
      </c>
      <c r="CA156" s="94">
        <f t="shared" si="174"/>
        <v>3.8000000000000256E-2</v>
      </c>
      <c r="CB156">
        <f t="shared" si="175"/>
        <v>3.5000000000000142E-2</v>
      </c>
      <c r="CC156" s="58">
        <f t="shared" si="176"/>
        <v>3.6999999999999922E-2</v>
      </c>
      <c r="CD156" s="95" t="b">
        <f t="shared" si="177"/>
        <v>0</v>
      </c>
      <c r="CE156" s="96" t="b">
        <f t="shared" si="159"/>
        <v>1</v>
      </c>
      <c r="CF156" t="b">
        <f t="shared" si="160"/>
        <v>1</v>
      </c>
      <c r="CG156" t="b">
        <f t="shared" si="161"/>
        <v>1</v>
      </c>
      <c r="CH156" s="84" t="b">
        <f t="shared" si="178"/>
        <v>1</v>
      </c>
      <c r="CI156">
        <f t="shared" si="179"/>
        <v>0.89200000000000002</v>
      </c>
      <c r="CJ156" t="b">
        <f t="shared" si="162"/>
        <v>1</v>
      </c>
      <c r="CK156" t="b">
        <f t="shared" si="180"/>
        <v>1</v>
      </c>
      <c r="CL156" s="84" t="b">
        <f t="shared" si="166"/>
        <v>1</v>
      </c>
      <c r="CM156">
        <f t="shared" si="181"/>
        <v>3.1269999999999998</v>
      </c>
      <c r="CN156" t="b">
        <f t="shared" si="163"/>
        <v>1</v>
      </c>
      <c r="CO156" s="84">
        <f t="shared" si="182"/>
        <v>5.8476920461457589E-2</v>
      </c>
      <c r="CP156" t="b">
        <f t="shared" si="183"/>
        <v>1</v>
      </c>
      <c r="CQ156" s="96" t="b">
        <f t="shared" si="184"/>
        <v>1</v>
      </c>
      <c r="CR156" t="b">
        <f t="shared" si="185"/>
        <v>1</v>
      </c>
      <c r="CS156" t="b">
        <f t="shared" si="186"/>
        <v>1</v>
      </c>
      <c r="CT156" t="b">
        <f t="shared" si="187"/>
        <v>1</v>
      </c>
      <c r="CU156" t="b">
        <f t="shared" si="188"/>
        <v>1</v>
      </c>
      <c r="CV156" s="84" t="b">
        <f t="shared" si="189"/>
        <v>1</v>
      </c>
      <c r="CW156" t="b">
        <f t="shared" si="190"/>
        <v>1</v>
      </c>
      <c r="CX156" t="b">
        <f t="shared" si="191"/>
        <v>1</v>
      </c>
      <c r="CY156" t="b">
        <f t="shared" si="192"/>
        <v>1</v>
      </c>
      <c r="CZ156" t="b">
        <f t="shared" si="193"/>
        <v>1</v>
      </c>
      <c r="DA156" s="84">
        <f t="shared" si="194"/>
        <v>0</v>
      </c>
      <c r="DB156" t="b">
        <f t="shared" si="195"/>
        <v>0</v>
      </c>
    </row>
    <row r="157" spans="1:106">
      <c r="A157" s="9">
        <v>1475</v>
      </c>
      <c r="B157" s="3">
        <v>2</v>
      </c>
      <c r="C157" s="3" t="s">
        <v>1623</v>
      </c>
      <c r="D157" s="3" t="str">
        <f t="shared" si="139"/>
        <v>MA_1_36-4_dk_0832</v>
      </c>
      <c r="E157" s="3" t="str">
        <f t="shared" si="140"/>
        <v>0832</v>
      </c>
      <c r="F157" s="3">
        <v>149628.68799999999</v>
      </c>
      <c r="G157" s="15">
        <v>416402.375</v>
      </c>
      <c r="H157" s="35" t="str">
        <f t="shared" si="141"/>
        <v>ja</v>
      </c>
      <c r="I157" s="42">
        <v>12</v>
      </c>
      <c r="J157" s="20" t="s">
        <v>371</v>
      </c>
      <c r="K157" s="21">
        <v>10000</v>
      </c>
      <c r="L157" s="28">
        <f t="shared" si="25"/>
        <v>1</v>
      </c>
      <c r="M157" s="28">
        <f t="shared" si="164"/>
        <v>1</v>
      </c>
      <c r="N157" s="56">
        <f t="shared" si="142"/>
        <v>10000</v>
      </c>
      <c r="O157" s="33">
        <f t="shared" si="165"/>
        <v>92.632759459059628</v>
      </c>
      <c r="P157" s="37">
        <f t="shared" si="143"/>
        <v>111.52992578227918</v>
      </c>
      <c r="Q157" s="9" t="s">
        <v>12</v>
      </c>
      <c r="R157" s="55" t="s">
        <v>12</v>
      </c>
      <c r="S157" s="55">
        <v>5.9539999999999997</v>
      </c>
      <c r="T157" s="55">
        <v>6.3259999999999996</v>
      </c>
      <c r="U157" s="55">
        <v>6.6639999999999997</v>
      </c>
      <c r="V157" s="3">
        <v>6.9459999999999997</v>
      </c>
      <c r="W157" s="3">
        <v>7.2619999999999996</v>
      </c>
      <c r="X157" s="3" t="s">
        <v>12</v>
      </c>
      <c r="Y157" s="3">
        <v>7.8879999999999999</v>
      </c>
      <c r="Z157" s="15" t="s">
        <v>12</v>
      </c>
      <c r="AA157" s="10">
        <f t="shared" si="144"/>
        <v>7.2619999999999996</v>
      </c>
      <c r="AB157" s="9">
        <f t="shared" si="145"/>
        <v>0.59799999999999986</v>
      </c>
      <c r="AC157" s="10">
        <f t="shared" si="146"/>
        <v>0.62600000000000033</v>
      </c>
      <c r="AD157" s="9" t="s">
        <v>12</v>
      </c>
      <c r="AE157" s="55" t="s">
        <v>12</v>
      </c>
      <c r="AF157" s="55">
        <v>0.53</v>
      </c>
      <c r="AG157" s="55">
        <v>0.61399999999999999</v>
      </c>
      <c r="AH157" s="55">
        <v>0.71099999999999997</v>
      </c>
      <c r="AI157" s="3">
        <v>0.80800000000000005</v>
      </c>
      <c r="AJ157" s="3">
        <v>0.92100000000000004</v>
      </c>
      <c r="AK157" s="3" t="s">
        <v>12</v>
      </c>
      <c r="AL157" s="3">
        <v>1.327</v>
      </c>
      <c r="AM157" s="15" t="s">
        <v>12</v>
      </c>
      <c r="AN157" s="10">
        <f t="shared" si="147"/>
        <v>0.92100000000000004</v>
      </c>
      <c r="AO157" s="9">
        <f t="shared" si="148"/>
        <v>0.21000000000000008</v>
      </c>
      <c r="AP157" s="10">
        <f t="shared" si="149"/>
        <v>0.40599999999999992</v>
      </c>
      <c r="AQ157" s="9" t="s">
        <v>12</v>
      </c>
      <c r="AR157" s="55" t="s">
        <v>12</v>
      </c>
      <c r="AS157" s="55">
        <v>2.4420000000000002</v>
      </c>
      <c r="AT157" s="55">
        <v>2.6309999999999998</v>
      </c>
      <c r="AU157" s="55">
        <v>2.8109999999999999</v>
      </c>
      <c r="AV157" s="3">
        <v>2.9620000000000002</v>
      </c>
      <c r="AW157" s="3">
        <v>3.1829999999999998</v>
      </c>
      <c r="AX157" s="3" t="s">
        <v>12</v>
      </c>
      <c r="AY157" s="3">
        <v>3.8319999999999999</v>
      </c>
      <c r="AZ157" s="15" t="s">
        <v>12</v>
      </c>
      <c r="BA157" s="10">
        <f t="shared" si="150"/>
        <v>3.1829999999999998</v>
      </c>
      <c r="BB157" s="9">
        <f t="shared" si="151"/>
        <v>0.37199999999999989</v>
      </c>
      <c r="BC157" s="10">
        <f t="shared" si="152"/>
        <v>0.64900000000000002</v>
      </c>
      <c r="BD157" s="9">
        <v>6.9850000000000003</v>
      </c>
      <c r="BE157" s="3">
        <v>7.6369999999999996</v>
      </c>
      <c r="BF157" s="15">
        <v>8.4469999999999992</v>
      </c>
      <c r="BG157" s="15">
        <f t="shared" si="153"/>
        <v>7.6369999999999996</v>
      </c>
      <c r="BH157" s="9">
        <f t="shared" si="154"/>
        <v>0.65199999999999925</v>
      </c>
      <c r="BI157" s="10">
        <f t="shared" si="155"/>
        <v>0.80999999999999961</v>
      </c>
      <c r="BJ157" s="9">
        <v>6.9610000000000003</v>
      </c>
      <c r="BK157" s="3">
        <v>7.61</v>
      </c>
      <c r="BL157" s="15">
        <v>8.4499999999999993</v>
      </c>
      <c r="BM157" s="15">
        <f t="shared" si="156"/>
        <v>7.61</v>
      </c>
      <c r="BN157" s="9">
        <f t="shared" si="157"/>
        <v>0.64900000000000002</v>
      </c>
      <c r="BO157" s="10">
        <f t="shared" si="158"/>
        <v>0.83999999999999897</v>
      </c>
      <c r="BP157">
        <f t="shared" si="167"/>
        <v>0</v>
      </c>
      <c r="BQ157" s="93">
        <f t="shared" si="168"/>
        <v>1.0903010033444807</v>
      </c>
      <c r="BR157" s="93">
        <f t="shared" si="169"/>
        <v>1.0852842809364551</v>
      </c>
      <c r="BS157" s="93" t="str">
        <f>VLOOKUP(C157,'Koppeling locatie - aslocatie'!$A$2:$C$8139,2,FALSE)</f>
        <v>maas217</v>
      </c>
      <c r="BT157" s="93">
        <f>VLOOKUP($BS157,aslocaties_v01!$C$3:$AA$500,MATCH($K$3/10,aslocaties_v01!$C$2:$X$2),FALSE)</f>
        <v>6.64</v>
      </c>
      <c r="BU157" s="93">
        <f>VLOOKUP(BS157,aslocaties_v01!$C$3:$AA$500,MATCH($K$3,aslocaties_v01!$C$2:$X$2),FALSE)</f>
        <v>7.2370000000000001</v>
      </c>
      <c r="BV157" s="93">
        <f>VLOOKUP(BS157,aslocaties_v01!$C$3:$AA$500,MATCH($K$3*10,aslocaties_v01!$C$2:$Y$2),FALSE)</f>
        <v>7.8630000000000004</v>
      </c>
      <c r="BW157" s="93">
        <f t="shared" si="170"/>
        <v>0.59700000000000042</v>
      </c>
      <c r="BX157" s="93">
        <f t="shared" si="171"/>
        <v>0.62600000000000033</v>
      </c>
      <c r="BY157" s="94">
        <f t="shared" si="172"/>
        <v>1.672240802674696E-3</v>
      </c>
      <c r="BZ157" s="94">
        <f t="shared" si="173"/>
        <v>0</v>
      </c>
      <c r="CA157" s="94">
        <f t="shared" si="174"/>
        <v>2.4000000000000021E-2</v>
      </c>
      <c r="CB157">
        <f t="shared" si="175"/>
        <v>2.4999999999999467E-2</v>
      </c>
      <c r="CC157" s="58">
        <f t="shared" si="176"/>
        <v>2.4999999999999467E-2</v>
      </c>
      <c r="CD157" s="95" t="b">
        <f t="shared" si="177"/>
        <v>0</v>
      </c>
      <c r="CE157" s="96" t="b">
        <f t="shared" si="159"/>
        <v>1</v>
      </c>
      <c r="CF157" t="b">
        <f t="shared" si="160"/>
        <v>1</v>
      </c>
      <c r="CG157" t="b">
        <f t="shared" si="161"/>
        <v>1</v>
      </c>
      <c r="CH157" s="84" t="b">
        <f t="shared" si="178"/>
        <v>1</v>
      </c>
      <c r="CI157">
        <f t="shared" si="179"/>
        <v>0.92100000000000004</v>
      </c>
      <c r="CJ157" t="b">
        <f t="shared" si="162"/>
        <v>1</v>
      </c>
      <c r="CK157" t="b">
        <f t="shared" si="180"/>
        <v>1</v>
      </c>
      <c r="CL157" s="84" t="b">
        <f t="shared" si="166"/>
        <v>1</v>
      </c>
      <c r="CM157">
        <f t="shared" si="181"/>
        <v>3.1829999999999998</v>
      </c>
      <c r="CN157" t="b">
        <f t="shared" si="163"/>
        <v>1</v>
      </c>
      <c r="CO157" s="84">
        <f t="shared" si="182"/>
        <v>5.8272245608184101E-2</v>
      </c>
      <c r="CP157" t="b">
        <f t="shared" si="183"/>
        <v>1</v>
      </c>
      <c r="CQ157" s="96" t="b">
        <f t="shared" si="184"/>
        <v>1</v>
      </c>
      <c r="CR157" t="b">
        <f t="shared" si="185"/>
        <v>1</v>
      </c>
      <c r="CS157" t="b">
        <f t="shared" si="186"/>
        <v>1</v>
      </c>
      <c r="CT157" t="b">
        <f t="shared" si="187"/>
        <v>1</v>
      </c>
      <c r="CU157" t="b">
        <f t="shared" si="188"/>
        <v>1</v>
      </c>
      <c r="CV157" s="84" t="b">
        <f t="shared" si="189"/>
        <v>1</v>
      </c>
      <c r="CW157" t="b">
        <f t="shared" si="190"/>
        <v>1</v>
      </c>
      <c r="CX157" t="b">
        <f t="shared" si="191"/>
        <v>1</v>
      </c>
      <c r="CY157" t="b">
        <f t="shared" si="192"/>
        <v>1</v>
      </c>
      <c r="CZ157" t="b">
        <f t="shared" si="193"/>
        <v>1</v>
      </c>
      <c r="DA157" s="84">
        <f t="shared" si="194"/>
        <v>0</v>
      </c>
      <c r="DB157" t="b">
        <f t="shared" si="195"/>
        <v>0</v>
      </c>
    </row>
    <row r="158" spans="1:106">
      <c r="A158" s="9">
        <v>1476</v>
      </c>
      <c r="B158" s="3">
        <v>2</v>
      </c>
      <c r="C158" s="3" t="s">
        <v>1624</v>
      </c>
      <c r="D158" s="3" t="str">
        <f t="shared" si="139"/>
        <v>MA_1_36-4_dk_0833</v>
      </c>
      <c r="E158" s="3" t="str">
        <f t="shared" si="140"/>
        <v>0833</v>
      </c>
      <c r="F158" s="3">
        <v>149533.31200000001</v>
      </c>
      <c r="G158" s="15">
        <v>416460.18800000002</v>
      </c>
      <c r="H158" s="35" t="str">
        <f t="shared" si="141"/>
        <v>ja</v>
      </c>
      <c r="I158" s="42">
        <v>22</v>
      </c>
      <c r="J158" s="20" t="s">
        <v>371</v>
      </c>
      <c r="K158" s="21">
        <v>10000</v>
      </c>
      <c r="L158" s="28">
        <f t="shared" si="25"/>
        <v>1</v>
      </c>
      <c r="M158" s="28">
        <f t="shared" si="164"/>
        <v>1</v>
      </c>
      <c r="N158" s="56">
        <f t="shared" si="142"/>
        <v>10000</v>
      </c>
      <c r="O158" s="33">
        <f t="shared" si="165"/>
        <v>111.52992578227918</v>
      </c>
      <c r="P158" s="37">
        <f t="shared" si="143"/>
        <v>279.40466860095449</v>
      </c>
      <c r="Q158" s="9" t="s">
        <v>12</v>
      </c>
      <c r="R158" s="55" t="s">
        <v>12</v>
      </c>
      <c r="S158" s="55">
        <v>5.9470000000000001</v>
      </c>
      <c r="T158" s="55">
        <v>6.319</v>
      </c>
      <c r="U158" s="55">
        <v>6.6559999999999997</v>
      </c>
      <c r="V158" s="3">
        <v>6.9329999999999998</v>
      </c>
      <c r="W158" s="3">
        <v>7.2510000000000003</v>
      </c>
      <c r="X158" s="3" t="s">
        <v>12</v>
      </c>
      <c r="Y158" s="3">
        <v>7.8789999999999996</v>
      </c>
      <c r="Z158" s="15" t="s">
        <v>12</v>
      </c>
      <c r="AA158" s="10">
        <f t="shared" si="144"/>
        <v>7.2510000000000003</v>
      </c>
      <c r="AB158" s="9">
        <f t="shared" si="145"/>
        <v>0.59500000000000064</v>
      </c>
      <c r="AC158" s="10">
        <f t="shared" si="146"/>
        <v>0.62799999999999923</v>
      </c>
      <c r="AD158" s="9" t="s">
        <v>12</v>
      </c>
      <c r="AE158" s="55" t="s">
        <v>12</v>
      </c>
      <c r="AF158" s="55">
        <v>0.57499999999999996</v>
      </c>
      <c r="AG158" s="55">
        <v>0.67900000000000005</v>
      </c>
      <c r="AH158" s="55">
        <v>0.81</v>
      </c>
      <c r="AI158" s="3">
        <v>0.92100000000000004</v>
      </c>
      <c r="AJ158" s="3">
        <v>1.0309999999999999</v>
      </c>
      <c r="AK158" s="3" t="s">
        <v>12</v>
      </c>
      <c r="AL158" s="3">
        <v>1.7170000000000001</v>
      </c>
      <c r="AM158" s="15" t="s">
        <v>12</v>
      </c>
      <c r="AN158" s="10">
        <f t="shared" si="147"/>
        <v>1.0309999999999999</v>
      </c>
      <c r="AO158" s="9">
        <f t="shared" si="148"/>
        <v>0.22099999999999986</v>
      </c>
      <c r="AP158" s="10">
        <f t="shared" si="149"/>
        <v>0.68600000000000017</v>
      </c>
      <c r="AQ158" s="9" t="s">
        <v>12</v>
      </c>
      <c r="AR158" s="55" t="s">
        <v>12</v>
      </c>
      <c r="AS158" s="55">
        <v>2.524</v>
      </c>
      <c r="AT158" s="55">
        <v>2.7250000000000001</v>
      </c>
      <c r="AU158" s="55">
        <v>2.956</v>
      </c>
      <c r="AV158" s="3">
        <v>3.206</v>
      </c>
      <c r="AW158" s="3">
        <v>3.3490000000000002</v>
      </c>
      <c r="AX158" s="3" t="s">
        <v>12</v>
      </c>
      <c r="AY158" s="3">
        <v>6.4249999999999998</v>
      </c>
      <c r="AZ158" s="15" t="s">
        <v>12</v>
      </c>
      <c r="BA158" s="10">
        <f t="shared" si="150"/>
        <v>3.3490000000000002</v>
      </c>
      <c r="BB158" s="9">
        <f t="shared" si="151"/>
        <v>0.39300000000000024</v>
      </c>
      <c r="BC158" s="10">
        <f t="shared" si="152"/>
        <v>3.0759999999999996</v>
      </c>
      <c r="BD158" s="9">
        <v>6.9409999999999998</v>
      </c>
      <c r="BE158" s="3">
        <v>7.6369999999999996</v>
      </c>
      <c r="BF158" s="15">
        <v>8.9220000000000006</v>
      </c>
      <c r="BG158" s="15">
        <f t="shared" si="153"/>
        <v>7.6369999999999996</v>
      </c>
      <c r="BH158" s="9">
        <f t="shared" si="154"/>
        <v>0.69599999999999973</v>
      </c>
      <c r="BI158" s="10">
        <f t="shared" si="155"/>
        <v>1.285000000000001</v>
      </c>
      <c r="BJ158" s="9">
        <v>6.9180000000000001</v>
      </c>
      <c r="BK158" s="3">
        <v>7.5949999999999998</v>
      </c>
      <c r="BL158" s="15">
        <v>8.3919999999999995</v>
      </c>
      <c r="BM158" s="15">
        <f t="shared" si="156"/>
        <v>7.5949999999999998</v>
      </c>
      <c r="BN158" s="9">
        <f t="shared" si="157"/>
        <v>0.6769999999999996</v>
      </c>
      <c r="BO158" s="10">
        <f t="shared" si="158"/>
        <v>0.79699999999999971</v>
      </c>
      <c r="BP158">
        <f t="shared" si="167"/>
        <v>0</v>
      </c>
      <c r="BQ158" s="93">
        <f t="shared" si="168"/>
        <v>1.1697478991596622</v>
      </c>
      <c r="BR158" s="93">
        <f t="shared" si="169"/>
        <v>1.1378151260504183</v>
      </c>
      <c r="BS158" s="93" t="str">
        <f>VLOOKUP(C158,'Koppeling locatie - aslocatie'!$A$2:$C$8139,2,FALSE)</f>
        <v>maas217</v>
      </c>
      <c r="BT158" s="93">
        <f>VLOOKUP($BS158,aslocaties_v01!$C$3:$AA$500,MATCH($K$3/10,aslocaties_v01!$C$2:$X$2),FALSE)</f>
        <v>6.64</v>
      </c>
      <c r="BU158" s="93">
        <f>VLOOKUP(BS158,aslocaties_v01!$C$3:$AA$500,MATCH($K$3,aslocaties_v01!$C$2:$X$2),FALSE)</f>
        <v>7.2370000000000001</v>
      </c>
      <c r="BV158" s="93">
        <f>VLOOKUP(BS158,aslocaties_v01!$C$3:$AA$500,MATCH($K$3*10,aslocaties_v01!$C$2:$Y$2),FALSE)</f>
        <v>7.8630000000000004</v>
      </c>
      <c r="BW158" s="93">
        <f t="shared" si="170"/>
        <v>0.59700000000000042</v>
      </c>
      <c r="BX158" s="93">
        <f t="shared" si="171"/>
        <v>0.62600000000000033</v>
      </c>
      <c r="BY158" s="94">
        <f t="shared" si="172"/>
        <v>3.36134453781467E-3</v>
      </c>
      <c r="BZ158" s="94">
        <f t="shared" si="173"/>
        <v>3.1847133757944013E-3</v>
      </c>
      <c r="CA158" s="94">
        <f t="shared" si="174"/>
        <v>1.6000000000000014E-2</v>
      </c>
      <c r="CB158">
        <f t="shared" si="175"/>
        <v>1.4000000000000234E-2</v>
      </c>
      <c r="CC158" s="58">
        <f t="shared" si="176"/>
        <v>1.5999999999999126E-2</v>
      </c>
      <c r="CD158" s="95" t="b">
        <f t="shared" si="177"/>
        <v>0</v>
      </c>
      <c r="CE158" s="96" t="b">
        <f t="shared" si="159"/>
        <v>1</v>
      </c>
      <c r="CF158" t="b">
        <f t="shared" si="160"/>
        <v>1</v>
      </c>
      <c r="CG158" t="b">
        <f t="shared" si="161"/>
        <v>1</v>
      </c>
      <c r="CH158" s="84" t="b">
        <f t="shared" si="178"/>
        <v>1</v>
      </c>
      <c r="CI158">
        <f t="shared" si="179"/>
        <v>1.0309999999999999</v>
      </c>
      <c r="CJ158" t="b">
        <f t="shared" si="162"/>
        <v>1</v>
      </c>
      <c r="CK158" t="b">
        <f t="shared" si="180"/>
        <v>1</v>
      </c>
      <c r="CL158" s="84" t="b">
        <f t="shared" si="166"/>
        <v>1</v>
      </c>
      <c r="CM158">
        <f t="shared" si="181"/>
        <v>3.3490000000000002</v>
      </c>
      <c r="CN158" t="b">
        <f t="shared" si="163"/>
        <v>1</v>
      </c>
      <c r="CO158" s="84">
        <f t="shared" si="182"/>
        <v>5.8925567232998854E-2</v>
      </c>
      <c r="CP158" t="b">
        <f t="shared" si="183"/>
        <v>1</v>
      </c>
      <c r="CQ158" s="96" t="b">
        <f t="shared" si="184"/>
        <v>1</v>
      </c>
      <c r="CR158" t="b">
        <f t="shared" si="185"/>
        <v>1</v>
      </c>
      <c r="CS158" t="b">
        <f t="shared" si="186"/>
        <v>1</v>
      </c>
      <c r="CT158" t="b">
        <f t="shared" si="187"/>
        <v>1</v>
      </c>
      <c r="CU158" t="b">
        <f t="shared" si="188"/>
        <v>1</v>
      </c>
      <c r="CV158" s="84" t="b">
        <f t="shared" si="189"/>
        <v>1</v>
      </c>
      <c r="CW158" t="b">
        <f t="shared" si="190"/>
        <v>1</v>
      </c>
      <c r="CX158" t="b">
        <f t="shared" si="191"/>
        <v>1</v>
      </c>
      <c r="CY158" t="b">
        <f t="shared" si="192"/>
        <v>1</v>
      </c>
      <c r="CZ158" t="b">
        <f t="shared" si="193"/>
        <v>1</v>
      </c>
      <c r="DA158" s="84">
        <f t="shared" si="194"/>
        <v>0</v>
      </c>
      <c r="DB158" t="b">
        <f t="shared" si="195"/>
        <v>0</v>
      </c>
    </row>
    <row r="159" spans="1:106">
      <c r="A159" s="9">
        <v>1477</v>
      </c>
      <c r="B159" s="3">
        <v>2</v>
      </c>
      <c r="C159" s="3" t="s">
        <v>1625</v>
      </c>
      <c r="D159" s="3" t="str">
        <f t="shared" si="139"/>
        <v>MA_1_36-4_dk_0834</v>
      </c>
      <c r="E159" s="3" t="str">
        <f t="shared" si="140"/>
        <v>0834</v>
      </c>
      <c r="F159" s="3">
        <v>149265.90599999999</v>
      </c>
      <c r="G159" s="15">
        <v>416541.18800000002</v>
      </c>
      <c r="H159" s="35" t="str">
        <f t="shared" si="141"/>
        <v>ja</v>
      </c>
      <c r="I159" s="42">
        <v>346</v>
      </c>
      <c r="J159" s="20" t="s">
        <v>371</v>
      </c>
      <c r="K159" s="21">
        <v>10000</v>
      </c>
      <c r="L159" s="28">
        <f t="shared" si="25"/>
        <v>1</v>
      </c>
      <c r="M159" s="28">
        <f t="shared" si="164"/>
        <v>1</v>
      </c>
      <c r="N159" s="56">
        <f t="shared" si="142"/>
        <v>10000</v>
      </c>
      <c r="O159" s="33">
        <f t="shared" si="165"/>
        <v>279.40466860095449</v>
      </c>
      <c r="P159" s="37">
        <f t="shared" si="143"/>
        <v>95.068550136225468</v>
      </c>
      <c r="Q159" s="9" t="s">
        <v>12</v>
      </c>
      <c r="R159" s="55" t="s">
        <v>12</v>
      </c>
      <c r="S159" s="55">
        <v>5.8470000000000004</v>
      </c>
      <c r="T159" s="55">
        <v>6.2229999999999999</v>
      </c>
      <c r="U159" s="55">
        <v>6.56</v>
      </c>
      <c r="V159" s="3">
        <v>6.835</v>
      </c>
      <c r="W159" s="3">
        <v>7.149</v>
      </c>
      <c r="X159" s="3" t="s">
        <v>12</v>
      </c>
      <c r="Y159" s="3">
        <v>7.77</v>
      </c>
      <c r="Z159" s="15" t="s">
        <v>12</v>
      </c>
      <c r="AA159" s="10">
        <f t="shared" si="144"/>
        <v>7.149</v>
      </c>
      <c r="AB159" s="9">
        <f t="shared" si="145"/>
        <v>0.58900000000000041</v>
      </c>
      <c r="AC159" s="10">
        <f t="shared" si="146"/>
        <v>0.62099999999999955</v>
      </c>
      <c r="AD159" s="9" t="s">
        <v>12</v>
      </c>
      <c r="AE159" s="55" t="s">
        <v>12</v>
      </c>
      <c r="AF159" s="55">
        <v>0.69899999999999995</v>
      </c>
      <c r="AG159" s="55">
        <v>0.84699999999999998</v>
      </c>
      <c r="AH159" s="55">
        <v>1</v>
      </c>
      <c r="AI159" s="3">
        <v>1.077</v>
      </c>
      <c r="AJ159" s="3">
        <v>1.179</v>
      </c>
      <c r="AK159" s="3" t="s">
        <v>12</v>
      </c>
      <c r="AL159" s="3">
        <v>1.3520000000000001</v>
      </c>
      <c r="AM159" s="15" t="s">
        <v>12</v>
      </c>
      <c r="AN159" s="10">
        <f t="shared" si="147"/>
        <v>1.179</v>
      </c>
      <c r="AO159" s="9">
        <f t="shared" si="148"/>
        <v>0.17900000000000005</v>
      </c>
      <c r="AP159" s="10">
        <f t="shared" si="149"/>
        <v>0.17300000000000004</v>
      </c>
      <c r="AQ159" s="9" t="s">
        <v>12</v>
      </c>
      <c r="AR159" s="55" t="s">
        <v>12</v>
      </c>
      <c r="AS159" s="55">
        <v>2.754</v>
      </c>
      <c r="AT159" s="55">
        <v>2.996</v>
      </c>
      <c r="AU159" s="55">
        <v>3.403</v>
      </c>
      <c r="AV159" s="3">
        <v>3.5089999999999999</v>
      </c>
      <c r="AW159" s="3">
        <v>3.585</v>
      </c>
      <c r="AX159" s="3" t="s">
        <v>12</v>
      </c>
      <c r="AY159" s="3">
        <v>3.7789999999999999</v>
      </c>
      <c r="AZ159" s="15" t="s">
        <v>12</v>
      </c>
      <c r="BA159" s="10">
        <f t="shared" si="150"/>
        <v>3.585</v>
      </c>
      <c r="BB159" s="9">
        <f t="shared" si="151"/>
        <v>0.18199999999999994</v>
      </c>
      <c r="BC159" s="10">
        <f t="shared" si="152"/>
        <v>0.19399999999999995</v>
      </c>
      <c r="BD159" s="9">
        <v>7.0069999999999997</v>
      </c>
      <c r="BE159" s="3">
        <v>7.6779999999999999</v>
      </c>
      <c r="BF159" s="15">
        <v>8.4390000000000001</v>
      </c>
      <c r="BG159" s="15">
        <f t="shared" si="153"/>
        <v>7.6779999999999999</v>
      </c>
      <c r="BH159" s="9">
        <f t="shared" si="154"/>
        <v>0.67100000000000026</v>
      </c>
      <c r="BI159" s="10">
        <f t="shared" si="155"/>
        <v>0.76100000000000012</v>
      </c>
      <c r="BJ159" s="9">
        <v>6.9779999999999998</v>
      </c>
      <c r="BK159" s="3">
        <v>7.6580000000000004</v>
      </c>
      <c r="BL159" s="15">
        <v>8.4689999999999994</v>
      </c>
      <c r="BM159" s="15">
        <f t="shared" si="156"/>
        <v>7.6580000000000004</v>
      </c>
      <c r="BN159" s="9">
        <f t="shared" si="157"/>
        <v>0.6800000000000006</v>
      </c>
      <c r="BO159" s="10">
        <f t="shared" si="158"/>
        <v>0.81099999999999905</v>
      </c>
      <c r="BP159">
        <f t="shared" si="167"/>
        <v>0</v>
      </c>
      <c r="BQ159" s="93">
        <f t="shared" si="168"/>
        <v>1.1392190152801356</v>
      </c>
      <c r="BR159" s="93">
        <f t="shared" si="169"/>
        <v>1.1544991511035656</v>
      </c>
      <c r="BS159" s="93" t="str">
        <f>VLOOKUP(C159,'Koppeling locatie - aslocatie'!$A$2:$C$8139,2,FALSE)</f>
        <v>maas217</v>
      </c>
      <c r="BT159" s="93">
        <f>VLOOKUP($BS159,aslocaties_v01!$C$3:$AA$500,MATCH($K$3/10,aslocaties_v01!$C$2:$X$2),FALSE)</f>
        <v>6.64</v>
      </c>
      <c r="BU159" s="93">
        <f>VLOOKUP(BS159,aslocaties_v01!$C$3:$AA$500,MATCH($K$3,aslocaties_v01!$C$2:$X$2),FALSE)</f>
        <v>7.2370000000000001</v>
      </c>
      <c r="BV159" s="93">
        <f>VLOOKUP(BS159,aslocaties_v01!$C$3:$AA$500,MATCH($K$3*10,aslocaties_v01!$C$2:$Y$2),FALSE)</f>
        <v>7.8630000000000004</v>
      </c>
      <c r="BW159" s="93">
        <f t="shared" si="170"/>
        <v>0.59700000000000042</v>
      </c>
      <c r="BX159" s="93">
        <f t="shared" si="171"/>
        <v>0.62600000000000033</v>
      </c>
      <c r="BY159" s="94">
        <f t="shared" si="172"/>
        <v>1.3582342954159499E-2</v>
      </c>
      <c r="BZ159" s="94">
        <f t="shared" si="173"/>
        <v>8.0515297906615935E-3</v>
      </c>
      <c r="CA159" s="94">
        <f t="shared" si="174"/>
        <v>8.0000000000000071E-2</v>
      </c>
      <c r="CB159">
        <f t="shared" si="175"/>
        <v>8.8000000000000078E-2</v>
      </c>
      <c r="CC159" s="58">
        <f t="shared" si="176"/>
        <v>9.300000000000086E-2</v>
      </c>
      <c r="CD159" s="95" t="b">
        <f t="shared" si="177"/>
        <v>0</v>
      </c>
      <c r="CE159" s="96" t="b">
        <f t="shared" si="159"/>
        <v>1</v>
      </c>
      <c r="CF159" t="b">
        <f t="shared" si="160"/>
        <v>1</v>
      </c>
      <c r="CG159" t="b">
        <f t="shared" si="161"/>
        <v>1</v>
      </c>
      <c r="CH159" s="84" t="b">
        <f t="shared" si="178"/>
        <v>1</v>
      </c>
      <c r="CI159">
        <f t="shared" si="179"/>
        <v>1.179</v>
      </c>
      <c r="CJ159" t="b">
        <f t="shared" si="162"/>
        <v>1</v>
      </c>
      <c r="CK159" t="b">
        <f t="shared" si="180"/>
        <v>1</v>
      </c>
      <c r="CL159" s="84" t="b">
        <f t="shared" si="166"/>
        <v>1</v>
      </c>
      <c r="CM159">
        <f t="shared" si="181"/>
        <v>3.585</v>
      </c>
      <c r="CN159" t="b">
        <f t="shared" si="163"/>
        <v>1</v>
      </c>
      <c r="CO159" s="84">
        <f t="shared" si="182"/>
        <v>5.8804544020138988E-2</v>
      </c>
      <c r="CP159" t="b">
        <f t="shared" si="183"/>
        <v>1</v>
      </c>
      <c r="CQ159" s="96" t="b">
        <f t="shared" si="184"/>
        <v>1</v>
      </c>
      <c r="CR159" t="b">
        <f t="shared" si="185"/>
        <v>1</v>
      </c>
      <c r="CS159" t="b">
        <f t="shared" si="186"/>
        <v>1</v>
      </c>
      <c r="CT159" t="b">
        <f t="shared" si="187"/>
        <v>1</v>
      </c>
      <c r="CU159" t="b">
        <f t="shared" si="188"/>
        <v>1</v>
      </c>
      <c r="CV159" s="84" t="b">
        <f t="shared" si="189"/>
        <v>1</v>
      </c>
      <c r="CW159" t="b">
        <f t="shared" si="190"/>
        <v>1</v>
      </c>
      <c r="CX159" t="b">
        <f t="shared" si="191"/>
        <v>1</v>
      </c>
      <c r="CY159" t="b">
        <f t="shared" si="192"/>
        <v>1</v>
      </c>
      <c r="CZ159" t="b">
        <f t="shared" si="193"/>
        <v>1</v>
      </c>
      <c r="DA159" s="84">
        <f t="shared" si="194"/>
        <v>0</v>
      </c>
      <c r="DB159" t="b">
        <f t="shared" si="195"/>
        <v>0</v>
      </c>
    </row>
    <row r="160" spans="1:106">
      <c r="A160" s="9">
        <v>1478</v>
      </c>
      <c r="B160" s="3">
        <v>2</v>
      </c>
      <c r="C160" s="3" t="s">
        <v>1626</v>
      </c>
      <c r="D160" s="3" t="str">
        <f t="shared" si="139"/>
        <v>MA_1_36-4_dk_0835</v>
      </c>
      <c r="E160" s="3" t="str">
        <f t="shared" si="140"/>
        <v>0835</v>
      </c>
      <c r="F160" s="3">
        <v>149321.92199999999</v>
      </c>
      <c r="G160" s="15">
        <v>416464.375</v>
      </c>
      <c r="H160" s="35" t="str">
        <f t="shared" si="141"/>
        <v>ja</v>
      </c>
      <c r="I160" s="42">
        <v>347</v>
      </c>
      <c r="J160" s="20" t="s">
        <v>371</v>
      </c>
      <c r="K160" s="21">
        <v>10000</v>
      </c>
      <c r="L160" s="28">
        <f t="shared" si="25"/>
        <v>1</v>
      </c>
      <c r="M160" s="28">
        <f t="shared" si="164"/>
        <v>1</v>
      </c>
      <c r="N160" s="56">
        <f t="shared" si="142"/>
        <v>10000</v>
      </c>
      <c r="O160" s="33">
        <f t="shared" si="165"/>
        <v>95.068550136225468</v>
      </c>
      <c r="P160" s="37">
        <f t="shared" si="143"/>
        <v>91.147672367409385</v>
      </c>
      <c r="Q160" s="9" t="s">
        <v>12</v>
      </c>
      <c r="R160" s="55" t="s">
        <v>12</v>
      </c>
      <c r="S160" s="55">
        <v>5.8479999999999999</v>
      </c>
      <c r="T160" s="55">
        <v>6.2240000000000002</v>
      </c>
      <c r="U160" s="55">
        <v>6.5609999999999999</v>
      </c>
      <c r="V160" s="3">
        <v>6.8360000000000003</v>
      </c>
      <c r="W160" s="3">
        <v>7.149</v>
      </c>
      <c r="X160" s="3" t="s">
        <v>12</v>
      </c>
      <c r="Y160" s="3">
        <v>7.77</v>
      </c>
      <c r="Z160" s="15" t="s">
        <v>12</v>
      </c>
      <c r="AA160" s="10">
        <f t="shared" si="144"/>
        <v>7.149</v>
      </c>
      <c r="AB160" s="9">
        <f t="shared" si="145"/>
        <v>0.58800000000000008</v>
      </c>
      <c r="AC160" s="10">
        <f t="shared" si="146"/>
        <v>0.62099999999999955</v>
      </c>
      <c r="AD160" s="9" t="s">
        <v>12</v>
      </c>
      <c r="AE160" s="55" t="s">
        <v>12</v>
      </c>
      <c r="AF160" s="55">
        <v>0.67700000000000005</v>
      </c>
      <c r="AG160" s="55">
        <v>0.81799999999999995</v>
      </c>
      <c r="AH160" s="55">
        <v>0.96399999999999997</v>
      </c>
      <c r="AI160" s="3">
        <v>1.052</v>
      </c>
      <c r="AJ160" s="3">
        <v>1.1479999999999999</v>
      </c>
      <c r="AK160" s="3" t="s">
        <v>12</v>
      </c>
      <c r="AL160" s="3">
        <v>1.331</v>
      </c>
      <c r="AM160" s="15" t="s">
        <v>12</v>
      </c>
      <c r="AN160" s="10">
        <f t="shared" si="147"/>
        <v>1.1479999999999999</v>
      </c>
      <c r="AO160" s="9">
        <f t="shared" si="148"/>
        <v>0.18399999999999994</v>
      </c>
      <c r="AP160" s="10">
        <f t="shared" si="149"/>
        <v>0.18300000000000005</v>
      </c>
      <c r="AQ160" s="9" t="s">
        <v>12</v>
      </c>
      <c r="AR160" s="55" t="s">
        <v>12</v>
      </c>
      <c r="AS160" s="55">
        <v>2.706</v>
      </c>
      <c r="AT160" s="55">
        <v>2.9540000000000002</v>
      </c>
      <c r="AU160" s="55">
        <v>3.375</v>
      </c>
      <c r="AV160" s="3">
        <v>3.4990000000000001</v>
      </c>
      <c r="AW160" s="3">
        <v>3.5670000000000002</v>
      </c>
      <c r="AX160" s="3" t="s">
        <v>12</v>
      </c>
      <c r="AY160" s="3">
        <v>3.7709999999999999</v>
      </c>
      <c r="AZ160" s="15" t="s">
        <v>12</v>
      </c>
      <c r="BA160" s="10">
        <f t="shared" si="150"/>
        <v>3.5670000000000002</v>
      </c>
      <c r="BB160" s="9">
        <f t="shared" si="151"/>
        <v>0.19200000000000017</v>
      </c>
      <c r="BC160" s="10">
        <f t="shared" si="152"/>
        <v>0.20399999999999974</v>
      </c>
      <c r="BD160" s="9">
        <v>6.992</v>
      </c>
      <c r="BE160" s="3">
        <v>7.6609999999999996</v>
      </c>
      <c r="BF160" s="15">
        <v>8.4339999999999993</v>
      </c>
      <c r="BG160" s="15">
        <f t="shared" si="153"/>
        <v>7.6609999999999996</v>
      </c>
      <c r="BH160" s="9">
        <f t="shared" si="154"/>
        <v>0.66899999999999959</v>
      </c>
      <c r="BI160" s="10">
        <f t="shared" si="155"/>
        <v>0.77299999999999969</v>
      </c>
      <c r="BJ160" s="9">
        <v>6.9660000000000002</v>
      </c>
      <c r="BK160" s="3">
        <v>7.6429999999999998</v>
      </c>
      <c r="BL160" s="15">
        <v>8.4529999999999994</v>
      </c>
      <c r="BM160" s="15">
        <f t="shared" si="156"/>
        <v>7.6429999999999998</v>
      </c>
      <c r="BN160" s="9">
        <f t="shared" si="157"/>
        <v>0.6769999999999996</v>
      </c>
      <c r="BO160" s="10">
        <f t="shared" si="158"/>
        <v>0.80999999999999961</v>
      </c>
      <c r="BP160">
        <f t="shared" si="167"/>
        <v>0</v>
      </c>
      <c r="BQ160" s="93">
        <f t="shared" si="168"/>
        <v>1.1377551020408154</v>
      </c>
      <c r="BR160" s="93">
        <f t="shared" si="169"/>
        <v>1.1513605442176862</v>
      </c>
      <c r="BS160" s="93" t="str">
        <f>VLOOKUP(C160,'Koppeling locatie - aslocatie'!$A$2:$C$8139,2,FALSE)</f>
        <v>maas217</v>
      </c>
      <c r="BT160" s="93">
        <f>VLOOKUP($BS160,aslocaties_v01!$C$3:$AA$500,MATCH($K$3/10,aslocaties_v01!$C$2:$X$2),FALSE)</f>
        <v>6.64</v>
      </c>
      <c r="BU160" s="93">
        <f>VLOOKUP(BS160,aslocaties_v01!$C$3:$AA$500,MATCH($K$3,aslocaties_v01!$C$2:$X$2),FALSE)</f>
        <v>7.2370000000000001</v>
      </c>
      <c r="BV160" s="93">
        <f>VLOOKUP(BS160,aslocaties_v01!$C$3:$AA$500,MATCH($K$3*10,aslocaties_v01!$C$2:$Y$2),FALSE)</f>
        <v>7.8630000000000004</v>
      </c>
      <c r="BW160" s="93">
        <f t="shared" si="170"/>
        <v>0.59700000000000042</v>
      </c>
      <c r="BX160" s="93">
        <f t="shared" si="171"/>
        <v>0.62600000000000033</v>
      </c>
      <c r="BY160" s="94">
        <f t="shared" si="172"/>
        <v>1.5306122448980108E-2</v>
      </c>
      <c r="BZ160" s="94">
        <f t="shared" si="173"/>
        <v>8.0515297906615935E-3</v>
      </c>
      <c r="CA160" s="94">
        <f t="shared" si="174"/>
        <v>7.8999999999999737E-2</v>
      </c>
      <c r="CB160">
        <f t="shared" si="175"/>
        <v>8.8000000000000078E-2</v>
      </c>
      <c r="CC160" s="58">
        <f t="shared" si="176"/>
        <v>9.300000000000086E-2</v>
      </c>
      <c r="CD160" s="95" t="b">
        <f t="shared" si="177"/>
        <v>0</v>
      </c>
      <c r="CE160" s="96" t="b">
        <f t="shared" si="159"/>
        <v>1</v>
      </c>
      <c r="CF160" t="b">
        <f t="shared" si="160"/>
        <v>1</v>
      </c>
      <c r="CG160" t="b">
        <f t="shared" si="161"/>
        <v>1</v>
      </c>
      <c r="CH160" s="84" t="b">
        <f t="shared" si="178"/>
        <v>1</v>
      </c>
      <c r="CI160">
        <f t="shared" si="179"/>
        <v>1.1479999999999999</v>
      </c>
      <c r="CJ160" t="b">
        <f t="shared" si="162"/>
        <v>1</v>
      </c>
      <c r="CK160" t="b">
        <f t="shared" si="180"/>
        <v>1</v>
      </c>
      <c r="CL160" s="84" t="b">
        <f t="shared" si="166"/>
        <v>1</v>
      </c>
      <c r="CM160">
        <f t="shared" si="181"/>
        <v>3.5670000000000002</v>
      </c>
      <c r="CN160" t="b">
        <f t="shared" si="163"/>
        <v>1</v>
      </c>
      <c r="CO160" s="84">
        <f t="shared" si="182"/>
        <v>5.7837707557843281E-2</v>
      </c>
      <c r="CP160" t="b">
        <f t="shared" si="183"/>
        <v>1</v>
      </c>
      <c r="CQ160" s="96" t="b">
        <f t="shared" si="184"/>
        <v>1</v>
      </c>
      <c r="CR160" t="b">
        <f t="shared" si="185"/>
        <v>1</v>
      </c>
      <c r="CS160" t="b">
        <f t="shared" si="186"/>
        <v>1</v>
      </c>
      <c r="CT160" t="b">
        <f t="shared" si="187"/>
        <v>1</v>
      </c>
      <c r="CU160" t="b">
        <f t="shared" si="188"/>
        <v>1</v>
      </c>
      <c r="CV160" s="84" t="b">
        <f t="shared" si="189"/>
        <v>1</v>
      </c>
      <c r="CW160" t="b">
        <f t="shared" si="190"/>
        <v>0</v>
      </c>
      <c r="CX160" t="b">
        <f t="shared" si="191"/>
        <v>1</v>
      </c>
      <c r="CY160" t="b">
        <f t="shared" si="192"/>
        <v>0</v>
      </c>
      <c r="CZ160" t="b">
        <f t="shared" si="193"/>
        <v>0</v>
      </c>
      <c r="DA160" s="84">
        <f t="shared" si="194"/>
        <v>1</v>
      </c>
      <c r="DB160" t="b">
        <f t="shared" si="195"/>
        <v>0</v>
      </c>
    </row>
    <row r="161" spans="1:106">
      <c r="A161" s="9">
        <v>1479</v>
      </c>
      <c r="B161" s="3">
        <v>2</v>
      </c>
      <c r="C161" s="3" t="s">
        <v>1627</v>
      </c>
      <c r="D161" s="3" t="str">
        <f t="shared" si="139"/>
        <v>MA_1_36-4_dk_0836</v>
      </c>
      <c r="E161" s="3" t="str">
        <f t="shared" si="140"/>
        <v>0836</v>
      </c>
      <c r="F161" s="3">
        <v>149241.125</v>
      </c>
      <c r="G161" s="15">
        <v>416422.18800000002</v>
      </c>
      <c r="H161" s="35" t="str">
        <f t="shared" si="141"/>
        <v>ja</v>
      </c>
      <c r="I161" s="42">
        <v>339</v>
      </c>
      <c r="J161" s="20" t="s">
        <v>371</v>
      </c>
      <c r="K161" s="21">
        <v>10000</v>
      </c>
      <c r="L161" s="28">
        <f t="shared" si="25"/>
        <v>1</v>
      </c>
      <c r="M161" s="28">
        <f t="shared" si="164"/>
        <v>1</v>
      </c>
      <c r="N161" s="56">
        <f t="shared" si="142"/>
        <v>10000</v>
      </c>
      <c r="O161" s="33">
        <f t="shared" si="165"/>
        <v>91.147672367409385</v>
      </c>
      <c r="P161" s="37">
        <f t="shared" si="143"/>
        <v>94.027529505990842</v>
      </c>
      <c r="Q161" s="9" t="s">
        <v>12</v>
      </c>
      <c r="R161" s="55" t="s">
        <v>12</v>
      </c>
      <c r="S161" s="55">
        <v>5.8479999999999999</v>
      </c>
      <c r="T161" s="55">
        <v>6.2240000000000002</v>
      </c>
      <c r="U161" s="55">
        <v>6.56</v>
      </c>
      <c r="V161" s="3">
        <v>6.835</v>
      </c>
      <c r="W161" s="3">
        <v>7.149</v>
      </c>
      <c r="X161" s="3" t="s">
        <v>12</v>
      </c>
      <c r="Y161" s="3">
        <v>7.77</v>
      </c>
      <c r="Z161" s="15" t="s">
        <v>12</v>
      </c>
      <c r="AA161" s="10">
        <f t="shared" si="144"/>
        <v>7.149</v>
      </c>
      <c r="AB161" s="9">
        <f t="shared" si="145"/>
        <v>0.58900000000000041</v>
      </c>
      <c r="AC161" s="10">
        <f t="shared" si="146"/>
        <v>0.62099999999999955</v>
      </c>
      <c r="AD161" s="9" t="s">
        <v>12</v>
      </c>
      <c r="AE161" s="55" t="s">
        <v>12</v>
      </c>
      <c r="AF161" s="55">
        <v>0.65700000000000003</v>
      </c>
      <c r="AG161" s="55">
        <v>0.86899999999999999</v>
      </c>
      <c r="AH161" s="55">
        <v>1.413</v>
      </c>
      <c r="AI161" s="3">
        <v>1.522</v>
      </c>
      <c r="AJ161" s="3">
        <v>1.5489999999999999</v>
      </c>
      <c r="AK161" s="3" t="s">
        <v>12</v>
      </c>
      <c r="AL161" s="3">
        <v>1.6</v>
      </c>
      <c r="AM161" s="15" t="s">
        <v>12</v>
      </c>
      <c r="AN161" s="10">
        <f t="shared" si="147"/>
        <v>1.5489999999999999</v>
      </c>
      <c r="AO161" s="9">
        <f t="shared" si="148"/>
        <v>0.1359999999999999</v>
      </c>
      <c r="AP161" s="10">
        <f t="shared" si="149"/>
        <v>5.1000000000000156E-2</v>
      </c>
      <c r="AQ161" s="9" t="s">
        <v>12</v>
      </c>
      <c r="AR161" s="55" t="s">
        <v>12</v>
      </c>
      <c r="AS161" s="55">
        <v>2.6589999999999998</v>
      </c>
      <c r="AT161" s="55">
        <v>3.0990000000000002</v>
      </c>
      <c r="AU161" s="55">
        <v>5.71</v>
      </c>
      <c r="AV161" s="3">
        <v>6.21</v>
      </c>
      <c r="AW161" s="3">
        <v>6.2229999999999999</v>
      </c>
      <c r="AX161" s="3" t="s">
        <v>12</v>
      </c>
      <c r="AY161" s="3">
        <v>6.2489999999999997</v>
      </c>
      <c r="AZ161" s="15" t="s">
        <v>12</v>
      </c>
      <c r="BA161" s="10">
        <f t="shared" si="150"/>
        <v>6.2229999999999999</v>
      </c>
      <c r="BB161" s="9">
        <f t="shared" si="151"/>
        <v>0.5129999999999999</v>
      </c>
      <c r="BC161" s="10">
        <f t="shared" si="152"/>
        <v>2.5999999999999801E-2</v>
      </c>
      <c r="BD161" s="9">
        <v>7.6059999999999999</v>
      </c>
      <c r="BE161" s="3">
        <v>7.8810000000000002</v>
      </c>
      <c r="BF161" s="15">
        <v>8.4849999999999994</v>
      </c>
      <c r="BG161" s="15">
        <f t="shared" si="153"/>
        <v>7.8810000000000002</v>
      </c>
      <c r="BH161" s="9">
        <f t="shared" si="154"/>
        <v>0.27500000000000036</v>
      </c>
      <c r="BI161" s="10">
        <f t="shared" si="155"/>
        <v>0.6039999999999992</v>
      </c>
      <c r="BJ161" s="9">
        <v>6.9850000000000003</v>
      </c>
      <c r="BK161" s="3">
        <v>7.67</v>
      </c>
      <c r="BL161" s="15">
        <v>8.5030000000000001</v>
      </c>
      <c r="BM161" s="15">
        <f t="shared" si="156"/>
        <v>7.67</v>
      </c>
      <c r="BN161" s="9">
        <f t="shared" si="157"/>
        <v>0.68499999999999961</v>
      </c>
      <c r="BO161" s="10">
        <f t="shared" si="158"/>
        <v>0.83300000000000018</v>
      </c>
      <c r="BP161">
        <f t="shared" si="167"/>
        <v>0</v>
      </c>
      <c r="BQ161" s="93">
        <f t="shared" si="168"/>
        <v>0.46689303904923629</v>
      </c>
      <c r="BR161" s="93">
        <f t="shared" si="169"/>
        <v>1.1629881154499135</v>
      </c>
      <c r="BS161" s="93" t="str">
        <f>VLOOKUP(C161,'Koppeling locatie - aslocatie'!$A$2:$C$8139,2,FALSE)</f>
        <v>maas217</v>
      </c>
      <c r="BT161" s="93">
        <f>VLOOKUP($BS161,aslocaties_v01!$C$3:$AA$500,MATCH($K$3/10,aslocaties_v01!$C$2:$X$2),FALSE)</f>
        <v>6.64</v>
      </c>
      <c r="BU161" s="93">
        <f>VLOOKUP(BS161,aslocaties_v01!$C$3:$AA$500,MATCH($K$3,aslocaties_v01!$C$2:$X$2),FALSE)</f>
        <v>7.2370000000000001</v>
      </c>
      <c r="BV161" s="93">
        <f>VLOOKUP(BS161,aslocaties_v01!$C$3:$AA$500,MATCH($K$3*10,aslocaties_v01!$C$2:$Y$2),FALSE)</f>
        <v>7.8630000000000004</v>
      </c>
      <c r="BW161" s="93">
        <f t="shared" si="170"/>
        <v>0.59700000000000042</v>
      </c>
      <c r="BX161" s="93">
        <f t="shared" si="171"/>
        <v>0.62600000000000033</v>
      </c>
      <c r="BY161" s="94">
        <f t="shared" si="172"/>
        <v>1.3582342954159499E-2</v>
      </c>
      <c r="BZ161" s="94">
        <f t="shared" si="173"/>
        <v>8.0515297906615935E-3</v>
      </c>
      <c r="CA161" s="94">
        <f t="shared" si="174"/>
        <v>8.0000000000000071E-2</v>
      </c>
      <c r="CB161">
        <f t="shared" si="175"/>
        <v>8.8000000000000078E-2</v>
      </c>
      <c r="CC161" s="58">
        <f t="shared" si="176"/>
        <v>9.300000000000086E-2</v>
      </c>
      <c r="CD161" s="95" t="b">
        <f t="shared" si="177"/>
        <v>0</v>
      </c>
      <c r="CE161" s="96" t="b">
        <f t="shared" si="159"/>
        <v>1</v>
      </c>
      <c r="CF161" t="b">
        <f t="shared" si="160"/>
        <v>1</v>
      </c>
      <c r="CG161" t="b">
        <f t="shared" si="161"/>
        <v>1</v>
      </c>
      <c r="CH161" s="84" t="b">
        <f t="shared" si="178"/>
        <v>1</v>
      </c>
      <c r="CI161">
        <f t="shared" si="179"/>
        <v>1.5489999999999999</v>
      </c>
      <c r="CJ161" t="b">
        <f t="shared" si="162"/>
        <v>1</v>
      </c>
      <c r="CK161" t="b">
        <f t="shared" si="180"/>
        <v>0</v>
      </c>
      <c r="CL161" s="84" t="b">
        <f t="shared" si="166"/>
        <v>1</v>
      </c>
      <c r="CM161">
        <f t="shared" si="181"/>
        <v>6.2229999999999999</v>
      </c>
      <c r="CN161" t="b">
        <f t="shared" si="163"/>
        <v>0</v>
      </c>
      <c r="CO161" s="84">
        <f t="shared" si="182"/>
        <v>2.5640542956563008E-2</v>
      </c>
      <c r="CP161" t="b">
        <f t="shared" si="183"/>
        <v>1</v>
      </c>
      <c r="CQ161" s="96" t="b">
        <f t="shared" si="184"/>
        <v>1</v>
      </c>
      <c r="CR161" t="b">
        <f t="shared" si="185"/>
        <v>0</v>
      </c>
      <c r="CS161" t="b">
        <f t="shared" si="186"/>
        <v>1</v>
      </c>
      <c r="CT161" t="b">
        <f t="shared" si="187"/>
        <v>0</v>
      </c>
      <c r="CU161" t="b">
        <f t="shared" si="188"/>
        <v>0</v>
      </c>
      <c r="CV161" s="84" t="b">
        <f t="shared" si="189"/>
        <v>1</v>
      </c>
      <c r="CW161" t="b">
        <f t="shared" si="190"/>
        <v>0</v>
      </c>
      <c r="CX161" t="b">
        <f t="shared" si="191"/>
        <v>1</v>
      </c>
      <c r="CY161" t="b">
        <f t="shared" si="192"/>
        <v>0</v>
      </c>
      <c r="CZ161" t="b">
        <f t="shared" si="193"/>
        <v>0</v>
      </c>
      <c r="DA161" s="84">
        <f t="shared" si="194"/>
        <v>2</v>
      </c>
      <c r="DB161" t="b">
        <f t="shared" si="195"/>
        <v>0</v>
      </c>
    </row>
    <row r="162" spans="1:106">
      <c r="A162" s="9">
        <v>1480</v>
      </c>
      <c r="B162" s="3">
        <v>2</v>
      </c>
      <c r="C162" s="3" t="s">
        <v>1628</v>
      </c>
      <c r="D162" s="3" t="str">
        <f t="shared" si="139"/>
        <v>MA_1_36-4_dk_0837</v>
      </c>
      <c r="E162" s="3" t="str">
        <f t="shared" si="140"/>
        <v>0837</v>
      </c>
      <c r="F162" s="3">
        <v>149156.84400000001</v>
      </c>
      <c r="G162" s="15">
        <v>416380.5</v>
      </c>
      <c r="H162" s="35" t="str">
        <f t="shared" si="141"/>
        <v>ja</v>
      </c>
      <c r="I162" s="42">
        <v>326</v>
      </c>
      <c r="J162" s="20" t="s">
        <v>371</v>
      </c>
      <c r="K162" s="21">
        <v>10000</v>
      </c>
      <c r="L162" s="28">
        <f t="shared" si="25"/>
        <v>1</v>
      </c>
      <c r="M162" s="28">
        <f t="shared" si="164"/>
        <v>1</v>
      </c>
      <c r="N162" s="56">
        <f t="shared" si="142"/>
        <v>10000</v>
      </c>
      <c r="O162" s="33">
        <f t="shared" si="165"/>
        <v>94.027529505990842</v>
      </c>
      <c r="P162" s="37">
        <f t="shared" si="143"/>
        <v>114.19825386583283</v>
      </c>
      <c r="Q162" s="9" t="s">
        <v>12</v>
      </c>
      <c r="R162" s="55" t="s">
        <v>12</v>
      </c>
      <c r="S162" s="55">
        <v>5.8520000000000003</v>
      </c>
      <c r="T162" s="55">
        <v>6.2240000000000002</v>
      </c>
      <c r="U162" s="55">
        <v>6.5609999999999999</v>
      </c>
      <c r="V162" s="3">
        <v>6.8390000000000004</v>
      </c>
      <c r="W162" s="3">
        <v>7.1520000000000001</v>
      </c>
      <c r="X162" s="3" t="s">
        <v>12</v>
      </c>
      <c r="Y162" s="3">
        <v>7.77</v>
      </c>
      <c r="Z162" s="15" t="s">
        <v>12</v>
      </c>
      <c r="AA162" s="10">
        <f t="shared" si="144"/>
        <v>7.1520000000000001</v>
      </c>
      <c r="AB162" s="9">
        <f t="shared" si="145"/>
        <v>0.59100000000000019</v>
      </c>
      <c r="AC162" s="10">
        <f t="shared" si="146"/>
        <v>0.61799999999999944</v>
      </c>
      <c r="AD162" s="9" t="s">
        <v>12</v>
      </c>
      <c r="AE162" s="55" t="s">
        <v>12</v>
      </c>
      <c r="AF162" s="55">
        <v>0.49</v>
      </c>
      <c r="AG162" s="55">
        <v>0.57399999999999995</v>
      </c>
      <c r="AH162" s="55">
        <v>0.67400000000000004</v>
      </c>
      <c r="AI162" s="3">
        <v>0.76900000000000002</v>
      </c>
      <c r="AJ162" s="3">
        <v>0.88200000000000001</v>
      </c>
      <c r="AK162" s="3" t="s">
        <v>12</v>
      </c>
      <c r="AL162" s="3">
        <v>1.276</v>
      </c>
      <c r="AM162" s="15" t="s">
        <v>12</v>
      </c>
      <c r="AN162" s="10">
        <f t="shared" si="147"/>
        <v>0.88200000000000001</v>
      </c>
      <c r="AO162" s="9">
        <f t="shared" si="148"/>
        <v>0.20799999999999996</v>
      </c>
      <c r="AP162" s="10">
        <f t="shared" si="149"/>
        <v>0.39400000000000002</v>
      </c>
      <c r="AQ162" s="9" t="s">
        <v>12</v>
      </c>
      <c r="AR162" s="55" t="s">
        <v>12</v>
      </c>
      <c r="AS162" s="55">
        <v>2.3439999999999999</v>
      </c>
      <c r="AT162" s="55">
        <v>2.5289999999999999</v>
      </c>
      <c r="AU162" s="55">
        <v>2.734</v>
      </c>
      <c r="AV162" s="3">
        <v>2.9159999999999999</v>
      </c>
      <c r="AW162" s="3">
        <v>3.1030000000000002</v>
      </c>
      <c r="AX162" s="3" t="s">
        <v>12</v>
      </c>
      <c r="AY162" s="3">
        <v>3.762</v>
      </c>
      <c r="AZ162" s="15" t="s">
        <v>12</v>
      </c>
      <c r="BA162" s="10">
        <f t="shared" si="150"/>
        <v>3.1030000000000002</v>
      </c>
      <c r="BB162" s="9">
        <f t="shared" si="151"/>
        <v>0.36900000000000022</v>
      </c>
      <c r="BC162" s="10">
        <f t="shared" si="152"/>
        <v>0.65899999999999981</v>
      </c>
      <c r="BD162" s="9">
        <v>7</v>
      </c>
      <c r="BE162" s="3">
        <v>7.6680000000000001</v>
      </c>
      <c r="BF162" s="15">
        <v>8.423</v>
      </c>
      <c r="BG162" s="15">
        <f t="shared" si="153"/>
        <v>7.6680000000000001</v>
      </c>
      <c r="BH162" s="9">
        <f t="shared" si="154"/>
        <v>0.66800000000000015</v>
      </c>
      <c r="BI162" s="10">
        <f t="shared" si="155"/>
        <v>0.75499999999999989</v>
      </c>
      <c r="BJ162" s="9">
        <v>6.9950000000000001</v>
      </c>
      <c r="BK162" s="3">
        <v>7.6790000000000003</v>
      </c>
      <c r="BL162" s="15">
        <v>8.4960000000000004</v>
      </c>
      <c r="BM162" s="15">
        <f t="shared" si="156"/>
        <v>7.6790000000000003</v>
      </c>
      <c r="BN162" s="9">
        <f t="shared" si="157"/>
        <v>0.68400000000000016</v>
      </c>
      <c r="BO162" s="10">
        <f t="shared" si="158"/>
        <v>0.81700000000000017</v>
      </c>
      <c r="BP162">
        <f t="shared" si="167"/>
        <v>0</v>
      </c>
      <c r="BQ162" s="93">
        <f t="shared" si="168"/>
        <v>1.1302876480541455</v>
      </c>
      <c r="BR162" s="93">
        <f t="shared" si="169"/>
        <v>1.1573604060913705</v>
      </c>
      <c r="BS162" s="93" t="str">
        <f>VLOOKUP(C162,'Koppeling locatie - aslocatie'!$A$2:$C$8139,2,FALSE)</f>
        <v>maas218</v>
      </c>
      <c r="BT162" s="93">
        <f>VLOOKUP($BS162,aslocaties_v01!$C$3:$AA$500,MATCH($K$3/10,aslocaties_v01!$C$2:$X$2),FALSE)</f>
        <v>6.5549999999999997</v>
      </c>
      <c r="BU162" s="93">
        <f>VLOOKUP(BS162,aslocaties_v01!$C$3:$AA$500,MATCH($K$3,aslocaties_v01!$C$2:$X$2),FALSE)</f>
        <v>7.1429999999999998</v>
      </c>
      <c r="BV162" s="93">
        <f>VLOOKUP(BS162,aslocaties_v01!$C$3:$AA$500,MATCH($K$3*10,aslocaties_v01!$C$2:$Y$2),FALSE)</f>
        <v>7.7649999999999997</v>
      </c>
      <c r="BW162" s="93">
        <f t="shared" si="170"/>
        <v>0.58800000000000008</v>
      </c>
      <c r="BX162" s="93">
        <f t="shared" si="171"/>
        <v>0.62199999999999989</v>
      </c>
      <c r="BY162" s="94">
        <f t="shared" si="172"/>
        <v>5.0761421319799327E-3</v>
      </c>
      <c r="BZ162" s="94">
        <f t="shared" si="173"/>
        <v>6.4724919093859246E-3</v>
      </c>
      <c r="CA162" s="94">
        <f t="shared" si="174"/>
        <v>6.0000000000002274E-3</v>
      </c>
      <c r="CB162">
        <f t="shared" si="175"/>
        <v>9.0000000000003411E-3</v>
      </c>
      <c r="CC162" s="58">
        <f t="shared" si="176"/>
        <v>4.9999999999998934E-3</v>
      </c>
      <c r="CD162" s="95" t="b">
        <f t="shared" si="177"/>
        <v>0</v>
      </c>
      <c r="CE162" s="96" t="b">
        <f t="shared" si="159"/>
        <v>1</v>
      </c>
      <c r="CF162" t="b">
        <f t="shared" si="160"/>
        <v>1</v>
      </c>
      <c r="CG162" t="b">
        <f t="shared" si="161"/>
        <v>1</v>
      </c>
      <c r="CH162" s="84" t="b">
        <f t="shared" si="178"/>
        <v>1</v>
      </c>
      <c r="CI162">
        <f t="shared" si="179"/>
        <v>0.88200000000000001</v>
      </c>
      <c r="CJ162" t="b">
        <f t="shared" si="162"/>
        <v>1</v>
      </c>
      <c r="CK162" t="b">
        <f t="shared" si="180"/>
        <v>1</v>
      </c>
      <c r="CL162" s="84" t="b">
        <f t="shared" si="166"/>
        <v>1</v>
      </c>
      <c r="CM162">
        <f t="shared" si="181"/>
        <v>3.1030000000000002</v>
      </c>
      <c r="CN162" t="b">
        <f t="shared" si="163"/>
        <v>1</v>
      </c>
      <c r="CO162" s="84">
        <f t="shared" si="182"/>
        <v>5.8719241313528805E-2</v>
      </c>
      <c r="CP162" t="b">
        <f t="shared" si="183"/>
        <v>1</v>
      </c>
      <c r="CQ162" s="96" t="b">
        <f t="shared" si="184"/>
        <v>1</v>
      </c>
      <c r="CR162" t="b">
        <f t="shared" si="185"/>
        <v>0</v>
      </c>
      <c r="CS162" t="b">
        <f t="shared" si="186"/>
        <v>1</v>
      </c>
      <c r="CT162" t="b">
        <f t="shared" si="187"/>
        <v>0</v>
      </c>
      <c r="CU162" t="b">
        <f t="shared" si="188"/>
        <v>0</v>
      </c>
      <c r="CV162" s="84" t="b">
        <f t="shared" si="189"/>
        <v>1</v>
      </c>
      <c r="CW162" t="b">
        <f t="shared" si="190"/>
        <v>1</v>
      </c>
      <c r="CX162" t="b">
        <f t="shared" si="191"/>
        <v>1</v>
      </c>
      <c r="CY162" t="b">
        <f t="shared" si="192"/>
        <v>1</v>
      </c>
      <c r="CZ162" t="b">
        <f t="shared" si="193"/>
        <v>1</v>
      </c>
      <c r="DA162" s="84">
        <f t="shared" si="194"/>
        <v>1</v>
      </c>
      <c r="DB162" t="b">
        <f t="shared" si="195"/>
        <v>0</v>
      </c>
    </row>
    <row r="163" spans="1:106">
      <c r="A163" s="9">
        <v>1481</v>
      </c>
      <c r="B163" s="3">
        <v>2</v>
      </c>
      <c r="C163" s="3" t="s">
        <v>1629</v>
      </c>
      <c r="D163" s="3" t="str">
        <f t="shared" si="139"/>
        <v>MA_1_36-4_dk_0838</v>
      </c>
      <c r="E163" s="3" t="str">
        <f t="shared" si="140"/>
        <v>0838</v>
      </c>
      <c r="F163" s="3">
        <v>149071.859</v>
      </c>
      <c r="G163" s="15">
        <v>416304.21899999998</v>
      </c>
      <c r="H163" s="35" t="str">
        <f t="shared" ref="H163:H189" si="196">IF(COUNTIF(C:C, "="&amp;C163)=1,"ja", "nee")</f>
        <v>ja</v>
      </c>
      <c r="I163" s="42">
        <v>323</v>
      </c>
      <c r="J163" s="20" t="s">
        <v>371</v>
      </c>
      <c r="K163" s="21">
        <v>10000</v>
      </c>
      <c r="L163" s="28">
        <f t="shared" si="25"/>
        <v>1</v>
      </c>
      <c r="M163" s="28">
        <f t="shared" si="164"/>
        <v>1</v>
      </c>
      <c r="N163" s="56">
        <f t="shared" si="142"/>
        <v>10000</v>
      </c>
      <c r="O163" s="33">
        <f t="shared" si="165"/>
        <v>114.19825386583283</v>
      </c>
      <c r="P163" s="37">
        <f t="shared" ref="P163:P188" si="197">SQRT((F163-F164)^2+(G163-G164)^2)</f>
        <v>100.44875402907557</v>
      </c>
      <c r="Q163" s="9" t="s">
        <v>12</v>
      </c>
      <c r="R163" s="55" t="s">
        <v>12</v>
      </c>
      <c r="S163" s="55">
        <v>5.8540000000000001</v>
      </c>
      <c r="T163" s="55">
        <v>6.2270000000000003</v>
      </c>
      <c r="U163" s="55">
        <v>6.5640000000000001</v>
      </c>
      <c r="V163" s="3">
        <v>6.8410000000000002</v>
      </c>
      <c r="W163" s="3">
        <v>7.1539999999999999</v>
      </c>
      <c r="X163" s="3" t="s">
        <v>12</v>
      </c>
      <c r="Y163" s="3">
        <v>7.7759999999999998</v>
      </c>
      <c r="Z163" s="15" t="s">
        <v>12</v>
      </c>
      <c r="AA163" s="10">
        <f t="shared" ref="AA163:AA189" si="198">LOOKUP($K163,$Q$2:$Z$2,Q163:Z163)</f>
        <v>7.1539999999999999</v>
      </c>
      <c r="AB163" s="9">
        <f t="shared" ref="AB163:AB189" si="199">LOOKUP($K163,$Q$2:$Z$2,Q163:Z163)-LOOKUP(0.1*$K163,$Q$2:$Z$2,Q163:Z163)</f>
        <v>0.58999999999999986</v>
      </c>
      <c r="AC163" s="10">
        <f t="shared" ref="AC163:AC189" si="200">LOOKUP(10*$K163,$Q$2:$Z$2,Q163:Z163)-LOOKUP($K163,$Q$2:$Z$2,Q163:Z163)</f>
        <v>0.62199999999999989</v>
      </c>
      <c r="AD163" s="9" t="s">
        <v>12</v>
      </c>
      <c r="AE163" s="55" t="s">
        <v>12</v>
      </c>
      <c r="AF163" s="55">
        <v>0.53200000000000003</v>
      </c>
      <c r="AG163" s="55">
        <v>0.61599999999999999</v>
      </c>
      <c r="AH163" s="55">
        <v>0.73399999999999999</v>
      </c>
      <c r="AI163" s="3">
        <v>0.85499999999999998</v>
      </c>
      <c r="AJ163" s="3">
        <v>0.99199999999999999</v>
      </c>
      <c r="AK163" s="3" t="s">
        <v>12</v>
      </c>
      <c r="AL163" s="3">
        <v>1.2789999999999999</v>
      </c>
      <c r="AM163" s="15" t="s">
        <v>12</v>
      </c>
      <c r="AN163" s="10">
        <f t="shared" si="147"/>
        <v>0.99199999999999999</v>
      </c>
      <c r="AO163" s="9">
        <f t="shared" si="148"/>
        <v>0.25800000000000001</v>
      </c>
      <c r="AP163" s="10">
        <f t="shared" si="149"/>
        <v>0.28699999999999992</v>
      </c>
      <c r="AQ163" s="9" t="s">
        <v>12</v>
      </c>
      <c r="AR163" s="55" t="s">
        <v>12</v>
      </c>
      <c r="AS163" s="55">
        <v>2.4279999999999999</v>
      </c>
      <c r="AT163" s="55">
        <v>2.5920000000000001</v>
      </c>
      <c r="AU163" s="55">
        <v>2.8</v>
      </c>
      <c r="AV163" s="3">
        <v>3.008</v>
      </c>
      <c r="AW163" s="3">
        <v>3.226</v>
      </c>
      <c r="AX163" s="3" t="s">
        <v>12</v>
      </c>
      <c r="AY163" s="3">
        <v>3.786</v>
      </c>
      <c r="AZ163" s="15" t="s">
        <v>12</v>
      </c>
      <c r="BA163" s="10">
        <f t="shared" si="150"/>
        <v>3.226</v>
      </c>
      <c r="BB163" s="9">
        <f t="shared" si="151"/>
        <v>0.42600000000000016</v>
      </c>
      <c r="BC163" s="10">
        <f t="shared" si="152"/>
        <v>0.56000000000000005</v>
      </c>
      <c r="BD163" s="9">
        <v>7.0110000000000001</v>
      </c>
      <c r="BE163" s="3">
        <v>7.6840000000000002</v>
      </c>
      <c r="BF163" s="15">
        <v>8.4499999999999993</v>
      </c>
      <c r="BG163" s="15">
        <f t="shared" si="153"/>
        <v>7.6840000000000002</v>
      </c>
      <c r="BH163" s="9">
        <f t="shared" si="154"/>
        <v>0.67300000000000004</v>
      </c>
      <c r="BI163" s="10">
        <f t="shared" si="155"/>
        <v>0.76599999999999913</v>
      </c>
      <c r="BJ163" s="9">
        <v>7.0140000000000002</v>
      </c>
      <c r="BK163" s="3">
        <v>7.7039999999999997</v>
      </c>
      <c r="BL163" s="15">
        <v>8.5280000000000005</v>
      </c>
      <c r="BM163" s="15">
        <f t="shared" si="156"/>
        <v>7.7039999999999997</v>
      </c>
      <c r="BN163" s="9">
        <f t="shared" si="157"/>
        <v>0.6899999999999995</v>
      </c>
      <c r="BO163" s="10">
        <f t="shared" si="158"/>
        <v>0.82400000000000073</v>
      </c>
      <c r="BP163">
        <f t="shared" si="167"/>
        <v>0</v>
      </c>
      <c r="BQ163" s="93">
        <f t="shared" si="168"/>
        <v>1.1406779661016953</v>
      </c>
      <c r="BR163" s="93">
        <f t="shared" si="169"/>
        <v>1.1694915254237284</v>
      </c>
      <c r="BS163" s="93" t="str">
        <f>VLOOKUP(C163,'Koppeling locatie - aslocatie'!$A$2:$C$8139,2,FALSE)</f>
        <v>maas218</v>
      </c>
      <c r="BT163" s="93">
        <f>VLOOKUP($BS163,aslocaties_v01!$C$3:$AA$500,MATCH($K$3/10,aslocaties_v01!$C$2:$X$2),FALSE)</f>
        <v>6.5549999999999997</v>
      </c>
      <c r="BU163" s="93">
        <f>VLOOKUP(BS163,aslocaties_v01!$C$3:$AA$500,MATCH($K$3,aslocaties_v01!$C$2:$X$2),FALSE)</f>
        <v>7.1429999999999998</v>
      </c>
      <c r="BV163" s="93">
        <f>VLOOKUP(BS163,aslocaties_v01!$C$3:$AA$500,MATCH($K$3*10,aslocaties_v01!$C$2:$Y$2),FALSE)</f>
        <v>7.7649999999999997</v>
      </c>
      <c r="BW163" s="93">
        <f t="shared" si="170"/>
        <v>0.58800000000000008</v>
      </c>
      <c r="BX163" s="93">
        <f t="shared" si="171"/>
        <v>0.62199999999999989</v>
      </c>
      <c r="BY163" s="94">
        <f t="shared" si="172"/>
        <v>3.3898305084741898E-3</v>
      </c>
      <c r="BZ163" s="94">
        <f t="shared" si="173"/>
        <v>0</v>
      </c>
      <c r="CA163" s="94">
        <f t="shared" si="174"/>
        <v>9.0000000000003411E-3</v>
      </c>
      <c r="CB163">
        <f t="shared" si="175"/>
        <v>1.1000000000000121E-2</v>
      </c>
      <c r="CC163" s="58">
        <f t="shared" si="176"/>
        <v>1.1000000000000121E-2</v>
      </c>
      <c r="CD163" s="95" t="b">
        <f t="shared" si="177"/>
        <v>0</v>
      </c>
      <c r="CE163" s="96" t="b">
        <f t="shared" ref="CE163:CE189" si="201">AA163&lt;AVERAGE(AA:AA)+2*STDEV(AA:AA)</f>
        <v>1</v>
      </c>
      <c r="CF163" t="b">
        <f t="shared" ref="CF163:CF189" si="202">BG163&lt;AVERAGE(BG:BG)+2*STDEV(BG:BG)</f>
        <v>1</v>
      </c>
      <c r="CG163" t="b">
        <f t="shared" ref="CG163:CG189" si="203">BM163&lt;AVERAGE(BM:BM)+2*STDEV(BM:BM)</f>
        <v>1</v>
      </c>
      <c r="CH163" s="84" t="b">
        <f t="shared" si="178"/>
        <v>1</v>
      </c>
      <c r="CI163">
        <f t="shared" si="179"/>
        <v>0.99199999999999999</v>
      </c>
      <c r="CJ163" t="b">
        <f t="shared" ref="CJ163:CJ189" si="204">CI163&lt;AVERAGE(CI:CI)+3*STDEV(CI:CI)</f>
        <v>1</v>
      </c>
      <c r="CK163" t="b">
        <f t="shared" si="180"/>
        <v>1</v>
      </c>
      <c r="CL163" s="84" t="b">
        <f t="shared" si="166"/>
        <v>1</v>
      </c>
      <c r="CM163">
        <f t="shared" si="181"/>
        <v>3.226</v>
      </c>
      <c r="CN163" t="b">
        <f t="shared" ref="CN163:CN189" si="205">CM163&lt;AVERAGE(CM:CM)+3*STDEV(CM:CM)</f>
        <v>1</v>
      </c>
      <c r="CO163" s="84">
        <f t="shared" si="182"/>
        <v>6.1102411080445257E-2</v>
      </c>
      <c r="CP163" t="b">
        <f t="shared" si="183"/>
        <v>1</v>
      </c>
      <c r="CQ163" s="96" t="b">
        <f t="shared" si="184"/>
        <v>1</v>
      </c>
      <c r="CR163" t="b">
        <f t="shared" si="185"/>
        <v>1</v>
      </c>
      <c r="CS163" t="b">
        <f t="shared" si="186"/>
        <v>1</v>
      </c>
      <c r="CT163" t="b">
        <f t="shared" si="187"/>
        <v>1</v>
      </c>
      <c r="CU163" t="b">
        <f t="shared" si="188"/>
        <v>1</v>
      </c>
      <c r="CV163" s="84" t="b">
        <f t="shared" si="189"/>
        <v>1</v>
      </c>
      <c r="CW163" t="b">
        <f t="shared" si="190"/>
        <v>1</v>
      </c>
      <c r="CX163" t="b">
        <f t="shared" si="191"/>
        <v>0</v>
      </c>
      <c r="CY163" t="b">
        <f t="shared" si="192"/>
        <v>1</v>
      </c>
      <c r="CZ163" t="b">
        <f t="shared" si="193"/>
        <v>1</v>
      </c>
      <c r="DA163" s="84">
        <f t="shared" si="194"/>
        <v>1</v>
      </c>
      <c r="DB163" t="b">
        <f t="shared" si="195"/>
        <v>0</v>
      </c>
    </row>
    <row r="164" spans="1:106">
      <c r="A164" s="9">
        <v>1482</v>
      </c>
      <c r="B164" s="3">
        <v>2</v>
      </c>
      <c r="C164" s="3" t="s">
        <v>1630</v>
      </c>
      <c r="D164" s="3" t="str">
        <f t="shared" si="139"/>
        <v>MA_1_36-4_dk_0839</v>
      </c>
      <c r="E164" s="3" t="str">
        <f t="shared" si="140"/>
        <v>0839</v>
      </c>
      <c r="F164" s="3">
        <v>148981.09400000001</v>
      </c>
      <c r="G164" s="15">
        <v>416261.18800000002</v>
      </c>
      <c r="H164" s="35" t="str">
        <f t="shared" si="196"/>
        <v>ja</v>
      </c>
      <c r="I164" s="42">
        <v>341</v>
      </c>
      <c r="J164" s="20" t="s">
        <v>371</v>
      </c>
      <c r="K164" s="21">
        <v>10000</v>
      </c>
      <c r="L164" s="28">
        <f t="shared" si="25"/>
        <v>1</v>
      </c>
      <c r="M164" s="28">
        <f t="shared" si="164"/>
        <v>1</v>
      </c>
      <c r="N164" s="56">
        <f t="shared" si="142"/>
        <v>10000</v>
      </c>
      <c r="O164" s="33">
        <f t="shared" ref="O164:O189" si="206">SQRT((F163-F164)^2+(G163-G164)^2)</f>
        <v>100.44875402907557</v>
      </c>
      <c r="P164" s="37">
        <f t="shared" si="197"/>
        <v>92.219861472465794</v>
      </c>
      <c r="Q164" s="9" t="s">
        <v>12</v>
      </c>
      <c r="R164" s="55" t="s">
        <v>12</v>
      </c>
      <c r="S164" s="55">
        <v>5.8529999999999998</v>
      </c>
      <c r="T164" s="55">
        <v>6.2270000000000003</v>
      </c>
      <c r="U164" s="55">
        <v>6.5640000000000001</v>
      </c>
      <c r="V164" s="3">
        <v>6.8419999999999996</v>
      </c>
      <c r="W164" s="3">
        <v>7.1539999999999999</v>
      </c>
      <c r="X164" s="3" t="s">
        <v>12</v>
      </c>
      <c r="Y164" s="3">
        <v>7.7759999999999998</v>
      </c>
      <c r="Z164" s="15" t="s">
        <v>12</v>
      </c>
      <c r="AA164" s="10">
        <f t="shared" si="198"/>
        <v>7.1539999999999999</v>
      </c>
      <c r="AB164" s="9">
        <f t="shared" si="199"/>
        <v>0.58999999999999986</v>
      </c>
      <c r="AC164" s="10">
        <f t="shared" si="200"/>
        <v>0.62199999999999989</v>
      </c>
      <c r="AD164" s="9" t="s">
        <v>12</v>
      </c>
      <c r="AE164" s="55" t="s">
        <v>12</v>
      </c>
      <c r="AF164" s="55">
        <v>0.52100000000000002</v>
      </c>
      <c r="AG164" s="55">
        <v>0.61099999999999999</v>
      </c>
      <c r="AH164" s="55">
        <v>0.73799999999999999</v>
      </c>
      <c r="AI164" s="3">
        <v>0.88</v>
      </c>
      <c r="AJ164" s="3">
        <v>1.018</v>
      </c>
      <c r="AK164" s="3" t="s">
        <v>12</v>
      </c>
      <c r="AL164" s="3">
        <v>1.3140000000000001</v>
      </c>
      <c r="AM164" s="15" t="s">
        <v>12</v>
      </c>
      <c r="AN164" s="10">
        <f t="shared" si="147"/>
        <v>1.018</v>
      </c>
      <c r="AO164" s="9">
        <f t="shared" si="148"/>
        <v>0.28000000000000003</v>
      </c>
      <c r="AP164" s="10">
        <f t="shared" si="149"/>
        <v>0.29600000000000004</v>
      </c>
      <c r="AQ164" s="9" t="s">
        <v>12</v>
      </c>
      <c r="AR164" s="55" t="s">
        <v>12</v>
      </c>
      <c r="AS164" s="55">
        <v>2.4020000000000001</v>
      </c>
      <c r="AT164" s="55">
        <v>2.5739999999999998</v>
      </c>
      <c r="AU164" s="55">
        <v>2.782</v>
      </c>
      <c r="AV164" s="3">
        <v>3.0230000000000001</v>
      </c>
      <c r="AW164" s="3">
        <v>3.2869999999999999</v>
      </c>
      <c r="AX164" s="3" t="s">
        <v>12</v>
      </c>
      <c r="AY164" s="3">
        <v>3.8290000000000002</v>
      </c>
      <c r="AZ164" s="15" t="s">
        <v>12</v>
      </c>
      <c r="BA164" s="10">
        <f t="shared" si="150"/>
        <v>3.2869999999999999</v>
      </c>
      <c r="BB164" s="9">
        <f t="shared" si="151"/>
        <v>0.50499999999999989</v>
      </c>
      <c r="BC164" s="10">
        <f t="shared" si="152"/>
        <v>0.54200000000000026</v>
      </c>
      <c r="BD164" s="9">
        <v>6.9429999999999996</v>
      </c>
      <c r="BE164" s="3">
        <v>7.6020000000000003</v>
      </c>
      <c r="BF164" s="15">
        <v>8.3729999999999993</v>
      </c>
      <c r="BG164" s="15">
        <f t="shared" si="153"/>
        <v>7.6020000000000003</v>
      </c>
      <c r="BH164" s="9">
        <f t="shared" si="154"/>
        <v>0.6590000000000007</v>
      </c>
      <c r="BI164" s="10">
        <f t="shared" si="155"/>
        <v>0.77099999999999902</v>
      </c>
      <c r="BJ164" s="9">
        <v>6.931</v>
      </c>
      <c r="BK164" s="3">
        <v>7.6020000000000003</v>
      </c>
      <c r="BL164" s="15">
        <v>8.4109999999999996</v>
      </c>
      <c r="BM164" s="15">
        <f t="shared" si="156"/>
        <v>7.6020000000000003</v>
      </c>
      <c r="BN164" s="9">
        <f t="shared" si="157"/>
        <v>0.67100000000000026</v>
      </c>
      <c r="BO164" s="10">
        <f t="shared" si="158"/>
        <v>0.80899999999999928</v>
      </c>
      <c r="BP164">
        <f t="shared" si="167"/>
        <v>0</v>
      </c>
      <c r="BQ164" s="93">
        <f t="shared" si="168"/>
        <v>1.1169491525423743</v>
      </c>
      <c r="BR164" s="93">
        <f t="shared" si="169"/>
        <v>1.137288135593221</v>
      </c>
      <c r="BS164" s="93" t="str">
        <f>VLOOKUP(C164,'Koppeling locatie - aslocatie'!$A$2:$C$8139,2,FALSE)</f>
        <v>maas218</v>
      </c>
      <c r="BT164" s="93">
        <f>VLOOKUP($BS164,aslocaties_v01!$C$3:$AA$500,MATCH($K$3/10,aslocaties_v01!$C$2:$X$2),FALSE)</f>
        <v>6.5549999999999997</v>
      </c>
      <c r="BU164" s="93">
        <f>VLOOKUP(BS164,aslocaties_v01!$C$3:$AA$500,MATCH($K$3,aslocaties_v01!$C$2:$X$2),FALSE)</f>
        <v>7.1429999999999998</v>
      </c>
      <c r="BV164" s="93">
        <f>VLOOKUP(BS164,aslocaties_v01!$C$3:$AA$500,MATCH($K$3*10,aslocaties_v01!$C$2:$Y$2),FALSE)</f>
        <v>7.7649999999999997</v>
      </c>
      <c r="BW164" s="93">
        <f t="shared" si="170"/>
        <v>0.58800000000000008</v>
      </c>
      <c r="BX164" s="93">
        <f t="shared" si="171"/>
        <v>0.62199999999999989</v>
      </c>
      <c r="BY164" s="94">
        <f t="shared" si="172"/>
        <v>3.3898305084741898E-3</v>
      </c>
      <c r="BZ164" s="94">
        <f t="shared" si="173"/>
        <v>0</v>
      </c>
      <c r="CA164" s="94">
        <f t="shared" si="174"/>
        <v>9.0000000000003411E-3</v>
      </c>
      <c r="CB164">
        <f t="shared" si="175"/>
        <v>1.1000000000000121E-2</v>
      </c>
      <c r="CC164" s="58">
        <f t="shared" si="176"/>
        <v>1.1000000000000121E-2</v>
      </c>
      <c r="CD164" s="95" t="b">
        <f t="shared" si="177"/>
        <v>0</v>
      </c>
      <c r="CE164" s="96" t="b">
        <f t="shared" si="201"/>
        <v>1</v>
      </c>
      <c r="CF164" t="b">
        <f t="shared" si="202"/>
        <v>1</v>
      </c>
      <c r="CG164" t="b">
        <f t="shared" si="203"/>
        <v>1</v>
      </c>
      <c r="CH164" s="84" t="b">
        <f t="shared" si="178"/>
        <v>1</v>
      </c>
      <c r="CI164">
        <f t="shared" si="179"/>
        <v>1.018</v>
      </c>
      <c r="CJ164" t="b">
        <f t="shared" si="204"/>
        <v>1</v>
      </c>
      <c r="CK164" t="b">
        <f t="shared" si="180"/>
        <v>1</v>
      </c>
      <c r="CL164" s="84" t="b">
        <f t="shared" ref="CL164:CL189" si="207">BA164&lt;AVERAGE(BA:BA)+2*STDEV(BA:BA)</f>
        <v>1</v>
      </c>
      <c r="CM164">
        <f t="shared" si="181"/>
        <v>3.2869999999999999</v>
      </c>
      <c r="CN164" t="b">
        <f t="shared" si="205"/>
        <v>1</v>
      </c>
      <c r="CO164" s="84">
        <f t="shared" si="182"/>
        <v>6.0398168793022768E-2</v>
      </c>
      <c r="CP164" t="b">
        <f t="shared" si="183"/>
        <v>1</v>
      </c>
      <c r="CQ164" s="96" t="b">
        <f t="shared" si="184"/>
        <v>1</v>
      </c>
      <c r="CR164" t="b">
        <f t="shared" si="185"/>
        <v>1</v>
      </c>
      <c r="CS164" t="b">
        <f t="shared" si="186"/>
        <v>0</v>
      </c>
      <c r="CT164" t="b">
        <f t="shared" si="187"/>
        <v>1</v>
      </c>
      <c r="CU164" t="b">
        <f t="shared" si="188"/>
        <v>1</v>
      </c>
      <c r="CV164" s="84" t="b">
        <f t="shared" si="189"/>
        <v>1</v>
      </c>
      <c r="CW164" t="b">
        <f t="shared" si="190"/>
        <v>1</v>
      </c>
      <c r="CX164" t="b">
        <f t="shared" si="191"/>
        <v>1</v>
      </c>
      <c r="CY164" t="b">
        <f t="shared" si="192"/>
        <v>1</v>
      </c>
      <c r="CZ164" t="b">
        <f t="shared" si="193"/>
        <v>1</v>
      </c>
      <c r="DA164" s="84">
        <f t="shared" si="194"/>
        <v>1</v>
      </c>
      <c r="DB164" t="b">
        <f t="shared" si="195"/>
        <v>0</v>
      </c>
    </row>
    <row r="165" spans="1:106">
      <c r="A165" s="9">
        <v>1483</v>
      </c>
      <c r="B165" s="3">
        <v>2</v>
      </c>
      <c r="C165" s="3" t="s">
        <v>1631</v>
      </c>
      <c r="D165" s="3" t="str">
        <f t="shared" si="139"/>
        <v>MA_1_36-4_dk_0840</v>
      </c>
      <c r="E165" s="3" t="str">
        <f t="shared" si="140"/>
        <v>0840</v>
      </c>
      <c r="F165" s="3">
        <v>148888.95300000001</v>
      </c>
      <c r="G165" s="15">
        <v>416257.375</v>
      </c>
      <c r="H165" s="35" t="str">
        <f t="shared" si="196"/>
        <v>ja</v>
      </c>
      <c r="I165" s="42">
        <v>342</v>
      </c>
      <c r="J165" s="20" t="s">
        <v>371</v>
      </c>
      <c r="K165" s="21">
        <v>10000</v>
      </c>
      <c r="L165" s="28">
        <f t="shared" si="25"/>
        <v>1</v>
      </c>
      <c r="M165" s="28">
        <f t="shared" si="164"/>
        <v>1</v>
      </c>
      <c r="N165" s="56">
        <f t="shared" si="142"/>
        <v>10000</v>
      </c>
      <c r="O165" s="33">
        <f t="shared" si="206"/>
        <v>92.219861472465794</v>
      </c>
      <c r="P165" s="37">
        <f t="shared" si="197"/>
        <v>89.440377084422849</v>
      </c>
      <c r="Q165" s="9" t="s">
        <v>12</v>
      </c>
      <c r="R165" s="55" t="s">
        <v>12</v>
      </c>
      <c r="S165" s="55">
        <v>5.8520000000000003</v>
      </c>
      <c r="T165" s="55">
        <v>6.226</v>
      </c>
      <c r="U165" s="55">
        <v>6.5640000000000001</v>
      </c>
      <c r="V165" s="3">
        <v>6.8419999999999996</v>
      </c>
      <c r="W165" s="3">
        <v>7.1539999999999999</v>
      </c>
      <c r="X165" s="3" t="s">
        <v>12</v>
      </c>
      <c r="Y165" s="3">
        <v>7.7770000000000001</v>
      </c>
      <c r="Z165" s="15" t="s">
        <v>12</v>
      </c>
      <c r="AA165" s="10">
        <f t="shared" si="198"/>
        <v>7.1539999999999999</v>
      </c>
      <c r="AB165" s="9">
        <f t="shared" si="199"/>
        <v>0.58999999999999986</v>
      </c>
      <c r="AC165" s="10">
        <f t="shared" si="200"/>
        <v>0.62300000000000022</v>
      </c>
      <c r="AD165" s="9" t="s">
        <v>12</v>
      </c>
      <c r="AE165" s="55" t="s">
        <v>12</v>
      </c>
      <c r="AF165" s="55">
        <v>0.53</v>
      </c>
      <c r="AG165" s="55">
        <v>0.64300000000000002</v>
      </c>
      <c r="AH165" s="55">
        <v>0.81100000000000005</v>
      </c>
      <c r="AI165" s="3">
        <v>0.95</v>
      </c>
      <c r="AJ165" s="3">
        <v>1.0389999999999999</v>
      </c>
      <c r="AK165" s="3" t="s">
        <v>12</v>
      </c>
      <c r="AL165" s="3">
        <v>1.9179999999999999</v>
      </c>
      <c r="AM165" s="15" t="s">
        <v>12</v>
      </c>
      <c r="AN165" s="10">
        <f t="shared" si="147"/>
        <v>1.0389999999999999</v>
      </c>
      <c r="AO165" s="9">
        <f t="shared" si="148"/>
        <v>0.22799999999999987</v>
      </c>
      <c r="AP165" s="10">
        <f t="shared" si="149"/>
        <v>0.879</v>
      </c>
      <c r="AQ165" s="9" t="s">
        <v>12</v>
      </c>
      <c r="AR165" s="55" t="s">
        <v>12</v>
      </c>
      <c r="AS165" s="55">
        <v>2.41</v>
      </c>
      <c r="AT165" s="55">
        <v>2.605</v>
      </c>
      <c r="AU165" s="55">
        <v>2.8889999999999998</v>
      </c>
      <c r="AV165" s="3">
        <v>3.2120000000000002</v>
      </c>
      <c r="AW165" s="3">
        <v>3.4119999999999999</v>
      </c>
      <c r="AX165" s="3" t="s">
        <v>12</v>
      </c>
      <c r="AY165" s="3">
        <v>6.7140000000000004</v>
      </c>
      <c r="AZ165" s="15" t="s">
        <v>12</v>
      </c>
      <c r="BA165" s="10">
        <f t="shared" si="150"/>
        <v>3.4119999999999999</v>
      </c>
      <c r="BB165" s="9">
        <f t="shared" si="151"/>
        <v>0.52300000000000013</v>
      </c>
      <c r="BC165" s="10">
        <f t="shared" si="152"/>
        <v>3.3020000000000005</v>
      </c>
      <c r="BD165" s="9">
        <v>6.9370000000000003</v>
      </c>
      <c r="BE165" s="3">
        <v>7.66</v>
      </c>
      <c r="BF165" s="15">
        <v>9.6430000000000007</v>
      </c>
      <c r="BG165" s="15">
        <f t="shared" si="153"/>
        <v>7.66</v>
      </c>
      <c r="BH165" s="9">
        <f t="shared" si="154"/>
        <v>0.72299999999999986</v>
      </c>
      <c r="BI165" s="10">
        <f t="shared" si="155"/>
        <v>1.9830000000000005</v>
      </c>
      <c r="BJ165" s="9">
        <v>6.9240000000000004</v>
      </c>
      <c r="BK165" s="3">
        <v>7.6589999999999998</v>
      </c>
      <c r="BL165" s="15">
        <v>8.5630000000000006</v>
      </c>
      <c r="BM165" s="15">
        <f t="shared" si="156"/>
        <v>7.6589999999999998</v>
      </c>
      <c r="BN165" s="9">
        <f t="shared" si="157"/>
        <v>0.73499999999999943</v>
      </c>
      <c r="BO165" s="10">
        <f t="shared" si="158"/>
        <v>0.9040000000000008</v>
      </c>
      <c r="BP165">
        <f t="shared" si="167"/>
        <v>0</v>
      </c>
      <c r="BQ165" s="93">
        <f t="shared" si="168"/>
        <v>1.2254237288135594</v>
      </c>
      <c r="BR165" s="93">
        <f t="shared" si="169"/>
        <v>1.2457627118644061</v>
      </c>
      <c r="BS165" s="93" t="str">
        <f>VLOOKUP(C165,'Koppeling locatie - aslocatie'!$A$2:$C$8139,2,FALSE)</f>
        <v>maas218</v>
      </c>
      <c r="BT165" s="93">
        <f>VLOOKUP($BS165,aslocaties_v01!$C$3:$AA$500,MATCH($K$3/10,aslocaties_v01!$C$2:$X$2),FALSE)</f>
        <v>6.5549999999999997</v>
      </c>
      <c r="BU165" s="93">
        <f>VLOOKUP(BS165,aslocaties_v01!$C$3:$AA$500,MATCH($K$3,aslocaties_v01!$C$2:$X$2),FALSE)</f>
        <v>7.1429999999999998</v>
      </c>
      <c r="BV165" s="93">
        <f>VLOOKUP(BS165,aslocaties_v01!$C$3:$AA$500,MATCH($K$3*10,aslocaties_v01!$C$2:$Y$2),FALSE)</f>
        <v>7.7649999999999997</v>
      </c>
      <c r="BW165" s="93">
        <f t="shared" si="170"/>
        <v>0.58800000000000008</v>
      </c>
      <c r="BX165" s="93">
        <f t="shared" si="171"/>
        <v>0.62199999999999989</v>
      </c>
      <c r="BY165" s="94">
        <f t="shared" si="172"/>
        <v>3.3898305084741898E-3</v>
      </c>
      <c r="BZ165" s="94">
        <f t="shared" si="173"/>
        <v>1.6051364365976539E-3</v>
      </c>
      <c r="CA165" s="94">
        <f t="shared" si="174"/>
        <v>9.0000000000003411E-3</v>
      </c>
      <c r="CB165">
        <f t="shared" si="175"/>
        <v>1.1000000000000121E-2</v>
      </c>
      <c r="CC165" s="58">
        <f t="shared" si="176"/>
        <v>1.2000000000000455E-2</v>
      </c>
      <c r="CD165" s="95" t="b">
        <f t="shared" si="177"/>
        <v>0</v>
      </c>
      <c r="CE165" s="96" t="b">
        <f t="shared" si="201"/>
        <v>1</v>
      </c>
      <c r="CF165" t="b">
        <f t="shared" si="202"/>
        <v>1</v>
      </c>
      <c r="CG165" t="b">
        <f t="shared" si="203"/>
        <v>1</v>
      </c>
      <c r="CH165" s="84" t="b">
        <f t="shared" si="178"/>
        <v>1</v>
      </c>
      <c r="CI165">
        <f t="shared" si="179"/>
        <v>1.0389999999999999</v>
      </c>
      <c r="CJ165" t="b">
        <f t="shared" si="204"/>
        <v>1</v>
      </c>
      <c r="CK165" t="b">
        <f t="shared" si="180"/>
        <v>1</v>
      </c>
      <c r="CL165" s="84" t="b">
        <f t="shared" si="207"/>
        <v>1</v>
      </c>
      <c r="CM165">
        <f t="shared" si="181"/>
        <v>3.4119999999999999</v>
      </c>
      <c r="CN165" t="b">
        <f t="shared" si="205"/>
        <v>1</v>
      </c>
      <c r="CO165" s="84">
        <f t="shared" si="182"/>
        <v>5.7210125993634717E-2</v>
      </c>
      <c r="CP165" t="b">
        <f t="shared" si="183"/>
        <v>1</v>
      </c>
      <c r="CQ165" s="96" t="b">
        <f t="shared" si="184"/>
        <v>1</v>
      </c>
      <c r="CR165" t="b">
        <f t="shared" si="185"/>
        <v>1</v>
      </c>
      <c r="CS165" t="b">
        <f t="shared" si="186"/>
        <v>1</v>
      </c>
      <c r="CT165" t="b">
        <f t="shared" si="187"/>
        <v>1</v>
      </c>
      <c r="CU165" t="b">
        <f t="shared" si="188"/>
        <v>1</v>
      </c>
      <c r="CV165" s="84" t="b">
        <f t="shared" si="189"/>
        <v>1</v>
      </c>
      <c r="CW165" t="b">
        <f t="shared" si="190"/>
        <v>0</v>
      </c>
      <c r="CX165" t="b">
        <f t="shared" si="191"/>
        <v>0</v>
      </c>
      <c r="CY165" t="b">
        <f t="shared" si="192"/>
        <v>1</v>
      </c>
      <c r="CZ165" t="b">
        <f t="shared" si="193"/>
        <v>1</v>
      </c>
      <c r="DA165" s="84">
        <f t="shared" si="194"/>
        <v>1</v>
      </c>
      <c r="DB165" t="b">
        <f t="shared" si="195"/>
        <v>0</v>
      </c>
    </row>
    <row r="166" spans="1:106">
      <c r="A166" s="9">
        <v>1484</v>
      </c>
      <c r="B166" s="3">
        <v>2</v>
      </c>
      <c r="C166" s="3" t="s">
        <v>1632</v>
      </c>
      <c r="D166" s="3" t="str">
        <f t="shared" si="139"/>
        <v>MA_1_36-4_dk_0841</v>
      </c>
      <c r="E166" s="3" t="str">
        <f t="shared" si="140"/>
        <v>0841</v>
      </c>
      <c r="F166" s="3">
        <v>148799.53099999999</v>
      </c>
      <c r="G166" s="15">
        <v>416255.56199999998</v>
      </c>
      <c r="H166" s="35" t="str">
        <f t="shared" si="196"/>
        <v>ja</v>
      </c>
      <c r="I166" s="42">
        <v>342</v>
      </c>
      <c r="J166" s="20" t="s">
        <v>371</v>
      </c>
      <c r="K166" s="21">
        <v>10000</v>
      </c>
      <c r="L166" s="28">
        <f t="shared" si="25"/>
        <v>1</v>
      </c>
      <c r="M166" s="28">
        <f t="shared" si="164"/>
        <v>1</v>
      </c>
      <c r="N166" s="56">
        <f t="shared" si="142"/>
        <v>10000</v>
      </c>
      <c r="O166" s="33">
        <f t="shared" si="206"/>
        <v>89.440377084422849</v>
      </c>
      <c r="P166" s="37">
        <f t="shared" si="197"/>
        <v>136.87857218717446</v>
      </c>
      <c r="Q166" s="9" t="s">
        <v>12</v>
      </c>
      <c r="R166" s="55" t="s">
        <v>12</v>
      </c>
      <c r="S166" s="55">
        <v>5.851</v>
      </c>
      <c r="T166" s="55">
        <v>6.2249999999999996</v>
      </c>
      <c r="U166" s="55">
        <v>6.5640000000000001</v>
      </c>
      <c r="V166" s="3">
        <v>6.8410000000000002</v>
      </c>
      <c r="W166" s="3">
        <v>7.1539999999999999</v>
      </c>
      <c r="X166" s="3" t="s">
        <v>12</v>
      </c>
      <c r="Y166" s="3">
        <v>7.7770000000000001</v>
      </c>
      <c r="Z166" s="15" t="s">
        <v>12</v>
      </c>
      <c r="AA166" s="10">
        <f t="shared" si="198"/>
        <v>7.1539999999999999</v>
      </c>
      <c r="AB166" s="9">
        <f t="shared" si="199"/>
        <v>0.58999999999999986</v>
      </c>
      <c r="AC166" s="10">
        <f t="shared" si="200"/>
        <v>0.62300000000000022</v>
      </c>
      <c r="AD166" s="9" t="s">
        <v>12</v>
      </c>
      <c r="AE166" s="55" t="s">
        <v>12</v>
      </c>
      <c r="AF166" s="55">
        <v>0.48099999999999998</v>
      </c>
      <c r="AG166" s="55">
        <v>0.55400000000000005</v>
      </c>
      <c r="AH166" s="55">
        <v>0.64600000000000002</v>
      </c>
      <c r="AI166" s="3">
        <v>0.75600000000000001</v>
      </c>
      <c r="AJ166" s="3">
        <v>0.90800000000000003</v>
      </c>
      <c r="AK166" s="3" t="s">
        <v>12</v>
      </c>
      <c r="AL166" s="3">
        <v>1.1830000000000001</v>
      </c>
      <c r="AM166" s="15" t="s">
        <v>12</v>
      </c>
      <c r="AN166" s="10">
        <f t="shared" si="147"/>
        <v>0.90800000000000003</v>
      </c>
      <c r="AO166" s="9">
        <f t="shared" si="148"/>
        <v>0.26200000000000001</v>
      </c>
      <c r="AP166" s="10">
        <f t="shared" si="149"/>
        <v>0.27500000000000002</v>
      </c>
      <c r="AQ166" s="9" t="s">
        <v>12</v>
      </c>
      <c r="AR166" s="55" t="s">
        <v>12</v>
      </c>
      <c r="AS166" s="55">
        <v>2.3410000000000002</v>
      </c>
      <c r="AT166" s="55">
        <v>2.4849999999999999</v>
      </c>
      <c r="AU166" s="55">
        <v>2.6549999999999998</v>
      </c>
      <c r="AV166" s="3">
        <v>2.8039999999999998</v>
      </c>
      <c r="AW166" s="3">
        <v>2.99</v>
      </c>
      <c r="AX166" s="3" t="s">
        <v>12</v>
      </c>
      <c r="AY166" s="3">
        <v>3.37</v>
      </c>
      <c r="AZ166" s="15" t="s">
        <v>12</v>
      </c>
      <c r="BA166" s="10">
        <f t="shared" si="150"/>
        <v>2.99</v>
      </c>
      <c r="BB166" s="9">
        <f t="shared" si="151"/>
        <v>0.33500000000000041</v>
      </c>
      <c r="BC166" s="10">
        <f t="shared" si="152"/>
        <v>0.37999999999999989</v>
      </c>
      <c r="BD166" s="9">
        <v>6.907</v>
      </c>
      <c r="BE166" s="3">
        <v>7.5629999999999997</v>
      </c>
      <c r="BF166" s="15">
        <v>8.4420000000000002</v>
      </c>
      <c r="BG166" s="15">
        <f t="shared" si="153"/>
        <v>7.5629999999999997</v>
      </c>
      <c r="BH166" s="9">
        <f t="shared" si="154"/>
        <v>0.65599999999999969</v>
      </c>
      <c r="BI166" s="10">
        <f t="shared" si="155"/>
        <v>0.87900000000000045</v>
      </c>
      <c r="BJ166" s="9">
        <v>6.8949999999999996</v>
      </c>
      <c r="BK166" s="3">
        <v>7.56</v>
      </c>
      <c r="BL166" s="15">
        <v>8.593</v>
      </c>
      <c r="BM166" s="15">
        <f t="shared" si="156"/>
        <v>7.56</v>
      </c>
      <c r="BN166" s="9">
        <f t="shared" si="157"/>
        <v>0.66500000000000004</v>
      </c>
      <c r="BO166" s="10">
        <f t="shared" si="158"/>
        <v>1.0330000000000004</v>
      </c>
      <c r="BP166">
        <f t="shared" si="167"/>
        <v>0</v>
      </c>
      <c r="BQ166" s="93">
        <f t="shared" si="168"/>
        <v>1.1118644067796608</v>
      </c>
      <c r="BR166" s="93">
        <f t="shared" si="169"/>
        <v>1.1271186440677969</v>
      </c>
      <c r="BS166" s="93" t="str">
        <f>VLOOKUP(C166,'Koppeling locatie - aslocatie'!$A$2:$C$8139,2,FALSE)</f>
        <v>maas218</v>
      </c>
      <c r="BT166" s="93">
        <f>VLOOKUP($BS166,aslocaties_v01!$C$3:$AA$500,MATCH($K$3/10,aslocaties_v01!$C$2:$X$2),FALSE)</f>
        <v>6.5549999999999997</v>
      </c>
      <c r="BU166" s="93">
        <f>VLOOKUP(BS166,aslocaties_v01!$C$3:$AA$500,MATCH($K$3,aslocaties_v01!$C$2:$X$2),FALSE)</f>
        <v>7.1429999999999998</v>
      </c>
      <c r="BV166" s="93">
        <f>VLOOKUP(BS166,aslocaties_v01!$C$3:$AA$500,MATCH($K$3*10,aslocaties_v01!$C$2:$Y$2),FALSE)</f>
        <v>7.7649999999999997</v>
      </c>
      <c r="BW166" s="93">
        <f t="shared" si="170"/>
        <v>0.58800000000000008</v>
      </c>
      <c r="BX166" s="93">
        <f t="shared" si="171"/>
        <v>0.62199999999999989</v>
      </c>
      <c r="BY166" s="94">
        <f t="shared" si="172"/>
        <v>3.3898305084741898E-3</v>
      </c>
      <c r="BZ166" s="94">
        <f t="shared" si="173"/>
        <v>1.6051364365976539E-3</v>
      </c>
      <c r="CA166" s="94">
        <f t="shared" si="174"/>
        <v>9.0000000000003411E-3</v>
      </c>
      <c r="CB166">
        <f t="shared" si="175"/>
        <v>1.1000000000000121E-2</v>
      </c>
      <c r="CC166" s="58">
        <f t="shared" si="176"/>
        <v>1.2000000000000455E-2</v>
      </c>
      <c r="CD166" s="95" t="b">
        <f t="shared" si="177"/>
        <v>0</v>
      </c>
      <c r="CE166" s="96" t="b">
        <f t="shared" si="201"/>
        <v>1</v>
      </c>
      <c r="CF166" t="b">
        <f t="shared" si="202"/>
        <v>1</v>
      </c>
      <c r="CG166" t="b">
        <f t="shared" si="203"/>
        <v>1</v>
      </c>
      <c r="CH166" s="84" t="b">
        <f t="shared" si="178"/>
        <v>1</v>
      </c>
      <c r="CI166">
        <f t="shared" si="179"/>
        <v>0.90800000000000003</v>
      </c>
      <c r="CJ166" t="b">
        <f t="shared" si="204"/>
        <v>1</v>
      </c>
      <c r="CK166" t="b">
        <f t="shared" si="180"/>
        <v>1</v>
      </c>
      <c r="CL166" s="84" t="b">
        <f t="shared" si="207"/>
        <v>1</v>
      </c>
      <c r="CM166">
        <f t="shared" si="181"/>
        <v>2.99</v>
      </c>
      <c r="CN166" t="b">
        <f t="shared" si="205"/>
        <v>1</v>
      </c>
      <c r="CO166" s="84">
        <f t="shared" si="182"/>
        <v>6.5105679136842093E-2</v>
      </c>
      <c r="CP166" t="b">
        <f t="shared" si="183"/>
        <v>1</v>
      </c>
      <c r="CQ166" s="96" t="b">
        <f t="shared" si="184"/>
        <v>1</v>
      </c>
      <c r="CR166" t="b">
        <f t="shared" si="185"/>
        <v>0</v>
      </c>
      <c r="CS166" t="b">
        <f t="shared" si="186"/>
        <v>0</v>
      </c>
      <c r="CT166" t="b">
        <f t="shared" si="187"/>
        <v>1</v>
      </c>
      <c r="CU166" t="b">
        <f t="shared" si="188"/>
        <v>1</v>
      </c>
      <c r="CV166" s="84" t="b">
        <f t="shared" si="189"/>
        <v>1</v>
      </c>
      <c r="CW166" t="b">
        <f t="shared" si="190"/>
        <v>1</v>
      </c>
      <c r="CX166" t="b">
        <f t="shared" si="191"/>
        <v>1</v>
      </c>
      <c r="CY166" t="b">
        <f t="shared" si="192"/>
        <v>0</v>
      </c>
      <c r="CZ166" t="b">
        <f t="shared" si="193"/>
        <v>1</v>
      </c>
      <c r="DA166" s="84">
        <f t="shared" si="194"/>
        <v>2</v>
      </c>
      <c r="DB166" t="b">
        <f t="shared" si="195"/>
        <v>0</v>
      </c>
    </row>
    <row r="167" spans="1:106">
      <c r="A167" s="9">
        <v>1485</v>
      </c>
      <c r="B167" s="3">
        <v>2</v>
      </c>
      <c r="C167" s="3" t="s">
        <v>1633</v>
      </c>
      <c r="D167" s="3" t="str">
        <f t="shared" si="139"/>
        <v>MA_1_36-4_dk_0842</v>
      </c>
      <c r="E167" s="3" t="str">
        <f t="shared" si="140"/>
        <v>0842</v>
      </c>
      <c r="F167" s="3">
        <v>148667.53099999999</v>
      </c>
      <c r="G167" s="15">
        <v>416219.34399999998</v>
      </c>
      <c r="H167" s="35" t="str">
        <f t="shared" si="196"/>
        <v>ja</v>
      </c>
      <c r="I167" s="42">
        <v>1</v>
      </c>
      <c r="J167" s="20" t="s">
        <v>371</v>
      </c>
      <c r="K167" s="21">
        <v>10000</v>
      </c>
      <c r="L167" s="28">
        <f t="shared" si="25"/>
        <v>1</v>
      </c>
      <c r="M167" s="28">
        <f t="shared" si="164"/>
        <v>1</v>
      </c>
      <c r="N167" s="56">
        <f t="shared" si="142"/>
        <v>10000</v>
      </c>
      <c r="O167" s="33">
        <f t="shared" si="206"/>
        <v>136.87857218717446</v>
      </c>
      <c r="P167" s="37">
        <f t="shared" si="197"/>
        <v>88.47937577761445</v>
      </c>
      <c r="Q167" s="9" t="s">
        <v>12</v>
      </c>
      <c r="R167" s="55" t="s">
        <v>12</v>
      </c>
      <c r="S167" s="55">
        <v>5.851</v>
      </c>
      <c r="T167" s="55">
        <v>6.2249999999999996</v>
      </c>
      <c r="U167" s="55">
        <v>6.5629999999999997</v>
      </c>
      <c r="V167" s="3">
        <v>6.8410000000000002</v>
      </c>
      <c r="W167" s="3">
        <v>7.1539999999999999</v>
      </c>
      <c r="X167" s="3" t="s">
        <v>12</v>
      </c>
      <c r="Y167" s="3">
        <v>7.7770000000000001</v>
      </c>
      <c r="Z167" s="15" t="s">
        <v>12</v>
      </c>
      <c r="AA167" s="10">
        <f t="shared" si="198"/>
        <v>7.1539999999999999</v>
      </c>
      <c r="AB167" s="9">
        <f t="shared" si="199"/>
        <v>0.59100000000000019</v>
      </c>
      <c r="AC167" s="10">
        <f t="shared" si="200"/>
        <v>0.62300000000000022</v>
      </c>
      <c r="AD167" s="9" t="s">
        <v>12</v>
      </c>
      <c r="AE167" s="55" t="s">
        <v>12</v>
      </c>
      <c r="AF167" s="55">
        <v>0.57499999999999996</v>
      </c>
      <c r="AG167" s="55">
        <v>0.77800000000000002</v>
      </c>
      <c r="AH167" s="55">
        <v>1.393</v>
      </c>
      <c r="AI167" s="3">
        <v>1.542</v>
      </c>
      <c r="AJ167" s="3">
        <v>1.599</v>
      </c>
      <c r="AK167" s="3" t="s">
        <v>12</v>
      </c>
      <c r="AL167" s="3">
        <v>1.647</v>
      </c>
      <c r="AM167" s="15" t="s">
        <v>12</v>
      </c>
      <c r="AN167" s="10">
        <f t="shared" si="147"/>
        <v>1.599</v>
      </c>
      <c r="AO167" s="9">
        <f t="shared" si="148"/>
        <v>0.20599999999999996</v>
      </c>
      <c r="AP167" s="10">
        <f t="shared" si="149"/>
        <v>4.8000000000000043E-2</v>
      </c>
      <c r="AQ167" s="9" t="s">
        <v>12</v>
      </c>
      <c r="AR167" s="55" t="s">
        <v>12</v>
      </c>
      <c r="AS167" s="55">
        <v>2.464</v>
      </c>
      <c r="AT167" s="55">
        <v>2.7360000000000002</v>
      </c>
      <c r="AU167" s="55">
        <v>3.4910000000000001</v>
      </c>
      <c r="AV167" s="3">
        <v>4.0229999999999997</v>
      </c>
      <c r="AW167" s="3">
        <v>4.0609999999999999</v>
      </c>
      <c r="AX167" s="3" t="s">
        <v>12</v>
      </c>
      <c r="AY167" s="3">
        <v>4.1210000000000004</v>
      </c>
      <c r="AZ167" s="15" t="s">
        <v>12</v>
      </c>
      <c r="BA167" s="10">
        <f t="shared" si="150"/>
        <v>4.0609999999999999</v>
      </c>
      <c r="BB167" s="9">
        <f t="shared" si="151"/>
        <v>0.56999999999999984</v>
      </c>
      <c r="BC167" s="10">
        <f t="shared" si="152"/>
        <v>6.0000000000000497E-2</v>
      </c>
      <c r="BD167" s="9">
        <v>7.0510000000000002</v>
      </c>
      <c r="BE167" s="3">
        <v>7.5720000000000001</v>
      </c>
      <c r="BF167" s="15">
        <v>8.6240000000000006</v>
      </c>
      <c r="BG167" s="15">
        <f t="shared" si="153"/>
        <v>7.5720000000000001</v>
      </c>
      <c r="BH167" s="9">
        <f t="shared" si="154"/>
        <v>0.52099999999999991</v>
      </c>
      <c r="BI167" s="10">
        <f t="shared" si="155"/>
        <v>1.0520000000000005</v>
      </c>
      <c r="BJ167" s="9">
        <v>7.1230000000000002</v>
      </c>
      <c r="BK167" s="3">
        <v>7.6820000000000004</v>
      </c>
      <c r="BL167" s="15">
        <v>8.7349999999999994</v>
      </c>
      <c r="BM167" s="15">
        <f t="shared" si="156"/>
        <v>7.6820000000000004</v>
      </c>
      <c r="BN167" s="9">
        <f t="shared" si="157"/>
        <v>0.55900000000000016</v>
      </c>
      <c r="BO167" s="10">
        <f t="shared" si="158"/>
        <v>1.052999999999999</v>
      </c>
      <c r="BP167">
        <f t="shared" si="167"/>
        <v>0</v>
      </c>
      <c r="BQ167" s="93">
        <f t="shared" si="168"/>
        <v>0.88155668358714001</v>
      </c>
      <c r="BR167" s="93">
        <f t="shared" si="169"/>
        <v>0.94585448392554994</v>
      </c>
      <c r="BS167" s="93" t="str">
        <f>VLOOKUP(C167,'Koppeling locatie - aslocatie'!$A$2:$C$8139,2,FALSE)</f>
        <v>maas218</v>
      </c>
      <c r="BT167" s="93">
        <f>VLOOKUP($BS167,aslocaties_v01!$C$3:$AA$500,MATCH($K$3/10,aslocaties_v01!$C$2:$X$2),FALSE)</f>
        <v>6.5549999999999997</v>
      </c>
      <c r="BU167" s="93">
        <f>VLOOKUP(BS167,aslocaties_v01!$C$3:$AA$500,MATCH($K$3,aslocaties_v01!$C$2:$X$2),FALSE)</f>
        <v>7.1429999999999998</v>
      </c>
      <c r="BV167" s="93">
        <f>VLOOKUP(BS167,aslocaties_v01!$C$3:$AA$500,MATCH($K$3*10,aslocaties_v01!$C$2:$Y$2),FALSE)</f>
        <v>7.7649999999999997</v>
      </c>
      <c r="BW167" s="93">
        <f t="shared" si="170"/>
        <v>0.58800000000000008</v>
      </c>
      <c r="BX167" s="93">
        <f t="shared" si="171"/>
        <v>0.62199999999999989</v>
      </c>
      <c r="BY167" s="94">
        <f t="shared" si="172"/>
        <v>5.0761421319799327E-3</v>
      </c>
      <c r="BZ167" s="94">
        <f t="shared" si="173"/>
        <v>1.6051364365976539E-3</v>
      </c>
      <c r="CA167" s="94">
        <f t="shared" si="174"/>
        <v>8.0000000000000071E-3</v>
      </c>
      <c r="CB167">
        <f t="shared" si="175"/>
        <v>1.1000000000000121E-2</v>
      </c>
      <c r="CC167" s="58">
        <f t="shared" si="176"/>
        <v>1.2000000000000455E-2</v>
      </c>
      <c r="CD167" s="95" t="b">
        <f t="shared" si="177"/>
        <v>0</v>
      </c>
      <c r="CE167" s="96" t="b">
        <f t="shared" si="201"/>
        <v>1</v>
      </c>
      <c r="CF167" t="b">
        <f t="shared" si="202"/>
        <v>1</v>
      </c>
      <c r="CG167" t="b">
        <f t="shared" si="203"/>
        <v>1</v>
      </c>
      <c r="CH167" s="84" t="b">
        <f t="shared" si="178"/>
        <v>1</v>
      </c>
      <c r="CI167">
        <f t="shared" si="179"/>
        <v>1.599</v>
      </c>
      <c r="CJ167" t="b">
        <f t="shared" si="204"/>
        <v>1</v>
      </c>
      <c r="CK167" t="b">
        <f t="shared" si="180"/>
        <v>0</v>
      </c>
      <c r="CL167" s="84" t="b">
        <f t="shared" si="207"/>
        <v>1</v>
      </c>
      <c r="CM167">
        <f t="shared" si="181"/>
        <v>4.0609999999999999</v>
      </c>
      <c r="CN167" t="b">
        <f t="shared" si="205"/>
        <v>1</v>
      </c>
      <c r="CO167" s="84">
        <f t="shared" si="182"/>
        <v>6.2152397557538118E-2</v>
      </c>
      <c r="CP167" t="b">
        <f t="shared" si="183"/>
        <v>1</v>
      </c>
      <c r="CQ167" s="96" t="b">
        <f t="shared" si="184"/>
        <v>1</v>
      </c>
      <c r="CR167" t="b">
        <f t="shared" si="185"/>
        <v>1</v>
      </c>
      <c r="CS167" t="b">
        <f t="shared" si="186"/>
        <v>1</v>
      </c>
      <c r="CT167" t="b">
        <f t="shared" si="187"/>
        <v>0</v>
      </c>
      <c r="CU167" t="b">
        <f t="shared" si="188"/>
        <v>1</v>
      </c>
      <c r="CV167" s="84" t="b">
        <f t="shared" si="189"/>
        <v>1</v>
      </c>
      <c r="CW167" t="b">
        <f t="shared" si="190"/>
        <v>1</v>
      </c>
      <c r="CX167" t="b">
        <f t="shared" si="191"/>
        <v>1</v>
      </c>
      <c r="CY167" t="b">
        <f t="shared" si="192"/>
        <v>1</v>
      </c>
      <c r="CZ167" t="b">
        <f t="shared" si="193"/>
        <v>1</v>
      </c>
      <c r="DA167" s="84">
        <f t="shared" si="194"/>
        <v>1</v>
      </c>
      <c r="DB167" t="b">
        <f t="shared" si="195"/>
        <v>0</v>
      </c>
    </row>
    <row r="168" spans="1:106">
      <c r="A168" s="9">
        <v>1486</v>
      </c>
      <c r="B168" s="3">
        <v>2</v>
      </c>
      <c r="C168" s="3" t="s">
        <v>1634</v>
      </c>
      <c r="D168" s="3" t="str">
        <f t="shared" si="139"/>
        <v>MA_1_36-4_dk_0843</v>
      </c>
      <c r="E168" s="3" t="str">
        <f t="shared" si="140"/>
        <v>0843</v>
      </c>
      <c r="F168" s="3">
        <v>148579.34400000001</v>
      </c>
      <c r="G168" s="15">
        <v>416226.53100000002</v>
      </c>
      <c r="H168" s="35" t="str">
        <f t="shared" si="196"/>
        <v>ja</v>
      </c>
      <c r="I168" s="42">
        <v>18</v>
      </c>
      <c r="J168" s="20" t="s">
        <v>371</v>
      </c>
      <c r="K168" s="21">
        <v>10000</v>
      </c>
      <c r="L168" s="28">
        <f t="shared" si="25"/>
        <v>1</v>
      </c>
      <c r="M168" s="28">
        <f t="shared" si="164"/>
        <v>1</v>
      </c>
      <c r="N168" s="56">
        <f t="shared" si="142"/>
        <v>10000</v>
      </c>
      <c r="O168" s="33">
        <f t="shared" si="206"/>
        <v>88.47937577761445</v>
      </c>
      <c r="P168" s="37">
        <f t="shared" si="197"/>
        <v>95.863227887423577</v>
      </c>
      <c r="Q168" s="9" t="s">
        <v>12</v>
      </c>
      <c r="R168" s="55" t="s">
        <v>12</v>
      </c>
      <c r="S168" s="55">
        <v>5.85</v>
      </c>
      <c r="T168" s="55">
        <v>6.2249999999999996</v>
      </c>
      <c r="U168" s="55">
        <v>6.5629999999999997</v>
      </c>
      <c r="V168" s="3">
        <v>6.8410000000000002</v>
      </c>
      <c r="W168" s="3">
        <v>7.1539999999999999</v>
      </c>
      <c r="X168" s="3" t="s">
        <v>12</v>
      </c>
      <c r="Y168" s="3">
        <v>7.7770000000000001</v>
      </c>
      <c r="Z168" s="15" t="s">
        <v>12</v>
      </c>
      <c r="AA168" s="10">
        <f t="shared" si="198"/>
        <v>7.1539999999999999</v>
      </c>
      <c r="AB168" s="9">
        <f t="shared" si="199"/>
        <v>0.59100000000000019</v>
      </c>
      <c r="AC168" s="10">
        <f t="shared" si="200"/>
        <v>0.62300000000000022</v>
      </c>
      <c r="AD168" s="9" t="s">
        <v>12</v>
      </c>
      <c r="AE168" s="55" t="s">
        <v>12</v>
      </c>
      <c r="AF168" s="55">
        <v>0.57499999999999996</v>
      </c>
      <c r="AG168" s="55">
        <v>0.76800000000000002</v>
      </c>
      <c r="AH168" s="55">
        <v>1.3919999999999999</v>
      </c>
      <c r="AI168" s="3">
        <v>1.605</v>
      </c>
      <c r="AJ168" s="3">
        <v>1.6259999999999999</v>
      </c>
      <c r="AK168" s="3" t="s">
        <v>12</v>
      </c>
      <c r="AL168" s="3">
        <v>1.665</v>
      </c>
      <c r="AM168" s="15" t="s">
        <v>12</v>
      </c>
      <c r="AN168" s="10">
        <f t="shared" si="147"/>
        <v>1.6259999999999999</v>
      </c>
      <c r="AO168" s="9">
        <f t="shared" si="148"/>
        <v>0.23399999999999999</v>
      </c>
      <c r="AP168" s="10">
        <f t="shared" si="149"/>
        <v>3.9000000000000146E-2</v>
      </c>
      <c r="AQ168" s="9" t="s">
        <v>12</v>
      </c>
      <c r="AR168" s="55" t="s">
        <v>12</v>
      </c>
      <c r="AS168" s="55">
        <v>2.4670000000000001</v>
      </c>
      <c r="AT168" s="55">
        <v>2.726</v>
      </c>
      <c r="AU168" s="55">
        <v>3.49</v>
      </c>
      <c r="AV168" s="3">
        <v>4.024</v>
      </c>
      <c r="AW168" s="3">
        <v>4.0629999999999997</v>
      </c>
      <c r="AX168" s="3" t="s">
        <v>12</v>
      </c>
      <c r="AY168" s="3">
        <v>4.1139999999999999</v>
      </c>
      <c r="AZ168" s="15" t="s">
        <v>12</v>
      </c>
      <c r="BA168" s="10">
        <f t="shared" si="150"/>
        <v>4.0629999999999997</v>
      </c>
      <c r="BB168" s="9">
        <f t="shared" si="151"/>
        <v>0.57299999999999951</v>
      </c>
      <c r="BC168" s="10">
        <f t="shared" si="152"/>
        <v>5.1000000000000156E-2</v>
      </c>
      <c r="BD168" s="9">
        <v>6.9660000000000002</v>
      </c>
      <c r="BE168" s="3">
        <v>7.4850000000000003</v>
      </c>
      <c r="BF168" s="15">
        <v>8.4760000000000009</v>
      </c>
      <c r="BG168" s="15">
        <f t="shared" si="153"/>
        <v>7.4850000000000003</v>
      </c>
      <c r="BH168" s="9">
        <f t="shared" si="154"/>
        <v>0.51900000000000013</v>
      </c>
      <c r="BI168" s="10">
        <f t="shared" si="155"/>
        <v>0.99100000000000055</v>
      </c>
      <c r="BJ168" s="9">
        <v>7.109</v>
      </c>
      <c r="BK168" s="3">
        <v>7.67</v>
      </c>
      <c r="BL168" s="15">
        <v>8.7390000000000008</v>
      </c>
      <c r="BM168" s="15">
        <f t="shared" si="156"/>
        <v>7.67</v>
      </c>
      <c r="BN168" s="9">
        <f t="shared" si="157"/>
        <v>0.56099999999999994</v>
      </c>
      <c r="BO168" s="10">
        <f t="shared" si="158"/>
        <v>1.0690000000000008</v>
      </c>
      <c r="BP168">
        <f t="shared" si="167"/>
        <v>0</v>
      </c>
      <c r="BQ168" s="93">
        <f t="shared" si="168"/>
        <v>0.87817258883248728</v>
      </c>
      <c r="BR168" s="93">
        <f t="shared" si="169"/>
        <v>0.94923857868020267</v>
      </c>
      <c r="BS168" s="93" t="str">
        <f>VLOOKUP(C168,'Koppeling locatie - aslocatie'!$A$2:$C$8139,2,FALSE)</f>
        <v>maas218</v>
      </c>
      <c r="BT168" s="93">
        <f>VLOOKUP($BS168,aslocaties_v01!$C$3:$AA$500,MATCH($K$3/10,aslocaties_v01!$C$2:$X$2),FALSE)</f>
        <v>6.5549999999999997</v>
      </c>
      <c r="BU168" s="93">
        <f>VLOOKUP(BS168,aslocaties_v01!$C$3:$AA$500,MATCH($K$3,aslocaties_v01!$C$2:$X$2),FALSE)</f>
        <v>7.1429999999999998</v>
      </c>
      <c r="BV168" s="93">
        <f>VLOOKUP(BS168,aslocaties_v01!$C$3:$AA$500,MATCH($K$3*10,aslocaties_v01!$C$2:$Y$2),FALSE)</f>
        <v>7.7649999999999997</v>
      </c>
      <c r="BW168" s="93">
        <f t="shared" si="170"/>
        <v>0.58800000000000008</v>
      </c>
      <c r="BX168" s="93">
        <f t="shared" si="171"/>
        <v>0.62199999999999989</v>
      </c>
      <c r="BY168" s="94">
        <f t="shared" si="172"/>
        <v>5.0761421319799327E-3</v>
      </c>
      <c r="BZ168" s="94">
        <f t="shared" si="173"/>
        <v>1.6051364365976539E-3</v>
      </c>
      <c r="CA168" s="94">
        <f t="shared" si="174"/>
        <v>8.0000000000000071E-3</v>
      </c>
      <c r="CB168">
        <f t="shared" si="175"/>
        <v>1.1000000000000121E-2</v>
      </c>
      <c r="CC168" s="58">
        <f t="shared" si="176"/>
        <v>1.2000000000000455E-2</v>
      </c>
      <c r="CD168" s="95" t="b">
        <f t="shared" si="177"/>
        <v>0</v>
      </c>
      <c r="CE168" s="96" t="b">
        <f t="shared" si="201"/>
        <v>1</v>
      </c>
      <c r="CF168" t="b">
        <f t="shared" si="202"/>
        <v>1</v>
      </c>
      <c r="CG168" t="b">
        <f t="shared" si="203"/>
        <v>1</v>
      </c>
      <c r="CH168" s="84" t="b">
        <f t="shared" si="178"/>
        <v>1</v>
      </c>
      <c r="CI168">
        <f t="shared" si="179"/>
        <v>1.6259999999999999</v>
      </c>
      <c r="CJ168" t="b">
        <f t="shared" si="204"/>
        <v>1</v>
      </c>
      <c r="CK168" t="b">
        <f t="shared" si="180"/>
        <v>0</v>
      </c>
      <c r="CL168" s="84" t="b">
        <f t="shared" si="207"/>
        <v>1</v>
      </c>
      <c r="CM168">
        <f t="shared" si="181"/>
        <v>4.0629999999999997</v>
      </c>
      <c r="CN168" t="b">
        <f t="shared" si="205"/>
        <v>1</v>
      </c>
      <c r="CO168" s="84">
        <f t="shared" si="182"/>
        <v>6.3139668623541284E-2</v>
      </c>
      <c r="CP168" t="b">
        <f t="shared" si="183"/>
        <v>1</v>
      </c>
      <c r="CQ168" s="96" t="b">
        <f t="shared" si="184"/>
        <v>1</v>
      </c>
      <c r="CR168" t="b">
        <f t="shared" si="185"/>
        <v>1</v>
      </c>
      <c r="CS168" t="b">
        <f t="shared" si="186"/>
        <v>1</v>
      </c>
      <c r="CT168" t="b">
        <f t="shared" si="187"/>
        <v>1</v>
      </c>
      <c r="CU168" t="b">
        <f t="shared" si="188"/>
        <v>1</v>
      </c>
      <c r="CV168" s="84" t="b">
        <f t="shared" si="189"/>
        <v>1</v>
      </c>
      <c r="CW168" t="b">
        <f t="shared" si="190"/>
        <v>0</v>
      </c>
      <c r="CX168" t="b">
        <f t="shared" si="191"/>
        <v>0</v>
      </c>
      <c r="CY168" t="b">
        <f t="shared" si="192"/>
        <v>0</v>
      </c>
      <c r="CZ168" t="b">
        <f t="shared" si="193"/>
        <v>0</v>
      </c>
      <c r="DA168" s="84">
        <f t="shared" si="194"/>
        <v>1</v>
      </c>
      <c r="DB168" t="b">
        <f t="shared" si="195"/>
        <v>0</v>
      </c>
    </row>
    <row r="169" spans="1:106">
      <c r="A169" s="9">
        <v>1487</v>
      </c>
      <c r="B169" s="3">
        <v>2</v>
      </c>
      <c r="C169" s="3" t="s">
        <v>1635</v>
      </c>
      <c r="D169" s="3" t="str">
        <f t="shared" si="139"/>
        <v>MA_1_36-4_dk_0844</v>
      </c>
      <c r="E169" s="3" t="str">
        <f t="shared" si="140"/>
        <v>0844</v>
      </c>
      <c r="F169" s="3">
        <v>148496.09400000001</v>
      </c>
      <c r="G169" s="15">
        <v>416274.06199999998</v>
      </c>
      <c r="H169" s="35" t="str">
        <f t="shared" si="196"/>
        <v>ja</v>
      </c>
      <c r="I169" s="42">
        <v>20</v>
      </c>
      <c r="J169" s="71" t="s">
        <v>371</v>
      </c>
      <c r="K169" s="73">
        <v>10000</v>
      </c>
      <c r="L169" s="28">
        <f t="shared" si="25"/>
        <v>1</v>
      </c>
      <c r="M169" s="28">
        <f t="shared" si="164"/>
        <v>1</v>
      </c>
      <c r="N169" s="56">
        <f t="shared" si="142"/>
        <v>10000</v>
      </c>
      <c r="O169" s="33">
        <f t="shared" si="206"/>
        <v>95.863227887423577</v>
      </c>
      <c r="P169" s="37">
        <f t="shared" si="197"/>
        <v>87.550622413562678</v>
      </c>
      <c r="Q169" s="9" t="s">
        <v>12</v>
      </c>
      <c r="R169" s="55" t="s">
        <v>12</v>
      </c>
      <c r="S169" s="55">
        <v>5.85</v>
      </c>
      <c r="T169" s="55">
        <v>6.2240000000000002</v>
      </c>
      <c r="U169" s="55">
        <v>6.5629999999999997</v>
      </c>
      <c r="V169" s="3">
        <v>6.8410000000000002</v>
      </c>
      <c r="W169" s="3">
        <v>7.1539999999999999</v>
      </c>
      <c r="X169" s="3" t="s">
        <v>12</v>
      </c>
      <c r="Y169" s="3">
        <v>7.7789999999999999</v>
      </c>
      <c r="Z169" s="15" t="s">
        <v>12</v>
      </c>
      <c r="AA169" s="10">
        <f t="shared" si="198"/>
        <v>7.1539999999999999</v>
      </c>
      <c r="AB169" s="9">
        <f t="shared" si="199"/>
        <v>0.59100000000000019</v>
      </c>
      <c r="AC169" s="10">
        <f t="shared" si="200"/>
        <v>0.625</v>
      </c>
      <c r="AD169" s="9" t="s">
        <v>12</v>
      </c>
      <c r="AE169" s="55" t="s">
        <v>12</v>
      </c>
      <c r="AF169" s="55">
        <v>1.218</v>
      </c>
      <c r="AG169" s="55">
        <v>1.7290000000000001</v>
      </c>
      <c r="AH169" s="55">
        <v>2.0129999999999999</v>
      </c>
      <c r="AI169" s="3">
        <v>2.3290000000000002</v>
      </c>
      <c r="AJ169" s="3">
        <v>2.3929999999999998</v>
      </c>
      <c r="AK169" s="3" t="s">
        <v>12</v>
      </c>
      <c r="AL169" s="3">
        <v>2.5819999999999999</v>
      </c>
      <c r="AM169" s="15" t="s">
        <v>12</v>
      </c>
      <c r="AN169" s="10">
        <f t="shared" si="147"/>
        <v>2.3929999999999998</v>
      </c>
      <c r="AO169" s="9">
        <f t="shared" si="148"/>
        <v>0.37999999999999989</v>
      </c>
      <c r="AP169" s="10">
        <f t="shared" si="149"/>
        <v>0.18900000000000006</v>
      </c>
      <c r="AQ169" s="9" t="s">
        <v>12</v>
      </c>
      <c r="AR169" s="55" t="s">
        <v>12</v>
      </c>
      <c r="AS169" s="55">
        <v>3.4430000000000001</v>
      </c>
      <c r="AT169" s="55">
        <v>4.9560000000000004</v>
      </c>
      <c r="AU169" s="55">
        <v>5.7350000000000003</v>
      </c>
      <c r="AV169" s="3">
        <v>6.819</v>
      </c>
      <c r="AW169" s="3">
        <v>6.8920000000000003</v>
      </c>
      <c r="AX169" s="3" t="s">
        <v>12</v>
      </c>
      <c r="AY169" s="3">
        <v>7.1429999999999998</v>
      </c>
      <c r="AZ169" s="15" t="s">
        <v>12</v>
      </c>
      <c r="BA169" s="10">
        <f t="shared" si="150"/>
        <v>6.8920000000000003</v>
      </c>
      <c r="BB169" s="9">
        <f t="shared" si="151"/>
        <v>1.157</v>
      </c>
      <c r="BC169" s="10">
        <f t="shared" si="152"/>
        <v>0.25099999999999945</v>
      </c>
      <c r="BD169" s="9">
        <v>10.224</v>
      </c>
      <c r="BE169" s="3">
        <v>12.191000000000001</v>
      </c>
      <c r="BF169" s="15">
        <v>13.031000000000001</v>
      </c>
      <c r="BG169" s="15">
        <f t="shared" si="153"/>
        <v>12.191000000000001</v>
      </c>
      <c r="BH169" s="9">
        <f t="shared" si="154"/>
        <v>1.9670000000000005</v>
      </c>
      <c r="BI169" s="10">
        <f t="shared" si="155"/>
        <v>0.83999999999999986</v>
      </c>
      <c r="BJ169" s="9">
        <v>9.0660000000000007</v>
      </c>
      <c r="BK169" s="3">
        <v>10.678000000000001</v>
      </c>
      <c r="BL169" s="15">
        <v>11.39</v>
      </c>
      <c r="BM169" s="15">
        <f t="shared" si="156"/>
        <v>10.678000000000001</v>
      </c>
      <c r="BN169" s="9">
        <f t="shared" si="157"/>
        <v>1.6120000000000001</v>
      </c>
      <c r="BO169" s="10">
        <f t="shared" si="158"/>
        <v>0.71199999999999974</v>
      </c>
      <c r="BP169">
        <f t="shared" si="167"/>
        <v>0</v>
      </c>
      <c r="BQ169" s="93">
        <f t="shared" si="168"/>
        <v>3.3282571912013537</v>
      </c>
      <c r="BR169" s="93">
        <f t="shared" si="169"/>
        <v>2.7275803722504222</v>
      </c>
      <c r="BS169" s="93" t="str">
        <f>VLOOKUP(C169,'Koppeling locatie - aslocatie'!$A$2:$C$8139,2,FALSE)</f>
        <v>maas218</v>
      </c>
      <c r="BT169" s="93">
        <f>VLOOKUP($BS169,aslocaties_v01!$C$3:$AA$500,MATCH($K$3/10,aslocaties_v01!$C$2:$X$2),FALSE)</f>
        <v>6.5549999999999997</v>
      </c>
      <c r="BU169" s="93">
        <f>VLOOKUP(BS169,aslocaties_v01!$C$3:$AA$500,MATCH($K$3,aslocaties_v01!$C$2:$X$2),FALSE)</f>
        <v>7.1429999999999998</v>
      </c>
      <c r="BV169" s="93">
        <f>VLOOKUP(BS169,aslocaties_v01!$C$3:$AA$500,MATCH($K$3*10,aslocaties_v01!$C$2:$Y$2),FALSE)</f>
        <v>7.7649999999999997</v>
      </c>
      <c r="BW169" s="93">
        <f t="shared" si="170"/>
        <v>0.58800000000000008</v>
      </c>
      <c r="BX169" s="93">
        <f t="shared" si="171"/>
        <v>0.62199999999999989</v>
      </c>
      <c r="BY169" s="94">
        <f t="shared" si="172"/>
        <v>5.0761421319799327E-3</v>
      </c>
      <c r="BZ169" s="94">
        <f t="shared" si="173"/>
        <v>4.8000000000001375E-3</v>
      </c>
      <c r="CA169" s="94">
        <f t="shared" si="174"/>
        <v>8.0000000000000071E-3</v>
      </c>
      <c r="CB169">
        <f t="shared" si="175"/>
        <v>1.1000000000000121E-2</v>
      </c>
      <c r="CC169" s="58">
        <f t="shared" si="176"/>
        <v>1.4000000000000234E-2</v>
      </c>
      <c r="CD169" s="95" t="b">
        <f t="shared" si="177"/>
        <v>0</v>
      </c>
      <c r="CE169" s="96" t="b">
        <f t="shared" si="201"/>
        <v>1</v>
      </c>
      <c r="CF169" t="b">
        <f t="shared" si="202"/>
        <v>0</v>
      </c>
      <c r="CG169" t="b">
        <f t="shared" si="203"/>
        <v>0</v>
      </c>
      <c r="CH169" s="84" t="b">
        <f t="shared" si="178"/>
        <v>1</v>
      </c>
      <c r="CI169">
        <f t="shared" si="179"/>
        <v>2.3929999999999998</v>
      </c>
      <c r="CJ169" t="b">
        <f t="shared" si="204"/>
        <v>1</v>
      </c>
      <c r="CK169" t="b">
        <f t="shared" si="180"/>
        <v>0</v>
      </c>
      <c r="CL169" s="84" t="b">
        <f t="shared" si="207"/>
        <v>0</v>
      </c>
      <c r="CM169" t="str">
        <f t="shared" si="181"/>
        <v/>
      </c>
      <c r="CN169" t="b">
        <f t="shared" si="205"/>
        <v>0</v>
      </c>
      <c r="CO169" s="84">
        <f t="shared" si="182"/>
        <v>3.2294425471606672E-2</v>
      </c>
      <c r="CP169" t="b">
        <f t="shared" si="183"/>
        <v>1</v>
      </c>
      <c r="CQ169" s="96" t="b">
        <f t="shared" si="184"/>
        <v>1</v>
      </c>
      <c r="CR169" t="b">
        <f t="shared" si="185"/>
        <v>0</v>
      </c>
      <c r="CS169" t="b">
        <f t="shared" si="186"/>
        <v>0</v>
      </c>
      <c r="CT169" t="b">
        <f t="shared" si="187"/>
        <v>0</v>
      </c>
      <c r="CU169" t="b">
        <f t="shared" si="188"/>
        <v>0</v>
      </c>
      <c r="CV169" s="84" t="b">
        <f t="shared" si="189"/>
        <v>1</v>
      </c>
      <c r="CW169" t="b">
        <f t="shared" si="190"/>
        <v>0</v>
      </c>
      <c r="CX169" t="b">
        <f t="shared" si="191"/>
        <v>0</v>
      </c>
      <c r="CY169" t="b">
        <f t="shared" si="192"/>
        <v>0</v>
      </c>
      <c r="CZ169" t="b">
        <f t="shared" si="193"/>
        <v>0</v>
      </c>
      <c r="DA169" s="84">
        <f t="shared" si="194"/>
        <v>2</v>
      </c>
      <c r="DB169" t="b">
        <f t="shared" si="195"/>
        <v>0</v>
      </c>
    </row>
    <row r="170" spans="1:106">
      <c r="A170" s="9">
        <v>1488</v>
      </c>
      <c r="B170" s="3">
        <v>2</v>
      </c>
      <c r="C170" s="3" t="s">
        <v>1636</v>
      </c>
      <c r="D170" s="3" t="str">
        <f t="shared" si="139"/>
        <v>MA_1_36-4_dk_0845</v>
      </c>
      <c r="E170" s="3" t="str">
        <f t="shared" si="140"/>
        <v>0845</v>
      </c>
      <c r="F170" s="3">
        <v>148409.5</v>
      </c>
      <c r="G170" s="15">
        <v>416286.96899999998</v>
      </c>
      <c r="H170" s="35" t="str">
        <f t="shared" si="196"/>
        <v>ja</v>
      </c>
      <c r="I170" s="42">
        <v>20</v>
      </c>
      <c r="J170" s="20" t="s">
        <v>371</v>
      </c>
      <c r="K170" s="21">
        <v>10000</v>
      </c>
      <c r="L170" s="28">
        <f t="shared" si="25"/>
        <v>1</v>
      </c>
      <c r="M170" s="28">
        <f t="shared" si="164"/>
        <v>1</v>
      </c>
      <c r="N170" s="56">
        <f t="shared" si="142"/>
        <v>10000</v>
      </c>
      <c r="O170" s="33">
        <f t="shared" si="206"/>
        <v>87.550622413562678</v>
      </c>
      <c r="P170" s="37">
        <f t="shared" si="197"/>
        <v>136.51384882128249</v>
      </c>
      <c r="Q170" s="9" t="s">
        <v>12</v>
      </c>
      <c r="R170" s="55" t="s">
        <v>12</v>
      </c>
      <c r="S170" s="55">
        <v>5.85</v>
      </c>
      <c r="T170" s="55">
        <v>6.2240000000000002</v>
      </c>
      <c r="U170" s="55">
        <v>6.5629999999999997</v>
      </c>
      <c r="V170" s="3">
        <v>6.8410000000000002</v>
      </c>
      <c r="W170" s="3">
        <v>7.1539999999999999</v>
      </c>
      <c r="X170" s="3" t="s">
        <v>12</v>
      </c>
      <c r="Y170" s="3">
        <v>7.7789999999999999</v>
      </c>
      <c r="Z170" s="15" t="s">
        <v>12</v>
      </c>
      <c r="AA170" s="10">
        <f t="shared" si="198"/>
        <v>7.1539999999999999</v>
      </c>
      <c r="AB170" s="9">
        <f t="shared" si="199"/>
        <v>0.59100000000000019</v>
      </c>
      <c r="AC170" s="10">
        <f t="shared" si="200"/>
        <v>0.625</v>
      </c>
      <c r="AD170" s="9" t="s">
        <v>12</v>
      </c>
      <c r="AE170" s="55" t="s">
        <v>12</v>
      </c>
      <c r="AF170" s="55">
        <v>1.377</v>
      </c>
      <c r="AG170" s="55">
        <v>1.41</v>
      </c>
      <c r="AH170" s="55">
        <v>1.4370000000000001</v>
      </c>
      <c r="AI170" s="3">
        <v>1.4610000000000001</v>
      </c>
      <c r="AJ170" s="3">
        <v>1.488</v>
      </c>
      <c r="AK170" s="3" t="s">
        <v>12</v>
      </c>
      <c r="AL170" s="3">
        <v>1.569</v>
      </c>
      <c r="AM170" s="15" t="s">
        <v>12</v>
      </c>
      <c r="AN170" s="10">
        <f t="shared" si="147"/>
        <v>1.488</v>
      </c>
      <c r="AO170" s="9">
        <f t="shared" si="148"/>
        <v>5.0999999999999934E-2</v>
      </c>
      <c r="AP170" s="10">
        <f t="shared" si="149"/>
        <v>8.0999999999999961E-2</v>
      </c>
      <c r="AQ170" s="9" t="s">
        <v>12</v>
      </c>
      <c r="AR170" s="55" t="s">
        <v>12</v>
      </c>
      <c r="AS170" s="55">
        <v>3.9039999999999999</v>
      </c>
      <c r="AT170" s="55">
        <v>3.9220000000000002</v>
      </c>
      <c r="AU170" s="55">
        <v>3.9420000000000002</v>
      </c>
      <c r="AV170" s="3">
        <v>3.96</v>
      </c>
      <c r="AW170" s="3">
        <v>3.98</v>
      </c>
      <c r="AX170" s="3" t="s">
        <v>12</v>
      </c>
      <c r="AY170" s="3">
        <v>4.0270000000000001</v>
      </c>
      <c r="AZ170" s="15" t="s">
        <v>12</v>
      </c>
      <c r="BA170" s="10">
        <f t="shared" si="150"/>
        <v>3.98</v>
      </c>
      <c r="BB170" s="9">
        <f t="shared" si="151"/>
        <v>3.7999999999999812E-2</v>
      </c>
      <c r="BC170" s="10">
        <f t="shared" si="152"/>
        <v>4.7000000000000153E-2</v>
      </c>
      <c r="BD170" s="9">
        <v>6.8780000000000001</v>
      </c>
      <c r="BE170" s="3">
        <v>7.476</v>
      </c>
      <c r="BF170" s="15">
        <v>8.3569999999999993</v>
      </c>
      <c r="BG170" s="15">
        <f t="shared" si="153"/>
        <v>7.476</v>
      </c>
      <c r="BH170" s="9">
        <f t="shared" si="154"/>
        <v>0.59799999999999986</v>
      </c>
      <c r="BI170" s="10">
        <f t="shared" si="155"/>
        <v>0.88099999999999934</v>
      </c>
      <c r="BJ170" s="9">
        <v>6.91</v>
      </c>
      <c r="BK170" s="3">
        <v>7.48</v>
      </c>
      <c r="BL170" s="15">
        <v>8.5030000000000001</v>
      </c>
      <c r="BM170" s="15">
        <f t="shared" si="156"/>
        <v>7.48</v>
      </c>
      <c r="BN170" s="9">
        <f t="shared" si="157"/>
        <v>0.57000000000000028</v>
      </c>
      <c r="BO170" s="10">
        <f t="shared" si="158"/>
        <v>1.0229999999999997</v>
      </c>
      <c r="BP170">
        <f t="shared" si="167"/>
        <v>0</v>
      </c>
      <c r="BQ170" s="93">
        <f t="shared" si="168"/>
        <v>1.0118443316412853</v>
      </c>
      <c r="BR170" s="93">
        <f t="shared" si="169"/>
        <v>0.96446700507614225</v>
      </c>
      <c r="BS170" s="93" t="str">
        <f>VLOOKUP(C170,'Koppeling locatie - aslocatie'!$A$2:$C$8139,2,FALSE)</f>
        <v>maas218</v>
      </c>
      <c r="BT170" s="93">
        <f>VLOOKUP($BS170,aslocaties_v01!$C$3:$AA$500,MATCH($K$3/10,aslocaties_v01!$C$2:$X$2),FALSE)</f>
        <v>6.5549999999999997</v>
      </c>
      <c r="BU170" s="93">
        <f>VLOOKUP(BS170,aslocaties_v01!$C$3:$AA$500,MATCH($K$3,aslocaties_v01!$C$2:$X$2),FALSE)</f>
        <v>7.1429999999999998</v>
      </c>
      <c r="BV170" s="93">
        <f>VLOOKUP(BS170,aslocaties_v01!$C$3:$AA$500,MATCH($K$3*10,aslocaties_v01!$C$2:$Y$2),FALSE)</f>
        <v>7.7649999999999997</v>
      </c>
      <c r="BW170" s="93">
        <f t="shared" si="170"/>
        <v>0.58800000000000008</v>
      </c>
      <c r="BX170" s="93">
        <f t="shared" si="171"/>
        <v>0.62199999999999989</v>
      </c>
      <c r="BY170" s="94">
        <f t="shared" si="172"/>
        <v>5.0761421319799327E-3</v>
      </c>
      <c r="BZ170" s="94">
        <f t="shared" si="173"/>
        <v>4.8000000000001375E-3</v>
      </c>
      <c r="CA170" s="94">
        <f t="shared" si="174"/>
        <v>8.0000000000000071E-3</v>
      </c>
      <c r="CB170">
        <f t="shared" si="175"/>
        <v>1.1000000000000121E-2</v>
      </c>
      <c r="CC170" s="58">
        <f t="shared" si="176"/>
        <v>1.4000000000000234E-2</v>
      </c>
      <c r="CD170" s="95" t="b">
        <f t="shared" si="177"/>
        <v>0</v>
      </c>
      <c r="CE170" s="96" t="b">
        <f t="shared" si="201"/>
        <v>1</v>
      </c>
      <c r="CF170" t="b">
        <f t="shared" si="202"/>
        <v>1</v>
      </c>
      <c r="CG170" t="b">
        <f t="shared" si="203"/>
        <v>1</v>
      </c>
      <c r="CH170" s="84" t="b">
        <f t="shared" si="178"/>
        <v>1</v>
      </c>
      <c r="CI170">
        <f t="shared" si="179"/>
        <v>1.488</v>
      </c>
      <c r="CJ170" t="b">
        <f t="shared" si="204"/>
        <v>1</v>
      </c>
      <c r="CK170" t="b">
        <f t="shared" si="180"/>
        <v>0</v>
      </c>
      <c r="CL170" s="84" t="b">
        <f t="shared" si="207"/>
        <v>1</v>
      </c>
      <c r="CM170">
        <f t="shared" si="181"/>
        <v>3.98</v>
      </c>
      <c r="CN170" t="b">
        <f t="shared" si="205"/>
        <v>1</v>
      </c>
      <c r="CO170" s="84">
        <f t="shared" si="182"/>
        <v>6.0216039610499345E-2</v>
      </c>
      <c r="CP170" t="b">
        <f t="shared" si="183"/>
        <v>1</v>
      </c>
      <c r="CQ170" s="96" t="b">
        <f t="shared" si="184"/>
        <v>1</v>
      </c>
      <c r="CR170" t="b">
        <f t="shared" si="185"/>
        <v>0</v>
      </c>
      <c r="CS170" t="b">
        <f t="shared" si="186"/>
        <v>0</v>
      </c>
      <c r="CT170" t="b">
        <f t="shared" si="187"/>
        <v>0</v>
      </c>
      <c r="CU170" t="b">
        <f t="shared" si="188"/>
        <v>0</v>
      </c>
      <c r="CV170" s="84" t="b">
        <f t="shared" si="189"/>
        <v>1</v>
      </c>
      <c r="CW170" t="b">
        <f t="shared" si="190"/>
        <v>1</v>
      </c>
      <c r="CX170" t="b">
        <f t="shared" si="191"/>
        <v>1</v>
      </c>
      <c r="CY170" t="b">
        <f t="shared" si="192"/>
        <v>1</v>
      </c>
      <c r="CZ170" t="b">
        <f t="shared" si="193"/>
        <v>1</v>
      </c>
      <c r="DA170" s="84">
        <f t="shared" si="194"/>
        <v>1</v>
      </c>
      <c r="DB170" t="b">
        <f t="shared" si="195"/>
        <v>0</v>
      </c>
    </row>
    <row r="171" spans="1:106">
      <c r="A171" s="9">
        <v>1489</v>
      </c>
      <c r="B171" s="3">
        <v>2</v>
      </c>
      <c r="C171" s="3" t="s">
        <v>1637</v>
      </c>
      <c r="D171" s="3" t="str">
        <f t="shared" si="139"/>
        <v>MA_1_36-4_dk_0846</v>
      </c>
      <c r="E171" s="3" t="str">
        <f t="shared" si="140"/>
        <v>0846</v>
      </c>
      <c r="F171" s="3">
        <v>148287.07800000001</v>
      </c>
      <c r="G171" s="15">
        <v>416347.375</v>
      </c>
      <c r="H171" s="35" t="str">
        <f t="shared" si="196"/>
        <v>ja</v>
      </c>
      <c r="I171" s="42">
        <v>20</v>
      </c>
      <c r="J171" s="20" t="s">
        <v>371</v>
      </c>
      <c r="K171" s="21">
        <v>10000</v>
      </c>
      <c r="L171" s="28">
        <f t="shared" si="25"/>
        <v>1</v>
      </c>
      <c r="M171" s="28">
        <f t="shared" si="164"/>
        <v>1</v>
      </c>
      <c r="N171" s="56">
        <f t="shared" si="142"/>
        <v>10000</v>
      </c>
      <c r="O171" s="33">
        <f t="shared" si="206"/>
        <v>136.51384882128249</v>
      </c>
      <c r="P171" s="37">
        <f t="shared" si="197"/>
        <v>87.428365980398965</v>
      </c>
      <c r="Q171" s="9" t="s">
        <v>12</v>
      </c>
      <c r="R171" s="55" t="s">
        <v>12</v>
      </c>
      <c r="S171" s="55">
        <v>5.835</v>
      </c>
      <c r="T171" s="55">
        <v>6.21</v>
      </c>
      <c r="U171" s="55">
        <v>6.5529999999999999</v>
      </c>
      <c r="V171" s="3">
        <v>6.827</v>
      </c>
      <c r="W171" s="3">
        <v>7.1420000000000003</v>
      </c>
      <c r="X171" s="3" t="s">
        <v>12</v>
      </c>
      <c r="Y171" s="3">
        <v>7.7649999999999997</v>
      </c>
      <c r="Z171" s="15" t="s">
        <v>12</v>
      </c>
      <c r="AA171" s="10">
        <f t="shared" si="198"/>
        <v>7.1420000000000003</v>
      </c>
      <c r="AB171" s="9">
        <f t="shared" si="199"/>
        <v>0.58900000000000041</v>
      </c>
      <c r="AC171" s="10">
        <f t="shared" si="200"/>
        <v>0.62299999999999933</v>
      </c>
      <c r="AD171" s="9" t="s">
        <v>12</v>
      </c>
      <c r="AE171" s="55" t="s">
        <v>12</v>
      </c>
      <c r="AF171" s="55">
        <v>1.304</v>
      </c>
      <c r="AG171" s="55">
        <v>1.4490000000000001</v>
      </c>
      <c r="AH171" s="55">
        <v>1.52</v>
      </c>
      <c r="AI171" s="3">
        <v>1.552</v>
      </c>
      <c r="AJ171" s="3">
        <v>1.587</v>
      </c>
      <c r="AK171" s="3" t="s">
        <v>12</v>
      </c>
      <c r="AL171" s="3">
        <v>1.6160000000000001</v>
      </c>
      <c r="AM171" s="15" t="s">
        <v>12</v>
      </c>
      <c r="AN171" s="10">
        <f t="shared" si="147"/>
        <v>1.587</v>
      </c>
      <c r="AO171" s="9">
        <f t="shared" si="148"/>
        <v>6.6999999999999948E-2</v>
      </c>
      <c r="AP171" s="10">
        <f t="shared" si="149"/>
        <v>2.9000000000000137E-2</v>
      </c>
      <c r="AQ171" s="9" t="s">
        <v>12</v>
      </c>
      <c r="AR171" s="55" t="s">
        <v>12</v>
      </c>
      <c r="AS171" s="55">
        <v>3.8380000000000001</v>
      </c>
      <c r="AT171" s="55">
        <v>3.9460000000000002</v>
      </c>
      <c r="AU171" s="55">
        <v>4.0069999999999997</v>
      </c>
      <c r="AV171" s="3">
        <v>4.024</v>
      </c>
      <c r="AW171" s="3">
        <v>4.0419999999999998</v>
      </c>
      <c r="AX171" s="3" t="s">
        <v>12</v>
      </c>
      <c r="AY171" s="3">
        <v>4.0759999999999996</v>
      </c>
      <c r="AZ171" s="15" t="s">
        <v>12</v>
      </c>
      <c r="BA171" s="10">
        <f t="shared" si="150"/>
        <v>4.0419999999999998</v>
      </c>
      <c r="BB171" s="9">
        <f t="shared" si="151"/>
        <v>3.5000000000000142E-2</v>
      </c>
      <c r="BC171" s="10">
        <f t="shared" si="152"/>
        <v>3.3999999999999808E-2</v>
      </c>
      <c r="BD171" s="9">
        <v>6.8860000000000001</v>
      </c>
      <c r="BE171" s="3">
        <v>7.4610000000000003</v>
      </c>
      <c r="BF171" s="15">
        <v>8.3539999999999992</v>
      </c>
      <c r="BG171" s="15">
        <f t="shared" si="153"/>
        <v>7.4610000000000003</v>
      </c>
      <c r="BH171" s="9">
        <f t="shared" si="154"/>
        <v>0.57500000000000018</v>
      </c>
      <c r="BI171" s="10">
        <f t="shared" si="155"/>
        <v>0.89299999999999891</v>
      </c>
      <c r="BJ171" s="9">
        <v>7.0389999999999997</v>
      </c>
      <c r="BK171" s="3">
        <v>7.4809999999999999</v>
      </c>
      <c r="BL171" s="15">
        <v>8.5489999999999995</v>
      </c>
      <c r="BM171" s="15">
        <f t="shared" si="156"/>
        <v>7.4809999999999999</v>
      </c>
      <c r="BN171" s="9">
        <f t="shared" si="157"/>
        <v>0.44200000000000017</v>
      </c>
      <c r="BO171" s="10">
        <f t="shared" si="158"/>
        <v>1.0679999999999996</v>
      </c>
      <c r="BP171">
        <f t="shared" si="167"/>
        <v>0</v>
      </c>
      <c r="BQ171" s="93">
        <f t="shared" si="168"/>
        <v>0.97623089983022038</v>
      </c>
      <c r="BR171" s="93">
        <f t="shared" si="169"/>
        <v>0.75042444821731724</v>
      </c>
      <c r="BS171" s="93" t="str">
        <f>VLOOKUP(C171,'Koppeling locatie - aslocatie'!$A$2:$C$8139,2,FALSE)</f>
        <v>maas218</v>
      </c>
      <c r="BT171" s="93">
        <f>VLOOKUP($BS171,aslocaties_v01!$C$3:$AA$500,MATCH($K$3/10,aslocaties_v01!$C$2:$X$2),FALSE)</f>
        <v>6.5549999999999997</v>
      </c>
      <c r="BU171" s="93">
        <f>VLOOKUP(BS171,aslocaties_v01!$C$3:$AA$500,MATCH($K$3,aslocaties_v01!$C$2:$X$2),FALSE)</f>
        <v>7.1429999999999998</v>
      </c>
      <c r="BV171" s="93">
        <f>VLOOKUP(BS171,aslocaties_v01!$C$3:$AA$500,MATCH($K$3*10,aslocaties_v01!$C$2:$Y$2),FALSE)</f>
        <v>7.7649999999999997</v>
      </c>
      <c r="BW171" s="93">
        <f t="shared" si="170"/>
        <v>0.58800000000000008</v>
      </c>
      <c r="BX171" s="93">
        <f t="shared" si="171"/>
        <v>0.62199999999999989</v>
      </c>
      <c r="BY171" s="94">
        <f t="shared" si="172"/>
        <v>1.6977928692705202E-3</v>
      </c>
      <c r="BZ171" s="94">
        <f t="shared" si="173"/>
        <v>1.6051364365962106E-3</v>
      </c>
      <c r="CA171" s="94">
        <f t="shared" si="174"/>
        <v>1.9999999999997797E-3</v>
      </c>
      <c r="CB171">
        <f t="shared" si="175"/>
        <v>9.9999999999944578E-4</v>
      </c>
      <c r="CC171" s="58">
        <f t="shared" si="176"/>
        <v>0</v>
      </c>
      <c r="CD171" s="95" t="b">
        <f t="shared" si="177"/>
        <v>0</v>
      </c>
      <c r="CE171" s="96" t="b">
        <f t="shared" si="201"/>
        <v>1</v>
      </c>
      <c r="CF171" t="b">
        <f t="shared" si="202"/>
        <v>1</v>
      </c>
      <c r="CG171" t="b">
        <f t="shared" si="203"/>
        <v>1</v>
      </c>
      <c r="CH171" s="84" t="b">
        <f t="shared" si="178"/>
        <v>1</v>
      </c>
      <c r="CI171">
        <f t="shared" si="179"/>
        <v>1.587</v>
      </c>
      <c r="CJ171" t="b">
        <f t="shared" si="204"/>
        <v>1</v>
      </c>
      <c r="CK171" t="b">
        <f t="shared" si="180"/>
        <v>0</v>
      </c>
      <c r="CL171" s="84" t="b">
        <f t="shared" si="207"/>
        <v>1</v>
      </c>
      <c r="CM171">
        <f t="shared" si="181"/>
        <v>4.0419999999999998</v>
      </c>
      <c r="CN171" t="b">
        <f t="shared" si="205"/>
        <v>1</v>
      </c>
      <c r="CO171" s="84">
        <f t="shared" si="182"/>
        <v>6.226725348142452E-2</v>
      </c>
      <c r="CP171" t="b">
        <f t="shared" si="183"/>
        <v>1</v>
      </c>
      <c r="CQ171" s="96" t="b">
        <f t="shared" si="184"/>
        <v>1</v>
      </c>
      <c r="CR171" t="b">
        <f t="shared" si="185"/>
        <v>1</v>
      </c>
      <c r="CS171" t="b">
        <f t="shared" si="186"/>
        <v>1</v>
      </c>
      <c r="CT171" t="b">
        <f t="shared" si="187"/>
        <v>1</v>
      </c>
      <c r="CU171" t="b">
        <f t="shared" si="188"/>
        <v>1</v>
      </c>
      <c r="CV171" s="84" t="b">
        <f t="shared" si="189"/>
        <v>1</v>
      </c>
      <c r="CW171" t="b">
        <f t="shared" si="190"/>
        <v>1</v>
      </c>
      <c r="CX171" t="b">
        <f t="shared" si="191"/>
        <v>1</v>
      </c>
      <c r="CY171" t="b">
        <f t="shared" si="192"/>
        <v>1</v>
      </c>
      <c r="CZ171" t="b">
        <f t="shared" si="193"/>
        <v>1</v>
      </c>
      <c r="DA171" s="84">
        <f t="shared" si="194"/>
        <v>0</v>
      </c>
      <c r="DB171" t="b">
        <f t="shared" si="195"/>
        <v>0</v>
      </c>
    </row>
    <row r="172" spans="1:106">
      <c r="A172" s="9">
        <v>1490</v>
      </c>
      <c r="B172" s="3">
        <v>2</v>
      </c>
      <c r="C172" s="3" t="s">
        <v>1638</v>
      </c>
      <c r="D172" s="3" t="str">
        <f t="shared" si="139"/>
        <v>MA_1_36-4_dk_0847</v>
      </c>
      <c r="E172" s="3" t="str">
        <f t="shared" si="140"/>
        <v>0847</v>
      </c>
      <c r="F172" s="3">
        <v>148201.78099999999</v>
      </c>
      <c r="G172" s="15">
        <v>416366.56199999998</v>
      </c>
      <c r="H172" s="35" t="str">
        <f t="shared" si="196"/>
        <v>ja</v>
      </c>
      <c r="I172" s="42">
        <v>31</v>
      </c>
      <c r="J172" s="20" t="s">
        <v>371</v>
      </c>
      <c r="K172" s="21">
        <v>10000</v>
      </c>
      <c r="L172" s="28">
        <f t="shared" si="25"/>
        <v>1</v>
      </c>
      <c r="M172" s="28">
        <f t="shared" si="164"/>
        <v>1</v>
      </c>
      <c r="N172" s="56">
        <f t="shared" si="142"/>
        <v>10000</v>
      </c>
      <c r="O172" s="33">
        <f t="shared" si="206"/>
        <v>87.428365980398965</v>
      </c>
      <c r="P172" s="37">
        <f t="shared" si="197"/>
        <v>106.27664592469903</v>
      </c>
      <c r="Q172" s="9" t="s">
        <v>12</v>
      </c>
      <c r="R172" s="55" t="s">
        <v>12</v>
      </c>
      <c r="S172" s="55">
        <v>5.8360000000000003</v>
      </c>
      <c r="T172" s="55">
        <v>6.2110000000000003</v>
      </c>
      <c r="U172" s="55">
        <v>6.5540000000000003</v>
      </c>
      <c r="V172" s="3">
        <v>6.8289999999999997</v>
      </c>
      <c r="W172" s="3">
        <v>7.1429999999999998</v>
      </c>
      <c r="X172" s="3" t="s">
        <v>12</v>
      </c>
      <c r="Y172" s="3">
        <v>7.766</v>
      </c>
      <c r="Z172" s="15" t="s">
        <v>12</v>
      </c>
      <c r="AA172" s="10">
        <f t="shared" si="198"/>
        <v>7.1429999999999998</v>
      </c>
      <c r="AB172" s="9">
        <f t="shared" si="199"/>
        <v>0.58899999999999952</v>
      </c>
      <c r="AC172" s="10">
        <f t="shared" si="200"/>
        <v>0.62300000000000022</v>
      </c>
      <c r="AD172" s="9" t="s">
        <v>12</v>
      </c>
      <c r="AE172" s="55" t="s">
        <v>12</v>
      </c>
      <c r="AF172" s="55">
        <v>1.4370000000000001</v>
      </c>
      <c r="AG172" s="55">
        <v>1.524</v>
      </c>
      <c r="AH172" s="55">
        <v>1.5840000000000001</v>
      </c>
      <c r="AI172" s="3">
        <v>1.607</v>
      </c>
      <c r="AJ172" s="3">
        <v>1.619</v>
      </c>
      <c r="AK172" s="3" t="s">
        <v>12</v>
      </c>
      <c r="AL172" s="3">
        <v>1.64</v>
      </c>
      <c r="AM172" s="15" t="s">
        <v>12</v>
      </c>
      <c r="AN172" s="10">
        <f t="shared" si="147"/>
        <v>1.619</v>
      </c>
      <c r="AO172" s="9">
        <f t="shared" si="148"/>
        <v>3.499999999999992E-2</v>
      </c>
      <c r="AP172" s="10">
        <f t="shared" si="149"/>
        <v>2.0999999999999908E-2</v>
      </c>
      <c r="AQ172" s="9" t="s">
        <v>12</v>
      </c>
      <c r="AR172" s="55" t="s">
        <v>12</v>
      </c>
      <c r="AS172" s="55">
        <v>3.931</v>
      </c>
      <c r="AT172" s="55">
        <v>4.0030000000000001</v>
      </c>
      <c r="AU172" s="55">
        <v>4.0220000000000002</v>
      </c>
      <c r="AV172" s="3">
        <v>4.0389999999999997</v>
      </c>
      <c r="AW172" s="3">
        <v>4.0570000000000004</v>
      </c>
      <c r="AX172" s="3" t="s">
        <v>12</v>
      </c>
      <c r="AY172" s="3">
        <v>4.0919999999999996</v>
      </c>
      <c r="AZ172" s="15" t="s">
        <v>12</v>
      </c>
      <c r="BA172" s="10">
        <f t="shared" si="150"/>
        <v>4.0570000000000004</v>
      </c>
      <c r="BB172" s="9">
        <f t="shared" si="151"/>
        <v>3.5000000000000142E-2</v>
      </c>
      <c r="BC172" s="10">
        <f t="shared" si="152"/>
        <v>3.4999999999999254E-2</v>
      </c>
      <c r="BD172" s="9">
        <v>6.8680000000000003</v>
      </c>
      <c r="BE172" s="3">
        <v>7.45</v>
      </c>
      <c r="BF172" s="15">
        <v>8.3230000000000004</v>
      </c>
      <c r="BG172" s="15">
        <f t="shared" si="153"/>
        <v>7.45</v>
      </c>
      <c r="BH172" s="9">
        <f t="shared" si="154"/>
        <v>0.58199999999999985</v>
      </c>
      <c r="BI172" s="10">
        <f t="shared" si="155"/>
        <v>0.87300000000000022</v>
      </c>
      <c r="BJ172" s="9">
        <v>7.0529999999999999</v>
      </c>
      <c r="BK172" s="3">
        <v>7.5220000000000002</v>
      </c>
      <c r="BL172" s="15">
        <v>8.5660000000000007</v>
      </c>
      <c r="BM172" s="15">
        <f t="shared" si="156"/>
        <v>7.5220000000000002</v>
      </c>
      <c r="BN172" s="9">
        <f t="shared" si="157"/>
        <v>0.46900000000000031</v>
      </c>
      <c r="BO172" s="10">
        <f t="shared" si="158"/>
        <v>1.0440000000000005</v>
      </c>
      <c r="BP172">
        <f t="shared" si="167"/>
        <v>0</v>
      </c>
      <c r="BQ172" s="93">
        <f t="shared" si="168"/>
        <v>0.98811544991511091</v>
      </c>
      <c r="BR172" s="93">
        <f t="shared" si="169"/>
        <v>0.7962648556876073</v>
      </c>
      <c r="BS172" s="93" t="str">
        <f>VLOOKUP(C172,'Koppeling locatie - aslocatie'!$A$2:$C$8139,2,FALSE)</f>
        <v>maas218</v>
      </c>
      <c r="BT172" s="93">
        <f>VLOOKUP($BS172,aslocaties_v01!$C$3:$AA$500,MATCH($K$3/10,aslocaties_v01!$C$2:$X$2),FALSE)</f>
        <v>6.5549999999999997</v>
      </c>
      <c r="BU172" s="93">
        <f>VLOOKUP(BS172,aslocaties_v01!$C$3:$AA$500,MATCH($K$3,aslocaties_v01!$C$2:$X$2),FALSE)</f>
        <v>7.1429999999999998</v>
      </c>
      <c r="BV172" s="93">
        <f>VLOOKUP(BS172,aslocaties_v01!$C$3:$AA$500,MATCH($K$3*10,aslocaties_v01!$C$2:$Y$2),FALSE)</f>
        <v>7.7649999999999997</v>
      </c>
      <c r="BW172" s="93">
        <f t="shared" si="170"/>
        <v>0.58800000000000008</v>
      </c>
      <c r="BX172" s="93">
        <f t="shared" si="171"/>
        <v>0.62199999999999989</v>
      </c>
      <c r="BY172" s="94">
        <f t="shared" si="172"/>
        <v>1.6977928692689659E-3</v>
      </c>
      <c r="BZ172" s="94">
        <f t="shared" si="173"/>
        <v>1.6051364365976539E-3</v>
      </c>
      <c r="CA172" s="94">
        <f t="shared" si="174"/>
        <v>9.9999999999944578E-4</v>
      </c>
      <c r="CB172">
        <f t="shared" si="175"/>
        <v>0</v>
      </c>
      <c r="CC172" s="58">
        <f t="shared" si="176"/>
        <v>1.000000000000334E-3</v>
      </c>
      <c r="CD172" s="95" t="b">
        <f t="shared" si="177"/>
        <v>0</v>
      </c>
      <c r="CE172" s="96" t="b">
        <f t="shared" si="201"/>
        <v>1</v>
      </c>
      <c r="CF172" t="b">
        <f t="shared" si="202"/>
        <v>1</v>
      </c>
      <c r="CG172" t="b">
        <f t="shared" si="203"/>
        <v>1</v>
      </c>
      <c r="CH172" s="84" t="b">
        <f t="shared" si="178"/>
        <v>1</v>
      </c>
      <c r="CI172">
        <f t="shared" si="179"/>
        <v>1.619</v>
      </c>
      <c r="CJ172" t="b">
        <f t="shared" si="204"/>
        <v>1</v>
      </c>
      <c r="CK172" t="b">
        <f t="shared" si="180"/>
        <v>0</v>
      </c>
      <c r="CL172" s="84" t="b">
        <f t="shared" si="207"/>
        <v>1</v>
      </c>
      <c r="CM172">
        <f t="shared" si="181"/>
        <v>4.0570000000000004</v>
      </c>
      <c r="CN172" t="b">
        <f t="shared" si="205"/>
        <v>1</v>
      </c>
      <c r="CO172" s="84">
        <f t="shared" si="182"/>
        <v>6.3053940846299408E-2</v>
      </c>
      <c r="CP172" t="b">
        <f t="shared" si="183"/>
        <v>1</v>
      </c>
      <c r="CQ172" s="96" t="b">
        <f t="shared" si="184"/>
        <v>1</v>
      </c>
      <c r="CR172" t="b">
        <f t="shared" si="185"/>
        <v>1</v>
      </c>
      <c r="CS172" t="b">
        <f t="shared" si="186"/>
        <v>1</v>
      </c>
      <c r="CT172" t="b">
        <f t="shared" si="187"/>
        <v>1</v>
      </c>
      <c r="CU172" t="b">
        <f t="shared" si="188"/>
        <v>1</v>
      </c>
      <c r="CV172" s="84" t="b">
        <f t="shared" si="189"/>
        <v>1</v>
      </c>
      <c r="CW172" t="b">
        <f t="shared" si="190"/>
        <v>1</v>
      </c>
      <c r="CX172" t="b">
        <f t="shared" si="191"/>
        <v>1</v>
      </c>
      <c r="CY172" t="b">
        <f t="shared" si="192"/>
        <v>1</v>
      </c>
      <c r="CZ172" t="b">
        <f t="shared" si="193"/>
        <v>1</v>
      </c>
      <c r="DA172" s="84">
        <f t="shared" si="194"/>
        <v>0</v>
      </c>
      <c r="DB172" t="b">
        <f t="shared" si="195"/>
        <v>0</v>
      </c>
    </row>
    <row r="173" spans="1:106">
      <c r="A173" s="9">
        <v>1491</v>
      </c>
      <c r="B173" s="3">
        <v>2</v>
      </c>
      <c r="C173" s="3" t="s">
        <v>1639</v>
      </c>
      <c r="D173" s="3" t="str">
        <f t="shared" si="139"/>
        <v>MA_1_36-4_dk_0848</v>
      </c>
      <c r="E173" s="3" t="str">
        <f t="shared" si="140"/>
        <v>0848</v>
      </c>
      <c r="F173" s="3">
        <v>148132.90599999999</v>
      </c>
      <c r="G173" s="15">
        <v>416447.5</v>
      </c>
      <c r="H173" s="35" t="str">
        <f t="shared" si="196"/>
        <v>ja</v>
      </c>
      <c r="I173" s="42">
        <v>46</v>
      </c>
      <c r="J173" s="20" t="s">
        <v>371</v>
      </c>
      <c r="K173" s="21">
        <v>10000</v>
      </c>
      <c r="L173" s="28">
        <f t="shared" si="25"/>
        <v>1</v>
      </c>
      <c r="M173" s="28">
        <f t="shared" si="164"/>
        <v>1</v>
      </c>
      <c r="N173" s="56">
        <f t="shared" si="142"/>
        <v>10000</v>
      </c>
      <c r="O173" s="33">
        <f t="shared" si="206"/>
        <v>106.27664592469903</v>
      </c>
      <c r="P173" s="37">
        <f t="shared" si="197"/>
        <v>99.797589329590664</v>
      </c>
      <c r="Q173" s="9" t="s">
        <v>12</v>
      </c>
      <c r="R173" s="55" t="s">
        <v>12</v>
      </c>
      <c r="S173" s="55">
        <v>5.8339999999999996</v>
      </c>
      <c r="T173" s="55">
        <v>6.2089999999999996</v>
      </c>
      <c r="U173" s="55">
        <v>6.5519999999999996</v>
      </c>
      <c r="V173" s="3">
        <v>6.827</v>
      </c>
      <c r="W173" s="3">
        <v>7.141</v>
      </c>
      <c r="X173" s="3" t="s">
        <v>12</v>
      </c>
      <c r="Y173" s="3">
        <v>7.7640000000000002</v>
      </c>
      <c r="Z173" s="15" t="s">
        <v>12</v>
      </c>
      <c r="AA173" s="10">
        <f t="shared" si="198"/>
        <v>7.141</v>
      </c>
      <c r="AB173" s="9">
        <f t="shared" si="199"/>
        <v>0.58900000000000041</v>
      </c>
      <c r="AC173" s="10">
        <f t="shared" si="200"/>
        <v>0.62300000000000022</v>
      </c>
      <c r="AD173" s="9" t="s">
        <v>12</v>
      </c>
      <c r="AE173" s="55" t="s">
        <v>12</v>
      </c>
      <c r="AF173" s="55">
        <v>1.3520000000000001</v>
      </c>
      <c r="AG173" s="55">
        <v>1.47</v>
      </c>
      <c r="AH173" s="55">
        <v>1.5189999999999999</v>
      </c>
      <c r="AI173" s="3">
        <v>1.5429999999999999</v>
      </c>
      <c r="AJ173" s="3">
        <v>1.569</v>
      </c>
      <c r="AK173" s="3" t="s">
        <v>12</v>
      </c>
      <c r="AL173" s="3">
        <v>1.6040000000000001</v>
      </c>
      <c r="AM173" s="15" t="s">
        <v>12</v>
      </c>
      <c r="AN173" s="10">
        <f t="shared" si="147"/>
        <v>1.569</v>
      </c>
      <c r="AO173" s="9">
        <f t="shared" si="148"/>
        <v>5.0000000000000044E-2</v>
      </c>
      <c r="AP173" s="10">
        <f t="shared" si="149"/>
        <v>3.5000000000000142E-2</v>
      </c>
      <c r="AQ173" s="9" t="s">
        <v>12</v>
      </c>
      <c r="AR173" s="55" t="s">
        <v>12</v>
      </c>
      <c r="AS173" s="55">
        <v>3.851</v>
      </c>
      <c r="AT173" s="55">
        <v>3.9319999999999999</v>
      </c>
      <c r="AU173" s="55">
        <v>3.9950000000000001</v>
      </c>
      <c r="AV173" s="3">
        <v>4.0090000000000003</v>
      </c>
      <c r="AW173" s="3">
        <v>4.0199999999999996</v>
      </c>
      <c r="AX173" s="3" t="s">
        <v>12</v>
      </c>
      <c r="AY173" s="3">
        <v>4.0419999999999998</v>
      </c>
      <c r="AZ173" s="15" t="s">
        <v>12</v>
      </c>
      <c r="BA173" s="10">
        <f t="shared" si="150"/>
        <v>4.0199999999999996</v>
      </c>
      <c r="BB173" s="9">
        <f t="shared" si="151"/>
        <v>2.4999999999999467E-2</v>
      </c>
      <c r="BC173" s="10">
        <f t="shared" si="152"/>
        <v>2.2000000000000242E-2</v>
      </c>
      <c r="BD173" s="9">
        <v>6.9039999999999999</v>
      </c>
      <c r="BE173" s="3">
        <v>7.4550000000000001</v>
      </c>
      <c r="BF173" s="15">
        <v>8.2140000000000004</v>
      </c>
      <c r="BG173" s="15">
        <f t="shared" si="153"/>
        <v>7.4550000000000001</v>
      </c>
      <c r="BH173" s="9">
        <f t="shared" si="154"/>
        <v>0.55100000000000016</v>
      </c>
      <c r="BI173" s="10">
        <f t="shared" si="155"/>
        <v>0.75900000000000034</v>
      </c>
      <c r="BJ173" s="9">
        <v>7.0519999999999996</v>
      </c>
      <c r="BK173" s="3">
        <v>7.5309999999999997</v>
      </c>
      <c r="BL173" s="15">
        <v>8.3149999999999995</v>
      </c>
      <c r="BM173" s="15">
        <f t="shared" si="156"/>
        <v>7.5309999999999997</v>
      </c>
      <c r="BN173" s="9">
        <f t="shared" si="157"/>
        <v>0.47900000000000009</v>
      </c>
      <c r="BO173" s="10">
        <f t="shared" si="158"/>
        <v>0.78399999999999981</v>
      </c>
      <c r="BP173">
        <f t="shared" si="167"/>
        <v>0</v>
      </c>
      <c r="BQ173" s="93">
        <f t="shared" si="168"/>
        <v>0.93548387096774155</v>
      </c>
      <c r="BR173" s="93">
        <f t="shared" si="169"/>
        <v>0.81324278438030517</v>
      </c>
      <c r="BS173" s="93" t="str">
        <f>VLOOKUP(C173,'Koppeling locatie - aslocatie'!$A$2:$C$8139,2,FALSE)</f>
        <v>maas218</v>
      </c>
      <c r="BT173" s="93">
        <f>VLOOKUP($BS173,aslocaties_v01!$C$3:$AA$500,MATCH($K$3/10,aslocaties_v01!$C$2:$X$2),FALSE)</f>
        <v>6.5549999999999997</v>
      </c>
      <c r="BU173" s="93">
        <f>VLOOKUP(BS173,aslocaties_v01!$C$3:$AA$500,MATCH($K$3,aslocaties_v01!$C$2:$X$2),FALSE)</f>
        <v>7.1429999999999998</v>
      </c>
      <c r="BV173" s="93">
        <f>VLOOKUP(BS173,aslocaties_v01!$C$3:$AA$500,MATCH($K$3*10,aslocaties_v01!$C$2:$Y$2),FALSE)</f>
        <v>7.7649999999999997</v>
      </c>
      <c r="BW173" s="93">
        <f t="shared" si="170"/>
        <v>0.58800000000000008</v>
      </c>
      <c r="BX173" s="93">
        <f t="shared" si="171"/>
        <v>0.62199999999999989</v>
      </c>
      <c r="BY173" s="94">
        <f t="shared" si="172"/>
        <v>1.6977928692705202E-3</v>
      </c>
      <c r="BZ173" s="94">
        <f t="shared" si="173"/>
        <v>1.6051364365976539E-3</v>
      </c>
      <c r="CA173" s="94">
        <f t="shared" si="174"/>
        <v>3.0000000000001137E-3</v>
      </c>
      <c r="CB173">
        <f t="shared" si="175"/>
        <v>1.9999999999997797E-3</v>
      </c>
      <c r="CC173" s="58">
        <f t="shared" si="176"/>
        <v>9.9999999999944578E-4</v>
      </c>
      <c r="CD173" s="95" t="b">
        <f t="shared" si="177"/>
        <v>0</v>
      </c>
      <c r="CE173" s="96" t="b">
        <f t="shared" si="201"/>
        <v>1</v>
      </c>
      <c r="CF173" t="b">
        <f t="shared" si="202"/>
        <v>1</v>
      </c>
      <c r="CG173" t="b">
        <f t="shared" si="203"/>
        <v>1</v>
      </c>
      <c r="CH173" s="84" t="b">
        <f t="shared" si="178"/>
        <v>1</v>
      </c>
      <c r="CI173">
        <f t="shared" si="179"/>
        <v>1.569</v>
      </c>
      <c r="CJ173" t="b">
        <f t="shared" si="204"/>
        <v>1</v>
      </c>
      <c r="CK173" t="b">
        <f t="shared" si="180"/>
        <v>0</v>
      </c>
      <c r="CL173" s="84" t="b">
        <f t="shared" si="207"/>
        <v>1</v>
      </c>
      <c r="CM173">
        <f t="shared" si="181"/>
        <v>4.0199999999999996</v>
      </c>
      <c r="CN173" t="b">
        <f t="shared" si="205"/>
        <v>1</v>
      </c>
      <c r="CO173" s="84">
        <f t="shared" si="182"/>
        <v>6.2236654462094441E-2</v>
      </c>
      <c r="CP173" t="b">
        <f t="shared" si="183"/>
        <v>1</v>
      </c>
      <c r="CQ173" s="96" t="b">
        <f t="shared" si="184"/>
        <v>1</v>
      </c>
      <c r="CR173" t="b">
        <f t="shared" si="185"/>
        <v>1</v>
      </c>
      <c r="CS173" t="b">
        <f t="shared" si="186"/>
        <v>1</v>
      </c>
      <c r="CT173" t="b">
        <f t="shared" si="187"/>
        <v>1</v>
      </c>
      <c r="CU173" t="b">
        <f t="shared" si="188"/>
        <v>1</v>
      </c>
      <c r="CV173" s="84" t="b">
        <f t="shared" si="189"/>
        <v>1</v>
      </c>
      <c r="CW173" t="b">
        <f t="shared" si="190"/>
        <v>0</v>
      </c>
      <c r="CX173" t="b">
        <f t="shared" si="191"/>
        <v>0</v>
      </c>
      <c r="CY173" t="b">
        <f t="shared" si="192"/>
        <v>0</v>
      </c>
      <c r="CZ173" t="b">
        <f t="shared" si="193"/>
        <v>0</v>
      </c>
      <c r="DA173" s="84">
        <f t="shared" si="194"/>
        <v>1</v>
      </c>
      <c r="DB173" t="b">
        <f t="shared" si="195"/>
        <v>0</v>
      </c>
    </row>
    <row r="174" spans="1:106">
      <c r="A174" s="9">
        <v>1492</v>
      </c>
      <c r="B174" s="3">
        <v>2</v>
      </c>
      <c r="C174" s="3" t="s">
        <v>1640</v>
      </c>
      <c r="D174" s="3" t="str">
        <f t="shared" si="139"/>
        <v>MA_1_36-4_dk_0849</v>
      </c>
      <c r="E174" s="3" t="str">
        <f t="shared" si="140"/>
        <v>0849</v>
      </c>
      <c r="F174" s="3">
        <v>148064.06200000001</v>
      </c>
      <c r="G174" s="15">
        <v>416519.75</v>
      </c>
      <c r="H174" s="35" t="str">
        <f t="shared" si="196"/>
        <v>ja</v>
      </c>
      <c r="I174" s="42">
        <v>46</v>
      </c>
      <c r="J174" s="20" t="s">
        <v>371</v>
      </c>
      <c r="K174" s="21">
        <v>10000</v>
      </c>
      <c r="L174" s="28">
        <f t="shared" si="25"/>
        <v>1</v>
      </c>
      <c r="M174" s="28">
        <f t="shared" si="164"/>
        <v>1</v>
      </c>
      <c r="N174" s="56">
        <f t="shared" si="142"/>
        <v>10000</v>
      </c>
      <c r="O174" s="33">
        <f t="shared" si="206"/>
        <v>99.797589329590664</v>
      </c>
      <c r="P174" s="37">
        <f t="shared" si="197"/>
        <v>95.607008890557196</v>
      </c>
      <c r="Q174" s="9" t="s">
        <v>12</v>
      </c>
      <c r="R174" s="55" t="s">
        <v>12</v>
      </c>
      <c r="S174" s="55">
        <v>5.8289999999999997</v>
      </c>
      <c r="T174" s="55">
        <v>6.202</v>
      </c>
      <c r="U174" s="55">
        <v>6.5439999999999996</v>
      </c>
      <c r="V174" s="3">
        <v>6.819</v>
      </c>
      <c r="W174" s="3">
        <v>7.1310000000000002</v>
      </c>
      <c r="X174" s="3" t="s">
        <v>12</v>
      </c>
      <c r="Y174" s="3">
        <v>7.7530000000000001</v>
      </c>
      <c r="Z174" s="15" t="s">
        <v>12</v>
      </c>
      <c r="AA174" s="10">
        <f t="shared" si="198"/>
        <v>7.1310000000000002</v>
      </c>
      <c r="AB174" s="9">
        <f t="shared" si="199"/>
        <v>0.58700000000000063</v>
      </c>
      <c r="AC174" s="10">
        <f t="shared" si="200"/>
        <v>0.62199999999999989</v>
      </c>
      <c r="AD174" s="9" t="s">
        <v>12</v>
      </c>
      <c r="AE174" s="55" t="s">
        <v>12</v>
      </c>
      <c r="AF174" s="55">
        <v>1.6240000000000001</v>
      </c>
      <c r="AG174" s="55">
        <v>1.9690000000000001</v>
      </c>
      <c r="AH174" s="55">
        <v>2.1680000000000001</v>
      </c>
      <c r="AI174" s="3">
        <v>2.4239999999999999</v>
      </c>
      <c r="AJ174" s="3">
        <v>2.48</v>
      </c>
      <c r="AK174" s="3" t="s">
        <v>12</v>
      </c>
      <c r="AL174" s="3">
        <v>2.516</v>
      </c>
      <c r="AM174" s="15" t="s">
        <v>12</v>
      </c>
      <c r="AN174" s="10">
        <f t="shared" si="147"/>
        <v>2.48</v>
      </c>
      <c r="AO174" s="9">
        <f t="shared" si="148"/>
        <v>0.31199999999999983</v>
      </c>
      <c r="AP174" s="10">
        <f t="shared" si="149"/>
        <v>3.6000000000000032E-2</v>
      </c>
      <c r="AQ174" s="9" t="s">
        <v>12</v>
      </c>
      <c r="AR174" s="55" t="s">
        <v>12</v>
      </c>
      <c r="AS174" s="55">
        <v>5.0049999999999999</v>
      </c>
      <c r="AT174" s="55">
        <v>5.7949999999999999</v>
      </c>
      <c r="AU174" s="55">
        <v>6.1849999999999996</v>
      </c>
      <c r="AV174" s="3">
        <v>6.8239999999999998</v>
      </c>
      <c r="AW174" s="3">
        <v>6.88</v>
      </c>
      <c r="AX174" s="3" t="s">
        <v>12</v>
      </c>
      <c r="AY174" s="3">
        <v>7.0389999999999997</v>
      </c>
      <c r="AZ174" s="15" t="s">
        <v>12</v>
      </c>
      <c r="BA174" s="10">
        <f t="shared" si="150"/>
        <v>6.88</v>
      </c>
      <c r="BB174" s="9">
        <f t="shared" si="151"/>
        <v>0.69500000000000028</v>
      </c>
      <c r="BC174" s="10">
        <f t="shared" si="152"/>
        <v>0.15899999999999981</v>
      </c>
      <c r="BD174" s="9">
        <v>9.0839999999999996</v>
      </c>
      <c r="BE174" s="3">
        <v>10.474</v>
      </c>
      <c r="BF174" s="15">
        <v>11.09</v>
      </c>
      <c r="BG174" s="15">
        <f t="shared" si="153"/>
        <v>10.474</v>
      </c>
      <c r="BH174" s="9">
        <f t="shared" si="154"/>
        <v>1.3900000000000006</v>
      </c>
      <c r="BI174" s="10">
        <f t="shared" si="155"/>
        <v>0.61599999999999966</v>
      </c>
      <c r="BJ174" s="9">
        <v>7.9660000000000002</v>
      </c>
      <c r="BK174" s="3">
        <v>8.9719999999999995</v>
      </c>
      <c r="BL174" s="15">
        <v>9.532</v>
      </c>
      <c r="BM174" s="15">
        <f t="shared" si="156"/>
        <v>8.9719999999999995</v>
      </c>
      <c r="BN174" s="9">
        <f t="shared" si="157"/>
        <v>1.0059999999999993</v>
      </c>
      <c r="BO174" s="10">
        <f t="shared" si="158"/>
        <v>0.5600000000000005</v>
      </c>
      <c r="BP174">
        <f t="shared" si="167"/>
        <v>0</v>
      </c>
      <c r="BQ174" s="93">
        <f t="shared" si="168"/>
        <v>2.3679727427597941</v>
      </c>
      <c r="BR174" s="93">
        <f t="shared" si="169"/>
        <v>1.7137989778534894</v>
      </c>
      <c r="BS174" s="93" t="str">
        <f>VLOOKUP(C174,'Koppeling locatie - aslocatie'!$A$2:$C$8139,2,FALSE)</f>
        <v>maas219</v>
      </c>
      <c r="BT174" s="93">
        <f>VLOOKUP($BS174,aslocaties_v01!$C$3:$AA$500,MATCH($K$3/10,aslocaties_v01!$C$2:$X$2),FALSE)</f>
        <v>6.4619999999999997</v>
      </c>
      <c r="BU174" s="93">
        <f>VLOOKUP(BS174,aslocaties_v01!$C$3:$AA$500,MATCH($K$3,aslocaties_v01!$C$2:$X$2),FALSE)</f>
        <v>7.0430000000000001</v>
      </c>
      <c r="BV174" s="93">
        <f>VLOOKUP(BS174,aslocaties_v01!$C$3:$AA$500,MATCH($K$3*10,aslocaties_v01!$C$2:$Y$2),FALSE)</f>
        <v>7.6550000000000002</v>
      </c>
      <c r="BW174" s="93">
        <f t="shared" si="170"/>
        <v>0.58100000000000041</v>
      </c>
      <c r="BX174" s="93">
        <f t="shared" si="171"/>
        <v>0.6120000000000001</v>
      </c>
      <c r="BY174" s="94">
        <f t="shared" si="172"/>
        <v>1.0221465076661329E-2</v>
      </c>
      <c r="BZ174" s="94">
        <f t="shared" si="173"/>
        <v>1.6077170418006048E-2</v>
      </c>
      <c r="CA174" s="94">
        <f t="shared" si="174"/>
        <v>8.1999999999999851E-2</v>
      </c>
      <c r="CB174">
        <f t="shared" si="175"/>
        <v>8.8000000000000078E-2</v>
      </c>
      <c r="CC174" s="58">
        <f t="shared" si="176"/>
        <v>9.7999999999999865E-2</v>
      </c>
      <c r="CD174" s="95" t="b">
        <f t="shared" si="177"/>
        <v>0</v>
      </c>
      <c r="CE174" s="96" t="b">
        <f t="shared" si="201"/>
        <v>1</v>
      </c>
      <c r="CF174" t="b">
        <f t="shared" si="202"/>
        <v>1</v>
      </c>
      <c r="CG174" t="b">
        <f t="shared" si="203"/>
        <v>1</v>
      </c>
      <c r="CH174" s="84" t="b">
        <f t="shared" si="178"/>
        <v>1</v>
      </c>
      <c r="CI174">
        <f t="shared" si="179"/>
        <v>2.48</v>
      </c>
      <c r="CJ174" t="b">
        <f t="shared" si="204"/>
        <v>1</v>
      </c>
      <c r="CK174" t="b">
        <f t="shared" si="180"/>
        <v>0</v>
      </c>
      <c r="CL174" s="84" t="b">
        <f t="shared" si="207"/>
        <v>0</v>
      </c>
      <c r="CM174" t="str">
        <f t="shared" si="181"/>
        <v/>
      </c>
      <c r="CN174" t="b">
        <f t="shared" si="205"/>
        <v>0</v>
      </c>
      <c r="CO174" s="84">
        <f t="shared" si="182"/>
        <v>3.3585375324153045E-2</v>
      </c>
      <c r="CP174" t="b">
        <f t="shared" si="183"/>
        <v>1</v>
      </c>
      <c r="CQ174" s="96" t="b">
        <f t="shared" si="184"/>
        <v>1</v>
      </c>
      <c r="CR174" t="b">
        <f t="shared" si="185"/>
        <v>0</v>
      </c>
      <c r="CS174" t="b">
        <f t="shared" si="186"/>
        <v>0</v>
      </c>
      <c r="CT174" t="b">
        <f t="shared" si="187"/>
        <v>0</v>
      </c>
      <c r="CU174" t="b">
        <f t="shared" si="188"/>
        <v>0</v>
      </c>
      <c r="CV174" s="84" t="b">
        <f t="shared" si="189"/>
        <v>1</v>
      </c>
      <c r="CW174" t="b">
        <f t="shared" si="190"/>
        <v>0</v>
      </c>
      <c r="CX174" t="b">
        <f t="shared" si="191"/>
        <v>0</v>
      </c>
      <c r="CY174" t="b">
        <f t="shared" si="192"/>
        <v>1</v>
      </c>
      <c r="CZ174" t="b">
        <f t="shared" si="193"/>
        <v>1</v>
      </c>
      <c r="DA174" s="84">
        <f t="shared" si="194"/>
        <v>2</v>
      </c>
      <c r="DB174" t="b">
        <f t="shared" si="195"/>
        <v>0</v>
      </c>
    </row>
    <row r="175" spans="1:106">
      <c r="A175" s="9">
        <v>1493</v>
      </c>
      <c r="B175" s="3">
        <v>2</v>
      </c>
      <c r="C175" s="3" t="s">
        <v>1641</v>
      </c>
      <c r="D175" s="3" t="str">
        <f t="shared" si="139"/>
        <v>MA_1_36-4_dk_0850</v>
      </c>
      <c r="E175" s="3" t="str">
        <f t="shared" si="140"/>
        <v>0850</v>
      </c>
      <c r="F175" s="3">
        <v>147993.71900000001</v>
      </c>
      <c r="G175" s="15">
        <v>416584.5</v>
      </c>
      <c r="H175" s="35" t="str">
        <f t="shared" si="196"/>
        <v>ja</v>
      </c>
      <c r="I175" s="42">
        <v>58</v>
      </c>
      <c r="J175" s="20" t="s">
        <v>371</v>
      </c>
      <c r="K175" s="21">
        <v>10000</v>
      </c>
      <c r="L175" s="28">
        <f t="shared" si="25"/>
        <v>1</v>
      </c>
      <c r="M175" s="28">
        <f t="shared" si="164"/>
        <v>1</v>
      </c>
      <c r="N175" s="56">
        <f t="shared" si="142"/>
        <v>10000</v>
      </c>
      <c r="O175" s="33">
        <f t="shared" si="206"/>
        <v>95.607008890557196</v>
      </c>
      <c r="P175" s="37">
        <f t="shared" si="197"/>
        <v>103.06792511740457</v>
      </c>
      <c r="Q175" s="9" t="s">
        <v>12</v>
      </c>
      <c r="R175" s="55" t="s">
        <v>12</v>
      </c>
      <c r="S175" s="55">
        <v>5.8170000000000002</v>
      </c>
      <c r="T175" s="55">
        <v>6.1950000000000003</v>
      </c>
      <c r="U175" s="55">
        <v>6.5309999999999997</v>
      </c>
      <c r="V175" s="3">
        <v>6.8040000000000003</v>
      </c>
      <c r="W175" s="3">
        <v>7.117</v>
      </c>
      <c r="X175" s="3" t="s">
        <v>12</v>
      </c>
      <c r="Y175" s="3">
        <v>7.7389999999999999</v>
      </c>
      <c r="Z175" s="15" t="s">
        <v>12</v>
      </c>
      <c r="AA175" s="10">
        <f t="shared" si="198"/>
        <v>7.117</v>
      </c>
      <c r="AB175" s="9">
        <f t="shared" si="199"/>
        <v>0.5860000000000003</v>
      </c>
      <c r="AC175" s="10">
        <f t="shared" si="200"/>
        <v>0.62199999999999989</v>
      </c>
      <c r="AD175" s="9" t="s">
        <v>12</v>
      </c>
      <c r="AE175" s="55" t="s">
        <v>12</v>
      </c>
      <c r="AF175" s="55">
        <v>1.3480000000000001</v>
      </c>
      <c r="AG175" s="55">
        <v>1.716</v>
      </c>
      <c r="AH175" s="55">
        <v>1.9530000000000001</v>
      </c>
      <c r="AI175" s="3">
        <v>2.214</v>
      </c>
      <c r="AJ175" s="3">
        <v>2.278</v>
      </c>
      <c r="AK175" s="3" t="s">
        <v>12</v>
      </c>
      <c r="AL175" s="3">
        <v>2.3849999999999998</v>
      </c>
      <c r="AM175" s="15" t="s">
        <v>12</v>
      </c>
      <c r="AN175" s="10">
        <f t="shared" si="147"/>
        <v>2.278</v>
      </c>
      <c r="AO175" s="9">
        <f t="shared" si="148"/>
        <v>0.32499999999999996</v>
      </c>
      <c r="AP175" s="10">
        <f t="shared" si="149"/>
        <v>0.10699999999999976</v>
      </c>
      <c r="AQ175" s="9" t="s">
        <v>12</v>
      </c>
      <c r="AR175" s="55" t="s">
        <v>12</v>
      </c>
      <c r="AS175" s="55">
        <v>4.6269999999999998</v>
      </c>
      <c r="AT175" s="55">
        <v>5.4950000000000001</v>
      </c>
      <c r="AU175" s="55">
        <v>5.8929999999999998</v>
      </c>
      <c r="AV175" s="3">
        <v>6.6139999999999999</v>
      </c>
      <c r="AW175" s="3">
        <v>6.6769999999999996</v>
      </c>
      <c r="AX175" s="3" t="s">
        <v>12</v>
      </c>
      <c r="AY175" s="3">
        <v>6.8390000000000004</v>
      </c>
      <c r="AZ175" s="15" t="s">
        <v>12</v>
      </c>
      <c r="BA175" s="10">
        <f t="shared" si="150"/>
        <v>6.6769999999999996</v>
      </c>
      <c r="BB175" s="9">
        <f t="shared" si="151"/>
        <v>0.78399999999999981</v>
      </c>
      <c r="BC175" s="10">
        <f t="shared" si="152"/>
        <v>0.16200000000000081</v>
      </c>
      <c r="BD175" s="9">
        <v>8.218</v>
      </c>
      <c r="BE175" s="3">
        <v>9.4730000000000008</v>
      </c>
      <c r="BF175" s="15">
        <v>10.121</v>
      </c>
      <c r="BG175" s="15">
        <f t="shared" si="153"/>
        <v>9.4730000000000008</v>
      </c>
      <c r="BH175" s="9">
        <f t="shared" si="154"/>
        <v>1.2550000000000008</v>
      </c>
      <c r="BI175" s="10">
        <f t="shared" si="155"/>
        <v>0.64799999999999969</v>
      </c>
      <c r="BJ175" s="9">
        <v>7.1120000000000001</v>
      </c>
      <c r="BK175" s="3">
        <v>7.859</v>
      </c>
      <c r="BL175" s="15">
        <v>8.4169999999999998</v>
      </c>
      <c r="BM175" s="15">
        <f t="shared" si="156"/>
        <v>7.859</v>
      </c>
      <c r="BN175" s="9">
        <f t="shared" si="157"/>
        <v>0.74699999999999989</v>
      </c>
      <c r="BO175" s="10">
        <f t="shared" si="158"/>
        <v>0.55799999999999983</v>
      </c>
      <c r="BP175">
        <f t="shared" si="167"/>
        <v>0</v>
      </c>
      <c r="BQ175" s="93">
        <f t="shared" si="168"/>
        <v>2.1416382252559729</v>
      </c>
      <c r="BR175" s="93">
        <f t="shared" si="169"/>
        <v>1.2747440273037534</v>
      </c>
      <c r="BS175" s="93" t="str">
        <f>VLOOKUP(C175,'Koppeling locatie - aslocatie'!$A$2:$C$8139,2,FALSE)</f>
        <v>maas219</v>
      </c>
      <c r="BT175" s="93">
        <f>VLOOKUP($BS175,aslocaties_v01!$C$3:$AA$500,MATCH($K$3/10,aslocaties_v01!$C$2:$X$2),FALSE)</f>
        <v>6.4619999999999997</v>
      </c>
      <c r="BU175" s="93">
        <f>VLOOKUP(BS175,aslocaties_v01!$C$3:$AA$500,MATCH($K$3,aslocaties_v01!$C$2:$X$2),FALSE)</f>
        <v>7.0430000000000001</v>
      </c>
      <c r="BV175" s="93">
        <f>VLOOKUP(BS175,aslocaties_v01!$C$3:$AA$500,MATCH($K$3*10,aslocaties_v01!$C$2:$Y$2),FALSE)</f>
        <v>7.6550000000000002</v>
      </c>
      <c r="BW175" s="93">
        <f t="shared" si="170"/>
        <v>0.58100000000000041</v>
      </c>
      <c r="BX175" s="93">
        <f t="shared" si="171"/>
        <v>0.6120000000000001</v>
      </c>
      <c r="BY175" s="94">
        <f t="shared" si="172"/>
        <v>8.5324232081909201E-3</v>
      </c>
      <c r="BZ175" s="94">
        <f t="shared" si="173"/>
        <v>1.6077170418006048E-2</v>
      </c>
      <c r="CA175" s="94">
        <f t="shared" si="174"/>
        <v>6.899999999999995E-2</v>
      </c>
      <c r="CB175">
        <f t="shared" si="175"/>
        <v>7.3999999999999844E-2</v>
      </c>
      <c r="CC175" s="58">
        <f t="shared" si="176"/>
        <v>8.3999999999999631E-2</v>
      </c>
      <c r="CD175" s="95" t="b">
        <f t="shared" si="177"/>
        <v>0</v>
      </c>
      <c r="CE175" s="96" t="b">
        <f t="shared" si="201"/>
        <v>1</v>
      </c>
      <c r="CF175" t="b">
        <f t="shared" si="202"/>
        <v>1</v>
      </c>
      <c r="CG175" t="b">
        <f t="shared" si="203"/>
        <v>1</v>
      </c>
      <c r="CH175" s="84" t="b">
        <f t="shared" si="178"/>
        <v>1</v>
      </c>
      <c r="CI175">
        <f t="shared" si="179"/>
        <v>2.278</v>
      </c>
      <c r="CJ175" t="b">
        <f t="shared" si="204"/>
        <v>1</v>
      </c>
      <c r="CK175" t="b">
        <f t="shared" si="180"/>
        <v>0</v>
      </c>
      <c r="CL175" s="84" t="b">
        <f t="shared" si="207"/>
        <v>0</v>
      </c>
      <c r="CM175" t="str">
        <f t="shared" si="181"/>
        <v/>
      </c>
      <c r="CN175" t="b">
        <f t="shared" si="205"/>
        <v>0</v>
      </c>
      <c r="CO175" s="84">
        <f t="shared" si="182"/>
        <v>3.2754152665653929E-2</v>
      </c>
      <c r="CP175" t="b">
        <f t="shared" si="183"/>
        <v>1</v>
      </c>
      <c r="CQ175" s="96" t="b">
        <f t="shared" si="184"/>
        <v>1</v>
      </c>
      <c r="CR175" t="b">
        <f t="shared" si="185"/>
        <v>0</v>
      </c>
      <c r="CS175" t="b">
        <f t="shared" si="186"/>
        <v>0</v>
      </c>
      <c r="CT175" t="b">
        <f t="shared" si="187"/>
        <v>1</v>
      </c>
      <c r="CU175" t="b">
        <f t="shared" si="188"/>
        <v>1</v>
      </c>
      <c r="CV175" s="84" t="b">
        <f t="shared" si="189"/>
        <v>1</v>
      </c>
      <c r="CW175" t="b">
        <f t="shared" si="190"/>
        <v>0</v>
      </c>
      <c r="CX175" t="b">
        <f t="shared" si="191"/>
        <v>0</v>
      </c>
      <c r="CY175" t="b">
        <f t="shared" si="192"/>
        <v>0</v>
      </c>
      <c r="CZ175" t="b">
        <f t="shared" si="193"/>
        <v>0</v>
      </c>
      <c r="DA175" s="84">
        <f t="shared" si="194"/>
        <v>2</v>
      </c>
      <c r="DB175" t="b">
        <f t="shared" si="195"/>
        <v>0</v>
      </c>
    </row>
    <row r="176" spans="1:106">
      <c r="A176" s="9">
        <v>1494</v>
      </c>
      <c r="B176" s="3">
        <v>2</v>
      </c>
      <c r="C176" s="3" t="s">
        <v>1642</v>
      </c>
      <c r="D176" s="3" t="str">
        <f t="shared" si="139"/>
        <v>MA_1_36-4_dk_0851</v>
      </c>
      <c r="E176" s="3" t="str">
        <f t="shared" si="140"/>
        <v>0851</v>
      </c>
      <c r="F176" s="3">
        <v>147924.03099999999</v>
      </c>
      <c r="G176" s="15">
        <v>416660.43800000002</v>
      </c>
      <c r="H176" s="35" t="str">
        <f t="shared" si="196"/>
        <v>ja</v>
      </c>
      <c r="I176" s="42">
        <v>43</v>
      </c>
      <c r="J176" s="20" t="s">
        <v>371</v>
      </c>
      <c r="K176" s="21">
        <v>10000</v>
      </c>
      <c r="L176" s="28">
        <f t="shared" si="25"/>
        <v>1</v>
      </c>
      <c r="M176" s="28">
        <f t="shared" si="164"/>
        <v>1</v>
      </c>
      <c r="N176" s="56">
        <f t="shared" si="142"/>
        <v>10000</v>
      </c>
      <c r="O176" s="33">
        <f t="shared" si="206"/>
        <v>103.06792511740457</v>
      </c>
      <c r="P176" s="37">
        <f t="shared" si="197"/>
        <v>83.871041158401951</v>
      </c>
      <c r="Q176" s="9" t="s">
        <v>12</v>
      </c>
      <c r="R176" s="55" t="s">
        <v>12</v>
      </c>
      <c r="S176" s="55">
        <v>5.7649999999999997</v>
      </c>
      <c r="T176" s="55">
        <v>6.133</v>
      </c>
      <c r="U176" s="55">
        <v>6.4690000000000003</v>
      </c>
      <c r="V176" s="3">
        <v>6.74</v>
      </c>
      <c r="W176" s="3">
        <v>7.0449999999999999</v>
      </c>
      <c r="X176" s="3" t="s">
        <v>12</v>
      </c>
      <c r="Y176" s="3">
        <v>7.6509999999999998</v>
      </c>
      <c r="Z176" s="15" t="s">
        <v>12</v>
      </c>
      <c r="AA176" s="10">
        <f t="shared" si="198"/>
        <v>7.0449999999999999</v>
      </c>
      <c r="AB176" s="9">
        <f t="shared" si="199"/>
        <v>0.57599999999999962</v>
      </c>
      <c r="AC176" s="10">
        <f t="shared" si="200"/>
        <v>0.60599999999999987</v>
      </c>
      <c r="AD176" s="9" t="s">
        <v>12</v>
      </c>
      <c r="AE176" s="55" t="s">
        <v>12</v>
      </c>
      <c r="AF176" s="55">
        <v>0.78</v>
      </c>
      <c r="AG176" s="55">
        <v>1.093</v>
      </c>
      <c r="AH176" s="55">
        <v>1.302</v>
      </c>
      <c r="AI176" s="3">
        <v>1.343</v>
      </c>
      <c r="AJ176" s="3">
        <v>1.3879999999999999</v>
      </c>
      <c r="AK176" s="3" t="s">
        <v>12</v>
      </c>
      <c r="AL176" s="3">
        <v>1.6140000000000001</v>
      </c>
      <c r="AM176" s="15" t="s">
        <v>12</v>
      </c>
      <c r="AN176" s="10">
        <f t="shared" si="147"/>
        <v>1.3879999999999999</v>
      </c>
      <c r="AO176" s="9">
        <f t="shared" si="148"/>
        <v>8.5999999999999854E-2</v>
      </c>
      <c r="AP176" s="10">
        <f t="shared" si="149"/>
        <v>0.2260000000000002</v>
      </c>
      <c r="AQ176" s="9" t="s">
        <v>12</v>
      </c>
      <c r="AR176" s="55" t="s">
        <v>12</v>
      </c>
      <c r="AS176" s="55">
        <v>2.6469999999999998</v>
      </c>
      <c r="AT176" s="55">
        <v>3.077</v>
      </c>
      <c r="AU176" s="55">
        <v>3.6539999999999999</v>
      </c>
      <c r="AV176" s="3">
        <v>3.7360000000000002</v>
      </c>
      <c r="AW176" s="3">
        <v>3.7869999999999999</v>
      </c>
      <c r="AX176" s="3" t="s">
        <v>12</v>
      </c>
      <c r="AY176" s="3">
        <v>5.665</v>
      </c>
      <c r="AZ176" s="15" t="s">
        <v>12</v>
      </c>
      <c r="BA176" s="10">
        <f t="shared" si="150"/>
        <v>3.7869999999999999</v>
      </c>
      <c r="BB176" s="9">
        <f t="shared" si="151"/>
        <v>0.13300000000000001</v>
      </c>
      <c r="BC176" s="10">
        <f t="shared" si="152"/>
        <v>1.8780000000000001</v>
      </c>
      <c r="BD176" s="9">
        <v>6.734</v>
      </c>
      <c r="BE176" s="3">
        <v>7.4349999999999996</v>
      </c>
      <c r="BF176" s="15">
        <v>8.4009999999999998</v>
      </c>
      <c r="BG176" s="15">
        <f t="shared" si="153"/>
        <v>7.4349999999999996</v>
      </c>
      <c r="BH176" s="9">
        <f t="shared" si="154"/>
        <v>0.70099999999999962</v>
      </c>
      <c r="BI176" s="10">
        <f t="shared" si="155"/>
        <v>0.96600000000000019</v>
      </c>
      <c r="BJ176" s="9">
        <v>6.7460000000000004</v>
      </c>
      <c r="BK176" s="3">
        <v>7.3879999999999999</v>
      </c>
      <c r="BL176" s="15">
        <v>8.0830000000000002</v>
      </c>
      <c r="BM176" s="15">
        <f t="shared" si="156"/>
        <v>7.3879999999999999</v>
      </c>
      <c r="BN176" s="9">
        <f t="shared" si="157"/>
        <v>0.64199999999999946</v>
      </c>
      <c r="BO176" s="10">
        <f t="shared" si="158"/>
        <v>0.69500000000000028</v>
      </c>
      <c r="BP176">
        <f t="shared" si="167"/>
        <v>0</v>
      </c>
      <c r="BQ176" s="93">
        <f t="shared" si="168"/>
        <v>1.2170138888888891</v>
      </c>
      <c r="BR176" s="93">
        <f t="shared" si="169"/>
        <v>1.114583333333333</v>
      </c>
      <c r="BS176" s="93" t="str">
        <f>VLOOKUP(C176,'Koppeling locatie - aslocatie'!$A$2:$C$8139,2,FALSE)</f>
        <v>maas219</v>
      </c>
      <c r="BT176" s="93">
        <f>VLOOKUP($BS176,aslocaties_v01!$C$3:$AA$500,MATCH($K$3/10,aslocaties_v01!$C$2:$X$2),FALSE)</f>
        <v>6.4619999999999997</v>
      </c>
      <c r="BU176" s="93">
        <f>VLOOKUP(BS176,aslocaties_v01!$C$3:$AA$500,MATCH($K$3,aslocaties_v01!$C$2:$X$2),FALSE)</f>
        <v>7.0430000000000001</v>
      </c>
      <c r="BV176" s="93">
        <f>VLOOKUP(BS176,aslocaties_v01!$C$3:$AA$500,MATCH($K$3*10,aslocaties_v01!$C$2:$Y$2),FALSE)</f>
        <v>7.6550000000000002</v>
      </c>
      <c r="BW176" s="93">
        <f t="shared" si="170"/>
        <v>0.58100000000000041</v>
      </c>
      <c r="BX176" s="93">
        <f t="shared" si="171"/>
        <v>0.6120000000000001</v>
      </c>
      <c r="BY176" s="94">
        <f t="shared" si="172"/>
        <v>8.6805555555569125E-3</v>
      </c>
      <c r="BZ176" s="94">
        <f t="shared" si="173"/>
        <v>9.9009900990103539E-3</v>
      </c>
      <c r="CA176" s="94">
        <f t="shared" si="174"/>
        <v>7.0000000000005613E-3</v>
      </c>
      <c r="CB176">
        <f t="shared" si="175"/>
        <v>1.9999999999997797E-3</v>
      </c>
      <c r="CC176" s="58">
        <f t="shared" si="176"/>
        <v>4.0000000000004476E-3</v>
      </c>
      <c r="CD176" s="95" t="b">
        <f t="shared" si="177"/>
        <v>0</v>
      </c>
      <c r="CE176" s="96" t="b">
        <f t="shared" si="201"/>
        <v>1</v>
      </c>
      <c r="CF176" t="b">
        <f t="shared" si="202"/>
        <v>1</v>
      </c>
      <c r="CG176" t="b">
        <f t="shared" si="203"/>
        <v>1</v>
      </c>
      <c r="CH176" s="84" t="b">
        <f t="shared" si="178"/>
        <v>1</v>
      </c>
      <c r="CI176">
        <f t="shared" si="179"/>
        <v>1.3879999999999999</v>
      </c>
      <c r="CJ176" t="b">
        <f t="shared" si="204"/>
        <v>1</v>
      </c>
      <c r="CK176" t="b">
        <f t="shared" si="180"/>
        <v>0</v>
      </c>
      <c r="CL176" s="84" t="b">
        <f t="shared" si="207"/>
        <v>1</v>
      </c>
      <c r="CM176">
        <f t="shared" si="181"/>
        <v>3.7869999999999999</v>
      </c>
      <c r="CN176" t="b">
        <f t="shared" si="205"/>
        <v>1</v>
      </c>
      <c r="CO176" s="84">
        <f t="shared" si="182"/>
        <v>6.2040352615122696E-2</v>
      </c>
      <c r="CP176" t="b">
        <f t="shared" si="183"/>
        <v>1</v>
      </c>
      <c r="CQ176" s="96" t="b">
        <f t="shared" si="184"/>
        <v>1</v>
      </c>
      <c r="CR176" t="b">
        <f t="shared" si="185"/>
        <v>0</v>
      </c>
      <c r="CS176" t="b">
        <f t="shared" si="186"/>
        <v>0</v>
      </c>
      <c r="CT176" t="b">
        <f t="shared" si="187"/>
        <v>0</v>
      </c>
      <c r="CU176" t="b">
        <f t="shared" si="188"/>
        <v>0</v>
      </c>
      <c r="CV176" s="84" t="b">
        <f t="shared" si="189"/>
        <v>1</v>
      </c>
      <c r="CW176" t="b">
        <f t="shared" si="190"/>
        <v>1</v>
      </c>
      <c r="CX176" t="b">
        <f t="shared" si="191"/>
        <v>1</v>
      </c>
      <c r="CY176" t="b">
        <f t="shared" si="192"/>
        <v>0</v>
      </c>
      <c r="CZ176" t="b">
        <f t="shared" si="193"/>
        <v>0</v>
      </c>
      <c r="DA176" s="84">
        <f t="shared" si="194"/>
        <v>2</v>
      </c>
      <c r="DB176" t="b">
        <f t="shared" si="195"/>
        <v>0</v>
      </c>
    </row>
    <row r="177" spans="1:106">
      <c r="A177" s="9">
        <v>1495</v>
      </c>
      <c r="B177" s="3">
        <v>2</v>
      </c>
      <c r="C177" s="3" t="s">
        <v>1643</v>
      </c>
      <c r="D177" s="3" t="str">
        <f t="shared" si="139"/>
        <v>MA_1_36-4_dk_0852</v>
      </c>
      <c r="E177" s="3" t="str">
        <f t="shared" si="140"/>
        <v>0852</v>
      </c>
      <c r="F177" s="3">
        <v>147845.57800000001</v>
      </c>
      <c r="G177" s="15">
        <v>416690.09399999998</v>
      </c>
      <c r="H177" s="35" t="str">
        <f t="shared" si="196"/>
        <v>ja</v>
      </c>
      <c r="I177" s="42">
        <v>355</v>
      </c>
      <c r="J177" s="20" t="s">
        <v>371</v>
      </c>
      <c r="K177" s="21">
        <v>10000</v>
      </c>
      <c r="L177" s="28">
        <f t="shared" si="25"/>
        <v>1</v>
      </c>
      <c r="M177" s="28">
        <f t="shared" si="164"/>
        <v>1</v>
      </c>
      <c r="N177" s="56">
        <f t="shared" si="142"/>
        <v>10000</v>
      </c>
      <c r="O177" s="33">
        <f t="shared" si="206"/>
        <v>83.871041158401951</v>
      </c>
      <c r="P177" s="37">
        <f t="shared" si="197"/>
        <v>81.618804359035678</v>
      </c>
      <c r="Q177" s="9" t="s">
        <v>12</v>
      </c>
      <c r="R177" s="55" t="s">
        <v>12</v>
      </c>
      <c r="S177" s="55">
        <v>5.7439999999999998</v>
      </c>
      <c r="T177" s="55">
        <v>6.1130000000000004</v>
      </c>
      <c r="U177" s="55">
        <v>6.4530000000000003</v>
      </c>
      <c r="V177" s="3">
        <v>6.7210000000000001</v>
      </c>
      <c r="W177" s="3">
        <v>7.03</v>
      </c>
      <c r="X177" s="3" t="s">
        <v>12</v>
      </c>
      <c r="Y177" s="3">
        <v>7.64</v>
      </c>
      <c r="Z177" s="15" t="s">
        <v>12</v>
      </c>
      <c r="AA177" s="10">
        <f t="shared" si="198"/>
        <v>7.03</v>
      </c>
      <c r="AB177" s="9">
        <f t="shared" si="199"/>
        <v>0.57699999999999996</v>
      </c>
      <c r="AC177" s="10">
        <f t="shared" si="200"/>
        <v>0.60999999999999943</v>
      </c>
      <c r="AD177" s="9" t="s">
        <v>12</v>
      </c>
      <c r="AE177" s="55" t="s">
        <v>12</v>
      </c>
      <c r="AF177" s="55">
        <v>0.46700000000000003</v>
      </c>
      <c r="AG177" s="55">
        <v>0.53700000000000003</v>
      </c>
      <c r="AH177" s="55">
        <v>0.629</v>
      </c>
      <c r="AI177" s="3">
        <v>0.73799999999999999</v>
      </c>
      <c r="AJ177" s="3">
        <v>0.86899999999999999</v>
      </c>
      <c r="AK177" s="3" t="s">
        <v>12</v>
      </c>
      <c r="AL177" s="3">
        <v>1.401</v>
      </c>
      <c r="AM177" s="15" t="s">
        <v>12</v>
      </c>
      <c r="AN177" s="10">
        <f t="shared" si="147"/>
        <v>0.86899999999999999</v>
      </c>
      <c r="AO177" s="9">
        <f t="shared" si="148"/>
        <v>0.24</v>
      </c>
      <c r="AP177" s="10">
        <f t="shared" si="149"/>
        <v>0.53200000000000003</v>
      </c>
      <c r="AQ177" s="9" t="s">
        <v>12</v>
      </c>
      <c r="AR177" s="55" t="s">
        <v>12</v>
      </c>
      <c r="AS177" s="55">
        <v>2.2690000000000001</v>
      </c>
      <c r="AT177" s="55">
        <v>2.4119999999999999</v>
      </c>
      <c r="AU177" s="55">
        <v>2.573</v>
      </c>
      <c r="AV177" s="3">
        <v>2.7360000000000002</v>
      </c>
      <c r="AW177" s="3">
        <v>2.9409999999999998</v>
      </c>
      <c r="AX177" s="3" t="s">
        <v>12</v>
      </c>
      <c r="AY177" s="3">
        <v>3.3980000000000001</v>
      </c>
      <c r="AZ177" s="15" t="s">
        <v>12</v>
      </c>
      <c r="BA177" s="10">
        <f t="shared" si="150"/>
        <v>2.9409999999999998</v>
      </c>
      <c r="BB177" s="9">
        <f t="shared" si="151"/>
        <v>0.36799999999999988</v>
      </c>
      <c r="BC177" s="10">
        <f t="shared" si="152"/>
        <v>0.45700000000000029</v>
      </c>
      <c r="BD177" s="9">
        <v>6.7489999999999997</v>
      </c>
      <c r="BE177" s="3">
        <v>7.3810000000000002</v>
      </c>
      <c r="BF177" s="15">
        <v>8.1560000000000006</v>
      </c>
      <c r="BG177" s="15">
        <f t="shared" si="153"/>
        <v>7.3810000000000002</v>
      </c>
      <c r="BH177" s="9">
        <f t="shared" si="154"/>
        <v>0.63200000000000056</v>
      </c>
      <c r="BI177" s="10">
        <f t="shared" si="155"/>
        <v>0.77500000000000036</v>
      </c>
      <c r="BJ177" s="9">
        <v>6.7270000000000003</v>
      </c>
      <c r="BK177" s="3">
        <v>7.3620000000000001</v>
      </c>
      <c r="BL177" s="15">
        <v>8.1880000000000006</v>
      </c>
      <c r="BM177" s="15">
        <f t="shared" si="156"/>
        <v>7.3620000000000001</v>
      </c>
      <c r="BN177" s="9">
        <f t="shared" si="157"/>
        <v>0.63499999999999979</v>
      </c>
      <c r="BO177" s="10">
        <f t="shared" si="158"/>
        <v>0.82600000000000051</v>
      </c>
      <c r="BP177">
        <f t="shared" si="167"/>
        <v>0</v>
      </c>
      <c r="BQ177" s="93">
        <f t="shared" si="168"/>
        <v>1.0953206239168121</v>
      </c>
      <c r="BR177" s="93">
        <f t="shared" si="169"/>
        <v>1.1005199306759097</v>
      </c>
      <c r="BS177" s="93" t="str">
        <f>VLOOKUP(C177,'Koppeling locatie - aslocatie'!$A$2:$C$8139,2,FALSE)</f>
        <v>maas219</v>
      </c>
      <c r="BT177" s="93">
        <f>VLOOKUP($BS177,aslocaties_v01!$C$3:$AA$500,MATCH($K$3/10,aslocaties_v01!$C$2:$X$2),FALSE)</f>
        <v>6.4619999999999997</v>
      </c>
      <c r="BU177" s="93">
        <f>VLOOKUP(BS177,aslocaties_v01!$C$3:$AA$500,MATCH($K$3,aslocaties_v01!$C$2:$X$2),FALSE)</f>
        <v>7.0430000000000001</v>
      </c>
      <c r="BV177" s="93">
        <f>VLOOKUP(BS177,aslocaties_v01!$C$3:$AA$500,MATCH($K$3*10,aslocaties_v01!$C$2:$Y$2),FALSE)</f>
        <v>7.6550000000000002</v>
      </c>
      <c r="BW177" s="93">
        <f t="shared" si="170"/>
        <v>0.58100000000000041</v>
      </c>
      <c r="BX177" s="93">
        <f t="shared" si="171"/>
        <v>0.6120000000000001</v>
      </c>
      <c r="BY177" s="94">
        <f t="shared" si="172"/>
        <v>6.9324090121325455E-3</v>
      </c>
      <c r="BZ177" s="94">
        <f t="shared" si="173"/>
        <v>3.2786885245912334E-3</v>
      </c>
      <c r="CA177" s="94">
        <f t="shared" si="174"/>
        <v>8.9999999999994529E-3</v>
      </c>
      <c r="CB177">
        <f t="shared" si="175"/>
        <v>1.2999999999999901E-2</v>
      </c>
      <c r="CC177" s="58">
        <f t="shared" si="176"/>
        <v>1.5000000000000568E-2</v>
      </c>
      <c r="CD177" s="95" t="b">
        <f t="shared" si="177"/>
        <v>0</v>
      </c>
      <c r="CE177" s="96" t="b">
        <f t="shared" si="201"/>
        <v>1</v>
      </c>
      <c r="CF177" t="b">
        <f t="shared" si="202"/>
        <v>1</v>
      </c>
      <c r="CG177" t="b">
        <f t="shared" si="203"/>
        <v>1</v>
      </c>
      <c r="CH177" s="84" t="b">
        <f t="shared" si="178"/>
        <v>1</v>
      </c>
      <c r="CI177">
        <f t="shared" si="179"/>
        <v>0.86899999999999999</v>
      </c>
      <c r="CJ177" t="b">
        <f t="shared" si="204"/>
        <v>1</v>
      </c>
      <c r="CK177" t="b">
        <f t="shared" si="180"/>
        <v>1</v>
      </c>
      <c r="CL177" s="84" t="b">
        <f t="shared" si="207"/>
        <v>1</v>
      </c>
      <c r="CM177">
        <f t="shared" si="181"/>
        <v>2.9409999999999998</v>
      </c>
      <c r="CN177" t="b">
        <f t="shared" si="205"/>
        <v>1</v>
      </c>
      <c r="CO177" s="84">
        <f t="shared" si="182"/>
        <v>6.4402856316035845E-2</v>
      </c>
      <c r="CP177" t="b">
        <f t="shared" si="183"/>
        <v>1</v>
      </c>
      <c r="CQ177" s="96" t="b">
        <f t="shared" si="184"/>
        <v>1</v>
      </c>
      <c r="CR177" t="b">
        <f t="shared" si="185"/>
        <v>1</v>
      </c>
      <c r="CS177" t="b">
        <f t="shared" si="186"/>
        <v>1</v>
      </c>
      <c r="CT177" t="b">
        <f t="shared" si="187"/>
        <v>0</v>
      </c>
      <c r="CU177" t="b">
        <f t="shared" si="188"/>
        <v>0</v>
      </c>
      <c r="CV177" s="84" t="b">
        <f t="shared" si="189"/>
        <v>1</v>
      </c>
      <c r="CW177" t="b">
        <f t="shared" si="190"/>
        <v>1</v>
      </c>
      <c r="CX177" t="b">
        <f t="shared" si="191"/>
        <v>1</v>
      </c>
      <c r="CY177" t="b">
        <f t="shared" si="192"/>
        <v>1</v>
      </c>
      <c r="CZ177" t="b">
        <f t="shared" si="193"/>
        <v>1</v>
      </c>
      <c r="DA177" s="84">
        <f t="shared" si="194"/>
        <v>1</v>
      </c>
      <c r="DB177" t="b">
        <f t="shared" si="195"/>
        <v>0</v>
      </c>
    </row>
    <row r="178" spans="1:106">
      <c r="A178" s="9">
        <v>1496</v>
      </c>
      <c r="B178" s="3">
        <v>2</v>
      </c>
      <c r="C178" s="3" t="s">
        <v>1644</v>
      </c>
      <c r="D178" s="3" t="str">
        <f t="shared" si="139"/>
        <v>MA_1_36-4_dk_0853</v>
      </c>
      <c r="E178" s="3" t="str">
        <f t="shared" si="140"/>
        <v>0853</v>
      </c>
      <c r="F178" s="3">
        <v>147765.09400000001</v>
      </c>
      <c r="G178" s="15">
        <v>416676.53100000002</v>
      </c>
      <c r="H178" s="35" t="str">
        <f t="shared" si="196"/>
        <v>ja</v>
      </c>
      <c r="I178" s="42">
        <v>345</v>
      </c>
      <c r="J178" s="20" t="s">
        <v>371</v>
      </c>
      <c r="K178" s="21">
        <v>10000</v>
      </c>
      <c r="L178" s="28">
        <f t="shared" si="25"/>
        <v>1</v>
      </c>
      <c r="M178" s="28">
        <f t="shared" si="164"/>
        <v>1</v>
      </c>
      <c r="N178" s="56">
        <f t="shared" si="142"/>
        <v>10000</v>
      </c>
      <c r="O178" s="33">
        <f t="shared" si="206"/>
        <v>81.618804359035678</v>
      </c>
      <c r="P178" s="37">
        <f t="shared" si="197"/>
        <v>115.93234658628887</v>
      </c>
      <c r="Q178" s="9" t="s">
        <v>12</v>
      </c>
      <c r="R178" s="55" t="s">
        <v>12</v>
      </c>
      <c r="S178" s="55">
        <v>5.7350000000000003</v>
      </c>
      <c r="T178" s="55">
        <v>6.1059999999999999</v>
      </c>
      <c r="U178" s="55">
        <v>6.4450000000000003</v>
      </c>
      <c r="V178" s="3">
        <v>6.7169999999999996</v>
      </c>
      <c r="W178" s="3">
        <v>7.0209999999999999</v>
      </c>
      <c r="X178" s="3" t="s">
        <v>12</v>
      </c>
      <c r="Y178" s="3">
        <v>7.63</v>
      </c>
      <c r="Z178" s="15" t="s">
        <v>12</v>
      </c>
      <c r="AA178" s="10">
        <f t="shared" si="198"/>
        <v>7.0209999999999999</v>
      </c>
      <c r="AB178" s="9">
        <f t="shared" si="199"/>
        <v>0.57599999999999962</v>
      </c>
      <c r="AC178" s="10">
        <f t="shared" si="200"/>
        <v>0.60899999999999999</v>
      </c>
      <c r="AD178" s="9" t="s">
        <v>12</v>
      </c>
      <c r="AE178" s="55" t="s">
        <v>12</v>
      </c>
      <c r="AF178" s="55">
        <v>0.46300000000000002</v>
      </c>
      <c r="AG178" s="55">
        <v>0.53300000000000003</v>
      </c>
      <c r="AH178" s="55">
        <v>0.62</v>
      </c>
      <c r="AI178" s="3">
        <v>0.71099999999999997</v>
      </c>
      <c r="AJ178" s="3">
        <v>0.81899999999999995</v>
      </c>
      <c r="AK178" s="3" t="s">
        <v>12</v>
      </c>
      <c r="AL178" s="3">
        <v>1.216</v>
      </c>
      <c r="AM178" s="15" t="s">
        <v>12</v>
      </c>
      <c r="AN178" s="10">
        <f t="shared" si="147"/>
        <v>0.81899999999999995</v>
      </c>
      <c r="AO178" s="9">
        <f t="shared" si="148"/>
        <v>0.19899999999999995</v>
      </c>
      <c r="AP178" s="10">
        <f t="shared" si="149"/>
        <v>0.39700000000000002</v>
      </c>
      <c r="AQ178" s="9" t="s">
        <v>12</v>
      </c>
      <c r="AR178" s="55" t="s">
        <v>12</v>
      </c>
      <c r="AS178" s="55">
        <v>2.2650000000000001</v>
      </c>
      <c r="AT178" s="55">
        <v>2.4119999999999999</v>
      </c>
      <c r="AU178" s="55">
        <v>2.5750000000000002</v>
      </c>
      <c r="AV178" s="3">
        <v>2.7360000000000002</v>
      </c>
      <c r="AW178" s="3">
        <v>2.9390000000000001</v>
      </c>
      <c r="AX178" s="3" t="s">
        <v>12</v>
      </c>
      <c r="AY178" s="3">
        <v>3.6589999999999998</v>
      </c>
      <c r="AZ178" s="15" t="s">
        <v>12</v>
      </c>
      <c r="BA178" s="10">
        <f t="shared" si="150"/>
        <v>2.9390000000000001</v>
      </c>
      <c r="BB178" s="9">
        <f t="shared" si="151"/>
        <v>0.36399999999999988</v>
      </c>
      <c r="BC178" s="10">
        <f t="shared" si="152"/>
        <v>0.71999999999999975</v>
      </c>
      <c r="BD178" s="9">
        <v>6.7729999999999997</v>
      </c>
      <c r="BE178" s="3">
        <v>7.407</v>
      </c>
      <c r="BF178" s="15">
        <v>8.1419999999999995</v>
      </c>
      <c r="BG178" s="15">
        <f t="shared" si="153"/>
        <v>7.407</v>
      </c>
      <c r="BH178" s="9">
        <f t="shared" si="154"/>
        <v>0.63400000000000034</v>
      </c>
      <c r="BI178" s="10">
        <f t="shared" si="155"/>
        <v>0.73499999999999943</v>
      </c>
      <c r="BJ178" s="9">
        <v>6.7569999999999997</v>
      </c>
      <c r="BK178" s="3">
        <v>7.4</v>
      </c>
      <c r="BL178" s="15">
        <v>8.1539999999999999</v>
      </c>
      <c r="BM178" s="15">
        <f t="shared" si="156"/>
        <v>7.4</v>
      </c>
      <c r="BN178" s="9">
        <f t="shared" si="157"/>
        <v>0.64300000000000068</v>
      </c>
      <c r="BO178" s="10">
        <f t="shared" si="158"/>
        <v>0.75399999999999956</v>
      </c>
      <c r="BP178">
        <f t="shared" si="167"/>
        <v>0</v>
      </c>
      <c r="BQ178" s="93">
        <f t="shared" si="168"/>
        <v>1.1006944444444458</v>
      </c>
      <c r="BR178" s="93">
        <f t="shared" si="169"/>
        <v>1.1163194444444464</v>
      </c>
      <c r="BS178" s="93" t="str">
        <f>VLOOKUP(C178,'Koppeling locatie - aslocatie'!$A$2:$C$8139,2,FALSE)</f>
        <v>maas219</v>
      </c>
      <c r="BT178" s="93">
        <f>VLOOKUP($BS178,aslocaties_v01!$C$3:$AA$500,MATCH($K$3/10,aslocaties_v01!$C$2:$X$2),FALSE)</f>
        <v>6.4619999999999997</v>
      </c>
      <c r="BU178" s="93">
        <f>VLOOKUP(BS178,aslocaties_v01!$C$3:$AA$500,MATCH($K$3,aslocaties_v01!$C$2:$X$2),FALSE)</f>
        <v>7.0430000000000001</v>
      </c>
      <c r="BV178" s="93">
        <f>VLOOKUP(BS178,aslocaties_v01!$C$3:$AA$500,MATCH($K$3*10,aslocaties_v01!$C$2:$Y$2),FALSE)</f>
        <v>7.6550000000000002</v>
      </c>
      <c r="BW178" s="93">
        <f t="shared" si="170"/>
        <v>0.58100000000000041</v>
      </c>
      <c r="BX178" s="93">
        <f t="shared" si="171"/>
        <v>0.6120000000000001</v>
      </c>
      <c r="BY178" s="94">
        <f t="shared" si="172"/>
        <v>8.6805555555569125E-3</v>
      </c>
      <c r="BZ178" s="94">
        <f t="shared" si="173"/>
        <v>4.9261083743843415E-3</v>
      </c>
      <c r="CA178" s="94">
        <f t="shared" si="174"/>
        <v>1.699999999999946E-2</v>
      </c>
      <c r="CB178">
        <f t="shared" si="175"/>
        <v>2.2000000000000242E-2</v>
      </c>
      <c r="CC178" s="58">
        <f t="shared" si="176"/>
        <v>2.5000000000000355E-2</v>
      </c>
      <c r="CD178" s="95" t="b">
        <f t="shared" si="177"/>
        <v>0</v>
      </c>
      <c r="CE178" s="96" t="b">
        <f t="shared" si="201"/>
        <v>1</v>
      </c>
      <c r="CF178" t="b">
        <f t="shared" si="202"/>
        <v>1</v>
      </c>
      <c r="CG178" t="b">
        <f t="shared" si="203"/>
        <v>1</v>
      </c>
      <c r="CH178" s="84" t="b">
        <f t="shared" si="178"/>
        <v>1</v>
      </c>
      <c r="CI178">
        <f t="shared" si="179"/>
        <v>0.81899999999999995</v>
      </c>
      <c r="CJ178" t="b">
        <f t="shared" si="204"/>
        <v>1</v>
      </c>
      <c r="CK178" t="b">
        <f t="shared" si="180"/>
        <v>1</v>
      </c>
      <c r="CL178" s="84" t="b">
        <f t="shared" si="207"/>
        <v>1</v>
      </c>
      <c r="CM178">
        <f t="shared" si="181"/>
        <v>2.9390000000000001</v>
      </c>
      <c r="CN178" t="b">
        <f t="shared" si="205"/>
        <v>1</v>
      </c>
      <c r="CO178" s="84">
        <f t="shared" si="182"/>
        <v>6.0779920999995241E-2</v>
      </c>
      <c r="CP178" t="b">
        <f t="shared" si="183"/>
        <v>1</v>
      </c>
      <c r="CQ178" s="96" t="b">
        <f t="shared" si="184"/>
        <v>1</v>
      </c>
      <c r="CR178" t="b">
        <f t="shared" si="185"/>
        <v>1</v>
      </c>
      <c r="CS178" t="b">
        <f t="shared" si="186"/>
        <v>1</v>
      </c>
      <c r="CT178" t="b">
        <f t="shared" si="187"/>
        <v>1</v>
      </c>
      <c r="CU178" t="b">
        <f t="shared" si="188"/>
        <v>1</v>
      </c>
      <c r="CV178" s="84" t="b">
        <f t="shared" si="189"/>
        <v>1</v>
      </c>
      <c r="CW178" t="b">
        <f t="shared" si="190"/>
        <v>1</v>
      </c>
      <c r="CX178" t="b">
        <f t="shared" si="191"/>
        <v>1</v>
      </c>
      <c r="CY178" t="b">
        <f t="shared" si="192"/>
        <v>1</v>
      </c>
      <c r="CZ178" t="b">
        <f t="shared" si="193"/>
        <v>1</v>
      </c>
      <c r="DA178" s="84">
        <f t="shared" si="194"/>
        <v>0</v>
      </c>
      <c r="DB178" t="b">
        <f t="shared" si="195"/>
        <v>0</v>
      </c>
    </row>
    <row r="179" spans="1:106">
      <c r="A179" s="9">
        <v>1497</v>
      </c>
      <c r="B179" s="3">
        <v>2</v>
      </c>
      <c r="C179" s="3" t="s">
        <v>1645</v>
      </c>
      <c r="D179" s="3" t="str">
        <f t="shared" si="139"/>
        <v>MA_1_36-4_dk_0854</v>
      </c>
      <c r="E179" s="3" t="str">
        <f t="shared" si="140"/>
        <v>0854</v>
      </c>
      <c r="F179" s="3">
        <v>147651.56200000001</v>
      </c>
      <c r="G179" s="15">
        <v>416653.06199999998</v>
      </c>
      <c r="H179" s="35" t="str">
        <f t="shared" si="196"/>
        <v>ja</v>
      </c>
      <c r="I179" s="42">
        <v>356</v>
      </c>
      <c r="J179" s="20" t="s">
        <v>371</v>
      </c>
      <c r="K179" s="21">
        <v>10000</v>
      </c>
      <c r="L179" s="28">
        <f t="shared" si="25"/>
        <v>1</v>
      </c>
      <c r="M179" s="28">
        <f t="shared" si="164"/>
        <v>1</v>
      </c>
      <c r="N179" s="56">
        <f t="shared" si="142"/>
        <v>10000</v>
      </c>
      <c r="O179" s="33">
        <f t="shared" si="206"/>
        <v>115.93234658628887</v>
      </c>
      <c r="P179" s="37">
        <f t="shared" si="197"/>
        <v>110.68576170402196</v>
      </c>
      <c r="Q179" s="9" t="s">
        <v>12</v>
      </c>
      <c r="R179" s="55" t="s">
        <v>12</v>
      </c>
      <c r="S179" s="55">
        <v>5.7329999999999997</v>
      </c>
      <c r="T179" s="55">
        <v>6.1050000000000004</v>
      </c>
      <c r="U179" s="55">
        <v>6.444</v>
      </c>
      <c r="V179" s="3">
        <v>6.7169999999999996</v>
      </c>
      <c r="W179" s="3">
        <v>7.0209999999999999</v>
      </c>
      <c r="X179" s="3" t="s">
        <v>12</v>
      </c>
      <c r="Y179" s="3">
        <v>7.63</v>
      </c>
      <c r="Z179" s="15" t="s">
        <v>12</v>
      </c>
      <c r="AA179" s="10">
        <f t="shared" si="198"/>
        <v>7.0209999999999999</v>
      </c>
      <c r="AB179" s="9">
        <f t="shared" si="199"/>
        <v>0.57699999999999996</v>
      </c>
      <c r="AC179" s="10">
        <f t="shared" si="200"/>
        <v>0.60899999999999999</v>
      </c>
      <c r="AD179" s="9" t="s">
        <v>12</v>
      </c>
      <c r="AE179" s="55" t="s">
        <v>12</v>
      </c>
      <c r="AF179" s="55">
        <v>0.55200000000000005</v>
      </c>
      <c r="AG179" s="55">
        <v>0.66500000000000004</v>
      </c>
      <c r="AH179" s="55">
        <v>0.81599999999999995</v>
      </c>
      <c r="AI179" s="3">
        <v>0.89700000000000002</v>
      </c>
      <c r="AJ179" s="3">
        <v>0.95799999999999996</v>
      </c>
      <c r="AK179" s="3" t="s">
        <v>12</v>
      </c>
      <c r="AL179" s="3">
        <v>1.216</v>
      </c>
      <c r="AM179" s="15" t="s">
        <v>12</v>
      </c>
      <c r="AN179" s="10">
        <f t="shared" si="147"/>
        <v>0.95799999999999996</v>
      </c>
      <c r="AO179" s="9">
        <f t="shared" si="148"/>
        <v>0.14200000000000002</v>
      </c>
      <c r="AP179" s="10">
        <f t="shared" si="149"/>
        <v>0.25800000000000001</v>
      </c>
      <c r="AQ179" s="9" t="s">
        <v>12</v>
      </c>
      <c r="AR179" s="55" t="s">
        <v>12</v>
      </c>
      <c r="AS179" s="55">
        <v>2.4380000000000002</v>
      </c>
      <c r="AT179" s="55">
        <v>2.6760000000000002</v>
      </c>
      <c r="AU179" s="55">
        <v>3.0830000000000002</v>
      </c>
      <c r="AV179" s="3">
        <v>3.3849999999999998</v>
      </c>
      <c r="AW179" s="3">
        <v>3.444</v>
      </c>
      <c r="AX179" s="3" t="s">
        <v>12</v>
      </c>
      <c r="AY179" s="3">
        <v>3.649</v>
      </c>
      <c r="AZ179" s="15" t="s">
        <v>12</v>
      </c>
      <c r="BA179" s="10">
        <f t="shared" si="150"/>
        <v>3.444</v>
      </c>
      <c r="BB179" s="9">
        <f t="shared" si="151"/>
        <v>0.36099999999999977</v>
      </c>
      <c r="BC179" s="10">
        <f t="shared" si="152"/>
        <v>0.20500000000000007</v>
      </c>
      <c r="BD179" s="9">
        <v>6.7359999999999998</v>
      </c>
      <c r="BE179" s="3">
        <v>7.3630000000000004</v>
      </c>
      <c r="BF179" s="15">
        <v>8.0809999999999995</v>
      </c>
      <c r="BG179" s="15">
        <f t="shared" si="153"/>
        <v>7.3630000000000004</v>
      </c>
      <c r="BH179" s="9">
        <f t="shared" si="154"/>
        <v>0.62700000000000067</v>
      </c>
      <c r="BI179" s="10">
        <f t="shared" si="155"/>
        <v>0.71799999999999908</v>
      </c>
      <c r="BJ179" s="9">
        <v>6.7140000000000004</v>
      </c>
      <c r="BK179" s="3">
        <v>7.3410000000000002</v>
      </c>
      <c r="BL179" s="15">
        <v>8.0719999999999992</v>
      </c>
      <c r="BM179" s="15">
        <f t="shared" si="156"/>
        <v>7.3410000000000002</v>
      </c>
      <c r="BN179" s="9">
        <f t="shared" si="157"/>
        <v>0.62699999999999978</v>
      </c>
      <c r="BO179" s="10">
        <f t="shared" si="158"/>
        <v>0.73099999999999898</v>
      </c>
      <c r="BP179">
        <f t="shared" si="167"/>
        <v>0</v>
      </c>
      <c r="BQ179" s="93">
        <f t="shared" si="168"/>
        <v>1.0866551126516477</v>
      </c>
      <c r="BR179" s="93">
        <f t="shared" si="169"/>
        <v>1.0866551126516462</v>
      </c>
      <c r="BS179" s="93" t="str">
        <f>VLOOKUP(C179,'Koppeling locatie - aslocatie'!$A$2:$C$8139,2,FALSE)</f>
        <v>maas219</v>
      </c>
      <c r="BT179" s="93">
        <f>VLOOKUP($BS179,aslocaties_v01!$C$3:$AA$500,MATCH($K$3/10,aslocaties_v01!$C$2:$X$2),FALSE)</f>
        <v>6.4619999999999997</v>
      </c>
      <c r="BU179" s="93">
        <f>VLOOKUP(BS179,aslocaties_v01!$C$3:$AA$500,MATCH($K$3,aslocaties_v01!$C$2:$X$2),FALSE)</f>
        <v>7.0430000000000001</v>
      </c>
      <c r="BV179" s="93">
        <f>VLOOKUP(BS179,aslocaties_v01!$C$3:$AA$500,MATCH($K$3*10,aslocaties_v01!$C$2:$Y$2),FALSE)</f>
        <v>7.6550000000000002</v>
      </c>
      <c r="BW179" s="93">
        <f t="shared" si="170"/>
        <v>0.58100000000000041</v>
      </c>
      <c r="BX179" s="93">
        <f t="shared" si="171"/>
        <v>0.6120000000000001</v>
      </c>
      <c r="BY179" s="94">
        <f t="shared" si="172"/>
        <v>6.9324090121325455E-3</v>
      </c>
      <c r="BZ179" s="94">
        <f t="shared" si="173"/>
        <v>4.9261083743843415E-3</v>
      </c>
      <c r="CA179" s="94">
        <f t="shared" si="174"/>
        <v>1.7999999999999794E-2</v>
      </c>
      <c r="CB179">
        <f t="shared" si="175"/>
        <v>2.2000000000000242E-2</v>
      </c>
      <c r="CC179" s="58">
        <f t="shared" si="176"/>
        <v>2.5000000000000355E-2</v>
      </c>
      <c r="CD179" s="95" t="b">
        <f t="shared" si="177"/>
        <v>0</v>
      </c>
      <c r="CE179" s="96" t="b">
        <f t="shared" si="201"/>
        <v>1</v>
      </c>
      <c r="CF179" t="b">
        <f t="shared" si="202"/>
        <v>1</v>
      </c>
      <c r="CG179" t="b">
        <f t="shared" si="203"/>
        <v>1</v>
      </c>
      <c r="CH179" s="84" t="b">
        <f t="shared" si="178"/>
        <v>1</v>
      </c>
      <c r="CI179">
        <f t="shared" si="179"/>
        <v>0.95799999999999996</v>
      </c>
      <c r="CJ179" t="b">
        <f t="shared" si="204"/>
        <v>1</v>
      </c>
      <c r="CK179" t="b">
        <f t="shared" si="180"/>
        <v>1</v>
      </c>
      <c r="CL179" s="84" t="b">
        <f t="shared" si="207"/>
        <v>1</v>
      </c>
      <c r="CM179">
        <f t="shared" si="181"/>
        <v>3.444</v>
      </c>
      <c r="CN179" t="b">
        <f t="shared" si="205"/>
        <v>1</v>
      </c>
      <c r="CO179" s="84">
        <f t="shared" si="182"/>
        <v>5.1774346411892082E-2</v>
      </c>
      <c r="CP179" t="b">
        <f t="shared" si="183"/>
        <v>1</v>
      </c>
      <c r="CQ179" s="96" t="b">
        <f t="shared" si="184"/>
        <v>1</v>
      </c>
      <c r="CR179" t="b">
        <f t="shared" si="185"/>
        <v>1</v>
      </c>
      <c r="CS179" t="b">
        <f t="shared" si="186"/>
        <v>1</v>
      </c>
      <c r="CT179" t="b">
        <f t="shared" si="187"/>
        <v>1</v>
      </c>
      <c r="CU179" t="b">
        <f t="shared" si="188"/>
        <v>1</v>
      </c>
      <c r="CV179" s="84" t="b">
        <f t="shared" si="189"/>
        <v>1</v>
      </c>
      <c r="CW179" t="b">
        <f t="shared" si="190"/>
        <v>1</v>
      </c>
      <c r="CX179" t="b">
        <f t="shared" si="191"/>
        <v>1</v>
      </c>
      <c r="CY179" t="b">
        <f t="shared" si="192"/>
        <v>1</v>
      </c>
      <c r="CZ179" t="b">
        <f t="shared" si="193"/>
        <v>1</v>
      </c>
      <c r="DA179" s="84">
        <f t="shared" si="194"/>
        <v>0</v>
      </c>
      <c r="DB179" t="b">
        <f t="shared" si="195"/>
        <v>0</v>
      </c>
    </row>
    <row r="180" spans="1:106">
      <c r="A180" s="9">
        <v>1498</v>
      </c>
      <c r="B180" s="3">
        <v>2</v>
      </c>
      <c r="C180" s="3" t="s">
        <v>1646</v>
      </c>
      <c r="D180" s="3" t="str">
        <f t="shared" si="139"/>
        <v>MA_1_36-4_dk_0855</v>
      </c>
      <c r="E180" s="3" t="str">
        <f t="shared" si="140"/>
        <v>0855</v>
      </c>
      <c r="F180" s="3">
        <v>147541.31200000001</v>
      </c>
      <c r="G180" s="15">
        <v>416643.25</v>
      </c>
      <c r="H180" s="35" t="str">
        <f t="shared" si="196"/>
        <v>ja</v>
      </c>
      <c r="I180" s="42">
        <v>356</v>
      </c>
      <c r="J180" s="20" t="s">
        <v>371</v>
      </c>
      <c r="K180" s="21">
        <v>10000</v>
      </c>
      <c r="L180" s="28">
        <f t="shared" si="25"/>
        <v>1</v>
      </c>
      <c r="M180" s="28">
        <f t="shared" si="164"/>
        <v>1</v>
      </c>
      <c r="N180" s="56">
        <f t="shared" si="142"/>
        <v>10000</v>
      </c>
      <c r="O180" s="33">
        <f t="shared" si="206"/>
        <v>110.68576170402196</v>
      </c>
      <c r="P180" s="37">
        <f t="shared" si="197"/>
        <v>73.020274889934456</v>
      </c>
      <c r="Q180" s="9" t="s">
        <v>12</v>
      </c>
      <c r="R180" s="55" t="s">
        <v>12</v>
      </c>
      <c r="S180" s="55">
        <v>5.7309999999999999</v>
      </c>
      <c r="T180" s="55">
        <v>6.1029999999999998</v>
      </c>
      <c r="U180" s="55">
        <v>6.4390000000000001</v>
      </c>
      <c r="V180" s="3">
        <v>6.7110000000000003</v>
      </c>
      <c r="W180" s="3">
        <v>7.02</v>
      </c>
      <c r="X180" s="3" t="s">
        <v>12</v>
      </c>
      <c r="Y180" s="3">
        <v>7.6289999999999996</v>
      </c>
      <c r="Z180" s="15" t="s">
        <v>12</v>
      </c>
      <c r="AA180" s="10">
        <f t="shared" si="198"/>
        <v>7.02</v>
      </c>
      <c r="AB180" s="9">
        <f t="shared" si="199"/>
        <v>0.58099999999999952</v>
      </c>
      <c r="AC180" s="10">
        <f t="shared" si="200"/>
        <v>0.60899999999999999</v>
      </c>
      <c r="AD180" s="9" t="s">
        <v>12</v>
      </c>
      <c r="AE180" s="55" t="s">
        <v>12</v>
      </c>
      <c r="AF180" s="55">
        <v>0.54600000000000004</v>
      </c>
      <c r="AG180" s="55">
        <v>0.65600000000000003</v>
      </c>
      <c r="AH180" s="55">
        <v>0.80200000000000005</v>
      </c>
      <c r="AI180" s="3">
        <v>0.88400000000000001</v>
      </c>
      <c r="AJ180" s="3">
        <v>0.95099999999999996</v>
      </c>
      <c r="AK180" s="3" t="s">
        <v>12</v>
      </c>
      <c r="AL180" s="3">
        <v>1.2070000000000001</v>
      </c>
      <c r="AM180" s="15" t="s">
        <v>12</v>
      </c>
      <c r="AN180" s="10">
        <f t="shared" si="147"/>
        <v>0.95099999999999996</v>
      </c>
      <c r="AO180" s="9">
        <f t="shared" si="148"/>
        <v>0.14899999999999991</v>
      </c>
      <c r="AP180" s="10">
        <f t="shared" si="149"/>
        <v>0.25600000000000012</v>
      </c>
      <c r="AQ180" s="9" t="s">
        <v>12</v>
      </c>
      <c r="AR180" s="55" t="s">
        <v>12</v>
      </c>
      <c r="AS180" s="55">
        <v>2.423</v>
      </c>
      <c r="AT180" s="55">
        <v>2.6560000000000001</v>
      </c>
      <c r="AU180" s="55">
        <v>3.0710000000000002</v>
      </c>
      <c r="AV180" s="3">
        <v>3.359</v>
      </c>
      <c r="AW180" s="3">
        <v>3.4319999999999999</v>
      </c>
      <c r="AX180" s="3" t="s">
        <v>12</v>
      </c>
      <c r="AY180" s="3">
        <v>3.637</v>
      </c>
      <c r="AZ180" s="15" t="s">
        <v>12</v>
      </c>
      <c r="BA180" s="10">
        <f t="shared" si="150"/>
        <v>3.4319999999999999</v>
      </c>
      <c r="BB180" s="9">
        <f t="shared" si="151"/>
        <v>0.36099999999999977</v>
      </c>
      <c r="BC180" s="10">
        <f t="shared" si="152"/>
        <v>0.20500000000000007</v>
      </c>
      <c r="BD180" s="9">
        <v>6.7249999999999996</v>
      </c>
      <c r="BE180" s="3">
        <v>7.35</v>
      </c>
      <c r="BF180" s="15">
        <v>8.0679999999999996</v>
      </c>
      <c r="BG180" s="15">
        <f t="shared" si="153"/>
        <v>7.35</v>
      </c>
      <c r="BH180" s="9">
        <f t="shared" si="154"/>
        <v>0.625</v>
      </c>
      <c r="BI180" s="10">
        <f t="shared" si="155"/>
        <v>0.71799999999999997</v>
      </c>
      <c r="BJ180" s="9">
        <v>6.7039999999999997</v>
      </c>
      <c r="BK180" s="3">
        <v>7.33</v>
      </c>
      <c r="BL180" s="15">
        <v>8.0570000000000004</v>
      </c>
      <c r="BM180" s="15">
        <f t="shared" si="156"/>
        <v>7.33</v>
      </c>
      <c r="BN180" s="9">
        <f t="shared" si="157"/>
        <v>0.62600000000000033</v>
      </c>
      <c r="BO180" s="10">
        <f t="shared" si="158"/>
        <v>0.72700000000000031</v>
      </c>
      <c r="BP180">
        <f t="shared" si="167"/>
        <v>0</v>
      </c>
      <c r="BQ180" s="93">
        <f t="shared" si="168"/>
        <v>1.0757314974182453</v>
      </c>
      <c r="BR180" s="93">
        <f t="shared" si="169"/>
        <v>1.077452667814115</v>
      </c>
      <c r="BS180" s="93" t="str">
        <f>VLOOKUP(C180,'Koppeling locatie - aslocatie'!$A$2:$C$8139,2,FALSE)</f>
        <v>maas219</v>
      </c>
      <c r="BT180" s="93">
        <f>VLOOKUP($BS180,aslocaties_v01!$C$3:$AA$500,MATCH($K$3/10,aslocaties_v01!$C$2:$X$2),FALSE)</f>
        <v>6.4619999999999997</v>
      </c>
      <c r="BU180" s="93">
        <f>VLOOKUP(BS180,aslocaties_v01!$C$3:$AA$500,MATCH($K$3,aslocaties_v01!$C$2:$X$2),FALSE)</f>
        <v>7.0430000000000001</v>
      </c>
      <c r="BV180" s="93">
        <f>VLOOKUP(BS180,aslocaties_v01!$C$3:$AA$500,MATCH($K$3*10,aslocaties_v01!$C$2:$Y$2),FALSE)</f>
        <v>7.6550000000000002</v>
      </c>
      <c r="BW180" s="93">
        <f t="shared" si="170"/>
        <v>0.58100000000000041</v>
      </c>
      <c r="BX180" s="93">
        <f t="shared" si="171"/>
        <v>0.6120000000000001</v>
      </c>
      <c r="BY180" s="94">
        <f t="shared" si="172"/>
        <v>1.5543122344752192E-15</v>
      </c>
      <c r="BZ180" s="94">
        <f t="shared" si="173"/>
        <v>4.9261083743843415E-3</v>
      </c>
      <c r="CA180" s="94">
        <f t="shared" si="174"/>
        <v>2.2999999999999687E-2</v>
      </c>
      <c r="CB180">
        <f t="shared" si="175"/>
        <v>2.3000000000000576E-2</v>
      </c>
      <c r="CC180" s="58">
        <f t="shared" si="176"/>
        <v>2.6000000000000689E-2</v>
      </c>
      <c r="CD180" s="95" t="b">
        <f t="shared" si="177"/>
        <v>0</v>
      </c>
      <c r="CE180" s="96" t="b">
        <f t="shared" si="201"/>
        <v>1</v>
      </c>
      <c r="CF180" t="b">
        <f t="shared" si="202"/>
        <v>1</v>
      </c>
      <c r="CG180" t="b">
        <f t="shared" si="203"/>
        <v>1</v>
      </c>
      <c r="CH180" s="84" t="b">
        <f t="shared" si="178"/>
        <v>1</v>
      </c>
      <c r="CI180">
        <f t="shared" si="179"/>
        <v>0.95099999999999996</v>
      </c>
      <c r="CJ180" t="b">
        <f t="shared" si="204"/>
        <v>1</v>
      </c>
      <c r="CK180" t="b">
        <f t="shared" si="180"/>
        <v>1</v>
      </c>
      <c r="CL180" s="84" t="b">
        <f t="shared" si="207"/>
        <v>1</v>
      </c>
      <c r="CM180">
        <f t="shared" si="181"/>
        <v>3.4319999999999999</v>
      </c>
      <c r="CN180" t="b">
        <f t="shared" si="205"/>
        <v>1</v>
      </c>
      <c r="CO180" s="84">
        <f t="shared" si="182"/>
        <v>5.1756078181575758E-2</v>
      </c>
      <c r="CP180" t="b">
        <f t="shared" si="183"/>
        <v>1</v>
      </c>
      <c r="CQ180" s="96" t="b">
        <f t="shared" si="184"/>
        <v>1</v>
      </c>
      <c r="CR180" t="b">
        <f t="shared" si="185"/>
        <v>1</v>
      </c>
      <c r="CS180" t="b">
        <f t="shared" si="186"/>
        <v>1</v>
      </c>
      <c r="CT180" t="b">
        <f t="shared" si="187"/>
        <v>1</v>
      </c>
      <c r="CU180" t="b">
        <f t="shared" si="188"/>
        <v>1</v>
      </c>
      <c r="CV180" s="84" t="b">
        <f t="shared" si="189"/>
        <v>1</v>
      </c>
      <c r="CW180" t="b">
        <f t="shared" si="190"/>
        <v>1</v>
      </c>
      <c r="CX180" t="b">
        <f t="shared" si="191"/>
        <v>1</v>
      </c>
      <c r="CY180" t="b">
        <f t="shared" si="192"/>
        <v>1</v>
      </c>
      <c r="CZ180" t="b">
        <f t="shared" si="193"/>
        <v>1</v>
      </c>
      <c r="DA180" s="84">
        <f t="shared" si="194"/>
        <v>0</v>
      </c>
      <c r="DB180" t="b">
        <f t="shared" si="195"/>
        <v>0</v>
      </c>
    </row>
    <row r="181" spans="1:106">
      <c r="A181" s="9">
        <v>1499</v>
      </c>
      <c r="B181" s="3">
        <v>2</v>
      </c>
      <c r="C181" s="3" t="s">
        <v>1647</v>
      </c>
      <c r="D181" s="3" t="str">
        <f t="shared" si="139"/>
        <v>MA_1_36-4_dk_0856</v>
      </c>
      <c r="E181" s="3" t="str">
        <f t="shared" si="140"/>
        <v>0856</v>
      </c>
      <c r="F181" s="3">
        <v>147468.984</v>
      </c>
      <c r="G181" s="15">
        <v>416633.21899999998</v>
      </c>
      <c r="H181" s="35" t="str">
        <f t="shared" si="196"/>
        <v>ja</v>
      </c>
      <c r="I181" s="42">
        <v>354</v>
      </c>
      <c r="J181" s="20" t="s">
        <v>371</v>
      </c>
      <c r="K181" s="21">
        <v>10000</v>
      </c>
      <c r="L181" s="28">
        <f t="shared" si="25"/>
        <v>1</v>
      </c>
      <c r="M181" s="28">
        <f t="shared" si="164"/>
        <v>1</v>
      </c>
      <c r="N181" s="56">
        <f t="shared" si="142"/>
        <v>10000</v>
      </c>
      <c r="O181" s="33">
        <f t="shared" si="206"/>
        <v>73.020274889934456</v>
      </c>
      <c r="P181" s="37">
        <f t="shared" si="197"/>
        <v>112.17551449849657</v>
      </c>
      <c r="Q181" s="9" t="s">
        <v>12</v>
      </c>
      <c r="R181" s="55" t="s">
        <v>12</v>
      </c>
      <c r="S181" s="55">
        <v>5.7270000000000003</v>
      </c>
      <c r="T181" s="55">
        <v>6.1</v>
      </c>
      <c r="U181" s="55">
        <v>6.4359999999999999</v>
      </c>
      <c r="V181" s="3">
        <v>6.7069999999999999</v>
      </c>
      <c r="W181" s="3">
        <v>7.0170000000000003</v>
      </c>
      <c r="X181" s="3" t="s">
        <v>12</v>
      </c>
      <c r="Y181" s="3">
        <v>7.6269999999999998</v>
      </c>
      <c r="Z181" s="15" t="s">
        <v>12</v>
      </c>
      <c r="AA181" s="10">
        <f t="shared" si="198"/>
        <v>7.0170000000000003</v>
      </c>
      <c r="AB181" s="9">
        <f t="shared" si="199"/>
        <v>0.58100000000000041</v>
      </c>
      <c r="AC181" s="10">
        <f t="shared" si="200"/>
        <v>0.60999999999999943</v>
      </c>
      <c r="AD181" s="9" t="s">
        <v>12</v>
      </c>
      <c r="AE181" s="55" t="s">
        <v>12</v>
      </c>
      <c r="AF181" s="55">
        <v>0.53300000000000003</v>
      </c>
      <c r="AG181" s="55">
        <v>0.64300000000000002</v>
      </c>
      <c r="AH181" s="55">
        <v>0.80500000000000005</v>
      </c>
      <c r="AI181" s="3">
        <v>0.88</v>
      </c>
      <c r="AJ181" s="3">
        <v>0.94</v>
      </c>
      <c r="AK181" s="3" t="s">
        <v>12</v>
      </c>
      <c r="AL181" s="3">
        <v>1.1459999999999999</v>
      </c>
      <c r="AM181" s="15" t="s">
        <v>12</v>
      </c>
      <c r="AN181" s="10">
        <f t="shared" si="147"/>
        <v>0.94</v>
      </c>
      <c r="AO181" s="9">
        <f t="shared" si="148"/>
        <v>0.1349999999999999</v>
      </c>
      <c r="AP181" s="10">
        <f t="shared" si="149"/>
        <v>0.20599999999999996</v>
      </c>
      <c r="AQ181" s="9" t="s">
        <v>12</v>
      </c>
      <c r="AR181" s="55" t="s">
        <v>12</v>
      </c>
      <c r="AS181" s="55">
        <v>2.4039999999999999</v>
      </c>
      <c r="AT181" s="55">
        <v>2.625</v>
      </c>
      <c r="AU181" s="55">
        <v>3.0449999999999999</v>
      </c>
      <c r="AV181" s="3">
        <v>3.4049999999999998</v>
      </c>
      <c r="AW181" s="3">
        <v>3.4470000000000001</v>
      </c>
      <c r="AX181" s="3" t="s">
        <v>12</v>
      </c>
      <c r="AY181" s="3">
        <v>3.6240000000000001</v>
      </c>
      <c r="AZ181" s="15" t="s">
        <v>12</v>
      </c>
      <c r="BA181" s="10">
        <f t="shared" si="150"/>
        <v>3.4470000000000001</v>
      </c>
      <c r="BB181" s="9">
        <f t="shared" si="151"/>
        <v>0.40200000000000014</v>
      </c>
      <c r="BC181" s="10">
        <f t="shared" si="152"/>
        <v>0.17700000000000005</v>
      </c>
      <c r="BD181" s="9">
        <v>6.7210000000000001</v>
      </c>
      <c r="BE181" s="3">
        <v>7.3440000000000003</v>
      </c>
      <c r="BF181" s="15">
        <v>8.0570000000000004</v>
      </c>
      <c r="BG181" s="15">
        <f t="shared" si="153"/>
        <v>7.3440000000000003</v>
      </c>
      <c r="BH181" s="9">
        <f t="shared" si="154"/>
        <v>0.62300000000000022</v>
      </c>
      <c r="BI181" s="10">
        <f t="shared" si="155"/>
        <v>0.71300000000000008</v>
      </c>
      <c r="BJ181" s="9">
        <v>6.7030000000000003</v>
      </c>
      <c r="BK181" s="3">
        <v>7.3280000000000003</v>
      </c>
      <c r="BL181" s="15">
        <v>8.0489999999999995</v>
      </c>
      <c r="BM181" s="15">
        <f t="shared" si="156"/>
        <v>7.3280000000000003</v>
      </c>
      <c r="BN181" s="9">
        <f t="shared" si="157"/>
        <v>0.625</v>
      </c>
      <c r="BO181" s="10">
        <f t="shared" si="158"/>
        <v>0.7209999999999992</v>
      </c>
      <c r="BP181">
        <f t="shared" si="167"/>
        <v>0</v>
      </c>
      <c r="BQ181" s="93">
        <f t="shared" si="168"/>
        <v>1.0722891566265056</v>
      </c>
      <c r="BR181" s="93">
        <f t="shared" si="169"/>
        <v>1.0757314974182437</v>
      </c>
      <c r="BS181" s="93" t="str">
        <f>VLOOKUP(C181,'Koppeling locatie - aslocatie'!$A$2:$C$8139,2,FALSE)</f>
        <v>maas219</v>
      </c>
      <c r="BT181" s="93">
        <f>VLOOKUP($BS181,aslocaties_v01!$C$3:$AA$500,MATCH($K$3/10,aslocaties_v01!$C$2:$X$2),FALSE)</f>
        <v>6.4619999999999997</v>
      </c>
      <c r="BU181" s="93">
        <f>VLOOKUP(BS181,aslocaties_v01!$C$3:$AA$500,MATCH($K$3,aslocaties_v01!$C$2:$X$2),FALSE)</f>
        <v>7.0430000000000001</v>
      </c>
      <c r="BV181" s="93">
        <f>VLOOKUP(BS181,aslocaties_v01!$C$3:$AA$500,MATCH($K$3*10,aslocaties_v01!$C$2:$Y$2),FALSE)</f>
        <v>7.6550000000000002</v>
      </c>
      <c r="BW181" s="93">
        <f t="shared" si="170"/>
        <v>0.58100000000000041</v>
      </c>
      <c r="BX181" s="93">
        <f t="shared" si="171"/>
        <v>0.6120000000000001</v>
      </c>
      <c r="BY181" s="94">
        <f t="shared" si="172"/>
        <v>0</v>
      </c>
      <c r="BZ181" s="94">
        <f t="shared" si="173"/>
        <v>3.2786885245912334E-3</v>
      </c>
      <c r="CA181" s="94">
        <f t="shared" si="174"/>
        <v>2.5999999999999801E-2</v>
      </c>
      <c r="CB181">
        <f t="shared" si="175"/>
        <v>2.5999999999999801E-2</v>
      </c>
      <c r="CC181" s="58">
        <f t="shared" si="176"/>
        <v>2.8000000000000469E-2</v>
      </c>
      <c r="CD181" s="95" t="b">
        <f t="shared" si="177"/>
        <v>0</v>
      </c>
      <c r="CE181" s="96" t="b">
        <f t="shared" si="201"/>
        <v>1</v>
      </c>
      <c r="CF181" t="b">
        <f t="shared" si="202"/>
        <v>1</v>
      </c>
      <c r="CG181" t="b">
        <f t="shared" si="203"/>
        <v>1</v>
      </c>
      <c r="CH181" s="84" t="b">
        <f t="shared" si="178"/>
        <v>1</v>
      </c>
      <c r="CI181">
        <f t="shared" si="179"/>
        <v>0.94</v>
      </c>
      <c r="CJ181" t="b">
        <f t="shared" si="204"/>
        <v>1</v>
      </c>
      <c r="CK181" t="b">
        <f t="shared" si="180"/>
        <v>1</v>
      </c>
      <c r="CL181" s="84" t="b">
        <f t="shared" si="207"/>
        <v>1</v>
      </c>
      <c r="CM181">
        <f t="shared" si="181"/>
        <v>3.4470000000000001</v>
      </c>
      <c r="CN181" t="b">
        <f t="shared" si="205"/>
        <v>1</v>
      </c>
      <c r="CO181" s="84">
        <f t="shared" si="182"/>
        <v>5.0713161822758014E-2</v>
      </c>
      <c r="CP181" t="b">
        <f t="shared" si="183"/>
        <v>1</v>
      </c>
      <c r="CQ181" s="96" t="b">
        <f t="shared" si="184"/>
        <v>1</v>
      </c>
      <c r="CR181" t="b">
        <f t="shared" si="185"/>
        <v>1</v>
      </c>
      <c r="CS181" t="b">
        <f t="shared" si="186"/>
        <v>1</v>
      </c>
      <c r="CT181" t="b">
        <f t="shared" si="187"/>
        <v>1</v>
      </c>
      <c r="CU181" t="b">
        <f t="shared" si="188"/>
        <v>1</v>
      </c>
      <c r="CV181" s="84" t="b">
        <f t="shared" si="189"/>
        <v>1</v>
      </c>
      <c r="CW181" t="b">
        <f t="shared" si="190"/>
        <v>1</v>
      </c>
      <c r="CX181" t="b">
        <f t="shared" si="191"/>
        <v>1</v>
      </c>
      <c r="CY181" t="b">
        <f t="shared" si="192"/>
        <v>1</v>
      </c>
      <c r="CZ181" t="b">
        <f t="shared" si="193"/>
        <v>1</v>
      </c>
      <c r="DA181" s="84">
        <f t="shared" si="194"/>
        <v>0</v>
      </c>
      <c r="DB181" t="b">
        <f t="shared" si="195"/>
        <v>0</v>
      </c>
    </row>
    <row r="182" spans="1:106">
      <c r="A182" s="9">
        <v>1500</v>
      </c>
      <c r="B182" s="3">
        <v>2</v>
      </c>
      <c r="C182" s="3" t="s">
        <v>1648</v>
      </c>
      <c r="D182" s="3" t="str">
        <f t="shared" si="139"/>
        <v>MA_1_36-4_dk_0857</v>
      </c>
      <c r="E182" s="3" t="str">
        <f t="shared" si="140"/>
        <v>0857</v>
      </c>
      <c r="F182" s="3">
        <v>147357.03099999999</v>
      </c>
      <c r="G182" s="15">
        <v>416640.28100000002</v>
      </c>
      <c r="H182" s="35" t="str">
        <f t="shared" si="196"/>
        <v>ja</v>
      </c>
      <c r="I182" s="42">
        <v>357</v>
      </c>
      <c r="J182" s="20" t="s">
        <v>371</v>
      </c>
      <c r="K182" s="21">
        <v>10000</v>
      </c>
      <c r="L182" s="28">
        <f t="shared" si="25"/>
        <v>1</v>
      </c>
      <c r="M182" s="28">
        <f t="shared" si="164"/>
        <v>1</v>
      </c>
      <c r="N182" s="56">
        <f t="shared" si="142"/>
        <v>10000</v>
      </c>
      <c r="O182" s="33">
        <f t="shared" si="206"/>
        <v>112.17551449849657</v>
      </c>
      <c r="P182" s="37">
        <f t="shared" si="197"/>
        <v>78.099521848699979</v>
      </c>
      <c r="Q182" s="9" t="s">
        <v>12</v>
      </c>
      <c r="R182" s="55" t="s">
        <v>12</v>
      </c>
      <c r="S182" s="55">
        <v>5.7110000000000003</v>
      </c>
      <c r="T182" s="55">
        <v>6.0839999999999996</v>
      </c>
      <c r="U182" s="55">
        <v>6.4279999999999999</v>
      </c>
      <c r="V182" s="3">
        <v>6.6989999999999998</v>
      </c>
      <c r="W182" s="3">
        <v>7.0090000000000003</v>
      </c>
      <c r="X182" s="3" t="s">
        <v>12</v>
      </c>
      <c r="Y182" s="3">
        <v>7.6210000000000004</v>
      </c>
      <c r="Z182" s="15" t="s">
        <v>12</v>
      </c>
      <c r="AA182" s="10">
        <f t="shared" si="198"/>
        <v>7.0090000000000003</v>
      </c>
      <c r="AB182" s="9">
        <f t="shared" si="199"/>
        <v>0.58100000000000041</v>
      </c>
      <c r="AC182" s="10">
        <f t="shared" si="200"/>
        <v>0.6120000000000001</v>
      </c>
      <c r="AD182" s="9" t="s">
        <v>12</v>
      </c>
      <c r="AE182" s="55" t="s">
        <v>12</v>
      </c>
      <c r="AF182" s="55">
        <v>0.442</v>
      </c>
      <c r="AG182" s="55">
        <v>0.504</v>
      </c>
      <c r="AH182" s="55">
        <v>0.57999999999999996</v>
      </c>
      <c r="AI182" s="3">
        <v>0.65500000000000003</v>
      </c>
      <c r="AJ182" s="3">
        <v>0.745</v>
      </c>
      <c r="AK182" s="3" t="s">
        <v>12</v>
      </c>
      <c r="AL182" s="3">
        <v>1.143</v>
      </c>
      <c r="AM182" s="15" t="s">
        <v>12</v>
      </c>
      <c r="AN182" s="10">
        <f t="shared" si="147"/>
        <v>0.745</v>
      </c>
      <c r="AO182" s="9">
        <f t="shared" si="148"/>
        <v>0.16500000000000004</v>
      </c>
      <c r="AP182" s="10">
        <f t="shared" si="149"/>
        <v>0.39800000000000002</v>
      </c>
      <c r="AQ182" s="9" t="s">
        <v>12</v>
      </c>
      <c r="AR182" s="55" t="s">
        <v>12</v>
      </c>
      <c r="AS182" s="55">
        <v>2.234</v>
      </c>
      <c r="AT182" s="55">
        <v>2.3679999999999999</v>
      </c>
      <c r="AU182" s="55">
        <v>2.5070000000000001</v>
      </c>
      <c r="AV182" s="3">
        <v>2.6429999999999998</v>
      </c>
      <c r="AW182" s="3">
        <v>2.8119999999999998</v>
      </c>
      <c r="AX182" s="3" t="s">
        <v>12</v>
      </c>
      <c r="AY182" s="3">
        <v>3.1539999999999999</v>
      </c>
      <c r="AZ182" s="15" t="s">
        <v>12</v>
      </c>
      <c r="BA182" s="10">
        <f t="shared" si="150"/>
        <v>2.8119999999999998</v>
      </c>
      <c r="BB182" s="9">
        <f t="shared" si="151"/>
        <v>0.30499999999999972</v>
      </c>
      <c r="BC182" s="10">
        <f t="shared" si="152"/>
        <v>0.34200000000000008</v>
      </c>
      <c r="BD182" s="9">
        <v>6.6760000000000002</v>
      </c>
      <c r="BE182" s="3">
        <v>7.2939999999999996</v>
      </c>
      <c r="BF182" s="15">
        <v>8.0060000000000002</v>
      </c>
      <c r="BG182" s="15">
        <f t="shared" si="153"/>
        <v>7.2939999999999996</v>
      </c>
      <c r="BH182" s="9">
        <f t="shared" si="154"/>
        <v>0.61799999999999944</v>
      </c>
      <c r="BI182" s="10">
        <f t="shared" si="155"/>
        <v>0.71200000000000063</v>
      </c>
      <c r="BJ182" s="9">
        <v>6.6589999999999998</v>
      </c>
      <c r="BK182" s="3">
        <v>7.2789999999999999</v>
      </c>
      <c r="BL182" s="15">
        <v>7.9960000000000004</v>
      </c>
      <c r="BM182" s="15">
        <f t="shared" si="156"/>
        <v>7.2789999999999999</v>
      </c>
      <c r="BN182" s="9">
        <f t="shared" si="157"/>
        <v>0.62000000000000011</v>
      </c>
      <c r="BO182" s="10">
        <f t="shared" si="158"/>
        <v>0.71700000000000053</v>
      </c>
      <c r="BP182">
        <f t="shared" si="167"/>
        <v>0</v>
      </c>
      <c r="BQ182" s="93">
        <f t="shared" si="168"/>
        <v>1.0636833046471583</v>
      </c>
      <c r="BR182" s="93">
        <f t="shared" si="169"/>
        <v>1.067125645438898</v>
      </c>
      <c r="BS182" s="93" t="str">
        <f>VLOOKUP(C182,'Koppeling locatie - aslocatie'!$A$2:$C$8139,2,FALSE)</f>
        <v>maas219</v>
      </c>
      <c r="BT182" s="93">
        <f>VLOOKUP($BS182,aslocaties_v01!$C$3:$AA$500,MATCH($K$3/10,aslocaties_v01!$C$2:$X$2),FALSE)</f>
        <v>6.4619999999999997</v>
      </c>
      <c r="BU182" s="93">
        <f>VLOOKUP(BS182,aslocaties_v01!$C$3:$AA$500,MATCH($K$3,aslocaties_v01!$C$2:$X$2),FALSE)</f>
        <v>7.0430000000000001</v>
      </c>
      <c r="BV182" s="93">
        <f>VLOOKUP(BS182,aslocaties_v01!$C$3:$AA$500,MATCH($K$3*10,aslocaties_v01!$C$2:$Y$2),FALSE)</f>
        <v>7.6550000000000002</v>
      </c>
      <c r="BW182" s="93">
        <f t="shared" si="170"/>
        <v>0.58100000000000041</v>
      </c>
      <c r="BX182" s="93">
        <f t="shared" si="171"/>
        <v>0.6120000000000001</v>
      </c>
      <c r="BY182" s="94">
        <f t="shared" si="172"/>
        <v>0</v>
      </c>
      <c r="BZ182" s="94">
        <f t="shared" si="173"/>
        <v>0</v>
      </c>
      <c r="CA182" s="94">
        <f t="shared" si="174"/>
        <v>3.3999999999999808E-2</v>
      </c>
      <c r="CB182">
        <f t="shared" si="175"/>
        <v>3.3999999999999808E-2</v>
      </c>
      <c r="CC182" s="58">
        <f t="shared" si="176"/>
        <v>3.3999999999999808E-2</v>
      </c>
      <c r="CD182" s="95" t="b">
        <f t="shared" si="177"/>
        <v>0</v>
      </c>
      <c r="CE182" s="96" t="b">
        <f t="shared" si="201"/>
        <v>1</v>
      </c>
      <c r="CF182" t="b">
        <f t="shared" si="202"/>
        <v>1</v>
      </c>
      <c r="CG182" t="b">
        <f t="shared" si="203"/>
        <v>1</v>
      </c>
      <c r="CH182" s="84" t="b">
        <f t="shared" si="178"/>
        <v>1</v>
      </c>
      <c r="CI182">
        <f t="shared" si="179"/>
        <v>0.745</v>
      </c>
      <c r="CJ182" t="b">
        <f t="shared" si="204"/>
        <v>1</v>
      </c>
      <c r="CK182" t="b">
        <f t="shared" si="180"/>
        <v>1</v>
      </c>
      <c r="CL182" s="84" t="b">
        <f t="shared" si="207"/>
        <v>1</v>
      </c>
      <c r="CM182">
        <f t="shared" si="181"/>
        <v>2.8119999999999998</v>
      </c>
      <c r="CN182" t="b">
        <f t="shared" si="205"/>
        <v>1</v>
      </c>
      <c r="CO182" s="84">
        <f t="shared" si="182"/>
        <v>6.0395007800862419E-2</v>
      </c>
      <c r="CP182" t="b">
        <f t="shared" si="183"/>
        <v>1</v>
      </c>
      <c r="CQ182" s="96" t="b">
        <f t="shared" si="184"/>
        <v>1</v>
      </c>
      <c r="CR182" t="b">
        <f t="shared" si="185"/>
        <v>1</v>
      </c>
      <c r="CS182" t="b">
        <f t="shared" si="186"/>
        <v>1</v>
      </c>
      <c r="CT182" t="b">
        <f t="shared" si="187"/>
        <v>1</v>
      </c>
      <c r="CU182" t="b">
        <f t="shared" si="188"/>
        <v>1</v>
      </c>
      <c r="CV182" s="84" t="b">
        <f t="shared" si="189"/>
        <v>1</v>
      </c>
      <c r="CW182" t="b">
        <f t="shared" si="190"/>
        <v>1</v>
      </c>
      <c r="CX182" t="b">
        <f t="shared" si="191"/>
        <v>1</v>
      </c>
      <c r="CY182" t="b">
        <f t="shared" si="192"/>
        <v>1</v>
      </c>
      <c r="CZ182" t="b">
        <f t="shared" si="193"/>
        <v>1</v>
      </c>
      <c r="DA182" s="84">
        <f t="shared" si="194"/>
        <v>0</v>
      </c>
      <c r="DB182" t="b">
        <f t="shared" si="195"/>
        <v>0</v>
      </c>
    </row>
    <row r="183" spans="1:106">
      <c r="A183" s="9">
        <v>1501</v>
      </c>
      <c r="B183" s="3">
        <v>2</v>
      </c>
      <c r="C183" s="3" t="s">
        <v>1649</v>
      </c>
      <c r="D183" s="3" t="str">
        <f t="shared" si="139"/>
        <v>MA_1_36-4_dk_0858</v>
      </c>
      <c r="E183" s="3" t="str">
        <f t="shared" si="140"/>
        <v>0858</v>
      </c>
      <c r="F183" s="3">
        <v>147279.71900000001</v>
      </c>
      <c r="G183" s="15">
        <v>416651.34399999998</v>
      </c>
      <c r="H183" s="35" t="str">
        <f t="shared" si="196"/>
        <v>ja</v>
      </c>
      <c r="I183" s="42">
        <v>36</v>
      </c>
      <c r="J183" s="20" t="s">
        <v>371</v>
      </c>
      <c r="K183" s="21">
        <v>10000</v>
      </c>
      <c r="L183" s="28">
        <f t="shared" si="25"/>
        <v>1</v>
      </c>
      <c r="M183" s="28">
        <f t="shared" si="164"/>
        <v>1</v>
      </c>
      <c r="N183" s="56">
        <f t="shared" si="142"/>
        <v>10000</v>
      </c>
      <c r="O183" s="33">
        <f t="shared" si="206"/>
        <v>78.099521848699979</v>
      </c>
      <c r="P183" s="37">
        <f t="shared" si="197"/>
        <v>105.36729489743807</v>
      </c>
      <c r="Q183" s="9" t="s">
        <v>12</v>
      </c>
      <c r="R183" s="55" t="s">
        <v>12</v>
      </c>
      <c r="S183" s="55">
        <v>5.702</v>
      </c>
      <c r="T183" s="55">
        <v>6.0750000000000002</v>
      </c>
      <c r="U183" s="55">
        <v>6.4130000000000003</v>
      </c>
      <c r="V183" s="3">
        <v>6.6849999999999996</v>
      </c>
      <c r="W183" s="3">
        <v>6.9950000000000001</v>
      </c>
      <c r="X183" s="3" t="s">
        <v>12</v>
      </c>
      <c r="Y183" s="3">
        <v>7.6079999999999997</v>
      </c>
      <c r="Z183" s="15" t="s">
        <v>12</v>
      </c>
      <c r="AA183" s="10">
        <f t="shared" si="198"/>
        <v>6.9950000000000001</v>
      </c>
      <c r="AB183" s="9">
        <f t="shared" si="199"/>
        <v>0.58199999999999985</v>
      </c>
      <c r="AC183" s="10">
        <f t="shared" si="200"/>
        <v>0.61299999999999955</v>
      </c>
      <c r="AD183" s="9" t="s">
        <v>12</v>
      </c>
      <c r="AE183" s="55" t="s">
        <v>12</v>
      </c>
      <c r="AF183" s="55">
        <v>0.49099999999999999</v>
      </c>
      <c r="AG183" s="55">
        <v>0.57999999999999996</v>
      </c>
      <c r="AH183" s="55">
        <v>0.69899999999999995</v>
      </c>
      <c r="AI183" s="3">
        <v>0.78300000000000003</v>
      </c>
      <c r="AJ183" s="3">
        <v>0.88900000000000001</v>
      </c>
      <c r="AK183" s="3" t="s">
        <v>12</v>
      </c>
      <c r="AL183" s="3">
        <v>1.5129999999999999</v>
      </c>
      <c r="AM183" s="15" t="s">
        <v>12</v>
      </c>
      <c r="AN183" s="10">
        <f t="shared" si="147"/>
        <v>0.88900000000000001</v>
      </c>
      <c r="AO183" s="9">
        <f t="shared" si="148"/>
        <v>0.19000000000000006</v>
      </c>
      <c r="AP183" s="10">
        <f t="shared" si="149"/>
        <v>0.62399999999999989</v>
      </c>
      <c r="AQ183" s="9" t="s">
        <v>12</v>
      </c>
      <c r="AR183" s="55" t="s">
        <v>12</v>
      </c>
      <c r="AS183" s="55">
        <v>2.3149999999999999</v>
      </c>
      <c r="AT183" s="55">
        <v>2.4820000000000002</v>
      </c>
      <c r="AU183" s="55">
        <v>2.6989999999999998</v>
      </c>
      <c r="AV183" s="3">
        <v>2.948</v>
      </c>
      <c r="AW183" s="3">
        <v>3.1150000000000002</v>
      </c>
      <c r="AX183" s="3" t="s">
        <v>12</v>
      </c>
      <c r="AY183" s="3">
        <v>6.077</v>
      </c>
      <c r="AZ183" s="15" t="s">
        <v>12</v>
      </c>
      <c r="BA183" s="10">
        <f t="shared" si="150"/>
        <v>3.1150000000000002</v>
      </c>
      <c r="BB183" s="9">
        <f t="shared" si="151"/>
        <v>0.41600000000000037</v>
      </c>
      <c r="BC183" s="10">
        <f t="shared" si="152"/>
        <v>2.9619999999999997</v>
      </c>
      <c r="BD183" s="9">
        <v>6.6509999999999998</v>
      </c>
      <c r="BE183" s="3">
        <v>7.36</v>
      </c>
      <c r="BF183" s="15">
        <v>8.0540000000000003</v>
      </c>
      <c r="BG183" s="15">
        <f t="shared" si="153"/>
        <v>7.36</v>
      </c>
      <c r="BH183" s="9">
        <f t="shared" si="154"/>
        <v>0.70900000000000052</v>
      </c>
      <c r="BI183" s="10">
        <f t="shared" si="155"/>
        <v>0.69399999999999995</v>
      </c>
      <c r="BJ183" s="9">
        <v>6.6390000000000002</v>
      </c>
      <c r="BK183" s="3">
        <v>7.2460000000000004</v>
      </c>
      <c r="BL183" s="15">
        <v>7.9329999999999998</v>
      </c>
      <c r="BM183" s="15">
        <f t="shared" si="156"/>
        <v>7.2460000000000004</v>
      </c>
      <c r="BN183" s="9">
        <f t="shared" si="157"/>
        <v>0.60700000000000021</v>
      </c>
      <c r="BO183" s="10">
        <f t="shared" si="158"/>
        <v>0.68699999999999939</v>
      </c>
      <c r="BP183">
        <f t="shared" si="167"/>
        <v>0</v>
      </c>
      <c r="BQ183" s="93">
        <f t="shared" si="168"/>
        <v>1.2182130584192452</v>
      </c>
      <c r="BR183" s="93">
        <f t="shared" si="169"/>
        <v>1.0429553264604816</v>
      </c>
      <c r="BS183" s="93" t="str">
        <f>VLOOKUP(C183,'Koppeling locatie - aslocatie'!$A$2:$C$8139,2,FALSE)</f>
        <v>maas219</v>
      </c>
      <c r="BT183" s="93">
        <f>VLOOKUP($BS183,aslocaties_v01!$C$3:$AA$500,MATCH($K$3/10,aslocaties_v01!$C$2:$X$2),FALSE)</f>
        <v>6.4619999999999997</v>
      </c>
      <c r="BU183" s="93">
        <f>VLOOKUP(BS183,aslocaties_v01!$C$3:$AA$500,MATCH($K$3,aslocaties_v01!$C$2:$X$2),FALSE)</f>
        <v>7.0430000000000001</v>
      </c>
      <c r="BV183" s="93">
        <f>VLOOKUP(BS183,aslocaties_v01!$C$3:$AA$500,MATCH($K$3*10,aslocaties_v01!$C$2:$Y$2),FALSE)</f>
        <v>7.6550000000000002</v>
      </c>
      <c r="BW183" s="93">
        <f t="shared" si="170"/>
        <v>0.58100000000000041</v>
      </c>
      <c r="BX183" s="93">
        <f t="shared" si="171"/>
        <v>0.6120000000000001</v>
      </c>
      <c r="BY183" s="94">
        <f t="shared" si="172"/>
        <v>1.7182130584182387E-3</v>
      </c>
      <c r="BZ183" s="94">
        <f t="shared" si="173"/>
        <v>1.6313213703090801E-3</v>
      </c>
      <c r="CA183" s="94">
        <f t="shared" si="174"/>
        <v>4.8999999999999488E-2</v>
      </c>
      <c r="CB183">
        <f t="shared" si="175"/>
        <v>4.8000000000000043E-2</v>
      </c>
      <c r="CC183" s="58">
        <f t="shared" si="176"/>
        <v>4.7000000000000597E-2</v>
      </c>
      <c r="CD183" s="95" t="b">
        <f t="shared" si="177"/>
        <v>0</v>
      </c>
      <c r="CE183" s="96" t="b">
        <f t="shared" si="201"/>
        <v>1</v>
      </c>
      <c r="CF183" t="b">
        <f t="shared" si="202"/>
        <v>1</v>
      </c>
      <c r="CG183" t="b">
        <f t="shared" si="203"/>
        <v>1</v>
      </c>
      <c r="CH183" s="84" t="b">
        <f t="shared" si="178"/>
        <v>1</v>
      </c>
      <c r="CI183">
        <f t="shared" si="179"/>
        <v>0.88900000000000001</v>
      </c>
      <c r="CJ183" t="b">
        <f t="shared" si="204"/>
        <v>1</v>
      </c>
      <c r="CK183" t="b">
        <f t="shared" si="180"/>
        <v>1</v>
      </c>
      <c r="CL183" s="84" t="b">
        <f t="shared" si="207"/>
        <v>1</v>
      </c>
      <c r="CM183">
        <f t="shared" si="181"/>
        <v>3.1150000000000002</v>
      </c>
      <c r="CN183" t="b">
        <f t="shared" si="205"/>
        <v>1</v>
      </c>
      <c r="CO183" s="84">
        <f t="shared" si="182"/>
        <v>5.8730143315422943E-2</v>
      </c>
      <c r="CP183" t="b">
        <f t="shared" si="183"/>
        <v>1</v>
      </c>
      <c r="CQ183" s="96" t="b">
        <f t="shared" si="184"/>
        <v>1</v>
      </c>
      <c r="CR183" t="b">
        <f t="shared" si="185"/>
        <v>1</v>
      </c>
      <c r="CS183" t="b">
        <f t="shared" si="186"/>
        <v>1</v>
      </c>
      <c r="CT183" t="b">
        <f t="shared" si="187"/>
        <v>1</v>
      </c>
      <c r="CU183" t="b">
        <f t="shared" si="188"/>
        <v>1</v>
      </c>
      <c r="CV183" s="84" t="b">
        <f t="shared" si="189"/>
        <v>1</v>
      </c>
      <c r="CW183" t="b">
        <f t="shared" si="190"/>
        <v>0</v>
      </c>
      <c r="CX183" t="b">
        <f t="shared" si="191"/>
        <v>1</v>
      </c>
      <c r="CY183" t="b">
        <f t="shared" si="192"/>
        <v>1</v>
      </c>
      <c r="CZ183" t="b">
        <f t="shared" si="193"/>
        <v>0</v>
      </c>
      <c r="DA183" s="84">
        <f t="shared" si="194"/>
        <v>1</v>
      </c>
      <c r="DB183" t="b">
        <f t="shared" si="195"/>
        <v>0</v>
      </c>
    </row>
    <row r="184" spans="1:106">
      <c r="A184" s="9">
        <v>1502</v>
      </c>
      <c r="B184" s="3">
        <v>2</v>
      </c>
      <c r="C184" s="3" t="s">
        <v>1650</v>
      </c>
      <c r="D184" s="3" t="str">
        <f t="shared" si="139"/>
        <v>MA_1_36-4_dk_0859</v>
      </c>
      <c r="E184" s="3" t="str">
        <f t="shared" si="140"/>
        <v>0859</v>
      </c>
      <c r="F184" s="3">
        <v>147189.92199999999</v>
      </c>
      <c r="G184" s="15">
        <v>416706.46899999998</v>
      </c>
      <c r="H184" s="35" t="str">
        <f t="shared" si="196"/>
        <v>ja</v>
      </c>
      <c r="I184" s="42">
        <v>355</v>
      </c>
      <c r="J184" s="20" t="s">
        <v>371</v>
      </c>
      <c r="K184" s="21">
        <v>10000</v>
      </c>
      <c r="L184" s="28">
        <f t="shared" si="25"/>
        <v>1</v>
      </c>
      <c r="M184" s="28">
        <f t="shared" si="164"/>
        <v>1</v>
      </c>
      <c r="N184" s="56">
        <f t="shared" si="142"/>
        <v>10000</v>
      </c>
      <c r="O184" s="33">
        <f t="shared" si="206"/>
        <v>105.36729489743807</v>
      </c>
      <c r="P184" s="37">
        <f t="shared" si="197"/>
        <v>108.91685888328404</v>
      </c>
      <c r="Q184" s="9" t="s">
        <v>12</v>
      </c>
      <c r="R184" s="55" t="s">
        <v>12</v>
      </c>
      <c r="S184" s="55">
        <v>5.6589999999999998</v>
      </c>
      <c r="T184" s="55">
        <v>6.03</v>
      </c>
      <c r="U184" s="55">
        <v>6.3659999999999997</v>
      </c>
      <c r="V184" s="3">
        <v>6.641</v>
      </c>
      <c r="W184" s="3">
        <v>6.9459999999999997</v>
      </c>
      <c r="X184" s="3" t="s">
        <v>12</v>
      </c>
      <c r="Y184" s="3">
        <v>7.5570000000000004</v>
      </c>
      <c r="Z184" s="15" t="s">
        <v>12</v>
      </c>
      <c r="AA184" s="10">
        <f t="shared" si="198"/>
        <v>6.9459999999999997</v>
      </c>
      <c r="AB184" s="9">
        <f t="shared" si="199"/>
        <v>0.58000000000000007</v>
      </c>
      <c r="AC184" s="10">
        <f t="shared" si="200"/>
        <v>0.61100000000000065</v>
      </c>
      <c r="AD184" s="9" t="s">
        <v>12</v>
      </c>
      <c r="AE184" s="55" t="s">
        <v>12</v>
      </c>
      <c r="AF184" s="55">
        <v>0.54100000000000004</v>
      </c>
      <c r="AG184" s="55">
        <v>0.65600000000000003</v>
      </c>
      <c r="AH184" s="55">
        <v>0.85199999999999998</v>
      </c>
      <c r="AI184" s="3">
        <v>0.92500000000000004</v>
      </c>
      <c r="AJ184" s="3">
        <v>0.96</v>
      </c>
      <c r="AK184" s="3" t="s">
        <v>12</v>
      </c>
      <c r="AL184" s="3">
        <v>1.081</v>
      </c>
      <c r="AM184" s="15" t="s">
        <v>12</v>
      </c>
      <c r="AN184" s="10">
        <f t="shared" si="147"/>
        <v>0.96</v>
      </c>
      <c r="AO184" s="9">
        <f t="shared" si="148"/>
        <v>0.10799999999999998</v>
      </c>
      <c r="AP184" s="10">
        <f t="shared" si="149"/>
        <v>0.121</v>
      </c>
      <c r="AQ184" s="9" t="s">
        <v>12</v>
      </c>
      <c r="AR184" s="55" t="s">
        <v>12</v>
      </c>
      <c r="AS184" s="55">
        <v>2.3969999999999998</v>
      </c>
      <c r="AT184" s="55">
        <v>2.7370000000000001</v>
      </c>
      <c r="AU184" s="55">
        <v>4.8090000000000002</v>
      </c>
      <c r="AV184" s="3">
        <v>5.3220000000000001</v>
      </c>
      <c r="AW184" s="3">
        <v>5.3520000000000003</v>
      </c>
      <c r="AX184" s="3" t="s">
        <v>12</v>
      </c>
      <c r="AY184" s="3">
        <v>5.4039999999999999</v>
      </c>
      <c r="AZ184" s="15" t="s">
        <v>12</v>
      </c>
      <c r="BA184" s="10">
        <f t="shared" si="150"/>
        <v>5.3520000000000003</v>
      </c>
      <c r="BB184" s="9">
        <f t="shared" si="151"/>
        <v>0.54300000000000015</v>
      </c>
      <c r="BC184" s="10">
        <f t="shared" si="152"/>
        <v>5.1999999999999602E-2</v>
      </c>
      <c r="BD184" s="9">
        <v>6.6280000000000001</v>
      </c>
      <c r="BE184" s="3">
        <v>7.2409999999999997</v>
      </c>
      <c r="BF184" s="15">
        <v>7.9269999999999996</v>
      </c>
      <c r="BG184" s="15">
        <f t="shared" si="153"/>
        <v>7.2409999999999997</v>
      </c>
      <c r="BH184" s="9">
        <f t="shared" si="154"/>
        <v>0.61299999999999955</v>
      </c>
      <c r="BI184" s="10">
        <f t="shared" si="155"/>
        <v>0.68599999999999994</v>
      </c>
      <c r="BJ184" s="9">
        <v>6.6079999999999997</v>
      </c>
      <c r="BK184" s="3">
        <v>7.2229999999999999</v>
      </c>
      <c r="BL184" s="15">
        <v>7.915</v>
      </c>
      <c r="BM184" s="15">
        <f t="shared" si="156"/>
        <v>7.2229999999999999</v>
      </c>
      <c r="BN184" s="9">
        <f t="shared" si="157"/>
        <v>0.61500000000000021</v>
      </c>
      <c r="BO184" s="10">
        <f t="shared" si="158"/>
        <v>0.69200000000000017</v>
      </c>
      <c r="BP184">
        <f t="shared" si="167"/>
        <v>0</v>
      </c>
      <c r="BQ184" s="93">
        <f t="shared" si="168"/>
        <v>1.0568965517241371</v>
      </c>
      <c r="BR184" s="93">
        <f t="shared" si="169"/>
        <v>1.0603448275862071</v>
      </c>
      <c r="BS184" s="93" t="str">
        <f>VLOOKUP(C184,'Koppeling locatie - aslocatie'!$A$2:$C$8139,2,FALSE)</f>
        <v>maas220</v>
      </c>
      <c r="BT184" s="93">
        <f>VLOOKUP($BS184,aslocaties_v01!$C$3:$AA$500,MATCH($K$3/10,aslocaties_v01!$C$2:$X$2),FALSE)</f>
        <v>6.27</v>
      </c>
      <c r="BU184" s="93">
        <f>VLOOKUP(BS184,aslocaties_v01!$C$3:$AA$500,MATCH($K$3,aslocaties_v01!$C$2:$X$2),FALSE)</f>
        <v>6.8390000000000004</v>
      </c>
      <c r="BV184" s="93">
        <f>VLOOKUP(BS184,aslocaties_v01!$C$3:$AA$500,MATCH($K$3*10,aslocaties_v01!$C$2:$Y$2),FALSE)</f>
        <v>7.4379999999999997</v>
      </c>
      <c r="BW184" s="93">
        <f t="shared" si="170"/>
        <v>0.56900000000000084</v>
      </c>
      <c r="BX184" s="93">
        <f t="shared" si="171"/>
        <v>0.59899999999999931</v>
      </c>
      <c r="BY184" s="94">
        <f t="shared" si="172"/>
        <v>1.896551724137796E-2</v>
      </c>
      <c r="BZ184" s="94">
        <f t="shared" si="173"/>
        <v>1.9639934533553727E-2</v>
      </c>
      <c r="CA184" s="94">
        <f t="shared" si="174"/>
        <v>9.6000000000000085E-2</v>
      </c>
      <c r="CB184">
        <f t="shared" si="175"/>
        <v>0.10699999999999932</v>
      </c>
      <c r="CC184" s="58">
        <f t="shared" si="176"/>
        <v>0.11900000000000066</v>
      </c>
      <c r="CD184" s="95" t="b">
        <f t="shared" si="177"/>
        <v>0</v>
      </c>
      <c r="CE184" s="96" t="b">
        <f t="shared" si="201"/>
        <v>1</v>
      </c>
      <c r="CF184" t="b">
        <f t="shared" si="202"/>
        <v>1</v>
      </c>
      <c r="CG184" t="b">
        <f t="shared" si="203"/>
        <v>1</v>
      </c>
      <c r="CH184" s="84" t="b">
        <f t="shared" si="178"/>
        <v>1</v>
      </c>
      <c r="CI184">
        <f t="shared" si="179"/>
        <v>0.96</v>
      </c>
      <c r="CJ184" t="b">
        <f t="shared" si="204"/>
        <v>1</v>
      </c>
      <c r="CK184" t="b">
        <f t="shared" si="180"/>
        <v>1</v>
      </c>
      <c r="CL184" s="84" t="b">
        <f t="shared" si="207"/>
        <v>1</v>
      </c>
      <c r="CM184">
        <f t="shared" si="181"/>
        <v>5.3520000000000003</v>
      </c>
      <c r="CN184" t="b">
        <f t="shared" si="205"/>
        <v>1</v>
      </c>
      <c r="CO184" s="84">
        <f t="shared" si="182"/>
        <v>2.1483964454866743E-2</v>
      </c>
      <c r="CP184" t="b">
        <f t="shared" si="183"/>
        <v>1</v>
      </c>
      <c r="CQ184" s="96" t="b">
        <f t="shared" si="184"/>
        <v>1</v>
      </c>
      <c r="CR184" t="b">
        <f t="shared" si="185"/>
        <v>0</v>
      </c>
      <c r="CS184" t="b">
        <f t="shared" si="186"/>
        <v>1</v>
      </c>
      <c r="CT184" t="b">
        <f t="shared" si="187"/>
        <v>1</v>
      </c>
      <c r="CU184" t="b">
        <f t="shared" si="188"/>
        <v>0</v>
      </c>
      <c r="CV184" s="84" t="b">
        <f t="shared" si="189"/>
        <v>1</v>
      </c>
      <c r="CW184" t="b">
        <f t="shared" si="190"/>
        <v>1</v>
      </c>
      <c r="CX184" t="b">
        <f t="shared" si="191"/>
        <v>1</v>
      </c>
      <c r="CY184" t="b">
        <f t="shared" si="192"/>
        <v>1</v>
      </c>
      <c r="CZ184" t="b">
        <f t="shared" si="193"/>
        <v>0</v>
      </c>
      <c r="DA184" s="84">
        <f t="shared" si="194"/>
        <v>2</v>
      </c>
      <c r="DB184" t="b">
        <f t="shared" si="195"/>
        <v>0</v>
      </c>
    </row>
    <row r="185" spans="1:106">
      <c r="A185" s="9">
        <v>1503</v>
      </c>
      <c r="B185" s="3">
        <v>2</v>
      </c>
      <c r="C185" s="3" t="s">
        <v>1651</v>
      </c>
      <c r="D185" s="3" t="str">
        <f t="shared" si="139"/>
        <v>MA_1_36-4_dk_0860</v>
      </c>
      <c r="E185" s="3" t="str">
        <f t="shared" si="140"/>
        <v>0860</v>
      </c>
      <c r="F185" s="3">
        <v>147132.67199999999</v>
      </c>
      <c r="G185" s="15">
        <v>416613.81199999998</v>
      </c>
      <c r="H185" s="35" t="str">
        <f t="shared" si="196"/>
        <v>ja</v>
      </c>
      <c r="I185" s="42">
        <v>290</v>
      </c>
      <c r="J185" s="20" t="s">
        <v>371</v>
      </c>
      <c r="K185" s="21">
        <v>10000</v>
      </c>
      <c r="L185" s="28">
        <f t="shared" si="25"/>
        <v>1</v>
      </c>
      <c r="M185" s="28">
        <f t="shared" si="164"/>
        <v>1</v>
      </c>
      <c r="N185" s="56">
        <f t="shared" si="142"/>
        <v>10000</v>
      </c>
      <c r="O185" s="33">
        <f t="shared" si="206"/>
        <v>108.91685888328404</v>
      </c>
      <c r="P185" s="37">
        <f t="shared" si="197"/>
        <v>73.184208925106859</v>
      </c>
      <c r="Q185" s="9" t="s">
        <v>12</v>
      </c>
      <c r="R185" s="55" t="s">
        <v>12</v>
      </c>
      <c r="S185" s="55">
        <v>5.6459999999999999</v>
      </c>
      <c r="T185" s="55">
        <v>6.0140000000000002</v>
      </c>
      <c r="U185" s="55">
        <v>6.3540000000000001</v>
      </c>
      <c r="V185" s="3">
        <v>6.6230000000000002</v>
      </c>
      <c r="W185" s="3">
        <v>6.9320000000000004</v>
      </c>
      <c r="X185" s="3" t="s">
        <v>12</v>
      </c>
      <c r="Y185" s="3">
        <v>7.5410000000000004</v>
      </c>
      <c r="Z185" s="15" t="s">
        <v>12</v>
      </c>
      <c r="AA185" s="10">
        <f t="shared" si="198"/>
        <v>6.9320000000000004</v>
      </c>
      <c r="AB185" s="9">
        <f t="shared" si="199"/>
        <v>0.57800000000000029</v>
      </c>
      <c r="AC185" s="10">
        <f t="shared" si="200"/>
        <v>0.60899999999999999</v>
      </c>
      <c r="AD185" s="9" t="s">
        <v>12</v>
      </c>
      <c r="AE185" s="55" t="s">
        <v>12</v>
      </c>
      <c r="AF185" s="55">
        <v>0.45400000000000001</v>
      </c>
      <c r="AG185" s="55">
        <v>0.52500000000000002</v>
      </c>
      <c r="AH185" s="55">
        <v>0.61</v>
      </c>
      <c r="AI185" s="3">
        <v>0.69699999999999995</v>
      </c>
      <c r="AJ185" s="3">
        <v>0.77500000000000002</v>
      </c>
      <c r="AK185" s="3" t="s">
        <v>12</v>
      </c>
      <c r="AL185" s="3">
        <v>1.2230000000000001</v>
      </c>
      <c r="AM185" s="15" t="s">
        <v>12</v>
      </c>
      <c r="AN185" s="10">
        <f t="shared" si="147"/>
        <v>0.77500000000000002</v>
      </c>
      <c r="AO185" s="9">
        <f t="shared" si="148"/>
        <v>0.16500000000000004</v>
      </c>
      <c r="AP185" s="10">
        <f t="shared" si="149"/>
        <v>0.44800000000000006</v>
      </c>
      <c r="AQ185" s="9" t="s">
        <v>12</v>
      </c>
      <c r="AR185" s="55" t="s">
        <v>12</v>
      </c>
      <c r="AS185" s="55">
        <v>2.2410000000000001</v>
      </c>
      <c r="AT185" s="55">
        <v>2.3809999999999998</v>
      </c>
      <c r="AU185" s="55">
        <v>2.5350000000000001</v>
      </c>
      <c r="AV185" s="3">
        <v>2.6859999999999999</v>
      </c>
      <c r="AW185" s="3">
        <v>2.819</v>
      </c>
      <c r="AX185" s="3" t="s">
        <v>12</v>
      </c>
      <c r="AY185" s="3">
        <v>5.7530000000000001</v>
      </c>
      <c r="AZ185" s="15" t="s">
        <v>12</v>
      </c>
      <c r="BA185" s="10">
        <f t="shared" si="150"/>
        <v>2.819</v>
      </c>
      <c r="BB185" s="9">
        <f t="shared" si="151"/>
        <v>0.28399999999999981</v>
      </c>
      <c r="BC185" s="10">
        <f t="shared" si="152"/>
        <v>2.9340000000000002</v>
      </c>
      <c r="BD185" s="9">
        <v>6.6550000000000002</v>
      </c>
      <c r="BE185" s="3">
        <v>7.2750000000000004</v>
      </c>
      <c r="BF185" s="15">
        <v>7.94</v>
      </c>
      <c r="BG185" s="15">
        <f t="shared" si="153"/>
        <v>7.2750000000000004</v>
      </c>
      <c r="BH185" s="9">
        <f t="shared" si="154"/>
        <v>0.62000000000000011</v>
      </c>
      <c r="BI185" s="10">
        <f t="shared" si="155"/>
        <v>0.66500000000000004</v>
      </c>
      <c r="BJ185" s="9">
        <v>6.6639999999999997</v>
      </c>
      <c r="BK185" s="3">
        <v>7.2910000000000004</v>
      </c>
      <c r="BL185" s="15">
        <v>7.9640000000000004</v>
      </c>
      <c r="BM185" s="15">
        <f t="shared" si="156"/>
        <v>7.2910000000000004</v>
      </c>
      <c r="BN185" s="9">
        <f t="shared" si="157"/>
        <v>0.62700000000000067</v>
      </c>
      <c r="BO185" s="10">
        <f t="shared" si="158"/>
        <v>0.67300000000000004</v>
      </c>
      <c r="BP185">
        <f t="shared" si="167"/>
        <v>0</v>
      </c>
      <c r="BQ185" s="93">
        <f t="shared" si="168"/>
        <v>1.0726643598615913</v>
      </c>
      <c r="BR185" s="93">
        <f t="shared" si="169"/>
        <v>1.0847750865051908</v>
      </c>
      <c r="BS185" s="93" t="str">
        <f>VLOOKUP(C185,'Koppeling locatie - aslocatie'!$A$2:$C$8139,2,FALSE)</f>
        <v>maas220</v>
      </c>
      <c r="BT185" s="93">
        <f>VLOOKUP($BS185,aslocaties_v01!$C$3:$AA$500,MATCH($K$3/10,aslocaties_v01!$C$2:$X$2),FALSE)</f>
        <v>6.27</v>
      </c>
      <c r="BU185" s="93">
        <f>VLOOKUP(BS185,aslocaties_v01!$C$3:$AA$500,MATCH($K$3,aslocaties_v01!$C$2:$X$2),FALSE)</f>
        <v>6.8390000000000004</v>
      </c>
      <c r="BV185" s="93">
        <f>VLOOKUP(BS185,aslocaties_v01!$C$3:$AA$500,MATCH($K$3*10,aslocaties_v01!$C$2:$Y$2),FALSE)</f>
        <v>7.4379999999999997</v>
      </c>
      <c r="BW185" s="93">
        <f t="shared" si="170"/>
        <v>0.56900000000000084</v>
      </c>
      <c r="BX185" s="93">
        <f t="shared" si="171"/>
        <v>0.59899999999999931</v>
      </c>
      <c r="BY185" s="94">
        <f t="shared" si="172"/>
        <v>1.5570934256054381E-2</v>
      </c>
      <c r="BZ185" s="94">
        <f t="shared" si="173"/>
        <v>1.6420361247948545E-2</v>
      </c>
      <c r="CA185" s="94">
        <f t="shared" si="174"/>
        <v>8.4000000000000519E-2</v>
      </c>
      <c r="CB185">
        <f t="shared" si="175"/>
        <v>9.2999999999999972E-2</v>
      </c>
      <c r="CC185" s="58">
        <f t="shared" si="176"/>
        <v>0.10300000000000065</v>
      </c>
      <c r="CD185" s="95" t="b">
        <f t="shared" si="177"/>
        <v>0</v>
      </c>
      <c r="CE185" s="96" t="b">
        <f t="shared" si="201"/>
        <v>1</v>
      </c>
      <c r="CF185" t="b">
        <f t="shared" si="202"/>
        <v>1</v>
      </c>
      <c r="CG185" t="b">
        <f t="shared" si="203"/>
        <v>1</v>
      </c>
      <c r="CH185" s="84" t="b">
        <f t="shared" si="178"/>
        <v>1</v>
      </c>
      <c r="CI185">
        <f t="shared" si="179"/>
        <v>0.77500000000000002</v>
      </c>
      <c r="CJ185" t="b">
        <f t="shared" si="204"/>
        <v>1</v>
      </c>
      <c r="CK185" t="b">
        <f t="shared" si="180"/>
        <v>1</v>
      </c>
      <c r="CL185" s="84" t="b">
        <f t="shared" si="207"/>
        <v>1</v>
      </c>
      <c r="CM185">
        <f t="shared" si="181"/>
        <v>2.819</v>
      </c>
      <c r="CN185" t="b">
        <f t="shared" si="205"/>
        <v>1</v>
      </c>
      <c r="CO185" s="84">
        <f t="shared" si="182"/>
        <v>6.2515391087623218E-2</v>
      </c>
      <c r="CP185" t="b">
        <f t="shared" si="183"/>
        <v>1</v>
      </c>
      <c r="CQ185" s="96" t="b">
        <f t="shared" si="184"/>
        <v>1</v>
      </c>
      <c r="CR185" t="b">
        <f t="shared" si="185"/>
        <v>1</v>
      </c>
      <c r="CS185" t="b">
        <f t="shared" si="186"/>
        <v>1</v>
      </c>
      <c r="CT185" t="b">
        <f t="shared" si="187"/>
        <v>1</v>
      </c>
      <c r="CU185" t="b">
        <f t="shared" si="188"/>
        <v>0</v>
      </c>
      <c r="CV185" s="84" t="b">
        <f t="shared" si="189"/>
        <v>1</v>
      </c>
      <c r="CW185" t="b">
        <f t="shared" si="190"/>
        <v>1</v>
      </c>
      <c r="CX185" t="b">
        <f t="shared" si="191"/>
        <v>1</v>
      </c>
      <c r="CY185" t="b">
        <f t="shared" si="192"/>
        <v>1</v>
      </c>
      <c r="CZ185" t="b">
        <f t="shared" si="193"/>
        <v>1</v>
      </c>
      <c r="DA185" s="84">
        <f t="shared" si="194"/>
        <v>1</v>
      </c>
      <c r="DB185" t="b">
        <f t="shared" si="195"/>
        <v>0</v>
      </c>
    </row>
    <row r="186" spans="1:106">
      <c r="A186" s="9">
        <v>1504</v>
      </c>
      <c r="B186" s="3">
        <v>2</v>
      </c>
      <c r="C186" s="3" t="s">
        <v>1652</v>
      </c>
      <c r="D186" s="3" t="str">
        <f t="shared" si="139"/>
        <v>MA_1_36-4_dk_0861</v>
      </c>
      <c r="E186" s="3" t="str">
        <f t="shared" si="140"/>
        <v>0861</v>
      </c>
      <c r="F186" s="3">
        <v>147115.56200000001</v>
      </c>
      <c r="G186" s="15">
        <v>416542.65600000002</v>
      </c>
      <c r="H186" s="35" t="str">
        <f t="shared" si="196"/>
        <v>ja</v>
      </c>
      <c r="I186" s="42">
        <v>288</v>
      </c>
      <c r="J186" s="20" t="s">
        <v>371</v>
      </c>
      <c r="K186" s="21">
        <v>10000</v>
      </c>
      <c r="L186" s="28">
        <f t="shared" si="25"/>
        <v>1</v>
      </c>
      <c r="M186" s="28">
        <f t="shared" si="164"/>
        <v>1</v>
      </c>
      <c r="N186" s="56">
        <f t="shared" si="142"/>
        <v>10000</v>
      </c>
      <c r="O186" s="33">
        <f t="shared" si="206"/>
        <v>73.184208925106859</v>
      </c>
      <c r="P186" s="37">
        <f t="shared" si="197"/>
        <v>111.95691230113388</v>
      </c>
      <c r="Q186" s="9" t="s">
        <v>12</v>
      </c>
      <c r="R186" s="55" t="s">
        <v>12</v>
      </c>
      <c r="S186" s="55">
        <v>5.641</v>
      </c>
      <c r="T186" s="55">
        <v>6.0119999999999996</v>
      </c>
      <c r="U186" s="55">
        <v>6.35</v>
      </c>
      <c r="V186" s="3">
        <v>6.6219999999999999</v>
      </c>
      <c r="W186" s="3">
        <v>6.931</v>
      </c>
      <c r="X186" s="3" t="s">
        <v>12</v>
      </c>
      <c r="Y186" s="3">
        <v>7.5410000000000004</v>
      </c>
      <c r="Z186" s="15" t="s">
        <v>12</v>
      </c>
      <c r="AA186" s="10">
        <f t="shared" si="198"/>
        <v>6.931</v>
      </c>
      <c r="AB186" s="9">
        <f t="shared" si="199"/>
        <v>0.58100000000000041</v>
      </c>
      <c r="AC186" s="10">
        <f t="shared" si="200"/>
        <v>0.61000000000000032</v>
      </c>
      <c r="AD186" s="9" t="s">
        <v>12</v>
      </c>
      <c r="AE186" s="55" t="s">
        <v>12</v>
      </c>
      <c r="AF186" s="55">
        <v>0.375</v>
      </c>
      <c r="AG186" s="55">
        <v>0.436</v>
      </c>
      <c r="AH186" s="55">
        <v>0.51200000000000001</v>
      </c>
      <c r="AI186" s="3">
        <v>0.59499999999999997</v>
      </c>
      <c r="AJ186" s="3">
        <v>0.67500000000000004</v>
      </c>
      <c r="AK186" s="3" t="s">
        <v>12</v>
      </c>
      <c r="AL186" s="3">
        <v>1.1339999999999999</v>
      </c>
      <c r="AM186" s="15" t="s">
        <v>12</v>
      </c>
      <c r="AN186" s="10">
        <f t="shared" si="147"/>
        <v>0.67500000000000004</v>
      </c>
      <c r="AO186" s="9">
        <f t="shared" si="148"/>
        <v>0.16300000000000003</v>
      </c>
      <c r="AP186" s="10">
        <f t="shared" si="149"/>
        <v>0.45899999999999985</v>
      </c>
      <c r="AQ186" s="9" t="s">
        <v>12</v>
      </c>
      <c r="AR186" s="55" t="s">
        <v>12</v>
      </c>
      <c r="AS186" s="55">
        <v>2.004</v>
      </c>
      <c r="AT186" s="55">
        <v>2.1339999999999999</v>
      </c>
      <c r="AU186" s="55">
        <v>2.2890000000000001</v>
      </c>
      <c r="AV186" s="3">
        <v>2.4239999999999999</v>
      </c>
      <c r="AW186" s="3">
        <v>2.5830000000000002</v>
      </c>
      <c r="AX186" s="3" t="s">
        <v>12</v>
      </c>
      <c r="AY186" s="3">
        <v>2.8860000000000001</v>
      </c>
      <c r="AZ186" s="15" t="s">
        <v>12</v>
      </c>
      <c r="BA186" s="10">
        <f t="shared" si="150"/>
        <v>2.5830000000000002</v>
      </c>
      <c r="BB186" s="9">
        <f t="shared" si="151"/>
        <v>0.29400000000000004</v>
      </c>
      <c r="BC186" s="10">
        <f t="shared" si="152"/>
        <v>0.30299999999999994</v>
      </c>
      <c r="BD186" s="9">
        <v>6.5979999999999999</v>
      </c>
      <c r="BE186" s="3">
        <v>7.2110000000000003</v>
      </c>
      <c r="BF186" s="15">
        <v>7.875</v>
      </c>
      <c r="BG186" s="15">
        <f t="shared" si="153"/>
        <v>7.2110000000000003</v>
      </c>
      <c r="BH186" s="9">
        <f t="shared" si="154"/>
        <v>0.61300000000000043</v>
      </c>
      <c r="BI186" s="10">
        <f t="shared" si="155"/>
        <v>0.6639999999999997</v>
      </c>
      <c r="BJ186" s="9">
        <v>6.609</v>
      </c>
      <c r="BK186" s="3">
        <v>7.2279999999999998</v>
      </c>
      <c r="BL186" s="15">
        <v>7.9039999999999999</v>
      </c>
      <c r="BM186" s="15">
        <f t="shared" si="156"/>
        <v>7.2279999999999998</v>
      </c>
      <c r="BN186" s="9">
        <f t="shared" si="157"/>
        <v>0.61899999999999977</v>
      </c>
      <c r="BO186" s="10">
        <f t="shared" si="158"/>
        <v>0.67600000000000016</v>
      </c>
      <c r="BP186">
        <f t="shared" si="167"/>
        <v>0</v>
      </c>
      <c r="BQ186" s="93">
        <f t="shared" si="168"/>
        <v>1.0550774526678142</v>
      </c>
      <c r="BR186" s="93">
        <f t="shared" si="169"/>
        <v>1.065404475043028</v>
      </c>
      <c r="BS186" s="93" t="str">
        <f>VLOOKUP(C186,'Koppeling locatie - aslocatie'!$A$2:$C$8139,2,FALSE)</f>
        <v>maas220</v>
      </c>
      <c r="BT186" s="93">
        <f>VLOOKUP($BS186,aslocaties_v01!$C$3:$AA$500,MATCH($K$3/10,aslocaties_v01!$C$2:$X$2),FALSE)</f>
        <v>6.27</v>
      </c>
      <c r="BU186" s="93">
        <f>VLOOKUP(BS186,aslocaties_v01!$C$3:$AA$500,MATCH($K$3,aslocaties_v01!$C$2:$X$2),FALSE)</f>
        <v>6.8390000000000004</v>
      </c>
      <c r="BV186" s="93">
        <f>VLOOKUP(BS186,aslocaties_v01!$C$3:$AA$500,MATCH($K$3*10,aslocaties_v01!$C$2:$Y$2),FALSE)</f>
        <v>7.4379999999999997</v>
      </c>
      <c r="BW186" s="93">
        <f t="shared" si="170"/>
        <v>0.56900000000000084</v>
      </c>
      <c r="BX186" s="93">
        <f t="shared" si="171"/>
        <v>0.59899999999999931</v>
      </c>
      <c r="BY186" s="94">
        <f t="shared" si="172"/>
        <v>2.0654044750429534E-2</v>
      </c>
      <c r="BZ186" s="94">
        <f t="shared" si="173"/>
        <v>1.8032786885247565E-2</v>
      </c>
      <c r="CA186" s="94">
        <f t="shared" si="174"/>
        <v>8.0000000000000071E-2</v>
      </c>
      <c r="CB186">
        <f t="shared" si="175"/>
        <v>9.1999999999999638E-2</v>
      </c>
      <c r="CC186" s="58">
        <f t="shared" si="176"/>
        <v>0.10300000000000065</v>
      </c>
      <c r="CD186" s="95" t="b">
        <f t="shared" si="177"/>
        <v>0</v>
      </c>
      <c r="CE186" s="96" t="b">
        <f t="shared" si="201"/>
        <v>1</v>
      </c>
      <c r="CF186" t="b">
        <f t="shared" si="202"/>
        <v>1</v>
      </c>
      <c r="CG186" t="b">
        <f t="shared" si="203"/>
        <v>1</v>
      </c>
      <c r="CH186" s="84" t="b">
        <f t="shared" si="178"/>
        <v>1</v>
      </c>
      <c r="CI186">
        <f t="shared" si="179"/>
        <v>0.67500000000000004</v>
      </c>
      <c r="CJ186" t="b">
        <f t="shared" si="204"/>
        <v>1</v>
      </c>
      <c r="CK186" t="b">
        <f t="shared" si="180"/>
        <v>1</v>
      </c>
      <c r="CL186" s="84" t="b">
        <f t="shared" si="207"/>
        <v>1</v>
      </c>
      <c r="CM186">
        <f t="shared" si="181"/>
        <v>2.5830000000000002</v>
      </c>
      <c r="CN186" t="b">
        <f t="shared" si="205"/>
        <v>1</v>
      </c>
      <c r="CO186" s="84">
        <f t="shared" si="182"/>
        <v>6.485304352220303E-2</v>
      </c>
      <c r="CP186" t="b">
        <f t="shared" si="183"/>
        <v>1</v>
      </c>
      <c r="CQ186" s="96" t="b">
        <f t="shared" si="184"/>
        <v>1</v>
      </c>
      <c r="CR186" t="b">
        <f t="shared" si="185"/>
        <v>1</v>
      </c>
      <c r="CS186" t="b">
        <f t="shared" si="186"/>
        <v>1</v>
      </c>
      <c r="CT186" t="b">
        <f t="shared" si="187"/>
        <v>1</v>
      </c>
      <c r="CU186" t="b">
        <f t="shared" si="188"/>
        <v>1</v>
      </c>
      <c r="CV186" s="84" t="b">
        <f t="shared" si="189"/>
        <v>1</v>
      </c>
      <c r="CW186" t="b">
        <f t="shared" si="190"/>
        <v>1</v>
      </c>
      <c r="CX186" t="b">
        <f t="shared" si="191"/>
        <v>1</v>
      </c>
      <c r="CY186" t="b">
        <f t="shared" si="192"/>
        <v>1</v>
      </c>
      <c r="CZ186" t="b">
        <f t="shared" si="193"/>
        <v>1</v>
      </c>
      <c r="DA186" s="84">
        <f t="shared" si="194"/>
        <v>0</v>
      </c>
      <c r="DB186" t="b">
        <f t="shared" si="195"/>
        <v>0</v>
      </c>
    </row>
    <row r="187" spans="1:106">
      <c r="A187" s="9">
        <v>1505</v>
      </c>
      <c r="B187" s="3">
        <v>2</v>
      </c>
      <c r="C187" s="3" t="s">
        <v>1653</v>
      </c>
      <c r="D187" s="3" t="str">
        <f t="shared" si="139"/>
        <v>MA_1_36-4_dk_0862</v>
      </c>
      <c r="E187" s="3" t="str">
        <f t="shared" si="140"/>
        <v>0862</v>
      </c>
      <c r="F187" s="3">
        <v>147118.93799999999</v>
      </c>
      <c r="G187" s="15">
        <v>416430.75</v>
      </c>
      <c r="H187" s="35" t="str">
        <f t="shared" si="196"/>
        <v>ja</v>
      </c>
      <c r="I187" s="42">
        <v>255</v>
      </c>
      <c r="J187" s="20" t="s">
        <v>371</v>
      </c>
      <c r="K187" s="21">
        <v>10000</v>
      </c>
      <c r="L187" s="28">
        <f t="shared" si="25"/>
        <v>1</v>
      </c>
      <c r="M187" s="28">
        <f t="shared" si="164"/>
        <v>1</v>
      </c>
      <c r="N187" s="56">
        <f t="shared" si="142"/>
        <v>10000</v>
      </c>
      <c r="O187" s="33">
        <f t="shared" si="206"/>
        <v>111.95691230113388</v>
      </c>
      <c r="P187" s="37">
        <f t="shared" si="197"/>
        <v>108.05383753020473</v>
      </c>
      <c r="Q187" s="9" t="s">
        <v>12</v>
      </c>
      <c r="R187" s="55" t="s">
        <v>12</v>
      </c>
      <c r="S187" s="55">
        <v>5.641</v>
      </c>
      <c r="T187" s="55">
        <v>6.0119999999999996</v>
      </c>
      <c r="U187" s="55">
        <v>6.3529999999999998</v>
      </c>
      <c r="V187" s="3">
        <v>6.6219999999999999</v>
      </c>
      <c r="W187" s="3">
        <v>6.931</v>
      </c>
      <c r="X187" s="3" t="s">
        <v>12</v>
      </c>
      <c r="Y187" s="3">
        <v>7.5410000000000004</v>
      </c>
      <c r="Z187" s="15" t="s">
        <v>12</v>
      </c>
      <c r="AA187" s="10">
        <f t="shared" si="198"/>
        <v>6.931</v>
      </c>
      <c r="AB187" s="9">
        <f t="shared" si="199"/>
        <v>0.57800000000000029</v>
      </c>
      <c r="AC187" s="10">
        <f t="shared" si="200"/>
        <v>0.61000000000000032</v>
      </c>
      <c r="AD187" s="9" t="s">
        <v>12</v>
      </c>
      <c r="AE187" s="55" t="s">
        <v>12</v>
      </c>
      <c r="AF187" s="55">
        <v>0.35</v>
      </c>
      <c r="AG187" s="55">
        <v>0.40500000000000003</v>
      </c>
      <c r="AH187" s="55">
        <v>0.48299999999999998</v>
      </c>
      <c r="AI187" s="3">
        <v>0.56000000000000005</v>
      </c>
      <c r="AJ187" s="3">
        <v>0.64800000000000002</v>
      </c>
      <c r="AK187" s="3" t="s">
        <v>12</v>
      </c>
      <c r="AL187" s="3">
        <v>1.0289999999999999</v>
      </c>
      <c r="AM187" s="15" t="s">
        <v>12</v>
      </c>
      <c r="AN187" s="10">
        <f t="shared" si="147"/>
        <v>0.64800000000000002</v>
      </c>
      <c r="AO187" s="9">
        <f t="shared" si="148"/>
        <v>0.16500000000000004</v>
      </c>
      <c r="AP187" s="10">
        <f t="shared" si="149"/>
        <v>0.38099999999999989</v>
      </c>
      <c r="AQ187" s="9" t="s">
        <v>12</v>
      </c>
      <c r="AR187" s="55" t="s">
        <v>12</v>
      </c>
      <c r="AS187" s="55">
        <v>1.9359999999999999</v>
      </c>
      <c r="AT187" s="55">
        <v>2.0680000000000001</v>
      </c>
      <c r="AU187" s="55">
        <v>2.2290000000000001</v>
      </c>
      <c r="AV187" s="3">
        <v>2.3730000000000002</v>
      </c>
      <c r="AW187" s="3">
        <v>2.528</v>
      </c>
      <c r="AX187" s="3" t="s">
        <v>12</v>
      </c>
      <c r="AY187" s="3">
        <v>2.895</v>
      </c>
      <c r="AZ187" s="15" t="s">
        <v>12</v>
      </c>
      <c r="BA187" s="10">
        <f t="shared" si="150"/>
        <v>2.528</v>
      </c>
      <c r="BB187" s="9">
        <f t="shared" si="151"/>
        <v>0.29899999999999993</v>
      </c>
      <c r="BC187" s="10">
        <f t="shared" si="152"/>
        <v>0.36699999999999999</v>
      </c>
      <c r="BD187" s="9">
        <v>6.556</v>
      </c>
      <c r="BE187" s="3">
        <v>7.1539999999999999</v>
      </c>
      <c r="BF187" s="15">
        <v>7.7729999999999997</v>
      </c>
      <c r="BG187" s="15">
        <f t="shared" si="153"/>
        <v>7.1539999999999999</v>
      </c>
      <c r="BH187" s="9">
        <f t="shared" si="154"/>
        <v>0.59799999999999986</v>
      </c>
      <c r="BI187" s="10">
        <f t="shared" si="155"/>
        <v>0.61899999999999977</v>
      </c>
      <c r="BJ187" s="9">
        <v>6.5670000000000002</v>
      </c>
      <c r="BK187" s="3">
        <v>7.17</v>
      </c>
      <c r="BL187" s="15">
        <v>7.7969999999999997</v>
      </c>
      <c r="BM187" s="15">
        <f t="shared" si="156"/>
        <v>7.17</v>
      </c>
      <c r="BN187" s="9">
        <f t="shared" si="157"/>
        <v>0.60299999999999976</v>
      </c>
      <c r="BO187" s="10">
        <f t="shared" si="158"/>
        <v>0.62699999999999978</v>
      </c>
      <c r="BP187">
        <f t="shared" si="167"/>
        <v>0</v>
      </c>
      <c r="BQ187" s="93">
        <f t="shared" si="168"/>
        <v>1.0346020761245667</v>
      </c>
      <c r="BR187" s="93">
        <f t="shared" si="169"/>
        <v>1.0432525951557083</v>
      </c>
      <c r="BS187" s="93" t="str">
        <f>VLOOKUP(C187,'Koppeling locatie - aslocatie'!$A$2:$C$8139,2,FALSE)</f>
        <v>maas220</v>
      </c>
      <c r="BT187" s="93">
        <f>VLOOKUP($BS187,aslocaties_v01!$C$3:$AA$500,MATCH($K$3/10,aslocaties_v01!$C$2:$X$2),FALSE)</f>
        <v>6.27</v>
      </c>
      <c r="BU187" s="93">
        <f>VLOOKUP(BS187,aslocaties_v01!$C$3:$AA$500,MATCH($K$3,aslocaties_v01!$C$2:$X$2),FALSE)</f>
        <v>6.8390000000000004</v>
      </c>
      <c r="BV187" s="93">
        <f>VLOOKUP(BS187,aslocaties_v01!$C$3:$AA$500,MATCH($K$3*10,aslocaties_v01!$C$2:$Y$2),FALSE)</f>
        <v>7.4379999999999997</v>
      </c>
      <c r="BW187" s="93">
        <f t="shared" si="170"/>
        <v>0.56900000000000084</v>
      </c>
      <c r="BX187" s="93">
        <f t="shared" si="171"/>
        <v>0.59899999999999931</v>
      </c>
      <c r="BY187" s="94">
        <f t="shared" si="172"/>
        <v>1.5570934256054381E-2</v>
      </c>
      <c r="BZ187" s="94">
        <f t="shared" si="173"/>
        <v>1.8032786885247565E-2</v>
      </c>
      <c r="CA187" s="94">
        <f t="shared" si="174"/>
        <v>8.3000000000000185E-2</v>
      </c>
      <c r="CB187">
        <f t="shared" si="175"/>
        <v>9.1999999999999638E-2</v>
      </c>
      <c r="CC187" s="58">
        <f t="shared" si="176"/>
        <v>0.10300000000000065</v>
      </c>
      <c r="CD187" s="95" t="b">
        <f t="shared" si="177"/>
        <v>0</v>
      </c>
      <c r="CE187" s="96" t="b">
        <f t="shared" si="201"/>
        <v>1</v>
      </c>
      <c r="CF187" t="b">
        <f t="shared" si="202"/>
        <v>1</v>
      </c>
      <c r="CG187" t="b">
        <f t="shared" si="203"/>
        <v>1</v>
      </c>
      <c r="CH187" s="84" t="b">
        <f t="shared" si="178"/>
        <v>1</v>
      </c>
      <c r="CI187">
        <f t="shared" si="179"/>
        <v>0.64800000000000002</v>
      </c>
      <c r="CJ187" t="b">
        <f t="shared" si="204"/>
        <v>1</v>
      </c>
      <c r="CK187" t="b">
        <f t="shared" si="180"/>
        <v>1</v>
      </c>
      <c r="CL187" s="84" t="b">
        <f t="shared" si="207"/>
        <v>1</v>
      </c>
      <c r="CM187">
        <f t="shared" si="181"/>
        <v>2.528</v>
      </c>
      <c r="CN187" t="b">
        <f t="shared" si="205"/>
        <v>1</v>
      </c>
      <c r="CO187" s="84">
        <f t="shared" si="182"/>
        <v>6.4997442471004405E-2</v>
      </c>
      <c r="CP187" t="b">
        <f t="shared" si="183"/>
        <v>1</v>
      </c>
      <c r="CQ187" s="96" t="b">
        <f t="shared" si="184"/>
        <v>1</v>
      </c>
      <c r="CR187" t="b">
        <f t="shared" si="185"/>
        <v>1</v>
      </c>
      <c r="CS187" t="b">
        <f t="shared" si="186"/>
        <v>1</v>
      </c>
      <c r="CT187" t="b">
        <f t="shared" si="187"/>
        <v>1</v>
      </c>
      <c r="CU187" t="b">
        <f t="shared" si="188"/>
        <v>1</v>
      </c>
      <c r="CV187" s="84" t="b">
        <f t="shared" si="189"/>
        <v>1</v>
      </c>
      <c r="CW187" t="b">
        <f t="shared" si="190"/>
        <v>1</v>
      </c>
      <c r="CX187" t="b">
        <f t="shared" si="191"/>
        <v>1</v>
      </c>
      <c r="CY187" t="b">
        <f t="shared" si="192"/>
        <v>1</v>
      </c>
      <c r="CZ187" t="b">
        <f t="shared" si="193"/>
        <v>1</v>
      </c>
      <c r="DA187" s="84">
        <f t="shared" si="194"/>
        <v>0</v>
      </c>
      <c r="DB187" t="b">
        <f t="shared" si="195"/>
        <v>0</v>
      </c>
    </row>
    <row r="188" spans="1:106">
      <c r="A188" s="9">
        <v>1506</v>
      </c>
      <c r="B188" s="3">
        <v>2</v>
      </c>
      <c r="C188" s="3" t="s">
        <v>1654</v>
      </c>
      <c r="D188" s="3" t="str">
        <f t="shared" si="139"/>
        <v>MA_1_36-4_dk_0863</v>
      </c>
      <c r="E188" s="3" t="str">
        <f t="shared" si="140"/>
        <v>0863</v>
      </c>
      <c r="F188" s="3">
        <v>147161</v>
      </c>
      <c r="G188" s="15">
        <v>416331.21899999998</v>
      </c>
      <c r="H188" s="35" t="str">
        <f t="shared" si="196"/>
        <v>ja</v>
      </c>
      <c r="I188" s="42">
        <v>237</v>
      </c>
      <c r="J188" s="20" t="s">
        <v>371</v>
      </c>
      <c r="K188" s="21">
        <v>10000</v>
      </c>
      <c r="L188" s="28">
        <f t="shared" si="25"/>
        <v>1</v>
      </c>
      <c r="M188" s="28">
        <f t="shared" si="164"/>
        <v>1</v>
      </c>
      <c r="N188" s="56">
        <f t="shared" si="142"/>
        <v>10000</v>
      </c>
      <c r="O188" s="33">
        <f t="shared" si="206"/>
        <v>108.05383753020473</v>
      </c>
      <c r="P188" s="37">
        <f t="shared" si="197"/>
        <v>105.70903916409733</v>
      </c>
      <c r="Q188" s="9" t="s">
        <v>12</v>
      </c>
      <c r="R188" s="55" t="s">
        <v>12</v>
      </c>
      <c r="S188" s="55">
        <v>5.641</v>
      </c>
      <c r="T188" s="55">
        <v>6.0119999999999996</v>
      </c>
      <c r="U188" s="55">
        <v>6.3529999999999998</v>
      </c>
      <c r="V188" s="3">
        <v>6.6219999999999999</v>
      </c>
      <c r="W188" s="3">
        <v>6.9320000000000004</v>
      </c>
      <c r="X188" s="3" t="s">
        <v>12</v>
      </c>
      <c r="Y188" s="3">
        <v>7.5410000000000004</v>
      </c>
      <c r="Z188" s="15" t="s">
        <v>12</v>
      </c>
      <c r="AA188" s="10">
        <f t="shared" si="198"/>
        <v>6.9320000000000004</v>
      </c>
      <c r="AB188" s="9">
        <f t="shared" si="199"/>
        <v>0.57900000000000063</v>
      </c>
      <c r="AC188" s="10">
        <f t="shared" si="200"/>
        <v>0.60899999999999999</v>
      </c>
      <c r="AD188" s="9" t="s">
        <v>12</v>
      </c>
      <c r="AE188" s="55" t="s">
        <v>12</v>
      </c>
      <c r="AF188" s="55">
        <v>0.32</v>
      </c>
      <c r="AG188" s="55">
        <v>0.375</v>
      </c>
      <c r="AH188" s="55">
        <v>0.443</v>
      </c>
      <c r="AI188" s="3">
        <v>0.51</v>
      </c>
      <c r="AJ188" s="3">
        <v>0.59299999999999997</v>
      </c>
      <c r="AK188" s="3" t="s">
        <v>12</v>
      </c>
      <c r="AL188" s="3">
        <v>0.92100000000000004</v>
      </c>
      <c r="AM188" s="15" t="s">
        <v>12</v>
      </c>
      <c r="AN188" s="10">
        <f t="shared" si="147"/>
        <v>0.59299999999999997</v>
      </c>
      <c r="AO188" s="9">
        <f t="shared" si="148"/>
        <v>0.14999999999999997</v>
      </c>
      <c r="AP188" s="10">
        <f t="shared" si="149"/>
        <v>0.32800000000000007</v>
      </c>
      <c r="AQ188" s="9" t="s">
        <v>12</v>
      </c>
      <c r="AR188" s="55" t="s">
        <v>12</v>
      </c>
      <c r="AS188" s="55">
        <v>1.855</v>
      </c>
      <c r="AT188" s="55">
        <v>1.9850000000000001</v>
      </c>
      <c r="AU188" s="55">
        <v>2.141</v>
      </c>
      <c r="AV188" s="3">
        <v>2.2869999999999999</v>
      </c>
      <c r="AW188" s="3">
        <v>2.4329999999999998</v>
      </c>
      <c r="AX188" s="3" t="s">
        <v>12</v>
      </c>
      <c r="AY188" s="3">
        <v>3.1429999999999998</v>
      </c>
      <c r="AZ188" s="15" t="s">
        <v>12</v>
      </c>
      <c r="BA188" s="10">
        <f t="shared" si="150"/>
        <v>2.4329999999999998</v>
      </c>
      <c r="BB188" s="9">
        <f t="shared" si="151"/>
        <v>0.29199999999999982</v>
      </c>
      <c r="BC188" s="10">
        <f t="shared" si="152"/>
        <v>0.71</v>
      </c>
      <c r="BD188" s="9">
        <v>6.5129999999999999</v>
      </c>
      <c r="BE188" s="3">
        <v>7.1050000000000004</v>
      </c>
      <c r="BF188" s="15">
        <v>7.72</v>
      </c>
      <c r="BG188" s="15">
        <f t="shared" si="153"/>
        <v>7.1050000000000004</v>
      </c>
      <c r="BH188" s="9">
        <f t="shared" si="154"/>
        <v>0.59200000000000053</v>
      </c>
      <c r="BI188" s="10">
        <f t="shared" si="155"/>
        <v>0.61499999999999932</v>
      </c>
      <c r="BJ188" s="9">
        <v>6.5209999999999999</v>
      </c>
      <c r="BK188" s="3">
        <v>7.1159999999999997</v>
      </c>
      <c r="BL188" s="15">
        <v>7.7350000000000003</v>
      </c>
      <c r="BM188" s="15">
        <f t="shared" si="156"/>
        <v>7.1159999999999997</v>
      </c>
      <c r="BN188" s="9">
        <f t="shared" si="157"/>
        <v>0.59499999999999975</v>
      </c>
      <c r="BO188" s="10">
        <f t="shared" si="158"/>
        <v>0.61900000000000066</v>
      </c>
      <c r="BP188">
        <f t="shared" si="167"/>
        <v>0</v>
      </c>
      <c r="BQ188" s="93">
        <f t="shared" si="168"/>
        <v>1.022452504317789</v>
      </c>
      <c r="BR188" s="93">
        <f t="shared" si="169"/>
        <v>1.0276338514680468</v>
      </c>
      <c r="BS188" s="93" t="str">
        <f>VLOOKUP(C188,'Koppeling locatie - aslocatie'!$A$2:$C$8139,2,FALSE)</f>
        <v>maas220</v>
      </c>
      <c r="BT188" s="93">
        <f>VLOOKUP($BS188,aslocaties_v01!$C$3:$AA$500,MATCH($K$3/10,aslocaties_v01!$C$2:$X$2),FALSE)</f>
        <v>6.27</v>
      </c>
      <c r="BU188" s="93">
        <f>VLOOKUP(BS188,aslocaties_v01!$C$3:$AA$500,MATCH($K$3,aslocaties_v01!$C$2:$X$2),FALSE)</f>
        <v>6.8390000000000004</v>
      </c>
      <c r="BV188" s="93">
        <f>VLOOKUP(BS188,aslocaties_v01!$C$3:$AA$500,MATCH($K$3*10,aslocaties_v01!$C$2:$Y$2),FALSE)</f>
        <v>7.4379999999999997</v>
      </c>
      <c r="BW188" s="93">
        <f t="shared" si="170"/>
        <v>0.56900000000000084</v>
      </c>
      <c r="BX188" s="93">
        <f t="shared" si="171"/>
        <v>0.59899999999999931</v>
      </c>
      <c r="BY188" s="94">
        <f t="shared" si="172"/>
        <v>1.7271157167529805E-2</v>
      </c>
      <c r="BZ188" s="94">
        <f t="shared" si="173"/>
        <v>1.6420361247948545E-2</v>
      </c>
      <c r="CA188" s="94">
        <f t="shared" si="174"/>
        <v>8.3000000000000185E-2</v>
      </c>
      <c r="CB188">
        <f t="shared" si="175"/>
        <v>9.2999999999999972E-2</v>
      </c>
      <c r="CC188" s="58">
        <f t="shared" si="176"/>
        <v>0.10300000000000065</v>
      </c>
      <c r="CD188" s="95" t="b">
        <f t="shared" si="177"/>
        <v>0</v>
      </c>
      <c r="CE188" s="96" t="b">
        <f t="shared" si="201"/>
        <v>1</v>
      </c>
      <c r="CF188" t="b">
        <f t="shared" si="202"/>
        <v>1</v>
      </c>
      <c r="CG188" t="b">
        <f t="shared" si="203"/>
        <v>1</v>
      </c>
      <c r="CH188" s="84" t="b">
        <f t="shared" si="178"/>
        <v>1</v>
      </c>
      <c r="CI188">
        <f t="shared" si="179"/>
        <v>0.59299999999999997</v>
      </c>
      <c r="CJ188" t="b">
        <f t="shared" si="204"/>
        <v>1</v>
      </c>
      <c r="CK188" t="b">
        <f t="shared" si="180"/>
        <v>1</v>
      </c>
      <c r="CL188" s="84" t="b">
        <f t="shared" si="207"/>
        <v>1</v>
      </c>
      <c r="CM188">
        <f t="shared" si="181"/>
        <v>2.4329999999999998</v>
      </c>
      <c r="CN188" t="b">
        <f t="shared" si="205"/>
        <v>1</v>
      </c>
      <c r="CO188" s="84">
        <f t="shared" si="182"/>
        <v>6.4216388463295582E-2</v>
      </c>
      <c r="CP188" t="b">
        <f t="shared" si="183"/>
        <v>1</v>
      </c>
      <c r="CQ188" s="96" t="b">
        <f t="shared" si="184"/>
        <v>1</v>
      </c>
      <c r="CR188" t="b">
        <f t="shared" si="185"/>
        <v>1</v>
      </c>
      <c r="CS188" t="b">
        <f t="shared" si="186"/>
        <v>1</v>
      </c>
      <c r="CT188" t="b">
        <f t="shared" si="187"/>
        <v>1</v>
      </c>
      <c r="CU188" t="b">
        <f t="shared" si="188"/>
        <v>1</v>
      </c>
      <c r="CV188" s="84" t="b">
        <f t="shared" si="189"/>
        <v>1</v>
      </c>
      <c r="CW188" t="b">
        <f t="shared" si="190"/>
        <v>1</v>
      </c>
      <c r="CX188" t="b">
        <f t="shared" si="191"/>
        <v>1</v>
      </c>
      <c r="CY188" t="b">
        <f t="shared" si="192"/>
        <v>1</v>
      </c>
      <c r="CZ188" t="b">
        <f t="shared" si="193"/>
        <v>1</v>
      </c>
      <c r="DA188" s="84">
        <f t="shared" si="194"/>
        <v>0</v>
      </c>
      <c r="DB188" t="b">
        <f t="shared" si="195"/>
        <v>0</v>
      </c>
    </row>
    <row r="189" spans="1:106">
      <c r="A189" s="9">
        <v>1507</v>
      </c>
      <c r="B189" s="3">
        <v>2</v>
      </c>
      <c r="C189" s="3" t="s">
        <v>1655</v>
      </c>
      <c r="D189" s="3" t="str">
        <f t="shared" si="139"/>
        <v>MA_1_36-4_dk_0864</v>
      </c>
      <c r="E189" s="3" t="str">
        <f t="shared" si="140"/>
        <v>0864</v>
      </c>
      <c r="F189" s="3">
        <v>147203.375</v>
      </c>
      <c r="G189" s="15">
        <v>416234.375</v>
      </c>
      <c r="H189" s="35" t="str">
        <f t="shared" si="196"/>
        <v>ja</v>
      </c>
      <c r="I189" s="42">
        <v>25</v>
      </c>
      <c r="J189" s="20" t="s">
        <v>371</v>
      </c>
      <c r="K189" s="21">
        <v>10000</v>
      </c>
      <c r="L189" s="28">
        <f t="shared" si="25"/>
        <v>1</v>
      </c>
      <c r="M189" s="28">
        <f t="shared" si="164"/>
        <v>1</v>
      </c>
      <c r="N189" s="56">
        <f t="shared" si="142"/>
        <v>10000</v>
      </c>
      <c r="O189" s="33">
        <f t="shared" si="206"/>
        <v>105.70903916409733</v>
      </c>
      <c r="P189" s="37" t="e">
        <f>SQRT((F189-#REF!)^2+(G189-#REF!)^2)</f>
        <v>#REF!</v>
      </c>
      <c r="Q189" s="9" t="s">
        <v>12</v>
      </c>
      <c r="R189" s="55" t="s">
        <v>12</v>
      </c>
      <c r="S189" s="55">
        <v>5.641</v>
      </c>
      <c r="T189" s="55">
        <v>6.0119999999999996</v>
      </c>
      <c r="U189" s="55">
        <v>6.3529999999999998</v>
      </c>
      <c r="V189" s="3">
        <v>6.6219999999999999</v>
      </c>
      <c r="W189" s="3">
        <v>6.9320000000000004</v>
      </c>
      <c r="X189" s="3" t="s">
        <v>12</v>
      </c>
      <c r="Y189" s="3">
        <v>7.5410000000000004</v>
      </c>
      <c r="Z189" s="15" t="s">
        <v>12</v>
      </c>
      <c r="AA189" s="10">
        <f t="shared" si="198"/>
        <v>6.9320000000000004</v>
      </c>
      <c r="AB189" s="9">
        <f t="shared" si="199"/>
        <v>0.57900000000000063</v>
      </c>
      <c r="AC189" s="10">
        <f t="shared" si="200"/>
        <v>0.60899999999999999</v>
      </c>
      <c r="AD189" s="9" t="s">
        <v>12</v>
      </c>
      <c r="AE189" s="55" t="s">
        <v>12</v>
      </c>
      <c r="AF189" s="55">
        <v>0.309</v>
      </c>
      <c r="AG189" s="55">
        <v>0.36499999999999999</v>
      </c>
      <c r="AH189" s="55">
        <v>0.434</v>
      </c>
      <c r="AI189" s="3">
        <v>0.505</v>
      </c>
      <c r="AJ189" s="3">
        <v>0.58899999999999997</v>
      </c>
      <c r="AK189" s="3" t="s">
        <v>12</v>
      </c>
      <c r="AL189" s="3">
        <v>0.95399999999999996</v>
      </c>
      <c r="AM189" s="15" t="s">
        <v>12</v>
      </c>
      <c r="AN189" s="10">
        <f t="shared" si="147"/>
        <v>0.58899999999999997</v>
      </c>
      <c r="AO189" s="9">
        <f t="shared" si="148"/>
        <v>0.15499999999999997</v>
      </c>
      <c r="AP189" s="10">
        <f t="shared" si="149"/>
        <v>0.36499999999999999</v>
      </c>
      <c r="AQ189" s="9" t="s">
        <v>12</v>
      </c>
      <c r="AR189" s="55" t="s">
        <v>12</v>
      </c>
      <c r="AS189" s="55">
        <v>1.7889999999999999</v>
      </c>
      <c r="AT189" s="55">
        <v>1.9219999999999999</v>
      </c>
      <c r="AU189" s="55">
        <v>2.093</v>
      </c>
      <c r="AV189" s="3">
        <v>2.2330000000000001</v>
      </c>
      <c r="AW189" s="3">
        <v>2.3660000000000001</v>
      </c>
      <c r="AX189" s="3" t="s">
        <v>12</v>
      </c>
      <c r="AY189" s="3">
        <v>2.698</v>
      </c>
      <c r="AZ189" s="15" t="s">
        <v>12</v>
      </c>
      <c r="BA189" s="10">
        <f t="shared" si="150"/>
        <v>2.3660000000000001</v>
      </c>
      <c r="BB189" s="9">
        <f t="shared" si="151"/>
        <v>0.27300000000000013</v>
      </c>
      <c r="BC189" s="10">
        <f t="shared" si="152"/>
        <v>0.33199999999999985</v>
      </c>
      <c r="BD189" s="9">
        <v>6.4219999999999997</v>
      </c>
      <c r="BE189" s="3">
        <v>7.0179999999999998</v>
      </c>
      <c r="BF189" s="15">
        <v>7.673</v>
      </c>
      <c r="BG189" s="15">
        <f t="shared" si="153"/>
        <v>7.0179999999999998</v>
      </c>
      <c r="BH189" s="9">
        <f t="shared" si="154"/>
        <v>0.59600000000000009</v>
      </c>
      <c r="BI189" s="10">
        <f t="shared" si="155"/>
        <v>0.65500000000000025</v>
      </c>
      <c r="BJ189" s="9">
        <v>6.4160000000000004</v>
      </c>
      <c r="BK189" s="3">
        <v>7.0170000000000003</v>
      </c>
      <c r="BL189" s="15">
        <v>7.7210000000000001</v>
      </c>
      <c r="BM189" s="15">
        <f t="shared" si="156"/>
        <v>7.0170000000000003</v>
      </c>
      <c r="BN189" s="9">
        <f t="shared" si="157"/>
        <v>0.60099999999999998</v>
      </c>
      <c r="BO189" s="10">
        <f t="shared" si="158"/>
        <v>0.70399999999999974</v>
      </c>
      <c r="BP189">
        <f t="shared" si="167"/>
        <v>0</v>
      </c>
      <c r="BQ189" s="93">
        <f t="shared" si="168"/>
        <v>1.0293609671848005</v>
      </c>
      <c r="BR189" s="93">
        <f t="shared" si="169"/>
        <v>1.0379965457685654</v>
      </c>
      <c r="BS189" s="93" t="str">
        <f>VLOOKUP(C189,'Koppeling locatie - aslocatie'!$A$2:$C$8139,2,FALSE)</f>
        <v>maas220</v>
      </c>
      <c r="BT189" s="93">
        <f>VLOOKUP($BS189,aslocaties_v01!$C$3:$AA$500,MATCH($K$3/10,aslocaties_v01!$C$2:$X$2),FALSE)</f>
        <v>6.27</v>
      </c>
      <c r="BU189" s="93">
        <f>VLOOKUP(BS189,aslocaties_v01!$C$3:$AA$500,MATCH($K$3,aslocaties_v01!$C$2:$X$2),FALSE)</f>
        <v>6.8390000000000004</v>
      </c>
      <c r="BV189" s="93">
        <f>VLOOKUP(BS189,aslocaties_v01!$C$3:$AA$500,MATCH($K$3*10,aslocaties_v01!$C$2:$Y$2),FALSE)</f>
        <v>7.4379999999999997</v>
      </c>
      <c r="BW189" s="93">
        <f t="shared" si="170"/>
        <v>0.56900000000000084</v>
      </c>
      <c r="BX189" s="93">
        <f t="shared" si="171"/>
        <v>0.59899999999999931</v>
      </c>
      <c r="BY189" s="94">
        <f t="shared" si="172"/>
        <v>1.7271157167529805E-2</v>
      </c>
      <c r="BZ189" s="94">
        <f t="shared" si="173"/>
        <v>1.6420361247948545E-2</v>
      </c>
      <c r="CA189" s="94">
        <f t="shared" si="174"/>
        <v>8.3000000000000185E-2</v>
      </c>
      <c r="CB189">
        <f t="shared" si="175"/>
        <v>9.2999999999999972E-2</v>
      </c>
      <c r="CC189" s="58">
        <f t="shared" si="176"/>
        <v>0.10300000000000065</v>
      </c>
      <c r="CD189" s="95" t="b">
        <f t="shared" si="177"/>
        <v>0</v>
      </c>
      <c r="CE189" s="96" t="b">
        <f t="shared" si="201"/>
        <v>1</v>
      </c>
      <c r="CF189" t="b">
        <f t="shared" si="202"/>
        <v>1</v>
      </c>
      <c r="CG189" t="b">
        <f t="shared" si="203"/>
        <v>1</v>
      </c>
      <c r="CH189" s="84" t="b">
        <f t="shared" si="178"/>
        <v>1</v>
      </c>
      <c r="CI189">
        <f t="shared" si="179"/>
        <v>0.58899999999999997</v>
      </c>
      <c r="CJ189" t="b">
        <f t="shared" si="204"/>
        <v>1</v>
      </c>
      <c r="CK189" t="b">
        <f t="shared" si="180"/>
        <v>1</v>
      </c>
      <c r="CL189" s="84" t="b">
        <f t="shared" si="207"/>
        <v>1</v>
      </c>
      <c r="CM189">
        <f t="shared" si="181"/>
        <v>2.3660000000000001</v>
      </c>
      <c r="CN189" t="b">
        <f t="shared" si="205"/>
        <v>1</v>
      </c>
      <c r="CO189" s="84">
        <f t="shared" si="182"/>
        <v>6.7446779246586167E-2</v>
      </c>
      <c r="CP189" t="b">
        <f t="shared" si="183"/>
        <v>1</v>
      </c>
      <c r="CQ189" s="96" t="b">
        <f t="shared" si="184"/>
        <v>1</v>
      </c>
      <c r="CR189" t="b">
        <f t="shared" si="185"/>
        <v>1</v>
      </c>
      <c r="CS189" t="b">
        <f t="shared" si="186"/>
        <v>1</v>
      </c>
      <c r="CT189" t="b">
        <f t="shared" si="187"/>
        <v>1</v>
      </c>
      <c r="CU189" t="b">
        <f t="shared" si="188"/>
        <v>1</v>
      </c>
      <c r="CV189" s="84" t="e">
        <f>IF(P189="-","-",ABS(#REF!-AA189)&lt;P189*$CR$1)</f>
        <v>#REF!</v>
      </c>
      <c r="CW189" t="e">
        <f>IF(P189="-","-",ABS(#REF!-BG189)&lt;P189*$CS$1)</f>
        <v>#REF!</v>
      </c>
      <c r="CX189" t="e">
        <f>IF(P189="-","-",ABS(#REF!-BM189)&lt;P189*$CT$1)</f>
        <v>#REF!</v>
      </c>
      <c r="CY189" t="e">
        <f>IF(P189="-","-",ABS(#REF!-AN189)&lt;P189*$CU$1)</f>
        <v>#REF!</v>
      </c>
      <c r="CZ189" t="e">
        <f>IF(P189="-","-",ABS(BA189-#REF!)&lt;P189*$CV$1)</f>
        <v>#REF!</v>
      </c>
      <c r="DA189" s="84">
        <f t="shared" si="194"/>
        <v>0</v>
      </c>
      <c r="DB189" t="b">
        <f t="shared" si="195"/>
        <v>0</v>
      </c>
    </row>
  </sheetData>
  <autoFilter ref="A2:DB2" xr:uid="{00000000-0009-0000-0000-00000E000000}"/>
  <sortState xmlns:xlrd2="http://schemas.microsoft.com/office/spreadsheetml/2017/richdata2" ref="A3:K207">
    <sortCondition ref="D3"/>
  </sortState>
  <mergeCells count="2">
    <mergeCell ref="A1:G1"/>
    <mergeCell ref="DB1:DB2"/>
  </mergeCells>
  <conditionalFormatting sqref="O3:P189">
    <cfRule type="cellIs" dxfId="44" priority="1031" stopIfTrue="1" operator="equal">
      <formula>"-"</formula>
    </cfRule>
    <cfRule type="cellIs" dxfId="43" priority="1032" stopIfTrue="1" operator="greaterThan">
      <formula>300</formula>
    </cfRule>
    <cfRule type="cellIs" dxfId="42" priority="1033" stopIfTrue="1" operator="greaterThanOrEqual">
      <formula>125</formula>
    </cfRule>
  </conditionalFormatting>
  <conditionalFormatting sqref="H3:I189">
    <cfRule type="cellIs" dxfId="41" priority="1029" operator="equal">
      <formula>"nee"</formula>
    </cfRule>
    <cfRule type="cellIs" dxfId="40" priority="1030" operator="equal">
      <formula>"ja"</formula>
    </cfRule>
  </conditionalFormatting>
  <conditionalFormatting sqref="BQ3:BS189">
    <cfRule type="iconSet" priority="7357">
      <iconSet iconSet="3Symbols2">
        <cfvo type="percent" val="0"/>
        <cfvo type="num" val="0.95"/>
        <cfvo type="num" val="1"/>
      </iconSet>
    </cfRule>
  </conditionalFormatting>
  <conditionalFormatting sqref="BY3:BZ189">
    <cfRule type="iconSet" priority="7358">
      <iconSet iconSet="3Symbols2" reverse="1">
        <cfvo type="percent" val="0"/>
        <cfvo type="num" val="7.4999999999999997E-2" gte="0"/>
        <cfvo type="num" val="0.1" gte="0"/>
      </iconSet>
    </cfRule>
  </conditionalFormatting>
  <conditionalFormatting sqref="CA3:CD189">
    <cfRule type="iconSet" priority="7359">
      <iconSet iconSet="3Symbols2" reverse="1">
        <cfvo type="percent" val="0"/>
        <cfvo type="num" val="0.1"/>
        <cfvo type="num" val="0.15"/>
      </iconSet>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18"/>
  <dimension ref="A1:DB177"/>
  <sheetViews>
    <sheetView topLeftCell="BZ1" zoomScaleNormal="100" workbookViewId="0">
      <selection activeCell="CQ27" sqref="CQ27"/>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2E-3</v>
      </c>
      <c r="CT1" s="60">
        <v>2E-3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1084</v>
      </c>
      <c r="B3" s="7">
        <v>2</v>
      </c>
      <c r="C3" s="7" t="s">
        <v>1656</v>
      </c>
      <c r="D3" s="7" t="str">
        <f t="shared" ref="D3:D34" si="0">IF(ISERROR(FIND("_",C3)),C3,LEFT(C3,LEN(C3)-LEN(RIGHT(C3,LEN(C3)-FIND("~",SUBSTITUTE(C3,"_","~",LEN(C3)-LEN(SUBSTITUTE(C3,"_",""))))))) &amp; TEXT(INT(RIGHT(C3,LEN(C3)-FIND("~",SUBSTITUTE(C3,"_","~",LEN(C3)-LEN(SUBSTITUTE(C3,"_","")))))), "0000") )</f>
        <v>BM_1_36-5_dk_1000</v>
      </c>
      <c r="E3" s="7" t="str">
        <f t="shared" ref="E3:E34" si="1">TEXT(INT(RIGHT(C3,LEN(C3)-FIND("~",SUBSTITUTE(C3,"_","~",LEN(C3)-LEN(SUBSTITUTE(C3,"_","")))))), "0000")</f>
        <v>1000</v>
      </c>
      <c r="F3" s="7">
        <v>134702.516</v>
      </c>
      <c r="G3" s="14">
        <v>415430.81199999998</v>
      </c>
      <c r="H3" s="34" t="str">
        <f t="shared" ref="H3:H34" si="2">IF(COUNTIF(C:C, "="&amp;C3)=1,"ja", "nee")</f>
        <v>ja</v>
      </c>
      <c r="I3" s="41">
        <v>327</v>
      </c>
      <c r="J3" s="72" t="s">
        <v>373</v>
      </c>
      <c r="K3" s="74">
        <v>10000</v>
      </c>
      <c r="L3" s="45">
        <v>1</v>
      </c>
      <c r="M3" s="49">
        <v>1</v>
      </c>
      <c r="N3" s="46">
        <f t="shared" ref="N3:N34" si="3">INT(K3/L3*M3)</f>
        <v>10000</v>
      </c>
      <c r="O3" s="32" t="s">
        <v>12</v>
      </c>
      <c r="P3" s="37">
        <f t="shared" ref="P3:P34" si="4">SQRT((F3-F4)^2+(G3-G4)^2)</f>
        <v>78.493350189686979</v>
      </c>
      <c r="Q3" s="6" t="s">
        <v>12</v>
      </c>
      <c r="R3" s="54" t="s">
        <v>12</v>
      </c>
      <c r="S3" s="54">
        <v>4.2060000000000004</v>
      </c>
      <c r="T3" s="54">
        <v>4.5279999999999996</v>
      </c>
      <c r="U3" s="54">
        <v>4.8179999999999996</v>
      </c>
      <c r="V3" s="7">
        <v>5.0570000000000004</v>
      </c>
      <c r="W3" s="7">
        <v>5.3230000000000004</v>
      </c>
      <c r="X3" s="7" t="s">
        <v>12</v>
      </c>
      <c r="Y3" s="7">
        <v>5.85</v>
      </c>
      <c r="Z3" s="14" t="s">
        <v>12</v>
      </c>
      <c r="AA3" s="8">
        <f t="shared" ref="AA3:AA34" si="5">LOOKUP($K3,$Q$2:$Z$2,Q3:Z3)</f>
        <v>5.3230000000000004</v>
      </c>
      <c r="AB3" s="6">
        <f t="shared" ref="AB3:AB34" si="6">LOOKUP($K3,$Q$2:$Z$2,Q3:Z3)-LOOKUP(0.1*$K3,$Q$2:$Z$2,Q3:Z3)</f>
        <v>0.50500000000000078</v>
      </c>
      <c r="AC3" s="8">
        <f t="shared" ref="AC3:AC34" si="7">LOOKUP(10*$K3,$Q$2:$Z$2,Q3:Z3)-LOOKUP($K3,$Q$2:$Z$2,Q3:Z3)</f>
        <v>0.52699999999999925</v>
      </c>
      <c r="AD3" s="6" t="s">
        <v>12</v>
      </c>
      <c r="AE3" s="54" t="s">
        <v>12</v>
      </c>
      <c r="AF3" s="54">
        <v>0.73599999999999999</v>
      </c>
      <c r="AG3" s="54">
        <v>0.79800000000000004</v>
      </c>
      <c r="AH3" s="54">
        <v>0.86599999999999999</v>
      </c>
      <c r="AI3" s="7">
        <v>0.93</v>
      </c>
      <c r="AJ3" s="7">
        <v>0.999</v>
      </c>
      <c r="AK3" s="7" t="s">
        <v>12</v>
      </c>
      <c r="AL3" s="7">
        <v>1.139</v>
      </c>
      <c r="AM3" s="14" t="s">
        <v>12</v>
      </c>
      <c r="AN3" s="8">
        <f t="shared" ref="AN3:AN34" si="8">LOOKUP($K3,$Q$2:$Z$2,AD3:AM3)</f>
        <v>0.999</v>
      </c>
      <c r="AO3" s="6">
        <f t="shared" ref="AO3:AO34" si="9">LOOKUP($K3,$Q$2:$Z$2,AD3:AM3)-LOOKUP(0.1*$K3,$Q$2:$Z$2,AD3:AM3)</f>
        <v>0.13300000000000001</v>
      </c>
      <c r="AP3" s="8">
        <f t="shared" ref="AP3:AP34" si="10">LOOKUP(10*$K3,$Q$2:$Z$2,AD3:AM3)-LOOKUP($K3,$Q$2:$Z$2,AD3:AM3)</f>
        <v>0.14000000000000001</v>
      </c>
      <c r="AQ3" s="6" t="s">
        <v>12</v>
      </c>
      <c r="AR3" s="54" t="s">
        <v>12</v>
      </c>
      <c r="AS3" s="54">
        <v>2.8039999999999998</v>
      </c>
      <c r="AT3" s="54">
        <v>2.9129999999999998</v>
      </c>
      <c r="AU3" s="54">
        <v>3.0259999999999998</v>
      </c>
      <c r="AV3" s="7">
        <v>3.12</v>
      </c>
      <c r="AW3" s="7">
        <v>3.22</v>
      </c>
      <c r="AX3" s="7" t="s">
        <v>12</v>
      </c>
      <c r="AY3" s="7">
        <v>3.4180000000000001</v>
      </c>
      <c r="AZ3" s="14" t="s">
        <v>12</v>
      </c>
      <c r="BA3" s="8">
        <f t="shared" ref="BA3:BA34" si="11">LOOKUP($K3,$Q$2:$Z$2,AQ3:AZ3)</f>
        <v>3.22</v>
      </c>
      <c r="BB3" s="6">
        <f t="shared" ref="BB3:BB34" si="12">LOOKUP($K3,$Q$2:$Z$2,AQ3:AZ3)-LOOKUP(0.1*$K3,$Q$2:$Z$2,AQ3:AZ3)</f>
        <v>0.19400000000000039</v>
      </c>
      <c r="BC3" s="8">
        <f t="shared" ref="BC3:BC34" si="13">LOOKUP(10*$K3,$Q$2:$Z$2,AQ3:AZ3)-LOOKUP($K3,$Q$2:$Z$2,AQ3:AZ3)</f>
        <v>0.19799999999999995</v>
      </c>
      <c r="BD3" s="6">
        <v>5.2549999999999999</v>
      </c>
      <c r="BE3" s="7">
        <v>5.843</v>
      </c>
      <c r="BF3" s="14">
        <v>6.4820000000000002</v>
      </c>
      <c r="BG3" s="8">
        <f t="shared" ref="BG3:BG34" si="14">LOOKUP($N3,$BD$2:$BF$2,BD3:BF3)</f>
        <v>5.843</v>
      </c>
      <c r="BH3" s="6">
        <f t="shared" ref="BH3:BH34" si="15">BE3-BD3</f>
        <v>0.58800000000000008</v>
      </c>
      <c r="BI3" s="8">
        <f t="shared" ref="BI3:BI34" si="16">BF3-BE3</f>
        <v>0.63900000000000023</v>
      </c>
      <c r="BJ3" s="6">
        <v>5.2460000000000004</v>
      </c>
      <c r="BK3" s="7">
        <v>5.8490000000000002</v>
      </c>
      <c r="BL3" s="14">
        <v>6.52</v>
      </c>
      <c r="BM3" s="8">
        <f t="shared" ref="BM3:BM34" si="17">LOOKUP($N3,$BD$2:$BF$2,BJ3:BL3)</f>
        <v>5.8490000000000002</v>
      </c>
      <c r="BN3" s="6">
        <f t="shared" ref="BN3:BN34" si="18">BK3-BJ3</f>
        <v>0.60299999999999976</v>
      </c>
      <c r="BO3" s="8">
        <f t="shared" ref="BO3:BO34" si="19">BL3-BK3</f>
        <v>0.67099999999999937</v>
      </c>
      <c r="BP3">
        <f t="shared" ref="BP3:BP34" si="20">IF(AND(ISERROR(FIND("Fout",Q3)), ISERROR(FIND("Fout",AD3)), ISERROR(FIND("Fout",AQ3)), ISERROR(FIND( "Fout",BD3)), ISERROR(FIND( "Fout",BJ3))),0,1)</f>
        <v>0</v>
      </c>
      <c r="BQ3" s="93">
        <f t="shared" ref="BQ3:BQ34" si="21">IF(AB3=0, -1, BH3/AB3)</f>
        <v>1.1643564356435627</v>
      </c>
      <c r="BR3" s="93">
        <f t="shared" ref="BR3:BR34" si="22">IF(AB3=0,-1,BN3/AB3)</f>
        <v>1.1940594059405918</v>
      </c>
      <c r="BS3" s="93" t="str">
        <f>VLOOKUP(C3,'Koppeling locatie - aslocatie'!$A$2:$C$8139,2,FALSE)</f>
        <v>bema233</v>
      </c>
      <c r="BT3" s="93">
        <f>VLOOKUP($BS3,aslocaties_v01!$C$3:$AA$500,MATCH($K$3/10,aslocaties_v01!$C$2:$X$2),FALSE)</f>
        <v>4.82</v>
      </c>
      <c r="BU3" s="93">
        <f>VLOOKUP(BS3,aslocaties_v01!$C$3:$AA$500,MATCH($K$3,aslocaties_v01!$C$2:$X$2),FALSE)</f>
        <v>5.33</v>
      </c>
      <c r="BV3" s="93">
        <f>VLOOKUP(BS3,aslocaties_v01!$C$3:$AA$500,MATCH($K$3*10,aslocaties_v01!$C$2:$Y$2),FALSE)</f>
        <v>5.8529999999999998</v>
      </c>
      <c r="BW3" s="93">
        <f t="shared" ref="BW3:BW34" si="23">BU3-BT3</f>
        <v>0.50999999999999979</v>
      </c>
      <c r="BX3" s="93">
        <f t="shared" ref="BX3:BX34" si="24">BV3-BU3</f>
        <v>0.52299999999999969</v>
      </c>
      <c r="BY3" s="94">
        <f t="shared" ref="BY3:BY34" si="25">IFERROR(ABS(1-BW3/AB3), 999)</f>
        <v>9.9009900990079114E-3</v>
      </c>
      <c r="BZ3" s="94">
        <f t="shared" ref="BZ3:BZ34" si="26">IFERROR(ABS(1-BX3/AC3), 999)</f>
        <v>7.5901328273236812E-3</v>
      </c>
      <c r="CA3" s="94">
        <f t="shared" ref="CA3:CA34" si="27">ABS(LOOKUP(0.1*$K3,$Q$2:$Z$2,Q3:Z3)-BT3)</f>
        <v>2.0000000000006679E-3</v>
      </c>
      <c r="CB3">
        <f t="shared" ref="CB3:CB34" si="28">ABS(LOOKUP($K3,$Q$2:$Z$2,Q3:Z3)-BU3)</f>
        <v>6.9999999999996732E-3</v>
      </c>
      <c r="CC3" s="58">
        <f t="shared" ref="CC3:CC34" si="29">ABS(LOOKUP(10*$K3,$Q$2:$Z$2,Q3:Z3)-BV3)</f>
        <v>3.0000000000001137E-3</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0.999</v>
      </c>
      <c r="CJ3" t="b">
        <f t="shared" ref="CJ3:CJ34" si="36">CI3&lt;AVERAGE(CI:CI)+3*STDEV(CI:CI)</f>
        <v>1</v>
      </c>
      <c r="CK3" t="b">
        <f t="shared" ref="CK3:CK34" si="37">AN3&lt;1.25</f>
        <v>1</v>
      </c>
      <c r="CL3" s="84" t="b">
        <f>BA3&gt;AVERAGE(BA:BA)-2*STDEV(BA:BA)</f>
        <v>1</v>
      </c>
      <c r="CM3">
        <f t="shared" ref="CM3:CM34" si="38">IF(CL3,BA3,"")</f>
        <v>3.22</v>
      </c>
      <c r="CN3" t="b">
        <f t="shared" ref="CN3:CN34" si="39">CM3&lt;AVERAGE(CM:CM)+3*STDEV(CM:CM)</f>
        <v>1</v>
      </c>
      <c r="CO3" s="84">
        <f t="shared" ref="CO3:CO34" si="40">IF(BA3=0, -1, AN3/(1.56*BA3^2))</f>
        <v>6.1763108617010849E-2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1085</v>
      </c>
      <c r="B4" s="3">
        <v>2</v>
      </c>
      <c r="C4" s="3" t="s">
        <v>1657</v>
      </c>
      <c r="D4" s="3" t="str">
        <f t="shared" si="0"/>
        <v>BM_1_36-5_dk_1001</v>
      </c>
      <c r="E4" s="3" t="str">
        <f t="shared" si="1"/>
        <v>1001</v>
      </c>
      <c r="F4" s="3">
        <v>134638.734</v>
      </c>
      <c r="G4" s="15">
        <v>415385.06199999998</v>
      </c>
      <c r="H4" s="35" t="str">
        <f t="shared" si="2"/>
        <v>ja</v>
      </c>
      <c r="I4" s="42">
        <v>327</v>
      </c>
      <c r="J4" s="20" t="s">
        <v>373</v>
      </c>
      <c r="K4" s="21">
        <v>10000</v>
      </c>
      <c r="L4" s="28">
        <f t="shared" ref="L4:L35" si="54">L3</f>
        <v>1</v>
      </c>
      <c r="M4" s="28">
        <f t="shared" ref="M4:M35" si="55">M3</f>
        <v>1</v>
      </c>
      <c r="N4" s="56">
        <f t="shared" si="3"/>
        <v>10000</v>
      </c>
      <c r="O4" s="33">
        <f t="shared" ref="O4:O35" si="56">SQRT((F3-F4)^2+(G3-G4)^2)</f>
        <v>78.493350189686979</v>
      </c>
      <c r="P4" s="37">
        <f t="shared" si="4"/>
        <v>118.71868727795825</v>
      </c>
      <c r="Q4" s="9" t="s">
        <v>12</v>
      </c>
      <c r="R4" s="55" t="s">
        <v>12</v>
      </c>
      <c r="S4" s="55">
        <v>4.2009999999999996</v>
      </c>
      <c r="T4" s="55">
        <v>4.5229999999999997</v>
      </c>
      <c r="U4" s="55">
        <v>4.8109999999999999</v>
      </c>
      <c r="V4" s="3">
        <v>5.048</v>
      </c>
      <c r="W4" s="3">
        <v>5.3159999999999998</v>
      </c>
      <c r="X4" s="3" t="s">
        <v>12</v>
      </c>
      <c r="Y4" s="3">
        <v>5.8440000000000003</v>
      </c>
      <c r="Z4" s="15" t="s">
        <v>12</v>
      </c>
      <c r="AA4" s="10">
        <f t="shared" si="5"/>
        <v>5.3159999999999998</v>
      </c>
      <c r="AB4" s="9">
        <f t="shared" si="6"/>
        <v>0.50499999999999989</v>
      </c>
      <c r="AC4" s="10">
        <f t="shared" si="7"/>
        <v>0.52800000000000047</v>
      </c>
      <c r="AD4" s="9" t="s">
        <v>12</v>
      </c>
      <c r="AE4" s="55" t="s">
        <v>12</v>
      </c>
      <c r="AF4" s="55">
        <v>0.72899999999999998</v>
      </c>
      <c r="AG4" s="55">
        <v>0.79</v>
      </c>
      <c r="AH4" s="55">
        <v>0.85799999999999998</v>
      </c>
      <c r="AI4" s="3">
        <v>0.92100000000000004</v>
      </c>
      <c r="AJ4" s="3">
        <v>0.99</v>
      </c>
      <c r="AK4" s="3" t="s">
        <v>12</v>
      </c>
      <c r="AL4" s="3">
        <v>1.1279999999999999</v>
      </c>
      <c r="AM4" s="15" t="s">
        <v>12</v>
      </c>
      <c r="AN4" s="10">
        <f t="shared" si="8"/>
        <v>0.99</v>
      </c>
      <c r="AO4" s="9">
        <f t="shared" si="9"/>
        <v>0.13200000000000001</v>
      </c>
      <c r="AP4" s="10">
        <f t="shared" si="10"/>
        <v>0.1379999999999999</v>
      </c>
      <c r="AQ4" s="9" t="s">
        <v>12</v>
      </c>
      <c r="AR4" s="55" t="s">
        <v>12</v>
      </c>
      <c r="AS4" s="55">
        <v>2.7890000000000001</v>
      </c>
      <c r="AT4" s="55">
        <v>2.8969999999999998</v>
      </c>
      <c r="AU4" s="55">
        <v>3.0110000000000001</v>
      </c>
      <c r="AV4" s="3">
        <v>3.1030000000000002</v>
      </c>
      <c r="AW4" s="3">
        <v>3.202</v>
      </c>
      <c r="AX4" s="3" t="s">
        <v>12</v>
      </c>
      <c r="AY4" s="3">
        <v>3.399</v>
      </c>
      <c r="AZ4" s="15" t="s">
        <v>12</v>
      </c>
      <c r="BA4" s="10">
        <f t="shared" si="11"/>
        <v>3.202</v>
      </c>
      <c r="BB4" s="9">
        <f t="shared" si="12"/>
        <v>0.19099999999999984</v>
      </c>
      <c r="BC4" s="10">
        <f t="shared" si="13"/>
        <v>0.19700000000000006</v>
      </c>
      <c r="BD4" s="9">
        <v>5.242</v>
      </c>
      <c r="BE4" s="3">
        <v>5.8280000000000003</v>
      </c>
      <c r="BF4" s="15">
        <v>6.4630000000000001</v>
      </c>
      <c r="BG4" s="15">
        <f t="shared" si="14"/>
        <v>5.8280000000000003</v>
      </c>
      <c r="BH4" s="9">
        <f t="shared" si="15"/>
        <v>0.5860000000000003</v>
      </c>
      <c r="BI4" s="10">
        <f t="shared" si="16"/>
        <v>0.63499999999999979</v>
      </c>
      <c r="BJ4" s="9">
        <v>5.2329999999999997</v>
      </c>
      <c r="BK4" s="3">
        <v>5.8339999999999996</v>
      </c>
      <c r="BL4" s="15">
        <v>6.5010000000000003</v>
      </c>
      <c r="BM4" s="15">
        <f t="shared" si="17"/>
        <v>5.8339999999999996</v>
      </c>
      <c r="BN4" s="9">
        <f t="shared" si="18"/>
        <v>0.60099999999999998</v>
      </c>
      <c r="BO4" s="10">
        <f t="shared" si="19"/>
        <v>0.6670000000000007</v>
      </c>
      <c r="BP4">
        <f t="shared" si="20"/>
        <v>0</v>
      </c>
      <c r="BQ4" s="93">
        <f t="shared" si="21"/>
        <v>1.1603960396039612</v>
      </c>
      <c r="BR4" s="93">
        <f t="shared" si="22"/>
        <v>1.1900990099009903</v>
      </c>
      <c r="BS4" s="93" t="str">
        <f>VLOOKUP(C4,'Koppeling locatie - aslocatie'!$A$2:$C$8139,2,FALSE)</f>
        <v>bema233</v>
      </c>
      <c r="BT4" s="93">
        <f>VLOOKUP($BS4,aslocaties_v01!$C$3:$AA$500,MATCH($K$3/10,aslocaties_v01!$C$2:$X$2),FALSE)</f>
        <v>4.82</v>
      </c>
      <c r="BU4" s="93">
        <f>VLOOKUP(BS4,aslocaties_v01!$C$3:$AA$500,MATCH($K$3,aslocaties_v01!$C$2:$X$2),FALSE)</f>
        <v>5.33</v>
      </c>
      <c r="BV4" s="93">
        <f>VLOOKUP(BS4,aslocaties_v01!$C$3:$AA$500,MATCH($K$3*10,aslocaties_v01!$C$2:$Y$2),FALSE)</f>
        <v>5.8529999999999998</v>
      </c>
      <c r="BW4" s="93">
        <f t="shared" si="23"/>
        <v>0.50999999999999979</v>
      </c>
      <c r="BX4" s="93">
        <f t="shared" si="24"/>
        <v>0.52299999999999969</v>
      </c>
      <c r="BY4" s="94">
        <f t="shared" si="25"/>
        <v>9.9009900990096877E-3</v>
      </c>
      <c r="BZ4" s="94">
        <f t="shared" si="26"/>
        <v>9.4696969696984601E-3</v>
      </c>
      <c r="CA4" s="94">
        <f t="shared" si="27"/>
        <v>9.0000000000003411E-3</v>
      </c>
      <c r="CB4">
        <f t="shared" si="28"/>
        <v>1.4000000000000234E-2</v>
      </c>
      <c r="CC4" s="58">
        <f t="shared" si="29"/>
        <v>8.9999999999994529E-3</v>
      </c>
      <c r="CD4" s="95" t="b">
        <f t="shared" si="30"/>
        <v>0</v>
      </c>
      <c r="CE4" s="96" t="b">
        <f t="shared" si="31"/>
        <v>1</v>
      </c>
      <c r="CF4" t="b">
        <f t="shared" si="32"/>
        <v>1</v>
      </c>
      <c r="CG4" t="b">
        <f t="shared" si="33"/>
        <v>1</v>
      </c>
      <c r="CH4" s="84" t="b">
        <f t="shared" si="34"/>
        <v>1</v>
      </c>
      <c r="CI4">
        <f t="shared" si="35"/>
        <v>0.99</v>
      </c>
      <c r="CJ4" t="b">
        <f t="shared" si="36"/>
        <v>1</v>
      </c>
      <c r="CK4" t="b">
        <f t="shared" si="37"/>
        <v>1</v>
      </c>
      <c r="CL4" s="84" t="b">
        <f t="shared" ref="CL4:CL35" si="57">BA4&lt;AVERAGE(BA:BA)+2*STDEV(BA:BA)</f>
        <v>1</v>
      </c>
      <c r="CM4">
        <f t="shared" si="38"/>
        <v>3.202</v>
      </c>
      <c r="CN4" t="b">
        <f t="shared" si="39"/>
        <v>1</v>
      </c>
      <c r="CO4" s="84">
        <f t="shared" si="40"/>
        <v>6.1896763521021629E-2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1086</v>
      </c>
      <c r="B5" s="3">
        <v>2</v>
      </c>
      <c r="C5" s="3" t="s">
        <v>1658</v>
      </c>
      <c r="D5" s="3" t="str">
        <f t="shared" si="0"/>
        <v>BM_1_36-5_dk_1002</v>
      </c>
      <c r="E5" s="3" t="str">
        <f t="shared" si="1"/>
        <v>1002</v>
      </c>
      <c r="F5" s="3">
        <v>134543.03099999999</v>
      </c>
      <c r="G5" s="15">
        <v>415314.81199999998</v>
      </c>
      <c r="H5" s="35" t="str">
        <f t="shared" si="2"/>
        <v>ja</v>
      </c>
      <c r="I5" s="42">
        <v>325</v>
      </c>
      <c r="J5" s="20" t="s">
        <v>373</v>
      </c>
      <c r="K5" s="21">
        <v>10000</v>
      </c>
      <c r="L5" s="28">
        <f t="shared" si="54"/>
        <v>1</v>
      </c>
      <c r="M5" s="28">
        <f t="shared" si="55"/>
        <v>1</v>
      </c>
      <c r="N5" s="56">
        <f t="shared" si="3"/>
        <v>10000</v>
      </c>
      <c r="O5" s="33">
        <f t="shared" si="56"/>
        <v>118.71868727795825</v>
      </c>
      <c r="P5" s="37">
        <f t="shared" si="4"/>
        <v>77.52459932818482</v>
      </c>
      <c r="Q5" s="9" t="s">
        <v>12</v>
      </c>
      <c r="R5" s="55" t="s">
        <v>12</v>
      </c>
      <c r="S5" s="55">
        <v>4.1909999999999998</v>
      </c>
      <c r="T5" s="55">
        <v>4.5060000000000002</v>
      </c>
      <c r="U5" s="55">
        <v>4.8019999999999996</v>
      </c>
      <c r="V5" s="3">
        <v>5.0369999999999999</v>
      </c>
      <c r="W5" s="3">
        <v>5.3040000000000003</v>
      </c>
      <c r="X5" s="3" t="s">
        <v>12</v>
      </c>
      <c r="Y5" s="3">
        <v>5.8280000000000003</v>
      </c>
      <c r="Z5" s="15" t="s">
        <v>12</v>
      </c>
      <c r="AA5" s="10">
        <f t="shared" si="5"/>
        <v>5.3040000000000003</v>
      </c>
      <c r="AB5" s="9">
        <f t="shared" si="6"/>
        <v>0.50200000000000067</v>
      </c>
      <c r="AC5" s="10">
        <f t="shared" si="7"/>
        <v>0.52400000000000002</v>
      </c>
      <c r="AD5" s="9" t="s">
        <v>12</v>
      </c>
      <c r="AE5" s="55" t="s">
        <v>12</v>
      </c>
      <c r="AF5" s="55">
        <v>0.74199999999999999</v>
      </c>
      <c r="AG5" s="55">
        <v>0.80400000000000005</v>
      </c>
      <c r="AH5" s="55">
        <v>0.873</v>
      </c>
      <c r="AI5" s="3">
        <v>0.93600000000000005</v>
      </c>
      <c r="AJ5" s="3">
        <v>1.006</v>
      </c>
      <c r="AK5" s="3" t="s">
        <v>12</v>
      </c>
      <c r="AL5" s="3">
        <v>1.145</v>
      </c>
      <c r="AM5" s="15" t="s">
        <v>12</v>
      </c>
      <c r="AN5" s="10">
        <f t="shared" si="8"/>
        <v>1.006</v>
      </c>
      <c r="AO5" s="9">
        <f t="shared" si="9"/>
        <v>0.13300000000000001</v>
      </c>
      <c r="AP5" s="10">
        <f t="shared" si="10"/>
        <v>0.13900000000000001</v>
      </c>
      <c r="AQ5" s="9" t="s">
        <v>12</v>
      </c>
      <c r="AR5" s="55" t="s">
        <v>12</v>
      </c>
      <c r="AS5" s="55">
        <v>2.8210000000000002</v>
      </c>
      <c r="AT5" s="55">
        <v>2.93</v>
      </c>
      <c r="AU5" s="55">
        <v>3.044</v>
      </c>
      <c r="AV5" s="3">
        <v>3.1389999999999998</v>
      </c>
      <c r="AW5" s="3">
        <v>3.2389999999999999</v>
      </c>
      <c r="AX5" s="3" t="s">
        <v>12</v>
      </c>
      <c r="AY5" s="3">
        <v>3.4359999999999999</v>
      </c>
      <c r="AZ5" s="15" t="s">
        <v>12</v>
      </c>
      <c r="BA5" s="10">
        <f t="shared" si="11"/>
        <v>3.2389999999999999</v>
      </c>
      <c r="BB5" s="9">
        <f t="shared" si="12"/>
        <v>0.19499999999999984</v>
      </c>
      <c r="BC5" s="10">
        <f t="shared" si="13"/>
        <v>0.19700000000000006</v>
      </c>
      <c r="BD5" s="9">
        <v>5.2450000000000001</v>
      </c>
      <c r="BE5" s="3">
        <v>5.8339999999999996</v>
      </c>
      <c r="BF5" s="15">
        <v>6.4749999999999996</v>
      </c>
      <c r="BG5" s="15">
        <f t="shared" si="14"/>
        <v>5.8339999999999996</v>
      </c>
      <c r="BH5" s="9">
        <f t="shared" si="15"/>
        <v>0.58899999999999952</v>
      </c>
      <c r="BI5" s="10">
        <f t="shared" si="16"/>
        <v>0.64100000000000001</v>
      </c>
      <c r="BJ5" s="9">
        <v>5.2370000000000001</v>
      </c>
      <c r="BK5" s="3">
        <v>5.8419999999999996</v>
      </c>
      <c r="BL5" s="15">
        <v>6.5179999999999998</v>
      </c>
      <c r="BM5" s="15">
        <f t="shared" si="17"/>
        <v>5.8419999999999996</v>
      </c>
      <c r="BN5" s="9">
        <f t="shared" si="18"/>
        <v>0.60499999999999954</v>
      </c>
      <c r="BO5" s="10">
        <f t="shared" si="19"/>
        <v>0.67600000000000016</v>
      </c>
      <c r="BP5">
        <f t="shared" si="20"/>
        <v>0</v>
      </c>
      <c r="BQ5" s="93">
        <f t="shared" si="21"/>
        <v>1.1733067729083639</v>
      </c>
      <c r="BR5" s="93">
        <f t="shared" si="22"/>
        <v>1.2051792828685233</v>
      </c>
      <c r="BS5" s="93" t="str">
        <f>VLOOKUP(C5,'Koppeling locatie - aslocatie'!$A$2:$C$8139,2,FALSE)</f>
        <v>bema233</v>
      </c>
      <c r="BT5" s="93">
        <f>VLOOKUP($BS5,aslocaties_v01!$C$3:$AA$500,MATCH($K$3/10,aslocaties_v01!$C$2:$X$2),FALSE)</f>
        <v>4.82</v>
      </c>
      <c r="BU5" s="93">
        <f>VLOOKUP(BS5,aslocaties_v01!$C$3:$AA$500,MATCH($K$3,aslocaties_v01!$C$2:$X$2),FALSE)</f>
        <v>5.33</v>
      </c>
      <c r="BV5" s="93">
        <f>VLOOKUP(BS5,aslocaties_v01!$C$3:$AA$500,MATCH($K$3*10,aslocaties_v01!$C$2:$Y$2),FALSE)</f>
        <v>5.8529999999999998</v>
      </c>
      <c r="BW5" s="93">
        <f t="shared" si="23"/>
        <v>0.50999999999999979</v>
      </c>
      <c r="BX5" s="93">
        <f t="shared" si="24"/>
        <v>0.52299999999999969</v>
      </c>
      <c r="BY5" s="94">
        <f t="shared" si="25"/>
        <v>1.5936254980077891E-2</v>
      </c>
      <c r="BZ5" s="94">
        <f t="shared" si="26"/>
        <v>1.9083969465655271E-3</v>
      </c>
      <c r="CA5" s="94">
        <f t="shared" si="27"/>
        <v>1.8000000000000682E-2</v>
      </c>
      <c r="CB5">
        <f t="shared" si="28"/>
        <v>2.5999999999999801E-2</v>
      </c>
      <c r="CC5" s="58">
        <f t="shared" si="29"/>
        <v>2.4999999999999467E-2</v>
      </c>
      <c r="CD5" s="95" t="b">
        <f t="shared" si="30"/>
        <v>0</v>
      </c>
      <c r="CE5" s="96" t="b">
        <f t="shared" si="31"/>
        <v>1</v>
      </c>
      <c r="CF5" t="b">
        <f t="shared" si="32"/>
        <v>1</v>
      </c>
      <c r="CG5" t="b">
        <f t="shared" si="33"/>
        <v>1</v>
      </c>
      <c r="CH5" s="84" t="b">
        <f t="shared" si="34"/>
        <v>1</v>
      </c>
      <c r="CI5">
        <f t="shared" si="35"/>
        <v>1.006</v>
      </c>
      <c r="CJ5" t="b">
        <f t="shared" si="36"/>
        <v>1</v>
      </c>
      <c r="CK5" t="b">
        <f t="shared" si="37"/>
        <v>1</v>
      </c>
      <c r="CL5" s="84" t="b">
        <f t="shared" si="57"/>
        <v>1</v>
      </c>
      <c r="CM5">
        <f t="shared" si="38"/>
        <v>3.2389999999999999</v>
      </c>
      <c r="CN5" t="b">
        <f t="shared" si="39"/>
        <v>1</v>
      </c>
      <c r="CO5" s="84">
        <f t="shared" si="40"/>
        <v>6.1468340215673309E-2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1087</v>
      </c>
      <c r="B6" s="3">
        <v>2</v>
      </c>
      <c r="C6" s="3" t="s">
        <v>1659</v>
      </c>
      <c r="D6" s="3" t="str">
        <f t="shared" si="0"/>
        <v>BM_1_36-5_dk_1003</v>
      </c>
      <c r="E6" s="3" t="str">
        <f t="shared" si="1"/>
        <v>1003</v>
      </c>
      <c r="F6" s="3">
        <v>134480.90599999999</v>
      </c>
      <c r="G6" s="15">
        <v>415268.43800000002</v>
      </c>
      <c r="H6" s="35" t="str">
        <f t="shared" si="2"/>
        <v>ja</v>
      </c>
      <c r="I6" s="42">
        <v>323</v>
      </c>
      <c r="J6" s="20" t="s">
        <v>373</v>
      </c>
      <c r="K6" s="21">
        <v>10000</v>
      </c>
      <c r="L6" s="28">
        <f t="shared" si="54"/>
        <v>1</v>
      </c>
      <c r="M6" s="28">
        <f t="shared" si="55"/>
        <v>1</v>
      </c>
      <c r="N6" s="56">
        <f t="shared" si="3"/>
        <v>10000</v>
      </c>
      <c r="O6" s="33">
        <f t="shared" si="56"/>
        <v>77.52459932818482</v>
      </c>
      <c r="P6" s="37">
        <f t="shared" si="4"/>
        <v>114.61996703020411</v>
      </c>
      <c r="Q6" s="9" t="s">
        <v>12</v>
      </c>
      <c r="R6" s="55" t="s">
        <v>12</v>
      </c>
      <c r="S6" s="55">
        <v>4.1829999999999998</v>
      </c>
      <c r="T6" s="55">
        <v>4.4960000000000004</v>
      </c>
      <c r="U6" s="55">
        <v>4.7859999999999996</v>
      </c>
      <c r="V6" s="3">
        <v>5.0229999999999997</v>
      </c>
      <c r="W6" s="3">
        <v>5.2949999999999999</v>
      </c>
      <c r="X6" s="3" t="s">
        <v>12</v>
      </c>
      <c r="Y6" s="3">
        <v>5.8159999999999998</v>
      </c>
      <c r="Z6" s="15" t="s">
        <v>12</v>
      </c>
      <c r="AA6" s="10">
        <f t="shared" si="5"/>
        <v>5.2949999999999999</v>
      </c>
      <c r="AB6" s="9">
        <f t="shared" si="6"/>
        <v>0.50900000000000034</v>
      </c>
      <c r="AC6" s="10">
        <f t="shared" si="7"/>
        <v>0.52099999999999991</v>
      </c>
      <c r="AD6" s="9" t="s">
        <v>12</v>
      </c>
      <c r="AE6" s="55" t="s">
        <v>12</v>
      </c>
      <c r="AF6" s="55">
        <v>0.73399999999999999</v>
      </c>
      <c r="AG6" s="55">
        <v>0.79600000000000004</v>
      </c>
      <c r="AH6" s="55">
        <v>0.86399999999999999</v>
      </c>
      <c r="AI6" s="3">
        <v>0.92600000000000005</v>
      </c>
      <c r="AJ6" s="3">
        <v>0.995</v>
      </c>
      <c r="AK6" s="3" t="s">
        <v>12</v>
      </c>
      <c r="AL6" s="3">
        <v>1.133</v>
      </c>
      <c r="AM6" s="15" t="s">
        <v>12</v>
      </c>
      <c r="AN6" s="10">
        <f t="shared" si="8"/>
        <v>0.995</v>
      </c>
      <c r="AO6" s="9">
        <f t="shared" si="9"/>
        <v>0.13100000000000001</v>
      </c>
      <c r="AP6" s="10">
        <f t="shared" si="10"/>
        <v>0.13800000000000001</v>
      </c>
      <c r="AQ6" s="9" t="s">
        <v>12</v>
      </c>
      <c r="AR6" s="55" t="s">
        <v>12</v>
      </c>
      <c r="AS6" s="55">
        <v>2.8039999999999998</v>
      </c>
      <c r="AT6" s="55">
        <v>2.9129999999999998</v>
      </c>
      <c r="AU6" s="55">
        <v>3.0259999999999998</v>
      </c>
      <c r="AV6" s="3">
        <v>3.12</v>
      </c>
      <c r="AW6" s="3">
        <v>3.2189999999999999</v>
      </c>
      <c r="AX6" s="3" t="s">
        <v>12</v>
      </c>
      <c r="AY6" s="3">
        <v>3.415</v>
      </c>
      <c r="AZ6" s="15" t="s">
        <v>12</v>
      </c>
      <c r="BA6" s="10">
        <f t="shared" si="11"/>
        <v>3.2189999999999999</v>
      </c>
      <c r="BB6" s="9">
        <f t="shared" si="12"/>
        <v>0.19300000000000006</v>
      </c>
      <c r="BC6" s="10">
        <f t="shared" si="13"/>
        <v>0.19600000000000017</v>
      </c>
      <c r="BD6" s="9">
        <v>5.2329999999999997</v>
      </c>
      <c r="BE6" s="3">
        <v>5.8209999999999997</v>
      </c>
      <c r="BF6" s="15">
        <v>6.46</v>
      </c>
      <c r="BG6" s="15">
        <f t="shared" si="14"/>
        <v>5.8209999999999997</v>
      </c>
      <c r="BH6" s="9">
        <f t="shared" si="15"/>
        <v>0.58800000000000008</v>
      </c>
      <c r="BI6" s="10">
        <f t="shared" si="16"/>
        <v>0.63900000000000023</v>
      </c>
      <c r="BJ6" s="9">
        <v>5.2270000000000003</v>
      </c>
      <c r="BK6" s="3">
        <v>5.8330000000000002</v>
      </c>
      <c r="BL6" s="15">
        <v>6.5119999999999996</v>
      </c>
      <c r="BM6" s="15">
        <f t="shared" si="17"/>
        <v>5.8330000000000002</v>
      </c>
      <c r="BN6" s="9">
        <f t="shared" si="18"/>
        <v>0.60599999999999987</v>
      </c>
      <c r="BO6" s="10">
        <f t="shared" si="19"/>
        <v>0.67899999999999938</v>
      </c>
      <c r="BP6">
        <f t="shared" si="20"/>
        <v>0</v>
      </c>
      <c r="BQ6" s="93">
        <f t="shared" si="21"/>
        <v>1.1552062868369346</v>
      </c>
      <c r="BR6" s="93">
        <f t="shared" si="22"/>
        <v>1.1905697445972485</v>
      </c>
      <c r="BS6" s="93" t="str">
        <f>VLOOKUP(C6,'Koppeling locatie - aslocatie'!$A$2:$C$8139,2,FALSE)</f>
        <v>bema233</v>
      </c>
      <c r="BT6" s="93">
        <f>VLOOKUP($BS6,aslocaties_v01!$C$3:$AA$500,MATCH($K$3/10,aslocaties_v01!$C$2:$X$2),FALSE)</f>
        <v>4.82</v>
      </c>
      <c r="BU6" s="93">
        <f>VLOOKUP(BS6,aslocaties_v01!$C$3:$AA$500,MATCH($K$3,aslocaties_v01!$C$2:$X$2),FALSE)</f>
        <v>5.33</v>
      </c>
      <c r="BV6" s="93">
        <f>VLOOKUP(BS6,aslocaties_v01!$C$3:$AA$500,MATCH($K$3*10,aslocaties_v01!$C$2:$Y$2),FALSE)</f>
        <v>5.8529999999999998</v>
      </c>
      <c r="BW6" s="93">
        <f t="shared" si="23"/>
        <v>0.50999999999999979</v>
      </c>
      <c r="BX6" s="93">
        <f t="shared" si="24"/>
        <v>0.52299999999999969</v>
      </c>
      <c r="BY6" s="94">
        <f t="shared" si="25"/>
        <v>1.9646365422385514E-3</v>
      </c>
      <c r="BZ6" s="94">
        <f t="shared" si="26"/>
        <v>3.8387715930898736E-3</v>
      </c>
      <c r="CA6" s="94">
        <f t="shared" si="27"/>
        <v>3.4000000000000696E-2</v>
      </c>
      <c r="CB6">
        <f t="shared" si="28"/>
        <v>3.5000000000000142E-2</v>
      </c>
      <c r="CC6" s="58">
        <f t="shared" si="29"/>
        <v>3.6999999999999922E-2</v>
      </c>
      <c r="CD6" s="95" t="b">
        <f t="shared" si="30"/>
        <v>0</v>
      </c>
      <c r="CE6" s="96" t="b">
        <f t="shared" si="31"/>
        <v>1</v>
      </c>
      <c r="CF6" t="b">
        <f t="shared" si="32"/>
        <v>1</v>
      </c>
      <c r="CG6" t="b">
        <f t="shared" si="33"/>
        <v>1</v>
      </c>
      <c r="CH6" s="84" t="b">
        <f t="shared" si="34"/>
        <v>1</v>
      </c>
      <c r="CI6">
        <f t="shared" si="35"/>
        <v>0.995</v>
      </c>
      <c r="CJ6" t="b">
        <f t="shared" si="36"/>
        <v>1</v>
      </c>
      <c r="CK6" t="b">
        <f t="shared" si="37"/>
        <v>1</v>
      </c>
      <c r="CL6" s="84" t="b">
        <f t="shared" si="57"/>
        <v>1</v>
      </c>
      <c r="CM6">
        <f t="shared" si="38"/>
        <v>3.2189999999999999</v>
      </c>
      <c r="CN6" t="b">
        <f t="shared" si="39"/>
        <v>1</v>
      </c>
      <c r="CO6" s="84">
        <f t="shared" si="40"/>
        <v>6.1554035266154043E-2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c r="A7" s="9">
        <v>1088</v>
      </c>
      <c r="B7" s="3">
        <v>2</v>
      </c>
      <c r="C7" s="3" t="s">
        <v>1660</v>
      </c>
      <c r="D7" s="3" t="str">
        <f t="shared" si="0"/>
        <v>BM_1_36-5_dk_1004</v>
      </c>
      <c r="E7" s="3" t="str">
        <f t="shared" si="1"/>
        <v>1004</v>
      </c>
      <c r="F7" s="3">
        <v>134389.54699999999</v>
      </c>
      <c r="G7" s="15">
        <v>415199.21899999998</v>
      </c>
      <c r="H7" s="35" t="str">
        <f t="shared" si="2"/>
        <v>ja</v>
      </c>
      <c r="I7" s="42">
        <v>321</v>
      </c>
      <c r="J7" s="20" t="s">
        <v>373</v>
      </c>
      <c r="K7" s="21">
        <v>10000</v>
      </c>
      <c r="L7" s="28">
        <f t="shared" si="54"/>
        <v>1</v>
      </c>
      <c r="M7" s="28">
        <f t="shared" si="55"/>
        <v>1</v>
      </c>
      <c r="N7" s="56">
        <f t="shared" si="3"/>
        <v>10000</v>
      </c>
      <c r="O7" s="33">
        <f t="shared" si="56"/>
        <v>114.61996703020411</v>
      </c>
      <c r="P7" s="37">
        <f t="shared" si="4"/>
        <v>114.3000302799224</v>
      </c>
      <c r="Q7" s="9" t="s">
        <v>12</v>
      </c>
      <c r="R7" s="55" t="s">
        <v>12</v>
      </c>
      <c r="S7" s="55">
        <v>4.1680000000000001</v>
      </c>
      <c r="T7" s="55">
        <v>4.4870000000000001</v>
      </c>
      <c r="U7" s="55">
        <v>4.7770000000000001</v>
      </c>
      <c r="V7" s="3">
        <v>5.0129999999999999</v>
      </c>
      <c r="W7" s="3">
        <v>5.28</v>
      </c>
      <c r="X7" s="3" t="s">
        <v>12</v>
      </c>
      <c r="Y7" s="3">
        <v>5.8079999999999998</v>
      </c>
      <c r="Z7" s="15" t="s">
        <v>12</v>
      </c>
      <c r="AA7" s="10">
        <f t="shared" si="5"/>
        <v>5.28</v>
      </c>
      <c r="AB7" s="9">
        <f t="shared" si="6"/>
        <v>0.50300000000000011</v>
      </c>
      <c r="AC7" s="10">
        <f t="shared" si="7"/>
        <v>0.52799999999999958</v>
      </c>
      <c r="AD7" s="9" t="s">
        <v>12</v>
      </c>
      <c r="AE7" s="55" t="s">
        <v>12</v>
      </c>
      <c r="AF7" s="55">
        <v>0.73</v>
      </c>
      <c r="AG7" s="55">
        <v>0.79200000000000004</v>
      </c>
      <c r="AH7" s="55">
        <v>0.86</v>
      </c>
      <c r="AI7" s="3">
        <v>0.92200000000000004</v>
      </c>
      <c r="AJ7" s="3">
        <v>0.99099999999999999</v>
      </c>
      <c r="AK7" s="3" t="s">
        <v>12</v>
      </c>
      <c r="AL7" s="3">
        <v>1.129</v>
      </c>
      <c r="AM7" s="15" t="s">
        <v>12</v>
      </c>
      <c r="AN7" s="10">
        <f t="shared" si="8"/>
        <v>0.99099999999999999</v>
      </c>
      <c r="AO7" s="9">
        <f t="shared" si="9"/>
        <v>0.13100000000000001</v>
      </c>
      <c r="AP7" s="10">
        <f t="shared" si="10"/>
        <v>0.13800000000000001</v>
      </c>
      <c r="AQ7" s="9" t="s">
        <v>12</v>
      </c>
      <c r="AR7" s="55" t="s">
        <v>12</v>
      </c>
      <c r="AS7" s="55">
        <v>2.7930000000000001</v>
      </c>
      <c r="AT7" s="55">
        <v>2.9020000000000001</v>
      </c>
      <c r="AU7" s="55">
        <v>3.0150000000000001</v>
      </c>
      <c r="AV7" s="3">
        <v>3.1080000000000001</v>
      </c>
      <c r="AW7" s="3">
        <v>3.206</v>
      </c>
      <c r="AX7" s="3" t="s">
        <v>12</v>
      </c>
      <c r="AY7" s="3">
        <v>3.4009999999999998</v>
      </c>
      <c r="AZ7" s="15" t="s">
        <v>12</v>
      </c>
      <c r="BA7" s="10">
        <f t="shared" si="11"/>
        <v>3.206</v>
      </c>
      <c r="BB7" s="9">
        <f t="shared" si="12"/>
        <v>0.19099999999999984</v>
      </c>
      <c r="BC7" s="10">
        <f t="shared" si="13"/>
        <v>0.19499999999999984</v>
      </c>
      <c r="BD7" s="9">
        <v>5.2220000000000004</v>
      </c>
      <c r="BE7" s="3">
        <v>5.81</v>
      </c>
      <c r="BF7" s="15">
        <v>6.45</v>
      </c>
      <c r="BG7" s="15">
        <f t="shared" si="14"/>
        <v>5.81</v>
      </c>
      <c r="BH7" s="9">
        <f t="shared" si="15"/>
        <v>0.58799999999999919</v>
      </c>
      <c r="BI7" s="10">
        <f t="shared" si="16"/>
        <v>0.64000000000000057</v>
      </c>
      <c r="BJ7" s="9">
        <v>5.2190000000000003</v>
      </c>
      <c r="BK7" s="3">
        <v>5.827</v>
      </c>
      <c r="BL7" s="15">
        <v>6.51</v>
      </c>
      <c r="BM7" s="15">
        <f t="shared" si="17"/>
        <v>5.827</v>
      </c>
      <c r="BN7" s="9">
        <f t="shared" si="18"/>
        <v>0.60799999999999965</v>
      </c>
      <c r="BO7" s="10">
        <f t="shared" si="19"/>
        <v>0.68299999999999983</v>
      </c>
      <c r="BP7">
        <f t="shared" si="20"/>
        <v>0</v>
      </c>
      <c r="BQ7" s="93">
        <f t="shared" si="21"/>
        <v>1.168986083499004</v>
      </c>
      <c r="BR7" s="93">
        <f t="shared" si="22"/>
        <v>1.2087475149105358</v>
      </c>
      <c r="BS7" s="93" t="str">
        <f>VLOOKUP(C7,'Koppeling locatie - aslocatie'!$A$2:$C$8139,2,FALSE)</f>
        <v>bema233</v>
      </c>
      <c r="BT7" s="93">
        <f>VLOOKUP($BS7,aslocaties_v01!$C$3:$AA$500,MATCH($K$3/10,aslocaties_v01!$C$2:$X$2),FALSE)</f>
        <v>4.82</v>
      </c>
      <c r="BU7" s="93">
        <f>VLOOKUP(BS7,aslocaties_v01!$C$3:$AA$500,MATCH($K$3,aslocaties_v01!$C$2:$X$2),FALSE)</f>
        <v>5.33</v>
      </c>
      <c r="BV7" s="93">
        <f>VLOOKUP(BS7,aslocaties_v01!$C$3:$AA$500,MATCH($K$3*10,aslocaties_v01!$C$2:$Y$2),FALSE)</f>
        <v>5.8529999999999998</v>
      </c>
      <c r="BW7" s="93">
        <f t="shared" si="23"/>
        <v>0.50999999999999979</v>
      </c>
      <c r="BX7" s="93">
        <f t="shared" si="24"/>
        <v>0.52299999999999969</v>
      </c>
      <c r="BY7" s="94">
        <f t="shared" si="25"/>
        <v>1.3916500994035186E-2</v>
      </c>
      <c r="BZ7" s="94">
        <f t="shared" si="26"/>
        <v>9.4696969696967948E-3</v>
      </c>
      <c r="CA7" s="94">
        <f t="shared" si="27"/>
        <v>4.3000000000000149E-2</v>
      </c>
      <c r="CB7">
        <f t="shared" si="28"/>
        <v>4.9999999999999822E-2</v>
      </c>
      <c r="CC7" s="58">
        <f t="shared" si="29"/>
        <v>4.4999999999999929E-2</v>
      </c>
      <c r="CD7" s="95" t="b">
        <f t="shared" si="30"/>
        <v>0</v>
      </c>
      <c r="CE7" s="96" t="b">
        <f t="shared" si="31"/>
        <v>1</v>
      </c>
      <c r="CF7" t="b">
        <f t="shared" si="32"/>
        <v>1</v>
      </c>
      <c r="CG7" t="b">
        <f t="shared" si="33"/>
        <v>1</v>
      </c>
      <c r="CH7" s="84" t="b">
        <f t="shared" si="34"/>
        <v>1</v>
      </c>
      <c r="CI7">
        <f t="shared" si="35"/>
        <v>0.99099999999999999</v>
      </c>
      <c r="CJ7" t="b">
        <f t="shared" si="36"/>
        <v>1</v>
      </c>
      <c r="CK7" t="b">
        <f t="shared" si="37"/>
        <v>1</v>
      </c>
      <c r="CL7" s="84" t="b">
        <f t="shared" si="57"/>
        <v>1</v>
      </c>
      <c r="CM7">
        <f t="shared" si="38"/>
        <v>3.206</v>
      </c>
      <c r="CN7" t="b">
        <f t="shared" si="39"/>
        <v>1</v>
      </c>
      <c r="CO7" s="84">
        <f t="shared" si="40"/>
        <v>6.1804773630580595E-2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1089</v>
      </c>
      <c r="B8" s="3">
        <v>2</v>
      </c>
      <c r="C8" s="3" t="s">
        <v>1661</v>
      </c>
      <c r="D8" s="3" t="str">
        <f t="shared" si="0"/>
        <v>BM_1_36-5_dk_1005</v>
      </c>
      <c r="E8" s="3" t="str">
        <f t="shared" si="1"/>
        <v>1005</v>
      </c>
      <c r="F8" s="3">
        <v>134298.82800000001</v>
      </c>
      <c r="G8" s="15">
        <v>415129.68800000002</v>
      </c>
      <c r="H8" s="35" t="str">
        <f t="shared" si="2"/>
        <v>ja</v>
      </c>
      <c r="I8" s="42">
        <v>321</v>
      </c>
      <c r="J8" s="20" t="s">
        <v>373</v>
      </c>
      <c r="K8" s="21">
        <v>10000</v>
      </c>
      <c r="L8" s="28">
        <f t="shared" si="54"/>
        <v>1</v>
      </c>
      <c r="M8" s="28">
        <f t="shared" si="55"/>
        <v>1</v>
      </c>
      <c r="N8" s="56">
        <f t="shared" si="3"/>
        <v>10000</v>
      </c>
      <c r="O8" s="33">
        <f t="shared" si="56"/>
        <v>114.3000302799224</v>
      </c>
      <c r="P8" s="37">
        <f t="shared" si="4"/>
        <v>75.786804953134364</v>
      </c>
      <c r="Q8" s="9" t="s">
        <v>12</v>
      </c>
      <c r="R8" s="55" t="s">
        <v>12</v>
      </c>
      <c r="S8" s="55">
        <v>4.157</v>
      </c>
      <c r="T8" s="55">
        <v>4.4770000000000003</v>
      </c>
      <c r="U8" s="55">
        <v>4.7619999999999996</v>
      </c>
      <c r="V8" s="3">
        <v>4.9939999999999998</v>
      </c>
      <c r="W8" s="3">
        <v>5.2610000000000001</v>
      </c>
      <c r="X8" s="3" t="s">
        <v>12</v>
      </c>
      <c r="Y8" s="3">
        <v>5.7830000000000004</v>
      </c>
      <c r="Z8" s="15" t="s">
        <v>12</v>
      </c>
      <c r="AA8" s="10">
        <f t="shared" si="5"/>
        <v>5.2610000000000001</v>
      </c>
      <c r="AB8" s="9">
        <f t="shared" si="6"/>
        <v>0.49900000000000055</v>
      </c>
      <c r="AC8" s="10">
        <f t="shared" si="7"/>
        <v>0.52200000000000024</v>
      </c>
      <c r="AD8" s="9" t="s">
        <v>12</v>
      </c>
      <c r="AE8" s="55" t="s">
        <v>12</v>
      </c>
      <c r="AF8" s="55">
        <v>0.72899999999999998</v>
      </c>
      <c r="AG8" s="55">
        <v>0.79</v>
      </c>
      <c r="AH8" s="55">
        <v>0.85799999999999998</v>
      </c>
      <c r="AI8" s="3">
        <v>0.92</v>
      </c>
      <c r="AJ8" s="3">
        <v>0.98899999999999999</v>
      </c>
      <c r="AK8" s="3" t="s">
        <v>12</v>
      </c>
      <c r="AL8" s="3">
        <v>1.1259999999999999</v>
      </c>
      <c r="AM8" s="15" t="s">
        <v>12</v>
      </c>
      <c r="AN8" s="10">
        <f t="shared" si="8"/>
        <v>0.98899999999999999</v>
      </c>
      <c r="AO8" s="9">
        <f t="shared" si="9"/>
        <v>0.13100000000000001</v>
      </c>
      <c r="AP8" s="10">
        <f t="shared" si="10"/>
        <v>0.1369999999999999</v>
      </c>
      <c r="AQ8" s="9" t="s">
        <v>12</v>
      </c>
      <c r="AR8" s="55" t="s">
        <v>12</v>
      </c>
      <c r="AS8" s="55">
        <v>2.786</v>
      </c>
      <c r="AT8" s="55">
        <v>2.8929999999999998</v>
      </c>
      <c r="AU8" s="55">
        <v>3.0070000000000001</v>
      </c>
      <c r="AV8" s="3">
        <v>3.0979999999999999</v>
      </c>
      <c r="AW8" s="3">
        <v>3.1960000000000002</v>
      </c>
      <c r="AX8" s="3" t="s">
        <v>12</v>
      </c>
      <c r="AY8" s="3">
        <v>3.39</v>
      </c>
      <c r="AZ8" s="15" t="s">
        <v>12</v>
      </c>
      <c r="BA8" s="10">
        <f t="shared" si="11"/>
        <v>3.1960000000000002</v>
      </c>
      <c r="BB8" s="9">
        <f t="shared" si="12"/>
        <v>0.18900000000000006</v>
      </c>
      <c r="BC8" s="10">
        <f t="shared" si="13"/>
        <v>0.19399999999999995</v>
      </c>
      <c r="BD8" s="9">
        <v>5.2030000000000003</v>
      </c>
      <c r="BE8" s="3">
        <v>5.7869999999999999</v>
      </c>
      <c r="BF8" s="15">
        <v>6.4249999999999998</v>
      </c>
      <c r="BG8" s="15">
        <f t="shared" si="14"/>
        <v>5.7869999999999999</v>
      </c>
      <c r="BH8" s="9">
        <f t="shared" si="15"/>
        <v>0.58399999999999963</v>
      </c>
      <c r="BI8" s="10">
        <f t="shared" si="16"/>
        <v>0.6379999999999999</v>
      </c>
      <c r="BJ8" s="9">
        <v>5.2</v>
      </c>
      <c r="BK8" s="3">
        <v>5.8049999999999997</v>
      </c>
      <c r="BL8" s="15">
        <v>6.4870000000000001</v>
      </c>
      <c r="BM8" s="15">
        <f t="shared" si="17"/>
        <v>5.8049999999999997</v>
      </c>
      <c r="BN8" s="9">
        <f t="shared" si="18"/>
        <v>0.60499999999999954</v>
      </c>
      <c r="BO8" s="10">
        <f t="shared" si="19"/>
        <v>0.68200000000000038</v>
      </c>
      <c r="BP8">
        <f t="shared" si="20"/>
        <v>0</v>
      </c>
      <c r="BQ8" s="93">
        <f t="shared" si="21"/>
        <v>1.1703406813627235</v>
      </c>
      <c r="BR8" s="93">
        <f t="shared" si="22"/>
        <v>1.2124248496993966</v>
      </c>
      <c r="BS8" s="93" t="str">
        <f>VLOOKUP(C8,'Koppeling locatie - aslocatie'!$A$2:$C$8139,2,FALSE)</f>
        <v>bema234</v>
      </c>
      <c r="BT8" s="93">
        <f>VLOOKUP($BS8,aslocaties_v01!$C$3:$AA$500,MATCH($K$3/10,aslocaties_v01!$C$2:$X$2),FALSE)</f>
        <v>4.7249999999999996</v>
      </c>
      <c r="BU8" s="93">
        <f>VLOOKUP(BS8,aslocaties_v01!$C$3:$AA$500,MATCH($K$3,aslocaties_v01!$C$2:$X$2),FALSE)</f>
        <v>5.2240000000000002</v>
      </c>
      <c r="BV8" s="93">
        <f>VLOOKUP(BS8,aslocaties_v01!$C$3:$AA$500,MATCH($K$3*10,aslocaties_v01!$C$2:$Y$2),FALSE)</f>
        <v>5.7450000000000001</v>
      </c>
      <c r="BW8" s="93">
        <f t="shared" si="23"/>
        <v>0.49900000000000055</v>
      </c>
      <c r="BX8" s="93">
        <f t="shared" si="24"/>
        <v>0.52099999999999991</v>
      </c>
      <c r="BY8" s="94">
        <f t="shared" si="25"/>
        <v>0</v>
      </c>
      <c r="BZ8" s="94">
        <f t="shared" si="26"/>
        <v>1.9157088122612187E-3</v>
      </c>
      <c r="CA8" s="94">
        <f t="shared" si="27"/>
        <v>3.6999999999999922E-2</v>
      </c>
      <c r="CB8">
        <f t="shared" si="28"/>
        <v>3.6999999999999922E-2</v>
      </c>
      <c r="CC8" s="58">
        <f t="shared" si="29"/>
        <v>3.8000000000000256E-2</v>
      </c>
      <c r="CD8" s="95" t="b">
        <f t="shared" si="30"/>
        <v>0</v>
      </c>
      <c r="CE8" s="96" t="b">
        <f t="shared" si="31"/>
        <v>1</v>
      </c>
      <c r="CF8" t="b">
        <f t="shared" si="32"/>
        <v>1</v>
      </c>
      <c r="CG8" t="b">
        <f t="shared" si="33"/>
        <v>1</v>
      </c>
      <c r="CH8" s="84" t="b">
        <f t="shared" si="34"/>
        <v>1</v>
      </c>
      <c r="CI8">
        <f t="shared" si="35"/>
        <v>0.98899999999999999</v>
      </c>
      <c r="CJ8" t="b">
        <f t="shared" si="36"/>
        <v>1</v>
      </c>
      <c r="CK8" t="b">
        <f t="shared" si="37"/>
        <v>1</v>
      </c>
      <c r="CL8" s="84" t="b">
        <f t="shared" si="57"/>
        <v>1</v>
      </c>
      <c r="CM8">
        <f t="shared" si="38"/>
        <v>3.1960000000000002</v>
      </c>
      <c r="CN8" t="b">
        <f t="shared" si="39"/>
        <v>1</v>
      </c>
      <c r="CO8" s="84">
        <f t="shared" si="40"/>
        <v>6.206662808469509E-2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1090</v>
      </c>
      <c r="B9" s="3">
        <v>2</v>
      </c>
      <c r="C9" s="3" t="s">
        <v>1662</v>
      </c>
      <c r="D9" s="3" t="str">
        <f t="shared" si="0"/>
        <v>BM_1_36-5_dk_1006</v>
      </c>
      <c r="E9" s="3" t="str">
        <f t="shared" si="1"/>
        <v>1006</v>
      </c>
      <c r="F9" s="3">
        <v>134238.766</v>
      </c>
      <c r="G9" s="15">
        <v>415083.46899999998</v>
      </c>
      <c r="H9" s="35" t="str">
        <f t="shared" si="2"/>
        <v>ja</v>
      </c>
      <c r="I9" s="42">
        <v>316</v>
      </c>
      <c r="J9" s="20" t="s">
        <v>373</v>
      </c>
      <c r="K9" s="21">
        <v>10000</v>
      </c>
      <c r="L9" s="28">
        <f t="shared" si="54"/>
        <v>1</v>
      </c>
      <c r="M9" s="28">
        <f t="shared" si="55"/>
        <v>1</v>
      </c>
      <c r="N9" s="56">
        <f t="shared" si="3"/>
        <v>10000</v>
      </c>
      <c r="O9" s="33">
        <f t="shared" si="56"/>
        <v>75.786804953134364</v>
      </c>
      <c r="P9" s="37">
        <f t="shared" si="4"/>
        <v>116.99920592037945</v>
      </c>
      <c r="Q9" s="9" t="s">
        <v>12</v>
      </c>
      <c r="R9" s="55" t="s">
        <v>12</v>
      </c>
      <c r="S9" s="55">
        <v>4.1550000000000002</v>
      </c>
      <c r="T9" s="55">
        <v>4.4749999999999996</v>
      </c>
      <c r="U9" s="55">
        <v>4.7610000000000001</v>
      </c>
      <c r="V9" s="3">
        <v>4.992</v>
      </c>
      <c r="W9" s="3">
        <v>5.2539999999999996</v>
      </c>
      <c r="X9" s="3" t="s">
        <v>12</v>
      </c>
      <c r="Y9" s="3">
        <v>5.7779999999999996</v>
      </c>
      <c r="Z9" s="15" t="s">
        <v>12</v>
      </c>
      <c r="AA9" s="10">
        <f t="shared" si="5"/>
        <v>5.2539999999999996</v>
      </c>
      <c r="AB9" s="9">
        <f t="shared" si="6"/>
        <v>0.49299999999999944</v>
      </c>
      <c r="AC9" s="10">
        <f t="shared" si="7"/>
        <v>0.52400000000000002</v>
      </c>
      <c r="AD9" s="9" t="s">
        <v>12</v>
      </c>
      <c r="AE9" s="55" t="s">
        <v>12</v>
      </c>
      <c r="AF9" s="55">
        <v>0.72899999999999998</v>
      </c>
      <c r="AG9" s="55">
        <v>0.79100000000000004</v>
      </c>
      <c r="AH9" s="55">
        <v>0.85799999999999998</v>
      </c>
      <c r="AI9" s="3">
        <v>0.92</v>
      </c>
      <c r="AJ9" s="3">
        <v>0.98799999999999999</v>
      </c>
      <c r="AK9" s="3" t="s">
        <v>12</v>
      </c>
      <c r="AL9" s="3">
        <v>1.1240000000000001</v>
      </c>
      <c r="AM9" s="15" t="s">
        <v>12</v>
      </c>
      <c r="AN9" s="10">
        <f t="shared" si="8"/>
        <v>0.98799999999999999</v>
      </c>
      <c r="AO9" s="9">
        <f t="shared" si="9"/>
        <v>0.13</v>
      </c>
      <c r="AP9" s="10">
        <f t="shared" si="10"/>
        <v>0.13600000000000012</v>
      </c>
      <c r="AQ9" s="9" t="s">
        <v>12</v>
      </c>
      <c r="AR9" s="55" t="s">
        <v>12</v>
      </c>
      <c r="AS9" s="55">
        <v>2.7879999999999998</v>
      </c>
      <c r="AT9" s="55">
        <v>2.8959999999999999</v>
      </c>
      <c r="AU9" s="55">
        <v>3.008</v>
      </c>
      <c r="AV9" s="3">
        <v>3.1</v>
      </c>
      <c r="AW9" s="3">
        <v>3.1970000000000001</v>
      </c>
      <c r="AX9" s="3" t="s">
        <v>12</v>
      </c>
      <c r="AY9" s="3">
        <v>3.39</v>
      </c>
      <c r="AZ9" s="15" t="s">
        <v>12</v>
      </c>
      <c r="BA9" s="10">
        <f t="shared" si="11"/>
        <v>3.1970000000000001</v>
      </c>
      <c r="BB9" s="9">
        <f t="shared" si="12"/>
        <v>0.18900000000000006</v>
      </c>
      <c r="BC9" s="10">
        <f t="shared" si="13"/>
        <v>0.19300000000000006</v>
      </c>
      <c r="BD9" s="9">
        <v>5.2119999999999997</v>
      </c>
      <c r="BE9" s="3">
        <v>5.7949999999999999</v>
      </c>
      <c r="BF9" s="15">
        <v>6.4340000000000002</v>
      </c>
      <c r="BG9" s="15">
        <f t="shared" si="14"/>
        <v>5.7949999999999999</v>
      </c>
      <c r="BH9" s="9">
        <f t="shared" si="15"/>
        <v>0.58300000000000018</v>
      </c>
      <c r="BI9" s="10">
        <f t="shared" si="16"/>
        <v>0.63900000000000023</v>
      </c>
      <c r="BJ9" s="9">
        <v>5.2110000000000003</v>
      </c>
      <c r="BK9" s="3">
        <v>5.8179999999999996</v>
      </c>
      <c r="BL9" s="15">
        <v>6.5090000000000003</v>
      </c>
      <c r="BM9" s="15">
        <f t="shared" si="17"/>
        <v>5.8179999999999996</v>
      </c>
      <c r="BN9" s="9">
        <f t="shared" si="18"/>
        <v>0.60699999999999932</v>
      </c>
      <c r="BO9" s="10">
        <f t="shared" si="19"/>
        <v>0.69100000000000072</v>
      </c>
      <c r="BP9">
        <f t="shared" si="20"/>
        <v>0</v>
      </c>
      <c r="BQ9" s="93">
        <f t="shared" si="21"/>
        <v>1.1825557809330647</v>
      </c>
      <c r="BR9" s="93">
        <f t="shared" si="22"/>
        <v>1.2312373225152129</v>
      </c>
      <c r="BS9" s="93" t="str">
        <f>VLOOKUP(C9,'Koppeling locatie - aslocatie'!$A$2:$C$8139,2,FALSE)</f>
        <v>bema234</v>
      </c>
      <c r="BT9" s="93">
        <f>VLOOKUP($BS9,aslocaties_v01!$C$3:$AA$500,MATCH($K$3/10,aslocaties_v01!$C$2:$X$2),FALSE)</f>
        <v>4.7249999999999996</v>
      </c>
      <c r="BU9" s="93">
        <f>VLOOKUP(BS9,aslocaties_v01!$C$3:$AA$500,MATCH($K$3,aslocaties_v01!$C$2:$X$2),FALSE)</f>
        <v>5.2240000000000002</v>
      </c>
      <c r="BV9" s="93">
        <f>VLOOKUP(BS9,aslocaties_v01!$C$3:$AA$500,MATCH($K$3*10,aslocaties_v01!$C$2:$Y$2),FALSE)</f>
        <v>5.7450000000000001</v>
      </c>
      <c r="BW9" s="93">
        <f t="shared" si="23"/>
        <v>0.49900000000000055</v>
      </c>
      <c r="BX9" s="93">
        <f t="shared" si="24"/>
        <v>0.52099999999999991</v>
      </c>
      <c r="BY9" s="94">
        <f t="shared" si="25"/>
        <v>1.2170385395539718E-2</v>
      </c>
      <c r="BZ9" s="94">
        <f t="shared" si="26"/>
        <v>5.7251908396949158E-3</v>
      </c>
      <c r="CA9" s="94">
        <f t="shared" si="27"/>
        <v>3.6000000000000476E-2</v>
      </c>
      <c r="CB9">
        <f t="shared" si="28"/>
        <v>2.9999999999999361E-2</v>
      </c>
      <c r="CC9" s="58">
        <f t="shared" si="29"/>
        <v>3.2999999999999474E-2</v>
      </c>
      <c r="CD9" s="95" t="b">
        <f t="shared" si="30"/>
        <v>0</v>
      </c>
      <c r="CE9" s="96" t="b">
        <f t="shared" si="31"/>
        <v>1</v>
      </c>
      <c r="CF9" t="b">
        <f t="shared" si="32"/>
        <v>1</v>
      </c>
      <c r="CG9" t="b">
        <f t="shared" si="33"/>
        <v>1</v>
      </c>
      <c r="CH9" s="84" t="b">
        <f t="shared" si="34"/>
        <v>1</v>
      </c>
      <c r="CI9">
        <f t="shared" si="35"/>
        <v>0.98799999999999999</v>
      </c>
      <c r="CJ9" t="b">
        <f t="shared" si="36"/>
        <v>1</v>
      </c>
      <c r="CK9" t="b">
        <f t="shared" si="37"/>
        <v>1</v>
      </c>
      <c r="CL9" s="84" t="b">
        <f t="shared" si="57"/>
        <v>1</v>
      </c>
      <c r="CM9">
        <f t="shared" si="38"/>
        <v>3.1970000000000001</v>
      </c>
      <c r="CN9" t="b">
        <f t="shared" si="39"/>
        <v>1</v>
      </c>
      <c r="CO9" s="84">
        <f t="shared" si="40"/>
        <v>6.1965088412603474E-2</v>
      </c>
      <c r="CP9" t="b">
        <f t="shared" si="41"/>
        <v>1</v>
      </c>
      <c r="CQ9" s="96" t="b">
        <f t="shared" si="42"/>
        <v>1</v>
      </c>
      <c r="CR9" t="b">
        <f t="shared" si="43"/>
        <v>1</v>
      </c>
      <c r="CS9" t="b">
        <f t="shared" si="44"/>
        <v>1</v>
      </c>
      <c r="CT9" t="b">
        <f t="shared" si="45"/>
        <v>1</v>
      </c>
      <c r="CU9" t="b">
        <f t="shared" si="46"/>
        <v>1</v>
      </c>
      <c r="CV9" s="84" t="b">
        <f t="shared" si="47"/>
        <v>1</v>
      </c>
      <c r="CW9" t="b">
        <f t="shared" si="48"/>
        <v>1</v>
      </c>
      <c r="CX9" t="b">
        <f t="shared" si="49"/>
        <v>1</v>
      </c>
      <c r="CY9" t="b">
        <f t="shared" si="50"/>
        <v>1</v>
      </c>
      <c r="CZ9" t="b">
        <f t="shared" si="51"/>
        <v>1</v>
      </c>
      <c r="DA9" s="84">
        <f t="shared" si="52"/>
        <v>0</v>
      </c>
      <c r="DB9" t="b">
        <f t="shared" si="53"/>
        <v>0</v>
      </c>
    </row>
    <row r="10" spans="1:106">
      <c r="A10" s="9">
        <v>1091</v>
      </c>
      <c r="B10" s="3">
        <v>2</v>
      </c>
      <c r="C10" s="3" t="s">
        <v>1663</v>
      </c>
      <c r="D10" s="3" t="str">
        <f t="shared" si="0"/>
        <v>BM_1_36-5_dk_1007</v>
      </c>
      <c r="E10" s="3" t="str">
        <f t="shared" si="1"/>
        <v>1007</v>
      </c>
      <c r="F10" s="3">
        <v>134160.78099999999</v>
      </c>
      <c r="G10" s="15">
        <v>414996.25</v>
      </c>
      <c r="H10" s="35" t="str">
        <f t="shared" si="2"/>
        <v>ja</v>
      </c>
      <c r="I10" s="42">
        <v>318</v>
      </c>
      <c r="J10" s="20" t="s">
        <v>373</v>
      </c>
      <c r="K10" s="21">
        <v>10000</v>
      </c>
      <c r="L10" s="28">
        <f t="shared" si="54"/>
        <v>1</v>
      </c>
      <c r="M10" s="28">
        <f t="shared" si="55"/>
        <v>1</v>
      </c>
      <c r="N10" s="56">
        <f t="shared" si="3"/>
        <v>10000</v>
      </c>
      <c r="O10" s="33">
        <f t="shared" si="56"/>
        <v>116.99920592037945</v>
      </c>
      <c r="P10" s="37">
        <f t="shared" si="4"/>
        <v>76.817342963658476</v>
      </c>
      <c r="Q10" s="9" t="s">
        <v>12</v>
      </c>
      <c r="R10" s="55" t="s">
        <v>12</v>
      </c>
      <c r="S10" s="55">
        <v>4.1449999999999996</v>
      </c>
      <c r="T10" s="55">
        <v>4.4580000000000002</v>
      </c>
      <c r="U10" s="55">
        <v>4.7480000000000002</v>
      </c>
      <c r="V10" s="3">
        <v>4.9820000000000002</v>
      </c>
      <c r="W10" s="3">
        <v>5.2469999999999999</v>
      </c>
      <c r="X10" s="3" t="s">
        <v>12</v>
      </c>
      <c r="Y10" s="3">
        <v>5.7640000000000002</v>
      </c>
      <c r="Z10" s="15" t="s">
        <v>12</v>
      </c>
      <c r="AA10" s="10">
        <f t="shared" si="5"/>
        <v>5.2469999999999999</v>
      </c>
      <c r="AB10" s="9">
        <f t="shared" si="6"/>
        <v>0.49899999999999967</v>
      </c>
      <c r="AC10" s="10">
        <f t="shared" si="7"/>
        <v>0.51700000000000035</v>
      </c>
      <c r="AD10" s="9" t="s">
        <v>12</v>
      </c>
      <c r="AE10" s="55" t="s">
        <v>12</v>
      </c>
      <c r="AF10" s="55">
        <v>0.72199999999999998</v>
      </c>
      <c r="AG10" s="55">
        <v>0.78300000000000003</v>
      </c>
      <c r="AH10" s="55">
        <v>0.85</v>
      </c>
      <c r="AI10" s="3">
        <v>0.91100000000000003</v>
      </c>
      <c r="AJ10" s="3">
        <v>0.97899999999999998</v>
      </c>
      <c r="AK10" s="3" t="s">
        <v>12</v>
      </c>
      <c r="AL10" s="3">
        <v>1.113</v>
      </c>
      <c r="AM10" s="15" t="s">
        <v>12</v>
      </c>
      <c r="AN10" s="10">
        <f t="shared" si="8"/>
        <v>0.97899999999999998</v>
      </c>
      <c r="AO10" s="9">
        <f t="shared" si="9"/>
        <v>0.129</v>
      </c>
      <c r="AP10" s="10">
        <f t="shared" si="10"/>
        <v>0.13400000000000001</v>
      </c>
      <c r="AQ10" s="9" t="s">
        <v>12</v>
      </c>
      <c r="AR10" s="55" t="s">
        <v>12</v>
      </c>
      <c r="AS10" s="55">
        <v>2.774</v>
      </c>
      <c r="AT10" s="55">
        <v>2.88</v>
      </c>
      <c r="AU10" s="55">
        <v>2.9940000000000002</v>
      </c>
      <c r="AV10" s="3">
        <v>3.0840000000000001</v>
      </c>
      <c r="AW10" s="3">
        <v>3.181</v>
      </c>
      <c r="AX10" s="3" t="s">
        <v>12</v>
      </c>
      <c r="AY10" s="3">
        <v>3.3730000000000002</v>
      </c>
      <c r="AZ10" s="15" t="s">
        <v>12</v>
      </c>
      <c r="BA10" s="10">
        <f t="shared" si="11"/>
        <v>3.181</v>
      </c>
      <c r="BB10" s="9">
        <f t="shared" si="12"/>
        <v>0.18699999999999983</v>
      </c>
      <c r="BC10" s="10">
        <f t="shared" si="13"/>
        <v>0.19200000000000017</v>
      </c>
      <c r="BD10" s="9">
        <v>5.19</v>
      </c>
      <c r="BE10" s="3">
        <v>5.7729999999999997</v>
      </c>
      <c r="BF10" s="15">
        <v>6.407</v>
      </c>
      <c r="BG10" s="15">
        <f t="shared" si="14"/>
        <v>5.7729999999999997</v>
      </c>
      <c r="BH10" s="9">
        <f t="shared" si="15"/>
        <v>0.5829999999999993</v>
      </c>
      <c r="BI10" s="10">
        <f t="shared" si="16"/>
        <v>0.63400000000000034</v>
      </c>
      <c r="BJ10" s="9">
        <v>5.1890000000000001</v>
      </c>
      <c r="BK10" s="3">
        <v>5.7939999999999996</v>
      </c>
      <c r="BL10" s="15">
        <v>6.4770000000000003</v>
      </c>
      <c r="BM10" s="15">
        <f t="shared" si="17"/>
        <v>5.7939999999999996</v>
      </c>
      <c r="BN10" s="9">
        <f t="shared" si="18"/>
        <v>0.60499999999999954</v>
      </c>
      <c r="BO10" s="10">
        <f t="shared" si="19"/>
        <v>0.68300000000000072</v>
      </c>
      <c r="BP10">
        <f t="shared" si="20"/>
        <v>0</v>
      </c>
      <c r="BQ10" s="93">
        <f t="shared" si="21"/>
        <v>1.1683366733466927</v>
      </c>
      <c r="BR10" s="93">
        <f t="shared" si="22"/>
        <v>1.2124248496993988</v>
      </c>
      <c r="BS10" s="93" t="str">
        <f>VLOOKUP(C10,'Koppeling locatie - aslocatie'!$A$2:$C$8139,2,FALSE)</f>
        <v>bema234</v>
      </c>
      <c r="BT10" s="93">
        <f>VLOOKUP($BS10,aslocaties_v01!$C$3:$AA$500,MATCH($K$3/10,aslocaties_v01!$C$2:$X$2),FALSE)</f>
        <v>4.7249999999999996</v>
      </c>
      <c r="BU10" s="93">
        <f>VLOOKUP(BS10,aslocaties_v01!$C$3:$AA$500,MATCH($K$3,aslocaties_v01!$C$2:$X$2),FALSE)</f>
        <v>5.2240000000000002</v>
      </c>
      <c r="BV10" s="93">
        <f>VLOOKUP(BS10,aslocaties_v01!$C$3:$AA$500,MATCH($K$3*10,aslocaties_v01!$C$2:$Y$2),FALSE)</f>
        <v>5.7450000000000001</v>
      </c>
      <c r="BW10" s="93">
        <f t="shared" si="23"/>
        <v>0.49900000000000055</v>
      </c>
      <c r="BX10" s="93">
        <f t="shared" si="24"/>
        <v>0.52099999999999991</v>
      </c>
      <c r="BY10" s="94">
        <f t="shared" si="25"/>
        <v>1.7763568394002505E-15</v>
      </c>
      <c r="BZ10" s="94">
        <f t="shared" si="26"/>
        <v>7.7369439071557355E-3</v>
      </c>
      <c r="CA10" s="94">
        <f t="shared" si="27"/>
        <v>2.3000000000000576E-2</v>
      </c>
      <c r="CB10">
        <f t="shared" si="28"/>
        <v>2.2999999999999687E-2</v>
      </c>
      <c r="CC10" s="58">
        <f t="shared" si="29"/>
        <v>1.9000000000000128E-2</v>
      </c>
      <c r="CD10" s="95" t="b">
        <f t="shared" si="30"/>
        <v>0</v>
      </c>
      <c r="CE10" s="96" t="b">
        <f t="shared" si="31"/>
        <v>1</v>
      </c>
      <c r="CF10" t="b">
        <f t="shared" si="32"/>
        <v>1</v>
      </c>
      <c r="CG10" t="b">
        <f t="shared" si="33"/>
        <v>1</v>
      </c>
      <c r="CH10" s="84" t="b">
        <f t="shared" si="34"/>
        <v>1</v>
      </c>
      <c r="CI10">
        <f t="shared" si="35"/>
        <v>0.97899999999999998</v>
      </c>
      <c r="CJ10" t="b">
        <f t="shared" si="36"/>
        <v>1</v>
      </c>
      <c r="CK10" t="b">
        <f t="shared" si="37"/>
        <v>1</v>
      </c>
      <c r="CL10" s="84" t="b">
        <f t="shared" si="57"/>
        <v>1</v>
      </c>
      <c r="CM10">
        <f t="shared" si="38"/>
        <v>3.181</v>
      </c>
      <c r="CN10" t="b">
        <f t="shared" si="39"/>
        <v>1</v>
      </c>
      <c r="CO10" s="84">
        <f t="shared" si="40"/>
        <v>6.2019856241698215E-2</v>
      </c>
      <c r="CP10" t="b">
        <f t="shared" si="41"/>
        <v>1</v>
      </c>
      <c r="CQ10" s="96" t="b">
        <f t="shared" si="42"/>
        <v>1</v>
      </c>
      <c r="CR10" t="b">
        <f t="shared" si="43"/>
        <v>1</v>
      </c>
      <c r="CS10" t="b">
        <f t="shared" si="44"/>
        <v>1</v>
      </c>
      <c r="CT10" t="b">
        <f t="shared" si="45"/>
        <v>1</v>
      </c>
      <c r="CU10" t="b">
        <f t="shared" si="46"/>
        <v>1</v>
      </c>
      <c r="CV10" s="84" t="b">
        <f t="shared" si="47"/>
        <v>1</v>
      </c>
      <c r="CW10" t="b">
        <f t="shared" si="48"/>
        <v>1</v>
      </c>
      <c r="CX10" t="b">
        <f t="shared" si="49"/>
        <v>1</v>
      </c>
      <c r="CY10" t="b">
        <f t="shared" si="50"/>
        <v>1</v>
      </c>
      <c r="CZ10" t="b">
        <f t="shared" si="51"/>
        <v>1</v>
      </c>
      <c r="DA10" s="84">
        <f t="shared" si="52"/>
        <v>0</v>
      </c>
      <c r="DB10" t="b">
        <f t="shared" si="53"/>
        <v>0</v>
      </c>
    </row>
    <row r="11" spans="1:106">
      <c r="A11" s="9">
        <v>1092</v>
      </c>
      <c r="B11" s="3">
        <v>2</v>
      </c>
      <c r="C11" s="3" t="s">
        <v>1664</v>
      </c>
      <c r="D11" s="3" t="str">
        <f t="shared" si="0"/>
        <v>BM_1_36-5_dk_1008</v>
      </c>
      <c r="E11" s="3" t="str">
        <f t="shared" si="1"/>
        <v>1008</v>
      </c>
      <c r="F11" s="3">
        <v>134099.875</v>
      </c>
      <c r="G11" s="15">
        <v>414949.43800000002</v>
      </c>
      <c r="H11" s="35" t="str">
        <f t="shared" si="2"/>
        <v>ja</v>
      </c>
      <c r="I11" s="42">
        <v>316</v>
      </c>
      <c r="J11" s="20" t="s">
        <v>373</v>
      </c>
      <c r="K11" s="21">
        <v>10000</v>
      </c>
      <c r="L11" s="28">
        <f t="shared" si="54"/>
        <v>1</v>
      </c>
      <c r="M11" s="28">
        <f t="shared" si="55"/>
        <v>1</v>
      </c>
      <c r="N11" s="56">
        <f t="shared" si="3"/>
        <v>10000</v>
      </c>
      <c r="O11" s="33">
        <f t="shared" si="56"/>
        <v>76.817342963658476</v>
      </c>
      <c r="P11" s="37">
        <f t="shared" si="4"/>
        <v>118.85765147017268</v>
      </c>
      <c r="Q11" s="9" t="s">
        <v>12</v>
      </c>
      <c r="R11" s="55" t="s">
        <v>12</v>
      </c>
      <c r="S11" s="55">
        <v>4.1420000000000003</v>
      </c>
      <c r="T11" s="55">
        <v>4.4550000000000001</v>
      </c>
      <c r="U11" s="55">
        <v>4.7450000000000001</v>
      </c>
      <c r="V11" s="3">
        <v>4.9790000000000001</v>
      </c>
      <c r="W11" s="3">
        <v>5.2439999999999998</v>
      </c>
      <c r="X11" s="3" t="s">
        <v>12</v>
      </c>
      <c r="Y11" s="3">
        <v>5.7619999999999996</v>
      </c>
      <c r="Z11" s="15" t="s">
        <v>12</v>
      </c>
      <c r="AA11" s="10">
        <f t="shared" si="5"/>
        <v>5.2439999999999998</v>
      </c>
      <c r="AB11" s="9">
        <f t="shared" si="6"/>
        <v>0.49899999999999967</v>
      </c>
      <c r="AC11" s="10">
        <f t="shared" si="7"/>
        <v>0.51799999999999979</v>
      </c>
      <c r="AD11" s="9" t="s">
        <v>12</v>
      </c>
      <c r="AE11" s="55" t="s">
        <v>12</v>
      </c>
      <c r="AF11" s="55">
        <v>0.753</v>
      </c>
      <c r="AG11" s="55">
        <v>0.81599999999999995</v>
      </c>
      <c r="AH11" s="55">
        <v>0.88600000000000001</v>
      </c>
      <c r="AI11" s="3">
        <v>0.94899999999999995</v>
      </c>
      <c r="AJ11" s="3">
        <v>1.02</v>
      </c>
      <c r="AK11" s="3" t="s">
        <v>12</v>
      </c>
      <c r="AL11" s="3">
        <v>1.1579999999999999</v>
      </c>
      <c r="AM11" s="15" t="s">
        <v>12</v>
      </c>
      <c r="AN11" s="10">
        <f t="shared" si="8"/>
        <v>1.02</v>
      </c>
      <c r="AO11" s="9">
        <f t="shared" si="9"/>
        <v>0.13400000000000001</v>
      </c>
      <c r="AP11" s="10">
        <f t="shared" si="10"/>
        <v>0.1379999999999999</v>
      </c>
      <c r="AQ11" s="9" t="s">
        <v>12</v>
      </c>
      <c r="AR11" s="55" t="s">
        <v>12</v>
      </c>
      <c r="AS11" s="55">
        <v>2.843</v>
      </c>
      <c r="AT11" s="55">
        <v>2.952</v>
      </c>
      <c r="AU11" s="55">
        <v>3.0670000000000002</v>
      </c>
      <c r="AV11" s="3">
        <v>3.161</v>
      </c>
      <c r="AW11" s="3">
        <v>3.26</v>
      </c>
      <c r="AX11" s="3" t="s">
        <v>12</v>
      </c>
      <c r="AY11" s="3">
        <v>3.4550000000000001</v>
      </c>
      <c r="AZ11" s="15" t="s">
        <v>12</v>
      </c>
      <c r="BA11" s="10">
        <f t="shared" si="11"/>
        <v>3.26</v>
      </c>
      <c r="BB11" s="9">
        <f t="shared" si="12"/>
        <v>0.19299999999999962</v>
      </c>
      <c r="BC11" s="10">
        <f t="shared" si="13"/>
        <v>0.19500000000000028</v>
      </c>
      <c r="BD11" s="9">
        <v>5.218</v>
      </c>
      <c r="BE11" s="3">
        <v>5.8079999999999998</v>
      </c>
      <c r="BF11" s="15">
        <v>6.4530000000000003</v>
      </c>
      <c r="BG11" s="15">
        <f t="shared" si="14"/>
        <v>5.8079999999999998</v>
      </c>
      <c r="BH11" s="9">
        <f t="shared" si="15"/>
        <v>0.58999999999999986</v>
      </c>
      <c r="BI11" s="10">
        <f t="shared" si="16"/>
        <v>0.64500000000000046</v>
      </c>
      <c r="BJ11" s="9">
        <v>5.2149999999999999</v>
      </c>
      <c r="BK11" s="3">
        <v>5.8289999999999997</v>
      </c>
      <c r="BL11" s="15">
        <v>6.5270000000000001</v>
      </c>
      <c r="BM11" s="15">
        <f t="shared" si="17"/>
        <v>5.8289999999999997</v>
      </c>
      <c r="BN11" s="9">
        <f t="shared" si="18"/>
        <v>0.61399999999999988</v>
      </c>
      <c r="BO11" s="10">
        <f t="shared" si="19"/>
        <v>0.6980000000000004</v>
      </c>
      <c r="BP11">
        <f t="shared" si="20"/>
        <v>0</v>
      </c>
      <c r="BQ11" s="93">
        <f t="shared" si="21"/>
        <v>1.1823647294589184</v>
      </c>
      <c r="BR11" s="93">
        <f t="shared" si="22"/>
        <v>1.2304609218436879</v>
      </c>
      <c r="BS11" s="93" t="str">
        <f>VLOOKUP(C11,'Koppeling locatie - aslocatie'!$A$2:$C$8139,2,FALSE)</f>
        <v>bema234</v>
      </c>
      <c r="BT11" s="93">
        <f>VLOOKUP($BS11,aslocaties_v01!$C$3:$AA$500,MATCH($K$3/10,aslocaties_v01!$C$2:$X$2),FALSE)</f>
        <v>4.7249999999999996</v>
      </c>
      <c r="BU11" s="93">
        <f>VLOOKUP(BS11,aslocaties_v01!$C$3:$AA$500,MATCH($K$3,aslocaties_v01!$C$2:$X$2),FALSE)</f>
        <v>5.2240000000000002</v>
      </c>
      <c r="BV11" s="93">
        <f>VLOOKUP(BS11,aslocaties_v01!$C$3:$AA$500,MATCH($K$3*10,aslocaties_v01!$C$2:$Y$2),FALSE)</f>
        <v>5.7450000000000001</v>
      </c>
      <c r="BW11" s="93">
        <f t="shared" si="23"/>
        <v>0.49900000000000055</v>
      </c>
      <c r="BX11" s="93">
        <f t="shared" si="24"/>
        <v>0.52099999999999991</v>
      </c>
      <c r="BY11" s="94">
        <f t="shared" si="25"/>
        <v>1.7763568394002505E-15</v>
      </c>
      <c r="BZ11" s="94">
        <f t="shared" si="26"/>
        <v>5.791505791506113E-3</v>
      </c>
      <c r="CA11" s="94">
        <f t="shared" si="27"/>
        <v>2.0000000000000462E-2</v>
      </c>
      <c r="CB11">
        <f t="shared" si="28"/>
        <v>1.9999999999999574E-2</v>
      </c>
      <c r="CC11" s="58">
        <f t="shared" si="29"/>
        <v>1.699999999999946E-2</v>
      </c>
      <c r="CD11" s="95" t="b">
        <f t="shared" si="30"/>
        <v>0</v>
      </c>
      <c r="CE11" s="96" t="b">
        <f t="shared" si="31"/>
        <v>1</v>
      </c>
      <c r="CF11" t="b">
        <f t="shared" si="32"/>
        <v>1</v>
      </c>
      <c r="CG11" t="b">
        <f t="shared" si="33"/>
        <v>1</v>
      </c>
      <c r="CH11" s="84" t="b">
        <f t="shared" si="34"/>
        <v>1</v>
      </c>
      <c r="CI11">
        <f t="shared" si="35"/>
        <v>1.02</v>
      </c>
      <c r="CJ11" t="b">
        <f t="shared" si="36"/>
        <v>1</v>
      </c>
      <c r="CK11" t="b">
        <f t="shared" si="37"/>
        <v>1</v>
      </c>
      <c r="CL11" s="84" t="b">
        <f t="shared" si="57"/>
        <v>1</v>
      </c>
      <c r="CM11">
        <f t="shared" si="38"/>
        <v>3.26</v>
      </c>
      <c r="CN11" t="b">
        <f t="shared" si="39"/>
        <v>1</v>
      </c>
      <c r="CO11" s="84">
        <f t="shared" si="40"/>
        <v>6.1523406399013318E-2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c r="A12" s="9">
        <v>1093</v>
      </c>
      <c r="B12" s="3">
        <v>2</v>
      </c>
      <c r="C12" s="3" t="s">
        <v>1665</v>
      </c>
      <c r="D12" s="3" t="str">
        <f t="shared" si="0"/>
        <v>BM_1_36-5_dk_1009</v>
      </c>
      <c r="E12" s="3" t="str">
        <f t="shared" si="1"/>
        <v>1009</v>
      </c>
      <c r="F12" s="3">
        <v>134020.18799999999</v>
      </c>
      <c r="G12" s="15">
        <v>414861.25</v>
      </c>
      <c r="H12" s="35" t="str">
        <f t="shared" si="2"/>
        <v>ja</v>
      </c>
      <c r="I12" s="42">
        <v>313</v>
      </c>
      <c r="J12" s="20" t="s">
        <v>373</v>
      </c>
      <c r="K12" s="21">
        <v>10000</v>
      </c>
      <c r="L12" s="28">
        <f t="shared" si="54"/>
        <v>1</v>
      </c>
      <c r="M12" s="28">
        <f t="shared" si="55"/>
        <v>1</v>
      </c>
      <c r="N12" s="56">
        <f t="shared" si="3"/>
        <v>10000</v>
      </c>
      <c r="O12" s="33">
        <f t="shared" si="56"/>
        <v>118.85765147017268</v>
      </c>
      <c r="P12" s="37">
        <f t="shared" si="4"/>
        <v>80.163350160774215</v>
      </c>
      <c r="Q12" s="9" t="s">
        <v>12</v>
      </c>
      <c r="R12" s="55" t="s">
        <v>12</v>
      </c>
      <c r="S12" s="55">
        <v>4.1239999999999997</v>
      </c>
      <c r="T12" s="55">
        <v>4.4400000000000004</v>
      </c>
      <c r="U12" s="55">
        <v>4.726</v>
      </c>
      <c r="V12" s="3">
        <v>4.9619999999999997</v>
      </c>
      <c r="W12" s="3">
        <v>5.2249999999999996</v>
      </c>
      <c r="X12" s="3" t="s">
        <v>12</v>
      </c>
      <c r="Y12" s="3">
        <v>5.7450000000000001</v>
      </c>
      <c r="Z12" s="15" t="s">
        <v>12</v>
      </c>
      <c r="AA12" s="10">
        <f t="shared" si="5"/>
        <v>5.2249999999999996</v>
      </c>
      <c r="AB12" s="9">
        <f t="shared" si="6"/>
        <v>0.49899999999999967</v>
      </c>
      <c r="AC12" s="10">
        <f t="shared" si="7"/>
        <v>0.52000000000000046</v>
      </c>
      <c r="AD12" s="9" t="s">
        <v>12</v>
      </c>
      <c r="AE12" s="55" t="s">
        <v>12</v>
      </c>
      <c r="AF12" s="55">
        <v>0.73199999999999998</v>
      </c>
      <c r="AG12" s="55">
        <v>0.8</v>
      </c>
      <c r="AH12" s="55">
        <v>0.871</v>
      </c>
      <c r="AI12" s="3">
        <v>0.93500000000000005</v>
      </c>
      <c r="AJ12" s="3">
        <v>1.0029999999999999</v>
      </c>
      <c r="AK12" s="3" t="s">
        <v>12</v>
      </c>
      <c r="AL12" s="3">
        <v>1.1399999999999999</v>
      </c>
      <c r="AM12" s="15" t="s">
        <v>12</v>
      </c>
      <c r="AN12" s="10">
        <f t="shared" si="8"/>
        <v>1.0029999999999999</v>
      </c>
      <c r="AO12" s="9">
        <f t="shared" si="9"/>
        <v>0.1319999999999999</v>
      </c>
      <c r="AP12" s="10">
        <f t="shared" si="10"/>
        <v>0.13700000000000001</v>
      </c>
      <c r="AQ12" s="9" t="s">
        <v>12</v>
      </c>
      <c r="AR12" s="55" t="s">
        <v>12</v>
      </c>
      <c r="AS12" s="55">
        <v>2.7970000000000002</v>
      </c>
      <c r="AT12" s="55">
        <v>2.9169999999999998</v>
      </c>
      <c r="AU12" s="55">
        <v>3.0390000000000001</v>
      </c>
      <c r="AV12" s="3">
        <v>3.1360000000000001</v>
      </c>
      <c r="AW12" s="3">
        <v>3.234</v>
      </c>
      <c r="AX12" s="3" t="s">
        <v>12</v>
      </c>
      <c r="AY12" s="3">
        <v>3.427</v>
      </c>
      <c r="AZ12" s="15" t="s">
        <v>12</v>
      </c>
      <c r="BA12" s="10">
        <f t="shared" si="11"/>
        <v>3.234</v>
      </c>
      <c r="BB12" s="9">
        <f t="shared" si="12"/>
        <v>0.19499999999999984</v>
      </c>
      <c r="BC12" s="10">
        <f t="shared" si="13"/>
        <v>0.19300000000000006</v>
      </c>
      <c r="BD12" s="9">
        <v>5.2030000000000003</v>
      </c>
      <c r="BE12" s="3">
        <v>5.7919999999999998</v>
      </c>
      <c r="BF12" s="15">
        <v>6.4359999999999999</v>
      </c>
      <c r="BG12" s="15">
        <f t="shared" si="14"/>
        <v>5.7919999999999998</v>
      </c>
      <c r="BH12" s="9">
        <f t="shared" si="15"/>
        <v>0.58899999999999952</v>
      </c>
      <c r="BI12" s="10">
        <f t="shared" si="16"/>
        <v>0.64400000000000013</v>
      </c>
      <c r="BJ12" s="9">
        <v>5.2009999999999996</v>
      </c>
      <c r="BK12" s="3">
        <v>5.8159999999999998</v>
      </c>
      <c r="BL12" s="15">
        <v>6.5179999999999998</v>
      </c>
      <c r="BM12" s="15">
        <f t="shared" si="17"/>
        <v>5.8159999999999998</v>
      </c>
      <c r="BN12" s="9">
        <f t="shared" si="18"/>
        <v>0.61500000000000021</v>
      </c>
      <c r="BO12" s="10">
        <f t="shared" si="19"/>
        <v>0.70199999999999996</v>
      </c>
      <c r="BP12">
        <f t="shared" si="20"/>
        <v>0</v>
      </c>
      <c r="BQ12" s="93">
        <f t="shared" si="21"/>
        <v>1.1803607214428855</v>
      </c>
      <c r="BR12" s="93">
        <f t="shared" si="22"/>
        <v>1.2324649298597208</v>
      </c>
      <c r="BS12" s="93" t="str">
        <f>VLOOKUP(C12,'Koppeling locatie - aslocatie'!$A$2:$C$8139,2,FALSE)</f>
        <v>bema234</v>
      </c>
      <c r="BT12" s="93">
        <f>VLOOKUP($BS12,aslocaties_v01!$C$3:$AA$500,MATCH($K$3/10,aslocaties_v01!$C$2:$X$2),FALSE)</f>
        <v>4.7249999999999996</v>
      </c>
      <c r="BU12" s="93">
        <f>VLOOKUP(BS12,aslocaties_v01!$C$3:$AA$500,MATCH($K$3,aslocaties_v01!$C$2:$X$2),FALSE)</f>
        <v>5.2240000000000002</v>
      </c>
      <c r="BV12" s="93">
        <f>VLOOKUP(BS12,aslocaties_v01!$C$3:$AA$500,MATCH($K$3*10,aslocaties_v01!$C$2:$Y$2),FALSE)</f>
        <v>5.7450000000000001</v>
      </c>
      <c r="BW12" s="93">
        <f t="shared" si="23"/>
        <v>0.49900000000000055</v>
      </c>
      <c r="BX12" s="93">
        <f t="shared" si="24"/>
        <v>0.52099999999999991</v>
      </c>
      <c r="BY12" s="94">
        <f t="shared" si="25"/>
        <v>1.7763568394002505E-15</v>
      </c>
      <c r="BZ12" s="94">
        <f t="shared" si="26"/>
        <v>1.923076923075806E-3</v>
      </c>
      <c r="CA12" s="94">
        <f t="shared" si="27"/>
        <v>1.000000000000334E-3</v>
      </c>
      <c r="CB12">
        <f t="shared" si="28"/>
        <v>9.9999999999944578E-4</v>
      </c>
      <c r="CC12" s="58">
        <f t="shared" si="29"/>
        <v>0</v>
      </c>
      <c r="CD12" s="95" t="b">
        <f t="shared" si="30"/>
        <v>0</v>
      </c>
      <c r="CE12" s="96" t="b">
        <f t="shared" si="31"/>
        <v>1</v>
      </c>
      <c r="CF12" t="b">
        <f t="shared" si="32"/>
        <v>1</v>
      </c>
      <c r="CG12" t="b">
        <f t="shared" si="33"/>
        <v>1</v>
      </c>
      <c r="CH12" s="84" t="b">
        <f t="shared" si="34"/>
        <v>1</v>
      </c>
      <c r="CI12">
        <f t="shared" si="35"/>
        <v>1.0029999999999999</v>
      </c>
      <c r="CJ12" t="b">
        <f t="shared" si="36"/>
        <v>1</v>
      </c>
      <c r="CK12" t="b">
        <f t="shared" si="37"/>
        <v>1</v>
      </c>
      <c r="CL12" s="84" t="b">
        <f t="shared" si="57"/>
        <v>1</v>
      </c>
      <c r="CM12">
        <f t="shared" si="38"/>
        <v>3.234</v>
      </c>
      <c r="CN12" t="b">
        <f t="shared" si="39"/>
        <v>1</v>
      </c>
      <c r="CO12" s="84">
        <f t="shared" si="40"/>
        <v>6.1474683791142841E-2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c r="A13" s="9">
        <v>1094</v>
      </c>
      <c r="B13" s="3">
        <v>2</v>
      </c>
      <c r="C13" s="3" t="s">
        <v>1666</v>
      </c>
      <c r="D13" s="3" t="str">
        <f t="shared" si="0"/>
        <v>BM_1_36-5_dk_1010</v>
      </c>
      <c r="E13" s="3" t="str">
        <f t="shared" si="1"/>
        <v>1010</v>
      </c>
      <c r="F13" s="3">
        <v>133956.266</v>
      </c>
      <c r="G13" s="15">
        <v>414812.875</v>
      </c>
      <c r="H13" s="35" t="str">
        <f t="shared" si="2"/>
        <v>ja</v>
      </c>
      <c r="I13" s="42">
        <v>312</v>
      </c>
      <c r="J13" s="20" t="s">
        <v>373</v>
      </c>
      <c r="K13" s="21">
        <v>10000</v>
      </c>
      <c r="L13" s="28">
        <f t="shared" si="54"/>
        <v>1</v>
      </c>
      <c r="M13" s="28">
        <f t="shared" si="55"/>
        <v>1</v>
      </c>
      <c r="N13" s="56">
        <f t="shared" si="3"/>
        <v>10000</v>
      </c>
      <c r="O13" s="33">
        <f t="shared" si="56"/>
        <v>80.163350160774215</v>
      </c>
      <c r="P13" s="37">
        <f t="shared" si="4"/>
        <v>130.3711563958739</v>
      </c>
      <c r="Q13" s="9" t="s">
        <v>12</v>
      </c>
      <c r="R13" s="55" t="s">
        <v>12</v>
      </c>
      <c r="S13" s="55">
        <v>4.12</v>
      </c>
      <c r="T13" s="55">
        <v>4.4359999999999999</v>
      </c>
      <c r="U13" s="55">
        <v>4.7220000000000004</v>
      </c>
      <c r="V13" s="3">
        <v>4.9550000000000001</v>
      </c>
      <c r="W13" s="3">
        <v>5.218</v>
      </c>
      <c r="X13" s="3" t="s">
        <v>12</v>
      </c>
      <c r="Y13" s="3">
        <v>5.7370000000000001</v>
      </c>
      <c r="Z13" s="15" t="s">
        <v>12</v>
      </c>
      <c r="AA13" s="10">
        <f t="shared" si="5"/>
        <v>5.218</v>
      </c>
      <c r="AB13" s="9">
        <f t="shared" si="6"/>
        <v>0.49599999999999955</v>
      </c>
      <c r="AC13" s="10">
        <f t="shared" si="7"/>
        <v>0.51900000000000013</v>
      </c>
      <c r="AD13" s="9" t="s">
        <v>12</v>
      </c>
      <c r="AE13" s="55" t="s">
        <v>12</v>
      </c>
      <c r="AF13" s="55">
        <v>0.72399999999999998</v>
      </c>
      <c r="AG13" s="55">
        <v>0.79100000000000004</v>
      </c>
      <c r="AH13" s="55">
        <v>0.86099999999999999</v>
      </c>
      <c r="AI13" s="3">
        <v>0.92300000000000004</v>
      </c>
      <c r="AJ13" s="3">
        <v>0.99099999999999999</v>
      </c>
      <c r="AK13" s="3" t="s">
        <v>12</v>
      </c>
      <c r="AL13" s="3">
        <v>1.127</v>
      </c>
      <c r="AM13" s="15" t="s">
        <v>12</v>
      </c>
      <c r="AN13" s="10">
        <f t="shared" si="8"/>
        <v>0.99099999999999999</v>
      </c>
      <c r="AO13" s="9">
        <f t="shared" si="9"/>
        <v>0.13</v>
      </c>
      <c r="AP13" s="10">
        <f t="shared" si="10"/>
        <v>0.13600000000000001</v>
      </c>
      <c r="AQ13" s="9" t="s">
        <v>12</v>
      </c>
      <c r="AR13" s="55" t="s">
        <v>12</v>
      </c>
      <c r="AS13" s="55">
        <v>2.778</v>
      </c>
      <c r="AT13" s="55">
        <v>2.8980000000000001</v>
      </c>
      <c r="AU13" s="55">
        <v>3.0190000000000001</v>
      </c>
      <c r="AV13" s="3">
        <v>3.1139999999999999</v>
      </c>
      <c r="AW13" s="3">
        <v>3.2109999999999999</v>
      </c>
      <c r="AX13" s="3" t="s">
        <v>12</v>
      </c>
      <c r="AY13" s="3">
        <v>3.4039999999999999</v>
      </c>
      <c r="AZ13" s="15" t="s">
        <v>12</v>
      </c>
      <c r="BA13" s="10">
        <f t="shared" si="11"/>
        <v>3.2109999999999999</v>
      </c>
      <c r="BB13" s="9">
        <f t="shared" si="12"/>
        <v>0.19199999999999973</v>
      </c>
      <c r="BC13" s="10">
        <f t="shared" si="13"/>
        <v>0.19300000000000006</v>
      </c>
      <c r="BD13" s="9">
        <v>5.1929999999999996</v>
      </c>
      <c r="BE13" s="3">
        <v>5.7809999999999997</v>
      </c>
      <c r="BF13" s="15">
        <v>6.423</v>
      </c>
      <c r="BG13" s="15">
        <f t="shared" si="14"/>
        <v>5.7809999999999997</v>
      </c>
      <c r="BH13" s="9">
        <f t="shared" si="15"/>
        <v>0.58800000000000008</v>
      </c>
      <c r="BI13" s="10">
        <f t="shared" si="16"/>
        <v>0.64200000000000035</v>
      </c>
      <c r="BJ13" s="9">
        <v>5.1959999999999997</v>
      </c>
      <c r="BK13" s="3">
        <v>5.81</v>
      </c>
      <c r="BL13" s="15">
        <v>6.5090000000000003</v>
      </c>
      <c r="BM13" s="15">
        <f t="shared" si="17"/>
        <v>5.81</v>
      </c>
      <c r="BN13" s="9">
        <f t="shared" si="18"/>
        <v>0.61399999999999988</v>
      </c>
      <c r="BO13" s="10">
        <f t="shared" si="19"/>
        <v>0.69900000000000073</v>
      </c>
      <c r="BP13">
        <f t="shared" si="20"/>
        <v>0</v>
      </c>
      <c r="BQ13" s="93">
        <f t="shared" si="21"/>
        <v>1.1854838709677431</v>
      </c>
      <c r="BR13" s="93">
        <f t="shared" si="22"/>
        <v>1.2379032258064524</v>
      </c>
      <c r="BS13" s="93" t="str">
        <f>VLOOKUP(C13,'Koppeling locatie - aslocatie'!$A$2:$C$8139,2,FALSE)</f>
        <v>bema234</v>
      </c>
      <c r="BT13" s="93">
        <f>VLOOKUP($BS13,aslocaties_v01!$C$3:$AA$500,MATCH($K$3/10,aslocaties_v01!$C$2:$X$2),FALSE)</f>
        <v>4.7249999999999996</v>
      </c>
      <c r="BU13" s="93">
        <f>VLOOKUP(BS13,aslocaties_v01!$C$3:$AA$500,MATCH($K$3,aslocaties_v01!$C$2:$X$2),FALSE)</f>
        <v>5.2240000000000002</v>
      </c>
      <c r="BV13" s="93">
        <f>VLOOKUP(BS13,aslocaties_v01!$C$3:$AA$500,MATCH($K$3*10,aslocaties_v01!$C$2:$Y$2),FALSE)</f>
        <v>5.7450000000000001</v>
      </c>
      <c r="BW13" s="93">
        <f t="shared" si="23"/>
        <v>0.49900000000000055</v>
      </c>
      <c r="BX13" s="93">
        <f t="shared" si="24"/>
        <v>0.52099999999999991</v>
      </c>
      <c r="BY13" s="94">
        <f t="shared" si="25"/>
        <v>6.0483870967762421E-3</v>
      </c>
      <c r="BZ13" s="94">
        <f t="shared" si="26"/>
        <v>3.8535645472057567E-3</v>
      </c>
      <c r="CA13" s="94">
        <f t="shared" si="27"/>
        <v>2.9999999999992255E-3</v>
      </c>
      <c r="CB13">
        <f t="shared" si="28"/>
        <v>6.0000000000002274E-3</v>
      </c>
      <c r="CC13" s="58">
        <f t="shared" si="29"/>
        <v>8.0000000000000071E-3</v>
      </c>
      <c r="CD13" s="95" t="b">
        <f t="shared" si="30"/>
        <v>0</v>
      </c>
      <c r="CE13" s="96" t="b">
        <f t="shared" si="31"/>
        <v>1</v>
      </c>
      <c r="CF13" t="b">
        <f t="shared" si="32"/>
        <v>1</v>
      </c>
      <c r="CG13" t="b">
        <f t="shared" si="33"/>
        <v>1</v>
      </c>
      <c r="CH13" s="84" t="b">
        <f t="shared" si="34"/>
        <v>1</v>
      </c>
      <c r="CI13">
        <f t="shared" si="35"/>
        <v>0.99099999999999999</v>
      </c>
      <c r="CJ13" t="b">
        <f t="shared" si="36"/>
        <v>1</v>
      </c>
      <c r="CK13" t="b">
        <f t="shared" si="37"/>
        <v>1</v>
      </c>
      <c r="CL13" s="84" t="b">
        <f t="shared" si="57"/>
        <v>1</v>
      </c>
      <c r="CM13">
        <f t="shared" si="38"/>
        <v>3.2109999999999999</v>
      </c>
      <c r="CN13" t="b">
        <f t="shared" si="39"/>
        <v>1</v>
      </c>
      <c r="CO13" s="84">
        <f t="shared" si="40"/>
        <v>6.1612445215562847E-2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c r="A14" s="9">
        <v>1095</v>
      </c>
      <c r="B14" s="3">
        <v>2</v>
      </c>
      <c r="C14" s="3" t="s">
        <v>1667</v>
      </c>
      <c r="D14" s="3" t="str">
        <f t="shared" si="0"/>
        <v>BM_1_36-5_dk_1011</v>
      </c>
      <c r="E14" s="3" t="str">
        <f t="shared" si="1"/>
        <v>1011</v>
      </c>
      <c r="F14" s="3">
        <v>133886.43799999999</v>
      </c>
      <c r="G14" s="15">
        <v>414702.78100000002</v>
      </c>
      <c r="H14" s="35" t="str">
        <f t="shared" si="2"/>
        <v>ja</v>
      </c>
      <c r="I14" s="42">
        <v>305</v>
      </c>
      <c r="J14" s="20" t="s">
        <v>373</v>
      </c>
      <c r="K14" s="21">
        <v>10000</v>
      </c>
      <c r="L14" s="28">
        <f t="shared" si="54"/>
        <v>1</v>
      </c>
      <c r="M14" s="28">
        <f t="shared" si="55"/>
        <v>1</v>
      </c>
      <c r="N14" s="56">
        <f t="shared" si="3"/>
        <v>10000</v>
      </c>
      <c r="O14" s="33">
        <f t="shared" si="56"/>
        <v>130.3711563958739</v>
      </c>
      <c r="P14" s="37">
        <f t="shared" si="4"/>
        <v>85.117826011957249</v>
      </c>
      <c r="Q14" s="9" t="s">
        <v>12</v>
      </c>
      <c r="R14" s="55" t="s">
        <v>12</v>
      </c>
      <c r="S14" s="55">
        <v>4.1070000000000002</v>
      </c>
      <c r="T14" s="55">
        <v>4.423</v>
      </c>
      <c r="U14" s="55">
        <v>4.7080000000000002</v>
      </c>
      <c r="V14" s="3">
        <v>4.9409999999999998</v>
      </c>
      <c r="W14" s="3">
        <v>5.2039999999999997</v>
      </c>
      <c r="X14" s="3" t="s">
        <v>12</v>
      </c>
      <c r="Y14" s="3">
        <v>5.7190000000000003</v>
      </c>
      <c r="Z14" s="15" t="s">
        <v>12</v>
      </c>
      <c r="AA14" s="10">
        <f t="shared" si="5"/>
        <v>5.2039999999999997</v>
      </c>
      <c r="AB14" s="9">
        <f t="shared" si="6"/>
        <v>0.49599999999999955</v>
      </c>
      <c r="AC14" s="10">
        <f t="shared" si="7"/>
        <v>0.51500000000000057</v>
      </c>
      <c r="AD14" s="9" t="s">
        <v>12</v>
      </c>
      <c r="AE14" s="55" t="s">
        <v>12</v>
      </c>
      <c r="AF14" s="55">
        <v>0.61099999999999999</v>
      </c>
      <c r="AG14" s="55">
        <v>0.71</v>
      </c>
      <c r="AH14" s="55">
        <v>0.81899999999999995</v>
      </c>
      <c r="AI14" s="3">
        <v>0.89600000000000002</v>
      </c>
      <c r="AJ14" s="3">
        <v>0.96699999999999997</v>
      </c>
      <c r="AK14" s="3" t="s">
        <v>12</v>
      </c>
      <c r="AL14" s="3">
        <v>1.109</v>
      </c>
      <c r="AM14" s="15" t="s">
        <v>12</v>
      </c>
      <c r="AN14" s="10">
        <f t="shared" si="8"/>
        <v>0.96699999999999997</v>
      </c>
      <c r="AO14" s="9">
        <f t="shared" si="9"/>
        <v>0.14800000000000002</v>
      </c>
      <c r="AP14" s="10">
        <f t="shared" si="10"/>
        <v>0.14200000000000002</v>
      </c>
      <c r="AQ14" s="9" t="s">
        <v>12</v>
      </c>
      <c r="AR14" s="55" t="s">
        <v>12</v>
      </c>
      <c r="AS14" s="55">
        <v>2.5139999999999998</v>
      </c>
      <c r="AT14" s="55">
        <v>2.6949999999999998</v>
      </c>
      <c r="AU14" s="55">
        <v>2.923</v>
      </c>
      <c r="AV14" s="3">
        <v>3.0579999999999998</v>
      </c>
      <c r="AW14" s="3">
        <v>3.1619999999999999</v>
      </c>
      <c r="AX14" s="3" t="s">
        <v>12</v>
      </c>
      <c r="AY14" s="3">
        <v>3.3650000000000002</v>
      </c>
      <c r="AZ14" s="15" t="s">
        <v>12</v>
      </c>
      <c r="BA14" s="10">
        <f t="shared" si="11"/>
        <v>3.1619999999999999</v>
      </c>
      <c r="BB14" s="9">
        <f t="shared" si="12"/>
        <v>0.23899999999999988</v>
      </c>
      <c r="BC14" s="10">
        <f t="shared" si="13"/>
        <v>0.20300000000000029</v>
      </c>
      <c r="BD14" s="9">
        <v>5.2</v>
      </c>
      <c r="BE14" s="3">
        <v>5.7880000000000003</v>
      </c>
      <c r="BF14" s="15">
        <v>6.4349999999999996</v>
      </c>
      <c r="BG14" s="15">
        <f t="shared" si="14"/>
        <v>5.7880000000000003</v>
      </c>
      <c r="BH14" s="9">
        <f t="shared" si="15"/>
        <v>0.58800000000000008</v>
      </c>
      <c r="BI14" s="10">
        <f t="shared" si="16"/>
        <v>0.64699999999999935</v>
      </c>
      <c r="BJ14" s="9">
        <v>5.2190000000000003</v>
      </c>
      <c r="BK14" s="3">
        <v>5.8390000000000004</v>
      </c>
      <c r="BL14" s="15">
        <v>6.5490000000000004</v>
      </c>
      <c r="BM14" s="15">
        <f t="shared" si="17"/>
        <v>5.8390000000000004</v>
      </c>
      <c r="BN14" s="9">
        <f t="shared" si="18"/>
        <v>0.62000000000000011</v>
      </c>
      <c r="BO14" s="10">
        <f t="shared" si="19"/>
        <v>0.71</v>
      </c>
      <c r="BP14">
        <f t="shared" si="20"/>
        <v>0</v>
      </c>
      <c r="BQ14" s="93">
        <f t="shared" si="21"/>
        <v>1.1854838709677431</v>
      </c>
      <c r="BR14" s="93">
        <f t="shared" si="22"/>
        <v>1.2500000000000013</v>
      </c>
      <c r="BS14" s="93" t="str">
        <f>VLOOKUP(C14,'Koppeling locatie - aslocatie'!$A$2:$C$8139,2,FALSE)</f>
        <v>bema234</v>
      </c>
      <c r="BT14" s="93">
        <f>VLOOKUP($BS14,aslocaties_v01!$C$3:$AA$500,MATCH($K$3/10,aslocaties_v01!$C$2:$X$2),FALSE)</f>
        <v>4.7249999999999996</v>
      </c>
      <c r="BU14" s="93">
        <f>VLOOKUP(BS14,aslocaties_v01!$C$3:$AA$500,MATCH($K$3,aslocaties_v01!$C$2:$X$2),FALSE)</f>
        <v>5.2240000000000002</v>
      </c>
      <c r="BV14" s="93">
        <f>VLOOKUP(BS14,aslocaties_v01!$C$3:$AA$500,MATCH($K$3*10,aslocaties_v01!$C$2:$Y$2),FALSE)</f>
        <v>5.7450000000000001</v>
      </c>
      <c r="BW14" s="93">
        <f t="shared" si="23"/>
        <v>0.49900000000000055</v>
      </c>
      <c r="BX14" s="93">
        <f t="shared" si="24"/>
        <v>0.52099999999999991</v>
      </c>
      <c r="BY14" s="94">
        <f t="shared" si="25"/>
        <v>6.0483870967762421E-3</v>
      </c>
      <c r="BZ14" s="94">
        <f t="shared" si="26"/>
        <v>1.1650485436891955E-2</v>
      </c>
      <c r="CA14" s="94">
        <f t="shared" si="27"/>
        <v>1.699999999999946E-2</v>
      </c>
      <c r="CB14">
        <f t="shared" si="28"/>
        <v>2.0000000000000462E-2</v>
      </c>
      <c r="CC14" s="58">
        <f t="shared" si="29"/>
        <v>2.5999999999999801E-2</v>
      </c>
      <c r="CD14" s="95" t="b">
        <f t="shared" si="30"/>
        <v>0</v>
      </c>
      <c r="CE14" s="96" t="b">
        <f t="shared" si="31"/>
        <v>1</v>
      </c>
      <c r="CF14" t="b">
        <f t="shared" si="32"/>
        <v>1</v>
      </c>
      <c r="CG14" t="b">
        <f t="shared" si="33"/>
        <v>1</v>
      </c>
      <c r="CH14" s="84" t="b">
        <f t="shared" si="34"/>
        <v>1</v>
      </c>
      <c r="CI14">
        <f t="shared" si="35"/>
        <v>0.96699999999999997</v>
      </c>
      <c r="CJ14" t="b">
        <f t="shared" si="36"/>
        <v>1</v>
      </c>
      <c r="CK14" t="b">
        <f t="shared" si="37"/>
        <v>1</v>
      </c>
      <c r="CL14" s="84" t="b">
        <f t="shared" si="57"/>
        <v>1</v>
      </c>
      <c r="CM14">
        <f t="shared" si="38"/>
        <v>3.1619999999999999</v>
      </c>
      <c r="CN14" t="b">
        <f t="shared" si="39"/>
        <v>1</v>
      </c>
      <c r="CO14" s="84">
        <f t="shared" si="40"/>
        <v>6.1998066347630131E-2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1096</v>
      </c>
      <c r="B15" s="3">
        <v>2</v>
      </c>
      <c r="C15" s="3" t="s">
        <v>1668</v>
      </c>
      <c r="D15" s="3" t="str">
        <f t="shared" si="0"/>
        <v>BM_1_36-5_dk_1012</v>
      </c>
      <c r="E15" s="3" t="str">
        <f t="shared" si="1"/>
        <v>1012</v>
      </c>
      <c r="F15" s="3">
        <v>133836.125</v>
      </c>
      <c r="G15" s="15">
        <v>414634.125</v>
      </c>
      <c r="H15" s="35" t="str">
        <f t="shared" si="2"/>
        <v>ja</v>
      </c>
      <c r="I15" s="42">
        <v>306</v>
      </c>
      <c r="J15" s="20" t="s">
        <v>373</v>
      </c>
      <c r="K15" s="21">
        <v>10000</v>
      </c>
      <c r="L15" s="28">
        <f t="shared" si="54"/>
        <v>1</v>
      </c>
      <c r="M15" s="28">
        <f t="shared" si="55"/>
        <v>1</v>
      </c>
      <c r="N15" s="56">
        <f t="shared" si="3"/>
        <v>10000</v>
      </c>
      <c r="O15" s="33">
        <f t="shared" si="56"/>
        <v>85.117826011957249</v>
      </c>
      <c r="P15" s="37">
        <f t="shared" si="4"/>
        <v>84.741242172864091</v>
      </c>
      <c r="Q15" s="9" t="s">
        <v>12</v>
      </c>
      <c r="R15" s="55" t="s">
        <v>12</v>
      </c>
      <c r="S15" s="55">
        <v>4.0910000000000002</v>
      </c>
      <c r="T15" s="55">
        <v>4.4009999999999998</v>
      </c>
      <c r="U15" s="55">
        <v>4.6870000000000003</v>
      </c>
      <c r="V15" s="3">
        <v>4.92</v>
      </c>
      <c r="W15" s="3">
        <v>5.1840000000000002</v>
      </c>
      <c r="X15" s="3" t="s">
        <v>12</v>
      </c>
      <c r="Y15" s="3">
        <v>5.7</v>
      </c>
      <c r="Z15" s="15" t="s">
        <v>12</v>
      </c>
      <c r="AA15" s="10">
        <f t="shared" si="5"/>
        <v>5.1840000000000002</v>
      </c>
      <c r="AB15" s="9">
        <f t="shared" si="6"/>
        <v>0.49699999999999989</v>
      </c>
      <c r="AC15" s="10">
        <f t="shared" si="7"/>
        <v>0.51600000000000001</v>
      </c>
      <c r="AD15" s="9" t="s">
        <v>12</v>
      </c>
      <c r="AE15" s="55" t="s">
        <v>12</v>
      </c>
      <c r="AF15" s="55">
        <v>0.66</v>
      </c>
      <c r="AG15" s="55">
        <v>0.752</v>
      </c>
      <c r="AH15" s="55">
        <v>0.84199999999999997</v>
      </c>
      <c r="AI15" s="3">
        <v>0.91400000000000003</v>
      </c>
      <c r="AJ15" s="3">
        <v>0.98499999999999999</v>
      </c>
      <c r="AK15" s="3" t="s">
        <v>12</v>
      </c>
      <c r="AL15" s="3">
        <v>1.131</v>
      </c>
      <c r="AM15" s="15" t="s">
        <v>12</v>
      </c>
      <c r="AN15" s="10">
        <f t="shared" si="8"/>
        <v>0.98499999999999999</v>
      </c>
      <c r="AO15" s="9">
        <f t="shared" si="9"/>
        <v>0.14300000000000002</v>
      </c>
      <c r="AP15" s="10">
        <f t="shared" si="10"/>
        <v>0.14600000000000002</v>
      </c>
      <c r="AQ15" s="9" t="s">
        <v>12</v>
      </c>
      <c r="AR15" s="55" t="s">
        <v>12</v>
      </c>
      <c r="AS15" s="55">
        <v>2.6389999999999998</v>
      </c>
      <c r="AT15" s="55">
        <v>2.8109999999999999</v>
      </c>
      <c r="AU15" s="55">
        <v>3</v>
      </c>
      <c r="AV15" s="3">
        <v>3.1139999999999999</v>
      </c>
      <c r="AW15" s="3">
        <v>3.2149999999999999</v>
      </c>
      <c r="AX15" s="3" t="s">
        <v>12</v>
      </c>
      <c r="AY15" s="3">
        <v>3.4249999999999998</v>
      </c>
      <c r="AZ15" s="15" t="s">
        <v>12</v>
      </c>
      <c r="BA15" s="10">
        <f t="shared" si="11"/>
        <v>3.2149999999999999</v>
      </c>
      <c r="BB15" s="9">
        <f t="shared" si="12"/>
        <v>0.21499999999999986</v>
      </c>
      <c r="BC15" s="10">
        <f t="shared" si="13"/>
        <v>0.20999999999999996</v>
      </c>
      <c r="BD15" s="9">
        <v>5.2160000000000002</v>
      </c>
      <c r="BE15" s="3">
        <v>5.8170000000000002</v>
      </c>
      <c r="BF15" s="15">
        <v>6.4859999999999998</v>
      </c>
      <c r="BG15" s="15">
        <f t="shared" si="14"/>
        <v>5.8170000000000002</v>
      </c>
      <c r="BH15" s="9">
        <f t="shared" si="15"/>
        <v>0.60099999999999998</v>
      </c>
      <c r="BI15" s="10">
        <f t="shared" si="16"/>
        <v>0.66899999999999959</v>
      </c>
      <c r="BJ15" s="9">
        <v>5.2359999999999998</v>
      </c>
      <c r="BK15" s="3">
        <v>5.8719999999999999</v>
      </c>
      <c r="BL15" s="15">
        <v>6.6109999999999998</v>
      </c>
      <c r="BM15" s="15">
        <f t="shared" si="17"/>
        <v>5.8719999999999999</v>
      </c>
      <c r="BN15" s="9">
        <f t="shared" si="18"/>
        <v>0.63600000000000012</v>
      </c>
      <c r="BO15" s="10">
        <f t="shared" si="19"/>
        <v>0.73899999999999988</v>
      </c>
      <c r="BP15">
        <f t="shared" si="20"/>
        <v>0</v>
      </c>
      <c r="BQ15" s="93">
        <f t="shared" si="21"/>
        <v>1.2092555331991954</v>
      </c>
      <c r="BR15" s="93">
        <f t="shared" si="22"/>
        <v>1.2796780684104634</v>
      </c>
      <c r="BS15" s="93" t="str">
        <f>VLOOKUP(C15,'Koppeling locatie - aslocatie'!$A$2:$C$8139,2,FALSE)</f>
        <v>bema234</v>
      </c>
      <c r="BT15" s="93">
        <f>VLOOKUP($BS15,aslocaties_v01!$C$3:$AA$500,MATCH($K$3/10,aslocaties_v01!$C$2:$X$2),FALSE)</f>
        <v>4.7249999999999996</v>
      </c>
      <c r="BU15" s="93">
        <f>VLOOKUP(BS15,aslocaties_v01!$C$3:$AA$500,MATCH($K$3,aslocaties_v01!$C$2:$X$2),FALSE)</f>
        <v>5.2240000000000002</v>
      </c>
      <c r="BV15" s="93">
        <f>VLOOKUP(BS15,aslocaties_v01!$C$3:$AA$500,MATCH($K$3*10,aslocaties_v01!$C$2:$Y$2),FALSE)</f>
        <v>5.7450000000000001</v>
      </c>
      <c r="BW15" s="93">
        <f t="shared" si="23"/>
        <v>0.49900000000000055</v>
      </c>
      <c r="BX15" s="93">
        <f t="shared" si="24"/>
        <v>0.52099999999999991</v>
      </c>
      <c r="BY15" s="94">
        <f t="shared" si="25"/>
        <v>4.0241448692166504E-3</v>
      </c>
      <c r="BZ15" s="94">
        <f t="shared" si="26"/>
        <v>9.6899224806199502E-3</v>
      </c>
      <c r="CA15" s="94">
        <f t="shared" si="27"/>
        <v>3.7999999999999368E-2</v>
      </c>
      <c r="CB15">
        <f t="shared" si="28"/>
        <v>4.0000000000000036E-2</v>
      </c>
      <c r="CC15" s="58">
        <f t="shared" si="29"/>
        <v>4.4999999999999929E-2</v>
      </c>
      <c r="CD15" s="95" t="b">
        <f t="shared" si="30"/>
        <v>0</v>
      </c>
      <c r="CE15" s="96" t="b">
        <f t="shared" si="31"/>
        <v>1</v>
      </c>
      <c r="CF15" t="b">
        <f t="shared" si="32"/>
        <v>1</v>
      </c>
      <c r="CG15" t="b">
        <f t="shared" si="33"/>
        <v>1</v>
      </c>
      <c r="CH15" s="84" t="b">
        <f t="shared" si="34"/>
        <v>1</v>
      </c>
      <c r="CI15">
        <f t="shared" si="35"/>
        <v>0.98499999999999999</v>
      </c>
      <c r="CJ15" t="b">
        <f t="shared" si="36"/>
        <v>1</v>
      </c>
      <c r="CK15" t="b">
        <f t="shared" si="37"/>
        <v>1</v>
      </c>
      <c r="CL15" s="84" t="b">
        <f t="shared" si="57"/>
        <v>1</v>
      </c>
      <c r="CM15">
        <f t="shared" si="38"/>
        <v>3.2149999999999999</v>
      </c>
      <c r="CN15" t="b">
        <f t="shared" si="39"/>
        <v>1</v>
      </c>
      <c r="CO15" s="84">
        <f t="shared" si="40"/>
        <v>6.1087123820375087E-2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1097</v>
      </c>
      <c r="B16" s="3">
        <v>2</v>
      </c>
      <c r="C16" s="3" t="s">
        <v>1669</v>
      </c>
      <c r="D16" s="3" t="str">
        <f t="shared" si="0"/>
        <v>BM_1_36-5_dk_1013</v>
      </c>
      <c r="E16" s="3" t="str">
        <f t="shared" si="1"/>
        <v>1013</v>
      </c>
      <c r="F16" s="3">
        <v>133788</v>
      </c>
      <c r="G16" s="15">
        <v>414564.375</v>
      </c>
      <c r="H16" s="35" t="str">
        <f t="shared" si="2"/>
        <v>ja</v>
      </c>
      <c r="I16" s="42">
        <v>307</v>
      </c>
      <c r="J16" s="20" t="s">
        <v>373</v>
      </c>
      <c r="K16" s="21">
        <v>10000</v>
      </c>
      <c r="L16" s="28">
        <f t="shared" si="54"/>
        <v>1</v>
      </c>
      <c r="M16" s="28">
        <f t="shared" si="55"/>
        <v>1</v>
      </c>
      <c r="N16" s="56">
        <f t="shared" si="3"/>
        <v>10000</v>
      </c>
      <c r="O16" s="33">
        <f t="shared" si="56"/>
        <v>84.741242172864091</v>
      </c>
      <c r="P16" s="37">
        <f t="shared" si="4"/>
        <v>121.19092207750384</v>
      </c>
      <c r="Q16" s="9" t="s">
        <v>12</v>
      </c>
      <c r="R16" s="55" t="s">
        <v>12</v>
      </c>
      <c r="S16" s="55">
        <v>4.0780000000000003</v>
      </c>
      <c r="T16" s="55">
        <v>4.3920000000000003</v>
      </c>
      <c r="U16" s="55">
        <v>4.6779999999999999</v>
      </c>
      <c r="V16" s="3">
        <v>4.9130000000000003</v>
      </c>
      <c r="W16" s="3">
        <v>5.1769999999999996</v>
      </c>
      <c r="X16" s="3" t="s">
        <v>12</v>
      </c>
      <c r="Y16" s="3">
        <v>5.6920000000000002</v>
      </c>
      <c r="Z16" s="15" t="s">
        <v>12</v>
      </c>
      <c r="AA16" s="10">
        <f t="shared" si="5"/>
        <v>5.1769999999999996</v>
      </c>
      <c r="AB16" s="9">
        <f t="shared" si="6"/>
        <v>0.49899999999999967</v>
      </c>
      <c r="AC16" s="10">
        <f t="shared" si="7"/>
        <v>0.51500000000000057</v>
      </c>
      <c r="AD16" s="9" t="s">
        <v>12</v>
      </c>
      <c r="AE16" s="55" t="s">
        <v>12</v>
      </c>
      <c r="AF16" s="55">
        <v>0.66500000000000004</v>
      </c>
      <c r="AG16" s="55">
        <v>0.76</v>
      </c>
      <c r="AH16" s="55">
        <v>0.86</v>
      </c>
      <c r="AI16" s="3">
        <v>0.93600000000000005</v>
      </c>
      <c r="AJ16" s="3">
        <v>1.006</v>
      </c>
      <c r="AK16" s="3" t="s">
        <v>12</v>
      </c>
      <c r="AL16" s="3">
        <v>1.153</v>
      </c>
      <c r="AM16" s="15" t="s">
        <v>12</v>
      </c>
      <c r="AN16" s="10">
        <f t="shared" si="8"/>
        <v>1.006</v>
      </c>
      <c r="AO16" s="9">
        <f t="shared" si="9"/>
        <v>0.14600000000000002</v>
      </c>
      <c r="AP16" s="10">
        <f t="shared" si="10"/>
        <v>0.14700000000000002</v>
      </c>
      <c r="AQ16" s="9" t="s">
        <v>12</v>
      </c>
      <c r="AR16" s="55" t="s">
        <v>12</v>
      </c>
      <c r="AS16" s="55">
        <v>2.641</v>
      </c>
      <c r="AT16" s="55">
        <v>2.8130000000000002</v>
      </c>
      <c r="AU16" s="55">
        <v>3.0019999999999998</v>
      </c>
      <c r="AV16" s="3">
        <v>3.1320000000000001</v>
      </c>
      <c r="AW16" s="3">
        <v>3.2309999999999999</v>
      </c>
      <c r="AX16" s="3" t="s">
        <v>12</v>
      </c>
      <c r="AY16" s="3">
        <v>3.4369999999999998</v>
      </c>
      <c r="AZ16" s="15" t="s">
        <v>12</v>
      </c>
      <c r="BA16" s="10">
        <f t="shared" si="11"/>
        <v>3.2309999999999999</v>
      </c>
      <c r="BB16" s="9">
        <f t="shared" si="12"/>
        <v>0.22900000000000009</v>
      </c>
      <c r="BC16" s="10">
        <f t="shared" si="13"/>
        <v>0.20599999999999996</v>
      </c>
      <c r="BD16" s="9">
        <v>5.2009999999999996</v>
      </c>
      <c r="BE16" s="3">
        <v>5.8019999999999996</v>
      </c>
      <c r="BF16" s="15">
        <v>6.4710000000000001</v>
      </c>
      <c r="BG16" s="15">
        <f t="shared" si="14"/>
        <v>5.8019999999999996</v>
      </c>
      <c r="BH16" s="9">
        <f t="shared" si="15"/>
        <v>0.60099999999999998</v>
      </c>
      <c r="BI16" s="10">
        <f t="shared" si="16"/>
        <v>0.66900000000000048</v>
      </c>
      <c r="BJ16" s="9">
        <v>5.22</v>
      </c>
      <c r="BK16" s="3">
        <v>5.8559999999999999</v>
      </c>
      <c r="BL16" s="15">
        <v>6.5940000000000003</v>
      </c>
      <c r="BM16" s="15">
        <f t="shared" si="17"/>
        <v>5.8559999999999999</v>
      </c>
      <c r="BN16" s="9">
        <f t="shared" si="18"/>
        <v>0.63600000000000012</v>
      </c>
      <c r="BO16" s="10">
        <f t="shared" si="19"/>
        <v>0.73800000000000043</v>
      </c>
      <c r="BP16">
        <f t="shared" si="20"/>
        <v>0</v>
      </c>
      <c r="BQ16" s="93">
        <f t="shared" si="21"/>
        <v>1.2044088176352714</v>
      </c>
      <c r="BR16" s="93">
        <f t="shared" si="22"/>
        <v>1.2745490981963938</v>
      </c>
      <c r="BS16" s="93" t="str">
        <f>VLOOKUP(C16,'Koppeling locatie - aslocatie'!$A$2:$C$8139,2,FALSE)</f>
        <v>bema234</v>
      </c>
      <c r="BT16" s="93">
        <f>VLOOKUP($BS16,aslocaties_v01!$C$3:$AA$500,MATCH($K$3/10,aslocaties_v01!$C$2:$X$2),FALSE)</f>
        <v>4.7249999999999996</v>
      </c>
      <c r="BU16" s="93">
        <f>VLOOKUP(BS16,aslocaties_v01!$C$3:$AA$500,MATCH($K$3,aslocaties_v01!$C$2:$X$2),FALSE)</f>
        <v>5.2240000000000002</v>
      </c>
      <c r="BV16" s="93">
        <f>VLOOKUP(BS16,aslocaties_v01!$C$3:$AA$500,MATCH($K$3*10,aslocaties_v01!$C$2:$Y$2),FALSE)</f>
        <v>5.7450000000000001</v>
      </c>
      <c r="BW16" s="93">
        <f t="shared" si="23"/>
        <v>0.49900000000000055</v>
      </c>
      <c r="BX16" s="93">
        <f t="shared" si="24"/>
        <v>0.52099999999999991</v>
      </c>
      <c r="BY16" s="94">
        <f t="shared" si="25"/>
        <v>1.7763568394002505E-15</v>
      </c>
      <c r="BZ16" s="94">
        <f t="shared" si="26"/>
        <v>1.1650485436891955E-2</v>
      </c>
      <c r="CA16" s="94">
        <f t="shared" si="27"/>
        <v>4.6999999999999709E-2</v>
      </c>
      <c r="CB16">
        <f t="shared" si="28"/>
        <v>4.7000000000000597E-2</v>
      </c>
      <c r="CC16" s="58">
        <f t="shared" si="29"/>
        <v>5.2999999999999936E-2</v>
      </c>
      <c r="CD16" s="95" t="b">
        <f t="shared" si="30"/>
        <v>0</v>
      </c>
      <c r="CE16" s="96" t="b">
        <f t="shared" si="31"/>
        <v>1</v>
      </c>
      <c r="CF16" t="b">
        <f t="shared" si="32"/>
        <v>1</v>
      </c>
      <c r="CG16" t="b">
        <f t="shared" si="33"/>
        <v>1</v>
      </c>
      <c r="CH16" s="84" t="b">
        <f t="shared" si="34"/>
        <v>1</v>
      </c>
      <c r="CI16">
        <f t="shared" si="35"/>
        <v>1.006</v>
      </c>
      <c r="CJ16" t="b">
        <f t="shared" si="36"/>
        <v>1</v>
      </c>
      <c r="CK16" t="b">
        <f t="shared" si="37"/>
        <v>1</v>
      </c>
      <c r="CL16" s="84" t="b">
        <f t="shared" si="57"/>
        <v>1</v>
      </c>
      <c r="CM16">
        <f t="shared" si="38"/>
        <v>3.2309999999999999</v>
      </c>
      <c r="CN16" t="b">
        <f t="shared" si="39"/>
        <v>1</v>
      </c>
      <c r="CO16" s="84">
        <f t="shared" si="40"/>
        <v>6.1773109951058766E-2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1098</v>
      </c>
      <c r="B17" s="3">
        <v>2</v>
      </c>
      <c r="C17" s="3" t="s">
        <v>1670</v>
      </c>
      <c r="D17" s="3" t="str">
        <f t="shared" si="0"/>
        <v>BM_1_36-5_dk_1014</v>
      </c>
      <c r="E17" s="3" t="str">
        <f t="shared" si="1"/>
        <v>1014</v>
      </c>
      <c r="F17" s="3">
        <v>133709.625</v>
      </c>
      <c r="G17" s="15">
        <v>414471.93800000002</v>
      </c>
      <c r="H17" s="35" t="str">
        <f t="shared" si="2"/>
        <v>ja</v>
      </c>
      <c r="I17" s="42">
        <v>309</v>
      </c>
      <c r="J17" s="20" t="s">
        <v>373</v>
      </c>
      <c r="K17" s="21">
        <v>10000</v>
      </c>
      <c r="L17" s="28">
        <f t="shared" si="54"/>
        <v>1</v>
      </c>
      <c r="M17" s="28">
        <f t="shared" si="55"/>
        <v>1</v>
      </c>
      <c r="N17" s="56">
        <f t="shared" si="3"/>
        <v>10000</v>
      </c>
      <c r="O17" s="33">
        <f t="shared" si="56"/>
        <v>121.19092207750384</v>
      </c>
      <c r="P17" s="37">
        <f t="shared" si="4"/>
        <v>83.604307407011007</v>
      </c>
      <c r="Q17" s="9" t="s">
        <v>12</v>
      </c>
      <c r="R17" s="55" t="s">
        <v>12</v>
      </c>
      <c r="S17" s="55">
        <v>4.0620000000000003</v>
      </c>
      <c r="T17" s="55">
        <v>4.38</v>
      </c>
      <c r="U17" s="55">
        <v>4.66</v>
      </c>
      <c r="V17" s="3">
        <v>4.8929999999999998</v>
      </c>
      <c r="W17" s="3">
        <v>5.157</v>
      </c>
      <c r="X17" s="3" t="s">
        <v>12</v>
      </c>
      <c r="Y17" s="3">
        <v>5.6719999999999997</v>
      </c>
      <c r="Z17" s="15" t="s">
        <v>12</v>
      </c>
      <c r="AA17" s="10">
        <f t="shared" si="5"/>
        <v>5.157</v>
      </c>
      <c r="AB17" s="9">
        <f t="shared" si="6"/>
        <v>0.49699999999999989</v>
      </c>
      <c r="AC17" s="10">
        <f t="shared" si="7"/>
        <v>0.51499999999999968</v>
      </c>
      <c r="AD17" s="9" t="s">
        <v>12</v>
      </c>
      <c r="AE17" s="55" t="s">
        <v>12</v>
      </c>
      <c r="AF17" s="55">
        <v>0.70599999999999996</v>
      </c>
      <c r="AG17" s="55">
        <v>0.78700000000000003</v>
      </c>
      <c r="AH17" s="55">
        <v>0.874</v>
      </c>
      <c r="AI17" s="3">
        <v>0.94199999999999995</v>
      </c>
      <c r="AJ17" s="3">
        <v>1.0109999999999999</v>
      </c>
      <c r="AK17" s="3" t="s">
        <v>12</v>
      </c>
      <c r="AL17" s="3">
        <v>1.149</v>
      </c>
      <c r="AM17" s="15" t="s">
        <v>12</v>
      </c>
      <c r="AN17" s="10">
        <f t="shared" si="8"/>
        <v>1.0109999999999999</v>
      </c>
      <c r="AO17" s="9">
        <f t="shared" si="9"/>
        <v>0.1369999999999999</v>
      </c>
      <c r="AP17" s="10">
        <f t="shared" si="10"/>
        <v>0.13800000000000012</v>
      </c>
      <c r="AQ17" s="9" t="s">
        <v>12</v>
      </c>
      <c r="AR17" s="55" t="s">
        <v>12</v>
      </c>
      <c r="AS17" s="55">
        <v>2.7269999999999999</v>
      </c>
      <c r="AT17" s="55">
        <v>2.875</v>
      </c>
      <c r="AU17" s="55">
        <v>3.028</v>
      </c>
      <c r="AV17" s="3">
        <v>3.1339999999999999</v>
      </c>
      <c r="AW17" s="3">
        <v>3.2320000000000002</v>
      </c>
      <c r="AX17" s="3" t="s">
        <v>12</v>
      </c>
      <c r="AY17" s="3">
        <v>3.4260000000000002</v>
      </c>
      <c r="AZ17" s="15" t="s">
        <v>12</v>
      </c>
      <c r="BA17" s="10">
        <f t="shared" si="11"/>
        <v>3.2320000000000002</v>
      </c>
      <c r="BB17" s="9">
        <f t="shared" si="12"/>
        <v>0.20400000000000018</v>
      </c>
      <c r="BC17" s="10">
        <f t="shared" si="13"/>
        <v>0.19399999999999995</v>
      </c>
      <c r="BD17" s="9">
        <v>5.165</v>
      </c>
      <c r="BE17" s="3">
        <v>5.7640000000000002</v>
      </c>
      <c r="BF17" s="15">
        <v>6.43</v>
      </c>
      <c r="BG17" s="15">
        <f t="shared" si="14"/>
        <v>5.7640000000000002</v>
      </c>
      <c r="BH17" s="9">
        <f t="shared" si="15"/>
        <v>0.5990000000000002</v>
      </c>
      <c r="BI17" s="10">
        <f t="shared" si="16"/>
        <v>0.66599999999999948</v>
      </c>
      <c r="BJ17" s="9">
        <v>5.181</v>
      </c>
      <c r="BK17" s="3">
        <v>5.8140000000000001</v>
      </c>
      <c r="BL17" s="15">
        <v>6.5460000000000003</v>
      </c>
      <c r="BM17" s="15">
        <f t="shared" si="17"/>
        <v>5.8140000000000001</v>
      </c>
      <c r="BN17" s="9">
        <f t="shared" si="18"/>
        <v>0.63300000000000001</v>
      </c>
      <c r="BO17" s="10">
        <f t="shared" si="19"/>
        <v>0.73200000000000021</v>
      </c>
      <c r="BP17">
        <f t="shared" si="20"/>
        <v>0</v>
      </c>
      <c r="BQ17" s="93">
        <f t="shared" si="21"/>
        <v>1.2052313883299806</v>
      </c>
      <c r="BR17" s="93">
        <f t="shared" si="22"/>
        <v>1.2736418511066401</v>
      </c>
      <c r="BS17" s="93" t="str">
        <f>VLOOKUP(C17,'Koppeling locatie - aslocatie'!$A$2:$C$8139,2,FALSE)</f>
        <v>bema234</v>
      </c>
      <c r="BT17" s="93">
        <f>VLOOKUP($BS17,aslocaties_v01!$C$3:$AA$500,MATCH($K$3/10,aslocaties_v01!$C$2:$X$2),FALSE)</f>
        <v>4.7249999999999996</v>
      </c>
      <c r="BU17" s="93">
        <f>VLOOKUP(BS17,aslocaties_v01!$C$3:$AA$500,MATCH($K$3,aslocaties_v01!$C$2:$X$2),FALSE)</f>
        <v>5.2240000000000002</v>
      </c>
      <c r="BV17" s="93">
        <f>VLOOKUP(BS17,aslocaties_v01!$C$3:$AA$500,MATCH($K$3*10,aslocaties_v01!$C$2:$Y$2),FALSE)</f>
        <v>5.7450000000000001</v>
      </c>
      <c r="BW17" s="93">
        <f t="shared" si="23"/>
        <v>0.49900000000000055</v>
      </c>
      <c r="BX17" s="93">
        <f t="shared" si="24"/>
        <v>0.52099999999999991</v>
      </c>
      <c r="BY17" s="94">
        <f t="shared" si="25"/>
        <v>4.0241448692166504E-3</v>
      </c>
      <c r="BZ17" s="94">
        <f t="shared" si="26"/>
        <v>1.1650485436893732E-2</v>
      </c>
      <c r="CA17" s="94">
        <f t="shared" si="27"/>
        <v>6.4999999999999503E-2</v>
      </c>
      <c r="CB17">
        <f t="shared" si="28"/>
        <v>6.7000000000000171E-2</v>
      </c>
      <c r="CC17" s="58">
        <f t="shared" si="29"/>
        <v>7.3000000000000398E-2</v>
      </c>
      <c r="CD17" s="95" t="b">
        <f t="shared" si="30"/>
        <v>0</v>
      </c>
      <c r="CE17" s="96" t="b">
        <f t="shared" si="31"/>
        <v>1</v>
      </c>
      <c r="CF17" t="b">
        <f t="shared" si="32"/>
        <v>1</v>
      </c>
      <c r="CG17" t="b">
        <f t="shared" si="33"/>
        <v>1</v>
      </c>
      <c r="CH17" s="84" t="b">
        <f t="shared" si="34"/>
        <v>1</v>
      </c>
      <c r="CI17">
        <f t="shared" si="35"/>
        <v>1.0109999999999999</v>
      </c>
      <c r="CJ17" t="b">
        <f t="shared" si="36"/>
        <v>1</v>
      </c>
      <c r="CK17" t="b">
        <f t="shared" si="37"/>
        <v>1</v>
      </c>
      <c r="CL17" s="84" t="b">
        <f t="shared" si="57"/>
        <v>1</v>
      </c>
      <c r="CM17">
        <f t="shared" si="38"/>
        <v>3.2320000000000002</v>
      </c>
      <c r="CN17" t="b">
        <f t="shared" si="39"/>
        <v>1</v>
      </c>
      <c r="CO17" s="84">
        <f t="shared" si="40"/>
        <v>6.2041723379306683E-2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1099</v>
      </c>
      <c r="B18" s="3">
        <v>2</v>
      </c>
      <c r="C18" s="3" t="s">
        <v>1671</v>
      </c>
      <c r="D18" s="3" t="str">
        <f t="shared" si="0"/>
        <v>BM_1_36-5_dk_1015</v>
      </c>
      <c r="E18" s="3" t="str">
        <f t="shared" si="1"/>
        <v>1015</v>
      </c>
      <c r="F18" s="3">
        <v>133663.109</v>
      </c>
      <c r="G18" s="15">
        <v>414402.46899999998</v>
      </c>
      <c r="H18" s="35" t="str">
        <f t="shared" si="2"/>
        <v>ja</v>
      </c>
      <c r="I18" s="42">
        <v>309</v>
      </c>
      <c r="J18" s="20" t="s">
        <v>373</v>
      </c>
      <c r="K18" s="21">
        <v>10000</v>
      </c>
      <c r="L18" s="28">
        <f t="shared" si="54"/>
        <v>1</v>
      </c>
      <c r="M18" s="28">
        <f t="shared" si="55"/>
        <v>1</v>
      </c>
      <c r="N18" s="56">
        <f t="shared" si="3"/>
        <v>10000</v>
      </c>
      <c r="O18" s="33">
        <f t="shared" si="56"/>
        <v>83.604307407011007</v>
      </c>
      <c r="P18" s="37">
        <f t="shared" si="4"/>
        <v>122.81232566805673</v>
      </c>
      <c r="Q18" s="9" t="s">
        <v>12</v>
      </c>
      <c r="R18" s="55" t="s">
        <v>12</v>
      </c>
      <c r="S18" s="55">
        <v>4.0599999999999996</v>
      </c>
      <c r="T18" s="55">
        <v>4.3719999999999999</v>
      </c>
      <c r="U18" s="55">
        <v>4.657</v>
      </c>
      <c r="V18" s="3">
        <v>4.8899999999999997</v>
      </c>
      <c r="W18" s="3">
        <v>5.1539999999999999</v>
      </c>
      <c r="X18" s="3" t="s">
        <v>12</v>
      </c>
      <c r="Y18" s="3">
        <v>5.6689999999999996</v>
      </c>
      <c r="Z18" s="15" t="s">
        <v>12</v>
      </c>
      <c r="AA18" s="10">
        <f t="shared" si="5"/>
        <v>5.1539999999999999</v>
      </c>
      <c r="AB18" s="9">
        <f t="shared" si="6"/>
        <v>0.49699999999999989</v>
      </c>
      <c r="AC18" s="10">
        <f t="shared" si="7"/>
        <v>0.51499999999999968</v>
      </c>
      <c r="AD18" s="9" t="s">
        <v>12</v>
      </c>
      <c r="AE18" s="55" t="s">
        <v>12</v>
      </c>
      <c r="AF18" s="55">
        <v>0.74299999999999999</v>
      </c>
      <c r="AG18" s="55">
        <v>0.82499999999999996</v>
      </c>
      <c r="AH18" s="55">
        <v>0.90700000000000003</v>
      </c>
      <c r="AI18" s="3">
        <v>0.97299999999999998</v>
      </c>
      <c r="AJ18" s="3">
        <v>1.046</v>
      </c>
      <c r="AK18" s="3" t="s">
        <v>12</v>
      </c>
      <c r="AL18" s="3">
        <v>1.1870000000000001</v>
      </c>
      <c r="AM18" s="15" t="s">
        <v>12</v>
      </c>
      <c r="AN18" s="10">
        <f t="shared" si="8"/>
        <v>1.046</v>
      </c>
      <c r="AO18" s="9">
        <f t="shared" si="9"/>
        <v>0.13900000000000001</v>
      </c>
      <c r="AP18" s="10">
        <f t="shared" si="10"/>
        <v>0.14100000000000001</v>
      </c>
      <c r="AQ18" s="9" t="s">
        <v>12</v>
      </c>
      <c r="AR18" s="55" t="s">
        <v>12</v>
      </c>
      <c r="AS18" s="55">
        <v>2.8170000000000002</v>
      </c>
      <c r="AT18" s="55">
        <v>2.964</v>
      </c>
      <c r="AU18" s="55">
        <v>3.1059999999999999</v>
      </c>
      <c r="AV18" s="3">
        <v>3.202</v>
      </c>
      <c r="AW18" s="3">
        <v>3.302</v>
      </c>
      <c r="AX18" s="3" t="s">
        <v>12</v>
      </c>
      <c r="AY18" s="3">
        <v>3.5030000000000001</v>
      </c>
      <c r="AZ18" s="15" t="s">
        <v>12</v>
      </c>
      <c r="BA18" s="10">
        <f t="shared" si="11"/>
        <v>3.302</v>
      </c>
      <c r="BB18" s="9">
        <f t="shared" si="12"/>
        <v>0.19600000000000017</v>
      </c>
      <c r="BC18" s="10">
        <f t="shared" si="13"/>
        <v>0.20100000000000007</v>
      </c>
      <c r="BD18" s="9">
        <v>5.2039999999999997</v>
      </c>
      <c r="BE18" s="3">
        <v>5.8170000000000002</v>
      </c>
      <c r="BF18" s="15">
        <v>6.5049999999999999</v>
      </c>
      <c r="BG18" s="15">
        <f t="shared" si="14"/>
        <v>5.8170000000000002</v>
      </c>
      <c r="BH18" s="9">
        <f t="shared" si="15"/>
        <v>0.61300000000000043</v>
      </c>
      <c r="BI18" s="10">
        <f t="shared" si="16"/>
        <v>0.68799999999999972</v>
      </c>
      <c r="BJ18" s="9">
        <v>5.2229999999999999</v>
      </c>
      <c r="BK18" s="3">
        <v>5.8719999999999999</v>
      </c>
      <c r="BL18" s="15">
        <v>6.6349999999999998</v>
      </c>
      <c r="BM18" s="15">
        <f t="shared" si="17"/>
        <v>5.8719999999999999</v>
      </c>
      <c r="BN18" s="9">
        <f t="shared" si="18"/>
        <v>0.64900000000000002</v>
      </c>
      <c r="BO18" s="10">
        <f t="shared" si="19"/>
        <v>0.7629999999999999</v>
      </c>
      <c r="BP18">
        <f t="shared" si="20"/>
        <v>0</v>
      </c>
      <c r="BQ18" s="93">
        <f t="shared" si="21"/>
        <v>1.233400402414488</v>
      </c>
      <c r="BR18" s="93">
        <f t="shared" si="22"/>
        <v>1.3058350100603626</v>
      </c>
      <c r="BS18" s="93" t="str">
        <f>VLOOKUP(C18,'Koppeling locatie - aslocatie'!$A$2:$C$8139,2,FALSE)</f>
        <v>bema234</v>
      </c>
      <c r="BT18" s="93">
        <f>VLOOKUP($BS18,aslocaties_v01!$C$3:$AA$500,MATCH($K$3/10,aslocaties_v01!$C$2:$X$2),FALSE)</f>
        <v>4.7249999999999996</v>
      </c>
      <c r="BU18" s="93">
        <f>VLOOKUP(BS18,aslocaties_v01!$C$3:$AA$500,MATCH($K$3,aslocaties_v01!$C$2:$X$2),FALSE)</f>
        <v>5.2240000000000002</v>
      </c>
      <c r="BV18" s="93">
        <f>VLOOKUP(BS18,aslocaties_v01!$C$3:$AA$500,MATCH($K$3*10,aslocaties_v01!$C$2:$Y$2),FALSE)</f>
        <v>5.7450000000000001</v>
      </c>
      <c r="BW18" s="93">
        <f t="shared" si="23"/>
        <v>0.49900000000000055</v>
      </c>
      <c r="BX18" s="93">
        <f t="shared" si="24"/>
        <v>0.52099999999999991</v>
      </c>
      <c r="BY18" s="94">
        <f t="shared" si="25"/>
        <v>4.0241448692166504E-3</v>
      </c>
      <c r="BZ18" s="94">
        <f t="shared" si="26"/>
        <v>1.1650485436893732E-2</v>
      </c>
      <c r="CA18" s="94">
        <f t="shared" si="27"/>
        <v>6.7999999999999616E-2</v>
      </c>
      <c r="CB18">
        <f t="shared" si="28"/>
        <v>7.0000000000000284E-2</v>
      </c>
      <c r="CC18" s="58">
        <f t="shared" si="29"/>
        <v>7.6000000000000512E-2</v>
      </c>
      <c r="CD18" s="95" t="b">
        <f t="shared" si="30"/>
        <v>0</v>
      </c>
      <c r="CE18" s="96" t="b">
        <f t="shared" si="31"/>
        <v>1</v>
      </c>
      <c r="CF18" t="b">
        <f t="shared" si="32"/>
        <v>1</v>
      </c>
      <c r="CG18" t="b">
        <f t="shared" si="33"/>
        <v>1</v>
      </c>
      <c r="CH18" s="84" t="b">
        <f t="shared" si="34"/>
        <v>1</v>
      </c>
      <c r="CI18">
        <f t="shared" si="35"/>
        <v>1.046</v>
      </c>
      <c r="CJ18" t="b">
        <f t="shared" si="36"/>
        <v>1</v>
      </c>
      <c r="CK18" t="b">
        <f t="shared" si="37"/>
        <v>1</v>
      </c>
      <c r="CL18" s="84" t="b">
        <f t="shared" si="57"/>
        <v>1</v>
      </c>
      <c r="CM18">
        <f t="shared" si="38"/>
        <v>3.302</v>
      </c>
      <c r="CN18" t="b">
        <f t="shared" si="39"/>
        <v>1</v>
      </c>
      <c r="CO18" s="84">
        <f t="shared" si="40"/>
        <v>6.1496860969749857E-2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c r="A19" s="9">
        <v>1100</v>
      </c>
      <c r="B19" s="3">
        <v>2</v>
      </c>
      <c r="C19" s="3" t="s">
        <v>1672</v>
      </c>
      <c r="D19" s="3" t="str">
        <f t="shared" si="0"/>
        <v>BM_1_36-5_dk_1016</v>
      </c>
      <c r="E19" s="3" t="str">
        <f t="shared" si="1"/>
        <v>1016</v>
      </c>
      <c r="F19" s="3">
        <v>133581.859</v>
      </c>
      <c r="G19" s="15">
        <v>414310.375</v>
      </c>
      <c r="H19" s="35" t="str">
        <f t="shared" si="2"/>
        <v>ja</v>
      </c>
      <c r="I19" s="42">
        <v>311</v>
      </c>
      <c r="J19" s="20" t="s">
        <v>373</v>
      </c>
      <c r="K19" s="21">
        <v>10000</v>
      </c>
      <c r="L19" s="28">
        <f t="shared" si="54"/>
        <v>1</v>
      </c>
      <c r="M19" s="28">
        <f t="shared" si="55"/>
        <v>1</v>
      </c>
      <c r="N19" s="56">
        <f t="shared" si="3"/>
        <v>10000</v>
      </c>
      <c r="O19" s="33">
        <f t="shared" si="56"/>
        <v>122.81232566805673</v>
      </c>
      <c r="P19" s="37">
        <f t="shared" si="4"/>
        <v>79.976908129791752</v>
      </c>
      <c r="Q19" s="9" t="s">
        <v>12</v>
      </c>
      <c r="R19" s="55" t="s">
        <v>12</v>
      </c>
      <c r="S19" s="55">
        <v>4.0529999999999999</v>
      </c>
      <c r="T19" s="55">
        <v>4.3630000000000004</v>
      </c>
      <c r="U19" s="55">
        <v>4.6500000000000004</v>
      </c>
      <c r="V19" s="3">
        <v>4.883</v>
      </c>
      <c r="W19" s="3">
        <v>5.1459999999999999</v>
      </c>
      <c r="X19" s="3" t="s">
        <v>12</v>
      </c>
      <c r="Y19" s="3">
        <v>5.66</v>
      </c>
      <c r="Z19" s="15" t="s">
        <v>12</v>
      </c>
      <c r="AA19" s="10">
        <f t="shared" si="5"/>
        <v>5.1459999999999999</v>
      </c>
      <c r="AB19" s="9">
        <f t="shared" si="6"/>
        <v>0.49599999999999955</v>
      </c>
      <c r="AC19" s="10">
        <f t="shared" si="7"/>
        <v>0.51400000000000023</v>
      </c>
      <c r="AD19" s="9" t="s">
        <v>12</v>
      </c>
      <c r="AE19" s="55" t="s">
        <v>12</v>
      </c>
      <c r="AF19" s="55">
        <v>0.71499999999999997</v>
      </c>
      <c r="AG19" s="55">
        <v>0.79</v>
      </c>
      <c r="AH19" s="55">
        <v>0.86299999999999999</v>
      </c>
      <c r="AI19" s="3">
        <v>0.92800000000000005</v>
      </c>
      <c r="AJ19" s="3">
        <v>0.998</v>
      </c>
      <c r="AK19" s="3" t="s">
        <v>12</v>
      </c>
      <c r="AL19" s="3">
        <v>1.1379999999999999</v>
      </c>
      <c r="AM19" s="15" t="s">
        <v>12</v>
      </c>
      <c r="AN19" s="10">
        <f t="shared" si="8"/>
        <v>0.998</v>
      </c>
      <c r="AO19" s="9">
        <f t="shared" si="9"/>
        <v>0.13500000000000001</v>
      </c>
      <c r="AP19" s="10">
        <f t="shared" si="10"/>
        <v>0.1399999999999999</v>
      </c>
      <c r="AQ19" s="9" t="s">
        <v>12</v>
      </c>
      <c r="AR19" s="55" t="s">
        <v>12</v>
      </c>
      <c r="AS19" s="55">
        <v>2.7639999999999998</v>
      </c>
      <c r="AT19" s="55">
        <v>2.907</v>
      </c>
      <c r="AU19" s="55">
        <v>3.036</v>
      </c>
      <c r="AV19" s="3">
        <v>3.1320000000000001</v>
      </c>
      <c r="AW19" s="3">
        <v>3.2330000000000001</v>
      </c>
      <c r="AX19" s="3" t="s">
        <v>12</v>
      </c>
      <c r="AY19" s="3">
        <v>3.4359999999999999</v>
      </c>
      <c r="AZ19" s="15" t="s">
        <v>12</v>
      </c>
      <c r="BA19" s="10">
        <f t="shared" si="11"/>
        <v>3.2330000000000001</v>
      </c>
      <c r="BB19" s="9">
        <f t="shared" si="12"/>
        <v>0.19700000000000006</v>
      </c>
      <c r="BC19" s="10">
        <f t="shared" si="13"/>
        <v>0.20299999999999985</v>
      </c>
      <c r="BD19" s="9">
        <v>5.1710000000000003</v>
      </c>
      <c r="BE19" s="3">
        <v>5.7789999999999999</v>
      </c>
      <c r="BF19" s="15">
        <v>6.4630000000000001</v>
      </c>
      <c r="BG19" s="15">
        <f t="shared" si="14"/>
        <v>5.7789999999999999</v>
      </c>
      <c r="BH19" s="9">
        <f t="shared" si="15"/>
        <v>0.60799999999999965</v>
      </c>
      <c r="BI19" s="10">
        <f t="shared" si="16"/>
        <v>0.68400000000000016</v>
      </c>
      <c r="BJ19" s="9">
        <v>5.1870000000000003</v>
      </c>
      <c r="BK19" s="3">
        <v>5.8319999999999999</v>
      </c>
      <c r="BL19" s="15">
        <v>6.5860000000000003</v>
      </c>
      <c r="BM19" s="15">
        <f t="shared" si="17"/>
        <v>5.8319999999999999</v>
      </c>
      <c r="BN19" s="9">
        <f t="shared" si="18"/>
        <v>0.64499999999999957</v>
      </c>
      <c r="BO19" s="10">
        <f t="shared" si="19"/>
        <v>0.75400000000000045</v>
      </c>
      <c r="BP19">
        <f t="shared" si="20"/>
        <v>0</v>
      </c>
      <c r="BQ19" s="93">
        <f t="shared" si="21"/>
        <v>1.2258064516129037</v>
      </c>
      <c r="BR19" s="93">
        <f t="shared" si="22"/>
        <v>1.300403225806452</v>
      </c>
      <c r="BS19" s="93" t="str">
        <f>VLOOKUP(C19,'Koppeling locatie - aslocatie'!$A$2:$C$8139,2,FALSE)</f>
        <v>bema235</v>
      </c>
      <c r="BT19" s="93">
        <f>VLOOKUP($BS19,aslocaties_v01!$C$3:$AA$500,MATCH($K$3/10,aslocaties_v01!$C$2:$X$2),FALSE)</f>
        <v>4.6029999999999998</v>
      </c>
      <c r="BU19" s="93">
        <f>VLOOKUP(BS19,aslocaties_v01!$C$3:$AA$500,MATCH($K$3,aslocaties_v01!$C$2:$X$2),FALSE)</f>
        <v>5.0940000000000003</v>
      </c>
      <c r="BV19" s="93">
        <f>VLOOKUP(BS19,aslocaties_v01!$C$3:$AA$500,MATCH($K$3*10,aslocaties_v01!$C$2:$Y$2),FALSE)</f>
        <v>5.6050000000000004</v>
      </c>
      <c r="BW19" s="93">
        <f t="shared" si="23"/>
        <v>0.49100000000000055</v>
      </c>
      <c r="BX19" s="93">
        <f t="shared" si="24"/>
        <v>0.51100000000000012</v>
      </c>
      <c r="BY19" s="94">
        <f t="shared" si="25"/>
        <v>1.0080645161288371E-2</v>
      </c>
      <c r="BZ19" s="94">
        <f t="shared" si="26"/>
        <v>5.8365758754865826E-3</v>
      </c>
      <c r="CA19" s="94">
        <f t="shared" si="27"/>
        <v>4.7000000000000597E-2</v>
      </c>
      <c r="CB19">
        <f t="shared" si="28"/>
        <v>5.1999999999999602E-2</v>
      </c>
      <c r="CC19" s="58">
        <f t="shared" si="29"/>
        <v>5.4999999999999716E-2</v>
      </c>
      <c r="CD19" s="95" t="b">
        <f t="shared" si="30"/>
        <v>0</v>
      </c>
      <c r="CE19" s="96" t="b">
        <f t="shared" si="31"/>
        <v>1</v>
      </c>
      <c r="CF19" t="b">
        <f t="shared" si="32"/>
        <v>1</v>
      </c>
      <c r="CG19" t="b">
        <f t="shared" si="33"/>
        <v>1</v>
      </c>
      <c r="CH19" s="84" t="b">
        <f t="shared" si="34"/>
        <v>1</v>
      </c>
      <c r="CI19">
        <f t="shared" si="35"/>
        <v>0.998</v>
      </c>
      <c r="CJ19" t="b">
        <f t="shared" si="36"/>
        <v>1</v>
      </c>
      <c r="CK19" t="b">
        <f t="shared" si="37"/>
        <v>1</v>
      </c>
      <c r="CL19" s="84" t="b">
        <f t="shared" si="57"/>
        <v>1</v>
      </c>
      <c r="CM19">
        <f t="shared" si="38"/>
        <v>3.2330000000000001</v>
      </c>
      <c r="CN19" t="b">
        <f t="shared" si="39"/>
        <v>1</v>
      </c>
      <c r="CO19" s="84">
        <f t="shared" si="40"/>
        <v>6.1206075505909729E-2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1101</v>
      </c>
      <c r="B20" s="3">
        <v>2</v>
      </c>
      <c r="C20" s="3" t="s">
        <v>1673</v>
      </c>
      <c r="D20" s="3" t="str">
        <f t="shared" si="0"/>
        <v>BM_1_36-5_dk_1017</v>
      </c>
      <c r="E20" s="3" t="str">
        <f t="shared" si="1"/>
        <v>1017</v>
      </c>
      <c r="F20" s="3">
        <v>133515.15599999999</v>
      </c>
      <c r="G20" s="15">
        <v>414266.25</v>
      </c>
      <c r="H20" s="35" t="str">
        <f t="shared" si="2"/>
        <v>ja</v>
      </c>
      <c r="I20" s="42">
        <v>313</v>
      </c>
      <c r="J20" s="20" t="s">
        <v>373</v>
      </c>
      <c r="K20" s="21">
        <v>10000</v>
      </c>
      <c r="L20" s="28">
        <f t="shared" si="54"/>
        <v>1</v>
      </c>
      <c r="M20" s="28">
        <f t="shared" si="55"/>
        <v>1</v>
      </c>
      <c r="N20" s="56">
        <f t="shared" si="3"/>
        <v>10000</v>
      </c>
      <c r="O20" s="33">
        <f t="shared" si="56"/>
        <v>79.976908129791752</v>
      </c>
      <c r="P20" s="37">
        <f t="shared" si="4"/>
        <v>125.68185665399861</v>
      </c>
      <c r="Q20" s="9" t="s">
        <v>12</v>
      </c>
      <c r="R20" s="55" t="s">
        <v>12</v>
      </c>
      <c r="S20" s="55">
        <v>4.0469999999999997</v>
      </c>
      <c r="T20" s="55">
        <v>4.3559999999999999</v>
      </c>
      <c r="U20" s="55">
        <v>4.6399999999999997</v>
      </c>
      <c r="V20" s="3">
        <v>4.875</v>
      </c>
      <c r="W20" s="3">
        <v>5.1360000000000001</v>
      </c>
      <c r="X20" s="3" t="s">
        <v>12</v>
      </c>
      <c r="Y20" s="3">
        <v>5.6529999999999996</v>
      </c>
      <c r="Z20" s="15" t="s">
        <v>12</v>
      </c>
      <c r="AA20" s="10">
        <f t="shared" si="5"/>
        <v>5.1360000000000001</v>
      </c>
      <c r="AB20" s="9">
        <f t="shared" si="6"/>
        <v>0.49600000000000044</v>
      </c>
      <c r="AC20" s="10">
        <f t="shared" si="7"/>
        <v>0.51699999999999946</v>
      </c>
      <c r="AD20" s="9" t="s">
        <v>12</v>
      </c>
      <c r="AE20" s="55" t="s">
        <v>12</v>
      </c>
      <c r="AF20" s="55">
        <v>0.66900000000000004</v>
      </c>
      <c r="AG20" s="55">
        <v>0.74099999999999999</v>
      </c>
      <c r="AH20" s="55">
        <v>0.81699999999999995</v>
      </c>
      <c r="AI20" s="3">
        <v>0.88500000000000001</v>
      </c>
      <c r="AJ20" s="3">
        <v>0.96</v>
      </c>
      <c r="AK20" s="3" t="s">
        <v>12</v>
      </c>
      <c r="AL20" s="3">
        <v>1.1060000000000001</v>
      </c>
      <c r="AM20" s="15" t="s">
        <v>12</v>
      </c>
      <c r="AN20" s="10">
        <f t="shared" si="8"/>
        <v>0.96</v>
      </c>
      <c r="AO20" s="9">
        <f t="shared" si="9"/>
        <v>0.14300000000000002</v>
      </c>
      <c r="AP20" s="10">
        <f t="shared" si="10"/>
        <v>0.14600000000000013</v>
      </c>
      <c r="AQ20" s="9" t="s">
        <v>12</v>
      </c>
      <c r="AR20" s="55" t="s">
        <v>12</v>
      </c>
      <c r="AS20" s="55">
        <v>2.6909999999999998</v>
      </c>
      <c r="AT20" s="55">
        <v>2.8250000000000002</v>
      </c>
      <c r="AU20" s="55">
        <v>2.952</v>
      </c>
      <c r="AV20" s="3">
        <v>3.0569999999999999</v>
      </c>
      <c r="AW20" s="3">
        <v>3.1659999999999999</v>
      </c>
      <c r="AX20" s="3" t="s">
        <v>12</v>
      </c>
      <c r="AY20" s="3">
        <v>3.3780000000000001</v>
      </c>
      <c r="AZ20" s="15" t="s">
        <v>12</v>
      </c>
      <c r="BA20" s="10">
        <f t="shared" si="11"/>
        <v>3.1659999999999999</v>
      </c>
      <c r="BB20" s="9">
        <f t="shared" si="12"/>
        <v>0.21399999999999997</v>
      </c>
      <c r="BC20" s="10">
        <f t="shared" si="13"/>
        <v>0.21200000000000019</v>
      </c>
      <c r="BD20" s="9">
        <v>5.1369999999999996</v>
      </c>
      <c r="BE20" s="3">
        <v>5.7439999999999998</v>
      </c>
      <c r="BF20" s="15">
        <v>6.4260000000000002</v>
      </c>
      <c r="BG20" s="15">
        <f t="shared" si="14"/>
        <v>5.7439999999999998</v>
      </c>
      <c r="BH20" s="9">
        <f t="shared" si="15"/>
        <v>0.60700000000000021</v>
      </c>
      <c r="BI20" s="10">
        <f t="shared" si="16"/>
        <v>0.68200000000000038</v>
      </c>
      <c r="BJ20" s="9">
        <v>5.1550000000000002</v>
      </c>
      <c r="BK20" s="3">
        <v>5.798</v>
      </c>
      <c r="BL20" s="15">
        <v>6.55</v>
      </c>
      <c r="BM20" s="15">
        <f t="shared" si="17"/>
        <v>5.798</v>
      </c>
      <c r="BN20" s="9">
        <f t="shared" si="18"/>
        <v>0.64299999999999979</v>
      </c>
      <c r="BO20" s="10">
        <f t="shared" si="19"/>
        <v>0.75199999999999978</v>
      </c>
      <c r="BP20">
        <f t="shared" si="20"/>
        <v>0</v>
      </c>
      <c r="BQ20" s="93">
        <f t="shared" si="21"/>
        <v>1.2237903225806446</v>
      </c>
      <c r="BR20" s="93">
        <f t="shared" si="22"/>
        <v>1.2963709677419339</v>
      </c>
      <c r="BS20" s="93" t="str">
        <f>VLOOKUP(C20,'Koppeling locatie - aslocatie'!$A$2:$C$8139,2,FALSE)</f>
        <v>bema235</v>
      </c>
      <c r="BT20" s="93">
        <f>VLOOKUP($BS20,aslocaties_v01!$C$3:$AA$500,MATCH($K$3/10,aslocaties_v01!$C$2:$X$2),FALSE)</f>
        <v>4.6029999999999998</v>
      </c>
      <c r="BU20" s="93">
        <f>VLOOKUP(BS20,aslocaties_v01!$C$3:$AA$500,MATCH($K$3,aslocaties_v01!$C$2:$X$2),FALSE)</f>
        <v>5.0940000000000003</v>
      </c>
      <c r="BV20" s="93">
        <f>VLOOKUP(BS20,aslocaties_v01!$C$3:$AA$500,MATCH($K$3*10,aslocaties_v01!$C$2:$Y$2),FALSE)</f>
        <v>5.6050000000000004</v>
      </c>
      <c r="BW20" s="93">
        <f t="shared" si="23"/>
        <v>0.49100000000000055</v>
      </c>
      <c r="BX20" s="93">
        <f t="shared" si="24"/>
        <v>0.51100000000000012</v>
      </c>
      <c r="BY20" s="94">
        <f t="shared" si="25"/>
        <v>1.0080645161290147E-2</v>
      </c>
      <c r="BZ20" s="94">
        <f t="shared" si="26"/>
        <v>1.1605415860733714E-2</v>
      </c>
      <c r="CA20" s="94">
        <f t="shared" si="27"/>
        <v>3.6999999999999922E-2</v>
      </c>
      <c r="CB20">
        <f t="shared" si="28"/>
        <v>4.1999999999999815E-2</v>
      </c>
      <c r="CC20" s="58">
        <f t="shared" si="29"/>
        <v>4.7999999999999154E-2</v>
      </c>
      <c r="CD20" s="95" t="b">
        <f t="shared" si="30"/>
        <v>0</v>
      </c>
      <c r="CE20" s="96" t="b">
        <f t="shared" si="31"/>
        <v>1</v>
      </c>
      <c r="CF20" t="b">
        <f t="shared" si="32"/>
        <v>1</v>
      </c>
      <c r="CG20" t="b">
        <f t="shared" si="33"/>
        <v>1</v>
      </c>
      <c r="CH20" s="84" t="b">
        <f t="shared" si="34"/>
        <v>1</v>
      </c>
      <c r="CI20">
        <f t="shared" si="35"/>
        <v>0.96</v>
      </c>
      <c r="CJ20" t="b">
        <f t="shared" si="36"/>
        <v>1</v>
      </c>
      <c r="CK20" t="b">
        <f t="shared" si="37"/>
        <v>1</v>
      </c>
      <c r="CL20" s="84" t="b">
        <f t="shared" si="57"/>
        <v>1</v>
      </c>
      <c r="CM20">
        <f t="shared" si="38"/>
        <v>3.1659999999999999</v>
      </c>
      <c r="CN20" t="b">
        <f t="shared" si="39"/>
        <v>1</v>
      </c>
      <c r="CO20" s="84">
        <f t="shared" si="40"/>
        <v>6.1393842203766348E-2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1102</v>
      </c>
      <c r="B21" s="3">
        <v>2</v>
      </c>
      <c r="C21" s="3" t="s">
        <v>1674</v>
      </c>
      <c r="D21" s="3" t="str">
        <f t="shared" si="0"/>
        <v>BM_1_36-5_dk_1018</v>
      </c>
      <c r="E21" s="3" t="str">
        <f t="shared" si="1"/>
        <v>1018</v>
      </c>
      <c r="F21" s="3">
        <v>133430.17199999999</v>
      </c>
      <c r="G21" s="15">
        <v>414173.65600000002</v>
      </c>
      <c r="H21" s="35" t="str">
        <f t="shared" si="2"/>
        <v>ja</v>
      </c>
      <c r="I21" s="42">
        <v>316</v>
      </c>
      <c r="J21" s="20" t="s">
        <v>373</v>
      </c>
      <c r="K21" s="21">
        <v>10000</v>
      </c>
      <c r="L21" s="28">
        <f t="shared" si="54"/>
        <v>1</v>
      </c>
      <c r="M21" s="28">
        <f t="shared" si="55"/>
        <v>1</v>
      </c>
      <c r="N21" s="56">
        <f t="shared" si="3"/>
        <v>10000</v>
      </c>
      <c r="O21" s="33">
        <f t="shared" si="56"/>
        <v>125.68185665399861</v>
      </c>
      <c r="P21" s="37">
        <f t="shared" si="4"/>
        <v>87.526023798655345</v>
      </c>
      <c r="Q21" s="9" t="s">
        <v>12</v>
      </c>
      <c r="R21" s="55" t="s">
        <v>12</v>
      </c>
      <c r="S21" s="55">
        <v>4.0359999999999996</v>
      </c>
      <c r="T21" s="55">
        <v>4.3460000000000001</v>
      </c>
      <c r="U21" s="55">
        <v>4.6289999999999996</v>
      </c>
      <c r="V21" s="3">
        <v>4.8600000000000003</v>
      </c>
      <c r="W21" s="3">
        <v>5.1219999999999999</v>
      </c>
      <c r="X21" s="3" t="s">
        <v>12</v>
      </c>
      <c r="Y21" s="3">
        <v>5.6340000000000003</v>
      </c>
      <c r="Z21" s="15" t="s">
        <v>12</v>
      </c>
      <c r="AA21" s="10">
        <f t="shared" si="5"/>
        <v>5.1219999999999999</v>
      </c>
      <c r="AB21" s="9">
        <f t="shared" si="6"/>
        <v>0.49300000000000033</v>
      </c>
      <c r="AC21" s="10">
        <f t="shared" si="7"/>
        <v>0.51200000000000045</v>
      </c>
      <c r="AD21" s="9" t="s">
        <v>12</v>
      </c>
      <c r="AE21" s="55" t="s">
        <v>12</v>
      </c>
      <c r="AF21" s="55">
        <v>0.70199999999999996</v>
      </c>
      <c r="AG21" s="55">
        <v>0.78</v>
      </c>
      <c r="AH21" s="55">
        <v>0.85899999999999999</v>
      </c>
      <c r="AI21" s="3">
        <v>0.93100000000000005</v>
      </c>
      <c r="AJ21" s="3">
        <v>1.01</v>
      </c>
      <c r="AK21" s="3" t="s">
        <v>12</v>
      </c>
      <c r="AL21" s="3">
        <v>1.1639999999999999</v>
      </c>
      <c r="AM21" s="15" t="s">
        <v>12</v>
      </c>
      <c r="AN21" s="10">
        <f t="shared" si="8"/>
        <v>1.01</v>
      </c>
      <c r="AO21" s="9">
        <f t="shared" si="9"/>
        <v>0.15100000000000002</v>
      </c>
      <c r="AP21" s="10">
        <f t="shared" si="10"/>
        <v>0.15399999999999991</v>
      </c>
      <c r="AQ21" s="9" t="s">
        <v>12</v>
      </c>
      <c r="AR21" s="55" t="s">
        <v>12</v>
      </c>
      <c r="AS21" s="55">
        <v>2.7610000000000001</v>
      </c>
      <c r="AT21" s="55">
        <v>2.9020000000000001</v>
      </c>
      <c r="AU21" s="55">
        <v>3.0369999999999999</v>
      </c>
      <c r="AV21" s="3">
        <v>3.1480000000000001</v>
      </c>
      <c r="AW21" s="3">
        <v>3.2610000000000001</v>
      </c>
      <c r="AX21" s="3" t="s">
        <v>12</v>
      </c>
      <c r="AY21" s="3">
        <v>3.48</v>
      </c>
      <c r="AZ21" s="15" t="s">
        <v>12</v>
      </c>
      <c r="BA21" s="10">
        <f t="shared" si="11"/>
        <v>3.2610000000000001</v>
      </c>
      <c r="BB21" s="9">
        <f t="shared" si="12"/>
        <v>0.2240000000000002</v>
      </c>
      <c r="BC21" s="10">
        <f t="shared" si="13"/>
        <v>0.21899999999999986</v>
      </c>
      <c r="BD21" s="9">
        <v>5.16</v>
      </c>
      <c r="BE21" s="3">
        <v>5.7809999999999997</v>
      </c>
      <c r="BF21" s="15">
        <v>6.4889999999999999</v>
      </c>
      <c r="BG21" s="15">
        <f t="shared" si="14"/>
        <v>5.7809999999999997</v>
      </c>
      <c r="BH21" s="9">
        <f t="shared" si="15"/>
        <v>0.62099999999999955</v>
      </c>
      <c r="BI21" s="10">
        <f t="shared" si="16"/>
        <v>0.70800000000000018</v>
      </c>
      <c r="BJ21" s="9">
        <v>5.1790000000000003</v>
      </c>
      <c r="BK21" s="3">
        <v>5.8390000000000004</v>
      </c>
      <c r="BL21" s="15">
        <v>6.62</v>
      </c>
      <c r="BM21" s="15">
        <f t="shared" si="17"/>
        <v>5.8390000000000004</v>
      </c>
      <c r="BN21" s="9">
        <f t="shared" si="18"/>
        <v>0.66000000000000014</v>
      </c>
      <c r="BO21" s="10">
        <f t="shared" si="19"/>
        <v>0.78099999999999969</v>
      </c>
      <c r="BP21">
        <f t="shared" si="20"/>
        <v>0</v>
      </c>
      <c r="BQ21" s="93">
        <f t="shared" si="21"/>
        <v>1.2596348884381321</v>
      </c>
      <c r="BR21" s="93">
        <f t="shared" si="22"/>
        <v>1.3387423935091272</v>
      </c>
      <c r="BS21" s="93" t="str">
        <f>VLOOKUP(C21,'Koppeling locatie - aslocatie'!$A$2:$C$8139,2,FALSE)</f>
        <v>bema235</v>
      </c>
      <c r="BT21" s="93">
        <f>VLOOKUP($BS21,aslocaties_v01!$C$3:$AA$500,MATCH($K$3/10,aslocaties_v01!$C$2:$X$2),FALSE)</f>
        <v>4.6029999999999998</v>
      </c>
      <c r="BU21" s="93">
        <f>VLOOKUP(BS21,aslocaties_v01!$C$3:$AA$500,MATCH($K$3,aslocaties_v01!$C$2:$X$2),FALSE)</f>
        <v>5.0940000000000003</v>
      </c>
      <c r="BV21" s="93">
        <f>VLOOKUP(BS21,aslocaties_v01!$C$3:$AA$500,MATCH($K$3*10,aslocaties_v01!$C$2:$Y$2),FALSE)</f>
        <v>5.6050000000000004</v>
      </c>
      <c r="BW21" s="93">
        <f t="shared" si="23"/>
        <v>0.49100000000000055</v>
      </c>
      <c r="BX21" s="93">
        <f t="shared" si="24"/>
        <v>0.51100000000000012</v>
      </c>
      <c r="BY21" s="94">
        <f t="shared" si="25"/>
        <v>4.0567951318454254E-3</v>
      </c>
      <c r="BZ21" s="94">
        <f t="shared" si="26"/>
        <v>1.9531250000006661E-3</v>
      </c>
      <c r="CA21" s="94">
        <f t="shared" si="27"/>
        <v>2.5999999999999801E-2</v>
      </c>
      <c r="CB21">
        <f t="shared" si="28"/>
        <v>2.7999999999999581E-2</v>
      </c>
      <c r="CC21" s="58">
        <f t="shared" si="29"/>
        <v>2.8999999999999915E-2</v>
      </c>
      <c r="CD21" s="95" t="b">
        <f t="shared" si="30"/>
        <v>0</v>
      </c>
      <c r="CE21" s="96" t="b">
        <f t="shared" si="31"/>
        <v>1</v>
      </c>
      <c r="CF21" t="b">
        <f t="shared" si="32"/>
        <v>1</v>
      </c>
      <c r="CG21" t="b">
        <f t="shared" si="33"/>
        <v>1</v>
      </c>
      <c r="CH21" s="84" t="b">
        <f t="shared" si="34"/>
        <v>1</v>
      </c>
      <c r="CI21">
        <f t="shared" si="35"/>
        <v>1.01</v>
      </c>
      <c r="CJ21" t="b">
        <f t="shared" si="36"/>
        <v>1</v>
      </c>
      <c r="CK21" t="b">
        <f t="shared" si="37"/>
        <v>1</v>
      </c>
      <c r="CL21" s="84" t="b">
        <f t="shared" si="57"/>
        <v>1</v>
      </c>
      <c r="CM21">
        <f t="shared" si="38"/>
        <v>3.2610000000000001</v>
      </c>
      <c r="CN21" t="b">
        <f t="shared" si="39"/>
        <v>1</v>
      </c>
      <c r="CO21" s="84">
        <f t="shared" si="40"/>
        <v>6.0882878560051874E-2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c r="A22" s="9">
        <v>1103</v>
      </c>
      <c r="B22" s="3">
        <v>2</v>
      </c>
      <c r="C22" s="3" t="s">
        <v>1675</v>
      </c>
      <c r="D22" s="3" t="str">
        <f t="shared" si="0"/>
        <v>BM_1_36-5_dk_1019</v>
      </c>
      <c r="E22" s="3" t="str">
        <f t="shared" si="1"/>
        <v>1019</v>
      </c>
      <c r="F22" s="3">
        <v>133379.03099999999</v>
      </c>
      <c r="G22" s="15">
        <v>414102.625</v>
      </c>
      <c r="H22" s="35" t="str">
        <f t="shared" si="2"/>
        <v>ja</v>
      </c>
      <c r="I22" s="42">
        <v>319</v>
      </c>
      <c r="J22" s="20" t="s">
        <v>373</v>
      </c>
      <c r="K22" s="21">
        <v>10000</v>
      </c>
      <c r="L22" s="28">
        <f t="shared" si="54"/>
        <v>1</v>
      </c>
      <c r="M22" s="28">
        <f t="shared" si="55"/>
        <v>1</v>
      </c>
      <c r="N22" s="56">
        <f t="shared" si="3"/>
        <v>10000</v>
      </c>
      <c r="O22" s="33">
        <f t="shared" si="56"/>
        <v>87.526023798655345</v>
      </c>
      <c r="P22" s="37">
        <f t="shared" si="4"/>
        <v>81.631789426660958</v>
      </c>
      <c r="Q22" s="9" t="s">
        <v>12</v>
      </c>
      <c r="R22" s="55" t="s">
        <v>12</v>
      </c>
      <c r="S22" s="55">
        <v>4.0289999999999999</v>
      </c>
      <c r="T22" s="55">
        <v>4.343</v>
      </c>
      <c r="U22" s="55">
        <v>4.6239999999999997</v>
      </c>
      <c r="V22" s="3">
        <v>4.8559999999999999</v>
      </c>
      <c r="W22" s="3">
        <v>5.1180000000000003</v>
      </c>
      <c r="X22" s="3" t="s">
        <v>12</v>
      </c>
      <c r="Y22" s="3">
        <v>5.6310000000000002</v>
      </c>
      <c r="Z22" s="15" t="s">
        <v>12</v>
      </c>
      <c r="AA22" s="10">
        <f t="shared" si="5"/>
        <v>5.1180000000000003</v>
      </c>
      <c r="AB22" s="9">
        <f t="shared" si="6"/>
        <v>0.49400000000000066</v>
      </c>
      <c r="AC22" s="10">
        <f t="shared" si="7"/>
        <v>0.5129999999999999</v>
      </c>
      <c r="AD22" s="9" t="s">
        <v>12</v>
      </c>
      <c r="AE22" s="55" t="s">
        <v>12</v>
      </c>
      <c r="AF22" s="55">
        <v>0.70399999999999996</v>
      </c>
      <c r="AG22" s="55">
        <v>0.77500000000000002</v>
      </c>
      <c r="AH22" s="55">
        <v>0.85199999999999998</v>
      </c>
      <c r="AI22" s="3">
        <v>0.92100000000000004</v>
      </c>
      <c r="AJ22" s="3">
        <v>1</v>
      </c>
      <c r="AK22" s="3" t="s">
        <v>12</v>
      </c>
      <c r="AL22" s="3">
        <v>1.1519999999999999</v>
      </c>
      <c r="AM22" s="15" t="s">
        <v>12</v>
      </c>
      <c r="AN22" s="10">
        <f t="shared" si="8"/>
        <v>1</v>
      </c>
      <c r="AO22" s="9">
        <f t="shared" si="9"/>
        <v>0.14800000000000002</v>
      </c>
      <c r="AP22" s="10">
        <f t="shared" si="10"/>
        <v>0.15199999999999991</v>
      </c>
      <c r="AQ22" s="9" t="s">
        <v>12</v>
      </c>
      <c r="AR22" s="55" t="s">
        <v>12</v>
      </c>
      <c r="AS22" s="55">
        <v>2.7650000000000001</v>
      </c>
      <c r="AT22" s="55">
        <v>2.891</v>
      </c>
      <c r="AU22" s="55">
        <v>3.0190000000000001</v>
      </c>
      <c r="AV22" s="3">
        <v>3.1269999999999998</v>
      </c>
      <c r="AW22" s="3">
        <v>3.2389999999999999</v>
      </c>
      <c r="AX22" s="3" t="s">
        <v>12</v>
      </c>
      <c r="AY22" s="3">
        <v>3.456</v>
      </c>
      <c r="AZ22" s="15" t="s">
        <v>12</v>
      </c>
      <c r="BA22" s="10">
        <f t="shared" si="11"/>
        <v>3.2389999999999999</v>
      </c>
      <c r="BB22" s="9">
        <f t="shared" si="12"/>
        <v>0.21999999999999975</v>
      </c>
      <c r="BC22" s="10">
        <f t="shared" si="13"/>
        <v>0.21700000000000008</v>
      </c>
      <c r="BD22" s="9">
        <v>5.14</v>
      </c>
      <c r="BE22" s="3">
        <v>5.7549999999999999</v>
      </c>
      <c r="BF22" s="15">
        <v>6.4539999999999997</v>
      </c>
      <c r="BG22" s="15">
        <f t="shared" si="14"/>
        <v>5.7549999999999999</v>
      </c>
      <c r="BH22" s="9">
        <f t="shared" si="15"/>
        <v>0.61500000000000021</v>
      </c>
      <c r="BI22" s="10">
        <f t="shared" si="16"/>
        <v>0.69899999999999984</v>
      </c>
      <c r="BJ22" s="9">
        <v>5.1550000000000002</v>
      </c>
      <c r="BK22" s="3">
        <v>5.8070000000000004</v>
      </c>
      <c r="BL22" s="15">
        <v>6.5739999999999998</v>
      </c>
      <c r="BM22" s="15">
        <f t="shared" si="17"/>
        <v>5.8070000000000004</v>
      </c>
      <c r="BN22" s="9">
        <f t="shared" si="18"/>
        <v>0.65200000000000014</v>
      </c>
      <c r="BO22" s="10">
        <f t="shared" si="19"/>
        <v>0.76699999999999946</v>
      </c>
      <c r="BP22">
        <f t="shared" si="20"/>
        <v>0</v>
      </c>
      <c r="BQ22" s="93">
        <f t="shared" si="21"/>
        <v>1.2449392712550595</v>
      </c>
      <c r="BR22" s="93">
        <f t="shared" si="22"/>
        <v>1.3198380566801604</v>
      </c>
      <c r="BS22" s="93" t="str">
        <f>VLOOKUP(C22,'Koppeling locatie - aslocatie'!$A$2:$C$8139,2,FALSE)</f>
        <v>bema235</v>
      </c>
      <c r="BT22" s="93">
        <f>VLOOKUP($BS22,aslocaties_v01!$C$3:$AA$500,MATCH($K$3/10,aslocaties_v01!$C$2:$X$2),FALSE)</f>
        <v>4.6029999999999998</v>
      </c>
      <c r="BU22" s="93">
        <f>VLOOKUP(BS22,aslocaties_v01!$C$3:$AA$500,MATCH($K$3,aslocaties_v01!$C$2:$X$2),FALSE)</f>
        <v>5.0940000000000003</v>
      </c>
      <c r="BV22" s="93">
        <f>VLOOKUP(BS22,aslocaties_v01!$C$3:$AA$500,MATCH($K$3*10,aslocaties_v01!$C$2:$Y$2),FALSE)</f>
        <v>5.6050000000000004</v>
      </c>
      <c r="BW22" s="93">
        <f t="shared" si="23"/>
        <v>0.49100000000000055</v>
      </c>
      <c r="BX22" s="93">
        <f t="shared" si="24"/>
        <v>0.51100000000000012</v>
      </c>
      <c r="BY22" s="94">
        <f t="shared" si="25"/>
        <v>6.0728744939273493E-3</v>
      </c>
      <c r="BZ22" s="94">
        <f t="shared" si="26"/>
        <v>3.8986354775824017E-3</v>
      </c>
      <c r="CA22" s="94">
        <f t="shared" si="27"/>
        <v>2.0999999999999908E-2</v>
      </c>
      <c r="CB22">
        <f t="shared" si="28"/>
        <v>2.4000000000000021E-2</v>
      </c>
      <c r="CC22" s="58">
        <f t="shared" si="29"/>
        <v>2.5999999999999801E-2</v>
      </c>
      <c r="CD22" s="95" t="b">
        <f t="shared" si="30"/>
        <v>0</v>
      </c>
      <c r="CE22" s="96" t="b">
        <f t="shared" si="31"/>
        <v>1</v>
      </c>
      <c r="CF22" t="b">
        <f t="shared" si="32"/>
        <v>1</v>
      </c>
      <c r="CG22" t="b">
        <f t="shared" si="33"/>
        <v>1</v>
      </c>
      <c r="CH22" s="84" t="b">
        <f t="shared" si="34"/>
        <v>1</v>
      </c>
      <c r="CI22">
        <f t="shared" si="35"/>
        <v>1</v>
      </c>
      <c r="CJ22" t="b">
        <f t="shared" si="36"/>
        <v>1</v>
      </c>
      <c r="CK22" t="b">
        <f t="shared" si="37"/>
        <v>1</v>
      </c>
      <c r="CL22" s="84" t="b">
        <f t="shared" si="57"/>
        <v>1</v>
      </c>
      <c r="CM22">
        <f t="shared" si="38"/>
        <v>3.2389999999999999</v>
      </c>
      <c r="CN22" t="b">
        <f t="shared" si="39"/>
        <v>1</v>
      </c>
      <c r="CO22" s="84">
        <f t="shared" si="40"/>
        <v>6.1101729836653393E-2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1104</v>
      </c>
      <c r="B23" s="3">
        <v>2</v>
      </c>
      <c r="C23" s="3" t="s">
        <v>1676</v>
      </c>
      <c r="D23" s="3" t="str">
        <f t="shared" si="0"/>
        <v>BM_1_36-5_dk_1020</v>
      </c>
      <c r="E23" s="3" t="str">
        <f t="shared" si="1"/>
        <v>1020</v>
      </c>
      <c r="F23" s="3">
        <v>133310.45300000001</v>
      </c>
      <c r="G23" s="15">
        <v>414058.34399999998</v>
      </c>
      <c r="H23" s="35" t="str">
        <f t="shared" si="2"/>
        <v>ja</v>
      </c>
      <c r="I23" s="42">
        <v>311</v>
      </c>
      <c r="J23" s="20" t="s">
        <v>373</v>
      </c>
      <c r="K23" s="21">
        <v>10000</v>
      </c>
      <c r="L23" s="28">
        <f t="shared" si="54"/>
        <v>1</v>
      </c>
      <c r="M23" s="28">
        <f t="shared" si="55"/>
        <v>1</v>
      </c>
      <c r="N23" s="56">
        <f t="shared" si="3"/>
        <v>10000</v>
      </c>
      <c r="O23" s="33">
        <f t="shared" si="56"/>
        <v>81.631789426660958</v>
      </c>
      <c r="P23" s="37">
        <f t="shared" si="4"/>
        <v>4272.8275122833102</v>
      </c>
      <c r="Q23" s="9" t="s">
        <v>12</v>
      </c>
      <c r="R23" s="55" t="s">
        <v>12</v>
      </c>
      <c r="S23" s="55">
        <v>4.0259999999999998</v>
      </c>
      <c r="T23" s="55">
        <v>4.3390000000000004</v>
      </c>
      <c r="U23" s="55">
        <v>4.6210000000000004</v>
      </c>
      <c r="V23" s="3">
        <v>4.8520000000000003</v>
      </c>
      <c r="W23" s="3">
        <v>5.1150000000000002</v>
      </c>
      <c r="X23" s="3" t="s">
        <v>12</v>
      </c>
      <c r="Y23" s="3">
        <v>5.6260000000000003</v>
      </c>
      <c r="Z23" s="15" t="s">
        <v>12</v>
      </c>
      <c r="AA23" s="10">
        <f t="shared" si="5"/>
        <v>5.1150000000000002</v>
      </c>
      <c r="AB23" s="9">
        <f t="shared" si="6"/>
        <v>0.49399999999999977</v>
      </c>
      <c r="AC23" s="10">
        <f t="shared" si="7"/>
        <v>0.51100000000000012</v>
      </c>
      <c r="AD23" s="9" t="s">
        <v>12</v>
      </c>
      <c r="AE23" s="55" t="s">
        <v>12</v>
      </c>
      <c r="AF23" s="55">
        <v>0.69799999999999995</v>
      </c>
      <c r="AG23" s="55">
        <v>0.76800000000000002</v>
      </c>
      <c r="AH23" s="55">
        <v>0.84299999999999997</v>
      </c>
      <c r="AI23" s="3">
        <v>0.91100000000000003</v>
      </c>
      <c r="AJ23" s="3">
        <v>0.98799999999999999</v>
      </c>
      <c r="AK23" s="3" t="s">
        <v>12</v>
      </c>
      <c r="AL23" s="3">
        <v>1.1379999999999999</v>
      </c>
      <c r="AM23" s="15" t="s">
        <v>12</v>
      </c>
      <c r="AN23" s="10">
        <f t="shared" si="8"/>
        <v>0.98799999999999999</v>
      </c>
      <c r="AO23" s="9">
        <f t="shared" si="9"/>
        <v>0.14500000000000002</v>
      </c>
      <c r="AP23" s="10">
        <f t="shared" si="10"/>
        <v>0.14999999999999991</v>
      </c>
      <c r="AQ23" s="9" t="s">
        <v>12</v>
      </c>
      <c r="AR23" s="55" t="s">
        <v>12</v>
      </c>
      <c r="AS23" s="55">
        <v>2.7450000000000001</v>
      </c>
      <c r="AT23" s="55">
        <v>2.8690000000000002</v>
      </c>
      <c r="AU23" s="55">
        <v>2.9980000000000002</v>
      </c>
      <c r="AV23" s="3">
        <v>3.1030000000000002</v>
      </c>
      <c r="AW23" s="3">
        <v>3.214</v>
      </c>
      <c r="AX23" s="3" t="s">
        <v>12</v>
      </c>
      <c r="AY23" s="3">
        <v>3.4289999999999998</v>
      </c>
      <c r="AZ23" s="15" t="s">
        <v>12</v>
      </c>
      <c r="BA23" s="10">
        <f t="shared" si="11"/>
        <v>3.214</v>
      </c>
      <c r="BB23" s="9">
        <f t="shared" si="12"/>
        <v>0.21599999999999975</v>
      </c>
      <c r="BC23" s="10">
        <f t="shared" si="13"/>
        <v>0.21499999999999986</v>
      </c>
      <c r="BD23" s="9">
        <v>5.149</v>
      </c>
      <c r="BE23" s="3">
        <v>5.7690000000000001</v>
      </c>
      <c r="BF23" s="15">
        <v>6.4770000000000003</v>
      </c>
      <c r="BG23" s="15">
        <f t="shared" si="14"/>
        <v>5.7690000000000001</v>
      </c>
      <c r="BH23" s="9">
        <f t="shared" si="15"/>
        <v>0.62000000000000011</v>
      </c>
      <c r="BI23" s="10">
        <f t="shared" si="16"/>
        <v>0.70800000000000018</v>
      </c>
      <c r="BJ23" s="9">
        <v>5.1769999999999996</v>
      </c>
      <c r="BK23" s="3">
        <v>5.8390000000000004</v>
      </c>
      <c r="BL23" s="15">
        <v>6.625</v>
      </c>
      <c r="BM23" s="15">
        <f t="shared" si="17"/>
        <v>5.8390000000000004</v>
      </c>
      <c r="BN23" s="9">
        <f t="shared" si="18"/>
        <v>0.66200000000000081</v>
      </c>
      <c r="BO23" s="10">
        <f t="shared" si="19"/>
        <v>0.78599999999999959</v>
      </c>
      <c r="BP23">
        <f t="shared" si="20"/>
        <v>0</v>
      </c>
      <c r="BQ23" s="93">
        <f t="shared" si="21"/>
        <v>1.25506072874494</v>
      </c>
      <c r="BR23" s="93">
        <f t="shared" si="22"/>
        <v>1.3400809716599213</v>
      </c>
      <c r="BS23" s="93" t="str">
        <f>VLOOKUP(C23,'Koppeling locatie - aslocatie'!$A$2:$C$8139,2,FALSE)</f>
        <v>bema235</v>
      </c>
      <c r="BT23" s="93">
        <f>VLOOKUP($BS23,aslocaties_v01!$C$3:$AA$500,MATCH($K$3/10,aslocaties_v01!$C$2:$X$2),FALSE)</f>
        <v>4.6029999999999998</v>
      </c>
      <c r="BU23" s="93">
        <f>VLOOKUP(BS23,aslocaties_v01!$C$3:$AA$500,MATCH($K$3,aslocaties_v01!$C$2:$X$2),FALSE)</f>
        <v>5.0940000000000003</v>
      </c>
      <c r="BV23" s="93">
        <f>VLOOKUP(BS23,aslocaties_v01!$C$3:$AA$500,MATCH($K$3*10,aslocaties_v01!$C$2:$Y$2),FALSE)</f>
        <v>5.6050000000000004</v>
      </c>
      <c r="BW23" s="93">
        <f t="shared" si="23"/>
        <v>0.49100000000000055</v>
      </c>
      <c r="BX23" s="93">
        <f t="shared" si="24"/>
        <v>0.51100000000000012</v>
      </c>
      <c r="BY23" s="94">
        <f t="shared" si="25"/>
        <v>6.072874493925573E-3</v>
      </c>
      <c r="BZ23" s="94">
        <f t="shared" si="26"/>
        <v>0</v>
      </c>
      <c r="CA23" s="94">
        <f t="shared" si="27"/>
        <v>1.8000000000000682E-2</v>
      </c>
      <c r="CB23">
        <f t="shared" si="28"/>
        <v>2.0999999999999908E-2</v>
      </c>
      <c r="CC23" s="58">
        <f t="shared" si="29"/>
        <v>2.0999999999999908E-2</v>
      </c>
      <c r="CD23" s="95" t="b">
        <f t="shared" si="30"/>
        <v>0</v>
      </c>
      <c r="CE23" s="96" t="b">
        <f t="shared" si="31"/>
        <v>1</v>
      </c>
      <c r="CF23" t="b">
        <f t="shared" si="32"/>
        <v>1</v>
      </c>
      <c r="CG23" t="b">
        <f t="shared" si="33"/>
        <v>1</v>
      </c>
      <c r="CH23" s="84" t="b">
        <f t="shared" si="34"/>
        <v>1</v>
      </c>
      <c r="CI23">
        <f t="shared" si="35"/>
        <v>0.98799999999999999</v>
      </c>
      <c r="CJ23" t="b">
        <f t="shared" si="36"/>
        <v>1</v>
      </c>
      <c r="CK23" t="b">
        <f t="shared" si="37"/>
        <v>1</v>
      </c>
      <c r="CL23" s="84" t="b">
        <f t="shared" si="57"/>
        <v>1</v>
      </c>
      <c r="CM23">
        <f t="shared" si="38"/>
        <v>3.214</v>
      </c>
      <c r="CN23" t="b">
        <f t="shared" si="39"/>
        <v>1</v>
      </c>
      <c r="CO23" s="84">
        <f t="shared" si="40"/>
        <v>6.1311310826790123E-2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1105</v>
      </c>
      <c r="B24" s="3">
        <v>2</v>
      </c>
      <c r="C24" s="3" t="s">
        <v>1677</v>
      </c>
      <c r="D24" s="3" t="str">
        <f t="shared" si="0"/>
        <v>BM_1_36-5_dk_0976</v>
      </c>
      <c r="E24" s="3" t="str">
        <f t="shared" si="1"/>
        <v>0976</v>
      </c>
      <c r="F24" s="3">
        <v>136881.59400000001</v>
      </c>
      <c r="G24" s="15">
        <v>416404.40600000002</v>
      </c>
      <c r="H24" s="35" t="str">
        <f t="shared" si="2"/>
        <v>ja</v>
      </c>
      <c r="I24" s="42">
        <v>349</v>
      </c>
      <c r="J24" s="20" t="s">
        <v>373</v>
      </c>
      <c r="K24" s="21">
        <v>10000</v>
      </c>
      <c r="L24" s="28">
        <f t="shared" si="54"/>
        <v>1</v>
      </c>
      <c r="M24" s="28">
        <f t="shared" si="55"/>
        <v>1</v>
      </c>
      <c r="N24" s="56">
        <f t="shared" si="3"/>
        <v>10000</v>
      </c>
      <c r="O24" s="33">
        <f t="shared" si="56"/>
        <v>4272.8275122833102</v>
      </c>
      <c r="P24" s="37">
        <f t="shared" si="4"/>
        <v>78.080442647317369</v>
      </c>
      <c r="Q24" s="9" t="s">
        <v>12</v>
      </c>
      <c r="R24" s="55" t="s">
        <v>12</v>
      </c>
      <c r="S24" s="55">
        <v>4.42</v>
      </c>
      <c r="T24" s="55">
        <v>4.7519999999999998</v>
      </c>
      <c r="U24" s="55">
        <v>5.0540000000000003</v>
      </c>
      <c r="V24" s="3">
        <v>5.3049999999999997</v>
      </c>
      <c r="W24" s="3">
        <v>5.5830000000000002</v>
      </c>
      <c r="X24" s="3" t="s">
        <v>12</v>
      </c>
      <c r="Y24" s="3">
        <v>6.133</v>
      </c>
      <c r="Z24" s="15" t="s">
        <v>12</v>
      </c>
      <c r="AA24" s="10">
        <f t="shared" si="5"/>
        <v>5.5830000000000002</v>
      </c>
      <c r="AB24" s="9">
        <f t="shared" si="6"/>
        <v>0.52899999999999991</v>
      </c>
      <c r="AC24" s="10">
        <f t="shared" si="7"/>
        <v>0.54999999999999982</v>
      </c>
      <c r="AD24" s="9" t="s">
        <v>12</v>
      </c>
      <c r="AE24" s="55" t="s">
        <v>12</v>
      </c>
      <c r="AF24" s="55">
        <v>2.036</v>
      </c>
      <c r="AG24" s="55">
        <v>2.0790000000000002</v>
      </c>
      <c r="AH24" s="55">
        <v>2.0939999999999999</v>
      </c>
      <c r="AI24" s="3">
        <v>2.0979999999999999</v>
      </c>
      <c r="AJ24" s="3">
        <v>2.0990000000000002</v>
      </c>
      <c r="AK24" s="3" t="s">
        <v>12</v>
      </c>
      <c r="AL24" s="3">
        <v>2.1</v>
      </c>
      <c r="AM24" s="15" t="s">
        <v>12</v>
      </c>
      <c r="AN24" s="10">
        <f t="shared" si="8"/>
        <v>2.0990000000000002</v>
      </c>
      <c r="AO24" s="9">
        <f t="shared" si="9"/>
        <v>5.0000000000003375E-3</v>
      </c>
      <c r="AP24" s="10">
        <f t="shared" si="10"/>
        <v>9.9999999999988987E-4</v>
      </c>
      <c r="AQ24" s="9" t="s">
        <v>12</v>
      </c>
      <c r="AR24" s="55" t="s">
        <v>12</v>
      </c>
      <c r="AS24" s="55">
        <v>6.4269999999999996</v>
      </c>
      <c r="AT24" s="55">
        <v>6.476</v>
      </c>
      <c r="AU24" s="55">
        <v>6.4930000000000003</v>
      </c>
      <c r="AV24" s="3">
        <v>6.4980000000000002</v>
      </c>
      <c r="AW24" s="3">
        <v>6.4989999999999997</v>
      </c>
      <c r="AX24" s="3" t="s">
        <v>12</v>
      </c>
      <c r="AY24" s="3">
        <v>6.5</v>
      </c>
      <c r="AZ24" s="15" t="s">
        <v>12</v>
      </c>
      <c r="BA24" s="10">
        <f t="shared" si="11"/>
        <v>6.4989999999999997</v>
      </c>
      <c r="BB24" s="9">
        <f t="shared" si="12"/>
        <v>5.9999999999993392E-3</v>
      </c>
      <c r="BC24" s="10">
        <f t="shared" si="13"/>
        <v>1.000000000000334E-3</v>
      </c>
      <c r="BD24" s="9">
        <v>8.8529999999999998</v>
      </c>
      <c r="BE24" s="3">
        <v>8.9420000000000002</v>
      </c>
      <c r="BF24" s="15">
        <v>9.1020000000000003</v>
      </c>
      <c r="BG24" s="15">
        <f t="shared" si="14"/>
        <v>8.9420000000000002</v>
      </c>
      <c r="BH24" s="9">
        <f t="shared" si="15"/>
        <v>8.9000000000000412E-2</v>
      </c>
      <c r="BI24" s="10">
        <f t="shared" si="16"/>
        <v>0.16000000000000014</v>
      </c>
      <c r="BJ24" s="9">
        <v>7.3460000000000001</v>
      </c>
      <c r="BK24" s="3">
        <v>7.4180000000000001</v>
      </c>
      <c r="BL24" s="15">
        <v>7.5880000000000001</v>
      </c>
      <c r="BM24" s="15">
        <f t="shared" si="17"/>
        <v>7.4180000000000001</v>
      </c>
      <c r="BN24" s="9">
        <f t="shared" si="18"/>
        <v>7.2000000000000064E-2</v>
      </c>
      <c r="BO24" s="10">
        <f t="shared" si="19"/>
        <v>0.16999999999999993</v>
      </c>
      <c r="BP24">
        <f t="shared" si="20"/>
        <v>0</v>
      </c>
      <c r="BQ24" s="93">
        <f t="shared" si="21"/>
        <v>0.16824196597353577</v>
      </c>
      <c r="BR24" s="93">
        <f t="shared" si="22"/>
        <v>0.13610586011342168</v>
      </c>
      <c r="BS24" s="93" t="str">
        <f>VLOOKUP(C24,'Koppeling locatie - aslocatie'!$A$2:$C$8139,2,FALSE)</f>
        <v>bema231</v>
      </c>
      <c r="BT24" s="93">
        <f>VLOOKUP($BS24,aslocaties_v01!$C$3:$AA$500,MATCH($K$3/10,aslocaties_v01!$C$2:$X$2),FALSE)</f>
        <v>5.0049999999999999</v>
      </c>
      <c r="BU24" s="93">
        <f>VLOOKUP(BS24,aslocaties_v01!$C$3:$AA$500,MATCH($K$3,aslocaties_v01!$C$2:$X$2),FALSE)</f>
        <v>5.5279999999999996</v>
      </c>
      <c r="BV24" s="93">
        <f>VLOOKUP(BS24,aslocaties_v01!$C$3:$AA$500,MATCH($K$3*10,aslocaties_v01!$C$2:$Y$2),FALSE)</f>
        <v>6.07</v>
      </c>
      <c r="BW24" s="93">
        <f t="shared" si="23"/>
        <v>0.52299999999999969</v>
      </c>
      <c r="BX24" s="93">
        <f t="shared" si="24"/>
        <v>0.5420000000000007</v>
      </c>
      <c r="BY24" s="94">
        <f t="shared" si="25"/>
        <v>1.1342155009452237E-2</v>
      </c>
      <c r="BZ24" s="94">
        <f t="shared" si="26"/>
        <v>1.4545454545452974E-2</v>
      </c>
      <c r="CA24" s="94">
        <f t="shared" si="27"/>
        <v>4.9000000000000377E-2</v>
      </c>
      <c r="CB24">
        <f t="shared" si="28"/>
        <v>5.5000000000000604E-2</v>
      </c>
      <c r="CC24" s="58">
        <f t="shared" si="29"/>
        <v>6.2999999999999723E-2</v>
      </c>
      <c r="CD24" s="95" t="b">
        <f t="shared" si="30"/>
        <v>0</v>
      </c>
      <c r="CE24" s="96" t="b">
        <f t="shared" si="31"/>
        <v>1</v>
      </c>
      <c r="CF24" t="b">
        <f t="shared" si="32"/>
        <v>0</v>
      </c>
      <c r="CG24" t="b">
        <f t="shared" si="33"/>
        <v>1</v>
      </c>
      <c r="CH24" s="84" t="b">
        <f t="shared" si="34"/>
        <v>1</v>
      </c>
      <c r="CI24">
        <f t="shared" si="35"/>
        <v>2.0990000000000002</v>
      </c>
      <c r="CJ24" t="b">
        <f t="shared" si="36"/>
        <v>0</v>
      </c>
      <c r="CK24" t="b">
        <f t="shared" si="37"/>
        <v>0</v>
      </c>
      <c r="CL24" s="84" t="b">
        <f t="shared" si="57"/>
        <v>0</v>
      </c>
      <c r="CM24" t="str">
        <f t="shared" si="38"/>
        <v/>
      </c>
      <c r="CN24" t="b">
        <f t="shared" si="39"/>
        <v>0</v>
      </c>
      <c r="CO24" s="84">
        <f t="shared" si="40"/>
        <v>3.1856258461930596E-2</v>
      </c>
      <c r="CP24" t="b">
        <f t="shared" si="41"/>
        <v>1</v>
      </c>
      <c r="CQ24" s="96" t="b">
        <f t="shared" si="42"/>
        <v>1</v>
      </c>
      <c r="CR24" t="b">
        <f t="shared" si="43"/>
        <v>1</v>
      </c>
      <c r="CS24" t="b">
        <f t="shared" si="44"/>
        <v>1</v>
      </c>
      <c r="CT24" t="b">
        <f t="shared" si="45"/>
        <v>1</v>
      </c>
      <c r="CU24" t="b">
        <f t="shared" si="46"/>
        <v>1</v>
      </c>
      <c r="CV24" s="84" t="b">
        <f t="shared" si="47"/>
        <v>1</v>
      </c>
      <c r="CW24" t="b">
        <f t="shared" si="48"/>
        <v>0</v>
      </c>
      <c r="CX24" t="b">
        <f t="shared" si="49"/>
        <v>0</v>
      </c>
      <c r="CY24" t="b">
        <f t="shared" si="50"/>
        <v>0</v>
      </c>
      <c r="CZ24" t="b">
        <f t="shared" si="51"/>
        <v>0</v>
      </c>
      <c r="DA24" s="84">
        <f t="shared" si="52"/>
        <v>1</v>
      </c>
      <c r="DB24" t="b">
        <f t="shared" si="53"/>
        <v>0</v>
      </c>
    </row>
    <row r="25" spans="1:106">
      <c r="A25" s="9">
        <v>1106</v>
      </c>
      <c r="B25" s="3">
        <v>2</v>
      </c>
      <c r="C25" s="3" t="s">
        <v>1678</v>
      </c>
      <c r="D25" s="3" t="str">
        <f t="shared" si="0"/>
        <v>BM_1_36-5_dk_0977</v>
      </c>
      <c r="E25" s="3" t="str">
        <f t="shared" si="1"/>
        <v>0977</v>
      </c>
      <c r="F25" s="3">
        <v>136803.56200000001</v>
      </c>
      <c r="G25" s="15">
        <v>416401.65600000002</v>
      </c>
      <c r="H25" s="35" t="str">
        <f t="shared" si="2"/>
        <v>ja</v>
      </c>
      <c r="I25" s="42">
        <v>351</v>
      </c>
      <c r="J25" s="20" t="s">
        <v>373</v>
      </c>
      <c r="K25" s="21">
        <v>10000</v>
      </c>
      <c r="L25" s="28">
        <f t="shared" si="54"/>
        <v>1</v>
      </c>
      <c r="M25" s="28">
        <f t="shared" si="55"/>
        <v>1</v>
      </c>
      <c r="N25" s="56">
        <f t="shared" si="3"/>
        <v>10000</v>
      </c>
      <c r="O25" s="33">
        <f t="shared" si="56"/>
        <v>78.080442647317369</v>
      </c>
      <c r="P25" s="37">
        <f t="shared" si="4"/>
        <v>117.38968031732978</v>
      </c>
      <c r="Q25" s="9" t="s">
        <v>12</v>
      </c>
      <c r="R25" s="55" t="s">
        <v>12</v>
      </c>
      <c r="S25" s="55">
        <v>4.4180000000000001</v>
      </c>
      <c r="T25" s="55">
        <v>4.7430000000000003</v>
      </c>
      <c r="U25" s="55">
        <v>5.0490000000000004</v>
      </c>
      <c r="V25" s="3">
        <v>5.2960000000000003</v>
      </c>
      <c r="W25" s="3">
        <v>5.5730000000000004</v>
      </c>
      <c r="X25" s="3" t="s">
        <v>12</v>
      </c>
      <c r="Y25" s="3">
        <v>6.1210000000000004</v>
      </c>
      <c r="Z25" s="15" t="s">
        <v>12</v>
      </c>
      <c r="AA25" s="10">
        <f t="shared" si="5"/>
        <v>5.5730000000000004</v>
      </c>
      <c r="AB25" s="9">
        <f t="shared" si="6"/>
        <v>0.52400000000000002</v>
      </c>
      <c r="AC25" s="10">
        <f t="shared" si="7"/>
        <v>0.54800000000000004</v>
      </c>
      <c r="AD25" s="9" t="s">
        <v>12</v>
      </c>
      <c r="AE25" s="55" t="s">
        <v>12</v>
      </c>
      <c r="AF25" s="55">
        <v>0.66600000000000004</v>
      </c>
      <c r="AG25" s="55">
        <v>0.72799999999999998</v>
      </c>
      <c r="AH25" s="55">
        <v>0.79600000000000004</v>
      </c>
      <c r="AI25" s="3">
        <v>0.86399999999999999</v>
      </c>
      <c r="AJ25" s="3">
        <v>0.93799999999999994</v>
      </c>
      <c r="AK25" s="3" t="s">
        <v>12</v>
      </c>
      <c r="AL25" s="3">
        <v>1.081</v>
      </c>
      <c r="AM25" s="15" t="s">
        <v>12</v>
      </c>
      <c r="AN25" s="10">
        <f t="shared" si="8"/>
        <v>0.93799999999999994</v>
      </c>
      <c r="AO25" s="9">
        <f t="shared" si="9"/>
        <v>0.1419999999999999</v>
      </c>
      <c r="AP25" s="10">
        <f t="shared" si="10"/>
        <v>0.14300000000000002</v>
      </c>
      <c r="AQ25" s="9" t="s">
        <v>12</v>
      </c>
      <c r="AR25" s="55" t="s">
        <v>12</v>
      </c>
      <c r="AS25" s="55">
        <v>2.665</v>
      </c>
      <c r="AT25" s="55">
        <v>2.7789999999999999</v>
      </c>
      <c r="AU25" s="55">
        <v>2.9020000000000001</v>
      </c>
      <c r="AV25" s="3">
        <v>3.0030000000000001</v>
      </c>
      <c r="AW25" s="3">
        <v>3.1120000000000001</v>
      </c>
      <c r="AX25" s="3" t="s">
        <v>12</v>
      </c>
      <c r="AY25" s="3">
        <v>3.32</v>
      </c>
      <c r="AZ25" s="15" t="s">
        <v>12</v>
      </c>
      <c r="BA25" s="10">
        <f t="shared" si="11"/>
        <v>3.1120000000000001</v>
      </c>
      <c r="BB25" s="9">
        <f t="shared" si="12"/>
        <v>0.20999999999999996</v>
      </c>
      <c r="BC25" s="10">
        <f t="shared" si="13"/>
        <v>0.20799999999999974</v>
      </c>
      <c r="BD25" s="9">
        <v>5.3659999999999997</v>
      </c>
      <c r="BE25" s="3">
        <v>5.9550000000000001</v>
      </c>
      <c r="BF25" s="15">
        <v>6.585</v>
      </c>
      <c r="BG25" s="15">
        <f t="shared" si="14"/>
        <v>5.9550000000000001</v>
      </c>
      <c r="BH25" s="9">
        <f t="shared" si="15"/>
        <v>0.58900000000000041</v>
      </c>
      <c r="BI25" s="10">
        <f t="shared" si="16"/>
        <v>0.62999999999999989</v>
      </c>
      <c r="BJ25" s="9">
        <v>5.3490000000000002</v>
      </c>
      <c r="BK25" s="3">
        <v>5.944</v>
      </c>
      <c r="BL25" s="15">
        <v>6.585</v>
      </c>
      <c r="BM25" s="15">
        <f t="shared" si="17"/>
        <v>5.944</v>
      </c>
      <c r="BN25" s="9">
        <f t="shared" si="18"/>
        <v>0.59499999999999975</v>
      </c>
      <c r="BO25" s="10">
        <f t="shared" si="19"/>
        <v>0.64100000000000001</v>
      </c>
      <c r="BP25">
        <f t="shared" si="20"/>
        <v>0</v>
      </c>
      <c r="BQ25" s="93">
        <f t="shared" si="21"/>
        <v>1.1240458015267183</v>
      </c>
      <c r="BR25" s="93">
        <f t="shared" si="22"/>
        <v>1.1354961832061063</v>
      </c>
      <c r="BS25" s="93" t="str">
        <f>VLOOKUP(C25,'Koppeling locatie - aslocatie'!$A$2:$C$8139,2,FALSE)</f>
        <v>bema231</v>
      </c>
      <c r="BT25" s="93">
        <f>VLOOKUP($BS25,aslocaties_v01!$C$3:$AA$500,MATCH($K$3/10,aslocaties_v01!$C$2:$X$2),FALSE)</f>
        <v>5.0049999999999999</v>
      </c>
      <c r="BU25" s="93">
        <f>VLOOKUP(BS25,aslocaties_v01!$C$3:$AA$500,MATCH($K$3,aslocaties_v01!$C$2:$X$2),FALSE)</f>
        <v>5.5279999999999996</v>
      </c>
      <c r="BV25" s="93">
        <f>VLOOKUP(BS25,aslocaties_v01!$C$3:$AA$500,MATCH($K$3*10,aslocaties_v01!$C$2:$Y$2),FALSE)</f>
        <v>6.07</v>
      </c>
      <c r="BW25" s="93">
        <f t="shared" si="23"/>
        <v>0.52299999999999969</v>
      </c>
      <c r="BX25" s="93">
        <f t="shared" si="24"/>
        <v>0.5420000000000007</v>
      </c>
      <c r="BY25" s="94">
        <f t="shared" si="25"/>
        <v>1.9083969465655271E-3</v>
      </c>
      <c r="BZ25" s="94">
        <f t="shared" si="26"/>
        <v>1.0948905109487872E-2</v>
      </c>
      <c r="CA25" s="94">
        <f t="shared" si="27"/>
        <v>4.4000000000000483E-2</v>
      </c>
      <c r="CB25">
        <f t="shared" si="28"/>
        <v>4.5000000000000817E-2</v>
      </c>
      <c r="CC25" s="58">
        <f t="shared" si="29"/>
        <v>5.1000000000000156E-2</v>
      </c>
      <c r="CD25" s="95" t="b">
        <f t="shared" si="30"/>
        <v>0</v>
      </c>
      <c r="CE25" s="96" t="b">
        <f t="shared" si="31"/>
        <v>1</v>
      </c>
      <c r="CF25" t="b">
        <f t="shared" si="32"/>
        <v>1</v>
      </c>
      <c r="CG25" t="b">
        <f t="shared" si="33"/>
        <v>1</v>
      </c>
      <c r="CH25" s="84" t="b">
        <f t="shared" si="34"/>
        <v>1</v>
      </c>
      <c r="CI25">
        <f t="shared" si="35"/>
        <v>0.93799999999999994</v>
      </c>
      <c r="CJ25" t="b">
        <f t="shared" si="36"/>
        <v>1</v>
      </c>
      <c r="CK25" t="b">
        <f t="shared" si="37"/>
        <v>1</v>
      </c>
      <c r="CL25" s="84" t="b">
        <f t="shared" si="57"/>
        <v>1</v>
      </c>
      <c r="CM25">
        <f t="shared" si="38"/>
        <v>3.1120000000000001</v>
      </c>
      <c r="CN25" t="b">
        <f t="shared" si="39"/>
        <v>1</v>
      </c>
      <c r="CO25" s="84">
        <f t="shared" si="40"/>
        <v>6.2086769524930772E-2</v>
      </c>
      <c r="CP25" t="b">
        <f t="shared" si="41"/>
        <v>1</v>
      </c>
      <c r="CQ25" s="96" t="b">
        <f t="shared" si="42"/>
        <v>1</v>
      </c>
      <c r="CR25" t="b">
        <f t="shared" si="43"/>
        <v>0</v>
      </c>
      <c r="CS25" t="b">
        <f t="shared" si="44"/>
        <v>0</v>
      </c>
      <c r="CT25" t="b">
        <f t="shared" si="45"/>
        <v>0</v>
      </c>
      <c r="CU25" t="b">
        <f t="shared" si="46"/>
        <v>0</v>
      </c>
      <c r="CV25" s="84" t="b">
        <f t="shared" si="47"/>
        <v>1</v>
      </c>
      <c r="CW25" t="b">
        <f t="shared" si="48"/>
        <v>1</v>
      </c>
      <c r="CX25" t="b">
        <f t="shared" si="49"/>
        <v>1</v>
      </c>
      <c r="CY25" t="b">
        <f t="shared" si="50"/>
        <v>1</v>
      </c>
      <c r="CZ25" t="b">
        <f t="shared" si="51"/>
        <v>1</v>
      </c>
      <c r="DA25" s="84">
        <f t="shared" si="52"/>
        <v>1</v>
      </c>
      <c r="DB25" t="b">
        <f t="shared" si="53"/>
        <v>0</v>
      </c>
    </row>
    <row r="26" spans="1:106">
      <c r="A26" s="9">
        <v>1107</v>
      </c>
      <c r="B26" s="3">
        <v>2</v>
      </c>
      <c r="C26" s="3" t="s">
        <v>1679</v>
      </c>
      <c r="D26" s="3" t="str">
        <f t="shared" si="0"/>
        <v>BM_1_36-5_dk_0978</v>
      </c>
      <c r="E26" s="3" t="str">
        <f t="shared" si="1"/>
        <v>0978</v>
      </c>
      <c r="F26" s="3">
        <v>136691.859</v>
      </c>
      <c r="G26" s="15">
        <v>416365.56199999998</v>
      </c>
      <c r="H26" s="35" t="str">
        <f t="shared" si="2"/>
        <v>ja</v>
      </c>
      <c r="I26" s="42">
        <v>346</v>
      </c>
      <c r="J26" s="20" t="s">
        <v>373</v>
      </c>
      <c r="K26" s="21">
        <v>10000</v>
      </c>
      <c r="L26" s="28">
        <f t="shared" si="54"/>
        <v>1</v>
      </c>
      <c r="M26" s="28">
        <f t="shared" si="55"/>
        <v>1</v>
      </c>
      <c r="N26" s="56">
        <f t="shared" si="3"/>
        <v>10000</v>
      </c>
      <c r="O26" s="33">
        <f t="shared" si="56"/>
        <v>117.38968031732978</v>
      </c>
      <c r="P26" s="37">
        <f t="shared" si="4"/>
        <v>79.84711436864005</v>
      </c>
      <c r="Q26" s="9" t="s">
        <v>12</v>
      </c>
      <c r="R26" s="55" t="s">
        <v>12</v>
      </c>
      <c r="S26" s="55">
        <v>4.4000000000000004</v>
      </c>
      <c r="T26" s="55">
        <v>4.7309999999999999</v>
      </c>
      <c r="U26" s="55">
        <v>5.0350000000000001</v>
      </c>
      <c r="V26" s="3">
        <v>5.2789999999999999</v>
      </c>
      <c r="W26" s="3">
        <v>5.5609999999999999</v>
      </c>
      <c r="X26" s="3" t="s">
        <v>12</v>
      </c>
      <c r="Y26" s="3">
        <v>6.1059999999999999</v>
      </c>
      <c r="Z26" s="15" t="s">
        <v>12</v>
      </c>
      <c r="AA26" s="10">
        <f t="shared" si="5"/>
        <v>5.5609999999999999</v>
      </c>
      <c r="AB26" s="9">
        <f t="shared" si="6"/>
        <v>0.5259999999999998</v>
      </c>
      <c r="AC26" s="10">
        <f t="shared" si="7"/>
        <v>0.54499999999999993</v>
      </c>
      <c r="AD26" s="9" t="s">
        <v>12</v>
      </c>
      <c r="AE26" s="55" t="s">
        <v>12</v>
      </c>
      <c r="AF26" s="55">
        <v>0.70899999999999996</v>
      </c>
      <c r="AG26" s="55">
        <v>0.77100000000000002</v>
      </c>
      <c r="AH26" s="55">
        <v>0.84199999999999997</v>
      </c>
      <c r="AI26" s="3">
        <v>0.90800000000000003</v>
      </c>
      <c r="AJ26" s="3">
        <v>0.98299999999999998</v>
      </c>
      <c r="AK26" s="3" t="s">
        <v>12</v>
      </c>
      <c r="AL26" s="3">
        <v>1.1299999999999999</v>
      </c>
      <c r="AM26" s="15" t="s">
        <v>12</v>
      </c>
      <c r="AN26" s="10">
        <f t="shared" si="8"/>
        <v>0.98299999999999998</v>
      </c>
      <c r="AO26" s="9">
        <f t="shared" si="9"/>
        <v>0.14100000000000001</v>
      </c>
      <c r="AP26" s="10">
        <f t="shared" si="10"/>
        <v>0.14699999999999991</v>
      </c>
      <c r="AQ26" s="9" t="s">
        <v>12</v>
      </c>
      <c r="AR26" s="55" t="s">
        <v>12</v>
      </c>
      <c r="AS26" s="55">
        <v>2.7610000000000001</v>
      </c>
      <c r="AT26" s="55">
        <v>2.875</v>
      </c>
      <c r="AU26" s="55">
        <v>2.9929999999999999</v>
      </c>
      <c r="AV26" s="3">
        <v>3.093</v>
      </c>
      <c r="AW26" s="3">
        <v>3.2029999999999998</v>
      </c>
      <c r="AX26" s="3" t="s">
        <v>12</v>
      </c>
      <c r="AY26" s="3">
        <v>3.4140000000000001</v>
      </c>
      <c r="AZ26" s="15" t="s">
        <v>12</v>
      </c>
      <c r="BA26" s="10">
        <f t="shared" si="11"/>
        <v>3.2029999999999998</v>
      </c>
      <c r="BB26" s="9">
        <f t="shared" si="12"/>
        <v>0.20999999999999996</v>
      </c>
      <c r="BC26" s="10">
        <f t="shared" si="13"/>
        <v>0.2110000000000003</v>
      </c>
      <c r="BD26" s="9">
        <v>5.3920000000000003</v>
      </c>
      <c r="BE26" s="3">
        <v>5.9909999999999997</v>
      </c>
      <c r="BF26" s="15">
        <v>6.6420000000000003</v>
      </c>
      <c r="BG26" s="15">
        <f t="shared" si="14"/>
        <v>5.9909999999999997</v>
      </c>
      <c r="BH26" s="9">
        <f t="shared" si="15"/>
        <v>0.59899999999999931</v>
      </c>
      <c r="BI26" s="10">
        <f t="shared" si="16"/>
        <v>0.65100000000000069</v>
      </c>
      <c r="BJ26" s="9">
        <v>5.3730000000000002</v>
      </c>
      <c r="BK26" s="3">
        <v>5.98</v>
      </c>
      <c r="BL26" s="15">
        <v>6.6440000000000001</v>
      </c>
      <c r="BM26" s="15">
        <f t="shared" si="17"/>
        <v>5.98</v>
      </c>
      <c r="BN26" s="9">
        <f t="shared" si="18"/>
        <v>0.60700000000000021</v>
      </c>
      <c r="BO26" s="10">
        <f t="shared" si="19"/>
        <v>0.6639999999999997</v>
      </c>
      <c r="BP26">
        <f t="shared" si="20"/>
        <v>0</v>
      </c>
      <c r="BQ26" s="93">
        <f t="shared" si="21"/>
        <v>1.1387832699619762</v>
      </c>
      <c r="BR26" s="93">
        <f t="shared" si="22"/>
        <v>1.1539923954372633</v>
      </c>
      <c r="BS26" s="93" t="str">
        <f>VLOOKUP(C26,'Koppeling locatie - aslocatie'!$A$2:$C$8139,2,FALSE)</f>
        <v>bema231</v>
      </c>
      <c r="BT26" s="93">
        <f>VLOOKUP($BS26,aslocaties_v01!$C$3:$AA$500,MATCH($K$3/10,aslocaties_v01!$C$2:$X$2),FALSE)</f>
        <v>5.0049999999999999</v>
      </c>
      <c r="BU26" s="93">
        <f>VLOOKUP(BS26,aslocaties_v01!$C$3:$AA$500,MATCH($K$3,aslocaties_v01!$C$2:$X$2),FALSE)</f>
        <v>5.5279999999999996</v>
      </c>
      <c r="BV26" s="93">
        <f>VLOOKUP(BS26,aslocaties_v01!$C$3:$AA$500,MATCH($K$3*10,aslocaties_v01!$C$2:$Y$2),FALSE)</f>
        <v>6.07</v>
      </c>
      <c r="BW26" s="93">
        <f t="shared" si="23"/>
        <v>0.52299999999999969</v>
      </c>
      <c r="BX26" s="93">
        <f t="shared" si="24"/>
        <v>0.5420000000000007</v>
      </c>
      <c r="BY26" s="94">
        <f t="shared" si="25"/>
        <v>5.7034220532321545E-3</v>
      </c>
      <c r="BZ26" s="94">
        <f t="shared" si="26"/>
        <v>5.5045871559619153E-3</v>
      </c>
      <c r="CA26" s="94">
        <f t="shared" si="27"/>
        <v>3.0000000000000249E-2</v>
      </c>
      <c r="CB26">
        <f t="shared" si="28"/>
        <v>3.3000000000000362E-2</v>
      </c>
      <c r="CC26" s="58">
        <f t="shared" si="29"/>
        <v>3.5999999999999588E-2</v>
      </c>
      <c r="CD26" s="95" t="b">
        <f t="shared" si="30"/>
        <v>0</v>
      </c>
      <c r="CE26" s="96" t="b">
        <f t="shared" si="31"/>
        <v>1</v>
      </c>
      <c r="CF26" t="b">
        <f t="shared" si="32"/>
        <v>1</v>
      </c>
      <c r="CG26" t="b">
        <f t="shared" si="33"/>
        <v>1</v>
      </c>
      <c r="CH26" s="84" t="b">
        <f t="shared" si="34"/>
        <v>1</v>
      </c>
      <c r="CI26">
        <f t="shared" si="35"/>
        <v>0.98299999999999998</v>
      </c>
      <c r="CJ26" t="b">
        <f t="shared" si="36"/>
        <v>1</v>
      </c>
      <c r="CK26" t="b">
        <f t="shared" si="37"/>
        <v>1</v>
      </c>
      <c r="CL26" s="84" t="b">
        <f t="shared" si="57"/>
        <v>1</v>
      </c>
      <c r="CM26">
        <f t="shared" si="38"/>
        <v>3.2029999999999998</v>
      </c>
      <c r="CN26" t="b">
        <f t="shared" si="39"/>
        <v>1</v>
      </c>
      <c r="CO26" s="84">
        <f t="shared" si="40"/>
        <v>6.142073966211286E-2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1108</v>
      </c>
      <c r="B27" s="3">
        <v>2</v>
      </c>
      <c r="C27" s="3" t="s">
        <v>1680</v>
      </c>
      <c r="D27" s="3" t="str">
        <f t="shared" si="0"/>
        <v>BM_1_36-5_dk_0979</v>
      </c>
      <c r="E27" s="3" t="str">
        <f t="shared" si="1"/>
        <v>0979</v>
      </c>
      <c r="F27" s="3">
        <v>136616.016</v>
      </c>
      <c r="G27" s="15">
        <v>416340.59399999998</v>
      </c>
      <c r="H27" s="35" t="str">
        <f t="shared" si="2"/>
        <v>ja</v>
      </c>
      <c r="I27" s="42">
        <v>347</v>
      </c>
      <c r="J27" s="71" t="s">
        <v>373</v>
      </c>
      <c r="K27" s="73">
        <v>10000</v>
      </c>
      <c r="L27" s="28">
        <f t="shared" si="54"/>
        <v>1</v>
      </c>
      <c r="M27" s="28">
        <f t="shared" si="55"/>
        <v>1</v>
      </c>
      <c r="N27" s="56">
        <f t="shared" si="3"/>
        <v>10000</v>
      </c>
      <c r="O27" s="33">
        <f t="shared" si="56"/>
        <v>79.84711436864005</v>
      </c>
      <c r="P27" s="37">
        <f t="shared" si="4"/>
        <v>122.82733653386644</v>
      </c>
      <c r="Q27" s="9" t="s">
        <v>12</v>
      </c>
      <c r="R27" s="55" t="s">
        <v>12</v>
      </c>
      <c r="S27" s="55">
        <v>4.3940000000000001</v>
      </c>
      <c r="T27" s="55">
        <v>4.726</v>
      </c>
      <c r="U27" s="55">
        <v>5.03</v>
      </c>
      <c r="V27" s="3">
        <v>5.2729999999999997</v>
      </c>
      <c r="W27" s="3">
        <v>5.5519999999999996</v>
      </c>
      <c r="X27" s="3" t="s">
        <v>12</v>
      </c>
      <c r="Y27" s="3">
        <v>6.101</v>
      </c>
      <c r="Z27" s="15" t="s">
        <v>12</v>
      </c>
      <c r="AA27" s="10">
        <f t="shared" si="5"/>
        <v>5.5519999999999996</v>
      </c>
      <c r="AB27" s="9">
        <f t="shared" si="6"/>
        <v>0.52199999999999935</v>
      </c>
      <c r="AC27" s="10">
        <f t="shared" si="7"/>
        <v>0.54900000000000038</v>
      </c>
      <c r="AD27" s="9" t="s">
        <v>12</v>
      </c>
      <c r="AE27" s="55" t="s">
        <v>12</v>
      </c>
      <c r="AF27" s="55">
        <v>0.70899999999999996</v>
      </c>
      <c r="AG27" s="55">
        <v>0.77100000000000002</v>
      </c>
      <c r="AH27" s="55">
        <v>0.84099999999999997</v>
      </c>
      <c r="AI27" s="3">
        <v>0.90600000000000003</v>
      </c>
      <c r="AJ27" s="3">
        <v>0.98099999999999998</v>
      </c>
      <c r="AK27" s="3" t="s">
        <v>12</v>
      </c>
      <c r="AL27" s="3">
        <v>1.1259999999999999</v>
      </c>
      <c r="AM27" s="15" t="s">
        <v>12</v>
      </c>
      <c r="AN27" s="10">
        <f t="shared" si="8"/>
        <v>0.98099999999999998</v>
      </c>
      <c r="AO27" s="9">
        <f t="shared" si="9"/>
        <v>0.14000000000000001</v>
      </c>
      <c r="AP27" s="10">
        <f t="shared" si="10"/>
        <v>0.14499999999999991</v>
      </c>
      <c r="AQ27" s="9" t="s">
        <v>12</v>
      </c>
      <c r="AR27" s="55" t="s">
        <v>12</v>
      </c>
      <c r="AS27" s="55">
        <v>2.7530000000000001</v>
      </c>
      <c r="AT27" s="55">
        <v>2.8660000000000001</v>
      </c>
      <c r="AU27" s="55">
        <v>2.9820000000000002</v>
      </c>
      <c r="AV27" s="3">
        <v>3.0819999999999999</v>
      </c>
      <c r="AW27" s="3">
        <v>3.19</v>
      </c>
      <c r="AX27" s="3" t="s">
        <v>12</v>
      </c>
      <c r="AY27" s="3">
        <v>3.399</v>
      </c>
      <c r="AZ27" s="15" t="s">
        <v>12</v>
      </c>
      <c r="BA27" s="10">
        <f t="shared" si="11"/>
        <v>3.19</v>
      </c>
      <c r="BB27" s="9">
        <f t="shared" si="12"/>
        <v>0.20799999999999974</v>
      </c>
      <c r="BC27" s="10">
        <f t="shared" si="13"/>
        <v>0.20900000000000007</v>
      </c>
      <c r="BD27" s="9">
        <v>5.3780000000000001</v>
      </c>
      <c r="BE27" s="3">
        <v>5.9749999999999996</v>
      </c>
      <c r="BF27" s="15">
        <v>6.6210000000000004</v>
      </c>
      <c r="BG27" s="15">
        <f t="shared" si="14"/>
        <v>5.9749999999999996</v>
      </c>
      <c r="BH27" s="9">
        <f t="shared" si="15"/>
        <v>0.59699999999999953</v>
      </c>
      <c r="BI27" s="10">
        <f t="shared" si="16"/>
        <v>0.6460000000000008</v>
      </c>
      <c r="BJ27" s="9">
        <v>5.36</v>
      </c>
      <c r="BK27" s="3">
        <v>5.9630000000000001</v>
      </c>
      <c r="BL27" s="15">
        <v>6.6230000000000002</v>
      </c>
      <c r="BM27" s="15">
        <f t="shared" si="17"/>
        <v>5.9630000000000001</v>
      </c>
      <c r="BN27" s="9">
        <f t="shared" si="18"/>
        <v>0.60299999999999976</v>
      </c>
      <c r="BO27" s="10">
        <f t="shared" si="19"/>
        <v>0.66000000000000014</v>
      </c>
      <c r="BP27">
        <f t="shared" si="20"/>
        <v>0</v>
      </c>
      <c r="BQ27" s="93">
        <f t="shared" si="21"/>
        <v>1.1436781609195408</v>
      </c>
      <c r="BR27" s="93">
        <f t="shared" si="22"/>
        <v>1.1551724137931043</v>
      </c>
      <c r="BS27" s="93" t="str">
        <f>VLOOKUP(C27,'Koppeling locatie - aslocatie'!$A$2:$C$8139,2,FALSE)</f>
        <v>bema231</v>
      </c>
      <c r="BT27" s="93">
        <f>VLOOKUP($BS27,aslocaties_v01!$C$3:$AA$500,MATCH($K$3/10,aslocaties_v01!$C$2:$X$2),FALSE)</f>
        <v>5.0049999999999999</v>
      </c>
      <c r="BU27" s="93">
        <f>VLOOKUP(BS27,aslocaties_v01!$C$3:$AA$500,MATCH($K$3,aslocaties_v01!$C$2:$X$2),FALSE)</f>
        <v>5.5279999999999996</v>
      </c>
      <c r="BV27" s="93">
        <f>VLOOKUP(BS27,aslocaties_v01!$C$3:$AA$500,MATCH($K$3*10,aslocaties_v01!$C$2:$Y$2),FALSE)</f>
        <v>6.07</v>
      </c>
      <c r="BW27" s="93">
        <f t="shared" si="23"/>
        <v>0.52299999999999969</v>
      </c>
      <c r="BX27" s="93">
        <f t="shared" si="24"/>
        <v>0.5420000000000007</v>
      </c>
      <c r="BY27" s="94">
        <f t="shared" si="25"/>
        <v>1.9157088122612187E-3</v>
      </c>
      <c r="BZ27" s="94">
        <f t="shared" si="26"/>
        <v>1.2750455373405578E-2</v>
      </c>
      <c r="CA27" s="94">
        <f t="shared" si="27"/>
        <v>2.5000000000000355E-2</v>
      </c>
      <c r="CB27">
        <f t="shared" si="28"/>
        <v>2.4000000000000021E-2</v>
      </c>
      <c r="CC27" s="58">
        <f t="shared" si="29"/>
        <v>3.0999999999999694E-2</v>
      </c>
      <c r="CD27" s="95" t="b">
        <f t="shared" si="30"/>
        <v>0</v>
      </c>
      <c r="CE27" s="96" t="b">
        <f t="shared" si="31"/>
        <v>1</v>
      </c>
      <c r="CF27" t="b">
        <f t="shared" si="32"/>
        <v>1</v>
      </c>
      <c r="CG27" t="b">
        <f t="shared" si="33"/>
        <v>1</v>
      </c>
      <c r="CH27" s="84" t="b">
        <f t="shared" si="34"/>
        <v>1</v>
      </c>
      <c r="CI27">
        <f t="shared" si="35"/>
        <v>0.98099999999999998</v>
      </c>
      <c r="CJ27" t="b">
        <f t="shared" si="36"/>
        <v>1</v>
      </c>
      <c r="CK27" t="b">
        <f t="shared" si="37"/>
        <v>1</v>
      </c>
      <c r="CL27" s="84" t="b">
        <f t="shared" si="57"/>
        <v>1</v>
      </c>
      <c r="CM27">
        <f t="shared" si="38"/>
        <v>3.19</v>
      </c>
      <c r="CN27" t="b">
        <f t="shared" si="39"/>
        <v>1</v>
      </c>
      <c r="CO27" s="84">
        <f t="shared" si="40"/>
        <v>6.1796381113211722E-2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1109</v>
      </c>
      <c r="B28" s="3">
        <v>2</v>
      </c>
      <c r="C28" s="3" t="s">
        <v>1681</v>
      </c>
      <c r="D28" s="3" t="str">
        <f t="shared" si="0"/>
        <v>BM_1_36-5_dk_0980</v>
      </c>
      <c r="E28" s="3" t="str">
        <f t="shared" si="1"/>
        <v>0980</v>
      </c>
      <c r="F28" s="3">
        <v>136494.40599999999</v>
      </c>
      <c r="G28" s="15">
        <v>416323.34399999998</v>
      </c>
      <c r="H28" s="35" t="str">
        <f t="shared" si="2"/>
        <v>ja</v>
      </c>
      <c r="I28" s="42">
        <v>341</v>
      </c>
      <c r="J28" s="20" t="s">
        <v>373</v>
      </c>
      <c r="K28" s="21">
        <v>10000</v>
      </c>
      <c r="L28" s="28">
        <f t="shared" si="54"/>
        <v>1</v>
      </c>
      <c r="M28" s="28">
        <f t="shared" si="55"/>
        <v>1</v>
      </c>
      <c r="N28" s="56">
        <f t="shared" si="3"/>
        <v>10000</v>
      </c>
      <c r="O28" s="33">
        <f t="shared" si="56"/>
        <v>122.82733653386644</v>
      </c>
      <c r="P28" s="37">
        <f t="shared" si="4"/>
        <v>80.400595750256144</v>
      </c>
      <c r="Q28" s="9" t="s">
        <v>12</v>
      </c>
      <c r="R28" s="55" t="s">
        <v>12</v>
      </c>
      <c r="S28" s="55">
        <v>4.3789999999999996</v>
      </c>
      <c r="T28" s="55">
        <v>4.7119999999999997</v>
      </c>
      <c r="U28" s="55">
        <v>5.008</v>
      </c>
      <c r="V28" s="3">
        <v>5.2530000000000001</v>
      </c>
      <c r="W28" s="3">
        <v>5.5309999999999997</v>
      </c>
      <c r="X28" s="3" t="s">
        <v>12</v>
      </c>
      <c r="Y28" s="3">
        <v>6.0730000000000004</v>
      </c>
      <c r="Z28" s="15" t="s">
        <v>12</v>
      </c>
      <c r="AA28" s="10">
        <f t="shared" si="5"/>
        <v>5.5309999999999997</v>
      </c>
      <c r="AB28" s="9">
        <f t="shared" si="6"/>
        <v>0.52299999999999969</v>
      </c>
      <c r="AC28" s="10">
        <f t="shared" si="7"/>
        <v>0.5420000000000007</v>
      </c>
      <c r="AD28" s="9" t="s">
        <v>12</v>
      </c>
      <c r="AE28" s="55" t="s">
        <v>12</v>
      </c>
      <c r="AF28" s="55">
        <v>0.70899999999999996</v>
      </c>
      <c r="AG28" s="55">
        <v>0.77</v>
      </c>
      <c r="AH28" s="55">
        <v>0.83899999999999997</v>
      </c>
      <c r="AI28" s="3">
        <v>0.90300000000000002</v>
      </c>
      <c r="AJ28" s="3">
        <v>0.97599999999999998</v>
      </c>
      <c r="AK28" s="3" t="s">
        <v>12</v>
      </c>
      <c r="AL28" s="3">
        <v>1.1180000000000001</v>
      </c>
      <c r="AM28" s="15" t="s">
        <v>12</v>
      </c>
      <c r="AN28" s="10">
        <f t="shared" si="8"/>
        <v>0.97599999999999998</v>
      </c>
      <c r="AO28" s="9">
        <f t="shared" si="9"/>
        <v>0.13700000000000001</v>
      </c>
      <c r="AP28" s="10">
        <f t="shared" si="10"/>
        <v>0.14200000000000013</v>
      </c>
      <c r="AQ28" s="9" t="s">
        <v>12</v>
      </c>
      <c r="AR28" s="55" t="s">
        <v>12</v>
      </c>
      <c r="AS28" s="55">
        <v>2.7450000000000001</v>
      </c>
      <c r="AT28" s="55">
        <v>2.855</v>
      </c>
      <c r="AU28" s="55">
        <v>2.97</v>
      </c>
      <c r="AV28" s="3">
        <v>3.0670000000000002</v>
      </c>
      <c r="AW28" s="3">
        <v>3.1739999999999999</v>
      </c>
      <c r="AX28" s="3" t="s">
        <v>12</v>
      </c>
      <c r="AY28" s="3">
        <v>3.3809999999999998</v>
      </c>
      <c r="AZ28" s="15" t="s">
        <v>12</v>
      </c>
      <c r="BA28" s="10">
        <f t="shared" si="11"/>
        <v>3.1739999999999999</v>
      </c>
      <c r="BB28" s="9">
        <f t="shared" si="12"/>
        <v>0.20399999999999974</v>
      </c>
      <c r="BC28" s="10">
        <f t="shared" si="13"/>
        <v>0.20699999999999985</v>
      </c>
      <c r="BD28" s="9">
        <v>5.367</v>
      </c>
      <c r="BE28" s="3">
        <v>5.9640000000000004</v>
      </c>
      <c r="BF28" s="15">
        <v>6.6120000000000001</v>
      </c>
      <c r="BG28" s="15">
        <f t="shared" si="14"/>
        <v>5.9640000000000004</v>
      </c>
      <c r="BH28" s="9">
        <f t="shared" si="15"/>
        <v>0.59700000000000042</v>
      </c>
      <c r="BI28" s="10">
        <f t="shared" si="16"/>
        <v>0.64799999999999969</v>
      </c>
      <c r="BJ28" s="9">
        <v>5.35</v>
      </c>
      <c r="BK28" s="3">
        <v>5.9569999999999999</v>
      </c>
      <c r="BL28" s="15">
        <v>6.6219999999999999</v>
      </c>
      <c r="BM28" s="15">
        <f t="shared" si="17"/>
        <v>5.9569999999999999</v>
      </c>
      <c r="BN28" s="9">
        <f t="shared" si="18"/>
        <v>0.60700000000000021</v>
      </c>
      <c r="BO28" s="10">
        <f t="shared" si="19"/>
        <v>0.66500000000000004</v>
      </c>
      <c r="BP28">
        <f t="shared" si="20"/>
        <v>0</v>
      </c>
      <c r="BQ28" s="93">
        <f t="shared" si="21"/>
        <v>1.1414913957935005</v>
      </c>
      <c r="BR28" s="93">
        <f t="shared" si="22"/>
        <v>1.1606118546845134</v>
      </c>
      <c r="BS28" s="93" t="str">
        <f>VLOOKUP(C28,'Koppeling locatie - aslocatie'!$A$2:$C$8139,2,FALSE)</f>
        <v>bema231</v>
      </c>
      <c r="BT28" s="93">
        <f>VLOOKUP($BS28,aslocaties_v01!$C$3:$AA$500,MATCH($K$3/10,aslocaties_v01!$C$2:$X$2),FALSE)</f>
        <v>5.0049999999999999</v>
      </c>
      <c r="BU28" s="93">
        <f>VLOOKUP(BS28,aslocaties_v01!$C$3:$AA$500,MATCH($K$3,aslocaties_v01!$C$2:$X$2),FALSE)</f>
        <v>5.5279999999999996</v>
      </c>
      <c r="BV28" s="93">
        <f>VLOOKUP(BS28,aslocaties_v01!$C$3:$AA$500,MATCH($K$3*10,aslocaties_v01!$C$2:$Y$2),FALSE)</f>
        <v>6.07</v>
      </c>
      <c r="BW28" s="93">
        <f t="shared" si="23"/>
        <v>0.52299999999999969</v>
      </c>
      <c r="BX28" s="93">
        <f t="shared" si="24"/>
        <v>0.5420000000000007</v>
      </c>
      <c r="BY28" s="94">
        <f t="shared" si="25"/>
        <v>0</v>
      </c>
      <c r="BZ28" s="94">
        <f t="shared" si="26"/>
        <v>0</v>
      </c>
      <c r="CA28" s="94">
        <f t="shared" si="27"/>
        <v>3.0000000000001137E-3</v>
      </c>
      <c r="CB28">
        <f t="shared" si="28"/>
        <v>3.0000000000001137E-3</v>
      </c>
      <c r="CC28" s="58">
        <f t="shared" si="29"/>
        <v>3.0000000000001137E-3</v>
      </c>
      <c r="CD28" s="95" t="b">
        <f t="shared" si="30"/>
        <v>0</v>
      </c>
      <c r="CE28" s="96" t="b">
        <f t="shared" si="31"/>
        <v>1</v>
      </c>
      <c r="CF28" t="b">
        <f t="shared" si="32"/>
        <v>1</v>
      </c>
      <c r="CG28" t="b">
        <f t="shared" si="33"/>
        <v>1</v>
      </c>
      <c r="CH28" s="84" t="b">
        <f t="shared" si="34"/>
        <v>1</v>
      </c>
      <c r="CI28">
        <f t="shared" si="35"/>
        <v>0.97599999999999998</v>
      </c>
      <c r="CJ28" t="b">
        <f t="shared" si="36"/>
        <v>1</v>
      </c>
      <c r="CK28" t="b">
        <f t="shared" si="37"/>
        <v>1</v>
      </c>
      <c r="CL28" s="84" t="b">
        <f t="shared" si="57"/>
        <v>1</v>
      </c>
      <c r="CM28">
        <f t="shared" si="38"/>
        <v>3.1739999999999999</v>
      </c>
      <c r="CN28" t="b">
        <f t="shared" si="39"/>
        <v>1</v>
      </c>
      <c r="CO28" s="84">
        <f t="shared" si="40"/>
        <v>6.2102827601807381E-2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c r="A29" s="9">
        <v>1110</v>
      </c>
      <c r="B29" s="3">
        <v>2</v>
      </c>
      <c r="C29" s="3" t="s">
        <v>1682</v>
      </c>
      <c r="D29" s="3" t="str">
        <f t="shared" si="0"/>
        <v>BM_1_36-5_dk_0981</v>
      </c>
      <c r="E29" s="3" t="str">
        <f t="shared" si="1"/>
        <v>0981</v>
      </c>
      <c r="F29" s="3">
        <v>136418.125</v>
      </c>
      <c r="G29" s="15">
        <v>416297.93800000002</v>
      </c>
      <c r="H29" s="35" t="str">
        <f t="shared" si="2"/>
        <v>ja</v>
      </c>
      <c r="I29" s="42">
        <v>343</v>
      </c>
      <c r="J29" s="20" t="s">
        <v>373</v>
      </c>
      <c r="K29" s="21">
        <v>10000</v>
      </c>
      <c r="L29" s="28">
        <f t="shared" si="54"/>
        <v>1</v>
      </c>
      <c r="M29" s="28">
        <f t="shared" si="55"/>
        <v>1</v>
      </c>
      <c r="N29" s="56">
        <f t="shared" si="3"/>
        <v>10000</v>
      </c>
      <c r="O29" s="33">
        <f t="shared" si="56"/>
        <v>80.400595750256144</v>
      </c>
      <c r="P29" s="37">
        <f t="shared" si="4"/>
        <v>119.02005696522586</v>
      </c>
      <c r="Q29" s="9" t="s">
        <v>12</v>
      </c>
      <c r="R29" s="55" t="s">
        <v>12</v>
      </c>
      <c r="S29" s="55">
        <v>4.3739999999999997</v>
      </c>
      <c r="T29" s="55">
        <v>4.6980000000000004</v>
      </c>
      <c r="U29" s="55">
        <v>5.0010000000000003</v>
      </c>
      <c r="V29" s="3">
        <v>5.2460000000000004</v>
      </c>
      <c r="W29" s="3">
        <v>5.524</v>
      </c>
      <c r="X29" s="3" t="s">
        <v>12</v>
      </c>
      <c r="Y29" s="3">
        <v>6.0659999999999998</v>
      </c>
      <c r="Z29" s="15" t="s">
        <v>12</v>
      </c>
      <c r="AA29" s="10">
        <f t="shared" si="5"/>
        <v>5.524</v>
      </c>
      <c r="AB29" s="9">
        <f t="shared" si="6"/>
        <v>0.52299999999999969</v>
      </c>
      <c r="AC29" s="10">
        <f t="shared" si="7"/>
        <v>0.54199999999999982</v>
      </c>
      <c r="AD29" s="9" t="s">
        <v>12</v>
      </c>
      <c r="AE29" s="55" t="s">
        <v>12</v>
      </c>
      <c r="AF29" s="55">
        <v>0.71</v>
      </c>
      <c r="AG29" s="55">
        <v>0.77</v>
      </c>
      <c r="AH29" s="55">
        <v>0.83899999999999997</v>
      </c>
      <c r="AI29" s="3">
        <v>0.90200000000000002</v>
      </c>
      <c r="AJ29" s="3">
        <v>0.97399999999999998</v>
      </c>
      <c r="AK29" s="3" t="s">
        <v>12</v>
      </c>
      <c r="AL29" s="3">
        <v>1.1140000000000001</v>
      </c>
      <c r="AM29" s="15" t="s">
        <v>12</v>
      </c>
      <c r="AN29" s="10">
        <f t="shared" si="8"/>
        <v>0.97399999999999998</v>
      </c>
      <c r="AO29" s="9">
        <f t="shared" si="9"/>
        <v>0.13500000000000001</v>
      </c>
      <c r="AP29" s="10">
        <f t="shared" si="10"/>
        <v>0.14000000000000012</v>
      </c>
      <c r="AQ29" s="9" t="s">
        <v>12</v>
      </c>
      <c r="AR29" s="55" t="s">
        <v>12</v>
      </c>
      <c r="AS29" s="55">
        <v>2.7389999999999999</v>
      </c>
      <c r="AT29" s="55">
        <v>2.8490000000000002</v>
      </c>
      <c r="AU29" s="55">
        <v>2.9620000000000002</v>
      </c>
      <c r="AV29" s="3">
        <v>3.0579999999999998</v>
      </c>
      <c r="AW29" s="3">
        <v>3.1629999999999998</v>
      </c>
      <c r="AX29" s="3" t="s">
        <v>12</v>
      </c>
      <c r="AY29" s="3">
        <v>3.367</v>
      </c>
      <c r="AZ29" s="15" t="s">
        <v>12</v>
      </c>
      <c r="BA29" s="10">
        <f t="shared" si="11"/>
        <v>3.1629999999999998</v>
      </c>
      <c r="BB29" s="9">
        <f t="shared" si="12"/>
        <v>0.20099999999999962</v>
      </c>
      <c r="BC29" s="10">
        <f t="shared" si="13"/>
        <v>0.20400000000000018</v>
      </c>
      <c r="BD29" s="9">
        <v>5.3470000000000004</v>
      </c>
      <c r="BE29" s="3">
        <v>5.94</v>
      </c>
      <c r="BF29" s="15">
        <v>6.5830000000000002</v>
      </c>
      <c r="BG29" s="15">
        <f t="shared" si="14"/>
        <v>5.94</v>
      </c>
      <c r="BH29" s="9">
        <f t="shared" si="15"/>
        <v>0.59299999999999997</v>
      </c>
      <c r="BI29" s="10">
        <f t="shared" si="16"/>
        <v>0.64299999999999979</v>
      </c>
      <c r="BJ29" s="9">
        <v>5.33</v>
      </c>
      <c r="BK29" s="3">
        <v>5.9320000000000004</v>
      </c>
      <c r="BL29" s="15">
        <v>6.5910000000000002</v>
      </c>
      <c r="BM29" s="15">
        <f t="shared" si="17"/>
        <v>5.9320000000000004</v>
      </c>
      <c r="BN29" s="9">
        <f t="shared" si="18"/>
        <v>0.60200000000000031</v>
      </c>
      <c r="BO29" s="10">
        <f t="shared" si="19"/>
        <v>0.65899999999999981</v>
      </c>
      <c r="BP29">
        <f t="shared" si="20"/>
        <v>0</v>
      </c>
      <c r="BQ29" s="93">
        <f t="shared" si="21"/>
        <v>1.1338432122370943</v>
      </c>
      <c r="BR29" s="93">
        <f t="shared" si="22"/>
        <v>1.1510516252390071</v>
      </c>
      <c r="BS29" s="93" t="str">
        <f>VLOOKUP(C29,'Koppeling locatie - aslocatie'!$A$2:$C$8139,2,FALSE)</f>
        <v>bema231</v>
      </c>
      <c r="BT29" s="93">
        <f>VLOOKUP($BS29,aslocaties_v01!$C$3:$AA$500,MATCH($K$3/10,aslocaties_v01!$C$2:$X$2),FALSE)</f>
        <v>5.0049999999999999</v>
      </c>
      <c r="BU29" s="93">
        <f>VLOOKUP(BS29,aslocaties_v01!$C$3:$AA$500,MATCH($K$3,aslocaties_v01!$C$2:$X$2),FALSE)</f>
        <v>5.5279999999999996</v>
      </c>
      <c r="BV29" s="93">
        <f>VLOOKUP(BS29,aslocaties_v01!$C$3:$AA$500,MATCH($K$3*10,aslocaties_v01!$C$2:$Y$2),FALSE)</f>
        <v>6.07</v>
      </c>
      <c r="BW29" s="93">
        <f t="shared" si="23"/>
        <v>0.52299999999999969</v>
      </c>
      <c r="BX29" s="93">
        <f t="shared" si="24"/>
        <v>0.5420000000000007</v>
      </c>
      <c r="BY29" s="94">
        <f t="shared" si="25"/>
        <v>0</v>
      </c>
      <c r="BZ29" s="94">
        <f t="shared" si="26"/>
        <v>1.5543122344752192E-15</v>
      </c>
      <c r="CA29" s="94">
        <f t="shared" si="27"/>
        <v>3.9999999999995595E-3</v>
      </c>
      <c r="CB29">
        <f t="shared" si="28"/>
        <v>3.9999999999995595E-3</v>
      </c>
      <c r="CC29" s="58">
        <f t="shared" si="29"/>
        <v>4.0000000000004476E-3</v>
      </c>
      <c r="CD29" s="95" t="b">
        <f t="shared" si="30"/>
        <v>0</v>
      </c>
      <c r="CE29" s="96" t="b">
        <f t="shared" si="31"/>
        <v>1</v>
      </c>
      <c r="CF29" t="b">
        <f t="shared" si="32"/>
        <v>1</v>
      </c>
      <c r="CG29" t="b">
        <f t="shared" si="33"/>
        <v>1</v>
      </c>
      <c r="CH29" s="84" t="b">
        <f t="shared" si="34"/>
        <v>1</v>
      </c>
      <c r="CI29">
        <f t="shared" si="35"/>
        <v>0.97399999999999998</v>
      </c>
      <c r="CJ29" t="b">
        <f t="shared" si="36"/>
        <v>1</v>
      </c>
      <c r="CK29" t="b">
        <f t="shared" si="37"/>
        <v>1</v>
      </c>
      <c r="CL29" s="84" t="b">
        <f t="shared" si="57"/>
        <v>1</v>
      </c>
      <c r="CM29">
        <f t="shared" si="38"/>
        <v>3.1629999999999998</v>
      </c>
      <c r="CN29" t="b">
        <f t="shared" si="39"/>
        <v>1</v>
      </c>
      <c r="CO29" s="84">
        <f t="shared" si="40"/>
        <v>6.2407383502375208E-2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1111</v>
      </c>
      <c r="B30" s="3">
        <v>2</v>
      </c>
      <c r="C30" s="3" t="s">
        <v>1683</v>
      </c>
      <c r="D30" s="3" t="str">
        <f t="shared" si="0"/>
        <v>BM_1_36-5_dk_0982</v>
      </c>
      <c r="E30" s="3" t="str">
        <f t="shared" si="1"/>
        <v>0982</v>
      </c>
      <c r="F30" s="3">
        <v>136305.54699999999</v>
      </c>
      <c r="G30" s="15">
        <v>416259.31199999998</v>
      </c>
      <c r="H30" s="35" t="str">
        <f t="shared" si="2"/>
        <v>ja</v>
      </c>
      <c r="I30" s="42">
        <v>342</v>
      </c>
      <c r="J30" s="20" t="s">
        <v>373</v>
      </c>
      <c r="K30" s="21">
        <v>10000</v>
      </c>
      <c r="L30" s="28">
        <f t="shared" si="54"/>
        <v>1</v>
      </c>
      <c r="M30" s="28">
        <f t="shared" si="55"/>
        <v>1</v>
      </c>
      <c r="N30" s="56">
        <f t="shared" si="3"/>
        <v>10000</v>
      </c>
      <c r="O30" s="33">
        <f t="shared" si="56"/>
        <v>119.02005696522586</v>
      </c>
      <c r="P30" s="37">
        <f t="shared" si="4"/>
        <v>78.017781114285725</v>
      </c>
      <c r="Q30" s="9" t="s">
        <v>12</v>
      </c>
      <c r="R30" s="55" t="s">
        <v>12</v>
      </c>
      <c r="S30" s="55">
        <v>4.3579999999999997</v>
      </c>
      <c r="T30" s="55">
        <v>4.6870000000000003</v>
      </c>
      <c r="U30" s="55">
        <v>4.992</v>
      </c>
      <c r="V30" s="3">
        <v>5.2329999999999997</v>
      </c>
      <c r="W30" s="3">
        <v>5.5060000000000002</v>
      </c>
      <c r="X30" s="3" t="s">
        <v>12</v>
      </c>
      <c r="Y30" s="3">
        <v>6.0469999999999997</v>
      </c>
      <c r="Z30" s="15" t="s">
        <v>12</v>
      </c>
      <c r="AA30" s="10">
        <f t="shared" si="5"/>
        <v>5.5060000000000002</v>
      </c>
      <c r="AB30" s="9">
        <f t="shared" si="6"/>
        <v>0.51400000000000023</v>
      </c>
      <c r="AC30" s="10">
        <f t="shared" si="7"/>
        <v>0.54099999999999948</v>
      </c>
      <c r="AD30" s="9" t="s">
        <v>12</v>
      </c>
      <c r="AE30" s="55" t="s">
        <v>12</v>
      </c>
      <c r="AF30" s="55">
        <v>0.71</v>
      </c>
      <c r="AG30" s="55">
        <v>0.77100000000000002</v>
      </c>
      <c r="AH30" s="55">
        <v>0.83899999999999997</v>
      </c>
      <c r="AI30" s="3">
        <v>0.90200000000000002</v>
      </c>
      <c r="AJ30" s="3">
        <v>0.97299999999999998</v>
      </c>
      <c r="AK30" s="3" t="s">
        <v>12</v>
      </c>
      <c r="AL30" s="3">
        <v>1.111</v>
      </c>
      <c r="AM30" s="15" t="s">
        <v>12</v>
      </c>
      <c r="AN30" s="10">
        <f t="shared" si="8"/>
        <v>0.97299999999999998</v>
      </c>
      <c r="AO30" s="9">
        <f t="shared" si="9"/>
        <v>0.13400000000000001</v>
      </c>
      <c r="AP30" s="10">
        <f t="shared" si="10"/>
        <v>0.13800000000000001</v>
      </c>
      <c r="AQ30" s="9" t="s">
        <v>12</v>
      </c>
      <c r="AR30" s="55" t="s">
        <v>12</v>
      </c>
      <c r="AS30" s="55">
        <v>2.7370000000000001</v>
      </c>
      <c r="AT30" s="55">
        <v>2.8460000000000001</v>
      </c>
      <c r="AU30" s="55">
        <v>2.9580000000000002</v>
      </c>
      <c r="AV30" s="3">
        <v>3.0529999999999999</v>
      </c>
      <c r="AW30" s="3">
        <v>3.1560000000000001</v>
      </c>
      <c r="AX30" s="3" t="s">
        <v>12</v>
      </c>
      <c r="AY30" s="3">
        <v>3.3580000000000001</v>
      </c>
      <c r="AZ30" s="15" t="s">
        <v>12</v>
      </c>
      <c r="BA30" s="10">
        <f t="shared" si="11"/>
        <v>3.1560000000000001</v>
      </c>
      <c r="BB30" s="9">
        <f t="shared" si="12"/>
        <v>0.19799999999999995</v>
      </c>
      <c r="BC30" s="10">
        <f t="shared" si="13"/>
        <v>0.20199999999999996</v>
      </c>
      <c r="BD30" s="9">
        <v>5.3339999999999996</v>
      </c>
      <c r="BE30" s="3">
        <v>5.9260000000000002</v>
      </c>
      <c r="BF30" s="15">
        <v>6.5670000000000002</v>
      </c>
      <c r="BG30" s="15">
        <f t="shared" si="14"/>
        <v>5.9260000000000002</v>
      </c>
      <c r="BH30" s="9">
        <f t="shared" si="15"/>
        <v>0.59200000000000053</v>
      </c>
      <c r="BI30" s="10">
        <f t="shared" si="16"/>
        <v>0.64100000000000001</v>
      </c>
      <c r="BJ30" s="9">
        <v>5.3179999999999996</v>
      </c>
      <c r="BK30" s="3">
        <v>5.9180000000000001</v>
      </c>
      <c r="BL30" s="15">
        <v>6.5759999999999996</v>
      </c>
      <c r="BM30" s="15">
        <f t="shared" si="17"/>
        <v>5.9180000000000001</v>
      </c>
      <c r="BN30" s="9">
        <f t="shared" si="18"/>
        <v>0.60000000000000053</v>
      </c>
      <c r="BO30" s="10">
        <f t="shared" si="19"/>
        <v>0.65799999999999947</v>
      </c>
      <c r="BP30">
        <f t="shared" si="20"/>
        <v>0</v>
      </c>
      <c r="BQ30" s="93">
        <f t="shared" si="21"/>
        <v>1.1517509727626465</v>
      </c>
      <c r="BR30" s="93">
        <f t="shared" si="22"/>
        <v>1.1673151750972768</v>
      </c>
      <c r="BS30" s="93" t="str">
        <f>VLOOKUP(C30,'Koppeling locatie - aslocatie'!$A$2:$C$8139,2,FALSE)</f>
        <v>bema231</v>
      </c>
      <c r="BT30" s="93">
        <f>VLOOKUP($BS30,aslocaties_v01!$C$3:$AA$500,MATCH($K$3/10,aslocaties_v01!$C$2:$X$2),FALSE)</f>
        <v>5.0049999999999999</v>
      </c>
      <c r="BU30" s="93">
        <f>VLOOKUP(BS30,aslocaties_v01!$C$3:$AA$500,MATCH($K$3,aslocaties_v01!$C$2:$X$2),FALSE)</f>
        <v>5.5279999999999996</v>
      </c>
      <c r="BV30" s="93">
        <f>VLOOKUP(BS30,aslocaties_v01!$C$3:$AA$500,MATCH($K$3*10,aslocaties_v01!$C$2:$Y$2),FALSE)</f>
        <v>6.07</v>
      </c>
      <c r="BW30" s="93">
        <f t="shared" si="23"/>
        <v>0.52299999999999969</v>
      </c>
      <c r="BX30" s="93">
        <f t="shared" si="24"/>
        <v>0.5420000000000007</v>
      </c>
      <c r="BY30" s="94">
        <f t="shared" si="25"/>
        <v>1.7509727626457972E-2</v>
      </c>
      <c r="BZ30" s="94">
        <f t="shared" si="26"/>
        <v>1.8484288354920775E-3</v>
      </c>
      <c r="CA30" s="94">
        <f t="shared" si="27"/>
        <v>1.2999999999999901E-2</v>
      </c>
      <c r="CB30">
        <f t="shared" si="28"/>
        <v>2.1999999999999353E-2</v>
      </c>
      <c r="CC30" s="58">
        <f t="shared" si="29"/>
        <v>2.3000000000000576E-2</v>
      </c>
      <c r="CD30" s="95" t="b">
        <f t="shared" si="30"/>
        <v>0</v>
      </c>
      <c r="CE30" s="96" t="b">
        <f t="shared" si="31"/>
        <v>1</v>
      </c>
      <c r="CF30" t="b">
        <f t="shared" si="32"/>
        <v>1</v>
      </c>
      <c r="CG30" t="b">
        <f t="shared" si="33"/>
        <v>1</v>
      </c>
      <c r="CH30" s="84" t="b">
        <f t="shared" si="34"/>
        <v>1</v>
      </c>
      <c r="CI30">
        <f t="shared" si="35"/>
        <v>0.97299999999999998</v>
      </c>
      <c r="CJ30" t="b">
        <f t="shared" si="36"/>
        <v>1</v>
      </c>
      <c r="CK30" t="b">
        <f t="shared" si="37"/>
        <v>1</v>
      </c>
      <c r="CL30" s="84" t="b">
        <f t="shared" si="57"/>
        <v>1</v>
      </c>
      <c r="CM30">
        <f t="shared" si="38"/>
        <v>3.1560000000000001</v>
      </c>
      <c r="CN30" t="b">
        <f t="shared" si="39"/>
        <v>1</v>
      </c>
      <c r="CO30" s="84">
        <f t="shared" si="40"/>
        <v>6.2620171520112233E-2</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1112</v>
      </c>
      <c r="B31" s="3">
        <v>2</v>
      </c>
      <c r="C31" s="3" t="s">
        <v>1684</v>
      </c>
      <c r="D31" s="3" t="str">
        <f t="shared" si="0"/>
        <v>BM_1_36-5_dk_0983</v>
      </c>
      <c r="E31" s="3" t="str">
        <f t="shared" si="1"/>
        <v>0983</v>
      </c>
      <c r="F31" s="3">
        <v>136232</v>
      </c>
      <c r="G31" s="15">
        <v>416233.28100000002</v>
      </c>
      <c r="H31" s="35" t="str">
        <f t="shared" si="2"/>
        <v>ja</v>
      </c>
      <c r="I31" s="42">
        <v>340</v>
      </c>
      <c r="J31" s="20" t="s">
        <v>373</v>
      </c>
      <c r="K31" s="21">
        <v>10000</v>
      </c>
      <c r="L31" s="28">
        <f t="shared" si="54"/>
        <v>1</v>
      </c>
      <c r="M31" s="28">
        <f t="shared" si="55"/>
        <v>1</v>
      </c>
      <c r="N31" s="56">
        <f t="shared" si="3"/>
        <v>10000</v>
      </c>
      <c r="O31" s="33">
        <f t="shared" si="56"/>
        <v>78.017781114285725</v>
      </c>
      <c r="P31" s="37">
        <f t="shared" si="4"/>
        <v>116.24132614952474</v>
      </c>
      <c r="Q31" s="9" t="s">
        <v>12</v>
      </c>
      <c r="R31" s="55" t="s">
        <v>12</v>
      </c>
      <c r="S31" s="55">
        <v>4.3540000000000001</v>
      </c>
      <c r="T31" s="55">
        <v>4.6829999999999998</v>
      </c>
      <c r="U31" s="55">
        <v>4.9820000000000002</v>
      </c>
      <c r="V31" s="3">
        <v>5.2290000000000001</v>
      </c>
      <c r="W31" s="3">
        <v>5.5010000000000003</v>
      </c>
      <c r="X31" s="3" t="s">
        <v>12</v>
      </c>
      <c r="Y31" s="3">
        <v>6.0430000000000001</v>
      </c>
      <c r="Z31" s="15" t="s">
        <v>12</v>
      </c>
      <c r="AA31" s="10">
        <f t="shared" si="5"/>
        <v>5.5010000000000003</v>
      </c>
      <c r="AB31" s="9">
        <f t="shared" si="6"/>
        <v>0.51900000000000013</v>
      </c>
      <c r="AC31" s="10">
        <f t="shared" si="7"/>
        <v>0.54199999999999982</v>
      </c>
      <c r="AD31" s="9" t="s">
        <v>12</v>
      </c>
      <c r="AE31" s="55" t="s">
        <v>12</v>
      </c>
      <c r="AF31" s="55">
        <v>0.74399999999999999</v>
      </c>
      <c r="AG31" s="55">
        <v>0.80700000000000005</v>
      </c>
      <c r="AH31" s="55">
        <v>0.877</v>
      </c>
      <c r="AI31" s="3">
        <v>0.94199999999999995</v>
      </c>
      <c r="AJ31" s="3">
        <v>1.014</v>
      </c>
      <c r="AK31" s="3" t="s">
        <v>12</v>
      </c>
      <c r="AL31" s="3">
        <v>1.1559999999999999</v>
      </c>
      <c r="AM31" s="15" t="s">
        <v>12</v>
      </c>
      <c r="AN31" s="10">
        <f t="shared" si="8"/>
        <v>1.014</v>
      </c>
      <c r="AO31" s="9">
        <f t="shared" si="9"/>
        <v>0.13700000000000001</v>
      </c>
      <c r="AP31" s="10">
        <f t="shared" si="10"/>
        <v>0.1419999999999999</v>
      </c>
      <c r="AQ31" s="9" t="s">
        <v>12</v>
      </c>
      <c r="AR31" s="55" t="s">
        <v>12</v>
      </c>
      <c r="AS31" s="55">
        <v>2.8159999999999998</v>
      </c>
      <c r="AT31" s="55">
        <v>2.927</v>
      </c>
      <c r="AU31" s="55">
        <v>3.0409999999999999</v>
      </c>
      <c r="AV31" s="3">
        <v>3.137</v>
      </c>
      <c r="AW31" s="3">
        <v>3.2410000000000001</v>
      </c>
      <c r="AX31" s="3" t="s">
        <v>12</v>
      </c>
      <c r="AY31" s="3">
        <v>3.4449999999999998</v>
      </c>
      <c r="AZ31" s="15" t="s">
        <v>12</v>
      </c>
      <c r="BA31" s="10">
        <f t="shared" si="11"/>
        <v>3.2410000000000001</v>
      </c>
      <c r="BB31" s="9">
        <f t="shared" si="12"/>
        <v>0.20000000000000018</v>
      </c>
      <c r="BC31" s="10">
        <f t="shared" si="13"/>
        <v>0.20399999999999974</v>
      </c>
      <c r="BD31" s="9">
        <v>5.351</v>
      </c>
      <c r="BE31" s="3">
        <v>5.9470000000000001</v>
      </c>
      <c r="BF31" s="15">
        <v>6.5940000000000003</v>
      </c>
      <c r="BG31" s="15">
        <f t="shared" si="14"/>
        <v>5.9470000000000001</v>
      </c>
      <c r="BH31" s="9">
        <f t="shared" si="15"/>
        <v>0.59600000000000009</v>
      </c>
      <c r="BI31" s="10">
        <f t="shared" si="16"/>
        <v>0.64700000000000024</v>
      </c>
      <c r="BJ31" s="9">
        <v>5.3289999999999997</v>
      </c>
      <c r="BK31" s="3">
        <v>5.9329999999999998</v>
      </c>
      <c r="BL31" s="15">
        <v>6.5960000000000001</v>
      </c>
      <c r="BM31" s="15">
        <f t="shared" si="17"/>
        <v>5.9329999999999998</v>
      </c>
      <c r="BN31" s="9">
        <f t="shared" si="18"/>
        <v>0.60400000000000009</v>
      </c>
      <c r="BO31" s="10">
        <f t="shared" si="19"/>
        <v>0.66300000000000026</v>
      </c>
      <c r="BP31">
        <f t="shared" si="20"/>
        <v>0</v>
      </c>
      <c r="BQ31" s="93">
        <f t="shared" si="21"/>
        <v>1.1483622350674372</v>
      </c>
      <c r="BR31" s="93">
        <f t="shared" si="22"/>
        <v>1.163776493256262</v>
      </c>
      <c r="BS31" s="93" t="str">
        <f>VLOOKUP(C31,'Koppeling locatie - aslocatie'!$A$2:$C$8139,2,FALSE)</f>
        <v>bema231</v>
      </c>
      <c r="BT31" s="93">
        <f>VLOOKUP($BS31,aslocaties_v01!$C$3:$AA$500,MATCH($K$3/10,aslocaties_v01!$C$2:$X$2),FALSE)</f>
        <v>5.0049999999999999</v>
      </c>
      <c r="BU31" s="93">
        <f>VLOOKUP(BS31,aslocaties_v01!$C$3:$AA$500,MATCH($K$3,aslocaties_v01!$C$2:$X$2),FALSE)</f>
        <v>5.5279999999999996</v>
      </c>
      <c r="BV31" s="93">
        <f>VLOOKUP(BS31,aslocaties_v01!$C$3:$AA$500,MATCH($K$3*10,aslocaties_v01!$C$2:$Y$2),FALSE)</f>
        <v>6.07</v>
      </c>
      <c r="BW31" s="93">
        <f t="shared" si="23"/>
        <v>0.52299999999999969</v>
      </c>
      <c r="BX31" s="93">
        <f t="shared" si="24"/>
        <v>0.5420000000000007</v>
      </c>
      <c r="BY31" s="94">
        <f t="shared" si="25"/>
        <v>7.7071290944115134E-3</v>
      </c>
      <c r="BZ31" s="94">
        <f t="shared" si="26"/>
        <v>1.5543122344752192E-15</v>
      </c>
      <c r="CA31" s="94">
        <f t="shared" si="27"/>
        <v>2.2999999999999687E-2</v>
      </c>
      <c r="CB31">
        <f t="shared" si="28"/>
        <v>2.6999999999999247E-2</v>
      </c>
      <c r="CC31" s="58">
        <f t="shared" si="29"/>
        <v>2.7000000000000135E-2</v>
      </c>
      <c r="CD31" s="95" t="b">
        <f t="shared" si="30"/>
        <v>0</v>
      </c>
      <c r="CE31" s="96" t="b">
        <f t="shared" si="31"/>
        <v>1</v>
      </c>
      <c r="CF31" t="b">
        <f t="shared" si="32"/>
        <v>1</v>
      </c>
      <c r="CG31" t="b">
        <f t="shared" si="33"/>
        <v>1</v>
      </c>
      <c r="CH31" s="84" t="b">
        <f t="shared" si="34"/>
        <v>1</v>
      </c>
      <c r="CI31">
        <f t="shared" si="35"/>
        <v>1.014</v>
      </c>
      <c r="CJ31" t="b">
        <f t="shared" si="36"/>
        <v>1</v>
      </c>
      <c r="CK31" t="b">
        <f t="shared" si="37"/>
        <v>1</v>
      </c>
      <c r="CL31" s="84" t="b">
        <f t="shared" si="57"/>
        <v>1</v>
      </c>
      <c r="CM31">
        <f t="shared" si="38"/>
        <v>3.2410000000000001</v>
      </c>
      <c r="CN31" t="b">
        <f t="shared" si="39"/>
        <v>1</v>
      </c>
      <c r="CO31" s="84">
        <f t="shared" si="40"/>
        <v>6.1880710935111778E-2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1113</v>
      </c>
      <c r="B32" s="3">
        <v>2</v>
      </c>
      <c r="C32" s="3" t="s">
        <v>1685</v>
      </c>
      <c r="D32" s="3" t="str">
        <f t="shared" si="0"/>
        <v>BM_1_36-5_dk_0984</v>
      </c>
      <c r="E32" s="3" t="str">
        <f t="shared" si="1"/>
        <v>0984</v>
      </c>
      <c r="F32" s="3">
        <v>136122.984</v>
      </c>
      <c r="G32" s="15">
        <v>416192.93800000002</v>
      </c>
      <c r="H32" s="35" t="str">
        <f t="shared" si="2"/>
        <v>ja</v>
      </c>
      <c r="I32" s="42">
        <v>340</v>
      </c>
      <c r="J32" s="20" t="s">
        <v>373</v>
      </c>
      <c r="K32" s="21">
        <v>10000</v>
      </c>
      <c r="L32" s="28">
        <f t="shared" si="54"/>
        <v>1</v>
      </c>
      <c r="M32" s="28">
        <f t="shared" si="55"/>
        <v>1</v>
      </c>
      <c r="N32" s="56">
        <f t="shared" si="3"/>
        <v>10000</v>
      </c>
      <c r="O32" s="33">
        <f t="shared" si="56"/>
        <v>116.24132614952474</v>
      </c>
      <c r="P32" s="37">
        <f t="shared" si="4"/>
        <v>116.82323358390596</v>
      </c>
      <c r="Q32" s="9" t="s">
        <v>12</v>
      </c>
      <c r="R32" s="55" t="s">
        <v>12</v>
      </c>
      <c r="S32" s="55">
        <v>4.3440000000000003</v>
      </c>
      <c r="T32" s="55">
        <v>4.6740000000000004</v>
      </c>
      <c r="U32" s="55">
        <v>4.9710000000000001</v>
      </c>
      <c r="V32" s="3">
        <v>5.2140000000000004</v>
      </c>
      <c r="W32" s="3">
        <v>5.492</v>
      </c>
      <c r="X32" s="3" t="s">
        <v>12</v>
      </c>
      <c r="Y32" s="3">
        <v>6.0330000000000004</v>
      </c>
      <c r="Z32" s="15" t="s">
        <v>12</v>
      </c>
      <c r="AA32" s="10">
        <f t="shared" si="5"/>
        <v>5.492</v>
      </c>
      <c r="AB32" s="9">
        <f t="shared" si="6"/>
        <v>0.52099999999999991</v>
      </c>
      <c r="AC32" s="10">
        <f t="shared" si="7"/>
        <v>0.54100000000000037</v>
      </c>
      <c r="AD32" s="9" t="s">
        <v>12</v>
      </c>
      <c r="AE32" s="55" t="s">
        <v>12</v>
      </c>
      <c r="AF32" s="55">
        <v>0.73899999999999999</v>
      </c>
      <c r="AG32" s="55">
        <v>0.80100000000000005</v>
      </c>
      <c r="AH32" s="55">
        <v>0.871</v>
      </c>
      <c r="AI32" s="3">
        <v>0.93600000000000005</v>
      </c>
      <c r="AJ32" s="3">
        <v>1.0069999999999999</v>
      </c>
      <c r="AK32" s="3" t="s">
        <v>12</v>
      </c>
      <c r="AL32" s="3">
        <v>1.1499999999999999</v>
      </c>
      <c r="AM32" s="15" t="s">
        <v>12</v>
      </c>
      <c r="AN32" s="10">
        <f t="shared" si="8"/>
        <v>1.0069999999999999</v>
      </c>
      <c r="AO32" s="9">
        <f t="shared" si="9"/>
        <v>0.1359999999999999</v>
      </c>
      <c r="AP32" s="10">
        <f t="shared" si="10"/>
        <v>0.14300000000000002</v>
      </c>
      <c r="AQ32" s="9" t="s">
        <v>12</v>
      </c>
      <c r="AR32" s="55" t="s">
        <v>12</v>
      </c>
      <c r="AS32" s="55">
        <v>2.8029999999999999</v>
      </c>
      <c r="AT32" s="55">
        <v>2.9129999999999998</v>
      </c>
      <c r="AU32" s="55">
        <v>3.028</v>
      </c>
      <c r="AV32" s="3">
        <v>3.1219999999999999</v>
      </c>
      <c r="AW32" s="3">
        <v>3.2250000000000001</v>
      </c>
      <c r="AX32" s="3" t="s">
        <v>12</v>
      </c>
      <c r="AY32" s="3">
        <v>3.4289999999999998</v>
      </c>
      <c r="AZ32" s="15" t="s">
        <v>12</v>
      </c>
      <c r="BA32" s="10">
        <f t="shared" si="11"/>
        <v>3.2250000000000001</v>
      </c>
      <c r="BB32" s="9">
        <f t="shared" si="12"/>
        <v>0.19700000000000006</v>
      </c>
      <c r="BC32" s="10">
        <f t="shared" si="13"/>
        <v>0.20399999999999974</v>
      </c>
      <c r="BD32" s="9">
        <v>5.3339999999999996</v>
      </c>
      <c r="BE32" s="3">
        <v>5.9279999999999999</v>
      </c>
      <c r="BF32" s="15">
        <v>6.5730000000000004</v>
      </c>
      <c r="BG32" s="15">
        <f t="shared" si="14"/>
        <v>5.9279999999999999</v>
      </c>
      <c r="BH32" s="9">
        <f t="shared" si="15"/>
        <v>0.59400000000000031</v>
      </c>
      <c r="BI32" s="10">
        <f t="shared" si="16"/>
        <v>0.64500000000000046</v>
      </c>
      <c r="BJ32" s="9">
        <v>5.3129999999999997</v>
      </c>
      <c r="BK32" s="3">
        <v>5.915</v>
      </c>
      <c r="BL32" s="15">
        <v>6.5750000000000002</v>
      </c>
      <c r="BM32" s="15">
        <f t="shared" si="17"/>
        <v>5.915</v>
      </c>
      <c r="BN32" s="9">
        <f t="shared" si="18"/>
        <v>0.60200000000000031</v>
      </c>
      <c r="BO32" s="10">
        <f t="shared" si="19"/>
        <v>0.66000000000000014</v>
      </c>
      <c r="BP32">
        <f t="shared" si="20"/>
        <v>0</v>
      </c>
      <c r="BQ32" s="93">
        <f t="shared" si="21"/>
        <v>1.1401151631477935</v>
      </c>
      <c r="BR32" s="93">
        <f t="shared" si="22"/>
        <v>1.1554702495201543</v>
      </c>
      <c r="BS32" s="93" t="str">
        <f>VLOOKUP(C32,'Koppeling locatie - aslocatie'!$A$2:$C$8139,2,FALSE)</f>
        <v>bema231</v>
      </c>
      <c r="BT32" s="93">
        <f>VLOOKUP($BS32,aslocaties_v01!$C$3:$AA$500,MATCH($K$3/10,aslocaties_v01!$C$2:$X$2),FALSE)</f>
        <v>5.0049999999999999</v>
      </c>
      <c r="BU32" s="93">
        <f>VLOOKUP(BS32,aslocaties_v01!$C$3:$AA$500,MATCH($K$3,aslocaties_v01!$C$2:$X$2),FALSE)</f>
        <v>5.5279999999999996</v>
      </c>
      <c r="BV32" s="93">
        <f>VLOOKUP(BS32,aslocaties_v01!$C$3:$AA$500,MATCH($K$3*10,aslocaties_v01!$C$2:$Y$2),FALSE)</f>
        <v>6.07</v>
      </c>
      <c r="BW32" s="93">
        <f t="shared" si="23"/>
        <v>0.52299999999999969</v>
      </c>
      <c r="BX32" s="93">
        <f t="shared" si="24"/>
        <v>0.5420000000000007</v>
      </c>
      <c r="BY32" s="94">
        <f t="shared" si="25"/>
        <v>3.8387715930898736E-3</v>
      </c>
      <c r="BZ32" s="94">
        <f t="shared" si="26"/>
        <v>1.8484288354905232E-3</v>
      </c>
      <c r="CA32" s="94">
        <f t="shared" si="27"/>
        <v>3.3999999999999808E-2</v>
      </c>
      <c r="CB32">
        <f t="shared" si="28"/>
        <v>3.5999999999999588E-2</v>
      </c>
      <c r="CC32" s="58">
        <f t="shared" si="29"/>
        <v>3.6999999999999922E-2</v>
      </c>
      <c r="CD32" s="95" t="b">
        <f t="shared" si="30"/>
        <v>0</v>
      </c>
      <c r="CE32" s="96" t="b">
        <f t="shared" si="31"/>
        <v>1</v>
      </c>
      <c r="CF32" t="b">
        <f t="shared" si="32"/>
        <v>1</v>
      </c>
      <c r="CG32" t="b">
        <f t="shared" si="33"/>
        <v>1</v>
      </c>
      <c r="CH32" s="84" t="b">
        <f t="shared" si="34"/>
        <v>1</v>
      </c>
      <c r="CI32">
        <f t="shared" si="35"/>
        <v>1.0069999999999999</v>
      </c>
      <c r="CJ32" t="b">
        <f t="shared" si="36"/>
        <v>1</v>
      </c>
      <c r="CK32" t="b">
        <f t="shared" si="37"/>
        <v>1</v>
      </c>
      <c r="CL32" s="84" t="b">
        <f t="shared" si="57"/>
        <v>1</v>
      </c>
      <c r="CM32">
        <f t="shared" si="38"/>
        <v>3.2250000000000001</v>
      </c>
      <c r="CN32" t="b">
        <f t="shared" si="39"/>
        <v>1</v>
      </c>
      <c r="CO32" s="84">
        <f t="shared" si="40"/>
        <v>6.2064810577520141E-2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1114</v>
      </c>
      <c r="B33" s="3">
        <v>2</v>
      </c>
      <c r="C33" s="3" t="s">
        <v>1686</v>
      </c>
      <c r="D33" s="3" t="str">
        <f t="shared" si="0"/>
        <v>BM_1_36-5_dk_0985</v>
      </c>
      <c r="E33" s="3" t="str">
        <f t="shared" si="1"/>
        <v>0985</v>
      </c>
      <c r="F33" s="3">
        <v>136014.375</v>
      </c>
      <c r="G33" s="15">
        <v>416149.90600000002</v>
      </c>
      <c r="H33" s="35" t="str">
        <f t="shared" si="2"/>
        <v>ja</v>
      </c>
      <c r="I33" s="42">
        <v>336</v>
      </c>
      <c r="J33" s="20" t="s">
        <v>373</v>
      </c>
      <c r="K33" s="21">
        <v>10000</v>
      </c>
      <c r="L33" s="28">
        <f t="shared" si="54"/>
        <v>1</v>
      </c>
      <c r="M33" s="28">
        <f t="shared" si="55"/>
        <v>1</v>
      </c>
      <c r="N33" s="56">
        <f t="shared" si="3"/>
        <v>10000</v>
      </c>
      <c r="O33" s="33">
        <f t="shared" si="56"/>
        <v>116.82323358390596</v>
      </c>
      <c r="P33" s="37">
        <f t="shared" si="4"/>
        <v>77.875538271023899</v>
      </c>
      <c r="Q33" s="9" t="s">
        <v>12</v>
      </c>
      <c r="R33" s="55" t="s">
        <v>12</v>
      </c>
      <c r="S33" s="55">
        <v>4.3339999999999996</v>
      </c>
      <c r="T33" s="55">
        <v>4.665</v>
      </c>
      <c r="U33" s="55">
        <v>4.9580000000000002</v>
      </c>
      <c r="V33" s="3">
        <v>5.202</v>
      </c>
      <c r="W33" s="3">
        <v>5.4749999999999996</v>
      </c>
      <c r="X33" s="3" t="s">
        <v>12</v>
      </c>
      <c r="Y33" s="3">
        <v>6.0129999999999999</v>
      </c>
      <c r="Z33" s="15" t="s">
        <v>12</v>
      </c>
      <c r="AA33" s="10">
        <f t="shared" si="5"/>
        <v>5.4749999999999996</v>
      </c>
      <c r="AB33" s="9">
        <f t="shared" si="6"/>
        <v>0.51699999999999946</v>
      </c>
      <c r="AC33" s="10">
        <f t="shared" si="7"/>
        <v>0.53800000000000026</v>
      </c>
      <c r="AD33" s="9" t="s">
        <v>12</v>
      </c>
      <c r="AE33" s="55" t="s">
        <v>12</v>
      </c>
      <c r="AF33" s="55">
        <v>0.73299999999999998</v>
      </c>
      <c r="AG33" s="55">
        <v>0.79600000000000004</v>
      </c>
      <c r="AH33" s="55">
        <v>0.86499999999999999</v>
      </c>
      <c r="AI33" s="3">
        <v>0.92900000000000005</v>
      </c>
      <c r="AJ33" s="3">
        <v>1</v>
      </c>
      <c r="AK33" s="3" t="s">
        <v>12</v>
      </c>
      <c r="AL33" s="3">
        <v>1.1419999999999999</v>
      </c>
      <c r="AM33" s="15" t="s">
        <v>12</v>
      </c>
      <c r="AN33" s="10">
        <f t="shared" si="8"/>
        <v>1</v>
      </c>
      <c r="AO33" s="9">
        <f t="shared" si="9"/>
        <v>0.13500000000000001</v>
      </c>
      <c r="AP33" s="10">
        <f t="shared" si="10"/>
        <v>0.1419999999999999</v>
      </c>
      <c r="AQ33" s="9" t="s">
        <v>12</v>
      </c>
      <c r="AR33" s="55" t="s">
        <v>12</v>
      </c>
      <c r="AS33" s="55">
        <v>2.79</v>
      </c>
      <c r="AT33" s="55">
        <v>2.899</v>
      </c>
      <c r="AU33" s="55">
        <v>3.0139999999999998</v>
      </c>
      <c r="AV33" s="3">
        <v>3.1070000000000002</v>
      </c>
      <c r="AW33" s="3">
        <v>3.21</v>
      </c>
      <c r="AX33" s="3" t="s">
        <v>12</v>
      </c>
      <c r="AY33" s="3">
        <v>3.4119999999999999</v>
      </c>
      <c r="AZ33" s="15" t="s">
        <v>12</v>
      </c>
      <c r="BA33" s="10">
        <f t="shared" si="11"/>
        <v>3.21</v>
      </c>
      <c r="BB33" s="9">
        <f t="shared" si="12"/>
        <v>0.19600000000000017</v>
      </c>
      <c r="BC33" s="10">
        <f t="shared" si="13"/>
        <v>0.20199999999999996</v>
      </c>
      <c r="BD33" s="9">
        <v>5.3339999999999996</v>
      </c>
      <c r="BE33" s="3">
        <v>5.9269999999999996</v>
      </c>
      <c r="BF33" s="15">
        <v>6.5720000000000001</v>
      </c>
      <c r="BG33" s="15">
        <f t="shared" si="14"/>
        <v>5.9269999999999996</v>
      </c>
      <c r="BH33" s="9">
        <f t="shared" si="15"/>
        <v>0.59299999999999997</v>
      </c>
      <c r="BI33" s="10">
        <f t="shared" si="16"/>
        <v>0.64500000000000046</v>
      </c>
      <c r="BJ33" s="9">
        <v>5.3120000000000003</v>
      </c>
      <c r="BK33" s="3">
        <v>5.9139999999999997</v>
      </c>
      <c r="BL33" s="15">
        <v>6.5750000000000002</v>
      </c>
      <c r="BM33" s="15">
        <f t="shared" si="17"/>
        <v>5.9139999999999997</v>
      </c>
      <c r="BN33" s="9">
        <f t="shared" si="18"/>
        <v>0.60199999999999942</v>
      </c>
      <c r="BO33" s="10">
        <f t="shared" si="19"/>
        <v>0.66100000000000048</v>
      </c>
      <c r="BP33">
        <f t="shared" si="20"/>
        <v>0</v>
      </c>
      <c r="BQ33" s="93">
        <f t="shared" si="21"/>
        <v>1.1470019342359778</v>
      </c>
      <c r="BR33" s="93">
        <f t="shared" si="22"/>
        <v>1.1644100580270793</v>
      </c>
      <c r="BS33" s="93" t="str">
        <f>VLOOKUP(C33,'Koppeling locatie - aslocatie'!$A$2:$C$8139,2,FALSE)</f>
        <v>bema231</v>
      </c>
      <c r="BT33" s="93">
        <f>VLOOKUP($BS33,aslocaties_v01!$C$3:$AA$500,MATCH($K$3/10,aslocaties_v01!$C$2:$X$2),FALSE)</f>
        <v>5.0049999999999999</v>
      </c>
      <c r="BU33" s="93">
        <f>VLOOKUP(BS33,aslocaties_v01!$C$3:$AA$500,MATCH($K$3,aslocaties_v01!$C$2:$X$2),FALSE)</f>
        <v>5.5279999999999996</v>
      </c>
      <c r="BV33" s="93">
        <f>VLOOKUP(BS33,aslocaties_v01!$C$3:$AA$500,MATCH($K$3*10,aslocaties_v01!$C$2:$Y$2),FALSE)</f>
        <v>6.07</v>
      </c>
      <c r="BW33" s="93">
        <f t="shared" si="23"/>
        <v>0.52299999999999969</v>
      </c>
      <c r="BX33" s="93">
        <f t="shared" si="24"/>
        <v>0.5420000000000007</v>
      </c>
      <c r="BY33" s="94">
        <f t="shared" si="25"/>
        <v>1.1605415860735491E-2</v>
      </c>
      <c r="BZ33" s="94">
        <f t="shared" si="26"/>
        <v>7.4349442379191277E-3</v>
      </c>
      <c r="CA33" s="94">
        <f t="shared" si="27"/>
        <v>4.6999999999999709E-2</v>
      </c>
      <c r="CB33">
        <f t="shared" si="28"/>
        <v>5.2999999999999936E-2</v>
      </c>
      <c r="CC33" s="58">
        <f t="shared" si="29"/>
        <v>5.7000000000000384E-2</v>
      </c>
      <c r="CD33" s="95" t="b">
        <f t="shared" si="30"/>
        <v>0</v>
      </c>
      <c r="CE33" s="96" t="b">
        <f t="shared" si="31"/>
        <v>1</v>
      </c>
      <c r="CF33" t="b">
        <f t="shared" si="32"/>
        <v>1</v>
      </c>
      <c r="CG33" t="b">
        <f t="shared" si="33"/>
        <v>1</v>
      </c>
      <c r="CH33" s="84" t="b">
        <f t="shared" si="34"/>
        <v>1</v>
      </c>
      <c r="CI33">
        <f t="shared" si="35"/>
        <v>1</v>
      </c>
      <c r="CJ33" t="b">
        <f t="shared" si="36"/>
        <v>1</v>
      </c>
      <c r="CK33" t="b">
        <f t="shared" si="37"/>
        <v>1</v>
      </c>
      <c r="CL33" s="84" t="b">
        <f t="shared" si="57"/>
        <v>1</v>
      </c>
      <c r="CM33">
        <f t="shared" si="38"/>
        <v>3.21</v>
      </c>
      <c r="CN33" t="b">
        <f t="shared" si="39"/>
        <v>1</v>
      </c>
      <c r="CO33" s="84">
        <f t="shared" si="40"/>
        <v>6.2210735631995133E-2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1115</v>
      </c>
      <c r="B34" s="3">
        <v>2</v>
      </c>
      <c r="C34" s="3" t="s">
        <v>1687</v>
      </c>
      <c r="D34" s="3" t="str">
        <f t="shared" si="0"/>
        <v>BM_1_36-5_dk_0986</v>
      </c>
      <c r="E34" s="3" t="str">
        <f t="shared" si="1"/>
        <v>0986</v>
      </c>
      <c r="F34" s="3">
        <v>135942.40599999999</v>
      </c>
      <c r="G34" s="15">
        <v>416120.15600000002</v>
      </c>
      <c r="H34" s="35" t="str">
        <f t="shared" si="2"/>
        <v>ja</v>
      </c>
      <c r="I34" s="42">
        <v>336</v>
      </c>
      <c r="J34" s="20" t="s">
        <v>373</v>
      </c>
      <c r="K34" s="21">
        <v>10000</v>
      </c>
      <c r="L34" s="28">
        <f t="shared" si="54"/>
        <v>1</v>
      </c>
      <c r="M34" s="28">
        <f t="shared" si="55"/>
        <v>1</v>
      </c>
      <c r="N34" s="56">
        <f t="shared" si="3"/>
        <v>10000</v>
      </c>
      <c r="O34" s="33">
        <f t="shared" si="56"/>
        <v>77.875538271023899</v>
      </c>
      <c r="P34" s="37">
        <f t="shared" si="4"/>
        <v>117.49222457679419</v>
      </c>
      <c r="Q34" s="9" t="s">
        <v>12</v>
      </c>
      <c r="R34" s="55" t="s">
        <v>12</v>
      </c>
      <c r="S34" s="55">
        <v>4.33</v>
      </c>
      <c r="T34" s="55">
        <v>4.6559999999999997</v>
      </c>
      <c r="U34" s="55">
        <v>4.9530000000000003</v>
      </c>
      <c r="V34" s="3">
        <v>5.1970000000000001</v>
      </c>
      <c r="W34" s="3">
        <v>5.4690000000000003</v>
      </c>
      <c r="X34" s="3" t="s">
        <v>12</v>
      </c>
      <c r="Y34" s="3">
        <v>6.008</v>
      </c>
      <c r="Z34" s="15" t="s">
        <v>12</v>
      </c>
      <c r="AA34" s="10">
        <f t="shared" si="5"/>
        <v>5.4690000000000003</v>
      </c>
      <c r="AB34" s="9">
        <f t="shared" si="6"/>
        <v>0.51600000000000001</v>
      </c>
      <c r="AC34" s="10">
        <f t="shared" si="7"/>
        <v>0.5389999999999997</v>
      </c>
      <c r="AD34" s="9" t="s">
        <v>12</v>
      </c>
      <c r="AE34" s="55" t="s">
        <v>12</v>
      </c>
      <c r="AF34" s="55">
        <v>0.72599999999999998</v>
      </c>
      <c r="AG34" s="55">
        <v>0.78800000000000003</v>
      </c>
      <c r="AH34" s="55">
        <v>0.85699999999999998</v>
      </c>
      <c r="AI34" s="3">
        <v>0.92</v>
      </c>
      <c r="AJ34" s="3">
        <v>0.99099999999999999</v>
      </c>
      <c r="AK34" s="3" t="s">
        <v>12</v>
      </c>
      <c r="AL34" s="3">
        <v>1.131</v>
      </c>
      <c r="AM34" s="15" t="s">
        <v>12</v>
      </c>
      <c r="AN34" s="10">
        <f t="shared" si="8"/>
        <v>0.99099999999999999</v>
      </c>
      <c r="AO34" s="9">
        <f t="shared" si="9"/>
        <v>0.13400000000000001</v>
      </c>
      <c r="AP34" s="10">
        <f t="shared" si="10"/>
        <v>0.14000000000000001</v>
      </c>
      <c r="AQ34" s="9" t="s">
        <v>12</v>
      </c>
      <c r="AR34" s="55" t="s">
        <v>12</v>
      </c>
      <c r="AS34" s="55">
        <v>2.7730000000000001</v>
      </c>
      <c r="AT34" s="55">
        <v>2.8820000000000001</v>
      </c>
      <c r="AU34" s="55">
        <v>2.9969999999999999</v>
      </c>
      <c r="AV34" s="3">
        <v>3.09</v>
      </c>
      <c r="AW34" s="3">
        <v>3.1920000000000002</v>
      </c>
      <c r="AX34" s="3" t="s">
        <v>12</v>
      </c>
      <c r="AY34" s="3">
        <v>3.3929999999999998</v>
      </c>
      <c r="AZ34" s="15" t="s">
        <v>12</v>
      </c>
      <c r="BA34" s="10">
        <f t="shared" si="11"/>
        <v>3.1920000000000002</v>
      </c>
      <c r="BB34" s="9">
        <f t="shared" si="12"/>
        <v>0.19500000000000028</v>
      </c>
      <c r="BC34" s="10">
        <f t="shared" si="13"/>
        <v>0.20099999999999962</v>
      </c>
      <c r="BD34" s="9">
        <v>5.3230000000000004</v>
      </c>
      <c r="BE34" s="3">
        <v>5.9139999999999997</v>
      </c>
      <c r="BF34" s="15">
        <v>6.556</v>
      </c>
      <c r="BG34" s="15">
        <f t="shared" si="14"/>
        <v>5.9139999999999997</v>
      </c>
      <c r="BH34" s="9">
        <f t="shared" si="15"/>
        <v>0.5909999999999993</v>
      </c>
      <c r="BI34" s="10">
        <f t="shared" si="16"/>
        <v>0.64200000000000035</v>
      </c>
      <c r="BJ34" s="9">
        <v>5.3010000000000002</v>
      </c>
      <c r="BK34" s="3">
        <v>5.9009999999999998</v>
      </c>
      <c r="BL34" s="15">
        <v>6.56</v>
      </c>
      <c r="BM34" s="15">
        <f t="shared" si="17"/>
        <v>5.9009999999999998</v>
      </c>
      <c r="BN34" s="9">
        <f t="shared" si="18"/>
        <v>0.59999999999999964</v>
      </c>
      <c r="BO34" s="10">
        <f t="shared" si="19"/>
        <v>0.65899999999999981</v>
      </c>
      <c r="BP34">
        <f t="shared" si="20"/>
        <v>0</v>
      </c>
      <c r="BQ34" s="93">
        <f t="shared" si="21"/>
        <v>1.145348837209301</v>
      </c>
      <c r="BR34" s="93">
        <f t="shared" si="22"/>
        <v>1.1627906976744178</v>
      </c>
      <c r="BS34" s="93" t="str">
        <f>VLOOKUP(C34,'Koppeling locatie - aslocatie'!$A$2:$C$8139,2,FALSE)</f>
        <v>bema232</v>
      </c>
      <c r="BT34" s="93">
        <f>VLOOKUP($BS34,aslocaties_v01!$C$3:$AA$500,MATCH($K$3/10,aslocaties_v01!$C$2:$X$2),FALSE)</f>
        <v>4.9169999999999998</v>
      </c>
      <c r="BU34" s="93">
        <f>VLOOKUP(BS34,aslocaties_v01!$C$3:$AA$500,MATCH($K$3,aslocaties_v01!$C$2:$X$2),FALSE)</f>
        <v>5.4329999999999998</v>
      </c>
      <c r="BV34" s="93">
        <f>VLOOKUP(BS34,aslocaties_v01!$C$3:$AA$500,MATCH($K$3*10,aslocaties_v01!$C$2:$Y$2),FALSE)</f>
        <v>5.9690000000000003</v>
      </c>
      <c r="BW34" s="93">
        <f t="shared" si="23"/>
        <v>0.51600000000000001</v>
      </c>
      <c r="BX34" s="93">
        <f t="shared" si="24"/>
        <v>0.53600000000000048</v>
      </c>
      <c r="BY34" s="94">
        <f t="shared" si="25"/>
        <v>0</v>
      </c>
      <c r="BZ34" s="94">
        <f t="shared" si="26"/>
        <v>5.5658627087183943E-3</v>
      </c>
      <c r="CA34" s="94">
        <f t="shared" si="27"/>
        <v>3.6000000000000476E-2</v>
      </c>
      <c r="CB34">
        <f t="shared" si="28"/>
        <v>3.6000000000000476E-2</v>
      </c>
      <c r="CC34" s="58">
        <f t="shared" si="29"/>
        <v>3.8999999999999702E-2</v>
      </c>
      <c r="CD34" s="95" t="b">
        <f t="shared" si="30"/>
        <v>0</v>
      </c>
      <c r="CE34" s="96" t="b">
        <f t="shared" si="31"/>
        <v>1</v>
      </c>
      <c r="CF34" t="b">
        <f t="shared" si="32"/>
        <v>1</v>
      </c>
      <c r="CG34" t="b">
        <f t="shared" si="33"/>
        <v>1</v>
      </c>
      <c r="CH34" s="84" t="b">
        <f t="shared" si="34"/>
        <v>1</v>
      </c>
      <c r="CI34">
        <f t="shared" si="35"/>
        <v>0.99099999999999999</v>
      </c>
      <c r="CJ34" t="b">
        <f t="shared" si="36"/>
        <v>1</v>
      </c>
      <c r="CK34" t="b">
        <f t="shared" si="37"/>
        <v>1</v>
      </c>
      <c r="CL34" s="84" t="b">
        <f t="shared" si="57"/>
        <v>1</v>
      </c>
      <c r="CM34">
        <f t="shared" si="38"/>
        <v>3.1920000000000002</v>
      </c>
      <c r="CN34" t="b">
        <f t="shared" si="39"/>
        <v>1</v>
      </c>
      <c r="CO34" s="84">
        <f t="shared" si="40"/>
        <v>6.2348109686851269E-2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1116</v>
      </c>
      <c r="B35" s="3">
        <v>2</v>
      </c>
      <c r="C35" s="3" t="s">
        <v>1688</v>
      </c>
      <c r="D35" s="3" t="str">
        <f t="shared" ref="D35:D66" si="58">IF(ISERROR(FIND("_",C35)),C35,LEFT(C35,LEN(C35)-LEN(RIGHT(C35,LEN(C35)-FIND("~",SUBSTITUTE(C35,"_","~",LEN(C35)-LEN(SUBSTITUTE(C35,"_",""))))))) &amp; TEXT(INT(RIGHT(C35,LEN(C35)-FIND("~",SUBSTITUTE(C35,"_","~",LEN(C35)-LEN(SUBSTITUTE(C35,"_","")))))), "0000") )</f>
        <v>BM_1_36-5_dk_0987</v>
      </c>
      <c r="E35" s="3" t="str">
        <f t="shared" ref="E35:E66" si="59">TEXT(INT(RIGHT(C35,LEN(C35)-FIND("~",SUBSTITUTE(C35,"_","~",LEN(C35)-LEN(SUBSTITUTE(C35,"_","")))))), "0000")</f>
        <v>0987</v>
      </c>
      <c r="F35" s="3">
        <v>135834.65599999999</v>
      </c>
      <c r="G35" s="15">
        <v>416073.31199999998</v>
      </c>
      <c r="H35" s="35" t="str">
        <f t="shared" ref="H35:H66" si="60">IF(COUNTIF(C:C, "="&amp;C35)=1,"ja", "nee")</f>
        <v>ja</v>
      </c>
      <c r="I35" s="42">
        <v>337</v>
      </c>
      <c r="J35" s="20" t="s">
        <v>373</v>
      </c>
      <c r="K35" s="21">
        <v>10000</v>
      </c>
      <c r="L35" s="28">
        <f t="shared" si="54"/>
        <v>1</v>
      </c>
      <c r="M35" s="28">
        <f t="shared" si="55"/>
        <v>1</v>
      </c>
      <c r="N35" s="56">
        <f t="shared" ref="N35:N66" si="61">INT(K35/L35*M35)</f>
        <v>10000</v>
      </c>
      <c r="O35" s="33">
        <f t="shared" si="56"/>
        <v>117.49222457679419</v>
      </c>
      <c r="P35" s="37">
        <f t="shared" ref="P35:P66" si="62">SQRT((F35-F36)^2+(G35-G36)^2)</f>
        <v>78.321817988339916</v>
      </c>
      <c r="Q35" s="9" t="s">
        <v>12</v>
      </c>
      <c r="R35" s="55" t="s">
        <v>12</v>
      </c>
      <c r="S35" s="55">
        <v>4.3239999999999998</v>
      </c>
      <c r="T35" s="55">
        <v>4.6440000000000001</v>
      </c>
      <c r="U35" s="55">
        <v>4.9429999999999996</v>
      </c>
      <c r="V35" s="3">
        <v>5.19</v>
      </c>
      <c r="W35" s="3">
        <v>5.4619999999999997</v>
      </c>
      <c r="X35" s="3" t="s">
        <v>12</v>
      </c>
      <c r="Y35" s="3">
        <v>6</v>
      </c>
      <c r="Z35" s="15" t="s">
        <v>12</v>
      </c>
      <c r="AA35" s="10">
        <f t="shared" ref="AA35:AA66" si="63">LOOKUP($K35,$Q$2:$Z$2,Q35:Z35)</f>
        <v>5.4619999999999997</v>
      </c>
      <c r="AB35" s="9">
        <f t="shared" ref="AB35:AB66" si="64">LOOKUP($K35,$Q$2:$Z$2,Q35:Z35)-LOOKUP(0.1*$K35,$Q$2:$Z$2,Q35:Z35)</f>
        <v>0.51900000000000013</v>
      </c>
      <c r="AC35" s="10">
        <f t="shared" ref="AC35:AC66" si="65">LOOKUP(10*$K35,$Q$2:$Z$2,Q35:Z35)-LOOKUP($K35,$Q$2:$Z$2,Q35:Z35)</f>
        <v>0.53800000000000026</v>
      </c>
      <c r="AD35" s="9" t="s">
        <v>12</v>
      </c>
      <c r="AE35" s="55" t="s">
        <v>12</v>
      </c>
      <c r="AF35" s="55">
        <v>0.72199999999999998</v>
      </c>
      <c r="AG35" s="55">
        <v>0.78400000000000003</v>
      </c>
      <c r="AH35" s="55">
        <v>0.85199999999999998</v>
      </c>
      <c r="AI35" s="3">
        <v>0.91500000000000004</v>
      </c>
      <c r="AJ35" s="3">
        <v>0.98599999999999999</v>
      </c>
      <c r="AK35" s="3" t="s">
        <v>12</v>
      </c>
      <c r="AL35" s="3">
        <v>1.125</v>
      </c>
      <c r="AM35" s="15" t="s">
        <v>12</v>
      </c>
      <c r="AN35" s="10">
        <f t="shared" ref="AN35:AN66" si="66">LOOKUP($K35,$Q$2:$Z$2,AD35:AM35)</f>
        <v>0.98599999999999999</v>
      </c>
      <c r="AO35" s="9">
        <f t="shared" ref="AO35:AO66" si="67">LOOKUP($K35,$Q$2:$Z$2,AD35:AM35)-LOOKUP(0.1*$K35,$Q$2:$Z$2,AD35:AM35)</f>
        <v>0.13400000000000001</v>
      </c>
      <c r="AP35" s="10">
        <f t="shared" ref="AP35:AP66" si="68">LOOKUP(10*$K35,$Q$2:$Z$2,AD35:AM35)-LOOKUP($K35,$Q$2:$Z$2,AD35:AM35)</f>
        <v>0.13900000000000001</v>
      </c>
      <c r="AQ35" s="9" t="s">
        <v>12</v>
      </c>
      <c r="AR35" s="55" t="s">
        <v>12</v>
      </c>
      <c r="AS35" s="55">
        <v>2.762</v>
      </c>
      <c r="AT35" s="55">
        <v>2.87</v>
      </c>
      <c r="AU35" s="55">
        <v>2.984</v>
      </c>
      <c r="AV35" s="3">
        <v>3.077</v>
      </c>
      <c r="AW35" s="3">
        <v>3.1789999999999998</v>
      </c>
      <c r="AX35" s="3" t="s">
        <v>12</v>
      </c>
      <c r="AY35" s="3">
        <v>3.38</v>
      </c>
      <c r="AZ35" s="15" t="s">
        <v>12</v>
      </c>
      <c r="BA35" s="10">
        <f t="shared" ref="BA35:BA66" si="69">LOOKUP($K35,$Q$2:$Z$2,AQ35:AZ35)</f>
        <v>3.1789999999999998</v>
      </c>
      <c r="BB35" s="9">
        <f t="shared" ref="BB35:BB66" si="70">LOOKUP($K35,$Q$2:$Z$2,AQ35:AZ35)-LOOKUP(0.1*$K35,$Q$2:$Z$2,AQ35:AZ35)</f>
        <v>0.19499999999999984</v>
      </c>
      <c r="BC35" s="10">
        <f t="shared" ref="BC35:BC66" si="71">LOOKUP(10*$K35,$Q$2:$Z$2,AQ35:AZ35)-LOOKUP($K35,$Q$2:$Z$2,AQ35:AZ35)</f>
        <v>0.20100000000000007</v>
      </c>
      <c r="BD35" s="9">
        <v>5.306</v>
      </c>
      <c r="BE35" s="3">
        <v>5.8949999999999996</v>
      </c>
      <c r="BF35" s="15">
        <v>6.5350000000000001</v>
      </c>
      <c r="BG35" s="15">
        <f t="shared" ref="BG35:BG66" si="72">LOOKUP($N35,$BD$2:$BF$2,BD35:BF35)</f>
        <v>5.8949999999999996</v>
      </c>
      <c r="BH35" s="9">
        <f t="shared" ref="BH35:BH66" si="73">BE35-BD35</f>
        <v>0.58899999999999952</v>
      </c>
      <c r="BI35" s="10">
        <f t="shared" ref="BI35:BI66" si="74">BF35-BE35</f>
        <v>0.64000000000000057</v>
      </c>
      <c r="BJ35" s="9">
        <v>5.2859999999999996</v>
      </c>
      <c r="BK35" s="3">
        <v>5.8840000000000003</v>
      </c>
      <c r="BL35" s="15">
        <v>6.5419999999999998</v>
      </c>
      <c r="BM35" s="15">
        <f t="shared" ref="BM35:BM66" si="75">LOOKUP($N35,$BD$2:$BF$2,BJ35:BL35)</f>
        <v>5.8840000000000003</v>
      </c>
      <c r="BN35" s="9">
        <f t="shared" ref="BN35:BN66" si="76">BK35-BJ35</f>
        <v>0.59800000000000075</v>
      </c>
      <c r="BO35" s="10">
        <f t="shared" ref="BO35:BO66" si="77">BL35-BK35</f>
        <v>0.65799999999999947</v>
      </c>
      <c r="BP35">
        <f t="shared" ref="BP35:BP66" si="78">IF(AND(ISERROR(FIND("Fout",Q35)), ISERROR(FIND("Fout",AD35)), ISERROR(FIND("Fout",AQ35)), ISERROR(FIND( "Fout",BD35)), ISERROR(FIND( "Fout",BJ35))),0,1)</f>
        <v>0</v>
      </c>
      <c r="BQ35" s="93">
        <f t="shared" ref="BQ35:BQ66" si="79">IF(AB35=0, -1, BH35/AB35)</f>
        <v>1.1348747591522146</v>
      </c>
      <c r="BR35" s="93">
        <f t="shared" ref="BR35:BR66" si="80">IF(AB35=0,-1,BN35/AB35)</f>
        <v>1.1522157996146447</v>
      </c>
      <c r="BS35" s="93" t="str">
        <f>VLOOKUP(C35,'Koppeling locatie - aslocatie'!$A$2:$C$8139,2,FALSE)</f>
        <v>bema232</v>
      </c>
      <c r="BT35" s="93">
        <f>VLOOKUP($BS35,aslocaties_v01!$C$3:$AA$500,MATCH($K$3/10,aslocaties_v01!$C$2:$X$2),FALSE)</f>
        <v>4.9169999999999998</v>
      </c>
      <c r="BU35" s="93">
        <f>VLOOKUP(BS35,aslocaties_v01!$C$3:$AA$500,MATCH($K$3,aslocaties_v01!$C$2:$X$2),FALSE)</f>
        <v>5.4329999999999998</v>
      </c>
      <c r="BV35" s="93">
        <f>VLOOKUP(BS35,aslocaties_v01!$C$3:$AA$500,MATCH($K$3*10,aslocaties_v01!$C$2:$Y$2),FALSE)</f>
        <v>5.9690000000000003</v>
      </c>
      <c r="BW35" s="93">
        <f t="shared" ref="BW35:BW66" si="81">BU35-BT35</f>
        <v>0.51600000000000001</v>
      </c>
      <c r="BX35" s="93">
        <f t="shared" ref="BX35:BX66" si="82">BV35-BU35</f>
        <v>0.53600000000000048</v>
      </c>
      <c r="BY35" s="94">
        <f t="shared" ref="BY35:BY66" si="83">IFERROR(ABS(1-BW35/AB35), 999)</f>
        <v>5.7803468208094122E-3</v>
      </c>
      <c r="BZ35" s="94">
        <f t="shared" ref="BZ35:BZ66" si="84">IFERROR(ABS(1-BX35/AC35), 999)</f>
        <v>3.7174721189586757E-3</v>
      </c>
      <c r="CA35" s="94">
        <f t="shared" ref="CA35:CA66" si="85">ABS(LOOKUP(0.1*$K35,$Q$2:$Z$2,Q35:Z35)-BT35)</f>
        <v>2.5999999999999801E-2</v>
      </c>
      <c r="CB35">
        <f t="shared" ref="CB35:CB66" si="86">ABS(LOOKUP($K35,$Q$2:$Z$2,Q35:Z35)-BU35)</f>
        <v>2.8999999999999915E-2</v>
      </c>
      <c r="CC35" s="58">
        <f t="shared" ref="CC35:CC66" si="87">ABS(LOOKUP(10*$K35,$Q$2:$Z$2,Q35:Z35)-BV35)</f>
        <v>3.0999999999999694E-2</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0.98599999999999999</v>
      </c>
      <c r="CJ35" t="b">
        <f t="shared" ref="CJ35:CJ66" si="94">CI35&lt;AVERAGE(CI:CI)+3*STDEV(CI:CI)</f>
        <v>1</v>
      </c>
      <c r="CK35" t="b">
        <f t="shared" ref="CK35:CK66" si="95">AN35&lt;1.25</f>
        <v>1</v>
      </c>
      <c r="CL35" s="84" t="b">
        <f t="shared" si="57"/>
        <v>1</v>
      </c>
      <c r="CM35">
        <f t="shared" ref="CM35:CM66" si="96">IF(CL35,BA35,"")</f>
        <v>3.1789999999999998</v>
      </c>
      <c r="CN35" t="b">
        <f t="shared" ref="CN35:CN66" si="97">CM35&lt;AVERAGE(CM:CM)+3*STDEV(CM:CM)</f>
        <v>1</v>
      </c>
      <c r="CO35" s="84">
        <f t="shared" ref="CO35:CO66" si="98">IF(BA35=0, -1, AN35/(1.56*BA35^2))</f>
        <v>6.2541927353281276E-2</v>
      </c>
      <c r="CP35" t="b">
        <f t="shared" ref="CP35:CP66" si="99">OR(CO35&gt;0.035, CO35&lt;0.065)</f>
        <v>1</v>
      </c>
      <c r="CQ35" s="96" t="b">
        <f t="shared" ref="CQ35:CQ66" si="100">IF(O35="-", "-", ABS(AA35-AA34)&lt;O35*$CR$1)</f>
        <v>1</v>
      </c>
      <c r="CR35" t="b">
        <f t="shared" ref="CR35:CR66" si="101">IF(O35="-","-",ABS(BG35-BG34)&lt;O35*$CS$1)</f>
        <v>1</v>
      </c>
      <c r="CS35" t="b">
        <f t="shared" ref="CS35:CS66" si="102">IF(O35="-","-",ABS(BM35-BM34)&lt;O35*$CT$1)</f>
        <v>1</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1</v>
      </c>
      <c r="CX35" t="b">
        <f t="shared" ref="CX35:CX66" si="107">IF(P35="-","-",ABS(BM36-BM35)&lt;P35*$CT$1)</f>
        <v>1</v>
      </c>
      <c r="CY35" t="b">
        <f t="shared" ref="CY35:CY66" si="108">IF(P35="-","-",ABS(AN36-AN35)&lt;P35*$CU$1)</f>
        <v>1</v>
      </c>
      <c r="CZ35" t="b">
        <f t="shared" ref="CZ35:CZ66" si="109">IF(P35="-","-",ABS(BA35-BA36)&lt;P35*$CV$1)</f>
        <v>1</v>
      </c>
      <c r="DA35" s="84">
        <f t="shared" ref="DA35:DA66" si="110">IFERROR(IF(AND(CQ35:CU35),0,1), 0)+IFERROR(IF(AND(CV35:CZ35),0,1),0)</f>
        <v>0</v>
      </c>
      <c r="DB35" t="b">
        <f t="shared" ref="DB35:DB66" si="111">AND(DA35&gt;0,CD35)</f>
        <v>0</v>
      </c>
    </row>
    <row r="36" spans="1:106">
      <c r="A36" s="9">
        <v>1117</v>
      </c>
      <c r="B36" s="3">
        <v>2</v>
      </c>
      <c r="C36" s="3" t="s">
        <v>1689</v>
      </c>
      <c r="D36" s="3" t="str">
        <f t="shared" si="58"/>
        <v>BM_1_36-5_dk_0988</v>
      </c>
      <c r="E36" s="3" t="str">
        <f t="shared" si="59"/>
        <v>0988</v>
      </c>
      <c r="F36" s="3">
        <v>135763.43799999999</v>
      </c>
      <c r="G36" s="15">
        <v>416040.71899999998</v>
      </c>
      <c r="H36" s="35" t="str">
        <f t="shared" si="60"/>
        <v>ja</v>
      </c>
      <c r="I36" s="42">
        <v>334</v>
      </c>
      <c r="J36" s="20" t="s">
        <v>373</v>
      </c>
      <c r="K36" s="21">
        <v>10000</v>
      </c>
      <c r="L36" s="28">
        <f t="shared" ref="L36:L67" si="112">L35</f>
        <v>1</v>
      </c>
      <c r="M36" s="28">
        <f t="shared" ref="M36:M67" si="113">M35</f>
        <v>1</v>
      </c>
      <c r="N36" s="56">
        <f t="shared" si="61"/>
        <v>10000</v>
      </c>
      <c r="O36" s="33">
        <f t="shared" ref="O36:O67" si="114">SQRT((F35-F36)^2+(G35-G36)^2)</f>
        <v>78.321817988339916</v>
      </c>
      <c r="P36" s="37">
        <f t="shared" si="62"/>
        <v>115.10857748229407</v>
      </c>
      <c r="Q36" s="9" t="s">
        <v>12</v>
      </c>
      <c r="R36" s="55" t="s">
        <v>12</v>
      </c>
      <c r="S36" s="55">
        <v>4.3120000000000003</v>
      </c>
      <c r="T36" s="55">
        <v>4.6379999999999999</v>
      </c>
      <c r="U36" s="55">
        <v>4.9370000000000003</v>
      </c>
      <c r="V36" s="3">
        <v>5.1769999999999996</v>
      </c>
      <c r="W36" s="3">
        <v>5.452</v>
      </c>
      <c r="X36" s="3" t="s">
        <v>12</v>
      </c>
      <c r="Y36" s="3">
        <v>5.9859999999999998</v>
      </c>
      <c r="Z36" s="15" t="s">
        <v>12</v>
      </c>
      <c r="AA36" s="10">
        <f t="shared" si="63"/>
        <v>5.452</v>
      </c>
      <c r="AB36" s="9">
        <f t="shared" si="64"/>
        <v>0.51499999999999968</v>
      </c>
      <c r="AC36" s="10">
        <f t="shared" si="65"/>
        <v>0.53399999999999981</v>
      </c>
      <c r="AD36" s="9" t="s">
        <v>12</v>
      </c>
      <c r="AE36" s="55" t="s">
        <v>12</v>
      </c>
      <c r="AF36" s="55">
        <v>0.71599999999999997</v>
      </c>
      <c r="AG36" s="55">
        <v>0.77700000000000002</v>
      </c>
      <c r="AH36" s="55">
        <v>0.84499999999999997</v>
      </c>
      <c r="AI36" s="3">
        <v>0.90800000000000003</v>
      </c>
      <c r="AJ36" s="3">
        <v>0.97799999999999998</v>
      </c>
      <c r="AK36" s="3" t="s">
        <v>12</v>
      </c>
      <c r="AL36" s="3">
        <v>1.1160000000000001</v>
      </c>
      <c r="AM36" s="15" t="s">
        <v>12</v>
      </c>
      <c r="AN36" s="10">
        <f t="shared" si="66"/>
        <v>0.97799999999999998</v>
      </c>
      <c r="AO36" s="9">
        <f t="shared" si="67"/>
        <v>0.13300000000000001</v>
      </c>
      <c r="AP36" s="10">
        <f t="shared" si="68"/>
        <v>0.13800000000000012</v>
      </c>
      <c r="AQ36" s="9" t="s">
        <v>12</v>
      </c>
      <c r="AR36" s="55" t="s">
        <v>12</v>
      </c>
      <c r="AS36" s="55">
        <v>2.7490000000000001</v>
      </c>
      <c r="AT36" s="55">
        <v>2.8570000000000002</v>
      </c>
      <c r="AU36" s="55">
        <v>2.968</v>
      </c>
      <c r="AV36" s="3">
        <v>3.0619999999999998</v>
      </c>
      <c r="AW36" s="3">
        <v>3.1640000000000001</v>
      </c>
      <c r="AX36" s="3" t="s">
        <v>12</v>
      </c>
      <c r="AY36" s="3">
        <v>3.3639999999999999</v>
      </c>
      <c r="AZ36" s="15" t="s">
        <v>12</v>
      </c>
      <c r="BA36" s="10">
        <f t="shared" si="69"/>
        <v>3.1640000000000001</v>
      </c>
      <c r="BB36" s="9">
        <f t="shared" si="70"/>
        <v>0.19600000000000017</v>
      </c>
      <c r="BC36" s="10">
        <f t="shared" si="71"/>
        <v>0.19999999999999973</v>
      </c>
      <c r="BD36" s="9">
        <v>5.3090000000000002</v>
      </c>
      <c r="BE36" s="3">
        <v>5.8979999999999997</v>
      </c>
      <c r="BF36" s="15">
        <v>6.5369999999999999</v>
      </c>
      <c r="BG36" s="15">
        <f t="shared" si="72"/>
        <v>5.8979999999999997</v>
      </c>
      <c r="BH36" s="9">
        <f t="shared" si="73"/>
        <v>0.58899999999999952</v>
      </c>
      <c r="BI36" s="10">
        <f t="shared" si="74"/>
        <v>0.63900000000000023</v>
      </c>
      <c r="BJ36" s="9">
        <v>5.2930000000000001</v>
      </c>
      <c r="BK36" s="3">
        <v>5.8929999999999998</v>
      </c>
      <c r="BL36" s="15">
        <v>6.5540000000000003</v>
      </c>
      <c r="BM36" s="15">
        <f t="shared" si="75"/>
        <v>5.8929999999999998</v>
      </c>
      <c r="BN36" s="9">
        <f t="shared" si="76"/>
        <v>0.59999999999999964</v>
      </c>
      <c r="BO36" s="10">
        <f t="shared" si="77"/>
        <v>0.66100000000000048</v>
      </c>
      <c r="BP36">
        <f t="shared" si="78"/>
        <v>0</v>
      </c>
      <c r="BQ36" s="93">
        <f t="shared" si="79"/>
        <v>1.1436893203883494</v>
      </c>
      <c r="BR36" s="93">
        <f t="shared" si="80"/>
        <v>1.1650485436893203</v>
      </c>
      <c r="BS36" s="93" t="str">
        <f>VLOOKUP(C36,'Koppeling locatie - aslocatie'!$A$2:$C$8139,2,FALSE)</f>
        <v>bema232</v>
      </c>
      <c r="BT36" s="93">
        <f>VLOOKUP($BS36,aslocaties_v01!$C$3:$AA$500,MATCH($K$3/10,aslocaties_v01!$C$2:$X$2),FALSE)</f>
        <v>4.9169999999999998</v>
      </c>
      <c r="BU36" s="93">
        <f>VLOOKUP(BS36,aslocaties_v01!$C$3:$AA$500,MATCH($K$3,aslocaties_v01!$C$2:$X$2),FALSE)</f>
        <v>5.4329999999999998</v>
      </c>
      <c r="BV36" s="93">
        <f>VLOOKUP(BS36,aslocaties_v01!$C$3:$AA$500,MATCH($K$3*10,aslocaties_v01!$C$2:$Y$2),FALSE)</f>
        <v>5.9690000000000003</v>
      </c>
      <c r="BW36" s="93">
        <f t="shared" si="81"/>
        <v>0.51600000000000001</v>
      </c>
      <c r="BX36" s="93">
        <f t="shared" si="82"/>
        <v>0.53600000000000048</v>
      </c>
      <c r="BY36" s="94">
        <f t="shared" si="83"/>
        <v>1.9417475728162881E-3</v>
      </c>
      <c r="BZ36" s="94">
        <f t="shared" si="84"/>
        <v>3.7453183520612665E-3</v>
      </c>
      <c r="CA36" s="94">
        <f t="shared" si="85"/>
        <v>2.0000000000000462E-2</v>
      </c>
      <c r="CB36">
        <f t="shared" si="86"/>
        <v>1.9000000000000128E-2</v>
      </c>
      <c r="CC36" s="58">
        <f t="shared" si="87"/>
        <v>1.699999999999946E-2</v>
      </c>
      <c r="CD36" s="95" t="b">
        <f t="shared" si="88"/>
        <v>0</v>
      </c>
      <c r="CE36" s="96" t="b">
        <f t="shared" si="89"/>
        <v>1</v>
      </c>
      <c r="CF36" t="b">
        <f t="shared" si="90"/>
        <v>1</v>
      </c>
      <c r="CG36" t="b">
        <f t="shared" si="91"/>
        <v>1</v>
      </c>
      <c r="CH36" s="84" t="b">
        <f t="shared" si="92"/>
        <v>1</v>
      </c>
      <c r="CI36">
        <f t="shared" si="93"/>
        <v>0.97799999999999998</v>
      </c>
      <c r="CJ36" t="b">
        <f t="shared" si="94"/>
        <v>1</v>
      </c>
      <c r="CK36" t="b">
        <f t="shared" si="95"/>
        <v>1</v>
      </c>
      <c r="CL36" s="84" t="b">
        <f t="shared" ref="CL36:CL67" si="115">BA36&lt;AVERAGE(BA:BA)+2*STDEV(BA:BA)</f>
        <v>1</v>
      </c>
      <c r="CM36">
        <f t="shared" si="96"/>
        <v>3.1640000000000001</v>
      </c>
      <c r="CN36" t="b">
        <f t="shared" si="97"/>
        <v>1</v>
      </c>
      <c r="CO36" s="84">
        <f t="shared" si="98"/>
        <v>6.2624072502908509E-2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c r="A37" s="9">
        <v>1118</v>
      </c>
      <c r="B37" s="3">
        <v>2</v>
      </c>
      <c r="C37" s="3" t="s">
        <v>1690</v>
      </c>
      <c r="D37" s="3" t="str">
        <f t="shared" si="58"/>
        <v>BM_1_36-5_dk_0989</v>
      </c>
      <c r="E37" s="3" t="str">
        <f t="shared" si="59"/>
        <v>0989</v>
      </c>
      <c r="F37" s="3">
        <v>135659.53099999999</v>
      </c>
      <c r="G37" s="15">
        <v>415991.18800000002</v>
      </c>
      <c r="H37" s="35" t="str">
        <f t="shared" si="60"/>
        <v>ja</v>
      </c>
      <c r="I37" s="42">
        <v>334</v>
      </c>
      <c r="J37" s="20" t="s">
        <v>373</v>
      </c>
      <c r="K37" s="21">
        <v>10000</v>
      </c>
      <c r="L37" s="28">
        <f t="shared" si="112"/>
        <v>1</v>
      </c>
      <c r="M37" s="28">
        <f t="shared" si="113"/>
        <v>1</v>
      </c>
      <c r="N37" s="56">
        <f t="shared" si="61"/>
        <v>10000</v>
      </c>
      <c r="O37" s="33">
        <f t="shared" si="114"/>
        <v>115.10857748229407</v>
      </c>
      <c r="P37" s="37">
        <f t="shared" si="62"/>
        <v>114.6006074154929</v>
      </c>
      <c r="Q37" s="9" t="s">
        <v>12</v>
      </c>
      <c r="R37" s="55" t="s">
        <v>12</v>
      </c>
      <c r="S37" s="55">
        <v>4.3019999999999996</v>
      </c>
      <c r="T37" s="55">
        <v>4.6280000000000001</v>
      </c>
      <c r="U37" s="55">
        <v>4.923</v>
      </c>
      <c r="V37" s="3">
        <v>5.165</v>
      </c>
      <c r="W37" s="3">
        <v>5.4379999999999997</v>
      </c>
      <c r="X37" s="3" t="s">
        <v>12</v>
      </c>
      <c r="Y37" s="3">
        <v>5.9749999999999996</v>
      </c>
      <c r="Z37" s="15" t="s">
        <v>12</v>
      </c>
      <c r="AA37" s="10">
        <f t="shared" si="63"/>
        <v>5.4379999999999997</v>
      </c>
      <c r="AB37" s="9">
        <f t="shared" si="64"/>
        <v>0.51499999999999968</v>
      </c>
      <c r="AC37" s="10">
        <f t="shared" si="65"/>
        <v>0.53699999999999992</v>
      </c>
      <c r="AD37" s="9" t="s">
        <v>12</v>
      </c>
      <c r="AE37" s="55" t="s">
        <v>12</v>
      </c>
      <c r="AF37" s="55">
        <v>0.71</v>
      </c>
      <c r="AG37" s="55">
        <v>0.77100000000000002</v>
      </c>
      <c r="AH37" s="55">
        <v>0.83899999999999997</v>
      </c>
      <c r="AI37" s="3">
        <v>0.90100000000000002</v>
      </c>
      <c r="AJ37" s="3">
        <v>0.97099999999999997</v>
      </c>
      <c r="AK37" s="3" t="s">
        <v>12</v>
      </c>
      <c r="AL37" s="3">
        <v>1.1080000000000001</v>
      </c>
      <c r="AM37" s="15" t="s">
        <v>12</v>
      </c>
      <c r="AN37" s="10">
        <f t="shared" si="66"/>
        <v>0.97099999999999997</v>
      </c>
      <c r="AO37" s="9">
        <f t="shared" si="67"/>
        <v>0.13200000000000001</v>
      </c>
      <c r="AP37" s="10">
        <f t="shared" si="68"/>
        <v>0.13700000000000012</v>
      </c>
      <c r="AQ37" s="9" t="s">
        <v>12</v>
      </c>
      <c r="AR37" s="55" t="s">
        <v>12</v>
      </c>
      <c r="AS37" s="55">
        <v>2.7360000000000002</v>
      </c>
      <c r="AT37" s="55">
        <v>2.8439999999999999</v>
      </c>
      <c r="AU37" s="55">
        <v>2.9550000000000001</v>
      </c>
      <c r="AV37" s="3">
        <v>3.0489999999999999</v>
      </c>
      <c r="AW37" s="3">
        <v>3.15</v>
      </c>
      <c r="AX37" s="3" t="s">
        <v>12</v>
      </c>
      <c r="AY37" s="3">
        <v>3.3490000000000002</v>
      </c>
      <c r="AZ37" s="15" t="s">
        <v>12</v>
      </c>
      <c r="BA37" s="10">
        <f t="shared" si="69"/>
        <v>3.15</v>
      </c>
      <c r="BB37" s="9">
        <f t="shared" si="70"/>
        <v>0.19499999999999984</v>
      </c>
      <c r="BC37" s="10">
        <f t="shared" si="71"/>
        <v>0.19900000000000029</v>
      </c>
      <c r="BD37" s="9">
        <v>5.2930000000000001</v>
      </c>
      <c r="BE37" s="3">
        <v>5.88</v>
      </c>
      <c r="BF37" s="15">
        <v>6.5179999999999998</v>
      </c>
      <c r="BG37" s="15">
        <f t="shared" si="72"/>
        <v>5.88</v>
      </c>
      <c r="BH37" s="9">
        <f t="shared" si="73"/>
        <v>0.58699999999999974</v>
      </c>
      <c r="BI37" s="10">
        <f t="shared" si="74"/>
        <v>0.6379999999999999</v>
      </c>
      <c r="BJ37" s="9">
        <v>5.2779999999999996</v>
      </c>
      <c r="BK37" s="3">
        <v>5.8760000000000003</v>
      </c>
      <c r="BL37" s="15">
        <v>6.5350000000000001</v>
      </c>
      <c r="BM37" s="15">
        <f t="shared" si="75"/>
        <v>5.8760000000000003</v>
      </c>
      <c r="BN37" s="9">
        <f t="shared" si="76"/>
        <v>0.59800000000000075</v>
      </c>
      <c r="BO37" s="10">
        <f t="shared" si="77"/>
        <v>0.65899999999999981</v>
      </c>
      <c r="BP37">
        <f t="shared" si="78"/>
        <v>0</v>
      </c>
      <c r="BQ37" s="93">
        <f t="shared" si="79"/>
        <v>1.1398058252427186</v>
      </c>
      <c r="BR37" s="93">
        <f t="shared" si="80"/>
        <v>1.1611650485436915</v>
      </c>
      <c r="BS37" s="93" t="str">
        <f>VLOOKUP(C37,'Koppeling locatie - aslocatie'!$A$2:$C$8139,2,FALSE)</f>
        <v>bema232</v>
      </c>
      <c r="BT37" s="93">
        <f>VLOOKUP($BS37,aslocaties_v01!$C$3:$AA$500,MATCH($K$3/10,aslocaties_v01!$C$2:$X$2),FALSE)</f>
        <v>4.9169999999999998</v>
      </c>
      <c r="BU37" s="93">
        <f>VLOOKUP(BS37,aslocaties_v01!$C$3:$AA$500,MATCH($K$3,aslocaties_v01!$C$2:$X$2),FALSE)</f>
        <v>5.4329999999999998</v>
      </c>
      <c r="BV37" s="93">
        <f>VLOOKUP(BS37,aslocaties_v01!$C$3:$AA$500,MATCH($K$3*10,aslocaties_v01!$C$2:$Y$2),FALSE)</f>
        <v>5.9690000000000003</v>
      </c>
      <c r="BW37" s="93">
        <f t="shared" si="81"/>
        <v>0.51600000000000001</v>
      </c>
      <c r="BX37" s="93">
        <f t="shared" si="82"/>
        <v>0.53600000000000048</v>
      </c>
      <c r="BY37" s="94">
        <f t="shared" si="83"/>
        <v>1.9417475728162881E-3</v>
      </c>
      <c r="BZ37" s="94">
        <f t="shared" si="84"/>
        <v>1.8621973929225932E-3</v>
      </c>
      <c r="CA37" s="94">
        <f t="shared" si="85"/>
        <v>6.0000000000002274E-3</v>
      </c>
      <c r="CB37">
        <f t="shared" si="86"/>
        <v>4.9999999999998934E-3</v>
      </c>
      <c r="CC37" s="58">
        <f t="shared" si="87"/>
        <v>5.9999999999993392E-3</v>
      </c>
      <c r="CD37" s="95" t="b">
        <f t="shared" si="88"/>
        <v>0</v>
      </c>
      <c r="CE37" s="96" t="b">
        <f t="shared" si="89"/>
        <v>1</v>
      </c>
      <c r="CF37" t="b">
        <f t="shared" si="90"/>
        <v>1</v>
      </c>
      <c r="CG37" t="b">
        <f t="shared" si="91"/>
        <v>1</v>
      </c>
      <c r="CH37" s="84" t="b">
        <f t="shared" si="92"/>
        <v>1</v>
      </c>
      <c r="CI37">
        <f t="shared" si="93"/>
        <v>0.97099999999999997</v>
      </c>
      <c r="CJ37" t="b">
        <f t="shared" si="94"/>
        <v>1</v>
      </c>
      <c r="CK37" t="b">
        <f t="shared" si="95"/>
        <v>1</v>
      </c>
      <c r="CL37" s="84" t="b">
        <f t="shared" si="115"/>
        <v>1</v>
      </c>
      <c r="CM37">
        <f t="shared" si="96"/>
        <v>3.15</v>
      </c>
      <c r="CN37" t="b">
        <f t="shared" si="97"/>
        <v>1</v>
      </c>
      <c r="CO37" s="84">
        <f t="shared" si="98"/>
        <v>6.2729745269427817E-2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c r="A38" s="9">
        <v>1119</v>
      </c>
      <c r="B38" s="3">
        <v>2</v>
      </c>
      <c r="C38" s="3" t="s">
        <v>1691</v>
      </c>
      <c r="D38" s="3" t="str">
        <f t="shared" si="58"/>
        <v>BM_1_36-5_dk_0990</v>
      </c>
      <c r="E38" s="3" t="str">
        <f t="shared" si="59"/>
        <v>0990</v>
      </c>
      <c r="F38" s="3">
        <v>135556.71900000001</v>
      </c>
      <c r="G38" s="15">
        <v>415940.56199999998</v>
      </c>
      <c r="H38" s="35" t="str">
        <f t="shared" si="60"/>
        <v>ja</v>
      </c>
      <c r="I38" s="42">
        <v>332</v>
      </c>
      <c r="J38" s="20" t="s">
        <v>373</v>
      </c>
      <c r="K38" s="21">
        <v>10000</v>
      </c>
      <c r="L38" s="28">
        <f t="shared" si="112"/>
        <v>1</v>
      </c>
      <c r="M38" s="28">
        <f t="shared" si="113"/>
        <v>1</v>
      </c>
      <c r="N38" s="56">
        <f t="shared" si="61"/>
        <v>10000</v>
      </c>
      <c r="O38" s="33">
        <f t="shared" si="114"/>
        <v>114.6006074154929</v>
      </c>
      <c r="P38" s="37">
        <f t="shared" si="62"/>
        <v>76.123856871545513</v>
      </c>
      <c r="Q38" s="9" t="s">
        <v>12</v>
      </c>
      <c r="R38" s="55" t="s">
        <v>12</v>
      </c>
      <c r="S38" s="55">
        <v>4.2939999999999996</v>
      </c>
      <c r="T38" s="55">
        <v>4.6219999999999999</v>
      </c>
      <c r="U38" s="55">
        <v>4.9139999999999997</v>
      </c>
      <c r="V38" s="3">
        <v>5.157</v>
      </c>
      <c r="W38" s="3">
        <v>5.43</v>
      </c>
      <c r="X38" s="3" t="s">
        <v>12</v>
      </c>
      <c r="Y38" s="3">
        <v>5.9640000000000004</v>
      </c>
      <c r="Z38" s="15" t="s">
        <v>12</v>
      </c>
      <c r="AA38" s="10">
        <f t="shared" si="63"/>
        <v>5.43</v>
      </c>
      <c r="AB38" s="9">
        <f t="shared" si="64"/>
        <v>0.51600000000000001</v>
      </c>
      <c r="AC38" s="10">
        <f t="shared" si="65"/>
        <v>0.5340000000000007</v>
      </c>
      <c r="AD38" s="9" t="s">
        <v>12</v>
      </c>
      <c r="AE38" s="55" t="s">
        <v>12</v>
      </c>
      <c r="AF38" s="55">
        <v>0.70699999999999996</v>
      </c>
      <c r="AG38" s="55">
        <v>0.76700000000000002</v>
      </c>
      <c r="AH38" s="55">
        <v>0.83399999999999996</v>
      </c>
      <c r="AI38" s="3">
        <v>0.89600000000000002</v>
      </c>
      <c r="AJ38" s="3">
        <v>0.96599999999999997</v>
      </c>
      <c r="AK38" s="3" t="s">
        <v>12</v>
      </c>
      <c r="AL38" s="3">
        <v>1.1020000000000001</v>
      </c>
      <c r="AM38" s="15" t="s">
        <v>12</v>
      </c>
      <c r="AN38" s="10">
        <f t="shared" si="66"/>
        <v>0.96599999999999997</v>
      </c>
      <c r="AO38" s="9">
        <f t="shared" si="67"/>
        <v>0.13200000000000001</v>
      </c>
      <c r="AP38" s="10">
        <f t="shared" si="68"/>
        <v>0.13600000000000012</v>
      </c>
      <c r="AQ38" s="9" t="s">
        <v>12</v>
      </c>
      <c r="AR38" s="55" t="s">
        <v>12</v>
      </c>
      <c r="AS38" s="55">
        <v>2.7280000000000002</v>
      </c>
      <c r="AT38" s="55">
        <v>2.835</v>
      </c>
      <c r="AU38" s="55">
        <v>2.9460000000000002</v>
      </c>
      <c r="AV38" s="3">
        <v>3.0390000000000001</v>
      </c>
      <c r="AW38" s="3">
        <v>3.14</v>
      </c>
      <c r="AX38" s="3" t="s">
        <v>12</v>
      </c>
      <c r="AY38" s="3">
        <v>3.339</v>
      </c>
      <c r="AZ38" s="15" t="s">
        <v>12</v>
      </c>
      <c r="BA38" s="10">
        <f t="shared" si="69"/>
        <v>3.14</v>
      </c>
      <c r="BB38" s="9">
        <f t="shared" si="70"/>
        <v>0.19399999999999995</v>
      </c>
      <c r="BC38" s="10">
        <f t="shared" si="71"/>
        <v>0.19899999999999984</v>
      </c>
      <c r="BD38" s="9">
        <v>5.2930000000000001</v>
      </c>
      <c r="BE38" s="3">
        <v>5.88</v>
      </c>
      <c r="BF38" s="15">
        <v>6.516</v>
      </c>
      <c r="BG38" s="15">
        <f t="shared" si="72"/>
        <v>5.88</v>
      </c>
      <c r="BH38" s="9">
        <f t="shared" si="73"/>
        <v>0.58699999999999974</v>
      </c>
      <c r="BI38" s="10">
        <f t="shared" si="74"/>
        <v>0.63600000000000012</v>
      </c>
      <c r="BJ38" s="9">
        <v>5.282</v>
      </c>
      <c r="BK38" s="3">
        <v>5.8819999999999997</v>
      </c>
      <c r="BL38" s="15">
        <v>6.5439999999999996</v>
      </c>
      <c r="BM38" s="15">
        <f t="shared" si="75"/>
        <v>5.8819999999999997</v>
      </c>
      <c r="BN38" s="9">
        <f t="shared" si="76"/>
        <v>0.59999999999999964</v>
      </c>
      <c r="BO38" s="10">
        <f t="shared" si="77"/>
        <v>0.66199999999999992</v>
      </c>
      <c r="BP38">
        <f t="shared" si="78"/>
        <v>0</v>
      </c>
      <c r="BQ38" s="93">
        <f t="shared" si="79"/>
        <v>1.1375968992248058</v>
      </c>
      <c r="BR38" s="93">
        <f t="shared" si="80"/>
        <v>1.1627906976744178</v>
      </c>
      <c r="BS38" s="93" t="str">
        <f>VLOOKUP(C38,'Koppeling locatie - aslocatie'!$A$2:$C$8139,2,FALSE)</f>
        <v>bema232</v>
      </c>
      <c r="BT38" s="93">
        <f>VLOOKUP($BS38,aslocaties_v01!$C$3:$AA$500,MATCH($K$3/10,aslocaties_v01!$C$2:$X$2),FALSE)</f>
        <v>4.9169999999999998</v>
      </c>
      <c r="BU38" s="93">
        <f>VLOOKUP(BS38,aslocaties_v01!$C$3:$AA$500,MATCH($K$3,aslocaties_v01!$C$2:$X$2),FALSE)</f>
        <v>5.4329999999999998</v>
      </c>
      <c r="BV38" s="93">
        <f>VLOOKUP(BS38,aslocaties_v01!$C$3:$AA$500,MATCH($K$3*10,aslocaties_v01!$C$2:$Y$2),FALSE)</f>
        <v>5.9690000000000003</v>
      </c>
      <c r="BW38" s="93">
        <f t="shared" si="81"/>
        <v>0.51600000000000001</v>
      </c>
      <c r="BX38" s="93">
        <f t="shared" si="82"/>
        <v>0.53600000000000048</v>
      </c>
      <c r="BY38" s="94">
        <f t="shared" si="83"/>
        <v>0</v>
      </c>
      <c r="BZ38" s="94">
        <f t="shared" si="84"/>
        <v>3.7453183520594902E-3</v>
      </c>
      <c r="CA38" s="94">
        <f t="shared" si="85"/>
        <v>3.0000000000001137E-3</v>
      </c>
      <c r="CB38">
        <f t="shared" si="86"/>
        <v>3.0000000000001137E-3</v>
      </c>
      <c r="CC38" s="58">
        <f t="shared" si="87"/>
        <v>4.9999999999998934E-3</v>
      </c>
      <c r="CD38" s="95" t="b">
        <f t="shared" si="88"/>
        <v>0</v>
      </c>
      <c r="CE38" s="96" t="b">
        <f t="shared" si="89"/>
        <v>1</v>
      </c>
      <c r="CF38" t="b">
        <f t="shared" si="90"/>
        <v>1</v>
      </c>
      <c r="CG38" t="b">
        <f t="shared" si="91"/>
        <v>1</v>
      </c>
      <c r="CH38" s="84" t="b">
        <f t="shared" si="92"/>
        <v>1</v>
      </c>
      <c r="CI38">
        <f t="shared" si="93"/>
        <v>0.96599999999999997</v>
      </c>
      <c r="CJ38" t="b">
        <f t="shared" si="94"/>
        <v>1</v>
      </c>
      <c r="CK38" t="b">
        <f t="shared" si="95"/>
        <v>1</v>
      </c>
      <c r="CL38" s="84" t="b">
        <f t="shared" si="115"/>
        <v>1</v>
      </c>
      <c r="CM38">
        <f t="shared" si="96"/>
        <v>3.14</v>
      </c>
      <c r="CN38" t="b">
        <f t="shared" si="97"/>
        <v>1</v>
      </c>
      <c r="CO38" s="84">
        <f t="shared" si="98"/>
        <v>6.2804857116999596E-2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1120</v>
      </c>
      <c r="B39" s="3">
        <v>2</v>
      </c>
      <c r="C39" s="3" t="s">
        <v>1692</v>
      </c>
      <c r="D39" s="3" t="str">
        <f t="shared" si="58"/>
        <v>BM_1_36-5_dk_0991</v>
      </c>
      <c r="E39" s="3" t="str">
        <f t="shared" si="59"/>
        <v>0991</v>
      </c>
      <c r="F39" s="3">
        <v>135488.67199999999</v>
      </c>
      <c r="G39" s="15">
        <v>415906.43800000002</v>
      </c>
      <c r="H39" s="35" t="str">
        <f t="shared" si="60"/>
        <v>ja</v>
      </c>
      <c r="I39" s="42">
        <v>333</v>
      </c>
      <c r="J39" s="20" t="s">
        <v>373</v>
      </c>
      <c r="K39" s="21">
        <v>10000</v>
      </c>
      <c r="L39" s="28">
        <f t="shared" si="112"/>
        <v>1</v>
      </c>
      <c r="M39" s="28">
        <f t="shared" si="113"/>
        <v>1</v>
      </c>
      <c r="N39" s="56">
        <f t="shared" si="61"/>
        <v>10000</v>
      </c>
      <c r="O39" s="33">
        <f t="shared" si="114"/>
        <v>76.123856871545513</v>
      </c>
      <c r="P39" s="37">
        <f t="shared" si="62"/>
        <v>114.76933704175163</v>
      </c>
      <c r="Q39" s="9" t="s">
        <v>12</v>
      </c>
      <c r="R39" s="55" t="s">
        <v>12</v>
      </c>
      <c r="S39" s="55">
        <v>4.2889999999999997</v>
      </c>
      <c r="T39" s="55">
        <v>4.617</v>
      </c>
      <c r="U39" s="55">
        <v>4.9089999999999998</v>
      </c>
      <c r="V39" s="3">
        <v>5.1509999999999998</v>
      </c>
      <c r="W39" s="3">
        <v>5.4249999999999998</v>
      </c>
      <c r="X39" s="3" t="s">
        <v>12</v>
      </c>
      <c r="Y39" s="3">
        <v>5.9530000000000003</v>
      </c>
      <c r="Z39" s="15" t="s">
        <v>12</v>
      </c>
      <c r="AA39" s="10">
        <f t="shared" si="63"/>
        <v>5.4249999999999998</v>
      </c>
      <c r="AB39" s="9">
        <f t="shared" si="64"/>
        <v>0.51600000000000001</v>
      </c>
      <c r="AC39" s="10">
        <f t="shared" si="65"/>
        <v>0.52800000000000047</v>
      </c>
      <c r="AD39" s="9" t="s">
        <v>12</v>
      </c>
      <c r="AE39" s="55" t="s">
        <v>12</v>
      </c>
      <c r="AF39" s="55">
        <v>0.755</v>
      </c>
      <c r="AG39" s="55">
        <v>0.81899999999999995</v>
      </c>
      <c r="AH39" s="55">
        <v>0.88900000000000001</v>
      </c>
      <c r="AI39" s="3">
        <v>0.95399999999999996</v>
      </c>
      <c r="AJ39" s="3">
        <v>1.0269999999999999</v>
      </c>
      <c r="AK39" s="3" t="s">
        <v>12</v>
      </c>
      <c r="AL39" s="3">
        <v>1.169</v>
      </c>
      <c r="AM39" s="15" t="s">
        <v>12</v>
      </c>
      <c r="AN39" s="10">
        <f t="shared" si="66"/>
        <v>1.0269999999999999</v>
      </c>
      <c r="AO39" s="9">
        <f t="shared" si="67"/>
        <v>0.1379999999999999</v>
      </c>
      <c r="AP39" s="10">
        <f t="shared" si="68"/>
        <v>0.14200000000000013</v>
      </c>
      <c r="AQ39" s="9" t="s">
        <v>12</v>
      </c>
      <c r="AR39" s="55" t="s">
        <v>12</v>
      </c>
      <c r="AS39" s="55">
        <v>2.843</v>
      </c>
      <c r="AT39" s="55">
        <v>2.9540000000000002</v>
      </c>
      <c r="AU39" s="55">
        <v>3.07</v>
      </c>
      <c r="AV39" s="3">
        <v>3.165</v>
      </c>
      <c r="AW39" s="3">
        <v>3.2669999999999999</v>
      </c>
      <c r="AX39" s="3" t="s">
        <v>12</v>
      </c>
      <c r="AY39" s="3">
        <v>3.4689999999999999</v>
      </c>
      <c r="AZ39" s="15" t="s">
        <v>12</v>
      </c>
      <c r="BA39" s="10">
        <f t="shared" si="69"/>
        <v>3.2669999999999999</v>
      </c>
      <c r="BB39" s="9">
        <f t="shared" si="70"/>
        <v>0.19700000000000006</v>
      </c>
      <c r="BC39" s="10">
        <f t="shared" si="71"/>
        <v>0.20199999999999996</v>
      </c>
      <c r="BD39" s="9">
        <v>5.3120000000000003</v>
      </c>
      <c r="BE39" s="3">
        <v>5.9039999999999999</v>
      </c>
      <c r="BF39" s="15">
        <v>6.55</v>
      </c>
      <c r="BG39" s="15">
        <f t="shared" si="72"/>
        <v>5.9039999999999999</v>
      </c>
      <c r="BH39" s="9">
        <f t="shared" si="73"/>
        <v>0.59199999999999964</v>
      </c>
      <c r="BI39" s="10">
        <f t="shared" si="74"/>
        <v>0.64599999999999991</v>
      </c>
      <c r="BJ39" s="9">
        <v>5.2910000000000004</v>
      </c>
      <c r="BK39" s="3">
        <v>5.8929999999999998</v>
      </c>
      <c r="BL39" s="15">
        <v>6.5590000000000002</v>
      </c>
      <c r="BM39" s="15">
        <f t="shared" si="75"/>
        <v>5.8929999999999998</v>
      </c>
      <c r="BN39" s="9">
        <f t="shared" si="76"/>
        <v>0.60199999999999942</v>
      </c>
      <c r="BO39" s="10">
        <f t="shared" si="77"/>
        <v>0.66600000000000037</v>
      </c>
      <c r="BP39">
        <f t="shared" si="78"/>
        <v>0</v>
      </c>
      <c r="BQ39" s="93">
        <f t="shared" si="79"/>
        <v>1.1472868217054257</v>
      </c>
      <c r="BR39" s="93">
        <f t="shared" si="80"/>
        <v>1.1666666666666654</v>
      </c>
      <c r="BS39" s="93" t="str">
        <f>VLOOKUP(C39,'Koppeling locatie - aslocatie'!$A$2:$C$8139,2,FALSE)</f>
        <v>bema232</v>
      </c>
      <c r="BT39" s="93">
        <f>VLOOKUP($BS39,aslocaties_v01!$C$3:$AA$500,MATCH($K$3/10,aslocaties_v01!$C$2:$X$2),FALSE)</f>
        <v>4.9169999999999998</v>
      </c>
      <c r="BU39" s="93">
        <f>VLOOKUP(BS39,aslocaties_v01!$C$3:$AA$500,MATCH($K$3,aslocaties_v01!$C$2:$X$2),FALSE)</f>
        <v>5.4329999999999998</v>
      </c>
      <c r="BV39" s="93">
        <f>VLOOKUP(BS39,aslocaties_v01!$C$3:$AA$500,MATCH($K$3*10,aslocaties_v01!$C$2:$Y$2),FALSE)</f>
        <v>5.9690000000000003</v>
      </c>
      <c r="BW39" s="93">
        <f t="shared" si="81"/>
        <v>0.51600000000000001</v>
      </c>
      <c r="BX39" s="93">
        <f t="shared" si="82"/>
        <v>0.53600000000000048</v>
      </c>
      <c r="BY39" s="94">
        <f t="shared" si="83"/>
        <v>0</v>
      </c>
      <c r="BZ39" s="94">
        <f t="shared" si="84"/>
        <v>1.5151515151515138E-2</v>
      </c>
      <c r="CA39" s="94">
        <f t="shared" si="85"/>
        <v>8.0000000000000071E-3</v>
      </c>
      <c r="CB39">
        <f t="shared" si="86"/>
        <v>8.0000000000000071E-3</v>
      </c>
      <c r="CC39" s="58">
        <f t="shared" si="87"/>
        <v>1.6000000000000014E-2</v>
      </c>
      <c r="CD39" s="95" t="b">
        <f t="shared" si="88"/>
        <v>0</v>
      </c>
      <c r="CE39" s="96" t="b">
        <f t="shared" si="89"/>
        <v>1</v>
      </c>
      <c r="CF39" t="b">
        <f t="shared" si="90"/>
        <v>1</v>
      </c>
      <c r="CG39" t="b">
        <f t="shared" si="91"/>
        <v>1</v>
      </c>
      <c r="CH39" s="84" t="b">
        <f t="shared" si="92"/>
        <v>1</v>
      </c>
      <c r="CI39">
        <f t="shared" si="93"/>
        <v>1.0269999999999999</v>
      </c>
      <c r="CJ39" t="b">
        <f t="shared" si="94"/>
        <v>1</v>
      </c>
      <c r="CK39" t="b">
        <f t="shared" si="95"/>
        <v>1</v>
      </c>
      <c r="CL39" s="84" t="b">
        <f t="shared" si="115"/>
        <v>1</v>
      </c>
      <c r="CM39">
        <f t="shared" si="96"/>
        <v>3.2669999999999999</v>
      </c>
      <c r="CN39" t="b">
        <f t="shared" si="97"/>
        <v>1</v>
      </c>
      <c r="CO39" s="84">
        <f t="shared" si="98"/>
        <v>6.1680456074349091E-2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c r="A40" s="9">
        <v>1121</v>
      </c>
      <c r="B40" s="3">
        <v>2</v>
      </c>
      <c r="C40" s="3" t="s">
        <v>1693</v>
      </c>
      <c r="D40" s="3" t="str">
        <f t="shared" si="58"/>
        <v>BM_1_36-5_dk_0992</v>
      </c>
      <c r="E40" s="3" t="str">
        <f t="shared" si="59"/>
        <v>0992</v>
      </c>
      <c r="F40" s="3">
        <v>135386.90599999999</v>
      </c>
      <c r="G40" s="15">
        <v>415853.375</v>
      </c>
      <c r="H40" s="35" t="str">
        <f t="shared" si="60"/>
        <v>ja</v>
      </c>
      <c r="I40" s="42">
        <v>333</v>
      </c>
      <c r="J40" s="20" t="s">
        <v>373</v>
      </c>
      <c r="K40" s="21">
        <v>10000</v>
      </c>
      <c r="L40" s="28">
        <f t="shared" si="112"/>
        <v>1</v>
      </c>
      <c r="M40" s="28">
        <f t="shared" si="113"/>
        <v>1</v>
      </c>
      <c r="N40" s="56">
        <f t="shared" si="61"/>
        <v>10000</v>
      </c>
      <c r="O40" s="33">
        <f t="shared" si="114"/>
        <v>114.76933704175163</v>
      </c>
      <c r="P40" s="37">
        <f t="shared" si="62"/>
        <v>78.956946090883363</v>
      </c>
      <c r="Q40" s="9" t="s">
        <v>12</v>
      </c>
      <c r="R40" s="55" t="s">
        <v>12</v>
      </c>
      <c r="S40" s="55">
        <v>4.2809999999999997</v>
      </c>
      <c r="T40" s="55">
        <v>4.601</v>
      </c>
      <c r="U40" s="55">
        <v>4.9000000000000004</v>
      </c>
      <c r="V40" s="3">
        <v>5.1379999999999999</v>
      </c>
      <c r="W40" s="3">
        <v>5.4080000000000004</v>
      </c>
      <c r="X40" s="3" t="s">
        <v>12</v>
      </c>
      <c r="Y40" s="3">
        <v>5.9420000000000002</v>
      </c>
      <c r="Z40" s="15" t="s">
        <v>12</v>
      </c>
      <c r="AA40" s="10">
        <f t="shared" si="63"/>
        <v>5.4080000000000004</v>
      </c>
      <c r="AB40" s="9">
        <f t="shared" si="64"/>
        <v>0.50800000000000001</v>
      </c>
      <c r="AC40" s="10">
        <f t="shared" si="65"/>
        <v>0.53399999999999981</v>
      </c>
      <c r="AD40" s="9" t="s">
        <v>12</v>
      </c>
      <c r="AE40" s="55" t="s">
        <v>12</v>
      </c>
      <c r="AF40" s="55">
        <v>0.749</v>
      </c>
      <c r="AG40" s="55">
        <v>0.81299999999999994</v>
      </c>
      <c r="AH40" s="55">
        <v>0.88300000000000001</v>
      </c>
      <c r="AI40" s="3">
        <v>0.94799999999999995</v>
      </c>
      <c r="AJ40" s="3">
        <v>1.0189999999999999</v>
      </c>
      <c r="AK40" s="3" t="s">
        <v>12</v>
      </c>
      <c r="AL40" s="3">
        <v>1.161</v>
      </c>
      <c r="AM40" s="15" t="s">
        <v>12</v>
      </c>
      <c r="AN40" s="10">
        <f t="shared" si="66"/>
        <v>1.0189999999999999</v>
      </c>
      <c r="AO40" s="9">
        <f t="shared" si="67"/>
        <v>0.1359999999999999</v>
      </c>
      <c r="AP40" s="10">
        <f t="shared" si="68"/>
        <v>0.14200000000000013</v>
      </c>
      <c r="AQ40" s="9" t="s">
        <v>12</v>
      </c>
      <c r="AR40" s="55" t="s">
        <v>12</v>
      </c>
      <c r="AS40" s="55">
        <v>2.83</v>
      </c>
      <c r="AT40" s="55">
        <v>2.94</v>
      </c>
      <c r="AU40" s="55">
        <v>3.0539999999999998</v>
      </c>
      <c r="AV40" s="3">
        <v>3.15</v>
      </c>
      <c r="AW40" s="3">
        <v>3.2519999999999998</v>
      </c>
      <c r="AX40" s="3" t="s">
        <v>12</v>
      </c>
      <c r="AY40" s="3">
        <v>3.4540000000000002</v>
      </c>
      <c r="AZ40" s="15" t="s">
        <v>12</v>
      </c>
      <c r="BA40" s="10">
        <f t="shared" si="69"/>
        <v>3.2519999999999998</v>
      </c>
      <c r="BB40" s="9">
        <f t="shared" si="70"/>
        <v>0.19799999999999995</v>
      </c>
      <c r="BC40" s="10">
        <f t="shared" si="71"/>
        <v>0.2020000000000004</v>
      </c>
      <c r="BD40" s="9">
        <v>5.2969999999999997</v>
      </c>
      <c r="BE40" s="3">
        <v>5.8869999999999996</v>
      </c>
      <c r="BF40" s="15">
        <v>6.532</v>
      </c>
      <c r="BG40" s="15">
        <f t="shared" si="72"/>
        <v>5.8869999999999996</v>
      </c>
      <c r="BH40" s="9">
        <f t="shared" si="73"/>
        <v>0.58999999999999986</v>
      </c>
      <c r="BI40" s="10">
        <f t="shared" si="74"/>
        <v>0.64500000000000046</v>
      </c>
      <c r="BJ40" s="9">
        <v>5.2770000000000001</v>
      </c>
      <c r="BK40" s="3">
        <v>5.8769999999999998</v>
      </c>
      <c r="BL40" s="15">
        <v>6.5410000000000004</v>
      </c>
      <c r="BM40" s="15">
        <f t="shared" si="75"/>
        <v>5.8769999999999998</v>
      </c>
      <c r="BN40" s="9">
        <f t="shared" si="76"/>
        <v>0.59999999999999964</v>
      </c>
      <c r="BO40" s="10">
        <f t="shared" si="77"/>
        <v>0.66400000000000059</v>
      </c>
      <c r="BP40">
        <f t="shared" si="78"/>
        <v>0</v>
      </c>
      <c r="BQ40" s="93">
        <f t="shared" si="79"/>
        <v>1.1614173228346454</v>
      </c>
      <c r="BR40" s="93">
        <f t="shared" si="80"/>
        <v>1.1811023622047236</v>
      </c>
      <c r="BS40" s="93" t="str">
        <f>VLOOKUP(C40,'Koppeling locatie - aslocatie'!$A$2:$C$8139,2,FALSE)</f>
        <v>bema232</v>
      </c>
      <c r="BT40" s="93">
        <f>VLOOKUP($BS40,aslocaties_v01!$C$3:$AA$500,MATCH($K$3/10,aslocaties_v01!$C$2:$X$2),FALSE)</f>
        <v>4.9169999999999998</v>
      </c>
      <c r="BU40" s="93">
        <f>VLOOKUP(BS40,aslocaties_v01!$C$3:$AA$500,MATCH($K$3,aslocaties_v01!$C$2:$X$2),FALSE)</f>
        <v>5.4329999999999998</v>
      </c>
      <c r="BV40" s="93">
        <f>VLOOKUP(BS40,aslocaties_v01!$C$3:$AA$500,MATCH($K$3*10,aslocaties_v01!$C$2:$Y$2),FALSE)</f>
        <v>5.9690000000000003</v>
      </c>
      <c r="BW40" s="93">
        <f t="shared" si="81"/>
        <v>0.51600000000000001</v>
      </c>
      <c r="BX40" s="93">
        <f t="shared" si="82"/>
        <v>0.53600000000000048</v>
      </c>
      <c r="BY40" s="94">
        <f t="shared" si="83"/>
        <v>1.5748031496062964E-2</v>
      </c>
      <c r="BZ40" s="94">
        <f t="shared" si="84"/>
        <v>3.7453183520612665E-3</v>
      </c>
      <c r="CA40" s="94">
        <f t="shared" si="85"/>
        <v>1.699999999999946E-2</v>
      </c>
      <c r="CB40">
        <f t="shared" si="86"/>
        <v>2.4999999999999467E-2</v>
      </c>
      <c r="CC40" s="58">
        <f t="shared" si="87"/>
        <v>2.7000000000000135E-2</v>
      </c>
      <c r="CD40" s="95" t="b">
        <f t="shared" si="88"/>
        <v>0</v>
      </c>
      <c r="CE40" s="96" t="b">
        <f t="shared" si="89"/>
        <v>1</v>
      </c>
      <c r="CF40" t="b">
        <f t="shared" si="90"/>
        <v>1</v>
      </c>
      <c r="CG40" t="b">
        <f t="shared" si="91"/>
        <v>1</v>
      </c>
      <c r="CH40" s="84" t="b">
        <f t="shared" si="92"/>
        <v>1</v>
      </c>
      <c r="CI40">
        <f t="shared" si="93"/>
        <v>1.0189999999999999</v>
      </c>
      <c r="CJ40" t="b">
        <f t="shared" si="94"/>
        <v>1</v>
      </c>
      <c r="CK40" t="b">
        <f t="shared" si="95"/>
        <v>1</v>
      </c>
      <c r="CL40" s="84" t="b">
        <f t="shared" si="115"/>
        <v>1</v>
      </c>
      <c r="CM40">
        <f t="shared" si="96"/>
        <v>3.2519999999999998</v>
      </c>
      <c r="CN40" t="b">
        <f t="shared" si="97"/>
        <v>1</v>
      </c>
      <c r="CO40" s="84">
        <f t="shared" si="98"/>
        <v>6.1765862714923861E-2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1122</v>
      </c>
      <c r="B41" s="3">
        <v>2</v>
      </c>
      <c r="C41" s="3" t="s">
        <v>1694</v>
      </c>
      <c r="D41" s="3" t="str">
        <f t="shared" si="58"/>
        <v>BM_1_36-5_dk_0993</v>
      </c>
      <c r="E41" s="3" t="str">
        <f t="shared" si="59"/>
        <v>0993</v>
      </c>
      <c r="F41" s="3">
        <v>135330.5</v>
      </c>
      <c r="G41" s="15">
        <v>415798.125</v>
      </c>
      <c r="H41" s="35" t="str">
        <f t="shared" si="60"/>
        <v>ja</v>
      </c>
      <c r="I41" s="42">
        <v>331</v>
      </c>
      <c r="J41" s="20" t="s">
        <v>373</v>
      </c>
      <c r="K41" s="21">
        <v>10000</v>
      </c>
      <c r="L41" s="28">
        <f t="shared" si="112"/>
        <v>1</v>
      </c>
      <c r="M41" s="28">
        <f t="shared" si="113"/>
        <v>1</v>
      </c>
      <c r="N41" s="56">
        <f t="shared" si="61"/>
        <v>10000</v>
      </c>
      <c r="O41" s="33">
        <f t="shared" si="114"/>
        <v>78.956946090883363</v>
      </c>
      <c r="P41" s="37">
        <f t="shared" si="62"/>
        <v>114.32041046987192</v>
      </c>
      <c r="Q41" s="9" t="s">
        <v>12</v>
      </c>
      <c r="R41" s="55" t="s">
        <v>12</v>
      </c>
      <c r="S41" s="55">
        <v>4.2690000000000001</v>
      </c>
      <c r="T41" s="55">
        <v>4.59</v>
      </c>
      <c r="U41" s="55">
        <v>4.8849999999999998</v>
      </c>
      <c r="V41" s="3">
        <v>5.125</v>
      </c>
      <c r="W41" s="3">
        <v>5.3979999999999997</v>
      </c>
      <c r="X41" s="3" t="s">
        <v>12</v>
      </c>
      <c r="Y41" s="3">
        <v>5.9279999999999999</v>
      </c>
      <c r="Z41" s="15" t="s">
        <v>12</v>
      </c>
      <c r="AA41" s="10">
        <f t="shared" si="63"/>
        <v>5.3979999999999997</v>
      </c>
      <c r="AB41" s="9">
        <f t="shared" si="64"/>
        <v>0.5129999999999999</v>
      </c>
      <c r="AC41" s="10">
        <f t="shared" si="65"/>
        <v>0.53000000000000025</v>
      </c>
      <c r="AD41" s="9" t="s">
        <v>12</v>
      </c>
      <c r="AE41" s="55" t="s">
        <v>12</v>
      </c>
      <c r="AF41" s="55">
        <v>0.74199999999999999</v>
      </c>
      <c r="AG41" s="55">
        <v>0.80500000000000005</v>
      </c>
      <c r="AH41" s="55">
        <v>0.874</v>
      </c>
      <c r="AI41" s="3">
        <v>0.93799999999999994</v>
      </c>
      <c r="AJ41" s="3">
        <v>1.0089999999999999</v>
      </c>
      <c r="AK41" s="3" t="s">
        <v>12</v>
      </c>
      <c r="AL41" s="3">
        <v>1.1499999999999999</v>
      </c>
      <c r="AM41" s="15" t="s">
        <v>12</v>
      </c>
      <c r="AN41" s="10">
        <f t="shared" si="66"/>
        <v>1.0089999999999999</v>
      </c>
      <c r="AO41" s="9">
        <f t="shared" si="67"/>
        <v>0.1349999999999999</v>
      </c>
      <c r="AP41" s="10">
        <f t="shared" si="68"/>
        <v>0.14100000000000001</v>
      </c>
      <c r="AQ41" s="9" t="s">
        <v>12</v>
      </c>
      <c r="AR41" s="55" t="s">
        <v>12</v>
      </c>
      <c r="AS41" s="55">
        <v>2.8140000000000001</v>
      </c>
      <c r="AT41" s="55">
        <v>2.9239999999999999</v>
      </c>
      <c r="AU41" s="55">
        <v>3.0369999999999999</v>
      </c>
      <c r="AV41" s="3">
        <v>3.1320000000000001</v>
      </c>
      <c r="AW41" s="3">
        <v>3.234</v>
      </c>
      <c r="AX41" s="3" t="s">
        <v>12</v>
      </c>
      <c r="AY41" s="3">
        <v>3.4340000000000002</v>
      </c>
      <c r="AZ41" s="15" t="s">
        <v>12</v>
      </c>
      <c r="BA41" s="10">
        <f t="shared" si="69"/>
        <v>3.234</v>
      </c>
      <c r="BB41" s="9">
        <f t="shared" si="70"/>
        <v>0.19700000000000006</v>
      </c>
      <c r="BC41" s="10">
        <f t="shared" si="71"/>
        <v>0.20000000000000018</v>
      </c>
      <c r="BD41" s="9">
        <v>5.2949999999999999</v>
      </c>
      <c r="BE41" s="3">
        <v>5.8849999999999998</v>
      </c>
      <c r="BF41" s="15">
        <v>6.5279999999999996</v>
      </c>
      <c r="BG41" s="15">
        <f t="shared" si="72"/>
        <v>5.8849999999999998</v>
      </c>
      <c r="BH41" s="9">
        <f t="shared" si="73"/>
        <v>0.58999999999999986</v>
      </c>
      <c r="BI41" s="10">
        <f t="shared" si="74"/>
        <v>0.64299999999999979</v>
      </c>
      <c r="BJ41" s="9">
        <v>5.2809999999999997</v>
      </c>
      <c r="BK41" s="3">
        <v>5.883</v>
      </c>
      <c r="BL41" s="15">
        <v>6.5510000000000002</v>
      </c>
      <c r="BM41" s="15">
        <f t="shared" si="75"/>
        <v>5.883</v>
      </c>
      <c r="BN41" s="9">
        <f t="shared" si="76"/>
        <v>0.60200000000000031</v>
      </c>
      <c r="BO41" s="10">
        <f t="shared" si="77"/>
        <v>0.66800000000000015</v>
      </c>
      <c r="BP41">
        <f t="shared" si="78"/>
        <v>0</v>
      </c>
      <c r="BQ41" s="93">
        <f t="shared" si="79"/>
        <v>1.1500974658869396</v>
      </c>
      <c r="BR41" s="93">
        <f t="shared" si="80"/>
        <v>1.1734892787524376</v>
      </c>
      <c r="BS41" s="93" t="str">
        <f>VLOOKUP(C41,'Koppeling locatie - aslocatie'!$A$2:$C$8139,2,FALSE)</f>
        <v>bema232</v>
      </c>
      <c r="BT41" s="93">
        <f>VLOOKUP($BS41,aslocaties_v01!$C$3:$AA$500,MATCH($K$3/10,aslocaties_v01!$C$2:$X$2),FALSE)</f>
        <v>4.9169999999999998</v>
      </c>
      <c r="BU41" s="93">
        <f>VLOOKUP(BS41,aslocaties_v01!$C$3:$AA$500,MATCH($K$3,aslocaties_v01!$C$2:$X$2),FALSE)</f>
        <v>5.4329999999999998</v>
      </c>
      <c r="BV41" s="93">
        <f>VLOOKUP(BS41,aslocaties_v01!$C$3:$AA$500,MATCH($K$3*10,aslocaties_v01!$C$2:$Y$2),FALSE)</f>
        <v>5.9690000000000003</v>
      </c>
      <c r="BW41" s="93">
        <f t="shared" si="81"/>
        <v>0.51600000000000001</v>
      </c>
      <c r="BX41" s="93">
        <f t="shared" si="82"/>
        <v>0.53600000000000048</v>
      </c>
      <c r="BY41" s="94">
        <f t="shared" si="83"/>
        <v>5.8479532163744352E-3</v>
      </c>
      <c r="BZ41" s="94">
        <f t="shared" si="84"/>
        <v>1.1320754716981574E-2</v>
      </c>
      <c r="CA41" s="94">
        <f t="shared" si="85"/>
        <v>3.2000000000000028E-2</v>
      </c>
      <c r="CB41">
        <f t="shared" si="86"/>
        <v>3.5000000000000142E-2</v>
      </c>
      <c r="CC41" s="58">
        <f t="shared" si="87"/>
        <v>4.1000000000000369E-2</v>
      </c>
      <c r="CD41" s="95" t="b">
        <f t="shared" si="88"/>
        <v>0</v>
      </c>
      <c r="CE41" s="96" t="b">
        <f t="shared" si="89"/>
        <v>1</v>
      </c>
      <c r="CF41" t="b">
        <f t="shared" si="90"/>
        <v>1</v>
      </c>
      <c r="CG41" t="b">
        <f t="shared" si="91"/>
        <v>1</v>
      </c>
      <c r="CH41" s="84" t="b">
        <f t="shared" si="92"/>
        <v>1</v>
      </c>
      <c r="CI41">
        <f t="shared" si="93"/>
        <v>1.0089999999999999</v>
      </c>
      <c r="CJ41" t="b">
        <f t="shared" si="94"/>
        <v>1</v>
      </c>
      <c r="CK41" t="b">
        <f t="shared" si="95"/>
        <v>1</v>
      </c>
      <c r="CL41" s="84" t="b">
        <f t="shared" si="115"/>
        <v>1</v>
      </c>
      <c r="CM41">
        <f t="shared" si="96"/>
        <v>3.234</v>
      </c>
      <c r="CN41" t="b">
        <f t="shared" si="97"/>
        <v>1</v>
      </c>
      <c r="CO41" s="84">
        <f t="shared" si="98"/>
        <v>6.184242865928527E-2</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1123</v>
      </c>
      <c r="B42" s="3">
        <v>2</v>
      </c>
      <c r="C42" s="3" t="s">
        <v>1695</v>
      </c>
      <c r="D42" s="3" t="str">
        <f t="shared" si="58"/>
        <v>BM_1_36-5_dk_0994</v>
      </c>
      <c r="E42" s="3" t="str">
        <f t="shared" si="59"/>
        <v>0994</v>
      </c>
      <c r="F42" s="3">
        <v>135230.625</v>
      </c>
      <c r="G42" s="15">
        <v>415742.5</v>
      </c>
      <c r="H42" s="35" t="str">
        <f t="shared" si="60"/>
        <v>ja</v>
      </c>
      <c r="I42" s="42">
        <v>331</v>
      </c>
      <c r="J42" s="20" t="s">
        <v>373</v>
      </c>
      <c r="K42" s="21">
        <v>10000</v>
      </c>
      <c r="L42" s="28">
        <f t="shared" si="112"/>
        <v>1</v>
      </c>
      <c r="M42" s="28">
        <f t="shared" si="113"/>
        <v>1</v>
      </c>
      <c r="N42" s="56">
        <f t="shared" si="61"/>
        <v>10000</v>
      </c>
      <c r="O42" s="33">
        <f t="shared" si="114"/>
        <v>114.32041046987192</v>
      </c>
      <c r="P42" s="37">
        <f t="shared" si="62"/>
        <v>116.517570421795</v>
      </c>
      <c r="Q42" s="9" t="s">
        <v>12</v>
      </c>
      <c r="R42" s="55" t="s">
        <v>12</v>
      </c>
      <c r="S42" s="55">
        <v>4.2569999999999997</v>
      </c>
      <c r="T42" s="55">
        <v>4.5810000000000004</v>
      </c>
      <c r="U42" s="55">
        <v>4.875</v>
      </c>
      <c r="V42" s="3">
        <v>5.1139999999999999</v>
      </c>
      <c r="W42" s="3">
        <v>5.3890000000000002</v>
      </c>
      <c r="X42" s="3" t="s">
        <v>12</v>
      </c>
      <c r="Y42" s="3">
        <v>5.915</v>
      </c>
      <c r="Z42" s="15" t="s">
        <v>12</v>
      </c>
      <c r="AA42" s="10">
        <f t="shared" si="63"/>
        <v>5.3890000000000002</v>
      </c>
      <c r="AB42" s="9">
        <f t="shared" si="64"/>
        <v>0.51400000000000023</v>
      </c>
      <c r="AC42" s="10">
        <f t="shared" si="65"/>
        <v>0.5259999999999998</v>
      </c>
      <c r="AD42" s="9" t="s">
        <v>12</v>
      </c>
      <c r="AE42" s="55" t="s">
        <v>12</v>
      </c>
      <c r="AF42" s="55">
        <v>0.73499999999999999</v>
      </c>
      <c r="AG42" s="55">
        <v>0.79700000000000004</v>
      </c>
      <c r="AH42" s="55">
        <v>0.86599999999999999</v>
      </c>
      <c r="AI42" s="3">
        <v>0.93</v>
      </c>
      <c r="AJ42" s="3">
        <v>1</v>
      </c>
      <c r="AK42" s="3" t="s">
        <v>12</v>
      </c>
      <c r="AL42" s="3">
        <v>1.141</v>
      </c>
      <c r="AM42" s="15" t="s">
        <v>12</v>
      </c>
      <c r="AN42" s="10">
        <f t="shared" si="66"/>
        <v>1</v>
      </c>
      <c r="AO42" s="9">
        <f t="shared" si="67"/>
        <v>0.13400000000000001</v>
      </c>
      <c r="AP42" s="10">
        <f t="shared" si="68"/>
        <v>0.14100000000000001</v>
      </c>
      <c r="AQ42" s="9" t="s">
        <v>12</v>
      </c>
      <c r="AR42" s="55" t="s">
        <v>12</v>
      </c>
      <c r="AS42" s="55">
        <v>2.7989999999999999</v>
      </c>
      <c r="AT42" s="55">
        <v>2.9079999999999999</v>
      </c>
      <c r="AU42" s="55">
        <v>3.0219999999999998</v>
      </c>
      <c r="AV42" s="3">
        <v>3.1150000000000002</v>
      </c>
      <c r="AW42" s="3">
        <v>3.2160000000000002</v>
      </c>
      <c r="AX42" s="3" t="s">
        <v>12</v>
      </c>
      <c r="AY42" s="3">
        <v>3.4159999999999999</v>
      </c>
      <c r="AZ42" s="15" t="s">
        <v>12</v>
      </c>
      <c r="BA42" s="10">
        <f t="shared" si="69"/>
        <v>3.2160000000000002</v>
      </c>
      <c r="BB42" s="9">
        <f t="shared" si="70"/>
        <v>0.19400000000000039</v>
      </c>
      <c r="BC42" s="10">
        <f t="shared" si="71"/>
        <v>0.19999999999999973</v>
      </c>
      <c r="BD42" s="9">
        <v>5.2789999999999999</v>
      </c>
      <c r="BE42" s="3">
        <v>5.8680000000000003</v>
      </c>
      <c r="BF42" s="15">
        <v>6.508</v>
      </c>
      <c r="BG42" s="15">
        <f t="shared" si="72"/>
        <v>5.8680000000000003</v>
      </c>
      <c r="BH42" s="9">
        <f t="shared" si="73"/>
        <v>0.58900000000000041</v>
      </c>
      <c r="BI42" s="10">
        <f t="shared" si="74"/>
        <v>0.63999999999999968</v>
      </c>
      <c r="BJ42" s="9">
        <v>5.2649999999999997</v>
      </c>
      <c r="BK42" s="3">
        <v>5.8659999999999997</v>
      </c>
      <c r="BL42" s="15">
        <v>6.5309999999999997</v>
      </c>
      <c r="BM42" s="15">
        <f t="shared" si="75"/>
        <v>5.8659999999999997</v>
      </c>
      <c r="BN42" s="9">
        <f t="shared" si="76"/>
        <v>0.60099999999999998</v>
      </c>
      <c r="BO42" s="10">
        <f t="shared" si="77"/>
        <v>0.66500000000000004</v>
      </c>
      <c r="BP42">
        <f t="shared" si="78"/>
        <v>0</v>
      </c>
      <c r="BQ42" s="93">
        <f t="shared" si="79"/>
        <v>1.1459143968871599</v>
      </c>
      <c r="BR42" s="93">
        <f t="shared" si="80"/>
        <v>1.1692607003891045</v>
      </c>
      <c r="BS42" s="93" t="str">
        <f>VLOOKUP(C42,'Koppeling locatie - aslocatie'!$A$2:$C$8139,2,FALSE)</f>
        <v>bema232</v>
      </c>
      <c r="BT42" s="93">
        <f>VLOOKUP($BS42,aslocaties_v01!$C$3:$AA$500,MATCH($K$3/10,aslocaties_v01!$C$2:$X$2),FALSE)</f>
        <v>4.9169999999999998</v>
      </c>
      <c r="BU42" s="93">
        <f>VLOOKUP(BS42,aslocaties_v01!$C$3:$AA$500,MATCH($K$3,aslocaties_v01!$C$2:$X$2),FALSE)</f>
        <v>5.4329999999999998</v>
      </c>
      <c r="BV42" s="93">
        <f>VLOOKUP(BS42,aslocaties_v01!$C$3:$AA$500,MATCH($K$3*10,aslocaties_v01!$C$2:$Y$2),FALSE)</f>
        <v>5.9690000000000003</v>
      </c>
      <c r="BW42" s="93">
        <f t="shared" si="81"/>
        <v>0.51600000000000001</v>
      </c>
      <c r="BX42" s="93">
        <f t="shared" si="82"/>
        <v>0.53600000000000048</v>
      </c>
      <c r="BY42" s="94">
        <f t="shared" si="83"/>
        <v>3.8910505836571296E-3</v>
      </c>
      <c r="BZ42" s="94">
        <f t="shared" si="84"/>
        <v>1.9011406844107848E-2</v>
      </c>
      <c r="CA42" s="94">
        <f t="shared" si="85"/>
        <v>4.1999999999999815E-2</v>
      </c>
      <c r="CB42">
        <f t="shared" si="86"/>
        <v>4.3999999999999595E-2</v>
      </c>
      <c r="CC42" s="58">
        <f t="shared" si="87"/>
        <v>5.400000000000027E-2</v>
      </c>
      <c r="CD42" s="95" t="b">
        <f t="shared" si="88"/>
        <v>0</v>
      </c>
      <c r="CE42" s="96" t="b">
        <f t="shared" si="89"/>
        <v>1</v>
      </c>
      <c r="CF42" t="b">
        <f t="shared" si="90"/>
        <v>1</v>
      </c>
      <c r="CG42" t="b">
        <f t="shared" si="91"/>
        <v>1</v>
      </c>
      <c r="CH42" s="84" t="b">
        <f t="shared" si="92"/>
        <v>1</v>
      </c>
      <c r="CI42">
        <f t="shared" si="93"/>
        <v>1</v>
      </c>
      <c r="CJ42" t="b">
        <f t="shared" si="94"/>
        <v>1</v>
      </c>
      <c r="CK42" t="b">
        <f t="shared" si="95"/>
        <v>1</v>
      </c>
      <c r="CL42" s="84" t="b">
        <f t="shared" si="115"/>
        <v>1</v>
      </c>
      <c r="CM42">
        <f t="shared" si="96"/>
        <v>3.2160000000000002</v>
      </c>
      <c r="CN42" t="b">
        <f t="shared" si="97"/>
        <v>1</v>
      </c>
      <c r="CO42" s="84">
        <f t="shared" si="98"/>
        <v>6.1978822560243806E-2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c r="A43" s="9">
        <v>1124</v>
      </c>
      <c r="B43" s="3">
        <v>2</v>
      </c>
      <c r="C43" s="3" t="s">
        <v>1696</v>
      </c>
      <c r="D43" s="3" t="str">
        <f t="shared" si="58"/>
        <v>BM_1_36-5_dk_0995</v>
      </c>
      <c r="E43" s="3" t="str">
        <f t="shared" si="59"/>
        <v>0995</v>
      </c>
      <c r="F43" s="3">
        <v>135120.641</v>
      </c>
      <c r="G43" s="15">
        <v>415704.03100000002</v>
      </c>
      <c r="H43" s="35" t="str">
        <f t="shared" si="60"/>
        <v>ja</v>
      </c>
      <c r="I43" s="42">
        <v>329</v>
      </c>
      <c r="J43" s="20" t="s">
        <v>373</v>
      </c>
      <c r="K43" s="21">
        <v>10000</v>
      </c>
      <c r="L43" s="28">
        <f t="shared" si="112"/>
        <v>1</v>
      </c>
      <c r="M43" s="28">
        <f t="shared" si="113"/>
        <v>1</v>
      </c>
      <c r="N43" s="56">
        <f t="shared" si="61"/>
        <v>10000</v>
      </c>
      <c r="O43" s="33">
        <f t="shared" si="114"/>
        <v>116.517570421795</v>
      </c>
      <c r="P43" s="37">
        <f t="shared" si="62"/>
        <v>76.59055175410856</v>
      </c>
      <c r="Q43" s="9" t="s">
        <v>12</v>
      </c>
      <c r="R43" s="55" t="s">
        <v>12</v>
      </c>
      <c r="S43" s="55">
        <v>4.25</v>
      </c>
      <c r="T43" s="55">
        <v>4.5750000000000002</v>
      </c>
      <c r="U43" s="55">
        <v>4.8659999999999997</v>
      </c>
      <c r="V43" s="3">
        <v>5.1070000000000002</v>
      </c>
      <c r="W43" s="3">
        <v>5.3760000000000003</v>
      </c>
      <c r="X43" s="3" t="s">
        <v>12</v>
      </c>
      <c r="Y43" s="3">
        <v>5.9080000000000004</v>
      </c>
      <c r="Z43" s="15" t="s">
        <v>12</v>
      </c>
      <c r="AA43" s="10">
        <f t="shared" si="63"/>
        <v>5.3760000000000003</v>
      </c>
      <c r="AB43" s="9">
        <f t="shared" si="64"/>
        <v>0.51000000000000068</v>
      </c>
      <c r="AC43" s="10">
        <f t="shared" si="65"/>
        <v>0.53200000000000003</v>
      </c>
      <c r="AD43" s="9" t="s">
        <v>12</v>
      </c>
      <c r="AE43" s="55" t="s">
        <v>12</v>
      </c>
      <c r="AF43" s="55">
        <v>0.73099999999999998</v>
      </c>
      <c r="AG43" s="55">
        <v>0.79300000000000004</v>
      </c>
      <c r="AH43" s="55">
        <v>0.86199999999999999</v>
      </c>
      <c r="AI43" s="3">
        <v>0.92600000000000005</v>
      </c>
      <c r="AJ43" s="3">
        <v>0.996</v>
      </c>
      <c r="AK43" s="3" t="s">
        <v>12</v>
      </c>
      <c r="AL43" s="3">
        <v>1.137</v>
      </c>
      <c r="AM43" s="15" t="s">
        <v>12</v>
      </c>
      <c r="AN43" s="10">
        <f t="shared" si="66"/>
        <v>0.996</v>
      </c>
      <c r="AO43" s="9">
        <f t="shared" si="67"/>
        <v>0.13400000000000001</v>
      </c>
      <c r="AP43" s="10">
        <f t="shared" si="68"/>
        <v>0.14100000000000001</v>
      </c>
      <c r="AQ43" s="9" t="s">
        <v>12</v>
      </c>
      <c r="AR43" s="55" t="s">
        <v>12</v>
      </c>
      <c r="AS43" s="55">
        <v>2.7869999999999999</v>
      </c>
      <c r="AT43" s="55">
        <v>2.8959999999999999</v>
      </c>
      <c r="AU43" s="55">
        <v>3.0110000000000001</v>
      </c>
      <c r="AV43" s="3">
        <v>3.1030000000000002</v>
      </c>
      <c r="AW43" s="3">
        <v>3.2050000000000001</v>
      </c>
      <c r="AX43" s="3" t="s">
        <v>12</v>
      </c>
      <c r="AY43" s="3">
        <v>3.4049999999999998</v>
      </c>
      <c r="AZ43" s="15" t="s">
        <v>12</v>
      </c>
      <c r="BA43" s="10">
        <f t="shared" si="69"/>
        <v>3.2050000000000001</v>
      </c>
      <c r="BB43" s="9">
        <f t="shared" si="70"/>
        <v>0.19399999999999995</v>
      </c>
      <c r="BC43" s="10">
        <f t="shared" si="71"/>
        <v>0.19999999999999973</v>
      </c>
      <c r="BD43" s="9">
        <v>5.2830000000000004</v>
      </c>
      <c r="BE43" s="3">
        <v>5.8719999999999999</v>
      </c>
      <c r="BF43" s="15">
        <v>6.5129999999999999</v>
      </c>
      <c r="BG43" s="15">
        <f t="shared" si="72"/>
        <v>5.8719999999999999</v>
      </c>
      <c r="BH43" s="9">
        <f t="shared" si="73"/>
        <v>0.58899999999999952</v>
      </c>
      <c r="BI43" s="10">
        <f t="shared" si="74"/>
        <v>0.64100000000000001</v>
      </c>
      <c r="BJ43" s="9">
        <v>5.2729999999999997</v>
      </c>
      <c r="BK43" s="3">
        <v>5.8769999999999998</v>
      </c>
      <c r="BL43" s="15">
        <v>6.5469999999999997</v>
      </c>
      <c r="BM43" s="15">
        <f t="shared" si="75"/>
        <v>5.8769999999999998</v>
      </c>
      <c r="BN43" s="9">
        <f t="shared" si="76"/>
        <v>0.60400000000000009</v>
      </c>
      <c r="BO43" s="10">
        <f t="shared" si="77"/>
        <v>0.66999999999999993</v>
      </c>
      <c r="BP43">
        <f t="shared" si="78"/>
        <v>0</v>
      </c>
      <c r="BQ43" s="93">
        <f t="shared" si="79"/>
        <v>1.1549019607843112</v>
      </c>
      <c r="BR43" s="93">
        <f t="shared" si="80"/>
        <v>1.1843137254901948</v>
      </c>
      <c r="BS43" s="93" t="str">
        <f>VLOOKUP(C43,'Koppeling locatie - aslocatie'!$A$2:$C$8139,2,FALSE)</f>
        <v>bema232</v>
      </c>
      <c r="BT43" s="93">
        <f>VLOOKUP($BS43,aslocaties_v01!$C$3:$AA$500,MATCH($K$3/10,aslocaties_v01!$C$2:$X$2),FALSE)</f>
        <v>4.9169999999999998</v>
      </c>
      <c r="BU43" s="93">
        <f>VLOOKUP(BS43,aslocaties_v01!$C$3:$AA$500,MATCH($K$3,aslocaties_v01!$C$2:$X$2),FALSE)</f>
        <v>5.4329999999999998</v>
      </c>
      <c r="BV43" s="93">
        <f>VLOOKUP(BS43,aslocaties_v01!$C$3:$AA$500,MATCH($K$3*10,aslocaties_v01!$C$2:$Y$2),FALSE)</f>
        <v>5.9690000000000003</v>
      </c>
      <c r="BW43" s="93">
        <f t="shared" si="81"/>
        <v>0.51600000000000001</v>
      </c>
      <c r="BX43" s="93">
        <f t="shared" si="82"/>
        <v>0.53600000000000048</v>
      </c>
      <c r="BY43" s="94">
        <f t="shared" si="83"/>
        <v>1.1764705882351567E-2</v>
      </c>
      <c r="BZ43" s="94">
        <f t="shared" si="84"/>
        <v>7.5187969924821463E-3</v>
      </c>
      <c r="CA43" s="94">
        <f t="shared" si="85"/>
        <v>5.1000000000000156E-2</v>
      </c>
      <c r="CB43">
        <f t="shared" si="86"/>
        <v>5.6999999999999496E-2</v>
      </c>
      <c r="CC43" s="58">
        <f t="shared" si="87"/>
        <v>6.0999999999999943E-2</v>
      </c>
      <c r="CD43" s="95" t="b">
        <f t="shared" si="88"/>
        <v>0</v>
      </c>
      <c r="CE43" s="96" t="b">
        <f t="shared" si="89"/>
        <v>1</v>
      </c>
      <c r="CF43" t="b">
        <f t="shared" si="90"/>
        <v>1</v>
      </c>
      <c r="CG43" t="b">
        <f t="shared" si="91"/>
        <v>1</v>
      </c>
      <c r="CH43" s="84" t="b">
        <f t="shared" si="92"/>
        <v>1</v>
      </c>
      <c r="CI43">
        <f t="shared" si="93"/>
        <v>0.996</v>
      </c>
      <c r="CJ43" t="b">
        <f t="shared" si="94"/>
        <v>1</v>
      </c>
      <c r="CK43" t="b">
        <f t="shared" si="95"/>
        <v>1</v>
      </c>
      <c r="CL43" s="84" t="b">
        <f t="shared" si="115"/>
        <v>1</v>
      </c>
      <c r="CM43">
        <f t="shared" si="96"/>
        <v>3.2050000000000001</v>
      </c>
      <c r="CN43" t="b">
        <f t="shared" si="97"/>
        <v>1</v>
      </c>
      <c r="CO43" s="84">
        <f t="shared" si="98"/>
        <v>6.2155372330337827E-2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1125</v>
      </c>
      <c r="B44" s="3">
        <v>2</v>
      </c>
      <c r="C44" s="3" t="s">
        <v>1697</v>
      </c>
      <c r="D44" s="3" t="str">
        <f t="shared" si="58"/>
        <v>BM_1_36-5_dk_0996</v>
      </c>
      <c r="E44" s="3" t="str">
        <f t="shared" si="59"/>
        <v>0996</v>
      </c>
      <c r="F44" s="3">
        <v>135055.07800000001</v>
      </c>
      <c r="G44" s="15">
        <v>415664.43800000002</v>
      </c>
      <c r="H44" s="35" t="str">
        <f t="shared" si="60"/>
        <v>ja</v>
      </c>
      <c r="I44" s="42">
        <v>332</v>
      </c>
      <c r="J44" s="20" t="s">
        <v>373</v>
      </c>
      <c r="K44" s="21">
        <v>10000</v>
      </c>
      <c r="L44" s="28">
        <f t="shared" si="112"/>
        <v>1</v>
      </c>
      <c r="M44" s="28">
        <f t="shared" si="113"/>
        <v>1</v>
      </c>
      <c r="N44" s="56">
        <f t="shared" si="61"/>
        <v>10000</v>
      </c>
      <c r="O44" s="33">
        <f t="shared" si="114"/>
        <v>76.59055175410856</v>
      </c>
      <c r="P44" s="37">
        <f t="shared" si="62"/>
        <v>115.12902655716049</v>
      </c>
      <c r="Q44" s="9" t="s">
        <v>12</v>
      </c>
      <c r="R44" s="55" t="s">
        <v>12</v>
      </c>
      <c r="S44" s="55">
        <v>4.2450000000000001</v>
      </c>
      <c r="T44" s="55">
        <v>4.57</v>
      </c>
      <c r="U44" s="55">
        <v>4.8600000000000003</v>
      </c>
      <c r="V44" s="3">
        <v>5.101</v>
      </c>
      <c r="W44" s="3">
        <v>5.37</v>
      </c>
      <c r="X44" s="3" t="s">
        <v>12</v>
      </c>
      <c r="Y44" s="3">
        <v>5.9029999999999996</v>
      </c>
      <c r="Z44" s="15" t="s">
        <v>12</v>
      </c>
      <c r="AA44" s="10">
        <f t="shared" si="63"/>
        <v>5.37</v>
      </c>
      <c r="AB44" s="9">
        <f t="shared" si="64"/>
        <v>0.50999999999999979</v>
      </c>
      <c r="AC44" s="10">
        <f t="shared" si="65"/>
        <v>0.53299999999999947</v>
      </c>
      <c r="AD44" s="9" t="s">
        <v>12</v>
      </c>
      <c r="AE44" s="55" t="s">
        <v>12</v>
      </c>
      <c r="AF44" s="55">
        <v>0.72299999999999998</v>
      </c>
      <c r="AG44" s="55">
        <v>0.78400000000000003</v>
      </c>
      <c r="AH44" s="55">
        <v>0.85199999999999998</v>
      </c>
      <c r="AI44" s="3">
        <v>0.91400000000000003</v>
      </c>
      <c r="AJ44" s="3">
        <v>0.98399999999999999</v>
      </c>
      <c r="AK44" s="3" t="s">
        <v>12</v>
      </c>
      <c r="AL44" s="3">
        <v>1.1220000000000001</v>
      </c>
      <c r="AM44" s="15" t="s">
        <v>12</v>
      </c>
      <c r="AN44" s="10">
        <f t="shared" si="66"/>
        <v>0.98399999999999999</v>
      </c>
      <c r="AO44" s="9">
        <f t="shared" si="67"/>
        <v>0.13200000000000001</v>
      </c>
      <c r="AP44" s="10">
        <f t="shared" si="68"/>
        <v>0.13800000000000012</v>
      </c>
      <c r="AQ44" s="9" t="s">
        <v>12</v>
      </c>
      <c r="AR44" s="55" t="s">
        <v>12</v>
      </c>
      <c r="AS44" s="55">
        <v>2.77</v>
      </c>
      <c r="AT44" s="55">
        <v>2.879</v>
      </c>
      <c r="AU44" s="55">
        <v>2.992</v>
      </c>
      <c r="AV44" s="3">
        <v>3.0840000000000001</v>
      </c>
      <c r="AW44" s="3">
        <v>3.1850000000000001</v>
      </c>
      <c r="AX44" s="3" t="s">
        <v>12</v>
      </c>
      <c r="AY44" s="3">
        <v>3.383</v>
      </c>
      <c r="AZ44" s="15" t="s">
        <v>12</v>
      </c>
      <c r="BA44" s="10">
        <f t="shared" si="69"/>
        <v>3.1850000000000001</v>
      </c>
      <c r="BB44" s="9">
        <f t="shared" si="70"/>
        <v>0.19300000000000006</v>
      </c>
      <c r="BC44" s="10">
        <f t="shared" si="71"/>
        <v>0.19799999999999995</v>
      </c>
      <c r="BD44" s="9">
        <v>5.2469999999999999</v>
      </c>
      <c r="BE44" s="3">
        <v>5.8319999999999999</v>
      </c>
      <c r="BF44" s="15">
        <v>6.468</v>
      </c>
      <c r="BG44" s="15">
        <f t="shared" si="72"/>
        <v>5.8319999999999999</v>
      </c>
      <c r="BH44" s="9">
        <f t="shared" si="73"/>
        <v>0.58499999999999996</v>
      </c>
      <c r="BI44" s="10">
        <f t="shared" si="74"/>
        <v>0.63600000000000012</v>
      </c>
      <c r="BJ44" s="9">
        <v>5.2329999999999997</v>
      </c>
      <c r="BK44" s="3">
        <v>5.8289999999999997</v>
      </c>
      <c r="BL44" s="15">
        <v>6.4880000000000004</v>
      </c>
      <c r="BM44" s="15">
        <f t="shared" si="75"/>
        <v>5.8289999999999997</v>
      </c>
      <c r="BN44" s="9">
        <f t="shared" si="76"/>
        <v>0.59600000000000009</v>
      </c>
      <c r="BO44" s="10">
        <f t="shared" si="77"/>
        <v>0.6590000000000007</v>
      </c>
      <c r="BP44">
        <f t="shared" si="78"/>
        <v>0</v>
      </c>
      <c r="BQ44" s="93">
        <f t="shared" si="79"/>
        <v>1.1470588235294121</v>
      </c>
      <c r="BR44" s="93">
        <f t="shared" si="80"/>
        <v>1.1686274509803929</v>
      </c>
      <c r="BS44" s="93" t="str">
        <f>VLOOKUP(C44,'Koppeling locatie - aslocatie'!$A$2:$C$8139,2,FALSE)</f>
        <v>bema233</v>
      </c>
      <c r="BT44" s="93">
        <f>VLOOKUP($BS44,aslocaties_v01!$C$3:$AA$500,MATCH($K$3/10,aslocaties_v01!$C$2:$X$2),FALSE)</f>
        <v>4.82</v>
      </c>
      <c r="BU44" s="93">
        <f>VLOOKUP(BS44,aslocaties_v01!$C$3:$AA$500,MATCH($K$3,aslocaties_v01!$C$2:$X$2),FALSE)</f>
        <v>5.33</v>
      </c>
      <c r="BV44" s="93">
        <f>VLOOKUP(BS44,aslocaties_v01!$C$3:$AA$500,MATCH($K$3*10,aslocaties_v01!$C$2:$Y$2),FALSE)</f>
        <v>5.8529999999999998</v>
      </c>
      <c r="BW44" s="93">
        <f t="shared" si="81"/>
        <v>0.50999999999999979</v>
      </c>
      <c r="BX44" s="93">
        <f t="shared" si="82"/>
        <v>0.52299999999999969</v>
      </c>
      <c r="BY44" s="94">
        <f t="shared" si="83"/>
        <v>0</v>
      </c>
      <c r="BZ44" s="94">
        <f t="shared" si="84"/>
        <v>1.876172607879889E-2</v>
      </c>
      <c r="CA44" s="94">
        <f t="shared" si="85"/>
        <v>4.0000000000000036E-2</v>
      </c>
      <c r="CB44">
        <f t="shared" si="86"/>
        <v>4.0000000000000036E-2</v>
      </c>
      <c r="CC44" s="58">
        <f t="shared" si="87"/>
        <v>4.9999999999999822E-2</v>
      </c>
      <c r="CD44" s="95" t="b">
        <f t="shared" si="88"/>
        <v>0</v>
      </c>
      <c r="CE44" s="96" t="b">
        <f t="shared" si="89"/>
        <v>1</v>
      </c>
      <c r="CF44" t="b">
        <f t="shared" si="90"/>
        <v>1</v>
      </c>
      <c r="CG44" t="b">
        <f t="shared" si="91"/>
        <v>1</v>
      </c>
      <c r="CH44" s="84" t="b">
        <f t="shared" si="92"/>
        <v>1</v>
      </c>
      <c r="CI44">
        <f t="shared" si="93"/>
        <v>0.98399999999999999</v>
      </c>
      <c r="CJ44" t="b">
        <f t="shared" si="94"/>
        <v>1</v>
      </c>
      <c r="CK44" t="b">
        <f t="shared" si="95"/>
        <v>1</v>
      </c>
      <c r="CL44" s="84" t="b">
        <f t="shared" si="115"/>
        <v>1</v>
      </c>
      <c r="CM44">
        <f t="shared" si="96"/>
        <v>3.1850000000000001</v>
      </c>
      <c r="CN44" t="b">
        <f t="shared" si="97"/>
        <v>1</v>
      </c>
      <c r="CO44" s="84">
        <f t="shared" si="98"/>
        <v>6.2180130149837046E-2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1126</v>
      </c>
      <c r="B45" s="3">
        <v>2</v>
      </c>
      <c r="C45" s="3" t="s">
        <v>1698</v>
      </c>
      <c r="D45" s="3" t="str">
        <f t="shared" si="58"/>
        <v>BM_1_36-5_dk_0997</v>
      </c>
      <c r="E45" s="3" t="str">
        <f t="shared" si="59"/>
        <v>0997</v>
      </c>
      <c r="F45" s="3">
        <v>134957.59400000001</v>
      </c>
      <c r="G45" s="15">
        <v>415603.18800000002</v>
      </c>
      <c r="H45" s="35" t="str">
        <f t="shared" si="60"/>
        <v>ja</v>
      </c>
      <c r="I45" s="42">
        <v>329</v>
      </c>
      <c r="J45" s="20" t="s">
        <v>373</v>
      </c>
      <c r="K45" s="21">
        <v>10000</v>
      </c>
      <c r="L45" s="28">
        <f t="shared" si="112"/>
        <v>1</v>
      </c>
      <c r="M45" s="28">
        <f t="shared" si="113"/>
        <v>1</v>
      </c>
      <c r="N45" s="56">
        <f t="shared" si="61"/>
        <v>10000</v>
      </c>
      <c r="O45" s="33">
        <f t="shared" si="114"/>
        <v>115.12902655716049</v>
      </c>
      <c r="P45" s="37">
        <f t="shared" si="62"/>
        <v>76.787674694589327</v>
      </c>
      <c r="Q45" s="9" t="s">
        <v>12</v>
      </c>
      <c r="R45" s="55" t="s">
        <v>12</v>
      </c>
      <c r="S45" s="55">
        <v>4.2370000000000001</v>
      </c>
      <c r="T45" s="55">
        <v>4.5579999999999998</v>
      </c>
      <c r="U45" s="55">
        <v>4.8479999999999999</v>
      </c>
      <c r="V45" s="3">
        <v>5.0860000000000003</v>
      </c>
      <c r="W45" s="3">
        <v>5.3579999999999997</v>
      </c>
      <c r="X45" s="3" t="s">
        <v>12</v>
      </c>
      <c r="Y45" s="3">
        <v>5.8849999999999998</v>
      </c>
      <c r="Z45" s="15" t="s">
        <v>12</v>
      </c>
      <c r="AA45" s="10">
        <f t="shared" si="63"/>
        <v>5.3579999999999997</v>
      </c>
      <c r="AB45" s="9">
        <f t="shared" si="64"/>
        <v>0.50999999999999979</v>
      </c>
      <c r="AC45" s="10">
        <f t="shared" si="65"/>
        <v>0.52700000000000014</v>
      </c>
      <c r="AD45" s="9" t="s">
        <v>12</v>
      </c>
      <c r="AE45" s="55" t="s">
        <v>12</v>
      </c>
      <c r="AF45" s="55">
        <v>0.75600000000000001</v>
      </c>
      <c r="AG45" s="55">
        <v>0.81899999999999995</v>
      </c>
      <c r="AH45" s="55">
        <v>0.88900000000000001</v>
      </c>
      <c r="AI45" s="3">
        <v>0.95299999999999996</v>
      </c>
      <c r="AJ45" s="3">
        <v>1.0249999999999999</v>
      </c>
      <c r="AK45" s="3" t="s">
        <v>12</v>
      </c>
      <c r="AL45" s="3">
        <v>1.1659999999999999</v>
      </c>
      <c r="AM45" s="15" t="s">
        <v>12</v>
      </c>
      <c r="AN45" s="10">
        <f t="shared" si="66"/>
        <v>1.0249999999999999</v>
      </c>
      <c r="AO45" s="9">
        <f t="shared" si="67"/>
        <v>0.1359999999999999</v>
      </c>
      <c r="AP45" s="10">
        <f t="shared" si="68"/>
        <v>0.14100000000000001</v>
      </c>
      <c r="AQ45" s="9" t="s">
        <v>12</v>
      </c>
      <c r="AR45" s="55" t="s">
        <v>12</v>
      </c>
      <c r="AS45" s="55">
        <v>2.851</v>
      </c>
      <c r="AT45" s="55">
        <v>2.9609999999999999</v>
      </c>
      <c r="AU45" s="55">
        <v>3.077</v>
      </c>
      <c r="AV45" s="3">
        <v>3.1709999999999998</v>
      </c>
      <c r="AW45" s="3">
        <v>3.2730000000000001</v>
      </c>
      <c r="AX45" s="3" t="s">
        <v>12</v>
      </c>
      <c r="AY45" s="3">
        <v>3.4729999999999999</v>
      </c>
      <c r="AZ45" s="15" t="s">
        <v>12</v>
      </c>
      <c r="BA45" s="10">
        <f t="shared" si="69"/>
        <v>3.2730000000000001</v>
      </c>
      <c r="BB45" s="9">
        <f t="shared" si="70"/>
        <v>0.19600000000000017</v>
      </c>
      <c r="BC45" s="10">
        <f t="shared" si="71"/>
        <v>0.19999999999999973</v>
      </c>
      <c r="BD45" s="9">
        <v>5.2869999999999999</v>
      </c>
      <c r="BE45" s="3">
        <v>5.8780000000000001</v>
      </c>
      <c r="BF45" s="15">
        <v>6.5220000000000002</v>
      </c>
      <c r="BG45" s="15">
        <f t="shared" si="72"/>
        <v>5.8780000000000001</v>
      </c>
      <c r="BH45" s="9">
        <f t="shared" si="73"/>
        <v>0.59100000000000019</v>
      </c>
      <c r="BI45" s="10">
        <f t="shared" si="74"/>
        <v>0.64400000000000013</v>
      </c>
      <c r="BJ45" s="9">
        <v>5.2720000000000002</v>
      </c>
      <c r="BK45" s="3">
        <v>5.8769999999999998</v>
      </c>
      <c r="BL45" s="15">
        <v>6.5490000000000004</v>
      </c>
      <c r="BM45" s="15">
        <f t="shared" si="75"/>
        <v>5.8769999999999998</v>
      </c>
      <c r="BN45" s="9">
        <f t="shared" si="76"/>
        <v>0.60499999999999954</v>
      </c>
      <c r="BO45" s="10">
        <f t="shared" si="77"/>
        <v>0.6720000000000006</v>
      </c>
      <c r="BP45">
        <f t="shared" si="78"/>
        <v>0</v>
      </c>
      <c r="BQ45" s="93">
        <f t="shared" si="79"/>
        <v>1.1588235294117655</v>
      </c>
      <c r="BR45" s="93">
        <f t="shared" si="80"/>
        <v>1.1862745098039211</v>
      </c>
      <c r="BS45" s="93" t="str">
        <f>VLOOKUP(C45,'Koppeling locatie - aslocatie'!$A$2:$C$8139,2,FALSE)</f>
        <v>bema233</v>
      </c>
      <c r="BT45" s="93">
        <f>VLOOKUP($BS45,aslocaties_v01!$C$3:$AA$500,MATCH($K$3/10,aslocaties_v01!$C$2:$X$2),FALSE)</f>
        <v>4.82</v>
      </c>
      <c r="BU45" s="93">
        <f>VLOOKUP(BS45,aslocaties_v01!$C$3:$AA$500,MATCH($K$3,aslocaties_v01!$C$2:$X$2),FALSE)</f>
        <v>5.33</v>
      </c>
      <c r="BV45" s="93">
        <f>VLOOKUP(BS45,aslocaties_v01!$C$3:$AA$500,MATCH($K$3*10,aslocaties_v01!$C$2:$Y$2),FALSE)</f>
        <v>5.8529999999999998</v>
      </c>
      <c r="BW45" s="93">
        <f t="shared" si="81"/>
        <v>0.50999999999999979</v>
      </c>
      <c r="BX45" s="93">
        <f t="shared" si="82"/>
        <v>0.52299999999999969</v>
      </c>
      <c r="BY45" s="94">
        <f t="shared" si="83"/>
        <v>0</v>
      </c>
      <c r="BZ45" s="94">
        <f t="shared" si="84"/>
        <v>7.5901328273253466E-3</v>
      </c>
      <c r="CA45" s="94">
        <f t="shared" si="85"/>
        <v>2.7999999999999581E-2</v>
      </c>
      <c r="CB45">
        <f t="shared" si="86"/>
        <v>2.7999999999999581E-2</v>
      </c>
      <c r="CC45" s="58">
        <f t="shared" si="87"/>
        <v>3.2000000000000028E-2</v>
      </c>
      <c r="CD45" s="95" t="b">
        <f t="shared" si="88"/>
        <v>0</v>
      </c>
      <c r="CE45" s="96" t="b">
        <f t="shared" si="89"/>
        <v>1</v>
      </c>
      <c r="CF45" t="b">
        <f t="shared" si="90"/>
        <v>1</v>
      </c>
      <c r="CG45" t="b">
        <f t="shared" si="91"/>
        <v>1</v>
      </c>
      <c r="CH45" s="84" t="b">
        <f t="shared" si="92"/>
        <v>1</v>
      </c>
      <c r="CI45">
        <f t="shared" si="93"/>
        <v>1.0249999999999999</v>
      </c>
      <c r="CJ45" t="b">
        <f t="shared" si="94"/>
        <v>1</v>
      </c>
      <c r="CK45" t="b">
        <f t="shared" si="95"/>
        <v>1</v>
      </c>
      <c r="CL45" s="84" t="b">
        <f t="shared" si="115"/>
        <v>1</v>
      </c>
      <c r="CM45">
        <f t="shared" si="96"/>
        <v>3.2730000000000001</v>
      </c>
      <c r="CN45" t="b">
        <f t="shared" si="97"/>
        <v>1</v>
      </c>
      <c r="CO45" s="84">
        <f t="shared" si="98"/>
        <v>6.1334842785609439E-2</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c r="A46" s="9">
        <v>1127</v>
      </c>
      <c r="B46" s="3">
        <v>2</v>
      </c>
      <c r="C46" s="3" t="s">
        <v>1699</v>
      </c>
      <c r="D46" s="3" t="str">
        <f t="shared" si="58"/>
        <v>BM_1_36-5_dk_0998</v>
      </c>
      <c r="E46" s="3" t="str">
        <f t="shared" si="59"/>
        <v>0998</v>
      </c>
      <c r="F46" s="3">
        <v>134893.25</v>
      </c>
      <c r="G46" s="15">
        <v>415561.28100000002</v>
      </c>
      <c r="H46" s="35" t="str">
        <f t="shared" si="60"/>
        <v>ja</v>
      </c>
      <c r="I46" s="42">
        <v>328</v>
      </c>
      <c r="J46" s="20" t="s">
        <v>373</v>
      </c>
      <c r="K46" s="21">
        <v>10000</v>
      </c>
      <c r="L46" s="28">
        <f t="shared" si="112"/>
        <v>1</v>
      </c>
      <c r="M46" s="28">
        <f t="shared" si="113"/>
        <v>1</v>
      </c>
      <c r="N46" s="56">
        <f t="shared" si="61"/>
        <v>10000</v>
      </c>
      <c r="O46" s="33">
        <f t="shared" si="114"/>
        <v>76.787674694589327</v>
      </c>
      <c r="P46" s="37">
        <f t="shared" si="62"/>
        <v>115.49018350057672</v>
      </c>
      <c r="Q46" s="9" t="s">
        <v>12</v>
      </c>
      <c r="R46" s="55" t="s">
        <v>12</v>
      </c>
      <c r="S46" s="55">
        <v>4.2300000000000004</v>
      </c>
      <c r="T46" s="55">
        <v>4.5449999999999999</v>
      </c>
      <c r="U46" s="55">
        <v>4.84</v>
      </c>
      <c r="V46" s="3">
        <v>5.077</v>
      </c>
      <c r="W46" s="3">
        <v>5.3460000000000001</v>
      </c>
      <c r="X46" s="3" t="s">
        <v>12</v>
      </c>
      <c r="Y46" s="3">
        <v>5.8760000000000003</v>
      </c>
      <c r="Z46" s="15" t="s">
        <v>12</v>
      </c>
      <c r="AA46" s="10">
        <f t="shared" si="63"/>
        <v>5.3460000000000001</v>
      </c>
      <c r="AB46" s="9">
        <f t="shared" si="64"/>
        <v>0.50600000000000023</v>
      </c>
      <c r="AC46" s="10">
        <f t="shared" si="65"/>
        <v>0.53000000000000025</v>
      </c>
      <c r="AD46" s="9" t="s">
        <v>12</v>
      </c>
      <c r="AE46" s="55" t="s">
        <v>12</v>
      </c>
      <c r="AF46" s="55">
        <v>0.749</v>
      </c>
      <c r="AG46" s="55">
        <v>0.81200000000000006</v>
      </c>
      <c r="AH46" s="55">
        <v>0.88200000000000001</v>
      </c>
      <c r="AI46" s="3">
        <v>0.94599999999999995</v>
      </c>
      <c r="AJ46" s="3">
        <v>1.0169999999999999</v>
      </c>
      <c r="AK46" s="3" t="s">
        <v>12</v>
      </c>
      <c r="AL46" s="3">
        <v>1.1579999999999999</v>
      </c>
      <c r="AM46" s="15" t="s">
        <v>12</v>
      </c>
      <c r="AN46" s="10">
        <f t="shared" si="66"/>
        <v>1.0169999999999999</v>
      </c>
      <c r="AO46" s="9">
        <f t="shared" si="67"/>
        <v>0.1349999999999999</v>
      </c>
      <c r="AP46" s="10">
        <f t="shared" si="68"/>
        <v>0.14100000000000001</v>
      </c>
      <c r="AQ46" s="9" t="s">
        <v>12</v>
      </c>
      <c r="AR46" s="55" t="s">
        <v>12</v>
      </c>
      <c r="AS46" s="55">
        <v>2.835</v>
      </c>
      <c r="AT46" s="55">
        <v>2.9449999999999998</v>
      </c>
      <c r="AU46" s="55">
        <v>3.06</v>
      </c>
      <c r="AV46" s="3">
        <v>3.1549999999999998</v>
      </c>
      <c r="AW46" s="3">
        <v>3.2559999999999998</v>
      </c>
      <c r="AX46" s="3" t="s">
        <v>12</v>
      </c>
      <c r="AY46" s="3">
        <v>3.456</v>
      </c>
      <c r="AZ46" s="15" t="s">
        <v>12</v>
      </c>
      <c r="BA46" s="10">
        <f t="shared" si="69"/>
        <v>3.2559999999999998</v>
      </c>
      <c r="BB46" s="9">
        <f t="shared" si="70"/>
        <v>0.19599999999999973</v>
      </c>
      <c r="BC46" s="10">
        <f t="shared" si="71"/>
        <v>0.20000000000000018</v>
      </c>
      <c r="BD46" s="9">
        <v>5.282</v>
      </c>
      <c r="BE46" s="3">
        <v>5.8730000000000002</v>
      </c>
      <c r="BF46" s="15">
        <v>6.516</v>
      </c>
      <c r="BG46" s="15">
        <f t="shared" si="72"/>
        <v>5.8730000000000002</v>
      </c>
      <c r="BH46" s="9">
        <f t="shared" si="73"/>
        <v>0.59100000000000019</v>
      </c>
      <c r="BI46" s="10">
        <f t="shared" si="74"/>
        <v>0.64299999999999979</v>
      </c>
      <c r="BJ46" s="9">
        <v>5.2690000000000001</v>
      </c>
      <c r="BK46" s="3">
        <v>5.875</v>
      </c>
      <c r="BL46" s="15">
        <v>6.548</v>
      </c>
      <c r="BM46" s="15">
        <f t="shared" si="75"/>
        <v>5.875</v>
      </c>
      <c r="BN46" s="9">
        <f t="shared" si="76"/>
        <v>0.60599999999999987</v>
      </c>
      <c r="BO46" s="10">
        <f t="shared" si="77"/>
        <v>0.67300000000000004</v>
      </c>
      <c r="BP46">
        <f t="shared" si="78"/>
        <v>0</v>
      </c>
      <c r="BQ46" s="93">
        <f t="shared" si="79"/>
        <v>1.1679841897233201</v>
      </c>
      <c r="BR46" s="93">
        <f t="shared" si="80"/>
        <v>1.197628458498023</v>
      </c>
      <c r="BS46" s="93" t="str">
        <f>VLOOKUP(C46,'Koppeling locatie - aslocatie'!$A$2:$C$8139,2,FALSE)</f>
        <v>bema233</v>
      </c>
      <c r="BT46" s="93">
        <f>VLOOKUP($BS46,aslocaties_v01!$C$3:$AA$500,MATCH($K$3/10,aslocaties_v01!$C$2:$X$2),FALSE)</f>
        <v>4.82</v>
      </c>
      <c r="BU46" s="93">
        <f>VLOOKUP(BS46,aslocaties_v01!$C$3:$AA$500,MATCH($K$3,aslocaties_v01!$C$2:$X$2),FALSE)</f>
        <v>5.33</v>
      </c>
      <c r="BV46" s="93">
        <f>VLOOKUP(BS46,aslocaties_v01!$C$3:$AA$500,MATCH($K$3*10,aslocaties_v01!$C$2:$Y$2),FALSE)</f>
        <v>5.8529999999999998</v>
      </c>
      <c r="BW46" s="93">
        <f t="shared" si="81"/>
        <v>0.50999999999999979</v>
      </c>
      <c r="BX46" s="93">
        <f t="shared" si="82"/>
        <v>0.52299999999999969</v>
      </c>
      <c r="BY46" s="94">
        <f t="shared" si="83"/>
        <v>7.9051383399200148E-3</v>
      </c>
      <c r="BZ46" s="94">
        <f t="shared" si="84"/>
        <v>1.3207547169812428E-2</v>
      </c>
      <c r="CA46" s="94">
        <f t="shared" si="85"/>
        <v>1.9999999999999574E-2</v>
      </c>
      <c r="CB46">
        <f t="shared" si="86"/>
        <v>1.6000000000000014E-2</v>
      </c>
      <c r="CC46" s="58">
        <f t="shared" si="87"/>
        <v>2.3000000000000576E-2</v>
      </c>
      <c r="CD46" s="95" t="b">
        <f t="shared" si="88"/>
        <v>0</v>
      </c>
      <c r="CE46" s="96" t="b">
        <f t="shared" si="89"/>
        <v>1</v>
      </c>
      <c r="CF46" t="b">
        <f t="shared" si="90"/>
        <v>1</v>
      </c>
      <c r="CG46" t="b">
        <f t="shared" si="91"/>
        <v>1</v>
      </c>
      <c r="CH46" s="84" t="b">
        <f t="shared" si="92"/>
        <v>1</v>
      </c>
      <c r="CI46">
        <f t="shared" si="93"/>
        <v>1.0169999999999999</v>
      </c>
      <c r="CJ46" t="b">
        <f t="shared" si="94"/>
        <v>1</v>
      </c>
      <c r="CK46" t="b">
        <f t="shared" si="95"/>
        <v>1</v>
      </c>
      <c r="CL46" s="84" t="b">
        <f t="shared" si="115"/>
        <v>1</v>
      </c>
      <c r="CM46">
        <f t="shared" si="96"/>
        <v>3.2559999999999998</v>
      </c>
      <c r="CN46" t="b">
        <f t="shared" si="97"/>
        <v>1</v>
      </c>
      <c r="CO46" s="84">
        <f t="shared" si="98"/>
        <v>6.149326634584619E-2</v>
      </c>
      <c r="CP46" t="b">
        <f t="shared" si="99"/>
        <v>1</v>
      </c>
      <c r="CQ46" s="96" t="b">
        <f t="shared" si="100"/>
        <v>1</v>
      </c>
      <c r="CR46" t="b">
        <f t="shared" si="101"/>
        <v>1</v>
      </c>
      <c r="CS46" t="b">
        <f t="shared" si="102"/>
        <v>1</v>
      </c>
      <c r="CT46" t="b">
        <f t="shared" si="103"/>
        <v>1</v>
      </c>
      <c r="CU46" t="b">
        <f t="shared" si="104"/>
        <v>1</v>
      </c>
      <c r="CV46" s="84" t="b">
        <f t="shared" si="105"/>
        <v>1</v>
      </c>
      <c r="CW46" t="b">
        <f t="shared" si="106"/>
        <v>1</v>
      </c>
      <c r="CX46" t="b">
        <f t="shared" si="107"/>
        <v>1</v>
      </c>
      <c r="CY46" t="b">
        <f t="shared" si="108"/>
        <v>1</v>
      </c>
      <c r="CZ46" t="b">
        <f t="shared" si="109"/>
        <v>1</v>
      </c>
      <c r="DA46" s="84">
        <f t="shared" si="110"/>
        <v>0</v>
      </c>
      <c r="DB46" t="b">
        <f t="shared" si="111"/>
        <v>0</v>
      </c>
    </row>
    <row r="47" spans="1:106">
      <c r="A47" s="9">
        <v>1128</v>
      </c>
      <c r="B47" s="3">
        <v>2</v>
      </c>
      <c r="C47" s="3" t="s">
        <v>1700</v>
      </c>
      <c r="D47" s="3" t="str">
        <f t="shared" si="58"/>
        <v>BM_1_36-5_dk_0999</v>
      </c>
      <c r="E47" s="3" t="str">
        <f t="shared" si="59"/>
        <v>0999</v>
      </c>
      <c r="F47" s="3">
        <v>134797.34400000001</v>
      </c>
      <c r="G47" s="15">
        <v>415496.93800000002</v>
      </c>
      <c r="H47" s="35" t="str">
        <f t="shared" si="60"/>
        <v>ja</v>
      </c>
      <c r="I47" s="42">
        <v>327</v>
      </c>
      <c r="J47" s="20" t="s">
        <v>373</v>
      </c>
      <c r="K47" s="21">
        <v>10000</v>
      </c>
      <c r="L47" s="28">
        <f t="shared" si="112"/>
        <v>1</v>
      </c>
      <c r="M47" s="28">
        <f t="shared" si="113"/>
        <v>1</v>
      </c>
      <c r="N47" s="56">
        <f t="shared" si="61"/>
        <v>10000</v>
      </c>
      <c r="O47" s="33">
        <f t="shared" si="114"/>
        <v>115.49018350057672</v>
      </c>
      <c r="P47" s="37">
        <f t="shared" si="62"/>
        <v>11760.852450107892</v>
      </c>
      <c r="Q47" s="9" t="s">
        <v>12</v>
      </c>
      <c r="R47" s="55" t="s">
        <v>12</v>
      </c>
      <c r="S47" s="55">
        <v>4.2160000000000002</v>
      </c>
      <c r="T47" s="55">
        <v>4.5369999999999999</v>
      </c>
      <c r="U47" s="55">
        <v>4.8280000000000003</v>
      </c>
      <c r="V47" s="3">
        <v>5.0679999999999996</v>
      </c>
      <c r="W47" s="3">
        <v>5.3369999999999997</v>
      </c>
      <c r="X47" s="3" t="s">
        <v>12</v>
      </c>
      <c r="Y47" s="3">
        <v>5.8659999999999997</v>
      </c>
      <c r="Z47" s="15" t="s">
        <v>12</v>
      </c>
      <c r="AA47" s="10">
        <f t="shared" si="63"/>
        <v>5.3369999999999997</v>
      </c>
      <c r="AB47" s="9">
        <f t="shared" si="64"/>
        <v>0.50899999999999945</v>
      </c>
      <c r="AC47" s="10">
        <f t="shared" si="65"/>
        <v>0.52899999999999991</v>
      </c>
      <c r="AD47" s="9" t="s">
        <v>12</v>
      </c>
      <c r="AE47" s="55" t="s">
        <v>12</v>
      </c>
      <c r="AF47" s="55">
        <v>0.74299999999999999</v>
      </c>
      <c r="AG47" s="55">
        <v>0.80600000000000005</v>
      </c>
      <c r="AH47" s="55">
        <v>0.876</v>
      </c>
      <c r="AI47" s="3">
        <v>0.93899999999999995</v>
      </c>
      <c r="AJ47" s="3">
        <v>1.01</v>
      </c>
      <c r="AK47" s="3" t="s">
        <v>12</v>
      </c>
      <c r="AL47" s="3">
        <v>1.1499999999999999</v>
      </c>
      <c r="AM47" s="15" t="s">
        <v>12</v>
      </c>
      <c r="AN47" s="10">
        <f t="shared" si="66"/>
        <v>1.01</v>
      </c>
      <c r="AO47" s="9">
        <f t="shared" si="67"/>
        <v>0.13400000000000001</v>
      </c>
      <c r="AP47" s="10">
        <f t="shared" si="68"/>
        <v>0.1399999999999999</v>
      </c>
      <c r="AQ47" s="9" t="s">
        <v>12</v>
      </c>
      <c r="AR47" s="55" t="s">
        <v>12</v>
      </c>
      <c r="AS47" s="55">
        <v>2.8210000000000002</v>
      </c>
      <c r="AT47" s="55">
        <v>2.93</v>
      </c>
      <c r="AU47" s="55">
        <v>3.044</v>
      </c>
      <c r="AV47" s="3">
        <v>3.1389999999999998</v>
      </c>
      <c r="AW47" s="3">
        <v>3.24</v>
      </c>
      <c r="AX47" s="3" t="s">
        <v>12</v>
      </c>
      <c r="AY47" s="3">
        <v>3.4390000000000001</v>
      </c>
      <c r="AZ47" s="15" t="s">
        <v>12</v>
      </c>
      <c r="BA47" s="10">
        <f t="shared" si="69"/>
        <v>3.24</v>
      </c>
      <c r="BB47" s="9">
        <f t="shared" si="70"/>
        <v>0.19600000000000017</v>
      </c>
      <c r="BC47" s="10">
        <f t="shared" si="71"/>
        <v>0.19899999999999984</v>
      </c>
      <c r="BD47" s="9">
        <v>5.2729999999999997</v>
      </c>
      <c r="BE47" s="3">
        <v>5.8630000000000004</v>
      </c>
      <c r="BF47" s="15">
        <v>6.5049999999999999</v>
      </c>
      <c r="BG47" s="15">
        <f t="shared" si="72"/>
        <v>5.8630000000000004</v>
      </c>
      <c r="BH47" s="9">
        <f t="shared" si="73"/>
        <v>0.59000000000000075</v>
      </c>
      <c r="BI47" s="10">
        <f t="shared" si="74"/>
        <v>0.64199999999999946</v>
      </c>
      <c r="BJ47" s="9">
        <v>5.2619999999999996</v>
      </c>
      <c r="BK47" s="3">
        <v>5.8680000000000003</v>
      </c>
      <c r="BL47" s="15">
        <v>6.5419999999999998</v>
      </c>
      <c r="BM47" s="15">
        <f t="shared" si="75"/>
        <v>5.8680000000000003</v>
      </c>
      <c r="BN47" s="9">
        <f t="shared" si="76"/>
        <v>0.60600000000000076</v>
      </c>
      <c r="BO47" s="10">
        <f t="shared" si="77"/>
        <v>0.67399999999999949</v>
      </c>
      <c r="BP47">
        <f t="shared" si="78"/>
        <v>0</v>
      </c>
      <c r="BQ47" s="93">
        <f t="shared" si="79"/>
        <v>1.1591355599214173</v>
      </c>
      <c r="BR47" s="93">
        <f t="shared" si="80"/>
        <v>1.1905697445972523</v>
      </c>
      <c r="BS47" s="93" t="str">
        <f>VLOOKUP(C47,'Koppeling locatie - aslocatie'!$A$2:$C$8139,2,FALSE)</f>
        <v>bema233</v>
      </c>
      <c r="BT47" s="93">
        <f>VLOOKUP($BS47,aslocaties_v01!$C$3:$AA$500,MATCH($K$3/10,aslocaties_v01!$C$2:$X$2),FALSE)</f>
        <v>4.82</v>
      </c>
      <c r="BU47" s="93">
        <f>VLOOKUP(BS47,aslocaties_v01!$C$3:$AA$500,MATCH($K$3,aslocaties_v01!$C$2:$X$2),FALSE)</f>
        <v>5.33</v>
      </c>
      <c r="BV47" s="93">
        <f>VLOOKUP(BS47,aslocaties_v01!$C$3:$AA$500,MATCH($K$3*10,aslocaties_v01!$C$2:$Y$2),FALSE)</f>
        <v>5.8529999999999998</v>
      </c>
      <c r="BW47" s="93">
        <f t="shared" si="81"/>
        <v>0.50999999999999979</v>
      </c>
      <c r="BX47" s="93">
        <f t="shared" si="82"/>
        <v>0.52299999999999969</v>
      </c>
      <c r="BY47" s="94">
        <f t="shared" si="83"/>
        <v>1.9646365422403278E-3</v>
      </c>
      <c r="BZ47" s="94">
        <f t="shared" si="84"/>
        <v>1.1342155009452237E-2</v>
      </c>
      <c r="CA47" s="94">
        <f t="shared" si="85"/>
        <v>8.0000000000000071E-3</v>
      </c>
      <c r="CB47">
        <f t="shared" si="86"/>
        <v>6.9999999999996732E-3</v>
      </c>
      <c r="CC47" s="58">
        <f t="shared" si="87"/>
        <v>1.2999999999999901E-2</v>
      </c>
      <c r="CD47" s="95" t="b">
        <f t="shared" si="88"/>
        <v>0</v>
      </c>
      <c r="CE47" s="96" t="b">
        <f t="shared" si="89"/>
        <v>1</v>
      </c>
      <c r="CF47" t="b">
        <f t="shared" si="90"/>
        <v>1</v>
      </c>
      <c r="CG47" t="b">
        <f t="shared" si="91"/>
        <v>1</v>
      </c>
      <c r="CH47" s="84" t="b">
        <f t="shared" si="92"/>
        <v>1</v>
      </c>
      <c r="CI47">
        <f t="shared" si="93"/>
        <v>1.01</v>
      </c>
      <c r="CJ47" t="b">
        <f t="shared" si="94"/>
        <v>1</v>
      </c>
      <c r="CK47" t="b">
        <f t="shared" si="95"/>
        <v>1</v>
      </c>
      <c r="CL47" s="84" t="b">
        <f t="shared" si="115"/>
        <v>1</v>
      </c>
      <c r="CM47">
        <f t="shared" si="96"/>
        <v>3.24</v>
      </c>
      <c r="CN47" t="b">
        <f t="shared" si="97"/>
        <v>1</v>
      </c>
      <c r="CO47" s="84">
        <f t="shared" si="98"/>
        <v>6.1674658725413167E-2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c r="A48" s="9">
        <v>1305</v>
      </c>
      <c r="B48" s="3">
        <v>2</v>
      </c>
      <c r="C48" s="61" t="s">
        <v>1701</v>
      </c>
      <c r="D48" s="61" t="str">
        <f t="shared" si="58"/>
        <v>MA_1_36-5_dk_0001</v>
      </c>
      <c r="E48" s="61" t="str">
        <f t="shared" si="59"/>
        <v>0001</v>
      </c>
      <c r="F48" s="3">
        <v>146545.141</v>
      </c>
      <c r="G48" s="15">
        <v>416050.93800000002</v>
      </c>
      <c r="H48" s="35" t="str">
        <f t="shared" si="60"/>
        <v>ja</v>
      </c>
      <c r="I48" s="62">
        <v>355</v>
      </c>
      <c r="J48" s="63" t="s">
        <v>373</v>
      </c>
      <c r="K48" s="21">
        <v>10000</v>
      </c>
      <c r="L48" s="28">
        <f t="shared" si="112"/>
        <v>1</v>
      </c>
      <c r="M48" s="28">
        <f t="shared" si="113"/>
        <v>1</v>
      </c>
      <c r="N48" s="56">
        <f t="shared" si="61"/>
        <v>10000</v>
      </c>
      <c r="O48" s="33">
        <f t="shared" si="114"/>
        <v>11760.852450107892</v>
      </c>
      <c r="P48" s="37">
        <f t="shared" si="62"/>
        <v>214.06654374048904</v>
      </c>
      <c r="Q48" s="9" t="s">
        <v>12</v>
      </c>
      <c r="R48" s="55" t="s">
        <v>12</v>
      </c>
      <c r="S48" s="55">
        <v>5.49</v>
      </c>
      <c r="T48" s="55">
        <v>5.8579999999999997</v>
      </c>
      <c r="U48" s="55">
        <v>6.1920000000000002</v>
      </c>
      <c r="V48" s="3">
        <v>6.4669999999999996</v>
      </c>
      <c r="W48" s="3">
        <v>6.7939999999999996</v>
      </c>
      <c r="X48" s="3" t="s">
        <v>12</v>
      </c>
      <c r="Y48" s="3">
        <v>10.295</v>
      </c>
      <c r="Z48" s="15" t="s">
        <v>12</v>
      </c>
      <c r="AA48" s="10">
        <f t="shared" si="63"/>
        <v>6.7939999999999996</v>
      </c>
      <c r="AB48" s="9">
        <f t="shared" si="64"/>
        <v>0.60199999999999942</v>
      </c>
      <c r="AC48" s="10">
        <f t="shared" si="65"/>
        <v>3.5010000000000003</v>
      </c>
      <c r="AD48" s="9" t="s">
        <v>12</v>
      </c>
      <c r="AE48" s="55" t="s">
        <v>12</v>
      </c>
      <c r="AF48" s="55">
        <v>0.26900000000000002</v>
      </c>
      <c r="AG48" s="55">
        <v>0.36099999999999999</v>
      </c>
      <c r="AH48" s="55">
        <v>0.45400000000000001</v>
      </c>
      <c r="AI48" s="3">
        <v>0.54900000000000004</v>
      </c>
      <c r="AJ48" s="3">
        <v>0.66100000000000003</v>
      </c>
      <c r="AK48" s="3" t="s">
        <v>12</v>
      </c>
      <c r="AL48" s="3">
        <v>0.89</v>
      </c>
      <c r="AM48" s="15" t="s">
        <v>12</v>
      </c>
      <c r="AN48" s="10">
        <f t="shared" si="66"/>
        <v>0.66100000000000003</v>
      </c>
      <c r="AO48" s="9">
        <f t="shared" si="67"/>
        <v>0.20700000000000002</v>
      </c>
      <c r="AP48" s="10">
        <f t="shared" si="68"/>
        <v>0.22899999999999998</v>
      </c>
      <c r="AQ48" s="9" t="s">
        <v>12</v>
      </c>
      <c r="AR48" s="55" t="s">
        <v>12</v>
      </c>
      <c r="AS48" s="55">
        <v>1.6359999999999999</v>
      </c>
      <c r="AT48" s="55">
        <v>1.976</v>
      </c>
      <c r="AU48" s="55">
        <v>2.177</v>
      </c>
      <c r="AV48" s="3">
        <v>2.391</v>
      </c>
      <c r="AW48" s="3">
        <v>2.6459999999999999</v>
      </c>
      <c r="AX48" s="3" t="s">
        <v>12</v>
      </c>
      <c r="AY48" s="3">
        <v>3.3119999999999998</v>
      </c>
      <c r="AZ48" s="15" t="s">
        <v>12</v>
      </c>
      <c r="BA48" s="10">
        <f t="shared" si="69"/>
        <v>2.6459999999999999</v>
      </c>
      <c r="BB48" s="9">
        <f t="shared" si="70"/>
        <v>0.46899999999999986</v>
      </c>
      <c r="BC48" s="10">
        <f t="shared" si="71"/>
        <v>0.66599999999999993</v>
      </c>
      <c r="BD48" s="9">
        <v>6.415</v>
      </c>
      <c r="BE48" s="3">
        <v>7.0629999999999997</v>
      </c>
      <c r="BF48" s="15">
        <v>11.662000000000001</v>
      </c>
      <c r="BG48" s="15">
        <f t="shared" si="72"/>
        <v>7.0629999999999997</v>
      </c>
      <c r="BH48" s="9">
        <f t="shared" si="73"/>
        <v>0.64799999999999969</v>
      </c>
      <c r="BI48" s="10">
        <f t="shared" si="74"/>
        <v>4.5990000000000011</v>
      </c>
      <c r="BJ48" s="9">
        <v>6.391</v>
      </c>
      <c r="BK48" s="3">
        <v>7.0380000000000003</v>
      </c>
      <c r="BL48" s="15">
        <v>11.403</v>
      </c>
      <c r="BM48" s="15">
        <f t="shared" si="75"/>
        <v>7.0380000000000003</v>
      </c>
      <c r="BN48" s="9">
        <f t="shared" si="76"/>
        <v>0.64700000000000024</v>
      </c>
      <c r="BO48" s="10">
        <f t="shared" si="77"/>
        <v>4.3650000000000002</v>
      </c>
      <c r="BP48">
        <f t="shared" si="78"/>
        <v>0</v>
      </c>
      <c r="BQ48" s="93">
        <f t="shared" si="79"/>
        <v>1.076411960132891</v>
      </c>
      <c r="BR48" s="93">
        <f t="shared" si="80"/>
        <v>1.0747508305647855</v>
      </c>
      <c r="BS48" s="93" t="str">
        <f>VLOOKUP(C48,'Koppeling locatie - aslocatie'!$A$2:$C$8139,2,FALSE)</f>
        <v>maas221</v>
      </c>
      <c r="BT48" s="93">
        <f>VLOOKUP($BS48,aslocaties_v01!$C$3:$AA$500,MATCH($K$3/10,aslocaties_v01!$C$2:$X$2),FALSE)</f>
        <v>6.1790000000000003</v>
      </c>
      <c r="BU48" s="93">
        <f>VLOOKUP(BS48,aslocaties_v01!$C$3:$AA$500,MATCH($K$3,aslocaties_v01!$C$2:$X$2),FALSE)</f>
        <v>6.7469999999999999</v>
      </c>
      <c r="BV48" s="93">
        <f>VLOOKUP(BS48,aslocaties_v01!$C$3:$AA$500,MATCH($K$3*10,aslocaties_v01!$C$2:$Y$2),FALSE)</f>
        <v>7.3470000000000004</v>
      </c>
      <c r="BW48" s="93">
        <f t="shared" si="81"/>
        <v>0.56799999999999962</v>
      </c>
      <c r="BX48" s="93">
        <f t="shared" si="82"/>
        <v>0.60000000000000053</v>
      </c>
      <c r="BY48" s="94">
        <f t="shared" si="83"/>
        <v>5.6478405315614322E-2</v>
      </c>
      <c r="BZ48" s="94">
        <f t="shared" si="84"/>
        <v>0.8286203941730933</v>
      </c>
      <c r="CA48" s="94">
        <f t="shared" si="85"/>
        <v>1.2999999999999901E-2</v>
      </c>
      <c r="CB48">
        <f t="shared" si="86"/>
        <v>4.6999999999999709E-2</v>
      </c>
      <c r="CC48" s="58">
        <f t="shared" si="87"/>
        <v>2.9479999999999995</v>
      </c>
      <c r="CD48" s="95" t="b">
        <f t="shared" si="88"/>
        <v>1</v>
      </c>
      <c r="CE48" s="96" t="b">
        <f t="shared" si="89"/>
        <v>1</v>
      </c>
      <c r="CF48" t="b">
        <f t="shared" si="90"/>
        <v>1</v>
      </c>
      <c r="CG48" t="b">
        <f t="shared" si="91"/>
        <v>1</v>
      </c>
      <c r="CH48" s="84" t="b">
        <f t="shared" si="92"/>
        <v>1</v>
      </c>
      <c r="CI48">
        <f t="shared" si="93"/>
        <v>0.66100000000000003</v>
      </c>
      <c r="CJ48" t="b">
        <f t="shared" si="94"/>
        <v>1</v>
      </c>
      <c r="CK48" t="b">
        <f t="shared" si="95"/>
        <v>1</v>
      </c>
      <c r="CL48" s="84" t="b">
        <f t="shared" si="115"/>
        <v>1</v>
      </c>
      <c r="CM48">
        <f t="shared" si="96"/>
        <v>2.6459999999999999</v>
      </c>
      <c r="CN48" t="b">
        <f t="shared" si="97"/>
        <v>1</v>
      </c>
      <c r="CO48" s="84">
        <f t="shared" si="98"/>
        <v>6.0519757816666006E-2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1</v>
      </c>
      <c r="CY48" t="b">
        <f t="shared" si="108"/>
        <v>1</v>
      </c>
      <c r="CZ48" t="b">
        <f t="shared" si="109"/>
        <v>1</v>
      </c>
      <c r="DA48" s="84">
        <f t="shared" si="110"/>
        <v>0</v>
      </c>
      <c r="DB48" t="b">
        <f t="shared" si="111"/>
        <v>0</v>
      </c>
    </row>
    <row r="49" spans="1:106">
      <c r="A49" s="9">
        <v>1306</v>
      </c>
      <c r="B49" s="3">
        <v>2</v>
      </c>
      <c r="C49" s="64" t="s">
        <v>1702</v>
      </c>
      <c r="D49" s="64" t="str">
        <f t="shared" si="58"/>
        <v>MA_1_36-5_dk_1021</v>
      </c>
      <c r="E49" s="64" t="str">
        <f t="shared" si="59"/>
        <v>1021</v>
      </c>
      <c r="F49" s="3">
        <v>146734.891</v>
      </c>
      <c r="G49" s="15">
        <v>416150.03100000002</v>
      </c>
      <c r="H49" s="35" t="str">
        <f t="shared" si="60"/>
        <v>ja</v>
      </c>
      <c r="I49" s="62">
        <v>349</v>
      </c>
      <c r="J49" s="63" t="s">
        <v>373</v>
      </c>
      <c r="K49" s="21">
        <v>10000</v>
      </c>
      <c r="L49" s="28">
        <f t="shared" si="112"/>
        <v>1</v>
      </c>
      <c r="M49" s="28">
        <f t="shared" si="113"/>
        <v>1</v>
      </c>
      <c r="N49" s="56">
        <f t="shared" si="61"/>
        <v>10000</v>
      </c>
      <c r="O49" s="33">
        <f t="shared" si="114"/>
        <v>214.06654374048904</v>
      </c>
      <c r="P49" s="37">
        <f t="shared" si="62"/>
        <v>383.12124056097605</v>
      </c>
      <c r="Q49" s="9" t="s">
        <v>12</v>
      </c>
      <c r="R49" s="55" t="s">
        <v>12</v>
      </c>
      <c r="S49" s="55">
        <v>5.4909999999999997</v>
      </c>
      <c r="T49" s="55">
        <v>5.8579999999999997</v>
      </c>
      <c r="U49" s="55">
        <v>6.19</v>
      </c>
      <c r="V49" s="3">
        <v>6.4580000000000002</v>
      </c>
      <c r="W49" s="3">
        <v>6.76</v>
      </c>
      <c r="X49" s="3" t="s">
        <v>12</v>
      </c>
      <c r="Y49" s="3">
        <v>7.3630000000000004</v>
      </c>
      <c r="Z49" s="15" t="s">
        <v>12</v>
      </c>
      <c r="AA49" s="10">
        <f t="shared" si="63"/>
        <v>6.76</v>
      </c>
      <c r="AB49" s="9">
        <f t="shared" si="64"/>
        <v>0.5699999999999994</v>
      </c>
      <c r="AC49" s="10">
        <f t="shared" si="65"/>
        <v>0.60300000000000065</v>
      </c>
      <c r="AD49" s="9" t="s">
        <v>12</v>
      </c>
      <c r="AE49" s="55" t="s">
        <v>12</v>
      </c>
      <c r="AF49" s="55">
        <v>0.156</v>
      </c>
      <c r="AG49" s="55">
        <v>0.21</v>
      </c>
      <c r="AH49" s="55">
        <v>0.251</v>
      </c>
      <c r="AI49" s="3">
        <v>0.28899999999999998</v>
      </c>
      <c r="AJ49" s="3">
        <v>0.34599999999999997</v>
      </c>
      <c r="AK49" s="3" t="s">
        <v>12</v>
      </c>
      <c r="AL49" s="3">
        <v>0.47099999999999997</v>
      </c>
      <c r="AM49" s="15" t="s">
        <v>12</v>
      </c>
      <c r="AN49" s="10">
        <f t="shared" si="66"/>
        <v>0.34599999999999997</v>
      </c>
      <c r="AO49" s="9">
        <f t="shared" si="67"/>
        <v>9.4999999999999973E-2</v>
      </c>
      <c r="AP49" s="10">
        <f t="shared" si="68"/>
        <v>0.125</v>
      </c>
      <c r="AQ49" s="9" t="s">
        <v>12</v>
      </c>
      <c r="AR49" s="55" t="s">
        <v>12</v>
      </c>
      <c r="AS49" s="55">
        <v>1.2470000000000001</v>
      </c>
      <c r="AT49" s="55">
        <v>1.421</v>
      </c>
      <c r="AU49" s="55">
        <v>1.5389999999999999</v>
      </c>
      <c r="AV49" s="3">
        <v>1.641</v>
      </c>
      <c r="AW49" s="3">
        <v>1.758</v>
      </c>
      <c r="AX49" s="3" t="s">
        <v>12</v>
      </c>
      <c r="AY49" s="3">
        <v>2.0499999999999998</v>
      </c>
      <c r="AZ49" s="15" t="s">
        <v>12</v>
      </c>
      <c r="BA49" s="10">
        <f t="shared" si="69"/>
        <v>1.758</v>
      </c>
      <c r="BB49" s="9">
        <f t="shared" si="70"/>
        <v>0.21900000000000008</v>
      </c>
      <c r="BC49" s="10">
        <f t="shared" si="71"/>
        <v>0.29199999999999982</v>
      </c>
      <c r="BD49" s="9">
        <v>6.2539999999999996</v>
      </c>
      <c r="BE49" s="3">
        <v>6.8330000000000002</v>
      </c>
      <c r="BF49" s="15">
        <v>7.4450000000000003</v>
      </c>
      <c r="BG49" s="15">
        <f t="shared" si="72"/>
        <v>6.8330000000000002</v>
      </c>
      <c r="BH49" s="9">
        <f t="shared" si="73"/>
        <v>0.57900000000000063</v>
      </c>
      <c r="BI49" s="10">
        <f t="shared" si="74"/>
        <v>0.6120000000000001</v>
      </c>
      <c r="BJ49" s="9">
        <v>6.2530000000000001</v>
      </c>
      <c r="BK49" s="3">
        <v>6.8339999999999996</v>
      </c>
      <c r="BL49" s="15">
        <v>7.4489999999999998</v>
      </c>
      <c r="BM49" s="15">
        <f t="shared" si="75"/>
        <v>6.8339999999999996</v>
      </c>
      <c r="BN49" s="9">
        <f t="shared" si="76"/>
        <v>0.58099999999999952</v>
      </c>
      <c r="BO49" s="10">
        <f t="shared" si="77"/>
        <v>0.61500000000000021</v>
      </c>
      <c r="BP49">
        <f t="shared" si="78"/>
        <v>0</v>
      </c>
      <c r="BQ49" s="93">
        <f t="shared" si="79"/>
        <v>1.0157894736842128</v>
      </c>
      <c r="BR49" s="93">
        <f t="shared" si="80"/>
        <v>1.0192982456140354</v>
      </c>
      <c r="BS49" s="93" t="str">
        <f>VLOOKUP(C49,'Koppeling locatie - aslocatie'!$A$2:$C$8139,2,FALSE)</f>
        <v>maas220</v>
      </c>
      <c r="BT49" s="93">
        <f>VLOOKUP($BS49,aslocaties_v01!$C$3:$AA$500,MATCH($K$3/10,aslocaties_v01!$C$2:$X$2),FALSE)</f>
        <v>6.27</v>
      </c>
      <c r="BU49" s="93">
        <f>VLOOKUP(BS49,aslocaties_v01!$C$3:$AA$500,MATCH($K$3,aslocaties_v01!$C$2:$X$2),FALSE)</f>
        <v>6.8390000000000004</v>
      </c>
      <c r="BV49" s="93">
        <f>VLOOKUP(BS49,aslocaties_v01!$C$3:$AA$500,MATCH($K$3*10,aslocaties_v01!$C$2:$Y$2),FALSE)</f>
        <v>7.4379999999999997</v>
      </c>
      <c r="BW49" s="93">
        <f t="shared" si="81"/>
        <v>0.56900000000000084</v>
      </c>
      <c r="BX49" s="93">
        <f t="shared" si="82"/>
        <v>0.59899999999999931</v>
      </c>
      <c r="BY49" s="94">
        <f t="shared" si="83"/>
        <v>1.7543859649097326E-3</v>
      </c>
      <c r="BZ49" s="94">
        <f t="shared" si="84"/>
        <v>6.6334991708147939E-3</v>
      </c>
      <c r="CA49" s="94">
        <f t="shared" si="85"/>
        <v>7.9999999999999183E-2</v>
      </c>
      <c r="CB49">
        <f t="shared" si="86"/>
        <v>7.9000000000000625E-2</v>
      </c>
      <c r="CC49" s="58">
        <f t="shared" si="87"/>
        <v>7.4999999999999289E-2</v>
      </c>
      <c r="CD49" s="95" t="b">
        <f t="shared" si="88"/>
        <v>0</v>
      </c>
      <c r="CE49" s="96" t="b">
        <f t="shared" si="89"/>
        <v>1</v>
      </c>
      <c r="CF49" t="b">
        <f t="shared" si="90"/>
        <v>1</v>
      </c>
      <c r="CG49" t="b">
        <f t="shared" si="91"/>
        <v>1</v>
      </c>
      <c r="CH49" s="84" t="b">
        <f t="shared" si="92"/>
        <v>1</v>
      </c>
      <c r="CI49">
        <f t="shared" si="93"/>
        <v>0.34599999999999997</v>
      </c>
      <c r="CJ49" t="b">
        <f t="shared" si="94"/>
        <v>1</v>
      </c>
      <c r="CK49" t="b">
        <f t="shared" si="95"/>
        <v>1</v>
      </c>
      <c r="CL49" s="84" t="b">
        <f t="shared" si="115"/>
        <v>1</v>
      </c>
      <c r="CM49">
        <f t="shared" si="96"/>
        <v>1.758</v>
      </c>
      <c r="CN49" t="b">
        <f t="shared" si="97"/>
        <v>1</v>
      </c>
      <c r="CO49" s="84">
        <f t="shared" si="98"/>
        <v>7.1765176775136122E-2</v>
      </c>
      <c r="CP49" t="b">
        <f t="shared" si="99"/>
        <v>1</v>
      </c>
      <c r="CQ49" s="96" t="b">
        <f t="shared" si="100"/>
        <v>1</v>
      </c>
      <c r="CR49" t="b">
        <f t="shared" si="101"/>
        <v>1</v>
      </c>
      <c r="CS49" t="b">
        <f t="shared" si="102"/>
        <v>1</v>
      </c>
      <c r="CT49" t="b">
        <f t="shared" si="103"/>
        <v>1</v>
      </c>
      <c r="CU49" t="b">
        <f t="shared" si="104"/>
        <v>1</v>
      </c>
      <c r="CV49" s="84" t="b">
        <f t="shared" si="105"/>
        <v>1</v>
      </c>
      <c r="CW49" t="b">
        <f t="shared" si="106"/>
        <v>1</v>
      </c>
      <c r="CX49" t="b">
        <f t="shared" si="107"/>
        <v>1</v>
      </c>
      <c r="CY49" t="b">
        <f t="shared" si="108"/>
        <v>1</v>
      </c>
      <c r="CZ49" t="b">
        <f t="shared" si="109"/>
        <v>1</v>
      </c>
      <c r="DA49" s="84">
        <f t="shared" si="110"/>
        <v>0</v>
      </c>
      <c r="DB49" t="b">
        <f t="shared" si="111"/>
        <v>0</v>
      </c>
    </row>
    <row r="50" spans="1:106">
      <c r="A50" s="9">
        <v>1310</v>
      </c>
      <c r="B50" s="3">
        <v>2</v>
      </c>
      <c r="C50" s="3" t="s">
        <v>1703</v>
      </c>
      <c r="D50" s="3" t="str">
        <f t="shared" si="58"/>
        <v>MA_1_36-5_dk_1067</v>
      </c>
      <c r="E50" s="3" t="str">
        <f t="shared" si="59"/>
        <v>1067</v>
      </c>
      <c r="F50" s="3">
        <v>147005.016</v>
      </c>
      <c r="G50" s="15">
        <v>416421.71899999998</v>
      </c>
      <c r="H50" s="35" t="str">
        <f t="shared" si="60"/>
        <v>ja</v>
      </c>
      <c r="I50" s="42">
        <v>355</v>
      </c>
      <c r="J50" s="20" t="s">
        <v>373</v>
      </c>
      <c r="K50" s="21">
        <v>10000</v>
      </c>
      <c r="L50" s="28">
        <f t="shared" si="112"/>
        <v>1</v>
      </c>
      <c r="M50" s="28">
        <f t="shared" si="113"/>
        <v>1</v>
      </c>
      <c r="N50" s="56">
        <f t="shared" si="61"/>
        <v>10000</v>
      </c>
      <c r="O50" s="33">
        <f t="shared" si="114"/>
        <v>383.12124056097605</v>
      </c>
      <c r="P50" s="37">
        <f t="shared" si="62"/>
        <v>114.5127549445983</v>
      </c>
      <c r="Q50" s="9" t="s">
        <v>12</v>
      </c>
      <c r="R50" s="55" t="s">
        <v>12</v>
      </c>
      <c r="S50" s="55">
        <v>5.641</v>
      </c>
      <c r="T50" s="55">
        <v>6.0110000000000001</v>
      </c>
      <c r="U50" s="55">
        <v>6.3529999999999998</v>
      </c>
      <c r="V50" s="3">
        <v>6.6219999999999999</v>
      </c>
      <c r="W50" s="3">
        <v>6.931</v>
      </c>
      <c r="X50" s="3" t="s">
        <v>12</v>
      </c>
      <c r="Y50" s="3">
        <v>7.54</v>
      </c>
      <c r="Z50" s="15" t="s">
        <v>12</v>
      </c>
      <c r="AA50" s="10">
        <f t="shared" si="63"/>
        <v>6.931</v>
      </c>
      <c r="AB50" s="9">
        <f t="shared" si="64"/>
        <v>0.57800000000000029</v>
      </c>
      <c r="AC50" s="10">
        <f t="shared" si="65"/>
        <v>0.60899999999999999</v>
      </c>
      <c r="AD50" s="9" t="s">
        <v>12</v>
      </c>
      <c r="AE50" s="55" t="s">
        <v>12</v>
      </c>
      <c r="AF50" s="55">
        <v>0.34899999999999998</v>
      </c>
      <c r="AG50" s="55">
        <v>0.40899999999999997</v>
      </c>
      <c r="AH50" s="55">
        <v>0.48599999999999999</v>
      </c>
      <c r="AI50" s="3">
        <v>0.57699999999999996</v>
      </c>
      <c r="AJ50" s="3">
        <v>0.71799999999999997</v>
      </c>
      <c r="AK50" s="3" t="s">
        <v>12</v>
      </c>
      <c r="AL50" s="3">
        <v>1.6240000000000001</v>
      </c>
      <c r="AM50" s="15" t="s">
        <v>12</v>
      </c>
      <c r="AN50" s="10">
        <f t="shared" si="66"/>
        <v>0.71799999999999997</v>
      </c>
      <c r="AO50" s="9">
        <f t="shared" si="67"/>
        <v>0.23199999999999998</v>
      </c>
      <c r="AP50" s="10">
        <f t="shared" si="68"/>
        <v>0.90600000000000014</v>
      </c>
      <c r="AQ50" s="9" t="s">
        <v>12</v>
      </c>
      <c r="AR50" s="55" t="s">
        <v>12</v>
      </c>
      <c r="AS50" s="55">
        <v>1.952</v>
      </c>
      <c r="AT50" s="55">
        <v>2.085</v>
      </c>
      <c r="AU50" s="55">
        <v>2.242</v>
      </c>
      <c r="AV50" s="3">
        <v>2.3940000000000001</v>
      </c>
      <c r="AW50" s="3">
        <v>2.544</v>
      </c>
      <c r="AX50" s="3" t="s">
        <v>12</v>
      </c>
      <c r="AY50" s="3">
        <v>6.2160000000000002</v>
      </c>
      <c r="AZ50" s="15" t="s">
        <v>12</v>
      </c>
      <c r="BA50" s="10">
        <f t="shared" si="69"/>
        <v>2.544</v>
      </c>
      <c r="BB50" s="9">
        <f t="shared" si="70"/>
        <v>0.30200000000000005</v>
      </c>
      <c r="BC50" s="10">
        <f t="shared" si="71"/>
        <v>3.6720000000000002</v>
      </c>
      <c r="BD50" s="9">
        <v>6.4889999999999999</v>
      </c>
      <c r="BE50" s="3">
        <v>7.1529999999999996</v>
      </c>
      <c r="BF50" s="15">
        <v>8.657</v>
      </c>
      <c r="BG50" s="15">
        <f t="shared" si="72"/>
        <v>7.1529999999999996</v>
      </c>
      <c r="BH50" s="9">
        <f t="shared" si="73"/>
        <v>0.6639999999999997</v>
      </c>
      <c r="BI50" s="10">
        <f t="shared" si="74"/>
        <v>1.5040000000000004</v>
      </c>
      <c r="BJ50" s="9">
        <v>6.4859999999999998</v>
      </c>
      <c r="BK50" s="3">
        <v>7.1539999999999999</v>
      </c>
      <c r="BL50" s="15">
        <v>7.8789999999999996</v>
      </c>
      <c r="BM50" s="15">
        <f t="shared" si="75"/>
        <v>7.1539999999999999</v>
      </c>
      <c r="BN50" s="9">
        <f t="shared" si="76"/>
        <v>0.66800000000000015</v>
      </c>
      <c r="BO50" s="10">
        <f t="shared" si="77"/>
        <v>0.72499999999999964</v>
      </c>
      <c r="BP50">
        <f t="shared" si="78"/>
        <v>0</v>
      </c>
      <c r="BQ50" s="93">
        <f t="shared" si="79"/>
        <v>1.1487889273356391</v>
      </c>
      <c r="BR50" s="93">
        <f t="shared" si="80"/>
        <v>1.1557093425605534</v>
      </c>
      <c r="BS50" s="93" t="str">
        <f>VLOOKUP(C50,'Koppeling locatie - aslocatie'!$A$2:$C$8139,2,FALSE)</f>
        <v>maas220</v>
      </c>
      <c r="BT50" s="93">
        <f>VLOOKUP($BS50,aslocaties_v01!$C$3:$AA$500,MATCH($K$3/10,aslocaties_v01!$C$2:$X$2),FALSE)</f>
        <v>6.27</v>
      </c>
      <c r="BU50" s="93">
        <f>VLOOKUP(BS50,aslocaties_v01!$C$3:$AA$500,MATCH($K$3,aslocaties_v01!$C$2:$X$2),FALSE)</f>
        <v>6.8390000000000004</v>
      </c>
      <c r="BV50" s="93">
        <f>VLOOKUP(BS50,aslocaties_v01!$C$3:$AA$500,MATCH($K$3*10,aslocaties_v01!$C$2:$Y$2),FALSE)</f>
        <v>7.4379999999999997</v>
      </c>
      <c r="BW50" s="93">
        <f t="shared" si="81"/>
        <v>0.56900000000000084</v>
      </c>
      <c r="BX50" s="93">
        <f t="shared" si="82"/>
        <v>0.59899999999999931</v>
      </c>
      <c r="BY50" s="94">
        <f t="shared" si="83"/>
        <v>1.5570934256054381E-2</v>
      </c>
      <c r="BZ50" s="94">
        <f t="shared" si="84"/>
        <v>1.6420361247948545E-2</v>
      </c>
      <c r="CA50" s="94">
        <f t="shared" si="85"/>
        <v>8.3000000000000185E-2</v>
      </c>
      <c r="CB50">
        <f t="shared" si="86"/>
        <v>9.1999999999999638E-2</v>
      </c>
      <c r="CC50" s="58">
        <f t="shared" si="87"/>
        <v>0.10200000000000031</v>
      </c>
      <c r="CD50" s="95" t="b">
        <f t="shared" si="88"/>
        <v>0</v>
      </c>
      <c r="CE50" s="96" t="b">
        <f t="shared" si="89"/>
        <v>1</v>
      </c>
      <c r="CF50" t="b">
        <f t="shared" si="90"/>
        <v>1</v>
      </c>
      <c r="CG50" t="b">
        <f t="shared" si="91"/>
        <v>1</v>
      </c>
      <c r="CH50" s="84" t="b">
        <f t="shared" si="92"/>
        <v>1</v>
      </c>
      <c r="CI50">
        <f t="shared" si="93"/>
        <v>0.71799999999999997</v>
      </c>
      <c r="CJ50" t="b">
        <f t="shared" si="94"/>
        <v>1</v>
      </c>
      <c r="CK50" t="b">
        <f t="shared" si="95"/>
        <v>1</v>
      </c>
      <c r="CL50" s="84" t="b">
        <f t="shared" si="115"/>
        <v>1</v>
      </c>
      <c r="CM50">
        <f t="shared" si="96"/>
        <v>2.544</v>
      </c>
      <c r="CN50" t="b">
        <f t="shared" si="97"/>
        <v>1</v>
      </c>
      <c r="CO50" s="84">
        <f t="shared" si="98"/>
        <v>7.1115723371864337E-2</v>
      </c>
      <c r="CP50" t="b">
        <f t="shared" si="99"/>
        <v>1</v>
      </c>
      <c r="CQ50" s="96" t="b">
        <f t="shared" si="100"/>
        <v>1</v>
      </c>
      <c r="CR50" t="b">
        <f t="shared" si="101"/>
        <v>1</v>
      </c>
      <c r="CS50" t="b">
        <f t="shared" si="102"/>
        <v>1</v>
      </c>
      <c r="CT50" t="b">
        <f t="shared" si="103"/>
        <v>1</v>
      </c>
      <c r="CU50" t="b">
        <f t="shared" si="104"/>
        <v>1</v>
      </c>
      <c r="CV50" s="84" t="b">
        <f t="shared" si="105"/>
        <v>1</v>
      </c>
      <c r="CW50" t="b">
        <f t="shared" si="106"/>
        <v>1</v>
      </c>
      <c r="CX50" t="b">
        <f t="shared" si="107"/>
        <v>1</v>
      </c>
      <c r="CY50" t="b">
        <f t="shared" si="108"/>
        <v>1</v>
      </c>
      <c r="CZ50" t="b">
        <f t="shared" si="109"/>
        <v>1</v>
      </c>
      <c r="DA50" s="84">
        <f t="shared" si="110"/>
        <v>0</v>
      </c>
      <c r="DB50" t="b">
        <f t="shared" si="111"/>
        <v>0</v>
      </c>
    </row>
    <row r="51" spans="1:106">
      <c r="A51" s="9">
        <v>1311</v>
      </c>
      <c r="B51" s="3">
        <v>2</v>
      </c>
      <c r="C51" s="3" t="s">
        <v>1704</v>
      </c>
      <c r="D51" s="3" t="str">
        <f t="shared" si="58"/>
        <v>MA_1_36-5_dk_1068</v>
      </c>
      <c r="E51" s="3" t="str">
        <f t="shared" si="59"/>
        <v>1068</v>
      </c>
      <c r="F51" s="3">
        <v>146928.59400000001</v>
      </c>
      <c r="G51" s="15">
        <v>416507</v>
      </c>
      <c r="H51" s="35" t="str">
        <f t="shared" si="60"/>
        <v>ja</v>
      </c>
      <c r="I51" s="42">
        <v>355</v>
      </c>
      <c r="J51" s="20" t="s">
        <v>373</v>
      </c>
      <c r="K51" s="21">
        <v>10000</v>
      </c>
      <c r="L51" s="28">
        <f t="shared" si="112"/>
        <v>1</v>
      </c>
      <c r="M51" s="28">
        <f t="shared" si="113"/>
        <v>1</v>
      </c>
      <c r="N51" s="56">
        <f t="shared" si="61"/>
        <v>10000</v>
      </c>
      <c r="O51" s="33">
        <f t="shared" si="114"/>
        <v>114.5127549445983</v>
      </c>
      <c r="P51" s="37">
        <f t="shared" si="62"/>
        <v>93.552109393632463</v>
      </c>
      <c r="Q51" s="9" t="s">
        <v>12</v>
      </c>
      <c r="R51" s="55" t="s">
        <v>12</v>
      </c>
      <c r="S51" s="55">
        <v>5.64</v>
      </c>
      <c r="T51" s="55">
        <v>6.0119999999999996</v>
      </c>
      <c r="U51" s="55">
        <v>6.3529999999999998</v>
      </c>
      <c r="V51" s="3">
        <v>6.6219999999999999</v>
      </c>
      <c r="W51" s="3">
        <v>6.931</v>
      </c>
      <c r="X51" s="3" t="s">
        <v>12</v>
      </c>
      <c r="Y51" s="3">
        <v>7.54</v>
      </c>
      <c r="Z51" s="15" t="s">
        <v>12</v>
      </c>
      <c r="AA51" s="10">
        <f t="shared" si="63"/>
        <v>6.931</v>
      </c>
      <c r="AB51" s="9">
        <f t="shared" si="64"/>
        <v>0.57800000000000029</v>
      </c>
      <c r="AC51" s="10">
        <f t="shared" si="65"/>
        <v>0.60899999999999999</v>
      </c>
      <c r="AD51" s="9" t="s">
        <v>12</v>
      </c>
      <c r="AE51" s="55" t="s">
        <v>12</v>
      </c>
      <c r="AF51" s="55">
        <v>1.0089999999999999</v>
      </c>
      <c r="AG51" s="55">
        <v>1.05</v>
      </c>
      <c r="AH51" s="55">
        <v>1.0940000000000001</v>
      </c>
      <c r="AI51" s="3">
        <v>1.125</v>
      </c>
      <c r="AJ51" s="3">
        <v>1.157</v>
      </c>
      <c r="AK51" s="3" t="s">
        <v>12</v>
      </c>
      <c r="AL51" s="3">
        <v>1.3009999999999999</v>
      </c>
      <c r="AM51" s="15" t="s">
        <v>12</v>
      </c>
      <c r="AN51" s="10">
        <f t="shared" si="66"/>
        <v>1.157</v>
      </c>
      <c r="AO51" s="9">
        <f t="shared" si="67"/>
        <v>6.2999999999999945E-2</v>
      </c>
      <c r="AP51" s="10">
        <f t="shared" si="68"/>
        <v>0.14399999999999991</v>
      </c>
      <c r="AQ51" s="9" t="s">
        <v>12</v>
      </c>
      <c r="AR51" s="55" t="s">
        <v>12</v>
      </c>
      <c r="AS51" s="55">
        <v>3.4409999999999998</v>
      </c>
      <c r="AT51" s="55">
        <v>3.4769999999999999</v>
      </c>
      <c r="AU51" s="55">
        <v>3.512</v>
      </c>
      <c r="AV51" s="3">
        <v>3.5390000000000001</v>
      </c>
      <c r="AW51" s="3">
        <v>3.5680000000000001</v>
      </c>
      <c r="AX51" s="3" t="s">
        <v>12</v>
      </c>
      <c r="AY51" s="3">
        <v>3.649</v>
      </c>
      <c r="AZ51" s="15" t="s">
        <v>12</v>
      </c>
      <c r="BA51" s="10">
        <f t="shared" si="69"/>
        <v>3.5680000000000001</v>
      </c>
      <c r="BB51" s="9">
        <f t="shared" si="70"/>
        <v>5.600000000000005E-2</v>
      </c>
      <c r="BC51" s="10">
        <f t="shared" si="71"/>
        <v>8.0999999999999961E-2</v>
      </c>
      <c r="BD51" s="9">
        <v>6.5119999999999996</v>
      </c>
      <c r="BE51" s="3">
        <v>7.12</v>
      </c>
      <c r="BF51" s="15">
        <v>7.8630000000000004</v>
      </c>
      <c r="BG51" s="15">
        <f t="shared" si="72"/>
        <v>7.12</v>
      </c>
      <c r="BH51" s="9">
        <f t="shared" si="73"/>
        <v>0.60800000000000054</v>
      </c>
      <c r="BI51" s="10">
        <f t="shared" si="74"/>
        <v>0.74300000000000033</v>
      </c>
      <c r="BJ51" s="9">
        <v>6.5039999999999996</v>
      </c>
      <c r="BK51" s="3">
        <v>7.1109999999999998</v>
      </c>
      <c r="BL51" s="15">
        <v>7.9</v>
      </c>
      <c r="BM51" s="15">
        <f t="shared" si="75"/>
        <v>7.1109999999999998</v>
      </c>
      <c r="BN51" s="9">
        <f t="shared" si="76"/>
        <v>0.60700000000000021</v>
      </c>
      <c r="BO51" s="10">
        <f t="shared" si="77"/>
        <v>0.78900000000000059</v>
      </c>
      <c r="BP51">
        <f t="shared" si="78"/>
        <v>0</v>
      </c>
      <c r="BQ51" s="93">
        <f t="shared" si="79"/>
        <v>1.0519031141868516</v>
      </c>
      <c r="BR51" s="93">
        <f t="shared" si="80"/>
        <v>1.0501730103806226</v>
      </c>
      <c r="BS51" s="93" t="str">
        <f>VLOOKUP(C51,'Koppeling locatie - aslocatie'!$A$2:$C$8139,2,FALSE)</f>
        <v>maas220</v>
      </c>
      <c r="BT51" s="93">
        <f>VLOOKUP($BS51,aslocaties_v01!$C$3:$AA$500,MATCH($K$3/10,aslocaties_v01!$C$2:$X$2),FALSE)</f>
        <v>6.27</v>
      </c>
      <c r="BU51" s="93">
        <f>VLOOKUP(BS51,aslocaties_v01!$C$3:$AA$500,MATCH($K$3,aslocaties_v01!$C$2:$X$2),FALSE)</f>
        <v>6.8390000000000004</v>
      </c>
      <c r="BV51" s="93">
        <f>VLOOKUP(BS51,aslocaties_v01!$C$3:$AA$500,MATCH($K$3*10,aslocaties_v01!$C$2:$Y$2),FALSE)</f>
        <v>7.4379999999999997</v>
      </c>
      <c r="BW51" s="93">
        <f t="shared" si="81"/>
        <v>0.56900000000000084</v>
      </c>
      <c r="BX51" s="93">
        <f t="shared" si="82"/>
        <v>0.59899999999999931</v>
      </c>
      <c r="BY51" s="94">
        <f t="shared" si="83"/>
        <v>1.5570934256054381E-2</v>
      </c>
      <c r="BZ51" s="94">
        <f t="shared" si="84"/>
        <v>1.6420361247948545E-2</v>
      </c>
      <c r="CA51" s="94">
        <f t="shared" si="85"/>
        <v>8.3000000000000185E-2</v>
      </c>
      <c r="CB51">
        <f t="shared" si="86"/>
        <v>9.1999999999999638E-2</v>
      </c>
      <c r="CC51" s="58">
        <f t="shared" si="87"/>
        <v>0.10200000000000031</v>
      </c>
      <c r="CD51" s="95" t="b">
        <f t="shared" si="88"/>
        <v>0</v>
      </c>
      <c r="CE51" s="96" t="b">
        <f t="shared" si="89"/>
        <v>1</v>
      </c>
      <c r="CF51" t="b">
        <f t="shared" si="90"/>
        <v>1</v>
      </c>
      <c r="CG51" t="b">
        <f t="shared" si="91"/>
        <v>1</v>
      </c>
      <c r="CH51" s="84" t="b">
        <f t="shared" si="92"/>
        <v>1</v>
      </c>
      <c r="CI51">
        <f t="shared" si="93"/>
        <v>1.157</v>
      </c>
      <c r="CJ51" t="b">
        <f t="shared" si="94"/>
        <v>1</v>
      </c>
      <c r="CK51" t="b">
        <f t="shared" si="95"/>
        <v>1</v>
      </c>
      <c r="CL51" s="84" t="b">
        <f t="shared" si="115"/>
        <v>1</v>
      </c>
      <c r="CM51">
        <f t="shared" si="96"/>
        <v>3.5680000000000001</v>
      </c>
      <c r="CN51" t="b">
        <f t="shared" si="97"/>
        <v>1</v>
      </c>
      <c r="CO51" s="84">
        <f t="shared" si="98"/>
        <v>5.8258469236595681E-2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1312</v>
      </c>
      <c r="B52" s="3">
        <v>2</v>
      </c>
      <c r="C52" s="3" t="s">
        <v>1705</v>
      </c>
      <c r="D52" s="3" t="str">
        <f t="shared" si="58"/>
        <v>MA_1_36-5_dk_1069</v>
      </c>
      <c r="E52" s="3" t="str">
        <f t="shared" si="59"/>
        <v>1069</v>
      </c>
      <c r="F52" s="3">
        <v>146894.43799999999</v>
      </c>
      <c r="G52" s="15">
        <v>416594.09399999998</v>
      </c>
      <c r="H52" s="35" t="str">
        <f t="shared" si="60"/>
        <v>ja</v>
      </c>
      <c r="I52" s="42">
        <v>355</v>
      </c>
      <c r="J52" s="20" t="s">
        <v>373</v>
      </c>
      <c r="K52" s="21">
        <v>10000</v>
      </c>
      <c r="L52" s="28">
        <f t="shared" si="112"/>
        <v>1</v>
      </c>
      <c r="M52" s="28">
        <f t="shared" si="113"/>
        <v>1</v>
      </c>
      <c r="N52" s="56">
        <f t="shared" si="61"/>
        <v>10000</v>
      </c>
      <c r="O52" s="33">
        <f t="shared" si="114"/>
        <v>93.552109393632463</v>
      </c>
      <c r="P52" s="37">
        <f t="shared" si="62"/>
        <v>95.053392027887895</v>
      </c>
      <c r="Q52" s="9" t="s">
        <v>12</v>
      </c>
      <c r="R52" s="55" t="s">
        <v>12</v>
      </c>
      <c r="S52" s="55">
        <v>5.6379999999999999</v>
      </c>
      <c r="T52" s="55">
        <v>6.01</v>
      </c>
      <c r="U52" s="55">
        <v>6.3529999999999998</v>
      </c>
      <c r="V52" s="3">
        <v>6.6230000000000002</v>
      </c>
      <c r="W52" s="3">
        <v>6.9320000000000004</v>
      </c>
      <c r="X52" s="3" t="s">
        <v>12</v>
      </c>
      <c r="Y52" s="3">
        <v>7.5430000000000001</v>
      </c>
      <c r="Z52" s="15" t="s">
        <v>12</v>
      </c>
      <c r="AA52" s="10">
        <f t="shared" si="63"/>
        <v>6.9320000000000004</v>
      </c>
      <c r="AB52" s="9">
        <f t="shared" si="64"/>
        <v>0.57900000000000063</v>
      </c>
      <c r="AC52" s="10">
        <f t="shared" si="65"/>
        <v>0.61099999999999977</v>
      </c>
      <c r="AD52" s="9" t="s">
        <v>12</v>
      </c>
      <c r="AE52" s="55" t="s">
        <v>12</v>
      </c>
      <c r="AF52" s="55">
        <v>0.97599999999999998</v>
      </c>
      <c r="AG52" s="55">
        <v>1.02</v>
      </c>
      <c r="AH52" s="55">
        <v>1.06</v>
      </c>
      <c r="AI52" s="3">
        <v>1.0960000000000001</v>
      </c>
      <c r="AJ52" s="3">
        <v>1.1399999999999999</v>
      </c>
      <c r="AK52" s="3" t="s">
        <v>12</v>
      </c>
      <c r="AL52" s="3">
        <v>1.244</v>
      </c>
      <c r="AM52" s="15" t="s">
        <v>12</v>
      </c>
      <c r="AN52" s="10">
        <f t="shared" si="66"/>
        <v>1.1399999999999999</v>
      </c>
      <c r="AO52" s="9">
        <f t="shared" si="67"/>
        <v>7.9999999999999849E-2</v>
      </c>
      <c r="AP52" s="10">
        <f t="shared" si="68"/>
        <v>0.10400000000000009</v>
      </c>
      <c r="AQ52" s="9" t="s">
        <v>12</v>
      </c>
      <c r="AR52" s="55" t="s">
        <v>12</v>
      </c>
      <c r="AS52" s="55">
        <v>3.379</v>
      </c>
      <c r="AT52" s="55">
        <v>3.415</v>
      </c>
      <c r="AU52" s="55">
        <v>3.444</v>
      </c>
      <c r="AV52" s="3">
        <v>3.47</v>
      </c>
      <c r="AW52" s="3">
        <v>3.4990000000000001</v>
      </c>
      <c r="AX52" s="3" t="s">
        <v>12</v>
      </c>
      <c r="AY52" s="3">
        <v>3.5990000000000002</v>
      </c>
      <c r="AZ52" s="15" t="s">
        <v>12</v>
      </c>
      <c r="BA52" s="10">
        <f t="shared" si="69"/>
        <v>3.4990000000000001</v>
      </c>
      <c r="BB52" s="9">
        <f t="shared" si="70"/>
        <v>5.500000000000016E-2</v>
      </c>
      <c r="BC52" s="10">
        <f t="shared" si="71"/>
        <v>0.10000000000000009</v>
      </c>
      <c r="BD52" s="9">
        <v>6.5460000000000003</v>
      </c>
      <c r="BE52" s="3">
        <v>7.157</v>
      </c>
      <c r="BF52" s="15">
        <v>7.875</v>
      </c>
      <c r="BG52" s="15">
        <f t="shared" si="72"/>
        <v>7.157</v>
      </c>
      <c r="BH52" s="9">
        <f t="shared" si="73"/>
        <v>0.61099999999999977</v>
      </c>
      <c r="BI52" s="10">
        <f t="shared" si="74"/>
        <v>0.71799999999999997</v>
      </c>
      <c r="BJ52" s="9">
        <v>6.5330000000000004</v>
      </c>
      <c r="BK52" s="3">
        <v>7.1470000000000002</v>
      </c>
      <c r="BL52" s="15">
        <v>7.8979999999999997</v>
      </c>
      <c r="BM52" s="15">
        <f t="shared" si="75"/>
        <v>7.1470000000000002</v>
      </c>
      <c r="BN52" s="9">
        <f t="shared" si="76"/>
        <v>0.61399999999999988</v>
      </c>
      <c r="BO52" s="10">
        <f t="shared" si="77"/>
        <v>0.75099999999999945</v>
      </c>
      <c r="BP52">
        <f t="shared" si="78"/>
        <v>0</v>
      </c>
      <c r="BQ52" s="93">
        <f t="shared" si="79"/>
        <v>1.0552677029360951</v>
      </c>
      <c r="BR52" s="93">
        <f t="shared" si="80"/>
        <v>1.0604490500863544</v>
      </c>
      <c r="BS52" s="93" t="str">
        <f>VLOOKUP(C52,'Koppeling locatie - aslocatie'!$A$2:$C$8139,2,FALSE)</f>
        <v>maas220</v>
      </c>
      <c r="BT52" s="93">
        <f>VLOOKUP($BS52,aslocaties_v01!$C$3:$AA$500,MATCH($K$3/10,aslocaties_v01!$C$2:$X$2),FALSE)</f>
        <v>6.27</v>
      </c>
      <c r="BU52" s="93">
        <f>VLOOKUP(BS52,aslocaties_v01!$C$3:$AA$500,MATCH($K$3,aslocaties_v01!$C$2:$X$2),FALSE)</f>
        <v>6.8390000000000004</v>
      </c>
      <c r="BV52" s="93">
        <f>VLOOKUP(BS52,aslocaties_v01!$C$3:$AA$500,MATCH($K$3*10,aslocaties_v01!$C$2:$Y$2),FALSE)</f>
        <v>7.4379999999999997</v>
      </c>
      <c r="BW52" s="93">
        <f t="shared" si="81"/>
        <v>0.56900000000000084</v>
      </c>
      <c r="BX52" s="93">
        <f t="shared" si="82"/>
        <v>0.59899999999999931</v>
      </c>
      <c r="BY52" s="94">
        <f t="shared" si="83"/>
        <v>1.7271157167529805E-2</v>
      </c>
      <c r="BZ52" s="94">
        <f t="shared" si="84"/>
        <v>1.9639934533552283E-2</v>
      </c>
      <c r="CA52" s="94">
        <f t="shared" si="85"/>
        <v>8.3000000000000185E-2</v>
      </c>
      <c r="CB52">
        <f t="shared" si="86"/>
        <v>9.2999999999999972E-2</v>
      </c>
      <c r="CC52" s="58">
        <f t="shared" si="87"/>
        <v>0.10500000000000043</v>
      </c>
      <c r="CD52" s="95" t="b">
        <f t="shared" si="88"/>
        <v>0</v>
      </c>
      <c r="CE52" s="96" t="b">
        <f t="shared" si="89"/>
        <v>1</v>
      </c>
      <c r="CF52" t="b">
        <f t="shared" si="90"/>
        <v>1</v>
      </c>
      <c r="CG52" t="b">
        <f t="shared" si="91"/>
        <v>1</v>
      </c>
      <c r="CH52" s="84" t="b">
        <f t="shared" si="92"/>
        <v>1</v>
      </c>
      <c r="CI52">
        <f t="shared" si="93"/>
        <v>1.1399999999999999</v>
      </c>
      <c r="CJ52" t="b">
        <f t="shared" si="94"/>
        <v>1</v>
      </c>
      <c r="CK52" t="b">
        <f t="shared" si="95"/>
        <v>1</v>
      </c>
      <c r="CL52" s="84" t="b">
        <f t="shared" si="115"/>
        <v>1</v>
      </c>
      <c r="CM52">
        <f t="shared" si="96"/>
        <v>3.4990000000000001</v>
      </c>
      <c r="CN52" t="b">
        <f t="shared" si="97"/>
        <v>1</v>
      </c>
      <c r="CO52" s="84">
        <f t="shared" si="98"/>
        <v>5.968873405868632E-2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1313</v>
      </c>
      <c r="B53" s="3">
        <v>2</v>
      </c>
      <c r="C53" s="3" t="s">
        <v>1706</v>
      </c>
      <c r="D53" s="3" t="str">
        <f t="shared" si="58"/>
        <v>MA_1_36-5_dk_1070</v>
      </c>
      <c r="E53" s="3" t="str">
        <f t="shared" si="59"/>
        <v>1070</v>
      </c>
      <c r="F53" s="3">
        <v>146862.68799999999</v>
      </c>
      <c r="G53" s="15">
        <v>416683.68800000002</v>
      </c>
      <c r="H53" s="35" t="str">
        <f t="shared" si="60"/>
        <v>ja</v>
      </c>
      <c r="I53" s="42">
        <v>355</v>
      </c>
      <c r="J53" s="20" t="s">
        <v>373</v>
      </c>
      <c r="K53" s="21">
        <v>10000</v>
      </c>
      <c r="L53" s="28">
        <f t="shared" si="112"/>
        <v>1</v>
      </c>
      <c r="M53" s="28">
        <f t="shared" si="113"/>
        <v>1</v>
      </c>
      <c r="N53" s="56">
        <f t="shared" si="61"/>
        <v>10000</v>
      </c>
      <c r="O53" s="33">
        <f t="shared" si="114"/>
        <v>95.053392027887895</v>
      </c>
      <c r="P53" s="37">
        <f t="shared" si="62"/>
        <v>125.09497985531617</v>
      </c>
      <c r="Q53" s="9" t="s">
        <v>12</v>
      </c>
      <c r="R53" s="55" t="s">
        <v>12</v>
      </c>
      <c r="S53" s="55">
        <v>5.617</v>
      </c>
      <c r="T53" s="55">
        <v>5.9829999999999997</v>
      </c>
      <c r="U53" s="55">
        <v>6.3159999999999998</v>
      </c>
      <c r="V53" s="3">
        <v>6.5860000000000003</v>
      </c>
      <c r="W53" s="3">
        <v>6.8920000000000003</v>
      </c>
      <c r="X53" s="3" t="s">
        <v>12</v>
      </c>
      <c r="Y53" s="3">
        <v>7.4939999999999998</v>
      </c>
      <c r="Z53" s="15" t="s">
        <v>12</v>
      </c>
      <c r="AA53" s="10">
        <f t="shared" si="63"/>
        <v>6.8920000000000003</v>
      </c>
      <c r="AB53" s="9">
        <f t="shared" si="64"/>
        <v>0.57600000000000051</v>
      </c>
      <c r="AC53" s="10">
        <f t="shared" si="65"/>
        <v>0.60199999999999942</v>
      </c>
      <c r="AD53" s="9" t="s">
        <v>12</v>
      </c>
      <c r="AE53" s="55" t="s">
        <v>12</v>
      </c>
      <c r="AF53" s="55">
        <v>0.88200000000000001</v>
      </c>
      <c r="AG53" s="55">
        <v>0.93</v>
      </c>
      <c r="AH53" s="55">
        <v>0.97499999999999998</v>
      </c>
      <c r="AI53" s="3">
        <v>1.0169999999999999</v>
      </c>
      <c r="AJ53" s="3">
        <v>1.0609999999999999</v>
      </c>
      <c r="AK53" s="3" t="s">
        <v>12</v>
      </c>
      <c r="AL53" s="3">
        <v>1.198</v>
      </c>
      <c r="AM53" s="15" t="s">
        <v>12</v>
      </c>
      <c r="AN53" s="10">
        <f t="shared" si="66"/>
        <v>1.0609999999999999</v>
      </c>
      <c r="AO53" s="9">
        <f t="shared" si="67"/>
        <v>8.5999999999999965E-2</v>
      </c>
      <c r="AP53" s="10">
        <f t="shared" si="68"/>
        <v>0.13700000000000001</v>
      </c>
      <c r="AQ53" s="9" t="s">
        <v>12</v>
      </c>
      <c r="AR53" s="55" t="s">
        <v>12</v>
      </c>
      <c r="AS53" s="55">
        <v>3.234</v>
      </c>
      <c r="AT53" s="55">
        <v>3.2730000000000001</v>
      </c>
      <c r="AU53" s="55">
        <v>3.3119999999999998</v>
      </c>
      <c r="AV53" s="3">
        <v>3.3410000000000002</v>
      </c>
      <c r="AW53" s="3">
        <v>3.3719999999999999</v>
      </c>
      <c r="AX53" s="3" t="s">
        <v>12</v>
      </c>
      <c r="AY53" s="3">
        <v>3.4769999999999999</v>
      </c>
      <c r="AZ53" s="15" t="s">
        <v>12</v>
      </c>
      <c r="BA53" s="10">
        <f t="shared" si="69"/>
        <v>3.3719999999999999</v>
      </c>
      <c r="BB53" s="9">
        <f t="shared" si="70"/>
        <v>6.0000000000000053E-2</v>
      </c>
      <c r="BC53" s="10">
        <f t="shared" si="71"/>
        <v>0.10499999999999998</v>
      </c>
      <c r="BD53" s="9">
        <v>6.58</v>
      </c>
      <c r="BE53" s="3">
        <v>7.1929999999999996</v>
      </c>
      <c r="BF53" s="15">
        <v>7.8929999999999998</v>
      </c>
      <c r="BG53" s="15">
        <f t="shared" si="72"/>
        <v>7.1929999999999996</v>
      </c>
      <c r="BH53" s="9">
        <f t="shared" si="73"/>
        <v>0.61299999999999955</v>
      </c>
      <c r="BI53" s="10">
        <f t="shared" si="74"/>
        <v>0.70000000000000018</v>
      </c>
      <c r="BJ53" s="9">
        <v>6.556</v>
      </c>
      <c r="BK53" s="3">
        <v>7.1719999999999997</v>
      </c>
      <c r="BL53" s="15">
        <v>7.8970000000000002</v>
      </c>
      <c r="BM53" s="15">
        <f t="shared" si="75"/>
        <v>7.1719999999999997</v>
      </c>
      <c r="BN53" s="9">
        <f t="shared" si="76"/>
        <v>0.61599999999999966</v>
      </c>
      <c r="BO53" s="10">
        <f t="shared" si="77"/>
        <v>0.72500000000000053</v>
      </c>
      <c r="BP53">
        <f t="shared" si="78"/>
        <v>0</v>
      </c>
      <c r="BQ53" s="93">
        <f t="shared" si="79"/>
        <v>1.0642361111111094</v>
      </c>
      <c r="BR53" s="93">
        <f t="shared" si="80"/>
        <v>1.0694444444444429</v>
      </c>
      <c r="BS53" s="93" t="str">
        <f>VLOOKUP(C53,'Koppeling locatie - aslocatie'!$A$2:$C$8139,2,FALSE)</f>
        <v>maas220</v>
      </c>
      <c r="BT53" s="93">
        <f>VLOOKUP($BS53,aslocaties_v01!$C$3:$AA$500,MATCH($K$3/10,aslocaties_v01!$C$2:$X$2),FALSE)</f>
        <v>6.27</v>
      </c>
      <c r="BU53" s="93">
        <f>VLOOKUP(BS53,aslocaties_v01!$C$3:$AA$500,MATCH($K$3,aslocaties_v01!$C$2:$X$2),FALSE)</f>
        <v>6.8390000000000004</v>
      </c>
      <c r="BV53" s="93">
        <f>VLOOKUP(BS53,aslocaties_v01!$C$3:$AA$500,MATCH($K$3*10,aslocaties_v01!$C$2:$Y$2),FALSE)</f>
        <v>7.4379999999999997</v>
      </c>
      <c r="BW53" s="93">
        <f t="shared" si="81"/>
        <v>0.56900000000000084</v>
      </c>
      <c r="BX53" s="93">
        <f t="shared" si="82"/>
        <v>0.59899999999999931</v>
      </c>
      <c r="BY53" s="94">
        <f t="shared" si="83"/>
        <v>1.2152777777777235E-2</v>
      </c>
      <c r="BZ53" s="94">
        <f t="shared" si="84"/>
        <v>4.9833887043191361E-3</v>
      </c>
      <c r="CA53" s="94">
        <f t="shared" si="85"/>
        <v>4.6000000000000263E-2</v>
      </c>
      <c r="CB53">
        <f t="shared" si="86"/>
        <v>5.2999999999999936E-2</v>
      </c>
      <c r="CC53" s="58">
        <f t="shared" si="87"/>
        <v>5.600000000000005E-2</v>
      </c>
      <c r="CD53" s="95" t="b">
        <f t="shared" si="88"/>
        <v>0</v>
      </c>
      <c r="CE53" s="96" t="b">
        <f t="shared" si="89"/>
        <v>1</v>
      </c>
      <c r="CF53" t="b">
        <f t="shared" si="90"/>
        <v>1</v>
      </c>
      <c r="CG53" t="b">
        <f t="shared" si="91"/>
        <v>1</v>
      </c>
      <c r="CH53" s="84" t="b">
        <f t="shared" si="92"/>
        <v>1</v>
      </c>
      <c r="CI53">
        <f t="shared" si="93"/>
        <v>1.0609999999999999</v>
      </c>
      <c r="CJ53" t="b">
        <f t="shared" si="94"/>
        <v>1</v>
      </c>
      <c r="CK53" t="b">
        <f t="shared" si="95"/>
        <v>1</v>
      </c>
      <c r="CL53" s="84" t="b">
        <f t="shared" si="115"/>
        <v>1</v>
      </c>
      <c r="CM53">
        <f t="shared" si="96"/>
        <v>3.3719999999999999</v>
      </c>
      <c r="CN53" t="b">
        <f t="shared" si="97"/>
        <v>1</v>
      </c>
      <c r="CO53" s="84">
        <f t="shared" si="98"/>
        <v>5.9815763929187013E-2</v>
      </c>
      <c r="CP53" t="b">
        <f t="shared" si="99"/>
        <v>1</v>
      </c>
      <c r="CQ53" s="96" t="b">
        <f t="shared" si="100"/>
        <v>1</v>
      </c>
      <c r="CR53" t="b">
        <f t="shared" si="101"/>
        <v>1</v>
      </c>
      <c r="CS53" t="b">
        <f t="shared" si="102"/>
        <v>1</v>
      </c>
      <c r="CT53" t="b">
        <f t="shared" si="103"/>
        <v>1</v>
      </c>
      <c r="CU53" t="b">
        <f t="shared" si="104"/>
        <v>1</v>
      </c>
      <c r="CV53" s="84" t="b">
        <f t="shared" si="105"/>
        <v>1</v>
      </c>
      <c r="CW53" t="b">
        <f t="shared" si="106"/>
        <v>1</v>
      </c>
      <c r="CX53" t="b">
        <f t="shared" si="107"/>
        <v>1</v>
      </c>
      <c r="CY53" t="b">
        <f t="shared" si="108"/>
        <v>1</v>
      </c>
      <c r="CZ53" t="b">
        <f t="shared" si="109"/>
        <v>1</v>
      </c>
      <c r="DA53" s="84">
        <f t="shared" si="110"/>
        <v>0</v>
      </c>
      <c r="DB53" t="b">
        <f t="shared" si="111"/>
        <v>0</v>
      </c>
    </row>
    <row r="54" spans="1:106">
      <c r="A54" s="9">
        <v>1314</v>
      </c>
      <c r="B54" s="3">
        <v>2</v>
      </c>
      <c r="C54" s="3" t="s">
        <v>1707</v>
      </c>
      <c r="D54" s="3" t="str">
        <f t="shared" si="58"/>
        <v>MA_1_36-5_dk_1071</v>
      </c>
      <c r="E54" s="3" t="str">
        <f t="shared" si="59"/>
        <v>1071</v>
      </c>
      <c r="F54" s="3">
        <v>146737.65599999999</v>
      </c>
      <c r="G54" s="15">
        <v>416679.71899999998</v>
      </c>
      <c r="H54" s="35" t="str">
        <f t="shared" si="60"/>
        <v>ja</v>
      </c>
      <c r="I54" s="42">
        <v>355</v>
      </c>
      <c r="J54" s="20" t="s">
        <v>373</v>
      </c>
      <c r="K54" s="21">
        <v>10000</v>
      </c>
      <c r="L54" s="28">
        <f t="shared" si="112"/>
        <v>1</v>
      </c>
      <c r="M54" s="28">
        <f t="shared" si="113"/>
        <v>1</v>
      </c>
      <c r="N54" s="56">
        <f t="shared" si="61"/>
        <v>10000</v>
      </c>
      <c r="O54" s="33">
        <f t="shared" si="114"/>
        <v>125.09497985531617</v>
      </c>
      <c r="P54" s="37">
        <f t="shared" si="62"/>
        <v>81.770925113971344</v>
      </c>
      <c r="Q54" s="9" t="s">
        <v>12</v>
      </c>
      <c r="R54" s="55" t="s">
        <v>12</v>
      </c>
      <c r="S54" s="55">
        <v>5.548</v>
      </c>
      <c r="T54" s="55">
        <v>5.9059999999999997</v>
      </c>
      <c r="U54" s="55">
        <v>6.23</v>
      </c>
      <c r="V54" s="3">
        <v>6.492</v>
      </c>
      <c r="W54" s="3">
        <v>6.7939999999999996</v>
      </c>
      <c r="X54" s="3" t="s">
        <v>12</v>
      </c>
      <c r="Y54" s="3">
        <v>7.3879999999999999</v>
      </c>
      <c r="Z54" s="15" t="s">
        <v>12</v>
      </c>
      <c r="AA54" s="10">
        <f t="shared" si="63"/>
        <v>6.7939999999999996</v>
      </c>
      <c r="AB54" s="9">
        <f t="shared" si="64"/>
        <v>0.56399999999999917</v>
      </c>
      <c r="AC54" s="10">
        <f t="shared" si="65"/>
        <v>0.59400000000000031</v>
      </c>
      <c r="AD54" s="9" t="s">
        <v>12</v>
      </c>
      <c r="AE54" s="55" t="s">
        <v>12</v>
      </c>
      <c r="AF54" s="55">
        <v>0.92700000000000005</v>
      </c>
      <c r="AG54" s="55">
        <v>0.96699999999999997</v>
      </c>
      <c r="AH54" s="55">
        <v>1.0089999999999999</v>
      </c>
      <c r="AI54" s="3">
        <v>1.042</v>
      </c>
      <c r="AJ54" s="3">
        <v>1.079</v>
      </c>
      <c r="AK54" s="3" t="s">
        <v>12</v>
      </c>
      <c r="AL54" s="3">
        <v>1.2030000000000001</v>
      </c>
      <c r="AM54" s="15" t="s">
        <v>12</v>
      </c>
      <c r="AN54" s="10">
        <f t="shared" si="66"/>
        <v>1.079</v>
      </c>
      <c r="AO54" s="9">
        <f t="shared" si="67"/>
        <v>7.0000000000000062E-2</v>
      </c>
      <c r="AP54" s="10">
        <f t="shared" si="68"/>
        <v>0.12400000000000011</v>
      </c>
      <c r="AQ54" s="9" t="s">
        <v>12</v>
      </c>
      <c r="AR54" s="55" t="s">
        <v>12</v>
      </c>
      <c r="AS54" s="55">
        <v>3.2370000000000001</v>
      </c>
      <c r="AT54" s="55">
        <v>3.2690000000000001</v>
      </c>
      <c r="AU54" s="55">
        <v>3.3039999999999998</v>
      </c>
      <c r="AV54" s="3">
        <v>3.3370000000000002</v>
      </c>
      <c r="AW54" s="3">
        <v>3.3730000000000002</v>
      </c>
      <c r="AX54" s="3" t="s">
        <v>12</v>
      </c>
      <c r="AY54" s="3">
        <v>3.48</v>
      </c>
      <c r="AZ54" s="15" t="s">
        <v>12</v>
      </c>
      <c r="BA54" s="10">
        <f t="shared" si="69"/>
        <v>3.3730000000000002</v>
      </c>
      <c r="BB54" s="9">
        <f t="shared" si="70"/>
        <v>6.9000000000000394E-2</v>
      </c>
      <c r="BC54" s="10">
        <f t="shared" si="71"/>
        <v>0.10699999999999976</v>
      </c>
      <c r="BD54" s="9">
        <v>6.5019999999999998</v>
      </c>
      <c r="BE54" s="3">
        <v>7.1079999999999997</v>
      </c>
      <c r="BF54" s="15">
        <v>7.7960000000000003</v>
      </c>
      <c r="BG54" s="15">
        <f t="shared" si="72"/>
        <v>7.1079999999999997</v>
      </c>
      <c r="BH54" s="9">
        <f t="shared" si="73"/>
        <v>0.60599999999999987</v>
      </c>
      <c r="BI54" s="10">
        <f t="shared" si="74"/>
        <v>0.68800000000000061</v>
      </c>
      <c r="BJ54" s="9">
        <v>6.476</v>
      </c>
      <c r="BK54" s="3">
        <v>7.0839999999999996</v>
      </c>
      <c r="BL54" s="15">
        <v>7.8040000000000003</v>
      </c>
      <c r="BM54" s="15">
        <f t="shared" si="75"/>
        <v>7.0839999999999996</v>
      </c>
      <c r="BN54" s="9">
        <f t="shared" si="76"/>
        <v>0.60799999999999965</v>
      </c>
      <c r="BO54" s="10">
        <f t="shared" si="77"/>
        <v>0.72000000000000064</v>
      </c>
      <c r="BP54">
        <f t="shared" si="78"/>
        <v>0</v>
      </c>
      <c r="BQ54" s="93">
        <f t="shared" si="79"/>
        <v>1.0744680851063844</v>
      </c>
      <c r="BR54" s="93">
        <f t="shared" si="80"/>
        <v>1.078014184397164</v>
      </c>
      <c r="BS54" s="93" t="str">
        <f>VLOOKUP(C54,'Koppeling locatie - aslocatie'!$A$2:$C$8139,2,FALSE)</f>
        <v>maas220</v>
      </c>
      <c r="BT54" s="93">
        <f>VLOOKUP($BS54,aslocaties_v01!$C$3:$AA$500,MATCH($K$3/10,aslocaties_v01!$C$2:$X$2),FALSE)</f>
        <v>6.27</v>
      </c>
      <c r="BU54" s="93">
        <f>VLOOKUP(BS54,aslocaties_v01!$C$3:$AA$500,MATCH($K$3,aslocaties_v01!$C$2:$X$2),FALSE)</f>
        <v>6.8390000000000004</v>
      </c>
      <c r="BV54" s="93">
        <f>VLOOKUP(BS54,aslocaties_v01!$C$3:$AA$500,MATCH($K$3*10,aslocaties_v01!$C$2:$Y$2),FALSE)</f>
        <v>7.4379999999999997</v>
      </c>
      <c r="BW54" s="93">
        <f t="shared" si="81"/>
        <v>0.56900000000000084</v>
      </c>
      <c r="BX54" s="93">
        <f t="shared" si="82"/>
        <v>0.59899999999999931</v>
      </c>
      <c r="BY54" s="94">
        <f t="shared" si="83"/>
        <v>8.8652482269533373E-3</v>
      </c>
      <c r="BZ54" s="94">
        <f t="shared" si="84"/>
        <v>8.4175084175066583E-3</v>
      </c>
      <c r="CA54" s="94">
        <f t="shared" si="85"/>
        <v>3.9999999999999147E-2</v>
      </c>
      <c r="CB54">
        <f t="shared" si="86"/>
        <v>4.5000000000000817E-2</v>
      </c>
      <c r="CC54" s="58">
        <f t="shared" si="87"/>
        <v>4.9999999999999822E-2</v>
      </c>
      <c r="CD54" s="95" t="b">
        <f t="shared" si="88"/>
        <v>0</v>
      </c>
      <c r="CE54" s="96" t="b">
        <f t="shared" si="89"/>
        <v>1</v>
      </c>
      <c r="CF54" t="b">
        <f t="shared" si="90"/>
        <v>1</v>
      </c>
      <c r="CG54" t="b">
        <f t="shared" si="91"/>
        <v>1</v>
      </c>
      <c r="CH54" s="84" t="b">
        <f t="shared" si="92"/>
        <v>1</v>
      </c>
      <c r="CI54">
        <f t="shared" si="93"/>
        <v>1.079</v>
      </c>
      <c r="CJ54" t="b">
        <f t="shared" si="94"/>
        <v>1</v>
      </c>
      <c r="CK54" t="b">
        <f t="shared" si="95"/>
        <v>1</v>
      </c>
      <c r="CL54" s="84" t="b">
        <f t="shared" si="115"/>
        <v>1</v>
      </c>
      <c r="CM54">
        <f t="shared" si="96"/>
        <v>3.3730000000000002</v>
      </c>
      <c r="CN54" t="b">
        <f t="shared" si="97"/>
        <v>1</v>
      </c>
      <c r="CO54" s="84">
        <f t="shared" si="98"/>
        <v>6.079448221661779E-2</v>
      </c>
      <c r="CP54" t="b">
        <f t="shared" si="99"/>
        <v>1</v>
      </c>
      <c r="CQ54" s="96" t="b">
        <f t="shared" si="100"/>
        <v>1</v>
      </c>
      <c r="CR54" t="b">
        <f t="shared" si="101"/>
        <v>1</v>
      </c>
      <c r="CS54" t="b">
        <f t="shared" si="102"/>
        <v>1</v>
      </c>
      <c r="CT54" t="b">
        <f t="shared" si="103"/>
        <v>1</v>
      </c>
      <c r="CU54" t="b">
        <f t="shared" si="104"/>
        <v>1</v>
      </c>
      <c r="CV54" s="84" t="b">
        <f t="shared" si="105"/>
        <v>1</v>
      </c>
      <c r="CW54" t="b">
        <f t="shared" si="106"/>
        <v>1</v>
      </c>
      <c r="CX54" t="b">
        <f t="shared" si="107"/>
        <v>1</v>
      </c>
      <c r="CY54" t="b">
        <f t="shared" si="108"/>
        <v>1</v>
      </c>
      <c r="CZ54" t="b">
        <f t="shared" si="109"/>
        <v>1</v>
      </c>
      <c r="DA54" s="84">
        <f t="shared" si="110"/>
        <v>0</v>
      </c>
      <c r="DB54" t="b">
        <f t="shared" si="111"/>
        <v>0</v>
      </c>
    </row>
    <row r="55" spans="1:106">
      <c r="A55" s="9">
        <v>1315</v>
      </c>
      <c r="B55" s="3">
        <v>2</v>
      </c>
      <c r="C55" s="3" t="s">
        <v>1708</v>
      </c>
      <c r="D55" s="3" t="str">
        <f t="shared" si="58"/>
        <v>MA_1_36-5_dk_1072</v>
      </c>
      <c r="E55" s="3" t="str">
        <f t="shared" si="59"/>
        <v>1072</v>
      </c>
      <c r="F55" s="3">
        <v>146671.141</v>
      </c>
      <c r="G55" s="15">
        <v>416632.15600000002</v>
      </c>
      <c r="H55" s="35" t="str">
        <f t="shared" si="60"/>
        <v>ja</v>
      </c>
      <c r="I55" s="42">
        <v>355</v>
      </c>
      <c r="J55" s="20" t="s">
        <v>373</v>
      </c>
      <c r="K55" s="21">
        <v>10000</v>
      </c>
      <c r="L55" s="28">
        <f t="shared" si="112"/>
        <v>1</v>
      </c>
      <c r="M55" s="28">
        <f t="shared" si="113"/>
        <v>1</v>
      </c>
      <c r="N55" s="56">
        <f t="shared" si="61"/>
        <v>10000</v>
      </c>
      <c r="O55" s="33">
        <f t="shared" si="114"/>
        <v>81.770925113971344</v>
      </c>
      <c r="P55" s="37">
        <f t="shared" si="62"/>
        <v>89.02569160078933</v>
      </c>
      <c r="Q55" s="9" t="s">
        <v>12</v>
      </c>
      <c r="R55" s="55" t="s">
        <v>12</v>
      </c>
      <c r="S55" s="55">
        <v>5.5410000000000004</v>
      </c>
      <c r="T55" s="55">
        <v>5.9020000000000001</v>
      </c>
      <c r="U55" s="55">
        <v>6.226</v>
      </c>
      <c r="V55" s="3">
        <v>6.4870000000000001</v>
      </c>
      <c r="W55" s="3">
        <v>6.7839999999999998</v>
      </c>
      <c r="X55" s="3" t="s">
        <v>12</v>
      </c>
      <c r="Y55" s="3">
        <v>7.3769999999999998</v>
      </c>
      <c r="Z55" s="15" t="s">
        <v>12</v>
      </c>
      <c r="AA55" s="10">
        <f t="shared" si="63"/>
        <v>6.7839999999999998</v>
      </c>
      <c r="AB55" s="9">
        <f t="shared" si="64"/>
        <v>0.55799999999999983</v>
      </c>
      <c r="AC55" s="10">
        <f t="shared" si="65"/>
        <v>0.59299999999999997</v>
      </c>
      <c r="AD55" s="9" t="s">
        <v>12</v>
      </c>
      <c r="AE55" s="55" t="s">
        <v>12</v>
      </c>
      <c r="AF55" s="55">
        <v>0.56299999999999994</v>
      </c>
      <c r="AG55" s="55">
        <v>0.67900000000000005</v>
      </c>
      <c r="AH55" s="55">
        <v>0.86299999999999999</v>
      </c>
      <c r="AI55" s="3">
        <v>1.024</v>
      </c>
      <c r="AJ55" s="3">
        <v>1.113</v>
      </c>
      <c r="AK55" s="3" t="s">
        <v>12</v>
      </c>
      <c r="AL55" s="3">
        <v>2.1789999999999998</v>
      </c>
      <c r="AM55" s="15" t="s">
        <v>12</v>
      </c>
      <c r="AN55" s="10">
        <f t="shared" si="66"/>
        <v>1.113</v>
      </c>
      <c r="AO55" s="9">
        <f t="shared" si="67"/>
        <v>0.25</v>
      </c>
      <c r="AP55" s="10">
        <f t="shared" si="68"/>
        <v>1.0659999999999998</v>
      </c>
      <c r="AQ55" s="9" t="s">
        <v>12</v>
      </c>
      <c r="AR55" s="55" t="s">
        <v>12</v>
      </c>
      <c r="AS55" s="55">
        <v>2.4369999999999998</v>
      </c>
      <c r="AT55" s="55">
        <v>2.625</v>
      </c>
      <c r="AU55" s="55">
        <v>2.8780000000000001</v>
      </c>
      <c r="AV55" s="3">
        <v>3.08</v>
      </c>
      <c r="AW55" s="3">
        <v>3.2509999999999999</v>
      </c>
      <c r="AX55" s="3" t="s">
        <v>12</v>
      </c>
      <c r="AY55" s="3">
        <v>6.38</v>
      </c>
      <c r="AZ55" s="15" t="s">
        <v>12</v>
      </c>
      <c r="BA55" s="10">
        <f t="shared" si="69"/>
        <v>3.2509999999999999</v>
      </c>
      <c r="BB55" s="9">
        <f t="shared" si="70"/>
        <v>0.37299999999999978</v>
      </c>
      <c r="BC55" s="10">
        <f t="shared" si="71"/>
        <v>3.129</v>
      </c>
      <c r="BD55" s="9">
        <v>6.53</v>
      </c>
      <c r="BE55" s="3">
        <v>7.1660000000000004</v>
      </c>
      <c r="BF55" s="15">
        <v>10.63</v>
      </c>
      <c r="BG55" s="15">
        <f t="shared" si="72"/>
        <v>7.1660000000000004</v>
      </c>
      <c r="BH55" s="9">
        <f t="shared" si="73"/>
        <v>0.63600000000000012</v>
      </c>
      <c r="BI55" s="10">
        <f t="shared" si="74"/>
        <v>3.4640000000000004</v>
      </c>
      <c r="BJ55" s="9">
        <v>6.4619999999999997</v>
      </c>
      <c r="BK55" s="3">
        <v>7.1289999999999996</v>
      </c>
      <c r="BL55" s="15">
        <v>8.9169999999999998</v>
      </c>
      <c r="BM55" s="15">
        <f t="shared" si="75"/>
        <v>7.1289999999999996</v>
      </c>
      <c r="BN55" s="9">
        <f t="shared" si="76"/>
        <v>0.66699999999999982</v>
      </c>
      <c r="BO55" s="10">
        <f t="shared" si="77"/>
        <v>1.7880000000000003</v>
      </c>
      <c r="BP55">
        <f t="shared" si="78"/>
        <v>0</v>
      </c>
      <c r="BQ55" s="93">
        <f t="shared" si="79"/>
        <v>1.1397849462365597</v>
      </c>
      <c r="BR55" s="93">
        <f t="shared" si="80"/>
        <v>1.1953405017921148</v>
      </c>
      <c r="BS55" s="93" t="str">
        <f>VLOOKUP(C55,'Koppeling locatie - aslocatie'!$A$2:$C$8139,2,FALSE)</f>
        <v>maas220</v>
      </c>
      <c r="BT55" s="93">
        <f>VLOOKUP($BS55,aslocaties_v01!$C$3:$AA$500,MATCH($K$3/10,aslocaties_v01!$C$2:$X$2),FALSE)</f>
        <v>6.27</v>
      </c>
      <c r="BU55" s="93">
        <f>VLOOKUP(BS55,aslocaties_v01!$C$3:$AA$500,MATCH($K$3,aslocaties_v01!$C$2:$X$2),FALSE)</f>
        <v>6.8390000000000004</v>
      </c>
      <c r="BV55" s="93">
        <f>VLOOKUP(BS55,aslocaties_v01!$C$3:$AA$500,MATCH($K$3*10,aslocaties_v01!$C$2:$Y$2),FALSE)</f>
        <v>7.4379999999999997</v>
      </c>
      <c r="BW55" s="93">
        <f t="shared" si="81"/>
        <v>0.56900000000000084</v>
      </c>
      <c r="BX55" s="93">
        <f t="shared" si="82"/>
        <v>0.59899999999999931</v>
      </c>
      <c r="BY55" s="94">
        <f t="shared" si="83"/>
        <v>1.9713261648747427E-2</v>
      </c>
      <c r="BZ55" s="94">
        <f t="shared" si="84"/>
        <v>1.0118043844855595E-2</v>
      </c>
      <c r="CA55" s="94">
        <f t="shared" si="85"/>
        <v>4.3999999999999595E-2</v>
      </c>
      <c r="CB55">
        <f t="shared" si="86"/>
        <v>5.5000000000000604E-2</v>
      </c>
      <c r="CC55" s="58">
        <f t="shared" si="87"/>
        <v>6.0999999999999943E-2</v>
      </c>
      <c r="CD55" s="95" t="b">
        <f t="shared" si="88"/>
        <v>0</v>
      </c>
      <c r="CE55" s="96" t="b">
        <f t="shared" si="89"/>
        <v>1</v>
      </c>
      <c r="CF55" t="b">
        <f t="shared" si="90"/>
        <v>1</v>
      </c>
      <c r="CG55" t="b">
        <f t="shared" si="91"/>
        <v>1</v>
      </c>
      <c r="CH55" s="84" t="b">
        <f t="shared" si="92"/>
        <v>1</v>
      </c>
      <c r="CI55">
        <f t="shared" si="93"/>
        <v>1.113</v>
      </c>
      <c r="CJ55" t="b">
        <f t="shared" si="94"/>
        <v>1</v>
      </c>
      <c r="CK55" t="b">
        <f t="shared" si="95"/>
        <v>1</v>
      </c>
      <c r="CL55" s="84" t="b">
        <f t="shared" si="115"/>
        <v>1</v>
      </c>
      <c r="CM55">
        <f t="shared" si="96"/>
        <v>3.2509999999999999</v>
      </c>
      <c r="CN55" t="b">
        <f t="shared" si="97"/>
        <v>1</v>
      </c>
      <c r="CO55" s="84">
        <f t="shared" si="98"/>
        <v>6.750510653386621E-2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1316</v>
      </c>
      <c r="B56" s="3">
        <v>2</v>
      </c>
      <c r="C56" s="3" t="s">
        <v>1709</v>
      </c>
      <c r="D56" s="3" t="str">
        <f t="shared" si="58"/>
        <v>MA_1_36-5_dk_1073</v>
      </c>
      <c r="E56" s="3" t="str">
        <f t="shared" si="59"/>
        <v>1073</v>
      </c>
      <c r="F56" s="3">
        <v>146617.06200000001</v>
      </c>
      <c r="G56" s="15">
        <v>416561.43800000002</v>
      </c>
      <c r="H56" s="35" t="str">
        <f t="shared" si="60"/>
        <v>ja</v>
      </c>
      <c r="I56" s="42">
        <v>355</v>
      </c>
      <c r="J56" s="20" t="s">
        <v>373</v>
      </c>
      <c r="K56" s="21">
        <v>10000</v>
      </c>
      <c r="L56" s="28">
        <f t="shared" si="112"/>
        <v>1</v>
      </c>
      <c r="M56" s="28">
        <f t="shared" si="113"/>
        <v>1</v>
      </c>
      <c r="N56" s="56">
        <f t="shared" si="61"/>
        <v>10000</v>
      </c>
      <c r="O56" s="33">
        <f t="shared" si="114"/>
        <v>89.02569160078933</v>
      </c>
      <c r="P56" s="37">
        <f t="shared" si="62"/>
        <v>8400.200741648976</v>
      </c>
      <c r="Q56" s="9" t="s">
        <v>12</v>
      </c>
      <c r="R56" s="55" t="s">
        <v>12</v>
      </c>
      <c r="S56" s="55">
        <v>5.5350000000000001</v>
      </c>
      <c r="T56" s="55">
        <v>5.891</v>
      </c>
      <c r="U56" s="55">
        <v>6.218</v>
      </c>
      <c r="V56" s="3">
        <v>6.4820000000000002</v>
      </c>
      <c r="W56" s="3">
        <v>6.7809999999999997</v>
      </c>
      <c r="X56" s="3" t="s">
        <v>12</v>
      </c>
      <c r="Y56" s="3">
        <v>7.375</v>
      </c>
      <c r="Z56" s="15" t="s">
        <v>12</v>
      </c>
      <c r="AA56" s="10">
        <f t="shared" si="63"/>
        <v>6.7809999999999997</v>
      </c>
      <c r="AB56" s="9">
        <f t="shared" si="64"/>
        <v>0.56299999999999972</v>
      </c>
      <c r="AC56" s="10">
        <f t="shared" si="65"/>
        <v>0.59400000000000031</v>
      </c>
      <c r="AD56" s="9" t="s">
        <v>12</v>
      </c>
      <c r="AE56" s="55" t="s">
        <v>12</v>
      </c>
      <c r="AF56" s="55">
        <v>0.52400000000000002</v>
      </c>
      <c r="AG56" s="55">
        <v>0.59799999999999998</v>
      </c>
      <c r="AH56" s="55">
        <v>0.69299999999999995</v>
      </c>
      <c r="AI56" s="3">
        <v>0.78800000000000003</v>
      </c>
      <c r="AJ56" s="3">
        <v>0.88500000000000001</v>
      </c>
      <c r="AK56" s="3" t="s">
        <v>12</v>
      </c>
      <c r="AL56" s="3">
        <v>1.304</v>
      </c>
      <c r="AM56" s="15" t="s">
        <v>12</v>
      </c>
      <c r="AN56" s="10">
        <f t="shared" si="66"/>
        <v>0.88500000000000001</v>
      </c>
      <c r="AO56" s="9">
        <f t="shared" si="67"/>
        <v>0.19200000000000006</v>
      </c>
      <c r="AP56" s="10">
        <f t="shared" si="68"/>
        <v>0.41900000000000004</v>
      </c>
      <c r="AQ56" s="9" t="s">
        <v>12</v>
      </c>
      <c r="AR56" s="55" t="s">
        <v>12</v>
      </c>
      <c r="AS56" s="55">
        <v>2.3849999999999998</v>
      </c>
      <c r="AT56" s="55">
        <v>2.5409999999999999</v>
      </c>
      <c r="AU56" s="55">
        <v>2.6949999999999998</v>
      </c>
      <c r="AV56" s="3">
        <v>2.8490000000000002</v>
      </c>
      <c r="AW56" s="3">
        <v>3.0369999999999999</v>
      </c>
      <c r="AX56" s="3" t="s">
        <v>12</v>
      </c>
      <c r="AY56" s="3">
        <v>3.5449999999999999</v>
      </c>
      <c r="AZ56" s="15" t="s">
        <v>12</v>
      </c>
      <c r="BA56" s="10">
        <f t="shared" si="69"/>
        <v>3.0369999999999999</v>
      </c>
      <c r="BB56" s="9">
        <f t="shared" si="70"/>
        <v>0.34200000000000008</v>
      </c>
      <c r="BC56" s="10">
        <f t="shared" si="71"/>
        <v>0.50800000000000001</v>
      </c>
      <c r="BD56" s="9">
        <v>6.4690000000000003</v>
      </c>
      <c r="BE56" s="3">
        <v>7.0860000000000003</v>
      </c>
      <c r="BF56" s="15">
        <v>7.8310000000000004</v>
      </c>
      <c r="BG56" s="15">
        <f t="shared" si="72"/>
        <v>7.0860000000000003</v>
      </c>
      <c r="BH56" s="9">
        <f t="shared" si="73"/>
        <v>0.61699999999999999</v>
      </c>
      <c r="BI56" s="10">
        <f t="shared" si="74"/>
        <v>0.74500000000000011</v>
      </c>
      <c r="BJ56" s="9">
        <v>6.45</v>
      </c>
      <c r="BK56" s="3">
        <v>7.0720000000000001</v>
      </c>
      <c r="BL56" s="15">
        <v>7.8650000000000002</v>
      </c>
      <c r="BM56" s="15">
        <f t="shared" si="75"/>
        <v>7.0720000000000001</v>
      </c>
      <c r="BN56" s="9">
        <f t="shared" si="76"/>
        <v>0.62199999999999989</v>
      </c>
      <c r="BO56" s="10">
        <f t="shared" si="77"/>
        <v>0.79300000000000015</v>
      </c>
      <c r="BP56">
        <f t="shared" si="78"/>
        <v>0</v>
      </c>
      <c r="BQ56" s="93">
        <f t="shared" si="79"/>
        <v>1.0959147424511551</v>
      </c>
      <c r="BR56" s="93">
        <f t="shared" si="80"/>
        <v>1.1047957371225581</v>
      </c>
      <c r="BS56" s="93" t="str">
        <f>VLOOKUP(C56,'Koppeling locatie - aslocatie'!$A$2:$C$8139,2,FALSE)</f>
        <v>maas220</v>
      </c>
      <c r="BT56" s="93">
        <f>VLOOKUP($BS56,aslocaties_v01!$C$3:$AA$500,MATCH($K$3/10,aslocaties_v01!$C$2:$X$2),FALSE)</f>
        <v>6.27</v>
      </c>
      <c r="BU56" s="93">
        <f>VLOOKUP(BS56,aslocaties_v01!$C$3:$AA$500,MATCH($K$3,aslocaties_v01!$C$2:$X$2),FALSE)</f>
        <v>6.8390000000000004</v>
      </c>
      <c r="BV56" s="93">
        <f>VLOOKUP(BS56,aslocaties_v01!$C$3:$AA$500,MATCH($K$3*10,aslocaties_v01!$C$2:$Y$2),FALSE)</f>
        <v>7.4379999999999997</v>
      </c>
      <c r="BW56" s="93">
        <f t="shared" si="81"/>
        <v>0.56900000000000084</v>
      </c>
      <c r="BX56" s="93">
        <f t="shared" si="82"/>
        <v>0.59899999999999931</v>
      </c>
      <c r="BY56" s="94">
        <f t="shared" si="83"/>
        <v>1.0657193605685844E-2</v>
      </c>
      <c r="BZ56" s="94">
        <f t="shared" si="84"/>
        <v>8.4175084175066583E-3</v>
      </c>
      <c r="CA56" s="94">
        <f t="shared" si="85"/>
        <v>5.1999999999999602E-2</v>
      </c>
      <c r="CB56">
        <f t="shared" si="86"/>
        <v>5.8000000000000718E-2</v>
      </c>
      <c r="CC56" s="58">
        <f t="shared" si="87"/>
        <v>6.2999999999999723E-2</v>
      </c>
      <c r="CD56" s="95" t="b">
        <f t="shared" si="88"/>
        <v>0</v>
      </c>
      <c r="CE56" s="96" t="b">
        <f t="shared" si="89"/>
        <v>1</v>
      </c>
      <c r="CF56" t="b">
        <f t="shared" si="90"/>
        <v>1</v>
      </c>
      <c r="CG56" t="b">
        <f t="shared" si="91"/>
        <v>1</v>
      </c>
      <c r="CH56" s="84" t="b">
        <f t="shared" si="92"/>
        <v>1</v>
      </c>
      <c r="CI56">
        <f t="shared" si="93"/>
        <v>0.88500000000000001</v>
      </c>
      <c r="CJ56" t="b">
        <f t="shared" si="94"/>
        <v>1</v>
      </c>
      <c r="CK56" t="b">
        <f t="shared" si="95"/>
        <v>1</v>
      </c>
      <c r="CL56" s="84" t="b">
        <f t="shared" si="115"/>
        <v>1</v>
      </c>
      <c r="CM56">
        <f t="shared" si="96"/>
        <v>3.0369999999999999</v>
      </c>
      <c r="CN56" t="b">
        <f t="shared" si="97"/>
        <v>1</v>
      </c>
      <c r="CO56" s="84">
        <f t="shared" si="98"/>
        <v>6.1507643498562435E-2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1317</v>
      </c>
      <c r="B57" s="3">
        <v>2</v>
      </c>
      <c r="C57" s="3" t="s">
        <v>1710</v>
      </c>
      <c r="D57" s="3" t="str">
        <f t="shared" si="58"/>
        <v>MA_1_36-5_dk_1074</v>
      </c>
      <c r="E57" s="3" t="str">
        <f t="shared" si="59"/>
        <v>1074</v>
      </c>
      <c r="F57" s="3">
        <v>138217.56200000001</v>
      </c>
      <c r="G57" s="15">
        <v>416452.93800000002</v>
      </c>
      <c r="H57" s="35" t="str">
        <f t="shared" si="60"/>
        <v>ja</v>
      </c>
      <c r="I57" s="42">
        <v>3</v>
      </c>
      <c r="J57" s="20" t="s">
        <v>373</v>
      </c>
      <c r="K57" s="21">
        <v>10000</v>
      </c>
      <c r="L57" s="28">
        <f t="shared" si="112"/>
        <v>1</v>
      </c>
      <c r="M57" s="28">
        <f t="shared" si="113"/>
        <v>1</v>
      </c>
      <c r="N57" s="56">
        <f t="shared" si="61"/>
        <v>10000</v>
      </c>
      <c r="O57" s="33">
        <f t="shared" si="114"/>
        <v>8400.200741648976</v>
      </c>
      <c r="P57" s="37">
        <f t="shared" si="62"/>
        <v>8452.2285115084323</v>
      </c>
      <c r="Q57" s="9" t="s">
        <v>12</v>
      </c>
      <c r="R57" s="55" t="s">
        <v>12</v>
      </c>
      <c r="S57" s="55">
        <v>4.6130000000000004</v>
      </c>
      <c r="T57" s="55">
        <v>4.95</v>
      </c>
      <c r="U57" s="55">
        <v>5.2560000000000002</v>
      </c>
      <c r="V57" s="3">
        <v>5.508</v>
      </c>
      <c r="W57" s="3">
        <v>5.7939999999999996</v>
      </c>
      <c r="X57" s="3" t="s">
        <v>12</v>
      </c>
      <c r="Y57" s="3">
        <v>6.3520000000000003</v>
      </c>
      <c r="Z57" s="15" t="s">
        <v>12</v>
      </c>
      <c r="AA57" s="10">
        <f t="shared" si="63"/>
        <v>5.7939999999999996</v>
      </c>
      <c r="AB57" s="9">
        <f t="shared" si="64"/>
        <v>0.53799999999999937</v>
      </c>
      <c r="AC57" s="10">
        <f t="shared" si="65"/>
        <v>0.55800000000000072</v>
      </c>
      <c r="AD57" s="9" t="s">
        <v>12</v>
      </c>
      <c r="AE57" s="55" t="s">
        <v>12</v>
      </c>
      <c r="AF57" s="55">
        <v>8.6999999999999994E-2</v>
      </c>
      <c r="AG57" s="55">
        <v>0.111</v>
      </c>
      <c r="AH57" s="55">
        <v>0.21299999999999999</v>
      </c>
      <c r="AI57" s="3">
        <v>0.29099999999999998</v>
      </c>
      <c r="AJ57" s="3">
        <v>0.372</v>
      </c>
      <c r="AK57" s="3" t="s">
        <v>12</v>
      </c>
      <c r="AL57" s="3">
        <v>0.68899999999999995</v>
      </c>
      <c r="AM57" s="15" t="s">
        <v>12</v>
      </c>
      <c r="AN57" s="10">
        <f t="shared" si="66"/>
        <v>0.372</v>
      </c>
      <c r="AO57" s="9">
        <f t="shared" si="67"/>
        <v>0.159</v>
      </c>
      <c r="AP57" s="10">
        <f t="shared" si="68"/>
        <v>0.31699999999999995</v>
      </c>
      <c r="AQ57" s="9" t="s">
        <v>12</v>
      </c>
      <c r="AR57" s="55" t="s">
        <v>12</v>
      </c>
      <c r="AS57" s="55">
        <v>0.19</v>
      </c>
      <c r="AT57" s="55">
        <v>0.80600000000000005</v>
      </c>
      <c r="AU57" s="55">
        <v>1.407</v>
      </c>
      <c r="AV57" s="3">
        <v>1.7829999999999999</v>
      </c>
      <c r="AW57" s="3">
        <v>1.9870000000000001</v>
      </c>
      <c r="AX57" s="3" t="s">
        <v>12</v>
      </c>
      <c r="AY57" s="3">
        <v>2.5270000000000001</v>
      </c>
      <c r="AZ57" s="15" t="s">
        <v>12</v>
      </c>
      <c r="BA57" s="10">
        <f t="shared" si="69"/>
        <v>1.9870000000000001</v>
      </c>
      <c r="BB57" s="9">
        <f t="shared" si="70"/>
        <v>0.58000000000000007</v>
      </c>
      <c r="BC57" s="10">
        <f t="shared" si="71"/>
        <v>0.54</v>
      </c>
      <c r="BD57" s="9">
        <v>5.4189999999999996</v>
      </c>
      <c r="BE57" s="3">
        <v>6.0519999999999996</v>
      </c>
      <c r="BF57" s="15">
        <v>6.88</v>
      </c>
      <c r="BG57" s="15">
        <f t="shared" si="72"/>
        <v>6.0519999999999996</v>
      </c>
      <c r="BH57" s="9">
        <f t="shared" si="73"/>
        <v>0.63300000000000001</v>
      </c>
      <c r="BI57" s="10">
        <f t="shared" si="74"/>
        <v>0.82800000000000029</v>
      </c>
      <c r="BJ57" s="9">
        <v>5.4089999999999998</v>
      </c>
      <c r="BK57" s="3">
        <v>6.0389999999999997</v>
      </c>
      <c r="BL57" s="15">
        <v>6.7969999999999997</v>
      </c>
      <c r="BM57" s="15">
        <f t="shared" si="75"/>
        <v>6.0389999999999997</v>
      </c>
      <c r="BN57" s="9">
        <f t="shared" si="76"/>
        <v>0.62999999999999989</v>
      </c>
      <c r="BO57" s="10">
        <f t="shared" si="77"/>
        <v>0.75800000000000001</v>
      </c>
      <c r="BP57">
        <f t="shared" si="78"/>
        <v>0</v>
      </c>
      <c r="BQ57" s="93">
        <f t="shared" si="79"/>
        <v>1.1765799256505589</v>
      </c>
      <c r="BR57" s="93">
        <f t="shared" si="80"/>
        <v>1.1710037174721202</v>
      </c>
      <c r="BS57" s="93" t="str">
        <f>VLOOKUP(C57,'Koppeling locatie - aslocatie'!$A$2:$C$8139,2,FALSE)</f>
        <v>maas229</v>
      </c>
      <c r="BT57" s="93">
        <f>VLOOKUP($BS57,aslocaties_v01!$C$3:$AA$500,MATCH($K$3/10,aslocaties_v01!$C$2:$X$2),FALSE)</f>
        <v>5.266</v>
      </c>
      <c r="BU57" s="93">
        <f>VLOOKUP(BS57,aslocaties_v01!$C$3:$AA$500,MATCH($K$3,aslocaties_v01!$C$2:$X$2),FALSE)</f>
        <v>5.7969999999999997</v>
      </c>
      <c r="BV57" s="93">
        <f>VLOOKUP(BS57,aslocaties_v01!$C$3:$AA$500,MATCH($K$3*10,aslocaties_v01!$C$2:$Y$2),FALSE)</f>
        <v>6.3490000000000002</v>
      </c>
      <c r="BW57" s="93">
        <f t="shared" si="81"/>
        <v>0.53099999999999969</v>
      </c>
      <c r="BX57" s="93">
        <f t="shared" si="82"/>
        <v>0.55200000000000049</v>
      </c>
      <c r="BY57" s="94">
        <f t="shared" si="83"/>
        <v>1.3011152416356309E-2</v>
      </c>
      <c r="BZ57" s="94">
        <f t="shared" si="84"/>
        <v>1.0752688172043445E-2</v>
      </c>
      <c r="CA57" s="94">
        <f t="shared" si="85"/>
        <v>9.9999999999997868E-3</v>
      </c>
      <c r="CB57">
        <f t="shared" si="86"/>
        <v>3.0000000000001137E-3</v>
      </c>
      <c r="CC57" s="58">
        <f t="shared" si="87"/>
        <v>3.0000000000001137E-3</v>
      </c>
      <c r="CD57" s="95" t="b">
        <f t="shared" si="88"/>
        <v>0</v>
      </c>
      <c r="CE57" s="96" t="b">
        <f t="shared" si="89"/>
        <v>1</v>
      </c>
      <c r="CF57" t="b">
        <f t="shared" si="90"/>
        <v>1</v>
      </c>
      <c r="CG57" t="b">
        <f t="shared" si="91"/>
        <v>1</v>
      </c>
      <c r="CH57" s="84" t="b">
        <f t="shared" si="92"/>
        <v>1</v>
      </c>
      <c r="CI57">
        <f t="shared" si="93"/>
        <v>0.372</v>
      </c>
      <c r="CJ57" t="b">
        <f t="shared" si="94"/>
        <v>1</v>
      </c>
      <c r="CK57" t="b">
        <f t="shared" si="95"/>
        <v>1</v>
      </c>
      <c r="CL57" s="84" t="b">
        <f t="shared" si="115"/>
        <v>1</v>
      </c>
      <c r="CM57">
        <f t="shared" si="96"/>
        <v>1.9870000000000001</v>
      </c>
      <c r="CN57" t="b">
        <f t="shared" si="97"/>
        <v>1</v>
      </c>
      <c r="CO57" s="84">
        <f t="shared" si="98"/>
        <v>6.0398006889152527E-2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1318</v>
      </c>
      <c r="B58" s="3">
        <v>2</v>
      </c>
      <c r="C58" s="3" t="s">
        <v>1711</v>
      </c>
      <c r="D58" s="3" t="str">
        <f t="shared" si="58"/>
        <v>MA_1_36-5_dk_0002</v>
      </c>
      <c r="E58" s="3" t="str">
        <f t="shared" si="59"/>
        <v>0002</v>
      </c>
      <c r="F58" s="3">
        <v>146662.82800000001</v>
      </c>
      <c r="G58" s="15">
        <v>416109.93800000002</v>
      </c>
      <c r="H58" s="35" t="str">
        <f t="shared" si="60"/>
        <v>ja</v>
      </c>
      <c r="I58" s="42">
        <v>355</v>
      </c>
      <c r="J58" s="20" t="s">
        <v>373</v>
      </c>
      <c r="K58" s="21">
        <v>10000</v>
      </c>
      <c r="L58" s="28">
        <f t="shared" si="112"/>
        <v>1</v>
      </c>
      <c r="M58" s="28">
        <f t="shared" si="113"/>
        <v>1</v>
      </c>
      <c r="N58" s="56">
        <f t="shared" si="61"/>
        <v>10000</v>
      </c>
      <c r="O58" s="33">
        <f t="shared" si="114"/>
        <v>8452.2285115084323</v>
      </c>
      <c r="P58" s="37">
        <f t="shared" si="62"/>
        <v>165.87598360822514</v>
      </c>
      <c r="Q58" s="9" t="s">
        <v>12</v>
      </c>
      <c r="R58" s="55" t="s">
        <v>12</v>
      </c>
      <c r="S58" s="55">
        <v>5.492</v>
      </c>
      <c r="T58" s="55">
        <v>5.8579999999999997</v>
      </c>
      <c r="U58" s="55">
        <v>6.1890000000000001</v>
      </c>
      <c r="V58" s="3">
        <v>6.4569999999999999</v>
      </c>
      <c r="W58" s="3">
        <v>6.7590000000000003</v>
      </c>
      <c r="X58" s="3" t="s">
        <v>12</v>
      </c>
      <c r="Y58" s="3">
        <v>7.3570000000000002</v>
      </c>
      <c r="Z58" s="15" t="s">
        <v>12</v>
      </c>
      <c r="AA58" s="10">
        <f t="shared" si="63"/>
        <v>6.7590000000000003</v>
      </c>
      <c r="AB58" s="9">
        <f t="shared" si="64"/>
        <v>0.57000000000000028</v>
      </c>
      <c r="AC58" s="10">
        <f t="shared" si="65"/>
        <v>0.59799999999999986</v>
      </c>
      <c r="AD58" s="9" t="s">
        <v>12</v>
      </c>
      <c r="AE58" s="55" t="s">
        <v>12</v>
      </c>
      <c r="AF58" s="55">
        <v>0.14099999999999999</v>
      </c>
      <c r="AG58" s="55">
        <v>0.192</v>
      </c>
      <c r="AH58" s="55">
        <v>0.23200000000000001</v>
      </c>
      <c r="AI58" s="3">
        <v>0.26700000000000002</v>
      </c>
      <c r="AJ58" s="3">
        <v>0.311</v>
      </c>
      <c r="AK58" s="3" t="s">
        <v>12</v>
      </c>
      <c r="AL58" s="3">
        <v>0.73799999999999999</v>
      </c>
      <c r="AM58" s="15" t="s">
        <v>12</v>
      </c>
      <c r="AN58" s="10">
        <f t="shared" si="66"/>
        <v>0.311</v>
      </c>
      <c r="AO58" s="9">
        <f t="shared" si="67"/>
        <v>7.8999999999999987E-2</v>
      </c>
      <c r="AP58" s="10">
        <f t="shared" si="68"/>
        <v>0.42699999999999999</v>
      </c>
      <c r="AQ58" s="9" t="s">
        <v>12</v>
      </c>
      <c r="AR58" s="55" t="s">
        <v>12</v>
      </c>
      <c r="AS58" s="55">
        <v>1.2010000000000001</v>
      </c>
      <c r="AT58" s="55">
        <v>1.3660000000000001</v>
      </c>
      <c r="AU58" s="55">
        <v>1.4830000000000001</v>
      </c>
      <c r="AV58" s="3">
        <v>1.579</v>
      </c>
      <c r="AW58" s="3">
        <v>1.6870000000000001</v>
      </c>
      <c r="AX58" s="3" t="s">
        <v>12</v>
      </c>
      <c r="AY58" s="3">
        <v>3.1819999999999999</v>
      </c>
      <c r="AZ58" s="15" t="s">
        <v>12</v>
      </c>
      <c r="BA58" s="10">
        <f t="shared" si="69"/>
        <v>1.6870000000000001</v>
      </c>
      <c r="BB58" s="9">
        <f t="shared" si="70"/>
        <v>0.20399999999999996</v>
      </c>
      <c r="BC58" s="10">
        <f t="shared" si="71"/>
        <v>1.4949999999999999</v>
      </c>
      <c r="BD58" s="9">
        <v>6.2389999999999999</v>
      </c>
      <c r="BE58" s="3">
        <v>6.8380000000000001</v>
      </c>
      <c r="BF58" s="15">
        <v>7.4210000000000003</v>
      </c>
      <c r="BG58" s="15">
        <f t="shared" si="72"/>
        <v>6.8380000000000001</v>
      </c>
      <c r="BH58" s="9">
        <f t="shared" si="73"/>
        <v>0.5990000000000002</v>
      </c>
      <c r="BI58" s="10">
        <f t="shared" si="74"/>
        <v>0.58300000000000018</v>
      </c>
      <c r="BJ58" s="9">
        <v>6.2359999999999998</v>
      </c>
      <c r="BK58" s="3">
        <v>6.8129999999999997</v>
      </c>
      <c r="BL58" s="15">
        <v>7.4219999999999997</v>
      </c>
      <c r="BM58" s="15">
        <f t="shared" si="75"/>
        <v>6.8129999999999997</v>
      </c>
      <c r="BN58" s="9">
        <f t="shared" si="76"/>
        <v>0.57699999999999996</v>
      </c>
      <c r="BO58" s="10">
        <f t="shared" si="77"/>
        <v>0.60899999999999999</v>
      </c>
      <c r="BP58">
        <f t="shared" si="78"/>
        <v>0</v>
      </c>
      <c r="BQ58" s="93">
        <f t="shared" si="79"/>
        <v>1.0508771929824559</v>
      </c>
      <c r="BR58" s="93">
        <f t="shared" si="80"/>
        <v>1.0122807017543853</v>
      </c>
      <c r="BS58" s="93" t="str">
        <f>VLOOKUP(C58,'Koppeling locatie - aslocatie'!$A$2:$C$8139,2,FALSE)</f>
        <v>maas220</v>
      </c>
      <c r="BT58" s="93">
        <f>VLOOKUP($BS58,aslocaties_v01!$C$3:$AA$500,MATCH($K$3/10,aslocaties_v01!$C$2:$X$2),FALSE)</f>
        <v>6.27</v>
      </c>
      <c r="BU58" s="93">
        <f>VLOOKUP(BS58,aslocaties_v01!$C$3:$AA$500,MATCH($K$3,aslocaties_v01!$C$2:$X$2),FALSE)</f>
        <v>6.8390000000000004</v>
      </c>
      <c r="BV58" s="93">
        <f>VLOOKUP(BS58,aslocaties_v01!$C$3:$AA$500,MATCH($K$3*10,aslocaties_v01!$C$2:$Y$2),FALSE)</f>
        <v>7.4379999999999997</v>
      </c>
      <c r="BW58" s="93">
        <f t="shared" si="81"/>
        <v>0.56900000000000084</v>
      </c>
      <c r="BX58" s="93">
        <f t="shared" si="82"/>
        <v>0.59899999999999931</v>
      </c>
      <c r="BY58" s="94">
        <f t="shared" si="83"/>
        <v>1.754385964911287E-3</v>
      </c>
      <c r="BZ58" s="94">
        <f t="shared" si="84"/>
        <v>1.672240802674585E-3</v>
      </c>
      <c r="CA58" s="94">
        <f t="shared" si="85"/>
        <v>8.0999999999999517E-2</v>
      </c>
      <c r="CB58">
        <f t="shared" si="86"/>
        <v>8.0000000000000071E-2</v>
      </c>
      <c r="CC58" s="58">
        <f t="shared" si="87"/>
        <v>8.0999999999999517E-2</v>
      </c>
      <c r="CD58" s="95" t="b">
        <f t="shared" si="88"/>
        <v>0</v>
      </c>
      <c r="CE58" s="96" t="b">
        <f t="shared" si="89"/>
        <v>1</v>
      </c>
      <c r="CF58" t="b">
        <f t="shared" si="90"/>
        <v>1</v>
      </c>
      <c r="CG58" t="b">
        <f t="shared" si="91"/>
        <v>1</v>
      </c>
      <c r="CH58" s="84" t="b">
        <f t="shared" si="92"/>
        <v>1</v>
      </c>
      <c r="CI58">
        <f t="shared" si="93"/>
        <v>0.311</v>
      </c>
      <c r="CJ58" t="b">
        <f t="shared" si="94"/>
        <v>1</v>
      </c>
      <c r="CK58" t="b">
        <f t="shared" si="95"/>
        <v>1</v>
      </c>
      <c r="CL58" s="84" t="b">
        <f t="shared" si="115"/>
        <v>1</v>
      </c>
      <c r="CM58">
        <f t="shared" si="96"/>
        <v>1.6870000000000001</v>
      </c>
      <c r="CN58" t="b">
        <f t="shared" si="97"/>
        <v>1</v>
      </c>
      <c r="CO58" s="84">
        <f t="shared" si="98"/>
        <v>7.0049594482221811E-2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1319</v>
      </c>
      <c r="B59" s="3">
        <v>2</v>
      </c>
      <c r="C59" s="3" t="s">
        <v>1712</v>
      </c>
      <c r="D59" s="3" t="str">
        <f t="shared" si="58"/>
        <v>MA_1_36-5_dk_0003</v>
      </c>
      <c r="E59" s="3" t="str">
        <f t="shared" si="59"/>
        <v>0003</v>
      </c>
      <c r="F59" s="3">
        <v>146822.641</v>
      </c>
      <c r="G59" s="15">
        <v>416154.375</v>
      </c>
      <c r="H59" s="35" t="str">
        <f t="shared" si="60"/>
        <v>ja</v>
      </c>
      <c r="I59" s="42">
        <v>356</v>
      </c>
      <c r="J59" s="20" t="s">
        <v>373</v>
      </c>
      <c r="K59" s="21">
        <v>10000</v>
      </c>
      <c r="L59" s="28">
        <f t="shared" si="112"/>
        <v>1</v>
      </c>
      <c r="M59" s="28">
        <f t="shared" si="113"/>
        <v>1</v>
      </c>
      <c r="N59" s="56">
        <f t="shared" si="61"/>
        <v>10000</v>
      </c>
      <c r="O59" s="33">
        <f t="shared" si="114"/>
        <v>165.87598360822514</v>
      </c>
      <c r="P59" s="37">
        <f t="shared" si="62"/>
        <v>53.804395666141076</v>
      </c>
      <c r="Q59" s="9" t="s">
        <v>12</v>
      </c>
      <c r="R59" s="55" t="s">
        <v>12</v>
      </c>
      <c r="S59" s="55">
        <v>5.492</v>
      </c>
      <c r="T59" s="55">
        <v>5.86</v>
      </c>
      <c r="U59" s="55">
        <v>6.1929999999999996</v>
      </c>
      <c r="V59" s="3">
        <v>6.4640000000000004</v>
      </c>
      <c r="W59" s="3">
        <v>6.7619999999999996</v>
      </c>
      <c r="X59" s="3" t="s">
        <v>12</v>
      </c>
      <c r="Y59" s="3">
        <v>7.36</v>
      </c>
      <c r="Z59" s="15" t="s">
        <v>12</v>
      </c>
      <c r="AA59" s="10">
        <f t="shared" si="63"/>
        <v>6.7619999999999996</v>
      </c>
      <c r="AB59" s="9">
        <f t="shared" si="64"/>
        <v>0.56899999999999995</v>
      </c>
      <c r="AC59" s="10">
        <f t="shared" si="65"/>
        <v>0.59800000000000075</v>
      </c>
      <c r="AD59" s="9" t="s">
        <v>12</v>
      </c>
      <c r="AE59" s="55" t="s">
        <v>12</v>
      </c>
      <c r="AF59" s="55">
        <v>0.17199999999999999</v>
      </c>
      <c r="AG59" s="55">
        <v>0.22500000000000001</v>
      </c>
      <c r="AH59" s="55">
        <v>0.26900000000000002</v>
      </c>
      <c r="AI59" s="3">
        <v>0.316</v>
      </c>
      <c r="AJ59" s="3">
        <v>0.38500000000000001</v>
      </c>
      <c r="AK59" s="3" t="s">
        <v>12</v>
      </c>
      <c r="AL59" s="3">
        <v>0.77700000000000002</v>
      </c>
      <c r="AM59" s="15" t="s">
        <v>12</v>
      </c>
      <c r="AN59" s="10">
        <f t="shared" si="66"/>
        <v>0.38500000000000001</v>
      </c>
      <c r="AO59" s="9">
        <f t="shared" si="67"/>
        <v>0.11599999999999999</v>
      </c>
      <c r="AP59" s="10">
        <f t="shared" si="68"/>
        <v>0.39200000000000002</v>
      </c>
      <c r="AQ59" s="9" t="s">
        <v>12</v>
      </c>
      <c r="AR59" s="55" t="s">
        <v>12</v>
      </c>
      <c r="AS59" s="55">
        <v>1.304</v>
      </c>
      <c r="AT59" s="55">
        <v>1.488</v>
      </c>
      <c r="AU59" s="55">
        <v>1.611</v>
      </c>
      <c r="AV59" s="3">
        <v>1.722</v>
      </c>
      <c r="AW59" s="3">
        <v>1.87</v>
      </c>
      <c r="AX59" s="3" t="s">
        <v>12</v>
      </c>
      <c r="AY59" s="3">
        <v>3.23</v>
      </c>
      <c r="AZ59" s="15" t="s">
        <v>12</v>
      </c>
      <c r="BA59" s="10">
        <f t="shared" si="69"/>
        <v>1.87</v>
      </c>
      <c r="BB59" s="9">
        <f t="shared" si="70"/>
        <v>0.25900000000000012</v>
      </c>
      <c r="BC59" s="10">
        <f t="shared" si="71"/>
        <v>1.3599999999999999</v>
      </c>
      <c r="BD59" s="9">
        <v>6.2539999999999996</v>
      </c>
      <c r="BE59" s="3">
        <v>6.88</v>
      </c>
      <c r="BF59" s="15">
        <v>8.1210000000000004</v>
      </c>
      <c r="BG59" s="15">
        <f t="shared" si="72"/>
        <v>6.88</v>
      </c>
      <c r="BH59" s="9">
        <f t="shared" si="73"/>
        <v>0.62600000000000033</v>
      </c>
      <c r="BI59" s="10">
        <f t="shared" si="74"/>
        <v>1.2410000000000005</v>
      </c>
      <c r="BJ59" s="9">
        <v>6.25</v>
      </c>
      <c r="BK59" s="3">
        <v>6.8680000000000003</v>
      </c>
      <c r="BL59" s="15">
        <v>7.9649999999999999</v>
      </c>
      <c r="BM59" s="15">
        <f t="shared" si="75"/>
        <v>6.8680000000000003</v>
      </c>
      <c r="BN59" s="9">
        <f t="shared" si="76"/>
        <v>0.61800000000000033</v>
      </c>
      <c r="BO59" s="10">
        <f t="shared" si="77"/>
        <v>1.0969999999999995</v>
      </c>
      <c r="BP59">
        <f t="shared" si="78"/>
        <v>0</v>
      </c>
      <c r="BQ59" s="93">
        <f t="shared" si="79"/>
        <v>1.1001757469244295</v>
      </c>
      <c r="BR59" s="93">
        <f t="shared" si="80"/>
        <v>1.0861159929701236</v>
      </c>
      <c r="BS59" s="93" t="str">
        <f>VLOOKUP(C59,'Koppeling locatie - aslocatie'!$A$2:$C$8139,2,FALSE)</f>
        <v>maas220</v>
      </c>
      <c r="BT59" s="93">
        <f>VLOOKUP($BS59,aslocaties_v01!$C$3:$AA$500,MATCH($K$3/10,aslocaties_v01!$C$2:$X$2),FALSE)</f>
        <v>6.27</v>
      </c>
      <c r="BU59" s="93">
        <f>VLOOKUP(BS59,aslocaties_v01!$C$3:$AA$500,MATCH($K$3,aslocaties_v01!$C$2:$X$2),FALSE)</f>
        <v>6.8390000000000004</v>
      </c>
      <c r="BV59" s="93">
        <f>VLOOKUP(BS59,aslocaties_v01!$C$3:$AA$500,MATCH($K$3*10,aslocaties_v01!$C$2:$Y$2),FALSE)</f>
        <v>7.4379999999999997</v>
      </c>
      <c r="BW59" s="93">
        <f t="shared" si="81"/>
        <v>0.56900000000000084</v>
      </c>
      <c r="BX59" s="93">
        <f t="shared" si="82"/>
        <v>0.59899999999999931</v>
      </c>
      <c r="BY59" s="94">
        <f t="shared" si="83"/>
        <v>1.5543122344752192E-15</v>
      </c>
      <c r="BZ59" s="94">
        <f t="shared" si="84"/>
        <v>1.6722408026732527E-3</v>
      </c>
      <c r="CA59" s="94">
        <f t="shared" si="85"/>
        <v>7.6999999999999957E-2</v>
      </c>
      <c r="CB59">
        <f t="shared" si="86"/>
        <v>7.7000000000000846E-2</v>
      </c>
      <c r="CC59" s="58">
        <f t="shared" si="87"/>
        <v>7.7999999999999403E-2</v>
      </c>
      <c r="CD59" s="95" t="b">
        <f t="shared" si="88"/>
        <v>0</v>
      </c>
      <c r="CE59" s="96" t="b">
        <f t="shared" si="89"/>
        <v>1</v>
      </c>
      <c r="CF59" t="b">
        <f t="shared" si="90"/>
        <v>1</v>
      </c>
      <c r="CG59" t="b">
        <f t="shared" si="91"/>
        <v>1</v>
      </c>
      <c r="CH59" s="84" t="b">
        <f t="shared" si="92"/>
        <v>1</v>
      </c>
      <c r="CI59">
        <f t="shared" si="93"/>
        <v>0.38500000000000001</v>
      </c>
      <c r="CJ59" t="b">
        <f t="shared" si="94"/>
        <v>1</v>
      </c>
      <c r="CK59" t="b">
        <f t="shared" si="95"/>
        <v>1</v>
      </c>
      <c r="CL59" s="84" t="b">
        <f t="shared" si="115"/>
        <v>1</v>
      </c>
      <c r="CM59">
        <f t="shared" si="96"/>
        <v>1.87</v>
      </c>
      <c r="CN59" t="b">
        <f t="shared" si="97"/>
        <v>1</v>
      </c>
      <c r="CO59" s="84">
        <f t="shared" si="98"/>
        <v>7.0575330090901015E-2</v>
      </c>
      <c r="CP59" t="b">
        <f t="shared" si="99"/>
        <v>1</v>
      </c>
      <c r="CQ59" s="96" t="b">
        <f t="shared" si="100"/>
        <v>1</v>
      </c>
      <c r="CR59" t="b">
        <f t="shared" si="101"/>
        <v>1</v>
      </c>
      <c r="CS59" t="b">
        <f t="shared" si="102"/>
        <v>1</v>
      </c>
      <c r="CT59" t="b">
        <f t="shared" si="103"/>
        <v>1</v>
      </c>
      <c r="CU59" t="b">
        <f t="shared" si="104"/>
        <v>1</v>
      </c>
      <c r="CV59" s="84" t="b">
        <f t="shared" si="105"/>
        <v>1</v>
      </c>
      <c r="CW59" t="b">
        <f t="shared" si="106"/>
        <v>1</v>
      </c>
      <c r="CX59" t="b">
        <f t="shared" si="107"/>
        <v>1</v>
      </c>
      <c r="CY59" t="b">
        <f t="shared" si="108"/>
        <v>1</v>
      </c>
      <c r="CZ59" t="b">
        <f t="shared" si="109"/>
        <v>1</v>
      </c>
      <c r="DA59" s="84">
        <f t="shared" si="110"/>
        <v>0</v>
      </c>
      <c r="DB59" t="b">
        <f t="shared" si="111"/>
        <v>0</v>
      </c>
    </row>
    <row r="60" spans="1:106">
      <c r="A60" s="9">
        <v>1320</v>
      </c>
      <c r="B60" s="3">
        <v>2</v>
      </c>
      <c r="C60" s="3" t="s">
        <v>1713</v>
      </c>
      <c r="D60" s="3" t="str">
        <f t="shared" si="58"/>
        <v>MA_1_36-5_dk_0004</v>
      </c>
      <c r="E60" s="3" t="str">
        <f t="shared" si="59"/>
        <v>0004</v>
      </c>
      <c r="F60" s="3">
        <v>146874.609</v>
      </c>
      <c r="G60" s="15">
        <v>416140.43800000002</v>
      </c>
      <c r="H60" s="35" t="str">
        <f t="shared" si="60"/>
        <v>ja</v>
      </c>
      <c r="I60" s="42">
        <v>356</v>
      </c>
      <c r="J60" s="20" t="s">
        <v>373</v>
      </c>
      <c r="K60" s="21">
        <v>10000</v>
      </c>
      <c r="L60" s="28">
        <f t="shared" si="112"/>
        <v>1</v>
      </c>
      <c r="M60" s="28">
        <f t="shared" si="113"/>
        <v>1</v>
      </c>
      <c r="N60" s="56">
        <f t="shared" si="61"/>
        <v>10000</v>
      </c>
      <c r="O60" s="33">
        <f t="shared" si="114"/>
        <v>53.804395666141076</v>
      </c>
      <c r="P60" s="37">
        <f t="shared" si="62"/>
        <v>75.418432554652611</v>
      </c>
      <c r="Q60" s="9" t="s">
        <v>12</v>
      </c>
      <c r="R60" s="55" t="s">
        <v>12</v>
      </c>
      <c r="S60" s="55">
        <v>5.492</v>
      </c>
      <c r="T60" s="55">
        <v>5.86</v>
      </c>
      <c r="U60" s="55">
        <v>6.2009999999999996</v>
      </c>
      <c r="V60" s="3">
        <v>6.4880000000000004</v>
      </c>
      <c r="W60" s="3">
        <v>6.7640000000000002</v>
      </c>
      <c r="X60" s="3" t="s">
        <v>12</v>
      </c>
      <c r="Y60" s="3">
        <v>7.36</v>
      </c>
      <c r="Z60" s="15" t="s">
        <v>12</v>
      </c>
      <c r="AA60" s="10">
        <f t="shared" si="63"/>
        <v>6.7640000000000002</v>
      </c>
      <c r="AB60" s="9">
        <f t="shared" si="64"/>
        <v>0.56300000000000061</v>
      </c>
      <c r="AC60" s="10">
        <f t="shared" si="65"/>
        <v>0.59600000000000009</v>
      </c>
      <c r="AD60" s="9" t="s">
        <v>12</v>
      </c>
      <c r="AE60" s="55" t="s">
        <v>12</v>
      </c>
      <c r="AF60" s="55">
        <v>0.16900000000000001</v>
      </c>
      <c r="AG60" s="55">
        <v>0.223</v>
      </c>
      <c r="AH60" s="55">
        <v>0.26800000000000002</v>
      </c>
      <c r="AI60" s="3">
        <v>0.314</v>
      </c>
      <c r="AJ60" s="3">
        <v>0.38400000000000001</v>
      </c>
      <c r="AK60" s="3" t="s">
        <v>12</v>
      </c>
      <c r="AL60" s="3">
        <v>0.64600000000000002</v>
      </c>
      <c r="AM60" s="15" t="s">
        <v>12</v>
      </c>
      <c r="AN60" s="10">
        <f t="shared" si="66"/>
        <v>0.38400000000000001</v>
      </c>
      <c r="AO60" s="9">
        <f t="shared" si="67"/>
        <v>0.11599999999999999</v>
      </c>
      <c r="AP60" s="10">
        <f t="shared" si="68"/>
        <v>0.26200000000000001</v>
      </c>
      <c r="AQ60" s="9" t="s">
        <v>12</v>
      </c>
      <c r="AR60" s="55" t="s">
        <v>12</v>
      </c>
      <c r="AS60" s="55">
        <v>1.2989999999999999</v>
      </c>
      <c r="AT60" s="55">
        <v>1.4810000000000001</v>
      </c>
      <c r="AU60" s="55">
        <v>1.6080000000000001</v>
      </c>
      <c r="AV60" s="3">
        <v>1.722</v>
      </c>
      <c r="AW60" s="3">
        <v>1.873</v>
      </c>
      <c r="AX60" s="3" t="s">
        <v>12</v>
      </c>
      <c r="AY60" s="3">
        <v>3.2389999999999999</v>
      </c>
      <c r="AZ60" s="15" t="s">
        <v>12</v>
      </c>
      <c r="BA60" s="10">
        <f t="shared" si="69"/>
        <v>1.873</v>
      </c>
      <c r="BB60" s="9">
        <f t="shared" si="70"/>
        <v>0.2649999999999999</v>
      </c>
      <c r="BC60" s="10">
        <f t="shared" si="71"/>
        <v>1.3659999999999999</v>
      </c>
      <c r="BD60" s="9">
        <v>6.2679999999999998</v>
      </c>
      <c r="BE60" s="3">
        <v>6.875</v>
      </c>
      <c r="BF60" s="15">
        <v>7.8419999999999996</v>
      </c>
      <c r="BG60" s="15">
        <f t="shared" si="72"/>
        <v>6.875</v>
      </c>
      <c r="BH60" s="9">
        <f t="shared" si="73"/>
        <v>0.60700000000000021</v>
      </c>
      <c r="BI60" s="10">
        <f t="shared" si="74"/>
        <v>0.96699999999999964</v>
      </c>
      <c r="BJ60" s="9">
        <v>6.266</v>
      </c>
      <c r="BK60" s="3">
        <v>6.8630000000000004</v>
      </c>
      <c r="BL60" s="15">
        <v>7.6130000000000004</v>
      </c>
      <c r="BM60" s="15">
        <f t="shared" si="75"/>
        <v>6.8630000000000004</v>
      </c>
      <c r="BN60" s="9">
        <f t="shared" si="76"/>
        <v>0.59700000000000042</v>
      </c>
      <c r="BO60" s="10">
        <f t="shared" si="77"/>
        <v>0.75</v>
      </c>
      <c r="BP60">
        <f t="shared" si="78"/>
        <v>0</v>
      </c>
      <c r="BQ60" s="93">
        <f t="shared" si="79"/>
        <v>1.0781527531083472</v>
      </c>
      <c r="BR60" s="93">
        <f t="shared" si="80"/>
        <v>1.0603907637655414</v>
      </c>
      <c r="BS60" s="93" t="str">
        <f>VLOOKUP(C60,'Koppeling locatie - aslocatie'!$A$2:$C$8139,2,FALSE)</f>
        <v>maas220</v>
      </c>
      <c r="BT60" s="93">
        <f>VLOOKUP($BS60,aslocaties_v01!$C$3:$AA$500,MATCH($K$3/10,aslocaties_v01!$C$2:$X$2),FALSE)</f>
        <v>6.27</v>
      </c>
      <c r="BU60" s="93">
        <f>VLOOKUP(BS60,aslocaties_v01!$C$3:$AA$500,MATCH($K$3,aslocaties_v01!$C$2:$X$2),FALSE)</f>
        <v>6.8390000000000004</v>
      </c>
      <c r="BV60" s="93">
        <f>VLOOKUP(BS60,aslocaties_v01!$C$3:$AA$500,MATCH($K$3*10,aslocaties_v01!$C$2:$Y$2),FALSE)</f>
        <v>7.4379999999999997</v>
      </c>
      <c r="BW60" s="93">
        <f t="shared" si="81"/>
        <v>0.56900000000000084</v>
      </c>
      <c r="BX60" s="93">
        <f t="shared" si="82"/>
        <v>0.59899999999999931</v>
      </c>
      <c r="BY60" s="94">
        <f t="shared" si="83"/>
        <v>1.065719360568429E-2</v>
      </c>
      <c r="BZ60" s="94">
        <f t="shared" si="84"/>
        <v>5.0335570469786095E-3</v>
      </c>
      <c r="CA60" s="94">
        <f t="shared" si="85"/>
        <v>6.899999999999995E-2</v>
      </c>
      <c r="CB60">
        <f t="shared" si="86"/>
        <v>7.5000000000000178E-2</v>
      </c>
      <c r="CC60" s="58">
        <f t="shared" si="87"/>
        <v>7.7999999999999403E-2</v>
      </c>
      <c r="CD60" s="95" t="b">
        <f t="shared" si="88"/>
        <v>0</v>
      </c>
      <c r="CE60" s="96" t="b">
        <f t="shared" si="89"/>
        <v>1</v>
      </c>
      <c r="CF60" t="b">
        <f t="shared" si="90"/>
        <v>1</v>
      </c>
      <c r="CG60" t="b">
        <f t="shared" si="91"/>
        <v>1</v>
      </c>
      <c r="CH60" s="84" t="b">
        <f t="shared" si="92"/>
        <v>1</v>
      </c>
      <c r="CI60">
        <f t="shared" si="93"/>
        <v>0.38400000000000001</v>
      </c>
      <c r="CJ60" t="b">
        <f t="shared" si="94"/>
        <v>1</v>
      </c>
      <c r="CK60" t="b">
        <f t="shared" si="95"/>
        <v>1</v>
      </c>
      <c r="CL60" s="84" t="b">
        <f t="shared" si="115"/>
        <v>1</v>
      </c>
      <c r="CM60">
        <f t="shared" si="96"/>
        <v>1.873</v>
      </c>
      <c r="CN60" t="b">
        <f t="shared" si="97"/>
        <v>1</v>
      </c>
      <c r="CO60" s="84">
        <f t="shared" si="98"/>
        <v>7.0166703149697793E-2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1321</v>
      </c>
      <c r="B61" s="3">
        <v>2</v>
      </c>
      <c r="C61" s="3" t="s">
        <v>1714</v>
      </c>
      <c r="D61" s="3" t="str">
        <f t="shared" si="58"/>
        <v>MA_1_36-5_dk_0005</v>
      </c>
      <c r="E61" s="3" t="str">
        <f t="shared" si="59"/>
        <v>0005</v>
      </c>
      <c r="F61" s="3">
        <v>146810.67199999999</v>
      </c>
      <c r="G61" s="15">
        <v>416100.43800000002</v>
      </c>
      <c r="H61" s="35" t="str">
        <f t="shared" si="60"/>
        <v>ja</v>
      </c>
      <c r="I61" s="42">
        <v>356</v>
      </c>
      <c r="J61" s="20" t="s">
        <v>373</v>
      </c>
      <c r="K61" s="21">
        <v>10000</v>
      </c>
      <c r="L61" s="28">
        <f t="shared" si="112"/>
        <v>1</v>
      </c>
      <c r="M61" s="28">
        <f t="shared" si="113"/>
        <v>1</v>
      </c>
      <c r="N61" s="56">
        <f t="shared" si="61"/>
        <v>10000</v>
      </c>
      <c r="O61" s="33">
        <f t="shared" si="114"/>
        <v>75.418432554652611</v>
      </c>
      <c r="P61" s="37">
        <f t="shared" si="62"/>
        <v>130.08748183432934</v>
      </c>
      <c r="Q61" s="9" t="s">
        <v>12</v>
      </c>
      <c r="R61" s="55" t="s">
        <v>12</v>
      </c>
      <c r="S61" s="55">
        <v>5.492</v>
      </c>
      <c r="T61" s="55">
        <v>5.86</v>
      </c>
      <c r="U61" s="55">
        <v>6.194</v>
      </c>
      <c r="V61" s="3">
        <v>6.4669999999999996</v>
      </c>
      <c r="W61" s="3">
        <v>6.7910000000000004</v>
      </c>
      <c r="X61" s="3" t="s">
        <v>12</v>
      </c>
      <c r="Y61" s="3">
        <v>7.4989999999999997</v>
      </c>
      <c r="Z61" s="15" t="s">
        <v>12</v>
      </c>
      <c r="AA61" s="10">
        <f t="shared" si="63"/>
        <v>6.7910000000000004</v>
      </c>
      <c r="AB61" s="9">
        <f t="shared" si="64"/>
        <v>0.59700000000000042</v>
      </c>
      <c r="AC61" s="10">
        <f t="shared" si="65"/>
        <v>0.7079999999999993</v>
      </c>
      <c r="AD61" s="9" t="s">
        <v>12</v>
      </c>
      <c r="AE61" s="55" t="s">
        <v>12</v>
      </c>
      <c r="AF61" s="55">
        <v>0.16200000000000001</v>
      </c>
      <c r="AG61" s="55">
        <v>0.217</v>
      </c>
      <c r="AH61" s="55">
        <v>0.26200000000000001</v>
      </c>
      <c r="AI61" s="3">
        <v>0.30399999999999999</v>
      </c>
      <c r="AJ61" s="3">
        <v>0.378</v>
      </c>
      <c r="AK61" s="3" t="s">
        <v>12</v>
      </c>
      <c r="AL61" s="3">
        <v>0.90100000000000002</v>
      </c>
      <c r="AM61" s="15" t="s">
        <v>12</v>
      </c>
      <c r="AN61" s="10">
        <f t="shared" si="66"/>
        <v>0.378</v>
      </c>
      <c r="AO61" s="9">
        <f t="shared" si="67"/>
        <v>0.11599999999999999</v>
      </c>
      <c r="AP61" s="10">
        <f t="shared" si="68"/>
        <v>0.52300000000000002</v>
      </c>
      <c r="AQ61" s="9" t="s">
        <v>12</v>
      </c>
      <c r="AR61" s="55" t="s">
        <v>12</v>
      </c>
      <c r="AS61" s="55">
        <v>1.2649999999999999</v>
      </c>
      <c r="AT61" s="55">
        <v>1.448</v>
      </c>
      <c r="AU61" s="55">
        <v>1.5720000000000001</v>
      </c>
      <c r="AV61" s="3">
        <v>1.6850000000000001</v>
      </c>
      <c r="AW61" s="3">
        <v>1.839</v>
      </c>
      <c r="AX61" s="3" t="s">
        <v>12</v>
      </c>
      <c r="AY61" s="3">
        <v>3.581</v>
      </c>
      <c r="AZ61" s="15" t="s">
        <v>12</v>
      </c>
      <c r="BA61" s="10">
        <f t="shared" si="69"/>
        <v>1.839</v>
      </c>
      <c r="BB61" s="9">
        <f t="shared" si="70"/>
        <v>0.2669999999999999</v>
      </c>
      <c r="BC61" s="10">
        <f t="shared" si="71"/>
        <v>1.742</v>
      </c>
      <c r="BD61" s="9">
        <v>6.2619999999999996</v>
      </c>
      <c r="BE61" s="3">
        <v>6.88</v>
      </c>
      <c r="BF61" s="15">
        <v>9.0540000000000003</v>
      </c>
      <c r="BG61" s="15">
        <f t="shared" si="72"/>
        <v>6.88</v>
      </c>
      <c r="BH61" s="9">
        <f t="shared" si="73"/>
        <v>0.61800000000000033</v>
      </c>
      <c r="BI61" s="10">
        <f t="shared" si="74"/>
        <v>2.1740000000000004</v>
      </c>
      <c r="BJ61" s="9">
        <v>6.2590000000000003</v>
      </c>
      <c r="BK61" s="3">
        <v>6.8760000000000003</v>
      </c>
      <c r="BL61" s="15">
        <v>8.7050000000000001</v>
      </c>
      <c r="BM61" s="15">
        <f t="shared" si="75"/>
        <v>6.8760000000000003</v>
      </c>
      <c r="BN61" s="9">
        <f t="shared" si="76"/>
        <v>0.61699999999999999</v>
      </c>
      <c r="BO61" s="10">
        <f t="shared" si="77"/>
        <v>1.8289999999999997</v>
      </c>
      <c r="BP61">
        <f t="shared" si="78"/>
        <v>0</v>
      </c>
      <c r="BQ61" s="93">
        <f t="shared" si="79"/>
        <v>1.0351758793969847</v>
      </c>
      <c r="BR61" s="93">
        <f t="shared" si="80"/>
        <v>1.0335008375209374</v>
      </c>
      <c r="BS61" s="93" t="str">
        <f>VLOOKUP(C61,'Koppeling locatie - aslocatie'!$A$2:$C$8139,2,FALSE)</f>
        <v>maas220</v>
      </c>
      <c r="BT61" s="93">
        <f>VLOOKUP($BS61,aslocaties_v01!$C$3:$AA$500,MATCH($K$3/10,aslocaties_v01!$C$2:$X$2),FALSE)</f>
        <v>6.27</v>
      </c>
      <c r="BU61" s="93">
        <f>VLOOKUP(BS61,aslocaties_v01!$C$3:$AA$500,MATCH($K$3,aslocaties_v01!$C$2:$X$2),FALSE)</f>
        <v>6.8390000000000004</v>
      </c>
      <c r="BV61" s="93">
        <f>VLOOKUP(BS61,aslocaties_v01!$C$3:$AA$500,MATCH($K$3*10,aslocaties_v01!$C$2:$Y$2),FALSE)</f>
        <v>7.4379999999999997</v>
      </c>
      <c r="BW61" s="93">
        <f t="shared" si="81"/>
        <v>0.56900000000000084</v>
      </c>
      <c r="BX61" s="93">
        <f t="shared" si="82"/>
        <v>0.59899999999999931</v>
      </c>
      <c r="BY61" s="94">
        <f t="shared" si="83"/>
        <v>4.6901172529312474E-2</v>
      </c>
      <c r="BZ61" s="94">
        <f t="shared" si="84"/>
        <v>0.15395480225988711</v>
      </c>
      <c r="CA61" s="94">
        <f t="shared" si="85"/>
        <v>7.5999999999999623E-2</v>
      </c>
      <c r="CB61">
        <f t="shared" si="86"/>
        <v>4.8000000000000043E-2</v>
      </c>
      <c r="CC61" s="58">
        <f t="shared" si="87"/>
        <v>6.0999999999999943E-2</v>
      </c>
      <c r="CD61" s="95" t="b">
        <f t="shared" si="88"/>
        <v>1</v>
      </c>
      <c r="CE61" s="96" t="b">
        <f t="shared" si="89"/>
        <v>1</v>
      </c>
      <c r="CF61" t="b">
        <f t="shared" si="90"/>
        <v>1</v>
      </c>
      <c r="CG61" t="b">
        <f t="shared" si="91"/>
        <v>1</v>
      </c>
      <c r="CH61" s="84" t="b">
        <f t="shared" si="92"/>
        <v>1</v>
      </c>
      <c r="CI61">
        <f t="shared" si="93"/>
        <v>0.378</v>
      </c>
      <c r="CJ61" t="b">
        <f t="shared" si="94"/>
        <v>1</v>
      </c>
      <c r="CK61" t="b">
        <f t="shared" si="95"/>
        <v>1</v>
      </c>
      <c r="CL61" s="84" t="b">
        <f t="shared" si="115"/>
        <v>1</v>
      </c>
      <c r="CM61">
        <f t="shared" si="96"/>
        <v>1.839</v>
      </c>
      <c r="CN61" t="b">
        <f t="shared" si="97"/>
        <v>1</v>
      </c>
      <c r="CO61" s="84">
        <f t="shared" si="98"/>
        <v>7.1647945740805991E-2</v>
      </c>
      <c r="CP61" t="b">
        <f t="shared" si="99"/>
        <v>1</v>
      </c>
      <c r="CQ61" s="96" t="b">
        <f t="shared" si="100"/>
        <v>1</v>
      </c>
      <c r="CR61" t="b">
        <f t="shared" si="101"/>
        <v>1</v>
      </c>
      <c r="CS61" t="b">
        <f t="shared" si="102"/>
        <v>1</v>
      </c>
      <c r="CT61" t="b">
        <f t="shared" si="103"/>
        <v>1</v>
      </c>
      <c r="CU61" t="b">
        <f t="shared" si="104"/>
        <v>1</v>
      </c>
      <c r="CV61" s="84" t="b">
        <f t="shared" si="105"/>
        <v>1</v>
      </c>
      <c r="CW61" t="b">
        <f t="shared" si="106"/>
        <v>1</v>
      </c>
      <c r="CX61" t="b">
        <f t="shared" si="107"/>
        <v>1</v>
      </c>
      <c r="CY61" t="b">
        <f t="shared" si="108"/>
        <v>1</v>
      </c>
      <c r="CZ61" t="b">
        <f t="shared" si="109"/>
        <v>1</v>
      </c>
      <c r="DA61" s="84">
        <f t="shared" si="110"/>
        <v>0</v>
      </c>
      <c r="DB61" t="b">
        <f t="shared" si="111"/>
        <v>0</v>
      </c>
    </row>
    <row r="62" spans="1:106">
      <c r="A62" s="9">
        <v>1322</v>
      </c>
      <c r="B62" s="3">
        <v>2</v>
      </c>
      <c r="C62" s="3" t="s">
        <v>1715</v>
      </c>
      <c r="D62" s="3" t="str">
        <f t="shared" si="58"/>
        <v>MA_1_36-5_dk_0006</v>
      </c>
      <c r="E62" s="3" t="str">
        <f t="shared" si="59"/>
        <v>0006</v>
      </c>
      <c r="F62" s="3">
        <v>146683.70300000001</v>
      </c>
      <c r="G62" s="15">
        <v>416072.125</v>
      </c>
      <c r="H62" s="35" t="str">
        <f t="shared" si="60"/>
        <v>ja</v>
      </c>
      <c r="I62" s="42">
        <v>349</v>
      </c>
      <c r="J62" s="20" t="s">
        <v>373</v>
      </c>
      <c r="K62" s="21">
        <v>10000</v>
      </c>
      <c r="L62" s="28">
        <f t="shared" si="112"/>
        <v>1</v>
      </c>
      <c r="M62" s="28">
        <f t="shared" si="113"/>
        <v>1</v>
      </c>
      <c r="N62" s="56">
        <f t="shared" si="61"/>
        <v>10000</v>
      </c>
      <c r="O62" s="33">
        <f t="shared" si="114"/>
        <v>130.08748183432934</v>
      </c>
      <c r="P62" s="37">
        <f t="shared" si="62"/>
        <v>97.923952437610353</v>
      </c>
      <c r="Q62" s="9" t="s">
        <v>12</v>
      </c>
      <c r="R62" s="55" t="s">
        <v>12</v>
      </c>
      <c r="S62" s="55">
        <v>5.4909999999999997</v>
      </c>
      <c r="T62" s="55">
        <v>5.859</v>
      </c>
      <c r="U62" s="55">
        <v>6.1920000000000002</v>
      </c>
      <c r="V62" s="3">
        <v>6.4669999999999996</v>
      </c>
      <c r="W62" s="3">
        <v>6.7949999999999999</v>
      </c>
      <c r="X62" s="3" t="s">
        <v>12</v>
      </c>
      <c r="Y62" s="3">
        <v>8.0549999999999997</v>
      </c>
      <c r="Z62" s="15" t="s">
        <v>12</v>
      </c>
      <c r="AA62" s="10">
        <f t="shared" si="63"/>
        <v>6.7949999999999999</v>
      </c>
      <c r="AB62" s="9">
        <f t="shared" si="64"/>
        <v>0.60299999999999976</v>
      </c>
      <c r="AC62" s="10">
        <f t="shared" si="65"/>
        <v>1.2599999999999998</v>
      </c>
      <c r="AD62" s="9" t="s">
        <v>12</v>
      </c>
      <c r="AE62" s="55" t="s">
        <v>12</v>
      </c>
      <c r="AF62" s="55">
        <v>0.17599999999999999</v>
      </c>
      <c r="AG62" s="55">
        <v>0.23200000000000001</v>
      </c>
      <c r="AH62" s="55">
        <v>0.28399999999999997</v>
      </c>
      <c r="AI62" s="3">
        <v>0.34100000000000003</v>
      </c>
      <c r="AJ62" s="3">
        <v>0.41299999999999998</v>
      </c>
      <c r="AK62" s="3" t="s">
        <v>12</v>
      </c>
      <c r="AL62" s="3">
        <v>0.71199999999999997</v>
      </c>
      <c r="AM62" s="15" t="s">
        <v>12</v>
      </c>
      <c r="AN62" s="10">
        <f t="shared" si="66"/>
        <v>0.41299999999999998</v>
      </c>
      <c r="AO62" s="9">
        <f t="shared" si="67"/>
        <v>0.129</v>
      </c>
      <c r="AP62" s="10">
        <f t="shared" si="68"/>
        <v>0.29899999999999999</v>
      </c>
      <c r="AQ62" s="9" t="s">
        <v>12</v>
      </c>
      <c r="AR62" s="55" t="s">
        <v>12</v>
      </c>
      <c r="AS62" s="55">
        <v>1.3129999999999999</v>
      </c>
      <c r="AT62" s="55">
        <v>1.5229999999999999</v>
      </c>
      <c r="AU62" s="55">
        <v>1.665</v>
      </c>
      <c r="AV62" s="3">
        <v>1.8029999999999999</v>
      </c>
      <c r="AW62" s="3">
        <v>1.972</v>
      </c>
      <c r="AX62" s="3" t="s">
        <v>12</v>
      </c>
      <c r="AY62" s="3">
        <v>3.8109999999999999</v>
      </c>
      <c r="AZ62" s="15" t="s">
        <v>12</v>
      </c>
      <c r="BA62" s="10">
        <f t="shared" si="69"/>
        <v>1.972</v>
      </c>
      <c r="BB62" s="9">
        <f t="shared" si="70"/>
        <v>0.30699999999999994</v>
      </c>
      <c r="BC62" s="10">
        <f t="shared" si="71"/>
        <v>1.839</v>
      </c>
      <c r="BD62" s="9">
        <v>6.2910000000000004</v>
      </c>
      <c r="BE62" s="3">
        <v>6.9050000000000002</v>
      </c>
      <c r="BF62" s="15">
        <v>9.9789999999999992</v>
      </c>
      <c r="BG62" s="15">
        <f t="shared" si="72"/>
        <v>6.9050000000000002</v>
      </c>
      <c r="BH62" s="9">
        <f t="shared" si="73"/>
        <v>0.61399999999999988</v>
      </c>
      <c r="BI62" s="10">
        <f t="shared" si="74"/>
        <v>3.073999999999999</v>
      </c>
      <c r="BJ62" s="9">
        <v>6.2880000000000003</v>
      </c>
      <c r="BK62" s="3">
        <v>6.9009999999999998</v>
      </c>
      <c r="BL62" s="15">
        <v>9.5289999999999999</v>
      </c>
      <c r="BM62" s="15">
        <f t="shared" si="75"/>
        <v>6.9009999999999998</v>
      </c>
      <c r="BN62" s="9">
        <f t="shared" si="76"/>
        <v>0.61299999999999955</v>
      </c>
      <c r="BO62" s="10">
        <f t="shared" si="77"/>
        <v>2.6280000000000001</v>
      </c>
      <c r="BP62">
        <f t="shared" si="78"/>
        <v>0</v>
      </c>
      <c r="BQ62" s="93">
        <f t="shared" si="79"/>
        <v>1.0182421227197349</v>
      </c>
      <c r="BR62" s="93">
        <f t="shared" si="80"/>
        <v>1.0165837479270312</v>
      </c>
      <c r="BS62" s="93" t="str">
        <f>VLOOKUP(C62,'Koppeling locatie - aslocatie'!$A$2:$C$8139,2,FALSE)</f>
        <v>maas220</v>
      </c>
      <c r="BT62" s="93">
        <f>VLOOKUP($BS62,aslocaties_v01!$C$3:$AA$500,MATCH($K$3/10,aslocaties_v01!$C$2:$X$2),FALSE)</f>
        <v>6.27</v>
      </c>
      <c r="BU62" s="93">
        <f>VLOOKUP(BS62,aslocaties_v01!$C$3:$AA$500,MATCH($K$3,aslocaties_v01!$C$2:$X$2),FALSE)</f>
        <v>6.8390000000000004</v>
      </c>
      <c r="BV62" s="93">
        <f>VLOOKUP(BS62,aslocaties_v01!$C$3:$AA$500,MATCH($K$3*10,aslocaties_v01!$C$2:$Y$2),FALSE)</f>
        <v>7.4379999999999997</v>
      </c>
      <c r="BW62" s="93">
        <f t="shared" si="81"/>
        <v>0.56900000000000084</v>
      </c>
      <c r="BX62" s="93">
        <f t="shared" si="82"/>
        <v>0.59899999999999931</v>
      </c>
      <c r="BY62" s="94">
        <f t="shared" si="83"/>
        <v>5.638474295190532E-2</v>
      </c>
      <c r="BZ62" s="94">
        <f t="shared" si="84"/>
        <v>0.52460317460317507</v>
      </c>
      <c r="CA62" s="94">
        <f t="shared" si="85"/>
        <v>7.7999999999999403E-2</v>
      </c>
      <c r="CB62">
        <f t="shared" si="86"/>
        <v>4.4000000000000483E-2</v>
      </c>
      <c r="CC62" s="58">
        <f t="shared" si="87"/>
        <v>0.61699999999999999</v>
      </c>
      <c r="CD62" s="95" t="b">
        <f t="shared" si="88"/>
        <v>1</v>
      </c>
      <c r="CE62" s="96" t="b">
        <f t="shared" si="89"/>
        <v>1</v>
      </c>
      <c r="CF62" t="b">
        <f t="shared" si="90"/>
        <v>1</v>
      </c>
      <c r="CG62" t="b">
        <f t="shared" si="91"/>
        <v>1</v>
      </c>
      <c r="CH62" s="84" t="b">
        <f t="shared" si="92"/>
        <v>1</v>
      </c>
      <c r="CI62">
        <f t="shared" si="93"/>
        <v>0.41299999999999998</v>
      </c>
      <c r="CJ62" t="b">
        <f t="shared" si="94"/>
        <v>1</v>
      </c>
      <c r="CK62" t="b">
        <f t="shared" si="95"/>
        <v>1</v>
      </c>
      <c r="CL62" s="84" t="b">
        <f t="shared" si="115"/>
        <v>1</v>
      </c>
      <c r="CM62">
        <f t="shared" si="96"/>
        <v>1.972</v>
      </c>
      <c r="CN62" t="b">
        <f t="shared" si="97"/>
        <v>1</v>
      </c>
      <c r="CO62" s="84">
        <f t="shared" si="98"/>
        <v>6.8078759258315649E-2</v>
      </c>
      <c r="CP62" t="b">
        <f t="shared" si="99"/>
        <v>1</v>
      </c>
      <c r="CQ62" s="96" t="b">
        <f t="shared" si="100"/>
        <v>1</v>
      </c>
      <c r="CR62" t="b">
        <f t="shared" si="101"/>
        <v>1</v>
      </c>
      <c r="CS62" t="b">
        <f t="shared" si="102"/>
        <v>1</v>
      </c>
      <c r="CT62" t="b">
        <f t="shared" si="103"/>
        <v>1</v>
      </c>
      <c r="CU62" t="b">
        <f t="shared" si="104"/>
        <v>1</v>
      </c>
      <c r="CV62" s="84" t="b">
        <f t="shared" si="105"/>
        <v>1</v>
      </c>
      <c r="CW62" t="b">
        <f t="shared" si="106"/>
        <v>1</v>
      </c>
      <c r="CX62" t="b">
        <f t="shared" si="107"/>
        <v>1</v>
      </c>
      <c r="CY62" t="b">
        <f t="shared" si="108"/>
        <v>1</v>
      </c>
      <c r="CZ62" t="b">
        <f t="shared" si="109"/>
        <v>1</v>
      </c>
      <c r="DA62" s="84">
        <f t="shared" si="110"/>
        <v>0</v>
      </c>
      <c r="DB62" t="b">
        <f t="shared" si="111"/>
        <v>0</v>
      </c>
    </row>
    <row r="63" spans="1:106">
      <c r="A63" s="9">
        <v>1342</v>
      </c>
      <c r="B63" s="3">
        <v>2</v>
      </c>
      <c r="C63" s="3" t="s">
        <v>1716</v>
      </c>
      <c r="D63" s="3" t="str">
        <f t="shared" si="58"/>
        <v>MA_1_36-5_dk_0007</v>
      </c>
      <c r="E63" s="3" t="str">
        <f t="shared" si="59"/>
        <v>0007</v>
      </c>
      <c r="F63" s="3">
        <v>146585.79699999999</v>
      </c>
      <c r="G63" s="15">
        <v>416070.25</v>
      </c>
      <c r="H63" s="35" t="str">
        <f t="shared" si="60"/>
        <v>ja</v>
      </c>
      <c r="I63" s="42">
        <v>355</v>
      </c>
      <c r="J63" s="20" t="s">
        <v>373</v>
      </c>
      <c r="K63" s="21">
        <v>10000</v>
      </c>
      <c r="L63" s="28">
        <f t="shared" si="112"/>
        <v>1</v>
      </c>
      <c r="M63" s="28">
        <f t="shared" si="113"/>
        <v>1</v>
      </c>
      <c r="N63" s="56">
        <f t="shared" si="61"/>
        <v>10000</v>
      </c>
      <c r="O63" s="33">
        <f t="shared" si="114"/>
        <v>97.923952437610353</v>
      </c>
      <c r="P63" s="37">
        <f t="shared" si="62"/>
        <v>597.95253142202648</v>
      </c>
      <c r="Q63" s="9" t="s">
        <v>12</v>
      </c>
      <c r="R63" s="55" t="s">
        <v>12</v>
      </c>
      <c r="S63" s="55">
        <v>5.49</v>
      </c>
      <c r="T63" s="55">
        <v>5.859</v>
      </c>
      <c r="U63" s="55">
        <v>6.1920000000000002</v>
      </c>
      <c r="V63" s="3">
        <v>6.4669999999999996</v>
      </c>
      <c r="W63" s="3">
        <v>6.8019999999999996</v>
      </c>
      <c r="X63" s="3" t="s">
        <v>12</v>
      </c>
      <c r="Y63" s="3">
        <v>7.3620000000000001</v>
      </c>
      <c r="Z63" s="15" t="s">
        <v>12</v>
      </c>
      <c r="AA63" s="10">
        <f t="shared" si="63"/>
        <v>6.8019999999999996</v>
      </c>
      <c r="AB63" s="9">
        <f t="shared" si="64"/>
        <v>0.60999999999999943</v>
      </c>
      <c r="AC63" s="10">
        <f t="shared" si="65"/>
        <v>0.5600000000000005</v>
      </c>
      <c r="AD63" s="9" t="s">
        <v>12</v>
      </c>
      <c r="AE63" s="55" t="s">
        <v>12</v>
      </c>
      <c r="AF63" s="55">
        <v>0.24299999999999999</v>
      </c>
      <c r="AG63" s="55">
        <v>0.32800000000000001</v>
      </c>
      <c r="AH63" s="55">
        <v>0.40100000000000002</v>
      </c>
      <c r="AI63" s="3">
        <v>0.48599999999999999</v>
      </c>
      <c r="AJ63" s="3">
        <v>0.58199999999999996</v>
      </c>
      <c r="AK63" s="3" t="s">
        <v>12</v>
      </c>
      <c r="AL63" s="3">
        <v>0.77800000000000002</v>
      </c>
      <c r="AM63" s="15" t="s">
        <v>12</v>
      </c>
      <c r="AN63" s="10">
        <f t="shared" si="66"/>
        <v>0.58199999999999996</v>
      </c>
      <c r="AO63" s="9">
        <f t="shared" si="67"/>
        <v>0.18099999999999994</v>
      </c>
      <c r="AP63" s="10">
        <f t="shared" si="68"/>
        <v>0.19600000000000006</v>
      </c>
      <c r="AQ63" s="9" t="s">
        <v>12</v>
      </c>
      <c r="AR63" s="55" t="s">
        <v>12</v>
      </c>
      <c r="AS63" s="55">
        <v>1.5620000000000001</v>
      </c>
      <c r="AT63" s="55">
        <v>1.853</v>
      </c>
      <c r="AU63" s="55">
        <v>2.0339999999999998</v>
      </c>
      <c r="AV63" s="3">
        <v>2.2240000000000002</v>
      </c>
      <c r="AW63" s="3">
        <v>2.452</v>
      </c>
      <c r="AX63" s="3" t="s">
        <v>12</v>
      </c>
      <c r="AY63" s="3">
        <v>3.1909999999999998</v>
      </c>
      <c r="AZ63" s="15" t="s">
        <v>12</v>
      </c>
      <c r="BA63" s="10">
        <f t="shared" si="69"/>
        <v>2.452</v>
      </c>
      <c r="BB63" s="9">
        <f t="shared" si="70"/>
        <v>0.41800000000000015</v>
      </c>
      <c r="BC63" s="10">
        <f t="shared" si="71"/>
        <v>0.73899999999999988</v>
      </c>
      <c r="BD63" s="9">
        <v>6.3550000000000004</v>
      </c>
      <c r="BE63" s="3">
        <v>6.9889999999999999</v>
      </c>
      <c r="BF63" s="15">
        <v>8.2240000000000002</v>
      </c>
      <c r="BG63" s="15">
        <f t="shared" si="72"/>
        <v>6.9889999999999999</v>
      </c>
      <c r="BH63" s="9">
        <f t="shared" si="73"/>
        <v>0.63399999999999945</v>
      </c>
      <c r="BI63" s="10">
        <f t="shared" si="74"/>
        <v>1.2350000000000003</v>
      </c>
      <c r="BJ63" s="9">
        <v>6.34</v>
      </c>
      <c r="BK63" s="3">
        <v>6.9749999999999996</v>
      </c>
      <c r="BL63" s="15">
        <v>7.9530000000000003</v>
      </c>
      <c r="BM63" s="15">
        <f t="shared" si="75"/>
        <v>6.9749999999999996</v>
      </c>
      <c r="BN63" s="9">
        <f t="shared" si="76"/>
        <v>0.63499999999999979</v>
      </c>
      <c r="BO63" s="10">
        <f t="shared" si="77"/>
        <v>0.97800000000000065</v>
      </c>
      <c r="BP63">
        <f t="shared" si="78"/>
        <v>0</v>
      </c>
      <c r="BQ63" s="93">
        <f t="shared" si="79"/>
        <v>1.0393442622950821</v>
      </c>
      <c r="BR63" s="93">
        <f t="shared" si="80"/>
        <v>1.0409836065573776</v>
      </c>
      <c r="BS63" s="93" t="str">
        <f>VLOOKUP(C63,'Koppeling locatie - aslocatie'!$A$2:$C$8139,2,FALSE)</f>
        <v>maas220</v>
      </c>
      <c r="BT63" s="93">
        <f>VLOOKUP($BS63,aslocaties_v01!$C$3:$AA$500,MATCH($K$3/10,aslocaties_v01!$C$2:$X$2),FALSE)</f>
        <v>6.27</v>
      </c>
      <c r="BU63" s="93">
        <f>VLOOKUP(BS63,aslocaties_v01!$C$3:$AA$500,MATCH($K$3,aslocaties_v01!$C$2:$X$2),FALSE)</f>
        <v>6.8390000000000004</v>
      </c>
      <c r="BV63" s="93">
        <f>VLOOKUP(BS63,aslocaties_v01!$C$3:$AA$500,MATCH($K$3*10,aslocaties_v01!$C$2:$Y$2),FALSE)</f>
        <v>7.4379999999999997</v>
      </c>
      <c r="BW63" s="93">
        <f t="shared" si="81"/>
        <v>0.56900000000000084</v>
      </c>
      <c r="BX63" s="93">
        <f t="shared" si="82"/>
        <v>0.59899999999999931</v>
      </c>
      <c r="BY63" s="94">
        <f t="shared" si="83"/>
        <v>6.7213114754096082E-2</v>
      </c>
      <c r="BZ63" s="94">
        <f t="shared" si="84"/>
        <v>6.9642857142854897E-2</v>
      </c>
      <c r="CA63" s="94">
        <f t="shared" si="85"/>
        <v>7.7999999999999403E-2</v>
      </c>
      <c r="CB63">
        <f t="shared" si="86"/>
        <v>3.700000000000081E-2</v>
      </c>
      <c r="CC63" s="58">
        <f t="shared" si="87"/>
        <v>7.5999999999999623E-2</v>
      </c>
      <c r="CD63" s="95" t="b">
        <f t="shared" si="88"/>
        <v>0</v>
      </c>
      <c r="CE63" s="96" t="b">
        <f t="shared" si="89"/>
        <v>1</v>
      </c>
      <c r="CF63" t="b">
        <f t="shared" si="90"/>
        <v>1</v>
      </c>
      <c r="CG63" t="b">
        <f t="shared" si="91"/>
        <v>1</v>
      </c>
      <c r="CH63" s="84" t="b">
        <f t="shared" si="92"/>
        <v>1</v>
      </c>
      <c r="CI63">
        <f t="shared" si="93"/>
        <v>0.58199999999999996</v>
      </c>
      <c r="CJ63" t="b">
        <f t="shared" si="94"/>
        <v>1</v>
      </c>
      <c r="CK63" t="b">
        <f t="shared" si="95"/>
        <v>1</v>
      </c>
      <c r="CL63" s="84" t="b">
        <f t="shared" si="115"/>
        <v>1</v>
      </c>
      <c r="CM63">
        <f t="shared" si="96"/>
        <v>2.452</v>
      </c>
      <c r="CN63" t="b">
        <f t="shared" si="97"/>
        <v>1</v>
      </c>
      <c r="CO63" s="84">
        <f t="shared" si="98"/>
        <v>6.2052238721948046E-2</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1508</v>
      </c>
      <c r="B64" s="3">
        <v>2</v>
      </c>
      <c r="C64" s="3" t="s">
        <v>1717</v>
      </c>
      <c r="D64" s="3" t="str">
        <f t="shared" si="58"/>
        <v>MA_1_36-5_dk_0865</v>
      </c>
      <c r="E64" s="3" t="str">
        <f t="shared" si="59"/>
        <v>0865</v>
      </c>
      <c r="F64" s="3">
        <v>147144</v>
      </c>
      <c r="G64" s="15">
        <v>416284.625</v>
      </c>
      <c r="H64" s="35" t="str">
        <f t="shared" si="60"/>
        <v>ja</v>
      </c>
      <c r="I64" s="42">
        <v>345</v>
      </c>
      <c r="J64" s="20" t="s">
        <v>373</v>
      </c>
      <c r="K64" s="21">
        <v>10000</v>
      </c>
      <c r="L64" s="28">
        <f t="shared" si="112"/>
        <v>1</v>
      </c>
      <c r="M64" s="28">
        <f t="shared" si="113"/>
        <v>1</v>
      </c>
      <c r="N64" s="56">
        <f t="shared" si="61"/>
        <v>10000</v>
      </c>
      <c r="O64" s="33">
        <f t="shared" si="114"/>
        <v>597.95253142202648</v>
      </c>
      <c r="P64" s="37">
        <f t="shared" si="62"/>
        <v>129.01593009005947</v>
      </c>
      <c r="Q64" s="9" t="s">
        <v>12</v>
      </c>
      <c r="R64" s="55" t="s">
        <v>12</v>
      </c>
      <c r="S64" s="55">
        <v>5.641</v>
      </c>
      <c r="T64" s="55">
        <v>6.0119999999999996</v>
      </c>
      <c r="U64" s="55">
        <v>6.3529999999999998</v>
      </c>
      <c r="V64" s="3">
        <v>6.6219999999999999</v>
      </c>
      <c r="W64" s="3">
        <v>6.9320000000000004</v>
      </c>
      <c r="X64" s="3" t="s">
        <v>12</v>
      </c>
      <c r="Y64" s="3">
        <v>7.5410000000000004</v>
      </c>
      <c r="Z64" s="15" t="s">
        <v>12</v>
      </c>
      <c r="AA64" s="10">
        <f t="shared" si="63"/>
        <v>6.9320000000000004</v>
      </c>
      <c r="AB64" s="9">
        <f t="shared" si="64"/>
        <v>0.57900000000000063</v>
      </c>
      <c r="AC64" s="10">
        <f t="shared" si="65"/>
        <v>0.60899999999999999</v>
      </c>
      <c r="AD64" s="9" t="s">
        <v>12</v>
      </c>
      <c r="AE64" s="55" t="s">
        <v>12</v>
      </c>
      <c r="AF64" s="55">
        <v>0.29699999999999999</v>
      </c>
      <c r="AG64" s="55">
        <v>0.34899999999999998</v>
      </c>
      <c r="AH64" s="55">
        <v>0.40899999999999997</v>
      </c>
      <c r="AI64" s="3">
        <v>0.47799999999999998</v>
      </c>
      <c r="AJ64" s="3">
        <v>0.55900000000000005</v>
      </c>
      <c r="AK64" s="3" t="s">
        <v>12</v>
      </c>
      <c r="AL64" s="3">
        <v>0.69099999999999995</v>
      </c>
      <c r="AM64" s="15" t="s">
        <v>12</v>
      </c>
      <c r="AN64" s="10">
        <f t="shared" si="66"/>
        <v>0.55900000000000005</v>
      </c>
      <c r="AO64" s="9">
        <f t="shared" si="67"/>
        <v>0.15000000000000008</v>
      </c>
      <c r="AP64" s="10">
        <f t="shared" si="68"/>
        <v>0.1319999999999999</v>
      </c>
      <c r="AQ64" s="9" t="s">
        <v>12</v>
      </c>
      <c r="AR64" s="55" t="s">
        <v>12</v>
      </c>
      <c r="AS64" s="55">
        <v>1.8080000000000001</v>
      </c>
      <c r="AT64" s="55">
        <v>1.9319999999999999</v>
      </c>
      <c r="AU64" s="55">
        <v>2.0760000000000001</v>
      </c>
      <c r="AV64" s="3">
        <v>2.2120000000000002</v>
      </c>
      <c r="AW64" s="3">
        <v>2.343</v>
      </c>
      <c r="AX64" s="3" t="s">
        <v>12</v>
      </c>
      <c r="AY64" s="3">
        <v>2.637</v>
      </c>
      <c r="AZ64" s="15" t="s">
        <v>12</v>
      </c>
      <c r="BA64" s="10">
        <f t="shared" si="69"/>
        <v>2.343</v>
      </c>
      <c r="BB64" s="9">
        <f t="shared" si="70"/>
        <v>0.2669999999999999</v>
      </c>
      <c r="BC64" s="10">
        <f t="shared" si="71"/>
        <v>0.29400000000000004</v>
      </c>
      <c r="BD64" s="9">
        <v>6.4779999999999998</v>
      </c>
      <c r="BE64" s="3">
        <v>7.085</v>
      </c>
      <c r="BF64" s="15">
        <v>7.774</v>
      </c>
      <c r="BG64" s="15">
        <f t="shared" si="72"/>
        <v>7.085</v>
      </c>
      <c r="BH64" s="9">
        <f t="shared" si="73"/>
        <v>0.60700000000000021</v>
      </c>
      <c r="BI64" s="10">
        <f t="shared" si="74"/>
        <v>0.68900000000000006</v>
      </c>
      <c r="BJ64" s="9">
        <v>6.48</v>
      </c>
      <c r="BK64" s="3">
        <v>7.0919999999999996</v>
      </c>
      <c r="BL64" s="15">
        <v>7.8</v>
      </c>
      <c r="BM64" s="15">
        <f t="shared" si="75"/>
        <v>7.0919999999999996</v>
      </c>
      <c r="BN64" s="9">
        <f t="shared" si="76"/>
        <v>0.61199999999999921</v>
      </c>
      <c r="BO64" s="10">
        <f t="shared" si="77"/>
        <v>0.70800000000000018</v>
      </c>
      <c r="BP64">
        <f t="shared" si="78"/>
        <v>0</v>
      </c>
      <c r="BQ64" s="93">
        <f t="shared" si="79"/>
        <v>1.0483592400690838</v>
      </c>
      <c r="BR64" s="93">
        <f t="shared" si="80"/>
        <v>1.0569948186528473</v>
      </c>
      <c r="BS64" s="93" t="str">
        <f>VLOOKUP(C64,'Koppeling locatie - aslocatie'!$A$2:$C$8139,2,FALSE)</f>
        <v>maas220</v>
      </c>
      <c r="BT64" s="93">
        <f>VLOOKUP($BS64,aslocaties_v01!$C$3:$AA$500,MATCH($K$3/10,aslocaties_v01!$C$2:$X$2),FALSE)</f>
        <v>6.27</v>
      </c>
      <c r="BU64" s="93">
        <f>VLOOKUP(BS64,aslocaties_v01!$C$3:$AA$500,MATCH($K$3,aslocaties_v01!$C$2:$X$2),FALSE)</f>
        <v>6.8390000000000004</v>
      </c>
      <c r="BV64" s="93">
        <f>VLOOKUP(BS64,aslocaties_v01!$C$3:$AA$500,MATCH($K$3*10,aslocaties_v01!$C$2:$Y$2),FALSE)</f>
        <v>7.4379999999999997</v>
      </c>
      <c r="BW64" s="93">
        <f t="shared" si="81"/>
        <v>0.56900000000000084</v>
      </c>
      <c r="BX64" s="93">
        <f t="shared" si="82"/>
        <v>0.59899999999999931</v>
      </c>
      <c r="BY64" s="94">
        <f t="shared" si="83"/>
        <v>1.7271157167529805E-2</v>
      </c>
      <c r="BZ64" s="94">
        <f t="shared" si="84"/>
        <v>1.6420361247948545E-2</v>
      </c>
      <c r="CA64" s="94">
        <f t="shared" si="85"/>
        <v>8.3000000000000185E-2</v>
      </c>
      <c r="CB64">
        <f t="shared" si="86"/>
        <v>9.2999999999999972E-2</v>
      </c>
      <c r="CC64" s="58">
        <f t="shared" si="87"/>
        <v>0.10300000000000065</v>
      </c>
      <c r="CD64" s="95" t="b">
        <f t="shared" si="88"/>
        <v>0</v>
      </c>
      <c r="CE64" s="96" t="b">
        <f t="shared" si="89"/>
        <v>1</v>
      </c>
      <c r="CF64" t="b">
        <f t="shared" si="90"/>
        <v>1</v>
      </c>
      <c r="CG64" t="b">
        <f t="shared" si="91"/>
        <v>1</v>
      </c>
      <c r="CH64" s="84" t="b">
        <f t="shared" si="92"/>
        <v>1</v>
      </c>
      <c r="CI64">
        <f t="shared" si="93"/>
        <v>0.55900000000000005</v>
      </c>
      <c r="CJ64" t="b">
        <f t="shared" si="94"/>
        <v>1</v>
      </c>
      <c r="CK64" t="b">
        <f t="shared" si="95"/>
        <v>1</v>
      </c>
      <c r="CL64" s="84" t="b">
        <f t="shared" si="115"/>
        <v>1</v>
      </c>
      <c r="CM64">
        <f t="shared" si="96"/>
        <v>2.343</v>
      </c>
      <c r="CN64" t="b">
        <f t="shared" si="97"/>
        <v>1</v>
      </c>
      <c r="CO64" s="84">
        <f t="shared" si="98"/>
        <v>6.5274361499857894E-2</v>
      </c>
      <c r="CP64" t="b">
        <f t="shared" si="99"/>
        <v>1</v>
      </c>
      <c r="CQ64" s="96" t="b">
        <f t="shared" si="100"/>
        <v>1</v>
      </c>
      <c r="CR64" t="b">
        <f t="shared" si="101"/>
        <v>1</v>
      </c>
      <c r="CS64" t="b">
        <f t="shared" si="102"/>
        <v>1</v>
      </c>
      <c r="CT64" t="b">
        <f t="shared" si="103"/>
        <v>1</v>
      </c>
      <c r="CU64" t="b">
        <f t="shared" si="104"/>
        <v>1</v>
      </c>
      <c r="CV64" s="84" t="b">
        <f t="shared" si="105"/>
        <v>1</v>
      </c>
      <c r="CW64" t="b">
        <f t="shared" si="106"/>
        <v>1</v>
      </c>
      <c r="CX64" t="b">
        <f t="shared" si="107"/>
        <v>1</v>
      </c>
      <c r="CY64" t="b">
        <f t="shared" si="108"/>
        <v>1</v>
      </c>
      <c r="CZ64" t="b">
        <f t="shared" si="109"/>
        <v>1</v>
      </c>
      <c r="DA64" s="84">
        <f t="shared" si="110"/>
        <v>0</v>
      </c>
      <c r="DB64" t="b">
        <f t="shared" si="111"/>
        <v>0</v>
      </c>
    </row>
    <row r="65" spans="1:106">
      <c r="A65" s="9">
        <v>1509</v>
      </c>
      <c r="B65" s="3">
        <v>2</v>
      </c>
      <c r="C65" s="3" t="s">
        <v>1718</v>
      </c>
      <c r="D65" s="3" t="str">
        <f t="shared" si="58"/>
        <v>MA_1_36-4_dk_0866</v>
      </c>
      <c r="E65" s="3" t="str">
        <f t="shared" si="59"/>
        <v>0866</v>
      </c>
      <c r="F65" s="3">
        <v>147035.484</v>
      </c>
      <c r="G65" s="15">
        <v>416354.40600000002</v>
      </c>
      <c r="H65" s="35" t="str">
        <f t="shared" si="60"/>
        <v>ja</v>
      </c>
      <c r="I65" s="42">
        <v>345</v>
      </c>
      <c r="J65" s="20" t="s">
        <v>373</v>
      </c>
      <c r="K65" s="21">
        <v>10000</v>
      </c>
      <c r="L65" s="28">
        <f t="shared" si="112"/>
        <v>1</v>
      </c>
      <c r="M65" s="28">
        <f t="shared" si="113"/>
        <v>1</v>
      </c>
      <c r="N65" s="56">
        <f t="shared" si="61"/>
        <v>10000</v>
      </c>
      <c r="O65" s="33">
        <f t="shared" si="114"/>
        <v>129.01593009005947</v>
      </c>
      <c r="P65" s="37">
        <f t="shared" si="62"/>
        <v>619.29874146972668</v>
      </c>
      <c r="Q65" s="9" t="s">
        <v>12</v>
      </c>
      <c r="R65" s="55" t="s">
        <v>12</v>
      </c>
      <c r="S65" s="55">
        <v>5.641</v>
      </c>
      <c r="T65" s="55">
        <v>6.0110000000000001</v>
      </c>
      <c r="U65" s="55">
        <v>6.3529999999999998</v>
      </c>
      <c r="V65" s="3">
        <v>6.6219999999999999</v>
      </c>
      <c r="W65" s="3">
        <v>6.931</v>
      </c>
      <c r="X65" s="3" t="s">
        <v>12</v>
      </c>
      <c r="Y65" s="3">
        <v>7.5410000000000004</v>
      </c>
      <c r="Z65" s="15" t="s">
        <v>12</v>
      </c>
      <c r="AA65" s="10">
        <f t="shared" si="63"/>
        <v>6.931</v>
      </c>
      <c r="AB65" s="9">
        <f t="shared" si="64"/>
        <v>0.57800000000000029</v>
      </c>
      <c r="AC65" s="10">
        <f t="shared" si="65"/>
        <v>0.61000000000000032</v>
      </c>
      <c r="AD65" s="9" t="s">
        <v>12</v>
      </c>
      <c r="AE65" s="55" t="s">
        <v>12</v>
      </c>
      <c r="AF65" s="55">
        <v>0.33</v>
      </c>
      <c r="AG65" s="55">
        <v>0.39700000000000002</v>
      </c>
      <c r="AH65" s="55">
        <v>0.52600000000000002</v>
      </c>
      <c r="AI65" s="3">
        <v>0.66700000000000004</v>
      </c>
      <c r="AJ65" s="3">
        <v>0.78300000000000003</v>
      </c>
      <c r="AK65" s="3" t="s">
        <v>12</v>
      </c>
      <c r="AL65" s="3">
        <v>1.4139999999999999</v>
      </c>
      <c r="AM65" s="15" t="s">
        <v>12</v>
      </c>
      <c r="AN65" s="10">
        <f t="shared" si="66"/>
        <v>0.78300000000000003</v>
      </c>
      <c r="AO65" s="9">
        <f t="shared" si="67"/>
        <v>0.25700000000000001</v>
      </c>
      <c r="AP65" s="10">
        <f t="shared" si="68"/>
        <v>0.63099999999999989</v>
      </c>
      <c r="AQ65" s="9" t="s">
        <v>12</v>
      </c>
      <c r="AR65" s="55" t="s">
        <v>12</v>
      </c>
      <c r="AS65" s="55">
        <v>1.8819999999999999</v>
      </c>
      <c r="AT65" s="55">
        <v>2.0379999999999998</v>
      </c>
      <c r="AU65" s="55">
        <v>2.2930000000000001</v>
      </c>
      <c r="AV65" s="3">
        <v>2.7440000000000002</v>
      </c>
      <c r="AW65" s="3">
        <v>3.0019999999999998</v>
      </c>
      <c r="AX65" s="3" t="s">
        <v>12</v>
      </c>
      <c r="AY65" s="3">
        <v>5.9130000000000003</v>
      </c>
      <c r="AZ65" s="15" t="s">
        <v>12</v>
      </c>
      <c r="BA65" s="10">
        <f t="shared" si="69"/>
        <v>3.0019999999999998</v>
      </c>
      <c r="BB65" s="9">
        <f t="shared" si="70"/>
        <v>0.70899999999999963</v>
      </c>
      <c r="BC65" s="10">
        <f t="shared" si="71"/>
        <v>2.9110000000000005</v>
      </c>
      <c r="BD65" s="9">
        <v>6.484</v>
      </c>
      <c r="BE65" s="3">
        <v>7.1639999999999997</v>
      </c>
      <c r="BF65" s="15">
        <v>8.3450000000000006</v>
      </c>
      <c r="BG65" s="15">
        <f t="shared" si="72"/>
        <v>7.1639999999999997</v>
      </c>
      <c r="BH65" s="9">
        <f t="shared" si="73"/>
        <v>0.67999999999999972</v>
      </c>
      <c r="BI65" s="10">
        <f t="shared" si="74"/>
        <v>1.1810000000000009</v>
      </c>
      <c r="BJ65" s="9">
        <v>6.4850000000000003</v>
      </c>
      <c r="BK65" s="3">
        <v>7.1680000000000001</v>
      </c>
      <c r="BL65" s="15">
        <v>7.8440000000000003</v>
      </c>
      <c r="BM65" s="15">
        <f t="shared" si="75"/>
        <v>7.1680000000000001</v>
      </c>
      <c r="BN65" s="9">
        <f t="shared" si="76"/>
        <v>0.68299999999999983</v>
      </c>
      <c r="BO65" s="10">
        <f t="shared" si="77"/>
        <v>0.67600000000000016</v>
      </c>
      <c r="BP65">
        <f t="shared" si="78"/>
        <v>0</v>
      </c>
      <c r="BQ65" s="93">
        <f t="shared" si="79"/>
        <v>1.176470588235293</v>
      </c>
      <c r="BR65" s="93">
        <f t="shared" si="80"/>
        <v>1.1816608996539784</v>
      </c>
      <c r="BS65" s="93" t="str">
        <f>VLOOKUP(C65,'Koppeling locatie - aslocatie'!$A$2:$C$8139,2,FALSE)</f>
        <v>maas220</v>
      </c>
      <c r="BT65" s="93">
        <f>VLOOKUP($BS65,aslocaties_v01!$C$3:$AA$500,MATCH($K$3/10,aslocaties_v01!$C$2:$X$2),FALSE)</f>
        <v>6.27</v>
      </c>
      <c r="BU65" s="93">
        <f>VLOOKUP(BS65,aslocaties_v01!$C$3:$AA$500,MATCH($K$3,aslocaties_v01!$C$2:$X$2),FALSE)</f>
        <v>6.8390000000000004</v>
      </c>
      <c r="BV65" s="93">
        <f>VLOOKUP(BS65,aslocaties_v01!$C$3:$AA$500,MATCH($K$3*10,aslocaties_v01!$C$2:$Y$2),FALSE)</f>
        <v>7.4379999999999997</v>
      </c>
      <c r="BW65" s="93">
        <f t="shared" si="81"/>
        <v>0.56900000000000084</v>
      </c>
      <c r="BX65" s="93">
        <f t="shared" si="82"/>
        <v>0.59899999999999931</v>
      </c>
      <c r="BY65" s="94">
        <f t="shared" si="83"/>
        <v>1.5570934256054381E-2</v>
      </c>
      <c r="BZ65" s="94">
        <f t="shared" si="84"/>
        <v>1.8032786885247565E-2</v>
      </c>
      <c r="CA65" s="94">
        <f t="shared" si="85"/>
        <v>8.3000000000000185E-2</v>
      </c>
      <c r="CB65">
        <f t="shared" si="86"/>
        <v>9.1999999999999638E-2</v>
      </c>
      <c r="CC65" s="58">
        <f t="shared" si="87"/>
        <v>0.10300000000000065</v>
      </c>
      <c r="CD65" s="95" t="b">
        <f t="shared" si="88"/>
        <v>0</v>
      </c>
      <c r="CE65" s="96" t="b">
        <f t="shared" si="89"/>
        <v>1</v>
      </c>
      <c r="CF65" t="b">
        <f t="shared" si="90"/>
        <v>1</v>
      </c>
      <c r="CG65" t="b">
        <f t="shared" si="91"/>
        <v>1</v>
      </c>
      <c r="CH65" s="84" t="b">
        <f t="shared" si="92"/>
        <v>1</v>
      </c>
      <c r="CI65">
        <f t="shared" si="93"/>
        <v>0.78300000000000003</v>
      </c>
      <c r="CJ65" t="b">
        <f t="shared" si="94"/>
        <v>1</v>
      </c>
      <c r="CK65" t="b">
        <f t="shared" si="95"/>
        <v>1</v>
      </c>
      <c r="CL65" s="84" t="b">
        <f t="shared" si="115"/>
        <v>1</v>
      </c>
      <c r="CM65">
        <f t="shared" si="96"/>
        <v>3.0019999999999998</v>
      </c>
      <c r="CN65" t="b">
        <f t="shared" si="97"/>
        <v>1</v>
      </c>
      <c r="CO65" s="84">
        <f t="shared" si="98"/>
        <v>5.5694946087804335E-2</v>
      </c>
      <c r="CP65" t="b">
        <f t="shared" si="99"/>
        <v>1</v>
      </c>
      <c r="CQ65" s="96" t="b">
        <f t="shared" si="100"/>
        <v>1</v>
      </c>
      <c r="CR65" t="b">
        <f t="shared" si="101"/>
        <v>1</v>
      </c>
      <c r="CS65" t="b">
        <f t="shared" si="102"/>
        <v>1</v>
      </c>
      <c r="CT65" t="b">
        <f t="shared" si="103"/>
        <v>1</v>
      </c>
      <c r="CU65" t="b">
        <f t="shared" si="104"/>
        <v>1</v>
      </c>
      <c r="CV65" s="84" t="b">
        <f t="shared" si="105"/>
        <v>1</v>
      </c>
      <c r="CW65" t="b">
        <f t="shared" si="106"/>
        <v>1</v>
      </c>
      <c r="CX65" t="b">
        <f t="shared" si="107"/>
        <v>1</v>
      </c>
      <c r="CY65" t="b">
        <f t="shared" si="108"/>
        <v>1</v>
      </c>
      <c r="CZ65" t="b">
        <f t="shared" si="109"/>
        <v>1</v>
      </c>
      <c r="DA65" s="84">
        <f t="shared" si="110"/>
        <v>0</v>
      </c>
      <c r="DB65" t="b">
        <f t="shared" si="111"/>
        <v>0</v>
      </c>
    </row>
    <row r="66" spans="1:106">
      <c r="A66" s="9">
        <v>1510</v>
      </c>
      <c r="B66" s="3">
        <v>2</v>
      </c>
      <c r="C66" s="3" t="s">
        <v>1719</v>
      </c>
      <c r="D66" s="3" t="str">
        <f t="shared" si="58"/>
        <v>MA_1_36-5_dk_0867</v>
      </c>
      <c r="E66" s="3" t="str">
        <f t="shared" si="59"/>
        <v>0867</v>
      </c>
      <c r="F66" s="3">
        <v>146437.21900000001</v>
      </c>
      <c r="G66" s="15">
        <v>416194.375</v>
      </c>
      <c r="H66" s="35" t="str">
        <f t="shared" si="60"/>
        <v>ja</v>
      </c>
      <c r="I66" s="42">
        <v>28</v>
      </c>
      <c r="J66" s="20" t="s">
        <v>373</v>
      </c>
      <c r="K66" s="21">
        <v>10000</v>
      </c>
      <c r="L66" s="28">
        <f t="shared" si="112"/>
        <v>1</v>
      </c>
      <c r="M66" s="28">
        <f t="shared" si="113"/>
        <v>1</v>
      </c>
      <c r="N66" s="56">
        <f t="shared" si="61"/>
        <v>10000</v>
      </c>
      <c r="O66" s="33">
        <f t="shared" si="114"/>
        <v>619.29874146972668</v>
      </c>
      <c r="P66" s="37">
        <f t="shared" si="62"/>
        <v>95.200544084556071</v>
      </c>
      <c r="Q66" s="9" t="s">
        <v>12</v>
      </c>
      <c r="R66" s="55" t="s">
        <v>12</v>
      </c>
      <c r="S66" s="55">
        <v>5.4950000000000001</v>
      </c>
      <c r="T66" s="55">
        <v>5.859</v>
      </c>
      <c r="U66" s="55">
        <v>6.1890000000000001</v>
      </c>
      <c r="V66" s="3">
        <v>6.4560000000000004</v>
      </c>
      <c r="W66" s="3">
        <v>6.758</v>
      </c>
      <c r="X66" s="3" t="s">
        <v>12</v>
      </c>
      <c r="Y66" s="3">
        <v>7.3559999999999999</v>
      </c>
      <c r="Z66" s="15" t="s">
        <v>12</v>
      </c>
      <c r="AA66" s="10">
        <f t="shared" si="63"/>
        <v>6.758</v>
      </c>
      <c r="AB66" s="9">
        <f t="shared" si="64"/>
        <v>0.56899999999999995</v>
      </c>
      <c r="AC66" s="10">
        <f t="shared" si="65"/>
        <v>0.59799999999999986</v>
      </c>
      <c r="AD66" s="9" t="s">
        <v>12</v>
      </c>
      <c r="AE66" s="55" t="s">
        <v>12</v>
      </c>
      <c r="AF66" s="55">
        <v>0.29199999999999998</v>
      </c>
      <c r="AG66" s="55">
        <v>0.38500000000000001</v>
      </c>
      <c r="AH66" s="55">
        <v>0.46100000000000002</v>
      </c>
      <c r="AI66" s="3">
        <v>0.53</v>
      </c>
      <c r="AJ66" s="3">
        <v>0.61599999999999999</v>
      </c>
      <c r="AK66" s="3" t="s">
        <v>12</v>
      </c>
      <c r="AL66" s="3">
        <v>0.89300000000000002</v>
      </c>
      <c r="AM66" s="15" t="s">
        <v>12</v>
      </c>
      <c r="AN66" s="10">
        <f t="shared" si="66"/>
        <v>0.61599999999999999</v>
      </c>
      <c r="AO66" s="9">
        <f t="shared" si="67"/>
        <v>0.15499999999999997</v>
      </c>
      <c r="AP66" s="10">
        <f t="shared" si="68"/>
        <v>0.27700000000000002</v>
      </c>
      <c r="AQ66" s="9" t="s">
        <v>12</v>
      </c>
      <c r="AR66" s="55" t="s">
        <v>12</v>
      </c>
      <c r="AS66" s="55">
        <v>1.728</v>
      </c>
      <c r="AT66" s="55">
        <v>2.0680000000000001</v>
      </c>
      <c r="AU66" s="55">
        <v>2.2549999999999999</v>
      </c>
      <c r="AV66" s="3">
        <v>2.395</v>
      </c>
      <c r="AW66" s="3">
        <v>2.5649999999999999</v>
      </c>
      <c r="AX66" s="3" t="s">
        <v>12</v>
      </c>
      <c r="AY66" s="3">
        <v>3.0009999999999999</v>
      </c>
      <c r="AZ66" s="15" t="s">
        <v>12</v>
      </c>
      <c r="BA66" s="10">
        <f t="shared" si="69"/>
        <v>2.5649999999999999</v>
      </c>
      <c r="BB66" s="9">
        <f t="shared" si="70"/>
        <v>0.31000000000000005</v>
      </c>
      <c r="BC66" s="10">
        <f t="shared" si="71"/>
        <v>0.43599999999999994</v>
      </c>
      <c r="BD66" s="9">
        <v>6.3049999999999997</v>
      </c>
      <c r="BE66" s="3">
        <v>6.899</v>
      </c>
      <c r="BF66" s="15">
        <v>7.5490000000000004</v>
      </c>
      <c r="BG66" s="15">
        <f t="shared" si="72"/>
        <v>6.899</v>
      </c>
      <c r="BH66" s="9">
        <f t="shared" si="73"/>
        <v>0.59400000000000031</v>
      </c>
      <c r="BI66" s="10">
        <f t="shared" si="74"/>
        <v>0.65000000000000036</v>
      </c>
      <c r="BJ66" s="9">
        <v>6.2889999999999997</v>
      </c>
      <c r="BK66" s="3">
        <v>6.8810000000000002</v>
      </c>
      <c r="BL66" s="15">
        <v>7.5279999999999996</v>
      </c>
      <c r="BM66" s="15">
        <f t="shared" si="75"/>
        <v>6.8810000000000002</v>
      </c>
      <c r="BN66" s="9">
        <f t="shared" si="76"/>
        <v>0.59200000000000053</v>
      </c>
      <c r="BO66" s="10">
        <f t="shared" si="77"/>
        <v>0.64699999999999935</v>
      </c>
      <c r="BP66">
        <f t="shared" si="78"/>
        <v>0</v>
      </c>
      <c r="BQ66" s="93">
        <f t="shared" si="79"/>
        <v>1.0439367311072063</v>
      </c>
      <c r="BR66" s="93">
        <f t="shared" si="80"/>
        <v>1.0404217926186301</v>
      </c>
      <c r="BS66" s="93" t="str">
        <f>VLOOKUP(C66,'Koppeling locatie - aslocatie'!$A$2:$C$8139,2,FALSE)</f>
        <v>maas221</v>
      </c>
      <c r="BT66" s="93">
        <f>VLOOKUP($BS66,aslocaties_v01!$C$3:$AA$500,MATCH($K$3/10,aslocaties_v01!$C$2:$X$2),FALSE)</f>
        <v>6.1790000000000003</v>
      </c>
      <c r="BU66" s="93">
        <f>VLOOKUP(BS66,aslocaties_v01!$C$3:$AA$500,MATCH($K$3,aslocaties_v01!$C$2:$X$2),FALSE)</f>
        <v>6.7469999999999999</v>
      </c>
      <c r="BV66" s="93">
        <f>VLOOKUP(BS66,aslocaties_v01!$C$3:$AA$500,MATCH($K$3*10,aslocaties_v01!$C$2:$Y$2),FALSE)</f>
        <v>7.3470000000000004</v>
      </c>
      <c r="BW66" s="93">
        <f t="shared" si="81"/>
        <v>0.56799999999999962</v>
      </c>
      <c r="BX66" s="93">
        <f t="shared" si="82"/>
        <v>0.60000000000000053</v>
      </c>
      <c r="BY66" s="94">
        <f t="shared" si="83"/>
        <v>1.7574692442887674E-3</v>
      </c>
      <c r="BZ66" s="94">
        <f t="shared" si="84"/>
        <v>3.3444816053522786E-3</v>
      </c>
      <c r="CA66" s="94">
        <f t="shared" si="85"/>
        <v>9.9999999999997868E-3</v>
      </c>
      <c r="CB66">
        <f t="shared" si="86"/>
        <v>1.1000000000000121E-2</v>
      </c>
      <c r="CC66" s="58">
        <f t="shared" si="87"/>
        <v>8.9999999999994529E-3</v>
      </c>
      <c r="CD66" s="95" t="b">
        <f t="shared" si="88"/>
        <v>0</v>
      </c>
      <c r="CE66" s="96" t="b">
        <f t="shared" si="89"/>
        <v>1</v>
      </c>
      <c r="CF66" t="b">
        <f t="shared" si="90"/>
        <v>1</v>
      </c>
      <c r="CG66" t="b">
        <f t="shared" si="91"/>
        <v>1</v>
      </c>
      <c r="CH66" s="84" t="b">
        <f t="shared" si="92"/>
        <v>1</v>
      </c>
      <c r="CI66">
        <f t="shared" si="93"/>
        <v>0.61599999999999999</v>
      </c>
      <c r="CJ66" t="b">
        <f t="shared" si="94"/>
        <v>1</v>
      </c>
      <c r="CK66" t="b">
        <f t="shared" si="95"/>
        <v>1</v>
      </c>
      <c r="CL66" s="84" t="b">
        <f t="shared" si="115"/>
        <v>1</v>
      </c>
      <c r="CM66">
        <f t="shared" si="96"/>
        <v>2.5649999999999999</v>
      </c>
      <c r="CN66" t="b">
        <f t="shared" si="97"/>
        <v>1</v>
      </c>
      <c r="CO66" s="84">
        <f t="shared" si="98"/>
        <v>6.0017980061754211E-2</v>
      </c>
      <c r="CP66" t="b">
        <f t="shared" si="99"/>
        <v>1</v>
      </c>
      <c r="CQ66" s="96" t="b">
        <f t="shared" si="100"/>
        <v>1</v>
      </c>
      <c r="CR66" t="b">
        <f t="shared" si="101"/>
        <v>1</v>
      </c>
      <c r="CS66" t="b">
        <f t="shared" si="102"/>
        <v>1</v>
      </c>
      <c r="CT66" t="b">
        <f t="shared" si="103"/>
        <v>1</v>
      </c>
      <c r="CU66" t="b">
        <f t="shared" si="104"/>
        <v>1</v>
      </c>
      <c r="CV66" s="84" t="b">
        <f t="shared" si="105"/>
        <v>1</v>
      </c>
      <c r="CW66" t="b">
        <f t="shared" si="106"/>
        <v>1</v>
      </c>
      <c r="CX66" t="b">
        <f t="shared" si="107"/>
        <v>1</v>
      </c>
      <c r="CY66" t="b">
        <f t="shared" si="108"/>
        <v>1</v>
      </c>
      <c r="CZ66" t="b">
        <f t="shared" si="109"/>
        <v>1</v>
      </c>
      <c r="DA66" s="84">
        <f t="shared" si="110"/>
        <v>0</v>
      </c>
      <c r="DB66" t="b">
        <f t="shared" si="111"/>
        <v>0</v>
      </c>
    </row>
    <row r="67" spans="1:106">
      <c r="A67" s="9">
        <v>1511</v>
      </c>
      <c r="B67" s="3">
        <v>2</v>
      </c>
      <c r="C67" s="3" t="s">
        <v>1720</v>
      </c>
      <c r="D67" s="3" t="str">
        <f t="shared" ref="D67:D98" si="116">IF(ISERROR(FIND("_",C67)),C67,LEFT(C67,LEN(C67)-LEN(RIGHT(C67,LEN(C67)-FIND("~",SUBSTITUTE(C67,"_","~",LEN(C67)-LEN(SUBSTITUTE(C67,"_",""))))))) &amp; TEXT(INT(RIGHT(C67,LEN(C67)-FIND("~",SUBSTITUTE(C67,"_","~",LEN(C67)-LEN(SUBSTITUTE(C67,"_","")))))), "0000") )</f>
        <v>MA_1_36-5_dk_0868</v>
      </c>
      <c r="E67" s="3" t="str">
        <f t="shared" ref="E67:E98" si="117">TEXT(INT(RIGHT(C67,LEN(C67)-FIND("~",SUBSTITUTE(C67,"_","~",LEN(C67)-LEN(SUBSTITUTE(C67,"_","")))))), "0000")</f>
        <v>0868</v>
      </c>
      <c r="F67" s="3">
        <v>146427.34400000001</v>
      </c>
      <c r="G67" s="15">
        <v>416099.68800000002</v>
      </c>
      <c r="H67" s="35" t="str">
        <f t="shared" ref="H67:H98" si="118">IF(COUNTIF(C:C, "="&amp;C67)=1,"ja", "nee")</f>
        <v>ja</v>
      </c>
      <c r="I67" s="42">
        <v>29</v>
      </c>
      <c r="J67" s="20" t="s">
        <v>373</v>
      </c>
      <c r="K67" s="21">
        <v>10000</v>
      </c>
      <c r="L67" s="28">
        <f t="shared" si="112"/>
        <v>1</v>
      </c>
      <c r="M67" s="28">
        <f t="shared" si="113"/>
        <v>1</v>
      </c>
      <c r="N67" s="56">
        <f t="shared" ref="N67:N98" si="119">INT(K67/L67*M67)</f>
        <v>10000</v>
      </c>
      <c r="O67" s="33">
        <f t="shared" si="114"/>
        <v>95.200544084556071</v>
      </c>
      <c r="P67" s="37">
        <f t="shared" ref="P67:P98" si="120">SQRT((F67-F68)^2+(G67-G68)^2)</f>
        <v>0</v>
      </c>
      <c r="Q67" s="9" t="s">
        <v>12</v>
      </c>
      <c r="R67" s="55" t="s">
        <v>12</v>
      </c>
      <c r="S67" s="55">
        <v>5.4909999999999997</v>
      </c>
      <c r="T67" s="55">
        <v>5.8570000000000002</v>
      </c>
      <c r="U67" s="55">
        <v>6.1879999999999997</v>
      </c>
      <c r="V67" s="3">
        <v>6.4560000000000004</v>
      </c>
      <c r="W67" s="3">
        <v>6.758</v>
      </c>
      <c r="X67" s="3" t="s">
        <v>12</v>
      </c>
      <c r="Y67" s="3">
        <v>7.3559999999999999</v>
      </c>
      <c r="Z67" s="15" t="s">
        <v>12</v>
      </c>
      <c r="AA67" s="10">
        <f t="shared" ref="AA67:AA98" si="121">LOOKUP($K67,$Q$2:$Z$2,Q67:Z67)</f>
        <v>6.758</v>
      </c>
      <c r="AB67" s="9">
        <f t="shared" ref="AB67:AB98" si="122">LOOKUP($K67,$Q$2:$Z$2,Q67:Z67)-LOOKUP(0.1*$K67,$Q$2:$Z$2,Q67:Z67)</f>
        <v>0.57000000000000028</v>
      </c>
      <c r="AC67" s="10">
        <f t="shared" ref="AC67:AC98" si="123">LOOKUP(10*$K67,$Q$2:$Z$2,Q67:Z67)-LOOKUP($K67,$Q$2:$Z$2,Q67:Z67)</f>
        <v>0.59799999999999986</v>
      </c>
      <c r="AD67" s="9" t="s">
        <v>12</v>
      </c>
      <c r="AE67" s="55" t="s">
        <v>12</v>
      </c>
      <c r="AF67" s="55">
        <v>0.27800000000000002</v>
      </c>
      <c r="AG67" s="55">
        <v>0.36699999999999999</v>
      </c>
      <c r="AH67" s="55">
        <v>0.45300000000000001</v>
      </c>
      <c r="AI67" s="3">
        <v>0.53900000000000003</v>
      </c>
      <c r="AJ67" s="3">
        <v>0.67300000000000004</v>
      </c>
      <c r="AK67" s="3" t="s">
        <v>12</v>
      </c>
      <c r="AL67" s="3">
        <v>1.423</v>
      </c>
      <c r="AM67" s="15" t="s">
        <v>12</v>
      </c>
      <c r="AN67" s="10">
        <f t="shared" ref="AN67:AN98" si="124">LOOKUP($K67,$Q$2:$Z$2,AD67:AM67)</f>
        <v>0.67300000000000004</v>
      </c>
      <c r="AO67" s="9">
        <f t="shared" ref="AO67:AO98" si="125">LOOKUP($K67,$Q$2:$Z$2,AD67:AM67)-LOOKUP(0.1*$K67,$Q$2:$Z$2,AD67:AM67)</f>
        <v>0.22000000000000003</v>
      </c>
      <c r="AP67" s="10">
        <f t="shared" ref="AP67:AP98" si="126">LOOKUP(10*$K67,$Q$2:$Z$2,AD67:AM67)-LOOKUP($K67,$Q$2:$Z$2,AD67:AM67)</f>
        <v>0.75</v>
      </c>
      <c r="AQ67" s="9" t="s">
        <v>12</v>
      </c>
      <c r="AR67" s="55" t="s">
        <v>12</v>
      </c>
      <c r="AS67" s="55">
        <v>1.663</v>
      </c>
      <c r="AT67" s="55">
        <v>2.0059999999999998</v>
      </c>
      <c r="AU67" s="55">
        <v>2.1909999999999998</v>
      </c>
      <c r="AV67" s="3">
        <v>2.3650000000000002</v>
      </c>
      <c r="AW67" s="3">
        <v>2.6139999999999999</v>
      </c>
      <c r="AX67" s="3" t="s">
        <v>12</v>
      </c>
      <c r="AY67" s="3">
        <v>4.8170000000000002</v>
      </c>
      <c r="AZ67" s="15" t="s">
        <v>12</v>
      </c>
      <c r="BA67" s="10">
        <f t="shared" ref="BA67:BA98" si="127">LOOKUP($K67,$Q$2:$Z$2,AQ67:AZ67)</f>
        <v>2.6139999999999999</v>
      </c>
      <c r="BB67" s="9">
        <f t="shared" ref="BB67:BB98" si="128">LOOKUP($K67,$Q$2:$Z$2,AQ67:AZ67)-LOOKUP(0.1*$K67,$Q$2:$Z$2,AQ67:AZ67)</f>
        <v>0.42300000000000004</v>
      </c>
      <c r="BC67" s="10">
        <f t="shared" ref="BC67:BC98" si="129">LOOKUP(10*$K67,$Q$2:$Z$2,AQ67:AZ67)-LOOKUP($K67,$Q$2:$Z$2,AQ67:AZ67)</f>
        <v>2.2030000000000003</v>
      </c>
      <c r="BD67" s="9">
        <v>6.3070000000000004</v>
      </c>
      <c r="BE67" s="3">
        <v>6.9359999999999999</v>
      </c>
      <c r="BF67" s="15">
        <v>8.7289999999999992</v>
      </c>
      <c r="BG67" s="15">
        <f t="shared" ref="BG67:BG98" si="130">LOOKUP($N67,$BD$2:$BF$2,BD67:BF67)</f>
        <v>6.9359999999999999</v>
      </c>
      <c r="BH67" s="9">
        <f t="shared" ref="BH67:BH98" si="131">BE67-BD67</f>
        <v>0.62899999999999956</v>
      </c>
      <c r="BI67" s="10">
        <f t="shared" ref="BI67:BI98" si="132">BF67-BE67</f>
        <v>1.7929999999999993</v>
      </c>
      <c r="BJ67" s="9">
        <v>6.2910000000000004</v>
      </c>
      <c r="BK67" s="3">
        <v>6.907</v>
      </c>
      <c r="BL67" s="15">
        <v>8.1080000000000005</v>
      </c>
      <c r="BM67" s="15">
        <f t="shared" ref="BM67:BM98" si="133">LOOKUP($N67,$BD$2:$BF$2,BJ67:BL67)</f>
        <v>6.907</v>
      </c>
      <c r="BN67" s="9">
        <f t="shared" ref="BN67:BN98" si="134">BK67-BJ67</f>
        <v>0.61599999999999966</v>
      </c>
      <c r="BO67" s="10">
        <f t="shared" ref="BO67:BO98" si="135">BL67-BK67</f>
        <v>1.2010000000000005</v>
      </c>
      <c r="BP67">
        <f t="shared" ref="BP67:BP98" si="136">IF(AND(ISERROR(FIND("Fout",Q67)), ISERROR(FIND("Fout",AD67)), ISERROR(FIND("Fout",AQ67)), ISERROR(FIND( "Fout",BD67)), ISERROR(FIND( "Fout",BJ67))),0,1)</f>
        <v>0</v>
      </c>
      <c r="BQ67" s="93">
        <f t="shared" ref="BQ67:BQ98" si="137">IF(AB67=0, -1, BH67/AB67)</f>
        <v>1.1035087719298233</v>
      </c>
      <c r="BR67" s="93">
        <f t="shared" ref="BR67:BR98" si="138">IF(AB67=0,-1,BN67/AB67)</f>
        <v>1.0807017543859638</v>
      </c>
      <c r="BS67" s="93" t="str">
        <f>VLOOKUP(C67,'Koppeling locatie - aslocatie'!$A$2:$C$8139,2,FALSE)</f>
        <v>maas221</v>
      </c>
      <c r="BT67" s="93">
        <f>VLOOKUP($BS67,aslocaties_v01!$C$3:$AA$500,MATCH($K$3/10,aslocaties_v01!$C$2:$X$2),FALSE)</f>
        <v>6.1790000000000003</v>
      </c>
      <c r="BU67" s="93">
        <f>VLOOKUP(BS67,aslocaties_v01!$C$3:$AA$500,MATCH($K$3,aslocaties_v01!$C$2:$X$2),FALSE)</f>
        <v>6.7469999999999999</v>
      </c>
      <c r="BV67" s="93">
        <f>VLOOKUP(BS67,aslocaties_v01!$C$3:$AA$500,MATCH($K$3*10,aslocaties_v01!$C$2:$Y$2),FALSE)</f>
        <v>7.3470000000000004</v>
      </c>
      <c r="BW67" s="93">
        <f t="shared" ref="BW67:BW98" si="139">BU67-BT67</f>
        <v>0.56799999999999962</v>
      </c>
      <c r="BX67" s="93">
        <f t="shared" ref="BX67:BX98" si="140">BV67-BU67</f>
        <v>0.60000000000000053</v>
      </c>
      <c r="BY67" s="94">
        <f t="shared" ref="BY67:BY98" si="141">IFERROR(ABS(1-BW67/AB67), 999)</f>
        <v>3.5087719298256825E-3</v>
      </c>
      <c r="BZ67" s="94">
        <f t="shared" ref="BZ67:BZ98" si="142">IFERROR(ABS(1-BX67/AC67), 999)</f>
        <v>3.3444816053522786E-3</v>
      </c>
      <c r="CA67" s="94">
        <f t="shared" ref="CA67:CA98" si="143">ABS(LOOKUP(0.1*$K67,$Q$2:$Z$2,Q67:Z67)-BT67)</f>
        <v>8.9999999999994529E-3</v>
      </c>
      <c r="CB67">
        <f t="shared" ref="CB67:CB98" si="144">ABS(LOOKUP($K67,$Q$2:$Z$2,Q67:Z67)-BU67)</f>
        <v>1.1000000000000121E-2</v>
      </c>
      <c r="CC67" s="58">
        <f t="shared" ref="CC67:CC98" si="145">ABS(LOOKUP(10*$K67,$Q$2:$Z$2,Q67:Z67)-BV67)</f>
        <v>8.9999999999994529E-3</v>
      </c>
      <c r="CD67" s="95" t="b">
        <f t="shared" ref="CD67:CD98" si="146">OR(BY67&gt;0.1,BZ67&gt;0.1, CA67&gt;=0.15, CB67&gt;=0.15, CC67&gt;=0.15)</f>
        <v>0</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1</v>
      </c>
      <c r="CI67">
        <f t="shared" ref="CI67:CI98" si="151">IF(CH67,AN67,"")</f>
        <v>0.67300000000000004</v>
      </c>
      <c r="CJ67" t="b">
        <f t="shared" ref="CJ67:CJ98" si="152">CI67&lt;AVERAGE(CI:CI)+3*STDEV(CI:CI)</f>
        <v>1</v>
      </c>
      <c r="CK67" t="b">
        <f t="shared" ref="CK67:CK98" si="153">AN67&lt;1.25</f>
        <v>1</v>
      </c>
      <c r="CL67" s="84" t="b">
        <f t="shared" si="115"/>
        <v>1</v>
      </c>
      <c r="CM67">
        <f t="shared" ref="CM67:CM98" si="154">IF(CL67,BA67,"")</f>
        <v>2.6139999999999999</v>
      </c>
      <c r="CN67" t="b">
        <f t="shared" ref="CN67:CN98" si="155">CM67&lt;AVERAGE(CM:CM)+3*STDEV(CM:CM)</f>
        <v>1</v>
      </c>
      <c r="CO67" s="84">
        <f t="shared" ref="CO67:CO98" si="156">IF(BA67=0, -1, AN67/(1.56*BA67^2))</f>
        <v>6.3136325033741642E-2</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0</v>
      </c>
      <c r="CW67" t="b">
        <f t="shared" ref="CW67:CW98" si="164">IF(P67="-","-",ABS(BG68-BG67)&lt;P67*$CS$1)</f>
        <v>0</v>
      </c>
      <c r="CX67" t="b">
        <f t="shared" ref="CX67:CX98" si="165">IF(P67="-","-",ABS(BM68-BM67)&lt;P67*$CT$1)</f>
        <v>0</v>
      </c>
      <c r="CY67" t="b">
        <f t="shared" ref="CY67:CY98" si="166">IF(P67="-","-",ABS(AN68-AN67)&lt;P67*$CU$1)</f>
        <v>0</v>
      </c>
      <c r="CZ67" t="b">
        <f t="shared" ref="CZ67:CZ98" si="167">IF(P67="-","-",ABS(BA67-BA68)&lt;P67*$CV$1)</f>
        <v>0</v>
      </c>
      <c r="DA67" s="84">
        <f t="shared" ref="DA67:DA98" si="168">IFERROR(IF(AND(CQ67:CU67),0,1), 0)+IFERROR(IF(AND(CV67:CZ67),0,1),0)</f>
        <v>1</v>
      </c>
      <c r="DB67" t="b">
        <f t="shared" ref="DB67:DB98" si="169">AND(DA67&gt;0,CD67)</f>
        <v>0</v>
      </c>
    </row>
    <row r="68" spans="1:106">
      <c r="A68" s="9">
        <v>1512</v>
      </c>
      <c r="B68" s="3">
        <v>2</v>
      </c>
      <c r="C68" s="3" t="s">
        <v>1721</v>
      </c>
      <c r="D68" s="3" t="str">
        <f t="shared" si="116"/>
        <v>MA_1_36-5_dk_0869</v>
      </c>
      <c r="E68" s="3" t="str">
        <f t="shared" si="117"/>
        <v>0869</v>
      </c>
      <c r="F68" s="3">
        <v>146427.34400000001</v>
      </c>
      <c r="G68" s="15">
        <v>416099.68800000002</v>
      </c>
      <c r="H68" s="35" t="str">
        <f t="shared" si="118"/>
        <v>ja</v>
      </c>
      <c r="I68" s="42">
        <v>29</v>
      </c>
      <c r="J68" s="20" t="s">
        <v>373</v>
      </c>
      <c r="K68" s="21">
        <v>10000</v>
      </c>
      <c r="L68" s="28">
        <f t="shared" ref="L68:L99" si="170">L67</f>
        <v>1</v>
      </c>
      <c r="M68" s="28">
        <f t="shared" ref="M68:M99" si="171">M67</f>
        <v>1</v>
      </c>
      <c r="N68" s="56">
        <f t="shared" si="119"/>
        <v>10000</v>
      </c>
      <c r="O68" s="33">
        <f t="shared" ref="O68:O99" si="172">SQRT((F67-F68)^2+(G67-G68)^2)</f>
        <v>0</v>
      </c>
      <c r="P68" s="37">
        <f t="shared" si="120"/>
        <v>98.681007417841528</v>
      </c>
      <c r="Q68" s="9" t="s">
        <v>12</v>
      </c>
      <c r="R68" s="55" t="s">
        <v>12</v>
      </c>
      <c r="S68" s="55">
        <v>5.4909999999999997</v>
      </c>
      <c r="T68" s="55">
        <v>5.8570000000000002</v>
      </c>
      <c r="U68" s="55">
        <v>6.1879999999999997</v>
      </c>
      <c r="V68" s="3">
        <v>6.4560000000000004</v>
      </c>
      <c r="W68" s="3">
        <v>6.758</v>
      </c>
      <c r="X68" s="3" t="s">
        <v>12</v>
      </c>
      <c r="Y68" s="3">
        <v>7.3559999999999999</v>
      </c>
      <c r="Z68" s="15" t="s">
        <v>12</v>
      </c>
      <c r="AA68" s="10">
        <f t="shared" si="121"/>
        <v>6.758</v>
      </c>
      <c r="AB68" s="9">
        <f t="shared" si="122"/>
        <v>0.57000000000000028</v>
      </c>
      <c r="AC68" s="10">
        <f t="shared" si="123"/>
        <v>0.59799999999999986</v>
      </c>
      <c r="AD68" s="9" t="s">
        <v>12</v>
      </c>
      <c r="AE68" s="55" t="s">
        <v>12</v>
      </c>
      <c r="AF68" s="55">
        <v>0.26700000000000002</v>
      </c>
      <c r="AG68" s="55">
        <v>0.35499999999999998</v>
      </c>
      <c r="AH68" s="55">
        <v>0.441</v>
      </c>
      <c r="AI68" s="3">
        <v>0.52600000000000002</v>
      </c>
      <c r="AJ68" s="3">
        <v>0.66100000000000003</v>
      </c>
      <c r="AK68" s="3" t="s">
        <v>12</v>
      </c>
      <c r="AL68" s="3">
        <v>1.542</v>
      </c>
      <c r="AM68" s="15" t="s">
        <v>12</v>
      </c>
      <c r="AN68" s="10">
        <f t="shared" si="124"/>
        <v>0.66100000000000003</v>
      </c>
      <c r="AO68" s="9">
        <f t="shared" si="125"/>
        <v>0.22000000000000003</v>
      </c>
      <c r="AP68" s="10">
        <f t="shared" si="126"/>
        <v>0.88100000000000001</v>
      </c>
      <c r="AQ68" s="9" t="s">
        <v>12</v>
      </c>
      <c r="AR68" s="55" t="s">
        <v>12</v>
      </c>
      <c r="AS68" s="55">
        <v>1.6240000000000001</v>
      </c>
      <c r="AT68" s="55">
        <v>1.9710000000000001</v>
      </c>
      <c r="AU68" s="55">
        <v>2.157</v>
      </c>
      <c r="AV68" s="3">
        <v>2.33</v>
      </c>
      <c r="AW68" s="3">
        <v>2.5760000000000001</v>
      </c>
      <c r="AX68" s="3" t="s">
        <v>12</v>
      </c>
      <c r="AY68" s="3">
        <v>5.0869999999999997</v>
      </c>
      <c r="AZ68" s="15" t="s">
        <v>12</v>
      </c>
      <c r="BA68" s="10">
        <f t="shared" si="127"/>
        <v>2.5760000000000001</v>
      </c>
      <c r="BB68" s="9">
        <f t="shared" si="128"/>
        <v>0.41900000000000004</v>
      </c>
      <c r="BC68" s="10">
        <f t="shared" si="129"/>
        <v>2.5109999999999997</v>
      </c>
      <c r="BD68" s="9">
        <v>6.3150000000000004</v>
      </c>
      <c r="BE68" s="3">
        <v>6.9390000000000001</v>
      </c>
      <c r="BF68" s="15">
        <v>9.0850000000000009</v>
      </c>
      <c r="BG68" s="15">
        <f t="shared" si="130"/>
        <v>6.9390000000000001</v>
      </c>
      <c r="BH68" s="9">
        <f t="shared" si="131"/>
        <v>0.62399999999999967</v>
      </c>
      <c r="BI68" s="10">
        <f t="shared" si="132"/>
        <v>2.1460000000000008</v>
      </c>
      <c r="BJ68" s="9">
        <v>6.3010000000000002</v>
      </c>
      <c r="BK68" s="3">
        <v>6.9160000000000004</v>
      </c>
      <c r="BL68" s="15">
        <v>8.4139999999999997</v>
      </c>
      <c r="BM68" s="15">
        <f t="shared" si="133"/>
        <v>6.9160000000000004</v>
      </c>
      <c r="BN68" s="9">
        <f t="shared" si="134"/>
        <v>0.61500000000000021</v>
      </c>
      <c r="BO68" s="10">
        <f t="shared" si="135"/>
        <v>1.4979999999999993</v>
      </c>
      <c r="BP68">
        <f t="shared" si="136"/>
        <v>0</v>
      </c>
      <c r="BQ68" s="93">
        <f t="shared" si="137"/>
        <v>1.0947368421052621</v>
      </c>
      <c r="BR68" s="93">
        <f t="shared" si="138"/>
        <v>1.0789473684210524</v>
      </c>
      <c r="BS68" s="93" t="str">
        <f>VLOOKUP(C68,'Koppeling locatie - aslocatie'!$A$2:$C$8139,2,FALSE)</f>
        <v>maas221</v>
      </c>
      <c r="BT68" s="93">
        <f>VLOOKUP($BS68,aslocaties_v01!$C$3:$AA$500,MATCH($K$3/10,aslocaties_v01!$C$2:$X$2),FALSE)</f>
        <v>6.1790000000000003</v>
      </c>
      <c r="BU68" s="93">
        <f>VLOOKUP(BS68,aslocaties_v01!$C$3:$AA$500,MATCH($K$3,aslocaties_v01!$C$2:$X$2),FALSE)</f>
        <v>6.7469999999999999</v>
      </c>
      <c r="BV68" s="93">
        <f>VLOOKUP(BS68,aslocaties_v01!$C$3:$AA$500,MATCH($K$3*10,aslocaties_v01!$C$2:$Y$2),FALSE)</f>
        <v>7.3470000000000004</v>
      </c>
      <c r="BW68" s="93">
        <f t="shared" si="139"/>
        <v>0.56799999999999962</v>
      </c>
      <c r="BX68" s="93">
        <f t="shared" si="140"/>
        <v>0.60000000000000053</v>
      </c>
      <c r="BY68" s="94">
        <f t="shared" si="141"/>
        <v>3.5087719298256825E-3</v>
      </c>
      <c r="BZ68" s="94">
        <f t="shared" si="142"/>
        <v>3.3444816053522786E-3</v>
      </c>
      <c r="CA68" s="94">
        <f t="shared" si="143"/>
        <v>8.9999999999994529E-3</v>
      </c>
      <c r="CB68">
        <f t="shared" si="144"/>
        <v>1.1000000000000121E-2</v>
      </c>
      <c r="CC68" s="58">
        <f t="shared" si="145"/>
        <v>8.9999999999994529E-3</v>
      </c>
      <c r="CD68" s="95" t="b">
        <f t="shared" si="146"/>
        <v>0</v>
      </c>
      <c r="CE68" s="96" t="b">
        <f t="shared" si="147"/>
        <v>1</v>
      </c>
      <c r="CF68" t="b">
        <f t="shared" si="148"/>
        <v>1</v>
      </c>
      <c r="CG68" t="b">
        <f t="shared" si="149"/>
        <v>1</v>
      </c>
      <c r="CH68" s="84" t="b">
        <f t="shared" si="150"/>
        <v>1</v>
      </c>
      <c r="CI68">
        <f t="shared" si="151"/>
        <v>0.66100000000000003</v>
      </c>
      <c r="CJ68" t="b">
        <f t="shared" si="152"/>
        <v>1</v>
      </c>
      <c r="CK68" t="b">
        <f t="shared" si="153"/>
        <v>1</v>
      </c>
      <c r="CL68" s="84" t="b">
        <f t="shared" ref="CL68:CL99" si="173">BA68&lt;AVERAGE(BA:BA)+2*STDEV(BA:BA)</f>
        <v>1</v>
      </c>
      <c r="CM68">
        <f t="shared" si="154"/>
        <v>2.5760000000000001</v>
      </c>
      <c r="CN68" t="b">
        <f t="shared" si="155"/>
        <v>1</v>
      </c>
      <c r="CO68" s="84">
        <f t="shared" si="156"/>
        <v>6.3853564182689199E-2</v>
      </c>
      <c r="CP68" t="b">
        <f t="shared" si="157"/>
        <v>1</v>
      </c>
      <c r="CQ68" s="96" t="b">
        <f t="shared" si="158"/>
        <v>0</v>
      </c>
      <c r="CR68" t="b">
        <f t="shared" si="159"/>
        <v>0</v>
      </c>
      <c r="CS68" t="b">
        <f t="shared" si="160"/>
        <v>0</v>
      </c>
      <c r="CT68" t="b">
        <f t="shared" si="161"/>
        <v>0</v>
      </c>
      <c r="CU68" t="b">
        <f t="shared" si="162"/>
        <v>0</v>
      </c>
      <c r="CV68" s="84" t="b">
        <f t="shared" si="163"/>
        <v>1</v>
      </c>
      <c r="CW68" t="b">
        <f t="shared" si="164"/>
        <v>1</v>
      </c>
      <c r="CX68" t="b">
        <f t="shared" si="165"/>
        <v>1</v>
      </c>
      <c r="CY68" t="b">
        <f t="shared" si="166"/>
        <v>1</v>
      </c>
      <c r="CZ68" t="b">
        <f t="shared" si="167"/>
        <v>1</v>
      </c>
      <c r="DA68" s="84">
        <f t="shared" si="168"/>
        <v>1</v>
      </c>
      <c r="DB68" t="b">
        <f t="shared" si="169"/>
        <v>0</v>
      </c>
    </row>
    <row r="69" spans="1:106">
      <c r="A69" s="9">
        <v>1513</v>
      </c>
      <c r="B69" s="3">
        <v>2</v>
      </c>
      <c r="C69" s="3" t="s">
        <v>1722</v>
      </c>
      <c r="D69" s="3" t="str">
        <f t="shared" si="116"/>
        <v>MA_1_36-5_dk_0870</v>
      </c>
      <c r="E69" s="3" t="str">
        <f t="shared" si="117"/>
        <v>0870</v>
      </c>
      <c r="F69" s="3">
        <v>146329.32800000001</v>
      </c>
      <c r="G69" s="15">
        <v>416111.125</v>
      </c>
      <c r="H69" s="35" t="str">
        <f t="shared" si="118"/>
        <v>ja</v>
      </c>
      <c r="I69" s="42">
        <v>28</v>
      </c>
      <c r="J69" s="20" t="s">
        <v>373</v>
      </c>
      <c r="K69" s="21">
        <v>10000</v>
      </c>
      <c r="L69" s="28">
        <f t="shared" si="170"/>
        <v>1</v>
      </c>
      <c r="M69" s="28">
        <f t="shared" si="171"/>
        <v>1</v>
      </c>
      <c r="N69" s="56">
        <f t="shared" si="119"/>
        <v>10000</v>
      </c>
      <c r="O69" s="33">
        <f t="shared" si="172"/>
        <v>98.681007417841528</v>
      </c>
      <c r="P69" s="37">
        <f t="shared" si="120"/>
        <v>116.71320568384417</v>
      </c>
      <c r="Q69" s="9" t="s">
        <v>12</v>
      </c>
      <c r="R69" s="55" t="s">
        <v>12</v>
      </c>
      <c r="S69" s="55">
        <v>5.4909999999999997</v>
      </c>
      <c r="T69" s="55">
        <v>5.8559999999999999</v>
      </c>
      <c r="U69" s="55">
        <v>6.1879999999999997</v>
      </c>
      <c r="V69" s="3">
        <v>6.4550000000000001</v>
      </c>
      <c r="W69" s="3">
        <v>6.7590000000000003</v>
      </c>
      <c r="X69" s="3" t="s">
        <v>12</v>
      </c>
      <c r="Y69" s="3">
        <v>7.3650000000000002</v>
      </c>
      <c r="Z69" s="15" t="s">
        <v>12</v>
      </c>
      <c r="AA69" s="10">
        <f t="shared" si="121"/>
        <v>6.7590000000000003</v>
      </c>
      <c r="AB69" s="9">
        <f t="shared" si="122"/>
        <v>0.57100000000000062</v>
      </c>
      <c r="AC69" s="10">
        <f t="shared" si="123"/>
        <v>0.60599999999999987</v>
      </c>
      <c r="AD69" s="9" t="s">
        <v>12</v>
      </c>
      <c r="AE69" s="55" t="s">
        <v>12</v>
      </c>
      <c r="AF69" s="55">
        <v>0.48099999999999998</v>
      </c>
      <c r="AG69" s="55">
        <v>0.54900000000000004</v>
      </c>
      <c r="AH69" s="55">
        <v>0.63300000000000001</v>
      </c>
      <c r="AI69" s="3">
        <v>0.73</v>
      </c>
      <c r="AJ69" s="3">
        <v>0.86699999999999999</v>
      </c>
      <c r="AK69" s="3" t="s">
        <v>12</v>
      </c>
      <c r="AL69" s="3">
        <v>1.1579999999999999</v>
      </c>
      <c r="AM69" s="15" t="s">
        <v>12</v>
      </c>
      <c r="AN69" s="10">
        <f t="shared" si="124"/>
        <v>0.86699999999999999</v>
      </c>
      <c r="AO69" s="9">
        <f t="shared" si="125"/>
        <v>0.23399999999999999</v>
      </c>
      <c r="AP69" s="10">
        <f t="shared" si="126"/>
        <v>0.29099999999999993</v>
      </c>
      <c r="AQ69" s="9" t="s">
        <v>12</v>
      </c>
      <c r="AR69" s="55" t="s">
        <v>12</v>
      </c>
      <c r="AS69" s="55">
        <v>2.3010000000000002</v>
      </c>
      <c r="AT69" s="55">
        <v>2.4460000000000002</v>
      </c>
      <c r="AU69" s="55">
        <v>2.609</v>
      </c>
      <c r="AV69" s="3">
        <v>2.7690000000000001</v>
      </c>
      <c r="AW69" s="3">
        <v>2.992</v>
      </c>
      <c r="AX69" s="3" t="s">
        <v>12</v>
      </c>
      <c r="AY69" s="3">
        <v>3.4910000000000001</v>
      </c>
      <c r="AZ69" s="15" t="s">
        <v>12</v>
      </c>
      <c r="BA69" s="10">
        <f t="shared" si="127"/>
        <v>2.992</v>
      </c>
      <c r="BB69" s="9">
        <f t="shared" si="128"/>
        <v>0.38300000000000001</v>
      </c>
      <c r="BC69" s="10">
        <f t="shared" si="129"/>
        <v>0.49900000000000011</v>
      </c>
      <c r="BD69" s="9">
        <v>6.3330000000000002</v>
      </c>
      <c r="BE69" s="3">
        <v>6.9370000000000003</v>
      </c>
      <c r="BF69" s="15">
        <v>7.6310000000000002</v>
      </c>
      <c r="BG69" s="15">
        <f t="shared" si="130"/>
        <v>6.9370000000000003</v>
      </c>
      <c r="BH69" s="9">
        <f t="shared" si="131"/>
        <v>0.60400000000000009</v>
      </c>
      <c r="BI69" s="10">
        <f t="shared" si="132"/>
        <v>0.69399999999999995</v>
      </c>
      <c r="BJ69" s="9">
        <v>6.319</v>
      </c>
      <c r="BK69" s="3">
        <v>6.9210000000000003</v>
      </c>
      <c r="BL69" s="15">
        <v>7.6390000000000002</v>
      </c>
      <c r="BM69" s="15">
        <f t="shared" si="133"/>
        <v>6.9210000000000003</v>
      </c>
      <c r="BN69" s="9">
        <f t="shared" si="134"/>
        <v>0.60200000000000031</v>
      </c>
      <c r="BO69" s="10">
        <f t="shared" si="135"/>
        <v>0.71799999999999997</v>
      </c>
      <c r="BP69">
        <f t="shared" si="136"/>
        <v>0</v>
      </c>
      <c r="BQ69" s="93">
        <f t="shared" si="137"/>
        <v>1.0577933450087555</v>
      </c>
      <c r="BR69" s="93">
        <f t="shared" si="138"/>
        <v>1.0542907180385284</v>
      </c>
      <c r="BS69" s="93" t="str">
        <f>VLOOKUP(C69,'Koppeling locatie - aslocatie'!$A$2:$C$8139,2,FALSE)</f>
        <v>maas221</v>
      </c>
      <c r="BT69" s="93">
        <f>VLOOKUP($BS69,aslocaties_v01!$C$3:$AA$500,MATCH($K$3/10,aslocaties_v01!$C$2:$X$2),FALSE)</f>
        <v>6.1790000000000003</v>
      </c>
      <c r="BU69" s="93">
        <f>VLOOKUP(BS69,aslocaties_v01!$C$3:$AA$500,MATCH($K$3,aslocaties_v01!$C$2:$X$2),FALSE)</f>
        <v>6.7469999999999999</v>
      </c>
      <c r="BV69" s="93">
        <f>VLOOKUP(BS69,aslocaties_v01!$C$3:$AA$500,MATCH($K$3*10,aslocaties_v01!$C$2:$Y$2),FALSE)</f>
        <v>7.3470000000000004</v>
      </c>
      <c r="BW69" s="93">
        <f t="shared" si="139"/>
        <v>0.56799999999999962</v>
      </c>
      <c r="BX69" s="93">
        <f t="shared" si="140"/>
        <v>0.60000000000000053</v>
      </c>
      <c r="BY69" s="94">
        <f t="shared" si="141"/>
        <v>5.2539404553432201E-3</v>
      </c>
      <c r="BZ69" s="94">
        <f t="shared" si="142"/>
        <v>9.9009900990087996E-3</v>
      </c>
      <c r="CA69" s="94">
        <f t="shared" si="143"/>
        <v>8.9999999999994529E-3</v>
      </c>
      <c r="CB69">
        <f t="shared" si="144"/>
        <v>1.2000000000000455E-2</v>
      </c>
      <c r="CC69" s="58">
        <f t="shared" si="145"/>
        <v>1.7999999999999794E-2</v>
      </c>
      <c r="CD69" s="95" t="b">
        <f t="shared" si="146"/>
        <v>0</v>
      </c>
      <c r="CE69" s="96" t="b">
        <f t="shared" si="147"/>
        <v>1</v>
      </c>
      <c r="CF69" t="b">
        <f t="shared" si="148"/>
        <v>1</v>
      </c>
      <c r="CG69" t="b">
        <f t="shared" si="149"/>
        <v>1</v>
      </c>
      <c r="CH69" s="84" t="b">
        <f t="shared" si="150"/>
        <v>1</v>
      </c>
      <c r="CI69">
        <f t="shared" si="151"/>
        <v>0.86699999999999999</v>
      </c>
      <c r="CJ69" t="b">
        <f t="shared" si="152"/>
        <v>1</v>
      </c>
      <c r="CK69" t="b">
        <f t="shared" si="153"/>
        <v>1</v>
      </c>
      <c r="CL69" s="84" t="b">
        <f t="shared" si="173"/>
        <v>1</v>
      </c>
      <c r="CM69">
        <f t="shared" si="154"/>
        <v>2.992</v>
      </c>
      <c r="CN69" t="b">
        <f t="shared" si="155"/>
        <v>1</v>
      </c>
      <c r="CO69" s="84">
        <f t="shared" si="156"/>
        <v>6.2082803560076283E-2</v>
      </c>
      <c r="CP69" t="b">
        <f t="shared" si="157"/>
        <v>1</v>
      </c>
      <c r="CQ69" s="96" t="b">
        <f t="shared" si="158"/>
        <v>1</v>
      </c>
      <c r="CR69" t="b">
        <f t="shared" si="159"/>
        <v>1</v>
      </c>
      <c r="CS69" t="b">
        <f t="shared" si="160"/>
        <v>1</v>
      </c>
      <c r="CT69" t="b">
        <f t="shared" si="161"/>
        <v>1</v>
      </c>
      <c r="CU69" t="b">
        <f t="shared" si="162"/>
        <v>1</v>
      </c>
      <c r="CV69" s="84" t="b">
        <f t="shared" si="163"/>
        <v>1</v>
      </c>
      <c r="CW69" t="b">
        <f t="shared" si="164"/>
        <v>1</v>
      </c>
      <c r="CX69" t="b">
        <f t="shared" si="165"/>
        <v>1</v>
      </c>
      <c r="CY69" t="b">
        <f t="shared" si="166"/>
        <v>1</v>
      </c>
      <c r="CZ69" t="b">
        <f t="shared" si="167"/>
        <v>1</v>
      </c>
      <c r="DA69" s="84">
        <f t="shared" si="168"/>
        <v>0</v>
      </c>
      <c r="DB69" t="b">
        <f t="shared" si="169"/>
        <v>0</v>
      </c>
    </row>
    <row r="70" spans="1:106">
      <c r="A70" s="9">
        <v>1514</v>
      </c>
      <c r="B70" s="3">
        <v>2</v>
      </c>
      <c r="C70" s="3" t="s">
        <v>1723</v>
      </c>
      <c r="D70" s="3" t="str">
        <f t="shared" si="116"/>
        <v>MA_1_36-5_dk_0871</v>
      </c>
      <c r="E70" s="3" t="str">
        <f t="shared" si="117"/>
        <v>0871</v>
      </c>
      <c r="F70" s="3">
        <v>146224.46900000001</v>
      </c>
      <c r="G70" s="15">
        <v>416162.375</v>
      </c>
      <c r="H70" s="35" t="str">
        <f t="shared" si="118"/>
        <v>ja</v>
      </c>
      <c r="I70" s="42">
        <v>355</v>
      </c>
      <c r="J70" s="20" t="s">
        <v>373</v>
      </c>
      <c r="K70" s="21">
        <v>10000</v>
      </c>
      <c r="L70" s="28">
        <f t="shared" si="170"/>
        <v>1</v>
      </c>
      <c r="M70" s="28">
        <f t="shared" si="171"/>
        <v>1</v>
      </c>
      <c r="N70" s="56">
        <f t="shared" si="119"/>
        <v>10000</v>
      </c>
      <c r="O70" s="33">
        <f t="shared" si="172"/>
        <v>116.71320568384417</v>
      </c>
      <c r="P70" s="37">
        <f t="shared" si="120"/>
        <v>89.186261150494559</v>
      </c>
      <c r="Q70" s="9" t="s">
        <v>12</v>
      </c>
      <c r="R70" s="55" t="s">
        <v>12</v>
      </c>
      <c r="S70" s="55">
        <v>5.4909999999999997</v>
      </c>
      <c r="T70" s="55">
        <v>5.8559999999999999</v>
      </c>
      <c r="U70" s="55">
        <v>6.1870000000000003</v>
      </c>
      <c r="V70" s="3">
        <v>6.4550000000000001</v>
      </c>
      <c r="W70" s="3">
        <v>6.7569999999999997</v>
      </c>
      <c r="X70" s="3" t="s">
        <v>12</v>
      </c>
      <c r="Y70" s="3">
        <v>7.3550000000000004</v>
      </c>
      <c r="Z70" s="15" t="s">
        <v>12</v>
      </c>
      <c r="AA70" s="10">
        <f t="shared" si="121"/>
        <v>6.7569999999999997</v>
      </c>
      <c r="AB70" s="9">
        <f t="shared" si="122"/>
        <v>0.5699999999999994</v>
      </c>
      <c r="AC70" s="10">
        <f t="shared" si="123"/>
        <v>0.59800000000000075</v>
      </c>
      <c r="AD70" s="9" t="s">
        <v>12</v>
      </c>
      <c r="AE70" s="55" t="s">
        <v>12</v>
      </c>
      <c r="AF70" s="55">
        <v>0.53100000000000003</v>
      </c>
      <c r="AG70" s="55">
        <v>0.60399999999999998</v>
      </c>
      <c r="AH70" s="55">
        <v>0.71199999999999997</v>
      </c>
      <c r="AI70" s="3">
        <v>0.83699999999999997</v>
      </c>
      <c r="AJ70" s="3">
        <v>0.99299999999999999</v>
      </c>
      <c r="AK70" s="3" t="s">
        <v>12</v>
      </c>
      <c r="AL70" s="3">
        <v>1.2529999999999999</v>
      </c>
      <c r="AM70" s="15" t="s">
        <v>12</v>
      </c>
      <c r="AN70" s="10">
        <f t="shared" si="124"/>
        <v>0.99299999999999999</v>
      </c>
      <c r="AO70" s="9">
        <f t="shared" si="125"/>
        <v>0.28100000000000003</v>
      </c>
      <c r="AP70" s="10">
        <f t="shared" si="126"/>
        <v>0.2599999999999999</v>
      </c>
      <c r="AQ70" s="9" t="s">
        <v>12</v>
      </c>
      <c r="AR70" s="55" t="s">
        <v>12</v>
      </c>
      <c r="AS70" s="55">
        <v>2.4249999999999998</v>
      </c>
      <c r="AT70" s="55">
        <v>2.5720000000000001</v>
      </c>
      <c r="AU70" s="55">
        <v>2.75</v>
      </c>
      <c r="AV70" s="3">
        <v>2.9380000000000002</v>
      </c>
      <c r="AW70" s="3">
        <v>3.2330000000000001</v>
      </c>
      <c r="AX70" s="3" t="s">
        <v>12</v>
      </c>
      <c r="AY70" s="3">
        <v>3.5979999999999999</v>
      </c>
      <c r="AZ70" s="15" t="s">
        <v>12</v>
      </c>
      <c r="BA70" s="10">
        <f t="shared" si="127"/>
        <v>3.2330000000000001</v>
      </c>
      <c r="BB70" s="9">
        <f t="shared" si="128"/>
        <v>0.4830000000000001</v>
      </c>
      <c r="BC70" s="10">
        <f t="shared" si="129"/>
        <v>0.36499999999999977</v>
      </c>
      <c r="BD70" s="9">
        <v>6.5129999999999999</v>
      </c>
      <c r="BE70" s="3">
        <v>7.1529999999999996</v>
      </c>
      <c r="BF70" s="15">
        <v>7.91</v>
      </c>
      <c r="BG70" s="15">
        <f t="shared" si="130"/>
        <v>7.1529999999999996</v>
      </c>
      <c r="BH70" s="9">
        <f t="shared" si="131"/>
        <v>0.63999999999999968</v>
      </c>
      <c r="BI70" s="10">
        <f t="shared" si="132"/>
        <v>0.75700000000000056</v>
      </c>
      <c r="BJ70" s="9">
        <v>6.484</v>
      </c>
      <c r="BK70" s="3">
        <v>7.1239999999999997</v>
      </c>
      <c r="BL70" s="15">
        <v>7.891</v>
      </c>
      <c r="BM70" s="15">
        <f t="shared" si="133"/>
        <v>7.1239999999999997</v>
      </c>
      <c r="BN70" s="9">
        <f t="shared" si="134"/>
        <v>0.63999999999999968</v>
      </c>
      <c r="BO70" s="10">
        <f t="shared" si="135"/>
        <v>0.76700000000000035</v>
      </c>
      <c r="BP70">
        <f t="shared" si="136"/>
        <v>0</v>
      </c>
      <c r="BQ70" s="93">
        <f t="shared" si="137"/>
        <v>1.1228070175438603</v>
      </c>
      <c r="BR70" s="93">
        <f t="shared" si="138"/>
        <v>1.1228070175438603</v>
      </c>
      <c r="BS70" s="93" t="str">
        <f>VLOOKUP(C70,'Koppeling locatie - aslocatie'!$A$2:$C$8139,2,FALSE)</f>
        <v>maas221</v>
      </c>
      <c r="BT70" s="93">
        <f>VLOOKUP($BS70,aslocaties_v01!$C$3:$AA$500,MATCH($K$3/10,aslocaties_v01!$C$2:$X$2),FALSE)</f>
        <v>6.1790000000000003</v>
      </c>
      <c r="BU70" s="93">
        <f>VLOOKUP(BS70,aslocaties_v01!$C$3:$AA$500,MATCH($K$3,aslocaties_v01!$C$2:$X$2),FALSE)</f>
        <v>6.7469999999999999</v>
      </c>
      <c r="BV70" s="93">
        <f>VLOOKUP(BS70,aslocaties_v01!$C$3:$AA$500,MATCH($K$3*10,aslocaties_v01!$C$2:$Y$2),FALSE)</f>
        <v>7.3470000000000004</v>
      </c>
      <c r="BW70" s="93">
        <f t="shared" si="139"/>
        <v>0.56799999999999962</v>
      </c>
      <c r="BX70" s="93">
        <f t="shared" si="140"/>
        <v>0.60000000000000053</v>
      </c>
      <c r="BY70" s="94">
        <f t="shared" si="141"/>
        <v>3.5087719298241282E-3</v>
      </c>
      <c r="BZ70" s="94">
        <f t="shared" si="142"/>
        <v>3.3444816053507243E-3</v>
      </c>
      <c r="CA70" s="94">
        <f t="shared" si="143"/>
        <v>8.0000000000000071E-3</v>
      </c>
      <c r="CB70">
        <f t="shared" si="144"/>
        <v>9.9999999999997868E-3</v>
      </c>
      <c r="CC70" s="58">
        <f t="shared" si="145"/>
        <v>8.0000000000000071E-3</v>
      </c>
      <c r="CD70" s="95" t="b">
        <f t="shared" si="146"/>
        <v>0</v>
      </c>
      <c r="CE70" s="96" t="b">
        <f t="shared" si="147"/>
        <v>1</v>
      </c>
      <c r="CF70" t="b">
        <f t="shared" si="148"/>
        <v>1</v>
      </c>
      <c r="CG70" t="b">
        <f t="shared" si="149"/>
        <v>1</v>
      </c>
      <c r="CH70" s="84" t="b">
        <f t="shared" si="150"/>
        <v>1</v>
      </c>
      <c r="CI70">
        <f t="shared" si="151"/>
        <v>0.99299999999999999</v>
      </c>
      <c r="CJ70" t="b">
        <f t="shared" si="152"/>
        <v>1</v>
      </c>
      <c r="CK70" t="b">
        <f t="shared" si="153"/>
        <v>1</v>
      </c>
      <c r="CL70" s="84" t="b">
        <f t="shared" si="173"/>
        <v>1</v>
      </c>
      <c r="CM70">
        <f t="shared" si="154"/>
        <v>3.2330000000000001</v>
      </c>
      <c r="CN70" t="b">
        <f t="shared" si="155"/>
        <v>1</v>
      </c>
      <c r="CO70" s="84">
        <f t="shared" si="156"/>
        <v>6.0899431841050462E-2</v>
      </c>
      <c r="CP70" t="b">
        <f t="shared" si="157"/>
        <v>1</v>
      </c>
      <c r="CQ70" s="96" t="b">
        <f t="shared" si="158"/>
        <v>1</v>
      </c>
      <c r="CR70" t="b">
        <f t="shared" si="159"/>
        <v>1</v>
      </c>
      <c r="CS70" t="b">
        <f t="shared" si="160"/>
        <v>1</v>
      </c>
      <c r="CT70" t="b">
        <f t="shared" si="161"/>
        <v>1</v>
      </c>
      <c r="CU70" t="b">
        <f t="shared" si="162"/>
        <v>1</v>
      </c>
      <c r="CV70" s="84" t="b">
        <f t="shared" si="163"/>
        <v>1</v>
      </c>
      <c r="CW70" t="b">
        <f t="shared" si="164"/>
        <v>1</v>
      </c>
      <c r="CX70" t="b">
        <f t="shared" si="165"/>
        <v>0</v>
      </c>
      <c r="CY70" t="b">
        <f t="shared" si="166"/>
        <v>1</v>
      </c>
      <c r="CZ70" t="b">
        <f t="shared" si="167"/>
        <v>1</v>
      </c>
      <c r="DA70" s="84">
        <f t="shared" si="168"/>
        <v>1</v>
      </c>
      <c r="DB70" t="b">
        <f t="shared" si="169"/>
        <v>0</v>
      </c>
    </row>
    <row r="71" spans="1:106">
      <c r="A71" s="9">
        <v>1515</v>
      </c>
      <c r="B71" s="3">
        <v>2</v>
      </c>
      <c r="C71" s="3" t="s">
        <v>1724</v>
      </c>
      <c r="D71" s="3" t="str">
        <f t="shared" si="116"/>
        <v>MA_1_36-5_dk_0872</v>
      </c>
      <c r="E71" s="3" t="str">
        <f t="shared" si="117"/>
        <v>0872</v>
      </c>
      <c r="F71" s="3">
        <v>146136.17199999999</v>
      </c>
      <c r="G71" s="15">
        <v>416174.93800000002</v>
      </c>
      <c r="H71" s="35" t="str">
        <f t="shared" si="118"/>
        <v>ja</v>
      </c>
      <c r="I71" s="42">
        <v>329</v>
      </c>
      <c r="J71" s="20" t="s">
        <v>373</v>
      </c>
      <c r="K71" s="21">
        <v>10000</v>
      </c>
      <c r="L71" s="28">
        <f t="shared" si="170"/>
        <v>1</v>
      </c>
      <c r="M71" s="28">
        <f t="shared" si="171"/>
        <v>1</v>
      </c>
      <c r="N71" s="56">
        <f t="shared" si="119"/>
        <v>10000</v>
      </c>
      <c r="O71" s="33">
        <f t="shared" si="172"/>
        <v>89.186261150494559</v>
      </c>
      <c r="P71" s="37">
        <f t="shared" si="120"/>
        <v>80.893978218447273</v>
      </c>
      <c r="Q71" s="9" t="s">
        <v>12</v>
      </c>
      <c r="R71" s="55" t="s">
        <v>12</v>
      </c>
      <c r="S71" s="55">
        <v>5.49</v>
      </c>
      <c r="T71" s="55">
        <v>5.8550000000000004</v>
      </c>
      <c r="U71" s="55">
        <v>6.1859999999999999</v>
      </c>
      <c r="V71" s="3">
        <v>6.4539999999999997</v>
      </c>
      <c r="W71" s="3">
        <v>6.7569999999999997</v>
      </c>
      <c r="X71" s="3" t="s">
        <v>12</v>
      </c>
      <c r="Y71" s="3">
        <v>7.3540000000000001</v>
      </c>
      <c r="Z71" s="15" t="s">
        <v>12</v>
      </c>
      <c r="AA71" s="10">
        <f t="shared" si="121"/>
        <v>6.7569999999999997</v>
      </c>
      <c r="AB71" s="9">
        <f t="shared" si="122"/>
        <v>0.57099999999999973</v>
      </c>
      <c r="AC71" s="10">
        <f t="shared" si="123"/>
        <v>0.59700000000000042</v>
      </c>
      <c r="AD71" s="9" t="s">
        <v>12</v>
      </c>
      <c r="AE71" s="55" t="s">
        <v>12</v>
      </c>
      <c r="AF71" s="55">
        <v>1.036</v>
      </c>
      <c r="AG71" s="55">
        <v>1.0740000000000001</v>
      </c>
      <c r="AH71" s="55">
        <v>1.113</v>
      </c>
      <c r="AI71" s="3">
        <v>1.1479999999999999</v>
      </c>
      <c r="AJ71" s="3">
        <v>1.1850000000000001</v>
      </c>
      <c r="AK71" s="3" t="s">
        <v>12</v>
      </c>
      <c r="AL71" s="3">
        <v>1.32</v>
      </c>
      <c r="AM71" s="15" t="s">
        <v>12</v>
      </c>
      <c r="AN71" s="10">
        <f t="shared" si="124"/>
        <v>1.1850000000000001</v>
      </c>
      <c r="AO71" s="9">
        <f t="shared" si="125"/>
        <v>7.2000000000000064E-2</v>
      </c>
      <c r="AP71" s="10">
        <f t="shared" si="126"/>
        <v>0.13500000000000001</v>
      </c>
      <c r="AQ71" s="9" t="s">
        <v>12</v>
      </c>
      <c r="AR71" s="55" t="s">
        <v>12</v>
      </c>
      <c r="AS71" s="55">
        <v>3.4220000000000002</v>
      </c>
      <c r="AT71" s="55">
        <v>3.448</v>
      </c>
      <c r="AU71" s="55">
        <v>3.476</v>
      </c>
      <c r="AV71" s="3">
        <v>3.5030000000000001</v>
      </c>
      <c r="AW71" s="3">
        <v>3.5539999999999998</v>
      </c>
      <c r="AX71" s="3" t="s">
        <v>12</v>
      </c>
      <c r="AY71" s="3">
        <v>3.6749999999999998</v>
      </c>
      <c r="AZ71" s="15" t="s">
        <v>12</v>
      </c>
      <c r="BA71" s="10">
        <f t="shared" si="127"/>
        <v>3.5539999999999998</v>
      </c>
      <c r="BB71" s="9">
        <f t="shared" si="128"/>
        <v>7.7999999999999847E-2</v>
      </c>
      <c r="BC71" s="10">
        <f t="shared" si="129"/>
        <v>0.121</v>
      </c>
      <c r="BD71" s="9">
        <v>6.6360000000000001</v>
      </c>
      <c r="BE71" s="3">
        <v>7.2960000000000003</v>
      </c>
      <c r="BF71" s="15">
        <v>8.0500000000000007</v>
      </c>
      <c r="BG71" s="15">
        <f t="shared" si="130"/>
        <v>7.2960000000000003</v>
      </c>
      <c r="BH71" s="9">
        <f t="shared" si="131"/>
        <v>0.66000000000000014</v>
      </c>
      <c r="BI71" s="10">
        <f t="shared" si="132"/>
        <v>0.75400000000000045</v>
      </c>
      <c r="BJ71" s="9">
        <v>6.6280000000000001</v>
      </c>
      <c r="BK71" s="3">
        <v>7.3090000000000002</v>
      </c>
      <c r="BL71" s="15">
        <v>8.1669999999999998</v>
      </c>
      <c r="BM71" s="15">
        <f t="shared" si="133"/>
        <v>7.3090000000000002</v>
      </c>
      <c r="BN71" s="9">
        <f t="shared" si="134"/>
        <v>0.68100000000000005</v>
      </c>
      <c r="BO71" s="10">
        <f t="shared" si="135"/>
        <v>0.85799999999999965</v>
      </c>
      <c r="BP71">
        <f t="shared" si="136"/>
        <v>0</v>
      </c>
      <c r="BQ71" s="93">
        <f t="shared" si="137"/>
        <v>1.1558669001751321</v>
      </c>
      <c r="BR71" s="93">
        <f t="shared" si="138"/>
        <v>1.1926444833625225</v>
      </c>
      <c r="BS71" s="93" t="str">
        <f>VLOOKUP(C71,'Koppeling locatie - aslocatie'!$A$2:$C$8139,2,FALSE)</f>
        <v>maas221</v>
      </c>
      <c r="BT71" s="93">
        <f>VLOOKUP($BS71,aslocaties_v01!$C$3:$AA$500,MATCH($K$3/10,aslocaties_v01!$C$2:$X$2),FALSE)</f>
        <v>6.1790000000000003</v>
      </c>
      <c r="BU71" s="93">
        <f>VLOOKUP(BS71,aslocaties_v01!$C$3:$AA$500,MATCH($K$3,aslocaties_v01!$C$2:$X$2),FALSE)</f>
        <v>6.7469999999999999</v>
      </c>
      <c r="BV71" s="93">
        <f>VLOOKUP(BS71,aslocaties_v01!$C$3:$AA$500,MATCH($K$3*10,aslocaties_v01!$C$2:$Y$2),FALSE)</f>
        <v>7.3470000000000004</v>
      </c>
      <c r="BW71" s="93">
        <f t="shared" si="139"/>
        <v>0.56799999999999962</v>
      </c>
      <c r="BX71" s="93">
        <f t="shared" si="140"/>
        <v>0.60000000000000053</v>
      </c>
      <c r="BY71" s="94">
        <f t="shared" si="141"/>
        <v>5.2539404553416658E-3</v>
      </c>
      <c r="BZ71" s="94">
        <f t="shared" si="142"/>
        <v>5.0251256281408363E-3</v>
      </c>
      <c r="CA71" s="94">
        <f t="shared" si="143"/>
        <v>6.9999999999996732E-3</v>
      </c>
      <c r="CB71">
        <f t="shared" si="144"/>
        <v>9.9999999999997868E-3</v>
      </c>
      <c r="CC71" s="58">
        <f t="shared" si="145"/>
        <v>6.9999999999996732E-3</v>
      </c>
      <c r="CD71" s="95" t="b">
        <f t="shared" si="146"/>
        <v>0</v>
      </c>
      <c r="CE71" s="96" t="b">
        <f t="shared" si="147"/>
        <v>1</v>
      </c>
      <c r="CF71" t="b">
        <f t="shared" si="148"/>
        <v>1</v>
      </c>
      <c r="CG71" t="b">
        <f t="shared" si="149"/>
        <v>1</v>
      </c>
      <c r="CH71" s="84" t="b">
        <f t="shared" si="150"/>
        <v>1</v>
      </c>
      <c r="CI71">
        <f t="shared" si="151"/>
        <v>1.1850000000000001</v>
      </c>
      <c r="CJ71" t="b">
        <f t="shared" si="152"/>
        <v>1</v>
      </c>
      <c r="CK71" t="b">
        <f t="shared" si="153"/>
        <v>1</v>
      </c>
      <c r="CL71" s="84" t="b">
        <f t="shared" si="173"/>
        <v>1</v>
      </c>
      <c r="CM71">
        <f t="shared" si="154"/>
        <v>3.5539999999999998</v>
      </c>
      <c r="CN71" t="b">
        <f t="shared" si="155"/>
        <v>1</v>
      </c>
      <c r="CO71" s="84">
        <f t="shared" si="156"/>
        <v>6.013937426354389E-2</v>
      </c>
      <c r="CP71" t="b">
        <f t="shared" si="157"/>
        <v>1</v>
      </c>
      <c r="CQ71" s="96" t="b">
        <f t="shared" si="158"/>
        <v>1</v>
      </c>
      <c r="CR71" t="b">
        <f t="shared" si="159"/>
        <v>1</v>
      </c>
      <c r="CS71" t="b">
        <f t="shared" si="160"/>
        <v>0</v>
      </c>
      <c r="CT71" t="b">
        <f t="shared" si="161"/>
        <v>1</v>
      </c>
      <c r="CU71" t="b">
        <f t="shared" si="162"/>
        <v>1</v>
      </c>
      <c r="CV71" s="84" t="b">
        <f t="shared" si="163"/>
        <v>1</v>
      </c>
      <c r="CW71" t="b">
        <f t="shared" si="164"/>
        <v>1</v>
      </c>
      <c r="CX71" t="b">
        <f t="shared" si="165"/>
        <v>1</v>
      </c>
      <c r="CY71" t="b">
        <f t="shared" si="166"/>
        <v>0</v>
      </c>
      <c r="CZ71" t="b">
        <f t="shared" si="167"/>
        <v>1</v>
      </c>
      <c r="DA71" s="84">
        <f t="shared" si="168"/>
        <v>2</v>
      </c>
      <c r="DB71" t="b">
        <f t="shared" si="169"/>
        <v>0</v>
      </c>
    </row>
    <row r="72" spans="1:106">
      <c r="A72" s="9">
        <v>1516</v>
      </c>
      <c r="B72" s="3">
        <v>2</v>
      </c>
      <c r="C72" s="3" t="s">
        <v>1725</v>
      </c>
      <c r="D72" s="3" t="str">
        <f t="shared" si="116"/>
        <v>MA_1_36-5_dk_0873</v>
      </c>
      <c r="E72" s="3" t="str">
        <f t="shared" si="117"/>
        <v>0873</v>
      </c>
      <c r="F72" s="3">
        <v>146109.516</v>
      </c>
      <c r="G72" s="15">
        <v>416098.56199999998</v>
      </c>
      <c r="H72" s="35" t="str">
        <f t="shared" si="118"/>
        <v>ja</v>
      </c>
      <c r="I72" s="42">
        <v>336</v>
      </c>
      <c r="J72" s="20" t="s">
        <v>373</v>
      </c>
      <c r="K72" s="21">
        <v>10000</v>
      </c>
      <c r="L72" s="28">
        <f t="shared" si="170"/>
        <v>1</v>
      </c>
      <c r="M72" s="28">
        <f t="shared" si="171"/>
        <v>1</v>
      </c>
      <c r="N72" s="56">
        <f t="shared" si="119"/>
        <v>10000</v>
      </c>
      <c r="O72" s="33">
        <f t="shared" si="172"/>
        <v>80.893978218447273</v>
      </c>
      <c r="P72" s="37">
        <f t="shared" si="120"/>
        <v>94.402127306533913</v>
      </c>
      <c r="Q72" s="9" t="s">
        <v>12</v>
      </c>
      <c r="R72" s="55" t="s">
        <v>12</v>
      </c>
      <c r="S72" s="55">
        <v>5.4909999999999997</v>
      </c>
      <c r="T72" s="55">
        <v>5.8559999999999999</v>
      </c>
      <c r="U72" s="55">
        <v>6.1870000000000003</v>
      </c>
      <c r="V72" s="3">
        <v>6.4539999999999997</v>
      </c>
      <c r="W72" s="3">
        <v>6.7569999999999997</v>
      </c>
      <c r="X72" s="3" t="s">
        <v>12</v>
      </c>
      <c r="Y72" s="3">
        <v>7.3550000000000004</v>
      </c>
      <c r="Z72" s="15" t="s">
        <v>12</v>
      </c>
      <c r="AA72" s="10">
        <f t="shared" si="121"/>
        <v>6.7569999999999997</v>
      </c>
      <c r="AB72" s="9">
        <f t="shared" si="122"/>
        <v>0.5699999999999994</v>
      </c>
      <c r="AC72" s="10">
        <f t="shared" si="123"/>
        <v>0.59800000000000075</v>
      </c>
      <c r="AD72" s="9" t="s">
        <v>12</v>
      </c>
      <c r="AE72" s="55" t="s">
        <v>12</v>
      </c>
      <c r="AF72" s="55">
        <v>0.44700000000000001</v>
      </c>
      <c r="AG72" s="55">
        <v>0.51700000000000002</v>
      </c>
      <c r="AH72" s="55">
        <v>0.59699999999999998</v>
      </c>
      <c r="AI72" s="3">
        <v>0.69299999999999995</v>
      </c>
      <c r="AJ72" s="3">
        <v>0.83499999999999996</v>
      </c>
      <c r="AK72" s="3" t="s">
        <v>12</v>
      </c>
      <c r="AL72" s="3">
        <v>1.302</v>
      </c>
      <c r="AM72" s="15" t="s">
        <v>12</v>
      </c>
      <c r="AN72" s="10">
        <f t="shared" si="124"/>
        <v>0.83499999999999996</v>
      </c>
      <c r="AO72" s="9">
        <f t="shared" si="125"/>
        <v>0.23799999999999999</v>
      </c>
      <c r="AP72" s="10">
        <f t="shared" si="126"/>
        <v>0.46700000000000008</v>
      </c>
      <c r="AQ72" s="9" t="s">
        <v>12</v>
      </c>
      <c r="AR72" s="55" t="s">
        <v>12</v>
      </c>
      <c r="AS72" s="55">
        <v>2.2349999999999999</v>
      </c>
      <c r="AT72" s="55">
        <v>2.3849999999999998</v>
      </c>
      <c r="AU72" s="55">
        <v>2.5489999999999999</v>
      </c>
      <c r="AV72" s="3">
        <v>2.7109999999999999</v>
      </c>
      <c r="AW72" s="3">
        <v>2.9140000000000001</v>
      </c>
      <c r="AX72" s="3" t="s">
        <v>12</v>
      </c>
      <c r="AY72" s="3">
        <v>3.64</v>
      </c>
      <c r="AZ72" s="15" t="s">
        <v>12</v>
      </c>
      <c r="BA72" s="10">
        <f t="shared" si="127"/>
        <v>2.9140000000000001</v>
      </c>
      <c r="BB72" s="9">
        <f t="shared" si="128"/>
        <v>0.36500000000000021</v>
      </c>
      <c r="BC72" s="10">
        <f t="shared" si="129"/>
        <v>0.72599999999999998</v>
      </c>
      <c r="BD72" s="9">
        <v>6.5789999999999997</v>
      </c>
      <c r="BE72" s="3">
        <v>7.2359999999999998</v>
      </c>
      <c r="BF72" s="15">
        <v>8.0210000000000008</v>
      </c>
      <c r="BG72" s="15">
        <f t="shared" si="130"/>
        <v>7.2359999999999998</v>
      </c>
      <c r="BH72" s="9">
        <f t="shared" si="131"/>
        <v>0.65700000000000003</v>
      </c>
      <c r="BI72" s="10">
        <f t="shared" si="132"/>
        <v>0.78500000000000103</v>
      </c>
      <c r="BJ72" s="9">
        <v>6.5590000000000002</v>
      </c>
      <c r="BK72" s="3">
        <v>7.2190000000000003</v>
      </c>
      <c r="BL72" s="15">
        <v>8.0830000000000002</v>
      </c>
      <c r="BM72" s="15">
        <f t="shared" si="133"/>
        <v>7.2190000000000003</v>
      </c>
      <c r="BN72" s="9">
        <f t="shared" si="134"/>
        <v>0.66000000000000014</v>
      </c>
      <c r="BO72" s="10">
        <f t="shared" si="135"/>
        <v>0.86399999999999988</v>
      </c>
      <c r="BP72">
        <f t="shared" si="136"/>
        <v>0</v>
      </c>
      <c r="BQ72" s="93">
        <f t="shared" si="137"/>
        <v>1.1526315789473698</v>
      </c>
      <c r="BR72" s="93">
        <f t="shared" si="138"/>
        <v>1.1578947368421066</v>
      </c>
      <c r="BS72" s="93" t="str">
        <f>VLOOKUP(C72,'Koppeling locatie - aslocatie'!$A$2:$C$8139,2,FALSE)</f>
        <v>maas221</v>
      </c>
      <c r="BT72" s="93">
        <f>VLOOKUP($BS72,aslocaties_v01!$C$3:$AA$500,MATCH($K$3/10,aslocaties_v01!$C$2:$X$2),FALSE)</f>
        <v>6.1790000000000003</v>
      </c>
      <c r="BU72" s="93">
        <f>VLOOKUP(BS72,aslocaties_v01!$C$3:$AA$500,MATCH($K$3,aslocaties_v01!$C$2:$X$2),FALSE)</f>
        <v>6.7469999999999999</v>
      </c>
      <c r="BV72" s="93">
        <f>VLOOKUP(BS72,aslocaties_v01!$C$3:$AA$500,MATCH($K$3*10,aslocaties_v01!$C$2:$Y$2),FALSE)</f>
        <v>7.3470000000000004</v>
      </c>
      <c r="BW72" s="93">
        <f t="shared" si="139"/>
        <v>0.56799999999999962</v>
      </c>
      <c r="BX72" s="93">
        <f t="shared" si="140"/>
        <v>0.60000000000000053</v>
      </c>
      <c r="BY72" s="94">
        <f t="shared" si="141"/>
        <v>3.5087719298241282E-3</v>
      </c>
      <c r="BZ72" s="94">
        <f t="shared" si="142"/>
        <v>3.3444816053507243E-3</v>
      </c>
      <c r="CA72" s="94">
        <f t="shared" si="143"/>
        <v>8.0000000000000071E-3</v>
      </c>
      <c r="CB72">
        <f t="shared" si="144"/>
        <v>9.9999999999997868E-3</v>
      </c>
      <c r="CC72" s="58">
        <f t="shared" si="145"/>
        <v>8.0000000000000071E-3</v>
      </c>
      <c r="CD72" s="95" t="b">
        <f t="shared" si="146"/>
        <v>0</v>
      </c>
      <c r="CE72" s="96" t="b">
        <f t="shared" si="147"/>
        <v>1</v>
      </c>
      <c r="CF72" t="b">
        <f t="shared" si="148"/>
        <v>1</v>
      </c>
      <c r="CG72" t="b">
        <f t="shared" si="149"/>
        <v>1</v>
      </c>
      <c r="CH72" s="84" t="b">
        <f t="shared" si="150"/>
        <v>1</v>
      </c>
      <c r="CI72">
        <f t="shared" si="151"/>
        <v>0.83499999999999996</v>
      </c>
      <c r="CJ72" t="b">
        <f t="shared" si="152"/>
        <v>1</v>
      </c>
      <c r="CK72" t="b">
        <f t="shared" si="153"/>
        <v>1</v>
      </c>
      <c r="CL72" s="84" t="b">
        <f t="shared" si="173"/>
        <v>1</v>
      </c>
      <c r="CM72">
        <f t="shared" si="154"/>
        <v>2.9140000000000001</v>
      </c>
      <c r="CN72" t="b">
        <f t="shared" si="155"/>
        <v>1</v>
      </c>
      <c r="CO72" s="84">
        <f t="shared" si="156"/>
        <v>6.3035148785477696E-2</v>
      </c>
      <c r="CP72" t="b">
        <f t="shared" si="157"/>
        <v>1</v>
      </c>
      <c r="CQ72" s="96" t="b">
        <f t="shared" si="158"/>
        <v>1</v>
      </c>
      <c r="CR72" t="b">
        <f t="shared" si="159"/>
        <v>1</v>
      </c>
      <c r="CS72" t="b">
        <f t="shared" si="160"/>
        <v>1</v>
      </c>
      <c r="CT72" t="b">
        <f t="shared" si="161"/>
        <v>0</v>
      </c>
      <c r="CU72" t="b">
        <f t="shared" si="162"/>
        <v>1</v>
      </c>
      <c r="CV72" s="84" t="b">
        <f t="shared" si="163"/>
        <v>1</v>
      </c>
      <c r="CW72" t="b">
        <f t="shared" si="164"/>
        <v>1</v>
      </c>
      <c r="CX72" t="b">
        <f t="shared" si="165"/>
        <v>1</v>
      </c>
      <c r="CY72" t="b">
        <f t="shared" si="166"/>
        <v>1</v>
      </c>
      <c r="CZ72" t="b">
        <f t="shared" si="167"/>
        <v>1</v>
      </c>
      <c r="DA72" s="84">
        <f t="shared" si="168"/>
        <v>1</v>
      </c>
      <c r="DB72" t="b">
        <f t="shared" si="169"/>
        <v>0</v>
      </c>
    </row>
    <row r="73" spans="1:106">
      <c r="A73" s="9">
        <v>1517</v>
      </c>
      <c r="B73" s="3">
        <v>2</v>
      </c>
      <c r="C73" s="3" t="s">
        <v>1726</v>
      </c>
      <c r="D73" s="3" t="str">
        <f t="shared" si="116"/>
        <v>MA_1_36-5_dk_0874</v>
      </c>
      <c r="E73" s="3" t="str">
        <f t="shared" si="117"/>
        <v>0874</v>
      </c>
      <c r="F73" s="3">
        <v>146028.06200000001</v>
      </c>
      <c r="G73" s="15">
        <v>416050.84399999998</v>
      </c>
      <c r="H73" s="35" t="str">
        <f t="shared" si="118"/>
        <v>ja</v>
      </c>
      <c r="I73" s="42">
        <v>341</v>
      </c>
      <c r="J73" s="20" t="s">
        <v>373</v>
      </c>
      <c r="K73" s="21">
        <v>10000</v>
      </c>
      <c r="L73" s="28">
        <f t="shared" si="170"/>
        <v>1</v>
      </c>
      <c r="M73" s="28">
        <f t="shared" si="171"/>
        <v>1</v>
      </c>
      <c r="N73" s="56">
        <f t="shared" si="119"/>
        <v>10000</v>
      </c>
      <c r="O73" s="33">
        <f t="shared" si="172"/>
        <v>94.402127306533913</v>
      </c>
      <c r="P73" s="37">
        <f t="shared" si="120"/>
        <v>96.622485374769255</v>
      </c>
      <c r="Q73" s="9" t="s">
        <v>12</v>
      </c>
      <c r="R73" s="55" t="s">
        <v>12</v>
      </c>
      <c r="S73" s="55">
        <v>5.49</v>
      </c>
      <c r="T73" s="55">
        <v>5.8550000000000004</v>
      </c>
      <c r="U73" s="55">
        <v>6.1859999999999999</v>
      </c>
      <c r="V73" s="3">
        <v>6.4539999999999997</v>
      </c>
      <c r="W73" s="3">
        <v>6.7560000000000002</v>
      </c>
      <c r="X73" s="3" t="s">
        <v>12</v>
      </c>
      <c r="Y73" s="3">
        <v>7.3540000000000001</v>
      </c>
      <c r="Z73" s="15" t="s">
        <v>12</v>
      </c>
      <c r="AA73" s="10">
        <f t="shared" si="121"/>
        <v>6.7560000000000002</v>
      </c>
      <c r="AB73" s="9">
        <f t="shared" si="122"/>
        <v>0.57000000000000028</v>
      </c>
      <c r="AC73" s="10">
        <f t="shared" si="123"/>
        <v>0.59799999999999986</v>
      </c>
      <c r="AD73" s="9" t="s">
        <v>12</v>
      </c>
      <c r="AE73" s="55" t="s">
        <v>12</v>
      </c>
      <c r="AF73" s="55">
        <v>0.438</v>
      </c>
      <c r="AG73" s="55">
        <v>0.51100000000000001</v>
      </c>
      <c r="AH73" s="55">
        <v>0.60399999999999998</v>
      </c>
      <c r="AI73" s="3">
        <v>0.70299999999999996</v>
      </c>
      <c r="AJ73" s="3">
        <v>0.82399999999999995</v>
      </c>
      <c r="AK73" s="3" t="s">
        <v>12</v>
      </c>
      <c r="AL73" s="3">
        <v>2.1070000000000002</v>
      </c>
      <c r="AM73" s="15" t="s">
        <v>12</v>
      </c>
      <c r="AN73" s="10">
        <f t="shared" si="124"/>
        <v>0.82399999999999995</v>
      </c>
      <c r="AO73" s="9">
        <f t="shared" si="125"/>
        <v>0.21999999999999997</v>
      </c>
      <c r="AP73" s="10">
        <f t="shared" si="126"/>
        <v>1.2830000000000004</v>
      </c>
      <c r="AQ73" s="9" t="s">
        <v>12</v>
      </c>
      <c r="AR73" s="55" t="s">
        <v>12</v>
      </c>
      <c r="AS73" s="55">
        <v>2.2000000000000002</v>
      </c>
      <c r="AT73" s="55">
        <v>2.3620000000000001</v>
      </c>
      <c r="AU73" s="55">
        <v>2.5590000000000002</v>
      </c>
      <c r="AV73" s="3">
        <v>2.7410000000000001</v>
      </c>
      <c r="AW73" s="3">
        <v>2.9460000000000002</v>
      </c>
      <c r="AX73" s="3" t="s">
        <v>12</v>
      </c>
      <c r="AY73" s="3">
        <v>6.5039999999999996</v>
      </c>
      <c r="AZ73" s="15" t="s">
        <v>12</v>
      </c>
      <c r="BA73" s="10">
        <f t="shared" si="127"/>
        <v>2.9460000000000002</v>
      </c>
      <c r="BB73" s="9">
        <f t="shared" si="128"/>
        <v>0.38700000000000001</v>
      </c>
      <c r="BC73" s="10">
        <f t="shared" si="129"/>
        <v>3.5579999999999994</v>
      </c>
      <c r="BD73" s="9">
        <v>6.5529999999999999</v>
      </c>
      <c r="BE73" s="3">
        <v>7.2430000000000003</v>
      </c>
      <c r="BF73" s="15">
        <v>10.731</v>
      </c>
      <c r="BG73" s="15">
        <f t="shared" si="130"/>
        <v>7.2430000000000003</v>
      </c>
      <c r="BH73" s="9">
        <f t="shared" si="131"/>
        <v>0.69000000000000039</v>
      </c>
      <c r="BI73" s="10">
        <f t="shared" si="132"/>
        <v>3.4879999999999995</v>
      </c>
      <c r="BJ73" s="9">
        <v>6.5350000000000001</v>
      </c>
      <c r="BK73" s="3">
        <v>7.2229999999999999</v>
      </c>
      <c r="BL73" s="15">
        <v>9.375</v>
      </c>
      <c r="BM73" s="15">
        <f t="shared" si="133"/>
        <v>7.2229999999999999</v>
      </c>
      <c r="BN73" s="9">
        <f t="shared" si="134"/>
        <v>0.68799999999999972</v>
      </c>
      <c r="BO73" s="10">
        <f t="shared" si="135"/>
        <v>2.1520000000000001</v>
      </c>
      <c r="BP73">
        <f t="shared" si="136"/>
        <v>0</v>
      </c>
      <c r="BQ73" s="93">
        <f t="shared" si="137"/>
        <v>1.2105263157894737</v>
      </c>
      <c r="BR73" s="93">
        <f t="shared" si="138"/>
        <v>1.207017543859648</v>
      </c>
      <c r="BS73" s="93" t="str">
        <f>VLOOKUP(C73,'Koppeling locatie - aslocatie'!$A$2:$C$8139,2,FALSE)</f>
        <v>maas221</v>
      </c>
      <c r="BT73" s="93">
        <f>VLOOKUP($BS73,aslocaties_v01!$C$3:$AA$500,MATCH($K$3/10,aslocaties_v01!$C$2:$X$2),FALSE)</f>
        <v>6.1790000000000003</v>
      </c>
      <c r="BU73" s="93">
        <f>VLOOKUP(BS73,aslocaties_v01!$C$3:$AA$500,MATCH($K$3,aslocaties_v01!$C$2:$X$2),FALSE)</f>
        <v>6.7469999999999999</v>
      </c>
      <c r="BV73" s="93">
        <f>VLOOKUP(BS73,aslocaties_v01!$C$3:$AA$500,MATCH($K$3*10,aslocaties_v01!$C$2:$Y$2),FALSE)</f>
        <v>7.3470000000000004</v>
      </c>
      <c r="BW73" s="93">
        <f t="shared" si="139"/>
        <v>0.56799999999999962</v>
      </c>
      <c r="BX73" s="93">
        <f t="shared" si="140"/>
        <v>0.60000000000000053</v>
      </c>
      <c r="BY73" s="94">
        <f t="shared" si="141"/>
        <v>3.5087719298256825E-3</v>
      </c>
      <c r="BZ73" s="94">
        <f t="shared" si="142"/>
        <v>3.3444816053522786E-3</v>
      </c>
      <c r="CA73" s="94">
        <f t="shared" si="143"/>
        <v>6.9999999999996732E-3</v>
      </c>
      <c r="CB73">
        <f t="shared" si="144"/>
        <v>9.0000000000003411E-3</v>
      </c>
      <c r="CC73" s="58">
        <f t="shared" si="145"/>
        <v>6.9999999999996732E-3</v>
      </c>
      <c r="CD73" s="95" t="b">
        <f t="shared" si="146"/>
        <v>0</v>
      </c>
      <c r="CE73" s="96" t="b">
        <f t="shared" si="147"/>
        <v>1</v>
      </c>
      <c r="CF73" t="b">
        <f t="shared" si="148"/>
        <v>1</v>
      </c>
      <c r="CG73" t="b">
        <f t="shared" si="149"/>
        <v>1</v>
      </c>
      <c r="CH73" s="84" t="b">
        <f t="shared" si="150"/>
        <v>1</v>
      </c>
      <c r="CI73">
        <f t="shared" si="151"/>
        <v>0.82399999999999995</v>
      </c>
      <c r="CJ73" t="b">
        <f t="shared" si="152"/>
        <v>1</v>
      </c>
      <c r="CK73" t="b">
        <f t="shared" si="153"/>
        <v>1</v>
      </c>
      <c r="CL73" s="84" t="b">
        <f t="shared" si="173"/>
        <v>1</v>
      </c>
      <c r="CM73">
        <f t="shared" si="154"/>
        <v>2.9460000000000002</v>
      </c>
      <c r="CN73" t="b">
        <f t="shared" si="155"/>
        <v>1</v>
      </c>
      <c r="CO73" s="84">
        <f t="shared" si="156"/>
        <v>6.0860725948393569E-2</v>
      </c>
      <c r="CP73" t="b">
        <f t="shared" si="157"/>
        <v>1</v>
      </c>
      <c r="CQ73" s="96" t="b">
        <f t="shared" si="158"/>
        <v>1</v>
      </c>
      <c r="CR73" t="b">
        <f t="shared" si="159"/>
        <v>1</v>
      </c>
      <c r="CS73" t="b">
        <f t="shared" si="160"/>
        <v>1</v>
      </c>
      <c r="CT73" t="b">
        <f t="shared" si="161"/>
        <v>1</v>
      </c>
      <c r="CU73" t="b">
        <f t="shared" si="162"/>
        <v>1</v>
      </c>
      <c r="CV73" s="84" t="b">
        <f t="shared" si="163"/>
        <v>1</v>
      </c>
      <c r="CW73" t="b">
        <f t="shared" si="164"/>
        <v>1</v>
      </c>
      <c r="CX73" t="b">
        <f t="shared" si="165"/>
        <v>1</v>
      </c>
      <c r="CY73" t="b">
        <f t="shared" si="166"/>
        <v>1</v>
      </c>
      <c r="CZ73" t="b">
        <f t="shared" si="167"/>
        <v>1</v>
      </c>
      <c r="DA73" s="84">
        <f t="shared" si="168"/>
        <v>0</v>
      </c>
      <c r="DB73" t="b">
        <f t="shared" si="169"/>
        <v>0</v>
      </c>
    </row>
    <row r="74" spans="1:106">
      <c r="A74" s="9">
        <v>1518</v>
      </c>
      <c r="B74" s="3">
        <v>2</v>
      </c>
      <c r="C74" s="3" t="s">
        <v>1727</v>
      </c>
      <c r="D74" s="3" t="str">
        <f t="shared" si="116"/>
        <v>MA_1_36-5_dk_0875</v>
      </c>
      <c r="E74" s="3" t="str">
        <f t="shared" si="117"/>
        <v>0875</v>
      </c>
      <c r="F74" s="3">
        <v>145941</v>
      </c>
      <c r="G74" s="15">
        <v>416008.93800000002</v>
      </c>
      <c r="H74" s="35" t="str">
        <f t="shared" si="118"/>
        <v>ja</v>
      </c>
      <c r="I74" s="42">
        <v>342</v>
      </c>
      <c r="J74" s="20" t="s">
        <v>373</v>
      </c>
      <c r="K74" s="21">
        <v>10000</v>
      </c>
      <c r="L74" s="28">
        <f t="shared" si="170"/>
        <v>1</v>
      </c>
      <c r="M74" s="28">
        <f t="shared" si="171"/>
        <v>1</v>
      </c>
      <c r="N74" s="56">
        <f t="shared" si="119"/>
        <v>10000</v>
      </c>
      <c r="O74" s="33">
        <f t="shared" si="172"/>
        <v>96.622485374769255</v>
      </c>
      <c r="P74" s="37">
        <f t="shared" si="120"/>
        <v>157.31025276503755</v>
      </c>
      <c r="Q74" s="9" t="s">
        <v>12</v>
      </c>
      <c r="R74" s="55" t="s">
        <v>12</v>
      </c>
      <c r="S74" s="55">
        <v>5.49</v>
      </c>
      <c r="T74" s="55">
        <v>5.8540000000000001</v>
      </c>
      <c r="U74" s="55">
        <v>6.1849999999999996</v>
      </c>
      <c r="V74" s="3">
        <v>6.4530000000000003</v>
      </c>
      <c r="W74" s="3">
        <v>6.7549999999999999</v>
      </c>
      <c r="X74" s="3" t="s">
        <v>12</v>
      </c>
      <c r="Y74" s="3">
        <v>7.3529999999999998</v>
      </c>
      <c r="Z74" s="15" t="s">
        <v>12</v>
      </c>
      <c r="AA74" s="10">
        <f t="shared" si="121"/>
        <v>6.7549999999999999</v>
      </c>
      <c r="AB74" s="9">
        <f t="shared" si="122"/>
        <v>0.57000000000000028</v>
      </c>
      <c r="AC74" s="10">
        <f t="shared" si="123"/>
        <v>0.59799999999999986</v>
      </c>
      <c r="AD74" s="9" t="s">
        <v>12</v>
      </c>
      <c r="AE74" s="55" t="s">
        <v>12</v>
      </c>
      <c r="AF74" s="55">
        <v>0.35499999999999998</v>
      </c>
      <c r="AG74" s="55">
        <v>0.44500000000000001</v>
      </c>
      <c r="AH74" s="55">
        <v>0.53700000000000003</v>
      </c>
      <c r="AI74" s="3">
        <v>0.622</v>
      </c>
      <c r="AJ74" s="3">
        <v>0.72199999999999998</v>
      </c>
      <c r="AK74" s="3" t="s">
        <v>12</v>
      </c>
      <c r="AL74" s="3">
        <v>1.091</v>
      </c>
      <c r="AM74" s="15" t="s">
        <v>12</v>
      </c>
      <c r="AN74" s="10">
        <f t="shared" si="124"/>
        <v>0.72199999999999998</v>
      </c>
      <c r="AO74" s="9">
        <f t="shared" si="125"/>
        <v>0.18499999999999994</v>
      </c>
      <c r="AP74" s="10">
        <f t="shared" si="126"/>
        <v>0.36899999999999999</v>
      </c>
      <c r="AQ74" s="9" t="s">
        <v>12</v>
      </c>
      <c r="AR74" s="55" t="s">
        <v>12</v>
      </c>
      <c r="AS74" s="55">
        <v>1.913</v>
      </c>
      <c r="AT74" s="55">
        <v>2.165</v>
      </c>
      <c r="AU74" s="55">
        <v>2.411</v>
      </c>
      <c r="AV74" s="3">
        <v>2.5990000000000002</v>
      </c>
      <c r="AW74" s="3">
        <v>2.7690000000000001</v>
      </c>
      <c r="AX74" s="3" t="s">
        <v>12</v>
      </c>
      <c r="AY74" s="3">
        <v>3.2770000000000001</v>
      </c>
      <c r="AZ74" s="15" t="s">
        <v>12</v>
      </c>
      <c r="BA74" s="10">
        <f t="shared" si="127"/>
        <v>2.7690000000000001</v>
      </c>
      <c r="BB74" s="9">
        <f t="shared" si="128"/>
        <v>0.3580000000000001</v>
      </c>
      <c r="BC74" s="10">
        <f t="shared" si="129"/>
        <v>0.50800000000000001</v>
      </c>
      <c r="BD74" s="9">
        <v>6.5330000000000004</v>
      </c>
      <c r="BE74" s="3">
        <v>7.1740000000000004</v>
      </c>
      <c r="BF74" s="15">
        <v>7.9379999999999997</v>
      </c>
      <c r="BG74" s="15">
        <f t="shared" si="130"/>
        <v>7.1740000000000004</v>
      </c>
      <c r="BH74" s="9">
        <f t="shared" si="131"/>
        <v>0.64100000000000001</v>
      </c>
      <c r="BI74" s="10">
        <f t="shared" si="132"/>
        <v>0.76399999999999935</v>
      </c>
      <c r="BJ74" s="9">
        <v>6.5179999999999998</v>
      </c>
      <c r="BK74" s="3">
        <v>7.1639999999999997</v>
      </c>
      <c r="BL74" s="15">
        <v>7.9710000000000001</v>
      </c>
      <c r="BM74" s="15">
        <f t="shared" si="133"/>
        <v>7.1639999999999997</v>
      </c>
      <c r="BN74" s="9">
        <f t="shared" si="134"/>
        <v>0.64599999999999991</v>
      </c>
      <c r="BO74" s="10">
        <f t="shared" si="135"/>
        <v>0.80700000000000038</v>
      </c>
      <c r="BP74">
        <f t="shared" si="136"/>
        <v>0</v>
      </c>
      <c r="BQ74" s="93">
        <f t="shared" si="137"/>
        <v>1.1245614035087714</v>
      </c>
      <c r="BR74" s="93">
        <f t="shared" si="138"/>
        <v>1.1333333333333326</v>
      </c>
      <c r="BS74" s="93" t="str">
        <f>VLOOKUP(C74,'Koppeling locatie - aslocatie'!$A$2:$C$8139,2,FALSE)</f>
        <v>maas221</v>
      </c>
      <c r="BT74" s="93">
        <f>VLOOKUP($BS74,aslocaties_v01!$C$3:$AA$500,MATCH($K$3/10,aslocaties_v01!$C$2:$X$2),FALSE)</f>
        <v>6.1790000000000003</v>
      </c>
      <c r="BU74" s="93">
        <f>VLOOKUP(BS74,aslocaties_v01!$C$3:$AA$500,MATCH($K$3,aslocaties_v01!$C$2:$X$2),FALSE)</f>
        <v>6.7469999999999999</v>
      </c>
      <c r="BV74" s="93">
        <f>VLOOKUP(BS74,aslocaties_v01!$C$3:$AA$500,MATCH($K$3*10,aslocaties_v01!$C$2:$Y$2),FALSE)</f>
        <v>7.3470000000000004</v>
      </c>
      <c r="BW74" s="93">
        <f t="shared" si="139"/>
        <v>0.56799999999999962</v>
      </c>
      <c r="BX74" s="93">
        <f t="shared" si="140"/>
        <v>0.60000000000000053</v>
      </c>
      <c r="BY74" s="94">
        <f t="shared" si="141"/>
        <v>3.5087719298256825E-3</v>
      </c>
      <c r="BZ74" s="94">
        <f t="shared" si="142"/>
        <v>3.3444816053522786E-3</v>
      </c>
      <c r="CA74" s="94">
        <f t="shared" si="143"/>
        <v>5.9999999999993392E-3</v>
      </c>
      <c r="CB74">
        <f t="shared" si="144"/>
        <v>8.0000000000000071E-3</v>
      </c>
      <c r="CC74" s="58">
        <f t="shared" si="145"/>
        <v>5.9999999999993392E-3</v>
      </c>
      <c r="CD74" s="95" t="b">
        <f t="shared" si="146"/>
        <v>0</v>
      </c>
      <c r="CE74" s="96" t="b">
        <f t="shared" si="147"/>
        <v>1</v>
      </c>
      <c r="CF74" t="b">
        <f t="shared" si="148"/>
        <v>1</v>
      </c>
      <c r="CG74" t="b">
        <f t="shared" si="149"/>
        <v>1</v>
      </c>
      <c r="CH74" s="84" t="b">
        <f t="shared" si="150"/>
        <v>1</v>
      </c>
      <c r="CI74">
        <f t="shared" si="151"/>
        <v>0.72199999999999998</v>
      </c>
      <c r="CJ74" t="b">
        <f t="shared" si="152"/>
        <v>1</v>
      </c>
      <c r="CK74" t="b">
        <f t="shared" si="153"/>
        <v>1</v>
      </c>
      <c r="CL74" s="84" t="b">
        <f t="shared" si="173"/>
        <v>1</v>
      </c>
      <c r="CM74">
        <f t="shared" si="154"/>
        <v>2.7690000000000001</v>
      </c>
      <c r="CN74" t="b">
        <f t="shared" si="155"/>
        <v>1</v>
      </c>
      <c r="CO74" s="84">
        <f t="shared" si="156"/>
        <v>6.0362426240333895E-2</v>
      </c>
      <c r="CP74" t="b">
        <f t="shared" si="157"/>
        <v>1</v>
      </c>
      <c r="CQ74" s="96" t="b">
        <f t="shared" si="158"/>
        <v>1</v>
      </c>
      <c r="CR74" t="b">
        <f t="shared" si="159"/>
        <v>1</v>
      </c>
      <c r="CS74" t="b">
        <f t="shared" si="160"/>
        <v>1</v>
      </c>
      <c r="CT74" t="b">
        <f t="shared" si="161"/>
        <v>1</v>
      </c>
      <c r="CU74" t="b">
        <f t="shared" si="162"/>
        <v>1</v>
      </c>
      <c r="CV74" s="84" t="b">
        <f t="shared" si="163"/>
        <v>1</v>
      </c>
      <c r="CW74" t="b">
        <f t="shared" si="164"/>
        <v>1</v>
      </c>
      <c r="CX74" t="b">
        <f t="shared" si="165"/>
        <v>1</v>
      </c>
      <c r="CY74" t="b">
        <f t="shared" si="166"/>
        <v>1</v>
      </c>
      <c r="CZ74" t="b">
        <f t="shared" si="167"/>
        <v>1</v>
      </c>
      <c r="DA74" s="84">
        <f t="shared" si="168"/>
        <v>0</v>
      </c>
      <c r="DB74" t="b">
        <f t="shared" si="169"/>
        <v>0</v>
      </c>
    </row>
    <row r="75" spans="1:106">
      <c r="A75" s="9">
        <v>1519</v>
      </c>
      <c r="B75" s="3">
        <v>2</v>
      </c>
      <c r="C75" s="3" t="s">
        <v>1728</v>
      </c>
      <c r="D75" s="3" t="str">
        <f t="shared" si="116"/>
        <v>MA_1_36-5_dk_0877</v>
      </c>
      <c r="E75" s="3" t="str">
        <f t="shared" si="117"/>
        <v>0877</v>
      </c>
      <c r="F75" s="3">
        <v>145839.875</v>
      </c>
      <c r="G75" s="15">
        <v>415888.43800000002</v>
      </c>
      <c r="H75" s="35" t="str">
        <f t="shared" si="118"/>
        <v>ja</v>
      </c>
      <c r="I75" s="42">
        <v>37</v>
      </c>
      <c r="J75" s="20" t="s">
        <v>373</v>
      </c>
      <c r="K75" s="21">
        <v>10000</v>
      </c>
      <c r="L75" s="28">
        <f t="shared" si="170"/>
        <v>1</v>
      </c>
      <c r="M75" s="28">
        <f t="shared" si="171"/>
        <v>1</v>
      </c>
      <c r="N75" s="56">
        <f t="shared" si="119"/>
        <v>10000</v>
      </c>
      <c r="O75" s="33">
        <f t="shared" si="172"/>
        <v>157.31025276503755</v>
      </c>
      <c r="P75" s="37">
        <f t="shared" si="120"/>
        <v>105.30120292281808</v>
      </c>
      <c r="Q75" s="9" t="s">
        <v>12</v>
      </c>
      <c r="R75" s="55" t="s">
        <v>12</v>
      </c>
      <c r="S75" s="55">
        <v>5.4530000000000003</v>
      </c>
      <c r="T75" s="55">
        <v>5.82</v>
      </c>
      <c r="U75" s="55">
        <v>6.157</v>
      </c>
      <c r="V75" s="3">
        <v>6.4290000000000003</v>
      </c>
      <c r="W75" s="3">
        <v>6.7370000000000001</v>
      </c>
      <c r="X75" s="3" t="s">
        <v>12</v>
      </c>
      <c r="Y75" s="3">
        <v>7.3470000000000004</v>
      </c>
      <c r="Z75" s="15" t="s">
        <v>12</v>
      </c>
      <c r="AA75" s="10">
        <f t="shared" si="121"/>
        <v>6.7370000000000001</v>
      </c>
      <c r="AB75" s="9">
        <f t="shared" si="122"/>
        <v>0.58000000000000007</v>
      </c>
      <c r="AC75" s="10">
        <f t="shared" si="123"/>
        <v>0.61000000000000032</v>
      </c>
      <c r="AD75" s="9" t="s">
        <v>12</v>
      </c>
      <c r="AE75" s="55" t="s">
        <v>12</v>
      </c>
      <c r="AF75" s="55">
        <v>0.95399999999999996</v>
      </c>
      <c r="AG75" s="55">
        <v>1.01</v>
      </c>
      <c r="AH75" s="55">
        <v>1.0620000000000001</v>
      </c>
      <c r="AI75" s="3">
        <v>1.1080000000000001</v>
      </c>
      <c r="AJ75" s="3">
        <v>1.1499999999999999</v>
      </c>
      <c r="AK75" s="3" t="s">
        <v>12</v>
      </c>
      <c r="AL75" s="3">
        <v>1.325</v>
      </c>
      <c r="AM75" s="15" t="s">
        <v>12</v>
      </c>
      <c r="AN75" s="10">
        <f t="shared" si="124"/>
        <v>1.1499999999999999</v>
      </c>
      <c r="AO75" s="9">
        <f t="shared" si="125"/>
        <v>8.7999999999999856E-2</v>
      </c>
      <c r="AP75" s="10">
        <f t="shared" si="126"/>
        <v>0.17500000000000004</v>
      </c>
      <c r="AQ75" s="9" t="s">
        <v>12</v>
      </c>
      <c r="AR75" s="55" t="s">
        <v>12</v>
      </c>
      <c r="AS75" s="55">
        <v>3.48</v>
      </c>
      <c r="AT75" s="55">
        <v>3.5230000000000001</v>
      </c>
      <c r="AU75" s="55">
        <v>3.5609999999999999</v>
      </c>
      <c r="AV75" s="3">
        <v>3.597</v>
      </c>
      <c r="AW75" s="3">
        <v>3.641</v>
      </c>
      <c r="AX75" s="3" t="s">
        <v>12</v>
      </c>
      <c r="AY75" s="3">
        <v>3.7410000000000001</v>
      </c>
      <c r="AZ75" s="15" t="s">
        <v>12</v>
      </c>
      <c r="BA75" s="10">
        <f t="shared" si="127"/>
        <v>3.641</v>
      </c>
      <c r="BB75" s="9">
        <f t="shared" si="128"/>
        <v>8.0000000000000071E-2</v>
      </c>
      <c r="BC75" s="10">
        <f t="shared" si="129"/>
        <v>0.10000000000000009</v>
      </c>
      <c r="BD75" s="9">
        <v>6.32</v>
      </c>
      <c r="BE75" s="3">
        <v>6.9329999999999998</v>
      </c>
      <c r="BF75" s="15">
        <v>7.6589999999999998</v>
      </c>
      <c r="BG75" s="15">
        <f t="shared" si="130"/>
        <v>6.9329999999999998</v>
      </c>
      <c r="BH75" s="9">
        <f t="shared" si="131"/>
        <v>0.61299999999999955</v>
      </c>
      <c r="BI75" s="10">
        <f t="shared" si="132"/>
        <v>0.72599999999999998</v>
      </c>
      <c r="BJ75" s="9">
        <v>6.3079999999999998</v>
      </c>
      <c r="BK75" s="3">
        <v>6.9210000000000003</v>
      </c>
      <c r="BL75" s="15">
        <v>7.7110000000000003</v>
      </c>
      <c r="BM75" s="15">
        <f t="shared" si="133"/>
        <v>6.9210000000000003</v>
      </c>
      <c r="BN75" s="9">
        <f t="shared" si="134"/>
        <v>0.61300000000000043</v>
      </c>
      <c r="BO75" s="10">
        <f t="shared" si="135"/>
        <v>0.79</v>
      </c>
      <c r="BP75">
        <f t="shared" si="136"/>
        <v>0</v>
      </c>
      <c r="BQ75" s="93">
        <f t="shared" si="137"/>
        <v>1.0568965517241371</v>
      </c>
      <c r="BR75" s="93">
        <f t="shared" si="138"/>
        <v>1.0568965517241387</v>
      </c>
      <c r="BS75" s="93" t="str">
        <f>VLOOKUP(C75,'Koppeling locatie - aslocatie'!$A$2:$C$8139,2,FALSE)</f>
        <v>maas221</v>
      </c>
      <c r="BT75" s="93">
        <f>VLOOKUP($BS75,aslocaties_v01!$C$3:$AA$500,MATCH($K$3/10,aslocaties_v01!$C$2:$X$2),FALSE)</f>
        <v>6.1790000000000003</v>
      </c>
      <c r="BU75" s="93">
        <f>VLOOKUP(BS75,aslocaties_v01!$C$3:$AA$500,MATCH($K$3,aslocaties_v01!$C$2:$X$2),FALSE)</f>
        <v>6.7469999999999999</v>
      </c>
      <c r="BV75" s="93">
        <f>VLOOKUP(BS75,aslocaties_v01!$C$3:$AA$500,MATCH($K$3*10,aslocaties_v01!$C$2:$Y$2),FALSE)</f>
        <v>7.3470000000000004</v>
      </c>
      <c r="BW75" s="93">
        <f t="shared" si="139"/>
        <v>0.56799999999999962</v>
      </c>
      <c r="BX75" s="93">
        <f t="shared" si="140"/>
        <v>0.60000000000000053</v>
      </c>
      <c r="BY75" s="94">
        <f t="shared" si="141"/>
        <v>2.0689655172414612E-2</v>
      </c>
      <c r="BZ75" s="94">
        <f t="shared" si="142"/>
        <v>1.6393442622950505E-2</v>
      </c>
      <c r="CA75" s="94">
        <f t="shared" si="143"/>
        <v>2.2000000000000242E-2</v>
      </c>
      <c r="CB75">
        <f t="shared" si="144"/>
        <v>9.9999999999997868E-3</v>
      </c>
      <c r="CC75" s="58">
        <f t="shared" si="145"/>
        <v>0</v>
      </c>
      <c r="CD75" s="95" t="b">
        <f t="shared" si="146"/>
        <v>0</v>
      </c>
      <c r="CE75" s="96" t="b">
        <f t="shared" si="147"/>
        <v>1</v>
      </c>
      <c r="CF75" t="b">
        <f t="shared" si="148"/>
        <v>1</v>
      </c>
      <c r="CG75" t="b">
        <f t="shared" si="149"/>
        <v>1</v>
      </c>
      <c r="CH75" s="84" t="b">
        <f t="shared" si="150"/>
        <v>1</v>
      </c>
      <c r="CI75">
        <f t="shared" si="151"/>
        <v>1.1499999999999999</v>
      </c>
      <c r="CJ75" t="b">
        <f t="shared" si="152"/>
        <v>1</v>
      </c>
      <c r="CK75" t="b">
        <f t="shared" si="153"/>
        <v>1</v>
      </c>
      <c r="CL75" s="84" t="b">
        <f t="shared" si="173"/>
        <v>1</v>
      </c>
      <c r="CM75">
        <f t="shared" si="154"/>
        <v>3.641</v>
      </c>
      <c r="CN75" t="b">
        <f t="shared" si="155"/>
        <v>1</v>
      </c>
      <c r="CO75" s="84">
        <f t="shared" si="156"/>
        <v>5.5607309681627762E-2</v>
      </c>
      <c r="CP75" t="b">
        <f t="shared" si="157"/>
        <v>1</v>
      </c>
      <c r="CQ75" s="96" t="b">
        <f t="shared" si="158"/>
        <v>1</v>
      </c>
      <c r="CR75" t="b">
        <f t="shared" si="159"/>
        <v>1</v>
      </c>
      <c r="CS75" t="b">
        <f t="shared" si="160"/>
        <v>1</v>
      </c>
      <c r="CT75" t="b">
        <f t="shared" si="161"/>
        <v>1</v>
      </c>
      <c r="CU75" t="b">
        <f t="shared" si="162"/>
        <v>1</v>
      </c>
      <c r="CV75" s="84" t="b">
        <f t="shared" si="163"/>
        <v>1</v>
      </c>
      <c r="CW75" t="b">
        <f t="shared" si="164"/>
        <v>1</v>
      </c>
      <c r="CX75" t="b">
        <f t="shared" si="165"/>
        <v>1</v>
      </c>
      <c r="CY75" t="b">
        <f t="shared" si="166"/>
        <v>1</v>
      </c>
      <c r="CZ75" t="b">
        <f t="shared" si="167"/>
        <v>1</v>
      </c>
      <c r="DA75" s="84">
        <f t="shared" si="168"/>
        <v>0</v>
      </c>
      <c r="DB75" t="b">
        <f t="shared" si="169"/>
        <v>0</v>
      </c>
    </row>
    <row r="76" spans="1:106">
      <c r="A76" s="9">
        <v>1520</v>
      </c>
      <c r="B76" s="3">
        <v>2</v>
      </c>
      <c r="C76" s="3" t="s">
        <v>1729</v>
      </c>
      <c r="D76" s="3" t="str">
        <f t="shared" si="116"/>
        <v>MA_1_36-5_dk_0878</v>
      </c>
      <c r="E76" s="3" t="str">
        <f t="shared" si="117"/>
        <v>0878</v>
      </c>
      <c r="F76" s="3">
        <v>145751.09400000001</v>
      </c>
      <c r="G76" s="15">
        <v>415945.06199999998</v>
      </c>
      <c r="H76" s="35" t="str">
        <f t="shared" si="118"/>
        <v>ja</v>
      </c>
      <c r="I76" s="42">
        <v>24</v>
      </c>
      <c r="J76" s="20" t="s">
        <v>373</v>
      </c>
      <c r="K76" s="21">
        <v>10000</v>
      </c>
      <c r="L76" s="28">
        <f t="shared" si="170"/>
        <v>1</v>
      </c>
      <c r="M76" s="28">
        <f t="shared" si="171"/>
        <v>1</v>
      </c>
      <c r="N76" s="56">
        <f t="shared" si="119"/>
        <v>10000</v>
      </c>
      <c r="O76" s="33">
        <f t="shared" si="172"/>
        <v>105.30120292281808</v>
      </c>
      <c r="P76" s="37">
        <f t="shared" si="120"/>
        <v>100.68946943946302</v>
      </c>
      <c r="Q76" s="9" t="s">
        <v>12</v>
      </c>
      <c r="R76" s="55" t="s">
        <v>12</v>
      </c>
      <c r="S76" s="55">
        <v>5.4530000000000003</v>
      </c>
      <c r="T76" s="55">
        <v>5.82</v>
      </c>
      <c r="U76" s="55">
        <v>6.157</v>
      </c>
      <c r="V76" s="3">
        <v>6.4290000000000003</v>
      </c>
      <c r="W76" s="3">
        <v>6.7370000000000001</v>
      </c>
      <c r="X76" s="3" t="s">
        <v>12</v>
      </c>
      <c r="Y76" s="3">
        <v>7.3470000000000004</v>
      </c>
      <c r="Z76" s="15" t="s">
        <v>12</v>
      </c>
      <c r="AA76" s="10">
        <f t="shared" si="121"/>
        <v>6.7370000000000001</v>
      </c>
      <c r="AB76" s="9">
        <f t="shared" si="122"/>
        <v>0.58000000000000007</v>
      </c>
      <c r="AC76" s="10">
        <f t="shared" si="123"/>
        <v>0.61000000000000032</v>
      </c>
      <c r="AD76" s="9" t="s">
        <v>12</v>
      </c>
      <c r="AE76" s="55" t="s">
        <v>12</v>
      </c>
      <c r="AF76" s="55">
        <v>0.89100000000000001</v>
      </c>
      <c r="AG76" s="55">
        <v>0.94699999999999995</v>
      </c>
      <c r="AH76" s="55">
        <v>1.004</v>
      </c>
      <c r="AI76" s="3">
        <v>1.0469999999999999</v>
      </c>
      <c r="AJ76" s="3">
        <v>1.093</v>
      </c>
      <c r="AK76" s="3" t="s">
        <v>12</v>
      </c>
      <c r="AL76" s="3">
        <v>1.2709999999999999</v>
      </c>
      <c r="AM76" s="15" t="s">
        <v>12</v>
      </c>
      <c r="AN76" s="10">
        <f t="shared" si="124"/>
        <v>1.093</v>
      </c>
      <c r="AO76" s="9">
        <f t="shared" si="125"/>
        <v>8.8999999999999968E-2</v>
      </c>
      <c r="AP76" s="10">
        <f t="shared" si="126"/>
        <v>0.17799999999999994</v>
      </c>
      <c r="AQ76" s="9" t="s">
        <v>12</v>
      </c>
      <c r="AR76" s="55" t="s">
        <v>12</v>
      </c>
      <c r="AS76" s="55">
        <v>3.387</v>
      </c>
      <c r="AT76" s="55">
        <v>3.4329999999999998</v>
      </c>
      <c r="AU76" s="55">
        <v>3.4790000000000001</v>
      </c>
      <c r="AV76" s="3">
        <v>3.5179999999999998</v>
      </c>
      <c r="AW76" s="3">
        <v>3.5579999999999998</v>
      </c>
      <c r="AX76" s="3" t="s">
        <v>12</v>
      </c>
      <c r="AY76" s="3">
        <v>3.6720000000000002</v>
      </c>
      <c r="AZ76" s="15" t="s">
        <v>12</v>
      </c>
      <c r="BA76" s="10">
        <f t="shared" si="127"/>
        <v>3.5579999999999998</v>
      </c>
      <c r="BB76" s="9">
        <f t="shared" si="128"/>
        <v>7.8999999999999737E-2</v>
      </c>
      <c r="BC76" s="10">
        <f t="shared" si="129"/>
        <v>0.11400000000000032</v>
      </c>
      <c r="BD76" s="9">
        <v>6.3550000000000004</v>
      </c>
      <c r="BE76" s="3">
        <v>6.9740000000000002</v>
      </c>
      <c r="BF76" s="15">
        <v>7.6970000000000001</v>
      </c>
      <c r="BG76" s="15">
        <f t="shared" si="130"/>
        <v>6.9740000000000002</v>
      </c>
      <c r="BH76" s="9">
        <f t="shared" si="131"/>
        <v>0.61899999999999977</v>
      </c>
      <c r="BI76" s="10">
        <f t="shared" si="132"/>
        <v>0.72299999999999986</v>
      </c>
      <c r="BJ76" s="9">
        <v>6.3390000000000004</v>
      </c>
      <c r="BK76" s="3">
        <v>6.9569999999999999</v>
      </c>
      <c r="BL76" s="15">
        <v>7.7389999999999999</v>
      </c>
      <c r="BM76" s="15">
        <f t="shared" si="133"/>
        <v>6.9569999999999999</v>
      </c>
      <c r="BN76" s="9">
        <f t="shared" si="134"/>
        <v>0.61799999999999944</v>
      </c>
      <c r="BO76" s="10">
        <f t="shared" si="135"/>
        <v>0.78200000000000003</v>
      </c>
      <c r="BP76">
        <f t="shared" si="136"/>
        <v>0</v>
      </c>
      <c r="BQ76" s="93">
        <f t="shared" si="137"/>
        <v>1.0672413793103444</v>
      </c>
      <c r="BR76" s="93">
        <f t="shared" si="138"/>
        <v>1.0655172413793093</v>
      </c>
      <c r="BS76" s="93" t="str">
        <f>VLOOKUP(C76,'Koppeling locatie - aslocatie'!$A$2:$C$8139,2,FALSE)</f>
        <v>maas221</v>
      </c>
      <c r="BT76" s="93">
        <f>VLOOKUP($BS76,aslocaties_v01!$C$3:$AA$500,MATCH($K$3/10,aslocaties_v01!$C$2:$X$2),FALSE)</f>
        <v>6.1790000000000003</v>
      </c>
      <c r="BU76" s="93">
        <f>VLOOKUP(BS76,aslocaties_v01!$C$3:$AA$500,MATCH($K$3,aslocaties_v01!$C$2:$X$2),FALSE)</f>
        <v>6.7469999999999999</v>
      </c>
      <c r="BV76" s="93">
        <f>VLOOKUP(BS76,aslocaties_v01!$C$3:$AA$500,MATCH($K$3*10,aslocaties_v01!$C$2:$Y$2),FALSE)</f>
        <v>7.3470000000000004</v>
      </c>
      <c r="BW76" s="93">
        <f t="shared" si="139"/>
        <v>0.56799999999999962</v>
      </c>
      <c r="BX76" s="93">
        <f t="shared" si="140"/>
        <v>0.60000000000000053</v>
      </c>
      <c r="BY76" s="94">
        <f t="shared" si="141"/>
        <v>2.0689655172414612E-2</v>
      </c>
      <c r="BZ76" s="94">
        <f t="shared" si="142"/>
        <v>1.6393442622950505E-2</v>
      </c>
      <c r="CA76" s="94">
        <f t="shared" si="143"/>
        <v>2.2000000000000242E-2</v>
      </c>
      <c r="CB76">
        <f t="shared" si="144"/>
        <v>9.9999999999997868E-3</v>
      </c>
      <c r="CC76" s="58">
        <f t="shared" si="145"/>
        <v>0</v>
      </c>
      <c r="CD76" s="95" t="b">
        <f t="shared" si="146"/>
        <v>0</v>
      </c>
      <c r="CE76" s="96" t="b">
        <f t="shared" si="147"/>
        <v>1</v>
      </c>
      <c r="CF76" t="b">
        <f t="shared" si="148"/>
        <v>1</v>
      </c>
      <c r="CG76" t="b">
        <f t="shared" si="149"/>
        <v>1</v>
      </c>
      <c r="CH76" s="84" t="b">
        <f t="shared" si="150"/>
        <v>1</v>
      </c>
      <c r="CI76">
        <f t="shared" si="151"/>
        <v>1.093</v>
      </c>
      <c r="CJ76" t="b">
        <f t="shared" si="152"/>
        <v>1</v>
      </c>
      <c r="CK76" t="b">
        <f t="shared" si="153"/>
        <v>1</v>
      </c>
      <c r="CL76" s="84" t="b">
        <f t="shared" si="173"/>
        <v>1</v>
      </c>
      <c r="CM76">
        <f t="shared" si="154"/>
        <v>3.5579999999999998</v>
      </c>
      <c r="CN76" t="b">
        <f t="shared" si="155"/>
        <v>1</v>
      </c>
      <c r="CO76" s="84">
        <f t="shared" si="156"/>
        <v>5.53456734193776E-2</v>
      </c>
      <c r="CP76" t="b">
        <f t="shared" si="157"/>
        <v>1</v>
      </c>
      <c r="CQ76" s="96" t="b">
        <f t="shared" si="158"/>
        <v>1</v>
      </c>
      <c r="CR76" t="b">
        <f t="shared" si="159"/>
        <v>1</v>
      </c>
      <c r="CS76" t="b">
        <f t="shared" si="160"/>
        <v>1</v>
      </c>
      <c r="CT76" t="b">
        <f t="shared" si="161"/>
        <v>1</v>
      </c>
      <c r="CU76" t="b">
        <f t="shared" si="162"/>
        <v>1</v>
      </c>
      <c r="CV76" s="84" t="b">
        <f t="shared" si="163"/>
        <v>1</v>
      </c>
      <c r="CW76" t="b">
        <f t="shared" si="164"/>
        <v>1</v>
      </c>
      <c r="CX76" t="b">
        <f t="shared" si="165"/>
        <v>1</v>
      </c>
      <c r="CY76" t="b">
        <f t="shared" si="166"/>
        <v>1</v>
      </c>
      <c r="CZ76" t="b">
        <f t="shared" si="167"/>
        <v>1</v>
      </c>
      <c r="DA76" s="84">
        <f t="shared" si="168"/>
        <v>0</v>
      </c>
      <c r="DB76" t="b">
        <f t="shared" si="169"/>
        <v>0</v>
      </c>
    </row>
    <row r="77" spans="1:106">
      <c r="A77" s="9">
        <v>1521</v>
      </c>
      <c r="B77" s="3">
        <v>2</v>
      </c>
      <c r="C77" s="3" t="s">
        <v>1730</v>
      </c>
      <c r="D77" s="3" t="str">
        <f t="shared" si="116"/>
        <v>MA_1_36-5_dk_0879</v>
      </c>
      <c r="E77" s="3" t="str">
        <f t="shared" si="117"/>
        <v>0879</v>
      </c>
      <c r="F77" s="3">
        <v>145665.32800000001</v>
      </c>
      <c r="G77" s="15">
        <v>415997.81199999998</v>
      </c>
      <c r="H77" s="35" t="str">
        <f t="shared" si="118"/>
        <v>ja</v>
      </c>
      <c r="I77" s="42">
        <v>10</v>
      </c>
      <c r="J77" s="20" t="s">
        <v>373</v>
      </c>
      <c r="K77" s="21">
        <v>10000</v>
      </c>
      <c r="L77" s="28">
        <f t="shared" si="170"/>
        <v>1</v>
      </c>
      <c r="M77" s="28">
        <f t="shared" si="171"/>
        <v>1</v>
      </c>
      <c r="N77" s="56">
        <f t="shared" si="119"/>
        <v>10000</v>
      </c>
      <c r="O77" s="33">
        <f t="shared" si="172"/>
        <v>100.68946943946302</v>
      </c>
      <c r="P77" s="37">
        <f t="shared" si="120"/>
        <v>98.069194153915632</v>
      </c>
      <c r="Q77" s="9" t="s">
        <v>12</v>
      </c>
      <c r="R77" s="55" t="s">
        <v>12</v>
      </c>
      <c r="S77" s="55">
        <v>5.452</v>
      </c>
      <c r="T77" s="55">
        <v>5.819</v>
      </c>
      <c r="U77" s="55">
        <v>6.1559999999999997</v>
      </c>
      <c r="V77" s="3">
        <v>6.4290000000000003</v>
      </c>
      <c r="W77" s="3">
        <v>6.7370000000000001</v>
      </c>
      <c r="X77" s="3" t="s">
        <v>12</v>
      </c>
      <c r="Y77" s="3">
        <v>7.3460000000000001</v>
      </c>
      <c r="Z77" s="15" t="s">
        <v>12</v>
      </c>
      <c r="AA77" s="10">
        <f t="shared" si="121"/>
        <v>6.7370000000000001</v>
      </c>
      <c r="AB77" s="9">
        <f t="shared" si="122"/>
        <v>0.58100000000000041</v>
      </c>
      <c r="AC77" s="10">
        <f t="shared" si="123"/>
        <v>0.60899999999999999</v>
      </c>
      <c r="AD77" s="9" t="s">
        <v>12</v>
      </c>
      <c r="AE77" s="55" t="s">
        <v>12</v>
      </c>
      <c r="AF77" s="55">
        <v>0.81899999999999995</v>
      </c>
      <c r="AG77" s="55">
        <v>0.88200000000000001</v>
      </c>
      <c r="AH77" s="55">
        <v>0.94599999999999995</v>
      </c>
      <c r="AI77" s="3">
        <v>1.0029999999999999</v>
      </c>
      <c r="AJ77" s="3">
        <v>1.0609999999999999</v>
      </c>
      <c r="AK77" s="3" t="s">
        <v>12</v>
      </c>
      <c r="AL77" s="3">
        <v>1.24</v>
      </c>
      <c r="AM77" s="15" t="s">
        <v>12</v>
      </c>
      <c r="AN77" s="10">
        <f t="shared" si="124"/>
        <v>1.0609999999999999</v>
      </c>
      <c r="AO77" s="9">
        <f t="shared" si="125"/>
        <v>0.11499999999999999</v>
      </c>
      <c r="AP77" s="10">
        <f t="shared" si="126"/>
        <v>0.17900000000000005</v>
      </c>
      <c r="AQ77" s="9" t="s">
        <v>12</v>
      </c>
      <c r="AR77" s="55" t="s">
        <v>12</v>
      </c>
      <c r="AS77" s="55">
        <v>3.3029999999999999</v>
      </c>
      <c r="AT77" s="55">
        <v>3.355</v>
      </c>
      <c r="AU77" s="55">
        <v>3.4089999999999998</v>
      </c>
      <c r="AV77" s="3">
        <v>3.4449999999999998</v>
      </c>
      <c r="AW77" s="3">
        <v>3.4860000000000002</v>
      </c>
      <c r="AX77" s="3" t="s">
        <v>12</v>
      </c>
      <c r="AY77" s="3">
        <v>3.633</v>
      </c>
      <c r="AZ77" s="15" t="s">
        <v>12</v>
      </c>
      <c r="BA77" s="10">
        <f t="shared" si="127"/>
        <v>3.4860000000000002</v>
      </c>
      <c r="BB77" s="9">
        <f t="shared" si="128"/>
        <v>7.7000000000000401E-2</v>
      </c>
      <c r="BC77" s="10">
        <f t="shared" si="129"/>
        <v>0.1469999999999998</v>
      </c>
      <c r="BD77" s="9">
        <v>6.4109999999999996</v>
      </c>
      <c r="BE77" s="3">
        <v>7.0439999999999996</v>
      </c>
      <c r="BF77" s="15">
        <v>7.782</v>
      </c>
      <c r="BG77" s="15">
        <f t="shared" si="130"/>
        <v>7.0439999999999996</v>
      </c>
      <c r="BH77" s="9">
        <f t="shared" si="131"/>
        <v>0.63300000000000001</v>
      </c>
      <c r="BI77" s="10">
        <f t="shared" si="132"/>
        <v>0.73800000000000043</v>
      </c>
      <c r="BJ77" s="9">
        <v>6.3929999999999998</v>
      </c>
      <c r="BK77" s="3">
        <v>7.0270000000000001</v>
      </c>
      <c r="BL77" s="15">
        <v>7.7910000000000004</v>
      </c>
      <c r="BM77" s="15">
        <f t="shared" si="133"/>
        <v>7.0270000000000001</v>
      </c>
      <c r="BN77" s="9">
        <f t="shared" si="134"/>
        <v>0.63400000000000034</v>
      </c>
      <c r="BO77" s="10">
        <f t="shared" si="135"/>
        <v>0.76400000000000023</v>
      </c>
      <c r="BP77">
        <f t="shared" si="136"/>
        <v>0</v>
      </c>
      <c r="BQ77" s="93">
        <f t="shared" si="137"/>
        <v>1.0895008605851972</v>
      </c>
      <c r="BR77" s="93">
        <f t="shared" si="138"/>
        <v>1.091222030981067</v>
      </c>
      <c r="BS77" s="93" t="str">
        <f>VLOOKUP(C77,'Koppeling locatie - aslocatie'!$A$2:$C$8139,2,FALSE)</f>
        <v>maas221</v>
      </c>
      <c r="BT77" s="93">
        <f>VLOOKUP($BS77,aslocaties_v01!$C$3:$AA$500,MATCH($K$3/10,aslocaties_v01!$C$2:$X$2),FALSE)</f>
        <v>6.1790000000000003</v>
      </c>
      <c r="BU77" s="93">
        <f>VLOOKUP(BS77,aslocaties_v01!$C$3:$AA$500,MATCH($K$3,aslocaties_v01!$C$2:$X$2),FALSE)</f>
        <v>6.7469999999999999</v>
      </c>
      <c r="BV77" s="93">
        <f>VLOOKUP(BS77,aslocaties_v01!$C$3:$AA$500,MATCH($K$3*10,aslocaties_v01!$C$2:$Y$2),FALSE)</f>
        <v>7.3470000000000004</v>
      </c>
      <c r="BW77" s="93">
        <f t="shared" si="139"/>
        <v>0.56799999999999962</v>
      </c>
      <c r="BX77" s="93">
        <f t="shared" si="140"/>
        <v>0.60000000000000053</v>
      </c>
      <c r="BY77" s="94">
        <f t="shared" si="141"/>
        <v>2.2375215146300809E-2</v>
      </c>
      <c r="BZ77" s="94">
        <f t="shared" si="142"/>
        <v>1.4778325123151803E-2</v>
      </c>
      <c r="CA77" s="94">
        <f t="shared" si="143"/>
        <v>2.3000000000000576E-2</v>
      </c>
      <c r="CB77">
        <f t="shared" si="144"/>
        <v>9.9999999999997868E-3</v>
      </c>
      <c r="CC77" s="58">
        <f t="shared" si="145"/>
        <v>1.000000000000334E-3</v>
      </c>
      <c r="CD77" s="95" t="b">
        <f t="shared" si="146"/>
        <v>0</v>
      </c>
      <c r="CE77" s="96" t="b">
        <f t="shared" si="147"/>
        <v>1</v>
      </c>
      <c r="CF77" t="b">
        <f t="shared" si="148"/>
        <v>1</v>
      </c>
      <c r="CG77" t="b">
        <f t="shared" si="149"/>
        <v>1</v>
      </c>
      <c r="CH77" s="84" t="b">
        <f t="shared" si="150"/>
        <v>1</v>
      </c>
      <c r="CI77">
        <f t="shared" si="151"/>
        <v>1.0609999999999999</v>
      </c>
      <c r="CJ77" t="b">
        <f t="shared" si="152"/>
        <v>1</v>
      </c>
      <c r="CK77" t="b">
        <f t="shared" si="153"/>
        <v>1</v>
      </c>
      <c r="CL77" s="84" t="b">
        <f t="shared" si="173"/>
        <v>1</v>
      </c>
      <c r="CM77">
        <f t="shared" si="154"/>
        <v>3.4860000000000002</v>
      </c>
      <c r="CN77" t="b">
        <f t="shared" si="155"/>
        <v>1</v>
      </c>
      <c r="CO77" s="84">
        <f t="shared" si="156"/>
        <v>5.5967514441686503E-2</v>
      </c>
      <c r="CP77" t="b">
        <f t="shared" si="157"/>
        <v>1</v>
      </c>
      <c r="CQ77" s="96" t="b">
        <f t="shared" si="158"/>
        <v>1</v>
      </c>
      <c r="CR77" t="b">
        <f t="shared" si="159"/>
        <v>1</v>
      </c>
      <c r="CS77" t="b">
        <f t="shared" si="160"/>
        <v>1</v>
      </c>
      <c r="CT77" t="b">
        <f t="shared" si="161"/>
        <v>1</v>
      </c>
      <c r="CU77" t="b">
        <f t="shared" si="162"/>
        <v>1</v>
      </c>
      <c r="CV77" s="84" t="b">
        <f t="shared" si="163"/>
        <v>1</v>
      </c>
      <c r="CW77" t="b">
        <f t="shared" si="164"/>
        <v>1</v>
      </c>
      <c r="CX77" t="b">
        <f t="shared" si="165"/>
        <v>1</v>
      </c>
      <c r="CY77" t="b">
        <f t="shared" si="166"/>
        <v>1</v>
      </c>
      <c r="CZ77" t="b">
        <f t="shared" si="167"/>
        <v>1</v>
      </c>
      <c r="DA77" s="84">
        <f t="shared" si="168"/>
        <v>0</v>
      </c>
      <c r="DB77" t="b">
        <f t="shared" si="169"/>
        <v>0</v>
      </c>
    </row>
    <row r="78" spans="1:106">
      <c r="A78" s="9">
        <v>1522</v>
      </c>
      <c r="B78" s="3">
        <v>2</v>
      </c>
      <c r="C78" s="3" t="s">
        <v>1731</v>
      </c>
      <c r="D78" s="3" t="str">
        <f t="shared" si="116"/>
        <v>MA_1_36-5_dk_0880</v>
      </c>
      <c r="E78" s="3" t="str">
        <f t="shared" si="117"/>
        <v>0880</v>
      </c>
      <c r="F78" s="3">
        <v>145567.96900000001</v>
      </c>
      <c r="G78" s="15">
        <v>415986.03100000002</v>
      </c>
      <c r="H78" s="35" t="str">
        <f t="shared" si="118"/>
        <v>ja</v>
      </c>
      <c r="I78" s="42">
        <v>2</v>
      </c>
      <c r="J78" s="20" t="s">
        <v>373</v>
      </c>
      <c r="K78" s="21">
        <v>10000</v>
      </c>
      <c r="L78" s="28">
        <f t="shared" si="170"/>
        <v>1</v>
      </c>
      <c r="M78" s="28">
        <f t="shared" si="171"/>
        <v>1</v>
      </c>
      <c r="N78" s="56">
        <f t="shared" si="119"/>
        <v>10000</v>
      </c>
      <c r="O78" s="33">
        <f t="shared" si="172"/>
        <v>98.069194153915632</v>
      </c>
      <c r="P78" s="37">
        <f t="shared" si="120"/>
        <v>98.223082669017586</v>
      </c>
      <c r="Q78" s="9" t="s">
        <v>12</v>
      </c>
      <c r="R78" s="55" t="s">
        <v>12</v>
      </c>
      <c r="S78" s="55">
        <v>5.4509999999999996</v>
      </c>
      <c r="T78" s="55">
        <v>5.8179999999999996</v>
      </c>
      <c r="U78" s="55">
        <v>6.1559999999999997</v>
      </c>
      <c r="V78" s="3">
        <v>6.4290000000000003</v>
      </c>
      <c r="W78" s="3">
        <v>6.7370000000000001</v>
      </c>
      <c r="X78" s="3" t="s">
        <v>12</v>
      </c>
      <c r="Y78" s="3">
        <v>7.3460000000000001</v>
      </c>
      <c r="Z78" s="15" t="s">
        <v>12</v>
      </c>
      <c r="AA78" s="10">
        <f t="shared" si="121"/>
        <v>6.7370000000000001</v>
      </c>
      <c r="AB78" s="9">
        <f t="shared" si="122"/>
        <v>0.58100000000000041</v>
      </c>
      <c r="AC78" s="10">
        <f t="shared" si="123"/>
        <v>0.60899999999999999</v>
      </c>
      <c r="AD78" s="9" t="s">
        <v>12</v>
      </c>
      <c r="AE78" s="55" t="s">
        <v>12</v>
      </c>
      <c r="AF78" s="55">
        <v>0.80800000000000005</v>
      </c>
      <c r="AG78" s="55">
        <v>0.871</v>
      </c>
      <c r="AH78" s="55">
        <v>0.93200000000000005</v>
      </c>
      <c r="AI78" s="3">
        <v>0.98399999999999999</v>
      </c>
      <c r="AJ78" s="3">
        <v>1.038</v>
      </c>
      <c r="AK78" s="3" t="s">
        <v>12</v>
      </c>
      <c r="AL78" s="3">
        <v>1.2210000000000001</v>
      </c>
      <c r="AM78" s="15" t="s">
        <v>12</v>
      </c>
      <c r="AN78" s="10">
        <f t="shared" si="124"/>
        <v>1.038</v>
      </c>
      <c r="AO78" s="9">
        <f t="shared" si="125"/>
        <v>0.10599999999999998</v>
      </c>
      <c r="AP78" s="10">
        <f t="shared" si="126"/>
        <v>0.18300000000000005</v>
      </c>
      <c r="AQ78" s="9" t="s">
        <v>12</v>
      </c>
      <c r="AR78" s="55" t="s">
        <v>12</v>
      </c>
      <c r="AS78" s="55">
        <v>3.286</v>
      </c>
      <c r="AT78" s="55">
        <v>3.339</v>
      </c>
      <c r="AU78" s="55">
        <v>3.3929999999999998</v>
      </c>
      <c r="AV78" s="3">
        <v>3.427</v>
      </c>
      <c r="AW78" s="3">
        <v>3.4620000000000002</v>
      </c>
      <c r="AX78" s="3" t="s">
        <v>12</v>
      </c>
      <c r="AY78" s="3">
        <v>3.621</v>
      </c>
      <c r="AZ78" s="15" t="s">
        <v>12</v>
      </c>
      <c r="BA78" s="10">
        <f t="shared" si="127"/>
        <v>3.4620000000000002</v>
      </c>
      <c r="BB78" s="9">
        <f t="shared" si="128"/>
        <v>6.9000000000000394E-2</v>
      </c>
      <c r="BC78" s="10">
        <f t="shared" si="129"/>
        <v>0.15899999999999981</v>
      </c>
      <c r="BD78" s="9">
        <v>6.4039999999999999</v>
      </c>
      <c r="BE78" s="3">
        <v>7.0339999999999998</v>
      </c>
      <c r="BF78" s="15">
        <v>7.7729999999999997</v>
      </c>
      <c r="BG78" s="15">
        <f t="shared" si="130"/>
        <v>7.0339999999999998</v>
      </c>
      <c r="BH78" s="9">
        <f t="shared" si="131"/>
        <v>0.62999999999999989</v>
      </c>
      <c r="BI78" s="10">
        <f t="shared" si="132"/>
        <v>0.73899999999999988</v>
      </c>
      <c r="BJ78" s="9">
        <v>6.3879999999999999</v>
      </c>
      <c r="BK78" s="3">
        <v>7.0190000000000001</v>
      </c>
      <c r="BL78" s="15">
        <v>7.7770000000000001</v>
      </c>
      <c r="BM78" s="15">
        <f t="shared" si="133"/>
        <v>7.0190000000000001</v>
      </c>
      <c r="BN78" s="9">
        <f t="shared" si="134"/>
        <v>0.63100000000000023</v>
      </c>
      <c r="BO78" s="10">
        <f t="shared" si="135"/>
        <v>0.75800000000000001</v>
      </c>
      <c r="BP78">
        <f t="shared" si="136"/>
        <v>0</v>
      </c>
      <c r="BQ78" s="93">
        <f t="shared" si="137"/>
        <v>1.0843373493975894</v>
      </c>
      <c r="BR78" s="93">
        <f t="shared" si="138"/>
        <v>1.0860585197934591</v>
      </c>
      <c r="BS78" s="93" t="str">
        <f>VLOOKUP(C78,'Koppeling locatie - aslocatie'!$A$2:$C$8139,2,FALSE)</f>
        <v>maas221</v>
      </c>
      <c r="BT78" s="93">
        <f>VLOOKUP($BS78,aslocaties_v01!$C$3:$AA$500,MATCH($K$3/10,aslocaties_v01!$C$2:$X$2),FALSE)</f>
        <v>6.1790000000000003</v>
      </c>
      <c r="BU78" s="93">
        <f>VLOOKUP(BS78,aslocaties_v01!$C$3:$AA$500,MATCH($K$3,aslocaties_v01!$C$2:$X$2),FALSE)</f>
        <v>6.7469999999999999</v>
      </c>
      <c r="BV78" s="93">
        <f>VLOOKUP(BS78,aslocaties_v01!$C$3:$AA$500,MATCH($K$3*10,aslocaties_v01!$C$2:$Y$2),FALSE)</f>
        <v>7.3470000000000004</v>
      </c>
      <c r="BW78" s="93">
        <f t="shared" si="139"/>
        <v>0.56799999999999962</v>
      </c>
      <c r="BX78" s="93">
        <f t="shared" si="140"/>
        <v>0.60000000000000053</v>
      </c>
      <c r="BY78" s="94">
        <f t="shared" si="141"/>
        <v>2.2375215146300809E-2</v>
      </c>
      <c r="BZ78" s="94">
        <f t="shared" si="142"/>
        <v>1.4778325123151803E-2</v>
      </c>
      <c r="CA78" s="94">
        <f t="shared" si="143"/>
        <v>2.3000000000000576E-2</v>
      </c>
      <c r="CB78">
        <f t="shared" si="144"/>
        <v>9.9999999999997868E-3</v>
      </c>
      <c r="CC78" s="58">
        <f t="shared" si="145"/>
        <v>1.000000000000334E-3</v>
      </c>
      <c r="CD78" s="95" t="b">
        <f t="shared" si="146"/>
        <v>0</v>
      </c>
      <c r="CE78" s="96" t="b">
        <f t="shared" si="147"/>
        <v>1</v>
      </c>
      <c r="CF78" t="b">
        <f t="shared" si="148"/>
        <v>1</v>
      </c>
      <c r="CG78" t="b">
        <f t="shared" si="149"/>
        <v>1</v>
      </c>
      <c r="CH78" s="84" t="b">
        <f t="shared" si="150"/>
        <v>1</v>
      </c>
      <c r="CI78">
        <f t="shared" si="151"/>
        <v>1.038</v>
      </c>
      <c r="CJ78" t="b">
        <f t="shared" si="152"/>
        <v>1</v>
      </c>
      <c r="CK78" t="b">
        <f t="shared" si="153"/>
        <v>1</v>
      </c>
      <c r="CL78" s="84" t="b">
        <f t="shared" si="173"/>
        <v>1</v>
      </c>
      <c r="CM78">
        <f t="shared" si="154"/>
        <v>3.4620000000000002</v>
      </c>
      <c r="CN78" t="b">
        <f t="shared" si="155"/>
        <v>1</v>
      </c>
      <c r="CO78" s="84">
        <f t="shared" si="156"/>
        <v>5.5516058928197852E-2</v>
      </c>
      <c r="CP78" t="b">
        <f t="shared" si="157"/>
        <v>1</v>
      </c>
      <c r="CQ78" s="96" t="b">
        <f t="shared" si="158"/>
        <v>1</v>
      </c>
      <c r="CR78" t="b">
        <f t="shared" si="159"/>
        <v>1</v>
      </c>
      <c r="CS78" t="b">
        <f t="shared" si="160"/>
        <v>1</v>
      </c>
      <c r="CT78" t="b">
        <f t="shared" si="161"/>
        <v>1</v>
      </c>
      <c r="CU78" t="b">
        <f t="shared" si="162"/>
        <v>1</v>
      </c>
      <c r="CV78" s="84" t="b">
        <f t="shared" si="163"/>
        <v>1</v>
      </c>
      <c r="CW78" t="b">
        <f t="shared" si="164"/>
        <v>1</v>
      </c>
      <c r="CX78" t="b">
        <f t="shared" si="165"/>
        <v>1</v>
      </c>
      <c r="CY78" t="b">
        <f t="shared" si="166"/>
        <v>0</v>
      </c>
      <c r="CZ78" t="b">
        <f t="shared" si="167"/>
        <v>0</v>
      </c>
      <c r="DA78" s="84">
        <f t="shared" si="168"/>
        <v>1</v>
      </c>
      <c r="DB78" t="b">
        <f t="shared" si="169"/>
        <v>0</v>
      </c>
    </row>
    <row r="79" spans="1:106">
      <c r="A79" s="9">
        <v>1523</v>
      </c>
      <c r="B79" s="3">
        <v>2</v>
      </c>
      <c r="C79" s="3" t="s">
        <v>1732</v>
      </c>
      <c r="D79" s="3" t="str">
        <f t="shared" si="116"/>
        <v>MA_1_36-5_dk_0881</v>
      </c>
      <c r="E79" s="3" t="str">
        <f t="shared" si="117"/>
        <v>0881</v>
      </c>
      <c r="F79" s="3">
        <v>145469.78099999999</v>
      </c>
      <c r="G79" s="15">
        <v>415983.40600000002</v>
      </c>
      <c r="H79" s="35" t="str">
        <f t="shared" si="118"/>
        <v>ja</v>
      </c>
      <c r="I79" s="42">
        <v>10</v>
      </c>
      <c r="J79" s="20" t="s">
        <v>373</v>
      </c>
      <c r="K79" s="21">
        <v>10000</v>
      </c>
      <c r="L79" s="28">
        <f t="shared" si="170"/>
        <v>1</v>
      </c>
      <c r="M79" s="28">
        <f t="shared" si="171"/>
        <v>1</v>
      </c>
      <c r="N79" s="56">
        <f t="shared" si="119"/>
        <v>10000</v>
      </c>
      <c r="O79" s="33">
        <f t="shared" si="172"/>
        <v>98.223082669017586</v>
      </c>
      <c r="P79" s="37">
        <f t="shared" si="120"/>
        <v>136.04492249251473</v>
      </c>
      <c r="Q79" s="9" t="s">
        <v>12</v>
      </c>
      <c r="R79" s="55" t="s">
        <v>12</v>
      </c>
      <c r="S79" s="55">
        <v>3.5870000000000002</v>
      </c>
      <c r="T79" s="55">
        <v>5.1779999999999999</v>
      </c>
      <c r="U79" s="55">
        <v>6.1550000000000002</v>
      </c>
      <c r="V79" s="3">
        <v>6.431</v>
      </c>
      <c r="W79" s="3">
        <v>6.7380000000000004</v>
      </c>
      <c r="X79" s="3" t="s">
        <v>12</v>
      </c>
      <c r="Y79" s="3">
        <v>7.3460000000000001</v>
      </c>
      <c r="Z79" s="15" t="s">
        <v>12</v>
      </c>
      <c r="AA79" s="10">
        <f t="shared" si="121"/>
        <v>6.7380000000000004</v>
      </c>
      <c r="AB79" s="9">
        <f t="shared" si="122"/>
        <v>0.58300000000000018</v>
      </c>
      <c r="AC79" s="10">
        <f t="shared" si="123"/>
        <v>0.60799999999999965</v>
      </c>
      <c r="AD79" s="9" t="s">
        <v>12</v>
      </c>
      <c r="AE79" s="55" t="s">
        <v>12</v>
      </c>
      <c r="AF79" s="55">
        <v>0.09</v>
      </c>
      <c r="AG79" s="55">
        <v>0.14099999999999999</v>
      </c>
      <c r="AH79" s="55">
        <v>0.24399999999999999</v>
      </c>
      <c r="AI79" s="3">
        <v>0.31900000000000001</v>
      </c>
      <c r="AJ79" s="3">
        <v>0.38800000000000001</v>
      </c>
      <c r="AK79" s="3" t="s">
        <v>12</v>
      </c>
      <c r="AL79" s="3">
        <v>0.54700000000000004</v>
      </c>
      <c r="AM79" s="15" t="s">
        <v>12</v>
      </c>
      <c r="AN79" s="10">
        <f t="shared" si="124"/>
        <v>0.38800000000000001</v>
      </c>
      <c r="AO79" s="9">
        <f t="shared" si="125"/>
        <v>0.14400000000000002</v>
      </c>
      <c r="AP79" s="10">
        <f t="shared" si="126"/>
        <v>0.15900000000000003</v>
      </c>
      <c r="AQ79" s="9" t="s">
        <v>12</v>
      </c>
      <c r="AR79" s="55" t="s">
        <v>12</v>
      </c>
      <c r="AS79" s="55">
        <v>0.248</v>
      </c>
      <c r="AT79" s="55">
        <v>0.93600000000000005</v>
      </c>
      <c r="AU79" s="55">
        <v>1.5580000000000001</v>
      </c>
      <c r="AV79" s="3">
        <v>1.887</v>
      </c>
      <c r="AW79" s="3">
        <v>2.0609999999999999</v>
      </c>
      <c r="AX79" s="3" t="s">
        <v>12</v>
      </c>
      <c r="AY79" s="3">
        <v>2.3679999999999999</v>
      </c>
      <c r="AZ79" s="15" t="s">
        <v>12</v>
      </c>
      <c r="BA79" s="10">
        <f t="shared" si="127"/>
        <v>2.0609999999999999</v>
      </c>
      <c r="BB79" s="9">
        <f t="shared" si="128"/>
        <v>0.50299999999999989</v>
      </c>
      <c r="BC79" s="10">
        <f t="shared" si="129"/>
        <v>0.30699999999999994</v>
      </c>
      <c r="BD79" s="9">
        <v>6.3170000000000002</v>
      </c>
      <c r="BE79" s="3">
        <v>6.9770000000000003</v>
      </c>
      <c r="BF79" s="15">
        <v>7.601</v>
      </c>
      <c r="BG79" s="15">
        <f t="shared" si="130"/>
        <v>6.9770000000000003</v>
      </c>
      <c r="BH79" s="9">
        <f t="shared" si="131"/>
        <v>0.66000000000000014</v>
      </c>
      <c r="BI79" s="10">
        <f t="shared" si="132"/>
        <v>0.62399999999999967</v>
      </c>
      <c r="BJ79" s="9">
        <v>6.306</v>
      </c>
      <c r="BK79" s="3">
        <v>6.9630000000000001</v>
      </c>
      <c r="BL79" s="15">
        <v>7.5880000000000001</v>
      </c>
      <c r="BM79" s="15">
        <f t="shared" si="133"/>
        <v>6.9630000000000001</v>
      </c>
      <c r="BN79" s="9">
        <f t="shared" si="134"/>
        <v>0.65700000000000003</v>
      </c>
      <c r="BO79" s="10">
        <f t="shared" si="135"/>
        <v>0.625</v>
      </c>
      <c r="BP79">
        <f t="shared" si="136"/>
        <v>0</v>
      </c>
      <c r="BQ79" s="93">
        <f t="shared" si="137"/>
        <v>1.1320754716981132</v>
      </c>
      <c r="BR79" s="93">
        <f t="shared" si="138"/>
        <v>1.1269296740994852</v>
      </c>
      <c r="BS79" s="93" t="str">
        <f>VLOOKUP(C79,'Koppeling locatie - aslocatie'!$A$2:$C$8139,2,FALSE)</f>
        <v>maas221</v>
      </c>
      <c r="BT79" s="93">
        <f>VLOOKUP($BS79,aslocaties_v01!$C$3:$AA$500,MATCH($K$3/10,aslocaties_v01!$C$2:$X$2),FALSE)</f>
        <v>6.1790000000000003</v>
      </c>
      <c r="BU79" s="93">
        <f>VLOOKUP(BS79,aslocaties_v01!$C$3:$AA$500,MATCH($K$3,aslocaties_v01!$C$2:$X$2),FALSE)</f>
        <v>6.7469999999999999</v>
      </c>
      <c r="BV79" s="93">
        <f>VLOOKUP(BS79,aslocaties_v01!$C$3:$AA$500,MATCH($K$3*10,aslocaties_v01!$C$2:$Y$2),FALSE)</f>
        <v>7.3470000000000004</v>
      </c>
      <c r="BW79" s="93">
        <f t="shared" si="139"/>
        <v>0.56799999999999962</v>
      </c>
      <c r="BX79" s="93">
        <f t="shared" si="140"/>
        <v>0.60000000000000053</v>
      </c>
      <c r="BY79" s="94">
        <f t="shared" si="141"/>
        <v>2.572898799313994E-2</v>
      </c>
      <c r="BZ79" s="94">
        <f t="shared" si="142"/>
        <v>1.3157894736840703E-2</v>
      </c>
      <c r="CA79" s="94">
        <f t="shared" si="143"/>
        <v>2.4000000000000021E-2</v>
      </c>
      <c r="CB79">
        <f t="shared" si="144"/>
        <v>8.9999999999994529E-3</v>
      </c>
      <c r="CC79" s="58">
        <f t="shared" si="145"/>
        <v>1.000000000000334E-3</v>
      </c>
      <c r="CD79" s="95" t="b">
        <f t="shared" si="146"/>
        <v>0</v>
      </c>
      <c r="CE79" s="96" t="b">
        <f t="shared" si="147"/>
        <v>1</v>
      </c>
      <c r="CF79" t="b">
        <f t="shared" si="148"/>
        <v>1</v>
      </c>
      <c r="CG79" t="b">
        <f t="shared" si="149"/>
        <v>1</v>
      </c>
      <c r="CH79" s="84" t="b">
        <f t="shared" si="150"/>
        <v>1</v>
      </c>
      <c r="CI79">
        <f t="shared" si="151"/>
        <v>0.38800000000000001</v>
      </c>
      <c r="CJ79" t="b">
        <f t="shared" si="152"/>
        <v>1</v>
      </c>
      <c r="CK79" t="b">
        <f t="shared" si="153"/>
        <v>1</v>
      </c>
      <c r="CL79" s="84" t="b">
        <f t="shared" si="173"/>
        <v>1</v>
      </c>
      <c r="CM79">
        <f t="shared" si="154"/>
        <v>2.0609999999999999</v>
      </c>
      <c r="CN79" t="b">
        <f t="shared" si="155"/>
        <v>1</v>
      </c>
      <c r="CO79" s="84">
        <f t="shared" si="156"/>
        <v>5.8553268615793921E-2</v>
      </c>
      <c r="CP79" t="b">
        <f t="shared" si="157"/>
        <v>1</v>
      </c>
      <c r="CQ79" s="96" t="b">
        <f t="shared" si="158"/>
        <v>1</v>
      </c>
      <c r="CR79" t="b">
        <f t="shared" si="159"/>
        <v>1</v>
      </c>
      <c r="CS79" t="b">
        <f t="shared" si="160"/>
        <v>1</v>
      </c>
      <c r="CT79" t="b">
        <f t="shared" si="161"/>
        <v>0</v>
      </c>
      <c r="CU79" t="b">
        <f t="shared" si="162"/>
        <v>0</v>
      </c>
      <c r="CV79" s="84" t="b">
        <f t="shared" si="163"/>
        <v>1</v>
      </c>
      <c r="CW79" t="b">
        <f t="shared" si="164"/>
        <v>1</v>
      </c>
      <c r="CX79" t="b">
        <f t="shared" si="165"/>
        <v>1</v>
      </c>
      <c r="CY79" t="b">
        <f t="shared" si="166"/>
        <v>1</v>
      </c>
      <c r="CZ79" t="b">
        <f t="shared" si="167"/>
        <v>1</v>
      </c>
      <c r="DA79" s="84">
        <f t="shared" si="168"/>
        <v>1</v>
      </c>
      <c r="DB79" t="b">
        <f t="shared" si="169"/>
        <v>0</v>
      </c>
    </row>
    <row r="80" spans="1:106">
      <c r="A80" s="9">
        <v>1524</v>
      </c>
      <c r="B80" s="3">
        <v>2</v>
      </c>
      <c r="C80" s="3" t="s">
        <v>1733</v>
      </c>
      <c r="D80" s="3" t="str">
        <f t="shared" si="116"/>
        <v>MA_1_36-5_dk_0882</v>
      </c>
      <c r="E80" s="3" t="str">
        <f t="shared" si="117"/>
        <v>0882</v>
      </c>
      <c r="F80" s="3">
        <v>145345.391</v>
      </c>
      <c r="G80" s="15">
        <v>416038.5</v>
      </c>
      <c r="H80" s="35" t="str">
        <f t="shared" si="118"/>
        <v>ja</v>
      </c>
      <c r="I80" s="42">
        <v>11</v>
      </c>
      <c r="J80" s="20" t="s">
        <v>373</v>
      </c>
      <c r="K80" s="21">
        <v>10000</v>
      </c>
      <c r="L80" s="28">
        <f t="shared" si="170"/>
        <v>1</v>
      </c>
      <c r="M80" s="28">
        <f t="shared" si="171"/>
        <v>1</v>
      </c>
      <c r="N80" s="56">
        <f t="shared" si="119"/>
        <v>10000</v>
      </c>
      <c r="O80" s="33">
        <f t="shared" si="172"/>
        <v>136.04492249251473</v>
      </c>
      <c r="P80" s="37">
        <f t="shared" si="120"/>
        <v>93.054169992549987</v>
      </c>
      <c r="Q80" s="9" t="s">
        <v>12</v>
      </c>
      <c r="R80" s="55" t="s">
        <v>12</v>
      </c>
      <c r="S80" s="55">
        <v>5.45</v>
      </c>
      <c r="T80" s="55">
        <v>5.8170000000000002</v>
      </c>
      <c r="U80" s="55">
        <v>6.1509999999999998</v>
      </c>
      <c r="V80" s="3">
        <v>6.4240000000000004</v>
      </c>
      <c r="W80" s="3">
        <v>6.7279999999999998</v>
      </c>
      <c r="X80" s="3" t="s">
        <v>12</v>
      </c>
      <c r="Y80" s="3">
        <v>7.3369999999999997</v>
      </c>
      <c r="Z80" s="15" t="s">
        <v>12</v>
      </c>
      <c r="AA80" s="10">
        <f t="shared" si="121"/>
        <v>6.7279999999999998</v>
      </c>
      <c r="AB80" s="9">
        <f t="shared" si="122"/>
        <v>0.57699999999999996</v>
      </c>
      <c r="AC80" s="10">
        <f t="shared" si="123"/>
        <v>0.60899999999999999</v>
      </c>
      <c r="AD80" s="9" t="s">
        <v>12</v>
      </c>
      <c r="AE80" s="55" t="s">
        <v>12</v>
      </c>
      <c r="AF80" s="55">
        <v>0.65900000000000003</v>
      </c>
      <c r="AG80" s="55">
        <v>0.72199999999999998</v>
      </c>
      <c r="AH80" s="55">
        <v>0.79200000000000004</v>
      </c>
      <c r="AI80" s="3">
        <v>0.85399999999999998</v>
      </c>
      <c r="AJ80" s="3">
        <v>0.92900000000000005</v>
      </c>
      <c r="AK80" s="3" t="s">
        <v>12</v>
      </c>
      <c r="AL80" s="3">
        <v>1.127</v>
      </c>
      <c r="AM80" s="15" t="s">
        <v>12</v>
      </c>
      <c r="AN80" s="10">
        <f t="shared" si="124"/>
        <v>0.92900000000000005</v>
      </c>
      <c r="AO80" s="9">
        <f t="shared" si="125"/>
        <v>0.13700000000000001</v>
      </c>
      <c r="AP80" s="10">
        <f t="shared" si="126"/>
        <v>0.19799999999999995</v>
      </c>
      <c r="AQ80" s="9" t="s">
        <v>12</v>
      </c>
      <c r="AR80" s="55" t="s">
        <v>12</v>
      </c>
      <c r="AS80" s="55">
        <v>2.9350000000000001</v>
      </c>
      <c r="AT80" s="55">
        <v>3.0579999999999998</v>
      </c>
      <c r="AU80" s="55">
        <v>3.1589999999999998</v>
      </c>
      <c r="AV80" s="3">
        <v>3.2309999999999999</v>
      </c>
      <c r="AW80" s="3">
        <v>3.2970000000000002</v>
      </c>
      <c r="AX80" s="3" t="s">
        <v>12</v>
      </c>
      <c r="AY80" s="3">
        <v>3.524</v>
      </c>
      <c r="AZ80" s="15" t="s">
        <v>12</v>
      </c>
      <c r="BA80" s="10">
        <f t="shared" si="127"/>
        <v>3.2970000000000002</v>
      </c>
      <c r="BB80" s="9">
        <f t="shared" si="128"/>
        <v>0.13800000000000034</v>
      </c>
      <c r="BC80" s="10">
        <f t="shared" si="129"/>
        <v>0.22699999999999987</v>
      </c>
      <c r="BD80" s="9">
        <v>6.3840000000000003</v>
      </c>
      <c r="BE80" s="3">
        <v>7</v>
      </c>
      <c r="BF80" s="15">
        <v>7.7009999999999996</v>
      </c>
      <c r="BG80" s="15">
        <f t="shared" si="130"/>
        <v>7</v>
      </c>
      <c r="BH80" s="9">
        <f t="shared" si="131"/>
        <v>0.61599999999999966</v>
      </c>
      <c r="BI80" s="10">
        <f t="shared" si="132"/>
        <v>0.70099999999999962</v>
      </c>
      <c r="BJ80" s="9">
        <v>6.37</v>
      </c>
      <c r="BK80" s="3">
        <v>6.9880000000000004</v>
      </c>
      <c r="BL80" s="15">
        <v>7.6959999999999997</v>
      </c>
      <c r="BM80" s="15">
        <f t="shared" si="133"/>
        <v>6.9880000000000004</v>
      </c>
      <c r="BN80" s="9">
        <f t="shared" si="134"/>
        <v>0.61800000000000033</v>
      </c>
      <c r="BO80" s="10">
        <f t="shared" si="135"/>
        <v>0.7079999999999993</v>
      </c>
      <c r="BP80">
        <f t="shared" si="136"/>
        <v>0</v>
      </c>
      <c r="BQ80" s="93">
        <f t="shared" si="137"/>
        <v>1.0675909878682837</v>
      </c>
      <c r="BR80" s="93">
        <f t="shared" si="138"/>
        <v>1.0710571923743508</v>
      </c>
      <c r="BS80" s="93" t="str">
        <f>VLOOKUP(C80,'Koppeling locatie - aslocatie'!$A$2:$C$8139,2,FALSE)</f>
        <v>maas222</v>
      </c>
      <c r="BT80" s="93">
        <f>VLOOKUP($BS80,aslocaties_v01!$C$3:$AA$500,MATCH($K$3/10,aslocaties_v01!$C$2:$X$2),FALSE)</f>
        <v>6.0810000000000004</v>
      </c>
      <c r="BU80" s="93">
        <f>VLOOKUP(BS80,aslocaties_v01!$C$3:$AA$500,MATCH($K$3,aslocaties_v01!$C$2:$X$2),FALSE)</f>
        <v>6.6559999999999997</v>
      </c>
      <c r="BV80" s="93">
        <f>VLOOKUP(BS80,aslocaties_v01!$C$3:$AA$500,MATCH($K$3*10,aslocaties_v01!$C$2:$Y$2),FALSE)</f>
        <v>7.2629999999999999</v>
      </c>
      <c r="BW80" s="93">
        <f t="shared" si="139"/>
        <v>0.57499999999999929</v>
      </c>
      <c r="BX80" s="93">
        <f t="shared" si="140"/>
        <v>0.60700000000000021</v>
      </c>
      <c r="BY80" s="94">
        <f t="shared" si="141"/>
        <v>3.4662045060670499E-3</v>
      </c>
      <c r="BZ80" s="94">
        <f t="shared" si="142"/>
        <v>3.2840722495891539E-3</v>
      </c>
      <c r="CA80" s="94">
        <f t="shared" si="143"/>
        <v>6.9999999999999396E-2</v>
      </c>
      <c r="CB80">
        <f t="shared" si="144"/>
        <v>7.2000000000000064E-2</v>
      </c>
      <c r="CC80" s="58">
        <f t="shared" si="145"/>
        <v>7.3999999999999844E-2</v>
      </c>
      <c r="CD80" s="95" t="b">
        <f t="shared" si="146"/>
        <v>0</v>
      </c>
      <c r="CE80" s="96" t="b">
        <f t="shared" si="147"/>
        <v>1</v>
      </c>
      <c r="CF80" t="b">
        <f t="shared" si="148"/>
        <v>1</v>
      </c>
      <c r="CG80" t="b">
        <f t="shared" si="149"/>
        <v>1</v>
      </c>
      <c r="CH80" s="84" t="b">
        <f t="shared" si="150"/>
        <v>1</v>
      </c>
      <c r="CI80">
        <f t="shared" si="151"/>
        <v>0.92900000000000005</v>
      </c>
      <c r="CJ80" t="b">
        <f t="shared" si="152"/>
        <v>1</v>
      </c>
      <c r="CK80" t="b">
        <f t="shared" si="153"/>
        <v>1</v>
      </c>
      <c r="CL80" s="84" t="b">
        <f t="shared" si="173"/>
        <v>1</v>
      </c>
      <c r="CM80">
        <f t="shared" si="154"/>
        <v>3.2970000000000002</v>
      </c>
      <c r="CN80" t="b">
        <f t="shared" si="155"/>
        <v>1</v>
      </c>
      <c r="CO80" s="84">
        <f t="shared" si="156"/>
        <v>5.4783934744292453E-2</v>
      </c>
      <c r="CP80" t="b">
        <f t="shared" si="157"/>
        <v>1</v>
      </c>
      <c r="CQ80" s="96" t="b">
        <f t="shared" si="158"/>
        <v>1</v>
      </c>
      <c r="CR80" t="b">
        <f t="shared" si="159"/>
        <v>1</v>
      </c>
      <c r="CS80" t="b">
        <f t="shared" si="160"/>
        <v>1</v>
      </c>
      <c r="CT80" t="b">
        <f t="shared" si="161"/>
        <v>1</v>
      </c>
      <c r="CU80" t="b">
        <f t="shared" si="162"/>
        <v>1</v>
      </c>
      <c r="CV80" s="84" t="b">
        <f t="shared" si="163"/>
        <v>1</v>
      </c>
      <c r="CW80" t="b">
        <f t="shared" si="164"/>
        <v>1</v>
      </c>
      <c r="CX80" t="b">
        <f t="shared" si="165"/>
        <v>1</v>
      </c>
      <c r="CY80" t="b">
        <f t="shared" si="166"/>
        <v>1</v>
      </c>
      <c r="CZ80" t="b">
        <f t="shared" si="167"/>
        <v>1</v>
      </c>
      <c r="DA80" s="84">
        <f t="shared" si="168"/>
        <v>0</v>
      </c>
      <c r="DB80" t="b">
        <f t="shared" si="169"/>
        <v>0</v>
      </c>
    </row>
    <row r="81" spans="1:106">
      <c r="A81" s="9">
        <v>1525</v>
      </c>
      <c r="B81" s="3">
        <v>2</v>
      </c>
      <c r="C81" s="3" t="s">
        <v>1734</v>
      </c>
      <c r="D81" s="3" t="str">
        <f t="shared" si="116"/>
        <v>MA_1_36-5_dk_0883</v>
      </c>
      <c r="E81" s="3" t="str">
        <f t="shared" si="117"/>
        <v>0883</v>
      </c>
      <c r="F81" s="3">
        <v>145253.93799999999</v>
      </c>
      <c r="G81" s="15">
        <v>416055.68800000002</v>
      </c>
      <c r="H81" s="35" t="str">
        <f t="shared" si="118"/>
        <v>ja</v>
      </c>
      <c r="I81" s="42">
        <v>1</v>
      </c>
      <c r="J81" s="20" t="s">
        <v>373</v>
      </c>
      <c r="K81" s="21">
        <v>10000</v>
      </c>
      <c r="L81" s="28">
        <f t="shared" si="170"/>
        <v>1</v>
      </c>
      <c r="M81" s="28">
        <f t="shared" si="171"/>
        <v>1</v>
      </c>
      <c r="N81" s="56">
        <f t="shared" si="119"/>
        <v>10000</v>
      </c>
      <c r="O81" s="33">
        <f t="shared" si="172"/>
        <v>93.054169992549987</v>
      </c>
      <c r="P81" s="37">
        <f t="shared" si="120"/>
        <v>92.229177319325984</v>
      </c>
      <c r="Q81" s="9" t="s">
        <v>12</v>
      </c>
      <c r="R81" s="55" t="s">
        <v>12</v>
      </c>
      <c r="S81" s="55">
        <v>5.4370000000000003</v>
      </c>
      <c r="T81" s="55">
        <v>5.8070000000000004</v>
      </c>
      <c r="U81" s="55">
        <v>6.141</v>
      </c>
      <c r="V81" s="3">
        <v>6.4119999999999999</v>
      </c>
      <c r="W81" s="3">
        <v>6.72</v>
      </c>
      <c r="X81" s="3" t="s">
        <v>12</v>
      </c>
      <c r="Y81" s="3">
        <v>7.3280000000000003</v>
      </c>
      <c r="Z81" s="15" t="s">
        <v>12</v>
      </c>
      <c r="AA81" s="10">
        <f t="shared" si="121"/>
        <v>6.72</v>
      </c>
      <c r="AB81" s="9">
        <f t="shared" si="122"/>
        <v>0.57899999999999974</v>
      </c>
      <c r="AC81" s="10">
        <f t="shared" si="123"/>
        <v>0.60800000000000054</v>
      </c>
      <c r="AD81" s="9" t="s">
        <v>12</v>
      </c>
      <c r="AE81" s="55" t="s">
        <v>12</v>
      </c>
      <c r="AF81" s="55">
        <v>0.63800000000000001</v>
      </c>
      <c r="AG81" s="55">
        <v>0.70399999999999996</v>
      </c>
      <c r="AH81" s="55">
        <v>0.77500000000000002</v>
      </c>
      <c r="AI81" s="3">
        <v>0.83599999999999997</v>
      </c>
      <c r="AJ81" s="3">
        <v>0.9</v>
      </c>
      <c r="AK81" s="3" t="s">
        <v>12</v>
      </c>
      <c r="AL81" s="3">
        <v>1.121</v>
      </c>
      <c r="AM81" s="15" t="s">
        <v>12</v>
      </c>
      <c r="AN81" s="10">
        <f t="shared" si="124"/>
        <v>0.9</v>
      </c>
      <c r="AO81" s="9">
        <f t="shared" si="125"/>
        <v>0.125</v>
      </c>
      <c r="AP81" s="10">
        <f t="shared" si="126"/>
        <v>0.22099999999999997</v>
      </c>
      <c r="AQ81" s="9" t="s">
        <v>12</v>
      </c>
      <c r="AR81" s="55" t="s">
        <v>12</v>
      </c>
      <c r="AS81" s="55">
        <v>3.5950000000000002</v>
      </c>
      <c r="AT81" s="55">
        <v>3.62</v>
      </c>
      <c r="AU81" s="55">
        <v>3.6429999999999998</v>
      </c>
      <c r="AV81" s="3">
        <v>3.6629999999999998</v>
      </c>
      <c r="AW81" s="3">
        <v>3.6859999999999999</v>
      </c>
      <c r="AX81" s="3" t="s">
        <v>12</v>
      </c>
      <c r="AY81" s="3">
        <v>3.7090000000000001</v>
      </c>
      <c r="AZ81" s="15" t="s">
        <v>12</v>
      </c>
      <c r="BA81" s="10">
        <f t="shared" si="127"/>
        <v>3.6859999999999999</v>
      </c>
      <c r="BB81" s="9">
        <f t="shared" si="128"/>
        <v>4.3000000000000149E-2</v>
      </c>
      <c r="BC81" s="10">
        <f t="shared" si="129"/>
        <v>2.3000000000000131E-2</v>
      </c>
      <c r="BD81" s="9">
        <v>6.367</v>
      </c>
      <c r="BE81" s="3">
        <v>6.9829999999999997</v>
      </c>
      <c r="BF81" s="15">
        <v>7.6890000000000001</v>
      </c>
      <c r="BG81" s="15">
        <f t="shared" si="130"/>
        <v>6.9829999999999997</v>
      </c>
      <c r="BH81" s="9">
        <f t="shared" si="131"/>
        <v>0.61599999999999966</v>
      </c>
      <c r="BI81" s="10">
        <f t="shared" si="132"/>
        <v>0.70600000000000041</v>
      </c>
      <c r="BJ81" s="9">
        <v>6.3550000000000004</v>
      </c>
      <c r="BK81" s="3">
        <v>6.9749999999999996</v>
      </c>
      <c r="BL81" s="15">
        <v>7.6879999999999997</v>
      </c>
      <c r="BM81" s="15">
        <f t="shared" si="133"/>
        <v>6.9749999999999996</v>
      </c>
      <c r="BN81" s="9">
        <f t="shared" si="134"/>
        <v>0.61999999999999922</v>
      </c>
      <c r="BO81" s="10">
        <f t="shared" si="135"/>
        <v>0.71300000000000008</v>
      </c>
      <c r="BP81">
        <f t="shared" si="136"/>
        <v>0</v>
      </c>
      <c r="BQ81" s="93">
        <f t="shared" si="137"/>
        <v>1.0639032815198617</v>
      </c>
      <c r="BR81" s="93">
        <f t="shared" si="138"/>
        <v>1.070811744386873</v>
      </c>
      <c r="BS81" s="93" t="str">
        <f>VLOOKUP(C81,'Koppeling locatie - aslocatie'!$A$2:$C$8139,2,FALSE)</f>
        <v>maas222</v>
      </c>
      <c r="BT81" s="93">
        <f>VLOOKUP($BS81,aslocaties_v01!$C$3:$AA$500,MATCH($K$3/10,aslocaties_v01!$C$2:$X$2),FALSE)</f>
        <v>6.0810000000000004</v>
      </c>
      <c r="BU81" s="93">
        <f>VLOOKUP(BS81,aslocaties_v01!$C$3:$AA$500,MATCH($K$3,aslocaties_v01!$C$2:$X$2),FALSE)</f>
        <v>6.6559999999999997</v>
      </c>
      <c r="BV81" s="93">
        <f>VLOOKUP(BS81,aslocaties_v01!$C$3:$AA$500,MATCH($K$3*10,aslocaties_v01!$C$2:$Y$2),FALSE)</f>
        <v>7.2629999999999999</v>
      </c>
      <c r="BW81" s="93">
        <f t="shared" si="139"/>
        <v>0.57499999999999929</v>
      </c>
      <c r="BX81" s="93">
        <f t="shared" si="140"/>
        <v>0.60700000000000021</v>
      </c>
      <c r="BY81" s="94">
        <f t="shared" si="141"/>
        <v>6.9084628670128545E-3</v>
      </c>
      <c r="BZ81" s="94">
        <f t="shared" si="142"/>
        <v>1.644736842105865E-3</v>
      </c>
      <c r="CA81" s="94">
        <f t="shared" si="143"/>
        <v>5.9999999999999609E-2</v>
      </c>
      <c r="CB81">
        <f t="shared" si="144"/>
        <v>6.4000000000000057E-2</v>
      </c>
      <c r="CC81" s="58">
        <f t="shared" si="145"/>
        <v>6.5000000000000391E-2</v>
      </c>
      <c r="CD81" s="95" t="b">
        <f t="shared" si="146"/>
        <v>0</v>
      </c>
      <c r="CE81" s="96" t="b">
        <f t="shared" si="147"/>
        <v>1</v>
      </c>
      <c r="CF81" t="b">
        <f t="shared" si="148"/>
        <v>1</v>
      </c>
      <c r="CG81" t="b">
        <f t="shared" si="149"/>
        <v>1</v>
      </c>
      <c r="CH81" s="84" t="b">
        <f t="shared" si="150"/>
        <v>1</v>
      </c>
      <c r="CI81">
        <f t="shared" si="151"/>
        <v>0.9</v>
      </c>
      <c r="CJ81" t="b">
        <f t="shared" si="152"/>
        <v>1</v>
      </c>
      <c r="CK81" t="b">
        <f t="shared" si="153"/>
        <v>1</v>
      </c>
      <c r="CL81" s="84" t="b">
        <f t="shared" si="173"/>
        <v>1</v>
      </c>
      <c r="CM81">
        <f t="shared" si="154"/>
        <v>3.6859999999999999</v>
      </c>
      <c r="CN81" t="b">
        <f t="shared" si="155"/>
        <v>1</v>
      </c>
      <c r="CO81" s="84">
        <f t="shared" si="156"/>
        <v>4.2462665182881484E-2</v>
      </c>
      <c r="CP81" t="b">
        <f t="shared" si="157"/>
        <v>1</v>
      </c>
      <c r="CQ81" s="96" t="b">
        <f t="shared" si="158"/>
        <v>1</v>
      </c>
      <c r="CR81" t="b">
        <f t="shared" si="159"/>
        <v>1</v>
      </c>
      <c r="CS81" t="b">
        <f t="shared" si="160"/>
        <v>1</v>
      </c>
      <c r="CT81" t="b">
        <f t="shared" si="161"/>
        <v>1</v>
      </c>
      <c r="CU81" t="b">
        <f t="shared" si="162"/>
        <v>1</v>
      </c>
      <c r="CV81" s="84" t="b">
        <f t="shared" si="163"/>
        <v>1</v>
      </c>
      <c r="CW81" t="b">
        <f t="shared" si="164"/>
        <v>1</v>
      </c>
      <c r="CX81" t="b">
        <f t="shared" si="165"/>
        <v>1</v>
      </c>
      <c r="CY81" t="b">
        <f t="shared" si="166"/>
        <v>1</v>
      </c>
      <c r="CZ81" t="b">
        <f t="shared" si="167"/>
        <v>1</v>
      </c>
      <c r="DA81" s="84">
        <f t="shared" si="168"/>
        <v>0</v>
      </c>
      <c r="DB81" t="b">
        <f t="shared" si="169"/>
        <v>0</v>
      </c>
    </row>
    <row r="82" spans="1:106">
      <c r="A82" s="9">
        <v>1526</v>
      </c>
      <c r="B82" s="3">
        <v>2</v>
      </c>
      <c r="C82" s="3" t="s">
        <v>1735</v>
      </c>
      <c r="D82" s="3" t="str">
        <f t="shared" si="116"/>
        <v>MA_1_36-5_dk_0884</v>
      </c>
      <c r="E82" s="3" t="str">
        <f t="shared" si="117"/>
        <v>0884</v>
      </c>
      <c r="F82" s="3">
        <v>145165.18799999999</v>
      </c>
      <c r="G82" s="15">
        <v>416080.78100000002</v>
      </c>
      <c r="H82" s="35" t="str">
        <f t="shared" si="118"/>
        <v>ja</v>
      </c>
      <c r="I82" s="42">
        <v>40</v>
      </c>
      <c r="J82" s="20" t="s">
        <v>373</v>
      </c>
      <c r="K82" s="21">
        <v>10000</v>
      </c>
      <c r="L82" s="28">
        <f t="shared" si="170"/>
        <v>1</v>
      </c>
      <c r="M82" s="28">
        <f t="shared" si="171"/>
        <v>1</v>
      </c>
      <c r="N82" s="56">
        <f t="shared" si="119"/>
        <v>10000</v>
      </c>
      <c r="O82" s="33">
        <f t="shared" si="172"/>
        <v>92.229177319325984</v>
      </c>
      <c r="P82" s="37">
        <f t="shared" si="120"/>
        <v>81.934427959182273</v>
      </c>
      <c r="Q82" s="9" t="s">
        <v>12</v>
      </c>
      <c r="R82" s="55" t="s">
        <v>12</v>
      </c>
      <c r="S82" s="55">
        <v>5.4329999999999998</v>
      </c>
      <c r="T82" s="55">
        <v>5.8029999999999999</v>
      </c>
      <c r="U82" s="55">
        <v>6.1369999999999996</v>
      </c>
      <c r="V82" s="3">
        <v>6.4080000000000004</v>
      </c>
      <c r="W82" s="3">
        <v>6.7169999999999996</v>
      </c>
      <c r="X82" s="3" t="s">
        <v>12</v>
      </c>
      <c r="Y82" s="3">
        <v>7.3259999999999996</v>
      </c>
      <c r="Z82" s="15" t="s">
        <v>12</v>
      </c>
      <c r="AA82" s="10">
        <f t="shared" si="121"/>
        <v>6.7169999999999996</v>
      </c>
      <c r="AB82" s="9">
        <f t="shared" si="122"/>
        <v>0.58000000000000007</v>
      </c>
      <c r="AC82" s="10">
        <f t="shared" si="123"/>
        <v>0.60899999999999999</v>
      </c>
      <c r="AD82" s="9" t="s">
        <v>12</v>
      </c>
      <c r="AE82" s="55" t="s">
        <v>12</v>
      </c>
      <c r="AF82" s="55">
        <v>0.70099999999999996</v>
      </c>
      <c r="AG82" s="55">
        <v>0.76700000000000002</v>
      </c>
      <c r="AH82" s="55">
        <v>0.83599999999999997</v>
      </c>
      <c r="AI82" s="3">
        <v>0.89500000000000002</v>
      </c>
      <c r="AJ82" s="3">
        <v>0.94799999999999995</v>
      </c>
      <c r="AK82" s="3" t="s">
        <v>12</v>
      </c>
      <c r="AL82" s="3">
        <v>1.1659999999999999</v>
      </c>
      <c r="AM82" s="15" t="s">
        <v>12</v>
      </c>
      <c r="AN82" s="10">
        <f t="shared" si="124"/>
        <v>0.94799999999999995</v>
      </c>
      <c r="AO82" s="9">
        <f t="shared" si="125"/>
        <v>0.11199999999999999</v>
      </c>
      <c r="AP82" s="10">
        <f t="shared" si="126"/>
        <v>0.21799999999999997</v>
      </c>
      <c r="AQ82" s="9" t="s">
        <v>12</v>
      </c>
      <c r="AR82" s="55" t="s">
        <v>12</v>
      </c>
      <c r="AS82" s="55">
        <v>3.1789999999999998</v>
      </c>
      <c r="AT82" s="55">
        <v>3.2490000000000001</v>
      </c>
      <c r="AU82" s="55">
        <v>3.3149999999999999</v>
      </c>
      <c r="AV82" s="3">
        <v>3.367</v>
      </c>
      <c r="AW82" s="3">
        <v>3.427</v>
      </c>
      <c r="AX82" s="3" t="s">
        <v>12</v>
      </c>
      <c r="AY82" s="3">
        <v>3.6030000000000002</v>
      </c>
      <c r="AZ82" s="15" t="s">
        <v>12</v>
      </c>
      <c r="BA82" s="10">
        <f t="shared" si="127"/>
        <v>3.427</v>
      </c>
      <c r="BB82" s="9">
        <f t="shared" si="128"/>
        <v>0.1120000000000001</v>
      </c>
      <c r="BC82" s="10">
        <f t="shared" si="129"/>
        <v>0.17600000000000016</v>
      </c>
      <c r="BD82" s="9">
        <v>6.3230000000000004</v>
      </c>
      <c r="BE82" s="3">
        <v>6.9260000000000002</v>
      </c>
      <c r="BF82" s="15">
        <v>7.6050000000000004</v>
      </c>
      <c r="BG82" s="15">
        <f t="shared" si="130"/>
        <v>6.9260000000000002</v>
      </c>
      <c r="BH82" s="9">
        <f t="shared" si="131"/>
        <v>0.60299999999999976</v>
      </c>
      <c r="BI82" s="10">
        <f t="shared" si="132"/>
        <v>0.67900000000000027</v>
      </c>
      <c r="BJ82" s="9">
        <v>6.3129999999999997</v>
      </c>
      <c r="BK82" s="3">
        <v>6.9169999999999998</v>
      </c>
      <c r="BL82" s="15">
        <v>7.6139999999999999</v>
      </c>
      <c r="BM82" s="15">
        <f t="shared" si="133"/>
        <v>6.9169999999999998</v>
      </c>
      <c r="BN82" s="9">
        <f t="shared" si="134"/>
        <v>0.60400000000000009</v>
      </c>
      <c r="BO82" s="10">
        <f t="shared" si="135"/>
        <v>0.69700000000000006</v>
      </c>
      <c r="BP82">
        <f t="shared" si="136"/>
        <v>0</v>
      </c>
      <c r="BQ82" s="93">
        <f t="shared" si="137"/>
        <v>1.0396551724137926</v>
      </c>
      <c r="BR82" s="93">
        <f t="shared" si="138"/>
        <v>1.0413793103448277</v>
      </c>
      <c r="BS82" s="93" t="str">
        <f>VLOOKUP(C82,'Koppeling locatie - aslocatie'!$A$2:$C$8139,2,FALSE)</f>
        <v>maas222</v>
      </c>
      <c r="BT82" s="93">
        <f>VLOOKUP($BS82,aslocaties_v01!$C$3:$AA$500,MATCH($K$3/10,aslocaties_v01!$C$2:$X$2),FALSE)</f>
        <v>6.0810000000000004</v>
      </c>
      <c r="BU82" s="93">
        <f>VLOOKUP(BS82,aslocaties_v01!$C$3:$AA$500,MATCH($K$3,aslocaties_v01!$C$2:$X$2),FALSE)</f>
        <v>6.6559999999999997</v>
      </c>
      <c r="BV82" s="93">
        <f>VLOOKUP(BS82,aslocaties_v01!$C$3:$AA$500,MATCH($K$3*10,aslocaties_v01!$C$2:$Y$2),FALSE)</f>
        <v>7.2629999999999999</v>
      </c>
      <c r="BW82" s="93">
        <f t="shared" si="139"/>
        <v>0.57499999999999929</v>
      </c>
      <c r="BX82" s="93">
        <f t="shared" si="140"/>
        <v>0.60700000000000021</v>
      </c>
      <c r="BY82" s="94">
        <f t="shared" si="141"/>
        <v>8.6206896551737078E-3</v>
      </c>
      <c r="BZ82" s="94">
        <f t="shared" si="142"/>
        <v>3.2840722495891539E-3</v>
      </c>
      <c r="CA82" s="94">
        <f t="shared" si="143"/>
        <v>5.5999999999999162E-2</v>
      </c>
      <c r="CB82">
        <f t="shared" si="144"/>
        <v>6.0999999999999943E-2</v>
      </c>
      <c r="CC82" s="58">
        <f t="shared" si="145"/>
        <v>6.2999999999999723E-2</v>
      </c>
      <c r="CD82" s="95" t="b">
        <f t="shared" si="146"/>
        <v>0</v>
      </c>
      <c r="CE82" s="96" t="b">
        <f t="shared" si="147"/>
        <v>1</v>
      </c>
      <c r="CF82" t="b">
        <f t="shared" si="148"/>
        <v>1</v>
      </c>
      <c r="CG82" t="b">
        <f t="shared" si="149"/>
        <v>1</v>
      </c>
      <c r="CH82" s="84" t="b">
        <f t="shared" si="150"/>
        <v>1</v>
      </c>
      <c r="CI82">
        <f t="shared" si="151"/>
        <v>0.94799999999999995</v>
      </c>
      <c r="CJ82" t="b">
        <f t="shared" si="152"/>
        <v>1</v>
      </c>
      <c r="CK82" t="b">
        <f t="shared" si="153"/>
        <v>1</v>
      </c>
      <c r="CL82" s="84" t="b">
        <f t="shared" si="173"/>
        <v>1</v>
      </c>
      <c r="CM82">
        <f t="shared" si="154"/>
        <v>3.427</v>
      </c>
      <c r="CN82" t="b">
        <f t="shared" si="155"/>
        <v>1</v>
      </c>
      <c r="CO82" s="84">
        <f t="shared" si="156"/>
        <v>5.1743467650838766E-2</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1</v>
      </c>
      <c r="CY82" t="b">
        <f t="shared" si="166"/>
        <v>1</v>
      </c>
      <c r="CZ82" t="b">
        <f t="shared" si="167"/>
        <v>1</v>
      </c>
      <c r="DA82" s="84">
        <f t="shared" si="168"/>
        <v>0</v>
      </c>
      <c r="DB82" t="b">
        <f t="shared" si="169"/>
        <v>0</v>
      </c>
    </row>
    <row r="83" spans="1:106">
      <c r="A83" s="9">
        <v>1527</v>
      </c>
      <c r="B83" s="3">
        <v>2</v>
      </c>
      <c r="C83" s="3" t="s">
        <v>1736</v>
      </c>
      <c r="D83" s="3" t="str">
        <f t="shared" si="116"/>
        <v>MA_1_36-5_dk_0885</v>
      </c>
      <c r="E83" s="3" t="str">
        <f t="shared" si="117"/>
        <v>0885</v>
      </c>
      <c r="F83" s="3">
        <v>145100.59400000001</v>
      </c>
      <c r="G83" s="15">
        <v>416131.18800000002</v>
      </c>
      <c r="H83" s="35" t="str">
        <f t="shared" si="118"/>
        <v>ja</v>
      </c>
      <c r="I83" s="42">
        <v>44</v>
      </c>
      <c r="J83" s="20" t="s">
        <v>373</v>
      </c>
      <c r="K83" s="21">
        <v>10000</v>
      </c>
      <c r="L83" s="28">
        <f t="shared" si="170"/>
        <v>1</v>
      </c>
      <c r="M83" s="28">
        <f t="shared" si="171"/>
        <v>1</v>
      </c>
      <c r="N83" s="56">
        <f t="shared" si="119"/>
        <v>10000</v>
      </c>
      <c r="O83" s="33">
        <f t="shared" si="172"/>
        <v>81.934427959182273</v>
      </c>
      <c r="P83" s="37">
        <f t="shared" si="120"/>
        <v>113.53912307656977</v>
      </c>
      <c r="Q83" s="9" t="s">
        <v>12</v>
      </c>
      <c r="R83" s="55" t="s">
        <v>12</v>
      </c>
      <c r="S83" s="55">
        <v>5.42</v>
      </c>
      <c r="T83" s="55">
        <v>5.7889999999999997</v>
      </c>
      <c r="U83" s="55">
        <v>6.1269999999999998</v>
      </c>
      <c r="V83" s="3">
        <v>6.4</v>
      </c>
      <c r="W83" s="3">
        <v>6.7030000000000003</v>
      </c>
      <c r="X83" s="3" t="s">
        <v>12</v>
      </c>
      <c r="Y83" s="3">
        <v>7.3129999999999997</v>
      </c>
      <c r="Z83" s="15" t="s">
        <v>12</v>
      </c>
      <c r="AA83" s="10">
        <f t="shared" si="121"/>
        <v>6.7030000000000003</v>
      </c>
      <c r="AB83" s="9">
        <f t="shared" si="122"/>
        <v>0.57600000000000051</v>
      </c>
      <c r="AC83" s="10">
        <f t="shared" si="123"/>
        <v>0.60999999999999943</v>
      </c>
      <c r="AD83" s="9" t="s">
        <v>12</v>
      </c>
      <c r="AE83" s="55" t="s">
        <v>12</v>
      </c>
      <c r="AF83" s="55">
        <v>0.69899999999999995</v>
      </c>
      <c r="AG83" s="55">
        <v>0.76500000000000001</v>
      </c>
      <c r="AH83" s="55">
        <v>0.83399999999999996</v>
      </c>
      <c r="AI83" s="3">
        <v>0.89300000000000002</v>
      </c>
      <c r="AJ83" s="3">
        <v>0.94499999999999995</v>
      </c>
      <c r="AK83" s="3" t="s">
        <v>12</v>
      </c>
      <c r="AL83" s="3">
        <v>1.149</v>
      </c>
      <c r="AM83" s="15" t="s">
        <v>12</v>
      </c>
      <c r="AN83" s="10">
        <f t="shared" si="124"/>
        <v>0.94499999999999995</v>
      </c>
      <c r="AO83" s="9">
        <f t="shared" si="125"/>
        <v>0.11099999999999999</v>
      </c>
      <c r="AP83" s="10">
        <f t="shared" si="126"/>
        <v>0.20400000000000007</v>
      </c>
      <c r="AQ83" s="9" t="s">
        <v>12</v>
      </c>
      <c r="AR83" s="55" t="s">
        <v>12</v>
      </c>
      <c r="AS83" s="55">
        <v>3.165</v>
      </c>
      <c r="AT83" s="55">
        <v>3.2360000000000002</v>
      </c>
      <c r="AU83" s="55">
        <v>3.3029999999999999</v>
      </c>
      <c r="AV83" s="3">
        <v>3.347</v>
      </c>
      <c r="AW83" s="3">
        <v>3.3959999999999999</v>
      </c>
      <c r="AX83" s="3" t="s">
        <v>12</v>
      </c>
      <c r="AY83" s="3">
        <v>3.5550000000000002</v>
      </c>
      <c r="AZ83" s="15" t="s">
        <v>12</v>
      </c>
      <c r="BA83" s="10">
        <f t="shared" si="127"/>
        <v>3.3959999999999999</v>
      </c>
      <c r="BB83" s="9">
        <f t="shared" si="128"/>
        <v>9.2999999999999972E-2</v>
      </c>
      <c r="BC83" s="10">
        <f t="shared" si="129"/>
        <v>0.15900000000000025</v>
      </c>
      <c r="BD83" s="9">
        <v>6.3150000000000004</v>
      </c>
      <c r="BE83" s="3">
        <v>6.9160000000000004</v>
      </c>
      <c r="BF83" s="15">
        <v>7.585</v>
      </c>
      <c r="BG83" s="15">
        <f t="shared" si="130"/>
        <v>6.9160000000000004</v>
      </c>
      <c r="BH83" s="9">
        <f t="shared" si="131"/>
        <v>0.60099999999999998</v>
      </c>
      <c r="BI83" s="10">
        <f t="shared" si="132"/>
        <v>0.66899999999999959</v>
      </c>
      <c r="BJ83" s="9">
        <v>6.3029999999999999</v>
      </c>
      <c r="BK83" s="3">
        <v>6.9050000000000002</v>
      </c>
      <c r="BL83" s="15">
        <v>7.5940000000000003</v>
      </c>
      <c r="BM83" s="15">
        <f t="shared" si="133"/>
        <v>6.9050000000000002</v>
      </c>
      <c r="BN83" s="9">
        <f t="shared" si="134"/>
        <v>0.60200000000000031</v>
      </c>
      <c r="BO83" s="10">
        <f t="shared" si="135"/>
        <v>0.68900000000000006</v>
      </c>
      <c r="BP83">
        <f t="shared" si="136"/>
        <v>0</v>
      </c>
      <c r="BQ83" s="93">
        <f t="shared" si="137"/>
        <v>1.0434027777777768</v>
      </c>
      <c r="BR83" s="93">
        <f t="shared" si="138"/>
        <v>1.0451388888888884</v>
      </c>
      <c r="BS83" s="93" t="str">
        <f>VLOOKUP(C83,'Koppeling locatie - aslocatie'!$A$2:$C$8139,2,FALSE)</f>
        <v>maas222</v>
      </c>
      <c r="BT83" s="93">
        <f>VLOOKUP($BS83,aslocaties_v01!$C$3:$AA$500,MATCH($K$3/10,aslocaties_v01!$C$2:$X$2),FALSE)</f>
        <v>6.0810000000000004</v>
      </c>
      <c r="BU83" s="93">
        <f>VLOOKUP(BS83,aslocaties_v01!$C$3:$AA$500,MATCH($K$3,aslocaties_v01!$C$2:$X$2),FALSE)</f>
        <v>6.6559999999999997</v>
      </c>
      <c r="BV83" s="93">
        <f>VLOOKUP(BS83,aslocaties_v01!$C$3:$AA$500,MATCH($K$3*10,aslocaties_v01!$C$2:$Y$2),FALSE)</f>
        <v>7.2629999999999999</v>
      </c>
      <c r="BW83" s="93">
        <f t="shared" si="139"/>
        <v>0.57499999999999929</v>
      </c>
      <c r="BX83" s="93">
        <f t="shared" si="140"/>
        <v>0.60700000000000021</v>
      </c>
      <c r="BY83" s="94">
        <f t="shared" si="141"/>
        <v>1.7361111111132699E-3</v>
      </c>
      <c r="BZ83" s="94">
        <f t="shared" si="142"/>
        <v>4.9180327868839635E-3</v>
      </c>
      <c r="CA83" s="94">
        <f t="shared" si="143"/>
        <v>4.5999999999999375E-2</v>
      </c>
      <c r="CB83">
        <f t="shared" si="144"/>
        <v>4.7000000000000597E-2</v>
      </c>
      <c r="CC83" s="58">
        <f t="shared" si="145"/>
        <v>4.9999999999999822E-2</v>
      </c>
      <c r="CD83" s="95" t="b">
        <f t="shared" si="146"/>
        <v>0</v>
      </c>
      <c r="CE83" s="96" t="b">
        <f t="shared" si="147"/>
        <v>1</v>
      </c>
      <c r="CF83" t="b">
        <f t="shared" si="148"/>
        <v>1</v>
      </c>
      <c r="CG83" t="b">
        <f t="shared" si="149"/>
        <v>1</v>
      </c>
      <c r="CH83" s="84" t="b">
        <f t="shared" si="150"/>
        <v>1</v>
      </c>
      <c r="CI83">
        <f t="shared" si="151"/>
        <v>0.94499999999999995</v>
      </c>
      <c r="CJ83" t="b">
        <f t="shared" si="152"/>
        <v>1</v>
      </c>
      <c r="CK83" t="b">
        <f t="shared" si="153"/>
        <v>1</v>
      </c>
      <c r="CL83" s="84" t="b">
        <f t="shared" si="173"/>
        <v>1</v>
      </c>
      <c r="CM83">
        <f t="shared" si="154"/>
        <v>3.3959999999999999</v>
      </c>
      <c r="CN83" t="b">
        <f t="shared" si="155"/>
        <v>1</v>
      </c>
      <c r="CO83" s="84">
        <f t="shared" si="156"/>
        <v>5.2525699774385613E-2</v>
      </c>
      <c r="CP83" t="b">
        <f t="shared" si="157"/>
        <v>1</v>
      </c>
      <c r="CQ83" s="96" t="b">
        <f t="shared" si="158"/>
        <v>1</v>
      </c>
      <c r="CR83" t="b">
        <f t="shared" si="159"/>
        <v>1</v>
      </c>
      <c r="CS83" t="b">
        <f t="shared" si="160"/>
        <v>1</v>
      </c>
      <c r="CT83" t="b">
        <f t="shared" si="161"/>
        <v>1</v>
      </c>
      <c r="CU83" t="b">
        <f t="shared" si="162"/>
        <v>1</v>
      </c>
      <c r="CV83" s="84" t="b">
        <f t="shared" si="163"/>
        <v>1</v>
      </c>
      <c r="CW83" t="b">
        <f t="shared" si="164"/>
        <v>1</v>
      </c>
      <c r="CX83" t="b">
        <f t="shared" si="165"/>
        <v>1</v>
      </c>
      <c r="CY83" t="b">
        <f t="shared" si="166"/>
        <v>1</v>
      </c>
      <c r="CZ83" t="b">
        <f t="shared" si="167"/>
        <v>1</v>
      </c>
      <c r="DA83" s="84">
        <f t="shared" si="168"/>
        <v>0</v>
      </c>
      <c r="DB83" t="b">
        <f t="shared" si="169"/>
        <v>0</v>
      </c>
    </row>
    <row r="84" spans="1:106">
      <c r="A84" s="9">
        <v>1528</v>
      </c>
      <c r="B84" s="3">
        <v>2</v>
      </c>
      <c r="C84" s="3" t="s">
        <v>1737</v>
      </c>
      <c r="D84" s="3" t="str">
        <f t="shared" si="116"/>
        <v>MA_1_36-5_dk_0886</v>
      </c>
      <c r="E84" s="3" t="str">
        <f t="shared" si="117"/>
        <v>0886</v>
      </c>
      <c r="F84" s="3">
        <v>145014.96900000001</v>
      </c>
      <c r="G84" s="15">
        <v>416205.75</v>
      </c>
      <c r="H84" s="35" t="str">
        <f t="shared" si="118"/>
        <v>ja</v>
      </c>
      <c r="I84" s="42">
        <v>43</v>
      </c>
      <c r="J84" s="20" t="s">
        <v>373</v>
      </c>
      <c r="K84" s="21">
        <v>10000</v>
      </c>
      <c r="L84" s="28">
        <f t="shared" si="170"/>
        <v>1</v>
      </c>
      <c r="M84" s="28">
        <f t="shared" si="171"/>
        <v>1</v>
      </c>
      <c r="N84" s="56">
        <f t="shared" si="119"/>
        <v>10000</v>
      </c>
      <c r="O84" s="33">
        <f t="shared" si="172"/>
        <v>113.53912307656977</v>
      </c>
      <c r="P84" s="37">
        <f t="shared" si="120"/>
        <v>110.88176416796406</v>
      </c>
      <c r="Q84" s="9" t="s">
        <v>12</v>
      </c>
      <c r="R84" s="55" t="s">
        <v>12</v>
      </c>
      <c r="S84" s="55">
        <v>5.41</v>
      </c>
      <c r="T84" s="55">
        <v>5.7789999999999999</v>
      </c>
      <c r="U84" s="55">
        <v>6.1130000000000004</v>
      </c>
      <c r="V84" s="3">
        <v>6.383</v>
      </c>
      <c r="W84" s="3">
        <v>6.6920000000000002</v>
      </c>
      <c r="X84" s="3" t="s">
        <v>12</v>
      </c>
      <c r="Y84" s="3">
        <v>7.2960000000000003</v>
      </c>
      <c r="Z84" s="15" t="s">
        <v>12</v>
      </c>
      <c r="AA84" s="10">
        <f t="shared" si="121"/>
        <v>6.6920000000000002</v>
      </c>
      <c r="AB84" s="9">
        <f t="shared" si="122"/>
        <v>0.57899999999999974</v>
      </c>
      <c r="AC84" s="10">
        <f t="shared" si="123"/>
        <v>0.60400000000000009</v>
      </c>
      <c r="AD84" s="9" t="s">
        <v>12</v>
      </c>
      <c r="AE84" s="55" t="s">
        <v>12</v>
      </c>
      <c r="AF84" s="55">
        <v>0.79400000000000004</v>
      </c>
      <c r="AG84" s="55">
        <v>0.85199999999999998</v>
      </c>
      <c r="AH84" s="55">
        <v>0.91200000000000003</v>
      </c>
      <c r="AI84" s="3">
        <v>0.95799999999999996</v>
      </c>
      <c r="AJ84" s="3">
        <v>1.012</v>
      </c>
      <c r="AK84" s="3" t="s">
        <v>12</v>
      </c>
      <c r="AL84" s="3">
        <v>1.196</v>
      </c>
      <c r="AM84" s="15" t="s">
        <v>12</v>
      </c>
      <c r="AN84" s="10">
        <f t="shared" si="124"/>
        <v>1.012</v>
      </c>
      <c r="AO84" s="9">
        <f t="shared" si="125"/>
        <v>9.9999999999999978E-2</v>
      </c>
      <c r="AP84" s="10">
        <f t="shared" si="126"/>
        <v>0.18399999999999994</v>
      </c>
      <c r="AQ84" s="9" t="s">
        <v>12</v>
      </c>
      <c r="AR84" s="55" t="s">
        <v>12</v>
      </c>
      <c r="AS84" s="55">
        <v>3.2480000000000002</v>
      </c>
      <c r="AT84" s="55">
        <v>3.3050000000000002</v>
      </c>
      <c r="AU84" s="55">
        <v>3.3490000000000002</v>
      </c>
      <c r="AV84" s="3">
        <v>3.39</v>
      </c>
      <c r="AW84" s="3">
        <v>3.4369999999999998</v>
      </c>
      <c r="AX84" s="3" t="s">
        <v>12</v>
      </c>
      <c r="AY84" s="3">
        <v>3.552</v>
      </c>
      <c r="AZ84" s="15" t="s">
        <v>12</v>
      </c>
      <c r="BA84" s="10">
        <f t="shared" si="127"/>
        <v>3.4369999999999998</v>
      </c>
      <c r="BB84" s="9">
        <f t="shared" si="128"/>
        <v>8.7999999999999634E-2</v>
      </c>
      <c r="BC84" s="10">
        <f t="shared" si="129"/>
        <v>0.11500000000000021</v>
      </c>
      <c r="BD84" s="9">
        <v>6.3</v>
      </c>
      <c r="BE84" s="3">
        <v>6.899</v>
      </c>
      <c r="BF84" s="15">
        <v>7.57</v>
      </c>
      <c r="BG84" s="15">
        <f t="shared" si="130"/>
        <v>6.899</v>
      </c>
      <c r="BH84" s="9">
        <f t="shared" si="131"/>
        <v>0.5990000000000002</v>
      </c>
      <c r="BI84" s="10">
        <f t="shared" si="132"/>
        <v>0.67100000000000026</v>
      </c>
      <c r="BJ84" s="9">
        <v>6.2880000000000003</v>
      </c>
      <c r="BK84" s="3">
        <v>6.891</v>
      </c>
      <c r="BL84" s="15">
        <v>7.5839999999999996</v>
      </c>
      <c r="BM84" s="15">
        <f t="shared" si="133"/>
        <v>6.891</v>
      </c>
      <c r="BN84" s="9">
        <f t="shared" si="134"/>
        <v>0.60299999999999976</v>
      </c>
      <c r="BO84" s="10">
        <f t="shared" si="135"/>
        <v>0.69299999999999962</v>
      </c>
      <c r="BP84">
        <f t="shared" si="136"/>
        <v>0</v>
      </c>
      <c r="BQ84" s="93">
        <f t="shared" si="137"/>
        <v>1.0345423143350612</v>
      </c>
      <c r="BR84" s="93">
        <f t="shared" si="138"/>
        <v>1.0414507772020727</v>
      </c>
      <c r="BS84" s="93" t="str">
        <f>VLOOKUP(C84,'Koppeling locatie - aslocatie'!$A$2:$C$8139,2,FALSE)</f>
        <v>maas222</v>
      </c>
      <c r="BT84" s="93">
        <f>VLOOKUP($BS84,aslocaties_v01!$C$3:$AA$500,MATCH($K$3/10,aslocaties_v01!$C$2:$X$2),FALSE)</f>
        <v>6.0810000000000004</v>
      </c>
      <c r="BU84" s="93">
        <f>VLOOKUP(BS84,aslocaties_v01!$C$3:$AA$500,MATCH($K$3,aslocaties_v01!$C$2:$X$2),FALSE)</f>
        <v>6.6559999999999997</v>
      </c>
      <c r="BV84" s="93">
        <f>VLOOKUP(BS84,aslocaties_v01!$C$3:$AA$500,MATCH($K$3*10,aslocaties_v01!$C$2:$Y$2),FALSE)</f>
        <v>7.2629999999999999</v>
      </c>
      <c r="BW84" s="93">
        <f t="shared" si="139"/>
        <v>0.57499999999999929</v>
      </c>
      <c r="BX84" s="93">
        <f t="shared" si="140"/>
        <v>0.60700000000000021</v>
      </c>
      <c r="BY84" s="94">
        <f t="shared" si="141"/>
        <v>6.9084628670128545E-3</v>
      </c>
      <c r="BZ84" s="94">
        <f t="shared" si="142"/>
        <v>4.9668874172186239E-3</v>
      </c>
      <c r="CA84" s="94">
        <f t="shared" si="143"/>
        <v>3.2000000000000028E-2</v>
      </c>
      <c r="CB84">
        <f t="shared" si="144"/>
        <v>3.6000000000000476E-2</v>
      </c>
      <c r="CC84" s="58">
        <f t="shared" si="145"/>
        <v>3.3000000000000362E-2</v>
      </c>
      <c r="CD84" s="95" t="b">
        <f t="shared" si="146"/>
        <v>0</v>
      </c>
      <c r="CE84" s="96" t="b">
        <f t="shared" si="147"/>
        <v>1</v>
      </c>
      <c r="CF84" t="b">
        <f t="shared" si="148"/>
        <v>1</v>
      </c>
      <c r="CG84" t="b">
        <f t="shared" si="149"/>
        <v>1</v>
      </c>
      <c r="CH84" s="84" t="b">
        <f t="shared" si="150"/>
        <v>1</v>
      </c>
      <c r="CI84">
        <f t="shared" si="151"/>
        <v>1.012</v>
      </c>
      <c r="CJ84" t="b">
        <f t="shared" si="152"/>
        <v>1</v>
      </c>
      <c r="CK84" t="b">
        <f t="shared" si="153"/>
        <v>1</v>
      </c>
      <c r="CL84" s="84" t="b">
        <f t="shared" si="173"/>
        <v>1</v>
      </c>
      <c r="CM84">
        <f t="shared" si="154"/>
        <v>3.4369999999999998</v>
      </c>
      <c r="CN84" t="b">
        <f t="shared" si="155"/>
        <v>1</v>
      </c>
      <c r="CO84" s="84">
        <f t="shared" si="156"/>
        <v>5.4915741226269937E-2</v>
      </c>
      <c r="CP84" t="b">
        <f t="shared" si="157"/>
        <v>1</v>
      </c>
      <c r="CQ84" s="96" t="b">
        <f t="shared" si="158"/>
        <v>1</v>
      </c>
      <c r="CR84" t="b">
        <f t="shared" si="159"/>
        <v>1</v>
      </c>
      <c r="CS84" t="b">
        <f t="shared" si="160"/>
        <v>1</v>
      </c>
      <c r="CT84" t="b">
        <f t="shared" si="161"/>
        <v>1</v>
      </c>
      <c r="CU84" t="b">
        <f t="shared" si="162"/>
        <v>1</v>
      </c>
      <c r="CV84" s="84" t="b">
        <f t="shared" si="163"/>
        <v>1</v>
      </c>
      <c r="CW84" t="b">
        <f t="shared" si="164"/>
        <v>1</v>
      </c>
      <c r="CX84" t="b">
        <f t="shared" si="165"/>
        <v>1</v>
      </c>
      <c r="CY84" t="b">
        <f t="shared" si="166"/>
        <v>1</v>
      </c>
      <c r="CZ84" t="b">
        <f t="shared" si="167"/>
        <v>1</v>
      </c>
      <c r="DA84" s="84">
        <f t="shared" si="168"/>
        <v>0</v>
      </c>
      <c r="DB84" t="b">
        <f t="shared" si="169"/>
        <v>0</v>
      </c>
    </row>
    <row r="85" spans="1:106">
      <c r="A85" s="9">
        <v>1529</v>
      </c>
      <c r="B85" s="3">
        <v>2</v>
      </c>
      <c r="C85" s="3" t="s">
        <v>1738</v>
      </c>
      <c r="D85" s="3" t="str">
        <f t="shared" si="116"/>
        <v>MA_1_36-5_dk_0887</v>
      </c>
      <c r="E85" s="3" t="str">
        <f t="shared" si="117"/>
        <v>0887</v>
      </c>
      <c r="F85" s="3">
        <v>144932.84400000001</v>
      </c>
      <c r="G85" s="15">
        <v>416280.25</v>
      </c>
      <c r="H85" s="35" t="str">
        <f t="shared" si="118"/>
        <v>ja</v>
      </c>
      <c r="I85" s="42">
        <v>49</v>
      </c>
      <c r="J85" s="20" t="s">
        <v>373</v>
      </c>
      <c r="K85" s="21">
        <v>10000</v>
      </c>
      <c r="L85" s="28">
        <f t="shared" si="170"/>
        <v>1</v>
      </c>
      <c r="M85" s="28">
        <f t="shared" si="171"/>
        <v>1</v>
      </c>
      <c r="N85" s="56">
        <f t="shared" si="119"/>
        <v>10000</v>
      </c>
      <c r="O85" s="33">
        <f t="shared" si="172"/>
        <v>110.88176416796406</v>
      </c>
      <c r="P85" s="37">
        <f t="shared" si="120"/>
        <v>72.980613316144272</v>
      </c>
      <c r="Q85" s="9" t="s">
        <v>12</v>
      </c>
      <c r="R85" s="55" t="s">
        <v>12</v>
      </c>
      <c r="S85" s="55">
        <v>5.39</v>
      </c>
      <c r="T85" s="55">
        <v>5.758</v>
      </c>
      <c r="U85" s="55">
        <v>6.0919999999999996</v>
      </c>
      <c r="V85" s="3">
        <v>6.3639999999999999</v>
      </c>
      <c r="W85" s="3">
        <v>6.6710000000000003</v>
      </c>
      <c r="X85" s="3" t="s">
        <v>12</v>
      </c>
      <c r="Y85" s="3">
        <v>7.274</v>
      </c>
      <c r="Z85" s="15" t="s">
        <v>12</v>
      </c>
      <c r="AA85" s="10">
        <f t="shared" si="121"/>
        <v>6.6710000000000003</v>
      </c>
      <c r="AB85" s="9">
        <f t="shared" si="122"/>
        <v>0.57900000000000063</v>
      </c>
      <c r="AC85" s="10">
        <f t="shared" si="123"/>
        <v>0.60299999999999976</v>
      </c>
      <c r="AD85" s="9" t="s">
        <v>12</v>
      </c>
      <c r="AE85" s="55" t="s">
        <v>12</v>
      </c>
      <c r="AF85" s="55">
        <v>0.90700000000000003</v>
      </c>
      <c r="AG85" s="55">
        <v>0.95</v>
      </c>
      <c r="AH85" s="55">
        <v>0.997</v>
      </c>
      <c r="AI85" s="3">
        <v>1.0269999999999999</v>
      </c>
      <c r="AJ85" s="3">
        <v>1.06</v>
      </c>
      <c r="AK85" s="3" t="s">
        <v>12</v>
      </c>
      <c r="AL85" s="3">
        <v>1.216</v>
      </c>
      <c r="AM85" s="15" t="s">
        <v>12</v>
      </c>
      <c r="AN85" s="10">
        <f t="shared" si="124"/>
        <v>1.06</v>
      </c>
      <c r="AO85" s="9">
        <f t="shared" si="125"/>
        <v>6.3000000000000056E-2</v>
      </c>
      <c r="AP85" s="10">
        <f t="shared" si="126"/>
        <v>0.15599999999999992</v>
      </c>
      <c r="AQ85" s="9" t="s">
        <v>12</v>
      </c>
      <c r="AR85" s="55" t="s">
        <v>12</v>
      </c>
      <c r="AS85" s="55">
        <v>3.3210000000000002</v>
      </c>
      <c r="AT85" s="55">
        <v>3.3559999999999999</v>
      </c>
      <c r="AU85" s="55">
        <v>3.395</v>
      </c>
      <c r="AV85" s="3">
        <v>3.427</v>
      </c>
      <c r="AW85" s="3">
        <v>3.4609999999999999</v>
      </c>
      <c r="AX85" s="3" t="s">
        <v>12</v>
      </c>
      <c r="AY85" s="3">
        <v>3.548</v>
      </c>
      <c r="AZ85" s="15" t="s">
        <v>12</v>
      </c>
      <c r="BA85" s="10">
        <f t="shared" si="127"/>
        <v>3.4609999999999999</v>
      </c>
      <c r="BB85" s="9">
        <f t="shared" si="128"/>
        <v>6.5999999999999837E-2</v>
      </c>
      <c r="BC85" s="10">
        <f t="shared" si="129"/>
        <v>8.7000000000000188E-2</v>
      </c>
      <c r="BD85" s="9">
        <v>6.2930000000000001</v>
      </c>
      <c r="BE85" s="3">
        <v>6.8940000000000001</v>
      </c>
      <c r="BF85" s="15">
        <v>7.5529999999999999</v>
      </c>
      <c r="BG85" s="15">
        <f t="shared" si="130"/>
        <v>6.8940000000000001</v>
      </c>
      <c r="BH85" s="9">
        <f t="shared" si="131"/>
        <v>0.60099999999999998</v>
      </c>
      <c r="BI85" s="10">
        <f t="shared" si="132"/>
        <v>0.65899999999999981</v>
      </c>
      <c r="BJ85" s="9">
        <v>6.2809999999999997</v>
      </c>
      <c r="BK85" s="3">
        <v>6.8840000000000003</v>
      </c>
      <c r="BL85" s="15">
        <v>7.5659999999999998</v>
      </c>
      <c r="BM85" s="15">
        <f t="shared" si="133"/>
        <v>6.8840000000000003</v>
      </c>
      <c r="BN85" s="9">
        <f t="shared" si="134"/>
        <v>0.60300000000000065</v>
      </c>
      <c r="BO85" s="10">
        <f t="shared" si="135"/>
        <v>0.6819999999999995</v>
      </c>
      <c r="BP85">
        <f t="shared" si="136"/>
        <v>0</v>
      </c>
      <c r="BQ85" s="93">
        <f t="shared" si="137"/>
        <v>1.0379965457685654</v>
      </c>
      <c r="BR85" s="93">
        <f t="shared" si="138"/>
        <v>1.0414507772020725</v>
      </c>
      <c r="BS85" s="93" t="str">
        <f>VLOOKUP(C85,'Koppeling locatie - aslocatie'!$A$2:$C$8139,2,FALSE)</f>
        <v>maas222</v>
      </c>
      <c r="BT85" s="93">
        <f>VLOOKUP($BS85,aslocaties_v01!$C$3:$AA$500,MATCH($K$3/10,aslocaties_v01!$C$2:$X$2),FALSE)</f>
        <v>6.0810000000000004</v>
      </c>
      <c r="BU85" s="93">
        <f>VLOOKUP(BS85,aslocaties_v01!$C$3:$AA$500,MATCH($K$3,aslocaties_v01!$C$2:$X$2),FALSE)</f>
        <v>6.6559999999999997</v>
      </c>
      <c r="BV85" s="93">
        <f>VLOOKUP(BS85,aslocaties_v01!$C$3:$AA$500,MATCH($K$3*10,aslocaties_v01!$C$2:$Y$2),FALSE)</f>
        <v>7.2629999999999999</v>
      </c>
      <c r="BW85" s="93">
        <f t="shared" si="139"/>
        <v>0.57499999999999929</v>
      </c>
      <c r="BX85" s="93">
        <f t="shared" si="140"/>
        <v>0.60700000000000021</v>
      </c>
      <c r="BY85" s="94">
        <f t="shared" si="141"/>
        <v>6.9084628670144088E-3</v>
      </c>
      <c r="BZ85" s="94">
        <f t="shared" si="142"/>
        <v>6.6334991708132396E-3</v>
      </c>
      <c r="CA85" s="94">
        <f t="shared" si="143"/>
        <v>1.0999999999999233E-2</v>
      </c>
      <c r="CB85">
        <f t="shared" si="144"/>
        <v>1.5000000000000568E-2</v>
      </c>
      <c r="CC85" s="58">
        <f t="shared" si="145"/>
        <v>1.1000000000000121E-2</v>
      </c>
      <c r="CD85" s="95" t="b">
        <f t="shared" si="146"/>
        <v>0</v>
      </c>
      <c r="CE85" s="96" t="b">
        <f t="shared" si="147"/>
        <v>1</v>
      </c>
      <c r="CF85" t="b">
        <f t="shared" si="148"/>
        <v>1</v>
      </c>
      <c r="CG85" t="b">
        <f t="shared" si="149"/>
        <v>1</v>
      </c>
      <c r="CH85" s="84" t="b">
        <f t="shared" si="150"/>
        <v>1</v>
      </c>
      <c r="CI85">
        <f t="shared" si="151"/>
        <v>1.06</v>
      </c>
      <c r="CJ85" t="b">
        <f t="shared" si="152"/>
        <v>1</v>
      </c>
      <c r="CK85" t="b">
        <f t="shared" si="153"/>
        <v>1</v>
      </c>
      <c r="CL85" s="84" t="b">
        <f t="shared" si="173"/>
        <v>1</v>
      </c>
      <c r="CM85">
        <f t="shared" si="154"/>
        <v>3.4609999999999999</v>
      </c>
      <c r="CN85" t="b">
        <f t="shared" si="155"/>
        <v>1</v>
      </c>
      <c r="CO85" s="84">
        <f t="shared" si="156"/>
        <v>5.6725465480018736E-2</v>
      </c>
      <c r="CP85" t="b">
        <f t="shared" si="157"/>
        <v>1</v>
      </c>
      <c r="CQ85" s="96" t="b">
        <f t="shared" si="158"/>
        <v>1</v>
      </c>
      <c r="CR85" t="b">
        <f t="shared" si="159"/>
        <v>1</v>
      </c>
      <c r="CS85" t="b">
        <f t="shared" si="160"/>
        <v>1</v>
      </c>
      <c r="CT85" t="b">
        <f t="shared" si="161"/>
        <v>1</v>
      </c>
      <c r="CU85" t="b">
        <f t="shared" si="162"/>
        <v>1</v>
      </c>
      <c r="CV85" s="84" t="b">
        <f t="shared" si="163"/>
        <v>1</v>
      </c>
      <c r="CW85" t="b">
        <f t="shared" si="164"/>
        <v>1</v>
      </c>
      <c r="CX85" t="b">
        <f t="shared" si="165"/>
        <v>1</v>
      </c>
      <c r="CY85" t="b">
        <f t="shared" si="166"/>
        <v>1</v>
      </c>
      <c r="CZ85" t="b">
        <f t="shared" si="167"/>
        <v>1</v>
      </c>
      <c r="DA85" s="84">
        <f t="shared" si="168"/>
        <v>0</v>
      </c>
      <c r="DB85" t="b">
        <f t="shared" si="169"/>
        <v>0</v>
      </c>
    </row>
    <row r="86" spans="1:106">
      <c r="A86" s="9">
        <v>1530</v>
      </c>
      <c r="B86" s="3">
        <v>2</v>
      </c>
      <c r="C86" s="3" t="s">
        <v>1739</v>
      </c>
      <c r="D86" s="3" t="str">
        <f t="shared" si="116"/>
        <v>MA_1_36-5_dk_0888</v>
      </c>
      <c r="E86" s="3" t="str">
        <f t="shared" si="117"/>
        <v>0888</v>
      </c>
      <c r="F86" s="3">
        <v>144878.17199999999</v>
      </c>
      <c r="G86" s="15">
        <v>416328.59399999998</v>
      </c>
      <c r="H86" s="35" t="str">
        <f t="shared" si="118"/>
        <v>ja</v>
      </c>
      <c r="I86" s="42">
        <v>35</v>
      </c>
      <c r="J86" s="20" t="s">
        <v>373</v>
      </c>
      <c r="K86" s="21">
        <v>10000</v>
      </c>
      <c r="L86" s="28">
        <f t="shared" si="170"/>
        <v>1</v>
      </c>
      <c r="M86" s="28">
        <f t="shared" si="171"/>
        <v>1</v>
      </c>
      <c r="N86" s="56">
        <f t="shared" si="119"/>
        <v>10000</v>
      </c>
      <c r="O86" s="33">
        <f t="shared" si="172"/>
        <v>72.980613316144272</v>
      </c>
      <c r="P86" s="37">
        <f t="shared" si="120"/>
        <v>111.32271240409482</v>
      </c>
      <c r="Q86" s="9" t="s">
        <v>12</v>
      </c>
      <c r="R86" s="55" t="s">
        <v>12</v>
      </c>
      <c r="S86" s="55">
        <v>5.36</v>
      </c>
      <c r="T86" s="55">
        <v>5.7279999999999998</v>
      </c>
      <c r="U86" s="55">
        <v>6.06</v>
      </c>
      <c r="V86" s="3">
        <v>6.33</v>
      </c>
      <c r="W86" s="3">
        <v>6.6360000000000001</v>
      </c>
      <c r="X86" s="3" t="s">
        <v>12</v>
      </c>
      <c r="Y86" s="3">
        <v>7.2389999999999999</v>
      </c>
      <c r="Z86" s="15" t="s">
        <v>12</v>
      </c>
      <c r="AA86" s="10">
        <f t="shared" si="121"/>
        <v>6.6360000000000001</v>
      </c>
      <c r="AB86" s="9">
        <f t="shared" si="122"/>
        <v>0.57600000000000051</v>
      </c>
      <c r="AC86" s="10">
        <f t="shared" si="123"/>
        <v>0.60299999999999976</v>
      </c>
      <c r="AD86" s="9" t="s">
        <v>12</v>
      </c>
      <c r="AE86" s="55" t="s">
        <v>12</v>
      </c>
      <c r="AF86" s="55">
        <v>0.91100000000000003</v>
      </c>
      <c r="AG86" s="55">
        <v>0.95099999999999996</v>
      </c>
      <c r="AH86" s="55">
        <v>0.99399999999999999</v>
      </c>
      <c r="AI86" s="3">
        <v>1.0249999999999999</v>
      </c>
      <c r="AJ86" s="3">
        <v>1.0580000000000001</v>
      </c>
      <c r="AK86" s="3" t="s">
        <v>12</v>
      </c>
      <c r="AL86" s="3">
        <v>1.2</v>
      </c>
      <c r="AM86" s="15" t="s">
        <v>12</v>
      </c>
      <c r="AN86" s="10">
        <f t="shared" si="124"/>
        <v>1.0580000000000001</v>
      </c>
      <c r="AO86" s="9">
        <f t="shared" si="125"/>
        <v>6.4000000000000057E-2</v>
      </c>
      <c r="AP86" s="10">
        <f t="shared" si="126"/>
        <v>0.1419999999999999</v>
      </c>
      <c r="AQ86" s="9" t="s">
        <v>12</v>
      </c>
      <c r="AR86" s="55" t="s">
        <v>12</v>
      </c>
      <c r="AS86" s="55">
        <v>3.298</v>
      </c>
      <c r="AT86" s="55">
        <v>3.3279999999999998</v>
      </c>
      <c r="AU86" s="55">
        <v>3.359</v>
      </c>
      <c r="AV86" s="3">
        <v>3.3879999999999999</v>
      </c>
      <c r="AW86" s="3">
        <v>3.431</v>
      </c>
      <c r="AX86" s="3" t="s">
        <v>12</v>
      </c>
      <c r="AY86" s="3">
        <v>3.516</v>
      </c>
      <c r="AZ86" s="15" t="s">
        <v>12</v>
      </c>
      <c r="BA86" s="10">
        <f t="shared" si="127"/>
        <v>3.431</v>
      </c>
      <c r="BB86" s="9">
        <f t="shared" si="128"/>
        <v>7.2000000000000064E-2</v>
      </c>
      <c r="BC86" s="10">
        <f t="shared" si="129"/>
        <v>8.4999999999999964E-2</v>
      </c>
      <c r="BD86" s="9">
        <v>6.2519999999999998</v>
      </c>
      <c r="BE86" s="3">
        <v>6.8520000000000003</v>
      </c>
      <c r="BF86" s="15">
        <v>7.516</v>
      </c>
      <c r="BG86" s="15">
        <f t="shared" si="130"/>
        <v>6.8520000000000003</v>
      </c>
      <c r="BH86" s="9">
        <f t="shared" si="131"/>
        <v>0.60000000000000053</v>
      </c>
      <c r="BI86" s="10">
        <f t="shared" si="132"/>
        <v>0.6639999999999997</v>
      </c>
      <c r="BJ86" s="9">
        <v>6.24</v>
      </c>
      <c r="BK86" s="3">
        <v>6.8440000000000003</v>
      </c>
      <c r="BL86" s="15">
        <v>7.5430000000000001</v>
      </c>
      <c r="BM86" s="15">
        <f t="shared" si="133"/>
        <v>6.8440000000000003</v>
      </c>
      <c r="BN86" s="9">
        <f t="shared" si="134"/>
        <v>0.60400000000000009</v>
      </c>
      <c r="BO86" s="10">
        <f t="shared" si="135"/>
        <v>0.69899999999999984</v>
      </c>
      <c r="BP86">
        <f t="shared" si="136"/>
        <v>0</v>
      </c>
      <c r="BQ86" s="93">
        <f t="shared" si="137"/>
        <v>1.0416666666666667</v>
      </c>
      <c r="BR86" s="93">
        <f t="shared" si="138"/>
        <v>1.0486111111111103</v>
      </c>
      <c r="BS86" s="93" t="str">
        <f>VLOOKUP(C86,'Koppeling locatie - aslocatie'!$A$2:$C$8139,2,FALSE)</f>
        <v>maas222</v>
      </c>
      <c r="BT86" s="93">
        <f>VLOOKUP($BS86,aslocaties_v01!$C$3:$AA$500,MATCH($K$3/10,aslocaties_v01!$C$2:$X$2),FALSE)</f>
        <v>6.0810000000000004</v>
      </c>
      <c r="BU86" s="93">
        <f>VLOOKUP(BS86,aslocaties_v01!$C$3:$AA$500,MATCH($K$3,aslocaties_v01!$C$2:$X$2),FALSE)</f>
        <v>6.6559999999999997</v>
      </c>
      <c r="BV86" s="93">
        <f>VLOOKUP(BS86,aslocaties_v01!$C$3:$AA$500,MATCH($K$3*10,aslocaties_v01!$C$2:$Y$2),FALSE)</f>
        <v>7.2629999999999999</v>
      </c>
      <c r="BW86" s="93">
        <f t="shared" si="139"/>
        <v>0.57499999999999929</v>
      </c>
      <c r="BX86" s="93">
        <f t="shared" si="140"/>
        <v>0.60700000000000021</v>
      </c>
      <c r="BY86" s="94">
        <f t="shared" si="141"/>
        <v>1.7361111111132699E-3</v>
      </c>
      <c r="BZ86" s="94">
        <f t="shared" si="142"/>
        <v>6.6334991708132396E-3</v>
      </c>
      <c r="CA86" s="94">
        <f t="shared" si="143"/>
        <v>2.1000000000000796E-2</v>
      </c>
      <c r="CB86">
        <f t="shared" si="144"/>
        <v>1.9999999999999574E-2</v>
      </c>
      <c r="CC86" s="58">
        <f t="shared" si="145"/>
        <v>2.4000000000000021E-2</v>
      </c>
      <c r="CD86" s="95" t="b">
        <f t="shared" si="146"/>
        <v>0</v>
      </c>
      <c r="CE86" s="96" t="b">
        <f t="shared" si="147"/>
        <v>1</v>
      </c>
      <c r="CF86" t="b">
        <f t="shared" si="148"/>
        <v>1</v>
      </c>
      <c r="CG86" t="b">
        <f t="shared" si="149"/>
        <v>1</v>
      </c>
      <c r="CH86" s="84" t="b">
        <f t="shared" si="150"/>
        <v>1</v>
      </c>
      <c r="CI86">
        <f t="shared" si="151"/>
        <v>1.0580000000000001</v>
      </c>
      <c r="CJ86" t="b">
        <f t="shared" si="152"/>
        <v>1</v>
      </c>
      <c r="CK86" t="b">
        <f t="shared" si="153"/>
        <v>1</v>
      </c>
      <c r="CL86" s="84" t="b">
        <f t="shared" si="173"/>
        <v>1</v>
      </c>
      <c r="CM86">
        <f t="shared" si="154"/>
        <v>3.431</v>
      </c>
      <c r="CN86" t="b">
        <f t="shared" si="155"/>
        <v>1</v>
      </c>
      <c r="CO86" s="84">
        <f t="shared" si="156"/>
        <v>5.7612886313706868E-2</v>
      </c>
      <c r="CP86" t="b">
        <f t="shared" si="157"/>
        <v>1</v>
      </c>
      <c r="CQ86" s="96" t="b">
        <f t="shared" si="158"/>
        <v>1</v>
      </c>
      <c r="CR86" t="b">
        <f t="shared" si="159"/>
        <v>1</v>
      </c>
      <c r="CS86" t="b">
        <f t="shared" si="160"/>
        <v>1</v>
      </c>
      <c r="CT86" t="b">
        <f t="shared" si="161"/>
        <v>1</v>
      </c>
      <c r="CU86" t="b">
        <f t="shared" si="162"/>
        <v>1</v>
      </c>
      <c r="CV86" s="84" t="b">
        <f t="shared" si="163"/>
        <v>1</v>
      </c>
      <c r="CW86" t="b">
        <f t="shared" si="164"/>
        <v>1</v>
      </c>
      <c r="CX86" t="b">
        <f t="shared" si="165"/>
        <v>1</v>
      </c>
      <c r="CY86" t="b">
        <f t="shared" si="166"/>
        <v>1</v>
      </c>
      <c r="CZ86" t="b">
        <f t="shared" si="167"/>
        <v>1</v>
      </c>
      <c r="DA86" s="84">
        <f t="shared" si="168"/>
        <v>0</v>
      </c>
      <c r="DB86" t="b">
        <f t="shared" si="169"/>
        <v>0</v>
      </c>
    </row>
    <row r="87" spans="1:106">
      <c r="A87" s="9">
        <v>1531</v>
      </c>
      <c r="B87" s="3">
        <v>2</v>
      </c>
      <c r="C87" s="3" t="s">
        <v>1740</v>
      </c>
      <c r="D87" s="3" t="str">
        <f t="shared" si="116"/>
        <v>MA_1_36-5_dk_0889</v>
      </c>
      <c r="E87" s="3" t="str">
        <f t="shared" si="117"/>
        <v>0889</v>
      </c>
      <c r="F87" s="3">
        <v>144801.641</v>
      </c>
      <c r="G87" s="15">
        <v>416409.43800000002</v>
      </c>
      <c r="H87" s="35" t="str">
        <f t="shared" si="118"/>
        <v>ja</v>
      </c>
      <c r="I87" s="42">
        <v>47</v>
      </c>
      <c r="J87" s="20" t="s">
        <v>373</v>
      </c>
      <c r="K87" s="21">
        <v>10000</v>
      </c>
      <c r="L87" s="28">
        <f t="shared" si="170"/>
        <v>1</v>
      </c>
      <c r="M87" s="28">
        <f t="shared" si="171"/>
        <v>1</v>
      </c>
      <c r="N87" s="56">
        <f t="shared" si="119"/>
        <v>10000</v>
      </c>
      <c r="O87" s="33">
        <f t="shared" si="172"/>
        <v>111.32271240409482</v>
      </c>
      <c r="P87" s="37">
        <f t="shared" si="120"/>
        <v>81.231367051141973</v>
      </c>
      <c r="Q87" s="9" t="s">
        <v>12</v>
      </c>
      <c r="R87" s="55" t="s">
        <v>12</v>
      </c>
      <c r="S87" s="55">
        <v>5.3470000000000004</v>
      </c>
      <c r="T87" s="55">
        <v>5.7140000000000004</v>
      </c>
      <c r="U87" s="55">
        <v>6.0449999999999999</v>
      </c>
      <c r="V87" s="3">
        <v>6.3150000000000004</v>
      </c>
      <c r="W87" s="3">
        <v>6.62</v>
      </c>
      <c r="X87" s="3" t="s">
        <v>12</v>
      </c>
      <c r="Y87" s="3">
        <v>7.2249999999999996</v>
      </c>
      <c r="Z87" s="15" t="s">
        <v>12</v>
      </c>
      <c r="AA87" s="10">
        <f t="shared" si="121"/>
        <v>6.62</v>
      </c>
      <c r="AB87" s="9">
        <f t="shared" si="122"/>
        <v>0.57500000000000018</v>
      </c>
      <c r="AC87" s="10">
        <f t="shared" si="123"/>
        <v>0.60499999999999954</v>
      </c>
      <c r="AD87" s="9" t="s">
        <v>12</v>
      </c>
      <c r="AE87" s="55" t="s">
        <v>12</v>
      </c>
      <c r="AF87" s="55">
        <v>1.0009999999999999</v>
      </c>
      <c r="AG87" s="55">
        <v>1.0289999999999999</v>
      </c>
      <c r="AH87" s="55">
        <v>1.06</v>
      </c>
      <c r="AI87" s="3">
        <v>1.0880000000000001</v>
      </c>
      <c r="AJ87" s="3">
        <v>1.129</v>
      </c>
      <c r="AK87" s="3" t="s">
        <v>12</v>
      </c>
      <c r="AL87" s="3">
        <v>1.2110000000000001</v>
      </c>
      <c r="AM87" s="15" t="s">
        <v>12</v>
      </c>
      <c r="AN87" s="10">
        <f t="shared" si="124"/>
        <v>1.129</v>
      </c>
      <c r="AO87" s="9">
        <f t="shared" si="125"/>
        <v>6.899999999999995E-2</v>
      </c>
      <c r="AP87" s="10">
        <f t="shared" si="126"/>
        <v>8.2000000000000073E-2</v>
      </c>
      <c r="AQ87" s="9" t="s">
        <v>12</v>
      </c>
      <c r="AR87" s="55" t="s">
        <v>12</v>
      </c>
      <c r="AS87" s="55">
        <v>3.3279999999999998</v>
      </c>
      <c r="AT87" s="55">
        <v>3.3530000000000002</v>
      </c>
      <c r="AU87" s="55">
        <v>3.38</v>
      </c>
      <c r="AV87" s="3">
        <v>3.4049999999999998</v>
      </c>
      <c r="AW87" s="3">
        <v>3.4380000000000002</v>
      </c>
      <c r="AX87" s="3" t="s">
        <v>12</v>
      </c>
      <c r="AY87" s="3">
        <v>3.4990000000000001</v>
      </c>
      <c r="AZ87" s="15" t="s">
        <v>12</v>
      </c>
      <c r="BA87" s="10">
        <f t="shared" si="127"/>
        <v>3.4380000000000002</v>
      </c>
      <c r="BB87" s="9">
        <f t="shared" si="128"/>
        <v>5.8000000000000274E-2</v>
      </c>
      <c r="BC87" s="10">
        <f t="shared" si="129"/>
        <v>6.0999999999999943E-2</v>
      </c>
      <c r="BD87" s="9">
        <v>6.218</v>
      </c>
      <c r="BE87" s="3">
        <v>6.8109999999999999</v>
      </c>
      <c r="BF87" s="15">
        <v>7.4580000000000002</v>
      </c>
      <c r="BG87" s="15">
        <f t="shared" si="130"/>
        <v>6.8109999999999999</v>
      </c>
      <c r="BH87" s="9">
        <f t="shared" si="131"/>
        <v>0.59299999999999997</v>
      </c>
      <c r="BI87" s="10">
        <f t="shared" si="132"/>
        <v>0.64700000000000024</v>
      </c>
      <c r="BJ87" s="9">
        <v>6.2069999999999999</v>
      </c>
      <c r="BK87" s="3">
        <v>6.8040000000000003</v>
      </c>
      <c r="BL87" s="15">
        <v>7.4779999999999998</v>
      </c>
      <c r="BM87" s="15">
        <f t="shared" si="133"/>
        <v>6.8040000000000003</v>
      </c>
      <c r="BN87" s="9">
        <f t="shared" si="134"/>
        <v>0.59700000000000042</v>
      </c>
      <c r="BO87" s="10">
        <f t="shared" si="135"/>
        <v>0.67399999999999949</v>
      </c>
      <c r="BP87">
        <f t="shared" si="136"/>
        <v>0</v>
      </c>
      <c r="BQ87" s="93">
        <f t="shared" si="137"/>
        <v>1.0313043478260866</v>
      </c>
      <c r="BR87" s="93">
        <f t="shared" si="138"/>
        <v>1.0382608695652178</v>
      </c>
      <c r="BS87" s="93" t="str">
        <f>VLOOKUP(C87,'Koppeling locatie - aslocatie'!$A$2:$C$8139,2,FALSE)</f>
        <v>maas222</v>
      </c>
      <c r="BT87" s="93">
        <f>VLOOKUP($BS87,aslocaties_v01!$C$3:$AA$500,MATCH($K$3/10,aslocaties_v01!$C$2:$X$2),FALSE)</f>
        <v>6.0810000000000004</v>
      </c>
      <c r="BU87" s="93">
        <f>VLOOKUP(BS87,aslocaties_v01!$C$3:$AA$500,MATCH($K$3,aslocaties_v01!$C$2:$X$2),FALSE)</f>
        <v>6.6559999999999997</v>
      </c>
      <c r="BV87" s="93">
        <f>VLOOKUP(BS87,aslocaties_v01!$C$3:$AA$500,MATCH($K$3*10,aslocaties_v01!$C$2:$Y$2),FALSE)</f>
        <v>7.2629999999999999</v>
      </c>
      <c r="BW87" s="93">
        <f t="shared" si="139"/>
        <v>0.57499999999999929</v>
      </c>
      <c r="BX87" s="93">
        <f t="shared" si="140"/>
        <v>0.60700000000000021</v>
      </c>
      <c r="BY87" s="94">
        <f t="shared" si="141"/>
        <v>1.5543122344752192E-15</v>
      </c>
      <c r="BZ87" s="94">
        <f t="shared" si="142"/>
        <v>3.3057851239679525E-3</v>
      </c>
      <c r="CA87" s="94">
        <f t="shared" si="143"/>
        <v>3.6000000000000476E-2</v>
      </c>
      <c r="CB87">
        <f t="shared" si="144"/>
        <v>3.5999999999999588E-2</v>
      </c>
      <c r="CC87" s="58">
        <f t="shared" si="145"/>
        <v>3.8000000000000256E-2</v>
      </c>
      <c r="CD87" s="95" t="b">
        <f t="shared" si="146"/>
        <v>0</v>
      </c>
      <c r="CE87" s="96" t="b">
        <f t="shared" si="147"/>
        <v>1</v>
      </c>
      <c r="CF87" t="b">
        <f t="shared" si="148"/>
        <v>1</v>
      </c>
      <c r="CG87" t="b">
        <f t="shared" si="149"/>
        <v>1</v>
      </c>
      <c r="CH87" s="84" t="b">
        <f t="shared" si="150"/>
        <v>1</v>
      </c>
      <c r="CI87">
        <f t="shared" si="151"/>
        <v>1.129</v>
      </c>
      <c r="CJ87" t="b">
        <f t="shared" si="152"/>
        <v>1</v>
      </c>
      <c r="CK87" t="b">
        <f t="shared" si="153"/>
        <v>1</v>
      </c>
      <c r="CL87" s="84" t="b">
        <f t="shared" si="173"/>
        <v>1</v>
      </c>
      <c r="CM87">
        <f t="shared" si="154"/>
        <v>3.4380000000000002</v>
      </c>
      <c r="CN87" t="b">
        <f t="shared" si="155"/>
        <v>1</v>
      </c>
      <c r="CO87" s="84">
        <f t="shared" si="156"/>
        <v>6.1229060951899922E-2</v>
      </c>
      <c r="CP87" t="b">
        <f t="shared" si="157"/>
        <v>1</v>
      </c>
      <c r="CQ87" s="96" t="b">
        <f t="shared" si="158"/>
        <v>1</v>
      </c>
      <c r="CR87" t="b">
        <f t="shared" si="159"/>
        <v>1</v>
      </c>
      <c r="CS87" t="b">
        <f t="shared" si="160"/>
        <v>1</v>
      </c>
      <c r="CT87" t="b">
        <f t="shared" si="161"/>
        <v>1</v>
      </c>
      <c r="CU87" t="b">
        <f t="shared" si="162"/>
        <v>1</v>
      </c>
      <c r="CV87" s="84" t="b">
        <f t="shared" si="163"/>
        <v>1</v>
      </c>
      <c r="CW87" t="b">
        <f t="shared" si="164"/>
        <v>1</v>
      </c>
      <c r="CX87" t="b">
        <f t="shared" si="165"/>
        <v>1</v>
      </c>
      <c r="CY87" t="b">
        <f t="shared" si="166"/>
        <v>1</v>
      </c>
      <c r="CZ87" t="b">
        <f t="shared" si="167"/>
        <v>1</v>
      </c>
      <c r="DA87" s="84">
        <f t="shared" si="168"/>
        <v>0</v>
      </c>
      <c r="DB87" t="b">
        <f t="shared" si="169"/>
        <v>0</v>
      </c>
    </row>
    <row r="88" spans="1:106">
      <c r="A88" s="9">
        <v>1532</v>
      </c>
      <c r="B88" s="3">
        <v>2</v>
      </c>
      <c r="C88" s="3" t="s">
        <v>1741</v>
      </c>
      <c r="D88" s="3" t="str">
        <f t="shared" si="116"/>
        <v>MA_1_36-5_dk_0890</v>
      </c>
      <c r="E88" s="3" t="str">
        <f t="shared" si="117"/>
        <v>0890</v>
      </c>
      <c r="F88" s="3">
        <v>144757.109</v>
      </c>
      <c r="G88" s="15">
        <v>416477.375</v>
      </c>
      <c r="H88" s="35" t="str">
        <f t="shared" si="118"/>
        <v>ja</v>
      </c>
      <c r="I88" s="42">
        <v>51</v>
      </c>
      <c r="J88" s="20" t="s">
        <v>373</v>
      </c>
      <c r="K88" s="21">
        <v>10000</v>
      </c>
      <c r="L88" s="28">
        <f t="shared" si="170"/>
        <v>1</v>
      </c>
      <c r="M88" s="28">
        <f t="shared" si="171"/>
        <v>1</v>
      </c>
      <c r="N88" s="56">
        <f t="shared" si="119"/>
        <v>10000</v>
      </c>
      <c r="O88" s="33">
        <f t="shared" si="172"/>
        <v>81.231367051141973</v>
      </c>
      <c r="P88" s="37">
        <f t="shared" si="120"/>
        <v>117.24559375942181</v>
      </c>
      <c r="Q88" s="9" t="s">
        <v>12</v>
      </c>
      <c r="R88" s="55" t="s">
        <v>12</v>
      </c>
      <c r="S88" s="55">
        <v>5.327</v>
      </c>
      <c r="T88" s="55">
        <v>5.69</v>
      </c>
      <c r="U88" s="55">
        <v>6.0209999999999999</v>
      </c>
      <c r="V88" s="3">
        <v>6.2889999999999997</v>
      </c>
      <c r="W88" s="3">
        <v>6.5940000000000003</v>
      </c>
      <c r="X88" s="3" t="s">
        <v>12</v>
      </c>
      <c r="Y88" s="3">
        <v>7.1909999999999998</v>
      </c>
      <c r="Z88" s="15" t="s">
        <v>12</v>
      </c>
      <c r="AA88" s="10">
        <f t="shared" si="121"/>
        <v>6.5940000000000003</v>
      </c>
      <c r="AB88" s="9">
        <f t="shared" si="122"/>
        <v>0.5730000000000004</v>
      </c>
      <c r="AC88" s="10">
        <f t="shared" si="123"/>
        <v>0.59699999999999953</v>
      </c>
      <c r="AD88" s="9" t="s">
        <v>12</v>
      </c>
      <c r="AE88" s="55" t="s">
        <v>12</v>
      </c>
      <c r="AF88" s="55">
        <v>1.0229999999999999</v>
      </c>
      <c r="AG88" s="55">
        <v>1.0469999999999999</v>
      </c>
      <c r="AH88" s="55">
        <v>1.0740000000000001</v>
      </c>
      <c r="AI88" s="3">
        <v>1.0980000000000001</v>
      </c>
      <c r="AJ88" s="3">
        <v>1.1319999999999999</v>
      </c>
      <c r="AK88" s="3" t="s">
        <v>12</v>
      </c>
      <c r="AL88" s="3">
        <v>1.2</v>
      </c>
      <c r="AM88" s="15" t="s">
        <v>12</v>
      </c>
      <c r="AN88" s="10">
        <f t="shared" si="124"/>
        <v>1.1319999999999999</v>
      </c>
      <c r="AO88" s="9">
        <f t="shared" si="125"/>
        <v>5.7999999999999829E-2</v>
      </c>
      <c r="AP88" s="10">
        <f t="shared" si="126"/>
        <v>6.800000000000006E-2</v>
      </c>
      <c r="AQ88" s="9" t="s">
        <v>12</v>
      </c>
      <c r="AR88" s="55" t="s">
        <v>12</v>
      </c>
      <c r="AS88" s="55">
        <v>3.3109999999999999</v>
      </c>
      <c r="AT88" s="55">
        <v>3.3279999999999998</v>
      </c>
      <c r="AU88" s="55">
        <v>3.347</v>
      </c>
      <c r="AV88" s="3">
        <v>3.3639999999999999</v>
      </c>
      <c r="AW88" s="3">
        <v>3.3820000000000001</v>
      </c>
      <c r="AX88" s="3" t="s">
        <v>12</v>
      </c>
      <c r="AY88" s="3">
        <v>3.4350000000000001</v>
      </c>
      <c r="AZ88" s="15" t="s">
        <v>12</v>
      </c>
      <c r="BA88" s="10">
        <f t="shared" si="127"/>
        <v>3.3820000000000001</v>
      </c>
      <c r="BB88" s="9">
        <f t="shared" si="128"/>
        <v>3.5000000000000142E-2</v>
      </c>
      <c r="BC88" s="10">
        <f t="shared" si="129"/>
        <v>5.2999999999999936E-2</v>
      </c>
      <c r="BD88" s="9">
        <v>6.1890000000000001</v>
      </c>
      <c r="BE88" s="3">
        <v>6.7770000000000001</v>
      </c>
      <c r="BF88" s="15">
        <v>7.4080000000000004</v>
      </c>
      <c r="BG88" s="15">
        <f t="shared" si="130"/>
        <v>6.7770000000000001</v>
      </c>
      <c r="BH88" s="9">
        <f t="shared" si="131"/>
        <v>0.58800000000000008</v>
      </c>
      <c r="BI88" s="10">
        <f t="shared" si="132"/>
        <v>0.63100000000000023</v>
      </c>
      <c r="BJ88" s="9">
        <v>6.1779999999999999</v>
      </c>
      <c r="BK88" s="3">
        <v>6.7690000000000001</v>
      </c>
      <c r="BL88" s="15">
        <v>7.423</v>
      </c>
      <c r="BM88" s="15">
        <f t="shared" si="133"/>
        <v>6.7690000000000001</v>
      </c>
      <c r="BN88" s="9">
        <f t="shared" si="134"/>
        <v>0.59100000000000019</v>
      </c>
      <c r="BO88" s="10">
        <f t="shared" si="135"/>
        <v>0.65399999999999991</v>
      </c>
      <c r="BP88">
        <f t="shared" si="136"/>
        <v>0</v>
      </c>
      <c r="BQ88" s="93">
        <f t="shared" si="137"/>
        <v>1.0261780104712037</v>
      </c>
      <c r="BR88" s="93">
        <f t="shared" si="138"/>
        <v>1.0314136125654447</v>
      </c>
      <c r="BS88" s="93" t="str">
        <f>VLOOKUP(C88,'Koppeling locatie - aslocatie'!$A$2:$C$8139,2,FALSE)</f>
        <v>maas222</v>
      </c>
      <c r="BT88" s="93">
        <f>VLOOKUP($BS88,aslocaties_v01!$C$3:$AA$500,MATCH($K$3/10,aslocaties_v01!$C$2:$X$2),FALSE)</f>
        <v>6.0810000000000004</v>
      </c>
      <c r="BU88" s="93">
        <f>VLOOKUP(BS88,aslocaties_v01!$C$3:$AA$500,MATCH($K$3,aslocaties_v01!$C$2:$X$2),FALSE)</f>
        <v>6.6559999999999997</v>
      </c>
      <c r="BV88" s="93">
        <f>VLOOKUP(BS88,aslocaties_v01!$C$3:$AA$500,MATCH($K$3*10,aslocaties_v01!$C$2:$Y$2),FALSE)</f>
        <v>7.2629999999999999</v>
      </c>
      <c r="BW88" s="93">
        <f t="shared" si="139"/>
        <v>0.57499999999999929</v>
      </c>
      <c r="BX88" s="93">
        <f t="shared" si="140"/>
        <v>0.60700000000000021</v>
      </c>
      <c r="BY88" s="94">
        <f t="shared" si="141"/>
        <v>3.4904013961585267E-3</v>
      </c>
      <c r="BZ88" s="94">
        <f t="shared" si="142"/>
        <v>1.675041876047012E-2</v>
      </c>
      <c r="CA88" s="94">
        <f t="shared" si="143"/>
        <v>6.0000000000000497E-2</v>
      </c>
      <c r="CB88">
        <f t="shared" si="144"/>
        <v>6.1999999999999389E-2</v>
      </c>
      <c r="CC88" s="58">
        <f t="shared" si="145"/>
        <v>7.2000000000000064E-2</v>
      </c>
      <c r="CD88" s="95" t="b">
        <f t="shared" si="146"/>
        <v>0</v>
      </c>
      <c r="CE88" s="96" t="b">
        <f t="shared" si="147"/>
        <v>1</v>
      </c>
      <c r="CF88" t="b">
        <f t="shared" si="148"/>
        <v>1</v>
      </c>
      <c r="CG88" t="b">
        <f t="shared" si="149"/>
        <v>1</v>
      </c>
      <c r="CH88" s="84" t="b">
        <f t="shared" si="150"/>
        <v>1</v>
      </c>
      <c r="CI88">
        <f t="shared" si="151"/>
        <v>1.1319999999999999</v>
      </c>
      <c r="CJ88" t="b">
        <f t="shared" si="152"/>
        <v>1</v>
      </c>
      <c r="CK88" t="b">
        <f t="shared" si="153"/>
        <v>1</v>
      </c>
      <c r="CL88" s="84" t="b">
        <f t="shared" si="173"/>
        <v>1</v>
      </c>
      <c r="CM88">
        <f t="shared" si="154"/>
        <v>3.3820000000000001</v>
      </c>
      <c r="CN88" t="b">
        <f t="shared" si="155"/>
        <v>1</v>
      </c>
      <c r="CO88" s="84">
        <f t="shared" si="156"/>
        <v>6.3441672251103032E-2</v>
      </c>
      <c r="CP88" t="b">
        <f t="shared" si="157"/>
        <v>1</v>
      </c>
      <c r="CQ88" s="96" t="b">
        <f t="shared" si="158"/>
        <v>1</v>
      </c>
      <c r="CR88" t="b">
        <f t="shared" si="159"/>
        <v>1</v>
      </c>
      <c r="CS88" t="b">
        <f t="shared" si="160"/>
        <v>1</v>
      </c>
      <c r="CT88" t="b">
        <f t="shared" si="161"/>
        <v>1</v>
      </c>
      <c r="CU88" t="b">
        <f t="shared" si="162"/>
        <v>1</v>
      </c>
      <c r="CV88" s="84" t="b">
        <f t="shared" si="163"/>
        <v>1</v>
      </c>
      <c r="CW88" t="b">
        <f t="shared" si="164"/>
        <v>1</v>
      </c>
      <c r="CX88" t="b">
        <f t="shared" si="165"/>
        <v>1</v>
      </c>
      <c r="CY88" t="b">
        <f t="shared" si="166"/>
        <v>1</v>
      </c>
      <c r="CZ88" t="b">
        <f t="shared" si="167"/>
        <v>1</v>
      </c>
      <c r="DA88" s="84">
        <f t="shared" si="168"/>
        <v>0</v>
      </c>
      <c r="DB88" t="b">
        <f t="shared" si="169"/>
        <v>0</v>
      </c>
    </row>
    <row r="89" spans="1:106">
      <c r="A89" s="9">
        <v>1533</v>
      </c>
      <c r="B89" s="3">
        <v>2</v>
      </c>
      <c r="C89" s="3" t="s">
        <v>1742</v>
      </c>
      <c r="D89" s="3" t="str">
        <f t="shared" si="116"/>
        <v>MA_1_36-5_dk_0891</v>
      </c>
      <c r="E89" s="3" t="str">
        <f t="shared" si="117"/>
        <v>0891</v>
      </c>
      <c r="F89" s="3">
        <v>144660.375</v>
      </c>
      <c r="G89" s="15">
        <v>416543.625</v>
      </c>
      <c r="H89" s="35" t="str">
        <f t="shared" si="118"/>
        <v>ja</v>
      </c>
      <c r="I89" s="42">
        <v>36</v>
      </c>
      <c r="J89" s="20" t="s">
        <v>373</v>
      </c>
      <c r="K89" s="21">
        <v>10000</v>
      </c>
      <c r="L89" s="28">
        <f t="shared" si="170"/>
        <v>1</v>
      </c>
      <c r="M89" s="28">
        <f t="shared" si="171"/>
        <v>1</v>
      </c>
      <c r="N89" s="56">
        <f t="shared" si="119"/>
        <v>10000</v>
      </c>
      <c r="O89" s="33">
        <f t="shared" si="172"/>
        <v>117.24559375942181</v>
      </c>
      <c r="P89" s="37">
        <f t="shared" si="120"/>
        <v>117.45784173905911</v>
      </c>
      <c r="Q89" s="9" t="s">
        <v>12</v>
      </c>
      <c r="R89" s="55" t="s">
        <v>12</v>
      </c>
      <c r="S89" s="55">
        <v>5.3239999999999998</v>
      </c>
      <c r="T89" s="55">
        <v>5.6879999999999997</v>
      </c>
      <c r="U89" s="55">
        <v>6.0190000000000001</v>
      </c>
      <c r="V89" s="3">
        <v>6.2869999999999999</v>
      </c>
      <c r="W89" s="3">
        <v>6.5919999999999996</v>
      </c>
      <c r="X89" s="3" t="s">
        <v>12</v>
      </c>
      <c r="Y89" s="3">
        <v>7.1879999999999997</v>
      </c>
      <c r="Z89" s="15" t="s">
        <v>12</v>
      </c>
      <c r="AA89" s="10">
        <f t="shared" si="121"/>
        <v>6.5919999999999996</v>
      </c>
      <c r="AB89" s="9">
        <f t="shared" si="122"/>
        <v>0.57299999999999951</v>
      </c>
      <c r="AC89" s="10">
        <f t="shared" si="123"/>
        <v>0.59600000000000009</v>
      </c>
      <c r="AD89" s="9" t="s">
        <v>12</v>
      </c>
      <c r="AE89" s="55" t="s">
        <v>12</v>
      </c>
      <c r="AF89" s="55">
        <v>1.0820000000000001</v>
      </c>
      <c r="AG89" s="55">
        <v>1.109</v>
      </c>
      <c r="AH89" s="55">
        <v>1.129</v>
      </c>
      <c r="AI89" s="3">
        <v>1.147</v>
      </c>
      <c r="AJ89" s="3">
        <v>1.167</v>
      </c>
      <c r="AK89" s="3" t="s">
        <v>12</v>
      </c>
      <c r="AL89" s="3">
        <v>1.2050000000000001</v>
      </c>
      <c r="AM89" s="15" t="s">
        <v>12</v>
      </c>
      <c r="AN89" s="10">
        <f t="shared" si="124"/>
        <v>1.167</v>
      </c>
      <c r="AO89" s="9">
        <f t="shared" si="125"/>
        <v>3.8000000000000034E-2</v>
      </c>
      <c r="AP89" s="10">
        <f t="shared" si="126"/>
        <v>3.8000000000000034E-2</v>
      </c>
      <c r="AQ89" s="9" t="s">
        <v>12</v>
      </c>
      <c r="AR89" s="55" t="s">
        <v>12</v>
      </c>
      <c r="AS89" s="55">
        <v>3.3239999999999998</v>
      </c>
      <c r="AT89" s="55">
        <v>3.3380000000000001</v>
      </c>
      <c r="AU89" s="55">
        <v>3.3530000000000002</v>
      </c>
      <c r="AV89" s="3">
        <v>3.3679999999999999</v>
      </c>
      <c r="AW89" s="3">
        <v>3.383</v>
      </c>
      <c r="AX89" s="3" t="s">
        <v>12</v>
      </c>
      <c r="AY89" s="3">
        <v>3.423</v>
      </c>
      <c r="AZ89" s="15" t="s">
        <v>12</v>
      </c>
      <c r="BA89" s="10">
        <f t="shared" si="127"/>
        <v>3.383</v>
      </c>
      <c r="BB89" s="9">
        <f t="shared" si="128"/>
        <v>2.9999999999999805E-2</v>
      </c>
      <c r="BC89" s="10">
        <f t="shared" si="129"/>
        <v>4.0000000000000036E-2</v>
      </c>
      <c r="BD89" s="9">
        <v>6.2</v>
      </c>
      <c r="BE89" s="3">
        <v>6.7910000000000004</v>
      </c>
      <c r="BF89" s="15">
        <v>7.4320000000000004</v>
      </c>
      <c r="BG89" s="15">
        <f t="shared" si="130"/>
        <v>6.7910000000000004</v>
      </c>
      <c r="BH89" s="9">
        <f t="shared" si="131"/>
        <v>0.59100000000000019</v>
      </c>
      <c r="BI89" s="10">
        <f t="shared" si="132"/>
        <v>0.64100000000000001</v>
      </c>
      <c r="BJ89" s="9">
        <v>6.1879999999999997</v>
      </c>
      <c r="BK89" s="3">
        <v>6.7859999999999996</v>
      </c>
      <c r="BL89" s="15">
        <v>7.4740000000000002</v>
      </c>
      <c r="BM89" s="15">
        <f t="shared" si="133"/>
        <v>6.7859999999999996</v>
      </c>
      <c r="BN89" s="9">
        <f t="shared" si="134"/>
        <v>0.59799999999999986</v>
      </c>
      <c r="BO89" s="10">
        <f t="shared" si="135"/>
        <v>0.68800000000000061</v>
      </c>
      <c r="BP89">
        <f t="shared" si="136"/>
        <v>0</v>
      </c>
      <c r="BQ89" s="93">
        <f t="shared" si="137"/>
        <v>1.0314136125654463</v>
      </c>
      <c r="BR89" s="93">
        <f t="shared" si="138"/>
        <v>1.0436300174520077</v>
      </c>
      <c r="BS89" s="93" t="str">
        <f>VLOOKUP(C89,'Koppeling locatie - aslocatie'!$A$2:$C$8139,2,FALSE)</f>
        <v>maas222</v>
      </c>
      <c r="BT89" s="93">
        <f>VLOOKUP($BS89,aslocaties_v01!$C$3:$AA$500,MATCH($K$3/10,aslocaties_v01!$C$2:$X$2),FALSE)</f>
        <v>6.0810000000000004</v>
      </c>
      <c r="BU89" s="93">
        <f>VLOOKUP(BS89,aslocaties_v01!$C$3:$AA$500,MATCH($K$3,aslocaties_v01!$C$2:$X$2),FALSE)</f>
        <v>6.6559999999999997</v>
      </c>
      <c r="BV89" s="93">
        <f>VLOOKUP(BS89,aslocaties_v01!$C$3:$AA$500,MATCH($K$3*10,aslocaties_v01!$C$2:$Y$2),FALSE)</f>
        <v>7.2629999999999999</v>
      </c>
      <c r="BW89" s="93">
        <f t="shared" si="139"/>
        <v>0.57499999999999929</v>
      </c>
      <c r="BX89" s="93">
        <f t="shared" si="140"/>
        <v>0.60700000000000021</v>
      </c>
      <c r="BY89" s="94">
        <f t="shared" si="141"/>
        <v>3.490401396160081E-3</v>
      </c>
      <c r="BZ89" s="94">
        <f t="shared" si="142"/>
        <v>1.8456375838926453E-2</v>
      </c>
      <c r="CA89" s="94">
        <f t="shared" si="143"/>
        <v>6.2000000000000277E-2</v>
      </c>
      <c r="CB89">
        <f t="shared" si="144"/>
        <v>6.4000000000000057E-2</v>
      </c>
      <c r="CC89" s="58">
        <f t="shared" si="145"/>
        <v>7.5000000000000178E-2</v>
      </c>
      <c r="CD89" s="95" t="b">
        <f t="shared" si="146"/>
        <v>0</v>
      </c>
      <c r="CE89" s="96" t="b">
        <f t="shared" si="147"/>
        <v>1</v>
      </c>
      <c r="CF89" t="b">
        <f t="shared" si="148"/>
        <v>1</v>
      </c>
      <c r="CG89" t="b">
        <f t="shared" si="149"/>
        <v>1</v>
      </c>
      <c r="CH89" s="84" t="b">
        <f t="shared" si="150"/>
        <v>1</v>
      </c>
      <c r="CI89">
        <f t="shared" si="151"/>
        <v>1.167</v>
      </c>
      <c r="CJ89" t="b">
        <f t="shared" si="152"/>
        <v>1</v>
      </c>
      <c r="CK89" t="b">
        <f t="shared" si="153"/>
        <v>1</v>
      </c>
      <c r="CL89" s="84" t="b">
        <f t="shared" si="173"/>
        <v>1</v>
      </c>
      <c r="CM89">
        <f t="shared" si="154"/>
        <v>3.383</v>
      </c>
      <c r="CN89" t="b">
        <f t="shared" si="155"/>
        <v>1</v>
      </c>
      <c r="CO89" s="84">
        <f t="shared" si="156"/>
        <v>6.5364547964293571E-2</v>
      </c>
      <c r="CP89" t="b">
        <f t="shared" si="157"/>
        <v>1</v>
      </c>
      <c r="CQ89" s="96" t="b">
        <f t="shared" si="158"/>
        <v>1</v>
      </c>
      <c r="CR89" t="b">
        <f t="shared" si="159"/>
        <v>1</v>
      </c>
      <c r="CS89" t="b">
        <f t="shared" si="160"/>
        <v>1</v>
      </c>
      <c r="CT89" t="b">
        <f t="shared" si="161"/>
        <v>1</v>
      </c>
      <c r="CU89" t="b">
        <f t="shared" si="162"/>
        <v>1</v>
      </c>
      <c r="CV89" s="84" t="b">
        <f t="shared" si="163"/>
        <v>1</v>
      </c>
      <c r="CW89" t="b">
        <f t="shared" si="164"/>
        <v>1</v>
      </c>
      <c r="CX89" t="b">
        <f t="shared" si="165"/>
        <v>1</v>
      </c>
      <c r="CY89" t="b">
        <f t="shared" si="166"/>
        <v>1</v>
      </c>
      <c r="CZ89" t="b">
        <f t="shared" si="167"/>
        <v>1</v>
      </c>
      <c r="DA89" s="84">
        <f t="shared" si="168"/>
        <v>0</v>
      </c>
      <c r="DB89" t="b">
        <f t="shared" si="169"/>
        <v>0</v>
      </c>
    </row>
    <row r="90" spans="1:106">
      <c r="A90" s="9">
        <v>1534</v>
      </c>
      <c r="B90" s="3">
        <v>2</v>
      </c>
      <c r="C90" s="3" t="s">
        <v>1743</v>
      </c>
      <c r="D90" s="3" t="str">
        <f t="shared" si="116"/>
        <v>MA_1_36-5_dk_0892</v>
      </c>
      <c r="E90" s="3" t="str">
        <f t="shared" si="117"/>
        <v>0892</v>
      </c>
      <c r="F90" s="3">
        <v>144560.75</v>
      </c>
      <c r="G90" s="15">
        <v>416605.84399999998</v>
      </c>
      <c r="H90" s="35" t="str">
        <f t="shared" si="118"/>
        <v>ja</v>
      </c>
      <c r="I90" s="42">
        <v>38</v>
      </c>
      <c r="J90" s="20" t="s">
        <v>373</v>
      </c>
      <c r="K90" s="21">
        <v>10000</v>
      </c>
      <c r="L90" s="28">
        <f t="shared" si="170"/>
        <v>1</v>
      </c>
      <c r="M90" s="28">
        <f t="shared" si="171"/>
        <v>1</v>
      </c>
      <c r="N90" s="56">
        <f t="shared" si="119"/>
        <v>10000</v>
      </c>
      <c r="O90" s="33">
        <f t="shared" si="172"/>
        <v>117.45784173905911</v>
      </c>
      <c r="P90" s="37">
        <f t="shared" si="120"/>
        <v>78.30001096424516</v>
      </c>
      <c r="Q90" s="9" t="s">
        <v>12</v>
      </c>
      <c r="R90" s="55" t="s">
        <v>12</v>
      </c>
      <c r="S90" s="55">
        <v>5.3140000000000001</v>
      </c>
      <c r="T90" s="55">
        <v>5.6769999999999996</v>
      </c>
      <c r="U90" s="55">
        <v>6.0060000000000002</v>
      </c>
      <c r="V90" s="3">
        <v>6.2690000000000001</v>
      </c>
      <c r="W90" s="3">
        <v>6.5709999999999997</v>
      </c>
      <c r="X90" s="3" t="s">
        <v>12</v>
      </c>
      <c r="Y90" s="3">
        <v>7.165</v>
      </c>
      <c r="Z90" s="15" t="s">
        <v>12</v>
      </c>
      <c r="AA90" s="10">
        <f t="shared" si="121"/>
        <v>6.5709999999999997</v>
      </c>
      <c r="AB90" s="9">
        <f t="shared" si="122"/>
        <v>0.5649999999999995</v>
      </c>
      <c r="AC90" s="10">
        <f t="shared" si="123"/>
        <v>0.59400000000000031</v>
      </c>
      <c r="AD90" s="9" t="s">
        <v>12</v>
      </c>
      <c r="AE90" s="55" t="s">
        <v>12</v>
      </c>
      <c r="AF90" s="55">
        <v>1.0900000000000001</v>
      </c>
      <c r="AG90" s="55">
        <v>1.111</v>
      </c>
      <c r="AH90" s="55">
        <v>1.1279999999999999</v>
      </c>
      <c r="AI90" s="3">
        <v>1.1439999999999999</v>
      </c>
      <c r="AJ90" s="3">
        <v>1.161</v>
      </c>
      <c r="AK90" s="3" t="s">
        <v>12</v>
      </c>
      <c r="AL90" s="3">
        <v>1.1930000000000001</v>
      </c>
      <c r="AM90" s="15" t="s">
        <v>12</v>
      </c>
      <c r="AN90" s="10">
        <f t="shared" si="124"/>
        <v>1.161</v>
      </c>
      <c r="AO90" s="9">
        <f t="shared" si="125"/>
        <v>3.300000000000014E-2</v>
      </c>
      <c r="AP90" s="10">
        <f t="shared" si="126"/>
        <v>3.2000000000000028E-2</v>
      </c>
      <c r="AQ90" s="9" t="s">
        <v>12</v>
      </c>
      <c r="AR90" s="55" t="s">
        <v>12</v>
      </c>
      <c r="AS90" s="55">
        <v>3.3119999999999998</v>
      </c>
      <c r="AT90" s="55">
        <v>3.3260000000000001</v>
      </c>
      <c r="AU90" s="55">
        <v>3.3410000000000002</v>
      </c>
      <c r="AV90" s="3">
        <v>3.355</v>
      </c>
      <c r="AW90" s="3">
        <v>3.37</v>
      </c>
      <c r="AX90" s="3" t="s">
        <v>12</v>
      </c>
      <c r="AY90" s="3">
        <v>3.399</v>
      </c>
      <c r="AZ90" s="15" t="s">
        <v>12</v>
      </c>
      <c r="BA90" s="10">
        <f t="shared" si="127"/>
        <v>3.37</v>
      </c>
      <c r="BB90" s="9">
        <f t="shared" si="128"/>
        <v>2.8999999999999915E-2</v>
      </c>
      <c r="BC90" s="10">
        <f t="shared" si="129"/>
        <v>2.8999999999999915E-2</v>
      </c>
      <c r="BD90" s="9">
        <v>6.1559999999999997</v>
      </c>
      <c r="BE90" s="3">
        <v>6.742</v>
      </c>
      <c r="BF90" s="15">
        <v>7.3760000000000003</v>
      </c>
      <c r="BG90" s="15">
        <f t="shared" si="130"/>
        <v>6.742</v>
      </c>
      <c r="BH90" s="9">
        <f t="shared" si="131"/>
        <v>0.5860000000000003</v>
      </c>
      <c r="BI90" s="10">
        <f t="shared" si="132"/>
        <v>0.63400000000000034</v>
      </c>
      <c r="BJ90" s="9">
        <v>6.1449999999999996</v>
      </c>
      <c r="BK90" s="3">
        <v>6.7370000000000001</v>
      </c>
      <c r="BL90" s="15">
        <v>7.42</v>
      </c>
      <c r="BM90" s="15">
        <f t="shared" si="133"/>
        <v>6.7370000000000001</v>
      </c>
      <c r="BN90" s="9">
        <f t="shared" si="134"/>
        <v>0.59200000000000053</v>
      </c>
      <c r="BO90" s="10">
        <f t="shared" si="135"/>
        <v>0.68299999999999983</v>
      </c>
      <c r="BP90">
        <f t="shared" si="136"/>
        <v>0</v>
      </c>
      <c r="BQ90" s="93">
        <f t="shared" si="137"/>
        <v>1.0371681415929217</v>
      </c>
      <c r="BR90" s="93">
        <f t="shared" si="138"/>
        <v>1.0477876106194708</v>
      </c>
      <c r="BS90" s="93" t="str">
        <f>VLOOKUP(C90,'Koppeling locatie - aslocatie'!$A$2:$C$8139,2,FALSE)</f>
        <v>maas222</v>
      </c>
      <c r="BT90" s="93">
        <f>VLOOKUP($BS90,aslocaties_v01!$C$3:$AA$500,MATCH($K$3/10,aslocaties_v01!$C$2:$X$2),FALSE)</f>
        <v>6.0810000000000004</v>
      </c>
      <c r="BU90" s="93">
        <f>VLOOKUP(BS90,aslocaties_v01!$C$3:$AA$500,MATCH($K$3,aslocaties_v01!$C$2:$X$2),FALSE)</f>
        <v>6.6559999999999997</v>
      </c>
      <c r="BV90" s="93">
        <f>VLOOKUP(BS90,aslocaties_v01!$C$3:$AA$500,MATCH($K$3*10,aslocaties_v01!$C$2:$Y$2),FALSE)</f>
        <v>7.2629999999999999</v>
      </c>
      <c r="BW90" s="93">
        <f t="shared" si="139"/>
        <v>0.57499999999999929</v>
      </c>
      <c r="BX90" s="93">
        <f t="shared" si="140"/>
        <v>0.60700000000000021</v>
      </c>
      <c r="BY90" s="94">
        <f t="shared" si="141"/>
        <v>1.7699115044247371E-2</v>
      </c>
      <c r="BZ90" s="94">
        <f t="shared" si="142"/>
        <v>2.1885521885521619E-2</v>
      </c>
      <c r="CA90" s="94">
        <f t="shared" si="143"/>
        <v>7.5000000000000178E-2</v>
      </c>
      <c r="CB90">
        <f t="shared" si="144"/>
        <v>8.4999999999999964E-2</v>
      </c>
      <c r="CC90" s="58">
        <f t="shared" si="145"/>
        <v>9.7999999999999865E-2</v>
      </c>
      <c r="CD90" s="95" t="b">
        <f t="shared" si="146"/>
        <v>0</v>
      </c>
      <c r="CE90" s="96" t="b">
        <f t="shared" si="147"/>
        <v>1</v>
      </c>
      <c r="CF90" t="b">
        <f t="shared" si="148"/>
        <v>1</v>
      </c>
      <c r="CG90" t="b">
        <f t="shared" si="149"/>
        <v>1</v>
      </c>
      <c r="CH90" s="84" t="b">
        <f t="shared" si="150"/>
        <v>1</v>
      </c>
      <c r="CI90">
        <f t="shared" si="151"/>
        <v>1.161</v>
      </c>
      <c r="CJ90" t="b">
        <f t="shared" si="152"/>
        <v>1</v>
      </c>
      <c r="CK90" t="b">
        <f t="shared" si="153"/>
        <v>1</v>
      </c>
      <c r="CL90" s="84" t="b">
        <f t="shared" si="173"/>
        <v>1</v>
      </c>
      <c r="CM90">
        <f t="shared" si="154"/>
        <v>3.37</v>
      </c>
      <c r="CN90" t="b">
        <f t="shared" si="155"/>
        <v>1</v>
      </c>
      <c r="CO90" s="84">
        <f t="shared" si="156"/>
        <v>6.5531154560731289E-2</v>
      </c>
      <c r="CP90" t="b">
        <f t="shared" si="157"/>
        <v>1</v>
      </c>
      <c r="CQ90" s="96" t="b">
        <f t="shared" si="158"/>
        <v>1</v>
      </c>
      <c r="CR90" t="b">
        <f t="shared" si="159"/>
        <v>1</v>
      </c>
      <c r="CS90" t="b">
        <f t="shared" si="160"/>
        <v>1</v>
      </c>
      <c r="CT90" t="b">
        <f t="shared" si="161"/>
        <v>1</v>
      </c>
      <c r="CU90" t="b">
        <f t="shared" si="162"/>
        <v>1</v>
      </c>
      <c r="CV90" s="84" t="b">
        <f t="shared" si="163"/>
        <v>1</v>
      </c>
      <c r="CW90" t="b">
        <f t="shared" si="164"/>
        <v>0</v>
      </c>
      <c r="CX90" t="b">
        <f t="shared" si="165"/>
        <v>0</v>
      </c>
      <c r="CY90" t="b">
        <f t="shared" si="166"/>
        <v>0</v>
      </c>
      <c r="CZ90" t="b">
        <f t="shared" si="167"/>
        <v>0</v>
      </c>
      <c r="DA90" s="84">
        <f t="shared" si="168"/>
        <v>1</v>
      </c>
      <c r="DB90" t="b">
        <f t="shared" si="169"/>
        <v>0</v>
      </c>
    </row>
    <row r="91" spans="1:106">
      <c r="A91" s="9">
        <v>1535</v>
      </c>
      <c r="B91" s="3">
        <v>2</v>
      </c>
      <c r="C91" s="3" t="s">
        <v>1744</v>
      </c>
      <c r="D91" s="3" t="str">
        <f t="shared" si="116"/>
        <v>MA_1_36-5_dk_0893</v>
      </c>
      <c r="E91" s="3" t="str">
        <f t="shared" si="117"/>
        <v>0893</v>
      </c>
      <c r="F91" s="3">
        <v>144493.016</v>
      </c>
      <c r="G91" s="15">
        <v>416645.125</v>
      </c>
      <c r="H91" s="35" t="str">
        <f t="shared" si="118"/>
        <v>ja</v>
      </c>
      <c r="I91" s="42">
        <v>24</v>
      </c>
      <c r="J91" s="20" t="s">
        <v>373</v>
      </c>
      <c r="K91" s="21">
        <v>10000</v>
      </c>
      <c r="L91" s="28">
        <f t="shared" si="170"/>
        <v>1</v>
      </c>
      <c r="M91" s="28">
        <f t="shared" si="171"/>
        <v>1</v>
      </c>
      <c r="N91" s="56">
        <f t="shared" si="119"/>
        <v>10000</v>
      </c>
      <c r="O91" s="33">
        <f t="shared" si="172"/>
        <v>78.30001096424516</v>
      </c>
      <c r="P91" s="37">
        <f t="shared" si="120"/>
        <v>118.70071961029815</v>
      </c>
      <c r="Q91" s="9" t="s">
        <v>12</v>
      </c>
      <c r="R91" s="55" t="s">
        <v>12</v>
      </c>
      <c r="S91" s="55">
        <v>5.2949999999999999</v>
      </c>
      <c r="T91" s="55">
        <v>5.6559999999999997</v>
      </c>
      <c r="U91" s="55">
        <v>5.9779999999999998</v>
      </c>
      <c r="V91" s="3">
        <v>6.2460000000000004</v>
      </c>
      <c r="W91" s="3">
        <v>6.5439999999999996</v>
      </c>
      <c r="X91" s="3" t="s">
        <v>12</v>
      </c>
      <c r="Y91" s="3">
        <v>7.1360000000000001</v>
      </c>
      <c r="Z91" s="15" t="s">
        <v>12</v>
      </c>
      <c r="AA91" s="10">
        <f t="shared" si="121"/>
        <v>6.5439999999999996</v>
      </c>
      <c r="AB91" s="9">
        <f t="shared" si="122"/>
        <v>0.56599999999999984</v>
      </c>
      <c r="AC91" s="10">
        <f t="shared" si="123"/>
        <v>0.59200000000000053</v>
      </c>
      <c r="AD91" s="9" t="s">
        <v>12</v>
      </c>
      <c r="AE91" s="55" t="s">
        <v>12</v>
      </c>
      <c r="AF91" s="55">
        <v>0.98099999999999998</v>
      </c>
      <c r="AG91" s="55">
        <v>1.387</v>
      </c>
      <c r="AH91" s="55">
        <v>1.613</v>
      </c>
      <c r="AI91" s="3">
        <v>1.919</v>
      </c>
      <c r="AJ91" s="3">
        <v>1.994</v>
      </c>
      <c r="AK91" s="3" t="s">
        <v>12</v>
      </c>
      <c r="AL91" s="3">
        <v>2.04</v>
      </c>
      <c r="AM91" s="15" t="s">
        <v>12</v>
      </c>
      <c r="AN91" s="10">
        <f t="shared" si="124"/>
        <v>1.994</v>
      </c>
      <c r="AO91" s="9">
        <f t="shared" si="125"/>
        <v>0.38100000000000001</v>
      </c>
      <c r="AP91" s="10">
        <f t="shared" si="126"/>
        <v>4.6000000000000041E-2</v>
      </c>
      <c r="AQ91" s="9" t="s">
        <v>12</v>
      </c>
      <c r="AR91" s="55" t="s">
        <v>12</v>
      </c>
      <c r="AS91" s="55">
        <v>2.9609999999999999</v>
      </c>
      <c r="AT91" s="55">
        <v>4.2039999999999997</v>
      </c>
      <c r="AU91" s="55">
        <v>4.8899999999999997</v>
      </c>
      <c r="AV91" s="3">
        <v>5.7190000000000003</v>
      </c>
      <c r="AW91" s="3">
        <v>5.7919999999999998</v>
      </c>
      <c r="AX91" s="3" t="s">
        <v>12</v>
      </c>
      <c r="AY91" s="3">
        <v>6.0430000000000001</v>
      </c>
      <c r="AZ91" s="15" t="s">
        <v>12</v>
      </c>
      <c r="BA91" s="10">
        <f t="shared" si="127"/>
        <v>5.7919999999999998</v>
      </c>
      <c r="BB91" s="9">
        <f t="shared" si="128"/>
        <v>0.90200000000000014</v>
      </c>
      <c r="BC91" s="10">
        <f t="shared" si="129"/>
        <v>0.25100000000000033</v>
      </c>
      <c r="BD91" s="9">
        <v>8.1969999999999992</v>
      </c>
      <c r="BE91" s="3">
        <v>9.6809999999999992</v>
      </c>
      <c r="BF91" s="15">
        <v>10.327999999999999</v>
      </c>
      <c r="BG91" s="15">
        <f t="shared" si="130"/>
        <v>9.6809999999999992</v>
      </c>
      <c r="BH91" s="9">
        <f t="shared" si="131"/>
        <v>1.484</v>
      </c>
      <c r="BI91" s="10">
        <f t="shared" si="132"/>
        <v>0.64700000000000024</v>
      </c>
      <c r="BJ91" s="9">
        <v>7.3929999999999998</v>
      </c>
      <c r="BK91" s="3">
        <v>8.5860000000000003</v>
      </c>
      <c r="BL91" s="15">
        <v>9.18</v>
      </c>
      <c r="BM91" s="15">
        <f t="shared" si="133"/>
        <v>8.5860000000000003</v>
      </c>
      <c r="BN91" s="9">
        <f t="shared" si="134"/>
        <v>1.1930000000000005</v>
      </c>
      <c r="BO91" s="10">
        <f t="shared" si="135"/>
        <v>0.59399999999999942</v>
      </c>
      <c r="BP91">
        <f t="shared" si="136"/>
        <v>0</v>
      </c>
      <c r="BQ91" s="93">
        <f t="shared" si="137"/>
        <v>2.6219081272084814</v>
      </c>
      <c r="BR91" s="93">
        <f t="shared" si="138"/>
        <v>2.1077738515901077</v>
      </c>
      <c r="BS91" s="93" t="str">
        <f>VLOOKUP(C91,'Koppeling locatie - aslocatie'!$A$2:$C$8139,2,FALSE)</f>
        <v>maas223</v>
      </c>
      <c r="BT91" s="93">
        <f>VLOOKUP($BS91,aslocaties_v01!$C$3:$AA$500,MATCH($K$3/10,aslocaties_v01!$C$2:$X$2),FALSE)</f>
        <v>5.9660000000000002</v>
      </c>
      <c r="BU91" s="93">
        <f>VLOOKUP(BS91,aslocaties_v01!$C$3:$AA$500,MATCH($K$3,aslocaties_v01!$C$2:$X$2),FALSE)</f>
        <v>6.53</v>
      </c>
      <c r="BV91" s="93">
        <f>VLOOKUP(BS91,aslocaties_v01!$C$3:$AA$500,MATCH($K$3*10,aslocaties_v01!$C$2:$Y$2),FALSE)</f>
        <v>7.1260000000000003</v>
      </c>
      <c r="BW91" s="93">
        <f t="shared" si="139"/>
        <v>0.56400000000000006</v>
      </c>
      <c r="BX91" s="93">
        <f t="shared" si="140"/>
        <v>0.59600000000000009</v>
      </c>
      <c r="BY91" s="94">
        <f t="shared" si="141"/>
        <v>3.5335689045932206E-3</v>
      </c>
      <c r="BZ91" s="94">
        <f t="shared" si="142"/>
        <v>6.7567567567559106E-3</v>
      </c>
      <c r="CA91" s="94">
        <f t="shared" si="143"/>
        <v>1.1999999999999567E-2</v>
      </c>
      <c r="CB91">
        <f t="shared" si="144"/>
        <v>1.3999999999999346E-2</v>
      </c>
      <c r="CC91" s="58">
        <f t="shared" si="145"/>
        <v>9.9999999999997868E-3</v>
      </c>
      <c r="CD91" s="95" t="b">
        <f t="shared" si="146"/>
        <v>0</v>
      </c>
      <c r="CE91" s="96" t="b">
        <f t="shared" si="147"/>
        <v>1</v>
      </c>
      <c r="CF91" t="b">
        <f t="shared" si="148"/>
        <v>0</v>
      </c>
      <c r="CG91" t="b">
        <f t="shared" si="149"/>
        <v>0</v>
      </c>
      <c r="CH91" s="84" t="b">
        <f t="shared" si="150"/>
        <v>1</v>
      </c>
      <c r="CI91">
        <f t="shared" si="151"/>
        <v>1.994</v>
      </c>
      <c r="CJ91" t="b">
        <f t="shared" si="152"/>
        <v>1</v>
      </c>
      <c r="CK91" t="b">
        <f t="shared" si="153"/>
        <v>0</v>
      </c>
      <c r="CL91" s="84" t="b">
        <f t="shared" si="173"/>
        <v>0</v>
      </c>
      <c r="CM91" t="str">
        <f t="shared" si="154"/>
        <v/>
      </c>
      <c r="CN91" t="b">
        <f t="shared" si="155"/>
        <v>0</v>
      </c>
      <c r="CO91" s="84">
        <f t="shared" si="156"/>
        <v>3.8101620692677897E-2</v>
      </c>
      <c r="CP91" t="b">
        <f t="shared" si="157"/>
        <v>1</v>
      </c>
      <c r="CQ91" s="96" t="b">
        <f t="shared" si="158"/>
        <v>1</v>
      </c>
      <c r="CR91" t="b">
        <f t="shared" si="159"/>
        <v>0</v>
      </c>
      <c r="CS91" t="b">
        <f t="shared" si="160"/>
        <v>0</v>
      </c>
      <c r="CT91" t="b">
        <f t="shared" si="161"/>
        <v>0</v>
      </c>
      <c r="CU91" t="b">
        <f t="shared" si="162"/>
        <v>0</v>
      </c>
      <c r="CV91" s="84" t="b">
        <f t="shared" si="163"/>
        <v>1</v>
      </c>
      <c r="CW91" t="b">
        <f t="shared" si="164"/>
        <v>0</v>
      </c>
      <c r="CX91" t="b">
        <f t="shared" si="165"/>
        <v>0</v>
      </c>
      <c r="CY91" t="b">
        <f t="shared" si="166"/>
        <v>1</v>
      </c>
      <c r="CZ91" t="b">
        <f t="shared" si="167"/>
        <v>1</v>
      </c>
      <c r="DA91" s="84">
        <f t="shared" si="168"/>
        <v>2</v>
      </c>
      <c r="DB91" t="b">
        <f t="shared" si="169"/>
        <v>0</v>
      </c>
    </row>
    <row r="92" spans="1:106">
      <c r="A92" s="9">
        <v>1536</v>
      </c>
      <c r="B92" s="3">
        <v>2</v>
      </c>
      <c r="C92" s="3" t="s">
        <v>1745</v>
      </c>
      <c r="D92" s="3" t="str">
        <f t="shared" si="116"/>
        <v>MA_1_36-5_dk_0894</v>
      </c>
      <c r="E92" s="3" t="str">
        <f t="shared" si="117"/>
        <v>0894</v>
      </c>
      <c r="F92" s="3">
        <v>144382.67199999999</v>
      </c>
      <c r="G92" s="15">
        <v>416688.875</v>
      </c>
      <c r="H92" s="35" t="str">
        <f t="shared" si="118"/>
        <v>ja</v>
      </c>
      <c r="I92" s="42">
        <v>20</v>
      </c>
      <c r="J92" s="20" t="s">
        <v>373</v>
      </c>
      <c r="K92" s="21">
        <v>10000</v>
      </c>
      <c r="L92" s="28">
        <f t="shared" si="170"/>
        <v>1</v>
      </c>
      <c r="M92" s="28">
        <f t="shared" si="171"/>
        <v>1</v>
      </c>
      <c r="N92" s="56">
        <f t="shared" si="119"/>
        <v>10000</v>
      </c>
      <c r="O92" s="33">
        <f t="shared" si="172"/>
        <v>118.70071961029815</v>
      </c>
      <c r="P92" s="37">
        <f t="shared" si="120"/>
        <v>79.396054442278228</v>
      </c>
      <c r="Q92" s="9" t="s">
        <v>12</v>
      </c>
      <c r="R92" s="55" t="s">
        <v>12</v>
      </c>
      <c r="S92" s="55">
        <v>5.2939999999999996</v>
      </c>
      <c r="T92" s="55">
        <v>5.6550000000000002</v>
      </c>
      <c r="U92" s="55">
        <v>5.9779999999999998</v>
      </c>
      <c r="V92" s="3">
        <v>6.2450000000000001</v>
      </c>
      <c r="W92" s="3">
        <v>6.5430000000000001</v>
      </c>
      <c r="X92" s="3" t="s">
        <v>12</v>
      </c>
      <c r="Y92" s="3">
        <v>7.1360000000000001</v>
      </c>
      <c r="Z92" s="15" t="s">
        <v>12</v>
      </c>
      <c r="AA92" s="10">
        <f t="shared" si="121"/>
        <v>6.5430000000000001</v>
      </c>
      <c r="AB92" s="9">
        <f t="shared" si="122"/>
        <v>0.56500000000000039</v>
      </c>
      <c r="AC92" s="10">
        <f t="shared" si="123"/>
        <v>0.59299999999999997</v>
      </c>
      <c r="AD92" s="9" t="s">
        <v>12</v>
      </c>
      <c r="AE92" s="55" t="s">
        <v>12</v>
      </c>
      <c r="AF92" s="55">
        <v>0.91700000000000004</v>
      </c>
      <c r="AG92" s="55">
        <v>1.3149999999999999</v>
      </c>
      <c r="AH92" s="55">
        <v>1.5369999999999999</v>
      </c>
      <c r="AI92" s="3">
        <v>1.8149999999999999</v>
      </c>
      <c r="AJ92" s="3">
        <v>1.873</v>
      </c>
      <c r="AK92" s="3" t="s">
        <v>12</v>
      </c>
      <c r="AL92" s="3">
        <v>1.9830000000000001</v>
      </c>
      <c r="AM92" s="15" t="s">
        <v>12</v>
      </c>
      <c r="AN92" s="10">
        <f t="shared" si="124"/>
        <v>1.873</v>
      </c>
      <c r="AO92" s="9">
        <f t="shared" si="125"/>
        <v>0.33600000000000008</v>
      </c>
      <c r="AP92" s="10">
        <f t="shared" si="126"/>
        <v>0.1100000000000001</v>
      </c>
      <c r="AQ92" s="9" t="s">
        <v>12</v>
      </c>
      <c r="AR92" s="55" t="s">
        <v>12</v>
      </c>
      <c r="AS92" s="55">
        <v>2.8719999999999999</v>
      </c>
      <c r="AT92" s="55">
        <v>4.1040000000000001</v>
      </c>
      <c r="AU92" s="55">
        <v>4.79</v>
      </c>
      <c r="AV92" s="3">
        <v>5.6189999999999998</v>
      </c>
      <c r="AW92" s="3">
        <v>5.6920000000000002</v>
      </c>
      <c r="AX92" s="3" t="s">
        <v>12</v>
      </c>
      <c r="AY92" s="3">
        <v>5.9889999999999999</v>
      </c>
      <c r="AZ92" s="15" t="s">
        <v>12</v>
      </c>
      <c r="BA92" s="10">
        <f t="shared" si="127"/>
        <v>5.6920000000000002</v>
      </c>
      <c r="BB92" s="9">
        <f t="shared" si="128"/>
        <v>0.90200000000000014</v>
      </c>
      <c r="BC92" s="10">
        <f t="shared" si="129"/>
        <v>0.29699999999999971</v>
      </c>
      <c r="BD92" s="9">
        <v>7.5</v>
      </c>
      <c r="BE92" s="3">
        <v>8.59</v>
      </c>
      <c r="BF92" s="15">
        <v>9.1440000000000001</v>
      </c>
      <c r="BG92" s="15">
        <f t="shared" si="130"/>
        <v>8.59</v>
      </c>
      <c r="BH92" s="9">
        <f t="shared" si="131"/>
        <v>1.0899999999999999</v>
      </c>
      <c r="BI92" s="10">
        <f t="shared" si="132"/>
        <v>0.55400000000000027</v>
      </c>
      <c r="BJ92" s="9">
        <v>6.66</v>
      </c>
      <c r="BK92" s="3">
        <v>7.4859999999999998</v>
      </c>
      <c r="BL92" s="15">
        <v>7.9509999999999996</v>
      </c>
      <c r="BM92" s="15">
        <f t="shared" si="133"/>
        <v>7.4859999999999998</v>
      </c>
      <c r="BN92" s="9">
        <f t="shared" si="134"/>
        <v>0.82599999999999962</v>
      </c>
      <c r="BO92" s="10">
        <f t="shared" si="135"/>
        <v>0.46499999999999986</v>
      </c>
      <c r="BP92">
        <f t="shared" si="136"/>
        <v>0</v>
      </c>
      <c r="BQ92" s="93">
        <f t="shared" si="137"/>
        <v>1.9292035398230072</v>
      </c>
      <c r="BR92" s="93">
        <f t="shared" si="138"/>
        <v>1.4619469026548655</v>
      </c>
      <c r="BS92" s="93" t="str">
        <f>VLOOKUP(C92,'Koppeling locatie - aslocatie'!$A$2:$C$8139,2,FALSE)</f>
        <v>maas223</v>
      </c>
      <c r="BT92" s="93">
        <f>VLOOKUP($BS92,aslocaties_v01!$C$3:$AA$500,MATCH($K$3/10,aslocaties_v01!$C$2:$X$2),FALSE)</f>
        <v>5.9660000000000002</v>
      </c>
      <c r="BU92" s="93">
        <f>VLOOKUP(BS92,aslocaties_v01!$C$3:$AA$500,MATCH($K$3,aslocaties_v01!$C$2:$X$2),FALSE)</f>
        <v>6.53</v>
      </c>
      <c r="BV92" s="93">
        <f>VLOOKUP(BS92,aslocaties_v01!$C$3:$AA$500,MATCH($K$3*10,aslocaties_v01!$C$2:$Y$2),FALSE)</f>
        <v>7.1260000000000003</v>
      </c>
      <c r="BW92" s="93">
        <f t="shared" si="139"/>
        <v>0.56400000000000006</v>
      </c>
      <c r="BX92" s="93">
        <f t="shared" si="140"/>
        <v>0.59600000000000009</v>
      </c>
      <c r="BY92" s="94">
        <f t="shared" si="141"/>
        <v>1.7699115044254032E-3</v>
      </c>
      <c r="BZ92" s="94">
        <f t="shared" si="142"/>
        <v>5.0590219224284638E-3</v>
      </c>
      <c r="CA92" s="94">
        <f t="shared" si="143"/>
        <v>1.1999999999999567E-2</v>
      </c>
      <c r="CB92">
        <f t="shared" si="144"/>
        <v>1.2999999999999901E-2</v>
      </c>
      <c r="CC92" s="58">
        <f t="shared" si="145"/>
        <v>9.9999999999997868E-3</v>
      </c>
      <c r="CD92" s="95" t="b">
        <f t="shared" si="146"/>
        <v>0</v>
      </c>
      <c r="CE92" s="96" t="b">
        <f t="shared" si="147"/>
        <v>1</v>
      </c>
      <c r="CF92" t="b">
        <f t="shared" si="148"/>
        <v>0</v>
      </c>
      <c r="CG92" t="b">
        <f t="shared" si="149"/>
        <v>1</v>
      </c>
      <c r="CH92" s="84" t="b">
        <f t="shared" si="150"/>
        <v>1</v>
      </c>
      <c r="CI92">
        <f t="shared" si="151"/>
        <v>1.873</v>
      </c>
      <c r="CJ92" t="b">
        <f t="shared" si="152"/>
        <v>1</v>
      </c>
      <c r="CK92" t="b">
        <f t="shared" si="153"/>
        <v>0</v>
      </c>
      <c r="CL92" s="84" t="b">
        <f t="shared" si="173"/>
        <v>0</v>
      </c>
      <c r="CM92" t="str">
        <f t="shared" si="154"/>
        <v/>
      </c>
      <c r="CN92" t="b">
        <f t="shared" si="155"/>
        <v>0</v>
      </c>
      <c r="CO92" s="84">
        <f t="shared" si="156"/>
        <v>3.7058121100820865E-2</v>
      </c>
      <c r="CP92" t="b">
        <f t="shared" si="157"/>
        <v>1</v>
      </c>
      <c r="CQ92" s="96" t="b">
        <f t="shared" si="158"/>
        <v>1</v>
      </c>
      <c r="CR92" t="b">
        <f t="shared" si="159"/>
        <v>0</v>
      </c>
      <c r="CS92" t="b">
        <f t="shared" si="160"/>
        <v>0</v>
      </c>
      <c r="CT92" t="b">
        <f t="shared" si="161"/>
        <v>1</v>
      </c>
      <c r="CU92" t="b">
        <f t="shared" si="162"/>
        <v>1</v>
      </c>
      <c r="CV92" s="84" t="b">
        <f t="shared" si="163"/>
        <v>1</v>
      </c>
      <c r="CW92" t="b">
        <f t="shared" si="164"/>
        <v>0</v>
      </c>
      <c r="CX92" t="b">
        <f t="shared" si="165"/>
        <v>0</v>
      </c>
      <c r="CY92" t="b">
        <f t="shared" si="166"/>
        <v>1</v>
      </c>
      <c r="CZ92" t="b">
        <f t="shared" si="167"/>
        <v>1</v>
      </c>
      <c r="DA92" s="84">
        <f t="shared" si="168"/>
        <v>2</v>
      </c>
      <c r="DB92" t="b">
        <f t="shared" si="169"/>
        <v>0</v>
      </c>
    </row>
    <row r="93" spans="1:106">
      <c r="A93" s="9">
        <v>1537</v>
      </c>
      <c r="B93" s="3">
        <v>2</v>
      </c>
      <c r="C93" s="3" t="s">
        <v>1746</v>
      </c>
      <c r="D93" s="3" t="str">
        <f t="shared" si="116"/>
        <v>MA_1_36-5_dk_0895</v>
      </c>
      <c r="E93" s="3" t="str">
        <f t="shared" si="117"/>
        <v>0895</v>
      </c>
      <c r="F93" s="3">
        <v>144311.42199999999</v>
      </c>
      <c r="G93" s="15">
        <v>416723.90600000002</v>
      </c>
      <c r="H93" s="35" t="str">
        <f t="shared" si="118"/>
        <v>ja</v>
      </c>
      <c r="I93" s="42">
        <v>20</v>
      </c>
      <c r="J93" s="20" t="s">
        <v>373</v>
      </c>
      <c r="K93" s="21">
        <v>10000</v>
      </c>
      <c r="L93" s="28">
        <f t="shared" si="170"/>
        <v>1</v>
      </c>
      <c r="M93" s="28">
        <f t="shared" si="171"/>
        <v>1</v>
      </c>
      <c r="N93" s="56">
        <f t="shared" si="119"/>
        <v>10000</v>
      </c>
      <c r="O93" s="33">
        <f t="shared" si="172"/>
        <v>79.396054442278228</v>
      </c>
      <c r="P93" s="37">
        <f t="shared" si="120"/>
        <v>121.1716300129487</v>
      </c>
      <c r="Q93" s="9" t="s">
        <v>12</v>
      </c>
      <c r="R93" s="55" t="s">
        <v>12</v>
      </c>
      <c r="S93" s="55">
        <v>5.2919999999999998</v>
      </c>
      <c r="T93" s="55">
        <v>5.65</v>
      </c>
      <c r="U93" s="55">
        <v>5.9740000000000002</v>
      </c>
      <c r="V93" s="3">
        <v>6.2380000000000004</v>
      </c>
      <c r="W93" s="3">
        <v>6.5389999999999997</v>
      </c>
      <c r="X93" s="3" t="s">
        <v>12</v>
      </c>
      <c r="Y93" s="3">
        <v>7.13</v>
      </c>
      <c r="Z93" s="15" t="s">
        <v>12</v>
      </c>
      <c r="AA93" s="10">
        <f t="shared" si="121"/>
        <v>6.5389999999999997</v>
      </c>
      <c r="AB93" s="9">
        <f t="shared" si="122"/>
        <v>0.5649999999999995</v>
      </c>
      <c r="AC93" s="10">
        <f t="shared" si="123"/>
        <v>0.59100000000000019</v>
      </c>
      <c r="AD93" s="9" t="s">
        <v>12</v>
      </c>
      <c r="AE93" s="55" t="s">
        <v>12</v>
      </c>
      <c r="AF93" s="55">
        <v>0.88500000000000001</v>
      </c>
      <c r="AG93" s="55">
        <v>1.242</v>
      </c>
      <c r="AH93" s="55">
        <v>1.4630000000000001</v>
      </c>
      <c r="AI93" s="3">
        <v>1.7190000000000001</v>
      </c>
      <c r="AJ93" s="3">
        <v>1.7949999999999999</v>
      </c>
      <c r="AK93" s="3" t="s">
        <v>12</v>
      </c>
      <c r="AL93" s="3">
        <v>1.84</v>
      </c>
      <c r="AM93" s="15" t="s">
        <v>12</v>
      </c>
      <c r="AN93" s="10">
        <f t="shared" si="124"/>
        <v>1.7949999999999999</v>
      </c>
      <c r="AO93" s="9">
        <f t="shared" si="125"/>
        <v>0.33199999999999985</v>
      </c>
      <c r="AP93" s="10">
        <f t="shared" si="126"/>
        <v>4.5000000000000151E-2</v>
      </c>
      <c r="AQ93" s="9" t="s">
        <v>12</v>
      </c>
      <c r="AR93" s="55" t="s">
        <v>12</v>
      </c>
      <c r="AS93" s="55">
        <v>2.863</v>
      </c>
      <c r="AT93" s="55">
        <v>4.0380000000000003</v>
      </c>
      <c r="AU93" s="55">
        <v>4.6900000000000004</v>
      </c>
      <c r="AV93" s="3">
        <v>5.5190000000000001</v>
      </c>
      <c r="AW93" s="3">
        <v>5.5910000000000002</v>
      </c>
      <c r="AX93" s="3" t="s">
        <v>12</v>
      </c>
      <c r="AY93" s="3">
        <v>5.843</v>
      </c>
      <c r="AZ93" s="15" t="s">
        <v>12</v>
      </c>
      <c r="BA93" s="10">
        <f t="shared" si="127"/>
        <v>5.5910000000000002</v>
      </c>
      <c r="BB93" s="9">
        <f t="shared" si="128"/>
        <v>0.9009999999999998</v>
      </c>
      <c r="BC93" s="10">
        <f t="shared" si="129"/>
        <v>0.25199999999999978</v>
      </c>
      <c r="BD93" s="9">
        <v>7.032</v>
      </c>
      <c r="BE93" s="3">
        <v>8.0869999999999997</v>
      </c>
      <c r="BF93" s="15">
        <v>8.5730000000000004</v>
      </c>
      <c r="BG93" s="15">
        <f t="shared" si="130"/>
        <v>8.0869999999999997</v>
      </c>
      <c r="BH93" s="9">
        <f t="shared" si="131"/>
        <v>1.0549999999999997</v>
      </c>
      <c r="BI93" s="10">
        <f t="shared" si="132"/>
        <v>0.48600000000000065</v>
      </c>
      <c r="BJ93" s="9">
        <v>6.4379999999999997</v>
      </c>
      <c r="BK93" s="3">
        <v>7.0910000000000002</v>
      </c>
      <c r="BL93" s="15">
        <v>7.57</v>
      </c>
      <c r="BM93" s="15">
        <f t="shared" si="133"/>
        <v>7.0910000000000002</v>
      </c>
      <c r="BN93" s="9">
        <f t="shared" si="134"/>
        <v>0.65300000000000047</v>
      </c>
      <c r="BO93" s="10">
        <f t="shared" si="135"/>
        <v>0.47900000000000009</v>
      </c>
      <c r="BP93">
        <f t="shared" si="136"/>
        <v>0</v>
      </c>
      <c r="BQ93" s="93">
        <f t="shared" si="137"/>
        <v>1.8672566371681427</v>
      </c>
      <c r="BR93" s="93">
        <f t="shared" si="138"/>
        <v>1.1557522123893824</v>
      </c>
      <c r="BS93" s="93" t="str">
        <f>VLOOKUP(C93,'Koppeling locatie - aslocatie'!$A$2:$C$8139,2,FALSE)</f>
        <v>maas223</v>
      </c>
      <c r="BT93" s="93">
        <f>VLOOKUP($BS93,aslocaties_v01!$C$3:$AA$500,MATCH($K$3/10,aslocaties_v01!$C$2:$X$2),FALSE)</f>
        <v>5.9660000000000002</v>
      </c>
      <c r="BU93" s="93">
        <f>VLOOKUP(BS93,aslocaties_v01!$C$3:$AA$500,MATCH($K$3,aslocaties_v01!$C$2:$X$2),FALSE)</f>
        <v>6.53</v>
      </c>
      <c r="BV93" s="93">
        <f>VLOOKUP(BS93,aslocaties_v01!$C$3:$AA$500,MATCH($K$3*10,aslocaties_v01!$C$2:$Y$2),FALSE)</f>
        <v>7.1260000000000003</v>
      </c>
      <c r="BW93" s="93">
        <f t="shared" si="139"/>
        <v>0.56400000000000006</v>
      </c>
      <c r="BX93" s="93">
        <f t="shared" si="140"/>
        <v>0.59600000000000009</v>
      </c>
      <c r="BY93" s="94">
        <f t="shared" si="141"/>
        <v>1.7699115044238489E-3</v>
      </c>
      <c r="BZ93" s="94">
        <f t="shared" si="142"/>
        <v>8.460236886632666E-3</v>
      </c>
      <c r="CA93" s="94">
        <f t="shared" si="143"/>
        <v>8.0000000000000071E-3</v>
      </c>
      <c r="CB93">
        <f t="shared" si="144"/>
        <v>8.9999999999994529E-3</v>
      </c>
      <c r="CC93" s="58">
        <f t="shared" si="145"/>
        <v>3.9999999999995595E-3</v>
      </c>
      <c r="CD93" s="95" t="b">
        <f t="shared" si="146"/>
        <v>0</v>
      </c>
      <c r="CE93" s="96" t="b">
        <f t="shared" si="147"/>
        <v>1</v>
      </c>
      <c r="CF93" t="b">
        <f t="shared" si="148"/>
        <v>1</v>
      </c>
      <c r="CG93" t="b">
        <f t="shared" si="149"/>
        <v>1</v>
      </c>
      <c r="CH93" s="84" t="b">
        <f t="shared" si="150"/>
        <v>1</v>
      </c>
      <c r="CI93">
        <f t="shared" si="151"/>
        <v>1.7949999999999999</v>
      </c>
      <c r="CJ93" t="b">
        <f t="shared" si="152"/>
        <v>1</v>
      </c>
      <c r="CK93" t="b">
        <f t="shared" si="153"/>
        <v>0</v>
      </c>
      <c r="CL93" s="84" t="b">
        <f t="shared" si="173"/>
        <v>0</v>
      </c>
      <c r="CM93" t="str">
        <f t="shared" si="154"/>
        <v/>
      </c>
      <c r="CN93" t="b">
        <f t="shared" si="155"/>
        <v>0</v>
      </c>
      <c r="CO93" s="84">
        <f t="shared" si="156"/>
        <v>3.6809580669530613E-2</v>
      </c>
      <c r="CP93" t="b">
        <f t="shared" si="157"/>
        <v>1</v>
      </c>
      <c r="CQ93" s="96" t="b">
        <f t="shared" si="158"/>
        <v>1</v>
      </c>
      <c r="CR93" t="b">
        <f t="shared" si="159"/>
        <v>0</v>
      </c>
      <c r="CS93" t="b">
        <f t="shared" si="160"/>
        <v>0</v>
      </c>
      <c r="CT93" t="b">
        <f t="shared" si="161"/>
        <v>1</v>
      </c>
      <c r="CU93" t="b">
        <f t="shared" si="162"/>
        <v>1</v>
      </c>
      <c r="CV93" s="84" t="b">
        <f t="shared" si="163"/>
        <v>1</v>
      </c>
      <c r="CW93" t="b">
        <f t="shared" si="164"/>
        <v>0</v>
      </c>
      <c r="CX93" t="b">
        <f t="shared" si="165"/>
        <v>0</v>
      </c>
      <c r="CY93" t="b">
        <f t="shared" si="166"/>
        <v>0</v>
      </c>
      <c r="CZ93" t="b">
        <f t="shared" si="167"/>
        <v>0</v>
      </c>
      <c r="DA93" s="84">
        <f t="shared" si="168"/>
        <v>2</v>
      </c>
      <c r="DB93" t="b">
        <f t="shared" si="169"/>
        <v>0</v>
      </c>
    </row>
    <row r="94" spans="1:106">
      <c r="A94" s="9">
        <v>1538</v>
      </c>
      <c r="B94" s="3">
        <v>2</v>
      </c>
      <c r="C94" s="3" t="s">
        <v>1747</v>
      </c>
      <c r="D94" s="3" t="str">
        <f t="shared" si="116"/>
        <v>MA_1_36-5_dk_0896</v>
      </c>
      <c r="E94" s="3" t="str">
        <f t="shared" si="117"/>
        <v>0896</v>
      </c>
      <c r="F94" s="3">
        <v>144196.25</v>
      </c>
      <c r="G94" s="15">
        <v>416761.56199999998</v>
      </c>
      <c r="H94" s="35" t="str">
        <f t="shared" si="118"/>
        <v>ja</v>
      </c>
      <c r="I94" s="42">
        <v>36</v>
      </c>
      <c r="J94" s="20" t="s">
        <v>373</v>
      </c>
      <c r="K94" s="21">
        <v>10000</v>
      </c>
      <c r="L94" s="28">
        <f t="shared" si="170"/>
        <v>1</v>
      </c>
      <c r="M94" s="28">
        <f t="shared" si="171"/>
        <v>1</v>
      </c>
      <c r="N94" s="56">
        <f t="shared" si="119"/>
        <v>10000</v>
      </c>
      <c r="O94" s="33">
        <f t="shared" si="172"/>
        <v>121.1716300129487</v>
      </c>
      <c r="P94" s="37">
        <f t="shared" si="120"/>
        <v>81.539639746579496</v>
      </c>
      <c r="Q94" s="9" t="s">
        <v>12</v>
      </c>
      <c r="R94" s="55" t="s">
        <v>12</v>
      </c>
      <c r="S94" s="55">
        <v>5.2729999999999997</v>
      </c>
      <c r="T94" s="55">
        <v>5.6349999999999998</v>
      </c>
      <c r="U94" s="55">
        <v>5.9619999999999997</v>
      </c>
      <c r="V94" s="3">
        <v>6.226</v>
      </c>
      <c r="W94" s="3">
        <v>6.524</v>
      </c>
      <c r="X94" s="3" t="s">
        <v>12</v>
      </c>
      <c r="Y94" s="3">
        <v>7.1159999999999997</v>
      </c>
      <c r="Z94" s="15" t="s">
        <v>12</v>
      </c>
      <c r="AA94" s="10">
        <f t="shared" si="121"/>
        <v>6.524</v>
      </c>
      <c r="AB94" s="9">
        <f t="shared" si="122"/>
        <v>0.56200000000000028</v>
      </c>
      <c r="AC94" s="10">
        <f t="shared" si="123"/>
        <v>0.59199999999999964</v>
      </c>
      <c r="AD94" s="9" t="s">
        <v>12</v>
      </c>
      <c r="AE94" s="55" t="s">
        <v>12</v>
      </c>
      <c r="AF94" s="55">
        <v>0.621</v>
      </c>
      <c r="AG94" s="55">
        <v>0.80700000000000005</v>
      </c>
      <c r="AH94" s="55">
        <v>0.97299999999999998</v>
      </c>
      <c r="AI94" s="3">
        <v>1.0229999999999999</v>
      </c>
      <c r="AJ94" s="3">
        <v>1.0549999999999999</v>
      </c>
      <c r="AK94" s="3" t="s">
        <v>12</v>
      </c>
      <c r="AL94" s="3">
        <v>1.113</v>
      </c>
      <c r="AM94" s="15" t="s">
        <v>12</v>
      </c>
      <c r="AN94" s="10">
        <f t="shared" si="124"/>
        <v>1.0549999999999999</v>
      </c>
      <c r="AO94" s="9">
        <f t="shared" si="125"/>
        <v>8.1999999999999962E-2</v>
      </c>
      <c r="AP94" s="10">
        <f t="shared" si="126"/>
        <v>5.8000000000000052E-2</v>
      </c>
      <c r="AQ94" s="9" t="s">
        <v>12</v>
      </c>
      <c r="AR94" s="55" t="s">
        <v>12</v>
      </c>
      <c r="AS94" s="55">
        <v>2.4620000000000002</v>
      </c>
      <c r="AT94" s="55">
        <v>2.7120000000000002</v>
      </c>
      <c r="AU94" s="55">
        <v>3.0739999999999998</v>
      </c>
      <c r="AV94" s="3">
        <v>3.218</v>
      </c>
      <c r="AW94" s="3">
        <v>3.2450000000000001</v>
      </c>
      <c r="AX94" s="3" t="s">
        <v>12</v>
      </c>
      <c r="AY94" s="3">
        <v>3.298</v>
      </c>
      <c r="AZ94" s="15" t="s">
        <v>12</v>
      </c>
      <c r="BA94" s="10">
        <f t="shared" si="127"/>
        <v>3.2450000000000001</v>
      </c>
      <c r="BB94" s="9">
        <f t="shared" si="128"/>
        <v>0.17100000000000026</v>
      </c>
      <c r="BC94" s="10">
        <f t="shared" si="129"/>
        <v>5.2999999999999936E-2</v>
      </c>
      <c r="BD94" s="9">
        <v>6.1109999999999998</v>
      </c>
      <c r="BE94" s="3">
        <v>6.6929999999999996</v>
      </c>
      <c r="BF94" s="15">
        <v>7.32</v>
      </c>
      <c r="BG94" s="15">
        <f t="shared" si="130"/>
        <v>6.6929999999999996</v>
      </c>
      <c r="BH94" s="9">
        <f t="shared" si="131"/>
        <v>0.58199999999999985</v>
      </c>
      <c r="BI94" s="10">
        <f t="shared" si="132"/>
        <v>0.62700000000000067</v>
      </c>
      <c r="BJ94" s="9">
        <v>6.1020000000000003</v>
      </c>
      <c r="BK94" s="3">
        <v>6.6890000000000001</v>
      </c>
      <c r="BL94" s="15">
        <v>7.35</v>
      </c>
      <c r="BM94" s="15">
        <f t="shared" si="133"/>
        <v>6.6890000000000001</v>
      </c>
      <c r="BN94" s="9">
        <f t="shared" si="134"/>
        <v>0.58699999999999974</v>
      </c>
      <c r="BO94" s="10">
        <f t="shared" si="135"/>
        <v>0.66099999999999959</v>
      </c>
      <c r="BP94">
        <f t="shared" si="136"/>
        <v>0</v>
      </c>
      <c r="BQ94" s="93">
        <f t="shared" si="137"/>
        <v>1.0355871886120989</v>
      </c>
      <c r="BR94" s="93">
        <f t="shared" si="138"/>
        <v>1.0444839857651236</v>
      </c>
      <c r="BS94" s="93" t="str">
        <f>VLOOKUP(C94,'Koppeling locatie - aslocatie'!$A$2:$C$8139,2,FALSE)</f>
        <v>maas223</v>
      </c>
      <c r="BT94" s="93">
        <f>VLOOKUP($BS94,aslocaties_v01!$C$3:$AA$500,MATCH($K$3/10,aslocaties_v01!$C$2:$X$2),FALSE)</f>
        <v>5.9660000000000002</v>
      </c>
      <c r="BU94" s="93">
        <f>VLOOKUP(BS94,aslocaties_v01!$C$3:$AA$500,MATCH($K$3,aslocaties_v01!$C$2:$X$2),FALSE)</f>
        <v>6.53</v>
      </c>
      <c r="BV94" s="93">
        <f>VLOOKUP(BS94,aslocaties_v01!$C$3:$AA$500,MATCH($K$3*10,aslocaties_v01!$C$2:$Y$2),FALSE)</f>
        <v>7.1260000000000003</v>
      </c>
      <c r="BW94" s="93">
        <f t="shared" si="139"/>
        <v>0.56400000000000006</v>
      </c>
      <c r="BX94" s="93">
        <f t="shared" si="140"/>
        <v>0.59600000000000009</v>
      </c>
      <c r="BY94" s="94">
        <f t="shared" si="141"/>
        <v>3.5587188612096199E-3</v>
      </c>
      <c r="BZ94" s="94">
        <f t="shared" si="142"/>
        <v>6.7567567567574649E-3</v>
      </c>
      <c r="CA94" s="94">
        <f t="shared" si="143"/>
        <v>4.0000000000004476E-3</v>
      </c>
      <c r="CB94">
        <f t="shared" si="144"/>
        <v>6.0000000000002274E-3</v>
      </c>
      <c r="CC94" s="58">
        <f t="shared" si="145"/>
        <v>1.0000000000000675E-2</v>
      </c>
      <c r="CD94" s="95" t="b">
        <f t="shared" si="146"/>
        <v>0</v>
      </c>
      <c r="CE94" s="96" t="b">
        <f t="shared" si="147"/>
        <v>1</v>
      </c>
      <c r="CF94" t="b">
        <f t="shared" si="148"/>
        <v>1</v>
      </c>
      <c r="CG94" t="b">
        <f t="shared" si="149"/>
        <v>1</v>
      </c>
      <c r="CH94" s="84" t="b">
        <f t="shared" si="150"/>
        <v>1</v>
      </c>
      <c r="CI94">
        <f t="shared" si="151"/>
        <v>1.0549999999999999</v>
      </c>
      <c r="CJ94" t="b">
        <f t="shared" si="152"/>
        <v>1</v>
      </c>
      <c r="CK94" t="b">
        <f t="shared" si="153"/>
        <v>1</v>
      </c>
      <c r="CL94" s="84" t="b">
        <f t="shared" si="173"/>
        <v>1</v>
      </c>
      <c r="CM94">
        <f t="shared" si="154"/>
        <v>3.2450000000000001</v>
      </c>
      <c r="CN94" t="b">
        <f t="shared" si="155"/>
        <v>1</v>
      </c>
      <c r="CO94" s="84">
        <f t="shared" si="156"/>
        <v>6.4224163882046922E-2</v>
      </c>
      <c r="CP94" t="b">
        <f t="shared" si="157"/>
        <v>1</v>
      </c>
      <c r="CQ94" s="96" t="b">
        <f t="shared" si="158"/>
        <v>1</v>
      </c>
      <c r="CR94" t="b">
        <f t="shared" si="159"/>
        <v>0</v>
      </c>
      <c r="CS94" t="b">
        <f t="shared" si="160"/>
        <v>0</v>
      </c>
      <c r="CT94" t="b">
        <f t="shared" si="161"/>
        <v>0</v>
      </c>
      <c r="CU94" t="b">
        <f t="shared" si="162"/>
        <v>0</v>
      </c>
      <c r="CV94" s="84" t="b">
        <f t="shared" si="163"/>
        <v>1</v>
      </c>
      <c r="CW94" t="b">
        <f t="shared" si="164"/>
        <v>0</v>
      </c>
      <c r="CX94" t="b">
        <f t="shared" si="165"/>
        <v>0</v>
      </c>
      <c r="CY94" t="b">
        <f t="shared" si="166"/>
        <v>1</v>
      </c>
      <c r="CZ94" t="b">
        <f t="shared" si="167"/>
        <v>1</v>
      </c>
      <c r="DA94" s="84">
        <f t="shared" si="168"/>
        <v>2</v>
      </c>
      <c r="DB94" t="b">
        <f t="shared" si="169"/>
        <v>0</v>
      </c>
    </row>
    <row r="95" spans="1:106">
      <c r="A95" s="9">
        <v>1539</v>
      </c>
      <c r="B95" s="3">
        <v>2</v>
      </c>
      <c r="C95" s="3" t="s">
        <v>1748</v>
      </c>
      <c r="D95" s="3" t="str">
        <f t="shared" si="116"/>
        <v>MA_1_36-5_dk_0897</v>
      </c>
      <c r="E95" s="3" t="str">
        <f t="shared" si="117"/>
        <v>0897</v>
      </c>
      <c r="F95" s="3">
        <v>144120.859</v>
      </c>
      <c r="G95" s="15">
        <v>416792.625</v>
      </c>
      <c r="H95" s="35" t="str">
        <f t="shared" si="118"/>
        <v>ja</v>
      </c>
      <c r="I95" s="42">
        <v>21</v>
      </c>
      <c r="J95" s="20" t="s">
        <v>373</v>
      </c>
      <c r="K95" s="21">
        <v>10000</v>
      </c>
      <c r="L95" s="28">
        <f t="shared" si="170"/>
        <v>1</v>
      </c>
      <c r="M95" s="28">
        <f t="shared" si="171"/>
        <v>1</v>
      </c>
      <c r="N95" s="56">
        <f t="shared" si="119"/>
        <v>10000</v>
      </c>
      <c r="O95" s="33">
        <f t="shared" si="172"/>
        <v>81.539639746579496</v>
      </c>
      <c r="P95" s="37">
        <f t="shared" si="120"/>
        <v>119.04199085197395</v>
      </c>
      <c r="Q95" s="9" t="s">
        <v>12</v>
      </c>
      <c r="R95" s="55" t="s">
        <v>12</v>
      </c>
      <c r="S95" s="55">
        <v>5.2679999999999998</v>
      </c>
      <c r="T95" s="55">
        <v>5.625</v>
      </c>
      <c r="U95" s="55">
        <v>5.952</v>
      </c>
      <c r="V95" s="3">
        <v>6.2149999999999999</v>
      </c>
      <c r="W95" s="3">
        <v>6.516</v>
      </c>
      <c r="X95" s="3" t="s">
        <v>12</v>
      </c>
      <c r="Y95" s="3">
        <v>7.1070000000000002</v>
      </c>
      <c r="Z95" s="15" t="s">
        <v>12</v>
      </c>
      <c r="AA95" s="10">
        <f t="shared" si="121"/>
        <v>6.516</v>
      </c>
      <c r="AB95" s="9">
        <f t="shared" si="122"/>
        <v>0.56400000000000006</v>
      </c>
      <c r="AC95" s="10">
        <f t="shared" si="123"/>
        <v>0.59100000000000019</v>
      </c>
      <c r="AD95" s="9" t="s">
        <v>12</v>
      </c>
      <c r="AE95" s="55" t="s">
        <v>12</v>
      </c>
      <c r="AF95" s="55">
        <v>0.61899999999999999</v>
      </c>
      <c r="AG95" s="55">
        <v>0.8</v>
      </c>
      <c r="AH95" s="55">
        <v>0.96199999999999997</v>
      </c>
      <c r="AI95" s="3">
        <v>1.0349999999999999</v>
      </c>
      <c r="AJ95" s="3">
        <v>1.087</v>
      </c>
      <c r="AK95" s="3" t="s">
        <v>12</v>
      </c>
      <c r="AL95" s="3">
        <v>1.7889999999999999</v>
      </c>
      <c r="AM95" s="15" t="s">
        <v>12</v>
      </c>
      <c r="AN95" s="10">
        <f t="shared" si="124"/>
        <v>1.087</v>
      </c>
      <c r="AO95" s="9">
        <f t="shared" si="125"/>
        <v>0.125</v>
      </c>
      <c r="AP95" s="10">
        <f t="shared" si="126"/>
        <v>0.70199999999999996</v>
      </c>
      <c r="AQ95" s="9" t="s">
        <v>12</v>
      </c>
      <c r="AR95" s="55" t="s">
        <v>12</v>
      </c>
      <c r="AS95" s="55">
        <v>2.4470000000000001</v>
      </c>
      <c r="AT95" s="55">
        <v>2.6989999999999998</v>
      </c>
      <c r="AU95" s="55">
        <v>3.0649999999999999</v>
      </c>
      <c r="AV95" s="3">
        <v>3.2160000000000002</v>
      </c>
      <c r="AW95" s="3">
        <v>3.2829999999999999</v>
      </c>
      <c r="AX95" s="3" t="s">
        <v>12</v>
      </c>
      <c r="AY95" s="3">
        <v>6.1890000000000001</v>
      </c>
      <c r="AZ95" s="15" t="s">
        <v>12</v>
      </c>
      <c r="BA95" s="10">
        <f t="shared" si="127"/>
        <v>3.2829999999999999</v>
      </c>
      <c r="BB95" s="9">
        <f t="shared" si="128"/>
        <v>0.21799999999999997</v>
      </c>
      <c r="BC95" s="10">
        <f t="shared" si="129"/>
        <v>2.9060000000000001</v>
      </c>
      <c r="BD95" s="9">
        <v>6.133</v>
      </c>
      <c r="BE95" s="3">
        <v>7.242</v>
      </c>
      <c r="BF95" s="15">
        <v>8.1120000000000001</v>
      </c>
      <c r="BG95" s="15">
        <f t="shared" si="130"/>
        <v>7.242</v>
      </c>
      <c r="BH95" s="9">
        <f t="shared" si="131"/>
        <v>1.109</v>
      </c>
      <c r="BI95" s="10">
        <f t="shared" si="132"/>
        <v>0.87000000000000011</v>
      </c>
      <c r="BJ95" s="9">
        <v>6.1189999999999998</v>
      </c>
      <c r="BK95" s="3">
        <v>6.8780000000000001</v>
      </c>
      <c r="BL95" s="15">
        <v>7.4089999999999998</v>
      </c>
      <c r="BM95" s="15">
        <f t="shared" si="133"/>
        <v>6.8780000000000001</v>
      </c>
      <c r="BN95" s="9">
        <f t="shared" si="134"/>
        <v>0.75900000000000034</v>
      </c>
      <c r="BO95" s="10">
        <f t="shared" si="135"/>
        <v>0.53099999999999969</v>
      </c>
      <c r="BP95">
        <f t="shared" si="136"/>
        <v>0</v>
      </c>
      <c r="BQ95" s="93">
        <f t="shared" si="137"/>
        <v>1.9663120567375885</v>
      </c>
      <c r="BR95" s="93">
        <f t="shared" si="138"/>
        <v>1.3457446808510642</v>
      </c>
      <c r="BS95" s="93" t="str">
        <f>VLOOKUP(C95,'Koppeling locatie - aslocatie'!$A$2:$C$8139,2,FALSE)</f>
        <v>maas223</v>
      </c>
      <c r="BT95" s="93">
        <f>VLOOKUP($BS95,aslocaties_v01!$C$3:$AA$500,MATCH($K$3/10,aslocaties_v01!$C$2:$X$2),FALSE)</f>
        <v>5.9660000000000002</v>
      </c>
      <c r="BU95" s="93">
        <f>VLOOKUP(BS95,aslocaties_v01!$C$3:$AA$500,MATCH($K$3,aslocaties_v01!$C$2:$X$2),FALSE)</f>
        <v>6.53</v>
      </c>
      <c r="BV95" s="93">
        <f>VLOOKUP(BS95,aslocaties_v01!$C$3:$AA$500,MATCH($K$3*10,aslocaties_v01!$C$2:$Y$2),FALSE)</f>
        <v>7.1260000000000003</v>
      </c>
      <c r="BW95" s="93">
        <f t="shared" si="139"/>
        <v>0.56400000000000006</v>
      </c>
      <c r="BX95" s="93">
        <f t="shared" si="140"/>
        <v>0.59600000000000009</v>
      </c>
      <c r="BY95" s="94">
        <f t="shared" si="141"/>
        <v>0</v>
      </c>
      <c r="BZ95" s="94">
        <f t="shared" si="142"/>
        <v>8.460236886632666E-3</v>
      </c>
      <c r="CA95" s="94">
        <f t="shared" si="143"/>
        <v>1.4000000000000234E-2</v>
      </c>
      <c r="CB95">
        <f t="shared" si="144"/>
        <v>1.4000000000000234E-2</v>
      </c>
      <c r="CC95" s="58">
        <f t="shared" si="145"/>
        <v>1.9000000000000128E-2</v>
      </c>
      <c r="CD95" s="95" t="b">
        <f t="shared" si="146"/>
        <v>0</v>
      </c>
      <c r="CE95" s="96" t="b">
        <f t="shared" si="147"/>
        <v>1</v>
      </c>
      <c r="CF95" t="b">
        <f t="shared" si="148"/>
        <v>1</v>
      </c>
      <c r="CG95" t="b">
        <f t="shared" si="149"/>
        <v>1</v>
      </c>
      <c r="CH95" s="84" t="b">
        <f t="shared" si="150"/>
        <v>1</v>
      </c>
      <c r="CI95">
        <f t="shared" si="151"/>
        <v>1.087</v>
      </c>
      <c r="CJ95" t="b">
        <f t="shared" si="152"/>
        <v>1</v>
      </c>
      <c r="CK95" t="b">
        <f t="shared" si="153"/>
        <v>1</v>
      </c>
      <c r="CL95" s="84" t="b">
        <f t="shared" si="173"/>
        <v>1</v>
      </c>
      <c r="CM95">
        <f t="shared" si="154"/>
        <v>3.2829999999999999</v>
      </c>
      <c r="CN95" t="b">
        <f t="shared" si="155"/>
        <v>1</v>
      </c>
      <c r="CO95" s="84">
        <f t="shared" si="156"/>
        <v>6.4649203749836529E-2</v>
      </c>
      <c r="CP95" t="b">
        <f t="shared" si="157"/>
        <v>1</v>
      </c>
      <c r="CQ95" s="96" t="b">
        <f t="shared" si="158"/>
        <v>1</v>
      </c>
      <c r="CR95" t="b">
        <f t="shared" si="159"/>
        <v>0</v>
      </c>
      <c r="CS95" t="b">
        <f t="shared" si="160"/>
        <v>0</v>
      </c>
      <c r="CT95" t="b">
        <f t="shared" si="161"/>
        <v>1</v>
      </c>
      <c r="CU95" t="b">
        <f t="shared" si="162"/>
        <v>1</v>
      </c>
      <c r="CV95" s="84" t="b">
        <f t="shared" si="163"/>
        <v>1</v>
      </c>
      <c r="CW95" t="b">
        <f t="shared" si="164"/>
        <v>0</v>
      </c>
      <c r="CX95" t="b">
        <f t="shared" si="165"/>
        <v>1</v>
      </c>
      <c r="CY95" t="b">
        <f t="shared" si="166"/>
        <v>1</v>
      </c>
      <c r="CZ95" t="b">
        <f t="shared" si="167"/>
        <v>1</v>
      </c>
      <c r="DA95" s="84">
        <f t="shared" si="168"/>
        <v>2</v>
      </c>
      <c r="DB95" t="b">
        <f t="shared" si="169"/>
        <v>0</v>
      </c>
    </row>
    <row r="96" spans="1:106">
      <c r="A96" s="9">
        <v>1540</v>
      </c>
      <c r="B96" s="3">
        <v>2</v>
      </c>
      <c r="C96" s="3" t="s">
        <v>1749</v>
      </c>
      <c r="D96" s="3" t="str">
        <f t="shared" si="116"/>
        <v>MA_1_36-5_dk_0898</v>
      </c>
      <c r="E96" s="3" t="str">
        <f t="shared" si="117"/>
        <v>0898</v>
      </c>
      <c r="F96" s="3">
        <v>144009.484</v>
      </c>
      <c r="G96" s="15">
        <v>416834.65600000002</v>
      </c>
      <c r="H96" s="35" t="str">
        <f t="shared" si="118"/>
        <v>ja</v>
      </c>
      <c r="I96" s="42">
        <v>21</v>
      </c>
      <c r="J96" s="20" t="s">
        <v>373</v>
      </c>
      <c r="K96" s="21">
        <v>10000</v>
      </c>
      <c r="L96" s="28">
        <f t="shared" si="170"/>
        <v>1</v>
      </c>
      <c r="M96" s="28">
        <f t="shared" si="171"/>
        <v>1</v>
      </c>
      <c r="N96" s="56">
        <f t="shared" si="119"/>
        <v>10000</v>
      </c>
      <c r="O96" s="33">
        <f t="shared" si="172"/>
        <v>119.04199085197395</v>
      </c>
      <c r="P96" s="37">
        <f t="shared" si="120"/>
        <v>75.103527613543221</v>
      </c>
      <c r="Q96" s="9" t="s">
        <v>12</v>
      </c>
      <c r="R96" s="55" t="s">
        <v>12</v>
      </c>
      <c r="S96" s="55">
        <v>5.2560000000000002</v>
      </c>
      <c r="T96" s="55">
        <v>5.6120000000000001</v>
      </c>
      <c r="U96" s="55">
        <v>5.9370000000000003</v>
      </c>
      <c r="V96" s="3">
        <v>6.202</v>
      </c>
      <c r="W96" s="3">
        <v>6.4980000000000002</v>
      </c>
      <c r="X96" s="3" t="s">
        <v>12</v>
      </c>
      <c r="Y96" s="3">
        <v>7.0869999999999997</v>
      </c>
      <c r="Z96" s="15" t="s">
        <v>12</v>
      </c>
      <c r="AA96" s="10">
        <f t="shared" si="121"/>
        <v>6.4980000000000002</v>
      </c>
      <c r="AB96" s="9">
        <f t="shared" si="122"/>
        <v>0.56099999999999994</v>
      </c>
      <c r="AC96" s="10">
        <f t="shared" si="123"/>
        <v>0.58899999999999952</v>
      </c>
      <c r="AD96" s="9" t="s">
        <v>12</v>
      </c>
      <c r="AE96" s="55" t="s">
        <v>12</v>
      </c>
      <c r="AF96" s="55">
        <v>0.60299999999999998</v>
      </c>
      <c r="AG96" s="55">
        <v>0.81799999999999995</v>
      </c>
      <c r="AH96" s="55">
        <v>0.98299999999999998</v>
      </c>
      <c r="AI96" s="3">
        <v>1.024</v>
      </c>
      <c r="AJ96" s="3">
        <v>1.0549999999999999</v>
      </c>
      <c r="AK96" s="3" t="s">
        <v>12</v>
      </c>
      <c r="AL96" s="3">
        <v>1.1100000000000001</v>
      </c>
      <c r="AM96" s="15" t="s">
        <v>12</v>
      </c>
      <c r="AN96" s="10">
        <f t="shared" si="124"/>
        <v>1.0549999999999999</v>
      </c>
      <c r="AO96" s="9">
        <f t="shared" si="125"/>
        <v>7.1999999999999953E-2</v>
      </c>
      <c r="AP96" s="10">
        <f t="shared" si="126"/>
        <v>5.500000000000016E-2</v>
      </c>
      <c r="AQ96" s="9" t="s">
        <v>12</v>
      </c>
      <c r="AR96" s="55" t="s">
        <v>12</v>
      </c>
      <c r="AS96" s="55">
        <v>2.3559999999999999</v>
      </c>
      <c r="AT96" s="55">
        <v>2.6709999999999998</v>
      </c>
      <c r="AU96" s="55">
        <v>3.07</v>
      </c>
      <c r="AV96" s="3">
        <v>3.2149999999999999</v>
      </c>
      <c r="AW96" s="3">
        <v>3.2370000000000001</v>
      </c>
      <c r="AX96" s="3" t="s">
        <v>12</v>
      </c>
      <c r="AY96" s="3">
        <v>3.2789999999999999</v>
      </c>
      <c r="AZ96" s="15" t="s">
        <v>12</v>
      </c>
      <c r="BA96" s="10">
        <f t="shared" si="127"/>
        <v>3.2370000000000001</v>
      </c>
      <c r="BB96" s="9">
        <f t="shared" si="128"/>
        <v>0.16700000000000026</v>
      </c>
      <c r="BC96" s="10">
        <f t="shared" si="129"/>
        <v>4.1999999999999815E-2</v>
      </c>
      <c r="BD96" s="9">
        <v>6.0970000000000004</v>
      </c>
      <c r="BE96" s="3">
        <v>6.68</v>
      </c>
      <c r="BF96" s="15">
        <v>7.3129999999999997</v>
      </c>
      <c r="BG96" s="15">
        <f t="shared" si="130"/>
        <v>6.68</v>
      </c>
      <c r="BH96" s="9">
        <f t="shared" si="131"/>
        <v>0.5829999999999993</v>
      </c>
      <c r="BI96" s="10">
        <f t="shared" si="132"/>
        <v>0.63300000000000001</v>
      </c>
      <c r="BJ96" s="9">
        <v>6.0839999999999996</v>
      </c>
      <c r="BK96" s="3">
        <v>6.6710000000000003</v>
      </c>
      <c r="BL96" s="15">
        <v>7.3449999999999998</v>
      </c>
      <c r="BM96" s="15">
        <f t="shared" si="133"/>
        <v>6.6710000000000003</v>
      </c>
      <c r="BN96" s="9">
        <f t="shared" si="134"/>
        <v>0.58700000000000063</v>
      </c>
      <c r="BO96" s="10">
        <f t="shared" si="135"/>
        <v>0.67399999999999949</v>
      </c>
      <c r="BP96">
        <f t="shared" si="136"/>
        <v>0</v>
      </c>
      <c r="BQ96" s="93">
        <f t="shared" si="137"/>
        <v>1.0392156862745086</v>
      </c>
      <c r="BR96" s="93">
        <f t="shared" si="138"/>
        <v>1.0463458110516946</v>
      </c>
      <c r="BS96" s="93" t="str">
        <f>VLOOKUP(C96,'Koppeling locatie - aslocatie'!$A$2:$C$8139,2,FALSE)</f>
        <v>maas223</v>
      </c>
      <c r="BT96" s="93">
        <f>VLOOKUP($BS96,aslocaties_v01!$C$3:$AA$500,MATCH($K$3/10,aslocaties_v01!$C$2:$X$2),FALSE)</f>
        <v>5.9660000000000002</v>
      </c>
      <c r="BU96" s="93">
        <f>VLOOKUP(BS96,aslocaties_v01!$C$3:$AA$500,MATCH($K$3,aslocaties_v01!$C$2:$X$2),FALSE)</f>
        <v>6.53</v>
      </c>
      <c r="BV96" s="93">
        <f>VLOOKUP(BS96,aslocaties_v01!$C$3:$AA$500,MATCH($K$3*10,aslocaties_v01!$C$2:$Y$2),FALSE)</f>
        <v>7.1260000000000003</v>
      </c>
      <c r="BW96" s="93">
        <f t="shared" si="139"/>
        <v>0.56400000000000006</v>
      </c>
      <c r="BX96" s="93">
        <f t="shared" si="140"/>
        <v>0.59600000000000009</v>
      </c>
      <c r="BY96" s="94">
        <f t="shared" si="141"/>
        <v>5.347593582887944E-3</v>
      </c>
      <c r="BZ96" s="94">
        <f t="shared" si="142"/>
        <v>1.1884550084890533E-2</v>
      </c>
      <c r="CA96" s="94">
        <f t="shared" si="143"/>
        <v>2.8999999999999915E-2</v>
      </c>
      <c r="CB96">
        <f t="shared" si="144"/>
        <v>3.2000000000000028E-2</v>
      </c>
      <c r="CC96" s="58">
        <f t="shared" si="145"/>
        <v>3.900000000000059E-2</v>
      </c>
      <c r="CD96" s="95" t="b">
        <f t="shared" si="146"/>
        <v>0</v>
      </c>
      <c r="CE96" s="96" t="b">
        <f t="shared" si="147"/>
        <v>1</v>
      </c>
      <c r="CF96" t="b">
        <f t="shared" si="148"/>
        <v>1</v>
      </c>
      <c r="CG96" t="b">
        <f t="shared" si="149"/>
        <v>1</v>
      </c>
      <c r="CH96" s="84" t="b">
        <f t="shared" si="150"/>
        <v>1</v>
      </c>
      <c r="CI96">
        <f t="shared" si="151"/>
        <v>1.0549999999999999</v>
      </c>
      <c r="CJ96" t="b">
        <f t="shared" si="152"/>
        <v>1</v>
      </c>
      <c r="CK96" t="b">
        <f t="shared" si="153"/>
        <v>1</v>
      </c>
      <c r="CL96" s="84" t="b">
        <f t="shared" si="173"/>
        <v>1</v>
      </c>
      <c r="CM96">
        <f t="shared" si="154"/>
        <v>3.2370000000000001</v>
      </c>
      <c r="CN96" t="b">
        <f t="shared" si="155"/>
        <v>1</v>
      </c>
      <c r="CO96" s="84">
        <f t="shared" si="156"/>
        <v>6.4542006459530399E-2</v>
      </c>
      <c r="CP96" t="b">
        <f t="shared" si="157"/>
        <v>1</v>
      </c>
      <c r="CQ96" s="96" t="b">
        <f t="shared" si="158"/>
        <v>1</v>
      </c>
      <c r="CR96" t="b">
        <f t="shared" si="159"/>
        <v>0</v>
      </c>
      <c r="CS96" t="b">
        <f t="shared" si="160"/>
        <v>1</v>
      </c>
      <c r="CT96" t="b">
        <f t="shared" si="161"/>
        <v>1</v>
      </c>
      <c r="CU96" t="b">
        <f t="shared" si="162"/>
        <v>1</v>
      </c>
      <c r="CV96" s="84" t="b">
        <f t="shared" si="163"/>
        <v>1</v>
      </c>
      <c r="CW96" t="b">
        <f t="shared" si="164"/>
        <v>1</v>
      </c>
      <c r="CX96" t="b">
        <f t="shared" si="165"/>
        <v>1</v>
      </c>
      <c r="CY96" t="b">
        <f t="shared" si="166"/>
        <v>1</v>
      </c>
      <c r="CZ96" t="b">
        <f t="shared" si="167"/>
        <v>1</v>
      </c>
      <c r="DA96" s="84">
        <f t="shared" si="168"/>
        <v>1</v>
      </c>
      <c r="DB96" t="b">
        <f t="shared" si="169"/>
        <v>0</v>
      </c>
    </row>
    <row r="97" spans="1:106">
      <c r="A97" s="9">
        <v>1541</v>
      </c>
      <c r="B97" s="3">
        <v>2</v>
      </c>
      <c r="C97" s="3" t="s">
        <v>1750</v>
      </c>
      <c r="D97" s="3" t="str">
        <f t="shared" si="116"/>
        <v>MA_1_36-5_dk_0899</v>
      </c>
      <c r="E97" s="3" t="str">
        <f t="shared" si="117"/>
        <v>0899</v>
      </c>
      <c r="F97" s="3">
        <v>143938.266</v>
      </c>
      <c r="G97" s="15">
        <v>416858.5</v>
      </c>
      <c r="H97" s="35" t="str">
        <f t="shared" si="118"/>
        <v>ja</v>
      </c>
      <c r="I97" s="42">
        <v>18</v>
      </c>
      <c r="J97" s="20" t="s">
        <v>373</v>
      </c>
      <c r="K97" s="21">
        <v>10000</v>
      </c>
      <c r="L97" s="28">
        <f t="shared" si="170"/>
        <v>1</v>
      </c>
      <c r="M97" s="28">
        <f t="shared" si="171"/>
        <v>1</v>
      </c>
      <c r="N97" s="56">
        <f t="shared" si="119"/>
        <v>10000</v>
      </c>
      <c r="O97" s="33">
        <f t="shared" si="172"/>
        <v>75.103527613543221</v>
      </c>
      <c r="P97" s="37">
        <f t="shared" si="120"/>
        <v>107.26812866831968</v>
      </c>
      <c r="Q97" s="9" t="s">
        <v>12</v>
      </c>
      <c r="R97" s="55" t="s">
        <v>12</v>
      </c>
      <c r="S97" s="55">
        <v>5.2460000000000004</v>
      </c>
      <c r="T97" s="55">
        <v>5.6059999999999999</v>
      </c>
      <c r="U97" s="55">
        <v>5.9240000000000004</v>
      </c>
      <c r="V97" s="3">
        <v>6.1890000000000001</v>
      </c>
      <c r="W97" s="3">
        <v>6.4850000000000003</v>
      </c>
      <c r="X97" s="3" t="s">
        <v>12</v>
      </c>
      <c r="Y97" s="3">
        <v>7.0730000000000004</v>
      </c>
      <c r="Z97" s="15" t="s">
        <v>12</v>
      </c>
      <c r="AA97" s="10">
        <f t="shared" si="121"/>
        <v>6.4850000000000003</v>
      </c>
      <c r="AB97" s="9">
        <f t="shared" si="122"/>
        <v>0.56099999999999994</v>
      </c>
      <c r="AC97" s="10">
        <f t="shared" si="123"/>
        <v>0.58800000000000008</v>
      </c>
      <c r="AD97" s="9" t="s">
        <v>12</v>
      </c>
      <c r="AE97" s="55" t="s">
        <v>12</v>
      </c>
      <c r="AF97" s="55">
        <v>0.627</v>
      </c>
      <c r="AG97" s="55">
        <v>0.83699999999999997</v>
      </c>
      <c r="AH97" s="55">
        <v>1.002</v>
      </c>
      <c r="AI97" s="3">
        <v>1.0289999999999999</v>
      </c>
      <c r="AJ97" s="3">
        <v>1.06</v>
      </c>
      <c r="AK97" s="3" t="s">
        <v>12</v>
      </c>
      <c r="AL97" s="3">
        <v>1.1180000000000001</v>
      </c>
      <c r="AM97" s="15" t="s">
        <v>12</v>
      </c>
      <c r="AN97" s="10">
        <f t="shared" si="124"/>
        <v>1.06</v>
      </c>
      <c r="AO97" s="9">
        <f t="shared" si="125"/>
        <v>5.8000000000000052E-2</v>
      </c>
      <c r="AP97" s="10">
        <f t="shared" si="126"/>
        <v>5.8000000000000052E-2</v>
      </c>
      <c r="AQ97" s="9" t="s">
        <v>12</v>
      </c>
      <c r="AR97" s="55" t="s">
        <v>12</v>
      </c>
      <c r="AS97" s="55">
        <v>2.444</v>
      </c>
      <c r="AT97" s="55">
        <v>2.73</v>
      </c>
      <c r="AU97" s="55">
        <v>3.081</v>
      </c>
      <c r="AV97" s="3">
        <v>3.218</v>
      </c>
      <c r="AW97" s="3">
        <v>3.2429999999999999</v>
      </c>
      <c r="AX97" s="3" t="s">
        <v>12</v>
      </c>
      <c r="AY97" s="3">
        <v>3.2919999999999998</v>
      </c>
      <c r="AZ97" s="15" t="s">
        <v>12</v>
      </c>
      <c r="BA97" s="10">
        <f t="shared" si="127"/>
        <v>3.2429999999999999</v>
      </c>
      <c r="BB97" s="9">
        <f t="shared" si="128"/>
        <v>0.16199999999999992</v>
      </c>
      <c r="BC97" s="10">
        <f t="shared" si="129"/>
        <v>4.8999999999999932E-2</v>
      </c>
      <c r="BD97" s="9">
        <v>6.11</v>
      </c>
      <c r="BE97" s="3">
        <v>6.6980000000000004</v>
      </c>
      <c r="BF97" s="15">
        <v>7.335</v>
      </c>
      <c r="BG97" s="15">
        <f t="shared" si="130"/>
        <v>6.6980000000000004</v>
      </c>
      <c r="BH97" s="9">
        <f t="shared" si="131"/>
        <v>0.58800000000000008</v>
      </c>
      <c r="BI97" s="10">
        <f t="shared" si="132"/>
        <v>0.63699999999999957</v>
      </c>
      <c r="BJ97" s="9">
        <v>6.0940000000000003</v>
      </c>
      <c r="BK97" s="3">
        <v>6.6870000000000003</v>
      </c>
      <c r="BL97" s="15">
        <v>7.3659999999999997</v>
      </c>
      <c r="BM97" s="15">
        <f t="shared" si="133"/>
        <v>6.6870000000000003</v>
      </c>
      <c r="BN97" s="9">
        <f t="shared" si="134"/>
        <v>0.59299999999999997</v>
      </c>
      <c r="BO97" s="10">
        <f t="shared" si="135"/>
        <v>0.67899999999999938</v>
      </c>
      <c r="BP97">
        <f t="shared" si="136"/>
        <v>0</v>
      </c>
      <c r="BQ97" s="93">
        <f t="shared" si="137"/>
        <v>1.0481283422459895</v>
      </c>
      <c r="BR97" s="93">
        <f t="shared" si="138"/>
        <v>1.0570409982174689</v>
      </c>
      <c r="BS97" s="93" t="str">
        <f>VLOOKUP(C97,'Koppeling locatie - aslocatie'!$A$2:$C$8139,2,FALSE)</f>
        <v>maas223</v>
      </c>
      <c r="BT97" s="93">
        <f>VLOOKUP($BS97,aslocaties_v01!$C$3:$AA$500,MATCH($K$3/10,aslocaties_v01!$C$2:$X$2),FALSE)</f>
        <v>5.9660000000000002</v>
      </c>
      <c r="BU97" s="93">
        <f>VLOOKUP(BS97,aslocaties_v01!$C$3:$AA$500,MATCH($K$3,aslocaties_v01!$C$2:$X$2),FALSE)</f>
        <v>6.53</v>
      </c>
      <c r="BV97" s="93">
        <f>VLOOKUP(BS97,aslocaties_v01!$C$3:$AA$500,MATCH($K$3*10,aslocaties_v01!$C$2:$Y$2),FALSE)</f>
        <v>7.1260000000000003</v>
      </c>
      <c r="BW97" s="93">
        <f t="shared" si="139"/>
        <v>0.56400000000000006</v>
      </c>
      <c r="BX97" s="93">
        <f t="shared" si="140"/>
        <v>0.59600000000000009</v>
      </c>
      <c r="BY97" s="94">
        <f t="shared" si="141"/>
        <v>5.347593582887944E-3</v>
      </c>
      <c r="BZ97" s="94">
        <f t="shared" si="142"/>
        <v>1.3605442176870763E-2</v>
      </c>
      <c r="CA97" s="94">
        <f t="shared" si="143"/>
        <v>4.1999999999999815E-2</v>
      </c>
      <c r="CB97">
        <f t="shared" si="144"/>
        <v>4.4999999999999929E-2</v>
      </c>
      <c r="CC97" s="58">
        <f t="shared" si="145"/>
        <v>5.2999999999999936E-2</v>
      </c>
      <c r="CD97" s="95" t="b">
        <f t="shared" si="146"/>
        <v>0</v>
      </c>
      <c r="CE97" s="96" t="b">
        <f t="shared" si="147"/>
        <v>1</v>
      </c>
      <c r="CF97" t="b">
        <f t="shared" si="148"/>
        <v>1</v>
      </c>
      <c r="CG97" t="b">
        <f t="shared" si="149"/>
        <v>1</v>
      </c>
      <c r="CH97" s="84" t="b">
        <f t="shared" si="150"/>
        <v>1</v>
      </c>
      <c r="CI97">
        <f t="shared" si="151"/>
        <v>1.06</v>
      </c>
      <c r="CJ97" t="b">
        <f t="shared" si="152"/>
        <v>1</v>
      </c>
      <c r="CK97" t="b">
        <f t="shared" si="153"/>
        <v>1</v>
      </c>
      <c r="CL97" s="84" t="b">
        <f t="shared" si="173"/>
        <v>1</v>
      </c>
      <c r="CM97">
        <f t="shared" si="154"/>
        <v>3.2429999999999999</v>
      </c>
      <c r="CN97" t="b">
        <f t="shared" si="155"/>
        <v>1</v>
      </c>
      <c r="CO97" s="84">
        <f t="shared" si="156"/>
        <v>6.4608159521475986E-2</v>
      </c>
      <c r="CP97" t="b">
        <f t="shared" si="157"/>
        <v>1</v>
      </c>
      <c r="CQ97" s="96" t="b">
        <f t="shared" si="158"/>
        <v>1</v>
      </c>
      <c r="CR97" t="b">
        <f t="shared" si="159"/>
        <v>1</v>
      </c>
      <c r="CS97" t="b">
        <f t="shared" si="160"/>
        <v>1</v>
      </c>
      <c r="CT97" t="b">
        <f t="shared" si="161"/>
        <v>1</v>
      </c>
      <c r="CU97" t="b">
        <f t="shared" si="162"/>
        <v>1</v>
      </c>
      <c r="CV97" s="84" t="b">
        <f t="shared" si="163"/>
        <v>1</v>
      </c>
      <c r="CW97" t="b">
        <f t="shared" si="164"/>
        <v>0</v>
      </c>
      <c r="CX97" t="b">
        <f t="shared" si="165"/>
        <v>0</v>
      </c>
      <c r="CY97" t="b">
        <f t="shared" si="166"/>
        <v>0</v>
      </c>
      <c r="CZ97" t="b">
        <f t="shared" si="167"/>
        <v>0</v>
      </c>
      <c r="DA97" s="84">
        <f t="shared" si="168"/>
        <v>1</v>
      </c>
      <c r="DB97" t="b">
        <f t="shared" si="169"/>
        <v>0</v>
      </c>
    </row>
    <row r="98" spans="1:106">
      <c r="A98" s="9">
        <v>1542</v>
      </c>
      <c r="B98" s="3">
        <v>2</v>
      </c>
      <c r="C98" s="3" t="s">
        <v>1751</v>
      </c>
      <c r="D98" s="3" t="str">
        <f t="shared" si="116"/>
        <v>MA_1_36-5_dk_0900</v>
      </c>
      <c r="E98" s="3" t="str">
        <f t="shared" si="117"/>
        <v>0900</v>
      </c>
      <c r="F98" s="3">
        <v>143835.18799999999</v>
      </c>
      <c r="G98" s="15">
        <v>416888.18800000002</v>
      </c>
      <c r="H98" s="35" t="str">
        <f t="shared" si="118"/>
        <v>ja</v>
      </c>
      <c r="I98" s="42">
        <v>14</v>
      </c>
      <c r="J98" s="20" t="s">
        <v>373</v>
      </c>
      <c r="K98" s="21">
        <v>10000</v>
      </c>
      <c r="L98" s="28">
        <f t="shared" si="170"/>
        <v>1</v>
      </c>
      <c r="M98" s="28">
        <f t="shared" si="171"/>
        <v>1</v>
      </c>
      <c r="N98" s="56">
        <f t="shared" si="119"/>
        <v>10000</v>
      </c>
      <c r="O98" s="33">
        <f t="shared" si="172"/>
        <v>107.26812866831968</v>
      </c>
      <c r="P98" s="37">
        <f t="shared" si="120"/>
        <v>105.00477098682411</v>
      </c>
      <c r="Q98" s="9" t="s">
        <v>12</v>
      </c>
      <c r="R98" s="55" t="s">
        <v>12</v>
      </c>
      <c r="S98" s="55">
        <v>5.23</v>
      </c>
      <c r="T98" s="55">
        <v>5.5860000000000003</v>
      </c>
      <c r="U98" s="55">
        <v>5.91</v>
      </c>
      <c r="V98" s="3">
        <v>6.17</v>
      </c>
      <c r="W98" s="3">
        <v>6.4660000000000002</v>
      </c>
      <c r="X98" s="3" t="s">
        <v>12</v>
      </c>
      <c r="Y98" s="3">
        <v>7.0519999999999996</v>
      </c>
      <c r="Z98" s="15" t="s">
        <v>12</v>
      </c>
      <c r="AA98" s="10">
        <f t="shared" si="121"/>
        <v>6.4660000000000002</v>
      </c>
      <c r="AB98" s="9">
        <f t="shared" si="122"/>
        <v>0.55600000000000005</v>
      </c>
      <c r="AC98" s="10">
        <f t="shared" si="123"/>
        <v>0.58599999999999941</v>
      </c>
      <c r="AD98" s="9" t="s">
        <v>12</v>
      </c>
      <c r="AE98" s="55" t="s">
        <v>12</v>
      </c>
      <c r="AF98" s="55">
        <v>0.878</v>
      </c>
      <c r="AG98" s="55">
        <v>1.224</v>
      </c>
      <c r="AH98" s="55">
        <v>1.4339999999999999</v>
      </c>
      <c r="AI98" s="3">
        <v>1.643</v>
      </c>
      <c r="AJ98" s="3">
        <v>1.7410000000000001</v>
      </c>
      <c r="AK98" s="3" t="s">
        <v>12</v>
      </c>
      <c r="AL98" s="3">
        <v>1.794</v>
      </c>
      <c r="AM98" s="15" t="s">
        <v>12</v>
      </c>
      <c r="AN98" s="10">
        <f t="shared" si="124"/>
        <v>1.7410000000000001</v>
      </c>
      <c r="AO98" s="9">
        <f t="shared" si="125"/>
        <v>0.30700000000000016</v>
      </c>
      <c r="AP98" s="10">
        <f t="shared" si="126"/>
        <v>5.2999999999999936E-2</v>
      </c>
      <c r="AQ98" s="9" t="s">
        <v>12</v>
      </c>
      <c r="AR98" s="55" t="s">
        <v>12</v>
      </c>
      <c r="AS98" s="55">
        <v>2.9159999999999999</v>
      </c>
      <c r="AT98" s="55">
        <v>3.9529999999999998</v>
      </c>
      <c r="AU98" s="55">
        <v>4.5839999999999996</v>
      </c>
      <c r="AV98" s="3">
        <v>5.4130000000000003</v>
      </c>
      <c r="AW98" s="3">
        <v>5.476</v>
      </c>
      <c r="AX98" s="3" t="s">
        <v>12</v>
      </c>
      <c r="AY98" s="3">
        <v>5.7839999999999998</v>
      </c>
      <c r="AZ98" s="15" t="s">
        <v>12</v>
      </c>
      <c r="BA98" s="10">
        <f t="shared" si="127"/>
        <v>5.476</v>
      </c>
      <c r="BB98" s="9">
        <f t="shared" si="128"/>
        <v>0.89200000000000035</v>
      </c>
      <c r="BC98" s="10">
        <f t="shared" si="129"/>
        <v>0.30799999999999983</v>
      </c>
      <c r="BD98" s="9">
        <v>7.1379999999999999</v>
      </c>
      <c r="BE98" s="3">
        <v>8.173</v>
      </c>
      <c r="BF98" s="15">
        <v>8.657</v>
      </c>
      <c r="BG98" s="15">
        <f t="shared" si="130"/>
        <v>8.173</v>
      </c>
      <c r="BH98" s="9">
        <f t="shared" si="131"/>
        <v>1.0350000000000001</v>
      </c>
      <c r="BI98" s="10">
        <f t="shared" si="132"/>
        <v>0.48399999999999999</v>
      </c>
      <c r="BJ98" s="9">
        <v>6.4219999999999997</v>
      </c>
      <c r="BK98" s="3">
        <v>7.0780000000000003</v>
      </c>
      <c r="BL98" s="15">
        <v>7.5279999999999996</v>
      </c>
      <c r="BM98" s="15">
        <f t="shared" si="133"/>
        <v>7.0780000000000003</v>
      </c>
      <c r="BN98" s="9">
        <f t="shared" si="134"/>
        <v>0.65600000000000058</v>
      </c>
      <c r="BO98" s="10">
        <f t="shared" si="135"/>
        <v>0.44999999999999929</v>
      </c>
      <c r="BP98">
        <f t="shared" si="136"/>
        <v>0</v>
      </c>
      <c r="BQ98" s="93">
        <f t="shared" si="137"/>
        <v>1.8615107913669067</v>
      </c>
      <c r="BR98" s="93">
        <f t="shared" si="138"/>
        <v>1.1798561151079145</v>
      </c>
      <c r="BS98" s="93" t="str">
        <f>VLOOKUP(C98,'Koppeling locatie - aslocatie'!$A$2:$C$8139,2,FALSE)</f>
        <v>maas223</v>
      </c>
      <c r="BT98" s="93">
        <f>VLOOKUP($BS98,aslocaties_v01!$C$3:$AA$500,MATCH($K$3/10,aslocaties_v01!$C$2:$X$2),FALSE)</f>
        <v>5.9660000000000002</v>
      </c>
      <c r="BU98" s="93">
        <f>VLOOKUP(BS98,aslocaties_v01!$C$3:$AA$500,MATCH($K$3,aslocaties_v01!$C$2:$X$2),FALSE)</f>
        <v>6.53</v>
      </c>
      <c r="BV98" s="93">
        <f>VLOOKUP(BS98,aslocaties_v01!$C$3:$AA$500,MATCH($K$3*10,aslocaties_v01!$C$2:$Y$2),FALSE)</f>
        <v>7.1260000000000003</v>
      </c>
      <c r="BW98" s="93">
        <f t="shared" si="139"/>
        <v>0.56400000000000006</v>
      </c>
      <c r="BX98" s="93">
        <f t="shared" si="140"/>
        <v>0.59600000000000009</v>
      </c>
      <c r="BY98" s="94">
        <f t="shared" si="141"/>
        <v>1.4388489208633004E-2</v>
      </c>
      <c r="BZ98" s="94">
        <f t="shared" si="142"/>
        <v>1.7064846416383395E-2</v>
      </c>
      <c r="CA98" s="94">
        <f t="shared" si="143"/>
        <v>5.600000000000005E-2</v>
      </c>
      <c r="CB98">
        <f t="shared" si="144"/>
        <v>6.4000000000000057E-2</v>
      </c>
      <c r="CC98" s="58">
        <f t="shared" si="145"/>
        <v>7.4000000000000732E-2</v>
      </c>
      <c r="CD98" s="95" t="b">
        <f t="shared" si="146"/>
        <v>0</v>
      </c>
      <c r="CE98" s="96" t="b">
        <f t="shared" si="147"/>
        <v>1</v>
      </c>
      <c r="CF98" t="b">
        <f t="shared" si="148"/>
        <v>0</v>
      </c>
      <c r="CG98" t="b">
        <f t="shared" si="149"/>
        <v>1</v>
      </c>
      <c r="CH98" s="84" t="b">
        <f t="shared" si="150"/>
        <v>1</v>
      </c>
      <c r="CI98">
        <f t="shared" si="151"/>
        <v>1.7410000000000001</v>
      </c>
      <c r="CJ98" t="b">
        <f t="shared" si="152"/>
        <v>1</v>
      </c>
      <c r="CK98" t="b">
        <f t="shared" si="153"/>
        <v>0</v>
      </c>
      <c r="CL98" s="84" t="b">
        <f t="shared" si="173"/>
        <v>0</v>
      </c>
      <c r="CM98" t="str">
        <f t="shared" si="154"/>
        <v/>
      </c>
      <c r="CN98" t="b">
        <f t="shared" si="155"/>
        <v>0</v>
      </c>
      <c r="CO98" s="84">
        <f t="shared" si="156"/>
        <v>3.7217508295233209E-2</v>
      </c>
      <c r="CP98" t="b">
        <f t="shared" si="157"/>
        <v>1</v>
      </c>
      <c r="CQ98" s="96" t="b">
        <f t="shared" si="158"/>
        <v>1</v>
      </c>
      <c r="CR98" t="b">
        <f t="shared" si="159"/>
        <v>0</v>
      </c>
      <c r="CS98" t="b">
        <f t="shared" si="160"/>
        <v>0</v>
      </c>
      <c r="CT98" t="b">
        <f t="shared" si="161"/>
        <v>0</v>
      </c>
      <c r="CU98" t="b">
        <f t="shared" si="162"/>
        <v>0</v>
      </c>
      <c r="CV98" s="84" t="b">
        <f t="shared" si="163"/>
        <v>1</v>
      </c>
      <c r="CW98" t="b">
        <f t="shared" si="164"/>
        <v>1</v>
      </c>
      <c r="CX98" t="b">
        <f t="shared" si="165"/>
        <v>1</v>
      </c>
      <c r="CY98" t="b">
        <f t="shared" si="166"/>
        <v>1</v>
      </c>
      <c r="CZ98" t="b">
        <f t="shared" si="167"/>
        <v>1</v>
      </c>
      <c r="DA98" s="84">
        <f t="shared" si="168"/>
        <v>1</v>
      </c>
      <c r="DB98" t="b">
        <f t="shared" si="169"/>
        <v>0</v>
      </c>
    </row>
    <row r="99" spans="1:106">
      <c r="A99" s="9">
        <v>1543</v>
      </c>
      <c r="B99" s="3">
        <v>2</v>
      </c>
      <c r="C99" s="3" t="s">
        <v>1752</v>
      </c>
      <c r="D99" s="3" t="str">
        <f t="shared" ref="D99:D130" si="174">IF(ISERROR(FIND("_",C99)),C99,LEFT(C99,LEN(C99)-LEN(RIGHT(C99,LEN(C99)-FIND("~",SUBSTITUTE(C99,"_","~",LEN(C99)-LEN(SUBSTITUTE(C99,"_",""))))))) &amp; TEXT(INT(RIGHT(C99,LEN(C99)-FIND("~",SUBSTITUTE(C99,"_","~",LEN(C99)-LEN(SUBSTITUTE(C99,"_","")))))), "0000") )</f>
        <v>MA_1_36-5_dk_0901</v>
      </c>
      <c r="E99" s="3" t="str">
        <f t="shared" ref="E99:E130" si="175">TEXT(INT(RIGHT(C99,LEN(C99)-FIND("~",SUBSTITUTE(C99,"_","~",LEN(C99)-LEN(SUBSTITUTE(C99,"_","")))))), "0000")</f>
        <v>0901</v>
      </c>
      <c r="F99" s="3">
        <v>143732.71900000001</v>
      </c>
      <c r="G99" s="15">
        <v>416911.125</v>
      </c>
      <c r="H99" s="35" t="str">
        <f t="shared" ref="H99:H130" si="176">IF(COUNTIF(C:C, "="&amp;C99)=1,"ja", "nee")</f>
        <v>ja</v>
      </c>
      <c r="I99" s="42">
        <v>11</v>
      </c>
      <c r="J99" s="20" t="s">
        <v>373</v>
      </c>
      <c r="K99" s="21">
        <v>10000</v>
      </c>
      <c r="L99" s="28">
        <f t="shared" si="170"/>
        <v>1</v>
      </c>
      <c r="M99" s="28">
        <f t="shared" si="171"/>
        <v>1</v>
      </c>
      <c r="N99" s="56">
        <f t="shared" ref="N99:N130" si="177">INT(K99/L99*M99)</f>
        <v>10000</v>
      </c>
      <c r="O99" s="33">
        <f t="shared" si="172"/>
        <v>105.00477098682411</v>
      </c>
      <c r="P99" s="37">
        <f t="shared" ref="P99:P130" si="178">SQRT((F99-F100)^2+(G99-G100)^2)</f>
        <v>105.35464776175915</v>
      </c>
      <c r="Q99" s="9" t="s">
        <v>12</v>
      </c>
      <c r="R99" s="55" t="s">
        <v>12</v>
      </c>
      <c r="S99" s="55">
        <v>5.2169999999999996</v>
      </c>
      <c r="T99" s="55">
        <v>5.569</v>
      </c>
      <c r="U99" s="55">
        <v>5.8929999999999998</v>
      </c>
      <c r="V99" s="3">
        <v>6.1529999999999996</v>
      </c>
      <c r="W99" s="3">
        <v>6.4489999999999998</v>
      </c>
      <c r="X99" s="3" t="s">
        <v>12</v>
      </c>
      <c r="Y99" s="3">
        <v>7.0339999999999998</v>
      </c>
      <c r="Z99" s="15" t="s">
        <v>12</v>
      </c>
      <c r="AA99" s="10">
        <f t="shared" ref="AA99:AA130" si="179">LOOKUP($K99,$Q$2:$Z$2,Q99:Z99)</f>
        <v>6.4489999999999998</v>
      </c>
      <c r="AB99" s="9">
        <f t="shared" ref="AB99:AB130" si="180">LOOKUP($K99,$Q$2:$Z$2,Q99:Z99)-LOOKUP(0.1*$K99,$Q$2:$Z$2,Q99:Z99)</f>
        <v>0.55600000000000005</v>
      </c>
      <c r="AC99" s="10">
        <f t="shared" ref="AC99:AC130" si="181">LOOKUP(10*$K99,$Q$2:$Z$2,Q99:Z99)-LOOKUP($K99,$Q$2:$Z$2,Q99:Z99)</f>
        <v>0.58499999999999996</v>
      </c>
      <c r="AD99" s="9" t="s">
        <v>12</v>
      </c>
      <c r="AE99" s="55" t="s">
        <v>12</v>
      </c>
      <c r="AF99" s="55">
        <v>0.874</v>
      </c>
      <c r="AG99" s="55">
        <v>1.212</v>
      </c>
      <c r="AH99" s="55">
        <v>1.409</v>
      </c>
      <c r="AI99" s="3">
        <v>1.623</v>
      </c>
      <c r="AJ99" s="3">
        <v>1.679</v>
      </c>
      <c r="AK99" s="3" t="s">
        <v>12</v>
      </c>
      <c r="AL99" s="3">
        <v>1.784</v>
      </c>
      <c r="AM99" s="15" t="s">
        <v>12</v>
      </c>
      <c r="AN99" s="10">
        <f t="shared" ref="AN99:AN130" si="182">LOOKUP($K99,$Q$2:$Z$2,AD99:AM99)</f>
        <v>1.679</v>
      </c>
      <c r="AO99" s="9">
        <f t="shared" ref="AO99:AO130" si="183">LOOKUP($K99,$Q$2:$Z$2,AD99:AM99)-LOOKUP(0.1*$K99,$Q$2:$Z$2,AD99:AM99)</f>
        <v>0.27</v>
      </c>
      <c r="AP99" s="10">
        <f t="shared" ref="AP99:AP130" si="184">LOOKUP(10*$K99,$Q$2:$Z$2,AD99:AM99)-LOOKUP($K99,$Q$2:$Z$2,AD99:AM99)</f>
        <v>0.10499999999999998</v>
      </c>
      <c r="AQ99" s="9" t="s">
        <v>12</v>
      </c>
      <c r="AR99" s="55" t="s">
        <v>12</v>
      </c>
      <c r="AS99" s="55">
        <v>2.919</v>
      </c>
      <c r="AT99" s="55">
        <v>3.9359999999999999</v>
      </c>
      <c r="AU99" s="55">
        <v>4.5830000000000002</v>
      </c>
      <c r="AV99" s="3">
        <v>5.4139999999999997</v>
      </c>
      <c r="AW99" s="3">
        <v>5.4770000000000003</v>
      </c>
      <c r="AX99" s="3" t="s">
        <v>12</v>
      </c>
      <c r="AY99" s="3">
        <v>5.6349999999999998</v>
      </c>
      <c r="AZ99" s="15" t="s">
        <v>12</v>
      </c>
      <c r="BA99" s="10">
        <f t="shared" ref="BA99:BA130" si="185">LOOKUP($K99,$Q$2:$Z$2,AQ99:AZ99)</f>
        <v>5.4770000000000003</v>
      </c>
      <c r="BB99" s="9">
        <f t="shared" ref="BB99:BB130" si="186">LOOKUP($K99,$Q$2:$Z$2,AQ99:AZ99)-LOOKUP(0.1*$K99,$Q$2:$Z$2,AQ99:AZ99)</f>
        <v>0.89400000000000013</v>
      </c>
      <c r="BC99" s="10">
        <f t="shared" ref="BC99:BC130" si="187">LOOKUP(10*$K99,$Q$2:$Z$2,AQ99:AZ99)-LOOKUP($K99,$Q$2:$Z$2,AQ99:AZ99)</f>
        <v>0.15799999999999947</v>
      </c>
      <c r="BD99" s="9">
        <v>7.04</v>
      </c>
      <c r="BE99" s="3">
        <v>8.0730000000000004</v>
      </c>
      <c r="BF99" s="15">
        <v>8.5429999999999993</v>
      </c>
      <c r="BG99" s="15">
        <f t="shared" ref="BG99:BG130" si="188">LOOKUP($N99,$BD$2:$BF$2,BD99:BF99)</f>
        <v>8.0730000000000004</v>
      </c>
      <c r="BH99" s="9">
        <f t="shared" ref="BH99:BH130" si="189">BE99-BD99</f>
        <v>1.0330000000000004</v>
      </c>
      <c r="BI99" s="10">
        <f t="shared" ref="BI99:BI130" si="190">BF99-BE99</f>
        <v>0.46999999999999886</v>
      </c>
      <c r="BJ99" s="9">
        <v>6.3659999999999997</v>
      </c>
      <c r="BK99" s="3">
        <v>6.8970000000000002</v>
      </c>
      <c r="BL99" s="15">
        <v>7.4580000000000002</v>
      </c>
      <c r="BM99" s="15">
        <f t="shared" ref="BM99:BM130" si="191">LOOKUP($N99,$BD$2:$BF$2,BJ99:BL99)</f>
        <v>6.8970000000000002</v>
      </c>
      <c r="BN99" s="9">
        <f t="shared" ref="BN99:BN130" si="192">BK99-BJ99</f>
        <v>0.53100000000000058</v>
      </c>
      <c r="BO99" s="10">
        <f t="shared" ref="BO99:BO130" si="193">BL99-BK99</f>
        <v>0.56099999999999994</v>
      </c>
      <c r="BP99">
        <f t="shared" ref="BP99:BP130" si="194">IF(AND(ISERROR(FIND("Fout",Q99)), ISERROR(FIND("Fout",AD99)), ISERROR(FIND("Fout",AQ99)), ISERROR(FIND( "Fout",BD99)), ISERROR(FIND( "Fout",BJ99))),0,1)</f>
        <v>0</v>
      </c>
      <c r="BQ99" s="93">
        <f t="shared" ref="BQ99:BQ130" si="195">IF(AB99=0, -1, BH99/AB99)</f>
        <v>1.8579136690647486</v>
      </c>
      <c r="BR99" s="93">
        <f t="shared" ref="BR99:BR130" si="196">IF(AB99=0,-1,BN99/AB99)</f>
        <v>0.95503597122302253</v>
      </c>
      <c r="BS99" s="93" t="str">
        <f>VLOOKUP(C99,'Koppeling locatie - aslocatie'!$A$2:$C$8139,2,FALSE)</f>
        <v>maas223</v>
      </c>
      <c r="BT99" s="93">
        <f>VLOOKUP($BS99,aslocaties_v01!$C$3:$AA$500,MATCH($K$3/10,aslocaties_v01!$C$2:$X$2),FALSE)</f>
        <v>5.9660000000000002</v>
      </c>
      <c r="BU99" s="93">
        <f>VLOOKUP(BS99,aslocaties_v01!$C$3:$AA$500,MATCH($K$3,aslocaties_v01!$C$2:$X$2),FALSE)</f>
        <v>6.53</v>
      </c>
      <c r="BV99" s="93">
        <f>VLOOKUP(BS99,aslocaties_v01!$C$3:$AA$500,MATCH($K$3*10,aslocaties_v01!$C$2:$Y$2),FALSE)</f>
        <v>7.1260000000000003</v>
      </c>
      <c r="BW99" s="93">
        <f t="shared" ref="BW99:BW130" si="197">BU99-BT99</f>
        <v>0.56400000000000006</v>
      </c>
      <c r="BX99" s="93">
        <f t="shared" ref="BX99:BX130" si="198">BV99-BU99</f>
        <v>0.59600000000000009</v>
      </c>
      <c r="BY99" s="94">
        <f t="shared" ref="BY99:BY130" si="199">IFERROR(ABS(1-BW99/AB99), 999)</f>
        <v>1.4388489208633004E-2</v>
      </c>
      <c r="BZ99" s="94">
        <f t="shared" ref="BZ99:BZ130" si="200">IFERROR(ABS(1-BX99/AC99), 999)</f>
        <v>1.8803418803418959E-2</v>
      </c>
      <c r="CA99" s="94">
        <f t="shared" ref="CA99:CA130" si="201">ABS(LOOKUP(0.1*$K99,$Q$2:$Z$2,Q99:Z99)-BT99)</f>
        <v>7.3000000000000398E-2</v>
      </c>
      <c r="CB99">
        <f t="shared" ref="CB99:CB130" si="202">ABS(LOOKUP($K99,$Q$2:$Z$2,Q99:Z99)-BU99)</f>
        <v>8.1000000000000405E-2</v>
      </c>
      <c r="CC99" s="58">
        <f t="shared" ref="CC99:CC130" si="203">ABS(LOOKUP(10*$K99,$Q$2:$Z$2,Q99:Z99)-BV99)</f>
        <v>9.2000000000000526E-2</v>
      </c>
      <c r="CD99" s="95" t="b">
        <f t="shared" ref="CD99:CD130" si="204">OR(BY99&gt;0.1,BZ99&gt;0.1, CA99&gt;=0.15, CB99&gt;=0.15, CC99&gt;=0.15)</f>
        <v>0</v>
      </c>
      <c r="CE99" s="96" t="b">
        <f t="shared" ref="CE99:CE130" si="205">AA99&lt;AVERAGE(AA:AA)+2*STDEV(AA:AA)</f>
        <v>1</v>
      </c>
      <c r="CF99" t="b">
        <f t="shared" ref="CF99:CF130" si="206">BG99&lt;AVERAGE(BG:BG)+2*STDEV(BG:BG)</f>
        <v>1</v>
      </c>
      <c r="CG99" t="b">
        <f t="shared" ref="CG99:CG130" si="207">BM99&lt;AVERAGE(BM:BM)+2*STDEV(BM:BM)</f>
        <v>1</v>
      </c>
      <c r="CH99" s="84" t="b">
        <f t="shared" ref="CH99:CH130" si="208">AN99&gt;0.25</f>
        <v>1</v>
      </c>
      <c r="CI99">
        <f t="shared" ref="CI99:CI130" si="209">IF(CH99,AN99,"")</f>
        <v>1.679</v>
      </c>
      <c r="CJ99" t="b">
        <f t="shared" ref="CJ99:CJ130" si="210">CI99&lt;AVERAGE(CI:CI)+3*STDEV(CI:CI)</f>
        <v>1</v>
      </c>
      <c r="CK99" t="b">
        <f t="shared" ref="CK99:CK130" si="211">AN99&lt;1.25</f>
        <v>0</v>
      </c>
      <c r="CL99" s="84" t="b">
        <f t="shared" si="173"/>
        <v>0</v>
      </c>
      <c r="CM99" t="str">
        <f t="shared" ref="CM99:CM130" si="212">IF(CL99,BA99,"")</f>
        <v/>
      </c>
      <c r="CN99" t="b">
        <f t="shared" ref="CN99:CN130" si="213">CM99&lt;AVERAGE(CM:CM)+3*STDEV(CM:CM)</f>
        <v>0</v>
      </c>
      <c r="CO99" s="84">
        <f t="shared" ref="CO99:CO130" si="214">IF(BA99=0, -1, AN99/(1.56*BA99^2))</f>
        <v>3.5879023611646514E-2</v>
      </c>
      <c r="CP99" t="b">
        <f t="shared" ref="CP99:CP130" si="215">OR(CO99&gt;0.035, CO99&lt;0.065)</f>
        <v>1</v>
      </c>
      <c r="CQ99" s="96" t="b">
        <f t="shared" ref="CQ99:CQ130" si="216">IF(O99="-", "-", ABS(AA99-AA98)&lt;O99*$CR$1)</f>
        <v>1</v>
      </c>
      <c r="CR99" t="b">
        <f t="shared" ref="CR99:CR130" si="217">IF(O99="-","-",ABS(BG99-BG98)&lt;O99*$CS$1)</f>
        <v>1</v>
      </c>
      <c r="CS99" t="b">
        <f t="shared" ref="CS99:CS130" si="218">IF(O99="-","-",ABS(BM99-BM98)&lt;O99*$CT$1)</f>
        <v>1</v>
      </c>
      <c r="CT99" t="b">
        <f t="shared" ref="CT99:CT130" si="219">IF(O99="-","-",ABS(AN99-AN98)&lt;O99*$CU$1)</f>
        <v>1</v>
      </c>
      <c r="CU99" t="b">
        <f t="shared" ref="CU99:CU130" si="220">IF(O99="-","-",ABS(BA98-BA99)&lt;O99*$CV$1)</f>
        <v>1</v>
      </c>
      <c r="CV99" s="84" t="b">
        <f t="shared" ref="CV99:CV130" si="221">IF(P99="-","-",ABS(AA100-AA99)&lt;P99*$CR$1)</f>
        <v>1</v>
      </c>
      <c r="CW99" t="b">
        <f t="shared" ref="CW99:CW130" si="222">IF(P99="-","-",ABS(BG100-BG99)&lt;P99*$CS$1)</f>
        <v>0</v>
      </c>
      <c r="CX99" t="b">
        <f t="shared" ref="CX99:CX130" si="223">IF(P99="-","-",ABS(BM100-BM99)&lt;P99*$CT$1)</f>
        <v>0</v>
      </c>
      <c r="CY99" t="b">
        <f t="shared" ref="CY99:CY130" si="224">IF(P99="-","-",ABS(AN100-AN99)&lt;P99*$CU$1)</f>
        <v>1</v>
      </c>
      <c r="CZ99" t="b">
        <f t="shared" ref="CZ99:CZ130" si="225">IF(P99="-","-",ABS(BA99-BA100)&lt;P99*$CV$1)</f>
        <v>1</v>
      </c>
      <c r="DA99" s="84">
        <f t="shared" ref="DA99:DA130" si="226">IFERROR(IF(AND(CQ99:CU99),0,1), 0)+IFERROR(IF(AND(CV99:CZ99),0,1),0)</f>
        <v>1</v>
      </c>
      <c r="DB99" t="b">
        <f t="shared" ref="DB99:DB130" si="227">AND(DA99&gt;0,CD99)</f>
        <v>0</v>
      </c>
    </row>
    <row r="100" spans="1:106">
      <c r="A100" s="9">
        <v>1544</v>
      </c>
      <c r="B100" s="3">
        <v>2</v>
      </c>
      <c r="C100" s="3" t="s">
        <v>1753</v>
      </c>
      <c r="D100" s="3" t="str">
        <f t="shared" si="174"/>
        <v>MA_1_36-5_dk_0902</v>
      </c>
      <c r="E100" s="3" t="str">
        <f t="shared" si="175"/>
        <v>0902</v>
      </c>
      <c r="F100" s="3">
        <v>143628.78099999999</v>
      </c>
      <c r="G100" s="15">
        <v>416928.34399999998</v>
      </c>
      <c r="H100" s="35" t="str">
        <f t="shared" si="176"/>
        <v>ja</v>
      </c>
      <c r="I100" s="42">
        <v>8</v>
      </c>
      <c r="J100" s="20" t="s">
        <v>373</v>
      </c>
      <c r="K100" s="21">
        <v>10000</v>
      </c>
      <c r="L100" s="28">
        <f t="shared" ref="L100:L131" si="228">L99</f>
        <v>1</v>
      </c>
      <c r="M100" s="28">
        <f t="shared" ref="M100:M131" si="229">M99</f>
        <v>1</v>
      </c>
      <c r="N100" s="56">
        <f t="shared" si="177"/>
        <v>10000</v>
      </c>
      <c r="O100" s="33">
        <f t="shared" ref="O100:O131" si="230">SQRT((F99-F100)^2+(G99-G100)^2)</f>
        <v>105.35464776175915</v>
      </c>
      <c r="P100" s="37">
        <f t="shared" si="178"/>
        <v>105.7976161924251</v>
      </c>
      <c r="Q100" s="9" t="s">
        <v>12</v>
      </c>
      <c r="R100" s="55" t="s">
        <v>12</v>
      </c>
      <c r="S100" s="55">
        <v>5.202</v>
      </c>
      <c r="T100" s="55">
        <v>5.5579999999999998</v>
      </c>
      <c r="U100" s="55">
        <v>5.8769999999999998</v>
      </c>
      <c r="V100" s="3">
        <v>6.1390000000000002</v>
      </c>
      <c r="W100" s="3">
        <v>6.4329999999999998</v>
      </c>
      <c r="X100" s="3" t="s">
        <v>12</v>
      </c>
      <c r="Y100" s="3">
        <v>7.0170000000000003</v>
      </c>
      <c r="Z100" s="15" t="s">
        <v>12</v>
      </c>
      <c r="AA100" s="10">
        <f t="shared" si="179"/>
        <v>6.4329999999999998</v>
      </c>
      <c r="AB100" s="9">
        <f t="shared" si="180"/>
        <v>0.55600000000000005</v>
      </c>
      <c r="AC100" s="10">
        <f t="shared" si="181"/>
        <v>0.58400000000000052</v>
      </c>
      <c r="AD100" s="9" t="s">
        <v>12</v>
      </c>
      <c r="AE100" s="55" t="s">
        <v>12</v>
      </c>
      <c r="AF100" s="55">
        <v>0.89100000000000001</v>
      </c>
      <c r="AG100" s="55">
        <v>1.238</v>
      </c>
      <c r="AH100" s="55">
        <v>1.4550000000000001</v>
      </c>
      <c r="AI100" s="3">
        <v>1.714</v>
      </c>
      <c r="AJ100" s="3">
        <v>1.7769999999999999</v>
      </c>
      <c r="AK100" s="3" t="s">
        <v>12</v>
      </c>
      <c r="AL100" s="3">
        <v>1.8149999999999999</v>
      </c>
      <c r="AM100" s="15" t="s">
        <v>12</v>
      </c>
      <c r="AN100" s="10">
        <f t="shared" si="182"/>
        <v>1.7769999999999999</v>
      </c>
      <c r="AO100" s="9">
        <f t="shared" si="183"/>
        <v>0.32199999999999984</v>
      </c>
      <c r="AP100" s="10">
        <f t="shared" si="184"/>
        <v>3.8000000000000034E-2</v>
      </c>
      <c r="AQ100" s="9" t="s">
        <v>12</v>
      </c>
      <c r="AR100" s="55" t="s">
        <v>12</v>
      </c>
      <c r="AS100" s="55">
        <v>2.9119999999999999</v>
      </c>
      <c r="AT100" s="55">
        <v>3.9529999999999998</v>
      </c>
      <c r="AU100" s="55">
        <v>4.5839999999999996</v>
      </c>
      <c r="AV100" s="3">
        <v>5.4130000000000003</v>
      </c>
      <c r="AW100" s="3">
        <v>5.476</v>
      </c>
      <c r="AX100" s="3" t="s">
        <v>12</v>
      </c>
      <c r="AY100" s="3">
        <v>5.7160000000000002</v>
      </c>
      <c r="AZ100" s="15" t="s">
        <v>12</v>
      </c>
      <c r="BA100" s="10">
        <f t="shared" si="185"/>
        <v>5.476</v>
      </c>
      <c r="BB100" s="9">
        <f t="shared" si="186"/>
        <v>0.89200000000000035</v>
      </c>
      <c r="BC100" s="10">
        <f t="shared" si="187"/>
        <v>0.24000000000000021</v>
      </c>
      <c r="BD100" s="9">
        <v>7.29</v>
      </c>
      <c r="BE100" s="3">
        <v>8.3740000000000006</v>
      </c>
      <c r="BF100" s="15">
        <v>8.8409999999999993</v>
      </c>
      <c r="BG100" s="15">
        <f t="shared" si="188"/>
        <v>8.3740000000000006</v>
      </c>
      <c r="BH100" s="9">
        <f t="shared" si="189"/>
        <v>1.0840000000000005</v>
      </c>
      <c r="BI100" s="10">
        <f t="shared" si="190"/>
        <v>0.46699999999999875</v>
      </c>
      <c r="BJ100" s="9">
        <v>6.4690000000000003</v>
      </c>
      <c r="BK100" s="3">
        <v>7.16</v>
      </c>
      <c r="BL100" s="15">
        <v>7.569</v>
      </c>
      <c r="BM100" s="15">
        <f t="shared" si="191"/>
        <v>7.16</v>
      </c>
      <c r="BN100" s="9">
        <f t="shared" si="192"/>
        <v>0.69099999999999984</v>
      </c>
      <c r="BO100" s="10">
        <f t="shared" si="193"/>
        <v>0.40899999999999981</v>
      </c>
      <c r="BP100">
        <f t="shared" si="194"/>
        <v>0</v>
      </c>
      <c r="BQ100" s="93">
        <f t="shared" si="195"/>
        <v>1.9496402877697849</v>
      </c>
      <c r="BR100" s="93">
        <f t="shared" si="196"/>
        <v>1.2428057553956831</v>
      </c>
      <c r="BS100" s="93" t="str">
        <f>VLOOKUP(C100,'Koppeling locatie - aslocatie'!$A$2:$C$8139,2,FALSE)</f>
        <v>maas224</v>
      </c>
      <c r="BT100" s="93">
        <f>VLOOKUP($BS100,aslocaties_v01!$C$3:$AA$500,MATCH($K$3/10,aslocaties_v01!$C$2:$X$2),FALSE)</f>
        <v>5.8339999999999996</v>
      </c>
      <c r="BU100" s="93">
        <f>VLOOKUP(BS100,aslocaties_v01!$C$3:$AA$500,MATCH($K$3,aslocaties_v01!$C$2:$X$2),FALSE)</f>
        <v>6.3879999999999999</v>
      </c>
      <c r="BV100" s="93">
        <f>VLOOKUP(BS100,aslocaties_v01!$C$3:$AA$500,MATCH($K$3*10,aslocaties_v01!$C$2:$Y$2),FALSE)</f>
        <v>6.9729999999999999</v>
      </c>
      <c r="BW100" s="93">
        <f t="shared" si="197"/>
        <v>0.55400000000000027</v>
      </c>
      <c r="BX100" s="93">
        <f t="shared" si="198"/>
        <v>0.58499999999999996</v>
      </c>
      <c r="BY100" s="94">
        <f t="shared" si="199"/>
        <v>3.597122302157918E-3</v>
      </c>
      <c r="BZ100" s="94">
        <f t="shared" si="200"/>
        <v>1.7123287671223508E-3</v>
      </c>
      <c r="CA100" s="94">
        <f t="shared" si="201"/>
        <v>4.3000000000000149E-2</v>
      </c>
      <c r="CB100">
        <f t="shared" si="202"/>
        <v>4.4999999999999929E-2</v>
      </c>
      <c r="CC100" s="58">
        <f t="shared" si="203"/>
        <v>4.4000000000000483E-2</v>
      </c>
      <c r="CD100" s="95" t="b">
        <f t="shared" si="204"/>
        <v>0</v>
      </c>
      <c r="CE100" s="96" t="b">
        <f t="shared" si="205"/>
        <v>1</v>
      </c>
      <c r="CF100" t="b">
        <f t="shared" si="206"/>
        <v>0</v>
      </c>
      <c r="CG100" t="b">
        <f t="shared" si="207"/>
        <v>1</v>
      </c>
      <c r="CH100" s="84" t="b">
        <f t="shared" si="208"/>
        <v>1</v>
      </c>
      <c r="CI100">
        <f t="shared" si="209"/>
        <v>1.7769999999999999</v>
      </c>
      <c r="CJ100" t="b">
        <f t="shared" si="210"/>
        <v>1</v>
      </c>
      <c r="CK100" t="b">
        <f t="shared" si="211"/>
        <v>0</v>
      </c>
      <c r="CL100" s="84" t="b">
        <f t="shared" ref="CL100:CL131" si="231">BA100&lt;AVERAGE(BA:BA)+2*STDEV(BA:BA)</f>
        <v>0</v>
      </c>
      <c r="CM100" t="str">
        <f t="shared" si="212"/>
        <v/>
      </c>
      <c r="CN100" t="b">
        <f t="shared" si="213"/>
        <v>0</v>
      </c>
      <c r="CO100" s="84">
        <f t="shared" si="214"/>
        <v>3.7987083423681449E-2</v>
      </c>
      <c r="CP100" t="b">
        <f t="shared" si="215"/>
        <v>1</v>
      </c>
      <c r="CQ100" s="96" t="b">
        <f t="shared" si="216"/>
        <v>1</v>
      </c>
      <c r="CR100" t="b">
        <f t="shared" si="217"/>
        <v>0</v>
      </c>
      <c r="CS100" t="b">
        <f t="shared" si="218"/>
        <v>0</v>
      </c>
      <c r="CT100" t="b">
        <f t="shared" si="219"/>
        <v>1</v>
      </c>
      <c r="CU100" t="b">
        <f t="shared" si="220"/>
        <v>1</v>
      </c>
      <c r="CV100" s="84" t="b">
        <f t="shared" si="221"/>
        <v>1</v>
      </c>
      <c r="CW100" t="b">
        <f t="shared" si="222"/>
        <v>0</v>
      </c>
      <c r="CX100" t="b">
        <f t="shared" si="223"/>
        <v>1</v>
      </c>
      <c r="CY100" t="b">
        <f t="shared" si="224"/>
        <v>1</v>
      </c>
      <c r="CZ100" t="b">
        <f t="shared" si="225"/>
        <v>1</v>
      </c>
      <c r="DA100" s="84">
        <f t="shared" si="226"/>
        <v>2</v>
      </c>
      <c r="DB100" t="b">
        <f t="shared" si="227"/>
        <v>0</v>
      </c>
    </row>
    <row r="101" spans="1:106">
      <c r="A101" s="9">
        <v>1545</v>
      </c>
      <c r="B101" s="3">
        <v>2</v>
      </c>
      <c r="C101" s="3" t="s">
        <v>1754</v>
      </c>
      <c r="D101" s="3" t="str">
        <f t="shared" si="174"/>
        <v>MA_1_36-5_dk_0903</v>
      </c>
      <c r="E101" s="3" t="str">
        <f t="shared" si="175"/>
        <v>0903</v>
      </c>
      <c r="F101" s="3">
        <v>143523.54699999999</v>
      </c>
      <c r="G101" s="15">
        <v>416939.25</v>
      </c>
      <c r="H101" s="35" t="str">
        <f t="shared" si="176"/>
        <v>ja</v>
      </c>
      <c r="I101" s="42">
        <v>10</v>
      </c>
      <c r="J101" s="20" t="s">
        <v>373</v>
      </c>
      <c r="K101" s="21">
        <v>10000</v>
      </c>
      <c r="L101" s="28">
        <f t="shared" si="228"/>
        <v>1</v>
      </c>
      <c r="M101" s="28">
        <f t="shared" si="229"/>
        <v>1</v>
      </c>
      <c r="N101" s="56">
        <f t="shared" si="177"/>
        <v>10000</v>
      </c>
      <c r="O101" s="33">
        <f t="shared" si="230"/>
        <v>105.7976161924251</v>
      </c>
      <c r="P101" s="37">
        <f t="shared" si="178"/>
        <v>71.565277348706161</v>
      </c>
      <c r="Q101" s="9" t="s">
        <v>12</v>
      </c>
      <c r="R101" s="55" t="s">
        <v>12</v>
      </c>
      <c r="S101" s="55">
        <v>5.1929999999999996</v>
      </c>
      <c r="T101" s="55">
        <v>5.5439999999999996</v>
      </c>
      <c r="U101" s="55">
        <v>5.8659999999999997</v>
      </c>
      <c r="V101" s="3">
        <v>6.1269999999999998</v>
      </c>
      <c r="W101" s="3">
        <v>6.4210000000000003</v>
      </c>
      <c r="X101" s="3" t="s">
        <v>12</v>
      </c>
      <c r="Y101" s="3">
        <v>7.0019999999999998</v>
      </c>
      <c r="Z101" s="15" t="s">
        <v>12</v>
      </c>
      <c r="AA101" s="10">
        <f t="shared" si="179"/>
        <v>6.4210000000000003</v>
      </c>
      <c r="AB101" s="9">
        <f t="shared" si="180"/>
        <v>0.5550000000000006</v>
      </c>
      <c r="AC101" s="10">
        <f t="shared" si="181"/>
        <v>0.58099999999999952</v>
      </c>
      <c r="AD101" s="9" t="s">
        <v>12</v>
      </c>
      <c r="AE101" s="55" t="s">
        <v>12</v>
      </c>
      <c r="AF101" s="55">
        <v>0.84699999999999998</v>
      </c>
      <c r="AG101" s="55">
        <v>1.1579999999999999</v>
      </c>
      <c r="AH101" s="55">
        <v>1.359</v>
      </c>
      <c r="AI101" s="3">
        <v>1.528</v>
      </c>
      <c r="AJ101" s="3">
        <v>1.591</v>
      </c>
      <c r="AK101" s="3" t="s">
        <v>12</v>
      </c>
      <c r="AL101" s="3">
        <v>1.6180000000000001</v>
      </c>
      <c r="AM101" s="15" t="s">
        <v>12</v>
      </c>
      <c r="AN101" s="10">
        <f t="shared" si="182"/>
        <v>1.591</v>
      </c>
      <c r="AO101" s="9">
        <f t="shared" si="183"/>
        <v>0.23199999999999998</v>
      </c>
      <c r="AP101" s="10">
        <f t="shared" si="184"/>
        <v>2.7000000000000135E-2</v>
      </c>
      <c r="AQ101" s="9" t="s">
        <v>12</v>
      </c>
      <c r="AR101" s="55" t="s">
        <v>12</v>
      </c>
      <c r="AS101" s="55">
        <v>2.8879999999999999</v>
      </c>
      <c r="AT101" s="55">
        <v>3.9039999999999999</v>
      </c>
      <c r="AU101" s="55">
        <v>4.49</v>
      </c>
      <c r="AV101" s="3">
        <v>5.319</v>
      </c>
      <c r="AW101" s="3">
        <v>5.3920000000000003</v>
      </c>
      <c r="AX101" s="3" t="s">
        <v>12</v>
      </c>
      <c r="AY101" s="3">
        <v>5.6180000000000003</v>
      </c>
      <c r="AZ101" s="15" t="s">
        <v>12</v>
      </c>
      <c r="BA101" s="10">
        <f t="shared" si="185"/>
        <v>5.3920000000000003</v>
      </c>
      <c r="BB101" s="9">
        <f t="shared" si="186"/>
        <v>0.90200000000000014</v>
      </c>
      <c r="BC101" s="10">
        <f t="shared" si="187"/>
        <v>0.22599999999999998</v>
      </c>
      <c r="BD101" s="9">
        <v>6.9349999999999996</v>
      </c>
      <c r="BE101" s="3">
        <v>7.8879999999999999</v>
      </c>
      <c r="BF101" s="15">
        <v>8.5109999999999992</v>
      </c>
      <c r="BG101" s="15">
        <f t="shared" si="188"/>
        <v>7.8879999999999999</v>
      </c>
      <c r="BH101" s="9">
        <f t="shared" si="189"/>
        <v>0.95300000000000029</v>
      </c>
      <c r="BI101" s="10">
        <f t="shared" si="190"/>
        <v>0.62299999999999933</v>
      </c>
      <c r="BJ101" s="9">
        <v>6.3339999999999996</v>
      </c>
      <c r="BK101" s="3">
        <v>7.0190000000000001</v>
      </c>
      <c r="BL101" s="15">
        <v>7.4359999999999999</v>
      </c>
      <c r="BM101" s="15">
        <f t="shared" si="191"/>
        <v>7.0190000000000001</v>
      </c>
      <c r="BN101" s="9">
        <f t="shared" si="192"/>
        <v>0.6850000000000005</v>
      </c>
      <c r="BO101" s="10">
        <f t="shared" si="193"/>
        <v>0.41699999999999982</v>
      </c>
      <c r="BP101">
        <f t="shared" si="194"/>
        <v>0</v>
      </c>
      <c r="BQ101" s="93">
        <f t="shared" si="195"/>
        <v>1.7171171171171158</v>
      </c>
      <c r="BR101" s="93">
        <f t="shared" si="196"/>
        <v>1.2342342342342338</v>
      </c>
      <c r="BS101" s="93" t="str">
        <f>VLOOKUP(C101,'Koppeling locatie - aslocatie'!$A$2:$C$8139,2,FALSE)</f>
        <v>maas224</v>
      </c>
      <c r="BT101" s="93">
        <f>VLOOKUP($BS101,aslocaties_v01!$C$3:$AA$500,MATCH($K$3/10,aslocaties_v01!$C$2:$X$2),FALSE)</f>
        <v>5.8339999999999996</v>
      </c>
      <c r="BU101" s="93">
        <f>VLOOKUP(BS101,aslocaties_v01!$C$3:$AA$500,MATCH($K$3,aslocaties_v01!$C$2:$X$2),FALSE)</f>
        <v>6.3879999999999999</v>
      </c>
      <c r="BV101" s="93">
        <f>VLOOKUP(BS101,aslocaties_v01!$C$3:$AA$500,MATCH($K$3*10,aslocaties_v01!$C$2:$Y$2),FALSE)</f>
        <v>6.9729999999999999</v>
      </c>
      <c r="BW101" s="93">
        <f t="shared" si="197"/>
        <v>0.55400000000000027</v>
      </c>
      <c r="BX101" s="93">
        <f t="shared" si="198"/>
        <v>0.58499999999999996</v>
      </c>
      <c r="BY101" s="94">
        <f t="shared" si="199"/>
        <v>1.8018018018024495E-3</v>
      </c>
      <c r="BZ101" s="94">
        <f t="shared" si="200"/>
        <v>6.8846815834775477E-3</v>
      </c>
      <c r="CA101" s="94">
        <f t="shared" si="201"/>
        <v>3.2000000000000028E-2</v>
      </c>
      <c r="CB101">
        <f t="shared" si="202"/>
        <v>3.3000000000000362E-2</v>
      </c>
      <c r="CC101" s="58">
        <f t="shared" si="203"/>
        <v>2.8999999999999915E-2</v>
      </c>
      <c r="CD101" s="95" t="b">
        <f t="shared" si="204"/>
        <v>0</v>
      </c>
      <c r="CE101" s="96" t="b">
        <f t="shared" si="205"/>
        <v>1</v>
      </c>
      <c r="CF101" t="b">
        <f t="shared" si="206"/>
        <v>1</v>
      </c>
      <c r="CG101" t="b">
        <f t="shared" si="207"/>
        <v>1</v>
      </c>
      <c r="CH101" s="84" t="b">
        <f t="shared" si="208"/>
        <v>1</v>
      </c>
      <c r="CI101">
        <f t="shared" si="209"/>
        <v>1.591</v>
      </c>
      <c r="CJ101" t="b">
        <f t="shared" si="210"/>
        <v>1</v>
      </c>
      <c r="CK101" t="b">
        <f t="shared" si="211"/>
        <v>0</v>
      </c>
      <c r="CL101" s="84" t="b">
        <f t="shared" si="231"/>
        <v>0</v>
      </c>
      <c r="CM101" t="str">
        <f t="shared" si="212"/>
        <v/>
      </c>
      <c r="CN101" t="b">
        <f t="shared" si="213"/>
        <v>0</v>
      </c>
      <c r="CO101" s="84">
        <f t="shared" si="214"/>
        <v>3.5078887713354413E-2</v>
      </c>
      <c r="CP101" t="b">
        <f t="shared" si="215"/>
        <v>1</v>
      </c>
      <c r="CQ101" s="96" t="b">
        <f t="shared" si="216"/>
        <v>1</v>
      </c>
      <c r="CR101" t="b">
        <f t="shared" si="217"/>
        <v>0</v>
      </c>
      <c r="CS101" t="b">
        <f t="shared" si="218"/>
        <v>1</v>
      </c>
      <c r="CT101" t="b">
        <f t="shared" si="219"/>
        <v>1</v>
      </c>
      <c r="CU101" t="b">
        <f t="shared" si="220"/>
        <v>1</v>
      </c>
      <c r="CV101" s="84" t="b">
        <f t="shared" si="221"/>
        <v>1</v>
      </c>
      <c r="CW101" t="b">
        <f t="shared" si="222"/>
        <v>1</v>
      </c>
      <c r="CX101" t="b">
        <f t="shared" si="223"/>
        <v>1</v>
      </c>
      <c r="CY101" t="b">
        <f t="shared" si="224"/>
        <v>1</v>
      </c>
      <c r="CZ101" t="b">
        <f t="shared" si="225"/>
        <v>1</v>
      </c>
      <c r="DA101" s="84">
        <f t="shared" si="226"/>
        <v>1</v>
      </c>
      <c r="DB101" t="b">
        <f t="shared" si="227"/>
        <v>0</v>
      </c>
    </row>
    <row r="102" spans="1:106">
      <c r="A102" s="9">
        <v>1546</v>
      </c>
      <c r="B102" s="3">
        <v>2</v>
      </c>
      <c r="C102" s="3" t="s">
        <v>1755</v>
      </c>
      <c r="D102" s="3" t="str">
        <f t="shared" si="174"/>
        <v>MA_1_36-5_dk_0904</v>
      </c>
      <c r="E102" s="3" t="str">
        <f t="shared" si="175"/>
        <v>0904</v>
      </c>
      <c r="F102" s="3">
        <v>143452.57800000001</v>
      </c>
      <c r="G102" s="15">
        <v>416930.03100000002</v>
      </c>
      <c r="H102" s="35" t="str">
        <f t="shared" si="176"/>
        <v>ja</v>
      </c>
      <c r="I102" s="42">
        <v>1</v>
      </c>
      <c r="J102" s="20" t="s">
        <v>373</v>
      </c>
      <c r="K102" s="21">
        <v>10000</v>
      </c>
      <c r="L102" s="28">
        <f t="shared" si="228"/>
        <v>1</v>
      </c>
      <c r="M102" s="28">
        <f t="shared" si="229"/>
        <v>1</v>
      </c>
      <c r="N102" s="56">
        <f t="shared" si="177"/>
        <v>10000</v>
      </c>
      <c r="O102" s="33">
        <f t="shared" si="230"/>
        <v>71.565277348706161</v>
      </c>
      <c r="P102" s="37">
        <f t="shared" si="178"/>
        <v>105.92763913636671</v>
      </c>
      <c r="Q102" s="9" t="s">
        <v>12</v>
      </c>
      <c r="R102" s="55" t="s">
        <v>12</v>
      </c>
      <c r="S102" s="55">
        <v>5.1769999999999996</v>
      </c>
      <c r="T102" s="55">
        <v>5.524</v>
      </c>
      <c r="U102" s="55">
        <v>5.8440000000000003</v>
      </c>
      <c r="V102" s="3">
        <v>6.1050000000000004</v>
      </c>
      <c r="W102" s="3">
        <v>6.3979999999999997</v>
      </c>
      <c r="X102" s="3" t="s">
        <v>12</v>
      </c>
      <c r="Y102" s="3">
        <v>6.9749999999999996</v>
      </c>
      <c r="Z102" s="15" t="s">
        <v>12</v>
      </c>
      <c r="AA102" s="10">
        <f t="shared" si="179"/>
        <v>6.3979999999999997</v>
      </c>
      <c r="AB102" s="9">
        <f t="shared" si="180"/>
        <v>0.55399999999999938</v>
      </c>
      <c r="AC102" s="10">
        <f t="shared" si="181"/>
        <v>0.57699999999999996</v>
      </c>
      <c r="AD102" s="9" t="s">
        <v>12</v>
      </c>
      <c r="AE102" s="55" t="s">
        <v>12</v>
      </c>
      <c r="AF102" s="55">
        <v>0.82599999999999996</v>
      </c>
      <c r="AG102" s="55">
        <v>1.1379999999999999</v>
      </c>
      <c r="AH102" s="55">
        <v>1.337</v>
      </c>
      <c r="AI102" s="3">
        <v>1.5289999999999999</v>
      </c>
      <c r="AJ102" s="3">
        <v>1.593</v>
      </c>
      <c r="AK102" s="3" t="s">
        <v>12</v>
      </c>
      <c r="AL102" s="3">
        <v>1.6419999999999999</v>
      </c>
      <c r="AM102" s="15" t="s">
        <v>12</v>
      </c>
      <c r="AN102" s="10">
        <f t="shared" si="182"/>
        <v>1.593</v>
      </c>
      <c r="AO102" s="9">
        <f t="shared" si="183"/>
        <v>0.25600000000000001</v>
      </c>
      <c r="AP102" s="10">
        <f t="shared" si="184"/>
        <v>4.8999999999999932E-2</v>
      </c>
      <c r="AQ102" s="9" t="s">
        <v>12</v>
      </c>
      <c r="AR102" s="55" t="s">
        <v>12</v>
      </c>
      <c r="AS102" s="55">
        <v>2.8820000000000001</v>
      </c>
      <c r="AT102" s="55">
        <v>3.9039999999999999</v>
      </c>
      <c r="AU102" s="55">
        <v>4.49</v>
      </c>
      <c r="AV102" s="3">
        <v>5.319</v>
      </c>
      <c r="AW102" s="3">
        <v>5.3920000000000003</v>
      </c>
      <c r="AX102" s="3" t="s">
        <v>12</v>
      </c>
      <c r="AY102" s="3">
        <v>5.6420000000000003</v>
      </c>
      <c r="AZ102" s="15" t="s">
        <v>12</v>
      </c>
      <c r="BA102" s="10">
        <f t="shared" si="185"/>
        <v>5.3920000000000003</v>
      </c>
      <c r="BB102" s="9">
        <f t="shared" si="186"/>
        <v>0.90200000000000014</v>
      </c>
      <c r="BC102" s="10">
        <f t="shared" si="187"/>
        <v>0.25</v>
      </c>
      <c r="BD102" s="9">
        <v>6.9349999999999996</v>
      </c>
      <c r="BE102" s="3">
        <v>7.8879999999999999</v>
      </c>
      <c r="BF102" s="15">
        <v>8.5109999999999992</v>
      </c>
      <c r="BG102" s="15">
        <f t="shared" si="188"/>
        <v>7.8879999999999999</v>
      </c>
      <c r="BH102" s="9">
        <f t="shared" si="189"/>
        <v>0.95300000000000029</v>
      </c>
      <c r="BI102" s="10">
        <f t="shared" si="190"/>
        <v>0.62299999999999933</v>
      </c>
      <c r="BJ102" s="9">
        <v>6.32</v>
      </c>
      <c r="BK102" s="3">
        <v>6.9349999999999996</v>
      </c>
      <c r="BL102" s="15">
        <v>7.4080000000000004</v>
      </c>
      <c r="BM102" s="15">
        <f t="shared" si="191"/>
        <v>6.9349999999999996</v>
      </c>
      <c r="BN102" s="9">
        <f t="shared" si="192"/>
        <v>0.61499999999999932</v>
      </c>
      <c r="BO102" s="10">
        <f t="shared" si="193"/>
        <v>0.47300000000000075</v>
      </c>
      <c r="BP102">
        <f t="shared" si="194"/>
        <v>0</v>
      </c>
      <c r="BQ102" s="93">
        <f t="shared" si="195"/>
        <v>1.7202166064981974</v>
      </c>
      <c r="BR102" s="93">
        <f t="shared" si="196"/>
        <v>1.1101083032490975</v>
      </c>
      <c r="BS102" s="93" t="str">
        <f>VLOOKUP(C102,'Koppeling locatie - aslocatie'!$A$2:$C$8139,2,FALSE)</f>
        <v>maas224</v>
      </c>
      <c r="BT102" s="93">
        <f>VLOOKUP($BS102,aslocaties_v01!$C$3:$AA$500,MATCH($K$3/10,aslocaties_v01!$C$2:$X$2),FALSE)</f>
        <v>5.8339999999999996</v>
      </c>
      <c r="BU102" s="93">
        <f>VLOOKUP(BS102,aslocaties_v01!$C$3:$AA$500,MATCH($K$3,aslocaties_v01!$C$2:$X$2),FALSE)</f>
        <v>6.3879999999999999</v>
      </c>
      <c r="BV102" s="93">
        <f>VLOOKUP(BS102,aslocaties_v01!$C$3:$AA$500,MATCH($K$3*10,aslocaties_v01!$C$2:$Y$2),FALSE)</f>
        <v>6.9729999999999999</v>
      </c>
      <c r="BW102" s="93">
        <f t="shared" si="197"/>
        <v>0.55400000000000027</v>
      </c>
      <c r="BX102" s="93">
        <f t="shared" si="198"/>
        <v>0.58499999999999996</v>
      </c>
      <c r="BY102" s="94">
        <f t="shared" si="199"/>
        <v>1.5543122344752192E-15</v>
      </c>
      <c r="BZ102" s="94">
        <f t="shared" si="200"/>
        <v>1.3864818024263537E-2</v>
      </c>
      <c r="CA102" s="94">
        <f t="shared" si="201"/>
        <v>1.0000000000000675E-2</v>
      </c>
      <c r="CB102">
        <f t="shared" si="202"/>
        <v>9.9999999999997868E-3</v>
      </c>
      <c r="CC102" s="58">
        <f t="shared" si="203"/>
        <v>1.9999999999997797E-3</v>
      </c>
      <c r="CD102" s="95" t="b">
        <f t="shared" si="204"/>
        <v>0</v>
      </c>
      <c r="CE102" s="96" t="b">
        <f t="shared" si="205"/>
        <v>1</v>
      </c>
      <c r="CF102" t="b">
        <f t="shared" si="206"/>
        <v>1</v>
      </c>
      <c r="CG102" t="b">
        <f t="shared" si="207"/>
        <v>1</v>
      </c>
      <c r="CH102" s="84" t="b">
        <f t="shared" si="208"/>
        <v>1</v>
      </c>
      <c r="CI102">
        <f t="shared" si="209"/>
        <v>1.593</v>
      </c>
      <c r="CJ102" t="b">
        <f t="shared" si="210"/>
        <v>1</v>
      </c>
      <c r="CK102" t="b">
        <f t="shared" si="211"/>
        <v>0</v>
      </c>
      <c r="CL102" s="84" t="b">
        <f t="shared" si="231"/>
        <v>0</v>
      </c>
      <c r="CM102" t="str">
        <f t="shared" si="212"/>
        <v/>
      </c>
      <c r="CN102" t="b">
        <f t="shared" si="213"/>
        <v>0</v>
      </c>
      <c r="CO102" s="84">
        <f t="shared" si="214"/>
        <v>3.5122984366671016E-2</v>
      </c>
      <c r="CP102" t="b">
        <f t="shared" si="215"/>
        <v>1</v>
      </c>
      <c r="CQ102" s="96" t="b">
        <f t="shared" si="216"/>
        <v>1</v>
      </c>
      <c r="CR102" t="b">
        <f t="shared" si="217"/>
        <v>1</v>
      </c>
      <c r="CS102" t="b">
        <f t="shared" si="218"/>
        <v>1</v>
      </c>
      <c r="CT102" t="b">
        <f t="shared" si="219"/>
        <v>1</v>
      </c>
      <c r="CU102" t="b">
        <f t="shared" si="220"/>
        <v>1</v>
      </c>
      <c r="CV102" s="84" t="b">
        <f t="shared" si="221"/>
        <v>1</v>
      </c>
      <c r="CW102" t="b">
        <f t="shared" si="222"/>
        <v>0</v>
      </c>
      <c r="CX102" t="b">
        <f t="shared" si="223"/>
        <v>0</v>
      </c>
      <c r="CY102" t="b">
        <f t="shared" si="224"/>
        <v>0</v>
      </c>
      <c r="CZ102" t="b">
        <f t="shared" si="225"/>
        <v>0</v>
      </c>
      <c r="DA102" s="84">
        <f t="shared" si="226"/>
        <v>1</v>
      </c>
      <c r="DB102" t="b">
        <f t="shared" si="227"/>
        <v>0</v>
      </c>
    </row>
    <row r="103" spans="1:106">
      <c r="A103" s="9">
        <v>1547</v>
      </c>
      <c r="B103" s="3">
        <v>2</v>
      </c>
      <c r="C103" s="3" t="s">
        <v>1756</v>
      </c>
      <c r="D103" s="3" t="str">
        <f t="shared" si="174"/>
        <v>MA_1_36-5_dk_0905</v>
      </c>
      <c r="E103" s="3" t="str">
        <f t="shared" si="175"/>
        <v>0905</v>
      </c>
      <c r="F103" s="3">
        <v>143346.65599999999</v>
      </c>
      <c r="G103" s="15">
        <v>416928.93800000002</v>
      </c>
      <c r="H103" s="35" t="str">
        <f t="shared" si="176"/>
        <v>ja</v>
      </c>
      <c r="I103" s="42">
        <v>357</v>
      </c>
      <c r="J103" s="20" t="s">
        <v>373</v>
      </c>
      <c r="K103" s="21">
        <v>10000</v>
      </c>
      <c r="L103" s="28">
        <f t="shared" si="228"/>
        <v>1</v>
      </c>
      <c r="M103" s="28">
        <f t="shared" si="229"/>
        <v>1</v>
      </c>
      <c r="N103" s="56">
        <f t="shared" si="177"/>
        <v>10000</v>
      </c>
      <c r="O103" s="33">
        <f t="shared" si="230"/>
        <v>105.92763913636671</v>
      </c>
      <c r="P103" s="37">
        <f t="shared" si="178"/>
        <v>106.89206438270347</v>
      </c>
      <c r="Q103" s="9" t="s">
        <v>12</v>
      </c>
      <c r="R103" s="55" t="s">
        <v>12</v>
      </c>
      <c r="S103" s="55">
        <v>5.1470000000000002</v>
      </c>
      <c r="T103" s="55">
        <v>5.4989999999999997</v>
      </c>
      <c r="U103" s="55">
        <v>5.8209999999999997</v>
      </c>
      <c r="V103" s="3">
        <v>6.0839999999999996</v>
      </c>
      <c r="W103" s="3">
        <v>6.3769999999999998</v>
      </c>
      <c r="X103" s="3" t="s">
        <v>12</v>
      </c>
      <c r="Y103" s="3">
        <v>6.9560000000000004</v>
      </c>
      <c r="Z103" s="15" t="s">
        <v>12</v>
      </c>
      <c r="AA103" s="10">
        <f t="shared" si="179"/>
        <v>6.3769999999999998</v>
      </c>
      <c r="AB103" s="9">
        <f t="shared" si="180"/>
        <v>0.55600000000000005</v>
      </c>
      <c r="AC103" s="10">
        <f t="shared" si="181"/>
        <v>0.57900000000000063</v>
      </c>
      <c r="AD103" s="9" t="s">
        <v>12</v>
      </c>
      <c r="AE103" s="55" t="s">
        <v>12</v>
      </c>
      <c r="AF103" s="55">
        <v>0.749</v>
      </c>
      <c r="AG103" s="55">
        <v>0.875</v>
      </c>
      <c r="AH103" s="55">
        <v>1.002</v>
      </c>
      <c r="AI103" s="3">
        <v>1.0389999999999999</v>
      </c>
      <c r="AJ103" s="3">
        <v>1.08</v>
      </c>
      <c r="AK103" s="3" t="s">
        <v>12</v>
      </c>
      <c r="AL103" s="3">
        <v>1.204</v>
      </c>
      <c r="AM103" s="15" t="s">
        <v>12</v>
      </c>
      <c r="AN103" s="10">
        <f t="shared" si="182"/>
        <v>1.08</v>
      </c>
      <c r="AO103" s="9">
        <f t="shared" si="183"/>
        <v>7.8000000000000069E-2</v>
      </c>
      <c r="AP103" s="10">
        <f t="shared" si="184"/>
        <v>0.12399999999999989</v>
      </c>
      <c r="AQ103" s="9" t="s">
        <v>12</v>
      </c>
      <c r="AR103" s="55" t="s">
        <v>12</v>
      </c>
      <c r="AS103" s="55">
        <v>2.7839999999999998</v>
      </c>
      <c r="AT103" s="55">
        <v>2.9860000000000002</v>
      </c>
      <c r="AU103" s="55">
        <v>3.1379999999999999</v>
      </c>
      <c r="AV103" s="3">
        <v>3.2149999999999999</v>
      </c>
      <c r="AW103" s="3">
        <v>3.3170000000000002</v>
      </c>
      <c r="AX103" s="3" t="s">
        <v>12</v>
      </c>
      <c r="AY103" s="3">
        <v>3.5310000000000001</v>
      </c>
      <c r="AZ103" s="15" t="s">
        <v>12</v>
      </c>
      <c r="BA103" s="10">
        <f t="shared" si="185"/>
        <v>3.3170000000000002</v>
      </c>
      <c r="BB103" s="9">
        <f t="shared" si="186"/>
        <v>0.17900000000000027</v>
      </c>
      <c r="BC103" s="10">
        <f t="shared" si="187"/>
        <v>0.21399999999999997</v>
      </c>
      <c r="BD103" s="9">
        <v>6.1070000000000002</v>
      </c>
      <c r="BE103" s="3">
        <v>6.7190000000000003</v>
      </c>
      <c r="BF103" s="15">
        <v>7.3860000000000001</v>
      </c>
      <c r="BG103" s="15">
        <f t="shared" si="188"/>
        <v>6.7190000000000003</v>
      </c>
      <c r="BH103" s="9">
        <f t="shared" si="189"/>
        <v>0.6120000000000001</v>
      </c>
      <c r="BI103" s="10">
        <f t="shared" si="190"/>
        <v>0.66699999999999982</v>
      </c>
      <c r="BJ103" s="9">
        <v>6.08</v>
      </c>
      <c r="BK103" s="3">
        <v>6.694</v>
      </c>
      <c r="BL103" s="15">
        <v>7.3879999999999999</v>
      </c>
      <c r="BM103" s="15">
        <f t="shared" si="191"/>
        <v>6.694</v>
      </c>
      <c r="BN103" s="9">
        <f t="shared" si="192"/>
        <v>0.61399999999999988</v>
      </c>
      <c r="BO103" s="10">
        <f t="shared" si="193"/>
        <v>0.69399999999999995</v>
      </c>
      <c r="BP103">
        <f t="shared" si="194"/>
        <v>0</v>
      </c>
      <c r="BQ103" s="93">
        <f t="shared" si="195"/>
        <v>1.1007194244604317</v>
      </c>
      <c r="BR103" s="93">
        <f t="shared" si="196"/>
        <v>1.1043165467625895</v>
      </c>
      <c r="BS103" s="93" t="str">
        <f>VLOOKUP(C103,'Koppeling locatie - aslocatie'!$A$2:$C$8139,2,FALSE)</f>
        <v>maas224</v>
      </c>
      <c r="BT103" s="93">
        <f>VLOOKUP($BS103,aslocaties_v01!$C$3:$AA$500,MATCH($K$3/10,aslocaties_v01!$C$2:$X$2),FALSE)</f>
        <v>5.8339999999999996</v>
      </c>
      <c r="BU103" s="93">
        <f>VLOOKUP(BS103,aslocaties_v01!$C$3:$AA$500,MATCH($K$3,aslocaties_v01!$C$2:$X$2),FALSE)</f>
        <v>6.3879999999999999</v>
      </c>
      <c r="BV103" s="93">
        <f>VLOOKUP(BS103,aslocaties_v01!$C$3:$AA$500,MATCH($K$3*10,aslocaties_v01!$C$2:$Y$2),FALSE)</f>
        <v>6.9729999999999999</v>
      </c>
      <c r="BW103" s="93">
        <f t="shared" si="197"/>
        <v>0.55400000000000027</v>
      </c>
      <c r="BX103" s="93">
        <f t="shared" si="198"/>
        <v>0.58499999999999996</v>
      </c>
      <c r="BY103" s="94">
        <f t="shared" si="199"/>
        <v>3.597122302157918E-3</v>
      </c>
      <c r="BZ103" s="94">
        <f t="shared" si="200"/>
        <v>1.0362694300517061E-2</v>
      </c>
      <c r="CA103" s="94">
        <f t="shared" si="201"/>
        <v>1.2999999999999901E-2</v>
      </c>
      <c r="CB103">
        <f t="shared" si="202"/>
        <v>1.1000000000000121E-2</v>
      </c>
      <c r="CC103" s="58">
        <f t="shared" si="203"/>
        <v>1.699999999999946E-2</v>
      </c>
      <c r="CD103" s="95" t="b">
        <f t="shared" si="204"/>
        <v>0</v>
      </c>
      <c r="CE103" s="96" t="b">
        <f t="shared" si="205"/>
        <v>1</v>
      </c>
      <c r="CF103" t="b">
        <f t="shared" si="206"/>
        <v>1</v>
      </c>
      <c r="CG103" t="b">
        <f t="shared" si="207"/>
        <v>1</v>
      </c>
      <c r="CH103" s="84" t="b">
        <f t="shared" si="208"/>
        <v>1</v>
      </c>
      <c r="CI103">
        <f t="shared" si="209"/>
        <v>1.08</v>
      </c>
      <c r="CJ103" t="b">
        <f t="shared" si="210"/>
        <v>1</v>
      </c>
      <c r="CK103" t="b">
        <f t="shared" si="211"/>
        <v>1</v>
      </c>
      <c r="CL103" s="84" t="b">
        <f t="shared" si="231"/>
        <v>1</v>
      </c>
      <c r="CM103">
        <f t="shared" si="212"/>
        <v>3.3170000000000002</v>
      </c>
      <c r="CN103" t="b">
        <f t="shared" si="213"/>
        <v>1</v>
      </c>
      <c r="CO103" s="84">
        <f t="shared" si="214"/>
        <v>6.2922825217793202E-2</v>
      </c>
      <c r="CP103" t="b">
        <f t="shared" si="215"/>
        <v>1</v>
      </c>
      <c r="CQ103" s="96" t="b">
        <f t="shared" si="216"/>
        <v>1</v>
      </c>
      <c r="CR103" t="b">
        <f t="shared" si="217"/>
        <v>0</v>
      </c>
      <c r="CS103" t="b">
        <f t="shared" si="218"/>
        <v>0</v>
      </c>
      <c r="CT103" t="b">
        <f t="shared" si="219"/>
        <v>0</v>
      </c>
      <c r="CU103" t="b">
        <f t="shared" si="220"/>
        <v>0</v>
      </c>
      <c r="CV103" s="84" t="b">
        <f t="shared" si="221"/>
        <v>1</v>
      </c>
      <c r="CW103" t="b">
        <f t="shared" si="222"/>
        <v>1</v>
      </c>
      <c r="CX103" t="b">
        <f t="shared" si="223"/>
        <v>1</v>
      </c>
      <c r="CY103" t="b">
        <f t="shared" si="224"/>
        <v>1</v>
      </c>
      <c r="CZ103" t="b">
        <f t="shared" si="225"/>
        <v>1</v>
      </c>
      <c r="DA103" s="84">
        <f t="shared" si="226"/>
        <v>1</v>
      </c>
      <c r="DB103" t="b">
        <f t="shared" si="227"/>
        <v>0</v>
      </c>
    </row>
    <row r="104" spans="1:106">
      <c r="A104" s="9">
        <v>1548</v>
      </c>
      <c r="B104" s="3">
        <v>2</v>
      </c>
      <c r="C104" s="3" t="s">
        <v>1757</v>
      </c>
      <c r="D104" s="3" t="str">
        <f t="shared" si="174"/>
        <v>MA_1_36-5_dk_0906</v>
      </c>
      <c r="E104" s="3" t="str">
        <f t="shared" si="175"/>
        <v>0906</v>
      </c>
      <c r="F104" s="3">
        <v>143240.07800000001</v>
      </c>
      <c r="G104" s="15">
        <v>416920.75</v>
      </c>
      <c r="H104" s="35" t="str">
        <f t="shared" si="176"/>
        <v>ja</v>
      </c>
      <c r="I104" s="42">
        <v>352</v>
      </c>
      <c r="J104" s="20" t="s">
        <v>373</v>
      </c>
      <c r="K104" s="21">
        <v>10000</v>
      </c>
      <c r="L104" s="28">
        <f t="shared" si="228"/>
        <v>1</v>
      </c>
      <c r="M104" s="28">
        <f t="shared" si="229"/>
        <v>1</v>
      </c>
      <c r="N104" s="56">
        <f t="shared" si="177"/>
        <v>10000</v>
      </c>
      <c r="O104" s="33">
        <f t="shared" si="230"/>
        <v>106.89206438270347</v>
      </c>
      <c r="P104" s="37">
        <f t="shared" si="178"/>
        <v>107.83868992622669</v>
      </c>
      <c r="Q104" s="9" t="s">
        <v>12</v>
      </c>
      <c r="R104" s="55" t="s">
        <v>12</v>
      </c>
      <c r="S104" s="55">
        <v>5.1429999999999998</v>
      </c>
      <c r="T104" s="55">
        <v>5.4930000000000003</v>
      </c>
      <c r="U104" s="55">
        <v>5.8150000000000004</v>
      </c>
      <c r="V104" s="3">
        <v>6.0730000000000004</v>
      </c>
      <c r="W104" s="3">
        <v>6.367</v>
      </c>
      <c r="X104" s="3" t="s">
        <v>12</v>
      </c>
      <c r="Y104" s="3">
        <v>6.9470000000000001</v>
      </c>
      <c r="Z104" s="15" t="s">
        <v>12</v>
      </c>
      <c r="AA104" s="10">
        <f t="shared" si="179"/>
        <v>6.367</v>
      </c>
      <c r="AB104" s="9">
        <f t="shared" si="180"/>
        <v>0.5519999999999996</v>
      </c>
      <c r="AC104" s="10">
        <f t="shared" si="181"/>
        <v>0.58000000000000007</v>
      </c>
      <c r="AD104" s="9" t="s">
        <v>12</v>
      </c>
      <c r="AE104" s="55" t="s">
        <v>12</v>
      </c>
      <c r="AF104" s="55">
        <v>0.76</v>
      </c>
      <c r="AG104" s="55">
        <v>0.89600000000000002</v>
      </c>
      <c r="AH104" s="55">
        <v>1.014</v>
      </c>
      <c r="AI104" s="3">
        <v>1.05</v>
      </c>
      <c r="AJ104" s="3">
        <v>1.0900000000000001</v>
      </c>
      <c r="AK104" s="3" t="s">
        <v>12</v>
      </c>
      <c r="AL104" s="3">
        <v>1.206</v>
      </c>
      <c r="AM104" s="15" t="s">
        <v>12</v>
      </c>
      <c r="AN104" s="10">
        <f t="shared" si="182"/>
        <v>1.0900000000000001</v>
      </c>
      <c r="AO104" s="9">
        <f t="shared" si="183"/>
        <v>7.6000000000000068E-2</v>
      </c>
      <c r="AP104" s="10">
        <f t="shared" si="184"/>
        <v>0.11599999999999988</v>
      </c>
      <c r="AQ104" s="9" t="s">
        <v>12</v>
      </c>
      <c r="AR104" s="55" t="s">
        <v>12</v>
      </c>
      <c r="AS104" s="55">
        <v>2.7869999999999999</v>
      </c>
      <c r="AT104" s="55">
        <v>2.9980000000000002</v>
      </c>
      <c r="AU104" s="55">
        <v>3.206</v>
      </c>
      <c r="AV104" s="3">
        <v>3.258</v>
      </c>
      <c r="AW104" s="3">
        <v>3.3250000000000002</v>
      </c>
      <c r="AX104" s="3" t="s">
        <v>12</v>
      </c>
      <c r="AY104" s="3">
        <v>3.5310000000000001</v>
      </c>
      <c r="AZ104" s="15" t="s">
        <v>12</v>
      </c>
      <c r="BA104" s="10">
        <f t="shared" si="185"/>
        <v>3.3250000000000002</v>
      </c>
      <c r="BB104" s="9">
        <f t="shared" si="186"/>
        <v>0.11900000000000022</v>
      </c>
      <c r="BC104" s="10">
        <f t="shared" si="187"/>
        <v>0.20599999999999996</v>
      </c>
      <c r="BD104" s="9">
        <v>6.141</v>
      </c>
      <c r="BE104" s="3">
        <v>6.7619999999999996</v>
      </c>
      <c r="BF104" s="15">
        <v>7.4470000000000001</v>
      </c>
      <c r="BG104" s="15">
        <f t="shared" si="188"/>
        <v>6.7619999999999996</v>
      </c>
      <c r="BH104" s="9">
        <f t="shared" si="189"/>
        <v>0.62099999999999955</v>
      </c>
      <c r="BI104" s="10">
        <f t="shared" si="190"/>
        <v>0.6850000000000005</v>
      </c>
      <c r="BJ104" s="9">
        <v>6.1180000000000003</v>
      </c>
      <c r="BK104" s="3">
        <v>6.7460000000000004</v>
      </c>
      <c r="BL104" s="15">
        <v>7.4660000000000002</v>
      </c>
      <c r="BM104" s="15">
        <f t="shared" si="191"/>
        <v>6.7460000000000004</v>
      </c>
      <c r="BN104" s="9">
        <f t="shared" si="192"/>
        <v>0.62800000000000011</v>
      </c>
      <c r="BO104" s="10">
        <f t="shared" si="193"/>
        <v>0.71999999999999975</v>
      </c>
      <c r="BP104">
        <f t="shared" si="194"/>
        <v>0</v>
      </c>
      <c r="BQ104" s="93">
        <f t="shared" si="195"/>
        <v>1.125</v>
      </c>
      <c r="BR104" s="93">
        <f t="shared" si="196"/>
        <v>1.1376811594202909</v>
      </c>
      <c r="BS104" s="93" t="str">
        <f>VLOOKUP(C104,'Koppeling locatie - aslocatie'!$A$2:$C$8139,2,FALSE)</f>
        <v>maas224</v>
      </c>
      <c r="BT104" s="93">
        <f>VLOOKUP($BS104,aslocaties_v01!$C$3:$AA$500,MATCH($K$3/10,aslocaties_v01!$C$2:$X$2),FALSE)</f>
        <v>5.8339999999999996</v>
      </c>
      <c r="BU104" s="93">
        <f>VLOOKUP(BS104,aslocaties_v01!$C$3:$AA$500,MATCH($K$3,aslocaties_v01!$C$2:$X$2),FALSE)</f>
        <v>6.3879999999999999</v>
      </c>
      <c r="BV104" s="93">
        <f>VLOOKUP(BS104,aslocaties_v01!$C$3:$AA$500,MATCH($K$3*10,aslocaties_v01!$C$2:$Y$2),FALSE)</f>
        <v>6.9729999999999999</v>
      </c>
      <c r="BW104" s="93">
        <f t="shared" si="197"/>
        <v>0.55400000000000027</v>
      </c>
      <c r="BX104" s="93">
        <f t="shared" si="198"/>
        <v>0.58499999999999996</v>
      </c>
      <c r="BY104" s="94">
        <f t="shared" si="199"/>
        <v>3.6231884057982278E-3</v>
      </c>
      <c r="BZ104" s="94">
        <f t="shared" si="200"/>
        <v>8.6206896551721535E-3</v>
      </c>
      <c r="CA104" s="94">
        <f t="shared" si="201"/>
        <v>1.899999999999924E-2</v>
      </c>
      <c r="CB104">
        <f t="shared" si="202"/>
        <v>2.0999999999999908E-2</v>
      </c>
      <c r="CC104" s="58">
        <f t="shared" si="203"/>
        <v>2.5999999999999801E-2</v>
      </c>
      <c r="CD104" s="95" t="b">
        <f t="shared" si="204"/>
        <v>0</v>
      </c>
      <c r="CE104" s="96" t="b">
        <f t="shared" si="205"/>
        <v>1</v>
      </c>
      <c r="CF104" t="b">
        <f t="shared" si="206"/>
        <v>1</v>
      </c>
      <c r="CG104" t="b">
        <f t="shared" si="207"/>
        <v>1</v>
      </c>
      <c r="CH104" s="84" t="b">
        <f t="shared" si="208"/>
        <v>1</v>
      </c>
      <c r="CI104">
        <f t="shared" si="209"/>
        <v>1.0900000000000001</v>
      </c>
      <c r="CJ104" t="b">
        <f t="shared" si="210"/>
        <v>1</v>
      </c>
      <c r="CK104" t="b">
        <f t="shared" si="211"/>
        <v>1</v>
      </c>
      <c r="CL104" s="84" t="b">
        <f t="shared" si="231"/>
        <v>1</v>
      </c>
      <c r="CM104">
        <f t="shared" si="212"/>
        <v>3.3250000000000002</v>
      </c>
      <c r="CN104" t="b">
        <f t="shared" si="213"/>
        <v>1</v>
      </c>
      <c r="CO104" s="84">
        <f t="shared" si="214"/>
        <v>6.320022149068448E-2</v>
      </c>
      <c r="CP104" t="b">
        <f t="shared" si="215"/>
        <v>1</v>
      </c>
      <c r="CQ104" s="96" t="b">
        <f t="shared" si="216"/>
        <v>1</v>
      </c>
      <c r="CR104" t="b">
        <f t="shared" si="217"/>
        <v>1</v>
      </c>
      <c r="CS104" t="b">
        <f t="shared" si="218"/>
        <v>1</v>
      </c>
      <c r="CT104" t="b">
        <f t="shared" si="219"/>
        <v>1</v>
      </c>
      <c r="CU104" t="b">
        <f t="shared" si="220"/>
        <v>1</v>
      </c>
      <c r="CV104" s="84" t="b">
        <f t="shared" si="221"/>
        <v>1</v>
      </c>
      <c r="CW104" t="b">
        <f t="shared" si="222"/>
        <v>0</v>
      </c>
      <c r="CX104" t="b">
        <f t="shared" si="223"/>
        <v>1</v>
      </c>
      <c r="CY104" t="b">
        <f t="shared" si="224"/>
        <v>1</v>
      </c>
      <c r="CZ104" t="b">
        <f t="shared" si="225"/>
        <v>1</v>
      </c>
      <c r="DA104" s="84">
        <f t="shared" si="226"/>
        <v>1</v>
      </c>
      <c r="DB104" t="b">
        <f t="shared" si="227"/>
        <v>0</v>
      </c>
    </row>
    <row r="105" spans="1:106">
      <c r="A105" s="9">
        <v>1549</v>
      </c>
      <c r="B105" s="3">
        <v>2</v>
      </c>
      <c r="C105" s="3" t="s">
        <v>1758</v>
      </c>
      <c r="D105" s="3" t="str">
        <f t="shared" si="174"/>
        <v>MA_1_36-5_dk_0907</v>
      </c>
      <c r="E105" s="3" t="str">
        <f t="shared" si="175"/>
        <v>0907</v>
      </c>
      <c r="F105" s="3">
        <v>143133.15599999999</v>
      </c>
      <c r="G105" s="15">
        <v>416906.71899999998</v>
      </c>
      <c r="H105" s="35" t="str">
        <f t="shared" si="176"/>
        <v>ja</v>
      </c>
      <c r="I105" s="42">
        <v>348</v>
      </c>
      <c r="J105" s="20" t="s">
        <v>373</v>
      </c>
      <c r="K105" s="21">
        <v>10000</v>
      </c>
      <c r="L105" s="28">
        <f t="shared" si="228"/>
        <v>1</v>
      </c>
      <c r="M105" s="28">
        <f t="shared" si="229"/>
        <v>1</v>
      </c>
      <c r="N105" s="56">
        <f t="shared" si="177"/>
        <v>10000</v>
      </c>
      <c r="O105" s="33">
        <f t="shared" si="230"/>
        <v>107.83868992622669</v>
      </c>
      <c r="P105" s="37">
        <f t="shared" si="178"/>
        <v>108.85503799547716</v>
      </c>
      <c r="Q105" s="9" t="s">
        <v>12</v>
      </c>
      <c r="R105" s="55" t="s">
        <v>12</v>
      </c>
      <c r="S105" s="55">
        <v>5.14</v>
      </c>
      <c r="T105" s="55">
        <v>5.49</v>
      </c>
      <c r="U105" s="55">
        <v>5.8109999999999999</v>
      </c>
      <c r="V105" s="3">
        <v>6.069</v>
      </c>
      <c r="W105" s="3">
        <v>6.3620000000000001</v>
      </c>
      <c r="X105" s="3" t="s">
        <v>12</v>
      </c>
      <c r="Y105" s="3">
        <v>6.94</v>
      </c>
      <c r="Z105" s="15" t="s">
        <v>12</v>
      </c>
      <c r="AA105" s="10">
        <f t="shared" si="179"/>
        <v>6.3620000000000001</v>
      </c>
      <c r="AB105" s="9">
        <f t="shared" si="180"/>
        <v>0.55100000000000016</v>
      </c>
      <c r="AC105" s="10">
        <f t="shared" si="181"/>
        <v>0.57800000000000029</v>
      </c>
      <c r="AD105" s="9" t="s">
        <v>12</v>
      </c>
      <c r="AE105" s="55" t="s">
        <v>12</v>
      </c>
      <c r="AF105" s="55">
        <v>0.78100000000000003</v>
      </c>
      <c r="AG105" s="55">
        <v>0.90800000000000003</v>
      </c>
      <c r="AH105" s="55">
        <v>1.016</v>
      </c>
      <c r="AI105" s="3">
        <v>1.0660000000000001</v>
      </c>
      <c r="AJ105" s="3">
        <v>1.1950000000000001</v>
      </c>
      <c r="AK105" s="3" t="s">
        <v>12</v>
      </c>
      <c r="AL105" s="3">
        <v>1.8720000000000001</v>
      </c>
      <c r="AM105" s="15" t="s">
        <v>12</v>
      </c>
      <c r="AN105" s="10">
        <f t="shared" si="182"/>
        <v>1.1950000000000001</v>
      </c>
      <c r="AO105" s="9">
        <f t="shared" si="183"/>
        <v>0.17900000000000005</v>
      </c>
      <c r="AP105" s="10">
        <f t="shared" si="184"/>
        <v>0.67700000000000005</v>
      </c>
      <c r="AQ105" s="9" t="s">
        <v>12</v>
      </c>
      <c r="AR105" s="55" t="s">
        <v>12</v>
      </c>
      <c r="AS105" s="55">
        <v>2.843</v>
      </c>
      <c r="AT105" s="55">
        <v>3.052</v>
      </c>
      <c r="AU105" s="55">
        <v>3.226</v>
      </c>
      <c r="AV105" s="3">
        <v>3.298</v>
      </c>
      <c r="AW105" s="3">
        <v>3.5219999999999998</v>
      </c>
      <c r="AX105" s="3" t="s">
        <v>12</v>
      </c>
      <c r="AY105" s="3">
        <v>6.2750000000000004</v>
      </c>
      <c r="AZ105" s="15" t="s">
        <v>12</v>
      </c>
      <c r="BA105" s="10">
        <f t="shared" si="185"/>
        <v>3.5219999999999998</v>
      </c>
      <c r="BB105" s="9">
        <f t="shared" si="186"/>
        <v>0.29599999999999982</v>
      </c>
      <c r="BC105" s="10">
        <f t="shared" si="187"/>
        <v>2.7530000000000006</v>
      </c>
      <c r="BD105" s="9">
        <v>6.2050000000000001</v>
      </c>
      <c r="BE105" s="3">
        <v>7.7080000000000002</v>
      </c>
      <c r="BF105" s="15">
        <v>7.9809999999999999</v>
      </c>
      <c r="BG105" s="15">
        <f t="shared" si="188"/>
        <v>7.7080000000000002</v>
      </c>
      <c r="BH105" s="9">
        <f t="shared" si="189"/>
        <v>1.5030000000000001</v>
      </c>
      <c r="BI105" s="10">
        <f t="shared" si="190"/>
        <v>0.27299999999999969</v>
      </c>
      <c r="BJ105" s="9">
        <v>6.18</v>
      </c>
      <c r="BK105" s="3">
        <v>6.8040000000000003</v>
      </c>
      <c r="BL105" s="15">
        <v>7.5380000000000003</v>
      </c>
      <c r="BM105" s="15">
        <f t="shared" si="191"/>
        <v>6.8040000000000003</v>
      </c>
      <c r="BN105" s="9">
        <f t="shared" si="192"/>
        <v>0.62400000000000055</v>
      </c>
      <c r="BO105" s="10">
        <f t="shared" si="193"/>
        <v>0.73399999999999999</v>
      </c>
      <c r="BP105">
        <f t="shared" si="194"/>
        <v>0</v>
      </c>
      <c r="BQ105" s="93">
        <f t="shared" si="195"/>
        <v>2.7277676950998178</v>
      </c>
      <c r="BR105" s="93">
        <f t="shared" si="196"/>
        <v>1.1324863883847556</v>
      </c>
      <c r="BS105" s="93" t="str">
        <f>VLOOKUP(C105,'Koppeling locatie - aslocatie'!$A$2:$C$8139,2,FALSE)</f>
        <v>maas224</v>
      </c>
      <c r="BT105" s="93">
        <f>VLOOKUP($BS105,aslocaties_v01!$C$3:$AA$500,MATCH($K$3/10,aslocaties_v01!$C$2:$X$2),FALSE)</f>
        <v>5.8339999999999996</v>
      </c>
      <c r="BU105" s="93">
        <f>VLOOKUP(BS105,aslocaties_v01!$C$3:$AA$500,MATCH($K$3,aslocaties_v01!$C$2:$X$2),FALSE)</f>
        <v>6.3879999999999999</v>
      </c>
      <c r="BV105" s="93">
        <f>VLOOKUP(BS105,aslocaties_v01!$C$3:$AA$500,MATCH($K$3*10,aslocaties_v01!$C$2:$Y$2),FALSE)</f>
        <v>6.9729999999999999</v>
      </c>
      <c r="BW105" s="93">
        <f t="shared" si="197"/>
        <v>0.55400000000000027</v>
      </c>
      <c r="BX105" s="93">
        <f t="shared" si="198"/>
        <v>0.58499999999999996</v>
      </c>
      <c r="BY105" s="94">
        <f t="shared" si="199"/>
        <v>5.4446460980037692E-3</v>
      </c>
      <c r="BZ105" s="94">
        <f t="shared" si="200"/>
        <v>1.2110726643598024E-2</v>
      </c>
      <c r="CA105" s="94">
        <f t="shared" si="201"/>
        <v>2.2999999999999687E-2</v>
      </c>
      <c r="CB105">
        <f t="shared" si="202"/>
        <v>2.5999999999999801E-2</v>
      </c>
      <c r="CC105" s="58">
        <f t="shared" si="203"/>
        <v>3.2999999999999474E-2</v>
      </c>
      <c r="CD105" s="95" t="b">
        <f t="shared" si="204"/>
        <v>0</v>
      </c>
      <c r="CE105" s="96" t="b">
        <f t="shared" si="205"/>
        <v>1</v>
      </c>
      <c r="CF105" t="b">
        <f t="shared" si="206"/>
        <v>1</v>
      </c>
      <c r="CG105" t="b">
        <f t="shared" si="207"/>
        <v>1</v>
      </c>
      <c r="CH105" s="84" t="b">
        <f t="shared" si="208"/>
        <v>1</v>
      </c>
      <c r="CI105">
        <f t="shared" si="209"/>
        <v>1.1950000000000001</v>
      </c>
      <c r="CJ105" t="b">
        <f t="shared" si="210"/>
        <v>1</v>
      </c>
      <c r="CK105" t="b">
        <f t="shared" si="211"/>
        <v>1</v>
      </c>
      <c r="CL105" s="84" t="b">
        <f t="shared" si="231"/>
        <v>1</v>
      </c>
      <c r="CM105">
        <f t="shared" si="212"/>
        <v>3.5219999999999998</v>
      </c>
      <c r="CN105" t="b">
        <f t="shared" si="213"/>
        <v>1</v>
      </c>
      <c r="CO105" s="84">
        <f t="shared" si="214"/>
        <v>6.1753930354994303E-2</v>
      </c>
      <c r="CP105" t="b">
        <f t="shared" si="215"/>
        <v>1</v>
      </c>
      <c r="CQ105" s="96" t="b">
        <f t="shared" si="216"/>
        <v>1</v>
      </c>
      <c r="CR105" t="b">
        <f t="shared" si="217"/>
        <v>0</v>
      </c>
      <c r="CS105" t="b">
        <f t="shared" si="218"/>
        <v>1</v>
      </c>
      <c r="CT105" t="b">
        <f t="shared" si="219"/>
        <v>1</v>
      </c>
      <c r="CU105" t="b">
        <f t="shared" si="220"/>
        <v>1</v>
      </c>
      <c r="CV105" s="84" t="b">
        <f t="shared" si="221"/>
        <v>1</v>
      </c>
      <c r="CW105" t="b">
        <f t="shared" si="222"/>
        <v>0</v>
      </c>
      <c r="CX105" t="b">
        <f t="shared" si="223"/>
        <v>0</v>
      </c>
      <c r="CY105" t="b">
        <f t="shared" si="224"/>
        <v>1</v>
      </c>
      <c r="CZ105" t="b">
        <f t="shared" si="225"/>
        <v>1</v>
      </c>
      <c r="DA105" s="84">
        <f t="shared" si="226"/>
        <v>2</v>
      </c>
      <c r="DB105" t="b">
        <f t="shared" si="227"/>
        <v>0</v>
      </c>
    </row>
    <row r="106" spans="1:106">
      <c r="A106" s="9">
        <v>1550</v>
      </c>
      <c r="B106" s="3">
        <v>2</v>
      </c>
      <c r="C106" s="3" t="s">
        <v>1759</v>
      </c>
      <c r="D106" s="3" t="str">
        <f t="shared" si="174"/>
        <v>MA_1_36-5_dk_0908</v>
      </c>
      <c r="E106" s="3" t="str">
        <f t="shared" si="175"/>
        <v>0908</v>
      </c>
      <c r="F106" s="3">
        <v>143026.125</v>
      </c>
      <c r="G106" s="15">
        <v>416886.875</v>
      </c>
      <c r="H106" s="35" t="str">
        <f t="shared" si="176"/>
        <v>ja</v>
      </c>
      <c r="I106" s="42">
        <v>344</v>
      </c>
      <c r="J106" s="20" t="s">
        <v>373</v>
      </c>
      <c r="K106" s="21">
        <v>10000</v>
      </c>
      <c r="L106" s="28">
        <f t="shared" si="228"/>
        <v>1</v>
      </c>
      <c r="M106" s="28">
        <f t="shared" si="229"/>
        <v>1</v>
      </c>
      <c r="N106" s="56">
        <f t="shared" si="177"/>
        <v>10000</v>
      </c>
      <c r="O106" s="33">
        <f t="shared" si="230"/>
        <v>108.85503799547716</v>
      </c>
      <c r="P106" s="37">
        <f t="shared" si="178"/>
        <v>75.177234479587284</v>
      </c>
      <c r="Q106" s="9" t="s">
        <v>12</v>
      </c>
      <c r="R106" s="55" t="s">
        <v>12</v>
      </c>
      <c r="S106" s="55">
        <v>5.1340000000000003</v>
      </c>
      <c r="T106" s="55">
        <v>5.4870000000000001</v>
      </c>
      <c r="U106" s="55">
        <v>5.8029999999999999</v>
      </c>
      <c r="V106" s="3">
        <v>6.0640000000000001</v>
      </c>
      <c r="W106" s="3">
        <v>6.3570000000000002</v>
      </c>
      <c r="X106" s="3" t="s">
        <v>12</v>
      </c>
      <c r="Y106" s="3">
        <v>6.9359999999999999</v>
      </c>
      <c r="Z106" s="15" t="s">
        <v>12</v>
      </c>
      <c r="AA106" s="10">
        <f t="shared" si="179"/>
        <v>6.3570000000000002</v>
      </c>
      <c r="AB106" s="9">
        <f t="shared" si="180"/>
        <v>0.55400000000000027</v>
      </c>
      <c r="AC106" s="10">
        <f t="shared" si="181"/>
        <v>0.57899999999999974</v>
      </c>
      <c r="AD106" s="9" t="s">
        <v>12</v>
      </c>
      <c r="AE106" s="55" t="s">
        <v>12</v>
      </c>
      <c r="AF106" s="55">
        <v>0.78200000000000003</v>
      </c>
      <c r="AG106" s="55">
        <v>0.92600000000000005</v>
      </c>
      <c r="AH106" s="55">
        <v>1.0369999999999999</v>
      </c>
      <c r="AI106" s="3">
        <v>1.0980000000000001</v>
      </c>
      <c r="AJ106" s="3">
        <v>1.194</v>
      </c>
      <c r="AK106" s="3" t="s">
        <v>12</v>
      </c>
      <c r="AL106" s="3">
        <v>1.889</v>
      </c>
      <c r="AM106" s="15" t="s">
        <v>12</v>
      </c>
      <c r="AN106" s="10">
        <f t="shared" si="182"/>
        <v>1.194</v>
      </c>
      <c r="AO106" s="9">
        <f t="shared" si="183"/>
        <v>0.15700000000000003</v>
      </c>
      <c r="AP106" s="10">
        <f t="shared" si="184"/>
        <v>0.69500000000000006</v>
      </c>
      <c r="AQ106" s="9" t="s">
        <v>12</v>
      </c>
      <c r="AR106" s="55" t="s">
        <v>12</v>
      </c>
      <c r="AS106" s="55">
        <v>2.839</v>
      </c>
      <c r="AT106" s="55">
        <v>3.05</v>
      </c>
      <c r="AU106" s="55">
        <v>3.274</v>
      </c>
      <c r="AV106" s="3">
        <v>3.3540000000000001</v>
      </c>
      <c r="AW106" s="3">
        <v>3.4969999999999999</v>
      </c>
      <c r="AX106" s="3" t="s">
        <v>12</v>
      </c>
      <c r="AY106" s="3">
        <v>6.3879999999999999</v>
      </c>
      <c r="AZ106" s="15" t="s">
        <v>12</v>
      </c>
      <c r="BA106" s="10">
        <f t="shared" si="185"/>
        <v>3.4969999999999999</v>
      </c>
      <c r="BB106" s="9">
        <f t="shared" si="186"/>
        <v>0.22299999999999986</v>
      </c>
      <c r="BC106" s="10">
        <f t="shared" si="187"/>
        <v>2.891</v>
      </c>
      <c r="BD106" s="9">
        <v>6.2050000000000001</v>
      </c>
      <c r="BE106" s="3">
        <v>7.3689999999999998</v>
      </c>
      <c r="BF106" s="15">
        <v>8.5440000000000005</v>
      </c>
      <c r="BG106" s="15">
        <f t="shared" si="188"/>
        <v>7.3689999999999998</v>
      </c>
      <c r="BH106" s="9">
        <f t="shared" si="189"/>
        <v>1.1639999999999997</v>
      </c>
      <c r="BI106" s="10">
        <f t="shared" si="190"/>
        <v>1.1750000000000007</v>
      </c>
      <c r="BJ106" s="9">
        <v>6.1820000000000004</v>
      </c>
      <c r="BK106" s="3">
        <v>7.0410000000000004</v>
      </c>
      <c r="BL106" s="15">
        <v>7.6120000000000001</v>
      </c>
      <c r="BM106" s="15">
        <f t="shared" si="191"/>
        <v>7.0410000000000004</v>
      </c>
      <c r="BN106" s="9">
        <f t="shared" si="192"/>
        <v>0.85899999999999999</v>
      </c>
      <c r="BO106" s="10">
        <f t="shared" si="193"/>
        <v>0.57099999999999973</v>
      </c>
      <c r="BP106">
        <f t="shared" si="194"/>
        <v>0</v>
      </c>
      <c r="BQ106" s="93">
        <f t="shared" si="195"/>
        <v>2.1010830324909731</v>
      </c>
      <c r="BR106" s="93">
        <f t="shared" si="196"/>
        <v>1.5505415162454865</v>
      </c>
      <c r="BS106" s="93" t="str">
        <f>VLOOKUP(C106,'Koppeling locatie - aslocatie'!$A$2:$C$8139,2,FALSE)</f>
        <v>maas224</v>
      </c>
      <c r="BT106" s="93">
        <f>VLOOKUP($BS106,aslocaties_v01!$C$3:$AA$500,MATCH($K$3/10,aslocaties_v01!$C$2:$X$2),FALSE)</f>
        <v>5.8339999999999996</v>
      </c>
      <c r="BU106" s="93">
        <f>VLOOKUP(BS106,aslocaties_v01!$C$3:$AA$500,MATCH($K$3,aslocaties_v01!$C$2:$X$2),FALSE)</f>
        <v>6.3879999999999999</v>
      </c>
      <c r="BV106" s="93">
        <f>VLOOKUP(BS106,aslocaties_v01!$C$3:$AA$500,MATCH($K$3*10,aslocaties_v01!$C$2:$Y$2),FALSE)</f>
        <v>6.9729999999999999</v>
      </c>
      <c r="BW106" s="93">
        <f t="shared" si="197"/>
        <v>0.55400000000000027</v>
      </c>
      <c r="BX106" s="93">
        <f t="shared" si="198"/>
        <v>0.58499999999999996</v>
      </c>
      <c r="BY106" s="94">
        <f t="shared" si="199"/>
        <v>0</v>
      </c>
      <c r="BZ106" s="94">
        <f t="shared" si="200"/>
        <v>1.0362694300518616E-2</v>
      </c>
      <c r="CA106" s="94">
        <f t="shared" si="201"/>
        <v>3.0999999999999694E-2</v>
      </c>
      <c r="CB106">
        <f t="shared" si="202"/>
        <v>3.0999999999999694E-2</v>
      </c>
      <c r="CC106" s="58">
        <f t="shared" si="203"/>
        <v>3.6999999999999922E-2</v>
      </c>
      <c r="CD106" s="95" t="b">
        <f t="shared" si="204"/>
        <v>0</v>
      </c>
      <c r="CE106" s="96" t="b">
        <f t="shared" si="205"/>
        <v>1</v>
      </c>
      <c r="CF106" t="b">
        <f t="shared" si="206"/>
        <v>1</v>
      </c>
      <c r="CG106" t="b">
        <f t="shared" si="207"/>
        <v>1</v>
      </c>
      <c r="CH106" s="84" t="b">
        <f t="shared" si="208"/>
        <v>1</v>
      </c>
      <c r="CI106">
        <f t="shared" si="209"/>
        <v>1.194</v>
      </c>
      <c r="CJ106" t="b">
        <f t="shared" si="210"/>
        <v>1</v>
      </c>
      <c r="CK106" t="b">
        <f t="shared" si="211"/>
        <v>1</v>
      </c>
      <c r="CL106" s="84" t="b">
        <f t="shared" si="231"/>
        <v>1</v>
      </c>
      <c r="CM106">
        <f t="shared" si="212"/>
        <v>3.4969999999999999</v>
      </c>
      <c r="CN106" t="b">
        <f t="shared" si="213"/>
        <v>1</v>
      </c>
      <c r="CO106" s="84">
        <f t="shared" si="214"/>
        <v>6.2587623852808957E-2</v>
      </c>
      <c r="CP106" t="b">
        <f t="shared" si="215"/>
        <v>1</v>
      </c>
      <c r="CQ106" s="96" t="b">
        <f t="shared" si="216"/>
        <v>1</v>
      </c>
      <c r="CR106" t="b">
        <f t="shared" si="217"/>
        <v>0</v>
      </c>
      <c r="CS106" t="b">
        <f t="shared" si="218"/>
        <v>0</v>
      </c>
      <c r="CT106" t="b">
        <f t="shared" si="219"/>
        <v>1</v>
      </c>
      <c r="CU106" t="b">
        <f t="shared" si="220"/>
        <v>1</v>
      </c>
      <c r="CV106" s="84" t="b">
        <f t="shared" si="221"/>
        <v>1</v>
      </c>
      <c r="CW106" t="b">
        <f t="shared" si="222"/>
        <v>0</v>
      </c>
      <c r="CX106" t="b">
        <f t="shared" si="223"/>
        <v>0</v>
      </c>
      <c r="CY106" t="b">
        <f t="shared" si="224"/>
        <v>1</v>
      </c>
      <c r="CZ106" t="b">
        <f t="shared" si="225"/>
        <v>1</v>
      </c>
      <c r="DA106" s="84">
        <f t="shared" si="226"/>
        <v>2</v>
      </c>
      <c r="DB106" t="b">
        <f t="shared" si="227"/>
        <v>0</v>
      </c>
    </row>
    <row r="107" spans="1:106">
      <c r="A107" s="9">
        <v>1551</v>
      </c>
      <c r="B107" s="3">
        <v>2</v>
      </c>
      <c r="C107" s="3" t="s">
        <v>1760</v>
      </c>
      <c r="D107" s="3" t="str">
        <f t="shared" si="174"/>
        <v>MA_1_36-5_dk_0909</v>
      </c>
      <c r="E107" s="3" t="str">
        <f t="shared" si="175"/>
        <v>0909</v>
      </c>
      <c r="F107" s="3">
        <v>142959.20300000001</v>
      </c>
      <c r="G107" s="15">
        <v>416852.625</v>
      </c>
      <c r="H107" s="35" t="str">
        <f t="shared" si="176"/>
        <v>ja</v>
      </c>
      <c r="I107" s="42">
        <v>342</v>
      </c>
      <c r="J107" s="20" t="s">
        <v>373</v>
      </c>
      <c r="K107" s="21">
        <v>10000</v>
      </c>
      <c r="L107" s="28">
        <f t="shared" si="228"/>
        <v>1</v>
      </c>
      <c r="M107" s="28">
        <f t="shared" si="229"/>
        <v>1</v>
      </c>
      <c r="N107" s="56">
        <f t="shared" si="177"/>
        <v>10000</v>
      </c>
      <c r="O107" s="33">
        <f t="shared" si="230"/>
        <v>75.177234479587284</v>
      </c>
      <c r="P107" s="37">
        <f t="shared" si="178"/>
        <v>113.44980776096848</v>
      </c>
      <c r="Q107" s="9" t="s">
        <v>12</v>
      </c>
      <c r="R107" s="55" t="s">
        <v>12</v>
      </c>
      <c r="S107" s="55">
        <v>5.1289999999999996</v>
      </c>
      <c r="T107" s="55">
        <v>5.484</v>
      </c>
      <c r="U107" s="55">
        <v>5.8</v>
      </c>
      <c r="V107" s="3">
        <v>6.0609999999999999</v>
      </c>
      <c r="W107" s="3">
        <v>6.35</v>
      </c>
      <c r="X107" s="3" t="s">
        <v>12</v>
      </c>
      <c r="Y107" s="3">
        <v>6.9320000000000004</v>
      </c>
      <c r="Z107" s="15" t="s">
        <v>12</v>
      </c>
      <c r="AA107" s="10">
        <f t="shared" si="179"/>
        <v>6.35</v>
      </c>
      <c r="AB107" s="9">
        <f t="shared" si="180"/>
        <v>0.54999999999999982</v>
      </c>
      <c r="AC107" s="10">
        <f t="shared" si="181"/>
        <v>0.58200000000000074</v>
      </c>
      <c r="AD107" s="9" t="s">
        <v>12</v>
      </c>
      <c r="AE107" s="55" t="s">
        <v>12</v>
      </c>
      <c r="AF107" s="55">
        <v>0.73699999999999999</v>
      </c>
      <c r="AG107" s="55">
        <v>0.90800000000000003</v>
      </c>
      <c r="AH107" s="55">
        <v>1.0189999999999999</v>
      </c>
      <c r="AI107" s="3">
        <v>1.0640000000000001</v>
      </c>
      <c r="AJ107" s="3">
        <v>1.117</v>
      </c>
      <c r="AK107" s="3" t="s">
        <v>12</v>
      </c>
      <c r="AL107" s="3">
        <v>1.2470000000000001</v>
      </c>
      <c r="AM107" s="15" t="s">
        <v>12</v>
      </c>
      <c r="AN107" s="10">
        <f t="shared" si="182"/>
        <v>1.117</v>
      </c>
      <c r="AO107" s="9">
        <f t="shared" si="183"/>
        <v>9.8000000000000087E-2</v>
      </c>
      <c r="AP107" s="10">
        <f t="shared" si="184"/>
        <v>0.13000000000000012</v>
      </c>
      <c r="AQ107" s="9" t="s">
        <v>12</v>
      </c>
      <c r="AR107" s="55" t="s">
        <v>12</v>
      </c>
      <c r="AS107" s="55">
        <v>2.71</v>
      </c>
      <c r="AT107" s="55">
        <v>3.0059999999999998</v>
      </c>
      <c r="AU107" s="55">
        <v>3.2909999999999999</v>
      </c>
      <c r="AV107" s="3">
        <v>3.3450000000000002</v>
      </c>
      <c r="AW107" s="3">
        <v>3.3959999999999999</v>
      </c>
      <c r="AX107" s="3" t="s">
        <v>12</v>
      </c>
      <c r="AY107" s="3">
        <v>3.609</v>
      </c>
      <c r="AZ107" s="15" t="s">
        <v>12</v>
      </c>
      <c r="BA107" s="10">
        <f t="shared" si="185"/>
        <v>3.3959999999999999</v>
      </c>
      <c r="BB107" s="9">
        <f t="shared" si="186"/>
        <v>0.10499999999999998</v>
      </c>
      <c r="BC107" s="10">
        <f t="shared" si="187"/>
        <v>0.21300000000000008</v>
      </c>
      <c r="BD107" s="9">
        <v>6.2</v>
      </c>
      <c r="BE107" s="3">
        <v>6.8390000000000004</v>
      </c>
      <c r="BF107" s="15">
        <v>7.5469999999999997</v>
      </c>
      <c r="BG107" s="15">
        <f t="shared" si="188"/>
        <v>6.8390000000000004</v>
      </c>
      <c r="BH107" s="9">
        <f t="shared" si="189"/>
        <v>0.63900000000000023</v>
      </c>
      <c r="BI107" s="10">
        <f t="shared" si="190"/>
        <v>0.7079999999999993</v>
      </c>
      <c r="BJ107" s="9">
        <v>6.1760000000000002</v>
      </c>
      <c r="BK107" s="3">
        <v>6.827</v>
      </c>
      <c r="BL107" s="15">
        <v>7.58</v>
      </c>
      <c r="BM107" s="15">
        <f t="shared" si="191"/>
        <v>6.827</v>
      </c>
      <c r="BN107" s="9">
        <f t="shared" si="192"/>
        <v>0.6509999999999998</v>
      </c>
      <c r="BO107" s="10">
        <f t="shared" si="193"/>
        <v>0.75300000000000011</v>
      </c>
      <c r="BP107">
        <f t="shared" si="194"/>
        <v>0</v>
      </c>
      <c r="BQ107" s="93">
        <f t="shared" si="195"/>
        <v>1.1618181818181825</v>
      </c>
      <c r="BR107" s="93">
        <f t="shared" si="196"/>
        <v>1.1836363636363636</v>
      </c>
      <c r="BS107" s="93" t="str">
        <f>VLOOKUP(C107,'Koppeling locatie - aslocatie'!$A$2:$C$8139,2,FALSE)</f>
        <v>maas224</v>
      </c>
      <c r="BT107" s="93">
        <f>VLOOKUP($BS107,aslocaties_v01!$C$3:$AA$500,MATCH($K$3/10,aslocaties_v01!$C$2:$X$2),FALSE)</f>
        <v>5.8339999999999996</v>
      </c>
      <c r="BU107" s="93">
        <f>VLOOKUP(BS107,aslocaties_v01!$C$3:$AA$500,MATCH($K$3,aslocaties_v01!$C$2:$X$2),FALSE)</f>
        <v>6.3879999999999999</v>
      </c>
      <c r="BV107" s="93">
        <f>VLOOKUP(BS107,aslocaties_v01!$C$3:$AA$500,MATCH($K$3*10,aslocaties_v01!$C$2:$Y$2),FALSE)</f>
        <v>6.9729999999999999</v>
      </c>
      <c r="BW107" s="93">
        <f t="shared" si="197"/>
        <v>0.55400000000000027</v>
      </c>
      <c r="BX107" s="93">
        <f t="shared" si="198"/>
        <v>0.58499999999999996</v>
      </c>
      <c r="BY107" s="94">
        <f t="shared" si="199"/>
        <v>7.2727272727279857E-3</v>
      </c>
      <c r="BZ107" s="94">
        <f t="shared" si="200"/>
        <v>5.1546391752563814E-3</v>
      </c>
      <c r="CA107" s="94">
        <f t="shared" si="201"/>
        <v>3.3999999999999808E-2</v>
      </c>
      <c r="CB107">
        <f t="shared" si="202"/>
        <v>3.8000000000000256E-2</v>
      </c>
      <c r="CC107" s="58">
        <f t="shared" si="203"/>
        <v>4.0999999999999481E-2</v>
      </c>
      <c r="CD107" s="95" t="b">
        <f t="shared" si="204"/>
        <v>0</v>
      </c>
      <c r="CE107" s="96" t="b">
        <f t="shared" si="205"/>
        <v>1</v>
      </c>
      <c r="CF107" t="b">
        <f t="shared" si="206"/>
        <v>1</v>
      </c>
      <c r="CG107" t="b">
        <f t="shared" si="207"/>
        <v>1</v>
      </c>
      <c r="CH107" s="84" t="b">
        <f t="shared" si="208"/>
        <v>1</v>
      </c>
      <c r="CI107">
        <f t="shared" si="209"/>
        <v>1.117</v>
      </c>
      <c r="CJ107" t="b">
        <f t="shared" si="210"/>
        <v>1</v>
      </c>
      <c r="CK107" t="b">
        <f t="shared" si="211"/>
        <v>1</v>
      </c>
      <c r="CL107" s="84" t="b">
        <f t="shared" si="231"/>
        <v>1</v>
      </c>
      <c r="CM107">
        <f t="shared" si="212"/>
        <v>3.3959999999999999</v>
      </c>
      <c r="CN107" t="b">
        <f t="shared" si="213"/>
        <v>1</v>
      </c>
      <c r="CO107" s="84">
        <f t="shared" si="214"/>
        <v>6.2085932960834637E-2</v>
      </c>
      <c r="CP107" t="b">
        <f t="shared" si="215"/>
        <v>1</v>
      </c>
      <c r="CQ107" s="96" t="b">
        <f t="shared" si="216"/>
        <v>1</v>
      </c>
      <c r="CR107" t="b">
        <f t="shared" si="217"/>
        <v>0</v>
      </c>
      <c r="CS107" t="b">
        <f t="shared" si="218"/>
        <v>0</v>
      </c>
      <c r="CT107" t="b">
        <f t="shared" si="219"/>
        <v>1</v>
      </c>
      <c r="CU107" t="b">
        <f t="shared" si="220"/>
        <v>1</v>
      </c>
      <c r="CV107" s="84" t="b">
        <f t="shared" si="221"/>
        <v>1</v>
      </c>
      <c r="CW107" t="b">
        <f t="shared" si="222"/>
        <v>0</v>
      </c>
      <c r="CX107" t="b">
        <f t="shared" si="223"/>
        <v>1</v>
      </c>
      <c r="CY107" t="b">
        <f t="shared" si="224"/>
        <v>1</v>
      </c>
      <c r="CZ107" t="b">
        <f t="shared" si="225"/>
        <v>1</v>
      </c>
      <c r="DA107" s="84">
        <f t="shared" si="226"/>
        <v>2</v>
      </c>
      <c r="DB107" t="b">
        <f t="shared" si="227"/>
        <v>0</v>
      </c>
    </row>
    <row r="108" spans="1:106">
      <c r="A108" s="9">
        <v>1552</v>
      </c>
      <c r="B108" s="3">
        <v>2</v>
      </c>
      <c r="C108" s="3" t="s">
        <v>1761</v>
      </c>
      <c r="D108" s="3" t="str">
        <f t="shared" si="174"/>
        <v>MA_1_36-5_dk_0910</v>
      </c>
      <c r="E108" s="3" t="str">
        <f t="shared" si="175"/>
        <v>0910</v>
      </c>
      <c r="F108" s="3">
        <v>142850.81200000001</v>
      </c>
      <c r="G108" s="15">
        <v>416819.125</v>
      </c>
      <c r="H108" s="35" t="str">
        <f t="shared" si="176"/>
        <v>ja</v>
      </c>
      <c r="I108" s="42">
        <v>339</v>
      </c>
      <c r="J108" s="20" t="s">
        <v>373</v>
      </c>
      <c r="K108" s="21">
        <v>10000</v>
      </c>
      <c r="L108" s="28">
        <f t="shared" si="228"/>
        <v>1</v>
      </c>
      <c r="M108" s="28">
        <f t="shared" si="229"/>
        <v>1</v>
      </c>
      <c r="N108" s="56">
        <f t="shared" si="177"/>
        <v>10000</v>
      </c>
      <c r="O108" s="33">
        <f t="shared" si="230"/>
        <v>113.44980776096848</v>
      </c>
      <c r="P108" s="37">
        <f t="shared" si="178"/>
        <v>78.054829677624255</v>
      </c>
      <c r="Q108" s="9" t="s">
        <v>12</v>
      </c>
      <c r="R108" s="55" t="s">
        <v>12</v>
      </c>
      <c r="S108" s="55">
        <v>5.1260000000000003</v>
      </c>
      <c r="T108" s="55">
        <v>5.4749999999999996</v>
      </c>
      <c r="U108" s="55">
        <v>5.7969999999999997</v>
      </c>
      <c r="V108" s="3">
        <v>6.0549999999999997</v>
      </c>
      <c r="W108" s="3">
        <v>6.3479999999999999</v>
      </c>
      <c r="X108" s="3" t="s">
        <v>12</v>
      </c>
      <c r="Y108" s="3">
        <v>6.93</v>
      </c>
      <c r="Z108" s="15" t="s">
        <v>12</v>
      </c>
      <c r="AA108" s="10">
        <f t="shared" si="179"/>
        <v>6.3479999999999999</v>
      </c>
      <c r="AB108" s="9">
        <f t="shared" si="180"/>
        <v>0.55100000000000016</v>
      </c>
      <c r="AC108" s="10">
        <f t="shared" si="181"/>
        <v>0.58199999999999985</v>
      </c>
      <c r="AD108" s="9" t="s">
        <v>12</v>
      </c>
      <c r="AE108" s="55" t="s">
        <v>12</v>
      </c>
      <c r="AF108" s="55">
        <v>0.74199999999999999</v>
      </c>
      <c r="AG108" s="55">
        <v>0.86599999999999999</v>
      </c>
      <c r="AH108" s="55">
        <v>1.002</v>
      </c>
      <c r="AI108" s="3">
        <v>1.052</v>
      </c>
      <c r="AJ108" s="3">
        <v>1.153</v>
      </c>
      <c r="AK108" s="3" t="s">
        <v>12</v>
      </c>
      <c r="AL108" s="3">
        <v>1.79</v>
      </c>
      <c r="AM108" s="15" t="s">
        <v>12</v>
      </c>
      <c r="AN108" s="10">
        <f t="shared" si="182"/>
        <v>1.153</v>
      </c>
      <c r="AO108" s="9">
        <f t="shared" si="183"/>
        <v>0.15100000000000002</v>
      </c>
      <c r="AP108" s="10">
        <f t="shared" si="184"/>
        <v>0.63700000000000001</v>
      </c>
      <c r="AQ108" s="9" t="s">
        <v>12</v>
      </c>
      <c r="AR108" s="55" t="s">
        <v>12</v>
      </c>
      <c r="AS108" s="55">
        <v>2.8029999999999999</v>
      </c>
      <c r="AT108" s="55">
        <v>3.0190000000000001</v>
      </c>
      <c r="AU108" s="55">
        <v>3.222</v>
      </c>
      <c r="AV108" s="3">
        <v>3.3180000000000001</v>
      </c>
      <c r="AW108" s="3">
        <v>3.4830000000000001</v>
      </c>
      <c r="AX108" s="3" t="s">
        <v>12</v>
      </c>
      <c r="AY108" s="3">
        <v>6.2889999999999997</v>
      </c>
      <c r="AZ108" s="15" t="s">
        <v>12</v>
      </c>
      <c r="BA108" s="10">
        <f t="shared" si="185"/>
        <v>3.4830000000000001</v>
      </c>
      <c r="BB108" s="9">
        <f t="shared" si="186"/>
        <v>0.26100000000000012</v>
      </c>
      <c r="BC108" s="10">
        <f t="shared" si="187"/>
        <v>2.8059999999999996</v>
      </c>
      <c r="BD108" s="9">
        <v>6.22</v>
      </c>
      <c r="BE108" s="3">
        <v>7.8029999999999999</v>
      </c>
      <c r="BF108" s="15">
        <v>8.048</v>
      </c>
      <c r="BG108" s="15">
        <f t="shared" si="188"/>
        <v>7.8029999999999999</v>
      </c>
      <c r="BH108" s="9">
        <f t="shared" si="189"/>
        <v>1.5830000000000002</v>
      </c>
      <c r="BI108" s="10">
        <f t="shared" si="190"/>
        <v>0.24500000000000011</v>
      </c>
      <c r="BJ108" s="9">
        <v>6.1920000000000002</v>
      </c>
      <c r="BK108" s="3">
        <v>6.9039999999999999</v>
      </c>
      <c r="BL108" s="15">
        <v>7.5759999999999996</v>
      </c>
      <c r="BM108" s="15">
        <f t="shared" si="191"/>
        <v>6.9039999999999999</v>
      </c>
      <c r="BN108" s="9">
        <f t="shared" si="192"/>
        <v>0.71199999999999974</v>
      </c>
      <c r="BO108" s="10">
        <f t="shared" si="193"/>
        <v>0.67199999999999971</v>
      </c>
      <c r="BP108">
        <f t="shared" si="194"/>
        <v>0</v>
      </c>
      <c r="BQ108" s="93">
        <f t="shared" si="195"/>
        <v>2.8729582577132482</v>
      </c>
      <c r="BR108" s="93">
        <f t="shared" si="196"/>
        <v>1.2921960072595273</v>
      </c>
      <c r="BS108" s="93" t="str">
        <f>VLOOKUP(C108,'Koppeling locatie - aslocatie'!$A$2:$C$8139,2,FALSE)</f>
        <v>maas224</v>
      </c>
      <c r="BT108" s="93">
        <f>VLOOKUP($BS108,aslocaties_v01!$C$3:$AA$500,MATCH($K$3/10,aslocaties_v01!$C$2:$X$2),FALSE)</f>
        <v>5.8339999999999996</v>
      </c>
      <c r="BU108" s="93">
        <f>VLOOKUP(BS108,aslocaties_v01!$C$3:$AA$500,MATCH($K$3,aslocaties_v01!$C$2:$X$2),FALSE)</f>
        <v>6.3879999999999999</v>
      </c>
      <c r="BV108" s="93">
        <f>VLOOKUP(BS108,aslocaties_v01!$C$3:$AA$500,MATCH($K$3*10,aslocaties_v01!$C$2:$Y$2),FALSE)</f>
        <v>6.9729999999999999</v>
      </c>
      <c r="BW108" s="93">
        <f t="shared" si="197"/>
        <v>0.55400000000000027</v>
      </c>
      <c r="BX108" s="93">
        <f t="shared" si="198"/>
        <v>0.58499999999999996</v>
      </c>
      <c r="BY108" s="94">
        <f t="shared" si="199"/>
        <v>5.4446460980037692E-3</v>
      </c>
      <c r="BZ108" s="94">
        <f t="shared" si="200"/>
        <v>5.1546391752579357E-3</v>
      </c>
      <c r="CA108" s="94">
        <f t="shared" si="201"/>
        <v>3.6999999999999922E-2</v>
      </c>
      <c r="CB108">
        <f t="shared" si="202"/>
        <v>4.0000000000000036E-2</v>
      </c>
      <c r="CC108" s="58">
        <f t="shared" si="203"/>
        <v>4.3000000000000149E-2</v>
      </c>
      <c r="CD108" s="95" t="b">
        <f t="shared" si="204"/>
        <v>0</v>
      </c>
      <c r="CE108" s="96" t="b">
        <f t="shared" si="205"/>
        <v>1</v>
      </c>
      <c r="CF108" t="b">
        <f t="shared" si="206"/>
        <v>1</v>
      </c>
      <c r="CG108" t="b">
        <f t="shared" si="207"/>
        <v>1</v>
      </c>
      <c r="CH108" s="84" t="b">
        <f t="shared" si="208"/>
        <v>1</v>
      </c>
      <c r="CI108">
        <f t="shared" si="209"/>
        <v>1.153</v>
      </c>
      <c r="CJ108" t="b">
        <f t="shared" si="210"/>
        <v>1</v>
      </c>
      <c r="CK108" t="b">
        <f t="shared" si="211"/>
        <v>1</v>
      </c>
      <c r="CL108" s="84" t="b">
        <f t="shared" si="231"/>
        <v>1</v>
      </c>
      <c r="CM108">
        <f t="shared" si="212"/>
        <v>3.4830000000000001</v>
      </c>
      <c r="CN108" t="b">
        <f t="shared" si="213"/>
        <v>1</v>
      </c>
      <c r="CO108" s="84">
        <f t="shared" si="214"/>
        <v>6.0925311737488407E-2</v>
      </c>
      <c r="CP108" t="b">
        <f t="shared" si="215"/>
        <v>1</v>
      </c>
      <c r="CQ108" s="96" t="b">
        <f t="shared" si="216"/>
        <v>1</v>
      </c>
      <c r="CR108" t="b">
        <f t="shared" si="217"/>
        <v>0</v>
      </c>
      <c r="CS108" t="b">
        <f t="shared" si="218"/>
        <v>1</v>
      </c>
      <c r="CT108" t="b">
        <f t="shared" si="219"/>
        <v>1</v>
      </c>
      <c r="CU108" t="b">
        <f t="shared" si="220"/>
        <v>1</v>
      </c>
      <c r="CV108" s="84" t="b">
        <f t="shared" si="221"/>
        <v>1</v>
      </c>
      <c r="CW108" t="b">
        <f t="shared" si="222"/>
        <v>0</v>
      </c>
      <c r="CX108" t="b">
        <f t="shared" si="223"/>
        <v>1</v>
      </c>
      <c r="CY108" t="b">
        <f t="shared" si="224"/>
        <v>1</v>
      </c>
      <c r="CZ108" t="b">
        <f t="shared" si="225"/>
        <v>1</v>
      </c>
      <c r="DA108" s="84">
        <f t="shared" si="226"/>
        <v>2</v>
      </c>
      <c r="DB108" t="b">
        <f t="shared" si="227"/>
        <v>0</v>
      </c>
    </row>
    <row r="109" spans="1:106">
      <c r="A109" s="9">
        <v>1553</v>
      </c>
      <c r="B109" s="3">
        <v>2</v>
      </c>
      <c r="C109" s="3" t="s">
        <v>1762</v>
      </c>
      <c r="D109" s="3" t="str">
        <f t="shared" si="174"/>
        <v>MA_1_36-5_dk_0911</v>
      </c>
      <c r="E109" s="3" t="str">
        <f t="shared" si="175"/>
        <v>0911</v>
      </c>
      <c r="F109" s="3">
        <v>142776.92199999999</v>
      </c>
      <c r="G109" s="15">
        <v>416793.96899999998</v>
      </c>
      <c r="H109" s="35" t="str">
        <f t="shared" si="176"/>
        <v>ja</v>
      </c>
      <c r="I109" s="42">
        <v>321</v>
      </c>
      <c r="J109" s="20" t="s">
        <v>373</v>
      </c>
      <c r="K109" s="21">
        <v>10000</v>
      </c>
      <c r="L109" s="28">
        <f t="shared" si="228"/>
        <v>1</v>
      </c>
      <c r="M109" s="28">
        <f t="shared" si="229"/>
        <v>1</v>
      </c>
      <c r="N109" s="56">
        <f t="shared" si="177"/>
        <v>10000</v>
      </c>
      <c r="O109" s="33">
        <f t="shared" si="230"/>
        <v>78.054829677624255</v>
      </c>
      <c r="P109" s="37">
        <f t="shared" si="178"/>
        <v>126.62190010419468</v>
      </c>
      <c r="Q109" s="9" t="s">
        <v>12</v>
      </c>
      <c r="R109" s="55" t="s">
        <v>12</v>
      </c>
      <c r="S109" s="55">
        <v>5.117</v>
      </c>
      <c r="T109" s="55">
        <v>5.4649999999999999</v>
      </c>
      <c r="U109" s="55">
        <v>5.782</v>
      </c>
      <c r="V109" s="3">
        <v>6.0419999999999998</v>
      </c>
      <c r="W109" s="3">
        <v>6.3330000000000002</v>
      </c>
      <c r="X109" s="3" t="s">
        <v>12</v>
      </c>
      <c r="Y109" s="3">
        <v>6.9130000000000003</v>
      </c>
      <c r="Z109" s="15" t="s">
        <v>12</v>
      </c>
      <c r="AA109" s="10">
        <f t="shared" si="179"/>
        <v>6.3330000000000002</v>
      </c>
      <c r="AB109" s="9">
        <f t="shared" si="180"/>
        <v>0.55100000000000016</v>
      </c>
      <c r="AC109" s="10">
        <f t="shared" si="181"/>
        <v>0.58000000000000007</v>
      </c>
      <c r="AD109" s="9" t="s">
        <v>12</v>
      </c>
      <c r="AE109" s="55" t="s">
        <v>12</v>
      </c>
      <c r="AF109" s="55">
        <v>0.47399999999999998</v>
      </c>
      <c r="AG109" s="55">
        <v>0.57199999999999995</v>
      </c>
      <c r="AH109" s="55">
        <v>0.75</v>
      </c>
      <c r="AI109" s="3">
        <v>0.88100000000000001</v>
      </c>
      <c r="AJ109" s="3">
        <v>0.97099999999999997</v>
      </c>
      <c r="AK109" s="3" t="s">
        <v>12</v>
      </c>
      <c r="AL109" s="3">
        <v>1.913</v>
      </c>
      <c r="AM109" s="15" t="s">
        <v>12</v>
      </c>
      <c r="AN109" s="10">
        <f t="shared" si="182"/>
        <v>0.97099999999999997</v>
      </c>
      <c r="AO109" s="9">
        <f t="shared" si="183"/>
        <v>0.22099999999999997</v>
      </c>
      <c r="AP109" s="10">
        <f t="shared" si="184"/>
        <v>0.94200000000000006</v>
      </c>
      <c r="AQ109" s="9" t="s">
        <v>12</v>
      </c>
      <c r="AR109" s="55" t="s">
        <v>12</v>
      </c>
      <c r="AS109" s="55">
        <v>2.2810000000000001</v>
      </c>
      <c r="AT109" s="55">
        <v>2.4460000000000002</v>
      </c>
      <c r="AU109" s="55">
        <v>2.6560000000000001</v>
      </c>
      <c r="AV109" s="3">
        <v>2.9470000000000001</v>
      </c>
      <c r="AW109" s="3">
        <v>3.1309999999999998</v>
      </c>
      <c r="AX109" s="3" t="s">
        <v>12</v>
      </c>
      <c r="AY109" s="3">
        <v>6.0140000000000002</v>
      </c>
      <c r="AZ109" s="15" t="s">
        <v>12</v>
      </c>
      <c r="BA109" s="10">
        <f t="shared" si="185"/>
        <v>3.1309999999999998</v>
      </c>
      <c r="BB109" s="9">
        <f t="shared" si="186"/>
        <v>0.47499999999999964</v>
      </c>
      <c r="BC109" s="10">
        <f t="shared" si="187"/>
        <v>2.8830000000000005</v>
      </c>
      <c r="BD109" s="9">
        <v>6.21</v>
      </c>
      <c r="BE109" s="3">
        <v>6.9409999999999998</v>
      </c>
      <c r="BF109" s="15">
        <v>9.2780000000000005</v>
      </c>
      <c r="BG109" s="15">
        <f t="shared" si="188"/>
        <v>6.9409999999999998</v>
      </c>
      <c r="BH109" s="9">
        <f t="shared" si="189"/>
        <v>0.73099999999999987</v>
      </c>
      <c r="BI109" s="10">
        <f t="shared" si="190"/>
        <v>2.3370000000000006</v>
      </c>
      <c r="BJ109" s="9">
        <v>6.21</v>
      </c>
      <c r="BK109" s="3">
        <v>6.9530000000000003</v>
      </c>
      <c r="BL109" s="15">
        <v>8.234</v>
      </c>
      <c r="BM109" s="15">
        <f t="shared" si="191"/>
        <v>6.9530000000000003</v>
      </c>
      <c r="BN109" s="9">
        <f t="shared" si="192"/>
        <v>0.74300000000000033</v>
      </c>
      <c r="BO109" s="10">
        <f t="shared" si="193"/>
        <v>1.2809999999999997</v>
      </c>
      <c r="BP109">
        <f t="shared" si="194"/>
        <v>0</v>
      </c>
      <c r="BQ109" s="93">
        <f t="shared" si="195"/>
        <v>1.3266787658802173</v>
      </c>
      <c r="BR109" s="93">
        <f t="shared" si="196"/>
        <v>1.3484573502722326</v>
      </c>
      <c r="BS109" s="93" t="str">
        <f>VLOOKUP(C109,'Koppeling locatie - aslocatie'!$A$2:$C$8139,2,FALSE)</f>
        <v>maas225</v>
      </c>
      <c r="BT109" s="93">
        <f>VLOOKUP($BS109,aslocaties_v01!$C$3:$AA$500,MATCH($K$3/10,aslocaties_v01!$C$2:$X$2),FALSE)</f>
        <v>5.6980000000000004</v>
      </c>
      <c r="BU109" s="93">
        <f>VLOOKUP(BS109,aslocaties_v01!$C$3:$AA$500,MATCH($K$3,aslocaties_v01!$C$2:$X$2),FALSE)</f>
        <v>6.2439999999999998</v>
      </c>
      <c r="BV109" s="93">
        <f>VLOOKUP(BS109,aslocaties_v01!$C$3:$AA$500,MATCH($K$3*10,aslocaties_v01!$C$2:$Y$2),FALSE)</f>
        <v>6.8159999999999998</v>
      </c>
      <c r="BW109" s="93">
        <f t="shared" si="197"/>
        <v>0.54599999999999937</v>
      </c>
      <c r="BX109" s="93">
        <f t="shared" si="198"/>
        <v>0.57200000000000006</v>
      </c>
      <c r="BY109" s="94">
        <f t="shared" si="199"/>
        <v>9.0744101633407626E-3</v>
      </c>
      <c r="BZ109" s="94">
        <f t="shared" si="200"/>
        <v>1.379310344827589E-2</v>
      </c>
      <c r="CA109" s="94">
        <f t="shared" si="201"/>
        <v>8.3999999999999631E-2</v>
      </c>
      <c r="CB109">
        <f t="shared" si="202"/>
        <v>8.9000000000000412E-2</v>
      </c>
      <c r="CC109" s="58">
        <f t="shared" si="203"/>
        <v>9.7000000000000419E-2</v>
      </c>
      <c r="CD109" s="95" t="b">
        <f t="shared" si="204"/>
        <v>0</v>
      </c>
      <c r="CE109" s="96" t="b">
        <f t="shared" si="205"/>
        <v>1</v>
      </c>
      <c r="CF109" t="b">
        <f t="shared" si="206"/>
        <v>1</v>
      </c>
      <c r="CG109" t="b">
        <f t="shared" si="207"/>
        <v>1</v>
      </c>
      <c r="CH109" s="84" t="b">
        <f t="shared" si="208"/>
        <v>1</v>
      </c>
      <c r="CI109">
        <f t="shared" si="209"/>
        <v>0.97099999999999997</v>
      </c>
      <c r="CJ109" t="b">
        <f t="shared" si="210"/>
        <v>1</v>
      </c>
      <c r="CK109" t="b">
        <f t="shared" si="211"/>
        <v>1</v>
      </c>
      <c r="CL109" s="84" t="b">
        <f t="shared" si="231"/>
        <v>1</v>
      </c>
      <c r="CM109">
        <f t="shared" si="212"/>
        <v>3.1309999999999998</v>
      </c>
      <c r="CN109" t="b">
        <f t="shared" si="213"/>
        <v>1</v>
      </c>
      <c r="CO109" s="84">
        <f t="shared" si="214"/>
        <v>6.3493387228455947E-2</v>
      </c>
      <c r="CP109" t="b">
        <f t="shared" si="215"/>
        <v>1</v>
      </c>
      <c r="CQ109" s="96" t="b">
        <f t="shared" si="216"/>
        <v>1</v>
      </c>
      <c r="CR109" t="b">
        <f t="shared" si="217"/>
        <v>0</v>
      </c>
      <c r="CS109" t="b">
        <f t="shared" si="218"/>
        <v>1</v>
      </c>
      <c r="CT109" t="b">
        <f t="shared" si="219"/>
        <v>1</v>
      </c>
      <c r="CU109" t="b">
        <f t="shared" si="220"/>
        <v>1</v>
      </c>
      <c r="CV109" s="84" t="b">
        <f t="shared" si="221"/>
        <v>1</v>
      </c>
      <c r="CW109" t="b">
        <f t="shared" si="222"/>
        <v>1</v>
      </c>
      <c r="CX109" t="b">
        <f t="shared" si="223"/>
        <v>1</v>
      </c>
      <c r="CY109" t="b">
        <f t="shared" si="224"/>
        <v>1</v>
      </c>
      <c r="CZ109" t="b">
        <f t="shared" si="225"/>
        <v>1</v>
      </c>
      <c r="DA109" s="84">
        <f t="shared" si="226"/>
        <v>1</v>
      </c>
      <c r="DB109" t="b">
        <f t="shared" si="227"/>
        <v>0</v>
      </c>
    </row>
    <row r="110" spans="1:106">
      <c r="A110" s="9">
        <v>1554</v>
      </c>
      <c r="B110" s="3">
        <v>2</v>
      </c>
      <c r="C110" s="3" t="s">
        <v>1763</v>
      </c>
      <c r="D110" s="3" t="str">
        <f t="shared" si="174"/>
        <v>MA_1_36-5_dk_0912</v>
      </c>
      <c r="E110" s="3" t="str">
        <f t="shared" si="175"/>
        <v>0912</v>
      </c>
      <c r="F110" s="3">
        <v>142657.04699999999</v>
      </c>
      <c r="G110" s="15">
        <v>416753.18800000002</v>
      </c>
      <c r="H110" s="35" t="str">
        <f t="shared" si="176"/>
        <v>ja</v>
      </c>
      <c r="I110" s="42">
        <v>339</v>
      </c>
      <c r="J110" s="20" t="s">
        <v>373</v>
      </c>
      <c r="K110" s="21">
        <v>10000</v>
      </c>
      <c r="L110" s="28">
        <f t="shared" si="228"/>
        <v>1</v>
      </c>
      <c r="M110" s="28">
        <f t="shared" si="229"/>
        <v>1</v>
      </c>
      <c r="N110" s="56">
        <f t="shared" si="177"/>
        <v>10000</v>
      </c>
      <c r="O110" s="33">
        <f t="shared" si="230"/>
        <v>126.62190010419468</v>
      </c>
      <c r="P110" s="37">
        <f t="shared" si="178"/>
        <v>87.955913576046399</v>
      </c>
      <c r="Q110" s="9" t="s">
        <v>12</v>
      </c>
      <c r="R110" s="55" t="s">
        <v>12</v>
      </c>
      <c r="S110" s="55">
        <v>5.0940000000000003</v>
      </c>
      <c r="T110" s="55">
        <v>5.4429999999999996</v>
      </c>
      <c r="U110" s="55">
        <v>5.7610000000000001</v>
      </c>
      <c r="V110" s="3">
        <v>6.02</v>
      </c>
      <c r="W110" s="3">
        <v>6.3120000000000003</v>
      </c>
      <c r="X110" s="3" t="s">
        <v>12</v>
      </c>
      <c r="Y110" s="3">
        <v>6.8929999999999998</v>
      </c>
      <c r="Z110" s="15" t="s">
        <v>12</v>
      </c>
      <c r="AA110" s="10">
        <f t="shared" si="179"/>
        <v>6.3120000000000003</v>
      </c>
      <c r="AB110" s="9">
        <f t="shared" si="180"/>
        <v>0.55100000000000016</v>
      </c>
      <c r="AC110" s="10">
        <f t="shared" si="181"/>
        <v>0.58099999999999952</v>
      </c>
      <c r="AD110" s="9" t="s">
        <v>12</v>
      </c>
      <c r="AE110" s="55" t="s">
        <v>12</v>
      </c>
      <c r="AF110" s="55">
        <v>0.40899999999999997</v>
      </c>
      <c r="AG110" s="55">
        <v>0.48199999999999998</v>
      </c>
      <c r="AH110" s="55">
        <v>0.58699999999999997</v>
      </c>
      <c r="AI110" s="3">
        <v>0.73499999999999999</v>
      </c>
      <c r="AJ110" s="3">
        <v>1.073</v>
      </c>
      <c r="AK110" s="3" t="s">
        <v>12</v>
      </c>
      <c r="AL110" s="3">
        <v>1.8109999999999999</v>
      </c>
      <c r="AM110" s="15" t="s">
        <v>12</v>
      </c>
      <c r="AN110" s="10">
        <f t="shared" si="182"/>
        <v>1.073</v>
      </c>
      <c r="AO110" s="9">
        <f t="shared" si="183"/>
        <v>0.48599999999999999</v>
      </c>
      <c r="AP110" s="10">
        <f t="shared" si="184"/>
        <v>0.73799999999999999</v>
      </c>
      <c r="AQ110" s="9" t="s">
        <v>12</v>
      </c>
      <c r="AR110" s="55" t="s">
        <v>12</v>
      </c>
      <c r="AS110" s="55">
        <v>2.1440000000000001</v>
      </c>
      <c r="AT110" s="55">
        <v>2.31</v>
      </c>
      <c r="AU110" s="55">
        <v>2.5289999999999999</v>
      </c>
      <c r="AV110" s="3">
        <v>2.758</v>
      </c>
      <c r="AW110" s="3">
        <v>3.4729999999999999</v>
      </c>
      <c r="AX110" s="3" t="s">
        <v>12</v>
      </c>
      <c r="AY110" s="3">
        <v>6.0039999999999996</v>
      </c>
      <c r="AZ110" s="15" t="s">
        <v>12</v>
      </c>
      <c r="BA110" s="10">
        <f t="shared" si="185"/>
        <v>3.4729999999999999</v>
      </c>
      <c r="BB110" s="9">
        <f t="shared" si="186"/>
        <v>0.94399999999999995</v>
      </c>
      <c r="BC110" s="10">
        <f t="shared" si="187"/>
        <v>2.5309999999999997</v>
      </c>
      <c r="BD110" s="9">
        <v>6.1589999999999998</v>
      </c>
      <c r="BE110" s="3">
        <v>7.1349999999999998</v>
      </c>
      <c r="BF110" s="15">
        <v>9.6769999999999996</v>
      </c>
      <c r="BG110" s="15">
        <f t="shared" si="188"/>
        <v>7.1349999999999998</v>
      </c>
      <c r="BH110" s="9">
        <f t="shared" si="189"/>
        <v>0.97599999999999998</v>
      </c>
      <c r="BI110" s="10">
        <f t="shared" si="190"/>
        <v>2.5419999999999998</v>
      </c>
      <c r="BJ110" s="9">
        <v>6.1269999999999998</v>
      </c>
      <c r="BK110" s="3">
        <v>6.7919999999999998</v>
      </c>
      <c r="BL110" s="15">
        <v>8.5510000000000002</v>
      </c>
      <c r="BM110" s="15">
        <f t="shared" si="191"/>
        <v>6.7919999999999998</v>
      </c>
      <c r="BN110" s="9">
        <f t="shared" si="192"/>
        <v>0.66500000000000004</v>
      </c>
      <c r="BO110" s="10">
        <f t="shared" si="193"/>
        <v>1.7590000000000003</v>
      </c>
      <c r="BP110">
        <f t="shared" si="194"/>
        <v>0</v>
      </c>
      <c r="BQ110" s="93">
        <f t="shared" si="195"/>
        <v>1.771324863883847</v>
      </c>
      <c r="BR110" s="93">
        <f t="shared" si="196"/>
        <v>1.2068965517241377</v>
      </c>
      <c r="BS110" s="93" t="str">
        <f>VLOOKUP(C110,'Koppeling locatie - aslocatie'!$A$2:$C$8139,2,FALSE)</f>
        <v>maas225</v>
      </c>
      <c r="BT110" s="93">
        <f>VLOOKUP($BS110,aslocaties_v01!$C$3:$AA$500,MATCH($K$3/10,aslocaties_v01!$C$2:$X$2),FALSE)</f>
        <v>5.6980000000000004</v>
      </c>
      <c r="BU110" s="93">
        <f>VLOOKUP(BS110,aslocaties_v01!$C$3:$AA$500,MATCH($K$3,aslocaties_v01!$C$2:$X$2),FALSE)</f>
        <v>6.2439999999999998</v>
      </c>
      <c r="BV110" s="93">
        <f>VLOOKUP(BS110,aslocaties_v01!$C$3:$AA$500,MATCH($K$3*10,aslocaties_v01!$C$2:$Y$2),FALSE)</f>
        <v>6.8159999999999998</v>
      </c>
      <c r="BW110" s="93">
        <f t="shared" si="197"/>
        <v>0.54599999999999937</v>
      </c>
      <c r="BX110" s="93">
        <f t="shared" si="198"/>
        <v>0.57200000000000006</v>
      </c>
      <c r="BY110" s="94">
        <f t="shared" si="199"/>
        <v>9.0744101633407626E-3</v>
      </c>
      <c r="BZ110" s="94">
        <f t="shared" si="200"/>
        <v>1.5490533562821818E-2</v>
      </c>
      <c r="CA110" s="94">
        <f t="shared" si="201"/>
        <v>6.2999999999999723E-2</v>
      </c>
      <c r="CB110">
        <f t="shared" si="202"/>
        <v>6.8000000000000504E-2</v>
      </c>
      <c r="CC110" s="58">
        <f t="shared" si="203"/>
        <v>7.6999999999999957E-2</v>
      </c>
      <c r="CD110" s="95" t="b">
        <f t="shared" si="204"/>
        <v>0</v>
      </c>
      <c r="CE110" s="96" t="b">
        <f t="shared" si="205"/>
        <v>1</v>
      </c>
      <c r="CF110" t="b">
        <f t="shared" si="206"/>
        <v>1</v>
      </c>
      <c r="CG110" t="b">
        <f t="shared" si="207"/>
        <v>1</v>
      </c>
      <c r="CH110" s="84" t="b">
        <f t="shared" si="208"/>
        <v>1</v>
      </c>
      <c r="CI110">
        <f t="shared" si="209"/>
        <v>1.073</v>
      </c>
      <c r="CJ110" t="b">
        <f t="shared" si="210"/>
        <v>1</v>
      </c>
      <c r="CK110" t="b">
        <f t="shared" si="211"/>
        <v>1</v>
      </c>
      <c r="CL110" s="84" t="b">
        <f t="shared" si="231"/>
        <v>1</v>
      </c>
      <c r="CM110">
        <f t="shared" si="212"/>
        <v>3.4729999999999999</v>
      </c>
      <c r="CN110" t="b">
        <f t="shared" si="213"/>
        <v>1</v>
      </c>
      <c r="CO110" s="84">
        <f t="shared" si="214"/>
        <v>5.7025034538623176E-2</v>
      </c>
      <c r="CP110" t="b">
        <f t="shared" si="215"/>
        <v>1</v>
      </c>
      <c r="CQ110" s="96" t="b">
        <f t="shared" si="216"/>
        <v>1</v>
      </c>
      <c r="CR110" t="b">
        <f t="shared" si="217"/>
        <v>1</v>
      </c>
      <c r="CS110" t="b">
        <f t="shared" si="218"/>
        <v>1</v>
      </c>
      <c r="CT110" t="b">
        <f t="shared" si="219"/>
        <v>1</v>
      </c>
      <c r="CU110" t="b">
        <f t="shared" si="220"/>
        <v>1</v>
      </c>
      <c r="CV110" s="84" t="b">
        <f t="shared" si="221"/>
        <v>1</v>
      </c>
      <c r="CW110" t="b">
        <f t="shared" si="222"/>
        <v>0</v>
      </c>
      <c r="CX110" t="b">
        <f t="shared" si="223"/>
        <v>1</v>
      </c>
      <c r="CY110" t="b">
        <f t="shared" si="224"/>
        <v>1</v>
      </c>
      <c r="CZ110" t="b">
        <f t="shared" si="225"/>
        <v>1</v>
      </c>
      <c r="DA110" s="84">
        <f t="shared" si="226"/>
        <v>1</v>
      </c>
      <c r="DB110" t="b">
        <f t="shared" si="227"/>
        <v>0</v>
      </c>
    </row>
    <row r="111" spans="1:106">
      <c r="A111" s="9">
        <v>1555</v>
      </c>
      <c r="B111" s="3">
        <v>2</v>
      </c>
      <c r="C111" s="3" t="s">
        <v>1764</v>
      </c>
      <c r="D111" s="3" t="str">
        <f t="shared" si="174"/>
        <v>MA_1_36-5_dk_0913</v>
      </c>
      <c r="E111" s="3" t="str">
        <f t="shared" si="175"/>
        <v>0913</v>
      </c>
      <c r="F111" s="3">
        <v>142573.59400000001</v>
      </c>
      <c r="G111" s="15">
        <v>416725.40600000002</v>
      </c>
      <c r="H111" s="35" t="str">
        <f t="shared" si="176"/>
        <v>ja</v>
      </c>
      <c r="I111" s="42">
        <v>340</v>
      </c>
      <c r="J111" s="20" t="s">
        <v>373</v>
      </c>
      <c r="K111" s="21">
        <v>10000</v>
      </c>
      <c r="L111" s="28">
        <f t="shared" si="228"/>
        <v>1</v>
      </c>
      <c r="M111" s="28">
        <f t="shared" si="229"/>
        <v>1</v>
      </c>
      <c r="N111" s="56">
        <f t="shared" si="177"/>
        <v>10000</v>
      </c>
      <c r="O111" s="33">
        <f t="shared" si="230"/>
        <v>87.955913576046399</v>
      </c>
      <c r="P111" s="37">
        <f t="shared" si="178"/>
        <v>92.677781312455394</v>
      </c>
      <c r="Q111" s="9" t="s">
        <v>12</v>
      </c>
      <c r="R111" s="55" t="s">
        <v>12</v>
      </c>
      <c r="S111" s="55">
        <v>5.08</v>
      </c>
      <c r="T111" s="55">
        <v>5.4349999999999996</v>
      </c>
      <c r="U111" s="55">
        <v>5.7510000000000003</v>
      </c>
      <c r="V111" s="3">
        <v>6.0110000000000001</v>
      </c>
      <c r="W111" s="3">
        <v>6.3040000000000003</v>
      </c>
      <c r="X111" s="3" t="s">
        <v>12</v>
      </c>
      <c r="Y111" s="3">
        <v>6.8810000000000002</v>
      </c>
      <c r="Z111" s="15" t="s">
        <v>12</v>
      </c>
      <c r="AA111" s="10">
        <f t="shared" si="179"/>
        <v>6.3040000000000003</v>
      </c>
      <c r="AB111" s="9">
        <f t="shared" si="180"/>
        <v>0.55299999999999994</v>
      </c>
      <c r="AC111" s="10">
        <f t="shared" si="181"/>
        <v>0.57699999999999996</v>
      </c>
      <c r="AD111" s="9" t="s">
        <v>12</v>
      </c>
      <c r="AE111" s="55" t="s">
        <v>12</v>
      </c>
      <c r="AF111" s="55">
        <v>0.44400000000000001</v>
      </c>
      <c r="AG111" s="55">
        <v>0.54200000000000004</v>
      </c>
      <c r="AH111" s="55">
        <v>0.70099999999999996</v>
      </c>
      <c r="AI111" s="3">
        <v>0.88700000000000001</v>
      </c>
      <c r="AJ111" s="3">
        <v>0.94799999999999995</v>
      </c>
      <c r="AK111" s="3" t="s">
        <v>12</v>
      </c>
      <c r="AL111" s="3">
        <v>1.8140000000000001</v>
      </c>
      <c r="AM111" s="15" t="s">
        <v>12</v>
      </c>
      <c r="AN111" s="10">
        <f t="shared" si="182"/>
        <v>0.94799999999999995</v>
      </c>
      <c r="AO111" s="9">
        <f t="shared" si="183"/>
        <v>0.247</v>
      </c>
      <c r="AP111" s="10">
        <f t="shared" si="184"/>
        <v>0.8660000000000001</v>
      </c>
      <c r="AQ111" s="9" t="s">
        <v>12</v>
      </c>
      <c r="AR111" s="55" t="s">
        <v>12</v>
      </c>
      <c r="AS111" s="55">
        <v>2.2149999999999999</v>
      </c>
      <c r="AT111" s="55">
        <v>2.4020000000000001</v>
      </c>
      <c r="AU111" s="55">
        <v>2.6309999999999998</v>
      </c>
      <c r="AV111" s="3">
        <v>2.919</v>
      </c>
      <c r="AW111" s="3">
        <v>3.1459999999999999</v>
      </c>
      <c r="AX111" s="3" t="s">
        <v>12</v>
      </c>
      <c r="AY111" s="3">
        <v>6.0220000000000002</v>
      </c>
      <c r="AZ111" s="15" t="s">
        <v>12</v>
      </c>
      <c r="BA111" s="10">
        <f t="shared" si="185"/>
        <v>3.1459999999999999</v>
      </c>
      <c r="BB111" s="9">
        <f t="shared" si="186"/>
        <v>0.51500000000000012</v>
      </c>
      <c r="BC111" s="10">
        <f t="shared" si="187"/>
        <v>2.8760000000000003</v>
      </c>
      <c r="BD111" s="9">
        <v>6.1150000000000002</v>
      </c>
      <c r="BE111" s="3">
        <v>6.8319999999999999</v>
      </c>
      <c r="BF111" s="15">
        <v>9.048</v>
      </c>
      <c r="BG111" s="15">
        <f t="shared" si="188"/>
        <v>6.8319999999999999</v>
      </c>
      <c r="BH111" s="9">
        <f t="shared" si="189"/>
        <v>0.71699999999999964</v>
      </c>
      <c r="BI111" s="10">
        <f t="shared" si="190"/>
        <v>2.2160000000000002</v>
      </c>
      <c r="BJ111" s="9">
        <v>6.0960000000000001</v>
      </c>
      <c r="BK111" s="3">
        <v>6.8129999999999997</v>
      </c>
      <c r="BL111" s="15">
        <v>7.8860000000000001</v>
      </c>
      <c r="BM111" s="15">
        <f t="shared" si="191"/>
        <v>6.8129999999999997</v>
      </c>
      <c r="BN111" s="9">
        <f t="shared" si="192"/>
        <v>0.71699999999999964</v>
      </c>
      <c r="BO111" s="10">
        <f t="shared" si="193"/>
        <v>1.0730000000000004</v>
      </c>
      <c r="BP111">
        <f t="shared" si="194"/>
        <v>0</v>
      </c>
      <c r="BQ111" s="93">
        <f t="shared" si="195"/>
        <v>1.296564195298372</v>
      </c>
      <c r="BR111" s="93">
        <f t="shared" si="196"/>
        <v>1.296564195298372</v>
      </c>
      <c r="BS111" s="93" t="str">
        <f>VLOOKUP(C111,'Koppeling locatie - aslocatie'!$A$2:$C$8139,2,FALSE)</f>
        <v>maas225</v>
      </c>
      <c r="BT111" s="93">
        <f>VLOOKUP($BS111,aslocaties_v01!$C$3:$AA$500,MATCH($K$3/10,aslocaties_v01!$C$2:$X$2),FALSE)</f>
        <v>5.6980000000000004</v>
      </c>
      <c r="BU111" s="93">
        <f>VLOOKUP(BS111,aslocaties_v01!$C$3:$AA$500,MATCH($K$3,aslocaties_v01!$C$2:$X$2),FALSE)</f>
        <v>6.2439999999999998</v>
      </c>
      <c r="BV111" s="93">
        <f>VLOOKUP(BS111,aslocaties_v01!$C$3:$AA$500,MATCH($K$3*10,aslocaties_v01!$C$2:$Y$2),FALSE)</f>
        <v>6.8159999999999998</v>
      </c>
      <c r="BW111" s="93">
        <f t="shared" si="197"/>
        <v>0.54599999999999937</v>
      </c>
      <c r="BX111" s="93">
        <f t="shared" si="198"/>
        <v>0.57200000000000006</v>
      </c>
      <c r="BY111" s="94">
        <f t="shared" si="199"/>
        <v>1.2658227848102332E-2</v>
      </c>
      <c r="BZ111" s="94">
        <f t="shared" si="200"/>
        <v>8.6655112651644606E-3</v>
      </c>
      <c r="CA111" s="94">
        <f t="shared" si="201"/>
        <v>5.2999999999999936E-2</v>
      </c>
      <c r="CB111">
        <f t="shared" si="202"/>
        <v>6.0000000000000497E-2</v>
      </c>
      <c r="CC111" s="58">
        <f t="shared" si="203"/>
        <v>6.5000000000000391E-2</v>
      </c>
      <c r="CD111" s="95" t="b">
        <f t="shared" si="204"/>
        <v>0</v>
      </c>
      <c r="CE111" s="96" t="b">
        <f t="shared" si="205"/>
        <v>1</v>
      </c>
      <c r="CF111" t="b">
        <f t="shared" si="206"/>
        <v>1</v>
      </c>
      <c r="CG111" t="b">
        <f t="shared" si="207"/>
        <v>1</v>
      </c>
      <c r="CH111" s="84" t="b">
        <f t="shared" si="208"/>
        <v>1</v>
      </c>
      <c r="CI111">
        <f t="shared" si="209"/>
        <v>0.94799999999999995</v>
      </c>
      <c r="CJ111" t="b">
        <f t="shared" si="210"/>
        <v>1</v>
      </c>
      <c r="CK111" t="b">
        <f t="shared" si="211"/>
        <v>1</v>
      </c>
      <c r="CL111" s="84" t="b">
        <f t="shared" si="231"/>
        <v>1</v>
      </c>
      <c r="CM111">
        <f t="shared" si="212"/>
        <v>3.1459999999999999</v>
      </c>
      <c r="CN111" t="b">
        <f t="shared" si="213"/>
        <v>1</v>
      </c>
      <c r="CO111" s="84">
        <f t="shared" si="214"/>
        <v>6.1399707525990645E-2</v>
      </c>
      <c r="CP111" t="b">
        <f t="shared" si="215"/>
        <v>1</v>
      </c>
      <c r="CQ111" s="96" t="b">
        <f t="shared" si="216"/>
        <v>1</v>
      </c>
      <c r="CR111" t="b">
        <f t="shared" si="217"/>
        <v>0</v>
      </c>
      <c r="CS111" t="b">
        <f t="shared" si="218"/>
        <v>1</v>
      </c>
      <c r="CT111" t="b">
        <f t="shared" si="219"/>
        <v>1</v>
      </c>
      <c r="CU111" t="b">
        <f t="shared" si="220"/>
        <v>1</v>
      </c>
      <c r="CV111" s="84" t="b">
        <f t="shared" si="221"/>
        <v>1</v>
      </c>
      <c r="CW111" t="b">
        <f t="shared" si="222"/>
        <v>1</v>
      </c>
      <c r="CX111" t="b">
        <f t="shared" si="223"/>
        <v>1</v>
      </c>
      <c r="CY111" t="b">
        <f t="shared" si="224"/>
        <v>1</v>
      </c>
      <c r="CZ111" t="b">
        <f t="shared" si="225"/>
        <v>1</v>
      </c>
      <c r="DA111" s="84">
        <f t="shared" si="226"/>
        <v>1</v>
      </c>
      <c r="DB111" t="b">
        <f t="shared" si="227"/>
        <v>0</v>
      </c>
    </row>
    <row r="112" spans="1:106">
      <c r="A112" s="9">
        <v>1556</v>
      </c>
      <c r="B112" s="3">
        <v>2</v>
      </c>
      <c r="C112" s="3" t="s">
        <v>1765</v>
      </c>
      <c r="D112" s="3" t="str">
        <f t="shared" si="174"/>
        <v>MA_1_36-5_dk_0914</v>
      </c>
      <c r="E112" s="3" t="str">
        <f t="shared" si="175"/>
        <v>0914</v>
      </c>
      <c r="F112" s="3">
        <v>142497.71900000001</v>
      </c>
      <c r="G112" s="15">
        <v>416672.18800000002</v>
      </c>
      <c r="H112" s="35" t="str">
        <f t="shared" si="176"/>
        <v>ja</v>
      </c>
      <c r="I112" s="42">
        <v>353</v>
      </c>
      <c r="J112" s="20" t="s">
        <v>373</v>
      </c>
      <c r="K112" s="21">
        <v>10000</v>
      </c>
      <c r="L112" s="28">
        <f t="shared" si="228"/>
        <v>1</v>
      </c>
      <c r="M112" s="28">
        <f t="shared" si="229"/>
        <v>1</v>
      </c>
      <c r="N112" s="56">
        <f t="shared" si="177"/>
        <v>10000</v>
      </c>
      <c r="O112" s="33">
        <f t="shared" si="230"/>
        <v>92.677781312455394</v>
      </c>
      <c r="P112" s="37">
        <f t="shared" si="178"/>
        <v>141.01594657345288</v>
      </c>
      <c r="Q112" s="9" t="s">
        <v>12</v>
      </c>
      <c r="R112" s="55" t="s">
        <v>12</v>
      </c>
      <c r="S112" s="55">
        <v>5.0720000000000001</v>
      </c>
      <c r="T112" s="55">
        <v>5.4219999999999997</v>
      </c>
      <c r="U112" s="55">
        <v>5.7430000000000003</v>
      </c>
      <c r="V112" s="3">
        <v>6</v>
      </c>
      <c r="W112" s="3">
        <v>6.2919999999999998</v>
      </c>
      <c r="X112" s="3" t="s">
        <v>12</v>
      </c>
      <c r="Y112" s="3">
        <v>6.8739999999999997</v>
      </c>
      <c r="Z112" s="15" t="s">
        <v>12</v>
      </c>
      <c r="AA112" s="10">
        <f t="shared" si="179"/>
        <v>6.2919999999999998</v>
      </c>
      <c r="AB112" s="9">
        <f t="shared" si="180"/>
        <v>0.54899999999999949</v>
      </c>
      <c r="AC112" s="10">
        <f t="shared" si="181"/>
        <v>0.58199999999999985</v>
      </c>
      <c r="AD112" s="9" t="s">
        <v>12</v>
      </c>
      <c r="AE112" s="55" t="s">
        <v>12</v>
      </c>
      <c r="AF112" s="55">
        <v>0.45100000000000001</v>
      </c>
      <c r="AG112" s="55">
        <v>0.55500000000000005</v>
      </c>
      <c r="AH112" s="55">
        <v>0.73299999999999998</v>
      </c>
      <c r="AI112" s="3">
        <v>0.90300000000000002</v>
      </c>
      <c r="AJ112" s="3">
        <v>0.97199999999999998</v>
      </c>
      <c r="AK112" s="3" t="s">
        <v>12</v>
      </c>
      <c r="AL112" s="3">
        <v>1.9139999999999999</v>
      </c>
      <c r="AM112" s="15" t="s">
        <v>12</v>
      </c>
      <c r="AN112" s="10">
        <f t="shared" si="182"/>
        <v>0.97199999999999998</v>
      </c>
      <c r="AO112" s="9">
        <f t="shared" si="183"/>
        <v>0.23899999999999999</v>
      </c>
      <c r="AP112" s="10">
        <f t="shared" si="184"/>
        <v>0.94199999999999995</v>
      </c>
      <c r="AQ112" s="9" t="s">
        <v>12</v>
      </c>
      <c r="AR112" s="55" t="s">
        <v>12</v>
      </c>
      <c r="AS112" s="55">
        <v>2.222</v>
      </c>
      <c r="AT112" s="55">
        <v>2.4159999999999999</v>
      </c>
      <c r="AU112" s="55">
        <v>2.6560000000000001</v>
      </c>
      <c r="AV112" s="3">
        <v>2.9289999999999998</v>
      </c>
      <c r="AW112" s="3">
        <v>3.1520000000000001</v>
      </c>
      <c r="AX112" s="3" t="s">
        <v>12</v>
      </c>
      <c r="AY112" s="3">
        <v>6.1139999999999999</v>
      </c>
      <c r="AZ112" s="15" t="s">
        <v>12</v>
      </c>
      <c r="BA112" s="10">
        <f t="shared" si="185"/>
        <v>3.1520000000000001</v>
      </c>
      <c r="BB112" s="9">
        <f t="shared" si="186"/>
        <v>0.496</v>
      </c>
      <c r="BC112" s="10">
        <f t="shared" si="187"/>
        <v>2.9619999999999997</v>
      </c>
      <c r="BD112" s="9">
        <v>6.0839999999999996</v>
      </c>
      <c r="BE112" s="3">
        <v>6.77</v>
      </c>
      <c r="BF112" s="15">
        <v>9.625</v>
      </c>
      <c r="BG112" s="15">
        <f t="shared" si="188"/>
        <v>6.77</v>
      </c>
      <c r="BH112" s="9">
        <f t="shared" si="189"/>
        <v>0.68599999999999994</v>
      </c>
      <c r="BI112" s="10">
        <f t="shared" si="190"/>
        <v>2.8550000000000004</v>
      </c>
      <c r="BJ112" s="9">
        <v>6.0430000000000001</v>
      </c>
      <c r="BK112" s="3">
        <v>6.734</v>
      </c>
      <c r="BL112" s="15">
        <v>8.1489999999999991</v>
      </c>
      <c r="BM112" s="15">
        <f t="shared" si="191"/>
        <v>6.734</v>
      </c>
      <c r="BN112" s="9">
        <f t="shared" si="192"/>
        <v>0.69099999999999984</v>
      </c>
      <c r="BO112" s="10">
        <f t="shared" si="193"/>
        <v>1.4149999999999991</v>
      </c>
      <c r="BP112">
        <f t="shared" si="194"/>
        <v>0</v>
      </c>
      <c r="BQ112" s="93">
        <f t="shared" si="195"/>
        <v>1.2495446265938079</v>
      </c>
      <c r="BR112" s="93">
        <f t="shared" si="196"/>
        <v>1.2586520947176694</v>
      </c>
      <c r="BS112" s="93" t="str">
        <f>VLOOKUP(C112,'Koppeling locatie - aslocatie'!$A$2:$C$8139,2,FALSE)</f>
        <v>maas225</v>
      </c>
      <c r="BT112" s="93">
        <f>VLOOKUP($BS112,aslocaties_v01!$C$3:$AA$500,MATCH($K$3/10,aslocaties_v01!$C$2:$X$2),FALSE)</f>
        <v>5.6980000000000004</v>
      </c>
      <c r="BU112" s="93">
        <f>VLOOKUP(BS112,aslocaties_v01!$C$3:$AA$500,MATCH($K$3,aslocaties_v01!$C$2:$X$2),FALSE)</f>
        <v>6.2439999999999998</v>
      </c>
      <c r="BV112" s="93">
        <f>VLOOKUP(BS112,aslocaties_v01!$C$3:$AA$500,MATCH($K$3*10,aslocaties_v01!$C$2:$Y$2),FALSE)</f>
        <v>6.8159999999999998</v>
      </c>
      <c r="BW112" s="93">
        <f t="shared" si="197"/>
        <v>0.54599999999999937</v>
      </c>
      <c r="BX112" s="93">
        <f t="shared" si="198"/>
        <v>0.57200000000000006</v>
      </c>
      <c r="BY112" s="94">
        <f t="shared" si="199"/>
        <v>5.464480874317168E-3</v>
      </c>
      <c r="BZ112" s="94">
        <f t="shared" si="200"/>
        <v>1.7182130584192046E-2</v>
      </c>
      <c r="CA112" s="94">
        <f t="shared" si="201"/>
        <v>4.4999999999999929E-2</v>
      </c>
      <c r="CB112">
        <f t="shared" si="202"/>
        <v>4.8000000000000043E-2</v>
      </c>
      <c r="CC112" s="58">
        <f t="shared" si="203"/>
        <v>5.7999999999999829E-2</v>
      </c>
      <c r="CD112" s="95" t="b">
        <f t="shared" si="204"/>
        <v>0</v>
      </c>
      <c r="CE112" s="96" t="b">
        <f t="shared" si="205"/>
        <v>1</v>
      </c>
      <c r="CF112" t="b">
        <f t="shared" si="206"/>
        <v>1</v>
      </c>
      <c r="CG112" t="b">
        <f t="shared" si="207"/>
        <v>1</v>
      </c>
      <c r="CH112" s="84" t="b">
        <f t="shared" si="208"/>
        <v>1</v>
      </c>
      <c r="CI112">
        <f t="shared" si="209"/>
        <v>0.97199999999999998</v>
      </c>
      <c r="CJ112" t="b">
        <f t="shared" si="210"/>
        <v>1</v>
      </c>
      <c r="CK112" t="b">
        <f t="shared" si="211"/>
        <v>1</v>
      </c>
      <c r="CL112" s="84" t="b">
        <f t="shared" si="231"/>
        <v>1</v>
      </c>
      <c r="CM112">
        <f t="shared" si="212"/>
        <v>3.1520000000000001</v>
      </c>
      <c r="CN112" t="b">
        <f t="shared" si="213"/>
        <v>1</v>
      </c>
      <c r="CO112" s="84">
        <f t="shared" si="214"/>
        <v>6.2714685530913722E-2</v>
      </c>
      <c r="CP112" t="b">
        <f t="shared" si="215"/>
        <v>1</v>
      </c>
      <c r="CQ112" s="96" t="b">
        <f t="shared" si="216"/>
        <v>1</v>
      </c>
      <c r="CR112" t="b">
        <f t="shared" si="217"/>
        <v>1</v>
      </c>
      <c r="CS112" t="b">
        <f t="shared" si="218"/>
        <v>1</v>
      </c>
      <c r="CT112" t="b">
        <f t="shared" si="219"/>
        <v>1</v>
      </c>
      <c r="CU112" t="b">
        <f t="shared" si="220"/>
        <v>1</v>
      </c>
      <c r="CV112" s="84" t="b">
        <f t="shared" si="221"/>
        <v>1</v>
      </c>
      <c r="CW112" t="b">
        <f t="shared" si="222"/>
        <v>1</v>
      </c>
      <c r="CX112" t="b">
        <f t="shared" si="223"/>
        <v>1</v>
      </c>
      <c r="CY112" t="b">
        <f t="shared" si="224"/>
        <v>1</v>
      </c>
      <c r="CZ112" t="b">
        <f t="shared" si="225"/>
        <v>1</v>
      </c>
      <c r="DA112" s="84">
        <f t="shared" si="226"/>
        <v>0</v>
      </c>
      <c r="DB112" t="b">
        <f t="shared" si="227"/>
        <v>0</v>
      </c>
    </row>
    <row r="113" spans="1:106">
      <c r="A113" s="9">
        <v>1557</v>
      </c>
      <c r="B113" s="3">
        <v>2</v>
      </c>
      <c r="C113" s="3" t="s">
        <v>1766</v>
      </c>
      <c r="D113" s="3" t="str">
        <f t="shared" si="174"/>
        <v>MA_1_36-5_dk_0915</v>
      </c>
      <c r="E113" s="3" t="str">
        <f t="shared" si="175"/>
        <v>0915</v>
      </c>
      <c r="F113" s="3">
        <v>142356.78099999999</v>
      </c>
      <c r="G113" s="15">
        <v>416667.5</v>
      </c>
      <c r="H113" s="35" t="str">
        <f t="shared" si="176"/>
        <v>ja</v>
      </c>
      <c r="I113" s="42">
        <v>357</v>
      </c>
      <c r="J113" s="20" t="s">
        <v>373</v>
      </c>
      <c r="K113" s="21">
        <v>10000</v>
      </c>
      <c r="L113" s="28">
        <f t="shared" si="228"/>
        <v>1</v>
      </c>
      <c r="M113" s="28">
        <f t="shared" si="229"/>
        <v>1</v>
      </c>
      <c r="N113" s="56">
        <f t="shared" si="177"/>
        <v>10000</v>
      </c>
      <c r="O113" s="33">
        <f t="shared" si="230"/>
        <v>141.01594657345288</v>
      </c>
      <c r="P113" s="37">
        <f t="shared" si="178"/>
        <v>91.371981268865284</v>
      </c>
      <c r="Q113" s="9" t="s">
        <v>12</v>
      </c>
      <c r="R113" s="55" t="s">
        <v>12</v>
      </c>
      <c r="S113" s="55">
        <v>5.056</v>
      </c>
      <c r="T113" s="55">
        <v>5.41</v>
      </c>
      <c r="U113" s="55">
        <v>5.726</v>
      </c>
      <c r="V113" s="3">
        <v>5.9859999999999998</v>
      </c>
      <c r="W113" s="3">
        <v>6.2789999999999999</v>
      </c>
      <c r="X113" s="3" t="s">
        <v>12</v>
      </c>
      <c r="Y113" s="3">
        <v>6.8550000000000004</v>
      </c>
      <c r="Z113" s="15" t="s">
        <v>12</v>
      </c>
      <c r="AA113" s="10">
        <f t="shared" si="179"/>
        <v>6.2789999999999999</v>
      </c>
      <c r="AB113" s="9">
        <f t="shared" si="180"/>
        <v>0.55299999999999994</v>
      </c>
      <c r="AC113" s="10">
        <f t="shared" si="181"/>
        <v>0.57600000000000051</v>
      </c>
      <c r="AD113" s="9" t="s">
        <v>12</v>
      </c>
      <c r="AE113" s="55" t="s">
        <v>12</v>
      </c>
      <c r="AF113" s="55">
        <v>0.44700000000000001</v>
      </c>
      <c r="AG113" s="55">
        <v>0.52300000000000002</v>
      </c>
      <c r="AH113" s="55">
        <v>0.625</v>
      </c>
      <c r="AI113" s="3">
        <v>0.73499999999999999</v>
      </c>
      <c r="AJ113" s="3">
        <v>0.86599999999999999</v>
      </c>
      <c r="AK113" s="3" t="s">
        <v>12</v>
      </c>
      <c r="AL113" s="3">
        <v>1.2210000000000001</v>
      </c>
      <c r="AM113" s="15" t="s">
        <v>12</v>
      </c>
      <c r="AN113" s="10">
        <f t="shared" si="182"/>
        <v>0.86599999999999999</v>
      </c>
      <c r="AO113" s="9">
        <f t="shared" si="183"/>
        <v>0.24099999999999999</v>
      </c>
      <c r="AP113" s="10">
        <f t="shared" si="184"/>
        <v>0.35500000000000009</v>
      </c>
      <c r="AQ113" s="9" t="s">
        <v>12</v>
      </c>
      <c r="AR113" s="55" t="s">
        <v>12</v>
      </c>
      <c r="AS113" s="55">
        <v>2.2210000000000001</v>
      </c>
      <c r="AT113" s="55">
        <v>2.387</v>
      </c>
      <c r="AU113" s="55">
        <v>2.5880000000000001</v>
      </c>
      <c r="AV113" s="3">
        <v>2.8180000000000001</v>
      </c>
      <c r="AW113" s="3">
        <v>3.056</v>
      </c>
      <c r="AX113" s="3" t="s">
        <v>12</v>
      </c>
      <c r="AY113" s="3">
        <v>3.5179999999999998</v>
      </c>
      <c r="AZ113" s="15" t="s">
        <v>12</v>
      </c>
      <c r="BA113" s="10">
        <f t="shared" si="185"/>
        <v>3.056</v>
      </c>
      <c r="BB113" s="9">
        <f t="shared" si="186"/>
        <v>0.46799999999999997</v>
      </c>
      <c r="BC113" s="10">
        <f t="shared" si="187"/>
        <v>0.46199999999999974</v>
      </c>
      <c r="BD113" s="9">
        <v>6.0110000000000001</v>
      </c>
      <c r="BE113" s="3">
        <v>6.6379999999999999</v>
      </c>
      <c r="BF113" s="15">
        <v>7.3780000000000001</v>
      </c>
      <c r="BG113" s="15">
        <f t="shared" si="188"/>
        <v>6.6379999999999999</v>
      </c>
      <c r="BH113" s="9">
        <f t="shared" si="189"/>
        <v>0.62699999999999978</v>
      </c>
      <c r="BI113" s="10">
        <f t="shared" si="190"/>
        <v>0.74000000000000021</v>
      </c>
      <c r="BJ113" s="9">
        <v>5.9880000000000004</v>
      </c>
      <c r="BK113" s="3">
        <v>6.62</v>
      </c>
      <c r="BL113" s="15">
        <v>7.4029999999999996</v>
      </c>
      <c r="BM113" s="15">
        <f t="shared" si="191"/>
        <v>6.62</v>
      </c>
      <c r="BN113" s="9">
        <f t="shared" si="192"/>
        <v>0.63199999999999967</v>
      </c>
      <c r="BO113" s="10">
        <f t="shared" si="193"/>
        <v>0.78299999999999947</v>
      </c>
      <c r="BP113">
        <f t="shared" si="194"/>
        <v>0</v>
      </c>
      <c r="BQ113" s="93">
        <f t="shared" si="195"/>
        <v>1.1338155515370703</v>
      </c>
      <c r="BR113" s="93">
        <f t="shared" si="196"/>
        <v>1.1428571428571423</v>
      </c>
      <c r="BS113" s="93" t="str">
        <f>VLOOKUP(C113,'Koppeling locatie - aslocatie'!$A$2:$C$8139,2,FALSE)</f>
        <v>maas225</v>
      </c>
      <c r="BT113" s="93">
        <f>VLOOKUP($BS113,aslocaties_v01!$C$3:$AA$500,MATCH($K$3/10,aslocaties_v01!$C$2:$X$2),FALSE)</f>
        <v>5.6980000000000004</v>
      </c>
      <c r="BU113" s="93">
        <f>VLOOKUP(BS113,aslocaties_v01!$C$3:$AA$500,MATCH($K$3,aslocaties_v01!$C$2:$X$2),FALSE)</f>
        <v>6.2439999999999998</v>
      </c>
      <c r="BV113" s="93">
        <f>VLOOKUP(BS113,aslocaties_v01!$C$3:$AA$500,MATCH($K$3*10,aslocaties_v01!$C$2:$Y$2),FALSE)</f>
        <v>6.8159999999999998</v>
      </c>
      <c r="BW113" s="93">
        <f t="shared" si="197"/>
        <v>0.54599999999999937</v>
      </c>
      <c r="BX113" s="93">
        <f t="shared" si="198"/>
        <v>0.57200000000000006</v>
      </c>
      <c r="BY113" s="94">
        <f t="shared" si="199"/>
        <v>1.2658227848102332E-2</v>
      </c>
      <c r="BZ113" s="94">
        <f t="shared" si="200"/>
        <v>6.9444444444451969E-3</v>
      </c>
      <c r="CA113" s="94">
        <f t="shared" si="201"/>
        <v>2.7999999999999581E-2</v>
      </c>
      <c r="CB113">
        <f t="shared" si="202"/>
        <v>3.5000000000000142E-2</v>
      </c>
      <c r="CC113" s="58">
        <f t="shared" si="203"/>
        <v>3.900000000000059E-2</v>
      </c>
      <c r="CD113" s="95" t="b">
        <f t="shared" si="204"/>
        <v>0</v>
      </c>
      <c r="CE113" s="96" t="b">
        <f t="shared" si="205"/>
        <v>1</v>
      </c>
      <c r="CF113" t="b">
        <f t="shared" si="206"/>
        <v>1</v>
      </c>
      <c r="CG113" t="b">
        <f t="shared" si="207"/>
        <v>1</v>
      </c>
      <c r="CH113" s="84" t="b">
        <f t="shared" si="208"/>
        <v>1</v>
      </c>
      <c r="CI113">
        <f t="shared" si="209"/>
        <v>0.86599999999999999</v>
      </c>
      <c r="CJ113" t="b">
        <f t="shared" si="210"/>
        <v>1</v>
      </c>
      <c r="CK113" t="b">
        <f t="shared" si="211"/>
        <v>1</v>
      </c>
      <c r="CL113" s="84" t="b">
        <f t="shared" si="231"/>
        <v>1</v>
      </c>
      <c r="CM113">
        <f t="shared" si="212"/>
        <v>3.056</v>
      </c>
      <c r="CN113" t="b">
        <f t="shared" si="213"/>
        <v>1</v>
      </c>
      <c r="CO113" s="84">
        <f t="shared" si="214"/>
        <v>5.9441066617747632E-2</v>
      </c>
      <c r="CP113" t="b">
        <f t="shared" si="215"/>
        <v>1</v>
      </c>
      <c r="CQ113" s="96" t="b">
        <f t="shared" si="216"/>
        <v>1</v>
      </c>
      <c r="CR113" t="b">
        <f t="shared" si="217"/>
        <v>1</v>
      </c>
      <c r="CS113" t="b">
        <f t="shared" si="218"/>
        <v>1</v>
      </c>
      <c r="CT113" t="b">
        <f t="shared" si="219"/>
        <v>1</v>
      </c>
      <c r="CU113" t="b">
        <f t="shared" si="220"/>
        <v>1</v>
      </c>
      <c r="CV113" s="84" t="b">
        <f t="shared" si="221"/>
        <v>1</v>
      </c>
      <c r="CW113" t="b">
        <f t="shared" si="222"/>
        <v>1</v>
      </c>
      <c r="CX113" t="b">
        <f t="shared" si="223"/>
        <v>1</v>
      </c>
      <c r="CY113" t="b">
        <f t="shared" si="224"/>
        <v>1</v>
      </c>
      <c r="CZ113" t="b">
        <f t="shared" si="225"/>
        <v>1</v>
      </c>
      <c r="DA113" s="84">
        <f t="shared" si="226"/>
        <v>0</v>
      </c>
      <c r="DB113" t="b">
        <f t="shared" si="227"/>
        <v>0</v>
      </c>
    </row>
    <row r="114" spans="1:106">
      <c r="A114" s="9">
        <v>1558</v>
      </c>
      <c r="B114" s="3">
        <v>2</v>
      </c>
      <c r="C114" s="3" t="s">
        <v>1767</v>
      </c>
      <c r="D114" s="3" t="str">
        <f t="shared" si="174"/>
        <v>MA_1_36-5_dk_0916</v>
      </c>
      <c r="E114" s="3" t="str">
        <f t="shared" si="175"/>
        <v>0916</v>
      </c>
      <c r="F114" s="3">
        <v>142267.125</v>
      </c>
      <c r="G114" s="15">
        <v>416649.875</v>
      </c>
      <c r="H114" s="35" t="str">
        <f t="shared" si="176"/>
        <v>ja</v>
      </c>
      <c r="I114" s="42">
        <v>345</v>
      </c>
      <c r="J114" s="20" t="s">
        <v>373</v>
      </c>
      <c r="K114" s="21">
        <v>10000</v>
      </c>
      <c r="L114" s="28">
        <f t="shared" si="228"/>
        <v>1</v>
      </c>
      <c r="M114" s="28">
        <f t="shared" si="229"/>
        <v>1</v>
      </c>
      <c r="N114" s="56">
        <f t="shared" si="177"/>
        <v>10000</v>
      </c>
      <c r="O114" s="33">
        <f t="shared" si="230"/>
        <v>91.371981268865284</v>
      </c>
      <c r="P114" s="37">
        <f t="shared" si="178"/>
        <v>91.186793177521054</v>
      </c>
      <c r="Q114" s="9" t="s">
        <v>12</v>
      </c>
      <c r="R114" s="55" t="s">
        <v>12</v>
      </c>
      <c r="S114" s="55">
        <v>5.0439999999999996</v>
      </c>
      <c r="T114" s="55">
        <v>5.3920000000000003</v>
      </c>
      <c r="U114" s="55">
        <v>5.7060000000000004</v>
      </c>
      <c r="V114" s="3">
        <v>5.9649999999999999</v>
      </c>
      <c r="W114" s="3">
        <v>6.2560000000000002</v>
      </c>
      <c r="X114" s="3" t="s">
        <v>12</v>
      </c>
      <c r="Y114" s="3">
        <v>6.83</v>
      </c>
      <c r="Z114" s="15" t="s">
        <v>12</v>
      </c>
      <c r="AA114" s="10">
        <f t="shared" si="179"/>
        <v>6.2560000000000002</v>
      </c>
      <c r="AB114" s="9">
        <f t="shared" si="180"/>
        <v>0.54999999999999982</v>
      </c>
      <c r="AC114" s="10">
        <f t="shared" si="181"/>
        <v>0.57399999999999984</v>
      </c>
      <c r="AD114" s="9" t="s">
        <v>12</v>
      </c>
      <c r="AE114" s="55" t="s">
        <v>12</v>
      </c>
      <c r="AF114" s="55">
        <v>0.45100000000000001</v>
      </c>
      <c r="AG114" s="55">
        <v>0.56799999999999995</v>
      </c>
      <c r="AH114" s="55">
        <v>0.746</v>
      </c>
      <c r="AI114" s="3">
        <v>0.88800000000000001</v>
      </c>
      <c r="AJ114" s="3">
        <v>0.97499999999999998</v>
      </c>
      <c r="AK114" s="3" t="s">
        <v>12</v>
      </c>
      <c r="AL114" s="3">
        <v>1.8129999999999999</v>
      </c>
      <c r="AM114" s="15" t="s">
        <v>12</v>
      </c>
      <c r="AN114" s="10">
        <f t="shared" si="182"/>
        <v>0.97499999999999998</v>
      </c>
      <c r="AO114" s="9">
        <f t="shared" si="183"/>
        <v>0.22899999999999998</v>
      </c>
      <c r="AP114" s="10">
        <f t="shared" si="184"/>
        <v>0.83799999999999997</v>
      </c>
      <c r="AQ114" s="9" t="s">
        <v>12</v>
      </c>
      <c r="AR114" s="55" t="s">
        <v>12</v>
      </c>
      <c r="AS114" s="55">
        <v>2.1880000000000002</v>
      </c>
      <c r="AT114" s="55">
        <v>2.4079999999999999</v>
      </c>
      <c r="AU114" s="55">
        <v>2.6789999999999998</v>
      </c>
      <c r="AV114" s="3">
        <v>3.0230000000000001</v>
      </c>
      <c r="AW114" s="3">
        <v>3.1829999999999998</v>
      </c>
      <c r="AX114" s="3" t="s">
        <v>12</v>
      </c>
      <c r="AY114" s="3">
        <v>6.1139999999999999</v>
      </c>
      <c r="AZ114" s="15" t="s">
        <v>12</v>
      </c>
      <c r="BA114" s="10">
        <f t="shared" si="185"/>
        <v>3.1829999999999998</v>
      </c>
      <c r="BB114" s="9">
        <f t="shared" si="186"/>
        <v>0.504</v>
      </c>
      <c r="BC114" s="10">
        <f t="shared" si="187"/>
        <v>2.931</v>
      </c>
      <c r="BD114" s="9">
        <v>6.0510000000000002</v>
      </c>
      <c r="BE114" s="3">
        <v>6.7489999999999997</v>
      </c>
      <c r="BF114" s="15">
        <v>9.34</v>
      </c>
      <c r="BG114" s="15">
        <f t="shared" si="188"/>
        <v>6.7489999999999997</v>
      </c>
      <c r="BH114" s="9">
        <f t="shared" si="189"/>
        <v>0.69799999999999951</v>
      </c>
      <c r="BI114" s="10">
        <f t="shared" si="190"/>
        <v>2.5910000000000002</v>
      </c>
      <c r="BJ114" s="9">
        <v>6.032</v>
      </c>
      <c r="BK114" s="3">
        <v>6.7370000000000001</v>
      </c>
      <c r="BL114" s="15">
        <v>8.0679999999999996</v>
      </c>
      <c r="BM114" s="15">
        <f t="shared" si="191"/>
        <v>6.7370000000000001</v>
      </c>
      <c r="BN114" s="9">
        <f t="shared" si="192"/>
        <v>0.70500000000000007</v>
      </c>
      <c r="BO114" s="10">
        <f t="shared" si="193"/>
        <v>1.3309999999999995</v>
      </c>
      <c r="BP114">
        <f t="shared" si="194"/>
        <v>0</v>
      </c>
      <c r="BQ114" s="93">
        <f t="shared" si="195"/>
        <v>1.2690909090909086</v>
      </c>
      <c r="BR114" s="93">
        <f t="shared" si="196"/>
        <v>1.2818181818181824</v>
      </c>
      <c r="BS114" s="93" t="str">
        <f>VLOOKUP(C114,'Koppeling locatie - aslocatie'!$A$2:$C$8139,2,FALSE)</f>
        <v>maas225</v>
      </c>
      <c r="BT114" s="93">
        <f>VLOOKUP($BS114,aslocaties_v01!$C$3:$AA$500,MATCH($K$3/10,aslocaties_v01!$C$2:$X$2),FALSE)</f>
        <v>5.6980000000000004</v>
      </c>
      <c r="BU114" s="93">
        <f>VLOOKUP(BS114,aslocaties_v01!$C$3:$AA$500,MATCH($K$3,aslocaties_v01!$C$2:$X$2),FALSE)</f>
        <v>6.2439999999999998</v>
      </c>
      <c r="BV114" s="93">
        <f>VLOOKUP(BS114,aslocaties_v01!$C$3:$AA$500,MATCH($K$3*10,aslocaties_v01!$C$2:$Y$2),FALSE)</f>
        <v>6.8159999999999998</v>
      </c>
      <c r="BW114" s="93">
        <f t="shared" si="197"/>
        <v>0.54599999999999937</v>
      </c>
      <c r="BX114" s="93">
        <f t="shared" si="198"/>
        <v>0.57200000000000006</v>
      </c>
      <c r="BY114" s="94">
        <f t="shared" si="199"/>
        <v>7.2727272727280967E-3</v>
      </c>
      <c r="BZ114" s="94">
        <f t="shared" si="200"/>
        <v>3.4843205574909275E-3</v>
      </c>
      <c r="CA114" s="94">
        <f t="shared" si="201"/>
        <v>8.0000000000000071E-3</v>
      </c>
      <c r="CB114">
        <f t="shared" si="202"/>
        <v>1.2000000000000455E-2</v>
      </c>
      <c r="CC114" s="58">
        <f t="shared" si="203"/>
        <v>1.4000000000000234E-2</v>
      </c>
      <c r="CD114" s="95" t="b">
        <f t="shared" si="204"/>
        <v>0</v>
      </c>
      <c r="CE114" s="96" t="b">
        <f t="shared" si="205"/>
        <v>1</v>
      </c>
      <c r="CF114" t="b">
        <f t="shared" si="206"/>
        <v>1</v>
      </c>
      <c r="CG114" t="b">
        <f t="shared" si="207"/>
        <v>1</v>
      </c>
      <c r="CH114" s="84" t="b">
        <f t="shared" si="208"/>
        <v>1</v>
      </c>
      <c r="CI114">
        <f t="shared" si="209"/>
        <v>0.97499999999999998</v>
      </c>
      <c r="CJ114" t="b">
        <f t="shared" si="210"/>
        <v>1</v>
      </c>
      <c r="CK114" t="b">
        <f t="shared" si="211"/>
        <v>1</v>
      </c>
      <c r="CL114" s="84" t="b">
        <f t="shared" si="231"/>
        <v>1</v>
      </c>
      <c r="CM114">
        <f t="shared" si="212"/>
        <v>3.1829999999999998</v>
      </c>
      <c r="CN114" t="b">
        <f t="shared" si="213"/>
        <v>1</v>
      </c>
      <c r="CO114" s="84">
        <f t="shared" si="214"/>
        <v>6.1688859357198145E-2</v>
      </c>
      <c r="CP114" t="b">
        <f t="shared" si="215"/>
        <v>1</v>
      </c>
      <c r="CQ114" s="96" t="b">
        <f t="shared" si="216"/>
        <v>1</v>
      </c>
      <c r="CR114" t="b">
        <f t="shared" si="217"/>
        <v>1</v>
      </c>
      <c r="CS114" t="b">
        <f t="shared" si="218"/>
        <v>1</v>
      </c>
      <c r="CT114" t="b">
        <f t="shared" si="219"/>
        <v>1</v>
      </c>
      <c r="CU114" t="b">
        <f t="shared" si="220"/>
        <v>1</v>
      </c>
      <c r="CV114" s="84" t="b">
        <f t="shared" si="221"/>
        <v>1</v>
      </c>
      <c r="CW114" t="b">
        <f t="shared" si="222"/>
        <v>1</v>
      </c>
      <c r="CX114" t="b">
        <f t="shared" si="223"/>
        <v>1</v>
      </c>
      <c r="CY114" t="b">
        <f t="shared" si="224"/>
        <v>1</v>
      </c>
      <c r="CZ114" t="b">
        <f t="shared" si="225"/>
        <v>1</v>
      </c>
      <c r="DA114" s="84">
        <f t="shared" si="226"/>
        <v>0</v>
      </c>
      <c r="DB114" t="b">
        <f t="shared" si="227"/>
        <v>0</v>
      </c>
    </row>
    <row r="115" spans="1:106">
      <c r="A115" s="9">
        <v>1559</v>
      </c>
      <c r="B115" s="3">
        <v>2</v>
      </c>
      <c r="C115" s="3" t="s">
        <v>1768</v>
      </c>
      <c r="D115" s="3" t="str">
        <f t="shared" si="174"/>
        <v>MA_1_36-5_dk_0917</v>
      </c>
      <c r="E115" s="3" t="str">
        <f t="shared" si="175"/>
        <v>0917</v>
      </c>
      <c r="F115" s="3">
        <v>142177</v>
      </c>
      <c r="G115" s="15">
        <v>416636</v>
      </c>
      <c r="H115" s="35" t="str">
        <f t="shared" si="176"/>
        <v>ja</v>
      </c>
      <c r="I115" s="42">
        <v>356</v>
      </c>
      <c r="J115" s="20" t="s">
        <v>373</v>
      </c>
      <c r="K115" s="21">
        <v>10000</v>
      </c>
      <c r="L115" s="28">
        <f t="shared" si="228"/>
        <v>1</v>
      </c>
      <c r="M115" s="28">
        <f t="shared" si="229"/>
        <v>1</v>
      </c>
      <c r="N115" s="56">
        <f t="shared" si="177"/>
        <v>10000</v>
      </c>
      <c r="O115" s="33">
        <f t="shared" si="230"/>
        <v>91.186793177521054</v>
      </c>
      <c r="P115" s="37">
        <f t="shared" si="178"/>
        <v>91.54442069836729</v>
      </c>
      <c r="Q115" s="9" t="s">
        <v>12</v>
      </c>
      <c r="R115" s="55" t="s">
        <v>12</v>
      </c>
      <c r="S115" s="55">
        <v>5.0279999999999996</v>
      </c>
      <c r="T115" s="55">
        <v>5.3739999999999997</v>
      </c>
      <c r="U115" s="55">
        <v>5.6929999999999996</v>
      </c>
      <c r="V115" s="3">
        <v>5.9459999999999997</v>
      </c>
      <c r="W115" s="3">
        <v>6.234</v>
      </c>
      <c r="X115" s="3" t="s">
        <v>12</v>
      </c>
      <c r="Y115" s="3">
        <v>6.8049999999999997</v>
      </c>
      <c r="Z115" s="15" t="s">
        <v>12</v>
      </c>
      <c r="AA115" s="10">
        <f t="shared" si="179"/>
        <v>6.234</v>
      </c>
      <c r="AB115" s="9">
        <f t="shared" si="180"/>
        <v>0.54100000000000037</v>
      </c>
      <c r="AC115" s="10">
        <f t="shared" si="181"/>
        <v>0.57099999999999973</v>
      </c>
      <c r="AD115" s="9" t="s">
        <v>12</v>
      </c>
      <c r="AE115" s="55" t="s">
        <v>12</v>
      </c>
      <c r="AF115" s="55">
        <v>0.46600000000000003</v>
      </c>
      <c r="AG115" s="55">
        <v>0.55900000000000005</v>
      </c>
      <c r="AH115" s="55">
        <v>0.68200000000000005</v>
      </c>
      <c r="AI115" s="3">
        <v>0.81299999999999994</v>
      </c>
      <c r="AJ115" s="3">
        <v>0.94799999999999995</v>
      </c>
      <c r="AK115" s="3" t="s">
        <v>12</v>
      </c>
      <c r="AL115" s="3">
        <v>1.212</v>
      </c>
      <c r="AM115" s="15" t="s">
        <v>12</v>
      </c>
      <c r="AN115" s="10">
        <f t="shared" si="182"/>
        <v>0.94799999999999995</v>
      </c>
      <c r="AO115" s="9">
        <f t="shared" si="183"/>
        <v>0.2659999999999999</v>
      </c>
      <c r="AP115" s="10">
        <f t="shared" si="184"/>
        <v>0.26400000000000001</v>
      </c>
      <c r="AQ115" s="9" t="s">
        <v>12</v>
      </c>
      <c r="AR115" s="55" t="s">
        <v>12</v>
      </c>
      <c r="AS115" s="55">
        <v>2.2469999999999999</v>
      </c>
      <c r="AT115" s="55">
        <v>2.4350000000000001</v>
      </c>
      <c r="AU115" s="55">
        <v>2.6549999999999998</v>
      </c>
      <c r="AV115" s="3">
        <v>2.9289999999999998</v>
      </c>
      <c r="AW115" s="3">
        <v>3.1779999999999999</v>
      </c>
      <c r="AX115" s="3" t="s">
        <v>12</v>
      </c>
      <c r="AY115" s="3">
        <v>3.4780000000000002</v>
      </c>
      <c r="AZ115" s="15" t="s">
        <v>12</v>
      </c>
      <c r="BA115" s="10">
        <f t="shared" si="185"/>
        <v>3.1779999999999999</v>
      </c>
      <c r="BB115" s="9">
        <f t="shared" si="186"/>
        <v>0.52300000000000013</v>
      </c>
      <c r="BC115" s="10">
        <f t="shared" si="187"/>
        <v>0.30000000000000027</v>
      </c>
      <c r="BD115" s="9">
        <v>5.9880000000000004</v>
      </c>
      <c r="BE115" s="3">
        <v>6.6109999999999998</v>
      </c>
      <c r="BF115" s="15">
        <v>7.3380000000000001</v>
      </c>
      <c r="BG115" s="15">
        <f t="shared" si="188"/>
        <v>6.6109999999999998</v>
      </c>
      <c r="BH115" s="9">
        <f t="shared" si="189"/>
        <v>0.62299999999999933</v>
      </c>
      <c r="BI115" s="10">
        <f t="shared" si="190"/>
        <v>0.72700000000000031</v>
      </c>
      <c r="BJ115" s="9">
        <v>5.9660000000000002</v>
      </c>
      <c r="BK115" s="3">
        <v>6.5940000000000003</v>
      </c>
      <c r="BL115" s="15">
        <v>7.3570000000000002</v>
      </c>
      <c r="BM115" s="15">
        <f t="shared" si="191"/>
        <v>6.5940000000000003</v>
      </c>
      <c r="BN115" s="9">
        <f t="shared" si="192"/>
        <v>0.62800000000000011</v>
      </c>
      <c r="BO115" s="10">
        <f t="shared" si="193"/>
        <v>0.7629999999999999</v>
      </c>
      <c r="BP115">
        <f t="shared" si="194"/>
        <v>0</v>
      </c>
      <c r="BQ115" s="93">
        <f t="shared" si="195"/>
        <v>1.1515711645101643</v>
      </c>
      <c r="BR115" s="93">
        <f t="shared" si="196"/>
        <v>1.1608133086876149</v>
      </c>
      <c r="BS115" s="93" t="str">
        <f>VLOOKUP(C115,'Koppeling locatie - aslocatie'!$A$2:$C$8139,2,FALSE)</f>
        <v>maas225</v>
      </c>
      <c r="BT115" s="93">
        <f>VLOOKUP($BS115,aslocaties_v01!$C$3:$AA$500,MATCH($K$3/10,aslocaties_v01!$C$2:$X$2),FALSE)</f>
        <v>5.6980000000000004</v>
      </c>
      <c r="BU115" s="93">
        <f>VLOOKUP(BS115,aslocaties_v01!$C$3:$AA$500,MATCH($K$3,aslocaties_v01!$C$2:$X$2),FALSE)</f>
        <v>6.2439999999999998</v>
      </c>
      <c r="BV115" s="93">
        <f>VLOOKUP(BS115,aslocaties_v01!$C$3:$AA$500,MATCH($K$3*10,aslocaties_v01!$C$2:$Y$2),FALSE)</f>
        <v>6.8159999999999998</v>
      </c>
      <c r="BW115" s="93">
        <f t="shared" si="197"/>
        <v>0.54599999999999937</v>
      </c>
      <c r="BX115" s="93">
        <f t="shared" si="198"/>
        <v>0.57200000000000006</v>
      </c>
      <c r="BY115" s="94">
        <f t="shared" si="199"/>
        <v>9.2421441774472868E-3</v>
      </c>
      <c r="BZ115" s="94">
        <f t="shared" si="200"/>
        <v>1.7513134851143697E-3</v>
      </c>
      <c r="CA115" s="94">
        <f t="shared" si="201"/>
        <v>5.0000000000007816E-3</v>
      </c>
      <c r="CB115">
        <f t="shared" si="202"/>
        <v>9.9999999999997868E-3</v>
      </c>
      <c r="CC115" s="58">
        <f t="shared" si="203"/>
        <v>1.1000000000000121E-2</v>
      </c>
      <c r="CD115" s="95" t="b">
        <f t="shared" si="204"/>
        <v>0</v>
      </c>
      <c r="CE115" s="96" t="b">
        <f t="shared" si="205"/>
        <v>1</v>
      </c>
      <c r="CF115" t="b">
        <f t="shared" si="206"/>
        <v>1</v>
      </c>
      <c r="CG115" t="b">
        <f t="shared" si="207"/>
        <v>1</v>
      </c>
      <c r="CH115" s="84" t="b">
        <f t="shared" si="208"/>
        <v>1</v>
      </c>
      <c r="CI115">
        <f t="shared" si="209"/>
        <v>0.94799999999999995</v>
      </c>
      <c r="CJ115" t="b">
        <f t="shared" si="210"/>
        <v>1</v>
      </c>
      <c r="CK115" t="b">
        <f t="shared" si="211"/>
        <v>1</v>
      </c>
      <c r="CL115" s="84" t="b">
        <f t="shared" si="231"/>
        <v>1</v>
      </c>
      <c r="CM115">
        <f t="shared" si="212"/>
        <v>3.1779999999999999</v>
      </c>
      <c r="CN115" t="b">
        <f t="shared" si="213"/>
        <v>1</v>
      </c>
      <c r="CO115" s="84">
        <f t="shared" si="214"/>
        <v>6.0169437746003501E-2</v>
      </c>
      <c r="CP115" t="b">
        <f t="shared" si="215"/>
        <v>1</v>
      </c>
      <c r="CQ115" s="96" t="b">
        <f t="shared" si="216"/>
        <v>1</v>
      </c>
      <c r="CR115" t="b">
        <f t="shared" si="217"/>
        <v>1</v>
      </c>
      <c r="CS115" t="b">
        <f t="shared" si="218"/>
        <v>1</v>
      </c>
      <c r="CT115" t="b">
        <f t="shared" si="219"/>
        <v>1</v>
      </c>
      <c r="CU115" t="b">
        <f t="shared" si="220"/>
        <v>1</v>
      </c>
      <c r="CV115" s="84" t="b">
        <f t="shared" si="221"/>
        <v>1</v>
      </c>
      <c r="CW115" t="b">
        <f t="shared" si="222"/>
        <v>0</v>
      </c>
      <c r="CX115" t="b">
        <f t="shared" si="223"/>
        <v>1</v>
      </c>
      <c r="CY115" t="b">
        <f t="shared" si="224"/>
        <v>0</v>
      </c>
      <c r="CZ115" t="b">
        <f t="shared" si="225"/>
        <v>0</v>
      </c>
      <c r="DA115" s="84">
        <f t="shared" si="226"/>
        <v>1</v>
      </c>
      <c r="DB115" t="b">
        <f t="shared" si="227"/>
        <v>0</v>
      </c>
    </row>
    <row r="116" spans="1:106">
      <c r="A116" s="9">
        <v>1560</v>
      </c>
      <c r="B116" s="3">
        <v>2</v>
      </c>
      <c r="C116" s="3" t="s">
        <v>1769</v>
      </c>
      <c r="D116" s="3" t="str">
        <f t="shared" si="174"/>
        <v>MA_1_36-5_dk_0918</v>
      </c>
      <c r="E116" s="3" t="str">
        <f t="shared" si="175"/>
        <v>0918</v>
      </c>
      <c r="F116" s="3">
        <v>142086</v>
      </c>
      <c r="G116" s="15">
        <v>416626.03100000002</v>
      </c>
      <c r="H116" s="35" t="str">
        <f t="shared" si="176"/>
        <v>ja</v>
      </c>
      <c r="I116" s="42">
        <v>356</v>
      </c>
      <c r="J116" s="20" t="s">
        <v>373</v>
      </c>
      <c r="K116" s="21">
        <v>10000</v>
      </c>
      <c r="L116" s="28">
        <f t="shared" si="228"/>
        <v>1</v>
      </c>
      <c r="M116" s="28">
        <f t="shared" si="229"/>
        <v>1</v>
      </c>
      <c r="N116" s="56">
        <f t="shared" si="177"/>
        <v>10000</v>
      </c>
      <c r="O116" s="33">
        <f t="shared" si="230"/>
        <v>91.54442069836729</v>
      </c>
      <c r="P116" s="37">
        <f t="shared" si="178"/>
        <v>91.42648575222816</v>
      </c>
      <c r="Q116" s="9" t="s">
        <v>12</v>
      </c>
      <c r="R116" s="55" t="s">
        <v>12</v>
      </c>
      <c r="S116" s="55">
        <v>5.0229999999999997</v>
      </c>
      <c r="T116" s="55">
        <v>5.3689999999999998</v>
      </c>
      <c r="U116" s="55">
        <v>5.6840000000000002</v>
      </c>
      <c r="V116" s="3">
        <v>5.94</v>
      </c>
      <c r="W116" s="3">
        <v>6.23</v>
      </c>
      <c r="X116" s="3" t="s">
        <v>12</v>
      </c>
      <c r="Y116" s="3">
        <v>6.8019999999999996</v>
      </c>
      <c r="Z116" s="15" t="s">
        <v>12</v>
      </c>
      <c r="AA116" s="10">
        <f t="shared" si="179"/>
        <v>6.23</v>
      </c>
      <c r="AB116" s="9">
        <f t="shared" si="180"/>
        <v>0.54600000000000026</v>
      </c>
      <c r="AC116" s="10">
        <f t="shared" si="181"/>
        <v>0.57199999999999918</v>
      </c>
      <c r="AD116" s="9" t="s">
        <v>12</v>
      </c>
      <c r="AE116" s="55" t="s">
        <v>12</v>
      </c>
      <c r="AF116" s="55">
        <v>0.52400000000000002</v>
      </c>
      <c r="AG116" s="55">
        <v>0.76100000000000001</v>
      </c>
      <c r="AH116" s="55">
        <v>1.4279999999999999</v>
      </c>
      <c r="AI116" s="3">
        <v>1.6120000000000001</v>
      </c>
      <c r="AJ116" s="3">
        <v>1.6279999999999999</v>
      </c>
      <c r="AK116" s="3" t="s">
        <v>12</v>
      </c>
      <c r="AL116" s="3">
        <v>1.66</v>
      </c>
      <c r="AM116" s="15" t="s">
        <v>12</v>
      </c>
      <c r="AN116" s="10">
        <f t="shared" si="182"/>
        <v>1.6279999999999999</v>
      </c>
      <c r="AO116" s="9">
        <f t="shared" si="183"/>
        <v>0.19999999999999996</v>
      </c>
      <c r="AP116" s="10">
        <f t="shared" si="184"/>
        <v>3.2000000000000028E-2</v>
      </c>
      <c r="AQ116" s="9" t="s">
        <v>12</v>
      </c>
      <c r="AR116" s="55" t="s">
        <v>12</v>
      </c>
      <c r="AS116" s="55">
        <v>2.3530000000000002</v>
      </c>
      <c r="AT116" s="55">
        <v>2.8450000000000002</v>
      </c>
      <c r="AU116" s="55">
        <v>5.41</v>
      </c>
      <c r="AV116" s="3">
        <v>5.9119999999999999</v>
      </c>
      <c r="AW116" s="3">
        <v>5.9279999999999999</v>
      </c>
      <c r="AX116" s="3" t="s">
        <v>12</v>
      </c>
      <c r="AY116" s="3">
        <v>5.96</v>
      </c>
      <c r="AZ116" s="15" t="s">
        <v>12</v>
      </c>
      <c r="BA116" s="10">
        <f t="shared" si="185"/>
        <v>5.9279999999999999</v>
      </c>
      <c r="BB116" s="9">
        <f t="shared" si="186"/>
        <v>0.51799999999999979</v>
      </c>
      <c r="BC116" s="10">
        <f t="shared" si="187"/>
        <v>3.2000000000000028E-2</v>
      </c>
      <c r="BD116" s="9">
        <v>7.4109999999999996</v>
      </c>
      <c r="BE116" s="3">
        <v>7.9429999999999996</v>
      </c>
      <c r="BF116" s="15">
        <v>8.0969999999999995</v>
      </c>
      <c r="BG116" s="15">
        <f t="shared" si="188"/>
        <v>7.9429999999999996</v>
      </c>
      <c r="BH116" s="9">
        <f t="shared" si="189"/>
        <v>0.53200000000000003</v>
      </c>
      <c r="BI116" s="10">
        <f t="shared" si="190"/>
        <v>0.15399999999999991</v>
      </c>
      <c r="BJ116" s="9">
        <v>6.5049999999999999</v>
      </c>
      <c r="BK116" s="3">
        <v>6.694</v>
      </c>
      <c r="BL116" s="15">
        <v>7.3419999999999996</v>
      </c>
      <c r="BM116" s="15">
        <f t="shared" si="191"/>
        <v>6.694</v>
      </c>
      <c r="BN116" s="9">
        <f t="shared" si="192"/>
        <v>0.18900000000000006</v>
      </c>
      <c r="BO116" s="10">
        <f t="shared" si="193"/>
        <v>0.64799999999999969</v>
      </c>
      <c r="BP116">
        <f t="shared" si="194"/>
        <v>0</v>
      </c>
      <c r="BQ116" s="93">
        <f t="shared" si="195"/>
        <v>0.97435897435897389</v>
      </c>
      <c r="BR116" s="93">
        <f t="shared" si="196"/>
        <v>0.34615384615384609</v>
      </c>
      <c r="BS116" s="93" t="str">
        <f>VLOOKUP(C116,'Koppeling locatie - aslocatie'!$A$2:$C$8139,2,FALSE)</f>
        <v>maas225</v>
      </c>
      <c r="BT116" s="93">
        <f>VLOOKUP($BS116,aslocaties_v01!$C$3:$AA$500,MATCH($K$3/10,aslocaties_v01!$C$2:$X$2),FALSE)</f>
        <v>5.6980000000000004</v>
      </c>
      <c r="BU116" s="93">
        <f>VLOOKUP(BS116,aslocaties_v01!$C$3:$AA$500,MATCH($K$3,aslocaties_v01!$C$2:$X$2),FALSE)</f>
        <v>6.2439999999999998</v>
      </c>
      <c r="BV116" s="93">
        <f>VLOOKUP(BS116,aslocaties_v01!$C$3:$AA$500,MATCH($K$3*10,aslocaties_v01!$C$2:$Y$2),FALSE)</f>
        <v>6.8159999999999998</v>
      </c>
      <c r="BW116" s="93">
        <f t="shared" si="197"/>
        <v>0.54599999999999937</v>
      </c>
      <c r="BX116" s="93">
        <f t="shared" si="198"/>
        <v>0.57200000000000006</v>
      </c>
      <c r="BY116" s="94">
        <f t="shared" si="199"/>
        <v>1.6653345369377348E-15</v>
      </c>
      <c r="BZ116" s="94">
        <f t="shared" si="200"/>
        <v>1.5543122344752192E-15</v>
      </c>
      <c r="CA116" s="94">
        <f t="shared" si="201"/>
        <v>1.4000000000000234E-2</v>
      </c>
      <c r="CB116">
        <f t="shared" si="202"/>
        <v>1.3999999999999346E-2</v>
      </c>
      <c r="CC116" s="58">
        <f t="shared" si="203"/>
        <v>1.4000000000000234E-2</v>
      </c>
      <c r="CD116" s="95" t="b">
        <f t="shared" si="204"/>
        <v>0</v>
      </c>
      <c r="CE116" s="96" t="b">
        <f t="shared" si="205"/>
        <v>1</v>
      </c>
      <c r="CF116" t="b">
        <f t="shared" si="206"/>
        <v>1</v>
      </c>
      <c r="CG116" t="b">
        <f t="shared" si="207"/>
        <v>1</v>
      </c>
      <c r="CH116" s="84" t="b">
        <f t="shared" si="208"/>
        <v>1</v>
      </c>
      <c r="CI116">
        <f t="shared" si="209"/>
        <v>1.6279999999999999</v>
      </c>
      <c r="CJ116" t="b">
        <f t="shared" si="210"/>
        <v>1</v>
      </c>
      <c r="CK116" t="b">
        <f t="shared" si="211"/>
        <v>0</v>
      </c>
      <c r="CL116" s="84" t="b">
        <f t="shared" si="231"/>
        <v>0</v>
      </c>
      <c r="CM116" t="str">
        <f t="shared" si="212"/>
        <v/>
      </c>
      <c r="CN116" t="b">
        <f t="shared" si="213"/>
        <v>0</v>
      </c>
      <c r="CO116" s="84">
        <f t="shared" si="214"/>
        <v>2.969705697991688E-2</v>
      </c>
      <c r="CP116" t="b">
        <f t="shared" si="215"/>
        <v>1</v>
      </c>
      <c r="CQ116" s="96" t="b">
        <f t="shared" si="216"/>
        <v>1</v>
      </c>
      <c r="CR116" t="b">
        <f t="shared" si="217"/>
        <v>0</v>
      </c>
      <c r="CS116" t="b">
        <f t="shared" si="218"/>
        <v>1</v>
      </c>
      <c r="CT116" t="b">
        <f t="shared" si="219"/>
        <v>0</v>
      </c>
      <c r="CU116" t="b">
        <f t="shared" si="220"/>
        <v>0</v>
      </c>
      <c r="CV116" s="84" t="b">
        <f t="shared" si="221"/>
        <v>1</v>
      </c>
      <c r="CW116" t="b">
        <f t="shared" si="222"/>
        <v>1</v>
      </c>
      <c r="CX116" t="b">
        <f t="shared" si="223"/>
        <v>1</v>
      </c>
      <c r="CY116" t="b">
        <f t="shared" si="224"/>
        <v>1</v>
      </c>
      <c r="CZ116" t="b">
        <f t="shared" si="225"/>
        <v>1</v>
      </c>
      <c r="DA116" s="84">
        <f t="shared" si="226"/>
        <v>1</v>
      </c>
      <c r="DB116" t="b">
        <f t="shared" si="227"/>
        <v>0</v>
      </c>
    </row>
    <row r="117" spans="1:106">
      <c r="A117" s="9">
        <v>1561</v>
      </c>
      <c r="B117" s="3">
        <v>2</v>
      </c>
      <c r="C117" s="3" t="s">
        <v>1770</v>
      </c>
      <c r="D117" s="3" t="str">
        <f t="shared" si="174"/>
        <v>MA_1_36-5_dk_0919</v>
      </c>
      <c r="E117" s="3" t="str">
        <f t="shared" si="175"/>
        <v>0919</v>
      </c>
      <c r="F117" s="3">
        <v>141994.78099999999</v>
      </c>
      <c r="G117" s="15">
        <v>416619.875</v>
      </c>
      <c r="H117" s="35" t="str">
        <f t="shared" si="176"/>
        <v>ja</v>
      </c>
      <c r="I117" s="42">
        <v>343</v>
      </c>
      <c r="J117" s="20" t="s">
        <v>373</v>
      </c>
      <c r="K117" s="21">
        <v>10000</v>
      </c>
      <c r="L117" s="28">
        <f t="shared" si="228"/>
        <v>1</v>
      </c>
      <c r="M117" s="28">
        <f t="shared" si="229"/>
        <v>1</v>
      </c>
      <c r="N117" s="56">
        <f t="shared" si="177"/>
        <v>10000</v>
      </c>
      <c r="O117" s="33">
        <f t="shared" si="230"/>
        <v>91.42648575222816</v>
      </c>
      <c r="P117" s="37">
        <f t="shared" si="178"/>
        <v>91.006865598134226</v>
      </c>
      <c r="Q117" s="9" t="s">
        <v>12</v>
      </c>
      <c r="R117" s="55" t="s">
        <v>12</v>
      </c>
      <c r="S117" s="55">
        <v>5.0209999999999999</v>
      </c>
      <c r="T117" s="55">
        <v>5.367</v>
      </c>
      <c r="U117" s="55">
        <v>5.6820000000000004</v>
      </c>
      <c r="V117" s="3">
        <v>5.9379999999999997</v>
      </c>
      <c r="W117" s="3">
        <v>6.2279999999999998</v>
      </c>
      <c r="X117" s="3" t="s">
        <v>12</v>
      </c>
      <c r="Y117" s="3">
        <v>6.8</v>
      </c>
      <c r="Z117" s="15" t="s">
        <v>12</v>
      </c>
      <c r="AA117" s="10">
        <f t="shared" si="179"/>
        <v>6.2279999999999998</v>
      </c>
      <c r="AB117" s="9">
        <f t="shared" si="180"/>
        <v>0.54599999999999937</v>
      </c>
      <c r="AC117" s="10">
        <f t="shared" si="181"/>
        <v>0.57200000000000006</v>
      </c>
      <c r="AD117" s="9" t="s">
        <v>12</v>
      </c>
      <c r="AE117" s="55" t="s">
        <v>12</v>
      </c>
      <c r="AF117" s="55">
        <v>0.52</v>
      </c>
      <c r="AG117" s="55">
        <v>0.75700000000000001</v>
      </c>
      <c r="AH117" s="55">
        <v>1.415</v>
      </c>
      <c r="AI117" s="3">
        <v>1.613</v>
      </c>
      <c r="AJ117" s="3">
        <v>1.629</v>
      </c>
      <c r="AK117" s="3" t="s">
        <v>12</v>
      </c>
      <c r="AL117" s="3">
        <v>1.66</v>
      </c>
      <c r="AM117" s="15" t="s">
        <v>12</v>
      </c>
      <c r="AN117" s="10">
        <f t="shared" si="182"/>
        <v>1.629</v>
      </c>
      <c r="AO117" s="9">
        <f t="shared" si="183"/>
        <v>0.21399999999999997</v>
      </c>
      <c r="AP117" s="10">
        <f t="shared" si="184"/>
        <v>3.0999999999999917E-2</v>
      </c>
      <c r="AQ117" s="9" t="s">
        <v>12</v>
      </c>
      <c r="AR117" s="55" t="s">
        <v>12</v>
      </c>
      <c r="AS117" s="55">
        <v>2.3439999999999999</v>
      </c>
      <c r="AT117" s="55">
        <v>2.8410000000000002</v>
      </c>
      <c r="AU117" s="55">
        <v>5.41</v>
      </c>
      <c r="AV117" s="3">
        <v>5.9249999999999998</v>
      </c>
      <c r="AW117" s="3">
        <v>5.96</v>
      </c>
      <c r="AX117" s="3" t="s">
        <v>12</v>
      </c>
      <c r="AY117" s="3">
        <v>6.0229999999999997</v>
      </c>
      <c r="AZ117" s="15" t="s">
        <v>12</v>
      </c>
      <c r="BA117" s="10">
        <f t="shared" si="185"/>
        <v>5.96</v>
      </c>
      <c r="BB117" s="9">
        <f t="shared" si="186"/>
        <v>0.54999999999999982</v>
      </c>
      <c r="BC117" s="10">
        <f t="shared" si="187"/>
        <v>6.2999999999999723E-2</v>
      </c>
      <c r="BD117" s="9">
        <v>7.3129999999999997</v>
      </c>
      <c r="BE117" s="3">
        <v>7.8289999999999997</v>
      </c>
      <c r="BF117" s="15">
        <v>7.9779999999999998</v>
      </c>
      <c r="BG117" s="15">
        <f t="shared" si="188"/>
        <v>7.8289999999999997</v>
      </c>
      <c r="BH117" s="9">
        <f t="shared" si="189"/>
        <v>0.51600000000000001</v>
      </c>
      <c r="BI117" s="10">
        <f t="shared" si="190"/>
        <v>0.14900000000000002</v>
      </c>
      <c r="BJ117" s="9">
        <v>6.4859999999999998</v>
      </c>
      <c r="BK117" s="3">
        <v>6.7889999999999997</v>
      </c>
      <c r="BL117" s="15">
        <v>7.452</v>
      </c>
      <c r="BM117" s="15">
        <f t="shared" si="191"/>
        <v>6.7889999999999997</v>
      </c>
      <c r="BN117" s="9">
        <f t="shared" si="192"/>
        <v>0.30299999999999994</v>
      </c>
      <c r="BO117" s="10">
        <f t="shared" si="193"/>
        <v>0.66300000000000026</v>
      </c>
      <c r="BP117">
        <f t="shared" si="194"/>
        <v>0</v>
      </c>
      <c r="BQ117" s="93">
        <f t="shared" si="195"/>
        <v>0.94505494505494614</v>
      </c>
      <c r="BR117" s="93">
        <f t="shared" si="196"/>
        <v>0.55494505494505542</v>
      </c>
      <c r="BS117" s="93" t="str">
        <f>VLOOKUP(C117,'Koppeling locatie - aslocatie'!$A$2:$C$8139,2,FALSE)</f>
        <v>maas225</v>
      </c>
      <c r="BT117" s="93">
        <f>VLOOKUP($BS117,aslocaties_v01!$C$3:$AA$500,MATCH($K$3/10,aslocaties_v01!$C$2:$X$2),FALSE)</f>
        <v>5.6980000000000004</v>
      </c>
      <c r="BU117" s="93">
        <f>VLOOKUP(BS117,aslocaties_v01!$C$3:$AA$500,MATCH($K$3,aslocaties_v01!$C$2:$X$2),FALSE)</f>
        <v>6.2439999999999998</v>
      </c>
      <c r="BV117" s="93">
        <f>VLOOKUP(BS117,aslocaties_v01!$C$3:$AA$500,MATCH($K$3*10,aslocaties_v01!$C$2:$Y$2),FALSE)</f>
        <v>6.8159999999999998</v>
      </c>
      <c r="BW117" s="93">
        <f t="shared" si="197"/>
        <v>0.54599999999999937</v>
      </c>
      <c r="BX117" s="93">
        <f t="shared" si="198"/>
        <v>0.57200000000000006</v>
      </c>
      <c r="BY117" s="94">
        <f t="shared" si="199"/>
        <v>0</v>
      </c>
      <c r="BZ117" s="94">
        <f t="shared" si="200"/>
        <v>0</v>
      </c>
      <c r="CA117" s="94">
        <f t="shared" si="201"/>
        <v>1.6000000000000014E-2</v>
      </c>
      <c r="CB117">
        <f t="shared" si="202"/>
        <v>1.6000000000000014E-2</v>
      </c>
      <c r="CC117" s="58">
        <f t="shared" si="203"/>
        <v>1.6000000000000014E-2</v>
      </c>
      <c r="CD117" s="95" t="b">
        <f t="shared" si="204"/>
        <v>0</v>
      </c>
      <c r="CE117" s="96" t="b">
        <f t="shared" si="205"/>
        <v>1</v>
      </c>
      <c r="CF117" t="b">
        <f t="shared" si="206"/>
        <v>1</v>
      </c>
      <c r="CG117" t="b">
        <f t="shared" si="207"/>
        <v>1</v>
      </c>
      <c r="CH117" s="84" t="b">
        <f t="shared" si="208"/>
        <v>1</v>
      </c>
      <c r="CI117">
        <f t="shared" si="209"/>
        <v>1.629</v>
      </c>
      <c r="CJ117" t="b">
        <f t="shared" si="210"/>
        <v>1</v>
      </c>
      <c r="CK117" t="b">
        <f t="shared" si="211"/>
        <v>0</v>
      </c>
      <c r="CL117" s="84" t="b">
        <f t="shared" si="231"/>
        <v>0</v>
      </c>
      <c r="CM117" t="str">
        <f t="shared" si="212"/>
        <v/>
      </c>
      <c r="CN117" t="b">
        <f t="shared" si="213"/>
        <v>0</v>
      </c>
      <c r="CO117" s="84">
        <f t="shared" si="214"/>
        <v>2.9397064581290516E-2</v>
      </c>
      <c r="CP117" t="b">
        <f t="shared" si="215"/>
        <v>1</v>
      </c>
      <c r="CQ117" s="96" t="b">
        <f t="shared" si="216"/>
        <v>1</v>
      </c>
      <c r="CR117" t="b">
        <f t="shared" si="217"/>
        <v>1</v>
      </c>
      <c r="CS117" t="b">
        <f t="shared" si="218"/>
        <v>1</v>
      </c>
      <c r="CT117" t="b">
        <f t="shared" si="219"/>
        <v>1</v>
      </c>
      <c r="CU117" t="b">
        <f t="shared" si="220"/>
        <v>1</v>
      </c>
      <c r="CV117" s="84" t="b">
        <f t="shared" si="221"/>
        <v>1</v>
      </c>
      <c r="CW117" t="b">
        <f t="shared" si="222"/>
        <v>0</v>
      </c>
      <c r="CX117" t="b">
        <f t="shared" si="223"/>
        <v>1</v>
      </c>
      <c r="CY117" t="b">
        <f t="shared" si="224"/>
        <v>1</v>
      </c>
      <c r="CZ117" t="b">
        <f t="shared" si="225"/>
        <v>1</v>
      </c>
      <c r="DA117" s="84">
        <f t="shared" si="226"/>
        <v>1</v>
      </c>
      <c r="DB117" t="b">
        <f t="shared" si="227"/>
        <v>0</v>
      </c>
    </row>
    <row r="118" spans="1:106">
      <c r="A118" s="9">
        <v>1562</v>
      </c>
      <c r="B118" s="3">
        <v>2</v>
      </c>
      <c r="C118" s="3" t="s">
        <v>1771</v>
      </c>
      <c r="D118" s="3" t="str">
        <f t="shared" si="174"/>
        <v>MA_1_36-5_dk_0920</v>
      </c>
      <c r="E118" s="3" t="str">
        <f t="shared" si="175"/>
        <v>0920</v>
      </c>
      <c r="F118" s="3">
        <v>141903.81200000001</v>
      </c>
      <c r="G118" s="15">
        <v>416617.25</v>
      </c>
      <c r="H118" s="35" t="str">
        <f t="shared" si="176"/>
        <v>ja</v>
      </c>
      <c r="I118" s="42">
        <v>356</v>
      </c>
      <c r="J118" s="20" t="s">
        <v>373</v>
      </c>
      <c r="K118" s="21">
        <v>10000</v>
      </c>
      <c r="L118" s="28">
        <f t="shared" si="228"/>
        <v>1</v>
      </c>
      <c r="M118" s="28">
        <f t="shared" si="229"/>
        <v>1</v>
      </c>
      <c r="N118" s="56">
        <f t="shared" si="177"/>
        <v>10000</v>
      </c>
      <c r="O118" s="33">
        <f t="shared" si="230"/>
        <v>91.006865598134226</v>
      </c>
      <c r="P118" s="37">
        <f t="shared" si="178"/>
        <v>133.16838671397582</v>
      </c>
      <c r="Q118" s="9" t="s">
        <v>12</v>
      </c>
      <c r="R118" s="55" t="s">
        <v>12</v>
      </c>
      <c r="S118" s="55">
        <v>5.0179999999999998</v>
      </c>
      <c r="T118" s="55">
        <v>5.3639999999999999</v>
      </c>
      <c r="U118" s="55">
        <v>5.6779999999999999</v>
      </c>
      <c r="V118" s="3">
        <v>5.9340000000000002</v>
      </c>
      <c r="W118" s="3">
        <v>6.2240000000000002</v>
      </c>
      <c r="X118" s="3" t="s">
        <v>12</v>
      </c>
      <c r="Y118" s="3">
        <v>6.7960000000000003</v>
      </c>
      <c r="Z118" s="15" t="s">
        <v>12</v>
      </c>
      <c r="AA118" s="10">
        <f t="shared" si="179"/>
        <v>6.2240000000000002</v>
      </c>
      <c r="AB118" s="9">
        <f t="shared" si="180"/>
        <v>0.54600000000000026</v>
      </c>
      <c r="AC118" s="10">
        <f t="shared" si="181"/>
        <v>0.57200000000000006</v>
      </c>
      <c r="AD118" s="9" t="s">
        <v>12</v>
      </c>
      <c r="AE118" s="55" t="s">
        <v>12</v>
      </c>
      <c r="AF118" s="55">
        <v>0.48899999999999999</v>
      </c>
      <c r="AG118" s="55">
        <v>0.72699999999999998</v>
      </c>
      <c r="AH118" s="55">
        <v>1.514</v>
      </c>
      <c r="AI118" s="3">
        <v>1.613</v>
      </c>
      <c r="AJ118" s="3">
        <v>1.6279999999999999</v>
      </c>
      <c r="AK118" s="3" t="s">
        <v>12</v>
      </c>
      <c r="AL118" s="3">
        <v>1.657</v>
      </c>
      <c r="AM118" s="15" t="s">
        <v>12</v>
      </c>
      <c r="AN118" s="10">
        <f t="shared" si="182"/>
        <v>1.6279999999999999</v>
      </c>
      <c r="AO118" s="9">
        <f t="shared" si="183"/>
        <v>0.11399999999999988</v>
      </c>
      <c r="AP118" s="10">
        <f t="shared" si="184"/>
        <v>2.9000000000000137E-2</v>
      </c>
      <c r="AQ118" s="9" t="s">
        <v>12</v>
      </c>
      <c r="AR118" s="55" t="s">
        <v>12</v>
      </c>
      <c r="AS118" s="55">
        <v>2.2679999999999998</v>
      </c>
      <c r="AT118" s="55">
        <v>2.8130000000000002</v>
      </c>
      <c r="AU118" s="55">
        <v>5.51</v>
      </c>
      <c r="AV118" s="3">
        <v>6.01</v>
      </c>
      <c r="AW118" s="3">
        <v>6.0250000000000004</v>
      </c>
      <c r="AX118" s="3" t="s">
        <v>12</v>
      </c>
      <c r="AY118" s="3">
        <v>6.0519999999999996</v>
      </c>
      <c r="AZ118" s="15" t="s">
        <v>12</v>
      </c>
      <c r="BA118" s="10">
        <f t="shared" si="185"/>
        <v>6.0250000000000004</v>
      </c>
      <c r="BB118" s="9">
        <f t="shared" si="186"/>
        <v>0.51500000000000057</v>
      </c>
      <c r="BC118" s="10">
        <f t="shared" si="187"/>
        <v>2.6999999999999247E-2</v>
      </c>
      <c r="BD118" s="9">
        <v>7.5090000000000003</v>
      </c>
      <c r="BE118" s="3">
        <v>8.0649999999999995</v>
      </c>
      <c r="BF118" s="15">
        <v>8.2309999999999999</v>
      </c>
      <c r="BG118" s="15">
        <f t="shared" si="188"/>
        <v>8.0649999999999995</v>
      </c>
      <c r="BH118" s="9">
        <f t="shared" si="189"/>
        <v>0.55599999999999916</v>
      </c>
      <c r="BI118" s="10">
        <f t="shared" si="190"/>
        <v>0.16600000000000037</v>
      </c>
      <c r="BJ118" s="9">
        <v>6.3959999999999999</v>
      </c>
      <c r="BK118" s="3">
        <v>6.7830000000000004</v>
      </c>
      <c r="BL118" s="15">
        <v>7.32</v>
      </c>
      <c r="BM118" s="15">
        <f t="shared" si="191"/>
        <v>6.7830000000000004</v>
      </c>
      <c r="BN118" s="9">
        <f t="shared" si="192"/>
        <v>0.38700000000000045</v>
      </c>
      <c r="BO118" s="10">
        <f t="shared" si="193"/>
        <v>0.53699999999999992</v>
      </c>
      <c r="BP118">
        <f t="shared" si="194"/>
        <v>0</v>
      </c>
      <c r="BQ118" s="93">
        <f t="shared" si="195"/>
        <v>1.0183150183150163</v>
      </c>
      <c r="BR118" s="93">
        <f t="shared" si="196"/>
        <v>0.70879120879120927</v>
      </c>
      <c r="BS118" s="93" t="str">
        <f>VLOOKUP(C118,'Koppeling locatie - aslocatie'!$A$2:$C$8139,2,FALSE)</f>
        <v>maas225</v>
      </c>
      <c r="BT118" s="93">
        <f>VLOOKUP($BS118,aslocaties_v01!$C$3:$AA$500,MATCH($K$3/10,aslocaties_v01!$C$2:$X$2),FALSE)</f>
        <v>5.6980000000000004</v>
      </c>
      <c r="BU118" s="93">
        <f>VLOOKUP(BS118,aslocaties_v01!$C$3:$AA$500,MATCH($K$3,aslocaties_v01!$C$2:$X$2),FALSE)</f>
        <v>6.2439999999999998</v>
      </c>
      <c r="BV118" s="93">
        <f>VLOOKUP(BS118,aslocaties_v01!$C$3:$AA$500,MATCH($K$3*10,aslocaties_v01!$C$2:$Y$2),FALSE)</f>
        <v>6.8159999999999998</v>
      </c>
      <c r="BW118" s="93">
        <f t="shared" si="197"/>
        <v>0.54599999999999937</v>
      </c>
      <c r="BX118" s="93">
        <f t="shared" si="198"/>
        <v>0.57200000000000006</v>
      </c>
      <c r="BY118" s="94">
        <f t="shared" si="199"/>
        <v>1.6653345369377348E-15</v>
      </c>
      <c r="BZ118" s="94">
        <f t="shared" si="200"/>
        <v>0</v>
      </c>
      <c r="CA118" s="94">
        <f t="shared" si="201"/>
        <v>2.0000000000000462E-2</v>
      </c>
      <c r="CB118">
        <f t="shared" si="202"/>
        <v>1.9999999999999574E-2</v>
      </c>
      <c r="CC118" s="58">
        <f t="shared" si="203"/>
        <v>1.9999999999999574E-2</v>
      </c>
      <c r="CD118" s="95" t="b">
        <f t="shared" si="204"/>
        <v>0</v>
      </c>
      <c r="CE118" s="96" t="b">
        <f t="shared" si="205"/>
        <v>1</v>
      </c>
      <c r="CF118" t="b">
        <f t="shared" si="206"/>
        <v>1</v>
      </c>
      <c r="CG118" t="b">
        <f t="shared" si="207"/>
        <v>1</v>
      </c>
      <c r="CH118" s="84" t="b">
        <f t="shared" si="208"/>
        <v>1</v>
      </c>
      <c r="CI118">
        <f t="shared" si="209"/>
        <v>1.6279999999999999</v>
      </c>
      <c r="CJ118" t="b">
        <f t="shared" si="210"/>
        <v>1</v>
      </c>
      <c r="CK118" t="b">
        <f t="shared" si="211"/>
        <v>0</v>
      </c>
      <c r="CL118" s="84" t="b">
        <f t="shared" si="231"/>
        <v>0</v>
      </c>
      <c r="CM118" t="str">
        <f t="shared" si="212"/>
        <v/>
      </c>
      <c r="CN118" t="b">
        <f t="shared" si="213"/>
        <v>0</v>
      </c>
      <c r="CO118" s="84">
        <f t="shared" si="214"/>
        <v>2.8748533767386741E-2</v>
      </c>
      <c r="CP118" t="b">
        <f t="shared" si="215"/>
        <v>1</v>
      </c>
      <c r="CQ118" s="96" t="b">
        <f t="shared" si="216"/>
        <v>1</v>
      </c>
      <c r="CR118" t="b">
        <f t="shared" si="217"/>
        <v>0</v>
      </c>
      <c r="CS118" t="b">
        <f t="shared" si="218"/>
        <v>1</v>
      </c>
      <c r="CT118" t="b">
        <f t="shared" si="219"/>
        <v>1</v>
      </c>
      <c r="CU118" t="b">
        <f t="shared" si="220"/>
        <v>1</v>
      </c>
      <c r="CV118" s="84" t="b">
        <f t="shared" si="221"/>
        <v>1</v>
      </c>
      <c r="CW118" t="b">
        <f t="shared" si="222"/>
        <v>0</v>
      </c>
      <c r="CX118" t="b">
        <f t="shared" si="223"/>
        <v>1</v>
      </c>
      <c r="CY118" t="b">
        <f t="shared" si="224"/>
        <v>0</v>
      </c>
      <c r="CZ118" t="b">
        <f t="shared" si="225"/>
        <v>0</v>
      </c>
      <c r="DA118" s="84">
        <f t="shared" si="226"/>
        <v>2</v>
      </c>
      <c r="DB118" t="b">
        <f t="shared" si="227"/>
        <v>0</v>
      </c>
    </row>
    <row r="119" spans="1:106">
      <c r="A119" s="9">
        <v>1563</v>
      </c>
      <c r="B119" s="3">
        <v>2</v>
      </c>
      <c r="C119" s="3" t="s">
        <v>1772</v>
      </c>
      <c r="D119" s="3" t="str">
        <f t="shared" si="174"/>
        <v>MA_1_36-5_dk_0921</v>
      </c>
      <c r="E119" s="3" t="str">
        <f t="shared" si="175"/>
        <v>0921</v>
      </c>
      <c r="F119" s="3">
        <v>141770.68799999999</v>
      </c>
      <c r="G119" s="15">
        <v>416620.68800000002</v>
      </c>
      <c r="H119" s="35" t="str">
        <f t="shared" si="176"/>
        <v>ja</v>
      </c>
      <c r="I119" s="42">
        <v>13</v>
      </c>
      <c r="J119" s="20" t="s">
        <v>373</v>
      </c>
      <c r="K119" s="21">
        <v>10000</v>
      </c>
      <c r="L119" s="28">
        <f t="shared" si="228"/>
        <v>1</v>
      </c>
      <c r="M119" s="28">
        <f t="shared" si="229"/>
        <v>1</v>
      </c>
      <c r="N119" s="56">
        <f t="shared" si="177"/>
        <v>10000</v>
      </c>
      <c r="O119" s="33">
        <f t="shared" si="230"/>
        <v>133.16838671397582</v>
      </c>
      <c r="P119" s="37">
        <f t="shared" si="178"/>
        <v>93.034944456370738</v>
      </c>
      <c r="Q119" s="9" t="s">
        <v>12</v>
      </c>
      <c r="R119" s="55" t="s">
        <v>12</v>
      </c>
      <c r="S119" s="55">
        <v>5.0090000000000003</v>
      </c>
      <c r="T119" s="55">
        <v>5.36</v>
      </c>
      <c r="U119" s="55">
        <v>5.673</v>
      </c>
      <c r="V119" s="3">
        <v>5.931</v>
      </c>
      <c r="W119" s="3">
        <v>6.2210000000000001</v>
      </c>
      <c r="X119" s="3" t="s">
        <v>12</v>
      </c>
      <c r="Y119" s="3">
        <v>6.7939999999999996</v>
      </c>
      <c r="Z119" s="15" t="s">
        <v>12</v>
      </c>
      <c r="AA119" s="10">
        <f t="shared" si="179"/>
        <v>6.2210000000000001</v>
      </c>
      <c r="AB119" s="9">
        <f t="shared" si="180"/>
        <v>0.54800000000000004</v>
      </c>
      <c r="AC119" s="10">
        <f t="shared" si="181"/>
        <v>0.57299999999999951</v>
      </c>
      <c r="AD119" s="9" t="s">
        <v>12</v>
      </c>
      <c r="AE119" s="55" t="s">
        <v>12</v>
      </c>
      <c r="AF119" s="55">
        <v>0.60299999999999998</v>
      </c>
      <c r="AG119" s="55">
        <v>0.79400000000000004</v>
      </c>
      <c r="AH119" s="55">
        <v>0.93</v>
      </c>
      <c r="AI119" s="3">
        <v>0.998</v>
      </c>
      <c r="AJ119" s="3">
        <v>1.0649999999999999</v>
      </c>
      <c r="AK119" s="3" t="s">
        <v>12</v>
      </c>
      <c r="AL119" s="3">
        <v>1.6459999999999999</v>
      </c>
      <c r="AM119" s="15" t="s">
        <v>12</v>
      </c>
      <c r="AN119" s="10">
        <f t="shared" si="182"/>
        <v>1.0649999999999999</v>
      </c>
      <c r="AO119" s="9">
        <f t="shared" si="183"/>
        <v>0.1349999999999999</v>
      </c>
      <c r="AP119" s="10">
        <f t="shared" si="184"/>
        <v>0.58099999999999996</v>
      </c>
      <c r="AQ119" s="9" t="s">
        <v>12</v>
      </c>
      <c r="AR119" s="55" t="s">
        <v>12</v>
      </c>
      <c r="AS119" s="55">
        <v>2.4489999999999998</v>
      </c>
      <c r="AT119" s="55">
        <v>2.8170000000000002</v>
      </c>
      <c r="AU119" s="55">
        <v>3.2639999999999998</v>
      </c>
      <c r="AV119" s="3">
        <v>3.3420000000000001</v>
      </c>
      <c r="AW119" s="3">
        <v>3.395</v>
      </c>
      <c r="AX119" s="3" t="s">
        <v>12</v>
      </c>
      <c r="AY119" s="3">
        <v>5.9649999999999999</v>
      </c>
      <c r="AZ119" s="15" t="s">
        <v>12</v>
      </c>
      <c r="BA119" s="10">
        <f t="shared" si="185"/>
        <v>3.395</v>
      </c>
      <c r="BB119" s="9">
        <f t="shared" si="186"/>
        <v>0.13100000000000023</v>
      </c>
      <c r="BC119" s="10">
        <f t="shared" si="187"/>
        <v>2.57</v>
      </c>
      <c r="BD119" s="9">
        <v>5.9160000000000004</v>
      </c>
      <c r="BE119" s="3">
        <v>6.6429999999999998</v>
      </c>
      <c r="BF119" s="15">
        <v>8.1829999999999998</v>
      </c>
      <c r="BG119" s="15">
        <f t="shared" si="188"/>
        <v>6.6429999999999998</v>
      </c>
      <c r="BH119" s="9">
        <f t="shared" si="189"/>
        <v>0.72699999999999942</v>
      </c>
      <c r="BI119" s="10">
        <f t="shared" si="190"/>
        <v>1.54</v>
      </c>
      <c r="BJ119" s="9">
        <v>5.9009999999999998</v>
      </c>
      <c r="BK119" s="3">
        <v>6.6390000000000002</v>
      </c>
      <c r="BL119" s="15">
        <v>7.3179999999999996</v>
      </c>
      <c r="BM119" s="15">
        <f t="shared" si="191"/>
        <v>6.6390000000000002</v>
      </c>
      <c r="BN119" s="9">
        <f t="shared" si="192"/>
        <v>0.73800000000000043</v>
      </c>
      <c r="BO119" s="10">
        <f t="shared" si="193"/>
        <v>0.67899999999999938</v>
      </c>
      <c r="BP119">
        <f t="shared" si="194"/>
        <v>0</v>
      </c>
      <c r="BQ119" s="93">
        <f t="shared" si="195"/>
        <v>1.3266423357664221</v>
      </c>
      <c r="BR119" s="93">
        <f t="shared" si="196"/>
        <v>1.346715328467154</v>
      </c>
      <c r="BS119" s="93" t="str">
        <f>VLOOKUP(C119,'Koppeling locatie - aslocatie'!$A$2:$C$8139,2,FALSE)</f>
        <v>maas225</v>
      </c>
      <c r="BT119" s="93">
        <f>VLOOKUP($BS119,aslocaties_v01!$C$3:$AA$500,MATCH($K$3/10,aslocaties_v01!$C$2:$X$2),FALSE)</f>
        <v>5.6980000000000004</v>
      </c>
      <c r="BU119" s="93">
        <f>VLOOKUP(BS119,aslocaties_v01!$C$3:$AA$500,MATCH($K$3,aslocaties_v01!$C$2:$X$2),FALSE)</f>
        <v>6.2439999999999998</v>
      </c>
      <c r="BV119" s="93">
        <f>VLOOKUP(BS119,aslocaties_v01!$C$3:$AA$500,MATCH($K$3*10,aslocaties_v01!$C$2:$Y$2),FALSE)</f>
        <v>6.8159999999999998</v>
      </c>
      <c r="BW119" s="93">
        <f t="shared" si="197"/>
        <v>0.54599999999999937</v>
      </c>
      <c r="BX119" s="93">
        <f t="shared" si="198"/>
        <v>0.57200000000000006</v>
      </c>
      <c r="BY119" s="94">
        <f t="shared" si="199"/>
        <v>3.6496350364976227E-3</v>
      </c>
      <c r="BZ119" s="94">
        <f t="shared" si="200"/>
        <v>1.7452006980792634E-3</v>
      </c>
      <c r="CA119" s="94">
        <f t="shared" si="201"/>
        <v>2.5000000000000355E-2</v>
      </c>
      <c r="CB119">
        <f t="shared" si="202"/>
        <v>2.2999999999999687E-2</v>
      </c>
      <c r="CC119" s="58">
        <f t="shared" si="203"/>
        <v>2.2000000000000242E-2</v>
      </c>
      <c r="CD119" s="95" t="b">
        <f t="shared" si="204"/>
        <v>0</v>
      </c>
      <c r="CE119" s="96" t="b">
        <f t="shared" si="205"/>
        <v>1</v>
      </c>
      <c r="CF119" t="b">
        <f t="shared" si="206"/>
        <v>1</v>
      </c>
      <c r="CG119" t="b">
        <f t="shared" si="207"/>
        <v>1</v>
      </c>
      <c r="CH119" s="84" t="b">
        <f t="shared" si="208"/>
        <v>1</v>
      </c>
      <c r="CI119">
        <f t="shared" si="209"/>
        <v>1.0649999999999999</v>
      </c>
      <c r="CJ119" t="b">
        <f t="shared" si="210"/>
        <v>1</v>
      </c>
      <c r="CK119" t="b">
        <f t="shared" si="211"/>
        <v>1</v>
      </c>
      <c r="CL119" s="84" t="b">
        <f t="shared" si="231"/>
        <v>1</v>
      </c>
      <c r="CM119">
        <f t="shared" si="212"/>
        <v>3.395</v>
      </c>
      <c r="CN119" t="b">
        <f t="shared" si="213"/>
        <v>1</v>
      </c>
      <c r="CO119" s="84">
        <f t="shared" si="214"/>
        <v>5.9230507281765189E-2</v>
      </c>
      <c r="CP119" t="b">
        <f t="shared" si="215"/>
        <v>1</v>
      </c>
      <c r="CQ119" s="96" t="b">
        <f t="shared" si="216"/>
        <v>1</v>
      </c>
      <c r="CR119" t="b">
        <f t="shared" si="217"/>
        <v>0</v>
      </c>
      <c r="CS119" t="b">
        <f t="shared" si="218"/>
        <v>1</v>
      </c>
      <c r="CT119" t="b">
        <f t="shared" si="219"/>
        <v>0</v>
      </c>
      <c r="CU119" t="b">
        <f t="shared" si="220"/>
        <v>0</v>
      </c>
      <c r="CV119" s="84" t="b">
        <f t="shared" si="221"/>
        <v>1</v>
      </c>
      <c r="CW119" t="b">
        <f t="shared" si="222"/>
        <v>1</v>
      </c>
      <c r="CX119" t="b">
        <f t="shared" si="223"/>
        <v>1</v>
      </c>
      <c r="CY119" t="b">
        <f t="shared" si="224"/>
        <v>1</v>
      </c>
      <c r="CZ119" t="b">
        <f t="shared" si="225"/>
        <v>1</v>
      </c>
      <c r="DA119" s="84">
        <f t="shared" si="226"/>
        <v>1</v>
      </c>
      <c r="DB119" t="b">
        <f t="shared" si="227"/>
        <v>0</v>
      </c>
    </row>
    <row r="120" spans="1:106">
      <c r="A120" s="9">
        <v>1564</v>
      </c>
      <c r="B120" s="3">
        <v>2</v>
      </c>
      <c r="C120" s="3" t="s">
        <v>1773</v>
      </c>
      <c r="D120" s="3" t="str">
        <f t="shared" si="174"/>
        <v>MA_1_36-5_dk_0922</v>
      </c>
      <c r="E120" s="3" t="str">
        <f t="shared" si="175"/>
        <v>0922</v>
      </c>
      <c r="F120" s="3">
        <v>141681.859</v>
      </c>
      <c r="G120" s="15">
        <v>416593.03100000002</v>
      </c>
      <c r="H120" s="35" t="str">
        <f t="shared" si="176"/>
        <v>ja</v>
      </c>
      <c r="I120" s="42">
        <v>4</v>
      </c>
      <c r="J120" s="20" t="s">
        <v>373</v>
      </c>
      <c r="K120" s="21">
        <v>10000</v>
      </c>
      <c r="L120" s="28">
        <f t="shared" si="228"/>
        <v>1</v>
      </c>
      <c r="M120" s="28">
        <f t="shared" si="229"/>
        <v>1</v>
      </c>
      <c r="N120" s="56">
        <f t="shared" si="177"/>
        <v>10000</v>
      </c>
      <c r="O120" s="33">
        <f t="shared" si="230"/>
        <v>93.034944456370738</v>
      </c>
      <c r="P120" s="37">
        <f t="shared" si="178"/>
        <v>84.677466152454784</v>
      </c>
      <c r="Q120" s="9" t="s">
        <v>12</v>
      </c>
      <c r="R120" s="55" t="s">
        <v>12</v>
      </c>
      <c r="S120" s="55">
        <v>5.0069999999999997</v>
      </c>
      <c r="T120" s="55">
        <v>5.3520000000000003</v>
      </c>
      <c r="U120" s="55">
        <v>5.6710000000000003</v>
      </c>
      <c r="V120" s="3">
        <v>5.9290000000000003</v>
      </c>
      <c r="W120" s="3">
        <v>6.2149999999999999</v>
      </c>
      <c r="X120" s="3" t="s">
        <v>12</v>
      </c>
      <c r="Y120" s="3">
        <v>6.7919999999999998</v>
      </c>
      <c r="Z120" s="15" t="s">
        <v>12</v>
      </c>
      <c r="AA120" s="10">
        <f t="shared" si="179"/>
        <v>6.2149999999999999</v>
      </c>
      <c r="AB120" s="9">
        <f t="shared" si="180"/>
        <v>0.54399999999999959</v>
      </c>
      <c r="AC120" s="10">
        <f t="shared" si="181"/>
        <v>0.57699999999999996</v>
      </c>
      <c r="AD120" s="9" t="s">
        <v>12</v>
      </c>
      <c r="AE120" s="55" t="s">
        <v>12</v>
      </c>
      <c r="AF120" s="55">
        <v>0.57499999999999996</v>
      </c>
      <c r="AG120" s="55">
        <v>0.754</v>
      </c>
      <c r="AH120" s="55">
        <v>0.90300000000000002</v>
      </c>
      <c r="AI120" s="3">
        <v>0.93899999999999995</v>
      </c>
      <c r="AJ120" s="3">
        <v>0.97899999999999998</v>
      </c>
      <c r="AK120" s="3" t="s">
        <v>12</v>
      </c>
      <c r="AL120" s="3">
        <v>1.526</v>
      </c>
      <c r="AM120" s="15" t="s">
        <v>12</v>
      </c>
      <c r="AN120" s="10">
        <f t="shared" si="182"/>
        <v>0.97899999999999998</v>
      </c>
      <c r="AO120" s="9">
        <f t="shared" si="183"/>
        <v>7.5999999999999956E-2</v>
      </c>
      <c r="AP120" s="10">
        <f t="shared" si="184"/>
        <v>0.54700000000000004</v>
      </c>
      <c r="AQ120" s="9" t="s">
        <v>12</v>
      </c>
      <c r="AR120" s="55" t="s">
        <v>12</v>
      </c>
      <c r="AS120" s="55">
        <v>2.3740000000000001</v>
      </c>
      <c r="AT120" s="55">
        <v>2.74</v>
      </c>
      <c r="AU120" s="55">
        <v>3.2429999999999999</v>
      </c>
      <c r="AV120" s="3">
        <v>3.3330000000000002</v>
      </c>
      <c r="AW120" s="3">
        <v>3.38</v>
      </c>
      <c r="AX120" s="3" t="s">
        <v>12</v>
      </c>
      <c r="AY120" s="3">
        <v>5.91</v>
      </c>
      <c r="AZ120" s="15" t="s">
        <v>12</v>
      </c>
      <c r="BA120" s="10">
        <f t="shared" si="185"/>
        <v>3.38</v>
      </c>
      <c r="BB120" s="9">
        <f t="shared" si="186"/>
        <v>0.13700000000000001</v>
      </c>
      <c r="BC120" s="10">
        <f t="shared" si="187"/>
        <v>2.5300000000000002</v>
      </c>
      <c r="BD120" s="9">
        <v>5.907</v>
      </c>
      <c r="BE120" s="3">
        <v>6.6319999999999997</v>
      </c>
      <c r="BF120" s="15">
        <v>8.0060000000000002</v>
      </c>
      <c r="BG120" s="15">
        <f t="shared" si="188"/>
        <v>6.6319999999999997</v>
      </c>
      <c r="BH120" s="9">
        <f t="shared" si="189"/>
        <v>0.72499999999999964</v>
      </c>
      <c r="BI120" s="10">
        <f t="shared" si="190"/>
        <v>1.3740000000000006</v>
      </c>
      <c r="BJ120" s="9">
        <v>5.8949999999999996</v>
      </c>
      <c r="BK120" s="3">
        <v>6.6429999999999998</v>
      </c>
      <c r="BL120" s="15">
        <v>7.2329999999999997</v>
      </c>
      <c r="BM120" s="15">
        <f t="shared" si="191"/>
        <v>6.6429999999999998</v>
      </c>
      <c r="BN120" s="9">
        <f t="shared" si="192"/>
        <v>0.74800000000000022</v>
      </c>
      <c r="BO120" s="10">
        <f t="shared" si="193"/>
        <v>0.58999999999999986</v>
      </c>
      <c r="BP120">
        <f t="shared" si="194"/>
        <v>0</v>
      </c>
      <c r="BQ120" s="93">
        <f t="shared" si="195"/>
        <v>1.3327205882352944</v>
      </c>
      <c r="BR120" s="93">
        <f t="shared" si="196"/>
        <v>1.3750000000000013</v>
      </c>
      <c r="BS120" s="93" t="str">
        <f>VLOOKUP(C120,'Koppeling locatie - aslocatie'!$A$2:$C$8139,2,FALSE)</f>
        <v>maas226</v>
      </c>
      <c r="BT120" s="93">
        <f>VLOOKUP($BS120,aslocaties_v01!$C$3:$AA$500,MATCH($K$3/10,aslocaties_v01!$C$2:$X$2),FALSE)</f>
        <v>5.62</v>
      </c>
      <c r="BU120" s="93">
        <f>VLOOKUP(BS120,aslocaties_v01!$C$3:$AA$500,MATCH($K$3,aslocaties_v01!$C$2:$X$2),FALSE)</f>
        <v>6.165</v>
      </c>
      <c r="BV120" s="93">
        <f>VLOOKUP(BS120,aslocaties_v01!$C$3:$AA$500,MATCH($K$3*10,aslocaties_v01!$C$2:$Y$2),FALSE)</f>
        <v>6.734</v>
      </c>
      <c r="BW120" s="93">
        <f t="shared" si="197"/>
        <v>0.54499999999999993</v>
      </c>
      <c r="BX120" s="93">
        <f t="shared" si="198"/>
        <v>0.56899999999999995</v>
      </c>
      <c r="BY120" s="94">
        <f t="shared" si="199"/>
        <v>1.8382352941181956E-3</v>
      </c>
      <c r="BZ120" s="94">
        <f t="shared" si="200"/>
        <v>1.3864818024263426E-2</v>
      </c>
      <c r="CA120" s="94">
        <f t="shared" si="201"/>
        <v>5.1000000000000156E-2</v>
      </c>
      <c r="CB120">
        <f t="shared" si="202"/>
        <v>4.9999999999999822E-2</v>
      </c>
      <c r="CC120" s="58">
        <f t="shared" si="203"/>
        <v>5.7999999999999829E-2</v>
      </c>
      <c r="CD120" s="95" t="b">
        <f t="shared" si="204"/>
        <v>0</v>
      </c>
      <c r="CE120" s="96" t="b">
        <f t="shared" si="205"/>
        <v>1</v>
      </c>
      <c r="CF120" t="b">
        <f t="shared" si="206"/>
        <v>1</v>
      </c>
      <c r="CG120" t="b">
        <f t="shared" si="207"/>
        <v>1</v>
      </c>
      <c r="CH120" s="84" t="b">
        <f t="shared" si="208"/>
        <v>1</v>
      </c>
      <c r="CI120">
        <f t="shared" si="209"/>
        <v>0.97899999999999998</v>
      </c>
      <c r="CJ120" t="b">
        <f t="shared" si="210"/>
        <v>1</v>
      </c>
      <c r="CK120" t="b">
        <f t="shared" si="211"/>
        <v>1</v>
      </c>
      <c r="CL120" s="84" t="b">
        <f t="shared" si="231"/>
        <v>1</v>
      </c>
      <c r="CM120">
        <f t="shared" si="212"/>
        <v>3.38</v>
      </c>
      <c r="CN120" t="b">
        <f t="shared" si="213"/>
        <v>1</v>
      </c>
      <c r="CO120" s="84">
        <f t="shared" si="214"/>
        <v>5.4931909121188213E-2</v>
      </c>
      <c r="CP120" t="b">
        <f t="shared" si="215"/>
        <v>1</v>
      </c>
      <c r="CQ120" s="96" t="b">
        <f t="shared" si="216"/>
        <v>1</v>
      </c>
      <c r="CR120" t="b">
        <f t="shared" si="217"/>
        <v>1</v>
      </c>
      <c r="CS120" t="b">
        <f t="shared" si="218"/>
        <v>1</v>
      </c>
      <c r="CT120" t="b">
        <f t="shared" si="219"/>
        <v>1</v>
      </c>
      <c r="CU120" t="b">
        <f t="shared" si="220"/>
        <v>1</v>
      </c>
      <c r="CV120" s="84" t="b">
        <f t="shared" si="221"/>
        <v>1</v>
      </c>
      <c r="CW120" t="b">
        <f t="shared" si="222"/>
        <v>1</v>
      </c>
      <c r="CX120" t="b">
        <f t="shared" si="223"/>
        <v>0</v>
      </c>
      <c r="CY120" t="b">
        <f t="shared" si="224"/>
        <v>1</v>
      </c>
      <c r="CZ120" t="b">
        <f t="shared" si="225"/>
        <v>1</v>
      </c>
      <c r="DA120" s="84">
        <f t="shared" si="226"/>
        <v>1</v>
      </c>
      <c r="DB120" t="b">
        <f t="shared" si="227"/>
        <v>0</v>
      </c>
    </row>
    <row r="121" spans="1:106">
      <c r="A121" s="9">
        <v>1565</v>
      </c>
      <c r="B121" s="3">
        <v>2</v>
      </c>
      <c r="C121" s="3" t="s">
        <v>1774</v>
      </c>
      <c r="D121" s="3" t="str">
        <f t="shared" si="174"/>
        <v>MA_1_36-5_dk_0923</v>
      </c>
      <c r="E121" s="3" t="str">
        <f t="shared" si="175"/>
        <v>0923</v>
      </c>
      <c r="F121" s="3">
        <v>141597.734</v>
      </c>
      <c r="G121" s="15">
        <v>416602.68800000002</v>
      </c>
      <c r="H121" s="35" t="str">
        <f t="shared" si="176"/>
        <v>ja</v>
      </c>
      <c r="I121" s="42">
        <v>8</v>
      </c>
      <c r="J121" s="20" t="s">
        <v>373</v>
      </c>
      <c r="K121" s="21">
        <v>10000</v>
      </c>
      <c r="L121" s="28">
        <f t="shared" si="228"/>
        <v>1</v>
      </c>
      <c r="M121" s="28">
        <f t="shared" si="229"/>
        <v>1</v>
      </c>
      <c r="N121" s="56">
        <f t="shared" si="177"/>
        <v>10000</v>
      </c>
      <c r="O121" s="33">
        <f t="shared" si="230"/>
        <v>84.677466152454784</v>
      </c>
      <c r="P121" s="37">
        <f t="shared" si="178"/>
        <v>127.84465025958816</v>
      </c>
      <c r="Q121" s="9" t="s">
        <v>12</v>
      </c>
      <c r="R121" s="55" t="s">
        <v>12</v>
      </c>
      <c r="S121" s="55">
        <v>5.0039999999999996</v>
      </c>
      <c r="T121" s="55">
        <v>5.35</v>
      </c>
      <c r="U121" s="55">
        <v>5.6680000000000001</v>
      </c>
      <c r="V121" s="3">
        <v>5.9219999999999997</v>
      </c>
      <c r="W121" s="3">
        <v>6.2119999999999997</v>
      </c>
      <c r="X121" s="3" t="s">
        <v>12</v>
      </c>
      <c r="Y121" s="3">
        <v>6.7839999999999998</v>
      </c>
      <c r="Z121" s="15" t="s">
        <v>12</v>
      </c>
      <c r="AA121" s="10">
        <f t="shared" si="179"/>
        <v>6.2119999999999997</v>
      </c>
      <c r="AB121" s="9">
        <f t="shared" si="180"/>
        <v>0.54399999999999959</v>
      </c>
      <c r="AC121" s="10">
        <f t="shared" si="181"/>
        <v>0.57200000000000006</v>
      </c>
      <c r="AD121" s="9" t="s">
        <v>12</v>
      </c>
      <c r="AE121" s="55" t="s">
        <v>12</v>
      </c>
      <c r="AF121" s="55">
        <v>0.56899999999999995</v>
      </c>
      <c r="AG121" s="55">
        <v>0.77900000000000003</v>
      </c>
      <c r="AH121" s="55">
        <v>0.92300000000000004</v>
      </c>
      <c r="AI121" s="3">
        <v>0.97599999999999998</v>
      </c>
      <c r="AJ121" s="3">
        <v>1.028</v>
      </c>
      <c r="AK121" s="3" t="s">
        <v>12</v>
      </c>
      <c r="AL121" s="3">
        <v>1.1339999999999999</v>
      </c>
      <c r="AM121" s="15" t="s">
        <v>12</v>
      </c>
      <c r="AN121" s="10">
        <f t="shared" si="182"/>
        <v>1.028</v>
      </c>
      <c r="AO121" s="9">
        <f t="shared" si="183"/>
        <v>0.10499999999999998</v>
      </c>
      <c r="AP121" s="10">
        <f t="shared" si="184"/>
        <v>0.10599999999999987</v>
      </c>
      <c r="AQ121" s="9" t="s">
        <v>12</v>
      </c>
      <c r="AR121" s="55" t="s">
        <v>12</v>
      </c>
      <c r="AS121" s="55">
        <v>2.3660000000000001</v>
      </c>
      <c r="AT121" s="55">
        <v>2.762</v>
      </c>
      <c r="AU121" s="55">
        <v>3.262</v>
      </c>
      <c r="AV121" s="3">
        <v>3.367</v>
      </c>
      <c r="AW121" s="3">
        <v>3.43</v>
      </c>
      <c r="AX121" s="3" t="s">
        <v>12</v>
      </c>
      <c r="AY121" s="3">
        <v>3.52</v>
      </c>
      <c r="AZ121" s="15" t="s">
        <v>12</v>
      </c>
      <c r="BA121" s="10">
        <f t="shared" si="185"/>
        <v>3.43</v>
      </c>
      <c r="BB121" s="9">
        <f t="shared" si="186"/>
        <v>0.16800000000000015</v>
      </c>
      <c r="BC121" s="10">
        <f t="shared" si="187"/>
        <v>8.9999999999999858E-2</v>
      </c>
      <c r="BD121" s="9">
        <v>5.8869999999999996</v>
      </c>
      <c r="BE121" s="3">
        <v>6.4770000000000003</v>
      </c>
      <c r="BF121" s="15">
        <v>7.1630000000000003</v>
      </c>
      <c r="BG121" s="15">
        <f t="shared" si="188"/>
        <v>6.4770000000000003</v>
      </c>
      <c r="BH121" s="9">
        <f t="shared" si="189"/>
        <v>0.59000000000000075</v>
      </c>
      <c r="BI121" s="10">
        <f t="shared" si="190"/>
        <v>0.68599999999999994</v>
      </c>
      <c r="BJ121" s="9">
        <v>5.8769999999999998</v>
      </c>
      <c r="BK121" s="3">
        <v>6.47</v>
      </c>
      <c r="BL121" s="15">
        <v>7.181</v>
      </c>
      <c r="BM121" s="15">
        <f t="shared" si="191"/>
        <v>6.47</v>
      </c>
      <c r="BN121" s="9">
        <f t="shared" si="192"/>
        <v>0.59299999999999997</v>
      </c>
      <c r="BO121" s="10">
        <f t="shared" si="193"/>
        <v>0.7110000000000003</v>
      </c>
      <c r="BP121">
        <f t="shared" si="194"/>
        <v>0</v>
      </c>
      <c r="BQ121" s="93">
        <f t="shared" si="195"/>
        <v>1.0845588235294139</v>
      </c>
      <c r="BR121" s="93">
        <f t="shared" si="196"/>
        <v>1.0900735294117654</v>
      </c>
      <c r="BS121" s="93" t="str">
        <f>VLOOKUP(C121,'Koppeling locatie - aslocatie'!$A$2:$C$8139,2,FALSE)</f>
        <v>maas226</v>
      </c>
      <c r="BT121" s="93">
        <f>VLOOKUP($BS121,aslocaties_v01!$C$3:$AA$500,MATCH($K$3/10,aslocaties_v01!$C$2:$X$2),FALSE)</f>
        <v>5.62</v>
      </c>
      <c r="BU121" s="93">
        <f>VLOOKUP(BS121,aslocaties_v01!$C$3:$AA$500,MATCH($K$3,aslocaties_v01!$C$2:$X$2),FALSE)</f>
        <v>6.165</v>
      </c>
      <c r="BV121" s="93">
        <f>VLOOKUP(BS121,aslocaties_v01!$C$3:$AA$500,MATCH($K$3*10,aslocaties_v01!$C$2:$Y$2),FALSE)</f>
        <v>6.734</v>
      </c>
      <c r="BW121" s="93">
        <f t="shared" si="197"/>
        <v>0.54499999999999993</v>
      </c>
      <c r="BX121" s="93">
        <f t="shared" si="198"/>
        <v>0.56899999999999995</v>
      </c>
      <c r="BY121" s="94">
        <f t="shared" si="199"/>
        <v>1.8382352941181956E-3</v>
      </c>
      <c r="BZ121" s="94">
        <f t="shared" si="200"/>
        <v>5.244755244755428E-3</v>
      </c>
      <c r="CA121" s="94">
        <f t="shared" si="201"/>
        <v>4.8000000000000043E-2</v>
      </c>
      <c r="CB121">
        <f t="shared" si="202"/>
        <v>4.6999999999999709E-2</v>
      </c>
      <c r="CC121" s="58">
        <f t="shared" si="203"/>
        <v>4.9999999999999822E-2</v>
      </c>
      <c r="CD121" s="95" t="b">
        <f t="shared" si="204"/>
        <v>0</v>
      </c>
      <c r="CE121" s="96" t="b">
        <f t="shared" si="205"/>
        <v>1</v>
      </c>
      <c r="CF121" t="b">
        <f t="shared" si="206"/>
        <v>1</v>
      </c>
      <c r="CG121" t="b">
        <f t="shared" si="207"/>
        <v>1</v>
      </c>
      <c r="CH121" s="84" t="b">
        <f t="shared" si="208"/>
        <v>1</v>
      </c>
      <c r="CI121">
        <f t="shared" si="209"/>
        <v>1.028</v>
      </c>
      <c r="CJ121" t="b">
        <f t="shared" si="210"/>
        <v>1</v>
      </c>
      <c r="CK121" t="b">
        <f t="shared" si="211"/>
        <v>1</v>
      </c>
      <c r="CL121" s="84" t="b">
        <f t="shared" si="231"/>
        <v>1</v>
      </c>
      <c r="CM121">
        <f t="shared" si="212"/>
        <v>3.43</v>
      </c>
      <c r="CN121" t="b">
        <f t="shared" si="213"/>
        <v>1</v>
      </c>
      <c r="CO121" s="84">
        <f t="shared" si="214"/>
        <v>5.6011896316531293E-2</v>
      </c>
      <c r="CP121" t="b">
        <f t="shared" si="215"/>
        <v>1</v>
      </c>
      <c r="CQ121" s="96" t="b">
        <f t="shared" si="216"/>
        <v>1</v>
      </c>
      <c r="CR121" t="b">
        <f t="shared" si="217"/>
        <v>1</v>
      </c>
      <c r="CS121" t="b">
        <f t="shared" si="218"/>
        <v>0</v>
      </c>
      <c r="CT121" t="b">
        <f t="shared" si="219"/>
        <v>1</v>
      </c>
      <c r="CU121" t="b">
        <f t="shared" si="220"/>
        <v>1</v>
      </c>
      <c r="CV121" s="84" t="b">
        <f t="shared" si="221"/>
        <v>1</v>
      </c>
      <c r="CW121" t="b">
        <f t="shared" si="222"/>
        <v>1</v>
      </c>
      <c r="CX121" t="b">
        <f t="shared" si="223"/>
        <v>1</v>
      </c>
      <c r="CY121" t="b">
        <f t="shared" si="224"/>
        <v>1</v>
      </c>
      <c r="CZ121" t="b">
        <f t="shared" si="225"/>
        <v>1</v>
      </c>
      <c r="DA121" s="84">
        <f t="shared" si="226"/>
        <v>1</v>
      </c>
      <c r="DB121" t="b">
        <f t="shared" si="227"/>
        <v>0</v>
      </c>
    </row>
    <row r="122" spans="1:106">
      <c r="A122" s="9">
        <v>1566</v>
      </c>
      <c r="B122" s="3">
        <v>2</v>
      </c>
      <c r="C122" s="3" t="s">
        <v>1775</v>
      </c>
      <c r="D122" s="3" t="str">
        <f t="shared" si="174"/>
        <v>MA_1_36-5_dk_0924</v>
      </c>
      <c r="E122" s="3" t="str">
        <f t="shared" si="175"/>
        <v>0924</v>
      </c>
      <c r="F122" s="3">
        <v>141479.34400000001</v>
      </c>
      <c r="G122" s="15">
        <v>416650.93800000002</v>
      </c>
      <c r="H122" s="35" t="str">
        <f t="shared" si="176"/>
        <v>ja</v>
      </c>
      <c r="I122" s="42">
        <v>13</v>
      </c>
      <c r="J122" s="20" t="s">
        <v>373</v>
      </c>
      <c r="K122" s="21">
        <v>10000</v>
      </c>
      <c r="L122" s="28">
        <f t="shared" si="228"/>
        <v>1</v>
      </c>
      <c r="M122" s="28">
        <f t="shared" si="229"/>
        <v>1</v>
      </c>
      <c r="N122" s="56">
        <f t="shared" si="177"/>
        <v>10000</v>
      </c>
      <c r="O122" s="33">
        <f t="shared" si="230"/>
        <v>127.84465025958816</v>
      </c>
      <c r="P122" s="37">
        <f t="shared" si="178"/>
        <v>80.709427733072602</v>
      </c>
      <c r="Q122" s="9" t="s">
        <v>12</v>
      </c>
      <c r="R122" s="55" t="s">
        <v>12</v>
      </c>
      <c r="S122" s="55">
        <v>4.9980000000000002</v>
      </c>
      <c r="T122" s="55">
        <v>5.3440000000000003</v>
      </c>
      <c r="U122" s="55">
        <v>5.6589999999999998</v>
      </c>
      <c r="V122" s="3">
        <v>5.915</v>
      </c>
      <c r="W122" s="3">
        <v>6.2050000000000001</v>
      </c>
      <c r="X122" s="3" t="s">
        <v>12</v>
      </c>
      <c r="Y122" s="3">
        <v>6.7770000000000001</v>
      </c>
      <c r="Z122" s="15" t="s">
        <v>12</v>
      </c>
      <c r="AA122" s="10">
        <f t="shared" si="179"/>
        <v>6.2050000000000001</v>
      </c>
      <c r="AB122" s="9">
        <f t="shared" si="180"/>
        <v>0.54600000000000026</v>
      </c>
      <c r="AC122" s="10">
        <f t="shared" si="181"/>
        <v>0.57200000000000006</v>
      </c>
      <c r="AD122" s="9" t="s">
        <v>12</v>
      </c>
      <c r="AE122" s="55" t="s">
        <v>12</v>
      </c>
      <c r="AF122" s="55">
        <v>0.56299999999999994</v>
      </c>
      <c r="AG122" s="55">
        <v>0.75800000000000001</v>
      </c>
      <c r="AH122" s="55">
        <v>0.90700000000000003</v>
      </c>
      <c r="AI122" s="3">
        <v>0.94899999999999995</v>
      </c>
      <c r="AJ122" s="3">
        <v>0.996</v>
      </c>
      <c r="AK122" s="3" t="s">
        <v>12</v>
      </c>
      <c r="AL122" s="3">
        <v>1.1240000000000001</v>
      </c>
      <c r="AM122" s="15" t="s">
        <v>12</v>
      </c>
      <c r="AN122" s="10">
        <f t="shared" si="182"/>
        <v>0.996</v>
      </c>
      <c r="AO122" s="9">
        <f t="shared" si="183"/>
        <v>8.8999999999999968E-2</v>
      </c>
      <c r="AP122" s="10">
        <f t="shared" si="184"/>
        <v>0.12800000000000011</v>
      </c>
      <c r="AQ122" s="9" t="s">
        <v>12</v>
      </c>
      <c r="AR122" s="55" t="s">
        <v>12</v>
      </c>
      <c r="AS122" s="55">
        <v>2.3439999999999999</v>
      </c>
      <c r="AT122" s="55">
        <v>2.7349999999999999</v>
      </c>
      <c r="AU122" s="55">
        <v>3.2530000000000001</v>
      </c>
      <c r="AV122" s="3">
        <v>3.343</v>
      </c>
      <c r="AW122" s="3">
        <v>3.3980000000000001</v>
      </c>
      <c r="AX122" s="3" t="s">
        <v>12</v>
      </c>
      <c r="AY122" s="3">
        <v>3.5169999999999999</v>
      </c>
      <c r="AZ122" s="15" t="s">
        <v>12</v>
      </c>
      <c r="BA122" s="10">
        <f t="shared" si="185"/>
        <v>3.3980000000000001</v>
      </c>
      <c r="BB122" s="9">
        <f t="shared" si="186"/>
        <v>0.14500000000000002</v>
      </c>
      <c r="BC122" s="10">
        <f t="shared" si="187"/>
        <v>0.11899999999999977</v>
      </c>
      <c r="BD122" s="9">
        <v>5.8680000000000003</v>
      </c>
      <c r="BE122" s="3">
        <v>6.452</v>
      </c>
      <c r="BF122" s="15">
        <v>7.12</v>
      </c>
      <c r="BG122" s="15">
        <f t="shared" si="188"/>
        <v>6.452</v>
      </c>
      <c r="BH122" s="9">
        <f t="shared" si="189"/>
        <v>0.58399999999999963</v>
      </c>
      <c r="BI122" s="10">
        <f t="shared" si="190"/>
        <v>0.66800000000000015</v>
      </c>
      <c r="BJ122" s="9">
        <v>5.859</v>
      </c>
      <c r="BK122" s="3">
        <v>6.4450000000000003</v>
      </c>
      <c r="BL122" s="15">
        <v>7.141</v>
      </c>
      <c r="BM122" s="15">
        <f t="shared" si="191"/>
        <v>6.4450000000000003</v>
      </c>
      <c r="BN122" s="9">
        <f t="shared" si="192"/>
        <v>0.5860000000000003</v>
      </c>
      <c r="BO122" s="10">
        <f t="shared" si="193"/>
        <v>0.69599999999999973</v>
      </c>
      <c r="BP122">
        <f t="shared" si="194"/>
        <v>0</v>
      </c>
      <c r="BQ122" s="93">
        <f t="shared" si="195"/>
        <v>1.0695970695970685</v>
      </c>
      <c r="BR122" s="93">
        <f t="shared" si="196"/>
        <v>1.0732600732600732</v>
      </c>
      <c r="BS122" s="93" t="str">
        <f>VLOOKUP(C122,'Koppeling locatie - aslocatie'!$A$2:$C$8139,2,FALSE)</f>
        <v>maas226</v>
      </c>
      <c r="BT122" s="93">
        <f>VLOOKUP($BS122,aslocaties_v01!$C$3:$AA$500,MATCH($K$3/10,aslocaties_v01!$C$2:$X$2),FALSE)</f>
        <v>5.62</v>
      </c>
      <c r="BU122" s="93">
        <f>VLOOKUP(BS122,aslocaties_v01!$C$3:$AA$500,MATCH($K$3,aslocaties_v01!$C$2:$X$2),FALSE)</f>
        <v>6.165</v>
      </c>
      <c r="BV122" s="93">
        <f>VLOOKUP(BS122,aslocaties_v01!$C$3:$AA$500,MATCH($K$3*10,aslocaties_v01!$C$2:$Y$2),FALSE)</f>
        <v>6.734</v>
      </c>
      <c r="BW122" s="93">
        <f t="shared" si="197"/>
        <v>0.54499999999999993</v>
      </c>
      <c r="BX122" s="93">
        <f t="shared" si="198"/>
        <v>0.56899999999999995</v>
      </c>
      <c r="BY122" s="94">
        <f t="shared" si="199"/>
        <v>1.8315018315024911E-3</v>
      </c>
      <c r="BZ122" s="94">
        <f t="shared" si="200"/>
        <v>5.244755244755428E-3</v>
      </c>
      <c r="CA122" s="94">
        <f t="shared" si="201"/>
        <v>3.8999999999999702E-2</v>
      </c>
      <c r="CB122">
        <f t="shared" si="202"/>
        <v>4.0000000000000036E-2</v>
      </c>
      <c r="CC122" s="58">
        <f t="shared" si="203"/>
        <v>4.3000000000000149E-2</v>
      </c>
      <c r="CD122" s="95" t="b">
        <f t="shared" si="204"/>
        <v>0</v>
      </c>
      <c r="CE122" s="96" t="b">
        <f t="shared" si="205"/>
        <v>1</v>
      </c>
      <c r="CF122" t="b">
        <f t="shared" si="206"/>
        <v>1</v>
      </c>
      <c r="CG122" t="b">
        <f t="shared" si="207"/>
        <v>1</v>
      </c>
      <c r="CH122" s="84" t="b">
        <f t="shared" si="208"/>
        <v>1</v>
      </c>
      <c r="CI122">
        <f t="shared" si="209"/>
        <v>0.996</v>
      </c>
      <c r="CJ122" t="b">
        <f t="shared" si="210"/>
        <v>1</v>
      </c>
      <c r="CK122" t="b">
        <f t="shared" si="211"/>
        <v>1</v>
      </c>
      <c r="CL122" s="84" t="b">
        <f t="shared" si="231"/>
        <v>1</v>
      </c>
      <c r="CM122">
        <f t="shared" si="212"/>
        <v>3.3980000000000001</v>
      </c>
      <c r="CN122" t="b">
        <f t="shared" si="213"/>
        <v>1</v>
      </c>
      <c r="CO122" s="84">
        <f t="shared" si="214"/>
        <v>5.529527101784576E-2</v>
      </c>
      <c r="CP122" t="b">
        <f t="shared" si="215"/>
        <v>1</v>
      </c>
      <c r="CQ122" s="96" t="b">
        <f t="shared" si="216"/>
        <v>1</v>
      </c>
      <c r="CR122" t="b">
        <f t="shared" si="217"/>
        <v>1</v>
      </c>
      <c r="CS122" t="b">
        <f t="shared" si="218"/>
        <v>1</v>
      </c>
      <c r="CT122" t="b">
        <f t="shared" si="219"/>
        <v>1</v>
      </c>
      <c r="CU122" t="b">
        <f t="shared" si="220"/>
        <v>1</v>
      </c>
      <c r="CV122" s="84" t="b">
        <f t="shared" si="221"/>
        <v>1</v>
      </c>
      <c r="CW122" t="b">
        <f t="shared" si="222"/>
        <v>1</v>
      </c>
      <c r="CX122" t="b">
        <f t="shared" si="223"/>
        <v>1</v>
      </c>
      <c r="CY122" t="b">
        <f t="shared" si="224"/>
        <v>1</v>
      </c>
      <c r="CZ122" t="b">
        <f t="shared" si="225"/>
        <v>1</v>
      </c>
      <c r="DA122" s="84">
        <f t="shared" si="226"/>
        <v>0</v>
      </c>
      <c r="DB122" t="b">
        <f t="shared" si="227"/>
        <v>0</v>
      </c>
    </row>
    <row r="123" spans="1:106">
      <c r="A123" s="9">
        <v>1567</v>
      </c>
      <c r="B123" s="3">
        <v>2</v>
      </c>
      <c r="C123" s="3" t="s">
        <v>1776</v>
      </c>
      <c r="D123" s="3" t="str">
        <f t="shared" si="174"/>
        <v>MA_1_36-5_dk_0925</v>
      </c>
      <c r="E123" s="3" t="str">
        <f t="shared" si="175"/>
        <v>0925</v>
      </c>
      <c r="F123" s="3">
        <v>141399.20300000001</v>
      </c>
      <c r="G123" s="15">
        <v>416660.5</v>
      </c>
      <c r="H123" s="35" t="str">
        <f t="shared" si="176"/>
        <v>ja</v>
      </c>
      <c r="I123" s="42">
        <v>16</v>
      </c>
      <c r="J123" s="20" t="s">
        <v>373</v>
      </c>
      <c r="K123" s="21">
        <v>10000</v>
      </c>
      <c r="L123" s="28">
        <f t="shared" si="228"/>
        <v>1</v>
      </c>
      <c r="M123" s="28">
        <f t="shared" si="229"/>
        <v>1</v>
      </c>
      <c r="N123" s="56">
        <f t="shared" si="177"/>
        <v>10000</v>
      </c>
      <c r="O123" s="33">
        <f t="shared" si="230"/>
        <v>80.709427733072602</v>
      </c>
      <c r="P123" s="37">
        <f t="shared" si="178"/>
        <v>122.17434215496823</v>
      </c>
      <c r="Q123" s="9" t="s">
        <v>12</v>
      </c>
      <c r="R123" s="55" t="s">
        <v>12</v>
      </c>
      <c r="S123" s="55">
        <v>4.9909999999999997</v>
      </c>
      <c r="T123" s="55">
        <v>5.3369999999999997</v>
      </c>
      <c r="U123" s="55">
        <v>5.65</v>
      </c>
      <c r="V123" s="3">
        <v>5.9089999999999998</v>
      </c>
      <c r="W123" s="3">
        <v>6.1929999999999996</v>
      </c>
      <c r="X123" s="3" t="s">
        <v>12</v>
      </c>
      <c r="Y123" s="3">
        <v>6.7640000000000002</v>
      </c>
      <c r="Z123" s="15" t="s">
        <v>12</v>
      </c>
      <c r="AA123" s="10">
        <f t="shared" si="179"/>
        <v>6.1929999999999996</v>
      </c>
      <c r="AB123" s="9">
        <f t="shared" si="180"/>
        <v>0.54299999999999926</v>
      </c>
      <c r="AC123" s="10">
        <f t="shared" si="181"/>
        <v>0.57100000000000062</v>
      </c>
      <c r="AD123" s="9" t="s">
        <v>12</v>
      </c>
      <c r="AE123" s="55" t="s">
        <v>12</v>
      </c>
      <c r="AF123" s="55">
        <v>0.54700000000000004</v>
      </c>
      <c r="AG123" s="55">
        <v>0.72099999999999997</v>
      </c>
      <c r="AH123" s="55">
        <v>0.85299999999999998</v>
      </c>
      <c r="AI123" s="3">
        <v>0.91500000000000004</v>
      </c>
      <c r="AJ123" s="3">
        <v>0.94899999999999995</v>
      </c>
      <c r="AK123" s="3" t="s">
        <v>12</v>
      </c>
      <c r="AL123" s="3">
        <v>1.111</v>
      </c>
      <c r="AM123" s="15" t="s">
        <v>12</v>
      </c>
      <c r="AN123" s="10">
        <f t="shared" si="182"/>
        <v>0.94899999999999995</v>
      </c>
      <c r="AO123" s="9">
        <f t="shared" si="183"/>
        <v>9.5999999999999974E-2</v>
      </c>
      <c r="AP123" s="10">
        <f t="shared" si="184"/>
        <v>0.16200000000000003</v>
      </c>
      <c r="AQ123" s="9" t="s">
        <v>12</v>
      </c>
      <c r="AR123" s="55" t="s">
        <v>12</v>
      </c>
      <c r="AS123" s="55">
        <v>2.3279999999999998</v>
      </c>
      <c r="AT123" s="55">
        <v>2.6989999999999998</v>
      </c>
      <c r="AU123" s="55">
        <v>3.1720000000000002</v>
      </c>
      <c r="AV123" s="3">
        <v>3.323</v>
      </c>
      <c r="AW123" s="3">
        <v>3.359</v>
      </c>
      <c r="AX123" s="3" t="s">
        <v>12</v>
      </c>
      <c r="AY123" s="3">
        <v>3.4769999999999999</v>
      </c>
      <c r="AZ123" s="15" t="s">
        <v>12</v>
      </c>
      <c r="BA123" s="10">
        <f t="shared" si="185"/>
        <v>3.359</v>
      </c>
      <c r="BB123" s="9">
        <f t="shared" si="186"/>
        <v>0.18699999999999983</v>
      </c>
      <c r="BC123" s="10">
        <f t="shared" si="187"/>
        <v>0.11799999999999988</v>
      </c>
      <c r="BD123" s="9">
        <v>5.8440000000000003</v>
      </c>
      <c r="BE123" s="3">
        <v>6.4219999999999997</v>
      </c>
      <c r="BF123" s="15">
        <v>7.0789999999999997</v>
      </c>
      <c r="BG123" s="15">
        <f t="shared" si="188"/>
        <v>6.4219999999999997</v>
      </c>
      <c r="BH123" s="9">
        <f t="shared" si="189"/>
        <v>0.5779999999999994</v>
      </c>
      <c r="BI123" s="10">
        <f t="shared" si="190"/>
        <v>0.65700000000000003</v>
      </c>
      <c r="BJ123" s="9">
        <v>5.835</v>
      </c>
      <c r="BK123" s="3">
        <v>6.4160000000000004</v>
      </c>
      <c r="BL123" s="15">
        <v>7.0990000000000002</v>
      </c>
      <c r="BM123" s="15">
        <f t="shared" si="191"/>
        <v>6.4160000000000004</v>
      </c>
      <c r="BN123" s="9">
        <f t="shared" si="192"/>
        <v>0.58100000000000041</v>
      </c>
      <c r="BO123" s="10">
        <f t="shared" si="193"/>
        <v>0.68299999999999983</v>
      </c>
      <c r="BP123">
        <f t="shared" si="194"/>
        <v>0</v>
      </c>
      <c r="BQ123" s="93">
        <f t="shared" si="195"/>
        <v>1.0644567219152858</v>
      </c>
      <c r="BR123" s="93">
        <f t="shared" si="196"/>
        <v>1.0699815837937408</v>
      </c>
      <c r="BS123" s="93" t="str">
        <f>VLOOKUP(C123,'Koppeling locatie - aslocatie'!$A$2:$C$8139,2,FALSE)</f>
        <v>maas226</v>
      </c>
      <c r="BT123" s="93">
        <f>VLOOKUP($BS123,aslocaties_v01!$C$3:$AA$500,MATCH($K$3/10,aslocaties_v01!$C$2:$X$2),FALSE)</f>
        <v>5.62</v>
      </c>
      <c r="BU123" s="93">
        <f>VLOOKUP(BS123,aslocaties_v01!$C$3:$AA$500,MATCH($K$3,aslocaties_v01!$C$2:$X$2),FALSE)</f>
        <v>6.165</v>
      </c>
      <c r="BV123" s="93">
        <f>VLOOKUP(BS123,aslocaties_v01!$C$3:$AA$500,MATCH($K$3*10,aslocaties_v01!$C$2:$Y$2),FALSE)</f>
        <v>6.734</v>
      </c>
      <c r="BW123" s="93">
        <f t="shared" si="197"/>
        <v>0.54499999999999993</v>
      </c>
      <c r="BX123" s="93">
        <f t="shared" si="198"/>
        <v>0.56899999999999995</v>
      </c>
      <c r="BY123" s="94">
        <f t="shared" si="199"/>
        <v>3.6832412523033486E-3</v>
      </c>
      <c r="BZ123" s="94">
        <f t="shared" si="200"/>
        <v>3.5026269702288504E-3</v>
      </c>
      <c r="CA123" s="94">
        <f t="shared" si="201"/>
        <v>3.0000000000000249E-2</v>
      </c>
      <c r="CB123">
        <f t="shared" si="202"/>
        <v>2.7999999999999581E-2</v>
      </c>
      <c r="CC123" s="58">
        <f t="shared" si="203"/>
        <v>3.0000000000000249E-2</v>
      </c>
      <c r="CD123" s="95" t="b">
        <f t="shared" si="204"/>
        <v>0</v>
      </c>
      <c r="CE123" s="96" t="b">
        <f t="shared" si="205"/>
        <v>1</v>
      </c>
      <c r="CF123" t="b">
        <f t="shared" si="206"/>
        <v>1</v>
      </c>
      <c r="CG123" t="b">
        <f t="shared" si="207"/>
        <v>1</v>
      </c>
      <c r="CH123" s="84" t="b">
        <f t="shared" si="208"/>
        <v>1</v>
      </c>
      <c r="CI123">
        <f t="shared" si="209"/>
        <v>0.94899999999999995</v>
      </c>
      <c r="CJ123" t="b">
        <f t="shared" si="210"/>
        <v>1</v>
      </c>
      <c r="CK123" t="b">
        <f t="shared" si="211"/>
        <v>1</v>
      </c>
      <c r="CL123" s="84" t="b">
        <f t="shared" si="231"/>
        <v>1</v>
      </c>
      <c r="CM123">
        <f t="shared" si="212"/>
        <v>3.359</v>
      </c>
      <c r="CN123" t="b">
        <f t="shared" si="213"/>
        <v>1</v>
      </c>
      <c r="CO123" s="84">
        <f t="shared" si="214"/>
        <v>5.3916489355274891E-2</v>
      </c>
      <c r="CP123" t="b">
        <f t="shared" si="215"/>
        <v>1</v>
      </c>
      <c r="CQ123" s="96" t="b">
        <f t="shared" si="216"/>
        <v>1</v>
      </c>
      <c r="CR123" t="b">
        <f t="shared" si="217"/>
        <v>1</v>
      </c>
      <c r="CS123" t="b">
        <f t="shared" si="218"/>
        <v>1</v>
      </c>
      <c r="CT123" t="b">
        <f t="shared" si="219"/>
        <v>1</v>
      </c>
      <c r="CU123" t="b">
        <f t="shared" si="220"/>
        <v>1</v>
      </c>
      <c r="CV123" s="84" t="b">
        <f t="shared" si="221"/>
        <v>1</v>
      </c>
      <c r="CW123" t="b">
        <f t="shared" si="222"/>
        <v>1</v>
      </c>
      <c r="CX123" t="b">
        <f t="shared" si="223"/>
        <v>1</v>
      </c>
      <c r="CY123" t="b">
        <f t="shared" si="224"/>
        <v>1</v>
      </c>
      <c r="CZ123" t="b">
        <f t="shared" si="225"/>
        <v>1</v>
      </c>
      <c r="DA123" s="84">
        <f t="shared" si="226"/>
        <v>0</v>
      </c>
      <c r="DB123" t="b">
        <f t="shared" si="227"/>
        <v>0</v>
      </c>
    </row>
    <row r="124" spans="1:106">
      <c r="A124" s="9">
        <v>1568</v>
      </c>
      <c r="B124" s="3">
        <v>2</v>
      </c>
      <c r="C124" s="3" t="s">
        <v>1777</v>
      </c>
      <c r="D124" s="3" t="str">
        <f t="shared" si="174"/>
        <v>MA_1_36-5_dk_0926</v>
      </c>
      <c r="E124" s="3" t="str">
        <f t="shared" si="175"/>
        <v>0926</v>
      </c>
      <c r="F124" s="3">
        <v>141283.71900000001</v>
      </c>
      <c r="G124" s="15">
        <v>416700.375</v>
      </c>
      <c r="H124" s="35" t="str">
        <f t="shared" si="176"/>
        <v>ja</v>
      </c>
      <c r="I124" s="42">
        <v>22</v>
      </c>
      <c r="J124" s="20" t="s">
        <v>373</v>
      </c>
      <c r="K124" s="21">
        <v>10000</v>
      </c>
      <c r="L124" s="28">
        <f t="shared" si="228"/>
        <v>1</v>
      </c>
      <c r="M124" s="28">
        <f t="shared" si="229"/>
        <v>1</v>
      </c>
      <c r="N124" s="56">
        <f t="shared" si="177"/>
        <v>10000</v>
      </c>
      <c r="O124" s="33">
        <f t="shared" si="230"/>
        <v>122.17434215496823</v>
      </c>
      <c r="P124" s="37">
        <f t="shared" si="178"/>
        <v>82.786950481352974</v>
      </c>
      <c r="Q124" s="9" t="s">
        <v>12</v>
      </c>
      <c r="R124" s="55" t="s">
        <v>12</v>
      </c>
      <c r="S124" s="55">
        <v>4.976</v>
      </c>
      <c r="T124" s="55">
        <v>5.3239999999999998</v>
      </c>
      <c r="U124" s="55">
        <v>5.64</v>
      </c>
      <c r="V124" s="3">
        <v>5.8959999999999999</v>
      </c>
      <c r="W124" s="3">
        <v>6.1859999999999999</v>
      </c>
      <c r="X124" s="3" t="s">
        <v>12</v>
      </c>
      <c r="Y124" s="3">
        <v>6.7560000000000002</v>
      </c>
      <c r="Z124" s="15" t="s">
        <v>12</v>
      </c>
      <c r="AA124" s="10">
        <f t="shared" si="179"/>
        <v>6.1859999999999999</v>
      </c>
      <c r="AB124" s="9">
        <f t="shared" si="180"/>
        <v>0.54600000000000026</v>
      </c>
      <c r="AC124" s="10">
        <f t="shared" si="181"/>
        <v>0.57000000000000028</v>
      </c>
      <c r="AD124" s="9" t="s">
        <v>12</v>
      </c>
      <c r="AE124" s="55" t="s">
        <v>12</v>
      </c>
      <c r="AF124" s="55">
        <v>0.53400000000000003</v>
      </c>
      <c r="AG124" s="55">
        <v>0.72099999999999997</v>
      </c>
      <c r="AH124" s="55">
        <v>0.85599999999999998</v>
      </c>
      <c r="AI124" s="3">
        <v>0.91700000000000004</v>
      </c>
      <c r="AJ124" s="3">
        <v>0.95</v>
      </c>
      <c r="AK124" s="3" t="s">
        <v>12</v>
      </c>
      <c r="AL124" s="3">
        <v>1.109</v>
      </c>
      <c r="AM124" s="15" t="s">
        <v>12</v>
      </c>
      <c r="AN124" s="10">
        <f t="shared" si="182"/>
        <v>0.95</v>
      </c>
      <c r="AO124" s="9">
        <f t="shared" si="183"/>
        <v>9.3999999999999972E-2</v>
      </c>
      <c r="AP124" s="10">
        <f t="shared" si="184"/>
        <v>0.15900000000000003</v>
      </c>
      <c r="AQ124" s="9" t="s">
        <v>12</v>
      </c>
      <c r="AR124" s="55" t="s">
        <v>12</v>
      </c>
      <c r="AS124" s="55">
        <v>2.278</v>
      </c>
      <c r="AT124" s="55">
        <v>2.6869999999999998</v>
      </c>
      <c r="AU124" s="55">
        <v>3.161</v>
      </c>
      <c r="AV124" s="3">
        <v>3.3220000000000001</v>
      </c>
      <c r="AW124" s="3">
        <v>3.3570000000000002</v>
      </c>
      <c r="AX124" s="3" t="s">
        <v>12</v>
      </c>
      <c r="AY124" s="3">
        <v>3.46</v>
      </c>
      <c r="AZ124" s="15" t="s">
        <v>12</v>
      </c>
      <c r="BA124" s="10">
        <f t="shared" si="185"/>
        <v>3.3570000000000002</v>
      </c>
      <c r="BB124" s="9">
        <f t="shared" si="186"/>
        <v>0.19600000000000017</v>
      </c>
      <c r="BC124" s="10">
        <f t="shared" si="187"/>
        <v>0.10299999999999976</v>
      </c>
      <c r="BD124" s="9">
        <v>5.819</v>
      </c>
      <c r="BE124" s="3">
        <v>6.3920000000000003</v>
      </c>
      <c r="BF124" s="15">
        <v>7.0339999999999998</v>
      </c>
      <c r="BG124" s="15">
        <f t="shared" si="188"/>
        <v>6.3920000000000003</v>
      </c>
      <c r="BH124" s="9">
        <f t="shared" si="189"/>
        <v>0.5730000000000004</v>
      </c>
      <c r="BI124" s="10">
        <f t="shared" si="190"/>
        <v>0.64199999999999946</v>
      </c>
      <c r="BJ124" s="9">
        <v>5.81</v>
      </c>
      <c r="BK124" s="3">
        <v>6.3840000000000003</v>
      </c>
      <c r="BL124" s="15">
        <v>7.0579999999999998</v>
      </c>
      <c r="BM124" s="15">
        <f t="shared" si="191"/>
        <v>6.3840000000000003</v>
      </c>
      <c r="BN124" s="9">
        <f t="shared" si="192"/>
        <v>0.57400000000000073</v>
      </c>
      <c r="BO124" s="10">
        <f t="shared" si="193"/>
        <v>0.67399999999999949</v>
      </c>
      <c r="BP124">
        <f t="shared" si="194"/>
        <v>0</v>
      </c>
      <c r="BQ124" s="93">
        <f t="shared" si="195"/>
        <v>1.0494505494505497</v>
      </c>
      <c r="BR124" s="93">
        <f t="shared" si="196"/>
        <v>1.0512820512820522</v>
      </c>
      <c r="BS124" s="93" t="str">
        <f>VLOOKUP(C124,'Koppeling locatie - aslocatie'!$A$2:$C$8139,2,FALSE)</f>
        <v>maas226</v>
      </c>
      <c r="BT124" s="93">
        <f>VLOOKUP($BS124,aslocaties_v01!$C$3:$AA$500,MATCH($K$3/10,aslocaties_v01!$C$2:$X$2),FALSE)</f>
        <v>5.62</v>
      </c>
      <c r="BU124" s="93">
        <f>VLOOKUP(BS124,aslocaties_v01!$C$3:$AA$500,MATCH($K$3,aslocaties_v01!$C$2:$X$2),FALSE)</f>
        <v>6.165</v>
      </c>
      <c r="BV124" s="93">
        <f>VLOOKUP(BS124,aslocaties_v01!$C$3:$AA$500,MATCH($K$3*10,aslocaties_v01!$C$2:$Y$2),FALSE)</f>
        <v>6.734</v>
      </c>
      <c r="BW124" s="93">
        <f t="shared" si="197"/>
        <v>0.54499999999999993</v>
      </c>
      <c r="BX124" s="93">
        <f t="shared" si="198"/>
        <v>0.56899999999999995</v>
      </c>
      <c r="BY124" s="94">
        <f t="shared" si="199"/>
        <v>1.8315018315024911E-3</v>
      </c>
      <c r="BZ124" s="94">
        <f t="shared" si="200"/>
        <v>1.7543859649128413E-3</v>
      </c>
      <c r="CA124" s="94">
        <f t="shared" si="201"/>
        <v>1.9999999999999574E-2</v>
      </c>
      <c r="CB124">
        <f t="shared" si="202"/>
        <v>2.0999999999999908E-2</v>
      </c>
      <c r="CC124" s="58">
        <f t="shared" si="203"/>
        <v>2.2000000000000242E-2</v>
      </c>
      <c r="CD124" s="95" t="b">
        <f t="shared" si="204"/>
        <v>0</v>
      </c>
      <c r="CE124" s="96" t="b">
        <f t="shared" si="205"/>
        <v>1</v>
      </c>
      <c r="CF124" t="b">
        <f t="shared" si="206"/>
        <v>1</v>
      </c>
      <c r="CG124" t="b">
        <f t="shared" si="207"/>
        <v>1</v>
      </c>
      <c r="CH124" s="84" t="b">
        <f t="shared" si="208"/>
        <v>1</v>
      </c>
      <c r="CI124">
        <f t="shared" si="209"/>
        <v>0.95</v>
      </c>
      <c r="CJ124" t="b">
        <f t="shared" si="210"/>
        <v>1</v>
      </c>
      <c r="CK124" t="b">
        <f t="shared" si="211"/>
        <v>1</v>
      </c>
      <c r="CL124" s="84" t="b">
        <f t="shared" si="231"/>
        <v>1</v>
      </c>
      <c r="CM124">
        <f t="shared" si="212"/>
        <v>3.3570000000000002</v>
      </c>
      <c r="CN124" t="b">
        <f t="shared" si="213"/>
        <v>1</v>
      </c>
      <c r="CO124" s="84">
        <f t="shared" si="214"/>
        <v>5.4037633869620315E-2</v>
      </c>
      <c r="CP124" t="b">
        <f t="shared" si="215"/>
        <v>1</v>
      </c>
      <c r="CQ124" s="96" t="b">
        <f t="shared" si="216"/>
        <v>1</v>
      </c>
      <c r="CR124" t="b">
        <f t="shared" si="217"/>
        <v>1</v>
      </c>
      <c r="CS124" t="b">
        <f t="shared" si="218"/>
        <v>1</v>
      </c>
      <c r="CT124" t="b">
        <f t="shared" si="219"/>
        <v>1</v>
      </c>
      <c r="CU124" t="b">
        <f t="shared" si="220"/>
        <v>1</v>
      </c>
      <c r="CV124" s="84" t="b">
        <f t="shared" si="221"/>
        <v>1</v>
      </c>
      <c r="CW124" t="b">
        <f t="shared" si="222"/>
        <v>1</v>
      </c>
      <c r="CX124" t="b">
        <f t="shared" si="223"/>
        <v>1</v>
      </c>
      <c r="CY124" t="b">
        <f t="shared" si="224"/>
        <v>1</v>
      </c>
      <c r="CZ124" t="b">
        <f t="shared" si="225"/>
        <v>1</v>
      </c>
      <c r="DA124" s="84">
        <f t="shared" si="226"/>
        <v>0</v>
      </c>
      <c r="DB124" t="b">
        <f t="shared" si="227"/>
        <v>0</v>
      </c>
    </row>
    <row r="125" spans="1:106">
      <c r="A125" s="9">
        <v>1569</v>
      </c>
      <c r="B125" s="3">
        <v>2</v>
      </c>
      <c r="C125" s="3" t="s">
        <v>1778</v>
      </c>
      <c r="D125" s="3" t="str">
        <f t="shared" si="174"/>
        <v>MA_1_36-5_dk_0927</v>
      </c>
      <c r="E125" s="3" t="str">
        <f t="shared" si="175"/>
        <v>0927</v>
      </c>
      <c r="F125" s="3">
        <v>141207.67199999999</v>
      </c>
      <c r="G125" s="15">
        <v>416733.09399999998</v>
      </c>
      <c r="H125" s="35" t="str">
        <f t="shared" si="176"/>
        <v>ja</v>
      </c>
      <c r="I125" s="42">
        <v>28</v>
      </c>
      <c r="J125" s="20" t="s">
        <v>373</v>
      </c>
      <c r="K125" s="21">
        <v>10000</v>
      </c>
      <c r="L125" s="28">
        <f t="shared" si="228"/>
        <v>1</v>
      </c>
      <c r="M125" s="28">
        <f t="shared" si="229"/>
        <v>1</v>
      </c>
      <c r="N125" s="56">
        <f t="shared" si="177"/>
        <v>10000</v>
      </c>
      <c r="O125" s="33">
        <f t="shared" si="230"/>
        <v>82.786950481352974</v>
      </c>
      <c r="P125" s="37">
        <f t="shared" si="178"/>
        <v>95.62801738505776</v>
      </c>
      <c r="Q125" s="9" t="s">
        <v>12</v>
      </c>
      <c r="R125" s="55" t="s">
        <v>12</v>
      </c>
      <c r="S125" s="55">
        <v>4.9690000000000003</v>
      </c>
      <c r="T125" s="55">
        <v>5.3159999999999998</v>
      </c>
      <c r="U125" s="55">
        <v>5.633</v>
      </c>
      <c r="V125" s="3">
        <v>5.8879999999999999</v>
      </c>
      <c r="W125" s="3">
        <v>6.1779999999999999</v>
      </c>
      <c r="X125" s="3" t="s">
        <v>12</v>
      </c>
      <c r="Y125" s="3">
        <v>6.7439999999999998</v>
      </c>
      <c r="Z125" s="15" t="s">
        <v>12</v>
      </c>
      <c r="AA125" s="10">
        <f t="shared" si="179"/>
        <v>6.1779999999999999</v>
      </c>
      <c r="AB125" s="9">
        <f t="shared" si="180"/>
        <v>0.54499999999999993</v>
      </c>
      <c r="AC125" s="10">
        <f t="shared" si="181"/>
        <v>0.56599999999999984</v>
      </c>
      <c r="AD125" s="9" t="s">
        <v>12</v>
      </c>
      <c r="AE125" s="55" t="s">
        <v>12</v>
      </c>
      <c r="AF125" s="55">
        <v>0.56299999999999994</v>
      </c>
      <c r="AG125" s="55">
        <v>0.77900000000000003</v>
      </c>
      <c r="AH125" s="55">
        <v>0.93700000000000006</v>
      </c>
      <c r="AI125" s="3">
        <v>1.0089999999999999</v>
      </c>
      <c r="AJ125" s="3">
        <v>1.0469999999999999</v>
      </c>
      <c r="AK125" s="3" t="s">
        <v>12</v>
      </c>
      <c r="AL125" s="3">
        <v>1.143</v>
      </c>
      <c r="AM125" s="15" t="s">
        <v>12</v>
      </c>
      <c r="AN125" s="10">
        <f t="shared" si="182"/>
        <v>1.0469999999999999</v>
      </c>
      <c r="AO125" s="9">
        <f t="shared" si="183"/>
        <v>0.10999999999999988</v>
      </c>
      <c r="AP125" s="10">
        <f t="shared" si="184"/>
        <v>9.6000000000000085E-2</v>
      </c>
      <c r="AQ125" s="9" t="s">
        <v>12</v>
      </c>
      <c r="AR125" s="55" t="s">
        <v>12</v>
      </c>
      <c r="AS125" s="55">
        <v>2.2629999999999999</v>
      </c>
      <c r="AT125" s="55">
        <v>2.6840000000000002</v>
      </c>
      <c r="AU125" s="55">
        <v>3.242</v>
      </c>
      <c r="AV125" s="3">
        <v>3.3340000000000001</v>
      </c>
      <c r="AW125" s="3">
        <v>3.3809999999999998</v>
      </c>
      <c r="AX125" s="3" t="s">
        <v>12</v>
      </c>
      <c r="AY125" s="3">
        <v>3.488</v>
      </c>
      <c r="AZ125" s="15" t="s">
        <v>12</v>
      </c>
      <c r="BA125" s="10">
        <f t="shared" si="185"/>
        <v>3.3809999999999998</v>
      </c>
      <c r="BB125" s="9">
        <f t="shared" si="186"/>
        <v>0.13899999999999979</v>
      </c>
      <c r="BC125" s="10">
        <f t="shared" si="187"/>
        <v>0.10700000000000021</v>
      </c>
      <c r="BD125" s="9">
        <v>5.8010000000000002</v>
      </c>
      <c r="BE125" s="3">
        <v>6.3719999999999999</v>
      </c>
      <c r="BF125" s="15">
        <v>7.0149999999999997</v>
      </c>
      <c r="BG125" s="15">
        <f t="shared" si="188"/>
        <v>6.3719999999999999</v>
      </c>
      <c r="BH125" s="9">
        <f t="shared" si="189"/>
        <v>0.57099999999999973</v>
      </c>
      <c r="BI125" s="10">
        <f t="shared" si="190"/>
        <v>0.64299999999999979</v>
      </c>
      <c r="BJ125" s="9">
        <v>5.7939999999999996</v>
      </c>
      <c r="BK125" s="3">
        <v>6.367</v>
      </c>
      <c r="BL125" s="15">
        <v>7.0540000000000003</v>
      </c>
      <c r="BM125" s="15">
        <f t="shared" si="191"/>
        <v>6.367</v>
      </c>
      <c r="BN125" s="9">
        <f t="shared" si="192"/>
        <v>0.5730000000000004</v>
      </c>
      <c r="BO125" s="10">
        <f t="shared" si="193"/>
        <v>0.68700000000000028</v>
      </c>
      <c r="BP125">
        <f t="shared" si="194"/>
        <v>0</v>
      </c>
      <c r="BQ125" s="93">
        <f t="shared" si="195"/>
        <v>1.0477064220183483</v>
      </c>
      <c r="BR125" s="93">
        <f t="shared" si="196"/>
        <v>1.0513761467889917</v>
      </c>
      <c r="BS125" s="93" t="str">
        <f>VLOOKUP(C125,'Koppeling locatie - aslocatie'!$A$2:$C$8139,2,FALSE)</f>
        <v>maas226</v>
      </c>
      <c r="BT125" s="93">
        <f>VLOOKUP($BS125,aslocaties_v01!$C$3:$AA$500,MATCH($K$3/10,aslocaties_v01!$C$2:$X$2),FALSE)</f>
        <v>5.62</v>
      </c>
      <c r="BU125" s="93">
        <f>VLOOKUP(BS125,aslocaties_v01!$C$3:$AA$500,MATCH($K$3,aslocaties_v01!$C$2:$X$2),FALSE)</f>
        <v>6.165</v>
      </c>
      <c r="BV125" s="93">
        <f>VLOOKUP(BS125,aslocaties_v01!$C$3:$AA$500,MATCH($K$3*10,aslocaties_v01!$C$2:$Y$2),FALSE)</f>
        <v>6.734</v>
      </c>
      <c r="BW125" s="93">
        <f t="shared" si="197"/>
        <v>0.54499999999999993</v>
      </c>
      <c r="BX125" s="93">
        <f t="shared" si="198"/>
        <v>0.56899999999999995</v>
      </c>
      <c r="BY125" s="94">
        <f t="shared" si="199"/>
        <v>0</v>
      </c>
      <c r="BZ125" s="94">
        <f t="shared" si="200"/>
        <v>5.3003533568907191E-3</v>
      </c>
      <c r="CA125" s="94">
        <f t="shared" si="201"/>
        <v>1.2999999999999901E-2</v>
      </c>
      <c r="CB125">
        <f t="shared" si="202"/>
        <v>1.2999999999999901E-2</v>
      </c>
      <c r="CC125" s="58">
        <f t="shared" si="203"/>
        <v>9.9999999999997868E-3</v>
      </c>
      <c r="CD125" s="95" t="b">
        <f t="shared" si="204"/>
        <v>0</v>
      </c>
      <c r="CE125" s="96" t="b">
        <f t="shared" si="205"/>
        <v>1</v>
      </c>
      <c r="CF125" t="b">
        <f t="shared" si="206"/>
        <v>1</v>
      </c>
      <c r="CG125" t="b">
        <f t="shared" si="207"/>
        <v>1</v>
      </c>
      <c r="CH125" s="84" t="b">
        <f t="shared" si="208"/>
        <v>1</v>
      </c>
      <c r="CI125">
        <f t="shared" si="209"/>
        <v>1.0469999999999999</v>
      </c>
      <c r="CJ125" t="b">
        <f t="shared" si="210"/>
        <v>1</v>
      </c>
      <c r="CK125" t="b">
        <f t="shared" si="211"/>
        <v>1</v>
      </c>
      <c r="CL125" s="84" t="b">
        <f t="shared" si="231"/>
        <v>1</v>
      </c>
      <c r="CM125">
        <f t="shared" si="212"/>
        <v>3.3809999999999998</v>
      </c>
      <c r="CN125" t="b">
        <f t="shared" si="213"/>
        <v>1</v>
      </c>
      <c r="CO125" s="84">
        <f t="shared" si="214"/>
        <v>5.8712657984070583E-2</v>
      </c>
      <c r="CP125" t="b">
        <f t="shared" si="215"/>
        <v>1</v>
      </c>
      <c r="CQ125" s="96" t="b">
        <f t="shared" si="216"/>
        <v>1</v>
      </c>
      <c r="CR125" t="b">
        <f t="shared" si="217"/>
        <v>1</v>
      </c>
      <c r="CS125" t="b">
        <f t="shared" si="218"/>
        <v>1</v>
      </c>
      <c r="CT125" t="b">
        <f t="shared" si="219"/>
        <v>1</v>
      </c>
      <c r="CU125" t="b">
        <f t="shared" si="220"/>
        <v>1</v>
      </c>
      <c r="CV125" s="84" t="b">
        <f t="shared" si="221"/>
        <v>1</v>
      </c>
      <c r="CW125" t="b">
        <f t="shared" si="222"/>
        <v>0</v>
      </c>
      <c r="CX125" t="b">
        <f t="shared" si="223"/>
        <v>0</v>
      </c>
      <c r="CY125" t="b">
        <f t="shared" si="224"/>
        <v>1</v>
      </c>
      <c r="CZ125" t="b">
        <f t="shared" si="225"/>
        <v>1</v>
      </c>
      <c r="DA125" s="84">
        <f t="shared" si="226"/>
        <v>1</v>
      </c>
      <c r="DB125" t="b">
        <f t="shared" si="227"/>
        <v>0</v>
      </c>
    </row>
    <row r="126" spans="1:106">
      <c r="A126" s="9">
        <v>1570</v>
      </c>
      <c r="B126" s="3">
        <v>2</v>
      </c>
      <c r="C126" s="3" t="s">
        <v>1779</v>
      </c>
      <c r="D126" s="3" t="str">
        <f t="shared" si="174"/>
        <v>MA_1_36-5_dk_0928</v>
      </c>
      <c r="E126" s="3" t="str">
        <f t="shared" si="175"/>
        <v>0928</v>
      </c>
      <c r="F126" s="3">
        <v>141132.21900000001</v>
      </c>
      <c r="G126" s="15">
        <v>416791.84399999998</v>
      </c>
      <c r="H126" s="35" t="str">
        <f t="shared" si="176"/>
        <v>ja</v>
      </c>
      <c r="I126" s="42">
        <v>31</v>
      </c>
      <c r="J126" s="20" t="s">
        <v>373</v>
      </c>
      <c r="K126" s="21">
        <v>10000</v>
      </c>
      <c r="L126" s="28">
        <f t="shared" si="228"/>
        <v>1</v>
      </c>
      <c r="M126" s="28">
        <f t="shared" si="229"/>
        <v>1</v>
      </c>
      <c r="N126" s="56">
        <f t="shared" si="177"/>
        <v>10000</v>
      </c>
      <c r="O126" s="33">
        <f t="shared" si="230"/>
        <v>95.62801738505776</v>
      </c>
      <c r="P126" s="37">
        <f t="shared" si="178"/>
        <v>126.16313490874973</v>
      </c>
      <c r="Q126" s="9" t="s">
        <v>12</v>
      </c>
      <c r="R126" s="55" t="s">
        <v>12</v>
      </c>
      <c r="S126" s="55">
        <v>4.9550000000000001</v>
      </c>
      <c r="T126" s="55">
        <v>5.3029999999999999</v>
      </c>
      <c r="U126" s="55">
        <v>5.6219999999999999</v>
      </c>
      <c r="V126" s="3">
        <v>5.8769999999999998</v>
      </c>
      <c r="W126" s="3">
        <v>6.1669999999999998</v>
      </c>
      <c r="X126" s="3" t="s">
        <v>12</v>
      </c>
      <c r="Y126" s="3">
        <v>6.7370000000000001</v>
      </c>
      <c r="Z126" s="15" t="s">
        <v>12</v>
      </c>
      <c r="AA126" s="10">
        <f t="shared" si="179"/>
        <v>6.1669999999999998</v>
      </c>
      <c r="AB126" s="9">
        <f t="shared" si="180"/>
        <v>0.54499999999999993</v>
      </c>
      <c r="AC126" s="10">
        <f t="shared" si="181"/>
        <v>0.57000000000000028</v>
      </c>
      <c r="AD126" s="9" t="s">
        <v>12</v>
      </c>
      <c r="AE126" s="55" t="s">
        <v>12</v>
      </c>
      <c r="AF126" s="55">
        <v>0.65200000000000002</v>
      </c>
      <c r="AG126" s="55">
        <v>0.874</v>
      </c>
      <c r="AH126" s="55">
        <v>1.0489999999999999</v>
      </c>
      <c r="AI126" s="3">
        <v>1.1279999999999999</v>
      </c>
      <c r="AJ126" s="3">
        <v>1.1850000000000001</v>
      </c>
      <c r="AK126" s="3" t="s">
        <v>12</v>
      </c>
      <c r="AL126" s="3">
        <v>1.99</v>
      </c>
      <c r="AM126" s="15" t="s">
        <v>12</v>
      </c>
      <c r="AN126" s="10">
        <f t="shared" si="182"/>
        <v>1.1850000000000001</v>
      </c>
      <c r="AO126" s="9">
        <f t="shared" si="183"/>
        <v>0.13600000000000012</v>
      </c>
      <c r="AP126" s="10">
        <f t="shared" si="184"/>
        <v>0.80499999999999994</v>
      </c>
      <c r="AQ126" s="9" t="s">
        <v>12</v>
      </c>
      <c r="AR126" s="55" t="s">
        <v>12</v>
      </c>
      <c r="AS126" s="55">
        <v>2.2850000000000001</v>
      </c>
      <c r="AT126" s="55">
        <v>2.754</v>
      </c>
      <c r="AU126" s="55">
        <v>3.2639999999999998</v>
      </c>
      <c r="AV126" s="3">
        <v>3.4340000000000002</v>
      </c>
      <c r="AW126" s="3">
        <v>3.4860000000000002</v>
      </c>
      <c r="AX126" s="3" t="s">
        <v>12</v>
      </c>
      <c r="AY126" s="3">
        <v>6.5890000000000004</v>
      </c>
      <c r="AZ126" s="15" t="s">
        <v>12</v>
      </c>
      <c r="BA126" s="10">
        <f t="shared" si="185"/>
        <v>3.4860000000000002</v>
      </c>
      <c r="BB126" s="9">
        <f t="shared" si="186"/>
        <v>0.22200000000000042</v>
      </c>
      <c r="BC126" s="10">
        <f t="shared" si="187"/>
        <v>3.1030000000000002</v>
      </c>
      <c r="BD126" s="9">
        <v>5.7969999999999997</v>
      </c>
      <c r="BE126" s="3">
        <v>6.6950000000000003</v>
      </c>
      <c r="BF126" s="15">
        <v>8.4589999999999996</v>
      </c>
      <c r="BG126" s="15">
        <f t="shared" si="188"/>
        <v>6.6950000000000003</v>
      </c>
      <c r="BH126" s="9">
        <f t="shared" si="189"/>
        <v>0.89800000000000058</v>
      </c>
      <c r="BI126" s="10">
        <f t="shared" si="190"/>
        <v>1.7639999999999993</v>
      </c>
      <c r="BJ126" s="9">
        <v>5.798</v>
      </c>
      <c r="BK126" s="3">
        <v>6.7590000000000003</v>
      </c>
      <c r="BL126" s="15">
        <v>7.45</v>
      </c>
      <c r="BM126" s="15">
        <f t="shared" si="191"/>
        <v>6.7590000000000003</v>
      </c>
      <c r="BN126" s="9">
        <f t="shared" si="192"/>
        <v>0.9610000000000003</v>
      </c>
      <c r="BO126" s="10">
        <f t="shared" si="193"/>
        <v>0.69099999999999984</v>
      </c>
      <c r="BP126">
        <f t="shared" si="194"/>
        <v>0</v>
      </c>
      <c r="BQ126" s="93">
        <f t="shared" si="195"/>
        <v>1.6477064220183499</v>
      </c>
      <c r="BR126" s="93">
        <f t="shared" si="196"/>
        <v>1.7633027522935787</v>
      </c>
      <c r="BS126" s="93" t="str">
        <f>VLOOKUP(C126,'Koppeling locatie - aslocatie'!$A$2:$C$8139,2,FALSE)</f>
        <v>maas226</v>
      </c>
      <c r="BT126" s="93">
        <f>VLOOKUP($BS126,aslocaties_v01!$C$3:$AA$500,MATCH($K$3/10,aslocaties_v01!$C$2:$X$2),FALSE)</f>
        <v>5.62</v>
      </c>
      <c r="BU126" s="93">
        <f>VLOOKUP(BS126,aslocaties_v01!$C$3:$AA$500,MATCH($K$3,aslocaties_v01!$C$2:$X$2),FALSE)</f>
        <v>6.165</v>
      </c>
      <c r="BV126" s="93">
        <f>VLOOKUP(BS126,aslocaties_v01!$C$3:$AA$500,MATCH($K$3*10,aslocaties_v01!$C$2:$Y$2),FALSE)</f>
        <v>6.734</v>
      </c>
      <c r="BW126" s="93">
        <f t="shared" si="197"/>
        <v>0.54499999999999993</v>
      </c>
      <c r="BX126" s="93">
        <f t="shared" si="198"/>
        <v>0.56899999999999995</v>
      </c>
      <c r="BY126" s="94">
        <f t="shared" si="199"/>
        <v>0</v>
      </c>
      <c r="BZ126" s="94">
        <f t="shared" si="200"/>
        <v>1.7543859649128413E-3</v>
      </c>
      <c r="CA126" s="94">
        <f t="shared" si="201"/>
        <v>1.9999999999997797E-3</v>
      </c>
      <c r="CB126">
        <f t="shared" si="202"/>
        <v>1.9999999999997797E-3</v>
      </c>
      <c r="CC126" s="58">
        <f t="shared" si="203"/>
        <v>3.0000000000001137E-3</v>
      </c>
      <c r="CD126" s="95" t="b">
        <f t="shared" si="204"/>
        <v>0</v>
      </c>
      <c r="CE126" s="96" t="b">
        <f t="shared" si="205"/>
        <v>1</v>
      </c>
      <c r="CF126" t="b">
        <f t="shared" si="206"/>
        <v>1</v>
      </c>
      <c r="CG126" t="b">
        <f t="shared" si="207"/>
        <v>1</v>
      </c>
      <c r="CH126" s="84" t="b">
        <f t="shared" si="208"/>
        <v>1</v>
      </c>
      <c r="CI126">
        <f t="shared" si="209"/>
        <v>1.1850000000000001</v>
      </c>
      <c r="CJ126" t="b">
        <f t="shared" si="210"/>
        <v>1</v>
      </c>
      <c r="CK126" t="b">
        <f t="shared" si="211"/>
        <v>1</v>
      </c>
      <c r="CL126" s="84" t="b">
        <f t="shared" si="231"/>
        <v>1</v>
      </c>
      <c r="CM126">
        <f t="shared" si="212"/>
        <v>3.4860000000000002</v>
      </c>
      <c r="CN126" t="b">
        <f t="shared" si="213"/>
        <v>1</v>
      </c>
      <c r="CO126" s="84">
        <f t="shared" si="214"/>
        <v>6.2508486911779945E-2</v>
      </c>
      <c r="CP126" t="b">
        <f t="shared" si="215"/>
        <v>1</v>
      </c>
      <c r="CQ126" s="96" t="b">
        <f t="shared" si="216"/>
        <v>1</v>
      </c>
      <c r="CR126" t="b">
        <f t="shared" si="217"/>
        <v>0</v>
      </c>
      <c r="CS126" t="b">
        <f t="shared" si="218"/>
        <v>0</v>
      </c>
      <c r="CT126" t="b">
        <f t="shared" si="219"/>
        <v>1</v>
      </c>
      <c r="CU126" t="b">
        <f t="shared" si="220"/>
        <v>1</v>
      </c>
      <c r="CV126" s="84" t="b">
        <f t="shared" si="221"/>
        <v>1</v>
      </c>
      <c r="CW126" t="b">
        <f t="shared" si="222"/>
        <v>0</v>
      </c>
      <c r="CX126" t="b">
        <f t="shared" si="223"/>
        <v>0</v>
      </c>
      <c r="CY126" t="b">
        <f t="shared" si="224"/>
        <v>1</v>
      </c>
      <c r="CZ126" t="b">
        <f t="shared" si="225"/>
        <v>0</v>
      </c>
      <c r="DA126" s="84">
        <f t="shared" si="226"/>
        <v>2</v>
      </c>
      <c r="DB126" t="b">
        <f t="shared" si="227"/>
        <v>0</v>
      </c>
    </row>
    <row r="127" spans="1:106">
      <c r="A127" s="9">
        <v>1571</v>
      </c>
      <c r="B127" s="3">
        <v>2</v>
      </c>
      <c r="C127" s="3" t="s">
        <v>1780</v>
      </c>
      <c r="D127" s="3" t="str">
        <f t="shared" si="174"/>
        <v>MA_1_36-5_dk_0929</v>
      </c>
      <c r="E127" s="3" t="str">
        <f t="shared" si="175"/>
        <v>0929</v>
      </c>
      <c r="F127" s="3">
        <v>141018.81200000001</v>
      </c>
      <c r="G127" s="15">
        <v>416847.125</v>
      </c>
      <c r="H127" s="35" t="str">
        <f t="shared" si="176"/>
        <v>ja</v>
      </c>
      <c r="I127" s="42">
        <v>38</v>
      </c>
      <c r="J127" s="20" t="s">
        <v>373</v>
      </c>
      <c r="K127" s="21">
        <v>10000</v>
      </c>
      <c r="L127" s="28">
        <f t="shared" si="228"/>
        <v>1</v>
      </c>
      <c r="M127" s="28">
        <f t="shared" si="229"/>
        <v>1</v>
      </c>
      <c r="N127" s="56">
        <f t="shared" si="177"/>
        <v>10000</v>
      </c>
      <c r="O127" s="33">
        <f t="shared" si="230"/>
        <v>126.16313490874973</v>
      </c>
      <c r="P127" s="37">
        <f t="shared" si="178"/>
        <v>64.889002226889829</v>
      </c>
      <c r="Q127" s="9" t="s">
        <v>12</v>
      </c>
      <c r="R127" s="55" t="s">
        <v>12</v>
      </c>
      <c r="S127" s="55">
        <v>4.9470000000000001</v>
      </c>
      <c r="T127" s="55">
        <v>5.2949999999999999</v>
      </c>
      <c r="U127" s="55">
        <v>5.6130000000000004</v>
      </c>
      <c r="V127" s="3">
        <v>5.867</v>
      </c>
      <c r="W127" s="3">
        <v>6.157</v>
      </c>
      <c r="X127" s="3" t="s">
        <v>12</v>
      </c>
      <c r="Y127" s="3">
        <v>6.7240000000000002</v>
      </c>
      <c r="Z127" s="15" t="s">
        <v>12</v>
      </c>
      <c r="AA127" s="10">
        <f t="shared" si="179"/>
        <v>6.157</v>
      </c>
      <c r="AB127" s="9">
        <f t="shared" si="180"/>
        <v>0.54399999999999959</v>
      </c>
      <c r="AC127" s="10">
        <f t="shared" si="181"/>
        <v>0.56700000000000017</v>
      </c>
      <c r="AD127" s="9" t="s">
        <v>12</v>
      </c>
      <c r="AE127" s="55" t="s">
        <v>12</v>
      </c>
      <c r="AF127" s="55">
        <v>1.6020000000000001</v>
      </c>
      <c r="AG127" s="55">
        <v>1.621</v>
      </c>
      <c r="AH127" s="55">
        <v>1.6419999999999999</v>
      </c>
      <c r="AI127" s="3">
        <v>1.66</v>
      </c>
      <c r="AJ127" s="3">
        <v>1.681</v>
      </c>
      <c r="AK127" s="3" t="s">
        <v>12</v>
      </c>
      <c r="AL127" s="3">
        <v>1.7689999999999999</v>
      </c>
      <c r="AM127" s="15" t="s">
        <v>12</v>
      </c>
      <c r="AN127" s="10">
        <f t="shared" si="182"/>
        <v>1.681</v>
      </c>
      <c r="AO127" s="9">
        <f t="shared" si="183"/>
        <v>3.9000000000000146E-2</v>
      </c>
      <c r="AP127" s="10">
        <f t="shared" si="184"/>
        <v>8.7999999999999856E-2</v>
      </c>
      <c r="AQ127" s="9" t="s">
        <v>12</v>
      </c>
      <c r="AR127" s="55" t="s">
        <v>12</v>
      </c>
      <c r="AS127" s="55">
        <v>5.6139999999999999</v>
      </c>
      <c r="AT127" s="55">
        <v>5.9180000000000001</v>
      </c>
      <c r="AU127" s="55">
        <v>5.976</v>
      </c>
      <c r="AV127" s="3">
        <v>5.992</v>
      </c>
      <c r="AW127" s="3">
        <v>5.9980000000000002</v>
      </c>
      <c r="AX127" s="3" t="s">
        <v>12</v>
      </c>
      <c r="AY127" s="3">
        <v>6</v>
      </c>
      <c r="AZ127" s="15" t="s">
        <v>12</v>
      </c>
      <c r="BA127" s="10">
        <f t="shared" si="185"/>
        <v>5.9980000000000002</v>
      </c>
      <c r="BB127" s="9">
        <f t="shared" si="186"/>
        <v>2.2000000000000242E-2</v>
      </c>
      <c r="BC127" s="10">
        <f t="shared" si="187"/>
        <v>1.9999999999997797E-3</v>
      </c>
      <c r="BD127" s="9">
        <v>7.9269999999999996</v>
      </c>
      <c r="BE127" s="3">
        <v>7.9820000000000002</v>
      </c>
      <c r="BF127" s="15">
        <v>8.17</v>
      </c>
      <c r="BG127" s="15">
        <f t="shared" si="188"/>
        <v>7.9820000000000002</v>
      </c>
      <c r="BH127" s="9">
        <f t="shared" si="189"/>
        <v>5.5000000000000604E-2</v>
      </c>
      <c r="BI127" s="10">
        <f t="shared" si="190"/>
        <v>0.18799999999999972</v>
      </c>
      <c r="BJ127" s="9">
        <v>6.9720000000000004</v>
      </c>
      <c r="BK127" s="3">
        <v>7.0679999999999996</v>
      </c>
      <c r="BL127" s="15">
        <v>7.3250000000000002</v>
      </c>
      <c r="BM127" s="15">
        <f t="shared" si="191"/>
        <v>7.0679999999999996</v>
      </c>
      <c r="BN127" s="9">
        <f t="shared" si="192"/>
        <v>9.5999999999999197E-2</v>
      </c>
      <c r="BO127" s="10">
        <f t="shared" si="193"/>
        <v>0.25700000000000056</v>
      </c>
      <c r="BP127">
        <f t="shared" si="194"/>
        <v>0</v>
      </c>
      <c r="BQ127" s="93">
        <f t="shared" si="195"/>
        <v>0.10110294117647177</v>
      </c>
      <c r="BR127" s="93">
        <f t="shared" si="196"/>
        <v>0.17647058823529277</v>
      </c>
      <c r="BS127" s="93" t="str">
        <f>VLOOKUP(C127,'Koppeling locatie - aslocatie'!$A$2:$C$8139,2,FALSE)</f>
        <v>maas226</v>
      </c>
      <c r="BT127" s="93">
        <f>VLOOKUP($BS127,aslocaties_v01!$C$3:$AA$500,MATCH($K$3/10,aslocaties_v01!$C$2:$X$2),FALSE)</f>
        <v>5.62</v>
      </c>
      <c r="BU127" s="93">
        <f>VLOOKUP(BS127,aslocaties_v01!$C$3:$AA$500,MATCH($K$3,aslocaties_v01!$C$2:$X$2),FALSE)</f>
        <v>6.165</v>
      </c>
      <c r="BV127" s="93">
        <f>VLOOKUP(BS127,aslocaties_v01!$C$3:$AA$500,MATCH($K$3*10,aslocaties_v01!$C$2:$Y$2),FALSE)</f>
        <v>6.734</v>
      </c>
      <c r="BW127" s="93">
        <f t="shared" si="197"/>
        <v>0.54499999999999993</v>
      </c>
      <c r="BX127" s="93">
        <f t="shared" si="198"/>
        <v>0.56899999999999995</v>
      </c>
      <c r="BY127" s="94">
        <f t="shared" si="199"/>
        <v>1.8382352941181956E-3</v>
      </c>
      <c r="BZ127" s="94">
        <f t="shared" si="200"/>
        <v>3.5273368606698607E-3</v>
      </c>
      <c r="CA127" s="94">
        <f t="shared" si="201"/>
        <v>6.9999999999996732E-3</v>
      </c>
      <c r="CB127">
        <f t="shared" si="202"/>
        <v>8.0000000000000071E-3</v>
      </c>
      <c r="CC127" s="58">
        <f t="shared" si="203"/>
        <v>9.9999999999997868E-3</v>
      </c>
      <c r="CD127" s="95" t="b">
        <f t="shared" si="204"/>
        <v>0</v>
      </c>
      <c r="CE127" s="96" t="b">
        <f t="shared" si="205"/>
        <v>1</v>
      </c>
      <c r="CF127" t="b">
        <f t="shared" si="206"/>
        <v>1</v>
      </c>
      <c r="CG127" t="b">
        <f t="shared" si="207"/>
        <v>1</v>
      </c>
      <c r="CH127" s="84" t="b">
        <f t="shared" si="208"/>
        <v>1</v>
      </c>
      <c r="CI127">
        <f t="shared" si="209"/>
        <v>1.681</v>
      </c>
      <c r="CJ127" t="b">
        <f t="shared" si="210"/>
        <v>1</v>
      </c>
      <c r="CK127" t="b">
        <f t="shared" si="211"/>
        <v>0</v>
      </c>
      <c r="CL127" s="84" t="b">
        <f t="shared" si="231"/>
        <v>0</v>
      </c>
      <c r="CM127" t="str">
        <f t="shared" si="212"/>
        <v/>
      </c>
      <c r="CN127" t="b">
        <f t="shared" si="213"/>
        <v>0</v>
      </c>
      <c r="CO127" s="84">
        <f t="shared" si="214"/>
        <v>2.9952301055006066E-2</v>
      </c>
      <c r="CP127" t="b">
        <f t="shared" si="215"/>
        <v>1</v>
      </c>
      <c r="CQ127" s="96" t="b">
        <f t="shared" si="216"/>
        <v>1</v>
      </c>
      <c r="CR127" t="b">
        <f t="shared" si="217"/>
        <v>0</v>
      </c>
      <c r="CS127" t="b">
        <f t="shared" si="218"/>
        <v>0</v>
      </c>
      <c r="CT127" t="b">
        <f t="shared" si="219"/>
        <v>1</v>
      </c>
      <c r="CU127" t="b">
        <f t="shared" si="220"/>
        <v>0</v>
      </c>
      <c r="CV127" s="84" t="b">
        <f t="shared" si="221"/>
        <v>1</v>
      </c>
      <c r="CW127" t="b">
        <f t="shared" si="222"/>
        <v>0</v>
      </c>
      <c r="CX127" t="b">
        <f t="shared" si="223"/>
        <v>0</v>
      </c>
      <c r="CY127" t="b">
        <f t="shared" si="224"/>
        <v>0</v>
      </c>
      <c r="CZ127" t="b">
        <f t="shared" si="225"/>
        <v>0</v>
      </c>
      <c r="DA127" s="84">
        <f t="shared" si="226"/>
        <v>2</v>
      </c>
      <c r="DB127" t="b">
        <f t="shared" si="227"/>
        <v>0</v>
      </c>
    </row>
    <row r="128" spans="1:106">
      <c r="A128" s="9">
        <v>1572</v>
      </c>
      <c r="B128" s="3">
        <v>2</v>
      </c>
      <c r="C128" s="3" t="s">
        <v>1781</v>
      </c>
      <c r="D128" s="3" t="str">
        <f t="shared" si="174"/>
        <v>MA_1_36-5_dk_0930</v>
      </c>
      <c r="E128" s="3" t="str">
        <f t="shared" si="175"/>
        <v>0930</v>
      </c>
      <c r="F128" s="3">
        <v>140980.71900000001</v>
      </c>
      <c r="G128" s="15">
        <v>416899.65600000002</v>
      </c>
      <c r="H128" s="35" t="str">
        <f t="shared" si="176"/>
        <v>ja</v>
      </c>
      <c r="I128" s="42">
        <v>31</v>
      </c>
      <c r="J128" s="20" t="s">
        <v>373</v>
      </c>
      <c r="K128" s="21">
        <v>10000</v>
      </c>
      <c r="L128" s="28">
        <f t="shared" si="228"/>
        <v>1</v>
      </c>
      <c r="M128" s="28">
        <f t="shared" si="229"/>
        <v>1</v>
      </c>
      <c r="N128" s="56">
        <f t="shared" si="177"/>
        <v>10000</v>
      </c>
      <c r="O128" s="33">
        <f t="shared" si="230"/>
        <v>64.889002226889829</v>
      </c>
      <c r="P128" s="37">
        <f t="shared" si="178"/>
        <v>104.82768461146985</v>
      </c>
      <c r="Q128" s="9" t="s">
        <v>12</v>
      </c>
      <c r="R128" s="55" t="s">
        <v>12</v>
      </c>
      <c r="S128" s="55">
        <v>4.9290000000000003</v>
      </c>
      <c r="T128" s="55">
        <v>5.274</v>
      </c>
      <c r="U128" s="55">
        <v>5.5910000000000002</v>
      </c>
      <c r="V128" s="3">
        <v>5.84</v>
      </c>
      <c r="W128" s="3">
        <v>6.1280000000000001</v>
      </c>
      <c r="X128" s="3" t="s">
        <v>12</v>
      </c>
      <c r="Y128" s="3">
        <v>6.6950000000000003</v>
      </c>
      <c r="Z128" s="15" t="s">
        <v>12</v>
      </c>
      <c r="AA128" s="10">
        <f t="shared" si="179"/>
        <v>6.1280000000000001</v>
      </c>
      <c r="AB128" s="9">
        <f t="shared" si="180"/>
        <v>0.53699999999999992</v>
      </c>
      <c r="AC128" s="10">
        <f t="shared" si="181"/>
        <v>0.56700000000000017</v>
      </c>
      <c r="AD128" s="9" t="s">
        <v>12</v>
      </c>
      <c r="AE128" s="55" t="s">
        <v>12</v>
      </c>
      <c r="AF128" s="55">
        <v>0.58899999999999997</v>
      </c>
      <c r="AG128" s="55">
        <v>0.77800000000000002</v>
      </c>
      <c r="AH128" s="55">
        <v>0.93400000000000005</v>
      </c>
      <c r="AI128" s="3">
        <v>1.0089999999999999</v>
      </c>
      <c r="AJ128" s="3">
        <v>1.044</v>
      </c>
      <c r="AK128" s="3" t="s">
        <v>12</v>
      </c>
      <c r="AL128" s="3">
        <v>1.1100000000000001</v>
      </c>
      <c r="AM128" s="15" t="s">
        <v>12</v>
      </c>
      <c r="AN128" s="10">
        <f t="shared" si="182"/>
        <v>1.044</v>
      </c>
      <c r="AO128" s="9">
        <f t="shared" si="183"/>
        <v>0.10999999999999999</v>
      </c>
      <c r="AP128" s="10">
        <f t="shared" si="184"/>
        <v>6.6000000000000059E-2</v>
      </c>
      <c r="AQ128" s="9" t="s">
        <v>12</v>
      </c>
      <c r="AR128" s="55" t="s">
        <v>12</v>
      </c>
      <c r="AS128" s="55">
        <v>2.3849999999999998</v>
      </c>
      <c r="AT128" s="55">
        <v>2.653</v>
      </c>
      <c r="AU128" s="55">
        <v>3.1190000000000002</v>
      </c>
      <c r="AV128" s="3">
        <v>3.2250000000000001</v>
      </c>
      <c r="AW128" s="3">
        <v>3.2589999999999999</v>
      </c>
      <c r="AX128" s="3" t="s">
        <v>12</v>
      </c>
      <c r="AY128" s="3">
        <v>3.3279999999999998</v>
      </c>
      <c r="AZ128" s="15" t="s">
        <v>12</v>
      </c>
      <c r="BA128" s="10">
        <f t="shared" si="185"/>
        <v>3.2589999999999999</v>
      </c>
      <c r="BB128" s="9">
        <f t="shared" si="186"/>
        <v>0.13999999999999968</v>
      </c>
      <c r="BC128" s="10">
        <f t="shared" si="187"/>
        <v>6.899999999999995E-2</v>
      </c>
      <c r="BD128" s="9">
        <v>5.7560000000000002</v>
      </c>
      <c r="BE128" s="3">
        <v>6.319</v>
      </c>
      <c r="BF128" s="15">
        <v>6.9429999999999996</v>
      </c>
      <c r="BG128" s="15">
        <f t="shared" si="188"/>
        <v>6.319</v>
      </c>
      <c r="BH128" s="9">
        <f t="shared" si="189"/>
        <v>0.56299999999999972</v>
      </c>
      <c r="BI128" s="10">
        <f t="shared" si="190"/>
        <v>0.62399999999999967</v>
      </c>
      <c r="BJ128" s="9">
        <v>5.7469999999999999</v>
      </c>
      <c r="BK128" s="3">
        <v>6.3140000000000001</v>
      </c>
      <c r="BL128" s="15">
        <v>6.9779999999999998</v>
      </c>
      <c r="BM128" s="15">
        <f t="shared" si="191"/>
        <v>6.3140000000000001</v>
      </c>
      <c r="BN128" s="9">
        <f t="shared" si="192"/>
        <v>0.56700000000000017</v>
      </c>
      <c r="BO128" s="10">
        <f t="shared" si="193"/>
        <v>0.6639999999999997</v>
      </c>
      <c r="BP128">
        <f t="shared" si="194"/>
        <v>0</v>
      </c>
      <c r="BQ128" s="93">
        <f t="shared" si="195"/>
        <v>1.0484171322160145</v>
      </c>
      <c r="BR128" s="93">
        <f t="shared" si="196"/>
        <v>1.05586592178771</v>
      </c>
      <c r="BS128" s="93" t="str">
        <f>VLOOKUP(C128,'Koppeling locatie - aslocatie'!$A$2:$C$8139,2,FALSE)</f>
        <v>maas226</v>
      </c>
      <c r="BT128" s="93">
        <f>VLOOKUP($BS128,aslocaties_v01!$C$3:$AA$500,MATCH($K$3/10,aslocaties_v01!$C$2:$X$2),FALSE)</f>
        <v>5.62</v>
      </c>
      <c r="BU128" s="93">
        <f>VLOOKUP(BS128,aslocaties_v01!$C$3:$AA$500,MATCH($K$3,aslocaties_v01!$C$2:$X$2),FALSE)</f>
        <v>6.165</v>
      </c>
      <c r="BV128" s="93">
        <f>VLOOKUP(BS128,aslocaties_v01!$C$3:$AA$500,MATCH($K$3*10,aslocaties_v01!$C$2:$Y$2),FALSE)</f>
        <v>6.734</v>
      </c>
      <c r="BW128" s="93">
        <f t="shared" si="197"/>
        <v>0.54499999999999993</v>
      </c>
      <c r="BX128" s="93">
        <f t="shared" si="198"/>
        <v>0.56899999999999995</v>
      </c>
      <c r="BY128" s="94">
        <f t="shared" si="199"/>
        <v>1.4897579143389184E-2</v>
      </c>
      <c r="BZ128" s="94">
        <f t="shared" si="200"/>
        <v>3.5273368606698607E-3</v>
      </c>
      <c r="CA128" s="94">
        <f t="shared" si="201"/>
        <v>2.8999999999999915E-2</v>
      </c>
      <c r="CB128">
        <f t="shared" si="202"/>
        <v>3.6999999999999922E-2</v>
      </c>
      <c r="CC128" s="58">
        <f t="shared" si="203"/>
        <v>3.8999999999999702E-2</v>
      </c>
      <c r="CD128" s="95" t="b">
        <f t="shared" si="204"/>
        <v>0</v>
      </c>
      <c r="CE128" s="96" t="b">
        <f t="shared" si="205"/>
        <v>1</v>
      </c>
      <c r="CF128" t="b">
        <f t="shared" si="206"/>
        <v>1</v>
      </c>
      <c r="CG128" t="b">
        <f t="shared" si="207"/>
        <v>1</v>
      </c>
      <c r="CH128" s="84" t="b">
        <f t="shared" si="208"/>
        <v>1</v>
      </c>
      <c r="CI128">
        <f t="shared" si="209"/>
        <v>1.044</v>
      </c>
      <c r="CJ128" t="b">
        <f t="shared" si="210"/>
        <v>1</v>
      </c>
      <c r="CK128" t="b">
        <f t="shared" si="211"/>
        <v>1</v>
      </c>
      <c r="CL128" s="84" t="b">
        <f t="shared" si="231"/>
        <v>1</v>
      </c>
      <c r="CM128">
        <f t="shared" si="212"/>
        <v>3.2589999999999999</v>
      </c>
      <c r="CN128" t="b">
        <f t="shared" si="213"/>
        <v>1</v>
      </c>
      <c r="CO128" s="84">
        <f t="shared" si="214"/>
        <v>6.3009666269447456E-2</v>
      </c>
      <c r="CP128" t="b">
        <f t="shared" si="215"/>
        <v>1</v>
      </c>
      <c r="CQ128" s="96" t="b">
        <f t="shared" si="216"/>
        <v>1</v>
      </c>
      <c r="CR128" t="b">
        <f t="shared" si="217"/>
        <v>0</v>
      </c>
      <c r="CS128" t="b">
        <f t="shared" si="218"/>
        <v>0</v>
      </c>
      <c r="CT128" t="b">
        <f t="shared" si="219"/>
        <v>0</v>
      </c>
      <c r="CU128" t="b">
        <f t="shared" si="220"/>
        <v>0</v>
      </c>
      <c r="CV128" s="84" t="b">
        <f t="shared" si="221"/>
        <v>1</v>
      </c>
      <c r="CW128" t="b">
        <f t="shared" si="222"/>
        <v>0</v>
      </c>
      <c r="CX128" t="b">
        <f t="shared" si="223"/>
        <v>0</v>
      </c>
      <c r="CY128" t="b">
        <f t="shared" si="224"/>
        <v>0</v>
      </c>
      <c r="CZ128" t="b">
        <f t="shared" si="225"/>
        <v>0</v>
      </c>
      <c r="DA128" s="84">
        <f t="shared" si="226"/>
        <v>2</v>
      </c>
      <c r="DB128" t="b">
        <f t="shared" si="227"/>
        <v>0</v>
      </c>
    </row>
    <row r="129" spans="1:106">
      <c r="A129" s="9">
        <v>1573</v>
      </c>
      <c r="B129" s="3">
        <v>2</v>
      </c>
      <c r="C129" s="3" t="s">
        <v>1782</v>
      </c>
      <c r="D129" s="3" t="str">
        <f t="shared" si="174"/>
        <v>MA_1_36-5_dk_0931</v>
      </c>
      <c r="E129" s="3" t="str">
        <f t="shared" si="175"/>
        <v>0931</v>
      </c>
      <c r="F129" s="3">
        <v>140905.125</v>
      </c>
      <c r="G129" s="15">
        <v>416972.28100000002</v>
      </c>
      <c r="H129" s="35" t="str">
        <f t="shared" si="176"/>
        <v>ja</v>
      </c>
      <c r="I129" s="42">
        <v>45</v>
      </c>
      <c r="J129" s="20" t="s">
        <v>373</v>
      </c>
      <c r="K129" s="21">
        <v>10000</v>
      </c>
      <c r="L129" s="28">
        <f t="shared" si="228"/>
        <v>1</v>
      </c>
      <c r="M129" s="28">
        <f t="shared" si="229"/>
        <v>1</v>
      </c>
      <c r="N129" s="56">
        <f t="shared" si="177"/>
        <v>10000</v>
      </c>
      <c r="O129" s="33">
        <f t="shared" si="230"/>
        <v>104.82768461146985</v>
      </c>
      <c r="P129" s="37">
        <f t="shared" si="178"/>
        <v>132.96655676145957</v>
      </c>
      <c r="Q129" s="9" t="s">
        <v>12</v>
      </c>
      <c r="R129" s="55" t="s">
        <v>12</v>
      </c>
      <c r="S129" s="55">
        <v>4.8869999999999996</v>
      </c>
      <c r="T129" s="55">
        <v>5.23</v>
      </c>
      <c r="U129" s="55">
        <v>5.5430000000000001</v>
      </c>
      <c r="V129" s="3">
        <v>5.7960000000000003</v>
      </c>
      <c r="W129" s="3">
        <v>6.0830000000000002</v>
      </c>
      <c r="X129" s="3" t="s">
        <v>12</v>
      </c>
      <c r="Y129" s="3">
        <v>6.6420000000000003</v>
      </c>
      <c r="Z129" s="15" t="s">
        <v>12</v>
      </c>
      <c r="AA129" s="10">
        <f t="shared" si="179"/>
        <v>6.0830000000000002</v>
      </c>
      <c r="AB129" s="9">
        <f t="shared" si="180"/>
        <v>0.54</v>
      </c>
      <c r="AC129" s="10">
        <f t="shared" si="181"/>
        <v>0.55900000000000016</v>
      </c>
      <c r="AD129" s="9" t="s">
        <v>12</v>
      </c>
      <c r="AE129" s="55" t="s">
        <v>12</v>
      </c>
      <c r="AF129" s="55">
        <v>0.877</v>
      </c>
      <c r="AG129" s="55">
        <v>1.363</v>
      </c>
      <c r="AH129" s="55">
        <v>1.6839999999999999</v>
      </c>
      <c r="AI129" s="3">
        <v>1.764</v>
      </c>
      <c r="AJ129" s="3">
        <v>1.7889999999999999</v>
      </c>
      <c r="AK129" s="3" t="s">
        <v>12</v>
      </c>
      <c r="AL129" s="3">
        <v>1.7989999999999999</v>
      </c>
      <c r="AM129" s="15" t="s">
        <v>12</v>
      </c>
      <c r="AN129" s="10">
        <f t="shared" si="182"/>
        <v>1.7889999999999999</v>
      </c>
      <c r="AO129" s="9">
        <f t="shared" si="183"/>
        <v>0.10499999999999998</v>
      </c>
      <c r="AP129" s="10">
        <f t="shared" si="184"/>
        <v>1.0000000000000009E-2</v>
      </c>
      <c r="AQ129" s="9" t="s">
        <v>12</v>
      </c>
      <c r="AR129" s="55" t="s">
        <v>12</v>
      </c>
      <c r="AS129" s="55">
        <v>2.9380000000000002</v>
      </c>
      <c r="AT129" s="55">
        <v>4.5419999999999998</v>
      </c>
      <c r="AU129" s="55">
        <v>5.5650000000000004</v>
      </c>
      <c r="AV129" s="3">
        <v>5.7110000000000003</v>
      </c>
      <c r="AW129" s="3">
        <v>5.726</v>
      </c>
      <c r="AX129" s="3" t="s">
        <v>12</v>
      </c>
      <c r="AY129" s="3">
        <v>5.7530000000000001</v>
      </c>
      <c r="AZ129" s="15" t="s">
        <v>12</v>
      </c>
      <c r="BA129" s="10">
        <f t="shared" si="185"/>
        <v>5.726</v>
      </c>
      <c r="BB129" s="9">
        <f t="shared" si="186"/>
        <v>0.16099999999999959</v>
      </c>
      <c r="BC129" s="10">
        <f t="shared" si="187"/>
        <v>2.7000000000000135E-2</v>
      </c>
      <c r="BD129" s="9">
        <v>7.4909999999999997</v>
      </c>
      <c r="BE129" s="3">
        <v>7.7670000000000003</v>
      </c>
      <c r="BF129" s="15">
        <v>7.9349999999999996</v>
      </c>
      <c r="BG129" s="15">
        <f t="shared" si="188"/>
        <v>7.7670000000000003</v>
      </c>
      <c r="BH129" s="9">
        <f t="shared" si="189"/>
        <v>0.27600000000000069</v>
      </c>
      <c r="BI129" s="10">
        <f t="shared" si="190"/>
        <v>0.16799999999999926</v>
      </c>
      <c r="BJ129" s="9">
        <v>6.4820000000000002</v>
      </c>
      <c r="BK129" s="3">
        <v>6.7690000000000001</v>
      </c>
      <c r="BL129" s="15">
        <v>7.0289999999999999</v>
      </c>
      <c r="BM129" s="15">
        <f t="shared" si="191"/>
        <v>6.7690000000000001</v>
      </c>
      <c r="BN129" s="9">
        <f t="shared" si="192"/>
        <v>0.28699999999999992</v>
      </c>
      <c r="BO129" s="10">
        <f t="shared" si="193"/>
        <v>0.25999999999999979</v>
      </c>
      <c r="BP129">
        <f t="shared" si="194"/>
        <v>0</v>
      </c>
      <c r="BQ129" s="93">
        <f t="shared" si="195"/>
        <v>0.5111111111111124</v>
      </c>
      <c r="BR129" s="93">
        <f t="shared" si="196"/>
        <v>0.53148148148148133</v>
      </c>
      <c r="BS129" s="93" t="str">
        <f>VLOOKUP(C129,'Koppeling locatie - aslocatie'!$A$2:$C$8139,2,FALSE)</f>
        <v>maas226</v>
      </c>
      <c r="BT129" s="93">
        <f>VLOOKUP($BS129,aslocaties_v01!$C$3:$AA$500,MATCH($K$3/10,aslocaties_v01!$C$2:$X$2),FALSE)</f>
        <v>5.62</v>
      </c>
      <c r="BU129" s="93">
        <f>VLOOKUP(BS129,aslocaties_v01!$C$3:$AA$500,MATCH($K$3,aslocaties_v01!$C$2:$X$2),FALSE)</f>
        <v>6.165</v>
      </c>
      <c r="BV129" s="93">
        <f>VLOOKUP(BS129,aslocaties_v01!$C$3:$AA$500,MATCH($K$3*10,aslocaties_v01!$C$2:$Y$2),FALSE)</f>
        <v>6.734</v>
      </c>
      <c r="BW129" s="93">
        <f t="shared" si="197"/>
        <v>0.54499999999999993</v>
      </c>
      <c r="BX129" s="93">
        <f t="shared" si="198"/>
        <v>0.56899999999999995</v>
      </c>
      <c r="BY129" s="94">
        <f t="shared" si="199"/>
        <v>9.2592592592590783E-3</v>
      </c>
      <c r="BZ129" s="94">
        <f t="shared" si="200"/>
        <v>1.788908765652919E-2</v>
      </c>
      <c r="CA129" s="94">
        <f t="shared" si="201"/>
        <v>7.6999999999999957E-2</v>
      </c>
      <c r="CB129">
        <f t="shared" si="202"/>
        <v>8.1999999999999851E-2</v>
      </c>
      <c r="CC129" s="58">
        <f t="shared" si="203"/>
        <v>9.1999999999999638E-2</v>
      </c>
      <c r="CD129" s="95" t="b">
        <f t="shared" si="204"/>
        <v>0</v>
      </c>
      <c r="CE129" s="96" t="b">
        <f t="shared" si="205"/>
        <v>1</v>
      </c>
      <c r="CF129" t="b">
        <f t="shared" si="206"/>
        <v>1</v>
      </c>
      <c r="CG129" t="b">
        <f t="shared" si="207"/>
        <v>1</v>
      </c>
      <c r="CH129" s="84" t="b">
        <f t="shared" si="208"/>
        <v>1</v>
      </c>
      <c r="CI129">
        <f t="shared" si="209"/>
        <v>1.7889999999999999</v>
      </c>
      <c r="CJ129" t="b">
        <f t="shared" si="210"/>
        <v>1</v>
      </c>
      <c r="CK129" t="b">
        <f t="shared" si="211"/>
        <v>0</v>
      </c>
      <c r="CL129" s="84" t="b">
        <f t="shared" si="231"/>
        <v>0</v>
      </c>
      <c r="CM129" t="str">
        <f t="shared" si="212"/>
        <v/>
      </c>
      <c r="CN129" t="b">
        <f t="shared" si="213"/>
        <v>0</v>
      </c>
      <c r="CO129" s="84">
        <f t="shared" si="214"/>
        <v>3.4977040093324328E-2</v>
      </c>
      <c r="CP129" t="b">
        <f t="shared" si="215"/>
        <v>1</v>
      </c>
      <c r="CQ129" s="96" t="b">
        <f t="shared" si="216"/>
        <v>1</v>
      </c>
      <c r="CR129" t="b">
        <f t="shared" si="217"/>
        <v>0</v>
      </c>
      <c r="CS129" t="b">
        <f t="shared" si="218"/>
        <v>0</v>
      </c>
      <c r="CT129" t="b">
        <f t="shared" si="219"/>
        <v>0</v>
      </c>
      <c r="CU129" t="b">
        <f t="shared" si="220"/>
        <v>0</v>
      </c>
      <c r="CV129" s="84" t="b">
        <f t="shared" si="221"/>
        <v>1</v>
      </c>
      <c r="CW129" t="b">
        <f t="shared" si="222"/>
        <v>0</v>
      </c>
      <c r="CX129" t="b">
        <f t="shared" si="223"/>
        <v>0</v>
      </c>
      <c r="CY129" t="b">
        <f t="shared" si="224"/>
        <v>0</v>
      </c>
      <c r="CZ129" t="b">
        <f t="shared" si="225"/>
        <v>0</v>
      </c>
      <c r="DA129" s="84">
        <f t="shared" si="226"/>
        <v>2</v>
      </c>
      <c r="DB129" t="b">
        <f t="shared" si="227"/>
        <v>0</v>
      </c>
    </row>
    <row r="130" spans="1:106">
      <c r="A130" s="9">
        <v>1574</v>
      </c>
      <c r="B130" s="3">
        <v>2</v>
      </c>
      <c r="C130" s="3" t="s">
        <v>1783</v>
      </c>
      <c r="D130" s="3" t="str">
        <f t="shared" si="174"/>
        <v>MA_1_36-5_dk_0932</v>
      </c>
      <c r="E130" s="3" t="str">
        <f t="shared" si="175"/>
        <v>0932</v>
      </c>
      <c r="F130" s="3">
        <v>140790.109</v>
      </c>
      <c r="G130" s="15">
        <v>417039</v>
      </c>
      <c r="H130" s="35" t="str">
        <f t="shared" si="176"/>
        <v>ja</v>
      </c>
      <c r="I130" s="42">
        <v>11</v>
      </c>
      <c r="J130" s="20" t="s">
        <v>373</v>
      </c>
      <c r="K130" s="21">
        <v>10000</v>
      </c>
      <c r="L130" s="28">
        <f t="shared" si="228"/>
        <v>1</v>
      </c>
      <c r="M130" s="28">
        <f t="shared" si="229"/>
        <v>1</v>
      </c>
      <c r="N130" s="56">
        <f t="shared" si="177"/>
        <v>10000</v>
      </c>
      <c r="O130" s="33">
        <f t="shared" si="230"/>
        <v>132.96655676145957</v>
      </c>
      <c r="P130" s="37">
        <f t="shared" si="178"/>
        <v>81.643823060909298</v>
      </c>
      <c r="Q130" s="9" t="s">
        <v>12</v>
      </c>
      <c r="R130" s="55" t="s">
        <v>12</v>
      </c>
      <c r="S130" s="55">
        <v>4.8650000000000002</v>
      </c>
      <c r="T130" s="55">
        <v>5.2060000000000004</v>
      </c>
      <c r="U130" s="55">
        <v>5.5179999999999998</v>
      </c>
      <c r="V130" s="3">
        <v>5.7690000000000001</v>
      </c>
      <c r="W130" s="3">
        <v>6.05</v>
      </c>
      <c r="X130" s="3" t="s">
        <v>12</v>
      </c>
      <c r="Y130" s="3">
        <v>6.6070000000000002</v>
      </c>
      <c r="Z130" s="15" t="s">
        <v>12</v>
      </c>
      <c r="AA130" s="10">
        <f t="shared" si="179"/>
        <v>6.05</v>
      </c>
      <c r="AB130" s="9">
        <f t="shared" si="180"/>
        <v>0.53200000000000003</v>
      </c>
      <c r="AC130" s="10">
        <f t="shared" si="181"/>
        <v>0.55700000000000038</v>
      </c>
      <c r="AD130" s="9" t="s">
        <v>12</v>
      </c>
      <c r="AE130" s="55" t="s">
        <v>12</v>
      </c>
      <c r="AF130" s="55">
        <v>0.91500000000000004</v>
      </c>
      <c r="AG130" s="55">
        <v>0.93200000000000005</v>
      </c>
      <c r="AH130" s="55">
        <v>0.95099999999999996</v>
      </c>
      <c r="AI130" s="3">
        <v>0.96799999999999997</v>
      </c>
      <c r="AJ130" s="3">
        <v>0.98599999999999999</v>
      </c>
      <c r="AK130" s="3" t="s">
        <v>12</v>
      </c>
      <c r="AL130" s="3">
        <v>1.056</v>
      </c>
      <c r="AM130" s="15" t="s">
        <v>12</v>
      </c>
      <c r="AN130" s="10">
        <f t="shared" si="182"/>
        <v>0.98599999999999999</v>
      </c>
      <c r="AO130" s="9">
        <f t="shared" si="183"/>
        <v>3.5000000000000031E-2</v>
      </c>
      <c r="AP130" s="10">
        <f t="shared" si="184"/>
        <v>7.0000000000000062E-2</v>
      </c>
      <c r="AQ130" s="9" t="s">
        <v>12</v>
      </c>
      <c r="AR130" s="55" t="s">
        <v>12</v>
      </c>
      <c r="AS130" s="55">
        <v>3.0579999999999998</v>
      </c>
      <c r="AT130" s="55">
        <v>3.085</v>
      </c>
      <c r="AU130" s="55">
        <v>3.113</v>
      </c>
      <c r="AV130" s="3">
        <v>3.1379999999999999</v>
      </c>
      <c r="AW130" s="3">
        <v>3.1640000000000001</v>
      </c>
      <c r="AX130" s="3" t="s">
        <v>12</v>
      </c>
      <c r="AY130" s="3">
        <v>3.2440000000000002</v>
      </c>
      <c r="AZ130" s="15" t="s">
        <v>12</v>
      </c>
      <c r="BA130" s="10">
        <f t="shared" si="185"/>
        <v>3.1640000000000001</v>
      </c>
      <c r="BB130" s="9">
        <f t="shared" si="186"/>
        <v>5.1000000000000156E-2</v>
      </c>
      <c r="BC130" s="10">
        <f t="shared" si="187"/>
        <v>8.0000000000000071E-2</v>
      </c>
      <c r="BD130" s="9">
        <v>5.734</v>
      </c>
      <c r="BE130" s="3">
        <v>6.3120000000000003</v>
      </c>
      <c r="BF130" s="15">
        <v>6.9429999999999996</v>
      </c>
      <c r="BG130" s="15">
        <f t="shared" si="188"/>
        <v>6.3120000000000003</v>
      </c>
      <c r="BH130" s="9">
        <f t="shared" si="189"/>
        <v>0.57800000000000029</v>
      </c>
      <c r="BI130" s="10">
        <f t="shared" si="190"/>
        <v>0.63099999999999934</v>
      </c>
      <c r="BJ130" s="9">
        <v>5.718</v>
      </c>
      <c r="BK130" s="3">
        <v>6.3</v>
      </c>
      <c r="BL130" s="15">
        <v>6.976</v>
      </c>
      <c r="BM130" s="15">
        <f t="shared" si="191"/>
        <v>6.3</v>
      </c>
      <c r="BN130" s="9">
        <f t="shared" si="192"/>
        <v>0.58199999999999985</v>
      </c>
      <c r="BO130" s="10">
        <f t="shared" si="193"/>
        <v>0.67600000000000016</v>
      </c>
      <c r="BP130">
        <f t="shared" si="194"/>
        <v>0</v>
      </c>
      <c r="BQ130" s="93">
        <f t="shared" si="195"/>
        <v>1.0864661654135344</v>
      </c>
      <c r="BR130" s="93">
        <f t="shared" si="196"/>
        <v>1.0939849624060147</v>
      </c>
      <c r="BS130" s="93" t="str">
        <f>VLOOKUP(C130,'Koppeling locatie - aslocatie'!$A$2:$C$8139,2,FALSE)</f>
        <v>maas227</v>
      </c>
      <c r="BT130" s="93">
        <f>VLOOKUP($BS130,aslocaties_v01!$C$3:$AA$500,MATCH($K$3/10,aslocaties_v01!$C$2:$X$2),FALSE)</f>
        <v>5.4729999999999999</v>
      </c>
      <c r="BU130" s="93">
        <f>VLOOKUP(BS130,aslocaties_v01!$C$3:$AA$500,MATCH($K$3,aslocaties_v01!$C$2:$X$2),FALSE)</f>
        <v>6.0049999999999999</v>
      </c>
      <c r="BV130" s="93">
        <f>VLOOKUP(BS130,aslocaties_v01!$C$3:$AA$500,MATCH($K$3*10,aslocaties_v01!$C$2:$Y$2),FALSE)</f>
        <v>6.5609999999999999</v>
      </c>
      <c r="BW130" s="93">
        <f t="shared" si="197"/>
        <v>0.53200000000000003</v>
      </c>
      <c r="BX130" s="93">
        <f t="shared" si="198"/>
        <v>0.55600000000000005</v>
      </c>
      <c r="BY130" s="94">
        <f t="shared" si="199"/>
        <v>0</v>
      </c>
      <c r="BZ130" s="94">
        <f t="shared" si="200"/>
        <v>1.795332136445893E-3</v>
      </c>
      <c r="CA130" s="94">
        <f t="shared" si="201"/>
        <v>4.4999999999999929E-2</v>
      </c>
      <c r="CB130">
        <f t="shared" si="202"/>
        <v>4.4999999999999929E-2</v>
      </c>
      <c r="CC130" s="58">
        <f t="shared" si="203"/>
        <v>4.6000000000000263E-2</v>
      </c>
      <c r="CD130" s="95" t="b">
        <f t="shared" si="204"/>
        <v>0</v>
      </c>
      <c r="CE130" s="96" t="b">
        <f t="shared" si="205"/>
        <v>1</v>
      </c>
      <c r="CF130" t="b">
        <f t="shared" si="206"/>
        <v>1</v>
      </c>
      <c r="CG130" t="b">
        <f t="shared" si="207"/>
        <v>1</v>
      </c>
      <c r="CH130" s="84" t="b">
        <f t="shared" si="208"/>
        <v>1</v>
      </c>
      <c r="CI130">
        <f t="shared" si="209"/>
        <v>0.98599999999999999</v>
      </c>
      <c r="CJ130" t="b">
        <f t="shared" si="210"/>
        <v>1</v>
      </c>
      <c r="CK130" t="b">
        <f t="shared" si="211"/>
        <v>1</v>
      </c>
      <c r="CL130" s="84" t="b">
        <f t="shared" si="231"/>
        <v>1</v>
      </c>
      <c r="CM130">
        <f t="shared" si="212"/>
        <v>3.1640000000000001</v>
      </c>
      <c r="CN130" t="b">
        <f t="shared" si="213"/>
        <v>1</v>
      </c>
      <c r="CO130" s="84">
        <f t="shared" si="214"/>
        <v>6.3136334854670545E-2</v>
      </c>
      <c r="CP130" t="b">
        <f t="shared" si="215"/>
        <v>1</v>
      </c>
      <c r="CQ130" s="96" t="b">
        <f t="shared" si="216"/>
        <v>1</v>
      </c>
      <c r="CR130" t="b">
        <f t="shared" si="217"/>
        <v>0</v>
      </c>
      <c r="CS130" t="b">
        <f t="shared" si="218"/>
        <v>0</v>
      </c>
      <c r="CT130" t="b">
        <f t="shared" si="219"/>
        <v>0</v>
      </c>
      <c r="CU130" t="b">
        <f t="shared" si="220"/>
        <v>0</v>
      </c>
      <c r="CV130" s="84" t="b">
        <f t="shared" si="221"/>
        <v>1</v>
      </c>
      <c r="CW130" t="b">
        <f t="shared" si="222"/>
        <v>1</v>
      </c>
      <c r="CX130" t="b">
        <f t="shared" si="223"/>
        <v>1</v>
      </c>
      <c r="CY130" t="b">
        <f t="shared" si="224"/>
        <v>1</v>
      </c>
      <c r="CZ130" t="b">
        <f t="shared" si="225"/>
        <v>1</v>
      </c>
      <c r="DA130" s="84">
        <f t="shared" si="226"/>
        <v>1</v>
      </c>
      <c r="DB130" t="b">
        <f t="shared" si="227"/>
        <v>0</v>
      </c>
    </row>
    <row r="131" spans="1:106">
      <c r="A131" s="9">
        <v>1575</v>
      </c>
      <c r="B131" s="3">
        <v>2</v>
      </c>
      <c r="C131" s="3" t="s">
        <v>1784</v>
      </c>
      <c r="D131" s="3" t="str">
        <f t="shared" ref="D131:D162" si="232">IF(ISERROR(FIND("_",C131)),C131,LEFT(C131,LEN(C131)-LEN(RIGHT(C131,LEN(C131)-FIND("~",SUBSTITUTE(C131,"_","~",LEN(C131)-LEN(SUBSTITUTE(C131,"_",""))))))) &amp; TEXT(INT(RIGHT(C131,LEN(C131)-FIND("~",SUBSTITUTE(C131,"_","~",LEN(C131)-LEN(SUBSTITUTE(C131,"_","")))))), "0000") )</f>
        <v>MA_1_36-5_dk_0933</v>
      </c>
      <c r="E131" s="3" t="str">
        <f t="shared" ref="E131:E162" si="233">TEXT(INT(RIGHT(C131,LEN(C131)-FIND("~",SUBSTITUTE(C131,"_","~",LEN(C131)-LEN(SUBSTITUTE(C131,"_","")))))), "0000")</f>
        <v>0933</v>
      </c>
      <c r="F131" s="3">
        <v>140711.609</v>
      </c>
      <c r="G131" s="15">
        <v>417061.43800000002</v>
      </c>
      <c r="H131" s="35" t="str">
        <f t="shared" ref="H131:H162" si="234">IF(COUNTIF(C:C, "="&amp;C131)=1,"ja", "nee")</f>
        <v>ja</v>
      </c>
      <c r="I131" s="42">
        <v>9</v>
      </c>
      <c r="J131" s="20" t="s">
        <v>373</v>
      </c>
      <c r="K131" s="21">
        <v>10000</v>
      </c>
      <c r="L131" s="28">
        <f t="shared" si="228"/>
        <v>1</v>
      </c>
      <c r="M131" s="28">
        <f t="shared" si="229"/>
        <v>1</v>
      </c>
      <c r="N131" s="56">
        <f t="shared" ref="N131:N162" si="235">INT(K131/L131*M131)</f>
        <v>10000</v>
      </c>
      <c r="O131" s="33">
        <f t="shared" si="230"/>
        <v>81.643823060909298</v>
      </c>
      <c r="P131" s="37">
        <f t="shared" ref="P131:P162" si="236">SQRT((F131-F132)^2+(G131-G132)^2)</f>
        <v>120.29754527835561</v>
      </c>
      <c r="Q131" s="9" t="s">
        <v>12</v>
      </c>
      <c r="R131" s="55" t="s">
        <v>12</v>
      </c>
      <c r="S131" s="55">
        <v>4.8570000000000002</v>
      </c>
      <c r="T131" s="55">
        <v>5.1989999999999998</v>
      </c>
      <c r="U131" s="55">
        <v>5.508</v>
      </c>
      <c r="V131" s="3">
        <v>5.7590000000000003</v>
      </c>
      <c r="W131" s="3">
        <v>6.0419999999999998</v>
      </c>
      <c r="X131" s="3" t="s">
        <v>12</v>
      </c>
      <c r="Y131" s="3">
        <v>6.6020000000000003</v>
      </c>
      <c r="Z131" s="15" t="s">
        <v>12</v>
      </c>
      <c r="AA131" s="10">
        <f t="shared" ref="AA131:AA162" si="237">LOOKUP($K131,$Q$2:$Z$2,Q131:Z131)</f>
        <v>6.0419999999999998</v>
      </c>
      <c r="AB131" s="9">
        <f t="shared" ref="AB131:AB162" si="238">LOOKUP($K131,$Q$2:$Z$2,Q131:Z131)-LOOKUP(0.1*$K131,$Q$2:$Z$2,Q131:Z131)</f>
        <v>0.53399999999999981</v>
      </c>
      <c r="AC131" s="10">
        <f t="shared" ref="AC131:AC162" si="239">LOOKUP(10*$K131,$Q$2:$Z$2,Q131:Z131)-LOOKUP($K131,$Q$2:$Z$2,Q131:Z131)</f>
        <v>0.5600000000000005</v>
      </c>
      <c r="AD131" s="9" t="s">
        <v>12</v>
      </c>
      <c r="AE131" s="55" t="s">
        <v>12</v>
      </c>
      <c r="AF131" s="55">
        <v>0.91800000000000004</v>
      </c>
      <c r="AG131" s="55">
        <v>0.93500000000000005</v>
      </c>
      <c r="AH131" s="55">
        <v>0.95499999999999996</v>
      </c>
      <c r="AI131" s="3">
        <v>0.97199999999999998</v>
      </c>
      <c r="AJ131" s="3">
        <v>0.99199999999999999</v>
      </c>
      <c r="AK131" s="3" t="s">
        <v>12</v>
      </c>
      <c r="AL131" s="3">
        <v>1.081</v>
      </c>
      <c r="AM131" s="15" t="s">
        <v>12</v>
      </c>
      <c r="AN131" s="10">
        <f t="shared" ref="AN131:AN162" si="240">LOOKUP($K131,$Q$2:$Z$2,AD131:AM131)</f>
        <v>0.99199999999999999</v>
      </c>
      <c r="AO131" s="9">
        <f t="shared" ref="AO131:AO162" si="241">LOOKUP($K131,$Q$2:$Z$2,AD131:AM131)-LOOKUP(0.1*$K131,$Q$2:$Z$2,AD131:AM131)</f>
        <v>3.7000000000000033E-2</v>
      </c>
      <c r="AP131" s="10">
        <f t="shared" ref="AP131:AP162" si="242">LOOKUP(10*$K131,$Q$2:$Z$2,AD131:AM131)-LOOKUP($K131,$Q$2:$Z$2,AD131:AM131)</f>
        <v>8.8999999999999968E-2</v>
      </c>
      <c r="AQ131" s="9" t="s">
        <v>12</v>
      </c>
      <c r="AR131" s="55" t="s">
        <v>12</v>
      </c>
      <c r="AS131" s="55">
        <v>3.0390000000000001</v>
      </c>
      <c r="AT131" s="55">
        <v>3.0590000000000002</v>
      </c>
      <c r="AU131" s="55">
        <v>3.08</v>
      </c>
      <c r="AV131" s="3">
        <v>3.0990000000000002</v>
      </c>
      <c r="AW131" s="3">
        <v>3.161</v>
      </c>
      <c r="AX131" s="3" t="s">
        <v>12</v>
      </c>
      <c r="AY131" s="3">
        <v>3.3359999999999999</v>
      </c>
      <c r="AZ131" s="15" t="s">
        <v>12</v>
      </c>
      <c r="BA131" s="10">
        <f t="shared" ref="BA131:BA162" si="243">LOOKUP($K131,$Q$2:$Z$2,AQ131:AZ131)</f>
        <v>3.161</v>
      </c>
      <c r="BB131" s="9">
        <f t="shared" ref="BB131:BB162" si="244">LOOKUP($K131,$Q$2:$Z$2,AQ131:AZ131)-LOOKUP(0.1*$K131,$Q$2:$Z$2,AQ131:AZ131)</f>
        <v>8.0999999999999961E-2</v>
      </c>
      <c r="BC131" s="10">
        <f t="shared" ref="BC131:BC162" si="245">LOOKUP(10*$K131,$Q$2:$Z$2,AQ131:AZ131)-LOOKUP($K131,$Q$2:$Z$2,AQ131:AZ131)</f>
        <v>0.17499999999999982</v>
      </c>
      <c r="BD131" s="9">
        <v>5.7430000000000003</v>
      </c>
      <c r="BE131" s="3">
        <v>6.3289999999999997</v>
      </c>
      <c r="BF131" s="15">
        <v>6.9649999999999999</v>
      </c>
      <c r="BG131" s="15">
        <f t="shared" ref="BG131:BG162" si="246">LOOKUP($N131,$BD$2:$BF$2,BD131:BF131)</f>
        <v>6.3289999999999997</v>
      </c>
      <c r="BH131" s="9">
        <f t="shared" ref="BH131:BH162" si="247">BE131-BD131</f>
        <v>0.58599999999999941</v>
      </c>
      <c r="BI131" s="10">
        <f t="shared" ref="BI131:BI162" si="248">BF131-BE131</f>
        <v>0.63600000000000012</v>
      </c>
      <c r="BJ131" s="9">
        <v>5.7240000000000002</v>
      </c>
      <c r="BK131" s="3">
        <v>6.3140000000000001</v>
      </c>
      <c r="BL131" s="15">
        <v>6.99</v>
      </c>
      <c r="BM131" s="15">
        <f t="shared" ref="BM131:BM162" si="249">LOOKUP($N131,$BD$2:$BF$2,BJ131:BL131)</f>
        <v>6.3140000000000001</v>
      </c>
      <c r="BN131" s="9">
        <f t="shared" ref="BN131:BN162" si="250">BK131-BJ131</f>
        <v>0.58999999999999986</v>
      </c>
      <c r="BO131" s="10">
        <f t="shared" ref="BO131:BO162" si="251">BL131-BK131</f>
        <v>0.67600000000000016</v>
      </c>
      <c r="BP131">
        <f t="shared" ref="BP131:BP162" si="252">IF(AND(ISERROR(FIND("Fout",Q131)), ISERROR(FIND("Fout",AD131)), ISERROR(FIND("Fout",AQ131)), ISERROR(FIND( "Fout",BD131)), ISERROR(FIND( "Fout",BJ131))),0,1)</f>
        <v>0</v>
      </c>
      <c r="BQ131" s="93">
        <f t="shared" ref="BQ131:BQ162" si="253">IF(AB131=0, -1, BH131/AB131)</f>
        <v>1.0973782771535574</v>
      </c>
      <c r="BR131" s="93">
        <f t="shared" ref="BR131:BR162" si="254">IF(AB131=0,-1,BN131/AB131)</f>
        <v>1.1048689138576779</v>
      </c>
      <c r="BS131" s="93" t="str">
        <f>VLOOKUP(C131,'Koppeling locatie - aslocatie'!$A$2:$C$8139,2,FALSE)</f>
        <v>maas227</v>
      </c>
      <c r="BT131" s="93">
        <f>VLOOKUP($BS131,aslocaties_v01!$C$3:$AA$500,MATCH($K$3/10,aslocaties_v01!$C$2:$X$2),FALSE)</f>
        <v>5.4729999999999999</v>
      </c>
      <c r="BU131" s="93">
        <f>VLOOKUP(BS131,aslocaties_v01!$C$3:$AA$500,MATCH($K$3,aslocaties_v01!$C$2:$X$2),FALSE)</f>
        <v>6.0049999999999999</v>
      </c>
      <c r="BV131" s="93">
        <f>VLOOKUP(BS131,aslocaties_v01!$C$3:$AA$500,MATCH($K$3*10,aslocaties_v01!$C$2:$Y$2),FALSE)</f>
        <v>6.5609999999999999</v>
      </c>
      <c r="BW131" s="93">
        <f t="shared" ref="BW131:BW162" si="255">BU131-BT131</f>
        <v>0.53200000000000003</v>
      </c>
      <c r="BX131" s="93">
        <f t="shared" ref="BX131:BX162" si="256">BV131-BU131</f>
        <v>0.55600000000000005</v>
      </c>
      <c r="BY131" s="94">
        <f t="shared" ref="BY131:BY162" si="257">IFERROR(ABS(1-BW131/AB131), 999)</f>
        <v>3.7453183520594902E-3</v>
      </c>
      <c r="BZ131" s="94">
        <f t="shared" ref="BZ131:BZ162" si="258">IFERROR(ABS(1-BX131/AC131), 999)</f>
        <v>7.1428571428578946E-3</v>
      </c>
      <c r="CA131" s="94">
        <f t="shared" ref="CA131:CA162" si="259">ABS(LOOKUP(0.1*$K131,$Q$2:$Z$2,Q131:Z131)-BT131)</f>
        <v>3.5000000000000142E-2</v>
      </c>
      <c r="CB131">
        <f t="shared" ref="CB131:CB162" si="260">ABS(LOOKUP($K131,$Q$2:$Z$2,Q131:Z131)-BU131)</f>
        <v>3.6999999999999922E-2</v>
      </c>
      <c r="CC131" s="58">
        <f t="shared" ref="CC131:CC162" si="261">ABS(LOOKUP(10*$K131,$Q$2:$Z$2,Q131:Z131)-BV131)</f>
        <v>4.1000000000000369E-2</v>
      </c>
      <c r="CD131" s="95" t="b">
        <f t="shared" ref="CD131:CD162" si="262">OR(BY131&gt;0.1,BZ131&gt;0.1, CA131&gt;=0.15, CB131&gt;=0.15, CC131&gt;=0.15)</f>
        <v>0</v>
      </c>
      <c r="CE131" s="96" t="b">
        <f t="shared" ref="CE131:CE162" si="263">AA131&lt;AVERAGE(AA:AA)+2*STDEV(AA:AA)</f>
        <v>1</v>
      </c>
      <c r="CF131" t="b">
        <f t="shared" ref="CF131:CF162" si="264">BG131&lt;AVERAGE(BG:BG)+2*STDEV(BG:BG)</f>
        <v>1</v>
      </c>
      <c r="CG131" t="b">
        <f t="shared" ref="CG131:CG162" si="265">BM131&lt;AVERAGE(BM:BM)+2*STDEV(BM:BM)</f>
        <v>1</v>
      </c>
      <c r="CH131" s="84" t="b">
        <f t="shared" ref="CH131:CH162" si="266">AN131&gt;0.25</f>
        <v>1</v>
      </c>
      <c r="CI131">
        <f t="shared" ref="CI131:CI162" si="267">IF(CH131,AN131,"")</f>
        <v>0.99199999999999999</v>
      </c>
      <c r="CJ131" t="b">
        <f t="shared" ref="CJ131:CJ162" si="268">CI131&lt;AVERAGE(CI:CI)+3*STDEV(CI:CI)</f>
        <v>1</v>
      </c>
      <c r="CK131" t="b">
        <f t="shared" ref="CK131:CK162" si="269">AN131&lt;1.25</f>
        <v>1</v>
      </c>
      <c r="CL131" s="84" t="b">
        <f t="shared" si="231"/>
        <v>1</v>
      </c>
      <c r="CM131">
        <f t="shared" ref="CM131:CM162" si="270">IF(CL131,BA131,"")</f>
        <v>3.161</v>
      </c>
      <c r="CN131" t="b">
        <f t="shared" ref="CN131:CN162" si="271">CM131&lt;AVERAGE(CM:CM)+3*STDEV(CM:CM)</f>
        <v>1</v>
      </c>
      <c r="CO131" s="84">
        <f t="shared" ref="CO131:CO162" si="272">IF(BA131=0, -1, AN131/(1.56*BA131^2))</f>
        <v>6.3641159282327775E-2</v>
      </c>
      <c r="CP131" t="b">
        <f t="shared" ref="CP131:CP162" si="273">OR(CO131&gt;0.035, CO131&lt;0.065)</f>
        <v>1</v>
      </c>
      <c r="CQ131" s="96" t="b">
        <f t="shared" ref="CQ131:CQ162" si="274">IF(O131="-", "-", ABS(AA131-AA130)&lt;O131*$CR$1)</f>
        <v>1</v>
      </c>
      <c r="CR131" t="b">
        <f t="shared" ref="CR131:CR162" si="275">IF(O131="-","-",ABS(BG131-BG130)&lt;O131*$CS$1)</f>
        <v>1</v>
      </c>
      <c r="CS131" t="b">
        <f t="shared" ref="CS131:CS162" si="276">IF(O131="-","-",ABS(BM131-BM130)&lt;O131*$CT$1)</f>
        <v>1</v>
      </c>
      <c r="CT131" t="b">
        <f t="shared" ref="CT131:CT162" si="277">IF(O131="-","-",ABS(AN131-AN130)&lt;O131*$CU$1)</f>
        <v>1</v>
      </c>
      <c r="CU131" t="b">
        <f t="shared" ref="CU131:CU162" si="278">IF(O131="-","-",ABS(BA130-BA131)&lt;O131*$CV$1)</f>
        <v>1</v>
      </c>
      <c r="CV131" s="84" t="b">
        <f t="shared" ref="CV131:CV162" si="279">IF(P131="-","-",ABS(AA132-AA131)&lt;P131*$CR$1)</f>
        <v>1</v>
      </c>
      <c r="CW131" t="b">
        <f t="shared" ref="CW131:CW162" si="280">IF(P131="-","-",ABS(BG132-BG131)&lt;P131*$CS$1)</f>
        <v>1</v>
      </c>
      <c r="CX131" t="b">
        <f t="shared" ref="CX131:CX162" si="281">IF(P131="-","-",ABS(BM132-BM131)&lt;P131*$CT$1)</f>
        <v>1</v>
      </c>
      <c r="CY131" t="b">
        <f t="shared" ref="CY131:CY162" si="282">IF(P131="-","-",ABS(AN132-AN131)&lt;P131*$CU$1)</f>
        <v>1</v>
      </c>
      <c r="CZ131" t="b">
        <f t="shared" ref="CZ131:CZ162" si="283">IF(P131="-","-",ABS(BA131-BA132)&lt;P131*$CV$1)</f>
        <v>1</v>
      </c>
      <c r="DA131" s="84">
        <f t="shared" ref="DA131:DA162" si="284">IFERROR(IF(AND(CQ131:CU131),0,1), 0)+IFERROR(IF(AND(CV131:CZ131),0,1),0)</f>
        <v>0</v>
      </c>
      <c r="DB131" t="b">
        <f t="shared" ref="DB131:DB162" si="285">AND(DA131&gt;0,CD131)</f>
        <v>0</v>
      </c>
    </row>
    <row r="132" spans="1:106">
      <c r="A132" s="9">
        <v>1576</v>
      </c>
      <c r="B132" s="3">
        <v>2</v>
      </c>
      <c r="C132" s="3" t="s">
        <v>1785</v>
      </c>
      <c r="D132" s="3" t="str">
        <f t="shared" si="232"/>
        <v>MA_1_36-5_dk_0934</v>
      </c>
      <c r="E132" s="3" t="str">
        <f t="shared" si="233"/>
        <v>0934</v>
      </c>
      <c r="F132" s="3">
        <v>140591.391</v>
      </c>
      <c r="G132" s="15">
        <v>417065.81199999998</v>
      </c>
      <c r="H132" s="35" t="str">
        <f t="shared" si="234"/>
        <v>ja</v>
      </c>
      <c r="I132" s="42">
        <v>8</v>
      </c>
      <c r="J132" s="20" t="s">
        <v>373</v>
      </c>
      <c r="K132" s="21">
        <v>10000</v>
      </c>
      <c r="L132" s="28">
        <f t="shared" ref="L132:L163" si="286">L131</f>
        <v>1</v>
      </c>
      <c r="M132" s="28">
        <f t="shared" ref="M132:M163" si="287">M131</f>
        <v>1</v>
      </c>
      <c r="N132" s="56">
        <f t="shared" si="235"/>
        <v>10000</v>
      </c>
      <c r="O132" s="33">
        <f t="shared" ref="O132:O163" si="288">SQRT((F131-F132)^2+(G131-G132)^2)</f>
        <v>120.29754527835561</v>
      </c>
      <c r="P132" s="37">
        <f t="shared" si="236"/>
        <v>83.956382544748976</v>
      </c>
      <c r="Q132" s="9" t="s">
        <v>12</v>
      </c>
      <c r="R132" s="55" t="s">
        <v>12</v>
      </c>
      <c r="S132" s="55">
        <v>4.8490000000000002</v>
      </c>
      <c r="T132" s="55">
        <v>5.19</v>
      </c>
      <c r="U132" s="55">
        <v>5.4980000000000002</v>
      </c>
      <c r="V132" s="3">
        <v>5.7460000000000004</v>
      </c>
      <c r="W132" s="3">
        <v>6.03</v>
      </c>
      <c r="X132" s="3" t="s">
        <v>12</v>
      </c>
      <c r="Y132" s="3">
        <v>6.5869999999999997</v>
      </c>
      <c r="Z132" s="15" t="s">
        <v>12</v>
      </c>
      <c r="AA132" s="10">
        <f t="shared" si="237"/>
        <v>6.03</v>
      </c>
      <c r="AB132" s="9">
        <f t="shared" si="238"/>
        <v>0.53200000000000003</v>
      </c>
      <c r="AC132" s="10">
        <f t="shared" si="239"/>
        <v>0.5569999999999995</v>
      </c>
      <c r="AD132" s="9" t="s">
        <v>12</v>
      </c>
      <c r="AE132" s="55" t="s">
        <v>12</v>
      </c>
      <c r="AF132" s="55">
        <v>0.92600000000000005</v>
      </c>
      <c r="AG132" s="55">
        <v>0.94199999999999995</v>
      </c>
      <c r="AH132" s="55">
        <v>0.95899999999999996</v>
      </c>
      <c r="AI132" s="3">
        <v>0.97499999999999998</v>
      </c>
      <c r="AJ132" s="3">
        <v>0.99199999999999999</v>
      </c>
      <c r="AK132" s="3" t="s">
        <v>12</v>
      </c>
      <c r="AL132" s="3">
        <v>1.0760000000000001</v>
      </c>
      <c r="AM132" s="15" t="s">
        <v>12</v>
      </c>
      <c r="AN132" s="10">
        <f t="shared" si="240"/>
        <v>0.99199999999999999</v>
      </c>
      <c r="AO132" s="9">
        <f t="shared" si="241"/>
        <v>3.3000000000000029E-2</v>
      </c>
      <c r="AP132" s="10">
        <f t="shared" si="242"/>
        <v>8.4000000000000075E-2</v>
      </c>
      <c r="AQ132" s="9" t="s">
        <v>12</v>
      </c>
      <c r="AR132" s="55" t="s">
        <v>12</v>
      </c>
      <c r="AS132" s="55">
        <v>3.0449999999999999</v>
      </c>
      <c r="AT132" s="55">
        <v>3.0659999999999998</v>
      </c>
      <c r="AU132" s="55">
        <v>3.0880000000000001</v>
      </c>
      <c r="AV132" s="3">
        <v>3.1179999999999999</v>
      </c>
      <c r="AW132" s="3">
        <v>3.1640000000000001</v>
      </c>
      <c r="AX132" s="3" t="s">
        <v>12</v>
      </c>
      <c r="AY132" s="3">
        <v>3.3170000000000002</v>
      </c>
      <c r="AZ132" s="15" t="s">
        <v>12</v>
      </c>
      <c r="BA132" s="10">
        <f t="shared" si="243"/>
        <v>3.1640000000000001</v>
      </c>
      <c r="BB132" s="9">
        <f t="shared" si="244"/>
        <v>7.6000000000000068E-2</v>
      </c>
      <c r="BC132" s="10">
        <f t="shared" si="245"/>
        <v>0.15300000000000002</v>
      </c>
      <c r="BD132" s="9">
        <v>5.7290000000000001</v>
      </c>
      <c r="BE132" s="3">
        <v>6.3129999999999997</v>
      </c>
      <c r="BF132" s="15">
        <v>6.9489999999999998</v>
      </c>
      <c r="BG132" s="15">
        <f t="shared" si="246"/>
        <v>6.3129999999999997</v>
      </c>
      <c r="BH132" s="9">
        <f t="shared" si="247"/>
        <v>0.58399999999999963</v>
      </c>
      <c r="BI132" s="10">
        <f t="shared" si="248"/>
        <v>0.63600000000000012</v>
      </c>
      <c r="BJ132" s="9">
        <v>5.71</v>
      </c>
      <c r="BK132" s="3">
        <v>6.2969999999999997</v>
      </c>
      <c r="BL132" s="15">
        <v>6.9749999999999996</v>
      </c>
      <c r="BM132" s="15">
        <f t="shared" si="249"/>
        <v>6.2969999999999997</v>
      </c>
      <c r="BN132" s="9">
        <f t="shared" si="250"/>
        <v>0.58699999999999974</v>
      </c>
      <c r="BO132" s="10">
        <f t="shared" si="251"/>
        <v>0.67799999999999994</v>
      </c>
      <c r="BP132">
        <f t="shared" si="252"/>
        <v>0</v>
      </c>
      <c r="BQ132" s="93">
        <f t="shared" si="253"/>
        <v>1.0977443609022548</v>
      </c>
      <c r="BR132" s="93">
        <f t="shared" si="254"/>
        <v>1.103383458646616</v>
      </c>
      <c r="BS132" s="93" t="str">
        <f>VLOOKUP(C132,'Koppeling locatie - aslocatie'!$A$2:$C$8139,2,FALSE)</f>
        <v>maas227</v>
      </c>
      <c r="BT132" s="93">
        <f>VLOOKUP($BS132,aslocaties_v01!$C$3:$AA$500,MATCH($K$3/10,aslocaties_v01!$C$2:$X$2),FALSE)</f>
        <v>5.4729999999999999</v>
      </c>
      <c r="BU132" s="93">
        <f>VLOOKUP(BS132,aslocaties_v01!$C$3:$AA$500,MATCH($K$3,aslocaties_v01!$C$2:$X$2),FALSE)</f>
        <v>6.0049999999999999</v>
      </c>
      <c r="BV132" s="93">
        <f>VLOOKUP(BS132,aslocaties_v01!$C$3:$AA$500,MATCH($K$3*10,aslocaties_v01!$C$2:$Y$2),FALSE)</f>
        <v>6.5609999999999999</v>
      </c>
      <c r="BW132" s="93">
        <f t="shared" si="255"/>
        <v>0.53200000000000003</v>
      </c>
      <c r="BX132" s="93">
        <f t="shared" si="256"/>
        <v>0.55600000000000005</v>
      </c>
      <c r="BY132" s="94">
        <f t="shared" si="257"/>
        <v>0</v>
      </c>
      <c r="BZ132" s="94">
        <f t="shared" si="258"/>
        <v>1.7953321364442276E-3</v>
      </c>
      <c r="CA132" s="94">
        <f t="shared" si="259"/>
        <v>2.5000000000000355E-2</v>
      </c>
      <c r="CB132">
        <f t="shared" si="260"/>
        <v>2.5000000000000355E-2</v>
      </c>
      <c r="CC132" s="58">
        <f t="shared" si="261"/>
        <v>2.5999999999999801E-2</v>
      </c>
      <c r="CD132" s="95" t="b">
        <f t="shared" si="262"/>
        <v>0</v>
      </c>
      <c r="CE132" s="96" t="b">
        <f t="shared" si="263"/>
        <v>1</v>
      </c>
      <c r="CF132" t="b">
        <f t="shared" si="264"/>
        <v>1</v>
      </c>
      <c r="CG132" t="b">
        <f t="shared" si="265"/>
        <v>1</v>
      </c>
      <c r="CH132" s="84" t="b">
        <f t="shared" si="266"/>
        <v>1</v>
      </c>
      <c r="CI132">
        <f t="shared" si="267"/>
        <v>0.99199999999999999</v>
      </c>
      <c r="CJ132" t="b">
        <f t="shared" si="268"/>
        <v>1</v>
      </c>
      <c r="CK132" t="b">
        <f t="shared" si="269"/>
        <v>1</v>
      </c>
      <c r="CL132" s="84" t="b">
        <f t="shared" ref="CL132:CL163" si="289">BA132&lt;AVERAGE(BA:BA)+2*STDEV(BA:BA)</f>
        <v>1</v>
      </c>
      <c r="CM132">
        <f t="shared" si="270"/>
        <v>3.1640000000000001</v>
      </c>
      <c r="CN132" t="b">
        <f t="shared" si="271"/>
        <v>1</v>
      </c>
      <c r="CO132" s="84">
        <f t="shared" si="272"/>
        <v>6.3520531618492068E-2</v>
      </c>
      <c r="CP132" t="b">
        <f t="shared" si="273"/>
        <v>1</v>
      </c>
      <c r="CQ132" s="96" t="b">
        <f t="shared" si="274"/>
        <v>1</v>
      </c>
      <c r="CR132" t="b">
        <f t="shared" si="275"/>
        <v>1</v>
      </c>
      <c r="CS132" t="b">
        <f t="shared" si="276"/>
        <v>1</v>
      </c>
      <c r="CT132" t="b">
        <f t="shared" si="277"/>
        <v>1</v>
      </c>
      <c r="CU132" t="b">
        <f t="shared" si="278"/>
        <v>1</v>
      </c>
      <c r="CV132" s="84" t="b">
        <f t="shared" si="279"/>
        <v>1</v>
      </c>
      <c r="CW132" t="b">
        <f t="shared" si="280"/>
        <v>1</v>
      </c>
      <c r="CX132" t="b">
        <f t="shared" si="281"/>
        <v>1</v>
      </c>
      <c r="CY132" t="b">
        <f t="shared" si="282"/>
        <v>1</v>
      </c>
      <c r="CZ132" t="b">
        <f t="shared" si="283"/>
        <v>1</v>
      </c>
      <c r="DA132" s="84">
        <f t="shared" si="284"/>
        <v>0</v>
      </c>
      <c r="DB132" t="b">
        <f t="shared" si="285"/>
        <v>0</v>
      </c>
    </row>
    <row r="133" spans="1:106">
      <c r="A133" s="9">
        <v>1577</v>
      </c>
      <c r="B133" s="3">
        <v>2</v>
      </c>
      <c r="C133" s="3" t="s">
        <v>1786</v>
      </c>
      <c r="D133" s="3" t="str">
        <f t="shared" si="232"/>
        <v>MA_1_36-5_dk_0935</v>
      </c>
      <c r="E133" s="3" t="str">
        <f t="shared" si="233"/>
        <v>0935</v>
      </c>
      <c r="F133" s="3">
        <v>140509.84400000001</v>
      </c>
      <c r="G133" s="15">
        <v>417085.78100000002</v>
      </c>
      <c r="H133" s="35" t="str">
        <f t="shared" si="234"/>
        <v>ja</v>
      </c>
      <c r="I133" s="42">
        <v>6</v>
      </c>
      <c r="J133" s="20" t="s">
        <v>373</v>
      </c>
      <c r="K133" s="21">
        <v>10000</v>
      </c>
      <c r="L133" s="28">
        <f t="shared" si="286"/>
        <v>1</v>
      </c>
      <c r="M133" s="28">
        <f t="shared" si="287"/>
        <v>1</v>
      </c>
      <c r="N133" s="56">
        <f t="shared" si="235"/>
        <v>10000</v>
      </c>
      <c r="O133" s="33">
        <f t="shared" si="288"/>
        <v>83.956382544748976</v>
      </c>
      <c r="P133" s="37">
        <f t="shared" si="236"/>
        <v>81.329733462008576</v>
      </c>
      <c r="Q133" s="9" t="s">
        <v>12</v>
      </c>
      <c r="R133" s="55" t="s">
        <v>12</v>
      </c>
      <c r="S133" s="55">
        <v>4.8390000000000004</v>
      </c>
      <c r="T133" s="55">
        <v>5.18</v>
      </c>
      <c r="U133" s="55">
        <v>5.4889999999999999</v>
      </c>
      <c r="V133" s="3">
        <v>5.7409999999999997</v>
      </c>
      <c r="W133" s="3">
        <v>6.0259999999999998</v>
      </c>
      <c r="X133" s="3" t="s">
        <v>12</v>
      </c>
      <c r="Y133" s="3">
        <v>6.5830000000000002</v>
      </c>
      <c r="Z133" s="15" t="s">
        <v>12</v>
      </c>
      <c r="AA133" s="10">
        <f t="shared" si="237"/>
        <v>6.0259999999999998</v>
      </c>
      <c r="AB133" s="9">
        <f t="shared" si="238"/>
        <v>0.53699999999999992</v>
      </c>
      <c r="AC133" s="10">
        <f t="shared" si="239"/>
        <v>0.55700000000000038</v>
      </c>
      <c r="AD133" s="9" t="s">
        <v>12</v>
      </c>
      <c r="AE133" s="55" t="s">
        <v>12</v>
      </c>
      <c r="AF133" s="55">
        <v>0.92600000000000005</v>
      </c>
      <c r="AG133" s="55">
        <v>0.94199999999999995</v>
      </c>
      <c r="AH133" s="55">
        <v>0.95899999999999996</v>
      </c>
      <c r="AI133" s="3">
        <v>0.97499999999999998</v>
      </c>
      <c r="AJ133" s="3">
        <v>0.99199999999999999</v>
      </c>
      <c r="AK133" s="3" t="s">
        <v>12</v>
      </c>
      <c r="AL133" s="3">
        <v>1.073</v>
      </c>
      <c r="AM133" s="15" t="s">
        <v>12</v>
      </c>
      <c r="AN133" s="10">
        <f t="shared" si="240"/>
        <v>0.99199999999999999</v>
      </c>
      <c r="AO133" s="9">
        <f t="shared" si="241"/>
        <v>3.3000000000000029E-2</v>
      </c>
      <c r="AP133" s="10">
        <f t="shared" si="242"/>
        <v>8.0999999999999961E-2</v>
      </c>
      <c r="AQ133" s="9" t="s">
        <v>12</v>
      </c>
      <c r="AR133" s="55" t="s">
        <v>12</v>
      </c>
      <c r="AS133" s="55">
        <v>3.044</v>
      </c>
      <c r="AT133" s="55">
        <v>3.0640000000000001</v>
      </c>
      <c r="AU133" s="55">
        <v>3.0859999999999999</v>
      </c>
      <c r="AV133" s="3">
        <v>3.1120000000000001</v>
      </c>
      <c r="AW133" s="3">
        <v>3.1579999999999999</v>
      </c>
      <c r="AX133" s="3" t="s">
        <v>12</v>
      </c>
      <c r="AY133" s="3">
        <v>3.302</v>
      </c>
      <c r="AZ133" s="15" t="s">
        <v>12</v>
      </c>
      <c r="BA133" s="10">
        <f t="shared" si="243"/>
        <v>3.1579999999999999</v>
      </c>
      <c r="BB133" s="9">
        <f t="shared" si="244"/>
        <v>7.2000000000000064E-2</v>
      </c>
      <c r="BC133" s="10">
        <f t="shared" si="245"/>
        <v>0.14400000000000013</v>
      </c>
      <c r="BD133" s="9">
        <v>5.7220000000000004</v>
      </c>
      <c r="BE133" s="3">
        <v>6.306</v>
      </c>
      <c r="BF133" s="15">
        <v>6.9459999999999997</v>
      </c>
      <c r="BG133" s="15">
        <f t="shared" si="246"/>
        <v>6.306</v>
      </c>
      <c r="BH133" s="9">
        <f t="shared" si="247"/>
        <v>0.58399999999999963</v>
      </c>
      <c r="BI133" s="10">
        <f t="shared" si="248"/>
        <v>0.63999999999999968</v>
      </c>
      <c r="BJ133" s="9">
        <v>5.7030000000000003</v>
      </c>
      <c r="BK133" s="3">
        <v>6.2919999999999998</v>
      </c>
      <c r="BL133" s="15">
        <v>6.97</v>
      </c>
      <c r="BM133" s="15">
        <f t="shared" si="249"/>
        <v>6.2919999999999998</v>
      </c>
      <c r="BN133" s="9">
        <f t="shared" si="250"/>
        <v>0.58899999999999952</v>
      </c>
      <c r="BO133" s="10">
        <f t="shared" si="251"/>
        <v>0.67799999999999994</v>
      </c>
      <c r="BP133">
        <f t="shared" si="252"/>
        <v>0</v>
      </c>
      <c r="BQ133" s="93">
        <f t="shared" si="253"/>
        <v>1.0875232774674111</v>
      </c>
      <c r="BR133" s="93">
        <f t="shared" si="254"/>
        <v>1.096834264432029</v>
      </c>
      <c r="BS133" s="93" t="str">
        <f>VLOOKUP(C133,'Koppeling locatie - aslocatie'!$A$2:$C$8139,2,FALSE)</f>
        <v>maas227</v>
      </c>
      <c r="BT133" s="93">
        <f>VLOOKUP($BS133,aslocaties_v01!$C$3:$AA$500,MATCH($K$3/10,aslocaties_v01!$C$2:$X$2),FALSE)</f>
        <v>5.4729999999999999</v>
      </c>
      <c r="BU133" s="93">
        <f>VLOOKUP(BS133,aslocaties_v01!$C$3:$AA$500,MATCH($K$3,aslocaties_v01!$C$2:$X$2),FALSE)</f>
        <v>6.0049999999999999</v>
      </c>
      <c r="BV133" s="93">
        <f>VLOOKUP(BS133,aslocaties_v01!$C$3:$AA$500,MATCH($K$3*10,aslocaties_v01!$C$2:$Y$2),FALSE)</f>
        <v>6.5609999999999999</v>
      </c>
      <c r="BW133" s="93">
        <f t="shared" si="255"/>
        <v>0.53200000000000003</v>
      </c>
      <c r="BX133" s="93">
        <f t="shared" si="256"/>
        <v>0.55600000000000005</v>
      </c>
      <c r="BY133" s="94">
        <f t="shared" si="257"/>
        <v>9.3109869646180732E-3</v>
      </c>
      <c r="BZ133" s="94">
        <f t="shared" si="258"/>
        <v>1.795332136445893E-3</v>
      </c>
      <c r="CA133" s="94">
        <f t="shared" si="259"/>
        <v>1.6000000000000014E-2</v>
      </c>
      <c r="CB133">
        <f t="shared" si="260"/>
        <v>2.0999999999999908E-2</v>
      </c>
      <c r="CC133" s="58">
        <f t="shared" si="261"/>
        <v>2.2000000000000242E-2</v>
      </c>
      <c r="CD133" s="95" t="b">
        <f t="shared" si="262"/>
        <v>0</v>
      </c>
      <c r="CE133" s="96" t="b">
        <f t="shared" si="263"/>
        <v>1</v>
      </c>
      <c r="CF133" t="b">
        <f t="shared" si="264"/>
        <v>1</v>
      </c>
      <c r="CG133" t="b">
        <f t="shared" si="265"/>
        <v>1</v>
      </c>
      <c r="CH133" s="84" t="b">
        <f t="shared" si="266"/>
        <v>1</v>
      </c>
      <c r="CI133">
        <f t="shared" si="267"/>
        <v>0.99199999999999999</v>
      </c>
      <c r="CJ133" t="b">
        <f t="shared" si="268"/>
        <v>1</v>
      </c>
      <c r="CK133" t="b">
        <f t="shared" si="269"/>
        <v>1</v>
      </c>
      <c r="CL133" s="84" t="b">
        <f t="shared" si="289"/>
        <v>1</v>
      </c>
      <c r="CM133">
        <f t="shared" si="270"/>
        <v>3.1579999999999999</v>
      </c>
      <c r="CN133" t="b">
        <f t="shared" si="271"/>
        <v>1</v>
      </c>
      <c r="CO133" s="84">
        <f t="shared" si="272"/>
        <v>6.3762130886809168E-2</v>
      </c>
      <c r="CP133" t="b">
        <f t="shared" si="273"/>
        <v>1</v>
      </c>
      <c r="CQ133" s="96" t="b">
        <f t="shared" si="274"/>
        <v>1</v>
      </c>
      <c r="CR133" t="b">
        <f t="shared" si="275"/>
        <v>1</v>
      </c>
      <c r="CS133" t="b">
        <f t="shared" si="276"/>
        <v>1</v>
      </c>
      <c r="CT133" t="b">
        <f t="shared" si="277"/>
        <v>1</v>
      </c>
      <c r="CU133" t="b">
        <f t="shared" si="278"/>
        <v>1</v>
      </c>
      <c r="CV133" s="84" t="b">
        <f t="shared" si="279"/>
        <v>1</v>
      </c>
      <c r="CW133" t="b">
        <f t="shared" si="280"/>
        <v>1</v>
      </c>
      <c r="CX133" t="b">
        <f t="shared" si="281"/>
        <v>1</v>
      </c>
      <c r="CY133" t="b">
        <f t="shared" si="282"/>
        <v>1</v>
      </c>
      <c r="CZ133" t="b">
        <f t="shared" si="283"/>
        <v>1</v>
      </c>
      <c r="DA133" s="84">
        <f t="shared" si="284"/>
        <v>0</v>
      </c>
      <c r="DB133" t="b">
        <f t="shared" si="285"/>
        <v>0</v>
      </c>
    </row>
    <row r="134" spans="1:106">
      <c r="A134" s="9">
        <v>1578</v>
      </c>
      <c r="B134" s="3">
        <v>2</v>
      </c>
      <c r="C134" s="3" t="s">
        <v>1787</v>
      </c>
      <c r="D134" s="3" t="str">
        <f t="shared" si="232"/>
        <v>MA_1_36-5_dk_0936</v>
      </c>
      <c r="E134" s="3" t="str">
        <f t="shared" si="233"/>
        <v>0936</v>
      </c>
      <c r="F134" s="3">
        <v>140428.516</v>
      </c>
      <c r="G134" s="15">
        <v>417086.31199999998</v>
      </c>
      <c r="H134" s="35" t="str">
        <f t="shared" si="234"/>
        <v>ja</v>
      </c>
      <c r="I134" s="42">
        <v>4</v>
      </c>
      <c r="J134" s="20" t="s">
        <v>373</v>
      </c>
      <c r="K134" s="21">
        <v>10000</v>
      </c>
      <c r="L134" s="28">
        <f t="shared" si="286"/>
        <v>1</v>
      </c>
      <c r="M134" s="28">
        <f t="shared" si="287"/>
        <v>1</v>
      </c>
      <c r="N134" s="56">
        <f t="shared" si="235"/>
        <v>10000</v>
      </c>
      <c r="O134" s="33">
        <f t="shared" si="288"/>
        <v>81.329733462008576</v>
      </c>
      <c r="P134" s="37">
        <f t="shared" si="236"/>
        <v>123.59726625213672</v>
      </c>
      <c r="Q134" s="9" t="s">
        <v>12</v>
      </c>
      <c r="R134" s="55" t="s">
        <v>12</v>
      </c>
      <c r="S134" s="55">
        <v>4.8289999999999997</v>
      </c>
      <c r="T134" s="55">
        <v>5.17</v>
      </c>
      <c r="U134" s="55">
        <v>5.4779999999999998</v>
      </c>
      <c r="V134" s="3">
        <v>5.7270000000000003</v>
      </c>
      <c r="W134" s="3">
        <v>6.01</v>
      </c>
      <c r="X134" s="3" t="s">
        <v>12</v>
      </c>
      <c r="Y134" s="3">
        <v>6.5659999999999998</v>
      </c>
      <c r="Z134" s="15" t="s">
        <v>12</v>
      </c>
      <c r="AA134" s="10">
        <f t="shared" si="237"/>
        <v>6.01</v>
      </c>
      <c r="AB134" s="9">
        <f t="shared" si="238"/>
        <v>0.53200000000000003</v>
      </c>
      <c r="AC134" s="10">
        <f t="shared" si="239"/>
        <v>0.55600000000000005</v>
      </c>
      <c r="AD134" s="9" t="s">
        <v>12</v>
      </c>
      <c r="AE134" s="55" t="s">
        <v>12</v>
      </c>
      <c r="AF134" s="55">
        <v>0.94</v>
      </c>
      <c r="AG134" s="55">
        <v>0.95899999999999996</v>
      </c>
      <c r="AH134" s="55">
        <v>0.97899999999999998</v>
      </c>
      <c r="AI134" s="3">
        <v>0.998</v>
      </c>
      <c r="AJ134" s="3">
        <v>1.038</v>
      </c>
      <c r="AK134" s="3" t="s">
        <v>12</v>
      </c>
      <c r="AL134" s="3">
        <v>1.1319999999999999</v>
      </c>
      <c r="AM134" s="15" t="s">
        <v>12</v>
      </c>
      <c r="AN134" s="10">
        <f t="shared" si="240"/>
        <v>1.038</v>
      </c>
      <c r="AO134" s="9">
        <f t="shared" si="241"/>
        <v>5.9000000000000052E-2</v>
      </c>
      <c r="AP134" s="10">
        <f t="shared" si="242"/>
        <v>9.3999999999999861E-2</v>
      </c>
      <c r="AQ134" s="9" t="s">
        <v>12</v>
      </c>
      <c r="AR134" s="55" t="s">
        <v>12</v>
      </c>
      <c r="AS134" s="55">
        <v>3.0640000000000001</v>
      </c>
      <c r="AT134" s="55">
        <v>3.0910000000000002</v>
      </c>
      <c r="AU134" s="55">
        <v>3.13</v>
      </c>
      <c r="AV134" s="3">
        <v>3.169</v>
      </c>
      <c r="AW134" s="3">
        <v>3.2309999999999999</v>
      </c>
      <c r="AX134" s="3" t="s">
        <v>12</v>
      </c>
      <c r="AY134" s="3">
        <v>3.4449999999999998</v>
      </c>
      <c r="AZ134" s="15" t="s">
        <v>12</v>
      </c>
      <c r="BA134" s="10">
        <f t="shared" si="243"/>
        <v>3.2309999999999999</v>
      </c>
      <c r="BB134" s="9">
        <f t="shared" si="244"/>
        <v>0.10099999999999998</v>
      </c>
      <c r="BC134" s="10">
        <f t="shared" si="245"/>
        <v>0.21399999999999997</v>
      </c>
      <c r="BD134" s="9">
        <v>5.7320000000000002</v>
      </c>
      <c r="BE134" s="3">
        <v>6.3239999999999998</v>
      </c>
      <c r="BF134" s="15">
        <v>6.9740000000000002</v>
      </c>
      <c r="BG134" s="15">
        <f t="shared" si="246"/>
        <v>6.3239999999999998</v>
      </c>
      <c r="BH134" s="9">
        <f t="shared" si="247"/>
        <v>0.59199999999999964</v>
      </c>
      <c r="BI134" s="10">
        <f t="shared" si="248"/>
        <v>0.65000000000000036</v>
      </c>
      <c r="BJ134" s="9">
        <v>5.7080000000000002</v>
      </c>
      <c r="BK134" s="3">
        <v>6.3019999999999996</v>
      </c>
      <c r="BL134" s="15">
        <v>6.9870000000000001</v>
      </c>
      <c r="BM134" s="15">
        <f t="shared" si="249"/>
        <v>6.3019999999999996</v>
      </c>
      <c r="BN134" s="9">
        <f t="shared" si="250"/>
        <v>0.59399999999999942</v>
      </c>
      <c r="BO134" s="10">
        <f t="shared" si="251"/>
        <v>0.6850000000000005</v>
      </c>
      <c r="BP134">
        <f t="shared" si="252"/>
        <v>0</v>
      </c>
      <c r="BQ134" s="93">
        <f t="shared" si="253"/>
        <v>1.1127819548872173</v>
      </c>
      <c r="BR134" s="93">
        <f t="shared" si="254"/>
        <v>1.1165413533834574</v>
      </c>
      <c r="BS134" s="93" t="str">
        <f>VLOOKUP(C134,'Koppeling locatie - aslocatie'!$A$2:$C$8139,2,FALSE)</f>
        <v>maas227</v>
      </c>
      <c r="BT134" s="93">
        <f>VLOOKUP($BS134,aslocaties_v01!$C$3:$AA$500,MATCH($K$3/10,aslocaties_v01!$C$2:$X$2),FALSE)</f>
        <v>5.4729999999999999</v>
      </c>
      <c r="BU134" s="93">
        <f>VLOOKUP(BS134,aslocaties_v01!$C$3:$AA$500,MATCH($K$3,aslocaties_v01!$C$2:$X$2),FALSE)</f>
        <v>6.0049999999999999</v>
      </c>
      <c r="BV134" s="93">
        <f>VLOOKUP(BS134,aslocaties_v01!$C$3:$AA$500,MATCH($K$3*10,aslocaties_v01!$C$2:$Y$2),FALSE)</f>
        <v>6.5609999999999999</v>
      </c>
      <c r="BW134" s="93">
        <f t="shared" si="255"/>
        <v>0.53200000000000003</v>
      </c>
      <c r="BX134" s="93">
        <f t="shared" si="256"/>
        <v>0.55600000000000005</v>
      </c>
      <c r="BY134" s="94">
        <f t="shared" si="257"/>
        <v>0</v>
      </c>
      <c r="BZ134" s="94">
        <f t="shared" si="258"/>
        <v>0</v>
      </c>
      <c r="CA134" s="94">
        <f t="shared" si="259"/>
        <v>4.9999999999998934E-3</v>
      </c>
      <c r="CB134">
        <f t="shared" si="260"/>
        <v>4.9999999999998934E-3</v>
      </c>
      <c r="CC134" s="58">
        <f t="shared" si="261"/>
        <v>4.9999999999998934E-3</v>
      </c>
      <c r="CD134" s="95" t="b">
        <f t="shared" si="262"/>
        <v>0</v>
      </c>
      <c r="CE134" s="96" t="b">
        <f t="shared" si="263"/>
        <v>1</v>
      </c>
      <c r="CF134" t="b">
        <f t="shared" si="264"/>
        <v>1</v>
      </c>
      <c r="CG134" t="b">
        <f t="shared" si="265"/>
        <v>1</v>
      </c>
      <c r="CH134" s="84" t="b">
        <f t="shared" si="266"/>
        <v>1</v>
      </c>
      <c r="CI134">
        <f t="shared" si="267"/>
        <v>1.038</v>
      </c>
      <c r="CJ134" t="b">
        <f t="shared" si="268"/>
        <v>1</v>
      </c>
      <c r="CK134" t="b">
        <f t="shared" si="269"/>
        <v>1</v>
      </c>
      <c r="CL134" s="84" t="b">
        <f t="shared" si="289"/>
        <v>1</v>
      </c>
      <c r="CM134">
        <f t="shared" si="270"/>
        <v>3.2309999999999999</v>
      </c>
      <c r="CN134" t="b">
        <f t="shared" si="271"/>
        <v>1</v>
      </c>
      <c r="CO134" s="84">
        <f t="shared" si="272"/>
        <v>6.3738059770575548E-2</v>
      </c>
      <c r="CP134" t="b">
        <f t="shared" si="273"/>
        <v>1</v>
      </c>
      <c r="CQ134" s="96" t="b">
        <f t="shared" si="274"/>
        <v>1</v>
      </c>
      <c r="CR134" t="b">
        <f t="shared" si="275"/>
        <v>1</v>
      </c>
      <c r="CS134" t="b">
        <f t="shared" si="276"/>
        <v>1</v>
      </c>
      <c r="CT134" t="b">
        <f t="shared" si="277"/>
        <v>1</v>
      </c>
      <c r="CU134" t="b">
        <f t="shared" si="278"/>
        <v>1</v>
      </c>
      <c r="CV134" s="84" t="b">
        <f t="shared" si="279"/>
        <v>1</v>
      </c>
      <c r="CW134" t="b">
        <f t="shared" si="280"/>
        <v>1</v>
      </c>
      <c r="CX134" t="b">
        <f t="shared" si="281"/>
        <v>1</v>
      </c>
      <c r="CY134" t="b">
        <f t="shared" si="282"/>
        <v>1</v>
      </c>
      <c r="CZ134" t="b">
        <f t="shared" si="283"/>
        <v>1</v>
      </c>
      <c r="DA134" s="84">
        <f t="shared" si="284"/>
        <v>0</v>
      </c>
      <c r="DB134" t="b">
        <f t="shared" si="285"/>
        <v>0</v>
      </c>
    </row>
    <row r="135" spans="1:106">
      <c r="A135" s="9">
        <v>1579</v>
      </c>
      <c r="B135" s="3">
        <v>2</v>
      </c>
      <c r="C135" s="3" t="s">
        <v>1788</v>
      </c>
      <c r="D135" s="3" t="str">
        <f t="shared" si="232"/>
        <v>MA_1_36-5_dk_0937</v>
      </c>
      <c r="E135" s="3" t="str">
        <f t="shared" si="233"/>
        <v>0937</v>
      </c>
      <c r="F135" s="3">
        <v>140306</v>
      </c>
      <c r="G135" s="15">
        <v>417102.625</v>
      </c>
      <c r="H135" s="35" t="str">
        <f t="shared" si="234"/>
        <v>ja</v>
      </c>
      <c r="I135" s="42">
        <v>5</v>
      </c>
      <c r="J135" s="20" t="s">
        <v>373</v>
      </c>
      <c r="K135" s="21">
        <v>10000</v>
      </c>
      <c r="L135" s="28">
        <f t="shared" si="286"/>
        <v>1</v>
      </c>
      <c r="M135" s="28">
        <f t="shared" si="287"/>
        <v>1</v>
      </c>
      <c r="N135" s="56">
        <f t="shared" si="235"/>
        <v>10000</v>
      </c>
      <c r="O135" s="33">
        <f t="shared" si="288"/>
        <v>123.59726625213672</v>
      </c>
      <c r="P135" s="37">
        <f t="shared" si="236"/>
        <v>82.66041861134093</v>
      </c>
      <c r="Q135" s="9" t="s">
        <v>12</v>
      </c>
      <c r="R135" s="55" t="s">
        <v>12</v>
      </c>
      <c r="S135" s="55">
        <v>4.8250000000000002</v>
      </c>
      <c r="T135" s="55">
        <v>5.1619999999999999</v>
      </c>
      <c r="U135" s="55">
        <v>5.4729999999999999</v>
      </c>
      <c r="V135" s="3">
        <v>5.72</v>
      </c>
      <c r="W135" s="3">
        <v>6.0049999999999999</v>
      </c>
      <c r="X135" s="3" t="s">
        <v>12</v>
      </c>
      <c r="Y135" s="3">
        <v>6.56</v>
      </c>
      <c r="Z135" s="15" t="s">
        <v>12</v>
      </c>
      <c r="AA135" s="10">
        <f t="shared" si="237"/>
        <v>6.0049999999999999</v>
      </c>
      <c r="AB135" s="9">
        <f t="shared" si="238"/>
        <v>0.53200000000000003</v>
      </c>
      <c r="AC135" s="10">
        <f t="shared" si="239"/>
        <v>0.55499999999999972</v>
      </c>
      <c r="AD135" s="9" t="s">
        <v>12</v>
      </c>
      <c r="AE135" s="55" t="s">
        <v>12</v>
      </c>
      <c r="AF135" s="55">
        <v>0.98299999999999998</v>
      </c>
      <c r="AG135" s="55">
        <v>1.01</v>
      </c>
      <c r="AH135" s="55">
        <v>1.0309999999999999</v>
      </c>
      <c r="AI135" s="3">
        <v>1.0489999999999999</v>
      </c>
      <c r="AJ135" s="3">
        <v>1.07</v>
      </c>
      <c r="AK135" s="3" t="s">
        <v>12</v>
      </c>
      <c r="AL135" s="3">
        <v>1.1339999999999999</v>
      </c>
      <c r="AM135" s="15" t="s">
        <v>12</v>
      </c>
      <c r="AN135" s="10">
        <f t="shared" si="240"/>
        <v>1.07</v>
      </c>
      <c r="AO135" s="9">
        <f t="shared" si="241"/>
        <v>3.9000000000000146E-2</v>
      </c>
      <c r="AP135" s="10">
        <f t="shared" si="242"/>
        <v>6.3999999999999835E-2</v>
      </c>
      <c r="AQ135" s="9" t="s">
        <v>12</v>
      </c>
      <c r="AR135" s="55" t="s">
        <v>12</v>
      </c>
      <c r="AS135" s="55">
        <v>3.12</v>
      </c>
      <c r="AT135" s="55">
        <v>3.14</v>
      </c>
      <c r="AU135" s="55">
        <v>3.1619999999999999</v>
      </c>
      <c r="AV135" s="3">
        <v>3.1829999999999998</v>
      </c>
      <c r="AW135" s="3">
        <v>3.2250000000000001</v>
      </c>
      <c r="AX135" s="3" t="s">
        <v>12</v>
      </c>
      <c r="AY135" s="3">
        <v>3.4350000000000001</v>
      </c>
      <c r="AZ135" s="15" t="s">
        <v>12</v>
      </c>
      <c r="BA135" s="10">
        <f t="shared" si="243"/>
        <v>3.2250000000000001</v>
      </c>
      <c r="BB135" s="9">
        <f t="shared" si="244"/>
        <v>6.3000000000000167E-2</v>
      </c>
      <c r="BC135" s="10">
        <f t="shared" si="245"/>
        <v>0.20999999999999996</v>
      </c>
      <c r="BD135" s="9">
        <v>5.718</v>
      </c>
      <c r="BE135" s="3">
        <v>6.3070000000000004</v>
      </c>
      <c r="BF135" s="15">
        <v>6.952</v>
      </c>
      <c r="BG135" s="15">
        <f t="shared" si="246"/>
        <v>6.3070000000000004</v>
      </c>
      <c r="BH135" s="9">
        <f t="shared" si="247"/>
        <v>0.58900000000000041</v>
      </c>
      <c r="BI135" s="10">
        <f t="shared" si="248"/>
        <v>0.64499999999999957</v>
      </c>
      <c r="BJ135" s="9">
        <v>5.694</v>
      </c>
      <c r="BK135" s="3">
        <v>6.2859999999999996</v>
      </c>
      <c r="BL135" s="15">
        <v>6.9710000000000001</v>
      </c>
      <c r="BM135" s="15">
        <f t="shared" si="249"/>
        <v>6.2859999999999996</v>
      </c>
      <c r="BN135" s="9">
        <f t="shared" si="250"/>
        <v>0.59199999999999964</v>
      </c>
      <c r="BO135" s="10">
        <f t="shared" si="251"/>
        <v>0.6850000000000005</v>
      </c>
      <c r="BP135">
        <f t="shared" si="252"/>
        <v>0</v>
      </c>
      <c r="BQ135" s="93">
        <f t="shared" si="253"/>
        <v>1.1071428571428579</v>
      </c>
      <c r="BR135" s="93">
        <f t="shared" si="254"/>
        <v>1.1127819548872173</v>
      </c>
      <c r="BS135" s="93" t="str">
        <f>VLOOKUP(C135,'Koppeling locatie - aslocatie'!$A$2:$C$8139,2,FALSE)</f>
        <v>maas227</v>
      </c>
      <c r="BT135" s="93">
        <f>VLOOKUP($BS135,aslocaties_v01!$C$3:$AA$500,MATCH($K$3/10,aslocaties_v01!$C$2:$X$2),FALSE)</f>
        <v>5.4729999999999999</v>
      </c>
      <c r="BU135" s="93">
        <f>VLOOKUP(BS135,aslocaties_v01!$C$3:$AA$500,MATCH($K$3,aslocaties_v01!$C$2:$X$2),FALSE)</f>
        <v>6.0049999999999999</v>
      </c>
      <c r="BV135" s="93">
        <f>VLOOKUP(BS135,aslocaties_v01!$C$3:$AA$500,MATCH($K$3*10,aslocaties_v01!$C$2:$Y$2),FALSE)</f>
        <v>6.5609999999999999</v>
      </c>
      <c r="BW135" s="93">
        <f t="shared" si="255"/>
        <v>0.53200000000000003</v>
      </c>
      <c r="BX135" s="93">
        <f t="shared" si="256"/>
        <v>0.55600000000000005</v>
      </c>
      <c r="BY135" s="94">
        <f t="shared" si="257"/>
        <v>0</v>
      </c>
      <c r="BZ135" s="94">
        <f t="shared" si="258"/>
        <v>1.8018018018024495E-3</v>
      </c>
      <c r="CA135" s="94">
        <f t="shared" si="259"/>
        <v>0</v>
      </c>
      <c r="CB135">
        <f t="shared" si="260"/>
        <v>0</v>
      </c>
      <c r="CC135" s="58">
        <f t="shared" si="261"/>
        <v>1.000000000000334E-3</v>
      </c>
      <c r="CD135" s="95" t="b">
        <f t="shared" si="262"/>
        <v>0</v>
      </c>
      <c r="CE135" s="96" t="b">
        <f t="shared" si="263"/>
        <v>1</v>
      </c>
      <c r="CF135" t="b">
        <f t="shared" si="264"/>
        <v>1</v>
      </c>
      <c r="CG135" t="b">
        <f t="shared" si="265"/>
        <v>1</v>
      </c>
      <c r="CH135" s="84" t="b">
        <f t="shared" si="266"/>
        <v>1</v>
      </c>
      <c r="CI135">
        <f t="shared" si="267"/>
        <v>1.07</v>
      </c>
      <c r="CJ135" t="b">
        <f t="shared" si="268"/>
        <v>1</v>
      </c>
      <c r="CK135" t="b">
        <f t="shared" si="269"/>
        <v>1</v>
      </c>
      <c r="CL135" s="84" t="b">
        <f t="shared" si="289"/>
        <v>1</v>
      </c>
      <c r="CM135">
        <f t="shared" si="270"/>
        <v>3.2250000000000001</v>
      </c>
      <c r="CN135" t="b">
        <f t="shared" si="271"/>
        <v>1</v>
      </c>
      <c r="CO135" s="84">
        <f t="shared" si="272"/>
        <v>6.5947713324673848E-2</v>
      </c>
      <c r="CP135" t="b">
        <f t="shared" si="273"/>
        <v>1</v>
      </c>
      <c r="CQ135" s="96" t="b">
        <f t="shared" si="274"/>
        <v>1</v>
      </c>
      <c r="CR135" t="b">
        <f t="shared" si="275"/>
        <v>1</v>
      </c>
      <c r="CS135" t="b">
        <f t="shared" si="276"/>
        <v>1</v>
      </c>
      <c r="CT135" t="b">
        <f t="shared" si="277"/>
        <v>1</v>
      </c>
      <c r="CU135" t="b">
        <f t="shared" si="278"/>
        <v>1</v>
      </c>
      <c r="CV135" s="84" t="b">
        <f t="shared" si="279"/>
        <v>1</v>
      </c>
      <c r="CW135" t="b">
        <f t="shared" si="280"/>
        <v>1</v>
      </c>
      <c r="CX135" t="b">
        <f t="shared" si="281"/>
        <v>1</v>
      </c>
      <c r="CY135" t="b">
        <f t="shared" si="282"/>
        <v>1</v>
      </c>
      <c r="CZ135" t="b">
        <f t="shared" si="283"/>
        <v>1</v>
      </c>
      <c r="DA135" s="84">
        <f t="shared" si="284"/>
        <v>0</v>
      </c>
      <c r="DB135" t="b">
        <f t="shared" si="285"/>
        <v>0</v>
      </c>
    </row>
    <row r="136" spans="1:106">
      <c r="A136" s="9">
        <v>1580</v>
      </c>
      <c r="B136" s="3">
        <v>2</v>
      </c>
      <c r="C136" s="3" t="s">
        <v>1789</v>
      </c>
      <c r="D136" s="3" t="str">
        <f t="shared" si="232"/>
        <v>MA_1_36-5_dk_0938</v>
      </c>
      <c r="E136" s="3" t="str">
        <f t="shared" si="233"/>
        <v>0938</v>
      </c>
      <c r="F136" s="3">
        <v>140223.40599999999</v>
      </c>
      <c r="G136" s="15">
        <v>417099.31199999998</v>
      </c>
      <c r="H136" s="35" t="str">
        <f t="shared" si="234"/>
        <v>ja</v>
      </c>
      <c r="I136" s="42">
        <v>2</v>
      </c>
      <c r="J136" s="20" t="s">
        <v>373</v>
      </c>
      <c r="K136" s="21">
        <v>10000</v>
      </c>
      <c r="L136" s="28">
        <f t="shared" si="286"/>
        <v>1</v>
      </c>
      <c r="M136" s="28">
        <f t="shared" si="287"/>
        <v>1</v>
      </c>
      <c r="N136" s="56">
        <f t="shared" si="235"/>
        <v>10000</v>
      </c>
      <c r="O136" s="33">
        <f t="shared" si="288"/>
        <v>82.66041861134093</v>
      </c>
      <c r="P136" s="37">
        <f t="shared" si="236"/>
        <v>121.93869140268582</v>
      </c>
      <c r="Q136" s="9" t="s">
        <v>12</v>
      </c>
      <c r="R136" s="55" t="s">
        <v>12</v>
      </c>
      <c r="S136" s="55">
        <v>4.8079999999999998</v>
      </c>
      <c r="T136" s="55">
        <v>5.1470000000000002</v>
      </c>
      <c r="U136" s="55">
        <v>5.4530000000000003</v>
      </c>
      <c r="V136" s="3">
        <v>5.702</v>
      </c>
      <c r="W136" s="3">
        <v>5.9850000000000003</v>
      </c>
      <c r="X136" s="3" t="s">
        <v>12</v>
      </c>
      <c r="Y136" s="3">
        <v>6.5380000000000003</v>
      </c>
      <c r="Z136" s="15" t="s">
        <v>12</v>
      </c>
      <c r="AA136" s="10">
        <f t="shared" si="237"/>
        <v>5.9850000000000003</v>
      </c>
      <c r="AB136" s="9">
        <f t="shared" si="238"/>
        <v>0.53200000000000003</v>
      </c>
      <c r="AC136" s="10">
        <f t="shared" si="239"/>
        <v>0.55299999999999994</v>
      </c>
      <c r="AD136" s="9" t="s">
        <v>12</v>
      </c>
      <c r="AE136" s="55" t="s">
        <v>12</v>
      </c>
      <c r="AF136" s="55">
        <v>0.93700000000000006</v>
      </c>
      <c r="AG136" s="55">
        <v>0.95499999999999996</v>
      </c>
      <c r="AH136" s="55">
        <v>0.97399999999999998</v>
      </c>
      <c r="AI136" s="3">
        <v>0.99199999999999999</v>
      </c>
      <c r="AJ136" s="3">
        <v>1.026</v>
      </c>
      <c r="AK136" s="3" t="s">
        <v>12</v>
      </c>
      <c r="AL136" s="3">
        <v>1.119</v>
      </c>
      <c r="AM136" s="15" t="s">
        <v>12</v>
      </c>
      <c r="AN136" s="10">
        <f t="shared" si="240"/>
        <v>1.026</v>
      </c>
      <c r="AO136" s="9">
        <f t="shared" si="241"/>
        <v>5.2000000000000046E-2</v>
      </c>
      <c r="AP136" s="10">
        <f t="shared" si="242"/>
        <v>9.2999999999999972E-2</v>
      </c>
      <c r="AQ136" s="9" t="s">
        <v>12</v>
      </c>
      <c r="AR136" s="55" t="s">
        <v>12</v>
      </c>
      <c r="AS136" s="55">
        <v>3.056</v>
      </c>
      <c r="AT136" s="55">
        <v>3.08</v>
      </c>
      <c r="AU136" s="55">
        <v>3.1110000000000002</v>
      </c>
      <c r="AV136" s="3">
        <v>3.153</v>
      </c>
      <c r="AW136" s="3">
        <v>3.2010000000000001</v>
      </c>
      <c r="AX136" s="3" t="s">
        <v>12</v>
      </c>
      <c r="AY136" s="3">
        <v>3.4129999999999998</v>
      </c>
      <c r="AZ136" s="15" t="s">
        <v>12</v>
      </c>
      <c r="BA136" s="10">
        <f t="shared" si="243"/>
        <v>3.2010000000000001</v>
      </c>
      <c r="BB136" s="9">
        <f t="shared" si="244"/>
        <v>8.9999999999999858E-2</v>
      </c>
      <c r="BC136" s="10">
        <f t="shared" si="245"/>
        <v>0.21199999999999974</v>
      </c>
      <c r="BD136" s="9">
        <v>5.7080000000000002</v>
      </c>
      <c r="BE136" s="3">
        <v>6.2969999999999997</v>
      </c>
      <c r="BF136" s="15">
        <v>6.944</v>
      </c>
      <c r="BG136" s="15">
        <f t="shared" si="246"/>
        <v>6.2969999999999997</v>
      </c>
      <c r="BH136" s="9">
        <f t="shared" si="247"/>
        <v>0.58899999999999952</v>
      </c>
      <c r="BI136" s="10">
        <f t="shared" si="248"/>
        <v>0.64700000000000024</v>
      </c>
      <c r="BJ136" s="9">
        <v>5.6820000000000004</v>
      </c>
      <c r="BK136" s="3">
        <v>6.2729999999999997</v>
      </c>
      <c r="BL136" s="15">
        <v>6.9550000000000001</v>
      </c>
      <c r="BM136" s="15">
        <f t="shared" si="249"/>
        <v>6.2729999999999997</v>
      </c>
      <c r="BN136" s="9">
        <f t="shared" si="250"/>
        <v>0.5909999999999993</v>
      </c>
      <c r="BO136" s="10">
        <f t="shared" si="251"/>
        <v>0.68200000000000038</v>
      </c>
      <c r="BP136">
        <f t="shared" si="252"/>
        <v>0</v>
      </c>
      <c r="BQ136" s="93">
        <f t="shared" si="253"/>
        <v>1.1071428571428561</v>
      </c>
      <c r="BR136" s="93">
        <f t="shared" si="254"/>
        <v>1.1109022556390964</v>
      </c>
      <c r="BS136" s="93" t="str">
        <f>VLOOKUP(C136,'Koppeling locatie - aslocatie'!$A$2:$C$8139,2,FALSE)</f>
        <v>maas227</v>
      </c>
      <c r="BT136" s="93">
        <f>VLOOKUP($BS136,aslocaties_v01!$C$3:$AA$500,MATCH($K$3/10,aslocaties_v01!$C$2:$X$2),FALSE)</f>
        <v>5.4729999999999999</v>
      </c>
      <c r="BU136" s="93">
        <f>VLOOKUP(BS136,aslocaties_v01!$C$3:$AA$500,MATCH($K$3,aslocaties_v01!$C$2:$X$2),FALSE)</f>
        <v>6.0049999999999999</v>
      </c>
      <c r="BV136" s="93">
        <f>VLOOKUP(BS136,aslocaties_v01!$C$3:$AA$500,MATCH($K$3*10,aslocaties_v01!$C$2:$Y$2),FALSE)</f>
        <v>6.5609999999999999</v>
      </c>
      <c r="BW136" s="93">
        <f t="shared" si="255"/>
        <v>0.53200000000000003</v>
      </c>
      <c r="BX136" s="93">
        <f t="shared" si="256"/>
        <v>0.55600000000000005</v>
      </c>
      <c r="BY136" s="94">
        <f t="shared" si="257"/>
        <v>0</v>
      </c>
      <c r="BZ136" s="94">
        <f t="shared" si="258"/>
        <v>5.4249547920435237E-3</v>
      </c>
      <c r="CA136" s="94">
        <f t="shared" si="259"/>
        <v>1.9999999999999574E-2</v>
      </c>
      <c r="CB136">
        <f t="shared" si="260"/>
        <v>1.9999999999999574E-2</v>
      </c>
      <c r="CC136" s="58">
        <f t="shared" si="261"/>
        <v>2.2999999999999687E-2</v>
      </c>
      <c r="CD136" s="95" t="b">
        <f t="shared" si="262"/>
        <v>0</v>
      </c>
      <c r="CE136" s="96" t="b">
        <f t="shared" si="263"/>
        <v>1</v>
      </c>
      <c r="CF136" t="b">
        <f t="shared" si="264"/>
        <v>1</v>
      </c>
      <c r="CG136" t="b">
        <f t="shared" si="265"/>
        <v>1</v>
      </c>
      <c r="CH136" s="84" t="b">
        <f t="shared" si="266"/>
        <v>1</v>
      </c>
      <c r="CI136">
        <f t="shared" si="267"/>
        <v>1.026</v>
      </c>
      <c r="CJ136" t="b">
        <f t="shared" si="268"/>
        <v>1</v>
      </c>
      <c r="CK136" t="b">
        <f t="shared" si="269"/>
        <v>1</v>
      </c>
      <c r="CL136" s="84" t="b">
        <f t="shared" si="289"/>
        <v>1</v>
      </c>
      <c r="CM136">
        <f t="shared" si="270"/>
        <v>3.2010000000000001</v>
      </c>
      <c r="CN136" t="b">
        <f t="shared" si="271"/>
        <v>1</v>
      </c>
      <c r="CO136" s="84">
        <f t="shared" si="272"/>
        <v>6.4187640879203117E-2</v>
      </c>
      <c r="CP136" t="b">
        <f t="shared" si="273"/>
        <v>1</v>
      </c>
      <c r="CQ136" s="96" t="b">
        <f t="shared" si="274"/>
        <v>1</v>
      </c>
      <c r="CR136" t="b">
        <f t="shared" si="275"/>
        <v>1</v>
      </c>
      <c r="CS136" t="b">
        <f t="shared" si="276"/>
        <v>1</v>
      </c>
      <c r="CT136" t="b">
        <f t="shared" si="277"/>
        <v>1</v>
      </c>
      <c r="CU136" t="b">
        <f t="shared" si="278"/>
        <v>1</v>
      </c>
      <c r="CV136" s="84" t="b">
        <f t="shared" si="279"/>
        <v>1</v>
      </c>
      <c r="CW136" t="b">
        <f t="shared" si="280"/>
        <v>1</v>
      </c>
      <c r="CX136" t="b">
        <f t="shared" si="281"/>
        <v>1</v>
      </c>
      <c r="CY136" t="b">
        <f t="shared" si="282"/>
        <v>1</v>
      </c>
      <c r="CZ136" t="b">
        <f t="shared" si="283"/>
        <v>1</v>
      </c>
      <c r="DA136" s="84">
        <f t="shared" si="284"/>
        <v>0</v>
      </c>
      <c r="DB136" t="b">
        <f t="shared" si="285"/>
        <v>0</v>
      </c>
    </row>
    <row r="137" spans="1:106">
      <c r="A137" s="9">
        <v>1581</v>
      </c>
      <c r="B137" s="3">
        <v>2</v>
      </c>
      <c r="C137" s="3" t="s">
        <v>1790</v>
      </c>
      <c r="D137" s="3" t="str">
        <f t="shared" si="232"/>
        <v>MA_1_36-5_dk_0939</v>
      </c>
      <c r="E137" s="3" t="str">
        <f t="shared" si="233"/>
        <v>0939</v>
      </c>
      <c r="F137" s="3">
        <v>140101.65599999999</v>
      </c>
      <c r="G137" s="15">
        <v>417092.53100000002</v>
      </c>
      <c r="H137" s="35" t="str">
        <f t="shared" si="234"/>
        <v>ja</v>
      </c>
      <c r="I137" s="42">
        <v>4</v>
      </c>
      <c r="J137" s="20" t="s">
        <v>373</v>
      </c>
      <c r="K137" s="21">
        <v>10000</v>
      </c>
      <c r="L137" s="28">
        <f t="shared" si="286"/>
        <v>1</v>
      </c>
      <c r="M137" s="28">
        <f t="shared" si="287"/>
        <v>1</v>
      </c>
      <c r="N137" s="56">
        <f t="shared" si="235"/>
        <v>10000</v>
      </c>
      <c r="O137" s="33">
        <f t="shared" si="288"/>
        <v>121.93869140268582</v>
      </c>
      <c r="P137" s="37">
        <f t="shared" si="236"/>
        <v>81.554965888036577</v>
      </c>
      <c r="Q137" s="9" t="s">
        <v>12</v>
      </c>
      <c r="R137" s="55" t="s">
        <v>12</v>
      </c>
      <c r="S137" s="55">
        <v>4.8010000000000002</v>
      </c>
      <c r="T137" s="55">
        <v>5.1349999999999998</v>
      </c>
      <c r="U137" s="55">
        <v>5.4450000000000003</v>
      </c>
      <c r="V137" s="3">
        <v>5.6959999999999997</v>
      </c>
      <c r="W137" s="3">
        <v>5.976</v>
      </c>
      <c r="X137" s="3" t="s">
        <v>12</v>
      </c>
      <c r="Y137" s="3">
        <v>6.5309999999999997</v>
      </c>
      <c r="Z137" s="15" t="s">
        <v>12</v>
      </c>
      <c r="AA137" s="10">
        <f t="shared" si="237"/>
        <v>5.976</v>
      </c>
      <c r="AB137" s="9">
        <f t="shared" si="238"/>
        <v>0.53099999999999969</v>
      </c>
      <c r="AC137" s="10">
        <f t="shared" si="239"/>
        <v>0.55499999999999972</v>
      </c>
      <c r="AD137" s="9" t="s">
        <v>12</v>
      </c>
      <c r="AE137" s="55" t="s">
        <v>12</v>
      </c>
      <c r="AF137" s="55">
        <v>0.94399999999999995</v>
      </c>
      <c r="AG137" s="55">
        <v>0.96299999999999997</v>
      </c>
      <c r="AH137" s="55">
        <v>0.98499999999999999</v>
      </c>
      <c r="AI137" s="3">
        <v>1.0069999999999999</v>
      </c>
      <c r="AJ137" s="3">
        <v>1.0409999999999999</v>
      </c>
      <c r="AK137" s="3" t="s">
        <v>12</v>
      </c>
      <c r="AL137" s="3">
        <v>1.1140000000000001</v>
      </c>
      <c r="AM137" s="15" t="s">
        <v>12</v>
      </c>
      <c r="AN137" s="10">
        <f t="shared" si="240"/>
        <v>1.0409999999999999</v>
      </c>
      <c r="AO137" s="9">
        <f t="shared" si="241"/>
        <v>5.5999999999999939E-2</v>
      </c>
      <c r="AP137" s="10">
        <f t="shared" si="242"/>
        <v>7.3000000000000176E-2</v>
      </c>
      <c r="AQ137" s="9" t="s">
        <v>12</v>
      </c>
      <c r="AR137" s="55" t="s">
        <v>12</v>
      </c>
      <c r="AS137" s="55">
        <v>3.0720000000000001</v>
      </c>
      <c r="AT137" s="55">
        <v>3.1019999999999999</v>
      </c>
      <c r="AU137" s="55">
        <v>3.1349999999999998</v>
      </c>
      <c r="AV137" s="3">
        <v>3.165</v>
      </c>
      <c r="AW137" s="3">
        <v>3.1970000000000001</v>
      </c>
      <c r="AX137" s="3" t="s">
        <v>12</v>
      </c>
      <c r="AY137" s="3">
        <v>3.4</v>
      </c>
      <c r="AZ137" s="15" t="s">
        <v>12</v>
      </c>
      <c r="BA137" s="10">
        <f t="shared" si="243"/>
        <v>3.1970000000000001</v>
      </c>
      <c r="BB137" s="9">
        <f t="shared" si="244"/>
        <v>6.2000000000000277E-2</v>
      </c>
      <c r="BC137" s="10">
        <f t="shared" si="245"/>
        <v>0.20299999999999985</v>
      </c>
      <c r="BD137" s="9">
        <v>5.6879999999999997</v>
      </c>
      <c r="BE137" s="3">
        <v>6.2750000000000004</v>
      </c>
      <c r="BF137" s="15">
        <v>6.923</v>
      </c>
      <c r="BG137" s="15">
        <f t="shared" si="246"/>
        <v>6.2750000000000004</v>
      </c>
      <c r="BH137" s="9">
        <f t="shared" si="247"/>
        <v>0.58700000000000063</v>
      </c>
      <c r="BI137" s="10">
        <f t="shared" si="248"/>
        <v>0.64799999999999969</v>
      </c>
      <c r="BJ137" s="9">
        <v>5.665</v>
      </c>
      <c r="BK137" s="3">
        <v>6.2539999999999996</v>
      </c>
      <c r="BL137" s="15">
        <v>6.9420000000000002</v>
      </c>
      <c r="BM137" s="15">
        <f t="shared" si="249"/>
        <v>6.2539999999999996</v>
      </c>
      <c r="BN137" s="9">
        <f t="shared" si="250"/>
        <v>0.58899999999999952</v>
      </c>
      <c r="BO137" s="10">
        <f t="shared" si="251"/>
        <v>0.68800000000000061</v>
      </c>
      <c r="BP137">
        <f t="shared" si="252"/>
        <v>0</v>
      </c>
      <c r="BQ137" s="93">
        <f t="shared" si="253"/>
        <v>1.1054613935969886</v>
      </c>
      <c r="BR137" s="93">
        <f t="shared" si="254"/>
        <v>1.1092278719397362</v>
      </c>
      <c r="BS137" s="93" t="str">
        <f>VLOOKUP(C137,'Koppeling locatie - aslocatie'!$A$2:$C$8139,2,FALSE)</f>
        <v>maas227</v>
      </c>
      <c r="BT137" s="93">
        <f>VLOOKUP($BS137,aslocaties_v01!$C$3:$AA$500,MATCH($K$3/10,aslocaties_v01!$C$2:$X$2),FALSE)</f>
        <v>5.4729999999999999</v>
      </c>
      <c r="BU137" s="93">
        <f>VLOOKUP(BS137,aslocaties_v01!$C$3:$AA$500,MATCH($K$3,aslocaties_v01!$C$2:$X$2),FALSE)</f>
        <v>6.0049999999999999</v>
      </c>
      <c r="BV137" s="93">
        <f>VLOOKUP(BS137,aslocaties_v01!$C$3:$AA$500,MATCH($K$3*10,aslocaties_v01!$C$2:$Y$2),FALSE)</f>
        <v>6.5609999999999999</v>
      </c>
      <c r="BW137" s="93">
        <f t="shared" si="255"/>
        <v>0.53200000000000003</v>
      </c>
      <c r="BX137" s="93">
        <f t="shared" si="256"/>
        <v>0.55600000000000005</v>
      </c>
      <c r="BY137" s="94">
        <f t="shared" si="257"/>
        <v>1.8832391713754504E-3</v>
      </c>
      <c r="BZ137" s="94">
        <f t="shared" si="258"/>
        <v>1.8018018018024495E-3</v>
      </c>
      <c r="CA137" s="94">
        <f t="shared" si="259"/>
        <v>2.7999999999999581E-2</v>
      </c>
      <c r="CB137">
        <f t="shared" si="260"/>
        <v>2.8999999999999915E-2</v>
      </c>
      <c r="CC137" s="58">
        <f t="shared" si="261"/>
        <v>3.0000000000000249E-2</v>
      </c>
      <c r="CD137" s="95" t="b">
        <f t="shared" si="262"/>
        <v>0</v>
      </c>
      <c r="CE137" s="96" t="b">
        <f t="shared" si="263"/>
        <v>1</v>
      </c>
      <c r="CF137" t="b">
        <f t="shared" si="264"/>
        <v>1</v>
      </c>
      <c r="CG137" t="b">
        <f t="shared" si="265"/>
        <v>1</v>
      </c>
      <c r="CH137" s="84" t="b">
        <f t="shared" si="266"/>
        <v>1</v>
      </c>
      <c r="CI137">
        <f t="shared" si="267"/>
        <v>1.0409999999999999</v>
      </c>
      <c r="CJ137" t="b">
        <f t="shared" si="268"/>
        <v>1</v>
      </c>
      <c r="CK137" t="b">
        <f t="shared" si="269"/>
        <v>1</v>
      </c>
      <c r="CL137" s="84" t="b">
        <f t="shared" si="289"/>
        <v>1</v>
      </c>
      <c r="CM137">
        <f t="shared" si="270"/>
        <v>3.1970000000000001</v>
      </c>
      <c r="CN137" t="b">
        <f t="shared" si="271"/>
        <v>1</v>
      </c>
      <c r="CO137" s="84">
        <f t="shared" si="272"/>
        <v>6.5289126556194552E-2</v>
      </c>
      <c r="CP137" t="b">
        <f t="shared" si="273"/>
        <v>1</v>
      </c>
      <c r="CQ137" s="96" t="b">
        <f t="shared" si="274"/>
        <v>1</v>
      </c>
      <c r="CR137" t="b">
        <f t="shared" si="275"/>
        <v>1</v>
      </c>
      <c r="CS137" t="b">
        <f t="shared" si="276"/>
        <v>1</v>
      </c>
      <c r="CT137" t="b">
        <f t="shared" si="277"/>
        <v>1</v>
      </c>
      <c r="CU137" t="b">
        <f t="shared" si="278"/>
        <v>1</v>
      </c>
      <c r="CV137" s="84" t="b">
        <f t="shared" si="279"/>
        <v>1</v>
      </c>
      <c r="CW137" t="b">
        <f t="shared" si="280"/>
        <v>1</v>
      </c>
      <c r="CX137" t="b">
        <f t="shared" si="281"/>
        <v>1</v>
      </c>
      <c r="CY137" t="b">
        <f t="shared" si="282"/>
        <v>1</v>
      </c>
      <c r="CZ137" t="b">
        <f t="shared" si="283"/>
        <v>1</v>
      </c>
      <c r="DA137" s="84">
        <f t="shared" si="284"/>
        <v>0</v>
      </c>
      <c r="DB137" t="b">
        <f t="shared" si="285"/>
        <v>0</v>
      </c>
    </row>
    <row r="138" spans="1:106">
      <c r="A138" s="9">
        <v>1582</v>
      </c>
      <c r="B138" s="3">
        <v>2</v>
      </c>
      <c r="C138" s="3" t="s">
        <v>1791</v>
      </c>
      <c r="D138" s="3" t="str">
        <f t="shared" si="232"/>
        <v>MA_1_36-5_dk_0940</v>
      </c>
      <c r="E138" s="3" t="str">
        <f t="shared" si="233"/>
        <v>0940</v>
      </c>
      <c r="F138" s="3">
        <v>140021.40599999999</v>
      </c>
      <c r="G138" s="15">
        <v>417107.06199999998</v>
      </c>
      <c r="H138" s="35" t="str">
        <f t="shared" si="234"/>
        <v>ja</v>
      </c>
      <c r="I138" s="42">
        <v>358</v>
      </c>
      <c r="J138" s="20" t="s">
        <v>373</v>
      </c>
      <c r="K138" s="21">
        <v>10000</v>
      </c>
      <c r="L138" s="28">
        <f t="shared" si="286"/>
        <v>1</v>
      </c>
      <c r="M138" s="28">
        <f t="shared" si="287"/>
        <v>1</v>
      </c>
      <c r="N138" s="56">
        <f t="shared" si="235"/>
        <v>10000</v>
      </c>
      <c r="O138" s="33">
        <f t="shared" si="288"/>
        <v>81.554965888036577</v>
      </c>
      <c r="P138" s="37">
        <f t="shared" si="236"/>
        <v>115.94582445692151</v>
      </c>
      <c r="Q138" s="9" t="s">
        <v>12</v>
      </c>
      <c r="R138" s="55" t="s">
        <v>12</v>
      </c>
      <c r="S138" s="55">
        <v>4.7859999999999996</v>
      </c>
      <c r="T138" s="55">
        <v>5.1239999999999997</v>
      </c>
      <c r="U138" s="55">
        <v>5.43</v>
      </c>
      <c r="V138" s="3">
        <v>5.6779999999999999</v>
      </c>
      <c r="W138" s="3">
        <v>5.9580000000000002</v>
      </c>
      <c r="X138" s="3" t="s">
        <v>12</v>
      </c>
      <c r="Y138" s="3">
        <v>6.5110000000000001</v>
      </c>
      <c r="Z138" s="15" t="s">
        <v>12</v>
      </c>
      <c r="AA138" s="10">
        <f t="shared" si="237"/>
        <v>5.9580000000000002</v>
      </c>
      <c r="AB138" s="9">
        <f t="shared" si="238"/>
        <v>0.52800000000000047</v>
      </c>
      <c r="AC138" s="10">
        <f t="shared" si="239"/>
        <v>0.55299999999999994</v>
      </c>
      <c r="AD138" s="9" t="s">
        <v>12</v>
      </c>
      <c r="AE138" s="55" t="s">
        <v>12</v>
      </c>
      <c r="AF138" s="55">
        <v>0.94</v>
      </c>
      <c r="AG138" s="55">
        <v>0.95899999999999996</v>
      </c>
      <c r="AH138" s="55">
        <v>0.98</v>
      </c>
      <c r="AI138" s="3">
        <v>0.999</v>
      </c>
      <c r="AJ138" s="3">
        <v>1.0489999999999999</v>
      </c>
      <c r="AK138" s="3" t="s">
        <v>12</v>
      </c>
      <c r="AL138" s="3">
        <v>1.177</v>
      </c>
      <c r="AM138" s="15" t="s">
        <v>12</v>
      </c>
      <c r="AN138" s="10">
        <f t="shared" si="240"/>
        <v>1.0489999999999999</v>
      </c>
      <c r="AO138" s="9">
        <f t="shared" si="241"/>
        <v>6.899999999999995E-2</v>
      </c>
      <c r="AP138" s="10">
        <f t="shared" si="242"/>
        <v>0.12800000000000011</v>
      </c>
      <c r="AQ138" s="9" t="s">
        <v>12</v>
      </c>
      <c r="AR138" s="55" t="s">
        <v>12</v>
      </c>
      <c r="AS138" s="55">
        <v>3.0659999999999998</v>
      </c>
      <c r="AT138" s="55">
        <v>3.093</v>
      </c>
      <c r="AU138" s="55">
        <v>3.1469999999999998</v>
      </c>
      <c r="AV138" s="3">
        <v>3.2029999999999998</v>
      </c>
      <c r="AW138" s="3">
        <v>3.3220000000000001</v>
      </c>
      <c r="AX138" s="3" t="s">
        <v>12</v>
      </c>
      <c r="AY138" s="3">
        <v>3.544</v>
      </c>
      <c r="AZ138" s="15" t="s">
        <v>12</v>
      </c>
      <c r="BA138" s="10">
        <f t="shared" si="243"/>
        <v>3.3220000000000001</v>
      </c>
      <c r="BB138" s="9">
        <f t="shared" si="244"/>
        <v>0.17500000000000027</v>
      </c>
      <c r="BC138" s="10">
        <f t="shared" si="245"/>
        <v>0.22199999999999998</v>
      </c>
      <c r="BD138" s="9">
        <v>5.7270000000000003</v>
      </c>
      <c r="BE138" s="3">
        <v>6.327</v>
      </c>
      <c r="BF138" s="15">
        <v>6.9889999999999999</v>
      </c>
      <c r="BG138" s="15">
        <f t="shared" si="246"/>
        <v>6.327</v>
      </c>
      <c r="BH138" s="9">
        <f t="shared" si="247"/>
        <v>0.59999999999999964</v>
      </c>
      <c r="BI138" s="10">
        <f t="shared" si="248"/>
        <v>0.66199999999999992</v>
      </c>
      <c r="BJ138" s="9">
        <v>5.6929999999999996</v>
      </c>
      <c r="BK138" s="3">
        <v>6.2919999999999998</v>
      </c>
      <c r="BL138" s="15">
        <v>6.9829999999999997</v>
      </c>
      <c r="BM138" s="15">
        <f t="shared" si="249"/>
        <v>6.2919999999999998</v>
      </c>
      <c r="BN138" s="9">
        <f t="shared" si="250"/>
        <v>0.5990000000000002</v>
      </c>
      <c r="BO138" s="10">
        <f t="shared" si="251"/>
        <v>0.69099999999999984</v>
      </c>
      <c r="BP138">
        <f t="shared" si="252"/>
        <v>0</v>
      </c>
      <c r="BQ138" s="93">
        <f t="shared" si="253"/>
        <v>1.1363636363636347</v>
      </c>
      <c r="BR138" s="93">
        <f t="shared" si="254"/>
        <v>1.1344696969696964</v>
      </c>
      <c r="BS138" s="93" t="str">
        <f>VLOOKUP(C138,'Koppeling locatie - aslocatie'!$A$2:$C$8139,2,FALSE)</f>
        <v>maas227</v>
      </c>
      <c r="BT138" s="93">
        <f>VLOOKUP($BS138,aslocaties_v01!$C$3:$AA$500,MATCH($K$3/10,aslocaties_v01!$C$2:$X$2),FALSE)</f>
        <v>5.4729999999999999</v>
      </c>
      <c r="BU138" s="93">
        <f>VLOOKUP(BS138,aslocaties_v01!$C$3:$AA$500,MATCH($K$3,aslocaties_v01!$C$2:$X$2),FALSE)</f>
        <v>6.0049999999999999</v>
      </c>
      <c r="BV138" s="93">
        <f>VLOOKUP(BS138,aslocaties_v01!$C$3:$AA$500,MATCH($K$3*10,aslocaties_v01!$C$2:$Y$2),FALSE)</f>
        <v>6.5609999999999999</v>
      </c>
      <c r="BW138" s="93">
        <f t="shared" si="255"/>
        <v>0.53200000000000003</v>
      </c>
      <c r="BX138" s="93">
        <f t="shared" si="256"/>
        <v>0.55600000000000005</v>
      </c>
      <c r="BY138" s="94">
        <f t="shared" si="257"/>
        <v>7.5757575757566809E-3</v>
      </c>
      <c r="BZ138" s="94">
        <f t="shared" si="258"/>
        <v>5.4249547920435237E-3</v>
      </c>
      <c r="CA138" s="94">
        <f t="shared" si="259"/>
        <v>4.3000000000000149E-2</v>
      </c>
      <c r="CB138">
        <f t="shared" si="260"/>
        <v>4.6999999999999709E-2</v>
      </c>
      <c r="CC138" s="58">
        <f t="shared" si="261"/>
        <v>4.9999999999999822E-2</v>
      </c>
      <c r="CD138" s="95" t="b">
        <f t="shared" si="262"/>
        <v>0</v>
      </c>
      <c r="CE138" s="96" t="b">
        <f t="shared" si="263"/>
        <v>1</v>
      </c>
      <c r="CF138" t="b">
        <f t="shared" si="264"/>
        <v>1</v>
      </c>
      <c r="CG138" t="b">
        <f t="shared" si="265"/>
        <v>1</v>
      </c>
      <c r="CH138" s="84" t="b">
        <f t="shared" si="266"/>
        <v>1</v>
      </c>
      <c r="CI138">
        <f t="shared" si="267"/>
        <v>1.0489999999999999</v>
      </c>
      <c r="CJ138" t="b">
        <f t="shared" si="268"/>
        <v>1</v>
      </c>
      <c r="CK138" t="b">
        <f t="shared" si="269"/>
        <v>1</v>
      </c>
      <c r="CL138" s="84" t="b">
        <f t="shared" si="289"/>
        <v>1</v>
      </c>
      <c r="CM138">
        <f t="shared" si="270"/>
        <v>3.3220000000000001</v>
      </c>
      <c r="CN138" t="b">
        <f t="shared" si="271"/>
        <v>1</v>
      </c>
      <c r="CO138" s="84">
        <f t="shared" si="272"/>
        <v>6.0932869900578654E-2</v>
      </c>
      <c r="CP138" t="b">
        <f t="shared" si="273"/>
        <v>1</v>
      </c>
      <c r="CQ138" s="96" t="b">
        <f t="shared" si="274"/>
        <v>1</v>
      </c>
      <c r="CR138" t="b">
        <f t="shared" si="275"/>
        <v>1</v>
      </c>
      <c r="CS138" t="b">
        <f t="shared" si="276"/>
        <v>1</v>
      </c>
      <c r="CT138" t="b">
        <f t="shared" si="277"/>
        <v>1</v>
      </c>
      <c r="CU138" t="b">
        <f t="shared" si="278"/>
        <v>1</v>
      </c>
      <c r="CV138" s="84" t="b">
        <f t="shared" si="279"/>
        <v>1</v>
      </c>
      <c r="CW138" t="b">
        <f t="shared" si="280"/>
        <v>1</v>
      </c>
      <c r="CX138" t="b">
        <f t="shared" si="281"/>
        <v>1</v>
      </c>
      <c r="CY138" t="b">
        <f t="shared" si="282"/>
        <v>1</v>
      </c>
      <c r="CZ138" t="b">
        <f t="shared" si="283"/>
        <v>1</v>
      </c>
      <c r="DA138" s="84">
        <f t="shared" si="284"/>
        <v>0</v>
      </c>
      <c r="DB138" t="b">
        <f t="shared" si="285"/>
        <v>0</v>
      </c>
    </row>
    <row r="139" spans="1:106">
      <c r="A139" s="9">
        <v>1583</v>
      </c>
      <c r="B139" s="3">
        <v>2</v>
      </c>
      <c r="C139" s="3" t="s">
        <v>1792</v>
      </c>
      <c r="D139" s="3" t="str">
        <f t="shared" si="232"/>
        <v>MA_1_36-5_dk_0941</v>
      </c>
      <c r="E139" s="3" t="str">
        <f t="shared" si="233"/>
        <v>0941</v>
      </c>
      <c r="F139" s="3">
        <v>139905.70300000001</v>
      </c>
      <c r="G139" s="15">
        <v>417099.56199999998</v>
      </c>
      <c r="H139" s="35" t="str">
        <f t="shared" si="234"/>
        <v>ja</v>
      </c>
      <c r="I139" s="42">
        <v>358</v>
      </c>
      <c r="J139" s="20" t="s">
        <v>373</v>
      </c>
      <c r="K139" s="21">
        <v>10000</v>
      </c>
      <c r="L139" s="28">
        <f t="shared" si="286"/>
        <v>1</v>
      </c>
      <c r="M139" s="28">
        <f t="shared" si="287"/>
        <v>1</v>
      </c>
      <c r="N139" s="56">
        <f t="shared" si="235"/>
        <v>10000</v>
      </c>
      <c r="O139" s="33">
        <f t="shared" si="288"/>
        <v>115.94582445692151</v>
      </c>
      <c r="P139" s="37">
        <f t="shared" si="236"/>
        <v>76.995916580054384</v>
      </c>
      <c r="Q139" s="9" t="s">
        <v>12</v>
      </c>
      <c r="R139" s="55" t="s">
        <v>12</v>
      </c>
      <c r="S139" s="55">
        <v>4.7759999999999998</v>
      </c>
      <c r="T139" s="55">
        <v>5.1100000000000003</v>
      </c>
      <c r="U139" s="55">
        <v>5.42</v>
      </c>
      <c r="V139" s="3">
        <v>5.665</v>
      </c>
      <c r="W139" s="3">
        <v>5.9489999999999998</v>
      </c>
      <c r="X139" s="3" t="s">
        <v>12</v>
      </c>
      <c r="Y139" s="3">
        <v>6.5019999999999998</v>
      </c>
      <c r="Z139" s="15" t="s">
        <v>12</v>
      </c>
      <c r="AA139" s="10">
        <f t="shared" si="237"/>
        <v>5.9489999999999998</v>
      </c>
      <c r="AB139" s="9">
        <f t="shared" si="238"/>
        <v>0.52899999999999991</v>
      </c>
      <c r="AC139" s="10">
        <f t="shared" si="239"/>
        <v>0.55299999999999994</v>
      </c>
      <c r="AD139" s="9" t="s">
        <v>12</v>
      </c>
      <c r="AE139" s="55" t="s">
        <v>12</v>
      </c>
      <c r="AF139" s="55">
        <v>0.93200000000000005</v>
      </c>
      <c r="AG139" s="55">
        <v>0.95099999999999996</v>
      </c>
      <c r="AH139" s="55">
        <v>0.97099999999999997</v>
      </c>
      <c r="AI139" s="3">
        <v>0.98899999999999999</v>
      </c>
      <c r="AJ139" s="3">
        <v>1.03</v>
      </c>
      <c r="AK139" s="3" t="s">
        <v>12</v>
      </c>
      <c r="AL139" s="3">
        <v>1.165</v>
      </c>
      <c r="AM139" s="15" t="s">
        <v>12</v>
      </c>
      <c r="AN139" s="10">
        <f t="shared" si="240"/>
        <v>1.03</v>
      </c>
      <c r="AO139" s="9">
        <f t="shared" si="241"/>
        <v>5.9000000000000052E-2</v>
      </c>
      <c r="AP139" s="10">
        <f t="shared" si="242"/>
        <v>0.13500000000000001</v>
      </c>
      <c r="AQ139" s="9" t="s">
        <v>12</v>
      </c>
      <c r="AR139" s="55" t="s">
        <v>12</v>
      </c>
      <c r="AS139" s="55">
        <v>3.0569999999999999</v>
      </c>
      <c r="AT139" s="55">
        <v>3.0819999999999999</v>
      </c>
      <c r="AU139" s="55">
        <v>3.1240000000000001</v>
      </c>
      <c r="AV139" s="3">
        <v>3.1909999999999998</v>
      </c>
      <c r="AW139" s="3">
        <v>3.302</v>
      </c>
      <c r="AX139" s="3" t="s">
        <v>12</v>
      </c>
      <c r="AY139" s="3">
        <v>3.5249999999999999</v>
      </c>
      <c r="AZ139" s="15" t="s">
        <v>12</v>
      </c>
      <c r="BA139" s="10">
        <f t="shared" si="243"/>
        <v>3.302</v>
      </c>
      <c r="BB139" s="9">
        <f t="shared" si="244"/>
        <v>0.17799999999999994</v>
      </c>
      <c r="BC139" s="10">
        <f t="shared" si="245"/>
        <v>0.22299999999999986</v>
      </c>
      <c r="BD139" s="9">
        <v>5.7130000000000001</v>
      </c>
      <c r="BE139" s="3">
        <v>6.3109999999999999</v>
      </c>
      <c r="BF139" s="15">
        <v>6.9720000000000004</v>
      </c>
      <c r="BG139" s="15">
        <f t="shared" si="246"/>
        <v>6.3109999999999999</v>
      </c>
      <c r="BH139" s="9">
        <f t="shared" si="247"/>
        <v>0.59799999999999986</v>
      </c>
      <c r="BI139" s="10">
        <f t="shared" si="248"/>
        <v>0.66100000000000048</v>
      </c>
      <c r="BJ139" s="9">
        <v>5.68</v>
      </c>
      <c r="BK139" s="3">
        <v>6.2770000000000001</v>
      </c>
      <c r="BL139" s="15">
        <v>6.9660000000000002</v>
      </c>
      <c r="BM139" s="15">
        <f t="shared" si="249"/>
        <v>6.2770000000000001</v>
      </c>
      <c r="BN139" s="9">
        <f t="shared" si="250"/>
        <v>0.59700000000000042</v>
      </c>
      <c r="BO139" s="10">
        <f t="shared" si="251"/>
        <v>0.68900000000000006</v>
      </c>
      <c r="BP139">
        <f t="shared" si="252"/>
        <v>0</v>
      </c>
      <c r="BQ139" s="93">
        <f t="shared" si="253"/>
        <v>1.1304347826086956</v>
      </c>
      <c r="BR139" s="93">
        <f t="shared" si="254"/>
        <v>1.1285444234404547</v>
      </c>
      <c r="BS139" s="93" t="str">
        <f>VLOOKUP(C139,'Koppeling locatie - aslocatie'!$A$2:$C$8139,2,FALSE)</f>
        <v>maas227</v>
      </c>
      <c r="BT139" s="93">
        <f>VLOOKUP($BS139,aslocaties_v01!$C$3:$AA$500,MATCH($K$3/10,aslocaties_v01!$C$2:$X$2),FALSE)</f>
        <v>5.4729999999999999</v>
      </c>
      <c r="BU139" s="93">
        <f>VLOOKUP(BS139,aslocaties_v01!$C$3:$AA$500,MATCH($K$3,aslocaties_v01!$C$2:$X$2),FALSE)</f>
        <v>6.0049999999999999</v>
      </c>
      <c r="BV139" s="93">
        <f>VLOOKUP(BS139,aslocaties_v01!$C$3:$AA$500,MATCH($K$3*10,aslocaties_v01!$C$2:$Y$2),FALSE)</f>
        <v>6.5609999999999999</v>
      </c>
      <c r="BW139" s="93">
        <f t="shared" si="255"/>
        <v>0.53200000000000003</v>
      </c>
      <c r="BX139" s="93">
        <f t="shared" si="256"/>
        <v>0.55600000000000005</v>
      </c>
      <c r="BY139" s="94">
        <f t="shared" si="257"/>
        <v>5.6710775047261741E-3</v>
      </c>
      <c r="BZ139" s="94">
        <f t="shared" si="258"/>
        <v>5.4249547920435237E-3</v>
      </c>
      <c r="CA139" s="94">
        <f t="shared" si="259"/>
        <v>5.2999999999999936E-2</v>
      </c>
      <c r="CB139">
        <f t="shared" si="260"/>
        <v>5.600000000000005E-2</v>
      </c>
      <c r="CC139" s="58">
        <f t="shared" si="261"/>
        <v>5.9000000000000163E-2</v>
      </c>
      <c r="CD139" s="95" t="b">
        <f t="shared" si="262"/>
        <v>0</v>
      </c>
      <c r="CE139" s="96" t="b">
        <f t="shared" si="263"/>
        <v>1</v>
      </c>
      <c r="CF139" t="b">
        <f t="shared" si="264"/>
        <v>1</v>
      </c>
      <c r="CG139" t="b">
        <f t="shared" si="265"/>
        <v>1</v>
      </c>
      <c r="CH139" s="84" t="b">
        <f t="shared" si="266"/>
        <v>1</v>
      </c>
      <c r="CI139">
        <f t="shared" si="267"/>
        <v>1.03</v>
      </c>
      <c r="CJ139" t="b">
        <f t="shared" si="268"/>
        <v>1</v>
      </c>
      <c r="CK139" t="b">
        <f t="shared" si="269"/>
        <v>1</v>
      </c>
      <c r="CL139" s="84" t="b">
        <f t="shared" si="289"/>
        <v>1</v>
      </c>
      <c r="CM139">
        <f t="shared" si="270"/>
        <v>3.302</v>
      </c>
      <c r="CN139" t="b">
        <f t="shared" si="271"/>
        <v>1</v>
      </c>
      <c r="CO139" s="84">
        <f t="shared" si="272"/>
        <v>6.0556182408071084E-2</v>
      </c>
      <c r="CP139" t="b">
        <f t="shared" si="273"/>
        <v>1</v>
      </c>
      <c r="CQ139" s="96" t="b">
        <f t="shared" si="274"/>
        <v>1</v>
      </c>
      <c r="CR139" t="b">
        <f t="shared" si="275"/>
        <v>1</v>
      </c>
      <c r="CS139" t="b">
        <f t="shared" si="276"/>
        <v>1</v>
      </c>
      <c r="CT139" t="b">
        <f t="shared" si="277"/>
        <v>1</v>
      </c>
      <c r="CU139" t="b">
        <f t="shared" si="278"/>
        <v>1</v>
      </c>
      <c r="CV139" s="84" t="b">
        <f t="shared" si="279"/>
        <v>1</v>
      </c>
      <c r="CW139" t="b">
        <f t="shared" si="280"/>
        <v>1</v>
      </c>
      <c r="CX139" t="b">
        <f t="shared" si="281"/>
        <v>1</v>
      </c>
      <c r="CY139" t="b">
        <f t="shared" si="282"/>
        <v>1</v>
      </c>
      <c r="CZ139" t="b">
        <f t="shared" si="283"/>
        <v>1</v>
      </c>
      <c r="DA139" s="84">
        <f t="shared" si="284"/>
        <v>0</v>
      </c>
      <c r="DB139" t="b">
        <f t="shared" si="285"/>
        <v>0</v>
      </c>
    </row>
    <row r="140" spans="1:106">
      <c r="A140" s="9">
        <v>1584</v>
      </c>
      <c r="B140" s="3">
        <v>2</v>
      </c>
      <c r="C140" s="3" t="s">
        <v>1793</v>
      </c>
      <c r="D140" s="3" t="str">
        <f t="shared" si="232"/>
        <v>MA_1_36-5_dk_0942</v>
      </c>
      <c r="E140" s="3" t="str">
        <f t="shared" si="233"/>
        <v>0942</v>
      </c>
      <c r="F140" s="3">
        <v>139828.90599999999</v>
      </c>
      <c r="G140" s="15">
        <v>417094.03100000002</v>
      </c>
      <c r="H140" s="35" t="str">
        <f t="shared" si="234"/>
        <v>ja</v>
      </c>
      <c r="I140" s="42">
        <v>357</v>
      </c>
      <c r="J140" s="20" t="s">
        <v>373</v>
      </c>
      <c r="K140" s="21">
        <v>10000</v>
      </c>
      <c r="L140" s="28">
        <f t="shared" si="286"/>
        <v>1</v>
      </c>
      <c r="M140" s="28">
        <f t="shared" si="287"/>
        <v>1</v>
      </c>
      <c r="N140" s="56">
        <f t="shared" si="235"/>
        <v>10000</v>
      </c>
      <c r="O140" s="33">
        <f t="shared" si="288"/>
        <v>76.995916580054384</v>
      </c>
      <c r="P140" s="37">
        <f t="shared" si="236"/>
        <v>115.3863547305222</v>
      </c>
      <c r="Q140" s="9" t="s">
        <v>12</v>
      </c>
      <c r="R140" s="55" t="s">
        <v>12</v>
      </c>
      <c r="S140" s="55">
        <v>4.766</v>
      </c>
      <c r="T140" s="55">
        <v>5.1029999999999998</v>
      </c>
      <c r="U140" s="55">
        <v>5.4089999999999998</v>
      </c>
      <c r="V140" s="3">
        <v>5.6580000000000004</v>
      </c>
      <c r="W140" s="3">
        <v>5.9370000000000003</v>
      </c>
      <c r="X140" s="3" t="s">
        <v>12</v>
      </c>
      <c r="Y140" s="3">
        <v>6.49</v>
      </c>
      <c r="Z140" s="15" t="s">
        <v>12</v>
      </c>
      <c r="AA140" s="10">
        <f t="shared" si="237"/>
        <v>5.9370000000000003</v>
      </c>
      <c r="AB140" s="9">
        <f t="shared" si="238"/>
        <v>0.52800000000000047</v>
      </c>
      <c r="AC140" s="10">
        <f t="shared" si="239"/>
        <v>0.55299999999999994</v>
      </c>
      <c r="AD140" s="9" t="s">
        <v>12</v>
      </c>
      <c r="AE140" s="55" t="s">
        <v>12</v>
      </c>
      <c r="AF140" s="55">
        <v>0.92700000000000005</v>
      </c>
      <c r="AG140" s="55">
        <v>0.94599999999999995</v>
      </c>
      <c r="AH140" s="55">
        <v>0.96599999999999997</v>
      </c>
      <c r="AI140" s="3">
        <v>0.98399999999999999</v>
      </c>
      <c r="AJ140" s="3">
        <v>1.016</v>
      </c>
      <c r="AK140" s="3" t="s">
        <v>12</v>
      </c>
      <c r="AL140" s="3">
        <v>1.157</v>
      </c>
      <c r="AM140" s="15" t="s">
        <v>12</v>
      </c>
      <c r="AN140" s="10">
        <f t="shared" si="240"/>
        <v>1.016</v>
      </c>
      <c r="AO140" s="9">
        <f t="shared" si="241"/>
        <v>5.0000000000000044E-2</v>
      </c>
      <c r="AP140" s="10">
        <f t="shared" si="242"/>
        <v>0.14100000000000001</v>
      </c>
      <c r="AQ140" s="9" t="s">
        <v>12</v>
      </c>
      <c r="AR140" s="55" t="s">
        <v>12</v>
      </c>
      <c r="AS140" s="55">
        <v>3.0550000000000002</v>
      </c>
      <c r="AT140" s="55">
        <v>3.08</v>
      </c>
      <c r="AU140" s="55">
        <v>3.1190000000000002</v>
      </c>
      <c r="AV140" s="3">
        <v>3.1819999999999999</v>
      </c>
      <c r="AW140" s="3">
        <v>3.2869999999999999</v>
      </c>
      <c r="AX140" s="3" t="s">
        <v>12</v>
      </c>
      <c r="AY140" s="3">
        <v>3.508</v>
      </c>
      <c r="AZ140" s="15" t="s">
        <v>12</v>
      </c>
      <c r="BA140" s="10">
        <f t="shared" si="243"/>
        <v>3.2869999999999999</v>
      </c>
      <c r="BB140" s="9">
        <f t="shared" si="244"/>
        <v>0.16799999999999971</v>
      </c>
      <c r="BC140" s="10">
        <f t="shared" si="245"/>
        <v>0.22100000000000009</v>
      </c>
      <c r="BD140" s="9">
        <v>5.71</v>
      </c>
      <c r="BE140" s="3">
        <v>6.3090000000000002</v>
      </c>
      <c r="BF140" s="15">
        <v>6.9729999999999999</v>
      </c>
      <c r="BG140" s="15">
        <f t="shared" si="246"/>
        <v>6.3090000000000002</v>
      </c>
      <c r="BH140" s="9">
        <f t="shared" si="247"/>
        <v>0.5990000000000002</v>
      </c>
      <c r="BI140" s="10">
        <f t="shared" si="248"/>
        <v>0.6639999999999997</v>
      </c>
      <c r="BJ140" s="9">
        <v>5.6779999999999999</v>
      </c>
      <c r="BK140" s="3">
        <v>6.2779999999999996</v>
      </c>
      <c r="BL140" s="15">
        <v>6.97</v>
      </c>
      <c r="BM140" s="15">
        <f t="shared" si="249"/>
        <v>6.2779999999999996</v>
      </c>
      <c r="BN140" s="9">
        <f t="shared" si="250"/>
        <v>0.59999999999999964</v>
      </c>
      <c r="BO140" s="10">
        <f t="shared" si="251"/>
        <v>0.69200000000000017</v>
      </c>
      <c r="BP140">
        <f t="shared" si="252"/>
        <v>0</v>
      </c>
      <c r="BQ140" s="93">
        <f t="shared" si="253"/>
        <v>1.1344696969696964</v>
      </c>
      <c r="BR140" s="93">
        <f t="shared" si="254"/>
        <v>1.1363636363636347</v>
      </c>
      <c r="BS140" s="93" t="str">
        <f>VLOOKUP(C140,'Koppeling locatie - aslocatie'!$A$2:$C$8139,2,FALSE)</f>
        <v>maas228</v>
      </c>
      <c r="BT140" s="93">
        <f>VLOOKUP($BS140,aslocaties_v01!$C$3:$AA$500,MATCH($K$3/10,aslocaties_v01!$C$2:$X$2),FALSE)</f>
        <v>5.3479999999999999</v>
      </c>
      <c r="BU140" s="93">
        <f>VLOOKUP(BS140,aslocaties_v01!$C$3:$AA$500,MATCH($K$3,aslocaties_v01!$C$2:$X$2),FALSE)</f>
        <v>5.875</v>
      </c>
      <c r="BV140" s="93">
        <f>VLOOKUP(BS140,aslocaties_v01!$C$3:$AA$500,MATCH($K$3*10,aslocaties_v01!$C$2:$Y$2),FALSE)</f>
        <v>6.4260000000000002</v>
      </c>
      <c r="BW140" s="93">
        <f t="shared" si="255"/>
        <v>0.52700000000000014</v>
      </c>
      <c r="BX140" s="93">
        <f t="shared" si="256"/>
        <v>0.55100000000000016</v>
      </c>
      <c r="BY140" s="94">
        <f t="shared" si="257"/>
        <v>1.8939393939400029E-3</v>
      </c>
      <c r="BZ140" s="94">
        <f t="shared" si="258"/>
        <v>3.6166365280285717E-3</v>
      </c>
      <c r="CA140" s="94">
        <f t="shared" si="259"/>
        <v>6.0999999999999943E-2</v>
      </c>
      <c r="CB140">
        <f t="shared" si="260"/>
        <v>6.2000000000000277E-2</v>
      </c>
      <c r="CC140" s="58">
        <f t="shared" si="261"/>
        <v>6.4000000000000057E-2</v>
      </c>
      <c r="CD140" s="95" t="b">
        <f t="shared" si="262"/>
        <v>0</v>
      </c>
      <c r="CE140" s="96" t="b">
        <f t="shared" si="263"/>
        <v>1</v>
      </c>
      <c r="CF140" t="b">
        <f t="shared" si="264"/>
        <v>1</v>
      </c>
      <c r="CG140" t="b">
        <f t="shared" si="265"/>
        <v>1</v>
      </c>
      <c r="CH140" s="84" t="b">
        <f t="shared" si="266"/>
        <v>1</v>
      </c>
      <c r="CI140">
        <f t="shared" si="267"/>
        <v>1.016</v>
      </c>
      <c r="CJ140" t="b">
        <f t="shared" si="268"/>
        <v>1</v>
      </c>
      <c r="CK140" t="b">
        <f t="shared" si="269"/>
        <v>1</v>
      </c>
      <c r="CL140" s="84" t="b">
        <f t="shared" si="289"/>
        <v>1</v>
      </c>
      <c r="CM140">
        <f t="shared" si="270"/>
        <v>3.2869999999999999</v>
      </c>
      <c r="CN140" t="b">
        <f t="shared" si="271"/>
        <v>1</v>
      </c>
      <c r="CO140" s="84">
        <f t="shared" si="272"/>
        <v>6.0279508343527639E-2</v>
      </c>
      <c r="CP140" t="b">
        <f t="shared" si="273"/>
        <v>1</v>
      </c>
      <c r="CQ140" s="96" t="b">
        <f t="shared" si="274"/>
        <v>1</v>
      </c>
      <c r="CR140" t="b">
        <f t="shared" si="275"/>
        <v>1</v>
      </c>
      <c r="CS140" t="b">
        <f t="shared" si="276"/>
        <v>1</v>
      </c>
      <c r="CT140" t="b">
        <f t="shared" si="277"/>
        <v>1</v>
      </c>
      <c r="CU140" t="b">
        <f t="shared" si="278"/>
        <v>1</v>
      </c>
      <c r="CV140" s="84" t="b">
        <f t="shared" si="279"/>
        <v>1</v>
      </c>
      <c r="CW140" t="b">
        <f t="shared" si="280"/>
        <v>1</v>
      </c>
      <c r="CX140" t="b">
        <f t="shared" si="281"/>
        <v>1</v>
      </c>
      <c r="CY140" t="b">
        <f t="shared" si="282"/>
        <v>1</v>
      </c>
      <c r="CZ140" t="b">
        <f t="shared" si="283"/>
        <v>1</v>
      </c>
      <c r="DA140" s="84">
        <f t="shared" si="284"/>
        <v>0</v>
      </c>
      <c r="DB140" t="b">
        <f t="shared" si="285"/>
        <v>0</v>
      </c>
    </row>
    <row r="141" spans="1:106">
      <c r="A141" s="9">
        <v>1585</v>
      </c>
      <c r="B141" s="3">
        <v>2</v>
      </c>
      <c r="C141" s="3" t="s">
        <v>1794</v>
      </c>
      <c r="D141" s="3" t="str">
        <f t="shared" si="232"/>
        <v>MA_1_36-5_dk_0943</v>
      </c>
      <c r="E141" s="3" t="str">
        <f t="shared" si="233"/>
        <v>0943</v>
      </c>
      <c r="F141" s="3">
        <v>139713.859</v>
      </c>
      <c r="G141" s="15">
        <v>417085.18800000002</v>
      </c>
      <c r="H141" s="35" t="str">
        <f t="shared" si="234"/>
        <v>ja</v>
      </c>
      <c r="I141" s="42">
        <v>354</v>
      </c>
      <c r="J141" s="20" t="s">
        <v>373</v>
      </c>
      <c r="K141" s="21">
        <v>10000</v>
      </c>
      <c r="L141" s="28">
        <f t="shared" si="286"/>
        <v>1</v>
      </c>
      <c r="M141" s="28">
        <f t="shared" si="287"/>
        <v>1</v>
      </c>
      <c r="N141" s="56">
        <f t="shared" si="235"/>
        <v>10000</v>
      </c>
      <c r="O141" s="33">
        <f t="shared" si="288"/>
        <v>115.3863547305222</v>
      </c>
      <c r="P141" s="37">
        <f t="shared" si="236"/>
        <v>116.12115652628236</v>
      </c>
      <c r="Q141" s="9" t="s">
        <v>12</v>
      </c>
      <c r="R141" s="55" t="s">
        <v>12</v>
      </c>
      <c r="S141" s="55">
        <v>4.7530000000000001</v>
      </c>
      <c r="T141" s="55">
        <v>5.0869999999999997</v>
      </c>
      <c r="U141" s="55">
        <v>5.3920000000000003</v>
      </c>
      <c r="V141" s="3">
        <v>5.641</v>
      </c>
      <c r="W141" s="3">
        <v>5.92</v>
      </c>
      <c r="X141" s="3" t="s">
        <v>12</v>
      </c>
      <c r="Y141" s="3">
        <v>6.4720000000000004</v>
      </c>
      <c r="Z141" s="15" t="s">
        <v>12</v>
      </c>
      <c r="AA141" s="10">
        <f t="shared" si="237"/>
        <v>5.92</v>
      </c>
      <c r="AB141" s="9">
        <f t="shared" si="238"/>
        <v>0.52799999999999958</v>
      </c>
      <c r="AC141" s="10">
        <f t="shared" si="239"/>
        <v>0.55200000000000049</v>
      </c>
      <c r="AD141" s="9" t="s">
        <v>12</v>
      </c>
      <c r="AE141" s="55" t="s">
        <v>12</v>
      </c>
      <c r="AF141" s="55">
        <v>0.91900000000000004</v>
      </c>
      <c r="AG141" s="55">
        <v>0.94</v>
      </c>
      <c r="AH141" s="55">
        <v>0.96399999999999997</v>
      </c>
      <c r="AI141" s="3">
        <v>0.98499999999999999</v>
      </c>
      <c r="AJ141" s="3">
        <v>1.0249999999999999</v>
      </c>
      <c r="AK141" s="3" t="s">
        <v>12</v>
      </c>
      <c r="AL141" s="3">
        <v>1.1739999999999999</v>
      </c>
      <c r="AM141" s="15" t="s">
        <v>12</v>
      </c>
      <c r="AN141" s="10">
        <f t="shared" si="240"/>
        <v>1.0249999999999999</v>
      </c>
      <c r="AO141" s="9">
        <f t="shared" si="241"/>
        <v>6.0999999999999943E-2</v>
      </c>
      <c r="AP141" s="10">
        <f t="shared" si="242"/>
        <v>0.14900000000000002</v>
      </c>
      <c r="AQ141" s="9" t="s">
        <v>12</v>
      </c>
      <c r="AR141" s="55" t="s">
        <v>12</v>
      </c>
      <c r="AS141" s="55">
        <v>3.0529999999999999</v>
      </c>
      <c r="AT141" s="55">
        <v>3.0790000000000002</v>
      </c>
      <c r="AU141" s="55">
        <v>3.1219999999999999</v>
      </c>
      <c r="AV141" s="3">
        <v>3.2090000000000001</v>
      </c>
      <c r="AW141" s="3">
        <v>3.3290000000000002</v>
      </c>
      <c r="AX141" s="3" t="s">
        <v>12</v>
      </c>
      <c r="AY141" s="3">
        <v>3.5550000000000002</v>
      </c>
      <c r="AZ141" s="15" t="s">
        <v>12</v>
      </c>
      <c r="BA141" s="10">
        <f t="shared" si="243"/>
        <v>3.3290000000000002</v>
      </c>
      <c r="BB141" s="9">
        <f t="shared" si="244"/>
        <v>0.20700000000000029</v>
      </c>
      <c r="BC141" s="10">
        <f t="shared" si="245"/>
        <v>0.22599999999999998</v>
      </c>
      <c r="BD141" s="9">
        <v>5.7290000000000001</v>
      </c>
      <c r="BE141" s="3">
        <v>6.3360000000000003</v>
      </c>
      <c r="BF141" s="15">
        <v>7.0119999999999996</v>
      </c>
      <c r="BG141" s="15">
        <f t="shared" si="246"/>
        <v>6.3360000000000003</v>
      </c>
      <c r="BH141" s="9">
        <f t="shared" si="247"/>
        <v>0.60700000000000021</v>
      </c>
      <c r="BI141" s="10">
        <f t="shared" si="248"/>
        <v>0.67599999999999927</v>
      </c>
      <c r="BJ141" s="9">
        <v>5.7</v>
      </c>
      <c r="BK141" s="3">
        <v>6.3090000000000002</v>
      </c>
      <c r="BL141" s="15">
        <v>7.01</v>
      </c>
      <c r="BM141" s="15">
        <f t="shared" si="249"/>
        <v>6.3090000000000002</v>
      </c>
      <c r="BN141" s="9">
        <f t="shared" si="250"/>
        <v>0.60899999999999999</v>
      </c>
      <c r="BO141" s="10">
        <f t="shared" si="251"/>
        <v>0.70099999999999962</v>
      </c>
      <c r="BP141">
        <f t="shared" si="252"/>
        <v>0</v>
      </c>
      <c r="BQ141" s="93">
        <f t="shared" si="253"/>
        <v>1.1496212121212135</v>
      </c>
      <c r="BR141" s="93">
        <f t="shared" si="254"/>
        <v>1.1534090909090917</v>
      </c>
      <c r="BS141" s="93" t="str">
        <f>VLOOKUP(C141,'Koppeling locatie - aslocatie'!$A$2:$C$8139,2,FALSE)</f>
        <v>maas228</v>
      </c>
      <c r="BT141" s="93">
        <f>VLOOKUP($BS141,aslocaties_v01!$C$3:$AA$500,MATCH($K$3/10,aslocaties_v01!$C$2:$X$2),FALSE)</f>
        <v>5.3479999999999999</v>
      </c>
      <c r="BU141" s="93">
        <f>VLOOKUP(BS141,aslocaties_v01!$C$3:$AA$500,MATCH($K$3,aslocaties_v01!$C$2:$X$2),FALSE)</f>
        <v>5.875</v>
      </c>
      <c r="BV141" s="93">
        <f>VLOOKUP(BS141,aslocaties_v01!$C$3:$AA$500,MATCH($K$3*10,aslocaties_v01!$C$2:$Y$2),FALSE)</f>
        <v>6.4260000000000002</v>
      </c>
      <c r="BW141" s="93">
        <f t="shared" si="255"/>
        <v>0.52700000000000014</v>
      </c>
      <c r="BX141" s="93">
        <f t="shared" si="256"/>
        <v>0.55100000000000016</v>
      </c>
      <c r="BY141" s="94">
        <f t="shared" si="257"/>
        <v>1.8939393939383375E-3</v>
      </c>
      <c r="BZ141" s="94">
        <f t="shared" si="258"/>
        <v>1.8115942028991139E-3</v>
      </c>
      <c r="CA141" s="94">
        <f t="shared" si="259"/>
        <v>4.4000000000000483E-2</v>
      </c>
      <c r="CB141">
        <f t="shared" si="260"/>
        <v>4.4999999999999929E-2</v>
      </c>
      <c r="CC141" s="58">
        <f t="shared" si="261"/>
        <v>4.6000000000000263E-2</v>
      </c>
      <c r="CD141" s="95" t="b">
        <f t="shared" si="262"/>
        <v>0</v>
      </c>
      <c r="CE141" s="96" t="b">
        <f t="shared" si="263"/>
        <v>1</v>
      </c>
      <c r="CF141" t="b">
        <f t="shared" si="264"/>
        <v>1</v>
      </c>
      <c r="CG141" t="b">
        <f t="shared" si="265"/>
        <v>1</v>
      </c>
      <c r="CH141" s="84" t="b">
        <f t="shared" si="266"/>
        <v>1</v>
      </c>
      <c r="CI141">
        <f t="shared" si="267"/>
        <v>1.0249999999999999</v>
      </c>
      <c r="CJ141" t="b">
        <f t="shared" si="268"/>
        <v>1</v>
      </c>
      <c r="CK141" t="b">
        <f t="shared" si="269"/>
        <v>1</v>
      </c>
      <c r="CL141" s="84" t="b">
        <f t="shared" si="289"/>
        <v>1</v>
      </c>
      <c r="CM141">
        <f t="shared" si="270"/>
        <v>3.3290000000000002</v>
      </c>
      <c r="CN141" t="b">
        <f t="shared" si="271"/>
        <v>1</v>
      </c>
      <c r="CO141" s="84">
        <f t="shared" si="272"/>
        <v>5.9288665717636163E-2</v>
      </c>
      <c r="CP141" t="b">
        <f t="shared" si="273"/>
        <v>1</v>
      </c>
      <c r="CQ141" s="96" t="b">
        <f t="shared" si="274"/>
        <v>1</v>
      </c>
      <c r="CR141" t="b">
        <f t="shared" si="275"/>
        <v>1</v>
      </c>
      <c r="CS141" t="b">
        <f t="shared" si="276"/>
        <v>1</v>
      </c>
      <c r="CT141" t="b">
        <f t="shared" si="277"/>
        <v>1</v>
      </c>
      <c r="CU141" t="b">
        <f t="shared" si="278"/>
        <v>1</v>
      </c>
      <c r="CV141" s="84" t="b">
        <f t="shared" si="279"/>
        <v>1</v>
      </c>
      <c r="CW141" t="b">
        <f t="shared" si="280"/>
        <v>1</v>
      </c>
      <c r="CX141" t="b">
        <f t="shared" si="281"/>
        <v>1</v>
      </c>
      <c r="CY141" t="b">
        <f t="shared" si="282"/>
        <v>1</v>
      </c>
      <c r="CZ141" t="b">
        <f t="shared" si="283"/>
        <v>1</v>
      </c>
      <c r="DA141" s="84">
        <f t="shared" si="284"/>
        <v>0</v>
      </c>
      <c r="DB141" t="b">
        <f t="shared" si="285"/>
        <v>0</v>
      </c>
    </row>
    <row r="142" spans="1:106">
      <c r="A142" s="9">
        <v>1586</v>
      </c>
      <c r="B142" s="3">
        <v>2</v>
      </c>
      <c r="C142" s="3" t="s">
        <v>1795</v>
      </c>
      <c r="D142" s="3" t="str">
        <f t="shared" si="232"/>
        <v>MA_1_36-5_dk_0944</v>
      </c>
      <c r="E142" s="3" t="str">
        <f t="shared" si="233"/>
        <v>0944</v>
      </c>
      <c r="F142" s="3">
        <v>139598.17199999999</v>
      </c>
      <c r="G142" s="15">
        <v>417075.15600000002</v>
      </c>
      <c r="H142" s="35" t="str">
        <f t="shared" si="234"/>
        <v>ja</v>
      </c>
      <c r="I142" s="42">
        <v>351</v>
      </c>
      <c r="J142" s="20" t="s">
        <v>373</v>
      </c>
      <c r="K142" s="21">
        <v>10000</v>
      </c>
      <c r="L142" s="28">
        <f t="shared" si="286"/>
        <v>1</v>
      </c>
      <c r="M142" s="28">
        <f t="shared" si="287"/>
        <v>1</v>
      </c>
      <c r="N142" s="56">
        <f t="shared" si="235"/>
        <v>10000</v>
      </c>
      <c r="O142" s="33">
        <f t="shared" si="288"/>
        <v>116.12115652628236</v>
      </c>
      <c r="P142" s="37">
        <f t="shared" si="236"/>
        <v>80.918378388354753</v>
      </c>
      <c r="Q142" s="9" t="s">
        <v>12</v>
      </c>
      <c r="R142" s="55" t="s">
        <v>12</v>
      </c>
      <c r="S142" s="55">
        <v>4.7320000000000002</v>
      </c>
      <c r="T142" s="55">
        <v>5.0659999999999998</v>
      </c>
      <c r="U142" s="55">
        <v>5.37</v>
      </c>
      <c r="V142" s="3">
        <v>5.6189999999999998</v>
      </c>
      <c r="W142" s="3">
        <v>5.8979999999999997</v>
      </c>
      <c r="X142" s="3" t="s">
        <v>12</v>
      </c>
      <c r="Y142" s="3">
        <v>6.4489999999999998</v>
      </c>
      <c r="Z142" s="15" t="s">
        <v>12</v>
      </c>
      <c r="AA142" s="10">
        <f t="shared" si="237"/>
        <v>5.8979999999999997</v>
      </c>
      <c r="AB142" s="9">
        <f t="shared" si="238"/>
        <v>0.52799999999999958</v>
      </c>
      <c r="AC142" s="10">
        <f t="shared" si="239"/>
        <v>0.55100000000000016</v>
      </c>
      <c r="AD142" s="9" t="s">
        <v>12</v>
      </c>
      <c r="AE142" s="55" t="s">
        <v>12</v>
      </c>
      <c r="AF142" s="55">
        <v>0.90800000000000003</v>
      </c>
      <c r="AG142" s="55">
        <v>0.93100000000000005</v>
      </c>
      <c r="AH142" s="55">
        <v>0.95599999999999996</v>
      </c>
      <c r="AI142" s="3">
        <v>0.97899999999999998</v>
      </c>
      <c r="AJ142" s="3">
        <v>1.012</v>
      </c>
      <c r="AK142" s="3" t="s">
        <v>12</v>
      </c>
      <c r="AL142" s="3">
        <v>1.1579999999999999</v>
      </c>
      <c r="AM142" s="15" t="s">
        <v>12</v>
      </c>
      <c r="AN142" s="10">
        <f t="shared" si="240"/>
        <v>1.012</v>
      </c>
      <c r="AO142" s="9">
        <f t="shared" si="241"/>
        <v>5.600000000000005E-2</v>
      </c>
      <c r="AP142" s="10">
        <f t="shared" si="242"/>
        <v>0.14599999999999991</v>
      </c>
      <c r="AQ142" s="9" t="s">
        <v>12</v>
      </c>
      <c r="AR142" s="55" t="s">
        <v>12</v>
      </c>
      <c r="AS142" s="55">
        <v>3.048</v>
      </c>
      <c r="AT142" s="55">
        <v>3.073</v>
      </c>
      <c r="AU142" s="55">
        <v>3.1</v>
      </c>
      <c r="AV142" s="3">
        <v>3.1880000000000002</v>
      </c>
      <c r="AW142" s="3">
        <v>3.306</v>
      </c>
      <c r="AX142" s="3" t="s">
        <v>12</v>
      </c>
      <c r="AY142" s="3">
        <v>3.532</v>
      </c>
      <c r="AZ142" s="15" t="s">
        <v>12</v>
      </c>
      <c r="BA142" s="10">
        <f t="shared" si="243"/>
        <v>3.306</v>
      </c>
      <c r="BB142" s="9">
        <f t="shared" si="244"/>
        <v>0.20599999999999996</v>
      </c>
      <c r="BC142" s="10">
        <f t="shared" si="245"/>
        <v>0.22599999999999998</v>
      </c>
      <c r="BD142" s="9">
        <v>5.7380000000000004</v>
      </c>
      <c r="BE142" s="3">
        <v>6.351</v>
      </c>
      <c r="BF142" s="15">
        <v>7.0380000000000003</v>
      </c>
      <c r="BG142" s="15">
        <f t="shared" si="246"/>
        <v>6.351</v>
      </c>
      <c r="BH142" s="9">
        <f t="shared" si="247"/>
        <v>0.61299999999999955</v>
      </c>
      <c r="BI142" s="10">
        <f t="shared" si="248"/>
        <v>0.68700000000000028</v>
      </c>
      <c r="BJ142" s="9">
        <v>5.7110000000000003</v>
      </c>
      <c r="BK142" s="3">
        <v>6.3289999999999997</v>
      </c>
      <c r="BL142" s="15">
        <v>7.0369999999999999</v>
      </c>
      <c r="BM142" s="15">
        <f t="shared" si="249"/>
        <v>6.3289999999999997</v>
      </c>
      <c r="BN142" s="9">
        <f t="shared" si="250"/>
        <v>0.61799999999999944</v>
      </c>
      <c r="BO142" s="10">
        <f t="shared" si="251"/>
        <v>0.70800000000000018</v>
      </c>
      <c r="BP142">
        <f t="shared" si="252"/>
        <v>0</v>
      </c>
      <c r="BQ142" s="93">
        <f t="shared" si="253"/>
        <v>1.1609848484848486</v>
      </c>
      <c r="BR142" s="93">
        <f t="shared" si="254"/>
        <v>1.1704545454545454</v>
      </c>
      <c r="BS142" s="93" t="str">
        <f>VLOOKUP(C142,'Koppeling locatie - aslocatie'!$A$2:$C$8139,2,FALSE)</f>
        <v>maas228</v>
      </c>
      <c r="BT142" s="93">
        <f>VLOOKUP($BS142,aslocaties_v01!$C$3:$AA$500,MATCH($K$3/10,aslocaties_v01!$C$2:$X$2),FALSE)</f>
        <v>5.3479999999999999</v>
      </c>
      <c r="BU142" s="93">
        <f>VLOOKUP(BS142,aslocaties_v01!$C$3:$AA$500,MATCH($K$3,aslocaties_v01!$C$2:$X$2),FALSE)</f>
        <v>5.875</v>
      </c>
      <c r="BV142" s="93">
        <f>VLOOKUP(BS142,aslocaties_v01!$C$3:$AA$500,MATCH($K$3*10,aslocaties_v01!$C$2:$Y$2),FALSE)</f>
        <v>6.4260000000000002</v>
      </c>
      <c r="BW142" s="93">
        <f t="shared" si="255"/>
        <v>0.52700000000000014</v>
      </c>
      <c r="BX142" s="93">
        <f t="shared" si="256"/>
        <v>0.55100000000000016</v>
      </c>
      <c r="BY142" s="94">
        <f t="shared" si="257"/>
        <v>1.8939393939383375E-3</v>
      </c>
      <c r="BZ142" s="94">
        <f t="shared" si="258"/>
        <v>0</v>
      </c>
      <c r="CA142" s="94">
        <f t="shared" si="259"/>
        <v>2.2000000000000242E-2</v>
      </c>
      <c r="CB142">
        <f t="shared" si="260"/>
        <v>2.2999999999999687E-2</v>
      </c>
      <c r="CC142" s="58">
        <f t="shared" si="261"/>
        <v>2.2999999999999687E-2</v>
      </c>
      <c r="CD142" s="95" t="b">
        <f t="shared" si="262"/>
        <v>0</v>
      </c>
      <c r="CE142" s="96" t="b">
        <f t="shared" si="263"/>
        <v>1</v>
      </c>
      <c r="CF142" t="b">
        <f t="shared" si="264"/>
        <v>1</v>
      </c>
      <c r="CG142" t="b">
        <f t="shared" si="265"/>
        <v>1</v>
      </c>
      <c r="CH142" s="84" t="b">
        <f t="shared" si="266"/>
        <v>1</v>
      </c>
      <c r="CI142">
        <f t="shared" si="267"/>
        <v>1.012</v>
      </c>
      <c r="CJ142" t="b">
        <f t="shared" si="268"/>
        <v>1</v>
      </c>
      <c r="CK142" t="b">
        <f t="shared" si="269"/>
        <v>1</v>
      </c>
      <c r="CL142" s="84" t="b">
        <f t="shared" si="289"/>
        <v>1</v>
      </c>
      <c r="CM142">
        <f t="shared" si="270"/>
        <v>3.306</v>
      </c>
      <c r="CN142" t="b">
        <f t="shared" si="271"/>
        <v>1</v>
      </c>
      <c r="CO142" s="84">
        <f t="shared" si="272"/>
        <v>5.9354030520133397E-2</v>
      </c>
      <c r="CP142" t="b">
        <f t="shared" si="273"/>
        <v>1</v>
      </c>
      <c r="CQ142" s="96" t="b">
        <f t="shared" si="274"/>
        <v>1</v>
      </c>
      <c r="CR142" t="b">
        <f t="shared" si="275"/>
        <v>1</v>
      </c>
      <c r="CS142" t="b">
        <f t="shared" si="276"/>
        <v>1</v>
      </c>
      <c r="CT142" t="b">
        <f t="shared" si="277"/>
        <v>1</v>
      </c>
      <c r="CU142" t="b">
        <f t="shared" si="278"/>
        <v>1</v>
      </c>
      <c r="CV142" s="84" t="b">
        <f t="shared" si="279"/>
        <v>1</v>
      </c>
      <c r="CW142" t="b">
        <f t="shared" si="280"/>
        <v>0</v>
      </c>
      <c r="CX142" t="b">
        <f t="shared" si="281"/>
        <v>0</v>
      </c>
      <c r="CY142" t="b">
        <f t="shared" si="282"/>
        <v>1</v>
      </c>
      <c r="CZ142" t="b">
        <f t="shared" si="283"/>
        <v>1</v>
      </c>
      <c r="DA142" s="84">
        <f t="shared" si="284"/>
        <v>1</v>
      </c>
      <c r="DB142" t="b">
        <f t="shared" si="285"/>
        <v>0</v>
      </c>
    </row>
    <row r="143" spans="1:106">
      <c r="A143" s="9">
        <v>1587</v>
      </c>
      <c r="B143" s="3">
        <v>2</v>
      </c>
      <c r="C143" s="3" t="s">
        <v>1796</v>
      </c>
      <c r="D143" s="3" t="str">
        <f t="shared" si="232"/>
        <v>MA_1_36-5_dk_0945</v>
      </c>
      <c r="E143" s="3" t="str">
        <f t="shared" si="233"/>
        <v>0945</v>
      </c>
      <c r="F143" s="3">
        <v>139522.17199999999</v>
      </c>
      <c r="G143" s="15">
        <v>417047.375</v>
      </c>
      <c r="H143" s="35" t="str">
        <f t="shared" si="234"/>
        <v>ja</v>
      </c>
      <c r="I143" s="42">
        <v>25</v>
      </c>
      <c r="J143" s="20" t="s">
        <v>373</v>
      </c>
      <c r="K143" s="21">
        <v>10000</v>
      </c>
      <c r="L143" s="28">
        <f t="shared" si="286"/>
        <v>1</v>
      </c>
      <c r="M143" s="28">
        <f t="shared" si="287"/>
        <v>1</v>
      </c>
      <c r="N143" s="56">
        <f t="shared" si="235"/>
        <v>10000</v>
      </c>
      <c r="O143" s="33">
        <f t="shared" si="288"/>
        <v>80.918378388354753</v>
      </c>
      <c r="P143" s="37">
        <f t="shared" si="236"/>
        <v>79.907575260401558</v>
      </c>
      <c r="Q143" s="9" t="s">
        <v>12</v>
      </c>
      <c r="R143" s="55" t="s">
        <v>12</v>
      </c>
      <c r="S143" s="55">
        <v>4.7320000000000002</v>
      </c>
      <c r="T143" s="55">
        <v>5.07</v>
      </c>
      <c r="U143" s="55">
        <v>5.3719999999999999</v>
      </c>
      <c r="V143" s="3">
        <v>5.6210000000000004</v>
      </c>
      <c r="W143" s="3">
        <v>5.9</v>
      </c>
      <c r="X143" s="3" t="s">
        <v>12</v>
      </c>
      <c r="Y143" s="3">
        <v>6.452</v>
      </c>
      <c r="Z143" s="15" t="s">
        <v>12</v>
      </c>
      <c r="AA143" s="10">
        <f t="shared" si="237"/>
        <v>5.9</v>
      </c>
      <c r="AB143" s="9">
        <f t="shared" si="238"/>
        <v>0.52800000000000047</v>
      </c>
      <c r="AC143" s="10">
        <f t="shared" si="239"/>
        <v>0.5519999999999996</v>
      </c>
      <c r="AD143" s="9" t="s">
        <v>12</v>
      </c>
      <c r="AE143" s="55" t="s">
        <v>12</v>
      </c>
      <c r="AF143" s="55">
        <v>1.006</v>
      </c>
      <c r="AG143" s="55">
        <v>1.024</v>
      </c>
      <c r="AH143" s="55">
        <v>1.044</v>
      </c>
      <c r="AI143" s="3">
        <v>1.0609999999999999</v>
      </c>
      <c r="AJ143" s="3">
        <v>1.081</v>
      </c>
      <c r="AK143" s="3" t="s">
        <v>12</v>
      </c>
      <c r="AL143" s="3">
        <v>1.167</v>
      </c>
      <c r="AM143" s="15" t="s">
        <v>12</v>
      </c>
      <c r="AN143" s="10">
        <f t="shared" si="240"/>
        <v>1.081</v>
      </c>
      <c r="AO143" s="9">
        <f t="shared" si="241"/>
        <v>3.6999999999999922E-2</v>
      </c>
      <c r="AP143" s="10">
        <f t="shared" si="242"/>
        <v>8.6000000000000076E-2</v>
      </c>
      <c r="AQ143" s="9" t="s">
        <v>12</v>
      </c>
      <c r="AR143" s="55" t="s">
        <v>12</v>
      </c>
      <c r="AS143" s="55">
        <v>3.141</v>
      </c>
      <c r="AT143" s="55">
        <v>3.1589999999999998</v>
      </c>
      <c r="AU143" s="55">
        <v>3.18</v>
      </c>
      <c r="AV143" s="3">
        <v>3.1989999999999998</v>
      </c>
      <c r="AW143" s="3">
        <v>3.3079999999999998</v>
      </c>
      <c r="AX143" s="3" t="s">
        <v>12</v>
      </c>
      <c r="AY143" s="3">
        <v>3.5329999999999999</v>
      </c>
      <c r="AZ143" s="15" t="s">
        <v>12</v>
      </c>
      <c r="BA143" s="10">
        <f t="shared" si="243"/>
        <v>3.3079999999999998</v>
      </c>
      <c r="BB143" s="9">
        <f t="shared" si="244"/>
        <v>0.12799999999999967</v>
      </c>
      <c r="BC143" s="10">
        <f t="shared" si="245"/>
        <v>0.22500000000000009</v>
      </c>
      <c r="BD143" s="9">
        <v>5.5419999999999998</v>
      </c>
      <c r="BE143" s="3">
        <v>6.0990000000000002</v>
      </c>
      <c r="BF143" s="15">
        <v>6.7149999999999999</v>
      </c>
      <c r="BG143" s="15">
        <f t="shared" si="246"/>
        <v>6.0990000000000002</v>
      </c>
      <c r="BH143" s="9">
        <f t="shared" si="247"/>
        <v>0.55700000000000038</v>
      </c>
      <c r="BI143" s="10">
        <f t="shared" si="248"/>
        <v>0.61599999999999966</v>
      </c>
      <c r="BJ143" s="9">
        <v>5.5309999999999997</v>
      </c>
      <c r="BK143" s="3">
        <v>6.09</v>
      </c>
      <c r="BL143" s="15">
        <v>6.7640000000000002</v>
      </c>
      <c r="BM143" s="15">
        <f t="shared" si="249"/>
        <v>6.09</v>
      </c>
      <c r="BN143" s="9">
        <f t="shared" si="250"/>
        <v>0.55900000000000016</v>
      </c>
      <c r="BO143" s="10">
        <f t="shared" si="251"/>
        <v>0.67400000000000038</v>
      </c>
      <c r="BP143">
        <f t="shared" si="252"/>
        <v>0</v>
      </c>
      <c r="BQ143" s="93">
        <f t="shared" si="253"/>
        <v>1.0549242424242422</v>
      </c>
      <c r="BR143" s="93">
        <f t="shared" si="254"/>
        <v>1.0587121212121207</v>
      </c>
      <c r="BS143" s="93" t="str">
        <f>VLOOKUP(C143,'Koppeling locatie - aslocatie'!$A$2:$C$8139,2,FALSE)</f>
        <v>maas228</v>
      </c>
      <c r="BT143" s="93">
        <f>VLOOKUP($BS143,aslocaties_v01!$C$3:$AA$500,MATCH($K$3/10,aslocaties_v01!$C$2:$X$2),FALSE)</f>
        <v>5.3479999999999999</v>
      </c>
      <c r="BU143" s="93">
        <f>VLOOKUP(BS143,aslocaties_v01!$C$3:$AA$500,MATCH($K$3,aslocaties_v01!$C$2:$X$2),FALSE)</f>
        <v>5.875</v>
      </c>
      <c r="BV143" s="93">
        <f>VLOOKUP(BS143,aslocaties_v01!$C$3:$AA$500,MATCH($K$3*10,aslocaties_v01!$C$2:$Y$2),FALSE)</f>
        <v>6.4260000000000002</v>
      </c>
      <c r="BW143" s="93">
        <f t="shared" si="255"/>
        <v>0.52700000000000014</v>
      </c>
      <c r="BX143" s="93">
        <f t="shared" si="256"/>
        <v>0.55100000000000016</v>
      </c>
      <c r="BY143" s="94">
        <f t="shared" si="257"/>
        <v>1.8939393939400029E-3</v>
      </c>
      <c r="BZ143" s="94">
        <f t="shared" si="258"/>
        <v>1.8115942028975596E-3</v>
      </c>
      <c r="CA143" s="94">
        <f t="shared" si="259"/>
        <v>2.4000000000000021E-2</v>
      </c>
      <c r="CB143">
        <f t="shared" si="260"/>
        <v>2.5000000000000355E-2</v>
      </c>
      <c r="CC143" s="58">
        <f t="shared" si="261"/>
        <v>2.5999999999999801E-2</v>
      </c>
      <c r="CD143" s="95" t="b">
        <f t="shared" si="262"/>
        <v>0</v>
      </c>
      <c r="CE143" s="96" t="b">
        <f t="shared" si="263"/>
        <v>1</v>
      </c>
      <c r="CF143" t="b">
        <f t="shared" si="264"/>
        <v>1</v>
      </c>
      <c r="CG143" t="b">
        <f t="shared" si="265"/>
        <v>1</v>
      </c>
      <c r="CH143" s="84" t="b">
        <f t="shared" si="266"/>
        <v>1</v>
      </c>
      <c r="CI143">
        <f t="shared" si="267"/>
        <v>1.081</v>
      </c>
      <c r="CJ143" t="b">
        <f t="shared" si="268"/>
        <v>1</v>
      </c>
      <c r="CK143" t="b">
        <f t="shared" si="269"/>
        <v>1</v>
      </c>
      <c r="CL143" s="84" t="b">
        <f t="shared" si="289"/>
        <v>1</v>
      </c>
      <c r="CM143">
        <f t="shared" si="270"/>
        <v>3.3079999999999998</v>
      </c>
      <c r="CN143" t="b">
        <f t="shared" si="271"/>
        <v>1</v>
      </c>
      <c r="CO143" s="84">
        <f t="shared" si="272"/>
        <v>6.3324255692908005E-2</v>
      </c>
      <c r="CP143" t="b">
        <f t="shared" si="273"/>
        <v>1</v>
      </c>
      <c r="CQ143" s="96" t="b">
        <f t="shared" si="274"/>
        <v>1</v>
      </c>
      <c r="CR143" t="b">
        <f t="shared" si="275"/>
        <v>0</v>
      </c>
      <c r="CS143" t="b">
        <f t="shared" si="276"/>
        <v>0</v>
      </c>
      <c r="CT143" t="b">
        <f t="shared" si="277"/>
        <v>1</v>
      </c>
      <c r="CU143" t="b">
        <f t="shared" si="278"/>
        <v>1</v>
      </c>
      <c r="CV143" s="84" t="b">
        <f t="shared" si="279"/>
        <v>1</v>
      </c>
      <c r="CW143" t="b">
        <f t="shared" si="280"/>
        <v>0</v>
      </c>
      <c r="CX143" t="b">
        <f t="shared" si="281"/>
        <v>0</v>
      </c>
      <c r="CY143" t="b">
        <f t="shared" si="282"/>
        <v>1</v>
      </c>
      <c r="CZ143" t="b">
        <f t="shared" si="283"/>
        <v>1</v>
      </c>
      <c r="DA143" s="84">
        <f t="shared" si="284"/>
        <v>2</v>
      </c>
      <c r="DB143" t="b">
        <f t="shared" si="285"/>
        <v>0</v>
      </c>
    </row>
    <row r="144" spans="1:106">
      <c r="A144" s="9">
        <v>1588</v>
      </c>
      <c r="B144" s="3">
        <v>2</v>
      </c>
      <c r="C144" s="3" t="s">
        <v>1797</v>
      </c>
      <c r="D144" s="3" t="str">
        <f t="shared" si="232"/>
        <v>MA_1_36-5_dk_0946</v>
      </c>
      <c r="E144" s="3" t="str">
        <f t="shared" si="233"/>
        <v>0946</v>
      </c>
      <c r="F144" s="3">
        <v>139442.59400000001</v>
      </c>
      <c r="G144" s="15">
        <v>417040.125</v>
      </c>
      <c r="H144" s="35" t="str">
        <f t="shared" si="234"/>
        <v>ja</v>
      </c>
      <c r="I144" s="42">
        <v>347</v>
      </c>
      <c r="J144" s="20" t="s">
        <v>373</v>
      </c>
      <c r="K144" s="21">
        <v>10000</v>
      </c>
      <c r="L144" s="28">
        <f t="shared" si="286"/>
        <v>1</v>
      </c>
      <c r="M144" s="28">
        <f t="shared" si="287"/>
        <v>1</v>
      </c>
      <c r="N144" s="56">
        <f t="shared" si="235"/>
        <v>10000</v>
      </c>
      <c r="O144" s="33">
        <f t="shared" si="288"/>
        <v>79.907575260401558</v>
      </c>
      <c r="P144" s="37">
        <f t="shared" si="236"/>
        <v>124.14642453570391</v>
      </c>
      <c r="Q144" s="9" t="s">
        <v>12</v>
      </c>
      <c r="R144" s="55" t="s">
        <v>12</v>
      </c>
      <c r="S144" s="55">
        <v>4.7119999999999997</v>
      </c>
      <c r="T144" s="55">
        <v>5.048</v>
      </c>
      <c r="U144" s="55">
        <v>5.35</v>
      </c>
      <c r="V144" s="3">
        <v>5.5990000000000002</v>
      </c>
      <c r="W144" s="3">
        <v>5.8769999999999998</v>
      </c>
      <c r="X144" s="3" t="s">
        <v>12</v>
      </c>
      <c r="Y144" s="3">
        <v>6.4279999999999999</v>
      </c>
      <c r="Z144" s="15" t="s">
        <v>12</v>
      </c>
      <c r="AA144" s="10">
        <f t="shared" si="237"/>
        <v>5.8769999999999998</v>
      </c>
      <c r="AB144" s="9">
        <f t="shared" si="238"/>
        <v>0.52700000000000014</v>
      </c>
      <c r="AC144" s="10">
        <f t="shared" si="239"/>
        <v>0.55100000000000016</v>
      </c>
      <c r="AD144" s="9" t="s">
        <v>12</v>
      </c>
      <c r="AE144" s="55" t="s">
        <v>12</v>
      </c>
      <c r="AF144" s="55">
        <v>0.94299999999999995</v>
      </c>
      <c r="AG144" s="55">
        <v>0.96299999999999997</v>
      </c>
      <c r="AH144" s="55">
        <v>0.98599999999999999</v>
      </c>
      <c r="AI144" s="3">
        <v>1.0129999999999999</v>
      </c>
      <c r="AJ144" s="3">
        <v>1.0569999999999999</v>
      </c>
      <c r="AK144" s="3" t="s">
        <v>12</v>
      </c>
      <c r="AL144" s="3">
        <v>1.1719999999999999</v>
      </c>
      <c r="AM144" s="15" t="s">
        <v>12</v>
      </c>
      <c r="AN144" s="10">
        <f t="shared" si="240"/>
        <v>1.0569999999999999</v>
      </c>
      <c r="AO144" s="9">
        <f t="shared" si="241"/>
        <v>7.0999999999999952E-2</v>
      </c>
      <c r="AP144" s="10">
        <f t="shared" si="242"/>
        <v>0.11499999999999999</v>
      </c>
      <c r="AQ144" s="9" t="s">
        <v>12</v>
      </c>
      <c r="AR144" s="55" t="s">
        <v>12</v>
      </c>
      <c r="AS144" s="55">
        <v>3.1259999999999999</v>
      </c>
      <c r="AT144" s="55">
        <v>3.1509999999999998</v>
      </c>
      <c r="AU144" s="55">
        <v>3.1779999999999999</v>
      </c>
      <c r="AV144" s="3">
        <v>3.214</v>
      </c>
      <c r="AW144" s="3">
        <v>3.33</v>
      </c>
      <c r="AX144" s="3" t="s">
        <v>12</v>
      </c>
      <c r="AY144" s="3">
        <v>3.5539999999999998</v>
      </c>
      <c r="AZ144" s="15" t="s">
        <v>12</v>
      </c>
      <c r="BA144" s="10">
        <f t="shared" si="243"/>
        <v>3.33</v>
      </c>
      <c r="BB144" s="9">
        <f t="shared" si="244"/>
        <v>0.15200000000000014</v>
      </c>
      <c r="BC144" s="10">
        <f t="shared" si="245"/>
        <v>0.22399999999999975</v>
      </c>
      <c r="BD144" s="9">
        <v>5.7439999999999998</v>
      </c>
      <c r="BE144" s="3">
        <v>6.3650000000000002</v>
      </c>
      <c r="BF144" s="15">
        <v>7.0650000000000004</v>
      </c>
      <c r="BG144" s="15">
        <f t="shared" si="246"/>
        <v>6.3650000000000002</v>
      </c>
      <c r="BH144" s="9">
        <f t="shared" si="247"/>
        <v>0.62100000000000044</v>
      </c>
      <c r="BI144" s="10">
        <f t="shared" si="248"/>
        <v>0.70000000000000018</v>
      </c>
      <c r="BJ144" s="9">
        <v>5.7169999999999996</v>
      </c>
      <c r="BK144" s="3">
        <v>6.3470000000000004</v>
      </c>
      <c r="BL144" s="15">
        <v>7.0759999999999996</v>
      </c>
      <c r="BM144" s="15">
        <f t="shared" si="249"/>
        <v>6.3470000000000004</v>
      </c>
      <c r="BN144" s="9">
        <f t="shared" si="250"/>
        <v>0.63000000000000078</v>
      </c>
      <c r="BO144" s="10">
        <f t="shared" si="251"/>
        <v>0.7289999999999992</v>
      </c>
      <c r="BP144">
        <f t="shared" si="252"/>
        <v>0</v>
      </c>
      <c r="BQ144" s="93">
        <f t="shared" si="253"/>
        <v>1.1783681214421258</v>
      </c>
      <c r="BR144" s="93">
        <f t="shared" si="254"/>
        <v>1.1954459203036065</v>
      </c>
      <c r="BS144" s="93" t="str">
        <f>VLOOKUP(C144,'Koppeling locatie - aslocatie'!$A$2:$C$8139,2,FALSE)</f>
        <v>maas228</v>
      </c>
      <c r="BT144" s="93">
        <f>VLOOKUP($BS144,aslocaties_v01!$C$3:$AA$500,MATCH($K$3/10,aslocaties_v01!$C$2:$X$2),FALSE)</f>
        <v>5.3479999999999999</v>
      </c>
      <c r="BU144" s="93">
        <f>VLOOKUP(BS144,aslocaties_v01!$C$3:$AA$500,MATCH($K$3,aslocaties_v01!$C$2:$X$2),FALSE)</f>
        <v>5.875</v>
      </c>
      <c r="BV144" s="93">
        <f>VLOOKUP(BS144,aslocaties_v01!$C$3:$AA$500,MATCH($K$3*10,aslocaties_v01!$C$2:$Y$2),FALSE)</f>
        <v>6.4260000000000002</v>
      </c>
      <c r="BW144" s="93">
        <f t="shared" si="255"/>
        <v>0.52700000000000014</v>
      </c>
      <c r="BX144" s="93">
        <f t="shared" si="256"/>
        <v>0.55100000000000016</v>
      </c>
      <c r="BY144" s="94">
        <f t="shared" si="257"/>
        <v>0</v>
      </c>
      <c r="BZ144" s="94">
        <f t="shared" si="258"/>
        <v>0</v>
      </c>
      <c r="CA144" s="94">
        <f t="shared" si="259"/>
        <v>1.9999999999997797E-3</v>
      </c>
      <c r="CB144">
        <f t="shared" si="260"/>
        <v>1.9999999999997797E-3</v>
      </c>
      <c r="CC144" s="58">
        <f t="shared" si="261"/>
        <v>1.9999999999997797E-3</v>
      </c>
      <c r="CD144" s="95" t="b">
        <f t="shared" si="262"/>
        <v>0</v>
      </c>
      <c r="CE144" s="96" t="b">
        <f t="shared" si="263"/>
        <v>1</v>
      </c>
      <c r="CF144" t="b">
        <f t="shared" si="264"/>
        <v>1</v>
      </c>
      <c r="CG144" t="b">
        <f t="shared" si="265"/>
        <v>1</v>
      </c>
      <c r="CH144" s="84" t="b">
        <f t="shared" si="266"/>
        <v>1</v>
      </c>
      <c r="CI144">
        <f t="shared" si="267"/>
        <v>1.0569999999999999</v>
      </c>
      <c r="CJ144" t="b">
        <f t="shared" si="268"/>
        <v>1</v>
      </c>
      <c r="CK144" t="b">
        <f t="shared" si="269"/>
        <v>1</v>
      </c>
      <c r="CL144" s="84" t="b">
        <f t="shared" si="289"/>
        <v>1</v>
      </c>
      <c r="CM144">
        <f t="shared" si="270"/>
        <v>3.33</v>
      </c>
      <c r="CN144" t="b">
        <f t="shared" si="271"/>
        <v>1</v>
      </c>
      <c r="CO144" s="84">
        <f t="shared" si="272"/>
        <v>6.1102913955766801E-2</v>
      </c>
      <c r="CP144" t="b">
        <f t="shared" si="273"/>
        <v>1</v>
      </c>
      <c r="CQ144" s="96" t="b">
        <f t="shared" si="274"/>
        <v>1</v>
      </c>
      <c r="CR144" t="b">
        <f t="shared" si="275"/>
        <v>0</v>
      </c>
      <c r="CS144" t="b">
        <f t="shared" si="276"/>
        <v>0</v>
      </c>
      <c r="CT144" t="b">
        <f t="shared" si="277"/>
        <v>1</v>
      </c>
      <c r="CU144" t="b">
        <f t="shared" si="278"/>
        <v>1</v>
      </c>
      <c r="CV144" s="84" t="b">
        <f t="shared" si="279"/>
        <v>1</v>
      </c>
      <c r="CW144" t="b">
        <f t="shared" si="280"/>
        <v>1</v>
      </c>
      <c r="CX144" t="b">
        <f t="shared" si="281"/>
        <v>1</v>
      </c>
      <c r="CY144" t="b">
        <f t="shared" si="282"/>
        <v>1</v>
      </c>
      <c r="CZ144" t="b">
        <f t="shared" si="283"/>
        <v>1</v>
      </c>
      <c r="DA144" s="84">
        <f t="shared" si="284"/>
        <v>1</v>
      </c>
      <c r="DB144" t="b">
        <f t="shared" si="285"/>
        <v>0</v>
      </c>
    </row>
    <row r="145" spans="1:106">
      <c r="A145" s="9">
        <v>1589</v>
      </c>
      <c r="B145" s="3">
        <v>2</v>
      </c>
      <c r="C145" s="3" t="s">
        <v>1798</v>
      </c>
      <c r="D145" s="3" t="str">
        <f t="shared" si="232"/>
        <v>MA_1_36-5_dk_0947</v>
      </c>
      <c r="E145" s="3" t="str">
        <f t="shared" si="233"/>
        <v>0947</v>
      </c>
      <c r="F145" s="3">
        <v>139322.82800000001</v>
      </c>
      <c r="G145" s="15">
        <v>417007.43800000002</v>
      </c>
      <c r="H145" s="35" t="str">
        <f t="shared" si="234"/>
        <v>ja</v>
      </c>
      <c r="I145" s="42">
        <v>345</v>
      </c>
      <c r="J145" s="20" t="s">
        <v>373</v>
      </c>
      <c r="K145" s="21">
        <v>10000</v>
      </c>
      <c r="L145" s="28">
        <f t="shared" si="286"/>
        <v>1</v>
      </c>
      <c r="M145" s="28">
        <f t="shared" si="287"/>
        <v>1</v>
      </c>
      <c r="N145" s="56">
        <f t="shared" si="235"/>
        <v>10000</v>
      </c>
      <c r="O145" s="33">
        <f t="shared" si="288"/>
        <v>124.14642453570391</v>
      </c>
      <c r="P145" s="37">
        <f t="shared" si="236"/>
        <v>81.335368075654884</v>
      </c>
      <c r="Q145" s="9" t="s">
        <v>12</v>
      </c>
      <c r="R145" s="55" t="s">
        <v>12</v>
      </c>
      <c r="S145" s="55">
        <v>4.7030000000000003</v>
      </c>
      <c r="T145" s="55">
        <v>5.0339999999999998</v>
      </c>
      <c r="U145" s="55">
        <v>5.3410000000000002</v>
      </c>
      <c r="V145" s="3">
        <v>5.5860000000000003</v>
      </c>
      <c r="W145" s="3">
        <v>5.8639999999999999</v>
      </c>
      <c r="X145" s="3" t="s">
        <v>12</v>
      </c>
      <c r="Y145" s="3">
        <v>6.4139999999999997</v>
      </c>
      <c r="Z145" s="15" t="s">
        <v>12</v>
      </c>
      <c r="AA145" s="10">
        <f t="shared" si="237"/>
        <v>5.8639999999999999</v>
      </c>
      <c r="AB145" s="9">
        <f t="shared" si="238"/>
        <v>0.52299999999999969</v>
      </c>
      <c r="AC145" s="10">
        <f t="shared" si="239"/>
        <v>0.54999999999999982</v>
      </c>
      <c r="AD145" s="9" t="s">
        <v>12</v>
      </c>
      <c r="AE145" s="55" t="s">
        <v>12</v>
      </c>
      <c r="AF145" s="55">
        <v>0.93400000000000005</v>
      </c>
      <c r="AG145" s="55">
        <v>0.95499999999999996</v>
      </c>
      <c r="AH145" s="55">
        <v>0.97799999999999998</v>
      </c>
      <c r="AI145" s="3">
        <v>1</v>
      </c>
      <c r="AJ145" s="3">
        <v>1.0609999999999999</v>
      </c>
      <c r="AK145" s="3" t="s">
        <v>12</v>
      </c>
      <c r="AL145" s="3">
        <v>1.2010000000000001</v>
      </c>
      <c r="AM145" s="15" t="s">
        <v>12</v>
      </c>
      <c r="AN145" s="10">
        <f t="shared" si="240"/>
        <v>1.0609999999999999</v>
      </c>
      <c r="AO145" s="9">
        <f t="shared" si="241"/>
        <v>8.2999999999999963E-2</v>
      </c>
      <c r="AP145" s="10">
        <f t="shared" si="242"/>
        <v>0.14000000000000012</v>
      </c>
      <c r="AQ145" s="9" t="s">
        <v>12</v>
      </c>
      <c r="AR145" s="55" t="s">
        <v>12</v>
      </c>
      <c r="AS145" s="55">
        <v>3.1219999999999999</v>
      </c>
      <c r="AT145" s="55">
        <v>3.1520000000000001</v>
      </c>
      <c r="AU145" s="55">
        <v>3.1859999999999999</v>
      </c>
      <c r="AV145" s="3">
        <v>3.2549999999999999</v>
      </c>
      <c r="AW145" s="3">
        <v>3.371</v>
      </c>
      <c r="AX145" s="3" t="s">
        <v>12</v>
      </c>
      <c r="AY145" s="3">
        <v>3.5950000000000002</v>
      </c>
      <c r="AZ145" s="15" t="s">
        <v>12</v>
      </c>
      <c r="BA145" s="10">
        <f t="shared" si="243"/>
        <v>3.371</v>
      </c>
      <c r="BB145" s="9">
        <f t="shared" si="244"/>
        <v>0.18500000000000005</v>
      </c>
      <c r="BC145" s="10">
        <f t="shared" si="245"/>
        <v>0.2240000000000002</v>
      </c>
      <c r="BD145" s="9">
        <v>5.7469999999999999</v>
      </c>
      <c r="BE145" s="3">
        <v>6.3710000000000004</v>
      </c>
      <c r="BF145" s="15">
        <v>7.0750000000000002</v>
      </c>
      <c r="BG145" s="15">
        <f t="shared" si="246"/>
        <v>6.3710000000000004</v>
      </c>
      <c r="BH145" s="9">
        <f t="shared" si="247"/>
        <v>0.62400000000000055</v>
      </c>
      <c r="BI145" s="10">
        <f t="shared" si="248"/>
        <v>0.70399999999999974</v>
      </c>
      <c r="BJ145" s="9">
        <v>5.7190000000000003</v>
      </c>
      <c r="BK145" s="3">
        <v>6.3520000000000003</v>
      </c>
      <c r="BL145" s="15">
        <v>7.0880000000000001</v>
      </c>
      <c r="BM145" s="15">
        <f t="shared" si="249"/>
        <v>6.3520000000000003</v>
      </c>
      <c r="BN145" s="9">
        <f t="shared" si="250"/>
        <v>0.63300000000000001</v>
      </c>
      <c r="BO145" s="10">
        <f t="shared" si="251"/>
        <v>0.73599999999999977</v>
      </c>
      <c r="BP145">
        <f t="shared" si="252"/>
        <v>0</v>
      </c>
      <c r="BQ145" s="93">
        <f t="shared" si="253"/>
        <v>1.193116634799237</v>
      </c>
      <c r="BR145" s="93">
        <f t="shared" si="254"/>
        <v>1.210325047801148</v>
      </c>
      <c r="BS145" s="93" t="str">
        <f>VLOOKUP(C145,'Koppeling locatie - aslocatie'!$A$2:$C$8139,2,FALSE)</f>
        <v>maas228</v>
      </c>
      <c r="BT145" s="93">
        <f>VLOOKUP($BS145,aslocaties_v01!$C$3:$AA$500,MATCH($K$3/10,aslocaties_v01!$C$2:$X$2),FALSE)</f>
        <v>5.3479999999999999</v>
      </c>
      <c r="BU145" s="93">
        <f>VLOOKUP(BS145,aslocaties_v01!$C$3:$AA$500,MATCH($K$3,aslocaties_v01!$C$2:$X$2),FALSE)</f>
        <v>5.875</v>
      </c>
      <c r="BV145" s="93">
        <f>VLOOKUP(BS145,aslocaties_v01!$C$3:$AA$500,MATCH($K$3*10,aslocaties_v01!$C$2:$Y$2),FALSE)</f>
        <v>6.4260000000000002</v>
      </c>
      <c r="BW145" s="93">
        <f t="shared" si="255"/>
        <v>0.52700000000000014</v>
      </c>
      <c r="BX145" s="93">
        <f t="shared" si="256"/>
        <v>0.55100000000000016</v>
      </c>
      <c r="BY145" s="94">
        <f t="shared" si="257"/>
        <v>7.648183556406174E-3</v>
      </c>
      <c r="BZ145" s="94">
        <f t="shared" si="258"/>
        <v>1.818181818182385E-3</v>
      </c>
      <c r="CA145" s="94">
        <f t="shared" si="259"/>
        <v>6.9999999999996732E-3</v>
      </c>
      <c r="CB145">
        <f t="shared" si="260"/>
        <v>1.1000000000000121E-2</v>
      </c>
      <c r="CC145" s="58">
        <f t="shared" si="261"/>
        <v>1.2000000000000455E-2</v>
      </c>
      <c r="CD145" s="95" t="b">
        <f t="shared" si="262"/>
        <v>0</v>
      </c>
      <c r="CE145" s="96" t="b">
        <f t="shared" si="263"/>
        <v>1</v>
      </c>
      <c r="CF145" t="b">
        <f t="shared" si="264"/>
        <v>1</v>
      </c>
      <c r="CG145" t="b">
        <f t="shared" si="265"/>
        <v>1</v>
      </c>
      <c r="CH145" s="84" t="b">
        <f t="shared" si="266"/>
        <v>1</v>
      </c>
      <c r="CI145">
        <f t="shared" si="267"/>
        <v>1.0609999999999999</v>
      </c>
      <c r="CJ145" t="b">
        <f t="shared" si="268"/>
        <v>1</v>
      </c>
      <c r="CK145" t="b">
        <f t="shared" si="269"/>
        <v>1</v>
      </c>
      <c r="CL145" s="84" t="b">
        <f t="shared" si="289"/>
        <v>1</v>
      </c>
      <c r="CM145">
        <f t="shared" si="270"/>
        <v>3.371</v>
      </c>
      <c r="CN145" t="b">
        <f t="shared" si="271"/>
        <v>1</v>
      </c>
      <c r="CO145" s="84">
        <f t="shared" si="272"/>
        <v>5.9851257631968934E-2</v>
      </c>
      <c r="CP145" t="b">
        <f t="shared" si="273"/>
        <v>1</v>
      </c>
      <c r="CQ145" s="96" t="b">
        <f t="shared" si="274"/>
        <v>1</v>
      </c>
      <c r="CR145" t="b">
        <f t="shared" si="275"/>
        <v>1</v>
      </c>
      <c r="CS145" t="b">
        <f t="shared" si="276"/>
        <v>1</v>
      </c>
      <c r="CT145" t="b">
        <f t="shared" si="277"/>
        <v>1</v>
      </c>
      <c r="CU145" t="b">
        <f t="shared" si="278"/>
        <v>1</v>
      </c>
      <c r="CV145" s="84" t="b">
        <f t="shared" si="279"/>
        <v>1</v>
      </c>
      <c r="CW145" t="b">
        <f t="shared" si="280"/>
        <v>1</v>
      </c>
      <c r="CX145" t="b">
        <f t="shared" si="281"/>
        <v>1</v>
      </c>
      <c r="CY145" t="b">
        <f t="shared" si="282"/>
        <v>1</v>
      </c>
      <c r="CZ145" t="b">
        <f t="shared" si="283"/>
        <v>1</v>
      </c>
      <c r="DA145" s="84">
        <f t="shared" si="284"/>
        <v>0</v>
      </c>
      <c r="DB145" t="b">
        <f t="shared" si="285"/>
        <v>0</v>
      </c>
    </row>
    <row r="146" spans="1:106">
      <c r="A146" s="9">
        <v>1590</v>
      </c>
      <c r="B146" s="3">
        <v>2</v>
      </c>
      <c r="C146" s="3" t="s">
        <v>1799</v>
      </c>
      <c r="D146" s="3" t="str">
        <f t="shared" si="232"/>
        <v>MA_1_36-5_dk_0948</v>
      </c>
      <c r="E146" s="3" t="str">
        <f t="shared" si="233"/>
        <v>0948</v>
      </c>
      <c r="F146" s="3">
        <v>139241.93799999999</v>
      </c>
      <c r="G146" s="15">
        <v>416998.93800000002</v>
      </c>
      <c r="H146" s="35" t="str">
        <f t="shared" si="234"/>
        <v>ja</v>
      </c>
      <c r="I146" s="42">
        <v>344</v>
      </c>
      <c r="J146" s="20" t="s">
        <v>373</v>
      </c>
      <c r="K146" s="21">
        <v>10000</v>
      </c>
      <c r="L146" s="28">
        <f t="shared" si="286"/>
        <v>1</v>
      </c>
      <c r="M146" s="28">
        <f t="shared" si="287"/>
        <v>1</v>
      </c>
      <c r="N146" s="56">
        <f t="shared" si="235"/>
        <v>10000</v>
      </c>
      <c r="O146" s="33">
        <f t="shared" si="288"/>
        <v>81.335368075654884</v>
      </c>
      <c r="P146" s="37">
        <f t="shared" si="236"/>
        <v>122.22665820515678</v>
      </c>
      <c r="Q146" s="9" t="s">
        <v>12</v>
      </c>
      <c r="R146" s="55" t="s">
        <v>12</v>
      </c>
      <c r="S146" s="55">
        <v>4.6929999999999996</v>
      </c>
      <c r="T146" s="55">
        <v>5.0279999999999996</v>
      </c>
      <c r="U146" s="55">
        <v>5.3310000000000004</v>
      </c>
      <c r="V146" s="3">
        <v>5.58</v>
      </c>
      <c r="W146" s="3">
        <v>5.8570000000000002</v>
      </c>
      <c r="X146" s="3" t="s">
        <v>12</v>
      </c>
      <c r="Y146" s="3">
        <v>6.407</v>
      </c>
      <c r="Z146" s="15" t="s">
        <v>12</v>
      </c>
      <c r="AA146" s="10">
        <f t="shared" si="237"/>
        <v>5.8570000000000002</v>
      </c>
      <c r="AB146" s="9">
        <f t="shared" si="238"/>
        <v>0.5259999999999998</v>
      </c>
      <c r="AC146" s="10">
        <f t="shared" si="239"/>
        <v>0.54999999999999982</v>
      </c>
      <c r="AD146" s="9" t="s">
        <v>12</v>
      </c>
      <c r="AE146" s="55" t="s">
        <v>12</v>
      </c>
      <c r="AF146" s="55">
        <v>0.93300000000000005</v>
      </c>
      <c r="AG146" s="55">
        <v>0.95499999999999996</v>
      </c>
      <c r="AH146" s="55">
        <v>0.98</v>
      </c>
      <c r="AI146" s="3">
        <v>1.0049999999999999</v>
      </c>
      <c r="AJ146" s="3">
        <v>1.069</v>
      </c>
      <c r="AK146" s="3" t="s">
        <v>12</v>
      </c>
      <c r="AL146" s="3">
        <v>1.2110000000000001</v>
      </c>
      <c r="AM146" s="15" t="s">
        <v>12</v>
      </c>
      <c r="AN146" s="10">
        <f t="shared" si="240"/>
        <v>1.069</v>
      </c>
      <c r="AO146" s="9">
        <f t="shared" si="241"/>
        <v>8.8999999999999968E-2</v>
      </c>
      <c r="AP146" s="10">
        <f t="shared" si="242"/>
        <v>0.14200000000000013</v>
      </c>
      <c r="AQ146" s="9" t="s">
        <v>12</v>
      </c>
      <c r="AR146" s="55" t="s">
        <v>12</v>
      </c>
      <c r="AS146" s="55">
        <v>3.1309999999999998</v>
      </c>
      <c r="AT146" s="55">
        <v>3.16</v>
      </c>
      <c r="AU146" s="55">
        <v>3.1920000000000002</v>
      </c>
      <c r="AV146" s="3">
        <v>3.274</v>
      </c>
      <c r="AW146" s="3">
        <v>3.3889999999999998</v>
      </c>
      <c r="AX146" s="3" t="s">
        <v>12</v>
      </c>
      <c r="AY146" s="3">
        <v>3.6120000000000001</v>
      </c>
      <c r="AZ146" s="15" t="s">
        <v>12</v>
      </c>
      <c r="BA146" s="10">
        <f t="shared" si="243"/>
        <v>3.3889999999999998</v>
      </c>
      <c r="BB146" s="9">
        <f t="shared" si="244"/>
        <v>0.19699999999999962</v>
      </c>
      <c r="BC146" s="10">
        <f t="shared" si="245"/>
        <v>0.22300000000000031</v>
      </c>
      <c r="BD146" s="9">
        <v>5.7460000000000004</v>
      </c>
      <c r="BE146" s="3">
        <v>6.37</v>
      </c>
      <c r="BF146" s="15">
        <v>7.0759999999999996</v>
      </c>
      <c r="BG146" s="15">
        <f t="shared" si="246"/>
        <v>6.37</v>
      </c>
      <c r="BH146" s="9">
        <f t="shared" si="247"/>
        <v>0.62399999999999967</v>
      </c>
      <c r="BI146" s="10">
        <f t="shared" si="248"/>
        <v>0.70599999999999952</v>
      </c>
      <c r="BJ146" s="9">
        <v>5.7160000000000002</v>
      </c>
      <c r="BK146" s="3">
        <v>6.35</v>
      </c>
      <c r="BL146" s="15">
        <v>7.0860000000000003</v>
      </c>
      <c r="BM146" s="15">
        <f t="shared" si="249"/>
        <v>6.35</v>
      </c>
      <c r="BN146" s="9">
        <f t="shared" si="250"/>
        <v>0.63399999999999945</v>
      </c>
      <c r="BO146" s="10">
        <f t="shared" si="251"/>
        <v>0.73600000000000065</v>
      </c>
      <c r="BP146">
        <f t="shared" si="252"/>
        <v>0</v>
      </c>
      <c r="BQ146" s="93">
        <f t="shared" si="253"/>
        <v>1.1863117870722431</v>
      </c>
      <c r="BR146" s="93">
        <f t="shared" si="254"/>
        <v>1.2053231939163491</v>
      </c>
      <c r="BS146" s="93" t="str">
        <f>VLOOKUP(C146,'Koppeling locatie - aslocatie'!$A$2:$C$8139,2,FALSE)</f>
        <v>maas228</v>
      </c>
      <c r="BT146" s="93">
        <f>VLOOKUP($BS146,aslocaties_v01!$C$3:$AA$500,MATCH($K$3/10,aslocaties_v01!$C$2:$X$2),FALSE)</f>
        <v>5.3479999999999999</v>
      </c>
      <c r="BU146" s="93">
        <f>VLOOKUP(BS146,aslocaties_v01!$C$3:$AA$500,MATCH($K$3,aslocaties_v01!$C$2:$X$2),FALSE)</f>
        <v>5.875</v>
      </c>
      <c r="BV146" s="93">
        <f>VLOOKUP(BS146,aslocaties_v01!$C$3:$AA$500,MATCH($K$3*10,aslocaties_v01!$C$2:$Y$2),FALSE)</f>
        <v>6.4260000000000002</v>
      </c>
      <c r="BW146" s="93">
        <f t="shared" si="255"/>
        <v>0.52700000000000014</v>
      </c>
      <c r="BX146" s="93">
        <f t="shared" si="256"/>
        <v>0.55100000000000016</v>
      </c>
      <c r="BY146" s="94">
        <f t="shared" si="257"/>
        <v>1.9011406844113843E-3</v>
      </c>
      <c r="BZ146" s="94">
        <f t="shared" si="258"/>
        <v>1.818181818182385E-3</v>
      </c>
      <c r="CA146" s="94">
        <f t="shared" si="259"/>
        <v>1.699999999999946E-2</v>
      </c>
      <c r="CB146">
        <f t="shared" si="260"/>
        <v>1.7999999999999794E-2</v>
      </c>
      <c r="CC146" s="58">
        <f t="shared" si="261"/>
        <v>1.9000000000000128E-2</v>
      </c>
      <c r="CD146" s="95" t="b">
        <f t="shared" si="262"/>
        <v>0</v>
      </c>
      <c r="CE146" s="96" t="b">
        <f t="shared" si="263"/>
        <v>1</v>
      </c>
      <c r="CF146" t="b">
        <f t="shared" si="264"/>
        <v>1</v>
      </c>
      <c r="CG146" t="b">
        <f t="shared" si="265"/>
        <v>1</v>
      </c>
      <c r="CH146" s="84" t="b">
        <f t="shared" si="266"/>
        <v>1</v>
      </c>
      <c r="CI146">
        <f t="shared" si="267"/>
        <v>1.069</v>
      </c>
      <c r="CJ146" t="b">
        <f t="shared" si="268"/>
        <v>1</v>
      </c>
      <c r="CK146" t="b">
        <f t="shared" si="269"/>
        <v>1</v>
      </c>
      <c r="CL146" s="84" t="b">
        <f t="shared" si="289"/>
        <v>1</v>
      </c>
      <c r="CM146">
        <f t="shared" si="270"/>
        <v>3.3889999999999998</v>
      </c>
      <c r="CN146" t="b">
        <f t="shared" si="271"/>
        <v>1</v>
      </c>
      <c r="CO146" s="84">
        <f t="shared" si="272"/>
        <v>5.966367071990502E-2</v>
      </c>
      <c r="CP146" t="b">
        <f t="shared" si="273"/>
        <v>1</v>
      </c>
      <c r="CQ146" s="96" t="b">
        <f t="shared" si="274"/>
        <v>1</v>
      </c>
      <c r="CR146" t="b">
        <f t="shared" si="275"/>
        <v>1</v>
      </c>
      <c r="CS146" t="b">
        <f t="shared" si="276"/>
        <v>1</v>
      </c>
      <c r="CT146" t="b">
        <f t="shared" si="277"/>
        <v>1</v>
      </c>
      <c r="CU146" t="b">
        <f t="shared" si="278"/>
        <v>1</v>
      </c>
      <c r="CV146" s="84" t="b">
        <f t="shared" si="279"/>
        <v>1</v>
      </c>
      <c r="CW146" t="b">
        <f t="shared" si="280"/>
        <v>1</v>
      </c>
      <c r="CX146" t="b">
        <f t="shared" si="281"/>
        <v>1</v>
      </c>
      <c r="CY146" t="b">
        <f t="shared" si="282"/>
        <v>1</v>
      </c>
      <c r="CZ146" t="b">
        <f t="shared" si="283"/>
        <v>1</v>
      </c>
      <c r="DA146" s="84">
        <f t="shared" si="284"/>
        <v>0</v>
      </c>
      <c r="DB146" t="b">
        <f t="shared" si="285"/>
        <v>0</v>
      </c>
    </row>
    <row r="147" spans="1:106">
      <c r="A147" s="9">
        <v>1591</v>
      </c>
      <c r="B147" s="3">
        <v>2</v>
      </c>
      <c r="C147" s="3" t="s">
        <v>1800</v>
      </c>
      <c r="D147" s="3" t="str">
        <f t="shared" si="232"/>
        <v>MA_1_36-5_dk_0949</v>
      </c>
      <c r="E147" s="3" t="str">
        <f t="shared" si="233"/>
        <v>0949</v>
      </c>
      <c r="F147" s="3">
        <v>139125.32800000001</v>
      </c>
      <c r="G147" s="15">
        <v>416962.31199999998</v>
      </c>
      <c r="H147" s="35" t="str">
        <f t="shared" si="234"/>
        <v>ja</v>
      </c>
      <c r="I147" s="42">
        <v>328</v>
      </c>
      <c r="J147" s="20" t="s">
        <v>373</v>
      </c>
      <c r="K147" s="21">
        <v>10000</v>
      </c>
      <c r="L147" s="28">
        <f t="shared" si="286"/>
        <v>1</v>
      </c>
      <c r="M147" s="28">
        <f t="shared" si="287"/>
        <v>1</v>
      </c>
      <c r="N147" s="56">
        <f t="shared" si="235"/>
        <v>10000</v>
      </c>
      <c r="O147" s="33">
        <f t="shared" si="288"/>
        <v>122.22665820515678</v>
      </c>
      <c r="P147" s="37">
        <f t="shared" si="236"/>
        <v>92.899417247890227</v>
      </c>
      <c r="Q147" s="9" t="s">
        <v>12</v>
      </c>
      <c r="R147" s="55" t="s">
        <v>12</v>
      </c>
      <c r="S147" s="55">
        <v>4.6820000000000004</v>
      </c>
      <c r="T147" s="55">
        <v>5.0149999999999997</v>
      </c>
      <c r="U147" s="55">
        <v>5.3220000000000001</v>
      </c>
      <c r="V147" s="3">
        <v>5.5670000000000002</v>
      </c>
      <c r="W147" s="3">
        <v>5.8449999999999998</v>
      </c>
      <c r="X147" s="3" t="s">
        <v>12</v>
      </c>
      <c r="Y147" s="3">
        <v>6.3949999999999996</v>
      </c>
      <c r="Z147" s="15" t="s">
        <v>12</v>
      </c>
      <c r="AA147" s="10">
        <f t="shared" si="237"/>
        <v>5.8449999999999998</v>
      </c>
      <c r="AB147" s="9">
        <f t="shared" si="238"/>
        <v>0.52299999999999969</v>
      </c>
      <c r="AC147" s="10">
        <f t="shared" si="239"/>
        <v>0.54999999999999982</v>
      </c>
      <c r="AD147" s="9" t="s">
        <v>12</v>
      </c>
      <c r="AE147" s="55" t="s">
        <v>12</v>
      </c>
      <c r="AF147" s="55">
        <v>0.92900000000000005</v>
      </c>
      <c r="AG147" s="55">
        <v>0.95199999999999996</v>
      </c>
      <c r="AH147" s="55">
        <v>0.97799999999999998</v>
      </c>
      <c r="AI147" s="3">
        <v>1.0029999999999999</v>
      </c>
      <c r="AJ147" s="3">
        <v>1.071</v>
      </c>
      <c r="AK147" s="3" t="s">
        <v>12</v>
      </c>
      <c r="AL147" s="3">
        <v>1.214</v>
      </c>
      <c r="AM147" s="15" t="s">
        <v>12</v>
      </c>
      <c r="AN147" s="10">
        <f t="shared" si="240"/>
        <v>1.071</v>
      </c>
      <c r="AO147" s="9">
        <f t="shared" si="241"/>
        <v>9.2999999999999972E-2</v>
      </c>
      <c r="AP147" s="10">
        <f t="shared" si="242"/>
        <v>0.14300000000000002</v>
      </c>
      <c r="AQ147" s="9" t="s">
        <v>12</v>
      </c>
      <c r="AR147" s="55" t="s">
        <v>12</v>
      </c>
      <c r="AS147" s="55">
        <v>3.137</v>
      </c>
      <c r="AT147" s="55">
        <v>3.1640000000000001</v>
      </c>
      <c r="AU147" s="55">
        <v>3.194</v>
      </c>
      <c r="AV147" s="3">
        <v>3.2770000000000001</v>
      </c>
      <c r="AW147" s="3">
        <v>3.391</v>
      </c>
      <c r="AX147" s="3" t="s">
        <v>12</v>
      </c>
      <c r="AY147" s="3">
        <v>3.6110000000000002</v>
      </c>
      <c r="AZ147" s="15" t="s">
        <v>12</v>
      </c>
      <c r="BA147" s="10">
        <f t="shared" si="243"/>
        <v>3.391</v>
      </c>
      <c r="BB147" s="9">
        <f t="shared" si="244"/>
        <v>0.19700000000000006</v>
      </c>
      <c r="BC147" s="10">
        <f t="shared" si="245"/>
        <v>0.2200000000000002</v>
      </c>
      <c r="BD147" s="9">
        <v>5.83</v>
      </c>
      <c r="BE147" s="3">
        <v>6.46</v>
      </c>
      <c r="BF147" s="15">
        <v>7.1589999999999998</v>
      </c>
      <c r="BG147" s="15">
        <f t="shared" si="246"/>
        <v>6.46</v>
      </c>
      <c r="BH147" s="9">
        <f t="shared" si="247"/>
        <v>0.62999999999999989</v>
      </c>
      <c r="BI147" s="10">
        <f t="shared" si="248"/>
        <v>0.69899999999999984</v>
      </c>
      <c r="BJ147" s="9">
        <v>5.8140000000000001</v>
      </c>
      <c r="BK147" s="3">
        <v>6.4630000000000001</v>
      </c>
      <c r="BL147" s="15">
        <v>7.2240000000000002</v>
      </c>
      <c r="BM147" s="15">
        <f t="shared" si="249"/>
        <v>6.4630000000000001</v>
      </c>
      <c r="BN147" s="9">
        <f t="shared" si="250"/>
        <v>0.64900000000000002</v>
      </c>
      <c r="BO147" s="10">
        <f t="shared" si="251"/>
        <v>0.76100000000000012</v>
      </c>
      <c r="BP147">
        <f t="shared" si="252"/>
        <v>0</v>
      </c>
      <c r="BQ147" s="93">
        <f t="shared" si="253"/>
        <v>1.2045889101338438</v>
      </c>
      <c r="BR147" s="93">
        <f t="shared" si="254"/>
        <v>1.2409177820267694</v>
      </c>
      <c r="BS147" s="93" t="str">
        <f>VLOOKUP(C147,'Koppeling locatie - aslocatie'!$A$2:$C$8139,2,FALSE)</f>
        <v>maas228</v>
      </c>
      <c r="BT147" s="93">
        <f>VLOOKUP($BS147,aslocaties_v01!$C$3:$AA$500,MATCH($K$3/10,aslocaties_v01!$C$2:$X$2),FALSE)</f>
        <v>5.3479999999999999</v>
      </c>
      <c r="BU147" s="93">
        <f>VLOOKUP(BS147,aslocaties_v01!$C$3:$AA$500,MATCH($K$3,aslocaties_v01!$C$2:$X$2),FALSE)</f>
        <v>5.875</v>
      </c>
      <c r="BV147" s="93">
        <f>VLOOKUP(BS147,aslocaties_v01!$C$3:$AA$500,MATCH($K$3*10,aslocaties_v01!$C$2:$Y$2),FALSE)</f>
        <v>6.4260000000000002</v>
      </c>
      <c r="BW147" s="93">
        <f t="shared" si="255"/>
        <v>0.52700000000000014</v>
      </c>
      <c r="BX147" s="93">
        <f t="shared" si="256"/>
        <v>0.55100000000000016</v>
      </c>
      <c r="BY147" s="94">
        <f t="shared" si="257"/>
        <v>7.648183556406174E-3</v>
      </c>
      <c r="BZ147" s="94">
        <f t="shared" si="258"/>
        <v>1.818181818182385E-3</v>
      </c>
      <c r="CA147" s="94">
        <f t="shared" si="259"/>
        <v>2.5999999999999801E-2</v>
      </c>
      <c r="CB147">
        <f t="shared" si="260"/>
        <v>3.0000000000000249E-2</v>
      </c>
      <c r="CC147" s="58">
        <f t="shared" si="261"/>
        <v>3.1000000000000583E-2</v>
      </c>
      <c r="CD147" s="95" t="b">
        <f t="shared" si="262"/>
        <v>0</v>
      </c>
      <c r="CE147" s="96" t="b">
        <f t="shared" si="263"/>
        <v>1</v>
      </c>
      <c r="CF147" t="b">
        <f t="shared" si="264"/>
        <v>1</v>
      </c>
      <c r="CG147" t="b">
        <f t="shared" si="265"/>
        <v>1</v>
      </c>
      <c r="CH147" s="84" t="b">
        <f t="shared" si="266"/>
        <v>1</v>
      </c>
      <c r="CI147">
        <f t="shared" si="267"/>
        <v>1.071</v>
      </c>
      <c r="CJ147" t="b">
        <f t="shared" si="268"/>
        <v>1</v>
      </c>
      <c r="CK147" t="b">
        <f t="shared" si="269"/>
        <v>1</v>
      </c>
      <c r="CL147" s="84" t="b">
        <f t="shared" si="289"/>
        <v>1</v>
      </c>
      <c r="CM147">
        <f t="shared" si="270"/>
        <v>3.391</v>
      </c>
      <c r="CN147" t="b">
        <f t="shared" si="271"/>
        <v>1</v>
      </c>
      <c r="CO147" s="84">
        <f t="shared" si="272"/>
        <v>5.9704806192747054E-2</v>
      </c>
      <c r="CP147" t="b">
        <f t="shared" si="273"/>
        <v>1</v>
      </c>
      <c r="CQ147" s="96" t="b">
        <f t="shared" si="274"/>
        <v>1</v>
      </c>
      <c r="CR147" t="b">
        <f t="shared" si="275"/>
        <v>1</v>
      </c>
      <c r="CS147" t="b">
        <f t="shared" si="276"/>
        <v>1</v>
      </c>
      <c r="CT147" t="b">
        <f t="shared" si="277"/>
        <v>1</v>
      </c>
      <c r="CU147" t="b">
        <f t="shared" si="278"/>
        <v>1</v>
      </c>
      <c r="CV147" s="84" t="b">
        <f t="shared" si="279"/>
        <v>1</v>
      </c>
      <c r="CW147" t="b">
        <f t="shared" si="280"/>
        <v>1</v>
      </c>
      <c r="CX147" t="b">
        <f t="shared" si="281"/>
        <v>1</v>
      </c>
      <c r="CY147" t="b">
        <f t="shared" si="282"/>
        <v>1</v>
      </c>
      <c r="CZ147" t="b">
        <f t="shared" si="283"/>
        <v>1</v>
      </c>
      <c r="DA147" s="84">
        <f t="shared" si="284"/>
        <v>0</v>
      </c>
      <c r="DB147" t="b">
        <f t="shared" si="285"/>
        <v>0</v>
      </c>
    </row>
    <row r="148" spans="1:106">
      <c r="A148" s="9">
        <v>1592</v>
      </c>
      <c r="B148" s="3">
        <v>2</v>
      </c>
      <c r="C148" s="3" t="s">
        <v>1801</v>
      </c>
      <c r="D148" s="3" t="str">
        <f t="shared" si="232"/>
        <v>MA_1_36-5_dk_0950</v>
      </c>
      <c r="E148" s="3" t="str">
        <f t="shared" si="233"/>
        <v>0950</v>
      </c>
      <c r="F148" s="3">
        <v>139054.56200000001</v>
      </c>
      <c r="G148" s="15">
        <v>416902.125</v>
      </c>
      <c r="H148" s="35" t="str">
        <f t="shared" si="234"/>
        <v>ja</v>
      </c>
      <c r="I148" s="42">
        <v>322</v>
      </c>
      <c r="J148" s="20" t="s">
        <v>373</v>
      </c>
      <c r="K148" s="21">
        <v>10000</v>
      </c>
      <c r="L148" s="28">
        <f t="shared" si="286"/>
        <v>1</v>
      </c>
      <c r="M148" s="28">
        <f t="shared" si="287"/>
        <v>1</v>
      </c>
      <c r="N148" s="56">
        <f t="shared" si="235"/>
        <v>10000</v>
      </c>
      <c r="O148" s="33">
        <f t="shared" si="288"/>
        <v>92.899417247890227</v>
      </c>
      <c r="P148" s="37">
        <f t="shared" si="236"/>
        <v>82.671389162167159</v>
      </c>
      <c r="Q148" s="9" t="s">
        <v>12</v>
      </c>
      <c r="R148" s="55" t="s">
        <v>12</v>
      </c>
      <c r="S148" s="55">
        <v>4.6669999999999998</v>
      </c>
      <c r="T148" s="55">
        <v>5.0019999999999998</v>
      </c>
      <c r="U148" s="55">
        <v>5.306</v>
      </c>
      <c r="V148" s="3">
        <v>5.5510000000000002</v>
      </c>
      <c r="W148" s="3">
        <v>5.8310000000000004</v>
      </c>
      <c r="X148" s="3" t="s">
        <v>12</v>
      </c>
      <c r="Y148" s="3">
        <v>6.3780000000000001</v>
      </c>
      <c r="Z148" s="15" t="s">
        <v>12</v>
      </c>
      <c r="AA148" s="10">
        <f t="shared" si="237"/>
        <v>5.8310000000000004</v>
      </c>
      <c r="AB148" s="9">
        <f t="shared" si="238"/>
        <v>0.52500000000000036</v>
      </c>
      <c r="AC148" s="10">
        <f t="shared" si="239"/>
        <v>0.54699999999999971</v>
      </c>
      <c r="AD148" s="9" t="s">
        <v>12</v>
      </c>
      <c r="AE148" s="55" t="s">
        <v>12</v>
      </c>
      <c r="AF148" s="55">
        <v>0.41599999999999998</v>
      </c>
      <c r="AG148" s="55">
        <v>0.52100000000000002</v>
      </c>
      <c r="AH148" s="55">
        <v>0.63200000000000001</v>
      </c>
      <c r="AI148" s="3">
        <v>0.73399999999999999</v>
      </c>
      <c r="AJ148" s="3">
        <v>0.86</v>
      </c>
      <c r="AK148" s="3" t="s">
        <v>12</v>
      </c>
      <c r="AL148" s="3">
        <v>1.157</v>
      </c>
      <c r="AM148" s="15" t="s">
        <v>12</v>
      </c>
      <c r="AN148" s="10">
        <f t="shared" si="240"/>
        <v>0.86</v>
      </c>
      <c r="AO148" s="9">
        <f t="shared" si="241"/>
        <v>0.22799999999999998</v>
      </c>
      <c r="AP148" s="10">
        <f t="shared" si="242"/>
        <v>0.29700000000000004</v>
      </c>
      <c r="AQ148" s="9" t="s">
        <v>12</v>
      </c>
      <c r="AR148" s="55" t="s">
        <v>12</v>
      </c>
      <c r="AS148" s="55">
        <v>2.0739999999999998</v>
      </c>
      <c r="AT148" s="55">
        <v>2.35</v>
      </c>
      <c r="AU148" s="55">
        <v>2.6160000000000001</v>
      </c>
      <c r="AV148" s="3">
        <v>2.7930000000000001</v>
      </c>
      <c r="AW148" s="3">
        <v>2.996</v>
      </c>
      <c r="AX148" s="3" t="s">
        <v>12</v>
      </c>
      <c r="AY148" s="3">
        <v>3.4049999999999998</v>
      </c>
      <c r="AZ148" s="15" t="s">
        <v>12</v>
      </c>
      <c r="BA148" s="10">
        <f t="shared" si="243"/>
        <v>2.996</v>
      </c>
      <c r="BB148" s="9">
        <f t="shared" si="244"/>
        <v>0.37999999999999989</v>
      </c>
      <c r="BC148" s="10">
        <f t="shared" si="245"/>
        <v>0.40899999999999981</v>
      </c>
      <c r="BD148" s="9">
        <v>5.8280000000000003</v>
      </c>
      <c r="BE148" s="3">
        <v>6.4640000000000004</v>
      </c>
      <c r="BF148" s="15">
        <v>7.1849999999999996</v>
      </c>
      <c r="BG148" s="15">
        <f t="shared" si="246"/>
        <v>6.4640000000000004</v>
      </c>
      <c r="BH148" s="9">
        <f t="shared" si="247"/>
        <v>0.63600000000000012</v>
      </c>
      <c r="BI148" s="10">
        <f t="shared" si="248"/>
        <v>0.7209999999999992</v>
      </c>
      <c r="BJ148" s="9">
        <v>5.8159999999999998</v>
      </c>
      <c r="BK148" s="3">
        <v>6.4770000000000003</v>
      </c>
      <c r="BL148" s="15">
        <v>7.2690000000000001</v>
      </c>
      <c r="BM148" s="15">
        <f t="shared" si="249"/>
        <v>6.4770000000000003</v>
      </c>
      <c r="BN148" s="9">
        <f t="shared" si="250"/>
        <v>0.66100000000000048</v>
      </c>
      <c r="BO148" s="10">
        <f t="shared" si="251"/>
        <v>0.79199999999999982</v>
      </c>
      <c r="BP148">
        <f t="shared" si="252"/>
        <v>0</v>
      </c>
      <c r="BQ148" s="93">
        <f t="shared" si="253"/>
        <v>1.2114285714285709</v>
      </c>
      <c r="BR148" s="93">
        <f t="shared" si="254"/>
        <v>1.2590476190476192</v>
      </c>
      <c r="BS148" s="93" t="str">
        <f>VLOOKUP(C148,'Koppeling locatie - aslocatie'!$A$2:$C$8139,2,FALSE)</f>
        <v>maas228</v>
      </c>
      <c r="BT148" s="93">
        <f>VLOOKUP($BS148,aslocaties_v01!$C$3:$AA$500,MATCH($K$3/10,aslocaties_v01!$C$2:$X$2),FALSE)</f>
        <v>5.3479999999999999</v>
      </c>
      <c r="BU148" s="93">
        <f>VLOOKUP(BS148,aslocaties_v01!$C$3:$AA$500,MATCH($K$3,aslocaties_v01!$C$2:$X$2),FALSE)</f>
        <v>5.875</v>
      </c>
      <c r="BV148" s="93">
        <f>VLOOKUP(BS148,aslocaties_v01!$C$3:$AA$500,MATCH($K$3*10,aslocaties_v01!$C$2:$Y$2),FALSE)</f>
        <v>6.4260000000000002</v>
      </c>
      <c r="BW148" s="93">
        <f t="shared" si="255"/>
        <v>0.52700000000000014</v>
      </c>
      <c r="BX148" s="93">
        <f t="shared" si="256"/>
        <v>0.55100000000000016</v>
      </c>
      <c r="BY148" s="94">
        <f t="shared" si="257"/>
        <v>3.8095238095234851E-3</v>
      </c>
      <c r="BZ148" s="94">
        <f t="shared" si="258"/>
        <v>7.3126142595987265E-3</v>
      </c>
      <c r="CA148" s="94">
        <f t="shared" si="259"/>
        <v>4.1999999999999815E-2</v>
      </c>
      <c r="CB148">
        <f t="shared" si="260"/>
        <v>4.3999999999999595E-2</v>
      </c>
      <c r="CC148" s="58">
        <f t="shared" si="261"/>
        <v>4.8000000000000043E-2</v>
      </c>
      <c r="CD148" s="95" t="b">
        <f t="shared" si="262"/>
        <v>0</v>
      </c>
      <c r="CE148" s="96" t="b">
        <f t="shared" si="263"/>
        <v>1</v>
      </c>
      <c r="CF148" t="b">
        <f t="shared" si="264"/>
        <v>1</v>
      </c>
      <c r="CG148" t="b">
        <f t="shared" si="265"/>
        <v>1</v>
      </c>
      <c r="CH148" s="84" t="b">
        <f t="shared" si="266"/>
        <v>1</v>
      </c>
      <c r="CI148">
        <f t="shared" si="267"/>
        <v>0.86</v>
      </c>
      <c r="CJ148" t="b">
        <f t="shared" si="268"/>
        <v>1</v>
      </c>
      <c r="CK148" t="b">
        <f t="shared" si="269"/>
        <v>1</v>
      </c>
      <c r="CL148" s="84" t="b">
        <f t="shared" si="289"/>
        <v>1</v>
      </c>
      <c r="CM148">
        <f t="shared" si="270"/>
        <v>2.996</v>
      </c>
      <c r="CN148" t="b">
        <f t="shared" si="271"/>
        <v>1</v>
      </c>
      <c r="CO148" s="84">
        <f t="shared" si="272"/>
        <v>6.1417231350974787E-2</v>
      </c>
      <c r="CP148" t="b">
        <f t="shared" si="273"/>
        <v>1</v>
      </c>
      <c r="CQ148" s="96" t="b">
        <f t="shared" si="274"/>
        <v>1</v>
      </c>
      <c r="CR148" t="b">
        <f t="shared" si="275"/>
        <v>1</v>
      </c>
      <c r="CS148" t="b">
        <f t="shared" si="276"/>
        <v>1</v>
      </c>
      <c r="CT148" t="b">
        <f t="shared" si="277"/>
        <v>1</v>
      </c>
      <c r="CU148" t="b">
        <f t="shared" si="278"/>
        <v>1</v>
      </c>
      <c r="CV148" s="84" t="b">
        <f t="shared" si="279"/>
        <v>1</v>
      </c>
      <c r="CW148" t="b">
        <f t="shared" si="280"/>
        <v>1</v>
      </c>
      <c r="CX148" t="b">
        <f t="shared" si="281"/>
        <v>1</v>
      </c>
      <c r="CY148" t="b">
        <f t="shared" si="282"/>
        <v>1</v>
      </c>
      <c r="CZ148" t="b">
        <f t="shared" si="283"/>
        <v>1</v>
      </c>
      <c r="DA148" s="84">
        <f t="shared" si="284"/>
        <v>0</v>
      </c>
      <c r="DB148" t="b">
        <f t="shared" si="285"/>
        <v>0</v>
      </c>
    </row>
    <row r="149" spans="1:106">
      <c r="A149" s="9">
        <v>1593</v>
      </c>
      <c r="B149" s="3">
        <v>2</v>
      </c>
      <c r="C149" s="3" t="s">
        <v>1802</v>
      </c>
      <c r="D149" s="3" t="str">
        <f t="shared" si="232"/>
        <v>MA_1_36-5_dk_0951</v>
      </c>
      <c r="E149" s="3" t="str">
        <f t="shared" si="233"/>
        <v>0951</v>
      </c>
      <c r="F149" s="3">
        <v>138982.28099999999</v>
      </c>
      <c r="G149" s="15">
        <v>416862</v>
      </c>
      <c r="H149" s="35" t="str">
        <f t="shared" si="234"/>
        <v>ja</v>
      </c>
      <c r="I149" s="42">
        <v>313</v>
      </c>
      <c r="J149" s="20" t="s">
        <v>373</v>
      </c>
      <c r="K149" s="21">
        <v>10000</v>
      </c>
      <c r="L149" s="28">
        <f t="shared" si="286"/>
        <v>1</v>
      </c>
      <c r="M149" s="28">
        <f t="shared" si="287"/>
        <v>1</v>
      </c>
      <c r="N149" s="56">
        <f t="shared" si="235"/>
        <v>10000</v>
      </c>
      <c r="O149" s="33">
        <f t="shared" si="288"/>
        <v>82.671389162167159</v>
      </c>
      <c r="P149" s="37">
        <f t="shared" si="236"/>
        <v>131.31317315484017</v>
      </c>
      <c r="Q149" s="9" t="s">
        <v>12</v>
      </c>
      <c r="R149" s="55" t="s">
        <v>12</v>
      </c>
      <c r="S149" s="55">
        <v>4.6509999999999998</v>
      </c>
      <c r="T149" s="55">
        <v>4.984</v>
      </c>
      <c r="U149" s="55">
        <v>5.2889999999999997</v>
      </c>
      <c r="V149" s="3">
        <v>5.5380000000000003</v>
      </c>
      <c r="W149" s="3">
        <v>5.8159999999999998</v>
      </c>
      <c r="X149" s="3" t="s">
        <v>12</v>
      </c>
      <c r="Y149" s="3">
        <v>6.3680000000000003</v>
      </c>
      <c r="Z149" s="15" t="s">
        <v>12</v>
      </c>
      <c r="AA149" s="10">
        <f t="shared" si="237"/>
        <v>5.8159999999999998</v>
      </c>
      <c r="AB149" s="9">
        <f t="shared" si="238"/>
        <v>0.52700000000000014</v>
      </c>
      <c r="AC149" s="10">
        <f t="shared" si="239"/>
        <v>0.55200000000000049</v>
      </c>
      <c r="AD149" s="9" t="s">
        <v>12</v>
      </c>
      <c r="AE149" s="55" t="s">
        <v>12</v>
      </c>
      <c r="AF149" s="55">
        <v>0.39500000000000002</v>
      </c>
      <c r="AG149" s="55">
        <v>0.495</v>
      </c>
      <c r="AH149" s="55">
        <v>0.60099999999999998</v>
      </c>
      <c r="AI149" s="3">
        <v>0.70699999999999996</v>
      </c>
      <c r="AJ149" s="3">
        <v>0.84799999999999998</v>
      </c>
      <c r="AK149" s="3" t="s">
        <v>12</v>
      </c>
      <c r="AL149" s="3">
        <v>1.1539999999999999</v>
      </c>
      <c r="AM149" s="15" t="s">
        <v>12</v>
      </c>
      <c r="AN149" s="10">
        <f t="shared" si="240"/>
        <v>0.84799999999999998</v>
      </c>
      <c r="AO149" s="9">
        <f t="shared" si="241"/>
        <v>0.247</v>
      </c>
      <c r="AP149" s="10">
        <f t="shared" si="242"/>
        <v>0.30599999999999994</v>
      </c>
      <c r="AQ149" s="9" t="s">
        <v>12</v>
      </c>
      <c r="AR149" s="55" t="s">
        <v>12</v>
      </c>
      <c r="AS149" s="55">
        <v>2.0230000000000001</v>
      </c>
      <c r="AT149" s="55">
        <v>2.3010000000000002</v>
      </c>
      <c r="AU149" s="55">
        <v>2.5390000000000001</v>
      </c>
      <c r="AV149" s="3">
        <v>2.7450000000000001</v>
      </c>
      <c r="AW149" s="3">
        <v>2.9729999999999999</v>
      </c>
      <c r="AX149" s="3" t="s">
        <v>12</v>
      </c>
      <c r="AY149" s="3">
        <v>3.4119999999999999</v>
      </c>
      <c r="AZ149" s="15" t="s">
        <v>12</v>
      </c>
      <c r="BA149" s="10">
        <f t="shared" si="243"/>
        <v>2.9729999999999999</v>
      </c>
      <c r="BB149" s="9">
        <f t="shared" si="244"/>
        <v>0.43399999999999972</v>
      </c>
      <c r="BC149" s="10">
        <f t="shared" si="245"/>
        <v>0.43900000000000006</v>
      </c>
      <c r="BD149" s="9">
        <v>5.8360000000000003</v>
      </c>
      <c r="BE149" s="3">
        <v>6.4820000000000002</v>
      </c>
      <c r="BF149" s="15">
        <v>7.2160000000000002</v>
      </c>
      <c r="BG149" s="15">
        <f t="shared" si="246"/>
        <v>6.4820000000000002</v>
      </c>
      <c r="BH149" s="9">
        <f t="shared" si="247"/>
        <v>0.64599999999999991</v>
      </c>
      <c r="BI149" s="10">
        <f t="shared" si="248"/>
        <v>0.73399999999999999</v>
      </c>
      <c r="BJ149" s="9">
        <v>5.8319999999999999</v>
      </c>
      <c r="BK149" s="3">
        <v>6.5039999999999996</v>
      </c>
      <c r="BL149" s="15">
        <v>7.3129999999999997</v>
      </c>
      <c r="BM149" s="15">
        <f t="shared" si="249"/>
        <v>6.5039999999999996</v>
      </c>
      <c r="BN149" s="9">
        <f t="shared" si="250"/>
        <v>0.67199999999999971</v>
      </c>
      <c r="BO149" s="10">
        <f t="shared" si="251"/>
        <v>0.80900000000000016</v>
      </c>
      <c r="BP149">
        <f t="shared" si="252"/>
        <v>0</v>
      </c>
      <c r="BQ149" s="93">
        <f t="shared" si="253"/>
        <v>1.2258064516129028</v>
      </c>
      <c r="BR149" s="93">
        <f t="shared" si="254"/>
        <v>1.2751423149905114</v>
      </c>
      <c r="BS149" s="93" t="str">
        <f>VLOOKUP(C149,'Koppeling locatie - aslocatie'!$A$2:$C$8139,2,FALSE)</f>
        <v>maas228</v>
      </c>
      <c r="BT149" s="93">
        <f>VLOOKUP($BS149,aslocaties_v01!$C$3:$AA$500,MATCH($K$3/10,aslocaties_v01!$C$2:$X$2),FALSE)</f>
        <v>5.3479999999999999</v>
      </c>
      <c r="BU149" s="93">
        <f>VLOOKUP(BS149,aslocaties_v01!$C$3:$AA$500,MATCH($K$3,aslocaties_v01!$C$2:$X$2),FALSE)</f>
        <v>5.875</v>
      </c>
      <c r="BV149" s="93">
        <f>VLOOKUP(BS149,aslocaties_v01!$C$3:$AA$500,MATCH($K$3*10,aslocaties_v01!$C$2:$Y$2),FALSE)</f>
        <v>6.4260000000000002</v>
      </c>
      <c r="BW149" s="93">
        <f t="shared" si="255"/>
        <v>0.52700000000000014</v>
      </c>
      <c r="BX149" s="93">
        <f t="shared" si="256"/>
        <v>0.55100000000000016</v>
      </c>
      <c r="BY149" s="94">
        <f t="shared" si="257"/>
        <v>0</v>
      </c>
      <c r="BZ149" s="94">
        <f t="shared" si="258"/>
        <v>1.8115942028991139E-3</v>
      </c>
      <c r="CA149" s="94">
        <f t="shared" si="259"/>
        <v>5.9000000000000163E-2</v>
      </c>
      <c r="CB149">
        <f t="shared" si="260"/>
        <v>5.9000000000000163E-2</v>
      </c>
      <c r="CC149" s="58">
        <f t="shared" si="261"/>
        <v>5.7999999999999829E-2</v>
      </c>
      <c r="CD149" s="95" t="b">
        <f t="shared" si="262"/>
        <v>0</v>
      </c>
      <c r="CE149" s="96" t="b">
        <f t="shared" si="263"/>
        <v>1</v>
      </c>
      <c r="CF149" t="b">
        <f t="shared" si="264"/>
        <v>1</v>
      </c>
      <c r="CG149" t="b">
        <f t="shared" si="265"/>
        <v>1</v>
      </c>
      <c r="CH149" s="84" t="b">
        <f t="shared" si="266"/>
        <v>1</v>
      </c>
      <c r="CI149">
        <f t="shared" si="267"/>
        <v>0.84799999999999998</v>
      </c>
      <c r="CJ149" t="b">
        <f t="shared" si="268"/>
        <v>1</v>
      </c>
      <c r="CK149" t="b">
        <f t="shared" si="269"/>
        <v>1</v>
      </c>
      <c r="CL149" s="84" t="b">
        <f t="shared" si="289"/>
        <v>1</v>
      </c>
      <c r="CM149">
        <f t="shared" si="270"/>
        <v>2.9729999999999999</v>
      </c>
      <c r="CN149" t="b">
        <f t="shared" si="271"/>
        <v>1</v>
      </c>
      <c r="CO149" s="84">
        <f t="shared" si="272"/>
        <v>6.1500894935204324E-2</v>
      </c>
      <c r="CP149" t="b">
        <f t="shared" si="273"/>
        <v>1</v>
      </c>
      <c r="CQ149" s="96" t="b">
        <f t="shared" si="274"/>
        <v>1</v>
      </c>
      <c r="CR149" t="b">
        <f t="shared" si="275"/>
        <v>1</v>
      </c>
      <c r="CS149" t="b">
        <f t="shared" si="276"/>
        <v>1</v>
      </c>
      <c r="CT149" t="b">
        <f t="shared" si="277"/>
        <v>1</v>
      </c>
      <c r="CU149" t="b">
        <f t="shared" si="278"/>
        <v>1</v>
      </c>
      <c r="CV149" s="84" t="b">
        <f t="shared" si="279"/>
        <v>1</v>
      </c>
      <c r="CW149" t="b">
        <f t="shared" si="280"/>
        <v>1</v>
      </c>
      <c r="CX149" t="b">
        <f t="shared" si="281"/>
        <v>1</v>
      </c>
      <c r="CY149" t="b">
        <f t="shared" si="282"/>
        <v>1</v>
      </c>
      <c r="CZ149" t="b">
        <f t="shared" si="283"/>
        <v>1</v>
      </c>
      <c r="DA149" s="84">
        <f t="shared" si="284"/>
        <v>0</v>
      </c>
      <c r="DB149" t="b">
        <f t="shared" si="285"/>
        <v>0</v>
      </c>
    </row>
    <row r="150" spans="1:106">
      <c r="A150" s="9">
        <v>1594</v>
      </c>
      <c r="B150" s="3">
        <v>2</v>
      </c>
      <c r="C150" s="3" t="s">
        <v>1803</v>
      </c>
      <c r="D150" s="3" t="str">
        <f t="shared" si="232"/>
        <v>MA_1_36-5_dk_0952</v>
      </c>
      <c r="E150" s="3" t="str">
        <f t="shared" si="233"/>
        <v>0952</v>
      </c>
      <c r="F150" s="3">
        <v>138878.391</v>
      </c>
      <c r="G150" s="15">
        <v>416781.68800000002</v>
      </c>
      <c r="H150" s="35" t="str">
        <f t="shared" si="234"/>
        <v>ja</v>
      </c>
      <c r="I150" s="42">
        <v>338</v>
      </c>
      <c r="J150" s="20" t="s">
        <v>373</v>
      </c>
      <c r="K150" s="21">
        <v>10000</v>
      </c>
      <c r="L150" s="28">
        <f t="shared" si="286"/>
        <v>1</v>
      </c>
      <c r="M150" s="28">
        <f t="shared" si="287"/>
        <v>1</v>
      </c>
      <c r="N150" s="56">
        <f t="shared" si="235"/>
        <v>10000</v>
      </c>
      <c r="O150" s="33">
        <f t="shared" si="288"/>
        <v>131.31317315484017</v>
      </c>
      <c r="P150" s="37">
        <f t="shared" si="236"/>
        <v>84.052585141709244</v>
      </c>
      <c r="Q150" s="9" t="s">
        <v>12</v>
      </c>
      <c r="R150" s="55" t="s">
        <v>12</v>
      </c>
      <c r="S150" s="55">
        <v>4.5999999999999996</v>
      </c>
      <c r="T150" s="55">
        <v>4.9509999999999996</v>
      </c>
      <c r="U150" s="55">
        <v>5.2649999999999997</v>
      </c>
      <c r="V150" s="3">
        <v>5.5190000000000001</v>
      </c>
      <c r="W150" s="3">
        <v>5.8</v>
      </c>
      <c r="X150" s="3" t="s">
        <v>12</v>
      </c>
      <c r="Y150" s="3">
        <v>6.3559999999999999</v>
      </c>
      <c r="Z150" s="15" t="s">
        <v>12</v>
      </c>
      <c r="AA150" s="10">
        <f t="shared" si="237"/>
        <v>5.8</v>
      </c>
      <c r="AB150" s="9">
        <f t="shared" si="238"/>
        <v>0.53500000000000014</v>
      </c>
      <c r="AC150" s="10">
        <f t="shared" si="239"/>
        <v>0.55600000000000005</v>
      </c>
      <c r="AD150" s="9" t="s">
        <v>12</v>
      </c>
      <c r="AE150" s="55" t="s">
        <v>12</v>
      </c>
      <c r="AF150" s="55">
        <v>0.33400000000000002</v>
      </c>
      <c r="AG150" s="55">
        <v>0.439</v>
      </c>
      <c r="AH150" s="55">
        <v>0.53100000000000003</v>
      </c>
      <c r="AI150" s="3">
        <v>0.625</v>
      </c>
      <c r="AJ150" s="3">
        <v>0.76200000000000001</v>
      </c>
      <c r="AK150" s="3" t="s">
        <v>12</v>
      </c>
      <c r="AL150" s="3">
        <v>1.099</v>
      </c>
      <c r="AM150" s="15" t="s">
        <v>12</v>
      </c>
      <c r="AN150" s="10">
        <f t="shared" si="240"/>
        <v>0.76200000000000001</v>
      </c>
      <c r="AO150" s="9">
        <f t="shared" si="241"/>
        <v>0.23099999999999998</v>
      </c>
      <c r="AP150" s="10">
        <f t="shared" si="242"/>
        <v>0.33699999999999997</v>
      </c>
      <c r="AQ150" s="9" t="s">
        <v>12</v>
      </c>
      <c r="AR150" s="55" t="s">
        <v>12</v>
      </c>
      <c r="AS150" s="55">
        <v>1.8640000000000001</v>
      </c>
      <c r="AT150" s="55">
        <v>2.2010000000000001</v>
      </c>
      <c r="AU150" s="55">
        <v>2.39</v>
      </c>
      <c r="AV150" s="3">
        <v>2.5609999999999999</v>
      </c>
      <c r="AW150" s="3">
        <v>2.7810000000000001</v>
      </c>
      <c r="AX150" s="3" t="s">
        <v>12</v>
      </c>
      <c r="AY150" s="3">
        <v>3.367</v>
      </c>
      <c r="AZ150" s="15" t="s">
        <v>12</v>
      </c>
      <c r="BA150" s="10">
        <f t="shared" si="243"/>
        <v>2.7810000000000001</v>
      </c>
      <c r="BB150" s="9">
        <f t="shared" si="244"/>
        <v>0.39100000000000001</v>
      </c>
      <c r="BC150" s="10">
        <f t="shared" si="245"/>
        <v>0.58599999999999985</v>
      </c>
      <c r="BD150" s="9">
        <v>5.6950000000000003</v>
      </c>
      <c r="BE150" s="3">
        <v>6.3330000000000002</v>
      </c>
      <c r="BF150" s="15">
        <v>7.0890000000000004</v>
      </c>
      <c r="BG150" s="15">
        <f t="shared" si="246"/>
        <v>6.3330000000000002</v>
      </c>
      <c r="BH150" s="9">
        <f t="shared" si="247"/>
        <v>0.6379999999999999</v>
      </c>
      <c r="BI150" s="10">
        <f t="shared" si="248"/>
        <v>0.75600000000000023</v>
      </c>
      <c r="BJ150" s="9">
        <v>5.6609999999999996</v>
      </c>
      <c r="BK150" s="3">
        <v>6.3040000000000003</v>
      </c>
      <c r="BL150" s="15">
        <v>7.0750000000000002</v>
      </c>
      <c r="BM150" s="15">
        <f t="shared" si="249"/>
        <v>6.3040000000000003</v>
      </c>
      <c r="BN150" s="9">
        <f t="shared" si="250"/>
        <v>0.64300000000000068</v>
      </c>
      <c r="BO150" s="10">
        <f t="shared" si="251"/>
        <v>0.77099999999999991</v>
      </c>
      <c r="BP150">
        <f t="shared" si="252"/>
        <v>0</v>
      </c>
      <c r="BQ150" s="93">
        <f t="shared" si="253"/>
        <v>1.1925233644859807</v>
      </c>
      <c r="BR150" s="93">
        <f t="shared" si="254"/>
        <v>1.2018691588785055</v>
      </c>
      <c r="BS150" s="93" t="str">
        <f>VLOOKUP(C150,'Koppeling locatie - aslocatie'!$A$2:$C$8139,2,FALSE)</f>
        <v>maas229</v>
      </c>
      <c r="BT150" s="93">
        <f>VLOOKUP($BS150,aslocaties_v01!$C$3:$AA$500,MATCH($K$3/10,aslocaties_v01!$C$2:$X$2),FALSE)</f>
        <v>5.266</v>
      </c>
      <c r="BU150" s="93">
        <f>VLOOKUP(BS150,aslocaties_v01!$C$3:$AA$500,MATCH($K$3,aslocaties_v01!$C$2:$X$2),FALSE)</f>
        <v>5.7969999999999997</v>
      </c>
      <c r="BV150" s="93">
        <f>VLOOKUP(BS150,aslocaties_v01!$C$3:$AA$500,MATCH($K$3*10,aslocaties_v01!$C$2:$Y$2),FALSE)</f>
        <v>6.3490000000000002</v>
      </c>
      <c r="BW150" s="93">
        <f t="shared" si="255"/>
        <v>0.53099999999999969</v>
      </c>
      <c r="BX150" s="93">
        <f t="shared" si="256"/>
        <v>0.55200000000000049</v>
      </c>
      <c r="BY150" s="94">
        <f t="shared" si="257"/>
        <v>7.4766355140195584E-3</v>
      </c>
      <c r="BZ150" s="94">
        <f t="shared" si="258"/>
        <v>7.1942446043157249E-3</v>
      </c>
      <c r="CA150" s="94">
        <f t="shared" si="259"/>
        <v>1.000000000000334E-3</v>
      </c>
      <c r="CB150">
        <f t="shared" si="260"/>
        <v>3.0000000000001137E-3</v>
      </c>
      <c r="CC150" s="58">
        <f t="shared" si="261"/>
        <v>6.9999999999996732E-3</v>
      </c>
      <c r="CD150" s="95" t="b">
        <f t="shared" si="262"/>
        <v>0</v>
      </c>
      <c r="CE150" s="96" t="b">
        <f t="shared" si="263"/>
        <v>1</v>
      </c>
      <c r="CF150" t="b">
        <f t="shared" si="264"/>
        <v>1</v>
      </c>
      <c r="CG150" t="b">
        <f t="shared" si="265"/>
        <v>1</v>
      </c>
      <c r="CH150" s="84" t="b">
        <f t="shared" si="266"/>
        <v>1</v>
      </c>
      <c r="CI150">
        <f t="shared" si="267"/>
        <v>0.76200000000000001</v>
      </c>
      <c r="CJ150" t="b">
        <f t="shared" si="268"/>
        <v>1</v>
      </c>
      <c r="CK150" t="b">
        <f t="shared" si="269"/>
        <v>1</v>
      </c>
      <c r="CL150" s="84" t="b">
        <f t="shared" si="289"/>
        <v>1</v>
      </c>
      <c r="CM150">
        <f t="shared" si="270"/>
        <v>2.7810000000000001</v>
      </c>
      <c r="CN150" t="b">
        <f t="shared" si="271"/>
        <v>1</v>
      </c>
      <c r="CO150" s="84">
        <f t="shared" si="272"/>
        <v>6.3158003830319082E-2</v>
      </c>
      <c r="CP150" t="b">
        <f t="shared" si="273"/>
        <v>1</v>
      </c>
      <c r="CQ150" s="96" t="b">
        <f t="shared" si="274"/>
        <v>1</v>
      </c>
      <c r="CR150" t="b">
        <f t="shared" si="275"/>
        <v>1</v>
      </c>
      <c r="CS150" t="b">
        <f t="shared" si="276"/>
        <v>1</v>
      </c>
      <c r="CT150" t="b">
        <f t="shared" si="277"/>
        <v>1</v>
      </c>
      <c r="CU150" t="b">
        <f t="shared" si="278"/>
        <v>1</v>
      </c>
      <c r="CV150" s="84" t="b">
        <f t="shared" si="279"/>
        <v>1</v>
      </c>
      <c r="CW150" t="b">
        <f t="shared" si="280"/>
        <v>1</v>
      </c>
      <c r="CX150" t="b">
        <f t="shared" si="281"/>
        <v>1</v>
      </c>
      <c r="CY150" t="b">
        <f t="shared" si="282"/>
        <v>1</v>
      </c>
      <c r="CZ150" t="b">
        <f t="shared" si="283"/>
        <v>1</v>
      </c>
      <c r="DA150" s="84">
        <f t="shared" si="284"/>
        <v>0</v>
      </c>
      <c r="DB150" t="b">
        <f t="shared" si="285"/>
        <v>0</v>
      </c>
    </row>
    <row r="151" spans="1:106">
      <c r="A151" s="9">
        <v>1595</v>
      </c>
      <c r="B151" s="3">
        <v>2</v>
      </c>
      <c r="C151" s="3" t="s">
        <v>1804</v>
      </c>
      <c r="D151" s="3" t="str">
        <f t="shared" si="232"/>
        <v>MA_1_36-5_dk_0953</v>
      </c>
      <c r="E151" s="3" t="str">
        <f t="shared" si="233"/>
        <v>0953</v>
      </c>
      <c r="F151" s="3">
        <v>138807.28099999999</v>
      </c>
      <c r="G151" s="15">
        <v>416736.875</v>
      </c>
      <c r="H151" s="35" t="str">
        <f t="shared" si="234"/>
        <v>ja</v>
      </c>
      <c r="I151" s="42">
        <v>326</v>
      </c>
      <c r="J151" s="20" t="s">
        <v>373</v>
      </c>
      <c r="K151" s="21">
        <v>10000</v>
      </c>
      <c r="L151" s="28">
        <f t="shared" si="286"/>
        <v>1</v>
      </c>
      <c r="M151" s="28">
        <f t="shared" si="287"/>
        <v>1</v>
      </c>
      <c r="N151" s="56">
        <f t="shared" si="235"/>
        <v>10000</v>
      </c>
      <c r="O151" s="33">
        <f t="shared" si="288"/>
        <v>84.052585141709244</v>
      </c>
      <c r="P151" s="37">
        <f t="shared" si="236"/>
        <v>84.41267926086239</v>
      </c>
      <c r="Q151" s="9" t="s">
        <v>12</v>
      </c>
      <c r="R151" s="55" t="s">
        <v>12</v>
      </c>
      <c r="S151" s="55">
        <v>4.6059999999999999</v>
      </c>
      <c r="T151" s="55">
        <v>4.9390000000000001</v>
      </c>
      <c r="U151" s="55">
        <v>5.2480000000000002</v>
      </c>
      <c r="V151" s="3">
        <v>5.5030000000000001</v>
      </c>
      <c r="W151" s="3">
        <v>5.7859999999999996</v>
      </c>
      <c r="X151" s="3" t="s">
        <v>12</v>
      </c>
      <c r="Y151" s="3">
        <v>6.3470000000000004</v>
      </c>
      <c r="Z151" s="15" t="s">
        <v>12</v>
      </c>
      <c r="AA151" s="10">
        <f t="shared" si="237"/>
        <v>5.7859999999999996</v>
      </c>
      <c r="AB151" s="9">
        <f t="shared" si="238"/>
        <v>0.53799999999999937</v>
      </c>
      <c r="AC151" s="10">
        <f t="shared" si="239"/>
        <v>0.56100000000000083</v>
      </c>
      <c r="AD151" s="9" t="s">
        <v>12</v>
      </c>
      <c r="AE151" s="55" t="s">
        <v>12</v>
      </c>
      <c r="AF151" s="55">
        <v>0.193</v>
      </c>
      <c r="AG151" s="55">
        <v>0.33500000000000002</v>
      </c>
      <c r="AH151" s="55">
        <v>0.45700000000000002</v>
      </c>
      <c r="AI151" s="3">
        <v>0.55600000000000005</v>
      </c>
      <c r="AJ151" s="3">
        <v>0.66700000000000004</v>
      </c>
      <c r="AK151" s="3" t="s">
        <v>12</v>
      </c>
      <c r="AL151" s="3">
        <v>0.97399999999999998</v>
      </c>
      <c r="AM151" s="15" t="s">
        <v>12</v>
      </c>
      <c r="AN151" s="10">
        <f t="shared" si="240"/>
        <v>0.66700000000000004</v>
      </c>
      <c r="AO151" s="9">
        <f t="shared" si="241"/>
        <v>0.21000000000000002</v>
      </c>
      <c r="AP151" s="10">
        <f t="shared" si="242"/>
        <v>0.30699999999999994</v>
      </c>
      <c r="AQ151" s="9" t="s">
        <v>12</v>
      </c>
      <c r="AR151" s="55" t="s">
        <v>12</v>
      </c>
      <c r="AS151" s="55">
        <v>0.90100000000000002</v>
      </c>
      <c r="AT151" s="55">
        <v>1.633</v>
      </c>
      <c r="AU151" s="55">
        <v>2.1419999999999999</v>
      </c>
      <c r="AV151" s="3">
        <v>2.407</v>
      </c>
      <c r="AW151" s="3">
        <v>2.657</v>
      </c>
      <c r="AX151" s="3" t="s">
        <v>12</v>
      </c>
      <c r="AY151" s="3">
        <v>3.1379999999999999</v>
      </c>
      <c r="AZ151" s="15" t="s">
        <v>12</v>
      </c>
      <c r="BA151" s="10">
        <f t="shared" si="243"/>
        <v>2.657</v>
      </c>
      <c r="BB151" s="9">
        <f t="shared" si="244"/>
        <v>0.51500000000000012</v>
      </c>
      <c r="BC151" s="10">
        <f t="shared" si="245"/>
        <v>0.48099999999999987</v>
      </c>
      <c r="BD151" s="9">
        <v>5.7220000000000004</v>
      </c>
      <c r="BE151" s="3">
        <v>6.3819999999999997</v>
      </c>
      <c r="BF151" s="15">
        <v>7.1379999999999999</v>
      </c>
      <c r="BG151" s="15">
        <f t="shared" si="246"/>
        <v>6.3819999999999997</v>
      </c>
      <c r="BH151" s="9">
        <f t="shared" si="247"/>
        <v>0.65999999999999925</v>
      </c>
      <c r="BI151" s="10">
        <f t="shared" si="248"/>
        <v>0.75600000000000023</v>
      </c>
      <c r="BJ151" s="9">
        <v>5.7069999999999999</v>
      </c>
      <c r="BK151" s="3">
        <v>6.3780000000000001</v>
      </c>
      <c r="BL151" s="15">
        <v>7.173</v>
      </c>
      <c r="BM151" s="15">
        <f t="shared" si="249"/>
        <v>6.3780000000000001</v>
      </c>
      <c r="BN151" s="9">
        <f t="shared" si="250"/>
        <v>0.67100000000000026</v>
      </c>
      <c r="BO151" s="10">
        <f t="shared" si="251"/>
        <v>0.79499999999999993</v>
      </c>
      <c r="BP151">
        <f t="shared" si="252"/>
        <v>0</v>
      </c>
      <c r="BQ151" s="93">
        <f t="shared" si="253"/>
        <v>1.2267657992565055</v>
      </c>
      <c r="BR151" s="93">
        <f t="shared" si="254"/>
        <v>1.2472118959107825</v>
      </c>
      <c r="BS151" s="93" t="str">
        <f>VLOOKUP(C151,'Koppeling locatie - aslocatie'!$A$2:$C$8139,2,FALSE)</f>
        <v>maas229</v>
      </c>
      <c r="BT151" s="93">
        <f>VLOOKUP($BS151,aslocaties_v01!$C$3:$AA$500,MATCH($K$3/10,aslocaties_v01!$C$2:$X$2),FALSE)</f>
        <v>5.266</v>
      </c>
      <c r="BU151" s="93">
        <f>VLOOKUP(BS151,aslocaties_v01!$C$3:$AA$500,MATCH($K$3,aslocaties_v01!$C$2:$X$2),FALSE)</f>
        <v>5.7969999999999997</v>
      </c>
      <c r="BV151" s="93">
        <f>VLOOKUP(BS151,aslocaties_v01!$C$3:$AA$500,MATCH($K$3*10,aslocaties_v01!$C$2:$Y$2),FALSE)</f>
        <v>6.3490000000000002</v>
      </c>
      <c r="BW151" s="93">
        <f t="shared" si="255"/>
        <v>0.53099999999999969</v>
      </c>
      <c r="BX151" s="93">
        <f t="shared" si="256"/>
        <v>0.55200000000000049</v>
      </c>
      <c r="BY151" s="94">
        <f t="shared" si="257"/>
        <v>1.3011152416356309E-2</v>
      </c>
      <c r="BZ151" s="94">
        <f t="shared" si="258"/>
        <v>1.6042780748663721E-2</v>
      </c>
      <c r="CA151" s="94">
        <f t="shared" si="259"/>
        <v>1.7999999999999794E-2</v>
      </c>
      <c r="CB151">
        <f t="shared" si="260"/>
        <v>1.1000000000000121E-2</v>
      </c>
      <c r="CC151" s="58">
        <f t="shared" si="261"/>
        <v>1.9999999999997797E-3</v>
      </c>
      <c r="CD151" s="95" t="b">
        <f t="shared" si="262"/>
        <v>0</v>
      </c>
      <c r="CE151" s="96" t="b">
        <f t="shared" si="263"/>
        <v>1</v>
      </c>
      <c r="CF151" t="b">
        <f t="shared" si="264"/>
        <v>1</v>
      </c>
      <c r="CG151" t="b">
        <f t="shared" si="265"/>
        <v>1</v>
      </c>
      <c r="CH151" s="84" t="b">
        <f t="shared" si="266"/>
        <v>1</v>
      </c>
      <c r="CI151">
        <f t="shared" si="267"/>
        <v>0.66700000000000004</v>
      </c>
      <c r="CJ151" t="b">
        <f t="shared" si="268"/>
        <v>1</v>
      </c>
      <c r="CK151" t="b">
        <f t="shared" si="269"/>
        <v>1</v>
      </c>
      <c r="CL151" s="84" t="b">
        <f t="shared" si="289"/>
        <v>1</v>
      </c>
      <c r="CM151">
        <f t="shared" si="270"/>
        <v>2.657</v>
      </c>
      <c r="CN151" t="b">
        <f t="shared" si="271"/>
        <v>1</v>
      </c>
      <c r="CO151" s="84">
        <f t="shared" si="272"/>
        <v>6.0564498683164353E-2</v>
      </c>
      <c r="CP151" t="b">
        <f t="shared" si="273"/>
        <v>1</v>
      </c>
      <c r="CQ151" s="96" t="b">
        <f t="shared" si="274"/>
        <v>1</v>
      </c>
      <c r="CR151" t="b">
        <f t="shared" si="275"/>
        <v>1</v>
      </c>
      <c r="CS151" t="b">
        <f t="shared" si="276"/>
        <v>1</v>
      </c>
      <c r="CT151" t="b">
        <f t="shared" si="277"/>
        <v>1</v>
      </c>
      <c r="CU151" t="b">
        <f t="shared" si="278"/>
        <v>1</v>
      </c>
      <c r="CV151" s="84" t="b">
        <f t="shared" si="279"/>
        <v>1</v>
      </c>
      <c r="CW151" t="b">
        <f t="shared" si="280"/>
        <v>1</v>
      </c>
      <c r="CX151" t="b">
        <f t="shared" si="281"/>
        <v>1</v>
      </c>
      <c r="CY151" t="b">
        <f t="shared" si="282"/>
        <v>1</v>
      </c>
      <c r="CZ151" t="b">
        <f t="shared" si="283"/>
        <v>1</v>
      </c>
      <c r="DA151" s="84">
        <f t="shared" si="284"/>
        <v>0</v>
      </c>
      <c r="DB151" t="b">
        <f t="shared" si="285"/>
        <v>0</v>
      </c>
    </row>
    <row r="152" spans="1:106">
      <c r="A152" s="9">
        <v>1596</v>
      </c>
      <c r="B152" s="3">
        <v>2</v>
      </c>
      <c r="C152" s="3" t="s">
        <v>1805</v>
      </c>
      <c r="D152" s="3" t="str">
        <f t="shared" si="232"/>
        <v>MA_1_36-5_dk_0954</v>
      </c>
      <c r="E152" s="3" t="str">
        <f t="shared" si="233"/>
        <v>0954</v>
      </c>
      <c r="F152" s="3">
        <v>138735.609</v>
      </c>
      <c r="G152" s="15">
        <v>416692.28100000002</v>
      </c>
      <c r="H152" s="35" t="str">
        <f t="shared" si="234"/>
        <v>ja</v>
      </c>
      <c r="I152" s="42">
        <v>316</v>
      </c>
      <c r="J152" s="20" t="s">
        <v>373</v>
      </c>
      <c r="K152" s="21">
        <v>10000</v>
      </c>
      <c r="L152" s="28">
        <f t="shared" si="286"/>
        <v>1</v>
      </c>
      <c r="M152" s="28">
        <f t="shared" si="287"/>
        <v>1</v>
      </c>
      <c r="N152" s="56">
        <f t="shared" si="235"/>
        <v>10000</v>
      </c>
      <c r="O152" s="33">
        <f t="shared" si="288"/>
        <v>84.41267926086239</v>
      </c>
      <c r="P152" s="37">
        <f t="shared" si="236"/>
        <v>122.23356145104361</v>
      </c>
      <c r="Q152" s="9" t="s">
        <v>12</v>
      </c>
      <c r="R152" s="55" t="s">
        <v>12</v>
      </c>
      <c r="S152" s="55">
        <v>4.2549999999999999</v>
      </c>
      <c r="T152" s="55">
        <v>4.3949999999999996</v>
      </c>
      <c r="U152" s="55">
        <v>4.8570000000000002</v>
      </c>
      <c r="V152" s="3">
        <v>5.5</v>
      </c>
      <c r="W152" s="3">
        <v>5.7889999999999997</v>
      </c>
      <c r="X152" s="3" t="s">
        <v>12</v>
      </c>
      <c r="Y152" s="3">
        <v>6.3470000000000004</v>
      </c>
      <c r="Z152" s="15" t="s">
        <v>12</v>
      </c>
      <c r="AA152" s="10">
        <f t="shared" si="237"/>
        <v>5.7889999999999997</v>
      </c>
      <c r="AB152" s="9">
        <f t="shared" si="238"/>
        <v>0.9319999999999995</v>
      </c>
      <c r="AC152" s="10">
        <f t="shared" si="239"/>
        <v>0.55800000000000072</v>
      </c>
      <c r="AD152" s="9" t="s">
        <v>12</v>
      </c>
      <c r="AE152" s="55" t="s">
        <v>12</v>
      </c>
      <c r="AF152" s="55">
        <v>7.9000000000000001E-2</v>
      </c>
      <c r="AG152" s="55">
        <v>9.1999999999999998E-2</v>
      </c>
      <c r="AH152" s="55">
        <v>0.17100000000000001</v>
      </c>
      <c r="AI152" s="3">
        <v>0.307</v>
      </c>
      <c r="AJ152" s="3">
        <v>0.42899999999999999</v>
      </c>
      <c r="AK152" s="3" t="s">
        <v>12</v>
      </c>
      <c r="AL152" s="3">
        <v>0.64800000000000002</v>
      </c>
      <c r="AM152" s="15" t="s">
        <v>12</v>
      </c>
      <c r="AN152" s="10">
        <f t="shared" si="240"/>
        <v>0.42899999999999999</v>
      </c>
      <c r="AO152" s="9">
        <f t="shared" si="241"/>
        <v>0.25800000000000001</v>
      </c>
      <c r="AP152" s="10">
        <f t="shared" si="242"/>
        <v>0.21900000000000003</v>
      </c>
      <c r="AQ152" s="9" t="s">
        <v>12</v>
      </c>
      <c r="AR152" s="55" t="s">
        <v>12</v>
      </c>
      <c r="AS152" s="55">
        <v>9.0999999999999998E-2</v>
      </c>
      <c r="AT152" s="55">
        <v>0.251</v>
      </c>
      <c r="AU152" s="55">
        <v>0.95599999999999996</v>
      </c>
      <c r="AV152" s="3">
        <v>1.7509999999999999</v>
      </c>
      <c r="AW152" s="3">
        <v>2.1419999999999999</v>
      </c>
      <c r="AX152" s="3" t="s">
        <v>12</v>
      </c>
      <c r="AY152" s="3">
        <v>2.5569999999999999</v>
      </c>
      <c r="AZ152" s="15" t="s">
        <v>12</v>
      </c>
      <c r="BA152" s="10">
        <f t="shared" si="243"/>
        <v>2.1419999999999999</v>
      </c>
      <c r="BB152" s="9">
        <f t="shared" si="244"/>
        <v>1.1859999999999999</v>
      </c>
      <c r="BC152" s="10">
        <f t="shared" si="245"/>
        <v>0.41500000000000004</v>
      </c>
      <c r="BD152" s="9">
        <v>5.0979999999999999</v>
      </c>
      <c r="BE152" s="3">
        <v>6.2460000000000004</v>
      </c>
      <c r="BF152" s="15">
        <v>6.9219999999999997</v>
      </c>
      <c r="BG152" s="15">
        <f t="shared" si="246"/>
        <v>6.2460000000000004</v>
      </c>
      <c r="BH152" s="9">
        <f t="shared" si="247"/>
        <v>1.1480000000000006</v>
      </c>
      <c r="BI152" s="10">
        <f t="shared" si="248"/>
        <v>0.67599999999999927</v>
      </c>
      <c r="BJ152" s="9">
        <v>5.0960000000000001</v>
      </c>
      <c r="BK152" s="3">
        <v>6.25</v>
      </c>
      <c r="BL152" s="15">
        <v>6.9489999999999998</v>
      </c>
      <c r="BM152" s="15">
        <f t="shared" si="249"/>
        <v>6.25</v>
      </c>
      <c r="BN152" s="9">
        <f t="shared" si="250"/>
        <v>1.1539999999999999</v>
      </c>
      <c r="BO152" s="10">
        <f t="shared" si="251"/>
        <v>0.69899999999999984</v>
      </c>
      <c r="BP152">
        <f t="shared" si="252"/>
        <v>0</v>
      </c>
      <c r="BQ152" s="93">
        <f t="shared" si="253"/>
        <v>1.2317596566523619</v>
      </c>
      <c r="BR152" s="93">
        <f t="shared" si="254"/>
        <v>1.2381974248927043</v>
      </c>
      <c r="BS152" s="93" t="str">
        <f>VLOOKUP(C152,'Koppeling locatie - aslocatie'!$A$2:$C$8139,2,FALSE)</f>
        <v>maas229</v>
      </c>
      <c r="BT152" s="93">
        <f>VLOOKUP($BS152,aslocaties_v01!$C$3:$AA$500,MATCH($K$3/10,aslocaties_v01!$C$2:$X$2),FALSE)</f>
        <v>5.266</v>
      </c>
      <c r="BU152" s="93">
        <f>VLOOKUP(BS152,aslocaties_v01!$C$3:$AA$500,MATCH($K$3,aslocaties_v01!$C$2:$X$2),FALSE)</f>
        <v>5.7969999999999997</v>
      </c>
      <c r="BV152" s="93">
        <f>VLOOKUP(BS152,aslocaties_v01!$C$3:$AA$500,MATCH($K$3*10,aslocaties_v01!$C$2:$Y$2),FALSE)</f>
        <v>6.3490000000000002</v>
      </c>
      <c r="BW152" s="93">
        <f t="shared" si="255"/>
        <v>0.53099999999999969</v>
      </c>
      <c r="BX152" s="93">
        <f t="shared" si="256"/>
        <v>0.55200000000000049</v>
      </c>
      <c r="BY152" s="94">
        <f t="shared" si="257"/>
        <v>0.43025751072961371</v>
      </c>
      <c r="BZ152" s="94">
        <f t="shared" si="258"/>
        <v>1.0752688172043445E-2</v>
      </c>
      <c r="CA152" s="94">
        <f t="shared" si="259"/>
        <v>0.40899999999999981</v>
      </c>
      <c r="CB152">
        <f t="shared" si="260"/>
        <v>8.0000000000000071E-3</v>
      </c>
      <c r="CC152" s="58">
        <f t="shared" si="261"/>
        <v>1.9999999999997797E-3</v>
      </c>
      <c r="CD152" s="95" t="b">
        <f t="shared" si="262"/>
        <v>1</v>
      </c>
      <c r="CE152" s="96" t="b">
        <f t="shared" si="263"/>
        <v>1</v>
      </c>
      <c r="CF152" t="b">
        <f t="shared" si="264"/>
        <v>1</v>
      </c>
      <c r="CG152" t="b">
        <f t="shared" si="265"/>
        <v>1</v>
      </c>
      <c r="CH152" s="84" t="b">
        <f t="shared" si="266"/>
        <v>1</v>
      </c>
      <c r="CI152">
        <f t="shared" si="267"/>
        <v>0.42899999999999999</v>
      </c>
      <c r="CJ152" t="b">
        <f t="shared" si="268"/>
        <v>1</v>
      </c>
      <c r="CK152" t="b">
        <f t="shared" si="269"/>
        <v>1</v>
      </c>
      <c r="CL152" s="84" t="b">
        <f t="shared" si="289"/>
        <v>1</v>
      </c>
      <c r="CM152">
        <f t="shared" si="270"/>
        <v>2.1419999999999999</v>
      </c>
      <c r="CN152" t="b">
        <f t="shared" si="271"/>
        <v>1</v>
      </c>
      <c r="CO152" s="84">
        <f t="shared" si="272"/>
        <v>5.9936828762005886E-2</v>
      </c>
      <c r="CP152" t="b">
        <f t="shared" si="273"/>
        <v>1</v>
      </c>
      <c r="CQ152" s="96" t="b">
        <f t="shared" si="274"/>
        <v>1</v>
      </c>
      <c r="CR152" t="b">
        <f t="shared" si="275"/>
        <v>1</v>
      </c>
      <c r="CS152" t="b">
        <f t="shared" si="276"/>
        <v>1</v>
      </c>
      <c r="CT152" t="b">
        <f t="shared" si="277"/>
        <v>1</v>
      </c>
      <c r="CU152" t="b">
        <f t="shared" si="278"/>
        <v>1</v>
      </c>
      <c r="CV152" s="84" t="b">
        <f t="shared" si="279"/>
        <v>1</v>
      </c>
      <c r="CW152" t="b">
        <f t="shared" si="280"/>
        <v>1</v>
      </c>
      <c r="CX152" t="b">
        <f t="shared" si="281"/>
        <v>1</v>
      </c>
      <c r="CY152" t="b">
        <f t="shared" si="282"/>
        <v>1</v>
      </c>
      <c r="CZ152" t="b">
        <f t="shared" si="283"/>
        <v>1</v>
      </c>
      <c r="DA152" s="84">
        <f t="shared" si="284"/>
        <v>0</v>
      </c>
      <c r="DB152" t="b">
        <f t="shared" si="285"/>
        <v>0</v>
      </c>
    </row>
    <row r="153" spans="1:106">
      <c r="A153" s="9">
        <v>1597</v>
      </c>
      <c r="B153" s="3">
        <v>2</v>
      </c>
      <c r="C153" s="3" t="s">
        <v>1806</v>
      </c>
      <c r="D153" s="3" t="str">
        <f t="shared" si="232"/>
        <v>MA_1_36-5_dk_0955</v>
      </c>
      <c r="E153" s="3" t="str">
        <f t="shared" si="233"/>
        <v>0955</v>
      </c>
      <c r="F153" s="3">
        <v>138624.28099999999</v>
      </c>
      <c r="G153" s="15">
        <v>416641.81199999998</v>
      </c>
      <c r="H153" s="35" t="str">
        <f t="shared" si="234"/>
        <v>ja</v>
      </c>
      <c r="I153" s="42">
        <v>321</v>
      </c>
      <c r="J153" s="20" t="s">
        <v>373</v>
      </c>
      <c r="K153" s="21">
        <v>10000</v>
      </c>
      <c r="L153" s="28">
        <f t="shared" si="286"/>
        <v>1</v>
      </c>
      <c r="M153" s="28">
        <f t="shared" si="287"/>
        <v>1</v>
      </c>
      <c r="N153" s="56">
        <f t="shared" si="235"/>
        <v>10000</v>
      </c>
      <c r="O153" s="33">
        <f t="shared" si="288"/>
        <v>122.23356145104361</v>
      </c>
      <c r="P153" s="37">
        <f t="shared" si="236"/>
        <v>100.86084217868208</v>
      </c>
      <c r="Q153" s="9" t="s">
        <v>12</v>
      </c>
      <c r="R153" s="55" t="s">
        <v>12</v>
      </c>
      <c r="S153" s="55">
        <v>4.6109999999999998</v>
      </c>
      <c r="T153" s="55">
        <v>4.9429999999999996</v>
      </c>
      <c r="U153" s="55">
        <v>5.2530000000000001</v>
      </c>
      <c r="V153" s="3">
        <v>5.5060000000000002</v>
      </c>
      <c r="W153" s="3">
        <v>5.7919999999999998</v>
      </c>
      <c r="X153" s="3" t="s">
        <v>12</v>
      </c>
      <c r="Y153" s="3">
        <v>6.3490000000000002</v>
      </c>
      <c r="Z153" s="15" t="s">
        <v>12</v>
      </c>
      <c r="AA153" s="10">
        <f t="shared" si="237"/>
        <v>5.7919999999999998</v>
      </c>
      <c r="AB153" s="9">
        <f t="shared" si="238"/>
        <v>0.5389999999999997</v>
      </c>
      <c r="AC153" s="10">
        <f t="shared" si="239"/>
        <v>0.55700000000000038</v>
      </c>
      <c r="AD153" s="9" t="s">
        <v>12</v>
      </c>
      <c r="AE153" s="55" t="s">
        <v>12</v>
      </c>
      <c r="AF153" s="55">
        <v>9.0999999999999998E-2</v>
      </c>
      <c r="AG153" s="55">
        <v>0.16</v>
      </c>
      <c r="AH153" s="55">
        <v>0.3</v>
      </c>
      <c r="AI153" s="3">
        <v>0.41499999999999998</v>
      </c>
      <c r="AJ153" s="3">
        <v>0.54300000000000004</v>
      </c>
      <c r="AK153" s="3" t="s">
        <v>12</v>
      </c>
      <c r="AL153" s="3">
        <v>0.88800000000000001</v>
      </c>
      <c r="AM153" s="15" t="s">
        <v>12</v>
      </c>
      <c r="AN153" s="10">
        <f t="shared" si="240"/>
        <v>0.54300000000000004</v>
      </c>
      <c r="AO153" s="9">
        <f t="shared" si="241"/>
        <v>0.24300000000000005</v>
      </c>
      <c r="AP153" s="10">
        <f t="shared" si="242"/>
        <v>0.34499999999999997</v>
      </c>
      <c r="AQ153" s="9" t="s">
        <v>12</v>
      </c>
      <c r="AR153" s="55" t="s">
        <v>12</v>
      </c>
      <c r="AS153" s="55">
        <v>0.24299999999999999</v>
      </c>
      <c r="AT153" s="55">
        <v>0.95899999999999996</v>
      </c>
      <c r="AU153" s="55">
        <v>1.6879999999999999</v>
      </c>
      <c r="AV153" s="3">
        <v>2.0840000000000001</v>
      </c>
      <c r="AW153" s="3">
        <v>2.339</v>
      </c>
      <c r="AX153" s="3" t="s">
        <v>12</v>
      </c>
      <c r="AY153" s="3">
        <v>2.9540000000000002</v>
      </c>
      <c r="AZ153" s="15" t="s">
        <v>12</v>
      </c>
      <c r="BA153" s="10">
        <f t="shared" si="243"/>
        <v>2.339</v>
      </c>
      <c r="BB153" s="9">
        <f t="shared" si="244"/>
        <v>0.65100000000000002</v>
      </c>
      <c r="BC153" s="10">
        <f t="shared" si="245"/>
        <v>0.61500000000000021</v>
      </c>
      <c r="BD153" s="9">
        <v>5.5759999999999996</v>
      </c>
      <c r="BE153" s="3">
        <v>6.3040000000000003</v>
      </c>
      <c r="BF153" s="15">
        <v>7.056</v>
      </c>
      <c r="BG153" s="15">
        <f t="shared" si="246"/>
        <v>6.3040000000000003</v>
      </c>
      <c r="BH153" s="9">
        <f t="shared" si="247"/>
        <v>0.72800000000000065</v>
      </c>
      <c r="BI153" s="10">
        <f t="shared" si="248"/>
        <v>0.75199999999999978</v>
      </c>
      <c r="BJ153" s="9">
        <v>5.5720000000000001</v>
      </c>
      <c r="BK153" s="3">
        <v>6.319</v>
      </c>
      <c r="BL153" s="15">
        <v>7.117</v>
      </c>
      <c r="BM153" s="15">
        <f t="shared" si="249"/>
        <v>6.319</v>
      </c>
      <c r="BN153" s="9">
        <f t="shared" si="250"/>
        <v>0.74699999999999989</v>
      </c>
      <c r="BO153" s="10">
        <f t="shared" si="251"/>
        <v>0.79800000000000004</v>
      </c>
      <c r="BP153">
        <f t="shared" si="252"/>
        <v>0</v>
      </c>
      <c r="BQ153" s="93">
        <f t="shared" si="253"/>
        <v>1.3506493506493527</v>
      </c>
      <c r="BR153" s="93">
        <f t="shared" si="254"/>
        <v>1.3858998144712436</v>
      </c>
      <c r="BS153" s="93" t="str">
        <f>VLOOKUP(C153,'Koppeling locatie - aslocatie'!$A$2:$C$8139,2,FALSE)</f>
        <v>maas229</v>
      </c>
      <c r="BT153" s="93">
        <f>VLOOKUP($BS153,aslocaties_v01!$C$3:$AA$500,MATCH($K$3/10,aslocaties_v01!$C$2:$X$2),FALSE)</f>
        <v>5.266</v>
      </c>
      <c r="BU153" s="93">
        <f>VLOOKUP(BS153,aslocaties_v01!$C$3:$AA$500,MATCH($K$3,aslocaties_v01!$C$2:$X$2),FALSE)</f>
        <v>5.7969999999999997</v>
      </c>
      <c r="BV153" s="93">
        <f>VLOOKUP(BS153,aslocaties_v01!$C$3:$AA$500,MATCH($K$3*10,aslocaties_v01!$C$2:$Y$2),FALSE)</f>
        <v>6.3490000000000002</v>
      </c>
      <c r="BW153" s="93">
        <f t="shared" si="255"/>
        <v>0.53099999999999969</v>
      </c>
      <c r="BX153" s="93">
        <f t="shared" si="256"/>
        <v>0.55200000000000049</v>
      </c>
      <c r="BY153" s="94">
        <f t="shared" si="257"/>
        <v>1.4842300556586308E-2</v>
      </c>
      <c r="BZ153" s="94">
        <f t="shared" si="258"/>
        <v>8.9766606822260231E-3</v>
      </c>
      <c r="CA153" s="94">
        <f t="shared" si="259"/>
        <v>1.2999999999999901E-2</v>
      </c>
      <c r="CB153">
        <f t="shared" si="260"/>
        <v>4.9999999999998934E-3</v>
      </c>
      <c r="CC153" s="58">
        <f t="shared" si="261"/>
        <v>0</v>
      </c>
      <c r="CD153" s="95" t="b">
        <f t="shared" si="262"/>
        <v>0</v>
      </c>
      <c r="CE153" s="96" t="b">
        <f t="shared" si="263"/>
        <v>1</v>
      </c>
      <c r="CF153" t="b">
        <f t="shared" si="264"/>
        <v>1</v>
      </c>
      <c r="CG153" t="b">
        <f t="shared" si="265"/>
        <v>1</v>
      </c>
      <c r="CH153" s="84" t="b">
        <f t="shared" si="266"/>
        <v>1</v>
      </c>
      <c r="CI153">
        <f t="shared" si="267"/>
        <v>0.54300000000000004</v>
      </c>
      <c r="CJ153" t="b">
        <f t="shared" si="268"/>
        <v>1</v>
      </c>
      <c r="CK153" t="b">
        <f t="shared" si="269"/>
        <v>1</v>
      </c>
      <c r="CL153" s="84" t="b">
        <f t="shared" si="289"/>
        <v>1</v>
      </c>
      <c r="CM153">
        <f t="shared" si="270"/>
        <v>2.339</v>
      </c>
      <c r="CN153" t="b">
        <f t="shared" si="271"/>
        <v>1</v>
      </c>
      <c r="CO153" s="84">
        <f t="shared" si="272"/>
        <v>6.3623094370568151E-2</v>
      </c>
      <c r="CP153" t="b">
        <f t="shared" si="273"/>
        <v>1</v>
      </c>
      <c r="CQ153" s="96" t="b">
        <f t="shared" si="274"/>
        <v>1</v>
      </c>
      <c r="CR153" t="b">
        <f t="shared" si="275"/>
        <v>1</v>
      </c>
      <c r="CS153" t="b">
        <f t="shared" si="276"/>
        <v>1</v>
      </c>
      <c r="CT153" t="b">
        <f t="shared" si="277"/>
        <v>1</v>
      </c>
      <c r="CU153" t="b">
        <f t="shared" si="278"/>
        <v>1</v>
      </c>
      <c r="CV153" s="84" t="b">
        <f t="shared" si="279"/>
        <v>1</v>
      </c>
      <c r="CW153" t="b">
        <f t="shared" si="280"/>
        <v>1</v>
      </c>
      <c r="CX153" t="b">
        <f t="shared" si="281"/>
        <v>1</v>
      </c>
      <c r="CY153" t="b">
        <f t="shared" si="282"/>
        <v>1</v>
      </c>
      <c r="CZ153" t="b">
        <f t="shared" si="283"/>
        <v>1</v>
      </c>
      <c r="DA153" s="84">
        <f t="shared" si="284"/>
        <v>0</v>
      </c>
      <c r="DB153" t="b">
        <f t="shared" si="285"/>
        <v>0</v>
      </c>
    </row>
    <row r="154" spans="1:106">
      <c r="A154" s="9">
        <v>1598</v>
      </c>
      <c r="B154" s="3">
        <v>2</v>
      </c>
      <c r="C154" s="3" t="s">
        <v>1807</v>
      </c>
      <c r="D154" s="3" t="str">
        <f t="shared" si="232"/>
        <v>MA_1_36-5_dk_0956</v>
      </c>
      <c r="E154" s="3" t="str">
        <f t="shared" si="233"/>
        <v>0956</v>
      </c>
      <c r="F154" s="3">
        <v>138556.18799999999</v>
      </c>
      <c r="G154" s="15">
        <v>416567.40600000002</v>
      </c>
      <c r="H154" s="35" t="str">
        <f t="shared" si="234"/>
        <v>ja</v>
      </c>
      <c r="I154" s="42">
        <v>330</v>
      </c>
      <c r="J154" s="20" t="s">
        <v>373</v>
      </c>
      <c r="K154" s="21">
        <v>10000</v>
      </c>
      <c r="L154" s="28">
        <f t="shared" si="286"/>
        <v>1</v>
      </c>
      <c r="M154" s="28">
        <f t="shared" si="287"/>
        <v>1</v>
      </c>
      <c r="N154" s="56">
        <f t="shared" si="235"/>
        <v>10000</v>
      </c>
      <c r="O154" s="33">
        <f t="shared" si="288"/>
        <v>100.86084217868208</v>
      </c>
      <c r="P154" s="37">
        <f t="shared" si="236"/>
        <v>84.725202578696511</v>
      </c>
      <c r="Q154" s="9" t="s">
        <v>12</v>
      </c>
      <c r="R154" s="55" t="s">
        <v>12</v>
      </c>
      <c r="S154" s="55">
        <v>4.6130000000000004</v>
      </c>
      <c r="T154" s="55">
        <v>4.9489999999999998</v>
      </c>
      <c r="U154" s="55">
        <v>5.258</v>
      </c>
      <c r="V154" s="3">
        <v>5.5090000000000003</v>
      </c>
      <c r="W154" s="3">
        <v>5.7939999999999996</v>
      </c>
      <c r="X154" s="3" t="s">
        <v>12</v>
      </c>
      <c r="Y154" s="3">
        <v>6.351</v>
      </c>
      <c r="Z154" s="15" t="s">
        <v>12</v>
      </c>
      <c r="AA154" s="10">
        <f t="shared" si="237"/>
        <v>5.7939999999999996</v>
      </c>
      <c r="AB154" s="9">
        <f t="shared" si="238"/>
        <v>0.53599999999999959</v>
      </c>
      <c r="AC154" s="10">
        <f t="shared" si="239"/>
        <v>0.55700000000000038</v>
      </c>
      <c r="AD154" s="9" t="s">
        <v>12</v>
      </c>
      <c r="AE154" s="55" t="s">
        <v>12</v>
      </c>
      <c r="AF154" s="55">
        <v>0.09</v>
      </c>
      <c r="AG154" s="55">
        <v>0.14699999999999999</v>
      </c>
      <c r="AH154" s="55">
        <v>0.27700000000000002</v>
      </c>
      <c r="AI154" s="3">
        <v>0.379</v>
      </c>
      <c r="AJ154" s="3">
        <v>0.47299999999999998</v>
      </c>
      <c r="AK154" s="3" t="s">
        <v>12</v>
      </c>
      <c r="AL154" s="3">
        <v>0.85299999999999998</v>
      </c>
      <c r="AM154" s="15" t="s">
        <v>12</v>
      </c>
      <c r="AN154" s="10">
        <f t="shared" si="240"/>
        <v>0.47299999999999998</v>
      </c>
      <c r="AO154" s="9">
        <f t="shared" si="241"/>
        <v>0.19599999999999995</v>
      </c>
      <c r="AP154" s="10">
        <f t="shared" si="242"/>
        <v>0.38</v>
      </c>
      <c r="AQ154" s="9" t="s">
        <v>12</v>
      </c>
      <c r="AR154" s="55" t="s">
        <v>12</v>
      </c>
      <c r="AS154" s="55">
        <v>0.23400000000000001</v>
      </c>
      <c r="AT154" s="55">
        <v>0.94899999999999995</v>
      </c>
      <c r="AU154" s="55">
        <v>1.655</v>
      </c>
      <c r="AV154" s="3">
        <v>2.036</v>
      </c>
      <c r="AW154" s="3">
        <v>2.2519999999999998</v>
      </c>
      <c r="AX154" s="3" t="s">
        <v>12</v>
      </c>
      <c r="AY154" s="3">
        <v>2.8290000000000002</v>
      </c>
      <c r="AZ154" s="15" t="s">
        <v>12</v>
      </c>
      <c r="BA154" s="10">
        <f t="shared" si="243"/>
        <v>2.2519999999999998</v>
      </c>
      <c r="BB154" s="9">
        <f t="shared" si="244"/>
        <v>0.59699999999999975</v>
      </c>
      <c r="BC154" s="10">
        <f t="shared" si="245"/>
        <v>0.5770000000000004</v>
      </c>
      <c r="BD154" s="9">
        <v>5.5570000000000004</v>
      </c>
      <c r="BE154" s="3">
        <v>6.2679999999999998</v>
      </c>
      <c r="BF154" s="15">
        <v>7.2140000000000004</v>
      </c>
      <c r="BG154" s="15">
        <f t="shared" si="246"/>
        <v>6.2679999999999998</v>
      </c>
      <c r="BH154" s="9">
        <f t="shared" si="247"/>
        <v>0.71099999999999941</v>
      </c>
      <c r="BI154" s="10">
        <f t="shared" si="248"/>
        <v>0.94600000000000062</v>
      </c>
      <c r="BJ154" s="9">
        <v>5.5410000000000004</v>
      </c>
      <c r="BK154" s="3">
        <v>6.2569999999999997</v>
      </c>
      <c r="BL154" s="15">
        <v>7.1609999999999996</v>
      </c>
      <c r="BM154" s="15">
        <f t="shared" si="249"/>
        <v>6.2569999999999997</v>
      </c>
      <c r="BN154" s="9">
        <f t="shared" si="250"/>
        <v>0.7159999999999993</v>
      </c>
      <c r="BO154" s="10">
        <f t="shared" si="251"/>
        <v>0.90399999999999991</v>
      </c>
      <c r="BP154">
        <f t="shared" si="252"/>
        <v>0</v>
      </c>
      <c r="BQ154" s="93">
        <f t="shared" si="253"/>
        <v>1.3264925373134329</v>
      </c>
      <c r="BR154" s="93">
        <f t="shared" si="254"/>
        <v>1.3358208955223878</v>
      </c>
      <c r="BS154" s="93" t="str">
        <f>VLOOKUP(C154,'Koppeling locatie - aslocatie'!$A$2:$C$8139,2,FALSE)</f>
        <v>maas229</v>
      </c>
      <c r="BT154" s="93">
        <f>VLOOKUP($BS154,aslocaties_v01!$C$3:$AA$500,MATCH($K$3/10,aslocaties_v01!$C$2:$X$2),FALSE)</f>
        <v>5.266</v>
      </c>
      <c r="BU154" s="93">
        <f>VLOOKUP(BS154,aslocaties_v01!$C$3:$AA$500,MATCH($K$3,aslocaties_v01!$C$2:$X$2),FALSE)</f>
        <v>5.7969999999999997</v>
      </c>
      <c r="BV154" s="93">
        <f>VLOOKUP(BS154,aslocaties_v01!$C$3:$AA$500,MATCH($K$3*10,aslocaties_v01!$C$2:$Y$2),FALSE)</f>
        <v>6.3490000000000002</v>
      </c>
      <c r="BW154" s="93">
        <f t="shared" si="255"/>
        <v>0.53099999999999969</v>
      </c>
      <c r="BX154" s="93">
        <f t="shared" si="256"/>
        <v>0.55200000000000049</v>
      </c>
      <c r="BY154" s="94">
        <f t="shared" si="257"/>
        <v>9.3283582089550565E-3</v>
      </c>
      <c r="BZ154" s="94">
        <f t="shared" si="258"/>
        <v>8.9766606822260231E-3</v>
      </c>
      <c r="CA154" s="94">
        <f t="shared" si="259"/>
        <v>8.0000000000000071E-3</v>
      </c>
      <c r="CB154">
        <f t="shared" si="260"/>
        <v>3.0000000000001137E-3</v>
      </c>
      <c r="CC154" s="58">
        <f t="shared" si="261"/>
        <v>1.9999999999997797E-3</v>
      </c>
      <c r="CD154" s="95" t="b">
        <f t="shared" si="262"/>
        <v>0</v>
      </c>
      <c r="CE154" s="96" t="b">
        <f t="shared" si="263"/>
        <v>1</v>
      </c>
      <c r="CF154" t="b">
        <f t="shared" si="264"/>
        <v>1</v>
      </c>
      <c r="CG154" t="b">
        <f t="shared" si="265"/>
        <v>1</v>
      </c>
      <c r="CH154" s="84" t="b">
        <f t="shared" si="266"/>
        <v>1</v>
      </c>
      <c r="CI154">
        <f t="shared" si="267"/>
        <v>0.47299999999999998</v>
      </c>
      <c r="CJ154" t="b">
        <f t="shared" si="268"/>
        <v>1</v>
      </c>
      <c r="CK154" t="b">
        <f t="shared" si="269"/>
        <v>1</v>
      </c>
      <c r="CL154" s="84" t="b">
        <f t="shared" si="289"/>
        <v>1</v>
      </c>
      <c r="CM154">
        <f t="shared" si="270"/>
        <v>2.2519999999999998</v>
      </c>
      <c r="CN154" t="b">
        <f t="shared" si="271"/>
        <v>1</v>
      </c>
      <c r="CO154" s="84">
        <f t="shared" si="272"/>
        <v>5.978603747628479E-2</v>
      </c>
      <c r="CP154" t="b">
        <f t="shared" si="273"/>
        <v>1</v>
      </c>
      <c r="CQ154" s="96" t="b">
        <f t="shared" si="274"/>
        <v>1</v>
      </c>
      <c r="CR154" t="b">
        <f t="shared" si="275"/>
        <v>1</v>
      </c>
      <c r="CS154" t="b">
        <f t="shared" si="276"/>
        <v>1</v>
      </c>
      <c r="CT154" t="b">
        <f t="shared" si="277"/>
        <v>1</v>
      </c>
      <c r="CU154" t="b">
        <f t="shared" si="278"/>
        <v>1</v>
      </c>
      <c r="CV154" s="84" t="b">
        <f t="shared" si="279"/>
        <v>1</v>
      </c>
      <c r="CW154" t="b">
        <f t="shared" si="280"/>
        <v>1</v>
      </c>
      <c r="CX154" t="b">
        <f t="shared" si="281"/>
        <v>1</v>
      </c>
      <c r="CY154" t="b">
        <f t="shared" si="282"/>
        <v>1</v>
      </c>
      <c r="CZ154" t="b">
        <f t="shared" si="283"/>
        <v>1</v>
      </c>
      <c r="DA154" s="84">
        <f t="shared" si="284"/>
        <v>0</v>
      </c>
      <c r="DB154" t="b">
        <f t="shared" si="285"/>
        <v>0</v>
      </c>
    </row>
    <row r="155" spans="1:106">
      <c r="A155" s="9">
        <v>1599</v>
      </c>
      <c r="B155" s="3">
        <v>2</v>
      </c>
      <c r="C155" s="3" t="s">
        <v>1808</v>
      </c>
      <c r="D155" s="3" t="str">
        <f t="shared" si="232"/>
        <v>MA_1_36-5_dk_0957</v>
      </c>
      <c r="E155" s="3" t="str">
        <f t="shared" si="233"/>
        <v>0957</v>
      </c>
      <c r="F155" s="3">
        <v>138482.984</v>
      </c>
      <c r="G155" s="15">
        <v>416524.75</v>
      </c>
      <c r="H155" s="35" t="str">
        <f t="shared" si="234"/>
        <v>ja</v>
      </c>
      <c r="I155" s="42">
        <v>327</v>
      </c>
      <c r="J155" s="20" t="s">
        <v>373</v>
      </c>
      <c r="K155" s="21">
        <v>10000</v>
      </c>
      <c r="L155" s="28">
        <f t="shared" si="286"/>
        <v>1</v>
      </c>
      <c r="M155" s="28">
        <f t="shared" si="287"/>
        <v>1</v>
      </c>
      <c r="N155" s="56">
        <f t="shared" si="235"/>
        <v>10000</v>
      </c>
      <c r="O155" s="33">
        <f t="shared" si="288"/>
        <v>84.725202578696511</v>
      </c>
      <c r="P155" s="37">
        <f t="shared" si="236"/>
        <v>100.22000965876286</v>
      </c>
      <c r="Q155" s="9" t="s">
        <v>12</v>
      </c>
      <c r="R155" s="55" t="s">
        <v>12</v>
      </c>
      <c r="S155" s="55">
        <v>4.6130000000000004</v>
      </c>
      <c r="T155" s="55">
        <v>4.9470000000000001</v>
      </c>
      <c r="U155" s="55">
        <v>5.2560000000000002</v>
      </c>
      <c r="V155" s="3">
        <v>5.5069999999999997</v>
      </c>
      <c r="W155" s="3">
        <v>5.7939999999999996</v>
      </c>
      <c r="X155" s="3" t="s">
        <v>12</v>
      </c>
      <c r="Y155" s="3">
        <v>6.35</v>
      </c>
      <c r="Z155" s="15" t="s">
        <v>12</v>
      </c>
      <c r="AA155" s="10">
        <f t="shared" si="237"/>
        <v>5.7939999999999996</v>
      </c>
      <c r="AB155" s="9">
        <f t="shared" si="238"/>
        <v>0.53799999999999937</v>
      </c>
      <c r="AC155" s="10">
        <f t="shared" si="239"/>
        <v>0.55600000000000005</v>
      </c>
      <c r="AD155" s="9" t="s">
        <v>12</v>
      </c>
      <c r="AE155" s="55" t="s">
        <v>12</v>
      </c>
      <c r="AF155" s="55">
        <v>0.09</v>
      </c>
      <c r="AG155" s="55">
        <v>0.14099999999999999</v>
      </c>
      <c r="AH155" s="55">
        <v>0.26700000000000002</v>
      </c>
      <c r="AI155" s="3">
        <v>0.36</v>
      </c>
      <c r="AJ155" s="3">
        <v>0.45100000000000001</v>
      </c>
      <c r="AK155" s="3" t="s">
        <v>12</v>
      </c>
      <c r="AL155" s="3">
        <v>0.72399999999999998</v>
      </c>
      <c r="AM155" s="15" t="s">
        <v>12</v>
      </c>
      <c r="AN155" s="10">
        <f t="shared" si="240"/>
        <v>0.45100000000000001</v>
      </c>
      <c r="AO155" s="9">
        <f t="shared" si="241"/>
        <v>0.184</v>
      </c>
      <c r="AP155" s="10">
        <f t="shared" si="242"/>
        <v>0.27299999999999996</v>
      </c>
      <c r="AQ155" s="9" t="s">
        <v>12</v>
      </c>
      <c r="AR155" s="55" t="s">
        <v>12</v>
      </c>
      <c r="AS155" s="55">
        <v>0.19800000000000001</v>
      </c>
      <c r="AT155" s="55">
        <v>0.88500000000000001</v>
      </c>
      <c r="AU155" s="55">
        <v>1.6</v>
      </c>
      <c r="AV155" s="3">
        <v>1.986</v>
      </c>
      <c r="AW155" s="3">
        <v>2.1850000000000001</v>
      </c>
      <c r="AX155" s="3" t="s">
        <v>12</v>
      </c>
      <c r="AY155" s="3">
        <v>2.63</v>
      </c>
      <c r="AZ155" s="15" t="s">
        <v>12</v>
      </c>
      <c r="BA155" s="10">
        <f t="shared" si="243"/>
        <v>2.1850000000000001</v>
      </c>
      <c r="BB155" s="9">
        <f t="shared" si="244"/>
        <v>0.58499999999999996</v>
      </c>
      <c r="BC155" s="10">
        <f t="shared" si="245"/>
        <v>0.44499999999999984</v>
      </c>
      <c r="BD155" s="9">
        <v>5.5369999999999999</v>
      </c>
      <c r="BE155" s="3">
        <v>6.2279999999999998</v>
      </c>
      <c r="BF155" s="15">
        <v>6.9459999999999997</v>
      </c>
      <c r="BG155" s="15">
        <f t="shared" si="246"/>
        <v>6.2279999999999998</v>
      </c>
      <c r="BH155" s="9">
        <f t="shared" si="247"/>
        <v>0.69099999999999984</v>
      </c>
      <c r="BI155" s="10">
        <f t="shared" si="248"/>
        <v>0.71799999999999997</v>
      </c>
      <c r="BJ155" s="9">
        <v>5.5270000000000001</v>
      </c>
      <c r="BK155" s="3">
        <v>6.2279999999999998</v>
      </c>
      <c r="BL155" s="15">
        <v>6.97</v>
      </c>
      <c r="BM155" s="15">
        <f t="shared" si="249"/>
        <v>6.2279999999999998</v>
      </c>
      <c r="BN155" s="9">
        <f t="shared" si="250"/>
        <v>0.70099999999999962</v>
      </c>
      <c r="BO155" s="10">
        <f t="shared" si="251"/>
        <v>0.74199999999999999</v>
      </c>
      <c r="BP155">
        <f t="shared" si="252"/>
        <v>0</v>
      </c>
      <c r="BQ155" s="93">
        <f t="shared" si="253"/>
        <v>1.2843866171003731</v>
      </c>
      <c r="BR155" s="93">
        <f t="shared" si="254"/>
        <v>1.3029739776951681</v>
      </c>
      <c r="BS155" s="93" t="str">
        <f>VLOOKUP(C155,'Koppeling locatie - aslocatie'!$A$2:$C$8139,2,FALSE)</f>
        <v>maas229</v>
      </c>
      <c r="BT155" s="93">
        <f>VLOOKUP($BS155,aslocaties_v01!$C$3:$AA$500,MATCH($K$3/10,aslocaties_v01!$C$2:$X$2),FALSE)</f>
        <v>5.266</v>
      </c>
      <c r="BU155" s="93">
        <f>VLOOKUP(BS155,aslocaties_v01!$C$3:$AA$500,MATCH($K$3,aslocaties_v01!$C$2:$X$2),FALSE)</f>
        <v>5.7969999999999997</v>
      </c>
      <c r="BV155" s="93">
        <f>VLOOKUP(BS155,aslocaties_v01!$C$3:$AA$500,MATCH($K$3*10,aslocaties_v01!$C$2:$Y$2),FALSE)</f>
        <v>6.3490000000000002</v>
      </c>
      <c r="BW155" s="93">
        <f t="shared" si="255"/>
        <v>0.53099999999999969</v>
      </c>
      <c r="BX155" s="93">
        <f t="shared" si="256"/>
        <v>0.55200000000000049</v>
      </c>
      <c r="BY155" s="94">
        <f t="shared" si="257"/>
        <v>1.3011152416356309E-2</v>
      </c>
      <c r="BZ155" s="94">
        <f t="shared" si="258"/>
        <v>7.1942446043157249E-3</v>
      </c>
      <c r="CA155" s="94">
        <f t="shared" si="259"/>
        <v>9.9999999999997868E-3</v>
      </c>
      <c r="CB155">
        <f t="shared" si="260"/>
        <v>3.0000000000001137E-3</v>
      </c>
      <c r="CC155" s="58">
        <f t="shared" si="261"/>
        <v>9.9999999999944578E-4</v>
      </c>
      <c r="CD155" s="95" t="b">
        <f t="shared" si="262"/>
        <v>0</v>
      </c>
      <c r="CE155" s="96" t="b">
        <f t="shared" si="263"/>
        <v>1</v>
      </c>
      <c r="CF155" t="b">
        <f t="shared" si="264"/>
        <v>1</v>
      </c>
      <c r="CG155" t="b">
        <f t="shared" si="265"/>
        <v>1</v>
      </c>
      <c r="CH155" s="84" t="b">
        <f t="shared" si="266"/>
        <v>1</v>
      </c>
      <c r="CI155">
        <f t="shared" si="267"/>
        <v>0.45100000000000001</v>
      </c>
      <c r="CJ155" t="b">
        <f t="shared" si="268"/>
        <v>1</v>
      </c>
      <c r="CK155" t="b">
        <f t="shared" si="269"/>
        <v>1</v>
      </c>
      <c r="CL155" s="84" t="b">
        <f t="shared" si="289"/>
        <v>1</v>
      </c>
      <c r="CM155">
        <f t="shared" si="270"/>
        <v>2.1850000000000001</v>
      </c>
      <c r="CN155" t="b">
        <f t="shared" si="271"/>
        <v>1</v>
      </c>
      <c r="CO155" s="84">
        <f t="shared" si="272"/>
        <v>6.0554867879616919E-2</v>
      </c>
      <c r="CP155" t="b">
        <f t="shared" si="273"/>
        <v>1</v>
      </c>
      <c r="CQ155" s="96" t="b">
        <f t="shared" si="274"/>
        <v>1</v>
      </c>
      <c r="CR155" t="b">
        <f t="shared" si="275"/>
        <v>1</v>
      </c>
      <c r="CS155" t="b">
        <f t="shared" si="276"/>
        <v>1</v>
      </c>
      <c r="CT155" t="b">
        <f t="shared" si="277"/>
        <v>1</v>
      </c>
      <c r="CU155" t="b">
        <f t="shared" si="278"/>
        <v>1</v>
      </c>
      <c r="CV155" s="84" t="b">
        <f t="shared" si="279"/>
        <v>1</v>
      </c>
      <c r="CW155" t="b">
        <f t="shared" si="280"/>
        <v>1</v>
      </c>
      <c r="CX155" t="b">
        <f t="shared" si="281"/>
        <v>1</v>
      </c>
      <c r="CY155" t="b">
        <f t="shared" si="282"/>
        <v>1</v>
      </c>
      <c r="CZ155" t="b">
        <f t="shared" si="283"/>
        <v>1</v>
      </c>
      <c r="DA155" s="84">
        <f t="shared" si="284"/>
        <v>0</v>
      </c>
      <c r="DB155" t="b">
        <f t="shared" si="285"/>
        <v>0</v>
      </c>
    </row>
    <row r="156" spans="1:106">
      <c r="A156" s="9">
        <v>1600</v>
      </c>
      <c r="B156" s="3">
        <v>2</v>
      </c>
      <c r="C156" s="3" t="s">
        <v>1809</v>
      </c>
      <c r="D156" s="3" t="str">
        <f t="shared" si="232"/>
        <v>MA_1_36-5_dk_0958</v>
      </c>
      <c r="E156" s="3" t="str">
        <f t="shared" si="233"/>
        <v>0958</v>
      </c>
      <c r="F156" s="3">
        <v>138414.484</v>
      </c>
      <c r="G156" s="15">
        <v>416451.59399999998</v>
      </c>
      <c r="H156" s="35" t="str">
        <f t="shared" si="234"/>
        <v>ja</v>
      </c>
      <c r="I156" s="42">
        <v>331</v>
      </c>
      <c r="J156" s="20" t="s">
        <v>373</v>
      </c>
      <c r="K156" s="21">
        <v>10000</v>
      </c>
      <c r="L156" s="28">
        <f t="shared" si="286"/>
        <v>1</v>
      </c>
      <c r="M156" s="28">
        <f t="shared" si="287"/>
        <v>1</v>
      </c>
      <c r="N156" s="56">
        <f t="shared" si="235"/>
        <v>10000</v>
      </c>
      <c r="O156" s="33">
        <f t="shared" si="288"/>
        <v>100.22000965876286</v>
      </c>
      <c r="P156" s="37">
        <f t="shared" si="236"/>
        <v>83.845452732959458</v>
      </c>
      <c r="Q156" s="9" t="s">
        <v>12</v>
      </c>
      <c r="R156" s="55" t="s">
        <v>12</v>
      </c>
      <c r="S156" s="55">
        <v>4.6070000000000002</v>
      </c>
      <c r="T156" s="55">
        <v>4.9240000000000004</v>
      </c>
      <c r="U156" s="55">
        <v>5.2370000000000001</v>
      </c>
      <c r="V156" s="3">
        <v>5.5039999999999996</v>
      </c>
      <c r="W156" s="3">
        <v>5.7930000000000001</v>
      </c>
      <c r="X156" s="3" t="s">
        <v>12</v>
      </c>
      <c r="Y156" s="3">
        <v>6.3529999999999998</v>
      </c>
      <c r="Z156" s="15" t="s">
        <v>12</v>
      </c>
      <c r="AA156" s="10">
        <f t="shared" si="237"/>
        <v>5.7930000000000001</v>
      </c>
      <c r="AB156" s="9">
        <f t="shared" si="238"/>
        <v>0.55600000000000005</v>
      </c>
      <c r="AC156" s="10">
        <f t="shared" si="239"/>
        <v>0.55999999999999961</v>
      </c>
      <c r="AD156" s="9" t="s">
        <v>12</v>
      </c>
      <c r="AE156" s="55" t="s">
        <v>12</v>
      </c>
      <c r="AF156" s="55">
        <v>8.7999999999999995E-2</v>
      </c>
      <c r="AG156" s="55">
        <v>0.124</v>
      </c>
      <c r="AH156" s="55">
        <v>0.254</v>
      </c>
      <c r="AI156" s="3">
        <v>0.34699999999999998</v>
      </c>
      <c r="AJ156" s="3">
        <v>0.435</v>
      </c>
      <c r="AK156" s="3" t="s">
        <v>12</v>
      </c>
      <c r="AL156" s="3">
        <v>0.76300000000000001</v>
      </c>
      <c r="AM156" s="15" t="s">
        <v>12</v>
      </c>
      <c r="AN156" s="10">
        <f t="shared" si="240"/>
        <v>0.435</v>
      </c>
      <c r="AO156" s="9">
        <f t="shared" si="241"/>
        <v>0.18099999999999999</v>
      </c>
      <c r="AP156" s="10">
        <f t="shared" si="242"/>
        <v>0.32800000000000001</v>
      </c>
      <c r="AQ156" s="9" t="s">
        <v>12</v>
      </c>
      <c r="AR156" s="55" t="s">
        <v>12</v>
      </c>
      <c r="AS156" s="55">
        <v>9.9000000000000005E-2</v>
      </c>
      <c r="AT156" s="55">
        <v>0.77500000000000002</v>
      </c>
      <c r="AU156" s="55">
        <v>1.546</v>
      </c>
      <c r="AV156" s="3">
        <v>1.954</v>
      </c>
      <c r="AW156" s="3">
        <v>2.149</v>
      </c>
      <c r="AX156" s="3" t="s">
        <v>12</v>
      </c>
      <c r="AY156" s="3">
        <v>2.64</v>
      </c>
      <c r="AZ156" s="15" t="s">
        <v>12</v>
      </c>
      <c r="BA156" s="10">
        <f t="shared" si="243"/>
        <v>2.149</v>
      </c>
      <c r="BB156" s="9">
        <f t="shared" si="244"/>
        <v>0.60299999999999998</v>
      </c>
      <c r="BC156" s="10">
        <f t="shared" si="245"/>
        <v>0.4910000000000001</v>
      </c>
      <c r="BD156" s="9">
        <v>5.4969999999999999</v>
      </c>
      <c r="BE156" s="3">
        <v>6.2039999999999997</v>
      </c>
      <c r="BF156" s="15">
        <v>7.101</v>
      </c>
      <c r="BG156" s="15">
        <f t="shared" si="246"/>
        <v>6.2039999999999997</v>
      </c>
      <c r="BH156" s="9">
        <f t="shared" si="247"/>
        <v>0.70699999999999985</v>
      </c>
      <c r="BI156" s="10">
        <f t="shared" si="248"/>
        <v>0.89700000000000024</v>
      </c>
      <c r="BJ156" s="9">
        <v>5.484</v>
      </c>
      <c r="BK156" s="3">
        <v>6.1959999999999997</v>
      </c>
      <c r="BL156" s="15">
        <v>7.048</v>
      </c>
      <c r="BM156" s="15">
        <f t="shared" si="249"/>
        <v>6.1959999999999997</v>
      </c>
      <c r="BN156" s="9">
        <f t="shared" si="250"/>
        <v>0.71199999999999974</v>
      </c>
      <c r="BO156" s="10">
        <f t="shared" si="251"/>
        <v>0.85200000000000031</v>
      </c>
      <c r="BP156">
        <f t="shared" si="252"/>
        <v>0</v>
      </c>
      <c r="BQ156" s="93">
        <f t="shared" si="253"/>
        <v>1.2715827338129493</v>
      </c>
      <c r="BR156" s="93">
        <f t="shared" si="254"/>
        <v>1.2805755395683447</v>
      </c>
      <c r="BS156" s="93" t="str">
        <f>VLOOKUP(C156,'Koppeling locatie - aslocatie'!$A$2:$C$8139,2,FALSE)</f>
        <v>maas229</v>
      </c>
      <c r="BT156" s="93">
        <f>VLOOKUP($BS156,aslocaties_v01!$C$3:$AA$500,MATCH($K$3/10,aslocaties_v01!$C$2:$X$2),FALSE)</f>
        <v>5.266</v>
      </c>
      <c r="BU156" s="93">
        <f>VLOOKUP(BS156,aslocaties_v01!$C$3:$AA$500,MATCH($K$3,aslocaties_v01!$C$2:$X$2),FALSE)</f>
        <v>5.7969999999999997</v>
      </c>
      <c r="BV156" s="93">
        <f>VLOOKUP(BS156,aslocaties_v01!$C$3:$AA$500,MATCH($K$3*10,aslocaties_v01!$C$2:$Y$2),FALSE)</f>
        <v>6.3490000000000002</v>
      </c>
      <c r="BW156" s="93">
        <f t="shared" si="255"/>
        <v>0.53099999999999969</v>
      </c>
      <c r="BX156" s="93">
        <f t="shared" si="256"/>
        <v>0.55200000000000049</v>
      </c>
      <c r="BY156" s="94">
        <f t="shared" si="257"/>
        <v>4.4964028776979026E-2</v>
      </c>
      <c r="BZ156" s="94">
        <f t="shared" si="258"/>
        <v>1.4285714285712681E-2</v>
      </c>
      <c r="CA156" s="94">
        <f t="shared" si="259"/>
        <v>2.8999999999999915E-2</v>
      </c>
      <c r="CB156">
        <f t="shared" si="260"/>
        <v>3.9999999999995595E-3</v>
      </c>
      <c r="CC156" s="58">
        <f t="shared" si="261"/>
        <v>3.9999999999995595E-3</v>
      </c>
      <c r="CD156" s="95" t="b">
        <f t="shared" si="262"/>
        <v>0</v>
      </c>
      <c r="CE156" s="96" t="b">
        <f t="shared" si="263"/>
        <v>1</v>
      </c>
      <c r="CF156" t="b">
        <f t="shared" si="264"/>
        <v>1</v>
      </c>
      <c r="CG156" t="b">
        <f t="shared" si="265"/>
        <v>1</v>
      </c>
      <c r="CH156" s="84" t="b">
        <f t="shared" si="266"/>
        <v>1</v>
      </c>
      <c r="CI156">
        <f t="shared" si="267"/>
        <v>0.435</v>
      </c>
      <c r="CJ156" t="b">
        <f t="shared" si="268"/>
        <v>1</v>
      </c>
      <c r="CK156" t="b">
        <f t="shared" si="269"/>
        <v>1</v>
      </c>
      <c r="CL156" s="84" t="b">
        <f t="shared" si="289"/>
        <v>1</v>
      </c>
      <c r="CM156">
        <f t="shared" si="270"/>
        <v>2.149</v>
      </c>
      <c r="CN156" t="b">
        <f t="shared" si="271"/>
        <v>1</v>
      </c>
      <c r="CO156" s="84">
        <f t="shared" si="272"/>
        <v>6.0379821893017174E-2</v>
      </c>
      <c r="CP156" t="b">
        <f t="shared" si="273"/>
        <v>1</v>
      </c>
      <c r="CQ156" s="96" t="b">
        <f t="shared" si="274"/>
        <v>1</v>
      </c>
      <c r="CR156" t="b">
        <f t="shared" si="275"/>
        <v>1</v>
      </c>
      <c r="CS156" t="b">
        <f t="shared" si="276"/>
        <v>1</v>
      </c>
      <c r="CT156" t="b">
        <f t="shared" si="277"/>
        <v>1</v>
      </c>
      <c r="CU156" t="b">
        <f t="shared" si="278"/>
        <v>1</v>
      </c>
      <c r="CV156" s="84" t="b">
        <f t="shared" si="279"/>
        <v>1</v>
      </c>
      <c r="CW156" t="b">
        <f t="shared" si="280"/>
        <v>1</v>
      </c>
      <c r="CX156" t="b">
        <f t="shared" si="281"/>
        <v>1</v>
      </c>
      <c r="CY156" t="b">
        <f t="shared" si="282"/>
        <v>1</v>
      </c>
      <c r="CZ156" t="b">
        <f t="shared" si="283"/>
        <v>1</v>
      </c>
      <c r="DA156" s="84">
        <f t="shared" si="284"/>
        <v>0</v>
      </c>
      <c r="DB156" t="b">
        <f t="shared" si="285"/>
        <v>0</v>
      </c>
    </row>
    <row r="157" spans="1:106">
      <c r="A157" s="9">
        <v>1601</v>
      </c>
      <c r="B157" s="3">
        <v>2</v>
      </c>
      <c r="C157" s="3" t="s">
        <v>1810</v>
      </c>
      <c r="D157" s="3" t="str">
        <f t="shared" si="232"/>
        <v>MA_1_36-5_dk_0959</v>
      </c>
      <c r="E157" s="3" t="str">
        <f t="shared" si="233"/>
        <v>0959</v>
      </c>
      <c r="F157" s="3">
        <v>138341.59400000001</v>
      </c>
      <c r="G157" s="15">
        <v>416410.15600000002</v>
      </c>
      <c r="H157" s="35" t="str">
        <f t="shared" si="234"/>
        <v>ja</v>
      </c>
      <c r="I157" s="42">
        <v>299</v>
      </c>
      <c r="J157" s="20" t="s">
        <v>373</v>
      </c>
      <c r="K157" s="21">
        <v>10000</v>
      </c>
      <c r="L157" s="28">
        <f t="shared" si="286"/>
        <v>1</v>
      </c>
      <c r="M157" s="28">
        <f t="shared" si="287"/>
        <v>1</v>
      </c>
      <c r="N157" s="56">
        <f t="shared" si="235"/>
        <v>10000</v>
      </c>
      <c r="O157" s="33">
        <f t="shared" si="288"/>
        <v>83.845452732959458</v>
      </c>
      <c r="P157" s="37">
        <f t="shared" si="236"/>
        <v>83.145525556137514</v>
      </c>
      <c r="Q157" s="9" t="s">
        <v>12</v>
      </c>
      <c r="R157" s="55" t="s">
        <v>12</v>
      </c>
      <c r="S157" s="55">
        <v>4.6130000000000004</v>
      </c>
      <c r="T157" s="55">
        <v>4.9509999999999996</v>
      </c>
      <c r="U157" s="55">
        <v>5.26</v>
      </c>
      <c r="V157" s="3">
        <v>5.5110000000000001</v>
      </c>
      <c r="W157" s="3">
        <v>5.7969999999999997</v>
      </c>
      <c r="X157" s="3" t="s">
        <v>12</v>
      </c>
      <c r="Y157" s="3">
        <v>6.3529999999999998</v>
      </c>
      <c r="Z157" s="15" t="s">
        <v>12</v>
      </c>
      <c r="AA157" s="10">
        <f t="shared" si="237"/>
        <v>5.7969999999999997</v>
      </c>
      <c r="AB157" s="9">
        <f t="shared" si="238"/>
        <v>0.53699999999999992</v>
      </c>
      <c r="AC157" s="10">
        <f t="shared" si="239"/>
        <v>0.55600000000000005</v>
      </c>
      <c r="AD157" s="9" t="s">
        <v>12</v>
      </c>
      <c r="AE157" s="55" t="s">
        <v>12</v>
      </c>
      <c r="AF157" s="55">
        <v>8.5000000000000006E-2</v>
      </c>
      <c r="AG157" s="55">
        <v>0.10100000000000001</v>
      </c>
      <c r="AH157" s="55">
        <v>0.20200000000000001</v>
      </c>
      <c r="AI157" s="3">
        <v>0.27500000000000002</v>
      </c>
      <c r="AJ157" s="3">
        <v>0.35</v>
      </c>
      <c r="AK157" s="3" t="s">
        <v>12</v>
      </c>
      <c r="AL157" s="3">
        <v>0.56799999999999995</v>
      </c>
      <c r="AM157" s="15" t="s">
        <v>12</v>
      </c>
      <c r="AN157" s="10">
        <f t="shared" si="240"/>
        <v>0.35</v>
      </c>
      <c r="AO157" s="9">
        <f t="shared" si="241"/>
        <v>0.14799999999999996</v>
      </c>
      <c r="AP157" s="10">
        <f t="shared" si="242"/>
        <v>0.21799999999999997</v>
      </c>
      <c r="AQ157" s="9" t="s">
        <v>12</v>
      </c>
      <c r="AR157" s="55" t="s">
        <v>12</v>
      </c>
      <c r="AS157" s="55">
        <v>9.8000000000000004E-2</v>
      </c>
      <c r="AT157" s="55">
        <v>0.66300000000000003</v>
      </c>
      <c r="AU157" s="55">
        <v>1.31</v>
      </c>
      <c r="AV157" s="3">
        <v>1.726</v>
      </c>
      <c r="AW157" s="3">
        <v>1.9350000000000001</v>
      </c>
      <c r="AX157" s="3" t="s">
        <v>12</v>
      </c>
      <c r="AY157" s="3">
        <v>2.363</v>
      </c>
      <c r="AZ157" s="15" t="s">
        <v>12</v>
      </c>
      <c r="BA157" s="10">
        <f t="shared" si="243"/>
        <v>1.9350000000000001</v>
      </c>
      <c r="BB157" s="9">
        <f t="shared" si="244"/>
        <v>0.625</v>
      </c>
      <c r="BC157" s="10">
        <f t="shared" si="245"/>
        <v>0.42799999999999994</v>
      </c>
      <c r="BD157" s="9">
        <v>5.4029999999999996</v>
      </c>
      <c r="BE157" s="3">
        <v>6.05</v>
      </c>
      <c r="BF157" s="15">
        <v>6.87</v>
      </c>
      <c r="BG157" s="15">
        <f t="shared" si="246"/>
        <v>6.05</v>
      </c>
      <c r="BH157" s="9">
        <f t="shared" si="247"/>
        <v>0.64700000000000024</v>
      </c>
      <c r="BI157" s="10">
        <f t="shared" si="248"/>
        <v>0.82000000000000028</v>
      </c>
      <c r="BJ157" s="9">
        <v>5.4</v>
      </c>
      <c r="BK157" s="3">
        <v>6.0490000000000004</v>
      </c>
      <c r="BL157" s="15">
        <v>6.8159999999999998</v>
      </c>
      <c r="BM157" s="15">
        <f t="shared" si="249"/>
        <v>6.0490000000000004</v>
      </c>
      <c r="BN157" s="9">
        <f t="shared" si="250"/>
        <v>0.64900000000000002</v>
      </c>
      <c r="BO157" s="10">
        <f t="shared" si="251"/>
        <v>0.76699999999999946</v>
      </c>
      <c r="BP157">
        <f t="shared" si="252"/>
        <v>0</v>
      </c>
      <c r="BQ157" s="93">
        <f t="shared" si="253"/>
        <v>1.2048417132216021</v>
      </c>
      <c r="BR157" s="93">
        <f t="shared" si="254"/>
        <v>1.208566108007449</v>
      </c>
      <c r="BS157" s="93" t="str">
        <f>VLOOKUP(C157,'Koppeling locatie - aslocatie'!$A$2:$C$8139,2,FALSE)</f>
        <v>maas229</v>
      </c>
      <c r="BT157" s="93">
        <f>VLOOKUP($BS157,aslocaties_v01!$C$3:$AA$500,MATCH($K$3/10,aslocaties_v01!$C$2:$X$2),FALSE)</f>
        <v>5.266</v>
      </c>
      <c r="BU157" s="93">
        <f>VLOOKUP(BS157,aslocaties_v01!$C$3:$AA$500,MATCH($K$3,aslocaties_v01!$C$2:$X$2),FALSE)</f>
        <v>5.7969999999999997</v>
      </c>
      <c r="BV157" s="93">
        <f>VLOOKUP(BS157,aslocaties_v01!$C$3:$AA$500,MATCH($K$3*10,aslocaties_v01!$C$2:$Y$2),FALSE)</f>
        <v>6.3490000000000002</v>
      </c>
      <c r="BW157" s="93">
        <f t="shared" si="255"/>
        <v>0.53099999999999969</v>
      </c>
      <c r="BX157" s="93">
        <f t="shared" si="256"/>
        <v>0.55200000000000049</v>
      </c>
      <c r="BY157" s="94">
        <f t="shared" si="257"/>
        <v>1.1173184357542332E-2</v>
      </c>
      <c r="BZ157" s="94">
        <f t="shared" si="258"/>
        <v>7.1942446043157249E-3</v>
      </c>
      <c r="CA157" s="94">
        <f t="shared" si="259"/>
        <v>6.0000000000002274E-3</v>
      </c>
      <c r="CB157">
        <f t="shared" si="260"/>
        <v>0</v>
      </c>
      <c r="CC157" s="58">
        <f t="shared" si="261"/>
        <v>3.9999999999995595E-3</v>
      </c>
      <c r="CD157" s="95" t="b">
        <f t="shared" si="262"/>
        <v>0</v>
      </c>
      <c r="CE157" s="96" t="b">
        <f t="shared" si="263"/>
        <v>1</v>
      </c>
      <c r="CF157" t="b">
        <f t="shared" si="264"/>
        <v>1</v>
      </c>
      <c r="CG157" t="b">
        <f t="shared" si="265"/>
        <v>1</v>
      </c>
      <c r="CH157" s="84" t="b">
        <f t="shared" si="266"/>
        <v>1</v>
      </c>
      <c r="CI157">
        <f t="shared" si="267"/>
        <v>0.35</v>
      </c>
      <c r="CJ157" t="b">
        <f t="shared" si="268"/>
        <v>1</v>
      </c>
      <c r="CK157" t="b">
        <f t="shared" si="269"/>
        <v>1</v>
      </c>
      <c r="CL157" s="84" t="b">
        <f t="shared" si="289"/>
        <v>1</v>
      </c>
      <c r="CM157">
        <f t="shared" si="270"/>
        <v>1.9350000000000001</v>
      </c>
      <c r="CN157" t="b">
        <f t="shared" si="271"/>
        <v>1</v>
      </c>
      <c r="CO157" s="84">
        <f t="shared" si="272"/>
        <v>5.9921338690643408E-2</v>
      </c>
      <c r="CP157" t="b">
        <f t="shared" si="273"/>
        <v>1</v>
      </c>
      <c r="CQ157" s="96" t="b">
        <f t="shared" si="274"/>
        <v>1</v>
      </c>
      <c r="CR157" t="b">
        <f t="shared" si="275"/>
        <v>1</v>
      </c>
      <c r="CS157" t="b">
        <f t="shared" si="276"/>
        <v>1</v>
      </c>
      <c r="CT157" t="b">
        <f t="shared" si="277"/>
        <v>1</v>
      </c>
      <c r="CU157" t="b">
        <f t="shared" si="278"/>
        <v>1</v>
      </c>
      <c r="CV157" s="84" t="b">
        <f t="shared" si="279"/>
        <v>1</v>
      </c>
      <c r="CW157" t="b">
        <f t="shared" si="280"/>
        <v>0</v>
      </c>
      <c r="CX157" t="b">
        <f t="shared" si="281"/>
        <v>0</v>
      </c>
      <c r="CY157" t="b">
        <f t="shared" si="282"/>
        <v>1</v>
      </c>
      <c r="CZ157" t="b">
        <f t="shared" si="283"/>
        <v>0</v>
      </c>
      <c r="DA157" s="84">
        <f t="shared" si="284"/>
        <v>1</v>
      </c>
      <c r="DB157" t="b">
        <f t="shared" si="285"/>
        <v>0</v>
      </c>
    </row>
    <row r="158" spans="1:106">
      <c r="A158" s="9">
        <v>1602</v>
      </c>
      <c r="B158" s="3">
        <v>2</v>
      </c>
      <c r="C158" s="3" t="s">
        <v>1811</v>
      </c>
      <c r="D158" s="3" t="str">
        <f t="shared" si="232"/>
        <v>MA_1_36-5_dk_0960</v>
      </c>
      <c r="E158" s="3" t="str">
        <f t="shared" si="233"/>
        <v>0960</v>
      </c>
      <c r="F158" s="3">
        <v>138269.17199999999</v>
      </c>
      <c r="G158" s="15">
        <v>416369.31199999998</v>
      </c>
      <c r="H158" s="35" t="str">
        <f t="shared" si="234"/>
        <v>ja</v>
      </c>
      <c r="I158" s="42">
        <v>56</v>
      </c>
      <c r="J158" s="20" t="s">
        <v>373</v>
      </c>
      <c r="K158" s="21">
        <v>10000</v>
      </c>
      <c r="L158" s="28">
        <f t="shared" si="286"/>
        <v>1</v>
      </c>
      <c r="M158" s="28">
        <f t="shared" si="287"/>
        <v>1</v>
      </c>
      <c r="N158" s="56">
        <f t="shared" si="235"/>
        <v>10000</v>
      </c>
      <c r="O158" s="33">
        <f t="shared" si="288"/>
        <v>83.145525556137514</v>
      </c>
      <c r="P158" s="37">
        <f t="shared" si="236"/>
        <v>168.8009772543061</v>
      </c>
      <c r="Q158" s="9" t="s">
        <v>12</v>
      </c>
      <c r="R158" s="55" t="s">
        <v>12</v>
      </c>
      <c r="S158" s="55">
        <v>4.6150000000000002</v>
      </c>
      <c r="T158" s="55">
        <v>4.9560000000000004</v>
      </c>
      <c r="U158" s="55">
        <v>5.266</v>
      </c>
      <c r="V158" s="3">
        <v>5.5140000000000002</v>
      </c>
      <c r="W158" s="3">
        <v>5.7610000000000001</v>
      </c>
      <c r="X158" s="3" t="s">
        <v>12</v>
      </c>
      <c r="Y158" s="3">
        <v>6.3369999999999997</v>
      </c>
      <c r="Z158" s="15" t="s">
        <v>12</v>
      </c>
      <c r="AA158" s="10">
        <f t="shared" si="237"/>
        <v>5.7610000000000001</v>
      </c>
      <c r="AB158" s="9">
        <f t="shared" si="238"/>
        <v>0.49500000000000011</v>
      </c>
      <c r="AC158" s="10">
        <f t="shared" si="239"/>
        <v>0.57599999999999962</v>
      </c>
      <c r="AD158" s="9" t="s">
        <v>12</v>
      </c>
      <c r="AE158" s="55" t="s">
        <v>12</v>
      </c>
      <c r="AF158" s="55">
        <v>0.05</v>
      </c>
      <c r="AG158" s="55">
        <v>5.8000000000000003E-2</v>
      </c>
      <c r="AH158" s="55">
        <v>6.8000000000000005E-2</v>
      </c>
      <c r="AI158" s="3">
        <v>7.5999999999999998E-2</v>
      </c>
      <c r="AJ158" s="3">
        <v>8.5999999999999993E-2</v>
      </c>
      <c r="AK158" s="3" t="s">
        <v>12</v>
      </c>
      <c r="AL158" s="3">
        <v>0.13600000000000001</v>
      </c>
      <c r="AM158" s="15" t="s">
        <v>12</v>
      </c>
      <c r="AN158" s="10">
        <f t="shared" si="240"/>
        <v>8.5999999999999993E-2</v>
      </c>
      <c r="AO158" s="9">
        <f t="shared" si="241"/>
        <v>1.7999999999999988E-2</v>
      </c>
      <c r="AP158" s="10">
        <f t="shared" si="242"/>
        <v>5.0000000000000017E-2</v>
      </c>
      <c r="AQ158" s="9" t="s">
        <v>12</v>
      </c>
      <c r="AR158" s="55" t="s">
        <v>12</v>
      </c>
      <c r="AS158" s="55">
        <v>5.6000000000000001E-2</v>
      </c>
      <c r="AT158" s="55">
        <v>6.6000000000000003E-2</v>
      </c>
      <c r="AU158" s="55">
        <v>7.5999999999999998E-2</v>
      </c>
      <c r="AV158" s="3">
        <v>8.5999999999999993E-2</v>
      </c>
      <c r="AW158" s="3">
        <v>9.7000000000000003E-2</v>
      </c>
      <c r="AX158" s="3" t="s">
        <v>12</v>
      </c>
      <c r="AY158" s="3">
        <v>1.018</v>
      </c>
      <c r="AZ158" s="15" t="s">
        <v>12</v>
      </c>
      <c r="BA158" s="10">
        <f t="shared" si="243"/>
        <v>9.7000000000000003E-2</v>
      </c>
      <c r="BB158" s="9">
        <f t="shared" si="244"/>
        <v>2.1000000000000005E-2</v>
      </c>
      <c r="BC158" s="10">
        <f t="shared" si="245"/>
        <v>0.92100000000000004</v>
      </c>
      <c r="BD158" s="9">
        <v>5.266</v>
      </c>
      <c r="BE158" s="3">
        <v>5.7610000000000001</v>
      </c>
      <c r="BF158" s="15">
        <v>6.4029999999999996</v>
      </c>
      <c r="BG158" s="15">
        <f t="shared" si="246"/>
        <v>5.7610000000000001</v>
      </c>
      <c r="BH158" s="9">
        <f t="shared" si="247"/>
        <v>0.49500000000000011</v>
      </c>
      <c r="BI158" s="10">
        <f t="shared" si="248"/>
        <v>0.64199999999999946</v>
      </c>
      <c r="BJ158" s="9">
        <v>5.266</v>
      </c>
      <c r="BK158" s="3">
        <v>5.7610000000000001</v>
      </c>
      <c r="BL158" s="15">
        <v>6.3949999999999996</v>
      </c>
      <c r="BM158" s="15">
        <f t="shared" si="249"/>
        <v>5.7610000000000001</v>
      </c>
      <c r="BN158" s="9">
        <f t="shared" si="250"/>
        <v>0.49500000000000011</v>
      </c>
      <c r="BO158" s="10">
        <f t="shared" si="251"/>
        <v>0.63399999999999945</v>
      </c>
      <c r="BP158">
        <f t="shared" si="252"/>
        <v>0</v>
      </c>
      <c r="BQ158" s="93">
        <f t="shared" si="253"/>
        <v>1</v>
      </c>
      <c r="BR158" s="93">
        <f t="shared" si="254"/>
        <v>1</v>
      </c>
      <c r="BS158" s="93" t="str">
        <f>VLOOKUP(C158,'Koppeling locatie - aslocatie'!$A$2:$C$8139,2,FALSE)</f>
        <v>maas229</v>
      </c>
      <c r="BT158" s="93">
        <f>VLOOKUP($BS158,aslocaties_v01!$C$3:$AA$500,MATCH($K$3/10,aslocaties_v01!$C$2:$X$2),FALSE)</f>
        <v>5.266</v>
      </c>
      <c r="BU158" s="93">
        <f>VLOOKUP(BS158,aslocaties_v01!$C$3:$AA$500,MATCH($K$3,aslocaties_v01!$C$2:$X$2),FALSE)</f>
        <v>5.7969999999999997</v>
      </c>
      <c r="BV158" s="93">
        <f>VLOOKUP(BS158,aslocaties_v01!$C$3:$AA$500,MATCH($K$3*10,aslocaties_v01!$C$2:$Y$2),FALSE)</f>
        <v>6.3490000000000002</v>
      </c>
      <c r="BW158" s="93">
        <f t="shared" si="255"/>
        <v>0.53099999999999969</v>
      </c>
      <c r="BX158" s="93">
        <f t="shared" si="256"/>
        <v>0.55200000000000049</v>
      </c>
      <c r="BY158" s="94">
        <f t="shared" si="257"/>
        <v>7.2727272727271863E-2</v>
      </c>
      <c r="BZ158" s="94">
        <f t="shared" si="258"/>
        <v>4.1666666666665186E-2</v>
      </c>
      <c r="CA158" s="94">
        <f t="shared" si="259"/>
        <v>0</v>
      </c>
      <c r="CB158">
        <f t="shared" si="260"/>
        <v>3.5999999999999588E-2</v>
      </c>
      <c r="CC158" s="58">
        <f t="shared" si="261"/>
        <v>1.2000000000000455E-2</v>
      </c>
      <c r="CD158" s="95" t="b">
        <f t="shared" si="262"/>
        <v>0</v>
      </c>
      <c r="CE158" s="96" t="b">
        <f t="shared" si="263"/>
        <v>1</v>
      </c>
      <c r="CF158" t="b">
        <f t="shared" si="264"/>
        <v>1</v>
      </c>
      <c r="CG158" t="b">
        <f t="shared" si="265"/>
        <v>1</v>
      </c>
      <c r="CH158" s="84" t="b">
        <f t="shared" si="266"/>
        <v>0</v>
      </c>
      <c r="CI158" t="str">
        <f t="shared" si="267"/>
        <v/>
      </c>
      <c r="CJ158" t="b">
        <f t="shared" si="268"/>
        <v>0</v>
      </c>
      <c r="CK158" t="b">
        <f t="shared" si="269"/>
        <v>1</v>
      </c>
      <c r="CL158" s="84" t="b">
        <f t="shared" si="289"/>
        <v>1</v>
      </c>
      <c r="CM158">
        <f t="shared" si="270"/>
        <v>9.7000000000000003E-2</v>
      </c>
      <c r="CN158" t="b">
        <f t="shared" si="271"/>
        <v>1</v>
      </c>
      <c r="CO158" s="84">
        <f t="shared" si="272"/>
        <v>5.8590929034121713</v>
      </c>
      <c r="CP158" t="b">
        <f t="shared" si="273"/>
        <v>1</v>
      </c>
      <c r="CQ158" s="96" t="b">
        <f t="shared" si="274"/>
        <v>1</v>
      </c>
      <c r="CR158" t="b">
        <f t="shared" si="275"/>
        <v>0</v>
      </c>
      <c r="CS158" t="b">
        <f t="shared" si="276"/>
        <v>0</v>
      </c>
      <c r="CT158" t="b">
        <f t="shared" si="277"/>
        <v>1</v>
      </c>
      <c r="CU158" t="b">
        <f t="shared" si="278"/>
        <v>0</v>
      </c>
      <c r="CV158" s="84" t="b">
        <f t="shared" si="279"/>
        <v>1</v>
      </c>
      <c r="CW158" t="b">
        <f t="shared" si="280"/>
        <v>1</v>
      </c>
      <c r="CX158" t="b">
        <f t="shared" si="281"/>
        <v>1</v>
      </c>
      <c r="CY158" t="b">
        <f t="shared" si="282"/>
        <v>0</v>
      </c>
      <c r="CZ158" t="b">
        <f t="shared" si="283"/>
        <v>0</v>
      </c>
      <c r="DA158" s="84">
        <f t="shared" si="284"/>
        <v>2</v>
      </c>
      <c r="DB158" t="b">
        <f t="shared" si="285"/>
        <v>0</v>
      </c>
    </row>
    <row r="159" spans="1:106">
      <c r="A159" s="9">
        <v>1603</v>
      </c>
      <c r="B159" s="3">
        <v>2</v>
      </c>
      <c r="C159" s="3" t="s">
        <v>1812</v>
      </c>
      <c r="D159" s="3" t="str">
        <f t="shared" si="232"/>
        <v>MA_1_36-5_dk_0961</v>
      </c>
      <c r="E159" s="3" t="str">
        <f t="shared" si="233"/>
        <v>0961</v>
      </c>
      <c r="F159" s="3">
        <v>138169.141</v>
      </c>
      <c r="G159" s="15">
        <v>416505.28100000002</v>
      </c>
      <c r="H159" s="35" t="str">
        <f t="shared" si="234"/>
        <v>ja</v>
      </c>
      <c r="I159" s="42">
        <v>41</v>
      </c>
      <c r="J159" s="20" t="s">
        <v>373</v>
      </c>
      <c r="K159" s="21">
        <v>10000</v>
      </c>
      <c r="L159" s="28">
        <f t="shared" si="286"/>
        <v>1</v>
      </c>
      <c r="M159" s="28">
        <f t="shared" si="287"/>
        <v>1</v>
      </c>
      <c r="N159" s="56">
        <f t="shared" si="235"/>
        <v>10000</v>
      </c>
      <c r="O159" s="33">
        <f t="shared" si="288"/>
        <v>168.8009772543061</v>
      </c>
      <c r="P159" s="37">
        <f t="shared" si="236"/>
        <v>116.3247387016108</v>
      </c>
      <c r="Q159" s="9" t="s">
        <v>12</v>
      </c>
      <c r="R159" s="55" t="s">
        <v>12</v>
      </c>
      <c r="S159" s="55">
        <v>4.5919999999999996</v>
      </c>
      <c r="T159" s="55">
        <v>4.9400000000000004</v>
      </c>
      <c r="U159" s="55">
        <v>5.2569999999999997</v>
      </c>
      <c r="V159" s="3">
        <v>5.5090000000000003</v>
      </c>
      <c r="W159" s="3">
        <v>5.7949999999999999</v>
      </c>
      <c r="X159" s="3" t="s">
        <v>12</v>
      </c>
      <c r="Y159" s="3">
        <v>6.3520000000000003</v>
      </c>
      <c r="Z159" s="15" t="s">
        <v>12</v>
      </c>
      <c r="AA159" s="10">
        <f t="shared" si="237"/>
        <v>5.7949999999999999</v>
      </c>
      <c r="AB159" s="9">
        <f t="shared" si="238"/>
        <v>0.53800000000000026</v>
      </c>
      <c r="AC159" s="10">
        <f t="shared" si="239"/>
        <v>0.55700000000000038</v>
      </c>
      <c r="AD159" s="9" t="s">
        <v>12</v>
      </c>
      <c r="AE159" s="55" t="s">
        <v>12</v>
      </c>
      <c r="AF159" s="55">
        <v>1.073</v>
      </c>
      <c r="AG159" s="55">
        <v>1.105</v>
      </c>
      <c r="AH159" s="55">
        <v>1.1279999999999999</v>
      </c>
      <c r="AI159" s="3">
        <v>1.1479999999999999</v>
      </c>
      <c r="AJ159" s="3">
        <v>1.171</v>
      </c>
      <c r="AK159" s="3" t="s">
        <v>12</v>
      </c>
      <c r="AL159" s="3">
        <v>1.2330000000000001</v>
      </c>
      <c r="AM159" s="15" t="s">
        <v>12</v>
      </c>
      <c r="AN159" s="10">
        <f t="shared" si="240"/>
        <v>1.171</v>
      </c>
      <c r="AO159" s="9">
        <f t="shared" si="241"/>
        <v>4.3000000000000149E-2</v>
      </c>
      <c r="AP159" s="10">
        <f t="shared" si="242"/>
        <v>6.2000000000000055E-2</v>
      </c>
      <c r="AQ159" s="9" t="s">
        <v>12</v>
      </c>
      <c r="AR159" s="55" t="s">
        <v>12</v>
      </c>
      <c r="AS159" s="55">
        <v>3.423</v>
      </c>
      <c r="AT159" s="55">
        <v>3.4380000000000002</v>
      </c>
      <c r="AU159" s="55">
        <v>3.4540000000000002</v>
      </c>
      <c r="AV159" s="3">
        <v>3.4689999999999999</v>
      </c>
      <c r="AW159" s="3">
        <v>3.4860000000000002</v>
      </c>
      <c r="AX159" s="3" t="s">
        <v>12</v>
      </c>
      <c r="AY159" s="3">
        <v>3.5539999999999998</v>
      </c>
      <c r="AZ159" s="15" t="s">
        <v>12</v>
      </c>
      <c r="BA159" s="10">
        <f t="shared" si="243"/>
        <v>3.4860000000000002</v>
      </c>
      <c r="BB159" s="9">
        <f t="shared" si="244"/>
        <v>3.2000000000000028E-2</v>
      </c>
      <c r="BC159" s="10">
        <f t="shared" si="245"/>
        <v>6.7999999999999616E-2</v>
      </c>
      <c r="BD159" s="9">
        <v>5.4160000000000004</v>
      </c>
      <c r="BE159" s="3">
        <v>5.9749999999999996</v>
      </c>
      <c r="BF159" s="15">
        <v>6.64</v>
      </c>
      <c r="BG159" s="15">
        <f t="shared" si="246"/>
        <v>5.9749999999999996</v>
      </c>
      <c r="BH159" s="9">
        <f t="shared" si="247"/>
        <v>0.55899999999999928</v>
      </c>
      <c r="BI159" s="10">
        <f t="shared" si="248"/>
        <v>0.66500000000000004</v>
      </c>
      <c r="BJ159" s="9">
        <v>5.4390000000000001</v>
      </c>
      <c r="BK159" s="3">
        <v>5.9669999999999996</v>
      </c>
      <c r="BL159" s="15">
        <v>6.7069999999999999</v>
      </c>
      <c r="BM159" s="15">
        <f t="shared" si="249"/>
        <v>5.9669999999999996</v>
      </c>
      <c r="BN159" s="9">
        <f t="shared" si="250"/>
        <v>0.52799999999999958</v>
      </c>
      <c r="BO159" s="10">
        <f t="shared" si="251"/>
        <v>0.74000000000000021</v>
      </c>
      <c r="BP159">
        <f t="shared" si="252"/>
        <v>0</v>
      </c>
      <c r="BQ159" s="93">
        <f t="shared" si="253"/>
        <v>1.0390334572490687</v>
      </c>
      <c r="BR159" s="93">
        <f t="shared" si="254"/>
        <v>0.98141263940520318</v>
      </c>
      <c r="BS159" s="93" t="str">
        <f>VLOOKUP(C159,'Koppeling locatie - aslocatie'!$A$2:$C$8139,2,FALSE)</f>
        <v>maas229</v>
      </c>
      <c r="BT159" s="93">
        <f>VLOOKUP($BS159,aslocaties_v01!$C$3:$AA$500,MATCH($K$3/10,aslocaties_v01!$C$2:$X$2),FALSE)</f>
        <v>5.266</v>
      </c>
      <c r="BU159" s="93">
        <f>VLOOKUP(BS159,aslocaties_v01!$C$3:$AA$500,MATCH($K$3,aslocaties_v01!$C$2:$X$2),FALSE)</f>
        <v>5.7969999999999997</v>
      </c>
      <c r="BV159" s="93">
        <f>VLOOKUP(BS159,aslocaties_v01!$C$3:$AA$500,MATCH($K$3*10,aslocaties_v01!$C$2:$Y$2),FALSE)</f>
        <v>6.3490000000000002</v>
      </c>
      <c r="BW159" s="93">
        <f t="shared" si="255"/>
        <v>0.53099999999999969</v>
      </c>
      <c r="BX159" s="93">
        <f t="shared" si="256"/>
        <v>0.55200000000000049</v>
      </c>
      <c r="BY159" s="94">
        <f t="shared" si="257"/>
        <v>1.3011152416357863E-2</v>
      </c>
      <c r="BZ159" s="94">
        <f t="shared" si="258"/>
        <v>8.9766606822260231E-3</v>
      </c>
      <c r="CA159" s="94">
        <f t="shared" si="259"/>
        <v>9.0000000000003411E-3</v>
      </c>
      <c r="CB159">
        <f t="shared" si="260"/>
        <v>1.9999999999997797E-3</v>
      </c>
      <c r="CC159" s="58">
        <f t="shared" si="261"/>
        <v>3.0000000000001137E-3</v>
      </c>
      <c r="CD159" s="95" t="b">
        <f t="shared" si="262"/>
        <v>0</v>
      </c>
      <c r="CE159" s="96" t="b">
        <f t="shared" si="263"/>
        <v>1</v>
      </c>
      <c r="CF159" t="b">
        <f t="shared" si="264"/>
        <v>1</v>
      </c>
      <c r="CG159" t="b">
        <f t="shared" si="265"/>
        <v>1</v>
      </c>
      <c r="CH159" s="84" t="b">
        <f t="shared" si="266"/>
        <v>1</v>
      </c>
      <c r="CI159">
        <f t="shared" si="267"/>
        <v>1.171</v>
      </c>
      <c r="CJ159" t="b">
        <f t="shared" si="268"/>
        <v>1</v>
      </c>
      <c r="CK159" t="b">
        <f t="shared" si="269"/>
        <v>1</v>
      </c>
      <c r="CL159" s="84" t="b">
        <f t="shared" si="289"/>
        <v>1</v>
      </c>
      <c r="CM159">
        <f t="shared" si="270"/>
        <v>3.4860000000000002</v>
      </c>
      <c r="CN159" t="b">
        <f t="shared" si="271"/>
        <v>1</v>
      </c>
      <c r="CO159" s="84">
        <f t="shared" si="272"/>
        <v>6.1769990019995197E-2</v>
      </c>
      <c r="CP159" t="b">
        <f t="shared" si="273"/>
        <v>1</v>
      </c>
      <c r="CQ159" s="96" t="b">
        <f t="shared" si="274"/>
        <v>1</v>
      </c>
      <c r="CR159" t="b">
        <f t="shared" si="275"/>
        <v>1</v>
      </c>
      <c r="CS159" t="b">
        <f t="shared" si="276"/>
        <v>1</v>
      </c>
      <c r="CT159" t="b">
        <f t="shared" si="277"/>
        <v>0</v>
      </c>
      <c r="CU159" t="b">
        <f t="shared" si="278"/>
        <v>0</v>
      </c>
      <c r="CV159" s="84" t="b">
        <f t="shared" si="279"/>
        <v>1</v>
      </c>
      <c r="CW159" t="b">
        <f t="shared" si="280"/>
        <v>1</v>
      </c>
      <c r="CX159" t="b">
        <f t="shared" si="281"/>
        <v>1</v>
      </c>
      <c r="CY159" t="b">
        <f t="shared" si="282"/>
        <v>1</v>
      </c>
      <c r="CZ159" t="b">
        <f t="shared" si="283"/>
        <v>1</v>
      </c>
      <c r="DA159" s="84">
        <f t="shared" si="284"/>
        <v>1</v>
      </c>
      <c r="DB159" t="b">
        <f t="shared" si="285"/>
        <v>0</v>
      </c>
    </row>
    <row r="160" spans="1:106">
      <c r="A160" s="9">
        <v>1604</v>
      </c>
      <c r="B160" s="3">
        <v>2</v>
      </c>
      <c r="C160" s="3" t="s">
        <v>1813</v>
      </c>
      <c r="D160" s="3" t="str">
        <f t="shared" si="232"/>
        <v>MA_1_36-5_dk_0962</v>
      </c>
      <c r="E160" s="3" t="str">
        <f t="shared" si="233"/>
        <v>0962</v>
      </c>
      <c r="F160" s="3">
        <v>138054.84400000001</v>
      </c>
      <c r="G160" s="15">
        <v>416483.65600000002</v>
      </c>
      <c r="H160" s="35" t="str">
        <f t="shared" si="234"/>
        <v>ja</v>
      </c>
      <c r="I160" s="42">
        <v>357</v>
      </c>
      <c r="J160" s="20" t="s">
        <v>373</v>
      </c>
      <c r="K160" s="21">
        <v>10000</v>
      </c>
      <c r="L160" s="28">
        <f t="shared" si="286"/>
        <v>1</v>
      </c>
      <c r="M160" s="28">
        <f t="shared" si="287"/>
        <v>1</v>
      </c>
      <c r="N160" s="56">
        <f t="shared" si="235"/>
        <v>10000</v>
      </c>
      <c r="O160" s="33">
        <f t="shared" si="288"/>
        <v>116.3247387016108</v>
      </c>
      <c r="P160" s="37">
        <f t="shared" si="236"/>
        <v>82.936275899047885</v>
      </c>
      <c r="Q160" s="9" t="s">
        <v>12</v>
      </c>
      <c r="R160" s="55" t="s">
        <v>12</v>
      </c>
      <c r="S160" s="55">
        <v>4.4969999999999999</v>
      </c>
      <c r="T160" s="55">
        <v>4.8390000000000004</v>
      </c>
      <c r="U160" s="55">
        <v>5.1520000000000001</v>
      </c>
      <c r="V160" s="3">
        <v>5.4080000000000004</v>
      </c>
      <c r="W160" s="3">
        <v>5.6970000000000001</v>
      </c>
      <c r="X160" s="3" t="s">
        <v>12</v>
      </c>
      <c r="Y160" s="3">
        <v>6.2619999999999996</v>
      </c>
      <c r="Z160" s="15" t="s">
        <v>12</v>
      </c>
      <c r="AA160" s="10">
        <f t="shared" si="237"/>
        <v>5.6970000000000001</v>
      </c>
      <c r="AB160" s="9">
        <f t="shared" si="238"/>
        <v>0.54499999999999993</v>
      </c>
      <c r="AC160" s="10">
        <f t="shared" si="239"/>
        <v>0.5649999999999995</v>
      </c>
      <c r="AD160" s="9" t="s">
        <v>12</v>
      </c>
      <c r="AE160" s="55" t="s">
        <v>12</v>
      </c>
      <c r="AF160" s="55">
        <v>0.76200000000000001</v>
      </c>
      <c r="AG160" s="55">
        <v>0.81399999999999995</v>
      </c>
      <c r="AH160" s="55">
        <v>0.86799999999999999</v>
      </c>
      <c r="AI160" s="3">
        <v>0.92400000000000004</v>
      </c>
      <c r="AJ160" s="3">
        <v>1</v>
      </c>
      <c r="AK160" s="3" t="s">
        <v>12</v>
      </c>
      <c r="AL160" s="3">
        <v>1.1559999999999999</v>
      </c>
      <c r="AM160" s="15" t="s">
        <v>12</v>
      </c>
      <c r="AN160" s="10">
        <f t="shared" si="240"/>
        <v>1</v>
      </c>
      <c r="AO160" s="9">
        <f t="shared" si="241"/>
        <v>0.13200000000000001</v>
      </c>
      <c r="AP160" s="10">
        <f t="shared" si="242"/>
        <v>0.15599999999999992</v>
      </c>
      <c r="AQ160" s="9" t="s">
        <v>12</v>
      </c>
      <c r="AR160" s="55" t="s">
        <v>12</v>
      </c>
      <c r="AS160" s="55">
        <v>3.1619999999999999</v>
      </c>
      <c r="AT160" s="55">
        <v>3.21</v>
      </c>
      <c r="AU160" s="55">
        <v>3.2440000000000002</v>
      </c>
      <c r="AV160" s="3">
        <v>3.2759999999999998</v>
      </c>
      <c r="AW160" s="3">
        <v>3.3220000000000001</v>
      </c>
      <c r="AX160" s="3" t="s">
        <v>12</v>
      </c>
      <c r="AY160" s="3">
        <v>3.4830000000000001</v>
      </c>
      <c r="AZ160" s="15" t="s">
        <v>12</v>
      </c>
      <c r="BA160" s="10">
        <f t="shared" si="243"/>
        <v>3.3220000000000001</v>
      </c>
      <c r="BB160" s="9">
        <f t="shared" si="244"/>
        <v>7.7999999999999847E-2</v>
      </c>
      <c r="BC160" s="10">
        <f t="shared" si="245"/>
        <v>0.16100000000000003</v>
      </c>
      <c r="BD160" s="9">
        <v>5.4710000000000001</v>
      </c>
      <c r="BE160" s="3">
        <v>6.0949999999999998</v>
      </c>
      <c r="BF160" s="15">
        <v>6.827</v>
      </c>
      <c r="BG160" s="15">
        <f t="shared" si="246"/>
        <v>6.0949999999999998</v>
      </c>
      <c r="BH160" s="9">
        <f t="shared" si="247"/>
        <v>0.62399999999999967</v>
      </c>
      <c r="BI160" s="10">
        <f t="shared" si="248"/>
        <v>0.73200000000000021</v>
      </c>
      <c r="BJ160" s="9">
        <v>5.4459999999999997</v>
      </c>
      <c r="BK160" s="3">
        <v>6.07</v>
      </c>
      <c r="BL160" s="15">
        <v>6.8129999999999997</v>
      </c>
      <c r="BM160" s="15">
        <f t="shared" si="249"/>
        <v>6.07</v>
      </c>
      <c r="BN160" s="9">
        <f t="shared" si="250"/>
        <v>0.62400000000000055</v>
      </c>
      <c r="BO160" s="10">
        <f t="shared" si="251"/>
        <v>0.74299999999999944</v>
      </c>
      <c r="BP160">
        <f t="shared" si="252"/>
        <v>0</v>
      </c>
      <c r="BQ160" s="93">
        <f t="shared" si="253"/>
        <v>1.1449541284403666</v>
      </c>
      <c r="BR160" s="93">
        <f t="shared" si="254"/>
        <v>1.1449541284403681</v>
      </c>
      <c r="BS160" s="93" t="str">
        <f>VLOOKUP(C160,'Koppeling locatie - aslocatie'!$A$2:$C$8139,2,FALSE)</f>
        <v>maas229</v>
      </c>
      <c r="BT160" s="93">
        <f>VLOOKUP($BS160,aslocaties_v01!$C$3:$AA$500,MATCH($K$3/10,aslocaties_v01!$C$2:$X$2),FALSE)</f>
        <v>5.266</v>
      </c>
      <c r="BU160" s="93">
        <f>VLOOKUP(BS160,aslocaties_v01!$C$3:$AA$500,MATCH($K$3,aslocaties_v01!$C$2:$X$2),FALSE)</f>
        <v>5.7969999999999997</v>
      </c>
      <c r="BV160" s="93">
        <f>VLOOKUP(BS160,aslocaties_v01!$C$3:$AA$500,MATCH($K$3*10,aslocaties_v01!$C$2:$Y$2),FALSE)</f>
        <v>6.3490000000000002</v>
      </c>
      <c r="BW160" s="93">
        <f t="shared" si="255"/>
        <v>0.53099999999999969</v>
      </c>
      <c r="BX160" s="93">
        <f t="shared" si="256"/>
        <v>0.55200000000000049</v>
      </c>
      <c r="BY160" s="94">
        <f t="shared" si="257"/>
        <v>2.5688073394495858E-2</v>
      </c>
      <c r="BZ160" s="94">
        <f t="shared" si="258"/>
        <v>2.3008849557520361E-2</v>
      </c>
      <c r="CA160" s="94">
        <f t="shared" si="259"/>
        <v>0.11399999999999988</v>
      </c>
      <c r="CB160">
        <f t="shared" si="260"/>
        <v>9.9999999999999645E-2</v>
      </c>
      <c r="CC160" s="58">
        <f t="shared" si="261"/>
        <v>8.7000000000000632E-2</v>
      </c>
      <c r="CD160" s="95" t="b">
        <f t="shared" si="262"/>
        <v>0</v>
      </c>
      <c r="CE160" s="96" t="b">
        <f t="shared" si="263"/>
        <v>1</v>
      </c>
      <c r="CF160" t="b">
        <f t="shared" si="264"/>
        <v>1</v>
      </c>
      <c r="CG160" t="b">
        <f t="shared" si="265"/>
        <v>1</v>
      </c>
      <c r="CH160" s="84" t="b">
        <f t="shared" si="266"/>
        <v>1</v>
      </c>
      <c r="CI160">
        <f t="shared" si="267"/>
        <v>1</v>
      </c>
      <c r="CJ160" t="b">
        <f t="shared" si="268"/>
        <v>1</v>
      </c>
      <c r="CK160" t="b">
        <f t="shared" si="269"/>
        <v>1</v>
      </c>
      <c r="CL160" s="84" t="b">
        <f t="shared" si="289"/>
        <v>1</v>
      </c>
      <c r="CM160">
        <f t="shared" si="270"/>
        <v>3.3220000000000001</v>
      </c>
      <c r="CN160" t="b">
        <f t="shared" si="271"/>
        <v>1</v>
      </c>
      <c r="CO160" s="84">
        <f t="shared" si="272"/>
        <v>5.8086625262706061E-2</v>
      </c>
      <c r="CP160" t="b">
        <f t="shared" si="273"/>
        <v>1</v>
      </c>
      <c r="CQ160" s="96" t="b">
        <f t="shared" si="274"/>
        <v>1</v>
      </c>
      <c r="CR160" t="b">
        <f t="shared" si="275"/>
        <v>1</v>
      </c>
      <c r="CS160" t="b">
        <f t="shared" si="276"/>
        <v>1</v>
      </c>
      <c r="CT160" t="b">
        <f t="shared" si="277"/>
        <v>1</v>
      </c>
      <c r="CU160" t="b">
        <f t="shared" si="278"/>
        <v>1</v>
      </c>
      <c r="CV160" s="84" t="b">
        <f t="shared" si="279"/>
        <v>1</v>
      </c>
      <c r="CW160" t="b">
        <f t="shared" si="280"/>
        <v>1</v>
      </c>
      <c r="CX160" t="b">
        <f t="shared" si="281"/>
        <v>1</v>
      </c>
      <c r="CY160" t="b">
        <f t="shared" si="282"/>
        <v>1</v>
      </c>
      <c r="CZ160" t="b">
        <f t="shared" si="283"/>
        <v>1</v>
      </c>
      <c r="DA160" s="84">
        <f t="shared" si="284"/>
        <v>0</v>
      </c>
      <c r="DB160" t="b">
        <f t="shared" si="285"/>
        <v>0</v>
      </c>
    </row>
    <row r="161" spans="1:106">
      <c r="A161" s="9">
        <v>1605</v>
      </c>
      <c r="B161" s="3">
        <v>2</v>
      </c>
      <c r="C161" s="3" t="s">
        <v>1814</v>
      </c>
      <c r="D161" s="3" t="str">
        <f t="shared" si="232"/>
        <v>MA_1_36-5_dk_0963</v>
      </c>
      <c r="E161" s="3" t="str">
        <f t="shared" si="233"/>
        <v>0963</v>
      </c>
      <c r="F161" s="3">
        <v>137972.93799999999</v>
      </c>
      <c r="G161" s="15">
        <v>416496.68800000002</v>
      </c>
      <c r="H161" s="35" t="str">
        <f t="shared" si="234"/>
        <v>ja</v>
      </c>
      <c r="I161" s="42">
        <v>3</v>
      </c>
      <c r="J161" s="20" t="s">
        <v>373</v>
      </c>
      <c r="K161" s="21">
        <v>10000</v>
      </c>
      <c r="L161" s="28">
        <f t="shared" si="286"/>
        <v>1</v>
      </c>
      <c r="M161" s="28">
        <f t="shared" si="287"/>
        <v>1</v>
      </c>
      <c r="N161" s="56">
        <f t="shared" si="235"/>
        <v>10000</v>
      </c>
      <c r="O161" s="33">
        <f t="shared" si="288"/>
        <v>82.936275899047885</v>
      </c>
      <c r="P161" s="37">
        <f t="shared" si="236"/>
        <v>83.061309849996633</v>
      </c>
      <c r="Q161" s="9" t="s">
        <v>12</v>
      </c>
      <c r="R161" s="55" t="s">
        <v>12</v>
      </c>
      <c r="S161" s="55">
        <v>4.4980000000000002</v>
      </c>
      <c r="T161" s="55">
        <v>4.8410000000000002</v>
      </c>
      <c r="U161" s="55">
        <v>5.1550000000000002</v>
      </c>
      <c r="V161" s="3">
        <v>5.4119999999999999</v>
      </c>
      <c r="W161" s="3">
        <v>5.702</v>
      </c>
      <c r="X161" s="3" t="s">
        <v>12</v>
      </c>
      <c r="Y161" s="3">
        <v>6.27</v>
      </c>
      <c r="Z161" s="15" t="s">
        <v>12</v>
      </c>
      <c r="AA161" s="10">
        <f t="shared" si="237"/>
        <v>5.702</v>
      </c>
      <c r="AB161" s="9">
        <f t="shared" si="238"/>
        <v>0.54699999999999971</v>
      </c>
      <c r="AC161" s="10">
        <f t="shared" si="239"/>
        <v>0.56799999999999962</v>
      </c>
      <c r="AD161" s="9" t="s">
        <v>12</v>
      </c>
      <c r="AE161" s="55" t="s">
        <v>12</v>
      </c>
      <c r="AF161" s="55">
        <v>1.081</v>
      </c>
      <c r="AG161" s="55">
        <v>1.1100000000000001</v>
      </c>
      <c r="AH161" s="55">
        <v>1.131</v>
      </c>
      <c r="AI161" s="3">
        <v>1.151</v>
      </c>
      <c r="AJ161" s="3">
        <v>1.1719999999999999</v>
      </c>
      <c r="AK161" s="3" t="s">
        <v>12</v>
      </c>
      <c r="AL161" s="3">
        <v>1.228</v>
      </c>
      <c r="AM161" s="15" t="s">
        <v>12</v>
      </c>
      <c r="AN161" s="10">
        <f t="shared" si="240"/>
        <v>1.1719999999999999</v>
      </c>
      <c r="AO161" s="9">
        <f t="shared" si="241"/>
        <v>4.0999999999999925E-2</v>
      </c>
      <c r="AP161" s="10">
        <f t="shared" si="242"/>
        <v>5.600000000000005E-2</v>
      </c>
      <c r="AQ161" s="9" t="s">
        <v>12</v>
      </c>
      <c r="AR161" s="55" t="s">
        <v>12</v>
      </c>
      <c r="AS161" s="55">
        <v>3.419</v>
      </c>
      <c r="AT161" s="55">
        <v>3.4340000000000002</v>
      </c>
      <c r="AU161" s="55">
        <v>3.4510000000000001</v>
      </c>
      <c r="AV161" s="3">
        <v>3.4660000000000002</v>
      </c>
      <c r="AW161" s="3">
        <v>3.4820000000000002</v>
      </c>
      <c r="AX161" s="3" t="s">
        <v>12</v>
      </c>
      <c r="AY161" s="3">
        <v>3.536</v>
      </c>
      <c r="AZ161" s="15" t="s">
        <v>12</v>
      </c>
      <c r="BA161" s="10">
        <f t="shared" si="243"/>
        <v>3.4820000000000002</v>
      </c>
      <c r="BB161" s="9">
        <f t="shared" si="244"/>
        <v>3.1000000000000139E-2</v>
      </c>
      <c r="BC161" s="10">
        <f t="shared" si="245"/>
        <v>5.3999999999999826E-2</v>
      </c>
      <c r="BD161" s="9">
        <v>5.4870000000000001</v>
      </c>
      <c r="BE161" s="3">
        <v>6.0659999999999998</v>
      </c>
      <c r="BF161" s="15">
        <v>6.8410000000000002</v>
      </c>
      <c r="BG161" s="15">
        <f t="shared" si="246"/>
        <v>6.0659999999999998</v>
      </c>
      <c r="BH161" s="9">
        <f t="shared" si="247"/>
        <v>0.57899999999999974</v>
      </c>
      <c r="BI161" s="10">
        <f t="shared" si="248"/>
        <v>0.77500000000000036</v>
      </c>
      <c r="BJ161" s="9">
        <v>5.4930000000000003</v>
      </c>
      <c r="BK161" s="3">
        <v>6.0419999999999998</v>
      </c>
      <c r="BL161" s="15">
        <v>6.8680000000000003</v>
      </c>
      <c r="BM161" s="15">
        <f t="shared" si="249"/>
        <v>6.0419999999999998</v>
      </c>
      <c r="BN161" s="9">
        <f t="shared" si="250"/>
        <v>0.54899999999999949</v>
      </c>
      <c r="BO161" s="10">
        <f t="shared" si="251"/>
        <v>0.82600000000000051</v>
      </c>
      <c r="BP161">
        <f t="shared" si="252"/>
        <v>0</v>
      </c>
      <c r="BQ161" s="93">
        <f t="shared" si="253"/>
        <v>1.0585009140767825</v>
      </c>
      <c r="BR161" s="93">
        <f t="shared" si="254"/>
        <v>1.0036563071297986</v>
      </c>
      <c r="BS161" s="93" t="str">
        <f>VLOOKUP(C161,'Koppeling locatie - aslocatie'!$A$2:$C$8139,2,FALSE)</f>
        <v>maas229</v>
      </c>
      <c r="BT161" s="93">
        <f>VLOOKUP($BS161,aslocaties_v01!$C$3:$AA$500,MATCH($K$3/10,aslocaties_v01!$C$2:$X$2),FALSE)</f>
        <v>5.266</v>
      </c>
      <c r="BU161" s="93">
        <f>VLOOKUP(BS161,aslocaties_v01!$C$3:$AA$500,MATCH($K$3,aslocaties_v01!$C$2:$X$2),FALSE)</f>
        <v>5.7969999999999997</v>
      </c>
      <c r="BV161" s="93">
        <f>VLOOKUP(BS161,aslocaties_v01!$C$3:$AA$500,MATCH($K$3*10,aslocaties_v01!$C$2:$Y$2),FALSE)</f>
        <v>6.3490000000000002</v>
      </c>
      <c r="BW161" s="93">
        <f t="shared" si="255"/>
        <v>0.53099999999999969</v>
      </c>
      <c r="BX161" s="93">
        <f t="shared" si="256"/>
        <v>0.55200000000000049</v>
      </c>
      <c r="BY161" s="94">
        <f t="shared" si="257"/>
        <v>2.9250457038391242E-2</v>
      </c>
      <c r="BZ161" s="94">
        <f t="shared" si="258"/>
        <v>2.8169014084505561E-2</v>
      </c>
      <c r="CA161" s="94">
        <f t="shared" si="259"/>
        <v>0.11099999999999977</v>
      </c>
      <c r="CB161">
        <f t="shared" si="260"/>
        <v>9.4999999999999751E-2</v>
      </c>
      <c r="CC161" s="58">
        <f t="shared" si="261"/>
        <v>7.9000000000000625E-2</v>
      </c>
      <c r="CD161" s="95" t="b">
        <f t="shared" si="262"/>
        <v>0</v>
      </c>
      <c r="CE161" s="96" t="b">
        <f t="shared" si="263"/>
        <v>1</v>
      </c>
      <c r="CF161" t="b">
        <f t="shared" si="264"/>
        <v>1</v>
      </c>
      <c r="CG161" t="b">
        <f t="shared" si="265"/>
        <v>1</v>
      </c>
      <c r="CH161" s="84" t="b">
        <f t="shared" si="266"/>
        <v>1</v>
      </c>
      <c r="CI161">
        <f t="shared" si="267"/>
        <v>1.1719999999999999</v>
      </c>
      <c r="CJ161" t="b">
        <f t="shared" si="268"/>
        <v>1</v>
      </c>
      <c r="CK161" t="b">
        <f t="shared" si="269"/>
        <v>1</v>
      </c>
      <c r="CL161" s="84" t="b">
        <f t="shared" si="289"/>
        <v>1</v>
      </c>
      <c r="CM161">
        <f t="shared" si="270"/>
        <v>3.4820000000000002</v>
      </c>
      <c r="CN161" t="b">
        <f t="shared" si="271"/>
        <v>1</v>
      </c>
      <c r="CO161" s="84">
        <f t="shared" si="272"/>
        <v>6.1964860992006737E-2</v>
      </c>
      <c r="CP161" t="b">
        <f t="shared" si="273"/>
        <v>1</v>
      </c>
      <c r="CQ161" s="96" t="b">
        <f t="shared" si="274"/>
        <v>1</v>
      </c>
      <c r="CR161" t="b">
        <f t="shared" si="275"/>
        <v>1</v>
      </c>
      <c r="CS161" t="b">
        <f t="shared" si="276"/>
        <v>1</v>
      </c>
      <c r="CT161" t="b">
        <f t="shared" si="277"/>
        <v>1</v>
      </c>
      <c r="CU161" t="b">
        <f t="shared" si="278"/>
        <v>1</v>
      </c>
      <c r="CV161" s="84" t="b">
        <f t="shared" si="279"/>
        <v>1</v>
      </c>
      <c r="CW161" t="b">
        <f t="shared" si="280"/>
        <v>1</v>
      </c>
      <c r="CX161" t="b">
        <f t="shared" si="281"/>
        <v>1</v>
      </c>
      <c r="CY161" t="b">
        <f t="shared" si="282"/>
        <v>1</v>
      </c>
      <c r="CZ161" t="b">
        <f t="shared" si="283"/>
        <v>1</v>
      </c>
      <c r="DA161" s="84">
        <f t="shared" si="284"/>
        <v>0</v>
      </c>
      <c r="DB161" t="b">
        <f t="shared" si="285"/>
        <v>0</v>
      </c>
    </row>
    <row r="162" spans="1:106">
      <c r="A162" s="9">
        <v>1606</v>
      </c>
      <c r="B162" s="3">
        <v>2</v>
      </c>
      <c r="C162" s="3" t="s">
        <v>1815</v>
      </c>
      <c r="D162" s="3" t="str">
        <f t="shared" si="232"/>
        <v>MA_1_36-5_dk_0964</v>
      </c>
      <c r="E162" s="3" t="str">
        <f t="shared" si="233"/>
        <v>0964</v>
      </c>
      <c r="F162" s="3">
        <v>137890.70300000001</v>
      </c>
      <c r="G162" s="15">
        <v>416508.375</v>
      </c>
      <c r="H162" s="35" t="str">
        <f t="shared" si="234"/>
        <v>ja</v>
      </c>
      <c r="I162" s="42">
        <v>14</v>
      </c>
      <c r="J162" s="20" t="s">
        <v>373</v>
      </c>
      <c r="K162" s="21">
        <v>10000</v>
      </c>
      <c r="L162" s="28">
        <f t="shared" si="286"/>
        <v>1</v>
      </c>
      <c r="M162" s="28">
        <f t="shared" si="287"/>
        <v>1</v>
      </c>
      <c r="N162" s="56">
        <f t="shared" si="235"/>
        <v>10000</v>
      </c>
      <c r="O162" s="33">
        <f t="shared" si="288"/>
        <v>83.061309849996633</v>
      </c>
      <c r="P162" s="37">
        <f t="shared" si="236"/>
        <v>119.37779915044099</v>
      </c>
      <c r="Q162" s="9" t="s">
        <v>12</v>
      </c>
      <c r="R162" s="55" t="s">
        <v>12</v>
      </c>
      <c r="S162" s="55">
        <v>4.4980000000000002</v>
      </c>
      <c r="T162" s="55">
        <v>4.8419999999999996</v>
      </c>
      <c r="U162" s="55">
        <v>5.1559999999999997</v>
      </c>
      <c r="V162" s="3">
        <v>5.4130000000000003</v>
      </c>
      <c r="W162" s="3">
        <v>5.702</v>
      </c>
      <c r="X162" s="3" t="s">
        <v>12</v>
      </c>
      <c r="Y162" s="3">
        <v>6.27</v>
      </c>
      <c r="Z162" s="15" t="s">
        <v>12</v>
      </c>
      <c r="AA162" s="10">
        <f t="shared" si="237"/>
        <v>5.702</v>
      </c>
      <c r="AB162" s="9">
        <f t="shared" si="238"/>
        <v>0.54600000000000026</v>
      </c>
      <c r="AC162" s="10">
        <f t="shared" si="239"/>
        <v>0.56799999999999962</v>
      </c>
      <c r="AD162" s="9" t="s">
        <v>12</v>
      </c>
      <c r="AE162" s="55" t="s">
        <v>12</v>
      </c>
      <c r="AF162" s="55">
        <v>1.1200000000000001</v>
      </c>
      <c r="AG162" s="55">
        <v>1.135</v>
      </c>
      <c r="AH162" s="55">
        <v>1.1519999999999999</v>
      </c>
      <c r="AI162" s="3">
        <v>1.167</v>
      </c>
      <c r="AJ162" s="3">
        <v>1.1830000000000001</v>
      </c>
      <c r="AK162" s="3" t="s">
        <v>12</v>
      </c>
      <c r="AL162" s="3">
        <v>1.2410000000000001</v>
      </c>
      <c r="AM162" s="15" t="s">
        <v>12</v>
      </c>
      <c r="AN162" s="10">
        <f t="shared" si="240"/>
        <v>1.1830000000000001</v>
      </c>
      <c r="AO162" s="9">
        <f t="shared" si="241"/>
        <v>3.1000000000000139E-2</v>
      </c>
      <c r="AP162" s="10">
        <f t="shared" si="242"/>
        <v>5.8000000000000052E-2</v>
      </c>
      <c r="AQ162" s="9" t="s">
        <v>12</v>
      </c>
      <c r="AR162" s="55" t="s">
        <v>12</v>
      </c>
      <c r="AS162" s="55">
        <v>3.4279999999999999</v>
      </c>
      <c r="AT162" s="55">
        <v>3.4420000000000002</v>
      </c>
      <c r="AU162" s="55">
        <v>3.4569999999999999</v>
      </c>
      <c r="AV162" s="3">
        <v>3.4710000000000001</v>
      </c>
      <c r="AW162" s="3">
        <v>3.4860000000000002</v>
      </c>
      <c r="AX162" s="3" t="s">
        <v>12</v>
      </c>
      <c r="AY162" s="3">
        <v>3.5390000000000001</v>
      </c>
      <c r="AZ162" s="15" t="s">
        <v>12</v>
      </c>
      <c r="BA162" s="10">
        <f t="shared" si="243"/>
        <v>3.4860000000000002</v>
      </c>
      <c r="BB162" s="9">
        <f t="shared" si="244"/>
        <v>2.9000000000000359E-2</v>
      </c>
      <c r="BC162" s="10">
        <f t="shared" si="245"/>
        <v>5.2999999999999936E-2</v>
      </c>
      <c r="BD162" s="9">
        <v>5.444</v>
      </c>
      <c r="BE162" s="3">
        <v>6.0110000000000001</v>
      </c>
      <c r="BF162" s="15">
        <v>6.7670000000000003</v>
      </c>
      <c r="BG162" s="15">
        <f t="shared" si="246"/>
        <v>6.0110000000000001</v>
      </c>
      <c r="BH162" s="9">
        <f t="shared" si="247"/>
        <v>0.56700000000000017</v>
      </c>
      <c r="BI162" s="10">
        <f t="shared" si="248"/>
        <v>0.75600000000000023</v>
      </c>
      <c r="BJ162" s="9">
        <v>5.5049999999999999</v>
      </c>
      <c r="BK162" s="3">
        <v>5.9960000000000004</v>
      </c>
      <c r="BL162" s="15">
        <v>6.835</v>
      </c>
      <c r="BM162" s="15">
        <f t="shared" si="249"/>
        <v>5.9960000000000004</v>
      </c>
      <c r="BN162" s="9">
        <f t="shared" si="250"/>
        <v>0.49100000000000055</v>
      </c>
      <c r="BO162" s="10">
        <f t="shared" si="251"/>
        <v>0.83899999999999952</v>
      </c>
      <c r="BP162">
        <f t="shared" si="252"/>
        <v>0</v>
      </c>
      <c r="BQ162" s="93">
        <f t="shared" si="253"/>
        <v>1.0384615384615383</v>
      </c>
      <c r="BR162" s="93">
        <f t="shared" si="254"/>
        <v>0.89926739926739985</v>
      </c>
      <c r="BS162" s="93" t="str">
        <f>VLOOKUP(C162,'Koppeling locatie - aslocatie'!$A$2:$C$8139,2,FALSE)</f>
        <v>maas230</v>
      </c>
      <c r="BT162" s="93">
        <f>VLOOKUP($BS162,aslocaties_v01!$C$3:$AA$500,MATCH($K$3/10,aslocaties_v01!$C$2:$X$2),FALSE)</f>
        <v>5.1139999999999999</v>
      </c>
      <c r="BU162" s="93">
        <f>VLOOKUP(BS162,aslocaties_v01!$C$3:$AA$500,MATCH($K$3,aslocaties_v01!$C$2:$X$2),FALSE)</f>
        <v>5.6470000000000002</v>
      </c>
      <c r="BV162" s="93">
        <f>VLOOKUP(BS162,aslocaties_v01!$C$3:$AA$500,MATCH($K$3*10,aslocaties_v01!$C$2:$Y$2),FALSE)</f>
        <v>6.2069999999999999</v>
      </c>
      <c r="BW162" s="93">
        <f t="shared" si="255"/>
        <v>0.53300000000000036</v>
      </c>
      <c r="BX162" s="93">
        <f t="shared" si="256"/>
        <v>0.55999999999999961</v>
      </c>
      <c r="BY162" s="94">
        <f t="shared" si="257"/>
        <v>2.3809523809523614E-2</v>
      </c>
      <c r="BZ162" s="94">
        <f t="shared" si="258"/>
        <v>1.4084507042253502E-2</v>
      </c>
      <c r="CA162" s="94">
        <f t="shared" si="259"/>
        <v>4.1999999999999815E-2</v>
      </c>
      <c r="CB162">
        <f t="shared" si="260"/>
        <v>5.4999999999999716E-2</v>
      </c>
      <c r="CC162" s="58">
        <f t="shared" si="261"/>
        <v>6.2999999999999723E-2</v>
      </c>
      <c r="CD162" s="95" t="b">
        <f t="shared" si="262"/>
        <v>0</v>
      </c>
      <c r="CE162" s="96" t="b">
        <f t="shared" si="263"/>
        <v>1</v>
      </c>
      <c r="CF162" t="b">
        <f t="shared" si="264"/>
        <v>1</v>
      </c>
      <c r="CG162" t="b">
        <f t="shared" si="265"/>
        <v>1</v>
      </c>
      <c r="CH162" s="84" t="b">
        <f t="shared" si="266"/>
        <v>1</v>
      </c>
      <c r="CI162">
        <f t="shared" si="267"/>
        <v>1.1830000000000001</v>
      </c>
      <c r="CJ162" t="b">
        <f t="shared" si="268"/>
        <v>1</v>
      </c>
      <c r="CK162" t="b">
        <f t="shared" si="269"/>
        <v>1</v>
      </c>
      <c r="CL162" s="84" t="b">
        <f t="shared" si="289"/>
        <v>1</v>
      </c>
      <c r="CM162">
        <f t="shared" si="270"/>
        <v>3.4860000000000002</v>
      </c>
      <c r="CN162" t="b">
        <f t="shared" si="271"/>
        <v>1</v>
      </c>
      <c r="CO162" s="84">
        <f t="shared" si="272"/>
        <v>6.2402987355810687E-2</v>
      </c>
      <c r="CP162" t="b">
        <f t="shared" si="273"/>
        <v>1</v>
      </c>
      <c r="CQ162" s="96" t="b">
        <f t="shared" si="274"/>
        <v>1</v>
      </c>
      <c r="CR162" t="b">
        <f t="shared" si="275"/>
        <v>1</v>
      </c>
      <c r="CS162" t="b">
        <f t="shared" si="276"/>
        <v>1</v>
      </c>
      <c r="CT162" t="b">
        <f t="shared" si="277"/>
        <v>1</v>
      </c>
      <c r="CU162" t="b">
        <f t="shared" si="278"/>
        <v>1</v>
      </c>
      <c r="CV162" s="84" t="b">
        <f t="shared" si="279"/>
        <v>1</v>
      </c>
      <c r="CW162" t="b">
        <f t="shared" si="280"/>
        <v>0</v>
      </c>
      <c r="CX162" t="b">
        <f t="shared" si="281"/>
        <v>0</v>
      </c>
      <c r="CY162" t="b">
        <f t="shared" si="282"/>
        <v>1</v>
      </c>
      <c r="CZ162" t="b">
        <f t="shared" si="283"/>
        <v>1</v>
      </c>
      <c r="DA162" s="84">
        <f t="shared" si="284"/>
        <v>1</v>
      </c>
      <c r="DB162" t="b">
        <f t="shared" si="285"/>
        <v>0</v>
      </c>
    </row>
    <row r="163" spans="1:106">
      <c r="A163" s="9">
        <v>1607</v>
      </c>
      <c r="B163" s="3">
        <v>2</v>
      </c>
      <c r="C163" s="3" t="s">
        <v>1816</v>
      </c>
      <c r="D163" s="3" t="str">
        <f t="shared" ref="D163:D177" si="290">IF(ISERROR(FIND("_",C163)),C163,LEFT(C163,LEN(C163)-LEN(RIGHT(C163,LEN(C163)-FIND("~",SUBSTITUTE(C163,"_","~",LEN(C163)-LEN(SUBSTITUTE(C163,"_",""))))))) &amp; TEXT(INT(RIGHT(C163,LEN(C163)-FIND("~",SUBSTITUTE(C163,"_","~",LEN(C163)-LEN(SUBSTITUTE(C163,"_","")))))), "0000") )</f>
        <v>MA_1_36-5_dk_0965</v>
      </c>
      <c r="E163" s="3" t="str">
        <f t="shared" ref="E163:E177" si="291">TEXT(INT(RIGHT(C163,LEN(C163)-FIND("~",SUBSTITUTE(C163,"_","~",LEN(C163)-LEN(SUBSTITUTE(C163,"_","")))))), "0000")</f>
        <v>0965</v>
      </c>
      <c r="F163" s="3">
        <v>137784.766</v>
      </c>
      <c r="G163" s="15">
        <v>416453.34399999998</v>
      </c>
      <c r="H163" s="35" t="str">
        <f t="shared" ref="H163:H177" si="292">IF(COUNTIF(C:C, "="&amp;C163)=1,"ja", "nee")</f>
        <v>ja</v>
      </c>
      <c r="I163" s="42">
        <v>304</v>
      </c>
      <c r="J163" s="20" t="s">
        <v>373</v>
      </c>
      <c r="K163" s="21">
        <v>10000</v>
      </c>
      <c r="L163" s="28">
        <f t="shared" si="286"/>
        <v>1</v>
      </c>
      <c r="M163" s="28">
        <f t="shared" si="287"/>
        <v>1</v>
      </c>
      <c r="N163" s="56">
        <f t="shared" ref="N163:N177" si="293">INT(K163/L163*M163)</f>
        <v>10000</v>
      </c>
      <c r="O163" s="33">
        <f t="shared" si="288"/>
        <v>119.37779915044099</v>
      </c>
      <c r="P163" s="37">
        <f t="shared" ref="P163:P176" si="294">SQRT((F163-F164)^2+(G163-G164)^2)</f>
        <v>76.490632432992655</v>
      </c>
      <c r="Q163" s="9" t="s">
        <v>12</v>
      </c>
      <c r="R163" s="55" t="s">
        <v>12</v>
      </c>
      <c r="S163" s="55">
        <v>4.4980000000000002</v>
      </c>
      <c r="T163" s="55">
        <v>4.8410000000000002</v>
      </c>
      <c r="U163" s="55">
        <v>5.1559999999999997</v>
      </c>
      <c r="V163" s="3">
        <v>5.4119999999999999</v>
      </c>
      <c r="W163" s="3">
        <v>5.702</v>
      </c>
      <c r="X163" s="3" t="s">
        <v>12</v>
      </c>
      <c r="Y163" s="3">
        <v>6.27</v>
      </c>
      <c r="Z163" s="15" t="s">
        <v>12</v>
      </c>
      <c r="AA163" s="10">
        <f t="shared" ref="AA163:AA177" si="295">LOOKUP($K163,$Q$2:$Z$2,Q163:Z163)</f>
        <v>5.702</v>
      </c>
      <c r="AB163" s="9">
        <f t="shared" ref="AB163:AB177" si="296">LOOKUP($K163,$Q$2:$Z$2,Q163:Z163)-LOOKUP(0.1*$K163,$Q$2:$Z$2,Q163:Z163)</f>
        <v>0.54600000000000026</v>
      </c>
      <c r="AC163" s="10">
        <f t="shared" ref="AC163:AC177" si="297">LOOKUP(10*$K163,$Q$2:$Z$2,Q163:Z163)-LOOKUP($K163,$Q$2:$Z$2,Q163:Z163)</f>
        <v>0.56799999999999962</v>
      </c>
      <c r="AD163" s="9" t="s">
        <v>12</v>
      </c>
      <c r="AE163" s="55" t="s">
        <v>12</v>
      </c>
      <c r="AF163" s="55">
        <v>1.117</v>
      </c>
      <c r="AG163" s="55">
        <v>1.1319999999999999</v>
      </c>
      <c r="AH163" s="55">
        <v>1.149</v>
      </c>
      <c r="AI163" s="3">
        <v>1.1639999999999999</v>
      </c>
      <c r="AJ163" s="3">
        <v>1.181</v>
      </c>
      <c r="AK163" s="3" t="s">
        <v>12</v>
      </c>
      <c r="AL163" s="3">
        <v>1.2370000000000001</v>
      </c>
      <c r="AM163" s="15" t="s">
        <v>12</v>
      </c>
      <c r="AN163" s="10">
        <f t="shared" ref="AN163:AN177" si="298">LOOKUP($K163,$Q$2:$Z$2,AD163:AM163)</f>
        <v>1.181</v>
      </c>
      <c r="AO163" s="9">
        <f t="shared" ref="AO163:AO177" si="299">LOOKUP($K163,$Q$2:$Z$2,AD163:AM163)-LOOKUP(0.1*$K163,$Q$2:$Z$2,AD163:AM163)</f>
        <v>3.2000000000000028E-2</v>
      </c>
      <c r="AP163" s="10">
        <f t="shared" ref="AP163:AP177" si="300">LOOKUP(10*$K163,$Q$2:$Z$2,AD163:AM163)-LOOKUP($K163,$Q$2:$Z$2,AD163:AM163)</f>
        <v>5.600000000000005E-2</v>
      </c>
      <c r="AQ163" s="9" t="s">
        <v>12</v>
      </c>
      <c r="AR163" s="55" t="s">
        <v>12</v>
      </c>
      <c r="AS163" s="55">
        <v>3.427</v>
      </c>
      <c r="AT163" s="55">
        <v>3.4409999999999998</v>
      </c>
      <c r="AU163" s="55">
        <v>3.456</v>
      </c>
      <c r="AV163" s="3">
        <v>3.47</v>
      </c>
      <c r="AW163" s="3">
        <v>3.4849999999999999</v>
      </c>
      <c r="AX163" s="3" t="s">
        <v>12</v>
      </c>
      <c r="AY163" s="3">
        <v>3.5369999999999999</v>
      </c>
      <c r="AZ163" s="15" t="s">
        <v>12</v>
      </c>
      <c r="BA163" s="10">
        <f t="shared" ref="BA163:BA177" si="301">LOOKUP($K163,$Q$2:$Z$2,AQ163:AZ163)</f>
        <v>3.4849999999999999</v>
      </c>
      <c r="BB163" s="9">
        <f t="shared" ref="BB163:BB177" si="302">LOOKUP($K163,$Q$2:$Z$2,AQ163:AZ163)-LOOKUP(0.1*$K163,$Q$2:$Z$2,AQ163:AZ163)</f>
        <v>2.8999999999999915E-2</v>
      </c>
      <c r="BC163" s="10">
        <f t="shared" ref="BC163:BC177" si="303">LOOKUP(10*$K163,$Q$2:$Z$2,AQ163:AZ163)-LOOKUP($K163,$Q$2:$Z$2,AQ163:AZ163)</f>
        <v>5.2000000000000046E-2</v>
      </c>
      <c r="BD163" s="9">
        <v>5.6440000000000001</v>
      </c>
      <c r="BE163" s="3">
        <v>6.3019999999999996</v>
      </c>
      <c r="BF163" s="15">
        <v>7.0460000000000003</v>
      </c>
      <c r="BG163" s="15">
        <f t="shared" ref="BG163:BG177" si="304">LOOKUP($N163,$BD$2:$BF$2,BD163:BF163)</f>
        <v>6.3019999999999996</v>
      </c>
      <c r="BH163" s="9">
        <f t="shared" ref="BH163:BH177" si="305">BE163-BD163</f>
        <v>0.65799999999999947</v>
      </c>
      <c r="BI163" s="10">
        <f t="shared" ref="BI163:BI177" si="306">BF163-BE163</f>
        <v>0.74400000000000066</v>
      </c>
      <c r="BJ163" s="9">
        <v>5.67</v>
      </c>
      <c r="BK163" s="3">
        <v>6.3609999999999998</v>
      </c>
      <c r="BL163" s="15">
        <v>7.17</v>
      </c>
      <c r="BM163" s="15">
        <f t="shared" ref="BM163:BM177" si="307">LOOKUP($N163,$BD$2:$BF$2,BJ163:BL163)</f>
        <v>6.3609999999999998</v>
      </c>
      <c r="BN163" s="9">
        <f t="shared" ref="BN163:BN177" si="308">BK163-BJ163</f>
        <v>0.69099999999999984</v>
      </c>
      <c r="BO163" s="10">
        <f t="shared" ref="BO163:BO177" si="309">BL163-BK163</f>
        <v>0.80900000000000016</v>
      </c>
      <c r="BP163">
        <f t="shared" ref="BP163:BP177" si="310">IF(AND(ISERROR(FIND("Fout",Q163)), ISERROR(FIND("Fout",AD163)), ISERROR(FIND("Fout",AQ163)), ISERROR(FIND( "Fout",BD163)), ISERROR(FIND( "Fout",BJ163))),0,1)</f>
        <v>0</v>
      </c>
      <c r="BQ163" s="93">
        <f t="shared" ref="BQ163:BQ177" si="311">IF(AB163=0, -1, BH163/AB163)</f>
        <v>1.2051282051282035</v>
      </c>
      <c r="BR163" s="93">
        <f t="shared" ref="BR163:BR177" si="312">IF(AB163=0,-1,BN163/AB163)</f>
        <v>1.2655677655677646</v>
      </c>
      <c r="BS163" s="93" t="str">
        <f>VLOOKUP(C163,'Koppeling locatie - aslocatie'!$A$2:$C$8139,2,FALSE)</f>
        <v>maas230</v>
      </c>
      <c r="BT163" s="93">
        <f>VLOOKUP($BS163,aslocaties_v01!$C$3:$AA$500,MATCH($K$3/10,aslocaties_v01!$C$2:$X$2),FALSE)</f>
        <v>5.1139999999999999</v>
      </c>
      <c r="BU163" s="93">
        <f>VLOOKUP(BS163,aslocaties_v01!$C$3:$AA$500,MATCH($K$3,aslocaties_v01!$C$2:$X$2),FALSE)</f>
        <v>5.6470000000000002</v>
      </c>
      <c r="BV163" s="93">
        <f>VLOOKUP(BS163,aslocaties_v01!$C$3:$AA$500,MATCH($K$3*10,aslocaties_v01!$C$2:$Y$2),FALSE)</f>
        <v>6.2069999999999999</v>
      </c>
      <c r="BW163" s="93">
        <f t="shared" ref="BW163:BW177" si="313">BU163-BT163</f>
        <v>0.53300000000000036</v>
      </c>
      <c r="BX163" s="93">
        <f t="shared" ref="BX163:BX177" si="314">BV163-BU163</f>
        <v>0.55999999999999961</v>
      </c>
      <c r="BY163" s="94">
        <f t="shared" ref="BY163:BY177" si="315">IFERROR(ABS(1-BW163/AB163), 999)</f>
        <v>2.3809523809523614E-2</v>
      </c>
      <c r="BZ163" s="94">
        <f t="shared" ref="BZ163:BZ177" si="316">IFERROR(ABS(1-BX163/AC163), 999)</f>
        <v>1.4084507042253502E-2</v>
      </c>
      <c r="CA163" s="94">
        <f t="shared" ref="CA163:CA177" si="317">ABS(LOOKUP(0.1*$K163,$Q$2:$Z$2,Q163:Z163)-BT163)</f>
        <v>4.1999999999999815E-2</v>
      </c>
      <c r="CB163">
        <f t="shared" ref="CB163:CB177" si="318">ABS(LOOKUP($K163,$Q$2:$Z$2,Q163:Z163)-BU163)</f>
        <v>5.4999999999999716E-2</v>
      </c>
      <c r="CC163" s="58">
        <f t="shared" ref="CC163:CC177" si="319">ABS(LOOKUP(10*$K163,$Q$2:$Z$2,Q163:Z163)-BV163)</f>
        <v>6.2999999999999723E-2</v>
      </c>
      <c r="CD163" s="95" t="b">
        <f t="shared" ref="CD163:CD177" si="320">OR(BY163&gt;0.1,BZ163&gt;0.1, CA163&gt;=0.15, CB163&gt;=0.15, CC163&gt;=0.15)</f>
        <v>0</v>
      </c>
      <c r="CE163" s="96" t="b">
        <f t="shared" ref="CE163:CE177" si="321">AA163&lt;AVERAGE(AA:AA)+2*STDEV(AA:AA)</f>
        <v>1</v>
      </c>
      <c r="CF163" t="b">
        <f t="shared" ref="CF163:CF177" si="322">BG163&lt;AVERAGE(BG:BG)+2*STDEV(BG:BG)</f>
        <v>1</v>
      </c>
      <c r="CG163" t="b">
        <f t="shared" ref="CG163:CG177" si="323">BM163&lt;AVERAGE(BM:BM)+2*STDEV(BM:BM)</f>
        <v>1</v>
      </c>
      <c r="CH163" s="84" t="b">
        <f t="shared" ref="CH163:CH177" si="324">AN163&gt;0.25</f>
        <v>1</v>
      </c>
      <c r="CI163">
        <f t="shared" ref="CI163:CI177" si="325">IF(CH163,AN163,"")</f>
        <v>1.181</v>
      </c>
      <c r="CJ163" t="b">
        <f t="shared" ref="CJ163:CJ177" si="326">CI163&lt;AVERAGE(CI:CI)+3*STDEV(CI:CI)</f>
        <v>1</v>
      </c>
      <c r="CK163" t="b">
        <f t="shared" ref="CK163:CK177" si="327">AN163&lt;1.25</f>
        <v>1</v>
      </c>
      <c r="CL163" s="84" t="b">
        <f t="shared" si="289"/>
        <v>1</v>
      </c>
      <c r="CM163">
        <f t="shared" ref="CM163:CM177" si="328">IF(CL163,BA163,"")</f>
        <v>3.4849999999999999</v>
      </c>
      <c r="CN163" t="b">
        <f t="shared" ref="CN163:CN177" si="329">CM163&lt;AVERAGE(CM:CM)+3*STDEV(CM:CM)</f>
        <v>1</v>
      </c>
      <c r="CO163" s="84">
        <f t="shared" ref="CO163:CO177" si="330">IF(BA163=0, -1, AN163/(1.56*BA163^2))</f>
        <v>6.2333244715621336E-2</v>
      </c>
      <c r="CP163" t="b">
        <f t="shared" ref="CP163:CP177" si="331">OR(CO163&gt;0.035, CO163&lt;0.065)</f>
        <v>1</v>
      </c>
      <c r="CQ163" s="96" t="b">
        <f t="shared" ref="CQ163:CQ177" si="332">IF(O163="-", "-", ABS(AA163-AA162)&lt;O163*$CR$1)</f>
        <v>1</v>
      </c>
      <c r="CR163" t="b">
        <f t="shared" ref="CR163:CR177" si="333">IF(O163="-","-",ABS(BG163-BG162)&lt;O163*$CS$1)</f>
        <v>0</v>
      </c>
      <c r="CS163" t="b">
        <f t="shared" ref="CS163:CS177" si="334">IF(O163="-","-",ABS(BM163-BM162)&lt;O163*$CT$1)</f>
        <v>0</v>
      </c>
      <c r="CT163" t="b">
        <f t="shared" ref="CT163:CT177" si="335">IF(O163="-","-",ABS(AN163-AN162)&lt;O163*$CU$1)</f>
        <v>1</v>
      </c>
      <c r="CU163" t="b">
        <f t="shared" ref="CU163:CU177" si="336">IF(O163="-","-",ABS(BA162-BA163)&lt;O163*$CV$1)</f>
        <v>1</v>
      </c>
      <c r="CV163" s="84" t="b">
        <f t="shared" ref="CV163:CV177" si="337">IF(P163="-","-",ABS(AA164-AA163)&lt;P163*$CR$1)</f>
        <v>1</v>
      </c>
      <c r="CW163" t="b">
        <f t="shared" ref="CW163:CW177" si="338">IF(P163="-","-",ABS(BG164-BG163)&lt;P163*$CS$1)</f>
        <v>0</v>
      </c>
      <c r="CX163" t="b">
        <f t="shared" ref="CX163:CX177" si="339">IF(P163="-","-",ABS(BM164-BM163)&lt;P163*$CT$1)</f>
        <v>0</v>
      </c>
      <c r="CY163" t="b">
        <f t="shared" ref="CY163:CY177" si="340">IF(P163="-","-",ABS(AN164-AN163)&lt;P163*$CU$1)</f>
        <v>1</v>
      </c>
      <c r="CZ163" t="b">
        <f t="shared" ref="CZ163:CZ177" si="341">IF(P163="-","-",ABS(BA163-BA164)&lt;P163*$CV$1)</f>
        <v>1</v>
      </c>
      <c r="DA163" s="84">
        <f t="shared" ref="DA163:DA177" si="342">IFERROR(IF(AND(CQ163:CU163),0,1), 0)+IFERROR(IF(AND(CV163:CZ163),0,1),0)</f>
        <v>2</v>
      </c>
      <c r="DB163" t="b">
        <f t="shared" ref="DB163:DB177" si="343">AND(DA163&gt;0,CD163)</f>
        <v>0</v>
      </c>
    </row>
    <row r="164" spans="1:106">
      <c r="A164" s="9">
        <v>1608</v>
      </c>
      <c r="B164" s="3">
        <v>2</v>
      </c>
      <c r="C164" s="3" t="s">
        <v>1817</v>
      </c>
      <c r="D164" s="3" t="str">
        <f t="shared" si="290"/>
        <v>MA_1_36-5_dk_0966</v>
      </c>
      <c r="E164" s="3" t="str">
        <f t="shared" si="291"/>
        <v>0966</v>
      </c>
      <c r="F164" s="3">
        <v>137710.625</v>
      </c>
      <c r="G164" s="15">
        <v>416434.53100000002</v>
      </c>
      <c r="H164" s="35" t="str">
        <f t="shared" si="292"/>
        <v>ja</v>
      </c>
      <c r="I164" s="42">
        <v>18</v>
      </c>
      <c r="J164" s="20" t="s">
        <v>373</v>
      </c>
      <c r="K164" s="21">
        <v>10000</v>
      </c>
      <c r="L164" s="28">
        <f t="shared" ref="L164:L177" si="344">L163</f>
        <v>1</v>
      </c>
      <c r="M164" s="28">
        <f t="shared" ref="M164:M177" si="345">M163</f>
        <v>1</v>
      </c>
      <c r="N164" s="56">
        <f t="shared" si="293"/>
        <v>10000</v>
      </c>
      <c r="O164" s="33">
        <f t="shared" ref="O164:O177" si="346">SQRT((F163-F164)^2+(G163-G164)^2)</f>
        <v>76.490632432992655</v>
      </c>
      <c r="P164" s="37">
        <f t="shared" si="294"/>
        <v>80.849536906533785</v>
      </c>
      <c r="Q164" s="9" t="s">
        <v>12</v>
      </c>
      <c r="R164" s="55" t="s">
        <v>12</v>
      </c>
      <c r="S164" s="55">
        <v>4.4980000000000002</v>
      </c>
      <c r="T164" s="55">
        <v>4.8410000000000002</v>
      </c>
      <c r="U164" s="55">
        <v>5.1559999999999997</v>
      </c>
      <c r="V164" s="3">
        <v>5.4119999999999999</v>
      </c>
      <c r="W164" s="3">
        <v>5.702</v>
      </c>
      <c r="X164" s="3" t="s">
        <v>12</v>
      </c>
      <c r="Y164" s="3">
        <v>6.27</v>
      </c>
      <c r="Z164" s="15" t="s">
        <v>12</v>
      </c>
      <c r="AA164" s="10">
        <f t="shared" si="295"/>
        <v>5.702</v>
      </c>
      <c r="AB164" s="9">
        <f t="shared" si="296"/>
        <v>0.54600000000000026</v>
      </c>
      <c r="AC164" s="10">
        <f t="shared" si="297"/>
        <v>0.56799999999999962</v>
      </c>
      <c r="AD164" s="9" t="s">
        <v>12</v>
      </c>
      <c r="AE164" s="55" t="s">
        <v>12</v>
      </c>
      <c r="AF164" s="55">
        <v>1.1299999999999999</v>
      </c>
      <c r="AG164" s="55">
        <v>1.147</v>
      </c>
      <c r="AH164" s="55">
        <v>1.165</v>
      </c>
      <c r="AI164" s="3">
        <v>1.1819999999999999</v>
      </c>
      <c r="AJ164" s="3">
        <v>1.2010000000000001</v>
      </c>
      <c r="AK164" s="3" t="s">
        <v>12</v>
      </c>
      <c r="AL164" s="3">
        <v>1.2649999999999999</v>
      </c>
      <c r="AM164" s="15" t="s">
        <v>12</v>
      </c>
      <c r="AN164" s="10">
        <f t="shared" si="298"/>
        <v>1.2010000000000001</v>
      </c>
      <c r="AO164" s="9">
        <f t="shared" si="299"/>
        <v>3.6000000000000032E-2</v>
      </c>
      <c r="AP164" s="10">
        <f t="shared" si="300"/>
        <v>6.3999999999999835E-2</v>
      </c>
      <c r="AQ164" s="9" t="s">
        <v>12</v>
      </c>
      <c r="AR164" s="55" t="s">
        <v>12</v>
      </c>
      <c r="AS164" s="55">
        <v>3.4420000000000002</v>
      </c>
      <c r="AT164" s="55">
        <v>3.4609999999999999</v>
      </c>
      <c r="AU164" s="55">
        <v>3.4809999999999999</v>
      </c>
      <c r="AV164" s="3">
        <v>3.4990000000000001</v>
      </c>
      <c r="AW164" s="3">
        <v>3.5230000000000001</v>
      </c>
      <c r="AX164" s="3" t="s">
        <v>12</v>
      </c>
      <c r="AY164" s="3">
        <v>3.5680000000000001</v>
      </c>
      <c r="AZ164" s="15" t="s">
        <v>12</v>
      </c>
      <c r="BA164" s="10">
        <f t="shared" si="301"/>
        <v>3.5230000000000001</v>
      </c>
      <c r="BB164" s="9">
        <f t="shared" si="302"/>
        <v>4.2000000000000259E-2</v>
      </c>
      <c r="BC164" s="10">
        <f t="shared" si="303"/>
        <v>4.4999999999999929E-2</v>
      </c>
      <c r="BD164" s="9">
        <v>5.4249999999999998</v>
      </c>
      <c r="BE164" s="3">
        <v>5.9660000000000002</v>
      </c>
      <c r="BF164" s="15">
        <v>6.7089999999999996</v>
      </c>
      <c r="BG164" s="15">
        <f t="shared" si="304"/>
        <v>5.9660000000000002</v>
      </c>
      <c r="BH164" s="9">
        <f t="shared" si="305"/>
        <v>0.54100000000000037</v>
      </c>
      <c r="BI164" s="10">
        <f t="shared" si="306"/>
        <v>0.74299999999999944</v>
      </c>
      <c r="BJ164" s="9">
        <v>5.5250000000000004</v>
      </c>
      <c r="BK164" s="3">
        <v>5.9569999999999999</v>
      </c>
      <c r="BL164" s="15">
        <v>6.8049999999999997</v>
      </c>
      <c r="BM164" s="15">
        <f t="shared" si="307"/>
        <v>5.9569999999999999</v>
      </c>
      <c r="BN164" s="9">
        <f t="shared" si="308"/>
        <v>0.4319999999999995</v>
      </c>
      <c r="BO164" s="10">
        <f t="shared" si="309"/>
        <v>0.84799999999999986</v>
      </c>
      <c r="BP164">
        <f t="shared" si="310"/>
        <v>0</v>
      </c>
      <c r="BQ164" s="93">
        <f t="shared" si="311"/>
        <v>0.9908424908424911</v>
      </c>
      <c r="BR164" s="93">
        <f t="shared" si="312"/>
        <v>0.79120879120878995</v>
      </c>
      <c r="BS164" s="93" t="str">
        <f>VLOOKUP(C164,'Koppeling locatie - aslocatie'!$A$2:$C$8139,2,FALSE)</f>
        <v>maas230</v>
      </c>
      <c r="BT164" s="93">
        <f>VLOOKUP($BS164,aslocaties_v01!$C$3:$AA$500,MATCH($K$3/10,aslocaties_v01!$C$2:$X$2),FALSE)</f>
        <v>5.1139999999999999</v>
      </c>
      <c r="BU164" s="93">
        <f>VLOOKUP(BS164,aslocaties_v01!$C$3:$AA$500,MATCH($K$3,aslocaties_v01!$C$2:$X$2),FALSE)</f>
        <v>5.6470000000000002</v>
      </c>
      <c r="BV164" s="93">
        <f>VLOOKUP(BS164,aslocaties_v01!$C$3:$AA$500,MATCH($K$3*10,aslocaties_v01!$C$2:$Y$2),FALSE)</f>
        <v>6.2069999999999999</v>
      </c>
      <c r="BW164" s="93">
        <f t="shared" si="313"/>
        <v>0.53300000000000036</v>
      </c>
      <c r="BX164" s="93">
        <f t="shared" si="314"/>
        <v>0.55999999999999961</v>
      </c>
      <c r="BY164" s="94">
        <f t="shared" si="315"/>
        <v>2.3809523809523614E-2</v>
      </c>
      <c r="BZ164" s="94">
        <f t="shared" si="316"/>
        <v>1.4084507042253502E-2</v>
      </c>
      <c r="CA164" s="94">
        <f t="shared" si="317"/>
        <v>4.1999999999999815E-2</v>
      </c>
      <c r="CB164">
        <f t="shared" si="318"/>
        <v>5.4999999999999716E-2</v>
      </c>
      <c r="CC164" s="58">
        <f t="shared" si="319"/>
        <v>6.2999999999999723E-2</v>
      </c>
      <c r="CD164" s="95" t="b">
        <f t="shared" si="320"/>
        <v>0</v>
      </c>
      <c r="CE164" s="96" t="b">
        <f t="shared" si="321"/>
        <v>1</v>
      </c>
      <c r="CF164" t="b">
        <f t="shared" si="322"/>
        <v>1</v>
      </c>
      <c r="CG164" t="b">
        <f t="shared" si="323"/>
        <v>1</v>
      </c>
      <c r="CH164" s="84" t="b">
        <f t="shared" si="324"/>
        <v>1</v>
      </c>
      <c r="CI164">
        <f t="shared" si="325"/>
        <v>1.2010000000000001</v>
      </c>
      <c r="CJ164" t="b">
        <f t="shared" si="326"/>
        <v>1</v>
      </c>
      <c r="CK164" t="b">
        <f t="shared" si="327"/>
        <v>1</v>
      </c>
      <c r="CL164" s="84" t="b">
        <f t="shared" ref="CL164:CL177" si="347">BA164&lt;AVERAGE(BA:BA)+2*STDEV(BA:BA)</f>
        <v>1</v>
      </c>
      <c r="CM164">
        <f t="shared" si="328"/>
        <v>3.5230000000000001</v>
      </c>
      <c r="CN164" t="b">
        <f t="shared" si="329"/>
        <v>1</v>
      </c>
      <c r="CO164" s="84">
        <f t="shared" si="330"/>
        <v>6.2028763327370451E-2</v>
      </c>
      <c r="CP164" t="b">
        <f t="shared" si="331"/>
        <v>1</v>
      </c>
      <c r="CQ164" s="96" t="b">
        <f t="shared" si="332"/>
        <v>1</v>
      </c>
      <c r="CR164" t="b">
        <f t="shared" si="333"/>
        <v>0</v>
      </c>
      <c r="CS164" t="b">
        <f t="shared" si="334"/>
        <v>0</v>
      </c>
      <c r="CT164" t="b">
        <f t="shared" si="335"/>
        <v>1</v>
      </c>
      <c r="CU164" t="b">
        <f t="shared" si="336"/>
        <v>1</v>
      </c>
      <c r="CV164" s="84" t="b">
        <f t="shared" si="337"/>
        <v>1</v>
      </c>
      <c r="CW164" t="b">
        <f t="shared" si="338"/>
        <v>0</v>
      </c>
      <c r="CX164" t="b">
        <f t="shared" si="339"/>
        <v>0</v>
      </c>
      <c r="CY164" t="b">
        <f t="shared" si="340"/>
        <v>1</v>
      </c>
      <c r="CZ164" t="b">
        <f t="shared" si="341"/>
        <v>1</v>
      </c>
      <c r="DA164" s="84">
        <f t="shared" si="342"/>
        <v>2</v>
      </c>
      <c r="DB164" t="b">
        <f t="shared" si="343"/>
        <v>0</v>
      </c>
    </row>
    <row r="165" spans="1:106">
      <c r="A165" s="9">
        <v>1609</v>
      </c>
      <c r="B165" s="3">
        <v>2</v>
      </c>
      <c r="C165" s="3" t="s">
        <v>1818</v>
      </c>
      <c r="D165" s="3" t="str">
        <f t="shared" si="290"/>
        <v>MA_1_36-5_dk_0967</v>
      </c>
      <c r="E165" s="3" t="str">
        <f t="shared" si="291"/>
        <v>0967</v>
      </c>
      <c r="F165" s="3">
        <v>137630.18799999999</v>
      </c>
      <c r="G165" s="15">
        <v>416442.68800000002</v>
      </c>
      <c r="H165" s="35" t="str">
        <f t="shared" si="292"/>
        <v>ja</v>
      </c>
      <c r="I165" s="42">
        <v>343</v>
      </c>
      <c r="J165" s="20" t="s">
        <v>373</v>
      </c>
      <c r="K165" s="21">
        <v>10000</v>
      </c>
      <c r="L165" s="28">
        <f t="shared" si="344"/>
        <v>1</v>
      </c>
      <c r="M165" s="28">
        <f t="shared" si="345"/>
        <v>1</v>
      </c>
      <c r="N165" s="56">
        <f t="shared" si="293"/>
        <v>10000</v>
      </c>
      <c r="O165" s="33">
        <f t="shared" si="346"/>
        <v>80.849536906533785</v>
      </c>
      <c r="P165" s="37">
        <f t="shared" si="294"/>
        <v>93.607315253689379</v>
      </c>
      <c r="Q165" s="9" t="s">
        <v>12</v>
      </c>
      <c r="R165" s="55" t="s">
        <v>12</v>
      </c>
      <c r="S165" s="55">
        <v>4.4980000000000002</v>
      </c>
      <c r="T165" s="55">
        <v>4.8410000000000002</v>
      </c>
      <c r="U165" s="55">
        <v>5.1550000000000002</v>
      </c>
      <c r="V165" s="3">
        <v>5.4119999999999999</v>
      </c>
      <c r="W165" s="3">
        <v>5.7009999999999996</v>
      </c>
      <c r="X165" s="3" t="s">
        <v>12</v>
      </c>
      <c r="Y165" s="3">
        <v>6.2690000000000001</v>
      </c>
      <c r="Z165" s="15" t="s">
        <v>12</v>
      </c>
      <c r="AA165" s="10">
        <f t="shared" si="295"/>
        <v>5.7009999999999996</v>
      </c>
      <c r="AB165" s="9">
        <f t="shared" si="296"/>
        <v>0.54599999999999937</v>
      </c>
      <c r="AC165" s="10">
        <f t="shared" si="297"/>
        <v>0.5680000000000005</v>
      </c>
      <c r="AD165" s="9" t="s">
        <v>12</v>
      </c>
      <c r="AE165" s="55" t="s">
        <v>12</v>
      </c>
      <c r="AF165" s="55">
        <v>1.0209999999999999</v>
      </c>
      <c r="AG165" s="55">
        <v>1.042</v>
      </c>
      <c r="AH165" s="55">
        <v>1.0640000000000001</v>
      </c>
      <c r="AI165" s="3">
        <v>1.0840000000000001</v>
      </c>
      <c r="AJ165" s="3">
        <v>1.113</v>
      </c>
      <c r="AK165" s="3" t="s">
        <v>12</v>
      </c>
      <c r="AL165" s="3">
        <v>1.2010000000000001</v>
      </c>
      <c r="AM165" s="15" t="s">
        <v>12</v>
      </c>
      <c r="AN165" s="10">
        <f t="shared" si="298"/>
        <v>1.113</v>
      </c>
      <c r="AO165" s="9">
        <f t="shared" si="299"/>
        <v>4.8999999999999932E-2</v>
      </c>
      <c r="AP165" s="10">
        <f t="shared" si="300"/>
        <v>8.8000000000000078E-2</v>
      </c>
      <c r="AQ165" s="9" t="s">
        <v>12</v>
      </c>
      <c r="AR165" s="55" t="s">
        <v>12</v>
      </c>
      <c r="AS165" s="55">
        <v>3.3410000000000002</v>
      </c>
      <c r="AT165" s="55">
        <v>3.3620000000000001</v>
      </c>
      <c r="AU165" s="55">
        <v>3.3849999999999998</v>
      </c>
      <c r="AV165" s="3">
        <v>3.4089999999999998</v>
      </c>
      <c r="AW165" s="3">
        <v>3.4380000000000002</v>
      </c>
      <c r="AX165" s="3" t="s">
        <v>12</v>
      </c>
      <c r="AY165" s="3">
        <v>3.4950000000000001</v>
      </c>
      <c r="AZ165" s="15" t="s">
        <v>12</v>
      </c>
      <c r="BA165" s="10">
        <f t="shared" si="301"/>
        <v>3.4380000000000002</v>
      </c>
      <c r="BB165" s="9">
        <f t="shared" si="302"/>
        <v>5.300000000000038E-2</v>
      </c>
      <c r="BC165" s="10">
        <f t="shared" si="303"/>
        <v>5.699999999999994E-2</v>
      </c>
      <c r="BD165" s="9">
        <v>5.5140000000000002</v>
      </c>
      <c r="BE165" s="3">
        <v>6.1470000000000002</v>
      </c>
      <c r="BF165" s="15">
        <v>6.8959999999999999</v>
      </c>
      <c r="BG165" s="15">
        <f t="shared" si="304"/>
        <v>6.1470000000000002</v>
      </c>
      <c r="BH165" s="9">
        <f t="shared" si="305"/>
        <v>0.63300000000000001</v>
      </c>
      <c r="BI165" s="10">
        <f t="shared" si="306"/>
        <v>0.74899999999999967</v>
      </c>
      <c r="BJ165" s="9">
        <v>5.5279999999999996</v>
      </c>
      <c r="BK165" s="3">
        <v>6.1529999999999996</v>
      </c>
      <c r="BL165" s="15">
        <v>6.9669999999999996</v>
      </c>
      <c r="BM165" s="15">
        <f t="shared" si="307"/>
        <v>6.1529999999999996</v>
      </c>
      <c r="BN165" s="9">
        <f t="shared" si="308"/>
        <v>0.625</v>
      </c>
      <c r="BO165" s="10">
        <f t="shared" si="309"/>
        <v>0.81400000000000006</v>
      </c>
      <c r="BP165">
        <f t="shared" si="310"/>
        <v>0</v>
      </c>
      <c r="BQ165" s="93">
        <f t="shared" si="311"/>
        <v>1.1593406593406608</v>
      </c>
      <c r="BR165" s="93">
        <f t="shared" si="312"/>
        <v>1.144688644688646</v>
      </c>
      <c r="BS165" s="93" t="str">
        <f>VLOOKUP(C165,'Koppeling locatie - aslocatie'!$A$2:$C$8139,2,FALSE)</f>
        <v>maas230</v>
      </c>
      <c r="BT165" s="93">
        <f>VLOOKUP($BS165,aslocaties_v01!$C$3:$AA$500,MATCH($K$3/10,aslocaties_v01!$C$2:$X$2),FALSE)</f>
        <v>5.1139999999999999</v>
      </c>
      <c r="BU165" s="93">
        <f>VLOOKUP(BS165,aslocaties_v01!$C$3:$AA$500,MATCH($K$3,aslocaties_v01!$C$2:$X$2),FALSE)</f>
        <v>5.6470000000000002</v>
      </c>
      <c r="BV165" s="93">
        <f>VLOOKUP(BS165,aslocaties_v01!$C$3:$AA$500,MATCH($K$3*10,aslocaties_v01!$C$2:$Y$2),FALSE)</f>
        <v>6.2069999999999999</v>
      </c>
      <c r="BW165" s="93">
        <f t="shared" si="313"/>
        <v>0.53300000000000036</v>
      </c>
      <c r="BX165" s="93">
        <f t="shared" si="314"/>
        <v>0.55999999999999961</v>
      </c>
      <c r="BY165" s="94">
        <f t="shared" si="315"/>
        <v>2.380952380952206E-2</v>
      </c>
      <c r="BZ165" s="94">
        <f t="shared" si="316"/>
        <v>1.4084507042255057E-2</v>
      </c>
      <c r="CA165" s="94">
        <f t="shared" si="317"/>
        <v>4.1000000000000369E-2</v>
      </c>
      <c r="CB165">
        <f t="shared" si="318"/>
        <v>5.3999999999999382E-2</v>
      </c>
      <c r="CC165" s="58">
        <f t="shared" si="319"/>
        <v>6.2000000000000277E-2</v>
      </c>
      <c r="CD165" s="95" t="b">
        <f t="shared" si="320"/>
        <v>0</v>
      </c>
      <c r="CE165" s="96" t="b">
        <f t="shared" si="321"/>
        <v>1</v>
      </c>
      <c r="CF165" t="b">
        <f t="shared" si="322"/>
        <v>1</v>
      </c>
      <c r="CG165" t="b">
        <f t="shared" si="323"/>
        <v>1</v>
      </c>
      <c r="CH165" s="84" t="b">
        <f t="shared" si="324"/>
        <v>1</v>
      </c>
      <c r="CI165">
        <f t="shared" si="325"/>
        <v>1.113</v>
      </c>
      <c r="CJ165" t="b">
        <f t="shared" si="326"/>
        <v>1</v>
      </c>
      <c r="CK165" t="b">
        <f t="shared" si="327"/>
        <v>1</v>
      </c>
      <c r="CL165" s="84" t="b">
        <f t="shared" si="347"/>
        <v>1</v>
      </c>
      <c r="CM165">
        <f t="shared" si="328"/>
        <v>3.4380000000000002</v>
      </c>
      <c r="CN165" t="b">
        <f t="shared" si="329"/>
        <v>1</v>
      </c>
      <c r="CO165" s="84">
        <f t="shared" si="330"/>
        <v>6.0361332895894251E-2</v>
      </c>
      <c r="CP165" t="b">
        <f t="shared" si="331"/>
        <v>1</v>
      </c>
      <c r="CQ165" s="96" t="b">
        <f t="shared" si="332"/>
        <v>1</v>
      </c>
      <c r="CR165" t="b">
        <f t="shared" si="333"/>
        <v>0</v>
      </c>
      <c r="CS165" t="b">
        <f t="shared" si="334"/>
        <v>0</v>
      </c>
      <c r="CT165" t="b">
        <f t="shared" si="335"/>
        <v>1</v>
      </c>
      <c r="CU165" t="b">
        <f t="shared" si="336"/>
        <v>1</v>
      </c>
      <c r="CV165" s="84" t="b">
        <f t="shared" si="337"/>
        <v>1</v>
      </c>
      <c r="CW165" t="b">
        <f t="shared" si="338"/>
        <v>1</v>
      </c>
      <c r="CX165" t="b">
        <f t="shared" si="339"/>
        <v>1</v>
      </c>
      <c r="CY165" t="b">
        <f t="shared" si="340"/>
        <v>1</v>
      </c>
      <c r="CZ165" t="b">
        <f t="shared" si="341"/>
        <v>1</v>
      </c>
      <c r="DA165" s="84">
        <f t="shared" si="342"/>
        <v>1</v>
      </c>
      <c r="DB165" t="b">
        <f t="shared" si="343"/>
        <v>0</v>
      </c>
    </row>
    <row r="166" spans="1:106">
      <c r="A166" s="9">
        <v>1610</v>
      </c>
      <c r="B166" s="3">
        <v>2</v>
      </c>
      <c r="C166" s="3" t="s">
        <v>1819</v>
      </c>
      <c r="D166" s="3" t="str">
        <f t="shared" si="290"/>
        <v>MA_1_36-5_dk_0968</v>
      </c>
      <c r="E166" s="3" t="str">
        <f t="shared" si="291"/>
        <v>0968</v>
      </c>
      <c r="F166" s="3">
        <v>137574.93799999999</v>
      </c>
      <c r="G166" s="15">
        <v>416367.125</v>
      </c>
      <c r="H166" s="35" t="str">
        <f t="shared" si="292"/>
        <v>ja</v>
      </c>
      <c r="I166" s="42">
        <v>287</v>
      </c>
      <c r="J166" s="20" t="s">
        <v>373</v>
      </c>
      <c r="K166" s="21">
        <v>10000</v>
      </c>
      <c r="L166" s="28">
        <f t="shared" si="344"/>
        <v>1</v>
      </c>
      <c r="M166" s="28">
        <f t="shared" si="345"/>
        <v>1</v>
      </c>
      <c r="N166" s="56">
        <f t="shared" si="293"/>
        <v>10000</v>
      </c>
      <c r="O166" s="33">
        <f t="shared" si="346"/>
        <v>93.607315253689379</v>
      </c>
      <c r="P166" s="37">
        <f t="shared" si="294"/>
        <v>78.249476790591785</v>
      </c>
      <c r="Q166" s="9" t="s">
        <v>12</v>
      </c>
      <c r="R166" s="55" t="s">
        <v>12</v>
      </c>
      <c r="S166" s="55">
        <v>4.4969999999999999</v>
      </c>
      <c r="T166" s="55">
        <v>4.8410000000000002</v>
      </c>
      <c r="U166" s="55">
        <v>5.1550000000000002</v>
      </c>
      <c r="V166" s="3">
        <v>5.4119999999999999</v>
      </c>
      <c r="W166" s="3">
        <v>5.7009999999999996</v>
      </c>
      <c r="X166" s="3" t="s">
        <v>12</v>
      </c>
      <c r="Y166" s="3">
        <v>6.2690000000000001</v>
      </c>
      <c r="Z166" s="15" t="s">
        <v>12</v>
      </c>
      <c r="AA166" s="10">
        <f t="shared" si="295"/>
        <v>5.7009999999999996</v>
      </c>
      <c r="AB166" s="9">
        <f t="shared" si="296"/>
        <v>0.54599999999999937</v>
      </c>
      <c r="AC166" s="10">
        <f t="shared" si="297"/>
        <v>0.5680000000000005</v>
      </c>
      <c r="AD166" s="9" t="s">
        <v>12</v>
      </c>
      <c r="AE166" s="55" t="s">
        <v>12</v>
      </c>
      <c r="AF166" s="55">
        <v>1.1339999999999999</v>
      </c>
      <c r="AG166" s="55">
        <v>1.153</v>
      </c>
      <c r="AH166" s="55">
        <v>1.1739999999999999</v>
      </c>
      <c r="AI166" s="3">
        <v>1.1930000000000001</v>
      </c>
      <c r="AJ166" s="3">
        <v>1.2210000000000001</v>
      </c>
      <c r="AK166" s="3" t="s">
        <v>12</v>
      </c>
      <c r="AL166" s="3">
        <v>1.2809999999999999</v>
      </c>
      <c r="AM166" s="15" t="s">
        <v>12</v>
      </c>
      <c r="AN166" s="10">
        <f t="shared" si="298"/>
        <v>1.2210000000000001</v>
      </c>
      <c r="AO166" s="9">
        <f t="shared" si="299"/>
        <v>4.7000000000000153E-2</v>
      </c>
      <c r="AP166" s="10">
        <f t="shared" si="300"/>
        <v>5.9999999999999831E-2</v>
      </c>
      <c r="AQ166" s="9" t="s">
        <v>12</v>
      </c>
      <c r="AR166" s="55" t="s">
        <v>12</v>
      </c>
      <c r="AS166" s="55">
        <v>3.5009999999999999</v>
      </c>
      <c r="AT166" s="55">
        <v>3.5169999999999999</v>
      </c>
      <c r="AU166" s="55">
        <v>3.5339999999999998</v>
      </c>
      <c r="AV166" s="3">
        <v>3.5489999999999999</v>
      </c>
      <c r="AW166" s="3">
        <v>3.5659999999999998</v>
      </c>
      <c r="AX166" s="3" t="s">
        <v>12</v>
      </c>
      <c r="AY166" s="3">
        <v>3.5990000000000002</v>
      </c>
      <c r="AZ166" s="15" t="s">
        <v>12</v>
      </c>
      <c r="BA166" s="10">
        <f t="shared" si="301"/>
        <v>3.5659999999999998</v>
      </c>
      <c r="BB166" s="9">
        <f t="shared" si="302"/>
        <v>3.2000000000000028E-2</v>
      </c>
      <c r="BC166" s="10">
        <f t="shared" si="303"/>
        <v>3.3000000000000362E-2</v>
      </c>
      <c r="BD166" s="9">
        <v>5.5</v>
      </c>
      <c r="BE166" s="3">
        <v>6.125</v>
      </c>
      <c r="BF166" s="15">
        <v>6.8170000000000002</v>
      </c>
      <c r="BG166" s="15">
        <f t="shared" si="304"/>
        <v>6.125</v>
      </c>
      <c r="BH166" s="9">
        <f t="shared" si="305"/>
        <v>0.625</v>
      </c>
      <c r="BI166" s="10">
        <f t="shared" si="306"/>
        <v>0.69200000000000017</v>
      </c>
      <c r="BJ166" s="9">
        <v>5.5220000000000002</v>
      </c>
      <c r="BK166" s="3">
        <v>6.165</v>
      </c>
      <c r="BL166" s="15">
        <v>6.8849999999999998</v>
      </c>
      <c r="BM166" s="15">
        <f t="shared" si="307"/>
        <v>6.165</v>
      </c>
      <c r="BN166" s="9">
        <f t="shared" si="308"/>
        <v>0.64299999999999979</v>
      </c>
      <c r="BO166" s="10">
        <f t="shared" si="309"/>
        <v>0.71999999999999975</v>
      </c>
      <c r="BP166">
        <f t="shared" si="310"/>
        <v>0</v>
      </c>
      <c r="BQ166" s="93">
        <f t="shared" si="311"/>
        <v>1.144688644688646</v>
      </c>
      <c r="BR166" s="93">
        <f t="shared" si="312"/>
        <v>1.1776556776556786</v>
      </c>
      <c r="BS166" s="93" t="str">
        <f>VLOOKUP(C166,'Koppeling locatie - aslocatie'!$A$2:$C$8139,2,FALSE)</f>
        <v>maas230</v>
      </c>
      <c r="BT166" s="93">
        <f>VLOOKUP($BS166,aslocaties_v01!$C$3:$AA$500,MATCH($K$3/10,aslocaties_v01!$C$2:$X$2),FALSE)</f>
        <v>5.1139999999999999</v>
      </c>
      <c r="BU166" s="93">
        <f>VLOOKUP(BS166,aslocaties_v01!$C$3:$AA$500,MATCH($K$3,aslocaties_v01!$C$2:$X$2),FALSE)</f>
        <v>5.6470000000000002</v>
      </c>
      <c r="BV166" s="93">
        <f>VLOOKUP(BS166,aslocaties_v01!$C$3:$AA$500,MATCH($K$3*10,aslocaties_v01!$C$2:$Y$2),FALSE)</f>
        <v>6.2069999999999999</v>
      </c>
      <c r="BW166" s="93">
        <f t="shared" si="313"/>
        <v>0.53300000000000036</v>
      </c>
      <c r="BX166" s="93">
        <f t="shared" si="314"/>
        <v>0.55999999999999961</v>
      </c>
      <c r="BY166" s="94">
        <f t="shared" si="315"/>
        <v>2.380952380952206E-2</v>
      </c>
      <c r="BZ166" s="94">
        <f t="shared" si="316"/>
        <v>1.4084507042255057E-2</v>
      </c>
      <c r="CA166" s="94">
        <f t="shared" si="317"/>
        <v>4.1000000000000369E-2</v>
      </c>
      <c r="CB166">
        <f t="shared" si="318"/>
        <v>5.3999999999999382E-2</v>
      </c>
      <c r="CC166" s="58">
        <f t="shared" si="319"/>
        <v>6.2000000000000277E-2</v>
      </c>
      <c r="CD166" s="95" t="b">
        <f t="shared" si="320"/>
        <v>0</v>
      </c>
      <c r="CE166" s="96" t="b">
        <f t="shared" si="321"/>
        <v>1</v>
      </c>
      <c r="CF166" t="b">
        <f t="shared" si="322"/>
        <v>1</v>
      </c>
      <c r="CG166" t="b">
        <f t="shared" si="323"/>
        <v>1</v>
      </c>
      <c r="CH166" s="84" t="b">
        <f t="shared" si="324"/>
        <v>1</v>
      </c>
      <c r="CI166">
        <f t="shared" si="325"/>
        <v>1.2210000000000001</v>
      </c>
      <c r="CJ166" t="b">
        <f t="shared" si="326"/>
        <v>1</v>
      </c>
      <c r="CK166" t="b">
        <f t="shared" si="327"/>
        <v>1</v>
      </c>
      <c r="CL166" s="84" t="b">
        <f t="shared" si="347"/>
        <v>1</v>
      </c>
      <c r="CM166">
        <f t="shared" si="328"/>
        <v>3.5659999999999998</v>
      </c>
      <c r="CN166" t="b">
        <f t="shared" si="329"/>
        <v>1</v>
      </c>
      <c r="CO166" s="84">
        <f t="shared" si="330"/>
        <v>6.1550046860303985E-2</v>
      </c>
      <c r="CP166" t="b">
        <f t="shared" si="331"/>
        <v>1</v>
      </c>
      <c r="CQ166" s="96" t="b">
        <f t="shared" si="332"/>
        <v>1</v>
      </c>
      <c r="CR166" t="b">
        <f t="shared" si="333"/>
        <v>1</v>
      </c>
      <c r="CS166" t="b">
        <f t="shared" si="334"/>
        <v>1</v>
      </c>
      <c r="CT166" t="b">
        <f t="shared" si="335"/>
        <v>1</v>
      </c>
      <c r="CU166" t="b">
        <f t="shared" si="336"/>
        <v>1</v>
      </c>
      <c r="CV166" s="84" t="b">
        <f t="shared" si="337"/>
        <v>1</v>
      </c>
      <c r="CW166" t="b">
        <f t="shared" si="338"/>
        <v>1</v>
      </c>
      <c r="CX166" t="b">
        <f t="shared" si="339"/>
        <v>1</v>
      </c>
      <c r="CY166" t="b">
        <f t="shared" si="340"/>
        <v>1</v>
      </c>
      <c r="CZ166" t="b">
        <f t="shared" si="341"/>
        <v>1</v>
      </c>
      <c r="DA166" s="84">
        <f t="shared" si="342"/>
        <v>0</v>
      </c>
      <c r="DB166" t="b">
        <f t="shared" si="343"/>
        <v>0</v>
      </c>
    </row>
    <row r="167" spans="1:106">
      <c r="A167" s="9">
        <v>1611</v>
      </c>
      <c r="B167" s="3">
        <v>2</v>
      </c>
      <c r="C167" s="3" t="s">
        <v>1820</v>
      </c>
      <c r="D167" s="3" t="str">
        <f t="shared" si="290"/>
        <v>MA_1_36-5_dk_0969</v>
      </c>
      <c r="E167" s="3" t="str">
        <f t="shared" si="291"/>
        <v>0969</v>
      </c>
      <c r="F167" s="3">
        <v>137497.03099999999</v>
      </c>
      <c r="G167" s="15">
        <v>416374.43800000002</v>
      </c>
      <c r="H167" s="35" t="str">
        <f t="shared" si="292"/>
        <v>ja</v>
      </c>
      <c r="I167" s="42">
        <v>347</v>
      </c>
      <c r="J167" s="20" t="s">
        <v>373</v>
      </c>
      <c r="K167" s="21">
        <v>10000</v>
      </c>
      <c r="L167" s="28">
        <f t="shared" si="344"/>
        <v>1</v>
      </c>
      <c r="M167" s="28">
        <f t="shared" si="345"/>
        <v>1</v>
      </c>
      <c r="N167" s="56">
        <f t="shared" si="293"/>
        <v>10000</v>
      </c>
      <c r="O167" s="33">
        <f t="shared" si="346"/>
        <v>78.249476790591785</v>
      </c>
      <c r="P167" s="37">
        <f t="shared" si="294"/>
        <v>92.248456404410902</v>
      </c>
      <c r="Q167" s="9" t="s">
        <v>12</v>
      </c>
      <c r="R167" s="55" t="s">
        <v>12</v>
      </c>
      <c r="S167" s="55">
        <v>4.4969999999999999</v>
      </c>
      <c r="T167" s="55">
        <v>4.8410000000000002</v>
      </c>
      <c r="U167" s="55">
        <v>5.1550000000000002</v>
      </c>
      <c r="V167" s="3">
        <v>5.4119999999999999</v>
      </c>
      <c r="W167" s="3">
        <v>5.7009999999999996</v>
      </c>
      <c r="X167" s="3" t="s">
        <v>12</v>
      </c>
      <c r="Y167" s="3">
        <v>6.2690000000000001</v>
      </c>
      <c r="Z167" s="15" t="s">
        <v>12</v>
      </c>
      <c r="AA167" s="10">
        <f t="shared" si="295"/>
        <v>5.7009999999999996</v>
      </c>
      <c r="AB167" s="9">
        <f t="shared" si="296"/>
        <v>0.54599999999999937</v>
      </c>
      <c r="AC167" s="10">
        <f t="shared" si="297"/>
        <v>0.5680000000000005</v>
      </c>
      <c r="AD167" s="9" t="s">
        <v>12</v>
      </c>
      <c r="AE167" s="55" t="s">
        <v>12</v>
      </c>
      <c r="AF167" s="55">
        <v>0.91900000000000004</v>
      </c>
      <c r="AG167" s="55">
        <v>0.94699999999999995</v>
      </c>
      <c r="AH167" s="55">
        <v>0.97699999999999998</v>
      </c>
      <c r="AI167" s="3">
        <v>1.006</v>
      </c>
      <c r="AJ167" s="3">
        <v>1.0429999999999999</v>
      </c>
      <c r="AK167" s="3" t="s">
        <v>12</v>
      </c>
      <c r="AL167" s="3">
        <v>1.135</v>
      </c>
      <c r="AM167" s="15" t="s">
        <v>12</v>
      </c>
      <c r="AN167" s="10">
        <f t="shared" si="298"/>
        <v>1.0429999999999999</v>
      </c>
      <c r="AO167" s="9">
        <f t="shared" si="299"/>
        <v>6.5999999999999948E-2</v>
      </c>
      <c r="AP167" s="10">
        <f t="shared" si="300"/>
        <v>9.2000000000000082E-2</v>
      </c>
      <c r="AQ167" s="9" t="s">
        <v>12</v>
      </c>
      <c r="AR167" s="55" t="s">
        <v>12</v>
      </c>
      <c r="AS167" s="55">
        <v>3.3069999999999999</v>
      </c>
      <c r="AT167" s="55">
        <v>3.327</v>
      </c>
      <c r="AU167" s="55">
        <v>3.3490000000000002</v>
      </c>
      <c r="AV167" s="3">
        <v>3.37</v>
      </c>
      <c r="AW167" s="3">
        <v>3.3919999999999999</v>
      </c>
      <c r="AX167" s="3" t="s">
        <v>12</v>
      </c>
      <c r="AY167" s="3">
        <v>3.484</v>
      </c>
      <c r="AZ167" s="15" t="s">
        <v>12</v>
      </c>
      <c r="BA167" s="10">
        <f t="shared" si="301"/>
        <v>3.3919999999999999</v>
      </c>
      <c r="BB167" s="9">
        <f t="shared" si="302"/>
        <v>4.2999999999999705E-2</v>
      </c>
      <c r="BC167" s="10">
        <f t="shared" si="303"/>
        <v>9.2000000000000082E-2</v>
      </c>
      <c r="BD167" s="9">
        <v>5.4169999999999998</v>
      </c>
      <c r="BE167" s="3">
        <v>6.0229999999999997</v>
      </c>
      <c r="BF167" s="15">
        <v>6.74</v>
      </c>
      <c r="BG167" s="15">
        <f t="shared" si="304"/>
        <v>6.0229999999999997</v>
      </c>
      <c r="BH167" s="9">
        <f t="shared" si="305"/>
        <v>0.60599999999999987</v>
      </c>
      <c r="BI167" s="10">
        <f t="shared" si="306"/>
        <v>0.71700000000000053</v>
      </c>
      <c r="BJ167" s="9">
        <v>5.423</v>
      </c>
      <c r="BK167" s="3">
        <v>6.032</v>
      </c>
      <c r="BL167" s="15">
        <v>6.8010000000000002</v>
      </c>
      <c r="BM167" s="15">
        <f t="shared" si="307"/>
        <v>6.032</v>
      </c>
      <c r="BN167" s="9">
        <f t="shared" si="308"/>
        <v>0.60899999999999999</v>
      </c>
      <c r="BO167" s="10">
        <f t="shared" si="309"/>
        <v>0.76900000000000013</v>
      </c>
      <c r="BP167">
        <f t="shared" si="310"/>
        <v>0</v>
      </c>
      <c r="BQ167" s="93">
        <f t="shared" si="311"/>
        <v>1.1098901098901108</v>
      </c>
      <c r="BR167" s="93">
        <f t="shared" si="312"/>
        <v>1.1153846153846165</v>
      </c>
      <c r="BS167" s="93" t="str">
        <f>VLOOKUP(C167,'Koppeling locatie - aslocatie'!$A$2:$C$8139,2,FALSE)</f>
        <v>maas230</v>
      </c>
      <c r="BT167" s="93">
        <f>VLOOKUP($BS167,aslocaties_v01!$C$3:$AA$500,MATCH($K$3/10,aslocaties_v01!$C$2:$X$2),FALSE)</f>
        <v>5.1139999999999999</v>
      </c>
      <c r="BU167" s="93">
        <f>VLOOKUP(BS167,aslocaties_v01!$C$3:$AA$500,MATCH($K$3,aslocaties_v01!$C$2:$X$2),FALSE)</f>
        <v>5.6470000000000002</v>
      </c>
      <c r="BV167" s="93">
        <f>VLOOKUP(BS167,aslocaties_v01!$C$3:$AA$500,MATCH($K$3*10,aslocaties_v01!$C$2:$Y$2),FALSE)</f>
        <v>6.2069999999999999</v>
      </c>
      <c r="BW167" s="93">
        <f t="shared" si="313"/>
        <v>0.53300000000000036</v>
      </c>
      <c r="BX167" s="93">
        <f t="shared" si="314"/>
        <v>0.55999999999999961</v>
      </c>
      <c r="BY167" s="94">
        <f t="shared" si="315"/>
        <v>2.380952380952206E-2</v>
      </c>
      <c r="BZ167" s="94">
        <f t="shared" si="316"/>
        <v>1.4084507042255057E-2</v>
      </c>
      <c r="CA167" s="94">
        <f t="shared" si="317"/>
        <v>4.1000000000000369E-2</v>
      </c>
      <c r="CB167">
        <f t="shared" si="318"/>
        <v>5.3999999999999382E-2</v>
      </c>
      <c r="CC167" s="58">
        <f t="shared" si="319"/>
        <v>6.2000000000000277E-2</v>
      </c>
      <c r="CD167" s="95" t="b">
        <f t="shared" si="320"/>
        <v>0</v>
      </c>
      <c r="CE167" s="96" t="b">
        <f t="shared" si="321"/>
        <v>1</v>
      </c>
      <c r="CF167" t="b">
        <f t="shared" si="322"/>
        <v>1</v>
      </c>
      <c r="CG167" t="b">
        <f t="shared" si="323"/>
        <v>1</v>
      </c>
      <c r="CH167" s="84" t="b">
        <f t="shared" si="324"/>
        <v>1</v>
      </c>
      <c r="CI167">
        <f t="shared" si="325"/>
        <v>1.0429999999999999</v>
      </c>
      <c r="CJ167" t="b">
        <f t="shared" si="326"/>
        <v>1</v>
      </c>
      <c r="CK167" t="b">
        <f t="shared" si="327"/>
        <v>1</v>
      </c>
      <c r="CL167" s="84" t="b">
        <f t="shared" si="347"/>
        <v>1</v>
      </c>
      <c r="CM167">
        <f t="shared" si="328"/>
        <v>3.3919999999999999</v>
      </c>
      <c r="CN167" t="b">
        <f t="shared" si="329"/>
        <v>1</v>
      </c>
      <c r="CO167" s="84">
        <f t="shared" si="330"/>
        <v>5.8109618322744652E-2</v>
      </c>
      <c r="CP167" t="b">
        <f t="shared" si="331"/>
        <v>1</v>
      </c>
      <c r="CQ167" s="96" t="b">
        <f t="shared" si="332"/>
        <v>1</v>
      </c>
      <c r="CR167" t="b">
        <f t="shared" si="333"/>
        <v>1</v>
      </c>
      <c r="CS167" t="b">
        <f t="shared" si="334"/>
        <v>1</v>
      </c>
      <c r="CT167" t="b">
        <f t="shared" si="335"/>
        <v>1</v>
      </c>
      <c r="CU167" t="b">
        <f t="shared" si="336"/>
        <v>1</v>
      </c>
      <c r="CV167" s="84" t="b">
        <f t="shared" si="337"/>
        <v>1</v>
      </c>
      <c r="CW167" t="b">
        <f t="shared" si="338"/>
        <v>1</v>
      </c>
      <c r="CX167" t="b">
        <f t="shared" si="339"/>
        <v>1</v>
      </c>
      <c r="CY167" t="b">
        <f t="shared" si="340"/>
        <v>1</v>
      </c>
      <c r="CZ167" t="b">
        <f t="shared" si="341"/>
        <v>1</v>
      </c>
      <c r="DA167" s="84">
        <f t="shared" si="342"/>
        <v>0</v>
      </c>
      <c r="DB167" t="b">
        <f t="shared" si="343"/>
        <v>0</v>
      </c>
    </row>
    <row r="168" spans="1:106">
      <c r="A168" s="9">
        <v>1612</v>
      </c>
      <c r="B168" s="3">
        <v>2</v>
      </c>
      <c r="C168" s="3" t="s">
        <v>1821</v>
      </c>
      <c r="D168" s="3" t="str">
        <f t="shared" si="290"/>
        <v>MA_1_36-5_dk_0970</v>
      </c>
      <c r="E168" s="3" t="str">
        <f t="shared" si="291"/>
        <v>0970</v>
      </c>
      <c r="F168" s="3">
        <v>137411.57800000001</v>
      </c>
      <c r="G168" s="15">
        <v>416409.18800000002</v>
      </c>
      <c r="H168" s="35" t="str">
        <f t="shared" si="292"/>
        <v>ja</v>
      </c>
      <c r="I168" s="42">
        <v>20</v>
      </c>
      <c r="J168" s="20" t="s">
        <v>373</v>
      </c>
      <c r="K168" s="21">
        <v>10000</v>
      </c>
      <c r="L168" s="28">
        <f t="shared" si="344"/>
        <v>1</v>
      </c>
      <c r="M168" s="28">
        <f t="shared" si="345"/>
        <v>1</v>
      </c>
      <c r="N168" s="56">
        <f t="shared" si="293"/>
        <v>10000</v>
      </c>
      <c r="O168" s="33">
        <f t="shared" si="346"/>
        <v>92.248456404410902</v>
      </c>
      <c r="P168" s="37">
        <f t="shared" si="294"/>
        <v>117.06950619183004</v>
      </c>
      <c r="Q168" s="9" t="s">
        <v>12</v>
      </c>
      <c r="R168" s="55" t="s">
        <v>12</v>
      </c>
      <c r="S168" s="55">
        <v>4.4960000000000004</v>
      </c>
      <c r="T168" s="55">
        <v>4.84</v>
      </c>
      <c r="U168" s="55">
        <v>5.1539999999999999</v>
      </c>
      <c r="V168" s="3">
        <v>5.41</v>
      </c>
      <c r="W168" s="3">
        <v>5.7</v>
      </c>
      <c r="X168" s="3" t="s">
        <v>12</v>
      </c>
      <c r="Y168" s="3">
        <v>6.2670000000000003</v>
      </c>
      <c r="Z168" s="15" t="s">
        <v>12</v>
      </c>
      <c r="AA168" s="10">
        <f t="shared" si="295"/>
        <v>5.7</v>
      </c>
      <c r="AB168" s="9">
        <f t="shared" si="296"/>
        <v>0.54600000000000026</v>
      </c>
      <c r="AC168" s="10">
        <f t="shared" si="297"/>
        <v>0.56700000000000017</v>
      </c>
      <c r="AD168" s="9" t="s">
        <v>12</v>
      </c>
      <c r="AE168" s="55" t="s">
        <v>12</v>
      </c>
      <c r="AF168" s="55">
        <v>0.32</v>
      </c>
      <c r="AG168" s="55">
        <v>0.4</v>
      </c>
      <c r="AH168" s="55">
        <v>0.48699999999999999</v>
      </c>
      <c r="AI168" s="3">
        <v>0.57199999999999995</v>
      </c>
      <c r="AJ168" s="3">
        <v>0.68700000000000006</v>
      </c>
      <c r="AK168" s="3" t="s">
        <v>12</v>
      </c>
      <c r="AL168" s="3">
        <v>1.1140000000000001</v>
      </c>
      <c r="AM168" s="15" t="s">
        <v>12</v>
      </c>
      <c r="AN168" s="10">
        <f t="shared" si="298"/>
        <v>0.68700000000000006</v>
      </c>
      <c r="AO168" s="9">
        <f t="shared" si="299"/>
        <v>0.20000000000000007</v>
      </c>
      <c r="AP168" s="10">
        <f t="shared" si="300"/>
        <v>0.42700000000000005</v>
      </c>
      <c r="AQ168" s="9" t="s">
        <v>12</v>
      </c>
      <c r="AR168" s="55" t="s">
        <v>12</v>
      </c>
      <c r="AS168" s="55">
        <v>1.798</v>
      </c>
      <c r="AT168" s="55">
        <v>2.028</v>
      </c>
      <c r="AU168" s="55">
        <v>2.246</v>
      </c>
      <c r="AV168" s="3">
        <v>2.419</v>
      </c>
      <c r="AW168" s="3">
        <v>2.605</v>
      </c>
      <c r="AX168" s="3" t="s">
        <v>12</v>
      </c>
      <c r="AY168" s="3">
        <v>3.4420000000000002</v>
      </c>
      <c r="AZ168" s="15" t="s">
        <v>12</v>
      </c>
      <c r="BA168" s="10">
        <f t="shared" si="301"/>
        <v>2.605</v>
      </c>
      <c r="BB168" s="9">
        <f t="shared" si="302"/>
        <v>0.35899999999999999</v>
      </c>
      <c r="BC168" s="10">
        <f t="shared" si="303"/>
        <v>0.83700000000000019</v>
      </c>
      <c r="BD168" s="9">
        <v>5.3529999999999998</v>
      </c>
      <c r="BE168" s="3">
        <v>5.9429999999999996</v>
      </c>
      <c r="BF168" s="15">
        <v>6.7110000000000003</v>
      </c>
      <c r="BG168" s="15">
        <f t="shared" si="304"/>
        <v>5.9429999999999996</v>
      </c>
      <c r="BH168" s="9">
        <f t="shared" si="305"/>
        <v>0.58999999999999986</v>
      </c>
      <c r="BI168" s="10">
        <f t="shared" si="306"/>
        <v>0.76800000000000068</v>
      </c>
      <c r="BJ168" s="9">
        <v>5.3390000000000004</v>
      </c>
      <c r="BK168" s="3">
        <v>5.9210000000000003</v>
      </c>
      <c r="BL168" s="15">
        <v>6.6790000000000003</v>
      </c>
      <c r="BM168" s="15">
        <f t="shared" si="307"/>
        <v>5.9210000000000003</v>
      </c>
      <c r="BN168" s="9">
        <f t="shared" si="308"/>
        <v>0.58199999999999985</v>
      </c>
      <c r="BO168" s="10">
        <f t="shared" si="309"/>
        <v>0.75800000000000001</v>
      </c>
      <c r="BP168">
        <f t="shared" si="310"/>
        <v>0</v>
      </c>
      <c r="BQ168" s="93">
        <f t="shared" si="311"/>
        <v>1.0805860805860799</v>
      </c>
      <c r="BR168" s="93">
        <f t="shared" si="312"/>
        <v>1.0659340659340653</v>
      </c>
      <c r="BS168" s="93" t="str">
        <f>VLOOKUP(C168,'Koppeling locatie - aslocatie'!$A$2:$C$8139,2,FALSE)</f>
        <v>maas230</v>
      </c>
      <c r="BT168" s="93">
        <f>VLOOKUP($BS168,aslocaties_v01!$C$3:$AA$500,MATCH($K$3/10,aslocaties_v01!$C$2:$X$2),FALSE)</f>
        <v>5.1139999999999999</v>
      </c>
      <c r="BU168" s="93">
        <f>VLOOKUP(BS168,aslocaties_v01!$C$3:$AA$500,MATCH($K$3,aslocaties_v01!$C$2:$X$2),FALSE)</f>
        <v>5.6470000000000002</v>
      </c>
      <c r="BV168" s="93">
        <f>VLOOKUP(BS168,aslocaties_v01!$C$3:$AA$500,MATCH($K$3*10,aslocaties_v01!$C$2:$Y$2),FALSE)</f>
        <v>6.2069999999999999</v>
      </c>
      <c r="BW168" s="93">
        <f t="shared" si="313"/>
        <v>0.53300000000000036</v>
      </c>
      <c r="BX168" s="93">
        <f t="shared" si="314"/>
        <v>0.55999999999999961</v>
      </c>
      <c r="BY168" s="94">
        <f t="shared" si="315"/>
        <v>2.3809523809523614E-2</v>
      </c>
      <c r="BZ168" s="94">
        <f t="shared" si="316"/>
        <v>1.2345679012346622E-2</v>
      </c>
      <c r="CA168" s="94">
        <f t="shared" si="317"/>
        <v>4.0000000000000036E-2</v>
      </c>
      <c r="CB168">
        <f t="shared" si="318"/>
        <v>5.2999999999999936E-2</v>
      </c>
      <c r="CC168" s="58">
        <f t="shared" si="319"/>
        <v>6.0000000000000497E-2</v>
      </c>
      <c r="CD168" s="95" t="b">
        <f t="shared" si="320"/>
        <v>0</v>
      </c>
      <c r="CE168" s="96" t="b">
        <f t="shared" si="321"/>
        <v>1</v>
      </c>
      <c r="CF168" t="b">
        <f t="shared" si="322"/>
        <v>1</v>
      </c>
      <c r="CG168" t="b">
        <f t="shared" si="323"/>
        <v>1</v>
      </c>
      <c r="CH168" s="84" t="b">
        <f t="shared" si="324"/>
        <v>1</v>
      </c>
      <c r="CI168">
        <f t="shared" si="325"/>
        <v>0.68700000000000006</v>
      </c>
      <c r="CJ168" t="b">
        <f t="shared" si="326"/>
        <v>1</v>
      </c>
      <c r="CK168" t="b">
        <f t="shared" si="327"/>
        <v>1</v>
      </c>
      <c r="CL168" s="84" t="b">
        <f t="shared" si="347"/>
        <v>1</v>
      </c>
      <c r="CM168">
        <f t="shared" si="328"/>
        <v>2.605</v>
      </c>
      <c r="CN168" t="b">
        <f t="shared" si="329"/>
        <v>1</v>
      </c>
      <c r="CO168" s="84">
        <f t="shared" si="330"/>
        <v>6.4895813879939354E-2</v>
      </c>
      <c r="CP168" t="b">
        <f t="shared" si="331"/>
        <v>1</v>
      </c>
      <c r="CQ168" s="96" t="b">
        <f t="shared" si="332"/>
        <v>1</v>
      </c>
      <c r="CR168" t="b">
        <f t="shared" si="333"/>
        <v>1</v>
      </c>
      <c r="CS168" t="b">
        <f t="shared" si="334"/>
        <v>1</v>
      </c>
      <c r="CT168" t="b">
        <f t="shared" si="335"/>
        <v>1</v>
      </c>
      <c r="CU168" t="b">
        <f t="shared" si="336"/>
        <v>1</v>
      </c>
      <c r="CV168" s="84" t="b">
        <f t="shared" si="337"/>
        <v>1</v>
      </c>
      <c r="CW168" t="b">
        <f t="shared" si="338"/>
        <v>1</v>
      </c>
      <c r="CX168" t="b">
        <f t="shared" si="339"/>
        <v>1</v>
      </c>
      <c r="CY168" t="b">
        <f t="shared" si="340"/>
        <v>1</v>
      </c>
      <c r="CZ168" t="b">
        <f t="shared" si="341"/>
        <v>1</v>
      </c>
      <c r="DA168" s="84">
        <f t="shared" si="342"/>
        <v>0</v>
      </c>
      <c r="DB168" t="b">
        <f t="shared" si="343"/>
        <v>0</v>
      </c>
    </row>
    <row r="169" spans="1:106">
      <c r="A169" s="9">
        <v>1613</v>
      </c>
      <c r="B169" s="3">
        <v>2</v>
      </c>
      <c r="C169" s="3" t="s">
        <v>1822</v>
      </c>
      <c r="D169" s="3" t="str">
        <f t="shared" si="290"/>
        <v>MA_1_36-5_dk_0971</v>
      </c>
      <c r="E169" s="3" t="str">
        <f t="shared" si="291"/>
        <v>0971</v>
      </c>
      <c r="F169" s="3">
        <v>137297.09400000001</v>
      </c>
      <c r="G169" s="15">
        <v>416433.65600000002</v>
      </c>
      <c r="H169" s="35" t="str">
        <f t="shared" si="292"/>
        <v>ja</v>
      </c>
      <c r="I169" s="42">
        <v>28</v>
      </c>
      <c r="J169" s="20" t="s">
        <v>373</v>
      </c>
      <c r="K169" s="21">
        <v>10000</v>
      </c>
      <c r="L169" s="28">
        <f t="shared" si="344"/>
        <v>1</v>
      </c>
      <c r="M169" s="28">
        <f t="shared" si="345"/>
        <v>1</v>
      </c>
      <c r="N169" s="56">
        <f t="shared" si="293"/>
        <v>10000</v>
      </c>
      <c r="O169" s="33">
        <f t="shared" si="346"/>
        <v>117.06950619183004</v>
      </c>
      <c r="P169" s="37">
        <f t="shared" si="294"/>
        <v>106.25854550578617</v>
      </c>
      <c r="Q169" s="9" t="s">
        <v>12</v>
      </c>
      <c r="R169" s="55" t="s">
        <v>12</v>
      </c>
      <c r="S169" s="55">
        <v>4.4939999999999998</v>
      </c>
      <c r="T169" s="55">
        <v>4.8369999999999997</v>
      </c>
      <c r="U169" s="55">
        <v>5.1520000000000001</v>
      </c>
      <c r="V169" s="3">
        <v>5.4080000000000004</v>
      </c>
      <c r="W169" s="3">
        <v>5.6970000000000001</v>
      </c>
      <c r="X169" s="3" t="s">
        <v>12</v>
      </c>
      <c r="Y169" s="3">
        <v>6.2060000000000004</v>
      </c>
      <c r="Z169" s="15" t="s">
        <v>12</v>
      </c>
      <c r="AA169" s="10">
        <f t="shared" si="295"/>
        <v>5.6970000000000001</v>
      </c>
      <c r="AB169" s="9">
        <f t="shared" si="296"/>
        <v>0.54499999999999993</v>
      </c>
      <c r="AC169" s="10">
        <f t="shared" si="297"/>
        <v>0.50900000000000034</v>
      </c>
      <c r="AD169" s="9" t="s">
        <v>12</v>
      </c>
      <c r="AE169" s="55" t="s">
        <v>12</v>
      </c>
      <c r="AF169" s="55">
        <v>0.39100000000000001</v>
      </c>
      <c r="AG169" s="55">
        <v>0.46500000000000002</v>
      </c>
      <c r="AH169" s="55">
        <v>0.55500000000000005</v>
      </c>
      <c r="AI169" s="3">
        <v>0.64600000000000002</v>
      </c>
      <c r="AJ169" s="3">
        <v>0.75700000000000001</v>
      </c>
      <c r="AK169" s="3" t="s">
        <v>12</v>
      </c>
      <c r="AL169" s="3">
        <v>1.105</v>
      </c>
      <c r="AM169" s="15" t="s">
        <v>12</v>
      </c>
      <c r="AN169" s="10">
        <f t="shared" si="298"/>
        <v>0.75700000000000001</v>
      </c>
      <c r="AO169" s="9">
        <f t="shared" si="299"/>
        <v>0.20199999999999996</v>
      </c>
      <c r="AP169" s="10">
        <f t="shared" si="300"/>
        <v>0.34799999999999998</v>
      </c>
      <c r="AQ169" s="9" t="s">
        <v>12</v>
      </c>
      <c r="AR169" s="55" t="s">
        <v>12</v>
      </c>
      <c r="AS169" s="55">
        <v>2.0539999999999998</v>
      </c>
      <c r="AT169" s="55">
        <v>2.2269999999999999</v>
      </c>
      <c r="AU169" s="55">
        <v>2.4220000000000002</v>
      </c>
      <c r="AV169" s="3">
        <v>2.5910000000000002</v>
      </c>
      <c r="AW169" s="3">
        <v>2.7789999999999999</v>
      </c>
      <c r="AX169" s="3" t="s">
        <v>12</v>
      </c>
      <c r="AY169" s="3">
        <v>3.3490000000000002</v>
      </c>
      <c r="AZ169" s="15" t="s">
        <v>12</v>
      </c>
      <c r="BA169" s="10">
        <f t="shared" si="301"/>
        <v>2.7789999999999999</v>
      </c>
      <c r="BB169" s="9">
        <f t="shared" si="302"/>
        <v>0.35699999999999976</v>
      </c>
      <c r="BC169" s="10">
        <f t="shared" si="303"/>
        <v>0.57000000000000028</v>
      </c>
      <c r="BD169" s="9">
        <v>5.33</v>
      </c>
      <c r="BE169" s="3">
        <v>5.9050000000000002</v>
      </c>
      <c r="BF169" s="15">
        <v>6.516</v>
      </c>
      <c r="BG169" s="15">
        <f t="shared" si="304"/>
        <v>5.9050000000000002</v>
      </c>
      <c r="BH169" s="9">
        <f t="shared" si="305"/>
        <v>0.57500000000000018</v>
      </c>
      <c r="BI169" s="10">
        <f t="shared" si="306"/>
        <v>0.61099999999999977</v>
      </c>
      <c r="BJ169" s="9">
        <v>5.32</v>
      </c>
      <c r="BK169" s="3">
        <v>5.89</v>
      </c>
      <c r="BL169" s="15">
        <v>6.548</v>
      </c>
      <c r="BM169" s="15">
        <f t="shared" si="307"/>
        <v>5.89</v>
      </c>
      <c r="BN169" s="9">
        <f t="shared" si="308"/>
        <v>0.5699999999999994</v>
      </c>
      <c r="BO169" s="10">
        <f t="shared" si="309"/>
        <v>0.65800000000000036</v>
      </c>
      <c r="BP169">
        <f t="shared" si="310"/>
        <v>0</v>
      </c>
      <c r="BQ169" s="93">
        <f t="shared" si="311"/>
        <v>1.0550458715596336</v>
      </c>
      <c r="BR169" s="93">
        <f t="shared" si="312"/>
        <v>1.0458715596330266</v>
      </c>
      <c r="BS169" s="93" t="str">
        <f>VLOOKUP(C169,'Koppeling locatie - aslocatie'!$A$2:$C$8139,2,FALSE)</f>
        <v>maas230</v>
      </c>
      <c r="BT169" s="93">
        <f>VLOOKUP($BS169,aslocaties_v01!$C$3:$AA$500,MATCH($K$3/10,aslocaties_v01!$C$2:$X$2),FALSE)</f>
        <v>5.1139999999999999</v>
      </c>
      <c r="BU169" s="93">
        <f>VLOOKUP(BS169,aslocaties_v01!$C$3:$AA$500,MATCH($K$3,aslocaties_v01!$C$2:$X$2),FALSE)</f>
        <v>5.6470000000000002</v>
      </c>
      <c r="BV169" s="93">
        <f>VLOOKUP(BS169,aslocaties_v01!$C$3:$AA$500,MATCH($K$3*10,aslocaties_v01!$C$2:$Y$2),FALSE)</f>
        <v>6.2069999999999999</v>
      </c>
      <c r="BW169" s="93">
        <f t="shared" si="313"/>
        <v>0.53300000000000036</v>
      </c>
      <c r="BX169" s="93">
        <f t="shared" si="314"/>
        <v>0.55999999999999961</v>
      </c>
      <c r="BY169" s="94">
        <f t="shared" si="315"/>
        <v>2.2018348623852435E-2</v>
      </c>
      <c r="BZ169" s="94">
        <f t="shared" si="316"/>
        <v>0.10019646365422252</v>
      </c>
      <c r="CA169" s="94">
        <f t="shared" si="317"/>
        <v>3.8000000000000256E-2</v>
      </c>
      <c r="CB169">
        <f t="shared" si="318"/>
        <v>4.9999999999999822E-2</v>
      </c>
      <c r="CC169" s="58">
        <f t="shared" si="319"/>
        <v>9.9999999999944578E-4</v>
      </c>
      <c r="CD169" s="95" t="b">
        <f t="shared" si="320"/>
        <v>1</v>
      </c>
      <c r="CE169" s="96" t="b">
        <f t="shared" si="321"/>
        <v>1</v>
      </c>
      <c r="CF169" t="b">
        <f t="shared" si="322"/>
        <v>1</v>
      </c>
      <c r="CG169" t="b">
        <f t="shared" si="323"/>
        <v>1</v>
      </c>
      <c r="CH169" s="84" t="b">
        <f t="shared" si="324"/>
        <v>1</v>
      </c>
      <c r="CI169">
        <f t="shared" si="325"/>
        <v>0.75700000000000001</v>
      </c>
      <c r="CJ169" t="b">
        <f t="shared" si="326"/>
        <v>1</v>
      </c>
      <c r="CK169" t="b">
        <f t="shared" si="327"/>
        <v>1</v>
      </c>
      <c r="CL169" s="84" t="b">
        <f t="shared" si="347"/>
        <v>1</v>
      </c>
      <c r="CM169">
        <f t="shared" si="328"/>
        <v>2.7789999999999999</v>
      </c>
      <c r="CN169" t="b">
        <f t="shared" si="329"/>
        <v>1</v>
      </c>
      <c r="CO169" s="84">
        <f t="shared" si="330"/>
        <v>6.2833924750802225E-2</v>
      </c>
      <c r="CP169" t="b">
        <f t="shared" si="331"/>
        <v>1</v>
      </c>
      <c r="CQ169" s="96" t="b">
        <f t="shared" si="332"/>
        <v>1</v>
      </c>
      <c r="CR169" t="b">
        <f t="shared" si="333"/>
        <v>1</v>
      </c>
      <c r="CS169" t="b">
        <f t="shared" si="334"/>
        <v>1</v>
      </c>
      <c r="CT169" t="b">
        <f t="shared" si="335"/>
        <v>1</v>
      </c>
      <c r="CU169" t="b">
        <f t="shared" si="336"/>
        <v>1</v>
      </c>
      <c r="CV169" s="84" t="b">
        <f t="shared" si="337"/>
        <v>1</v>
      </c>
      <c r="CW169" t="b">
        <f t="shared" si="338"/>
        <v>1</v>
      </c>
      <c r="CX169" t="b">
        <f t="shared" si="339"/>
        <v>1</v>
      </c>
      <c r="CY169" t="b">
        <f t="shared" si="340"/>
        <v>1</v>
      </c>
      <c r="CZ169" t="b">
        <f t="shared" si="341"/>
        <v>1</v>
      </c>
      <c r="DA169" s="84">
        <f t="shared" si="342"/>
        <v>0</v>
      </c>
      <c r="DB169" t="b">
        <f t="shared" si="343"/>
        <v>0</v>
      </c>
    </row>
    <row r="170" spans="1:106">
      <c r="A170" s="9">
        <v>1614</v>
      </c>
      <c r="B170" s="3">
        <v>2</v>
      </c>
      <c r="C170" s="3" t="s">
        <v>1823</v>
      </c>
      <c r="D170" s="3" t="str">
        <f t="shared" si="290"/>
        <v>MA_1_36-5_dk_0972</v>
      </c>
      <c r="E170" s="3" t="str">
        <f t="shared" si="291"/>
        <v>0972</v>
      </c>
      <c r="F170" s="3">
        <v>137193.53099999999</v>
      </c>
      <c r="G170" s="15">
        <v>416457.43800000002</v>
      </c>
      <c r="H170" s="35" t="str">
        <f t="shared" si="292"/>
        <v>ja</v>
      </c>
      <c r="I170" s="42">
        <v>357</v>
      </c>
      <c r="J170" s="20" t="s">
        <v>373</v>
      </c>
      <c r="K170" s="21">
        <v>10000</v>
      </c>
      <c r="L170" s="28">
        <f t="shared" si="344"/>
        <v>1</v>
      </c>
      <c r="M170" s="28">
        <f t="shared" si="345"/>
        <v>1</v>
      </c>
      <c r="N170" s="56">
        <f t="shared" si="293"/>
        <v>10000</v>
      </c>
      <c r="O170" s="33">
        <f t="shared" si="346"/>
        <v>106.25854550578617</v>
      </c>
      <c r="P170" s="37">
        <f t="shared" si="294"/>
        <v>87.928366264818919</v>
      </c>
      <c r="Q170" s="9" t="s">
        <v>12</v>
      </c>
      <c r="R170" s="55" t="s">
        <v>12</v>
      </c>
      <c r="S170" s="55">
        <v>4.492</v>
      </c>
      <c r="T170" s="55">
        <v>4.8360000000000003</v>
      </c>
      <c r="U170" s="55">
        <v>5.1509999999999998</v>
      </c>
      <c r="V170" s="3">
        <v>5.407</v>
      </c>
      <c r="W170" s="3">
        <v>5.6959999999999997</v>
      </c>
      <c r="X170" s="3" t="s">
        <v>12</v>
      </c>
      <c r="Y170" s="3">
        <v>6.2030000000000003</v>
      </c>
      <c r="Z170" s="15" t="s">
        <v>12</v>
      </c>
      <c r="AA170" s="10">
        <f t="shared" si="295"/>
        <v>5.6959999999999997</v>
      </c>
      <c r="AB170" s="9">
        <f t="shared" si="296"/>
        <v>0.54499999999999993</v>
      </c>
      <c r="AC170" s="10">
        <f t="shared" si="297"/>
        <v>0.50700000000000056</v>
      </c>
      <c r="AD170" s="9" t="s">
        <v>12</v>
      </c>
      <c r="AE170" s="55" t="s">
        <v>12</v>
      </c>
      <c r="AF170" s="55">
        <v>0.33800000000000002</v>
      </c>
      <c r="AG170" s="55">
        <v>0.42699999999999999</v>
      </c>
      <c r="AH170" s="55">
        <v>0.52100000000000002</v>
      </c>
      <c r="AI170" s="3">
        <v>0.60699999999999998</v>
      </c>
      <c r="AJ170" s="3">
        <v>0.72699999999999998</v>
      </c>
      <c r="AK170" s="3" t="s">
        <v>12</v>
      </c>
      <c r="AL170" s="3">
        <v>1.1200000000000001</v>
      </c>
      <c r="AM170" s="15" t="s">
        <v>12</v>
      </c>
      <c r="AN170" s="10">
        <f t="shared" si="298"/>
        <v>0.72699999999999998</v>
      </c>
      <c r="AO170" s="9">
        <f t="shared" si="299"/>
        <v>0.20599999999999996</v>
      </c>
      <c r="AP170" s="10">
        <f t="shared" si="300"/>
        <v>0.39300000000000013</v>
      </c>
      <c r="AQ170" s="9" t="s">
        <v>12</v>
      </c>
      <c r="AR170" s="55" t="s">
        <v>12</v>
      </c>
      <c r="AS170" s="55">
        <v>1.873</v>
      </c>
      <c r="AT170" s="55">
        <v>2.105</v>
      </c>
      <c r="AU170" s="55">
        <v>2.33</v>
      </c>
      <c r="AV170" s="3">
        <v>2.5070000000000001</v>
      </c>
      <c r="AW170" s="3">
        <v>2.6920000000000002</v>
      </c>
      <c r="AX170" s="3" t="s">
        <v>12</v>
      </c>
      <c r="AY170" s="3">
        <v>3.3260000000000001</v>
      </c>
      <c r="AZ170" s="15" t="s">
        <v>12</v>
      </c>
      <c r="BA170" s="10">
        <f t="shared" si="301"/>
        <v>2.6920000000000002</v>
      </c>
      <c r="BB170" s="9">
        <f t="shared" si="302"/>
        <v>0.3620000000000001</v>
      </c>
      <c r="BC170" s="10">
        <f t="shared" si="303"/>
        <v>0.6339999999999999</v>
      </c>
      <c r="BD170" s="9">
        <v>5.4210000000000003</v>
      </c>
      <c r="BE170" s="3">
        <v>6.0229999999999997</v>
      </c>
      <c r="BF170" s="15">
        <v>6.694</v>
      </c>
      <c r="BG170" s="15">
        <f t="shared" si="304"/>
        <v>6.0229999999999997</v>
      </c>
      <c r="BH170" s="9">
        <f t="shared" si="305"/>
        <v>0.60199999999999942</v>
      </c>
      <c r="BI170" s="10">
        <f t="shared" si="306"/>
        <v>0.67100000000000026</v>
      </c>
      <c r="BJ170" s="9">
        <v>5.4</v>
      </c>
      <c r="BK170" s="3">
        <v>6</v>
      </c>
      <c r="BL170" s="15">
        <v>6.7089999999999996</v>
      </c>
      <c r="BM170" s="15">
        <f t="shared" si="307"/>
        <v>6</v>
      </c>
      <c r="BN170" s="9">
        <f t="shared" si="308"/>
        <v>0.59999999999999964</v>
      </c>
      <c r="BO170" s="10">
        <f t="shared" si="309"/>
        <v>0.70899999999999963</v>
      </c>
      <c r="BP170">
        <f t="shared" si="310"/>
        <v>0</v>
      </c>
      <c r="BQ170" s="93">
        <f t="shared" si="311"/>
        <v>1.1045871559633018</v>
      </c>
      <c r="BR170" s="93">
        <f t="shared" si="312"/>
        <v>1.1009174311926599</v>
      </c>
      <c r="BS170" s="93" t="str">
        <f>VLOOKUP(C170,'Koppeling locatie - aslocatie'!$A$2:$C$8139,2,FALSE)</f>
        <v>maas230</v>
      </c>
      <c r="BT170" s="93">
        <f>VLOOKUP($BS170,aslocaties_v01!$C$3:$AA$500,MATCH($K$3/10,aslocaties_v01!$C$2:$X$2),FALSE)</f>
        <v>5.1139999999999999</v>
      </c>
      <c r="BU170" s="93">
        <f>VLOOKUP(BS170,aslocaties_v01!$C$3:$AA$500,MATCH($K$3,aslocaties_v01!$C$2:$X$2),FALSE)</f>
        <v>5.6470000000000002</v>
      </c>
      <c r="BV170" s="93">
        <f>VLOOKUP(BS170,aslocaties_v01!$C$3:$AA$500,MATCH($K$3*10,aslocaties_v01!$C$2:$Y$2),FALSE)</f>
        <v>6.2069999999999999</v>
      </c>
      <c r="BW170" s="93">
        <f t="shared" si="313"/>
        <v>0.53300000000000036</v>
      </c>
      <c r="BX170" s="93">
        <f t="shared" si="314"/>
        <v>0.55999999999999961</v>
      </c>
      <c r="BY170" s="94">
        <f t="shared" si="315"/>
        <v>2.2018348623852435E-2</v>
      </c>
      <c r="BZ170" s="94">
        <f t="shared" si="316"/>
        <v>0.10453648915187186</v>
      </c>
      <c r="CA170" s="94">
        <f t="shared" si="317"/>
        <v>3.6999999999999922E-2</v>
      </c>
      <c r="CB170">
        <f t="shared" si="318"/>
        <v>4.8999999999999488E-2</v>
      </c>
      <c r="CC170" s="58">
        <f t="shared" si="319"/>
        <v>3.9999999999995595E-3</v>
      </c>
      <c r="CD170" s="95" t="b">
        <f t="shared" si="320"/>
        <v>1</v>
      </c>
      <c r="CE170" s="96" t="b">
        <f t="shared" si="321"/>
        <v>1</v>
      </c>
      <c r="CF170" t="b">
        <f t="shared" si="322"/>
        <v>1</v>
      </c>
      <c r="CG170" t="b">
        <f t="shared" si="323"/>
        <v>1</v>
      </c>
      <c r="CH170" s="84" t="b">
        <f t="shared" si="324"/>
        <v>1</v>
      </c>
      <c r="CI170">
        <f t="shared" si="325"/>
        <v>0.72699999999999998</v>
      </c>
      <c r="CJ170" t="b">
        <f t="shared" si="326"/>
        <v>1</v>
      </c>
      <c r="CK170" t="b">
        <f t="shared" si="327"/>
        <v>1</v>
      </c>
      <c r="CL170" s="84" t="b">
        <f t="shared" si="347"/>
        <v>1</v>
      </c>
      <c r="CM170">
        <f t="shared" si="328"/>
        <v>2.6920000000000002</v>
      </c>
      <c r="CN170" t="b">
        <f t="shared" si="329"/>
        <v>1</v>
      </c>
      <c r="CO170" s="84">
        <f t="shared" si="330"/>
        <v>6.4307214958862338E-2</v>
      </c>
      <c r="CP170" t="b">
        <f t="shared" si="331"/>
        <v>1</v>
      </c>
      <c r="CQ170" s="96" t="b">
        <f t="shared" si="332"/>
        <v>1</v>
      </c>
      <c r="CR170" t="b">
        <f t="shared" si="333"/>
        <v>1</v>
      </c>
      <c r="CS170" t="b">
        <f t="shared" si="334"/>
        <v>1</v>
      </c>
      <c r="CT170" t="b">
        <f t="shared" si="335"/>
        <v>1</v>
      </c>
      <c r="CU170" t="b">
        <f t="shared" si="336"/>
        <v>1</v>
      </c>
      <c r="CV170" s="84" t="b">
        <f t="shared" si="337"/>
        <v>0</v>
      </c>
      <c r="CW170" t="b">
        <f t="shared" si="338"/>
        <v>1</v>
      </c>
      <c r="CX170" t="b">
        <f t="shared" si="339"/>
        <v>1</v>
      </c>
      <c r="CY170" t="b">
        <f t="shared" si="340"/>
        <v>1</v>
      </c>
      <c r="CZ170" t="b">
        <f t="shared" si="341"/>
        <v>1</v>
      </c>
      <c r="DA170" s="84">
        <f t="shared" si="342"/>
        <v>1</v>
      </c>
      <c r="DB170" t="b">
        <f t="shared" si="343"/>
        <v>1</v>
      </c>
    </row>
    <row r="171" spans="1:106">
      <c r="A171" s="9">
        <v>1615</v>
      </c>
      <c r="B171" s="3">
        <v>2</v>
      </c>
      <c r="C171" s="3" t="s">
        <v>1824</v>
      </c>
      <c r="D171" s="3" t="str">
        <f t="shared" si="290"/>
        <v>MA_1_36-5_dk_0973</v>
      </c>
      <c r="E171" s="3" t="str">
        <f t="shared" si="291"/>
        <v>0973</v>
      </c>
      <c r="F171" s="3">
        <v>137105.65599999999</v>
      </c>
      <c r="G171" s="15">
        <v>416454.375</v>
      </c>
      <c r="H171" s="35" t="str">
        <f t="shared" si="292"/>
        <v>ja</v>
      </c>
      <c r="I171" s="42">
        <v>353</v>
      </c>
      <c r="J171" s="20" t="s">
        <v>373</v>
      </c>
      <c r="K171" s="21">
        <v>10000</v>
      </c>
      <c r="L171" s="28">
        <f t="shared" si="344"/>
        <v>1</v>
      </c>
      <c r="M171" s="28">
        <f t="shared" si="345"/>
        <v>1</v>
      </c>
      <c r="N171" s="56">
        <f t="shared" si="293"/>
        <v>10000</v>
      </c>
      <c r="O171" s="33">
        <f t="shared" si="346"/>
        <v>87.928366264818919</v>
      </c>
      <c r="P171" s="37">
        <f t="shared" si="294"/>
        <v>90.21992698399508</v>
      </c>
      <c r="Q171" s="9" t="s">
        <v>12</v>
      </c>
      <c r="R171" s="55" t="s">
        <v>12</v>
      </c>
      <c r="S171" s="55">
        <v>4.4290000000000003</v>
      </c>
      <c r="T171" s="55">
        <v>4.7619999999999996</v>
      </c>
      <c r="U171" s="55">
        <v>5.0650000000000004</v>
      </c>
      <c r="V171" s="3">
        <v>5.3129999999999997</v>
      </c>
      <c r="W171" s="3">
        <v>5.593</v>
      </c>
      <c r="X171" s="3" t="s">
        <v>12</v>
      </c>
      <c r="Y171" s="3">
        <v>6.1459999999999999</v>
      </c>
      <c r="Z171" s="15" t="s">
        <v>12</v>
      </c>
      <c r="AA171" s="10">
        <f t="shared" si="295"/>
        <v>5.593</v>
      </c>
      <c r="AB171" s="9">
        <f t="shared" si="296"/>
        <v>0.52799999999999958</v>
      </c>
      <c r="AC171" s="10">
        <f t="shared" si="297"/>
        <v>0.55299999999999994</v>
      </c>
      <c r="AD171" s="9" t="s">
        <v>12</v>
      </c>
      <c r="AE171" s="55" t="s">
        <v>12</v>
      </c>
      <c r="AF171" s="55">
        <v>0.48699999999999999</v>
      </c>
      <c r="AG171" s="55">
        <v>0.60399999999999998</v>
      </c>
      <c r="AH171" s="55">
        <v>0.76400000000000001</v>
      </c>
      <c r="AI171" s="3">
        <v>0.88200000000000001</v>
      </c>
      <c r="AJ171" s="3">
        <v>0.97099999999999997</v>
      </c>
      <c r="AK171" s="3" t="s">
        <v>12</v>
      </c>
      <c r="AL171" s="3">
        <v>1.746</v>
      </c>
      <c r="AM171" s="15" t="s">
        <v>12</v>
      </c>
      <c r="AN171" s="10">
        <f t="shared" si="298"/>
        <v>0.97099999999999997</v>
      </c>
      <c r="AO171" s="9">
        <f t="shared" si="299"/>
        <v>0.20699999999999996</v>
      </c>
      <c r="AP171" s="10">
        <f t="shared" si="300"/>
        <v>0.77500000000000002</v>
      </c>
      <c r="AQ171" s="9" t="s">
        <v>12</v>
      </c>
      <c r="AR171" s="55" t="s">
        <v>12</v>
      </c>
      <c r="AS171" s="55">
        <v>2.2400000000000002</v>
      </c>
      <c r="AT171" s="55">
        <v>2.4580000000000002</v>
      </c>
      <c r="AU171" s="55">
        <v>2.7280000000000002</v>
      </c>
      <c r="AV171" s="3">
        <v>3.0089999999999999</v>
      </c>
      <c r="AW171" s="3">
        <v>3.16</v>
      </c>
      <c r="AX171" s="3" t="s">
        <v>12</v>
      </c>
      <c r="AY171" s="3">
        <v>5.9139999999999997</v>
      </c>
      <c r="AZ171" s="15" t="s">
        <v>12</v>
      </c>
      <c r="BA171" s="10">
        <f t="shared" si="301"/>
        <v>3.16</v>
      </c>
      <c r="BB171" s="9">
        <f t="shared" si="302"/>
        <v>0.43199999999999994</v>
      </c>
      <c r="BC171" s="10">
        <f t="shared" si="303"/>
        <v>2.7539999999999996</v>
      </c>
      <c r="BD171" s="9">
        <v>5.4770000000000003</v>
      </c>
      <c r="BE171" s="3">
        <v>6.08</v>
      </c>
      <c r="BF171" s="15">
        <v>9.8559999999999999</v>
      </c>
      <c r="BG171" s="15">
        <f t="shared" si="304"/>
        <v>6.08</v>
      </c>
      <c r="BH171" s="9">
        <f t="shared" si="305"/>
        <v>0.60299999999999976</v>
      </c>
      <c r="BI171" s="10">
        <f t="shared" si="306"/>
        <v>3.7759999999999998</v>
      </c>
      <c r="BJ171" s="9">
        <v>5.375</v>
      </c>
      <c r="BK171" s="3">
        <v>6.0529999999999999</v>
      </c>
      <c r="BL171" s="15">
        <v>8.5150000000000006</v>
      </c>
      <c r="BM171" s="15">
        <f t="shared" si="307"/>
        <v>6.0529999999999999</v>
      </c>
      <c r="BN171" s="9">
        <f t="shared" si="308"/>
        <v>0.67799999999999994</v>
      </c>
      <c r="BO171" s="10">
        <f t="shared" si="309"/>
        <v>2.4620000000000006</v>
      </c>
      <c r="BP171">
        <f t="shared" si="310"/>
        <v>0</v>
      </c>
      <c r="BQ171" s="93">
        <f t="shared" si="311"/>
        <v>1.142045454545455</v>
      </c>
      <c r="BR171" s="93">
        <f t="shared" si="312"/>
        <v>1.2840909090909101</v>
      </c>
      <c r="BS171" s="93" t="str">
        <f>VLOOKUP(C171,'Koppeling locatie - aslocatie'!$A$2:$C$8139,2,FALSE)</f>
        <v>maas230</v>
      </c>
      <c r="BT171" s="93">
        <f>VLOOKUP($BS171,aslocaties_v01!$C$3:$AA$500,MATCH($K$3/10,aslocaties_v01!$C$2:$X$2),FALSE)</f>
        <v>5.1139999999999999</v>
      </c>
      <c r="BU171" s="93">
        <f>VLOOKUP(BS171,aslocaties_v01!$C$3:$AA$500,MATCH($K$3,aslocaties_v01!$C$2:$X$2),FALSE)</f>
        <v>5.6470000000000002</v>
      </c>
      <c r="BV171" s="93">
        <f>VLOOKUP(BS171,aslocaties_v01!$C$3:$AA$500,MATCH($K$3*10,aslocaties_v01!$C$2:$Y$2),FALSE)</f>
        <v>6.2069999999999999</v>
      </c>
      <c r="BW171" s="93">
        <f t="shared" si="313"/>
        <v>0.53300000000000036</v>
      </c>
      <c r="BX171" s="93">
        <f t="shared" si="314"/>
        <v>0.55999999999999961</v>
      </c>
      <c r="BY171" s="94">
        <f t="shared" si="315"/>
        <v>9.4696969696983491E-3</v>
      </c>
      <c r="BZ171" s="94">
        <f t="shared" si="316"/>
        <v>1.2658227848100667E-2</v>
      </c>
      <c r="CA171" s="94">
        <f t="shared" si="317"/>
        <v>4.8999999999999488E-2</v>
      </c>
      <c r="CB171">
        <f t="shared" si="318"/>
        <v>5.400000000000027E-2</v>
      </c>
      <c r="CC171" s="58">
        <f t="shared" si="319"/>
        <v>6.0999999999999943E-2</v>
      </c>
      <c r="CD171" s="95" t="b">
        <f t="shared" si="320"/>
        <v>0</v>
      </c>
      <c r="CE171" s="96" t="b">
        <f t="shared" si="321"/>
        <v>1</v>
      </c>
      <c r="CF171" t="b">
        <f t="shared" si="322"/>
        <v>1</v>
      </c>
      <c r="CG171" t="b">
        <f t="shared" si="323"/>
        <v>1</v>
      </c>
      <c r="CH171" s="84" t="b">
        <f t="shared" si="324"/>
        <v>1</v>
      </c>
      <c r="CI171">
        <f t="shared" si="325"/>
        <v>0.97099999999999997</v>
      </c>
      <c r="CJ171" t="b">
        <f t="shared" si="326"/>
        <v>1</v>
      </c>
      <c r="CK171" t="b">
        <f t="shared" si="327"/>
        <v>1</v>
      </c>
      <c r="CL171" s="84" t="b">
        <f t="shared" si="347"/>
        <v>1</v>
      </c>
      <c r="CM171">
        <f t="shared" si="328"/>
        <v>3.16</v>
      </c>
      <c r="CN171" t="b">
        <f t="shared" si="329"/>
        <v>1</v>
      </c>
      <c r="CO171" s="84">
        <f t="shared" si="330"/>
        <v>6.2333349767254576E-2</v>
      </c>
      <c r="CP171" t="b">
        <f t="shared" si="331"/>
        <v>1</v>
      </c>
      <c r="CQ171" s="96" t="b">
        <f t="shared" si="332"/>
        <v>0</v>
      </c>
      <c r="CR171" t="b">
        <f t="shared" si="333"/>
        <v>1</v>
      </c>
      <c r="CS171" t="b">
        <f t="shared" si="334"/>
        <v>1</v>
      </c>
      <c r="CT171" t="b">
        <f t="shared" si="335"/>
        <v>1</v>
      </c>
      <c r="CU171" t="b">
        <f t="shared" si="336"/>
        <v>1</v>
      </c>
      <c r="CV171" s="84" t="b">
        <f t="shared" si="337"/>
        <v>1</v>
      </c>
      <c r="CW171" t="b">
        <f t="shared" si="338"/>
        <v>0</v>
      </c>
      <c r="CX171" t="b">
        <f t="shared" si="339"/>
        <v>0</v>
      </c>
      <c r="CY171" t="b">
        <f t="shared" si="340"/>
        <v>0</v>
      </c>
      <c r="CZ171" t="b">
        <f t="shared" si="341"/>
        <v>0</v>
      </c>
      <c r="DA171" s="84">
        <f t="shared" si="342"/>
        <v>2</v>
      </c>
      <c r="DB171" t="b">
        <f t="shared" si="343"/>
        <v>0</v>
      </c>
    </row>
    <row r="172" spans="1:106">
      <c r="A172" s="58">
        <v>1616</v>
      </c>
      <c r="B172" s="58">
        <v>2</v>
      </c>
      <c r="C172" s="58" t="s">
        <v>1825</v>
      </c>
      <c r="D172" s="3" t="str">
        <f t="shared" si="290"/>
        <v>MA_1_36-5_dk_0974</v>
      </c>
      <c r="E172" s="3" t="str">
        <f t="shared" si="291"/>
        <v>0974</v>
      </c>
      <c r="F172" s="58">
        <v>137019.891</v>
      </c>
      <c r="G172" s="58">
        <v>416426.375</v>
      </c>
      <c r="H172" s="35" t="str">
        <f t="shared" si="292"/>
        <v>ja</v>
      </c>
      <c r="I172" s="58">
        <v>353</v>
      </c>
      <c r="J172" s="58" t="s">
        <v>373</v>
      </c>
      <c r="K172" s="21">
        <v>10000</v>
      </c>
      <c r="L172" s="28">
        <f t="shared" si="344"/>
        <v>1</v>
      </c>
      <c r="M172" s="28">
        <f t="shared" si="345"/>
        <v>1</v>
      </c>
      <c r="N172" s="56">
        <f t="shared" si="293"/>
        <v>10000</v>
      </c>
      <c r="O172" s="33">
        <f t="shared" si="346"/>
        <v>90.21992698399508</v>
      </c>
      <c r="P172" s="37">
        <f t="shared" si="294"/>
        <v>104.46059027211096</v>
      </c>
      <c r="Q172" s="58" t="s">
        <v>12</v>
      </c>
      <c r="R172" s="58" t="s">
        <v>12</v>
      </c>
      <c r="S172" s="58">
        <v>4.4249999999999998</v>
      </c>
      <c r="T172" s="58">
        <v>4.7590000000000003</v>
      </c>
      <c r="U172" s="58">
        <v>5.0629999999999997</v>
      </c>
      <c r="V172" s="58">
        <v>5.3109999999999999</v>
      </c>
      <c r="W172" s="58">
        <v>5.5910000000000002</v>
      </c>
      <c r="X172" s="58" t="s">
        <v>12</v>
      </c>
      <c r="Y172" s="58">
        <v>6.1420000000000003</v>
      </c>
      <c r="Z172" s="58" t="s">
        <v>12</v>
      </c>
      <c r="AA172" s="10">
        <f t="shared" si="295"/>
        <v>5.5910000000000002</v>
      </c>
      <c r="AB172" s="9">
        <f t="shared" si="296"/>
        <v>0.52800000000000047</v>
      </c>
      <c r="AC172" s="10">
        <f t="shared" si="297"/>
        <v>0.55100000000000016</v>
      </c>
      <c r="AD172" s="58" t="s">
        <v>12</v>
      </c>
      <c r="AE172" s="58" t="s">
        <v>12</v>
      </c>
      <c r="AF172" s="58">
        <v>2.1339999999999999</v>
      </c>
      <c r="AG172" s="58">
        <v>2.1779999999999999</v>
      </c>
      <c r="AH172" s="58">
        <v>2.1930000000000001</v>
      </c>
      <c r="AI172" s="58">
        <v>2.198</v>
      </c>
      <c r="AJ172" s="58">
        <v>2.1989999999999998</v>
      </c>
      <c r="AK172" s="58" t="s">
        <v>12</v>
      </c>
      <c r="AL172" s="58">
        <v>2.2000000000000002</v>
      </c>
      <c r="AM172" s="58" t="s">
        <v>12</v>
      </c>
      <c r="AN172" s="10">
        <f t="shared" si="298"/>
        <v>2.1989999999999998</v>
      </c>
      <c r="AO172" s="9">
        <f t="shared" si="299"/>
        <v>5.9999999999997833E-3</v>
      </c>
      <c r="AP172" s="10">
        <f t="shared" si="300"/>
        <v>1.000000000000334E-3</v>
      </c>
      <c r="AQ172" s="58" t="s">
        <v>12</v>
      </c>
      <c r="AR172" s="58" t="s">
        <v>12</v>
      </c>
      <c r="AS172" s="58">
        <v>6.5270000000000001</v>
      </c>
      <c r="AT172" s="58">
        <v>6.5759999999999996</v>
      </c>
      <c r="AU172" s="58">
        <v>6.593</v>
      </c>
      <c r="AV172" s="58">
        <v>6.5979999999999999</v>
      </c>
      <c r="AW172" s="58">
        <v>6.5990000000000002</v>
      </c>
      <c r="AX172" s="58" t="s">
        <v>12</v>
      </c>
      <c r="AY172" s="58">
        <v>6.6</v>
      </c>
      <c r="AZ172" s="58" t="s">
        <v>12</v>
      </c>
      <c r="BA172" s="10">
        <f t="shared" si="301"/>
        <v>6.5990000000000002</v>
      </c>
      <c r="BB172" s="9">
        <f t="shared" si="302"/>
        <v>6.0000000000002274E-3</v>
      </c>
      <c r="BC172" s="10">
        <f t="shared" si="303"/>
        <v>9.9999999999944578E-4</v>
      </c>
      <c r="BD172" s="58">
        <v>9.3539999999999992</v>
      </c>
      <c r="BE172" s="58">
        <v>9.5</v>
      </c>
      <c r="BF172" s="58">
        <v>9.6449999999999996</v>
      </c>
      <c r="BG172" s="15">
        <f t="shared" si="304"/>
        <v>9.5</v>
      </c>
      <c r="BH172" s="9">
        <f t="shared" si="305"/>
        <v>0.1460000000000008</v>
      </c>
      <c r="BI172" s="10">
        <f t="shared" si="306"/>
        <v>0.14499999999999957</v>
      </c>
      <c r="BJ172" s="58">
        <v>7.6539999999999999</v>
      </c>
      <c r="BK172" s="58">
        <v>7.8</v>
      </c>
      <c r="BL172" s="58">
        <v>7.931</v>
      </c>
      <c r="BM172" s="15">
        <f t="shared" si="307"/>
        <v>7.8</v>
      </c>
      <c r="BN172" s="9">
        <f t="shared" si="308"/>
        <v>0.14599999999999991</v>
      </c>
      <c r="BO172" s="10">
        <f t="shared" si="309"/>
        <v>0.13100000000000023</v>
      </c>
      <c r="BP172">
        <f t="shared" si="310"/>
        <v>0</v>
      </c>
      <c r="BQ172" s="93">
        <f t="shared" si="311"/>
        <v>0.27651515151515277</v>
      </c>
      <c r="BR172" s="93">
        <f t="shared" si="312"/>
        <v>0.2765151515151511</v>
      </c>
      <c r="BS172" s="93" t="str">
        <f>VLOOKUP(C172,'Koppeling locatie - aslocatie'!$A$2:$C$8139,2,FALSE)</f>
        <v>maas230</v>
      </c>
      <c r="BT172" s="93">
        <f>VLOOKUP($BS172,aslocaties_v01!$C$3:$AA$500,MATCH($K$3/10,aslocaties_v01!$C$2:$X$2),FALSE)</f>
        <v>5.1139999999999999</v>
      </c>
      <c r="BU172" s="93">
        <f>VLOOKUP(BS172,aslocaties_v01!$C$3:$AA$500,MATCH($K$3,aslocaties_v01!$C$2:$X$2),FALSE)</f>
        <v>5.6470000000000002</v>
      </c>
      <c r="BV172" s="93">
        <f>VLOOKUP(BS172,aslocaties_v01!$C$3:$AA$500,MATCH($K$3*10,aslocaties_v01!$C$2:$Y$2),FALSE)</f>
        <v>6.2069999999999999</v>
      </c>
      <c r="BW172" s="93">
        <f t="shared" si="313"/>
        <v>0.53300000000000036</v>
      </c>
      <c r="BX172" s="93">
        <f t="shared" si="314"/>
        <v>0.55999999999999961</v>
      </c>
      <c r="BY172" s="94">
        <f t="shared" si="315"/>
        <v>9.4696969696967948E-3</v>
      </c>
      <c r="BZ172" s="94">
        <f t="shared" si="316"/>
        <v>1.6333938294009975E-2</v>
      </c>
      <c r="CA172" s="94">
        <f t="shared" si="317"/>
        <v>5.1000000000000156E-2</v>
      </c>
      <c r="CB172">
        <f t="shared" si="318"/>
        <v>5.600000000000005E-2</v>
      </c>
      <c r="CC172" s="58">
        <f t="shared" si="319"/>
        <v>6.4999999999999503E-2</v>
      </c>
      <c r="CD172" s="95" t="b">
        <f t="shared" si="320"/>
        <v>0</v>
      </c>
      <c r="CE172" s="96" t="b">
        <f t="shared" si="321"/>
        <v>1</v>
      </c>
      <c r="CF172" t="b">
        <f t="shared" si="322"/>
        <v>0</v>
      </c>
      <c r="CG172" t="b">
        <f t="shared" si="323"/>
        <v>0</v>
      </c>
      <c r="CH172" s="84" t="b">
        <f t="shared" si="324"/>
        <v>1</v>
      </c>
      <c r="CI172">
        <f t="shared" si="325"/>
        <v>2.1989999999999998</v>
      </c>
      <c r="CJ172" t="b">
        <f t="shared" si="326"/>
        <v>0</v>
      </c>
      <c r="CK172" t="b">
        <f t="shared" si="327"/>
        <v>0</v>
      </c>
      <c r="CL172" s="84" t="b">
        <f t="shared" si="347"/>
        <v>0</v>
      </c>
      <c r="CM172" t="str">
        <f t="shared" si="328"/>
        <v/>
      </c>
      <c r="CN172" t="b">
        <f t="shared" si="329"/>
        <v>0</v>
      </c>
      <c r="CO172" s="84">
        <f t="shared" si="330"/>
        <v>3.2370124836848167E-2</v>
      </c>
      <c r="CP172" t="b">
        <f t="shared" si="331"/>
        <v>1</v>
      </c>
      <c r="CQ172" s="96" t="b">
        <f t="shared" si="332"/>
        <v>1</v>
      </c>
      <c r="CR172" t="b">
        <f t="shared" si="333"/>
        <v>0</v>
      </c>
      <c r="CS172" t="b">
        <f t="shared" si="334"/>
        <v>0</v>
      </c>
      <c r="CT172" t="b">
        <f t="shared" si="335"/>
        <v>0</v>
      </c>
      <c r="CU172" t="b">
        <f t="shared" si="336"/>
        <v>0</v>
      </c>
      <c r="CV172" s="84" t="b">
        <f t="shared" si="337"/>
        <v>1</v>
      </c>
      <c r="CW172" t="b">
        <f t="shared" si="338"/>
        <v>0</v>
      </c>
      <c r="CX172" t="b">
        <f t="shared" si="339"/>
        <v>0</v>
      </c>
      <c r="CY172" t="b">
        <f t="shared" si="340"/>
        <v>1</v>
      </c>
      <c r="CZ172" t="b">
        <f t="shared" si="341"/>
        <v>1</v>
      </c>
      <c r="DA172" s="84">
        <f t="shared" si="342"/>
        <v>2</v>
      </c>
      <c r="DB172" t="b">
        <f t="shared" si="343"/>
        <v>0</v>
      </c>
    </row>
    <row r="173" spans="1:106">
      <c r="A173" s="58">
        <v>1617</v>
      </c>
      <c r="B173" s="58">
        <v>2</v>
      </c>
      <c r="C173" s="58" t="s">
        <v>1826</v>
      </c>
      <c r="D173" s="3" t="str">
        <f t="shared" si="290"/>
        <v>MA_1_36-5_dk_0975</v>
      </c>
      <c r="E173" s="3" t="str">
        <f t="shared" si="291"/>
        <v>0975</v>
      </c>
      <c r="F173" s="58">
        <v>136915.96900000001</v>
      </c>
      <c r="G173" s="58">
        <v>416415.78100000002</v>
      </c>
      <c r="H173" s="35" t="str">
        <f t="shared" si="292"/>
        <v>ja</v>
      </c>
      <c r="I173" s="58">
        <v>350</v>
      </c>
      <c r="J173" s="58" t="s">
        <v>373</v>
      </c>
      <c r="K173" s="21">
        <v>10000</v>
      </c>
      <c r="L173" s="28">
        <f t="shared" si="344"/>
        <v>1</v>
      </c>
      <c r="M173" s="28">
        <f t="shared" si="345"/>
        <v>1</v>
      </c>
      <c r="N173" s="56">
        <f t="shared" si="293"/>
        <v>10000</v>
      </c>
      <c r="O173" s="33">
        <f t="shared" si="346"/>
        <v>104.46059027211096</v>
      </c>
      <c r="P173" s="37">
        <f t="shared" si="294"/>
        <v>9617.58624072764</v>
      </c>
      <c r="Q173" s="58" t="s">
        <v>12</v>
      </c>
      <c r="R173" s="58" t="s">
        <v>12</v>
      </c>
      <c r="S173" s="58">
        <v>4.4240000000000004</v>
      </c>
      <c r="T173" s="58">
        <v>4.758</v>
      </c>
      <c r="U173" s="58">
        <v>5.0590000000000002</v>
      </c>
      <c r="V173" s="58">
        <v>5.3090000000000002</v>
      </c>
      <c r="W173" s="58">
        <v>5.5880000000000001</v>
      </c>
      <c r="X173" s="58" t="s">
        <v>12</v>
      </c>
      <c r="Y173" s="58">
        <v>6.1379999999999999</v>
      </c>
      <c r="Z173" s="58" t="s">
        <v>12</v>
      </c>
      <c r="AA173" s="10">
        <f t="shared" si="295"/>
        <v>5.5880000000000001</v>
      </c>
      <c r="AB173" s="9">
        <f t="shared" si="296"/>
        <v>0.52899999999999991</v>
      </c>
      <c r="AC173" s="10">
        <f t="shared" si="297"/>
        <v>0.54999999999999982</v>
      </c>
      <c r="AD173" s="58" t="s">
        <v>12</v>
      </c>
      <c r="AE173" s="58" t="s">
        <v>12</v>
      </c>
      <c r="AF173" s="58">
        <v>2.0339999999999998</v>
      </c>
      <c r="AG173" s="58">
        <v>2.0779999999999998</v>
      </c>
      <c r="AH173" s="58">
        <v>2.093</v>
      </c>
      <c r="AI173" s="58">
        <v>2.0979999999999999</v>
      </c>
      <c r="AJ173" s="58">
        <v>2.0990000000000002</v>
      </c>
      <c r="AK173" s="58" t="s">
        <v>12</v>
      </c>
      <c r="AL173" s="58">
        <v>2.1</v>
      </c>
      <c r="AM173" s="58" t="s">
        <v>12</v>
      </c>
      <c r="AN173" s="10">
        <f t="shared" si="298"/>
        <v>2.0990000000000002</v>
      </c>
      <c r="AO173" s="9">
        <f t="shared" si="299"/>
        <v>6.0000000000002274E-3</v>
      </c>
      <c r="AP173" s="10">
        <f t="shared" si="300"/>
        <v>9.9999999999988987E-4</v>
      </c>
      <c r="AQ173" s="58" t="s">
        <v>12</v>
      </c>
      <c r="AR173" s="58" t="s">
        <v>12</v>
      </c>
      <c r="AS173" s="58">
        <v>6.4269999999999996</v>
      </c>
      <c r="AT173" s="58">
        <v>6.476</v>
      </c>
      <c r="AU173" s="58">
        <v>6.4930000000000003</v>
      </c>
      <c r="AV173" s="58">
        <v>6.4980000000000002</v>
      </c>
      <c r="AW173" s="58">
        <v>6.4989999999999997</v>
      </c>
      <c r="AX173" s="58" t="s">
        <v>12</v>
      </c>
      <c r="AY173" s="58">
        <v>6.5</v>
      </c>
      <c r="AZ173" s="58" t="s">
        <v>12</v>
      </c>
      <c r="BA173" s="10">
        <f t="shared" si="301"/>
        <v>6.4989999999999997</v>
      </c>
      <c r="BB173" s="9">
        <f t="shared" si="302"/>
        <v>5.9999999999993392E-3</v>
      </c>
      <c r="BC173" s="10">
        <f t="shared" si="303"/>
        <v>1.000000000000334E-3</v>
      </c>
      <c r="BD173" s="58">
        <v>8.7509999999999994</v>
      </c>
      <c r="BE173" s="58">
        <v>8.85</v>
      </c>
      <c r="BF173" s="58">
        <v>9.1189999999999998</v>
      </c>
      <c r="BG173" s="15">
        <f t="shared" si="304"/>
        <v>8.85</v>
      </c>
      <c r="BH173" s="9">
        <f t="shared" si="305"/>
        <v>9.9000000000000199E-2</v>
      </c>
      <c r="BI173" s="10">
        <f t="shared" si="306"/>
        <v>0.26900000000000013</v>
      </c>
      <c r="BJ173" s="58">
        <v>7.2240000000000002</v>
      </c>
      <c r="BK173" s="58">
        <v>7.3140000000000001</v>
      </c>
      <c r="BL173" s="58">
        <v>7.5679999999999996</v>
      </c>
      <c r="BM173" s="15">
        <f t="shared" si="307"/>
        <v>7.3140000000000001</v>
      </c>
      <c r="BN173" s="9">
        <f t="shared" si="308"/>
        <v>8.9999999999999858E-2</v>
      </c>
      <c r="BO173" s="10">
        <f t="shared" si="309"/>
        <v>0.25399999999999956</v>
      </c>
      <c r="BP173">
        <f t="shared" si="310"/>
        <v>0</v>
      </c>
      <c r="BQ173" s="93">
        <f t="shared" si="311"/>
        <v>0.18714555765595503</v>
      </c>
      <c r="BR173" s="93">
        <f t="shared" si="312"/>
        <v>0.1701323251417767</v>
      </c>
      <c r="BS173" s="93" t="str">
        <f>VLOOKUP(C173,'Koppeling locatie - aslocatie'!$A$2:$C$8139,2,FALSE)</f>
        <v>bema231</v>
      </c>
      <c r="BT173" s="93">
        <f>VLOOKUP($BS173,aslocaties_v01!$C$3:$AA$500,MATCH($K$3/10,aslocaties_v01!$C$2:$X$2),FALSE)</f>
        <v>5.0049999999999999</v>
      </c>
      <c r="BU173" s="93">
        <f>VLOOKUP(BS173,aslocaties_v01!$C$3:$AA$500,MATCH($K$3,aslocaties_v01!$C$2:$X$2),FALSE)</f>
        <v>5.5279999999999996</v>
      </c>
      <c r="BV173" s="93">
        <f>VLOOKUP(BS173,aslocaties_v01!$C$3:$AA$500,MATCH($K$3*10,aslocaties_v01!$C$2:$Y$2),FALSE)</f>
        <v>6.07</v>
      </c>
      <c r="BW173" s="93">
        <f t="shared" si="313"/>
        <v>0.52299999999999969</v>
      </c>
      <c r="BX173" s="93">
        <f t="shared" si="314"/>
        <v>0.5420000000000007</v>
      </c>
      <c r="BY173" s="94">
        <f t="shared" si="315"/>
        <v>1.1342155009452237E-2</v>
      </c>
      <c r="BZ173" s="94">
        <f t="shared" si="316"/>
        <v>1.4545454545452974E-2</v>
      </c>
      <c r="CA173" s="94">
        <f t="shared" si="317"/>
        <v>5.400000000000027E-2</v>
      </c>
      <c r="CB173">
        <f t="shared" si="318"/>
        <v>6.0000000000000497E-2</v>
      </c>
      <c r="CC173" s="58">
        <f t="shared" si="319"/>
        <v>6.7999999999999616E-2</v>
      </c>
      <c r="CD173" s="95" t="b">
        <f t="shared" si="320"/>
        <v>0</v>
      </c>
      <c r="CE173" s="96" t="b">
        <f t="shared" si="321"/>
        <v>1</v>
      </c>
      <c r="CF173" t="b">
        <f t="shared" si="322"/>
        <v>0</v>
      </c>
      <c r="CG173" t="b">
        <f t="shared" si="323"/>
        <v>1</v>
      </c>
      <c r="CH173" s="84" t="b">
        <f t="shared" si="324"/>
        <v>1</v>
      </c>
      <c r="CI173">
        <f t="shared" si="325"/>
        <v>2.0990000000000002</v>
      </c>
      <c r="CJ173" t="b">
        <f t="shared" si="326"/>
        <v>0</v>
      </c>
      <c r="CK173" t="b">
        <f t="shared" si="327"/>
        <v>0</v>
      </c>
      <c r="CL173" s="84" t="b">
        <f t="shared" si="347"/>
        <v>0</v>
      </c>
      <c r="CM173" t="str">
        <f t="shared" si="328"/>
        <v/>
      </c>
      <c r="CN173" t="b">
        <f t="shared" si="329"/>
        <v>0</v>
      </c>
      <c r="CO173" s="84">
        <f t="shared" si="330"/>
        <v>3.1856258461930596E-2</v>
      </c>
      <c r="CP173" t="b">
        <f t="shared" si="331"/>
        <v>1</v>
      </c>
      <c r="CQ173" s="96" t="b">
        <f t="shared" si="332"/>
        <v>1</v>
      </c>
      <c r="CR173" t="b">
        <f t="shared" si="333"/>
        <v>0</v>
      </c>
      <c r="CS173" t="b">
        <f t="shared" si="334"/>
        <v>0</v>
      </c>
      <c r="CT173" t="b">
        <f t="shared" si="335"/>
        <v>1</v>
      </c>
      <c r="CU173" t="b">
        <f t="shared" si="336"/>
        <v>1</v>
      </c>
      <c r="CV173" s="84" t="b">
        <f t="shared" si="337"/>
        <v>1</v>
      </c>
      <c r="CW173" t="b">
        <f t="shared" si="338"/>
        <v>1</v>
      </c>
      <c r="CX173" t="b">
        <f t="shared" si="339"/>
        <v>1</v>
      </c>
      <c r="CY173" t="b">
        <f t="shared" si="340"/>
        <v>1</v>
      </c>
      <c r="CZ173" t="b">
        <f t="shared" si="341"/>
        <v>1</v>
      </c>
      <c r="DA173" s="84">
        <f t="shared" si="342"/>
        <v>1</v>
      </c>
      <c r="DB173" t="b">
        <f t="shared" si="343"/>
        <v>0</v>
      </c>
    </row>
    <row r="174" spans="1:106">
      <c r="A174">
        <v>1618</v>
      </c>
      <c r="B174">
        <v>2</v>
      </c>
      <c r="C174" t="s">
        <v>1827</v>
      </c>
      <c r="D174" s="3" t="str">
        <f t="shared" si="290"/>
        <v>MA_1_36-5_dk_1530</v>
      </c>
      <c r="E174" s="3" t="str">
        <f t="shared" si="291"/>
        <v>1530</v>
      </c>
      <c r="F174">
        <v>146533.42199999999</v>
      </c>
      <c r="G174">
        <v>416466.40600000002</v>
      </c>
      <c r="H174" s="35" t="str">
        <f t="shared" si="292"/>
        <v>ja</v>
      </c>
      <c r="I174">
        <v>355</v>
      </c>
      <c r="J174" t="s">
        <v>373</v>
      </c>
      <c r="K174" s="21">
        <v>10000</v>
      </c>
      <c r="L174" s="28">
        <f t="shared" si="344"/>
        <v>1</v>
      </c>
      <c r="M174" s="28">
        <f t="shared" si="345"/>
        <v>1</v>
      </c>
      <c r="N174" s="56">
        <f t="shared" si="293"/>
        <v>10000</v>
      </c>
      <c r="O174" s="33">
        <f t="shared" si="346"/>
        <v>9617.58624072764</v>
      </c>
      <c r="P174" s="37">
        <f t="shared" si="294"/>
        <v>71.143193138924616</v>
      </c>
      <c r="Q174" t="s">
        <v>12</v>
      </c>
      <c r="R174" t="s">
        <v>12</v>
      </c>
      <c r="S174">
        <v>5.5359999999999996</v>
      </c>
      <c r="T174">
        <v>5.8920000000000003</v>
      </c>
      <c r="U174">
        <v>6.2190000000000003</v>
      </c>
      <c r="V174">
        <v>6.4850000000000003</v>
      </c>
      <c r="W174">
        <v>6.7830000000000004</v>
      </c>
      <c r="X174" t="s">
        <v>12</v>
      </c>
      <c r="Y174">
        <v>7.3819999999999997</v>
      </c>
      <c r="Z174" t="s">
        <v>12</v>
      </c>
      <c r="AA174" s="10">
        <f t="shared" si="295"/>
        <v>6.7830000000000004</v>
      </c>
      <c r="AB174" s="9">
        <f t="shared" si="296"/>
        <v>0.56400000000000006</v>
      </c>
      <c r="AC174" s="10">
        <f t="shared" si="297"/>
        <v>0.59899999999999931</v>
      </c>
      <c r="AD174" t="s">
        <v>12</v>
      </c>
      <c r="AE174" t="s">
        <v>12</v>
      </c>
      <c r="AF174">
        <v>1.222</v>
      </c>
      <c r="AG174">
        <v>1.236</v>
      </c>
      <c r="AH174">
        <v>1.252</v>
      </c>
      <c r="AI174">
        <v>1.266</v>
      </c>
      <c r="AJ174">
        <v>1.282</v>
      </c>
      <c r="AK174" t="s">
        <v>12</v>
      </c>
      <c r="AL174">
        <v>1.3260000000000001</v>
      </c>
      <c r="AM174" t="s">
        <v>12</v>
      </c>
      <c r="AN174" s="10">
        <f t="shared" si="298"/>
        <v>1.282</v>
      </c>
      <c r="AO174" s="9">
        <f t="shared" si="299"/>
        <v>3.0000000000000027E-2</v>
      </c>
      <c r="AP174" s="10">
        <f t="shared" si="300"/>
        <v>4.4000000000000039E-2</v>
      </c>
      <c r="AQ174" t="s">
        <v>12</v>
      </c>
      <c r="AR174" t="s">
        <v>12</v>
      </c>
      <c r="AS174">
        <v>3.516</v>
      </c>
      <c r="AT174">
        <v>3.53</v>
      </c>
      <c r="AU174">
        <v>3.5459999999999998</v>
      </c>
      <c r="AV174">
        <v>3.5609999999999999</v>
      </c>
      <c r="AW174">
        <v>3.5760000000000001</v>
      </c>
      <c r="AX174" t="s">
        <v>12</v>
      </c>
      <c r="AY174">
        <v>3.63</v>
      </c>
      <c r="AZ174" t="s">
        <v>12</v>
      </c>
      <c r="BA174" s="10">
        <f t="shared" si="301"/>
        <v>3.5760000000000001</v>
      </c>
      <c r="BB174" s="9">
        <f t="shared" si="302"/>
        <v>3.0000000000000249E-2</v>
      </c>
      <c r="BC174" s="10">
        <f t="shared" si="303"/>
        <v>5.3999999999999826E-2</v>
      </c>
      <c r="BD174">
        <v>6.524</v>
      </c>
      <c r="BE174">
        <v>7.1539999999999999</v>
      </c>
      <c r="BF174">
        <v>7.92</v>
      </c>
      <c r="BG174" s="15">
        <f t="shared" si="304"/>
        <v>7.1539999999999999</v>
      </c>
      <c r="BH174" s="9">
        <f t="shared" si="305"/>
        <v>0.62999999999999989</v>
      </c>
      <c r="BI174" s="10">
        <f t="shared" si="306"/>
        <v>0.76600000000000001</v>
      </c>
      <c r="BJ174">
        <v>6.5060000000000002</v>
      </c>
      <c r="BK174">
        <v>7.1340000000000003</v>
      </c>
      <c r="BL174">
        <v>7.9409999999999998</v>
      </c>
      <c r="BM174" s="15">
        <f t="shared" si="307"/>
        <v>7.1340000000000003</v>
      </c>
      <c r="BN174" s="9">
        <f t="shared" si="308"/>
        <v>0.62800000000000011</v>
      </c>
      <c r="BO174" s="10">
        <f t="shared" si="309"/>
        <v>0.8069999999999995</v>
      </c>
      <c r="BP174">
        <f t="shared" si="310"/>
        <v>0</v>
      </c>
      <c r="BQ174" s="93">
        <f t="shared" si="311"/>
        <v>1.1170212765957444</v>
      </c>
      <c r="BR174" s="93">
        <f t="shared" si="312"/>
        <v>1.1134751773049647</v>
      </c>
      <c r="BS174" s="93" t="str">
        <f>VLOOKUP(C174,'Koppeling locatie - aslocatie'!$A$2:$C$8139,2,FALSE)</f>
        <v>maas220</v>
      </c>
      <c r="BT174" s="93">
        <f>VLOOKUP($BS174,aslocaties_v01!$C$3:$AA$500,MATCH($K$3/10,aslocaties_v01!$C$2:$X$2),FALSE)</f>
        <v>6.27</v>
      </c>
      <c r="BU174" s="93">
        <f>VLOOKUP(BS174,aslocaties_v01!$C$3:$AA$500,MATCH($K$3,aslocaties_v01!$C$2:$X$2),FALSE)</f>
        <v>6.8390000000000004</v>
      </c>
      <c r="BV174" s="93">
        <f>VLOOKUP(BS174,aslocaties_v01!$C$3:$AA$500,MATCH($K$3*10,aslocaties_v01!$C$2:$Y$2),FALSE)</f>
        <v>7.4379999999999997</v>
      </c>
      <c r="BW174" s="93">
        <f t="shared" si="313"/>
        <v>0.56900000000000084</v>
      </c>
      <c r="BX174" s="93">
        <f t="shared" si="314"/>
        <v>0.59899999999999931</v>
      </c>
      <c r="BY174" s="94">
        <f t="shared" si="315"/>
        <v>8.8652482269517829E-3</v>
      </c>
      <c r="BZ174" s="94">
        <f t="shared" si="316"/>
        <v>0</v>
      </c>
      <c r="CA174" s="94">
        <f t="shared" si="317"/>
        <v>5.0999999999999268E-2</v>
      </c>
      <c r="CB174">
        <f t="shared" si="318"/>
        <v>5.600000000000005E-2</v>
      </c>
      <c r="CC174" s="58">
        <f t="shared" si="319"/>
        <v>5.600000000000005E-2</v>
      </c>
      <c r="CD174" s="95" t="b">
        <f t="shared" si="320"/>
        <v>0</v>
      </c>
      <c r="CE174" s="96" t="b">
        <f t="shared" si="321"/>
        <v>1</v>
      </c>
      <c r="CF174" t="b">
        <f t="shared" si="322"/>
        <v>1</v>
      </c>
      <c r="CG174" t="b">
        <f t="shared" si="323"/>
        <v>1</v>
      </c>
      <c r="CH174" s="84" t="b">
        <f t="shared" si="324"/>
        <v>1</v>
      </c>
      <c r="CI174">
        <f t="shared" si="325"/>
        <v>1.282</v>
      </c>
      <c r="CJ174" t="b">
        <f t="shared" si="326"/>
        <v>1</v>
      </c>
      <c r="CK174" t="b">
        <f t="shared" si="327"/>
        <v>0</v>
      </c>
      <c r="CL174" s="84" t="b">
        <f t="shared" si="347"/>
        <v>1</v>
      </c>
      <c r="CM174">
        <f t="shared" si="328"/>
        <v>3.5760000000000001</v>
      </c>
      <c r="CN174" t="b">
        <f t="shared" si="329"/>
        <v>1</v>
      </c>
      <c r="CO174" s="84">
        <f t="shared" si="330"/>
        <v>6.4264096571199858E-2</v>
      </c>
      <c r="CP174" t="b">
        <f t="shared" si="331"/>
        <v>1</v>
      </c>
      <c r="CQ174" s="96" t="b">
        <f t="shared" si="332"/>
        <v>1</v>
      </c>
      <c r="CR174" t="b">
        <f t="shared" si="333"/>
        <v>1</v>
      </c>
      <c r="CS174" t="b">
        <f t="shared" si="334"/>
        <v>1</v>
      </c>
      <c r="CT174" t="b">
        <f t="shared" si="335"/>
        <v>1</v>
      </c>
      <c r="CU174" t="b">
        <f t="shared" si="336"/>
        <v>1</v>
      </c>
      <c r="CV174" s="84" t="b">
        <f t="shared" si="337"/>
        <v>1</v>
      </c>
      <c r="CW174" t="b">
        <f t="shared" si="338"/>
        <v>1</v>
      </c>
      <c r="CX174" t="b">
        <f t="shared" si="339"/>
        <v>1</v>
      </c>
      <c r="CY174" t="b">
        <f t="shared" si="340"/>
        <v>0</v>
      </c>
      <c r="CZ174" t="b">
        <f t="shared" si="341"/>
        <v>0</v>
      </c>
      <c r="DA174" s="84">
        <f t="shared" si="342"/>
        <v>1</v>
      </c>
      <c r="DB174" t="b">
        <f t="shared" si="343"/>
        <v>0</v>
      </c>
    </row>
    <row r="175" spans="1:106">
      <c r="A175">
        <v>1619</v>
      </c>
      <c r="B175">
        <v>2</v>
      </c>
      <c r="C175" t="s">
        <v>1828</v>
      </c>
      <c r="D175" s="3" t="str">
        <f t="shared" si="290"/>
        <v>MA_1_36-5_dk_1531</v>
      </c>
      <c r="E175" s="3" t="str">
        <f t="shared" si="291"/>
        <v>1531</v>
      </c>
      <c r="F175">
        <v>146524.109</v>
      </c>
      <c r="G175">
        <v>416395.875</v>
      </c>
      <c r="H175" s="35" t="str">
        <f t="shared" si="292"/>
        <v>ja</v>
      </c>
      <c r="I175">
        <v>355</v>
      </c>
      <c r="J175" t="s">
        <v>373</v>
      </c>
      <c r="K175" s="21">
        <v>10000</v>
      </c>
      <c r="L175" s="28">
        <f t="shared" si="344"/>
        <v>1</v>
      </c>
      <c r="M175" s="28">
        <f t="shared" si="345"/>
        <v>1</v>
      </c>
      <c r="N175" s="56">
        <f t="shared" si="293"/>
        <v>10000</v>
      </c>
      <c r="O175" s="33">
        <f t="shared" si="346"/>
        <v>71.143193138924616</v>
      </c>
      <c r="P175" s="37">
        <f t="shared" si="294"/>
        <v>117.68842269313268</v>
      </c>
      <c r="Q175" t="s">
        <v>12</v>
      </c>
      <c r="R175" t="s">
        <v>12</v>
      </c>
      <c r="S175">
        <v>5.5220000000000002</v>
      </c>
      <c r="T175">
        <v>5.8869999999999996</v>
      </c>
      <c r="U175">
        <v>6.218</v>
      </c>
      <c r="V175">
        <v>6.4829999999999997</v>
      </c>
      <c r="W175">
        <v>6.782</v>
      </c>
      <c r="X175" t="s">
        <v>12</v>
      </c>
      <c r="Y175">
        <v>7.3769999999999998</v>
      </c>
      <c r="Z175" t="s">
        <v>12</v>
      </c>
      <c r="AA175" s="10">
        <f t="shared" si="295"/>
        <v>6.782</v>
      </c>
      <c r="AB175" s="9">
        <f t="shared" si="296"/>
        <v>0.56400000000000006</v>
      </c>
      <c r="AC175" s="10">
        <f t="shared" si="297"/>
        <v>0.59499999999999975</v>
      </c>
      <c r="AD175" t="s">
        <v>12</v>
      </c>
      <c r="AE175" t="s">
        <v>12</v>
      </c>
      <c r="AF175">
        <v>0.311</v>
      </c>
      <c r="AG175">
        <v>0.41</v>
      </c>
      <c r="AH175">
        <v>0.48399999999999999</v>
      </c>
      <c r="AI175">
        <v>0.55600000000000005</v>
      </c>
      <c r="AJ175">
        <v>0.65100000000000002</v>
      </c>
      <c r="AK175" t="s">
        <v>12</v>
      </c>
      <c r="AL175">
        <v>0.95699999999999996</v>
      </c>
      <c r="AM175" t="s">
        <v>12</v>
      </c>
      <c r="AN175" s="10">
        <f t="shared" si="298"/>
        <v>0.65100000000000002</v>
      </c>
      <c r="AO175" s="9">
        <f t="shared" si="299"/>
        <v>0.16700000000000004</v>
      </c>
      <c r="AP175" s="10">
        <f t="shared" si="300"/>
        <v>0.30599999999999994</v>
      </c>
      <c r="AQ175" t="s">
        <v>12</v>
      </c>
      <c r="AR175" t="s">
        <v>12</v>
      </c>
      <c r="AS175">
        <v>1.8120000000000001</v>
      </c>
      <c r="AT175">
        <v>2.1339999999999999</v>
      </c>
      <c r="AU175">
        <v>2.3149999999999999</v>
      </c>
      <c r="AV175">
        <v>2.4590000000000001</v>
      </c>
      <c r="AW175">
        <v>2.6230000000000002</v>
      </c>
      <c r="AX175" t="s">
        <v>12</v>
      </c>
      <c r="AY175">
        <v>3.1150000000000002</v>
      </c>
      <c r="AZ175" t="s">
        <v>12</v>
      </c>
      <c r="BA175" s="10">
        <f t="shared" si="301"/>
        <v>2.6230000000000002</v>
      </c>
      <c r="BB175" s="9">
        <f t="shared" si="302"/>
        <v>0.30800000000000027</v>
      </c>
      <c r="BC175" s="10">
        <f t="shared" si="303"/>
        <v>0.49199999999999999</v>
      </c>
      <c r="BD175">
        <v>6.5010000000000003</v>
      </c>
      <c r="BE175">
        <v>7.1150000000000002</v>
      </c>
      <c r="BF175">
        <v>7.7919999999999998</v>
      </c>
      <c r="BG175" s="15">
        <f t="shared" si="304"/>
        <v>7.1150000000000002</v>
      </c>
      <c r="BH175" s="9">
        <f t="shared" si="305"/>
        <v>0.61399999999999988</v>
      </c>
      <c r="BI175" s="10">
        <f t="shared" si="306"/>
        <v>0.6769999999999996</v>
      </c>
      <c r="BJ175">
        <v>6.4770000000000003</v>
      </c>
      <c r="BK175">
        <v>7.0890000000000004</v>
      </c>
      <c r="BL175">
        <v>7.774</v>
      </c>
      <c r="BM175" s="15">
        <f t="shared" si="307"/>
        <v>7.0890000000000004</v>
      </c>
      <c r="BN175" s="9">
        <f t="shared" si="308"/>
        <v>0.6120000000000001</v>
      </c>
      <c r="BO175" s="10">
        <f t="shared" si="309"/>
        <v>0.68499999999999961</v>
      </c>
      <c r="BP175">
        <f t="shared" si="310"/>
        <v>0</v>
      </c>
      <c r="BQ175" s="93">
        <f t="shared" si="311"/>
        <v>1.0886524822695032</v>
      </c>
      <c r="BR175" s="93">
        <f t="shared" si="312"/>
        <v>1.0851063829787235</v>
      </c>
      <c r="BS175" s="93" t="str">
        <f>VLOOKUP(C175,'Koppeling locatie - aslocatie'!$A$2:$C$8139,2,FALSE)</f>
        <v>maas220</v>
      </c>
      <c r="BT175" s="93">
        <f>VLOOKUP($BS175,aslocaties_v01!$C$3:$AA$500,MATCH($K$3/10,aslocaties_v01!$C$2:$X$2),FALSE)</f>
        <v>6.27</v>
      </c>
      <c r="BU175" s="93">
        <f>VLOOKUP(BS175,aslocaties_v01!$C$3:$AA$500,MATCH($K$3,aslocaties_v01!$C$2:$X$2),FALSE)</f>
        <v>6.8390000000000004</v>
      </c>
      <c r="BV175" s="93">
        <f>VLOOKUP(BS175,aslocaties_v01!$C$3:$AA$500,MATCH($K$3*10,aslocaties_v01!$C$2:$Y$2),FALSE)</f>
        <v>7.4379999999999997</v>
      </c>
      <c r="BW175" s="93">
        <f t="shared" si="313"/>
        <v>0.56900000000000084</v>
      </c>
      <c r="BX175" s="93">
        <f t="shared" si="314"/>
        <v>0.59899999999999931</v>
      </c>
      <c r="BY175" s="94">
        <f t="shared" si="315"/>
        <v>8.8652482269517829E-3</v>
      </c>
      <c r="BZ175" s="94">
        <f t="shared" si="316"/>
        <v>6.7226890756295621E-3</v>
      </c>
      <c r="CA175" s="94">
        <f t="shared" si="317"/>
        <v>5.1999999999999602E-2</v>
      </c>
      <c r="CB175">
        <f t="shared" si="318"/>
        <v>5.7000000000000384E-2</v>
      </c>
      <c r="CC175" s="58">
        <f t="shared" si="319"/>
        <v>6.0999999999999943E-2</v>
      </c>
      <c r="CD175" s="95" t="b">
        <f t="shared" si="320"/>
        <v>0</v>
      </c>
      <c r="CE175" s="96" t="b">
        <f t="shared" si="321"/>
        <v>1</v>
      </c>
      <c r="CF175" t="b">
        <f t="shared" si="322"/>
        <v>1</v>
      </c>
      <c r="CG175" t="b">
        <f t="shared" si="323"/>
        <v>1</v>
      </c>
      <c r="CH175" s="84" t="b">
        <f t="shared" si="324"/>
        <v>1</v>
      </c>
      <c r="CI175">
        <f t="shared" si="325"/>
        <v>0.65100000000000002</v>
      </c>
      <c r="CJ175" t="b">
        <f t="shared" si="326"/>
        <v>1</v>
      </c>
      <c r="CK175" t="b">
        <f t="shared" si="327"/>
        <v>1</v>
      </c>
      <c r="CL175" s="84" t="b">
        <f t="shared" si="347"/>
        <v>1</v>
      </c>
      <c r="CM175">
        <f t="shared" si="328"/>
        <v>2.6230000000000002</v>
      </c>
      <c r="CN175" t="b">
        <f t="shared" si="329"/>
        <v>1</v>
      </c>
      <c r="CO175" s="84">
        <f t="shared" si="330"/>
        <v>6.0654050571972158E-2</v>
      </c>
      <c r="CP175" t="b">
        <f t="shared" si="331"/>
        <v>1</v>
      </c>
      <c r="CQ175" s="96" t="b">
        <f t="shared" si="332"/>
        <v>1</v>
      </c>
      <c r="CR175" t="b">
        <f t="shared" si="333"/>
        <v>1</v>
      </c>
      <c r="CS175" t="b">
        <f t="shared" si="334"/>
        <v>1</v>
      </c>
      <c r="CT175" t="b">
        <f t="shared" si="335"/>
        <v>0</v>
      </c>
      <c r="CU175" t="b">
        <f t="shared" si="336"/>
        <v>0</v>
      </c>
      <c r="CV175" s="84" t="b">
        <f t="shared" si="337"/>
        <v>1</v>
      </c>
      <c r="CW175" t="b">
        <f t="shared" si="338"/>
        <v>1</v>
      </c>
      <c r="CX175" t="b">
        <f t="shared" si="339"/>
        <v>1</v>
      </c>
      <c r="CY175" t="b">
        <f t="shared" si="340"/>
        <v>1</v>
      </c>
      <c r="CZ175" t="b">
        <f t="shared" si="341"/>
        <v>1</v>
      </c>
      <c r="DA175" s="84">
        <f t="shared" si="342"/>
        <v>1</v>
      </c>
      <c r="DB175" t="b">
        <f t="shared" si="343"/>
        <v>0</v>
      </c>
    </row>
    <row r="176" spans="1:106">
      <c r="A176">
        <v>1620</v>
      </c>
      <c r="B176">
        <v>2</v>
      </c>
      <c r="C176" t="s">
        <v>1829</v>
      </c>
      <c r="D176" s="3" t="str">
        <f t="shared" si="290"/>
        <v>MA_1_36-5_dk_1532</v>
      </c>
      <c r="E176" s="3" t="str">
        <f t="shared" si="291"/>
        <v>1532</v>
      </c>
      <c r="F176">
        <v>146417.45300000001</v>
      </c>
      <c r="G176">
        <v>416346.125</v>
      </c>
      <c r="H176" s="35" t="str">
        <f t="shared" si="292"/>
        <v>ja</v>
      </c>
      <c r="I176">
        <v>28</v>
      </c>
      <c r="J176" t="s">
        <v>373</v>
      </c>
      <c r="K176" s="21">
        <v>10000</v>
      </c>
      <c r="L176" s="28">
        <f t="shared" si="344"/>
        <v>1</v>
      </c>
      <c r="M176" s="28">
        <f t="shared" si="345"/>
        <v>1</v>
      </c>
      <c r="N176" s="56">
        <f t="shared" si="293"/>
        <v>10000</v>
      </c>
      <c r="O176" s="33">
        <f t="shared" si="346"/>
        <v>117.68842269313268</v>
      </c>
      <c r="P176" s="37">
        <f t="shared" si="294"/>
        <v>80.023649960474955</v>
      </c>
      <c r="Q176" t="s">
        <v>12</v>
      </c>
      <c r="R176" t="s">
        <v>12</v>
      </c>
      <c r="S176">
        <v>5.5010000000000003</v>
      </c>
      <c r="T176">
        <v>5.8620000000000001</v>
      </c>
      <c r="U176">
        <v>6.1909999999999998</v>
      </c>
      <c r="V176">
        <v>6.4569999999999999</v>
      </c>
      <c r="W176">
        <v>6.7590000000000003</v>
      </c>
      <c r="X176" t="s">
        <v>12</v>
      </c>
      <c r="Y176">
        <v>7.3570000000000002</v>
      </c>
      <c r="Z176" t="s">
        <v>12</v>
      </c>
      <c r="AA176" s="10">
        <f t="shared" si="295"/>
        <v>6.7590000000000003</v>
      </c>
      <c r="AB176" s="9">
        <f t="shared" si="296"/>
        <v>0.5680000000000005</v>
      </c>
      <c r="AC176" s="10">
        <f t="shared" si="297"/>
        <v>0.59799999999999986</v>
      </c>
      <c r="AD176" t="s">
        <v>12</v>
      </c>
      <c r="AE176" t="s">
        <v>12</v>
      </c>
      <c r="AF176">
        <v>0.32200000000000001</v>
      </c>
      <c r="AG176">
        <v>0.41799999999999998</v>
      </c>
      <c r="AH176">
        <v>0.495</v>
      </c>
      <c r="AI176">
        <v>0.56499999999999995</v>
      </c>
      <c r="AJ176">
        <v>0.65700000000000003</v>
      </c>
      <c r="AK176" t="s">
        <v>12</v>
      </c>
      <c r="AL176">
        <v>0.93799999999999994</v>
      </c>
      <c r="AM176" t="s">
        <v>12</v>
      </c>
      <c r="AN176" s="10">
        <f t="shared" si="298"/>
        <v>0.65700000000000003</v>
      </c>
      <c r="AO176" s="9">
        <f t="shared" si="299"/>
        <v>0.16200000000000003</v>
      </c>
      <c r="AP176" s="10">
        <f t="shared" si="300"/>
        <v>0.28099999999999992</v>
      </c>
      <c r="AQ176" t="s">
        <v>12</v>
      </c>
      <c r="AR176" t="s">
        <v>12</v>
      </c>
      <c r="AS176">
        <v>1.851</v>
      </c>
      <c r="AT176">
        <v>2.16</v>
      </c>
      <c r="AU176">
        <v>2.343</v>
      </c>
      <c r="AV176">
        <v>2.4870000000000001</v>
      </c>
      <c r="AW176">
        <v>2.6520000000000001</v>
      </c>
      <c r="AX176" t="s">
        <v>12</v>
      </c>
      <c r="AY176">
        <v>3.113</v>
      </c>
      <c r="AZ176" t="s">
        <v>12</v>
      </c>
      <c r="BA176" s="10">
        <f t="shared" si="301"/>
        <v>2.6520000000000001</v>
      </c>
      <c r="BB176" s="9">
        <f t="shared" si="302"/>
        <v>0.30900000000000016</v>
      </c>
      <c r="BC176" s="10">
        <f t="shared" si="303"/>
        <v>0.46099999999999985</v>
      </c>
      <c r="BD176">
        <v>6.3319999999999999</v>
      </c>
      <c r="BE176">
        <v>6.9210000000000003</v>
      </c>
      <c r="BF176">
        <v>7.5609999999999999</v>
      </c>
      <c r="BG176" s="15">
        <f t="shared" si="304"/>
        <v>6.9210000000000003</v>
      </c>
      <c r="BH176" s="9">
        <f t="shared" si="305"/>
        <v>0.58900000000000041</v>
      </c>
      <c r="BI176" s="10">
        <f t="shared" si="306"/>
        <v>0.63999999999999968</v>
      </c>
      <c r="BJ176">
        <v>6.319</v>
      </c>
      <c r="BK176">
        <v>6.9059999999999997</v>
      </c>
      <c r="BL176">
        <v>7.55</v>
      </c>
      <c r="BM176" s="15">
        <f t="shared" si="307"/>
        <v>6.9059999999999997</v>
      </c>
      <c r="BN176" s="9">
        <f t="shared" si="308"/>
        <v>0.58699999999999974</v>
      </c>
      <c r="BO176" s="10">
        <f t="shared" si="309"/>
        <v>0.64400000000000013</v>
      </c>
      <c r="BP176">
        <f t="shared" si="310"/>
        <v>0</v>
      </c>
      <c r="BQ176" s="93">
        <f t="shared" si="311"/>
        <v>1.0369718309859153</v>
      </c>
      <c r="BR176" s="93">
        <f t="shared" si="312"/>
        <v>1.0334507042253507</v>
      </c>
      <c r="BS176" s="93" t="str">
        <f>VLOOKUP(C176,'Koppeling locatie - aslocatie'!$A$2:$C$8139,2,FALSE)</f>
        <v>maas220</v>
      </c>
      <c r="BT176" s="93">
        <f>VLOOKUP($BS176,aslocaties_v01!$C$3:$AA$500,MATCH($K$3/10,aslocaties_v01!$C$2:$X$2),FALSE)</f>
        <v>6.27</v>
      </c>
      <c r="BU176" s="93">
        <f>VLOOKUP(BS176,aslocaties_v01!$C$3:$AA$500,MATCH($K$3,aslocaties_v01!$C$2:$X$2),FALSE)</f>
        <v>6.8390000000000004</v>
      </c>
      <c r="BV176" s="93">
        <f>VLOOKUP(BS176,aslocaties_v01!$C$3:$AA$500,MATCH($K$3*10,aslocaties_v01!$C$2:$Y$2),FALSE)</f>
        <v>7.4379999999999997</v>
      </c>
      <c r="BW176" s="93">
        <f t="shared" si="313"/>
        <v>0.56900000000000084</v>
      </c>
      <c r="BX176" s="93">
        <f t="shared" si="314"/>
        <v>0.59899999999999931</v>
      </c>
      <c r="BY176" s="94">
        <f t="shared" si="315"/>
        <v>1.7605633802821874E-3</v>
      </c>
      <c r="BZ176" s="94">
        <f t="shared" si="316"/>
        <v>1.672240802674585E-3</v>
      </c>
      <c r="CA176" s="94">
        <f t="shared" si="317"/>
        <v>7.8999999999999737E-2</v>
      </c>
      <c r="CB176">
        <f t="shared" si="318"/>
        <v>8.0000000000000071E-2</v>
      </c>
      <c r="CC176" s="58">
        <f t="shared" si="319"/>
        <v>8.0999999999999517E-2</v>
      </c>
      <c r="CD176" s="95" t="b">
        <f t="shared" si="320"/>
        <v>0</v>
      </c>
      <c r="CE176" s="96" t="b">
        <f t="shared" si="321"/>
        <v>1</v>
      </c>
      <c r="CF176" t="b">
        <f t="shared" si="322"/>
        <v>1</v>
      </c>
      <c r="CG176" t="b">
        <f t="shared" si="323"/>
        <v>1</v>
      </c>
      <c r="CH176" s="84" t="b">
        <f t="shared" si="324"/>
        <v>1</v>
      </c>
      <c r="CI176">
        <f t="shared" si="325"/>
        <v>0.65700000000000003</v>
      </c>
      <c r="CJ176" t="b">
        <f t="shared" si="326"/>
        <v>1</v>
      </c>
      <c r="CK176" t="b">
        <f t="shared" si="327"/>
        <v>1</v>
      </c>
      <c r="CL176" s="84" t="b">
        <f t="shared" si="347"/>
        <v>1</v>
      </c>
      <c r="CM176">
        <f t="shared" si="328"/>
        <v>2.6520000000000001</v>
      </c>
      <c r="CN176" t="b">
        <f t="shared" si="329"/>
        <v>1</v>
      </c>
      <c r="CO176" s="84">
        <f t="shared" si="330"/>
        <v>5.9881646304938203E-2</v>
      </c>
      <c r="CP176" t="b">
        <f t="shared" si="331"/>
        <v>1</v>
      </c>
      <c r="CQ176" s="96" t="b">
        <f t="shared" si="332"/>
        <v>1</v>
      </c>
      <c r="CR176" t="b">
        <f t="shared" si="333"/>
        <v>1</v>
      </c>
      <c r="CS176" t="b">
        <f t="shared" si="334"/>
        <v>1</v>
      </c>
      <c r="CT176" t="b">
        <f t="shared" si="335"/>
        <v>1</v>
      </c>
      <c r="CU176" t="b">
        <f t="shared" si="336"/>
        <v>1</v>
      </c>
      <c r="CV176" s="84" t="b">
        <f t="shared" si="337"/>
        <v>1</v>
      </c>
      <c r="CW176" t="b">
        <f t="shared" si="338"/>
        <v>1</v>
      </c>
      <c r="CX176" t="b">
        <f t="shared" si="339"/>
        <v>1</v>
      </c>
      <c r="CY176" t="b">
        <f t="shared" si="340"/>
        <v>1</v>
      </c>
      <c r="CZ176" t="b">
        <f t="shared" si="341"/>
        <v>1</v>
      </c>
      <c r="DA176" s="84">
        <f t="shared" si="342"/>
        <v>0</v>
      </c>
      <c r="DB176" t="b">
        <f t="shared" si="343"/>
        <v>0</v>
      </c>
    </row>
    <row r="177" spans="1:106">
      <c r="A177">
        <v>1621</v>
      </c>
      <c r="B177">
        <v>2</v>
      </c>
      <c r="C177" t="s">
        <v>1830</v>
      </c>
      <c r="D177" s="3" t="str">
        <f t="shared" si="290"/>
        <v>MA_1_36-5_dk_1533</v>
      </c>
      <c r="E177" s="3" t="str">
        <f t="shared" si="291"/>
        <v>1533</v>
      </c>
      <c r="F177">
        <v>146407.78099999999</v>
      </c>
      <c r="G177">
        <v>416266.68800000002</v>
      </c>
      <c r="H177" s="35" t="str">
        <f t="shared" si="292"/>
        <v>ja</v>
      </c>
      <c r="I177">
        <v>28</v>
      </c>
      <c r="J177" t="s">
        <v>373</v>
      </c>
      <c r="K177" s="21">
        <v>10000</v>
      </c>
      <c r="L177" s="28">
        <f t="shared" si="344"/>
        <v>1</v>
      </c>
      <c r="M177" s="28">
        <f t="shared" si="345"/>
        <v>1</v>
      </c>
      <c r="N177" s="56">
        <f t="shared" si="293"/>
        <v>10000</v>
      </c>
      <c r="O177" s="33">
        <f t="shared" si="346"/>
        <v>80.023649960474955</v>
      </c>
      <c r="P177" s="37" t="s">
        <v>12</v>
      </c>
      <c r="Q177" t="s">
        <v>12</v>
      </c>
      <c r="R177" t="s">
        <v>12</v>
      </c>
      <c r="S177">
        <v>5.4930000000000003</v>
      </c>
      <c r="T177">
        <v>5.8579999999999997</v>
      </c>
      <c r="U177">
        <v>6.1879999999999997</v>
      </c>
      <c r="V177">
        <v>6.4560000000000004</v>
      </c>
      <c r="W177">
        <v>6.758</v>
      </c>
      <c r="X177" t="s">
        <v>12</v>
      </c>
      <c r="Y177">
        <v>7.3550000000000004</v>
      </c>
      <c r="Z177" t="s">
        <v>12</v>
      </c>
      <c r="AA177" s="10">
        <f t="shared" si="295"/>
        <v>6.758</v>
      </c>
      <c r="AB177" s="9">
        <f t="shared" si="296"/>
        <v>0.57000000000000028</v>
      </c>
      <c r="AC177" s="10">
        <f t="shared" si="297"/>
        <v>0.59700000000000042</v>
      </c>
      <c r="AD177" t="s">
        <v>12</v>
      </c>
      <c r="AE177" t="s">
        <v>12</v>
      </c>
      <c r="AF177">
        <v>0.30399999999999999</v>
      </c>
      <c r="AG177">
        <v>0.39700000000000002</v>
      </c>
      <c r="AH177">
        <v>0.47</v>
      </c>
      <c r="AI177">
        <v>0.54100000000000004</v>
      </c>
      <c r="AJ177">
        <v>0.63300000000000001</v>
      </c>
      <c r="AK177" t="s">
        <v>12</v>
      </c>
      <c r="AL177">
        <v>0.93899999999999995</v>
      </c>
      <c r="AM177" t="s">
        <v>12</v>
      </c>
      <c r="AN177" s="10">
        <f t="shared" si="298"/>
        <v>0.63300000000000001</v>
      </c>
      <c r="AO177" s="9">
        <f t="shared" si="299"/>
        <v>0.16300000000000003</v>
      </c>
      <c r="AP177" s="10">
        <f t="shared" si="300"/>
        <v>0.30599999999999994</v>
      </c>
      <c r="AQ177" t="s">
        <v>12</v>
      </c>
      <c r="AR177" t="s">
        <v>12</v>
      </c>
      <c r="AS177">
        <v>1.7829999999999999</v>
      </c>
      <c r="AT177">
        <v>2.101</v>
      </c>
      <c r="AU177">
        <v>2.2850000000000001</v>
      </c>
      <c r="AV177">
        <v>2.427</v>
      </c>
      <c r="AW177">
        <v>2.597</v>
      </c>
      <c r="AX177" t="s">
        <v>12</v>
      </c>
      <c r="AY177">
        <v>3.117</v>
      </c>
      <c r="AZ177" t="s">
        <v>12</v>
      </c>
      <c r="BA177" s="10">
        <f t="shared" si="301"/>
        <v>2.597</v>
      </c>
      <c r="BB177" s="9">
        <f t="shared" si="302"/>
        <v>0.31199999999999983</v>
      </c>
      <c r="BC177" s="10">
        <f t="shared" si="303"/>
        <v>0.52</v>
      </c>
      <c r="BD177">
        <v>6.3120000000000003</v>
      </c>
      <c r="BE177">
        <v>6.9050000000000002</v>
      </c>
      <c r="BF177">
        <v>7.5519999999999996</v>
      </c>
      <c r="BG177" s="15">
        <f t="shared" si="304"/>
        <v>6.9050000000000002</v>
      </c>
      <c r="BH177" s="9">
        <f t="shared" si="305"/>
        <v>0.59299999999999997</v>
      </c>
      <c r="BI177" s="10">
        <f t="shared" si="306"/>
        <v>0.64699999999999935</v>
      </c>
      <c r="BJ177">
        <v>6.298</v>
      </c>
      <c r="BK177">
        <v>6.8879999999999999</v>
      </c>
      <c r="BL177">
        <v>7.5339999999999998</v>
      </c>
      <c r="BM177" s="15">
        <f t="shared" si="307"/>
        <v>6.8879999999999999</v>
      </c>
      <c r="BN177" s="9">
        <f t="shared" si="308"/>
        <v>0.58999999999999986</v>
      </c>
      <c r="BO177" s="10">
        <f t="shared" si="309"/>
        <v>0.64599999999999991</v>
      </c>
      <c r="BP177">
        <f t="shared" si="310"/>
        <v>0</v>
      </c>
      <c r="BQ177" s="93">
        <f t="shared" si="311"/>
        <v>1.0403508771929819</v>
      </c>
      <c r="BR177" s="93">
        <f t="shared" si="312"/>
        <v>1.0350877192982448</v>
      </c>
      <c r="BS177" s="93" t="str">
        <f>VLOOKUP(C177,'Koppeling locatie - aslocatie'!$A$2:$C$8139,2,FALSE)</f>
        <v>maas221</v>
      </c>
      <c r="BT177" s="93">
        <f>VLOOKUP($BS177,aslocaties_v01!$C$3:$AA$500,MATCH($K$3/10,aslocaties_v01!$C$2:$X$2),FALSE)</f>
        <v>6.1790000000000003</v>
      </c>
      <c r="BU177" s="93">
        <f>VLOOKUP(BS177,aslocaties_v01!$C$3:$AA$500,MATCH($K$3,aslocaties_v01!$C$2:$X$2),FALSE)</f>
        <v>6.7469999999999999</v>
      </c>
      <c r="BV177" s="93">
        <f>VLOOKUP(BS177,aslocaties_v01!$C$3:$AA$500,MATCH($K$3*10,aslocaties_v01!$C$2:$Y$2),FALSE)</f>
        <v>7.3470000000000004</v>
      </c>
      <c r="BW177" s="93">
        <f t="shared" si="313"/>
        <v>0.56799999999999962</v>
      </c>
      <c r="BX177" s="93">
        <f t="shared" si="314"/>
        <v>0.60000000000000053</v>
      </c>
      <c r="BY177" s="94">
        <f t="shared" si="315"/>
        <v>3.5087719298256825E-3</v>
      </c>
      <c r="BZ177" s="94">
        <f t="shared" si="316"/>
        <v>5.0251256281408363E-3</v>
      </c>
      <c r="CA177" s="94">
        <f t="shared" si="317"/>
        <v>8.9999999999994529E-3</v>
      </c>
      <c r="CB177">
        <f t="shared" si="318"/>
        <v>1.1000000000000121E-2</v>
      </c>
      <c r="CC177" s="58">
        <f t="shared" si="319"/>
        <v>8.0000000000000071E-3</v>
      </c>
      <c r="CD177" s="95" t="b">
        <f t="shared" si="320"/>
        <v>0</v>
      </c>
      <c r="CE177" s="96" t="b">
        <f t="shared" si="321"/>
        <v>1</v>
      </c>
      <c r="CF177" t="b">
        <f t="shared" si="322"/>
        <v>1</v>
      </c>
      <c r="CG177" t="b">
        <f t="shared" si="323"/>
        <v>1</v>
      </c>
      <c r="CH177" s="84" t="b">
        <f t="shared" si="324"/>
        <v>1</v>
      </c>
      <c r="CI177">
        <f t="shared" si="325"/>
        <v>0.63300000000000001</v>
      </c>
      <c r="CJ177" t="b">
        <f t="shared" si="326"/>
        <v>1</v>
      </c>
      <c r="CK177" t="b">
        <f t="shared" si="327"/>
        <v>1</v>
      </c>
      <c r="CL177" s="84" t="b">
        <f t="shared" si="347"/>
        <v>1</v>
      </c>
      <c r="CM177">
        <f t="shared" si="328"/>
        <v>2.597</v>
      </c>
      <c r="CN177" t="b">
        <f t="shared" si="329"/>
        <v>1</v>
      </c>
      <c r="CO177" s="84">
        <f t="shared" si="330"/>
        <v>6.0163793561338101E-2</v>
      </c>
      <c r="CP177" t="b">
        <f t="shared" si="331"/>
        <v>1</v>
      </c>
      <c r="CQ177" s="96" t="b">
        <f t="shared" si="332"/>
        <v>1</v>
      </c>
      <c r="CR177" t="b">
        <f t="shared" si="333"/>
        <v>1</v>
      </c>
      <c r="CS177" t="b">
        <f t="shared" si="334"/>
        <v>1</v>
      </c>
      <c r="CT177" t="b">
        <f t="shared" si="335"/>
        <v>1</v>
      </c>
      <c r="CU177" t="b">
        <f t="shared" si="336"/>
        <v>1</v>
      </c>
      <c r="CV177" s="84" t="str">
        <f t="shared" si="337"/>
        <v>-</v>
      </c>
      <c r="CW177" t="str">
        <f t="shared" si="338"/>
        <v>-</v>
      </c>
      <c r="CX177" t="str">
        <f t="shared" si="339"/>
        <v>-</v>
      </c>
      <c r="CY177" t="str">
        <f t="shared" si="340"/>
        <v>-</v>
      </c>
      <c r="CZ177" t="str">
        <f t="shared" si="341"/>
        <v>-</v>
      </c>
      <c r="DA177" s="84">
        <f t="shared" si="342"/>
        <v>0</v>
      </c>
      <c r="DB177" t="b">
        <f t="shared" si="343"/>
        <v>0</v>
      </c>
    </row>
  </sheetData>
  <sortState xmlns:xlrd2="http://schemas.microsoft.com/office/spreadsheetml/2017/richdata2" ref="A3:DB177">
    <sortCondition ref="D3"/>
  </sortState>
  <mergeCells count="2">
    <mergeCell ref="A1:G1"/>
    <mergeCell ref="DB1:DB2"/>
  </mergeCells>
  <conditionalFormatting sqref="O3:P177">
    <cfRule type="cellIs" dxfId="39" priority="855" stopIfTrue="1" operator="equal">
      <formula>"-"</formula>
    </cfRule>
    <cfRule type="cellIs" dxfId="38" priority="856" stopIfTrue="1" operator="greaterThan">
      <formula>300</formula>
    </cfRule>
    <cfRule type="cellIs" dxfId="37" priority="857" stopIfTrue="1" operator="greaterThanOrEqual">
      <formula>125</formula>
    </cfRule>
  </conditionalFormatting>
  <conditionalFormatting sqref="H3:I171 H172:H177">
    <cfRule type="cellIs" dxfId="36" priority="853" operator="equal">
      <formula>"nee"</formula>
    </cfRule>
    <cfRule type="cellIs" dxfId="35" priority="854" operator="equal">
      <formula>"ja"</formula>
    </cfRule>
  </conditionalFormatting>
  <conditionalFormatting sqref="BQ3:BS177">
    <cfRule type="iconSet" priority="3">
      <iconSet iconSet="3Symbols2">
        <cfvo type="percent" val="0"/>
        <cfvo type="num" val="0.95"/>
        <cfvo type="num" val="1"/>
      </iconSet>
    </cfRule>
  </conditionalFormatting>
  <conditionalFormatting sqref="BY3:BZ177">
    <cfRule type="iconSet" priority="2">
      <iconSet iconSet="3Symbols2" reverse="1">
        <cfvo type="percent" val="0"/>
        <cfvo type="num" val="7.4999999999999997E-2" gte="0"/>
        <cfvo type="num" val="0.1" gte="0"/>
      </iconSet>
    </cfRule>
  </conditionalFormatting>
  <conditionalFormatting sqref="CA3:CD177">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0"/>
  <dimension ref="A1:DB52"/>
  <sheetViews>
    <sheetView topLeftCell="BX1" zoomScaleNormal="100" workbookViewId="0">
      <selection activeCell="CS1" sqref="CS1:CT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2E-3</v>
      </c>
      <c r="CT1" s="60">
        <v>2E-3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ht="13.5" thickBot="1">
      <c r="A3" s="6">
        <v>1622</v>
      </c>
      <c r="B3" s="7">
        <v>2</v>
      </c>
      <c r="C3" s="7" t="s">
        <v>1831</v>
      </c>
      <c r="D3" s="7" t="str">
        <f t="shared" ref="D3:D34" si="0">IF(ISERROR(FIND("_",C3)),C3,LEFT(C3,LEN(C3)-LEN(RIGHT(C3,LEN(C3)-FIND("~",SUBSTITUTE(C3,"_","~",LEN(C3)-LEN(SUBSTITUTE(C3,"_",""))))))) &amp; TEXT(INT(RIGHT(C3,LEN(C3)-FIND("~",SUBSTITUTE(C3,"_","~",LEN(C3)-LEN(SUBSTITUTE(C3,"_","")))))), "0000") )</f>
        <v>MA_1_37-1_dk_0050</v>
      </c>
      <c r="E3" s="7" t="str">
        <f t="shared" ref="E3:E34" si="1">TEXT(INT(RIGHT(C3,LEN(C3)-FIND("~",SUBSTITUTE(C3,"_","~",LEN(C3)-LEN(SUBSTITUTE(C3,"_","")))))), "0000")</f>
        <v>0050</v>
      </c>
      <c r="F3" s="7">
        <v>136828.17199999999</v>
      </c>
      <c r="G3" s="14">
        <v>416902.5</v>
      </c>
      <c r="H3" s="34" t="str">
        <f t="shared" ref="H3:H34" si="2">IF(COUNTIF(C:C, "="&amp;C3)=1,"ja", "nee")</f>
        <v>ja</v>
      </c>
      <c r="I3" s="41">
        <v>151</v>
      </c>
      <c r="J3" s="72" t="s">
        <v>374</v>
      </c>
      <c r="K3" s="74">
        <v>10000</v>
      </c>
      <c r="L3" s="45">
        <v>1</v>
      </c>
      <c r="M3" s="49">
        <v>1</v>
      </c>
      <c r="N3" s="46">
        <f t="shared" ref="N3:N34" si="3">INT(K3/L3*M3)</f>
        <v>10000</v>
      </c>
      <c r="O3" s="32" t="s">
        <v>12</v>
      </c>
      <c r="P3" s="37">
        <f t="shared" ref="P3:P34" si="4">SQRT((F3-F4)^2+(G3-G4)^2)</f>
        <v>4197.3480781238559</v>
      </c>
      <c r="Q3" s="6" t="s">
        <v>12</v>
      </c>
      <c r="R3" s="54" t="s">
        <v>12</v>
      </c>
      <c r="S3" s="54">
        <v>4.4359999999999999</v>
      </c>
      <c r="T3" s="54">
        <v>4.7679999999999998</v>
      </c>
      <c r="U3" s="54">
        <v>5.0739999999999998</v>
      </c>
      <c r="V3" s="7">
        <v>5.3250000000000002</v>
      </c>
      <c r="W3" s="7">
        <v>5.6059999999999999</v>
      </c>
      <c r="X3" s="7" t="s">
        <v>12</v>
      </c>
      <c r="Y3" s="7">
        <v>6.1589999999999998</v>
      </c>
      <c r="Z3" s="14" t="s">
        <v>12</v>
      </c>
      <c r="AA3" s="8">
        <f t="shared" ref="AA3:AA34" si="5">LOOKUP($K3,$Q$2:$Z$2,Q3:Z3)</f>
        <v>5.6059999999999999</v>
      </c>
      <c r="AB3" s="6">
        <f t="shared" ref="AB3:AB34" si="6">LOOKUP($K3,$Q$2:$Z$2,Q3:Z3)-LOOKUP(0.1*$K3,$Q$2:$Z$2,Q3:Z3)</f>
        <v>0.53200000000000003</v>
      </c>
      <c r="AC3" s="8">
        <f t="shared" ref="AC3:AC34" si="7">LOOKUP(10*$K3,$Q$2:$Z$2,Q3:Z3)-LOOKUP($K3,$Q$2:$Z$2,Q3:Z3)</f>
        <v>0.55299999999999994</v>
      </c>
      <c r="AD3" s="6" t="s">
        <v>12</v>
      </c>
      <c r="AE3" s="54" t="s">
        <v>12</v>
      </c>
      <c r="AF3" s="54">
        <v>0.62</v>
      </c>
      <c r="AG3" s="54">
        <v>0.69799999999999995</v>
      </c>
      <c r="AH3" s="54">
        <v>0.78400000000000003</v>
      </c>
      <c r="AI3" s="7">
        <v>0.85299999999999998</v>
      </c>
      <c r="AJ3" s="7">
        <v>0.92300000000000004</v>
      </c>
      <c r="AK3" s="7" t="s">
        <v>12</v>
      </c>
      <c r="AL3" s="7">
        <v>1.044</v>
      </c>
      <c r="AM3" s="14" t="s">
        <v>12</v>
      </c>
      <c r="AN3" s="8">
        <f t="shared" ref="AN3:AN34" si="8">LOOKUP($K3,$Q$2:$Z$2,AD3:AM3)</f>
        <v>0.92300000000000004</v>
      </c>
      <c r="AO3" s="6">
        <f t="shared" ref="AO3:AO34" si="9">LOOKUP($K3,$Q$2:$Z$2,AD3:AM3)-LOOKUP(0.1*$K3,$Q$2:$Z$2,AD3:AM3)</f>
        <v>0.13900000000000001</v>
      </c>
      <c r="AP3" s="8">
        <f t="shared" ref="AP3:AP34" si="10">LOOKUP(10*$K3,$Q$2:$Z$2,AD3:AM3)-LOOKUP($K3,$Q$2:$Z$2,AD3:AM3)</f>
        <v>0.121</v>
      </c>
      <c r="AQ3" s="6" t="s">
        <v>12</v>
      </c>
      <c r="AR3" s="54" t="s">
        <v>12</v>
      </c>
      <c r="AS3" s="54">
        <v>2.6520000000000001</v>
      </c>
      <c r="AT3" s="54">
        <v>2.7949999999999999</v>
      </c>
      <c r="AU3" s="54">
        <v>2.956</v>
      </c>
      <c r="AV3" s="7">
        <v>3.1019999999999999</v>
      </c>
      <c r="AW3" s="7">
        <v>3.2090000000000001</v>
      </c>
      <c r="AX3" s="7" t="s">
        <v>12</v>
      </c>
      <c r="AY3" s="7">
        <v>3.4</v>
      </c>
      <c r="AZ3" s="14" t="s">
        <v>12</v>
      </c>
      <c r="BA3" s="8">
        <f t="shared" ref="BA3:BA34" si="11">LOOKUP($K3,$Q$2:$Z$2,AQ3:AZ3)</f>
        <v>3.2090000000000001</v>
      </c>
      <c r="BB3" s="6">
        <f t="shared" ref="BB3:BB34" si="12">LOOKUP($K3,$Q$2:$Z$2,AQ3:AZ3)-LOOKUP(0.1*$K3,$Q$2:$Z$2,AQ3:AZ3)</f>
        <v>0.25300000000000011</v>
      </c>
      <c r="BC3" s="8">
        <f t="shared" ref="BC3:BC34" si="13">LOOKUP(10*$K3,$Q$2:$Z$2,AQ3:AZ3)-LOOKUP($K3,$Q$2:$Z$2,AQ3:AZ3)</f>
        <v>0.19099999999999984</v>
      </c>
      <c r="BD3" s="6">
        <v>5.4130000000000003</v>
      </c>
      <c r="BE3" s="7">
        <v>5.968</v>
      </c>
      <c r="BF3" s="14">
        <v>6.5209999999999999</v>
      </c>
      <c r="BG3" s="8">
        <f t="shared" ref="BG3:BG34" si="14">LOOKUP($N3,$BD$2:$BF$2,BD3:BF3)</f>
        <v>5.968</v>
      </c>
      <c r="BH3" s="6">
        <f t="shared" ref="BH3:BH34" si="15">BE3-BD3</f>
        <v>0.55499999999999972</v>
      </c>
      <c r="BI3" s="8">
        <f t="shared" ref="BI3:BI34" si="16">BF3-BE3</f>
        <v>0.55299999999999994</v>
      </c>
      <c r="BJ3" s="6">
        <v>5.3769999999999998</v>
      </c>
      <c r="BK3" s="7">
        <v>5.9290000000000003</v>
      </c>
      <c r="BL3" s="14">
        <v>6.4820000000000002</v>
      </c>
      <c r="BM3" s="8">
        <f t="shared" ref="BM3:BM34" si="17">LOOKUP($N3,$BD$2:$BF$2,BJ3:BL3)</f>
        <v>5.9290000000000003</v>
      </c>
      <c r="BN3" s="6">
        <f t="shared" ref="BN3:BN34" si="18">BK3-BJ3</f>
        <v>0.55200000000000049</v>
      </c>
      <c r="BO3" s="8">
        <f t="shared" ref="BO3:BO34" si="19">BL3-BK3</f>
        <v>0.55299999999999994</v>
      </c>
      <c r="BP3">
        <f t="shared" ref="BP3:BP34" si="20">IF(AND(ISERROR(FIND("Fout",Q3)), ISERROR(FIND("Fout",AD3)), ISERROR(FIND("Fout",AQ3)), ISERROR(FIND( "Fout",BD3)), ISERROR(FIND( "Fout",BJ3))),0,1)</f>
        <v>0</v>
      </c>
      <c r="BQ3" s="93">
        <f t="shared" ref="BQ3:BQ34" si="21">IF(AB3=0, -1, BH3/AB3)</f>
        <v>1.0432330827067664</v>
      </c>
      <c r="BR3" s="93">
        <f t="shared" ref="BR3:BR34" si="22">IF(AB3=0,-1,BN3/AB3)</f>
        <v>1.037593984962407</v>
      </c>
      <c r="BS3" s="93" t="str">
        <f>VLOOKUP(C3,'Koppeling locatie - aslocatie'!$A$2:$C$8139,2,FALSE)</f>
        <v>heka231</v>
      </c>
      <c r="BT3" s="93">
        <f>VLOOKUP($BS3,aslocaties_v01!$C$3:$AA$500,MATCH($K$3/10,aslocaties_v01!$C$2:$X$2),FALSE)</f>
        <v>3.91</v>
      </c>
      <c r="BU3" s="93">
        <f>VLOOKUP(BS3,aslocaties_v01!$C$3:$AA$500,MATCH($K$3,aslocaties_v01!$C$2:$X$2),FALSE)</f>
        <v>4.0640000000000001</v>
      </c>
      <c r="BV3" s="93">
        <f>VLOOKUP(BS3,aslocaties_v01!$C$3:$AA$500,MATCH($K$3*10,aslocaties_v01!$C$2:$Y$2),FALSE)</f>
        <v>4.577</v>
      </c>
      <c r="BW3" s="93">
        <f t="shared" ref="BW3:BW34" si="23">BU3-BT3</f>
        <v>0.15399999999999991</v>
      </c>
      <c r="BX3" s="93">
        <f t="shared" ref="BX3:BX34" si="24">BV3-BU3</f>
        <v>0.5129999999999999</v>
      </c>
      <c r="BY3" s="94">
        <f t="shared" ref="BY3:BY34" si="25">IFERROR(ABS(1-BW3/AB3), 999)</f>
        <v>0.71052631578947389</v>
      </c>
      <c r="BZ3" s="94">
        <f t="shared" ref="BZ3:BZ34" si="26">IFERROR(ABS(1-BX3/AC3), 999)</f>
        <v>7.2332730560578762E-2</v>
      </c>
      <c r="CA3" s="94">
        <f t="shared" ref="CA3:CA34" si="27">ABS(LOOKUP(0.1*$K3,$Q$2:$Z$2,Q3:Z3)-BT3)</f>
        <v>1.1639999999999997</v>
      </c>
      <c r="CB3">
        <f t="shared" ref="CB3:CB34" si="28">ABS(LOOKUP($K3,$Q$2:$Z$2,Q3:Z3)-BU3)</f>
        <v>1.5419999999999998</v>
      </c>
      <c r="CC3" s="58">
        <f t="shared" ref="CC3:CC34" si="29">ABS(LOOKUP(10*$K3,$Q$2:$Z$2,Q3:Z3)-BV3)</f>
        <v>1.5819999999999999</v>
      </c>
      <c r="CD3" s="95" t="b">
        <f t="shared" ref="CD3:CD34" si="30">OR(BY3&gt;0.1,BZ3&gt;0.1, CA3&gt;=0.15, CB3&gt;=0.15, CC3&gt;=0.15)</f>
        <v>1</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0.92300000000000004</v>
      </c>
      <c r="CJ3" t="b">
        <f t="shared" ref="CJ3:CJ34" si="36">CI3&lt;AVERAGE(CI:CI)+3*STDEV(CI:CI)</f>
        <v>1</v>
      </c>
      <c r="CK3" t="b">
        <f t="shared" ref="CK3:CK34" si="37">AN3&lt;1.25</f>
        <v>1</v>
      </c>
      <c r="CL3" s="84" t="b">
        <f>BA3&gt;AVERAGE(BA:BA)-2*STDEV(BA:BA)</f>
        <v>1</v>
      </c>
      <c r="CM3">
        <f t="shared" ref="CM3:CM34" si="38">IF(CL3,BA3,"")</f>
        <v>3.2090000000000001</v>
      </c>
      <c r="CN3" t="b">
        <f t="shared" ref="CN3:CN34" si="39">CM3&lt;AVERAGE(CM:CM)+3*STDEV(CM:CM)</f>
        <v>1</v>
      </c>
      <c r="CO3" s="84">
        <f t="shared" ref="CO3:CO34" si="40">IF(BA3=0, -1, AN3/(1.56*BA3^2))</f>
        <v>5.7456301731104949E-2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ht="13.5" thickBot="1">
      <c r="A4" s="9">
        <v>1623</v>
      </c>
      <c r="B4" s="3">
        <v>2</v>
      </c>
      <c r="C4" s="3" t="s">
        <v>1832</v>
      </c>
      <c r="D4" s="3" t="str">
        <f t="shared" si="0"/>
        <v>MA_1_37-1_dk_0007</v>
      </c>
      <c r="E4" s="3" t="str">
        <f t="shared" si="1"/>
        <v>0007</v>
      </c>
      <c r="F4" s="3">
        <v>140991.609</v>
      </c>
      <c r="G4" s="15">
        <v>417434.96899999998</v>
      </c>
      <c r="H4" s="35" t="str">
        <f t="shared" si="2"/>
        <v>ja</v>
      </c>
      <c r="I4" s="42">
        <v>191</v>
      </c>
      <c r="J4" s="20" t="s">
        <v>374</v>
      </c>
      <c r="K4" s="74">
        <v>10000</v>
      </c>
      <c r="L4" s="28">
        <f t="shared" ref="L4:L35" si="54">L3</f>
        <v>1</v>
      </c>
      <c r="M4" s="28">
        <f t="shared" ref="M4:M35" si="55">M3</f>
        <v>1</v>
      </c>
      <c r="N4" s="56">
        <f t="shared" si="3"/>
        <v>10000</v>
      </c>
      <c r="O4" s="33">
        <f t="shared" ref="O4:O35" si="56">SQRT((F3-F4)^2+(G3-G4)^2)</f>
        <v>4197.3480781238559</v>
      </c>
      <c r="P4" s="37">
        <f t="shared" si="4"/>
        <v>872.40318099889919</v>
      </c>
      <c r="Q4" s="9" t="s">
        <v>12</v>
      </c>
      <c r="R4" s="55" t="s">
        <v>12</v>
      </c>
      <c r="S4" s="55">
        <v>4.9109999999999996</v>
      </c>
      <c r="T4" s="55">
        <v>5.2539999999999996</v>
      </c>
      <c r="U4" s="55">
        <v>5.57</v>
      </c>
      <c r="V4" s="3">
        <v>5.8209999999999997</v>
      </c>
      <c r="W4" s="3">
        <v>6.109</v>
      </c>
      <c r="X4" s="3" t="s">
        <v>12</v>
      </c>
      <c r="Y4" s="3">
        <v>6.6760000000000002</v>
      </c>
      <c r="Z4" s="15" t="s">
        <v>12</v>
      </c>
      <c r="AA4" s="10">
        <f t="shared" si="5"/>
        <v>6.109</v>
      </c>
      <c r="AB4" s="9">
        <f t="shared" si="6"/>
        <v>0.5389999999999997</v>
      </c>
      <c r="AC4" s="10">
        <f t="shared" si="7"/>
        <v>0.56700000000000017</v>
      </c>
      <c r="AD4" s="9" t="s">
        <v>12</v>
      </c>
      <c r="AE4" s="55" t="s">
        <v>12</v>
      </c>
      <c r="AF4" s="55">
        <v>0.64800000000000002</v>
      </c>
      <c r="AG4" s="55">
        <v>0.74399999999999999</v>
      </c>
      <c r="AH4" s="55">
        <v>0.83499999999999996</v>
      </c>
      <c r="AI4" s="3">
        <v>0.90400000000000003</v>
      </c>
      <c r="AJ4" s="3">
        <v>0.97399999999999998</v>
      </c>
      <c r="AK4" s="3" t="s">
        <v>12</v>
      </c>
      <c r="AL4" s="3">
        <v>1.113</v>
      </c>
      <c r="AM4" s="15" t="s">
        <v>12</v>
      </c>
      <c r="AN4" s="10">
        <f t="shared" si="8"/>
        <v>0.97399999999999998</v>
      </c>
      <c r="AO4" s="9">
        <f t="shared" si="9"/>
        <v>0.13900000000000001</v>
      </c>
      <c r="AP4" s="10">
        <f t="shared" si="10"/>
        <v>0.13900000000000001</v>
      </c>
      <c r="AQ4" s="9" t="s">
        <v>12</v>
      </c>
      <c r="AR4" s="55" t="s">
        <v>12</v>
      </c>
      <c r="AS4" s="55">
        <v>2.67</v>
      </c>
      <c r="AT4" s="55">
        <v>2.8620000000000001</v>
      </c>
      <c r="AU4" s="55">
        <v>3.0619999999999998</v>
      </c>
      <c r="AV4" s="3">
        <v>3.1930000000000001</v>
      </c>
      <c r="AW4" s="3">
        <v>3.2749999999999999</v>
      </c>
      <c r="AX4" s="3" t="s">
        <v>12</v>
      </c>
      <c r="AY4" s="3">
        <v>3.4729999999999999</v>
      </c>
      <c r="AZ4" s="15" t="s">
        <v>12</v>
      </c>
      <c r="BA4" s="10">
        <f t="shared" si="11"/>
        <v>3.2749999999999999</v>
      </c>
      <c r="BB4" s="9">
        <f t="shared" si="12"/>
        <v>0.21300000000000008</v>
      </c>
      <c r="BC4" s="10">
        <f t="shared" si="13"/>
        <v>0.19799999999999995</v>
      </c>
      <c r="BD4" s="9">
        <v>6.056</v>
      </c>
      <c r="BE4" s="3">
        <v>6.649</v>
      </c>
      <c r="BF4" s="15">
        <v>7.2549999999999999</v>
      </c>
      <c r="BG4" s="15">
        <f t="shared" si="14"/>
        <v>6.649</v>
      </c>
      <c r="BH4" s="9">
        <f t="shared" si="15"/>
        <v>0.59299999999999997</v>
      </c>
      <c r="BI4" s="10">
        <f t="shared" si="16"/>
        <v>0.60599999999999987</v>
      </c>
      <c r="BJ4" s="9">
        <v>6.0519999999999996</v>
      </c>
      <c r="BK4" s="3">
        <v>6.6470000000000002</v>
      </c>
      <c r="BL4" s="15">
        <v>7.2530000000000001</v>
      </c>
      <c r="BM4" s="15">
        <f t="shared" si="17"/>
        <v>6.6470000000000002</v>
      </c>
      <c r="BN4" s="9">
        <f t="shared" si="18"/>
        <v>0.59500000000000064</v>
      </c>
      <c r="BO4" s="10">
        <f t="shared" si="19"/>
        <v>0.60599999999999987</v>
      </c>
      <c r="BP4">
        <f t="shared" si="20"/>
        <v>0</v>
      </c>
      <c r="BQ4" s="93">
        <f t="shared" si="21"/>
        <v>1.100185528756958</v>
      </c>
      <c r="BR4" s="93">
        <f t="shared" si="22"/>
        <v>1.1038961038961057</v>
      </c>
      <c r="BS4" s="93" t="str">
        <f>VLOOKUP(C4,'Koppeling locatie - aslocatie'!$A$2:$C$8139,2,FALSE)</f>
        <v>afma229</v>
      </c>
      <c r="BT4" s="93">
        <f>VLOOKUP($BS4,aslocaties_v01!$C$3:$AA$500,MATCH($K$3/10,aslocaties_v01!$C$2:$X$2),FALSE)</f>
        <v>3.9249999999999998</v>
      </c>
      <c r="BU4" s="93">
        <f>VLOOKUP(BS4,aslocaties_v01!$C$3:$AA$500,MATCH($K$3,aslocaties_v01!$C$2:$X$2),FALSE)</f>
        <v>4.07</v>
      </c>
      <c r="BV4" s="93">
        <f>VLOOKUP(BS4,aslocaties_v01!$C$3:$AA$500,MATCH($K$3*10,aslocaties_v01!$C$2:$Y$2),FALSE)</f>
        <v>4.5289999999999999</v>
      </c>
      <c r="BW4" s="93">
        <f t="shared" si="23"/>
        <v>0.14500000000000046</v>
      </c>
      <c r="BX4" s="93">
        <f t="shared" si="24"/>
        <v>0.45899999999999963</v>
      </c>
      <c r="BY4" s="94">
        <f t="shared" si="25"/>
        <v>0.73098330241187282</v>
      </c>
      <c r="BZ4" s="94">
        <f t="shared" si="26"/>
        <v>0.19047619047619135</v>
      </c>
      <c r="CA4" s="94">
        <f t="shared" si="27"/>
        <v>1.6450000000000005</v>
      </c>
      <c r="CB4">
        <f t="shared" si="28"/>
        <v>2.0389999999999997</v>
      </c>
      <c r="CC4" s="58">
        <f t="shared" si="29"/>
        <v>2.1470000000000002</v>
      </c>
      <c r="CD4" s="95" t="b">
        <f t="shared" si="30"/>
        <v>1</v>
      </c>
      <c r="CE4" s="96" t="b">
        <f t="shared" si="31"/>
        <v>1</v>
      </c>
      <c r="CF4" t="b">
        <f t="shared" si="32"/>
        <v>1</v>
      </c>
      <c r="CG4" t="b">
        <f t="shared" si="33"/>
        <v>1</v>
      </c>
      <c r="CH4" s="84" t="b">
        <f t="shared" si="34"/>
        <v>1</v>
      </c>
      <c r="CI4">
        <f t="shared" si="35"/>
        <v>0.97399999999999998</v>
      </c>
      <c r="CJ4" t="b">
        <f t="shared" si="36"/>
        <v>1</v>
      </c>
      <c r="CK4" t="b">
        <f t="shared" si="37"/>
        <v>1</v>
      </c>
      <c r="CL4" s="84" t="b">
        <f t="shared" ref="CL4:CL35" si="57">BA4&lt;AVERAGE(BA:BA)+2*STDEV(BA:BA)</f>
        <v>1</v>
      </c>
      <c r="CM4">
        <f t="shared" si="38"/>
        <v>3.2749999999999999</v>
      </c>
      <c r="CN4" t="b">
        <f t="shared" si="39"/>
        <v>1</v>
      </c>
      <c r="CO4" s="84">
        <f t="shared" si="40"/>
        <v>5.8211896682848263E-2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ht="13.5" thickBot="1">
      <c r="A5" s="9">
        <v>1624</v>
      </c>
      <c r="B5" s="3">
        <v>2</v>
      </c>
      <c r="C5" s="3" t="s">
        <v>1833</v>
      </c>
      <c r="D5" s="3" t="str">
        <f t="shared" si="0"/>
        <v>MA_1_37-1_dk_0016</v>
      </c>
      <c r="E5" s="3" t="str">
        <f t="shared" si="1"/>
        <v>0016</v>
      </c>
      <c r="F5" s="3">
        <v>140125.75</v>
      </c>
      <c r="G5" s="15">
        <v>417541.625</v>
      </c>
      <c r="H5" s="35" t="str">
        <f t="shared" si="2"/>
        <v>ja</v>
      </c>
      <c r="I5" s="42">
        <v>181</v>
      </c>
      <c r="J5" s="20" t="s">
        <v>374</v>
      </c>
      <c r="K5" s="74">
        <v>10000</v>
      </c>
      <c r="L5" s="28">
        <f t="shared" si="54"/>
        <v>1</v>
      </c>
      <c r="M5" s="28">
        <f t="shared" si="55"/>
        <v>1</v>
      </c>
      <c r="N5" s="56">
        <f t="shared" si="3"/>
        <v>10000</v>
      </c>
      <c r="O5" s="33">
        <f t="shared" si="56"/>
        <v>872.40318099889919</v>
      </c>
      <c r="P5" s="37">
        <f t="shared" si="4"/>
        <v>122.60608807886381</v>
      </c>
      <c r="Q5" s="9" t="s">
        <v>12</v>
      </c>
      <c r="R5" s="55" t="s">
        <v>12</v>
      </c>
      <c r="S5" s="55">
        <v>4.8230000000000004</v>
      </c>
      <c r="T5" s="55">
        <v>5.1580000000000004</v>
      </c>
      <c r="U5" s="55">
        <v>5.468</v>
      </c>
      <c r="V5" s="3">
        <v>5.72</v>
      </c>
      <c r="W5" s="3">
        <v>6.0049999999999999</v>
      </c>
      <c r="X5" s="3" t="s">
        <v>12</v>
      </c>
      <c r="Y5" s="3">
        <v>6.5620000000000003</v>
      </c>
      <c r="Z5" s="15" t="s">
        <v>12</v>
      </c>
      <c r="AA5" s="10">
        <f t="shared" si="5"/>
        <v>6.0049999999999999</v>
      </c>
      <c r="AB5" s="9">
        <f t="shared" si="6"/>
        <v>0.53699999999999992</v>
      </c>
      <c r="AC5" s="10">
        <f t="shared" si="7"/>
        <v>0.55700000000000038</v>
      </c>
      <c r="AD5" s="9" t="s">
        <v>12</v>
      </c>
      <c r="AE5" s="55" t="s">
        <v>12</v>
      </c>
      <c r="AF5" s="55">
        <v>0.65</v>
      </c>
      <c r="AG5" s="55">
        <v>0.755</v>
      </c>
      <c r="AH5" s="55">
        <v>0.879</v>
      </c>
      <c r="AI5" s="3">
        <v>0.96099999999999997</v>
      </c>
      <c r="AJ5" s="3">
        <v>1.04</v>
      </c>
      <c r="AK5" s="3" t="s">
        <v>12</v>
      </c>
      <c r="AL5" s="3">
        <v>1.1859999999999999</v>
      </c>
      <c r="AM5" s="15" t="s">
        <v>12</v>
      </c>
      <c r="AN5" s="10">
        <f t="shared" si="8"/>
        <v>1.04</v>
      </c>
      <c r="AO5" s="9">
        <f t="shared" si="9"/>
        <v>0.16100000000000003</v>
      </c>
      <c r="AP5" s="10">
        <f t="shared" si="10"/>
        <v>0.14599999999999991</v>
      </c>
      <c r="AQ5" s="9" t="s">
        <v>12</v>
      </c>
      <c r="AR5" s="55" t="s">
        <v>12</v>
      </c>
      <c r="AS5" s="55">
        <v>2.6829999999999998</v>
      </c>
      <c r="AT5" s="55">
        <v>2.887</v>
      </c>
      <c r="AU5" s="55">
        <v>3.1139999999999999</v>
      </c>
      <c r="AV5" s="3">
        <v>3.2679999999999998</v>
      </c>
      <c r="AW5" s="3">
        <v>3.3759999999999999</v>
      </c>
      <c r="AX5" s="3" t="s">
        <v>12</v>
      </c>
      <c r="AY5" s="3">
        <v>3.5840000000000001</v>
      </c>
      <c r="AZ5" s="15" t="s">
        <v>12</v>
      </c>
      <c r="BA5" s="10">
        <f t="shared" si="11"/>
        <v>3.3759999999999999</v>
      </c>
      <c r="BB5" s="9">
        <f t="shared" si="12"/>
        <v>0.26200000000000001</v>
      </c>
      <c r="BC5" s="10">
        <f t="shared" si="13"/>
        <v>0.20800000000000018</v>
      </c>
      <c r="BD5" s="9">
        <v>5.9640000000000004</v>
      </c>
      <c r="BE5" s="3">
        <v>6.55</v>
      </c>
      <c r="BF5" s="15">
        <v>7.1369999999999996</v>
      </c>
      <c r="BG5" s="15">
        <f t="shared" si="14"/>
        <v>6.55</v>
      </c>
      <c r="BH5" s="9">
        <f t="shared" si="15"/>
        <v>0.58599999999999941</v>
      </c>
      <c r="BI5" s="10">
        <f t="shared" si="16"/>
        <v>0.58699999999999974</v>
      </c>
      <c r="BJ5" s="9">
        <v>5.9370000000000003</v>
      </c>
      <c r="BK5" s="3">
        <v>6.5209999999999999</v>
      </c>
      <c r="BL5" s="15">
        <v>7.1029999999999998</v>
      </c>
      <c r="BM5" s="15">
        <f t="shared" si="17"/>
        <v>6.5209999999999999</v>
      </c>
      <c r="BN5" s="9">
        <f t="shared" si="18"/>
        <v>0.58399999999999963</v>
      </c>
      <c r="BO5" s="10">
        <f t="shared" si="19"/>
        <v>0.58199999999999985</v>
      </c>
      <c r="BP5">
        <f t="shared" si="20"/>
        <v>0</v>
      </c>
      <c r="BQ5" s="93">
        <f t="shared" si="21"/>
        <v>1.0912476722532578</v>
      </c>
      <c r="BR5" s="93">
        <f t="shared" si="22"/>
        <v>1.0875232774674111</v>
      </c>
      <c r="BS5" s="93" t="str">
        <f>VLOOKUP(C5,'Koppeling locatie - aslocatie'!$A$2:$C$8139,2,FALSE)</f>
        <v>maas227</v>
      </c>
      <c r="BT5" s="93">
        <f>VLOOKUP($BS5,aslocaties_v01!$C$3:$AA$500,MATCH($K$3/10,aslocaties_v01!$C$2:$X$2),FALSE)</f>
        <v>5.4729999999999999</v>
      </c>
      <c r="BU5" s="93">
        <f>VLOOKUP(BS5,aslocaties_v01!$C$3:$AA$500,MATCH($K$3,aslocaties_v01!$C$2:$X$2),FALSE)</f>
        <v>6.0049999999999999</v>
      </c>
      <c r="BV5" s="93">
        <f>VLOOKUP(BS5,aslocaties_v01!$C$3:$AA$500,MATCH($K$3*10,aslocaties_v01!$C$2:$Y$2),FALSE)</f>
        <v>6.5609999999999999</v>
      </c>
      <c r="BW5" s="93">
        <f t="shared" si="23"/>
        <v>0.53200000000000003</v>
      </c>
      <c r="BX5" s="93">
        <f t="shared" si="24"/>
        <v>0.55600000000000005</v>
      </c>
      <c r="BY5" s="94">
        <f t="shared" si="25"/>
        <v>9.3109869646180732E-3</v>
      </c>
      <c r="BZ5" s="94">
        <f t="shared" si="26"/>
        <v>1.795332136445893E-3</v>
      </c>
      <c r="CA5" s="94">
        <f t="shared" si="27"/>
        <v>4.9999999999998934E-3</v>
      </c>
      <c r="CB5">
        <f t="shared" si="28"/>
        <v>0</v>
      </c>
      <c r="CC5" s="58">
        <f t="shared" si="29"/>
        <v>1.000000000000334E-3</v>
      </c>
      <c r="CD5" s="95" t="b">
        <f t="shared" si="30"/>
        <v>0</v>
      </c>
      <c r="CE5" s="96" t="b">
        <f t="shared" si="31"/>
        <v>1</v>
      </c>
      <c r="CF5" t="b">
        <f t="shared" si="32"/>
        <v>1</v>
      </c>
      <c r="CG5" t="b">
        <f t="shared" si="33"/>
        <v>1</v>
      </c>
      <c r="CH5" s="84" t="b">
        <f t="shared" si="34"/>
        <v>1</v>
      </c>
      <c r="CI5">
        <f t="shared" si="35"/>
        <v>1.04</v>
      </c>
      <c r="CJ5" t="b">
        <f t="shared" si="36"/>
        <v>1</v>
      </c>
      <c r="CK5" t="b">
        <f t="shared" si="37"/>
        <v>1</v>
      </c>
      <c r="CL5" s="84" t="b">
        <f t="shared" si="57"/>
        <v>1</v>
      </c>
      <c r="CM5">
        <f t="shared" si="38"/>
        <v>3.3759999999999999</v>
      </c>
      <c r="CN5" t="b">
        <f t="shared" si="39"/>
        <v>1</v>
      </c>
      <c r="CO5" s="84">
        <f t="shared" si="40"/>
        <v>5.849299581470916E-2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ht="13.5" thickBot="1">
      <c r="A6" s="9">
        <v>1625</v>
      </c>
      <c r="B6" s="3">
        <v>2</v>
      </c>
      <c r="C6" s="3" t="s">
        <v>1834</v>
      </c>
      <c r="D6" s="3" t="str">
        <f t="shared" si="0"/>
        <v>MA_1_37-1_dk_0017</v>
      </c>
      <c r="E6" s="3" t="str">
        <f t="shared" si="1"/>
        <v>0017</v>
      </c>
      <c r="F6" s="3">
        <v>140003.29699999999</v>
      </c>
      <c r="G6" s="15">
        <v>417535.5</v>
      </c>
      <c r="H6" s="35" t="str">
        <f t="shared" si="2"/>
        <v>ja</v>
      </c>
      <c r="I6" s="42">
        <v>179</v>
      </c>
      <c r="J6" s="20" t="s">
        <v>374</v>
      </c>
      <c r="K6" s="74">
        <v>10000</v>
      </c>
      <c r="L6" s="28">
        <f t="shared" si="54"/>
        <v>1</v>
      </c>
      <c r="M6" s="28">
        <f t="shared" si="55"/>
        <v>1</v>
      </c>
      <c r="N6" s="56">
        <f t="shared" si="3"/>
        <v>10000</v>
      </c>
      <c r="O6" s="33">
        <f t="shared" si="56"/>
        <v>122.60608807886381</v>
      </c>
      <c r="P6" s="37">
        <f t="shared" si="4"/>
        <v>80.871270430237004</v>
      </c>
      <c r="Q6" s="9" t="s">
        <v>12</v>
      </c>
      <c r="R6" s="55" t="s">
        <v>12</v>
      </c>
      <c r="S6" s="55">
        <v>4.8120000000000003</v>
      </c>
      <c r="T6" s="55">
        <v>5.1509999999999998</v>
      </c>
      <c r="U6" s="55">
        <v>5.4610000000000003</v>
      </c>
      <c r="V6" s="3">
        <v>5.7130000000000001</v>
      </c>
      <c r="W6" s="3">
        <v>5.9930000000000003</v>
      </c>
      <c r="X6" s="3" t="s">
        <v>12</v>
      </c>
      <c r="Y6" s="3">
        <v>6.55</v>
      </c>
      <c r="Z6" s="15" t="s">
        <v>12</v>
      </c>
      <c r="AA6" s="10">
        <f t="shared" si="5"/>
        <v>5.9930000000000003</v>
      </c>
      <c r="AB6" s="9">
        <f t="shared" si="6"/>
        <v>0.53200000000000003</v>
      </c>
      <c r="AC6" s="10">
        <f t="shared" si="7"/>
        <v>0.5569999999999995</v>
      </c>
      <c r="AD6" s="9" t="s">
        <v>12</v>
      </c>
      <c r="AE6" s="55" t="s">
        <v>12</v>
      </c>
      <c r="AF6" s="55">
        <v>0.65800000000000003</v>
      </c>
      <c r="AG6" s="55">
        <v>0.76300000000000001</v>
      </c>
      <c r="AH6" s="55">
        <v>0.875</v>
      </c>
      <c r="AI6" s="3">
        <v>0.94899999999999995</v>
      </c>
      <c r="AJ6" s="3">
        <v>1.0209999999999999</v>
      </c>
      <c r="AK6" s="3" t="s">
        <v>12</v>
      </c>
      <c r="AL6" s="3">
        <v>1.1659999999999999</v>
      </c>
      <c r="AM6" s="15" t="s">
        <v>12</v>
      </c>
      <c r="AN6" s="10">
        <f t="shared" si="8"/>
        <v>1.0209999999999999</v>
      </c>
      <c r="AO6" s="9">
        <f t="shared" si="9"/>
        <v>0.14599999999999991</v>
      </c>
      <c r="AP6" s="10">
        <f t="shared" si="10"/>
        <v>0.14500000000000002</v>
      </c>
      <c r="AQ6" s="9" t="s">
        <v>12</v>
      </c>
      <c r="AR6" s="55" t="s">
        <v>12</v>
      </c>
      <c r="AS6" s="55">
        <v>2.6970000000000001</v>
      </c>
      <c r="AT6" s="55">
        <v>2.9140000000000001</v>
      </c>
      <c r="AU6" s="55">
        <v>3.1589999999999998</v>
      </c>
      <c r="AV6" s="3">
        <v>3.2589999999999999</v>
      </c>
      <c r="AW6" s="3">
        <v>3.36</v>
      </c>
      <c r="AX6" s="3" t="s">
        <v>12</v>
      </c>
      <c r="AY6" s="3">
        <v>3.5710000000000002</v>
      </c>
      <c r="AZ6" s="15" t="s">
        <v>12</v>
      </c>
      <c r="BA6" s="10">
        <f t="shared" si="11"/>
        <v>3.36</v>
      </c>
      <c r="BB6" s="9">
        <f t="shared" si="12"/>
        <v>0.20100000000000007</v>
      </c>
      <c r="BC6" s="10">
        <f t="shared" si="13"/>
        <v>0.2110000000000003</v>
      </c>
      <c r="BD6" s="9">
        <v>5.9550000000000001</v>
      </c>
      <c r="BE6" s="3">
        <v>6.5380000000000003</v>
      </c>
      <c r="BF6" s="15">
        <v>7.1210000000000004</v>
      </c>
      <c r="BG6" s="15">
        <f t="shared" si="14"/>
        <v>6.5380000000000003</v>
      </c>
      <c r="BH6" s="9">
        <f t="shared" si="15"/>
        <v>0.58300000000000018</v>
      </c>
      <c r="BI6" s="10">
        <f t="shared" si="16"/>
        <v>0.58300000000000018</v>
      </c>
      <c r="BJ6" s="9">
        <v>5.9290000000000003</v>
      </c>
      <c r="BK6" s="3">
        <v>6.5110000000000001</v>
      </c>
      <c r="BL6" s="15">
        <v>7.0910000000000002</v>
      </c>
      <c r="BM6" s="15">
        <f t="shared" si="17"/>
        <v>6.5110000000000001</v>
      </c>
      <c r="BN6" s="9">
        <f t="shared" si="18"/>
        <v>0.58199999999999985</v>
      </c>
      <c r="BO6" s="10">
        <f t="shared" si="19"/>
        <v>0.58000000000000007</v>
      </c>
      <c r="BP6">
        <f t="shared" si="20"/>
        <v>0</v>
      </c>
      <c r="BQ6" s="93">
        <f t="shared" si="21"/>
        <v>1.0958646616541357</v>
      </c>
      <c r="BR6" s="93">
        <f t="shared" si="22"/>
        <v>1.0939849624060147</v>
      </c>
      <c r="BS6" s="93" t="str">
        <f>VLOOKUP(C6,'Koppeling locatie - aslocatie'!$A$2:$C$8139,2,FALSE)</f>
        <v>maas227</v>
      </c>
      <c r="BT6" s="93">
        <f>VLOOKUP($BS6,aslocaties_v01!$C$3:$AA$500,MATCH($K$3/10,aslocaties_v01!$C$2:$X$2),FALSE)</f>
        <v>5.4729999999999999</v>
      </c>
      <c r="BU6" s="93">
        <f>VLOOKUP(BS6,aslocaties_v01!$C$3:$AA$500,MATCH($K$3,aslocaties_v01!$C$2:$X$2),FALSE)</f>
        <v>6.0049999999999999</v>
      </c>
      <c r="BV6" s="93">
        <f>VLOOKUP(BS6,aslocaties_v01!$C$3:$AA$500,MATCH($K$3*10,aslocaties_v01!$C$2:$Y$2),FALSE)</f>
        <v>6.5609999999999999</v>
      </c>
      <c r="BW6" s="93">
        <f t="shared" si="23"/>
        <v>0.53200000000000003</v>
      </c>
      <c r="BX6" s="93">
        <f t="shared" si="24"/>
        <v>0.55600000000000005</v>
      </c>
      <c r="BY6" s="94">
        <f t="shared" si="25"/>
        <v>0</v>
      </c>
      <c r="BZ6" s="94">
        <f t="shared" si="26"/>
        <v>1.7953321364442276E-3</v>
      </c>
      <c r="CA6" s="94">
        <f t="shared" si="27"/>
        <v>1.1999999999999567E-2</v>
      </c>
      <c r="CB6">
        <f t="shared" si="28"/>
        <v>1.1999999999999567E-2</v>
      </c>
      <c r="CC6" s="58">
        <f t="shared" si="29"/>
        <v>1.1000000000000121E-2</v>
      </c>
      <c r="CD6" s="95" t="b">
        <f t="shared" si="30"/>
        <v>0</v>
      </c>
      <c r="CE6" s="96" t="b">
        <f t="shared" si="31"/>
        <v>1</v>
      </c>
      <c r="CF6" t="b">
        <f t="shared" si="32"/>
        <v>1</v>
      </c>
      <c r="CG6" t="b">
        <f t="shared" si="33"/>
        <v>1</v>
      </c>
      <c r="CH6" s="84" t="b">
        <f t="shared" si="34"/>
        <v>1</v>
      </c>
      <c r="CI6">
        <f t="shared" si="35"/>
        <v>1.0209999999999999</v>
      </c>
      <c r="CJ6" t="b">
        <f t="shared" si="36"/>
        <v>1</v>
      </c>
      <c r="CK6" t="b">
        <f t="shared" si="37"/>
        <v>1</v>
      </c>
      <c r="CL6" s="84" t="b">
        <f t="shared" si="57"/>
        <v>1</v>
      </c>
      <c r="CM6">
        <f t="shared" si="38"/>
        <v>3.36</v>
      </c>
      <c r="CN6" t="b">
        <f t="shared" si="39"/>
        <v>1</v>
      </c>
      <c r="CO6" s="84">
        <f t="shared" si="40"/>
        <v>5.7972574713646141E-2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ht="13.5" thickBot="1">
      <c r="A7" s="9">
        <v>1626</v>
      </c>
      <c r="B7" s="3">
        <v>2</v>
      </c>
      <c r="C7" s="3" t="s">
        <v>1835</v>
      </c>
      <c r="D7" s="3" t="str">
        <f t="shared" si="0"/>
        <v>MA_1_37-1_dk_0018</v>
      </c>
      <c r="E7" s="3" t="str">
        <f t="shared" si="1"/>
        <v>0018</v>
      </c>
      <c r="F7" s="3">
        <v>139922.53099999999</v>
      </c>
      <c r="G7" s="15">
        <v>417531.375</v>
      </c>
      <c r="H7" s="35" t="str">
        <f t="shared" si="2"/>
        <v>ja</v>
      </c>
      <c r="I7" s="42">
        <v>177</v>
      </c>
      <c r="J7" s="20" t="s">
        <v>374</v>
      </c>
      <c r="K7" s="74">
        <v>10000</v>
      </c>
      <c r="L7" s="28">
        <f t="shared" si="54"/>
        <v>1</v>
      </c>
      <c r="M7" s="28">
        <f t="shared" si="55"/>
        <v>1</v>
      </c>
      <c r="N7" s="56">
        <f t="shared" si="3"/>
        <v>10000</v>
      </c>
      <c r="O7" s="33">
        <f t="shared" si="56"/>
        <v>80.871270430237004</v>
      </c>
      <c r="P7" s="37">
        <f t="shared" si="4"/>
        <v>119.8564482119981</v>
      </c>
      <c r="Q7" s="9" t="s">
        <v>12</v>
      </c>
      <c r="R7" s="55" t="s">
        <v>12</v>
      </c>
      <c r="S7" s="55">
        <v>4.8040000000000003</v>
      </c>
      <c r="T7" s="55">
        <v>5.1440000000000001</v>
      </c>
      <c r="U7" s="55">
        <v>5.4509999999999996</v>
      </c>
      <c r="V7" s="3">
        <v>5.7</v>
      </c>
      <c r="W7" s="3">
        <v>5.98</v>
      </c>
      <c r="X7" s="3" t="s">
        <v>12</v>
      </c>
      <c r="Y7" s="3">
        <v>6.54</v>
      </c>
      <c r="Z7" s="15" t="s">
        <v>12</v>
      </c>
      <c r="AA7" s="10">
        <f t="shared" si="5"/>
        <v>5.98</v>
      </c>
      <c r="AB7" s="9">
        <f t="shared" si="6"/>
        <v>0.5290000000000008</v>
      </c>
      <c r="AC7" s="10">
        <f t="shared" si="7"/>
        <v>0.55999999999999961</v>
      </c>
      <c r="AD7" s="9" t="s">
        <v>12</v>
      </c>
      <c r="AE7" s="55" t="s">
        <v>12</v>
      </c>
      <c r="AF7" s="55">
        <v>0.63100000000000001</v>
      </c>
      <c r="AG7" s="55">
        <v>0.72799999999999998</v>
      </c>
      <c r="AH7" s="55">
        <v>0.83499999999999996</v>
      </c>
      <c r="AI7" s="3">
        <v>0.91700000000000004</v>
      </c>
      <c r="AJ7" s="3">
        <v>0.98899999999999999</v>
      </c>
      <c r="AK7" s="3" t="s">
        <v>12</v>
      </c>
      <c r="AL7" s="3">
        <v>1.133</v>
      </c>
      <c r="AM7" s="15" t="s">
        <v>12</v>
      </c>
      <c r="AN7" s="10">
        <f t="shared" si="8"/>
        <v>0.98899999999999999</v>
      </c>
      <c r="AO7" s="9">
        <f t="shared" si="9"/>
        <v>0.15400000000000003</v>
      </c>
      <c r="AP7" s="10">
        <f t="shared" si="10"/>
        <v>0.14400000000000002</v>
      </c>
      <c r="AQ7" s="9" t="s">
        <v>12</v>
      </c>
      <c r="AR7" s="55" t="s">
        <v>12</v>
      </c>
      <c r="AS7" s="55">
        <v>2.6509999999999998</v>
      </c>
      <c r="AT7" s="55">
        <v>2.855</v>
      </c>
      <c r="AU7" s="55">
        <v>3.0739999999999998</v>
      </c>
      <c r="AV7" s="3">
        <v>3.2130000000000001</v>
      </c>
      <c r="AW7" s="3">
        <v>3.3220000000000001</v>
      </c>
      <c r="AX7" s="3" t="s">
        <v>12</v>
      </c>
      <c r="AY7" s="3">
        <v>3.5329999999999999</v>
      </c>
      <c r="AZ7" s="15" t="s">
        <v>12</v>
      </c>
      <c r="BA7" s="10">
        <f t="shared" si="11"/>
        <v>3.3220000000000001</v>
      </c>
      <c r="BB7" s="9">
        <f t="shared" si="12"/>
        <v>0.24800000000000022</v>
      </c>
      <c r="BC7" s="10">
        <f t="shared" si="13"/>
        <v>0.21099999999999985</v>
      </c>
      <c r="BD7" s="9">
        <v>5.9279999999999999</v>
      </c>
      <c r="BE7" s="3">
        <v>6.5069999999999997</v>
      </c>
      <c r="BF7" s="15">
        <v>7.0869999999999997</v>
      </c>
      <c r="BG7" s="15">
        <f t="shared" si="14"/>
        <v>6.5069999999999997</v>
      </c>
      <c r="BH7" s="9">
        <f t="shared" si="15"/>
        <v>0.57899999999999974</v>
      </c>
      <c r="BI7" s="10">
        <f t="shared" si="16"/>
        <v>0.58000000000000007</v>
      </c>
      <c r="BJ7" s="9">
        <v>5.9029999999999996</v>
      </c>
      <c r="BK7" s="3">
        <v>6.4809999999999999</v>
      </c>
      <c r="BL7" s="15">
        <v>7.0570000000000004</v>
      </c>
      <c r="BM7" s="15">
        <f t="shared" si="17"/>
        <v>6.4809999999999999</v>
      </c>
      <c r="BN7" s="9">
        <f t="shared" si="18"/>
        <v>0.57800000000000029</v>
      </c>
      <c r="BO7" s="10">
        <f t="shared" si="19"/>
        <v>0.57600000000000051</v>
      </c>
      <c r="BP7">
        <f t="shared" si="20"/>
        <v>0</v>
      </c>
      <c r="BQ7" s="93">
        <f t="shared" si="21"/>
        <v>1.0945179584120961</v>
      </c>
      <c r="BR7" s="93">
        <f t="shared" si="22"/>
        <v>1.0926275992438552</v>
      </c>
      <c r="BS7" s="93" t="str">
        <f>VLOOKUP(C7,'Koppeling locatie - aslocatie'!$A$2:$C$8139,2,FALSE)</f>
        <v>maas227</v>
      </c>
      <c r="BT7" s="93">
        <f>VLOOKUP($BS7,aslocaties_v01!$C$3:$AA$500,MATCH($K$3/10,aslocaties_v01!$C$2:$X$2),FALSE)</f>
        <v>5.4729999999999999</v>
      </c>
      <c r="BU7" s="93">
        <f>VLOOKUP(BS7,aslocaties_v01!$C$3:$AA$500,MATCH($K$3,aslocaties_v01!$C$2:$X$2),FALSE)</f>
        <v>6.0049999999999999</v>
      </c>
      <c r="BV7" s="93">
        <f>VLOOKUP(BS7,aslocaties_v01!$C$3:$AA$500,MATCH($K$3*10,aslocaties_v01!$C$2:$Y$2),FALSE)</f>
        <v>6.5609999999999999</v>
      </c>
      <c r="BW7" s="93">
        <f t="shared" si="23"/>
        <v>0.53200000000000003</v>
      </c>
      <c r="BX7" s="93">
        <f t="shared" si="24"/>
        <v>0.55600000000000005</v>
      </c>
      <c r="BY7" s="94">
        <f t="shared" si="25"/>
        <v>5.6710775047243978E-3</v>
      </c>
      <c r="BZ7" s="94">
        <f t="shared" si="26"/>
        <v>7.1428571428563403E-3</v>
      </c>
      <c r="CA7" s="94">
        <f t="shared" si="27"/>
        <v>2.2000000000000242E-2</v>
      </c>
      <c r="CB7">
        <f t="shared" si="28"/>
        <v>2.4999999999999467E-2</v>
      </c>
      <c r="CC7" s="58">
        <f t="shared" si="29"/>
        <v>2.0999999999999908E-2</v>
      </c>
      <c r="CD7" s="95" t="b">
        <f t="shared" si="30"/>
        <v>0</v>
      </c>
      <c r="CE7" s="96" t="b">
        <f t="shared" si="31"/>
        <v>1</v>
      </c>
      <c r="CF7" t="b">
        <f t="shared" si="32"/>
        <v>1</v>
      </c>
      <c r="CG7" t="b">
        <f t="shared" si="33"/>
        <v>1</v>
      </c>
      <c r="CH7" s="84" t="b">
        <f t="shared" si="34"/>
        <v>1</v>
      </c>
      <c r="CI7">
        <f t="shared" si="35"/>
        <v>0.98899999999999999</v>
      </c>
      <c r="CJ7" t="b">
        <f t="shared" si="36"/>
        <v>1</v>
      </c>
      <c r="CK7" t="b">
        <f t="shared" si="37"/>
        <v>1</v>
      </c>
      <c r="CL7" s="84" t="b">
        <f t="shared" si="57"/>
        <v>1</v>
      </c>
      <c r="CM7">
        <f t="shared" si="38"/>
        <v>3.3220000000000001</v>
      </c>
      <c r="CN7" t="b">
        <f t="shared" si="39"/>
        <v>1</v>
      </c>
      <c r="CO7" s="84">
        <f t="shared" si="40"/>
        <v>5.7447672384816288E-2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ht="13.5" thickBot="1">
      <c r="A8" s="9">
        <v>1627</v>
      </c>
      <c r="B8" s="3">
        <v>2</v>
      </c>
      <c r="C8" s="3" t="s">
        <v>1836</v>
      </c>
      <c r="D8" s="3" t="str">
        <f t="shared" si="0"/>
        <v>MA_1_37-1_dk_0019</v>
      </c>
      <c r="E8" s="3" t="str">
        <f t="shared" si="1"/>
        <v>0019</v>
      </c>
      <c r="F8" s="3">
        <v>139802.82800000001</v>
      </c>
      <c r="G8" s="15">
        <v>417525.31199999998</v>
      </c>
      <c r="H8" s="35" t="str">
        <f t="shared" si="2"/>
        <v>ja</v>
      </c>
      <c r="I8" s="42">
        <v>178</v>
      </c>
      <c r="J8" s="20" t="s">
        <v>374</v>
      </c>
      <c r="K8" s="74">
        <v>10000</v>
      </c>
      <c r="L8" s="28">
        <f t="shared" si="54"/>
        <v>1</v>
      </c>
      <c r="M8" s="28">
        <f t="shared" si="55"/>
        <v>1</v>
      </c>
      <c r="N8" s="56">
        <f t="shared" si="3"/>
        <v>10000</v>
      </c>
      <c r="O8" s="33">
        <f t="shared" si="56"/>
        <v>119.8564482119981</v>
      </c>
      <c r="P8" s="37">
        <f t="shared" si="4"/>
        <v>79.495424402915063</v>
      </c>
      <c r="Q8" s="9" t="s">
        <v>12</v>
      </c>
      <c r="R8" s="55" t="s">
        <v>12</v>
      </c>
      <c r="S8" s="55">
        <v>4.7889999999999997</v>
      </c>
      <c r="T8" s="55">
        <v>5.1269999999999998</v>
      </c>
      <c r="U8" s="55">
        <v>5.4370000000000003</v>
      </c>
      <c r="V8" s="3">
        <v>5.6840000000000002</v>
      </c>
      <c r="W8" s="3">
        <v>5.968</v>
      </c>
      <c r="X8" s="3" t="s">
        <v>12</v>
      </c>
      <c r="Y8" s="3">
        <v>6.5229999999999997</v>
      </c>
      <c r="Z8" s="15" t="s">
        <v>12</v>
      </c>
      <c r="AA8" s="10">
        <f t="shared" si="5"/>
        <v>5.968</v>
      </c>
      <c r="AB8" s="9">
        <f t="shared" si="6"/>
        <v>0.53099999999999969</v>
      </c>
      <c r="AC8" s="10">
        <f t="shared" si="7"/>
        <v>0.55499999999999972</v>
      </c>
      <c r="AD8" s="9" t="s">
        <v>12</v>
      </c>
      <c r="AE8" s="55" t="s">
        <v>12</v>
      </c>
      <c r="AF8" s="55">
        <v>0.63200000000000001</v>
      </c>
      <c r="AG8" s="55">
        <v>0.72599999999999998</v>
      </c>
      <c r="AH8" s="55">
        <v>0.83</v>
      </c>
      <c r="AI8" s="3">
        <v>0.91200000000000003</v>
      </c>
      <c r="AJ8" s="3">
        <v>0.98299999999999998</v>
      </c>
      <c r="AK8" s="3" t="s">
        <v>12</v>
      </c>
      <c r="AL8" s="3">
        <v>1.133</v>
      </c>
      <c r="AM8" s="15" t="s">
        <v>12</v>
      </c>
      <c r="AN8" s="10">
        <f t="shared" si="8"/>
        <v>0.98299999999999998</v>
      </c>
      <c r="AO8" s="9">
        <f t="shared" si="9"/>
        <v>0.15300000000000002</v>
      </c>
      <c r="AP8" s="10">
        <f t="shared" si="10"/>
        <v>0.15000000000000002</v>
      </c>
      <c r="AQ8" s="9" t="s">
        <v>12</v>
      </c>
      <c r="AR8" s="55" t="s">
        <v>12</v>
      </c>
      <c r="AS8" s="55">
        <v>2.65</v>
      </c>
      <c r="AT8" s="55">
        <v>2.83</v>
      </c>
      <c r="AU8" s="55">
        <v>3.0259999999999998</v>
      </c>
      <c r="AV8" s="3">
        <v>3.194</v>
      </c>
      <c r="AW8" s="3">
        <v>3.2989999999999999</v>
      </c>
      <c r="AX8" s="3" t="s">
        <v>12</v>
      </c>
      <c r="AY8" s="3">
        <v>3.52</v>
      </c>
      <c r="AZ8" s="15" t="s">
        <v>12</v>
      </c>
      <c r="BA8" s="10">
        <f t="shared" si="11"/>
        <v>3.2989999999999999</v>
      </c>
      <c r="BB8" s="9">
        <f t="shared" si="12"/>
        <v>0.27300000000000013</v>
      </c>
      <c r="BC8" s="10">
        <f t="shared" si="13"/>
        <v>0.22100000000000009</v>
      </c>
      <c r="BD8" s="9">
        <v>5.92</v>
      </c>
      <c r="BE8" s="3">
        <v>6.5</v>
      </c>
      <c r="BF8" s="15">
        <v>7.08</v>
      </c>
      <c r="BG8" s="15">
        <f t="shared" si="14"/>
        <v>6.5</v>
      </c>
      <c r="BH8" s="9">
        <f t="shared" si="15"/>
        <v>0.58000000000000007</v>
      </c>
      <c r="BI8" s="10">
        <f t="shared" si="16"/>
        <v>0.58000000000000007</v>
      </c>
      <c r="BJ8" s="9">
        <v>5.8959999999999999</v>
      </c>
      <c r="BK8" s="3">
        <v>6.4749999999999996</v>
      </c>
      <c r="BL8" s="15">
        <v>7.0510000000000002</v>
      </c>
      <c r="BM8" s="15">
        <f t="shared" si="17"/>
        <v>6.4749999999999996</v>
      </c>
      <c r="BN8" s="9">
        <f t="shared" si="18"/>
        <v>0.57899999999999974</v>
      </c>
      <c r="BO8" s="10">
        <f t="shared" si="19"/>
        <v>0.57600000000000051</v>
      </c>
      <c r="BP8">
        <f t="shared" si="20"/>
        <v>0</v>
      </c>
      <c r="BQ8" s="93">
        <f t="shared" si="21"/>
        <v>1.0922787193973642</v>
      </c>
      <c r="BR8" s="93">
        <f t="shared" si="22"/>
        <v>1.0903954802259888</v>
      </c>
      <c r="BS8" s="93" t="str">
        <f>VLOOKUP(C8,'Koppeling locatie - aslocatie'!$A$2:$C$8139,2,FALSE)</f>
        <v>maas228</v>
      </c>
      <c r="BT8" s="93">
        <f>VLOOKUP($BS8,aslocaties_v01!$C$3:$AA$500,MATCH($K$3/10,aslocaties_v01!$C$2:$X$2),FALSE)</f>
        <v>5.3479999999999999</v>
      </c>
      <c r="BU8" s="93">
        <f>VLOOKUP(BS8,aslocaties_v01!$C$3:$AA$500,MATCH($K$3,aslocaties_v01!$C$2:$X$2),FALSE)</f>
        <v>5.875</v>
      </c>
      <c r="BV8" s="93">
        <f>VLOOKUP(BS8,aslocaties_v01!$C$3:$AA$500,MATCH($K$3*10,aslocaties_v01!$C$2:$Y$2),FALSE)</f>
        <v>6.4260000000000002</v>
      </c>
      <c r="BW8" s="93">
        <f t="shared" si="23"/>
        <v>0.52700000000000014</v>
      </c>
      <c r="BX8" s="93">
        <f t="shared" si="24"/>
        <v>0.55100000000000016</v>
      </c>
      <c r="BY8" s="94">
        <f t="shared" si="25"/>
        <v>7.5329566854982488E-3</v>
      </c>
      <c r="BZ8" s="94">
        <f t="shared" si="26"/>
        <v>7.2072072072064675E-3</v>
      </c>
      <c r="CA8" s="94">
        <f t="shared" si="27"/>
        <v>8.9000000000000412E-2</v>
      </c>
      <c r="CB8">
        <f t="shared" si="28"/>
        <v>9.2999999999999972E-2</v>
      </c>
      <c r="CC8" s="58">
        <f t="shared" si="29"/>
        <v>9.6999999999999531E-2</v>
      </c>
      <c r="CD8" s="95" t="b">
        <f t="shared" si="30"/>
        <v>0</v>
      </c>
      <c r="CE8" s="96" t="b">
        <f t="shared" si="31"/>
        <v>1</v>
      </c>
      <c r="CF8" t="b">
        <f t="shared" si="32"/>
        <v>1</v>
      </c>
      <c r="CG8" t="b">
        <f t="shared" si="33"/>
        <v>1</v>
      </c>
      <c r="CH8" s="84" t="b">
        <f t="shared" si="34"/>
        <v>1</v>
      </c>
      <c r="CI8">
        <f t="shared" si="35"/>
        <v>0.98299999999999998</v>
      </c>
      <c r="CJ8" t="b">
        <f t="shared" si="36"/>
        <v>1</v>
      </c>
      <c r="CK8" t="b">
        <f t="shared" si="37"/>
        <v>1</v>
      </c>
      <c r="CL8" s="84" t="b">
        <f t="shared" si="57"/>
        <v>1</v>
      </c>
      <c r="CM8">
        <f t="shared" si="38"/>
        <v>3.2989999999999999</v>
      </c>
      <c r="CN8" t="b">
        <f t="shared" si="39"/>
        <v>1</v>
      </c>
      <c r="CO8" s="84">
        <f t="shared" si="40"/>
        <v>5.789809684750246E-2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ht="13.5" thickBot="1">
      <c r="A9" s="9">
        <v>1628</v>
      </c>
      <c r="B9" s="3">
        <v>2</v>
      </c>
      <c r="C9" s="3" t="s">
        <v>1837</v>
      </c>
      <c r="D9" s="3" t="str">
        <f t="shared" si="0"/>
        <v>MA_1_37-1_dk_0020</v>
      </c>
      <c r="E9" s="3" t="str">
        <f t="shared" si="1"/>
        <v>0020</v>
      </c>
      <c r="F9" s="3">
        <v>139723.45300000001</v>
      </c>
      <c r="G9" s="15">
        <v>417520.93800000002</v>
      </c>
      <c r="H9" s="35" t="str">
        <f t="shared" si="2"/>
        <v>ja</v>
      </c>
      <c r="I9" s="42">
        <v>187</v>
      </c>
      <c r="J9" s="20" t="s">
        <v>374</v>
      </c>
      <c r="K9" s="74">
        <v>10000</v>
      </c>
      <c r="L9" s="28">
        <f t="shared" si="54"/>
        <v>1</v>
      </c>
      <c r="M9" s="28">
        <f t="shared" si="55"/>
        <v>1</v>
      </c>
      <c r="N9" s="56">
        <f t="shared" si="3"/>
        <v>10000</v>
      </c>
      <c r="O9" s="33">
        <f t="shared" si="56"/>
        <v>79.495424402915063</v>
      </c>
      <c r="P9" s="37">
        <f t="shared" si="4"/>
        <v>127.20175159173168</v>
      </c>
      <c r="Q9" s="9" t="s">
        <v>12</v>
      </c>
      <c r="R9" s="55" t="s">
        <v>12</v>
      </c>
      <c r="S9" s="55">
        <v>4.7770000000000001</v>
      </c>
      <c r="T9" s="55">
        <v>5.1120000000000001</v>
      </c>
      <c r="U9" s="55">
        <v>5.4219999999999997</v>
      </c>
      <c r="V9" s="3">
        <v>5.6710000000000003</v>
      </c>
      <c r="W9" s="3">
        <v>5.952</v>
      </c>
      <c r="X9" s="3" t="s">
        <v>12</v>
      </c>
      <c r="Y9" s="3">
        <v>6.5069999999999997</v>
      </c>
      <c r="Z9" s="15" t="s">
        <v>12</v>
      </c>
      <c r="AA9" s="10">
        <f t="shared" si="5"/>
        <v>5.952</v>
      </c>
      <c r="AB9" s="9">
        <f t="shared" si="6"/>
        <v>0.53000000000000025</v>
      </c>
      <c r="AC9" s="10">
        <f t="shared" si="7"/>
        <v>0.55499999999999972</v>
      </c>
      <c r="AD9" s="9" t="s">
        <v>12</v>
      </c>
      <c r="AE9" s="55" t="s">
        <v>12</v>
      </c>
      <c r="AF9" s="55">
        <v>0.61699999999999999</v>
      </c>
      <c r="AG9" s="55">
        <v>0.71099999999999997</v>
      </c>
      <c r="AH9" s="55">
        <v>0.81699999999999995</v>
      </c>
      <c r="AI9" s="3">
        <v>0.90200000000000002</v>
      </c>
      <c r="AJ9" s="3">
        <v>0.97299999999999998</v>
      </c>
      <c r="AK9" s="3" t="s">
        <v>12</v>
      </c>
      <c r="AL9" s="3">
        <v>1.121</v>
      </c>
      <c r="AM9" s="15" t="s">
        <v>12</v>
      </c>
      <c r="AN9" s="10">
        <f t="shared" si="8"/>
        <v>0.97299999999999998</v>
      </c>
      <c r="AO9" s="9">
        <f t="shared" si="9"/>
        <v>0.15600000000000003</v>
      </c>
      <c r="AP9" s="10">
        <f t="shared" si="10"/>
        <v>0.14800000000000002</v>
      </c>
      <c r="AQ9" s="9" t="s">
        <v>12</v>
      </c>
      <c r="AR9" s="55" t="s">
        <v>12</v>
      </c>
      <c r="AS9" s="55">
        <v>2.617</v>
      </c>
      <c r="AT9" s="55">
        <v>2.7959999999999998</v>
      </c>
      <c r="AU9" s="55">
        <v>3.0059999999999998</v>
      </c>
      <c r="AV9" s="3">
        <v>3.18</v>
      </c>
      <c r="AW9" s="3">
        <v>3.29</v>
      </c>
      <c r="AX9" s="3" t="s">
        <v>12</v>
      </c>
      <c r="AY9" s="3">
        <v>3.5049999999999999</v>
      </c>
      <c r="AZ9" s="15" t="s">
        <v>12</v>
      </c>
      <c r="BA9" s="10">
        <f t="shared" si="11"/>
        <v>3.29</v>
      </c>
      <c r="BB9" s="9">
        <f t="shared" si="12"/>
        <v>0.28400000000000025</v>
      </c>
      <c r="BC9" s="10">
        <f t="shared" si="13"/>
        <v>0.21499999999999986</v>
      </c>
      <c r="BD9" s="9">
        <v>5.9370000000000003</v>
      </c>
      <c r="BE9" s="3">
        <v>6.524</v>
      </c>
      <c r="BF9" s="15">
        <v>7.117</v>
      </c>
      <c r="BG9" s="15">
        <f t="shared" si="14"/>
        <v>6.524</v>
      </c>
      <c r="BH9" s="9">
        <f t="shared" si="15"/>
        <v>0.58699999999999974</v>
      </c>
      <c r="BI9" s="10">
        <f t="shared" si="16"/>
        <v>0.59299999999999997</v>
      </c>
      <c r="BJ9" s="9">
        <v>5.9269999999999996</v>
      </c>
      <c r="BK9" s="3">
        <v>6.516</v>
      </c>
      <c r="BL9" s="15">
        <v>7.1070000000000002</v>
      </c>
      <c r="BM9" s="15">
        <f t="shared" si="17"/>
        <v>6.516</v>
      </c>
      <c r="BN9" s="9">
        <f t="shared" si="18"/>
        <v>0.58900000000000041</v>
      </c>
      <c r="BO9" s="10">
        <f t="shared" si="19"/>
        <v>0.59100000000000019</v>
      </c>
      <c r="BP9">
        <f t="shared" si="20"/>
        <v>0</v>
      </c>
      <c r="BQ9" s="93">
        <f t="shared" si="21"/>
        <v>1.1075471698113197</v>
      </c>
      <c r="BR9" s="93">
        <f t="shared" si="22"/>
        <v>1.1113207547169814</v>
      </c>
      <c r="BS9" s="93" t="str">
        <f>VLOOKUP(C9,'Koppeling locatie - aslocatie'!$A$2:$C$8139,2,FALSE)</f>
        <v>maas228</v>
      </c>
      <c r="BT9" s="93">
        <f>VLOOKUP($BS9,aslocaties_v01!$C$3:$AA$500,MATCH($K$3/10,aslocaties_v01!$C$2:$X$2),FALSE)</f>
        <v>5.3479999999999999</v>
      </c>
      <c r="BU9" s="93">
        <f>VLOOKUP(BS9,aslocaties_v01!$C$3:$AA$500,MATCH($K$3,aslocaties_v01!$C$2:$X$2),FALSE)</f>
        <v>5.875</v>
      </c>
      <c r="BV9" s="93">
        <f>VLOOKUP(BS9,aslocaties_v01!$C$3:$AA$500,MATCH($K$3*10,aslocaties_v01!$C$2:$Y$2),FALSE)</f>
        <v>6.4260000000000002</v>
      </c>
      <c r="BW9" s="93">
        <f t="shared" si="23"/>
        <v>0.52700000000000014</v>
      </c>
      <c r="BX9" s="93">
        <f t="shared" si="24"/>
        <v>0.55100000000000016</v>
      </c>
      <c r="BY9" s="94">
        <f t="shared" si="25"/>
        <v>5.6603773584907868E-3</v>
      </c>
      <c r="BZ9" s="94">
        <f t="shared" si="26"/>
        <v>7.2072072072064675E-3</v>
      </c>
      <c r="CA9" s="94">
        <f t="shared" si="27"/>
        <v>7.3999999999999844E-2</v>
      </c>
      <c r="CB9">
        <f t="shared" si="28"/>
        <v>7.6999999999999957E-2</v>
      </c>
      <c r="CC9" s="58">
        <f t="shared" si="29"/>
        <v>8.0999999999999517E-2</v>
      </c>
      <c r="CD9" s="95" t="b">
        <f t="shared" si="30"/>
        <v>0</v>
      </c>
      <c r="CE9" s="96" t="b">
        <f t="shared" si="31"/>
        <v>1</v>
      </c>
      <c r="CF9" t="b">
        <f t="shared" si="32"/>
        <v>1</v>
      </c>
      <c r="CG9" t="b">
        <f t="shared" si="33"/>
        <v>1</v>
      </c>
      <c r="CH9" s="84" t="b">
        <f t="shared" si="34"/>
        <v>1</v>
      </c>
      <c r="CI9">
        <f t="shared" si="35"/>
        <v>0.97299999999999998</v>
      </c>
      <c r="CJ9" t="b">
        <f t="shared" si="36"/>
        <v>1</v>
      </c>
      <c r="CK9" t="b">
        <f t="shared" si="37"/>
        <v>1</v>
      </c>
      <c r="CL9" s="84" t="b">
        <f t="shared" si="57"/>
        <v>1</v>
      </c>
      <c r="CM9">
        <f t="shared" si="38"/>
        <v>3.29</v>
      </c>
      <c r="CN9" t="b">
        <f t="shared" si="39"/>
        <v>1</v>
      </c>
      <c r="CO9" s="84">
        <f t="shared" si="40"/>
        <v>5.762307708889873E-2</v>
      </c>
      <c r="CP9" t="b">
        <f t="shared" si="41"/>
        <v>1</v>
      </c>
      <c r="CQ9" s="96" t="b">
        <f t="shared" si="42"/>
        <v>1</v>
      </c>
      <c r="CR9" t="b">
        <f t="shared" si="43"/>
        <v>1</v>
      </c>
      <c r="CS9" t="b">
        <f t="shared" si="44"/>
        <v>1</v>
      </c>
      <c r="CT9" t="b">
        <f t="shared" si="45"/>
        <v>1</v>
      </c>
      <c r="CU9" t="b">
        <f t="shared" si="46"/>
        <v>1</v>
      </c>
      <c r="CV9" s="84" t="b">
        <f t="shared" si="47"/>
        <v>1</v>
      </c>
      <c r="CW9" t="b">
        <f t="shared" si="48"/>
        <v>1</v>
      </c>
      <c r="CX9" t="b">
        <f t="shared" si="49"/>
        <v>1</v>
      </c>
      <c r="CY9" t="b">
        <f t="shared" si="50"/>
        <v>1</v>
      </c>
      <c r="CZ9" t="b">
        <f t="shared" si="51"/>
        <v>1</v>
      </c>
      <c r="DA9" s="84">
        <f t="shared" si="52"/>
        <v>0</v>
      </c>
      <c r="DB9" t="b">
        <f t="shared" si="53"/>
        <v>0</v>
      </c>
    </row>
    <row r="10" spans="1:106" ht="13.5" thickBot="1">
      <c r="A10" s="9">
        <v>1629</v>
      </c>
      <c r="B10" s="3">
        <v>2</v>
      </c>
      <c r="C10" s="3" t="s">
        <v>1838</v>
      </c>
      <c r="D10" s="3" t="str">
        <f t="shared" si="0"/>
        <v>MA_1_37-1_dk_0021</v>
      </c>
      <c r="E10" s="3" t="str">
        <f t="shared" si="1"/>
        <v>0021</v>
      </c>
      <c r="F10" s="3">
        <v>139600.53099999999</v>
      </c>
      <c r="G10" s="15">
        <v>417553.65600000002</v>
      </c>
      <c r="H10" s="35" t="str">
        <f t="shared" si="2"/>
        <v>ja</v>
      </c>
      <c r="I10" s="42">
        <v>185</v>
      </c>
      <c r="J10" s="20" t="s">
        <v>374</v>
      </c>
      <c r="K10" s="74">
        <v>10000</v>
      </c>
      <c r="L10" s="28">
        <f t="shared" si="54"/>
        <v>1</v>
      </c>
      <c r="M10" s="28">
        <f t="shared" si="55"/>
        <v>1</v>
      </c>
      <c r="N10" s="56">
        <f t="shared" si="3"/>
        <v>10000</v>
      </c>
      <c r="O10" s="33">
        <f t="shared" si="56"/>
        <v>127.20175159173168</v>
      </c>
      <c r="P10" s="37">
        <f t="shared" si="4"/>
        <v>1316.7224045428102</v>
      </c>
      <c r="Q10" s="9" t="s">
        <v>12</v>
      </c>
      <c r="R10" s="55" t="s">
        <v>12</v>
      </c>
      <c r="S10" s="55">
        <v>4.4050000000000002</v>
      </c>
      <c r="T10" s="55">
        <v>4.9800000000000004</v>
      </c>
      <c r="U10" s="55">
        <v>5.3849999999999998</v>
      </c>
      <c r="V10" s="3">
        <v>5.6289999999999996</v>
      </c>
      <c r="W10" s="3">
        <v>5.9050000000000002</v>
      </c>
      <c r="X10" s="3" t="s">
        <v>12</v>
      </c>
      <c r="Y10" s="3">
        <v>6.4560000000000004</v>
      </c>
      <c r="Z10" s="15" t="s">
        <v>12</v>
      </c>
      <c r="AA10" s="10">
        <f t="shared" si="5"/>
        <v>5.9050000000000002</v>
      </c>
      <c r="AB10" s="9">
        <f t="shared" si="6"/>
        <v>0.52000000000000046</v>
      </c>
      <c r="AC10" s="10">
        <f t="shared" si="7"/>
        <v>0.55100000000000016</v>
      </c>
      <c r="AD10" s="9" t="s">
        <v>12</v>
      </c>
      <c r="AE10" s="55" t="s">
        <v>12</v>
      </c>
      <c r="AF10" s="55">
        <v>0.27400000000000002</v>
      </c>
      <c r="AG10" s="55">
        <v>0.39900000000000002</v>
      </c>
      <c r="AH10" s="55">
        <v>0.49199999999999999</v>
      </c>
      <c r="AI10" s="3">
        <v>0.56499999999999995</v>
      </c>
      <c r="AJ10" s="3">
        <v>0.64400000000000002</v>
      </c>
      <c r="AK10" s="3" t="s">
        <v>12</v>
      </c>
      <c r="AL10" s="3">
        <v>0.81299999999999994</v>
      </c>
      <c r="AM10" s="15" t="s">
        <v>12</v>
      </c>
      <c r="AN10" s="10">
        <f t="shared" si="8"/>
        <v>0.64400000000000002</v>
      </c>
      <c r="AO10" s="9">
        <f t="shared" si="9"/>
        <v>0.15200000000000002</v>
      </c>
      <c r="AP10" s="10">
        <f t="shared" si="10"/>
        <v>0.16899999999999993</v>
      </c>
      <c r="AQ10" s="9" t="s">
        <v>12</v>
      </c>
      <c r="AR10" s="55" t="s">
        <v>12</v>
      </c>
      <c r="AS10" s="55">
        <v>1.5489999999999999</v>
      </c>
      <c r="AT10" s="55">
        <v>2.056</v>
      </c>
      <c r="AU10" s="55">
        <v>2.319</v>
      </c>
      <c r="AV10" s="3">
        <v>2.5009999999999999</v>
      </c>
      <c r="AW10" s="3">
        <v>2.6720000000000002</v>
      </c>
      <c r="AX10" s="3" t="s">
        <v>12</v>
      </c>
      <c r="AY10" s="3">
        <v>2.95</v>
      </c>
      <c r="AZ10" s="15" t="s">
        <v>12</v>
      </c>
      <c r="BA10" s="10">
        <f t="shared" si="11"/>
        <v>2.6720000000000002</v>
      </c>
      <c r="BB10" s="9">
        <f t="shared" si="12"/>
        <v>0.3530000000000002</v>
      </c>
      <c r="BC10" s="10">
        <f t="shared" si="13"/>
        <v>0.27800000000000002</v>
      </c>
      <c r="BD10" s="9">
        <v>5.8419999999999996</v>
      </c>
      <c r="BE10" s="3">
        <v>6.4459999999999997</v>
      </c>
      <c r="BF10" s="15">
        <v>7.0289999999999999</v>
      </c>
      <c r="BG10" s="15">
        <f t="shared" si="14"/>
        <v>6.4459999999999997</v>
      </c>
      <c r="BH10" s="9">
        <f t="shared" si="15"/>
        <v>0.60400000000000009</v>
      </c>
      <c r="BI10" s="10">
        <f t="shared" si="16"/>
        <v>0.58300000000000018</v>
      </c>
      <c r="BJ10" s="9">
        <v>5.8230000000000004</v>
      </c>
      <c r="BK10" s="3">
        <v>6.43</v>
      </c>
      <c r="BL10" s="15">
        <v>7.01</v>
      </c>
      <c r="BM10" s="15">
        <f t="shared" si="17"/>
        <v>6.43</v>
      </c>
      <c r="BN10" s="9">
        <f t="shared" si="18"/>
        <v>0.60699999999999932</v>
      </c>
      <c r="BO10" s="10">
        <f t="shared" si="19"/>
        <v>0.58000000000000007</v>
      </c>
      <c r="BP10">
        <f t="shared" si="20"/>
        <v>0</v>
      </c>
      <c r="BQ10" s="93">
        <f t="shared" si="21"/>
        <v>1.1615384615384607</v>
      </c>
      <c r="BR10" s="93">
        <f t="shared" si="22"/>
        <v>1.1673076923076899</v>
      </c>
      <c r="BS10" s="93" t="str">
        <f>VLOOKUP(C10,'Koppeling locatie - aslocatie'!$A$2:$C$8139,2,FALSE)</f>
        <v>maas228</v>
      </c>
      <c r="BT10" s="93">
        <f>VLOOKUP($BS10,aslocaties_v01!$C$3:$AA$500,MATCH($K$3/10,aslocaties_v01!$C$2:$X$2),FALSE)</f>
        <v>5.3479999999999999</v>
      </c>
      <c r="BU10" s="93">
        <f>VLOOKUP(BS10,aslocaties_v01!$C$3:$AA$500,MATCH($K$3,aslocaties_v01!$C$2:$X$2),FALSE)</f>
        <v>5.875</v>
      </c>
      <c r="BV10" s="93">
        <f>VLOOKUP(BS10,aslocaties_v01!$C$3:$AA$500,MATCH($K$3*10,aslocaties_v01!$C$2:$Y$2),FALSE)</f>
        <v>6.4260000000000002</v>
      </c>
      <c r="BW10" s="93">
        <f t="shared" si="23"/>
        <v>0.52700000000000014</v>
      </c>
      <c r="BX10" s="93">
        <f t="shared" si="24"/>
        <v>0.55100000000000016</v>
      </c>
      <c r="BY10" s="94">
        <f t="shared" si="25"/>
        <v>1.3461538461537748E-2</v>
      </c>
      <c r="BZ10" s="94">
        <f t="shared" si="26"/>
        <v>0</v>
      </c>
      <c r="CA10" s="94">
        <f t="shared" si="27"/>
        <v>3.6999999999999922E-2</v>
      </c>
      <c r="CB10">
        <f t="shared" si="28"/>
        <v>3.0000000000000249E-2</v>
      </c>
      <c r="CC10" s="58">
        <f t="shared" si="29"/>
        <v>3.0000000000000249E-2</v>
      </c>
      <c r="CD10" s="95" t="b">
        <f t="shared" si="30"/>
        <v>0</v>
      </c>
      <c r="CE10" s="96" t="b">
        <f t="shared" si="31"/>
        <v>1</v>
      </c>
      <c r="CF10" t="b">
        <f t="shared" si="32"/>
        <v>1</v>
      </c>
      <c r="CG10" t="b">
        <f t="shared" si="33"/>
        <v>1</v>
      </c>
      <c r="CH10" s="84" t="b">
        <f t="shared" si="34"/>
        <v>1</v>
      </c>
      <c r="CI10">
        <f t="shared" si="35"/>
        <v>0.64400000000000002</v>
      </c>
      <c r="CJ10" t="b">
        <f t="shared" si="36"/>
        <v>1</v>
      </c>
      <c r="CK10" t="b">
        <f t="shared" si="37"/>
        <v>1</v>
      </c>
      <c r="CL10" s="84" t="b">
        <f t="shared" si="57"/>
        <v>1</v>
      </c>
      <c r="CM10">
        <f t="shared" si="38"/>
        <v>2.6720000000000002</v>
      </c>
      <c r="CN10" t="b">
        <f t="shared" si="39"/>
        <v>1</v>
      </c>
      <c r="CO10" s="84">
        <f t="shared" si="40"/>
        <v>5.7821367858479258E-2</v>
      </c>
      <c r="CP10" t="b">
        <f t="shared" si="41"/>
        <v>1</v>
      </c>
      <c r="CQ10" s="96" t="b">
        <f t="shared" si="42"/>
        <v>1</v>
      </c>
      <c r="CR10" t="b">
        <f t="shared" si="43"/>
        <v>1</v>
      </c>
      <c r="CS10" t="b">
        <f t="shared" si="44"/>
        <v>1</v>
      </c>
      <c r="CT10" t="b">
        <f t="shared" si="45"/>
        <v>1</v>
      </c>
      <c r="CU10" t="b">
        <f t="shared" si="46"/>
        <v>1</v>
      </c>
      <c r="CV10" s="84" t="b">
        <f t="shared" si="47"/>
        <v>1</v>
      </c>
      <c r="CW10" t="b">
        <f t="shared" si="48"/>
        <v>1</v>
      </c>
      <c r="CX10" t="b">
        <f t="shared" si="49"/>
        <v>1</v>
      </c>
      <c r="CY10" t="b">
        <f t="shared" si="50"/>
        <v>1</v>
      </c>
      <c r="CZ10" t="b">
        <f t="shared" si="51"/>
        <v>1</v>
      </c>
      <c r="DA10" s="84">
        <f t="shared" si="52"/>
        <v>0</v>
      </c>
      <c r="DB10" t="b">
        <f t="shared" si="53"/>
        <v>0</v>
      </c>
    </row>
    <row r="11" spans="1:106" ht="13.5" thickBot="1">
      <c r="A11" s="9">
        <v>1630</v>
      </c>
      <c r="B11" s="3">
        <v>2</v>
      </c>
      <c r="C11" s="3" t="s">
        <v>1839</v>
      </c>
      <c r="D11" s="3" t="str">
        <f t="shared" si="0"/>
        <v>MA_1_37-1_dk_0008</v>
      </c>
      <c r="E11" s="3" t="str">
        <f t="shared" si="1"/>
        <v>0008</v>
      </c>
      <c r="F11" s="3">
        <v>140911.53099999999</v>
      </c>
      <c r="G11" s="15">
        <v>417431.03100000002</v>
      </c>
      <c r="H11" s="35" t="str">
        <f t="shared" si="2"/>
        <v>ja</v>
      </c>
      <c r="I11" s="42">
        <v>192</v>
      </c>
      <c r="J11" s="20" t="s">
        <v>374</v>
      </c>
      <c r="K11" s="74">
        <v>10000</v>
      </c>
      <c r="L11" s="28">
        <f t="shared" si="54"/>
        <v>1</v>
      </c>
      <c r="M11" s="28">
        <f t="shared" si="55"/>
        <v>1</v>
      </c>
      <c r="N11" s="56">
        <f t="shared" si="3"/>
        <v>10000</v>
      </c>
      <c r="O11" s="33">
        <f t="shared" si="56"/>
        <v>1316.7224045428102</v>
      </c>
      <c r="P11" s="37">
        <f t="shared" si="4"/>
        <v>125.31863073381348</v>
      </c>
      <c r="Q11" s="9" t="s">
        <v>12</v>
      </c>
      <c r="R11" s="55" t="s">
        <v>12</v>
      </c>
      <c r="S11" s="55">
        <v>4.9020000000000001</v>
      </c>
      <c r="T11" s="55">
        <v>5.2439999999999998</v>
      </c>
      <c r="U11" s="55">
        <v>5.5570000000000004</v>
      </c>
      <c r="V11" s="3">
        <v>5.8070000000000004</v>
      </c>
      <c r="W11" s="3">
        <v>6.0919999999999996</v>
      </c>
      <c r="X11" s="3" t="s">
        <v>12</v>
      </c>
      <c r="Y11" s="3">
        <v>6.6580000000000004</v>
      </c>
      <c r="Z11" s="15" t="s">
        <v>12</v>
      </c>
      <c r="AA11" s="10">
        <f t="shared" si="5"/>
        <v>6.0919999999999996</v>
      </c>
      <c r="AB11" s="9">
        <f t="shared" si="6"/>
        <v>0.53499999999999925</v>
      </c>
      <c r="AC11" s="10">
        <f t="shared" si="7"/>
        <v>0.56600000000000072</v>
      </c>
      <c r="AD11" s="9" t="s">
        <v>12</v>
      </c>
      <c r="AE11" s="55" t="s">
        <v>12</v>
      </c>
      <c r="AF11" s="55">
        <v>0.626</v>
      </c>
      <c r="AG11" s="55">
        <v>0.71799999999999997</v>
      </c>
      <c r="AH11" s="55">
        <v>0.82599999999999996</v>
      </c>
      <c r="AI11" s="3">
        <v>0.91</v>
      </c>
      <c r="AJ11" s="3">
        <v>0.98399999999999999</v>
      </c>
      <c r="AK11" s="3" t="s">
        <v>12</v>
      </c>
      <c r="AL11" s="3">
        <v>1.133</v>
      </c>
      <c r="AM11" s="15" t="s">
        <v>12</v>
      </c>
      <c r="AN11" s="10">
        <f t="shared" si="8"/>
        <v>0.98399999999999999</v>
      </c>
      <c r="AO11" s="9">
        <f t="shared" si="9"/>
        <v>0.15800000000000003</v>
      </c>
      <c r="AP11" s="10">
        <f t="shared" si="10"/>
        <v>0.14900000000000002</v>
      </c>
      <c r="AQ11" s="9" t="s">
        <v>12</v>
      </c>
      <c r="AR11" s="55" t="s">
        <v>12</v>
      </c>
      <c r="AS11" s="55">
        <v>2.63</v>
      </c>
      <c r="AT11" s="55">
        <v>2.7959999999999998</v>
      </c>
      <c r="AU11" s="55">
        <v>3.0110000000000001</v>
      </c>
      <c r="AV11" s="3">
        <v>3.177</v>
      </c>
      <c r="AW11" s="3">
        <v>3.2909999999999999</v>
      </c>
      <c r="AX11" s="3" t="s">
        <v>12</v>
      </c>
      <c r="AY11" s="3">
        <v>3.5150000000000001</v>
      </c>
      <c r="AZ11" s="15" t="s">
        <v>12</v>
      </c>
      <c r="BA11" s="10">
        <f t="shared" si="11"/>
        <v>3.2909999999999999</v>
      </c>
      <c r="BB11" s="9">
        <f t="shared" si="12"/>
        <v>0.2799999999999998</v>
      </c>
      <c r="BC11" s="10">
        <f t="shared" si="13"/>
        <v>0.2240000000000002</v>
      </c>
      <c r="BD11" s="9">
        <v>6.0679999999999996</v>
      </c>
      <c r="BE11" s="3">
        <v>6.6630000000000003</v>
      </c>
      <c r="BF11" s="15">
        <v>7.2709999999999999</v>
      </c>
      <c r="BG11" s="15">
        <f t="shared" si="14"/>
        <v>6.6630000000000003</v>
      </c>
      <c r="BH11" s="9">
        <f t="shared" si="15"/>
        <v>0.59500000000000064</v>
      </c>
      <c r="BI11" s="10">
        <f t="shared" si="16"/>
        <v>0.60799999999999965</v>
      </c>
      <c r="BJ11" s="9">
        <v>6.0650000000000004</v>
      </c>
      <c r="BK11" s="3">
        <v>6.6630000000000003</v>
      </c>
      <c r="BL11" s="15">
        <v>7.2720000000000002</v>
      </c>
      <c r="BM11" s="15">
        <f t="shared" si="17"/>
        <v>6.6630000000000003</v>
      </c>
      <c r="BN11" s="9">
        <f t="shared" si="18"/>
        <v>0.59799999999999986</v>
      </c>
      <c r="BO11" s="10">
        <f t="shared" si="19"/>
        <v>0.60899999999999999</v>
      </c>
      <c r="BP11">
        <f t="shared" si="20"/>
        <v>0</v>
      </c>
      <c r="BQ11" s="93">
        <f t="shared" si="21"/>
        <v>1.1121495327102831</v>
      </c>
      <c r="BR11" s="93">
        <f t="shared" si="22"/>
        <v>1.1177570093457958</v>
      </c>
      <c r="BS11" s="93" t="str">
        <f>VLOOKUP(C11,'Koppeling locatie - aslocatie'!$A$2:$C$8139,2,FALSE)</f>
        <v>afma229</v>
      </c>
      <c r="BT11" s="93">
        <f>VLOOKUP($BS11,aslocaties_v01!$C$3:$AA$500,MATCH($K$3/10,aslocaties_v01!$C$2:$X$2),FALSE)</f>
        <v>3.9249999999999998</v>
      </c>
      <c r="BU11" s="93">
        <f>VLOOKUP(BS11,aslocaties_v01!$C$3:$AA$500,MATCH($K$3,aslocaties_v01!$C$2:$X$2),FALSE)</f>
        <v>4.07</v>
      </c>
      <c r="BV11" s="93">
        <f>VLOOKUP(BS11,aslocaties_v01!$C$3:$AA$500,MATCH($K$3*10,aslocaties_v01!$C$2:$Y$2),FALSE)</f>
        <v>4.5289999999999999</v>
      </c>
      <c r="BW11" s="93">
        <f t="shared" si="23"/>
        <v>0.14500000000000046</v>
      </c>
      <c r="BX11" s="93">
        <f t="shared" si="24"/>
        <v>0.45899999999999963</v>
      </c>
      <c r="BY11" s="94">
        <f t="shared" si="25"/>
        <v>0.72897196261682118</v>
      </c>
      <c r="BZ11" s="94">
        <f t="shared" si="26"/>
        <v>0.18904593639576139</v>
      </c>
      <c r="CA11" s="94">
        <f t="shared" si="27"/>
        <v>1.6320000000000006</v>
      </c>
      <c r="CB11">
        <f t="shared" si="28"/>
        <v>2.0219999999999994</v>
      </c>
      <c r="CC11" s="58">
        <f t="shared" si="29"/>
        <v>2.1290000000000004</v>
      </c>
      <c r="CD11" s="95" t="b">
        <f t="shared" si="30"/>
        <v>1</v>
      </c>
      <c r="CE11" s="96" t="b">
        <f t="shared" si="31"/>
        <v>1</v>
      </c>
      <c r="CF11" t="b">
        <f t="shared" si="32"/>
        <v>1</v>
      </c>
      <c r="CG11" t="b">
        <f t="shared" si="33"/>
        <v>1</v>
      </c>
      <c r="CH11" s="84" t="b">
        <f t="shared" si="34"/>
        <v>1</v>
      </c>
      <c r="CI11">
        <f t="shared" si="35"/>
        <v>0.98399999999999999</v>
      </c>
      <c r="CJ11" t="b">
        <f t="shared" si="36"/>
        <v>1</v>
      </c>
      <c r="CK11" t="b">
        <f t="shared" si="37"/>
        <v>1</v>
      </c>
      <c r="CL11" s="84" t="b">
        <f t="shared" si="57"/>
        <v>1</v>
      </c>
      <c r="CM11">
        <f t="shared" si="38"/>
        <v>3.2909999999999999</v>
      </c>
      <c r="CN11" t="b">
        <f t="shared" si="39"/>
        <v>1</v>
      </c>
      <c r="CO11" s="84">
        <f t="shared" si="40"/>
        <v>5.8239110797301728E-2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ht="13.5" thickBot="1">
      <c r="A12" s="9">
        <v>1631</v>
      </c>
      <c r="B12" s="3">
        <v>2</v>
      </c>
      <c r="C12" s="3" t="s">
        <v>1840</v>
      </c>
      <c r="D12" s="3" t="str">
        <f t="shared" si="0"/>
        <v>MA_1_37-1_dk_0009</v>
      </c>
      <c r="E12" s="3" t="str">
        <f t="shared" si="1"/>
        <v>0009</v>
      </c>
      <c r="F12" s="3">
        <v>140789.734</v>
      </c>
      <c r="G12" s="15">
        <v>417460.53100000002</v>
      </c>
      <c r="H12" s="35" t="str">
        <f t="shared" si="2"/>
        <v>ja</v>
      </c>
      <c r="I12" s="42">
        <v>191</v>
      </c>
      <c r="J12" s="20" t="s">
        <v>374</v>
      </c>
      <c r="K12" s="74">
        <v>10000</v>
      </c>
      <c r="L12" s="28">
        <f t="shared" si="54"/>
        <v>1</v>
      </c>
      <c r="M12" s="28">
        <f t="shared" si="55"/>
        <v>1</v>
      </c>
      <c r="N12" s="56">
        <f t="shared" si="3"/>
        <v>10000</v>
      </c>
      <c r="O12" s="33">
        <f t="shared" si="56"/>
        <v>125.31863073381348</v>
      </c>
      <c r="P12" s="37">
        <f t="shared" si="4"/>
        <v>88.138192266442587</v>
      </c>
      <c r="Q12" s="9" t="s">
        <v>12</v>
      </c>
      <c r="R12" s="55" t="s">
        <v>12</v>
      </c>
      <c r="S12" s="55">
        <v>4.8760000000000003</v>
      </c>
      <c r="T12" s="55">
        <v>5.22</v>
      </c>
      <c r="U12" s="55">
        <v>5.5289999999999999</v>
      </c>
      <c r="V12" s="3">
        <v>5.7809999999999997</v>
      </c>
      <c r="W12" s="3">
        <v>6.0679999999999996</v>
      </c>
      <c r="X12" s="3" t="s">
        <v>12</v>
      </c>
      <c r="Y12" s="3">
        <v>6.6269999999999998</v>
      </c>
      <c r="Z12" s="15" t="s">
        <v>12</v>
      </c>
      <c r="AA12" s="10">
        <f t="shared" si="5"/>
        <v>6.0679999999999996</v>
      </c>
      <c r="AB12" s="9">
        <f t="shared" si="6"/>
        <v>0.5389999999999997</v>
      </c>
      <c r="AC12" s="10">
        <f t="shared" si="7"/>
        <v>0.55900000000000016</v>
      </c>
      <c r="AD12" s="9" t="s">
        <v>12</v>
      </c>
      <c r="AE12" s="55" t="s">
        <v>12</v>
      </c>
      <c r="AF12" s="55">
        <v>0.60799999999999998</v>
      </c>
      <c r="AG12" s="55">
        <v>0.70199999999999996</v>
      </c>
      <c r="AH12" s="55">
        <v>0.81299999999999994</v>
      </c>
      <c r="AI12" s="3">
        <v>0.90100000000000002</v>
      </c>
      <c r="AJ12" s="3">
        <v>0.97099999999999997</v>
      </c>
      <c r="AK12" s="3" t="s">
        <v>12</v>
      </c>
      <c r="AL12" s="3">
        <v>1.117</v>
      </c>
      <c r="AM12" s="15" t="s">
        <v>12</v>
      </c>
      <c r="AN12" s="10">
        <f t="shared" si="8"/>
        <v>0.97099999999999997</v>
      </c>
      <c r="AO12" s="9">
        <f t="shared" si="9"/>
        <v>0.15800000000000003</v>
      </c>
      <c r="AP12" s="10">
        <f t="shared" si="10"/>
        <v>0.14600000000000002</v>
      </c>
      <c r="AQ12" s="9" t="s">
        <v>12</v>
      </c>
      <c r="AR12" s="55" t="s">
        <v>12</v>
      </c>
      <c r="AS12" s="55">
        <v>2.58</v>
      </c>
      <c r="AT12" s="55">
        <v>2.7610000000000001</v>
      </c>
      <c r="AU12" s="55">
        <v>2.9740000000000002</v>
      </c>
      <c r="AV12" s="3">
        <v>3.15</v>
      </c>
      <c r="AW12" s="3">
        <v>3.2650000000000001</v>
      </c>
      <c r="AX12" s="3" t="s">
        <v>12</v>
      </c>
      <c r="AY12" s="3">
        <v>3.48</v>
      </c>
      <c r="AZ12" s="15" t="s">
        <v>12</v>
      </c>
      <c r="BA12" s="10">
        <f t="shared" si="11"/>
        <v>3.2650000000000001</v>
      </c>
      <c r="BB12" s="9">
        <f t="shared" si="12"/>
        <v>0.29099999999999993</v>
      </c>
      <c r="BC12" s="10">
        <f t="shared" si="13"/>
        <v>0.21499999999999986</v>
      </c>
      <c r="BD12" s="9">
        <v>6.032</v>
      </c>
      <c r="BE12" s="3">
        <v>6.625</v>
      </c>
      <c r="BF12" s="15">
        <v>7.2309999999999999</v>
      </c>
      <c r="BG12" s="15">
        <f t="shared" si="14"/>
        <v>6.625</v>
      </c>
      <c r="BH12" s="9">
        <f t="shared" si="15"/>
        <v>0.59299999999999997</v>
      </c>
      <c r="BI12" s="10">
        <f t="shared" si="16"/>
        <v>0.60599999999999987</v>
      </c>
      <c r="BJ12" s="9">
        <v>6.0279999999999996</v>
      </c>
      <c r="BK12" s="3">
        <v>6.6230000000000002</v>
      </c>
      <c r="BL12" s="15">
        <v>7.2290000000000001</v>
      </c>
      <c r="BM12" s="15">
        <f t="shared" si="17"/>
        <v>6.6230000000000002</v>
      </c>
      <c r="BN12" s="9">
        <f t="shared" si="18"/>
        <v>0.59500000000000064</v>
      </c>
      <c r="BO12" s="10">
        <f t="shared" si="19"/>
        <v>0.60599999999999987</v>
      </c>
      <c r="BP12">
        <f t="shared" si="20"/>
        <v>0</v>
      </c>
      <c r="BQ12" s="93">
        <f t="shared" si="21"/>
        <v>1.100185528756958</v>
      </c>
      <c r="BR12" s="93">
        <f t="shared" si="22"/>
        <v>1.1038961038961057</v>
      </c>
      <c r="BS12" s="93" t="str">
        <f>VLOOKUP(C12,'Koppeling locatie - aslocatie'!$A$2:$C$8139,2,FALSE)</f>
        <v>afma229</v>
      </c>
      <c r="BT12" s="93">
        <f>VLOOKUP($BS12,aslocaties_v01!$C$3:$AA$500,MATCH($K$3/10,aslocaties_v01!$C$2:$X$2),FALSE)</f>
        <v>3.9249999999999998</v>
      </c>
      <c r="BU12" s="93">
        <f>VLOOKUP(BS12,aslocaties_v01!$C$3:$AA$500,MATCH($K$3,aslocaties_v01!$C$2:$X$2),FALSE)</f>
        <v>4.07</v>
      </c>
      <c r="BV12" s="93">
        <f>VLOOKUP(BS12,aslocaties_v01!$C$3:$AA$500,MATCH($K$3*10,aslocaties_v01!$C$2:$Y$2),FALSE)</f>
        <v>4.5289999999999999</v>
      </c>
      <c r="BW12" s="93">
        <f t="shared" si="23"/>
        <v>0.14500000000000046</v>
      </c>
      <c r="BX12" s="93">
        <f t="shared" si="24"/>
        <v>0.45899999999999963</v>
      </c>
      <c r="BY12" s="94">
        <f t="shared" si="25"/>
        <v>0.73098330241187282</v>
      </c>
      <c r="BZ12" s="94">
        <f t="shared" si="26"/>
        <v>0.17889087656529612</v>
      </c>
      <c r="CA12" s="94">
        <f t="shared" si="27"/>
        <v>1.6040000000000001</v>
      </c>
      <c r="CB12">
        <f t="shared" si="28"/>
        <v>1.9979999999999993</v>
      </c>
      <c r="CC12" s="58">
        <f t="shared" si="29"/>
        <v>2.0979999999999999</v>
      </c>
      <c r="CD12" s="95" t="b">
        <f t="shared" si="30"/>
        <v>1</v>
      </c>
      <c r="CE12" s="96" t="b">
        <f t="shared" si="31"/>
        <v>1</v>
      </c>
      <c r="CF12" t="b">
        <f t="shared" si="32"/>
        <v>1</v>
      </c>
      <c r="CG12" t="b">
        <f t="shared" si="33"/>
        <v>1</v>
      </c>
      <c r="CH12" s="84" t="b">
        <f t="shared" si="34"/>
        <v>1</v>
      </c>
      <c r="CI12">
        <f t="shared" si="35"/>
        <v>0.97099999999999997</v>
      </c>
      <c r="CJ12" t="b">
        <f t="shared" si="36"/>
        <v>1</v>
      </c>
      <c r="CK12" t="b">
        <f t="shared" si="37"/>
        <v>1</v>
      </c>
      <c r="CL12" s="84" t="b">
        <f t="shared" si="57"/>
        <v>1</v>
      </c>
      <c r="CM12">
        <f t="shared" si="38"/>
        <v>3.2650000000000001</v>
      </c>
      <c r="CN12" t="b">
        <f t="shared" si="39"/>
        <v>1</v>
      </c>
      <c r="CO12" s="84">
        <f t="shared" si="40"/>
        <v>5.8388626641172899E-2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ht="13.5" thickBot="1">
      <c r="A13" s="9">
        <v>1632</v>
      </c>
      <c r="B13" s="3">
        <v>2</v>
      </c>
      <c r="C13" s="3" t="s">
        <v>1841</v>
      </c>
      <c r="D13" s="3" t="str">
        <f t="shared" si="0"/>
        <v>MA_1_37-1_dk_0010</v>
      </c>
      <c r="E13" s="3" t="str">
        <f t="shared" si="1"/>
        <v>0010</v>
      </c>
      <c r="F13" s="3">
        <v>140707.84400000001</v>
      </c>
      <c r="G13" s="15">
        <v>417493.125</v>
      </c>
      <c r="H13" s="35" t="str">
        <f t="shared" si="2"/>
        <v>ja</v>
      </c>
      <c r="I13" s="42">
        <v>190</v>
      </c>
      <c r="J13" s="20" t="s">
        <v>374</v>
      </c>
      <c r="K13" s="74">
        <v>10000</v>
      </c>
      <c r="L13" s="28">
        <f t="shared" si="54"/>
        <v>1</v>
      </c>
      <c r="M13" s="28">
        <f t="shared" si="55"/>
        <v>1</v>
      </c>
      <c r="N13" s="56">
        <f t="shared" si="3"/>
        <v>10000</v>
      </c>
      <c r="O13" s="33">
        <f t="shared" si="56"/>
        <v>88.138192266442587</v>
      </c>
      <c r="P13" s="37">
        <f t="shared" si="4"/>
        <v>729.75956809417846</v>
      </c>
      <c r="Q13" s="9" t="s">
        <v>12</v>
      </c>
      <c r="R13" s="55" t="s">
        <v>12</v>
      </c>
      <c r="S13" s="55">
        <v>4.8650000000000002</v>
      </c>
      <c r="T13" s="55">
        <v>5.2080000000000002</v>
      </c>
      <c r="U13" s="55">
        <v>5.5209999999999999</v>
      </c>
      <c r="V13" s="3">
        <v>5.7750000000000004</v>
      </c>
      <c r="W13" s="3">
        <v>6.0570000000000004</v>
      </c>
      <c r="X13" s="3" t="s">
        <v>12</v>
      </c>
      <c r="Y13" s="3">
        <v>6.6210000000000004</v>
      </c>
      <c r="Z13" s="15" t="s">
        <v>12</v>
      </c>
      <c r="AA13" s="10">
        <f t="shared" si="5"/>
        <v>6.0570000000000004</v>
      </c>
      <c r="AB13" s="9">
        <f t="shared" si="6"/>
        <v>0.53600000000000048</v>
      </c>
      <c r="AC13" s="10">
        <f t="shared" si="7"/>
        <v>0.56400000000000006</v>
      </c>
      <c r="AD13" s="9" t="s">
        <v>12</v>
      </c>
      <c r="AE13" s="55" t="s">
        <v>12</v>
      </c>
      <c r="AF13" s="55">
        <v>0.61599999999999999</v>
      </c>
      <c r="AG13" s="55">
        <v>0.71099999999999997</v>
      </c>
      <c r="AH13" s="55">
        <v>0.82</v>
      </c>
      <c r="AI13" s="3">
        <v>0.90400000000000003</v>
      </c>
      <c r="AJ13" s="3">
        <v>0.97599999999999998</v>
      </c>
      <c r="AK13" s="3" t="s">
        <v>12</v>
      </c>
      <c r="AL13" s="3">
        <v>1.1240000000000001</v>
      </c>
      <c r="AM13" s="15" t="s">
        <v>12</v>
      </c>
      <c r="AN13" s="10">
        <f t="shared" si="8"/>
        <v>0.97599999999999998</v>
      </c>
      <c r="AO13" s="9">
        <f t="shared" si="9"/>
        <v>0.15600000000000003</v>
      </c>
      <c r="AP13" s="10">
        <f t="shared" si="10"/>
        <v>0.14800000000000013</v>
      </c>
      <c r="AQ13" s="9" t="s">
        <v>12</v>
      </c>
      <c r="AR13" s="55" t="s">
        <v>12</v>
      </c>
      <c r="AS13" s="55">
        <v>2.5979999999999999</v>
      </c>
      <c r="AT13" s="55">
        <v>2.7719999999999998</v>
      </c>
      <c r="AU13" s="55">
        <v>2.9860000000000002</v>
      </c>
      <c r="AV13" s="3">
        <v>3.15</v>
      </c>
      <c r="AW13" s="3">
        <v>3.2639999999999998</v>
      </c>
      <c r="AX13" s="3" t="s">
        <v>12</v>
      </c>
      <c r="AY13" s="3">
        <v>3.4849999999999999</v>
      </c>
      <c r="AZ13" s="15" t="s">
        <v>12</v>
      </c>
      <c r="BA13" s="10">
        <f t="shared" si="11"/>
        <v>3.2639999999999998</v>
      </c>
      <c r="BB13" s="9">
        <f t="shared" si="12"/>
        <v>0.27799999999999958</v>
      </c>
      <c r="BC13" s="10">
        <f t="shared" si="13"/>
        <v>0.22100000000000009</v>
      </c>
      <c r="BD13" s="9">
        <v>6.0170000000000003</v>
      </c>
      <c r="BE13" s="3">
        <v>6.609</v>
      </c>
      <c r="BF13" s="15">
        <v>7.2130000000000001</v>
      </c>
      <c r="BG13" s="15">
        <f t="shared" si="14"/>
        <v>6.609</v>
      </c>
      <c r="BH13" s="9">
        <f t="shared" si="15"/>
        <v>0.59199999999999964</v>
      </c>
      <c r="BI13" s="10">
        <f t="shared" si="16"/>
        <v>0.60400000000000009</v>
      </c>
      <c r="BJ13" s="9">
        <v>6.0119999999999996</v>
      </c>
      <c r="BK13" s="3">
        <v>6.6059999999999999</v>
      </c>
      <c r="BL13" s="15">
        <v>7.21</v>
      </c>
      <c r="BM13" s="15">
        <f t="shared" si="17"/>
        <v>6.6059999999999999</v>
      </c>
      <c r="BN13" s="9">
        <f t="shared" si="18"/>
        <v>0.59400000000000031</v>
      </c>
      <c r="BO13" s="10">
        <f t="shared" si="19"/>
        <v>0.60400000000000009</v>
      </c>
      <c r="BP13">
        <f t="shared" si="20"/>
        <v>0</v>
      </c>
      <c r="BQ13" s="93">
        <f t="shared" si="21"/>
        <v>1.1044776119402968</v>
      </c>
      <c r="BR13" s="93">
        <f t="shared" si="22"/>
        <v>1.1082089552238801</v>
      </c>
      <c r="BS13" s="93" t="str">
        <f>VLOOKUP(C13,'Koppeling locatie - aslocatie'!$A$2:$C$8139,2,FALSE)</f>
        <v>maas227</v>
      </c>
      <c r="BT13" s="93">
        <f>VLOOKUP($BS13,aslocaties_v01!$C$3:$AA$500,MATCH($K$3/10,aslocaties_v01!$C$2:$X$2),FALSE)</f>
        <v>5.4729999999999999</v>
      </c>
      <c r="BU13" s="93">
        <f>VLOOKUP(BS13,aslocaties_v01!$C$3:$AA$500,MATCH($K$3,aslocaties_v01!$C$2:$X$2),FALSE)</f>
        <v>6.0049999999999999</v>
      </c>
      <c r="BV13" s="93">
        <f>VLOOKUP(BS13,aslocaties_v01!$C$3:$AA$500,MATCH($K$3*10,aslocaties_v01!$C$2:$Y$2),FALSE)</f>
        <v>6.5609999999999999</v>
      </c>
      <c r="BW13" s="93">
        <f t="shared" si="23"/>
        <v>0.53200000000000003</v>
      </c>
      <c r="BX13" s="93">
        <f t="shared" si="24"/>
        <v>0.55600000000000005</v>
      </c>
      <c r="BY13" s="94">
        <f t="shared" si="25"/>
        <v>7.4626865671649778E-3</v>
      </c>
      <c r="BZ13" s="94">
        <f t="shared" si="26"/>
        <v>1.4184397163120588E-2</v>
      </c>
      <c r="CA13" s="94">
        <f t="shared" si="27"/>
        <v>4.8000000000000043E-2</v>
      </c>
      <c r="CB13">
        <f t="shared" si="28"/>
        <v>5.200000000000049E-2</v>
      </c>
      <c r="CC13" s="58">
        <f t="shared" si="29"/>
        <v>6.0000000000000497E-2</v>
      </c>
      <c r="CD13" s="95" t="b">
        <f t="shared" si="30"/>
        <v>0</v>
      </c>
      <c r="CE13" s="96" t="b">
        <f t="shared" si="31"/>
        <v>1</v>
      </c>
      <c r="CF13" t="b">
        <f t="shared" si="32"/>
        <v>1</v>
      </c>
      <c r="CG13" t="b">
        <f t="shared" si="33"/>
        <v>1</v>
      </c>
      <c r="CH13" s="84" t="b">
        <f t="shared" si="34"/>
        <v>1</v>
      </c>
      <c r="CI13">
        <f t="shared" si="35"/>
        <v>0.97599999999999998</v>
      </c>
      <c r="CJ13" t="b">
        <f t="shared" si="36"/>
        <v>1</v>
      </c>
      <c r="CK13" t="b">
        <f t="shared" si="37"/>
        <v>1</v>
      </c>
      <c r="CL13" s="84" t="b">
        <f t="shared" si="57"/>
        <v>1</v>
      </c>
      <c r="CM13">
        <f t="shared" si="38"/>
        <v>3.2639999999999998</v>
      </c>
      <c r="CN13" t="b">
        <f t="shared" si="39"/>
        <v>1</v>
      </c>
      <c r="CO13" s="84">
        <f t="shared" si="40"/>
        <v>5.8725256065221478E-2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ht="13.5" thickBot="1">
      <c r="A14" s="9">
        <v>1633</v>
      </c>
      <c r="B14" s="3">
        <v>2</v>
      </c>
      <c r="C14" s="3" t="s">
        <v>1842</v>
      </c>
      <c r="D14" s="3" t="str">
        <f t="shared" si="0"/>
        <v>MA_1_37-1_dk_0002</v>
      </c>
      <c r="E14" s="3" t="str">
        <f t="shared" si="1"/>
        <v>0002</v>
      </c>
      <c r="F14" s="3">
        <v>141424.32800000001</v>
      </c>
      <c r="G14" s="15">
        <v>417631.68800000002</v>
      </c>
      <c r="H14" s="35" t="str">
        <f t="shared" si="2"/>
        <v>ja</v>
      </c>
      <c r="I14" s="42">
        <v>141</v>
      </c>
      <c r="J14" s="20" t="s">
        <v>374</v>
      </c>
      <c r="K14" s="74">
        <v>10000</v>
      </c>
      <c r="L14" s="28">
        <f t="shared" si="54"/>
        <v>1</v>
      </c>
      <c r="M14" s="28">
        <f t="shared" si="55"/>
        <v>1</v>
      </c>
      <c r="N14" s="56">
        <f t="shared" si="3"/>
        <v>10000</v>
      </c>
      <c r="O14" s="33">
        <f t="shared" si="56"/>
        <v>729.75956809417846</v>
      </c>
      <c r="P14" s="37">
        <f t="shared" si="4"/>
        <v>107.54720791357732</v>
      </c>
      <c r="Q14" s="9" t="s">
        <v>12</v>
      </c>
      <c r="R14" s="55" t="s">
        <v>12</v>
      </c>
      <c r="S14" s="55">
        <v>4.976</v>
      </c>
      <c r="T14" s="55">
        <v>5.3230000000000004</v>
      </c>
      <c r="U14" s="55">
        <v>5.6390000000000002</v>
      </c>
      <c r="V14" s="3">
        <v>5.8949999999999996</v>
      </c>
      <c r="W14" s="3">
        <v>6.1840000000000002</v>
      </c>
      <c r="X14" s="3" t="s">
        <v>12</v>
      </c>
      <c r="Y14" s="3">
        <v>6.7519999999999998</v>
      </c>
      <c r="Z14" s="15" t="s">
        <v>12</v>
      </c>
      <c r="AA14" s="10">
        <f t="shared" si="5"/>
        <v>6.1840000000000002</v>
      </c>
      <c r="AB14" s="9">
        <f t="shared" si="6"/>
        <v>0.54499999999999993</v>
      </c>
      <c r="AC14" s="10">
        <f t="shared" si="7"/>
        <v>0.56799999999999962</v>
      </c>
      <c r="AD14" s="9" t="s">
        <v>12</v>
      </c>
      <c r="AE14" s="55" t="s">
        <v>12</v>
      </c>
      <c r="AF14" s="55">
        <v>0.42199999999999999</v>
      </c>
      <c r="AG14" s="55">
        <v>0.47299999999999998</v>
      </c>
      <c r="AH14" s="55">
        <v>0.53400000000000003</v>
      </c>
      <c r="AI14" s="3">
        <v>0.59399999999999997</v>
      </c>
      <c r="AJ14" s="3">
        <v>0.65800000000000003</v>
      </c>
      <c r="AK14" s="3" t="s">
        <v>12</v>
      </c>
      <c r="AL14" s="3">
        <v>0.77600000000000002</v>
      </c>
      <c r="AM14" s="15" t="s">
        <v>12</v>
      </c>
      <c r="AN14" s="10">
        <f t="shared" si="8"/>
        <v>0.65800000000000003</v>
      </c>
      <c r="AO14" s="9">
        <f t="shared" si="9"/>
        <v>0.124</v>
      </c>
      <c r="AP14" s="10">
        <f t="shared" si="10"/>
        <v>0.11799999999999999</v>
      </c>
      <c r="AQ14" s="9" t="s">
        <v>12</v>
      </c>
      <c r="AR14" s="55" t="s">
        <v>12</v>
      </c>
      <c r="AS14" s="55">
        <v>2.1389999999999998</v>
      </c>
      <c r="AT14" s="55">
        <v>2.2589999999999999</v>
      </c>
      <c r="AU14" s="55">
        <v>2.39</v>
      </c>
      <c r="AV14" s="3">
        <v>2.5249999999999999</v>
      </c>
      <c r="AW14" s="3">
        <v>2.6960000000000002</v>
      </c>
      <c r="AX14" s="3" t="s">
        <v>12</v>
      </c>
      <c r="AY14" s="3">
        <v>2.8740000000000001</v>
      </c>
      <c r="AZ14" s="15" t="s">
        <v>12</v>
      </c>
      <c r="BA14" s="10">
        <f t="shared" si="11"/>
        <v>2.6960000000000002</v>
      </c>
      <c r="BB14" s="9">
        <f t="shared" si="12"/>
        <v>0.30600000000000005</v>
      </c>
      <c r="BC14" s="10">
        <f t="shared" si="13"/>
        <v>0.17799999999999994</v>
      </c>
      <c r="BD14" s="9">
        <v>5.851</v>
      </c>
      <c r="BE14" s="3">
        <v>6.4039999999999999</v>
      </c>
      <c r="BF14" s="15">
        <v>6.9690000000000003</v>
      </c>
      <c r="BG14" s="15">
        <f t="shared" si="14"/>
        <v>6.4039999999999999</v>
      </c>
      <c r="BH14" s="9">
        <f t="shared" si="15"/>
        <v>0.55299999999999994</v>
      </c>
      <c r="BI14" s="10">
        <f t="shared" si="16"/>
        <v>0.56500000000000039</v>
      </c>
      <c r="BJ14" s="9">
        <v>5.8369999999999997</v>
      </c>
      <c r="BK14" s="3">
        <v>6.3890000000000002</v>
      </c>
      <c r="BL14" s="15">
        <v>6.9539999999999997</v>
      </c>
      <c r="BM14" s="15">
        <f t="shared" si="17"/>
        <v>6.3890000000000002</v>
      </c>
      <c r="BN14" s="9">
        <f t="shared" si="18"/>
        <v>0.55200000000000049</v>
      </c>
      <c r="BO14" s="10">
        <f t="shared" si="19"/>
        <v>0.5649999999999995</v>
      </c>
      <c r="BP14">
        <f t="shared" si="20"/>
        <v>0</v>
      </c>
      <c r="BQ14" s="93">
        <f t="shared" si="21"/>
        <v>1.0146788990825688</v>
      </c>
      <c r="BR14" s="93">
        <f t="shared" si="22"/>
        <v>1.0128440366972487</v>
      </c>
      <c r="BS14" s="93" t="str">
        <f>VLOOKUP(C14,'Koppeling locatie - aslocatie'!$A$2:$C$8139,2,FALSE)</f>
        <v>afma229</v>
      </c>
      <c r="BT14" s="93">
        <f>VLOOKUP($BS14,aslocaties_v01!$C$3:$AA$500,MATCH($K$3/10,aslocaties_v01!$C$2:$X$2),FALSE)</f>
        <v>3.9249999999999998</v>
      </c>
      <c r="BU14" s="93">
        <f>VLOOKUP(BS14,aslocaties_v01!$C$3:$AA$500,MATCH($K$3,aslocaties_v01!$C$2:$X$2),FALSE)</f>
        <v>4.07</v>
      </c>
      <c r="BV14" s="93">
        <f>VLOOKUP(BS14,aslocaties_v01!$C$3:$AA$500,MATCH($K$3*10,aslocaties_v01!$C$2:$Y$2),FALSE)</f>
        <v>4.5289999999999999</v>
      </c>
      <c r="BW14" s="93">
        <f t="shared" si="23"/>
        <v>0.14500000000000046</v>
      </c>
      <c r="BX14" s="93">
        <f t="shared" si="24"/>
        <v>0.45899999999999963</v>
      </c>
      <c r="BY14" s="94">
        <f t="shared" si="25"/>
        <v>0.73394495412843952</v>
      </c>
      <c r="BZ14" s="94">
        <f t="shared" si="26"/>
        <v>0.19190140845070436</v>
      </c>
      <c r="CA14" s="94">
        <f t="shared" si="27"/>
        <v>1.7140000000000004</v>
      </c>
      <c r="CB14">
        <f t="shared" si="28"/>
        <v>2.1139999999999999</v>
      </c>
      <c r="CC14" s="58">
        <f t="shared" si="29"/>
        <v>2.2229999999999999</v>
      </c>
      <c r="CD14" s="95" t="b">
        <f t="shared" si="30"/>
        <v>1</v>
      </c>
      <c r="CE14" s="96" t="b">
        <f t="shared" si="31"/>
        <v>1</v>
      </c>
      <c r="CF14" t="b">
        <f t="shared" si="32"/>
        <v>1</v>
      </c>
      <c r="CG14" t="b">
        <f t="shared" si="33"/>
        <v>1</v>
      </c>
      <c r="CH14" s="84" t="b">
        <f t="shared" si="34"/>
        <v>1</v>
      </c>
      <c r="CI14">
        <f t="shared" si="35"/>
        <v>0.65800000000000003</v>
      </c>
      <c r="CJ14" t="b">
        <f t="shared" si="36"/>
        <v>1</v>
      </c>
      <c r="CK14" t="b">
        <f t="shared" si="37"/>
        <v>1</v>
      </c>
      <c r="CL14" s="84" t="b">
        <f t="shared" si="57"/>
        <v>1</v>
      </c>
      <c r="CM14">
        <f t="shared" si="38"/>
        <v>2.6960000000000002</v>
      </c>
      <c r="CN14" t="b">
        <f t="shared" si="39"/>
        <v>1</v>
      </c>
      <c r="CO14" s="84">
        <f t="shared" si="40"/>
        <v>5.803119576464414E-2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ht="13.5" thickBot="1">
      <c r="A15" s="9">
        <v>1634</v>
      </c>
      <c r="B15" s="3">
        <v>2</v>
      </c>
      <c r="C15" s="3" t="s">
        <v>1843</v>
      </c>
      <c r="D15" s="3" t="str">
        <f t="shared" si="0"/>
        <v>MA_1_37-1_dk_0003</v>
      </c>
      <c r="E15" s="3" t="str">
        <f t="shared" si="1"/>
        <v>0003</v>
      </c>
      <c r="F15" s="3">
        <v>141348.04699999999</v>
      </c>
      <c r="G15" s="15">
        <v>417555.875</v>
      </c>
      <c r="H15" s="35" t="str">
        <f t="shared" si="2"/>
        <v>ja</v>
      </c>
      <c r="I15" s="42">
        <v>141</v>
      </c>
      <c r="J15" s="20" t="s">
        <v>374</v>
      </c>
      <c r="K15" s="74">
        <v>10000</v>
      </c>
      <c r="L15" s="28">
        <f t="shared" si="54"/>
        <v>1</v>
      </c>
      <c r="M15" s="28">
        <f t="shared" si="55"/>
        <v>1</v>
      </c>
      <c r="N15" s="56">
        <f t="shared" si="3"/>
        <v>10000</v>
      </c>
      <c r="O15" s="33">
        <f t="shared" si="56"/>
        <v>107.54720791357732</v>
      </c>
      <c r="P15" s="37">
        <f t="shared" si="4"/>
        <v>86.955702613467736</v>
      </c>
      <c r="Q15" s="9" t="s">
        <v>12</v>
      </c>
      <c r="R15" s="55" t="s">
        <v>12</v>
      </c>
      <c r="S15" s="55">
        <v>4.9720000000000004</v>
      </c>
      <c r="T15" s="55">
        <v>5.319</v>
      </c>
      <c r="U15" s="55">
        <v>5.6360000000000001</v>
      </c>
      <c r="V15" s="3">
        <v>5.891</v>
      </c>
      <c r="W15" s="3">
        <v>6.18</v>
      </c>
      <c r="X15" s="3" t="s">
        <v>12</v>
      </c>
      <c r="Y15" s="3">
        <v>6.7489999999999997</v>
      </c>
      <c r="Z15" s="15" t="s">
        <v>12</v>
      </c>
      <c r="AA15" s="10">
        <f t="shared" si="5"/>
        <v>6.18</v>
      </c>
      <c r="AB15" s="9">
        <f t="shared" si="6"/>
        <v>0.54399999999999959</v>
      </c>
      <c r="AC15" s="10">
        <f t="shared" si="7"/>
        <v>0.56899999999999995</v>
      </c>
      <c r="AD15" s="9" t="s">
        <v>12</v>
      </c>
      <c r="AE15" s="55" t="s">
        <v>12</v>
      </c>
      <c r="AF15" s="55">
        <v>0.443</v>
      </c>
      <c r="AG15" s="55">
        <v>0.502</v>
      </c>
      <c r="AH15" s="55">
        <v>0.58799999999999997</v>
      </c>
      <c r="AI15" s="3">
        <v>0.65200000000000002</v>
      </c>
      <c r="AJ15" s="3">
        <v>0.71699999999999997</v>
      </c>
      <c r="AK15" s="3" t="s">
        <v>12</v>
      </c>
      <c r="AL15" s="3">
        <v>0.83</v>
      </c>
      <c r="AM15" s="15" t="s">
        <v>12</v>
      </c>
      <c r="AN15" s="10">
        <f t="shared" si="8"/>
        <v>0.71699999999999997</v>
      </c>
      <c r="AO15" s="9">
        <f t="shared" si="9"/>
        <v>0.129</v>
      </c>
      <c r="AP15" s="10">
        <f t="shared" si="10"/>
        <v>0.11299999999999999</v>
      </c>
      <c r="AQ15" s="9" t="s">
        <v>12</v>
      </c>
      <c r="AR15" s="55" t="s">
        <v>12</v>
      </c>
      <c r="AS15" s="55">
        <v>2.1589999999999998</v>
      </c>
      <c r="AT15" s="55">
        <v>2.2879999999999998</v>
      </c>
      <c r="AU15" s="55">
        <v>2.4470000000000001</v>
      </c>
      <c r="AV15" s="3">
        <v>2.585</v>
      </c>
      <c r="AW15" s="3">
        <v>2.7069999999999999</v>
      </c>
      <c r="AX15" s="3" t="s">
        <v>12</v>
      </c>
      <c r="AY15" s="3">
        <v>2.8879999999999999</v>
      </c>
      <c r="AZ15" s="15" t="s">
        <v>12</v>
      </c>
      <c r="BA15" s="10">
        <f t="shared" si="11"/>
        <v>2.7069999999999999</v>
      </c>
      <c r="BB15" s="9">
        <f t="shared" si="12"/>
        <v>0.25999999999999979</v>
      </c>
      <c r="BC15" s="10">
        <f t="shared" si="13"/>
        <v>0.18100000000000005</v>
      </c>
      <c r="BD15" s="9">
        <v>5.8440000000000003</v>
      </c>
      <c r="BE15" s="3">
        <v>6.3959999999999999</v>
      </c>
      <c r="BF15" s="15">
        <v>6.9619999999999997</v>
      </c>
      <c r="BG15" s="15">
        <f t="shared" si="14"/>
        <v>6.3959999999999999</v>
      </c>
      <c r="BH15" s="9">
        <f t="shared" si="15"/>
        <v>0.5519999999999996</v>
      </c>
      <c r="BI15" s="10">
        <f t="shared" si="16"/>
        <v>0.56599999999999984</v>
      </c>
      <c r="BJ15" s="9">
        <v>5.83</v>
      </c>
      <c r="BK15" s="3">
        <v>6.3819999999999997</v>
      </c>
      <c r="BL15" s="15">
        <v>6.9470000000000001</v>
      </c>
      <c r="BM15" s="15">
        <f t="shared" si="17"/>
        <v>6.3819999999999997</v>
      </c>
      <c r="BN15" s="9">
        <f t="shared" si="18"/>
        <v>0.5519999999999996</v>
      </c>
      <c r="BO15" s="10">
        <f t="shared" si="19"/>
        <v>0.56500000000000039</v>
      </c>
      <c r="BP15">
        <f t="shared" si="20"/>
        <v>0</v>
      </c>
      <c r="BQ15" s="93">
        <f t="shared" si="21"/>
        <v>1.0147058823529411</v>
      </c>
      <c r="BR15" s="93">
        <f t="shared" si="22"/>
        <v>1.0147058823529411</v>
      </c>
      <c r="BS15" s="93" t="str">
        <f>VLOOKUP(C15,'Koppeling locatie - aslocatie'!$A$2:$C$8139,2,FALSE)</f>
        <v>afma229</v>
      </c>
      <c r="BT15" s="93">
        <f>VLOOKUP($BS15,aslocaties_v01!$C$3:$AA$500,MATCH($K$3/10,aslocaties_v01!$C$2:$X$2),FALSE)</f>
        <v>3.9249999999999998</v>
      </c>
      <c r="BU15" s="93">
        <f>VLOOKUP(BS15,aslocaties_v01!$C$3:$AA$500,MATCH($K$3,aslocaties_v01!$C$2:$X$2),FALSE)</f>
        <v>4.07</v>
      </c>
      <c r="BV15" s="93">
        <f>VLOOKUP(BS15,aslocaties_v01!$C$3:$AA$500,MATCH($K$3*10,aslocaties_v01!$C$2:$Y$2),FALSE)</f>
        <v>4.5289999999999999</v>
      </c>
      <c r="BW15" s="93">
        <f t="shared" si="23"/>
        <v>0.14500000000000046</v>
      </c>
      <c r="BX15" s="93">
        <f t="shared" si="24"/>
        <v>0.45899999999999963</v>
      </c>
      <c r="BY15" s="94">
        <f t="shared" si="25"/>
        <v>0.73345588235294013</v>
      </c>
      <c r="BZ15" s="94">
        <f t="shared" si="26"/>
        <v>0.19332161687170535</v>
      </c>
      <c r="CA15" s="94">
        <f t="shared" si="27"/>
        <v>1.7110000000000003</v>
      </c>
      <c r="CB15">
        <f t="shared" si="28"/>
        <v>2.1099999999999994</v>
      </c>
      <c r="CC15" s="58">
        <f t="shared" si="29"/>
        <v>2.2199999999999998</v>
      </c>
      <c r="CD15" s="95" t="b">
        <f t="shared" si="30"/>
        <v>1</v>
      </c>
      <c r="CE15" s="96" t="b">
        <f t="shared" si="31"/>
        <v>1</v>
      </c>
      <c r="CF15" t="b">
        <f t="shared" si="32"/>
        <v>1</v>
      </c>
      <c r="CG15" t="b">
        <f t="shared" si="33"/>
        <v>1</v>
      </c>
      <c r="CH15" s="84" t="b">
        <f t="shared" si="34"/>
        <v>1</v>
      </c>
      <c r="CI15">
        <f t="shared" si="35"/>
        <v>0.71699999999999997</v>
      </c>
      <c r="CJ15" t="b">
        <f t="shared" si="36"/>
        <v>1</v>
      </c>
      <c r="CK15" t="b">
        <f t="shared" si="37"/>
        <v>1</v>
      </c>
      <c r="CL15" s="84" t="b">
        <f t="shared" si="57"/>
        <v>1</v>
      </c>
      <c r="CM15">
        <f t="shared" si="38"/>
        <v>2.7069999999999999</v>
      </c>
      <c r="CN15" t="b">
        <f t="shared" si="39"/>
        <v>1</v>
      </c>
      <c r="CO15" s="84">
        <f t="shared" si="40"/>
        <v>6.2721732477755018E-2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ht="13.5" thickBot="1">
      <c r="A16" s="9">
        <v>1635</v>
      </c>
      <c r="B16" s="3">
        <v>2</v>
      </c>
      <c r="C16" s="3" t="s">
        <v>1844</v>
      </c>
      <c r="D16" s="3" t="str">
        <f t="shared" si="0"/>
        <v>MA_1_37-1_dk_0004</v>
      </c>
      <c r="E16" s="3" t="str">
        <f t="shared" si="1"/>
        <v>0004</v>
      </c>
      <c r="F16" s="3">
        <v>141270.15599999999</v>
      </c>
      <c r="G16" s="15">
        <v>417517.21899999998</v>
      </c>
      <c r="H16" s="35" t="str">
        <f t="shared" si="2"/>
        <v>ja</v>
      </c>
      <c r="I16" s="42">
        <v>142</v>
      </c>
      <c r="J16" s="20" t="s">
        <v>374</v>
      </c>
      <c r="K16" s="74">
        <v>10000</v>
      </c>
      <c r="L16" s="28">
        <f t="shared" si="54"/>
        <v>1</v>
      </c>
      <c r="M16" s="28">
        <f t="shared" si="55"/>
        <v>1</v>
      </c>
      <c r="N16" s="56">
        <f t="shared" si="3"/>
        <v>10000</v>
      </c>
      <c r="O16" s="33">
        <f t="shared" si="56"/>
        <v>86.955702613467736</v>
      </c>
      <c r="P16" s="37">
        <f t="shared" si="4"/>
        <v>683.42612717467989</v>
      </c>
      <c r="Q16" s="9" t="s">
        <v>12</v>
      </c>
      <c r="R16" s="55" t="s">
        <v>12</v>
      </c>
      <c r="S16" s="55">
        <v>4.9610000000000003</v>
      </c>
      <c r="T16" s="55">
        <v>5.3129999999999997</v>
      </c>
      <c r="U16" s="55">
        <v>5.6260000000000003</v>
      </c>
      <c r="V16" s="3">
        <v>5.88</v>
      </c>
      <c r="W16" s="3">
        <v>6.17</v>
      </c>
      <c r="X16" s="3" t="s">
        <v>12</v>
      </c>
      <c r="Y16" s="3">
        <v>6.742</v>
      </c>
      <c r="Z16" s="15" t="s">
        <v>12</v>
      </c>
      <c r="AA16" s="10">
        <f t="shared" si="5"/>
        <v>6.17</v>
      </c>
      <c r="AB16" s="9">
        <f t="shared" si="6"/>
        <v>0.54399999999999959</v>
      </c>
      <c r="AC16" s="10">
        <f t="shared" si="7"/>
        <v>0.57200000000000006</v>
      </c>
      <c r="AD16" s="9" t="s">
        <v>12</v>
      </c>
      <c r="AE16" s="55" t="s">
        <v>12</v>
      </c>
      <c r="AF16" s="55">
        <v>0.53800000000000003</v>
      </c>
      <c r="AG16" s="55">
        <v>0.61599999999999999</v>
      </c>
      <c r="AH16" s="55">
        <v>0.71</v>
      </c>
      <c r="AI16" s="3">
        <v>0.78100000000000003</v>
      </c>
      <c r="AJ16" s="3">
        <v>0.85</v>
      </c>
      <c r="AK16" s="3" t="s">
        <v>12</v>
      </c>
      <c r="AL16" s="3">
        <v>0.97899999999999998</v>
      </c>
      <c r="AM16" s="15" t="s">
        <v>12</v>
      </c>
      <c r="AN16" s="10">
        <f t="shared" si="8"/>
        <v>0.85</v>
      </c>
      <c r="AO16" s="9">
        <f t="shared" si="9"/>
        <v>0.14000000000000001</v>
      </c>
      <c r="AP16" s="10">
        <f t="shared" si="10"/>
        <v>0.129</v>
      </c>
      <c r="AQ16" s="9" t="s">
        <v>12</v>
      </c>
      <c r="AR16" s="55" t="s">
        <v>12</v>
      </c>
      <c r="AS16" s="55">
        <v>2.4020000000000001</v>
      </c>
      <c r="AT16" s="55">
        <v>2.552</v>
      </c>
      <c r="AU16" s="55">
        <v>2.7469999999999999</v>
      </c>
      <c r="AV16" s="3">
        <v>2.9079999999999999</v>
      </c>
      <c r="AW16" s="3">
        <v>3.0110000000000001</v>
      </c>
      <c r="AX16" s="3" t="s">
        <v>12</v>
      </c>
      <c r="AY16" s="3">
        <v>3.2170000000000001</v>
      </c>
      <c r="AZ16" s="15" t="s">
        <v>12</v>
      </c>
      <c r="BA16" s="10">
        <f t="shared" si="11"/>
        <v>3.0110000000000001</v>
      </c>
      <c r="BB16" s="9">
        <f t="shared" si="12"/>
        <v>0.26400000000000023</v>
      </c>
      <c r="BC16" s="10">
        <f t="shared" si="13"/>
        <v>0.20599999999999996</v>
      </c>
      <c r="BD16" s="9">
        <v>5.859</v>
      </c>
      <c r="BE16" s="3">
        <v>6.4139999999999997</v>
      </c>
      <c r="BF16" s="15">
        <v>6.9809999999999999</v>
      </c>
      <c r="BG16" s="15">
        <f t="shared" si="14"/>
        <v>6.4139999999999997</v>
      </c>
      <c r="BH16" s="9">
        <f t="shared" si="15"/>
        <v>0.55499999999999972</v>
      </c>
      <c r="BI16" s="10">
        <f t="shared" si="16"/>
        <v>0.56700000000000017</v>
      </c>
      <c r="BJ16" s="9">
        <v>5.8419999999999996</v>
      </c>
      <c r="BK16" s="3">
        <v>6.3959999999999999</v>
      </c>
      <c r="BL16" s="15">
        <v>6.9630000000000001</v>
      </c>
      <c r="BM16" s="15">
        <f t="shared" si="17"/>
        <v>6.3959999999999999</v>
      </c>
      <c r="BN16" s="9">
        <f t="shared" si="18"/>
        <v>0.55400000000000027</v>
      </c>
      <c r="BO16" s="10">
        <f t="shared" si="19"/>
        <v>0.56700000000000017</v>
      </c>
      <c r="BP16">
        <f t="shared" si="20"/>
        <v>0</v>
      </c>
      <c r="BQ16" s="93">
        <f t="shared" si="21"/>
        <v>1.0202205882352944</v>
      </c>
      <c r="BR16" s="93">
        <f t="shared" si="22"/>
        <v>1.0183823529411777</v>
      </c>
      <c r="BS16" s="93" t="str">
        <f>VLOOKUP(C16,'Koppeling locatie - aslocatie'!$A$2:$C$8139,2,FALSE)</f>
        <v>afma229</v>
      </c>
      <c r="BT16" s="93">
        <f>VLOOKUP($BS16,aslocaties_v01!$C$3:$AA$500,MATCH($K$3/10,aslocaties_v01!$C$2:$X$2),FALSE)</f>
        <v>3.9249999999999998</v>
      </c>
      <c r="BU16" s="93">
        <f>VLOOKUP(BS16,aslocaties_v01!$C$3:$AA$500,MATCH($K$3,aslocaties_v01!$C$2:$X$2),FALSE)</f>
        <v>4.07</v>
      </c>
      <c r="BV16" s="93">
        <f>VLOOKUP(BS16,aslocaties_v01!$C$3:$AA$500,MATCH($K$3*10,aslocaties_v01!$C$2:$Y$2),FALSE)</f>
        <v>4.5289999999999999</v>
      </c>
      <c r="BW16" s="93">
        <f t="shared" si="23"/>
        <v>0.14500000000000046</v>
      </c>
      <c r="BX16" s="93">
        <f t="shared" si="24"/>
        <v>0.45899999999999963</v>
      </c>
      <c r="BY16" s="94">
        <f t="shared" si="25"/>
        <v>0.73345588235294013</v>
      </c>
      <c r="BZ16" s="94">
        <f t="shared" si="26"/>
        <v>0.19755244755244827</v>
      </c>
      <c r="CA16" s="94">
        <f t="shared" si="27"/>
        <v>1.7010000000000005</v>
      </c>
      <c r="CB16">
        <f t="shared" si="28"/>
        <v>2.0999999999999996</v>
      </c>
      <c r="CC16" s="58">
        <f t="shared" si="29"/>
        <v>2.2130000000000001</v>
      </c>
      <c r="CD16" s="95" t="b">
        <f t="shared" si="30"/>
        <v>1</v>
      </c>
      <c r="CE16" s="96" t="b">
        <f t="shared" si="31"/>
        <v>1</v>
      </c>
      <c r="CF16" t="b">
        <f t="shared" si="32"/>
        <v>1</v>
      </c>
      <c r="CG16" t="b">
        <f t="shared" si="33"/>
        <v>1</v>
      </c>
      <c r="CH16" s="84" t="b">
        <f t="shared" si="34"/>
        <v>1</v>
      </c>
      <c r="CI16">
        <f t="shared" si="35"/>
        <v>0.85</v>
      </c>
      <c r="CJ16" t="b">
        <f t="shared" si="36"/>
        <v>1</v>
      </c>
      <c r="CK16" t="b">
        <f t="shared" si="37"/>
        <v>1</v>
      </c>
      <c r="CL16" s="84" t="b">
        <f t="shared" si="57"/>
        <v>1</v>
      </c>
      <c r="CM16">
        <f t="shared" si="38"/>
        <v>3.0110000000000001</v>
      </c>
      <c r="CN16" t="b">
        <f t="shared" si="39"/>
        <v>1</v>
      </c>
      <c r="CO16" s="84">
        <f t="shared" si="40"/>
        <v>6.0099770880158644E-2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ht="13.5" thickBot="1">
      <c r="A17" s="9">
        <v>1636</v>
      </c>
      <c r="B17" s="3">
        <v>2</v>
      </c>
      <c r="C17" s="3" t="s">
        <v>1845</v>
      </c>
      <c r="D17" s="3" t="str">
        <f t="shared" si="0"/>
        <v>MA_1_37-1_dk_0011</v>
      </c>
      <c r="E17" s="3" t="str">
        <f t="shared" si="1"/>
        <v>0011</v>
      </c>
      <c r="F17" s="3">
        <v>140587.375</v>
      </c>
      <c r="G17" s="15">
        <v>417487.53100000002</v>
      </c>
      <c r="H17" s="35" t="str">
        <f t="shared" si="2"/>
        <v>ja</v>
      </c>
      <c r="I17" s="42">
        <v>187</v>
      </c>
      <c r="J17" s="20" t="s">
        <v>374</v>
      </c>
      <c r="K17" s="74">
        <v>10000</v>
      </c>
      <c r="L17" s="28">
        <f t="shared" si="54"/>
        <v>1</v>
      </c>
      <c r="M17" s="28">
        <f t="shared" si="55"/>
        <v>1</v>
      </c>
      <c r="N17" s="56">
        <f t="shared" si="3"/>
        <v>10000</v>
      </c>
      <c r="O17" s="33">
        <f t="shared" si="56"/>
        <v>683.42612717467989</v>
      </c>
      <c r="P17" s="37">
        <f t="shared" si="4"/>
        <v>607.24995269247404</v>
      </c>
      <c r="Q17" s="9" t="s">
        <v>12</v>
      </c>
      <c r="R17" s="55" t="s">
        <v>12</v>
      </c>
      <c r="S17" s="55">
        <v>4.8529999999999998</v>
      </c>
      <c r="T17" s="55">
        <v>5.1970000000000001</v>
      </c>
      <c r="U17" s="55">
        <v>5.5069999999999997</v>
      </c>
      <c r="V17" s="3">
        <v>5.7590000000000003</v>
      </c>
      <c r="W17" s="3">
        <v>6.0430000000000001</v>
      </c>
      <c r="X17" s="3" t="s">
        <v>12</v>
      </c>
      <c r="Y17" s="3">
        <v>6.6050000000000004</v>
      </c>
      <c r="Z17" s="15" t="s">
        <v>12</v>
      </c>
      <c r="AA17" s="10">
        <f t="shared" si="5"/>
        <v>6.0430000000000001</v>
      </c>
      <c r="AB17" s="9">
        <f t="shared" si="6"/>
        <v>0.53600000000000048</v>
      </c>
      <c r="AC17" s="10">
        <f t="shared" si="7"/>
        <v>0.56200000000000028</v>
      </c>
      <c r="AD17" s="9" t="s">
        <v>12</v>
      </c>
      <c r="AE17" s="55" t="s">
        <v>12</v>
      </c>
      <c r="AF17" s="55">
        <v>0.61099999999999999</v>
      </c>
      <c r="AG17" s="55">
        <v>0.70299999999999996</v>
      </c>
      <c r="AH17" s="55">
        <v>0.81</v>
      </c>
      <c r="AI17" s="3">
        <v>0.88900000000000001</v>
      </c>
      <c r="AJ17" s="3">
        <v>0.96199999999999997</v>
      </c>
      <c r="AK17" s="3" t="s">
        <v>12</v>
      </c>
      <c r="AL17" s="3">
        <v>1.109</v>
      </c>
      <c r="AM17" s="15" t="s">
        <v>12</v>
      </c>
      <c r="AN17" s="10">
        <f t="shared" si="8"/>
        <v>0.96199999999999997</v>
      </c>
      <c r="AO17" s="9">
        <f t="shared" si="9"/>
        <v>0.15199999999999991</v>
      </c>
      <c r="AP17" s="10">
        <f t="shared" si="10"/>
        <v>0.14700000000000002</v>
      </c>
      <c r="AQ17" s="9" t="s">
        <v>12</v>
      </c>
      <c r="AR17" s="55" t="s">
        <v>12</v>
      </c>
      <c r="AS17" s="55">
        <v>2.6040000000000001</v>
      </c>
      <c r="AT17" s="55">
        <v>2.7890000000000001</v>
      </c>
      <c r="AU17" s="55">
        <v>2.988</v>
      </c>
      <c r="AV17" s="3">
        <v>3.14</v>
      </c>
      <c r="AW17" s="3">
        <v>3.242</v>
      </c>
      <c r="AX17" s="3" t="s">
        <v>12</v>
      </c>
      <c r="AY17" s="3">
        <v>3.464</v>
      </c>
      <c r="AZ17" s="15" t="s">
        <v>12</v>
      </c>
      <c r="BA17" s="10">
        <f t="shared" si="11"/>
        <v>3.242</v>
      </c>
      <c r="BB17" s="9">
        <f t="shared" si="12"/>
        <v>0.254</v>
      </c>
      <c r="BC17" s="10">
        <f t="shared" si="13"/>
        <v>0.22199999999999998</v>
      </c>
      <c r="BD17" s="9">
        <v>5.9829999999999997</v>
      </c>
      <c r="BE17" s="3">
        <v>6.57</v>
      </c>
      <c r="BF17" s="15">
        <v>7.1639999999999997</v>
      </c>
      <c r="BG17" s="15">
        <f t="shared" si="14"/>
        <v>6.57</v>
      </c>
      <c r="BH17" s="9">
        <f t="shared" si="15"/>
        <v>0.58700000000000063</v>
      </c>
      <c r="BI17" s="10">
        <f t="shared" si="16"/>
        <v>0.59399999999999942</v>
      </c>
      <c r="BJ17" s="9">
        <v>5.9729999999999999</v>
      </c>
      <c r="BK17" s="3">
        <v>6.5609999999999999</v>
      </c>
      <c r="BL17" s="15">
        <v>7.1539999999999999</v>
      </c>
      <c r="BM17" s="15">
        <f t="shared" si="17"/>
        <v>6.5609999999999999</v>
      </c>
      <c r="BN17" s="9">
        <f t="shared" si="18"/>
        <v>0.58800000000000008</v>
      </c>
      <c r="BO17" s="10">
        <f t="shared" si="19"/>
        <v>0.59299999999999997</v>
      </c>
      <c r="BP17">
        <f t="shared" si="20"/>
        <v>0</v>
      </c>
      <c r="BQ17" s="93">
        <f t="shared" si="21"/>
        <v>1.0951492537313434</v>
      </c>
      <c r="BR17" s="93">
        <f t="shared" si="22"/>
        <v>1.0970149253731336</v>
      </c>
      <c r="BS17" s="93" t="str">
        <f>VLOOKUP(C17,'Koppeling locatie - aslocatie'!$A$2:$C$8139,2,FALSE)</f>
        <v>maas227</v>
      </c>
      <c r="BT17" s="93">
        <f>VLOOKUP($BS17,aslocaties_v01!$C$3:$AA$500,MATCH($K$3/10,aslocaties_v01!$C$2:$X$2),FALSE)</f>
        <v>5.4729999999999999</v>
      </c>
      <c r="BU17" s="93">
        <f>VLOOKUP(BS17,aslocaties_v01!$C$3:$AA$500,MATCH($K$3,aslocaties_v01!$C$2:$X$2),FALSE)</f>
        <v>6.0049999999999999</v>
      </c>
      <c r="BV17" s="93">
        <f>VLOOKUP(BS17,aslocaties_v01!$C$3:$AA$500,MATCH($K$3*10,aslocaties_v01!$C$2:$Y$2),FALSE)</f>
        <v>6.5609999999999999</v>
      </c>
      <c r="BW17" s="93">
        <f t="shared" si="23"/>
        <v>0.53200000000000003</v>
      </c>
      <c r="BX17" s="93">
        <f t="shared" si="24"/>
        <v>0.55600000000000005</v>
      </c>
      <c r="BY17" s="94">
        <f t="shared" si="25"/>
        <v>7.4626865671649778E-3</v>
      </c>
      <c r="BZ17" s="94">
        <f t="shared" si="26"/>
        <v>1.0676156583630303E-2</v>
      </c>
      <c r="CA17" s="94">
        <f t="shared" si="27"/>
        <v>3.3999999999999808E-2</v>
      </c>
      <c r="CB17">
        <f t="shared" si="28"/>
        <v>3.8000000000000256E-2</v>
      </c>
      <c r="CC17" s="58">
        <f t="shared" si="29"/>
        <v>4.4000000000000483E-2</v>
      </c>
      <c r="CD17" s="95" t="b">
        <f t="shared" si="30"/>
        <v>0</v>
      </c>
      <c r="CE17" s="96" t="b">
        <f t="shared" si="31"/>
        <v>1</v>
      </c>
      <c r="CF17" t="b">
        <f t="shared" si="32"/>
        <v>1</v>
      </c>
      <c r="CG17" t="b">
        <f t="shared" si="33"/>
        <v>1</v>
      </c>
      <c r="CH17" s="84" t="b">
        <f t="shared" si="34"/>
        <v>1</v>
      </c>
      <c r="CI17">
        <f t="shared" si="35"/>
        <v>0.96199999999999997</v>
      </c>
      <c r="CJ17" t="b">
        <f t="shared" si="36"/>
        <v>1</v>
      </c>
      <c r="CK17" t="b">
        <f t="shared" si="37"/>
        <v>1</v>
      </c>
      <c r="CL17" s="84" t="b">
        <f t="shared" si="57"/>
        <v>1</v>
      </c>
      <c r="CM17">
        <f t="shared" si="38"/>
        <v>3.242</v>
      </c>
      <c r="CN17" t="b">
        <f t="shared" si="39"/>
        <v>1</v>
      </c>
      <c r="CO17" s="84">
        <f t="shared" si="40"/>
        <v>5.8671129985666474E-2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ht="13.5" thickBot="1">
      <c r="A18" s="9">
        <v>1637</v>
      </c>
      <c r="B18" s="3">
        <v>2</v>
      </c>
      <c r="C18" s="3" t="s">
        <v>1846</v>
      </c>
      <c r="D18" s="3" t="str">
        <f t="shared" si="0"/>
        <v>MA_1_37-1_dk_0005</v>
      </c>
      <c r="E18" s="3" t="str">
        <f t="shared" si="1"/>
        <v>0005</v>
      </c>
      <c r="F18" s="3">
        <v>141192.95300000001</v>
      </c>
      <c r="G18" s="15">
        <v>417442.5</v>
      </c>
      <c r="H18" s="35" t="str">
        <f t="shared" si="2"/>
        <v>ja</v>
      </c>
      <c r="I18" s="42">
        <v>148</v>
      </c>
      <c r="J18" s="20" t="s">
        <v>374</v>
      </c>
      <c r="K18" s="74">
        <v>10000</v>
      </c>
      <c r="L18" s="28">
        <f t="shared" si="54"/>
        <v>1</v>
      </c>
      <c r="M18" s="28">
        <f t="shared" si="55"/>
        <v>1</v>
      </c>
      <c r="N18" s="56">
        <f t="shared" si="3"/>
        <v>10000</v>
      </c>
      <c r="O18" s="33">
        <f t="shared" si="56"/>
        <v>607.24995269247404</v>
      </c>
      <c r="P18" s="37">
        <f t="shared" si="4"/>
        <v>87.532314290224591</v>
      </c>
      <c r="Q18" s="9" t="s">
        <v>12</v>
      </c>
      <c r="R18" s="55" t="s">
        <v>12</v>
      </c>
      <c r="S18" s="55">
        <v>4.95</v>
      </c>
      <c r="T18" s="55">
        <v>5.2960000000000003</v>
      </c>
      <c r="U18" s="55">
        <v>5.6130000000000004</v>
      </c>
      <c r="V18" s="3">
        <v>5.8659999999999997</v>
      </c>
      <c r="W18" s="3">
        <v>6.1520000000000001</v>
      </c>
      <c r="X18" s="3" t="s">
        <v>12</v>
      </c>
      <c r="Y18" s="3">
        <v>6.7229999999999999</v>
      </c>
      <c r="Z18" s="15" t="s">
        <v>12</v>
      </c>
      <c r="AA18" s="10">
        <f t="shared" si="5"/>
        <v>6.1520000000000001</v>
      </c>
      <c r="AB18" s="9">
        <f t="shared" si="6"/>
        <v>0.5389999999999997</v>
      </c>
      <c r="AC18" s="10">
        <f t="shared" si="7"/>
        <v>0.57099999999999973</v>
      </c>
      <c r="AD18" s="9" t="s">
        <v>12</v>
      </c>
      <c r="AE18" s="55" t="s">
        <v>12</v>
      </c>
      <c r="AF18" s="55">
        <v>0.61499999999999999</v>
      </c>
      <c r="AG18" s="55">
        <v>0.70899999999999996</v>
      </c>
      <c r="AH18" s="55">
        <v>0.81599999999999995</v>
      </c>
      <c r="AI18" s="3">
        <v>0.88800000000000001</v>
      </c>
      <c r="AJ18" s="3">
        <v>0.96</v>
      </c>
      <c r="AK18" s="3" t="s">
        <v>12</v>
      </c>
      <c r="AL18" s="3">
        <v>1.099</v>
      </c>
      <c r="AM18" s="15" t="s">
        <v>12</v>
      </c>
      <c r="AN18" s="10">
        <f t="shared" si="8"/>
        <v>0.96</v>
      </c>
      <c r="AO18" s="9">
        <f t="shared" si="9"/>
        <v>0.14400000000000002</v>
      </c>
      <c r="AP18" s="10">
        <f t="shared" si="10"/>
        <v>0.13900000000000001</v>
      </c>
      <c r="AQ18" s="9" t="s">
        <v>12</v>
      </c>
      <c r="AR18" s="55" t="s">
        <v>12</v>
      </c>
      <c r="AS18" s="55">
        <v>2.609</v>
      </c>
      <c r="AT18" s="55">
        <v>2.7810000000000001</v>
      </c>
      <c r="AU18" s="55">
        <v>3.0219999999999998</v>
      </c>
      <c r="AV18" s="3">
        <v>3.1560000000000001</v>
      </c>
      <c r="AW18" s="3">
        <v>3.262</v>
      </c>
      <c r="AX18" s="3" t="s">
        <v>12</v>
      </c>
      <c r="AY18" s="3">
        <v>3.47</v>
      </c>
      <c r="AZ18" s="15" t="s">
        <v>12</v>
      </c>
      <c r="BA18" s="10">
        <f t="shared" si="11"/>
        <v>3.262</v>
      </c>
      <c r="BB18" s="9">
        <f t="shared" si="12"/>
        <v>0.24000000000000021</v>
      </c>
      <c r="BC18" s="10">
        <f t="shared" si="13"/>
        <v>0.20800000000000018</v>
      </c>
      <c r="BD18" s="9">
        <v>5.8949999999999996</v>
      </c>
      <c r="BE18" s="3">
        <v>6.4560000000000004</v>
      </c>
      <c r="BF18" s="15">
        <v>7.0209999999999999</v>
      </c>
      <c r="BG18" s="15">
        <f t="shared" si="14"/>
        <v>6.4560000000000004</v>
      </c>
      <c r="BH18" s="9">
        <f t="shared" si="15"/>
        <v>0.56100000000000083</v>
      </c>
      <c r="BI18" s="10">
        <f t="shared" si="16"/>
        <v>0.5649999999999995</v>
      </c>
      <c r="BJ18" s="9">
        <v>5.8689999999999998</v>
      </c>
      <c r="BK18" s="3">
        <v>6.4279999999999999</v>
      </c>
      <c r="BL18" s="15">
        <v>6.9930000000000003</v>
      </c>
      <c r="BM18" s="15">
        <f t="shared" si="17"/>
        <v>6.4279999999999999</v>
      </c>
      <c r="BN18" s="9">
        <f t="shared" si="18"/>
        <v>0.55900000000000016</v>
      </c>
      <c r="BO18" s="10">
        <f t="shared" si="19"/>
        <v>0.56500000000000039</v>
      </c>
      <c r="BP18">
        <f t="shared" si="20"/>
        <v>0</v>
      </c>
      <c r="BQ18" s="93">
        <f t="shared" si="21"/>
        <v>1.0408163265306143</v>
      </c>
      <c r="BR18" s="93">
        <f t="shared" si="22"/>
        <v>1.0371057513914665</v>
      </c>
      <c r="BS18" s="93" t="str">
        <f>VLOOKUP(C18,'Koppeling locatie - aslocatie'!$A$2:$C$8139,2,FALSE)</f>
        <v>maas226</v>
      </c>
      <c r="BT18" s="93">
        <f>VLOOKUP($BS18,aslocaties_v01!$C$3:$AA$500,MATCH($K$3/10,aslocaties_v01!$C$2:$X$2),FALSE)</f>
        <v>5.62</v>
      </c>
      <c r="BU18" s="93">
        <f>VLOOKUP(BS18,aslocaties_v01!$C$3:$AA$500,MATCH($K$3,aslocaties_v01!$C$2:$X$2),FALSE)</f>
        <v>6.165</v>
      </c>
      <c r="BV18" s="93">
        <f>VLOOKUP(BS18,aslocaties_v01!$C$3:$AA$500,MATCH($K$3*10,aslocaties_v01!$C$2:$Y$2),FALSE)</f>
        <v>6.734</v>
      </c>
      <c r="BW18" s="93">
        <f t="shared" si="23"/>
        <v>0.54499999999999993</v>
      </c>
      <c r="BX18" s="93">
        <f t="shared" si="24"/>
        <v>0.56899999999999995</v>
      </c>
      <c r="BY18" s="94">
        <f t="shared" si="25"/>
        <v>1.1131725417440119E-2</v>
      </c>
      <c r="BZ18" s="94">
        <f t="shared" si="26"/>
        <v>3.5026269702272961E-3</v>
      </c>
      <c r="CA18" s="94">
        <f t="shared" si="27"/>
        <v>6.9999999999996732E-3</v>
      </c>
      <c r="CB18">
        <f t="shared" si="28"/>
        <v>1.2999999999999901E-2</v>
      </c>
      <c r="CC18" s="58">
        <f t="shared" si="29"/>
        <v>1.1000000000000121E-2</v>
      </c>
      <c r="CD18" s="95" t="b">
        <f t="shared" si="30"/>
        <v>0</v>
      </c>
      <c r="CE18" s="96" t="b">
        <f t="shared" si="31"/>
        <v>1</v>
      </c>
      <c r="CF18" t="b">
        <f t="shared" si="32"/>
        <v>1</v>
      </c>
      <c r="CG18" t="b">
        <f t="shared" si="33"/>
        <v>1</v>
      </c>
      <c r="CH18" s="84" t="b">
        <f t="shared" si="34"/>
        <v>1</v>
      </c>
      <c r="CI18">
        <f t="shared" si="35"/>
        <v>0.96</v>
      </c>
      <c r="CJ18" t="b">
        <f t="shared" si="36"/>
        <v>1</v>
      </c>
      <c r="CK18" t="b">
        <f t="shared" si="37"/>
        <v>1</v>
      </c>
      <c r="CL18" s="84" t="b">
        <f t="shared" si="57"/>
        <v>1</v>
      </c>
      <c r="CM18">
        <f t="shared" si="38"/>
        <v>3.262</v>
      </c>
      <c r="CN18" t="b">
        <f t="shared" si="39"/>
        <v>1</v>
      </c>
      <c r="CO18" s="84">
        <f t="shared" si="40"/>
        <v>5.7833399499561809E-2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ht="13.5" thickBot="1">
      <c r="A19" s="9">
        <v>1638</v>
      </c>
      <c r="B19" s="3">
        <v>2</v>
      </c>
      <c r="C19" s="3" t="s">
        <v>1847</v>
      </c>
      <c r="D19" s="3" t="str">
        <f t="shared" si="0"/>
        <v>MA_1_37-1_dk_0006</v>
      </c>
      <c r="E19" s="3" t="str">
        <f t="shared" si="1"/>
        <v>0006</v>
      </c>
      <c r="F19" s="3">
        <v>141113.875</v>
      </c>
      <c r="G19" s="15">
        <v>417404.96899999998</v>
      </c>
      <c r="H19" s="35" t="str">
        <f t="shared" si="2"/>
        <v>ja</v>
      </c>
      <c r="I19" s="42">
        <v>167</v>
      </c>
      <c r="J19" s="20" t="s">
        <v>374</v>
      </c>
      <c r="K19" s="74">
        <v>10000</v>
      </c>
      <c r="L19" s="28">
        <f t="shared" si="54"/>
        <v>1</v>
      </c>
      <c r="M19" s="28">
        <f t="shared" si="55"/>
        <v>1</v>
      </c>
      <c r="N19" s="56">
        <f t="shared" si="3"/>
        <v>10000</v>
      </c>
      <c r="O19" s="33">
        <f t="shared" si="56"/>
        <v>87.532314290224591</v>
      </c>
      <c r="P19" s="37">
        <f t="shared" si="4"/>
        <v>621.32079712335519</v>
      </c>
      <c r="Q19" s="9" t="s">
        <v>12</v>
      </c>
      <c r="R19" s="55" t="s">
        <v>12</v>
      </c>
      <c r="S19" s="55">
        <v>4.9390000000000001</v>
      </c>
      <c r="T19" s="55">
        <v>5.2869999999999999</v>
      </c>
      <c r="U19" s="55">
        <v>5.5990000000000002</v>
      </c>
      <c r="V19" s="3">
        <v>5.8529999999999998</v>
      </c>
      <c r="W19" s="3">
        <v>6.1390000000000002</v>
      </c>
      <c r="X19" s="3" t="s">
        <v>12</v>
      </c>
      <c r="Y19" s="3">
        <v>6.7069999999999999</v>
      </c>
      <c r="Z19" s="15" t="s">
        <v>12</v>
      </c>
      <c r="AA19" s="10">
        <f t="shared" si="5"/>
        <v>6.1390000000000002</v>
      </c>
      <c r="AB19" s="9">
        <f t="shared" si="6"/>
        <v>0.54</v>
      </c>
      <c r="AC19" s="10">
        <f t="shared" si="7"/>
        <v>0.56799999999999962</v>
      </c>
      <c r="AD19" s="9" t="s">
        <v>12</v>
      </c>
      <c r="AE19" s="55" t="s">
        <v>12</v>
      </c>
      <c r="AF19" s="55">
        <v>0.65500000000000003</v>
      </c>
      <c r="AG19" s="55">
        <v>0.751</v>
      </c>
      <c r="AH19" s="55">
        <v>0.84</v>
      </c>
      <c r="AI19" s="3">
        <v>0.90900000000000003</v>
      </c>
      <c r="AJ19" s="3">
        <v>0.97799999999999998</v>
      </c>
      <c r="AK19" s="3" t="s">
        <v>12</v>
      </c>
      <c r="AL19" s="3">
        <v>1.117</v>
      </c>
      <c r="AM19" s="15" t="s">
        <v>12</v>
      </c>
      <c r="AN19" s="10">
        <f t="shared" si="8"/>
        <v>0.97799999999999998</v>
      </c>
      <c r="AO19" s="9">
        <f t="shared" si="9"/>
        <v>0.13800000000000001</v>
      </c>
      <c r="AP19" s="10">
        <f t="shared" si="10"/>
        <v>0.13900000000000001</v>
      </c>
      <c r="AQ19" s="9" t="s">
        <v>12</v>
      </c>
      <c r="AR19" s="55" t="s">
        <v>12</v>
      </c>
      <c r="AS19" s="55">
        <v>2.6840000000000002</v>
      </c>
      <c r="AT19" s="55">
        <v>2.8820000000000001</v>
      </c>
      <c r="AU19" s="55">
        <v>3.077</v>
      </c>
      <c r="AV19" s="3">
        <v>3.2</v>
      </c>
      <c r="AW19" s="3">
        <v>3.5150000000000001</v>
      </c>
      <c r="AX19" s="3" t="s">
        <v>12</v>
      </c>
      <c r="AY19" s="3">
        <v>3.6459999999999999</v>
      </c>
      <c r="AZ19" s="15" t="s">
        <v>12</v>
      </c>
      <c r="BA19" s="10">
        <f t="shared" si="11"/>
        <v>3.5150000000000001</v>
      </c>
      <c r="BB19" s="9">
        <f t="shared" si="12"/>
        <v>0.43800000000000017</v>
      </c>
      <c r="BC19" s="10">
        <f t="shared" si="13"/>
        <v>0.13099999999999978</v>
      </c>
      <c r="BD19" s="9">
        <v>5.9980000000000002</v>
      </c>
      <c r="BE19" s="3">
        <v>6.5739999999999998</v>
      </c>
      <c r="BF19" s="15">
        <v>7.1520000000000001</v>
      </c>
      <c r="BG19" s="15">
        <f t="shared" si="14"/>
        <v>6.5739999999999998</v>
      </c>
      <c r="BH19" s="9">
        <f t="shared" si="15"/>
        <v>0.57599999999999962</v>
      </c>
      <c r="BI19" s="10">
        <f t="shared" si="16"/>
        <v>0.57800000000000029</v>
      </c>
      <c r="BJ19" s="9">
        <v>5.9690000000000003</v>
      </c>
      <c r="BK19" s="3">
        <v>6.5439999999999996</v>
      </c>
      <c r="BL19" s="15">
        <v>7.1210000000000004</v>
      </c>
      <c r="BM19" s="15">
        <f t="shared" si="17"/>
        <v>6.5439999999999996</v>
      </c>
      <c r="BN19" s="9">
        <f t="shared" si="18"/>
        <v>0.57499999999999929</v>
      </c>
      <c r="BO19" s="10">
        <f t="shared" si="19"/>
        <v>0.57700000000000085</v>
      </c>
      <c r="BP19">
        <f t="shared" si="20"/>
        <v>0</v>
      </c>
      <c r="BQ19" s="93">
        <f t="shared" si="21"/>
        <v>1.066666666666666</v>
      </c>
      <c r="BR19" s="93">
        <f t="shared" si="22"/>
        <v>1.0648148148148133</v>
      </c>
      <c r="BS19" s="93" t="str">
        <f>VLOOKUP(C19,'Koppeling locatie - aslocatie'!$A$2:$C$8139,2,FALSE)</f>
        <v>maas226</v>
      </c>
      <c r="BT19" s="93">
        <f>VLOOKUP($BS19,aslocaties_v01!$C$3:$AA$500,MATCH($K$3/10,aslocaties_v01!$C$2:$X$2),FALSE)</f>
        <v>5.62</v>
      </c>
      <c r="BU19" s="93">
        <f>VLOOKUP(BS19,aslocaties_v01!$C$3:$AA$500,MATCH($K$3,aslocaties_v01!$C$2:$X$2),FALSE)</f>
        <v>6.165</v>
      </c>
      <c r="BV19" s="93">
        <f>VLOOKUP(BS19,aslocaties_v01!$C$3:$AA$500,MATCH($K$3*10,aslocaties_v01!$C$2:$Y$2),FALSE)</f>
        <v>6.734</v>
      </c>
      <c r="BW19" s="93">
        <f t="shared" si="23"/>
        <v>0.54499999999999993</v>
      </c>
      <c r="BX19" s="93">
        <f t="shared" si="24"/>
        <v>0.56899999999999995</v>
      </c>
      <c r="BY19" s="94">
        <f t="shared" si="25"/>
        <v>9.2592592592590783E-3</v>
      </c>
      <c r="BZ19" s="94">
        <f t="shared" si="26"/>
        <v>1.7605633802821874E-3</v>
      </c>
      <c r="CA19" s="94">
        <f t="shared" si="27"/>
        <v>2.0999999999999908E-2</v>
      </c>
      <c r="CB19">
        <f t="shared" si="28"/>
        <v>2.5999999999999801E-2</v>
      </c>
      <c r="CC19" s="58">
        <f t="shared" si="29"/>
        <v>2.7000000000000135E-2</v>
      </c>
      <c r="CD19" s="95" t="b">
        <f t="shared" si="30"/>
        <v>0</v>
      </c>
      <c r="CE19" s="96" t="b">
        <f t="shared" si="31"/>
        <v>1</v>
      </c>
      <c r="CF19" t="b">
        <f t="shared" si="32"/>
        <v>1</v>
      </c>
      <c r="CG19" t="b">
        <f t="shared" si="33"/>
        <v>1</v>
      </c>
      <c r="CH19" s="84" t="b">
        <f t="shared" si="34"/>
        <v>1</v>
      </c>
      <c r="CI19">
        <f t="shared" si="35"/>
        <v>0.97799999999999998</v>
      </c>
      <c r="CJ19" t="b">
        <f t="shared" si="36"/>
        <v>1</v>
      </c>
      <c r="CK19" t="b">
        <f t="shared" si="37"/>
        <v>1</v>
      </c>
      <c r="CL19" s="84" t="b">
        <f t="shared" si="57"/>
        <v>1</v>
      </c>
      <c r="CM19">
        <f t="shared" si="38"/>
        <v>3.5150000000000001</v>
      </c>
      <c r="CN19" t="b">
        <f t="shared" si="39"/>
        <v>1</v>
      </c>
      <c r="CO19" s="84">
        <f t="shared" si="40"/>
        <v>5.0741534607672202E-2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ht="13.5" thickBot="1">
      <c r="A20" s="9">
        <v>1639</v>
      </c>
      <c r="B20" s="3">
        <v>2</v>
      </c>
      <c r="C20" s="3" t="s">
        <v>1848</v>
      </c>
      <c r="D20" s="3" t="str">
        <f t="shared" si="0"/>
        <v>MA_1_37-1_dk_0012</v>
      </c>
      <c r="E20" s="3" t="str">
        <f t="shared" si="1"/>
        <v>0012</v>
      </c>
      <c r="F20" s="3">
        <v>140503.56200000001</v>
      </c>
      <c r="G20" s="15">
        <v>417521.40600000002</v>
      </c>
      <c r="H20" s="35" t="str">
        <f t="shared" si="2"/>
        <v>ja</v>
      </c>
      <c r="I20" s="42">
        <v>185</v>
      </c>
      <c r="J20" s="20" t="s">
        <v>374</v>
      </c>
      <c r="K20" s="74">
        <v>10000</v>
      </c>
      <c r="L20" s="28">
        <f t="shared" si="54"/>
        <v>1</v>
      </c>
      <c r="M20" s="28">
        <f t="shared" si="55"/>
        <v>1</v>
      </c>
      <c r="N20" s="56">
        <f t="shared" si="3"/>
        <v>10000</v>
      </c>
      <c r="O20" s="33">
        <f t="shared" si="56"/>
        <v>621.32079712335519</v>
      </c>
      <c r="P20" s="37">
        <f t="shared" si="4"/>
        <v>83.386793348833208</v>
      </c>
      <c r="Q20" s="9" t="s">
        <v>12</v>
      </c>
      <c r="R20" s="55" t="s">
        <v>12</v>
      </c>
      <c r="S20" s="55">
        <v>4.8490000000000002</v>
      </c>
      <c r="T20" s="55">
        <v>5.1920000000000002</v>
      </c>
      <c r="U20" s="55">
        <v>5.5010000000000003</v>
      </c>
      <c r="V20" s="3">
        <v>5.7539999999999996</v>
      </c>
      <c r="W20" s="3">
        <v>6.0359999999999996</v>
      </c>
      <c r="X20" s="3" t="s">
        <v>12</v>
      </c>
      <c r="Y20" s="3">
        <v>6.6</v>
      </c>
      <c r="Z20" s="15" t="s">
        <v>12</v>
      </c>
      <c r="AA20" s="10">
        <f t="shared" si="5"/>
        <v>6.0359999999999996</v>
      </c>
      <c r="AB20" s="9">
        <f t="shared" si="6"/>
        <v>0.53499999999999925</v>
      </c>
      <c r="AC20" s="10">
        <f t="shared" si="7"/>
        <v>0.56400000000000006</v>
      </c>
      <c r="AD20" s="9" t="s">
        <v>12</v>
      </c>
      <c r="AE20" s="55" t="s">
        <v>12</v>
      </c>
      <c r="AF20" s="55">
        <v>0.65800000000000003</v>
      </c>
      <c r="AG20" s="55">
        <v>0.76200000000000001</v>
      </c>
      <c r="AH20" s="55">
        <v>0.88200000000000001</v>
      </c>
      <c r="AI20" s="3">
        <v>0.96599999999999997</v>
      </c>
      <c r="AJ20" s="3">
        <v>1.0469999999999999</v>
      </c>
      <c r="AK20" s="3" t="s">
        <v>12</v>
      </c>
      <c r="AL20" s="3">
        <v>1.2010000000000001</v>
      </c>
      <c r="AM20" s="15" t="s">
        <v>12</v>
      </c>
      <c r="AN20" s="10">
        <f t="shared" si="8"/>
        <v>1.0469999999999999</v>
      </c>
      <c r="AO20" s="9">
        <f t="shared" si="9"/>
        <v>0.16499999999999992</v>
      </c>
      <c r="AP20" s="10">
        <f t="shared" si="10"/>
        <v>0.15400000000000014</v>
      </c>
      <c r="AQ20" s="9" t="s">
        <v>12</v>
      </c>
      <c r="AR20" s="55" t="s">
        <v>12</v>
      </c>
      <c r="AS20" s="55">
        <v>2.7040000000000002</v>
      </c>
      <c r="AT20" s="55">
        <v>2.903</v>
      </c>
      <c r="AU20" s="55">
        <v>3.1110000000000002</v>
      </c>
      <c r="AV20" s="3">
        <v>3.2730000000000001</v>
      </c>
      <c r="AW20" s="3">
        <v>3.3879999999999999</v>
      </c>
      <c r="AX20" s="3" t="s">
        <v>12</v>
      </c>
      <c r="AY20" s="3">
        <v>3.6120000000000001</v>
      </c>
      <c r="AZ20" s="15" t="s">
        <v>12</v>
      </c>
      <c r="BA20" s="10">
        <f t="shared" si="11"/>
        <v>3.3879999999999999</v>
      </c>
      <c r="BB20" s="9">
        <f t="shared" si="12"/>
        <v>0.27699999999999969</v>
      </c>
      <c r="BC20" s="10">
        <f t="shared" si="13"/>
        <v>0.2240000000000002</v>
      </c>
      <c r="BD20" s="9">
        <v>6.0220000000000002</v>
      </c>
      <c r="BE20" s="3">
        <v>6.6150000000000002</v>
      </c>
      <c r="BF20" s="15">
        <v>7.2130000000000001</v>
      </c>
      <c r="BG20" s="15">
        <f t="shared" si="14"/>
        <v>6.6150000000000002</v>
      </c>
      <c r="BH20" s="9">
        <f t="shared" si="15"/>
        <v>0.59299999999999997</v>
      </c>
      <c r="BI20" s="10">
        <f t="shared" si="16"/>
        <v>0.59799999999999986</v>
      </c>
      <c r="BJ20" s="9">
        <v>6.0019999999999998</v>
      </c>
      <c r="BK20" s="3">
        <v>6.5949999999999998</v>
      </c>
      <c r="BL20" s="15">
        <v>7.1909999999999998</v>
      </c>
      <c r="BM20" s="15">
        <f t="shared" si="17"/>
        <v>6.5949999999999998</v>
      </c>
      <c r="BN20" s="9">
        <f t="shared" si="18"/>
        <v>0.59299999999999997</v>
      </c>
      <c r="BO20" s="10">
        <f t="shared" si="19"/>
        <v>0.59600000000000009</v>
      </c>
      <c r="BP20">
        <f t="shared" si="20"/>
        <v>0</v>
      </c>
      <c r="BQ20" s="93">
        <f t="shared" si="21"/>
        <v>1.1084112149532725</v>
      </c>
      <c r="BR20" s="93">
        <f t="shared" si="22"/>
        <v>1.1084112149532725</v>
      </c>
      <c r="BS20" s="93" t="str">
        <f>VLOOKUP(C20,'Koppeling locatie - aslocatie'!$A$2:$C$8139,2,FALSE)</f>
        <v>maas227</v>
      </c>
      <c r="BT20" s="93">
        <f>VLOOKUP($BS20,aslocaties_v01!$C$3:$AA$500,MATCH($K$3/10,aslocaties_v01!$C$2:$X$2),FALSE)</f>
        <v>5.4729999999999999</v>
      </c>
      <c r="BU20" s="93">
        <f>VLOOKUP(BS20,aslocaties_v01!$C$3:$AA$500,MATCH($K$3,aslocaties_v01!$C$2:$X$2),FALSE)</f>
        <v>6.0049999999999999</v>
      </c>
      <c r="BV20" s="93">
        <f>VLOOKUP(BS20,aslocaties_v01!$C$3:$AA$500,MATCH($K$3*10,aslocaties_v01!$C$2:$Y$2),FALSE)</f>
        <v>6.5609999999999999</v>
      </c>
      <c r="BW20" s="93">
        <f t="shared" si="23"/>
        <v>0.53200000000000003</v>
      </c>
      <c r="BX20" s="93">
        <f t="shared" si="24"/>
        <v>0.55600000000000005</v>
      </c>
      <c r="BY20" s="94">
        <f t="shared" si="25"/>
        <v>5.6074766355125316E-3</v>
      </c>
      <c r="BZ20" s="94">
        <f t="shared" si="26"/>
        <v>1.4184397163120588E-2</v>
      </c>
      <c r="CA20" s="94">
        <f t="shared" si="27"/>
        <v>2.8000000000000469E-2</v>
      </c>
      <c r="CB20">
        <f t="shared" si="28"/>
        <v>3.0999999999999694E-2</v>
      </c>
      <c r="CC20" s="58">
        <f t="shared" si="29"/>
        <v>3.8999999999999702E-2</v>
      </c>
      <c r="CD20" s="95" t="b">
        <f t="shared" si="30"/>
        <v>0</v>
      </c>
      <c r="CE20" s="96" t="b">
        <f t="shared" si="31"/>
        <v>1</v>
      </c>
      <c r="CF20" t="b">
        <f t="shared" si="32"/>
        <v>1</v>
      </c>
      <c r="CG20" t="b">
        <f t="shared" si="33"/>
        <v>1</v>
      </c>
      <c r="CH20" s="84" t="b">
        <f t="shared" si="34"/>
        <v>1</v>
      </c>
      <c r="CI20">
        <f t="shared" si="35"/>
        <v>1.0469999999999999</v>
      </c>
      <c r="CJ20" t="b">
        <f t="shared" si="36"/>
        <v>1</v>
      </c>
      <c r="CK20" t="b">
        <f t="shared" si="37"/>
        <v>1</v>
      </c>
      <c r="CL20" s="84" t="b">
        <f t="shared" si="57"/>
        <v>1</v>
      </c>
      <c r="CM20">
        <f t="shared" si="38"/>
        <v>3.3879999999999999</v>
      </c>
      <c r="CN20" t="b">
        <f t="shared" si="39"/>
        <v>1</v>
      </c>
      <c r="CO20" s="84">
        <f t="shared" si="40"/>
        <v>5.8470294329476459E-2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ht="13.5" thickBot="1">
      <c r="A21" s="9">
        <v>1640</v>
      </c>
      <c r="B21" s="3">
        <v>2</v>
      </c>
      <c r="C21" s="3" t="s">
        <v>1849</v>
      </c>
      <c r="D21" s="3" t="str">
        <f t="shared" si="0"/>
        <v>MA_1_37-1_dk_0013</v>
      </c>
      <c r="E21" s="3" t="str">
        <f t="shared" si="1"/>
        <v>0013</v>
      </c>
      <c r="F21" s="3">
        <v>140420.25</v>
      </c>
      <c r="G21" s="15">
        <v>417517.875</v>
      </c>
      <c r="H21" s="35" t="str">
        <f t="shared" si="2"/>
        <v>ja</v>
      </c>
      <c r="I21" s="42">
        <v>185</v>
      </c>
      <c r="J21" s="20" t="s">
        <v>374</v>
      </c>
      <c r="K21" s="74">
        <v>10000</v>
      </c>
      <c r="L21" s="28">
        <f t="shared" si="54"/>
        <v>1</v>
      </c>
      <c r="M21" s="28">
        <f t="shared" si="55"/>
        <v>1</v>
      </c>
      <c r="N21" s="56">
        <f t="shared" si="3"/>
        <v>10000</v>
      </c>
      <c r="O21" s="33">
        <f t="shared" si="56"/>
        <v>83.386793348833208</v>
      </c>
      <c r="P21" s="37">
        <f t="shared" si="4"/>
        <v>126.35278758303386</v>
      </c>
      <c r="Q21" s="9" t="s">
        <v>12</v>
      </c>
      <c r="R21" s="55" t="s">
        <v>12</v>
      </c>
      <c r="S21" s="55">
        <v>4.8410000000000002</v>
      </c>
      <c r="T21" s="55">
        <v>5.1829999999999998</v>
      </c>
      <c r="U21" s="55">
        <v>5.4969999999999999</v>
      </c>
      <c r="V21" s="3">
        <v>5.7480000000000002</v>
      </c>
      <c r="W21" s="3">
        <v>6.0309999999999997</v>
      </c>
      <c r="X21" s="3" t="s">
        <v>12</v>
      </c>
      <c r="Y21" s="3">
        <v>6.5910000000000002</v>
      </c>
      <c r="Z21" s="15" t="s">
        <v>12</v>
      </c>
      <c r="AA21" s="10">
        <f t="shared" si="5"/>
        <v>6.0309999999999997</v>
      </c>
      <c r="AB21" s="9">
        <f t="shared" si="6"/>
        <v>0.53399999999999981</v>
      </c>
      <c r="AC21" s="10">
        <f t="shared" si="7"/>
        <v>0.5600000000000005</v>
      </c>
      <c r="AD21" s="9" t="s">
        <v>12</v>
      </c>
      <c r="AE21" s="55" t="s">
        <v>12</v>
      </c>
      <c r="AF21" s="55">
        <v>0.66600000000000004</v>
      </c>
      <c r="AG21" s="55">
        <v>0.77500000000000002</v>
      </c>
      <c r="AH21" s="55">
        <v>0.90100000000000002</v>
      </c>
      <c r="AI21" s="3">
        <v>0.996</v>
      </c>
      <c r="AJ21" s="3">
        <v>1.0740000000000001</v>
      </c>
      <c r="AK21" s="3" t="s">
        <v>12</v>
      </c>
      <c r="AL21" s="3">
        <v>1.2310000000000001</v>
      </c>
      <c r="AM21" s="15" t="s">
        <v>12</v>
      </c>
      <c r="AN21" s="10">
        <f t="shared" si="8"/>
        <v>1.0740000000000001</v>
      </c>
      <c r="AO21" s="9">
        <f t="shared" si="9"/>
        <v>0.17300000000000004</v>
      </c>
      <c r="AP21" s="10">
        <f t="shared" si="10"/>
        <v>0.15700000000000003</v>
      </c>
      <c r="AQ21" s="9" t="s">
        <v>12</v>
      </c>
      <c r="AR21" s="55" t="s">
        <v>12</v>
      </c>
      <c r="AS21" s="55">
        <v>2.7090000000000001</v>
      </c>
      <c r="AT21" s="55">
        <v>2.9129999999999998</v>
      </c>
      <c r="AU21" s="55">
        <v>3.1240000000000001</v>
      </c>
      <c r="AV21" s="3">
        <v>3.2970000000000002</v>
      </c>
      <c r="AW21" s="3">
        <v>3.4060000000000001</v>
      </c>
      <c r="AX21" s="3" t="s">
        <v>12</v>
      </c>
      <c r="AY21" s="3">
        <v>3.6280000000000001</v>
      </c>
      <c r="AZ21" s="15" t="s">
        <v>12</v>
      </c>
      <c r="BA21" s="10">
        <f t="shared" si="11"/>
        <v>3.4060000000000001</v>
      </c>
      <c r="BB21" s="9">
        <f t="shared" si="12"/>
        <v>0.28200000000000003</v>
      </c>
      <c r="BC21" s="10">
        <f t="shared" si="13"/>
        <v>0.22199999999999998</v>
      </c>
      <c r="BD21" s="9">
        <v>6.0140000000000002</v>
      </c>
      <c r="BE21" s="3">
        <v>6.6070000000000002</v>
      </c>
      <c r="BF21" s="15">
        <v>7.2050000000000001</v>
      </c>
      <c r="BG21" s="15">
        <f t="shared" si="14"/>
        <v>6.6070000000000002</v>
      </c>
      <c r="BH21" s="9">
        <f t="shared" si="15"/>
        <v>0.59299999999999997</v>
      </c>
      <c r="BI21" s="10">
        <f t="shared" si="16"/>
        <v>0.59799999999999986</v>
      </c>
      <c r="BJ21" s="9">
        <v>5.9950000000000001</v>
      </c>
      <c r="BK21" s="3">
        <v>6.5869999999999997</v>
      </c>
      <c r="BL21" s="15">
        <v>7.1820000000000004</v>
      </c>
      <c r="BM21" s="15">
        <f t="shared" si="17"/>
        <v>6.5869999999999997</v>
      </c>
      <c r="BN21" s="9">
        <f t="shared" si="18"/>
        <v>0.59199999999999964</v>
      </c>
      <c r="BO21" s="10">
        <f t="shared" si="19"/>
        <v>0.59500000000000064</v>
      </c>
      <c r="BP21">
        <f t="shared" si="20"/>
        <v>0</v>
      </c>
      <c r="BQ21" s="93">
        <f t="shared" si="21"/>
        <v>1.1104868913857682</v>
      </c>
      <c r="BR21" s="93">
        <f t="shared" si="22"/>
        <v>1.1086142322097376</v>
      </c>
      <c r="BS21" s="93" t="str">
        <f>VLOOKUP(C21,'Koppeling locatie - aslocatie'!$A$2:$C$8139,2,FALSE)</f>
        <v>maas227</v>
      </c>
      <c r="BT21" s="93">
        <f>VLOOKUP($BS21,aslocaties_v01!$C$3:$AA$500,MATCH($K$3/10,aslocaties_v01!$C$2:$X$2),FALSE)</f>
        <v>5.4729999999999999</v>
      </c>
      <c r="BU21" s="93">
        <f>VLOOKUP(BS21,aslocaties_v01!$C$3:$AA$500,MATCH($K$3,aslocaties_v01!$C$2:$X$2),FALSE)</f>
        <v>6.0049999999999999</v>
      </c>
      <c r="BV21" s="93">
        <f>VLOOKUP(BS21,aslocaties_v01!$C$3:$AA$500,MATCH($K$3*10,aslocaties_v01!$C$2:$Y$2),FALSE)</f>
        <v>6.5609999999999999</v>
      </c>
      <c r="BW21" s="93">
        <f t="shared" si="23"/>
        <v>0.53200000000000003</v>
      </c>
      <c r="BX21" s="93">
        <f t="shared" si="24"/>
        <v>0.55600000000000005</v>
      </c>
      <c r="BY21" s="94">
        <f t="shared" si="25"/>
        <v>3.7453183520594902E-3</v>
      </c>
      <c r="BZ21" s="94">
        <f t="shared" si="26"/>
        <v>7.1428571428578946E-3</v>
      </c>
      <c r="CA21" s="94">
        <f t="shared" si="27"/>
        <v>2.4000000000000021E-2</v>
      </c>
      <c r="CB21">
        <f t="shared" si="28"/>
        <v>2.5999999999999801E-2</v>
      </c>
      <c r="CC21" s="58">
        <f t="shared" si="29"/>
        <v>3.0000000000000249E-2</v>
      </c>
      <c r="CD21" s="95" t="b">
        <f t="shared" si="30"/>
        <v>0</v>
      </c>
      <c r="CE21" s="96" t="b">
        <f t="shared" si="31"/>
        <v>1</v>
      </c>
      <c r="CF21" t="b">
        <f t="shared" si="32"/>
        <v>1</v>
      </c>
      <c r="CG21" t="b">
        <f t="shared" si="33"/>
        <v>1</v>
      </c>
      <c r="CH21" s="84" t="b">
        <f t="shared" si="34"/>
        <v>1</v>
      </c>
      <c r="CI21">
        <f t="shared" si="35"/>
        <v>1.0740000000000001</v>
      </c>
      <c r="CJ21" t="b">
        <f t="shared" si="36"/>
        <v>1</v>
      </c>
      <c r="CK21" t="b">
        <f t="shared" si="37"/>
        <v>1</v>
      </c>
      <c r="CL21" s="84" t="b">
        <f t="shared" si="57"/>
        <v>1</v>
      </c>
      <c r="CM21">
        <f t="shared" si="38"/>
        <v>3.4060000000000001</v>
      </c>
      <c r="CN21" t="b">
        <f t="shared" si="39"/>
        <v>1</v>
      </c>
      <c r="CO21" s="84">
        <f t="shared" si="40"/>
        <v>5.9345855631571583E-2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ht="13.5" thickBot="1">
      <c r="A22" s="9">
        <v>1641</v>
      </c>
      <c r="B22" s="3">
        <v>2</v>
      </c>
      <c r="C22" s="3" t="s">
        <v>1850</v>
      </c>
      <c r="D22" s="3" t="str">
        <f t="shared" si="0"/>
        <v>MA_1_37-1_dk_0014</v>
      </c>
      <c r="E22" s="3" t="str">
        <f t="shared" si="1"/>
        <v>0014</v>
      </c>
      <c r="F22" s="3">
        <v>140294.03099999999</v>
      </c>
      <c r="G22" s="15">
        <v>417512.06199999998</v>
      </c>
      <c r="H22" s="35" t="str">
        <f t="shared" si="2"/>
        <v>ja</v>
      </c>
      <c r="I22" s="42">
        <v>183</v>
      </c>
      <c r="J22" s="20" t="s">
        <v>374</v>
      </c>
      <c r="K22" s="74">
        <v>10000</v>
      </c>
      <c r="L22" s="28">
        <f t="shared" si="54"/>
        <v>1</v>
      </c>
      <c r="M22" s="28">
        <f t="shared" si="55"/>
        <v>1</v>
      </c>
      <c r="N22" s="56">
        <f t="shared" si="3"/>
        <v>10000</v>
      </c>
      <c r="O22" s="33">
        <f t="shared" si="56"/>
        <v>126.35278758303386</v>
      </c>
      <c r="P22" s="37">
        <f t="shared" si="4"/>
        <v>92.118706835259246</v>
      </c>
      <c r="Q22" s="9" t="s">
        <v>12</v>
      </c>
      <c r="R22" s="55" t="s">
        <v>12</v>
      </c>
      <c r="S22" s="55">
        <v>4.8310000000000004</v>
      </c>
      <c r="T22" s="55">
        <v>5.1719999999999997</v>
      </c>
      <c r="U22" s="55">
        <v>5.4820000000000002</v>
      </c>
      <c r="V22" s="3">
        <v>5.734</v>
      </c>
      <c r="W22" s="3">
        <v>6.0140000000000002</v>
      </c>
      <c r="X22" s="3" t="s">
        <v>12</v>
      </c>
      <c r="Y22" s="3">
        <v>6.5730000000000004</v>
      </c>
      <c r="Z22" s="15" t="s">
        <v>12</v>
      </c>
      <c r="AA22" s="10">
        <f t="shared" si="5"/>
        <v>6.0140000000000002</v>
      </c>
      <c r="AB22" s="9">
        <f t="shared" si="6"/>
        <v>0.53200000000000003</v>
      </c>
      <c r="AC22" s="10">
        <f t="shared" si="7"/>
        <v>0.55900000000000016</v>
      </c>
      <c r="AD22" s="9" t="s">
        <v>12</v>
      </c>
      <c r="AE22" s="55" t="s">
        <v>12</v>
      </c>
      <c r="AF22" s="55">
        <v>0.67600000000000005</v>
      </c>
      <c r="AG22" s="55">
        <v>0.78400000000000003</v>
      </c>
      <c r="AH22" s="55">
        <v>0.91500000000000004</v>
      </c>
      <c r="AI22" s="3">
        <v>1.012</v>
      </c>
      <c r="AJ22" s="3">
        <v>1.0880000000000001</v>
      </c>
      <c r="AK22" s="3" t="s">
        <v>12</v>
      </c>
      <c r="AL22" s="3">
        <v>1.2370000000000001</v>
      </c>
      <c r="AM22" s="15" t="s">
        <v>12</v>
      </c>
      <c r="AN22" s="10">
        <f t="shared" si="8"/>
        <v>1.0880000000000001</v>
      </c>
      <c r="AO22" s="9">
        <f t="shared" si="9"/>
        <v>0.17300000000000004</v>
      </c>
      <c r="AP22" s="10">
        <f t="shared" si="10"/>
        <v>0.14900000000000002</v>
      </c>
      <c r="AQ22" s="9" t="s">
        <v>12</v>
      </c>
      <c r="AR22" s="55" t="s">
        <v>12</v>
      </c>
      <c r="AS22" s="55">
        <v>2.7389999999999999</v>
      </c>
      <c r="AT22" s="55">
        <v>2.9430000000000001</v>
      </c>
      <c r="AU22" s="55">
        <v>3.1829999999999998</v>
      </c>
      <c r="AV22" s="3">
        <v>3.34</v>
      </c>
      <c r="AW22" s="3">
        <v>3.444</v>
      </c>
      <c r="AX22" s="3" t="s">
        <v>12</v>
      </c>
      <c r="AY22" s="3">
        <v>3.6509999999999998</v>
      </c>
      <c r="AZ22" s="15" t="s">
        <v>12</v>
      </c>
      <c r="BA22" s="10">
        <f t="shared" si="11"/>
        <v>3.444</v>
      </c>
      <c r="BB22" s="9">
        <f t="shared" si="12"/>
        <v>0.26100000000000012</v>
      </c>
      <c r="BC22" s="10">
        <f t="shared" si="13"/>
        <v>0.20699999999999985</v>
      </c>
      <c r="BD22" s="9">
        <v>6.0030000000000001</v>
      </c>
      <c r="BE22" s="3">
        <v>6.5940000000000003</v>
      </c>
      <c r="BF22" s="15">
        <v>7.1870000000000003</v>
      </c>
      <c r="BG22" s="15">
        <f t="shared" si="14"/>
        <v>6.5940000000000003</v>
      </c>
      <c r="BH22" s="9">
        <f t="shared" si="15"/>
        <v>0.59100000000000019</v>
      </c>
      <c r="BI22" s="10">
        <f t="shared" si="16"/>
        <v>0.59299999999999997</v>
      </c>
      <c r="BJ22" s="9">
        <v>5.976</v>
      </c>
      <c r="BK22" s="3">
        <v>6.5650000000000004</v>
      </c>
      <c r="BL22" s="15">
        <v>7.1539999999999999</v>
      </c>
      <c r="BM22" s="15">
        <f t="shared" si="17"/>
        <v>6.5650000000000004</v>
      </c>
      <c r="BN22" s="9">
        <f t="shared" si="18"/>
        <v>0.58900000000000041</v>
      </c>
      <c r="BO22" s="10">
        <f t="shared" si="19"/>
        <v>0.58899999999999952</v>
      </c>
      <c r="BP22">
        <f t="shared" si="20"/>
        <v>0</v>
      </c>
      <c r="BQ22" s="93">
        <f t="shared" si="21"/>
        <v>1.1109022556390979</v>
      </c>
      <c r="BR22" s="93">
        <f t="shared" si="22"/>
        <v>1.1071428571428579</v>
      </c>
      <c r="BS22" s="93" t="str">
        <f>VLOOKUP(C22,'Koppeling locatie - aslocatie'!$A$2:$C$8139,2,FALSE)</f>
        <v>maas227</v>
      </c>
      <c r="BT22" s="93">
        <f>VLOOKUP($BS22,aslocaties_v01!$C$3:$AA$500,MATCH($K$3/10,aslocaties_v01!$C$2:$X$2),FALSE)</f>
        <v>5.4729999999999999</v>
      </c>
      <c r="BU22" s="93">
        <f>VLOOKUP(BS22,aslocaties_v01!$C$3:$AA$500,MATCH($K$3,aslocaties_v01!$C$2:$X$2),FALSE)</f>
        <v>6.0049999999999999</v>
      </c>
      <c r="BV22" s="93">
        <f>VLOOKUP(BS22,aslocaties_v01!$C$3:$AA$500,MATCH($K$3*10,aslocaties_v01!$C$2:$Y$2),FALSE)</f>
        <v>6.5609999999999999</v>
      </c>
      <c r="BW22" s="93">
        <f t="shared" si="23"/>
        <v>0.53200000000000003</v>
      </c>
      <c r="BX22" s="93">
        <f t="shared" si="24"/>
        <v>0.55600000000000005</v>
      </c>
      <c r="BY22" s="94">
        <f t="shared" si="25"/>
        <v>0</v>
      </c>
      <c r="BZ22" s="94">
        <f t="shared" si="26"/>
        <v>5.3667262969591123E-3</v>
      </c>
      <c r="CA22" s="94">
        <f t="shared" si="27"/>
        <v>9.0000000000003411E-3</v>
      </c>
      <c r="CB22">
        <f t="shared" si="28"/>
        <v>9.0000000000003411E-3</v>
      </c>
      <c r="CC22" s="58">
        <f t="shared" si="29"/>
        <v>1.2000000000000455E-2</v>
      </c>
      <c r="CD22" s="95" t="b">
        <f t="shared" si="30"/>
        <v>0</v>
      </c>
      <c r="CE22" s="96" t="b">
        <f t="shared" si="31"/>
        <v>1</v>
      </c>
      <c r="CF22" t="b">
        <f t="shared" si="32"/>
        <v>1</v>
      </c>
      <c r="CG22" t="b">
        <f t="shared" si="33"/>
        <v>1</v>
      </c>
      <c r="CH22" s="84" t="b">
        <f t="shared" si="34"/>
        <v>1</v>
      </c>
      <c r="CI22">
        <f t="shared" si="35"/>
        <v>1.0880000000000001</v>
      </c>
      <c r="CJ22" t="b">
        <f t="shared" si="36"/>
        <v>1</v>
      </c>
      <c r="CK22" t="b">
        <f t="shared" si="37"/>
        <v>1</v>
      </c>
      <c r="CL22" s="84" t="b">
        <f t="shared" si="57"/>
        <v>1</v>
      </c>
      <c r="CM22">
        <f t="shared" si="38"/>
        <v>3.444</v>
      </c>
      <c r="CN22" t="b">
        <f t="shared" si="39"/>
        <v>1</v>
      </c>
      <c r="CO22" s="84">
        <f t="shared" si="40"/>
        <v>5.8800092793464084E-2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ht="13.5" thickBot="1">
      <c r="A23" s="9">
        <v>1642</v>
      </c>
      <c r="B23" s="3">
        <v>2</v>
      </c>
      <c r="C23" s="3" t="s">
        <v>1851</v>
      </c>
      <c r="D23" s="3" t="str">
        <f t="shared" si="0"/>
        <v>MA_1_37-1_dk_0015</v>
      </c>
      <c r="E23" s="3" t="str">
        <f t="shared" si="1"/>
        <v>0015</v>
      </c>
      <c r="F23" s="3">
        <v>140208.28099999999</v>
      </c>
      <c r="G23" s="15">
        <v>417545.71899999998</v>
      </c>
      <c r="H23" s="35" t="str">
        <f t="shared" si="2"/>
        <v>ja</v>
      </c>
      <c r="I23" s="42">
        <v>181</v>
      </c>
      <c r="J23" s="20" t="s">
        <v>374</v>
      </c>
      <c r="K23" s="74">
        <v>10000</v>
      </c>
      <c r="L23" s="28">
        <f t="shared" si="54"/>
        <v>1</v>
      </c>
      <c r="M23" s="28">
        <f t="shared" si="55"/>
        <v>1</v>
      </c>
      <c r="N23" s="56">
        <f t="shared" si="3"/>
        <v>10000</v>
      </c>
      <c r="O23" s="33">
        <f t="shared" si="56"/>
        <v>92.118706835259246</v>
      </c>
      <c r="P23" s="37">
        <f t="shared" si="4"/>
        <v>1297.3874249930154</v>
      </c>
      <c r="Q23" s="9" t="s">
        <v>12</v>
      </c>
      <c r="R23" s="55" t="s">
        <v>12</v>
      </c>
      <c r="S23" s="55">
        <v>4.8259999999999996</v>
      </c>
      <c r="T23" s="55">
        <v>5.1680000000000001</v>
      </c>
      <c r="U23" s="55">
        <v>5.476</v>
      </c>
      <c r="V23" s="3">
        <v>5.7249999999999996</v>
      </c>
      <c r="W23" s="3">
        <v>6.0090000000000003</v>
      </c>
      <c r="X23" s="3" t="s">
        <v>12</v>
      </c>
      <c r="Y23" s="3">
        <v>6.5670000000000002</v>
      </c>
      <c r="Z23" s="15" t="s">
        <v>12</v>
      </c>
      <c r="AA23" s="10">
        <f t="shared" si="5"/>
        <v>6.0090000000000003</v>
      </c>
      <c r="AB23" s="9">
        <f t="shared" si="6"/>
        <v>0.53300000000000036</v>
      </c>
      <c r="AC23" s="10">
        <f t="shared" si="7"/>
        <v>0.55799999999999983</v>
      </c>
      <c r="AD23" s="9" t="s">
        <v>12</v>
      </c>
      <c r="AE23" s="55" t="s">
        <v>12</v>
      </c>
      <c r="AF23" s="55">
        <v>0.66800000000000004</v>
      </c>
      <c r="AG23" s="55">
        <v>0.77500000000000002</v>
      </c>
      <c r="AH23" s="55">
        <v>0.90300000000000002</v>
      </c>
      <c r="AI23" s="3">
        <v>0.98</v>
      </c>
      <c r="AJ23" s="3">
        <v>1.056</v>
      </c>
      <c r="AK23" s="3" t="s">
        <v>12</v>
      </c>
      <c r="AL23" s="3">
        <v>1.2</v>
      </c>
      <c r="AM23" s="15" t="s">
        <v>12</v>
      </c>
      <c r="AN23" s="10">
        <f t="shared" si="8"/>
        <v>1.056</v>
      </c>
      <c r="AO23" s="9">
        <f t="shared" si="9"/>
        <v>0.15300000000000002</v>
      </c>
      <c r="AP23" s="10">
        <f t="shared" si="10"/>
        <v>0.14399999999999991</v>
      </c>
      <c r="AQ23" s="9" t="s">
        <v>12</v>
      </c>
      <c r="AR23" s="55" t="s">
        <v>12</v>
      </c>
      <c r="AS23" s="55">
        <v>2.718</v>
      </c>
      <c r="AT23" s="55">
        <v>2.9239999999999999</v>
      </c>
      <c r="AU23" s="55">
        <v>3.1789999999999998</v>
      </c>
      <c r="AV23" s="3">
        <v>3.306</v>
      </c>
      <c r="AW23" s="3">
        <v>3.403</v>
      </c>
      <c r="AX23" s="3" t="s">
        <v>12</v>
      </c>
      <c r="AY23" s="3">
        <v>3.6080000000000001</v>
      </c>
      <c r="AZ23" s="15" t="s">
        <v>12</v>
      </c>
      <c r="BA23" s="10">
        <f t="shared" si="11"/>
        <v>3.403</v>
      </c>
      <c r="BB23" s="9">
        <f t="shared" si="12"/>
        <v>0.2240000000000002</v>
      </c>
      <c r="BC23" s="10">
        <f t="shared" si="13"/>
        <v>0.20500000000000007</v>
      </c>
      <c r="BD23" s="9">
        <v>5.9770000000000003</v>
      </c>
      <c r="BE23" s="3">
        <v>6.5650000000000004</v>
      </c>
      <c r="BF23" s="15">
        <v>7.1529999999999996</v>
      </c>
      <c r="BG23" s="15">
        <f t="shared" si="14"/>
        <v>6.5650000000000004</v>
      </c>
      <c r="BH23" s="9">
        <f t="shared" si="15"/>
        <v>0.58800000000000008</v>
      </c>
      <c r="BI23" s="10">
        <f t="shared" si="16"/>
        <v>0.58799999999999919</v>
      </c>
      <c r="BJ23" s="9">
        <v>5.9489999999999998</v>
      </c>
      <c r="BK23" s="3">
        <v>6.5339999999999998</v>
      </c>
      <c r="BL23" s="15">
        <v>7.117</v>
      </c>
      <c r="BM23" s="15">
        <f t="shared" si="17"/>
        <v>6.5339999999999998</v>
      </c>
      <c r="BN23" s="9">
        <f t="shared" si="18"/>
        <v>0.58499999999999996</v>
      </c>
      <c r="BO23" s="10">
        <f t="shared" si="19"/>
        <v>0.58300000000000018</v>
      </c>
      <c r="BP23">
        <f t="shared" si="20"/>
        <v>0</v>
      </c>
      <c r="BQ23" s="93">
        <f t="shared" si="21"/>
        <v>1.1031894934333952</v>
      </c>
      <c r="BR23" s="93">
        <f t="shared" si="22"/>
        <v>1.0975609756097553</v>
      </c>
      <c r="BS23" s="93" t="str">
        <f>VLOOKUP(C23,'Koppeling locatie - aslocatie'!$A$2:$C$8139,2,FALSE)</f>
        <v>maas227</v>
      </c>
      <c r="BT23" s="93">
        <f>VLOOKUP($BS23,aslocaties_v01!$C$3:$AA$500,MATCH($K$3/10,aslocaties_v01!$C$2:$X$2),FALSE)</f>
        <v>5.4729999999999999</v>
      </c>
      <c r="BU23" s="93">
        <f>VLOOKUP(BS23,aslocaties_v01!$C$3:$AA$500,MATCH($K$3,aslocaties_v01!$C$2:$X$2),FALSE)</f>
        <v>6.0049999999999999</v>
      </c>
      <c r="BV23" s="93">
        <f>VLOOKUP(BS23,aslocaties_v01!$C$3:$AA$500,MATCH($K$3*10,aslocaties_v01!$C$2:$Y$2),FALSE)</f>
        <v>6.5609999999999999</v>
      </c>
      <c r="BW23" s="93">
        <f t="shared" si="23"/>
        <v>0.53200000000000003</v>
      </c>
      <c r="BX23" s="93">
        <f t="shared" si="24"/>
        <v>0.55600000000000005</v>
      </c>
      <c r="BY23" s="94">
        <f t="shared" si="25"/>
        <v>1.876172607880533E-3</v>
      </c>
      <c r="BZ23" s="94">
        <f t="shared" si="26"/>
        <v>3.5842293906805933E-3</v>
      </c>
      <c r="CA23" s="94">
        <f t="shared" si="27"/>
        <v>3.0000000000001137E-3</v>
      </c>
      <c r="CB23">
        <f t="shared" si="28"/>
        <v>4.0000000000004476E-3</v>
      </c>
      <c r="CC23" s="58">
        <f t="shared" si="29"/>
        <v>6.0000000000002274E-3</v>
      </c>
      <c r="CD23" s="95" t="b">
        <f t="shared" si="30"/>
        <v>0</v>
      </c>
      <c r="CE23" s="96" t="b">
        <f t="shared" si="31"/>
        <v>1</v>
      </c>
      <c r="CF23" t="b">
        <f t="shared" si="32"/>
        <v>1</v>
      </c>
      <c r="CG23" t="b">
        <f t="shared" si="33"/>
        <v>1</v>
      </c>
      <c r="CH23" s="84" t="b">
        <f t="shared" si="34"/>
        <v>1</v>
      </c>
      <c r="CI23">
        <f t="shared" si="35"/>
        <v>1.056</v>
      </c>
      <c r="CJ23" t="b">
        <f t="shared" si="36"/>
        <v>1</v>
      </c>
      <c r="CK23" t="b">
        <f t="shared" si="37"/>
        <v>1</v>
      </c>
      <c r="CL23" s="84" t="b">
        <f t="shared" si="57"/>
        <v>1</v>
      </c>
      <c r="CM23">
        <f t="shared" si="38"/>
        <v>3.403</v>
      </c>
      <c r="CN23" t="b">
        <f t="shared" si="39"/>
        <v>1</v>
      </c>
      <c r="CO23" s="84">
        <f t="shared" si="40"/>
        <v>5.8454159686680926E-2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ht="13.5" thickBot="1">
      <c r="A24" s="9">
        <v>1761</v>
      </c>
      <c r="B24" s="3">
        <v>2</v>
      </c>
      <c r="C24" s="3" t="s">
        <v>1852</v>
      </c>
      <c r="D24" s="3" t="str">
        <f t="shared" si="0"/>
        <v>MA_1_37-1_dk_0001</v>
      </c>
      <c r="E24" s="3" t="str">
        <f t="shared" si="1"/>
        <v>0001</v>
      </c>
      <c r="F24" s="3">
        <v>141499.67199999999</v>
      </c>
      <c r="G24" s="15">
        <v>417670.31199999998</v>
      </c>
      <c r="H24" s="35" t="str">
        <f t="shared" si="2"/>
        <v>ja</v>
      </c>
      <c r="I24" s="42">
        <v>142</v>
      </c>
      <c r="J24" s="20" t="s">
        <v>374</v>
      </c>
      <c r="K24" s="74">
        <v>10000</v>
      </c>
      <c r="L24" s="28">
        <f t="shared" si="54"/>
        <v>1</v>
      </c>
      <c r="M24" s="28">
        <f t="shared" si="55"/>
        <v>1</v>
      </c>
      <c r="N24" s="56">
        <f t="shared" si="3"/>
        <v>10000</v>
      </c>
      <c r="O24" s="33">
        <f t="shared" si="56"/>
        <v>1297.3874249930154</v>
      </c>
      <c r="P24" s="37">
        <f t="shared" si="4"/>
        <v>1984.6286380166828</v>
      </c>
      <c r="Q24" s="9" t="s">
        <v>12</v>
      </c>
      <c r="R24" s="55" t="s">
        <v>12</v>
      </c>
      <c r="S24" s="55">
        <v>4.9770000000000003</v>
      </c>
      <c r="T24" s="55">
        <v>5.3239999999999998</v>
      </c>
      <c r="U24" s="55">
        <v>5.64</v>
      </c>
      <c r="V24" s="3">
        <v>5.8959999999999999</v>
      </c>
      <c r="W24" s="3">
        <v>6.1849999999999996</v>
      </c>
      <c r="X24" s="3" t="s">
        <v>12</v>
      </c>
      <c r="Y24" s="3">
        <v>6.7519999999999998</v>
      </c>
      <c r="Z24" s="15" t="s">
        <v>12</v>
      </c>
      <c r="AA24" s="10">
        <f t="shared" si="5"/>
        <v>6.1849999999999996</v>
      </c>
      <c r="AB24" s="9">
        <f t="shared" si="6"/>
        <v>0.54499999999999993</v>
      </c>
      <c r="AC24" s="10">
        <f t="shared" si="7"/>
        <v>0.56700000000000017</v>
      </c>
      <c r="AD24" s="9" t="s">
        <v>12</v>
      </c>
      <c r="AE24" s="55" t="s">
        <v>12</v>
      </c>
      <c r="AF24" s="55">
        <v>0.43099999999999999</v>
      </c>
      <c r="AG24" s="55">
        <v>0.48199999999999998</v>
      </c>
      <c r="AH24" s="55">
        <v>0.54500000000000004</v>
      </c>
      <c r="AI24" s="3">
        <v>0.60599999999999998</v>
      </c>
      <c r="AJ24" s="3">
        <v>0.67500000000000004</v>
      </c>
      <c r="AK24" s="3" t="s">
        <v>12</v>
      </c>
      <c r="AL24" s="3">
        <v>0.79300000000000004</v>
      </c>
      <c r="AM24" s="15" t="s">
        <v>12</v>
      </c>
      <c r="AN24" s="10">
        <f t="shared" si="8"/>
        <v>0.67500000000000004</v>
      </c>
      <c r="AO24" s="9">
        <f t="shared" si="9"/>
        <v>0.13</v>
      </c>
      <c r="AP24" s="10">
        <f t="shared" si="10"/>
        <v>0.11799999999999999</v>
      </c>
      <c r="AQ24" s="9" t="s">
        <v>12</v>
      </c>
      <c r="AR24" s="55" t="s">
        <v>12</v>
      </c>
      <c r="AS24" s="55">
        <v>2.1749999999999998</v>
      </c>
      <c r="AT24" s="55">
        <v>2.294</v>
      </c>
      <c r="AU24" s="55">
        <v>2.423</v>
      </c>
      <c r="AV24" s="3">
        <v>2.5609999999999999</v>
      </c>
      <c r="AW24" s="3">
        <v>2.7519999999999998</v>
      </c>
      <c r="AX24" s="3" t="s">
        <v>12</v>
      </c>
      <c r="AY24" s="3">
        <v>3.2189999999999999</v>
      </c>
      <c r="AZ24" s="15" t="s">
        <v>12</v>
      </c>
      <c r="BA24" s="10">
        <f t="shared" si="11"/>
        <v>2.7519999999999998</v>
      </c>
      <c r="BB24" s="9">
        <f t="shared" si="12"/>
        <v>0.32899999999999974</v>
      </c>
      <c r="BC24" s="10">
        <f t="shared" si="13"/>
        <v>0.46700000000000008</v>
      </c>
      <c r="BD24" s="9">
        <v>5.8659999999999997</v>
      </c>
      <c r="BE24" s="3">
        <v>6.42</v>
      </c>
      <c r="BF24" s="15">
        <v>6.984</v>
      </c>
      <c r="BG24" s="15">
        <f t="shared" si="14"/>
        <v>6.42</v>
      </c>
      <c r="BH24" s="9">
        <f t="shared" si="15"/>
        <v>0.55400000000000027</v>
      </c>
      <c r="BI24" s="10">
        <f t="shared" si="16"/>
        <v>0.56400000000000006</v>
      </c>
      <c r="BJ24" s="9">
        <v>5.851</v>
      </c>
      <c r="BK24" s="3">
        <v>6.4039999999999999</v>
      </c>
      <c r="BL24" s="15">
        <v>6.968</v>
      </c>
      <c r="BM24" s="15">
        <f t="shared" si="17"/>
        <v>6.4039999999999999</v>
      </c>
      <c r="BN24" s="9">
        <f t="shared" si="18"/>
        <v>0.55299999999999994</v>
      </c>
      <c r="BO24" s="10">
        <f t="shared" si="19"/>
        <v>0.56400000000000006</v>
      </c>
      <c r="BP24">
        <f t="shared" si="20"/>
        <v>0</v>
      </c>
      <c r="BQ24" s="93">
        <f t="shared" si="21"/>
        <v>1.0165137614678905</v>
      </c>
      <c r="BR24" s="93">
        <f t="shared" si="22"/>
        <v>1.0146788990825688</v>
      </c>
      <c r="BS24" s="93" t="str">
        <f>VLOOKUP(C24,'Koppeling locatie - aslocatie'!$A$2:$C$8139,2,FALSE)</f>
        <v>afma229</v>
      </c>
      <c r="BT24" s="93">
        <f>VLOOKUP($BS24,aslocaties_v01!$C$3:$AA$500,MATCH($K$3/10,aslocaties_v01!$C$2:$X$2),FALSE)</f>
        <v>3.9249999999999998</v>
      </c>
      <c r="BU24" s="93">
        <f>VLOOKUP(BS24,aslocaties_v01!$C$3:$AA$500,MATCH($K$3,aslocaties_v01!$C$2:$X$2),FALSE)</f>
        <v>4.07</v>
      </c>
      <c r="BV24" s="93">
        <f>VLOOKUP(BS24,aslocaties_v01!$C$3:$AA$500,MATCH($K$3*10,aslocaties_v01!$C$2:$Y$2),FALSE)</f>
        <v>4.5289999999999999</v>
      </c>
      <c r="BW24" s="93">
        <f t="shared" si="23"/>
        <v>0.14500000000000046</v>
      </c>
      <c r="BX24" s="93">
        <f t="shared" si="24"/>
        <v>0.45899999999999963</v>
      </c>
      <c r="BY24" s="94">
        <f t="shared" si="25"/>
        <v>0.73394495412843952</v>
      </c>
      <c r="BZ24" s="94">
        <f t="shared" si="26"/>
        <v>0.19047619047619135</v>
      </c>
      <c r="CA24" s="94">
        <f t="shared" si="27"/>
        <v>1.7149999999999999</v>
      </c>
      <c r="CB24">
        <f t="shared" si="28"/>
        <v>2.1149999999999993</v>
      </c>
      <c r="CC24" s="58">
        <f t="shared" si="29"/>
        <v>2.2229999999999999</v>
      </c>
      <c r="CD24" s="95" t="b">
        <f t="shared" si="30"/>
        <v>1</v>
      </c>
      <c r="CE24" s="96" t="b">
        <f t="shared" si="31"/>
        <v>1</v>
      </c>
      <c r="CF24" t="b">
        <f t="shared" si="32"/>
        <v>1</v>
      </c>
      <c r="CG24" t="b">
        <f t="shared" si="33"/>
        <v>1</v>
      </c>
      <c r="CH24" s="84" t="b">
        <f t="shared" si="34"/>
        <v>1</v>
      </c>
      <c r="CI24">
        <f t="shared" si="35"/>
        <v>0.67500000000000004</v>
      </c>
      <c r="CJ24" t="b">
        <f t="shared" si="36"/>
        <v>1</v>
      </c>
      <c r="CK24" t="b">
        <f t="shared" si="37"/>
        <v>1</v>
      </c>
      <c r="CL24" s="84" t="b">
        <f t="shared" si="57"/>
        <v>1</v>
      </c>
      <c r="CM24">
        <f t="shared" si="38"/>
        <v>2.7519999999999998</v>
      </c>
      <c r="CN24" t="b">
        <f t="shared" si="39"/>
        <v>1</v>
      </c>
      <c r="CO24" s="84">
        <f t="shared" si="40"/>
        <v>5.7132379898697849E-2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ht="13.5" thickBot="1">
      <c r="A25" s="9">
        <v>2021</v>
      </c>
      <c r="B25" s="3">
        <v>2</v>
      </c>
      <c r="C25" s="3" t="s">
        <v>1853</v>
      </c>
      <c r="D25" s="3" t="str">
        <f t="shared" si="0"/>
        <v>MA_1_37-1_dk_0022</v>
      </c>
      <c r="E25" s="3" t="str">
        <f t="shared" si="1"/>
        <v>0022</v>
      </c>
      <c r="F25" s="3">
        <v>139518.766</v>
      </c>
      <c r="G25" s="15">
        <v>417548.81199999998</v>
      </c>
      <c r="H25" s="35" t="str">
        <f t="shared" si="2"/>
        <v>ja</v>
      </c>
      <c r="I25" s="42">
        <v>157</v>
      </c>
      <c r="J25" s="20" t="s">
        <v>374</v>
      </c>
      <c r="K25" s="74">
        <v>10000</v>
      </c>
      <c r="L25" s="28">
        <f t="shared" si="54"/>
        <v>1</v>
      </c>
      <c r="M25" s="28">
        <f t="shared" si="55"/>
        <v>1</v>
      </c>
      <c r="N25" s="56">
        <f t="shared" si="3"/>
        <v>10000</v>
      </c>
      <c r="O25" s="33">
        <f t="shared" si="56"/>
        <v>1984.6286380166828</v>
      </c>
      <c r="P25" s="37">
        <f t="shared" si="4"/>
        <v>91.745092430065768</v>
      </c>
      <c r="Q25" s="9" t="s">
        <v>12</v>
      </c>
      <c r="R25" s="55" t="s">
        <v>12</v>
      </c>
      <c r="S25" s="55">
        <v>4.7409999999999997</v>
      </c>
      <c r="T25" s="55">
        <v>5.0780000000000003</v>
      </c>
      <c r="U25" s="55">
        <v>5.3840000000000003</v>
      </c>
      <c r="V25" s="3">
        <v>5.6289999999999996</v>
      </c>
      <c r="W25" s="3">
        <v>5.9109999999999996</v>
      </c>
      <c r="X25" s="3" t="s">
        <v>12</v>
      </c>
      <c r="Y25" s="3">
        <v>6.4589999999999996</v>
      </c>
      <c r="Z25" s="15" t="s">
        <v>12</v>
      </c>
      <c r="AA25" s="10">
        <f t="shared" si="5"/>
        <v>5.9109999999999996</v>
      </c>
      <c r="AB25" s="9">
        <f t="shared" si="6"/>
        <v>0.52699999999999925</v>
      </c>
      <c r="AC25" s="10">
        <f t="shared" si="7"/>
        <v>0.54800000000000004</v>
      </c>
      <c r="AD25" s="9" t="s">
        <v>12</v>
      </c>
      <c r="AE25" s="55" t="s">
        <v>12</v>
      </c>
      <c r="AF25" s="55">
        <v>0.64100000000000001</v>
      </c>
      <c r="AG25" s="55">
        <v>0.752</v>
      </c>
      <c r="AH25" s="55">
        <v>0.88400000000000001</v>
      </c>
      <c r="AI25" s="3">
        <v>0.97</v>
      </c>
      <c r="AJ25" s="3">
        <v>1.0489999999999999</v>
      </c>
      <c r="AK25" s="3" t="s">
        <v>12</v>
      </c>
      <c r="AL25" s="3">
        <v>1.194</v>
      </c>
      <c r="AM25" s="15" t="s">
        <v>12</v>
      </c>
      <c r="AN25" s="10">
        <f t="shared" si="8"/>
        <v>1.0489999999999999</v>
      </c>
      <c r="AO25" s="9">
        <f t="shared" si="9"/>
        <v>0.16499999999999992</v>
      </c>
      <c r="AP25" s="10">
        <f t="shared" si="10"/>
        <v>0.14500000000000002</v>
      </c>
      <c r="AQ25" s="9" t="s">
        <v>12</v>
      </c>
      <c r="AR25" s="55" t="s">
        <v>12</v>
      </c>
      <c r="AS25" s="55">
        <v>2.6680000000000001</v>
      </c>
      <c r="AT25" s="55">
        <v>2.8679999999999999</v>
      </c>
      <c r="AU25" s="55">
        <v>3.1179999999999999</v>
      </c>
      <c r="AV25" s="3">
        <v>3.3069999999999999</v>
      </c>
      <c r="AW25" s="3">
        <v>3.4169999999999998</v>
      </c>
      <c r="AX25" s="3" t="s">
        <v>12</v>
      </c>
      <c r="AY25" s="3">
        <v>3.6259999999999999</v>
      </c>
      <c r="AZ25" s="15" t="s">
        <v>12</v>
      </c>
      <c r="BA25" s="10">
        <f t="shared" si="11"/>
        <v>3.4169999999999998</v>
      </c>
      <c r="BB25" s="9">
        <f t="shared" si="12"/>
        <v>0.29899999999999993</v>
      </c>
      <c r="BC25" s="10">
        <f t="shared" si="13"/>
        <v>0.20900000000000007</v>
      </c>
      <c r="BD25" s="9">
        <v>5.7530000000000001</v>
      </c>
      <c r="BE25" s="3">
        <v>6.3120000000000003</v>
      </c>
      <c r="BF25" s="15">
        <v>6.867</v>
      </c>
      <c r="BG25" s="15">
        <f t="shared" si="14"/>
        <v>6.3120000000000003</v>
      </c>
      <c r="BH25" s="9">
        <f t="shared" si="15"/>
        <v>0.55900000000000016</v>
      </c>
      <c r="BI25" s="10">
        <f t="shared" si="16"/>
        <v>0.55499999999999972</v>
      </c>
      <c r="BJ25" s="9">
        <v>5.7089999999999996</v>
      </c>
      <c r="BK25" s="3">
        <v>6.2629999999999999</v>
      </c>
      <c r="BL25" s="15">
        <v>6.8159999999999998</v>
      </c>
      <c r="BM25" s="15">
        <f t="shared" si="17"/>
        <v>6.2629999999999999</v>
      </c>
      <c r="BN25" s="9">
        <f t="shared" si="18"/>
        <v>0.55400000000000027</v>
      </c>
      <c r="BO25" s="10">
        <f t="shared" si="19"/>
        <v>0.55299999999999994</v>
      </c>
      <c r="BP25">
        <f t="shared" si="20"/>
        <v>0</v>
      </c>
      <c r="BQ25" s="93">
        <f t="shared" si="21"/>
        <v>1.0607210626185977</v>
      </c>
      <c r="BR25" s="93">
        <f t="shared" si="22"/>
        <v>1.0512333965844423</v>
      </c>
      <c r="BS25" s="93" t="str">
        <f>VLOOKUP(C25,'Koppeling locatie - aslocatie'!$A$2:$C$8139,2,FALSE)</f>
        <v>maas228</v>
      </c>
      <c r="BT25" s="93">
        <f>VLOOKUP($BS25,aslocaties_v01!$C$3:$AA$500,MATCH($K$3/10,aslocaties_v01!$C$2:$X$2),FALSE)</f>
        <v>5.3479999999999999</v>
      </c>
      <c r="BU25" s="93">
        <f>VLOOKUP(BS25,aslocaties_v01!$C$3:$AA$500,MATCH($K$3,aslocaties_v01!$C$2:$X$2),FALSE)</f>
        <v>5.875</v>
      </c>
      <c r="BV25" s="93">
        <f>VLOOKUP(BS25,aslocaties_v01!$C$3:$AA$500,MATCH($K$3*10,aslocaties_v01!$C$2:$Y$2),FALSE)</f>
        <v>6.4260000000000002</v>
      </c>
      <c r="BW25" s="93">
        <f t="shared" si="23"/>
        <v>0.52700000000000014</v>
      </c>
      <c r="BX25" s="93">
        <f t="shared" si="24"/>
        <v>0.55100000000000016</v>
      </c>
      <c r="BY25" s="94">
        <f t="shared" si="25"/>
        <v>1.7763568394002505E-15</v>
      </c>
      <c r="BZ25" s="94">
        <f t="shared" si="26"/>
        <v>5.4744525547447687E-3</v>
      </c>
      <c r="CA25" s="94">
        <f t="shared" si="27"/>
        <v>3.6000000000000476E-2</v>
      </c>
      <c r="CB25">
        <f t="shared" si="28"/>
        <v>3.5999999999999588E-2</v>
      </c>
      <c r="CC25" s="58">
        <f t="shared" si="29"/>
        <v>3.2999999999999474E-2</v>
      </c>
      <c r="CD25" s="95" t="b">
        <f t="shared" si="30"/>
        <v>0</v>
      </c>
      <c r="CE25" s="96" t="b">
        <f t="shared" si="31"/>
        <v>1</v>
      </c>
      <c r="CF25" t="b">
        <f t="shared" si="32"/>
        <v>1</v>
      </c>
      <c r="CG25" t="b">
        <f t="shared" si="33"/>
        <v>1</v>
      </c>
      <c r="CH25" s="84" t="b">
        <f t="shared" si="34"/>
        <v>1</v>
      </c>
      <c r="CI25">
        <f t="shared" si="35"/>
        <v>1.0489999999999999</v>
      </c>
      <c r="CJ25" t="b">
        <f t="shared" si="36"/>
        <v>1</v>
      </c>
      <c r="CK25" t="b">
        <f t="shared" si="37"/>
        <v>1</v>
      </c>
      <c r="CL25" s="84" t="b">
        <f t="shared" si="57"/>
        <v>1</v>
      </c>
      <c r="CM25">
        <f t="shared" si="38"/>
        <v>3.4169999999999998</v>
      </c>
      <c r="CN25" t="b">
        <f t="shared" si="39"/>
        <v>1</v>
      </c>
      <c r="CO25" s="84">
        <f t="shared" si="40"/>
        <v>5.7591837112865453E-2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ht="13.5" thickBot="1">
      <c r="A26" s="9">
        <v>2022</v>
      </c>
      <c r="B26" s="3">
        <v>2</v>
      </c>
      <c r="C26" s="3" t="s">
        <v>1854</v>
      </c>
      <c r="D26" s="3" t="str">
        <f t="shared" si="0"/>
        <v>MA_1_37-1_dk_0023</v>
      </c>
      <c r="E26" s="3" t="str">
        <f t="shared" si="1"/>
        <v>0023</v>
      </c>
      <c r="F26" s="3">
        <v>139438.79699999999</v>
      </c>
      <c r="G26" s="15">
        <v>417503.84399999998</v>
      </c>
      <c r="H26" s="35" t="str">
        <f t="shared" si="2"/>
        <v>ja</v>
      </c>
      <c r="I26" s="42">
        <v>164</v>
      </c>
      <c r="J26" s="20" t="s">
        <v>374</v>
      </c>
      <c r="K26" s="74">
        <v>10000</v>
      </c>
      <c r="L26" s="28">
        <f t="shared" si="54"/>
        <v>1</v>
      </c>
      <c r="M26" s="28">
        <f t="shared" si="55"/>
        <v>1</v>
      </c>
      <c r="N26" s="56">
        <f t="shared" si="3"/>
        <v>10000</v>
      </c>
      <c r="O26" s="33">
        <f t="shared" si="56"/>
        <v>91.745092430065768</v>
      </c>
      <c r="P26" s="37">
        <f t="shared" si="4"/>
        <v>126.68899357087207</v>
      </c>
      <c r="Q26" s="9" t="s">
        <v>12</v>
      </c>
      <c r="R26" s="55" t="s">
        <v>12</v>
      </c>
      <c r="S26" s="55">
        <v>4.7290000000000001</v>
      </c>
      <c r="T26" s="55">
        <v>5.0620000000000003</v>
      </c>
      <c r="U26" s="55">
        <v>5.37</v>
      </c>
      <c r="V26" s="3">
        <v>5.62</v>
      </c>
      <c r="W26" s="3">
        <v>5.899</v>
      </c>
      <c r="X26" s="3" t="s">
        <v>12</v>
      </c>
      <c r="Y26" s="3">
        <v>6.4509999999999996</v>
      </c>
      <c r="Z26" s="15" t="s">
        <v>12</v>
      </c>
      <c r="AA26" s="10">
        <f t="shared" si="5"/>
        <v>5.899</v>
      </c>
      <c r="AB26" s="9">
        <f t="shared" si="6"/>
        <v>0.52899999999999991</v>
      </c>
      <c r="AC26" s="10">
        <f t="shared" si="7"/>
        <v>0.5519999999999996</v>
      </c>
      <c r="AD26" s="9" t="s">
        <v>12</v>
      </c>
      <c r="AE26" s="55" t="s">
        <v>12</v>
      </c>
      <c r="AF26" s="55">
        <v>0.66500000000000004</v>
      </c>
      <c r="AG26" s="55">
        <v>0.77100000000000002</v>
      </c>
      <c r="AH26" s="55">
        <v>0.90100000000000002</v>
      </c>
      <c r="AI26" s="3">
        <v>0.97899999999999998</v>
      </c>
      <c r="AJ26" s="3">
        <v>1.056</v>
      </c>
      <c r="AK26" s="3" t="s">
        <v>12</v>
      </c>
      <c r="AL26" s="3">
        <v>1.2010000000000001</v>
      </c>
      <c r="AM26" s="15" t="s">
        <v>12</v>
      </c>
      <c r="AN26" s="10">
        <f t="shared" si="8"/>
        <v>1.056</v>
      </c>
      <c r="AO26" s="9">
        <f t="shared" si="9"/>
        <v>0.15500000000000003</v>
      </c>
      <c r="AP26" s="10">
        <f t="shared" si="10"/>
        <v>0.14500000000000002</v>
      </c>
      <c r="AQ26" s="9" t="s">
        <v>12</v>
      </c>
      <c r="AR26" s="55" t="s">
        <v>12</v>
      </c>
      <c r="AS26" s="55">
        <v>2.7229999999999999</v>
      </c>
      <c r="AT26" s="55">
        <v>2.9169999999999998</v>
      </c>
      <c r="AU26" s="55">
        <v>3.1720000000000002</v>
      </c>
      <c r="AV26" s="3">
        <v>3.3260000000000001</v>
      </c>
      <c r="AW26" s="3">
        <v>3.43</v>
      </c>
      <c r="AX26" s="3" t="s">
        <v>12</v>
      </c>
      <c r="AY26" s="3">
        <v>3.6379999999999999</v>
      </c>
      <c r="AZ26" s="15" t="s">
        <v>12</v>
      </c>
      <c r="BA26" s="10">
        <f t="shared" si="11"/>
        <v>3.43</v>
      </c>
      <c r="BB26" s="9">
        <f t="shared" si="12"/>
        <v>0.25800000000000001</v>
      </c>
      <c r="BC26" s="10">
        <f t="shared" si="13"/>
        <v>0.20799999999999974</v>
      </c>
      <c r="BD26" s="9">
        <v>5.8129999999999997</v>
      </c>
      <c r="BE26" s="3">
        <v>6.3840000000000003</v>
      </c>
      <c r="BF26" s="15">
        <v>6.9489999999999998</v>
      </c>
      <c r="BG26" s="15">
        <f t="shared" si="14"/>
        <v>6.3840000000000003</v>
      </c>
      <c r="BH26" s="9">
        <f t="shared" si="15"/>
        <v>0.57100000000000062</v>
      </c>
      <c r="BI26" s="10">
        <f t="shared" si="16"/>
        <v>0.5649999999999995</v>
      </c>
      <c r="BJ26" s="9">
        <v>5.7729999999999997</v>
      </c>
      <c r="BK26" s="3">
        <v>6.3410000000000002</v>
      </c>
      <c r="BL26" s="15">
        <v>6.9059999999999997</v>
      </c>
      <c r="BM26" s="15">
        <f t="shared" si="17"/>
        <v>6.3410000000000002</v>
      </c>
      <c r="BN26" s="9">
        <f t="shared" si="18"/>
        <v>0.5680000000000005</v>
      </c>
      <c r="BO26" s="10">
        <f t="shared" si="19"/>
        <v>0.5649999999999995</v>
      </c>
      <c r="BP26">
        <f t="shared" si="20"/>
        <v>0</v>
      </c>
      <c r="BQ26" s="93">
        <f t="shared" si="21"/>
        <v>1.079395085066164</v>
      </c>
      <c r="BR26" s="93">
        <f t="shared" si="22"/>
        <v>1.0737240075614378</v>
      </c>
      <c r="BS26" s="93" t="str">
        <f>VLOOKUP(C26,'Koppeling locatie - aslocatie'!$A$2:$C$8139,2,FALSE)</f>
        <v>maas228</v>
      </c>
      <c r="BT26" s="93">
        <f>VLOOKUP($BS26,aslocaties_v01!$C$3:$AA$500,MATCH($K$3/10,aslocaties_v01!$C$2:$X$2),FALSE)</f>
        <v>5.3479999999999999</v>
      </c>
      <c r="BU26" s="93">
        <f>VLOOKUP(BS26,aslocaties_v01!$C$3:$AA$500,MATCH($K$3,aslocaties_v01!$C$2:$X$2),FALSE)</f>
        <v>5.875</v>
      </c>
      <c r="BV26" s="93">
        <f>VLOOKUP(BS26,aslocaties_v01!$C$3:$AA$500,MATCH($K$3*10,aslocaties_v01!$C$2:$Y$2),FALSE)</f>
        <v>6.4260000000000002</v>
      </c>
      <c r="BW26" s="93">
        <f t="shared" si="23"/>
        <v>0.52700000000000014</v>
      </c>
      <c r="BX26" s="93">
        <f t="shared" si="24"/>
        <v>0.55100000000000016</v>
      </c>
      <c r="BY26" s="94">
        <f t="shared" si="25"/>
        <v>3.780718336483524E-3</v>
      </c>
      <c r="BZ26" s="94">
        <f t="shared" si="26"/>
        <v>1.8115942028975596E-3</v>
      </c>
      <c r="CA26" s="94">
        <f t="shared" si="27"/>
        <v>2.2000000000000242E-2</v>
      </c>
      <c r="CB26">
        <f t="shared" si="28"/>
        <v>2.4000000000000021E-2</v>
      </c>
      <c r="CC26" s="58">
        <f t="shared" si="29"/>
        <v>2.4999999999999467E-2</v>
      </c>
      <c r="CD26" s="95" t="b">
        <f t="shared" si="30"/>
        <v>0</v>
      </c>
      <c r="CE26" s="96" t="b">
        <f t="shared" si="31"/>
        <v>1</v>
      </c>
      <c r="CF26" t="b">
        <f t="shared" si="32"/>
        <v>1</v>
      </c>
      <c r="CG26" t="b">
        <f t="shared" si="33"/>
        <v>1</v>
      </c>
      <c r="CH26" s="84" t="b">
        <f t="shared" si="34"/>
        <v>1</v>
      </c>
      <c r="CI26">
        <f t="shared" si="35"/>
        <v>1.056</v>
      </c>
      <c r="CJ26" t="b">
        <f t="shared" si="36"/>
        <v>1</v>
      </c>
      <c r="CK26" t="b">
        <f t="shared" si="37"/>
        <v>1</v>
      </c>
      <c r="CL26" s="84" t="b">
        <f t="shared" si="57"/>
        <v>1</v>
      </c>
      <c r="CM26">
        <f t="shared" si="38"/>
        <v>3.43</v>
      </c>
      <c r="CN26" t="b">
        <f t="shared" si="39"/>
        <v>1</v>
      </c>
      <c r="CO26" s="84">
        <f t="shared" si="40"/>
        <v>5.7537512169510745E-2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ht="13.5" thickBot="1">
      <c r="A27" s="9">
        <v>2023</v>
      </c>
      <c r="B27" s="3">
        <v>2</v>
      </c>
      <c r="C27" s="3" t="s">
        <v>1855</v>
      </c>
      <c r="D27" s="3" t="str">
        <f t="shared" si="0"/>
        <v>MA_1_37-1_dk_0024</v>
      </c>
      <c r="E27" s="3" t="str">
        <f t="shared" si="1"/>
        <v>0024</v>
      </c>
      <c r="F27" s="3">
        <v>139312.53099999999</v>
      </c>
      <c r="G27" s="15">
        <v>417493.5</v>
      </c>
      <c r="H27" s="35" t="str">
        <f t="shared" si="2"/>
        <v>ja</v>
      </c>
      <c r="I27" s="42">
        <v>173</v>
      </c>
      <c r="J27" s="20" t="s">
        <v>374</v>
      </c>
      <c r="K27" s="74">
        <v>10000</v>
      </c>
      <c r="L27" s="28">
        <f t="shared" si="54"/>
        <v>1</v>
      </c>
      <c r="M27" s="28">
        <f t="shared" si="55"/>
        <v>1</v>
      </c>
      <c r="N27" s="56">
        <f t="shared" si="3"/>
        <v>10000</v>
      </c>
      <c r="O27" s="33">
        <f t="shared" si="56"/>
        <v>126.68899357087207</v>
      </c>
      <c r="P27" s="37">
        <f t="shared" si="4"/>
        <v>85.778668496308597</v>
      </c>
      <c r="Q27" s="9" t="s">
        <v>12</v>
      </c>
      <c r="R27" s="55" t="s">
        <v>12</v>
      </c>
      <c r="S27" s="55">
        <v>4.718</v>
      </c>
      <c r="T27" s="55">
        <v>5.0549999999999997</v>
      </c>
      <c r="U27" s="55">
        <v>5.3620000000000001</v>
      </c>
      <c r="V27" s="3">
        <v>5.609</v>
      </c>
      <c r="W27" s="3">
        <v>5.8920000000000003</v>
      </c>
      <c r="X27" s="3" t="s">
        <v>12</v>
      </c>
      <c r="Y27" s="3">
        <v>6.444</v>
      </c>
      <c r="Z27" s="15" t="s">
        <v>12</v>
      </c>
      <c r="AA27" s="10">
        <f t="shared" si="5"/>
        <v>5.8920000000000003</v>
      </c>
      <c r="AB27" s="9">
        <f t="shared" si="6"/>
        <v>0.53000000000000025</v>
      </c>
      <c r="AC27" s="10">
        <f t="shared" si="7"/>
        <v>0.5519999999999996</v>
      </c>
      <c r="AD27" s="9" t="s">
        <v>12</v>
      </c>
      <c r="AE27" s="55" t="s">
        <v>12</v>
      </c>
      <c r="AF27" s="55">
        <v>0.67500000000000004</v>
      </c>
      <c r="AG27" s="55">
        <v>0.78100000000000003</v>
      </c>
      <c r="AH27" s="55">
        <v>0.91100000000000003</v>
      </c>
      <c r="AI27" s="3">
        <v>1.006</v>
      </c>
      <c r="AJ27" s="3">
        <v>1.0820000000000001</v>
      </c>
      <c r="AK27" s="3" t="s">
        <v>12</v>
      </c>
      <c r="AL27" s="3">
        <v>1.2290000000000001</v>
      </c>
      <c r="AM27" s="15" t="s">
        <v>12</v>
      </c>
      <c r="AN27" s="10">
        <f t="shared" si="8"/>
        <v>1.0820000000000001</v>
      </c>
      <c r="AO27" s="9">
        <f t="shared" si="9"/>
        <v>0.17100000000000004</v>
      </c>
      <c r="AP27" s="10">
        <f t="shared" si="10"/>
        <v>0.14700000000000002</v>
      </c>
      <c r="AQ27" s="9" t="s">
        <v>12</v>
      </c>
      <c r="AR27" s="55" t="s">
        <v>12</v>
      </c>
      <c r="AS27" s="55">
        <v>2.734</v>
      </c>
      <c r="AT27" s="55">
        <v>2.9140000000000001</v>
      </c>
      <c r="AU27" s="55">
        <v>3.1669999999999998</v>
      </c>
      <c r="AV27" s="3">
        <v>3.34</v>
      </c>
      <c r="AW27" s="3">
        <v>3.4510000000000001</v>
      </c>
      <c r="AX27" s="3" t="s">
        <v>12</v>
      </c>
      <c r="AY27" s="3">
        <v>3.6589999999999998</v>
      </c>
      <c r="AZ27" s="15" t="s">
        <v>12</v>
      </c>
      <c r="BA27" s="10">
        <f t="shared" si="11"/>
        <v>3.4510000000000001</v>
      </c>
      <c r="BB27" s="9">
        <f t="shared" si="12"/>
        <v>0.28400000000000025</v>
      </c>
      <c r="BC27" s="10">
        <f t="shared" si="13"/>
        <v>0.20799999999999974</v>
      </c>
      <c r="BD27" s="9">
        <v>5.8769999999999998</v>
      </c>
      <c r="BE27" s="3">
        <v>6.46</v>
      </c>
      <c r="BF27" s="15">
        <v>7.04</v>
      </c>
      <c r="BG27" s="15">
        <f t="shared" si="14"/>
        <v>6.46</v>
      </c>
      <c r="BH27" s="9">
        <f t="shared" si="15"/>
        <v>0.58300000000000018</v>
      </c>
      <c r="BI27" s="10">
        <f t="shared" si="16"/>
        <v>0.58000000000000007</v>
      </c>
      <c r="BJ27" s="9">
        <v>5.8449999999999998</v>
      </c>
      <c r="BK27" s="3">
        <v>6.4260000000000002</v>
      </c>
      <c r="BL27" s="15">
        <v>7.0039999999999996</v>
      </c>
      <c r="BM27" s="15">
        <f t="shared" si="17"/>
        <v>6.4260000000000002</v>
      </c>
      <c r="BN27" s="9">
        <f t="shared" si="18"/>
        <v>0.58100000000000041</v>
      </c>
      <c r="BO27" s="10">
        <f t="shared" si="19"/>
        <v>0.5779999999999994</v>
      </c>
      <c r="BP27">
        <f t="shared" si="20"/>
        <v>0</v>
      </c>
      <c r="BQ27" s="93">
        <f t="shared" si="21"/>
        <v>1.0999999999999999</v>
      </c>
      <c r="BR27" s="93">
        <f t="shared" si="22"/>
        <v>1.0962264150943399</v>
      </c>
      <c r="BS27" s="93" t="str">
        <f>VLOOKUP(C27,'Koppeling locatie - aslocatie'!$A$2:$C$8139,2,FALSE)</f>
        <v>maas228</v>
      </c>
      <c r="BT27" s="93">
        <f>VLOOKUP($BS27,aslocaties_v01!$C$3:$AA$500,MATCH($K$3/10,aslocaties_v01!$C$2:$X$2),FALSE)</f>
        <v>5.3479999999999999</v>
      </c>
      <c r="BU27" s="93">
        <f>VLOOKUP(BS27,aslocaties_v01!$C$3:$AA$500,MATCH($K$3,aslocaties_v01!$C$2:$X$2),FALSE)</f>
        <v>5.875</v>
      </c>
      <c r="BV27" s="93">
        <f>VLOOKUP(BS27,aslocaties_v01!$C$3:$AA$500,MATCH($K$3*10,aslocaties_v01!$C$2:$Y$2),FALSE)</f>
        <v>6.4260000000000002</v>
      </c>
      <c r="BW27" s="93">
        <f t="shared" si="23"/>
        <v>0.52700000000000014</v>
      </c>
      <c r="BX27" s="93">
        <f t="shared" si="24"/>
        <v>0.55100000000000016</v>
      </c>
      <c r="BY27" s="94">
        <f t="shared" si="25"/>
        <v>5.6603773584907868E-3</v>
      </c>
      <c r="BZ27" s="94">
        <f t="shared" si="26"/>
        <v>1.8115942028975596E-3</v>
      </c>
      <c r="CA27" s="94">
        <f t="shared" si="27"/>
        <v>1.4000000000000234E-2</v>
      </c>
      <c r="CB27">
        <f t="shared" si="28"/>
        <v>1.7000000000000348E-2</v>
      </c>
      <c r="CC27" s="58">
        <f t="shared" si="29"/>
        <v>1.7999999999999794E-2</v>
      </c>
      <c r="CD27" s="95" t="b">
        <f t="shared" si="30"/>
        <v>0</v>
      </c>
      <c r="CE27" s="96" t="b">
        <f t="shared" si="31"/>
        <v>1</v>
      </c>
      <c r="CF27" t="b">
        <f t="shared" si="32"/>
        <v>1</v>
      </c>
      <c r="CG27" t="b">
        <f t="shared" si="33"/>
        <v>1</v>
      </c>
      <c r="CH27" s="84" t="b">
        <f t="shared" si="34"/>
        <v>1</v>
      </c>
      <c r="CI27">
        <f t="shared" si="35"/>
        <v>1.0820000000000001</v>
      </c>
      <c r="CJ27" t="b">
        <f t="shared" si="36"/>
        <v>1</v>
      </c>
      <c r="CK27" t="b">
        <f t="shared" si="37"/>
        <v>1</v>
      </c>
      <c r="CL27" s="84" t="b">
        <f t="shared" si="57"/>
        <v>1</v>
      </c>
      <c r="CM27">
        <f t="shared" si="38"/>
        <v>3.4510000000000001</v>
      </c>
      <c r="CN27" t="b">
        <f t="shared" si="39"/>
        <v>1</v>
      </c>
      <c r="CO27" s="84">
        <f t="shared" si="40"/>
        <v>5.8238843715963849E-2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ht="13.5" thickBot="1">
      <c r="A28" s="9">
        <v>2024</v>
      </c>
      <c r="B28" s="3">
        <v>2</v>
      </c>
      <c r="C28" s="3" t="s">
        <v>1856</v>
      </c>
      <c r="D28" s="3" t="str">
        <f t="shared" si="0"/>
        <v>MA_1_37-1_dk_0025</v>
      </c>
      <c r="E28" s="3" t="str">
        <f t="shared" si="1"/>
        <v>0025</v>
      </c>
      <c r="F28" s="3">
        <v>139227.15599999999</v>
      </c>
      <c r="G28" s="15">
        <v>417485.18800000002</v>
      </c>
      <c r="H28" s="35" t="str">
        <f t="shared" si="2"/>
        <v>ja</v>
      </c>
      <c r="I28" s="42">
        <v>174</v>
      </c>
      <c r="J28" s="20" t="s">
        <v>374</v>
      </c>
      <c r="K28" s="74">
        <v>10000</v>
      </c>
      <c r="L28" s="28">
        <f t="shared" si="54"/>
        <v>1</v>
      </c>
      <c r="M28" s="28">
        <f t="shared" si="55"/>
        <v>1</v>
      </c>
      <c r="N28" s="56">
        <f t="shared" si="3"/>
        <v>10000</v>
      </c>
      <c r="O28" s="33">
        <f t="shared" si="56"/>
        <v>85.778668496308597</v>
      </c>
      <c r="P28" s="37">
        <f t="shared" si="4"/>
        <v>128.88027717224196</v>
      </c>
      <c r="Q28" s="9" t="s">
        <v>12</v>
      </c>
      <c r="R28" s="55" t="s">
        <v>12</v>
      </c>
      <c r="S28" s="55">
        <v>4.7119999999999997</v>
      </c>
      <c r="T28" s="55">
        <v>5.0490000000000004</v>
      </c>
      <c r="U28" s="55">
        <v>5.3550000000000004</v>
      </c>
      <c r="V28" s="3">
        <v>5.6020000000000003</v>
      </c>
      <c r="W28" s="3">
        <v>5.8819999999999997</v>
      </c>
      <c r="X28" s="3" t="s">
        <v>12</v>
      </c>
      <c r="Y28" s="3">
        <v>6.4340000000000002</v>
      </c>
      <c r="Z28" s="15" t="s">
        <v>12</v>
      </c>
      <c r="AA28" s="10">
        <f t="shared" si="5"/>
        <v>5.8819999999999997</v>
      </c>
      <c r="AB28" s="9">
        <f t="shared" si="6"/>
        <v>0.52699999999999925</v>
      </c>
      <c r="AC28" s="10">
        <f t="shared" si="7"/>
        <v>0.55200000000000049</v>
      </c>
      <c r="AD28" s="9" t="s">
        <v>12</v>
      </c>
      <c r="AE28" s="55" t="s">
        <v>12</v>
      </c>
      <c r="AF28" s="55">
        <v>0.69099999999999995</v>
      </c>
      <c r="AG28" s="55">
        <v>0.80100000000000005</v>
      </c>
      <c r="AH28" s="55">
        <v>0.93700000000000006</v>
      </c>
      <c r="AI28" s="3">
        <v>1.0329999999999999</v>
      </c>
      <c r="AJ28" s="3">
        <v>1.113</v>
      </c>
      <c r="AK28" s="3" t="s">
        <v>12</v>
      </c>
      <c r="AL28" s="3">
        <v>1.2609999999999999</v>
      </c>
      <c r="AM28" s="15" t="s">
        <v>12</v>
      </c>
      <c r="AN28" s="10">
        <f t="shared" si="8"/>
        <v>1.113</v>
      </c>
      <c r="AO28" s="9">
        <f t="shared" si="9"/>
        <v>0.17599999999999993</v>
      </c>
      <c r="AP28" s="10">
        <f t="shared" si="10"/>
        <v>0.14799999999999991</v>
      </c>
      <c r="AQ28" s="9" t="s">
        <v>12</v>
      </c>
      <c r="AR28" s="55" t="s">
        <v>12</v>
      </c>
      <c r="AS28" s="55">
        <v>2.7570000000000001</v>
      </c>
      <c r="AT28" s="55">
        <v>2.94</v>
      </c>
      <c r="AU28" s="55">
        <v>3.198</v>
      </c>
      <c r="AV28" s="3">
        <v>3.3660000000000001</v>
      </c>
      <c r="AW28" s="3">
        <v>3.4780000000000002</v>
      </c>
      <c r="AX28" s="3" t="s">
        <v>12</v>
      </c>
      <c r="AY28" s="3">
        <v>3.6869999999999998</v>
      </c>
      <c r="AZ28" s="15" t="s">
        <v>12</v>
      </c>
      <c r="BA28" s="10">
        <f t="shared" si="11"/>
        <v>3.4780000000000002</v>
      </c>
      <c r="BB28" s="9">
        <f t="shared" si="12"/>
        <v>0.28000000000000025</v>
      </c>
      <c r="BC28" s="10">
        <f t="shared" si="13"/>
        <v>0.20899999999999963</v>
      </c>
      <c r="BD28" s="9">
        <v>5.8819999999999997</v>
      </c>
      <c r="BE28" s="3">
        <v>6.4649999999999999</v>
      </c>
      <c r="BF28" s="15">
        <v>7.0469999999999997</v>
      </c>
      <c r="BG28" s="15">
        <f t="shared" si="14"/>
        <v>6.4649999999999999</v>
      </c>
      <c r="BH28" s="9">
        <f t="shared" si="15"/>
        <v>0.58300000000000018</v>
      </c>
      <c r="BI28" s="10">
        <f t="shared" si="16"/>
        <v>0.58199999999999985</v>
      </c>
      <c r="BJ28" s="9">
        <v>5.851</v>
      </c>
      <c r="BK28" s="3">
        <v>6.4329999999999998</v>
      </c>
      <c r="BL28" s="15">
        <v>7.0129999999999999</v>
      </c>
      <c r="BM28" s="15">
        <f t="shared" si="17"/>
        <v>6.4329999999999998</v>
      </c>
      <c r="BN28" s="9">
        <f t="shared" si="18"/>
        <v>0.58199999999999985</v>
      </c>
      <c r="BO28" s="10">
        <f t="shared" si="19"/>
        <v>0.58000000000000007</v>
      </c>
      <c r="BP28">
        <f t="shared" si="20"/>
        <v>0</v>
      </c>
      <c r="BQ28" s="93">
        <f t="shared" si="21"/>
        <v>1.1062618595825446</v>
      </c>
      <c r="BR28" s="93">
        <f t="shared" si="22"/>
        <v>1.1043643263757128</v>
      </c>
      <c r="BS28" s="93" t="str">
        <f>VLOOKUP(C28,'Koppeling locatie - aslocatie'!$A$2:$C$8139,2,FALSE)</f>
        <v>maas228</v>
      </c>
      <c r="BT28" s="93">
        <f>VLOOKUP($BS28,aslocaties_v01!$C$3:$AA$500,MATCH($K$3/10,aslocaties_v01!$C$2:$X$2),FALSE)</f>
        <v>5.3479999999999999</v>
      </c>
      <c r="BU28" s="93">
        <f>VLOOKUP(BS28,aslocaties_v01!$C$3:$AA$500,MATCH($K$3,aslocaties_v01!$C$2:$X$2),FALSE)</f>
        <v>5.875</v>
      </c>
      <c r="BV28" s="93">
        <f>VLOOKUP(BS28,aslocaties_v01!$C$3:$AA$500,MATCH($K$3*10,aslocaties_v01!$C$2:$Y$2),FALSE)</f>
        <v>6.4260000000000002</v>
      </c>
      <c r="BW28" s="93">
        <f t="shared" si="23"/>
        <v>0.52700000000000014</v>
      </c>
      <c r="BX28" s="93">
        <f t="shared" si="24"/>
        <v>0.55100000000000016</v>
      </c>
      <c r="BY28" s="94">
        <f t="shared" si="25"/>
        <v>1.7763568394002505E-15</v>
      </c>
      <c r="BZ28" s="94">
        <f t="shared" si="26"/>
        <v>1.8115942028991139E-3</v>
      </c>
      <c r="CA28" s="94">
        <f t="shared" si="27"/>
        <v>7.0000000000005613E-3</v>
      </c>
      <c r="CB28">
        <f t="shared" si="28"/>
        <v>6.9999999999996732E-3</v>
      </c>
      <c r="CC28" s="58">
        <f t="shared" si="29"/>
        <v>8.0000000000000071E-3</v>
      </c>
      <c r="CD28" s="95" t="b">
        <f t="shared" si="30"/>
        <v>0</v>
      </c>
      <c r="CE28" s="96" t="b">
        <f t="shared" si="31"/>
        <v>1</v>
      </c>
      <c r="CF28" t="b">
        <f t="shared" si="32"/>
        <v>1</v>
      </c>
      <c r="CG28" t="b">
        <f t="shared" si="33"/>
        <v>1</v>
      </c>
      <c r="CH28" s="84" t="b">
        <f t="shared" si="34"/>
        <v>1</v>
      </c>
      <c r="CI28">
        <f t="shared" si="35"/>
        <v>1.113</v>
      </c>
      <c r="CJ28" t="b">
        <f t="shared" si="36"/>
        <v>1</v>
      </c>
      <c r="CK28" t="b">
        <f t="shared" si="37"/>
        <v>1</v>
      </c>
      <c r="CL28" s="84" t="b">
        <f t="shared" si="57"/>
        <v>1</v>
      </c>
      <c r="CM28">
        <f t="shared" si="38"/>
        <v>3.4780000000000002</v>
      </c>
      <c r="CN28" t="b">
        <f t="shared" si="39"/>
        <v>1</v>
      </c>
      <c r="CO28" s="84">
        <f t="shared" si="40"/>
        <v>5.898090209200775E-2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ht="13.5" thickBot="1">
      <c r="A29" s="9">
        <v>2025</v>
      </c>
      <c r="B29" s="3">
        <v>2</v>
      </c>
      <c r="C29" s="3" t="s">
        <v>1857</v>
      </c>
      <c r="D29" s="3" t="str">
        <f t="shared" si="0"/>
        <v>MA_1_37-1_dk_0026</v>
      </c>
      <c r="E29" s="3" t="str">
        <f t="shared" si="1"/>
        <v>0026</v>
      </c>
      <c r="F29" s="3">
        <v>139099.09400000001</v>
      </c>
      <c r="G29" s="15">
        <v>417470.68800000002</v>
      </c>
      <c r="H29" s="35" t="str">
        <f t="shared" si="2"/>
        <v>ja</v>
      </c>
      <c r="I29" s="42">
        <v>173</v>
      </c>
      <c r="J29" s="20" t="s">
        <v>374</v>
      </c>
      <c r="K29" s="74">
        <v>10000</v>
      </c>
      <c r="L29" s="28">
        <f t="shared" si="54"/>
        <v>1</v>
      </c>
      <c r="M29" s="28">
        <f t="shared" si="55"/>
        <v>1</v>
      </c>
      <c r="N29" s="56">
        <f t="shared" si="3"/>
        <v>10000</v>
      </c>
      <c r="O29" s="33">
        <f t="shared" si="56"/>
        <v>128.88027717224196</v>
      </c>
      <c r="P29" s="37">
        <f t="shared" si="4"/>
        <v>86.399851301975559</v>
      </c>
      <c r="Q29" s="9" t="s">
        <v>12</v>
      </c>
      <c r="R29" s="55" t="s">
        <v>12</v>
      </c>
      <c r="S29" s="55">
        <v>4.6959999999999997</v>
      </c>
      <c r="T29" s="55">
        <v>5.0330000000000004</v>
      </c>
      <c r="U29" s="55">
        <v>5.3410000000000002</v>
      </c>
      <c r="V29" s="3">
        <v>5.5869999999999997</v>
      </c>
      <c r="W29" s="3">
        <v>5.87</v>
      </c>
      <c r="X29" s="3" t="s">
        <v>12</v>
      </c>
      <c r="Y29" s="3">
        <v>6.4219999999999997</v>
      </c>
      <c r="Z29" s="15" t="s">
        <v>12</v>
      </c>
      <c r="AA29" s="10">
        <f t="shared" si="5"/>
        <v>5.87</v>
      </c>
      <c r="AB29" s="9">
        <f t="shared" si="6"/>
        <v>0.52899999999999991</v>
      </c>
      <c r="AC29" s="10">
        <f t="shared" si="7"/>
        <v>0.5519999999999996</v>
      </c>
      <c r="AD29" s="9" t="s">
        <v>12</v>
      </c>
      <c r="AE29" s="55" t="s">
        <v>12</v>
      </c>
      <c r="AF29" s="55">
        <v>0.68200000000000005</v>
      </c>
      <c r="AG29" s="55">
        <v>0.79100000000000004</v>
      </c>
      <c r="AH29" s="55">
        <v>0.92500000000000004</v>
      </c>
      <c r="AI29" s="3">
        <v>1.022</v>
      </c>
      <c r="AJ29" s="3">
        <v>1.1000000000000001</v>
      </c>
      <c r="AK29" s="3" t="s">
        <v>12</v>
      </c>
      <c r="AL29" s="3">
        <v>1.2470000000000001</v>
      </c>
      <c r="AM29" s="15" t="s">
        <v>12</v>
      </c>
      <c r="AN29" s="10">
        <f t="shared" si="8"/>
        <v>1.1000000000000001</v>
      </c>
      <c r="AO29" s="9">
        <f t="shared" si="9"/>
        <v>0.17500000000000004</v>
      </c>
      <c r="AP29" s="10">
        <f t="shared" si="10"/>
        <v>0.14700000000000002</v>
      </c>
      <c r="AQ29" s="9" t="s">
        <v>12</v>
      </c>
      <c r="AR29" s="55" t="s">
        <v>12</v>
      </c>
      <c r="AS29" s="55">
        <v>2.7360000000000002</v>
      </c>
      <c r="AT29" s="55">
        <v>2.9159999999999999</v>
      </c>
      <c r="AU29" s="55">
        <v>3.173</v>
      </c>
      <c r="AV29" s="3">
        <v>3.3420000000000001</v>
      </c>
      <c r="AW29" s="3">
        <v>3.4529999999999998</v>
      </c>
      <c r="AX29" s="3" t="s">
        <v>12</v>
      </c>
      <c r="AY29" s="3">
        <v>3.6589999999999998</v>
      </c>
      <c r="AZ29" s="15" t="s">
        <v>12</v>
      </c>
      <c r="BA29" s="10">
        <f t="shared" si="11"/>
        <v>3.4529999999999998</v>
      </c>
      <c r="BB29" s="9">
        <f t="shared" si="12"/>
        <v>0.2799999999999998</v>
      </c>
      <c r="BC29" s="10">
        <f t="shared" si="13"/>
        <v>0.20599999999999996</v>
      </c>
      <c r="BD29" s="9">
        <v>5.8540000000000001</v>
      </c>
      <c r="BE29" s="3">
        <v>6.4349999999999996</v>
      </c>
      <c r="BF29" s="15">
        <v>7.0140000000000002</v>
      </c>
      <c r="BG29" s="15">
        <f t="shared" si="14"/>
        <v>6.4349999999999996</v>
      </c>
      <c r="BH29" s="9">
        <f t="shared" si="15"/>
        <v>0.58099999999999952</v>
      </c>
      <c r="BI29" s="10">
        <f t="shared" si="16"/>
        <v>0.57900000000000063</v>
      </c>
      <c r="BJ29" s="9">
        <v>5.8239999999999998</v>
      </c>
      <c r="BK29" s="3">
        <v>6.4039999999999999</v>
      </c>
      <c r="BL29" s="15">
        <v>6.9809999999999999</v>
      </c>
      <c r="BM29" s="15">
        <f t="shared" si="17"/>
        <v>6.4039999999999999</v>
      </c>
      <c r="BN29" s="9">
        <f t="shared" si="18"/>
        <v>0.58000000000000007</v>
      </c>
      <c r="BO29" s="10">
        <f t="shared" si="19"/>
        <v>0.57699999999999996</v>
      </c>
      <c r="BP29">
        <f t="shared" si="20"/>
        <v>0</v>
      </c>
      <c r="BQ29" s="93">
        <f t="shared" si="21"/>
        <v>1.0982986767485814</v>
      </c>
      <c r="BR29" s="93">
        <f t="shared" si="22"/>
        <v>1.0964083175803405</v>
      </c>
      <c r="BS29" s="93" t="str">
        <f>VLOOKUP(C29,'Koppeling locatie - aslocatie'!$A$2:$C$8139,2,FALSE)</f>
        <v>maas228</v>
      </c>
      <c r="BT29" s="93">
        <f>VLOOKUP($BS29,aslocaties_v01!$C$3:$AA$500,MATCH($K$3/10,aslocaties_v01!$C$2:$X$2),FALSE)</f>
        <v>5.3479999999999999</v>
      </c>
      <c r="BU29" s="93">
        <f>VLOOKUP(BS29,aslocaties_v01!$C$3:$AA$500,MATCH($K$3,aslocaties_v01!$C$2:$X$2),FALSE)</f>
        <v>5.875</v>
      </c>
      <c r="BV29" s="93">
        <f>VLOOKUP(BS29,aslocaties_v01!$C$3:$AA$500,MATCH($K$3*10,aslocaties_v01!$C$2:$Y$2),FALSE)</f>
        <v>6.4260000000000002</v>
      </c>
      <c r="BW29" s="93">
        <f t="shared" si="23"/>
        <v>0.52700000000000014</v>
      </c>
      <c r="BX29" s="93">
        <f t="shared" si="24"/>
        <v>0.55100000000000016</v>
      </c>
      <c r="BY29" s="94">
        <f t="shared" si="25"/>
        <v>3.780718336483524E-3</v>
      </c>
      <c r="BZ29" s="94">
        <f t="shared" si="26"/>
        <v>1.8115942028975596E-3</v>
      </c>
      <c r="CA29" s="94">
        <f t="shared" si="27"/>
        <v>6.9999999999996732E-3</v>
      </c>
      <c r="CB29">
        <f t="shared" si="28"/>
        <v>4.9999999999998934E-3</v>
      </c>
      <c r="CC29" s="58">
        <f t="shared" si="29"/>
        <v>4.0000000000004476E-3</v>
      </c>
      <c r="CD29" s="95" t="b">
        <f t="shared" si="30"/>
        <v>0</v>
      </c>
      <c r="CE29" s="96" t="b">
        <f t="shared" si="31"/>
        <v>1</v>
      </c>
      <c r="CF29" t="b">
        <f t="shared" si="32"/>
        <v>1</v>
      </c>
      <c r="CG29" t="b">
        <f t="shared" si="33"/>
        <v>1</v>
      </c>
      <c r="CH29" s="84" t="b">
        <f t="shared" si="34"/>
        <v>1</v>
      </c>
      <c r="CI29">
        <f t="shared" si="35"/>
        <v>1.1000000000000001</v>
      </c>
      <c r="CJ29" t="b">
        <f t="shared" si="36"/>
        <v>1</v>
      </c>
      <c r="CK29" t="b">
        <f t="shared" si="37"/>
        <v>1</v>
      </c>
      <c r="CL29" s="84" t="b">
        <f t="shared" si="57"/>
        <v>1</v>
      </c>
      <c r="CM29">
        <f t="shared" si="38"/>
        <v>3.4529999999999998</v>
      </c>
      <c r="CN29" t="b">
        <f t="shared" si="39"/>
        <v>1</v>
      </c>
      <c r="CO29" s="84">
        <f t="shared" si="40"/>
        <v>5.9139129837295086E-2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ht="13.5" thickBot="1">
      <c r="A30" s="9">
        <v>2026</v>
      </c>
      <c r="B30" s="3">
        <v>2</v>
      </c>
      <c r="C30" s="3" t="s">
        <v>1858</v>
      </c>
      <c r="D30" s="3" t="str">
        <f t="shared" si="0"/>
        <v>MA_1_37-1_dk_0027</v>
      </c>
      <c r="E30" s="3" t="str">
        <f t="shared" si="1"/>
        <v>0027</v>
      </c>
      <c r="F30" s="3">
        <v>139013.43799999999</v>
      </c>
      <c r="G30" s="15">
        <v>417459.375</v>
      </c>
      <c r="H30" s="35" t="str">
        <f t="shared" si="2"/>
        <v>ja</v>
      </c>
      <c r="I30" s="42">
        <v>173</v>
      </c>
      <c r="J30" s="20" t="s">
        <v>374</v>
      </c>
      <c r="K30" s="74">
        <v>10000</v>
      </c>
      <c r="L30" s="28">
        <f t="shared" si="54"/>
        <v>1</v>
      </c>
      <c r="M30" s="28">
        <f t="shared" si="55"/>
        <v>1</v>
      </c>
      <c r="N30" s="56">
        <f t="shared" si="3"/>
        <v>10000</v>
      </c>
      <c r="O30" s="33">
        <f t="shared" si="56"/>
        <v>86.399851301975559</v>
      </c>
      <c r="P30" s="37">
        <f t="shared" si="4"/>
        <v>86.738397316287703</v>
      </c>
      <c r="Q30" s="9" t="s">
        <v>12</v>
      </c>
      <c r="R30" s="55" t="s">
        <v>12</v>
      </c>
      <c r="S30" s="55">
        <v>4.6909999999999998</v>
      </c>
      <c r="T30" s="55">
        <v>5.0270000000000001</v>
      </c>
      <c r="U30" s="55">
        <v>5.3330000000000002</v>
      </c>
      <c r="V30" s="3">
        <v>5.5819999999999999</v>
      </c>
      <c r="W30" s="3">
        <v>5.8609999999999998</v>
      </c>
      <c r="X30" s="3" t="s">
        <v>12</v>
      </c>
      <c r="Y30" s="3">
        <v>6.4139999999999997</v>
      </c>
      <c r="Z30" s="15" t="s">
        <v>12</v>
      </c>
      <c r="AA30" s="10">
        <f t="shared" si="5"/>
        <v>5.8609999999999998</v>
      </c>
      <c r="AB30" s="9">
        <f t="shared" si="6"/>
        <v>0.52799999999999958</v>
      </c>
      <c r="AC30" s="10">
        <f t="shared" si="7"/>
        <v>0.55299999999999994</v>
      </c>
      <c r="AD30" s="9" t="s">
        <v>12</v>
      </c>
      <c r="AE30" s="55" t="s">
        <v>12</v>
      </c>
      <c r="AF30" s="55">
        <v>0.67900000000000005</v>
      </c>
      <c r="AG30" s="55">
        <v>0.78500000000000003</v>
      </c>
      <c r="AH30" s="55">
        <v>0.91500000000000004</v>
      </c>
      <c r="AI30" s="3">
        <v>1.006</v>
      </c>
      <c r="AJ30" s="3">
        <v>1.081</v>
      </c>
      <c r="AK30" s="3" t="s">
        <v>12</v>
      </c>
      <c r="AL30" s="3">
        <v>1.2270000000000001</v>
      </c>
      <c r="AM30" s="15" t="s">
        <v>12</v>
      </c>
      <c r="AN30" s="10">
        <f t="shared" si="8"/>
        <v>1.081</v>
      </c>
      <c r="AO30" s="9">
        <f t="shared" si="9"/>
        <v>0.16599999999999993</v>
      </c>
      <c r="AP30" s="10">
        <f t="shared" si="10"/>
        <v>0.14600000000000013</v>
      </c>
      <c r="AQ30" s="9" t="s">
        <v>12</v>
      </c>
      <c r="AR30" s="55" t="s">
        <v>12</v>
      </c>
      <c r="AS30" s="55">
        <v>2.73</v>
      </c>
      <c r="AT30" s="55">
        <v>2.9039999999999999</v>
      </c>
      <c r="AU30" s="55">
        <v>3.1589999999999998</v>
      </c>
      <c r="AV30" s="3">
        <v>3.3210000000000002</v>
      </c>
      <c r="AW30" s="3">
        <v>3.4319999999999999</v>
      </c>
      <c r="AX30" s="3" t="s">
        <v>12</v>
      </c>
      <c r="AY30" s="3">
        <v>3.64</v>
      </c>
      <c r="AZ30" s="15" t="s">
        <v>12</v>
      </c>
      <c r="BA30" s="10">
        <f t="shared" si="11"/>
        <v>3.4319999999999999</v>
      </c>
      <c r="BB30" s="9">
        <f t="shared" si="12"/>
        <v>0.27300000000000013</v>
      </c>
      <c r="BC30" s="10">
        <f t="shared" si="13"/>
        <v>0.20800000000000018</v>
      </c>
      <c r="BD30" s="9">
        <v>5.8479999999999999</v>
      </c>
      <c r="BE30" s="3">
        <v>6.4279999999999999</v>
      </c>
      <c r="BF30" s="15">
        <v>7.0049999999999999</v>
      </c>
      <c r="BG30" s="15">
        <f t="shared" si="14"/>
        <v>6.4279999999999999</v>
      </c>
      <c r="BH30" s="9">
        <f t="shared" si="15"/>
        <v>0.58000000000000007</v>
      </c>
      <c r="BI30" s="10">
        <f t="shared" si="16"/>
        <v>0.57699999999999996</v>
      </c>
      <c r="BJ30" s="9">
        <v>5.8209999999999997</v>
      </c>
      <c r="BK30" s="3">
        <v>6.4</v>
      </c>
      <c r="BL30" s="15">
        <v>6.976</v>
      </c>
      <c r="BM30" s="15">
        <f t="shared" si="17"/>
        <v>6.4</v>
      </c>
      <c r="BN30" s="9">
        <f t="shared" si="18"/>
        <v>0.57900000000000063</v>
      </c>
      <c r="BO30" s="10">
        <f t="shared" si="19"/>
        <v>0.57599999999999962</v>
      </c>
      <c r="BP30">
        <f t="shared" si="20"/>
        <v>0</v>
      </c>
      <c r="BQ30" s="93">
        <f t="shared" si="21"/>
        <v>1.0984848484848495</v>
      </c>
      <c r="BR30" s="93">
        <f t="shared" si="22"/>
        <v>1.0965909090909112</v>
      </c>
      <c r="BS30" s="93" t="str">
        <f>VLOOKUP(C30,'Koppeling locatie - aslocatie'!$A$2:$C$8139,2,FALSE)</f>
        <v>maas228</v>
      </c>
      <c r="BT30" s="93">
        <f>VLOOKUP($BS30,aslocaties_v01!$C$3:$AA$500,MATCH($K$3/10,aslocaties_v01!$C$2:$X$2),FALSE)</f>
        <v>5.3479999999999999</v>
      </c>
      <c r="BU30" s="93">
        <f>VLOOKUP(BS30,aslocaties_v01!$C$3:$AA$500,MATCH($K$3,aslocaties_v01!$C$2:$X$2),FALSE)</f>
        <v>5.875</v>
      </c>
      <c r="BV30" s="93">
        <f>VLOOKUP(BS30,aslocaties_v01!$C$3:$AA$500,MATCH($K$3*10,aslocaties_v01!$C$2:$Y$2),FALSE)</f>
        <v>6.4260000000000002</v>
      </c>
      <c r="BW30" s="93">
        <f t="shared" si="23"/>
        <v>0.52700000000000014</v>
      </c>
      <c r="BX30" s="93">
        <f t="shared" si="24"/>
        <v>0.55100000000000016</v>
      </c>
      <c r="BY30" s="94">
        <f t="shared" si="25"/>
        <v>1.8939393939383375E-3</v>
      </c>
      <c r="BZ30" s="94">
        <f t="shared" si="26"/>
        <v>3.6166365280285717E-3</v>
      </c>
      <c r="CA30" s="94">
        <f t="shared" si="27"/>
        <v>1.499999999999968E-2</v>
      </c>
      <c r="CB30">
        <f t="shared" si="28"/>
        <v>1.4000000000000234E-2</v>
      </c>
      <c r="CC30" s="58">
        <f t="shared" si="29"/>
        <v>1.2000000000000455E-2</v>
      </c>
      <c r="CD30" s="95" t="b">
        <f t="shared" si="30"/>
        <v>0</v>
      </c>
      <c r="CE30" s="96" t="b">
        <f t="shared" si="31"/>
        <v>1</v>
      </c>
      <c r="CF30" t="b">
        <f t="shared" si="32"/>
        <v>1</v>
      </c>
      <c r="CG30" t="b">
        <f t="shared" si="33"/>
        <v>1</v>
      </c>
      <c r="CH30" s="84" t="b">
        <f t="shared" si="34"/>
        <v>1</v>
      </c>
      <c r="CI30">
        <f t="shared" si="35"/>
        <v>1.081</v>
      </c>
      <c r="CJ30" t="b">
        <f t="shared" si="36"/>
        <v>1</v>
      </c>
      <c r="CK30" t="b">
        <f t="shared" si="37"/>
        <v>1</v>
      </c>
      <c r="CL30" s="84" t="b">
        <f t="shared" si="57"/>
        <v>1</v>
      </c>
      <c r="CM30">
        <f t="shared" si="38"/>
        <v>3.4319999999999999</v>
      </c>
      <c r="CN30" t="b">
        <f t="shared" si="39"/>
        <v>1</v>
      </c>
      <c r="CO30" s="84">
        <f t="shared" si="40"/>
        <v>5.8831041550245426E-2</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ht="13.5" thickBot="1">
      <c r="A31" s="9">
        <v>2027</v>
      </c>
      <c r="B31" s="3">
        <v>2</v>
      </c>
      <c r="C31" s="3" t="s">
        <v>1859</v>
      </c>
      <c r="D31" s="3" t="str">
        <f t="shared" si="0"/>
        <v>MA_1_37-1_dk_0028</v>
      </c>
      <c r="E31" s="3" t="str">
        <f t="shared" si="1"/>
        <v>0028</v>
      </c>
      <c r="F31" s="3">
        <v>138927.57800000001</v>
      </c>
      <c r="G31" s="15">
        <v>417447.06199999998</v>
      </c>
      <c r="H31" s="35" t="str">
        <f t="shared" si="2"/>
        <v>ja</v>
      </c>
      <c r="I31" s="42">
        <v>173</v>
      </c>
      <c r="J31" s="20" t="s">
        <v>374</v>
      </c>
      <c r="K31" s="74">
        <v>10000</v>
      </c>
      <c r="L31" s="28">
        <f t="shared" si="54"/>
        <v>1</v>
      </c>
      <c r="M31" s="28">
        <f t="shared" si="55"/>
        <v>1</v>
      </c>
      <c r="N31" s="56">
        <f t="shared" si="3"/>
        <v>10000</v>
      </c>
      <c r="O31" s="33">
        <f t="shared" si="56"/>
        <v>86.738397316287703</v>
      </c>
      <c r="P31" s="37">
        <f t="shared" si="4"/>
        <v>86.148914984478338</v>
      </c>
      <c r="Q31" s="9" t="s">
        <v>12</v>
      </c>
      <c r="R31" s="55" t="s">
        <v>12</v>
      </c>
      <c r="S31" s="55">
        <v>4.68</v>
      </c>
      <c r="T31" s="55">
        <v>5.0140000000000002</v>
      </c>
      <c r="U31" s="55">
        <v>5.3230000000000004</v>
      </c>
      <c r="V31" s="3">
        <v>5.569</v>
      </c>
      <c r="W31" s="3">
        <v>5.8520000000000003</v>
      </c>
      <c r="X31" s="3" t="s">
        <v>12</v>
      </c>
      <c r="Y31" s="3">
        <v>6.4050000000000002</v>
      </c>
      <c r="Z31" s="15" t="s">
        <v>12</v>
      </c>
      <c r="AA31" s="10">
        <f t="shared" si="5"/>
        <v>5.8520000000000003</v>
      </c>
      <c r="AB31" s="9">
        <f t="shared" si="6"/>
        <v>0.52899999999999991</v>
      </c>
      <c r="AC31" s="10">
        <f t="shared" si="7"/>
        <v>0.55299999999999994</v>
      </c>
      <c r="AD31" s="9" t="s">
        <v>12</v>
      </c>
      <c r="AE31" s="55" t="s">
        <v>12</v>
      </c>
      <c r="AF31" s="55">
        <v>0.66800000000000004</v>
      </c>
      <c r="AG31" s="55">
        <v>0.77100000000000002</v>
      </c>
      <c r="AH31" s="55">
        <v>0.89200000000000002</v>
      </c>
      <c r="AI31" s="3">
        <v>0.97499999999999998</v>
      </c>
      <c r="AJ31" s="3">
        <v>1.0549999999999999</v>
      </c>
      <c r="AK31" s="3" t="s">
        <v>12</v>
      </c>
      <c r="AL31" s="3">
        <v>1.2070000000000001</v>
      </c>
      <c r="AM31" s="15" t="s">
        <v>12</v>
      </c>
      <c r="AN31" s="10">
        <f t="shared" si="8"/>
        <v>1.0549999999999999</v>
      </c>
      <c r="AO31" s="9">
        <f t="shared" si="9"/>
        <v>0.16299999999999992</v>
      </c>
      <c r="AP31" s="10">
        <f t="shared" si="10"/>
        <v>0.15200000000000014</v>
      </c>
      <c r="AQ31" s="9" t="s">
        <v>12</v>
      </c>
      <c r="AR31" s="55" t="s">
        <v>12</v>
      </c>
      <c r="AS31" s="55">
        <v>2.706</v>
      </c>
      <c r="AT31" s="55">
        <v>2.88</v>
      </c>
      <c r="AU31" s="55">
        <v>3.1040000000000001</v>
      </c>
      <c r="AV31" s="3">
        <v>3.27</v>
      </c>
      <c r="AW31" s="3">
        <v>3.3849999999999998</v>
      </c>
      <c r="AX31" s="3" t="s">
        <v>12</v>
      </c>
      <c r="AY31" s="3">
        <v>3.6080000000000001</v>
      </c>
      <c r="AZ31" s="15" t="s">
        <v>12</v>
      </c>
      <c r="BA31" s="10">
        <f t="shared" si="11"/>
        <v>3.3849999999999998</v>
      </c>
      <c r="BB31" s="9">
        <f t="shared" si="12"/>
        <v>0.28099999999999969</v>
      </c>
      <c r="BC31" s="10">
        <f t="shared" si="13"/>
        <v>0.22300000000000031</v>
      </c>
      <c r="BD31" s="9">
        <v>5.8310000000000004</v>
      </c>
      <c r="BE31" s="3">
        <v>6.41</v>
      </c>
      <c r="BF31" s="15">
        <v>6.9859999999999998</v>
      </c>
      <c r="BG31" s="15">
        <f t="shared" si="14"/>
        <v>6.41</v>
      </c>
      <c r="BH31" s="9">
        <f t="shared" si="15"/>
        <v>0.57899999999999974</v>
      </c>
      <c r="BI31" s="10">
        <f t="shared" si="16"/>
        <v>0.57599999999999962</v>
      </c>
      <c r="BJ31" s="9">
        <v>5.806</v>
      </c>
      <c r="BK31" s="3">
        <v>6.3840000000000003</v>
      </c>
      <c r="BL31" s="15">
        <v>6.9589999999999996</v>
      </c>
      <c r="BM31" s="15">
        <f t="shared" si="17"/>
        <v>6.3840000000000003</v>
      </c>
      <c r="BN31" s="9">
        <f t="shared" si="18"/>
        <v>0.57800000000000029</v>
      </c>
      <c r="BO31" s="10">
        <f t="shared" si="19"/>
        <v>0.57499999999999929</v>
      </c>
      <c r="BP31">
        <f t="shared" si="20"/>
        <v>0</v>
      </c>
      <c r="BQ31" s="93">
        <f t="shared" si="21"/>
        <v>1.0945179584120979</v>
      </c>
      <c r="BR31" s="93">
        <f t="shared" si="22"/>
        <v>1.092627599243857</v>
      </c>
      <c r="BS31" s="93" t="str">
        <f>VLOOKUP(C31,'Koppeling locatie - aslocatie'!$A$2:$C$8139,2,FALSE)</f>
        <v>maas228</v>
      </c>
      <c r="BT31" s="93">
        <f>VLOOKUP($BS31,aslocaties_v01!$C$3:$AA$500,MATCH($K$3/10,aslocaties_v01!$C$2:$X$2),FALSE)</f>
        <v>5.3479999999999999</v>
      </c>
      <c r="BU31" s="93">
        <f>VLOOKUP(BS31,aslocaties_v01!$C$3:$AA$500,MATCH($K$3,aslocaties_v01!$C$2:$X$2),FALSE)</f>
        <v>5.875</v>
      </c>
      <c r="BV31" s="93">
        <f>VLOOKUP(BS31,aslocaties_v01!$C$3:$AA$500,MATCH($K$3*10,aslocaties_v01!$C$2:$Y$2),FALSE)</f>
        <v>6.4260000000000002</v>
      </c>
      <c r="BW31" s="93">
        <f t="shared" si="23"/>
        <v>0.52700000000000014</v>
      </c>
      <c r="BX31" s="93">
        <f t="shared" si="24"/>
        <v>0.55100000000000016</v>
      </c>
      <c r="BY31" s="94">
        <f t="shared" si="25"/>
        <v>3.780718336483524E-3</v>
      </c>
      <c r="BZ31" s="94">
        <f t="shared" si="26"/>
        <v>3.6166365280285717E-3</v>
      </c>
      <c r="CA31" s="94">
        <f t="shared" si="27"/>
        <v>2.4999999999999467E-2</v>
      </c>
      <c r="CB31">
        <f t="shared" si="28"/>
        <v>2.2999999999999687E-2</v>
      </c>
      <c r="CC31" s="58">
        <f t="shared" si="29"/>
        <v>2.0999999999999908E-2</v>
      </c>
      <c r="CD31" s="95" t="b">
        <f t="shared" si="30"/>
        <v>0</v>
      </c>
      <c r="CE31" s="96" t="b">
        <f t="shared" si="31"/>
        <v>1</v>
      </c>
      <c r="CF31" t="b">
        <f t="shared" si="32"/>
        <v>1</v>
      </c>
      <c r="CG31" t="b">
        <f t="shared" si="33"/>
        <v>1</v>
      </c>
      <c r="CH31" s="84" t="b">
        <f t="shared" si="34"/>
        <v>1</v>
      </c>
      <c r="CI31">
        <f t="shared" si="35"/>
        <v>1.0549999999999999</v>
      </c>
      <c r="CJ31" t="b">
        <f t="shared" si="36"/>
        <v>1</v>
      </c>
      <c r="CK31" t="b">
        <f t="shared" si="37"/>
        <v>1</v>
      </c>
      <c r="CL31" s="84" t="b">
        <f t="shared" si="57"/>
        <v>1</v>
      </c>
      <c r="CM31">
        <f t="shared" si="38"/>
        <v>3.3849999999999998</v>
      </c>
      <c r="CN31" t="b">
        <f t="shared" si="39"/>
        <v>1</v>
      </c>
      <c r="CO31" s="84">
        <f t="shared" si="40"/>
        <v>5.9021537042783782E-2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ht="13.5" thickBot="1">
      <c r="A32" s="9">
        <v>2028</v>
      </c>
      <c r="B32" s="3">
        <v>2</v>
      </c>
      <c r="C32" s="3" t="s">
        <v>1860</v>
      </c>
      <c r="D32" s="3" t="str">
        <f t="shared" si="0"/>
        <v>MA_1_37-1_dk_0029</v>
      </c>
      <c r="E32" s="3" t="str">
        <f t="shared" si="1"/>
        <v>0029</v>
      </c>
      <c r="F32" s="3">
        <v>138842.40599999999</v>
      </c>
      <c r="G32" s="15">
        <v>417434.125</v>
      </c>
      <c r="H32" s="35" t="str">
        <f t="shared" si="2"/>
        <v>ja</v>
      </c>
      <c r="I32" s="42">
        <v>173</v>
      </c>
      <c r="J32" s="20" t="s">
        <v>374</v>
      </c>
      <c r="K32" s="74">
        <v>10000</v>
      </c>
      <c r="L32" s="28">
        <f t="shared" si="54"/>
        <v>1</v>
      </c>
      <c r="M32" s="28">
        <f t="shared" si="55"/>
        <v>1</v>
      </c>
      <c r="N32" s="56">
        <f t="shared" si="3"/>
        <v>10000</v>
      </c>
      <c r="O32" s="33">
        <f t="shared" si="56"/>
        <v>86.148914984478338</v>
      </c>
      <c r="P32" s="37">
        <f t="shared" si="4"/>
        <v>127.31111029676381</v>
      </c>
      <c r="Q32" s="9" t="s">
        <v>12</v>
      </c>
      <c r="R32" s="55" t="s">
        <v>12</v>
      </c>
      <c r="S32" s="55">
        <v>4.6779999999999999</v>
      </c>
      <c r="T32" s="55">
        <v>5.0119999999999996</v>
      </c>
      <c r="U32" s="55">
        <v>5.3209999999999997</v>
      </c>
      <c r="V32" s="3">
        <v>5.5670000000000002</v>
      </c>
      <c r="W32" s="3">
        <v>5.851</v>
      </c>
      <c r="X32" s="3" t="s">
        <v>12</v>
      </c>
      <c r="Y32" s="3">
        <v>6.4039999999999999</v>
      </c>
      <c r="Z32" s="15" t="s">
        <v>12</v>
      </c>
      <c r="AA32" s="10">
        <f t="shared" si="5"/>
        <v>5.851</v>
      </c>
      <c r="AB32" s="9">
        <f t="shared" si="6"/>
        <v>0.53000000000000025</v>
      </c>
      <c r="AC32" s="10">
        <f t="shared" si="7"/>
        <v>0.55299999999999994</v>
      </c>
      <c r="AD32" s="9" t="s">
        <v>12</v>
      </c>
      <c r="AE32" s="55" t="s">
        <v>12</v>
      </c>
      <c r="AF32" s="55">
        <v>0.70399999999999996</v>
      </c>
      <c r="AG32" s="55">
        <v>0.80700000000000005</v>
      </c>
      <c r="AH32" s="55">
        <v>0.90800000000000003</v>
      </c>
      <c r="AI32" s="3">
        <v>0.97299999999999998</v>
      </c>
      <c r="AJ32" s="3">
        <v>1.044</v>
      </c>
      <c r="AK32" s="3" t="s">
        <v>12</v>
      </c>
      <c r="AL32" s="3">
        <v>1.1839999999999999</v>
      </c>
      <c r="AM32" s="15" t="s">
        <v>12</v>
      </c>
      <c r="AN32" s="10">
        <f t="shared" si="8"/>
        <v>1.044</v>
      </c>
      <c r="AO32" s="9">
        <f t="shared" si="9"/>
        <v>0.13600000000000001</v>
      </c>
      <c r="AP32" s="10">
        <f t="shared" si="10"/>
        <v>0.1399999999999999</v>
      </c>
      <c r="AQ32" s="9" t="s">
        <v>12</v>
      </c>
      <c r="AR32" s="55" t="s">
        <v>12</v>
      </c>
      <c r="AS32" s="55">
        <v>2.7719999999999998</v>
      </c>
      <c r="AT32" s="55">
        <v>2.97</v>
      </c>
      <c r="AU32" s="55">
        <v>3.1749999999999998</v>
      </c>
      <c r="AV32" s="3">
        <v>3.2789999999999999</v>
      </c>
      <c r="AW32" s="3">
        <v>3.3809999999999998</v>
      </c>
      <c r="AX32" s="3" t="s">
        <v>12</v>
      </c>
      <c r="AY32" s="3">
        <v>3.5830000000000002</v>
      </c>
      <c r="AZ32" s="15" t="s">
        <v>12</v>
      </c>
      <c r="BA32" s="10">
        <f t="shared" si="11"/>
        <v>3.3809999999999998</v>
      </c>
      <c r="BB32" s="9">
        <f t="shared" si="12"/>
        <v>0.20599999999999996</v>
      </c>
      <c r="BC32" s="10">
        <f t="shared" si="13"/>
        <v>0.2020000000000004</v>
      </c>
      <c r="BD32" s="9">
        <v>5.8230000000000004</v>
      </c>
      <c r="BE32" s="3">
        <v>6.4</v>
      </c>
      <c r="BF32" s="15">
        <v>6.9749999999999996</v>
      </c>
      <c r="BG32" s="15">
        <f t="shared" si="14"/>
        <v>6.4</v>
      </c>
      <c r="BH32" s="9">
        <f t="shared" si="15"/>
        <v>0.57699999999999996</v>
      </c>
      <c r="BI32" s="10">
        <f t="shared" si="16"/>
        <v>0.57499999999999929</v>
      </c>
      <c r="BJ32" s="9">
        <v>5.8</v>
      </c>
      <c r="BK32" s="3">
        <v>6.3760000000000003</v>
      </c>
      <c r="BL32" s="15">
        <v>6.95</v>
      </c>
      <c r="BM32" s="15">
        <f t="shared" si="17"/>
        <v>6.3760000000000003</v>
      </c>
      <c r="BN32" s="9">
        <f t="shared" si="18"/>
        <v>0.57600000000000051</v>
      </c>
      <c r="BO32" s="10">
        <f t="shared" si="19"/>
        <v>0.57399999999999984</v>
      </c>
      <c r="BP32">
        <f t="shared" si="20"/>
        <v>0</v>
      </c>
      <c r="BQ32" s="93">
        <f t="shared" si="21"/>
        <v>1.0886792452830183</v>
      </c>
      <c r="BR32" s="93">
        <f t="shared" si="22"/>
        <v>1.0867924528301891</v>
      </c>
      <c r="BS32" s="93" t="str">
        <f>VLOOKUP(C32,'Koppeling locatie - aslocatie'!$A$2:$C$8139,2,FALSE)</f>
        <v>maas228</v>
      </c>
      <c r="BT32" s="93">
        <f>VLOOKUP($BS32,aslocaties_v01!$C$3:$AA$500,MATCH($K$3/10,aslocaties_v01!$C$2:$X$2),FALSE)</f>
        <v>5.3479999999999999</v>
      </c>
      <c r="BU32" s="93">
        <f>VLOOKUP(BS32,aslocaties_v01!$C$3:$AA$500,MATCH($K$3,aslocaties_v01!$C$2:$X$2),FALSE)</f>
        <v>5.875</v>
      </c>
      <c r="BV32" s="93">
        <f>VLOOKUP(BS32,aslocaties_v01!$C$3:$AA$500,MATCH($K$3*10,aslocaties_v01!$C$2:$Y$2),FALSE)</f>
        <v>6.4260000000000002</v>
      </c>
      <c r="BW32" s="93">
        <f t="shared" si="23"/>
        <v>0.52700000000000014</v>
      </c>
      <c r="BX32" s="93">
        <f t="shared" si="24"/>
        <v>0.55100000000000016</v>
      </c>
      <c r="BY32" s="94">
        <f t="shared" si="25"/>
        <v>5.6603773584907868E-3</v>
      </c>
      <c r="BZ32" s="94">
        <f t="shared" si="26"/>
        <v>3.6166365280285717E-3</v>
      </c>
      <c r="CA32" s="94">
        <f t="shared" si="27"/>
        <v>2.7000000000000135E-2</v>
      </c>
      <c r="CB32">
        <f t="shared" si="28"/>
        <v>2.4000000000000021E-2</v>
      </c>
      <c r="CC32" s="58">
        <f t="shared" si="29"/>
        <v>2.2000000000000242E-2</v>
      </c>
      <c r="CD32" s="95" t="b">
        <f t="shared" si="30"/>
        <v>0</v>
      </c>
      <c r="CE32" s="96" t="b">
        <f t="shared" si="31"/>
        <v>1</v>
      </c>
      <c r="CF32" t="b">
        <f t="shared" si="32"/>
        <v>1</v>
      </c>
      <c r="CG32" t="b">
        <f t="shared" si="33"/>
        <v>1</v>
      </c>
      <c r="CH32" s="84" t="b">
        <f t="shared" si="34"/>
        <v>1</v>
      </c>
      <c r="CI32">
        <f t="shared" si="35"/>
        <v>1.044</v>
      </c>
      <c r="CJ32" t="b">
        <f t="shared" si="36"/>
        <v>1</v>
      </c>
      <c r="CK32" t="b">
        <f t="shared" si="37"/>
        <v>1</v>
      </c>
      <c r="CL32" s="84" t="b">
        <f t="shared" si="57"/>
        <v>1</v>
      </c>
      <c r="CM32">
        <f t="shared" si="38"/>
        <v>3.3809999999999998</v>
      </c>
      <c r="CN32" t="b">
        <f t="shared" si="39"/>
        <v>1</v>
      </c>
      <c r="CO32" s="84">
        <f t="shared" si="40"/>
        <v>5.8544426872368382E-2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ht="13.5" thickBot="1">
      <c r="A33" s="9">
        <v>2029</v>
      </c>
      <c r="B33" s="3">
        <v>2</v>
      </c>
      <c r="C33" s="3" t="s">
        <v>1861</v>
      </c>
      <c r="D33" s="3" t="str">
        <f t="shared" si="0"/>
        <v>MA_1_37-1_dk_0030</v>
      </c>
      <c r="E33" s="3" t="str">
        <f t="shared" si="1"/>
        <v>0030</v>
      </c>
      <c r="F33" s="3">
        <v>138716.84400000001</v>
      </c>
      <c r="G33" s="15">
        <v>417413.09399999998</v>
      </c>
      <c r="H33" s="35" t="str">
        <f t="shared" si="2"/>
        <v>ja</v>
      </c>
      <c r="I33" s="42">
        <v>172</v>
      </c>
      <c r="J33" s="20" t="s">
        <v>374</v>
      </c>
      <c r="K33" s="74">
        <v>10000</v>
      </c>
      <c r="L33" s="28">
        <f t="shared" si="54"/>
        <v>1</v>
      </c>
      <c r="M33" s="28">
        <f t="shared" si="55"/>
        <v>1</v>
      </c>
      <c r="N33" s="56">
        <f t="shared" si="3"/>
        <v>10000</v>
      </c>
      <c r="O33" s="33">
        <f t="shared" si="56"/>
        <v>127.31111029676381</v>
      </c>
      <c r="P33" s="37">
        <f t="shared" si="4"/>
        <v>84.076303688970569</v>
      </c>
      <c r="Q33" s="9" t="s">
        <v>12</v>
      </c>
      <c r="R33" s="55" t="s">
        <v>12</v>
      </c>
      <c r="S33" s="55">
        <v>4.6689999999999996</v>
      </c>
      <c r="T33" s="55">
        <v>5.0069999999999997</v>
      </c>
      <c r="U33" s="55">
        <v>5.3120000000000003</v>
      </c>
      <c r="V33" s="3">
        <v>5.5620000000000003</v>
      </c>
      <c r="W33" s="3">
        <v>5.8410000000000002</v>
      </c>
      <c r="X33" s="3" t="s">
        <v>12</v>
      </c>
      <c r="Y33" s="3">
        <v>6.3949999999999996</v>
      </c>
      <c r="Z33" s="15" t="s">
        <v>12</v>
      </c>
      <c r="AA33" s="10">
        <f t="shared" si="5"/>
        <v>5.8410000000000002</v>
      </c>
      <c r="AB33" s="9">
        <f t="shared" si="6"/>
        <v>0.52899999999999991</v>
      </c>
      <c r="AC33" s="10">
        <f t="shared" si="7"/>
        <v>0.55399999999999938</v>
      </c>
      <c r="AD33" s="9" t="s">
        <v>12</v>
      </c>
      <c r="AE33" s="55" t="s">
        <v>12</v>
      </c>
      <c r="AF33" s="55">
        <v>0.66200000000000003</v>
      </c>
      <c r="AG33" s="55">
        <v>0.754</v>
      </c>
      <c r="AH33" s="55">
        <v>0.84</v>
      </c>
      <c r="AI33" s="3">
        <v>0.90800000000000003</v>
      </c>
      <c r="AJ33" s="3">
        <v>0.97699999999999998</v>
      </c>
      <c r="AK33" s="3" t="s">
        <v>12</v>
      </c>
      <c r="AL33" s="3">
        <v>1.1120000000000001</v>
      </c>
      <c r="AM33" s="15" t="s">
        <v>12</v>
      </c>
      <c r="AN33" s="10">
        <f t="shared" si="8"/>
        <v>0.97699999999999998</v>
      </c>
      <c r="AO33" s="9">
        <f t="shared" si="9"/>
        <v>0.13700000000000001</v>
      </c>
      <c r="AP33" s="10">
        <f t="shared" si="10"/>
        <v>0.13500000000000012</v>
      </c>
      <c r="AQ33" s="9" t="s">
        <v>12</v>
      </c>
      <c r="AR33" s="55" t="s">
        <v>12</v>
      </c>
      <c r="AS33" s="55">
        <v>2.7130000000000001</v>
      </c>
      <c r="AT33" s="55">
        <v>2.9009999999999998</v>
      </c>
      <c r="AU33" s="55">
        <v>3.101</v>
      </c>
      <c r="AV33" s="3">
        <v>3.2040000000000002</v>
      </c>
      <c r="AW33" s="3">
        <v>3.3090000000000002</v>
      </c>
      <c r="AX33" s="3" t="s">
        <v>12</v>
      </c>
      <c r="AY33" s="3">
        <v>3.5110000000000001</v>
      </c>
      <c r="AZ33" s="15" t="s">
        <v>12</v>
      </c>
      <c r="BA33" s="10">
        <f t="shared" si="11"/>
        <v>3.3090000000000002</v>
      </c>
      <c r="BB33" s="9">
        <f t="shared" si="12"/>
        <v>0.20800000000000018</v>
      </c>
      <c r="BC33" s="10">
        <f t="shared" si="13"/>
        <v>0.20199999999999996</v>
      </c>
      <c r="BD33" s="9">
        <v>5.7990000000000004</v>
      </c>
      <c r="BE33" s="3">
        <v>6.3730000000000002</v>
      </c>
      <c r="BF33" s="15">
        <v>6.9450000000000003</v>
      </c>
      <c r="BG33" s="15">
        <f t="shared" si="14"/>
        <v>6.3730000000000002</v>
      </c>
      <c r="BH33" s="9">
        <f t="shared" si="15"/>
        <v>0.57399999999999984</v>
      </c>
      <c r="BI33" s="10">
        <f t="shared" si="16"/>
        <v>0.57200000000000006</v>
      </c>
      <c r="BJ33" s="9">
        <v>5.7759999999999998</v>
      </c>
      <c r="BK33" s="3">
        <v>6.35</v>
      </c>
      <c r="BL33" s="15">
        <v>6.9210000000000003</v>
      </c>
      <c r="BM33" s="15">
        <f t="shared" si="17"/>
        <v>6.35</v>
      </c>
      <c r="BN33" s="9">
        <f t="shared" si="18"/>
        <v>0.57399999999999984</v>
      </c>
      <c r="BO33" s="10">
        <f t="shared" si="19"/>
        <v>0.57100000000000062</v>
      </c>
      <c r="BP33">
        <f t="shared" si="20"/>
        <v>0</v>
      </c>
      <c r="BQ33" s="93">
        <f t="shared" si="21"/>
        <v>1.0850661625708884</v>
      </c>
      <c r="BR33" s="93">
        <f t="shared" si="22"/>
        <v>1.0850661625708884</v>
      </c>
      <c r="BS33" s="93" t="str">
        <f>VLOOKUP(C33,'Koppeling locatie - aslocatie'!$A$2:$C$8139,2,FALSE)</f>
        <v>maas229</v>
      </c>
      <c r="BT33" s="93">
        <f>VLOOKUP($BS33,aslocaties_v01!$C$3:$AA$500,MATCH($K$3/10,aslocaties_v01!$C$2:$X$2),FALSE)</f>
        <v>5.266</v>
      </c>
      <c r="BU33" s="93">
        <f>VLOOKUP(BS33,aslocaties_v01!$C$3:$AA$500,MATCH($K$3,aslocaties_v01!$C$2:$X$2),FALSE)</f>
        <v>5.7969999999999997</v>
      </c>
      <c r="BV33" s="93">
        <f>VLOOKUP(BS33,aslocaties_v01!$C$3:$AA$500,MATCH($K$3*10,aslocaties_v01!$C$2:$Y$2),FALSE)</f>
        <v>6.3490000000000002</v>
      </c>
      <c r="BW33" s="93">
        <f t="shared" si="23"/>
        <v>0.53099999999999969</v>
      </c>
      <c r="BX33" s="93">
        <f t="shared" si="24"/>
        <v>0.55200000000000049</v>
      </c>
      <c r="BY33" s="94">
        <f t="shared" si="25"/>
        <v>3.780718336483524E-3</v>
      </c>
      <c r="BZ33" s="94">
        <f t="shared" si="26"/>
        <v>3.6101083032471504E-3</v>
      </c>
      <c r="CA33" s="94">
        <f t="shared" si="27"/>
        <v>4.6000000000000263E-2</v>
      </c>
      <c r="CB33">
        <f t="shared" si="28"/>
        <v>4.4000000000000483E-2</v>
      </c>
      <c r="CC33" s="58">
        <f t="shared" si="29"/>
        <v>4.5999999999999375E-2</v>
      </c>
      <c r="CD33" s="95" t="b">
        <f t="shared" si="30"/>
        <v>0</v>
      </c>
      <c r="CE33" s="96" t="b">
        <f t="shared" si="31"/>
        <v>1</v>
      </c>
      <c r="CF33" t="b">
        <f t="shared" si="32"/>
        <v>1</v>
      </c>
      <c r="CG33" t="b">
        <f t="shared" si="33"/>
        <v>1</v>
      </c>
      <c r="CH33" s="84" t="b">
        <f t="shared" si="34"/>
        <v>1</v>
      </c>
      <c r="CI33">
        <f t="shared" si="35"/>
        <v>0.97699999999999998</v>
      </c>
      <c r="CJ33" t="b">
        <f t="shared" si="36"/>
        <v>1</v>
      </c>
      <c r="CK33" t="b">
        <f t="shared" si="37"/>
        <v>1</v>
      </c>
      <c r="CL33" s="84" t="b">
        <f t="shared" si="57"/>
        <v>1</v>
      </c>
      <c r="CM33">
        <f t="shared" si="38"/>
        <v>3.3090000000000002</v>
      </c>
      <c r="CN33" t="b">
        <f t="shared" si="39"/>
        <v>1</v>
      </c>
      <c r="CO33" s="84">
        <f t="shared" si="40"/>
        <v>5.7197418880589067E-2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ht="13.5" thickBot="1">
      <c r="A34" s="9">
        <v>2030</v>
      </c>
      <c r="B34" s="3">
        <v>2</v>
      </c>
      <c r="C34" s="3" t="s">
        <v>1862</v>
      </c>
      <c r="D34" s="3" t="str">
        <f t="shared" si="0"/>
        <v>MA_1_37-1_dk_0031</v>
      </c>
      <c r="E34" s="3" t="str">
        <f t="shared" si="1"/>
        <v>0031</v>
      </c>
      <c r="F34" s="3">
        <v>138634.20300000001</v>
      </c>
      <c r="G34" s="15">
        <v>417397.625</v>
      </c>
      <c r="H34" s="35" t="str">
        <f t="shared" si="2"/>
        <v>ja</v>
      </c>
      <c r="I34" s="42">
        <v>171</v>
      </c>
      <c r="J34" s="20" t="s">
        <v>374</v>
      </c>
      <c r="K34" s="74">
        <v>10000</v>
      </c>
      <c r="L34" s="28">
        <f t="shared" si="54"/>
        <v>1</v>
      </c>
      <c r="M34" s="28">
        <f t="shared" si="55"/>
        <v>1</v>
      </c>
      <c r="N34" s="56">
        <f t="shared" si="3"/>
        <v>10000</v>
      </c>
      <c r="O34" s="33">
        <f t="shared" si="56"/>
        <v>84.076303688970569</v>
      </c>
      <c r="P34" s="37">
        <f t="shared" si="4"/>
        <v>124.49692083342887</v>
      </c>
      <c r="Q34" s="9" t="s">
        <v>12</v>
      </c>
      <c r="R34" s="55" t="s">
        <v>12</v>
      </c>
      <c r="S34" s="55">
        <v>4.6669999999999998</v>
      </c>
      <c r="T34" s="55">
        <v>5.0039999999999996</v>
      </c>
      <c r="U34" s="55">
        <v>5.31</v>
      </c>
      <c r="V34" s="3">
        <v>5.5590000000000002</v>
      </c>
      <c r="W34" s="3">
        <v>5.8390000000000004</v>
      </c>
      <c r="X34" s="3" t="s">
        <v>12</v>
      </c>
      <c r="Y34" s="3">
        <v>6.3920000000000003</v>
      </c>
      <c r="Z34" s="15" t="s">
        <v>12</v>
      </c>
      <c r="AA34" s="10">
        <f t="shared" si="5"/>
        <v>5.8390000000000004</v>
      </c>
      <c r="AB34" s="9">
        <f t="shared" si="6"/>
        <v>0.5290000000000008</v>
      </c>
      <c r="AC34" s="10">
        <f t="shared" si="7"/>
        <v>0.55299999999999994</v>
      </c>
      <c r="AD34" s="9" t="s">
        <v>12</v>
      </c>
      <c r="AE34" s="55" t="s">
        <v>12</v>
      </c>
      <c r="AF34" s="55">
        <v>0.6</v>
      </c>
      <c r="AG34" s="55">
        <v>0.67900000000000005</v>
      </c>
      <c r="AH34" s="55">
        <v>0.77800000000000002</v>
      </c>
      <c r="AI34" s="3">
        <v>0.87</v>
      </c>
      <c r="AJ34" s="3">
        <v>0.94699999999999995</v>
      </c>
      <c r="AK34" s="3" t="s">
        <v>12</v>
      </c>
      <c r="AL34" s="3">
        <v>1.077</v>
      </c>
      <c r="AM34" s="15" t="s">
        <v>12</v>
      </c>
      <c r="AN34" s="10">
        <f t="shared" si="8"/>
        <v>0.94699999999999995</v>
      </c>
      <c r="AO34" s="9">
        <f t="shared" si="9"/>
        <v>0.16899999999999993</v>
      </c>
      <c r="AP34" s="10">
        <f t="shared" si="10"/>
        <v>0.13</v>
      </c>
      <c r="AQ34" s="9" t="s">
        <v>12</v>
      </c>
      <c r="AR34" s="55" t="s">
        <v>12</v>
      </c>
      <c r="AS34" s="55">
        <v>2.6139999999999999</v>
      </c>
      <c r="AT34" s="55">
        <v>2.7759999999999998</v>
      </c>
      <c r="AU34" s="55">
        <v>2.9540000000000002</v>
      </c>
      <c r="AV34" s="3">
        <v>3.133</v>
      </c>
      <c r="AW34" s="3">
        <v>3.26</v>
      </c>
      <c r="AX34" s="3" t="s">
        <v>12</v>
      </c>
      <c r="AY34" s="3">
        <v>3.4580000000000002</v>
      </c>
      <c r="AZ34" s="15" t="s">
        <v>12</v>
      </c>
      <c r="BA34" s="10">
        <f t="shared" si="11"/>
        <v>3.26</v>
      </c>
      <c r="BB34" s="9">
        <f t="shared" si="12"/>
        <v>0.30599999999999961</v>
      </c>
      <c r="BC34" s="10">
        <f t="shared" si="13"/>
        <v>0.1980000000000004</v>
      </c>
      <c r="BD34" s="9">
        <v>5.7809999999999997</v>
      </c>
      <c r="BE34" s="3">
        <v>6.3520000000000003</v>
      </c>
      <c r="BF34" s="15">
        <v>6.9189999999999996</v>
      </c>
      <c r="BG34" s="15">
        <f t="shared" si="14"/>
        <v>6.3520000000000003</v>
      </c>
      <c r="BH34" s="9">
        <f t="shared" si="15"/>
        <v>0.57100000000000062</v>
      </c>
      <c r="BI34" s="10">
        <f t="shared" si="16"/>
        <v>0.56699999999999928</v>
      </c>
      <c r="BJ34" s="9">
        <v>5.76</v>
      </c>
      <c r="BK34" s="3">
        <v>6.3310000000000004</v>
      </c>
      <c r="BL34" s="15">
        <v>6.8979999999999997</v>
      </c>
      <c r="BM34" s="15">
        <f t="shared" si="17"/>
        <v>6.3310000000000004</v>
      </c>
      <c r="BN34" s="9">
        <f t="shared" si="18"/>
        <v>0.57100000000000062</v>
      </c>
      <c r="BO34" s="10">
        <f t="shared" si="19"/>
        <v>0.56699999999999928</v>
      </c>
      <c r="BP34">
        <f t="shared" si="20"/>
        <v>0</v>
      </c>
      <c r="BQ34" s="93">
        <f t="shared" si="21"/>
        <v>1.079395085066162</v>
      </c>
      <c r="BR34" s="93">
        <f t="shared" si="22"/>
        <v>1.079395085066162</v>
      </c>
      <c r="BS34" s="93" t="str">
        <f>VLOOKUP(C34,'Koppeling locatie - aslocatie'!$A$2:$C$8139,2,FALSE)</f>
        <v>maas229</v>
      </c>
      <c r="BT34" s="93">
        <f>VLOOKUP($BS34,aslocaties_v01!$C$3:$AA$500,MATCH($K$3/10,aslocaties_v01!$C$2:$X$2),FALSE)</f>
        <v>5.266</v>
      </c>
      <c r="BU34" s="93">
        <f>VLOOKUP(BS34,aslocaties_v01!$C$3:$AA$500,MATCH($K$3,aslocaties_v01!$C$2:$X$2),FALSE)</f>
        <v>5.7969999999999997</v>
      </c>
      <c r="BV34" s="93">
        <f>VLOOKUP(BS34,aslocaties_v01!$C$3:$AA$500,MATCH($K$3*10,aslocaties_v01!$C$2:$Y$2),FALSE)</f>
        <v>6.3490000000000002</v>
      </c>
      <c r="BW34" s="93">
        <f t="shared" si="23"/>
        <v>0.53099999999999969</v>
      </c>
      <c r="BX34" s="93">
        <f t="shared" si="24"/>
        <v>0.55200000000000049</v>
      </c>
      <c r="BY34" s="94">
        <f t="shared" si="25"/>
        <v>3.7807183364817476E-3</v>
      </c>
      <c r="BZ34" s="94">
        <f t="shared" si="26"/>
        <v>1.8083182640135087E-3</v>
      </c>
      <c r="CA34" s="94">
        <f t="shared" si="27"/>
        <v>4.3999999999999595E-2</v>
      </c>
      <c r="CB34">
        <f t="shared" si="28"/>
        <v>4.2000000000000703E-2</v>
      </c>
      <c r="CC34" s="58">
        <f t="shared" si="29"/>
        <v>4.3000000000000149E-2</v>
      </c>
      <c r="CD34" s="95" t="b">
        <f t="shared" si="30"/>
        <v>0</v>
      </c>
      <c r="CE34" s="96" t="b">
        <f t="shared" si="31"/>
        <v>1</v>
      </c>
      <c r="CF34" t="b">
        <f t="shared" si="32"/>
        <v>1</v>
      </c>
      <c r="CG34" t="b">
        <f t="shared" si="33"/>
        <v>1</v>
      </c>
      <c r="CH34" s="84" t="b">
        <f t="shared" si="34"/>
        <v>1</v>
      </c>
      <c r="CI34">
        <f t="shared" si="35"/>
        <v>0.94699999999999995</v>
      </c>
      <c r="CJ34" t="b">
        <f t="shared" si="36"/>
        <v>1</v>
      </c>
      <c r="CK34" t="b">
        <f t="shared" si="37"/>
        <v>1</v>
      </c>
      <c r="CL34" s="84" t="b">
        <f t="shared" si="57"/>
        <v>1</v>
      </c>
      <c r="CM34">
        <f t="shared" si="38"/>
        <v>3.26</v>
      </c>
      <c r="CN34" t="b">
        <f t="shared" si="39"/>
        <v>1</v>
      </c>
      <c r="CO34" s="84">
        <f t="shared" si="40"/>
        <v>5.7120260646927067E-2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ht="13.5" thickBot="1">
      <c r="A35" s="9">
        <v>2031</v>
      </c>
      <c r="B35" s="3">
        <v>2</v>
      </c>
      <c r="C35" s="3" t="s">
        <v>1863</v>
      </c>
      <c r="D35" s="3" t="str">
        <f t="shared" ref="D35:D52" si="58">IF(ISERROR(FIND("_",C35)),C35,LEFT(C35,LEN(C35)-LEN(RIGHT(C35,LEN(C35)-FIND("~",SUBSTITUTE(C35,"_","~",LEN(C35)-LEN(SUBSTITUTE(C35,"_",""))))))) &amp; TEXT(INT(RIGHT(C35,LEN(C35)-FIND("~",SUBSTITUTE(C35,"_","~",LEN(C35)-LEN(SUBSTITUTE(C35,"_","")))))), "0000") )</f>
        <v>MA_1_37-1_dk_0032</v>
      </c>
      <c r="E35" s="3" t="str">
        <f t="shared" ref="E35:E52" si="59">TEXT(INT(RIGHT(C35,LEN(C35)-FIND("~",SUBSTITUTE(C35,"_","~",LEN(C35)-LEN(SUBSTITUTE(C35,"_","")))))), "0000")</f>
        <v>0032</v>
      </c>
      <c r="F35" s="3">
        <v>138512.17199999999</v>
      </c>
      <c r="G35" s="15">
        <v>417372.96899999998</v>
      </c>
      <c r="H35" s="35" t="str">
        <f t="shared" ref="H35:H52" si="60">IF(COUNTIF(C:C, "="&amp;C35)=1,"ja", "nee")</f>
        <v>ja</v>
      </c>
      <c r="I35" s="42">
        <v>170</v>
      </c>
      <c r="J35" s="20" t="s">
        <v>374</v>
      </c>
      <c r="K35" s="74">
        <v>10000</v>
      </c>
      <c r="L35" s="28">
        <f t="shared" si="54"/>
        <v>1</v>
      </c>
      <c r="M35" s="28">
        <f t="shared" si="55"/>
        <v>1</v>
      </c>
      <c r="N35" s="56">
        <f t="shared" ref="N35:N52" si="61">INT(K35/L35*M35)</f>
        <v>10000</v>
      </c>
      <c r="O35" s="33">
        <f t="shared" si="56"/>
        <v>124.49692083342887</v>
      </c>
      <c r="P35" s="37">
        <f t="shared" ref="P35:P51" si="62">SQRT((F35-F36)^2+(G35-G36)^2)</f>
        <v>81.601376655033633</v>
      </c>
      <c r="Q35" s="9" t="s">
        <v>12</v>
      </c>
      <c r="R35" s="55" t="s">
        <v>12</v>
      </c>
      <c r="S35" s="55">
        <v>4.665</v>
      </c>
      <c r="T35" s="55">
        <v>5.0019999999999998</v>
      </c>
      <c r="U35" s="55">
        <v>5.3079999999999998</v>
      </c>
      <c r="V35" s="3">
        <v>5.5570000000000004</v>
      </c>
      <c r="W35" s="3">
        <v>5.8360000000000003</v>
      </c>
      <c r="X35" s="3" t="s">
        <v>12</v>
      </c>
      <c r="Y35" s="3">
        <v>6.39</v>
      </c>
      <c r="Z35" s="15" t="s">
        <v>12</v>
      </c>
      <c r="AA35" s="10">
        <f t="shared" ref="AA35:AA52" si="63">LOOKUP($K35,$Q$2:$Z$2,Q35:Z35)</f>
        <v>5.8360000000000003</v>
      </c>
      <c r="AB35" s="9">
        <f t="shared" ref="AB35:AB52" si="64">LOOKUP($K35,$Q$2:$Z$2,Q35:Z35)-LOOKUP(0.1*$K35,$Q$2:$Z$2,Q35:Z35)</f>
        <v>0.52800000000000047</v>
      </c>
      <c r="AC35" s="10">
        <f t="shared" ref="AC35:AC52" si="65">LOOKUP(10*$K35,$Q$2:$Z$2,Q35:Z35)-LOOKUP($K35,$Q$2:$Z$2,Q35:Z35)</f>
        <v>0.55399999999999938</v>
      </c>
      <c r="AD35" s="9" t="s">
        <v>12</v>
      </c>
      <c r="AE35" s="55" t="s">
        <v>12</v>
      </c>
      <c r="AF35" s="55">
        <v>0.57999999999999996</v>
      </c>
      <c r="AG35" s="55">
        <v>0.64900000000000002</v>
      </c>
      <c r="AH35" s="55">
        <v>0.73599999999999999</v>
      </c>
      <c r="AI35" s="3">
        <v>0.82</v>
      </c>
      <c r="AJ35" s="3">
        <v>0.90900000000000003</v>
      </c>
      <c r="AK35" s="3" t="s">
        <v>12</v>
      </c>
      <c r="AL35" s="3">
        <v>1.0469999999999999</v>
      </c>
      <c r="AM35" s="15" t="s">
        <v>12</v>
      </c>
      <c r="AN35" s="10">
        <f t="shared" ref="AN35:AN52" si="66">LOOKUP($K35,$Q$2:$Z$2,AD35:AM35)</f>
        <v>0.90900000000000003</v>
      </c>
      <c r="AO35" s="9">
        <f t="shared" ref="AO35:AO52" si="67">LOOKUP($K35,$Q$2:$Z$2,AD35:AM35)-LOOKUP(0.1*$K35,$Q$2:$Z$2,AD35:AM35)</f>
        <v>0.17300000000000004</v>
      </c>
      <c r="AP35" s="10">
        <f t="shared" ref="AP35:AP52" si="68">LOOKUP(10*$K35,$Q$2:$Z$2,AD35:AM35)-LOOKUP($K35,$Q$2:$Z$2,AD35:AM35)</f>
        <v>0.1379999999999999</v>
      </c>
      <c r="AQ35" s="9" t="s">
        <v>12</v>
      </c>
      <c r="AR35" s="55" t="s">
        <v>12</v>
      </c>
      <c r="AS35" s="55">
        <v>2.9249999999999998</v>
      </c>
      <c r="AT35" s="55">
        <v>3.1070000000000002</v>
      </c>
      <c r="AU35" s="55">
        <v>3.1389999999999998</v>
      </c>
      <c r="AV35" s="3">
        <v>3.169</v>
      </c>
      <c r="AW35" s="3">
        <v>3.2040000000000002</v>
      </c>
      <c r="AX35" s="3" t="s">
        <v>12</v>
      </c>
      <c r="AY35" s="3">
        <v>3.43</v>
      </c>
      <c r="AZ35" s="15" t="s">
        <v>12</v>
      </c>
      <c r="BA35" s="10">
        <f t="shared" ref="BA35:BA52" si="69">LOOKUP($K35,$Q$2:$Z$2,AQ35:AZ35)</f>
        <v>3.2040000000000002</v>
      </c>
      <c r="BB35" s="9">
        <f t="shared" ref="BB35:BB52" si="70">LOOKUP($K35,$Q$2:$Z$2,AQ35:AZ35)-LOOKUP(0.1*$K35,$Q$2:$Z$2,AQ35:AZ35)</f>
        <v>6.5000000000000391E-2</v>
      </c>
      <c r="BC35" s="10">
        <f t="shared" ref="BC35:BC52" si="71">LOOKUP(10*$K35,$Q$2:$Z$2,AQ35:AZ35)-LOOKUP($K35,$Q$2:$Z$2,AQ35:AZ35)</f>
        <v>0.22599999999999998</v>
      </c>
      <c r="BD35" s="9">
        <v>5.7670000000000003</v>
      </c>
      <c r="BE35" s="3">
        <v>6.3360000000000003</v>
      </c>
      <c r="BF35" s="15">
        <v>6.9009999999999998</v>
      </c>
      <c r="BG35" s="15">
        <f t="shared" ref="BG35:BG52" si="72">LOOKUP($N35,$BD$2:$BF$2,BD35:BF35)</f>
        <v>6.3360000000000003</v>
      </c>
      <c r="BH35" s="9">
        <f t="shared" ref="BH35:BH52" si="73">BE35-BD35</f>
        <v>0.56899999999999995</v>
      </c>
      <c r="BI35" s="10">
        <f t="shared" ref="BI35:BI52" si="74">BF35-BE35</f>
        <v>0.5649999999999995</v>
      </c>
      <c r="BJ35" s="9">
        <v>5.7469999999999999</v>
      </c>
      <c r="BK35" s="3">
        <v>6.3159999999999998</v>
      </c>
      <c r="BL35" s="15">
        <v>6.8810000000000002</v>
      </c>
      <c r="BM35" s="15">
        <f t="shared" ref="BM35:BM52" si="75">LOOKUP($N35,$BD$2:$BF$2,BJ35:BL35)</f>
        <v>6.3159999999999998</v>
      </c>
      <c r="BN35" s="9">
        <f t="shared" ref="BN35:BN52" si="76">BK35-BJ35</f>
        <v>0.56899999999999995</v>
      </c>
      <c r="BO35" s="10">
        <f t="shared" ref="BO35:BO52" si="77">BL35-BK35</f>
        <v>0.56500000000000039</v>
      </c>
      <c r="BP35">
        <f t="shared" ref="BP35:BP52" si="78">IF(AND(ISERROR(FIND("Fout",Q35)), ISERROR(FIND("Fout",AD35)), ISERROR(FIND("Fout",AQ35)), ISERROR(FIND( "Fout",BD35)), ISERROR(FIND( "Fout",BJ35))),0,1)</f>
        <v>0</v>
      </c>
      <c r="BQ35" s="93">
        <f t="shared" ref="BQ35:BQ52" si="79">IF(AB35=0, -1, BH35/AB35)</f>
        <v>1.077651515151514</v>
      </c>
      <c r="BR35" s="93">
        <f t="shared" ref="BR35:BR52" si="80">IF(AB35=0,-1,BN35/AB35)</f>
        <v>1.077651515151514</v>
      </c>
      <c r="BS35" s="93" t="str">
        <f>VLOOKUP(C35,'Koppeling locatie - aslocatie'!$A$2:$C$8139,2,FALSE)</f>
        <v>maas229</v>
      </c>
      <c r="BT35" s="93">
        <f>VLOOKUP($BS35,aslocaties_v01!$C$3:$AA$500,MATCH($K$3/10,aslocaties_v01!$C$2:$X$2),FALSE)</f>
        <v>5.266</v>
      </c>
      <c r="BU35" s="93">
        <f>VLOOKUP(BS35,aslocaties_v01!$C$3:$AA$500,MATCH($K$3,aslocaties_v01!$C$2:$X$2),FALSE)</f>
        <v>5.7969999999999997</v>
      </c>
      <c r="BV35" s="93">
        <f>VLOOKUP(BS35,aslocaties_v01!$C$3:$AA$500,MATCH($K$3*10,aslocaties_v01!$C$2:$Y$2),FALSE)</f>
        <v>6.3490000000000002</v>
      </c>
      <c r="BW35" s="93">
        <f t="shared" ref="BW35:BW52" si="81">BU35-BT35</f>
        <v>0.53099999999999969</v>
      </c>
      <c r="BX35" s="93">
        <f t="shared" ref="BX35:BX52" si="82">BV35-BU35</f>
        <v>0.55200000000000049</v>
      </c>
      <c r="BY35" s="94">
        <f t="shared" ref="BY35:BY52" si="83">IFERROR(ABS(1-BW35/AB35), 999)</f>
        <v>5.681818181816789E-3</v>
      </c>
      <c r="BZ35" s="94">
        <f t="shared" ref="BZ35:BZ52" si="84">IFERROR(ABS(1-BX35/AC35), 999)</f>
        <v>3.6101083032471504E-3</v>
      </c>
      <c r="CA35" s="94">
        <f t="shared" ref="CA35:CA52" si="85">ABS(LOOKUP(0.1*$K35,$Q$2:$Z$2,Q35:Z35)-BT35)</f>
        <v>4.1999999999999815E-2</v>
      </c>
      <c r="CB35">
        <f t="shared" ref="CB35:CB52" si="86">ABS(LOOKUP($K35,$Q$2:$Z$2,Q35:Z35)-BU35)</f>
        <v>3.900000000000059E-2</v>
      </c>
      <c r="CC35" s="58">
        <f t="shared" ref="CC35:CC52" si="87">ABS(LOOKUP(10*$K35,$Q$2:$Z$2,Q35:Z35)-BV35)</f>
        <v>4.0999999999999481E-2</v>
      </c>
      <c r="CD35" s="95" t="b">
        <f t="shared" ref="CD35:CD52" si="88">OR(BY35&gt;0.1,BZ35&gt;0.1, CA35&gt;=0.15, CB35&gt;=0.15, CC35&gt;=0.15)</f>
        <v>0</v>
      </c>
      <c r="CE35" s="96" t="b">
        <f t="shared" ref="CE35:CE52" si="89">AA35&lt;AVERAGE(AA:AA)+2*STDEV(AA:AA)</f>
        <v>1</v>
      </c>
      <c r="CF35" t="b">
        <f t="shared" ref="CF35:CF52" si="90">BG35&lt;AVERAGE(BG:BG)+2*STDEV(BG:BG)</f>
        <v>1</v>
      </c>
      <c r="CG35" t="b">
        <f t="shared" ref="CG35:CG52" si="91">BM35&lt;AVERAGE(BM:BM)+2*STDEV(BM:BM)</f>
        <v>1</v>
      </c>
      <c r="CH35" s="84" t="b">
        <f t="shared" ref="CH35:CH52" si="92">AN35&gt;0.25</f>
        <v>1</v>
      </c>
      <c r="CI35">
        <f t="shared" ref="CI35:CI52" si="93">IF(CH35,AN35,"")</f>
        <v>0.90900000000000003</v>
      </c>
      <c r="CJ35" t="b">
        <f t="shared" ref="CJ35:CJ52" si="94">CI35&lt;AVERAGE(CI:CI)+3*STDEV(CI:CI)</f>
        <v>1</v>
      </c>
      <c r="CK35" t="b">
        <f t="shared" ref="CK35:CK52" si="95">AN35&lt;1.25</f>
        <v>1</v>
      </c>
      <c r="CL35" s="84" t="b">
        <f t="shared" si="57"/>
        <v>1</v>
      </c>
      <c r="CM35">
        <f t="shared" ref="CM35:CM52" si="96">IF(CL35,BA35,"")</f>
        <v>3.2040000000000002</v>
      </c>
      <c r="CN35" t="b">
        <f t="shared" ref="CN35:CN52" si="97">CM35&lt;AVERAGE(CM:CM)+3*STDEV(CM:CM)</f>
        <v>1</v>
      </c>
      <c r="CO35" s="84">
        <f t="shared" ref="CO35:CO52" si="98">IF(BA35=0, -1, AN35/(1.56*BA35^2))</f>
        <v>5.6761553100399202E-2</v>
      </c>
      <c r="CP35" t="b">
        <f t="shared" ref="CP35:CP52" si="99">OR(CO35&gt;0.035, CO35&lt;0.065)</f>
        <v>1</v>
      </c>
      <c r="CQ35" s="96" t="b">
        <f t="shared" ref="CQ35:CQ52" si="100">IF(O35="-", "-", ABS(AA35-AA34)&lt;O35*$CR$1)</f>
        <v>1</v>
      </c>
      <c r="CR35" t="b">
        <f t="shared" ref="CR35:CR52" si="101">IF(O35="-","-",ABS(BG35-BG34)&lt;O35*$CS$1)</f>
        <v>1</v>
      </c>
      <c r="CS35" t="b">
        <f t="shared" ref="CS35:CS52" si="102">IF(O35="-","-",ABS(BM35-BM34)&lt;O35*$CT$1)</f>
        <v>1</v>
      </c>
      <c r="CT35" t="b">
        <f t="shared" ref="CT35:CT52" si="103">IF(O35="-","-",ABS(AN35-AN34)&lt;O35*$CU$1)</f>
        <v>1</v>
      </c>
      <c r="CU35" t="b">
        <f t="shared" ref="CU35:CU52" si="104">IF(O35="-","-",ABS(BA34-BA35)&lt;O35*$CV$1)</f>
        <v>1</v>
      </c>
      <c r="CV35" s="84" t="b">
        <f t="shared" ref="CV35:CV52" si="105">IF(P35="-","-",ABS(AA36-AA35)&lt;P35*$CR$1)</f>
        <v>1</v>
      </c>
      <c r="CW35" t="b">
        <f t="shared" ref="CW35:CW52" si="106">IF(P35="-","-",ABS(BG36-BG35)&lt;P35*$CS$1)</f>
        <v>1</v>
      </c>
      <c r="CX35" t="b">
        <f t="shared" ref="CX35:CX52" si="107">IF(P35="-","-",ABS(BM36-BM35)&lt;P35*$CT$1)</f>
        <v>1</v>
      </c>
      <c r="CY35" t="b">
        <f t="shared" ref="CY35:CY52" si="108">IF(P35="-","-",ABS(AN36-AN35)&lt;P35*$CU$1)</f>
        <v>1</v>
      </c>
      <c r="CZ35" t="b">
        <f t="shared" ref="CZ35:CZ52" si="109">IF(P35="-","-",ABS(BA35-BA36)&lt;P35*$CV$1)</f>
        <v>1</v>
      </c>
      <c r="DA35" s="84">
        <f t="shared" ref="DA35:DA52" si="110">IFERROR(IF(AND(CQ35:CU35),0,1), 0)+IFERROR(IF(AND(CV35:CZ35),0,1),0)</f>
        <v>0</v>
      </c>
      <c r="DB35" t="b">
        <f t="shared" ref="DB35:DB52" si="111">AND(DA35&gt;0,CD35)</f>
        <v>0</v>
      </c>
    </row>
    <row r="36" spans="1:106" ht="13.5" thickBot="1">
      <c r="A36" s="9">
        <v>2032</v>
      </c>
      <c r="B36" s="3">
        <v>2</v>
      </c>
      <c r="C36" s="3" t="s">
        <v>1864</v>
      </c>
      <c r="D36" s="3" t="str">
        <f t="shared" si="58"/>
        <v>MA_1_37-1_dk_0033</v>
      </c>
      <c r="E36" s="3" t="str">
        <f t="shared" si="59"/>
        <v>0033</v>
      </c>
      <c r="F36" s="3">
        <v>138432.32800000001</v>
      </c>
      <c r="G36" s="15">
        <v>417356.125</v>
      </c>
      <c r="H36" s="35" t="str">
        <f t="shared" si="60"/>
        <v>ja</v>
      </c>
      <c r="I36" s="42">
        <v>170</v>
      </c>
      <c r="J36" s="20" t="s">
        <v>374</v>
      </c>
      <c r="K36" s="74">
        <v>10000</v>
      </c>
      <c r="L36" s="28">
        <f t="shared" ref="L36:L52" si="112">L35</f>
        <v>1</v>
      </c>
      <c r="M36" s="28">
        <f t="shared" ref="M36:M52" si="113">M35</f>
        <v>1</v>
      </c>
      <c r="N36" s="56">
        <f t="shared" si="61"/>
        <v>10000</v>
      </c>
      <c r="O36" s="33">
        <f t="shared" ref="O36:O52" si="114">SQRT((F35-F36)^2+(G35-G36)^2)</f>
        <v>81.601376655033633</v>
      </c>
      <c r="P36" s="37">
        <f t="shared" si="62"/>
        <v>121.28649231055515</v>
      </c>
      <c r="Q36" s="9" t="s">
        <v>12</v>
      </c>
      <c r="R36" s="55" t="s">
        <v>12</v>
      </c>
      <c r="S36" s="55">
        <v>4.6609999999999996</v>
      </c>
      <c r="T36" s="55">
        <v>4.9980000000000002</v>
      </c>
      <c r="U36" s="55">
        <v>5.3029999999999999</v>
      </c>
      <c r="V36" s="3">
        <v>5.548</v>
      </c>
      <c r="W36" s="3">
        <v>5.83</v>
      </c>
      <c r="X36" s="3" t="s">
        <v>12</v>
      </c>
      <c r="Y36" s="3">
        <v>6.3819999999999997</v>
      </c>
      <c r="Z36" s="15" t="s">
        <v>12</v>
      </c>
      <c r="AA36" s="10">
        <f t="shared" si="63"/>
        <v>5.83</v>
      </c>
      <c r="AB36" s="9">
        <f t="shared" si="64"/>
        <v>0.52700000000000014</v>
      </c>
      <c r="AC36" s="10">
        <f t="shared" si="65"/>
        <v>0.5519999999999996</v>
      </c>
      <c r="AD36" s="9" t="s">
        <v>12</v>
      </c>
      <c r="AE36" s="55" t="s">
        <v>12</v>
      </c>
      <c r="AF36" s="55">
        <v>0.54</v>
      </c>
      <c r="AG36" s="55">
        <v>0.60099999999999998</v>
      </c>
      <c r="AH36" s="55">
        <v>0.67</v>
      </c>
      <c r="AI36" s="3">
        <v>0.73299999999999998</v>
      </c>
      <c r="AJ36" s="3">
        <v>0.80100000000000005</v>
      </c>
      <c r="AK36" s="3" t="s">
        <v>12</v>
      </c>
      <c r="AL36" s="3">
        <v>0.93100000000000005</v>
      </c>
      <c r="AM36" s="15" t="s">
        <v>12</v>
      </c>
      <c r="AN36" s="10">
        <f t="shared" si="66"/>
        <v>0.80100000000000005</v>
      </c>
      <c r="AO36" s="9">
        <f t="shared" si="67"/>
        <v>0.13100000000000001</v>
      </c>
      <c r="AP36" s="10">
        <f t="shared" si="68"/>
        <v>0.13</v>
      </c>
      <c r="AQ36" s="9" t="s">
        <v>12</v>
      </c>
      <c r="AR36" s="55" t="s">
        <v>12</v>
      </c>
      <c r="AS36" s="55">
        <v>2.5259999999999998</v>
      </c>
      <c r="AT36" s="55">
        <v>2.67</v>
      </c>
      <c r="AU36" s="55">
        <v>2.8180000000000001</v>
      </c>
      <c r="AV36" s="3">
        <v>2.9470000000000001</v>
      </c>
      <c r="AW36" s="3">
        <v>3.0779999999999998</v>
      </c>
      <c r="AX36" s="3" t="s">
        <v>12</v>
      </c>
      <c r="AY36" s="3">
        <v>3.306</v>
      </c>
      <c r="AZ36" s="15" t="s">
        <v>12</v>
      </c>
      <c r="BA36" s="10">
        <f t="shared" si="69"/>
        <v>3.0779999999999998</v>
      </c>
      <c r="BB36" s="9">
        <f t="shared" si="70"/>
        <v>0.25999999999999979</v>
      </c>
      <c r="BC36" s="10">
        <f t="shared" si="71"/>
        <v>0.2280000000000002</v>
      </c>
      <c r="BD36" s="9">
        <v>5.7460000000000004</v>
      </c>
      <c r="BE36" s="3">
        <v>6.3129999999999997</v>
      </c>
      <c r="BF36" s="15">
        <v>6.8769999999999998</v>
      </c>
      <c r="BG36" s="15">
        <f t="shared" si="72"/>
        <v>6.3129999999999997</v>
      </c>
      <c r="BH36" s="9">
        <f t="shared" si="73"/>
        <v>0.56699999999999928</v>
      </c>
      <c r="BI36" s="10">
        <f t="shared" si="74"/>
        <v>0.56400000000000006</v>
      </c>
      <c r="BJ36" s="9">
        <v>5.7270000000000003</v>
      </c>
      <c r="BK36" s="3">
        <v>6.2930000000000001</v>
      </c>
      <c r="BL36" s="15">
        <v>6.8570000000000002</v>
      </c>
      <c r="BM36" s="15">
        <f t="shared" si="75"/>
        <v>6.2930000000000001</v>
      </c>
      <c r="BN36" s="9">
        <f t="shared" si="76"/>
        <v>0.56599999999999984</v>
      </c>
      <c r="BO36" s="10">
        <f t="shared" si="77"/>
        <v>0.56400000000000006</v>
      </c>
      <c r="BP36">
        <f t="shared" si="78"/>
        <v>0</v>
      </c>
      <c r="BQ36" s="93">
        <f t="shared" si="79"/>
        <v>1.0759013282732433</v>
      </c>
      <c r="BR36" s="93">
        <f t="shared" si="80"/>
        <v>1.074003795066413</v>
      </c>
      <c r="BS36" s="93" t="str">
        <f>VLOOKUP(C36,'Koppeling locatie - aslocatie'!$A$2:$C$8139,2,FALSE)</f>
        <v>maas229</v>
      </c>
      <c r="BT36" s="93">
        <f>VLOOKUP($BS36,aslocaties_v01!$C$3:$AA$500,MATCH($K$3/10,aslocaties_v01!$C$2:$X$2),FALSE)</f>
        <v>5.266</v>
      </c>
      <c r="BU36" s="93">
        <f>VLOOKUP(BS36,aslocaties_v01!$C$3:$AA$500,MATCH($K$3,aslocaties_v01!$C$2:$X$2),FALSE)</f>
        <v>5.7969999999999997</v>
      </c>
      <c r="BV36" s="93">
        <f>VLOOKUP(BS36,aslocaties_v01!$C$3:$AA$500,MATCH($K$3*10,aslocaties_v01!$C$2:$Y$2),FALSE)</f>
        <v>6.3490000000000002</v>
      </c>
      <c r="BW36" s="93">
        <f t="shared" si="81"/>
        <v>0.53099999999999969</v>
      </c>
      <c r="BX36" s="93">
        <f t="shared" si="82"/>
        <v>0.55200000000000049</v>
      </c>
      <c r="BY36" s="94">
        <f t="shared" si="83"/>
        <v>7.5901328273235702E-3</v>
      </c>
      <c r="BZ36" s="94">
        <f t="shared" si="84"/>
        <v>1.5543122344752192E-15</v>
      </c>
      <c r="CA36" s="94">
        <f t="shared" si="85"/>
        <v>3.6999999999999922E-2</v>
      </c>
      <c r="CB36">
        <f t="shared" si="86"/>
        <v>3.3000000000000362E-2</v>
      </c>
      <c r="CC36" s="58">
        <f t="shared" si="87"/>
        <v>3.2999999999999474E-2</v>
      </c>
      <c r="CD36" s="95" t="b">
        <f t="shared" si="88"/>
        <v>0</v>
      </c>
      <c r="CE36" s="96" t="b">
        <f t="shared" si="89"/>
        <v>1</v>
      </c>
      <c r="CF36" t="b">
        <f t="shared" si="90"/>
        <v>1</v>
      </c>
      <c r="CG36" t="b">
        <f t="shared" si="91"/>
        <v>1</v>
      </c>
      <c r="CH36" s="84" t="b">
        <f t="shared" si="92"/>
        <v>1</v>
      </c>
      <c r="CI36">
        <f t="shared" si="93"/>
        <v>0.80100000000000005</v>
      </c>
      <c r="CJ36" t="b">
        <f t="shared" si="94"/>
        <v>1</v>
      </c>
      <c r="CK36" t="b">
        <f t="shared" si="95"/>
        <v>1</v>
      </c>
      <c r="CL36" s="84" t="b">
        <f t="shared" ref="CL36:CL52" si="115">BA36&lt;AVERAGE(BA:BA)+2*STDEV(BA:BA)</f>
        <v>1</v>
      </c>
      <c r="CM36">
        <f t="shared" si="96"/>
        <v>3.0779999999999998</v>
      </c>
      <c r="CN36" t="b">
        <f t="shared" si="97"/>
        <v>1</v>
      </c>
      <c r="CO36" s="84">
        <f t="shared" si="98"/>
        <v>5.4196430859335683E-2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ht="13.5" thickBot="1">
      <c r="A37" s="9">
        <v>2033</v>
      </c>
      <c r="B37" s="3">
        <v>2</v>
      </c>
      <c r="C37" s="3" t="s">
        <v>1865</v>
      </c>
      <c r="D37" s="3" t="str">
        <f t="shared" si="58"/>
        <v>MA_1_37-1_dk_0034</v>
      </c>
      <c r="E37" s="3" t="str">
        <f t="shared" si="59"/>
        <v>0034</v>
      </c>
      <c r="F37" s="3">
        <v>138313.71900000001</v>
      </c>
      <c r="G37" s="15">
        <v>417330.78100000002</v>
      </c>
      <c r="H37" s="35" t="str">
        <f t="shared" si="60"/>
        <v>ja</v>
      </c>
      <c r="I37" s="42">
        <v>170</v>
      </c>
      <c r="J37" s="20" t="s">
        <v>374</v>
      </c>
      <c r="K37" s="74">
        <v>10000</v>
      </c>
      <c r="L37" s="28">
        <f t="shared" si="112"/>
        <v>1</v>
      </c>
      <c r="M37" s="28">
        <f t="shared" si="113"/>
        <v>1</v>
      </c>
      <c r="N37" s="56">
        <f t="shared" si="61"/>
        <v>10000</v>
      </c>
      <c r="O37" s="33">
        <f t="shared" si="114"/>
        <v>121.28649231055515</v>
      </c>
      <c r="P37" s="37">
        <f t="shared" si="62"/>
        <v>80.453318669907006</v>
      </c>
      <c r="Q37" s="9" t="s">
        <v>12</v>
      </c>
      <c r="R37" s="55" t="s">
        <v>12</v>
      </c>
      <c r="S37" s="55">
        <v>4.6539999999999999</v>
      </c>
      <c r="T37" s="55">
        <v>4.9850000000000003</v>
      </c>
      <c r="U37" s="55">
        <v>5.29</v>
      </c>
      <c r="V37" s="3">
        <v>5.5380000000000003</v>
      </c>
      <c r="W37" s="3">
        <v>5.8150000000000004</v>
      </c>
      <c r="X37" s="3" t="s">
        <v>12</v>
      </c>
      <c r="Y37" s="3">
        <v>6.3659999999999997</v>
      </c>
      <c r="Z37" s="15" t="s">
        <v>12</v>
      </c>
      <c r="AA37" s="10">
        <f t="shared" si="63"/>
        <v>5.8150000000000004</v>
      </c>
      <c r="AB37" s="9">
        <f t="shared" si="64"/>
        <v>0.52500000000000036</v>
      </c>
      <c r="AC37" s="10">
        <f t="shared" si="65"/>
        <v>0.55099999999999927</v>
      </c>
      <c r="AD37" s="9" t="s">
        <v>12</v>
      </c>
      <c r="AE37" s="55" t="s">
        <v>12</v>
      </c>
      <c r="AF37" s="55">
        <v>0.47</v>
      </c>
      <c r="AG37" s="55">
        <v>0.53200000000000003</v>
      </c>
      <c r="AH37" s="55">
        <v>0.59599999999999997</v>
      </c>
      <c r="AI37" s="3">
        <v>0.66</v>
      </c>
      <c r="AJ37" s="3">
        <v>0.73199999999999998</v>
      </c>
      <c r="AK37" s="3" t="s">
        <v>12</v>
      </c>
      <c r="AL37" s="3">
        <v>0.877</v>
      </c>
      <c r="AM37" s="15" t="s">
        <v>12</v>
      </c>
      <c r="AN37" s="10">
        <f t="shared" si="66"/>
        <v>0.73199999999999998</v>
      </c>
      <c r="AO37" s="9">
        <f t="shared" si="67"/>
        <v>0.13600000000000001</v>
      </c>
      <c r="AP37" s="10">
        <f t="shared" si="68"/>
        <v>0.14500000000000002</v>
      </c>
      <c r="AQ37" s="9" t="s">
        <v>12</v>
      </c>
      <c r="AR37" s="55" t="s">
        <v>12</v>
      </c>
      <c r="AS37" s="55">
        <v>2.3159999999999998</v>
      </c>
      <c r="AT37" s="55">
        <v>2.4590000000000001</v>
      </c>
      <c r="AU37" s="55">
        <v>2.597</v>
      </c>
      <c r="AV37" s="3">
        <v>2.7170000000000001</v>
      </c>
      <c r="AW37" s="3">
        <v>2.8519999999999999</v>
      </c>
      <c r="AX37" s="3" t="s">
        <v>12</v>
      </c>
      <c r="AY37" s="3">
        <v>3.125</v>
      </c>
      <c r="AZ37" s="15" t="s">
        <v>12</v>
      </c>
      <c r="BA37" s="10">
        <f t="shared" si="69"/>
        <v>2.8519999999999999</v>
      </c>
      <c r="BB37" s="9">
        <f t="shared" si="70"/>
        <v>0.25499999999999989</v>
      </c>
      <c r="BC37" s="10">
        <f t="shared" si="71"/>
        <v>0.27300000000000013</v>
      </c>
      <c r="BD37" s="9">
        <v>5.7309999999999999</v>
      </c>
      <c r="BE37" s="3">
        <v>6.2949999999999999</v>
      </c>
      <c r="BF37" s="15">
        <v>6.86</v>
      </c>
      <c r="BG37" s="15">
        <f t="shared" si="72"/>
        <v>6.2949999999999999</v>
      </c>
      <c r="BH37" s="9">
        <f t="shared" si="73"/>
        <v>0.56400000000000006</v>
      </c>
      <c r="BI37" s="10">
        <f t="shared" si="74"/>
        <v>0.56500000000000039</v>
      </c>
      <c r="BJ37" s="9">
        <v>5.7110000000000003</v>
      </c>
      <c r="BK37" s="3">
        <v>6.2750000000000004</v>
      </c>
      <c r="BL37" s="15">
        <v>6.8390000000000004</v>
      </c>
      <c r="BM37" s="15">
        <f t="shared" si="75"/>
        <v>6.2750000000000004</v>
      </c>
      <c r="BN37" s="9">
        <f t="shared" si="76"/>
        <v>0.56400000000000006</v>
      </c>
      <c r="BO37" s="10">
        <f t="shared" si="77"/>
        <v>0.56400000000000006</v>
      </c>
      <c r="BP37">
        <f t="shared" si="78"/>
        <v>0</v>
      </c>
      <c r="BQ37" s="93">
        <f t="shared" si="79"/>
        <v>1.0742857142857136</v>
      </c>
      <c r="BR37" s="93">
        <f t="shared" si="80"/>
        <v>1.0742857142857136</v>
      </c>
      <c r="BS37" s="93" t="str">
        <f>VLOOKUP(C37,'Koppeling locatie - aslocatie'!$A$2:$C$8139,2,FALSE)</f>
        <v>maas229</v>
      </c>
      <c r="BT37" s="93">
        <f>VLOOKUP($BS37,aslocaties_v01!$C$3:$AA$500,MATCH($K$3/10,aslocaties_v01!$C$2:$X$2),FALSE)</f>
        <v>5.266</v>
      </c>
      <c r="BU37" s="93">
        <f>VLOOKUP(BS37,aslocaties_v01!$C$3:$AA$500,MATCH($K$3,aslocaties_v01!$C$2:$X$2),FALSE)</f>
        <v>5.7969999999999997</v>
      </c>
      <c r="BV37" s="93">
        <f>VLOOKUP(BS37,aslocaties_v01!$C$3:$AA$500,MATCH($K$3*10,aslocaties_v01!$C$2:$Y$2),FALSE)</f>
        <v>6.3490000000000002</v>
      </c>
      <c r="BW37" s="93">
        <f t="shared" si="81"/>
        <v>0.53099999999999969</v>
      </c>
      <c r="BX37" s="93">
        <f t="shared" si="82"/>
        <v>0.55200000000000049</v>
      </c>
      <c r="BY37" s="94">
        <f t="shared" si="83"/>
        <v>1.1428571428570233E-2</v>
      </c>
      <c r="BZ37" s="94">
        <f t="shared" si="84"/>
        <v>1.8148820326699955E-3</v>
      </c>
      <c r="CA37" s="94">
        <f t="shared" si="85"/>
        <v>2.4000000000000021E-2</v>
      </c>
      <c r="CB37">
        <f t="shared" si="86"/>
        <v>1.8000000000000682E-2</v>
      </c>
      <c r="CC37" s="58">
        <f t="shared" si="87"/>
        <v>1.699999999999946E-2</v>
      </c>
      <c r="CD37" s="95" t="b">
        <f t="shared" si="88"/>
        <v>0</v>
      </c>
      <c r="CE37" s="96" t="b">
        <f t="shared" si="89"/>
        <v>1</v>
      </c>
      <c r="CF37" t="b">
        <f t="shared" si="90"/>
        <v>1</v>
      </c>
      <c r="CG37" t="b">
        <f t="shared" si="91"/>
        <v>1</v>
      </c>
      <c r="CH37" s="84" t="b">
        <f t="shared" si="92"/>
        <v>1</v>
      </c>
      <c r="CI37">
        <f t="shared" si="93"/>
        <v>0.73199999999999998</v>
      </c>
      <c r="CJ37" t="b">
        <f t="shared" si="94"/>
        <v>1</v>
      </c>
      <c r="CK37" t="b">
        <f t="shared" si="95"/>
        <v>1</v>
      </c>
      <c r="CL37" s="84" t="b">
        <f t="shared" si="115"/>
        <v>1</v>
      </c>
      <c r="CM37">
        <f t="shared" si="96"/>
        <v>2.8519999999999999</v>
      </c>
      <c r="CN37" t="b">
        <f t="shared" si="97"/>
        <v>1</v>
      </c>
      <c r="CO37" s="84">
        <f t="shared" si="98"/>
        <v>5.7688260057011893E-2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ht="13.5" thickBot="1">
      <c r="A38" s="9">
        <v>2034</v>
      </c>
      <c r="B38" s="3">
        <v>2</v>
      </c>
      <c r="C38" s="3" t="s">
        <v>1866</v>
      </c>
      <c r="D38" s="3" t="str">
        <f t="shared" si="58"/>
        <v>MA_1_37-1_dk_0035</v>
      </c>
      <c r="E38" s="3" t="str">
        <f t="shared" si="59"/>
        <v>0035</v>
      </c>
      <c r="F38" s="3">
        <v>138235.06200000001</v>
      </c>
      <c r="G38" s="15">
        <v>417313.875</v>
      </c>
      <c r="H38" s="35" t="str">
        <f t="shared" si="60"/>
        <v>ja</v>
      </c>
      <c r="I38" s="42">
        <v>170</v>
      </c>
      <c r="J38" s="20" t="s">
        <v>374</v>
      </c>
      <c r="K38" s="74">
        <v>10000</v>
      </c>
      <c r="L38" s="28">
        <f t="shared" si="112"/>
        <v>1</v>
      </c>
      <c r="M38" s="28">
        <f t="shared" si="113"/>
        <v>1</v>
      </c>
      <c r="N38" s="56">
        <f t="shared" si="61"/>
        <v>10000</v>
      </c>
      <c r="O38" s="33">
        <f t="shared" si="114"/>
        <v>80.453318669907006</v>
      </c>
      <c r="P38" s="37">
        <f t="shared" si="62"/>
        <v>120.34310201253591</v>
      </c>
      <c r="Q38" s="9" t="s">
        <v>12</v>
      </c>
      <c r="R38" s="55" t="s">
        <v>12</v>
      </c>
      <c r="S38" s="55">
        <v>4.32</v>
      </c>
      <c r="T38" s="55">
        <v>4.8250000000000002</v>
      </c>
      <c r="U38" s="55">
        <v>5.2270000000000003</v>
      </c>
      <c r="V38" s="3">
        <v>5.4790000000000001</v>
      </c>
      <c r="W38" s="3">
        <v>5.76</v>
      </c>
      <c r="X38" s="3" t="s">
        <v>12</v>
      </c>
      <c r="Y38" s="3">
        <v>6.3170000000000002</v>
      </c>
      <c r="Z38" s="15" t="s">
        <v>12</v>
      </c>
      <c r="AA38" s="10">
        <f t="shared" si="63"/>
        <v>5.76</v>
      </c>
      <c r="AB38" s="9">
        <f t="shared" si="64"/>
        <v>0.53299999999999947</v>
      </c>
      <c r="AC38" s="10">
        <f t="shared" si="65"/>
        <v>0.55700000000000038</v>
      </c>
      <c r="AD38" s="9" t="s">
        <v>12</v>
      </c>
      <c r="AE38" s="55" t="s">
        <v>12</v>
      </c>
      <c r="AF38" s="55">
        <v>0.2</v>
      </c>
      <c r="AG38" s="55">
        <v>0.33800000000000002</v>
      </c>
      <c r="AH38" s="55">
        <v>0.45700000000000002</v>
      </c>
      <c r="AI38" s="3">
        <v>0.54600000000000004</v>
      </c>
      <c r="AJ38" s="3">
        <v>0.63100000000000001</v>
      </c>
      <c r="AK38" s="3" t="s">
        <v>12</v>
      </c>
      <c r="AL38" s="3">
        <v>0.78300000000000003</v>
      </c>
      <c r="AM38" s="15" t="s">
        <v>12</v>
      </c>
      <c r="AN38" s="10">
        <f t="shared" si="66"/>
        <v>0.63100000000000001</v>
      </c>
      <c r="AO38" s="9">
        <f t="shared" si="67"/>
        <v>0.17399999999999999</v>
      </c>
      <c r="AP38" s="10">
        <f t="shared" si="68"/>
        <v>0.15200000000000002</v>
      </c>
      <c r="AQ38" s="9" t="s">
        <v>12</v>
      </c>
      <c r="AR38" s="55" t="s">
        <v>12</v>
      </c>
      <c r="AS38" s="55">
        <v>0.99</v>
      </c>
      <c r="AT38" s="55">
        <v>1.6930000000000001</v>
      </c>
      <c r="AU38" s="55">
        <v>2.1579999999999999</v>
      </c>
      <c r="AV38" s="3">
        <v>2.4159999999999999</v>
      </c>
      <c r="AW38" s="3">
        <v>2.6589999999999998</v>
      </c>
      <c r="AX38" s="3" t="s">
        <v>12</v>
      </c>
      <c r="AY38" s="3">
        <v>2.99</v>
      </c>
      <c r="AZ38" s="15" t="s">
        <v>12</v>
      </c>
      <c r="BA38" s="10">
        <f t="shared" si="69"/>
        <v>2.6589999999999998</v>
      </c>
      <c r="BB38" s="9">
        <f t="shared" si="70"/>
        <v>0.50099999999999989</v>
      </c>
      <c r="BC38" s="10">
        <f t="shared" si="71"/>
        <v>0.33100000000000041</v>
      </c>
      <c r="BD38" s="9">
        <v>5.6479999999999997</v>
      </c>
      <c r="BE38" s="3">
        <v>6.2649999999999997</v>
      </c>
      <c r="BF38" s="15">
        <v>6.84</v>
      </c>
      <c r="BG38" s="15">
        <f t="shared" si="72"/>
        <v>6.2649999999999997</v>
      </c>
      <c r="BH38" s="9">
        <f t="shared" si="73"/>
        <v>0.61699999999999999</v>
      </c>
      <c r="BI38" s="10">
        <f t="shared" si="74"/>
        <v>0.57500000000000018</v>
      </c>
      <c r="BJ38" s="9">
        <v>5.6230000000000002</v>
      </c>
      <c r="BK38" s="3">
        <v>6.2409999999999997</v>
      </c>
      <c r="BL38" s="15">
        <v>6.8159999999999998</v>
      </c>
      <c r="BM38" s="15">
        <f t="shared" si="75"/>
        <v>6.2409999999999997</v>
      </c>
      <c r="BN38" s="9">
        <f t="shared" si="76"/>
        <v>0.61799999999999944</v>
      </c>
      <c r="BO38" s="10">
        <f t="shared" si="77"/>
        <v>0.57500000000000018</v>
      </c>
      <c r="BP38">
        <f t="shared" si="78"/>
        <v>0</v>
      </c>
      <c r="BQ38" s="93">
        <f t="shared" si="79"/>
        <v>1.1575984990619148</v>
      </c>
      <c r="BR38" s="93">
        <f t="shared" si="80"/>
        <v>1.1594746716697937</v>
      </c>
      <c r="BS38" s="93" t="str">
        <f>VLOOKUP(C38,'Koppeling locatie - aslocatie'!$A$2:$C$8139,2,FALSE)</f>
        <v>maas229</v>
      </c>
      <c r="BT38" s="93">
        <f>VLOOKUP($BS38,aslocaties_v01!$C$3:$AA$500,MATCH($K$3/10,aslocaties_v01!$C$2:$X$2),FALSE)</f>
        <v>5.266</v>
      </c>
      <c r="BU38" s="93">
        <f>VLOOKUP(BS38,aslocaties_v01!$C$3:$AA$500,MATCH($K$3,aslocaties_v01!$C$2:$X$2),FALSE)</f>
        <v>5.7969999999999997</v>
      </c>
      <c r="BV38" s="93">
        <f>VLOOKUP(BS38,aslocaties_v01!$C$3:$AA$500,MATCH($K$3*10,aslocaties_v01!$C$2:$Y$2),FALSE)</f>
        <v>6.3490000000000002</v>
      </c>
      <c r="BW38" s="93">
        <f t="shared" si="81"/>
        <v>0.53099999999999969</v>
      </c>
      <c r="BX38" s="93">
        <f t="shared" si="82"/>
        <v>0.55200000000000049</v>
      </c>
      <c r="BY38" s="94">
        <f t="shared" si="83"/>
        <v>3.7523452157594006E-3</v>
      </c>
      <c r="BZ38" s="94">
        <f t="shared" si="84"/>
        <v>8.9766606822260231E-3</v>
      </c>
      <c r="CA38" s="94">
        <f t="shared" si="85"/>
        <v>3.8999999999999702E-2</v>
      </c>
      <c r="CB38">
        <f t="shared" si="86"/>
        <v>3.6999999999999922E-2</v>
      </c>
      <c r="CC38" s="58">
        <f t="shared" si="87"/>
        <v>3.2000000000000028E-2</v>
      </c>
      <c r="CD38" s="95" t="b">
        <f t="shared" si="88"/>
        <v>0</v>
      </c>
      <c r="CE38" s="96" t="b">
        <f t="shared" si="89"/>
        <v>1</v>
      </c>
      <c r="CF38" t="b">
        <f t="shared" si="90"/>
        <v>1</v>
      </c>
      <c r="CG38" t="b">
        <f t="shared" si="91"/>
        <v>1</v>
      </c>
      <c r="CH38" s="84" t="b">
        <f t="shared" si="92"/>
        <v>1</v>
      </c>
      <c r="CI38">
        <f t="shared" si="93"/>
        <v>0.63100000000000001</v>
      </c>
      <c r="CJ38" t="b">
        <f t="shared" si="94"/>
        <v>1</v>
      </c>
      <c r="CK38" t="b">
        <f t="shared" si="95"/>
        <v>1</v>
      </c>
      <c r="CL38" s="84" t="b">
        <f t="shared" si="115"/>
        <v>1</v>
      </c>
      <c r="CM38">
        <f t="shared" si="96"/>
        <v>2.6589999999999998</v>
      </c>
      <c r="CN38" t="b">
        <f t="shared" si="97"/>
        <v>1</v>
      </c>
      <c r="CO38" s="84">
        <f t="shared" si="98"/>
        <v>5.7209491318262959E-2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ht="13.5" thickBot="1">
      <c r="A39" s="9">
        <v>2035</v>
      </c>
      <c r="B39" s="3">
        <v>2</v>
      </c>
      <c r="C39" s="3" t="s">
        <v>1867</v>
      </c>
      <c r="D39" s="3" t="str">
        <f t="shared" si="58"/>
        <v>MA_1_37-1_dk_0036</v>
      </c>
      <c r="E39" s="3" t="str">
        <f t="shared" si="59"/>
        <v>0036</v>
      </c>
      <c r="F39" s="3">
        <v>138117.391</v>
      </c>
      <c r="G39" s="15">
        <v>417288.65600000002</v>
      </c>
      <c r="H39" s="35" t="str">
        <f t="shared" si="60"/>
        <v>ja</v>
      </c>
      <c r="I39" s="42">
        <v>165</v>
      </c>
      <c r="J39" s="20" t="s">
        <v>374</v>
      </c>
      <c r="K39" s="74">
        <v>10000</v>
      </c>
      <c r="L39" s="28">
        <f t="shared" si="112"/>
        <v>1</v>
      </c>
      <c r="M39" s="28">
        <f t="shared" si="113"/>
        <v>1</v>
      </c>
      <c r="N39" s="56">
        <f t="shared" si="61"/>
        <v>10000</v>
      </c>
      <c r="O39" s="33">
        <f t="shared" si="114"/>
        <v>120.34310201253591</v>
      </c>
      <c r="P39" s="37">
        <f t="shared" si="62"/>
        <v>79.956020567574328</v>
      </c>
      <c r="Q39" s="9" t="s">
        <v>12</v>
      </c>
      <c r="R39" s="55" t="s">
        <v>12</v>
      </c>
      <c r="S39" s="55">
        <v>4.5609999999999999</v>
      </c>
      <c r="T39" s="55">
        <v>4.9059999999999997</v>
      </c>
      <c r="U39" s="55">
        <v>5.218</v>
      </c>
      <c r="V39" s="3">
        <v>5.4720000000000004</v>
      </c>
      <c r="W39" s="3">
        <v>5.7590000000000003</v>
      </c>
      <c r="X39" s="3" t="s">
        <v>12</v>
      </c>
      <c r="Y39" s="3">
        <v>6.3209999999999997</v>
      </c>
      <c r="Z39" s="15" t="s">
        <v>12</v>
      </c>
      <c r="AA39" s="10">
        <f t="shared" si="63"/>
        <v>5.7590000000000003</v>
      </c>
      <c r="AB39" s="9">
        <f t="shared" si="64"/>
        <v>0.54100000000000037</v>
      </c>
      <c r="AC39" s="10">
        <f t="shared" si="65"/>
        <v>0.56199999999999939</v>
      </c>
      <c r="AD39" s="9" t="s">
        <v>12</v>
      </c>
      <c r="AE39" s="55" t="s">
        <v>12</v>
      </c>
      <c r="AF39" s="55">
        <v>0.503</v>
      </c>
      <c r="AG39" s="55">
        <v>0.56999999999999995</v>
      </c>
      <c r="AH39" s="55">
        <v>0.64300000000000002</v>
      </c>
      <c r="AI39" s="3">
        <v>0.71</v>
      </c>
      <c r="AJ39" s="3">
        <v>0.78400000000000003</v>
      </c>
      <c r="AK39" s="3" t="s">
        <v>12</v>
      </c>
      <c r="AL39" s="3">
        <v>0.93600000000000005</v>
      </c>
      <c r="AM39" s="15" t="s">
        <v>12</v>
      </c>
      <c r="AN39" s="10">
        <f t="shared" si="66"/>
        <v>0.78400000000000003</v>
      </c>
      <c r="AO39" s="9">
        <f t="shared" si="67"/>
        <v>0.14100000000000001</v>
      </c>
      <c r="AP39" s="10">
        <f t="shared" si="68"/>
        <v>0.15200000000000002</v>
      </c>
      <c r="AQ39" s="9" t="s">
        <v>12</v>
      </c>
      <c r="AR39" s="55" t="s">
        <v>12</v>
      </c>
      <c r="AS39" s="55">
        <v>2.387</v>
      </c>
      <c r="AT39" s="55">
        <v>2.5510000000000002</v>
      </c>
      <c r="AU39" s="55">
        <v>2.7040000000000002</v>
      </c>
      <c r="AV39" s="3">
        <v>2.8359999999999999</v>
      </c>
      <c r="AW39" s="3">
        <v>2.9870000000000001</v>
      </c>
      <c r="AX39" s="3" t="s">
        <v>12</v>
      </c>
      <c r="AY39" s="3">
        <v>3.25</v>
      </c>
      <c r="AZ39" s="15" t="s">
        <v>12</v>
      </c>
      <c r="BA39" s="10">
        <f t="shared" si="69"/>
        <v>2.9870000000000001</v>
      </c>
      <c r="BB39" s="9">
        <f t="shared" si="70"/>
        <v>0.28299999999999992</v>
      </c>
      <c r="BC39" s="10">
        <f t="shared" si="71"/>
        <v>0.2629999999999999</v>
      </c>
      <c r="BD39" s="9">
        <v>5.6509999999999998</v>
      </c>
      <c r="BE39" s="3">
        <v>6.2270000000000003</v>
      </c>
      <c r="BF39" s="15">
        <v>6.8</v>
      </c>
      <c r="BG39" s="15">
        <f t="shared" si="72"/>
        <v>6.2270000000000003</v>
      </c>
      <c r="BH39" s="9">
        <f t="shared" si="73"/>
        <v>0.57600000000000051</v>
      </c>
      <c r="BI39" s="10">
        <f t="shared" si="74"/>
        <v>0.57299999999999951</v>
      </c>
      <c r="BJ39" s="9">
        <v>5.6219999999999999</v>
      </c>
      <c r="BK39" s="3">
        <v>6.1980000000000004</v>
      </c>
      <c r="BL39" s="15">
        <v>6.77</v>
      </c>
      <c r="BM39" s="15">
        <f t="shared" si="75"/>
        <v>6.1980000000000004</v>
      </c>
      <c r="BN39" s="9">
        <f t="shared" si="76"/>
        <v>0.57600000000000051</v>
      </c>
      <c r="BO39" s="10">
        <f t="shared" si="77"/>
        <v>0.57199999999999918</v>
      </c>
      <c r="BP39">
        <f t="shared" si="78"/>
        <v>0</v>
      </c>
      <c r="BQ39" s="93">
        <f t="shared" si="79"/>
        <v>1.0646950092421443</v>
      </c>
      <c r="BR39" s="93">
        <f t="shared" si="80"/>
        <v>1.0646950092421443</v>
      </c>
      <c r="BS39" s="93" t="str">
        <f>VLOOKUP(C39,'Koppeling locatie - aslocatie'!$A$2:$C$8139,2,FALSE)</f>
        <v>maas229</v>
      </c>
      <c r="BT39" s="93">
        <f>VLOOKUP($BS39,aslocaties_v01!$C$3:$AA$500,MATCH($K$3/10,aslocaties_v01!$C$2:$X$2),FALSE)</f>
        <v>5.266</v>
      </c>
      <c r="BU39" s="93">
        <f>VLOOKUP(BS39,aslocaties_v01!$C$3:$AA$500,MATCH($K$3,aslocaties_v01!$C$2:$X$2),FALSE)</f>
        <v>5.7969999999999997</v>
      </c>
      <c r="BV39" s="93">
        <f>VLOOKUP(BS39,aslocaties_v01!$C$3:$AA$500,MATCH($K$3*10,aslocaties_v01!$C$2:$Y$2),FALSE)</f>
        <v>6.3490000000000002</v>
      </c>
      <c r="BW39" s="93">
        <f t="shared" si="81"/>
        <v>0.53099999999999969</v>
      </c>
      <c r="BX39" s="93">
        <f t="shared" si="82"/>
        <v>0.55200000000000049</v>
      </c>
      <c r="BY39" s="94">
        <f t="shared" si="83"/>
        <v>1.848428835489957E-2</v>
      </c>
      <c r="BZ39" s="94">
        <f t="shared" si="84"/>
        <v>1.7793594306047877E-2</v>
      </c>
      <c r="CA39" s="94">
        <f t="shared" si="85"/>
        <v>4.8000000000000043E-2</v>
      </c>
      <c r="CB39">
        <f t="shared" si="86"/>
        <v>3.7999999999999368E-2</v>
      </c>
      <c r="CC39" s="58">
        <f t="shared" si="87"/>
        <v>2.8000000000000469E-2</v>
      </c>
      <c r="CD39" s="95" t="b">
        <f t="shared" si="88"/>
        <v>0</v>
      </c>
      <c r="CE39" s="96" t="b">
        <f t="shared" si="89"/>
        <v>1</v>
      </c>
      <c r="CF39" t="b">
        <f t="shared" si="90"/>
        <v>1</v>
      </c>
      <c r="CG39" t="b">
        <f t="shared" si="91"/>
        <v>1</v>
      </c>
      <c r="CH39" s="84" t="b">
        <f t="shared" si="92"/>
        <v>1</v>
      </c>
      <c r="CI39">
        <f t="shared" si="93"/>
        <v>0.78400000000000003</v>
      </c>
      <c r="CJ39" t="b">
        <f t="shared" si="94"/>
        <v>1</v>
      </c>
      <c r="CK39" t="b">
        <f t="shared" si="95"/>
        <v>1</v>
      </c>
      <c r="CL39" s="84" t="b">
        <f t="shared" si="115"/>
        <v>1</v>
      </c>
      <c r="CM39">
        <f t="shared" si="96"/>
        <v>2.9870000000000001</v>
      </c>
      <c r="CN39" t="b">
        <f t="shared" si="97"/>
        <v>1</v>
      </c>
      <c r="CO39" s="84">
        <f t="shared" si="98"/>
        <v>5.632757041074906E-2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ht="13.5" thickBot="1">
      <c r="A40" s="9">
        <v>2036</v>
      </c>
      <c r="B40" s="3">
        <v>2</v>
      </c>
      <c r="C40" s="3" t="s">
        <v>1868</v>
      </c>
      <c r="D40" s="3" t="str">
        <f t="shared" si="58"/>
        <v>MA_1_37-1_dk_0037</v>
      </c>
      <c r="E40" s="3" t="str">
        <f t="shared" si="59"/>
        <v>0037</v>
      </c>
      <c r="F40" s="3">
        <v>138039.15599999999</v>
      </c>
      <c r="G40" s="15">
        <v>417272.15600000002</v>
      </c>
      <c r="H40" s="35" t="str">
        <f t="shared" si="60"/>
        <v>ja</v>
      </c>
      <c r="I40" s="42">
        <v>167</v>
      </c>
      <c r="J40" s="20" t="s">
        <v>374</v>
      </c>
      <c r="K40" s="74">
        <v>10000</v>
      </c>
      <c r="L40" s="28">
        <f t="shared" si="112"/>
        <v>1</v>
      </c>
      <c r="M40" s="28">
        <f t="shared" si="113"/>
        <v>1</v>
      </c>
      <c r="N40" s="56">
        <f t="shared" si="61"/>
        <v>10000</v>
      </c>
      <c r="O40" s="33">
        <f t="shared" si="114"/>
        <v>79.956020567574328</v>
      </c>
      <c r="P40" s="37">
        <f t="shared" si="62"/>
        <v>119.85216980928995</v>
      </c>
      <c r="Q40" s="9" t="s">
        <v>12</v>
      </c>
      <c r="R40" s="55" t="s">
        <v>12</v>
      </c>
      <c r="S40" s="55">
        <v>4.5510000000000002</v>
      </c>
      <c r="T40" s="55">
        <v>4.9009999999999998</v>
      </c>
      <c r="U40" s="55">
        <v>5.2130000000000001</v>
      </c>
      <c r="V40" s="3">
        <v>5.4660000000000002</v>
      </c>
      <c r="W40" s="3">
        <v>5.7510000000000003</v>
      </c>
      <c r="X40" s="3" t="s">
        <v>12</v>
      </c>
      <c r="Y40" s="3">
        <v>6.31</v>
      </c>
      <c r="Z40" s="15" t="s">
        <v>12</v>
      </c>
      <c r="AA40" s="10">
        <f t="shared" si="63"/>
        <v>5.7510000000000003</v>
      </c>
      <c r="AB40" s="9">
        <f t="shared" si="64"/>
        <v>0.53800000000000026</v>
      </c>
      <c r="AC40" s="10">
        <f t="shared" si="65"/>
        <v>0.55899999999999928</v>
      </c>
      <c r="AD40" s="9" t="s">
        <v>12</v>
      </c>
      <c r="AE40" s="55" t="s">
        <v>12</v>
      </c>
      <c r="AF40" s="55">
        <v>0.48299999999999998</v>
      </c>
      <c r="AG40" s="55">
        <v>0.54600000000000004</v>
      </c>
      <c r="AH40" s="55">
        <v>0.61499999999999999</v>
      </c>
      <c r="AI40" s="3">
        <v>0.68100000000000005</v>
      </c>
      <c r="AJ40" s="3">
        <v>0.75700000000000001</v>
      </c>
      <c r="AK40" s="3" t="s">
        <v>12</v>
      </c>
      <c r="AL40" s="3">
        <v>0.91</v>
      </c>
      <c r="AM40" s="15" t="s">
        <v>12</v>
      </c>
      <c r="AN40" s="10">
        <f t="shared" si="66"/>
        <v>0.75700000000000001</v>
      </c>
      <c r="AO40" s="9">
        <f t="shared" si="67"/>
        <v>0.14200000000000002</v>
      </c>
      <c r="AP40" s="10">
        <f t="shared" si="68"/>
        <v>0.15300000000000002</v>
      </c>
      <c r="AQ40" s="9" t="s">
        <v>12</v>
      </c>
      <c r="AR40" s="55" t="s">
        <v>12</v>
      </c>
      <c r="AS40" s="55">
        <v>2.347</v>
      </c>
      <c r="AT40" s="55">
        <v>2.5030000000000001</v>
      </c>
      <c r="AU40" s="55">
        <v>2.6419999999999999</v>
      </c>
      <c r="AV40" s="3">
        <v>2.7669999999999999</v>
      </c>
      <c r="AW40" s="3">
        <v>2.915</v>
      </c>
      <c r="AX40" s="3" t="s">
        <v>12</v>
      </c>
      <c r="AY40" s="3">
        <v>3.1949999999999998</v>
      </c>
      <c r="AZ40" s="15" t="s">
        <v>12</v>
      </c>
      <c r="BA40" s="10">
        <f t="shared" si="69"/>
        <v>2.915</v>
      </c>
      <c r="BB40" s="9">
        <f t="shared" si="70"/>
        <v>0.27300000000000013</v>
      </c>
      <c r="BC40" s="10">
        <f t="shared" si="71"/>
        <v>0.2799999999999998</v>
      </c>
      <c r="BD40" s="9">
        <v>5.65</v>
      </c>
      <c r="BE40" s="3">
        <v>6.2270000000000003</v>
      </c>
      <c r="BF40" s="15">
        <v>6.8019999999999996</v>
      </c>
      <c r="BG40" s="15">
        <f t="shared" si="72"/>
        <v>6.2270000000000003</v>
      </c>
      <c r="BH40" s="9">
        <f t="shared" si="73"/>
        <v>0.57699999999999996</v>
      </c>
      <c r="BI40" s="10">
        <f t="shared" si="74"/>
        <v>0.57499999999999929</v>
      </c>
      <c r="BJ40" s="9">
        <v>5.6260000000000003</v>
      </c>
      <c r="BK40" s="3">
        <v>6.2030000000000003</v>
      </c>
      <c r="BL40" s="15">
        <v>6.7750000000000004</v>
      </c>
      <c r="BM40" s="15">
        <f t="shared" si="75"/>
        <v>6.2030000000000003</v>
      </c>
      <c r="BN40" s="9">
        <f t="shared" si="76"/>
        <v>0.57699999999999996</v>
      </c>
      <c r="BO40" s="10">
        <f t="shared" si="77"/>
        <v>0.57200000000000006</v>
      </c>
      <c r="BP40">
        <f t="shared" si="78"/>
        <v>0</v>
      </c>
      <c r="BQ40" s="93">
        <f t="shared" si="79"/>
        <v>1.072490706319702</v>
      </c>
      <c r="BR40" s="93">
        <f t="shared" si="80"/>
        <v>1.072490706319702</v>
      </c>
      <c r="BS40" s="93" t="str">
        <f>VLOOKUP(C40,'Koppeling locatie - aslocatie'!$A$2:$C$8139,2,FALSE)</f>
        <v>maas229</v>
      </c>
      <c r="BT40" s="93">
        <f>VLOOKUP($BS40,aslocaties_v01!$C$3:$AA$500,MATCH($K$3/10,aslocaties_v01!$C$2:$X$2),FALSE)</f>
        <v>5.266</v>
      </c>
      <c r="BU40" s="93">
        <f>VLOOKUP(BS40,aslocaties_v01!$C$3:$AA$500,MATCH($K$3,aslocaties_v01!$C$2:$X$2),FALSE)</f>
        <v>5.7969999999999997</v>
      </c>
      <c r="BV40" s="93">
        <f>VLOOKUP(BS40,aslocaties_v01!$C$3:$AA$500,MATCH($K$3*10,aslocaties_v01!$C$2:$Y$2),FALSE)</f>
        <v>6.3490000000000002</v>
      </c>
      <c r="BW40" s="93">
        <f t="shared" si="81"/>
        <v>0.53099999999999969</v>
      </c>
      <c r="BX40" s="93">
        <f t="shared" si="82"/>
        <v>0.55200000000000049</v>
      </c>
      <c r="BY40" s="94">
        <f t="shared" si="83"/>
        <v>1.3011152416357863E-2</v>
      </c>
      <c r="BZ40" s="94">
        <f t="shared" si="84"/>
        <v>1.2522361359568523E-2</v>
      </c>
      <c r="CA40" s="94">
        <f t="shared" si="85"/>
        <v>5.2999999999999936E-2</v>
      </c>
      <c r="CB40">
        <f t="shared" si="86"/>
        <v>4.5999999999999375E-2</v>
      </c>
      <c r="CC40" s="58">
        <f t="shared" si="87"/>
        <v>3.900000000000059E-2</v>
      </c>
      <c r="CD40" s="95" t="b">
        <f t="shared" si="88"/>
        <v>0</v>
      </c>
      <c r="CE40" s="96" t="b">
        <f t="shared" si="89"/>
        <v>1</v>
      </c>
      <c r="CF40" t="b">
        <f t="shared" si="90"/>
        <v>1</v>
      </c>
      <c r="CG40" t="b">
        <f t="shared" si="91"/>
        <v>1</v>
      </c>
      <c r="CH40" s="84" t="b">
        <f t="shared" si="92"/>
        <v>1</v>
      </c>
      <c r="CI40">
        <f t="shared" si="93"/>
        <v>0.75700000000000001</v>
      </c>
      <c r="CJ40" t="b">
        <f t="shared" si="94"/>
        <v>1</v>
      </c>
      <c r="CK40" t="b">
        <f t="shared" si="95"/>
        <v>1</v>
      </c>
      <c r="CL40" s="84" t="b">
        <f t="shared" si="115"/>
        <v>1</v>
      </c>
      <c r="CM40">
        <f t="shared" si="96"/>
        <v>2.915</v>
      </c>
      <c r="CN40" t="b">
        <f t="shared" si="97"/>
        <v>1</v>
      </c>
      <c r="CO40" s="84">
        <f t="shared" si="98"/>
        <v>5.7107633404600941E-2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ht="13.5" thickBot="1">
      <c r="A41" s="9">
        <v>2037</v>
      </c>
      <c r="B41" s="3">
        <v>2</v>
      </c>
      <c r="C41" s="3" t="s">
        <v>1869</v>
      </c>
      <c r="D41" s="3" t="str">
        <f t="shared" si="58"/>
        <v>MA_1_37-1_dk_0038</v>
      </c>
      <c r="E41" s="3" t="str">
        <f t="shared" si="59"/>
        <v>0038</v>
      </c>
      <c r="F41" s="3">
        <v>137921.82800000001</v>
      </c>
      <c r="G41" s="15">
        <v>417247.68800000002</v>
      </c>
      <c r="H41" s="35" t="str">
        <f t="shared" si="60"/>
        <v>ja</v>
      </c>
      <c r="I41" s="42">
        <v>166</v>
      </c>
      <c r="J41" s="20" t="s">
        <v>374</v>
      </c>
      <c r="K41" s="74">
        <v>10000</v>
      </c>
      <c r="L41" s="28">
        <f t="shared" si="112"/>
        <v>1</v>
      </c>
      <c r="M41" s="28">
        <f t="shared" si="113"/>
        <v>1</v>
      </c>
      <c r="N41" s="56">
        <f t="shared" si="61"/>
        <v>10000</v>
      </c>
      <c r="O41" s="33">
        <f t="shared" si="114"/>
        <v>119.85216980928995</v>
      </c>
      <c r="P41" s="37">
        <f t="shared" si="62"/>
        <v>80.012858091713753</v>
      </c>
      <c r="Q41" s="9" t="s">
        <v>12</v>
      </c>
      <c r="R41" s="55" t="s">
        <v>12</v>
      </c>
      <c r="S41" s="55">
        <v>4.5439999999999996</v>
      </c>
      <c r="T41" s="55">
        <v>4.8899999999999997</v>
      </c>
      <c r="U41" s="55">
        <v>5.2060000000000004</v>
      </c>
      <c r="V41" s="3">
        <v>5.4589999999999996</v>
      </c>
      <c r="W41" s="3">
        <v>5.7430000000000003</v>
      </c>
      <c r="X41" s="3" t="s">
        <v>12</v>
      </c>
      <c r="Y41" s="3">
        <v>6.306</v>
      </c>
      <c r="Z41" s="15" t="s">
        <v>12</v>
      </c>
      <c r="AA41" s="10">
        <f t="shared" si="63"/>
        <v>5.7430000000000003</v>
      </c>
      <c r="AB41" s="9">
        <f t="shared" si="64"/>
        <v>0.53699999999999992</v>
      </c>
      <c r="AC41" s="10">
        <f t="shared" si="65"/>
        <v>0.56299999999999972</v>
      </c>
      <c r="AD41" s="9" t="s">
        <v>12</v>
      </c>
      <c r="AE41" s="55" t="s">
        <v>12</v>
      </c>
      <c r="AF41" s="55">
        <v>0.52900000000000003</v>
      </c>
      <c r="AG41" s="55">
        <v>0.58899999999999997</v>
      </c>
      <c r="AH41" s="55">
        <v>0.65900000000000003</v>
      </c>
      <c r="AI41" s="3">
        <v>0.72499999999999998</v>
      </c>
      <c r="AJ41" s="3">
        <v>0.79900000000000004</v>
      </c>
      <c r="AK41" s="3" t="s">
        <v>12</v>
      </c>
      <c r="AL41" s="3">
        <v>0.94399999999999995</v>
      </c>
      <c r="AM41" s="15" t="s">
        <v>12</v>
      </c>
      <c r="AN41" s="10">
        <f t="shared" si="66"/>
        <v>0.79900000000000004</v>
      </c>
      <c r="AO41" s="9">
        <f t="shared" si="67"/>
        <v>0.14000000000000001</v>
      </c>
      <c r="AP41" s="10">
        <f t="shared" si="68"/>
        <v>0.14499999999999991</v>
      </c>
      <c r="AQ41" s="9" t="s">
        <v>12</v>
      </c>
      <c r="AR41" s="55" t="s">
        <v>12</v>
      </c>
      <c r="AS41" s="55">
        <v>2.4550000000000001</v>
      </c>
      <c r="AT41" s="55">
        <v>2.5880000000000001</v>
      </c>
      <c r="AU41" s="55">
        <v>2.7280000000000002</v>
      </c>
      <c r="AV41" s="3">
        <v>2.8650000000000002</v>
      </c>
      <c r="AW41" s="3">
        <v>3.008</v>
      </c>
      <c r="AX41" s="3" t="s">
        <v>12</v>
      </c>
      <c r="AY41" s="3">
        <v>3.2610000000000001</v>
      </c>
      <c r="AZ41" s="15" t="s">
        <v>12</v>
      </c>
      <c r="BA41" s="10">
        <f t="shared" si="69"/>
        <v>3.008</v>
      </c>
      <c r="BB41" s="9">
        <f t="shared" si="70"/>
        <v>0.2799999999999998</v>
      </c>
      <c r="BC41" s="10">
        <f t="shared" si="71"/>
        <v>0.25300000000000011</v>
      </c>
      <c r="BD41" s="9">
        <v>5.6289999999999996</v>
      </c>
      <c r="BE41" s="3">
        <v>6.2039999999999997</v>
      </c>
      <c r="BF41" s="15">
        <v>6.7750000000000004</v>
      </c>
      <c r="BG41" s="15">
        <f t="shared" si="72"/>
        <v>6.2039999999999997</v>
      </c>
      <c r="BH41" s="9">
        <f t="shared" si="73"/>
        <v>0.57500000000000018</v>
      </c>
      <c r="BI41" s="10">
        <f t="shared" si="74"/>
        <v>0.57100000000000062</v>
      </c>
      <c r="BJ41" s="9">
        <v>5.6050000000000004</v>
      </c>
      <c r="BK41" s="3">
        <v>6.1790000000000003</v>
      </c>
      <c r="BL41" s="15">
        <v>6.7489999999999997</v>
      </c>
      <c r="BM41" s="15">
        <f t="shared" si="75"/>
        <v>6.1790000000000003</v>
      </c>
      <c r="BN41" s="9">
        <f t="shared" si="76"/>
        <v>0.57399999999999984</v>
      </c>
      <c r="BO41" s="10">
        <f t="shared" si="77"/>
        <v>0.5699999999999994</v>
      </c>
      <c r="BP41">
        <f t="shared" si="78"/>
        <v>0</v>
      </c>
      <c r="BQ41" s="93">
        <f t="shared" si="79"/>
        <v>1.0707635009310992</v>
      </c>
      <c r="BR41" s="93">
        <f t="shared" si="80"/>
        <v>1.0689013035381749</v>
      </c>
      <c r="BS41" s="93" t="str">
        <f>VLOOKUP(C41,'Koppeling locatie - aslocatie'!$A$2:$C$8139,2,FALSE)</f>
        <v>maas229</v>
      </c>
      <c r="BT41" s="93">
        <f>VLOOKUP($BS41,aslocaties_v01!$C$3:$AA$500,MATCH($K$3/10,aslocaties_v01!$C$2:$X$2),FALSE)</f>
        <v>5.266</v>
      </c>
      <c r="BU41" s="93">
        <f>VLOOKUP(BS41,aslocaties_v01!$C$3:$AA$500,MATCH($K$3,aslocaties_v01!$C$2:$X$2),FALSE)</f>
        <v>5.7969999999999997</v>
      </c>
      <c r="BV41" s="93">
        <f>VLOOKUP(BS41,aslocaties_v01!$C$3:$AA$500,MATCH($K$3*10,aslocaties_v01!$C$2:$Y$2),FALSE)</f>
        <v>6.3490000000000002</v>
      </c>
      <c r="BW41" s="93">
        <f t="shared" si="81"/>
        <v>0.53099999999999969</v>
      </c>
      <c r="BX41" s="93">
        <f t="shared" si="82"/>
        <v>0.55200000000000049</v>
      </c>
      <c r="BY41" s="94">
        <f t="shared" si="83"/>
        <v>1.1173184357542332E-2</v>
      </c>
      <c r="BZ41" s="94">
        <f t="shared" si="84"/>
        <v>1.9538188277085644E-2</v>
      </c>
      <c r="CA41" s="94">
        <f t="shared" si="85"/>
        <v>5.9999999999999609E-2</v>
      </c>
      <c r="CB41">
        <f t="shared" si="86"/>
        <v>5.3999999999999382E-2</v>
      </c>
      <c r="CC41" s="58">
        <f t="shared" si="87"/>
        <v>4.3000000000000149E-2</v>
      </c>
      <c r="CD41" s="95" t="b">
        <f t="shared" si="88"/>
        <v>0</v>
      </c>
      <c r="CE41" s="96" t="b">
        <f t="shared" si="89"/>
        <v>1</v>
      </c>
      <c r="CF41" t="b">
        <f t="shared" si="90"/>
        <v>1</v>
      </c>
      <c r="CG41" t="b">
        <f t="shared" si="91"/>
        <v>1</v>
      </c>
      <c r="CH41" s="84" t="b">
        <f t="shared" si="92"/>
        <v>1</v>
      </c>
      <c r="CI41">
        <f t="shared" si="93"/>
        <v>0.79900000000000004</v>
      </c>
      <c r="CJ41" t="b">
        <f t="shared" si="94"/>
        <v>1</v>
      </c>
      <c r="CK41" t="b">
        <f t="shared" si="95"/>
        <v>1</v>
      </c>
      <c r="CL41" s="84" t="b">
        <f t="shared" si="115"/>
        <v>1</v>
      </c>
      <c r="CM41">
        <f t="shared" si="96"/>
        <v>3.008</v>
      </c>
      <c r="CN41" t="b">
        <f t="shared" si="97"/>
        <v>1</v>
      </c>
      <c r="CO41" s="84">
        <f t="shared" si="98"/>
        <v>5.6606527891434812E-2</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ht="13.5" thickBot="1">
      <c r="A42" s="9">
        <v>2038</v>
      </c>
      <c r="B42" s="3">
        <v>2</v>
      </c>
      <c r="C42" s="3" t="s">
        <v>1870</v>
      </c>
      <c r="D42" s="3" t="str">
        <f t="shared" si="58"/>
        <v>MA_1_37-1_dk_0039</v>
      </c>
      <c r="E42" s="3" t="str">
        <f t="shared" si="59"/>
        <v>0039</v>
      </c>
      <c r="F42" s="3">
        <v>137843.40599999999</v>
      </c>
      <c r="G42" s="15">
        <v>417231.81199999998</v>
      </c>
      <c r="H42" s="35" t="str">
        <f t="shared" si="60"/>
        <v>ja</v>
      </c>
      <c r="I42" s="42">
        <v>166</v>
      </c>
      <c r="J42" s="20" t="s">
        <v>374</v>
      </c>
      <c r="K42" s="74">
        <v>10000</v>
      </c>
      <c r="L42" s="28">
        <f t="shared" si="112"/>
        <v>1</v>
      </c>
      <c r="M42" s="28">
        <f t="shared" si="113"/>
        <v>1</v>
      </c>
      <c r="N42" s="56">
        <f t="shared" si="61"/>
        <v>10000</v>
      </c>
      <c r="O42" s="33">
        <f t="shared" si="114"/>
        <v>80.012858091713753</v>
      </c>
      <c r="P42" s="37">
        <f t="shared" si="62"/>
        <v>120.13440542989383</v>
      </c>
      <c r="Q42" s="9" t="s">
        <v>12</v>
      </c>
      <c r="R42" s="55" t="s">
        <v>12</v>
      </c>
      <c r="S42" s="55">
        <v>4.5410000000000004</v>
      </c>
      <c r="T42" s="55">
        <v>4.8860000000000001</v>
      </c>
      <c r="U42" s="55">
        <v>5.2030000000000003</v>
      </c>
      <c r="V42" s="3">
        <v>5.4550000000000001</v>
      </c>
      <c r="W42" s="3">
        <v>5.7389999999999999</v>
      </c>
      <c r="X42" s="3" t="s">
        <v>12</v>
      </c>
      <c r="Y42" s="3">
        <v>6.3029999999999999</v>
      </c>
      <c r="Z42" s="15" t="s">
        <v>12</v>
      </c>
      <c r="AA42" s="10">
        <f t="shared" si="63"/>
        <v>5.7389999999999999</v>
      </c>
      <c r="AB42" s="9">
        <f t="shared" si="64"/>
        <v>0.53599999999999959</v>
      </c>
      <c r="AC42" s="10">
        <f t="shared" si="65"/>
        <v>0.56400000000000006</v>
      </c>
      <c r="AD42" s="9" t="s">
        <v>12</v>
      </c>
      <c r="AE42" s="55" t="s">
        <v>12</v>
      </c>
      <c r="AF42" s="55">
        <v>0.52</v>
      </c>
      <c r="AG42" s="55">
        <v>0.57799999999999996</v>
      </c>
      <c r="AH42" s="55">
        <v>0.64700000000000002</v>
      </c>
      <c r="AI42" s="3">
        <v>0.71099999999999997</v>
      </c>
      <c r="AJ42" s="3">
        <v>0.78500000000000003</v>
      </c>
      <c r="AK42" s="3" t="s">
        <v>12</v>
      </c>
      <c r="AL42" s="3">
        <v>0.92900000000000005</v>
      </c>
      <c r="AM42" s="15" t="s">
        <v>12</v>
      </c>
      <c r="AN42" s="10">
        <f t="shared" si="66"/>
        <v>0.78500000000000003</v>
      </c>
      <c r="AO42" s="9">
        <f t="shared" si="67"/>
        <v>0.13800000000000001</v>
      </c>
      <c r="AP42" s="10">
        <f t="shared" si="68"/>
        <v>0.14400000000000002</v>
      </c>
      <c r="AQ42" s="9" t="s">
        <v>12</v>
      </c>
      <c r="AR42" s="55" t="s">
        <v>12</v>
      </c>
      <c r="AS42" s="55">
        <v>2.4359999999999999</v>
      </c>
      <c r="AT42" s="55">
        <v>2.5670000000000002</v>
      </c>
      <c r="AU42" s="55">
        <v>2.7040000000000002</v>
      </c>
      <c r="AV42" s="3">
        <v>2.8420000000000001</v>
      </c>
      <c r="AW42" s="3">
        <v>2.9830000000000001</v>
      </c>
      <c r="AX42" s="3" t="s">
        <v>12</v>
      </c>
      <c r="AY42" s="3">
        <v>3.2360000000000002</v>
      </c>
      <c r="AZ42" s="15" t="s">
        <v>12</v>
      </c>
      <c r="BA42" s="10">
        <f t="shared" si="69"/>
        <v>2.9830000000000001</v>
      </c>
      <c r="BB42" s="9">
        <f t="shared" si="70"/>
        <v>0.27899999999999991</v>
      </c>
      <c r="BC42" s="10">
        <f t="shared" si="71"/>
        <v>0.25300000000000011</v>
      </c>
      <c r="BD42" s="9">
        <v>5.6150000000000002</v>
      </c>
      <c r="BE42" s="3">
        <v>6.1890000000000001</v>
      </c>
      <c r="BF42" s="15">
        <v>6.76</v>
      </c>
      <c r="BG42" s="15">
        <f t="shared" si="72"/>
        <v>6.1890000000000001</v>
      </c>
      <c r="BH42" s="9">
        <f t="shared" si="73"/>
        <v>0.57399999999999984</v>
      </c>
      <c r="BI42" s="10">
        <f t="shared" si="74"/>
        <v>0.57099999999999973</v>
      </c>
      <c r="BJ42" s="9">
        <v>5.5910000000000002</v>
      </c>
      <c r="BK42" s="3">
        <v>6.165</v>
      </c>
      <c r="BL42" s="15">
        <v>6.734</v>
      </c>
      <c r="BM42" s="15">
        <f t="shared" si="75"/>
        <v>6.165</v>
      </c>
      <c r="BN42" s="9">
        <f t="shared" si="76"/>
        <v>0.57399999999999984</v>
      </c>
      <c r="BO42" s="10">
        <f t="shared" si="77"/>
        <v>0.56899999999999995</v>
      </c>
      <c r="BP42">
        <f t="shared" si="78"/>
        <v>0</v>
      </c>
      <c r="BQ42" s="93">
        <f t="shared" si="79"/>
        <v>1.0708955223880603</v>
      </c>
      <c r="BR42" s="93">
        <f t="shared" si="80"/>
        <v>1.0708955223880603</v>
      </c>
      <c r="BS42" s="93" t="str">
        <f>VLOOKUP(C42,'Koppeling locatie - aslocatie'!$A$2:$C$8139,2,FALSE)</f>
        <v>maas229</v>
      </c>
      <c r="BT42" s="93">
        <f>VLOOKUP($BS42,aslocaties_v01!$C$3:$AA$500,MATCH($K$3/10,aslocaties_v01!$C$2:$X$2),FALSE)</f>
        <v>5.266</v>
      </c>
      <c r="BU42" s="93">
        <f>VLOOKUP(BS42,aslocaties_v01!$C$3:$AA$500,MATCH($K$3,aslocaties_v01!$C$2:$X$2),FALSE)</f>
        <v>5.7969999999999997</v>
      </c>
      <c r="BV42" s="93">
        <f>VLOOKUP(BS42,aslocaties_v01!$C$3:$AA$500,MATCH($K$3*10,aslocaties_v01!$C$2:$Y$2),FALSE)</f>
        <v>6.3490000000000002</v>
      </c>
      <c r="BW42" s="93">
        <f t="shared" si="81"/>
        <v>0.53099999999999969</v>
      </c>
      <c r="BX42" s="93">
        <f t="shared" si="82"/>
        <v>0.55200000000000049</v>
      </c>
      <c r="BY42" s="94">
        <f t="shared" si="83"/>
        <v>9.3283582089550565E-3</v>
      </c>
      <c r="BZ42" s="94">
        <f t="shared" si="84"/>
        <v>2.1276595744680105E-2</v>
      </c>
      <c r="CA42" s="94">
        <f t="shared" si="85"/>
        <v>6.2999999999999723E-2</v>
      </c>
      <c r="CB42">
        <f t="shared" si="86"/>
        <v>5.7999999999999829E-2</v>
      </c>
      <c r="CC42" s="58">
        <f t="shared" si="87"/>
        <v>4.6000000000000263E-2</v>
      </c>
      <c r="CD42" s="95" t="b">
        <f t="shared" si="88"/>
        <v>0</v>
      </c>
      <c r="CE42" s="96" t="b">
        <f t="shared" si="89"/>
        <v>1</v>
      </c>
      <c r="CF42" t="b">
        <f t="shared" si="90"/>
        <v>1</v>
      </c>
      <c r="CG42" t="b">
        <f t="shared" si="91"/>
        <v>1</v>
      </c>
      <c r="CH42" s="84" t="b">
        <f t="shared" si="92"/>
        <v>1</v>
      </c>
      <c r="CI42">
        <f t="shared" si="93"/>
        <v>0.78500000000000003</v>
      </c>
      <c r="CJ42" t="b">
        <f t="shared" si="94"/>
        <v>1</v>
      </c>
      <c r="CK42" t="b">
        <f t="shared" si="95"/>
        <v>1</v>
      </c>
      <c r="CL42" s="84" t="b">
        <f t="shared" si="115"/>
        <v>1</v>
      </c>
      <c r="CM42">
        <f t="shared" si="96"/>
        <v>2.9830000000000001</v>
      </c>
      <c r="CN42" t="b">
        <f t="shared" si="97"/>
        <v>1</v>
      </c>
      <c r="CO42" s="84">
        <f t="shared" si="98"/>
        <v>5.655077377292738E-2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ht="13.5" thickBot="1">
      <c r="A43" s="9">
        <v>2039</v>
      </c>
      <c r="B43" s="3">
        <v>2</v>
      </c>
      <c r="C43" s="3" t="s">
        <v>1871</v>
      </c>
      <c r="D43" s="3" t="str">
        <f t="shared" si="58"/>
        <v>MA_1_37-1_dk_0040</v>
      </c>
      <c r="E43" s="3" t="str">
        <f t="shared" si="59"/>
        <v>0040</v>
      </c>
      <c r="F43" s="3">
        <v>137725.34400000001</v>
      </c>
      <c r="G43" s="15">
        <v>417209.59399999998</v>
      </c>
      <c r="H43" s="35" t="str">
        <f t="shared" si="60"/>
        <v>ja</v>
      </c>
      <c r="I43" s="42">
        <v>165</v>
      </c>
      <c r="J43" s="20" t="s">
        <v>374</v>
      </c>
      <c r="K43" s="74">
        <v>10000</v>
      </c>
      <c r="L43" s="28">
        <f t="shared" si="112"/>
        <v>1</v>
      </c>
      <c r="M43" s="28">
        <f t="shared" si="113"/>
        <v>1</v>
      </c>
      <c r="N43" s="56">
        <f t="shared" si="61"/>
        <v>10000</v>
      </c>
      <c r="O43" s="33">
        <f t="shared" si="114"/>
        <v>120.13440542989383</v>
      </c>
      <c r="P43" s="37">
        <f t="shared" si="62"/>
        <v>80.100564042975989</v>
      </c>
      <c r="Q43" s="9" t="s">
        <v>12</v>
      </c>
      <c r="R43" s="55" t="s">
        <v>12</v>
      </c>
      <c r="S43" s="55">
        <v>4.5369999999999999</v>
      </c>
      <c r="T43" s="55">
        <v>4.8810000000000002</v>
      </c>
      <c r="U43" s="55">
        <v>5.1929999999999996</v>
      </c>
      <c r="V43" s="3">
        <v>5.4470000000000001</v>
      </c>
      <c r="W43" s="3">
        <v>5.734</v>
      </c>
      <c r="X43" s="3" t="s">
        <v>12</v>
      </c>
      <c r="Y43" s="3">
        <v>6.2939999999999996</v>
      </c>
      <c r="Z43" s="15" t="s">
        <v>12</v>
      </c>
      <c r="AA43" s="10">
        <f t="shared" si="63"/>
        <v>5.734</v>
      </c>
      <c r="AB43" s="9">
        <f t="shared" si="64"/>
        <v>0.54100000000000037</v>
      </c>
      <c r="AC43" s="10">
        <f t="shared" si="65"/>
        <v>0.55999999999999961</v>
      </c>
      <c r="AD43" s="9" t="s">
        <v>12</v>
      </c>
      <c r="AE43" s="55" t="s">
        <v>12</v>
      </c>
      <c r="AF43" s="55">
        <v>0.51</v>
      </c>
      <c r="AG43" s="55">
        <v>0.56799999999999995</v>
      </c>
      <c r="AH43" s="55">
        <v>0.63400000000000001</v>
      </c>
      <c r="AI43" s="3">
        <v>0.69799999999999995</v>
      </c>
      <c r="AJ43" s="3">
        <v>0.77100000000000002</v>
      </c>
      <c r="AK43" s="3" t="s">
        <v>12</v>
      </c>
      <c r="AL43" s="3">
        <v>0.91500000000000004</v>
      </c>
      <c r="AM43" s="15" t="s">
        <v>12</v>
      </c>
      <c r="AN43" s="10">
        <f t="shared" si="66"/>
        <v>0.77100000000000002</v>
      </c>
      <c r="AO43" s="9">
        <f t="shared" si="67"/>
        <v>0.13700000000000001</v>
      </c>
      <c r="AP43" s="10">
        <f t="shared" si="68"/>
        <v>0.14400000000000002</v>
      </c>
      <c r="AQ43" s="9" t="s">
        <v>12</v>
      </c>
      <c r="AR43" s="55" t="s">
        <v>12</v>
      </c>
      <c r="AS43" s="55">
        <v>2.415</v>
      </c>
      <c r="AT43" s="55">
        <v>2.544</v>
      </c>
      <c r="AU43" s="55">
        <v>2.6819999999999999</v>
      </c>
      <c r="AV43" s="3">
        <v>2.8210000000000002</v>
      </c>
      <c r="AW43" s="3">
        <v>2.9609999999999999</v>
      </c>
      <c r="AX43" s="3" t="s">
        <v>12</v>
      </c>
      <c r="AY43" s="3">
        <v>3.2120000000000002</v>
      </c>
      <c r="AZ43" s="15" t="s">
        <v>12</v>
      </c>
      <c r="BA43" s="10">
        <f t="shared" si="69"/>
        <v>2.9609999999999999</v>
      </c>
      <c r="BB43" s="9">
        <f t="shared" si="70"/>
        <v>0.27899999999999991</v>
      </c>
      <c r="BC43" s="10">
        <f t="shared" si="71"/>
        <v>0.25100000000000033</v>
      </c>
      <c r="BD43" s="9">
        <v>5.5910000000000002</v>
      </c>
      <c r="BE43" s="3">
        <v>6.1630000000000003</v>
      </c>
      <c r="BF43" s="15">
        <v>6.7309999999999999</v>
      </c>
      <c r="BG43" s="15">
        <f t="shared" si="72"/>
        <v>6.1630000000000003</v>
      </c>
      <c r="BH43" s="9">
        <f t="shared" si="73"/>
        <v>0.57200000000000006</v>
      </c>
      <c r="BI43" s="10">
        <f t="shared" si="74"/>
        <v>0.56799999999999962</v>
      </c>
      <c r="BJ43" s="9">
        <v>5.5650000000000004</v>
      </c>
      <c r="BK43" s="3">
        <v>6.1360000000000001</v>
      </c>
      <c r="BL43" s="15">
        <v>6.7050000000000001</v>
      </c>
      <c r="BM43" s="15">
        <f t="shared" si="75"/>
        <v>6.1360000000000001</v>
      </c>
      <c r="BN43" s="9">
        <f t="shared" si="76"/>
        <v>0.57099999999999973</v>
      </c>
      <c r="BO43" s="10">
        <f t="shared" si="77"/>
        <v>0.56899999999999995</v>
      </c>
      <c r="BP43">
        <f t="shared" si="78"/>
        <v>0</v>
      </c>
      <c r="BQ43" s="93">
        <f t="shared" si="79"/>
        <v>1.0573012939001842</v>
      </c>
      <c r="BR43" s="93">
        <f t="shared" si="80"/>
        <v>1.0554528650646937</v>
      </c>
      <c r="BS43" s="93" t="str">
        <f>VLOOKUP(C43,'Koppeling locatie - aslocatie'!$A$2:$C$8139,2,FALSE)</f>
        <v>maas230</v>
      </c>
      <c r="BT43" s="93">
        <f>VLOOKUP($BS43,aslocaties_v01!$C$3:$AA$500,MATCH($K$3/10,aslocaties_v01!$C$2:$X$2),FALSE)</f>
        <v>5.1139999999999999</v>
      </c>
      <c r="BU43" s="93">
        <f>VLOOKUP(BS43,aslocaties_v01!$C$3:$AA$500,MATCH($K$3,aslocaties_v01!$C$2:$X$2),FALSE)</f>
        <v>5.6470000000000002</v>
      </c>
      <c r="BV43" s="93">
        <f>VLOOKUP(BS43,aslocaties_v01!$C$3:$AA$500,MATCH($K$3*10,aslocaties_v01!$C$2:$Y$2),FALSE)</f>
        <v>6.2069999999999999</v>
      </c>
      <c r="BW43" s="93">
        <f t="shared" si="81"/>
        <v>0.53300000000000036</v>
      </c>
      <c r="BX43" s="93">
        <f t="shared" si="82"/>
        <v>0.55999999999999961</v>
      </c>
      <c r="BY43" s="94">
        <f t="shared" si="83"/>
        <v>1.4787430683918634E-2</v>
      </c>
      <c r="BZ43" s="94">
        <f t="shared" si="84"/>
        <v>0</v>
      </c>
      <c r="CA43" s="94">
        <f t="shared" si="85"/>
        <v>7.8999999999999737E-2</v>
      </c>
      <c r="CB43">
        <f t="shared" si="86"/>
        <v>8.6999999999999744E-2</v>
      </c>
      <c r="CC43" s="58">
        <f t="shared" si="87"/>
        <v>8.6999999999999744E-2</v>
      </c>
      <c r="CD43" s="95" t="b">
        <f t="shared" si="88"/>
        <v>0</v>
      </c>
      <c r="CE43" s="96" t="b">
        <f t="shared" si="89"/>
        <v>1</v>
      </c>
      <c r="CF43" t="b">
        <f t="shared" si="90"/>
        <v>1</v>
      </c>
      <c r="CG43" t="b">
        <f t="shared" si="91"/>
        <v>1</v>
      </c>
      <c r="CH43" s="84" t="b">
        <f t="shared" si="92"/>
        <v>1</v>
      </c>
      <c r="CI43">
        <f t="shared" si="93"/>
        <v>0.77100000000000002</v>
      </c>
      <c r="CJ43" t="b">
        <f t="shared" si="94"/>
        <v>1</v>
      </c>
      <c r="CK43" t="b">
        <f t="shared" si="95"/>
        <v>1</v>
      </c>
      <c r="CL43" s="84" t="b">
        <f t="shared" si="115"/>
        <v>1</v>
      </c>
      <c r="CM43">
        <f t="shared" si="96"/>
        <v>2.9609999999999999</v>
      </c>
      <c r="CN43" t="b">
        <f t="shared" si="97"/>
        <v>1</v>
      </c>
      <c r="CO43" s="84">
        <f t="shared" si="98"/>
        <v>5.6370639914152393E-2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ht="13.5" thickBot="1">
      <c r="A44" s="9">
        <v>2040</v>
      </c>
      <c r="B44" s="3">
        <v>2</v>
      </c>
      <c r="C44" s="3" t="s">
        <v>1872</v>
      </c>
      <c r="D44" s="3" t="str">
        <f t="shared" si="58"/>
        <v>MA_1_37-1_dk_0041</v>
      </c>
      <c r="E44" s="3" t="str">
        <f t="shared" si="59"/>
        <v>0041</v>
      </c>
      <c r="F44" s="3">
        <v>137646.43799999999</v>
      </c>
      <c r="G44" s="15">
        <v>417195.81199999998</v>
      </c>
      <c r="H44" s="35" t="str">
        <f t="shared" si="60"/>
        <v>ja</v>
      </c>
      <c r="I44" s="42">
        <v>165</v>
      </c>
      <c r="J44" s="20" t="s">
        <v>374</v>
      </c>
      <c r="K44" s="74">
        <v>10000</v>
      </c>
      <c r="L44" s="28">
        <f t="shared" si="112"/>
        <v>1</v>
      </c>
      <c r="M44" s="28">
        <f t="shared" si="113"/>
        <v>1</v>
      </c>
      <c r="N44" s="56">
        <f t="shared" si="61"/>
        <v>10000</v>
      </c>
      <c r="O44" s="33">
        <f t="shared" si="114"/>
        <v>80.100564042975989</v>
      </c>
      <c r="P44" s="37">
        <f t="shared" si="62"/>
        <v>80.844391128875216</v>
      </c>
      <c r="Q44" s="9" t="s">
        <v>12</v>
      </c>
      <c r="R44" s="55" t="s">
        <v>12</v>
      </c>
      <c r="S44" s="55">
        <v>4.5350000000000001</v>
      </c>
      <c r="T44" s="55">
        <v>4.8769999999999998</v>
      </c>
      <c r="U44" s="55">
        <v>5.1879999999999997</v>
      </c>
      <c r="V44" s="3">
        <v>5.4429999999999996</v>
      </c>
      <c r="W44" s="3">
        <v>5.726</v>
      </c>
      <c r="X44" s="3" t="s">
        <v>12</v>
      </c>
      <c r="Y44" s="3">
        <v>6.2889999999999997</v>
      </c>
      <c r="Z44" s="15" t="s">
        <v>12</v>
      </c>
      <c r="AA44" s="10">
        <f t="shared" si="63"/>
        <v>5.726</v>
      </c>
      <c r="AB44" s="9">
        <f t="shared" si="64"/>
        <v>0.53800000000000026</v>
      </c>
      <c r="AC44" s="10">
        <f t="shared" si="65"/>
        <v>0.56299999999999972</v>
      </c>
      <c r="AD44" s="9" t="s">
        <v>12</v>
      </c>
      <c r="AE44" s="55" t="s">
        <v>12</v>
      </c>
      <c r="AF44" s="55">
        <v>0.50600000000000001</v>
      </c>
      <c r="AG44" s="55">
        <v>0.56399999999999995</v>
      </c>
      <c r="AH44" s="55">
        <v>0.629</v>
      </c>
      <c r="AI44" s="3">
        <v>0.69099999999999995</v>
      </c>
      <c r="AJ44" s="3">
        <v>0.76400000000000001</v>
      </c>
      <c r="AK44" s="3" t="s">
        <v>12</v>
      </c>
      <c r="AL44" s="3">
        <v>0.90600000000000003</v>
      </c>
      <c r="AM44" s="15" t="s">
        <v>12</v>
      </c>
      <c r="AN44" s="10">
        <f t="shared" si="66"/>
        <v>0.76400000000000001</v>
      </c>
      <c r="AO44" s="9">
        <f t="shared" si="67"/>
        <v>0.13500000000000001</v>
      </c>
      <c r="AP44" s="10">
        <f t="shared" si="68"/>
        <v>0.14200000000000002</v>
      </c>
      <c r="AQ44" s="9" t="s">
        <v>12</v>
      </c>
      <c r="AR44" s="55" t="s">
        <v>12</v>
      </c>
      <c r="AS44" s="55">
        <v>2.4009999999999998</v>
      </c>
      <c r="AT44" s="55">
        <v>2.5270000000000001</v>
      </c>
      <c r="AU44" s="55">
        <v>2.6640000000000001</v>
      </c>
      <c r="AV44" s="3">
        <v>2.802</v>
      </c>
      <c r="AW44" s="3">
        <v>2.9390000000000001</v>
      </c>
      <c r="AX44" s="3" t="s">
        <v>12</v>
      </c>
      <c r="AY44" s="3">
        <v>3.19</v>
      </c>
      <c r="AZ44" s="15" t="s">
        <v>12</v>
      </c>
      <c r="BA44" s="10">
        <f t="shared" si="69"/>
        <v>2.9390000000000001</v>
      </c>
      <c r="BB44" s="9">
        <f t="shared" si="70"/>
        <v>0.27499999999999991</v>
      </c>
      <c r="BC44" s="10">
        <f t="shared" si="71"/>
        <v>0.25099999999999989</v>
      </c>
      <c r="BD44" s="9">
        <v>5.5789999999999997</v>
      </c>
      <c r="BE44" s="3">
        <v>6.149</v>
      </c>
      <c r="BF44" s="15">
        <v>6.7169999999999996</v>
      </c>
      <c r="BG44" s="15">
        <f t="shared" si="72"/>
        <v>6.149</v>
      </c>
      <c r="BH44" s="9">
        <f t="shared" si="73"/>
        <v>0.57000000000000028</v>
      </c>
      <c r="BI44" s="10">
        <f t="shared" si="74"/>
        <v>0.56799999999999962</v>
      </c>
      <c r="BJ44" s="9">
        <v>5.5540000000000003</v>
      </c>
      <c r="BK44" s="3">
        <v>6.1239999999999997</v>
      </c>
      <c r="BL44" s="15">
        <v>6.6909999999999998</v>
      </c>
      <c r="BM44" s="15">
        <f t="shared" si="75"/>
        <v>6.1239999999999997</v>
      </c>
      <c r="BN44" s="9">
        <f t="shared" si="76"/>
        <v>0.5699999999999994</v>
      </c>
      <c r="BO44" s="10">
        <f t="shared" si="77"/>
        <v>0.56700000000000017</v>
      </c>
      <c r="BP44">
        <f t="shared" si="78"/>
        <v>0</v>
      </c>
      <c r="BQ44" s="93">
        <f t="shared" si="79"/>
        <v>1.0594795539033457</v>
      </c>
      <c r="BR44" s="93">
        <f t="shared" si="80"/>
        <v>1.0594795539033441</v>
      </c>
      <c r="BS44" s="93" t="str">
        <f>VLOOKUP(C44,'Koppeling locatie - aslocatie'!$A$2:$C$8139,2,FALSE)</f>
        <v>maas230</v>
      </c>
      <c r="BT44" s="93">
        <f>VLOOKUP($BS44,aslocaties_v01!$C$3:$AA$500,MATCH($K$3/10,aslocaties_v01!$C$2:$X$2),FALSE)</f>
        <v>5.1139999999999999</v>
      </c>
      <c r="BU44" s="93">
        <f>VLOOKUP(BS44,aslocaties_v01!$C$3:$AA$500,MATCH($K$3,aslocaties_v01!$C$2:$X$2),FALSE)</f>
        <v>5.6470000000000002</v>
      </c>
      <c r="BV44" s="93">
        <f>VLOOKUP(BS44,aslocaties_v01!$C$3:$AA$500,MATCH($K$3*10,aslocaties_v01!$C$2:$Y$2),FALSE)</f>
        <v>6.2069999999999999</v>
      </c>
      <c r="BW44" s="93">
        <f t="shared" si="81"/>
        <v>0.53300000000000036</v>
      </c>
      <c r="BX44" s="93">
        <f t="shared" si="82"/>
        <v>0.55999999999999961</v>
      </c>
      <c r="BY44" s="94">
        <f t="shared" si="83"/>
        <v>9.2936802973975219E-3</v>
      </c>
      <c r="BZ44" s="94">
        <f t="shared" si="84"/>
        <v>5.3285968028421449E-3</v>
      </c>
      <c r="CA44" s="94">
        <f t="shared" si="85"/>
        <v>7.3999999999999844E-2</v>
      </c>
      <c r="CB44">
        <f t="shared" si="86"/>
        <v>7.8999999999999737E-2</v>
      </c>
      <c r="CC44" s="58">
        <f t="shared" si="87"/>
        <v>8.1999999999999851E-2</v>
      </c>
      <c r="CD44" s="95" t="b">
        <f t="shared" si="88"/>
        <v>0</v>
      </c>
      <c r="CE44" s="96" t="b">
        <f t="shared" si="89"/>
        <v>1</v>
      </c>
      <c r="CF44" t="b">
        <f t="shared" si="90"/>
        <v>1</v>
      </c>
      <c r="CG44" t="b">
        <f t="shared" si="91"/>
        <v>1</v>
      </c>
      <c r="CH44" s="84" t="b">
        <f t="shared" si="92"/>
        <v>1</v>
      </c>
      <c r="CI44">
        <f t="shared" si="93"/>
        <v>0.76400000000000001</v>
      </c>
      <c r="CJ44" t="b">
        <f t="shared" si="94"/>
        <v>1</v>
      </c>
      <c r="CK44" t="b">
        <f t="shared" si="95"/>
        <v>1</v>
      </c>
      <c r="CL44" s="84" t="b">
        <f t="shared" si="115"/>
        <v>1</v>
      </c>
      <c r="CM44">
        <f t="shared" si="96"/>
        <v>2.9390000000000001</v>
      </c>
      <c r="CN44" t="b">
        <f t="shared" si="97"/>
        <v>1</v>
      </c>
      <c r="CO44" s="84">
        <f t="shared" si="98"/>
        <v>5.669824132356089E-2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ht="13.5" thickBot="1">
      <c r="A45" s="9">
        <v>2041</v>
      </c>
      <c r="B45" s="3">
        <v>2</v>
      </c>
      <c r="C45" s="3" t="s">
        <v>1873</v>
      </c>
      <c r="D45" s="3" t="str">
        <f t="shared" si="58"/>
        <v>MA_1_37-1_dk_0042</v>
      </c>
      <c r="E45" s="3" t="str">
        <f t="shared" si="59"/>
        <v>0042</v>
      </c>
      <c r="F45" s="3">
        <v>137566.734</v>
      </c>
      <c r="G45" s="15">
        <v>417182.28100000002</v>
      </c>
      <c r="H45" s="35" t="str">
        <f t="shared" si="60"/>
        <v>ja</v>
      </c>
      <c r="I45" s="42">
        <v>164</v>
      </c>
      <c r="J45" s="20" t="s">
        <v>374</v>
      </c>
      <c r="K45" s="74">
        <v>10000</v>
      </c>
      <c r="L45" s="28">
        <f t="shared" si="112"/>
        <v>1</v>
      </c>
      <c r="M45" s="28">
        <f t="shared" si="113"/>
        <v>1</v>
      </c>
      <c r="N45" s="56">
        <f t="shared" si="61"/>
        <v>10000</v>
      </c>
      <c r="O45" s="33">
        <f t="shared" si="114"/>
        <v>80.844391128875216</v>
      </c>
      <c r="P45" s="37">
        <f t="shared" si="62"/>
        <v>129.00191358658961</v>
      </c>
      <c r="Q45" s="9" t="s">
        <v>12</v>
      </c>
      <c r="R45" s="55" t="s">
        <v>12</v>
      </c>
      <c r="S45" s="55">
        <v>4.5259999999999998</v>
      </c>
      <c r="T45" s="55">
        <v>4.8659999999999997</v>
      </c>
      <c r="U45" s="55">
        <v>5.18</v>
      </c>
      <c r="V45" s="3">
        <v>5.43</v>
      </c>
      <c r="W45" s="3">
        <v>5.7160000000000002</v>
      </c>
      <c r="X45" s="3" t="s">
        <v>12</v>
      </c>
      <c r="Y45" s="3">
        <v>6.274</v>
      </c>
      <c r="Z45" s="15" t="s">
        <v>12</v>
      </c>
      <c r="AA45" s="10">
        <f t="shared" si="63"/>
        <v>5.7160000000000002</v>
      </c>
      <c r="AB45" s="9">
        <f t="shared" si="64"/>
        <v>0.53600000000000048</v>
      </c>
      <c r="AC45" s="10">
        <f t="shared" si="65"/>
        <v>0.55799999999999983</v>
      </c>
      <c r="AD45" s="9" t="s">
        <v>12</v>
      </c>
      <c r="AE45" s="55" t="s">
        <v>12</v>
      </c>
      <c r="AF45" s="55">
        <v>0.504</v>
      </c>
      <c r="AG45" s="55">
        <v>0.56299999999999994</v>
      </c>
      <c r="AH45" s="55">
        <v>0.629</v>
      </c>
      <c r="AI45" s="3">
        <v>0.69199999999999995</v>
      </c>
      <c r="AJ45" s="3">
        <v>0.76600000000000001</v>
      </c>
      <c r="AK45" s="3" t="s">
        <v>12</v>
      </c>
      <c r="AL45" s="3">
        <v>0.90900000000000003</v>
      </c>
      <c r="AM45" s="15" t="s">
        <v>12</v>
      </c>
      <c r="AN45" s="10">
        <f t="shared" si="66"/>
        <v>0.76600000000000001</v>
      </c>
      <c r="AO45" s="9">
        <f t="shared" si="67"/>
        <v>0.13700000000000001</v>
      </c>
      <c r="AP45" s="10">
        <f t="shared" si="68"/>
        <v>0.14300000000000002</v>
      </c>
      <c r="AQ45" s="9" t="s">
        <v>12</v>
      </c>
      <c r="AR45" s="55" t="s">
        <v>12</v>
      </c>
      <c r="AS45" s="55">
        <v>2.383</v>
      </c>
      <c r="AT45" s="55">
        <v>2.5179999999999998</v>
      </c>
      <c r="AU45" s="55">
        <v>2.6560000000000001</v>
      </c>
      <c r="AV45" s="3">
        <v>2.7879999999999998</v>
      </c>
      <c r="AW45" s="3">
        <v>2.923</v>
      </c>
      <c r="AX45" s="3" t="s">
        <v>12</v>
      </c>
      <c r="AY45" s="3">
        <v>3.1720000000000002</v>
      </c>
      <c r="AZ45" s="15" t="s">
        <v>12</v>
      </c>
      <c r="BA45" s="10">
        <f t="shared" si="69"/>
        <v>2.923</v>
      </c>
      <c r="BB45" s="9">
        <f t="shared" si="70"/>
        <v>0.2669999999999999</v>
      </c>
      <c r="BC45" s="10">
        <f t="shared" si="71"/>
        <v>0.24900000000000011</v>
      </c>
      <c r="BD45" s="9">
        <v>5.5579999999999998</v>
      </c>
      <c r="BE45" s="3">
        <v>6.1239999999999997</v>
      </c>
      <c r="BF45" s="15">
        <v>6.6890000000000001</v>
      </c>
      <c r="BG45" s="15">
        <f t="shared" si="72"/>
        <v>6.1239999999999997</v>
      </c>
      <c r="BH45" s="9">
        <f t="shared" si="73"/>
        <v>0.56599999999999984</v>
      </c>
      <c r="BI45" s="10">
        <f t="shared" si="74"/>
        <v>0.56500000000000039</v>
      </c>
      <c r="BJ45" s="9">
        <v>5.532</v>
      </c>
      <c r="BK45" s="3">
        <v>6.0970000000000004</v>
      </c>
      <c r="BL45" s="15">
        <v>6.6609999999999996</v>
      </c>
      <c r="BM45" s="15">
        <f t="shared" si="75"/>
        <v>6.0970000000000004</v>
      </c>
      <c r="BN45" s="9">
        <f t="shared" si="76"/>
        <v>0.56500000000000039</v>
      </c>
      <c r="BO45" s="10">
        <f t="shared" si="77"/>
        <v>0.56399999999999917</v>
      </c>
      <c r="BP45">
        <f t="shared" si="78"/>
        <v>0</v>
      </c>
      <c r="BQ45" s="93">
        <f t="shared" si="79"/>
        <v>1.0559701492537301</v>
      </c>
      <c r="BR45" s="93">
        <f t="shared" si="80"/>
        <v>1.0541044776119401</v>
      </c>
      <c r="BS45" s="93" t="str">
        <f>VLOOKUP(C45,'Koppeling locatie - aslocatie'!$A$2:$C$8139,2,FALSE)</f>
        <v>maas230</v>
      </c>
      <c r="BT45" s="93">
        <f>VLOOKUP($BS45,aslocaties_v01!$C$3:$AA$500,MATCH($K$3/10,aslocaties_v01!$C$2:$X$2),FALSE)</f>
        <v>5.1139999999999999</v>
      </c>
      <c r="BU45" s="93">
        <f>VLOOKUP(BS45,aslocaties_v01!$C$3:$AA$500,MATCH($K$3,aslocaties_v01!$C$2:$X$2),FALSE)</f>
        <v>5.6470000000000002</v>
      </c>
      <c r="BV45" s="93">
        <f>VLOOKUP(BS45,aslocaties_v01!$C$3:$AA$500,MATCH($K$3*10,aslocaties_v01!$C$2:$Y$2),FALSE)</f>
        <v>6.2069999999999999</v>
      </c>
      <c r="BW45" s="93">
        <f t="shared" si="81"/>
        <v>0.53300000000000036</v>
      </c>
      <c r="BX45" s="93">
        <f t="shared" si="82"/>
        <v>0.55999999999999961</v>
      </c>
      <c r="BY45" s="94">
        <f t="shared" si="83"/>
        <v>5.5970149253733448E-3</v>
      </c>
      <c r="BZ45" s="94">
        <f t="shared" si="84"/>
        <v>3.5842293906807043E-3</v>
      </c>
      <c r="CA45" s="94">
        <f t="shared" si="85"/>
        <v>6.5999999999999837E-2</v>
      </c>
      <c r="CB45">
        <f t="shared" si="86"/>
        <v>6.899999999999995E-2</v>
      </c>
      <c r="CC45" s="58">
        <f t="shared" si="87"/>
        <v>6.7000000000000171E-2</v>
      </c>
      <c r="CD45" s="95" t="b">
        <f t="shared" si="88"/>
        <v>0</v>
      </c>
      <c r="CE45" s="96" t="b">
        <f t="shared" si="89"/>
        <v>1</v>
      </c>
      <c r="CF45" t="b">
        <f t="shared" si="90"/>
        <v>1</v>
      </c>
      <c r="CG45" t="b">
        <f t="shared" si="91"/>
        <v>1</v>
      </c>
      <c r="CH45" s="84" t="b">
        <f t="shared" si="92"/>
        <v>1</v>
      </c>
      <c r="CI45">
        <f t="shared" si="93"/>
        <v>0.76600000000000001</v>
      </c>
      <c r="CJ45" t="b">
        <f t="shared" si="94"/>
        <v>1</v>
      </c>
      <c r="CK45" t="b">
        <f t="shared" si="95"/>
        <v>1</v>
      </c>
      <c r="CL45" s="84" t="b">
        <f t="shared" si="115"/>
        <v>1</v>
      </c>
      <c r="CM45">
        <f t="shared" si="96"/>
        <v>2.923</v>
      </c>
      <c r="CN45" t="b">
        <f t="shared" si="97"/>
        <v>1</v>
      </c>
      <c r="CO45" s="84">
        <f t="shared" si="98"/>
        <v>5.7470707098062374E-2</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ht="13.5" thickBot="1">
      <c r="A46" s="9">
        <v>2042</v>
      </c>
      <c r="B46" s="3">
        <v>2</v>
      </c>
      <c r="C46" s="3" t="s">
        <v>1874</v>
      </c>
      <c r="D46" s="3" t="str">
        <f t="shared" si="58"/>
        <v>MA_1_37-1_dk_0043</v>
      </c>
      <c r="E46" s="3" t="str">
        <f t="shared" si="59"/>
        <v>0043</v>
      </c>
      <c r="F46" s="3">
        <v>137454.65599999999</v>
      </c>
      <c r="G46" s="15">
        <v>417118.40600000002</v>
      </c>
      <c r="H46" s="35" t="str">
        <f t="shared" si="60"/>
        <v>ja</v>
      </c>
      <c r="I46" s="42">
        <v>164</v>
      </c>
      <c r="J46" s="20" t="s">
        <v>374</v>
      </c>
      <c r="K46" s="74">
        <v>10000</v>
      </c>
      <c r="L46" s="28">
        <f t="shared" si="112"/>
        <v>1</v>
      </c>
      <c r="M46" s="28">
        <f t="shared" si="113"/>
        <v>1</v>
      </c>
      <c r="N46" s="56">
        <f t="shared" si="61"/>
        <v>10000</v>
      </c>
      <c r="O46" s="33">
        <f t="shared" si="114"/>
        <v>129.00191358658961</v>
      </c>
      <c r="P46" s="37">
        <f t="shared" si="62"/>
        <v>79.166892878271511</v>
      </c>
      <c r="Q46" s="9" t="s">
        <v>12</v>
      </c>
      <c r="R46" s="55" t="s">
        <v>12</v>
      </c>
      <c r="S46" s="55">
        <v>4.5110000000000001</v>
      </c>
      <c r="T46" s="55">
        <v>4.8440000000000003</v>
      </c>
      <c r="U46" s="55">
        <v>5.1520000000000001</v>
      </c>
      <c r="V46" s="3">
        <v>5.4050000000000002</v>
      </c>
      <c r="W46" s="3">
        <v>5.6859999999999999</v>
      </c>
      <c r="X46" s="3" t="s">
        <v>12</v>
      </c>
      <c r="Y46" s="3">
        <v>6.2469999999999999</v>
      </c>
      <c r="Z46" s="15" t="s">
        <v>12</v>
      </c>
      <c r="AA46" s="10">
        <f t="shared" si="63"/>
        <v>5.6859999999999999</v>
      </c>
      <c r="AB46" s="9">
        <f t="shared" si="64"/>
        <v>0.53399999999999981</v>
      </c>
      <c r="AC46" s="10">
        <f t="shared" si="65"/>
        <v>0.56099999999999994</v>
      </c>
      <c r="AD46" s="9" t="s">
        <v>12</v>
      </c>
      <c r="AE46" s="55" t="s">
        <v>12</v>
      </c>
      <c r="AF46" s="55">
        <v>0.50800000000000001</v>
      </c>
      <c r="AG46" s="55">
        <v>0.56899999999999995</v>
      </c>
      <c r="AH46" s="55">
        <v>0.63700000000000001</v>
      </c>
      <c r="AI46" s="3">
        <v>0.70199999999999996</v>
      </c>
      <c r="AJ46" s="3">
        <v>0.78100000000000003</v>
      </c>
      <c r="AK46" s="3" t="s">
        <v>12</v>
      </c>
      <c r="AL46" s="3">
        <v>0.92800000000000005</v>
      </c>
      <c r="AM46" s="15" t="s">
        <v>12</v>
      </c>
      <c r="AN46" s="10">
        <f t="shared" si="66"/>
        <v>0.78100000000000003</v>
      </c>
      <c r="AO46" s="9">
        <f t="shared" si="67"/>
        <v>0.14400000000000002</v>
      </c>
      <c r="AP46" s="10">
        <f t="shared" si="68"/>
        <v>0.14700000000000002</v>
      </c>
      <c r="AQ46" s="9" t="s">
        <v>12</v>
      </c>
      <c r="AR46" s="55" t="s">
        <v>12</v>
      </c>
      <c r="AS46" s="55">
        <v>2.3849999999999998</v>
      </c>
      <c r="AT46" s="55">
        <v>2.5219999999999998</v>
      </c>
      <c r="AU46" s="55">
        <v>2.6579999999999999</v>
      </c>
      <c r="AV46" s="3">
        <v>2.7890000000000001</v>
      </c>
      <c r="AW46" s="3">
        <v>2.9220000000000002</v>
      </c>
      <c r="AX46" s="3" t="s">
        <v>12</v>
      </c>
      <c r="AY46" s="3">
        <v>3.18</v>
      </c>
      <c r="AZ46" s="15" t="s">
        <v>12</v>
      </c>
      <c r="BA46" s="10">
        <f t="shared" si="69"/>
        <v>2.9220000000000002</v>
      </c>
      <c r="BB46" s="9">
        <f t="shared" si="70"/>
        <v>0.26400000000000023</v>
      </c>
      <c r="BC46" s="10">
        <f t="shared" si="71"/>
        <v>0.25800000000000001</v>
      </c>
      <c r="BD46" s="9">
        <v>5.5309999999999997</v>
      </c>
      <c r="BE46" s="3">
        <v>6.0940000000000003</v>
      </c>
      <c r="BF46" s="15">
        <v>6.6559999999999997</v>
      </c>
      <c r="BG46" s="15">
        <f t="shared" si="72"/>
        <v>6.0940000000000003</v>
      </c>
      <c r="BH46" s="9">
        <f t="shared" si="73"/>
        <v>0.56300000000000061</v>
      </c>
      <c r="BI46" s="10">
        <f t="shared" si="74"/>
        <v>0.56199999999999939</v>
      </c>
      <c r="BJ46" s="9">
        <v>5.5049999999999999</v>
      </c>
      <c r="BK46" s="3">
        <v>6.0670000000000002</v>
      </c>
      <c r="BL46" s="15">
        <v>6.6289999999999996</v>
      </c>
      <c r="BM46" s="15">
        <f t="shared" si="75"/>
        <v>6.0670000000000002</v>
      </c>
      <c r="BN46" s="9">
        <f t="shared" si="76"/>
        <v>0.56200000000000028</v>
      </c>
      <c r="BO46" s="10">
        <f t="shared" si="77"/>
        <v>0.56199999999999939</v>
      </c>
      <c r="BP46">
        <f t="shared" si="78"/>
        <v>0</v>
      </c>
      <c r="BQ46" s="93">
        <f t="shared" si="79"/>
        <v>1.0543071161048705</v>
      </c>
      <c r="BR46" s="93">
        <f t="shared" si="80"/>
        <v>1.0524344569288397</v>
      </c>
      <c r="BS46" s="93" t="str">
        <f>VLOOKUP(C46,'Koppeling locatie - aslocatie'!$A$2:$C$8139,2,FALSE)</f>
        <v>maas230</v>
      </c>
      <c r="BT46" s="93">
        <f>VLOOKUP($BS46,aslocaties_v01!$C$3:$AA$500,MATCH($K$3/10,aslocaties_v01!$C$2:$X$2),FALSE)</f>
        <v>5.1139999999999999</v>
      </c>
      <c r="BU46" s="93">
        <f>VLOOKUP(BS46,aslocaties_v01!$C$3:$AA$500,MATCH($K$3,aslocaties_v01!$C$2:$X$2),FALSE)</f>
        <v>5.6470000000000002</v>
      </c>
      <c r="BV46" s="93">
        <f>VLOOKUP(BS46,aslocaties_v01!$C$3:$AA$500,MATCH($K$3*10,aslocaties_v01!$C$2:$Y$2),FALSE)</f>
        <v>6.2069999999999999</v>
      </c>
      <c r="BW46" s="93">
        <f t="shared" si="81"/>
        <v>0.53300000000000036</v>
      </c>
      <c r="BX46" s="93">
        <f t="shared" si="82"/>
        <v>0.55999999999999961</v>
      </c>
      <c r="BY46" s="94">
        <f t="shared" si="83"/>
        <v>1.8726591760289679E-3</v>
      </c>
      <c r="BZ46" s="94">
        <f t="shared" si="84"/>
        <v>1.7825311942964994E-3</v>
      </c>
      <c r="CA46" s="94">
        <f t="shared" si="85"/>
        <v>3.8000000000000256E-2</v>
      </c>
      <c r="CB46">
        <f t="shared" si="86"/>
        <v>3.8999999999999702E-2</v>
      </c>
      <c r="CC46" s="58">
        <f t="shared" si="87"/>
        <v>4.0000000000000036E-2</v>
      </c>
      <c r="CD46" s="95" t="b">
        <f t="shared" si="88"/>
        <v>0</v>
      </c>
      <c r="CE46" s="96" t="b">
        <f t="shared" si="89"/>
        <v>1</v>
      </c>
      <c r="CF46" t="b">
        <f t="shared" si="90"/>
        <v>1</v>
      </c>
      <c r="CG46" t="b">
        <f t="shared" si="91"/>
        <v>1</v>
      </c>
      <c r="CH46" s="84" t="b">
        <f t="shared" si="92"/>
        <v>1</v>
      </c>
      <c r="CI46">
        <f t="shared" si="93"/>
        <v>0.78100000000000003</v>
      </c>
      <c r="CJ46" t="b">
        <f t="shared" si="94"/>
        <v>1</v>
      </c>
      <c r="CK46" t="b">
        <f t="shared" si="95"/>
        <v>1</v>
      </c>
      <c r="CL46" s="84" t="b">
        <f t="shared" si="115"/>
        <v>1</v>
      </c>
      <c r="CM46">
        <f t="shared" si="96"/>
        <v>2.9220000000000002</v>
      </c>
      <c r="CN46" t="b">
        <f t="shared" si="97"/>
        <v>1</v>
      </c>
      <c r="CO46" s="84">
        <f t="shared" si="98"/>
        <v>5.863622630569406E-2</v>
      </c>
      <c r="CP46" t="b">
        <f t="shared" si="99"/>
        <v>1</v>
      </c>
      <c r="CQ46" s="96" t="b">
        <f t="shared" si="100"/>
        <v>1</v>
      </c>
      <c r="CR46" t="b">
        <f t="shared" si="101"/>
        <v>1</v>
      </c>
      <c r="CS46" t="b">
        <f t="shared" si="102"/>
        <v>1</v>
      </c>
      <c r="CT46" t="b">
        <f t="shared" si="103"/>
        <v>1</v>
      </c>
      <c r="CU46" t="b">
        <f t="shared" si="104"/>
        <v>1</v>
      </c>
      <c r="CV46" s="84" t="b">
        <f t="shared" si="105"/>
        <v>1</v>
      </c>
      <c r="CW46" t="b">
        <f t="shared" si="106"/>
        <v>1</v>
      </c>
      <c r="CX46" t="b">
        <f t="shared" si="107"/>
        <v>1</v>
      </c>
      <c r="CY46" t="b">
        <f t="shared" si="108"/>
        <v>1</v>
      </c>
      <c r="CZ46" t="b">
        <f t="shared" si="109"/>
        <v>1</v>
      </c>
      <c r="DA46" s="84">
        <f t="shared" si="110"/>
        <v>0</v>
      </c>
      <c r="DB46" t="b">
        <f t="shared" si="111"/>
        <v>0</v>
      </c>
    </row>
    <row r="47" spans="1:106" ht="13.5" thickBot="1">
      <c r="A47" s="9">
        <v>2043</v>
      </c>
      <c r="B47" s="3">
        <v>2</v>
      </c>
      <c r="C47" s="3" t="s">
        <v>1875</v>
      </c>
      <c r="D47" s="3" t="str">
        <f t="shared" si="58"/>
        <v>MA_1_37-1_dk_0044</v>
      </c>
      <c r="E47" s="3" t="str">
        <f t="shared" si="59"/>
        <v>0044</v>
      </c>
      <c r="F47" s="3">
        <v>137376.984</v>
      </c>
      <c r="G47" s="15">
        <v>417103.09399999998</v>
      </c>
      <c r="H47" s="35" t="str">
        <f t="shared" si="60"/>
        <v>ja</v>
      </c>
      <c r="I47" s="42">
        <v>163</v>
      </c>
      <c r="J47" s="20" t="s">
        <v>374</v>
      </c>
      <c r="K47" s="74">
        <v>10000</v>
      </c>
      <c r="L47" s="28">
        <f t="shared" si="112"/>
        <v>1</v>
      </c>
      <c r="M47" s="28">
        <f t="shared" si="113"/>
        <v>1</v>
      </c>
      <c r="N47" s="56">
        <f t="shared" si="61"/>
        <v>10000</v>
      </c>
      <c r="O47" s="33">
        <f t="shared" si="114"/>
        <v>79.166892878271511</v>
      </c>
      <c r="P47" s="37">
        <f t="shared" si="62"/>
        <v>115.73287707474994</v>
      </c>
      <c r="Q47" s="9" t="s">
        <v>12</v>
      </c>
      <c r="R47" s="55" t="s">
        <v>12</v>
      </c>
      <c r="S47" s="55">
        <v>4.4800000000000004</v>
      </c>
      <c r="T47" s="55">
        <v>4.8170000000000002</v>
      </c>
      <c r="U47" s="55">
        <v>5.1260000000000003</v>
      </c>
      <c r="V47" s="3">
        <v>5.375</v>
      </c>
      <c r="W47" s="3">
        <v>5.6609999999999996</v>
      </c>
      <c r="X47" s="3" t="s">
        <v>12</v>
      </c>
      <c r="Y47" s="3">
        <v>6.2190000000000003</v>
      </c>
      <c r="Z47" s="15" t="s">
        <v>12</v>
      </c>
      <c r="AA47" s="10">
        <f t="shared" si="63"/>
        <v>5.6609999999999996</v>
      </c>
      <c r="AB47" s="9">
        <f t="shared" si="64"/>
        <v>0.53499999999999925</v>
      </c>
      <c r="AC47" s="10">
        <f t="shared" si="65"/>
        <v>0.55800000000000072</v>
      </c>
      <c r="AD47" s="9" t="s">
        <v>12</v>
      </c>
      <c r="AE47" s="55" t="s">
        <v>12</v>
      </c>
      <c r="AF47" s="55">
        <v>0.47899999999999998</v>
      </c>
      <c r="AG47" s="55">
        <v>0.54700000000000004</v>
      </c>
      <c r="AH47" s="55">
        <v>0.62</v>
      </c>
      <c r="AI47" s="3">
        <v>0.68700000000000006</v>
      </c>
      <c r="AJ47" s="3">
        <v>0.76</v>
      </c>
      <c r="AK47" s="3" t="s">
        <v>12</v>
      </c>
      <c r="AL47" s="3">
        <v>0.91200000000000003</v>
      </c>
      <c r="AM47" s="15" t="s">
        <v>12</v>
      </c>
      <c r="AN47" s="10">
        <f t="shared" si="66"/>
        <v>0.76</v>
      </c>
      <c r="AO47" s="9">
        <f t="shared" si="67"/>
        <v>0.14000000000000001</v>
      </c>
      <c r="AP47" s="10">
        <f t="shared" si="68"/>
        <v>0.15200000000000002</v>
      </c>
      <c r="AQ47" s="9" t="s">
        <v>12</v>
      </c>
      <c r="AR47" s="55" t="s">
        <v>12</v>
      </c>
      <c r="AS47" s="55">
        <v>2.3090000000000002</v>
      </c>
      <c r="AT47" s="55">
        <v>2.4660000000000002</v>
      </c>
      <c r="AU47" s="55">
        <v>2.6160000000000001</v>
      </c>
      <c r="AV47" s="3">
        <v>2.738</v>
      </c>
      <c r="AW47" s="3">
        <v>2.87</v>
      </c>
      <c r="AX47" s="3" t="s">
        <v>12</v>
      </c>
      <c r="AY47" s="3">
        <v>3.1309999999999998</v>
      </c>
      <c r="AZ47" s="15" t="s">
        <v>12</v>
      </c>
      <c r="BA47" s="10">
        <f t="shared" si="69"/>
        <v>2.87</v>
      </c>
      <c r="BB47" s="9">
        <f t="shared" si="70"/>
        <v>0.254</v>
      </c>
      <c r="BC47" s="10">
        <f t="shared" si="71"/>
        <v>0.26099999999999968</v>
      </c>
      <c r="BD47" s="9">
        <v>5.4980000000000002</v>
      </c>
      <c r="BE47" s="3">
        <v>6.06</v>
      </c>
      <c r="BF47" s="15">
        <v>6.6219999999999999</v>
      </c>
      <c r="BG47" s="15">
        <f t="shared" si="72"/>
        <v>6.06</v>
      </c>
      <c r="BH47" s="9">
        <f t="shared" si="73"/>
        <v>0.56199999999999939</v>
      </c>
      <c r="BI47" s="10">
        <f t="shared" si="74"/>
        <v>0.56200000000000028</v>
      </c>
      <c r="BJ47" s="9">
        <v>5.47</v>
      </c>
      <c r="BK47" s="3">
        <v>6.03</v>
      </c>
      <c r="BL47" s="15">
        <v>6.593</v>
      </c>
      <c r="BM47" s="15">
        <f t="shared" si="75"/>
        <v>6.03</v>
      </c>
      <c r="BN47" s="9">
        <f t="shared" si="76"/>
        <v>0.5600000000000005</v>
      </c>
      <c r="BO47" s="10">
        <f t="shared" si="77"/>
        <v>0.56299999999999972</v>
      </c>
      <c r="BP47">
        <f t="shared" si="78"/>
        <v>0</v>
      </c>
      <c r="BQ47" s="93">
        <f t="shared" si="79"/>
        <v>1.0504672897196266</v>
      </c>
      <c r="BR47" s="93">
        <f t="shared" si="80"/>
        <v>1.0467289719626192</v>
      </c>
      <c r="BS47" s="93" t="str">
        <f>VLOOKUP(C47,'Koppeling locatie - aslocatie'!$A$2:$C$8139,2,FALSE)</f>
        <v>maas230</v>
      </c>
      <c r="BT47" s="93">
        <f>VLOOKUP($BS47,aslocaties_v01!$C$3:$AA$500,MATCH($K$3/10,aslocaties_v01!$C$2:$X$2),FALSE)</f>
        <v>5.1139999999999999</v>
      </c>
      <c r="BU47" s="93">
        <f>VLOOKUP(BS47,aslocaties_v01!$C$3:$AA$500,MATCH($K$3,aslocaties_v01!$C$2:$X$2),FALSE)</f>
        <v>5.6470000000000002</v>
      </c>
      <c r="BV47" s="93">
        <f>VLOOKUP(BS47,aslocaties_v01!$C$3:$AA$500,MATCH($K$3*10,aslocaties_v01!$C$2:$Y$2),FALSE)</f>
        <v>6.2069999999999999</v>
      </c>
      <c r="BW47" s="93">
        <f t="shared" si="81"/>
        <v>0.53300000000000036</v>
      </c>
      <c r="BX47" s="93">
        <f t="shared" si="82"/>
        <v>0.55999999999999961</v>
      </c>
      <c r="BY47" s="94">
        <f t="shared" si="83"/>
        <v>3.7383177570072812E-3</v>
      </c>
      <c r="BZ47" s="94">
        <f t="shared" si="84"/>
        <v>3.584229390678928E-3</v>
      </c>
      <c r="CA47" s="94">
        <f t="shared" si="85"/>
        <v>1.2000000000000455E-2</v>
      </c>
      <c r="CB47">
        <f t="shared" si="86"/>
        <v>1.3999999999999346E-2</v>
      </c>
      <c r="CC47" s="58">
        <f t="shared" si="87"/>
        <v>1.2000000000000455E-2</v>
      </c>
      <c r="CD47" s="95" t="b">
        <f t="shared" si="88"/>
        <v>0</v>
      </c>
      <c r="CE47" s="96" t="b">
        <f t="shared" si="89"/>
        <v>1</v>
      </c>
      <c r="CF47" t="b">
        <f t="shared" si="90"/>
        <v>1</v>
      </c>
      <c r="CG47" t="b">
        <f t="shared" si="91"/>
        <v>1</v>
      </c>
      <c r="CH47" s="84" t="b">
        <f t="shared" si="92"/>
        <v>1</v>
      </c>
      <c r="CI47">
        <f t="shared" si="93"/>
        <v>0.76</v>
      </c>
      <c r="CJ47" t="b">
        <f t="shared" si="94"/>
        <v>1</v>
      </c>
      <c r="CK47" t="b">
        <f t="shared" si="95"/>
        <v>1</v>
      </c>
      <c r="CL47" s="84" t="b">
        <f t="shared" si="115"/>
        <v>1</v>
      </c>
      <c r="CM47">
        <f t="shared" si="96"/>
        <v>2.87</v>
      </c>
      <c r="CN47" t="b">
        <f t="shared" si="97"/>
        <v>1</v>
      </c>
      <c r="CO47" s="84">
        <f t="shared" si="98"/>
        <v>5.9145975692249164E-2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ht="13.5" thickBot="1">
      <c r="A48" s="9">
        <v>2044</v>
      </c>
      <c r="B48" s="3">
        <v>2</v>
      </c>
      <c r="C48" s="3" t="s">
        <v>1876</v>
      </c>
      <c r="D48" s="3" t="str">
        <f t="shared" si="58"/>
        <v>MA_1_37-1_dk_0045</v>
      </c>
      <c r="E48" s="3" t="str">
        <f t="shared" si="59"/>
        <v>0045</v>
      </c>
      <c r="F48" s="3">
        <v>137263.734</v>
      </c>
      <c r="G48" s="15">
        <v>417079.25</v>
      </c>
      <c r="H48" s="35" t="str">
        <f t="shared" si="60"/>
        <v>ja</v>
      </c>
      <c r="I48" s="42">
        <v>164</v>
      </c>
      <c r="J48" s="20" t="s">
        <v>374</v>
      </c>
      <c r="K48" s="74">
        <v>10000</v>
      </c>
      <c r="L48" s="28">
        <f t="shared" si="112"/>
        <v>1</v>
      </c>
      <c r="M48" s="28">
        <f t="shared" si="113"/>
        <v>1</v>
      </c>
      <c r="N48" s="56">
        <f t="shared" si="61"/>
        <v>10000</v>
      </c>
      <c r="O48" s="33">
        <f t="shared" si="114"/>
        <v>115.73287707474994</v>
      </c>
      <c r="P48" s="37">
        <f t="shared" si="62"/>
        <v>113.04781807712284</v>
      </c>
      <c r="Q48" s="9" t="s">
        <v>12</v>
      </c>
      <c r="R48" s="55" t="s">
        <v>12</v>
      </c>
      <c r="S48" s="55">
        <v>4.4539999999999997</v>
      </c>
      <c r="T48" s="55">
        <v>4.7939999999999996</v>
      </c>
      <c r="U48" s="55">
        <v>5.1070000000000002</v>
      </c>
      <c r="V48" s="3">
        <v>5.359</v>
      </c>
      <c r="W48" s="3">
        <v>5.6440000000000001</v>
      </c>
      <c r="X48" s="3" t="s">
        <v>12</v>
      </c>
      <c r="Y48" s="3">
        <v>6.2080000000000002</v>
      </c>
      <c r="Z48" s="15" t="s">
        <v>12</v>
      </c>
      <c r="AA48" s="10">
        <f t="shared" si="63"/>
        <v>5.6440000000000001</v>
      </c>
      <c r="AB48" s="9">
        <f t="shared" si="64"/>
        <v>0.53699999999999992</v>
      </c>
      <c r="AC48" s="10">
        <f t="shared" si="65"/>
        <v>0.56400000000000006</v>
      </c>
      <c r="AD48" s="9" t="s">
        <v>12</v>
      </c>
      <c r="AE48" s="55" t="s">
        <v>12</v>
      </c>
      <c r="AF48" s="55">
        <v>0.56699999999999995</v>
      </c>
      <c r="AG48" s="55">
        <v>0.64400000000000002</v>
      </c>
      <c r="AH48" s="55">
        <v>0.73299999999999998</v>
      </c>
      <c r="AI48" s="3">
        <v>0.83299999999999996</v>
      </c>
      <c r="AJ48" s="3">
        <v>0.94499999999999995</v>
      </c>
      <c r="AK48" s="3" t="s">
        <v>12</v>
      </c>
      <c r="AL48" s="3">
        <v>1.101</v>
      </c>
      <c r="AM48" s="15" t="s">
        <v>12</v>
      </c>
      <c r="AN48" s="10">
        <f t="shared" si="66"/>
        <v>0.94499999999999995</v>
      </c>
      <c r="AO48" s="9">
        <f t="shared" si="67"/>
        <v>0.21199999999999997</v>
      </c>
      <c r="AP48" s="10">
        <f t="shared" si="68"/>
        <v>0.15600000000000003</v>
      </c>
      <c r="AQ48" s="9" t="s">
        <v>12</v>
      </c>
      <c r="AR48" s="55" t="s">
        <v>12</v>
      </c>
      <c r="AS48" s="55">
        <v>2.5169999999999999</v>
      </c>
      <c r="AT48" s="55">
        <v>2.681</v>
      </c>
      <c r="AU48" s="55">
        <v>2.867</v>
      </c>
      <c r="AV48" s="3">
        <v>3.016</v>
      </c>
      <c r="AW48" s="3">
        <v>3.214</v>
      </c>
      <c r="AX48" s="3" t="s">
        <v>12</v>
      </c>
      <c r="AY48" s="3">
        <v>3.4359999999999999</v>
      </c>
      <c r="AZ48" s="15" t="s">
        <v>12</v>
      </c>
      <c r="BA48" s="10">
        <f t="shared" si="69"/>
        <v>3.214</v>
      </c>
      <c r="BB48" s="9">
        <f t="shared" si="70"/>
        <v>0.34699999999999998</v>
      </c>
      <c r="BC48" s="10">
        <f t="shared" si="71"/>
        <v>0.22199999999999998</v>
      </c>
      <c r="BD48" s="9">
        <v>5.5369999999999999</v>
      </c>
      <c r="BE48" s="3">
        <v>6.11</v>
      </c>
      <c r="BF48" s="15">
        <v>6.6779999999999999</v>
      </c>
      <c r="BG48" s="15">
        <f t="shared" si="72"/>
        <v>6.11</v>
      </c>
      <c r="BH48" s="9">
        <f t="shared" si="73"/>
        <v>0.5730000000000004</v>
      </c>
      <c r="BI48" s="10">
        <f t="shared" si="74"/>
        <v>0.56799999999999962</v>
      </c>
      <c r="BJ48" s="9">
        <v>5.5030000000000001</v>
      </c>
      <c r="BK48" s="3">
        <v>6.0739999999999998</v>
      </c>
      <c r="BL48" s="15">
        <v>6.6429999999999998</v>
      </c>
      <c r="BM48" s="15">
        <f t="shared" si="75"/>
        <v>6.0739999999999998</v>
      </c>
      <c r="BN48" s="9">
        <f t="shared" si="76"/>
        <v>0.57099999999999973</v>
      </c>
      <c r="BO48" s="10">
        <f t="shared" si="77"/>
        <v>0.56899999999999995</v>
      </c>
      <c r="BP48">
        <f t="shared" si="78"/>
        <v>0</v>
      </c>
      <c r="BQ48" s="93">
        <f t="shared" si="79"/>
        <v>1.0670391061452522</v>
      </c>
      <c r="BR48" s="93">
        <f t="shared" si="80"/>
        <v>1.0633147113594037</v>
      </c>
      <c r="BS48" s="93" t="str">
        <f>VLOOKUP(C48,'Koppeling locatie - aslocatie'!$A$2:$C$8139,2,FALSE)</f>
        <v>heka231</v>
      </c>
      <c r="BT48" s="93">
        <f>VLOOKUP($BS48,aslocaties_v01!$C$3:$AA$500,MATCH($K$3/10,aslocaties_v01!$C$2:$X$2),FALSE)</f>
        <v>3.91</v>
      </c>
      <c r="BU48" s="93">
        <f>VLOOKUP(BS48,aslocaties_v01!$C$3:$AA$500,MATCH($K$3,aslocaties_v01!$C$2:$X$2),FALSE)</f>
        <v>4.0640000000000001</v>
      </c>
      <c r="BV48" s="93">
        <f>VLOOKUP(BS48,aslocaties_v01!$C$3:$AA$500,MATCH($K$3*10,aslocaties_v01!$C$2:$Y$2),FALSE)</f>
        <v>4.577</v>
      </c>
      <c r="BW48" s="93">
        <f t="shared" si="81"/>
        <v>0.15399999999999991</v>
      </c>
      <c r="BX48" s="93">
        <f t="shared" si="82"/>
        <v>0.5129999999999999</v>
      </c>
      <c r="BY48" s="94">
        <f t="shared" si="83"/>
        <v>0.71322160148975811</v>
      </c>
      <c r="BZ48" s="94">
        <f t="shared" si="84"/>
        <v>9.0425531914893886E-2</v>
      </c>
      <c r="CA48" s="94">
        <f t="shared" si="85"/>
        <v>1.1970000000000001</v>
      </c>
      <c r="CB48">
        <f t="shared" si="86"/>
        <v>1.58</v>
      </c>
      <c r="CC48" s="58">
        <f t="shared" si="87"/>
        <v>1.6310000000000002</v>
      </c>
      <c r="CD48" s="95" t="b">
        <f t="shared" si="88"/>
        <v>1</v>
      </c>
      <c r="CE48" s="96" t="b">
        <f t="shared" si="89"/>
        <v>1</v>
      </c>
      <c r="CF48" t="b">
        <f t="shared" si="90"/>
        <v>1</v>
      </c>
      <c r="CG48" t="b">
        <f t="shared" si="91"/>
        <v>1</v>
      </c>
      <c r="CH48" s="84" t="b">
        <f t="shared" si="92"/>
        <v>1</v>
      </c>
      <c r="CI48">
        <f t="shared" si="93"/>
        <v>0.94499999999999995</v>
      </c>
      <c r="CJ48" t="b">
        <f t="shared" si="94"/>
        <v>1</v>
      </c>
      <c r="CK48" t="b">
        <f t="shared" si="95"/>
        <v>1</v>
      </c>
      <c r="CL48" s="84" t="b">
        <f t="shared" si="115"/>
        <v>1</v>
      </c>
      <c r="CM48">
        <f t="shared" si="96"/>
        <v>3.214</v>
      </c>
      <c r="CN48" t="b">
        <f t="shared" si="97"/>
        <v>1</v>
      </c>
      <c r="CO48" s="84">
        <f t="shared" si="98"/>
        <v>5.864290357420715E-2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1</v>
      </c>
      <c r="CY48" t="b">
        <f t="shared" si="108"/>
        <v>1</v>
      </c>
      <c r="CZ48" t="b">
        <f t="shared" si="109"/>
        <v>1</v>
      </c>
      <c r="DA48" s="84">
        <f t="shared" si="110"/>
        <v>0</v>
      </c>
      <c r="DB48" t="b">
        <f t="shared" si="111"/>
        <v>0</v>
      </c>
    </row>
    <row r="49" spans="1:106" ht="13.5" thickBot="1">
      <c r="A49" s="9">
        <v>2045</v>
      </c>
      <c r="B49" s="3">
        <v>2</v>
      </c>
      <c r="C49" s="3" t="s">
        <v>1877</v>
      </c>
      <c r="D49" s="3" t="str">
        <f t="shared" si="58"/>
        <v>MA_1_37-1_dk_0046</v>
      </c>
      <c r="E49" s="3" t="str">
        <f t="shared" si="59"/>
        <v>0046</v>
      </c>
      <c r="F49" s="3">
        <v>137153.57800000001</v>
      </c>
      <c r="G49" s="15">
        <v>417053.84399999998</v>
      </c>
      <c r="H49" s="35" t="str">
        <f t="shared" si="60"/>
        <v>ja</v>
      </c>
      <c r="I49" s="42">
        <v>143</v>
      </c>
      <c r="J49" s="20" t="s">
        <v>374</v>
      </c>
      <c r="K49" s="74">
        <v>10000</v>
      </c>
      <c r="L49" s="28">
        <f t="shared" si="112"/>
        <v>1</v>
      </c>
      <c r="M49" s="28">
        <f t="shared" si="113"/>
        <v>1</v>
      </c>
      <c r="N49" s="56">
        <f t="shared" si="61"/>
        <v>10000</v>
      </c>
      <c r="O49" s="33">
        <f t="shared" si="114"/>
        <v>113.04781807712284</v>
      </c>
      <c r="P49" s="37">
        <f t="shared" si="62"/>
        <v>71.755642516818369</v>
      </c>
      <c r="Q49" s="9" t="s">
        <v>12</v>
      </c>
      <c r="R49" s="55" t="s">
        <v>12</v>
      </c>
      <c r="S49" s="55">
        <v>4.4509999999999996</v>
      </c>
      <c r="T49" s="55">
        <v>4.7869999999999999</v>
      </c>
      <c r="U49" s="55">
        <v>5.0910000000000002</v>
      </c>
      <c r="V49" s="3">
        <v>5.3369999999999997</v>
      </c>
      <c r="W49" s="3">
        <v>5.62</v>
      </c>
      <c r="X49" s="3" t="s">
        <v>12</v>
      </c>
      <c r="Y49" s="3">
        <v>6.1829999999999998</v>
      </c>
      <c r="Z49" s="15" t="s">
        <v>12</v>
      </c>
      <c r="AA49" s="10">
        <f t="shared" si="63"/>
        <v>5.62</v>
      </c>
      <c r="AB49" s="9">
        <f t="shared" si="64"/>
        <v>0.52899999999999991</v>
      </c>
      <c r="AC49" s="10">
        <f t="shared" si="65"/>
        <v>0.56299999999999972</v>
      </c>
      <c r="AD49" s="9" t="s">
        <v>12</v>
      </c>
      <c r="AE49" s="55" t="s">
        <v>12</v>
      </c>
      <c r="AF49" s="55">
        <v>0.59699999999999998</v>
      </c>
      <c r="AG49" s="55">
        <v>0.68</v>
      </c>
      <c r="AH49" s="55">
        <v>0.78900000000000003</v>
      </c>
      <c r="AI49" s="3">
        <v>0.89700000000000002</v>
      </c>
      <c r="AJ49" s="3">
        <v>0.96899999999999997</v>
      </c>
      <c r="AK49" s="3" t="s">
        <v>12</v>
      </c>
      <c r="AL49" s="3">
        <v>1.097</v>
      </c>
      <c r="AM49" s="15" t="s">
        <v>12</v>
      </c>
      <c r="AN49" s="10">
        <f t="shared" si="66"/>
        <v>0.96899999999999997</v>
      </c>
      <c r="AO49" s="9">
        <f t="shared" si="67"/>
        <v>0.17999999999999994</v>
      </c>
      <c r="AP49" s="10">
        <f t="shared" si="68"/>
        <v>0.128</v>
      </c>
      <c r="AQ49" s="9" t="s">
        <v>12</v>
      </c>
      <c r="AR49" s="55" t="s">
        <v>12</v>
      </c>
      <c r="AS49" s="55">
        <v>2.609</v>
      </c>
      <c r="AT49" s="55">
        <v>2.7709999999999999</v>
      </c>
      <c r="AU49" s="55">
        <v>2.9529999999999998</v>
      </c>
      <c r="AV49" s="3">
        <v>3.145</v>
      </c>
      <c r="AW49" s="3">
        <v>3.2730000000000001</v>
      </c>
      <c r="AX49" s="3" t="s">
        <v>12</v>
      </c>
      <c r="AY49" s="3">
        <v>3.4729999999999999</v>
      </c>
      <c r="AZ49" s="15" t="s">
        <v>12</v>
      </c>
      <c r="BA49" s="10">
        <f t="shared" si="69"/>
        <v>3.2730000000000001</v>
      </c>
      <c r="BB49" s="9">
        <f t="shared" si="70"/>
        <v>0.32000000000000028</v>
      </c>
      <c r="BC49" s="10">
        <f t="shared" si="71"/>
        <v>0.19999999999999973</v>
      </c>
      <c r="BD49" s="9">
        <v>5.4109999999999996</v>
      </c>
      <c r="BE49" s="3">
        <v>5.9589999999999996</v>
      </c>
      <c r="BF49" s="15">
        <v>6.5179999999999998</v>
      </c>
      <c r="BG49" s="15">
        <f t="shared" si="72"/>
        <v>5.9589999999999996</v>
      </c>
      <c r="BH49" s="9">
        <f t="shared" si="73"/>
        <v>0.54800000000000004</v>
      </c>
      <c r="BI49" s="10">
        <f t="shared" si="74"/>
        <v>0.55900000000000016</v>
      </c>
      <c r="BJ49" s="9">
        <v>5.3780000000000001</v>
      </c>
      <c r="BK49" s="3">
        <v>5.9240000000000004</v>
      </c>
      <c r="BL49" s="15">
        <v>6.484</v>
      </c>
      <c r="BM49" s="15">
        <f t="shared" si="75"/>
        <v>5.9240000000000004</v>
      </c>
      <c r="BN49" s="9">
        <f t="shared" si="76"/>
        <v>0.54600000000000026</v>
      </c>
      <c r="BO49" s="10">
        <f t="shared" si="77"/>
        <v>0.55999999999999961</v>
      </c>
      <c r="BP49">
        <f t="shared" si="78"/>
        <v>0</v>
      </c>
      <c r="BQ49" s="93">
        <f t="shared" si="79"/>
        <v>1.0359168241965977</v>
      </c>
      <c r="BR49" s="93">
        <f t="shared" si="80"/>
        <v>1.0321361058601142</v>
      </c>
      <c r="BS49" s="93" t="str">
        <f>VLOOKUP(C49,'Koppeling locatie - aslocatie'!$A$2:$C$8139,2,FALSE)</f>
        <v>heka231</v>
      </c>
      <c r="BT49" s="93">
        <f>VLOOKUP($BS49,aslocaties_v01!$C$3:$AA$500,MATCH($K$3/10,aslocaties_v01!$C$2:$X$2),FALSE)</f>
        <v>3.91</v>
      </c>
      <c r="BU49" s="93">
        <f>VLOOKUP(BS49,aslocaties_v01!$C$3:$AA$500,MATCH($K$3,aslocaties_v01!$C$2:$X$2),FALSE)</f>
        <v>4.0640000000000001</v>
      </c>
      <c r="BV49" s="93">
        <f>VLOOKUP(BS49,aslocaties_v01!$C$3:$AA$500,MATCH($K$3*10,aslocaties_v01!$C$2:$Y$2),FALSE)</f>
        <v>4.577</v>
      </c>
      <c r="BW49" s="93">
        <f t="shared" si="81"/>
        <v>0.15399999999999991</v>
      </c>
      <c r="BX49" s="93">
        <f t="shared" si="82"/>
        <v>0.5129999999999999</v>
      </c>
      <c r="BY49" s="94">
        <f t="shared" si="83"/>
        <v>0.70888468809073735</v>
      </c>
      <c r="BZ49" s="94">
        <f t="shared" si="84"/>
        <v>8.8809946714031751E-2</v>
      </c>
      <c r="CA49" s="94">
        <f t="shared" si="85"/>
        <v>1.181</v>
      </c>
      <c r="CB49">
        <f t="shared" si="86"/>
        <v>1.556</v>
      </c>
      <c r="CC49" s="58">
        <f t="shared" si="87"/>
        <v>1.6059999999999999</v>
      </c>
      <c r="CD49" s="95" t="b">
        <f t="shared" si="88"/>
        <v>1</v>
      </c>
      <c r="CE49" s="96" t="b">
        <f t="shared" si="89"/>
        <v>1</v>
      </c>
      <c r="CF49" t="b">
        <f t="shared" si="90"/>
        <v>1</v>
      </c>
      <c r="CG49" t="b">
        <f t="shared" si="91"/>
        <v>1</v>
      </c>
      <c r="CH49" s="84" t="b">
        <f t="shared" si="92"/>
        <v>1</v>
      </c>
      <c r="CI49">
        <f t="shared" si="93"/>
        <v>0.96899999999999997</v>
      </c>
      <c r="CJ49" t="b">
        <f t="shared" si="94"/>
        <v>1</v>
      </c>
      <c r="CK49" t="b">
        <f t="shared" si="95"/>
        <v>1</v>
      </c>
      <c r="CL49" s="84" t="b">
        <f t="shared" si="115"/>
        <v>1</v>
      </c>
      <c r="CM49">
        <f t="shared" si="96"/>
        <v>3.2730000000000001</v>
      </c>
      <c r="CN49" t="b">
        <f t="shared" si="97"/>
        <v>1</v>
      </c>
      <c r="CO49" s="84">
        <f t="shared" si="98"/>
        <v>5.79838660090298E-2</v>
      </c>
      <c r="CP49" t="b">
        <f t="shared" si="99"/>
        <v>1</v>
      </c>
      <c r="CQ49" s="96" t="b">
        <f t="shared" si="100"/>
        <v>1</v>
      </c>
      <c r="CR49" t="b">
        <f t="shared" si="101"/>
        <v>1</v>
      </c>
      <c r="CS49" t="b">
        <f t="shared" si="102"/>
        <v>1</v>
      </c>
      <c r="CT49" t="b">
        <f t="shared" si="103"/>
        <v>1</v>
      </c>
      <c r="CU49" t="b">
        <f t="shared" si="104"/>
        <v>1</v>
      </c>
      <c r="CV49" s="84" t="b">
        <f t="shared" si="105"/>
        <v>1</v>
      </c>
      <c r="CW49" t="b">
        <f t="shared" si="106"/>
        <v>0</v>
      </c>
      <c r="CX49" t="b">
        <f t="shared" si="107"/>
        <v>0</v>
      </c>
      <c r="CY49" t="b">
        <f t="shared" si="108"/>
        <v>1</v>
      </c>
      <c r="CZ49" t="b">
        <f t="shared" si="109"/>
        <v>1</v>
      </c>
      <c r="DA49" s="84">
        <f t="shared" si="110"/>
        <v>1</v>
      </c>
      <c r="DB49" t="b">
        <f t="shared" si="111"/>
        <v>1</v>
      </c>
    </row>
    <row r="50" spans="1:106" ht="13.5" thickBot="1">
      <c r="A50" s="9">
        <v>2046</v>
      </c>
      <c r="B50" s="3">
        <v>2</v>
      </c>
      <c r="C50" s="3" t="s">
        <v>1878</v>
      </c>
      <c r="D50" s="3" t="str">
        <f t="shared" si="58"/>
        <v>MA_1_37-1_dk_0047</v>
      </c>
      <c r="E50" s="3" t="str">
        <f t="shared" si="59"/>
        <v>0047</v>
      </c>
      <c r="F50" s="3">
        <v>137084.125</v>
      </c>
      <c r="G50" s="15">
        <v>417035.81199999998</v>
      </c>
      <c r="H50" s="35" t="str">
        <f t="shared" si="60"/>
        <v>ja</v>
      </c>
      <c r="I50" s="42">
        <v>173</v>
      </c>
      <c r="J50" s="20" t="s">
        <v>374</v>
      </c>
      <c r="K50" s="74">
        <v>10000</v>
      </c>
      <c r="L50" s="28">
        <f t="shared" si="112"/>
        <v>1</v>
      </c>
      <c r="M50" s="28">
        <f t="shared" si="113"/>
        <v>1</v>
      </c>
      <c r="N50" s="56">
        <f t="shared" si="61"/>
        <v>10000</v>
      </c>
      <c r="O50" s="33">
        <f t="shared" si="114"/>
        <v>71.755642516818369</v>
      </c>
      <c r="P50" s="37">
        <f t="shared" si="62"/>
        <v>130.56216038729983</v>
      </c>
      <c r="Q50" s="9" t="s">
        <v>12</v>
      </c>
      <c r="R50" s="55" t="s">
        <v>12</v>
      </c>
      <c r="S50" s="55">
        <v>4.4409999999999998</v>
      </c>
      <c r="T50" s="55">
        <v>4.7720000000000002</v>
      </c>
      <c r="U50" s="55">
        <v>5.0780000000000003</v>
      </c>
      <c r="V50" s="3">
        <v>5.3289999999999997</v>
      </c>
      <c r="W50" s="3">
        <v>5.609</v>
      </c>
      <c r="X50" s="3" t="s">
        <v>12</v>
      </c>
      <c r="Y50" s="3">
        <v>6.1589999999999998</v>
      </c>
      <c r="Z50" s="15" t="s">
        <v>12</v>
      </c>
      <c r="AA50" s="10">
        <f t="shared" si="63"/>
        <v>5.609</v>
      </c>
      <c r="AB50" s="9">
        <f t="shared" si="64"/>
        <v>0.53099999999999969</v>
      </c>
      <c r="AC50" s="10">
        <f t="shared" si="65"/>
        <v>0.54999999999999982</v>
      </c>
      <c r="AD50" s="9" t="s">
        <v>12</v>
      </c>
      <c r="AE50" s="55" t="s">
        <v>12</v>
      </c>
      <c r="AF50" s="55">
        <v>0.60499999999999998</v>
      </c>
      <c r="AG50" s="55">
        <v>0.67600000000000005</v>
      </c>
      <c r="AH50" s="55">
        <v>0.75800000000000001</v>
      </c>
      <c r="AI50" s="3">
        <v>0.83699999999999997</v>
      </c>
      <c r="AJ50" s="3">
        <v>0.92200000000000004</v>
      </c>
      <c r="AK50" s="3" t="s">
        <v>12</v>
      </c>
      <c r="AL50" s="3">
        <v>1.0640000000000001</v>
      </c>
      <c r="AM50" s="15" t="s">
        <v>12</v>
      </c>
      <c r="AN50" s="10">
        <f t="shared" si="66"/>
        <v>0.92200000000000004</v>
      </c>
      <c r="AO50" s="9">
        <f t="shared" si="67"/>
        <v>0.16400000000000003</v>
      </c>
      <c r="AP50" s="10">
        <f t="shared" si="68"/>
        <v>0.14200000000000002</v>
      </c>
      <c r="AQ50" s="9" t="s">
        <v>12</v>
      </c>
      <c r="AR50" s="55" t="s">
        <v>12</v>
      </c>
      <c r="AS50" s="55">
        <v>2.6120000000000001</v>
      </c>
      <c r="AT50" s="55">
        <v>2.76</v>
      </c>
      <c r="AU50" s="55">
        <v>2.8980000000000001</v>
      </c>
      <c r="AV50" s="3">
        <v>3.0339999999999998</v>
      </c>
      <c r="AW50" s="3">
        <v>3.18</v>
      </c>
      <c r="AX50" s="3" t="s">
        <v>12</v>
      </c>
      <c r="AY50" s="3">
        <v>3.407</v>
      </c>
      <c r="AZ50" s="15" t="s">
        <v>12</v>
      </c>
      <c r="BA50" s="10">
        <f t="shared" si="69"/>
        <v>3.18</v>
      </c>
      <c r="BB50" s="9">
        <f t="shared" si="70"/>
        <v>0.28200000000000003</v>
      </c>
      <c r="BC50" s="10">
        <f t="shared" si="71"/>
        <v>0.22699999999999987</v>
      </c>
      <c r="BD50" s="9">
        <v>5.5389999999999997</v>
      </c>
      <c r="BE50" s="3">
        <v>6.109</v>
      </c>
      <c r="BF50" s="15">
        <v>6.6749999999999998</v>
      </c>
      <c r="BG50" s="15">
        <f t="shared" si="72"/>
        <v>6.109</v>
      </c>
      <c r="BH50" s="9">
        <f t="shared" si="73"/>
        <v>0.57000000000000028</v>
      </c>
      <c r="BI50" s="10">
        <f t="shared" si="74"/>
        <v>0.56599999999999984</v>
      </c>
      <c r="BJ50" s="9">
        <v>5.524</v>
      </c>
      <c r="BK50" s="3">
        <v>6.0970000000000004</v>
      </c>
      <c r="BL50" s="15">
        <v>6.6619999999999999</v>
      </c>
      <c r="BM50" s="15">
        <f t="shared" si="75"/>
        <v>6.0970000000000004</v>
      </c>
      <c r="BN50" s="9">
        <f t="shared" si="76"/>
        <v>0.5730000000000004</v>
      </c>
      <c r="BO50" s="10">
        <f t="shared" si="77"/>
        <v>0.5649999999999995</v>
      </c>
      <c r="BP50">
        <f t="shared" si="78"/>
        <v>0</v>
      </c>
      <c r="BQ50" s="93">
        <f t="shared" si="79"/>
        <v>1.073446327683617</v>
      </c>
      <c r="BR50" s="93">
        <f t="shared" si="80"/>
        <v>1.0790960451977414</v>
      </c>
      <c r="BS50" s="93" t="str">
        <f>VLOOKUP(C50,'Koppeling locatie - aslocatie'!$A$2:$C$8139,2,FALSE)</f>
        <v>heka231</v>
      </c>
      <c r="BT50" s="93">
        <f>VLOOKUP($BS50,aslocaties_v01!$C$3:$AA$500,MATCH($K$3/10,aslocaties_v01!$C$2:$X$2),FALSE)</f>
        <v>3.91</v>
      </c>
      <c r="BU50" s="93">
        <f>VLOOKUP(BS50,aslocaties_v01!$C$3:$AA$500,MATCH($K$3,aslocaties_v01!$C$2:$X$2),FALSE)</f>
        <v>4.0640000000000001</v>
      </c>
      <c r="BV50" s="93">
        <f>VLOOKUP(BS50,aslocaties_v01!$C$3:$AA$500,MATCH($K$3*10,aslocaties_v01!$C$2:$Y$2),FALSE)</f>
        <v>4.577</v>
      </c>
      <c r="BW50" s="93">
        <f t="shared" si="81"/>
        <v>0.15399999999999991</v>
      </c>
      <c r="BX50" s="93">
        <f t="shared" si="82"/>
        <v>0.5129999999999999</v>
      </c>
      <c r="BY50" s="94">
        <f t="shared" si="83"/>
        <v>0.70998116760828622</v>
      </c>
      <c r="BZ50" s="94">
        <f t="shared" si="84"/>
        <v>6.7272727272727151E-2</v>
      </c>
      <c r="CA50" s="94">
        <f t="shared" si="85"/>
        <v>1.1680000000000001</v>
      </c>
      <c r="CB50">
        <f t="shared" si="86"/>
        <v>1.5449999999999999</v>
      </c>
      <c r="CC50" s="58">
        <f t="shared" si="87"/>
        <v>1.5819999999999999</v>
      </c>
      <c r="CD50" s="95" t="b">
        <f t="shared" si="88"/>
        <v>1</v>
      </c>
      <c r="CE50" s="96" t="b">
        <f t="shared" si="89"/>
        <v>1</v>
      </c>
      <c r="CF50" t="b">
        <f t="shared" si="90"/>
        <v>1</v>
      </c>
      <c r="CG50" t="b">
        <f t="shared" si="91"/>
        <v>1</v>
      </c>
      <c r="CH50" s="84" t="b">
        <f t="shared" si="92"/>
        <v>1</v>
      </c>
      <c r="CI50">
        <f t="shared" si="93"/>
        <v>0.92200000000000004</v>
      </c>
      <c r="CJ50" t="b">
        <f t="shared" si="94"/>
        <v>1</v>
      </c>
      <c r="CK50" t="b">
        <f t="shared" si="95"/>
        <v>1</v>
      </c>
      <c r="CL50" s="84" t="b">
        <f t="shared" si="115"/>
        <v>1</v>
      </c>
      <c r="CM50">
        <f t="shared" si="96"/>
        <v>3.18</v>
      </c>
      <c r="CN50" t="b">
        <f t="shared" si="97"/>
        <v>1</v>
      </c>
      <c r="CO50" s="84">
        <f t="shared" si="98"/>
        <v>5.8445635163328284E-2</v>
      </c>
      <c r="CP50" t="b">
        <f t="shared" si="99"/>
        <v>1</v>
      </c>
      <c r="CQ50" s="96" t="b">
        <f t="shared" si="100"/>
        <v>1</v>
      </c>
      <c r="CR50" t="b">
        <f t="shared" si="101"/>
        <v>0</v>
      </c>
      <c r="CS50" t="b">
        <f t="shared" si="102"/>
        <v>0</v>
      </c>
      <c r="CT50" t="b">
        <f t="shared" si="103"/>
        <v>1</v>
      </c>
      <c r="CU50" t="b">
        <f t="shared" si="104"/>
        <v>1</v>
      </c>
      <c r="CV50" s="84" t="b">
        <f t="shared" si="105"/>
        <v>1</v>
      </c>
      <c r="CW50" t="b">
        <f t="shared" si="106"/>
        <v>1</v>
      </c>
      <c r="CX50" t="b">
        <f t="shared" si="107"/>
        <v>1</v>
      </c>
      <c r="CY50" t="b">
        <f t="shared" si="108"/>
        <v>1</v>
      </c>
      <c r="CZ50" t="b">
        <f t="shared" si="109"/>
        <v>1</v>
      </c>
      <c r="DA50" s="84">
        <f t="shared" si="110"/>
        <v>1</v>
      </c>
      <c r="DB50" t="b">
        <f t="shared" si="111"/>
        <v>1</v>
      </c>
    </row>
    <row r="51" spans="1:106" ht="13.5" thickBot="1">
      <c r="A51" s="9">
        <v>2047</v>
      </c>
      <c r="B51" s="3">
        <v>2</v>
      </c>
      <c r="C51" s="3" t="s">
        <v>1879</v>
      </c>
      <c r="D51" s="3" t="str">
        <f t="shared" si="58"/>
        <v>MA_1_37-1_dk_0048</v>
      </c>
      <c r="E51" s="3" t="str">
        <f t="shared" si="59"/>
        <v>0048</v>
      </c>
      <c r="F51" s="3">
        <v>136959.234</v>
      </c>
      <c r="G51" s="15">
        <v>416997.75</v>
      </c>
      <c r="H51" s="35" t="str">
        <f t="shared" si="60"/>
        <v>ja</v>
      </c>
      <c r="I51" s="42">
        <v>199</v>
      </c>
      <c r="J51" s="20" t="s">
        <v>374</v>
      </c>
      <c r="K51" s="74">
        <v>10000</v>
      </c>
      <c r="L51" s="28">
        <f t="shared" si="112"/>
        <v>1</v>
      </c>
      <c r="M51" s="28">
        <f t="shared" si="113"/>
        <v>1</v>
      </c>
      <c r="N51" s="56">
        <f t="shared" si="61"/>
        <v>10000</v>
      </c>
      <c r="O51" s="33">
        <f t="shared" si="114"/>
        <v>130.56216038729983</v>
      </c>
      <c r="P51" s="37">
        <f t="shared" si="62"/>
        <v>91.730088771342452</v>
      </c>
      <c r="Q51" s="9" t="s">
        <v>12</v>
      </c>
      <c r="R51" s="55" t="s">
        <v>12</v>
      </c>
      <c r="S51" s="55">
        <v>4.4409999999999998</v>
      </c>
      <c r="T51" s="55">
        <v>4.7729999999999997</v>
      </c>
      <c r="U51" s="55">
        <v>5.0830000000000002</v>
      </c>
      <c r="V51" s="3">
        <v>5.3330000000000002</v>
      </c>
      <c r="W51" s="3">
        <v>5.6189999999999998</v>
      </c>
      <c r="X51" s="3" t="s">
        <v>12</v>
      </c>
      <c r="Y51" s="3">
        <v>6.1719999999999997</v>
      </c>
      <c r="Z51" s="15" t="s">
        <v>12</v>
      </c>
      <c r="AA51" s="10">
        <f t="shared" si="63"/>
        <v>5.6189999999999998</v>
      </c>
      <c r="AB51" s="9">
        <f t="shared" si="64"/>
        <v>0.53599999999999959</v>
      </c>
      <c r="AC51" s="10">
        <f t="shared" si="65"/>
        <v>0.55299999999999994</v>
      </c>
      <c r="AD51" s="9" t="s">
        <v>12</v>
      </c>
      <c r="AE51" s="55" t="s">
        <v>12</v>
      </c>
      <c r="AF51" s="55">
        <v>0.74199999999999999</v>
      </c>
      <c r="AG51" s="55">
        <v>0.80200000000000005</v>
      </c>
      <c r="AH51" s="55">
        <v>0.86799999999999999</v>
      </c>
      <c r="AI51" s="3">
        <v>0.92900000000000005</v>
      </c>
      <c r="AJ51" s="3">
        <v>0.99399999999999999</v>
      </c>
      <c r="AK51" s="3" t="s">
        <v>12</v>
      </c>
      <c r="AL51" s="3">
        <v>1.1160000000000001</v>
      </c>
      <c r="AM51" s="15" t="s">
        <v>12</v>
      </c>
      <c r="AN51" s="10">
        <f t="shared" si="66"/>
        <v>0.99399999999999999</v>
      </c>
      <c r="AO51" s="9">
        <f t="shared" si="67"/>
        <v>0.126</v>
      </c>
      <c r="AP51" s="10">
        <f t="shared" si="68"/>
        <v>0.12200000000000011</v>
      </c>
      <c r="AQ51" s="9" t="s">
        <v>12</v>
      </c>
      <c r="AR51" s="55" t="s">
        <v>12</v>
      </c>
      <c r="AS51" s="55">
        <v>2.8660000000000001</v>
      </c>
      <c r="AT51" s="55">
        <v>2.9710000000000001</v>
      </c>
      <c r="AU51" s="55">
        <v>3.09</v>
      </c>
      <c r="AV51" s="3">
        <v>3.1819999999999999</v>
      </c>
      <c r="AW51" s="3">
        <v>3.278</v>
      </c>
      <c r="AX51" s="3" t="s">
        <v>12</v>
      </c>
      <c r="AY51" s="3">
        <v>3.4580000000000002</v>
      </c>
      <c r="AZ51" s="15" t="s">
        <v>12</v>
      </c>
      <c r="BA51" s="10">
        <f t="shared" si="69"/>
        <v>3.278</v>
      </c>
      <c r="BB51" s="9">
        <f t="shared" si="70"/>
        <v>0.18800000000000017</v>
      </c>
      <c r="BC51" s="10">
        <f t="shared" si="71"/>
        <v>0.18000000000000016</v>
      </c>
      <c r="BD51" s="9">
        <v>5.6230000000000002</v>
      </c>
      <c r="BE51" s="3">
        <v>6.2130000000000001</v>
      </c>
      <c r="BF51" s="15">
        <v>6.8090000000000002</v>
      </c>
      <c r="BG51" s="15">
        <f t="shared" si="72"/>
        <v>6.2130000000000001</v>
      </c>
      <c r="BH51" s="9">
        <f t="shared" si="73"/>
        <v>0.58999999999999986</v>
      </c>
      <c r="BI51" s="10">
        <f t="shared" si="74"/>
        <v>0.59600000000000009</v>
      </c>
      <c r="BJ51" s="9">
        <v>5.6369999999999996</v>
      </c>
      <c r="BK51" s="3">
        <v>6.2359999999999998</v>
      </c>
      <c r="BL51" s="15">
        <v>6.8369999999999997</v>
      </c>
      <c r="BM51" s="15">
        <f t="shared" si="75"/>
        <v>6.2359999999999998</v>
      </c>
      <c r="BN51" s="9">
        <f t="shared" si="76"/>
        <v>0.5990000000000002</v>
      </c>
      <c r="BO51" s="10">
        <f t="shared" si="77"/>
        <v>0.60099999999999998</v>
      </c>
      <c r="BP51">
        <f t="shared" si="78"/>
        <v>0</v>
      </c>
      <c r="BQ51" s="93">
        <f t="shared" si="79"/>
        <v>1.1007462686567171</v>
      </c>
      <c r="BR51" s="93">
        <f t="shared" si="80"/>
        <v>1.117537313432837</v>
      </c>
      <c r="BS51" s="93" t="str">
        <f>VLOOKUP(C51,'Koppeling locatie - aslocatie'!$A$2:$C$8139,2,FALSE)</f>
        <v>heka231</v>
      </c>
      <c r="BT51" s="93">
        <f>VLOOKUP($BS51,aslocaties_v01!$C$3:$AA$500,MATCH($K$3/10,aslocaties_v01!$C$2:$X$2),FALSE)</f>
        <v>3.91</v>
      </c>
      <c r="BU51" s="93">
        <f>VLOOKUP(BS51,aslocaties_v01!$C$3:$AA$500,MATCH($K$3,aslocaties_v01!$C$2:$X$2),FALSE)</f>
        <v>4.0640000000000001</v>
      </c>
      <c r="BV51" s="93">
        <f>VLOOKUP(BS51,aslocaties_v01!$C$3:$AA$500,MATCH($K$3*10,aslocaties_v01!$C$2:$Y$2),FALSE)</f>
        <v>4.577</v>
      </c>
      <c r="BW51" s="93">
        <f t="shared" si="81"/>
        <v>0.15399999999999991</v>
      </c>
      <c r="BX51" s="93">
        <f t="shared" si="82"/>
        <v>0.5129999999999999</v>
      </c>
      <c r="BY51" s="94">
        <f t="shared" si="83"/>
        <v>0.71268656716417911</v>
      </c>
      <c r="BZ51" s="94">
        <f t="shared" si="84"/>
        <v>7.2332730560578762E-2</v>
      </c>
      <c r="CA51" s="94">
        <f t="shared" si="85"/>
        <v>1.173</v>
      </c>
      <c r="CB51">
        <f t="shared" si="86"/>
        <v>1.5549999999999997</v>
      </c>
      <c r="CC51" s="58">
        <f t="shared" si="87"/>
        <v>1.5949999999999998</v>
      </c>
      <c r="CD51" s="95" t="b">
        <f t="shared" si="88"/>
        <v>1</v>
      </c>
      <c r="CE51" s="96" t="b">
        <f t="shared" si="89"/>
        <v>1</v>
      </c>
      <c r="CF51" t="b">
        <f t="shared" si="90"/>
        <v>1</v>
      </c>
      <c r="CG51" t="b">
        <f t="shared" si="91"/>
        <v>1</v>
      </c>
      <c r="CH51" s="84" t="b">
        <f t="shared" si="92"/>
        <v>1</v>
      </c>
      <c r="CI51">
        <f t="shared" si="93"/>
        <v>0.99399999999999999</v>
      </c>
      <c r="CJ51" t="b">
        <f t="shared" si="94"/>
        <v>1</v>
      </c>
      <c r="CK51" t="b">
        <f t="shared" si="95"/>
        <v>1</v>
      </c>
      <c r="CL51" s="84" t="b">
        <f t="shared" si="115"/>
        <v>1</v>
      </c>
      <c r="CM51">
        <f t="shared" si="96"/>
        <v>3.278</v>
      </c>
      <c r="CN51" t="b">
        <f t="shared" si="97"/>
        <v>1</v>
      </c>
      <c r="CO51" s="84">
        <f t="shared" si="98"/>
        <v>5.9298524560122114E-2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2048</v>
      </c>
      <c r="B52" s="3">
        <v>2</v>
      </c>
      <c r="C52" s="3" t="s">
        <v>1880</v>
      </c>
      <c r="D52" s="3" t="str">
        <f t="shared" si="58"/>
        <v>MA_1_37-1_dk_0049</v>
      </c>
      <c r="E52" s="3" t="str">
        <f t="shared" si="59"/>
        <v>0049</v>
      </c>
      <c r="F52" s="3">
        <v>136872.21900000001</v>
      </c>
      <c r="G52" s="15">
        <v>416968.71899999998</v>
      </c>
      <c r="H52" s="35" t="str">
        <f t="shared" si="60"/>
        <v>ja</v>
      </c>
      <c r="I52" s="42">
        <v>171</v>
      </c>
      <c r="J52" s="71" t="s">
        <v>374</v>
      </c>
      <c r="K52" s="74">
        <v>10000</v>
      </c>
      <c r="L52" s="28">
        <f t="shared" si="112"/>
        <v>1</v>
      </c>
      <c r="M52" s="28">
        <f t="shared" si="113"/>
        <v>1</v>
      </c>
      <c r="N52" s="56">
        <f t="shared" si="61"/>
        <v>10000</v>
      </c>
      <c r="O52" s="33">
        <f t="shared" si="114"/>
        <v>91.730088771342452</v>
      </c>
      <c r="P52" s="37" t="s">
        <v>12</v>
      </c>
      <c r="Q52" s="9" t="s">
        <v>12</v>
      </c>
      <c r="R52" s="55" t="s">
        <v>12</v>
      </c>
      <c r="S52" s="55">
        <v>4.4400000000000004</v>
      </c>
      <c r="T52" s="55">
        <v>4.7720000000000002</v>
      </c>
      <c r="U52" s="55">
        <v>5.0789999999999997</v>
      </c>
      <c r="V52" s="3">
        <v>5.3310000000000004</v>
      </c>
      <c r="W52" s="3">
        <v>5.617</v>
      </c>
      <c r="X52" s="3" t="s">
        <v>12</v>
      </c>
      <c r="Y52" s="3">
        <v>6.1719999999999997</v>
      </c>
      <c r="Z52" s="15" t="s">
        <v>12</v>
      </c>
      <c r="AA52" s="10">
        <f t="shared" si="63"/>
        <v>5.617</v>
      </c>
      <c r="AB52" s="9">
        <f t="shared" si="64"/>
        <v>0.53800000000000026</v>
      </c>
      <c r="AC52" s="10">
        <f t="shared" si="65"/>
        <v>0.55499999999999972</v>
      </c>
      <c r="AD52" s="9" t="s">
        <v>12</v>
      </c>
      <c r="AE52" s="55" t="s">
        <v>12</v>
      </c>
      <c r="AF52" s="55">
        <v>0.621</v>
      </c>
      <c r="AG52" s="55">
        <v>0.69899999999999995</v>
      </c>
      <c r="AH52" s="55">
        <v>0.79300000000000004</v>
      </c>
      <c r="AI52" s="3">
        <v>0.85599999999999998</v>
      </c>
      <c r="AJ52" s="3">
        <v>0.92</v>
      </c>
      <c r="AK52" s="3" t="s">
        <v>12</v>
      </c>
      <c r="AL52" s="3">
        <v>1.034</v>
      </c>
      <c r="AM52" s="15" t="s">
        <v>12</v>
      </c>
      <c r="AN52" s="10">
        <f t="shared" si="66"/>
        <v>0.92</v>
      </c>
      <c r="AO52" s="9">
        <f t="shared" si="67"/>
        <v>0.127</v>
      </c>
      <c r="AP52" s="10">
        <f t="shared" si="68"/>
        <v>0.11399999999999999</v>
      </c>
      <c r="AQ52" s="9" t="s">
        <v>12</v>
      </c>
      <c r="AR52" s="55" t="s">
        <v>12</v>
      </c>
      <c r="AS52" s="55">
        <v>2.9159999999999999</v>
      </c>
      <c r="AT52" s="55">
        <v>2.9540000000000002</v>
      </c>
      <c r="AU52" s="55">
        <v>2.996</v>
      </c>
      <c r="AV52" s="3">
        <v>3.1110000000000002</v>
      </c>
      <c r="AW52" s="3">
        <v>3.2120000000000002</v>
      </c>
      <c r="AX52" s="3" t="s">
        <v>12</v>
      </c>
      <c r="AY52" s="3">
        <v>3.39</v>
      </c>
      <c r="AZ52" s="15" t="s">
        <v>12</v>
      </c>
      <c r="BA52" s="10">
        <f t="shared" si="69"/>
        <v>3.2120000000000002</v>
      </c>
      <c r="BB52" s="9">
        <f t="shared" si="70"/>
        <v>0.21600000000000019</v>
      </c>
      <c r="BC52" s="10">
        <f t="shared" si="71"/>
        <v>0.17799999999999994</v>
      </c>
      <c r="BD52" s="9">
        <v>5.5149999999999997</v>
      </c>
      <c r="BE52" s="3">
        <v>6.0860000000000003</v>
      </c>
      <c r="BF52" s="15">
        <v>6.6539999999999999</v>
      </c>
      <c r="BG52" s="15">
        <f t="shared" si="72"/>
        <v>6.0860000000000003</v>
      </c>
      <c r="BH52" s="9">
        <f t="shared" si="73"/>
        <v>0.57100000000000062</v>
      </c>
      <c r="BI52" s="10">
        <f t="shared" si="74"/>
        <v>0.56799999999999962</v>
      </c>
      <c r="BJ52" s="9">
        <v>5.4980000000000002</v>
      </c>
      <c r="BK52" s="3">
        <v>6.07</v>
      </c>
      <c r="BL52" s="15">
        <v>6.6379999999999999</v>
      </c>
      <c r="BM52" s="15">
        <f t="shared" si="75"/>
        <v>6.07</v>
      </c>
      <c r="BN52" s="9">
        <f t="shared" si="76"/>
        <v>0.57200000000000006</v>
      </c>
      <c r="BO52" s="10">
        <f t="shared" si="77"/>
        <v>0.56799999999999962</v>
      </c>
      <c r="BP52">
        <f t="shared" si="78"/>
        <v>0</v>
      </c>
      <c r="BQ52" s="93">
        <f t="shared" si="79"/>
        <v>1.0613382899628259</v>
      </c>
      <c r="BR52" s="93">
        <f t="shared" si="80"/>
        <v>1.0631970260223045</v>
      </c>
      <c r="BS52" s="93" t="str">
        <f>VLOOKUP(C52,'Koppeling locatie - aslocatie'!$A$2:$C$8139,2,FALSE)</f>
        <v>heka231</v>
      </c>
      <c r="BT52" s="93">
        <f>VLOOKUP($BS52,aslocaties_v01!$C$3:$AA$500,MATCH($K$3/10,aslocaties_v01!$C$2:$X$2),FALSE)</f>
        <v>3.91</v>
      </c>
      <c r="BU52" s="93">
        <f>VLOOKUP(BS52,aslocaties_v01!$C$3:$AA$500,MATCH($K$3,aslocaties_v01!$C$2:$X$2),FALSE)</f>
        <v>4.0640000000000001</v>
      </c>
      <c r="BV52" s="93">
        <f>VLOOKUP(BS52,aslocaties_v01!$C$3:$AA$500,MATCH($K$3*10,aslocaties_v01!$C$2:$Y$2),FALSE)</f>
        <v>4.577</v>
      </c>
      <c r="BW52" s="93">
        <f t="shared" si="81"/>
        <v>0.15399999999999991</v>
      </c>
      <c r="BX52" s="93">
        <f t="shared" si="82"/>
        <v>0.5129999999999999</v>
      </c>
      <c r="BY52" s="94">
        <f t="shared" si="83"/>
        <v>0.713754646840149</v>
      </c>
      <c r="BZ52" s="94">
        <f t="shared" si="84"/>
        <v>7.5675675675675347E-2</v>
      </c>
      <c r="CA52" s="94">
        <f t="shared" si="85"/>
        <v>1.1689999999999996</v>
      </c>
      <c r="CB52">
        <f t="shared" si="86"/>
        <v>1.5529999999999999</v>
      </c>
      <c r="CC52" s="58">
        <f t="shared" si="87"/>
        <v>1.5949999999999998</v>
      </c>
      <c r="CD52" s="95" t="b">
        <f t="shared" si="88"/>
        <v>1</v>
      </c>
      <c r="CE52" s="96" t="b">
        <f t="shared" si="89"/>
        <v>1</v>
      </c>
      <c r="CF52" t="b">
        <f t="shared" si="90"/>
        <v>1</v>
      </c>
      <c r="CG52" t="b">
        <f t="shared" si="91"/>
        <v>1</v>
      </c>
      <c r="CH52" s="84" t="b">
        <f t="shared" si="92"/>
        <v>1</v>
      </c>
      <c r="CI52">
        <f t="shared" si="93"/>
        <v>0.92</v>
      </c>
      <c r="CJ52" t="b">
        <f t="shared" si="94"/>
        <v>1</v>
      </c>
      <c r="CK52" t="b">
        <f t="shared" si="95"/>
        <v>1</v>
      </c>
      <c r="CL52" s="84" t="b">
        <f t="shared" si="115"/>
        <v>1</v>
      </c>
      <c r="CM52">
        <f t="shared" si="96"/>
        <v>3.2120000000000002</v>
      </c>
      <c r="CN52" t="b">
        <f t="shared" si="97"/>
        <v>1</v>
      </c>
      <c r="CO52" s="84">
        <f t="shared" si="98"/>
        <v>5.716262390719478E-2</v>
      </c>
      <c r="CP52" t="b">
        <f t="shared" si="99"/>
        <v>1</v>
      </c>
      <c r="CQ52" s="96" t="b">
        <f t="shared" si="100"/>
        <v>1</v>
      </c>
      <c r="CR52" t="b">
        <f t="shared" si="101"/>
        <v>1</v>
      </c>
      <c r="CS52" t="b">
        <f t="shared" si="102"/>
        <v>1</v>
      </c>
      <c r="CT52" t="b">
        <f t="shared" si="103"/>
        <v>1</v>
      </c>
      <c r="CU52" t="b">
        <f t="shared" si="104"/>
        <v>1</v>
      </c>
      <c r="CV52" s="84" t="str">
        <f t="shared" si="105"/>
        <v>-</v>
      </c>
      <c r="CW52" t="str">
        <f t="shared" si="106"/>
        <v>-</v>
      </c>
      <c r="CX52" t="str">
        <f t="shared" si="107"/>
        <v>-</v>
      </c>
      <c r="CY52" t="str">
        <f t="shared" si="108"/>
        <v>-</v>
      </c>
      <c r="CZ52" t="str">
        <f t="shared" si="109"/>
        <v>-</v>
      </c>
      <c r="DA52" s="84">
        <f t="shared" si="110"/>
        <v>0</v>
      </c>
      <c r="DB52" t="b">
        <f t="shared" si="111"/>
        <v>0</v>
      </c>
    </row>
  </sheetData>
  <sortState xmlns:xlrd2="http://schemas.microsoft.com/office/spreadsheetml/2017/richdata2" ref="A3:DB52">
    <sortCondition ref="D3"/>
  </sortState>
  <mergeCells count="2">
    <mergeCell ref="A1:G1"/>
    <mergeCell ref="DB1:DB2"/>
  </mergeCells>
  <conditionalFormatting sqref="O3:P52">
    <cfRule type="cellIs" dxfId="34" priority="256" stopIfTrue="1" operator="equal">
      <formula>"-"</formula>
    </cfRule>
    <cfRule type="cellIs" dxfId="33" priority="257" stopIfTrue="1" operator="greaterThan">
      <formula>300</formula>
    </cfRule>
    <cfRule type="cellIs" dxfId="32" priority="258" stopIfTrue="1" operator="greaterThanOrEqual">
      <formula>125</formula>
    </cfRule>
  </conditionalFormatting>
  <conditionalFormatting sqref="H3:I52">
    <cfRule type="cellIs" dxfId="31" priority="254" operator="equal">
      <formula>"nee"</formula>
    </cfRule>
    <cfRule type="cellIs" dxfId="30" priority="255" operator="equal">
      <formula>"ja"</formula>
    </cfRule>
  </conditionalFormatting>
  <conditionalFormatting sqref="BQ3:BS52">
    <cfRule type="iconSet" priority="3">
      <iconSet iconSet="3Symbols2">
        <cfvo type="percent" val="0"/>
        <cfvo type="num" val="0.95"/>
        <cfvo type="num" val="1"/>
      </iconSet>
    </cfRule>
  </conditionalFormatting>
  <conditionalFormatting sqref="BY3:BZ52">
    <cfRule type="iconSet" priority="2">
      <iconSet iconSet="3Symbols2" reverse="1">
        <cfvo type="percent" val="0"/>
        <cfvo type="num" val="7.4999999999999997E-2" gte="0"/>
        <cfvo type="num" val="0.1" gte="0"/>
      </iconSet>
    </cfRule>
  </conditionalFormatting>
  <conditionalFormatting sqref="CA3:CD52">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Blad21"/>
  <dimension ref="A1:DB222"/>
  <sheetViews>
    <sheetView topLeftCell="BZ1" zoomScaleNormal="100"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1644</v>
      </c>
      <c r="B3" s="7">
        <v>2</v>
      </c>
      <c r="C3" s="65" t="s">
        <v>1881</v>
      </c>
      <c r="D3" s="65" t="str">
        <f t="shared" ref="D3:D66" si="0">IF(ISERROR(FIND("_",C3)),C3,LEFT(C3,LEN(C3)-LEN(RIGHT(C3,LEN(C3)-FIND("~",SUBSTITUTE(C3,"_","~",LEN(C3)-LEN(SUBSTITUTE(C3,"_",""))))))) &amp; TEXT(INT(RIGHT(C3,LEN(C3)-FIND("~",SUBSTITUTE(C3,"_","~",LEN(C3)-LEN(SUBSTITUTE(C3,"_","")))))), "0000") )</f>
        <v>MA_1_38-2_dk_0010</v>
      </c>
      <c r="E3" s="65" t="str">
        <f t="shared" ref="E3:E66" si="1">TEXT(INT(RIGHT(C3,LEN(C3)-FIND("~",SUBSTITUTE(C3,"_","~",LEN(C3)-LEN(SUBSTITUTE(C3,"_","")))))), "0000")</f>
        <v>0010</v>
      </c>
      <c r="F3" s="7">
        <v>151468.54699999999</v>
      </c>
      <c r="G3" s="14">
        <v>423336.93800000002</v>
      </c>
      <c r="H3" s="34" t="str">
        <f t="shared" ref="H3:H66" si="2">IF(COUNTIF(C:C, "="&amp;C3)=1,"ja", "nee")</f>
        <v>ja</v>
      </c>
      <c r="I3" s="66">
        <v>157</v>
      </c>
      <c r="J3" s="67" t="s">
        <v>372</v>
      </c>
      <c r="K3" s="68">
        <v>10000</v>
      </c>
      <c r="L3" s="45">
        <v>1</v>
      </c>
      <c r="M3" s="49">
        <v>1</v>
      </c>
      <c r="N3" s="46">
        <f t="shared" ref="N3:N66" si="3">INT(K3/L3*M3)</f>
        <v>10000</v>
      </c>
      <c r="O3" s="32" t="s">
        <v>12</v>
      </c>
      <c r="P3" s="37">
        <f t="shared" ref="P3:P66" si="4">SQRT((F3-F4)^2+(G3-G4)^2)</f>
        <v>6253.1292463396439</v>
      </c>
      <c r="Q3" s="6" t="s">
        <v>12</v>
      </c>
      <c r="R3" s="54" t="s">
        <v>12</v>
      </c>
      <c r="S3" s="54">
        <v>4.2869999999999999</v>
      </c>
      <c r="T3" s="54">
        <v>6.0830000000000002</v>
      </c>
      <c r="U3" s="54">
        <v>7.2149999999999999</v>
      </c>
      <c r="V3" s="7">
        <v>7.4930000000000003</v>
      </c>
      <c r="W3" s="7">
        <v>7.8049999999999997</v>
      </c>
      <c r="X3" s="7" t="s">
        <v>12</v>
      </c>
      <c r="Y3" s="7">
        <v>8.3859999999999992</v>
      </c>
      <c r="Z3" s="14" t="s">
        <v>12</v>
      </c>
      <c r="AA3" s="8">
        <f t="shared" ref="AA3:AA66" si="5">LOOKUP($K3,$Q$2:$Z$2,Q3:Z3)</f>
        <v>7.8049999999999997</v>
      </c>
      <c r="AB3" s="6">
        <f t="shared" ref="AB3:AB66" si="6">LOOKUP($K3,$Q$2:$Z$2,Q3:Z3)-LOOKUP(0.1*$K3,$Q$2:$Z$2,Q3:Z3)</f>
        <v>0.58999999999999986</v>
      </c>
      <c r="AC3" s="8">
        <f t="shared" ref="AC3:AC66" si="7">LOOKUP(10*$K3,$Q$2:$Z$2,Q3:Z3)-LOOKUP($K3,$Q$2:$Z$2,Q3:Z3)</f>
        <v>0.58099999999999952</v>
      </c>
      <c r="AD3" s="6" t="s">
        <v>12</v>
      </c>
      <c r="AE3" s="54" t="s">
        <v>12</v>
      </c>
      <c r="AF3" s="54">
        <v>9.4E-2</v>
      </c>
      <c r="AG3" s="54">
        <v>0.19</v>
      </c>
      <c r="AH3" s="54">
        <v>0.316</v>
      </c>
      <c r="AI3" s="7">
        <v>0.39900000000000002</v>
      </c>
      <c r="AJ3" s="7">
        <v>0.46899999999999997</v>
      </c>
      <c r="AK3" s="7" t="s">
        <v>12</v>
      </c>
      <c r="AL3" s="7">
        <v>0.60099999999999998</v>
      </c>
      <c r="AM3" s="14" t="s">
        <v>12</v>
      </c>
      <c r="AN3" s="8">
        <f t="shared" ref="AN3:AN66" si="8">LOOKUP($K3,$Q$2:$Z$2,AD3:AM3)</f>
        <v>0.46899999999999997</v>
      </c>
      <c r="AO3" s="6">
        <f t="shared" ref="AO3:AO66" si="9">LOOKUP($K3,$Q$2:$Z$2,AD3:AM3)-LOOKUP(0.1*$K3,$Q$2:$Z$2,AD3:AM3)</f>
        <v>0.15299999999999997</v>
      </c>
      <c r="AP3" s="8">
        <f t="shared" ref="AP3:AP66" si="10">LOOKUP(10*$K3,$Q$2:$Z$2,AD3:AM3)-LOOKUP($K3,$Q$2:$Z$2,AD3:AM3)</f>
        <v>0.13200000000000001</v>
      </c>
      <c r="AQ3" s="6" t="s">
        <v>12</v>
      </c>
      <c r="AR3" s="54" t="s">
        <v>12</v>
      </c>
      <c r="AS3" s="54">
        <v>0.312</v>
      </c>
      <c r="AT3" s="54">
        <v>1.139</v>
      </c>
      <c r="AU3" s="54">
        <v>1.8360000000000001</v>
      </c>
      <c r="AV3" s="7">
        <v>2.117</v>
      </c>
      <c r="AW3" s="7">
        <v>2.2879999999999998</v>
      </c>
      <c r="AX3" s="7" t="s">
        <v>12</v>
      </c>
      <c r="AY3" s="7">
        <v>2.5760000000000001</v>
      </c>
      <c r="AZ3" s="14" t="s">
        <v>12</v>
      </c>
      <c r="BA3" s="8">
        <f t="shared" ref="BA3:BA66" si="11">LOOKUP($K3,$Q$2:$Z$2,AQ3:AZ3)</f>
        <v>2.2879999999999998</v>
      </c>
      <c r="BB3" s="6">
        <f t="shared" ref="BB3:BB66" si="12">LOOKUP($K3,$Q$2:$Z$2,AQ3:AZ3)-LOOKUP(0.1*$K3,$Q$2:$Z$2,AQ3:AZ3)</f>
        <v>0.45199999999999974</v>
      </c>
      <c r="BC3" s="8">
        <f t="shared" ref="BC3:BC66" si="13">LOOKUP(10*$K3,$Q$2:$Z$2,AQ3:AZ3)-LOOKUP($K3,$Q$2:$Z$2,AQ3:AZ3)</f>
        <v>0.28800000000000026</v>
      </c>
      <c r="BD3" s="6">
        <v>7.5209999999999999</v>
      </c>
      <c r="BE3" s="7">
        <v>8.2089999999999996</v>
      </c>
      <c r="BF3" s="14">
        <v>8.8049999999999997</v>
      </c>
      <c r="BG3" s="8">
        <f t="shared" ref="BG3:BG66" si="14">LOOKUP($N3,$BD$2:$BF$2,BD3:BF3)</f>
        <v>8.2089999999999996</v>
      </c>
      <c r="BH3" s="6">
        <f t="shared" ref="BH3:BH66" si="15">BE3-BD3</f>
        <v>0.68799999999999972</v>
      </c>
      <c r="BI3" s="8">
        <f t="shared" ref="BI3:BI66" si="16">BF3-BE3</f>
        <v>0.59600000000000009</v>
      </c>
      <c r="BJ3" s="6">
        <v>7.5039999999999996</v>
      </c>
      <c r="BK3" s="7">
        <v>8.1880000000000006</v>
      </c>
      <c r="BL3" s="14">
        <v>8.7850000000000001</v>
      </c>
      <c r="BM3" s="8">
        <f t="shared" ref="BM3:BM66" si="17">LOOKUP($N3,$BD$2:$BF$2,BJ3:BL3)</f>
        <v>8.1880000000000006</v>
      </c>
      <c r="BN3" s="6">
        <f t="shared" ref="BN3:BN66" si="18">BK3-BJ3</f>
        <v>0.68400000000000105</v>
      </c>
      <c r="BO3" s="8">
        <f t="shared" ref="BO3:BO66" si="19">BL3-BK3</f>
        <v>0.59699999999999953</v>
      </c>
      <c r="BP3">
        <f t="shared" ref="BP3:BP66" si="20">IF(AND(ISERROR(FIND("Fout",Q3)), ISERROR(FIND("Fout",AD3)), ISERROR(FIND("Fout",AQ3)), ISERROR(FIND( "Fout",BD3)), ISERROR(FIND( "Fout",BJ3))),0,1)</f>
        <v>0</v>
      </c>
      <c r="BQ3" s="93">
        <f t="shared" ref="BQ3:BQ66" si="21">IF(AB3=0, -1, BH3/AB3)</f>
        <v>1.1661016949152541</v>
      </c>
      <c r="BR3" s="93">
        <f t="shared" ref="BR3:BR66" si="22">IF(AB3=0,-1,BN3/AB3)</f>
        <v>1.1593220338983072</v>
      </c>
      <c r="BS3" s="93" t="str">
        <f>VLOOKUP(C3,'Koppeling locatie - aslocatie'!$A$2:$C$8139,2,FALSE)</f>
        <v>maas209</v>
      </c>
      <c r="BT3" s="93">
        <f>VLOOKUP($BS3,aslocaties_v01!$C$3:$AA$500,MATCH($K$3/10,aslocaties_v01!$C$2:$X$2),FALSE)</f>
        <v>7.1890000000000001</v>
      </c>
      <c r="BU3" s="93">
        <f>VLOOKUP(BS3,aslocaties_v01!$C$3:$AA$500,MATCH($K$3,aslocaties_v01!$C$2:$X$2),FALSE)</f>
        <v>7.7750000000000004</v>
      </c>
      <c r="BV3" s="93">
        <f>VLOOKUP(BS3,aslocaties_v01!$C$3:$AA$500,MATCH($K$3*10,aslocaties_v01!$C$2:$Y$2),FALSE)</f>
        <v>8.3640000000000008</v>
      </c>
      <c r="BW3" s="93">
        <f t="shared" ref="BW3:BW66" si="23">BU3-BT3</f>
        <v>0.5860000000000003</v>
      </c>
      <c r="BX3" s="93">
        <f t="shared" ref="BX3:BX66" si="24">BV3-BU3</f>
        <v>0.58900000000000041</v>
      </c>
      <c r="BY3" s="94">
        <f t="shared" ref="BY3:BY66" si="25">IFERROR(ABS(1-BW3/AB3), 999)</f>
        <v>6.7796610169483795E-3</v>
      </c>
      <c r="BZ3" s="94">
        <f t="shared" ref="BZ3:BZ66" si="26">IFERROR(ABS(1-BX3/AC3), 999)</f>
        <v>1.3769363166955095E-2</v>
      </c>
      <c r="CA3" s="94">
        <f t="shared" ref="CA3:CA66" si="27">ABS(LOOKUP(0.1*$K3,$Q$2:$Z$2,Q3:Z3)-BT3)</f>
        <v>2.5999999999999801E-2</v>
      </c>
      <c r="CB3">
        <f t="shared" ref="CB3:CB66" si="28">ABS(LOOKUP($K3,$Q$2:$Z$2,Q3:Z3)-BU3)</f>
        <v>2.9999999999999361E-2</v>
      </c>
      <c r="CC3" s="58">
        <f t="shared" ref="CC3:CC66" si="29">ABS(LOOKUP(10*$K3,$Q$2:$Z$2,Q3:Z3)-BV3)</f>
        <v>2.1999999999998465E-2</v>
      </c>
      <c r="CD3" s="95" t="b">
        <f t="shared" ref="CD3:CD66" si="30">OR(BY3&gt;0.1,BZ3&gt;0.1, CA3&gt;=0.15, CB3&gt;=0.15, CC3&gt;=0.15)</f>
        <v>0</v>
      </c>
      <c r="CE3" s="96" t="b">
        <f t="shared" ref="CE3:CE66" si="31">AA3&lt;AVERAGE(AA:AA)+2*STDEV(AA:AA)</f>
        <v>1</v>
      </c>
      <c r="CF3" t="b">
        <f t="shared" ref="CF3:CF66" si="32">BG3&lt;AVERAGE(BG:BG)+2*STDEV(BG:BG)</f>
        <v>1</v>
      </c>
      <c r="CG3" t="b">
        <f t="shared" ref="CG3:CG66" si="33">BM3&lt;AVERAGE(BM:BM)+2*STDEV(BM:BM)</f>
        <v>1</v>
      </c>
      <c r="CH3" s="84" t="b">
        <f t="shared" ref="CH3:CH66" si="34">AN3&gt;0.25</f>
        <v>1</v>
      </c>
      <c r="CI3">
        <f t="shared" ref="CI3:CI66" si="35">IF(CH3,AN3,"")</f>
        <v>0.46899999999999997</v>
      </c>
      <c r="CJ3" t="b">
        <f t="shared" ref="CJ3:CJ66" si="36">CI3&lt;AVERAGE(CI:CI)+3*STDEV(CI:CI)</f>
        <v>1</v>
      </c>
      <c r="CK3" t="b">
        <f t="shared" ref="CK3:CK66" si="37">AN3&lt;1.25</f>
        <v>1</v>
      </c>
      <c r="CL3" s="84" t="b">
        <f>BA3&gt;AVERAGE(BA:BA)-2*STDEV(BA:BA)</f>
        <v>1</v>
      </c>
      <c r="CM3">
        <f t="shared" ref="CM3:CM66" si="38">IF(CL3,BA3,"")</f>
        <v>2.2879999999999998</v>
      </c>
      <c r="CN3" t="b">
        <f t="shared" ref="CN3:CN66" si="39">CM3&lt;AVERAGE(CM:CM)+3*STDEV(CM:CM)</f>
        <v>1</v>
      </c>
      <c r="CO3" s="84">
        <f t="shared" ref="CO3:CO66" si="40">IF(BA3=0, -1, AN3/(1.56*BA3^2))</f>
        <v>5.7429654575297397E-2</v>
      </c>
      <c r="CP3" t="b">
        <f t="shared" ref="CP3:CP66" si="41">OR(CO3&gt;0.035, CO3&lt;0.065)</f>
        <v>1</v>
      </c>
      <c r="CQ3" s="96" t="str">
        <f t="shared" ref="CQ3:CQ66" si="42">IF(O3="-", "-", ABS(AA3-AA2)&lt;O3*$CR$1)</f>
        <v>-</v>
      </c>
      <c r="CR3" t="str">
        <f t="shared" ref="CR3:CR66" si="43">IF(O3="-","-",ABS(BG3-BG2)&lt;O3*$CS$1)</f>
        <v>-</v>
      </c>
      <c r="CS3" t="str">
        <f t="shared" ref="CS3:CS66" si="44">IF(O3="-","-",ABS(BM3-BM2)&lt;O3*$CT$1)</f>
        <v>-</v>
      </c>
      <c r="CT3" t="str">
        <f t="shared" ref="CT3:CT66" si="45">IF(O3="-","-",ABS(AN3-AN2)&lt;O3*$CU$1)</f>
        <v>-</v>
      </c>
      <c r="CU3" t="str">
        <f t="shared" ref="CU3:CU66" si="46">IF(O3="-","-",ABS(BA2-BA3)&lt;O3*$CV$1)</f>
        <v>-</v>
      </c>
      <c r="CV3" s="84" t="b">
        <f t="shared" ref="CV3:CV66" si="47">IF(P3="-","-",ABS(AA4-AA3)&lt;P3*$CR$1)</f>
        <v>1</v>
      </c>
      <c r="CW3" t="b">
        <f t="shared" ref="CW3:CW66" si="48">IF(P3="-","-",ABS(BG4-BG3)&lt;P3*$CS$1)</f>
        <v>1</v>
      </c>
      <c r="CX3" t="b">
        <f t="shared" ref="CX3:CX66" si="49">IF(P3="-","-",ABS(BM4-BM3)&lt;P3*$CT$1)</f>
        <v>1</v>
      </c>
      <c r="CY3" t="b">
        <f t="shared" ref="CY3:CY66" si="50">IF(P3="-","-",ABS(AN4-AN3)&lt;P3*$CU$1)</f>
        <v>1</v>
      </c>
      <c r="CZ3" t="b">
        <f t="shared" ref="CZ3:CZ66" si="51">IF(P3="-","-",ABS(BA3-BA4)&lt;P3*$CV$1)</f>
        <v>1</v>
      </c>
      <c r="DA3" s="84">
        <f t="shared" ref="DA3:DA66" si="52">IFERROR(IF(AND(CQ3:CU3),0,1), 0)+IFERROR(IF(AND(CV3:CZ3),0,1),0)</f>
        <v>0</v>
      </c>
      <c r="DB3" t="b">
        <f t="shared" ref="DB3:DB66" si="53">AND(DA3&gt;0,CD3)</f>
        <v>0</v>
      </c>
    </row>
    <row r="4" spans="1:106">
      <c r="A4" s="9">
        <v>1645</v>
      </c>
      <c r="B4" s="3">
        <v>2</v>
      </c>
      <c r="C4" s="3" t="s">
        <v>1882</v>
      </c>
      <c r="D4" s="3" t="str">
        <f t="shared" si="0"/>
        <v>MA_1_38-2_dk_0100</v>
      </c>
      <c r="E4" s="3" t="str">
        <f t="shared" si="1"/>
        <v>0100</v>
      </c>
      <c r="F4" s="3">
        <v>149575.46900000001</v>
      </c>
      <c r="G4" s="15">
        <v>417377.25</v>
      </c>
      <c r="H4" s="35" t="str">
        <f t="shared" si="2"/>
        <v>ja</v>
      </c>
      <c r="I4" s="62">
        <v>184</v>
      </c>
      <c r="J4" s="20" t="s">
        <v>372</v>
      </c>
      <c r="K4" s="21">
        <v>10000</v>
      </c>
      <c r="L4" s="28">
        <f t="shared" ref="L4:L67" si="54">L3</f>
        <v>1</v>
      </c>
      <c r="M4" s="28">
        <f t="shared" ref="M4:M67" si="55">M3</f>
        <v>1</v>
      </c>
      <c r="N4" s="56">
        <f t="shared" si="3"/>
        <v>10000</v>
      </c>
      <c r="O4" s="33">
        <f t="shared" ref="O4:O67" si="56">SQRT((F3-F4)^2+(G3-G4)^2)</f>
        <v>6253.1292463396439</v>
      </c>
      <c r="P4" s="37">
        <f t="shared" si="4"/>
        <v>102.84137340585129</v>
      </c>
      <c r="Q4" s="9" t="s">
        <v>12</v>
      </c>
      <c r="R4" s="55" t="s">
        <v>12</v>
      </c>
      <c r="S4" s="55">
        <v>5.9329999999999998</v>
      </c>
      <c r="T4" s="55">
        <v>6.3109999999999999</v>
      </c>
      <c r="U4" s="55">
        <v>6.657</v>
      </c>
      <c r="V4" s="3">
        <v>6.9340000000000002</v>
      </c>
      <c r="W4" s="3">
        <v>7.2519999999999998</v>
      </c>
      <c r="X4" s="3" t="s">
        <v>12</v>
      </c>
      <c r="Y4" s="3">
        <v>7.8780000000000001</v>
      </c>
      <c r="Z4" s="15" t="s">
        <v>12</v>
      </c>
      <c r="AA4" s="10">
        <f t="shared" si="5"/>
        <v>7.2519999999999998</v>
      </c>
      <c r="AB4" s="9">
        <f t="shared" si="6"/>
        <v>0.59499999999999975</v>
      </c>
      <c r="AC4" s="10">
        <f t="shared" si="7"/>
        <v>0.62600000000000033</v>
      </c>
      <c r="AD4" s="9" t="s">
        <v>12</v>
      </c>
      <c r="AE4" s="55" t="s">
        <v>12</v>
      </c>
      <c r="AF4" s="55">
        <v>0.69799999999999995</v>
      </c>
      <c r="AG4" s="55">
        <v>0.79400000000000004</v>
      </c>
      <c r="AH4" s="55">
        <v>0.90800000000000003</v>
      </c>
      <c r="AI4" s="3">
        <v>0.99399999999999999</v>
      </c>
      <c r="AJ4" s="3">
        <v>1.087</v>
      </c>
      <c r="AK4" s="3" t="s">
        <v>12</v>
      </c>
      <c r="AL4" s="3">
        <v>1.2689999999999999</v>
      </c>
      <c r="AM4" s="15" t="s">
        <v>12</v>
      </c>
      <c r="AN4" s="10">
        <f t="shared" si="8"/>
        <v>1.087</v>
      </c>
      <c r="AO4" s="9">
        <f t="shared" si="9"/>
        <v>0.17899999999999994</v>
      </c>
      <c r="AP4" s="10">
        <f t="shared" si="10"/>
        <v>0.18199999999999994</v>
      </c>
      <c r="AQ4" s="9" t="s">
        <v>12</v>
      </c>
      <c r="AR4" s="55" t="s">
        <v>12</v>
      </c>
      <c r="AS4" s="55">
        <v>2.8079999999999998</v>
      </c>
      <c r="AT4" s="55">
        <v>2.9750000000000001</v>
      </c>
      <c r="AU4" s="55">
        <v>3.21</v>
      </c>
      <c r="AV4" s="3">
        <v>3.363</v>
      </c>
      <c r="AW4" s="3">
        <v>3.4910000000000001</v>
      </c>
      <c r="AX4" s="3" t="s">
        <v>12</v>
      </c>
      <c r="AY4" s="3">
        <v>3.7450000000000001</v>
      </c>
      <c r="AZ4" s="15" t="s">
        <v>12</v>
      </c>
      <c r="BA4" s="10">
        <f t="shared" si="11"/>
        <v>3.4910000000000001</v>
      </c>
      <c r="BB4" s="9">
        <f t="shared" si="12"/>
        <v>0.28100000000000014</v>
      </c>
      <c r="BC4" s="10">
        <f t="shared" si="13"/>
        <v>0.254</v>
      </c>
      <c r="BD4" s="9">
        <v>7.2249999999999996</v>
      </c>
      <c r="BE4" s="3">
        <v>7.8689999999999998</v>
      </c>
      <c r="BF4" s="15">
        <v>8.5129999999999999</v>
      </c>
      <c r="BG4" s="15">
        <f t="shared" si="14"/>
        <v>7.8689999999999998</v>
      </c>
      <c r="BH4" s="9">
        <f t="shared" si="15"/>
        <v>0.64400000000000013</v>
      </c>
      <c r="BI4" s="10">
        <f t="shared" si="16"/>
        <v>0.64400000000000013</v>
      </c>
      <c r="BJ4" s="9">
        <v>7.202</v>
      </c>
      <c r="BK4" s="3">
        <v>7.8460000000000001</v>
      </c>
      <c r="BL4" s="15">
        <v>8.4879999999999995</v>
      </c>
      <c r="BM4" s="15">
        <f t="shared" si="17"/>
        <v>7.8460000000000001</v>
      </c>
      <c r="BN4" s="9">
        <f t="shared" si="18"/>
        <v>0.64400000000000013</v>
      </c>
      <c r="BO4" s="10">
        <f t="shared" si="19"/>
        <v>0.64199999999999946</v>
      </c>
      <c r="BP4">
        <f t="shared" si="20"/>
        <v>0</v>
      </c>
      <c r="BQ4" s="93">
        <f t="shared" si="21"/>
        <v>1.0823529411764712</v>
      </c>
      <c r="BR4" s="93">
        <f t="shared" si="22"/>
        <v>1.0823529411764712</v>
      </c>
      <c r="BS4" s="93" t="str">
        <f>VLOOKUP(C4,'Koppeling locatie - aslocatie'!$A$2:$C$8139,2,FALSE)</f>
        <v>maas217</v>
      </c>
      <c r="BT4" s="93">
        <f>VLOOKUP($BS4,aslocaties_v01!$C$3:$AA$500,MATCH($K$3/10,aslocaties_v01!$C$2:$X$2),FALSE)</f>
        <v>6.64</v>
      </c>
      <c r="BU4" s="93">
        <f>VLOOKUP(BS4,aslocaties_v01!$C$3:$AA$500,MATCH($K$3,aslocaties_v01!$C$2:$X$2),FALSE)</f>
        <v>7.2370000000000001</v>
      </c>
      <c r="BV4" s="93">
        <f>VLOOKUP(BS4,aslocaties_v01!$C$3:$AA$500,MATCH($K$3*10,aslocaties_v01!$C$2:$Y$2),FALSE)</f>
        <v>7.8630000000000004</v>
      </c>
      <c r="BW4" s="93">
        <f t="shared" si="23"/>
        <v>0.59700000000000042</v>
      </c>
      <c r="BX4" s="93">
        <f t="shared" si="24"/>
        <v>0.62600000000000033</v>
      </c>
      <c r="BY4" s="94">
        <f t="shared" si="25"/>
        <v>3.3613445378162243E-3</v>
      </c>
      <c r="BZ4" s="94">
        <f t="shared" si="26"/>
        <v>0</v>
      </c>
      <c r="CA4" s="94">
        <f t="shared" si="27"/>
        <v>1.7000000000000348E-2</v>
      </c>
      <c r="CB4">
        <f t="shared" si="28"/>
        <v>1.499999999999968E-2</v>
      </c>
      <c r="CC4" s="58">
        <f t="shared" si="29"/>
        <v>1.499999999999968E-2</v>
      </c>
      <c r="CD4" s="95" t="b">
        <f t="shared" si="30"/>
        <v>0</v>
      </c>
      <c r="CE4" s="96" t="b">
        <f t="shared" si="31"/>
        <v>1</v>
      </c>
      <c r="CF4" t="b">
        <f t="shared" si="32"/>
        <v>1</v>
      </c>
      <c r="CG4" t="b">
        <f t="shared" si="33"/>
        <v>1</v>
      </c>
      <c r="CH4" s="84" t="b">
        <f t="shared" si="34"/>
        <v>1</v>
      </c>
      <c r="CI4">
        <f t="shared" si="35"/>
        <v>1.087</v>
      </c>
      <c r="CJ4" t="b">
        <f t="shared" si="36"/>
        <v>1</v>
      </c>
      <c r="CK4" t="b">
        <f t="shared" si="37"/>
        <v>1</v>
      </c>
      <c r="CL4" s="84" t="b">
        <f t="shared" ref="CL4:CL67" si="57">BA4&lt;AVERAGE(BA:BA)+2*STDEV(BA:BA)</f>
        <v>1</v>
      </c>
      <c r="CM4">
        <f t="shared" si="38"/>
        <v>3.4910000000000001</v>
      </c>
      <c r="CN4" t="b">
        <f t="shared" si="39"/>
        <v>1</v>
      </c>
      <c r="CO4" s="84">
        <f t="shared" si="40"/>
        <v>5.7174878200520016E-2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1646</v>
      </c>
      <c r="B5" s="3">
        <v>2</v>
      </c>
      <c r="C5" s="3" t="s">
        <v>1883</v>
      </c>
      <c r="D5" s="3" t="str">
        <f t="shared" si="0"/>
        <v>MA_1_38-2_dk_0101</v>
      </c>
      <c r="E5" s="3" t="str">
        <f t="shared" si="1"/>
        <v>0101</v>
      </c>
      <c r="F5" s="3">
        <v>149474.641</v>
      </c>
      <c r="G5" s="15">
        <v>417397.5</v>
      </c>
      <c r="H5" s="35" t="str">
        <f t="shared" si="2"/>
        <v>ja</v>
      </c>
      <c r="I5" s="62">
        <v>184</v>
      </c>
      <c r="J5" s="20" t="s">
        <v>372</v>
      </c>
      <c r="K5" s="21">
        <v>10000</v>
      </c>
      <c r="L5" s="28">
        <f t="shared" si="54"/>
        <v>1</v>
      </c>
      <c r="M5" s="28">
        <f t="shared" si="55"/>
        <v>1</v>
      </c>
      <c r="N5" s="56">
        <f t="shared" si="3"/>
        <v>10000</v>
      </c>
      <c r="O5" s="33">
        <f t="shared" si="56"/>
        <v>102.84137340585129</v>
      </c>
      <c r="P5" s="37">
        <f t="shared" si="4"/>
        <v>125.91755191791495</v>
      </c>
      <c r="Q5" s="9" t="s">
        <v>12</v>
      </c>
      <c r="R5" s="55" t="s">
        <v>12</v>
      </c>
      <c r="S5" s="55">
        <v>5.9320000000000004</v>
      </c>
      <c r="T5" s="55">
        <v>6.31</v>
      </c>
      <c r="U5" s="55">
        <v>6.6559999999999997</v>
      </c>
      <c r="V5" s="3">
        <v>6.9329999999999998</v>
      </c>
      <c r="W5" s="3">
        <v>7.2510000000000003</v>
      </c>
      <c r="X5" s="3" t="s">
        <v>12</v>
      </c>
      <c r="Y5" s="3">
        <v>7.8769999999999998</v>
      </c>
      <c r="Z5" s="15" t="s">
        <v>12</v>
      </c>
      <c r="AA5" s="10">
        <f t="shared" si="5"/>
        <v>7.2510000000000003</v>
      </c>
      <c r="AB5" s="9">
        <f t="shared" si="6"/>
        <v>0.59500000000000064</v>
      </c>
      <c r="AC5" s="10">
        <f t="shared" si="7"/>
        <v>0.62599999999999945</v>
      </c>
      <c r="AD5" s="9" t="s">
        <v>12</v>
      </c>
      <c r="AE5" s="55" t="s">
        <v>12</v>
      </c>
      <c r="AF5" s="55">
        <v>0.66700000000000004</v>
      </c>
      <c r="AG5" s="55">
        <v>0.75800000000000001</v>
      </c>
      <c r="AH5" s="55">
        <v>0.87</v>
      </c>
      <c r="AI5" s="3">
        <v>0.96499999999999997</v>
      </c>
      <c r="AJ5" s="3">
        <v>1.0620000000000001</v>
      </c>
      <c r="AK5" s="3" t="s">
        <v>12</v>
      </c>
      <c r="AL5" s="3">
        <v>1.2589999999999999</v>
      </c>
      <c r="AM5" s="15" t="s">
        <v>12</v>
      </c>
      <c r="AN5" s="10">
        <f t="shared" si="8"/>
        <v>1.0620000000000001</v>
      </c>
      <c r="AO5" s="9">
        <f t="shared" si="9"/>
        <v>0.19200000000000006</v>
      </c>
      <c r="AP5" s="10">
        <f t="shared" si="10"/>
        <v>0.19699999999999984</v>
      </c>
      <c r="AQ5" s="9" t="s">
        <v>12</v>
      </c>
      <c r="AR5" s="55" t="s">
        <v>12</v>
      </c>
      <c r="AS5" s="55">
        <v>2.7410000000000001</v>
      </c>
      <c r="AT5" s="55">
        <v>2.9009999999999998</v>
      </c>
      <c r="AU5" s="55">
        <v>3.0960000000000001</v>
      </c>
      <c r="AV5" s="3">
        <v>3.2879999999999998</v>
      </c>
      <c r="AW5" s="3">
        <v>3.4220000000000002</v>
      </c>
      <c r="AX5" s="3" t="s">
        <v>12</v>
      </c>
      <c r="AY5" s="3">
        <v>3.6949999999999998</v>
      </c>
      <c r="AZ5" s="15" t="s">
        <v>12</v>
      </c>
      <c r="BA5" s="10">
        <f t="shared" si="11"/>
        <v>3.4220000000000002</v>
      </c>
      <c r="BB5" s="9">
        <f t="shared" si="12"/>
        <v>0.32600000000000007</v>
      </c>
      <c r="BC5" s="10">
        <f t="shared" si="13"/>
        <v>0.27299999999999969</v>
      </c>
      <c r="BD5" s="9">
        <v>7.2229999999999999</v>
      </c>
      <c r="BE5" s="3">
        <v>7.8650000000000002</v>
      </c>
      <c r="BF5" s="15">
        <v>8.5090000000000003</v>
      </c>
      <c r="BG5" s="15">
        <f t="shared" si="14"/>
        <v>7.8650000000000002</v>
      </c>
      <c r="BH5" s="9">
        <f t="shared" si="15"/>
        <v>0.64200000000000035</v>
      </c>
      <c r="BI5" s="10">
        <f t="shared" si="16"/>
        <v>0.64400000000000013</v>
      </c>
      <c r="BJ5" s="9">
        <v>7.2030000000000003</v>
      </c>
      <c r="BK5" s="3">
        <v>7.8460000000000001</v>
      </c>
      <c r="BL5" s="15">
        <v>8.4879999999999995</v>
      </c>
      <c r="BM5" s="15">
        <f t="shared" si="17"/>
        <v>7.8460000000000001</v>
      </c>
      <c r="BN5" s="9">
        <f t="shared" si="18"/>
        <v>0.64299999999999979</v>
      </c>
      <c r="BO5" s="10">
        <f t="shared" si="19"/>
        <v>0.64199999999999946</v>
      </c>
      <c r="BP5">
        <f t="shared" si="20"/>
        <v>0</v>
      </c>
      <c r="BQ5" s="93">
        <f t="shared" si="21"/>
        <v>1.078991596638655</v>
      </c>
      <c r="BR5" s="93">
        <f t="shared" si="22"/>
        <v>1.0806722689075616</v>
      </c>
      <c r="BS5" s="93" t="str">
        <f>VLOOKUP(C5,'Koppeling locatie - aslocatie'!$A$2:$C$8139,2,FALSE)</f>
        <v>maas217</v>
      </c>
      <c r="BT5" s="93">
        <f>VLOOKUP($BS5,aslocaties_v01!$C$3:$AA$500,MATCH($K$3/10,aslocaties_v01!$C$2:$X$2),FALSE)</f>
        <v>6.64</v>
      </c>
      <c r="BU5" s="93">
        <f>VLOOKUP(BS5,aslocaties_v01!$C$3:$AA$500,MATCH($K$3,aslocaties_v01!$C$2:$X$2),FALSE)</f>
        <v>7.2370000000000001</v>
      </c>
      <c r="BV5" s="93">
        <f>VLOOKUP(BS5,aslocaties_v01!$C$3:$AA$500,MATCH($K$3*10,aslocaties_v01!$C$2:$Y$2),FALSE)</f>
        <v>7.8630000000000004</v>
      </c>
      <c r="BW5" s="93">
        <f t="shared" si="23"/>
        <v>0.59700000000000042</v>
      </c>
      <c r="BX5" s="93">
        <f t="shared" si="24"/>
        <v>0.62600000000000033</v>
      </c>
      <c r="BY5" s="94">
        <f t="shared" si="25"/>
        <v>3.36134453781467E-3</v>
      </c>
      <c r="BZ5" s="94">
        <f t="shared" si="26"/>
        <v>1.3322676295501878E-15</v>
      </c>
      <c r="CA5" s="94">
        <f t="shared" si="27"/>
        <v>1.6000000000000014E-2</v>
      </c>
      <c r="CB5">
        <f t="shared" si="28"/>
        <v>1.4000000000000234E-2</v>
      </c>
      <c r="CC5" s="58">
        <f t="shared" si="29"/>
        <v>1.3999999999999346E-2</v>
      </c>
      <c r="CD5" s="95" t="b">
        <f t="shared" si="30"/>
        <v>0</v>
      </c>
      <c r="CE5" s="96" t="b">
        <f t="shared" si="31"/>
        <v>1</v>
      </c>
      <c r="CF5" t="b">
        <f t="shared" si="32"/>
        <v>1</v>
      </c>
      <c r="CG5" t="b">
        <f t="shared" si="33"/>
        <v>1</v>
      </c>
      <c r="CH5" s="84" t="b">
        <f t="shared" si="34"/>
        <v>1</v>
      </c>
      <c r="CI5">
        <f t="shared" si="35"/>
        <v>1.0620000000000001</v>
      </c>
      <c r="CJ5" t="b">
        <f t="shared" si="36"/>
        <v>1</v>
      </c>
      <c r="CK5" t="b">
        <f t="shared" si="37"/>
        <v>1</v>
      </c>
      <c r="CL5" s="84" t="b">
        <f t="shared" si="57"/>
        <v>1</v>
      </c>
      <c r="CM5">
        <f t="shared" si="38"/>
        <v>3.4220000000000002</v>
      </c>
      <c r="CN5" t="b">
        <f t="shared" si="39"/>
        <v>1</v>
      </c>
      <c r="CO5" s="84">
        <f t="shared" si="40"/>
        <v>5.8135298668159065E-2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1647</v>
      </c>
      <c r="B6" s="3">
        <v>2</v>
      </c>
      <c r="C6" s="57" t="s">
        <v>1884</v>
      </c>
      <c r="D6" s="57" t="str">
        <f t="shared" si="0"/>
        <v>MA_1_38-2_dk_0102</v>
      </c>
      <c r="E6" s="57" t="str">
        <f t="shared" si="1"/>
        <v>0102</v>
      </c>
      <c r="F6" s="3">
        <v>149350.75</v>
      </c>
      <c r="G6" s="15">
        <v>417420</v>
      </c>
      <c r="H6" s="35" t="str">
        <f t="shared" si="2"/>
        <v>ja</v>
      </c>
      <c r="I6" s="62">
        <v>186</v>
      </c>
      <c r="J6" s="20" t="s">
        <v>372</v>
      </c>
      <c r="K6" s="21">
        <v>10000</v>
      </c>
      <c r="L6" s="28">
        <f t="shared" si="54"/>
        <v>1</v>
      </c>
      <c r="M6" s="28">
        <f t="shared" si="55"/>
        <v>1</v>
      </c>
      <c r="N6" s="56">
        <f t="shared" si="3"/>
        <v>10000</v>
      </c>
      <c r="O6" s="33">
        <f t="shared" si="56"/>
        <v>125.91755191791495</v>
      </c>
      <c r="P6" s="37">
        <f t="shared" si="4"/>
        <v>88.829931920509296</v>
      </c>
      <c r="Q6" s="9" t="s">
        <v>12</v>
      </c>
      <c r="R6" s="55" t="s">
        <v>12</v>
      </c>
      <c r="S6" s="55">
        <v>5.9279999999999999</v>
      </c>
      <c r="T6" s="55">
        <v>6.3049999999999997</v>
      </c>
      <c r="U6" s="55">
        <v>6.6520000000000001</v>
      </c>
      <c r="V6" s="3">
        <v>6.9290000000000003</v>
      </c>
      <c r="W6" s="3">
        <v>7.2450000000000001</v>
      </c>
      <c r="X6" s="3" t="s">
        <v>12</v>
      </c>
      <c r="Y6" s="3">
        <v>7.8739999999999997</v>
      </c>
      <c r="Z6" s="15" t="s">
        <v>12</v>
      </c>
      <c r="AA6" s="10">
        <f t="shared" si="5"/>
        <v>7.2450000000000001</v>
      </c>
      <c r="AB6" s="9">
        <f t="shared" si="6"/>
        <v>0.59299999999999997</v>
      </c>
      <c r="AC6" s="10">
        <f t="shared" si="7"/>
        <v>0.62899999999999956</v>
      </c>
      <c r="AD6" s="9" t="s">
        <v>12</v>
      </c>
      <c r="AE6" s="55" t="s">
        <v>12</v>
      </c>
      <c r="AF6" s="55">
        <v>0.63100000000000001</v>
      </c>
      <c r="AG6" s="55">
        <v>0.71099999999999997</v>
      </c>
      <c r="AH6" s="55">
        <v>0.81399999999999995</v>
      </c>
      <c r="AI6" s="3">
        <v>0.91300000000000003</v>
      </c>
      <c r="AJ6" s="3">
        <v>1.0169999999999999</v>
      </c>
      <c r="AK6" s="3" t="s">
        <v>12</v>
      </c>
      <c r="AL6" s="3">
        <v>1.24</v>
      </c>
      <c r="AM6" s="15" t="s">
        <v>12</v>
      </c>
      <c r="AN6" s="10">
        <f t="shared" si="8"/>
        <v>1.0169999999999999</v>
      </c>
      <c r="AO6" s="9">
        <f t="shared" si="9"/>
        <v>0.20299999999999996</v>
      </c>
      <c r="AP6" s="10">
        <f t="shared" si="10"/>
        <v>0.22300000000000009</v>
      </c>
      <c r="AQ6" s="9" t="s">
        <v>12</v>
      </c>
      <c r="AR6" s="55" t="s">
        <v>12</v>
      </c>
      <c r="AS6" s="55">
        <v>2.66</v>
      </c>
      <c r="AT6" s="55">
        <v>2.8180000000000001</v>
      </c>
      <c r="AU6" s="55">
        <v>2.992</v>
      </c>
      <c r="AV6" s="3">
        <v>3.1680000000000001</v>
      </c>
      <c r="AW6" s="3">
        <v>3.343</v>
      </c>
      <c r="AX6" s="3" t="s">
        <v>12</v>
      </c>
      <c r="AY6" s="3">
        <v>3.6539999999999999</v>
      </c>
      <c r="AZ6" s="15" t="s">
        <v>12</v>
      </c>
      <c r="BA6" s="10">
        <f t="shared" si="11"/>
        <v>3.343</v>
      </c>
      <c r="BB6" s="9">
        <f t="shared" si="12"/>
        <v>0.35099999999999998</v>
      </c>
      <c r="BC6" s="10">
        <f t="shared" si="13"/>
        <v>0.31099999999999994</v>
      </c>
      <c r="BD6" s="9">
        <v>7.2149999999999999</v>
      </c>
      <c r="BE6" s="3">
        <v>7.8579999999999997</v>
      </c>
      <c r="BF6" s="15">
        <v>8.5039999999999996</v>
      </c>
      <c r="BG6" s="15">
        <f t="shared" si="14"/>
        <v>7.8579999999999997</v>
      </c>
      <c r="BH6" s="9">
        <f t="shared" si="15"/>
        <v>0.64299999999999979</v>
      </c>
      <c r="BI6" s="10">
        <f t="shared" si="16"/>
        <v>0.64599999999999991</v>
      </c>
      <c r="BJ6" s="9">
        <v>7.202</v>
      </c>
      <c r="BK6" s="3">
        <v>7.8470000000000004</v>
      </c>
      <c r="BL6" s="15">
        <v>8.4920000000000009</v>
      </c>
      <c r="BM6" s="15">
        <f t="shared" si="17"/>
        <v>7.8470000000000004</v>
      </c>
      <c r="BN6" s="9">
        <f t="shared" si="18"/>
        <v>0.64500000000000046</v>
      </c>
      <c r="BO6" s="10">
        <f t="shared" si="19"/>
        <v>0.64500000000000046</v>
      </c>
      <c r="BP6">
        <f t="shared" si="20"/>
        <v>0</v>
      </c>
      <c r="BQ6" s="93">
        <f t="shared" si="21"/>
        <v>1.0843170320404718</v>
      </c>
      <c r="BR6" s="93">
        <f t="shared" si="22"/>
        <v>1.087689713322092</v>
      </c>
      <c r="BS6" s="93" t="str">
        <f>VLOOKUP(C6,'Koppeling locatie - aslocatie'!$A$2:$C$8139,2,FALSE)</f>
        <v>maas217</v>
      </c>
      <c r="BT6" s="93">
        <f>VLOOKUP($BS6,aslocaties_v01!$C$3:$AA$500,MATCH($K$3/10,aslocaties_v01!$C$2:$X$2),FALSE)</f>
        <v>6.64</v>
      </c>
      <c r="BU6" s="93">
        <f>VLOOKUP(BS6,aslocaties_v01!$C$3:$AA$500,MATCH($K$3,aslocaties_v01!$C$2:$X$2),FALSE)</f>
        <v>7.2370000000000001</v>
      </c>
      <c r="BV6" s="93">
        <f>VLOOKUP(BS6,aslocaties_v01!$C$3:$AA$500,MATCH($K$3*10,aslocaties_v01!$C$2:$Y$2),FALSE)</f>
        <v>7.8630000000000004</v>
      </c>
      <c r="BW6" s="93">
        <f t="shared" si="23"/>
        <v>0.59700000000000042</v>
      </c>
      <c r="BX6" s="93">
        <f t="shared" si="24"/>
        <v>0.62600000000000033</v>
      </c>
      <c r="BY6" s="94">
        <f t="shared" si="25"/>
        <v>6.7453625632385439E-3</v>
      </c>
      <c r="BZ6" s="94">
        <f t="shared" si="26"/>
        <v>4.7694753577094406E-3</v>
      </c>
      <c r="CA6" s="94">
        <f t="shared" si="27"/>
        <v>1.2000000000000455E-2</v>
      </c>
      <c r="CB6">
        <f t="shared" si="28"/>
        <v>8.0000000000000071E-3</v>
      </c>
      <c r="CC6" s="58">
        <f t="shared" si="29"/>
        <v>1.0999999999999233E-2</v>
      </c>
      <c r="CD6" s="95" t="b">
        <f t="shared" si="30"/>
        <v>0</v>
      </c>
      <c r="CE6" s="96" t="b">
        <f t="shared" si="31"/>
        <v>1</v>
      </c>
      <c r="CF6" t="b">
        <f t="shared" si="32"/>
        <v>1</v>
      </c>
      <c r="CG6" t="b">
        <f t="shared" si="33"/>
        <v>1</v>
      </c>
      <c r="CH6" s="84" t="b">
        <f t="shared" si="34"/>
        <v>1</v>
      </c>
      <c r="CI6">
        <f t="shared" si="35"/>
        <v>1.0169999999999999</v>
      </c>
      <c r="CJ6" t="b">
        <f t="shared" si="36"/>
        <v>1</v>
      </c>
      <c r="CK6" t="b">
        <f t="shared" si="37"/>
        <v>1</v>
      </c>
      <c r="CL6" s="84" t="b">
        <f t="shared" si="57"/>
        <v>1</v>
      </c>
      <c r="CM6">
        <f t="shared" si="38"/>
        <v>3.343</v>
      </c>
      <c r="CN6" t="b">
        <f t="shared" si="39"/>
        <v>1</v>
      </c>
      <c r="CO6" s="84">
        <f t="shared" si="40"/>
        <v>5.8334247695420359E-2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c r="A7" s="9">
        <v>1648</v>
      </c>
      <c r="B7" s="3">
        <v>2</v>
      </c>
      <c r="C7" s="3" t="s">
        <v>1885</v>
      </c>
      <c r="D7" s="3" t="str">
        <f t="shared" si="0"/>
        <v>MA_1_38-2_dk_0103</v>
      </c>
      <c r="E7" s="3" t="str">
        <f t="shared" si="1"/>
        <v>0103</v>
      </c>
      <c r="F7" s="3">
        <v>149262.03099999999</v>
      </c>
      <c r="G7" s="15">
        <v>417415.56199999998</v>
      </c>
      <c r="H7" s="35" t="str">
        <f t="shared" si="2"/>
        <v>ja</v>
      </c>
      <c r="I7" s="42">
        <v>171</v>
      </c>
      <c r="J7" s="20" t="s">
        <v>372</v>
      </c>
      <c r="K7" s="21">
        <v>10000</v>
      </c>
      <c r="L7" s="28">
        <f t="shared" si="54"/>
        <v>1</v>
      </c>
      <c r="M7" s="28">
        <f t="shared" si="55"/>
        <v>1</v>
      </c>
      <c r="N7" s="56">
        <f t="shared" si="3"/>
        <v>10000</v>
      </c>
      <c r="O7" s="33">
        <f t="shared" si="56"/>
        <v>88.829931920509296</v>
      </c>
      <c r="P7" s="37">
        <f t="shared" si="4"/>
        <v>89.547543534138569</v>
      </c>
      <c r="Q7" s="9" t="s">
        <v>12</v>
      </c>
      <c r="R7" s="55" t="s">
        <v>12</v>
      </c>
      <c r="S7" s="55">
        <v>5.9260000000000002</v>
      </c>
      <c r="T7" s="55">
        <v>6.3040000000000003</v>
      </c>
      <c r="U7" s="55">
        <v>6.6509999999999998</v>
      </c>
      <c r="V7" s="3">
        <v>6.9279999999999999</v>
      </c>
      <c r="W7" s="3">
        <v>7.2439999999999998</v>
      </c>
      <c r="X7" s="3" t="s">
        <v>12</v>
      </c>
      <c r="Y7" s="3">
        <v>7.8739999999999997</v>
      </c>
      <c r="Z7" s="15" t="s">
        <v>12</v>
      </c>
      <c r="AA7" s="10">
        <f t="shared" si="5"/>
        <v>7.2439999999999998</v>
      </c>
      <c r="AB7" s="9">
        <f t="shared" si="6"/>
        <v>0.59299999999999997</v>
      </c>
      <c r="AC7" s="10">
        <f t="shared" si="7"/>
        <v>0.62999999999999989</v>
      </c>
      <c r="AD7" s="9" t="s">
        <v>12</v>
      </c>
      <c r="AE7" s="55" t="s">
        <v>12</v>
      </c>
      <c r="AF7" s="55">
        <v>0.64400000000000002</v>
      </c>
      <c r="AG7" s="55">
        <v>0.72599999999999998</v>
      </c>
      <c r="AH7" s="55">
        <v>0.82899999999999996</v>
      </c>
      <c r="AI7" s="3">
        <v>0.92800000000000005</v>
      </c>
      <c r="AJ7" s="3">
        <v>1.036</v>
      </c>
      <c r="AK7" s="3" t="s">
        <v>12</v>
      </c>
      <c r="AL7" s="3">
        <v>1.264</v>
      </c>
      <c r="AM7" s="15" t="s">
        <v>12</v>
      </c>
      <c r="AN7" s="10">
        <f t="shared" si="8"/>
        <v>1.036</v>
      </c>
      <c r="AO7" s="9">
        <f t="shared" si="9"/>
        <v>0.20700000000000007</v>
      </c>
      <c r="AP7" s="10">
        <f t="shared" si="10"/>
        <v>0.22799999999999998</v>
      </c>
      <c r="AQ7" s="9" t="s">
        <v>12</v>
      </c>
      <c r="AR7" s="55" t="s">
        <v>12</v>
      </c>
      <c r="AS7" s="55">
        <v>2.694</v>
      </c>
      <c r="AT7" s="55">
        <v>2.85</v>
      </c>
      <c r="AU7" s="55">
        <v>3.0249999999999999</v>
      </c>
      <c r="AV7" s="3">
        <v>3.2309999999999999</v>
      </c>
      <c r="AW7" s="3">
        <v>3.3809999999999998</v>
      </c>
      <c r="AX7" s="3" t="s">
        <v>12</v>
      </c>
      <c r="AY7" s="3">
        <v>3.6930000000000001</v>
      </c>
      <c r="AZ7" s="15" t="s">
        <v>12</v>
      </c>
      <c r="BA7" s="10">
        <f t="shared" si="11"/>
        <v>3.3809999999999998</v>
      </c>
      <c r="BB7" s="9">
        <f t="shared" si="12"/>
        <v>0.35599999999999987</v>
      </c>
      <c r="BC7" s="10">
        <f t="shared" si="13"/>
        <v>0.31200000000000028</v>
      </c>
      <c r="BD7" s="9">
        <v>7.1719999999999997</v>
      </c>
      <c r="BE7" s="3">
        <v>7.8079999999999998</v>
      </c>
      <c r="BF7" s="15">
        <v>8.4420000000000002</v>
      </c>
      <c r="BG7" s="15">
        <f t="shared" si="14"/>
        <v>7.8079999999999998</v>
      </c>
      <c r="BH7" s="9">
        <f t="shared" si="15"/>
        <v>0.63600000000000012</v>
      </c>
      <c r="BI7" s="10">
        <f t="shared" si="16"/>
        <v>0.63400000000000034</v>
      </c>
      <c r="BJ7" s="9">
        <v>7.1390000000000002</v>
      </c>
      <c r="BK7" s="3">
        <v>7.7750000000000004</v>
      </c>
      <c r="BL7" s="15">
        <v>8.407</v>
      </c>
      <c r="BM7" s="15">
        <f t="shared" si="17"/>
        <v>7.7750000000000004</v>
      </c>
      <c r="BN7" s="9">
        <f t="shared" si="18"/>
        <v>0.63600000000000012</v>
      </c>
      <c r="BO7" s="10">
        <f t="shared" si="19"/>
        <v>0.63199999999999967</v>
      </c>
      <c r="BP7">
        <f t="shared" si="20"/>
        <v>0</v>
      </c>
      <c r="BQ7" s="93">
        <f t="shared" si="21"/>
        <v>1.0725126475548064</v>
      </c>
      <c r="BR7" s="93">
        <f t="shared" si="22"/>
        <v>1.0725126475548064</v>
      </c>
      <c r="BS7" s="93" t="str">
        <f>VLOOKUP(C7,'Koppeling locatie - aslocatie'!$A$2:$C$8139,2,FALSE)</f>
        <v>maas217</v>
      </c>
      <c r="BT7" s="93">
        <f>VLOOKUP($BS7,aslocaties_v01!$C$3:$AA$500,MATCH($K$3/10,aslocaties_v01!$C$2:$X$2),FALSE)</f>
        <v>6.64</v>
      </c>
      <c r="BU7" s="93">
        <f>VLOOKUP(BS7,aslocaties_v01!$C$3:$AA$500,MATCH($K$3,aslocaties_v01!$C$2:$X$2),FALSE)</f>
        <v>7.2370000000000001</v>
      </c>
      <c r="BV7" s="93">
        <f>VLOOKUP(BS7,aslocaties_v01!$C$3:$AA$500,MATCH($K$3*10,aslocaties_v01!$C$2:$Y$2),FALSE)</f>
        <v>7.8630000000000004</v>
      </c>
      <c r="BW7" s="93">
        <f t="shared" si="23"/>
        <v>0.59700000000000042</v>
      </c>
      <c r="BX7" s="93">
        <f t="shared" si="24"/>
        <v>0.62600000000000033</v>
      </c>
      <c r="BY7" s="94">
        <f t="shared" si="25"/>
        <v>6.7453625632385439E-3</v>
      </c>
      <c r="BZ7" s="94">
        <f t="shared" si="26"/>
        <v>6.3492063492056605E-3</v>
      </c>
      <c r="CA7" s="94">
        <f t="shared" si="27"/>
        <v>1.1000000000000121E-2</v>
      </c>
      <c r="CB7">
        <f t="shared" si="28"/>
        <v>6.9999999999996732E-3</v>
      </c>
      <c r="CC7" s="58">
        <f t="shared" si="29"/>
        <v>1.0999999999999233E-2</v>
      </c>
      <c r="CD7" s="95" t="b">
        <f t="shared" si="30"/>
        <v>0</v>
      </c>
      <c r="CE7" s="96" t="b">
        <f t="shared" si="31"/>
        <v>1</v>
      </c>
      <c r="CF7" t="b">
        <f t="shared" si="32"/>
        <v>1</v>
      </c>
      <c r="CG7" t="b">
        <f t="shared" si="33"/>
        <v>1</v>
      </c>
      <c r="CH7" s="84" t="b">
        <f t="shared" si="34"/>
        <v>1</v>
      </c>
      <c r="CI7">
        <f t="shared" si="35"/>
        <v>1.036</v>
      </c>
      <c r="CJ7" t="b">
        <f t="shared" si="36"/>
        <v>1</v>
      </c>
      <c r="CK7" t="b">
        <f t="shared" si="37"/>
        <v>1</v>
      </c>
      <c r="CL7" s="84" t="b">
        <f t="shared" si="57"/>
        <v>1</v>
      </c>
      <c r="CM7">
        <f t="shared" si="38"/>
        <v>3.3809999999999998</v>
      </c>
      <c r="CN7" t="b">
        <f t="shared" si="39"/>
        <v>1</v>
      </c>
      <c r="CO7" s="84">
        <f t="shared" si="40"/>
        <v>5.8095810574495824E-2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0</v>
      </c>
      <c r="CY7" t="b">
        <f t="shared" si="50"/>
        <v>1</v>
      </c>
      <c r="CZ7" t="b">
        <f t="shared" si="51"/>
        <v>1</v>
      </c>
      <c r="DA7" s="84">
        <f t="shared" si="52"/>
        <v>1</v>
      </c>
      <c r="DB7" t="b">
        <f t="shared" si="53"/>
        <v>0</v>
      </c>
    </row>
    <row r="8" spans="1:106">
      <c r="A8" s="9">
        <v>1649</v>
      </c>
      <c r="B8" s="3">
        <v>2</v>
      </c>
      <c r="C8" s="3" t="s">
        <v>1886</v>
      </c>
      <c r="D8" s="3" t="str">
        <f t="shared" si="0"/>
        <v>MA_1_38-2_dk_0104</v>
      </c>
      <c r="E8" s="3" t="str">
        <f t="shared" si="1"/>
        <v>0104</v>
      </c>
      <c r="F8" s="3">
        <v>149172.484</v>
      </c>
      <c r="G8" s="15">
        <v>417415.25</v>
      </c>
      <c r="H8" s="35" t="str">
        <f t="shared" si="2"/>
        <v>ja</v>
      </c>
      <c r="I8" s="42">
        <v>189</v>
      </c>
      <c r="J8" s="20" t="s">
        <v>372</v>
      </c>
      <c r="K8" s="21">
        <v>10000</v>
      </c>
      <c r="L8" s="28">
        <f t="shared" si="54"/>
        <v>1</v>
      </c>
      <c r="M8" s="28">
        <f t="shared" si="55"/>
        <v>1</v>
      </c>
      <c r="N8" s="56">
        <f t="shared" si="3"/>
        <v>10000</v>
      </c>
      <c r="O8" s="33">
        <f t="shared" si="56"/>
        <v>89.547543534138569</v>
      </c>
      <c r="P8" s="37">
        <f t="shared" si="4"/>
        <v>94.660773818923502</v>
      </c>
      <c r="Q8" s="9" t="s">
        <v>12</v>
      </c>
      <c r="R8" s="55" t="s">
        <v>12</v>
      </c>
      <c r="S8" s="55">
        <v>5.9260000000000002</v>
      </c>
      <c r="T8" s="55">
        <v>6.3029999999999999</v>
      </c>
      <c r="U8" s="55">
        <v>6.6509999999999998</v>
      </c>
      <c r="V8" s="3">
        <v>6.9279999999999999</v>
      </c>
      <c r="W8" s="3">
        <v>7.2439999999999998</v>
      </c>
      <c r="X8" s="3" t="s">
        <v>12</v>
      </c>
      <c r="Y8" s="3">
        <v>7.8739999999999997</v>
      </c>
      <c r="Z8" s="15" t="s">
        <v>12</v>
      </c>
      <c r="AA8" s="10">
        <f t="shared" si="5"/>
        <v>7.2439999999999998</v>
      </c>
      <c r="AB8" s="9">
        <f t="shared" si="6"/>
        <v>0.59299999999999997</v>
      </c>
      <c r="AC8" s="10">
        <f t="shared" si="7"/>
        <v>0.62999999999999989</v>
      </c>
      <c r="AD8" s="9" t="s">
        <v>12</v>
      </c>
      <c r="AE8" s="55" t="s">
        <v>12</v>
      </c>
      <c r="AF8" s="55">
        <v>0.64700000000000002</v>
      </c>
      <c r="AG8" s="55">
        <v>0.73299999999999998</v>
      </c>
      <c r="AH8" s="55">
        <v>0.84699999999999998</v>
      </c>
      <c r="AI8" s="3">
        <v>0.95799999999999996</v>
      </c>
      <c r="AJ8" s="3">
        <v>1.0720000000000001</v>
      </c>
      <c r="AK8" s="3" t="s">
        <v>12</v>
      </c>
      <c r="AL8" s="3">
        <v>1.2829999999999999</v>
      </c>
      <c r="AM8" s="15" t="s">
        <v>12</v>
      </c>
      <c r="AN8" s="10">
        <f t="shared" si="8"/>
        <v>1.0720000000000001</v>
      </c>
      <c r="AO8" s="9">
        <f t="shared" si="9"/>
        <v>0.22500000000000009</v>
      </c>
      <c r="AP8" s="10">
        <f t="shared" si="10"/>
        <v>0.21099999999999985</v>
      </c>
      <c r="AQ8" s="9" t="s">
        <v>12</v>
      </c>
      <c r="AR8" s="55" t="s">
        <v>12</v>
      </c>
      <c r="AS8" s="55">
        <v>2.6920000000000002</v>
      </c>
      <c r="AT8" s="55">
        <v>2.8530000000000002</v>
      </c>
      <c r="AU8" s="55">
        <v>3.0449999999999999</v>
      </c>
      <c r="AV8" s="3">
        <v>3.2839999999999998</v>
      </c>
      <c r="AW8" s="3">
        <v>3.4460000000000002</v>
      </c>
      <c r="AX8" s="3" t="s">
        <v>12</v>
      </c>
      <c r="AY8" s="3">
        <v>3.72</v>
      </c>
      <c r="AZ8" s="15" t="s">
        <v>12</v>
      </c>
      <c r="BA8" s="10">
        <f t="shared" si="11"/>
        <v>3.4460000000000002</v>
      </c>
      <c r="BB8" s="9">
        <f t="shared" si="12"/>
        <v>0.40100000000000025</v>
      </c>
      <c r="BC8" s="10">
        <f t="shared" si="13"/>
        <v>0.27400000000000002</v>
      </c>
      <c r="BD8" s="9">
        <v>7.2460000000000004</v>
      </c>
      <c r="BE8" s="3">
        <v>7.8929999999999998</v>
      </c>
      <c r="BF8" s="15">
        <v>8.548</v>
      </c>
      <c r="BG8" s="15">
        <f t="shared" si="14"/>
        <v>7.8929999999999998</v>
      </c>
      <c r="BH8" s="9">
        <f t="shared" si="15"/>
        <v>0.64699999999999935</v>
      </c>
      <c r="BI8" s="10">
        <f t="shared" si="16"/>
        <v>0.65500000000000025</v>
      </c>
      <c r="BJ8" s="9">
        <v>7.2380000000000004</v>
      </c>
      <c r="BK8" s="3">
        <v>7.89</v>
      </c>
      <c r="BL8" s="15">
        <v>8.5449999999999999</v>
      </c>
      <c r="BM8" s="15">
        <f t="shared" si="17"/>
        <v>7.89</v>
      </c>
      <c r="BN8" s="9">
        <f t="shared" si="18"/>
        <v>0.65199999999999925</v>
      </c>
      <c r="BO8" s="10">
        <f t="shared" si="19"/>
        <v>0.65500000000000025</v>
      </c>
      <c r="BP8">
        <f t="shared" si="20"/>
        <v>0</v>
      </c>
      <c r="BQ8" s="93">
        <f t="shared" si="21"/>
        <v>1.091062394603709</v>
      </c>
      <c r="BR8" s="93">
        <f t="shared" si="22"/>
        <v>1.0994940978077559</v>
      </c>
      <c r="BS8" s="93" t="str">
        <f>VLOOKUP(C8,'Koppeling locatie - aslocatie'!$A$2:$C$8139,2,FALSE)</f>
        <v>maas217</v>
      </c>
      <c r="BT8" s="93">
        <f>VLOOKUP($BS8,aslocaties_v01!$C$3:$AA$500,MATCH($K$3/10,aslocaties_v01!$C$2:$X$2),FALSE)</f>
        <v>6.64</v>
      </c>
      <c r="BU8" s="93">
        <f>VLOOKUP(BS8,aslocaties_v01!$C$3:$AA$500,MATCH($K$3,aslocaties_v01!$C$2:$X$2),FALSE)</f>
        <v>7.2370000000000001</v>
      </c>
      <c r="BV8" s="93">
        <f>VLOOKUP(BS8,aslocaties_v01!$C$3:$AA$500,MATCH($K$3*10,aslocaties_v01!$C$2:$Y$2),FALSE)</f>
        <v>7.8630000000000004</v>
      </c>
      <c r="BW8" s="93">
        <f t="shared" si="23"/>
        <v>0.59700000000000042</v>
      </c>
      <c r="BX8" s="93">
        <f t="shared" si="24"/>
        <v>0.62600000000000033</v>
      </c>
      <c r="BY8" s="94">
        <f t="shared" si="25"/>
        <v>6.7453625632385439E-3</v>
      </c>
      <c r="BZ8" s="94">
        <f t="shared" si="26"/>
        <v>6.3492063492056605E-3</v>
      </c>
      <c r="CA8" s="94">
        <f t="shared" si="27"/>
        <v>1.1000000000000121E-2</v>
      </c>
      <c r="CB8">
        <f t="shared" si="28"/>
        <v>6.9999999999996732E-3</v>
      </c>
      <c r="CC8" s="58">
        <f t="shared" si="29"/>
        <v>1.0999999999999233E-2</v>
      </c>
      <c r="CD8" s="95" t="b">
        <f t="shared" si="30"/>
        <v>0</v>
      </c>
      <c r="CE8" s="96" t="b">
        <f t="shared" si="31"/>
        <v>1</v>
      </c>
      <c r="CF8" t="b">
        <f t="shared" si="32"/>
        <v>1</v>
      </c>
      <c r="CG8" t="b">
        <f t="shared" si="33"/>
        <v>1</v>
      </c>
      <c r="CH8" s="84" t="b">
        <f t="shared" si="34"/>
        <v>1</v>
      </c>
      <c r="CI8">
        <f t="shared" si="35"/>
        <v>1.0720000000000001</v>
      </c>
      <c r="CJ8" t="b">
        <f t="shared" si="36"/>
        <v>1</v>
      </c>
      <c r="CK8" t="b">
        <f t="shared" si="37"/>
        <v>1</v>
      </c>
      <c r="CL8" s="84" t="b">
        <f t="shared" si="57"/>
        <v>1</v>
      </c>
      <c r="CM8">
        <f t="shared" si="38"/>
        <v>3.4460000000000002</v>
      </c>
      <c r="CN8" t="b">
        <f t="shared" si="39"/>
        <v>1</v>
      </c>
      <c r="CO8" s="84">
        <f t="shared" si="40"/>
        <v>5.7868155629857684E-2</v>
      </c>
      <c r="CP8" t="b">
        <f t="shared" si="41"/>
        <v>1</v>
      </c>
      <c r="CQ8" s="96" t="b">
        <f t="shared" si="42"/>
        <v>1</v>
      </c>
      <c r="CR8" t="b">
        <f t="shared" si="43"/>
        <v>1</v>
      </c>
      <c r="CS8" t="b">
        <f t="shared" si="44"/>
        <v>0</v>
      </c>
      <c r="CT8" t="b">
        <f t="shared" si="45"/>
        <v>1</v>
      </c>
      <c r="CU8" t="b">
        <f t="shared" si="46"/>
        <v>1</v>
      </c>
      <c r="CV8" s="84" t="b">
        <f t="shared" si="47"/>
        <v>1</v>
      </c>
      <c r="CW8" t="b">
        <f t="shared" si="48"/>
        <v>1</v>
      </c>
      <c r="CX8" t="b">
        <f t="shared" si="49"/>
        <v>0</v>
      </c>
      <c r="CY8" t="b">
        <f t="shared" si="50"/>
        <v>1</v>
      </c>
      <c r="CZ8" t="b">
        <f t="shared" si="51"/>
        <v>1</v>
      </c>
      <c r="DA8" s="84">
        <f t="shared" si="52"/>
        <v>2</v>
      </c>
      <c r="DB8" t="b">
        <f t="shared" si="53"/>
        <v>0</v>
      </c>
    </row>
    <row r="9" spans="1:106">
      <c r="A9" s="9">
        <v>1650</v>
      </c>
      <c r="B9" s="3">
        <v>2</v>
      </c>
      <c r="C9" s="3" t="s">
        <v>1887</v>
      </c>
      <c r="D9" s="3" t="str">
        <f t="shared" si="0"/>
        <v>MA_1_38-2_dk_0105</v>
      </c>
      <c r="E9" s="3" t="str">
        <f t="shared" si="1"/>
        <v>0105</v>
      </c>
      <c r="F9" s="3">
        <v>149086.34400000001</v>
      </c>
      <c r="G9" s="15">
        <v>417454.5</v>
      </c>
      <c r="H9" s="35" t="str">
        <f t="shared" si="2"/>
        <v>ja</v>
      </c>
      <c r="I9" s="42">
        <v>210</v>
      </c>
      <c r="J9" s="20" t="s">
        <v>372</v>
      </c>
      <c r="K9" s="21">
        <v>10000</v>
      </c>
      <c r="L9" s="28">
        <f t="shared" si="54"/>
        <v>1</v>
      </c>
      <c r="M9" s="28">
        <f t="shared" si="55"/>
        <v>1</v>
      </c>
      <c r="N9" s="56">
        <f t="shared" si="3"/>
        <v>10000</v>
      </c>
      <c r="O9" s="33">
        <f t="shared" si="56"/>
        <v>94.660773818923502</v>
      </c>
      <c r="P9" s="37">
        <f t="shared" si="4"/>
        <v>115.17531931801162</v>
      </c>
      <c r="Q9" s="9" t="s">
        <v>12</v>
      </c>
      <c r="R9" s="55" t="s">
        <v>12</v>
      </c>
      <c r="S9" s="55">
        <v>5.9240000000000004</v>
      </c>
      <c r="T9" s="55">
        <v>6.3010000000000002</v>
      </c>
      <c r="U9" s="55">
        <v>6.649</v>
      </c>
      <c r="V9" s="3">
        <v>6.9269999999999996</v>
      </c>
      <c r="W9" s="3">
        <v>7.2430000000000003</v>
      </c>
      <c r="X9" s="3" t="s">
        <v>12</v>
      </c>
      <c r="Y9" s="3">
        <v>7.8730000000000002</v>
      </c>
      <c r="Z9" s="15" t="s">
        <v>12</v>
      </c>
      <c r="AA9" s="10">
        <f t="shared" si="5"/>
        <v>7.2430000000000003</v>
      </c>
      <c r="AB9" s="9">
        <f t="shared" si="6"/>
        <v>0.59400000000000031</v>
      </c>
      <c r="AC9" s="10">
        <f t="shared" si="7"/>
        <v>0.62999999999999989</v>
      </c>
      <c r="AD9" s="9" t="s">
        <v>12</v>
      </c>
      <c r="AE9" s="55" t="s">
        <v>12</v>
      </c>
      <c r="AF9" s="55">
        <v>0.63100000000000001</v>
      </c>
      <c r="AG9" s="55">
        <v>0.69899999999999995</v>
      </c>
      <c r="AH9" s="55">
        <v>0.78700000000000003</v>
      </c>
      <c r="AI9" s="3">
        <v>0.878</v>
      </c>
      <c r="AJ9" s="3">
        <v>0.995</v>
      </c>
      <c r="AK9" s="3" t="s">
        <v>12</v>
      </c>
      <c r="AL9" s="3">
        <v>1.2390000000000001</v>
      </c>
      <c r="AM9" s="15" t="s">
        <v>12</v>
      </c>
      <c r="AN9" s="10">
        <f t="shared" si="8"/>
        <v>0.995</v>
      </c>
      <c r="AO9" s="9">
        <f t="shared" si="9"/>
        <v>0.20799999999999996</v>
      </c>
      <c r="AP9" s="10">
        <f t="shared" si="10"/>
        <v>0.24400000000000011</v>
      </c>
      <c r="AQ9" s="9" t="s">
        <v>12</v>
      </c>
      <c r="AR9" s="55" t="s">
        <v>12</v>
      </c>
      <c r="AS9" s="55">
        <v>2.6709999999999998</v>
      </c>
      <c r="AT9" s="55">
        <v>2.81</v>
      </c>
      <c r="AU9" s="55">
        <v>2.9470000000000001</v>
      </c>
      <c r="AV9" s="3">
        <v>3.085</v>
      </c>
      <c r="AW9" s="3">
        <v>3.278</v>
      </c>
      <c r="AX9" s="3" t="s">
        <v>12</v>
      </c>
      <c r="AY9" s="3">
        <v>3.6059999999999999</v>
      </c>
      <c r="AZ9" s="15" t="s">
        <v>12</v>
      </c>
      <c r="BA9" s="10">
        <f t="shared" si="11"/>
        <v>3.278</v>
      </c>
      <c r="BB9" s="9">
        <f t="shared" si="12"/>
        <v>0.33099999999999996</v>
      </c>
      <c r="BC9" s="10">
        <f t="shared" si="13"/>
        <v>0.32799999999999985</v>
      </c>
      <c r="BD9" s="9">
        <v>7.3090000000000002</v>
      </c>
      <c r="BE9" s="3">
        <v>7.9690000000000003</v>
      </c>
      <c r="BF9" s="15">
        <v>8.64</v>
      </c>
      <c r="BG9" s="15">
        <f t="shared" si="14"/>
        <v>7.9690000000000003</v>
      </c>
      <c r="BH9" s="9">
        <f t="shared" si="15"/>
        <v>0.66000000000000014</v>
      </c>
      <c r="BI9" s="10">
        <f t="shared" si="16"/>
        <v>0.67100000000000026</v>
      </c>
      <c r="BJ9" s="9">
        <v>7.32</v>
      </c>
      <c r="BK9" s="3">
        <v>7.99</v>
      </c>
      <c r="BL9" s="15">
        <v>8.6720000000000006</v>
      </c>
      <c r="BM9" s="15">
        <f t="shared" si="17"/>
        <v>7.99</v>
      </c>
      <c r="BN9" s="9">
        <f t="shared" si="18"/>
        <v>0.66999999999999993</v>
      </c>
      <c r="BO9" s="10">
        <f t="shared" si="19"/>
        <v>0.68200000000000038</v>
      </c>
      <c r="BP9">
        <f t="shared" si="20"/>
        <v>0</v>
      </c>
      <c r="BQ9" s="93">
        <f t="shared" si="21"/>
        <v>1.1111111111111107</v>
      </c>
      <c r="BR9" s="93">
        <f t="shared" si="22"/>
        <v>1.1279461279461271</v>
      </c>
      <c r="BS9" s="93" t="str">
        <f>VLOOKUP(C9,'Koppeling locatie - aslocatie'!$A$2:$C$8139,2,FALSE)</f>
        <v>maas217</v>
      </c>
      <c r="BT9" s="93">
        <f>VLOOKUP($BS9,aslocaties_v01!$C$3:$AA$500,MATCH($K$3/10,aslocaties_v01!$C$2:$X$2),FALSE)</f>
        <v>6.64</v>
      </c>
      <c r="BU9" s="93">
        <f>VLOOKUP(BS9,aslocaties_v01!$C$3:$AA$500,MATCH($K$3,aslocaties_v01!$C$2:$X$2),FALSE)</f>
        <v>7.2370000000000001</v>
      </c>
      <c r="BV9" s="93">
        <f>VLOOKUP(BS9,aslocaties_v01!$C$3:$AA$500,MATCH($K$3*10,aslocaties_v01!$C$2:$Y$2),FALSE)</f>
        <v>7.8630000000000004</v>
      </c>
      <c r="BW9" s="93">
        <f t="shared" si="23"/>
        <v>0.59700000000000042</v>
      </c>
      <c r="BX9" s="93">
        <f t="shared" si="24"/>
        <v>0.62600000000000033</v>
      </c>
      <c r="BY9" s="94">
        <f t="shared" si="25"/>
        <v>5.050505050505194E-3</v>
      </c>
      <c r="BZ9" s="94">
        <f t="shared" si="26"/>
        <v>6.3492063492056605E-3</v>
      </c>
      <c r="CA9" s="94">
        <f t="shared" si="27"/>
        <v>9.0000000000003411E-3</v>
      </c>
      <c r="CB9">
        <f t="shared" si="28"/>
        <v>6.0000000000002274E-3</v>
      </c>
      <c r="CC9" s="58">
        <f t="shared" si="29"/>
        <v>9.9999999999997868E-3</v>
      </c>
      <c r="CD9" s="95" t="b">
        <f t="shared" si="30"/>
        <v>0</v>
      </c>
      <c r="CE9" s="96" t="b">
        <f t="shared" si="31"/>
        <v>1</v>
      </c>
      <c r="CF9" t="b">
        <f t="shared" si="32"/>
        <v>1</v>
      </c>
      <c r="CG9" t="b">
        <f t="shared" si="33"/>
        <v>1</v>
      </c>
      <c r="CH9" s="84" t="b">
        <f t="shared" si="34"/>
        <v>1</v>
      </c>
      <c r="CI9">
        <f t="shared" si="35"/>
        <v>0.995</v>
      </c>
      <c r="CJ9" t="b">
        <f t="shared" si="36"/>
        <v>1</v>
      </c>
      <c r="CK9" t="b">
        <f t="shared" si="37"/>
        <v>1</v>
      </c>
      <c r="CL9" s="84" t="b">
        <f t="shared" si="57"/>
        <v>1</v>
      </c>
      <c r="CM9">
        <f t="shared" si="38"/>
        <v>3.278</v>
      </c>
      <c r="CN9" t="b">
        <f t="shared" si="39"/>
        <v>1</v>
      </c>
      <c r="CO9" s="84">
        <f t="shared" si="40"/>
        <v>5.9358181023462277E-2</v>
      </c>
      <c r="CP9" t="b">
        <f t="shared" si="41"/>
        <v>1</v>
      </c>
      <c r="CQ9" s="96" t="b">
        <f t="shared" si="42"/>
        <v>1</v>
      </c>
      <c r="CR9" t="b">
        <f t="shared" si="43"/>
        <v>1</v>
      </c>
      <c r="CS9" t="b">
        <f t="shared" si="44"/>
        <v>0</v>
      </c>
      <c r="CT9" t="b">
        <f t="shared" si="45"/>
        <v>1</v>
      </c>
      <c r="CU9" t="b">
        <f t="shared" si="46"/>
        <v>1</v>
      </c>
      <c r="CV9" s="84" t="b">
        <f t="shared" si="47"/>
        <v>1</v>
      </c>
      <c r="CW9" t="b">
        <f t="shared" si="48"/>
        <v>1</v>
      </c>
      <c r="CX9" t="b">
        <f t="shared" si="49"/>
        <v>0</v>
      </c>
      <c r="CY9" t="b">
        <f t="shared" si="50"/>
        <v>1</v>
      </c>
      <c r="CZ9" t="b">
        <f t="shared" si="51"/>
        <v>1</v>
      </c>
      <c r="DA9" s="84">
        <f t="shared" si="52"/>
        <v>2</v>
      </c>
      <c r="DB9" t="b">
        <f t="shared" si="53"/>
        <v>0</v>
      </c>
    </row>
    <row r="10" spans="1:106">
      <c r="A10" s="9">
        <v>1651</v>
      </c>
      <c r="B10" s="3">
        <v>2</v>
      </c>
      <c r="C10" s="3" t="s">
        <v>1888</v>
      </c>
      <c r="D10" s="3" t="str">
        <f t="shared" si="0"/>
        <v>MA_1_38-2_dk_0106</v>
      </c>
      <c r="E10" s="3" t="str">
        <f t="shared" si="1"/>
        <v>0106</v>
      </c>
      <c r="F10" s="3">
        <v>148982.43799999999</v>
      </c>
      <c r="G10" s="15">
        <v>417504.18800000002</v>
      </c>
      <c r="H10" s="35" t="str">
        <f t="shared" si="2"/>
        <v>ja</v>
      </c>
      <c r="I10" s="42">
        <v>184</v>
      </c>
      <c r="J10" s="20" t="s">
        <v>372</v>
      </c>
      <c r="K10" s="21">
        <v>10000</v>
      </c>
      <c r="L10" s="28">
        <f t="shared" si="54"/>
        <v>1</v>
      </c>
      <c r="M10" s="28">
        <f t="shared" si="55"/>
        <v>1</v>
      </c>
      <c r="N10" s="56">
        <f t="shared" si="3"/>
        <v>10000</v>
      </c>
      <c r="O10" s="33">
        <f t="shared" si="56"/>
        <v>115.17531931801162</v>
      </c>
      <c r="P10" s="37">
        <f t="shared" si="4"/>
        <v>100.20761899676275</v>
      </c>
      <c r="Q10" s="9" t="s">
        <v>12</v>
      </c>
      <c r="R10" s="55" t="s">
        <v>12</v>
      </c>
      <c r="S10" s="55">
        <v>5.9240000000000004</v>
      </c>
      <c r="T10" s="55">
        <v>6.3010000000000002</v>
      </c>
      <c r="U10" s="55">
        <v>6.65</v>
      </c>
      <c r="V10" s="3">
        <v>6.9269999999999996</v>
      </c>
      <c r="W10" s="3">
        <v>7.2430000000000003</v>
      </c>
      <c r="X10" s="3" t="s">
        <v>12</v>
      </c>
      <c r="Y10" s="3">
        <v>7.8730000000000002</v>
      </c>
      <c r="Z10" s="15" t="s">
        <v>12</v>
      </c>
      <c r="AA10" s="10">
        <f t="shared" si="5"/>
        <v>7.2430000000000003</v>
      </c>
      <c r="AB10" s="9">
        <f t="shared" si="6"/>
        <v>0.59299999999999997</v>
      </c>
      <c r="AC10" s="10">
        <f t="shared" si="7"/>
        <v>0.62999999999999989</v>
      </c>
      <c r="AD10" s="9" t="s">
        <v>12</v>
      </c>
      <c r="AE10" s="55" t="s">
        <v>12</v>
      </c>
      <c r="AF10" s="55">
        <v>0.63200000000000001</v>
      </c>
      <c r="AG10" s="55">
        <v>0.7</v>
      </c>
      <c r="AH10" s="55">
        <v>0.78700000000000003</v>
      </c>
      <c r="AI10" s="3">
        <v>0.878</v>
      </c>
      <c r="AJ10" s="3">
        <v>0.99099999999999999</v>
      </c>
      <c r="AK10" s="3" t="s">
        <v>12</v>
      </c>
      <c r="AL10" s="3">
        <v>1.228</v>
      </c>
      <c r="AM10" s="15" t="s">
        <v>12</v>
      </c>
      <c r="AN10" s="10">
        <f t="shared" si="8"/>
        <v>0.99099999999999999</v>
      </c>
      <c r="AO10" s="9">
        <f t="shared" si="9"/>
        <v>0.20399999999999996</v>
      </c>
      <c r="AP10" s="10">
        <f t="shared" si="10"/>
        <v>0.23699999999999999</v>
      </c>
      <c r="AQ10" s="9" t="s">
        <v>12</v>
      </c>
      <c r="AR10" s="55" t="s">
        <v>12</v>
      </c>
      <c r="AS10" s="55">
        <v>2.67</v>
      </c>
      <c r="AT10" s="55">
        <v>2.8090000000000002</v>
      </c>
      <c r="AU10" s="55">
        <v>2.944</v>
      </c>
      <c r="AV10" s="3">
        <v>3.081</v>
      </c>
      <c r="AW10" s="3">
        <v>3.2669999999999999</v>
      </c>
      <c r="AX10" s="3" t="s">
        <v>12</v>
      </c>
      <c r="AY10" s="3">
        <v>3.5859999999999999</v>
      </c>
      <c r="AZ10" s="15" t="s">
        <v>12</v>
      </c>
      <c r="BA10" s="10">
        <f t="shared" si="11"/>
        <v>3.2669999999999999</v>
      </c>
      <c r="BB10" s="9">
        <f t="shared" si="12"/>
        <v>0.32299999999999995</v>
      </c>
      <c r="BC10" s="10">
        <f t="shared" si="13"/>
        <v>0.31899999999999995</v>
      </c>
      <c r="BD10" s="9">
        <v>7.2169999999999996</v>
      </c>
      <c r="BE10" s="3">
        <v>7.859</v>
      </c>
      <c r="BF10" s="15">
        <v>8.5030000000000001</v>
      </c>
      <c r="BG10" s="15">
        <f t="shared" si="14"/>
        <v>7.859</v>
      </c>
      <c r="BH10" s="9">
        <f t="shared" si="15"/>
        <v>0.64200000000000035</v>
      </c>
      <c r="BI10" s="10">
        <f t="shared" si="16"/>
        <v>0.64400000000000013</v>
      </c>
      <c r="BJ10" s="9">
        <v>7.202</v>
      </c>
      <c r="BK10" s="3">
        <v>7.8470000000000004</v>
      </c>
      <c r="BL10" s="15">
        <v>8.4890000000000008</v>
      </c>
      <c r="BM10" s="15">
        <f t="shared" si="17"/>
        <v>7.8470000000000004</v>
      </c>
      <c r="BN10" s="9">
        <f t="shared" si="18"/>
        <v>0.64500000000000046</v>
      </c>
      <c r="BO10" s="10">
        <f t="shared" si="19"/>
        <v>0.64200000000000035</v>
      </c>
      <c r="BP10">
        <f t="shared" si="20"/>
        <v>0</v>
      </c>
      <c r="BQ10" s="93">
        <f t="shared" si="21"/>
        <v>1.0826306913996633</v>
      </c>
      <c r="BR10" s="93">
        <f t="shared" si="22"/>
        <v>1.087689713322092</v>
      </c>
      <c r="BS10" s="93" t="str">
        <f>VLOOKUP(C10,'Koppeling locatie - aslocatie'!$A$2:$C$8139,2,FALSE)</f>
        <v>maas217</v>
      </c>
      <c r="BT10" s="93">
        <f>VLOOKUP($BS10,aslocaties_v01!$C$3:$AA$500,MATCH($K$3/10,aslocaties_v01!$C$2:$X$2),FALSE)</f>
        <v>6.64</v>
      </c>
      <c r="BU10" s="93">
        <f>VLOOKUP(BS10,aslocaties_v01!$C$3:$AA$500,MATCH($K$3,aslocaties_v01!$C$2:$X$2),FALSE)</f>
        <v>7.2370000000000001</v>
      </c>
      <c r="BV10" s="93">
        <f>VLOOKUP(BS10,aslocaties_v01!$C$3:$AA$500,MATCH($K$3*10,aslocaties_v01!$C$2:$Y$2),FALSE)</f>
        <v>7.8630000000000004</v>
      </c>
      <c r="BW10" s="93">
        <f t="shared" si="23"/>
        <v>0.59700000000000042</v>
      </c>
      <c r="BX10" s="93">
        <f t="shared" si="24"/>
        <v>0.62600000000000033</v>
      </c>
      <c r="BY10" s="94">
        <f t="shared" si="25"/>
        <v>6.7453625632385439E-3</v>
      </c>
      <c r="BZ10" s="94">
        <f t="shared" si="26"/>
        <v>6.3492063492056605E-3</v>
      </c>
      <c r="CA10" s="94">
        <f t="shared" si="27"/>
        <v>1.0000000000000675E-2</v>
      </c>
      <c r="CB10">
        <f t="shared" si="28"/>
        <v>6.0000000000002274E-3</v>
      </c>
      <c r="CC10" s="58">
        <f t="shared" si="29"/>
        <v>9.9999999999997868E-3</v>
      </c>
      <c r="CD10" s="95" t="b">
        <f t="shared" si="30"/>
        <v>0</v>
      </c>
      <c r="CE10" s="96" t="b">
        <f t="shared" si="31"/>
        <v>1</v>
      </c>
      <c r="CF10" t="b">
        <f t="shared" si="32"/>
        <v>1</v>
      </c>
      <c r="CG10" t="b">
        <f t="shared" si="33"/>
        <v>1</v>
      </c>
      <c r="CH10" s="84" t="b">
        <f t="shared" si="34"/>
        <v>1</v>
      </c>
      <c r="CI10">
        <f t="shared" si="35"/>
        <v>0.99099999999999999</v>
      </c>
      <c r="CJ10" t="b">
        <f t="shared" si="36"/>
        <v>1</v>
      </c>
      <c r="CK10" t="b">
        <f t="shared" si="37"/>
        <v>1</v>
      </c>
      <c r="CL10" s="84" t="b">
        <f t="shared" si="57"/>
        <v>1</v>
      </c>
      <c r="CM10">
        <f t="shared" si="38"/>
        <v>3.2669999999999999</v>
      </c>
      <c r="CN10" t="b">
        <f t="shared" si="39"/>
        <v>1</v>
      </c>
      <c r="CO10" s="84">
        <f t="shared" si="40"/>
        <v>5.95183368740798E-2</v>
      </c>
      <c r="CP10" t="b">
        <f t="shared" si="41"/>
        <v>1</v>
      </c>
      <c r="CQ10" s="96" t="b">
        <f t="shared" si="42"/>
        <v>1</v>
      </c>
      <c r="CR10" t="b">
        <f t="shared" si="43"/>
        <v>1</v>
      </c>
      <c r="CS10" t="b">
        <f t="shared" si="44"/>
        <v>0</v>
      </c>
      <c r="CT10" t="b">
        <f t="shared" si="45"/>
        <v>1</v>
      </c>
      <c r="CU10" t="b">
        <f t="shared" si="46"/>
        <v>1</v>
      </c>
      <c r="CV10" s="84" t="b">
        <f t="shared" si="47"/>
        <v>1</v>
      </c>
      <c r="CW10" t="b">
        <f t="shared" si="48"/>
        <v>0</v>
      </c>
      <c r="CX10" t="b">
        <f t="shared" si="49"/>
        <v>0</v>
      </c>
      <c r="CY10" t="b">
        <f t="shared" si="50"/>
        <v>1</v>
      </c>
      <c r="CZ10" t="b">
        <f t="shared" si="51"/>
        <v>1</v>
      </c>
      <c r="DA10" s="84">
        <f t="shared" si="52"/>
        <v>2</v>
      </c>
      <c r="DB10" t="b">
        <f t="shared" si="53"/>
        <v>0</v>
      </c>
    </row>
    <row r="11" spans="1:106">
      <c r="A11" s="9">
        <v>1652</v>
      </c>
      <c r="B11" s="3">
        <v>2</v>
      </c>
      <c r="C11" s="3" t="s">
        <v>1889</v>
      </c>
      <c r="D11" s="3" t="str">
        <f t="shared" si="0"/>
        <v>MA_1_38-2_dk_0107</v>
      </c>
      <c r="E11" s="3" t="str">
        <f t="shared" si="1"/>
        <v>0107</v>
      </c>
      <c r="F11" s="3">
        <v>148884.42199999999</v>
      </c>
      <c r="G11" s="15">
        <v>417525.03100000002</v>
      </c>
      <c r="H11" s="35" t="str">
        <f t="shared" si="2"/>
        <v>ja</v>
      </c>
      <c r="I11" s="42">
        <v>202</v>
      </c>
      <c r="J11" s="20" t="s">
        <v>372</v>
      </c>
      <c r="K11" s="21">
        <v>10000</v>
      </c>
      <c r="L11" s="28">
        <f t="shared" si="54"/>
        <v>1</v>
      </c>
      <c r="M11" s="28">
        <f t="shared" si="55"/>
        <v>1</v>
      </c>
      <c r="N11" s="56">
        <f t="shared" si="3"/>
        <v>10000</v>
      </c>
      <c r="O11" s="33">
        <f t="shared" si="56"/>
        <v>100.20761899676275</v>
      </c>
      <c r="P11" s="37">
        <f t="shared" si="4"/>
        <v>77.148428007292878</v>
      </c>
      <c r="Q11" s="9" t="s">
        <v>12</v>
      </c>
      <c r="R11" s="55" t="s">
        <v>12</v>
      </c>
      <c r="S11" s="55">
        <v>5.923</v>
      </c>
      <c r="T11" s="55">
        <v>6.3010000000000002</v>
      </c>
      <c r="U11" s="55">
        <v>6.649</v>
      </c>
      <c r="V11" s="3">
        <v>6.9260000000000002</v>
      </c>
      <c r="W11" s="3">
        <v>7.2430000000000003</v>
      </c>
      <c r="X11" s="3" t="s">
        <v>12</v>
      </c>
      <c r="Y11" s="3">
        <v>7.8730000000000002</v>
      </c>
      <c r="Z11" s="15" t="s">
        <v>12</v>
      </c>
      <c r="AA11" s="10">
        <f t="shared" si="5"/>
        <v>7.2430000000000003</v>
      </c>
      <c r="AB11" s="9">
        <f t="shared" si="6"/>
        <v>0.59400000000000031</v>
      </c>
      <c r="AC11" s="10">
        <f t="shared" si="7"/>
        <v>0.62999999999999989</v>
      </c>
      <c r="AD11" s="9" t="s">
        <v>12</v>
      </c>
      <c r="AE11" s="55" t="s">
        <v>12</v>
      </c>
      <c r="AF11" s="55">
        <v>0.64600000000000002</v>
      </c>
      <c r="AG11" s="55">
        <v>0.72</v>
      </c>
      <c r="AH11" s="55">
        <v>0.80900000000000005</v>
      </c>
      <c r="AI11" s="3">
        <v>0.89900000000000002</v>
      </c>
      <c r="AJ11" s="3">
        <v>1.0129999999999999</v>
      </c>
      <c r="AK11" s="3" t="s">
        <v>12</v>
      </c>
      <c r="AL11" s="3">
        <v>1.2470000000000001</v>
      </c>
      <c r="AM11" s="15" t="s">
        <v>12</v>
      </c>
      <c r="AN11" s="10">
        <f t="shared" si="8"/>
        <v>1.0129999999999999</v>
      </c>
      <c r="AO11" s="9">
        <f t="shared" si="9"/>
        <v>0.20399999999999985</v>
      </c>
      <c r="AP11" s="10">
        <f t="shared" si="10"/>
        <v>0.23400000000000021</v>
      </c>
      <c r="AQ11" s="9" t="s">
        <v>12</v>
      </c>
      <c r="AR11" s="55" t="s">
        <v>12</v>
      </c>
      <c r="AS11" s="55">
        <v>2.7069999999999999</v>
      </c>
      <c r="AT11" s="55">
        <v>2.8439999999999999</v>
      </c>
      <c r="AU11" s="55">
        <v>2.99</v>
      </c>
      <c r="AV11" s="3">
        <v>3.1269999999999998</v>
      </c>
      <c r="AW11" s="3">
        <v>3.3079999999999998</v>
      </c>
      <c r="AX11" s="3" t="s">
        <v>12</v>
      </c>
      <c r="AY11" s="3">
        <v>3.629</v>
      </c>
      <c r="AZ11" s="15" t="s">
        <v>12</v>
      </c>
      <c r="BA11" s="10">
        <f t="shared" si="11"/>
        <v>3.3079999999999998</v>
      </c>
      <c r="BB11" s="9">
        <f t="shared" si="12"/>
        <v>0.31799999999999962</v>
      </c>
      <c r="BC11" s="10">
        <f t="shared" si="13"/>
        <v>0.32100000000000017</v>
      </c>
      <c r="BD11" s="9">
        <v>7.3090000000000002</v>
      </c>
      <c r="BE11" s="3">
        <v>7.9660000000000002</v>
      </c>
      <c r="BF11" s="15">
        <v>8.6319999999999997</v>
      </c>
      <c r="BG11" s="15">
        <f t="shared" si="14"/>
        <v>7.9660000000000002</v>
      </c>
      <c r="BH11" s="9">
        <f t="shared" si="15"/>
        <v>0.65700000000000003</v>
      </c>
      <c r="BI11" s="10">
        <f t="shared" si="16"/>
        <v>0.66599999999999948</v>
      </c>
      <c r="BJ11" s="9">
        <v>7.3159999999999998</v>
      </c>
      <c r="BK11" s="3">
        <v>7.9820000000000002</v>
      </c>
      <c r="BL11" s="15">
        <v>8.6539999999999999</v>
      </c>
      <c r="BM11" s="15">
        <f t="shared" si="17"/>
        <v>7.9820000000000002</v>
      </c>
      <c r="BN11" s="9">
        <f t="shared" si="18"/>
        <v>0.66600000000000037</v>
      </c>
      <c r="BO11" s="10">
        <f t="shared" si="19"/>
        <v>0.67199999999999971</v>
      </c>
      <c r="BP11">
        <f t="shared" si="20"/>
        <v>0</v>
      </c>
      <c r="BQ11" s="93">
        <f t="shared" si="21"/>
        <v>1.1060606060606055</v>
      </c>
      <c r="BR11" s="93">
        <f t="shared" si="22"/>
        <v>1.1212121212121213</v>
      </c>
      <c r="BS11" s="93" t="str">
        <f>VLOOKUP(C11,'Koppeling locatie - aslocatie'!$A$2:$C$8139,2,FALSE)</f>
        <v>maas217</v>
      </c>
      <c r="BT11" s="93">
        <f>VLOOKUP($BS11,aslocaties_v01!$C$3:$AA$500,MATCH($K$3/10,aslocaties_v01!$C$2:$X$2),FALSE)</f>
        <v>6.64</v>
      </c>
      <c r="BU11" s="93">
        <f>VLOOKUP(BS11,aslocaties_v01!$C$3:$AA$500,MATCH($K$3,aslocaties_v01!$C$2:$X$2),FALSE)</f>
        <v>7.2370000000000001</v>
      </c>
      <c r="BV11" s="93">
        <f>VLOOKUP(BS11,aslocaties_v01!$C$3:$AA$500,MATCH($K$3*10,aslocaties_v01!$C$2:$Y$2),FALSE)</f>
        <v>7.8630000000000004</v>
      </c>
      <c r="BW11" s="93">
        <f t="shared" si="23"/>
        <v>0.59700000000000042</v>
      </c>
      <c r="BX11" s="93">
        <f t="shared" si="24"/>
        <v>0.62600000000000033</v>
      </c>
      <c r="BY11" s="94">
        <f t="shared" si="25"/>
        <v>5.050505050505194E-3</v>
      </c>
      <c r="BZ11" s="94">
        <f t="shared" si="26"/>
        <v>6.3492063492056605E-3</v>
      </c>
      <c r="CA11" s="94">
        <f t="shared" si="27"/>
        <v>9.0000000000003411E-3</v>
      </c>
      <c r="CB11">
        <f t="shared" si="28"/>
        <v>6.0000000000002274E-3</v>
      </c>
      <c r="CC11" s="58">
        <f t="shared" si="29"/>
        <v>9.9999999999997868E-3</v>
      </c>
      <c r="CD11" s="95" t="b">
        <f t="shared" si="30"/>
        <v>0</v>
      </c>
      <c r="CE11" s="96" t="b">
        <f t="shared" si="31"/>
        <v>1</v>
      </c>
      <c r="CF11" t="b">
        <f t="shared" si="32"/>
        <v>1</v>
      </c>
      <c r="CG11" t="b">
        <f t="shared" si="33"/>
        <v>1</v>
      </c>
      <c r="CH11" s="84" t="b">
        <f t="shared" si="34"/>
        <v>1</v>
      </c>
      <c r="CI11">
        <f t="shared" si="35"/>
        <v>1.0129999999999999</v>
      </c>
      <c r="CJ11" t="b">
        <f t="shared" si="36"/>
        <v>1</v>
      </c>
      <c r="CK11" t="b">
        <f t="shared" si="37"/>
        <v>1</v>
      </c>
      <c r="CL11" s="84" t="b">
        <f t="shared" si="57"/>
        <v>1</v>
      </c>
      <c r="CM11">
        <f t="shared" si="38"/>
        <v>3.3079999999999998</v>
      </c>
      <c r="CN11" t="b">
        <f t="shared" si="39"/>
        <v>1</v>
      </c>
      <c r="CO11" s="84">
        <f t="shared" si="40"/>
        <v>5.934086125524126E-2</v>
      </c>
      <c r="CP11" t="b">
        <f t="shared" si="41"/>
        <v>1</v>
      </c>
      <c r="CQ11" s="96" t="b">
        <f t="shared" si="42"/>
        <v>1</v>
      </c>
      <c r="CR11" t="b">
        <f t="shared" si="43"/>
        <v>0</v>
      </c>
      <c r="CS11" t="b">
        <f t="shared" si="44"/>
        <v>0</v>
      </c>
      <c r="CT11" t="b">
        <f t="shared" si="45"/>
        <v>1</v>
      </c>
      <c r="CU11" t="b">
        <f t="shared" si="46"/>
        <v>1</v>
      </c>
      <c r="CV11" s="84" t="b">
        <f t="shared" si="47"/>
        <v>1</v>
      </c>
      <c r="CW11" t="b">
        <f t="shared" si="48"/>
        <v>0</v>
      </c>
      <c r="CX11" t="b">
        <f t="shared" si="49"/>
        <v>0</v>
      </c>
      <c r="CY11" t="b">
        <f t="shared" si="50"/>
        <v>1</v>
      </c>
      <c r="CZ11" t="b">
        <f t="shared" si="51"/>
        <v>1</v>
      </c>
      <c r="DA11" s="84">
        <f t="shared" si="52"/>
        <v>2</v>
      </c>
      <c r="DB11" t="b">
        <f t="shared" si="53"/>
        <v>0</v>
      </c>
    </row>
    <row r="12" spans="1:106">
      <c r="A12" s="9">
        <v>1653</v>
      </c>
      <c r="B12" s="3">
        <v>2</v>
      </c>
      <c r="C12" s="3" t="s">
        <v>1890</v>
      </c>
      <c r="D12" s="3" t="str">
        <f t="shared" si="0"/>
        <v>MA_1_38-2_dk_0108</v>
      </c>
      <c r="E12" s="3" t="str">
        <f t="shared" si="1"/>
        <v>0108</v>
      </c>
      <c r="F12" s="3">
        <v>148810.31200000001</v>
      </c>
      <c r="G12" s="15">
        <v>417546.46899999998</v>
      </c>
      <c r="H12" s="35" t="str">
        <f t="shared" si="2"/>
        <v>ja</v>
      </c>
      <c r="I12" s="42">
        <v>187</v>
      </c>
      <c r="J12" s="20" t="s">
        <v>372</v>
      </c>
      <c r="K12" s="21">
        <v>10000</v>
      </c>
      <c r="L12" s="28">
        <f t="shared" si="54"/>
        <v>1</v>
      </c>
      <c r="M12" s="28">
        <f t="shared" si="55"/>
        <v>1</v>
      </c>
      <c r="N12" s="56">
        <f t="shared" si="3"/>
        <v>10000</v>
      </c>
      <c r="O12" s="33">
        <f t="shared" si="56"/>
        <v>77.148428007292878</v>
      </c>
      <c r="P12" s="37">
        <f t="shared" si="4"/>
        <v>95.161603417560428</v>
      </c>
      <c r="Q12" s="9" t="s">
        <v>12</v>
      </c>
      <c r="R12" s="55" t="s">
        <v>12</v>
      </c>
      <c r="S12" s="55">
        <v>5.923</v>
      </c>
      <c r="T12" s="55">
        <v>6.3010000000000002</v>
      </c>
      <c r="U12" s="55">
        <v>6.649</v>
      </c>
      <c r="V12" s="3">
        <v>6.9260000000000002</v>
      </c>
      <c r="W12" s="3">
        <v>7.242</v>
      </c>
      <c r="X12" s="3" t="s">
        <v>12</v>
      </c>
      <c r="Y12" s="3">
        <v>7.8730000000000002</v>
      </c>
      <c r="Z12" s="15" t="s">
        <v>12</v>
      </c>
      <c r="AA12" s="10">
        <f t="shared" si="5"/>
        <v>7.242</v>
      </c>
      <c r="AB12" s="9">
        <f t="shared" si="6"/>
        <v>0.59299999999999997</v>
      </c>
      <c r="AC12" s="10">
        <f t="shared" si="7"/>
        <v>0.63100000000000023</v>
      </c>
      <c r="AD12" s="9" t="s">
        <v>12</v>
      </c>
      <c r="AE12" s="55" t="s">
        <v>12</v>
      </c>
      <c r="AF12" s="55">
        <v>0.63600000000000001</v>
      </c>
      <c r="AG12" s="55">
        <v>0.70699999999999996</v>
      </c>
      <c r="AH12" s="55">
        <v>0.79200000000000004</v>
      </c>
      <c r="AI12" s="3">
        <v>0.877</v>
      </c>
      <c r="AJ12" s="3">
        <v>0.98</v>
      </c>
      <c r="AK12" s="3" t="s">
        <v>12</v>
      </c>
      <c r="AL12" s="3">
        <v>1.206</v>
      </c>
      <c r="AM12" s="15" t="s">
        <v>12</v>
      </c>
      <c r="AN12" s="10">
        <f t="shared" si="8"/>
        <v>0.98</v>
      </c>
      <c r="AO12" s="9">
        <f t="shared" si="9"/>
        <v>0.18799999999999994</v>
      </c>
      <c r="AP12" s="10">
        <f t="shared" si="10"/>
        <v>0.22599999999999998</v>
      </c>
      <c r="AQ12" s="9" t="s">
        <v>12</v>
      </c>
      <c r="AR12" s="55" t="s">
        <v>12</v>
      </c>
      <c r="AS12" s="55">
        <v>2.681</v>
      </c>
      <c r="AT12" s="55">
        <v>2.819</v>
      </c>
      <c r="AU12" s="55">
        <v>2.9590000000000001</v>
      </c>
      <c r="AV12" s="3">
        <v>3.093</v>
      </c>
      <c r="AW12" s="3">
        <v>3.2549999999999999</v>
      </c>
      <c r="AX12" s="3" t="s">
        <v>12</v>
      </c>
      <c r="AY12" s="3">
        <v>3.577</v>
      </c>
      <c r="AZ12" s="15" t="s">
        <v>12</v>
      </c>
      <c r="BA12" s="10">
        <f t="shared" si="11"/>
        <v>3.2549999999999999</v>
      </c>
      <c r="BB12" s="9">
        <f t="shared" si="12"/>
        <v>0.29599999999999982</v>
      </c>
      <c r="BC12" s="10">
        <f t="shared" si="13"/>
        <v>0.32200000000000006</v>
      </c>
      <c r="BD12" s="9">
        <v>7.2409999999999997</v>
      </c>
      <c r="BE12" s="3">
        <v>7.8860000000000001</v>
      </c>
      <c r="BF12" s="15">
        <v>8.5350000000000001</v>
      </c>
      <c r="BG12" s="15">
        <f t="shared" si="14"/>
        <v>7.8860000000000001</v>
      </c>
      <c r="BH12" s="9">
        <f t="shared" si="15"/>
        <v>0.64500000000000046</v>
      </c>
      <c r="BI12" s="10">
        <f t="shared" si="16"/>
        <v>0.64900000000000002</v>
      </c>
      <c r="BJ12" s="9">
        <v>7.23</v>
      </c>
      <c r="BK12" s="3">
        <v>7.8789999999999996</v>
      </c>
      <c r="BL12" s="15">
        <v>8.5269999999999992</v>
      </c>
      <c r="BM12" s="15">
        <f t="shared" si="17"/>
        <v>7.8789999999999996</v>
      </c>
      <c r="BN12" s="9">
        <f t="shared" si="18"/>
        <v>0.64899999999999913</v>
      </c>
      <c r="BO12" s="10">
        <f t="shared" si="19"/>
        <v>0.64799999999999969</v>
      </c>
      <c r="BP12">
        <f t="shared" si="20"/>
        <v>0</v>
      </c>
      <c r="BQ12" s="93">
        <f t="shared" si="21"/>
        <v>1.087689713322092</v>
      </c>
      <c r="BR12" s="93">
        <f t="shared" si="22"/>
        <v>1.0944350758853274</v>
      </c>
      <c r="BS12" s="93" t="str">
        <f>VLOOKUP(C12,'Koppeling locatie - aslocatie'!$A$2:$C$8139,2,FALSE)</f>
        <v>maas217</v>
      </c>
      <c r="BT12" s="93">
        <f>VLOOKUP($BS12,aslocaties_v01!$C$3:$AA$500,MATCH($K$3/10,aslocaties_v01!$C$2:$X$2),FALSE)</f>
        <v>6.64</v>
      </c>
      <c r="BU12" s="93">
        <f>VLOOKUP(BS12,aslocaties_v01!$C$3:$AA$500,MATCH($K$3,aslocaties_v01!$C$2:$X$2),FALSE)</f>
        <v>7.2370000000000001</v>
      </c>
      <c r="BV12" s="93">
        <f>VLOOKUP(BS12,aslocaties_v01!$C$3:$AA$500,MATCH($K$3*10,aslocaties_v01!$C$2:$Y$2),FALSE)</f>
        <v>7.8630000000000004</v>
      </c>
      <c r="BW12" s="93">
        <f t="shared" si="23"/>
        <v>0.59700000000000042</v>
      </c>
      <c r="BX12" s="93">
        <f t="shared" si="24"/>
        <v>0.62600000000000033</v>
      </c>
      <c r="BY12" s="94">
        <f t="shared" si="25"/>
        <v>6.7453625632385439E-3</v>
      </c>
      <c r="BZ12" s="94">
        <f t="shared" si="26"/>
        <v>7.9239302694134039E-3</v>
      </c>
      <c r="CA12" s="94">
        <f t="shared" si="27"/>
        <v>9.0000000000003411E-3</v>
      </c>
      <c r="CB12">
        <f t="shared" si="28"/>
        <v>4.9999999999998934E-3</v>
      </c>
      <c r="CC12" s="58">
        <f t="shared" si="29"/>
        <v>9.9999999999997868E-3</v>
      </c>
      <c r="CD12" s="95" t="b">
        <f t="shared" si="30"/>
        <v>0</v>
      </c>
      <c r="CE12" s="96" t="b">
        <f t="shared" si="31"/>
        <v>1</v>
      </c>
      <c r="CF12" t="b">
        <f t="shared" si="32"/>
        <v>1</v>
      </c>
      <c r="CG12" t="b">
        <f t="shared" si="33"/>
        <v>1</v>
      </c>
      <c r="CH12" s="84" t="b">
        <f t="shared" si="34"/>
        <v>1</v>
      </c>
      <c r="CI12">
        <f t="shared" si="35"/>
        <v>0.98</v>
      </c>
      <c r="CJ12" t="b">
        <f t="shared" si="36"/>
        <v>1</v>
      </c>
      <c r="CK12" t="b">
        <f t="shared" si="37"/>
        <v>1</v>
      </c>
      <c r="CL12" s="84" t="b">
        <f t="shared" si="57"/>
        <v>1</v>
      </c>
      <c r="CM12">
        <f t="shared" si="38"/>
        <v>3.2549999999999999</v>
      </c>
      <c r="CN12" t="b">
        <f t="shared" si="39"/>
        <v>1</v>
      </c>
      <c r="CO12" s="84">
        <f t="shared" si="40"/>
        <v>5.9292463038560853E-2</v>
      </c>
      <c r="CP12" t="b">
        <f t="shared" si="41"/>
        <v>1</v>
      </c>
      <c r="CQ12" s="96" t="b">
        <f t="shared" si="42"/>
        <v>1</v>
      </c>
      <c r="CR12" t="b">
        <f t="shared" si="43"/>
        <v>0</v>
      </c>
      <c r="CS12" t="b">
        <f t="shared" si="44"/>
        <v>0</v>
      </c>
      <c r="CT12" t="b">
        <f t="shared" si="45"/>
        <v>1</v>
      </c>
      <c r="CU12" t="b">
        <f t="shared" si="46"/>
        <v>1</v>
      </c>
      <c r="CV12" s="84" t="b">
        <f t="shared" si="47"/>
        <v>1</v>
      </c>
      <c r="CW12" t="b">
        <f t="shared" si="48"/>
        <v>1</v>
      </c>
      <c r="CX12" t="b">
        <f t="shared" si="49"/>
        <v>1</v>
      </c>
      <c r="CY12" t="b">
        <f t="shared" si="50"/>
        <v>1</v>
      </c>
      <c r="CZ12" t="b">
        <f t="shared" si="51"/>
        <v>1</v>
      </c>
      <c r="DA12" s="84">
        <f t="shared" si="52"/>
        <v>1</v>
      </c>
      <c r="DB12" t="b">
        <f t="shared" si="53"/>
        <v>0</v>
      </c>
    </row>
    <row r="13" spans="1:106">
      <c r="A13" s="9">
        <v>1654</v>
      </c>
      <c r="B13" s="3">
        <v>2</v>
      </c>
      <c r="C13" s="3" t="s">
        <v>1891</v>
      </c>
      <c r="D13" s="3" t="str">
        <f t="shared" si="0"/>
        <v>MA_1_38-2_dk_0109</v>
      </c>
      <c r="E13" s="3" t="str">
        <f t="shared" si="1"/>
        <v>0109</v>
      </c>
      <c r="F13" s="3">
        <v>148840.766</v>
      </c>
      <c r="G13" s="15">
        <v>417456.31199999998</v>
      </c>
      <c r="H13" s="35" t="str">
        <f t="shared" si="2"/>
        <v>ja</v>
      </c>
      <c r="I13" s="42">
        <v>203</v>
      </c>
      <c r="J13" s="20" t="s">
        <v>372</v>
      </c>
      <c r="K13" s="21">
        <v>10000</v>
      </c>
      <c r="L13" s="28">
        <f t="shared" si="54"/>
        <v>1</v>
      </c>
      <c r="M13" s="28">
        <f t="shared" si="55"/>
        <v>1</v>
      </c>
      <c r="N13" s="56">
        <f t="shared" si="3"/>
        <v>10000</v>
      </c>
      <c r="O13" s="33">
        <f t="shared" si="56"/>
        <v>95.161603417560428</v>
      </c>
      <c r="P13" s="37">
        <f t="shared" si="4"/>
        <v>6372.8764967579991</v>
      </c>
      <c r="Q13" s="9" t="s">
        <v>12</v>
      </c>
      <c r="R13" s="55" t="s">
        <v>12</v>
      </c>
      <c r="S13" s="55">
        <v>5.923</v>
      </c>
      <c r="T13" s="55">
        <v>6.3010000000000002</v>
      </c>
      <c r="U13" s="55">
        <v>6.649</v>
      </c>
      <c r="V13" s="3">
        <v>6.9260000000000002</v>
      </c>
      <c r="W13" s="3">
        <v>7.242</v>
      </c>
      <c r="X13" s="3" t="s">
        <v>12</v>
      </c>
      <c r="Y13" s="3">
        <v>7.8730000000000002</v>
      </c>
      <c r="Z13" s="15" t="s">
        <v>12</v>
      </c>
      <c r="AA13" s="10">
        <f t="shared" si="5"/>
        <v>7.242</v>
      </c>
      <c r="AB13" s="9">
        <f t="shared" si="6"/>
        <v>0.59299999999999997</v>
      </c>
      <c r="AC13" s="10">
        <f t="shared" si="7"/>
        <v>0.63100000000000023</v>
      </c>
      <c r="AD13" s="9" t="s">
        <v>12</v>
      </c>
      <c r="AE13" s="55" t="s">
        <v>12</v>
      </c>
      <c r="AF13" s="55">
        <v>0.59399999999999997</v>
      </c>
      <c r="AG13" s="55">
        <v>0.67700000000000005</v>
      </c>
      <c r="AH13" s="55">
        <v>0.76600000000000001</v>
      </c>
      <c r="AI13" s="3">
        <v>0.85099999999999998</v>
      </c>
      <c r="AJ13" s="3">
        <v>0.95199999999999996</v>
      </c>
      <c r="AK13" s="3" t="s">
        <v>12</v>
      </c>
      <c r="AL13" s="3">
        <v>1.196</v>
      </c>
      <c r="AM13" s="15" t="s">
        <v>12</v>
      </c>
      <c r="AN13" s="10">
        <f t="shared" si="8"/>
        <v>0.95199999999999996</v>
      </c>
      <c r="AO13" s="9">
        <f t="shared" si="9"/>
        <v>0.18599999999999994</v>
      </c>
      <c r="AP13" s="10">
        <f t="shared" si="10"/>
        <v>0.24399999999999999</v>
      </c>
      <c r="AQ13" s="9" t="s">
        <v>12</v>
      </c>
      <c r="AR13" s="55" t="s">
        <v>12</v>
      </c>
      <c r="AS13" s="55">
        <v>2.57</v>
      </c>
      <c r="AT13" s="55">
        <v>2.7530000000000001</v>
      </c>
      <c r="AU13" s="55">
        <v>2.91</v>
      </c>
      <c r="AV13" s="3">
        <v>3.04</v>
      </c>
      <c r="AW13" s="3">
        <v>3.194</v>
      </c>
      <c r="AX13" s="3" t="s">
        <v>12</v>
      </c>
      <c r="AY13" s="3">
        <v>3.5190000000000001</v>
      </c>
      <c r="AZ13" s="15" t="s">
        <v>12</v>
      </c>
      <c r="BA13" s="10">
        <f t="shared" si="11"/>
        <v>3.194</v>
      </c>
      <c r="BB13" s="9">
        <f t="shared" si="12"/>
        <v>0.28399999999999981</v>
      </c>
      <c r="BC13" s="10">
        <f t="shared" si="13"/>
        <v>0.32500000000000018</v>
      </c>
      <c r="BD13" s="9">
        <v>7.274</v>
      </c>
      <c r="BE13" s="3">
        <v>7.9269999999999996</v>
      </c>
      <c r="BF13" s="15">
        <v>8.5920000000000005</v>
      </c>
      <c r="BG13" s="15">
        <f t="shared" si="14"/>
        <v>7.9269999999999996</v>
      </c>
      <c r="BH13" s="9">
        <f t="shared" si="15"/>
        <v>0.65299999999999958</v>
      </c>
      <c r="BI13" s="10">
        <f t="shared" si="16"/>
        <v>0.66500000000000092</v>
      </c>
      <c r="BJ13" s="9">
        <v>7.2789999999999999</v>
      </c>
      <c r="BK13" s="3">
        <v>7.94</v>
      </c>
      <c r="BL13" s="15">
        <v>8.6080000000000005</v>
      </c>
      <c r="BM13" s="15">
        <f t="shared" si="17"/>
        <v>7.94</v>
      </c>
      <c r="BN13" s="9">
        <f t="shared" si="18"/>
        <v>0.66100000000000048</v>
      </c>
      <c r="BO13" s="10">
        <f t="shared" si="19"/>
        <v>0.66800000000000015</v>
      </c>
      <c r="BP13">
        <f t="shared" si="20"/>
        <v>0</v>
      </c>
      <c r="BQ13" s="93">
        <f t="shared" si="21"/>
        <v>1.1011804384485659</v>
      </c>
      <c r="BR13" s="93">
        <f t="shared" si="22"/>
        <v>1.114671163575043</v>
      </c>
      <c r="BS13" s="93" t="str">
        <f>VLOOKUP(C13,'Koppeling locatie - aslocatie'!$A$2:$C$8139,2,FALSE)</f>
        <v>maas217</v>
      </c>
      <c r="BT13" s="93">
        <f>VLOOKUP($BS13,aslocaties_v01!$C$3:$AA$500,MATCH($K$3/10,aslocaties_v01!$C$2:$X$2),FALSE)</f>
        <v>6.64</v>
      </c>
      <c r="BU13" s="93">
        <f>VLOOKUP(BS13,aslocaties_v01!$C$3:$AA$500,MATCH($K$3,aslocaties_v01!$C$2:$X$2),FALSE)</f>
        <v>7.2370000000000001</v>
      </c>
      <c r="BV13" s="93">
        <f>VLOOKUP(BS13,aslocaties_v01!$C$3:$AA$500,MATCH($K$3*10,aslocaties_v01!$C$2:$Y$2),FALSE)</f>
        <v>7.8630000000000004</v>
      </c>
      <c r="BW13" s="93">
        <f t="shared" si="23"/>
        <v>0.59700000000000042</v>
      </c>
      <c r="BX13" s="93">
        <f t="shared" si="24"/>
        <v>0.62600000000000033</v>
      </c>
      <c r="BY13" s="94">
        <f t="shared" si="25"/>
        <v>6.7453625632385439E-3</v>
      </c>
      <c r="BZ13" s="94">
        <f t="shared" si="26"/>
        <v>7.9239302694134039E-3</v>
      </c>
      <c r="CA13" s="94">
        <f t="shared" si="27"/>
        <v>9.0000000000003411E-3</v>
      </c>
      <c r="CB13">
        <f t="shared" si="28"/>
        <v>4.9999999999998934E-3</v>
      </c>
      <c r="CC13" s="58">
        <f t="shared" si="29"/>
        <v>9.9999999999997868E-3</v>
      </c>
      <c r="CD13" s="95" t="b">
        <f t="shared" si="30"/>
        <v>0</v>
      </c>
      <c r="CE13" s="96" t="b">
        <f t="shared" si="31"/>
        <v>1</v>
      </c>
      <c r="CF13" t="b">
        <f t="shared" si="32"/>
        <v>1</v>
      </c>
      <c r="CG13" t="b">
        <f t="shared" si="33"/>
        <v>1</v>
      </c>
      <c r="CH13" s="84" t="b">
        <f t="shared" si="34"/>
        <v>1</v>
      </c>
      <c r="CI13">
        <f t="shared" si="35"/>
        <v>0.95199999999999996</v>
      </c>
      <c r="CJ13" t="b">
        <f t="shared" si="36"/>
        <v>1</v>
      </c>
      <c r="CK13" t="b">
        <f t="shared" si="37"/>
        <v>1</v>
      </c>
      <c r="CL13" s="84" t="b">
        <f t="shared" si="57"/>
        <v>1</v>
      </c>
      <c r="CM13">
        <f t="shared" si="38"/>
        <v>3.194</v>
      </c>
      <c r="CN13" t="b">
        <f t="shared" si="39"/>
        <v>1</v>
      </c>
      <c r="CO13" s="84">
        <f t="shared" si="40"/>
        <v>5.9819465256005039E-2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c r="A14" s="9">
        <v>1655</v>
      </c>
      <c r="B14" s="3">
        <v>2</v>
      </c>
      <c r="C14" s="3" t="s">
        <v>1892</v>
      </c>
      <c r="D14" s="3" t="str">
        <f t="shared" si="0"/>
        <v>MA_1_38-2_dk_0011</v>
      </c>
      <c r="E14" s="3" t="str">
        <f t="shared" si="1"/>
        <v>0011</v>
      </c>
      <c r="F14" s="3">
        <v>151378.70300000001</v>
      </c>
      <c r="G14" s="15">
        <v>423302.03100000002</v>
      </c>
      <c r="H14" s="35" t="str">
        <f t="shared" si="2"/>
        <v>ja</v>
      </c>
      <c r="I14" s="42">
        <v>164</v>
      </c>
      <c r="J14" s="20" t="s">
        <v>372</v>
      </c>
      <c r="K14" s="21">
        <v>10000</v>
      </c>
      <c r="L14" s="28">
        <f t="shared" si="54"/>
        <v>1</v>
      </c>
      <c r="M14" s="28">
        <f t="shared" si="55"/>
        <v>1</v>
      </c>
      <c r="N14" s="56">
        <f t="shared" si="3"/>
        <v>10000</v>
      </c>
      <c r="O14" s="33">
        <f t="shared" si="56"/>
        <v>6372.8764967579991</v>
      </c>
      <c r="P14" s="37">
        <f t="shared" si="4"/>
        <v>6453.6615514904834</v>
      </c>
      <c r="Q14" s="9" t="s">
        <v>12</v>
      </c>
      <c r="R14" s="55" t="s">
        <v>12</v>
      </c>
      <c r="S14" s="55">
        <v>4.6769999999999996</v>
      </c>
      <c r="T14" s="55">
        <v>6.2210000000000001</v>
      </c>
      <c r="U14" s="55">
        <v>7.2169999999999996</v>
      </c>
      <c r="V14" s="3">
        <v>7.492</v>
      </c>
      <c r="W14" s="3">
        <v>7.8049999999999997</v>
      </c>
      <c r="X14" s="3" t="s">
        <v>12</v>
      </c>
      <c r="Y14" s="3">
        <v>8.3859999999999992</v>
      </c>
      <c r="Z14" s="15" t="s">
        <v>12</v>
      </c>
      <c r="AA14" s="10">
        <f t="shared" si="5"/>
        <v>7.8049999999999997</v>
      </c>
      <c r="AB14" s="9">
        <f t="shared" si="6"/>
        <v>0.58800000000000008</v>
      </c>
      <c r="AC14" s="10">
        <f t="shared" si="7"/>
        <v>0.58099999999999952</v>
      </c>
      <c r="AD14" s="9" t="s">
        <v>12</v>
      </c>
      <c r="AE14" s="55" t="s">
        <v>12</v>
      </c>
      <c r="AF14" s="55">
        <v>9.4E-2</v>
      </c>
      <c r="AG14" s="55">
        <v>0.187</v>
      </c>
      <c r="AH14" s="55">
        <v>0.31</v>
      </c>
      <c r="AI14" s="3">
        <v>0.38900000000000001</v>
      </c>
      <c r="AJ14" s="3">
        <v>0.45900000000000002</v>
      </c>
      <c r="AK14" s="3" t="s">
        <v>12</v>
      </c>
      <c r="AL14" s="3">
        <v>0.58899999999999997</v>
      </c>
      <c r="AM14" s="15" t="s">
        <v>12</v>
      </c>
      <c r="AN14" s="10">
        <f t="shared" si="8"/>
        <v>0.45900000000000002</v>
      </c>
      <c r="AO14" s="9">
        <f t="shared" si="9"/>
        <v>0.14900000000000002</v>
      </c>
      <c r="AP14" s="10">
        <f t="shared" si="10"/>
        <v>0.12999999999999995</v>
      </c>
      <c r="AQ14" s="9" t="s">
        <v>12</v>
      </c>
      <c r="AR14" s="55" t="s">
        <v>12</v>
      </c>
      <c r="AS14" s="55">
        <v>0.308</v>
      </c>
      <c r="AT14" s="55">
        <v>1.127</v>
      </c>
      <c r="AU14" s="55">
        <v>1.8149999999999999</v>
      </c>
      <c r="AV14" s="3">
        <v>2.1</v>
      </c>
      <c r="AW14" s="3">
        <v>2.2650000000000001</v>
      </c>
      <c r="AX14" s="3" t="s">
        <v>12</v>
      </c>
      <c r="AY14" s="3">
        <v>2.5510000000000002</v>
      </c>
      <c r="AZ14" s="15" t="s">
        <v>12</v>
      </c>
      <c r="BA14" s="10">
        <f t="shared" si="11"/>
        <v>2.2650000000000001</v>
      </c>
      <c r="BB14" s="9">
        <f t="shared" si="12"/>
        <v>0.45000000000000018</v>
      </c>
      <c r="BC14" s="10">
        <f t="shared" si="13"/>
        <v>0.28600000000000003</v>
      </c>
      <c r="BD14" s="9">
        <v>7.5309999999999997</v>
      </c>
      <c r="BE14" s="3">
        <v>8.2159999999999993</v>
      </c>
      <c r="BF14" s="15">
        <v>8.8119999999999994</v>
      </c>
      <c r="BG14" s="15">
        <f t="shared" si="14"/>
        <v>8.2159999999999993</v>
      </c>
      <c r="BH14" s="9">
        <f t="shared" si="15"/>
        <v>0.68499999999999961</v>
      </c>
      <c r="BI14" s="10">
        <f t="shared" si="16"/>
        <v>0.59600000000000009</v>
      </c>
      <c r="BJ14" s="9">
        <v>7.5170000000000003</v>
      </c>
      <c r="BK14" s="3">
        <v>8.2059999999999995</v>
      </c>
      <c r="BL14" s="15">
        <v>8.8049999999999997</v>
      </c>
      <c r="BM14" s="15">
        <f t="shared" si="17"/>
        <v>8.2059999999999995</v>
      </c>
      <c r="BN14" s="9">
        <f t="shared" si="18"/>
        <v>0.68899999999999917</v>
      </c>
      <c r="BO14" s="10">
        <f t="shared" si="19"/>
        <v>0.5990000000000002</v>
      </c>
      <c r="BP14">
        <f t="shared" si="20"/>
        <v>0</v>
      </c>
      <c r="BQ14" s="93">
        <f t="shared" si="21"/>
        <v>1.164965986394557</v>
      </c>
      <c r="BR14" s="93">
        <f t="shared" si="22"/>
        <v>1.1717687074829917</v>
      </c>
      <c r="BS14" s="93" t="str">
        <f>VLOOKUP(C14,'Koppeling locatie - aslocatie'!$A$2:$C$8139,2,FALSE)</f>
        <v>maas210</v>
      </c>
      <c r="BT14" s="93">
        <f>VLOOKUP($BS14,aslocaties_v01!$C$3:$AA$500,MATCH($K$3/10,aslocaties_v01!$C$2:$X$2),FALSE)</f>
        <v>7.0650000000000004</v>
      </c>
      <c r="BU14" s="93">
        <f>VLOOKUP(BS14,aslocaties_v01!$C$3:$AA$500,MATCH($K$3,aslocaties_v01!$C$2:$X$2),FALSE)</f>
        <v>7.649</v>
      </c>
      <c r="BV14" s="93">
        <f>VLOOKUP(BS14,aslocaties_v01!$C$3:$AA$500,MATCH($K$3*10,aslocaties_v01!$C$2:$Y$2),FALSE)</f>
        <v>8.2629999999999999</v>
      </c>
      <c r="BW14" s="93">
        <f t="shared" si="23"/>
        <v>0.58399999999999963</v>
      </c>
      <c r="BX14" s="93">
        <f t="shared" si="24"/>
        <v>0.61399999999999988</v>
      </c>
      <c r="BY14" s="94">
        <f t="shared" si="25"/>
        <v>6.8027210884361589E-3</v>
      </c>
      <c r="BZ14" s="94">
        <f t="shared" si="26"/>
        <v>5.6798623063683884E-2</v>
      </c>
      <c r="CA14" s="94">
        <f t="shared" si="27"/>
        <v>0.15199999999999925</v>
      </c>
      <c r="CB14">
        <f t="shared" si="28"/>
        <v>0.15599999999999969</v>
      </c>
      <c r="CC14" s="58">
        <f t="shared" si="29"/>
        <v>0.12299999999999933</v>
      </c>
      <c r="CD14" s="95" t="b">
        <f t="shared" si="30"/>
        <v>1</v>
      </c>
      <c r="CE14" s="96" t="b">
        <f t="shared" si="31"/>
        <v>1</v>
      </c>
      <c r="CF14" t="b">
        <f t="shared" si="32"/>
        <v>1</v>
      </c>
      <c r="CG14" t="b">
        <f t="shared" si="33"/>
        <v>1</v>
      </c>
      <c r="CH14" s="84" t="b">
        <f t="shared" si="34"/>
        <v>1</v>
      </c>
      <c r="CI14">
        <f t="shared" si="35"/>
        <v>0.45900000000000002</v>
      </c>
      <c r="CJ14" t="b">
        <f t="shared" si="36"/>
        <v>1</v>
      </c>
      <c r="CK14" t="b">
        <f t="shared" si="37"/>
        <v>1</v>
      </c>
      <c r="CL14" s="84" t="b">
        <f t="shared" si="57"/>
        <v>1</v>
      </c>
      <c r="CM14">
        <f t="shared" si="38"/>
        <v>2.2650000000000001</v>
      </c>
      <c r="CN14" t="b">
        <f t="shared" si="39"/>
        <v>1</v>
      </c>
      <c r="CO14" s="84">
        <f t="shared" si="40"/>
        <v>5.7352410319385448E-2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1656</v>
      </c>
      <c r="B15" s="3">
        <v>2</v>
      </c>
      <c r="C15" s="3" t="s">
        <v>1893</v>
      </c>
      <c r="D15" s="3" t="str">
        <f t="shared" si="0"/>
        <v>MA_1_38-2_dk_0110</v>
      </c>
      <c r="E15" s="3" t="str">
        <f t="shared" si="1"/>
        <v>0110</v>
      </c>
      <c r="F15" s="3">
        <v>148597.68799999999</v>
      </c>
      <c r="G15" s="15">
        <v>417478.31199999998</v>
      </c>
      <c r="H15" s="35" t="str">
        <f t="shared" si="2"/>
        <v>ja</v>
      </c>
      <c r="I15" s="42">
        <v>200</v>
      </c>
      <c r="J15" s="20" t="s">
        <v>372</v>
      </c>
      <c r="K15" s="21">
        <v>10000</v>
      </c>
      <c r="L15" s="28">
        <f t="shared" si="54"/>
        <v>1</v>
      </c>
      <c r="M15" s="28">
        <f t="shared" si="55"/>
        <v>1</v>
      </c>
      <c r="N15" s="56">
        <f t="shared" si="3"/>
        <v>10000</v>
      </c>
      <c r="O15" s="33">
        <f t="shared" si="56"/>
        <v>6453.6615514904834</v>
      </c>
      <c r="P15" s="37">
        <f t="shared" si="4"/>
        <v>114.03070611902946</v>
      </c>
      <c r="Q15" s="9" t="s">
        <v>12</v>
      </c>
      <c r="R15" s="55" t="s">
        <v>12</v>
      </c>
      <c r="S15" s="55">
        <v>5.8159999999999998</v>
      </c>
      <c r="T15" s="55">
        <v>6.1859999999999999</v>
      </c>
      <c r="U15" s="55">
        <v>6.5279999999999996</v>
      </c>
      <c r="V15" s="3">
        <v>6.8</v>
      </c>
      <c r="W15" s="3">
        <v>7.11</v>
      </c>
      <c r="X15" s="3" t="s">
        <v>12</v>
      </c>
      <c r="Y15" s="3">
        <v>7.7249999999999996</v>
      </c>
      <c r="Z15" s="15" t="s">
        <v>12</v>
      </c>
      <c r="AA15" s="10">
        <f t="shared" si="5"/>
        <v>7.11</v>
      </c>
      <c r="AB15" s="9">
        <f t="shared" si="6"/>
        <v>0.58200000000000074</v>
      </c>
      <c r="AC15" s="10">
        <f t="shared" si="7"/>
        <v>0.61499999999999932</v>
      </c>
      <c r="AD15" s="9" t="s">
        <v>12</v>
      </c>
      <c r="AE15" s="55" t="s">
        <v>12</v>
      </c>
      <c r="AF15" s="55">
        <v>0.87</v>
      </c>
      <c r="AG15" s="55">
        <v>0.94299999999999995</v>
      </c>
      <c r="AH15" s="55">
        <v>1.024</v>
      </c>
      <c r="AI15" s="3">
        <v>1.101</v>
      </c>
      <c r="AJ15" s="3">
        <v>1.1870000000000001</v>
      </c>
      <c r="AK15" s="3" t="s">
        <v>12</v>
      </c>
      <c r="AL15" s="3">
        <v>1.35</v>
      </c>
      <c r="AM15" s="15" t="s">
        <v>12</v>
      </c>
      <c r="AN15" s="10">
        <f t="shared" si="8"/>
        <v>1.1870000000000001</v>
      </c>
      <c r="AO15" s="9">
        <f t="shared" si="9"/>
        <v>0.16300000000000003</v>
      </c>
      <c r="AP15" s="10">
        <f t="shared" si="10"/>
        <v>0.16300000000000003</v>
      </c>
      <c r="AQ15" s="9" t="s">
        <v>12</v>
      </c>
      <c r="AR15" s="55" t="s">
        <v>12</v>
      </c>
      <c r="AS15" s="55">
        <v>3.1070000000000002</v>
      </c>
      <c r="AT15" s="55">
        <v>3.226</v>
      </c>
      <c r="AU15" s="55">
        <v>3.3530000000000002</v>
      </c>
      <c r="AV15" s="3">
        <v>3.4580000000000002</v>
      </c>
      <c r="AW15" s="3">
        <v>3.5710000000000002</v>
      </c>
      <c r="AX15" s="3" t="s">
        <v>12</v>
      </c>
      <c r="AY15" s="3">
        <v>3.7890000000000001</v>
      </c>
      <c r="AZ15" s="15" t="s">
        <v>12</v>
      </c>
      <c r="BA15" s="10">
        <f t="shared" si="11"/>
        <v>3.5710000000000002</v>
      </c>
      <c r="BB15" s="9">
        <f t="shared" si="12"/>
        <v>0.21799999999999997</v>
      </c>
      <c r="BC15" s="10">
        <f t="shared" si="13"/>
        <v>0.21799999999999997</v>
      </c>
      <c r="BD15" s="9">
        <v>7.1589999999999998</v>
      </c>
      <c r="BE15" s="3">
        <v>7.8019999999999996</v>
      </c>
      <c r="BF15" s="15">
        <v>8.4600000000000009</v>
      </c>
      <c r="BG15" s="15">
        <f t="shared" si="14"/>
        <v>7.8019999999999996</v>
      </c>
      <c r="BH15" s="9">
        <f t="shared" si="15"/>
        <v>0.64299999999999979</v>
      </c>
      <c r="BI15" s="10">
        <f t="shared" si="16"/>
        <v>0.65800000000000125</v>
      </c>
      <c r="BJ15" s="9">
        <v>7.1630000000000003</v>
      </c>
      <c r="BK15" s="3">
        <v>7.8150000000000004</v>
      </c>
      <c r="BL15" s="15">
        <v>8.4779999999999998</v>
      </c>
      <c r="BM15" s="15">
        <f t="shared" si="17"/>
        <v>7.8150000000000004</v>
      </c>
      <c r="BN15" s="9">
        <f t="shared" si="18"/>
        <v>0.65200000000000014</v>
      </c>
      <c r="BO15" s="10">
        <f t="shared" si="19"/>
        <v>0.66299999999999937</v>
      </c>
      <c r="BP15">
        <f t="shared" si="20"/>
        <v>0</v>
      </c>
      <c r="BQ15" s="93">
        <f t="shared" si="21"/>
        <v>1.1048109965635722</v>
      </c>
      <c r="BR15" s="93">
        <f t="shared" si="22"/>
        <v>1.120274914089346</v>
      </c>
      <c r="BS15" s="93" t="str">
        <f>VLOOKUP(C15,'Koppeling locatie - aslocatie'!$A$2:$C$8139,2,FALSE)</f>
        <v>maas218</v>
      </c>
      <c r="BT15" s="93">
        <f>VLOOKUP($BS15,aslocaties_v01!$C$3:$AA$500,MATCH($K$3/10,aslocaties_v01!$C$2:$X$2),FALSE)</f>
        <v>6.5549999999999997</v>
      </c>
      <c r="BU15" s="93">
        <f>VLOOKUP(BS15,aslocaties_v01!$C$3:$AA$500,MATCH($K$3,aslocaties_v01!$C$2:$X$2),FALSE)</f>
        <v>7.1429999999999998</v>
      </c>
      <c r="BV15" s="93">
        <f>VLOOKUP(BS15,aslocaties_v01!$C$3:$AA$500,MATCH($K$3*10,aslocaties_v01!$C$2:$Y$2),FALSE)</f>
        <v>7.7649999999999997</v>
      </c>
      <c r="BW15" s="93">
        <f t="shared" si="23"/>
        <v>0.58800000000000008</v>
      </c>
      <c r="BX15" s="93">
        <f t="shared" si="24"/>
        <v>0.62199999999999989</v>
      </c>
      <c r="BY15" s="94">
        <f t="shared" si="25"/>
        <v>1.0309278350514317E-2</v>
      </c>
      <c r="BZ15" s="94">
        <f t="shared" si="26"/>
        <v>1.1382113821139184E-2</v>
      </c>
      <c r="CA15" s="94">
        <f t="shared" si="27"/>
        <v>2.7000000000000135E-2</v>
      </c>
      <c r="CB15">
        <f t="shared" si="28"/>
        <v>3.2999999999999474E-2</v>
      </c>
      <c r="CC15" s="58">
        <f t="shared" si="29"/>
        <v>4.0000000000000036E-2</v>
      </c>
      <c r="CD15" s="95" t="b">
        <f t="shared" si="30"/>
        <v>0</v>
      </c>
      <c r="CE15" s="96" t="b">
        <f t="shared" si="31"/>
        <v>1</v>
      </c>
      <c r="CF15" t="b">
        <f t="shared" si="32"/>
        <v>1</v>
      </c>
      <c r="CG15" t="b">
        <f t="shared" si="33"/>
        <v>1</v>
      </c>
      <c r="CH15" s="84" t="b">
        <f t="shared" si="34"/>
        <v>1</v>
      </c>
      <c r="CI15">
        <f t="shared" si="35"/>
        <v>1.1870000000000001</v>
      </c>
      <c r="CJ15" t="b">
        <f t="shared" si="36"/>
        <v>1</v>
      </c>
      <c r="CK15" t="b">
        <f t="shared" si="37"/>
        <v>1</v>
      </c>
      <c r="CL15" s="84" t="b">
        <f t="shared" si="57"/>
        <v>1</v>
      </c>
      <c r="CM15">
        <f t="shared" si="38"/>
        <v>3.5710000000000002</v>
      </c>
      <c r="CN15" t="b">
        <f t="shared" si="39"/>
        <v>1</v>
      </c>
      <c r="CO15" s="84">
        <f t="shared" si="40"/>
        <v>5.9668678597993505E-2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1657</v>
      </c>
      <c r="B16" s="3">
        <v>2</v>
      </c>
      <c r="C16" s="3" t="s">
        <v>1894</v>
      </c>
      <c r="D16" s="3" t="str">
        <f t="shared" si="0"/>
        <v>MA_1_38-2_dk_0111</v>
      </c>
      <c r="E16" s="3" t="str">
        <f t="shared" si="1"/>
        <v>0111</v>
      </c>
      <c r="F16" s="3">
        <v>148551.625</v>
      </c>
      <c r="G16" s="15">
        <v>417582.625</v>
      </c>
      <c r="H16" s="35" t="str">
        <f t="shared" si="2"/>
        <v>ja</v>
      </c>
      <c r="I16" s="42">
        <v>200</v>
      </c>
      <c r="J16" s="20" t="s">
        <v>372</v>
      </c>
      <c r="K16" s="21">
        <v>10000</v>
      </c>
      <c r="L16" s="28">
        <f t="shared" si="54"/>
        <v>1</v>
      </c>
      <c r="M16" s="28">
        <f t="shared" si="55"/>
        <v>1</v>
      </c>
      <c r="N16" s="56">
        <f t="shared" si="3"/>
        <v>10000</v>
      </c>
      <c r="O16" s="33">
        <f t="shared" si="56"/>
        <v>114.03070611902946</v>
      </c>
      <c r="P16" s="37">
        <f t="shared" si="4"/>
        <v>91.21471903698901</v>
      </c>
      <c r="Q16" s="9" t="s">
        <v>12</v>
      </c>
      <c r="R16" s="55" t="s">
        <v>12</v>
      </c>
      <c r="S16" s="55">
        <v>5.8159999999999998</v>
      </c>
      <c r="T16" s="55">
        <v>6.1859999999999999</v>
      </c>
      <c r="U16" s="55">
        <v>6.5289999999999999</v>
      </c>
      <c r="V16" s="3">
        <v>6.8</v>
      </c>
      <c r="W16" s="3">
        <v>7.11</v>
      </c>
      <c r="X16" s="3" t="s">
        <v>12</v>
      </c>
      <c r="Y16" s="3">
        <v>7.7249999999999996</v>
      </c>
      <c r="Z16" s="15" t="s">
        <v>12</v>
      </c>
      <c r="AA16" s="10">
        <f t="shared" si="5"/>
        <v>7.11</v>
      </c>
      <c r="AB16" s="9">
        <f t="shared" si="6"/>
        <v>0.58100000000000041</v>
      </c>
      <c r="AC16" s="10">
        <f t="shared" si="7"/>
        <v>0.61499999999999932</v>
      </c>
      <c r="AD16" s="9" t="s">
        <v>12</v>
      </c>
      <c r="AE16" s="55" t="s">
        <v>12</v>
      </c>
      <c r="AF16" s="55">
        <v>0.71099999999999997</v>
      </c>
      <c r="AG16" s="55">
        <v>0.81899999999999995</v>
      </c>
      <c r="AH16" s="55">
        <v>0.92600000000000005</v>
      </c>
      <c r="AI16" s="3">
        <v>1.0049999999999999</v>
      </c>
      <c r="AJ16" s="3">
        <v>1.083</v>
      </c>
      <c r="AK16" s="3" t="s">
        <v>12</v>
      </c>
      <c r="AL16" s="3">
        <v>1.238</v>
      </c>
      <c r="AM16" s="15" t="s">
        <v>12</v>
      </c>
      <c r="AN16" s="10">
        <f t="shared" si="8"/>
        <v>1.083</v>
      </c>
      <c r="AO16" s="9">
        <f t="shared" si="9"/>
        <v>0.15699999999999992</v>
      </c>
      <c r="AP16" s="10">
        <f t="shared" si="10"/>
        <v>0.15500000000000003</v>
      </c>
      <c r="AQ16" s="9" t="s">
        <v>12</v>
      </c>
      <c r="AR16" s="55" t="s">
        <v>12</v>
      </c>
      <c r="AS16" s="55">
        <v>2.7890000000000001</v>
      </c>
      <c r="AT16" s="55">
        <v>2.9929999999999999</v>
      </c>
      <c r="AU16" s="55">
        <v>3.2160000000000002</v>
      </c>
      <c r="AV16" s="3">
        <v>3.3330000000000002</v>
      </c>
      <c r="AW16" s="3">
        <v>3.4430000000000001</v>
      </c>
      <c r="AX16" s="3" t="s">
        <v>12</v>
      </c>
      <c r="AY16" s="3">
        <v>3.657</v>
      </c>
      <c r="AZ16" s="15" t="s">
        <v>12</v>
      </c>
      <c r="BA16" s="10">
        <f t="shared" si="11"/>
        <v>3.4430000000000001</v>
      </c>
      <c r="BB16" s="9">
        <f t="shared" si="12"/>
        <v>0.22699999999999987</v>
      </c>
      <c r="BC16" s="10">
        <f t="shared" si="13"/>
        <v>0.21399999999999997</v>
      </c>
      <c r="BD16" s="9">
        <v>7.1340000000000003</v>
      </c>
      <c r="BE16" s="3">
        <v>7.77</v>
      </c>
      <c r="BF16" s="15">
        <v>8.4149999999999991</v>
      </c>
      <c r="BG16" s="15">
        <f t="shared" si="14"/>
        <v>7.77</v>
      </c>
      <c r="BH16" s="9">
        <f t="shared" si="15"/>
        <v>0.63599999999999923</v>
      </c>
      <c r="BI16" s="10">
        <f t="shared" si="16"/>
        <v>0.64499999999999957</v>
      </c>
      <c r="BJ16" s="9">
        <v>7.1420000000000003</v>
      </c>
      <c r="BK16" s="3">
        <v>7.7869999999999999</v>
      </c>
      <c r="BL16" s="15">
        <v>8.4369999999999994</v>
      </c>
      <c r="BM16" s="15">
        <f t="shared" si="17"/>
        <v>7.7869999999999999</v>
      </c>
      <c r="BN16" s="9">
        <f t="shared" si="18"/>
        <v>0.64499999999999957</v>
      </c>
      <c r="BO16" s="10">
        <f t="shared" si="19"/>
        <v>0.64999999999999947</v>
      </c>
      <c r="BP16">
        <f t="shared" si="20"/>
        <v>0</v>
      </c>
      <c r="BQ16" s="93">
        <f t="shared" si="21"/>
        <v>1.0946643717728035</v>
      </c>
      <c r="BR16" s="93">
        <f t="shared" si="22"/>
        <v>1.1101549053356268</v>
      </c>
      <c r="BS16" s="93" t="str">
        <f>VLOOKUP(C16,'Koppeling locatie - aslocatie'!$A$2:$C$8139,2,FALSE)</f>
        <v>maas219</v>
      </c>
      <c r="BT16" s="93">
        <f>VLOOKUP($BS16,aslocaties_v01!$C$3:$AA$500,MATCH($K$3/10,aslocaties_v01!$C$2:$X$2),FALSE)</f>
        <v>6.4619999999999997</v>
      </c>
      <c r="BU16" s="93">
        <f>VLOOKUP(BS16,aslocaties_v01!$C$3:$AA$500,MATCH($K$3,aslocaties_v01!$C$2:$X$2),FALSE)</f>
        <v>7.0430000000000001</v>
      </c>
      <c r="BV16" s="93">
        <f>VLOOKUP(BS16,aslocaties_v01!$C$3:$AA$500,MATCH($K$3*10,aslocaties_v01!$C$2:$Y$2),FALSE)</f>
        <v>7.6550000000000002</v>
      </c>
      <c r="BW16" s="93">
        <f t="shared" si="23"/>
        <v>0.58100000000000041</v>
      </c>
      <c r="BX16" s="93">
        <f t="shared" si="24"/>
        <v>0.6120000000000001</v>
      </c>
      <c r="BY16" s="94">
        <f t="shared" si="25"/>
        <v>0</v>
      </c>
      <c r="BZ16" s="94">
        <f t="shared" si="26"/>
        <v>4.878048780486588E-3</v>
      </c>
      <c r="CA16" s="94">
        <f t="shared" si="27"/>
        <v>6.7000000000000171E-2</v>
      </c>
      <c r="CB16">
        <f t="shared" si="28"/>
        <v>6.7000000000000171E-2</v>
      </c>
      <c r="CC16" s="58">
        <f t="shared" si="29"/>
        <v>6.9999999999999396E-2</v>
      </c>
      <c r="CD16" s="95" t="b">
        <f t="shared" si="30"/>
        <v>0</v>
      </c>
      <c r="CE16" s="96" t="b">
        <f t="shared" si="31"/>
        <v>1</v>
      </c>
      <c r="CF16" t="b">
        <f t="shared" si="32"/>
        <v>1</v>
      </c>
      <c r="CG16" t="b">
        <f t="shared" si="33"/>
        <v>1</v>
      </c>
      <c r="CH16" s="84" t="b">
        <f t="shared" si="34"/>
        <v>1</v>
      </c>
      <c r="CI16">
        <f t="shared" si="35"/>
        <v>1.083</v>
      </c>
      <c r="CJ16" t="b">
        <f t="shared" si="36"/>
        <v>1</v>
      </c>
      <c r="CK16" t="b">
        <f t="shared" si="37"/>
        <v>1</v>
      </c>
      <c r="CL16" s="84" t="b">
        <f t="shared" si="57"/>
        <v>1</v>
      </c>
      <c r="CM16">
        <f t="shared" si="38"/>
        <v>3.4430000000000001</v>
      </c>
      <c r="CN16" t="b">
        <f t="shared" si="39"/>
        <v>1</v>
      </c>
      <c r="CO16" s="84">
        <f t="shared" si="40"/>
        <v>5.8563876060876499E-2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1658</v>
      </c>
      <c r="B17" s="3">
        <v>2</v>
      </c>
      <c r="C17" s="3" t="s">
        <v>1895</v>
      </c>
      <c r="D17" s="3" t="str">
        <f t="shared" si="0"/>
        <v>MA_1_38-2_dk_0112</v>
      </c>
      <c r="E17" s="3" t="str">
        <f t="shared" si="1"/>
        <v>0112</v>
      </c>
      <c r="F17" s="3">
        <v>148489.125</v>
      </c>
      <c r="G17" s="15">
        <v>417649.06199999998</v>
      </c>
      <c r="H17" s="35" t="str">
        <f t="shared" si="2"/>
        <v>ja</v>
      </c>
      <c r="I17" s="42">
        <v>200</v>
      </c>
      <c r="J17" s="20" t="s">
        <v>372</v>
      </c>
      <c r="K17" s="21">
        <v>10000</v>
      </c>
      <c r="L17" s="28">
        <f t="shared" si="54"/>
        <v>1</v>
      </c>
      <c r="M17" s="28">
        <f t="shared" si="55"/>
        <v>1</v>
      </c>
      <c r="N17" s="56">
        <f t="shared" si="3"/>
        <v>10000</v>
      </c>
      <c r="O17" s="33">
        <f t="shared" si="56"/>
        <v>91.21471903698901</v>
      </c>
      <c r="P17" s="37">
        <f t="shared" si="4"/>
        <v>83.967783012287654</v>
      </c>
      <c r="Q17" s="9" t="s">
        <v>12</v>
      </c>
      <c r="R17" s="55" t="s">
        <v>12</v>
      </c>
      <c r="S17" s="55">
        <v>5.8159999999999998</v>
      </c>
      <c r="T17" s="55">
        <v>6.1859999999999999</v>
      </c>
      <c r="U17" s="55">
        <v>6.5279999999999996</v>
      </c>
      <c r="V17" s="3">
        <v>6.8</v>
      </c>
      <c r="W17" s="3">
        <v>7.11</v>
      </c>
      <c r="X17" s="3" t="s">
        <v>12</v>
      </c>
      <c r="Y17" s="3">
        <v>7.7249999999999996</v>
      </c>
      <c r="Z17" s="15" t="s">
        <v>12</v>
      </c>
      <c r="AA17" s="10">
        <f t="shared" si="5"/>
        <v>7.11</v>
      </c>
      <c r="AB17" s="9">
        <f t="shared" si="6"/>
        <v>0.58200000000000074</v>
      </c>
      <c r="AC17" s="10">
        <f t="shared" si="7"/>
        <v>0.61499999999999932</v>
      </c>
      <c r="AD17" s="9" t="s">
        <v>12</v>
      </c>
      <c r="AE17" s="55" t="s">
        <v>12</v>
      </c>
      <c r="AF17" s="55">
        <v>0.75700000000000001</v>
      </c>
      <c r="AG17" s="55">
        <v>0.85</v>
      </c>
      <c r="AH17" s="55">
        <v>0.95899999999999996</v>
      </c>
      <c r="AI17" s="3">
        <v>1.0429999999999999</v>
      </c>
      <c r="AJ17" s="3">
        <v>1.1200000000000001</v>
      </c>
      <c r="AK17" s="3" t="s">
        <v>12</v>
      </c>
      <c r="AL17" s="3">
        <v>1.2669999999999999</v>
      </c>
      <c r="AM17" s="15" t="s">
        <v>12</v>
      </c>
      <c r="AN17" s="10">
        <f t="shared" si="8"/>
        <v>1.1200000000000001</v>
      </c>
      <c r="AO17" s="9">
        <f t="shared" si="9"/>
        <v>0.16100000000000014</v>
      </c>
      <c r="AP17" s="10">
        <f t="shared" si="10"/>
        <v>0.1469999999999998</v>
      </c>
      <c r="AQ17" s="9" t="s">
        <v>12</v>
      </c>
      <c r="AR17" s="55" t="s">
        <v>12</v>
      </c>
      <c r="AS17" s="55">
        <v>2.9079999999999999</v>
      </c>
      <c r="AT17" s="55">
        <v>3.0750000000000002</v>
      </c>
      <c r="AU17" s="55">
        <v>3.262</v>
      </c>
      <c r="AV17" s="3">
        <v>3.379</v>
      </c>
      <c r="AW17" s="3">
        <v>3.4860000000000002</v>
      </c>
      <c r="AX17" s="3" t="s">
        <v>12</v>
      </c>
      <c r="AY17" s="3">
        <v>3.6949999999999998</v>
      </c>
      <c r="AZ17" s="15" t="s">
        <v>12</v>
      </c>
      <c r="BA17" s="10">
        <f t="shared" si="11"/>
        <v>3.4860000000000002</v>
      </c>
      <c r="BB17" s="9">
        <f t="shared" si="12"/>
        <v>0.2240000000000002</v>
      </c>
      <c r="BC17" s="10">
        <f t="shared" si="13"/>
        <v>0.20899999999999963</v>
      </c>
      <c r="BD17" s="9">
        <v>7.1520000000000001</v>
      </c>
      <c r="BE17" s="3">
        <v>7.7889999999999997</v>
      </c>
      <c r="BF17" s="15">
        <v>8.43</v>
      </c>
      <c r="BG17" s="15">
        <f t="shared" si="14"/>
        <v>7.7889999999999997</v>
      </c>
      <c r="BH17" s="9">
        <f t="shared" si="15"/>
        <v>0.63699999999999957</v>
      </c>
      <c r="BI17" s="10">
        <f t="shared" si="16"/>
        <v>0.64100000000000001</v>
      </c>
      <c r="BJ17" s="9">
        <v>7.1619999999999999</v>
      </c>
      <c r="BK17" s="3">
        <v>7.8090000000000002</v>
      </c>
      <c r="BL17" s="15">
        <v>8.4550000000000001</v>
      </c>
      <c r="BM17" s="15">
        <f t="shared" si="17"/>
        <v>7.8090000000000002</v>
      </c>
      <c r="BN17" s="9">
        <f t="shared" si="18"/>
        <v>0.64700000000000024</v>
      </c>
      <c r="BO17" s="10">
        <f t="shared" si="19"/>
        <v>0.64599999999999991</v>
      </c>
      <c r="BP17">
        <f t="shared" si="20"/>
        <v>0</v>
      </c>
      <c r="BQ17" s="93">
        <f t="shared" si="21"/>
        <v>1.0945017182130563</v>
      </c>
      <c r="BR17" s="93">
        <f t="shared" si="22"/>
        <v>1.1116838487972498</v>
      </c>
      <c r="BS17" s="93" t="str">
        <f>VLOOKUP(C17,'Koppeling locatie - aslocatie'!$A$2:$C$8139,2,FALSE)</f>
        <v>maas219</v>
      </c>
      <c r="BT17" s="93">
        <f>VLOOKUP($BS17,aslocaties_v01!$C$3:$AA$500,MATCH($K$3/10,aslocaties_v01!$C$2:$X$2),FALSE)</f>
        <v>6.4619999999999997</v>
      </c>
      <c r="BU17" s="93">
        <f>VLOOKUP(BS17,aslocaties_v01!$C$3:$AA$500,MATCH($K$3,aslocaties_v01!$C$2:$X$2),FALSE)</f>
        <v>7.0430000000000001</v>
      </c>
      <c r="BV17" s="93">
        <f>VLOOKUP(BS17,aslocaties_v01!$C$3:$AA$500,MATCH($K$3*10,aslocaties_v01!$C$2:$Y$2),FALSE)</f>
        <v>7.6550000000000002</v>
      </c>
      <c r="BW17" s="93">
        <f t="shared" si="23"/>
        <v>0.58100000000000041</v>
      </c>
      <c r="BX17" s="93">
        <f t="shared" si="24"/>
        <v>0.6120000000000001</v>
      </c>
      <c r="BY17" s="94">
        <f t="shared" si="25"/>
        <v>1.718213058419793E-3</v>
      </c>
      <c r="BZ17" s="94">
        <f t="shared" si="26"/>
        <v>4.878048780486588E-3</v>
      </c>
      <c r="CA17" s="94">
        <f t="shared" si="27"/>
        <v>6.5999999999999837E-2</v>
      </c>
      <c r="CB17">
        <f t="shared" si="28"/>
        <v>6.7000000000000171E-2</v>
      </c>
      <c r="CC17" s="58">
        <f t="shared" si="29"/>
        <v>6.9999999999999396E-2</v>
      </c>
      <c r="CD17" s="95" t="b">
        <f t="shared" si="30"/>
        <v>0</v>
      </c>
      <c r="CE17" s="96" t="b">
        <f t="shared" si="31"/>
        <v>1</v>
      </c>
      <c r="CF17" t="b">
        <f t="shared" si="32"/>
        <v>1</v>
      </c>
      <c r="CG17" t="b">
        <f t="shared" si="33"/>
        <v>1</v>
      </c>
      <c r="CH17" s="84" t="b">
        <f t="shared" si="34"/>
        <v>1</v>
      </c>
      <c r="CI17">
        <f t="shared" si="35"/>
        <v>1.1200000000000001</v>
      </c>
      <c r="CJ17" t="b">
        <f t="shared" si="36"/>
        <v>1</v>
      </c>
      <c r="CK17" t="b">
        <f t="shared" si="37"/>
        <v>1</v>
      </c>
      <c r="CL17" s="84" t="b">
        <f t="shared" si="57"/>
        <v>1</v>
      </c>
      <c r="CM17">
        <f t="shared" si="38"/>
        <v>3.4860000000000002</v>
      </c>
      <c r="CN17" t="b">
        <f t="shared" si="39"/>
        <v>1</v>
      </c>
      <c r="CO17" s="84">
        <f t="shared" si="40"/>
        <v>5.9079751342779353E-2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1659</v>
      </c>
      <c r="B18" s="3">
        <v>2</v>
      </c>
      <c r="C18" s="3" t="s">
        <v>1896</v>
      </c>
      <c r="D18" s="3" t="str">
        <f t="shared" si="0"/>
        <v>MA_1_38-2_dk_0113</v>
      </c>
      <c r="E18" s="3" t="str">
        <f t="shared" si="1"/>
        <v>0113</v>
      </c>
      <c r="F18" s="3">
        <v>148409.20300000001</v>
      </c>
      <c r="G18" s="15">
        <v>417674.81199999998</v>
      </c>
      <c r="H18" s="35" t="str">
        <f t="shared" si="2"/>
        <v>ja</v>
      </c>
      <c r="I18" s="42">
        <v>200</v>
      </c>
      <c r="J18" s="20" t="s">
        <v>372</v>
      </c>
      <c r="K18" s="21">
        <v>10000</v>
      </c>
      <c r="L18" s="28">
        <f t="shared" si="54"/>
        <v>1</v>
      </c>
      <c r="M18" s="28">
        <f t="shared" si="55"/>
        <v>1</v>
      </c>
      <c r="N18" s="56">
        <f t="shared" si="3"/>
        <v>10000</v>
      </c>
      <c r="O18" s="33">
        <f t="shared" si="56"/>
        <v>83.967783012287654</v>
      </c>
      <c r="P18" s="37">
        <f t="shared" si="4"/>
        <v>86.619375136284319</v>
      </c>
      <c r="Q18" s="9" t="s">
        <v>12</v>
      </c>
      <c r="R18" s="55" t="s">
        <v>12</v>
      </c>
      <c r="S18" s="55">
        <v>5.8159999999999998</v>
      </c>
      <c r="T18" s="55">
        <v>6.1859999999999999</v>
      </c>
      <c r="U18" s="55">
        <v>6.5279999999999996</v>
      </c>
      <c r="V18" s="3">
        <v>6.7990000000000004</v>
      </c>
      <c r="W18" s="3">
        <v>7.11</v>
      </c>
      <c r="X18" s="3" t="s">
        <v>12</v>
      </c>
      <c r="Y18" s="3">
        <v>7.7240000000000002</v>
      </c>
      <c r="Z18" s="15" t="s">
        <v>12</v>
      </c>
      <c r="AA18" s="10">
        <f t="shared" si="5"/>
        <v>7.11</v>
      </c>
      <c r="AB18" s="9">
        <f t="shared" si="6"/>
        <v>0.58200000000000074</v>
      </c>
      <c r="AC18" s="10">
        <f t="shared" si="7"/>
        <v>0.61399999999999988</v>
      </c>
      <c r="AD18" s="9" t="s">
        <v>12</v>
      </c>
      <c r="AE18" s="55" t="s">
        <v>12</v>
      </c>
      <c r="AF18" s="55">
        <v>0.747</v>
      </c>
      <c r="AG18" s="55">
        <v>0.83599999999999997</v>
      </c>
      <c r="AH18" s="55">
        <v>0.94199999999999995</v>
      </c>
      <c r="AI18" s="3">
        <v>1.028</v>
      </c>
      <c r="AJ18" s="3">
        <v>1.105</v>
      </c>
      <c r="AK18" s="3" t="s">
        <v>12</v>
      </c>
      <c r="AL18" s="3">
        <v>1.2490000000000001</v>
      </c>
      <c r="AM18" s="15" t="s">
        <v>12</v>
      </c>
      <c r="AN18" s="10">
        <f t="shared" si="8"/>
        <v>1.105</v>
      </c>
      <c r="AO18" s="9">
        <f t="shared" si="9"/>
        <v>0.16300000000000003</v>
      </c>
      <c r="AP18" s="10">
        <f t="shared" si="10"/>
        <v>0.14400000000000013</v>
      </c>
      <c r="AQ18" s="9" t="s">
        <v>12</v>
      </c>
      <c r="AR18" s="55" t="s">
        <v>12</v>
      </c>
      <c r="AS18" s="55">
        <v>2.8889999999999998</v>
      </c>
      <c r="AT18" s="55">
        <v>3.0409999999999999</v>
      </c>
      <c r="AU18" s="55">
        <v>3.2269999999999999</v>
      </c>
      <c r="AV18" s="3">
        <v>3.3570000000000002</v>
      </c>
      <c r="AW18" s="3">
        <v>3.4609999999999999</v>
      </c>
      <c r="AX18" s="3" t="s">
        <v>12</v>
      </c>
      <c r="AY18" s="3">
        <v>3.6669999999999998</v>
      </c>
      <c r="AZ18" s="15" t="s">
        <v>12</v>
      </c>
      <c r="BA18" s="10">
        <f t="shared" si="11"/>
        <v>3.4609999999999999</v>
      </c>
      <c r="BB18" s="9">
        <f t="shared" si="12"/>
        <v>0.23399999999999999</v>
      </c>
      <c r="BC18" s="10">
        <f t="shared" si="13"/>
        <v>0.20599999999999996</v>
      </c>
      <c r="BD18" s="9">
        <v>7.14</v>
      </c>
      <c r="BE18" s="3">
        <v>7.774</v>
      </c>
      <c r="BF18" s="15">
        <v>8.4090000000000007</v>
      </c>
      <c r="BG18" s="15">
        <f t="shared" si="14"/>
        <v>7.774</v>
      </c>
      <c r="BH18" s="9">
        <f t="shared" si="15"/>
        <v>0.63400000000000034</v>
      </c>
      <c r="BI18" s="10">
        <f t="shared" si="16"/>
        <v>0.63500000000000068</v>
      </c>
      <c r="BJ18" s="9">
        <v>7.1509999999999998</v>
      </c>
      <c r="BK18" s="3">
        <v>7.7939999999999996</v>
      </c>
      <c r="BL18" s="15">
        <v>8.4350000000000005</v>
      </c>
      <c r="BM18" s="15">
        <f t="shared" si="17"/>
        <v>7.7939999999999996</v>
      </c>
      <c r="BN18" s="9">
        <f t="shared" si="18"/>
        <v>0.64299999999999979</v>
      </c>
      <c r="BO18" s="10">
        <f t="shared" si="19"/>
        <v>0.6410000000000009</v>
      </c>
      <c r="BP18">
        <f t="shared" si="20"/>
        <v>0</v>
      </c>
      <c r="BQ18" s="93">
        <f t="shared" si="21"/>
        <v>1.0893470790377999</v>
      </c>
      <c r="BR18" s="93">
        <f t="shared" si="22"/>
        <v>1.1048109965635722</v>
      </c>
      <c r="BS18" s="93" t="str">
        <f>VLOOKUP(C18,'Koppeling locatie - aslocatie'!$A$2:$C$8139,2,FALSE)</f>
        <v>maas219</v>
      </c>
      <c r="BT18" s="93">
        <f>VLOOKUP($BS18,aslocaties_v01!$C$3:$AA$500,MATCH($K$3/10,aslocaties_v01!$C$2:$X$2),FALSE)</f>
        <v>6.4619999999999997</v>
      </c>
      <c r="BU18" s="93">
        <f>VLOOKUP(BS18,aslocaties_v01!$C$3:$AA$500,MATCH($K$3,aslocaties_v01!$C$2:$X$2),FALSE)</f>
        <v>7.0430000000000001</v>
      </c>
      <c r="BV18" s="93">
        <f>VLOOKUP(BS18,aslocaties_v01!$C$3:$AA$500,MATCH($K$3*10,aslocaties_v01!$C$2:$Y$2),FALSE)</f>
        <v>7.6550000000000002</v>
      </c>
      <c r="BW18" s="93">
        <f t="shared" si="23"/>
        <v>0.58100000000000041</v>
      </c>
      <c r="BX18" s="93">
        <f t="shared" si="24"/>
        <v>0.6120000000000001</v>
      </c>
      <c r="BY18" s="94">
        <f t="shared" si="25"/>
        <v>1.718213058419793E-3</v>
      </c>
      <c r="BZ18" s="94">
        <f t="shared" si="26"/>
        <v>3.2573289902276814E-3</v>
      </c>
      <c r="CA18" s="94">
        <f t="shared" si="27"/>
        <v>6.5999999999999837E-2</v>
      </c>
      <c r="CB18">
        <f t="shared" si="28"/>
        <v>6.7000000000000171E-2</v>
      </c>
      <c r="CC18" s="58">
        <f t="shared" si="29"/>
        <v>6.899999999999995E-2</v>
      </c>
      <c r="CD18" s="95" t="b">
        <f t="shared" si="30"/>
        <v>0</v>
      </c>
      <c r="CE18" s="96" t="b">
        <f t="shared" si="31"/>
        <v>1</v>
      </c>
      <c r="CF18" t="b">
        <f t="shared" si="32"/>
        <v>1</v>
      </c>
      <c r="CG18" t="b">
        <f t="shared" si="33"/>
        <v>1</v>
      </c>
      <c r="CH18" s="84" t="b">
        <f t="shared" si="34"/>
        <v>1</v>
      </c>
      <c r="CI18">
        <f t="shared" si="35"/>
        <v>1.105</v>
      </c>
      <c r="CJ18" t="b">
        <f t="shared" si="36"/>
        <v>1</v>
      </c>
      <c r="CK18" t="b">
        <f t="shared" si="37"/>
        <v>1</v>
      </c>
      <c r="CL18" s="84" t="b">
        <f t="shared" si="57"/>
        <v>1</v>
      </c>
      <c r="CM18">
        <f t="shared" si="38"/>
        <v>3.4609999999999999</v>
      </c>
      <c r="CN18" t="b">
        <f t="shared" si="39"/>
        <v>1</v>
      </c>
      <c r="CO18" s="84">
        <f t="shared" si="40"/>
        <v>5.9133622033415753E-2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0</v>
      </c>
      <c r="CY18" t="b">
        <f t="shared" si="50"/>
        <v>1</v>
      </c>
      <c r="CZ18" t="b">
        <f t="shared" si="51"/>
        <v>1</v>
      </c>
      <c r="DA18" s="84">
        <f t="shared" si="52"/>
        <v>1</v>
      </c>
      <c r="DB18" t="b">
        <f t="shared" si="53"/>
        <v>0</v>
      </c>
    </row>
    <row r="19" spans="1:106">
      <c r="A19" s="9">
        <v>1660</v>
      </c>
      <c r="B19" s="3">
        <v>2</v>
      </c>
      <c r="C19" s="3" t="s">
        <v>1897</v>
      </c>
      <c r="D19" s="3" t="str">
        <f t="shared" si="0"/>
        <v>MA_1_38-2_dk_0114</v>
      </c>
      <c r="E19" s="3" t="str">
        <f t="shared" si="1"/>
        <v>0114</v>
      </c>
      <c r="F19" s="3">
        <v>148326.82800000001</v>
      </c>
      <c r="G19" s="15">
        <v>417701.59399999998</v>
      </c>
      <c r="H19" s="35" t="str">
        <f t="shared" si="2"/>
        <v>ja</v>
      </c>
      <c r="I19" s="42">
        <v>184</v>
      </c>
      <c r="J19" s="20" t="s">
        <v>372</v>
      </c>
      <c r="K19" s="21">
        <v>10000</v>
      </c>
      <c r="L19" s="28">
        <f t="shared" si="54"/>
        <v>1</v>
      </c>
      <c r="M19" s="28">
        <f t="shared" si="55"/>
        <v>1</v>
      </c>
      <c r="N19" s="56">
        <f t="shared" si="3"/>
        <v>10000</v>
      </c>
      <c r="O19" s="33">
        <f t="shared" si="56"/>
        <v>86.619375136284319</v>
      </c>
      <c r="P19" s="37">
        <f t="shared" si="4"/>
        <v>144.2207922665917</v>
      </c>
      <c r="Q19" s="9" t="s">
        <v>12</v>
      </c>
      <c r="R19" s="55" t="s">
        <v>12</v>
      </c>
      <c r="S19" s="55">
        <v>5.8159999999999998</v>
      </c>
      <c r="T19" s="55">
        <v>6.1859999999999999</v>
      </c>
      <c r="U19" s="55">
        <v>6.5279999999999996</v>
      </c>
      <c r="V19" s="3">
        <v>6.7990000000000004</v>
      </c>
      <c r="W19" s="3">
        <v>7.109</v>
      </c>
      <c r="X19" s="3" t="s">
        <v>12</v>
      </c>
      <c r="Y19" s="3">
        <v>7.7240000000000002</v>
      </c>
      <c r="Z19" s="15" t="s">
        <v>12</v>
      </c>
      <c r="AA19" s="10">
        <f t="shared" si="5"/>
        <v>7.109</v>
      </c>
      <c r="AB19" s="9">
        <f t="shared" si="6"/>
        <v>0.58100000000000041</v>
      </c>
      <c r="AC19" s="10">
        <f t="shared" si="7"/>
        <v>0.61500000000000021</v>
      </c>
      <c r="AD19" s="9" t="s">
        <v>12</v>
      </c>
      <c r="AE19" s="55" t="s">
        <v>12</v>
      </c>
      <c r="AF19" s="55">
        <v>0.72799999999999998</v>
      </c>
      <c r="AG19" s="55">
        <v>0.81499999999999995</v>
      </c>
      <c r="AH19" s="55">
        <v>0.91800000000000004</v>
      </c>
      <c r="AI19" s="3">
        <v>0.998</v>
      </c>
      <c r="AJ19" s="3">
        <v>1.0740000000000001</v>
      </c>
      <c r="AK19" s="3" t="s">
        <v>12</v>
      </c>
      <c r="AL19" s="3">
        <v>1.22</v>
      </c>
      <c r="AM19" s="15" t="s">
        <v>12</v>
      </c>
      <c r="AN19" s="10">
        <f t="shared" si="8"/>
        <v>1.0740000000000001</v>
      </c>
      <c r="AO19" s="9">
        <f t="shared" si="9"/>
        <v>0.15600000000000003</v>
      </c>
      <c r="AP19" s="10">
        <f t="shared" si="10"/>
        <v>0.14599999999999991</v>
      </c>
      <c r="AQ19" s="9" t="s">
        <v>12</v>
      </c>
      <c r="AR19" s="55" t="s">
        <v>12</v>
      </c>
      <c r="AS19" s="55">
        <v>2.8580000000000001</v>
      </c>
      <c r="AT19" s="55">
        <v>3.0030000000000001</v>
      </c>
      <c r="AU19" s="55">
        <v>3.1920000000000002</v>
      </c>
      <c r="AV19" s="3">
        <v>3.3180000000000001</v>
      </c>
      <c r="AW19" s="3">
        <v>3.427</v>
      </c>
      <c r="AX19" s="3" t="s">
        <v>12</v>
      </c>
      <c r="AY19" s="3">
        <v>3.6259999999999999</v>
      </c>
      <c r="AZ19" s="15" t="s">
        <v>12</v>
      </c>
      <c r="BA19" s="10">
        <f t="shared" si="11"/>
        <v>3.427</v>
      </c>
      <c r="BB19" s="9">
        <f t="shared" si="12"/>
        <v>0.23499999999999988</v>
      </c>
      <c r="BC19" s="10">
        <f t="shared" si="13"/>
        <v>0.19899999999999984</v>
      </c>
      <c r="BD19" s="9">
        <v>7.08</v>
      </c>
      <c r="BE19" s="3">
        <v>7.7030000000000003</v>
      </c>
      <c r="BF19" s="15">
        <v>8.3249999999999993</v>
      </c>
      <c r="BG19" s="15">
        <f t="shared" si="14"/>
        <v>7.7030000000000003</v>
      </c>
      <c r="BH19" s="9">
        <f t="shared" si="15"/>
        <v>0.62300000000000022</v>
      </c>
      <c r="BI19" s="10">
        <f t="shared" si="16"/>
        <v>0.621999999999999</v>
      </c>
      <c r="BJ19" s="9">
        <v>7.0750000000000002</v>
      </c>
      <c r="BK19" s="3">
        <v>7.7039999999999997</v>
      </c>
      <c r="BL19" s="15">
        <v>8.3279999999999994</v>
      </c>
      <c r="BM19" s="15">
        <f t="shared" si="17"/>
        <v>7.7039999999999997</v>
      </c>
      <c r="BN19" s="9">
        <f t="shared" si="18"/>
        <v>0.62899999999999956</v>
      </c>
      <c r="BO19" s="10">
        <f t="shared" si="19"/>
        <v>0.62399999999999967</v>
      </c>
      <c r="BP19">
        <f t="shared" si="20"/>
        <v>0</v>
      </c>
      <c r="BQ19" s="93">
        <f t="shared" si="21"/>
        <v>1.0722891566265056</v>
      </c>
      <c r="BR19" s="93">
        <f t="shared" si="22"/>
        <v>1.0826161790017197</v>
      </c>
      <c r="BS19" s="93" t="str">
        <f>VLOOKUP(C19,'Koppeling locatie - aslocatie'!$A$2:$C$8139,2,FALSE)</f>
        <v>maas219</v>
      </c>
      <c r="BT19" s="93">
        <f>VLOOKUP($BS19,aslocaties_v01!$C$3:$AA$500,MATCH($K$3/10,aslocaties_v01!$C$2:$X$2),FALSE)</f>
        <v>6.4619999999999997</v>
      </c>
      <c r="BU19" s="93">
        <f>VLOOKUP(BS19,aslocaties_v01!$C$3:$AA$500,MATCH($K$3,aslocaties_v01!$C$2:$X$2),FALSE)</f>
        <v>7.0430000000000001</v>
      </c>
      <c r="BV19" s="93">
        <f>VLOOKUP(BS19,aslocaties_v01!$C$3:$AA$500,MATCH($K$3*10,aslocaties_v01!$C$2:$Y$2),FALSE)</f>
        <v>7.6550000000000002</v>
      </c>
      <c r="BW19" s="93">
        <f t="shared" si="23"/>
        <v>0.58100000000000041</v>
      </c>
      <c r="BX19" s="93">
        <f t="shared" si="24"/>
        <v>0.6120000000000001</v>
      </c>
      <c r="BY19" s="94">
        <f t="shared" si="25"/>
        <v>0</v>
      </c>
      <c r="BZ19" s="94">
        <f t="shared" si="26"/>
        <v>4.8780487804880313E-3</v>
      </c>
      <c r="CA19" s="94">
        <f t="shared" si="27"/>
        <v>6.5999999999999837E-2</v>
      </c>
      <c r="CB19">
        <f t="shared" si="28"/>
        <v>6.5999999999999837E-2</v>
      </c>
      <c r="CC19" s="58">
        <f t="shared" si="29"/>
        <v>6.899999999999995E-2</v>
      </c>
      <c r="CD19" s="95" t="b">
        <f t="shared" si="30"/>
        <v>0</v>
      </c>
      <c r="CE19" s="96" t="b">
        <f t="shared" si="31"/>
        <v>1</v>
      </c>
      <c r="CF19" t="b">
        <f t="shared" si="32"/>
        <v>1</v>
      </c>
      <c r="CG19" t="b">
        <f t="shared" si="33"/>
        <v>1</v>
      </c>
      <c r="CH19" s="84" t="b">
        <f t="shared" si="34"/>
        <v>1</v>
      </c>
      <c r="CI19">
        <f t="shared" si="35"/>
        <v>1.0740000000000001</v>
      </c>
      <c r="CJ19" t="b">
        <f t="shared" si="36"/>
        <v>1</v>
      </c>
      <c r="CK19" t="b">
        <f t="shared" si="37"/>
        <v>1</v>
      </c>
      <c r="CL19" s="84" t="b">
        <f t="shared" si="57"/>
        <v>1</v>
      </c>
      <c r="CM19">
        <f t="shared" si="38"/>
        <v>3.427</v>
      </c>
      <c r="CN19" t="b">
        <f t="shared" si="39"/>
        <v>1</v>
      </c>
      <c r="CO19" s="84">
        <f t="shared" si="40"/>
        <v>5.8620763984178106E-2</v>
      </c>
      <c r="CP19" t="b">
        <f t="shared" si="41"/>
        <v>1</v>
      </c>
      <c r="CQ19" s="96" t="b">
        <f t="shared" si="42"/>
        <v>1</v>
      </c>
      <c r="CR19" t="b">
        <f t="shared" si="43"/>
        <v>1</v>
      </c>
      <c r="CS19" t="b">
        <f t="shared" si="44"/>
        <v>0</v>
      </c>
      <c r="CT19" t="b">
        <f t="shared" si="45"/>
        <v>1</v>
      </c>
      <c r="CU19" t="b">
        <f t="shared" si="46"/>
        <v>1</v>
      </c>
      <c r="CV19" s="84" t="b">
        <f t="shared" si="47"/>
        <v>1</v>
      </c>
      <c r="CW19" t="b">
        <f t="shared" si="48"/>
        <v>1</v>
      </c>
      <c r="CX19" t="b">
        <f t="shared" si="49"/>
        <v>1</v>
      </c>
      <c r="CY19" t="b">
        <f t="shared" si="50"/>
        <v>1</v>
      </c>
      <c r="CZ19" t="b">
        <f t="shared" si="51"/>
        <v>1</v>
      </c>
      <c r="DA19" s="84">
        <f t="shared" si="52"/>
        <v>1</v>
      </c>
      <c r="DB19" t="b">
        <f t="shared" si="53"/>
        <v>0</v>
      </c>
    </row>
    <row r="20" spans="1:106">
      <c r="A20" s="9">
        <v>1661</v>
      </c>
      <c r="B20" s="3">
        <v>2</v>
      </c>
      <c r="C20" s="3" t="s">
        <v>1898</v>
      </c>
      <c r="D20" s="3" t="str">
        <f t="shared" si="0"/>
        <v>MA_1_38-2_dk_0115</v>
      </c>
      <c r="E20" s="3" t="str">
        <f t="shared" si="1"/>
        <v>0115</v>
      </c>
      <c r="F20" s="3">
        <v>148182.609</v>
      </c>
      <c r="G20" s="15">
        <v>417700.875</v>
      </c>
      <c r="H20" s="35" t="str">
        <f t="shared" si="2"/>
        <v>ja</v>
      </c>
      <c r="I20" s="42">
        <v>206</v>
      </c>
      <c r="J20" s="20" t="s">
        <v>372</v>
      </c>
      <c r="K20" s="21">
        <v>10000</v>
      </c>
      <c r="L20" s="28">
        <f t="shared" si="54"/>
        <v>1</v>
      </c>
      <c r="M20" s="28">
        <f t="shared" si="55"/>
        <v>1</v>
      </c>
      <c r="N20" s="56">
        <f t="shared" si="3"/>
        <v>10000</v>
      </c>
      <c r="O20" s="33">
        <f t="shared" si="56"/>
        <v>144.2207922665917</v>
      </c>
      <c r="P20" s="37">
        <f t="shared" si="4"/>
        <v>110.02327810514956</v>
      </c>
      <c r="Q20" s="9" t="s">
        <v>12</v>
      </c>
      <c r="R20" s="55" t="s">
        <v>12</v>
      </c>
      <c r="S20" s="55">
        <v>5.8159999999999998</v>
      </c>
      <c r="T20" s="55">
        <v>6.1870000000000003</v>
      </c>
      <c r="U20" s="55">
        <v>6.5289999999999999</v>
      </c>
      <c r="V20" s="3">
        <v>6.8010000000000002</v>
      </c>
      <c r="W20" s="3">
        <v>7.1109999999999998</v>
      </c>
      <c r="X20" s="3" t="s">
        <v>12</v>
      </c>
      <c r="Y20" s="3">
        <v>7.726</v>
      </c>
      <c r="Z20" s="15" t="s">
        <v>12</v>
      </c>
      <c r="AA20" s="10">
        <f t="shared" si="5"/>
        <v>7.1109999999999998</v>
      </c>
      <c r="AB20" s="9">
        <f t="shared" si="6"/>
        <v>0.58199999999999985</v>
      </c>
      <c r="AC20" s="10">
        <f t="shared" si="7"/>
        <v>0.61500000000000021</v>
      </c>
      <c r="AD20" s="9" t="s">
        <v>12</v>
      </c>
      <c r="AE20" s="55" t="s">
        <v>12</v>
      </c>
      <c r="AF20" s="55">
        <v>0.66300000000000003</v>
      </c>
      <c r="AG20" s="55">
        <v>0.73799999999999999</v>
      </c>
      <c r="AH20" s="55">
        <v>0.82099999999999995</v>
      </c>
      <c r="AI20" s="3">
        <v>0.89300000000000002</v>
      </c>
      <c r="AJ20" s="3">
        <v>0.97</v>
      </c>
      <c r="AK20" s="3" t="s">
        <v>12</v>
      </c>
      <c r="AL20" s="3">
        <v>1.1160000000000001</v>
      </c>
      <c r="AM20" s="15" t="s">
        <v>12</v>
      </c>
      <c r="AN20" s="10">
        <f t="shared" si="8"/>
        <v>0.97</v>
      </c>
      <c r="AO20" s="9">
        <f t="shared" si="9"/>
        <v>0.14900000000000002</v>
      </c>
      <c r="AP20" s="10">
        <f t="shared" si="10"/>
        <v>0.14600000000000013</v>
      </c>
      <c r="AQ20" s="9" t="s">
        <v>12</v>
      </c>
      <c r="AR20" s="55" t="s">
        <v>12</v>
      </c>
      <c r="AS20" s="55">
        <v>2.7429999999999999</v>
      </c>
      <c r="AT20" s="55">
        <v>2.8820000000000001</v>
      </c>
      <c r="AU20" s="55">
        <v>3.0449999999999999</v>
      </c>
      <c r="AV20" s="3">
        <v>3.1789999999999998</v>
      </c>
      <c r="AW20" s="3">
        <v>3.3029999999999999</v>
      </c>
      <c r="AX20" s="3" t="s">
        <v>12</v>
      </c>
      <c r="AY20" s="3">
        <v>3.5150000000000001</v>
      </c>
      <c r="AZ20" s="15" t="s">
        <v>12</v>
      </c>
      <c r="BA20" s="10">
        <f t="shared" si="11"/>
        <v>3.3029999999999999</v>
      </c>
      <c r="BB20" s="9">
        <f t="shared" si="12"/>
        <v>0.25800000000000001</v>
      </c>
      <c r="BC20" s="10">
        <f t="shared" si="13"/>
        <v>0.21200000000000019</v>
      </c>
      <c r="BD20" s="9">
        <v>7.12</v>
      </c>
      <c r="BE20" s="3">
        <v>7.7519999999999998</v>
      </c>
      <c r="BF20" s="15">
        <v>8.3840000000000003</v>
      </c>
      <c r="BG20" s="15">
        <f t="shared" si="14"/>
        <v>7.7519999999999998</v>
      </c>
      <c r="BH20" s="9">
        <f t="shared" si="15"/>
        <v>0.63199999999999967</v>
      </c>
      <c r="BI20" s="10">
        <f t="shared" si="16"/>
        <v>0.63200000000000056</v>
      </c>
      <c r="BJ20" s="9">
        <v>7.1280000000000001</v>
      </c>
      <c r="BK20" s="3">
        <v>7.7690000000000001</v>
      </c>
      <c r="BL20" s="15">
        <v>8.407</v>
      </c>
      <c r="BM20" s="15">
        <f t="shared" si="17"/>
        <v>7.7690000000000001</v>
      </c>
      <c r="BN20" s="9">
        <f t="shared" si="18"/>
        <v>0.64100000000000001</v>
      </c>
      <c r="BO20" s="10">
        <f t="shared" si="19"/>
        <v>0.6379999999999999</v>
      </c>
      <c r="BP20">
        <f t="shared" si="20"/>
        <v>0</v>
      </c>
      <c r="BQ20" s="93">
        <f t="shared" si="21"/>
        <v>1.0859106529209619</v>
      </c>
      <c r="BR20" s="93">
        <f t="shared" si="22"/>
        <v>1.1013745704467357</v>
      </c>
      <c r="BS20" s="93" t="str">
        <f>VLOOKUP(C20,'Koppeling locatie - aslocatie'!$A$2:$C$8139,2,FALSE)</f>
        <v>maas219</v>
      </c>
      <c r="BT20" s="93">
        <f>VLOOKUP($BS20,aslocaties_v01!$C$3:$AA$500,MATCH($K$3/10,aslocaties_v01!$C$2:$X$2),FALSE)</f>
        <v>6.4619999999999997</v>
      </c>
      <c r="BU20" s="93">
        <f>VLOOKUP(BS20,aslocaties_v01!$C$3:$AA$500,MATCH($K$3,aslocaties_v01!$C$2:$X$2),FALSE)</f>
        <v>7.0430000000000001</v>
      </c>
      <c r="BV20" s="93">
        <f>VLOOKUP(BS20,aslocaties_v01!$C$3:$AA$500,MATCH($K$3*10,aslocaties_v01!$C$2:$Y$2),FALSE)</f>
        <v>7.6550000000000002</v>
      </c>
      <c r="BW20" s="93">
        <f t="shared" si="23"/>
        <v>0.58100000000000041</v>
      </c>
      <c r="BX20" s="93">
        <f t="shared" si="24"/>
        <v>0.6120000000000001</v>
      </c>
      <c r="BY20" s="94">
        <f t="shared" si="25"/>
        <v>1.7182130584182387E-3</v>
      </c>
      <c r="BZ20" s="94">
        <f t="shared" si="26"/>
        <v>4.8780487804880313E-3</v>
      </c>
      <c r="CA20" s="94">
        <f t="shared" si="27"/>
        <v>6.7000000000000171E-2</v>
      </c>
      <c r="CB20">
        <f t="shared" si="28"/>
        <v>6.7999999999999616E-2</v>
      </c>
      <c r="CC20" s="58">
        <f t="shared" si="29"/>
        <v>7.099999999999973E-2</v>
      </c>
      <c r="CD20" s="95" t="b">
        <f t="shared" si="30"/>
        <v>0</v>
      </c>
      <c r="CE20" s="96" t="b">
        <f t="shared" si="31"/>
        <v>1</v>
      </c>
      <c r="CF20" t="b">
        <f t="shared" si="32"/>
        <v>1</v>
      </c>
      <c r="CG20" t="b">
        <f t="shared" si="33"/>
        <v>1</v>
      </c>
      <c r="CH20" s="84" t="b">
        <f t="shared" si="34"/>
        <v>1</v>
      </c>
      <c r="CI20">
        <f t="shared" si="35"/>
        <v>0.97</v>
      </c>
      <c r="CJ20" t="b">
        <f t="shared" si="36"/>
        <v>1</v>
      </c>
      <c r="CK20" t="b">
        <f t="shared" si="37"/>
        <v>1</v>
      </c>
      <c r="CL20" s="84" t="b">
        <f t="shared" si="57"/>
        <v>1</v>
      </c>
      <c r="CM20">
        <f t="shared" si="38"/>
        <v>3.3029999999999999</v>
      </c>
      <c r="CN20" t="b">
        <f t="shared" si="39"/>
        <v>1</v>
      </c>
      <c r="CO20" s="84">
        <f t="shared" si="40"/>
        <v>5.699411161046649E-2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1662</v>
      </c>
      <c r="B21" s="3">
        <v>2</v>
      </c>
      <c r="C21" s="3" t="s">
        <v>1899</v>
      </c>
      <c r="D21" s="3" t="str">
        <f t="shared" si="0"/>
        <v>MA_1_38-2_dk_0116</v>
      </c>
      <c r="E21" s="3" t="str">
        <f t="shared" si="1"/>
        <v>0116</v>
      </c>
      <c r="F21" s="3">
        <v>148102.875</v>
      </c>
      <c r="G21" s="15">
        <v>417776.68800000002</v>
      </c>
      <c r="H21" s="35" t="str">
        <f t="shared" si="2"/>
        <v>ja</v>
      </c>
      <c r="I21" s="42">
        <v>204</v>
      </c>
      <c r="J21" s="20" t="s">
        <v>372</v>
      </c>
      <c r="K21" s="21">
        <v>10000</v>
      </c>
      <c r="L21" s="28">
        <f t="shared" si="54"/>
        <v>1</v>
      </c>
      <c r="M21" s="28">
        <f t="shared" si="55"/>
        <v>1</v>
      </c>
      <c r="N21" s="56">
        <f t="shared" si="3"/>
        <v>10000</v>
      </c>
      <c r="O21" s="33">
        <f t="shared" si="56"/>
        <v>110.02327810514956</v>
      </c>
      <c r="P21" s="37">
        <f t="shared" si="4"/>
        <v>111.08037900546444</v>
      </c>
      <c r="Q21" s="9" t="s">
        <v>12</v>
      </c>
      <c r="R21" s="55" t="s">
        <v>12</v>
      </c>
      <c r="S21" s="55">
        <v>5.8170000000000002</v>
      </c>
      <c r="T21" s="55">
        <v>6.1870000000000003</v>
      </c>
      <c r="U21" s="55">
        <v>6.53</v>
      </c>
      <c r="V21" s="3">
        <v>6.8019999999999996</v>
      </c>
      <c r="W21" s="3">
        <v>7.1130000000000004</v>
      </c>
      <c r="X21" s="3" t="s">
        <v>12</v>
      </c>
      <c r="Y21" s="3">
        <v>7.7279999999999998</v>
      </c>
      <c r="Z21" s="15" t="s">
        <v>12</v>
      </c>
      <c r="AA21" s="10">
        <f t="shared" si="5"/>
        <v>7.1130000000000004</v>
      </c>
      <c r="AB21" s="9">
        <f t="shared" si="6"/>
        <v>0.58300000000000018</v>
      </c>
      <c r="AC21" s="10">
        <f t="shared" si="7"/>
        <v>0.61499999999999932</v>
      </c>
      <c r="AD21" s="9" t="s">
        <v>12</v>
      </c>
      <c r="AE21" s="55" t="s">
        <v>12</v>
      </c>
      <c r="AF21" s="55">
        <v>0.59399999999999997</v>
      </c>
      <c r="AG21" s="55">
        <v>0.66400000000000003</v>
      </c>
      <c r="AH21" s="55">
        <v>0.746</v>
      </c>
      <c r="AI21" s="3">
        <v>0.82299999999999995</v>
      </c>
      <c r="AJ21" s="3">
        <v>0.90800000000000003</v>
      </c>
      <c r="AK21" s="3" t="s">
        <v>12</v>
      </c>
      <c r="AL21" s="3">
        <v>1.0649999999999999</v>
      </c>
      <c r="AM21" s="15" t="s">
        <v>12</v>
      </c>
      <c r="AN21" s="10">
        <f t="shared" si="8"/>
        <v>0.90800000000000003</v>
      </c>
      <c r="AO21" s="9">
        <f t="shared" si="9"/>
        <v>0.16200000000000003</v>
      </c>
      <c r="AP21" s="10">
        <f t="shared" si="10"/>
        <v>0.15699999999999992</v>
      </c>
      <c r="AQ21" s="9" t="s">
        <v>12</v>
      </c>
      <c r="AR21" s="55" t="s">
        <v>12</v>
      </c>
      <c r="AS21" s="55">
        <v>2.6030000000000002</v>
      </c>
      <c r="AT21" s="55">
        <v>2.7469999999999999</v>
      </c>
      <c r="AU21" s="55">
        <v>2.8940000000000001</v>
      </c>
      <c r="AV21" s="3">
        <v>3.036</v>
      </c>
      <c r="AW21" s="3">
        <v>3.1960000000000002</v>
      </c>
      <c r="AX21" s="3" t="s">
        <v>12</v>
      </c>
      <c r="AY21" s="3">
        <v>3.4260000000000002</v>
      </c>
      <c r="AZ21" s="15" t="s">
        <v>12</v>
      </c>
      <c r="BA21" s="10">
        <f t="shared" si="11"/>
        <v>3.1960000000000002</v>
      </c>
      <c r="BB21" s="9">
        <f t="shared" si="12"/>
        <v>0.30200000000000005</v>
      </c>
      <c r="BC21" s="10">
        <f t="shared" si="13"/>
        <v>0.22999999999999998</v>
      </c>
      <c r="BD21" s="9">
        <v>7.117</v>
      </c>
      <c r="BE21" s="3">
        <v>7.7489999999999997</v>
      </c>
      <c r="BF21" s="15">
        <v>8.3810000000000002</v>
      </c>
      <c r="BG21" s="15">
        <f t="shared" si="14"/>
        <v>7.7489999999999997</v>
      </c>
      <c r="BH21" s="9">
        <f t="shared" si="15"/>
        <v>0.63199999999999967</v>
      </c>
      <c r="BI21" s="10">
        <f t="shared" si="16"/>
        <v>0.63200000000000056</v>
      </c>
      <c r="BJ21" s="9">
        <v>7.1230000000000002</v>
      </c>
      <c r="BK21" s="3">
        <v>7.7640000000000002</v>
      </c>
      <c r="BL21" s="15">
        <v>8.4</v>
      </c>
      <c r="BM21" s="15">
        <f t="shared" si="17"/>
        <v>7.7640000000000002</v>
      </c>
      <c r="BN21" s="9">
        <f t="shared" si="18"/>
        <v>0.64100000000000001</v>
      </c>
      <c r="BO21" s="10">
        <f t="shared" si="19"/>
        <v>0.63600000000000012</v>
      </c>
      <c r="BP21">
        <f t="shared" si="20"/>
        <v>0</v>
      </c>
      <c r="BQ21" s="93">
        <f t="shared" si="21"/>
        <v>1.084048027444253</v>
      </c>
      <c r="BR21" s="93">
        <f t="shared" si="22"/>
        <v>1.099485420240137</v>
      </c>
      <c r="BS21" s="93" t="str">
        <f>VLOOKUP(C21,'Koppeling locatie - aslocatie'!$A$2:$C$8139,2,FALSE)</f>
        <v>maas219</v>
      </c>
      <c r="BT21" s="93">
        <f>VLOOKUP($BS21,aslocaties_v01!$C$3:$AA$500,MATCH($K$3/10,aslocaties_v01!$C$2:$X$2),FALSE)</f>
        <v>6.4619999999999997</v>
      </c>
      <c r="BU21" s="93">
        <f>VLOOKUP(BS21,aslocaties_v01!$C$3:$AA$500,MATCH($K$3,aslocaties_v01!$C$2:$X$2),FALSE)</f>
        <v>7.0430000000000001</v>
      </c>
      <c r="BV21" s="93">
        <f>VLOOKUP(BS21,aslocaties_v01!$C$3:$AA$500,MATCH($K$3*10,aslocaties_v01!$C$2:$Y$2),FALSE)</f>
        <v>7.6550000000000002</v>
      </c>
      <c r="BW21" s="93">
        <f t="shared" si="23"/>
        <v>0.58100000000000041</v>
      </c>
      <c r="BX21" s="93">
        <f t="shared" si="24"/>
        <v>0.6120000000000001</v>
      </c>
      <c r="BY21" s="94">
        <f t="shared" si="25"/>
        <v>3.4305317324181406E-3</v>
      </c>
      <c r="BZ21" s="94">
        <f t="shared" si="26"/>
        <v>4.878048780486588E-3</v>
      </c>
      <c r="CA21" s="94">
        <f t="shared" si="27"/>
        <v>6.8000000000000504E-2</v>
      </c>
      <c r="CB21">
        <f t="shared" si="28"/>
        <v>7.0000000000000284E-2</v>
      </c>
      <c r="CC21" s="58">
        <f t="shared" si="29"/>
        <v>7.299999999999951E-2</v>
      </c>
      <c r="CD21" s="95" t="b">
        <f t="shared" si="30"/>
        <v>0</v>
      </c>
      <c r="CE21" s="96" t="b">
        <f t="shared" si="31"/>
        <v>1</v>
      </c>
      <c r="CF21" t="b">
        <f t="shared" si="32"/>
        <v>1</v>
      </c>
      <c r="CG21" t="b">
        <f t="shared" si="33"/>
        <v>1</v>
      </c>
      <c r="CH21" s="84" t="b">
        <f t="shared" si="34"/>
        <v>1</v>
      </c>
      <c r="CI21">
        <f t="shared" si="35"/>
        <v>0.90800000000000003</v>
      </c>
      <c r="CJ21" t="b">
        <f t="shared" si="36"/>
        <v>1</v>
      </c>
      <c r="CK21" t="b">
        <f t="shared" si="37"/>
        <v>1</v>
      </c>
      <c r="CL21" s="84" t="b">
        <f t="shared" si="57"/>
        <v>1</v>
      </c>
      <c r="CM21">
        <f t="shared" si="38"/>
        <v>3.1960000000000002</v>
      </c>
      <c r="CN21" t="b">
        <f t="shared" si="39"/>
        <v>1</v>
      </c>
      <c r="CO21" s="84">
        <f t="shared" si="40"/>
        <v>5.6983314763299438E-2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c r="A22" s="9">
        <v>1663</v>
      </c>
      <c r="B22" s="3">
        <v>2</v>
      </c>
      <c r="C22" s="3" t="s">
        <v>1900</v>
      </c>
      <c r="D22" s="3" t="str">
        <f t="shared" si="0"/>
        <v>MA_1_38-2_dk_0117</v>
      </c>
      <c r="E22" s="3" t="str">
        <f t="shared" si="1"/>
        <v>0117</v>
      </c>
      <c r="F22" s="3">
        <v>147997.641</v>
      </c>
      <c r="G22" s="15">
        <v>417812.25</v>
      </c>
      <c r="H22" s="35" t="str">
        <f t="shared" si="2"/>
        <v>ja</v>
      </c>
      <c r="I22" s="42">
        <v>199</v>
      </c>
      <c r="J22" s="20" t="s">
        <v>372</v>
      </c>
      <c r="K22" s="21">
        <v>10000</v>
      </c>
      <c r="L22" s="28">
        <f t="shared" si="54"/>
        <v>1</v>
      </c>
      <c r="M22" s="28">
        <f t="shared" si="55"/>
        <v>1</v>
      </c>
      <c r="N22" s="56">
        <f t="shared" si="3"/>
        <v>10000</v>
      </c>
      <c r="O22" s="33">
        <f t="shared" si="56"/>
        <v>111.08037900546444</v>
      </c>
      <c r="P22" s="37">
        <f t="shared" si="4"/>
        <v>77.165092295669695</v>
      </c>
      <c r="Q22" s="9" t="s">
        <v>12</v>
      </c>
      <c r="R22" s="55" t="s">
        <v>12</v>
      </c>
      <c r="S22" s="55">
        <v>5.8159999999999998</v>
      </c>
      <c r="T22" s="55">
        <v>6.1870000000000003</v>
      </c>
      <c r="U22" s="55">
        <v>6.53</v>
      </c>
      <c r="V22" s="3">
        <v>6.8029999999999999</v>
      </c>
      <c r="W22" s="3">
        <v>7.1130000000000004</v>
      </c>
      <c r="X22" s="3" t="s">
        <v>12</v>
      </c>
      <c r="Y22" s="3">
        <v>7.7290000000000001</v>
      </c>
      <c r="Z22" s="15" t="s">
        <v>12</v>
      </c>
      <c r="AA22" s="10">
        <f t="shared" si="5"/>
        <v>7.1130000000000004</v>
      </c>
      <c r="AB22" s="9">
        <f t="shared" si="6"/>
        <v>0.58300000000000018</v>
      </c>
      <c r="AC22" s="10">
        <f t="shared" si="7"/>
        <v>0.61599999999999966</v>
      </c>
      <c r="AD22" s="9" t="s">
        <v>12</v>
      </c>
      <c r="AE22" s="55" t="s">
        <v>12</v>
      </c>
      <c r="AF22" s="55">
        <v>0.57099999999999995</v>
      </c>
      <c r="AG22" s="55">
        <v>0.63300000000000001</v>
      </c>
      <c r="AH22" s="55">
        <v>0.70199999999999996</v>
      </c>
      <c r="AI22" s="3">
        <v>0.76500000000000001</v>
      </c>
      <c r="AJ22" s="3">
        <v>0.83599999999999997</v>
      </c>
      <c r="AK22" s="3" t="s">
        <v>12</v>
      </c>
      <c r="AL22" s="3">
        <v>0.97499999999999998</v>
      </c>
      <c r="AM22" s="15" t="s">
        <v>12</v>
      </c>
      <c r="AN22" s="10">
        <f t="shared" si="8"/>
        <v>0.83599999999999997</v>
      </c>
      <c r="AO22" s="9">
        <f t="shared" si="9"/>
        <v>0.13400000000000001</v>
      </c>
      <c r="AP22" s="10">
        <f t="shared" si="10"/>
        <v>0.13900000000000001</v>
      </c>
      <c r="AQ22" s="9" t="s">
        <v>12</v>
      </c>
      <c r="AR22" s="55" t="s">
        <v>12</v>
      </c>
      <c r="AS22" s="55">
        <v>2.5840000000000001</v>
      </c>
      <c r="AT22" s="55">
        <v>2.7170000000000001</v>
      </c>
      <c r="AU22" s="55">
        <v>2.87</v>
      </c>
      <c r="AV22" s="3">
        <v>3.0059999999999998</v>
      </c>
      <c r="AW22" s="3">
        <v>3.1280000000000001</v>
      </c>
      <c r="AX22" s="3" t="s">
        <v>12</v>
      </c>
      <c r="AY22" s="3">
        <v>3.3490000000000002</v>
      </c>
      <c r="AZ22" s="15" t="s">
        <v>12</v>
      </c>
      <c r="BA22" s="10">
        <f t="shared" si="11"/>
        <v>3.1280000000000001</v>
      </c>
      <c r="BB22" s="9">
        <f t="shared" si="12"/>
        <v>0.25800000000000001</v>
      </c>
      <c r="BC22" s="10">
        <f t="shared" si="13"/>
        <v>0.22100000000000009</v>
      </c>
      <c r="BD22" s="9">
        <v>7.08</v>
      </c>
      <c r="BE22" s="3">
        <v>7.7089999999999996</v>
      </c>
      <c r="BF22" s="15">
        <v>8.3369999999999997</v>
      </c>
      <c r="BG22" s="15">
        <f t="shared" si="14"/>
        <v>7.7089999999999996</v>
      </c>
      <c r="BH22" s="9">
        <f t="shared" si="15"/>
        <v>0.62899999999999956</v>
      </c>
      <c r="BI22" s="10">
        <f t="shared" si="16"/>
        <v>0.62800000000000011</v>
      </c>
      <c r="BJ22" s="9">
        <v>7.0880000000000001</v>
      </c>
      <c r="BK22" s="3">
        <v>7.7240000000000002</v>
      </c>
      <c r="BL22" s="15">
        <v>8.3559999999999999</v>
      </c>
      <c r="BM22" s="15">
        <f t="shared" si="17"/>
        <v>7.7240000000000002</v>
      </c>
      <c r="BN22" s="9">
        <f t="shared" si="18"/>
        <v>0.63600000000000012</v>
      </c>
      <c r="BO22" s="10">
        <f t="shared" si="19"/>
        <v>0.63199999999999967</v>
      </c>
      <c r="BP22">
        <f t="shared" si="20"/>
        <v>0</v>
      </c>
      <c r="BQ22" s="93">
        <f t="shared" si="21"/>
        <v>1.078902229845625</v>
      </c>
      <c r="BR22" s="93">
        <f t="shared" si="22"/>
        <v>1.0909090909090908</v>
      </c>
      <c r="BS22" s="93" t="str">
        <f>VLOOKUP(C22,'Koppeling locatie - aslocatie'!$A$2:$C$8139,2,FALSE)</f>
        <v>maas219</v>
      </c>
      <c r="BT22" s="93">
        <f>VLOOKUP($BS22,aslocaties_v01!$C$3:$AA$500,MATCH($K$3/10,aslocaties_v01!$C$2:$X$2),FALSE)</f>
        <v>6.4619999999999997</v>
      </c>
      <c r="BU22" s="93">
        <f>VLOOKUP(BS22,aslocaties_v01!$C$3:$AA$500,MATCH($K$3,aslocaties_v01!$C$2:$X$2),FALSE)</f>
        <v>7.0430000000000001</v>
      </c>
      <c r="BV22" s="93">
        <f>VLOOKUP(BS22,aslocaties_v01!$C$3:$AA$500,MATCH($K$3*10,aslocaties_v01!$C$2:$Y$2),FALSE)</f>
        <v>7.6550000000000002</v>
      </c>
      <c r="BW22" s="93">
        <f t="shared" si="23"/>
        <v>0.58100000000000041</v>
      </c>
      <c r="BX22" s="93">
        <f t="shared" si="24"/>
        <v>0.6120000000000001</v>
      </c>
      <c r="BY22" s="94">
        <f t="shared" si="25"/>
        <v>3.4305317324181406E-3</v>
      </c>
      <c r="BZ22" s="94">
        <f t="shared" si="26"/>
        <v>6.493506493505774E-3</v>
      </c>
      <c r="CA22" s="94">
        <f t="shared" si="27"/>
        <v>6.8000000000000504E-2</v>
      </c>
      <c r="CB22">
        <f t="shared" si="28"/>
        <v>7.0000000000000284E-2</v>
      </c>
      <c r="CC22" s="58">
        <f t="shared" si="29"/>
        <v>7.3999999999999844E-2</v>
      </c>
      <c r="CD22" s="95" t="b">
        <f t="shared" si="30"/>
        <v>0</v>
      </c>
      <c r="CE22" s="96" t="b">
        <f t="shared" si="31"/>
        <v>1</v>
      </c>
      <c r="CF22" t="b">
        <f t="shared" si="32"/>
        <v>1</v>
      </c>
      <c r="CG22" t="b">
        <f t="shared" si="33"/>
        <v>1</v>
      </c>
      <c r="CH22" s="84" t="b">
        <f t="shared" si="34"/>
        <v>1</v>
      </c>
      <c r="CI22">
        <f t="shared" si="35"/>
        <v>0.83599999999999997</v>
      </c>
      <c r="CJ22" t="b">
        <f t="shared" si="36"/>
        <v>1</v>
      </c>
      <c r="CK22" t="b">
        <f t="shared" si="37"/>
        <v>1</v>
      </c>
      <c r="CL22" s="84" t="b">
        <f t="shared" si="57"/>
        <v>1</v>
      </c>
      <c r="CM22">
        <f t="shared" si="38"/>
        <v>3.1280000000000001</v>
      </c>
      <c r="CN22" t="b">
        <f t="shared" si="39"/>
        <v>1</v>
      </c>
      <c r="CO22" s="84">
        <f t="shared" si="40"/>
        <v>5.4770687239731781E-2</v>
      </c>
      <c r="CP22" t="b">
        <f t="shared" si="41"/>
        <v>1</v>
      </c>
      <c r="CQ22" s="96" t="b">
        <f t="shared" si="42"/>
        <v>1</v>
      </c>
      <c r="CR22" t="b">
        <f t="shared" si="43"/>
        <v>1</v>
      </c>
      <c r="CS22" t="b">
        <f t="shared" si="44"/>
        <v>1</v>
      </c>
      <c r="CT22" t="b">
        <f t="shared" si="45"/>
        <v>1</v>
      </c>
      <c r="CU22" t="b">
        <f t="shared" si="46"/>
        <v>1</v>
      </c>
      <c r="CV22" s="84" t="b">
        <f t="shared" si="47"/>
        <v>1</v>
      </c>
      <c r="CW22" t="b">
        <f t="shared" si="48"/>
        <v>0</v>
      </c>
      <c r="CX22" t="b">
        <f t="shared" si="49"/>
        <v>0</v>
      </c>
      <c r="CY22" t="b">
        <f t="shared" si="50"/>
        <v>1</v>
      </c>
      <c r="CZ22" t="b">
        <f t="shared" si="51"/>
        <v>1</v>
      </c>
      <c r="DA22" s="84">
        <f t="shared" si="52"/>
        <v>1</v>
      </c>
      <c r="DB22" t="b">
        <f t="shared" si="53"/>
        <v>0</v>
      </c>
    </row>
    <row r="23" spans="1:106">
      <c r="A23" s="9">
        <v>1664</v>
      </c>
      <c r="B23" s="3">
        <v>2</v>
      </c>
      <c r="C23" s="3" t="s">
        <v>1901</v>
      </c>
      <c r="D23" s="3" t="str">
        <f t="shared" si="0"/>
        <v>MA_1_38-2_dk_0118</v>
      </c>
      <c r="E23" s="3" t="str">
        <f t="shared" si="1"/>
        <v>0118</v>
      </c>
      <c r="F23" s="3">
        <v>147925.07800000001</v>
      </c>
      <c r="G23" s="15">
        <v>417786</v>
      </c>
      <c r="H23" s="35" t="str">
        <f t="shared" si="2"/>
        <v>ja</v>
      </c>
      <c r="I23" s="42">
        <v>183</v>
      </c>
      <c r="J23" s="20" t="s">
        <v>372</v>
      </c>
      <c r="K23" s="21">
        <v>10000</v>
      </c>
      <c r="L23" s="28">
        <f t="shared" si="54"/>
        <v>1</v>
      </c>
      <c r="M23" s="28">
        <f t="shared" si="55"/>
        <v>1</v>
      </c>
      <c r="N23" s="56">
        <f t="shared" si="3"/>
        <v>10000</v>
      </c>
      <c r="O23" s="33">
        <f t="shared" si="56"/>
        <v>77.165092295669695</v>
      </c>
      <c r="P23" s="37">
        <f t="shared" si="4"/>
        <v>64.412088710123456</v>
      </c>
      <c r="Q23" s="9" t="s">
        <v>12</v>
      </c>
      <c r="R23" s="55" t="s">
        <v>12</v>
      </c>
      <c r="S23" s="55">
        <v>5.8159999999999998</v>
      </c>
      <c r="T23" s="55">
        <v>6.1870000000000003</v>
      </c>
      <c r="U23" s="55">
        <v>6.53</v>
      </c>
      <c r="V23" s="3">
        <v>6.8019999999999996</v>
      </c>
      <c r="W23" s="3">
        <v>7.1130000000000004</v>
      </c>
      <c r="X23" s="3" t="s">
        <v>12</v>
      </c>
      <c r="Y23" s="3">
        <v>7.7279999999999998</v>
      </c>
      <c r="Z23" s="15" t="s">
        <v>12</v>
      </c>
      <c r="AA23" s="10">
        <f t="shared" si="5"/>
        <v>7.1130000000000004</v>
      </c>
      <c r="AB23" s="9">
        <f t="shared" si="6"/>
        <v>0.58300000000000018</v>
      </c>
      <c r="AC23" s="10">
        <f t="shared" si="7"/>
        <v>0.61499999999999932</v>
      </c>
      <c r="AD23" s="9" t="s">
        <v>12</v>
      </c>
      <c r="AE23" s="55" t="s">
        <v>12</v>
      </c>
      <c r="AF23" s="55">
        <v>0.51100000000000001</v>
      </c>
      <c r="AG23" s="55">
        <v>0.56399999999999995</v>
      </c>
      <c r="AH23" s="55">
        <v>0.625</v>
      </c>
      <c r="AI23" s="3">
        <v>0.68200000000000005</v>
      </c>
      <c r="AJ23" s="3">
        <v>0.748</v>
      </c>
      <c r="AK23" s="3" t="s">
        <v>12</v>
      </c>
      <c r="AL23" s="3">
        <v>0.88400000000000001</v>
      </c>
      <c r="AM23" s="15" t="s">
        <v>12</v>
      </c>
      <c r="AN23" s="10">
        <f t="shared" si="8"/>
        <v>0.748</v>
      </c>
      <c r="AO23" s="9">
        <f t="shared" si="9"/>
        <v>0.123</v>
      </c>
      <c r="AP23" s="10">
        <f t="shared" si="10"/>
        <v>0.13600000000000001</v>
      </c>
      <c r="AQ23" s="9" t="s">
        <v>12</v>
      </c>
      <c r="AR23" s="55" t="s">
        <v>12</v>
      </c>
      <c r="AS23" s="55">
        <v>2.46</v>
      </c>
      <c r="AT23" s="55">
        <v>2.581</v>
      </c>
      <c r="AU23" s="55">
        <v>2.706</v>
      </c>
      <c r="AV23" s="3">
        <v>2.8170000000000002</v>
      </c>
      <c r="AW23" s="3">
        <v>2.9369999999999998</v>
      </c>
      <c r="AX23" s="3" t="s">
        <v>12</v>
      </c>
      <c r="AY23" s="3">
        <v>3.169</v>
      </c>
      <c r="AZ23" s="15" t="s">
        <v>12</v>
      </c>
      <c r="BA23" s="10">
        <f t="shared" si="11"/>
        <v>2.9369999999999998</v>
      </c>
      <c r="BB23" s="9">
        <f t="shared" si="12"/>
        <v>0.23099999999999987</v>
      </c>
      <c r="BC23" s="10">
        <f t="shared" si="13"/>
        <v>0.23200000000000021</v>
      </c>
      <c r="BD23" s="9">
        <v>7.0010000000000003</v>
      </c>
      <c r="BE23" s="3">
        <v>7.6189999999999998</v>
      </c>
      <c r="BF23" s="15">
        <v>8.24</v>
      </c>
      <c r="BG23" s="15">
        <f t="shared" si="14"/>
        <v>7.6189999999999998</v>
      </c>
      <c r="BH23" s="9">
        <f t="shared" si="15"/>
        <v>0.61799999999999944</v>
      </c>
      <c r="BI23" s="10">
        <f t="shared" si="16"/>
        <v>0.62100000000000044</v>
      </c>
      <c r="BJ23" s="9">
        <v>6.9950000000000001</v>
      </c>
      <c r="BK23" s="3">
        <v>7.6189999999999998</v>
      </c>
      <c r="BL23" s="15">
        <v>8.24</v>
      </c>
      <c r="BM23" s="15">
        <f t="shared" si="17"/>
        <v>7.6189999999999998</v>
      </c>
      <c r="BN23" s="9">
        <f t="shared" si="18"/>
        <v>0.62399999999999967</v>
      </c>
      <c r="BO23" s="10">
        <f t="shared" si="19"/>
        <v>0.62100000000000044</v>
      </c>
      <c r="BP23">
        <f t="shared" si="20"/>
        <v>0</v>
      </c>
      <c r="BQ23" s="93">
        <f t="shared" si="21"/>
        <v>1.0600343053173229</v>
      </c>
      <c r="BR23" s="93">
        <f t="shared" si="22"/>
        <v>1.0703259005145789</v>
      </c>
      <c r="BS23" s="93" t="str">
        <f>VLOOKUP(C23,'Koppeling locatie - aslocatie'!$A$2:$C$8139,2,FALSE)</f>
        <v>maas219</v>
      </c>
      <c r="BT23" s="93">
        <f>VLOOKUP($BS23,aslocaties_v01!$C$3:$AA$500,MATCH($K$3/10,aslocaties_v01!$C$2:$X$2),FALSE)</f>
        <v>6.4619999999999997</v>
      </c>
      <c r="BU23" s="93">
        <f>VLOOKUP(BS23,aslocaties_v01!$C$3:$AA$500,MATCH($K$3,aslocaties_v01!$C$2:$X$2),FALSE)</f>
        <v>7.0430000000000001</v>
      </c>
      <c r="BV23" s="93">
        <f>VLOOKUP(BS23,aslocaties_v01!$C$3:$AA$500,MATCH($K$3*10,aslocaties_v01!$C$2:$Y$2),FALSE)</f>
        <v>7.6550000000000002</v>
      </c>
      <c r="BW23" s="93">
        <f t="shared" si="23"/>
        <v>0.58100000000000041</v>
      </c>
      <c r="BX23" s="93">
        <f t="shared" si="24"/>
        <v>0.6120000000000001</v>
      </c>
      <c r="BY23" s="94">
        <f t="shared" si="25"/>
        <v>3.4305317324181406E-3</v>
      </c>
      <c r="BZ23" s="94">
        <f t="shared" si="26"/>
        <v>4.878048780486588E-3</v>
      </c>
      <c r="CA23" s="94">
        <f t="shared" si="27"/>
        <v>6.8000000000000504E-2</v>
      </c>
      <c r="CB23">
        <f t="shared" si="28"/>
        <v>7.0000000000000284E-2</v>
      </c>
      <c r="CC23" s="58">
        <f t="shared" si="29"/>
        <v>7.299999999999951E-2</v>
      </c>
      <c r="CD23" s="95" t="b">
        <f t="shared" si="30"/>
        <v>0</v>
      </c>
      <c r="CE23" s="96" t="b">
        <f t="shared" si="31"/>
        <v>1</v>
      </c>
      <c r="CF23" t="b">
        <f t="shared" si="32"/>
        <v>1</v>
      </c>
      <c r="CG23" t="b">
        <f t="shared" si="33"/>
        <v>1</v>
      </c>
      <c r="CH23" s="84" t="b">
        <f t="shared" si="34"/>
        <v>1</v>
      </c>
      <c r="CI23">
        <f t="shared" si="35"/>
        <v>0.748</v>
      </c>
      <c r="CJ23" t="b">
        <f t="shared" si="36"/>
        <v>1</v>
      </c>
      <c r="CK23" t="b">
        <f t="shared" si="37"/>
        <v>1</v>
      </c>
      <c r="CL23" s="84" t="b">
        <f t="shared" si="57"/>
        <v>1</v>
      </c>
      <c r="CM23">
        <f t="shared" si="38"/>
        <v>2.9369999999999998</v>
      </c>
      <c r="CN23" t="b">
        <f t="shared" si="39"/>
        <v>1</v>
      </c>
      <c r="CO23" s="84">
        <f t="shared" si="40"/>
        <v>5.5586471443055209E-2</v>
      </c>
      <c r="CP23" t="b">
        <f t="shared" si="41"/>
        <v>1</v>
      </c>
      <c r="CQ23" s="96" t="b">
        <f t="shared" si="42"/>
        <v>1</v>
      </c>
      <c r="CR23" t="b">
        <f t="shared" si="43"/>
        <v>0</v>
      </c>
      <c r="CS23" t="b">
        <f t="shared" si="44"/>
        <v>0</v>
      </c>
      <c r="CT23" t="b">
        <f t="shared" si="45"/>
        <v>1</v>
      </c>
      <c r="CU23" t="b">
        <f t="shared" si="46"/>
        <v>1</v>
      </c>
      <c r="CV23" s="84" t="b">
        <f t="shared" si="47"/>
        <v>1</v>
      </c>
      <c r="CW23" t="b">
        <f t="shared" si="48"/>
        <v>0</v>
      </c>
      <c r="CX23" t="b">
        <f t="shared" si="49"/>
        <v>0</v>
      </c>
      <c r="CY23" t="b">
        <f t="shared" si="50"/>
        <v>1</v>
      </c>
      <c r="CZ23" t="b">
        <f t="shared" si="51"/>
        <v>1</v>
      </c>
      <c r="DA23" s="84">
        <f t="shared" si="52"/>
        <v>2</v>
      </c>
      <c r="DB23" t="b">
        <f t="shared" si="53"/>
        <v>0</v>
      </c>
    </row>
    <row r="24" spans="1:106">
      <c r="A24" s="9">
        <v>1665</v>
      </c>
      <c r="B24" s="3">
        <v>2</v>
      </c>
      <c r="C24" s="3" t="s">
        <v>1902</v>
      </c>
      <c r="D24" s="3" t="str">
        <f t="shared" si="0"/>
        <v>MA_1_38-2_dk_0119</v>
      </c>
      <c r="E24" s="3" t="str">
        <f t="shared" si="1"/>
        <v>0119</v>
      </c>
      <c r="F24" s="3">
        <v>147863.484</v>
      </c>
      <c r="G24" s="15">
        <v>417804.84399999998</v>
      </c>
      <c r="H24" s="35" t="str">
        <f t="shared" si="2"/>
        <v>ja</v>
      </c>
      <c r="I24" s="42">
        <v>163</v>
      </c>
      <c r="J24" s="20" t="s">
        <v>372</v>
      </c>
      <c r="K24" s="21">
        <v>10000</v>
      </c>
      <c r="L24" s="28">
        <f t="shared" si="54"/>
        <v>1</v>
      </c>
      <c r="M24" s="28">
        <f t="shared" si="55"/>
        <v>1</v>
      </c>
      <c r="N24" s="56">
        <f t="shared" si="3"/>
        <v>10000</v>
      </c>
      <c r="O24" s="33">
        <f t="shared" si="56"/>
        <v>64.412088710123456</v>
      </c>
      <c r="P24" s="37">
        <f t="shared" si="4"/>
        <v>6444.9464994990421</v>
      </c>
      <c r="Q24" s="9" t="s">
        <v>12</v>
      </c>
      <c r="R24" s="55" t="s">
        <v>12</v>
      </c>
      <c r="S24" s="55">
        <v>5.8150000000000004</v>
      </c>
      <c r="T24" s="55">
        <v>6.1859999999999999</v>
      </c>
      <c r="U24" s="55">
        <v>6.5289999999999999</v>
      </c>
      <c r="V24" s="3">
        <v>6.8019999999999996</v>
      </c>
      <c r="W24" s="3">
        <v>7.1130000000000004</v>
      </c>
      <c r="X24" s="3" t="s">
        <v>12</v>
      </c>
      <c r="Y24" s="3">
        <v>7.7290000000000001</v>
      </c>
      <c r="Z24" s="15" t="s">
        <v>12</v>
      </c>
      <c r="AA24" s="10">
        <f t="shared" si="5"/>
        <v>7.1130000000000004</v>
      </c>
      <c r="AB24" s="9">
        <f t="shared" si="6"/>
        <v>0.58400000000000052</v>
      </c>
      <c r="AC24" s="10">
        <f t="shared" si="7"/>
        <v>0.61599999999999966</v>
      </c>
      <c r="AD24" s="9" t="s">
        <v>12</v>
      </c>
      <c r="AE24" s="55" t="s">
        <v>12</v>
      </c>
      <c r="AF24" s="55">
        <v>0.51</v>
      </c>
      <c r="AG24" s="55">
        <v>0.56299999999999994</v>
      </c>
      <c r="AH24" s="55">
        <v>0.623</v>
      </c>
      <c r="AI24" s="3">
        <v>0.67900000000000005</v>
      </c>
      <c r="AJ24" s="3">
        <v>0.746</v>
      </c>
      <c r="AK24" s="3" t="s">
        <v>12</v>
      </c>
      <c r="AL24" s="3">
        <v>0.88300000000000001</v>
      </c>
      <c r="AM24" s="15" t="s">
        <v>12</v>
      </c>
      <c r="AN24" s="10">
        <f t="shared" si="8"/>
        <v>0.746</v>
      </c>
      <c r="AO24" s="9">
        <f t="shared" si="9"/>
        <v>0.123</v>
      </c>
      <c r="AP24" s="10">
        <f t="shared" si="10"/>
        <v>0.13700000000000001</v>
      </c>
      <c r="AQ24" s="9" t="s">
        <v>12</v>
      </c>
      <c r="AR24" s="55" t="s">
        <v>12</v>
      </c>
      <c r="AS24" s="55">
        <v>2.4630000000000001</v>
      </c>
      <c r="AT24" s="55">
        <v>2.5840000000000001</v>
      </c>
      <c r="AU24" s="55">
        <v>2.7090000000000001</v>
      </c>
      <c r="AV24" s="3">
        <v>2.8210000000000002</v>
      </c>
      <c r="AW24" s="3">
        <v>2.9430000000000001</v>
      </c>
      <c r="AX24" s="3" t="s">
        <v>12</v>
      </c>
      <c r="AY24" s="3">
        <v>3.1779999999999999</v>
      </c>
      <c r="AZ24" s="15" t="s">
        <v>12</v>
      </c>
      <c r="BA24" s="10">
        <f t="shared" si="11"/>
        <v>2.9430000000000001</v>
      </c>
      <c r="BB24" s="9">
        <f t="shared" si="12"/>
        <v>0.23399999999999999</v>
      </c>
      <c r="BC24" s="10">
        <f t="shared" si="13"/>
        <v>0.23499999999999988</v>
      </c>
      <c r="BD24" s="9">
        <v>6.9420000000000002</v>
      </c>
      <c r="BE24" s="3">
        <v>7.5519999999999996</v>
      </c>
      <c r="BF24" s="15">
        <v>8.1669999999999998</v>
      </c>
      <c r="BG24" s="15">
        <f t="shared" si="14"/>
        <v>7.5519999999999996</v>
      </c>
      <c r="BH24" s="9">
        <f t="shared" si="15"/>
        <v>0.60999999999999943</v>
      </c>
      <c r="BI24" s="10">
        <f t="shared" si="16"/>
        <v>0.61500000000000021</v>
      </c>
      <c r="BJ24" s="9">
        <v>6.9189999999999996</v>
      </c>
      <c r="BK24" s="3">
        <v>7.5289999999999999</v>
      </c>
      <c r="BL24" s="15">
        <v>8.1440000000000001</v>
      </c>
      <c r="BM24" s="15">
        <f t="shared" si="17"/>
        <v>7.5289999999999999</v>
      </c>
      <c r="BN24" s="9">
        <f t="shared" si="18"/>
        <v>0.61000000000000032</v>
      </c>
      <c r="BO24" s="10">
        <f t="shared" si="19"/>
        <v>0.61500000000000021</v>
      </c>
      <c r="BP24">
        <f t="shared" si="20"/>
        <v>0</v>
      </c>
      <c r="BQ24" s="93">
        <f t="shared" si="21"/>
        <v>1.0445205479452035</v>
      </c>
      <c r="BR24" s="93">
        <f t="shared" si="22"/>
        <v>1.0445205479452051</v>
      </c>
      <c r="BS24" s="93" t="str">
        <f>VLOOKUP(C24,'Koppeling locatie - aslocatie'!$A$2:$C$8139,2,FALSE)</f>
        <v>maas219</v>
      </c>
      <c r="BT24" s="93">
        <f>VLOOKUP($BS24,aslocaties_v01!$C$3:$AA$500,MATCH($K$3/10,aslocaties_v01!$C$2:$X$2),FALSE)</f>
        <v>6.4619999999999997</v>
      </c>
      <c r="BU24" s="93">
        <f>VLOOKUP(BS24,aslocaties_v01!$C$3:$AA$500,MATCH($K$3,aslocaties_v01!$C$2:$X$2),FALSE)</f>
        <v>7.0430000000000001</v>
      </c>
      <c r="BV24" s="93">
        <f>VLOOKUP(BS24,aslocaties_v01!$C$3:$AA$500,MATCH($K$3*10,aslocaties_v01!$C$2:$Y$2),FALSE)</f>
        <v>7.6550000000000002</v>
      </c>
      <c r="BW24" s="93">
        <f t="shared" si="23"/>
        <v>0.58100000000000041</v>
      </c>
      <c r="BX24" s="93">
        <f t="shared" si="24"/>
        <v>0.6120000000000001</v>
      </c>
      <c r="BY24" s="94">
        <f t="shared" si="25"/>
        <v>5.1369863013700501E-3</v>
      </c>
      <c r="BZ24" s="94">
        <f t="shared" si="26"/>
        <v>6.493506493505774E-3</v>
      </c>
      <c r="CA24" s="94">
        <f t="shared" si="27"/>
        <v>6.7000000000000171E-2</v>
      </c>
      <c r="CB24">
        <f t="shared" si="28"/>
        <v>7.0000000000000284E-2</v>
      </c>
      <c r="CC24" s="58">
        <f t="shared" si="29"/>
        <v>7.3999999999999844E-2</v>
      </c>
      <c r="CD24" s="95" t="b">
        <f t="shared" si="30"/>
        <v>0</v>
      </c>
      <c r="CE24" s="96" t="b">
        <f t="shared" si="31"/>
        <v>1</v>
      </c>
      <c r="CF24" t="b">
        <f t="shared" si="32"/>
        <v>1</v>
      </c>
      <c r="CG24" t="b">
        <f t="shared" si="33"/>
        <v>1</v>
      </c>
      <c r="CH24" s="84" t="b">
        <f t="shared" si="34"/>
        <v>1</v>
      </c>
      <c r="CI24">
        <f t="shared" si="35"/>
        <v>0.746</v>
      </c>
      <c r="CJ24" t="b">
        <f t="shared" si="36"/>
        <v>1</v>
      </c>
      <c r="CK24" t="b">
        <f t="shared" si="37"/>
        <v>1</v>
      </c>
      <c r="CL24" s="84" t="b">
        <f t="shared" si="57"/>
        <v>1</v>
      </c>
      <c r="CM24">
        <f t="shared" si="38"/>
        <v>2.9430000000000001</v>
      </c>
      <c r="CN24" t="b">
        <f t="shared" si="39"/>
        <v>1</v>
      </c>
      <c r="CO24" s="84">
        <f t="shared" si="40"/>
        <v>5.5212028681444002E-2</v>
      </c>
      <c r="CP24" t="b">
        <f t="shared" si="41"/>
        <v>1</v>
      </c>
      <c r="CQ24" s="96" t="b">
        <f t="shared" si="42"/>
        <v>1</v>
      </c>
      <c r="CR24" t="b">
        <f t="shared" si="43"/>
        <v>0</v>
      </c>
      <c r="CS24" t="b">
        <f t="shared" si="44"/>
        <v>0</v>
      </c>
      <c r="CT24" t="b">
        <f t="shared" si="45"/>
        <v>1</v>
      </c>
      <c r="CU24" t="b">
        <f t="shared" si="46"/>
        <v>1</v>
      </c>
      <c r="CV24" s="84" t="b">
        <f t="shared" si="47"/>
        <v>1</v>
      </c>
      <c r="CW24" t="b">
        <f t="shared" si="48"/>
        <v>1</v>
      </c>
      <c r="CX24" t="b">
        <f t="shared" si="49"/>
        <v>1</v>
      </c>
      <c r="CY24" t="b">
        <f t="shared" si="50"/>
        <v>1</v>
      </c>
      <c r="CZ24" t="b">
        <f t="shared" si="51"/>
        <v>1</v>
      </c>
      <c r="DA24" s="84">
        <f t="shared" si="52"/>
        <v>1</v>
      </c>
      <c r="DB24" t="b">
        <f t="shared" si="53"/>
        <v>0</v>
      </c>
    </row>
    <row r="25" spans="1:106">
      <c r="A25" s="9">
        <v>1666</v>
      </c>
      <c r="B25" s="3">
        <v>2</v>
      </c>
      <c r="C25" s="3" t="s">
        <v>1903</v>
      </c>
      <c r="D25" s="3" t="str">
        <f t="shared" si="0"/>
        <v>MA_1_38-2_dk_0012</v>
      </c>
      <c r="E25" s="3" t="str">
        <f t="shared" si="1"/>
        <v>0012</v>
      </c>
      <c r="F25" s="3">
        <v>151286.625</v>
      </c>
      <c r="G25" s="15">
        <v>423265.56199999998</v>
      </c>
      <c r="H25" s="35" t="str">
        <f t="shared" si="2"/>
        <v>ja</v>
      </c>
      <c r="I25" s="42">
        <v>164</v>
      </c>
      <c r="J25" s="20" t="s">
        <v>372</v>
      </c>
      <c r="K25" s="21">
        <v>10000</v>
      </c>
      <c r="L25" s="28">
        <f t="shared" si="54"/>
        <v>1</v>
      </c>
      <c r="M25" s="28">
        <f t="shared" si="55"/>
        <v>1</v>
      </c>
      <c r="N25" s="56">
        <f t="shared" si="3"/>
        <v>10000</v>
      </c>
      <c r="O25" s="33">
        <f t="shared" si="56"/>
        <v>6444.9464994990421</v>
      </c>
      <c r="P25" s="37">
        <f t="shared" si="4"/>
        <v>6602.6515075089219</v>
      </c>
      <c r="Q25" s="9" t="s">
        <v>12</v>
      </c>
      <c r="R25" s="55" t="s">
        <v>12</v>
      </c>
      <c r="S25" s="55">
        <v>4.6840000000000002</v>
      </c>
      <c r="T25" s="55">
        <v>6.2619999999999996</v>
      </c>
      <c r="U25" s="55">
        <v>7.2160000000000002</v>
      </c>
      <c r="V25" s="3">
        <v>7.492</v>
      </c>
      <c r="W25" s="3">
        <v>7.8049999999999997</v>
      </c>
      <c r="X25" s="3" t="s">
        <v>12</v>
      </c>
      <c r="Y25" s="3">
        <v>8.3849999999999998</v>
      </c>
      <c r="Z25" s="15" t="s">
        <v>12</v>
      </c>
      <c r="AA25" s="10">
        <f t="shared" si="5"/>
        <v>7.8049999999999997</v>
      </c>
      <c r="AB25" s="9">
        <f t="shared" si="6"/>
        <v>0.58899999999999952</v>
      </c>
      <c r="AC25" s="10">
        <f t="shared" si="7"/>
        <v>0.58000000000000007</v>
      </c>
      <c r="AD25" s="9" t="s">
        <v>12</v>
      </c>
      <c r="AE25" s="55" t="s">
        <v>12</v>
      </c>
      <c r="AF25" s="55">
        <v>9.4E-2</v>
      </c>
      <c r="AG25" s="55">
        <v>0.186</v>
      </c>
      <c r="AH25" s="55">
        <v>0.309</v>
      </c>
      <c r="AI25" s="3">
        <v>0.38800000000000001</v>
      </c>
      <c r="AJ25" s="3">
        <v>0.46</v>
      </c>
      <c r="AK25" s="3" t="s">
        <v>12</v>
      </c>
      <c r="AL25" s="3">
        <v>0.59299999999999997</v>
      </c>
      <c r="AM25" s="15" t="s">
        <v>12</v>
      </c>
      <c r="AN25" s="10">
        <f t="shared" si="8"/>
        <v>0.46</v>
      </c>
      <c r="AO25" s="9">
        <f t="shared" si="9"/>
        <v>0.15100000000000002</v>
      </c>
      <c r="AP25" s="10">
        <f t="shared" si="10"/>
        <v>0.13299999999999995</v>
      </c>
      <c r="AQ25" s="9" t="s">
        <v>12</v>
      </c>
      <c r="AR25" s="55" t="s">
        <v>12</v>
      </c>
      <c r="AS25" s="55">
        <v>0.30499999999999999</v>
      </c>
      <c r="AT25" s="55">
        <v>1.119</v>
      </c>
      <c r="AU25" s="55">
        <v>1.804</v>
      </c>
      <c r="AV25" s="3">
        <v>2.109</v>
      </c>
      <c r="AW25" s="3">
        <v>2.2799999999999998</v>
      </c>
      <c r="AX25" s="3" t="s">
        <v>12</v>
      </c>
      <c r="AY25" s="3">
        <v>2.5720000000000001</v>
      </c>
      <c r="AZ25" s="15" t="s">
        <v>12</v>
      </c>
      <c r="BA25" s="10">
        <f t="shared" si="11"/>
        <v>2.2799999999999998</v>
      </c>
      <c r="BB25" s="9">
        <f t="shared" si="12"/>
        <v>0.47599999999999976</v>
      </c>
      <c r="BC25" s="10">
        <f t="shared" si="13"/>
        <v>0.29200000000000026</v>
      </c>
      <c r="BD25" s="9">
        <v>7.5359999999999996</v>
      </c>
      <c r="BE25" s="3">
        <v>8.2219999999999995</v>
      </c>
      <c r="BF25" s="15">
        <v>8.8170000000000002</v>
      </c>
      <c r="BG25" s="15">
        <f t="shared" si="14"/>
        <v>8.2219999999999995</v>
      </c>
      <c r="BH25" s="9">
        <f t="shared" si="15"/>
        <v>0.68599999999999994</v>
      </c>
      <c r="BI25" s="10">
        <f t="shared" si="16"/>
        <v>0.59500000000000064</v>
      </c>
      <c r="BJ25" s="9">
        <v>7.5229999999999997</v>
      </c>
      <c r="BK25" s="3">
        <v>8.2149999999999999</v>
      </c>
      <c r="BL25" s="15">
        <v>8.8140000000000001</v>
      </c>
      <c r="BM25" s="15">
        <f t="shared" si="17"/>
        <v>8.2149999999999999</v>
      </c>
      <c r="BN25" s="9">
        <f t="shared" si="18"/>
        <v>0.69200000000000017</v>
      </c>
      <c r="BO25" s="10">
        <f t="shared" si="19"/>
        <v>0.5990000000000002</v>
      </c>
      <c r="BP25">
        <f t="shared" si="20"/>
        <v>0</v>
      </c>
      <c r="BQ25" s="93">
        <f t="shared" si="21"/>
        <v>1.1646859083191858</v>
      </c>
      <c r="BR25" s="93">
        <f t="shared" si="22"/>
        <v>1.1748726655348061</v>
      </c>
      <c r="BS25" s="93" t="str">
        <f>VLOOKUP(C25,'Koppeling locatie - aslocatie'!$A$2:$C$8139,2,FALSE)</f>
        <v>maas210</v>
      </c>
      <c r="BT25" s="93">
        <f>VLOOKUP($BS25,aslocaties_v01!$C$3:$AA$500,MATCH($K$3/10,aslocaties_v01!$C$2:$X$2),FALSE)</f>
        <v>7.0650000000000004</v>
      </c>
      <c r="BU25" s="93">
        <f>VLOOKUP(BS25,aslocaties_v01!$C$3:$AA$500,MATCH($K$3,aslocaties_v01!$C$2:$X$2),FALSE)</f>
        <v>7.649</v>
      </c>
      <c r="BV25" s="93">
        <f>VLOOKUP(BS25,aslocaties_v01!$C$3:$AA$500,MATCH($K$3*10,aslocaties_v01!$C$2:$Y$2),FALSE)</f>
        <v>8.2629999999999999</v>
      </c>
      <c r="BW25" s="93">
        <f t="shared" si="23"/>
        <v>0.58399999999999963</v>
      </c>
      <c r="BX25" s="93">
        <f t="shared" si="24"/>
        <v>0.61399999999999988</v>
      </c>
      <c r="BY25" s="94">
        <f t="shared" si="25"/>
        <v>8.4889643463496034E-3</v>
      </c>
      <c r="BZ25" s="94">
        <f t="shared" si="26"/>
        <v>5.8620689655171976E-2</v>
      </c>
      <c r="CA25" s="94">
        <f t="shared" si="27"/>
        <v>0.1509999999999998</v>
      </c>
      <c r="CB25">
        <f t="shared" si="28"/>
        <v>0.15599999999999969</v>
      </c>
      <c r="CC25" s="58">
        <f t="shared" si="29"/>
        <v>0.12199999999999989</v>
      </c>
      <c r="CD25" s="95" t="b">
        <f t="shared" si="30"/>
        <v>1</v>
      </c>
      <c r="CE25" s="96" t="b">
        <f t="shared" si="31"/>
        <v>1</v>
      </c>
      <c r="CF25" t="b">
        <f t="shared" si="32"/>
        <v>1</v>
      </c>
      <c r="CG25" t="b">
        <f t="shared" si="33"/>
        <v>1</v>
      </c>
      <c r="CH25" s="84" t="b">
        <f t="shared" si="34"/>
        <v>1</v>
      </c>
      <c r="CI25">
        <f t="shared" si="35"/>
        <v>0.46</v>
      </c>
      <c r="CJ25" t="b">
        <f t="shared" si="36"/>
        <v>1</v>
      </c>
      <c r="CK25" t="b">
        <f t="shared" si="37"/>
        <v>1</v>
      </c>
      <c r="CL25" s="84" t="b">
        <f t="shared" si="57"/>
        <v>1</v>
      </c>
      <c r="CM25">
        <f t="shared" si="38"/>
        <v>2.2799999999999998</v>
      </c>
      <c r="CN25" t="b">
        <f t="shared" si="39"/>
        <v>1</v>
      </c>
      <c r="CO25" s="84">
        <f t="shared" si="40"/>
        <v>5.672356780390022E-2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1667</v>
      </c>
      <c r="B26" s="3">
        <v>2</v>
      </c>
      <c r="C26" s="3" t="s">
        <v>1904</v>
      </c>
      <c r="D26" s="3" t="str">
        <f t="shared" si="0"/>
        <v>MA_1_38-2_dk_0120</v>
      </c>
      <c r="E26" s="3" t="str">
        <f t="shared" si="1"/>
        <v>0120</v>
      </c>
      <c r="F26" s="3">
        <v>147705.84400000001</v>
      </c>
      <c r="G26" s="15">
        <v>417718.21899999998</v>
      </c>
      <c r="H26" s="35" t="str">
        <f t="shared" si="2"/>
        <v>ja</v>
      </c>
      <c r="I26" s="42">
        <v>174</v>
      </c>
      <c r="J26" s="20" t="s">
        <v>372</v>
      </c>
      <c r="K26" s="21">
        <v>10000</v>
      </c>
      <c r="L26" s="28">
        <f t="shared" si="54"/>
        <v>1</v>
      </c>
      <c r="M26" s="28">
        <f t="shared" si="55"/>
        <v>1</v>
      </c>
      <c r="N26" s="56">
        <f t="shared" si="3"/>
        <v>10000</v>
      </c>
      <c r="O26" s="33">
        <f t="shared" si="56"/>
        <v>6602.6515075089219</v>
      </c>
      <c r="P26" s="37">
        <f t="shared" si="4"/>
        <v>68.999440555719289</v>
      </c>
      <c r="Q26" s="9" t="s">
        <v>12</v>
      </c>
      <c r="R26" s="55" t="s">
        <v>12</v>
      </c>
      <c r="S26" s="55">
        <v>5.81</v>
      </c>
      <c r="T26" s="55">
        <v>6.1820000000000004</v>
      </c>
      <c r="U26" s="55">
        <v>6.524</v>
      </c>
      <c r="V26" s="3">
        <v>6.7969999999999997</v>
      </c>
      <c r="W26" s="3">
        <v>7.109</v>
      </c>
      <c r="X26" s="3" t="s">
        <v>12</v>
      </c>
      <c r="Y26" s="3">
        <v>7.7249999999999996</v>
      </c>
      <c r="Z26" s="15" t="s">
        <v>12</v>
      </c>
      <c r="AA26" s="10">
        <f t="shared" si="5"/>
        <v>7.109</v>
      </c>
      <c r="AB26" s="9">
        <f t="shared" si="6"/>
        <v>0.58499999999999996</v>
      </c>
      <c r="AC26" s="10">
        <f t="shared" si="7"/>
        <v>0.61599999999999966</v>
      </c>
      <c r="AD26" s="9" t="s">
        <v>12</v>
      </c>
      <c r="AE26" s="55" t="s">
        <v>12</v>
      </c>
      <c r="AF26" s="55">
        <v>0.50700000000000001</v>
      </c>
      <c r="AG26" s="55">
        <v>0.56000000000000005</v>
      </c>
      <c r="AH26" s="55">
        <v>0.61899999999999999</v>
      </c>
      <c r="AI26" s="3">
        <v>0.67700000000000005</v>
      </c>
      <c r="AJ26" s="3">
        <v>0.74299999999999999</v>
      </c>
      <c r="AK26" s="3" t="s">
        <v>12</v>
      </c>
      <c r="AL26" s="3">
        <v>0.88</v>
      </c>
      <c r="AM26" s="15" t="s">
        <v>12</v>
      </c>
      <c r="AN26" s="10">
        <f t="shared" si="8"/>
        <v>0.74299999999999999</v>
      </c>
      <c r="AO26" s="9">
        <f t="shared" si="9"/>
        <v>0.124</v>
      </c>
      <c r="AP26" s="10">
        <f t="shared" si="10"/>
        <v>0.13700000000000001</v>
      </c>
      <c r="AQ26" s="9" t="s">
        <v>12</v>
      </c>
      <c r="AR26" s="55" t="s">
        <v>12</v>
      </c>
      <c r="AS26" s="55">
        <v>2.452</v>
      </c>
      <c r="AT26" s="55">
        <v>2.5710000000000002</v>
      </c>
      <c r="AU26" s="55">
        <v>2.6989999999999998</v>
      </c>
      <c r="AV26" s="3">
        <v>2.8180000000000001</v>
      </c>
      <c r="AW26" s="3">
        <v>2.944</v>
      </c>
      <c r="AX26" s="3" t="s">
        <v>12</v>
      </c>
      <c r="AY26" s="3">
        <v>3.18</v>
      </c>
      <c r="AZ26" s="15" t="s">
        <v>12</v>
      </c>
      <c r="BA26" s="10">
        <f t="shared" si="11"/>
        <v>2.944</v>
      </c>
      <c r="BB26" s="9">
        <f t="shared" si="12"/>
        <v>0.24500000000000011</v>
      </c>
      <c r="BC26" s="10">
        <f t="shared" si="13"/>
        <v>0.23600000000000021</v>
      </c>
      <c r="BD26" s="9">
        <v>6.9640000000000004</v>
      </c>
      <c r="BE26" s="3">
        <v>7.5780000000000003</v>
      </c>
      <c r="BF26" s="15">
        <v>8.1980000000000004</v>
      </c>
      <c r="BG26" s="15">
        <f t="shared" si="14"/>
        <v>7.5780000000000003</v>
      </c>
      <c r="BH26" s="9">
        <f t="shared" si="15"/>
        <v>0.61399999999999988</v>
      </c>
      <c r="BI26" s="10">
        <f t="shared" si="16"/>
        <v>0.62000000000000011</v>
      </c>
      <c r="BJ26" s="9">
        <v>6.9539999999999997</v>
      </c>
      <c r="BK26" s="3">
        <v>7.5709999999999997</v>
      </c>
      <c r="BL26" s="15">
        <v>8.19</v>
      </c>
      <c r="BM26" s="15">
        <f t="shared" si="17"/>
        <v>7.5709999999999997</v>
      </c>
      <c r="BN26" s="9">
        <f t="shared" si="18"/>
        <v>0.61699999999999999</v>
      </c>
      <c r="BO26" s="10">
        <f t="shared" si="19"/>
        <v>0.61899999999999977</v>
      </c>
      <c r="BP26">
        <f t="shared" si="20"/>
        <v>0</v>
      </c>
      <c r="BQ26" s="93">
        <f t="shared" si="21"/>
        <v>1.0495726495726494</v>
      </c>
      <c r="BR26" s="93">
        <f t="shared" si="22"/>
        <v>1.0547008547008547</v>
      </c>
      <c r="BS26" s="93" t="str">
        <f>VLOOKUP(C26,'Koppeling locatie - aslocatie'!$A$2:$C$8139,2,FALSE)</f>
        <v>maas219</v>
      </c>
      <c r="BT26" s="93">
        <f>VLOOKUP($BS26,aslocaties_v01!$C$3:$AA$500,MATCH($K$3/10,aslocaties_v01!$C$2:$X$2),FALSE)</f>
        <v>6.4619999999999997</v>
      </c>
      <c r="BU26" s="93">
        <f>VLOOKUP(BS26,aslocaties_v01!$C$3:$AA$500,MATCH($K$3,aslocaties_v01!$C$2:$X$2),FALSE)</f>
        <v>7.0430000000000001</v>
      </c>
      <c r="BV26" s="93">
        <f>VLOOKUP(BS26,aslocaties_v01!$C$3:$AA$500,MATCH($K$3*10,aslocaties_v01!$C$2:$Y$2),FALSE)</f>
        <v>7.6550000000000002</v>
      </c>
      <c r="BW26" s="93">
        <f t="shared" si="23"/>
        <v>0.58100000000000041</v>
      </c>
      <c r="BX26" s="93">
        <f t="shared" si="24"/>
        <v>0.6120000000000001</v>
      </c>
      <c r="BY26" s="94">
        <f t="shared" si="25"/>
        <v>6.8376068376060362E-3</v>
      </c>
      <c r="BZ26" s="94">
        <f t="shared" si="26"/>
        <v>6.493506493505774E-3</v>
      </c>
      <c r="CA26" s="94">
        <f t="shared" si="27"/>
        <v>6.2000000000000277E-2</v>
      </c>
      <c r="CB26">
        <f t="shared" si="28"/>
        <v>6.5999999999999837E-2</v>
      </c>
      <c r="CC26" s="58">
        <f t="shared" si="29"/>
        <v>6.9999999999999396E-2</v>
      </c>
      <c r="CD26" s="95" t="b">
        <f t="shared" si="30"/>
        <v>0</v>
      </c>
      <c r="CE26" s="96" t="b">
        <f t="shared" si="31"/>
        <v>1</v>
      </c>
      <c r="CF26" t="b">
        <f t="shared" si="32"/>
        <v>1</v>
      </c>
      <c r="CG26" t="b">
        <f t="shared" si="33"/>
        <v>1</v>
      </c>
      <c r="CH26" s="84" t="b">
        <f t="shared" si="34"/>
        <v>1</v>
      </c>
      <c r="CI26">
        <f t="shared" si="35"/>
        <v>0.74299999999999999</v>
      </c>
      <c r="CJ26" t="b">
        <f t="shared" si="36"/>
        <v>1</v>
      </c>
      <c r="CK26" t="b">
        <f t="shared" si="37"/>
        <v>1</v>
      </c>
      <c r="CL26" s="84" t="b">
        <f t="shared" si="57"/>
        <v>1</v>
      </c>
      <c r="CM26">
        <f t="shared" si="38"/>
        <v>2.944</v>
      </c>
      <c r="CN26" t="b">
        <f t="shared" si="39"/>
        <v>1</v>
      </c>
      <c r="CO26" s="84">
        <f t="shared" si="40"/>
        <v>5.495264540467016E-2</v>
      </c>
      <c r="CP26" t="b">
        <f t="shared" si="41"/>
        <v>1</v>
      </c>
      <c r="CQ26" s="96" t="b">
        <f t="shared" si="42"/>
        <v>1</v>
      </c>
      <c r="CR26" t="b">
        <f t="shared" si="43"/>
        <v>1</v>
      </c>
      <c r="CS26" t="b">
        <f t="shared" si="44"/>
        <v>1</v>
      </c>
      <c r="CT26" t="b">
        <f t="shared" si="45"/>
        <v>1</v>
      </c>
      <c r="CU26" t="b">
        <f t="shared" si="46"/>
        <v>1</v>
      </c>
      <c r="CV26" s="84" t="b">
        <f t="shared" si="47"/>
        <v>1</v>
      </c>
      <c r="CW26" t="b">
        <f t="shared" si="48"/>
        <v>0</v>
      </c>
      <c r="CX26" t="b">
        <f t="shared" si="49"/>
        <v>0</v>
      </c>
      <c r="CY26" t="b">
        <f t="shared" si="50"/>
        <v>1</v>
      </c>
      <c r="CZ26" t="b">
        <f t="shared" si="51"/>
        <v>1</v>
      </c>
      <c r="DA26" s="84">
        <f t="shared" si="52"/>
        <v>1</v>
      </c>
      <c r="DB26" t="b">
        <f t="shared" si="53"/>
        <v>0</v>
      </c>
    </row>
    <row r="27" spans="1:106">
      <c r="A27" s="9">
        <v>1668</v>
      </c>
      <c r="B27" s="3">
        <v>2</v>
      </c>
      <c r="C27" s="3" t="s">
        <v>1905</v>
      </c>
      <c r="D27" s="3" t="str">
        <f t="shared" si="0"/>
        <v>MA_1_38-2_dk_0121</v>
      </c>
      <c r="E27" s="3" t="str">
        <f t="shared" si="1"/>
        <v>0121</v>
      </c>
      <c r="F27" s="3">
        <v>147637.25</v>
      </c>
      <c r="G27" s="15">
        <v>417725.68800000002</v>
      </c>
      <c r="H27" s="35" t="str">
        <f t="shared" si="2"/>
        <v>ja</v>
      </c>
      <c r="I27" s="42">
        <v>204</v>
      </c>
      <c r="J27" s="20" t="s">
        <v>372</v>
      </c>
      <c r="K27" s="21">
        <v>10000</v>
      </c>
      <c r="L27" s="28">
        <f t="shared" si="54"/>
        <v>1</v>
      </c>
      <c r="M27" s="28">
        <f t="shared" si="55"/>
        <v>1</v>
      </c>
      <c r="N27" s="56">
        <f t="shared" si="3"/>
        <v>10000</v>
      </c>
      <c r="O27" s="33">
        <f t="shared" si="56"/>
        <v>68.999440555719289</v>
      </c>
      <c r="P27" s="37">
        <f t="shared" si="4"/>
        <v>70.434126529697949</v>
      </c>
      <c r="Q27" s="9" t="s">
        <v>12</v>
      </c>
      <c r="R27" s="55" t="s">
        <v>12</v>
      </c>
      <c r="S27" s="55">
        <v>5.8090000000000002</v>
      </c>
      <c r="T27" s="55">
        <v>6.181</v>
      </c>
      <c r="U27" s="55">
        <v>6.5229999999999997</v>
      </c>
      <c r="V27" s="3">
        <v>6.7960000000000003</v>
      </c>
      <c r="W27" s="3">
        <v>7.1079999999999997</v>
      </c>
      <c r="X27" s="3" t="s">
        <v>12</v>
      </c>
      <c r="Y27" s="3">
        <v>7.7249999999999996</v>
      </c>
      <c r="Z27" s="15" t="s">
        <v>12</v>
      </c>
      <c r="AA27" s="10">
        <f t="shared" si="5"/>
        <v>7.1079999999999997</v>
      </c>
      <c r="AB27" s="9">
        <f t="shared" si="6"/>
        <v>0.58499999999999996</v>
      </c>
      <c r="AC27" s="10">
        <f t="shared" si="7"/>
        <v>0.61699999999999999</v>
      </c>
      <c r="AD27" s="9" t="s">
        <v>12</v>
      </c>
      <c r="AE27" s="55" t="s">
        <v>12</v>
      </c>
      <c r="AF27" s="55">
        <v>0.52</v>
      </c>
      <c r="AG27" s="55">
        <v>0.57299999999999995</v>
      </c>
      <c r="AH27" s="55">
        <v>0.63400000000000001</v>
      </c>
      <c r="AI27" s="3">
        <v>0.69199999999999995</v>
      </c>
      <c r="AJ27" s="3">
        <v>0.75900000000000001</v>
      </c>
      <c r="AK27" s="3" t="s">
        <v>12</v>
      </c>
      <c r="AL27" s="3">
        <v>0.89400000000000002</v>
      </c>
      <c r="AM27" s="15" t="s">
        <v>12</v>
      </c>
      <c r="AN27" s="10">
        <f t="shared" si="8"/>
        <v>0.75900000000000001</v>
      </c>
      <c r="AO27" s="9">
        <f t="shared" si="9"/>
        <v>0.125</v>
      </c>
      <c r="AP27" s="10">
        <f t="shared" si="10"/>
        <v>0.13500000000000001</v>
      </c>
      <c r="AQ27" s="9" t="s">
        <v>12</v>
      </c>
      <c r="AR27" s="55" t="s">
        <v>12</v>
      </c>
      <c r="AS27" s="55">
        <v>2.4710000000000001</v>
      </c>
      <c r="AT27" s="55">
        <v>2.589</v>
      </c>
      <c r="AU27" s="55">
        <v>2.7189999999999999</v>
      </c>
      <c r="AV27" s="3">
        <v>2.847</v>
      </c>
      <c r="AW27" s="3">
        <v>2.98</v>
      </c>
      <c r="AX27" s="3" t="s">
        <v>12</v>
      </c>
      <c r="AY27" s="3">
        <v>3.2149999999999999</v>
      </c>
      <c r="AZ27" s="15" t="s">
        <v>12</v>
      </c>
      <c r="BA27" s="10">
        <f t="shared" si="11"/>
        <v>2.98</v>
      </c>
      <c r="BB27" s="9">
        <f t="shared" si="12"/>
        <v>0.26100000000000012</v>
      </c>
      <c r="BC27" s="10">
        <f t="shared" si="13"/>
        <v>0.23499999999999988</v>
      </c>
      <c r="BD27" s="9">
        <v>7.032</v>
      </c>
      <c r="BE27" s="3">
        <v>7.6580000000000004</v>
      </c>
      <c r="BF27" s="15">
        <v>8.2850000000000001</v>
      </c>
      <c r="BG27" s="15">
        <f t="shared" si="14"/>
        <v>7.6580000000000004</v>
      </c>
      <c r="BH27" s="9">
        <f t="shared" si="15"/>
        <v>0.62600000000000033</v>
      </c>
      <c r="BI27" s="10">
        <f t="shared" si="16"/>
        <v>0.62699999999999978</v>
      </c>
      <c r="BJ27" s="9">
        <v>7.0389999999999997</v>
      </c>
      <c r="BK27" s="3">
        <v>7.673</v>
      </c>
      <c r="BL27" s="15">
        <v>8.3040000000000003</v>
      </c>
      <c r="BM27" s="15">
        <f t="shared" si="17"/>
        <v>7.673</v>
      </c>
      <c r="BN27" s="9">
        <f t="shared" si="18"/>
        <v>0.63400000000000034</v>
      </c>
      <c r="BO27" s="10">
        <f t="shared" si="19"/>
        <v>0.63100000000000023</v>
      </c>
      <c r="BP27">
        <f t="shared" si="20"/>
        <v>0</v>
      </c>
      <c r="BQ27" s="93">
        <f t="shared" si="21"/>
        <v>1.0700854700854707</v>
      </c>
      <c r="BR27" s="93">
        <f t="shared" si="22"/>
        <v>1.0837606837606844</v>
      </c>
      <c r="BS27" s="93" t="str">
        <f>VLOOKUP(C27,'Koppeling locatie - aslocatie'!$A$2:$C$8139,2,FALSE)</f>
        <v>maas219</v>
      </c>
      <c r="BT27" s="93">
        <f>VLOOKUP($BS27,aslocaties_v01!$C$3:$AA$500,MATCH($K$3/10,aslocaties_v01!$C$2:$X$2),FALSE)</f>
        <v>6.4619999999999997</v>
      </c>
      <c r="BU27" s="93">
        <f>VLOOKUP(BS27,aslocaties_v01!$C$3:$AA$500,MATCH($K$3,aslocaties_v01!$C$2:$X$2),FALSE)</f>
        <v>7.0430000000000001</v>
      </c>
      <c r="BV27" s="93">
        <f>VLOOKUP(BS27,aslocaties_v01!$C$3:$AA$500,MATCH($K$3*10,aslocaties_v01!$C$2:$Y$2),FALSE)</f>
        <v>7.6550000000000002</v>
      </c>
      <c r="BW27" s="93">
        <f t="shared" si="23"/>
        <v>0.58100000000000041</v>
      </c>
      <c r="BX27" s="93">
        <f t="shared" si="24"/>
        <v>0.6120000000000001</v>
      </c>
      <c r="BY27" s="94">
        <f t="shared" si="25"/>
        <v>6.8376068376060362E-3</v>
      </c>
      <c r="BZ27" s="94">
        <f t="shared" si="26"/>
        <v>8.1037277147486542E-3</v>
      </c>
      <c r="CA27" s="94">
        <f t="shared" si="27"/>
        <v>6.0999999999999943E-2</v>
      </c>
      <c r="CB27">
        <f t="shared" si="28"/>
        <v>6.4999999999999503E-2</v>
      </c>
      <c r="CC27" s="58">
        <f t="shared" si="29"/>
        <v>6.9999999999999396E-2</v>
      </c>
      <c r="CD27" s="95" t="b">
        <f t="shared" si="30"/>
        <v>0</v>
      </c>
      <c r="CE27" s="96" t="b">
        <f t="shared" si="31"/>
        <v>1</v>
      </c>
      <c r="CF27" t="b">
        <f t="shared" si="32"/>
        <v>1</v>
      </c>
      <c r="CG27" t="b">
        <f t="shared" si="33"/>
        <v>1</v>
      </c>
      <c r="CH27" s="84" t="b">
        <f t="shared" si="34"/>
        <v>1</v>
      </c>
      <c r="CI27">
        <f t="shared" si="35"/>
        <v>0.75900000000000001</v>
      </c>
      <c r="CJ27" t="b">
        <f t="shared" si="36"/>
        <v>1</v>
      </c>
      <c r="CK27" t="b">
        <f t="shared" si="37"/>
        <v>1</v>
      </c>
      <c r="CL27" s="84" t="b">
        <f t="shared" si="57"/>
        <v>1</v>
      </c>
      <c r="CM27">
        <f t="shared" si="38"/>
        <v>2.98</v>
      </c>
      <c r="CN27" t="b">
        <f t="shared" si="39"/>
        <v>1</v>
      </c>
      <c r="CO27" s="84">
        <f t="shared" si="40"/>
        <v>5.4787899366972384E-2</v>
      </c>
      <c r="CP27" t="b">
        <f t="shared" si="41"/>
        <v>1</v>
      </c>
      <c r="CQ27" s="96" t="b">
        <f t="shared" si="42"/>
        <v>1</v>
      </c>
      <c r="CR27" t="b">
        <f t="shared" si="43"/>
        <v>0</v>
      </c>
      <c r="CS27" t="b">
        <f t="shared" si="44"/>
        <v>0</v>
      </c>
      <c r="CT27" t="b">
        <f t="shared" si="45"/>
        <v>1</v>
      </c>
      <c r="CU27" t="b">
        <f t="shared" si="46"/>
        <v>1</v>
      </c>
      <c r="CV27" s="84" t="b">
        <f t="shared" si="47"/>
        <v>1</v>
      </c>
      <c r="CW27" t="b">
        <f t="shared" si="48"/>
        <v>0</v>
      </c>
      <c r="CX27" t="b">
        <f t="shared" si="49"/>
        <v>0</v>
      </c>
      <c r="CY27" t="b">
        <f t="shared" si="50"/>
        <v>1</v>
      </c>
      <c r="CZ27" t="b">
        <f t="shared" si="51"/>
        <v>1</v>
      </c>
      <c r="DA27" s="84">
        <f t="shared" si="52"/>
        <v>2</v>
      </c>
      <c r="DB27" t="b">
        <f t="shared" si="53"/>
        <v>0</v>
      </c>
    </row>
    <row r="28" spans="1:106">
      <c r="A28" s="9">
        <v>1669</v>
      </c>
      <c r="B28" s="3">
        <v>2</v>
      </c>
      <c r="C28" s="3" t="s">
        <v>1906</v>
      </c>
      <c r="D28" s="3" t="str">
        <f t="shared" si="0"/>
        <v>MA_1_38-2_dk_0122</v>
      </c>
      <c r="E28" s="3" t="str">
        <f t="shared" si="1"/>
        <v>0122</v>
      </c>
      <c r="F28" s="3">
        <v>147566.90599999999</v>
      </c>
      <c r="G28" s="15">
        <v>417729.25</v>
      </c>
      <c r="H28" s="35" t="str">
        <f t="shared" si="2"/>
        <v>ja</v>
      </c>
      <c r="I28" s="42">
        <v>183</v>
      </c>
      <c r="J28" s="20" t="s">
        <v>372</v>
      </c>
      <c r="K28" s="21">
        <v>10000</v>
      </c>
      <c r="L28" s="28">
        <f t="shared" si="54"/>
        <v>1</v>
      </c>
      <c r="M28" s="28">
        <f t="shared" si="55"/>
        <v>1</v>
      </c>
      <c r="N28" s="56">
        <f t="shared" si="3"/>
        <v>10000</v>
      </c>
      <c r="O28" s="33">
        <f t="shared" si="56"/>
        <v>70.434126529697949</v>
      </c>
      <c r="P28" s="37">
        <f t="shared" si="4"/>
        <v>165.878610643456</v>
      </c>
      <c r="Q28" s="9" t="s">
        <v>12</v>
      </c>
      <c r="R28" s="55" t="s">
        <v>12</v>
      </c>
      <c r="S28" s="55">
        <v>5.8079999999999998</v>
      </c>
      <c r="T28" s="55">
        <v>6.18</v>
      </c>
      <c r="U28" s="55">
        <v>6.5220000000000002</v>
      </c>
      <c r="V28" s="3">
        <v>6.7960000000000003</v>
      </c>
      <c r="W28" s="3">
        <v>7.1070000000000002</v>
      </c>
      <c r="X28" s="3" t="s">
        <v>12</v>
      </c>
      <c r="Y28" s="3">
        <v>7.7240000000000002</v>
      </c>
      <c r="Z28" s="15" t="s">
        <v>12</v>
      </c>
      <c r="AA28" s="10">
        <f t="shared" si="5"/>
        <v>7.1070000000000002</v>
      </c>
      <c r="AB28" s="9">
        <f t="shared" si="6"/>
        <v>0.58499999999999996</v>
      </c>
      <c r="AC28" s="10">
        <f t="shared" si="7"/>
        <v>0.61699999999999999</v>
      </c>
      <c r="AD28" s="9" t="s">
        <v>12</v>
      </c>
      <c r="AE28" s="55" t="s">
        <v>12</v>
      </c>
      <c r="AF28" s="55">
        <v>0.54800000000000004</v>
      </c>
      <c r="AG28" s="55">
        <v>0.60399999999999998</v>
      </c>
      <c r="AH28" s="55">
        <v>0.67800000000000005</v>
      </c>
      <c r="AI28" s="3">
        <v>0.748</v>
      </c>
      <c r="AJ28" s="3">
        <v>0.82499999999999996</v>
      </c>
      <c r="AK28" s="3" t="s">
        <v>12</v>
      </c>
      <c r="AL28" s="3">
        <v>0.96199999999999997</v>
      </c>
      <c r="AM28" s="15" t="s">
        <v>12</v>
      </c>
      <c r="AN28" s="10">
        <f t="shared" si="8"/>
        <v>0.82499999999999996</v>
      </c>
      <c r="AO28" s="9">
        <f t="shared" si="9"/>
        <v>0.14699999999999991</v>
      </c>
      <c r="AP28" s="10">
        <f t="shared" si="10"/>
        <v>0.13700000000000001</v>
      </c>
      <c r="AQ28" s="9" t="s">
        <v>12</v>
      </c>
      <c r="AR28" s="55" t="s">
        <v>12</v>
      </c>
      <c r="AS28" s="55">
        <v>2.516</v>
      </c>
      <c r="AT28" s="55">
        <v>2.6720000000000002</v>
      </c>
      <c r="AU28" s="55">
        <v>2.9079999999999999</v>
      </c>
      <c r="AV28" s="3">
        <v>3.319</v>
      </c>
      <c r="AW28" s="3">
        <v>3.3929999999999998</v>
      </c>
      <c r="AX28" s="3" t="s">
        <v>12</v>
      </c>
      <c r="AY28" s="3">
        <v>3.5369999999999999</v>
      </c>
      <c r="AZ28" s="15" t="s">
        <v>12</v>
      </c>
      <c r="BA28" s="10">
        <f t="shared" si="11"/>
        <v>3.3929999999999998</v>
      </c>
      <c r="BB28" s="9">
        <f t="shared" si="12"/>
        <v>0.48499999999999988</v>
      </c>
      <c r="BC28" s="10">
        <f t="shared" si="13"/>
        <v>0.14400000000000013</v>
      </c>
      <c r="BD28" s="9">
        <v>6.96</v>
      </c>
      <c r="BE28" s="3">
        <v>7.5730000000000004</v>
      </c>
      <c r="BF28" s="15">
        <v>8.1910000000000007</v>
      </c>
      <c r="BG28" s="15">
        <f t="shared" si="14"/>
        <v>7.5730000000000004</v>
      </c>
      <c r="BH28" s="9">
        <f t="shared" si="15"/>
        <v>0.61300000000000043</v>
      </c>
      <c r="BI28" s="10">
        <f t="shared" si="16"/>
        <v>0.61800000000000033</v>
      </c>
      <c r="BJ28" s="9">
        <v>6.9610000000000003</v>
      </c>
      <c r="BK28" s="3">
        <v>7.58</v>
      </c>
      <c r="BL28" s="15">
        <v>8.1980000000000004</v>
      </c>
      <c r="BM28" s="15">
        <f t="shared" si="17"/>
        <v>7.58</v>
      </c>
      <c r="BN28" s="9">
        <f t="shared" si="18"/>
        <v>0.61899999999999977</v>
      </c>
      <c r="BO28" s="10">
        <f t="shared" si="19"/>
        <v>0.61800000000000033</v>
      </c>
      <c r="BP28">
        <f t="shared" si="20"/>
        <v>0</v>
      </c>
      <c r="BQ28" s="93">
        <f t="shared" si="21"/>
        <v>1.0478632478632486</v>
      </c>
      <c r="BR28" s="93">
        <f t="shared" si="22"/>
        <v>1.0581196581196577</v>
      </c>
      <c r="BS28" s="93" t="str">
        <f>VLOOKUP(C28,'Koppeling locatie - aslocatie'!$A$2:$C$8139,2,FALSE)</f>
        <v>maas219</v>
      </c>
      <c r="BT28" s="93">
        <f>VLOOKUP($BS28,aslocaties_v01!$C$3:$AA$500,MATCH($K$3/10,aslocaties_v01!$C$2:$X$2),FALSE)</f>
        <v>6.4619999999999997</v>
      </c>
      <c r="BU28" s="93">
        <f>VLOOKUP(BS28,aslocaties_v01!$C$3:$AA$500,MATCH($K$3,aslocaties_v01!$C$2:$X$2),FALSE)</f>
        <v>7.0430000000000001</v>
      </c>
      <c r="BV28" s="93">
        <f>VLOOKUP(BS28,aslocaties_v01!$C$3:$AA$500,MATCH($K$3*10,aslocaties_v01!$C$2:$Y$2),FALSE)</f>
        <v>7.6550000000000002</v>
      </c>
      <c r="BW28" s="93">
        <f t="shared" si="23"/>
        <v>0.58100000000000041</v>
      </c>
      <c r="BX28" s="93">
        <f t="shared" si="24"/>
        <v>0.6120000000000001</v>
      </c>
      <c r="BY28" s="94">
        <f t="shared" si="25"/>
        <v>6.8376068376060362E-3</v>
      </c>
      <c r="BZ28" s="94">
        <f t="shared" si="26"/>
        <v>8.1037277147486542E-3</v>
      </c>
      <c r="CA28" s="94">
        <f t="shared" si="27"/>
        <v>6.0000000000000497E-2</v>
      </c>
      <c r="CB28">
        <f t="shared" si="28"/>
        <v>6.4000000000000057E-2</v>
      </c>
      <c r="CC28" s="58">
        <f t="shared" si="29"/>
        <v>6.899999999999995E-2</v>
      </c>
      <c r="CD28" s="95" t="b">
        <f t="shared" si="30"/>
        <v>0</v>
      </c>
      <c r="CE28" s="96" t="b">
        <f t="shared" si="31"/>
        <v>1</v>
      </c>
      <c r="CF28" t="b">
        <f t="shared" si="32"/>
        <v>1</v>
      </c>
      <c r="CG28" t="b">
        <f t="shared" si="33"/>
        <v>1</v>
      </c>
      <c r="CH28" s="84" t="b">
        <f t="shared" si="34"/>
        <v>1</v>
      </c>
      <c r="CI28">
        <f t="shared" si="35"/>
        <v>0.82499999999999996</v>
      </c>
      <c r="CJ28" t="b">
        <f t="shared" si="36"/>
        <v>1</v>
      </c>
      <c r="CK28" t="b">
        <f t="shared" si="37"/>
        <v>1</v>
      </c>
      <c r="CL28" s="84" t="b">
        <f t="shared" si="57"/>
        <v>1</v>
      </c>
      <c r="CM28">
        <f t="shared" si="38"/>
        <v>3.3929999999999998</v>
      </c>
      <c r="CN28" t="b">
        <f t="shared" si="39"/>
        <v>1</v>
      </c>
      <c r="CO28" s="84">
        <f t="shared" si="40"/>
        <v>4.5936894386776769E-2</v>
      </c>
      <c r="CP28" t="b">
        <f t="shared" si="41"/>
        <v>1</v>
      </c>
      <c r="CQ28" s="96" t="b">
        <f t="shared" si="42"/>
        <v>1</v>
      </c>
      <c r="CR28" t="b">
        <f t="shared" si="43"/>
        <v>0</v>
      </c>
      <c r="CS28" t="b">
        <f t="shared" si="44"/>
        <v>0</v>
      </c>
      <c r="CT28" t="b">
        <f t="shared" si="45"/>
        <v>1</v>
      </c>
      <c r="CU28" t="b">
        <f t="shared" si="46"/>
        <v>1</v>
      </c>
      <c r="CV28" s="84" t="b">
        <f t="shared" si="47"/>
        <v>1</v>
      </c>
      <c r="CW28" t="b">
        <f t="shared" si="48"/>
        <v>1</v>
      </c>
      <c r="CX28" t="b">
        <f t="shared" si="49"/>
        <v>1</v>
      </c>
      <c r="CY28" t="b">
        <f t="shared" si="50"/>
        <v>1</v>
      </c>
      <c r="CZ28" t="b">
        <f t="shared" si="51"/>
        <v>1</v>
      </c>
      <c r="DA28" s="84">
        <f t="shared" si="52"/>
        <v>1</v>
      </c>
      <c r="DB28" t="b">
        <f t="shared" si="53"/>
        <v>0</v>
      </c>
    </row>
    <row r="29" spans="1:106">
      <c r="A29" s="9">
        <v>1670</v>
      </c>
      <c r="B29" s="3">
        <v>2</v>
      </c>
      <c r="C29" s="3" t="s">
        <v>1907</v>
      </c>
      <c r="D29" s="3" t="str">
        <f t="shared" si="0"/>
        <v>MA_1_38-2_dk_0123</v>
      </c>
      <c r="E29" s="3" t="str">
        <f t="shared" si="1"/>
        <v>0123</v>
      </c>
      <c r="F29" s="3">
        <v>147416.03099999999</v>
      </c>
      <c r="G29" s="15">
        <v>417798.18800000002</v>
      </c>
      <c r="H29" s="35" t="str">
        <f t="shared" si="2"/>
        <v>ja</v>
      </c>
      <c r="I29" s="42">
        <v>221</v>
      </c>
      <c r="J29" s="20" t="s">
        <v>372</v>
      </c>
      <c r="K29" s="21">
        <v>10000</v>
      </c>
      <c r="L29" s="28">
        <f t="shared" si="54"/>
        <v>1</v>
      </c>
      <c r="M29" s="28">
        <f t="shared" si="55"/>
        <v>1</v>
      </c>
      <c r="N29" s="56">
        <f t="shared" si="3"/>
        <v>10000</v>
      </c>
      <c r="O29" s="33">
        <f t="shared" si="56"/>
        <v>165.878610643456</v>
      </c>
      <c r="P29" s="37">
        <f t="shared" si="4"/>
        <v>0</v>
      </c>
      <c r="Q29" s="9" t="s">
        <v>12</v>
      </c>
      <c r="R29" s="55" t="s">
        <v>12</v>
      </c>
      <c r="S29" s="55">
        <v>5.8070000000000004</v>
      </c>
      <c r="T29" s="55">
        <v>6.1790000000000003</v>
      </c>
      <c r="U29" s="55">
        <v>6.5220000000000002</v>
      </c>
      <c r="V29" s="3">
        <v>6.7949999999999999</v>
      </c>
      <c r="W29" s="3">
        <v>7.1070000000000002</v>
      </c>
      <c r="X29" s="3" t="s">
        <v>12</v>
      </c>
      <c r="Y29" s="3">
        <v>7.7240000000000002</v>
      </c>
      <c r="Z29" s="15" t="s">
        <v>12</v>
      </c>
      <c r="AA29" s="10">
        <f t="shared" si="5"/>
        <v>7.1070000000000002</v>
      </c>
      <c r="AB29" s="9">
        <f t="shared" si="6"/>
        <v>0.58499999999999996</v>
      </c>
      <c r="AC29" s="10">
        <f t="shared" si="7"/>
        <v>0.61699999999999999</v>
      </c>
      <c r="AD29" s="9" t="s">
        <v>12</v>
      </c>
      <c r="AE29" s="55" t="s">
        <v>12</v>
      </c>
      <c r="AF29" s="55">
        <v>0.55400000000000005</v>
      </c>
      <c r="AG29" s="55">
        <v>0.61299999999999999</v>
      </c>
      <c r="AH29" s="55">
        <v>0.69099999999999995</v>
      </c>
      <c r="AI29" s="3">
        <v>0.77</v>
      </c>
      <c r="AJ29" s="3">
        <v>0.85</v>
      </c>
      <c r="AK29" s="3" t="s">
        <v>12</v>
      </c>
      <c r="AL29" s="3">
        <v>0.99099999999999999</v>
      </c>
      <c r="AM29" s="15" t="s">
        <v>12</v>
      </c>
      <c r="AN29" s="10">
        <f t="shared" si="8"/>
        <v>0.85</v>
      </c>
      <c r="AO29" s="9">
        <f t="shared" si="9"/>
        <v>0.15900000000000003</v>
      </c>
      <c r="AP29" s="10">
        <f t="shared" si="10"/>
        <v>0.14100000000000001</v>
      </c>
      <c r="AQ29" s="9" t="s">
        <v>12</v>
      </c>
      <c r="AR29" s="55" t="s">
        <v>12</v>
      </c>
      <c r="AS29" s="55">
        <v>2.4710000000000001</v>
      </c>
      <c r="AT29" s="55">
        <v>2.5910000000000002</v>
      </c>
      <c r="AU29" s="55">
        <v>2.726</v>
      </c>
      <c r="AV29" s="3">
        <v>2.8839999999999999</v>
      </c>
      <c r="AW29" s="3">
        <v>3.15</v>
      </c>
      <c r="AX29" s="3" t="s">
        <v>12</v>
      </c>
      <c r="AY29" s="3">
        <v>3.702</v>
      </c>
      <c r="AZ29" s="15" t="s">
        <v>12</v>
      </c>
      <c r="BA29" s="10">
        <f t="shared" si="11"/>
        <v>3.15</v>
      </c>
      <c r="BB29" s="9">
        <f t="shared" si="12"/>
        <v>0.42399999999999993</v>
      </c>
      <c r="BC29" s="10">
        <f t="shared" si="13"/>
        <v>0.55200000000000005</v>
      </c>
      <c r="BD29" s="9">
        <v>6.9829999999999997</v>
      </c>
      <c r="BE29" s="3">
        <v>7.6020000000000003</v>
      </c>
      <c r="BF29" s="15">
        <v>8.2200000000000006</v>
      </c>
      <c r="BG29" s="15">
        <f t="shared" si="14"/>
        <v>7.6020000000000003</v>
      </c>
      <c r="BH29" s="9">
        <f t="shared" si="15"/>
        <v>0.61900000000000066</v>
      </c>
      <c r="BI29" s="10">
        <f t="shared" si="16"/>
        <v>0.61800000000000033</v>
      </c>
      <c r="BJ29" s="9">
        <v>6.99</v>
      </c>
      <c r="BK29" s="3">
        <v>7.6139999999999999</v>
      </c>
      <c r="BL29" s="15">
        <v>8.2390000000000008</v>
      </c>
      <c r="BM29" s="15">
        <f t="shared" si="17"/>
        <v>7.6139999999999999</v>
      </c>
      <c r="BN29" s="9">
        <f t="shared" si="18"/>
        <v>0.62399999999999967</v>
      </c>
      <c r="BO29" s="10">
        <f t="shared" si="19"/>
        <v>0.62500000000000089</v>
      </c>
      <c r="BP29">
        <f t="shared" si="20"/>
        <v>0</v>
      </c>
      <c r="BQ29" s="93">
        <f t="shared" si="21"/>
        <v>1.0581196581196592</v>
      </c>
      <c r="BR29" s="93">
        <f t="shared" si="22"/>
        <v>1.0666666666666662</v>
      </c>
      <c r="BS29" s="93" t="str">
        <f>VLOOKUP(C29,'Koppeling locatie - aslocatie'!$A$2:$C$8139,2,FALSE)</f>
        <v>maas219</v>
      </c>
      <c r="BT29" s="93">
        <f>VLOOKUP($BS29,aslocaties_v01!$C$3:$AA$500,MATCH($K$3/10,aslocaties_v01!$C$2:$X$2),FALSE)</f>
        <v>6.4619999999999997</v>
      </c>
      <c r="BU29" s="93">
        <f>VLOOKUP(BS29,aslocaties_v01!$C$3:$AA$500,MATCH($K$3,aslocaties_v01!$C$2:$X$2),FALSE)</f>
        <v>7.0430000000000001</v>
      </c>
      <c r="BV29" s="93">
        <f>VLOOKUP(BS29,aslocaties_v01!$C$3:$AA$500,MATCH($K$3*10,aslocaties_v01!$C$2:$Y$2),FALSE)</f>
        <v>7.6550000000000002</v>
      </c>
      <c r="BW29" s="93">
        <f t="shared" si="23"/>
        <v>0.58100000000000041</v>
      </c>
      <c r="BX29" s="93">
        <f t="shared" si="24"/>
        <v>0.6120000000000001</v>
      </c>
      <c r="BY29" s="94">
        <f t="shared" si="25"/>
        <v>6.8376068376060362E-3</v>
      </c>
      <c r="BZ29" s="94">
        <f t="shared" si="26"/>
        <v>8.1037277147486542E-3</v>
      </c>
      <c r="CA29" s="94">
        <f t="shared" si="27"/>
        <v>6.0000000000000497E-2</v>
      </c>
      <c r="CB29">
        <f t="shared" si="28"/>
        <v>6.4000000000000057E-2</v>
      </c>
      <c r="CC29" s="58">
        <f t="shared" si="29"/>
        <v>6.899999999999995E-2</v>
      </c>
      <c r="CD29" s="95" t="b">
        <f t="shared" si="30"/>
        <v>0</v>
      </c>
      <c r="CE29" s="96" t="b">
        <f t="shared" si="31"/>
        <v>1</v>
      </c>
      <c r="CF29" t="b">
        <f t="shared" si="32"/>
        <v>1</v>
      </c>
      <c r="CG29" t="b">
        <f t="shared" si="33"/>
        <v>1</v>
      </c>
      <c r="CH29" s="84" t="b">
        <f t="shared" si="34"/>
        <v>1</v>
      </c>
      <c r="CI29">
        <f t="shared" si="35"/>
        <v>0.85</v>
      </c>
      <c r="CJ29" t="b">
        <f t="shared" si="36"/>
        <v>1</v>
      </c>
      <c r="CK29" t="b">
        <f t="shared" si="37"/>
        <v>1</v>
      </c>
      <c r="CL29" s="84" t="b">
        <f t="shared" si="57"/>
        <v>1</v>
      </c>
      <c r="CM29">
        <f t="shared" si="38"/>
        <v>3.15</v>
      </c>
      <c r="CN29" t="b">
        <f t="shared" si="39"/>
        <v>1</v>
      </c>
      <c r="CO29" s="84">
        <f t="shared" si="40"/>
        <v>5.4912753325451744E-2</v>
      </c>
      <c r="CP29" t="b">
        <f t="shared" si="41"/>
        <v>1</v>
      </c>
      <c r="CQ29" s="96" t="b">
        <f t="shared" si="42"/>
        <v>1</v>
      </c>
      <c r="CR29" t="b">
        <f t="shared" si="43"/>
        <v>1</v>
      </c>
      <c r="CS29" t="b">
        <f t="shared" si="44"/>
        <v>1</v>
      </c>
      <c r="CT29" t="b">
        <f t="shared" si="45"/>
        <v>1</v>
      </c>
      <c r="CU29" t="b">
        <f t="shared" si="46"/>
        <v>1</v>
      </c>
      <c r="CV29" s="84" t="b">
        <f t="shared" si="47"/>
        <v>0</v>
      </c>
      <c r="CW29" t="b">
        <f t="shared" si="48"/>
        <v>0</v>
      </c>
      <c r="CX29" t="b">
        <f t="shared" si="49"/>
        <v>0</v>
      </c>
      <c r="CY29" t="b">
        <f t="shared" si="50"/>
        <v>0</v>
      </c>
      <c r="CZ29" t="b">
        <f t="shared" si="51"/>
        <v>0</v>
      </c>
      <c r="DA29" s="84">
        <f t="shared" si="52"/>
        <v>1</v>
      </c>
      <c r="DB29" t="b">
        <f t="shared" si="53"/>
        <v>0</v>
      </c>
    </row>
    <row r="30" spans="1:106">
      <c r="A30" s="9">
        <v>1671</v>
      </c>
      <c r="B30" s="3">
        <v>2</v>
      </c>
      <c r="C30" s="3" t="s">
        <v>1908</v>
      </c>
      <c r="D30" s="3" t="str">
        <f t="shared" si="0"/>
        <v>MA_1_38-2_dk_0124</v>
      </c>
      <c r="E30" s="3" t="str">
        <f t="shared" si="1"/>
        <v>0124</v>
      </c>
      <c r="F30" s="3">
        <v>147416.03099999999</v>
      </c>
      <c r="G30" s="15">
        <v>417798.18800000002</v>
      </c>
      <c r="H30" s="35" t="str">
        <f t="shared" si="2"/>
        <v>ja</v>
      </c>
      <c r="I30" s="42">
        <v>221</v>
      </c>
      <c r="J30" s="20" t="s">
        <v>372</v>
      </c>
      <c r="K30" s="21">
        <v>10000</v>
      </c>
      <c r="L30" s="28">
        <f t="shared" si="54"/>
        <v>1</v>
      </c>
      <c r="M30" s="28">
        <f t="shared" si="55"/>
        <v>1</v>
      </c>
      <c r="N30" s="56">
        <f t="shared" si="3"/>
        <v>10000</v>
      </c>
      <c r="O30" s="33">
        <f t="shared" si="56"/>
        <v>0</v>
      </c>
      <c r="P30" s="37">
        <f t="shared" si="4"/>
        <v>110.34787039627854</v>
      </c>
      <c r="Q30" s="9" t="s">
        <v>12</v>
      </c>
      <c r="R30" s="55" t="s">
        <v>12</v>
      </c>
      <c r="S30" s="55">
        <v>5.8070000000000004</v>
      </c>
      <c r="T30" s="55">
        <v>6.1790000000000003</v>
      </c>
      <c r="U30" s="55">
        <v>6.5220000000000002</v>
      </c>
      <c r="V30" s="3">
        <v>6.7949999999999999</v>
      </c>
      <c r="W30" s="3">
        <v>7.1070000000000002</v>
      </c>
      <c r="X30" s="3" t="s">
        <v>12</v>
      </c>
      <c r="Y30" s="3">
        <v>7.7240000000000002</v>
      </c>
      <c r="Z30" s="15" t="s">
        <v>12</v>
      </c>
      <c r="AA30" s="10">
        <f t="shared" si="5"/>
        <v>7.1070000000000002</v>
      </c>
      <c r="AB30" s="9">
        <f t="shared" si="6"/>
        <v>0.58499999999999996</v>
      </c>
      <c r="AC30" s="10">
        <f t="shared" si="7"/>
        <v>0.61699999999999999</v>
      </c>
      <c r="AD30" s="9" t="s">
        <v>12</v>
      </c>
      <c r="AE30" s="55" t="s">
        <v>12</v>
      </c>
      <c r="AF30" s="55">
        <v>0.46700000000000003</v>
      </c>
      <c r="AG30" s="55">
        <v>0.51800000000000002</v>
      </c>
      <c r="AH30" s="55">
        <v>0.56699999999999995</v>
      </c>
      <c r="AI30" s="3">
        <v>0.623</v>
      </c>
      <c r="AJ30" s="3">
        <v>0.70699999999999996</v>
      </c>
      <c r="AK30" s="3" t="s">
        <v>12</v>
      </c>
      <c r="AL30" s="3">
        <v>0.78500000000000003</v>
      </c>
      <c r="AM30" s="15" t="s">
        <v>12</v>
      </c>
      <c r="AN30" s="10">
        <f t="shared" si="8"/>
        <v>0.70699999999999996</v>
      </c>
      <c r="AO30" s="9">
        <f t="shared" si="9"/>
        <v>0.14000000000000001</v>
      </c>
      <c r="AP30" s="10">
        <f t="shared" si="10"/>
        <v>7.8000000000000069E-2</v>
      </c>
      <c r="AQ30" s="9" t="s">
        <v>12</v>
      </c>
      <c r="AR30" s="55" t="s">
        <v>12</v>
      </c>
      <c r="AS30" s="55">
        <v>2.294</v>
      </c>
      <c r="AT30" s="55">
        <v>2.41</v>
      </c>
      <c r="AU30" s="55">
        <v>2.5339999999999998</v>
      </c>
      <c r="AV30" s="3">
        <v>2.6520000000000001</v>
      </c>
      <c r="AW30" s="3">
        <v>2.8570000000000002</v>
      </c>
      <c r="AX30" s="3" t="s">
        <v>12</v>
      </c>
      <c r="AY30" s="3">
        <v>3.8420000000000001</v>
      </c>
      <c r="AZ30" s="15" t="s">
        <v>12</v>
      </c>
      <c r="BA30" s="10">
        <f t="shared" si="11"/>
        <v>2.8570000000000002</v>
      </c>
      <c r="BB30" s="9">
        <f t="shared" si="12"/>
        <v>0.3230000000000004</v>
      </c>
      <c r="BC30" s="10">
        <f t="shared" si="13"/>
        <v>0.98499999999999988</v>
      </c>
      <c r="BD30" s="9">
        <v>6.9189999999999996</v>
      </c>
      <c r="BE30" s="3">
        <v>7.5309999999999997</v>
      </c>
      <c r="BF30" s="15">
        <v>8.1489999999999991</v>
      </c>
      <c r="BG30" s="15">
        <f t="shared" si="14"/>
        <v>7.5309999999999997</v>
      </c>
      <c r="BH30" s="9">
        <f t="shared" si="15"/>
        <v>0.6120000000000001</v>
      </c>
      <c r="BI30" s="10">
        <f t="shared" si="16"/>
        <v>0.61799999999999944</v>
      </c>
      <c r="BJ30" s="9">
        <v>6.9269999999999996</v>
      </c>
      <c r="BK30" s="3">
        <v>7.5439999999999996</v>
      </c>
      <c r="BL30" s="15">
        <v>8.1649999999999991</v>
      </c>
      <c r="BM30" s="15">
        <f t="shared" si="17"/>
        <v>7.5439999999999996</v>
      </c>
      <c r="BN30" s="9">
        <f t="shared" si="18"/>
        <v>0.61699999999999999</v>
      </c>
      <c r="BO30" s="10">
        <f t="shared" si="19"/>
        <v>0.62099999999999955</v>
      </c>
      <c r="BP30">
        <f t="shared" si="20"/>
        <v>0</v>
      </c>
      <c r="BQ30" s="93">
        <f t="shared" si="21"/>
        <v>1.0461538461538464</v>
      </c>
      <c r="BR30" s="93">
        <f t="shared" si="22"/>
        <v>1.0547008547008547</v>
      </c>
      <c r="BS30" s="93" t="str">
        <f>VLOOKUP(C30,'Koppeling locatie - aslocatie'!$A$2:$C$8139,2,FALSE)</f>
        <v>maas219</v>
      </c>
      <c r="BT30" s="93">
        <f>VLOOKUP($BS30,aslocaties_v01!$C$3:$AA$500,MATCH($K$3/10,aslocaties_v01!$C$2:$X$2),FALSE)</f>
        <v>6.4619999999999997</v>
      </c>
      <c r="BU30" s="93">
        <f>VLOOKUP(BS30,aslocaties_v01!$C$3:$AA$500,MATCH($K$3,aslocaties_v01!$C$2:$X$2),FALSE)</f>
        <v>7.0430000000000001</v>
      </c>
      <c r="BV30" s="93">
        <f>VLOOKUP(BS30,aslocaties_v01!$C$3:$AA$500,MATCH($K$3*10,aslocaties_v01!$C$2:$Y$2),FALSE)</f>
        <v>7.6550000000000002</v>
      </c>
      <c r="BW30" s="93">
        <f t="shared" si="23"/>
        <v>0.58100000000000041</v>
      </c>
      <c r="BX30" s="93">
        <f t="shared" si="24"/>
        <v>0.6120000000000001</v>
      </c>
      <c r="BY30" s="94">
        <f t="shared" si="25"/>
        <v>6.8376068376060362E-3</v>
      </c>
      <c r="BZ30" s="94">
        <f t="shared" si="26"/>
        <v>8.1037277147486542E-3</v>
      </c>
      <c r="CA30" s="94">
        <f t="shared" si="27"/>
        <v>6.0000000000000497E-2</v>
      </c>
      <c r="CB30">
        <f t="shared" si="28"/>
        <v>6.4000000000000057E-2</v>
      </c>
      <c r="CC30" s="58">
        <f t="shared" si="29"/>
        <v>6.899999999999995E-2</v>
      </c>
      <c r="CD30" s="95" t="b">
        <f t="shared" si="30"/>
        <v>0</v>
      </c>
      <c r="CE30" s="96" t="b">
        <f t="shared" si="31"/>
        <v>1</v>
      </c>
      <c r="CF30" t="b">
        <f t="shared" si="32"/>
        <v>1</v>
      </c>
      <c r="CG30" t="b">
        <f t="shared" si="33"/>
        <v>1</v>
      </c>
      <c r="CH30" s="84" t="b">
        <f t="shared" si="34"/>
        <v>1</v>
      </c>
      <c r="CI30">
        <f t="shared" si="35"/>
        <v>0.70699999999999996</v>
      </c>
      <c r="CJ30" t="b">
        <f t="shared" si="36"/>
        <v>1</v>
      </c>
      <c r="CK30" t="b">
        <f t="shared" si="37"/>
        <v>1</v>
      </c>
      <c r="CL30" s="84" t="b">
        <f t="shared" si="57"/>
        <v>1</v>
      </c>
      <c r="CM30">
        <f t="shared" si="38"/>
        <v>2.8570000000000002</v>
      </c>
      <c r="CN30" t="b">
        <f t="shared" si="39"/>
        <v>1</v>
      </c>
      <c r="CO30" s="84">
        <f t="shared" si="40"/>
        <v>5.5523180384358682E-2</v>
      </c>
      <c r="CP30" t="b">
        <f t="shared" si="41"/>
        <v>1</v>
      </c>
      <c r="CQ30" s="96" t="b">
        <f t="shared" si="42"/>
        <v>0</v>
      </c>
      <c r="CR30" t="b">
        <f t="shared" si="43"/>
        <v>0</v>
      </c>
      <c r="CS30" t="b">
        <f t="shared" si="44"/>
        <v>0</v>
      </c>
      <c r="CT30" t="b">
        <f t="shared" si="45"/>
        <v>0</v>
      </c>
      <c r="CU30" t="b">
        <f t="shared" si="46"/>
        <v>0</v>
      </c>
      <c r="CV30" s="84" t="b">
        <f t="shared" si="47"/>
        <v>1</v>
      </c>
      <c r="CW30" t="b">
        <f t="shared" si="48"/>
        <v>0</v>
      </c>
      <c r="CX30" t="b">
        <f t="shared" si="49"/>
        <v>0</v>
      </c>
      <c r="CY30" t="b">
        <f t="shared" si="50"/>
        <v>1</v>
      </c>
      <c r="CZ30" t="b">
        <f t="shared" si="51"/>
        <v>1</v>
      </c>
      <c r="DA30" s="84">
        <f t="shared" si="52"/>
        <v>2</v>
      </c>
      <c r="DB30" t="b">
        <f t="shared" si="53"/>
        <v>0</v>
      </c>
    </row>
    <row r="31" spans="1:106">
      <c r="A31" s="9">
        <v>1672</v>
      </c>
      <c r="B31" s="3">
        <v>2</v>
      </c>
      <c r="C31" s="3" t="s">
        <v>1909</v>
      </c>
      <c r="D31" s="3" t="str">
        <f t="shared" si="0"/>
        <v>MA_1_38-2_dk_0125</v>
      </c>
      <c r="E31" s="3" t="str">
        <f t="shared" si="1"/>
        <v>0125</v>
      </c>
      <c r="F31" s="3">
        <v>147326.40599999999</v>
      </c>
      <c r="G31" s="15">
        <v>417862.56199999998</v>
      </c>
      <c r="H31" s="35" t="str">
        <f t="shared" si="2"/>
        <v>ja</v>
      </c>
      <c r="I31" s="42">
        <v>97</v>
      </c>
      <c r="J31" s="20" t="s">
        <v>372</v>
      </c>
      <c r="K31" s="21">
        <v>10000</v>
      </c>
      <c r="L31" s="28">
        <f t="shared" si="54"/>
        <v>1</v>
      </c>
      <c r="M31" s="28">
        <f t="shared" si="55"/>
        <v>1</v>
      </c>
      <c r="N31" s="56">
        <f t="shared" si="3"/>
        <v>10000</v>
      </c>
      <c r="O31" s="33">
        <f t="shared" si="56"/>
        <v>110.34787039627854</v>
      </c>
      <c r="P31" s="37">
        <f t="shared" si="4"/>
        <v>75.661715768277062</v>
      </c>
      <c r="Q31" s="9" t="s">
        <v>12</v>
      </c>
      <c r="R31" s="55" t="s">
        <v>12</v>
      </c>
      <c r="S31" s="55">
        <v>5.8070000000000004</v>
      </c>
      <c r="T31" s="55">
        <v>6.1790000000000003</v>
      </c>
      <c r="U31" s="55">
        <v>6.5220000000000002</v>
      </c>
      <c r="V31" s="3">
        <v>6.7949999999999999</v>
      </c>
      <c r="W31" s="3">
        <v>7.1070000000000002</v>
      </c>
      <c r="X31" s="3" t="s">
        <v>12</v>
      </c>
      <c r="Y31" s="3">
        <v>7.7240000000000002</v>
      </c>
      <c r="Z31" s="15" t="s">
        <v>12</v>
      </c>
      <c r="AA31" s="10">
        <f t="shared" si="5"/>
        <v>7.1070000000000002</v>
      </c>
      <c r="AB31" s="9">
        <f t="shared" si="6"/>
        <v>0.58499999999999996</v>
      </c>
      <c r="AC31" s="10">
        <f t="shared" si="7"/>
        <v>0.61699999999999999</v>
      </c>
      <c r="AD31" s="9" t="s">
        <v>12</v>
      </c>
      <c r="AE31" s="55" t="s">
        <v>12</v>
      </c>
      <c r="AF31" s="55">
        <v>0.42399999999999999</v>
      </c>
      <c r="AG31" s="55">
        <v>0.46700000000000003</v>
      </c>
      <c r="AH31" s="55">
        <v>0.51600000000000001</v>
      </c>
      <c r="AI31" s="3">
        <v>0.56100000000000005</v>
      </c>
      <c r="AJ31" s="3">
        <v>0.61199999999999999</v>
      </c>
      <c r="AK31" s="3" t="s">
        <v>12</v>
      </c>
      <c r="AL31" s="3">
        <v>0.71399999999999997</v>
      </c>
      <c r="AM31" s="15" t="s">
        <v>12</v>
      </c>
      <c r="AN31" s="10">
        <f t="shared" si="8"/>
        <v>0.61199999999999999</v>
      </c>
      <c r="AO31" s="9">
        <f t="shared" si="9"/>
        <v>9.5999999999999974E-2</v>
      </c>
      <c r="AP31" s="10">
        <f t="shared" si="10"/>
        <v>0.10199999999999998</v>
      </c>
      <c r="AQ31" s="9" t="s">
        <v>12</v>
      </c>
      <c r="AR31" s="55" t="s">
        <v>12</v>
      </c>
      <c r="AS31" s="55">
        <v>2.27</v>
      </c>
      <c r="AT31" s="55">
        <v>2.4750000000000001</v>
      </c>
      <c r="AU31" s="55">
        <v>2.7949999999999999</v>
      </c>
      <c r="AV31" s="3">
        <v>3.218</v>
      </c>
      <c r="AW31" s="3">
        <v>3.2909999999999999</v>
      </c>
      <c r="AX31" s="3" t="s">
        <v>12</v>
      </c>
      <c r="AY31" s="3">
        <v>3.4260000000000002</v>
      </c>
      <c r="AZ31" s="15" t="s">
        <v>12</v>
      </c>
      <c r="BA31" s="10">
        <f t="shared" si="11"/>
        <v>3.2909999999999999</v>
      </c>
      <c r="BB31" s="9">
        <f t="shared" si="12"/>
        <v>0.496</v>
      </c>
      <c r="BC31" s="10">
        <f t="shared" si="13"/>
        <v>0.13500000000000023</v>
      </c>
      <c r="BD31" s="9">
        <v>6.6849999999999996</v>
      </c>
      <c r="BE31" s="3">
        <v>7.2759999999999998</v>
      </c>
      <c r="BF31" s="15">
        <v>7.89</v>
      </c>
      <c r="BG31" s="15">
        <f t="shared" si="14"/>
        <v>7.2759999999999998</v>
      </c>
      <c r="BH31" s="9">
        <f t="shared" si="15"/>
        <v>0.59100000000000019</v>
      </c>
      <c r="BI31" s="10">
        <f t="shared" si="16"/>
        <v>0.61399999999999988</v>
      </c>
      <c r="BJ31" s="9">
        <v>6.6689999999999996</v>
      </c>
      <c r="BK31" s="3">
        <v>7.26</v>
      </c>
      <c r="BL31" s="15">
        <v>7.8739999999999997</v>
      </c>
      <c r="BM31" s="15">
        <f t="shared" si="17"/>
        <v>7.26</v>
      </c>
      <c r="BN31" s="9">
        <f t="shared" si="18"/>
        <v>0.59100000000000019</v>
      </c>
      <c r="BO31" s="10">
        <f t="shared" si="19"/>
        <v>0.61399999999999988</v>
      </c>
      <c r="BP31">
        <f t="shared" si="20"/>
        <v>0</v>
      </c>
      <c r="BQ31" s="93">
        <f t="shared" si="21"/>
        <v>1.0102564102564107</v>
      </c>
      <c r="BR31" s="93">
        <f t="shared" si="22"/>
        <v>1.0102564102564107</v>
      </c>
      <c r="BS31" s="93" t="str">
        <f>VLOOKUP(C31,'Koppeling locatie - aslocatie'!$A$2:$C$8139,2,FALSE)</f>
        <v>maas219</v>
      </c>
      <c r="BT31" s="93">
        <f>VLOOKUP($BS31,aslocaties_v01!$C$3:$AA$500,MATCH($K$3/10,aslocaties_v01!$C$2:$X$2),FALSE)</f>
        <v>6.4619999999999997</v>
      </c>
      <c r="BU31" s="93">
        <f>VLOOKUP(BS31,aslocaties_v01!$C$3:$AA$500,MATCH($K$3,aslocaties_v01!$C$2:$X$2),FALSE)</f>
        <v>7.0430000000000001</v>
      </c>
      <c r="BV31" s="93">
        <f>VLOOKUP(BS31,aslocaties_v01!$C$3:$AA$500,MATCH($K$3*10,aslocaties_v01!$C$2:$Y$2),FALSE)</f>
        <v>7.6550000000000002</v>
      </c>
      <c r="BW31" s="93">
        <f t="shared" si="23"/>
        <v>0.58100000000000041</v>
      </c>
      <c r="BX31" s="93">
        <f t="shared" si="24"/>
        <v>0.6120000000000001</v>
      </c>
      <c r="BY31" s="94">
        <f t="shared" si="25"/>
        <v>6.8376068376060362E-3</v>
      </c>
      <c r="BZ31" s="94">
        <f t="shared" si="26"/>
        <v>8.1037277147486542E-3</v>
      </c>
      <c r="CA31" s="94">
        <f t="shared" si="27"/>
        <v>6.0000000000000497E-2</v>
      </c>
      <c r="CB31">
        <f t="shared" si="28"/>
        <v>6.4000000000000057E-2</v>
      </c>
      <c r="CC31" s="58">
        <f t="shared" si="29"/>
        <v>6.899999999999995E-2</v>
      </c>
      <c r="CD31" s="95" t="b">
        <f t="shared" si="30"/>
        <v>0</v>
      </c>
      <c r="CE31" s="96" t="b">
        <f t="shared" si="31"/>
        <v>1</v>
      </c>
      <c r="CF31" t="b">
        <f t="shared" si="32"/>
        <v>1</v>
      </c>
      <c r="CG31" t="b">
        <f t="shared" si="33"/>
        <v>1</v>
      </c>
      <c r="CH31" s="84" t="b">
        <f t="shared" si="34"/>
        <v>1</v>
      </c>
      <c r="CI31">
        <f t="shared" si="35"/>
        <v>0.61199999999999999</v>
      </c>
      <c r="CJ31" t="b">
        <f t="shared" si="36"/>
        <v>1</v>
      </c>
      <c r="CK31" t="b">
        <f t="shared" si="37"/>
        <v>1</v>
      </c>
      <c r="CL31" s="84" t="b">
        <f t="shared" si="57"/>
        <v>1</v>
      </c>
      <c r="CM31">
        <f t="shared" si="38"/>
        <v>3.2909999999999999</v>
      </c>
      <c r="CN31" t="b">
        <f t="shared" si="39"/>
        <v>1</v>
      </c>
      <c r="CO31" s="84">
        <f t="shared" si="40"/>
        <v>3.6221885983687661E-2</v>
      </c>
      <c r="CP31" t="b">
        <f t="shared" si="41"/>
        <v>1</v>
      </c>
      <c r="CQ31" s="96" t="b">
        <f t="shared" si="42"/>
        <v>1</v>
      </c>
      <c r="CR31" t="b">
        <f t="shared" si="43"/>
        <v>0</v>
      </c>
      <c r="CS31" t="b">
        <f t="shared" si="44"/>
        <v>0</v>
      </c>
      <c r="CT31" t="b">
        <f t="shared" si="45"/>
        <v>1</v>
      </c>
      <c r="CU31" t="b">
        <f t="shared" si="46"/>
        <v>1</v>
      </c>
      <c r="CV31" s="84" t="b">
        <f t="shared" si="47"/>
        <v>1</v>
      </c>
      <c r="CW31" t="b">
        <f t="shared" si="48"/>
        <v>1</v>
      </c>
      <c r="CX31" t="b">
        <f t="shared" si="49"/>
        <v>1</v>
      </c>
      <c r="CY31" t="b">
        <f t="shared" si="50"/>
        <v>1</v>
      </c>
      <c r="CZ31" t="b">
        <f t="shared" si="51"/>
        <v>1</v>
      </c>
      <c r="DA31" s="84">
        <f t="shared" si="52"/>
        <v>1</v>
      </c>
      <c r="DB31" t="b">
        <f t="shared" si="53"/>
        <v>0</v>
      </c>
    </row>
    <row r="32" spans="1:106">
      <c r="A32" s="9">
        <v>1673</v>
      </c>
      <c r="B32" s="3">
        <v>2</v>
      </c>
      <c r="C32" s="3" t="s">
        <v>1910</v>
      </c>
      <c r="D32" s="3" t="str">
        <f t="shared" si="0"/>
        <v>MA_1_38-2_dk_0126</v>
      </c>
      <c r="E32" s="3" t="str">
        <f t="shared" si="1"/>
        <v>0126</v>
      </c>
      <c r="F32" s="3">
        <v>147339.07800000001</v>
      </c>
      <c r="G32" s="15">
        <v>417787.96899999998</v>
      </c>
      <c r="H32" s="35" t="str">
        <f t="shared" si="2"/>
        <v>ja</v>
      </c>
      <c r="I32" s="42">
        <v>117</v>
      </c>
      <c r="J32" s="20" t="s">
        <v>372</v>
      </c>
      <c r="K32" s="21">
        <v>10000</v>
      </c>
      <c r="L32" s="28">
        <f t="shared" si="54"/>
        <v>1</v>
      </c>
      <c r="M32" s="28">
        <f t="shared" si="55"/>
        <v>1</v>
      </c>
      <c r="N32" s="56">
        <f t="shared" si="3"/>
        <v>10000</v>
      </c>
      <c r="O32" s="33">
        <f t="shared" si="56"/>
        <v>75.661715768277062</v>
      </c>
      <c r="P32" s="37">
        <f t="shared" si="4"/>
        <v>77.25926780006786</v>
      </c>
      <c r="Q32" s="9" t="s">
        <v>12</v>
      </c>
      <c r="R32" s="55" t="s">
        <v>12</v>
      </c>
      <c r="S32" s="55">
        <v>5.8070000000000004</v>
      </c>
      <c r="T32" s="55">
        <v>6.1790000000000003</v>
      </c>
      <c r="U32" s="55">
        <v>6.5220000000000002</v>
      </c>
      <c r="V32" s="3">
        <v>6.7949999999999999</v>
      </c>
      <c r="W32" s="3">
        <v>7.1070000000000002</v>
      </c>
      <c r="X32" s="3" t="s">
        <v>12</v>
      </c>
      <c r="Y32" s="3">
        <v>7.7240000000000002</v>
      </c>
      <c r="Z32" s="15" t="s">
        <v>12</v>
      </c>
      <c r="AA32" s="10">
        <f t="shared" si="5"/>
        <v>7.1070000000000002</v>
      </c>
      <c r="AB32" s="9">
        <f t="shared" si="6"/>
        <v>0.58499999999999996</v>
      </c>
      <c r="AC32" s="10">
        <f t="shared" si="7"/>
        <v>0.61699999999999999</v>
      </c>
      <c r="AD32" s="9" t="s">
        <v>12</v>
      </c>
      <c r="AE32" s="55" t="s">
        <v>12</v>
      </c>
      <c r="AF32" s="55">
        <v>0.45100000000000001</v>
      </c>
      <c r="AG32" s="55">
        <v>0.502</v>
      </c>
      <c r="AH32" s="55">
        <v>0.54900000000000004</v>
      </c>
      <c r="AI32" s="3">
        <v>0.59299999999999997</v>
      </c>
      <c r="AJ32" s="3">
        <v>0.64500000000000002</v>
      </c>
      <c r="AK32" s="3" t="s">
        <v>12</v>
      </c>
      <c r="AL32" s="3">
        <v>0.752</v>
      </c>
      <c r="AM32" s="15" t="s">
        <v>12</v>
      </c>
      <c r="AN32" s="10">
        <f t="shared" si="8"/>
        <v>0.64500000000000002</v>
      </c>
      <c r="AO32" s="9">
        <f t="shared" si="9"/>
        <v>9.5999999999999974E-2</v>
      </c>
      <c r="AP32" s="10">
        <f t="shared" si="10"/>
        <v>0.10699999999999998</v>
      </c>
      <c r="AQ32" s="9" t="s">
        <v>12</v>
      </c>
      <c r="AR32" s="55" t="s">
        <v>12</v>
      </c>
      <c r="AS32" s="55">
        <v>2.29</v>
      </c>
      <c r="AT32" s="55">
        <v>2.4119999999999999</v>
      </c>
      <c r="AU32" s="55">
        <v>2.577</v>
      </c>
      <c r="AV32" s="3">
        <v>2.6840000000000002</v>
      </c>
      <c r="AW32" s="3">
        <v>2.8050000000000002</v>
      </c>
      <c r="AX32" s="3" t="s">
        <v>12</v>
      </c>
      <c r="AY32" s="3">
        <v>3.706</v>
      </c>
      <c r="AZ32" s="15" t="s">
        <v>12</v>
      </c>
      <c r="BA32" s="10">
        <f t="shared" si="11"/>
        <v>2.8050000000000002</v>
      </c>
      <c r="BB32" s="9">
        <f t="shared" si="12"/>
        <v>0.2280000000000002</v>
      </c>
      <c r="BC32" s="10">
        <f t="shared" si="13"/>
        <v>0.9009999999999998</v>
      </c>
      <c r="BD32" s="9">
        <v>6.7430000000000003</v>
      </c>
      <c r="BE32" s="3">
        <v>7.3360000000000003</v>
      </c>
      <c r="BF32" s="15">
        <v>7.95</v>
      </c>
      <c r="BG32" s="15">
        <f t="shared" si="14"/>
        <v>7.3360000000000003</v>
      </c>
      <c r="BH32" s="9">
        <f t="shared" si="15"/>
        <v>0.59299999999999997</v>
      </c>
      <c r="BI32" s="10">
        <f t="shared" si="16"/>
        <v>0.61399999999999988</v>
      </c>
      <c r="BJ32" s="9">
        <v>6.726</v>
      </c>
      <c r="BK32" s="3">
        <v>7.3179999999999996</v>
      </c>
      <c r="BL32" s="15">
        <v>7.9320000000000004</v>
      </c>
      <c r="BM32" s="15">
        <f t="shared" si="17"/>
        <v>7.3179999999999996</v>
      </c>
      <c r="BN32" s="9">
        <f t="shared" si="18"/>
        <v>0.59199999999999964</v>
      </c>
      <c r="BO32" s="10">
        <f t="shared" si="19"/>
        <v>0.61400000000000077</v>
      </c>
      <c r="BP32">
        <f t="shared" si="20"/>
        <v>0</v>
      </c>
      <c r="BQ32" s="93">
        <f t="shared" si="21"/>
        <v>1.0136752136752136</v>
      </c>
      <c r="BR32" s="93">
        <f t="shared" si="22"/>
        <v>1.0119658119658115</v>
      </c>
      <c r="BS32" s="93" t="str">
        <f>VLOOKUP(C32,'Koppeling locatie - aslocatie'!$A$2:$C$8139,2,FALSE)</f>
        <v>maas219</v>
      </c>
      <c r="BT32" s="93">
        <f>VLOOKUP($BS32,aslocaties_v01!$C$3:$AA$500,MATCH($K$3/10,aslocaties_v01!$C$2:$X$2),FALSE)</f>
        <v>6.4619999999999997</v>
      </c>
      <c r="BU32" s="93">
        <f>VLOOKUP(BS32,aslocaties_v01!$C$3:$AA$500,MATCH($K$3,aslocaties_v01!$C$2:$X$2),FALSE)</f>
        <v>7.0430000000000001</v>
      </c>
      <c r="BV32" s="93">
        <f>VLOOKUP(BS32,aslocaties_v01!$C$3:$AA$500,MATCH($K$3*10,aslocaties_v01!$C$2:$Y$2),FALSE)</f>
        <v>7.6550000000000002</v>
      </c>
      <c r="BW32" s="93">
        <f t="shared" si="23"/>
        <v>0.58100000000000041</v>
      </c>
      <c r="BX32" s="93">
        <f t="shared" si="24"/>
        <v>0.6120000000000001</v>
      </c>
      <c r="BY32" s="94">
        <f t="shared" si="25"/>
        <v>6.8376068376060362E-3</v>
      </c>
      <c r="BZ32" s="94">
        <f t="shared" si="26"/>
        <v>8.1037277147486542E-3</v>
      </c>
      <c r="CA32" s="94">
        <f t="shared" si="27"/>
        <v>6.0000000000000497E-2</v>
      </c>
      <c r="CB32">
        <f t="shared" si="28"/>
        <v>6.4000000000000057E-2</v>
      </c>
      <c r="CC32" s="58">
        <f t="shared" si="29"/>
        <v>6.899999999999995E-2</v>
      </c>
      <c r="CD32" s="95" t="b">
        <f t="shared" si="30"/>
        <v>0</v>
      </c>
      <c r="CE32" s="96" t="b">
        <f t="shared" si="31"/>
        <v>1</v>
      </c>
      <c r="CF32" t="b">
        <f t="shared" si="32"/>
        <v>1</v>
      </c>
      <c r="CG32" t="b">
        <f t="shared" si="33"/>
        <v>1</v>
      </c>
      <c r="CH32" s="84" t="b">
        <f t="shared" si="34"/>
        <v>1</v>
      </c>
      <c r="CI32">
        <f t="shared" si="35"/>
        <v>0.64500000000000002</v>
      </c>
      <c r="CJ32" t="b">
        <f t="shared" si="36"/>
        <v>1</v>
      </c>
      <c r="CK32" t="b">
        <f t="shared" si="37"/>
        <v>1</v>
      </c>
      <c r="CL32" s="84" t="b">
        <f t="shared" si="57"/>
        <v>1</v>
      </c>
      <c r="CM32">
        <f t="shared" si="38"/>
        <v>2.8050000000000002</v>
      </c>
      <c r="CN32" t="b">
        <f t="shared" si="39"/>
        <v>1</v>
      </c>
      <c r="CO32" s="84">
        <f t="shared" si="40"/>
        <v>5.2549596431320234E-2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1674</v>
      </c>
      <c r="B33" s="3">
        <v>2</v>
      </c>
      <c r="C33" s="3" t="s">
        <v>1911</v>
      </c>
      <c r="D33" s="3" t="str">
        <f t="shared" si="0"/>
        <v>MA_1_38-2_dk_0127</v>
      </c>
      <c r="E33" s="3" t="str">
        <f t="shared" si="1"/>
        <v>0127</v>
      </c>
      <c r="F33" s="3">
        <v>147263.54699999999</v>
      </c>
      <c r="G33" s="15">
        <v>417771.71899999998</v>
      </c>
      <c r="H33" s="35" t="str">
        <f t="shared" si="2"/>
        <v>ja</v>
      </c>
      <c r="I33" s="42">
        <v>129</v>
      </c>
      <c r="J33" s="20" t="s">
        <v>372</v>
      </c>
      <c r="K33" s="21">
        <v>10000</v>
      </c>
      <c r="L33" s="28">
        <f t="shared" si="54"/>
        <v>1</v>
      </c>
      <c r="M33" s="28">
        <f t="shared" si="55"/>
        <v>1</v>
      </c>
      <c r="N33" s="56">
        <f t="shared" si="3"/>
        <v>10000</v>
      </c>
      <c r="O33" s="33">
        <f t="shared" si="56"/>
        <v>77.25926780006786</v>
      </c>
      <c r="P33" s="37">
        <f t="shared" si="4"/>
        <v>105.87068556024086</v>
      </c>
      <c r="Q33" s="9" t="s">
        <v>12</v>
      </c>
      <c r="R33" s="55" t="s">
        <v>12</v>
      </c>
      <c r="S33" s="55">
        <v>5.8070000000000004</v>
      </c>
      <c r="T33" s="55">
        <v>6.1790000000000003</v>
      </c>
      <c r="U33" s="55">
        <v>6.5209999999999999</v>
      </c>
      <c r="V33" s="3">
        <v>6.7949999999999999</v>
      </c>
      <c r="W33" s="3">
        <v>7.1070000000000002</v>
      </c>
      <c r="X33" s="3" t="s">
        <v>12</v>
      </c>
      <c r="Y33" s="3">
        <v>7.7240000000000002</v>
      </c>
      <c r="Z33" s="15" t="s">
        <v>12</v>
      </c>
      <c r="AA33" s="10">
        <f t="shared" si="5"/>
        <v>7.1070000000000002</v>
      </c>
      <c r="AB33" s="9">
        <f t="shared" si="6"/>
        <v>0.5860000000000003</v>
      </c>
      <c r="AC33" s="10">
        <f t="shared" si="7"/>
        <v>0.61699999999999999</v>
      </c>
      <c r="AD33" s="9" t="s">
        <v>12</v>
      </c>
      <c r="AE33" s="55" t="s">
        <v>12</v>
      </c>
      <c r="AF33" s="55">
        <v>0.433</v>
      </c>
      <c r="AG33" s="55">
        <v>0.47899999999999998</v>
      </c>
      <c r="AH33" s="55">
        <v>0.53100000000000003</v>
      </c>
      <c r="AI33" s="3">
        <v>0.57999999999999996</v>
      </c>
      <c r="AJ33" s="3">
        <v>0.63300000000000001</v>
      </c>
      <c r="AK33" s="3" t="s">
        <v>12</v>
      </c>
      <c r="AL33" s="3">
        <v>0.73699999999999999</v>
      </c>
      <c r="AM33" s="15" t="s">
        <v>12</v>
      </c>
      <c r="AN33" s="10">
        <f t="shared" si="8"/>
        <v>0.63300000000000001</v>
      </c>
      <c r="AO33" s="9">
        <f t="shared" si="9"/>
        <v>0.10199999999999998</v>
      </c>
      <c r="AP33" s="10">
        <f t="shared" si="10"/>
        <v>0.10399999999999998</v>
      </c>
      <c r="AQ33" s="9" t="s">
        <v>12</v>
      </c>
      <c r="AR33" s="55" t="s">
        <v>12</v>
      </c>
      <c r="AS33" s="55">
        <v>2.2519999999999998</v>
      </c>
      <c r="AT33" s="55">
        <v>2.36</v>
      </c>
      <c r="AU33" s="55">
        <v>2.4750000000000001</v>
      </c>
      <c r="AV33" s="3">
        <v>2.573</v>
      </c>
      <c r="AW33" s="3">
        <v>2.68</v>
      </c>
      <c r="AX33" s="3" t="s">
        <v>12</v>
      </c>
      <c r="AY33" s="3">
        <v>2.88</v>
      </c>
      <c r="AZ33" s="15" t="s">
        <v>12</v>
      </c>
      <c r="BA33" s="10">
        <f t="shared" si="11"/>
        <v>2.68</v>
      </c>
      <c r="BB33" s="9">
        <f t="shared" si="12"/>
        <v>0.20500000000000007</v>
      </c>
      <c r="BC33" s="10">
        <f t="shared" si="13"/>
        <v>0.19999999999999973</v>
      </c>
      <c r="BD33" s="9">
        <v>6.7729999999999997</v>
      </c>
      <c r="BE33" s="3">
        <v>7.3680000000000003</v>
      </c>
      <c r="BF33" s="15">
        <v>7.9820000000000002</v>
      </c>
      <c r="BG33" s="15">
        <f t="shared" si="14"/>
        <v>7.3680000000000003</v>
      </c>
      <c r="BH33" s="9">
        <f t="shared" si="15"/>
        <v>0.59500000000000064</v>
      </c>
      <c r="BI33" s="10">
        <f t="shared" si="16"/>
        <v>0.61399999999999988</v>
      </c>
      <c r="BJ33" s="9">
        <v>6.7539999999999996</v>
      </c>
      <c r="BK33" s="3">
        <v>7.3490000000000002</v>
      </c>
      <c r="BL33" s="15">
        <v>7.9619999999999997</v>
      </c>
      <c r="BM33" s="15">
        <f t="shared" si="17"/>
        <v>7.3490000000000002</v>
      </c>
      <c r="BN33" s="9">
        <f t="shared" si="18"/>
        <v>0.59500000000000064</v>
      </c>
      <c r="BO33" s="10">
        <f t="shared" si="19"/>
        <v>0.61299999999999955</v>
      </c>
      <c r="BP33">
        <f t="shared" si="20"/>
        <v>0</v>
      </c>
      <c r="BQ33" s="93">
        <f t="shared" si="21"/>
        <v>1.0153583617747446</v>
      </c>
      <c r="BR33" s="93">
        <f t="shared" si="22"/>
        <v>1.0153583617747446</v>
      </c>
      <c r="BS33" s="93" t="str">
        <f>VLOOKUP(C33,'Koppeling locatie - aslocatie'!$A$2:$C$8139,2,FALSE)</f>
        <v>maas219</v>
      </c>
      <c r="BT33" s="93">
        <f>VLOOKUP($BS33,aslocaties_v01!$C$3:$AA$500,MATCH($K$3/10,aslocaties_v01!$C$2:$X$2),FALSE)</f>
        <v>6.4619999999999997</v>
      </c>
      <c r="BU33" s="93">
        <f>VLOOKUP(BS33,aslocaties_v01!$C$3:$AA$500,MATCH($K$3,aslocaties_v01!$C$2:$X$2),FALSE)</f>
        <v>7.0430000000000001</v>
      </c>
      <c r="BV33" s="93">
        <f>VLOOKUP(BS33,aslocaties_v01!$C$3:$AA$500,MATCH($K$3*10,aslocaties_v01!$C$2:$Y$2),FALSE)</f>
        <v>7.6550000000000002</v>
      </c>
      <c r="BW33" s="93">
        <f t="shared" si="23"/>
        <v>0.58100000000000041</v>
      </c>
      <c r="BX33" s="93">
        <f t="shared" si="24"/>
        <v>0.6120000000000001</v>
      </c>
      <c r="BY33" s="94">
        <f t="shared" si="25"/>
        <v>8.5324232081909201E-3</v>
      </c>
      <c r="BZ33" s="94">
        <f t="shared" si="26"/>
        <v>8.1037277147486542E-3</v>
      </c>
      <c r="CA33" s="94">
        <f t="shared" si="27"/>
        <v>5.9000000000000163E-2</v>
      </c>
      <c r="CB33">
        <f t="shared" si="28"/>
        <v>6.4000000000000057E-2</v>
      </c>
      <c r="CC33" s="58">
        <f t="shared" si="29"/>
        <v>6.899999999999995E-2</v>
      </c>
      <c r="CD33" s="95" t="b">
        <f t="shared" si="30"/>
        <v>0</v>
      </c>
      <c r="CE33" s="96" t="b">
        <f t="shared" si="31"/>
        <v>1</v>
      </c>
      <c r="CF33" t="b">
        <f t="shared" si="32"/>
        <v>1</v>
      </c>
      <c r="CG33" t="b">
        <f t="shared" si="33"/>
        <v>1</v>
      </c>
      <c r="CH33" s="84" t="b">
        <f t="shared" si="34"/>
        <v>1</v>
      </c>
      <c r="CI33">
        <f t="shared" si="35"/>
        <v>0.63300000000000001</v>
      </c>
      <c r="CJ33" t="b">
        <f t="shared" si="36"/>
        <v>1</v>
      </c>
      <c r="CK33" t="b">
        <f t="shared" si="37"/>
        <v>1</v>
      </c>
      <c r="CL33" s="84" t="b">
        <f t="shared" si="57"/>
        <v>1</v>
      </c>
      <c r="CM33">
        <f t="shared" si="38"/>
        <v>2.68</v>
      </c>
      <c r="CN33" t="b">
        <f t="shared" si="39"/>
        <v>1</v>
      </c>
      <c r="CO33" s="84">
        <f t="shared" si="40"/>
        <v>5.6494936340113433E-2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1675</v>
      </c>
      <c r="B34" s="3">
        <v>2</v>
      </c>
      <c r="C34" s="3" t="s">
        <v>1912</v>
      </c>
      <c r="D34" s="3" t="str">
        <f t="shared" si="0"/>
        <v>MA_1_38-2_dk_0128</v>
      </c>
      <c r="E34" s="3" t="str">
        <f t="shared" si="1"/>
        <v>0128</v>
      </c>
      <c r="F34" s="3">
        <v>147214.06200000001</v>
      </c>
      <c r="G34" s="15">
        <v>417678.125</v>
      </c>
      <c r="H34" s="35" t="str">
        <f t="shared" si="2"/>
        <v>ja</v>
      </c>
      <c r="I34" s="42">
        <v>131</v>
      </c>
      <c r="J34" s="20" t="s">
        <v>372</v>
      </c>
      <c r="K34" s="21">
        <v>10000</v>
      </c>
      <c r="L34" s="28">
        <f t="shared" si="54"/>
        <v>1</v>
      </c>
      <c r="M34" s="28">
        <f t="shared" si="55"/>
        <v>1</v>
      </c>
      <c r="N34" s="56">
        <f t="shared" si="3"/>
        <v>10000</v>
      </c>
      <c r="O34" s="33">
        <f t="shared" si="56"/>
        <v>105.87068556024086</v>
      </c>
      <c r="P34" s="37">
        <f t="shared" si="4"/>
        <v>75.198854545793338</v>
      </c>
      <c r="Q34" s="9" t="s">
        <v>12</v>
      </c>
      <c r="R34" s="55" t="s">
        <v>12</v>
      </c>
      <c r="S34" s="55">
        <v>5.806</v>
      </c>
      <c r="T34" s="55">
        <v>6.1779999999999999</v>
      </c>
      <c r="U34" s="55">
        <v>6.5209999999999999</v>
      </c>
      <c r="V34" s="3">
        <v>6.7949999999999999</v>
      </c>
      <c r="W34" s="3">
        <v>7.1070000000000002</v>
      </c>
      <c r="X34" s="3" t="s">
        <v>12</v>
      </c>
      <c r="Y34" s="3">
        <v>7.7229999999999999</v>
      </c>
      <c r="Z34" s="15" t="s">
        <v>12</v>
      </c>
      <c r="AA34" s="10">
        <f t="shared" si="5"/>
        <v>7.1070000000000002</v>
      </c>
      <c r="AB34" s="9">
        <f t="shared" si="6"/>
        <v>0.5860000000000003</v>
      </c>
      <c r="AC34" s="10">
        <f t="shared" si="7"/>
        <v>0.61599999999999966</v>
      </c>
      <c r="AD34" s="9" t="s">
        <v>12</v>
      </c>
      <c r="AE34" s="55" t="s">
        <v>12</v>
      </c>
      <c r="AF34" s="55">
        <v>0.43099999999999999</v>
      </c>
      <c r="AG34" s="55">
        <v>0.47799999999999998</v>
      </c>
      <c r="AH34" s="55">
        <v>0.53</v>
      </c>
      <c r="AI34" s="3">
        <v>0.57899999999999996</v>
      </c>
      <c r="AJ34" s="3">
        <v>0.63300000000000001</v>
      </c>
      <c r="AK34" s="3" t="s">
        <v>12</v>
      </c>
      <c r="AL34" s="3">
        <v>0.73899999999999999</v>
      </c>
      <c r="AM34" s="15" t="s">
        <v>12</v>
      </c>
      <c r="AN34" s="10">
        <f t="shared" si="8"/>
        <v>0.63300000000000001</v>
      </c>
      <c r="AO34" s="9">
        <f t="shared" si="9"/>
        <v>0.10299999999999998</v>
      </c>
      <c r="AP34" s="10">
        <f t="shared" si="10"/>
        <v>0.10599999999999998</v>
      </c>
      <c r="AQ34" s="9" t="s">
        <v>12</v>
      </c>
      <c r="AR34" s="55" t="s">
        <v>12</v>
      </c>
      <c r="AS34" s="55">
        <v>2.2370000000000001</v>
      </c>
      <c r="AT34" s="55">
        <v>2.347</v>
      </c>
      <c r="AU34" s="55">
        <v>2.4609999999999999</v>
      </c>
      <c r="AV34" s="3">
        <v>2.56</v>
      </c>
      <c r="AW34" s="3">
        <v>2.6669999999999998</v>
      </c>
      <c r="AX34" s="3" t="s">
        <v>12</v>
      </c>
      <c r="AY34" s="3">
        <v>2.8660000000000001</v>
      </c>
      <c r="AZ34" s="15" t="s">
        <v>12</v>
      </c>
      <c r="BA34" s="10">
        <f t="shared" si="11"/>
        <v>2.6669999999999998</v>
      </c>
      <c r="BB34" s="9">
        <f t="shared" si="12"/>
        <v>0.20599999999999996</v>
      </c>
      <c r="BC34" s="10">
        <f t="shared" si="13"/>
        <v>0.19900000000000029</v>
      </c>
      <c r="BD34" s="9">
        <v>6.7679999999999998</v>
      </c>
      <c r="BE34" s="3">
        <v>7.3630000000000004</v>
      </c>
      <c r="BF34" s="15">
        <v>7.9770000000000003</v>
      </c>
      <c r="BG34" s="15">
        <f t="shared" si="14"/>
        <v>7.3630000000000004</v>
      </c>
      <c r="BH34" s="9">
        <f t="shared" si="15"/>
        <v>0.59500000000000064</v>
      </c>
      <c r="BI34" s="10">
        <f t="shared" si="16"/>
        <v>0.61399999999999988</v>
      </c>
      <c r="BJ34" s="9">
        <v>6.75</v>
      </c>
      <c r="BK34" s="3">
        <v>7.343</v>
      </c>
      <c r="BL34" s="15">
        <v>7.9569999999999999</v>
      </c>
      <c r="BM34" s="15">
        <f t="shared" si="17"/>
        <v>7.343</v>
      </c>
      <c r="BN34" s="9">
        <f t="shared" si="18"/>
        <v>0.59299999999999997</v>
      </c>
      <c r="BO34" s="10">
        <f t="shared" si="19"/>
        <v>0.61399999999999988</v>
      </c>
      <c r="BP34">
        <f t="shared" si="20"/>
        <v>0</v>
      </c>
      <c r="BQ34" s="93">
        <f t="shared" si="21"/>
        <v>1.0153583617747446</v>
      </c>
      <c r="BR34" s="93">
        <f t="shared" si="22"/>
        <v>1.011945392491467</v>
      </c>
      <c r="BS34" s="93" t="str">
        <f>VLOOKUP(C34,'Koppeling locatie - aslocatie'!$A$2:$C$8139,2,FALSE)</f>
        <v>maas219</v>
      </c>
      <c r="BT34" s="93">
        <f>VLOOKUP($BS34,aslocaties_v01!$C$3:$AA$500,MATCH($K$3/10,aslocaties_v01!$C$2:$X$2),FALSE)</f>
        <v>6.4619999999999997</v>
      </c>
      <c r="BU34" s="93">
        <f>VLOOKUP(BS34,aslocaties_v01!$C$3:$AA$500,MATCH($K$3,aslocaties_v01!$C$2:$X$2),FALSE)</f>
        <v>7.0430000000000001</v>
      </c>
      <c r="BV34" s="93">
        <f>VLOOKUP(BS34,aslocaties_v01!$C$3:$AA$500,MATCH($K$3*10,aslocaties_v01!$C$2:$Y$2),FALSE)</f>
        <v>7.6550000000000002</v>
      </c>
      <c r="BW34" s="93">
        <f t="shared" si="23"/>
        <v>0.58100000000000041</v>
      </c>
      <c r="BX34" s="93">
        <f t="shared" si="24"/>
        <v>0.6120000000000001</v>
      </c>
      <c r="BY34" s="94">
        <f t="shared" si="25"/>
        <v>8.5324232081909201E-3</v>
      </c>
      <c r="BZ34" s="94">
        <f t="shared" si="26"/>
        <v>6.493506493505774E-3</v>
      </c>
      <c r="CA34" s="94">
        <f t="shared" si="27"/>
        <v>5.9000000000000163E-2</v>
      </c>
      <c r="CB34">
        <f t="shared" si="28"/>
        <v>6.4000000000000057E-2</v>
      </c>
      <c r="CC34" s="58">
        <f t="shared" si="29"/>
        <v>6.7999999999999616E-2</v>
      </c>
      <c r="CD34" s="95" t="b">
        <f t="shared" si="30"/>
        <v>0</v>
      </c>
      <c r="CE34" s="96" t="b">
        <f t="shared" si="31"/>
        <v>1</v>
      </c>
      <c r="CF34" t="b">
        <f t="shared" si="32"/>
        <v>1</v>
      </c>
      <c r="CG34" t="b">
        <f t="shared" si="33"/>
        <v>1</v>
      </c>
      <c r="CH34" s="84" t="b">
        <f t="shared" si="34"/>
        <v>1</v>
      </c>
      <c r="CI34">
        <f t="shared" si="35"/>
        <v>0.63300000000000001</v>
      </c>
      <c r="CJ34" t="b">
        <f t="shared" si="36"/>
        <v>1</v>
      </c>
      <c r="CK34" t="b">
        <f t="shared" si="37"/>
        <v>1</v>
      </c>
      <c r="CL34" s="84" t="b">
        <f t="shared" si="57"/>
        <v>1</v>
      </c>
      <c r="CM34">
        <f t="shared" si="38"/>
        <v>2.6669999999999998</v>
      </c>
      <c r="CN34" t="b">
        <f t="shared" si="39"/>
        <v>1</v>
      </c>
      <c r="CO34" s="84">
        <f t="shared" si="40"/>
        <v>5.7047035426706479E-2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1676</v>
      </c>
      <c r="B35" s="3">
        <v>2</v>
      </c>
      <c r="C35" s="3" t="s">
        <v>1913</v>
      </c>
      <c r="D35" s="3" t="str">
        <f t="shared" si="0"/>
        <v>MA_1_38-2_dk_0129</v>
      </c>
      <c r="E35" s="3" t="str">
        <f t="shared" si="1"/>
        <v>0129</v>
      </c>
      <c r="F35" s="3">
        <v>147236.17199999999</v>
      </c>
      <c r="G35" s="15">
        <v>417606.25</v>
      </c>
      <c r="H35" s="35" t="str">
        <f t="shared" si="2"/>
        <v>ja</v>
      </c>
      <c r="I35" s="42">
        <v>136</v>
      </c>
      <c r="J35" s="20" t="s">
        <v>372</v>
      </c>
      <c r="K35" s="21">
        <v>10000</v>
      </c>
      <c r="L35" s="28">
        <f t="shared" si="54"/>
        <v>1</v>
      </c>
      <c r="M35" s="28">
        <f t="shared" si="55"/>
        <v>1</v>
      </c>
      <c r="N35" s="56">
        <f t="shared" si="3"/>
        <v>10000</v>
      </c>
      <c r="O35" s="33">
        <f t="shared" si="56"/>
        <v>75.198854545793338</v>
      </c>
      <c r="P35" s="37">
        <f t="shared" si="4"/>
        <v>6873.7609308035862</v>
      </c>
      <c r="Q35" s="9" t="s">
        <v>12</v>
      </c>
      <c r="R35" s="55" t="s">
        <v>12</v>
      </c>
      <c r="S35" s="55">
        <v>5.8049999999999997</v>
      </c>
      <c r="T35" s="55">
        <v>6.1769999999999996</v>
      </c>
      <c r="U35" s="55">
        <v>6.52</v>
      </c>
      <c r="V35" s="3">
        <v>6.7939999999999996</v>
      </c>
      <c r="W35" s="3">
        <v>7.1059999999999999</v>
      </c>
      <c r="X35" s="3" t="s">
        <v>12</v>
      </c>
      <c r="Y35" s="3">
        <v>7.7220000000000004</v>
      </c>
      <c r="Z35" s="15" t="s">
        <v>12</v>
      </c>
      <c r="AA35" s="10">
        <f t="shared" si="5"/>
        <v>7.1059999999999999</v>
      </c>
      <c r="AB35" s="9">
        <f t="shared" si="6"/>
        <v>0.5860000000000003</v>
      </c>
      <c r="AC35" s="10">
        <f t="shared" si="7"/>
        <v>0.61600000000000055</v>
      </c>
      <c r="AD35" s="9" t="s">
        <v>12</v>
      </c>
      <c r="AE35" s="55" t="s">
        <v>12</v>
      </c>
      <c r="AF35" s="55">
        <v>0.52500000000000002</v>
      </c>
      <c r="AG35" s="55">
        <v>0.58199999999999996</v>
      </c>
      <c r="AH35" s="55">
        <v>0.65900000000000003</v>
      </c>
      <c r="AI35" s="3">
        <v>0.74199999999999999</v>
      </c>
      <c r="AJ35" s="3">
        <v>0.83199999999999996</v>
      </c>
      <c r="AK35" s="3" t="s">
        <v>12</v>
      </c>
      <c r="AL35" s="3">
        <v>0.97599999999999998</v>
      </c>
      <c r="AM35" s="15" t="s">
        <v>12</v>
      </c>
      <c r="AN35" s="10">
        <f t="shared" si="8"/>
        <v>0.83199999999999996</v>
      </c>
      <c r="AO35" s="9">
        <f t="shared" si="9"/>
        <v>0.17299999999999993</v>
      </c>
      <c r="AP35" s="10">
        <f t="shared" si="10"/>
        <v>0.14400000000000002</v>
      </c>
      <c r="AQ35" s="9" t="s">
        <v>12</v>
      </c>
      <c r="AR35" s="55" t="s">
        <v>12</v>
      </c>
      <c r="AS35" s="55">
        <v>2.4510000000000001</v>
      </c>
      <c r="AT35" s="55">
        <v>2.641</v>
      </c>
      <c r="AU35" s="55">
        <v>2.9350000000000001</v>
      </c>
      <c r="AV35" s="3">
        <v>3.3149999999999999</v>
      </c>
      <c r="AW35" s="3">
        <v>3.3780000000000001</v>
      </c>
      <c r="AX35" s="3" t="s">
        <v>12</v>
      </c>
      <c r="AY35" s="3">
        <v>3.5710000000000002</v>
      </c>
      <c r="AZ35" s="15" t="s">
        <v>12</v>
      </c>
      <c r="BA35" s="10">
        <f t="shared" si="11"/>
        <v>3.3780000000000001</v>
      </c>
      <c r="BB35" s="9">
        <f t="shared" si="12"/>
        <v>0.44300000000000006</v>
      </c>
      <c r="BC35" s="10">
        <f t="shared" si="13"/>
        <v>0.19300000000000006</v>
      </c>
      <c r="BD35" s="9">
        <v>6.7880000000000003</v>
      </c>
      <c r="BE35" s="3">
        <v>7.3810000000000002</v>
      </c>
      <c r="BF35" s="15">
        <v>7.9950000000000001</v>
      </c>
      <c r="BG35" s="15">
        <f t="shared" si="14"/>
        <v>7.3810000000000002</v>
      </c>
      <c r="BH35" s="9">
        <f t="shared" si="15"/>
        <v>0.59299999999999997</v>
      </c>
      <c r="BI35" s="10">
        <f t="shared" si="16"/>
        <v>0.61399999999999988</v>
      </c>
      <c r="BJ35" s="9">
        <v>6.7649999999999997</v>
      </c>
      <c r="BK35" s="3">
        <v>7.3579999999999997</v>
      </c>
      <c r="BL35" s="15">
        <v>7.9710000000000001</v>
      </c>
      <c r="BM35" s="15">
        <f t="shared" si="17"/>
        <v>7.3579999999999997</v>
      </c>
      <c r="BN35" s="9">
        <f t="shared" si="18"/>
        <v>0.59299999999999997</v>
      </c>
      <c r="BO35" s="10">
        <f t="shared" si="19"/>
        <v>0.61300000000000043</v>
      </c>
      <c r="BP35">
        <f t="shared" si="20"/>
        <v>0</v>
      </c>
      <c r="BQ35" s="93">
        <f t="shared" si="21"/>
        <v>1.011945392491467</v>
      </c>
      <c r="BR35" s="93">
        <f t="shared" si="22"/>
        <v>1.011945392491467</v>
      </c>
      <c r="BS35" s="93" t="str">
        <f>VLOOKUP(C35,'Koppeling locatie - aslocatie'!$A$2:$C$8139,2,FALSE)</f>
        <v>maas219</v>
      </c>
      <c r="BT35" s="93">
        <f>VLOOKUP($BS35,aslocaties_v01!$C$3:$AA$500,MATCH($K$3/10,aslocaties_v01!$C$2:$X$2),FALSE)</f>
        <v>6.4619999999999997</v>
      </c>
      <c r="BU35" s="93">
        <f>VLOOKUP(BS35,aslocaties_v01!$C$3:$AA$500,MATCH($K$3,aslocaties_v01!$C$2:$X$2),FALSE)</f>
        <v>7.0430000000000001</v>
      </c>
      <c r="BV35" s="93">
        <f>VLOOKUP(BS35,aslocaties_v01!$C$3:$AA$500,MATCH($K$3*10,aslocaties_v01!$C$2:$Y$2),FALSE)</f>
        <v>7.6550000000000002</v>
      </c>
      <c r="BW35" s="93">
        <f t="shared" si="23"/>
        <v>0.58100000000000041</v>
      </c>
      <c r="BX35" s="93">
        <f t="shared" si="24"/>
        <v>0.6120000000000001</v>
      </c>
      <c r="BY35" s="94">
        <f t="shared" si="25"/>
        <v>8.5324232081909201E-3</v>
      </c>
      <c r="BZ35" s="94">
        <f t="shared" si="26"/>
        <v>6.4935064935072173E-3</v>
      </c>
      <c r="CA35" s="94">
        <f t="shared" si="27"/>
        <v>5.7999999999999829E-2</v>
      </c>
      <c r="CB35">
        <f t="shared" si="28"/>
        <v>6.2999999999999723E-2</v>
      </c>
      <c r="CC35" s="58">
        <f t="shared" si="29"/>
        <v>6.7000000000000171E-2</v>
      </c>
      <c r="CD35" s="95" t="b">
        <f t="shared" si="30"/>
        <v>0</v>
      </c>
      <c r="CE35" s="96" t="b">
        <f t="shared" si="31"/>
        <v>1</v>
      </c>
      <c r="CF35" t="b">
        <f t="shared" si="32"/>
        <v>1</v>
      </c>
      <c r="CG35" t="b">
        <f t="shared" si="33"/>
        <v>1</v>
      </c>
      <c r="CH35" s="84" t="b">
        <f t="shared" si="34"/>
        <v>1</v>
      </c>
      <c r="CI35">
        <f t="shared" si="35"/>
        <v>0.83199999999999996</v>
      </c>
      <c r="CJ35" t="b">
        <f t="shared" si="36"/>
        <v>1</v>
      </c>
      <c r="CK35" t="b">
        <f t="shared" si="37"/>
        <v>1</v>
      </c>
      <c r="CL35" s="84" t="b">
        <f t="shared" si="57"/>
        <v>1</v>
      </c>
      <c r="CM35">
        <f t="shared" si="38"/>
        <v>3.3780000000000001</v>
      </c>
      <c r="CN35" t="b">
        <f t="shared" si="39"/>
        <v>1</v>
      </c>
      <c r="CO35" s="84">
        <f t="shared" si="40"/>
        <v>4.6739002283550796E-2</v>
      </c>
      <c r="CP35" t="b">
        <f t="shared" si="41"/>
        <v>1</v>
      </c>
      <c r="CQ35" s="96" t="b">
        <f t="shared" si="42"/>
        <v>1</v>
      </c>
      <c r="CR35" t="b">
        <f t="shared" si="43"/>
        <v>1</v>
      </c>
      <c r="CS35" t="b">
        <f t="shared" si="44"/>
        <v>1</v>
      </c>
      <c r="CT35" t="b">
        <f t="shared" si="45"/>
        <v>1</v>
      </c>
      <c r="CU35" t="b">
        <f t="shared" si="46"/>
        <v>1</v>
      </c>
      <c r="CV35" s="84" t="b">
        <f t="shared" si="47"/>
        <v>1</v>
      </c>
      <c r="CW35" t="b">
        <f t="shared" si="48"/>
        <v>1</v>
      </c>
      <c r="CX35" t="b">
        <f t="shared" si="49"/>
        <v>1</v>
      </c>
      <c r="CY35" t="b">
        <f t="shared" si="50"/>
        <v>1</v>
      </c>
      <c r="CZ35" t="b">
        <f t="shared" si="51"/>
        <v>1</v>
      </c>
      <c r="DA35" s="84">
        <f t="shared" si="52"/>
        <v>0</v>
      </c>
      <c r="DB35" t="b">
        <f t="shared" si="53"/>
        <v>0</v>
      </c>
    </row>
    <row r="36" spans="1:106">
      <c r="A36" s="9">
        <v>1677</v>
      </c>
      <c r="B36" s="3">
        <v>2</v>
      </c>
      <c r="C36" s="3" t="s">
        <v>1914</v>
      </c>
      <c r="D36" s="3" t="str">
        <f t="shared" si="0"/>
        <v>MA_1_38-2_dk_0013</v>
      </c>
      <c r="E36" s="3" t="str">
        <f t="shared" si="1"/>
        <v>0013</v>
      </c>
      <c r="F36" s="3">
        <v>151191.53099999999</v>
      </c>
      <c r="G36" s="15">
        <v>423227.96899999998</v>
      </c>
      <c r="H36" s="35" t="str">
        <f t="shared" si="2"/>
        <v>ja</v>
      </c>
      <c r="I36" s="42">
        <v>155</v>
      </c>
      <c r="J36" s="20" t="s">
        <v>372</v>
      </c>
      <c r="K36" s="21">
        <v>10000</v>
      </c>
      <c r="L36" s="28">
        <f t="shared" si="54"/>
        <v>1</v>
      </c>
      <c r="M36" s="28">
        <f t="shared" si="55"/>
        <v>1</v>
      </c>
      <c r="N36" s="56">
        <f t="shared" si="3"/>
        <v>10000</v>
      </c>
      <c r="O36" s="33">
        <f t="shared" si="56"/>
        <v>6873.7609308035862</v>
      </c>
      <c r="P36" s="37">
        <f t="shared" si="4"/>
        <v>7065.365880571494</v>
      </c>
      <c r="Q36" s="9" t="s">
        <v>12</v>
      </c>
      <c r="R36" s="55" t="s">
        <v>12</v>
      </c>
      <c r="S36" s="55">
        <v>4.6760000000000002</v>
      </c>
      <c r="T36" s="55">
        <v>6.194</v>
      </c>
      <c r="U36" s="55">
        <v>7.2160000000000002</v>
      </c>
      <c r="V36" s="3">
        <v>7.4909999999999997</v>
      </c>
      <c r="W36" s="3">
        <v>7.8040000000000003</v>
      </c>
      <c r="X36" s="3" t="s">
        <v>12</v>
      </c>
      <c r="Y36" s="3">
        <v>8.3849999999999998</v>
      </c>
      <c r="Z36" s="15" t="s">
        <v>12</v>
      </c>
      <c r="AA36" s="10">
        <f t="shared" si="5"/>
        <v>7.8040000000000003</v>
      </c>
      <c r="AB36" s="9">
        <f t="shared" si="6"/>
        <v>0.58800000000000008</v>
      </c>
      <c r="AC36" s="10">
        <f t="shared" si="7"/>
        <v>0.58099999999999952</v>
      </c>
      <c r="AD36" s="9" t="s">
        <v>12</v>
      </c>
      <c r="AE36" s="55" t="s">
        <v>12</v>
      </c>
      <c r="AF36" s="55">
        <v>9.4E-2</v>
      </c>
      <c r="AG36" s="55">
        <v>0.188</v>
      </c>
      <c r="AH36" s="55">
        <v>0.311</v>
      </c>
      <c r="AI36" s="3">
        <v>0.39100000000000001</v>
      </c>
      <c r="AJ36" s="3">
        <v>0.46200000000000002</v>
      </c>
      <c r="AK36" s="3" t="s">
        <v>12</v>
      </c>
      <c r="AL36" s="3">
        <v>0.59699999999999998</v>
      </c>
      <c r="AM36" s="15" t="s">
        <v>12</v>
      </c>
      <c r="AN36" s="10">
        <f t="shared" si="8"/>
        <v>0.46200000000000002</v>
      </c>
      <c r="AO36" s="9">
        <f t="shared" si="9"/>
        <v>0.15100000000000002</v>
      </c>
      <c r="AP36" s="10">
        <f t="shared" si="10"/>
        <v>0.13499999999999995</v>
      </c>
      <c r="AQ36" s="9" t="s">
        <v>12</v>
      </c>
      <c r="AR36" s="55" t="s">
        <v>12</v>
      </c>
      <c r="AS36" s="55">
        <v>0.30499999999999999</v>
      </c>
      <c r="AT36" s="55">
        <v>1.1200000000000001</v>
      </c>
      <c r="AU36" s="55">
        <v>1.8080000000000001</v>
      </c>
      <c r="AV36" s="3">
        <v>2.117</v>
      </c>
      <c r="AW36" s="3">
        <v>2.2959999999999998</v>
      </c>
      <c r="AX36" s="3" t="s">
        <v>12</v>
      </c>
      <c r="AY36" s="3">
        <v>2.5880000000000001</v>
      </c>
      <c r="AZ36" s="15" t="s">
        <v>12</v>
      </c>
      <c r="BA36" s="10">
        <f t="shared" si="11"/>
        <v>2.2959999999999998</v>
      </c>
      <c r="BB36" s="9">
        <f t="shared" si="12"/>
        <v>0.48799999999999977</v>
      </c>
      <c r="BC36" s="10">
        <f t="shared" si="13"/>
        <v>0.29200000000000026</v>
      </c>
      <c r="BD36" s="9">
        <v>7.5330000000000004</v>
      </c>
      <c r="BE36" s="3">
        <v>8.2140000000000004</v>
      </c>
      <c r="BF36" s="15">
        <v>8.8079999999999998</v>
      </c>
      <c r="BG36" s="15">
        <f t="shared" si="14"/>
        <v>8.2140000000000004</v>
      </c>
      <c r="BH36" s="9">
        <f t="shared" si="15"/>
        <v>0.68100000000000005</v>
      </c>
      <c r="BI36" s="10">
        <f t="shared" si="16"/>
        <v>0.59399999999999942</v>
      </c>
      <c r="BJ36" s="9">
        <v>7.5149999999999997</v>
      </c>
      <c r="BK36" s="3">
        <v>8.1989999999999998</v>
      </c>
      <c r="BL36" s="15">
        <v>8.7949999999999999</v>
      </c>
      <c r="BM36" s="15">
        <f t="shared" si="17"/>
        <v>8.1989999999999998</v>
      </c>
      <c r="BN36" s="9">
        <f t="shared" si="18"/>
        <v>0.68400000000000016</v>
      </c>
      <c r="BO36" s="10">
        <f t="shared" si="19"/>
        <v>0.59600000000000009</v>
      </c>
      <c r="BP36">
        <f t="shared" si="20"/>
        <v>0</v>
      </c>
      <c r="BQ36" s="93">
        <f t="shared" si="21"/>
        <v>1.1581632653061225</v>
      </c>
      <c r="BR36" s="93">
        <f t="shared" si="22"/>
        <v>1.1632653061224492</v>
      </c>
      <c r="BS36" s="93" t="str">
        <f>VLOOKUP(C36,'Koppeling locatie - aslocatie'!$A$2:$C$8139,2,FALSE)</f>
        <v>maas210</v>
      </c>
      <c r="BT36" s="93">
        <f>VLOOKUP($BS36,aslocaties_v01!$C$3:$AA$500,MATCH($K$3/10,aslocaties_v01!$C$2:$X$2),FALSE)</f>
        <v>7.0650000000000004</v>
      </c>
      <c r="BU36" s="93">
        <f>VLOOKUP(BS36,aslocaties_v01!$C$3:$AA$500,MATCH($K$3,aslocaties_v01!$C$2:$X$2),FALSE)</f>
        <v>7.649</v>
      </c>
      <c r="BV36" s="93">
        <f>VLOOKUP(BS36,aslocaties_v01!$C$3:$AA$500,MATCH($K$3*10,aslocaties_v01!$C$2:$Y$2),FALSE)</f>
        <v>8.2629999999999999</v>
      </c>
      <c r="BW36" s="93">
        <f t="shared" si="23"/>
        <v>0.58399999999999963</v>
      </c>
      <c r="BX36" s="93">
        <f t="shared" si="24"/>
        <v>0.61399999999999988</v>
      </c>
      <c r="BY36" s="94">
        <f t="shared" si="25"/>
        <v>6.8027210884361589E-3</v>
      </c>
      <c r="BZ36" s="94">
        <f t="shared" si="26"/>
        <v>5.6798623063683884E-2</v>
      </c>
      <c r="CA36" s="94">
        <f t="shared" si="27"/>
        <v>0.1509999999999998</v>
      </c>
      <c r="CB36">
        <f t="shared" si="28"/>
        <v>0.15500000000000025</v>
      </c>
      <c r="CC36" s="58">
        <f t="shared" si="29"/>
        <v>0.12199999999999989</v>
      </c>
      <c r="CD36" s="95" t="b">
        <f t="shared" si="30"/>
        <v>1</v>
      </c>
      <c r="CE36" s="96" t="b">
        <f t="shared" si="31"/>
        <v>1</v>
      </c>
      <c r="CF36" t="b">
        <f t="shared" si="32"/>
        <v>1</v>
      </c>
      <c r="CG36" t="b">
        <f t="shared" si="33"/>
        <v>1</v>
      </c>
      <c r="CH36" s="84" t="b">
        <f t="shared" si="34"/>
        <v>1</v>
      </c>
      <c r="CI36">
        <f t="shared" si="35"/>
        <v>0.46200000000000002</v>
      </c>
      <c r="CJ36" t="b">
        <f t="shared" si="36"/>
        <v>1</v>
      </c>
      <c r="CK36" t="b">
        <f t="shared" si="37"/>
        <v>1</v>
      </c>
      <c r="CL36" s="84" t="b">
        <f t="shared" si="57"/>
        <v>1</v>
      </c>
      <c r="CM36">
        <f t="shared" si="38"/>
        <v>2.2959999999999998</v>
      </c>
      <c r="CN36" t="b">
        <f t="shared" si="39"/>
        <v>1</v>
      </c>
      <c r="CO36" s="84">
        <f t="shared" si="40"/>
        <v>5.61789489511084E-2</v>
      </c>
      <c r="CP36" t="b">
        <f t="shared" si="41"/>
        <v>1</v>
      </c>
      <c r="CQ36" s="96" t="b">
        <f t="shared" si="42"/>
        <v>1</v>
      </c>
      <c r="CR36" t="b">
        <f t="shared" si="43"/>
        <v>1</v>
      </c>
      <c r="CS36" t="b">
        <f t="shared" si="44"/>
        <v>1</v>
      </c>
      <c r="CT36" t="b">
        <f t="shared" si="45"/>
        <v>1</v>
      </c>
      <c r="CU36" t="b">
        <f t="shared" si="46"/>
        <v>1</v>
      </c>
      <c r="CV36" s="84" t="b">
        <f t="shared" si="47"/>
        <v>1</v>
      </c>
      <c r="CW36" t="b">
        <f t="shared" si="48"/>
        <v>1</v>
      </c>
      <c r="CX36" t="b">
        <f t="shared" si="49"/>
        <v>1</v>
      </c>
      <c r="CY36" t="b">
        <f t="shared" si="50"/>
        <v>1</v>
      </c>
      <c r="CZ36" t="b">
        <f t="shared" si="51"/>
        <v>1</v>
      </c>
      <c r="DA36" s="84">
        <f t="shared" si="52"/>
        <v>0</v>
      </c>
      <c r="DB36" t="b">
        <f t="shared" si="53"/>
        <v>0</v>
      </c>
    </row>
    <row r="37" spans="1:106">
      <c r="A37" s="9">
        <v>1678</v>
      </c>
      <c r="B37" s="3">
        <v>2</v>
      </c>
      <c r="C37" s="3" t="s">
        <v>1915</v>
      </c>
      <c r="D37" s="3" t="str">
        <f t="shared" si="0"/>
        <v>MA_1_38-2_dk_0130</v>
      </c>
      <c r="E37" s="3" t="str">
        <f t="shared" si="1"/>
        <v>0130</v>
      </c>
      <c r="F37" s="3">
        <v>147088.96900000001</v>
      </c>
      <c r="G37" s="15">
        <v>417475.71899999998</v>
      </c>
      <c r="H37" s="35" t="str">
        <f t="shared" si="2"/>
        <v>ja</v>
      </c>
      <c r="I37" s="42">
        <v>142</v>
      </c>
      <c r="J37" s="20" t="s">
        <v>372</v>
      </c>
      <c r="K37" s="21">
        <v>10000</v>
      </c>
      <c r="L37" s="28">
        <f t="shared" si="54"/>
        <v>1</v>
      </c>
      <c r="M37" s="28">
        <f t="shared" si="55"/>
        <v>1</v>
      </c>
      <c r="N37" s="56">
        <f t="shared" si="3"/>
        <v>10000</v>
      </c>
      <c r="O37" s="33">
        <f t="shared" si="56"/>
        <v>7065.365880571494</v>
      </c>
      <c r="P37" s="37">
        <f t="shared" si="4"/>
        <v>68.081132555208498</v>
      </c>
      <c r="Q37" s="9" t="s">
        <v>12</v>
      </c>
      <c r="R37" s="55" t="s">
        <v>12</v>
      </c>
      <c r="S37" s="55">
        <v>5.6340000000000003</v>
      </c>
      <c r="T37" s="55">
        <v>6.0010000000000003</v>
      </c>
      <c r="U37" s="55">
        <v>6.3310000000000004</v>
      </c>
      <c r="V37" s="3">
        <v>6.6</v>
      </c>
      <c r="W37" s="3">
        <v>6.9009999999999998</v>
      </c>
      <c r="X37" s="3" t="s">
        <v>12</v>
      </c>
      <c r="Y37" s="3">
        <v>7.508</v>
      </c>
      <c r="Z37" s="15" t="s">
        <v>12</v>
      </c>
      <c r="AA37" s="10">
        <f t="shared" si="5"/>
        <v>6.9009999999999998</v>
      </c>
      <c r="AB37" s="9">
        <f t="shared" si="6"/>
        <v>0.5699999999999994</v>
      </c>
      <c r="AC37" s="10">
        <f t="shared" si="7"/>
        <v>0.60700000000000021</v>
      </c>
      <c r="AD37" s="9" t="s">
        <v>12</v>
      </c>
      <c r="AE37" s="55" t="s">
        <v>12</v>
      </c>
      <c r="AF37" s="55">
        <v>0.46700000000000003</v>
      </c>
      <c r="AG37" s="55">
        <v>0.52100000000000002</v>
      </c>
      <c r="AH37" s="55">
        <v>0.58099999999999996</v>
      </c>
      <c r="AI37" s="3">
        <v>0.64500000000000002</v>
      </c>
      <c r="AJ37" s="3">
        <v>0.71899999999999997</v>
      </c>
      <c r="AK37" s="3" t="s">
        <v>12</v>
      </c>
      <c r="AL37" s="3">
        <v>0.85599999999999998</v>
      </c>
      <c r="AM37" s="15" t="s">
        <v>12</v>
      </c>
      <c r="AN37" s="10">
        <f t="shared" si="8"/>
        <v>0.71899999999999997</v>
      </c>
      <c r="AO37" s="9">
        <f t="shared" si="9"/>
        <v>0.13800000000000001</v>
      </c>
      <c r="AP37" s="10">
        <f t="shared" si="10"/>
        <v>0.13700000000000001</v>
      </c>
      <c r="AQ37" s="9" t="s">
        <v>12</v>
      </c>
      <c r="AR37" s="55" t="s">
        <v>12</v>
      </c>
      <c r="AS37" s="55">
        <v>2.2690000000000001</v>
      </c>
      <c r="AT37" s="55">
        <v>2.3860000000000001</v>
      </c>
      <c r="AU37" s="55">
        <v>2.5030000000000001</v>
      </c>
      <c r="AV37" s="3">
        <v>2.6259999999999999</v>
      </c>
      <c r="AW37" s="3">
        <v>2.7970000000000002</v>
      </c>
      <c r="AX37" s="3" t="s">
        <v>12</v>
      </c>
      <c r="AY37" s="3">
        <v>2.9809999999999999</v>
      </c>
      <c r="AZ37" s="15" t="s">
        <v>12</v>
      </c>
      <c r="BA37" s="10">
        <f t="shared" si="11"/>
        <v>2.7970000000000002</v>
      </c>
      <c r="BB37" s="9">
        <f t="shared" si="12"/>
        <v>0.29400000000000004</v>
      </c>
      <c r="BC37" s="10">
        <f t="shared" si="13"/>
        <v>0.18399999999999972</v>
      </c>
      <c r="BD37" s="9">
        <v>6.609</v>
      </c>
      <c r="BE37" s="3">
        <v>7.1909999999999998</v>
      </c>
      <c r="BF37" s="15">
        <v>7.7919999999999998</v>
      </c>
      <c r="BG37" s="15">
        <f t="shared" si="14"/>
        <v>7.1909999999999998</v>
      </c>
      <c r="BH37" s="9">
        <f t="shared" si="15"/>
        <v>0.58199999999999985</v>
      </c>
      <c r="BI37" s="10">
        <f t="shared" si="16"/>
        <v>0.60099999999999998</v>
      </c>
      <c r="BJ37" s="9">
        <v>6.59</v>
      </c>
      <c r="BK37" s="3">
        <v>7.1719999999999997</v>
      </c>
      <c r="BL37" s="15">
        <v>7.7709999999999999</v>
      </c>
      <c r="BM37" s="15">
        <f t="shared" si="17"/>
        <v>7.1719999999999997</v>
      </c>
      <c r="BN37" s="9">
        <f t="shared" si="18"/>
        <v>0.58199999999999985</v>
      </c>
      <c r="BO37" s="10">
        <f t="shared" si="19"/>
        <v>0.5990000000000002</v>
      </c>
      <c r="BP37">
        <f t="shared" si="20"/>
        <v>0</v>
      </c>
      <c r="BQ37" s="93">
        <f t="shared" si="21"/>
        <v>1.0210526315789481</v>
      </c>
      <c r="BR37" s="93">
        <f t="shared" si="22"/>
        <v>1.0210526315789481</v>
      </c>
      <c r="BS37" s="93" t="str">
        <f>VLOOKUP(C37,'Koppeling locatie - aslocatie'!$A$2:$C$8139,2,FALSE)</f>
        <v>maas220</v>
      </c>
      <c r="BT37" s="93">
        <f>VLOOKUP($BS37,aslocaties_v01!$C$3:$AA$500,MATCH($K$3/10,aslocaties_v01!$C$2:$X$2),FALSE)</f>
        <v>6.27</v>
      </c>
      <c r="BU37" s="93">
        <f>VLOOKUP(BS37,aslocaties_v01!$C$3:$AA$500,MATCH($K$3,aslocaties_v01!$C$2:$X$2),FALSE)</f>
        <v>6.8390000000000004</v>
      </c>
      <c r="BV37" s="93">
        <f>VLOOKUP(BS37,aslocaties_v01!$C$3:$AA$500,MATCH($K$3*10,aslocaties_v01!$C$2:$Y$2),FALSE)</f>
        <v>7.4379999999999997</v>
      </c>
      <c r="BW37" s="93">
        <f t="shared" si="23"/>
        <v>0.56900000000000084</v>
      </c>
      <c r="BX37" s="93">
        <f t="shared" si="24"/>
        <v>0.59899999999999931</v>
      </c>
      <c r="BY37" s="94">
        <f t="shared" si="25"/>
        <v>1.7543859649097326E-3</v>
      </c>
      <c r="BZ37" s="94">
        <f t="shared" si="26"/>
        <v>1.3179571663922363E-2</v>
      </c>
      <c r="CA37" s="94">
        <f t="shared" si="27"/>
        <v>6.1000000000000831E-2</v>
      </c>
      <c r="CB37">
        <f t="shared" si="28"/>
        <v>6.1999999999999389E-2</v>
      </c>
      <c r="CC37" s="58">
        <f t="shared" si="29"/>
        <v>7.0000000000000284E-2</v>
      </c>
      <c r="CD37" s="95" t="b">
        <f t="shared" si="30"/>
        <v>0</v>
      </c>
      <c r="CE37" s="96" t="b">
        <f t="shared" si="31"/>
        <v>1</v>
      </c>
      <c r="CF37" t="b">
        <f t="shared" si="32"/>
        <v>1</v>
      </c>
      <c r="CG37" t="b">
        <f t="shared" si="33"/>
        <v>1</v>
      </c>
      <c r="CH37" s="84" t="b">
        <f t="shared" si="34"/>
        <v>1</v>
      </c>
      <c r="CI37">
        <f t="shared" si="35"/>
        <v>0.71899999999999997</v>
      </c>
      <c r="CJ37" t="b">
        <f t="shared" si="36"/>
        <v>1</v>
      </c>
      <c r="CK37" t="b">
        <f t="shared" si="37"/>
        <v>1</v>
      </c>
      <c r="CL37" s="84" t="b">
        <f t="shared" si="57"/>
        <v>1</v>
      </c>
      <c r="CM37">
        <f t="shared" si="38"/>
        <v>2.7970000000000002</v>
      </c>
      <c r="CN37" t="b">
        <f t="shared" si="39"/>
        <v>1</v>
      </c>
      <c r="CO37" s="84">
        <f t="shared" si="40"/>
        <v>5.8914115153696621E-2</v>
      </c>
      <c r="CP37" t="b">
        <f t="shared" si="41"/>
        <v>1</v>
      </c>
      <c r="CQ37" s="96" t="b">
        <f t="shared" si="42"/>
        <v>1</v>
      </c>
      <c r="CR37" t="b">
        <f t="shared" si="43"/>
        <v>1</v>
      </c>
      <c r="CS37" t="b">
        <f t="shared" si="44"/>
        <v>1</v>
      </c>
      <c r="CT37" t="b">
        <f t="shared" si="45"/>
        <v>1</v>
      </c>
      <c r="CU37" t="b">
        <f t="shared" si="46"/>
        <v>1</v>
      </c>
      <c r="CV37" s="84" t="b">
        <f t="shared" si="47"/>
        <v>1</v>
      </c>
      <c r="CW37" t="b">
        <f t="shared" si="48"/>
        <v>1</v>
      </c>
      <c r="CX37" t="b">
        <f t="shared" si="49"/>
        <v>1</v>
      </c>
      <c r="CY37" t="b">
        <f t="shared" si="50"/>
        <v>1</v>
      </c>
      <c r="CZ37" t="b">
        <f t="shared" si="51"/>
        <v>1</v>
      </c>
      <c r="DA37" s="84">
        <f t="shared" si="52"/>
        <v>0</v>
      </c>
      <c r="DB37" t="b">
        <f t="shared" si="53"/>
        <v>0</v>
      </c>
    </row>
    <row r="38" spans="1:106">
      <c r="A38" s="9">
        <v>1679</v>
      </c>
      <c r="B38" s="3">
        <v>2</v>
      </c>
      <c r="C38" s="3" t="s">
        <v>1916</v>
      </c>
      <c r="D38" s="3" t="str">
        <f t="shared" si="0"/>
        <v>MA_1_38-2_dk_0131</v>
      </c>
      <c r="E38" s="3" t="str">
        <f t="shared" si="1"/>
        <v>0131</v>
      </c>
      <c r="F38" s="3">
        <v>147060.5</v>
      </c>
      <c r="G38" s="15">
        <v>417537.56199999998</v>
      </c>
      <c r="H38" s="35" t="str">
        <f t="shared" si="2"/>
        <v>ja</v>
      </c>
      <c r="I38" s="42">
        <v>142</v>
      </c>
      <c r="J38" s="20" t="s">
        <v>372</v>
      </c>
      <c r="K38" s="21">
        <v>10000</v>
      </c>
      <c r="L38" s="28">
        <f t="shared" si="54"/>
        <v>1</v>
      </c>
      <c r="M38" s="28">
        <f t="shared" si="55"/>
        <v>1</v>
      </c>
      <c r="N38" s="56">
        <f t="shared" si="3"/>
        <v>10000</v>
      </c>
      <c r="O38" s="33">
        <f t="shared" si="56"/>
        <v>68.081132555208498</v>
      </c>
      <c r="P38" s="37">
        <f t="shared" si="4"/>
        <v>59.019577201130581</v>
      </c>
      <c r="Q38" s="9" t="s">
        <v>12</v>
      </c>
      <c r="R38" s="55" t="s">
        <v>12</v>
      </c>
      <c r="S38" s="55">
        <v>5.6340000000000003</v>
      </c>
      <c r="T38" s="55">
        <v>6.0010000000000003</v>
      </c>
      <c r="U38" s="55">
        <v>6.3310000000000004</v>
      </c>
      <c r="V38" s="3">
        <v>6.6</v>
      </c>
      <c r="W38" s="3">
        <v>6.9009999999999998</v>
      </c>
      <c r="X38" s="3" t="s">
        <v>12</v>
      </c>
      <c r="Y38" s="3">
        <v>7.508</v>
      </c>
      <c r="Z38" s="15" t="s">
        <v>12</v>
      </c>
      <c r="AA38" s="10">
        <f t="shared" si="5"/>
        <v>6.9009999999999998</v>
      </c>
      <c r="AB38" s="9">
        <f t="shared" si="6"/>
        <v>0.5699999999999994</v>
      </c>
      <c r="AC38" s="10">
        <f t="shared" si="7"/>
        <v>0.60700000000000021</v>
      </c>
      <c r="AD38" s="9" t="s">
        <v>12</v>
      </c>
      <c r="AE38" s="55" t="s">
        <v>12</v>
      </c>
      <c r="AF38" s="55">
        <v>0.40899999999999997</v>
      </c>
      <c r="AG38" s="55">
        <v>0.45400000000000001</v>
      </c>
      <c r="AH38" s="55">
        <v>0.505</v>
      </c>
      <c r="AI38" s="3">
        <v>0.55400000000000005</v>
      </c>
      <c r="AJ38" s="3">
        <v>0.60799999999999998</v>
      </c>
      <c r="AK38" s="3" t="s">
        <v>12</v>
      </c>
      <c r="AL38" s="3">
        <v>0.70499999999999996</v>
      </c>
      <c r="AM38" s="15" t="s">
        <v>12</v>
      </c>
      <c r="AN38" s="10">
        <f t="shared" si="8"/>
        <v>0.60799999999999998</v>
      </c>
      <c r="AO38" s="9">
        <f t="shared" si="9"/>
        <v>0.10299999999999998</v>
      </c>
      <c r="AP38" s="10">
        <f t="shared" si="10"/>
        <v>9.6999999999999975E-2</v>
      </c>
      <c r="AQ38" s="9" t="s">
        <v>12</v>
      </c>
      <c r="AR38" s="55" t="s">
        <v>12</v>
      </c>
      <c r="AS38" s="55">
        <v>2.157</v>
      </c>
      <c r="AT38" s="55">
        <v>2.2679999999999998</v>
      </c>
      <c r="AU38" s="55">
        <v>2.3839999999999999</v>
      </c>
      <c r="AV38" s="3">
        <v>2.4900000000000002</v>
      </c>
      <c r="AW38" s="3">
        <v>2.6339999999999999</v>
      </c>
      <c r="AX38" s="3" t="s">
        <v>12</v>
      </c>
      <c r="AY38" s="3">
        <v>3.0249999999999999</v>
      </c>
      <c r="AZ38" s="15" t="s">
        <v>12</v>
      </c>
      <c r="BA38" s="10">
        <f t="shared" si="11"/>
        <v>2.6339999999999999</v>
      </c>
      <c r="BB38" s="9">
        <f t="shared" si="12"/>
        <v>0.25</v>
      </c>
      <c r="BC38" s="10">
        <f t="shared" si="13"/>
        <v>0.39100000000000001</v>
      </c>
      <c r="BD38" s="9">
        <v>6.59</v>
      </c>
      <c r="BE38" s="3">
        <v>7.1719999999999997</v>
      </c>
      <c r="BF38" s="15">
        <v>7.7729999999999997</v>
      </c>
      <c r="BG38" s="15">
        <f t="shared" si="14"/>
        <v>7.1719999999999997</v>
      </c>
      <c r="BH38" s="9">
        <f t="shared" si="15"/>
        <v>0.58199999999999985</v>
      </c>
      <c r="BI38" s="10">
        <f t="shared" si="16"/>
        <v>0.60099999999999998</v>
      </c>
      <c r="BJ38" s="9">
        <v>6.5750000000000002</v>
      </c>
      <c r="BK38" s="3">
        <v>7.1559999999999997</v>
      </c>
      <c r="BL38" s="15">
        <v>7.7569999999999997</v>
      </c>
      <c r="BM38" s="15">
        <f t="shared" si="17"/>
        <v>7.1559999999999997</v>
      </c>
      <c r="BN38" s="9">
        <f t="shared" si="18"/>
        <v>0.58099999999999952</v>
      </c>
      <c r="BO38" s="10">
        <f t="shared" si="19"/>
        <v>0.60099999999999998</v>
      </c>
      <c r="BP38">
        <f t="shared" si="20"/>
        <v>0</v>
      </c>
      <c r="BQ38" s="93">
        <f t="shared" si="21"/>
        <v>1.0210526315789481</v>
      </c>
      <c r="BR38" s="93">
        <f t="shared" si="22"/>
        <v>1.0192982456140354</v>
      </c>
      <c r="BS38" s="93" t="str">
        <f>VLOOKUP(C38,'Koppeling locatie - aslocatie'!$A$2:$C$8139,2,FALSE)</f>
        <v>maas220</v>
      </c>
      <c r="BT38" s="93">
        <f>VLOOKUP($BS38,aslocaties_v01!$C$3:$AA$500,MATCH($K$3/10,aslocaties_v01!$C$2:$X$2),FALSE)</f>
        <v>6.27</v>
      </c>
      <c r="BU38" s="93">
        <f>VLOOKUP(BS38,aslocaties_v01!$C$3:$AA$500,MATCH($K$3,aslocaties_v01!$C$2:$X$2),FALSE)</f>
        <v>6.8390000000000004</v>
      </c>
      <c r="BV38" s="93">
        <f>VLOOKUP(BS38,aslocaties_v01!$C$3:$AA$500,MATCH($K$3*10,aslocaties_v01!$C$2:$Y$2),FALSE)</f>
        <v>7.4379999999999997</v>
      </c>
      <c r="BW38" s="93">
        <f t="shared" si="23"/>
        <v>0.56900000000000084</v>
      </c>
      <c r="BX38" s="93">
        <f t="shared" si="24"/>
        <v>0.59899999999999931</v>
      </c>
      <c r="BY38" s="94">
        <f t="shared" si="25"/>
        <v>1.7543859649097326E-3</v>
      </c>
      <c r="BZ38" s="94">
        <f t="shared" si="26"/>
        <v>1.3179571663922363E-2</v>
      </c>
      <c r="CA38" s="94">
        <f t="shared" si="27"/>
        <v>6.1000000000000831E-2</v>
      </c>
      <c r="CB38">
        <f t="shared" si="28"/>
        <v>6.1999999999999389E-2</v>
      </c>
      <c r="CC38" s="58">
        <f t="shared" si="29"/>
        <v>7.0000000000000284E-2</v>
      </c>
      <c r="CD38" s="95" t="b">
        <f t="shared" si="30"/>
        <v>0</v>
      </c>
      <c r="CE38" s="96" t="b">
        <f t="shared" si="31"/>
        <v>1</v>
      </c>
      <c r="CF38" t="b">
        <f t="shared" si="32"/>
        <v>1</v>
      </c>
      <c r="CG38" t="b">
        <f t="shared" si="33"/>
        <v>1</v>
      </c>
      <c r="CH38" s="84" t="b">
        <f t="shared" si="34"/>
        <v>1</v>
      </c>
      <c r="CI38">
        <f t="shared" si="35"/>
        <v>0.60799999999999998</v>
      </c>
      <c r="CJ38" t="b">
        <f t="shared" si="36"/>
        <v>1</v>
      </c>
      <c r="CK38" t="b">
        <f t="shared" si="37"/>
        <v>1</v>
      </c>
      <c r="CL38" s="84" t="b">
        <f t="shared" si="57"/>
        <v>1</v>
      </c>
      <c r="CM38">
        <f t="shared" si="38"/>
        <v>2.6339999999999999</v>
      </c>
      <c r="CN38" t="b">
        <f t="shared" si="39"/>
        <v>1</v>
      </c>
      <c r="CO38" s="84">
        <f t="shared" si="40"/>
        <v>5.6175563774631856E-2</v>
      </c>
      <c r="CP38" t="b">
        <f t="shared" si="41"/>
        <v>1</v>
      </c>
      <c r="CQ38" s="96" t="b">
        <f t="shared" si="42"/>
        <v>1</v>
      </c>
      <c r="CR38" t="b">
        <f t="shared" si="43"/>
        <v>1</v>
      </c>
      <c r="CS38" t="b">
        <f t="shared" si="44"/>
        <v>1</v>
      </c>
      <c r="CT38" t="b">
        <f t="shared" si="45"/>
        <v>1</v>
      </c>
      <c r="CU38" t="b">
        <f t="shared" si="46"/>
        <v>1</v>
      </c>
      <c r="CV38" s="84" t="b">
        <f t="shared" si="47"/>
        <v>1</v>
      </c>
      <c r="CW38" t="b">
        <f t="shared" si="48"/>
        <v>1</v>
      </c>
      <c r="CX38" t="b">
        <f t="shared" si="49"/>
        <v>1</v>
      </c>
      <c r="CY38" t="b">
        <f t="shared" si="50"/>
        <v>1</v>
      </c>
      <c r="CZ38" t="b">
        <f t="shared" si="51"/>
        <v>1</v>
      </c>
      <c r="DA38" s="84">
        <f t="shared" si="52"/>
        <v>0</v>
      </c>
      <c r="DB38" t="b">
        <f t="shared" si="53"/>
        <v>0</v>
      </c>
    </row>
    <row r="39" spans="1:106">
      <c r="A39" s="9">
        <v>1680</v>
      </c>
      <c r="B39" s="3">
        <v>2</v>
      </c>
      <c r="C39" s="3" t="s">
        <v>1917</v>
      </c>
      <c r="D39" s="3" t="str">
        <f t="shared" si="0"/>
        <v>MA_1_38-2_dk_0132</v>
      </c>
      <c r="E39" s="3" t="str">
        <f t="shared" si="1"/>
        <v>0132</v>
      </c>
      <c r="F39" s="3">
        <v>147007.93799999999</v>
      </c>
      <c r="G39" s="15">
        <v>417510.71899999998</v>
      </c>
      <c r="H39" s="35" t="str">
        <f t="shared" si="2"/>
        <v>ja</v>
      </c>
      <c r="I39" s="42">
        <v>145</v>
      </c>
      <c r="J39" s="20" t="s">
        <v>372</v>
      </c>
      <c r="K39" s="21">
        <v>10000</v>
      </c>
      <c r="L39" s="28">
        <f t="shared" si="54"/>
        <v>1</v>
      </c>
      <c r="M39" s="28">
        <f t="shared" si="55"/>
        <v>1</v>
      </c>
      <c r="N39" s="56">
        <f t="shared" si="3"/>
        <v>10000</v>
      </c>
      <c r="O39" s="33">
        <f t="shared" si="56"/>
        <v>59.019577201130581</v>
      </c>
      <c r="P39" s="37">
        <f t="shared" si="4"/>
        <v>112.87962709008188</v>
      </c>
      <c r="Q39" s="9" t="s">
        <v>12</v>
      </c>
      <c r="R39" s="55" t="s">
        <v>12</v>
      </c>
      <c r="S39" s="55">
        <v>5.6340000000000003</v>
      </c>
      <c r="T39" s="55">
        <v>6</v>
      </c>
      <c r="U39" s="55">
        <v>6.3310000000000004</v>
      </c>
      <c r="V39" s="3">
        <v>6.6</v>
      </c>
      <c r="W39" s="3">
        <v>6.9009999999999998</v>
      </c>
      <c r="X39" s="3" t="s">
        <v>12</v>
      </c>
      <c r="Y39" s="3">
        <v>7.508</v>
      </c>
      <c r="Z39" s="15" t="s">
        <v>12</v>
      </c>
      <c r="AA39" s="10">
        <f t="shared" si="5"/>
        <v>6.9009999999999998</v>
      </c>
      <c r="AB39" s="9">
        <f t="shared" si="6"/>
        <v>0.5699999999999994</v>
      </c>
      <c r="AC39" s="10">
        <f t="shared" si="7"/>
        <v>0.60700000000000021</v>
      </c>
      <c r="AD39" s="9" t="s">
        <v>12</v>
      </c>
      <c r="AE39" s="55" t="s">
        <v>12</v>
      </c>
      <c r="AF39" s="55">
        <v>0.40500000000000003</v>
      </c>
      <c r="AG39" s="55">
        <v>0.45100000000000001</v>
      </c>
      <c r="AH39" s="55">
        <v>0.502</v>
      </c>
      <c r="AI39" s="3">
        <v>0.55200000000000005</v>
      </c>
      <c r="AJ39" s="3">
        <v>0.60699999999999998</v>
      </c>
      <c r="AK39" s="3" t="s">
        <v>12</v>
      </c>
      <c r="AL39" s="3">
        <v>0.70699999999999996</v>
      </c>
      <c r="AM39" s="15" t="s">
        <v>12</v>
      </c>
      <c r="AN39" s="10">
        <f t="shared" si="8"/>
        <v>0.60699999999999998</v>
      </c>
      <c r="AO39" s="9">
        <f t="shared" si="9"/>
        <v>0.10499999999999998</v>
      </c>
      <c r="AP39" s="10">
        <f t="shared" si="10"/>
        <v>9.9999999999999978E-2</v>
      </c>
      <c r="AQ39" s="9" t="s">
        <v>12</v>
      </c>
      <c r="AR39" s="55" t="s">
        <v>12</v>
      </c>
      <c r="AS39" s="55">
        <v>2.153</v>
      </c>
      <c r="AT39" s="55">
        <v>2.2629999999999999</v>
      </c>
      <c r="AU39" s="55">
        <v>2.38</v>
      </c>
      <c r="AV39" s="3">
        <v>2.4889999999999999</v>
      </c>
      <c r="AW39" s="3">
        <v>2.6339999999999999</v>
      </c>
      <c r="AX39" s="3" t="s">
        <v>12</v>
      </c>
      <c r="AY39" s="3">
        <v>3.52</v>
      </c>
      <c r="AZ39" s="15" t="s">
        <v>12</v>
      </c>
      <c r="BA39" s="10">
        <f t="shared" si="11"/>
        <v>2.6339999999999999</v>
      </c>
      <c r="BB39" s="9">
        <f t="shared" si="12"/>
        <v>0.254</v>
      </c>
      <c r="BC39" s="10">
        <f t="shared" si="13"/>
        <v>0.88600000000000012</v>
      </c>
      <c r="BD39" s="9">
        <v>6.5919999999999996</v>
      </c>
      <c r="BE39" s="3">
        <v>7.173</v>
      </c>
      <c r="BF39" s="15">
        <v>7.774</v>
      </c>
      <c r="BG39" s="15">
        <f t="shared" si="14"/>
        <v>7.173</v>
      </c>
      <c r="BH39" s="9">
        <f t="shared" si="15"/>
        <v>0.58100000000000041</v>
      </c>
      <c r="BI39" s="10">
        <f t="shared" si="16"/>
        <v>0.60099999999999998</v>
      </c>
      <c r="BJ39" s="9">
        <v>6.5780000000000003</v>
      </c>
      <c r="BK39" s="3">
        <v>7.16</v>
      </c>
      <c r="BL39" s="15">
        <v>7.7590000000000003</v>
      </c>
      <c r="BM39" s="15">
        <f t="shared" si="17"/>
        <v>7.16</v>
      </c>
      <c r="BN39" s="9">
        <f t="shared" si="18"/>
        <v>0.58199999999999985</v>
      </c>
      <c r="BO39" s="10">
        <f t="shared" si="19"/>
        <v>0.5990000000000002</v>
      </c>
      <c r="BP39">
        <f t="shared" si="20"/>
        <v>0</v>
      </c>
      <c r="BQ39" s="93">
        <f t="shared" si="21"/>
        <v>1.0192982456140369</v>
      </c>
      <c r="BR39" s="93">
        <f t="shared" si="22"/>
        <v>1.0210526315789481</v>
      </c>
      <c r="BS39" s="93" t="str">
        <f>VLOOKUP(C39,'Koppeling locatie - aslocatie'!$A$2:$C$8139,2,FALSE)</f>
        <v>maas220</v>
      </c>
      <c r="BT39" s="93">
        <f>VLOOKUP($BS39,aslocaties_v01!$C$3:$AA$500,MATCH($K$3/10,aslocaties_v01!$C$2:$X$2),FALSE)</f>
        <v>6.27</v>
      </c>
      <c r="BU39" s="93">
        <f>VLOOKUP(BS39,aslocaties_v01!$C$3:$AA$500,MATCH($K$3,aslocaties_v01!$C$2:$X$2),FALSE)</f>
        <v>6.8390000000000004</v>
      </c>
      <c r="BV39" s="93">
        <f>VLOOKUP(BS39,aslocaties_v01!$C$3:$AA$500,MATCH($K$3*10,aslocaties_v01!$C$2:$Y$2),FALSE)</f>
        <v>7.4379999999999997</v>
      </c>
      <c r="BW39" s="93">
        <f t="shared" si="23"/>
        <v>0.56900000000000084</v>
      </c>
      <c r="BX39" s="93">
        <f t="shared" si="24"/>
        <v>0.59899999999999931</v>
      </c>
      <c r="BY39" s="94">
        <f t="shared" si="25"/>
        <v>1.7543859649097326E-3</v>
      </c>
      <c r="BZ39" s="94">
        <f t="shared" si="26"/>
        <v>1.3179571663922363E-2</v>
      </c>
      <c r="CA39" s="94">
        <f t="shared" si="27"/>
        <v>6.1000000000000831E-2</v>
      </c>
      <c r="CB39">
        <f t="shared" si="28"/>
        <v>6.1999999999999389E-2</v>
      </c>
      <c r="CC39" s="58">
        <f t="shared" si="29"/>
        <v>7.0000000000000284E-2</v>
      </c>
      <c r="CD39" s="95" t="b">
        <f t="shared" si="30"/>
        <v>0</v>
      </c>
      <c r="CE39" s="96" t="b">
        <f t="shared" si="31"/>
        <v>1</v>
      </c>
      <c r="CF39" t="b">
        <f t="shared" si="32"/>
        <v>1</v>
      </c>
      <c r="CG39" t="b">
        <f t="shared" si="33"/>
        <v>1</v>
      </c>
      <c r="CH39" s="84" t="b">
        <f t="shared" si="34"/>
        <v>1</v>
      </c>
      <c r="CI39">
        <f t="shared" si="35"/>
        <v>0.60699999999999998</v>
      </c>
      <c r="CJ39" t="b">
        <f t="shared" si="36"/>
        <v>1</v>
      </c>
      <c r="CK39" t="b">
        <f t="shared" si="37"/>
        <v>1</v>
      </c>
      <c r="CL39" s="84" t="b">
        <f t="shared" si="57"/>
        <v>1</v>
      </c>
      <c r="CM39">
        <f t="shared" si="38"/>
        <v>2.6339999999999999</v>
      </c>
      <c r="CN39" t="b">
        <f t="shared" si="39"/>
        <v>1</v>
      </c>
      <c r="CO39" s="84">
        <f t="shared" si="40"/>
        <v>5.6083169755265685E-2</v>
      </c>
      <c r="CP39" t="b">
        <f t="shared" si="41"/>
        <v>1</v>
      </c>
      <c r="CQ39" s="96" t="b">
        <f t="shared" si="42"/>
        <v>1</v>
      </c>
      <c r="CR39" t="b">
        <f t="shared" si="43"/>
        <v>1</v>
      </c>
      <c r="CS39" t="b">
        <f t="shared" si="44"/>
        <v>1</v>
      </c>
      <c r="CT39" t="b">
        <f t="shared" si="45"/>
        <v>1</v>
      </c>
      <c r="CU39" t="b">
        <f t="shared" si="46"/>
        <v>1</v>
      </c>
      <c r="CV39" s="84" t="b">
        <f t="shared" si="47"/>
        <v>1</v>
      </c>
      <c r="CW39" t="b">
        <f t="shared" si="48"/>
        <v>1</v>
      </c>
      <c r="CX39" t="b">
        <f t="shared" si="49"/>
        <v>1</v>
      </c>
      <c r="CY39" t="b">
        <f t="shared" si="50"/>
        <v>1</v>
      </c>
      <c r="CZ39" t="b">
        <f t="shared" si="51"/>
        <v>1</v>
      </c>
      <c r="DA39" s="84">
        <f t="shared" si="52"/>
        <v>0</v>
      </c>
      <c r="DB39" t="b">
        <f t="shared" si="53"/>
        <v>0</v>
      </c>
    </row>
    <row r="40" spans="1:106">
      <c r="A40" s="9">
        <v>1681</v>
      </c>
      <c r="B40" s="3">
        <v>2</v>
      </c>
      <c r="C40" s="3" t="s">
        <v>1918</v>
      </c>
      <c r="D40" s="3" t="str">
        <f t="shared" si="0"/>
        <v>MA_1_38-2_dk_0133</v>
      </c>
      <c r="E40" s="3" t="str">
        <f t="shared" si="1"/>
        <v>0133</v>
      </c>
      <c r="F40" s="3">
        <v>146910.56200000001</v>
      </c>
      <c r="G40" s="15">
        <v>417453.625</v>
      </c>
      <c r="H40" s="35" t="str">
        <f t="shared" si="2"/>
        <v>ja</v>
      </c>
      <c r="I40" s="42">
        <v>159</v>
      </c>
      <c r="J40" s="20" t="s">
        <v>372</v>
      </c>
      <c r="K40" s="21">
        <v>10000</v>
      </c>
      <c r="L40" s="28">
        <f t="shared" si="54"/>
        <v>1</v>
      </c>
      <c r="M40" s="28">
        <f t="shared" si="55"/>
        <v>1</v>
      </c>
      <c r="N40" s="56">
        <f t="shared" si="3"/>
        <v>10000</v>
      </c>
      <c r="O40" s="33">
        <f t="shared" si="56"/>
        <v>112.87962709008188</v>
      </c>
      <c r="P40" s="37">
        <f t="shared" si="4"/>
        <v>107.17464331642813</v>
      </c>
      <c r="Q40" s="9" t="s">
        <v>12</v>
      </c>
      <c r="R40" s="55" t="s">
        <v>12</v>
      </c>
      <c r="S40" s="55">
        <v>5.633</v>
      </c>
      <c r="T40" s="55">
        <v>6</v>
      </c>
      <c r="U40" s="55">
        <v>6.3310000000000004</v>
      </c>
      <c r="V40" s="3">
        <v>6.5990000000000002</v>
      </c>
      <c r="W40" s="3">
        <v>6.9009999999999998</v>
      </c>
      <c r="X40" s="3" t="s">
        <v>12</v>
      </c>
      <c r="Y40" s="3">
        <v>7.508</v>
      </c>
      <c r="Z40" s="15" t="s">
        <v>12</v>
      </c>
      <c r="AA40" s="10">
        <f t="shared" si="5"/>
        <v>6.9009999999999998</v>
      </c>
      <c r="AB40" s="9">
        <f t="shared" si="6"/>
        <v>0.5699999999999994</v>
      </c>
      <c r="AC40" s="10">
        <f t="shared" si="7"/>
        <v>0.60700000000000021</v>
      </c>
      <c r="AD40" s="9" t="s">
        <v>12</v>
      </c>
      <c r="AE40" s="55" t="s">
        <v>12</v>
      </c>
      <c r="AF40" s="55">
        <v>0.39200000000000002</v>
      </c>
      <c r="AG40" s="55">
        <v>0.439</v>
      </c>
      <c r="AH40" s="55">
        <v>0.49099999999999999</v>
      </c>
      <c r="AI40" s="3">
        <v>0.53800000000000003</v>
      </c>
      <c r="AJ40" s="3">
        <v>0.59</v>
      </c>
      <c r="AK40" s="3" t="s">
        <v>12</v>
      </c>
      <c r="AL40" s="3">
        <v>0.69299999999999995</v>
      </c>
      <c r="AM40" s="15" t="s">
        <v>12</v>
      </c>
      <c r="AN40" s="10">
        <f t="shared" si="8"/>
        <v>0.59</v>
      </c>
      <c r="AO40" s="9">
        <f t="shared" si="9"/>
        <v>9.8999999999999977E-2</v>
      </c>
      <c r="AP40" s="10">
        <f t="shared" si="10"/>
        <v>0.10299999999999998</v>
      </c>
      <c r="AQ40" s="9" t="s">
        <v>12</v>
      </c>
      <c r="AR40" s="55" t="s">
        <v>12</v>
      </c>
      <c r="AS40" s="55">
        <v>2.133</v>
      </c>
      <c r="AT40" s="55">
        <v>2.2429999999999999</v>
      </c>
      <c r="AU40" s="55">
        <v>2.359</v>
      </c>
      <c r="AV40" s="3">
        <v>2.4700000000000002</v>
      </c>
      <c r="AW40" s="3">
        <v>2.6179999999999999</v>
      </c>
      <c r="AX40" s="3" t="s">
        <v>12</v>
      </c>
      <c r="AY40" s="3">
        <v>3.3210000000000002</v>
      </c>
      <c r="AZ40" s="15" t="s">
        <v>12</v>
      </c>
      <c r="BA40" s="10">
        <f t="shared" si="11"/>
        <v>2.6179999999999999</v>
      </c>
      <c r="BB40" s="9">
        <f t="shared" si="12"/>
        <v>0.2589999999999999</v>
      </c>
      <c r="BC40" s="10">
        <f t="shared" si="13"/>
        <v>0.70300000000000029</v>
      </c>
      <c r="BD40" s="9">
        <v>6.5629999999999997</v>
      </c>
      <c r="BE40" s="3">
        <v>7.1429999999999998</v>
      </c>
      <c r="BF40" s="15">
        <v>7.7430000000000003</v>
      </c>
      <c r="BG40" s="15">
        <f t="shared" si="14"/>
        <v>7.1429999999999998</v>
      </c>
      <c r="BH40" s="9">
        <f t="shared" si="15"/>
        <v>0.58000000000000007</v>
      </c>
      <c r="BI40" s="10">
        <f t="shared" si="16"/>
        <v>0.60000000000000053</v>
      </c>
      <c r="BJ40" s="9">
        <v>6.5529999999999999</v>
      </c>
      <c r="BK40" s="3">
        <v>7.1340000000000003</v>
      </c>
      <c r="BL40" s="15">
        <v>7.7329999999999997</v>
      </c>
      <c r="BM40" s="15">
        <f t="shared" si="17"/>
        <v>7.1340000000000003</v>
      </c>
      <c r="BN40" s="9">
        <f t="shared" si="18"/>
        <v>0.58100000000000041</v>
      </c>
      <c r="BO40" s="10">
        <f t="shared" si="19"/>
        <v>0.59899999999999931</v>
      </c>
      <c r="BP40">
        <f t="shared" si="20"/>
        <v>0</v>
      </c>
      <c r="BQ40" s="93">
        <f t="shared" si="21"/>
        <v>1.017543859649124</v>
      </c>
      <c r="BR40" s="93">
        <f t="shared" si="22"/>
        <v>1.0192982456140369</v>
      </c>
      <c r="BS40" s="93" t="str">
        <f>VLOOKUP(C40,'Koppeling locatie - aslocatie'!$A$2:$C$8139,2,FALSE)</f>
        <v>maas220</v>
      </c>
      <c r="BT40" s="93">
        <f>VLOOKUP($BS40,aslocaties_v01!$C$3:$AA$500,MATCH($K$3/10,aslocaties_v01!$C$2:$X$2),FALSE)</f>
        <v>6.27</v>
      </c>
      <c r="BU40" s="93">
        <f>VLOOKUP(BS40,aslocaties_v01!$C$3:$AA$500,MATCH($K$3,aslocaties_v01!$C$2:$X$2),FALSE)</f>
        <v>6.8390000000000004</v>
      </c>
      <c r="BV40" s="93">
        <f>VLOOKUP(BS40,aslocaties_v01!$C$3:$AA$500,MATCH($K$3*10,aslocaties_v01!$C$2:$Y$2),FALSE)</f>
        <v>7.4379999999999997</v>
      </c>
      <c r="BW40" s="93">
        <f t="shared" si="23"/>
        <v>0.56900000000000084</v>
      </c>
      <c r="BX40" s="93">
        <f t="shared" si="24"/>
        <v>0.59899999999999931</v>
      </c>
      <c r="BY40" s="94">
        <f t="shared" si="25"/>
        <v>1.7543859649097326E-3</v>
      </c>
      <c r="BZ40" s="94">
        <f t="shared" si="26"/>
        <v>1.3179571663922363E-2</v>
      </c>
      <c r="CA40" s="94">
        <f t="shared" si="27"/>
        <v>6.1000000000000831E-2</v>
      </c>
      <c r="CB40">
        <f t="shared" si="28"/>
        <v>6.1999999999999389E-2</v>
      </c>
      <c r="CC40" s="58">
        <f t="shared" si="29"/>
        <v>7.0000000000000284E-2</v>
      </c>
      <c r="CD40" s="95" t="b">
        <f t="shared" si="30"/>
        <v>0</v>
      </c>
      <c r="CE40" s="96" t="b">
        <f t="shared" si="31"/>
        <v>1</v>
      </c>
      <c r="CF40" t="b">
        <f t="shared" si="32"/>
        <v>1</v>
      </c>
      <c r="CG40" t="b">
        <f t="shared" si="33"/>
        <v>1</v>
      </c>
      <c r="CH40" s="84" t="b">
        <f t="shared" si="34"/>
        <v>1</v>
      </c>
      <c r="CI40">
        <f t="shared" si="35"/>
        <v>0.59</v>
      </c>
      <c r="CJ40" t="b">
        <f t="shared" si="36"/>
        <v>1</v>
      </c>
      <c r="CK40" t="b">
        <f t="shared" si="37"/>
        <v>1</v>
      </c>
      <c r="CL40" s="84" t="b">
        <f t="shared" si="57"/>
        <v>1</v>
      </c>
      <c r="CM40">
        <f t="shared" si="38"/>
        <v>2.6179999999999999</v>
      </c>
      <c r="CN40" t="b">
        <f t="shared" si="39"/>
        <v>1</v>
      </c>
      <c r="CO40" s="84">
        <f t="shared" si="40"/>
        <v>5.5180817325247287E-2</v>
      </c>
      <c r="CP40" t="b">
        <f t="shared" si="41"/>
        <v>1</v>
      </c>
      <c r="CQ40" s="96" t="b">
        <f t="shared" si="42"/>
        <v>1</v>
      </c>
      <c r="CR40" t="b">
        <f t="shared" si="43"/>
        <v>1</v>
      </c>
      <c r="CS40" t="b">
        <f t="shared" si="44"/>
        <v>1</v>
      </c>
      <c r="CT40" t="b">
        <f t="shared" si="45"/>
        <v>1</v>
      </c>
      <c r="CU40" t="b">
        <f t="shared" si="46"/>
        <v>1</v>
      </c>
      <c r="CV40" s="84" t="b">
        <f t="shared" si="47"/>
        <v>1</v>
      </c>
      <c r="CW40" t="b">
        <f t="shared" si="48"/>
        <v>1</v>
      </c>
      <c r="CX40" t="b">
        <f t="shared" si="49"/>
        <v>1</v>
      </c>
      <c r="CY40" t="b">
        <f t="shared" si="50"/>
        <v>1</v>
      </c>
      <c r="CZ40" t="b">
        <f t="shared" si="51"/>
        <v>1</v>
      </c>
      <c r="DA40" s="84">
        <f t="shared" si="52"/>
        <v>0</v>
      </c>
      <c r="DB40" t="b">
        <f t="shared" si="53"/>
        <v>0</v>
      </c>
    </row>
    <row r="41" spans="1:106">
      <c r="A41" s="9">
        <v>1682</v>
      </c>
      <c r="B41" s="3">
        <v>2</v>
      </c>
      <c r="C41" s="3" t="s">
        <v>1919</v>
      </c>
      <c r="D41" s="3" t="str">
        <f t="shared" si="0"/>
        <v>MA_1_38-2_dk_0134</v>
      </c>
      <c r="E41" s="3" t="str">
        <f t="shared" si="1"/>
        <v>0134</v>
      </c>
      <c r="F41" s="3">
        <v>146821.609</v>
      </c>
      <c r="G41" s="15">
        <v>417393.84399999998</v>
      </c>
      <c r="H41" s="35" t="str">
        <f t="shared" si="2"/>
        <v>ja</v>
      </c>
      <c r="I41" s="42">
        <v>81</v>
      </c>
      <c r="J41" s="20" t="s">
        <v>372</v>
      </c>
      <c r="K41" s="21">
        <v>10000</v>
      </c>
      <c r="L41" s="28">
        <f t="shared" si="54"/>
        <v>1</v>
      </c>
      <c r="M41" s="28">
        <f t="shared" si="55"/>
        <v>1</v>
      </c>
      <c r="N41" s="56">
        <f t="shared" si="3"/>
        <v>10000</v>
      </c>
      <c r="O41" s="33">
        <f t="shared" si="56"/>
        <v>107.17464331642813</v>
      </c>
      <c r="P41" s="37">
        <f t="shared" si="4"/>
        <v>57.810586928353921</v>
      </c>
      <c r="Q41" s="9" t="s">
        <v>12</v>
      </c>
      <c r="R41" s="55" t="s">
        <v>12</v>
      </c>
      <c r="S41" s="55">
        <v>5.633</v>
      </c>
      <c r="T41" s="55">
        <v>6</v>
      </c>
      <c r="U41" s="55">
        <v>6.33</v>
      </c>
      <c r="V41" s="3">
        <v>6.5990000000000002</v>
      </c>
      <c r="W41" s="3">
        <v>6.9</v>
      </c>
      <c r="X41" s="3" t="s">
        <v>12</v>
      </c>
      <c r="Y41" s="3">
        <v>7.5069999999999997</v>
      </c>
      <c r="Z41" s="15" t="s">
        <v>12</v>
      </c>
      <c r="AA41" s="10">
        <f t="shared" si="5"/>
        <v>6.9</v>
      </c>
      <c r="AB41" s="9">
        <f t="shared" si="6"/>
        <v>0.57000000000000028</v>
      </c>
      <c r="AC41" s="10">
        <f t="shared" si="7"/>
        <v>0.60699999999999932</v>
      </c>
      <c r="AD41" s="9" t="s">
        <v>12</v>
      </c>
      <c r="AE41" s="55" t="s">
        <v>12</v>
      </c>
      <c r="AF41" s="55">
        <v>0.378</v>
      </c>
      <c r="AG41" s="55">
        <v>0.42799999999999999</v>
      </c>
      <c r="AH41" s="55">
        <v>0.48199999999999998</v>
      </c>
      <c r="AI41" s="3">
        <v>0.53300000000000003</v>
      </c>
      <c r="AJ41" s="3">
        <v>0.59</v>
      </c>
      <c r="AK41" s="3" t="s">
        <v>12</v>
      </c>
      <c r="AL41" s="3">
        <v>0.70399999999999996</v>
      </c>
      <c r="AM41" s="15" t="s">
        <v>12</v>
      </c>
      <c r="AN41" s="10">
        <f t="shared" si="8"/>
        <v>0.59</v>
      </c>
      <c r="AO41" s="9">
        <f t="shared" si="9"/>
        <v>0.10799999999999998</v>
      </c>
      <c r="AP41" s="10">
        <f t="shared" si="10"/>
        <v>0.11399999999999999</v>
      </c>
      <c r="AQ41" s="9" t="s">
        <v>12</v>
      </c>
      <c r="AR41" s="55" t="s">
        <v>12</v>
      </c>
      <c r="AS41" s="55">
        <v>2.1379999999999999</v>
      </c>
      <c r="AT41" s="55">
        <v>2.2610000000000001</v>
      </c>
      <c r="AU41" s="55">
        <v>2.3809999999999998</v>
      </c>
      <c r="AV41" s="3">
        <v>2.492</v>
      </c>
      <c r="AW41" s="3">
        <v>2.6139999999999999</v>
      </c>
      <c r="AX41" s="3" t="s">
        <v>12</v>
      </c>
      <c r="AY41" s="3">
        <v>2.8519999999999999</v>
      </c>
      <c r="AZ41" s="15" t="s">
        <v>12</v>
      </c>
      <c r="BA41" s="10">
        <f t="shared" si="11"/>
        <v>2.6139999999999999</v>
      </c>
      <c r="BB41" s="9">
        <f t="shared" si="12"/>
        <v>0.2330000000000001</v>
      </c>
      <c r="BC41" s="10">
        <f t="shared" si="13"/>
        <v>0.23799999999999999</v>
      </c>
      <c r="BD41" s="9">
        <v>6.532</v>
      </c>
      <c r="BE41" s="3">
        <v>7.1159999999999997</v>
      </c>
      <c r="BF41" s="15">
        <v>7.7149999999999999</v>
      </c>
      <c r="BG41" s="15">
        <f t="shared" si="14"/>
        <v>7.1159999999999997</v>
      </c>
      <c r="BH41" s="9">
        <f t="shared" si="15"/>
        <v>0.58399999999999963</v>
      </c>
      <c r="BI41" s="10">
        <f t="shared" si="16"/>
        <v>0.5990000000000002</v>
      </c>
      <c r="BJ41" s="9">
        <v>6.5179999999999998</v>
      </c>
      <c r="BK41" s="3">
        <v>7.101</v>
      </c>
      <c r="BL41" s="15">
        <v>7.7009999999999996</v>
      </c>
      <c r="BM41" s="15">
        <f t="shared" si="17"/>
        <v>7.101</v>
      </c>
      <c r="BN41" s="9">
        <f t="shared" si="18"/>
        <v>0.58300000000000018</v>
      </c>
      <c r="BO41" s="10">
        <f t="shared" si="19"/>
        <v>0.59999999999999964</v>
      </c>
      <c r="BP41">
        <f t="shared" si="20"/>
        <v>0</v>
      </c>
      <c r="BQ41" s="93">
        <f t="shared" si="21"/>
        <v>1.0245614035087707</v>
      </c>
      <c r="BR41" s="93">
        <f t="shared" si="22"/>
        <v>1.0228070175438595</v>
      </c>
      <c r="BS41" s="93" t="str">
        <f>VLOOKUP(C41,'Koppeling locatie - aslocatie'!$A$2:$C$8139,2,FALSE)</f>
        <v>maas220</v>
      </c>
      <c r="BT41" s="93">
        <f>VLOOKUP($BS41,aslocaties_v01!$C$3:$AA$500,MATCH($K$3/10,aslocaties_v01!$C$2:$X$2),FALSE)</f>
        <v>6.27</v>
      </c>
      <c r="BU41" s="93">
        <f>VLOOKUP(BS41,aslocaties_v01!$C$3:$AA$500,MATCH($K$3,aslocaties_v01!$C$2:$X$2),FALSE)</f>
        <v>6.8390000000000004</v>
      </c>
      <c r="BV41" s="93">
        <f>VLOOKUP(BS41,aslocaties_v01!$C$3:$AA$500,MATCH($K$3*10,aslocaties_v01!$C$2:$Y$2),FALSE)</f>
        <v>7.4379999999999997</v>
      </c>
      <c r="BW41" s="93">
        <f t="shared" si="23"/>
        <v>0.56900000000000084</v>
      </c>
      <c r="BX41" s="93">
        <f t="shared" si="24"/>
        <v>0.59899999999999931</v>
      </c>
      <c r="BY41" s="94">
        <f t="shared" si="25"/>
        <v>1.754385964911287E-3</v>
      </c>
      <c r="BZ41" s="94">
        <f t="shared" si="26"/>
        <v>1.3179571663920919E-2</v>
      </c>
      <c r="CA41" s="94">
        <f t="shared" si="27"/>
        <v>6.0000000000000497E-2</v>
      </c>
      <c r="CB41">
        <f t="shared" si="28"/>
        <v>6.0999999999999943E-2</v>
      </c>
      <c r="CC41" s="58">
        <f t="shared" si="29"/>
        <v>6.899999999999995E-2</v>
      </c>
      <c r="CD41" s="95" t="b">
        <f t="shared" si="30"/>
        <v>0</v>
      </c>
      <c r="CE41" s="96" t="b">
        <f t="shared" si="31"/>
        <v>1</v>
      </c>
      <c r="CF41" t="b">
        <f t="shared" si="32"/>
        <v>1</v>
      </c>
      <c r="CG41" t="b">
        <f t="shared" si="33"/>
        <v>1</v>
      </c>
      <c r="CH41" s="84" t="b">
        <f t="shared" si="34"/>
        <v>1</v>
      </c>
      <c r="CI41">
        <f t="shared" si="35"/>
        <v>0.59</v>
      </c>
      <c r="CJ41" t="b">
        <f t="shared" si="36"/>
        <v>1</v>
      </c>
      <c r="CK41" t="b">
        <f t="shared" si="37"/>
        <v>1</v>
      </c>
      <c r="CL41" s="84" t="b">
        <f t="shared" si="57"/>
        <v>1</v>
      </c>
      <c r="CM41">
        <f t="shared" si="38"/>
        <v>2.6139999999999999</v>
      </c>
      <c r="CN41" t="b">
        <f t="shared" si="39"/>
        <v>1</v>
      </c>
      <c r="CO41" s="84">
        <f t="shared" si="40"/>
        <v>5.5349824323785379E-2</v>
      </c>
      <c r="CP41" t="b">
        <f t="shared" si="41"/>
        <v>1</v>
      </c>
      <c r="CQ41" s="96" t="b">
        <f t="shared" si="42"/>
        <v>1</v>
      </c>
      <c r="CR41" t="b">
        <f t="shared" si="43"/>
        <v>1</v>
      </c>
      <c r="CS41" t="b">
        <f t="shared" si="44"/>
        <v>1</v>
      </c>
      <c r="CT41" t="b">
        <f t="shared" si="45"/>
        <v>1</v>
      </c>
      <c r="CU41" t="b">
        <f t="shared" si="46"/>
        <v>1</v>
      </c>
      <c r="CV41" s="84" t="b">
        <f t="shared" si="47"/>
        <v>1</v>
      </c>
      <c r="CW41" t="b">
        <f t="shared" si="48"/>
        <v>1</v>
      </c>
      <c r="CX41" t="b">
        <f t="shared" si="49"/>
        <v>1</v>
      </c>
      <c r="CY41" t="b">
        <f t="shared" si="50"/>
        <v>1</v>
      </c>
      <c r="CZ41" t="b">
        <f t="shared" si="51"/>
        <v>1</v>
      </c>
      <c r="DA41" s="84">
        <f t="shared" si="52"/>
        <v>0</v>
      </c>
      <c r="DB41" t="b">
        <f t="shared" si="53"/>
        <v>0</v>
      </c>
    </row>
    <row r="42" spans="1:106">
      <c r="A42" s="9">
        <v>1683</v>
      </c>
      <c r="B42" s="3">
        <v>2</v>
      </c>
      <c r="C42" s="3" t="s">
        <v>1920</v>
      </c>
      <c r="D42" s="3" t="str">
        <f t="shared" si="0"/>
        <v>MA_1_38-2_dk_0135</v>
      </c>
      <c r="E42" s="3" t="str">
        <f t="shared" si="1"/>
        <v>0135</v>
      </c>
      <c r="F42" s="3">
        <v>146853.82800000001</v>
      </c>
      <c r="G42" s="15">
        <v>417345.84399999998</v>
      </c>
      <c r="H42" s="35" t="str">
        <f t="shared" si="2"/>
        <v>ja</v>
      </c>
      <c r="I42" s="42">
        <v>81</v>
      </c>
      <c r="J42" s="20" t="s">
        <v>372</v>
      </c>
      <c r="K42" s="21">
        <v>10000</v>
      </c>
      <c r="L42" s="28">
        <f t="shared" si="54"/>
        <v>1</v>
      </c>
      <c r="M42" s="28">
        <f t="shared" si="55"/>
        <v>1</v>
      </c>
      <c r="N42" s="56">
        <f t="shared" si="3"/>
        <v>10000</v>
      </c>
      <c r="O42" s="33">
        <f t="shared" si="56"/>
        <v>57.810586928353921</v>
      </c>
      <c r="P42" s="37">
        <f t="shared" si="4"/>
        <v>124.10036229598683</v>
      </c>
      <c r="Q42" s="9" t="s">
        <v>12</v>
      </c>
      <c r="R42" s="55" t="s">
        <v>12</v>
      </c>
      <c r="S42" s="55">
        <v>5.633</v>
      </c>
      <c r="T42" s="55">
        <v>6</v>
      </c>
      <c r="U42" s="55">
        <v>6.33</v>
      </c>
      <c r="V42" s="3">
        <v>6.5990000000000002</v>
      </c>
      <c r="W42" s="3">
        <v>6.9</v>
      </c>
      <c r="X42" s="3" t="s">
        <v>12</v>
      </c>
      <c r="Y42" s="3">
        <v>7.5069999999999997</v>
      </c>
      <c r="Z42" s="15" t="s">
        <v>12</v>
      </c>
      <c r="AA42" s="10">
        <f t="shared" si="5"/>
        <v>6.9</v>
      </c>
      <c r="AB42" s="9">
        <f t="shared" si="6"/>
        <v>0.57000000000000028</v>
      </c>
      <c r="AC42" s="10">
        <f t="shared" si="7"/>
        <v>0.60699999999999932</v>
      </c>
      <c r="AD42" s="9" t="s">
        <v>12</v>
      </c>
      <c r="AE42" s="55" t="s">
        <v>12</v>
      </c>
      <c r="AF42" s="55">
        <v>0.371</v>
      </c>
      <c r="AG42" s="55">
        <v>0.41599999999999998</v>
      </c>
      <c r="AH42" s="55">
        <v>0.46300000000000002</v>
      </c>
      <c r="AI42" s="3">
        <v>0.50700000000000001</v>
      </c>
      <c r="AJ42" s="3">
        <v>0.56899999999999995</v>
      </c>
      <c r="AK42" s="3" t="s">
        <v>12</v>
      </c>
      <c r="AL42" s="3">
        <v>0.75600000000000001</v>
      </c>
      <c r="AM42" s="15" t="s">
        <v>12</v>
      </c>
      <c r="AN42" s="10">
        <f t="shared" si="8"/>
        <v>0.56899999999999995</v>
      </c>
      <c r="AO42" s="9">
        <f t="shared" si="9"/>
        <v>0.10599999999999993</v>
      </c>
      <c r="AP42" s="10">
        <f t="shared" si="10"/>
        <v>0.18700000000000006</v>
      </c>
      <c r="AQ42" s="9" t="s">
        <v>12</v>
      </c>
      <c r="AR42" s="55" t="s">
        <v>12</v>
      </c>
      <c r="AS42" s="55">
        <v>2.0960000000000001</v>
      </c>
      <c r="AT42" s="55">
        <v>2.2010000000000001</v>
      </c>
      <c r="AU42" s="55">
        <v>2.3140000000000001</v>
      </c>
      <c r="AV42" s="3">
        <v>2.419</v>
      </c>
      <c r="AW42" s="3">
        <v>2.56</v>
      </c>
      <c r="AX42" s="3" t="s">
        <v>12</v>
      </c>
      <c r="AY42" s="3">
        <v>4.0810000000000004</v>
      </c>
      <c r="AZ42" s="15" t="s">
        <v>12</v>
      </c>
      <c r="BA42" s="10">
        <f t="shared" si="11"/>
        <v>2.56</v>
      </c>
      <c r="BB42" s="9">
        <f t="shared" si="12"/>
        <v>0.246</v>
      </c>
      <c r="BC42" s="10">
        <f t="shared" si="13"/>
        <v>1.5210000000000004</v>
      </c>
      <c r="BD42" s="9">
        <v>6.5270000000000001</v>
      </c>
      <c r="BE42" s="3">
        <v>7.1130000000000004</v>
      </c>
      <c r="BF42" s="15">
        <v>7.7130000000000001</v>
      </c>
      <c r="BG42" s="15">
        <f t="shared" si="14"/>
        <v>7.1130000000000004</v>
      </c>
      <c r="BH42" s="9">
        <f t="shared" si="15"/>
        <v>0.5860000000000003</v>
      </c>
      <c r="BI42" s="10">
        <f t="shared" si="16"/>
        <v>0.59999999999999964</v>
      </c>
      <c r="BJ42" s="9">
        <v>6.5149999999999997</v>
      </c>
      <c r="BK42" s="3">
        <v>7.1</v>
      </c>
      <c r="BL42" s="15">
        <v>7.7009999999999996</v>
      </c>
      <c r="BM42" s="15">
        <f t="shared" si="17"/>
        <v>7.1</v>
      </c>
      <c r="BN42" s="9">
        <f t="shared" si="18"/>
        <v>0.58499999999999996</v>
      </c>
      <c r="BO42" s="10">
        <f t="shared" si="19"/>
        <v>0.60099999999999998</v>
      </c>
      <c r="BP42">
        <f t="shared" si="20"/>
        <v>0</v>
      </c>
      <c r="BQ42" s="93">
        <f t="shared" si="21"/>
        <v>1.0280701754385966</v>
      </c>
      <c r="BR42" s="93">
        <f t="shared" si="22"/>
        <v>1.0263157894736836</v>
      </c>
      <c r="BS42" s="93" t="str">
        <f>VLOOKUP(C42,'Koppeling locatie - aslocatie'!$A$2:$C$8139,2,FALSE)</f>
        <v>maas220</v>
      </c>
      <c r="BT42" s="93">
        <f>VLOOKUP($BS42,aslocaties_v01!$C$3:$AA$500,MATCH($K$3/10,aslocaties_v01!$C$2:$X$2),FALSE)</f>
        <v>6.27</v>
      </c>
      <c r="BU42" s="93">
        <f>VLOOKUP(BS42,aslocaties_v01!$C$3:$AA$500,MATCH($K$3,aslocaties_v01!$C$2:$X$2),FALSE)</f>
        <v>6.8390000000000004</v>
      </c>
      <c r="BV42" s="93">
        <f>VLOOKUP(BS42,aslocaties_v01!$C$3:$AA$500,MATCH($K$3*10,aslocaties_v01!$C$2:$Y$2),FALSE)</f>
        <v>7.4379999999999997</v>
      </c>
      <c r="BW42" s="93">
        <f t="shared" si="23"/>
        <v>0.56900000000000084</v>
      </c>
      <c r="BX42" s="93">
        <f t="shared" si="24"/>
        <v>0.59899999999999931</v>
      </c>
      <c r="BY42" s="94">
        <f t="shared" si="25"/>
        <v>1.754385964911287E-3</v>
      </c>
      <c r="BZ42" s="94">
        <f t="shared" si="26"/>
        <v>1.3179571663920919E-2</v>
      </c>
      <c r="CA42" s="94">
        <f t="shared" si="27"/>
        <v>6.0000000000000497E-2</v>
      </c>
      <c r="CB42">
        <f t="shared" si="28"/>
        <v>6.0999999999999943E-2</v>
      </c>
      <c r="CC42" s="58">
        <f t="shared" si="29"/>
        <v>6.899999999999995E-2</v>
      </c>
      <c r="CD42" s="95" t="b">
        <f t="shared" si="30"/>
        <v>0</v>
      </c>
      <c r="CE42" s="96" t="b">
        <f t="shared" si="31"/>
        <v>1</v>
      </c>
      <c r="CF42" t="b">
        <f t="shared" si="32"/>
        <v>1</v>
      </c>
      <c r="CG42" t="b">
        <f t="shared" si="33"/>
        <v>1</v>
      </c>
      <c r="CH42" s="84" t="b">
        <f t="shared" si="34"/>
        <v>1</v>
      </c>
      <c r="CI42">
        <f t="shared" si="35"/>
        <v>0.56899999999999995</v>
      </c>
      <c r="CJ42" t="b">
        <f t="shared" si="36"/>
        <v>1</v>
      </c>
      <c r="CK42" t="b">
        <f t="shared" si="37"/>
        <v>1</v>
      </c>
      <c r="CL42" s="84" t="b">
        <f t="shared" si="57"/>
        <v>1</v>
      </c>
      <c r="CM42">
        <f t="shared" si="38"/>
        <v>2.56</v>
      </c>
      <c r="CN42" t="b">
        <f t="shared" si="39"/>
        <v>1</v>
      </c>
      <c r="CO42" s="84">
        <f t="shared" si="40"/>
        <v>5.565545497796473E-2</v>
      </c>
      <c r="CP42" t="b">
        <f t="shared" si="41"/>
        <v>1</v>
      </c>
      <c r="CQ42" s="96" t="b">
        <f t="shared" si="42"/>
        <v>1</v>
      </c>
      <c r="CR42" t="b">
        <f t="shared" si="43"/>
        <v>1</v>
      </c>
      <c r="CS42" t="b">
        <f t="shared" si="44"/>
        <v>1</v>
      </c>
      <c r="CT42" t="b">
        <f t="shared" si="45"/>
        <v>1</v>
      </c>
      <c r="CU42" t="b">
        <f t="shared" si="46"/>
        <v>1</v>
      </c>
      <c r="CV42" s="84" t="b">
        <f t="shared" si="47"/>
        <v>1</v>
      </c>
      <c r="CW42" t="b">
        <f t="shared" si="48"/>
        <v>0</v>
      </c>
      <c r="CX42" t="b">
        <f t="shared" si="49"/>
        <v>1</v>
      </c>
      <c r="CY42" t="b">
        <f t="shared" si="50"/>
        <v>1</v>
      </c>
      <c r="CZ42" t="b">
        <f t="shared" si="51"/>
        <v>1</v>
      </c>
      <c r="DA42" s="84">
        <f t="shared" si="52"/>
        <v>1</v>
      </c>
      <c r="DB42" t="b">
        <f t="shared" si="53"/>
        <v>0</v>
      </c>
    </row>
    <row r="43" spans="1:106">
      <c r="A43" s="9">
        <v>1684</v>
      </c>
      <c r="B43" s="3">
        <v>2</v>
      </c>
      <c r="C43" s="3" t="s">
        <v>1921</v>
      </c>
      <c r="D43" s="3" t="str">
        <f t="shared" si="0"/>
        <v>MA_1_38-2_dk_0136</v>
      </c>
      <c r="E43" s="3" t="str">
        <f t="shared" si="1"/>
        <v>0136</v>
      </c>
      <c r="F43" s="3">
        <v>146870.54699999999</v>
      </c>
      <c r="G43" s="15">
        <v>417222.875</v>
      </c>
      <c r="H43" s="35" t="str">
        <f t="shared" si="2"/>
        <v>ja</v>
      </c>
      <c r="I43" s="42">
        <v>93</v>
      </c>
      <c r="J43" s="20" t="s">
        <v>372</v>
      </c>
      <c r="K43" s="21">
        <v>10000</v>
      </c>
      <c r="L43" s="28">
        <f t="shared" si="54"/>
        <v>1</v>
      </c>
      <c r="M43" s="28">
        <f t="shared" si="55"/>
        <v>1</v>
      </c>
      <c r="N43" s="56">
        <f t="shared" si="3"/>
        <v>10000</v>
      </c>
      <c r="O43" s="33">
        <f t="shared" si="56"/>
        <v>124.10036229598683</v>
      </c>
      <c r="P43" s="37">
        <f t="shared" si="4"/>
        <v>108.81390062395251</v>
      </c>
      <c r="Q43" s="9" t="s">
        <v>12</v>
      </c>
      <c r="R43" s="55" t="s">
        <v>12</v>
      </c>
      <c r="S43" s="55">
        <v>5.6340000000000003</v>
      </c>
      <c r="T43" s="55">
        <v>6.0030000000000001</v>
      </c>
      <c r="U43" s="55">
        <v>6.3380000000000001</v>
      </c>
      <c r="V43" s="3">
        <v>6.6</v>
      </c>
      <c r="W43" s="3">
        <v>6.9</v>
      </c>
      <c r="X43" s="3" t="s">
        <v>12</v>
      </c>
      <c r="Y43" s="3">
        <v>7.5069999999999997</v>
      </c>
      <c r="Z43" s="15" t="s">
        <v>12</v>
      </c>
      <c r="AA43" s="10">
        <f t="shared" si="5"/>
        <v>6.9</v>
      </c>
      <c r="AB43" s="9">
        <f t="shared" si="6"/>
        <v>0.56200000000000028</v>
      </c>
      <c r="AC43" s="10">
        <f t="shared" si="7"/>
        <v>0.60699999999999932</v>
      </c>
      <c r="AD43" s="9" t="s">
        <v>12</v>
      </c>
      <c r="AE43" s="55" t="s">
        <v>12</v>
      </c>
      <c r="AF43" s="55">
        <v>0.499</v>
      </c>
      <c r="AG43" s="55">
        <v>0.55800000000000005</v>
      </c>
      <c r="AH43" s="55">
        <v>0.625</v>
      </c>
      <c r="AI43" s="3">
        <v>0.69199999999999995</v>
      </c>
      <c r="AJ43" s="3">
        <v>0.78800000000000003</v>
      </c>
      <c r="AK43" s="3" t="s">
        <v>12</v>
      </c>
      <c r="AL43" s="3">
        <v>1.0409999999999999</v>
      </c>
      <c r="AM43" s="15" t="s">
        <v>12</v>
      </c>
      <c r="AN43" s="10">
        <f t="shared" si="8"/>
        <v>0.78800000000000003</v>
      </c>
      <c r="AO43" s="9">
        <f t="shared" si="9"/>
        <v>0.16300000000000003</v>
      </c>
      <c r="AP43" s="10">
        <f t="shared" si="10"/>
        <v>0.25299999999999989</v>
      </c>
      <c r="AQ43" s="9" t="s">
        <v>12</v>
      </c>
      <c r="AR43" s="55" t="s">
        <v>12</v>
      </c>
      <c r="AS43" s="55">
        <v>2.331</v>
      </c>
      <c r="AT43" s="55">
        <v>2.4550000000000001</v>
      </c>
      <c r="AU43" s="55">
        <v>2.5779999999999998</v>
      </c>
      <c r="AV43" s="3">
        <v>2.7010000000000001</v>
      </c>
      <c r="AW43" s="3">
        <v>2.8610000000000002</v>
      </c>
      <c r="AX43" s="3" t="s">
        <v>12</v>
      </c>
      <c r="AY43" s="3">
        <v>4.7240000000000002</v>
      </c>
      <c r="AZ43" s="15" t="s">
        <v>12</v>
      </c>
      <c r="BA43" s="10">
        <f t="shared" si="11"/>
        <v>2.8610000000000002</v>
      </c>
      <c r="BB43" s="9">
        <f t="shared" si="12"/>
        <v>0.28300000000000036</v>
      </c>
      <c r="BC43" s="10">
        <f t="shared" si="13"/>
        <v>1.863</v>
      </c>
      <c r="BD43" s="9">
        <v>6.5449999999999999</v>
      </c>
      <c r="BE43" s="3">
        <v>7.2670000000000003</v>
      </c>
      <c r="BF43" s="15">
        <v>7.7309999999999999</v>
      </c>
      <c r="BG43" s="15">
        <f t="shared" si="14"/>
        <v>7.2670000000000003</v>
      </c>
      <c r="BH43" s="9">
        <f t="shared" si="15"/>
        <v>0.72200000000000042</v>
      </c>
      <c r="BI43" s="10">
        <f t="shared" si="16"/>
        <v>0.46399999999999952</v>
      </c>
      <c r="BJ43" s="9">
        <v>6.5330000000000004</v>
      </c>
      <c r="BK43" s="3">
        <v>7.1589999999999998</v>
      </c>
      <c r="BL43" s="15">
        <v>7.7069999999999999</v>
      </c>
      <c r="BM43" s="15">
        <f t="shared" si="17"/>
        <v>7.1589999999999998</v>
      </c>
      <c r="BN43" s="9">
        <f t="shared" si="18"/>
        <v>0.62599999999999945</v>
      </c>
      <c r="BO43" s="10">
        <f t="shared" si="19"/>
        <v>0.54800000000000004</v>
      </c>
      <c r="BP43">
        <f t="shared" si="20"/>
        <v>0</v>
      </c>
      <c r="BQ43" s="93">
        <f t="shared" si="21"/>
        <v>1.2846975088967973</v>
      </c>
      <c r="BR43" s="93">
        <f t="shared" si="22"/>
        <v>1.1138790035587174</v>
      </c>
      <c r="BS43" s="93" t="str">
        <f>VLOOKUP(C43,'Koppeling locatie - aslocatie'!$A$2:$C$8139,2,FALSE)</f>
        <v>maas220</v>
      </c>
      <c r="BT43" s="93">
        <f>VLOOKUP($BS43,aslocaties_v01!$C$3:$AA$500,MATCH($K$3/10,aslocaties_v01!$C$2:$X$2),FALSE)</f>
        <v>6.27</v>
      </c>
      <c r="BU43" s="93">
        <f>VLOOKUP(BS43,aslocaties_v01!$C$3:$AA$500,MATCH($K$3,aslocaties_v01!$C$2:$X$2),FALSE)</f>
        <v>6.8390000000000004</v>
      </c>
      <c r="BV43" s="93">
        <f>VLOOKUP(BS43,aslocaties_v01!$C$3:$AA$500,MATCH($K$3*10,aslocaties_v01!$C$2:$Y$2),FALSE)</f>
        <v>7.4379999999999997</v>
      </c>
      <c r="BW43" s="93">
        <f t="shared" si="23"/>
        <v>0.56900000000000084</v>
      </c>
      <c r="BX43" s="93">
        <f t="shared" si="24"/>
        <v>0.59899999999999931</v>
      </c>
      <c r="BY43" s="94">
        <f t="shared" si="25"/>
        <v>1.245551601423589E-2</v>
      </c>
      <c r="BZ43" s="94">
        <f t="shared" si="26"/>
        <v>1.3179571663920919E-2</v>
      </c>
      <c r="CA43" s="94">
        <f t="shared" si="27"/>
        <v>6.8000000000000504E-2</v>
      </c>
      <c r="CB43">
        <f t="shared" si="28"/>
        <v>6.0999999999999943E-2</v>
      </c>
      <c r="CC43" s="58">
        <f t="shared" si="29"/>
        <v>6.899999999999995E-2</v>
      </c>
      <c r="CD43" s="95" t="b">
        <f t="shared" si="30"/>
        <v>0</v>
      </c>
      <c r="CE43" s="96" t="b">
        <f t="shared" si="31"/>
        <v>1</v>
      </c>
      <c r="CF43" t="b">
        <f t="shared" si="32"/>
        <v>1</v>
      </c>
      <c r="CG43" t="b">
        <f t="shared" si="33"/>
        <v>1</v>
      </c>
      <c r="CH43" s="84" t="b">
        <f t="shared" si="34"/>
        <v>1</v>
      </c>
      <c r="CI43">
        <f t="shared" si="35"/>
        <v>0.78800000000000003</v>
      </c>
      <c r="CJ43" t="b">
        <f t="shared" si="36"/>
        <v>1</v>
      </c>
      <c r="CK43" t="b">
        <f t="shared" si="37"/>
        <v>1</v>
      </c>
      <c r="CL43" s="84" t="b">
        <f t="shared" si="57"/>
        <v>1</v>
      </c>
      <c r="CM43">
        <f t="shared" si="38"/>
        <v>2.8610000000000002</v>
      </c>
      <c r="CN43" t="b">
        <f t="shared" si="39"/>
        <v>1</v>
      </c>
      <c r="CO43" s="84">
        <f t="shared" si="40"/>
        <v>6.1711471685497121E-2</v>
      </c>
      <c r="CP43" t="b">
        <f t="shared" si="41"/>
        <v>1</v>
      </c>
      <c r="CQ43" s="96" t="b">
        <f t="shared" si="42"/>
        <v>1</v>
      </c>
      <c r="CR43" t="b">
        <f t="shared" si="43"/>
        <v>0</v>
      </c>
      <c r="CS43" t="b">
        <f t="shared" si="44"/>
        <v>1</v>
      </c>
      <c r="CT43" t="b">
        <f t="shared" si="45"/>
        <v>1</v>
      </c>
      <c r="CU43" t="b">
        <f t="shared" si="46"/>
        <v>1</v>
      </c>
      <c r="CV43" s="84" t="b">
        <f t="shared" si="47"/>
        <v>1</v>
      </c>
      <c r="CW43" t="b">
        <f t="shared" si="48"/>
        <v>1</v>
      </c>
      <c r="CX43" t="b">
        <f t="shared" si="49"/>
        <v>1</v>
      </c>
      <c r="CY43" t="b">
        <f t="shared" si="50"/>
        <v>1</v>
      </c>
      <c r="CZ43" t="b">
        <f t="shared" si="51"/>
        <v>1</v>
      </c>
      <c r="DA43" s="84">
        <f t="shared" si="52"/>
        <v>1</v>
      </c>
      <c r="DB43" t="b">
        <f t="shared" si="53"/>
        <v>0</v>
      </c>
    </row>
    <row r="44" spans="1:106">
      <c r="A44" s="9">
        <v>1685</v>
      </c>
      <c r="B44" s="3">
        <v>2</v>
      </c>
      <c r="C44" s="3" t="s">
        <v>1922</v>
      </c>
      <c r="D44" s="3" t="str">
        <f t="shared" si="0"/>
        <v>MA_1_38-2_dk_0137</v>
      </c>
      <c r="E44" s="3" t="str">
        <f t="shared" si="1"/>
        <v>0137</v>
      </c>
      <c r="F44" s="3">
        <v>146815.734</v>
      </c>
      <c r="G44" s="15">
        <v>417128.875</v>
      </c>
      <c r="H44" s="35" t="str">
        <f t="shared" si="2"/>
        <v>ja</v>
      </c>
      <c r="I44" s="42">
        <v>146</v>
      </c>
      <c r="J44" s="20" t="s">
        <v>372</v>
      </c>
      <c r="K44" s="21">
        <v>10000</v>
      </c>
      <c r="L44" s="28">
        <f t="shared" si="54"/>
        <v>1</v>
      </c>
      <c r="M44" s="28">
        <f t="shared" si="55"/>
        <v>1</v>
      </c>
      <c r="N44" s="56">
        <f t="shared" si="3"/>
        <v>10000</v>
      </c>
      <c r="O44" s="33">
        <f t="shared" si="56"/>
        <v>108.81390062395251</v>
      </c>
      <c r="P44" s="37">
        <f t="shared" si="4"/>
        <v>105.8284079536072</v>
      </c>
      <c r="Q44" s="9" t="s">
        <v>12</v>
      </c>
      <c r="R44" s="55" t="s">
        <v>12</v>
      </c>
      <c r="S44" s="55">
        <v>5.6340000000000003</v>
      </c>
      <c r="T44" s="55">
        <v>6.0039999999999996</v>
      </c>
      <c r="U44" s="55">
        <v>6.3419999999999996</v>
      </c>
      <c r="V44" s="3">
        <v>6.6050000000000004</v>
      </c>
      <c r="W44" s="3">
        <v>6.9009999999999998</v>
      </c>
      <c r="X44" s="3" t="s">
        <v>12</v>
      </c>
      <c r="Y44" s="3">
        <v>7.5090000000000003</v>
      </c>
      <c r="Z44" s="15" t="s">
        <v>12</v>
      </c>
      <c r="AA44" s="10">
        <f t="shared" si="5"/>
        <v>6.9009999999999998</v>
      </c>
      <c r="AB44" s="9">
        <f t="shared" si="6"/>
        <v>0.55900000000000016</v>
      </c>
      <c r="AC44" s="10">
        <f t="shared" si="7"/>
        <v>0.60800000000000054</v>
      </c>
      <c r="AD44" s="9" t="s">
        <v>12</v>
      </c>
      <c r="AE44" s="55" t="s">
        <v>12</v>
      </c>
      <c r="AF44" s="55">
        <v>0.50800000000000001</v>
      </c>
      <c r="AG44" s="55">
        <v>0.56699999999999995</v>
      </c>
      <c r="AH44" s="55">
        <v>0.63600000000000001</v>
      </c>
      <c r="AI44" s="3">
        <v>0.70599999999999996</v>
      </c>
      <c r="AJ44" s="3">
        <v>0.80400000000000005</v>
      </c>
      <c r="AK44" s="3" t="s">
        <v>12</v>
      </c>
      <c r="AL44" s="3">
        <v>0.94799999999999995</v>
      </c>
      <c r="AM44" s="15" t="s">
        <v>12</v>
      </c>
      <c r="AN44" s="10">
        <f t="shared" si="8"/>
        <v>0.80400000000000005</v>
      </c>
      <c r="AO44" s="9">
        <f t="shared" si="9"/>
        <v>0.16800000000000004</v>
      </c>
      <c r="AP44" s="10">
        <f t="shared" si="10"/>
        <v>0.14399999999999991</v>
      </c>
      <c r="AQ44" s="9" t="s">
        <v>12</v>
      </c>
      <c r="AR44" s="55" t="s">
        <v>12</v>
      </c>
      <c r="AS44" s="55">
        <v>2.3660000000000001</v>
      </c>
      <c r="AT44" s="55">
        <v>2.4849999999999999</v>
      </c>
      <c r="AU44" s="55">
        <v>2.6160000000000001</v>
      </c>
      <c r="AV44" s="3">
        <v>2.738</v>
      </c>
      <c r="AW44" s="3">
        <v>2.9089999999999998</v>
      </c>
      <c r="AX44" s="3" t="s">
        <v>12</v>
      </c>
      <c r="AY44" s="3">
        <v>4.5209999999999999</v>
      </c>
      <c r="AZ44" s="15" t="s">
        <v>12</v>
      </c>
      <c r="BA44" s="10">
        <f t="shared" si="11"/>
        <v>2.9089999999999998</v>
      </c>
      <c r="BB44" s="9">
        <f t="shared" si="12"/>
        <v>0.29299999999999971</v>
      </c>
      <c r="BC44" s="10">
        <f t="shared" si="13"/>
        <v>1.6120000000000001</v>
      </c>
      <c r="BD44" s="9">
        <v>6.641</v>
      </c>
      <c r="BE44" s="3">
        <v>7.2270000000000003</v>
      </c>
      <c r="BF44" s="15">
        <v>7.827</v>
      </c>
      <c r="BG44" s="15">
        <f t="shared" si="14"/>
        <v>7.2270000000000003</v>
      </c>
      <c r="BH44" s="9">
        <f t="shared" si="15"/>
        <v>0.5860000000000003</v>
      </c>
      <c r="BI44" s="10">
        <f t="shared" si="16"/>
        <v>0.59999999999999964</v>
      </c>
      <c r="BJ44" s="9">
        <v>6.6159999999999997</v>
      </c>
      <c r="BK44" s="3">
        <v>7.2</v>
      </c>
      <c r="BL44" s="15">
        <v>7.8</v>
      </c>
      <c r="BM44" s="15">
        <f t="shared" si="17"/>
        <v>7.2</v>
      </c>
      <c r="BN44" s="9">
        <f t="shared" si="18"/>
        <v>0.58400000000000052</v>
      </c>
      <c r="BO44" s="10">
        <f t="shared" si="19"/>
        <v>0.59999999999999964</v>
      </c>
      <c r="BP44">
        <f t="shared" si="20"/>
        <v>0</v>
      </c>
      <c r="BQ44" s="93">
        <f t="shared" si="21"/>
        <v>1.0483005366726299</v>
      </c>
      <c r="BR44" s="93">
        <f t="shared" si="22"/>
        <v>1.0447227191413244</v>
      </c>
      <c r="BS44" s="93" t="str">
        <f>VLOOKUP(C44,'Koppeling locatie - aslocatie'!$A$2:$C$8139,2,FALSE)</f>
        <v>maas220</v>
      </c>
      <c r="BT44" s="93">
        <f>VLOOKUP($BS44,aslocaties_v01!$C$3:$AA$500,MATCH($K$3/10,aslocaties_v01!$C$2:$X$2),FALSE)</f>
        <v>6.27</v>
      </c>
      <c r="BU44" s="93">
        <f>VLOOKUP(BS44,aslocaties_v01!$C$3:$AA$500,MATCH($K$3,aslocaties_v01!$C$2:$X$2),FALSE)</f>
        <v>6.8390000000000004</v>
      </c>
      <c r="BV44" s="93">
        <f>VLOOKUP(BS44,aslocaties_v01!$C$3:$AA$500,MATCH($K$3*10,aslocaties_v01!$C$2:$Y$2),FALSE)</f>
        <v>7.4379999999999997</v>
      </c>
      <c r="BW44" s="93">
        <f t="shared" si="23"/>
        <v>0.56900000000000084</v>
      </c>
      <c r="BX44" s="93">
        <f t="shared" si="24"/>
        <v>0.59899999999999931</v>
      </c>
      <c r="BY44" s="94">
        <f t="shared" si="25"/>
        <v>1.7889087656530744E-2</v>
      </c>
      <c r="BZ44" s="94">
        <f t="shared" si="26"/>
        <v>1.4802631578949343E-2</v>
      </c>
      <c r="CA44" s="94">
        <f t="shared" si="27"/>
        <v>7.2000000000000064E-2</v>
      </c>
      <c r="CB44">
        <f t="shared" si="28"/>
        <v>6.1999999999999389E-2</v>
      </c>
      <c r="CC44" s="58">
        <f t="shared" si="29"/>
        <v>7.1000000000000618E-2</v>
      </c>
      <c r="CD44" s="95" t="b">
        <f t="shared" si="30"/>
        <v>0</v>
      </c>
      <c r="CE44" s="96" t="b">
        <f t="shared" si="31"/>
        <v>1</v>
      </c>
      <c r="CF44" t="b">
        <f t="shared" si="32"/>
        <v>1</v>
      </c>
      <c r="CG44" t="b">
        <f t="shared" si="33"/>
        <v>1</v>
      </c>
      <c r="CH44" s="84" t="b">
        <f t="shared" si="34"/>
        <v>1</v>
      </c>
      <c r="CI44">
        <f t="shared" si="35"/>
        <v>0.80400000000000005</v>
      </c>
      <c r="CJ44" t="b">
        <f t="shared" si="36"/>
        <v>1</v>
      </c>
      <c r="CK44" t="b">
        <f t="shared" si="37"/>
        <v>1</v>
      </c>
      <c r="CL44" s="84" t="b">
        <f t="shared" si="57"/>
        <v>1</v>
      </c>
      <c r="CM44">
        <f t="shared" si="38"/>
        <v>2.9089999999999998</v>
      </c>
      <c r="CN44" t="b">
        <f t="shared" si="39"/>
        <v>1</v>
      </c>
      <c r="CO44" s="84">
        <f t="shared" si="40"/>
        <v>6.0903746328515376E-2</v>
      </c>
      <c r="CP44" t="b">
        <f t="shared" si="41"/>
        <v>1</v>
      </c>
      <c r="CQ44" s="96" t="b">
        <f t="shared" si="42"/>
        <v>1</v>
      </c>
      <c r="CR44" t="b">
        <f t="shared" si="43"/>
        <v>1</v>
      </c>
      <c r="CS44" t="b">
        <f t="shared" si="44"/>
        <v>1</v>
      </c>
      <c r="CT44" t="b">
        <f t="shared" si="45"/>
        <v>1</v>
      </c>
      <c r="CU44" t="b">
        <f t="shared" si="46"/>
        <v>1</v>
      </c>
      <c r="CV44" s="84" t="b">
        <f t="shared" si="47"/>
        <v>1</v>
      </c>
      <c r="CW44" t="b">
        <f t="shared" si="48"/>
        <v>1</v>
      </c>
      <c r="CX44" t="b">
        <f t="shared" si="49"/>
        <v>1</v>
      </c>
      <c r="CY44" t="b">
        <f t="shared" si="50"/>
        <v>1</v>
      </c>
      <c r="CZ44" t="b">
        <f t="shared" si="51"/>
        <v>1</v>
      </c>
      <c r="DA44" s="84">
        <f t="shared" si="52"/>
        <v>0</v>
      </c>
      <c r="DB44" t="b">
        <f t="shared" si="53"/>
        <v>0</v>
      </c>
    </row>
    <row r="45" spans="1:106">
      <c r="A45" s="9">
        <v>1686</v>
      </c>
      <c r="B45" s="3">
        <v>2</v>
      </c>
      <c r="C45" s="3" t="s">
        <v>1923</v>
      </c>
      <c r="D45" s="3" t="str">
        <f t="shared" si="0"/>
        <v>MA_1_38-2_dk_0138</v>
      </c>
      <c r="E45" s="3" t="str">
        <f t="shared" si="1"/>
        <v>0138</v>
      </c>
      <c r="F45" s="3">
        <v>146821.20300000001</v>
      </c>
      <c r="G45" s="15">
        <v>417023.18800000002</v>
      </c>
      <c r="H45" s="35" t="str">
        <f t="shared" si="2"/>
        <v>ja</v>
      </c>
      <c r="I45" s="42">
        <v>161</v>
      </c>
      <c r="J45" s="20" t="s">
        <v>372</v>
      </c>
      <c r="K45" s="21">
        <v>10000</v>
      </c>
      <c r="L45" s="28">
        <f t="shared" si="54"/>
        <v>1</v>
      </c>
      <c r="M45" s="28">
        <f t="shared" si="55"/>
        <v>1</v>
      </c>
      <c r="N45" s="56">
        <f t="shared" si="3"/>
        <v>10000</v>
      </c>
      <c r="O45" s="33">
        <f t="shared" si="56"/>
        <v>105.8284079536072</v>
      </c>
      <c r="P45" s="37">
        <f t="shared" si="4"/>
        <v>98.506944587676458</v>
      </c>
      <c r="Q45" s="9" t="s">
        <v>12</v>
      </c>
      <c r="R45" s="55" t="s">
        <v>12</v>
      </c>
      <c r="S45" s="55">
        <v>5.6230000000000002</v>
      </c>
      <c r="T45" s="55">
        <v>5.9870000000000001</v>
      </c>
      <c r="U45" s="55">
        <v>6.3239999999999998</v>
      </c>
      <c r="V45" s="3">
        <v>6.5880000000000001</v>
      </c>
      <c r="W45" s="3">
        <v>6.8940000000000001</v>
      </c>
      <c r="X45" s="3" t="s">
        <v>12</v>
      </c>
      <c r="Y45" s="3">
        <v>7.5010000000000003</v>
      </c>
      <c r="Z45" s="15" t="s">
        <v>12</v>
      </c>
      <c r="AA45" s="10">
        <f t="shared" si="5"/>
        <v>6.8940000000000001</v>
      </c>
      <c r="AB45" s="9">
        <f t="shared" si="6"/>
        <v>0.57000000000000028</v>
      </c>
      <c r="AC45" s="10">
        <f t="shared" si="7"/>
        <v>0.60700000000000021</v>
      </c>
      <c r="AD45" s="9" t="s">
        <v>12</v>
      </c>
      <c r="AE45" s="55" t="s">
        <v>12</v>
      </c>
      <c r="AF45" s="55">
        <v>0.51200000000000001</v>
      </c>
      <c r="AG45" s="55">
        <v>0.56999999999999995</v>
      </c>
      <c r="AH45" s="55">
        <v>0.63800000000000001</v>
      </c>
      <c r="AI45" s="3">
        <v>0.70499999999999996</v>
      </c>
      <c r="AJ45" s="3">
        <v>0.79400000000000004</v>
      </c>
      <c r="AK45" s="3" t="s">
        <v>12</v>
      </c>
      <c r="AL45" s="3">
        <v>0.96199999999999997</v>
      </c>
      <c r="AM45" s="15" t="s">
        <v>12</v>
      </c>
      <c r="AN45" s="10">
        <f t="shared" si="8"/>
        <v>0.79400000000000004</v>
      </c>
      <c r="AO45" s="9">
        <f t="shared" si="9"/>
        <v>0.15600000000000003</v>
      </c>
      <c r="AP45" s="10">
        <f t="shared" si="10"/>
        <v>0.16799999999999993</v>
      </c>
      <c r="AQ45" s="9" t="s">
        <v>12</v>
      </c>
      <c r="AR45" s="55" t="s">
        <v>12</v>
      </c>
      <c r="AS45" s="55">
        <v>2.38</v>
      </c>
      <c r="AT45" s="55">
        <v>2.4950000000000001</v>
      </c>
      <c r="AU45" s="55">
        <v>2.6269999999999998</v>
      </c>
      <c r="AV45" s="3">
        <v>2.7469999999999999</v>
      </c>
      <c r="AW45" s="3">
        <v>2.9060000000000001</v>
      </c>
      <c r="AX45" s="3" t="s">
        <v>12</v>
      </c>
      <c r="AY45" s="3">
        <v>3.14</v>
      </c>
      <c r="AZ45" s="15" t="s">
        <v>12</v>
      </c>
      <c r="BA45" s="10">
        <f t="shared" si="11"/>
        <v>2.9060000000000001</v>
      </c>
      <c r="BB45" s="9">
        <f t="shared" si="12"/>
        <v>0.27900000000000036</v>
      </c>
      <c r="BC45" s="10">
        <f t="shared" si="13"/>
        <v>0.23399999999999999</v>
      </c>
      <c r="BD45" s="9">
        <v>6.6539999999999999</v>
      </c>
      <c r="BE45" s="3">
        <v>7.2450000000000001</v>
      </c>
      <c r="BF45" s="15">
        <v>7.8440000000000003</v>
      </c>
      <c r="BG45" s="15">
        <f t="shared" si="14"/>
        <v>7.2450000000000001</v>
      </c>
      <c r="BH45" s="9">
        <f t="shared" si="15"/>
        <v>0.59100000000000019</v>
      </c>
      <c r="BI45" s="10">
        <f t="shared" si="16"/>
        <v>0.5990000000000002</v>
      </c>
      <c r="BJ45" s="9">
        <v>6.6260000000000003</v>
      </c>
      <c r="BK45" s="3">
        <v>7.2160000000000002</v>
      </c>
      <c r="BL45" s="15">
        <v>7.8150000000000004</v>
      </c>
      <c r="BM45" s="15">
        <f t="shared" si="17"/>
        <v>7.2160000000000002</v>
      </c>
      <c r="BN45" s="9">
        <f t="shared" si="18"/>
        <v>0.58999999999999986</v>
      </c>
      <c r="BO45" s="10">
        <f t="shared" si="19"/>
        <v>0.5990000000000002</v>
      </c>
      <c r="BP45">
        <f t="shared" si="20"/>
        <v>0</v>
      </c>
      <c r="BQ45" s="93">
        <f t="shared" si="21"/>
        <v>1.0368421052631578</v>
      </c>
      <c r="BR45" s="93">
        <f t="shared" si="22"/>
        <v>1.0350877192982448</v>
      </c>
      <c r="BS45" s="93" t="str">
        <f>VLOOKUP(C45,'Koppeling locatie - aslocatie'!$A$2:$C$8139,2,FALSE)</f>
        <v>maas220</v>
      </c>
      <c r="BT45" s="93">
        <f>VLOOKUP($BS45,aslocaties_v01!$C$3:$AA$500,MATCH($K$3/10,aslocaties_v01!$C$2:$X$2),FALSE)</f>
        <v>6.27</v>
      </c>
      <c r="BU45" s="93">
        <f>VLOOKUP(BS45,aslocaties_v01!$C$3:$AA$500,MATCH($K$3,aslocaties_v01!$C$2:$X$2),FALSE)</f>
        <v>6.8390000000000004</v>
      </c>
      <c r="BV45" s="93">
        <f>VLOOKUP(BS45,aslocaties_v01!$C$3:$AA$500,MATCH($K$3*10,aslocaties_v01!$C$2:$Y$2),FALSE)</f>
        <v>7.4379999999999997</v>
      </c>
      <c r="BW45" s="93">
        <f t="shared" si="23"/>
        <v>0.56900000000000084</v>
      </c>
      <c r="BX45" s="93">
        <f t="shared" si="24"/>
        <v>0.59899999999999931</v>
      </c>
      <c r="BY45" s="94">
        <f t="shared" si="25"/>
        <v>1.754385964911287E-3</v>
      </c>
      <c r="BZ45" s="94">
        <f t="shared" si="26"/>
        <v>1.3179571663922363E-2</v>
      </c>
      <c r="CA45" s="94">
        <f t="shared" si="27"/>
        <v>5.400000000000027E-2</v>
      </c>
      <c r="CB45">
        <f t="shared" si="28"/>
        <v>5.4999999999999716E-2</v>
      </c>
      <c r="CC45" s="58">
        <f t="shared" si="29"/>
        <v>6.3000000000000611E-2</v>
      </c>
      <c r="CD45" s="95" t="b">
        <f t="shared" si="30"/>
        <v>0</v>
      </c>
      <c r="CE45" s="96" t="b">
        <f t="shared" si="31"/>
        <v>1</v>
      </c>
      <c r="CF45" t="b">
        <f t="shared" si="32"/>
        <v>1</v>
      </c>
      <c r="CG45" t="b">
        <f t="shared" si="33"/>
        <v>1</v>
      </c>
      <c r="CH45" s="84" t="b">
        <f t="shared" si="34"/>
        <v>1</v>
      </c>
      <c r="CI45">
        <f t="shared" si="35"/>
        <v>0.79400000000000004</v>
      </c>
      <c r="CJ45" t="b">
        <f t="shared" si="36"/>
        <v>1</v>
      </c>
      <c r="CK45" t="b">
        <f t="shared" si="37"/>
        <v>1</v>
      </c>
      <c r="CL45" s="84" t="b">
        <f t="shared" si="57"/>
        <v>1</v>
      </c>
      <c r="CM45">
        <f t="shared" si="38"/>
        <v>2.9060000000000001</v>
      </c>
      <c r="CN45" t="b">
        <f t="shared" si="39"/>
        <v>1</v>
      </c>
      <c r="CO45" s="84">
        <f t="shared" si="40"/>
        <v>6.0270484705014872E-2</v>
      </c>
      <c r="CP45" t="b">
        <f t="shared" si="41"/>
        <v>1</v>
      </c>
      <c r="CQ45" s="96" t="b">
        <f t="shared" si="42"/>
        <v>1</v>
      </c>
      <c r="CR45" t="b">
        <f t="shared" si="43"/>
        <v>1</v>
      </c>
      <c r="CS45" t="b">
        <f t="shared" si="44"/>
        <v>1</v>
      </c>
      <c r="CT45" t="b">
        <f t="shared" si="45"/>
        <v>1</v>
      </c>
      <c r="CU45" t="b">
        <f t="shared" si="46"/>
        <v>1</v>
      </c>
      <c r="CV45" s="84" t="b">
        <f t="shared" si="47"/>
        <v>1</v>
      </c>
      <c r="CW45" t="b">
        <f t="shared" si="48"/>
        <v>1</v>
      </c>
      <c r="CX45" t="b">
        <f t="shared" si="49"/>
        <v>1</v>
      </c>
      <c r="CY45" t="b">
        <f t="shared" si="50"/>
        <v>1</v>
      </c>
      <c r="CZ45" t="b">
        <f t="shared" si="51"/>
        <v>1</v>
      </c>
      <c r="DA45" s="84">
        <f t="shared" si="52"/>
        <v>0</v>
      </c>
      <c r="DB45" t="b">
        <f t="shared" si="53"/>
        <v>0</v>
      </c>
    </row>
    <row r="46" spans="1:106">
      <c r="A46" s="9">
        <v>1687</v>
      </c>
      <c r="B46" s="3">
        <v>2</v>
      </c>
      <c r="C46" s="3" t="s">
        <v>1924</v>
      </c>
      <c r="D46" s="3" t="str">
        <f t="shared" si="0"/>
        <v>MA_1_38-2_dk_0139</v>
      </c>
      <c r="E46" s="3" t="str">
        <f t="shared" si="1"/>
        <v>0139</v>
      </c>
      <c r="F46" s="3">
        <v>146722.71900000001</v>
      </c>
      <c r="G46" s="15">
        <v>417021.06199999998</v>
      </c>
      <c r="H46" s="35" t="str">
        <f t="shared" si="2"/>
        <v>ja</v>
      </c>
      <c r="I46" s="42">
        <v>172</v>
      </c>
      <c r="J46" s="20" t="s">
        <v>372</v>
      </c>
      <c r="K46" s="21">
        <v>10000</v>
      </c>
      <c r="L46" s="28">
        <f t="shared" si="54"/>
        <v>1</v>
      </c>
      <c r="M46" s="28">
        <f t="shared" si="55"/>
        <v>1</v>
      </c>
      <c r="N46" s="56">
        <f t="shared" si="3"/>
        <v>10000</v>
      </c>
      <c r="O46" s="33">
        <f t="shared" si="56"/>
        <v>98.506944587676458</v>
      </c>
      <c r="P46" s="37">
        <f t="shared" si="4"/>
        <v>7558.1555457861559</v>
      </c>
      <c r="Q46" s="9" t="s">
        <v>12</v>
      </c>
      <c r="R46" s="55" t="s">
        <v>12</v>
      </c>
      <c r="S46" s="55">
        <v>5.6059999999999999</v>
      </c>
      <c r="T46" s="55">
        <v>5.9710000000000001</v>
      </c>
      <c r="U46" s="55">
        <v>6.3049999999999997</v>
      </c>
      <c r="V46" s="3">
        <v>6.57</v>
      </c>
      <c r="W46" s="3">
        <v>6.8760000000000003</v>
      </c>
      <c r="X46" s="3" t="s">
        <v>12</v>
      </c>
      <c r="Y46" s="3">
        <v>7.48</v>
      </c>
      <c r="Z46" s="15" t="s">
        <v>12</v>
      </c>
      <c r="AA46" s="10">
        <f t="shared" si="5"/>
        <v>6.8760000000000003</v>
      </c>
      <c r="AB46" s="9">
        <f t="shared" si="6"/>
        <v>0.57100000000000062</v>
      </c>
      <c r="AC46" s="10">
        <f t="shared" si="7"/>
        <v>0.60400000000000009</v>
      </c>
      <c r="AD46" s="9" t="s">
        <v>12</v>
      </c>
      <c r="AE46" s="55" t="s">
        <v>12</v>
      </c>
      <c r="AF46" s="55">
        <v>0.83599999999999997</v>
      </c>
      <c r="AG46" s="55">
        <v>0.85599999999999998</v>
      </c>
      <c r="AH46" s="55">
        <v>0.878</v>
      </c>
      <c r="AI46" s="3">
        <v>0.89800000000000002</v>
      </c>
      <c r="AJ46" s="3">
        <v>0.96099999999999997</v>
      </c>
      <c r="AK46" s="3" t="s">
        <v>12</v>
      </c>
      <c r="AL46" s="3">
        <v>1.0900000000000001</v>
      </c>
      <c r="AM46" s="15" t="s">
        <v>12</v>
      </c>
      <c r="AN46" s="10">
        <f t="shared" si="8"/>
        <v>0.96099999999999997</v>
      </c>
      <c r="AO46" s="9">
        <f t="shared" si="9"/>
        <v>8.2999999999999963E-2</v>
      </c>
      <c r="AP46" s="10">
        <f t="shared" si="10"/>
        <v>0.12900000000000011</v>
      </c>
      <c r="AQ46" s="9" t="s">
        <v>12</v>
      </c>
      <c r="AR46" s="55" t="s">
        <v>12</v>
      </c>
      <c r="AS46" s="55">
        <v>2.782</v>
      </c>
      <c r="AT46" s="55">
        <v>2.85</v>
      </c>
      <c r="AU46" s="55">
        <v>2.9670000000000001</v>
      </c>
      <c r="AV46" s="3">
        <v>3.0590000000000002</v>
      </c>
      <c r="AW46" s="3">
        <v>3.1509999999999998</v>
      </c>
      <c r="AX46" s="3" t="s">
        <v>12</v>
      </c>
      <c r="AY46" s="3">
        <v>3.33</v>
      </c>
      <c r="AZ46" s="15" t="s">
        <v>12</v>
      </c>
      <c r="BA46" s="10">
        <f t="shared" si="11"/>
        <v>3.1509999999999998</v>
      </c>
      <c r="BB46" s="9">
        <f t="shared" si="12"/>
        <v>0.18399999999999972</v>
      </c>
      <c r="BC46" s="10">
        <f t="shared" si="13"/>
        <v>0.17900000000000027</v>
      </c>
      <c r="BD46" s="9">
        <v>6.6669999999999998</v>
      </c>
      <c r="BE46" s="3">
        <v>7.2610000000000001</v>
      </c>
      <c r="BF46" s="15">
        <v>7.86</v>
      </c>
      <c r="BG46" s="15">
        <f t="shared" si="14"/>
        <v>7.2610000000000001</v>
      </c>
      <c r="BH46" s="9">
        <f t="shared" si="15"/>
        <v>0.59400000000000031</v>
      </c>
      <c r="BI46" s="10">
        <f t="shared" si="16"/>
        <v>0.5990000000000002</v>
      </c>
      <c r="BJ46" s="9">
        <v>6.657</v>
      </c>
      <c r="BK46" s="3">
        <v>7.2530000000000001</v>
      </c>
      <c r="BL46" s="15">
        <v>7.8529999999999998</v>
      </c>
      <c r="BM46" s="15">
        <f t="shared" si="17"/>
        <v>7.2530000000000001</v>
      </c>
      <c r="BN46" s="9">
        <f t="shared" si="18"/>
        <v>0.59600000000000009</v>
      </c>
      <c r="BO46" s="10">
        <f t="shared" si="19"/>
        <v>0.59999999999999964</v>
      </c>
      <c r="BP46">
        <f t="shared" si="20"/>
        <v>0</v>
      </c>
      <c r="BQ46" s="93">
        <f t="shared" si="21"/>
        <v>1.0402802101576176</v>
      </c>
      <c r="BR46" s="93">
        <f t="shared" si="22"/>
        <v>1.0437828371278448</v>
      </c>
      <c r="BS46" s="93" t="str">
        <f>VLOOKUP(C46,'Koppeling locatie - aslocatie'!$A$2:$C$8139,2,FALSE)</f>
        <v>maas220</v>
      </c>
      <c r="BT46" s="93">
        <f>VLOOKUP($BS46,aslocaties_v01!$C$3:$AA$500,MATCH($K$3/10,aslocaties_v01!$C$2:$X$2),FALSE)</f>
        <v>6.27</v>
      </c>
      <c r="BU46" s="93">
        <f>VLOOKUP(BS46,aslocaties_v01!$C$3:$AA$500,MATCH($K$3,aslocaties_v01!$C$2:$X$2),FALSE)</f>
        <v>6.8390000000000004</v>
      </c>
      <c r="BV46" s="93">
        <f>VLOOKUP(BS46,aslocaties_v01!$C$3:$AA$500,MATCH($K$3*10,aslocaties_v01!$C$2:$Y$2),FALSE)</f>
        <v>7.4379999999999997</v>
      </c>
      <c r="BW46" s="93">
        <f t="shared" si="23"/>
        <v>0.56900000000000084</v>
      </c>
      <c r="BX46" s="93">
        <f t="shared" si="24"/>
        <v>0.59899999999999931</v>
      </c>
      <c r="BY46" s="94">
        <f t="shared" si="25"/>
        <v>3.5026269702272961E-3</v>
      </c>
      <c r="BZ46" s="94">
        <f t="shared" si="26"/>
        <v>8.2781456953655574E-3</v>
      </c>
      <c r="CA46" s="94">
        <f t="shared" si="27"/>
        <v>3.5000000000000142E-2</v>
      </c>
      <c r="CB46">
        <f t="shared" si="28"/>
        <v>3.6999999999999922E-2</v>
      </c>
      <c r="CC46" s="58">
        <f t="shared" si="29"/>
        <v>4.2000000000000703E-2</v>
      </c>
      <c r="CD46" s="95" t="b">
        <f t="shared" si="30"/>
        <v>0</v>
      </c>
      <c r="CE46" s="96" t="b">
        <f t="shared" si="31"/>
        <v>1</v>
      </c>
      <c r="CF46" t="b">
        <f t="shared" si="32"/>
        <v>1</v>
      </c>
      <c r="CG46" t="b">
        <f t="shared" si="33"/>
        <v>1</v>
      </c>
      <c r="CH46" s="84" t="b">
        <f t="shared" si="34"/>
        <v>1</v>
      </c>
      <c r="CI46">
        <f t="shared" si="35"/>
        <v>0.96099999999999997</v>
      </c>
      <c r="CJ46" t="b">
        <f t="shared" si="36"/>
        <v>1</v>
      </c>
      <c r="CK46" t="b">
        <f t="shared" si="37"/>
        <v>1</v>
      </c>
      <c r="CL46" s="84" t="b">
        <f t="shared" si="57"/>
        <v>1</v>
      </c>
      <c r="CM46">
        <f t="shared" si="38"/>
        <v>3.1509999999999998</v>
      </c>
      <c r="CN46" t="b">
        <f t="shared" si="39"/>
        <v>1</v>
      </c>
      <c r="CO46" s="84">
        <f t="shared" si="40"/>
        <v>6.2044313409609191E-2</v>
      </c>
      <c r="CP46" t="b">
        <f t="shared" si="41"/>
        <v>1</v>
      </c>
      <c r="CQ46" s="96" t="b">
        <f t="shared" si="42"/>
        <v>1</v>
      </c>
      <c r="CR46" t="b">
        <f t="shared" si="43"/>
        <v>1</v>
      </c>
      <c r="CS46" t="b">
        <f t="shared" si="44"/>
        <v>1</v>
      </c>
      <c r="CT46" t="b">
        <f t="shared" si="45"/>
        <v>1</v>
      </c>
      <c r="CU46" t="b">
        <f t="shared" si="46"/>
        <v>1</v>
      </c>
      <c r="CV46" s="84" t="b">
        <f t="shared" si="47"/>
        <v>1</v>
      </c>
      <c r="CW46" t="b">
        <f t="shared" si="48"/>
        <v>1</v>
      </c>
      <c r="CX46" t="b">
        <f t="shared" si="49"/>
        <v>1</v>
      </c>
      <c r="CY46" t="b">
        <f t="shared" si="50"/>
        <v>1</v>
      </c>
      <c r="CZ46" t="b">
        <f t="shared" si="51"/>
        <v>1</v>
      </c>
      <c r="DA46" s="84">
        <f t="shared" si="52"/>
        <v>0</v>
      </c>
      <c r="DB46" t="b">
        <f t="shared" si="53"/>
        <v>0</v>
      </c>
    </row>
    <row r="47" spans="1:106">
      <c r="A47" s="9">
        <v>1688</v>
      </c>
      <c r="B47" s="3">
        <v>2</v>
      </c>
      <c r="C47" s="3" t="s">
        <v>1925</v>
      </c>
      <c r="D47" s="3" t="str">
        <f t="shared" si="0"/>
        <v>MA_1_38-2_dk_0014</v>
      </c>
      <c r="E47" s="3" t="str">
        <f t="shared" si="1"/>
        <v>0014</v>
      </c>
      <c r="F47" s="3">
        <v>151137.31200000001</v>
      </c>
      <c r="G47" s="15">
        <v>423155.96899999998</v>
      </c>
      <c r="H47" s="35" t="str">
        <f t="shared" si="2"/>
        <v>ja</v>
      </c>
      <c r="I47" s="42">
        <v>123</v>
      </c>
      <c r="J47" s="20" t="s">
        <v>372</v>
      </c>
      <c r="K47" s="21">
        <v>10000</v>
      </c>
      <c r="L47" s="28">
        <f t="shared" si="54"/>
        <v>1</v>
      </c>
      <c r="M47" s="28">
        <f t="shared" si="55"/>
        <v>1</v>
      </c>
      <c r="N47" s="56">
        <f t="shared" si="3"/>
        <v>10000</v>
      </c>
      <c r="O47" s="33">
        <f t="shared" si="56"/>
        <v>7558.1555457861559</v>
      </c>
      <c r="P47" s="37">
        <f t="shared" si="4"/>
        <v>7520.8201313985401</v>
      </c>
      <c r="Q47" s="9" t="s">
        <v>12</v>
      </c>
      <c r="R47" s="55" t="s">
        <v>12</v>
      </c>
      <c r="S47" s="55">
        <v>4.5759999999999996</v>
      </c>
      <c r="T47" s="55">
        <v>6.1769999999999996</v>
      </c>
      <c r="U47" s="55">
        <v>7.2149999999999999</v>
      </c>
      <c r="V47" s="3">
        <v>7.4829999999999997</v>
      </c>
      <c r="W47" s="3">
        <v>7.7779999999999996</v>
      </c>
      <c r="X47" s="3" t="s">
        <v>12</v>
      </c>
      <c r="Y47" s="3">
        <v>8.3840000000000003</v>
      </c>
      <c r="Z47" s="15" t="s">
        <v>12</v>
      </c>
      <c r="AA47" s="10">
        <f t="shared" si="5"/>
        <v>7.7779999999999996</v>
      </c>
      <c r="AB47" s="9">
        <f t="shared" si="6"/>
        <v>0.56299999999999972</v>
      </c>
      <c r="AC47" s="10">
        <f t="shared" si="7"/>
        <v>0.60600000000000076</v>
      </c>
      <c r="AD47" s="9" t="s">
        <v>12</v>
      </c>
      <c r="AE47" s="55" t="s">
        <v>12</v>
      </c>
      <c r="AF47" s="55">
        <v>9.4E-2</v>
      </c>
      <c r="AG47" s="55">
        <v>0.183</v>
      </c>
      <c r="AH47" s="55">
        <v>0.30399999999999999</v>
      </c>
      <c r="AI47" s="3">
        <v>0.375</v>
      </c>
      <c r="AJ47" s="3">
        <v>0.44500000000000001</v>
      </c>
      <c r="AK47" s="3" t="s">
        <v>12</v>
      </c>
      <c r="AL47" s="3">
        <v>0.57399999999999995</v>
      </c>
      <c r="AM47" s="15" t="s">
        <v>12</v>
      </c>
      <c r="AN47" s="10">
        <f t="shared" si="8"/>
        <v>0.44500000000000001</v>
      </c>
      <c r="AO47" s="9">
        <f t="shared" si="9"/>
        <v>0.14100000000000001</v>
      </c>
      <c r="AP47" s="10">
        <f t="shared" si="10"/>
        <v>0.12899999999999995</v>
      </c>
      <c r="AQ47" s="9" t="s">
        <v>12</v>
      </c>
      <c r="AR47" s="55" t="s">
        <v>12</v>
      </c>
      <c r="AS47" s="55">
        <v>0.30299999999999999</v>
      </c>
      <c r="AT47" s="55">
        <v>1.107</v>
      </c>
      <c r="AU47" s="55">
        <v>1.78</v>
      </c>
      <c r="AV47" s="3">
        <v>2.0739999999999998</v>
      </c>
      <c r="AW47" s="3">
        <v>2.254</v>
      </c>
      <c r="AX47" s="3" t="s">
        <v>12</v>
      </c>
      <c r="AY47" s="3">
        <v>2.5339999999999998</v>
      </c>
      <c r="AZ47" s="15" t="s">
        <v>12</v>
      </c>
      <c r="BA47" s="10">
        <f t="shared" si="11"/>
        <v>2.254</v>
      </c>
      <c r="BB47" s="9">
        <f t="shared" si="12"/>
        <v>0.47399999999999998</v>
      </c>
      <c r="BC47" s="10">
        <f t="shared" si="13"/>
        <v>0.2799999999999998</v>
      </c>
      <c r="BD47" s="9">
        <v>7.4770000000000003</v>
      </c>
      <c r="BE47" s="3">
        <v>8.11</v>
      </c>
      <c r="BF47" s="15">
        <v>8.718</v>
      </c>
      <c r="BG47" s="15">
        <f t="shared" si="14"/>
        <v>8.11</v>
      </c>
      <c r="BH47" s="9">
        <f t="shared" si="15"/>
        <v>0.63299999999999912</v>
      </c>
      <c r="BI47" s="10">
        <f t="shared" si="16"/>
        <v>0.60800000000000054</v>
      </c>
      <c r="BJ47" s="9">
        <v>7.4560000000000004</v>
      </c>
      <c r="BK47" s="3">
        <v>8.0850000000000009</v>
      </c>
      <c r="BL47" s="15">
        <v>8.6929999999999996</v>
      </c>
      <c r="BM47" s="15">
        <f t="shared" si="17"/>
        <v>8.0850000000000009</v>
      </c>
      <c r="BN47" s="9">
        <f t="shared" si="18"/>
        <v>0.62900000000000045</v>
      </c>
      <c r="BO47" s="10">
        <f t="shared" si="19"/>
        <v>0.60799999999999876</v>
      </c>
      <c r="BP47">
        <f t="shared" si="20"/>
        <v>0</v>
      </c>
      <c r="BQ47" s="93">
        <f t="shared" si="21"/>
        <v>1.1243339253996438</v>
      </c>
      <c r="BR47" s="93">
        <f t="shared" si="22"/>
        <v>1.1172291296625236</v>
      </c>
      <c r="BS47" s="93" t="str">
        <f>VLOOKUP(C47,'Koppeling locatie - aslocatie'!$A$2:$C$8139,2,FALSE)</f>
        <v>maas210</v>
      </c>
      <c r="BT47" s="93">
        <f>VLOOKUP($BS47,aslocaties_v01!$C$3:$AA$500,MATCH($K$3/10,aslocaties_v01!$C$2:$X$2),FALSE)</f>
        <v>7.0650000000000004</v>
      </c>
      <c r="BU47" s="93">
        <f>VLOOKUP(BS47,aslocaties_v01!$C$3:$AA$500,MATCH($K$3,aslocaties_v01!$C$2:$X$2),FALSE)</f>
        <v>7.649</v>
      </c>
      <c r="BV47" s="93">
        <f>VLOOKUP(BS47,aslocaties_v01!$C$3:$AA$500,MATCH($K$3*10,aslocaties_v01!$C$2:$Y$2),FALSE)</f>
        <v>8.2629999999999999</v>
      </c>
      <c r="BW47" s="93">
        <f t="shared" si="23"/>
        <v>0.58399999999999963</v>
      </c>
      <c r="BX47" s="93">
        <f t="shared" si="24"/>
        <v>0.61399999999999988</v>
      </c>
      <c r="BY47" s="94">
        <f t="shared" si="25"/>
        <v>3.7300177619893349E-2</v>
      </c>
      <c r="BZ47" s="94">
        <f t="shared" si="26"/>
        <v>1.3201320132011807E-2</v>
      </c>
      <c r="CA47" s="94">
        <f t="shared" si="27"/>
        <v>0.14999999999999947</v>
      </c>
      <c r="CB47">
        <f t="shared" si="28"/>
        <v>0.12899999999999956</v>
      </c>
      <c r="CC47" s="58">
        <f t="shared" si="29"/>
        <v>0.12100000000000044</v>
      </c>
      <c r="CD47" s="95" t="b">
        <f t="shared" si="30"/>
        <v>0</v>
      </c>
      <c r="CE47" s="96" t="b">
        <f t="shared" si="31"/>
        <v>1</v>
      </c>
      <c r="CF47" t="b">
        <f t="shared" si="32"/>
        <v>1</v>
      </c>
      <c r="CG47" t="b">
        <f t="shared" si="33"/>
        <v>1</v>
      </c>
      <c r="CH47" s="84" t="b">
        <f t="shared" si="34"/>
        <v>1</v>
      </c>
      <c r="CI47">
        <f t="shared" si="35"/>
        <v>0.44500000000000001</v>
      </c>
      <c r="CJ47" t="b">
        <f t="shared" si="36"/>
        <v>1</v>
      </c>
      <c r="CK47" t="b">
        <f t="shared" si="37"/>
        <v>1</v>
      </c>
      <c r="CL47" s="84" t="b">
        <f t="shared" si="57"/>
        <v>1</v>
      </c>
      <c r="CM47">
        <f t="shared" si="38"/>
        <v>2.254</v>
      </c>
      <c r="CN47" t="b">
        <f t="shared" si="39"/>
        <v>1</v>
      </c>
      <c r="CO47" s="84">
        <f t="shared" si="40"/>
        <v>5.6147133530611903E-2</v>
      </c>
      <c r="CP47" t="b">
        <f t="shared" si="41"/>
        <v>1</v>
      </c>
      <c r="CQ47" s="96" t="b">
        <f t="shared" si="42"/>
        <v>1</v>
      </c>
      <c r="CR47" t="b">
        <f t="shared" si="43"/>
        <v>1</v>
      </c>
      <c r="CS47" t="b">
        <f t="shared" si="44"/>
        <v>1</v>
      </c>
      <c r="CT47" t="b">
        <f t="shared" si="45"/>
        <v>1</v>
      </c>
      <c r="CU47" t="b">
        <f t="shared" si="46"/>
        <v>1</v>
      </c>
      <c r="CV47" s="84" t="b">
        <f t="shared" si="47"/>
        <v>1</v>
      </c>
      <c r="CW47" t="b">
        <f t="shared" si="48"/>
        <v>1</v>
      </c>
      <c r="CX47" t="b">
        <f t="shared" si="49"/>
        <v>1</v>
      </c>
      <c r="CY47" t="b">
        <f t="shared" si="50"/>
        <v>1</v>
      </c>
      <c r="CZ47" t="b">
        <f t="shared" si="51"/>
        <v>1</v>
      </c>
      <c r="DA47" s="84">
        <f t="shared" si="52"/>
        <v>0</v>
      </c>
      <c r="DB47" t="b">
        <f t="shared" si="53"/>
        <v>0</v>
      </c>
    </row>
    <row r="48" spans="1:106">
      <c r="A48" s="9">
        <v>1689</v>
      </c>
      <c r="B48" s="3">
        <v>2</v>
      </c>
      <c r="C48" s="3" t="s">
        <v>1926</v>
      </c>
      <c r="D48" s="3" t="str">
        <f t="shared" si="0"/>
        <v>MA_1_38-2_dk_0140</v>
      </c>
      <c r="E48" s="3" t="str">
        <f t="shared" si="1"/>
        <v>0140</v>
      </c>
      <c r="F48" s="3">
        <v>146674.45300000001</v>
      </c>
      <c r="G48" s="15">
        <v>417102.40600000002</v>
      </c>
      <c r="H48" s="35" t="str">
        <f t="shared" si="2"/>
        <v>ja</v>
      </c>
      <c r="I48" s="42">
        <v>131</v>
      </c>
      <c r="J48" s="20" t="s">
        <v>372</v>
      </c>
      <c r="K48" s="21">
        <v>10000</v>
      </c>
      <c r="L48" s="28">
        <f t="shared" si="54"/>
        <v>1</v>
      </c>
      <c r="M48" s="28">
        <f t="shared" si="55"/>
        <v>1</v>
      </c>
      <c r="N48" s="56">
        <f t="shared" si="3"/>
        <v>10000</v>
      </c>
      <c r="O48" s="33">
        <f t="shared" si="56"/>
        <v>7520.8201313985401</v>
      </c>
      <c r="P48" s="37">
        <f t="shared" si="4"/>
        <v>127.17048319876785</v>
      </c>
      <c r="Q48" s="9" t="s">
        <v>12</v>
      </c>
      <c r="R48" s="55" t="s">
        <v>12</v>
      </c>
      <c r="S48" s="55">
        <v>5.6059999999999999</v>
      </c>
      <c r="T48" s="55">
        <v>5.9710000000000001</v>
      </c>
      <c r="U48" s="55">
        <v>6.3049999999999997</v>
      </c>
      <c r="V48" s="3">
        <v>6.5730000000000004</v>
      </c>
      <c r="W48" s="3">
        <v>6.8760000000000003</v>
      </c>
      <c r="X48" s="3" t="s">
        <v>12</v>
      </c>
      <c r="Y48" s="3">
        <v>7.48</v>
      </c>
      <c r="Z48" s="15" t="s">
        <v>12</v>
      </c>
      <c r="AA48" s="10">
        <f t="shared" si="5"/>
        <v>6.8760000000000003</v>
      </c>
      <c r="AB48" s="9">
        <f t="shared" si="6"/>
        <v>0.57100000000000062</v>
      </c>
      <c r="AC48" s="10">
        <f t="shared" si="7"/>
        <v>0.60400000000000009</v>
      </c>
      <c r="AD48" s="9" t="s">
        <v>12</v>
      </c>
      <c r="AE48" s="55" t="s">
        <v>12</v>
      </c>
      <c r="AF48" s="55">
        <v>0.65400000000000003</v>
      </c>
      <c r="AG48" s="55">
        <v>0.71099999999999997</v>
      </c>
      <c r="AH48" s="55">
        <v>0.77200000000000002</v>
      </c>
      <c r="AI48" s="3">
        <v>0.82799999999999996</v>
      </c>
      <c r="AJ48" s="3">
        <v>0.89</v>
      </c>
      <c r="AK48" s="3" t="s">
        <v>12</v>
      </c>
      <c r="AL48" s="3">
        <v>1.006</v>
      </c>
      <c r="AM48" s="15" t="s">
        <v>12</v>
      </c>
      <c r="AN48" s="10">
        <f t="shared" si="8"/>
        <v>0.89</v>
      </c>
      <c r="AO48" s="9">
        <f t="shared" si="9"/>
        <v>0.11799999999999999</v>
      </c>
      <c r="AP48" s="10">
        <f t="shared" si="10"/>
        <v>0.11599999999999999</v>
      </c>
      <c r="AQ48" s="9" t="s">
        <v>12</v>
      </c>
      <c r="AR48" s="55" t="s">
        <v>12</v>
      </c>
      <c r="AS48" s="55">
        <v>2.6720000000000002</v>
      </c>
      <c r="AT48" s="55">
        <v>2.778</v>
      </c>
      <c r="AU48" s="55">
        <v>2.8919999999999999</v>
      </c>
      <c r="AV48" s="3">
        <v>2.9809999999999999</v>
      </c>
      <c r="AW48" s="3">
        <v>3.0750000000000002</v>
      </c>
      <c r="AX48" s="3" t="s">
        <v>12</v>
      </c>
      <c r="AY48" s="3">
        <v>3.2549999999999999</v>
      </c>
      <c r="AZ48" s="15" t="s">
        <v>12</v>
      </c>
      <c r="BA48" s="10">
        <f t="shared" si="11"/>
        <v>3.0750000000000002</v>
      </c>
      <c r="BB48" s="9">
        <f t="shared" si="12"/>
        <v>0.18300000000000027</v>
      </c>
      <c r="BC48" s="10">
        <f t="shared" si="13"/>
        <v>0.17999999999999972</v>
      </c>
      <c r="BD48" s="9">
        <v>6.5449999999999999</v>
      </c>
      <c r="BE48" s="3">
        <v>7.1260000000000003</v>
      </c>
      <c r="BF48" s="15">
        <v>7.7240000000000002</v>
      </c>
      <c r="BG48" s="15">
        <f t="shared" si="14"/>
        <v>7.1260000000000003</v>
      </c>
      <c r="BH48" s="9">
        <f t="shared" si="15"/>
        <v>0.58100000000000041</v>
      </c>
      <c r="BI48" s="10">
        <f t="shared" si="16"/>
        <v>0.59799999999999986</v>
      </c>
      <c r="BJ48" s="9">
        <v>6.5220000000000002</v>
      </c>
      <c r="BK48" s="3">
        <v>7.101</v>
      </c>
      <c r="BL48" s="15">
        <v>7.6989999999999998</v>
      </c>
      <c r="BM48" s="15">
        <f t="shared" si="17"/>
        <v>7.101</v>
      </c>
      <c r="BN48" s="9">
        <f t="shared" si="18"/>
        <v>0.57899999999999974</v>
      </c>
      <c r="BO48" s="10">
        <f t="shared" si="19"/>
        <v>0.59799999999999986</v>
      </c>
      <c r="BP48">
        <f t="shared" si="20"/>
        <v>0</v>
      </c>
      <c r="BQ48" s="93">
        <f t="shared" si="21"/>
        <v>1.0175131348511379</v>
      </c>
      <c r="BR48" s="93">
        <f t="shared" si="22"/>
        <v>1.0140105078809092</v>
      </c>
      <c r="BS48" s="93" t="str">
        <f>VLOOKUP(C48,'Koppeling locatie - aslocatie'!$A$2:$C$8139,2,FALSE)</f>
        <v>maas220</v>
      </c>
      <c r="BT48" s="93">
        <f>VLOOKUP($BS48,aslocaties_v01!$C$3:$AA$500,MATCH($K$3/10,aslocaties_v01!$C$2:$X$2),FALSE)</f>
        <v>6.27</v>
      </c>
      <c r="BU48" s="93">
        <f>VLOOKUP(BS48,aslocaties_v01!$C$3:$AA$500,MATCH($K$3,aslocaties_v01!$C$2:$X$2),FALSE)</f>
        <v>6.8390000000000004</v>
      </c>
      <c r="BV48" s="93">
        <f>VLOOKUP(BS48,aslocaties_v01!$C$3:$AA$500,MATCH($K$3*10,aslocaties_v01!$C$2:$Y$2),FALSE)</f>
        <v>7.4379999999999997</v>
      </c>
      <c r="BW48" s="93">
        <f t="shared" si="23"/>
        <v>0.56900000000000084</v>
      </c>
      <c r="BX48" s="93">
        <f t="shared" si="24"/>
        <v>0.59899999999999931</v>
      </c>
      <c r="BY48" s="94">
        <f t="shared" si="25"/>
        <v>3.5026269702272961E-3</v>
      </c>
      <c r="BZ48" s="94">
        <f t="shared" si="26"/>
        <v>8.2781456953655574E-3</v>
      </c>
      <c r="CA48" s="94">
        <f t="shared" si="27"/>
        <v>3.5000000000000142E-2</v>
      </c>
      <c r="CB48">
        <f t="shared" si="28"/>
        <v>3.6999999999999922E-2</v>
      </c>
      <c r="CC48" s="58">
        <f t="shared" si="29"/>
        <v>4.2000000000000703E-2</v>
      </c>
      <c r="CD48" s="95" t="b">
        <f t="shared" si="30"/>
        <v>0</v>
      </c>
      <c r="CE48" s="96" t="b">
        <f t="shared" si="31"/>
        <v>1</v>
      </c>
      <c r="CF48" t="b">
        <f t="shared" si="32"/>
        <v>1</v>
      </c>
      <c r="CG48" t="b">
        <f t="shared" si="33"/>
        <v>1</v>
      </c>
      <c r="CH48" s="84" t="b">
        <f t="shared" si="34"/>
        <v>1</v>
      </c>
      <c r="CI48">
        <f t="shared" si="35"/>
        <v>0.89</v>
      </c>
      <c r="CJ48" t="b">
        <f t="shared" si="36"/>
        <v>1</v>
      </c>
      <c r="CK48" t="b">
        <f t="shared" si="37"/>
        <v>1</v>
      </c>
      <c r="CL48" s="84" t="b">
        <f t="shared" si="57"/>
        <v>1</v>
      </c>
      <c r="CM48">
        <f t="shared" si="38"/>
        <v>3.0750000000000002</v>
      </c>
      <c r="CN48" t="b">
        <f t="shared" si="39"/>
        <v>1</v>
      </c>
      <c r="CO48" s="84">
        <f t="shared" si="40"/>
        <v>6.0335812864069846E-2</v>
      </c>
      <c r="CP48" t="b">
        <f t="shared" si="41"/>
        <v>1</v>
      </c>
      <c r="CQ48" s="96" t="b">
        <f t="shared" si="42"/>
        <v>1</v>
      </c>
      <c r="CR48" t="b">
        <f t="shared" si="43"/>
        <v>1</v>
      </c>
      <c r="CS48" t="b">
        <f t="shared" si="44"/>
        <v>1</v>
      </c>
      <c r="CT48" t="b">
        <f t="shared" si="45"/>
        <v>1</v>
      </c>
      <c r="CU48" t="b">
        <f t="shared" si="46"/>
        <v>1</v>
      </c>
      <c r="CV48" s="84" t="b">
        <f t="shared" si="47"/>
        <v>1</v>
      </c>
      <c r="CW48" t="b">
        <f t="shared" si="48"/>
        <v>1</v>
      </c>
      <c r="CX48" t="b">
        <f t="shared" si="49"/>
        <v>1</v>
      </c>
      <c r="CY48" t="b">
        <f t="shared" si="50"/>
        <v>1</v>
      </c>
      <c r="CZ48" t="b">
        <f t="shared" si="51"/>
        <v>1</v>
      </c>
      <c r="DA48" s="84">
        <f t="shared" si="52"/>
        <v>0</v>
      </c>
      <c r="DB48" t="b">
        <f t="shared" si="53"/>
        <v>0</v>
      </c>
    </row>
    <row r="49" spans="1:106">
      <c r="A49" s="9">
        <v>1690</v>
      </c>
      <c r="B49" s="3">
        <v>2</v>
      </c>
      <c r="C49" s="3" t="s">
        <v>1927</v>
      </c>
      <c r="D49" s="3" t="str">
        <f t="shared" si="0"/>
        <v>MA_1_38-2_dk_0141</v>
      </c>
      <c r="E49" s="3" t="str">
        <f t="shared" si="1"/>
        <v>0141</v>
      </c>
      <c r="F49" s="3">
        <v>146566.734</v>
      </c>
      <c r="G49" s="15">
        <v>417034.81199999998</v>
      </c>
      <c r="H49" s="35" t="str">
        <f t="shared" si="2"/>
        <v>ja</v>
      </c>
      <c r="I49" s="42">
        <v>148</v>
      </c>
      <c r="J49" s="20" t="s">
        <v>372</v>
      </c>
      <c r="K49" s="21">
        <v>10000</v>
      </c>
      <c r="L49" s="28">
        <f t="shared" si="54"/>
        <v>1</v>
      </c>
      <c r="M49" s="28">
        <f t="shared" si="55"/>
        <v>1</v>
      </c>
      <c r="N49" s="56">
        <f t="shared" si="3"/>
        <v>10000</v>
      </c>
      <c r="O49" s="33">
        <f t="shared" si="56"/>
        <v>127.17048319876785</v>
      </c>
      <c r="P49" s="37">
        <f t="shared" si="4"/>
        <v>82.152520460403807</v>
      </c>
      <c r="Q49" s="9" t="s">
        <v>12</v>
      </c>
      <c r="R49" s="55" t="s">
        <v>12</v>
      </c>
      <c r="S49" s="55">
        <v>5.6070000000000002</v>
      </c>
      <c r="T49" s="55">
        <v>5.9720000000000004</v>
      </c>
      <c r="U49" s="55">
        <v>6.306</v>
      </c>
      <c r="V49" s="3">
        <v>6.5750000000000002</v>
      </c>
      <c r="W49" s="3">
        <v>6.8769999999999998</v>
      </c>
      <c r="X49" s="3" t="s">
        <v>12</v>
      </c>
      <c r="Y49" s="3">
        <v>7.4820000000000002</v>
      </c>
      <c r="Z49" s="15" t="s">
        <v>12</v>
      </c>
      <c r="AA49" s="10">
        <f t="shared" si="5"/>
        <v>6.8769999999999998</v>
      </c>
      <c r="AB49" s="9">
        <f t="shared" si="6"/>
        <v>0.57099999999999973</v>
      </c>
      <c r="AC49" s="10">
        <f t="shared" si="7"/>
        <v>0.60500000000000043</v>
      </c>
      <c r="AD49" s="9" t="s">
        <v>12</v>
      </c>
      <c r="AE49" s="55" t="s">
        <v>12</v>
      </c>
      <c r="AF49" s="55">
        <v>0.54</v>
      </c>
      <c r="AG49" s="55">
        <v>0.59899999999999998</v>
      </c>
      <c r="AH49" s="55">
        <v>0.68799999999999994</v>
      </c>
      <c r="AI49" s="3">
        <v>0.77400000000000002</v>
      </c>
      <c r="AJ49" s="3">
        <v>0.88200000000000001</v>
      </c>
      <c r="AK49" s="3" t="s">
        <v>12</v>
      </c>
      <c r="AL49" s="3">
        <v>0.97199999999999998</v>
      </c>
      <c r="AM49" s="15" t="s">
        <v>12</v>
      </c>
      <c r="AN49" s="10">
        <f t="shared" si="8"/>
        <v>0.88200000000000001</v>
      </c>
      <c r="AO49" s="9">
        <f t="shared" si="9"/>
        <v>0.19400000000000006</v>
      </c>
      <c r="AP49" s="10">
        <f t="shared" si="10"/>
        <v>8.9999999999999969E-2</v>
      </c>
      <c r="AQ49" s="9" t="s">
        <v>12</v>
      </c>
      <c r="AR49" s="55" t="s">
        <v>12</v>
      </c>
      <c r="AS49" s="55">
        <v>2.4169999999999998</v>
      </c>
      <c r="AT49" s="55">
        <v>2.5409999999999999</v>
      </c>
      <c r="AU49" s="55">
        <v>2.6960000000000002</v>
      </c>
      <c r="AV49" s="3">
        <v>2.9</v>
      </c>
      <c r="AW49" s="3">
        <v>3.056</v>
      </c>
      <c r="AX49" s="3" t="s">
        <v>12</v>
      </c>
      <c r="AY49" s="3">
        <v>3.8210000000000002</v>
      </c>
      <c r="AZ49" s="15" t="s">
        <v>12</v>
      </c>
      <c r="BA49" s="10">
        <f t="shared" si="11"/>
        <v>3.056</v>
      </c>
      <c r="BB49" s="9">
        <f t="shared" si="12"/>
        <v>0.35999999999999988</v>
      </c>
      <c r="BC49" s="10">
        <f t="shared" si="13"/>
        <v>0.76500000000000012</v>
      </c>
      <c r="BD49" s="9">
        <v>6.6070000000000002</v>
      </c>
      <c r="BE49" s="3">
        <v>7.1920000000000002</v>
      </c>
      <c r="BF49" s="15">
        <v>7.7889999999999997</v>
      </c>
      <c r="BG49" s="15">
        <f t="shared" si="14"/>
        <v>7.1920000000000002</v>
      </c>
      <c r="BH49" s="9">
        <f t="shared" si="15"/>
        <v>0.58499999999999996</v>
      </c>
      <c r="BI49" s="10">
        <f t="shared" si="16"/>
        <v>0.59699999999999953</v>
      </c>
      <c r="BJ49" s="9">
        <v>6.5819999999999999</v>
      </c>
      <c r="BK49" s="3">
        <v>7.1669999999999998</v>
      </c>
      <c r="BL49" s="15">
        <v>7.7640000000000002</v>
      </c>
      <c r="BM49" s="15">
        <f t="shared" si="17"/>
        <v>7.1669999999999998</v>
      </c>
      <c r="BN49" s="9">
        <f t="shared" si="18"/>
        <v>0.58499999999999996</v>
      </c>
      <c r="BO49" s="10">
        <f t="shared" si="19"/>
        <v>0.59700000000000042</v>
      </c>
      <c r="BP49">
        <f t="shared" si="20"/>
        <v>0</v>
      </c>
      <c r="BQ49" s="93">
        <f t="shared" si="21"/>
        <v>1.0245183887915941</v>
      </c>
      <c r="BR49" s="93">
        <f t="shared" si="22"/>
        <v>1.0245183887915941</v>
      </c>
      <c r="BS49" s="93" t="str">
        <f>VLOOKUP(C49,'Koppeling locatie - aslocatie'!$A$2:$C$8139,2,FALSE)</f>
        <v>maas220</v>
      </c>
      <c r="BT49" s="93">
        <f>VLOOKUP($BS49,aslocaties_v01!$C$3:$AA$500,MATCH($K$3/10,aslocaties_v01!$C$2:$X$2),FALSE)</f>
        <v>6.27</v>
      </c>
      <c r="BU49" s="93">
        <f>VLOOKUP(BS49,aslocaties_v01!$C$3:$AA$500,MATCH($K$3,aslocaties_v01!$C$2:$X$2),FALSE)</f>
        <v>6.8390000000000004</v>
      </c>
      <c r="BV49" s="93">
        <f>VLOOKUP(BS49,aslocaties_v01!$C$3:$AA$500,MATCH($K$3*10,aslocaties_v01!$C$2:$Y$2),FALSE)</f>
        <v>7.4379999999999997</v>
      </c>
      <c r="BW49" s="93">
        <f t="shared" si="23"/>
        <v>0.56900000000000084</v>
      </c>
      <c r="BX49" s="93">
        <f t="shared" si="24"/>
        <v>0.59899999999999931</v>
      </c>
      <c r="BY49" s="94">
        <f t="shared" si="25"/>
        <v>3.5026269702257418E-3</v>
      </c>
      <c r="BZ49" s="94">
        <f t="shared" si="26"/>
        <v>9.9173553719026364E-3</v>
      </c>
      <c r="CA49" s="94">
        <f t="shared" si="27"/>
        <v>3.6000000000000476E-2</v>
      </c>
      <c r="CB49">
        <f t="shared" si="28"/>
        <v>3.7999999999999368E-2</v>
      </c>
      <c r="CC49" s="58">
        <f t="shared" si="29"/>
        <v>4.4000000000000483E-2</v>
      </c>
      <c r="CD49" s="95" t="b">
        <f t="shared" si="30"/>
        <v>0</v>
      </c>
      <c r="CE49" s="96" t="b">
        <f t="shared" si="31"/>
        <v>1</v>
      </c>
      <c r="CF49" t="b">
        <f t="shared" si="32"/>
        <v>1</v>
      </c>
      <c r="CG49" t="b">
        <f t="shared" si="33"/>
        <v>1</v>
      </c>
      <c r="CH49" s="84" t="b">
        <f t="shared" si="34"/>
        <v>1</v>
      </c>
      <c r="CI49">
        <f t="shared" si="35"/>
        <v>0.88200000000000001</v>
      </c>
      <c r="CJ49" t="b">
        <f t="shared" si="36"/>
        <v>1</v>
      </c>
      <c r="CK49" t="b">
        <f t="shared" si="37"/>
        <v>1</v>
      </c>
      <c r="CL49" s="84" t="b">
        <f t="shared" si="57"/>
        <v>1</v>
      </c>
      <c r="CM49">
        <f t="shared" si="38"/>
        <v>3.056</v>
      </c>
      <c r="CN49" t="b">
        <f t="shared" si="39"/>
        <v>1</v>
      </c>
      <c r="CO49" s="84">
        <f t="shared" si="40"/>
        <v>6.0539284938629805E-2</v>
      </c>
      <c r="CP49" t="b">
        <f t="shared" si="41"/>
        <v>1</v>
      </c>
      <c r="CQ49" s="96" t="b">
        <f t="shared" si="42"/>
        <v>1</v>
      </c>
      <c r="CR49" t="b">
        <f t="shared" si="43"/>
        <v>1</v>
      </c>
      <c r="CS49" t="b">
        <f t="shared" si="44"/>
        <v>1</v>
      </c>
      <c r="CT49" t="b">
        <f t="shared" si="45"/>
        <v>1</v>
      </c>
      <c r="CU49" t="b">
        <f t="shared" si="46"/>
        <v>1</v>
      </c>
      <c r="CV49" s="84" t="b">
        <f t="shared" si="47"/>
        <v>1</v>
      </c>
      <c r="CW49" t="b">
        <f t="shared" si="48"/>
        <v>1</v>
      </c>
      <c r="CX49" t="b">
        <f t="shared" si="49"/>
        <v>1</v>
      </c>
      <c r="CY49" t="b">
        <f t="shared" si="50"/>
        <v>1</v>
      </c>
      <c r="CZ49" t="b">
        <f t="shared" si="51"/>
        <v>1</v>
      </c>
      <c r="DA49" s="84">
        <f t="shared" si="52"/>
        <v>0</v>
      </c>
      <c r="DB49" t="b">
        <f t="shared" si="53"/>
        <v>0</v>
      </c>
    </row>
    <row r="50" spans="1:106">
      <c r="A50" s="9">
        <v>1691</v>
      </c>
      <c r="B50" s="3">
        <v>2</v>
      </c>
      <c r="C50" s="3" t="s">
        <v>1928</v>
      </c>
      <c r="D50" s="3" t="str">
        <f t="shared" si="0"/>
        <v>MA_1_38-2_dk_0142</v>
      </c>
      <c r="E50" s="3" t="str">
        <f t="shared" si="1"/>
        <v>0142</v>
      </c>
      <c r="F50" s="3">
        <v>146496.391</v>
      </c>
      <c r="G50" s="15">
        <v>416992.375</v>
      </c>
      <c r="H50" s="35" t="str">
        <f t="shared" si="2"/>
        <v>ja</v>
      </c>
      <c r="I50" s="42">
        <v>170</v>
      </c>
      <c r="J50" s="20" t="s">
        <v>372</v>
      </c>
      <c r="K50" s="21">
        <v>10000</v>
      </c>
      <c r="L50" s="28">
        <f t="shared" si="54"/>
        <v>1</v>
      </c>
      <c r="M50" s="28">
        <f t="shared" si="55"/>
        <v>1</v>
      </c>
      <c r="N50" s="56">
        <f t="shared" si="3"/>
        <v>10000</v>
      </c>
      <c r="O50" s="33">
        <f t="shared" si="56"/>
        <v>82.152520460403807</v>
      </c>
      <c r="P50" s="37">
        <f t="shared" si="4"/>
        <v>88.434737756159322</v>
      </c>
      <c r="Q50" s="9" t="s">
        <v>12</v>
      </c>
      <c r="R50" s="55" t="s">
        <v>12</v>
      </c>
      <c r="S50" s="55">
        <v>5.6070000000000002</v>
      </c>
      <c r="T50" s="55">
        <v>5.9720000000000004</v>
      </c>
      <c r="U50" s="55">
        <v>6.3049999999999997</v>
      </c>
      <c r="V50" s="3">
        <v>6.5739999999999998</v>
      </c>
      <c r="W50" s="3">
        <v>6.8760000000000003</v>
      </c>
      <c r="X50" s="3" t="s">
        <v>12</v>
      </c>
      <c r="Y50" s="3">
        <v>7.4820000000000002</v>
      </c>
      <c r="Z50" s="15" t="s">
        <v>12</v>
      </c>
      <c r="AA50" s="10">
        <f t="shared" si="5"/>
        <v>6.8760000000000003</v>
      </c>
      <c r="AB50" s="9">
        <f t="shared" si="6"/>
        <v>0.57100000000000062</v>
      </c>
      <c r="AC50" s="10">
        <f t="shared" si="7"/>
        <v>0.60599999999999987</v>
      </c>
      <c r="AD50" s="9" t="s">
        <v>12</v>
      </c>
      <c r="AE50" s="55" t="s">
        <v>12</v>
      </c>
      <c r="AF50" s="55">
        <v>0.46300000000000002</v>
      </c>
      <c r="AG50" s="55">
        <v>0.51500000000000001</v>
      </c>
      <c r="AH50" s="55">
        <v>0.57199999999999995</v>
      </c>
      <c r="AI50" s="3">
        <v>0.627</v>
      </c>
      <c r="AJ50" s="3">
        <v>0.69299999999999995</v>
      </c>
      <c r="AK50" s="3" t="s">
        <v>12</v>
      </c>
      <c r="AL50" s="3">
        <v>0.82099999999999995</v>
      </c>
      <c r="AM50" s="15" t="s">
        <v>12</v>
      </c>
      <c r="AN50" s="10">
        <f t="shared" si="8"/>
        <v>0.69299999999999995</v>
      </c>
      <c r="AO50" s="9">
        <f t="shared" si="9"/>
        <v>0.121</v>
      </c>
      <c r="AP50" s="10">
        <f t="shared" si="10"/>
        <v>0.128</v>
      </c>
      <c r="AQ50" s="9" t="s">
        <v>12</v>
      </c>
      <c r="AR50" s="55" t="s">
        <v>12</v>
      </c>
      <c r="AS50" s="55">
        <v>2.2709999999999999</v>
      </c>
      <c r="AT50" s="55">
        <v>2.3849999999999998</v>
      </c>
      <c r="AU50" s="55">
        <v>2.5009999999999999</v>
      </c>
      <c r="AV50" s="3">
        <v>2.6080000000000001</v>
      </c>
      <c r="AW50" s="3">
        <v>2.7280000000000002</v>
      </c>
      <c r="AX50" s="3" t="s">
        <v>12</v>
      </c>
      <c r="AY50" s="3">
        <v>2.956</v>
      </c>
      <c r="AZ50" s="15" t="s">
        <v>12</v>
      </c>
      <c r="BA50" s="10">
        <f t="shared" si="11"/>
        <v>2.7280000000000002</v>
      </c>
      <c r="BB50" s="9">
        <f t="shared" si="12"/>
        <v>0.22700000000000031</v>
      </c>
      <c r="BC50" s="10">
        <f t="shared" si="13"/>
        <v>0.22799999999999976</v>
      </c>
      <c r="BD50" s="9">
        <v>6.6369999999999996</v>
      </c>
      <c r="BE50" s="3">
        <v>7.2290000000000001</v>
      </c>
      <c r="BF50" s="15">
        <v>7.83</v>
      </c>
      <c r="BG50" s="15">
        <f t="shared" si="14"/>
        <v>7.2290000000000001</v>
      </c>
      <c r="BH50" s="9">
        <f t="shared" si="15"/>
        <v>0.59200000000000053</v>
      </c>
      <c r="BI50" s="10">
        <f t="shared" si="16"/>
        <v>0.60099999999999998</v>
      </c>
      <c r="BJ50" s="9">
        <v>6.63</v>
      </c>
      <c r="BK50" s="3">
        <v>7.2240000000000002</v>
      </c>
      <c r="BL50" s="15">
        <v>7.8239999999999998</v>
      </c>
      <c r="BM50" s="15">
        <f t="shared" si="17"/>
        <v>7.2240000000000002</v>
      </c>
      <c r="BN50" s="9">
        <f t="shared" si="18"/>
        <v>0.59400000000000031</v>
      </c>
      <c r="BO50" s="10">
        <f t="shared" si="19"/>
        <v>0.59999999999999964</v>
      </c>
      <c r="BP50">
        <f t="shared" si="20"/>
        <v>0</v>
      </c>
      <c r="BQ50" s="93">
        <f t="shared" si="21"/>
        <v>1.0367775831873904</v>
      </c>
      <c r="BR50" s="93">
        <f t="shared" si="22"/>
        <v>1.0402802101576176</v>
      </c>
      <c r="BS50" s="93" t="str">
        <f>VLOOKUP(C50,'Koppeling locatie - aslocatie'!$A$2:$C$8139,2,FALSE)</f>
        <v>maas220</v>
      </c>
      <c r="BT50" s="93">
        <f>VLOOKUP($BS50,aslocaties_v01!$C$3:$AA$500,MATCH($K$3/10,aslocaties_v01!$C$2:$X$2),FALSE)</f>
        <v>6.27</v>
      </c>
      <c r="BU50" s="93">
        <f>VLOOKUP(BS50,aslocaties_v01!$C$3:$AA$500,MATCH($K$3,aslocaties_v01!$C$2:$X$2),FALSE)</f>
        <v>6.8390000000000004</v>
      </c>
      <c r="BV50" s="93">
        <f>VLOOKUP(BS50,aslocaties_v01!$C$3:$AA$500,MATCH($K$3*10,aslocaties_v01!$C$2:$Y$2),FALSE)</f>
        <v>7.4379999999999997</v>
      </c>
      <c r="BW50" s="93">
        <f t="shared" si="23"/>
        <v>0.56900000000000084</v>
      </c>
      <c r="BX50" s="93">
        <f t="shared" si="24"/>
        <v>0.59899999999999931</v>
      </c>
      <c r="BY50" s="94">
        <f t="shared" si="25"/>
        <v>3.5026269702272961E-3</v>
      </c>
      <c r="BZ50" s="94">
        <f t="shared" si="26"/>
        <v>1.1551155115512524E-2</v>
      </c>
      <c r="CA50" s="94">
        <f t="shared" si="27"/>
        <v>3.5000000000000142E-2</v>
      </c>
      <c r="CB50">
        <f t="shared" si="28"/>
        <v>3.6999999999999922E-2</v>
      </c>
      <c r="CC50" s="58">
        <f t="shared" si="29"/>
        <v>4.4000000000000483E-2</v>
      </c>
      <c r="CD50" s="95" t="b">
        <f t="shared" si="30"/>
        <v>0</v>
      </c>
      <c r="CE50" s="96" t="b">
        <f t="shared" si="31"/>
        <v>1</v>
      </c>
      <c r="CF50" t="b">
        <f t="shared" si="32"/>
        <v>1</v>
      </c>
      <c r="CG50" t="b">
        <f t="shared" si="33"/>
        <v>1</v>
      </c>
      <c r="CH50" s="84" t="b">
        <f t="shared" si="34"/>
        <v>1</v>
      </c>
      <c r="CI50">
        <f t="shared" si="35"/>
        <v>0.69299999999999995</v>
      </c>
      <c r="CJ50" t="b">
        <f t="shared" si="36"/>
        <v>1</v>
      </c>
      <c r="CK50" t="b">
        <f t="shared" si="37"/>
        <v>1</v>
      </c>
      <c r="CL50" s="84" t="b">
        <f t="shared" si="57"/>
        <v>1</v>
      </c>
      <c r="CM50">
        <f t="shared" si="38"/>
        <v>2.7280000000000002</v>
      </c>
      <c r="CN50" t="b">
        <f t="shared" si="39"/>
        <v>1</v>
      </c>
      <c r="CO50" s="84">
        <f t="shared" si="40"/>
        <v>5.9692518719573852E-2</v>
      </c>
      <c r="CP50" t="b">
        <f t="shared" si="41"/>
        <v>1</v>
      </c>
      <c r="CQ50" s="96" t="b">
        <f t="shared" si="42"/>
        <v>1</v>
      </c>
      <c r="CR50" t="b">
        <f t="shared" si="43"/>
        <v>1</v>
      </c>
      <c r="CS50" t="b">
        <f t="shared" si="44"/>
        <v>1</v>
      </c>
      <c r="CT50" t="b">
        <f t="shared" si="45"/>
        <v>1</v>
      </c>
      <c r="CU50" t="b">
        <f t="shared" si="46"/>
        <v>1</v>
      </c>
      <c r="CV50" s="84" t="b">
        <f t="shared" si="47"/>
        <v>1</v>
      </c>
      <c r="CW50" t="b">
        <f t="shared" si="48"/>
        <v>1</v>
      </c>
      <c r="CX50" t="b">
        <f t="shared" si="49"/>
        <v>1</v>
      </c>
      <c r="CY50" t="b">
        <f t="shared" si="50"/>
        <v>1</v>
      </c>
      <c r="CZ50" t="b">
        <f t="shared" si="51"/>
        <v>1</v>
      </c>
      <c r="DA50" s="84">
        <f t="shared" si="52"/>
        <v>0</v>
      </c>
      <c r="DB50" t="b">
        <f t="shared" si="53"/>
        <v>0</v>
      </c>
    </row>
    <row r="51" spans="1:106">
      <c r="A51" s="9">
        <v>1692</v>
      </c>
      <c r="B51" s="3">
        <v>2</v>
      </c>
      <c r="C51" s="3" t="s">
        <v>1929</v>
      </c>
      <c r="D51" s="3" t="str">
        <f t="shared" si="0"/>
        <v>MA_1_38-2_dk_0143</v>
      </c>
      <c r="E51" s="3" t="str">
        <f t="shared" si="1"/>
        <v>0143</v>
      </c>
      <c r="F51" s="3">
        <v>146408</v>
      </c>
      <c r="G51" s="15">
        <v>416989.59399999998</v>
      </c>
      <c r="H51" s="35" t="str">
        <f t="shared" si="2"/>
        <v>ja</v>
      </c>
      <c r="I51" s="42">
        <v>209</v>
      </c>
      <c r="J51" s="20" t="s">
        <v>372</v>
      </c>
      <c r="K51" s="21">
        <v>10000</v>
      </c>
      <c r="L51" s="28">
        <f t="shared" si="54"/>
        <v>1</v>
      </c>
      <c r="M51" s="28">
        <f t="shared" si="55"/>
        <v>1</v>
      </c>
      <c r="N51" s="56">
        <f t="shared" si="3"/>
        <v>10000</v>
      </c>
      <c r="O51" s="33">
        <f t="shared" si="56"/>
        <v>88.434737756159322</v>
      </c>
      <c r="P51" s="37">
        <f t="shared" si="4"/>
        <v>107.06708921980774</v>
      </c>
      <c r="Q51" s="9" t="s">
        <v>12</v>
      </c>
      <c r="R51" s="55" t="s">
        <v>12</v>
      </c>
      <c r="S51" s="55">
        <v>5.5579999999999998</v>
      </c>
      <c r="T51" s="55">
        <v>5.9180000000000001</v>
      </c>
      <c r="U51" s="55">
        <v>6.25</v>
      </c>
      <c r="V51" s="3">
        <v>6.52</v>
      </c>
      <c r="W51" s="3">
        <v>6.8209999999999997</v>
      </c>
      <c r="X51" s="3" t="s">
        <v>12</v>
      </c>
      <c r="Y51" s="3">
        <v>7.4279999999999999</v>
      </c>
      <c r="Z51" s="15" t="s">
        <v>12</v>
      </c>
      <c r="AA51" s="10">
        <f t="shared" si="5"/>
        <v>6.8209999999999997</v>
      </c>
      <c r="AB51" s="9">
        <f t="shared" si="6"/>
        <v>0.57099999999999973</v>
      </c>
      <c r="AC51" s="10">
        <f t="shared" si="7"/>
        <v>0.60700000000000021</v>
      </c>
      <c r="AD51" s="9" t="s">
        <v>12</v>
      </c>
      <c r="AE51" s="55" t="s">
        <v>12</v>
      </c>
      <c r="AF51" s="55">
        <v>0.39900000000000002</v>
      </c>
      <c r="AG51" s="55">
        <v>0.44900000000000001</v>
      </c>
      <c r="AH51" s="55">
        <v>0.503</v>
      </c>
      <c r="AI51" s="3">
        <v>0.55600000000000005</v>
      </c>
      <c r="AJ51" s="3">
        <v>0.61599999999999999</v>
      </c>
      <c r="AK51" s="3" t="s">
        <v>12</v>
      </c>
      <c r="AL51" s="3">
        <v>0.74099999999999999</v>
      </c>
      <c r="AM51" s="15" t="s">
        <v>12</v>
      </c>
      <c r="AN51" s="10">
        <f t="shared" si="8"/>
        <v>0.61599999999999999</v>
      </c>
      <c r="AO51" s="9">
        <f t="shared" si="9"/>
        <v>0.11299999999999999</v>
      </c>
      <c r="AP51" s="10">
        <f t="shared" si="10"/>
        <v>0.125</v>
      </c>
      <c r="AQ51" s="9" t="s">
        <v>12</v>
      </c>
      <c r="AR51" s="55" t="s">
        <v>12</v>
      </c>
      <c r="AS51" s="55">
        <v>2.097</v>
      </c>
      <c r="AT51" s="55">
        <v>2.2269999999999999</v>
      </c>
      <c r="AU51" s="55">
        <v>2.35</v>
      </c>
      <c r="AV51" s="3">
        <v>2.456</v>
      </c>
      <c r="AW51" s="3">
        <v>2.5720000000000001</v>
      </c>
      <c r="AX51" s="3" t="s">
        <v>12</v>
      </c>
      <c r="AY51" s="3">
        <v>2.8109999999999999</v>
      </c>
      <c r="AZ51" s="15" t="s">
        <v>12</v>
      </c>
      <c r="BA51" s="10">
        <f t="shared" si="11"/>
        <v>2.5720000000000001</v>
      </c>
      <c r="BB51" s="9">
        <f t="shared" si="12"/>
        <v>0.22199999999999998</v>
      </c>
      <c r="BC51" s="10">
        <f t="shared" si="13"/>
        <v>0.23899999999999988</v>
      </c>
      <c r="BD51" s="9">
        <v>6.5869999999999997</v>
      </c>
      <c r="BE51" s="3">
        <v>7.1820000000000004</v>
      </c>
      <c r="BF51" s="15">
        <v>7.7880000000000003</v>
      </c>
      <c r="BG51" s="15">
        <f t="shared" si="14"/>
        <v>7.1820000000000004</v>
      </c>
      <c r="BH51" s="9">
        <f t="shared" si="15"/>
        <v>0.59500000000000064</v>
      </c>
      <c r="BI51" s="10">
        <f t="shared" si="16"/>
        <v>0.60599999999999987</v>
      </c>
      <c r="BJ51" s="9">
        <v>6.5970000000000004</v>
      </c>
      <c r="BK51" s="3">
        <v>7.1970000000000001</v>
      </c>
      <c r="BL51" s="15">
        <v>7.806</v>
      </c>
      <c r="BM51" s="15">
        <f t="shared" si="17"/>
        <v>7.1970000000000001</v>
      </c>
      <c r="BN51" s="9">
        <f t="shared" si="18"/>
        <v>0.59999999999999964</v>
      </c>
      <c r="BO51" s="10">
        <f t="shared" si="19"/>
        <v>0.60899999999999999</v>
      </c>
      <c r="BP51">
        <f t="shared" si="20"/>
        <v>0</v>
      </c>
      <c r="BQ51" s="93">
        <f t="shared" si="21"/>
        <v>1.0420315236427338</v>
      </c>
      <c r="BR51" s="93">
        <f t="shared" si="22"/>
        <v>1.0507880910683012</v>
      </c>
      <c r="BS51" s="93" t="str">
        <f>VLOOKUP(C51,'Koppeling locatie - aslocatie'!$A$2:$C$8139,2,FALSE)</f>
        <v>maas220</v>
      </c>
      <c r="BT51" s="93">
        <f>VLOOKUP($BS51,aslocaties_v01!$C$3:$AA$500,MATCH($K$3/10,aslocaties_v01!$C$2:$X$2),FALSE)</f>
        <v>6.27</v>
      </c>
      <c r="BU51" s="93">
        <f>VLOOKUP(BS51,aslocaties_v01!$C$3:$AA$500,MATCH($K$3,aslocaties_v01!$C$2:$X$2),FALSE)</f>
        <v>6.8390000000000004</v>
      </c>
      <c r="BV51" s="93">
        <f>VLOOKUP(BS51,aslocaties_v01!$C$3:$AA$500,MATCH($K$3*10,aslocaties_v01!$C$2:$Y$2),FALSE)</f>
        <v>7.4379999999999997</v>
      </c>
      <c r="BW51" s="93">
        <f t="shared" si="23"/>
        <v>0.56900000000000084</v>
      </c>
      <c r="BX51" s="93">
        <f t="shared" si="24"/>
        <v>0.59899999999999931</v>
      </c>
      <c r="BY51" s="94">
        <f t="shared" si="25"/>
        <v>3.5026269702257418E-3</v>
      </c>
      <c r="BZ51" s="94">
        <f t="shared" si="26"/>
        <v>1.3179571663922363E-2</v>
      </c>
      <c r="CA51" s="94">
        <f t="shared" si="27"/>
        <v>1.9999999999999574E-2</v>
      </c>
      <c r="CB51">
        <f t="shared" si="28"/>
        <v>1.8000000000000682E-2</v>
      </c>
      <c r="CC51" s="58">
        <f t="shared" si="29"/>
        <v>9.9999999999997868E-3</v>
      </c>
      <c r="CD51" s="95" t="b">
        <f t="shared" si="30"/>
        <v>0</v>
      </c>
      <c r="CE51" s="96" t="b">
        <f t="shared" si="31"/>
        <v>1</v>
      </c>
      <c r="CF51" t="b">
        <f t="shared" si="32"/>
        <v>1</v>
      </c>
      <c r="CG51" t="b">
        <f t="shared" si="33"/>
        <v>1</v>
      </c>
      <c r="CH51" s="84" t="b">
        <f t="shared" si="34"/>
        <v>1</v>
      </c>
      <c r="CI51">
        <f t="shared" si="35"/>
        <v>0.61599999999999999</v>
      </c>
      <c r="CJ51" t="b">
        <f t="shared" si="36"/>
        <v>1</v>
      </c>
      <c r="CK51" t="b">
        <f t="shared" si="37"/>
        <v>1</v>
      </c>
      <c r="CL51" s="84" t="b">
        <f t="shared" si="57"/>
        <v>1</v>
      </c>
      <c r="CM51">
        <f t="shared" si="38"/>
        <v>2.5720000000000001</v>
      </c>
      <c r="CN51" t="b">
        <f t="shared" si="39"/>
        <v>1</v>
      </c>
      <c r="CO51" s="84">
        <f t="shared" si="40"/>
        <v>5.9691732667117782E-2</v>
      </c>
      <c r="CP51" t="b">
        <f t="shared" si="41"/>
        <v>1</v>
      </c>
      <c r="CQ51" s="96" t="b">
        <f t="shared" si="42"/>
        <v>1</v>
      </c>
      <c r="CR51" t="b">
        <f t="shared" si="43"/>
        <v>1</v>
      </c>
      <c r="CS51" t="b">
        <f t="shared" si="44"/>
        <v>1</v>
      </c>
      <c r="CT51" t="b">
        <f t="shared" si="45"/>
        <v>1</v>
      </c>
      <c r="CU51" t="b">
        <f t="shared" si="46"/>
        <v>1</v>
      </c>
      <c r="CV51" s="84" t="b">
        <f t="shared" si="47"/>
        <v>1</v>
      </c>
      <c r="CW51" t="b">
        <f t="shared" si="48"/>
        <v>0</v>
      </c>
      <c r="CX51" t="b">
        <f t="shared" si="49"/>
        <v>0</v>
      </c>
      <c r="CY51" t="b">
        <f t="shared" si="50"/>
        <v>1</v>
      </c>
      <c r="CZ51" t="b">
        <f t="shared" si="51"/>
        <v>1</v>
      </c>
      <c r="DA51" s="84">
        <f t="shared" si="52"/>
        <v>1</v>
      </c>
      <c r="DB51" t="b">
        <f t="shared" si="53"/>
        <v>0</v>
      </c>
    </row>
    <row r="52" spans="1:106">
      <c r="A52" s="9">
        <v>1693</v>
      </c>
      <c r="B52" s="3">
        <v>2</v>
      </c>
      <c r="C52" s="3" t="s">
        <v>1930</v>
      </c>
      <c r="D52" s="3" t="str">
        <f t="shared" si="0"/>
        <v>MA_1_38-2_dk_0144</v>
      </c>
      <c r="E52" s="3" t="str">
        <f t="shared" si="1"/>
        <v>0144</v>
      </c>
      <c r="F52" s="3">
        <v>146306.125</v>
      </c>
      <c r="G52" s="15">
        <v>417022.53100000002</v>
      </c>
      <c r="H52" s="35" t="str">
        <f t="shared" si="2"/>
        <v>ja</v>
      </c>
      <c r="I52" s="42">
        <v>115</v>
      </c>
      <c r="J52" s="20" t="s">
        <v>372</v>
      </c>
      <c r="K52" s="21">
        <v>10000</v>
      </c>
      <c r="L52" s="28">
        <f t="shared" si="54"/>
        <v>1</v>
      </c>
      <c r="M52" s="28">
        <f t="shared" si="55"/>
        <v>1</v>
      </c>
      <c r="N52" s="56">
        <f t="shared" si="3"/>
        <v>10000</v>
      </c>
      <c r="O52" s="33">
        <f t="shared" si="56"/>
        <v>107.06708921980774</v>
      </c>
      <c r="P52" s="37">
        <f t="shared" si="4"/>
        <v>102.94869258522654</v>
      </c>
      <c r="Q52" s="9" t="s">
        <v>12</v>
      </c>
      <c r="R52" s="55" t="s">
        <v>12</v>
      </c>
      <c r="S52" s="55">
        <v>5.5579999999999998</v>
      </c>
      <c r="T52" s="55">
        <v>5.9189999999999996</v>
      </c>
      <c r="U52" s="55">
        <v>6.2510000000000003</v>
      </c>
      <c r="V52" s="3">
        <v>6.52</v>
      </c>
      <c r="W52" s="3">
        <v>6.8220000000000001</v>
      </c>
      <c r="X52" s="3" t="s">
        <v>12</v>
      </c>
      <c r="Y52" s="3">
        <v>7.43</v>
      </c>
      <c r="Z52" s="15" t="s">
        <v>12</v>
      </c>
      <c r="AA52" s="10">
        <f t="shared" si="5"/>
        <v>6.8220000000000001</v>
      </c>
      <c r="AB52" s="9">
        <f t="shared" si="6"/>
        <v>0.57099999999999973</v>
      </c>
      <c r="AC52" s="10">
        <f t="shared" si="7"/>
        <v>0.60799999999999965</v>
      </c>
      <c r="AD52" s="9" t="s">
        <v>12</v>
      </c>
      <c r="AE52" s="55" t="s">
        <v>12</v>
      </c>
      <c r="AF52" s="55">
        <v>0.35099999999999998</v>
      </c>
      <c r="AG52" s="55">
        <v>0.40500000000000003</v>
      </c>
      <c r="AH52" s="55">
        <v>0.46300000000000002</v>
      </c>
      <c r="AI52" s="3">
        <v>0.51500000000000001</v>
      </c>
      <c r="AJ52" s="3">
        <v>0.56899999999999995</v>
      </c>
      <c r="AK52" s="3" t="s">
        <v>12</v>
      </c>
      <c r="AL52" s="3">
        <v>0.67300000000000004</v>
      </c>
      <c r="AM52" s="15" t="s">
        <v>12</v>
      </c>
      <c r="AN52" s="10">
        <f t="shared" si="8"/>
        <v>0.56899999999999995</v>
      </c>
      <c r="AO52" s="9">
        <f t="shared" si="9"/>
        <v>0.10599999999999993</v>
      </c>
      <c r="AP52" s="10">
        <f t="shared" si="10"/>
        <v>0.10400000000000009</v>
      </c>
      <c r="AQ52" s="9" t="s">
        <v>12</v>
      </c>
      <c r="AR52" s="55" t="s">
        <v>12</v>
      </c>
      <c r="AS52" s="55">
        <v>1.9730000000000001</v>
      </c>
      <c r="AT52" s="55">
        <v>2.1110000000000002</v>
      </c>
      <c r="AU52" s="55">
        <v>2.258</v>
      </c>
      <c r="AV52" s="3">
        <v>2.3660000000000001</v>
      </c>
      <c r="AW52" s="3">
        <v>2.4729999999999999</v>
      </c>
      <c r="AX52" s="3" t="s">
        <v>12</v>
      </c>
      <c r="AY52" s="3">
        <v>2.6829999999999998</v>
      </c>
      <c r="AZ52" s="15" t="s">
        <v>12</v>
      </c>
      <c r="BA52" s="10">
        <f t="shared" si="11"/>
        <v>2.4729999999999999</v>
      </c>
      <c r="BB52" s="9">
        <f t="shared" si="12"/>
        <v>0.21499999999999986</v>
      </c>
      <c r="BC52" s="10">
        <f t="shared" si="13"/>
        <v>0.20999999999999996</v>
      </c>
      <c r="BD52" s="9">
        <v>6.4279999999999999</v>
      </c>
      <c r="BE52" s="3">
        <v>7.0060000000000002</v>
      </c>
      <c r="BF52" s="15">
        <v>7.6109999999999998</v>
      </c>
      <c r="BG52" s="15">
        <f t="shared" si="14"/>
        <v>7.0060000000000002</v>
      </c>
      <c r="BH52" s="9">
        <f t="shared" si="15"/>
        <v>0.57800000000000029</v>
      </c>
      <c r="BI52" s="10">
        <f t="shared" si="16"/>
        <v>0.60499999999999954</v>
      </c>
      <c r="BJ52" s="9">
        <v>6.415</v>
      </c>
      <c r="BK52" s="3">
        <v>6.9939999999999998</v>
      </c>
      <c r="BL52" s="15">
        <v>7.5990000000000002</v>
      </c>
      <c r="BM52" s="15">
        <f t="shared" si="17"/>
        <v>6.9939999999999998</v>
      </c>
      <c r="BN52" s="9">
        <f t="shared" si="18"/>
        <v>0.57899999999999974</v>
      </c>
      <c r="BO52" s="10">
        <f t="shared" si="19"/>
        <v>0.60500000000000043</v>
      </c>
      <c r="BP52">
        <f t="shared" si="20"/>
        <v>0</v>
      </c>
      <c r="BQ52" s="93">
        <f t="shared" si="21"/>
        <v>1.0122591943957979</v>
      </c>
      <c r="BR52" s="93">
        <f t="shared" si="22"/>
        <v>1.0140105078809107</v>
      </c>
      <c r="BS52" s="93" t="str">
        <f>VLOOKUP(C52,'Koppeling locatie - aslocatie'!$A$2:$C$8139,2,FALSE)</f>
        <v>maas220</v>
      </c>
      <c r="BT52" s="93">
        <f>VLOOKUP($BS52,aslocaties_v01!$C$3:$AA$500,MATCH($K$3/10,aslocaties_v01!$C$2:$X$2),FALSE)</f>
        <v>6.27</v>
      </c>
      <c r="BU52" s="93">
        <f>VLOOKUP(BS52,aslocaties_v01!$C$3:$AA$500,MATCH($K$3,aslocaties_v01!$C$2:$X$2),FALSE)</f>
        <v>6.8390000000000004</v>
      </c>
      <c r="BV52" s="93">
        <f>VLOOKUP(BS52,aslocaties_v01!$C$3:$AA$500,MATCH($K$3*10,aslocaties_v01!$C$2:$Y$2),FALSE)</f>
        <v>7.4379999999999997</v>
      </c>
      <c r="BW52" s="93">
        <f t="shared" si="23"/>
        <v>0.56900000000000084</v>
      </c>
      <c r="BX52" s="93">
        <f t="shared" si="24"/>
        <v>0.59899999999999931</v>
      </c>
      <c r="BY52" s="94">
        <f t="shared" si="25"/>
        <v>3.5026269702257418E-3</v>
      </c>
      <c r="BZ52" s="94">
        <f t="shared" si="26"/>
        <v>1.48026315789479E-2</v>
      </c>
      <c r="CA52" s="94">
        <f t="shared" si="27"/>
        <v>1.899999999999924E-2</v>
      </c>
      <c r="CB52">
        <f t="shared" si="28"/>
        <v>1.7000000000000348E-2</v>
      </c>
      <c r="CC52" s="58">
        <f t="shared" si="29"/>
        <v>8.0000000000000071E-3</v>
      </c>
      <c r="CD52" s="95" t="b">
        <f t="shared" si="30"/>
        <v>0</v>
      </c>
      <c r="CE52" s="96" t="b">
        <f t="shared" si="31"/>
        <v>1</v>
      </c>
      <c r="CF52" t="b">
        <f t="shared" si="32"/>
        <v>1</v>
      </c>
      <c r="CG52" t="b">
        <f t="shared" si="33"/>
        <v>1</v>
      </c>
      <c r="CH52" s="84" t="b">
        <f t="shared" si="34"/>
        <v>1</v>
      </c>
      <c r="CI52">
        <f t="shared" si="35"/>
        <v>0.56899999999999995</v>
      </c>
      <c r="CJ52" t="b">
        <f t="shared" si="36"/>
        <v>1</v>
      </c>
      <c r="CK52" t="b">
        <f t="shared" si="37"/>
        <v>1</v>
      </c>
      <c r="CL52" s="84" t="b">
        <f t="shared" si="57"/>
        <v>1</v>
      </c>
      <c r="CM52">
        <f t="shared" si="38"/>
        <v>2.4729999999999999</v>
      </c>
      <c r="CN52" t="b">
        <f t="shared" si="39"/>
        <v>1</v>
      </c>
      <c r="CO52" s="84">
        <f t="shared" si="40"/>
        <v>5.9640247261379592E-2</v>
      </c>
      <c r="CP52" t="b">
        <f t="shared" si="41"/>
        <v>1</v>
      </c>
      <c r="CQ52" s="96" t="b">
        <f t="shared" si="42"/>
        <v>1</v>
      </c>
      <c r="CR52" t="b">
        <f t="shared" si="43"/>
        <v>0</v>
      </c>
      <c r="CS52" t="b">
        <f t="shared" si="44"/>
        <v>0</v>
      </c>
      <c r="CT52" t="b">
        <f t="shared" si="45"/>
        <v>1</v>
      </c>
      <c r="CU52" t="b">
        <f t="shared" si="46"/>
        <v>1</v>
      </c>
      <c r="CV52" s="84" t="b">
        <f t="shared" si="47"/>
        <v>1</v>
      </c>
      <c r="CW52" t="b">
        <f t="shared" si="48"/>
        <v>1</v>
      </c>
      <c r="CX52" t="b">
        <f t="shared" si="49"/>
        <v>1</v>
      </c>
      <c r="CY52" t="b">
        <f t="shared" si="50"/>
        <v>1</v>
      </c>
      <c r="CZ52" t="b">
        <f t="shared" si="51"/>
        <v>1</v>
      </c>
      <c r="DA52" s="84">
        <f t="shared" si="52"/>
        <v>1</v>
      </c>
      <c r="DB52" t="b">
        <f t="shared" si="53"/>
        <v>0</v>
      </c>
    </row>
    <row r="53" spans="1:106">
      <c r="A53" s="9">
        <v>1694</v>
      </c>
      <c r="B53" s="3">
        <v>2</v>
      </c>
      <c r="C53" s="3" t="s">
        <v>1931</v>
      </c>
      <c r="D53" s="3" t="str">
        <f t="shared" si="0"/>
        <v>MA_1_38-2_dk_0145</v>
      </c>
      <c r="E53" s="3" t="str">
        <f t="shared" si="1"/>
        <v>0145</v>
      </c>
      <c r="F53" s="3">
        <v>146280.90599999999</v>
      </c>
      <c r="G53" s="15">
        <v>416922.71899999998</v>
      </c>
      <c r="H53" s="35" t="str">
        <f t="shared" si="2"/>
        <v>ja</v>
      </c>
      <c r="I53" s="42">
        <v>105</v>
      </c>
      <c r="J53" s="20" t="s">
        <v>372</v>
      </c>
      <c r="K53" s="21">
        <v>10000</v>
      </c>
      <c r="L53" s="28">
        <f t="shared" si="54"/>
        <v>1</v>
      </c>
      <c r="M53" s="28">
        <f t="shared" si="55"/>
        <v>1</v>
      </c>
      <c r="N53" s="56">
        <f t="shared" si="3"/>
        <v>10000</v>
      </c>
      <c r="O53" s="33">
        <f t="shared" si="56"/>
        <v>102.94869258522654</v>
      </c>
      <c r="P53" s="37">
        <f t="shared" si="4"/>
        <v>103.37896269547264</v>
      </c>
      <c r="Q53" s="9" t="s">
        <v>12</v>
      </c>
      <c r="R53" s="55" t="s">
        <v>12</v>
      </c>
      <c r="S53" s="55">
        <v>5.5579999999999998</v>
      </c>
      <c r="T53" s="55">
        <v>5.9180000000000001</v>
      </c>
      <c r="U53" s="55">
        <v>6.2510000000000003</v>
      </c>
      <c r="V53" s="3">
        <v>6.5209999999999999</v>
      </c>
      <c r="W53" s="3">
        <v>6.8230000000000004</v>
      </c>
      <c r="X53" s="3" t="s">
        <v>12</v>
      </c>
      <c r="Y53" s="3">
        <v>7.43</v>
      </c>
      <c r="Z53" s="15" t="s">
        <v>12</v>
      </c>
      <c r="AA53" s="10">
        <f t="shared" si="5"/>
        <v>6.8230000000000004</v>
      </c>
      <c r="AB53" s="9">
        <f t="shared" si="6"/>
        <v>0.57200000000000006</v>
      </c>
      <c r="AC53" s="10">
        <f t="shared" si="7"/>
        <v>0.60699999999999932</v>
      </c>
      <c r="AD53" s="9" t="s">
        <v>12</v>
      </c>
      <c r="AE53" s="55" t="s">
        <v>12</v>
      </c>
      <c r="AF53" s="55">
        <v>0.40699999999999997</v>
      </c>
      <c r="AG53" s="55">
        <v>0.45500000000000002</v>
      </c>
      <c r="AH53" s="55">
        <v>0.50900000000000001</v>
      </c>
      <c r="AI53" s="3">
        <v>0.56299999999999994</v>
      </c>
      <c r="AJ53" s="3">
        <v>0.623</v>
      </c>
      <c r="AK53" s="3" t="s">
        <v>12</v>
      </c>
      <c r="AL53" s="3">
        <v>0.748</v>
      </c>
      <c r="AM53" s="15" t="s">
        <v>12</v>
      </c>
      <c r="AN53" s="10">
        <f t="shared" si="8"/>
        <v>0.623</v>
      </c>
      <c r="AO53" s="9">
        <f t="shared" si="9"/>
        <v>0.11399999999999999</v>
      </c>
      <c r="AP53" s="10">
        <f t="shared" si="10"/>
        <v>0.125</v>
      </c>
      <c r="AQ53" s="9" t="s">
        <v>12</v>
      </c>
      <c r="AR53" s="55" t="s">
        <v>12</v>
      </c>
      <c r="AS53" s="55">
        <v>2.121</v>
      </c>
      <c r="AT53" s="55">
        <v>2.2389999999999999</v>
      </c>
      <c r="AU53" s="55">
        <v>2.359</v>
      </c>
      <c r="AV53" s="3">
        <v>2.4649999999999999</v>
      </c>
      <c r="AW53" s="3">
        <v>2.5840000000000001</v>
      </c>
      <c r="AX53" s="3" t="s">
        <v>12</v>
      </c>
      <c r="AY53" s="3">
        <v>2.8260000000000001</v>
      </c>
      <c r="AZ53" s="15" t="s">
        <v>12</v>
      </c>
      <c r="BA53" s="10">
        <f t="shared" si="11"/>
        <v>2.5840000000000001</v>
      </c>
      <c r="BB53" s="9">
        <f t="shared" si="12"/>
        <v>0.22500000000000009</v>
      </c>
      <c r="BC53" s="10">
        <f t="shared" si="13"/>
        <v>0.24199999999999999</v>
      </c>
      <c r="BD53" s="9">
        <v>6.4420000000000002</v>
      </c>
      <c r="BE53" s="3">
        <v>7.0229999999999997</v>
      </c>
      <c r="BF53" s="15">
        <v>7.625</v>
      </c>
      <c r="BG53" s="15">
        <f t="shared" si="14"/>
        <v>7.0229999999999997</v>
      </c>
      <c r="BH53" s="9">
        <f t="shared" si="15"/>
        <v>0.58099999999999952</v>
      </c>
      <c r="BI53" s="10">
        <f t="shared" si="16"/>
        <v>0.60200000000000031</v>
      </c>
      <c r="BJ53" s="9">
        <v>6.4329999999999998</v>
      </c>
      <c r="BK53" s="3">
        <v>7.0129999999999999</v>
      </c>
      <c r="BL53" s="15">
        <v>7.6150000000000002</v>
      </c>
      <c r="BM53" s="15">
        <f t="shared" si="17"/>
        <v>7.0129999999999999</v>
      </c>
      <c r="BN53" s="9">
        <f t="shared" si="18"/>
        <v>0.58000000000000007</v>
      </c>
      <c r="BO53" s="10">
        <f t="shared" si="19"/>
        <v>0.60200000000000031</v>
      </c>
      <c r="BP53">
        <f t="shared" si="20"/>
        <v>0</v>
      </c>
      <c r="BQ53" s="93">
        <f t="shared" si="21"/>
        <v>1.0157342657342647</v>
      </c>
      <c r="BR53" s="93">
        <f t="shared" si="22"/>
        <v>1.013986013986014</v>
      </c>
      <c r="BS53" s="93" t="str">
        <f>VLOOKUP(C53,'Koppeling locatie - aslocatie'!$A$2:$C$8139,2,FALSE)</f>
        <v>maas220</v>
      </c>
      <c r="BT53" s="93">
        <f>VLOOKUP($BS53,aslocaties_v01!$C$3:$AA$500,MATCH($K$3/10,aslocaties_v01!$C$2:$X$2),FALSE)</f>
        <v>6.27</v>
      </c>
      <c r="BU53" s="93">
        <f>VLOOKUP(BS53,aslocaties_v01!$C$3:$AA$500,MATCH($K$3,aslocaties_v01!$C$2:$X$2),FALSE)</f>
        <v>6.8390000000000004</v>
      </c>
      <c r="BV53" s="93">
        <f>VLOOKUP(BS53,aslocaties_v01!$C$3:$AA$500,MATCH($K$3*10,aslocaties_v01!$C$2:$Y$2),FALSE)</f>
        <v>7.4379999999999997</v>
      </c>
      <c r="BW53" s="93">
        <f t="shared" si="23"/>
        <v>0.56900000000000084</v>
      </c>
      <c r="BX53" s="93">
        <f t="shared" si="24"/>
        <v>0.59899999999999931</v>
      </c>
      <c r="BY53" s="94">
        <f t="shared" si="25"/>
        <v>5.2447552447538737E-3</v>
      </c>
      <c r="BZ53" s="94">
        <f t="shared" si="26"/>
        <v>1.3179571663920919E-2</v>
      </c>
      <c r="CA53" s="94">
        <f t="shared" si="27"/>
        <v>1.899999999999924E-2</v>
      </c>
      <c r="CB53">
        <f t="shared" si="28"/>
        <v>1.6000000000000014E-2</v>
      </c>
      <c r="CC53" s="58">
        <f t="shared" si="29"/>
        <v>8.0000000000000071E-3</v>
      </c>
      <c r="CD53" s="95" t="b">
        <f t="shared" si="30"/>
        <v>0</v>
      </c>
      <c r="CE53" s="96" t="b">
        <f t="shared" si="31"/>
        <v>1</v>
      </c>
      <c r="CF53" t="b">
        <f t="shared" si="32"/>
        <v>1</v>
      </c>
      <c r="CG53" t="b">
        <f t="shared" si="33"/>
        <v>1</v>
      </c>
      <c r="CH53" s="84" t="b">
        <f t="shared" si="34"/>
        <v>1</v>
      </c>
      <c r="CI53">
        <f t="shared" si="35"/>
        <v>0.623</v>
      </c>
      <c r="CJ53" t="b">
        <f t="shared" si="36"/>
        <v>1</v>
      </c>
      <c r="CK53" t="b">
        <f t="shared" si="37"/>
        <v>1</v>
      </c>
      <c r="CL53" s="84" t="b">
        <f t="shared" si="57"/>
        <v>1</v>
      </c>
      <c r="CM53">
        <f t="shared" si="38"/>
        <v>2.5840000000000001</v>
      </c>
      <c r="CN53" t="b">
        <f t="shared" si="39"/>
        <v>1</v>
      </c>
      <c r="CO53" s="84">
        <f t="shared" si="40"/>
        <v>5.9810637256745236E-2</v>
      </c>
      <c r="CP53" t="b">
        <f t="shared" si="41"/>
        <v>1</v>
      </c>
      <c r="CQ53" s="96" t="b">
        <f t="shared" si="42"/>
        <v>1</v>
      </c>
      <c r="CR53" t="b">
        <f t="shared" si="43"/>
        <v>1</v>
      </c>
      <c r="CS53" t="b">
        <f t="shared" si="44"/>
        <v>1</v>
      </c>
      <c r="CT53" t="b">
        <f t="shared" si="45"/>
        <v>1</v>
      </c>
      <c r="CU53" t="b">
        <f t="shared" si="46"/>
        <v>1</v>
      </c>
      <c r="CV53" s="84" t="b">
        <f t="shared" si="47"/>
        <v>1</v>
      </c>
      <c r="CW53" t="b">
        <f t="shared" si="48"/>
        <v>1</v>
      </c>
      <c r="CX53" t="b">
        <f t="shared" si="49"/>
        <v>1</v>
      </c>
      <c r="CY53" t="b">
        <f t="shared" si="50"/>
        <v>1</v>
      </c>
      <c r="CZ53" t="b">
        <f t="shared" si="51"/>
        <v>1</v>
      </c>
      <c r="DA53" s="84">
        <f t="shared" si="52"/>
        <v>0</v>
      </c>
      <c r="DB53" t="b">
        <f t="shared" si="53"/>
        <v>0</v>
      </c>
    </row>
    <row r="54" spans="1:106">
      <c r="A54" s="9">
        <v>1695</v>
      </c>
      <c r="B54" s="3">
        <v>2</v>
      </c>
      <c r="C54" s="3" t="s">
        <v>1932</v>
      </c>
      <c r="D54" s="3" t="str">
        <f t="shared" si="0"/>
        <v>MA_1_38-2_dk_0146</v>
      </c>
      <c r="E54" s="3" t="str">
        <f t="shared" si="1"/>
        <v>0146</v>
      </c>
      <c r="F54" s="3">
        <v>146249.32800000001</v>
      </c>
      <c r="G54" s="15">
        <v>416824.28100000002</v>
      </c>
      <c r="H54" s="35" t="str">
        <f t="shared" si="2"/>
        <v>ja</v>
      </c>
      <c r="I54" s="42">
        <v>134</v>
      </c>
      <c r="J54" s="20" t="s">
        <v>372</v>
      </c>
      <c r="K54" s="21">
        <v>10000</v>
      </c>
      <c r="L54" s="28">
        <f t="shared" si="54"/>
        <v>1</v>
      </c>
      <c r="M54" s="28">
        <f t="shared" si="55"/>
        <v>1</v>
      </c>
      <c r="N54" s="56">
        <f t="shared" si="3"/>
        <v>10000</v>
      </c>
      <c r="O54" s="33">
        <f t="shared" si="56"/>
        <v>103.37896269547264</v>
      </c>
      <c r="P54" s="37">
        <f t="shared" si="4"/>
        <v>106.46076822006171</v>
      </c>
      <c r="Q54" s="9" t="s">
        <v>12</v>
      </c>
      <c r="R54" s="55" t="s">
        <v>12</v>
      </c>
      <c r="S54" s="55">
        <v>5.5419999999999998</v>
      </c>
      <c r="T54" s="55">
        <v>5.9050000000000002</v>
      </c>
      <c r="U54" s="55">
        <v>6.2329999999999997</v>
      </c>
      <c r="V54" s="3">
        <v>6.4989999999999997</v>
      </c>
      <c r="W54" s="3">
        <v>6.798</v>
      </c>
      <c r="X54" s="3" t="s">
        <v>12</v>
      </c>
      <c r="Y54" s="3">
        <v>7.3949999999999996</v>
      </c>
      <c r="Z54" s="15" t="s">
        <v>12</v>
      </c>
      <c r="AA54" s="10">
        <f t="shared" si="5"/>
        <v>6.798</v>
      </c>
      <c r="AB54" s="9">
        <f t="shared" si="6"/>
        <v>0.56500000000000039</v>
      </c>
      <c r="AC54" s="10">
        <f t="shared" si="7"/>
        <v>0.59699999999999953</v>
      </c>
      <c r="AD54" s="9" t="s">
        <v>12</v>
      </c>
      <c r="AE54" s="55" t="s">
        <v>12</v>
      </c>
      <c r="AF54" s="55">
        <v>0.40699999999999997</v>
      </c>
      <c r="AG54" s="55">
        <v>0.46200000000000002</v>
      </c>
      <c r="AH54" s="55">
        <v>0.52200000000000002</v>
      </c>
      <c r="AI54" s="3">
        <v>0.57799999999999996</v>
      </c>
      <c r="AJ54" s="3">
        <v>0.64100000000000001</v>
      </c>
      <c r="AK54" s="3" t="s">
        <v>12</v>
      </c>
      <c r="AL54" s="3">
        <v>0.76900000000000002</v>
      </c>
      <c r="AM54" s="15" t="s">
        <v>12</v>
      </c>
      <c r="AN54" s="10">
        <f t="shared" si="8"/>
        <v>0.64100000000000001</v>
      </c>
      <c r="AO54" s="9">
        <f t="shared" si="9"/>
        <v>0.11899999999999999</v>
      </c>
      <c r="AP54" s="10">
        <f t="shared" si="10"/>
        <v>0.128</v>
      </c>
      <c r="AQ54" s="9" t="s">
        <v>12</v>
      </c>
      <c r="AR54" s="55" t="s">
        <v>12</v>
      </c>
      <c r="AS54" s="55">
        <v>2.129</v>
      </c>
      <c r="AT54" s="55">
        <v>2.258</v>
      </c>
      <c r="AU54" s="55">
        <v>2.3919999999999999</v>
      </c>
      <c r="AV54" s="3">
        <v>2.5019999999999998</v>
      </c>
      <c r="AW54" s="3">
        <v>2.621</v>
      </c>
      <c r="AX54" s="3" t="s">
        <v>12</v>
      </c>
      <c r="AY54" s="3">
        <v>2.8620000000000001</v>
      </c>
      <c r="AZ54" s="15" t="s">
        <v>12</v>
      </c>
      <c r="BA54" s="10">
        <f t="shared" si="11"/>
        <v>2.621</v>
      </c>
      <c r="BB54" s="9">
        <f t="shared" si="12"/>
        <v>0.22900000000000009</v>
      </c>
      <c r="BC54" s="10">
        <f t="shared" si="13"/>
        <v>0.2410000000000001</v>
      </c>
      <c r="BD54" s="9">
        <v>6.4560000000000004</v>
      </c>
      <c r="BE54" s="3">
        <v>7.0289999999999999</v>
      </c>
      <c r="BF54" s="15">
        <v>7.6230000000000002</v>
      </c>
      <c r="BG54" s="15">
        <f t="shared" si="14"/>
        <v>7.0289999999999999</v>
      </c>
      <c r="BH54" s="9">
        <f t="shared" si="15"/>
        <v>0.57299999999999951</v>
      </c>
      <c r="BI54" s="10">
        <f t="shared" si="16"/>
        <v>0.59400000000000031</v>
      </c>
      <c r="BJ54" s="9">
        <v>6.4320000000000004</v>
      </c>
      <c r="BK54" s="3">
        <v>7.0039999999999996</v>
      </c>
      <c r="BL54" s="15">
        <v>7.5979999999999999</v>
      </c>
      <c r="BM54" s="15">
        <f t="shared" si="17"/>
        <v>7.0039999999999996</v>
      </c>
      <c r="BN54" s="9">
        <f t="shared" si="18"/>
        <v>0.57199999999999918</v>
      </c>
      <c r="BO54" s="10">
        <f t="shared" si="19"/>
        <v>0.59400000000000031</v>
      </c>
      <c r="BP54">
        <f t="shared" si="20"/>
        <v>0</v>
      </c>
      <c r="BQ54" s="93">
        <f t="shared" si="21"/>
        <v>1.0141592920353966</v>
      </c>
      <c r="BR54" s="93">
        <f t="shared" si="22"/>
        <v>1.0123893805309714</v>
      </c>
      <c r="BS54" s="93" t="str">
        <f>VLOOKUP(C54,'Koppeling locatie - aslocatie'!$A$2:$C$8139,2,FALSE)</f>
        <v>maas220</v>
      </c>
      <c r="BT54" s="93">
        <f>VLOOKUP($BS54,aslocaties_v01!$C$3:$AA$500,MATCH($K$3/10,aslocaties_v01!$C$2:$X$2),FALSE)</f>
        <v>6.27</v>
      </c>
      <c r="BU54" s="93">
        <f>VLOOKUP(BS54,aslocaties_v01!$C$3:$AA$500,MATCH($K$3,aslocaties_v01!$C$2:$X$2),FALSE)</f>
        <v>6.8390000000000004</v>
      </c>
      <c r="BV54" s="93">
        <f>VLOOKUP(BS54,aslocaties_v01!$C$3:$AA$500,MATCH($K$3*10,aslocaties_v01!$C$2:$Y$2),FALSE)</f>
        <v>7.4379999999999997</v>
      </c>
      <c r="BW54" s="93">
        <f t="shared" si="23"/>
        <v>0.56900000000000084</v>
      </c>
      <c r="BX54" s="93">
        <f t="shared" si="24"/>
        <v>0.59899999999999931</v>
      </c>
      <c r="BY54" s="94">
        <f t="shared" si="25"/>
        <v>7.0796460176998366E-3</v>
      </c>
      <c r="BZ54" s="94">
        <f t="shared" si="26"/>
        <v>3.3500837520934468E-3</v>
      </c>
      <c r="CA54" s="94">
        <f t="shared" si="27"/>
        <v>3.6999999999999922E-2</v>
      </c>
      <c r="CB54">
        <f t="shared" si="28"/>
        <v>4.1000000000000369E-2</v>
      </c>
      <c r="CC54" s="58">
        <f t="shared" si="29"/>
        <v>4.3000000000000149E-2</v>
      </c>
      <c r="CD54" s="95" t="b">
        <f t="shared" si="30"/>
        <v>0</v>
      </c>
      <c r="CE54" s="96" t="b">
        <f t="shared" si="31"/>
        <v>1</v>
      </c>
      <c r="CF54" t="b">
        <f t="shared" si="32"/>
        <v>1</v>
      </c>
      <c r="CG54" t="b">
        <f t="shared" si="33"/>
        <v>1</v>
      </c>
      <c r="CH54" s="84" t="b">
        <f t="shared" si="34"/>
        <v>1</v>
      </c>
      <c r="CI54">
        <f t="shared" si="35"/>
        <v>0.64100000000000001</v>
      </c>
      <c r="CJ54" t="b">
        <f t="shared" si="36"/>
        <v>1</v>
      </c>
      <c r="CK54" t="b">
        <f t="shared" si="37"/>
        <v>1</v>
      </c>
      <c r="CL54" s="84" t="b">
        <f t="shared" si="57"/>
        <v>1</v>
      </c>
      <c r="CM54">
        <f t="shared" si="38"/>
        <v>2.621</v>
      </c>
      <c r="CN54" t="b">
        <f t="shared" si="39"/>
        <v>1</v>
      </c>
      <c r="CO54" s="84">
        <f t="shared" si="40"/>
        <v>5.9813523864993223E-2</v>
      </c>
      <c r="CP54" t="b">
        <f t="shared" si="41"/>
        <v>1</v>
      </c>
      <c r="CQ54" s="96" t="b">
        <f t="shared" si="42"/>
        <v>1</v>
      </c>
      <c r="CR54" t="b">
        <f t="shared" si="43"/>
        <v>1</v>
      </c>
      <c r="CS54" t="b">
        <f t="shared" si="44"/>
        <v>1</v>
      </c>
      <c r="CT54" t="b">
        <f t="shared" si="45"/>
        <v>1</v>
      </c>
      <c r="CU54" t="b">
        <f t="shared" si="46"/>
        <v>1</v>
      </c>
      <c r="CV54" s="84" t="b">
        <f t="shared" si="47"/>
        <v>1</v>
      </c>
      <c r="CW54" t="b">
        <f t="shared" si="48"/>
        <v>1</v>
      </c>
      <c r="CX54" t="b">
        <f t="shared" si="49"/>
        <v>1</v>
      </c>
      <c r="CY54" t="b">
        <f t="shared" si="50"/>
        <v>1</v>
      </c>
      <c r="CZ54" t="b">
        <f t="shared" si="51"/>
        <v>1</v>
      </c>
      <c r="DA54" s="84">
        <f t="shared" si="52"/>
        <v>0</v>
      </c>
      <c r="DB54" t="b">
        <f t="shared" si="53"/>
        <v>0</v>
      </c>
    </row>
    <row r="55" spans="1:106">
      <c r="A55" s="9">
        <v>1696</v>
      </c>
      <c r="B55" s="3">
        <v>2</v>
      </c>
      <c r="C55" s="3" t="s">
        <v>1933</v>
      </c>
      <c r="D55" s="3" t="str">
        <f t="shared" si="0"/>
        <v>MA_1_38-2_dk_0147</v>
      </c>
      <c r="E55" s="3" t="str">
        <f t="shared" si="1"/>
        <v>0147</v>
      </c>
      <c r="F55" s="3">
        <v>146168.28099999999</v>
      </c>
      <c r="G55" s="15">
        <v>416755.25</v>
      </c>
      <c r="H55" s="35" t="str">
        <f t="shared" si="2"/>
        <v>ja</v>
      </c>
      <c r="I55" s="42">
        <v>154</v>
      </c>
      <c r="J55" s="20" t="s">
        <v>372</v>
      </c>
      <c r="K55" s="21">
        <v>10000</v>
      </c>
      <c r="L55" s="28">
        <f t="shared" si="54"/>
        <v>1</v>
      </c>
      <c r="M55" s="28">
        <f t="shared" si="55"/>
        <v>1</v>
      </c>
      <c r="N55" s="56">
        <f t="shared" si="3"/>
        <v>10000</v>
      </c>
      <c r="O55" s="33">
        <f t="shared" si="56"/>
        <v>106.46076822006171</v>
      </c>
      <c r="P55" s="37">
        <f t="shared" si="4"/>
        <v>92.735679487455101</v>
      </c>
      <c r="Q55" s="9" t="s">
        <v>12</v>
      </c>
      <c r="R55" s="55" t="s">
        <v>12</v>
      </c>
      <c r="S55" s="55">
        <v>5.532</v>
      </c>
      <c r="T55" s="55">
        <v>5.8890000000000002</v>
      </c>
      <c r="U55" s="55">
        <v>6.218</v>
      </c>
      <c r="V55" s="3">
        <v>6.4850000000000003</v>
      </c>
      <c r="W55" s="3">
        <v>6.7889999999999997</v>
      </c>
      <c r="X55" s="3" t="s">
        <v>12</v>
      </c>
      <c r="Y55" s="3">
        <v>7.3849999999999998</v>
      </c>
      <c r="Z55" s="15" t="s">
        <v>12</v>
      </c>
      <c r="AA55" s="10">
        <f t="shared" si="5"/>
        <v>6.7889999999999997</v>
      </c>
      <c r="AB55" s="9">
        <f t="shared" si="6"/>
        <v>0.57099999999999973</v>
      </c>
      <c r="AC55" s="10">
        <f t="shared" si="7"/>
        <v>0.59600000000000009</v>
      </c>
      <c r="AD55" s="9" t="s">
        <v>12</v>
      </c>
      <c r="AE55" s="55" t="s">
        <v>12</v>
      </c>
      <c r="AF55" s="55">
        <v>0.42499999999999999</v>
      </c>
      <c r="AG55" s="55">
        <v>0.48199999999999998</v>
      </c>
      <c r="AH55" s="55">
        <v>0.54800000000000004</v>
      </c>
      <c r="AI55" s="3">
        <v>0.60899999999999999</v>
      </c>
      <c r="AJ55" s="3">
        <v>0.67700000000000005</v>
      </c>
      <c r="AK55" s="3" t="s">
        <v>12</v>
      </c>
      <c r="AL55" s="3">
        <v>0.81200000000000006</v>
      </c>
      <c r="AM55" s="15" t="s">
        <v>12</v>
      </c>
      <c r="AN55" s="10">
        <f t="shared" si="8"/>
        <v>0.67700000000000005</v>
      </c>
      <c r="AO55" s="9">
        <f t="shared" si="9"/>
        <v>0.129</v>
      </c>
      <c r="AP55" s="10">
        <f t="shared" si="10"/>
        <v>0.13500000000000001</v>
      </c>
      <c r="AQ55" s="9" t="s">
        <v>12</v>
      </c>
      <c r="AR55" s="55" t="s">
        <v>12</v>
      </c>
      <c r="AS55" s="55">
        <v>2.1560000000000001</v>
      </c>
      <c r="AT55" s="55">
        <v>2.2869999999999999</v>
      </c>
      <c r="AU55" s="55">
        <v>2.4249999999999998</v>
      </c>
      <c r="AV55" s="3">
        <v>2.5430000000000001</v>
      </c>
      <c r="AW55" s="3">
        <v>2.6720000000000002</v>
      </c>
      <c r="AX55" s="3" t="s">
        <v>12</v>
      </c>
      <c r="AY55" s="3">
        <v>2.9140000000000001</v>
      </c>
      <c r="AZ55" s="15" t="s">
        <v>12</v>
      </c>
      <c r="BA55" s="10">
        <f t="shared" si="11"/>
        <v>2.6720000000000002</v>
      </c>
      <c r="BB55" s="9">
        <f t="shared" si="12"/>
        <v>0.24700000000000033</v>
      </c>
      <c r="BC55" s="10">
        <f t="shared" si="13"/>
        <v>0.24199999999999999</v>
      </c>
      <c r="BD55" s="9">
        <v>6.4870000000000001</v>
      </c>
      <c r="BE55" s="3">
        <v>7.0650000000000004</v>
      </c>
      <c r="BF55" s="15">
        <v>7.6580000000000004</v>
      </c>
      <c r="BG55" s="15">
        <f t="shared" si="14"/>
        <v>7.0650000000000004</v>
      </c>
      <c r="BH55" s="9">
        <f t="shared" si="15"/>
        <v>0.57800000000000029</v>
      </c>
      <c r="BI55" s="10">
        <f t="shared" si="16"/>
        <v>0.59299999999999997</v>
      </c>
      <c r="BJ55" s="9">
        <v>6.4669999999999996</v>
      </c>
      <c r="BK55" s="3">
        <v>7.0449999999999999</v>
      </c>
      <c r="BL55" s="15">
        <v>7.6379999999999999</v>
      </c>
      <c r="BM55" s="15">
        <f t="shared" si="17"/>
        <v>7.0449999999999999</v>
      </c>
      <c r="BN55" s="9">
        <f t="shared" si="18"/>
        <v>0.57800000000000029</v>
      </c>
      <c r="BO55" s="10">
        <f t="shared" si="19"/>
        <v>0.59299999999999997</v>
      </c>
      <c r="BP55">
        <f t="shared" si="20"/>
        <v>0</v>
      </c>
      <c r="BQ55" s="93">
        <f t="shared" si="21"/>
        <v>1.0122591943957979</v>
      </c>
      <c r="BR55" s="93">
        <f t="shared" si="22"/>
        <v>1.0122591943957979</v>
      </c>
      <c r="BS55" s="93" t="str">
        <f>VLOOKUP(C55,'Koppeling locatie - aslocatie'!$A$2:$C$8139,2,FALSE)</f>
        <v>maas220</v>
      </c>
      <c r="BT55" s="93">
        <f>VLOOKUP($BS55,aslocaties_v01!$C$3:$AA$500,MATCH($K$3/10,aslocaties_v01!$C$2:$X$2),FALSE)</f>
        <v>6.27</v>
      </c>
      <c r="BU55" s="93">
        <f>VLOOKUP(BS55,aslocaties_v01!$C$3:$AA$500,MATCH($K$3,aslocaties_v01!$C$2:$X$2),FALSE)</f>
        <v>6.8390000000000004</v>
      </c>
      <c r="BV55" s="93">
        <f>VLOOKUP(BS55,aslocaties_v01!$C$3:$AA$500,MATCH($K$3*10,aslocaties_v01!$C$2:$Y$2),FALSE)</f>
        <v>7.4379999999999997</v>
      </c>
      <c r="BW55" s="93">
        <f t="shared" si="23"/>
        <v>0.56900000000000084</v>
      </c>
      <c r="BX55" s="93">
        <f t="shared" si="24"/>
        <v>0.59899999999999931</v>
      </c>
      <c r="BY55" s="94">
        <f t="shared" si="25"/>
        <v>3.5026269702257418E-3</v>
      </c>
      <c r="BZ55" s="94">
        <f t="shared" si="26"/>
        <v>5.0335570469786095E-3</v>
      </c>
      <c r="CA55" s="94">
        <f t="shared" si="27"/>
        <v>5.1999999999999602E-2</v>
      </c>
      <c r="CB55">
        <f t="shared" si="28"/>
        <v>5.0000000000000711E-2</v>
      </c>
      <c r="CC55" s="58">
        <f t="shared" si="29"/>
        <v>5.2999999999999936E-2</v>
      </c>
      <c r="CD55" s="95" t="b">
        <f t="shared" si="30"/>
        <v>0</v>
      </c>
      <c r="CE55" s="96" t="b">
        <f t="shared" si="31"/>
        <v>1</v>
      </c>
      <c r="CF55" t="b">
        <f t="shared" si="32"/>
        <v>1</v>
      </c>
      <c r="CG55" t="b">
        <f t="shared" si="33"/>
        <v>1</v>
      </c>
      <c r="CH55" s="84" t="b">
        <f t="shared" si="34"/>
        <v>1</v>
      </c>
      <c r="CI55">
        <f t="shared" si="35"/>
        <v>0.67700000000000005</v>
      </c>
      <c r="CJ55" t="b">
        <f t="shared" si="36"/>
        <v>1</v>
      </c>
      <c r="CK55" t="b">
        <f t="shared" si="37"/>
        <v>1</v>
      </c>
      <c r="CL55" s="84" t="b">
        <f t="shared" si="57"/>
        <v>1</v>
      </c>
      <c r="CM55">
        <f t="shared" si="38"/>
        <v>2.6720000000000002</v>
      </c>
      <c r="CN55" t="b">
        <f t="shared" si="39"/>
        <v>1</v>
      </c>
      <c r="CO55" s="84">
        <f t="shared" si="40"/>
        <v>6.0784264037562825E-2</v>
      </c>
      <c r="CP55" t="b">
        <f t="shared" si="41"/>
        <v>1</v>
      </c>
      <c r="CQ55" s="96" t="b">
        <f t="shared" si="42"/>
        <v>1</v>
      </c>
      <c r="CR55" t="b">
        <f t="shared" si="43"/>
        <v>1</v>
      </c>
      <c r="CS55" t="b">
        <f t="shared" si="44"/>
        <v>1</v>
      </c>
      <c r="CT55" t="b">
        <f t="shared" si="45"/>
        <v>1</v>
      </c>
      <c r="CU55" t="b">
        <f t="shared" si="46"/>
        <v>1</v>
      </c>
      <c r="CV55" s="84" t="b">
        <f t="shared" si="47"/>
        <v>1</v>
      </c>
      <c r="CW55" t="b">
        <f t="shared" si="48"/>
        <v>1</v>
      </c>
      <c r="CX55" t="b">
        <f t="shared" si="49"/>
        <v>1</v>
      </c>
      <c r="CY55" t="b">
        <f t="shared" si="50"/>
        <v>1</v>
      </c>
      <c r="CZ55" t="b">
        <f t="shared" si="51"/>
        <v>1</v>
      </c>
      <c r="DA55" s="84">
        <f t="shared" si="52"/>
        <v>0</v>
      </c>
      <c r="DB55" t="b">
        <f t="shared" si="53"/>
        <v>0</v>
      </c>
    </row>
    <row r="56" spans="1:106">
      <c r="A56" s="9">
        <v>1697</v>
      </c>
      <c r="B56" s="3">
        <v>2</v>
      </c>
      <c r="C56" s="3" t="s">
        <v>1934</v>
      </c>
      <c r="D56" s="3" t="str">
        <f t="shared" si="0"/>
        <v>MA_1_38-2_dk_0148</v>
      </c>
      <c r="E56" s="3" t="str">
        <f t="shared" si="1"/>
        <v>0148</v>
      </c>
      <c r="F56" s="3">
        <v>146079.15599999999</v>
      </c>
      <c r="G56" s="15">
        <v>416729.625</v>
      </c>
      <c r="H56" s="35" t="str">
        <f t="shared" si="2"/>
        <v>ja</v>
      </c>
      <c r="I56" s="42">
        <v>163</v>
      </c>
      <c r="J56" s="20" t="s">
        <v>372</v>
      </c>
      <c r="K56" s="21">
        <v>10000</v>
      </c>
      <c r="L56" s="28">
        <f t="shared" si="54"/>
        <v>1</v>
      </c>
      <c r="M56" s="28">
        <f t="shared" si="55"/>
        <v>1</v>
      </c>
      <c r="N56" s="56">
        <f t="shared" si="3"/>
        <v>10000</v>
      </c>
      <c r="O56" s="33">
        <f t="shared" si="56"/>
        <v>92.735679487455101</v>
      </c>
      <c r="P56" s="37">
        <f t="shared" si="4"/>
        <v>92.926568025514257</v>
      </c>
      <c r="Q56" s="9" t="s">
        <v>12</v>
      </c>
      <c r="R56" s="55" t="s">
        <v>12</v>
      </c>
      <c r="S56" s="55">
        <v>5.5190000000000001</v>
      </c>
      <c r="T56" s="55">
        <v>5.8810000000000002</v>
      </c>
      <c r="U56" s="55">
        <v>6.21</v>
      </c>
      <c r="V56" s="3">
        <v>6.476</v>
      </c>
      <c r="W56" s="3">
        <v>6.7759999999999998</v>
      </c>
      <c r="X56" s="3" t="s">
        <v>12</v>
      </c>
      <c r="Y56" s="3">
        <v>7.3719999999999999</v>
      </c>
      <c r="Z56" s="15" t="s">
        <v>12</v>
      </c>
      <c r="AA56" s="10">
        <f t="shared" si="5"/>
        <v>6.7759999999999998</v>
      </c>
      <c r="AB56" s="9">
        <f t="shared" si="6"/>
        <v>0.56599999999999984</v>
      </c>
      <c r="AC56" s="10">
        <f t="shared" si="7"/>
        <v>0.59600000000000009</v>
      </c>
      <c r="AD56" s="9" t="s">
        <v>12</v>
      </c>
      <c r="AE56" s="55" t="s">
        <v>12</v>
      </c>
      <c r="AF56" s="55">
        <v>0.41299999999999998</v>
      </c>
      <c r="AG56" s="55">
        <v>0.46800000000000003</v>
      </c>
      <c r="AH56" s="55">
        <v>0.52900000000000003</v>
      </c>
      <c r="AI56" s="3">
        <v>0.58699999999999997</v>
      </c>
      <c r="AJ56" s="3">
        <v>0.65300000000000002</v>
      </c>
      <c r="AK56" s="3" t="s">
        <v>12</v>
      </c>
      <c r="AL56" s="3">
        <v>0.78200000000000003</v>
      </c>
      <c r="AM56" s="15" t="s">
        <v>12</v>
      </c>
      <c r="AN56" s="10">
        <f t="shared" si="8"/>
        <v>0.65300000000000002</v>
      </c>
      <c r="AO56" s="9">
        <f t="shared" si="9"/>
        <v>0.124</v>
      </c>
      <c r="AP56" s="10">
        <f t="shared" si="10"/>
        <v>0.129</v>
      </c>
      <c r="AQ56" s="9" t="s">
        <v>12</v>
      </c>
      <c r="AR56" s="55" t="s">
        <v>12</v>
      </c>
      <c r="AS56" s="55">
        <v>2.1240000000000001</v>
      </c>
      <c r="AT56" s="55">
        <v>2.2509999999999999</v>
      </c>
      <c r="AU56" s="55">
        <v>2.383</v>
      </c>
      <c r="AV56" s="3">
        <v>2.4990000000000001</v>
      </c>
      <c r="AW56" s="3">
        <v>2.6259999999999999</v>
      </c>
      <c r="AX56" s="3" t="s">
        <v>12</v>
      </c>
      <c r="AY56" s="3">
        <v>2.8580000000000001</v>
      </c>
      <c r="AZ56" s="15" t="s">
        <v>12</v>
      </c>
      <c r="BA56" s="10">
        <f t="shared" si="11"/>
        <v>2.6259999999999999</v>
      </c>
      <c r="BB56" s="9">
        <f t="shared" si="12"/>
        <v>0.24299999999999988</v>
      </c>
      <c r="BC56" s="10">
        <f t="shared" si="13"/>
        <v>0.23200000000000021</v>
      </c>
      <c r="BD56" s="9">
        <v>6.4870000000000001</v>
      </c>
      <c r="BE56" s="3">
        <v>7.0659999999999998</v>
      </c>
      <c r="BF56" s="15">
        <v>7.66</v>
      </c>
      <c r="BG56" s="15">
        <f t="shared" si="14"/>
        <v>7.0659999999999998</v>
      </c>
      <c r="BH56" s="9">
        <f t="shared" si="15"/>
        <v>0.57899999999999974</v>
      </c>
      <c r="BI56" s="10">
        <f t="shared" si="16"/>
        <v>0.59400000000000031</v>
      </c>
      <c r="BJ56" s="9">
        <v>6.4749999999999996</v>
      </c>
      <c r="BK56" s="3">
        <v>7.0540000000000003</v>
      </c>
      <c r="BL56" s="15">
        <v>7.6470000000000002</v>
      </c>
      <c r="BM56" s="15">
        <f t="shared" si="17"/>
        <v>7.0540000000000003</v>
      </c>
      <c r="BN56" s="9">
        <f t="shared" si="18"/>
        <v>0.57900000000000063</v>
      </c>
      <c r="BO56" s="10">
        <f t="shared" si="19"/>
        <v>0.59299999999999997</v>
      </c>
      <c r="BP56">
        <f t="shared" si="20"/>
        <v>0</v>
      </c>
      <c r="BQ56" s="93">
        <f t="shared" si="21"/>
        <v>1.0229681978798586</v>
      </c>
      <c r="BR56" s="93">
        <f t="shared" si="22"/>
        <v>1.0229681978798602</v>
      </c>
      <c r="BS56" s="93" t="str">
        <f>VLOOKUP(C56,'Koppeling locatie - aslocatie'!$A$2:$C$8139,2,FALSE)</f>
        <v>maas221</v>
      </c>
      <c r="BT56" s="93">
        <f>VLOOKUP($BS56,aslocaties_v01!$C$3:$AA$500,MATCH($K$3/10,aslocaties_v01!$C$2:$X$2),FALSE)</f>
        <v>6.1790000000000003</v>
      </c>
      <c r="BU56" s="93">
        <f>VLOOKUP(BS56,aslocaties_v01!$C$3:$AA$500,MATCH($K$3,aslocaties_v01!$C$2:$X$2),FALSE)</f>
        <v>6.7469999999999999</v>
      </c>
      <c r="BV56" s="93">
        <f>VLOOKUP(BS56,aslocaties_v01!$C$3:$AA$500,MATCH($K$3*10,aslocaties_v01!$C$2:$Y$2),FALSE)</f>
        <v>7.3470000000000004</v>
      </c>
      <c r="BW56" s="93">
        <f t="shared" si="23"/>
        <v>0.56799999999999962</v>
      </c>
      <c r="BX56" s="93">
        <f t="shared" si="24"/>
        <v>0.60000000000000053</v>
      </c>
      <c r="BY56" s="94">
        <f t="shared" si="25"/>
        <v>3.5335689045932206E-3</v>
      </c>
      <c r="BZ56" s="94">
        <f t="shared" si="26"/>
        <v>6.7114093959739218E-3</v>
      </c>
      <c r="CA56" s="94">
        <f t="shared" si="27"/>
        <v>3.0999999999999694E-2</v>
      </c>
      <c r="CB56">
        <f t="shared" si="28"/>
        <v>2.8999999999999915E-2</v>
      </c>
      <c r="CC56" s="58">
        <f t="shared" si="29"/>
        <v>2.4999999999999467E-2</v>
      </c>
      <c r="CD56" s="95" t="b">
        <f t="shared" si="30"/>
        <v>0</v>
      </c>
      <c r="CE56" s="96" t="b">
        <f t="shared" si="31"/>
        <v>1</v>
      </c>
      <c r="CF56" t="b">
        <f t="shared" si="32"/>
        <v>1</v>
      </c>
      <c r="CG56" t="b">
        <f t="shared" si="33"/>
        <v>1</v>
      </c>
      <c r="CH56" s="84" t="b">
        <f t="shared" si="34"/>
        <v>1</v>
      </c>
      <c r="CI56">
        <f t="shared" si="35"/>
        <v>0.65300000000000002</v>
      </c>
      <c r="CJ56" t="b">
        <f t="shared" si="36"/>
        <v>1</v>
      </c>
      <c r="CK56" t="b">
        <f t="shared" si="37"/>
        <v>1</v>
      </c>
      <c r="CL56" s="84" t="b">
        <f t="shared" si="57"/>
        <v>1</v>
      </c>
      <c r="CM56">
        <f t="shared" si="38"/>
        <v>2.6259999999999999</v>
      </c>
      <c r="CN56" t="b">
        <f t="shared" si="39"/>
        <v>1</v>
      </c>
      <c r="CO56" s="84">
        <f t="shared" si="40"/>
        <v>6.0701460349597884E-2</v>
      </c>
      <c r="CP56" t="b">
        <f t="shared" si="41"/>
        <v>1</v>
      </c>
      <c r="CQ56" s="96" t="b">
        <f t="shared" si="42"/>
        <v>1</v>
      </c>
      <c r="CR56" t="b">
        <f t="shared" si="43"/>
        <v>1</v>
      </c>
      <c r="CS56" t="b">
        <f t="shared" si="44"/>
        <v>1</v>
      </c>
      <c r="CT56" t="b">
        <f t="shared" si="45"/>
        <v>1</v>
      </c>
      <c r="CU56" t="b">
        <f t="shared" si="46"/>
        <v>1</v>
      </c>
      <c r="CV56" s="84" t="b">
        <f t="shared" si="47"/>
        <v>1</v>
      </c>
      <c r="CW56" t="b">
        <f t="shared" si="48"/>
        <v>0</v>
      </c>
      <c r="CX56" t="b">
        <f t="shared" si="49"/>
        <v>0</v>
      </c>
      <c r="CY56" t="b">
        <f t="shared" si="50"/>
        <v>1</v>
      </c>
      <c r="CZ56" t="b">
        <f t="shared" si="51"/>
        <v>1</v>
      </c>
      <c r="DA56" s="84">
        <f t="shared" si="52"/>
        <v>1</v>
      </c>
      <c r="DB56" t="b">
        <f t="shared" si="53"/>
        <v>0</v>
      </c>
    </row>
    <row r="57" spans="1:106">
      <c r="A57" s="9">
        <v>1698</v>
      </c>
      <c r="B57" s="3">
        <v>2</v>
      </c>
      <c r="C57" s="3" t="s">
        <v>1935</v>
      </c>
      <c r="D57" s="3" t="str">
        <f t="shared" si="0"/>
        <v>MA_1_38-2_dk_0149</v>
      </c>
      <c r="E57" s="3" t="str">
        <f t="shared" si="1"/>
        <v>0149</v>
      </c>
      <c r="F57" s="3">
        <v>146003.109</v>
      </c>
      <c r="G57" s="15">
        <v>416676.21899999998</v>
      </c>
      <c r="H57" s="35" t="str">
        <f t="shared" si="2"/>
        <v>ja</v>
      </c>
      <c r="I57" s="42">
        <v>138</v>
      </c>
      <c r="J57" s="20" t="s">
        <v>372</v>
      </c>
      <c r="K57" s="21">
        <v>10000</v>
      </c>
      <c r="L57" s="28">
        <f t="shared" si="54"/>
        <v>1</v>
      </c>
      <c r="M57" s="28">
        <f t="shared" si="55"/>
        <v>1</v>
      </c>
      <c r="N57" s="56">
        <f t="shared" si="3"/>
        <v>10000</v>
      </c>
      <c r="O57" s="33">
        <f t="shared" si="56"/>
        <v>92.926568025514257</v>
      </c>
      <c r="P57" s="37">
        <f t="shared" si="4"/>
        <v>8175.3699974752126</v>
      </c>
      <c r="Q57" s="9" t="s">
        <v>12</v>
      </c>
      <c r="R57" s="55" t="s">
        <v>12</v>
      </c>
      <c r="S57" s="55">
        <v>5.4930000000000003</v>
      </c>
      <c r="T57" s="55">
        <v>5.8520000000000003</v>
      </c>
      <c r="U57" s="55">
        <v>6.1740000000000004</v>
      </c>
      <c r="V57" s="3">
        <v>6.4359999999999999</v>
      </c>
      <c r="W57" s="3">
        <v>6.7359999999999998</v>
      </c>
      <c r="X57" s="3" t="s">
        <v>12</v>
      </c>
      <c r="Y57" s="3">
        <v>7.3259999999999996</v>
      </c>
      <c r="Z57" s="15" t="s">
        <v>12</v>
      </c>
      <c r="AA57" s="10">
        <f t="shared" si="5"/>
        <v>6.7359999999999998</v>
      </c>
      <c r="AB57" s="9">
        <f t="shared" si="6"/>
        <v>0.56199999999999939</v>
      </c>
      <c r="AC57" s="10">
        <f t="shared" si="7"/>
        <v>0.58999999999999986</v>
      </c>
      <c r="AD57" s="9" t="s">
        <v>12</v>
      </c>
      <c r="AE57" s="55" t="s">
        <v>12</v>
      </c>
      <c r="AF57" s="55">
        <v>0.49</v>
      </c>
      <c r="AG57" s="55">
        <v>0.55400000000000005</v>
      </c>
      <c r="AH57" s="55">
        <v>0.627</v>
      </c>
      <c r="AI57" s="3">
        <v>0.69799999999999995</v>
      </c>
      <c r="AJ57" s="3">
        <v>0.78</v>
      </c>
      <c r="AK57" s="3" t="s">
        <v>12</v>
      </c>
      <c r="AL57" s="3">
        <v>0.96599999999999997</v>
      </c>
      <c r="AM57" s="15" t="s">
        <v>12</v>
      </c>
      <c r="AN57" s="10">
        <f t="shared" si="8"/>
        <v>0.78</v>
      </c>
      <c r="AO57" s="9">
        <f t="shared" si="9"/>
        <v>0.15300000000000002</v>
      </c>
      <c r="AP57" s="10">
        <f t="shared" si="10"/>
        <v>0.18599999999999994</v>
      </c>
      <c r="AQ57" s="9" t="s">
        <v>12</v>
      </c>
      <c r="AR57" s="55" t="s">
        <v>12</v>
      </c>
      <c r="AS57" s="55">
        <v>2.3519999999999999</v>
      </c>
      <c r="AT57" s="55">
        <v>2.5150000000000001</v>
      </c>
      <c r="AU57" s="55">
        <v>2.665</v>
      </c>
      <c r="AV57" s="3">
        <v>2.81</v>
      </c>
      <c r="AW57" s="3">
        <v>2.9820000000000002</v>
      </c>
      <c r="AX57" s="3" t="s">
        <v>12</v>
      </c>
      <c r="AY57" s="3">
        <v>3.3090000000000002</v>
      </c>
      <c r="AZ57" s="15" t="s">
        <v>12</v>
      </c>
      <c r="BA57" s="10">
        <f t="shared" si="11"/>
        <v>2.9820000000000002</v>
      </c>
      <c r="BB57" s="9">
        <f t="shared" si="12"/>
        <v>0.31700000000000017</v>
      </c>
      <c r="BC57" s="10">
        <f t="shared" si="13"/>
        <v>0.32699999999999996</v>
      </c>
      <c r="BD57" s="9">
        <v>6.4059999999999997</v>
      </c>
      <c r="BE57" s="3">
        <v>6.9720000000000004</v>
      </c>
      <c r="BF57" s="15">
        <v>7.5579999999999998</v>
      </c>
      <c r="BG57" s="15">
        <f t="shared" si="14"/>
        <v>6.9720000000000004</v>
      </c>
      <c r="BH57" s="9">
        <f t="shared" si="15"/>
        <v>0.56600000000000072</v>
      </c>
      <c r="BI57" s="10">
        <f t="shared" si="16"/>
        <v>0.58599999999999941</v>
      </c>
      <c r="BJ57" s="9">
        <v>6.383</v>
      </c>
      <c r="BK57" s="3">
        <v>6.9480000000000004</v>
      </c>
      <c r="BL57" s="15">
        <v>7.5330000000000004</v>
      </c>
      <c r="BM57" s="15">
        <f t="shared" si="17"/>
        <v>6.9480000000000004</v>
      </c>
      <c r="BN57" s="9">
        <f t="shared" si="18"/>
        <v>0.56500000000000039</v>
      </c>
      <c r="BO57" s="10">
        <f t="shared" si="19"/>
        <v>0.58499999999999996</v>
      </c>
      <c r="BP57">
        <f t="shared" si="20"/>
        <v>0</v>
      </c>
      <c r="BQ57" s="93">
        <f t="shared" si="21"/>
        <v>1.0071174377224223</v>
      </c>
      <c r="BR57" s="93">
        <f t="shared" si="22"/>
        <v>1.0053380782918167</v>
      </c>
      <c r="BS57" s="93" t="str">
        <f>VLOOKUP(C57,'Koppeling locatie - aslocatie'!$A$2:$C$8139,2,FALSE)</f>
        <v>maas221</v>
      </c>
      <c r="BT57" s="93">
        <f>VLOOKUP($BS57,aslocaties_v01!$C$3:$AA$500,MATCH($K$3/10,aslocaties_v01!$C$2:$X$2),FALSE)</f>
        <v>6.1790000000000003</v>
      </c>
      <c r="BU57" s="93">
        <f>VLOOKUP(BS57,aslocaties_v01!$C$3:$AA$500,MATCH($K$3,aslocaties_v01!$C$2:$X$2),FALSE)</f>
        <v>6.7469999999999999</v>
      </c>
      <c r="BV57" s="93">
        <f>VLOOKUP(BS57,aslocaties_v01!$C$3:$AA$500,MATCH($K$3*10,aslocaties_v01!$C$2:$Y$2),FALSE)</f>
        <v>7.3470000000000004</v>
      </c>
      <c r="BW57" s="93">
        <f t="shared" si="23"/>
        <v>0.56799999999999962</v>
      </c>
      <c r="BX57" s="93">
        <f t="shared" si="24"/>
        <v>0.60000000000000053</v>
      </c>
      <c r="BY57" s="94">
        <f t="shared" si="25"/>
        <v>1.0676156583630414E-2</v>
      </c>
      <c r="BZ57" s="94">
        <f t="shared" si="26"/>
        <v>1.6949152542373946E-2</v>
      </c>
      <c r="CA57" s="94">
        <f t="shared" si="27"/>
        <v>4.9999999999998934E-3</v>
      </c>
      <c r="CB57">
        <f t="shared" si="28"/>
        <v>1.1000000000000121E-2</v>
      </c>
      <c r="CC57" s="58">
        <f t="shared" si="29"/>
        <v>2.1000000000000796E-2</v>
      </c>
      <c r="CD57" s="95" t="b">
        <f t="shared" si="30"/>
        <v>0</v>
      </c>
      <c r="CE57" s="96" t="b">
        <f t="shared" si="31"/>
        <v>1</v>
      </c>
      <c r="CF57" t="b">
        <f t="shared" si="32"/>
        <v>1</v>
      </c>
      <c r="CG57" t="b">
        <f t="shared" si="33"/>
        <v>1</v>
      </c>
      <c r="CH57" s="84" t="b">
        <f t="shared" si="34"/>
        <v>1</v>
      </c>
      <c r="CI57">
        <f t="shared" si="35"/>
        <v>0.78</v>
      </c>
      <c r="CJ57" t="b">
        <f t="shared" si="36"/>
        <v>1</v>
      </c>
      <c r="CK57" t="b">
        <f t="shared" si="37"/>
        <v>1</v>
      </c>
      <c r="CL57" s="84" t="b">
        <f t="shared" si="57"/>
        <v>1</v>
      </c>
      <c r="CM57">
        <f t="shared" si="38"/>
        <v>2.9820000000000002</v>
      </c>
      <c r="CN57" t="b">
        <f t="shared" si="39"/>
        <v>1</v>
      </c>
      <c r="CO57" s="84">
        <f t="shared" si="40"/>
        <v>5.6228270584832478E-2</v>
      </c>
      <c r="CP57" t="b">
        <f t="shared" si="41"/>
        <v>1</v>
      </c>
      <c r="CQ57" s="96" t="b">
        <f t="shared" si="42"/>
        <v>1</v>
      </c>
      <c r="CR57" t="b">
        <f t="shared" si="43"/>
        <v>0</v>
      </c>
      <c r="CS57" t="b">
        <f t="shared" si="44"/>
        <v>0</v>
      </c>
      <c r="CT57" t="b">
        <f t="shared" si="45"/>
        <v>1</v>
      </c>
      <c r="CU57" t="b">
        <f t="shared" si="46"/>
        <v>1</v>
      </c>
      <c r="CV57" s="84" t="b">
        <f t="shared" si="47"/>
        <v>1</v>
      </c>
      <c r="CW57" t="b">
        <f t="shared" si="48"/>
        <v>1</v>
      </c>
      <c r="CX57" t="b">
        <f t="shared" si="49"/>
        <v>1</v>
      </c>
      <c r="CY57" t="b">
        <f t="shared" si="50"/>
        <v>1</v>
      </c>
      <c r="CZ57" t="b">
        <f t="shared" si="51"/>
        <v>1</v>
      </c>
      <c r="DA57" s="84">
        <f t="shared" si="52"/>
        <v>1</v>
      </c>
      <c r="DB57" t="b">
        <f t="shared" si="53"/>
        <v>0</v>
      </c>
    </row>
    <row r="58" spans="1:106">
      <c r="A58" s="9">
        <v>1699</v>
      </c>
      <c r="B58" s="3">
        <v>2</v>
      </c>
      <c r="C58" s="3" t="s">
        <v>1936</v>
      </c>
      <c r="D58" s="3" t="str">
        <f t="shared" si="0"/>
        <v>MA_1_38-2_dk_0015</v>
      </c>
      <c r="E58" s="3" t="str">
        <f t="shared" si="1"/>
        <v>0015</v>
      </c>
      <c r="F58" s="3">
        <v>151083.92199999999</v>
      </c>
      <c r="G58" s="15">
        <v>423081.06199999998</v>
      </c>
      <c r="H58" s="35" t="str">
        <f t="shared" si="2"/>
        <v>ja</v>
      </c>
      <c r="I58" s="42">
        <v>119</v>
      </c>
      <c r="J58" s="20" t="s">
        <v>372</v>
      </c>
      <c r="K58" s="21">
        <v>10000</v>
      </c>
      <c r="L58" s="28">
        <f t="shared" si="54"/>
        <v>1</v>
      </c>
      <c r="M58" s="28">
        <f t="shared" si="55"/>
        <v>1</v>
      </c>
      <c r="N58" s="56">
        <f t="shared" si="3"/>
        <v>10000</v>
      </c>
      <c r="O58" s="33">
        <f t="shared" si="56"/>
        <v>8175.3699974752126</v>
      </c>
      <c r="P58" s="37">
        <f t="shared" si="4"/>
        <v>8277.7901144100451</v>
      </c>
      <c r="Q58" s="9" t="s">
        <v>12</v>
      </c>
      <c r="R58" s="55" t="s">
        <v>12</v>
      </c>
      <c r="S58" s="55">
        <v>4.6760000000000002</v>
      </c>
      <c r="T58" s="55">
        <v>6.1890000000000001</v>
      </c>
      <c r="U58" s="55">
        <v>7.2149999999999999</v>
      </c>
      <c r="V58" s="3">
        <v>7.4820000000000002</v>
      </c>
      <c r="W58" s="3">
        <v>7.7770000000000001</v>
      </c>
      <c r="X58" s="3" t="s">
        <v>12</v>
      </c>
      <c r="Y58" s="3">
        <v>8.3840000000000003</v>
      </c>
      <c r="Z58" s="15" t="s">
        <v>12</v>
      </c>
      <c r="AA58" s="10">
        <f t="shared" si="5"/>
        <v>7.7770000000000001</v>
      </c>
      <c r="AB58" s="9">
        <f t="shared" si="6"/>
        <v>0.56200000000000028</v>
      </c>
      <c r="AC58" s="10">
        <f t="shared" si="7"/>
        <v>0.60700000000000021</v>
      </c>
      <c r="AD58" s="9" t="s">
        <v>12</v>
      </c>
      <c r="AE58" s="55" t="s">
        <v>12</v>
      </c>
      <c r="AF58" s="55">
        <v>9.4E-2</v>
      </c>
      <c r="AG58" s="55">
        <v>0.182</v>
      </c>
      <c r="AH58" s="55">
        <v>0.30099999999999999</v>
      </c>
      <c r="AI58" s="3">
        <v>0.372</v>
      </c>
      <c r="AJ58" s="3">
        <v>0.442</v>
      </c>
      <c r="AK58" s="3" t="s">
        <v>12</v>
      </c>
      <c r="AL58" s="3">
        <v>0.57099999999999995</v>
      </c>
      <c r="AM58" s="15" t="s">
        <v>12</v>
      </c>
      <c r="AN58" s="10">
        <f t="shared" si="8"/>
        <v>0.442</v>
      </c>
      <c r="AO58" s="9">
        <f t="shared" si="9"/>
        <v>0.14100000000000001</v>
      </c>
      <c r="AP58" s="10">
        <f t="shared" si="10"/>
        <v>0.12899999999999995</v>
      </c>
      <c r="AQ58" s="9" t="s">
        <v>12</v>
      </c>
      <c r="AR58" s="55" t="s">
        <v>12</v>
      </c>
      <c r="AS58" s="55">
        <v>0.30299999999999999</v>
      </c>
      <c r="AT58" s="55">
        <v>1.105</v>
      </c>
      <c r="AU58" s="55">
        <v>1.7709999999999999</v>
      </c>
      <c r="AV58" s="3">
        <v>2.0630000000000002</v>
      </c>
      <c r="AW58" s="3">
        <v>2.2410000000000001</v>
      </c>
      <c r="AX58" s="3" t="s">
        <v>12</v>
      </c>
      <c r="AY58" s="3">
        <v>2.5190000000000001</v>
      </c>
      <c r="AZ58" s="15" t="s">
        <v>12</v>
      </c>
      <c r="BA58" s="10">
        <f t="shared" si="11"/>
        <v>2.2410000000000001</v>
      </c>
      <c r="BB58" s="9">
        <f t="shared" si="12"/>
        <v>0.4700000000000002</v>
      </c>
      <c r="BC58" s="10">
        <f t="shared" si="13"/>
        <v>0.27800000000000002</v>
      </c>
      <c r="BD58" s="9">
        <v>7.4589999999999996</v>
      </c>
      <c r="BE58" s="3">
        <v>8.0820000000000007</v>
      </c>
      <c r="BF58" s="15">
        <v>8.69</v>
      </c>
      <c r="BG58" s="15">
        <f t="shared" si="14"/>
        <v>8.0820000000000007</v>
      </c>
      <c r="BH58" s="9">
        <f t="shared" si="15"/>
        <v>0.62300000000000111</v>
      </c>
      <c r="BI58" s="10">
        <f t="shared" si="16"/>
        <v>0.60799999999999876</v>
      </c>
      <c r="BJ58" s="9">
        <v>7.4390000000000001</v>
      </c>
      <c r="BK58" s="3">
        <v>8.0579999999999998</v>
      </c>
      <c r="BL58" s="15">
        <v>8.6660000000000004</v>
      </c>
      <c r="BM58" s="15">
        <f t="shared" si="17"/>
        <v>8.0579999999999998</v>
      </c>
      <c r="BN58" s="9">
        <f t="shared" si="18"/>
        <v>0.61899999999999977</v>
      </c>
      <c r="BO58" s="10">
        <f t="shared" si="19"/>
        <v>0.60800000000000054</v>
      </c>
      <c r="BP58">
        <f t="shared" si="20"/>
        <v>0</v>
      </c>
      <c r="BQ58" s="93">
        <f t="shared" si="21"/>
        <v>1.1085409252669054</v>
      </c>
      <c r="BR58" s="93">
        <f t="shared" si="22"/>
        <v>1.101423487544483</v>
      </c>
      <c r="BS58" s="93" t="str">
        <f>VLOOKUP(C58,'Koppeling locatie - aslocatie'!$A$2:$C$8139,2,FALSE)</f>
        <v>maas210</v>
      </c>
      <c r="BT58" s="93">
        <f>VLOOKUP($BS58,aslocaties_v01!$C$3:$AA$500,MATCH($K$3/10,aslocaties_v01!$C$2:$X$2),FALSE)</f>
        <v>7.0650000000000004</v>
      </c>
      <c r="BU58" s="93">
        <f>VLOOKUP(BS58,aslocaties_v01!$C$3:$AA$500,MATCH($K$3,aslocaties_v01!$C$2:$X$2),FALSE)</f>
        <v>7.649</v>
      </c>
      <c r="BV58" s="93">
        <f>VLOOKUP(BS58,aslocaties_v01!$C$3:$AA$500,MATCH($K$3*10,aslocaties_v01!$C$2:$Y$2),FALSE)</f>
        <v>8.2629999999999999</v>
      </c>
      <c r="BW58" s="93">
        <f t="shared" si="23"/>
        <v>0.58399999999999963</v>
      </c>
      <c r="BX58" s="93">
        <f t="shared" si="24"/>
        <v>0.61399999999999988</v>
      </c>
      <c r="BY58" s="94">
        <f t="shared" si="25"/>
        <v>3.9145907473308483E-2</v>
      </c>
      <c r="BZ58" s="94">
        <f t="shared" si="26"/>
        <v>1.1532125205930166E-2</v>
      </c>
      <c r="CA58" s="94">
        <f t="shared" si="27"/>
        <v>0.14999999999999947</v>
      </c>
      <c r="CB58">
        <f t="shared" si="28"/>
        <v>0.12800000000000011</v>
      </c>
      <c r="CC58" s="58">
        <f t="shared" si="29"/>
        <v>0.12100000000000044</v>
      </c>
      <c r="CD58" s="95" t="b">
        <f t="shared" si="30"/>
        <v>0</v>
      </c>
      <c r="CE58" s="96" t="b">
        <f t="shared" si="31"/>
        <v>1</v>
      </c>
      <c r="CF58" t="b">
        <f t="shared" si="32"/>
        <v>1</v>
      </c>
      <c r="CG58" t="b">
        <f t="shared" si="33"/>
        <v>1</v>
      </c>
      <c r="CH58" s="84" t="b">
        <f t="shared" si="34"/>
        <v>1</v>
      </c>
      <c r="CI58">
        <f t="shared" si="35"/>
        <v>0.442</v>
      </c>
      <c r="CJ58" t="b">
        <f t="shared" si="36"/>
        <v>1</v>
      </c>
      <c r="CK58" t="b">
        <f t="shared" si="37"/>
        <v>1</v>
      </c>
      <c r="CL58" s="84" t="b">
        <f t="shared" si="57"/>
        <v>1</v>
      </c>
      <c r="CM58">
        <f t="shared" si="38"/>
        <v>2.2410000000000001</v>
      </c>
      <c r="CN58" t="b">
        <f t="shared" si="39"/>
        <v>1</v>
      </c>
      <c r="CO58" s="84">
        <f t="shared" si="40"/>
        <v>5.6417515634123235E-2</v>
      </c>
      <c r="CP58" t="b">
        <f t="shared" si="41"/>
        <v>1</v>
      </c>
      <c r="CQ58" s="96" t="b">
        <f t="shared" si="42"/>
        <v>1</v>
      </c>
      <c r="CR58" t="b">
        <f t="shared" si="43"/>
        <v>1</v>
      </c>
      <c r="CS58" t="b">
        <f t="shared" si="44"/>
        <v>1</v>
      </c>
      <c r="CT58" t="b">
        <f t="shared" si="45"/>
        <v>1</v>
      </c>
      <c r="CU58" t="b">
        <f t="shared" si="46"/>
        <v>1</v>
      </c>
      <c r="CV58" s="84" t="b">
        <f t="shared" si="47"/>
        <v>1</v>
      </c>
      <c r="CW58" t="b">
        <f t="shared" si="48"/>
        <v>1</v>
      </c>
      <c r="CX58" t="b">
        <f t="shared" si="49"/>
        <v>1</v>
      </c>
      <c r="CY58" t="b">
        <f t="shared" si="50"/>
        <v>1</v>
      </c>
      <c r="CZ58" t="b">
        <f t="shared" si="51"/>
        <v>1</v>
      </c>
      <c r="DA58" s="84">
        <f t="shared" si="52"/>
        <v>0</v>
      </c>
      <c r="DB58" t="b">
        <f t="shared" si="53"/>
        <v>0</v>
      </c>
    </row>
    <row r="59" spans="1:106">
      <c r="A59" s="9">
        <v>1700</v>
      </c>
      <c r="B59" s="3">
        <v>2</v>
      </c>
      <c r="C59" s="3" t="s">
        <v>1937</v>
      </c>
      <c r="D59" s="3" t="str">
        <f t="shared" si="0"/>
        <v>MA_1_38-2_dk_0150</v>
      </c>
      <c r="E59" s="3" t="str">
        <f t="shared" si="1"/>
        <v>0150</v>
      </c>
      <c r="F59" s="3">
        <v>145900.43799999999</v>
      </c>
      <c r="G59" s="15">
        <v>416627.125</v>
      </c>
      <c r="H59" s="35" t="str">
        <f t="shared" si="2"/>
        <v>ja</v>
      </c>
      <c r="I59" s="42">
        <v>180</v>
      </c>
      <c r="J59" s="20" t="s">
        <v>372</v>
      </c>
      <c r="K59" s="21">
        <v>10000</v>
      </c>
      <c r="L59" s="28">
        <f t="shared" si="54"/>
        <v>1</v>
      </c>
      <c r="M59" s="28">
        <f t="shared" si="55"/>
        <v>1</v>
      </c>
      <c r="N59" s="56">
        <f t="shared" si="3"/>
        <v>10000</v>
      </c>
      <c r="O59" s="33">
        <f t="shared" si="56"/>
        <v>8277.7901144100451</v>
      </c>
      <c r="P59" s="37">
        <f t="shared" si="4"/>
        <v>86.503193542202396</v>
      </c>
      <c r="Q59" s="9" t="s">
        <v>12</v>
      </c>
      <c r="R59" s="55" t="s">
        <v>12</v>
      </c>
      <c r="S59" s="55">
        <v>5.4459999999999997</v>
      </c>
      <c r="T59" s="55">
        <v>5.8049999999999997</v>
      </c>
      <c r="U59" s="55">
        <v>6.1280000000000001</v>
      </c>
      <c r="V59" s="3">
        <v>6.3869999999999996</v>
      </c>
      <c r="W59" s="3">
        <v>6.6829999999999998</v>
      </c>
      <c r="X59" s="3" t="s">
        <v>12</v>
      </c>
      <c r="Y59" s="3">
        <v>7.2709999999999999</v>
      </c>
      <c r="Z59" s="15" t="s">
        <v>12</v>
      </c>
      <c r="AA59" s="10">
        <f t="shared" si="5"/>
        <v>6.6829999999999998</v>
      </c>
      <c r="AB59" s="9">
        <f t="shared" si="6"/>
        <v>0.55499999999999972</v>
      </c>
      <c r="AC59" s="10">
        <f t="shared" si="7"/>
        <v>0.58800000000000008</v>
      </c>
      <c r="AD59" s="9" t="s">
        <v>12</v>
      </c>
      <c r="AE59" s="55" t="s">
        <v>12</v>
      </c>
      <c r="AF59" s="55">
        <v>0.47299999999999998</v>
      </c>
      <c r="AG59" s="55">
        <v>0.53800000000000003</v>
      </c>
      <c r="AH59" s="55">
        <v>0.61099999999999999</v>
      </c>
      <c r="AI59" s="3">
        <v>0.68300000000000005</v>
      </c>
      <c r="AJ59" s="3">
        <v>0.76900000000000002</v>
      </c>
      <c r="AK59" s="3" t="s">
        <v>12</v>
      </c>
      <c r="AL59" s="3">
        <v>0.96599999999999997</v>
      </c>
      <c r="AM59" s="15" t="s">
        <v>12</v>
      </c>
      <c r="AN59" s="10">
        <f t="shared" si="8"/>
        <v>0.76900000000000002</v>
      </c>
      <c r="AO59" s="9">
        <f t="shared" si="9"/>
        <v>0.15800000000000003</v>
      </c>
      <c r="AP59" s="10">
        <f t="shared" si="10"/>
        <v>0.19699999999999995</v>
      </c>
      <c r="AQ59" s="9" t="s">
        <v>12</v>
      </c>
      <c r="AR59" s="55" t="s">
        <v>12</v>
      </c>
      <c r="AS59" s="55">
        <v>2.2959999999999998</v>
      </c>
      <c r="AT59" s="55">
        <v>2.456</v>
      </c>
      <c r="AU59" s="55">
        <v>2.6080000000000001</v>
      </c>
      <c r="AV59" s="3">
        <v>2.7549999999999999</v>
      </c>
      <c r="AW59" s="3">
        <v>2.97</v>
      </c>
      <c r="AX59" s="3" t="s">
        <v>12</v>
      </c>
      <c r="AY59" s="3">
        <v>3.4470000000000001</v>
      </c>
      <c r="AZ59" s="15" t="s">
        <v>12</v>
      </c>
      <c r="BA59" s="10">
        <f t="shared" si="11"/>
        <v>2.97</v>
      </c>
      <c r="BB59" s="9">
        <f t="shared" si="12"/>
        <v>0.3620000000000001</v>
      </c>
      <c r="BC59" s="10">
        <f t="shared" si="13"/>
        <v>0.47699999999999987</v>
      </c>
      <c r="BD59" s="9">
        <v>6.5060000000000002</v>
      </c>
      <c r="BE59" s="3">
        <v>7.0949999999999998</v>
      </c>
      <c r="BF59" s="15">
        <v>7.6929999999999996</v>
      </c>
      <c r="BG59" s="15">
        <f t="shared" si="14"/>
        <v>7.0949999999999998</v>
      </c>
      <c r="BH59" s="9">
        <f t="shared" si="15"/>
        <v>0.58899999999999952</v>
      </c>
      <c r="BI59" s="10">
        <f t="shared" si="16"/>
        <v>0.59799999999999986</v>
      </c>
      <c r="BJ59" s="9">
        <v>6.4870000000000001</v>
      </c>
      <c r="BK59" s="3">
        <v>7.0750000000000002</v>
      </c>
      <c r="BL59" s="15">
        <v>7.67</v>
      </c>
      <c r="BM59" s="15">
        <f t="shared" si="17"/>
        <v>7.0750000000000002</v>
      </c>
      <c r="BN59" s="9">
        <f t="shared" si="18"/>
        <v>0.58800000000000008</v>
      </c>
      <c r="BO59" s="10">
        <f t="shared" si="19"/>
        <v>0.59499999999999975</v>
      </c>
      <c r="BP59">
        <f t="shared" si="20"/>
        <v>0</v>
      </c>
      <c r="BQ59" s="93">
        <f t="shared" si="21"/>
        <v>1.0612612612612609</v>
      </c>
      <c r="BR59" s="93">
        <f t="shared" si="22"/>
        <v>1.0594594594594602</v>
      </c>
      <c r="BS59" s="93" t="str">
        <f>VLOOKUP(C59,'Koppeling locatie - aslocatie'!$A$2:$C$8139,2,FALSE)</f>
        <v>maas221</v>
      </c>
      <c r="BT59" s="93">
        <f>VLOOKUP($BS59,aslocaties_v01!$C$3:$AA$500,MATCH($K$3/10,aslocaties_v01!$C$2:$X$2),FALSE)</f>
        <v>6.1790000000000003</v>
      </c>
      <c r="BU59" s="93">
        <f>VLOOKUP(BS59,aslocaties_v01!$C$3:$AA$500,MATCH($K$3,aslocaties_v01!$C$2:$X$2),FALSE)</f>
        <v>6.7469999999999999</v>
      </c>
      <c r="BV59" s="93">
        <f>VLOOKUP(BS59,aslocaties_v01!$C$3:$AA$500,MATCH($K$3*10,aslocaties_v01!$C$2:$Y$2),FALSE)</f>
        <v>7.3470000000000004</v>
      </c>
      <c r="BW59" s="93">
        <f t="shared" si="23"/>
        <v>0.56799999999999962</v>
      </c>
      <c r="BX59" s="93">
        <f t="shared" si="24"/>
        <v>0.60000000000000053</v>
      </c>
      <c r="BY59" s="94">
        <f t="shared" si="25"/>
        <v>2.3423423423423184E-2</v>
      </c>
      <c r="BZ59" s="94">
        <f t="shared" si="26"/>
        <v>2.0408163265306811E-2</v>
      </c>
      <c r="CA59" s="94">
        <f t="shared" si="27"/>
        <v>5.1000000000000156E-2</v>
      </c>
      <c r="CB59">
        <f t="shared" si="28"/>
        <v>6.4000000000000057E-2</v>
      </c>
      <c r="CC59" s="58">
        <f t="shared" si="29"/>
        <v>7.6000000000000512E-2</v>
      </c>
      <c r="CD59" s="95" t="b">
        <f t="shared" si="30"/>
        <v>0</v>
      </c>
      <c r="CE59" s="96" t="b">
        <f t="shared" si="31"/>
        <v>1</v>
      </c>
      <c r="CF59" t="b">
        <f t="shared" si="32"/>
        <v>1</v>
      </c>
      <c r="CG59" t="b">
        <f t="shared" si="33"/>
        <v>1</v>
      </c>
      <c r="CH59" s="84" t="b">
        <f t="shared" si="34"/>
        <v>1</v>
      </c>
      <c r="CI59">
        <f t="shared" si="35"/>
        <v>0.76900000000000002</v>
      </c>
      <c r="CJ59" t="b">
        <f t="shared" si="36"/>
        <v>1</v>
      </c>
      <c r="CK59" t="b">
        <f t="shared" si="37"/>
        <v>1</v>
      </c>
      <c r="CL59" s="84" t="b">
        <f t="shared" si="57"/>
        <v>1</v>
      </c>
      <c r="CM59">
        <f t="shared" si="38"/>
        <v>2.97</v>
      </c>
      <c r="CN59" t="b">
        <f t="shared" si="39"/>
        <v>1</v>
      </c>
      <c r="CO59" s="84">
        <f t="shared" si="40"/>
        <v>5.5884174851627146E-2</v>
      </c>
      <c r="CP59" t="b">
        <f t="shared" si="41"/>
        <v>1</v>
      </c>
      <c r="CQ59" s="96" t="b">
        <f t="shared" si="42"/>
        <v>1</v>
      </c>
      <c r="CR59" t="b">
        <f t="shared" si="43"/>
        <v>1</v>
      </c>
      <c r="CS59" t="b">
        <f t="shared" si="44"/>
        <v>1</v>
      </c>
      <c r="CT59" t="b">
        <f t="shared" si="45"/>
        <v>1</v>
      </c>
      <c r="CU59" t="b">
        <f t="shared" si="46"/>
        <v>1</v>
      </c>
      <c r="CV59" s="84" t="b">
        <f t="shared" si="47"/>
        <v>1</v>
      </c>
      <c r="CW59" t="b">
        <f t="shared" si="48"/>
        <v>0</v>
      </c>
      <c r="CX59" t="b">
        <f t="shared" si="49"/>
        <v>0</v>
      </c>
      <c r="CY59" t="b">
        <f t="shared" si="50"/>
        <v>1</v>
      </c>
      <c r="CZ59" t="b">
        <f t="shared" si="51"/>
        <v>1</v>
      </c>
      <c r="DA59" s="84">
        <f t="shared" si="52"/>
        <v>1</v>
      </c>
      <c r="DB59" t="b">
        <f t="shared" si="53"/>
        <v>0</v>
      </c>
    </row>
    <row r="60" spans="1:106">
      <c r="A60" s="9">
        <v>1701</v>
      </c>
      <c r="B60" s="3">
        <v>2</v>
      </c>
      <c r="C60" s="3" t="s">
        <v>1938</v>
      </c>
      <c r="D60" s="3" t="str">
        <f t="shared" si="0"/>
        <v>MA_1_38-2_dk_0151</v>
      </c>
      <c r="E60" s="3" t="str">
        <f t="shared" si="1"/>
        <v>0151</v>
      </c>
      <c r="F60" s="3">
        <v>145818.65599999999</v>
      </c>
      <c r="G60" s="15">
        <v>416655.31199999998</v>
      </c>
      <c r="H60" s="35" t="str">
        <f t="shared" si="2"/>
        <v>ja</v>
      </c>
      <c r="I60" s="42">
        <v>217</v>
      </c>
      <c r="J60" s="20" t="s">
        <v>372</v>
      </c>
      <c r="K60" s="21">
        <v>10000</v>
      </c>
      <c r="L60" s="28">
        <f t="shared" si="54"/>
        <v>1</v>
      </c>
      <c r="M60" s="28">
        <f t="shared" si="55"/>
        <v>1</v>
      </c>
      <c r="N60" s="56">
        <f t="shared" si="3"/>
        <v>10000</v>
      </c>
      <c r="O60" s="33">
        <f t="shared" si="56"/>
        <v>86.503193542202396</v>
      </c>
      <c r="P60" s="37">
        <f t="shared" si="4"/>
        <v>83.44066786046713</v>
      </c>
      <c r="Q60" s="9" t="s">
        <v>12</v>
      </c>
      <c r="R60" s="55" t="s">
        <v>12</v>
      </c>
      <c r="S60" s="55">
        <v>5.4420000000000002</v>
      </c>
      <c r="T60" s="55">
        <v>5.7969999999999997</v>
      </c>
      <c r="U60" s="55">
        <v>6.1219999999999999</v>
      </c>
      <c r="V60" s="3">
        <v>6.3860000000000001</v>
      </c>
      <c r="W60" s="3">
        <v>6.6829999999999998</v>
      </c>
      <c r="X60" s="3" t="s">
        <v>12</v>
      </c>
      <c r="Y60" s="3">
        <v>7.2709999999999999</v>
      </c>
      <c r="Z60" s="15" t="s">
        <v>12</v>
      </c>
      <c r="AA60" s="10">
        <f t="shared" si="5"/>
        <v>6.6829999999999998</v>
      </c>
      <c r="AB60" s="9">
        <f t="shared" si="6"/>
        <v>0.56099999999999994</v>
      </c>
      <c r="AC60" s="10">
        <f t="shared" si="7"/>
        <v>0.58800000000000008</v>
      </c>
      <c r="AD60" s="9" t="s">
        <v>12</v>
      </c>
      <c r="AE60" s="55" t="s">
        <v>12</v>
      </c>
      <c r="AF60" s="55">
        <v>0.502</v>
      </c>
      <c r="AG60" s="55">
        <v>0.56999999999999995</v>
      </c>
      <c r="AH60" s="55">
        <v>0.65200000000000002</v>
      </c>
      <c r="AI60" s="3">
        <v>0.73299999999999998</v>
      </c>
      <c r="AJ60" s="3">
        <v>0.82599999999999996</v>
      </c>
      <c r="AK60" s="3" t="s">
        <v>12</v>
      </c>
      <c r="AL60" s="3">
        <v>1.022</v>
      </c>
      <c r="AM60" s="15" t="s">
        <v>12</v>
      </c>
      <c r="AN60" s="10">
        <f t="shared" si="8"/>
        <v>0.82599999999999996</v>
      </c>
      <c r="AO60" s="9">
        <f t="shared" si="9"/>
        <v>0.17399999999999993</v>
      </c>
      <c r="AP60" s="10">
        <f t="shared" si="10"/>
        <v>0.19600000000000006</v>
      </c>
      <c r="AQ60" s="9" t="s">
        <v>12</v>
      </c>
      <c r="AR60" s="55" t="s">
        <v>12</v>
      </c>
      <c r="AS60" s="55">
        <v>2.39</v>
      </c>
      <c r="AT60" s="55">
        <v>2.5659999999999998</v>
      </c>
      <c r="AU60" s="55">
        <v>2.746</v>
      </c>
      <c r="AV60" s="3">
        <v>2.95</v>
      </c>
      <c r="AW60" s="3">
        <v>3.14</v>
      </c>
      <c r="AX60" s="3" t="s">
        <v>12</v>
      </c>
      <c r="AY60" s="3">
        <v>3.4540000000000002</v>
      </c>
      <c r="AZ60" s="15" t="s">
        <v>12</v>
      </c>
      <c r="BA60" s="10">
        <f t="shared" si="11"/>
        <v>3.14</v>
      </c>
      <c r="BB60" s="9">
        <f t="shared" si="12"/>
        <v>0.39400000000000013</v>
      </c>
      <c r="BC60" s="10">
        <f t="shared" si="13"/>
        <v>0.31400000000000006</v>
      </c>
      <c r="BD60" s="9">
        <v>6.665</v>
      </c>
      <c r="BE60" s="3">
        <v>7.2919999999999998</v>
      </c>
      <c r="BF60" s="15">
        <v>7.9429999999999996</v>
      </c>
      <c r="BG60" s="15">
        <f t="shared" si="14"/>
        <v>7.2919999999999998</v>
      </c>
      <c r="BH60" s="9">
        <f t="shared" si="15"/>
        <v>0.62699999999999978</v>
      </c>
      <c r="BI60" s="10">
        <f t="shared" si="16"/>
        <v>0.6509999999999998</v>
      </c>
      <c r="BJ60" s="9">
        <v>6.6769999999999996</v>
      </c>
      <c r="BK60" s="3">
        <v>7.3129999999999997</v>
      </c>
      <c r="BL60" s="15">
        <v>7.9720000000000004</v>
      </c>
      <c r="BM60" s="15">
        <f t="shared" si="17"/>
        <v>7.3129999999999997</v>
      </c>
      <c r="BN60" s="9">
        <f t="shared" si="18"/>
        <v>0.63600000000000012</v>
      </c>
      <c r="BO60" s="10">
        <f t="shared" si="19"/>
        <v>0.6590000000000007</v>
      </c>
      <c r="BP60">
        <f t="shared" si="20"/>
        <v>0</v>
      </c>
      <c r="BQ60" s="93">
        <f t="shared" si="21"/>
        <v>1.1176470588235292</v>
      </c>
      <c r="BR60" s="93">
        <f t="shared" si="22"/>
        <v>1.1336898395721928</v>
      </c>
      <c r="BS60" s="93" t="str">
        <f>VLOOKUP(C60,'Koppeling locatie - aslocatie'!$A$2:$C$8139,2,FALSE)</f>
        <v>maas221</v>
      </c>
      <c r="BT60" s="93">
        <f>VLOOKUP($BS60,aslocaties_v01!$C$3:$AA$500,MATCH($K$3/10,aslocaties_v01!$C$2:$X$2),FALSE)</f>
        <v>6.1790000000000003</v>
      </c>
      <c r="BU60" s="93">
        <f>VLOOKUP(BS60,aslocaties_v01!$C$3:$AA$500,MATCH($K$3,aslocaties_v01!$C$2:$X$2),FALSE)</f>
        <v>6.7469999999999999</v>
      </c>
      <c r="BV60" s="93">
        <f>VLOOKUP(BS60,aslocaties_v01!$C$3:$AA$500,MATCH($K$3*10,aslocaties_v01!$C$2:$Y$2),FALSE)</f>
        <v>7.3470000000000004</v>
      </c>
      <c r="BW60" s="93">
        <f t="shared" si="23"/>
        <v>0.56799999999999962</v>
      </c>
      <c r="BX60" s="93">
        <f t="shared" si="24"/>
        <v>0.60000000000000053</v>
      </c>
      <c r="BY60" s="94">
        <f t="shared" si="25"/>
        <v>1.2477718360070611E-2</v>
      </c>
      <c r="BZ60" s="94">
        <f t="shared" si="26"/>
        <v>2.0408163265306811E-2</v>
      </c>
      <c r="CA60" s="94">
        <f t="shared" si="27"/>
        <v>5.7000000000000384E-2</v>
      </c>
      <c r="CB60">
        <f t="shared" si="28"/>
        <v>6.4000000000000057E-2</v>
      </c>
      <c r="CC60" s="58">
        <f t="shared" si="29"/>
        <v>7.6000000000000512E-2</v>
      </c>
      <c r="CD60" s="95" t="b">
        <f t="shared" si="30"/>
        <v>0</v>
      </c>
      <c r="CE60" s="96" t="b">
        <f t="shared" si="31"/>
        <v>1</v>
      </c>
      <c r="CF60" t="b">
        <f t="shared" si="32"/>
        <v>1</v>
      </c>
      <c r="CG60" t="b">
        <f t="shared" si="33"/>
        <v>1</v>
      </c>
      <c r="CH60" s="84" t="b">
        <f t="shared" si="34"/>
        <v>1</v>
      </c>
      <c r="CI60">
        <f t="shared" si="35"/>
        <v>0.82599999999999996</v>
      </c>
      <c r="CJ60" t="b">
        <f t="shared" si="36"/>
        <v>1</v>
      </c>
      <c r="CK60" t="b">
        <f t="shared" si="37"/>
        <v>1</v>
      </c>
      <c r="CL60" s="84" t="b">
        <f t="shared" si="57"/>
        <v>1</v>
      </c>
      <c r="CM60">
        <f t="shared" si="38"/>
        <v>3.14</v>
      </c>
      <c r="CN60" t="b">
        <f t="shared" si="39"/>
        <v>1</v>
      </c>
      <c r="CO60" s="84">
        <f t="shared" si="40"/>
        <v>5.3702703911637333E-2</v>
      </c>
      <c r="CP60" t="b">
        <f t="shared" si="41"/>
        <v>1</v>
      </c>
      <c r="CQ60" s="96" t="b">
        <f t="shared" si="42"/>
        <v>1</v>
      </c>
      <c r="CR60" t="b">
        <f t="shared" si="43"/>
        <v>0</v>
      </c>
      <c r="CS60" t="b">
        <f t="shared" si="44"/>
        <v>0</v>
      </c>
      <c r="CT60" t="b">
        <f t="shared" si="45"/>
        <v>1</v>
      </c>
      <c r="CU60" t="b">
        <f t="shared" si="46"/>
        <v>1</v>
      </c>
      <c r="CV60" s="84" t="b">
        <f t="shared" si="47"/>
        <v>1</v>
      </c>
      <c r="CW60" t="b">
        <f t="shared" si="48"/>
        <v>1</v>
      </c>
      <c r="CX60" t="b">
        <f t="shared" si="49"/>
        <v>1</v>
      </c>
      <c r="CY60" t="b">
        <f t="shared" si="50"/>
        <v>1</v>
      </c>
      <c r="CZ60" t="b">
        <f t="shared" si="51"/>
        <v>1</v>
      </c>
      <c r="DA60" s="84">
        <f t="shared" si="52"/>
        <v>1</v>
      </c>
      <c r="DB60" t="b">
        <f t="shared" si="53"/>
        <v>0</v>
      </c>
    </row>
    <row r="61" spans="1:106">
      <c r="A61" s="9">
        <v>1702</v>
      </c>
      <c r="B61" s="3">
        <v>2</v>
      </c>
      <c r="C61" s="3" t="s">
        <v>1939</v>
      </c>
      <c r="D61" s="3" t="str">
        <f t="shared" si="0"/>
        <v>MA_1_38-2_dk_0152</v>
      </c>
      <c r="E61" s="3" t="str">
        <f t="shared" si="1"/>
        <v>0152</v>
      </c>
      <c r="F61" s="3">
        <v>145764.45300000001</v>
      </c>
      <c r="G61" s="15">
        <v>416718.75</v>
      </c>
      <c r="H61" s="35" t="str">
        <f t="shared" si="2"/>
        <v>ja</v>
      </c>
      <c r="I61" s="42">
        <v>238</v>
      </c>
      <c r="J61" s="20" t="s">
        <v>372</v>
      </c>
      <c r="K61" s="21">
        <v>10000</v>
      </c>
      <c r="L61" s="28">
        <f t="shared" si="54"/>
        <v>1</v>
      </c>
      <c r="M61" s="28">
        <f t="shared" si="55"/>
        <v>1</v>
      </c>
      <c r="N61" s="56">
        <f t="shared" si="3"/>
        <v>10000</v>
      </c>
      <c r="O61" s="33">
        <f t="shared" si="56"/>
        <v>83.44066786046713</v>
      </c>
      <c r="P61" s="37">
        <f t="shared" si="4"/>
        <v>101.35075141804597</v>
      </c>
      <c r="Q61" s="9" t="s">
        <v>12</v>
      </c>
      <c r="R61" s="55" t="s">
        <v>12</v>
      </c>
      <c r="S61" s="55">
        <v>5.4329999999999998</v>
      </c>
      <c r="T61" s="55">
        <v>5.7880000000000003</v>
      </c>
      <c r="U61" s="55">
        <v>6.1139999999999999</v>
      </c>
      <c r="V61" s="3">
        <v>6.3789999999999996</v>
      </c>
      <c r="W61" s="3">
        <v>6.6749999999999998</v>
      </c>
      <c r="X61" s="3" t="s">
        <v>12</v>
      </c>
      <c r="Y61" s="3">
        <v>7.266</v>
      </c>
      <c r="Z61" s="15" t="s">
        <v>12</v>
      </c>
      <c r="AA61" s="10">
        <f t="shared" si="5"/>
        <v>6.6749999999999998</v>
      </c>
      <c r="AB61" s="9">
        <f t="shared" si="6"/>
        <v>0.56099999999999994</v>
      </c>
      <c r="AC61" s="10">
        <f t="shared" si="7"/>
        <v>0.59100000000000019</v>
      </c>
      <c r="AD61" s="9" t="s">
        <v>12</v>
      </c>
      <c r="AE61" s="55" t="s">
        <v>12</v>
      </c>
      <c r="AF61" s="55">
        <v>0.46100000000000002</v>
      </c>
      <c r="AG61" s="55">
        <v>0.52500000000000002</v>
      </c>
      <c r="AH61" s="55">
        <v>0.59899999999999998</v>
      </c>
      <c r="AI61" s="3">
        <v>0.68100000000000005</v>
      </c>
      <c r="AJ61" s="3">
        <v>0.77600000000000002</v>
      </c>
      <c r="AK61" s="3" t="s">
        <v>12</v>
      </c>
      <c r="AL61" s="3">
        <v>0.98399999999999999</v>
      </c>
      <c r="AM61" s="15" t="s">
        <v>12</v>
      </c>
      <c r="AN61" s="10">
        <f t="shared" si="8"/>
        <v>0.77600000000000002</v>
      </c>
      <c r="AO61" s="9">
        <f t="shared" si="9"/>
        <v>0.17700000000000005</v>
      </c>
      <c r="AP61" s="10">
        <f t="shared" si="10"/>
        <v>0.20799999999999996</v>
      </c>
      <c r="AQ61" s="9" t="s">
        <v>12</v>
      </c>
      <c r="AR61" s="55" t="s">
        <v>12</v>
      </c>
      <c r="AS61" s="55">
        <v>2.3010000000000002</v>
      </c>
      <c r="AT61" s="55">
        <v>2.4470000000000001</v>
      </c>
      <c r="AU61" s="55">
        <v>2.617</v>
      </c>
      <c r="AV61" s="3">
        <v>2.7810000000000001</v>
      </c>
      <c r="AW61" s="3">
        <v>2.988</v>
      </c>
      <c r="AX61" s="3" t="s">
        <v>12</v>
      </c>
      <c r="AY61" s="3">
        <v>3.363</v>
      </c>
      <c r="AZ61" s="15" t="s">
        <v>12</v>
      </c>
      <c r="BA61" s="10">
        <f t="shared" si="11"/>
        <v>2.988</v>
      </c>
      <c r="BB61" s="9">
        <f t="shared" si="12"/>
        <v>0.371</v>
      </c>
      <c r="BC61" s="10">
        <f t="shared" si="13"/>
        <v>0.375</v>
      </c>
      <c r="BD61" s="9">
        <v>6.6829999999999998</v>
      </c>
      <c r="BE61" s="3">
        <v>7.3209999999999997</v>
      </c>
      <c r="BF61" s="15">
        <v>7.9850000000000003</v>
      </c>
      <c r="BG61" s="15">
        <f t="shared" si="14"/>
        <v>7.3209999999999997</v>
      </c>
      <c r="BH61" s="9">
        <f t="shared" si="15"/>
        <v>0.6379999999999999</v>
      </c>
      <c r="BI61" s="10">
        <f t="shared" si="16"/>
        <v>0.66400000000000059</v>
      </c>
      <c r="BJ61" s="9">
        <v>6.6950000000000003</v>
      </c>
      <c r="BK61" s="3">
        <v>7.343</v>
      </c>
      <c r="BL61" s="15">
        <v>8.0269999999999992</v>
      </c>
      <c r="BM61" s="15">
        <f t="shared" si="17"/>
        <v>7.343</v>
      </c>
      <c r="BN61" s="9">
        <f t="shared" si="18"/>
        <v>0.64799999999999969</v>
      </c>
      <c r="BO61" s="10">
        <f t="shared" si="19"/>
        <v>0.68399999999999928</v>
      </c>
      <c r="BP61">
        <f t="shared" si="20"/>
        <v>0</v>
      </c>
      <c r="BQ61" s="93">
        <f t="shared" si="21"/>
        <v>1.1372549019607843</v>
      </c>
      <c r="BR61" s="93">
        <f t="shared" si="22"/>
        <v>1.1550802139037428</v>
      </c>
      <c r="BS61" s="93" t="str">
        <f>VLOOKUP(C61,'Koppeling locatie - aslocatie'!$A$2:$C$8139,2,FALSE)</f>
        <v>maas221</v>
      </c>
      <c r="BT61" s="93">
        <f>VLOOKUP($BS61,aslocaties_v01!$C$3:$AA$500,MATCH($K$3/10,aslocaties_v01!$C$2:$X$2),FALSE)</f>
        <v>6.1790000000000003</v>
      </c>
      <c r="BU61" s="93">
        <f>VLOOKUP(BS61,aslocaties_v01!$C$3:$AA$500,MATCH($K$3,aslocaties_v01!$C$2:$X$2),FALSE)</f>
        <v>6.7469999999999999</v>
      </c>
      <c r="BV61" s="93">
        <f>VLOOKUP(BS61,aslocaties_v01!$C$3:$AA$500,MATCH($K$3*10,aslocaties_v01!$C$2:$Y$2),FALSE)</f>
        <v>7.3470000000000004</v>
      </c>
      <c r="BW61" s="93">
        <f t="shared" si="23"/>
        <v>0.56799999999999962</v>
      </c>
      <c r="BX61" s="93">
        <f t="shared" si="24"/>
        <v>0.60000000000000053</v>
      </c>
      <c r="BY61" s="94">
        <f t="shared" si="25"/>
        <v>1.2477718360070611E-2</v>
      </c>
      <c r="BZ61" s="94">
        <f t="shared" si="26"/>
        <v>1.5228426395939687E-2</v>
      </c>
      <c r="CA61" s="94">
        <f t="shared" si="27"/>
        <v>6.5000000000000391E-2</v>
      </c>
      <c r="CB61">
        <f t="shared" si="28"/>
        <v>7.2000000000000064E-2</v>
      </c>
      <c r="CC61" s="58">
        <f t="shared" si="29"/>
        <v>8.1000000000000405E-2</v>
      </c>
      <c r="CD61" s="95" t="b">
        <f t="shared" si="30"/>
        <v>0</v>
      </c>
      <c r="CE61" s="96" t="b">
        <f t="shared" si="31"/>
        <v>1</v>
      </c>
      <c r="CF61" t="b">
        <f t="shared" si="32"/>
        <v>1</v>
      </c>
      <c r="CG61" t="b">
        <f t="shared" si="33"/>
        <v>1</v>
      </c>
      <c r="CH61" s="84" t="b">
        <f t="shared" si="34"/>
        <v>1</v>
      </c>
      <c r="CI61">
        <f t="shared" si="35"/>
        <v>0.77600000000000002</v>
      </c>
      <c r="CJ61" t="b">
        <f t="shared" si="36"/>
        <v>1</v>
      </c>
      <c r="CK61" t="b">
        <f t="shared" si="37"/>
        <v>1</v>
      </c>
      <c r="CL61" s="84" t="b">
        <f t="shared" si="57"/>
        <v>1</v>
      </c>
      <c r="CM61">
        <f t="shared" si="38"/>
        <v>2.988</v>
      </c>
      <c r="CN61" t="b">
        <f t="shared" si="39"/>
        <v>1</v>
      </c>
      <c r="CO61" s="84">
        <f t="shared" si="40"/>
        <v>5.571548772464887E-2</v>
      </c>
      <c r="CP61" t="b">
        <f t="shared" si="41"/>
        <v>1</v>
      </c>
      <c r="CQ61" s="96" t="b">
        <f t="shared" si="42"/>
        <v>1</v>
      </c>
      <c r="CR61" t="b">
        <f t="shared" si="43"/>
        <v>1</v>
      </c>
      <c r="CS61" t="b">
        <f t="shared" si="44"/>
        <v>1</v>
      </c>
      <c r="CT61" t="b">
        <f t="shared" si="45"/>
        <v>1</v>
      </c>
      <c r="CU61" t="b">
        <f t="shared" si="46"/>
        <v>1</v>
      </c>
      <c r="CV61" s="84" t="b">
        <f t="shared" si="47"/>
        <v>1</v>
      </c>
      <c r="CW61" t="b">
        <f t="shared" si="48"/>
        <v>0</v>
      </c>
      <c r="CX61" t="b">
        <f t="shared" si="49"/>
        <v>0</v>
      </c>
      <c r="CY61" t="b">
        <f t="shared" si="50"/>
        <v>1</v>
      </c>
      <c r="CZ61" t="b">
        <f t="shared" si="51"/>
        <v>1</v>
      </c>
      <c r="DA61" s="84">
        <f t="shared" si="52"/>
        <v>1</v>
      </c>
      <c r="DB61" t="b">
        <f t="shared" si="53"/>
        <v>0</v>
      </c>
    </row>
    <row r="62" spans="1:106">
      <c r="A62" s="9">
        <v>1703</v>
      </c>
      <c r="B62" s="3">
        <v>2</v>
      </c>
      <c r="C62" s="3" t="s">
        <v>1940</v>
      </c>
      <c r="D62" s="3" t="str">
        <f t="shared" si="0"/>
        <v>MA_1_38-2_dk_0153</v>
      </c>
      <c r="E62" s="3" t="str">
        <f t="shared" si="1"/>
        <v>0153</v>
      </c>
      <c r="F62" s="3">
        <v>145668.266</v>
      </c>
      <c r="G62" s="15">
        <v>416750.68800000002</v>
      </c>
      <c r="H62" s="35" t="str">
        <f t="shared" si="2"/>
        <v>ja</v>
      </c>
      <c r="I62" s="42">
        <v>196</v>
      </c>
      <c r="J62" s="20" t="s">
        <v>372</v>
      </c>
      <c r="K62" s="21">
        <v>10000</v>
      </c>
      <c r="L62" s="28">
        <f t="shared" si="54"/>
        <v>1</v>
      </c>
      <c r="M62" s="28">
        <f t="shared" si="55"/>
        <v>1</v>
      </c>
      <c r="N62" s="56">
        <f t="shared" si="3"/>
        <v>10000</v>
      </c>
      <c r="O62" s="33">
        <f t="shared" si="56"/>
        <v>101.35075141804597</v>
      </c>
      <c r="P62" s="37">
        <f t="shared" si="4"/>
        <v>105.95625006576164</v>
      </c>
      <c r="Q62" s="9" t="s">
        <v>12</v>
      </c>
      <c r="R62" s="55" t="s">
        <v>12</v>
      </c>
      <c r="S62" s="55">
        <v>5.4029999999999996</v>
      </c>
      <c r="T62" s="55">
        <v>5.766</v>
      </c>
      <c r="U62" s="55">
        <v>6.0960000000000001</v>
      </c>
      <c r="V62" s="3">
        <v>6.3630000000000004</v>
      </c>
      <c r="W62" s="3">
        <v>6.6639999999999997</v>
      </c>
      <c r="X62" s="3" t="s">
        <v>12</v>
      </c>
      <c r="Y62" s="3">
        <v>7.2569999999999997</v>
      </c>
      <c r="Z62" s="15" t="s">
        <v>12</v>
      </c>
      <c r="AA62" s="10">
        <f t="shared" si="5"/>
        <v>6.6639999999999997</v>
      </c>
      <c r="AB62" s="9">
        <f t="shared" si="6"/>
        <v>0.56799999999999962</v>
      </c>
      <c r="AC62" s="10">
        <f t="shared" si="7"/>
        <v>0.59299999999999997</v>
      </c>
      <c r="AD62" s="9" t="s">
        <v>12</v>
      </c>
      <c r="AE62" s="55" t="s">
        <v>12</v>
      </c>
      <c r="AF62" s="55">
        <v>0.47599999999999998</v>
      </c>
      <c r="AG62" s="55">
        <v>0.54600000000000004</v>
      </c>
      <c r="AH62" s="55">
        <v>0.627</v>
      </c>
      <c r="AI62" s="3">
        <v>0.71199999999999997</v>
      </c>
      <c r="AJ62" s="3">
        <v>0.81399999999999995</v>
      </c>
      <c r="AK62" s="3" t="s">
        <v>12</v>
      </c>
      <c r="AL62" s="3">
        <v>1.0189999999999999</v>
      </c>
      <c r="AM62" s="15" t="s">
        <v>12</v>
      </c>
      <c r="AN62" s="10">
        <f t="shared" si="8"/>
        <v>0.81399999999999995</v>
      </c>
      <c r="AO62" s="9">
        <f t="shared" si="9"/>
        <v>0.18699999999999994</v>
      </c>
      <c r="AP62" s="10">
        <f t="shared" si="10"/>
        <v>0.20499999999999996</v>
      </c>
      <c r="AQ62" s="9" t="s">
        <v>12</v>
      </c>
      <c r="AR62" s="55" t="s">
        <v>12</v>
      </c>
      <c r="AS62" s="55">
        <v>2.3279999999999998</v>
      </c>
      <c r="AT62" s="55">
        <v>2.5030000000000001</v>
      </c>
      <c r="AU62" s="55">
        <v>2.677</v>
      </c>
      <c r="AV62" s="3">
        <v>2.847</v>
      </c>
      <c r="AW62" s="3">
        <v>3.073</v>
      </c>
      <c r="AX62" s="3" t="s">
        <v>12</v>
      </c>
      <c r="AY62" s="3">
        <v>3.4180000000000001</v>
      </c>
      <c r="AZ62" s="15" t="s">
        <v>12</v>
      </c>
      <c r="BA62" s="10">
        <f t="shared" si="11"/>
        <v>3.073</v>
      </c>
      <c r="BB62" s="9">
        <f t="shared" si="12"/>
        <v>0.39599999999999991</v>
      </c>
      <c r="BC62" s="10">
        <f t="shared" si="13"/>
        <v>0.3450000000000002</v>
      </c>
      <c r="BD62" s="9">
        <v>6.5679999999999996</v>
      </c>
      <c r="BE62" s="3">
        <v>7.1870000000000003</v>
      </c>
      <c r="BF62" s="15">
        <v>7.8220000000000001</v>
      </c>
      <c r="BG62" s="15">
        <f t="shared" si="14"/>
        <v>7.1870000000000003</v>
      </c>
      <c r="BH62" s="9">
        <f t="shared" si="15"/>
        <v>0.61900000000000066</v>
      </c>
      <c r="BI62" s="10">
        <f t="shared" si="16"/>
        <v>0.63499999999999979</v>
      </c>
      <c r="BJ62" s="9">
        <v>6.5590000000000002</v>
      </c>
      <c r="BK62" s="3">
        <v>7.1790000000000003</v>
      </c>
      <c r="BL62" s="15">
        <v>7.81</v>
      </c>
      <c r="BM62" s="15">
        <f t="shared" si="17"/>
        <v>7.1790000000000003</v>
      </c>
      <c r="BN62" s="9">
        <f t="shared" si="18"/>
        <v>0.62000000000000011</v>
      </c>
      <c r="BO62" s="10">
        <f t="shared" si="19"/>
        <v>0.63099999999999934</v>
      </c>
      <c r="BP62">
        <f t="shared" si="20"/>
        <v>0</v>
      </c>
      <c r="BQ62" s="93">
        <f t="shared" si="21"/>
        <v>1.089788732394368</v>
      </c>
      <c r="BR62" s="93">
        <f t="shared" si="22"/>
        <v>1.0915492957746489</v>
      </c>
      <c r="BS62" s="93" t="str">
        <f>VLOOKUP(C62,'Koppeling locatie - aslocatie'!$A$2:$C$8139,2,FALSE)</f>
        <v>maas221</v>
      </c>
      <c r="BT62" s="93">
        <f>VLOOKUP($BS62,aslocaties_v01!$C$3:$AA$500,MATCH($K$3/10,aslocaties_v01!$C$2:$X$2),FALSE)</f>
        <v>6.1790000000000003</v>
      </c>
      <c r="BU62" s="93">
        <f>VLOOKUP(BS62,aslocaties_v01!$C$3:$AA$500,MATCH($K$3,aslocaties_v01!$C$2:$X$2),FALSE)</f>
        <v>6.7469999999999999</v>
      </c>
      <c r="BV62" s="93">
        <f>VLOOKUP(BS62,aslocaties_v01!$C$3:$AA$500,MATCH($K$3*10,aslocaties_v01!$C$2:$Y$2),FALSE)</f>
        <v>7.3470000000000004</v>
      </c>
      <c r="BW62" s="93">
        <f t="shared" si="23"/>
        <v>0.56799999999999962</v>
      </c>
      <c r="BX62" s="93">
        <f t="shared" si="24"/>
        <v>0.60000000000000053</v>
      </c>
      <c r="BY62" s="94">
        <f t="shared" si="25"/>
        <v>0</v>
      </c>
      <c r="BZ62" s="94">
        <f t="shared" si="26"/>
        <v>1.1804384485667008E-2</v>
      </c>
      <c r="CA62" s="94">
        <f t="shared" si="27"/>
        <v>8.3000000000000185E-2</v>
      </c>
      <c r="CB62">
        <f t="shared" si="28"/>
        <v>8.3000000000000185E-2</v>
      </c>
      <c r="CC62" s="58">
        <f t="shared" si="29"/>
        <v>9.0000000000000746E-2</v>
      </c>
      <c r="CD62" s="95" t="b">
        <f t="shared" si="30"/>
        <v>0</v>
      </c>
      <c r="CE62" s="96" t="b">
        <f t="shared" si="31"/>
        <v>1</v>
      </c>
      <c r="CF62" t="b">
        <f t="shared" si="32"/>
        <v>1</v>
      </c>
      <c r="CG62" t="b">
        <f t="shared" si="33"/>
        <v>1</v>
      </c>
      <c r="CH62" s="84" t="b">
        <f t="shared" si="34"/>
        <v>1</v>
      </c>
      <c r="CI62">
        <f t="shared" si="35"/>
        <v>0.81399999999999995</v>
      </c>
      <c r="CJ62" t="b">
        <f t="shared" si="36"/>
        <v>1</v>
      </c>
      <c r="CK62" t="b">
        <f t="shared" si="37"/>
        <v>1</v>
      </c>
      <c r="CL62" s="84" t="b">
        <f t="shared" si="57"/>
        <v>1</v>
      </c>
      <c r="CM62">
        <f t="shared" si="38"/>
        <v>3.073</v>
      </c>
      <c r="CN62" t="b">
        <f t="shared" si="39"/>
        <v>1</v>
      </c>
      <c r="CO62" s="84">
        <f t="shared" si="40"/>
        <v>5.525539476543407E-2</v>
      </c>
      <c r="CP62" t="b">
        <f t="shared" si="41"/>
        <v>1</v>
      </c>
      <c r="CQ62" s="96" t="b">
        <f t="shared" si="42"/>
        <v>1</v>
      </c>
      <c r="CR62" t="b">
        <f t="shared" si="43"/>
        <v>0</v>
      </c>
      <c r="CS62" t="b">
        <f t="shared" si="44"/>
        <v>0</v>
      </c>
      <c r="CT62" t="b">
        <f t="shared" si="45"/>
        <v>1</v>
      </c>
      <c r="CU62" t="b">
        <f t="shared" si="46"/>
        <v>1</v>
      </c>
      <c r="CV62" s="84" t="b">
        <f t="shared" si="47"/>
        <v>1</v>
      </c>
      <c r="CW62" t="b">
        <f t="shared" si="48"/>
        <v>1</v>
      </c>
      <c r="CX62" t="b">
        <f t="shared" si="49"/>
        <v>1</v>
      </c>
      <c r="CY62" t="b">
        <f t="shared" si="50"/>
        <v>1</v>
      </c>
      <c r="CZ62" t="b">
        <f t="shared" si="51"/>
        <v>1</v>
      </c>
      <c r="DA62" s="84">
        <f t="shared" si="52"/>
        <v>1</v>
      </c>
      <c r="DB62" t="b">
        <f t="shared" si="53"/>
        <v>0</v>
      </c>
    </row>
    <row r="63" spans="1:106">
      <c r="A63" s="9">
        <v>1704</v>
      </c>
      <c r="B63" s="3">
        <v>2</v>
      </c>
      <c r="C63" s="3" t="s">
        <v>1941</v>
      </c>
      <c r="D63" s="3" t="str">
        <f t="shared" si="0"/>
        <v>MA_1_38-2_dk_0154</v>
      </c>
      <c r="E63" s="3" t="str">
        <f t="shared" si="1"/>
        <v>0154</v>
      </c>
      <c r="F63" s="3">
        <v>145586.43799999999</v>
      </c>
      <c r="G63" s="15">
        <v>416818</v>
      </c>
      <c r="H63" s="35" t="str">
        <f t="shared" si="2"/>
        <v>ja</v>
      </c>
      <c r="I63" s="42">
        <v>233</v>
      </c>
      <c r="J63" s="20" t="s">
        <v>372</v>
      </c>
      <c r="K63" s="21">
        <v>10000</v>
      </c>
      <c r="L63" s="28">
        <f t="shared" si="54"/>
        <v>1</v>
      </c>
      <c r="M63" s="28">
        <f t="shared" si="55"/>
        <v>1</v>
      </c>
      <c r="N63" s="56">
        <f t="shared" si="3"/>
        <v>10000</v>
      </c>
      <c r="O63" s="33">
        <f t="shared" si="56"/>
        <v>105.95625006576164</v>
      </c>
      <c r="P63" s="37">
        <f t="shared" si="4"/>
        <v>106.87880306681902</v>
      </c>
      <c r="Q63" s="9" t="s">
        <v>12</v>
      </c>
      <c r="R63" s="55" t="s">
        <v>12</v>
      </c>
      <c r="S63" s="55">
        <v>5.3769999999999998</v>
      </c>
      <c r="T63" s="55">
        <v>5.7439999999999998</v>
      </c>
      <c r="U63" s="55">
        <v>6.077</v>
      </c>
      <c r="V63" s="3">
        <v>6.3479999999999999</v>
      </c>
      <c r="W63" s="3">
        <v>6.6520000000000001</v>
      </c>
      <c r="X63" s="3" t="s">
        <v>12</v>
      </c>
      <c r="Y63" s="3">
        <v>7.2519999999999998</v>
      </c>
      <c r="Z63" s="15" t="s">
        <v>12</v>
      </c>
      <c r="AA63" s="10">
        <f t="shared" si="5"/>
        <v>6.6520000000000001</v>
      </c>
      <c r="AB63" s="9">
        <f t="shared" si="6"/>
        <v>0.57500000000000018</v>
      </c>
      <c r="AC63" s="10">
        <f t="shared" si="7"/>
        <v>0.59999999999999964</v>
      </c>
      <c r="AD63" s="9" t="s">
        <v>12</v>
      </c>
      <c r="AE63" s="55" t="s">
        <v>12</v>
      </c>
      <c r="AF63" s="55">
        <v>0.46700000000000003</v>
      </c>
      <c r="AG63" s="55">
        <v>0.53900000000000003</v>
      </c>
      <c r="AH63" s="55">
        <v>0.628</v>
      </c>
      <c r="AI63" s="3">
        <v>0.72299999999999998</v>
      </c>
      <c r="AJ63" s="3">
        <v>0.82299999999999995</v>
      </c>
      <c r="AK63" s="3" t="s">
        <v>12</v>
      </c>
      <c r="AL63" s="3">
        <v>1.002</v>
      </c>
      <c r="AM63" s="15" t="s">
        <v>12</v>
      </c>
      <c r="AN63" s="10">
        <f t="shared" si="8"/>
        <v>0.82299999999999995</v>
      </c>
      <c r="AO63" s="9">
        <f t="shared" si="9"/>
        <v>0.19499999999999995</v>
      </c>
      <c r="AP63" s="10">
        <f t="shared" si="10"/>
        <v>0.17900000000000005</v>
      </c>
      <c r="AQ63" s="9" t="s">
        <v>12</v>
      </c>
      <c r="AR63" s="55" t="s">
        <v>12</v>
      </c>
      <c r="AS63" s="55">
        <v>2.2719999999999998</v>
      </c>
      <c r="AT63" s="55">
        <v>2.448</v>
      </c>
      <c r="AU63" s="55">
        <v>2.63</v>
      </c>
      <c r="AV63" s="3">
        <v>2.851</v>
      </c>
      <c r="AW63" s="3">
        <v>3.05</v>
      </c>
      <c r="AX63" s="3" t="s">
        <v>12</v>
      </c>
      <c r="AY63" s="3">
        <v>3.3410000000000002</v>
      </c>
      <c r="AZ63" s="15" t="s">
        <v>12</v>
      </c>
      <c r="BA63" s="10">
        <f t="shared" si="11"/>
        <v>3.05</v>
      </c>
      <c r="BB63" s="9">
        <f t="shared" si="12"/>
        <v>0.41999999999999993</v>
      </c>
      <c r="BC63" s="10">
        <f t="shared" si="13"/>
        <v>0.29100000000000037</v>
      </c>
      <c r="BD63" s="9">
        <v>6.5970000000000004</v>
      </c>
      <c r="BE63" s="3">
        <v>7.2309999999999999</v>
      </c>
      <c r="BF63" s="15">
        <v>7.8860000000000001</v>
      </c>
      <c r="BG63" s="15">
        <f t="shared" si="14"/>
        <v>7.2309999999999999</v>
      </c>
      <c r="BH63" s="9">
        <f t="shared" si="15"/>
        <v>0.63399999999999945</v>
      </c>
      <c r="BI63" s="10">
        <f t="shared" si="16"/>
        <v>0.65500000000000025</v>
      </c>
      <c r="BJ63" s="9">
        <v>6.6139999999999999</v>
      </c>
      <c r="BK63" s="3">
        <v>7.2590000000000003</v>
      </c>
      <c r="BL63" s="15">
        <v>7.9340000000000002</v>
      </c>
      <c r="BM63" s="15">
        <f t="shared" si="17"/>
        <v>7.2590000000000003</v>
      </c>
      <c r="BN63" s="9">
        <f t="shared" si="18"/>
        <v>0.64500000000000046</v>
      </c>
      <c r="BO63" s="10">
        <f t="shared" si="19"/>
        <v>0.67499999999999982</v>
      </c>
      <c r="BP63">
        <f t="shared" si="20"/>
        <v>0</v>
      </c>
      <c r="BQ63" s="93">
        <f t="shared" si="21"/>
        <v>1.1026086956521726</v>
      </c>
      <c r="BR63" s="93">
        <f t="shared" si="22"/>
        <v>1.121739130434783</v>
      </c>
      <c r="BS63" s="93" t="str">
        <f>VLOOKUP(C63,'Koppeling locatie - aslocatie'!$A$2:$C$8139,2,FALSE)</f>
        <v>maas221</v>
      </c>
      <c r="BT63" s="93">
        <f>VLOOKUP($BS63,aslocaties_v01!$C$3:$AA$500,MATCH($K$3/10,aslocaties_v01!$C$2:$X$2),FALSE)</f>
        <v>6.1790000000000003</v>
      </c>
      <c r="BU63" s="93">
        <f>VLOOKUP(BS63,aslocaties_v01!$C$3:$AA$500,MATCH($K$3,aslocaties_v01!$C$2:$X$2),FALSE)</f>
        <v>6.7469999999999999</v>
      </c>
      <c r="BV63" s="93">
        <f>VLOOKUP(BS63,aslocaties_v01!$C$3:$AA$500,MATCH($K$3*10,aslocaties_v01!$C$2:$Y$2),FALSE)</f>
        <v>7.3470000000000004</v>
      </c>
      <c r="BW63" s="93">
        <f t="shared" si="23"/>
        <v>0.56799999999999962</v>
      </c>
      <c r="BX63" s="93">
        <f t="shared" si="24"/>
        <v>0.60000000000000053</v>
      </c>
      <c r="BY63" s="94">
        <f t="shared" si="25"/>
        <v>1.2173913043479256E-2</v>
      </c>
      <c r="BZ63" s="94">
        <f t="shared" si="26"/>
        <v>1.5543122344752192E-15</v>
      </c>
      <c r="CA63" s="94">
        <f t="shared" si="27"/>
        <v>0.10200000000000031</v>
      </c>
      <c r="CB63">
        <f t="shared" si="28"/>
        <v>9.4999999999999751E-2</v>
      </c>
      <c r="CC63" s="58">
        <f t="shared" si="29"/>
        <v>9.5000000000000639E-2</v>
      </c>
      <c r="CD63" s="95" t="b">
        <f t="shared" si="30"/>
        <v>0</v>
      </c>
      <c r="CE63" s="96" t="b">
        <f t="shared" si="31"/>
        <v>1</v>
      </c>
      <c r="CF63" t="b">
        <f t="shared" si="32"/>
        <v>1</v>
      </c>
      <c r="CG63" t="b">
        <f t="shared" si="33"/>
        <v>1</v>
      </c>
      <c r="CH63" s="84" t="b">
        <f t="shared" si="34"/>
        <v>1</v>
      </c>
      <c r="CI63">
        <f t="shared" si="35"/>
        <v>0.82299999999999995</v>
      </c>
      <c r="CJ63" t="b">
        <f t="shared" si="36"/>
        <v>1</v>
      </c>
      <c r="CK63" t="b">
        <f t="shared" si="37"/>
        <v>1</v>
      </c>
      <c r="CL63" s="84" t="b">
        <f t="shared" si="57"/>
        <v>1</v>
      </c>
      <c r="CM63">
        <f t="shared" si="38"/>
        <v>3.05</v>
      </c>
      <c r="CN63" t="b">
        <f t="shared" si="39"/>
        <v>1</v>
      </c>
      <c r="CO63" s="84">
        <f t="shared" si="40"/>
        <v>5.6712077674184638E-2</v>
      </c>
      <c r="CP63" t="b">
        <f t="shared" si="41"/>
        <v>1</v>
      </c>
      <c r="CQ63" s="96" t="b">
        <f t="shared" si="42"/>
        <v>1</v>
      </c>
      <c r="CR63" t="b">
        <f t="shared" si="43"/>
        <v>1</v>
      </c>
      <c r="CS63" t="b">
        <f t="shared" si="44"/>
        <v>1</v>
      </c>
      <c r="CT63" t="b">
        <f t="shared" si="45"/>
        <v>1</v>
      </c>
      <c r="CU63" t="b">
        <f t="shared" si="46"/>
        <v>1</v>
      </c>
      <c r="CV63" s="84" t="b">
        <f t="shared" si="47"/>
        <v>1</v>
      </c>
      <c r="CW63" t="b">
        <f t="shared" si="48"/>
        <v>1</v>
      </c>
      <c r="CX63" t="b">
        <f t="shared" si="49"/>
        <v>1</v>
      </c>
      <c r="CY63" t="b">
        <f t="shared" si="50"/>
        <v>1</v>
      </c>
      <c r="CZ63" t="b">
        <f t="shared" si="51"/>
        <v>1</v>
      </c>
      <c r="DA63" s="84">
        <f t="shared" si="52"/>
        <v>0</v>
      </c>
      <c r="DB63" t="b">
        <f t="shared" si="53"/>
        <v>0</v>
      </c>
    </row>
    <row r="64" spans="1:106">
      <c r="A64" s="9">
        <v>1705</v>
      </c>
      <c r="B64" s="3">
        <v>2</v>
      </c>
      <c r="C64" s="3" t="s">
        <v>1942</v>
      </c>
      <c r="D64" s="3" t="str">
        <f t="shared" si="0"/>
        <v>MA_1_38-2_dk_0155</v>
      </c>
      <c r="E64" s="3" t="str">
        <f t="shared" si="1"/>
        <v>0155</v>
      </c>
      <c r="F64" s="3">
        <v>145538.141</v>
      </c>
      <c r="G64" s="15">
        <v>416913.34399999998</v>
      </c>
      <c r="H64" s="35" t="str">
        <f t="shared" si="2"/>
        <v>ja</v>
      </c>
      <c r="I64" s="42">
        <v>239</v>
      </c>
      <c r="J64" s="20" t="s">
        <v>372</v>
      </c>
      <c r="K64" s="21">
        <v>10000</v>
      </c>
      <c r="L64" s="28">
        <f t="shared" si="54"/>
        <v>1</v>
      </c>
      <c r="M64" s="28">
        <f t="shared" si="55"/>
        <v>1</v>
      </c>
      <c r="N64" s="56">
        <f t="shared" si="3"/>
        <v>10000</v>
      </c>
      <c r="O64" s="33">
        <f t="shared" si="56"/>
        <v>106.87880306681902</v>
      </c>
      <c r="P64" s="37">
        <f t="shared" si="4"/>
        <v>83.146884247122031</v>
      </c>
      <c r="Q64" s="9" t="s">
        <v>12</v>
      </c>
      <c r="R64" s="55" t="s">
        <v>12</v>
      </c>
      <c r="S64" s="55">
        <v>5.3789999999999996</v>
      </c>
      <c r="T64" s="55">
        <v>5.75</v>
      </c>
      <c r="U64" s="55">
        <v>6.0860000000000003</v>
      </c>
      <c r="V64" s="3">
        <v>6.3520000000000003</v>
      </c>
      <c r="W64" s="3">
        <v>6.6580000000000004</v>
      </c>
      <c r="X64" s="3" t="s">
        <v>12</v>
      </c>
      <c r="Y64" s="3">
        <v>7.2549999999999999</v>
      </c>
      <c r="Z64" s="15" t="s">
        <v>12</v>
      </c>
      <c r="AA64" s="10">
        <f t="shared" si="5"/>
        <v>6.6580000000000004</v>
      </c>
      <c r="AB64" s="9">
        <f t="shared" si="6"/>
        <v>0.57200000000000006</v>
      </c>
      <c r="AC64" s="10">
        <f t="shared" si="7"/>
        <v>0.59699999999999953</v>
      </c>
      <c r="AD64" s="9" t="s">
        <v>12</v>
      </c>
      <c r="AE64" s="55" t="s">
        <v>12</v>
      </c>
      <c r="AF64" s="55">
        <v>0.52</v>
      </c>
      <c r="AG64" s="55">
        <v>0.61</v>
      </c>
      <c r="AH64" s="55">
        <v>0.747</v>
      </c>
      <c r="AI64" s="3">
        <v>0.89600000000000002</v>
      </c>
      <c r="AJ64" s="3">
        <v>0.98599999999999999</v>
      </c>
      <c r="AK64" s="3" t="s">
        <v>12</v>
      </c>
      <c r="AL64" s="3">
        <v>1.159</v>
      </c>
      <c r="AM64" s="15" t="s">
        <v>12</v>
      </c>
      <c r="AN64" s="10">
        <f t="shared" si="8"/>
        <v>0.98599999999999999</v>
      </c>
      <c r="AO64" s="9">
        <f t="shared" si="9"/>
        <v>0.23899999999999999</v>
      </c>
      <c r="AP64" s="10">
        <f t="shared" si="10"/>
        <v>0.17300000000000004</v>
      </c>
      <c r="AQ64" s="9" t="s">
        <v>12</v>
      </c>
      <c r="AR64" s="55" t="s">
        <v>12</v>
      </c>
      <c r="AS64" s="55">
        <v>2.383</v>
      </c>
      <c r="AT64" s="55">
        <v>2.5710000000000002</v>
      </c>
      <c r="AU64" s="55">
        <v>2.7959999999999998</v>
      </c>
      <c r="AV64" s="3">
        <v>3.1150000000000002</v>
      </c>
      <c r="AW64" s="3">
        <v>3.2559999999999998</v>
      </c>
      <c r="AX64" s="3" t="s">
        <v>12</v>
      </c>
      <c r="AY64" s="3">
        <v>3.5070000000000001</v>
      </c>
      <c r="AZ64" s="15" t="s">
        <v>12</v>
      </c>
      <c r="BA64" s="10">
        <f t="shared" si="11"/>
        <v>3.2559999999999998</v>
      </c>
      <c r="BB64" s="9">
        <f t="shared" si="12"/>
        <v>0.45999999999999996</v>
      </c>
      <c r="BC64" s="10">
        <f t="shared" si="13"/>
        <v>0.25100000000000033</v>
      </c>
      <c r="BD64" s="9">
        <v>6.657</v>
      </c>
      <c r="BE64" s="3">
        <v>7.3049999999999997</v>
      </c>
      <c r="BF64" s="15">
        <v>7.98</v>
      </c>
      <c r="BG64" s="15">
        <f t="shared" si="14"/>
        <v>7.3049999999999997</v>
      </c>
      <c r="BH64" s="9">
        <f t="shared" si="15"/>
        <v>0.64799999999999969</v>
      </c>
      <c r="BI64" s="10">
        <f t="shared" si="16"/>
        <v>0.67500000000000071</v>
      </c>
      <c r="BJ64" s="9">
        <v>6.6769999999999996</v>
      </c>
      <c r="BK64" s="3">
        <v>7.343</v>
      </c>
      <c r="BL64" s="15">
        <v>8.0540000000000003</v>
      </c>
      <c r="BM64" s="15">
        <f t="shared" si="17"/>
        <v>7.343</v>
      </c>
      <c r="BN64" s="9">
        <f t="shared" si="18"/>
        <v>0.66600000000000037</v>
      </c>
      <c r="BO64" s="10">
        <f t="shared" si="19"/>
        <v>0.7110000000000003</v>
      </c>
      <c r="BP64">
        <f t="shared" si="20"/>
        <v>0</v>
      </c>
      <c r="BQ64" s="93">
        <f t="shared" si="21"/>
        <v>1.1328671328671323</v>
      </c>
      <c r="BR64" s="93">
        <f t="shared" si="22"/>
        <v>1.1643356643356648</v>
      </c>
      <c r="BS64" s="93" t="str">
        <f>VLOOKUP(C64,'Koppeling locatie - aslocatie'!$A$2:$C$8139,2,FALSE)</f>
        <v>maas221</v>
      </c>
      <c r="BT64" s="93">
        <f>VLOOKUP($BS64,aslocaties_v01!$C$3:$AA$500,MATCH($K$3/10,aslocaties_v01!$C$2:$X$2),FALSE)</f>
        <v>6.1790000000000003</v>
      </c>
      <c r="BU64" s="93">
        <f>VLOOKUP(BS64,aslocaties_v01!$C$3:$AA$500,MATCH($K$3,aslocaties_v01!$C$2:$X$2),FALSE)</f>
        <v>6.7469999999999999</v>
      </c>
      <c r="BV64" s="93">
        <f>VLOOKUP(BS64,aslocaties_v01!$C$3:$AA$500,MATCH($K$3*10,aslocaties_v01!$C$2:$Y$2),FALSE)</f>
        <v>7.3470000000000004</v>
      </c>
      <c r="BW64" s="93">
        <f t="shared" si="23"/>
        <v>0.56799999999999962</v>
      </c>
      <c r="BX64" s="93">
        <f t="shared" si="24"/>
        <v>0.60000000000000053</v>
      </c>
      <c r="BY64" s="94">
        <f t="shared" si="25"/>
        <v>6.9930069930077554E-3</v>
      </c>
      <c r="BZ64" s="94">
        <f t="shared" si="26"/>
        <v>5.0251256281423906E-3</v>
      </c>
      <c r="CA64" s="94">
        <f t="shared" si="27"/>
        <v>9.2999999999999972E-2</v>
      </c>
      <c r="CB64">
        <f t="shared" si="28"/>
        <v>8.8999999999999524E-2</v>
      </c>
      <c r="CC64" s="58">
        <f t="shared" si="29"/>
        <v>9.2000000000000526E-2</v>
      </c>
      <c r="CD64" s="95" t="b">
        <f t="shared" si="30"/>
        <v>0</v>
      </c>
      <c r="CE64" s="96" t="b">
        <f t="shared" si="31"/>
        <v>1</v>
      </c>
      <c r="CF64" t="b">
        <f t="shared" si="32"/>
        <v>1</v>
      </c>
      <c r="CG64" t="b">
        <f t="shared" si="33"/>
        <v>1</v>
      </c>
      <c r="CH64" s="84" t="b">
        <f t="shared" si="34"/>
        <v>1</v>
      </c>
      <c r="CI64">
        <f t="shared" si="35"/>
        <v>0.98599999999999999</v>
      </c>
      <c r="CJ64" t="b">
        <f t="shared" si="36"/>
        <v>1</v>
      </c>
      <c r="CK64" t="b">
        <f t="shared" si="37"/>
        <v>1</v>
      </c>
      <c r="CL64" s="84" t="b">
        <f t="shared" si="57"/>
        <v>1</v>
      </c>
      <c r="CM64">
        <f t="shared" si="38"/>
        <v>3.2559999999999998</v>
      </c>
      <c r="CN64" t="b">
        <f t="shared" si="39"/>
        <v>1</v>
      </c>
      <c r="CO64" s="84">
        <f t="shared" si="40"/>
        <v>5.9618840331371041E-2</v>
      </c>
      <c r="CP64" t="b">
        <f t="shared" si="41"/>
        <v>1</v>
      </c>
      <c r="CQ64" s="96" t="b">
        <f t="shared" si="42"/>
        <v>1</v>
      </c>
      <c r="CR64" t="b">
        <f t="shared" si="43"/>
        <v>1</v>
      </c>
      <c r="CS64" t="b">
        <f t="shared" si="44"/>
        <v>1</v>
      </c>
      <c r="CT64" t="b">
        <f t="shared" si="45"/>
        <v>1</v>
      </c>
      <c r="CU64" t="b">
        <f t="shared" si="46"/>
        <v>1</v>
      </c>
      <c r="CV64" s="84" t="b">
        <f t="shared" si="47"/>
        <v>1</v>
      </c>
      <c r="CW64" t="b">
        <f t="shared" si="48"/>
        <v>0</v>
      </c>
      <c r="CX64" t="b">
        <f t="shared" si="49"/>
        <v>0</v>
      </c>
      <c r="CY64" t="b">
        <f t="shared" si="50"/>
        <v>1</v>
      </c>
      <c r="CZ64" t="b">
        <f t="shared" si="51"/>
        <v>1</v>
      </c>
      <c r="DA64" s="84">
        <f t="shared" si="52"/>
        <v>1</v>
      </c>
      <c r="DB64" t="b">
        <f t="shared" si="53"/>
        <v>0</v>
      </c>
    </row>
    <row r="65" spans="1:106">
      <c r="A65" s="9">
        <v>1706</v>
      </c>
      <c r="B65" s="3">
        <v>2</v>
      </c>
      <c r="C65" s="3" t="s">
        <v>1943</v>
      </c>
      <c r="D65" s="3" t="str">
        <f t="shared" si="0"/>
        <v>MA_1_38-2_dk_0156</v>
      </c>
      <c r="E65" s="3" t="str">
        <f t="shared" si="1"/>
        <v>0156</v>
      </c>
      <c r="F65" s="3">
        <v>145465.859</v>
      </c>
      <c r="G65" s="15">
        <v>416954.43800000002</v>
      </c>
      <c r="H65" s="35" t="str">
        <f t="shared" si="2"/>
        <v>ja</v>
      </c>
      <c r="I65" s="42">
        <v>198</v>
      </c>
      <c r="J65" s="20" t="s">
        <v>372</v>
      </c>
      <c r="K65" s="21">
        <v>10000</v>
      </c>
      <c r="L65" s="28">
        <f t="shared" si="54"/>
        <v>1</v>
      </c>
      <c r="M65" s="28">
        <f t="shared" si="55"/>
        <v>1</v>
      </c>
      <c r="N65" s="56">
        <f t="shared" si="3"/>
        <v>10000</v>
      </c>
      <c r="O65" s="33">
        <f t="shared" si="56"/>
        <v>83.146884247122031</v>
      </c>
      <c r="P65" s="37">
        <f t="shared" si="4"/>
        <v>94.483950647698435</v>
      </c>
      <c r="Q65" s="9" t="s">
        <v>12</v>
      </c>
      <c r="R65" s="55" t="s">
        <v>12</v>
      </c>
      <c r="S65" s="55">
        <v>5.3739999999999997</v>
      </c>
      <c r="T65" s="55">
        <v>5.7430000000000003</v>
      </c>
      <c r="U65" s="55">
        <v>6.0780000000000003</v>
      </c>
      <c r="V65" s="3">
        <v>6.3490000000000002</v>
      </c>
      <c r="W65" s="3">
        <v>6.6529999999999996</v>
      </c>
      <c r="X65" s="3" t="s">
        <v>12</v>
      </c>
      <c r="Y65" s="3">
        <v>7.2539999999999996</v>
      </c>
      <c r="Z65" s="15" t="s">
        <v>12</v>
      </c>
      <c r="AA65" s="10">
        <f t="shared" si="5"/>
        <v>6.6529999999999996</v>
      </c>
      <c r="AB65" s="9">
        <f t="shared" si="6"/>
        <v>0.57499999999999929</v>
      </c>
      <c r="AC65" s="10">
        <f t="shared" si="7"/>
        <v>0.60099999999999998</v>
      </c>
      <c r="AD65" s="9" t="s">
        <v>12</v>
      </c>
      <c r="AE65" s="55" t="s">
        <v>12</v>
      </c>
      <c r="AF65" s="55">
        <v>0.49199999999999999</v>
      </c>
      <c r="AG65" s="55">
        <v>0.56599999999999995</v>
      </c>
      <c r="AH65" s="55">
        <v>0.65700000000000003</v>
      </c>
      <c r="AI65" s="3">
        <v>0.754</v>
      </c>
      <c r="AJ65" s="3">
        <v>0.88300000000000001</v>
      </c>
      <c r="AK65" s="3" t="s">
        <v>12</v>
      </c>
      <c r="AL65" s="3">
        <v>1.0920000000000001</v>
      </c>
      <c r="AM65" s="15" t="s">
        <v>12</v>
      </c>
      <c r="AN65" s="10">
        <f t="shared" si="8"/>
        <v>0.88300000000000001</v>
      </c>
      <c r="AO65" s="9">
        <f t="shared" si="9"/>
        <v>0.22599999999999998</v>
      </c>
      <c r="AP65" s="10">
        <f t="shared" si="10"/>
        <v>0.20900000000000007</v>
      </c>
      <c r="AQ65" s="9" t="s">
        <v>12</v>
      </c>
      <c r="AR65" s="55" t="s">
        <v>12</v>
      </c>
      <c r="AS65" s="55">
        <v>2.331</v>
      </c>
      <c r="AT65" s="55">
        <v>2.5030000000000001</v>
      </c>
      <c r="AU65" s="55">
        <v>2.6749999999999998</v>
      </c>
      <c r="AV65" s="3">
        <v>2.851</v>
      </c>
      <c r="AW65" s="3">
        <v>3.133</v>
      </c>
      <c r="AX65" s="3" t="s">
        <v>12</v>
      </c>
      <c r="AY65" s="3">
        <v>3.4670000000000001</v>
      </c>
      <c r="AZ65" s="15" t="s">
        <v>12</v>
      </c>
      <c r="BA65" s="10">
        <f t="shared" si="11"/>
        <v>3.133</v>
      </c>
      <c r="BB65" s="9">
        <f t="shared" si="12"/>
        <v>0.45800000000000018</v>
      </c>
      <c r="BC65" s="10">
        <f t="shared" si="13"/>
        <v>0.33400000000000007</v>
      </c>
      <c r="BD65" s="9">
        <v>6.5620000000000003</v>
      </c>
      <c r="BE65" s="3">
        <v>7.1859999999999999</v>
      </c>
      <c r="BF65" s="15">
        <v>7.8259999999999996</v>
      </c>
      <c r="BG65" s="15">
        <f t="shared" si="14"/>
        <v>7.1859999999999999</v>
      </c>
      <c r="BH65" s="9">
        <f t="shared" si="15"/>
        <v>0.62399999999999967</v>
      </c>
      <c r="BI65" s="10">
        <f t="shared" si="16"/>
        <v>0.63999999999999968</v>
      </c>
      <c r="BJ65" s="9">
        <v>6.56</v>
      </c>
      <c r="BK65" s="3">
        <v>7.1879999999999997</v>
      </c>
      <c r="BL65" s="15">
        <v>7.8259999999999996</v>
      </c>
      <c r="BM65" s="15">
        <f t="shared" si="17"/>
        <v>7.1879999999999997</v>
      </c>
      <c r="BN65" s="9">
        <f t="shared" si="18"/>
        <v>0.62800000000000011</v>
      </c>
      <c r="BO65" s="10">
        <f t="shared" si="19"/>
        <v>0.6379999999999999</v>
      </c>
      <c r="BP65">
        <f t="shared" si="20"/>
        <v>0</v>
      </c>
      <c r="BQ65" s="93">
        <f t="shared" si="21"/>
        <v>1.0852173913043486</v>
      </c>
      <c r="BR65" s="93">
        <f t="shared" si="22"/>
        <v>1.0921739130434798</v>
      </c>
      <c r="BS65" s="93" t="str">
        <f>VLOOKUP(C65,'Koppeling locatie - aslocatie'!$A$2:$C$8139,2,FALSE)</f>
        <v>maas222</v>
      </c>
      <c r="BT65" s="93">
        <f>VLOOKUP($BS65,aslocaties_v01!$C$3:$AA$500,MATCH($K$3/10,aslocaties_v01!$C$2:$X$2),FALSE)</f>
        <v>6.0810000000000004</v>
      </c>
      <c r="BU65" s="93">
        <f>VLOOKUP(BS65,aslocaties_v01!$C$3:$AA$500,MATCH($K$3,aslocaties_v01!$C$2:$X$2),FALSE)</f>
        <v>6.6559999999999997</v>
      </c>
      <c r="BV65" s="93">
        <f>VLOOKUP(BS65,aslocaties_v01!$C$3:$AA$500,MATCH($K$3*10,aslocaties_v01!$C$2:$Y$2),FALSE)</f>
        <v>7.2629999999999999</v>
      </c>
      <c r="BW65" s="93">
        <f t="shared" si="23"/>
        <v>0.57499999999999929</v>
      </c>
      <c r="BX65" s="93">
        <f t="shared" si="24"/>
        <v>0.60700000000000021</v>
      </c>
      <c r="BY65" s="94">
        <f t="shared" si="25"/>
        <v>0</v>
      </c>
      <c r="BZ65" s="94">
        <f t="shared" si="26"/>
        <v>9.9833610648922821E-3</v>
      </c>
      <c r="CA65" s="94">
        <f t="shared" si="27"/>
        <v>3.0000000000001137E-3</v>
      </c>
      <c r="CB65">
        <f t="shared" si="28"/>
        <v>3.0000000000001137E-3</v>
      </c>
      <c r="CC65" s="58">
        <f t="shared" si="29"/>
        <v>9.0000000000003411E-3</v>
      </c>
      <c r="CD65" s="95" t="b">
        <f t="shared" si="30"/>
        <v>0</v>
      </c>
      <c r="CE65" s="96" t="b">
        <f t="shared" si="31"/>
        <v>1</v>
      </c>
      <c r="CF65" t="b">
        <f t="shared" si="32"/>
        <v>1</v>
      </c>
      <c r="CG65" t="b">
        <f t="shared" si="33"/>
        <v>1</v>
      </c>
      <c r="CH65" s="84" t="b">
        <f t="shared" si="34"/>
        <v>1</v>
      </c>
      <c r="CI65">
        <f t="shared" si="35"/>
        <v>0.88300000000000001</v>
      </c>
      <c r="CJ65" t="b">
        <f t="shared" si="36"/>
        <v>1</v>
      </c>
      <c r="CK65" t="b">
        <f t="shared" si="37"/>
        <v>1</v>
      </c>
      <c r="CL65" s="84" t="b">
        <f t="shared" si="57"/>
        <v>1</v>
      </c>
      <c r="CM65">
        <f t="shared" si="38"/>
        <v>3.133</v>
      </c>
      <c r="CN65" t="b">
        <f t="shared" si="39"/>
        <v>1</v>
      </c>
      <c r="CO65" s="84">
        <f t="shared" si="40"/>
        <v>5.7665400872586828E-2</v>
      </c>
      <c r="CP65" t="b">
        <f t="shared" si="41"/>
        <v>1</v>
      </c>
      <c r="CQ65" s="96" t="b">
        <f t="shared" si="42"/>
        <v>1</v>
      </c>
      <c r="CR65" t="b">
        <f t="shared" si="43"/>
        <v>0</v>
      </c>
      <c r="CS65" t="b">
        <f t="shared" si="44"/>
        <v>0</v>
      </c>
      <c r="CT65" t="b">
        <f t="shared" si="45"/>
        <v>1</v>
      </c>
      <c r="CU65" t="b">
        <f t="shared" si="46"/>
        <v>1</v>
      </c>
      <c r="CV65" s="84" t="b">
        <f t="shared" si="47"/>
        <v>1</v>
      </c>
      <c r="CW65" t="b">
        <f t="shared" si="48"/>
        <v>1</v>
      </c>
      <c r="CX65" t="b">
        <f t="shared" si="49"/>
        <v>1</v>
      </c>
      <c r="CY65" t="b">
        <f t="shared" si="50"/>
        <v>1</v>
      </c>
      <c r="CZ65" t="b">
        <f t="shared" si="51"/>
        <v>1</v>
      </c>
      <c r="DA65" s="84">
        <f t="shared" si="52"/>
        <v>1</v>
      </c>
      <c r="DB65" t="b">
        <f t="shared" si="53"/>
        <v>0</v>
      </c>
    </row>
    <row r="66" spans="1:106">
      <c r="A66" s="9">
        <v>1707</v>
      </c>
      <c r="B66" s="3">
        <v>2</v>
      </c>
      <c r="C66" s="3" t="s">
        <v>1944</v>
      </c>
      <c r="D66" s="3" t="str">
        <f t="shared" si="0"/>
        <v>MA_1_38-2_dk_0157</v>
      </c>
      <c r="E66" s="3" t="str">
        <f t="shared" si="1"/>
        <v>0157</v>
      </c>
      <c r="F66" s="3">
        <v>145374.32800000001</v>
      </c>
      <c r="G66" s="15">
        <v>416977.875</v>
      </c>
      <c r="H66" s="35" t="str">
        <f t="shared" si="2"/>
        <v>ja</v>
      </c>
      <c r="I66" s="42">
        <v>201</v>
      </c>
      <c r="J66" s="20" t="s">
        <v>372</v>
      </c>
      <c r="K66" s="21">
        <v>10000</v>
      </c>
      <c r="L66" s="28">
        <f t="shared" si="54"/>
        <v>1</v>
      </c>
      <c r="M66" s="28">
        <f t="shared" si="55"/>
        <v>1</v>
      </c>
      <c r="N66" s="56">
        <f t="shared" si="3"/>
        <v>10000</v>
      </c>
      <c r="O66" s="33">
        <f t="shared" si="56"/>
        <v>94.483950647698435</v>
      </c>
      <c r="P66" s="37">
        <f t="shared" si="4"/>
        <v>123.1367500992186</v>
      </c>
      <c r="Q66" s="9" t="s">
        <v>12</v>
      </c>
      <c r="R66" s="55" t="s">
        <v>12</v>
      </c>
      <c r="S66" s="55">
        <v>5.3710000000000004</v>
      </c>
      <c r="T66" s="55">
        <v>5.7389999999999999</v>
      </c>
      <c r="U66" s="55">
        <v>6.0730000000000004</v>
      </c>
      <c r="V66" s="3">
        <v>6.3460000000000001</v>
      </c>
      <c r="W66" s="3">
        <v>6.65</v>
      </c>
      <c r="X66" s="3" t="s">
        <v>12</v>
      </c>
      <c r="Y66" s="3">
        <v>7.2519999999999998</v>
      </c>
      <c r="Z66" s="15" t="s">
        <v>12</v>
      </c>
      <c r="AA66" s="10">
        <f t="shared" si="5"/>
        <v>6.65</v>
      </c>
      <c r="AB66" s="9">
        <f t="shared" si="6"/>
        <v>0.57699999999999996</v>
      </c>
      <c r="AC66" s="10">
        <f t="shared" si="7"/>
        <v>0.60199999999999942</v>
      </c>
      <c r="AD66" s="9" t="s">
        <v>12</v>
      </c>
      <c r="AE66" s="55" t="s">
        <v>12</v>
      </c>
      <c r="AF66" s="55">
        <v>0.49199999999999999</v>
      </c>
      <c r="AG66" s="55">
        <v>0.56799999999999995</v>
      </c>
      <c r="AH66" s="55">
        <v>0.66900000000000004</v>
      </c>
      <c r="AI66" s="3">
        <v>0.78500000000000003</v>
      </c>
      <c r="AJ66" s="3">
        <v>0.90400000000000003</v>
      </c>
      <c r="AK66" s="3" t="s">
        <v>12</v>
      </c>
      <c r="AL66" s="3">
        <v>1.085</v>
      </c>
      <c r="AM66" s="15" t="s">
        <v>12</v>
      </c>
      <c r="AN66" s="10">
        <f t="shared" si="8"/>
        <v>0.90400000000000003</v>
      </c>
      <c r="AO66" s="9">
        <f t="shared" si="9"/>
        <v>0.23499999999999999</v>
      </c>
      <c r="AP66" s="10">
        <f t="shared" si="10"/>
        <v>0.18099999999999994</v>
      </c>
      <c r="AQ66" s="9" t="s">
        <v>12</v>
      </c>
      <c r="AR66" s="55" t="s">
        <v>12</v>
      </c>
      <c r="AS66" s="55">
        <v>2.3170000000000002</v>
      </c>
      <c r="AT66" s="55">
        <v>2.4870000000000001</v>
      </c>
      <c r="AU66" s="55">
        <v>2.6629999999999998</v>
      </c>
      <c r="AV66" s="3">
        <v>2.891</v>
      </c>
      <c r="AW66" s="3">
        <v>3.097</v>
      </c>
      <c r="AX66" s="3" t="s">
        <v>12</v>
      </c>
      <c r="AY66" s="3">
        <v>3.375</v>
      </c>
      <c r="AZ66" s="15" t="s">
        <v>12</v>
      </c>
      <c r="BA66" s="10">
        <f t="shared" si="11"/>
        <v>3.097</v>
      </c>
      <c r="BB66" s="9">
        <f t="shared" si="12"/>
        <v>0.43400000000000016</v>
      </c>
      <c r="BC66" s="10">
        <f t="shared" si="13"/>
        <v>0.27800000000000002</v>
      </c>
      <c r="BD66" s="9">
        <v>6.5439999999999996</v>
      </c>
      <c r="BE66" s="3">
        <v>7.1639999999999997</v>
      </c>
      <c r="BF66" s="15">
        <v>7.798</v>
      </c>
      <c r="BG66" s="15">
        <f t="shared" si="14"/>
        <v>7.1639999999999997</v>
      </c>
      <c r="BH66" s="9">
        <f t="shared" si="15"/>
        <v>0.62000000000000011</v>
      </c>
      <c r="BI66" s="10">
        <f t="shared" si="16"/>
        <v>0.63400000000000034</v>
      </c>
      <c r="BJ66" s="9">
        <v>6.5469999999999997</v>
      </c>
      <c r="BK66" s="3">
        <v>7.1719999999999997</v>
      </c>
      <c r="BL66" s="15">
        <v>7.806</v>
      </c>
      <c r="BM66" s="15">
        <f t="shared" si="17"/>
        <v>7.1719999999999997</v>
      </c>
      <c r="BN66" s="9">
        <f t="shared" si="18"/>
        <v>0.625</v>
      </c>
      <c r="BO66" s="10">
        <f t="shared" si="19"/>
        <v>0.63400000000000034</v>
      </c>
      <c r="BP66">
        <f t="shared" si="20"/>
        <v>0</v>
      </c>
      <c r="BQ66" s="93">
        <f t="shared" si="21"/>
        <v>1.0745233968804162</v>
      </c>
      <c r="BR66" s="93">
        <f t="shared" si="22"/>
        <v>1.0831889081455808</v>
      </c>
      <c r="BS66" s="93" t="str">
        <f>VLOOKUP(C66,'Koppeling locatie - aslocatie'!$A$2:$C$8139,2,FALSE)</f>
        <v>maas222</v>
      </c>
      <c r="BT66" s="93">
        <f>VLOOKUP($BS66,aslocaties_v01!$C$3:$AA$500,MATCH($K$3/10,aslocaties_v01!$C$2:$X$2),FALSE)</f>
        <v>6.0810000000000004</v>
      </c>
      <c r="BU66" s="93">
        <f>VLOOKUP(BS66,aslocaties_v01!$C$3:$AA$500,MATCH($K$3,aslocaties_v01!$C$2:$X$2),FALSE)</f>
        <v>6.6559999999999997</v>
      </c>
      <c r="BV66" s="93">
        <f>VLOOKUP(BS66,aslocaties_v01!$C$3:$AA$500,MATCH($K$3*10,aslocaties_v01!$C$2:$Y$2),FALSE)</f>
        <v>7.2629999999999999</v>
      </c>
      <c r="BW66" s="93">
        <f t="shared" si="23"/>
        <v>0.57499999999999929</v>
      </c>
      <c r="BX66" s="93">
        <f t="shared" si="24"/>
        <v>0.60700000000000021</v>
      </c>
      <c r="BY66" s="94">
        <f t="shared" si="25"/>
        <v>3.4662045060670499E-3</v>
      </c>
      <c r="BZ66" s="94">
        <f t="shared" si="26"/>
        <v>8.3056478405327816E-3</v>
      </c>
      <c r="CA66" s="94">
        <f t="shared" si="27"/>
        <v>8.0000000000000071E-3</v>
      </c>
      <c r="CB66">
        <f t="shared" si="28"/>
        <v>5.9999999999993392E-3</v>
      </c>
      <c r="CC66" s="58">
        <f t="shared" si="29"/>
        <v>1.1000000000000121E-2</v>
      </c>
      <c r="CD66" s="95" t="b">
        <f t="shared" si="30"/>
        <v>0</v>
      </c>
      <c r="CE66" s="96" t="b">
        <f t="shared" si="31"/>
        <v>1</v>
      </c>
      <c r="CF66" t="b">
        <f t="shared" si="32"/>
        <v>1</v>
      </c>
      <c r="CG66" t="b">
        <f t="shared" si="33"/>
        <v>1</v>
      </c>
      <c r="CH66" s="84" t="b">
        <f t="shared" si="34"/>
        <v>1</v>
      </c>
      <c r="CI66">
        <f t="shared" si="35"/>
        <v>0.90400000000000003</v>
      </c>
      <c r="CJ66" t="b">
        <f t="shared" si="36"/>
        <v>1</v>
      </c>
      <c r="CK66" t="b">
        <f t="shared" si="37"/>
        <v>1</v>
      </c>
      <c r="CL66" s="84" t="b">
        <f t="shared" si="57"/>
        <v>1</v>
      </c>
      <c r="CM66">
        <f t="shared" si="38"/>
        <v>3.097</v>
      </c>
      <c r="CN66" t="b">
        <f t="shared" si="39"/>
        <v>1</v>
      </c>
      <c r="CO66" s="84">
        <f t="shared" si="40"/>
        <v>6.0417315066762289E-2</v>
      </c>
      <c r="CP66" t="b">
        <f t="shared" si="41"/>
        <v>1</v>
      </c>
      <c r="CQ66" s="96" t="b">
        <f t="shared" si="42"/>
        <v>1</v>
      </c>
      <c r="CR66" t="b">
        <f t="shared" si="43"/>
        <v>1</v>
      </c>
      <c r="CS66" t="b">
        <f t="shared" si="44"/>
        <v>1</v>
      </c>
      <c r="CT66" t="b">
        <f t="shared" si="45"/>
        <v>1</v>
      </c>
      <c r="CU66" t="b">
        <f t="shared" si="46"/>
        <v>1</v>
      </c>
      <c r="CV66" s="84" t="b">
        <f t="shared" si="47"/>
        <v>1</v>
      </c>
      <c r="CW66" t="b">
        <f t="shared" si="48"/>
        <v>1</v>
      </c>
      <c r="CX66" t="b">
        <f t="shared" si="49"/>
        <v>1</v>
      </c>
      <c r="CY66" t="b">
        <f t="shared" si="50"/>
        <v>1</v>
      </c>
      <c r="CZ66" t="b">
        <f t="shared" si="51"/>
        <v>1</v>
      </c>
      <c r="DA66" s="84">
        <f t="shared" si="52"/>
        <v>0</v>
      </c>
      <c r="DB66" t="b">
        <f t="shared" si="53"/>
        <v>0</v>
      </c>
    </row>
    <row r="67" spans="1:106">
      <c r="A67" s="9">
        <v>1708</v>
      </c>
      <c r="B67" s="3">
        <v>2</v>
      </c>
      <c r="C67" s="3" t="s">
        <v>1945</v>
      </c>
      <c r="D67" s="3" t="str">
        <f t="shared" ref="D67:D130" si="58">IF(ISERROR(FIND("_",C67)),C67,LEFT(C67,LEN(C67)-LEN(RIGHT(C67,LEN(C67)-FIND("~",SUBSTITUTE(C67,"_","~",LEN(C67)-LEN(SUBSTITUTE(C67,"_",""))))))) &amp; TEXT(INT(RIGHT(C67,LEN(C67)-FIND("~",SUBSTITUTE(C67,"_","~",LEN(C67)-LEN(SUBSTITUTE(C67,"_","")))))), "0000") )</f>
        <v>MA_1_38-2_dk_0158</v>
      </c>
      <c r="E67" s="3" t="str">
        <f t="shared" ref="E67:E130" si="59">TEXT(INT(RIGHT(C67,LEN(C67)-FIND("~",SUBSTITUTE(C67,"_","~",LEN(C67)-LEN(SUBSTITUTE(C67,"_","")))))), "0000")</f>
        <v>0158</v>
      </c>
      <c r="F67" s="3">
        <v>145257.34400000001</v>
      </c>
      <c r="G67" s="15">
        <v>417016.31199999998</v>
      </c>
      <c r="H67" s="35" t="str">
        <f t="shared" ref="H67:H130" si="60">IF(COUNTIF(C:C, "="&amp;C67)=1,"ja", "nee")</f>
        <v>ja</v>
      </c>
      <c r="I67" s="42">
        <v>199</v>
      </c>
      <c r="J67" s="20" t="s">
        <v>372</v>
      </c>
      <c r="K67" s="21">
        <v>10000</v>
      </c>
      <c r="L67" s="28">
        <f t="shared" si="54"/>
        <v>1</v>
      </c>
      <c r="M67" s="28">
        <f t="shared" si="55"/>
        <v>1</v>
      </c>
      <c r="N67" s="56">
        <f t="shared" ref="N67:N130" si="61">INT(K67/L67*M67)</f>
        <v>10000</v>
      </c>
      <c r="O67" s="33">
        <f t="shared" si="56"/>
        <v>123.1367500992186</v>
      </c>
      <c r="P67" s="37">
        <f t="shared" ref="P67:P130" si="62">SQRT((F67-F68)^2+(G67-G68)^2)</f>
        <v>72.36673603944601</v>
      </c>
      <c r="Q67" s="9" t="s">
        <v>12</v>
      </c>
      <c r="R67" s="55" t="s">
        <v>12</v>
      </c>
      <c r="S67" s="55">
        <v>5.3659999999999997</v>
      </c>
      <c r="T67" s="55">
        <v>5.734</v>
      </c>
      <c r="U67" s="55">
        <v>6.0670000000000002</v>
      </c>
      <c r="V67" s="3">
        <v>6.3380000000000001</v>
      </c>
      <c r="W67" s="3">
        <v>6.6429999999999998</v>
      </c>
      <c r="X67" s="3" t="s">
        <v>12</v>
      </c>
      <c r="Y67" s="3">
        <v>7.2469999999999999</v>
      </c>
      <c r="Z67" s="15" t="s">
        <v>12</v>
      </c>
      <c r="AA67" s="10">
        <f t="shared" ref="AA67:AA130" si="63">LOOKUP($K67,$Q$2:$Z$2,Q67:Z67)</f>
        <v>6.6429999999999998</v>
      </c>
      <c r="AB67" s="9">
        <f t="shared" ref="AB67:AB130" si="64">LOOKUP($K67,$Q$2:$Z$2,Q67:Z67)-LOOKUP(0.1*$K67,$Q$2:$Z$2,Q67:Z67)</f>
        <v>0.57599999999999962</v>
      </c>
      <c r="AC67" s="10">
        <f t="shared" ref="AC67:AC130" si="65">LOOKUP(10*$K67,$Q$2:$Z$2,Q67:Z67)-LOOKUP($K67,$Q$2:$Z$2,Q67:Z67)</f>
        <v>0.60400000000000009</v>
      </c>
      <c r="AD67" s="9" t="s">
        <v>12</v>
      </c>
      <c r="AE67" s="55" t="s">
        <v>12</v>
      </c>
      <c r="AF67" s="55">
        <v>0.51</v>
      </c>
      <c r="AG67" s="55">
        <v>0.59099999999999997</v>
      </c>
      <c r="AH67" s="55">
        <v>0.70699999999999996</v>
      </c>
      <c r="AI67" s="3">
        <v>0.82</v>
      </c>
      <c r="AJ67" s="3">
        <v>0.90700000000000003</v>
      </c>
      <c r="AK67" s="3" t="s">
        <v>12</v>
      </c>
      <c r="AL67" s="3">
        <v>1.071</v>
      </c>
      <c r="AM67" s="15" t="s">
        <v>12</v>
      </c>
      <c r="AN67" s="10">
        <f t="shared" ref="AN67:AN130" si="66">LOOKUP($K67,$Q$2:$Z$2,AD67:AM67)</f>
        <v>0.90700000000000003</v>
      </c>
      <c r="AO67" s="9">
        <f t="shared" ref="AO67:AO130" si="67">LOOKUP($K67,$Q$2:$Z$2,AD67:AM67)-LOOKUP(0.1*$K67,$Q$2:$Z$2,AD67:AM67)</f>
        <v>0.20000000000000007</v>
      </c>
      <c r="AP67" s="10">
        <f t="shared" ref="AP67:AP130" si="68">LOOKUP(10*$K67,$Q$2:$Z$2,AD67:AM67)-LOOKUP($K67,$Q$2:$Z$2,AD67:AM67)</f>
        <v>0.16399999999999992</v>
      </c>
      <c r="AQ67" s="9" t="s">
        <v>12</v>
      </c>
      <c r="AR67" s="55" t="s">
        <v>12</v>
      </c>
      <c r="AS67" s="55">
        <v>2.3570000000000002</v>
      </c>
      <c r="AT67" s="55">
        <v>2.5129999999999999</v>
      </c>
      <c r="AU67" s="55">
        <v>2.726</v>
      </c>
      <c r="AV67" s="3">
        <v>2.976</v>
      </c>
      <c r="AW67" s="3">
        <v>3.1070000000000002</v>
      </c>
      <c r="AX67" s="3" t="s">
        <v>12</v>
      </c>
      <c r="AY67" s="3">
        <v>3.3540000000000001</v>
      </c>
      <c r="AZ67" s="15" t="s">
        <v>12</v>
      </c>
      <c r="BA67" s="10">
        <f t="shared" ref="BA67:BA130" si="69">LOOKUP($K67,$Q$2:$Z$2,AQ67:AZ67)</f>
        <v>3.1070000000000002</v>
      </c>
      <c r="BB67" s="9">
        <f t="shared" ref="BB67:BB130" si="70">LOOKUP($K67,$Q$2:$Z$2,AQ67:AZ67)-LOOKUP(0.1*$K67,$Q$2:$Z$2,AQ67:AZ67)</f>
        <v>0.38100000000000023</v>
      </c>
      <c r="BC67" s="10">
        <f t="shared" ref="BC67:BC130" si="71">LOOKUP(10*$K67,$Q$2:$Z$2,AQ67:AZ67)-LOOKUP($K67,$Q$2:$Z$2,AQ67:AZ67)</f>
        <v>0.24699999999999989</v>
      </c>
      <c r="BD67" s="9">
        <v>6.5270000000000001</v>
      </c>
      <c r="BE67" s="3">
        <v>7.1449999999999996</v>
      </c>
      <c r="BF67" s="15">
        <v>7.7759999999999998</v>
      </c>
      <c r="BG67" s="15">
        <f t="shared" ref="BG67:BG130" si="72">LOOKUP($N67,$BD$2:$BF$2,BD67:BF67)</f>
        <v>7.1449999999999996</v>
      </c>
      <c r="BH67" s="9">
        <f t="shared" ref="BH67:BH130" si="73">BE67-BD67</f>
        <v>0.61799999999999944</v>
      </c>
      <c r="BI67" s="10">
        <f t="shared" ref="BI67:BI130" si="74">BF67-BE67</f>
        <v>0.63100000000000023</v>
      </c>
      <c r="BJ67" s="9">
        <v>6.5309999999999997</v>
      </c>
      <c r="BK67" s="3">
        <v>7.1529999999999996</v>
      </c>
      <c r="BL67" s="15">
        <v>7.7850000000000001</v>
      </c>
      <c r="BM67" s="15">
        <f t="shared" ref="BM67:BM130" si="75">LOOKUP($N67,$BD$2:$BF$2,BJ67:BL67)</f>
        <v>7.1529999999999996</v>
      </c>
      <c r="BN67" s="9">
        <f t="shared" ref="BN67:BN130" si="76">BK67-BJ67</f>
        <v>0.62199999999999989</v>
      </c>
      <c r="BO67" s="10">
        <f t="shared" ref="BO67:BO130" si="77">BL67-BK67</f>
        <v>0.63200000000000056</v>
      </c>
      <c r="BP67">
        <f t="shared" ref="BP67:BP130" si="78">IF(AND(ISERROR(FIND("Fout",Q67)), ISERROR(FIND("Fout",AD67)), ISERROR(FIND("Fout",AQ67)), ISERROR(FIND( "Fout",BD67)), ISERROR(FIND( "Fout",BJ67))),0,1)</f>
        <v>0</v>
      </c>
      <c r="BQ67" s="93">
        <f t="shared" ref="BQ67:BQ130" si="79">IF(AB67=0, -1, BH67/AB67)</f>
        <v>1.0729166666666663</v>
      </c>
      <c r="BR67" s="93">
        <f t="shared" ref="BR67:BR130" si="80">IF(AB67=0,-1,BN67/AB67)</f>
        <v>1.0798611111111116</v>
      </c>
      <c r="BS67" s="93" t="str">
        <f>VLOOKUP(C67,'Koppeling locatie - aslocatie'!$A$2:$C$8139,2,FALSE)</f>
        <v>maas222</v>
      </c>
      <c r="BT67" s="93">
        <f>VLOOKUP($BS67,aslocaties_v01!$C$3:$AA$500,MATCH($K$3/10,aslocaties_v01!$C$2:$X$2),FALSE)</f>
        <v>6.0810000000000004</v>
      </c>
      <c r="BU67" s="93">
        <f>VLOOKUP(BS67,aslocaties_v01!$C$3:$AA$500,MATCH($K$3,aslocaties_v01!$C$2:$X$2),FALSE)</f>
        <v>6.6559999999999997</v>
      </c>
      <c r="BV67" s="93">
        <f>VLOOKUP(BS67,aslocaties_v01!$C$3:$AA$500,MATCH($K$3*10,aslocaties_v01!$C$2:$Y$2),FALSE)</f>
        <v>7.2629999999999999</v>
      </c>
      <c r="BW67" s="93">
        <f t="shared" ref="BW67:BW130" si="81">BU67-BT67</f>
        <v>0.57499999999999929</v>
      </c>
      <c r="BX67" s="93">
        <f t="shared" ref="BX67:BX130" si="82">BV67-BU67</f>
        <v>0.60700000000000021</v>
      </c>
      <c r="BY67" s="94">
        <f t="shared" ref="BY67:BY130" si="83">IFERROR(ABS(1-BW67/AB67), 999)</f>
        <v>1.7361111111117156E-3</v>
      </c>
      <c r="BZ67" s="94">
        <f t="shared" ref="BZ67:BZ130" si="84">IFERROR(ABS(1-BX67/AC67), 999)</f>
        <v>4.9668874172186239E-3</v>
      </c>
      <c r="CA67" s="94">
        <f t="shared" ref="CA67:CA130" si="85">ABS(LOOKUP(0.1*$K67,$Q$2:$Z$2,Q67:Z67)-BT67)</f>
        <v>1.4000000000000234E-2</v>
      </c>
      <c r="CB67">
        <f t="shared" ref="CB67:CB130" si="86">ABS(LOOKUP($K67,$Q$2:$Z$2,Q67:Z67)-BU67)</f>
        <v>1.2999999999999901E-2</v>
      </c>
      <c r="CC67" s="58">
        <f t="shared" ref="CC67:CC130" si="87">ABS(LOOKUP(10*$K67,$Q$2:$Z$2,Q67:Z67)-BV67)</f>
        <v>1.6000000000000014E-2</v>
      </c>
      <c r="CD67" s="95" t="b">
        <f t="shared" ref="CD67:CD130" si="88">OR(BY67&gt;0.1,BZ67&gt;0.1, CA67&gt;=0.15, CB67&gt;=0.15, CC67&gt;=0.15)</f>
        <v>0</v>
      </c>
      <c r="CE67" s="96" t="b">
        <f t="shared" ref="CE67:CE130" si="89">AA67&lt;AVERAGE(AA:AA)+2*STDEV(AA:AA)</f>
        <v>1</v>
      </c>
      <c r="CF67" t="b">
        <f t="shared" ref="CF67:CF130" si="90">BG67&lt;AVERAGE(BG:BG)+2*STDEV(BG:BG)</f>
        <v>1</v>
      </c>
      <c r="CG67" t="b">
        <f t="shared" ref="CG67:CG130" si="91">BM67&lt;AVERAGE(BM:BM)+2*STDEV(BM:BM)</f>
        <v>1</v>
      </c>
      <c r="CH67" s="84" t="b">
        <f t="shared" ref="CH67:CH130" si="92">AN67&gt;0.25</f>
        <v>1</v>
      </c>
      <c r="CI67">
        <f t="shared" ref="CI67:CI130" si="93">IF(CH67,AN67,"")</f>
        <v>0.90700000000000003</v>
      </c>
      <c r="CJ67" t="b">
        <f t="shared" ref="CJ67:CJ130" si="94">CI67&lt;AVERAGE(CI:CI)+3*STDEV(CI:CI)</f>
        <v>1</v>
      </c>
      <c r="CK67" t="b">
        <f t="shared" ref="CK67:CK130" si="95">AN67&lt;1.25</f>
        <v>1</v>
      </c>
      <c r="CL67" s="84" t="b">
        <f t="shared" si="57"/>
        <v>1</v>
      </c>
      <c r="CM67">
        <f t="shared" ref="CM67:CM130" si="96">IF(CL67,BA67,"")</f>
        <v>3.1070000000000002</v>
      </c>
      <c r="CN67" t="b">
        <f t="shared" ref="CN67:CN130" si="97">CM67&lt;AVERAGE(CM:CM)+3*STDEV(CM:CM)</f>
        <v>1</v>
      </c>
      <c r="CO67" s="84">
        <f t="shared" ref="CO67:CO130" si="98">IF(BA67=0, -1, AN67/(1.56*BA67^2))</f>
        <v>6.0228241368474239E-2</v>
      </c>
      <c r="CP67" t="b">
        <f t="shared" ref="CP67:CP130" si="99">OR(CO67&gt;0.035, CO67&lt;0.065)</f>
        <v>1</v>
      </c>
      <c r="CQ67" s="96" t="b">
        <f t="shared" ref="CQ67:CQ130" si="100">IF(O67="-", "-", ABS(AA67-AA66)&lt;O67*$CR$1)</f>
        <v>1</v>
      </c>
      <c r="CR67" t="b">
        <f t="shared" ref="CR67:CR130" si="101">IF(O67="-","-",ABS(BG67-BG66)&lt;O67*$CS$1)</f>
        <v>1</v>
      </c>
      <c r="CS67" t="b">
        <f t="shared" ref="CS67:CS130" si="102">IF(O67="-","-",ABS(BM67-BM66)&lt;O67*$CT$1)</f>
        <v>1</v>
      </c>
      <c r="CT67" t="b">
        <f t="shared" ref="CT67:CT130" si="103">IF(O67="-","-",ABS(AN67-AN66)&lt;O67*$CU$1)</f>
        <v>1</v>
      </c>
      <c r="CU67" t="b">
        <f t="shared" ref="CU67:CU130" si="104">IF(O67="-","-",ABS(BA66-BA67)&lt;O67*$CV$1)</f>
        <v>1</v>
      </c>
      <c r="CV67" s="84" t="b">
        <f t="shared" ref="CV67:CV130" si="105">IF(P67="-","-",ABS(AA68-AA67)&lt;P67*$CR$1)</f>
        <v>1</v>
      </c>
      <c r="CW67" t="b">
        <f t="shared" ref="CW67:CW130" si="106">IF(P67="-","-",ABS(BG68-BG67)&lt;P67*$CS$1)</f>
        <v>1</v>
      </c>
      <c r="CX67" t="b">
        <f t="shared" ref="CX67:CX130" si="107">IF(P67="-","-",ABS(BM68-BM67)&lt;P67*$CT$1)</f>
        <v>1</v>
      </c>
      <c r="CY67" t="b">
        <f t="shared" ref="CY67:CY130" si="108">IF(P67="-","-",ABS(AN68-AN67)&lt;P67*$CU$1)</f>
        <v>1</v>
      </c>
      <c r="CZ67" t="b">
        <f t="shared" ref="CZ67:CZ130" si="109">IF(P67="-","-",ABS(BA67-BA68)&lt;P67*$CV$1)</f>
        <v>1</v>
      </c>
      <c r="DA67" s="84">
        <f t="shared" ref="DA67:DA130" si="110">IFERROR(IF(AND(CQ67:CU67),0,1), 0)+IFERROR(IF(AND(CV67:CZ67),0,1),0)</f>
        <v>0</v>
      </c>
      <c r="DB67" t="b">
        <f t="shared" ref="DB67:DB130" si="111">AND(DA67&gt;0,CD67)</f>
        <v>0</v>
      </c>
    </row>
    <row r="68" spans="1:106">
      <c r="A68" s="9">
        <v>1709</v>
      </c>
      <c r="B68" s="3">
        <v>2</v>
      </c>
      <c r="C68" s="3" t="s">
        <v>1946</v>
      </c>
      <c r="D68" s="3" t="str">
        <f t="shared" si="58"/>
        <v>MA_1_38-2_dk_0159</v>
      </c>
      <c r="E68" s="3" t="str">
        <f t="shared" si="59"/>
        <v>0159</v>
      </c>
      <c r="F68" s="3">
        <v>145189.06200000001</v>
      </c>
      <c r="G68" s="15">
        <v>417040.28100000002</v>
      </c>
      <c r="H68" s="35" t="str">
        <f t="shared" si="60"/>
        <v>ja</v>
      </c>
      <c r="I68" s="42">
        <v>196</v>
      </c>
      <c r="J68" s="20" t="s">
        <v>372</v>
      </c>
      <c r="K68" s="21">
        <v>10000</v>
      </c>
      <c r="L68" s="28">
        <f t="shared" ref="L68:L131" si="112">L67</f>
        <v>1</v>
      </c>
      <c r="M68" s="28">
        <f t="shared" ref="M68:M131" si="113">M67</f>
        <v>1</v>
      </c>
      <c r="N68" s="56">
        <f t="shared" si="61"/>
        <v>10000</v>
      </c>
      <c r="O68" s="33">
        <f t="shared" ref="O68:O131" si="114">SQRT((F67-F68)^2+(G67-G68)^2)</f>
        <v>72.36673603944601</v>
      </c>
      <c r="P68" s="37">
        <f t="shared" si="62"/>
        <v>8337.0153706542351</v>
      </c>
      <c r="Q68" s="9" t="s">
        <v>12</v>
      </c>
      <c r="R68" s="55" t="s">
        <v>12</v>
      </c>
      <c r="S68" s="55">
        <v>5.3630000000000004</v>
      </c>
      <c r="T68" s="55">
        <v>5.7309999999999999</v>
      </c>
      <c r="U68" s="55">
        <v>6.0629999999999997</v>
      </c>
      <c r="V68" s="3">
        <v>6.3339999999999996</v>
      </c>
      <c r="W68" s="3">
        <v>6.6390000000000002</v>
      </c>
      <c r="X68" s="3" t="s">
        <v>12</v>
      </c>
      <c r="Y68" s="3">
        <v>7.2439999999999998</v>
      </c>
      <c r="Z68" s="15" t="s">
        <v>12</v>
      </c>
      <c r="AA68" s="10">
        <f t="shared" si="63"/>
        <v>6.6390000000000002</v>
      </c>
      <c r="AB68" s="9">
        <f t="shared" si="64"/>
        <v>0.57600000000000051</v>
      </c>
      <c r="AC68" s="10">
        <f t="shared" si="65"/>
        <v>0.60499999999999954</v>
      </c>
      <c r="AD68" s="9" t="s">
        <v>12</v>
      </c>
      <c r="AE68" s="55" t="s">
        <v>12</v>
      </c>
      <c r="AF68" s="55">
        <v>0.51300000000000001</v>
      </c>
      <c r="AG68" s="55">
        <v>0.58499999999999996</v>
      </c>
      <c r="AH68" s="55">
        <v>0.67600000000000005</v>
      </c>
      <c r="AI68" s="3">
        <v>0.77300000000000002</v>
      </c>
      <c r="AJ68" s="3">
        <v>0.88700000000000001</v>
      </c>
      <c r="AK68" s="3" t="s">
        <v>12</v>
      </c>
      <c r="AL68" s="3">
        <v>1.101</v>
      </c>
      <c r="AM68" s="15" t="s">
        <v>12</v>
      </c>
      <c r="AN68" s="10">
        <f t="shared" si="66"/>
        <v>0.88700000000000001</v>
      </c>
      <c r="AO68" s="9">
        <f t="shared" si="67"/>
        <v>0.21099999999999997</v>
      </c>
      <c r="AP68" s="10">
        <f t="shared" si="68"/>
        <v>0.21399999999999997</v>
      </c>
      <c r="AQ68" s="9" t="s">
        <v>12</v>
      </c>
      <c r="AR68" s="55" t="s">
        <v>12</v>
      </c>
      <c r="AS68" s="55">
        <v>2.3740000000000001</v>
      </c>
      <c r="AT68" s="55">
        <v>2.5430000000000001</v>
      </c>
      <c r="AU68" s="55">
        <v>2.706</v>
      </c>
      <c r="AV68" s="3">
        <v>2.895</v>
      </c>
      <c r="AW68" s="3">
        <v>3.157</v>
      </c>
      <c r="AX68" s="3" t="s">
        <v>12</v>
      </c>
      <c r="AY68" s="3">
        <v>3.4260000000000002</v>
      </c>
      <c r="AZ68" s="15" t="s">
        <v>12</v>
      </c>
      <c r="BA68" s="10">
        <f t="shared" si="69"/>
        <v>3.157</v>
      </c>
      <c r="BB68" s="9">
        <f t="shared" si="70"/>
        <v>0.45100000000000007</v>
      </c>
      <c r="BC68" s="10">
        <f t="shared" si="71"/>
        <v>0.26900000000000013</v>
      </c>
      <c r="BD68" s="9">
        <v>6.5510000000000002</v>
      </c>
      <c r="BE68" s="3">
        <v>7.173</v>
      </c>
      <c r="BF68" s="15">
        <v>7.81</v>
      </c>
      <c r="BG68" s="15">
        <f t="shared" si="72"/>
        <v>7.173</v>
      </c>
      <c r="BH68" s="9">
        <f t="shared" si="73"/>
        <v>0.62199999999999989</v>
      </c>
      <c r="BI68" s="10">
        <f t="shared" si="74"/>
        <v>0.63699999999999957</v>
      </c>
      <c r="BJ68" s="9">
        <v>6.5510000000000002</v>
      </c>
      <c r="BK68" s="3">
        <v>7.1769999999999996</v>
      </c>
      <c r="BL68" s="15">
        <v>7.8140000000000001</v>
      </c>
      <c r="BM68" s="15">
        <f t="shared" si="75"/>
        <v>7.1769999999999996</v>
      </c>
      <c r="BN68" s="9">
        <f t="shared" si="76"/>
        <v>0.62599999999999945</v>
      </c>
      <c r="BO68" s="10">
        <f t="shared" si="77"/>
        <v>0.63700000000000045</v>
      </c>
      <c r="BP68">
        <f t="shared" si="78"/>
        <v>0</v>
      </c>
      <c r="BQ68" s="93">
        <f t="shared" si="79"/>
        <v>1.0798611111111101</v>
      </c>
      <c r="BR68" s="93">
        <f t="shared" si="80"/>
        <v>1.0868055555555536</v>
      </c>
      <c r="BS68" s="93" t="str">
        <f>VLOOKUP(C68,'Koppeling locatie - aslocatie'!$A$2:$C$8139,2,FALSE)</f>
        <v>maas222</v>
      </c>
      <c r="BT68" s="93">
        <f>VLOOKUP($BS68,aslocaties_v01!$C$3:$AA$500,MATCH($K$3/10,aslocaties_v01!$C$2:$X$2),FALSE)</f>
        <v>6.0810000000000004</v>
      </c>
      <c r="BU68" s="93">
        <f>VLOOKUP(BS68,aslocaties_v01!$C$3:$AA$500,MATCH($K$3,aslocaties_v01!$C$2:$X$2),FALSE)</f>
        <v>6.6559999999999997</v>
      </c>
      <c r="BV68" s="93">
        <f>VLOOKUP(BS68,aslocaties_v01!$C$3:$AA$500,MATCH($K$3*10,aslocaties_v01!$C$2:$Y$2),FALSE)</f>
        <v>7.2629999999999999</v>
      </c>
      <c r="BW68" s="93">
        <f t="shared" si="81"/>
        <v>0.57499999999999929</v>
      </c>
      <c r="BX68" s="93">
        <f t="shared" si="82"/>
        <v>0.60700000000000021</v>
      </c>
      <c r="BY68" s="94">
        <f t="shared" si="83"/>
        <v>1.7361111111132699E-3</v>
      </c>
      <c r="BZ68" s="94">
        <f t="shared" si="84"/>
        <v>3.3057851239679525E-3</v>
      </c>
      <c r="CA68" s="94">
        <f t="shared" si="85"/>
        <v>1.8000000000000682E-2</v>
      </c>
      <c r="CB68">
        <f t="shared" si="86"/>
        <v>1.699999999999946E-2</v>
      </c>
      <c r="CC68" s="58">
        <f t="shared" si="87"/>
        <v>1.9000000000000128E-2</v>
      </c>
      <c r="CD68" s="95" t="b">
        <f t="shared" si="88"/>
        <v>0</v>
      </c>
      <c r="CE68" s="96" t="b">
        <f t="shared" si="89"/>
        <v>1</v>
      </c>
      <c r="CF68" t="b">
        <f t="shared" si="90"/>
        <v>1</v>
      </c>
      <c r="CG68" t="b">
        <f t="shared" si="91"/>
        <v>1</v>
      </c>
      <c r="CH68" s="84" t="b">
        <f t="shared" si="92"/>
        <v>1</v>
      </c>
      <c r="CI68">
        <f t="shared" si="93"/>
        <v>0.88700000000000001</v>
      </c>
      <c r="CJ68" t="b">
        <f t="shared" si="94"/>
        <v>1</v>
      </c>
      <c r="CK68" t="b">
        <f t="shared" si="95"/>
        <v>1</v>
      </c>
      <c r="CL68" s="84" t="b">
        <f t="shared" ref="CL68:CL131" si="115">BA68&lt;AVERAGE(BA:BA)+2*STDEV(BA:BA)</f>
        <v>1</v>
      </c>
      <c r="CM68">
        <f t="shared" si="96"/>
        <v>3.157</v>
      </c>
      <c r="CN68" t="b">
        <f t="shared" si="97"/>
        <v>1</v>
      </c>
      <c r="CO68" s="84">
        <f t="shared" si="98"/>
        <v>5.7049239276886703E-2</v>
      </c>
      <c r="CP68" t="b">
        <f t="shared" si="99"/>
        <v>1</v>
      </c>
      <c r="CQ68" s="96" t="b">
        <f t="shared" si="100"/>
        <v>1</v>
      </c>
      <c r="CR68" t="b">
        <f t="shared" si="101"/>
        <v>1</v>
      </c>
      <c r="CS68" t="b">
        <f t="shared" si="102"/>
        <v>1</v>
      </c>
      <c r="CT68" t="b">
        <f t="shared" si="103"/>
        <v>1</v>
      </c>
      <c r="CU68" t="b">
        <f t="shared" si="104"/>
        <v>1</v>
      </c>
      <c r="CV68" s="84" t="b">
        <f t="shared" si="105"/>
        <v>1</v>
      </c>
      <c r="CW68" t="b">
        <f t="shared" si="106"/>
        <v>1</v>
      </c>
      <c r="CX68" t="b">
        <f t="shared" si="107"/>
        <v>1</v>
      </c>
      <c r="CY68" t="b">
        <f t="shared" si="108"/>
        <v>1</v>
      </c>
      <c r="CZ68" t="b">
        <f t="shared" si="109"/>
        <v>1</v>
      </c>
      <c r="DA68" s="84">
        <f t="shared" si="110"/>
        <v>0</v>
      </c>
      <c r="DB68" t="b">
        <f t="shared" si="111"/>
        <v>0</v>
      </c>
    </row>
    <row r="69" spans="1:106">
      <c r="A69" s="9">
        <v>1710</v>
      </c>
      <c r="B69" s="3">
        <v>2</v>
      </c>
      <c r="C69" s="3" t="s">
        <v>1947</v>
      </c>
      <c r="D69" s="3" t="str">
        <f t="shared" si="58"/>
        <v>MA_1_38-2_dk_0016</v>
      </c>
      <c r="E69" s="3" t="str">
        <f t="shared" si="59"/>
        <v>0016</v>
      </c>
      <c r="F69" s="3">
        <v>150980.68799999999</v>
      </c>
      <c r="G69" s="15">
        <v>423037.18800000002</v>
      </c>
      <c r="H69" s="35" t="str">
        <f t="shared" si="60"/>
        <v>ja</v>
      </c>
      <c r="I69" s="42">
        <v>127</v>
      </c>
      <c r="J69" s="20" t="s">
        <v>372</v>
      </c>
      <c r="K69" s="21">
        <v>10000</v>
      </c>
      <c r="L69" s="28">
        <f t="shared" si="112"/>
        <v>1</v>
      </c>
      <c r="M69" s="28">
        <f t="shared" si="113"/>
        <v>1</v>
      </c>
      <c r="N69" s="56">
        <f t="shared" si="61"/>
        <v>10000</v>
      </c>
      <c r="O69" s="33">
        <f t="shared" si="114"/>
        <v>8337.0153706542351</v>
      </c>
      <c r="P69" s="37">
        <f t="shared" si="62"/>
        <v>8410.0150574138788</v>
      </c>
      <c r="Q69" s="9" t="s">
        <v>12</v>
      </c>
      <c r="R69" s="55" t="s">
        <v>12</v>
      </c>
      <c r="S69" s="55">
        <v>4.6769999999999996</v>
      </c>
      <c r="T69" s="55">
        <v>6.202</v>
      </c>
      <c r="U69" s="55">
        <v>7.2149999999999999</v>
      </c>
      <c r="V69" s="3">
        <v>7.4820000000000002</v>
      </c>
      <c r="W69" s="3">
        <v>7.7770000000000001</v>
      </c>
      <c r="X69" s="3" t="s">
        <v>12</v>
      </c>
      <c r="Y69" s="3">
        <v>8.3840000000000003</v>
      </c>
      <c r="Z69" s="15" t="s">
        <v>12</v>
      </c>
      <c r="AA69" s="10">
        <f t="shared" si="63"/>
        <v>7.7770000000000001</v>
      </c>
      <c r="AB69" s="9">
        <f t="shared" si="64"/>
        <v>0.56200000000000028</v>
      </c>
      <c r="AC69" s="10">
        <f t="shared" si="65"/>
        <v>0.60700000000000021</v>
      </c>
      <c r="AD69" s="9" t="s">
        <v>12</v>
      </c>
      <c r="AE69" s="55" t="s">
        <v>12</v>
      </c>
      <c r="AF69" s="55">
        <v>9.4E-2</v>
      </c>
      <c r="AG69" s="55">
        <v>0.182</v>
      </c>
      <c r="AH69" s="55">
        <v>0.30099999999999999</v>
      </c>
      <c r="AI69" s="3">
        <v>0.371</v>
      </c>
      <c r="AJ69" s="3">
        <v>0.44</v>
      </c>
      <c r="AK69" s="3" t="s">
        <v>12</v>
      </c>
      <c r="AL69" s="3">
        <v>0.56799999999999995</v>
      </c>
      <c r="AM69" s="15" t="s">
        <v>12</v>
      </c>
      <c r="AN69" s="10">
        <f t="shared" si="66"/>
        <v>0.44</v>
      </c>
      <c r="AO69" s="9">
        <f t="shared" si="67"/>
        <v>0.13900000000000001</v>
      </c>
      <c r="AP69" s="10">
        <f t="shared" si="68"/>
        <v>0.12799999999999995</v>
      </c>
      <c r="AQ69" s="9" t="s">
        <v>12</v>
      </c>
      <c r="AR69" s="55" t="s">
        <v>12</v>
      </c>
      <c r="AS69" s="55">
        <v>0.30199999999999999</v>
      </c>
      <c r="AT69" s="55">
        <v>1.1040000000000001</v>
      </c>
      <c r="AU69" s="55">
        <v>1.768</v>
      </c>
      <c r="AV69" s="3">
        <v>2.0609999999999999</v>
      </c>
      <c r="AW69" s="3">
        <v>2.2490000000000001</v>
      </c>
      <c r="AX69" s="3" t="s">
        <v>12</v>
      </c>
      <c r="AY69" s="3">
        <v>2.524</v>
      </c>
      <c r="AZ69" s="15" t="s">
        <v>12</v>
      </c>
      <c r="BA69" s="10">
        <f t="shared" si="69"/>
        <v>2.2490000000000001</v>
      </c>
      <c r="BB69" s="9">
        <f t="shared" si="70"/>
        <v>0.48100000000000009</v>
      </c>
      <c r="BC69" s="10">
        <f t="shared" si="71"/>
        <v>0.27499999999999991</v>
      </c>
      <c r="BD69" s="9">
        <v>7.484</v>
      </c>
      <c r="BE69" s="3">
        <v>8.1170000000000009</v>
      </c>
      <c r="BF69" s="15">
        <v>8.7240000000000002</v>
      </c>
      <c r="BG69" s="15">
        <f t="shared" si="72"/>
        <v>8.1170000000000009</v>
      </c>
      <c r="BH69" s="9">
        <f t="shared" si="73"/>
        <v>0.6330000000000009</v>
      </c>
      <c r="BI69" s="10">
        <f t="shared" si="74"/>
        <v>0.60699999999999932</v>
      </c>
      <c r="BJ69" s="9">
        <v>7.4630000000000001</v>
      </c>
      <c r="BK69" s="3">
        <v>8.0939999999999994</v>
      </c>
      <c r="BL69" s="15">
        <v>8.7010000000000005</v>
      </c>
      <c r="BM69" s="15">
        <f t="shared" si="75"/>
        <v>8.0939999999999994</v>
      </c>
      <c r="BN69" s="9">
        <f t="shared" si="76"/>
        <v>0.63099999999999934</v>
      </c>
      <c r="BO69" s="10">
        <f t="shared" si="77"/>
        <v>0.60700000000000109</v>
      </c>
      <c r="BP69">
        <f t="shared" si="78"/>
        <v>0</v>
      </c>
      <c r="BQ69" s="93">
        <f t="shared" si="79"/>
        <v>1.1263345195729548</v>
      </c>
      <c r="BR69" s="93">
        <f t="shared" si="80"/>
        <v>1.1227758007117421</v>
      </c>
      <c r="BS69" s="93" t="str">
        <f>VLOOKUP(C69,'Koppeling locatie - aslocatie'!$A$2:$C$8139,2,FALSE)</f>
        <v>maas210</v>
      </c>
      <c r="BT69" s="93">
        <f>VLOOKUP($BS69,aslocaties_v01!$C$3:$AA$500,MATCH($K$3/10,aslocaties_v01!$C$2:$X$2),FALSE)</f>
        <v>7.0650000000000004</v>
      </c>
      <c r="BU69" s="93">
        <f>VLOOKUP(BS69,aslocaties_v01!$C$3:$AA$500,MATCH($K$3,aslocaties_v01!$C$2:$X$2),FALSE)</f>
        <v>7.649</v>
      </c>
      <c r="BV69" s="93">
        <f>VLOOKUP(BS69,aslocaties_v01!$C$3:$AA$500,MATCH($K$3*10,aslocaties_v01!$C$2:$Y$2),FALSE)</f>
        <v>8.2629999999999999</v>
      </c>
      <c r="BW69" s="93">
        <f t="shared" si="81"/>
        <v>0.58399999999999963</v>
      </c>
      <c r="BX69" s="93">
        <f t="shared" si="82"/>
        <v>0.61399999999999988</v>
      </c>
      <c r="BY69" s="94">
        <f t="shared" si="83"/>
        <v>3.9145907473308483E-2</v>
      </c>
      <c r="BZ69" s="94">
        <f t="shared" si="84"/>
        <v>1.1532125205930166E-2</v>
      </c>
      <c r="CA69" s="94">
        <f t="shared" si="85"/>
        <v>0.14999999999999947</v>
      </c>
      <c r="CB69">
        <f t="shared" si="86"/>
        <v>0.12800000000000011</v>
      </c>
      <c r="CC69" s="58">
        <f t="shared" si="87"/>
        <v>0.12100000000000044</v>
      </c>
      <c r="CD69" s="95" t="b">
        <f t="shared" si="88"/>
        <v>0</v>
      </c>
      <c r="CE69" s="96" t="b">
        <f t="shared" si="89"/>
        <v>1</v>
      </c>
      <c r="CF69" t="b">
        <f t="shared" si="90"/>
        <v>1</v>
      </c>
      <c r="CG69" t="b">
        <f t="shared" si="91"/>
        <v>1</v>
      </c>
      <c r="CH69" s="84" t="b">
        <f t="shared" si="92"/>
        <v>1</v>
      </c>
      <c r="CI69">
        <f t="shared" si="93"/>
        <v>0.44</v>
      </c>
      <c r="CJ69" t="b">
        <f t="shared" si="94"/>
        <v>1</v>
      </c>
      <c r="CK69" t="b">
        <f t="shared" si="95"/>
        <v>1</v>
      </c>
      <c r="CL69" s="84" t="b">
        <f t="shared" si="115"/>
        <v>1</v>
      </c>
      <c r="CM69">
        <f t="shared" si="96"/>
        <v>2.2490000000000001</v>
      </c>
      <c r="CN69" t="b">
        <f t="shared" si="97"/>
        <v>1</v>
      </c>
      <c r="CO69" s="84">
        <f t="shared" si="98"/>
        <v>5.5763389934340067E-2</v>
      </c>
      <c r="CP69" t="b">
        <f t="shared" si="99"/>
        <v>1</v>
      </c>
      <c r="CQ69" s="96" t="b">
        <f t="shared" si="100"/>
        <v>1</v>
      </c>
      <c r="CR69" t="b">
        <f t="shared" si="101"/>
        <v>1</v>
      </c>
      <c r="CS69" t="b">
        <f t="shared" si="102"/>
        <v>1</v>
      </c>
      <c r="CT69" t="b">
        <f t="shared" si="103"/>
        <v>1</v>
      </c>
      <c r="CU69" t="b">
        <f t="shared" si="104"/>
        <v>1</v>
      </c>
      <c r="CV69" s="84" t="b">
        <f t="shared" si="105"/>
        <v>1</v>
      </c>
      <c r="CW69" t="b">
        <f t="shared" si="106"/>
        <v>1</v>
      </c>
      <c r="CX69" t="b">
        <f t="shared" si="107"/>
        <v>1</v>
      </c>
      <c r="CY69" t="b">
        <f t="shared" si="108"/>
        <v>1</v>
      </c>
      <c r="CZ69" t="b">
        <f t="shared" si="109"/>
        <v>1</v>
      </c>
      <c r="DA69" s="84">
        <f t="shared" si="110"/>
        <v>0</v>
      </c>
      <c r="DB69" t="b">
        <f t="shared" si="111"/>
        <v>0</v>
      </c>
    </row>
    <row r="70" spans="1:106">
      <c r="A70" s="9">
        <v>1711</v>
      </c>
      <c r="B70" s="3">
        <v>2</v>
      </c>
      <c r="C70" s="3" t="s">
        <v>1948</v>
      </c>
      <c r="D70" s="3" t="str">
        <f t="shared" si="58"/>
        <v>MA_1_38-2_dk_0160</v>
      </c>
      <c r="E70" s="3" t="str">
        <f t="shared" si="59"/>
        <v>0160</v>
      </c>
      <c r="F70" s="3">
        <v>145068.266</v>
      </c>
      <c r="G70" s="15">
        <v>417056.25</v>
      </c>
      <c r="H70" s="35" t="str">
        <f t="shared" si="60"/>
        <v>ja</v>
      </c>
      <c r="I70" s="42">
        <v>188</v>
      </c>
      <c r="J70" s="20" t="s">
        <v>372</v>
      </c>
      <c r="K70" s="21">
        <v>10000</v>
      </c>
      <c r="L70" s="28">
        <f t="shared" si="112"/>
        <v>1</v>
      </c>
      <c r="M70" s="28">
        <f t="shared" si="113"/>
        <v>1</v>
      </c>
      <c r="N70" s="56">
        <f t="shared" si="61"/>
        <v>10000</v>
      </c>
      <c r="O70" s="33">
        <f t="shared" si="114"/>
        <v>8410.0150574138788</v>
      </c>
      <c r="P70" s="37">
        <f t="shared" si="62"/>
        <v>87.178326526721278</v>
      </c>
      <c r="Q70" s="9" t="s">
        <v>12</v>
      </c>
      <c r="R70" s="55" t="s">
        <v>12</v>
      </c>
      <c r="S70" s="55">
        <v>5.351</v>
      </c>
      <c r="T70" s="55">
        <v>5.718</v>
      </c>
      <c r="U70" s="55">
        <v>6.0529999999999999</v>
      </c>
      <c r="V70" s="3">
        <v>6.3239999999999998</v>
      </c>
      <c r="W70" s="3">
        <v>6.6269999999999998</v>
      </c>
      <c r="X70" s="3" t="s">
        <v>12</v>
      </c>
      <c r="Y70" s="3">
        <v>7.2309999999999999</v>
      </c>
      <c r="Z70" s="15" t="s">
        <v>12</v>
      </c>
      <c r="AA70" s="10">
        <f t="shared" si="63"/>
        <v>6.6269999999999998</v>
      </c>
      <c r="AB70" s="9">
        <f t="shared" si="64"/>
        <v>0.57399999999999984</v>
      </c>
      <c r="AC70" s="10">
        <f t="shared" si="65"/>
        <v>0.60400000000000009</v>
      </c>
      <c r="AD70" s="9" t="s">
        <v>12</v>
      </c>
      <c r="AE70" s="55" t="s">
        <v>12</v>
      </c>
      <c r="AF70" s="55">
        <v>0.56299999999999994</v>
      </c>
      <c r="AG70" s="55">
        <v>0.65500000000000003</v>
      </c>
      <c r="AH70" s="55">
        <v>0.77700000000000002</v>
      </c>
      <c r="AI70" s="3">
        <v>0.88300000000000001</v>
      </c>
      <c r="AJ70" s="3">
        <v>0.97699999999999998</v>
      </c>
      <c r="AK70" s="3" t="s">
        <v>12</v>
      </c>
      <c r="AL70" s="3">
        <v>1.1499999999999999</v>
      </c>
      <c r="AM70" s="15" t="s">
        <v>12</v>
      </c>
      <c r="AN70" s="10">
        <f t="shared" si="66"/>
        <v>0.97699999999999998</v>
      </c>
      <c r="AO70" s="9">
        <f t="shared" si="67"/>
        <v>0.19999999999999996</v>
      </c>
      <c r="AP70" s="10">
        <f t="shared" si="68"/>
        <v>0.17299999999999993</v>
      </c>
      <c r="AQ70" s="9" t="s">
        <v>12</v>
      </c>
      <c r="AR70" s="55" t="s">
        <v>12</v>
      </c>
      <c r="AS70" s="55">
        <v>2.4870000000000001</v>
      </c>
      <c r="AT70" s="55">
        <v>2.669</v>
      </c>
      <c r="AU70" s="55">
        <v>2.9340000000000002</v>
      </c>
      <c r="AV70" s="3">
        <v>3.1579999999999999</v>
      </c>
      <c r="AW70" s="3">
        <v>3.2759999999999998</v>
      </c>
      <c r="AX70" s="3" t="s">
        <v>12</v>
      </c>
      <c r="AY70" s="3">
        <v>3.5190000000000001</v>
      </c>
      <c r="AZ70" s="15" t="s">
        <v>12</v>
      </c>
      <c r="BA70" s="10">
        <f t="shared" si="69"/>
        <v>3.2759999999999998</v>
      </c>
      <c r="BB70" s="9">
        <f t="shared" si="70"/>
        <v>0.34199999999999964</v>
      </c>
      <c r="BC70" s="10">
        <f t="shared" si="71"/>
        <v>0.24300000000000033</v>
      </c>
      <c r="BD70" s="9">
        <v>6.5289999999999999</v>
      </c>
      <c r="BE70" s="3">
        <v>7.1479999999999997</v>
      </c>
      <c r="BF70" s="15">
        <v>7.7770000000000001</v>
      </c>
      <c r="BG70" s="15">
        <f t="shared" si="72"/>
        <v>7.1479999999999997</v>
      </c>
      <c r="BH70" s="9">
        <f t="shared" si="73"/>
        <v>0.61899999999999977</v>
      </c>
      <c r="BI70" s="10">
        <f t="shared" si="74"/>
        <v>0.62900000000000045</v>
      </c>
      <c r="BJ70" s="9">
        <v>6.5190000000000001</v>
      </c>
      <c r="BK70" s="3">
        <v>7.1390000000000002</v>
      </c>
      <c r="BL70" s="15">
        <v>7.7679999999999998</v>
      </c>
      <c r="BM70" s="15">
        <f t="shared" si="75"/>
        <v>7.1390000000000002</v>
      </c>
      <c r="BN70" s="9">
        <f t="shared" si="76"/>
        <v>0.62000000000000011</v>
      </c>
      <c r="BO70" s="10">
        <f t="shared" si="77"/>
        <v>0.62899999999999956</v>
      </c>
      <c r="BP70">
        <f t="shared" si="78"/>
        <v>0</v>
      </c>
      <c r="BQ70" s="93">
        <f t="shared" si="79"/>
        <v>1.0783972125435539</v>
      </c>
      <c r="BR70" s="93">
        <f t="shared" si="80"/>
        <v>1.0801393728223001</v>
      </c>
      <c r="BS70" s="93" t="str">
        <f>VLOOKUP(C70,'Koppeling locatie - aslocatie'!$A$2:$C$8139,2,FALSE)</f>
        <v>maas222</v>
      </c>
      <c r="BT70" s="93">
        <f>VLOOKUP($BS70,aslocaties_v01!$C$3:$AA$500,MATCH($K$3/10,aslocaties_v01!$C$2:$X$2),FALSE)</f>
        <v>6.0810000000000004</v>
      </c>
      <c r="BU70" s="93">
        <f>VLOOKUP(BS70,aslocaties_v01!$C$3:$AA$500,MATCH($K$3,aslocaties_v01!$C$2:$X$2),FALSE)</f>
        <v>6.6559999999999997</v>
      </c>
      <c r="BV70" s="93">
        <f>VLOOKUP(BS70,aslocaties_v01!$C$3:$AA$500,MATCH($K$3*10,aslocaties_v01!$C$2:$Y$2),FALSE)</f>
        <v>7.2629999999999999</v>
      </c>
      <c r="BW70" s="93">
        <f t="shared" si="81"/>
        <v>0.57499999999999929</v>
      </c>
      <c r="BX70" s="93">
        <f t="shared" si="82"/>
        <v>0.60700000000000021</v>
      </c>
      <c r="BY70" s="94">
        <f t="shared" si="83"/>
        <v>1.7421602787446311E-3</v>
      </c>
      <c r="BZ70" s="94">
        <f t="shared" si="84"/>
        <v>4.9668874172186239E-3</v>
      </c>
      <c r="CA70" s="94">
        <f t="shared" si="85"/>
        <v>2.8000000000000469E-2</v>
      </c>
      <c r="CB70">
        <f t="shared" si="86"/>
        <v>2.8999999999999915E-2</v>
      </c>
      <c r="CC70" s="58">
        <f t="shared" si="87"/>
        <v>3.2000000000000028E-2</v>
      </c>
      <c r="CD70" s="95" t="b">
        <f t="shared" si="88"/>
        <v>0</v>
      </c>
      <c r="CE70" s="96" t="b">
        <f t="shared" si="89"/>
        <v>1</v>
      </c>
      <c r="CF70" t="b">
        <f t="shared" si="90"/>
        <v>1</v>
      </c>
      <c r="CG70" t="b">
        <f t="shared" si="91"/>
        <v>1</v>
      </c>
      <c r="CH70" s="84" t="b">
        <f t="shared" si="92"/>
        <v>1</v>
      </c>
      <c r="CI70">
        <f t="shared" si="93"/>
        <v>0.97699999999999998</v>
      </c>
      <c r="CJ70" t="b">
        <f t="shared" si="94"/>
        <v>1</v>
      </c>
      <c r="CK70" t="b">
        <f t="shared" si="95"/>
        <v>1</v>
      </c>
      <c r="CL70" s="84" t="b">
        <f t="shared" si="115"/>
        <v>1</v>
      </c>
      <c r="CM70">
        <f t="shared" si="96"/>
        <v>3.2759999999999998</v>
      </c>
      <c r="CN70" t="b">
        <f t="shared" si="97"/>
        <v>1</v>
      </c>
      <c r="CO70" s="84">
        <f t="shared" si="98"/>
        <v>5.8355551687006561E-2</v>
      </c>
      <c r="CP70" t="b">
        <f t="shared" si="99"/>
        <v>1</v>
      </c>
      <c r="CQ70" s="96" t="b">
        <f t="shared" si="100"/>
        <v>1</v>
      </c>
      <c r="CR70" t="b">
        <f t="shared" si="101"/>
        <v>1</v>
      </c>
      <c r="CS70" t="b">
        <f t="shared" si="102"/>
        <v>1</v>
      </c>
      <c r="CT70" t="b">
        <f t="shared" si="103"/>
        <v>1</v>
      </c>
      <c r="CU70" t="b">
        <f t="shared" si="104"/>
        <v>1</v>
      </c>
      <c r="CV70" s="84" t="b">
        <f t="shared" si="105"/>
        <v>1</v>
      </c>
      <c r="CW70" t="b">
        <f t="shared" si="106"/>
        <v>1</v>
      </c>
      <c r="CX70" t="b">
        <f t="shared" si="107"/>
        <v>1</v>
      </c>
      <c r="CY70" t="b">
        <f t="shared" si="108"/>
        <v>1</v>
      </c>
      <c r="CZ70" t="b">
        <f t="shared" si="109"/>
        <v>1</v>
      </c>
      <c r="DA70" s="84">
        <f t="shared" si="110"/>
        <v>0</v>
      </c>
      <c r="DB70" t="b">
        <f t="shared" si="111"/>
        <v>0</v>
      </c>
    </row>
    <row r="71" spans="1:106">
      <c r="A71" s="9">
        <v>1712</v>
      </c>
      <c r="B71" s="3">
        <v>2</v>
      </c>
      <c r="C71" s="3" t="s">
        <v>1949</v>
      </c>
      <c r="D71" s="3" t="str">
        <f t="shared" si="58"/>
        <v>MA_1_38-2_dk_0161</v>
      </c>
      <c r="E71" s="3" t="str">
        <f t="shared" si="59"/>
        <v>0161</v>
      </c>
      <c r="F71" s="3">
        <v>144981.31200000001</v>
      </c>
      <c r="G71" s="15">
        <v>417062.5</v>
      </c>
      <c r="H71" s="35" t="str">
        <f t="shared" si="60"/>
        <v>ja</v>
      </c>
      <c r="I71" s="42">
        <v>185</v>
      </c>
      <c r="J71" s="20" t="s">
        <v>372</v>
      </c>
      <c r="K71" s="21">
        <v>10000</v>
      </c>
      <c r="L71" s="28">
        <f t="shared" si="112"/>
        <v>1</v>
      </c>
      <c r="M71" s="28">
        <f t="shared" si="113"/>
        <v>1</v>
      </c>
      <c r="N71" s="56">
        <f t="shared" si="61"/>
        <v>10000</v>
      </c>
      <c r="O71" s="33">
        <f t="shared" si="114"/>
        <v>87.178326526721278</v>
      </c>
      <c r="P71" s="37">
        <f t="shared" si="62"/>
        <v>88.485871527605752</v>
      </c>
      <c r="Q71" s="9" t="s">
        <v>12</v>
      </c>
      <c r="R71" s="55" t="s">
        <v>12</v>
      </c>
      <c r="S71" s="55">
        <v>5.3449999999999998</v>
      </c>
      <c r="T71" s="55">
        <v>5.7110000000000003</v>
      </c>
      <c r="U71" s="55">
        <v>6.0430000000000001</v>
      </c>
      <c r="V71" s="3">
        <v>6.3120000000000003</v>
      </c>
      <c r="W71" s="3">
        <v>6.6180000000000003</v>
      </c>
      <c r="X71" s="3" t="s">
        <v>12</v>
      </c>
      <c r="Y71" s="3">
        <v>7.2190000000000003</v>
      </c>
      <c r="Z71" s="15" t="s">
        <v>12</v>
      </c>
      <c r="AA71" s="10">
        <f t="shared" si="63"/>
        <v>6.6180000000000003</v>
      </c>
      <c r="AB71" s="9">
        <f t="shared" si="64"/>
        <v>0.57500000000000018</v>
      </c>
      <c r="AC71" s="10">
        <f t="shared" si="65"/>
        <v>0.60099999999999998</v>
      </c>
      <c r="AD71" s="9" t="s">
        <v>12</v>
      </c>
      <c r="AE71" s="55" t="s">
        <v>12</v>
      </c>
      <c r="AF71" s="55">
        <v>0.55400000000000005</v>
      </c>
      <c r="AG71" s="55">
        <v>0.63900000000000001</v>
      </c>
      <c r="AH71" s="55">
        <v>0.76200000000000001</v>
      </c>
      <c r="AI71" s="3">
        <v>0.88100000000000001</v>
      </c>
      <c r="AJ71" s="3">
        <v>0.97699999999999998</v>
      </c>
      <c r="AK71" s="3" t="s">
        <v>12</v>
      </c>
      <c r="AL71" s="3">
        <v>1.1519999999999999</v>
      </c>
      <c r="AM71" s="15" t="s">
        <v>12</v>
      </c>
      <c r="AN71" s="10">
        <f t="shared" si="66"/>
        <v>0.97699999999999998</v>
      </c>
      <c r="AO71" s="9">
        <f t="shared" si="67"/>
        <v>0.21499999999999997</v>
      </c>
      <c r="AP71" s="10">
        <f t="shared" si="68"/>
        <v>0.17499999999999993</v>
      </c>
      <c r="AQ71" s="9" t="s">
        <v>12</v>
      </c>
      <c r="AR71" s="55" t="s">
        <v>12</v>
      </c>
      <c r="AS71" s="55">
        <v>2.4609999999999999</v>
      </c>
      <c r="AT71" s="55">
        <v>2.62</v>
      </c>
      <c r="AU71" s="55">
        <v>2.8420000000000001</v>
      </c>
      <c r="AV71" s="3">
        <v>3.117</v>
      </c>
      <c r="AW71" s="3">
        <v>3.2480000000000002</v>
      </c>
      <c r="AX71" s="3" t="s">
        <v>12</v>
      </c>
      <c r="AY71" s="3">
        <v>3.5030000000000001</v>
      </c>
      <c r="AZ71" s="15" t="s">
        <v>12</v>
      </c>
      <c r="BA71" s="10">
        <f t="shared" si="69"/>
        <v>3.2480000000000002</v>
      </c>
      <c r="BB71" s="9">
        <f t="shared" si="70"/>
        <v>0.40600000000000014</v>
      </c>
      <c r="BC71" s="10">
        <f t="shared" si="71"/>
        <v>0.25499999999999989</v>
      </c>
      <c r="BD71" s="9">
        <v>6.4930000000000003</v>
      </c>
      <c r="BE71" s="3">
        <v>7.1059999999999999</v>
      </c>
      <c r="BF71" s="15">
        <v>7.7279999999999998</v>
      </c>
      <c r="BG71" s="15">
        <f t="shared" si="72"/>
        <v>7.1059999999999999</v>
      </c>
      <c r="BH71" s="9">
        <f t="shared" si="73"/>
        <v>0.61299999999999955</v>
      </c>
      <c r="BI71" s="10">
        <f t="shared" si="74"/>
        <v>0.62199999999999989</v>
      </c>
      <c r="BJ71" s="9">
        <v>6.4790000000000001</v>
      </c>
      <c r="BK71" s="3">
        <v>7.0919999999999996</v>
      </c>
      <c r="BL71" s="15">
        <v>7.7119999999999997</v>
      </c>
      <c r="BM71" s="15">
        <f t="shared" si="75"/>
        <v>7.0919999999999996</v>
      </c>
      <c r="BN71" s="9">
        <f t="shared" si="76"/>
        <v>0.61299999999999955</v>
      </c>
      <c r="BO71" s="10">
        <f t="shared" si="77"/>
        <v>0.62000000000000011</v>
      </c>
      <c r="BP71">
        <f t="shared" si="78"/>
        <v>0</v>
      </c>
      <c r="BQ71" s="93">
        <f t="shared" si="79"/>
        <v>1.0660869565217379</v>
      </c>
      <c r="BR71" s="93">
        <f t="shared" si="80"/>
        <v>1.0660869565217379</v>
      </c>
      <c r="BS71" s="93" t="str">
        <f>VLOOKUP(C71,'Koppeling locatie - aslocatie'!$A$2:$C$8139,2,FALSE)</f>
        <v>maas222</v>
      </c>
      <c r="BT71" s="93">
        <f>VLOOKUP($BS71,aslocaties_v01!$C$3:$AA$500,MATCH($K$3/10,aslocaties_v01!$C$2:$X$2),FALSE)</f>
        <v>6.0810000000000004</v>
      </c>
      <c r="BU71" s="93">
        <f>VLOOKUP(BS71,aslocaties_v01!$C$3:$AA$500,MATCH($K$3,aslocaties_v01!$C$2:$X$2),FALSE)</f>
        <v>6.6559999999999997</v>
      </c>
      <c r="BV71" s="93">
        <f>VLOOKUP(BS71,aslocaties_v01!$C$3:$AA$500,MATCH($K$3*10,aslocaties_v01!$C$2:$Y$2),FALSE)</f>
        <v>7.2629999999999999</v>
      </c>
      <c r="BW71" s="93">
        <f t="shared" si="81"/>
        <v>0.57499999999999929</v>
      </c>
      <c r="BX71" s="93">
        <f t="shared" si="82"/>
        <v>0.60700000000000021</v>
      </c>
      <c r="BY71" s="94">
        <f t="shared" si="83"/>
        <v>1.5543122344752192E-15</v>
      </c>
      <c r="BZ71" s="94">
        <f t="shared" si="84"/>
        <v>9.9833610648922821E-3</v>
      </c>
      <c r="CA71" s="94">
        <f t="shared" si="85"/>
        <v>3.8000000000000256E-2</v>
      </c>
      <c r="CB71">
        <f t="shared" si="86"/>
        <v>3.7999999999999368E-2</v>
      </c>
      <c r="CC71" s="58">
        <f t="shared" si="87"/>
        <v>4.3999999999999595E-2</v>
      </c>
      <c r="CD71" s="95" t="b">
        <f t="shared" si="88"/>
        <v>0</v>
      </c>
      <c r="CE71" s="96" t="b">
        <f t="shared" si="89"/>
        <v>1</v>
      </c>
      <c r="CF71" t="b">
        <f t="shared" si="90"/>
        <v>1</v>
      </c>
      <c r="CG71" t="b">
        <f t="shared" si="91"/>
        <v>1</v>
      </c>
      <c r="CH71" s="84" t="b">
        <f t="shared" si="92"/>
        <v>1</v>
      </c>
      <c r="CI71">
        <f t="shared" si="93"/>
        <v>0.97699999999999998</v>
      </c>
      <c r="CJ71" t="b">
        <f t="shared" si="94"/>
        <v>1</v>
      </c>
      <c r="CK71" t="b">
        <f t="shared" si="95"/>
        <v>1</v>
      </c>
      <c r="CL71" s="84" t="b">
        <f t="shared" si="115"/>
        <v>1</v>
      </c>
      <c r="CM71">
        <f t="shared" si="96"/>
        <v>3.2480000000000002</v>
      </c>
      <c r="CN71" t="b">
        <f t="shared" si="97"/>
        <v>1</v>
      </c>
      <c r="CO71" s="84">
        <f t="shared" si="98"/>
        <v>5.936601865661658E-2</v>
      </c>
      <c r="CP71" t="b">
        <f t="shared" si="99"/>
        <v>1</v>
      </c>
      <c r="CQ71" s="96" t="b">
        <f t="shared" si="100"/>
        <v>1</v>
      </c>
      <c r="CR71" t="b">
        <f t="shared" si="101"/>
        <v>1</v>
      </c>
      <c r="CS71" t="b">
        <f t="shared" si="102"/>
        <v>1</v>
      </c>
      <c r="CT71" t="b">
        <f t="shared" si="103"/>
        <v>1</v>
      </c>
      <c r="CU71" t="b">
        <f t="shared" si="104"/>
        <v>1</v>
      </c>
      <c r="CV71" s="84" t="b">
        <f t="shared" si="105"/>
        <v>1</v>
      </c>
      <c r="CW71" t="b">
        <f t="shared" si="106"/>
        <v>1</v>
      </c>
      <c r="CX71" t="b">
        <f t="shared" si="107"/>
        <v>1</v>
      </c>
      <c r="CY71" t="b">
        <f t="shared" si="108"/>
        <v>1</v>
      </c>
      <c r="CZ71" t="b">
        <f t="shared" si="109"/>
        <v>1</v>
      </c>
      <c r="DA71" s="84">
        <f t="shared" si="110"/>
        <v>0</v>
      </c>
      <c r="DB71" t="b">
        <f t="shared" si="111"/>
        <v>0</v>
      </c>
    </row>
    <row r="72" spans="1:106">
      <c r="A72" s="9">
        <v>1713</v>
      </c>
      <c r="B72" s="3">
        <v>2</v>
      </c>
      <c r="C72" s="3" t="s">
        <v>1950</v>
      </c>
      <c r="D72" s="3" t="str">
        <f t="shared" si="58"/>
        <v>MA_1_38-2_dk_0162</v>
      </c>
      <c r="E72" s="3" t="str">
        <f t="shared" si="59"/>
        <v>0162</v>
      </c>
      <c r="F72" s="3">
        <v>144893.266</v>
      </c>
      <c r="G72" s="15">
        <v>417071.31199999998</v>
      </c>
      <c r="H72" s="35" t="str">
        <f t="shared" si="60"/>
        <v>ja</v>
      </c>
      <c r="I72" s="42">
        <v>182</v>
      </c>
      <c r="J72" s="20" t="s">
        <v>372</v>
      </c>
      <c r="K72" s="21">
        <v>10000</v>
      </c>
      <c r="L72" s="28">
        <f t="shared" si="112"/>
        <v>1</v>
      </c>
      <c r="M72" s="28">
        <f t="shared" si="113"/>
        <v>1</v>
      </c>
      <c r="N72" s="56">
        <f t="shared" si="61"/>
        <v>10000</v>
      </c>
      <c r="O72" s="33">
        <f t="shared" si="114"/>
        <v>88.485871527605752</v>
      </c>
      <c r="P72" s="37">
        <f t="shared" si="62"/>
        <v>96.836944422045079</v>
      </c>
      <c r="Q72" s="9" t="s">
        <v>12</v>
      </c>
      <c r="R72" s="55" t="s">
        <v>12</v>
      </c>
      <c r="S72" s="55">
        <v>5.3369999999999997</v>
      </c>
      <c r="T72" s="55">
        <v>5.6970000000000001</v>
      </c>
      <c r="U72" s="55">
        <v>6.032</v>
      </c>
      <c r="V72" s="3">
        <v>6.3019999999999996</v>
      </c>
      <c r="W72" s="3">
        <v>6.6040000000000001</v>
      </c>
      <c r="X72" s="3" t="s">
        <v>12</v>
      </c>
      <c r="Y72" s="3">
        <v>7.2080000000000002</v>
      </c>
      <c r="Z72" s="15" t="s">
        <v>12</v>
      </c>
      <c r="AA72" s="10">
        <f t="shared" si="63"/>
        <v>6.6040000000000001</v>
      </c>
      <c r="AB72" s="9">
        <f t="shared" si="64"/>
        <v>0.57200000000000006</v>
      </c>
      <c r="AC72" s="10">
        <f t="shared" si="65"/>
        <v>0.60400000000000009</v>
      </c>
      <c r="AD72" s="9" t="s">
        <v>12</v>
      </c>
      <c r="AE72" s="55" t="s">
        <v>12</v>
      </c>
      <c r="AF72" s="55">
        <v>0.56999999999999995</v>
      </c>
      <c r="AG72" s="55">
        <v>0.66900000000000004</v>
      </c>
      <c r="AH72" s="55">
        <v>0.8</v>
      </c>
      <c r="AI72" s="3">
        <v>0.9</v>
      </c>
      <c r="AJ72" s="3">
        <v>0.98699999999999999</v>
      </c>
      <c r="AK72" s="3" t="s">
        <v>12</v>
      </c>
      <c r="AL72" s="3">
        <v>1.1559999999999999</v>
      </c>
      <c r="AM72" s="15" t="s">
        <v>12</v>
      </c>
      <c r="AN72" s="10">
        <f t="shared" si="66"/>
        <v>0.98699999999999999</v>
      </c>
      <c r="AO72" s="9">
        <f t="shared" si="67"/>
        <v>0.18699999999999994</v>
      </c>
      <c r="AP72" s="10">
        <f t="shared" si="68"/>
        <v>0.16899999999999993</v>
      </c>
      <c r="AQ72" s="9" t="s">
        <v>12</v>
      </c>
      <c r="AR72" s="55" t="s">
        <v>12</v>
      </c>
      <c r="AS72" s="55">
        <v>2.48</v>
      </c>
      <c r="AT72" s="55">
        <v>2.665</v>
      </c>
      <c r="AU72" s="55">
        <v>2.9350000000000001</v>
      </c>
      <c r="AV72" s="3">
        <v>3.14</v>
      </c>
      <c r="AW72" s="3">
        <v>3.258</v>
      </c>
      <c r="AX72" s="3" t="s">
        <v>12</v>
      </c>
      <c r="AY72" s="3">
        <v>3.5009999999999999</v>
      </c>
      <c r="AZ72" s="15" t="s">
        <v>12</v>
      </c>
      <c r="BA72" s="10">
        <f t="shared" si="69"/>
        <v>3.258</v>
      </c>
      <c r="BB72" s="9">
        <f t="shared" si="70"/>
        <v>0.32299999999999995</v>
      </c>
      <c r="BC72" s="10">
        <f t="shared" si="71"/>
        <v>0.24299999999999988</v>
      </c>
      <c r="BD72" s="9">
        <v>6.4619999999999997</v>
      </c>
      <c r="BE72" s="3">
        <v>7.07</v>
      </c>
      <c r="BF72" s="15">
        <v>7.6840000000000002</v>
      </c>
      <c r="BG72" s="15">
        <f t="shared" si="72"/>
        <v>7.07</v>
      </c>
      <c r="BH72" s="9">
        <f t="shared" si="73"/>
        <v>0.60800000000000054</v>
      </c>
      <c r="BI72" s="10">
        <f t="shared" si="74"/>
        <v>0.61399999999999988</v>
      </c>
      <c r="BJ72" s="9">
        <v>6.4409999999999998</v>
      </c>
      <c r="BK72" s="3">
        <v>7.048</v>
      </c>
      <c r="BL72" s="15">
        <v>7.6589999999999998</v>
      </c>
      <c r="BM72" s="15">
        <f t="shared" si="75"/>
        <v>7.048</v>
      </c>
      <c r="BN72" s="9">
        <f t="shared" si="76"/>
        <v>0.60700000000000021</v>
      </c>
      <c r="BO72" s="10">
        <f t="shared" si="77"/>
        <v>0.61099999999999977</v>
      </c>
      <c r="BP72">
        <f t="shared" si="78"/>
        <v>0</v>
      </c>
      <c r="BQ72" s="93">
        <f t="shared" si="79"/>
        <v>1.0629370629370638</v>
      </c>
      <c r="BR72" s="93">
        <f t="shared" si="80"/>
        <v>1.0611888111888115</v>
      </c>
      <c r="BS72" s="93" t="str">
        <f>VLOOKUP(C72,'Koppeling locatie - aslocatie'!$A$2:$C$8139,2,FALSE)</f>
        <v>maas223</v>
      </c>
      <c r="BT72" s="93">
        <f>VLOOKUP($BS72,aslocaties_v01!$C$3:$AA$500,MATCH($K$3/10,aslocaties_v01!$C$2:$X$2),FALSE)</f>
        <v>5.9660000000000002</v>
      </c>
      <c r="BU72" s="93">
        <f>VLOOKUP(BS72,aslocaties_v01!$C$3:$AA$500,MATCH($K$3,aslocaties_v01!$C$2:$X$2),FALSE)</f>
        <v>6.53</v>
      </c>
      <c r="BV72" s="93">
        <f>VLOOKUP(BS72,aslocaties_v01!$C$3:$AA$500,MATCH($K$3*10,aslocaties_v01!$C$2:$Y$2),FALSE)</f>
        <v>7.1260000000000003</v>
      </c>
      <c r="BW72" s="93">
        <f t="shared" si="81"/>
        <v>0.56400000000000006</v>
      </c>
      <c r="BX72" s="93">
        <f t="shared" si="82"/>
        <v>0.59600000000000009</v>
      </c>
      <c r="BY72" s="94">
        <f t="shared" si="83"/>
        <v>1.3986013986013957E-2</v>
      </c>
      <c r="BZ72" s="94">
        <f t="shared" si="84"/>
        <v>1.3245033112582738E-2</v>
      </c>
      <c r="CA72" s="94">
        <f t="shared" si="85"/>
        <v>6.5999999999999837E-2</v>
      </c>
      <c r="CB72">
        <f t="shared" si="86"/>
        <v>7.3999999999999844E-2</v>
      </c>
      <c r="CC72" s="58">
        <f t="shared" si="87"/>
        <v>8.1999999999999851E-2</v>
      </c>
      <c r="CD72" s="95" t="b">
        <f t="shared" si="88"/>
        <v>0</v>
      </c>
      <c r="CE72" s="96" t="b">
        <f t="shared" si="89"/>
        <v>1</v>
      </c>
      <c r="CF72" t="b">
        <f t="shared" si="90"/>
        <v>1</v>
      </c>
      <c r="CG72" t="b">
        <f t="shared" si="91"/>
        <v>1</v>
      </c>
      <c r="CH72" s="84" t="b">
        <f t="shared" si="92"/>
        <v>1</v>
      </c>
      <c r="CI72">
        <f t="shared" si="93"/>
        <v>0.98699999999999999</v>
      </c>
      <c r="CJ72" t="b">
        <f t="shared" si="94"/>
        <v>1</v>
      </c>
      <c r="CK72" t="b">
        <f t="shared" si="95"/>
        <v>1</v>
      </c>
      <c r="CL72" s="84" t="b">
        <f t="shared" si="115"/>
        <v>1</v>
      </c>
      <c r="CM72">
        <f t="shared" si="96"/>
        <v>3.258</v>
      </c>
      <c r="CN72" t="b">
        <f t="shared" si="97"/>
        <v>1</v>
      </c>
      <c r="CO72" s="84">
        <f t="shared" si="98"/>
        <v>5.9606057082731589E-2</v>
      </c>
      <c r="CP72" t="b">
        <f t="shared" si="99"/>
        <v>1</v>
      </c>
      <c r="CQ72" s="96" t="b">
        <f t="shared" si="100"/>
        <v>1</v>
      </c>
      <c r="CR72" t="b">
        <f t="shared" si="101"/>
        <v>1</v>
      </c>
      <c r="CS72" t="b">
        <f t="shared" si="102"/>
        <v>1</v>
      </c>
      <c r="CT72" t="b">
        <f t="shared" si="103"/>
        <v>1</v>
      </c>
      <c r="CU72" t="b">
        <f t="shared" si="104"/>
        <v>1</v>
      </c>
      <c r="CV72" s="84" t="b">
        <f t="shared" si="105"/>
        <v>1</v>
      </c>
      <c r="CW72" t="b">
        <f t="shared" si="106"/>
        <v>1</v>
      </c>
      <c r="CX72" t="b">
        <f t="shared" si="107"/>
        <v>1</v>
      </c>
      <c r="CY72" t="b">
        <f t="shared" si="108"/>
        <v>1</v>
      </c>
      <c r="CZ72" t="b">
        <f t="shared" si="109"/>
        <v>1</v>
      </c>
      <c r="DA72" s="84">
        <f t="shared" si="110"/>
        <v>0</v>
      </c>
      <c r="DB72" t="b">
        <f t="shared" si="111"/>
        <v>0</v>
      </c>
    </row>
    <row r="73" spans="1:106">
      <c r="A73" s="9">
        <v>1714</v>
      </c>
      <c r="B73" s="3">
        <v>2</v>
      </c>
      <c r="C73" s="3" t="s">
        <v>1951</v>
      </c>
      <c r="D73" s="3" t="str">
        <f t="shared" si="58"/>
        <v>MA_1_38-2_dk_0163</v>
      </c>
      <c r="E73" s="3" t="str">
        <f t="shared" si="59"/>
        <v>0163</v>
      </c>
      <c r="F73" s="3">
        <v>144796.82800000001</v>
      </c>
      <c r="G73" s="15">
        <v>417062.53100000002</v>
      </c>
      <c r="H73" s="35" t="str">
        <f t="shared" si="60"/>
        <v>ja</v>
      </c>
      <c r="I73" s="42">
        <v>173</v>
      </c>
      <c r="J73" s="20" t="s">
        <v>372</v>
      </c>
      <c r="K73" s="21">
        <v>10000</v>
      </c>
      <c r="L73" s="28">
        <f t="shared" si="112"/>
        <v>1</v>
      </c>
      <c r="M73" s="28">
        <f t="shared" si="113"/>
        <v>1</v>
      </c>
      <c r="N73" s="56">
        <f t="shared" si="61"/>
        <v>10000</v>
      </c>
      <c r="O73" s="33">
        <f t="shared" si="114"/>
        <v>96.836944422045079</v>
      </c>
      <c r="P73" s="37">
        <f t="shared" si="62"/>
        <v>96.468830054077358</v>
      </c>
      <c r="Q73" s="9" t="s">
        <v>12</v>
      </c>
      <c r="R73" s="55" t="s">
        <v>12</v>
      </c>
      <c r="S73" s="55">
        <v>5.335</v>
      </c>
      <c r="T73" s="55">
        <v>5.694</v>
      </c>
      <c r="U73" s="55">
        <v>6.0289999999999999</v>
      </c>
      <c r="V73" s="3">
        <v>6.2939999999999996</v>
      </c>
      <c r="W73" s="3">
        <v>6.5990000000000002</v>
      </c>
      <c r="X73" s="3" t="s">
        <v>12</v>
      </c>
      <c r="Y73" s="3">
        <v>7.1980000000000004</v>
      </c>
      <c r="Z73" s="15" t="s">
        <v>12</v>
      </c>
      <c r="AA73" s="10">
        <f t="shared" si="63"/>
        <v>6.5990000000000002</v>
      </c>
      <c r="AB73" s="9">
        <f t="shared" si="64"/>
        <v>0.57000000000000028</v>
      </c>
      <c r="AC73" s="10">
        <f t="shared" si="65"/>
        <v>0.5990000000000002</v>
      </c>
      <c r="AD73" s="9" t="s">
        <v>12</v>
      </c>
      <c r="AE73" s="55" t="s">
        <v>12</v>
      </c>
      <c r="AF73" s="55">
        <v>0.64800000000000002</v>
      </c>
      <c r="AG73" s="55">
        <v>0.752</v>
      </c>
      <c r="AH73" s="55">
        <v>0.86199999999999999</v>
      </c>
      <c r="AI73" s="3">
        <v>0.94599999999999995</v>
      </c>
      <c r="AJ73" s="3">
        <v>1.0309999999999999</v>
      </c>
      <c r="AK73" s="3" t="s">
        <v>12</v>
      </c>
      <c r="AL73" s="3">
        <v>1.1919999999999999</v>
      </c>
      <c r="AM73" s="15" t="s">
        <v>12</v>
      </c>
      <c r="AN73" s="10">
        <f t="shared" si="66"/>
        <v>1.0309999999999999</v>
      </c>
      <c r="AO73" s="9">
        <f t="shared" si="67"/>
        <v>0.16899999999999993</v>
      </c>
      <c r="AP73" s="10">
        <f t="shared" si="68"/>
        <v>0.16100000000000003</v>
      </c>
      <c r="AQ73" s="9" t="s">
        <v>12</v>
      </c>
      <c r="AR73" s="55" t="s">
        <v>12</v>
      </c>
      <c r="AS73" s="55">
        <v>2.657</v>
      </c>
      <c r="AT73" s="55">
        <v>2.859</v>
      </c>
      <c r="AU73" s="55">
        <v>3.109</v>
      </c>
      <c r="AV73" s="3">
        <v>3.234</v>
      </c>
      <c r="AW73" s="3">
        <v>3.3559999999999999</v>
      </c>
      <c r="AX73" s="3" t="s">
        <v>12</v>
      </c>
      <c r="AY73" s="3">
        <v>3.585</v>
      </c>
      <c r="AZ73" s="15" t="s">
        <v>12</v>
      </c>
      <c r="BA73" s="10">
        <f t="shared" si="69"/>
        <v>3.3559999999999999</v>
      </c>
      <c r="BB73" s="9">
        <f t="shared" si="70"/>
        <v>0.24699999999999989</v>
      </c>
      <c r="BC73" s="10">
        <f t="shared" si="71"/>
        <v>0.22900000000000009</v>
      </c>
      <c r="BD73" s="9">
        <v>6.4279999999999999</v>
      </c>
      <c r="BE73" s="3">
        <v>7.0330000000000004</v>
      </c>
      <c r="BF73" s="15">
        <v>7.64</v>
      </c>
      <c r="BG73" s="15">
        <f t="shared" si="72"/>
        <v>7.0330000000000004</v>
      </c>
      <c r="BH73" s="9">
        <f t="shared" si="73"/>
        <v>0.60500000000000043</v>
      </c>
      <c r="BI73" s="10">
        <f t="shared" si="74"/>
        <v>0.60699999999999932</v>
      </c>
      <c r="BJ73" s="9">
        <v>6.4039999999999999</v>
      </c>
      <c r="BK73" s="3">
        <v>7.0060000000000002</v>
      </c>
      <c r="BL73" s="15">
        <v>7.6109999999999998</v>
      </c>
      <c r="BM73" s="15">
        <f t="shared" si="75"/>
        <v>7.0060000000000002</v>
      </c>
      <c r="BN73" s="9">
        <f t="shared" si="76"/>
        <v>0.60200000000000031</v>
      </c>
      <c r="BO73" s="10">
        <f t="shared" si="77"/>
        <v>0.60499999999999954</v>
      </c>
      <c r="BP73">
        <f t="shared" si="78"/>
        <v>0</v>
      </c>
      <c r="BQ73" s="93">
        <f t="shared" si="79"/>
        <v>1.06140350877193</v>
      </c>
      <c r="BR73" s="93">
        <f t="shared" si="80"/>
        <v>1.0561403508771929</v>
      </c>
      <c r="BS73" s="93" t="str">
        <f>VLOOKUP(C73,'Koppeling locatie - aslocatie'!$A$2:$C$8139,2,FALSE)</f>
        <v>maas223</v>
      </c>
      <c r="BT73" s="93">
        <f>VLOOKUP($BS73,aslocaties_v01!$C$3:$AA$500,MATCH($K$3/10,aslocaties_v01!$C$2:$X$2),FALSE)</f>
        <v>5.9660000000000002</v>
      </c>
      <c r="BU73" s="93">
        <f>VLOOKUP(BS73,aslocaties_v01!$C$3:$AA$500,MATCH($K$3,aslocaties_v01!$C$2:$X$2),FALSE)</f>
        <v>6.53</v>
      </c>
      <c r="BV73" s="93">
        <f>VLOOKUP(BS73,aslocaties_v01!$C$3:$AA$500,MATCH($K$3*10,aslocaties_v01!$C$2:$Y$2),FALSE)</f>
        <v>7.1260000000000003</v>
      </c>
      <c r="BW73" s="93">
        <f t="shared" si="81"/>
        <v>0.56400000000000006</v>
      </c>
      <c r="BX73" s="93">
        <f t="shared" si="82"/>
        <v>0.59600000000000009</v>
      </c>
      <c r="BY73" s="94">
        <f t="shared" si="83"/>
        <v>1.052631578947405E-2</v>
      </c>
      <c r="BZ73" s="94">
        <f t="shared" si="84"/>
        <v>5.0083472454092171E-3</v>
      </c>
      <c r="CA73" s="94">
        <f t="shared" si="85"/>
        <v>6.2999999999999723E-2</v>
      </c>
      <c r="CB73">
        <f t="shared" si="86"/>
        <v>6.899999999999995E-2</v>
      </c>
      <c r="CC73" s="58">
        <f t="shared" si="87"/>
        <v>7.2000000000000064E-2</v>
      </c>
      <c r="CD73" s="95" t="b">
        <f t="shared" si="88"/>
        <v>0</v>
      </c>
      <c r="CE73" s="96" t="b">
        <f t="shared" si="89"/>
        <v>1</v>
      </c>
      <c r="CF73" t="b">
        <f t="shared" si="90"/>
        <v>1</v>
      </c>
      <c r="CG73" t="b">
        <f t="shared" si="91"/>
        <v>1</v>
      </c>
      <c r="CH73" s="84" t="b">
        <f t="shared" si="92"/>
        <v>1</v>
      </c>
      <c r="CI73">
        <f t="shared" si="93"/>
        <v>1.0309999999999999</v>
      </c>
      <c r="CJ73" t="b">
        <f t="shared" si="94"/>
        <v>1</v>
      </c>
      <c r="CK73" t="b">
        <f t="shared" si="95"/>
        <v>1</v>
      </c>
      <c r="CL73" s="84" t="b">
        <f t="shared" si="115"/>
        <v>1</v>
      </c>
      <c r="CM73">
        <f t="shared" si="96"/>
        <v>3.3559999999999999</v>
      </c>
      <c r="CN73" t="b">
        <f t="shared" si="97"/>
        <v>1</v>
      </c>
      <c r="CO73" s="84">
        <f t="shared" si="98"/>
        <v>5.8680007761651866E-2</v>
      </c>
      <c r="CP73" t="b">
        <f t="shared" si="99"/>
        <v>1</v>
      </c>
      <c r="CQ73" s="96" t="b">
        <f t="shared" si="100"/>
        <v>1</v>
      </c>
      <c r="CR73" t="b">
        <f t="shared" si="101"/>
        <v>1</v>
      </c>
      <c r="CS73" t="b">
        <f t="shared" si="102"/>
        <v>1</v>
      </c>
      <c r="CT73" t="b">
        <f t="shared" si="103"/>
        <v>1</v>
      </c>
      <c r="CU73" t="b">
        <f t="shared" si="104"/>
        <v>1</v>
      </c>
      <c r="CV73" s="84" t="b">
        <f t="shared" si="105"/>
        <v>1</v>
      </c>
      <c r="CW73" t="b">
        <f t="shared" si="106"/>
        <v>1</v>
      </c>
      <c r="CX73" t="b">
        <f t="shared" si="107"/>
        <v>1</v>
      </c>
      <c r="CY73" t="b">
        <f t="shared" si="108"/>
        <v>1</v>
      </c>
      <c r="CZ73" t="b">
        <f t="shared" si="109"/>
        <v>1</v>
      </c>
      <c r="DA73" s="84">
        <f t="shared" si="110"/>
        <v>0</v>
      </c>
      <c r="DB73" t="b">
        <f t="shared" si="111"/>
        <v>0</v>
      </c>
    </row>
    <row r="74" spans="1:106">
      <c r="A74" s="9">
        <v>1715</v>
      </c>
      <c r="B74" s="3">
        <v>2</v>
      </c>
      <c r="C74" s="3" t="s">
        <v>1952</v>
      </c>
      <c r="D74" s="3" t="str">
        <f t="shared" si="58"/>
        <v>MA_1_38-2_dk_0164</v>
      </c>
      <c r="E74" s="3" t="str">
        <f t="shared" si="59"/>
        <v>0164</v>
      </c>
      <c r="F74" s="3">
        <v>144700.484</v>
      </c>
      <c r="G74" s="15">
        <v>417057.625</v>
      </c>
      <c r="H74" s="35" t="str">
        <f t="shared" si="60"/>
        <v>ja</v>
      </c>
      <c r="I74" s="42">
        <v>181</v>
      </c>
      <c r="J74" s="20" t="s">
        <v>372</v>
      </c>
      <c r="K74" s="21">
        <v>10000</v>
      </c>
      <c r="L74" s="28">
        <f t="shared" si="112"/>
        <v>1</v>
      </c>
      <c r="M74" s="28">
        <f t="shared" si="113"/>
        <v>1</v>
      </c>
      <c r="N74" s="56">
        <f t="shared" si="61"/>
        <v>10000</v>
      </c>
      <c r="O74" s="33">
        <f t="shared" si="114"/>
        <v>96.468830054077358</v>
      </c>
      <c r="P74" s="37">
        <f t="shared" si="62"/>
        <v>137.33661283501885</v>
      </c>
      <c r="Q74" s="9" t="s">
        <v>12</v>
      </c>
      <c r="R74" s="55" t="s">
        <v>12</v>
      </c>
      <c r="S74" s="55">
        <v>5.3129999999999997</v>
      </c>
      <c r="T74" s="55">
        <v>5.6719999999999997</v>
      </c>
      <c r="U74" s="55">
        <v>6.0069999999999997</v>
      </c>
      <c r="V74" s="3">
        <v>6.2709999999999999</v>
      </c>
      <c r="W74" s="3">
        <v>6.5750000000000002</v>
      </c>
      <c r="X74" s="3" t="s">
        <v>12</v>
      </c>
      <c r="Y74" s="3">
        <v>7.173</v>
      </c>
      <c r="Z74" s="15" t="s">
        <v>12</v>
      </c>
      <c r="AA74" s="10">
        <f t="shared" si="63"/>
        <v>6.5750000000000002</v>
      </c>
      <c r="AB74" s="9">
        <f t="shared" si="64"/>
        <v>0.5680000000000005</v>
      </c>
      <c r="AC74" s="10">
        <f t="shared" si="65"/>
        <v>0.59799999999999986</v>
      </c>
      <c r="AD74" s="9" t="s">
        <v>12</v>
      </c>
      <c r="AE74" s="55" t="s">
        <v>12</v>
      </c>
      <c r="AF74" s="55">
        <v>0.66</v>
      </c>
      <c r="AG74" s="55">
        <v>0.76700000000000002</v>
      </c>
      <c r="AH74" s="55">
        <v>0.876</v>
      </c>
      <c r="AI74" s="3">
        <v>0.95699999999999996</v>
      </c>
      <c r="AJ74" s="3">
        <v>1.042</v>
      </c>
      <c r="AK74" s="3" t="s">
        <v>12</v>
      </c>
      <c r="AL74" s="3">
        <v>1.2050000000000001</v>
      </c>
      <c r="AM74" s="15" t="s">
        <v>12</v>
      </c>
      <c r="AN74" s="10">
        <f t="shared" si="66"/>
        <v>1.042</v>
      </c>
      <c r="AO74" s="9">
        <f t="shared" si="67"/>
        <v>0.16600000000000004</v>
      </c>
      <c r="AP74" s="10">
        <f t="shared" si="68"/>
        <v>0.16300000000000003</v>
      </c>
      <c r="AQ74" s="9" t="s">
        <v>12</v>
      </c>
      <c r="AR74" s="55" t="s">
        <v>12</v>
      </c>
      <c r="AS74" s="55">
        <v>2.6949999999999998</v>
      </c>
      <c r="AT74" s="55">
        <v>2.9220000000000002</v>
      </c>
      <c r="AU74" s="55">
        <v>3.137</v>
      </c>
      <c r="AV74" s="3">
        <v>3.262</v>
      </c>
      <c r="AW74" s="3">
        <v>3.383</v>
      </c>
      <c r="AX74" s="3" t="s">
        <v>12</v>
      </c>
      <c r="AY74" s="3">
        <v>3.613</v>
      </c>
      <c r="AZ74" s="15" t="s">
        <v>12</v>
      </c>
      <c r="BA74" s="10">
        <f t="shared" si="69"/>
        <v>3.383</v>
      </c>
      <c r="BB74" s="9">
        <f t="shared" si="70"/>
        <v>0.246</v>
      </c>
      <c r="BC74" s="10">
        <f t="shared" si="71"/>
        <v>0.22999999999999998</v>
      </c>
      <c r="BD74" s="9">
        <v>6.4260000000000002</v>
      </c>
      <c r="BE74" s="3">
        <v>7.0339999999999998</v>
      </c>
      <c r="BF74" s="15">
        <v>7.6470000000000002</v>
      </c>
      <c r="BG74" s="15">
        <f t="shared" si="72"/>
        <v>7.0339999999999998</v>
      </c>
      <c r="BH74" s="9">
        <f t="shared" si="73"/>
        <v>0.60799999999999965</v>
      </c>
      <c r="BI74" s="10">
        <f t="shared" si="74"/>
        <v>0.61300000000000043</v>
      </c>
      <c r="BJ74" s="9">
        <v>6.399</v>
      </c>
      <c r="BK74" s="3">
        <v>7.0030000000000001</v>
      </c>
      <c r="BL74" s="15">
        <v>7.6130000000000004</v>
      </c>
      <c r="BM74" s="15">
        <f t="shared" si="75"/>
        <v>7.0030000000000001</v>
      </c>
      <c r="BN74" s="9">
        <f t="shared" si="76"/>
        <v>0.60400000000000009</v>
      </c>
      <c r="BO74" s="10">
        <f t="shared" si="77"/>
        <v>0.61000000000000032</v>
      </c>
      <c r="BP74">
        <f t="shared" si="78"/>
        <v>0</v>
      </c>
      <c r="BQ74" s="93">
        <f t="shared" si="79"/>
        <v>1.070422535211266</v>
      </c>
      <c r="BR74" s="93">
        <f t="shared" si="80"/>
        <v>1.0633802816901401</v>
      </c>
      <c r="BS74" s="93" t="str">
        <f>VLOOKUP(C74,'Koppeling locatie - aslocatie'!$A$2:$C$8139,2,FALSE)</f>
        <v>maas223</v>
      </c>
      <c r="BT74" s="93">
        <f>VLOOKUP($BS74,aslocaties_v01!$C$3:$AA$500,MATCH($K$3/10,aslocaties_v01!$C$2:$X$2),FALSE)</f>
        <v>5.9660000000000002</v>
      </c>
      <c r="BU74" s="93">
        <f>VLOOKUP(BS74,aslocaties_v01!$C$3:$AA$500,MATCH($K$3,aslocaties_v01!$C$2:$X$2),FALSE)</f>
        <v>6.53</v>
      </c>
      <c r="BV74" s="93">
        <f>VLOOKUP(BS74,aslocaties_v01!$C$3:$AA$500,MATCH($K$3*10,aslocaties_v01!$C$2:$Y$2),FALSE)</f>
        <v>7.1260000000000003</v>
      </c>
      <c r="BW74" s="93">
        <f t="shared" si="81"/>
        <v>0.56400000000000006</v>
      </c>
      <c r="BX74" s="93">
        <f t="shared" si="82"/>
        <v>0.59600000000000009</v>
      </c>
      <c r="BY74" s="94">
        <f t="shared" si="83"/>
        <v>7.0422535211275283E-3</v>
      </c>
      <c r="BZ74" s="94">
        <f t="shared" si="84"/>
        <v>3.3444816053508353E-3</v>
      </c>
      <c r="CA74" s="94">
        <f t="shared" si="85"/>
        <v>4.0999999999999481E-2</v>
      </c>
      <c r="CB74">
        <f t="shared" si="86"/>
        <v>4.4999999999999929E-2</v>
      </c>
      <c r="CC74" s="58">
        <f t="shared" si="87"/>
        <v>4.6999999999999709E-2</v>
      </c>
      <c r="CD74" s="95" t="b">
        <f t="shared" si="88"/>
        <v>0</v>
      </c>
      <c r="CE74" s="96" t="b">
        <f t="shared" si="89"/>
        <v>1</v>
      </c>
      <c r="CF74" t="b">
        <f t="shared" si="90"/>
        <v>1</v>
      </c>
      <c r="CG74" t="b">
        <f t="shared" si="91"/>
        <v>1</v>
      </c>
      <c r="CH74" s="84" t="b">
        <f t="shared" si="92"/>
        <v>1</v>
      </c>
      <c r="CI74">
        <f t="shared" si="93"/>
        <v>1.042</v>
      </c>
      <c r="CJ74" t="b">
        <f t="shared" si="94"/>
        <v>1</v>
      </c>
      <c r="CK74" t="b">
        <f t="shared" si="95"/>
        <v>1</v>
      </c>
      <c r="CL74" s="84" t="b">
        <f t="shared" si="115"/>
        <v>1</v>
      </c>
      <c r="CM74">
        <f t="shared" si="96"/>
        <v>3.383</v>
      </c>
      <c r="CN74" t="b">
        <f t="shared" si="97"/>
        <v>1</v>
      </c>
      <c r="CO74" s="84">
        <f t="shared" si="98"/>
        <v>5.8363203923559467E-2</v>
      </c>
      <c r="CP74" t="b">
        <f t="shared" si="99"/>
        <v>1</v>
      </c>
      <c r="CQ74" s="96" t="b">
        <f t="shared" si="100"/>
        <v>1</v>
      </c>
      <c r="CR74" t="b">
        <f t="shared" si="101"/>
        <v>1</v>
      </c>
      <c r="CS74" t="b">
        <f t="shared" si="102"/>
        <v>1</v>
      </c>
      <c r="CT74" t="b">
        <f t="shared" si="103"/>
        <v>1</v>
      </c>
      <c r="CU74" t="b">
        <f t="shared" si="104"/>
        <v>1</v>
      </c>
      <c r="CV74" s="84" t="b">
        <f t="shared" si="105"/>
        <v>1</v>
      </c>
      <c r="CW74" t="b">
        <f t="shared" si="106"/>
        <v>0</v>
      </c>
      <c r="CX74" t="b">
        <f t="shared" si="107"/>
        <v>0</v>
      </c>
      <c r="CY74" t="b">
        <f t="shared" si="108"/>
        <v>1</v>
      </c>
      <c r="CZ74" t="b">
        <f t="shared" si="109"/>
        <v>1</v>
      </c>
      <c r="DA74" s="84">
        <f t="shared" si="110"/>
        <v>1</v>
      </c>
      <c r="DB74" t="b">
        <f t="shared" si="111"/>
        <v>0</v>
      </c>
    </row>
    <row r="75" spans="1:106">
      <c r="A75" s="9">
        <v>1716</v>
      </c>
      <c r="B75" s="3">
        <v>2</v>
      </c>
      <c r="C75" s="3" t="s">
        <v>1953</v>
      </c>
      <c r="D75" s="3" t="str">
        <f t="shared" si="58"/>
        <v>MA_1_38-2_dk_0165</v>
      </c>
      <c r="E75" s="3" t="str">
        <f t="shared" si="59"/>
        <v>0165</v>
      </c>
      <c r="F75" s="3">
        <v>144563.96900000001</v>
      </c>
      <c r="G75" s="15">
        <v>417072.625</v>
      </c>
      <c r="H75" s="35" t="str">
        <f t="shared" si="60"/>
        <v>ja</v>
      </c>
      <c r="I75" s="42">
        <v>222</v>
      </c>
      <c r="J75" s="20" t="s">
        <v>372</v>
      </c>
      <c r="K75" s="21">
        <v>10000</v>
      </c>
      <c r="L75" s="28">
        <f t="shared" si="112"/>
        <v>1</v>
      </c>
      <c r="M75" s="28">
        <f t="shared" si="113"/>
        <v>1</v>
      </c>
      <c r="N75" s="56">
        <f t="shared" si="61"/>
        <v>10000</v>
      </c>
      <c r="O75" s="33">
        <f t="shared" si="114"/>
        <v>137.33661283501885</v>
      </c>
      <c r="P75" s="37">
        <f t="shared" si="62"/>
        <v>105.19166884310701</v>
      </c>
      <c r="Q75" s="9" t="s">
        <v>12</v>
      </c>
      <c r="R75" s="55" t="s">
        <v>12</v>
      </c>
      <c r="S75" s="55">
        <v>5.2990000000000004</v>
      </c>
      <c r="T75" s="55">
        <v>5.6589999999999998</v>
      </c>
      <c r="U75" s="55">
        <v>5.9850000000000003</v>
      </c>
      <c r="V75" s="3">
        <v>6.2469999999999999</v>
      </c>
      <c r="W75" s="3">
        <v>6.5439999999999996</v>
      </c>
      <c r="X75" s="3" t="s">
        <v>12</v>
      </c>
      <c r="Y75" s="3">
        <v>7.1340000000000003</v>
      </c>
      <c r="Z75" s="15" t="s">
        <v>12</v>
      </c>
      <c r="AA75" s="10">
        <f t="shared" si="63"/>
        <v>6.5439999999999996</v>
      </c>
      <c r="AB75" s="9">
        <f t="shared" si="64"/>
        <v>0.55899999999999928</v>
      </c>
      <c r="AC75" s="10">
        <f t="shared" si="65"/>
        <v>0.59000000000000075</v>
      </c>
      <c r="AD75" s="9" t="s">
        <v>12</v>
      </c>
      <c r="AE75" s="55" t="s">
        <v>12</v>
      </c>
      <c r="AF75" s="55">
        <v>0.67700000000000005</v>
      </c>
      <c r="AG75" s="55">
        <v>0.78100000000000003</v>
      </c>
      <c r="AH75" s="55">
        <v>0.88500000000000001</v>
      </c>
      <c r="AI75" s="3">
        <v>0.96199999999999997</v>
      </c>
      <c r="AJ75" s="3">
        <v>1.046</v>
      </c>
      <c r="AK75" s="3" t="s">
        <v>12</v>
      </c>
      <c r="AL75" s="3">
        <v>1.2070000000000001</v>
      </c>
      <c r="AM75" s="15" t="s">
        <v>12</v>
      </c>
      <c r="AN75" s="10">
        <f t="shared" si="66"/>
        <v>1.046</v>
      </c>
      <c r="AO75" s="9">
        <f t="shared" si="67"/>
        <v>0.16100000000000003</v>
      </c>
      <c r="AP75" s="10">
        <f t="shared" si="68"/>
        <v>0.16100000000000003</v>
      </c>
      <c r="AQ75" s="9" t="s">
        <v>12</v>
      </c>
      <c r="AR75" s="55" t="s">
        <v>12</v>
      </c>
      <c r="AS75" s="55">
        <v>2.74</v>
      </c>
      <c r="AT75" s="55">
        <v>2.96</v>
      </c>
      <c r="AU75" s="55">
        <v>3.2250000000000001</v>
      </c>
      <c r="AV75" s="3">
        <v>3.343</v>
      </c>
      <c r="AW75" s="3">
        <v>3.472</v>
      </c>
      <c r="AX75" s="3" t="s">
        <v>12</v>
      </c>
      <c r="AY75" s="3">
        <v>3.605</v>
      </c>
      <c r="AZ75" s="15" t="s">
        <v>12</v>
      </c>
      <c r="BA75" s="10">
        <f t="shared" si="69"/>
        <v>3.472</v>
      </c>
      <c r="BB75" s="9">
        <f t="shared" si="70"/>
        <v>0.24699999999999989</v>
      </c>
      <c r="BC75" s="10">
        <f t="shared" si="71"/>
        <v>0.13300000000000001</v>
      </c>
      <c r="BD75" s="9">
        <v>6.5519999999999996</v>
      </c>
      <c r="BE75" s="3">
        <v>7.1849999999999996</v>
      </c>
      <c r="BF75" s="15">
        <v>7.8490000000000002</v>
      </c>
      <c r="BG75" s="15">
        <f t="shared" si="72"/>
        <v>7.1849999999999996</v>
      </c>
      <c r="BH75" s="9">
        <f t="shared" si="73"/>
        <v>0.63300000000000001</v>
      </c>
      <c r="BI75" s="10">
        <f t="shared" si="74"/>
        <v>0.66400000000000059</v>
      </c>
      <c r="BJ75" s="9">
        <v>6.57</v>
      </c>
      <c r="BK75" s="3">
        <v>7.22</v>
      </c>
      <c r="BL75" s="15">
        <v>7.91</v>
      </c>
      <c r="BM75" s="15">
        <f t="shared" si="75"/>
        <v>7.22</v>
      </c>
      <c r="BN75" s="9">
        <f t="shared" si="76"/>
        <v>0.64999999999999947</v>
      </c>
      <c r="BO75" s="10">
        <f t="shared" si="77"/>
        <v>0.69000000000000039</v>
      </c>
      <c r="BP75">
        <f t="shared" si="78"/>
        <v>0</v>
      </c>
      <c r="BQ75" s="93">
        <f t="shared" si="79"/>
        <v>1.13237924865832</v>
      </c>
      <c r="BR75" s="93">
        <f t="shared" si="80"/>
        <v>1.1627906976744191</v>
      </c>
      <c r="BS75" s="93" t="str">
        <f>VLOOKUP(C75,'Koppeling locatie - aslocatie'!$A$2:$C$8139,2,FALSE)</f>
        <v>maas223</v>
      </c>
      <c r="BT75" s="93">
        <f>VLOOKUP($BS75,aslocaties_v01!$C$3:$AA$500,MATCH($K$3/10,aslocaties_v01!$C$2:$X$2),FALSE)</f>
        <v>5.9660000000000002</v>
      </c>
      <c r="BU75" s="93">
        <f>VLOOKUP(BS75,aslocaties_v01!$C$3:$AA$500,MATCH($K$3,aslocaties_v01!$C$2:$X$2),FALSE)</f>
        <v>6.53</v>
      </c>
      <c r="BV75" s="93">
        <f>VLOOKUP(BS75,aslocaties_v01!$C$3:$AA$500,MATCH($K$3*10,aslocaties_v01!$C$2:$Y$2),FALSE)</f>
        <v>7.1260000000000003</v>
      </c>
      <c r="BW75" s="93">
        <f t="shared" si="81"/>
        <v>0.56400000000000006</v>
      </c>
      <c r="BX75" s="93">
        <f t="shared" si="82"/>
        <v>0.59600000000000009</v>
      </c>
      <c r="BY75" s="94">
        <f t="shared" si="83"/>
        <v>8.9445438282662604E-3</v>
      </c>
      <c r="BZ75" s="94">
        <f t="shared" si="84"/>
        <v>1.016949152542268E-2</v>
      </c>
      <c r="CA75" s="94">
        <f t="shared" si="85"/>
        <v>1.9000000000000128E-2</v>
      </c>
      <c r="CB75">
        <f t="shared" si="86"/>
        <v>1.3999999999999346E-2</v>
      </c>
      <c r="CC75" s="58">
        <f t="shared" si="87"/>
        <v>8.0000000000000071E-3</v>
      </c>
      <c r="CD75" s="95" t="b">
        <f t="shared" si="88"/>
        <v>0</v>
      </c>
      <c r="CE75" s="96" t="b">
        <f t="shared" si="89"/>
        <v>1</v>
      </c>
      <c r="CF75" t="b">
        <f t="shared" si="90"/>
        <v>1</v>
      </c>
      <c r="CG75" t="b">
        <f t="shared" si="91"/>
        <v>1</v>
      </c>
      <c r="CH75" s="84" t="b">
        <f t="shared" si="92"/>
        <v>1</v>
      </c>
      <c r="CI75">
        <f t="shared" si="93"/>
        <v>1.046</v>
      </c>
      <c r="CJ75" t="b">
        <f t="shared" si="94"/>
        <v>1</v>
      </c>
      <c r="CK75" t="b">
        <f t="shared" si="95"/>
        <v>1</v>
      </c>
      <c r="CL75" s="84" t="b">
        <f t="shared" si="115"/>
        <v>1</v>
      </c>
      <c r="CM75">
        <f t="shared" si="96"/>
        <v>3.472</v>
      </c>
      <c r="CN75" t="b">
        <f t="shared" si="97"/>
        <v>1</v>
      </c>
      <c r="CO75" s="84">
        <f t="shared" si="98"/>
        <v>5.5622134790040252E-2</v>
      </c>
      <c r="CP75" t="b">
        <f t="shared" si="99"/>
        <v>1</v>
      </c>
      <c r="CQ75" s="96" t="b">
        <f t="shared" si="100"/>
        <v>1</v>
      </c>
      <c r="CR75" t="b">
        <f t="shared" si="101"/>
        <v>0</v>
      </c>
      <c r="CS75" t="b">
        <f t="shared" si="102"/>
        <v>0</v>
      </c>
      <c r="CT75" t="b">
        <f t="shared" si="103"/>
        <v>1</v>
      </c>
      <c r="CU75" t="b">
        <f t="shared" si="104"/>
        <v>1</v>
      </c>
      <c r="CV75" s="84" t="b">
        <f t="shared" si="105"/>
        <v>1</v>
      </c>
      <c r="CW75" t="b">
        <f t="shared" si="106"/>
        <v>1</v>
      </c>
      <c r="CX75" t="b">
        <f t="shared" si="107"/>
        <v>1</v>
      </c>
      <c r="CY75" t="b">
        <f t="shared" si="108"/>
        <v>1</v>
      </c>
      <c r="CZ75" t="b">
        <f t="shared" si="109"/>
        <v>1</v>
      </c>
      <c r="DA75" s="84">
        <f t="shared" si="110"/>
        <v>1</v>
      </c>
      <c r="DB75" t="b">
        <f t="shared" si="111"/>
        <v>0</v>
      </c>
    </row>
    <row r="76" spans="1:106">
      <c r="A76" s="9">
        <v>1717</v>
      </c>
      <c r="B76" s="3">
        <v>2</v>
      </c>
      <c r="C76" s="3" t="s">
        <v>1954</v>
      </c>
      <c r="D76" s="3" t="str">
        <f t="shared" si="58"/>
        <v>MA_1_38-2_dk_0166</v>
      </c>
      <c r="E76" s="3" t="str">
        <f t="shared" si="59"/>
        <v>0166</v>
      </c>
      <c r="F76" s="3">
        <v>144501.234</v>
      </c>
      <c r="G76" s="15">
        <v>417157.06199999998</v>
      </c>
      <c r="H76" s="35" t="str">
        <f t="shared" si="60"/>
        <v>ja</v>
      </c>
      <c r="I76" s="42">
        <v>244</v>
      </c>
      <c r="J76" s="20" t="s">
        <v>372</v>
      </c>
      <c r="K76" s="21">
        <v>10000</v>
      </c>
      <c r="L76" s="28">
        <f t="shared" si="112"/>
        <v>1</v>
      </c>
      <c r="M76" s="28">
        <f t="shared" si="113"/>
        <v>1</v>
      </c>
      <c r="N76" s="56">
        <f t="shared" si="61"/>
        <v>10000</v>
      </c>
      <c r="O76" s="33">
        <f t="shared" si="114"/>
        <v>105.19166884310701</v>
      </c>
      <c r="P76" s="37">
        <f t="shared" si="62"/>
        <v>92.211582271426835</v>
      </c>
      <c r="Q76" s="9" t="s">
        <v>12</v>
      </c>
      <c r="R76" s="55" t="s">
        <v>12</v>
      </c>
      <c r="S76" s="55">
        <v>5.3029999999999999</v>
      </c>
      <c r="T76" s="55">
        <v>5.6630000000000003</v>
      </c>
      <c r="U76" s="55">
        <v>5.992</v>
      </c>
      <c r="V76" s="3">
        <v>6.258</v>
      </c>
      <c r="W76" s="3">
        <v>6.5579999999999998</v>
      </c>
      <c r="X76" s="3" t="s">
        <v>12</v>
      </c>
      <c r="Y76" s="3">
        <v>7.1509999999999998</v>
      </c>
      <c r="Z76" s="15" t="s">
        <v>12</v>
      </c>
      <c r="AA76" s="10">
        <f t="shared" si="63"/>
        <v>6.5579999999999998</v>
      </c>
      <c r="AB76" s="9">
        <f t="shared" si="64"/>
        <v>0.56599999999999984</v>
      </c>
      <c r="AC76" s="10">
        <f t="shared" si="65"/>
        <v>0.59299999999999997</v>
      </c>
      <c r="AD76" s="9" t="s">
        <v>12</v>
      </c>
      <c r="AE76" s="55" t="s">
        <v>12</v>
      </c>
      <c r="AF76" s="55">
        <v>0.748</v>
      </c>
      <c r="AG76" s="55">
        <v>0.82699999999999996</v>
      </c>
      <c r="AH76" s="55">
        <v>0.91</v>
      </c>
      <c r="AI76" s="3">
        <v>0.98399999999999999</v>
      </c>
      <c r="AJ76" s="3">
        <v>1.0660000000000001</v>
      </c>
      <c r="AK76" s="3" t="s">
        <v>12</v>
      </c>
      <c r="AL76" s="3">
        <v>1.2210000000000001</v>
      </c>
      <c r="AM76" s="15" t="s">
        <v>12</v>
      </c>
      <c r="AN76" s="10">
        <f t="shared" si="66"/>
        <v>1.0660000000000001</v>
      </c>
      <c r="AO76" s="9">
        <f t="shared" si="67"/>
        <v>0.15600000000000003</v>
      </c>
      <c r="AP76" s="10">
        <f t="shared" si="68"/>
        <v>0.15500000000000003</v>
      </c>
      <c r="AQ76" s="9" t="s">
        <v>12</v>
      </c>
      <c r="AR76" s="55" t="s">
        <v>12</v>
      </c>
      <c r="AS76" s="55">
        <v>2.8450000000000002</v>
      </c>
      <c r="AT76" s="55">
        <v>2.98</v>
      </c>
      <c r="AU76" s="55">
        <v>3.117</v>
      </c>
      <c r="AV76" s="3">
        <v>3.2290000000000001</v>
      </c>
      <c r="AW76" s="3">
        <v>3.3559999999999999</v>
      </c>
      <c r="AX76" s="3" t="s">
        <v>12</v>
      </c>
      <c r="AY76" s="3">
        <v>3.6680000000000001</v>
      </c>
      <c r="AZ76" s="15" t="s">
        <v>12</v>
      </c>
      <c r="BA76" s="10">
        <f t="shared" si="69"/>
        <v>3.3559999999999999</v>
      </c>
      <c r="BB76" s="9">
        <f t="shared" si="70"/>
        <v>0.23899999999999988</v>
      </c>
      <c r="BC76" s="10">
        <f t="shared" si="71"/>
        <v>0.31200000000000028</v>
      </c>
      <c r="BD76" s="9">
        <v>6.556</v>
      </c>
      <c r="BE76" s="3">
        <v>7.1970000000000001</v>
      </c>
      <c r="BF76" s="15">
        <v>7.8730000000000002</v>
      </c>
      <c r="BG76" s="15">
        <f t="shared" si="72"/>
        <v>7.1970000000000001</v>
      </c>
      <c r="BH76" s="9">
        <f t="shared" si="73"/>
        <v>0.64100000000000001</v>
      </c>
      <c r="BI76" s="10">
        <f t="shared" si="74"/>
        <v>0.67600000000000016</v>
      </c>
      <c r="BJ76" s="9">
        <v>6.5780000000000003</v>
      </c>
      <c r="BK76" s="3">
        <v>7.24</v>
      </c>
      <c r="BL76" s="15">
        <v>7.9610000000000003</v>
      </c>
      <c r="BM76" s="15">
        <f t="shared" si="75"/>
        <v>7.24</v>
      </c>
      <c r="BN76" s="9">
        <f t="shared" si="76"/>
        <v>0.66199999999999992</v>
      </c>
      <c r="BO76" s="10">
        <f t="shared" si="77"/>
        <v>0.72100000000000009</v>
      </c>
      <c r="BP76">
        <f t="shared" si="78"/>
        <v>0</v>
      </c>
      <c r="BQ76" s="93">
        <f t="shared" si="79"/>
        <v>1.1325088339222618</v>
      </c>
      <c r="BR76" s="93">
        <f t="shared" si="80"/>
        <v>1.1696113074204948</v>
      </c>
      <c r="BS76" s="93" t="str">
        <f>VLOOKUP(C76,'Koppeling locatie - aslocatie'!$A$2:$C$8139,2,FALSE)</f>
        <v>maas223</v>
      </c>
      <c r="BT76" s="93">
        <f>VLOOKUP($BS76,aslocaties_v01!$C$3:$AA$500,MATCH($K$3/10,aslocaties_v01!$C$2:$X$2),FALSE)</f>
        <v>5.9660000000000002</v>
      </c>
      <c r="BU76" s="93">
        <f>VLOOKUP(BS76,aslocaties_v01!$C$3:$AA$500,MATCH($K$3,aslocaties_v01!$C$2:$X$2),FALSE)</f>
        <v>6.53</v>
      </c>
      <c r="BV76" s="93">
        <f>VLOOKUP(BS76,aslocaties_v01!$C$3:$AA$500,MATCH($K$3*10,aslocaties_v01!$C$2:$Y$2),FALSE)</f>
        <v>7.1260000000000003</v>
      </c>
      <c r="BW76" s="93">
        <f t="shared" si="81"/>
        <v>0.56400000000000006</v>
      </c>
      <c r="BX76" s="93">
        <f t="shared" si="82"/>
        <v>0.59600000000000009</v>
      </c>
      <c r="BY76" s="94">
        <f t="shared" si="83"/>
        <v>3.5335689045932206E-3</v>
      </c>
      <c r="BZ76" s="94">
        <f t="shared" si="84"/>
        <v>5.0590219224284638E-3</v>
      </c>
      <c r="CA76" s="94">
        <f t="shared" si="85"/>
        <v>2.5999999999999801E-2</v>
      </c>
      <c r="CB76">
        <f t="shared" si="86"/>
        <v>2.7999999999999581E-2</v>
      </c>
      <c r="CC76" s="58">
        <f t="shared" si="87"/>
        <v>2.4999999999999467E-2</v>
      </c>
      <c r="CD76" s="95" t="b">
        <f t="shared" si="88"/>
        <v>0</v>
      </c>
      <c r="CE76" s="96" t="b">
        <f t="shared" si="89"/>
        <v>1</v>
      </c>
      <c r="CF76" t="b">
        <f t="shared" si="90"/>
        <v>1</v>
      </c>
      <c r="CG76" t="b">
        <f t="shared" si="91"/>
        <v>1</v>
      </c>
      <c r="CH76" s="84" t="b">
        <f t="shared" si="92"/>
        <v>1</v>
      </c>
      <c r="CI76">
        <f t="shared" si="93"/>
        <v>1.0660000000000001</v>
      </c>
      <c r="CJ76" t="b">
        <f t="shared" si="94"/>
        <v>1</v>
      </c>
      <c r="CK76" t="b">
        <f t="shared" si="95"/>
        <v>1</v>
      </c>
      <c r="CL76" s="84" t="b">
        <f t="shared" si="115"/>
        <v>1</v>
      </c>
      <c r="CM76">
        <f t="shared" si="96"/>
        <v>3.3559999999999999</v>
      </c>
      <c r="CN76" t="b">
        <f t="shared" si="97"/>
        <v>1</v>
      </c>
      <c r="CO76" s="84">
        <f t="shared" si="98"/>
        <v>6.0672054581882538E-2</v>
      </c>
      <c r="CP76" t="b">
        <f t="shared" si="99"/>
        <v>1</v>
      </c>
      <c r="CQ76" s="96" t="b">
        <f t="shared" si="100"/>
        <v>1</v>
      </c>
      <c r="CR76" t="b">
        <f t="shared" si="101"/>
        <v>1</v>
      </c>
      <c r="CS76" t="b">
        <f t="shared" si="102"/>
        <v>1</v>
      </c>
      <c r="CT76" t="b">
        <f t="shared" si="103"/>
        <v>1</v>
      </c>
      <c r="CU76" t="b">
        <f t="shared" si="104"/>
        <v>1</v>
      </c>
      <c r="CV76" s="84" t="b">
        <f t="shared" si="105"/>
        <v>1</v>
      </c>
      <c r="CW76" t="b">
        <f t="shared" si="106"/>
        <v>0</v>
      </c>
      <c r="CX76" t="b">
        <f t="shared" si="107"/>
        <v>0</v>
      </c>
      <c r="CY76" t="b">
        <f t="shared" si="108"/>
        <v>1</v>
      </c>
      <c r="CZ76" t="b">
        <f t="shared" si="109"/>
        <v>1</v>
      </c>
      <c r="DA76" s="84">
        <f t="shared" si="110"/>
        <v>1</v>
      </c>
      <c r="DB76" t="b">
        <f t="shared" si="111"/>
        <v>0</v>
      </c>
    </row>
    <row r="77" spans="1:106">
      <c r="A77" s="9">
        <v>1718</v>
      </c>
      <c r="B77" s="3">
        <v>2</v>
      </c>
      <c r="C77" s="3" t="s">
        <v>1955</v>
      </c>
      <c r="D77" s="3" t="str">
        <f t="shared" si="58"/>
        <v>MA_1_38-2_dk_0167</v>
      </c>
      <c r="E77" s="3" t="str">
        <f t="shared" si="59"/>
        <v>0167</v>
      </c>
      <c r="F77" s="3">
        <v>144422.75</v>
      </c>
      <c r="G77" s="15">
        <v>417205.46899999998</v>
      </c>
      <c r="H77" s="35" t="str">
        <f t="shared" si="60"/>
        <v>ja</v>
      </c>
      <c r="I77" s="42">
        <v>193</v>
      </c>
      <c r="J77" s="20" t="s">
        <v>372</v>
      </c>
      <c r="K77" s="21">
        <v>10000</v>
      </c>
      <c r="L77" s="28">
        <f t="shared" si="112"/>
        <v>1</v>
      </c>
      <c r="M77" s="28">
        <f t="shared" si="113"/>
        <v>1</v>
      </c>
      <c r="N77" s="56">
        <f t="shared" si="61"/>
        <v>10000</v>
      </c>
      <c r="O77" s="33">
        <f t="shared" si="114"/>
        <v>92.211582271426835</v>
      </c>
      <c r="P77" s="37">
        <f t="shared" si="62"/>
        <v>94.031336356562974</v>
      </c>
      <c r="Q77" s="9" t="s">
        <v>12</v>
      </c>
      <c r="R77" s="55" t="s">
        <v>12</v>
      </c>
      <c r="S77" s="55">
        <v>5.3029999999999999</v>
      </c>
      <c r="T77" s="55">
        <v>5.6639999999999997</v>
      </c>
      <c r="U77" s="55">
        <v>5.992</v>
      </c>
      <c r="V77" s="3">
        <v>6.2590000000000003</v>
      </c>
      <c r="W77" s="3">
        <v>6.56</v>
      </c>
      <c r="X77" s="3" t="s">
        <v>12</v>
      </c>
      <c r="Y77" s="3">
        <v>7.1539999999999999</v>
      </c>
      <c r="Z77" s="15" t="s">
        <v>12</v>
      </c>
      <c r="AA77" s="10">
        <f t="shared" si="63"/>
        <v>6.56</v>
      </c>
      <c r="AB77" s="9">
        <f t="shared" si="64"/>
        <v>0.56799999999999962</v>
      </c>
      <c r="AC77" s="10">
        <f t="shared" si="65"/>
        <v>0.59400000000000031</v>
      </c>
      <c r="AD77" s="9" t="s">
        <v>12</v>
      </c>
      <c r="AE77" s="55" t="s">
        <v>12</v>
      </c>
      <c r="AF77" s="55">
        <v>0.68799999999999994</v>
      </c>
      <c r="AG77" s="55">
        <v>0.78400000000000003</v>
      </c>
      <c r="AH77" s="55">
        <v>0.878</v>
      </c>
      <c r="AI77" s="3">
        <v>0.95499999999999996</v>
      </c>
      <c r="AJ77" s="3">
        <v>1.036</v>
      </c>
      <c r="AK77" s="3" t="s">
        <v>12</v>
      </c>
      <c r="AL77" s="3">
        <v>1.1919999999999999</v>
      </c>
      <c r="AM77" s="15" t="s">
        <v>12</v>
      </c>
      <c r="AN77" s="10">
        <f t="shared" si="66"/>
        <v>1.036</v>
      </c>
      <c r="AO77" s="9">
        <f t="shared" si="67"/>
        <v>0.15800000000000003</v>
      </c>
      <c r="AP77" s="10">
        <f t="shared" si="68"/>
        <v>0.15599999999999992</v>
      </c>
      <c r="AQ77" s="9" t="s">
        <v>12</v>
      </c>
      <c r="AR77" s="55" t="s">
        <v>12</v>
      </c>
      <c r="AS77" s="55">
        <v>2.7189999999999999</v>
      </c>
      <c r="AT77" s="55">
        <v>2.899</v>
      </c>
      <c r="AU77" s="55">
        <v>3.0609999999999999</v>
      </c>
      <c r="AV77" s="3">
        <v>3.1760000000000002</v>
      </c>
      <c r="AW77" s="3">
        <v>3.2879999999999998</v>
      </c>
      <c r="AX77" s="3" t="s">
        <v>12</v>
      </c>
      <c r="AY77" s="3">
        <v>3.5009999999999999</v>
      </c>
      <c r="AZ77" s="15" t="s">
        <v>12</v>
      </c>
      <c r="BA77" s="10">
        <f t="shared" si="69"/>
        <v>3.2879999999999998</v>
      </c>
      <c r="BB77" s="9">
        <f t="shared" si="70"/>
        <v>0.22699999999999987</v>
      </c>
      <c r="BC77" s="10">
        <f t="shared" si="71"/>
        <v>0.21300000000000008</v>
      </c>
      <c r="BD77" s="9">
        <v>6.4379999999999997</v>
      </c>
      <c r="BE77" s="3">
        <v>7.048</v>
      </c>
      <c r="BF77" s="15">
        <v>7.6749999999999998</v>
      </c>
      <c r="BG77" s="15">
        <f t="shared" si="72"/>
        <v>7.048</v>
      </c>
      <c r="BH77" s="9">
        <f t="shared" si="73"/>
        <v>0.61000000000000032</v>
      </c>
      <c r="BI77" s="10">
        <f t="shared" si="74"/>
        <v>0.62699999999999978</v>
      </c>
      <c r="BJ77" s="9">
        <v>6.4359999999999999</v>
      </c>
      <c r="BK77" s="3">
        <v>7.048</v>
      </c>
      <c r="BL77" s="15">
        <v>7.6760000000000002</v>
      </c>
      <c r="BM77" s="15">
        <f t="shared" si="75"/>
        <v>7.048</v>
      </c>
      <c r="BN77" s="9">
        <f t="shared" si="76"/>
        <v>0.6120000000000001</v>
      </c>
      <c r="BO77" s="10">
        <f t="shared" si="77"/>
        <v>0.62800000000000011</v>
      </c>
      <c r="BP77">
        <f t="shared" si="78"/>
        <v>0</v>
      </c>
      <c r="BQ77" s="93">
        <f t="shared" si="79"/>
        <v>1.0739436619718323</v>
      </c>
      <c r="BR77" s="93">
        <f t="shared" si="80"/>
        <v>1.0774647887323954</v>
      </c>
      <c r="BS77" s="93" t="str">
        <f>VLOOKUP(C77,'Koppeling locatie - aslocatie'!$A$2:$C$8139,2,FALSE)</f>
        <v>maas223</v>
      </c>
      <c r="BT77" s="93">
        <f>VLOOKUP($BS77,aslocaties_v01!$C$3:$AA$500,MATCH($K$3/10,aslocaties_v01!$C$2:$X$2),FALSE)</f>
        <v>5.9660000000000002</v>
      </c>
      <c r="BU77" s="93">
        <f>VLOOKUP(BS77,aslocaties_v01!$C$3:$AA$500,MATCH($K$3,aslocaties_v01!$C$2:$X$2),FALSE)</f>
        <v>6.53</v>
      </c>
      <c r="BV77" s="93">
        <f>VLOOKUP(BS77,aslocaties_v01!$C$3:$AA$500,MATCH($K$3*10,aslocaties_v01!$C$2:$Y$2),FALSE)</f>
        <v>7.1260000000000003</v>
      </c>
      <c r="BW77" s="93">
        <f t="shared" si="81"/>
        <v>0.56400000000000006</v>
      </c>
      <c r="BX77" s="93">
        <f t="shared" si="82"/>
        <v>0.59600000000000009</v>
      </c>
      <c r="BY77" s="94">
        <f t="shared" si="83"/>
        <v>7.042253521125974E-3</v>
      </c>
      <c r="BZ77" s="94">
        <f t="shared" si="84"/>
        <v>3.3670033670030186E-3</v>
      </c>
      <c r="CA77" s="94">
        <f t="shared" si="85"/>
        <v>2.5999999999999801E-2</v>
      </c>
      <c r="CB77">
        <f t="shared" si="86"/>
        <v>2.9999999999999361E-2</v>
      </c>
      <c r="CC77" s="58">
        <f t="shared" si="87"/>
        <v>2.7999999999999581E-2</v>
      </c>
      <c r="CD77" s="95" t="b">
        <f t="shared" si="88"/>
        <v>0</v>
      </c>
      <c r="CE77" s="96" t="b">
        <f t="shared" si="89"/>
        <v>1</v>
      </c>
      <c r="CF77" t="b">
        <f t="shared" si="90"/>
        <v>1</v>
      </c>
      <c r="CG77" t="b">
        <f t="shared" si="91"/>
        <v>1</v>
      </c>
      <c r="CH77" s="84" t="b">
        <f t="shared" si="92"/>
        <v>1</v>
      </c>
      <c r="CI77">
        <f t="shared" si="93"/>
        <v>1.036</v>
      </c>
      <c r="CJ77" t="b">
        <f t="shared" si="94"/>
        <v>1</v>
      </c>
      <c r="CK77" t="b">
        <f t="shared" si="95"/>
        <v>1</v>
      </c>
      <c r="CL77" s="84" t="b">
        <f t="shared" si="115"/>
        <v>1</v>
      </c>
      <c r="CM77">
        <f t="shared" si="96"/>
        <v>3.2879999999999998</v>
      </c>
      <c r="CN77" t="b">
        <f t="shared" si="97"/>
        <v>1</v>
      </c>
      <c r="CO77" s="84">
        <f t="shared" si="98"/>
        <v>6.1428730377528926E-2</v>
      </c>
      <c r="CP77" t="b">
        <f t="shared" si="99"/>
        <v>1</v>
      </c>
      <c r="CQ77" s="96" t="b">
        <f t="shared" si="100"/>
        <v>1</v>
      </c>
      <c r="CR77" t="b">
        <f t="shared" si="101"/>
        <v>0</v>
      </c>
      <c r="CS77" t="b">
        <f t="shared" si="102"/>
        <v>0</v>
      </c>
      <c r="CT77" t="b">
        <f t="shared" si="103"/>
        <v>1</v>
      </c>
      <c r="CU77" t="b">
        <f t="shared" si="104"/>
        <v>1</v>
      </c>
      <c r="CV77" s="84" t="b">
        <f t="shared" si="105"/>
        <v>1</v>
      </c>
      <c r="CW77" t="b">
        <f t="shared" si="106"/>
        <v>1</v>
      </c>
      <c r="CX77" t="b">
        <f t="shared" si="107"/>
        <v>1</v>
      </c>
      <c r="CY77" t="b">
        <f t="shared" si="108"/>
        <v>1</v>
      </c>
      <c r="CZ77" t="b">
        <f t="shared" si="109"/>
        <v>1</v>
      </c>
      <c r="DA77" s="84">
        <f t="shared" si="110"/>
        <v>1</v>
      </c>
      <c r="DB77" t="b">
        <f t="shared" si="111"/>
        <v>0</v>
      </c>
    </row>
    <row r="78" spans="1:106">
      <c r="A78" s="9">
        <v>1719</v>
      </c>
      <c r="B78" s="3">
        <v>2</v>
      </c>
      <c r="C78" s="3" t="s">
        <v>1956</v>
      </c>
      <c r="D78" s="3" t="str">
        <f t="shared" si="58"/>
        <v>MA_1_38-2_dk_0168</v>
      </c>
      <c r="E78" s="3" t="str">
        <f t="shared" si="59"/>
        <v>0168</v>
      </c>
      <c r="F78" s="3">
        <v>144329.734</v>
      </c>
      <c r="G78" s="15">
        <v>417219.25</v>
      </c>
      <c r="H78" s="35" t="str">
        <f t="shared" si="60"/>
        <v>ja</v>
      </c>
      <c r="I78" s="42">
        <v>204</v>
      </c>
      <c r="J78" s="20" t="s">
        <v>372</v>
      </c>
      <c r="K78" s="21">
        <v>10000</v>
      </c>
      <c r="L78" s="28">
        <f t="shared" si="112"/>
        <v>1</v>
      </c>
      <c r="M78" s="28">
        <f t="shared" si="113"/>
        <v>1</v>
      </c>
      <c r="N78" s="56">
        <f t="shared" si="61"/>
        <v>10000</v>
      </c>
      <c r="O78" s="33">
        <f t="shared" si="114"/>
        <v>94.031336356562974</v>
      </c>
      <c r="P78" s="37">
        <f t="shared" si="62"/>
        <v>93.796754789270778</v>
      </c>
      <c r="Q78" s="9" t="s">
        <v>12</v>
      </c>
      <c r="R78" s="55" t="s">
        <v>12</v>
      </c>
      <c r="S78" s="55">
        <v>5.2919999999999998</v>
      </c>
      <c r="T78" s="55">
        <v>5.6509999999999998</v>
      </c>
      <c r="U78" s="55">
        <v>5.9770000000000003</v>
      </c>
      <c r="V78" s="3">
        <v>6.2450000000000001</v>
      </c>
      <c r="W78" s="3">
        <v>6.5430000000000001</v>
      </c>
      <c r="X78" s="3" t="s">
        <v>12</v>
      </c>
      <c r="Y78" s="3">
        <v>7.1369999999999996</v>
      </c>
      <c r="Z78" s="15" t="s">
        <v>12</v>
      </c>
      <c r="AA78" s="10">
        <f t="shared" si="63"/>
        <v>6.5430000000000001</v>
      </c>
      <c r="AB78" s="9">
        <f t="shared" si="64"/>
        <v>0.56599999999999984</v>
      </c>
      <c r="AC78" s="10">
        <f t="shared" si="65"/>
        <v>0.59399999999999942</v>
      </c>
      <c r="AD78" s="9" t="s">
        <v>12</v>
      </c>
      <c r="AE78" s="55" t="s">
        <v>12</v>
      </c>
      <c r="AF78" s="55">
        <v>0.65100000000000002</v>
      </c>
      <c r="AG78" s="55">
        <v>0.748</v>
      </c>
      <c r="AH78" s="55">
        <v>0.86599999999999999</v>
      </c>
      <c r="AI78" s="3">
        <v>0.95399999999999996</v>
      </c>
      <c r="AJ78" s="3">
        <v>1.0369999999999999</v>
      </c>
      <c r="AK78" s="3" t="s">
        <v>12</v>
      </c>
      <c r="AL78" s="3">
        <v>1.194</v>
      </c>
      <c r="AM78" s="15" t="s">
        <v>12</v>
      </c>
      <c r="AN78" s="10">
        <f t="shared" si="66"/>
        <v>1.0369999999999999</v>
      </c>
      <c r="AO78" s="9">
        <f t="shared" si="67"/>
        <v>0.17099999999999993</v>
      </c>
      <c r="AP78" s="10">
        <f t="shared" si="68"/>
        <v>0.15700000000000003</v>
      </c>
      <c r="AQ78" s="9" t="s">
        <v>12</v>
      </c>
      <c r="AR78" s="55" t="s">
        <v>12</v>
      </c>
      <c r="AS78" s="55">
        <v>2.6379999999999999</v>
      </c>
      <c r="AT78" s="55">
        <v>2.8250000000000002</v>
      </c>
      <c r="AU78" s="55">
        <v>3.0390000000000001</v>
      </c>
      <c r="AV78" s="3">
        <v>3.1789999999999998</v>
      </c>
      <c r="AW78" s="3">
        <v>3.294</v>
      </c>
      <c r="AX78" s="3" t="s">
        <v>12</v>
      </c>
      <c r="AY78" s="3">
        <v>3.508</v>
      </c>
      <c r="AZ78" s="15" t="s">
        <v>12</v>
      </c>
      <c r="BA78" s="10">
        <f t="shared" si="69"/>
        <v>3.294</v>
      </c>
      <c r="BB78" s="9">
        <f t="shared" si="70"/>
        <v>0.25499999999999989</v>
      </c>
      <c r="BC78" s="10">
        <f t="shared" si="71"/>
        <v>0.21399999999999997</v>
      </c>
      <c r="BD78" s="9">
        <v>6.4580000000000002</v>
      </c>
      <c r="BE78" s="3">
        <v>7.0720000000000001</v>
      </c>
      <c r="BF78" s="15">
        <v>7.7069999999999999</v>
      </c>
      <c r="BG78" s="15">
        <f t="shared" si="72"/>
        <v>7.0720000000000001</v>
      </c>
      <c r="BH78" s="9">
        <f t="shared" si="73"/>
        <v>0.61399999999999988</v>
      </c>
      <c r="BI78" s="10">
        <f t="shared" si="74"/>
        <v>0.63499999999999979</v>
      </c>
      <c r="BJ78" s="9">
        <v>6.4610000000000003</v>
      </c>
      <c r="BK78" s="3">
        <v>7.08</v>
      </c>
      <c r="BL78" s="15">
        <v>7.7149999999999999</v>
      </c>
      <c r="BM78" s="15">
        <f t="shared" si="75"/>
        <v>7.08</v>
      </c>
      <c r="BN78" s="9">
        <f t="shared" si="76"/>
        <v>0.61899999999999977</v>
      </c>
      <c r="BO78" s="10">
        <f t="shared" si="77"/>
        <v>0.63499999999999979</v>
      </c>
      <c r="BP78">
        <f t="shared" si="78"/>
        <v>0</v>
      </c>
      <c r="BQ78" s="93">
        <f t="shared" si="79"/>
        <v>1.0848056537102475</v>
      </c>
      <c r="BR78" s="93">
        <f t="shared" si="80"/>
        <v>1.0936395759717314</v>
      </c>
      <c r="BS78" s="93" t="str">
        <f>VLOOKUP(C78,'Koppeling locatie - aslocatie'!$A$2:$C$8139,2,FALSE)</f>
        <v>maas223</v>
      </c>
      <c r="BT78" s="93">
        <f>VLOOKUP($BS78,aslocaties_v01!$C$3:$AA$500,MATCH($K$3/10,aslocaties_v01!$C$2:$X$2),FALSE)</f>
        <v>5.9660000000000002</v>
      </c>
      <c r="BU78" s="93">
        <f>VLOOKUP(BS78,aslocaties_v01!$C$3:$AA$500,MATCH($K$3,aslocaties_v01!$C$2:$X$2),FALSE)</f>
        <v>6.53</v>
      </c>
      <c r="BV78" s="93">
        <f>VLOOKUP(BS78,aslocaties_v01!$C$3:$AA$500,MATCH($K$3*10,aslocaties_v01!$C$2:$Y$2),FALSE)</f>
        <v>7.1260000000000003</v>
      </c>
      <c r="BW78" s="93">
        <f t="shared" si="81"/>
        <v>0.56400000000000006</v>
      </c>
      <c r="BX78" s="93">
        <f t="shared" si="82"/>
        <v>0.59600000000000009</v>
      </c>
      <c r="BY78" s="94">
        <f t="shared" si="83"/>
        <v>3.5335689045932206E-3</v>
      </c>
      <c r="BZ78" s="94">
        <f t="shared" si="84"/>
        <v>3.3670033670045729E-3</v>
      </c>
      <c r="CA78" s="94">
        <f t="shared" si="85"/>
        <v>1.1000000000000121E-2</v>
      </c>
      <c r="CB78">
        <f t="shared" si="86"/>
        <v>1.2999999999999901E-2</v>
      </c>
      <c r="CC78" s="58">
        <f t="shared" si="87"/>
        <v>1.0999999999999233E-2</v>
      </c>
      <c r="CD78" s="95" t="b">
        <f t="shared" si="88"/>
        <v>0</v>
      </c>
      <c r="CE78" s="96" t="b">
        <f t="shared" si="89"/>
        <v>1</v>
      </c>
      <c r="CF78" t="b">
        <f t="shared" si="90"/>
        <v>1</v>
      </c>
      <c r="CG78" t="b">
        <f t="shared" si="91"/>
        <v>1</v>
      </c>
      <c r="CH78" s="84" t="b">
        <f t="shared" si="92"/>
        <v>1</v>
      </c>
      <c r="CI78">
        <f t="shared" si="93"/>
        <v>1.0369999999999999</v>
      </c>
      <c r="CJ78" t="b">
        <f t="shared" si="94"/>
        <v>1</v>
      </c>
      <c r="CK78" t="b">
        <f t="shared" si="95"/>
        <v>1</v>
      </c>
      <c r="CL78" s="84" t="b">
        <f t="shared" si="115"/>
        <v>1</v>
      </c>
      <c r="CM78">
        <f t="shared" si="96"/>
        <v>3.294</v>
      </c>
      <c r="CN78" t="b">
        <f t="shared" si="97"/>
        <v>1</v>
      </c>
      <c r="CO78" s="84">
        <f t="shared" si="98"/>
        <v>6.1264228436865548E-2</v>
      </c>
      <c r="CP78" t="b">
        <f t="shared" si="99"/>
        <v>1</v>
      </c>
      <c r="CQ78" s="96" t="b">
        <f t="shared" si="100"/>
        <v>1</v>
      </c>
      <c r="CR78" t="b">
        <f t="shared" si="101"/>
        <v>1</v>
      </c>
      <c r="CS78" t="b">
        <f t="shared" si="102"/>
        <v>1</v>
      </c>
      <c r="CT78" t="b">
        <f t="shared" si="103"/>
        <v>1</v>
      </c>
      <c r="CU78" t="b">
        <f t="shared" si="104"/>
        <v>1</v>
      </c>
      <c r="CV78" s="84" t="b">
        <f t="shared" si="105"/>
        <v>1</v>
      </c>
      <c r="CW78" t="b">
        <f t="shared" si="106"/>
        <v>1</v>
      </c>
      <c r="CX78" t="b">
        <f t="shared" si="107"/>
        <v>1</v>
      </c>
      <c r="CY78" t="b">
        <f t="shared" si="108"/>
        <v>1</v>
      </c>
      <c r="CZ78" t="b">
        <f t="shared" si="109"/>
        <v>1</v>
      </c>
      <c r="DA78" s="84">
        <f t="shared" si="110"/>
        <v>0</v>
      </c>
      <c r="DB78" t="b">
        <f t="shared" si="111"/>
        <v>0</v>
      </c>
    </row>
    <row r="79" spans="1:106">
      <c r="A79" s="9">
        <v>1720</v>
      </c>
      <c r="B79" s="3">
        <v>2</v>
      </c>
      <c r="C79" s="3" t="s">
        <v>1957</v>
      </c>
      <c r="D79" s="3" t="str">
        <f t="shared" si="58"/>
        <v>MA_1_38-2_dk_0169</v>
      </c>
      <c r="E79" s="3" t="str">
        <f t="shared" si="59"/>
        <v>0169</v>
      </c>
      <c r="F79" s="3">
        <v>144248.06200000001</v>
      </c>
      <c r="G79" s="15">
        <v>417265.375</v>
      </c>
      <c r="H79" s="35" t="str">
        <f t="shared" si="60"/>
        <v>ja</v>
      </c>
      <c r="I79" s="42">
        <v>207</v>
      </c>
      <c r="J79" s="20" t="s">
        <v>372</v>
      </c>
      <c r="K79" s="21">
        <v>10000</v>
      </c>
      <c r="L79" s="28">
        <f t="shared" si="112"/>
        <v>1</v>
      </c>
      <c r="M79" s="28">
        <f t="shared" si="113"/>
        <v>1</v>
      </c>
      <c r="N79" s="56">
        <f t="shared" si="61"/>
        <v>10000</v>
      </c>
      <c r="O79" s="33">
        <f t="shared" si="114"/>
        <v>93.796754789270778</v>
      </c>
      <c r="P79" s="37">
        <f t="shared" si="62"/>
        <v>8774.8122657832955</v>
      </c>
      <c r="Q79" s="9" t="s">
        <v>12</v>
      </c>
      <c r="R79" s="55" t="s">
        <v>12</v>
      </c>
      <c r="S79" s="55">
        <v>5.2880000000000003</v>
      </c>
      <c r="T79" s="55">
        <v>5.6440000000000001</v>
      </c>
      <c r="U79" s="55">
        <v>5.9720000000000004</v>
      </c>
      <c r="V79" s="3">
        <v>6.2389999999999999</v>
      </c>
      <c r="W79" s="3">
        <v>6.54</v>
      </c>
      <c r="X79" s="3" t="s">
        <v>12</v>
      </c>
      <c r="Y79" s="3">
        <v>7.1340000000000003</v>
      </c>
      <c r="Z79" s="15" t="s">
        <v>12</v>
      </c>
      <c r="AA79" s="10">
        <f t="shared" si="63"/>
        <v>6.54</v>
      </c>
      <c r="AB79" s="9">
        <f t="shared" si="64"/>
        <v>0.56799999999999962</v>
      </c>
      <c r="AC79" s="10">
        <f t="shared" si="65"/>
        <v>0.59400000000000031</v>
      </c>
      <c r="AD79" s="9" t="s">
        <v>12</v>
      </c>
      <c r="AE79" s="55" t="s">
        <v>12</v>
      </c>
      <c r="AF79" s="55">
        <v>0.61799999999999999</v>
      </c>
      <c r="AG79" s="55">
        <v>0.72</v>
      </c>
      <c r="AH79" s="55">
        <v>0.82199999999999995</v>
      </c>
      <c r="AI79" s="3">
        <v>0.90800000000000003</v>
      </c>
      <c r="AJ79" s="3">
        <v>0.98799999999999999</v>
      </c>
      <c r="AK79" s="3" t="s">
        <v>12</v>
      </c>
      <c r="AL79" s="3">
        <v>1.1399999999999999</v>
      </c>
      <c r="AM79" s="15" t="s">
        <v>12</v>
      </c>
      <c r="AN79" s="10">
        <f t="shared" si="66"/>
        <v>0.98799999999999999</v>
      </c>
      <c r="AO79" s="9">
        <f t="shared" si="67"/>
        <v>0.16600000000000004</v>
      </c>
      <c r="AP79" s="10">
        <f t="shared" si="68"/>
        <v>0.15199999999999991</v>
      </c>
      <c r="AQ79" s="9" t="s">
        <v>12</v>
      </c>
      <c r="AR79" s="55" t="s">
        <v>12</v>
      </c>
      <c r="AS79" s="55">
        <v>2.5720000000000001</v>
      </c>
      <c r="AT79" s="55">
        <v>2.7829999999999999</v>
      </c>
      <c r="AU79" s="55">
        <v>3.0030000000000001</v>
      </c>
      <c r="AV79" s="3">
        <v>3.121</v>
      </c>
      <c r="AW79" s="3">
        <v>3.2349999999999999</v>
      </c>
      <c r="AX79" s="3" t="s">
        <v>12</v>
      </c>
      <c r="AY79" s="3">
        <v>3.4489999999999998</v>
      </c>
      <c r="AZ79" s="15" t="s">
        <v>12</v>
      </c>
      <c r="BA79" s="10">
        <f t="shared" si="69"/>
        <v>3.2349999999999999</v>
      </c>
      <c r="BB79" s="9">
        <f t="shared" si="70"/>
        <v>0.23199999999999976</v>
      </c>
      <c r="BC79" s="10">
        <f t="shared" si="71"/>
        <v>0.21399999999999997</v>
      </c>
      <c r="BD79" s="9">
        <v>6.4569999999999999</v>
      </c>
      <c r="BE79" s="3">
        <v>7.0730000000000004</v>
      </c>
      <c r="BF79" s="15">
        <v>7.7060000000000004</v>
      </c>
      <c r="BG79" s="15">
        <f t="shared" si="72"/>
        <v>7.0730000000000004</v>
      </c>
      <c r="BH79" s="9">
        <f t="shared" si="73"/>
        <v>0.61600000000000055</v>
      </c>
      <c r="BI79" s="10">
        <f t="shared" si="74"/>
        <v>0.63300000000000001</v>
      </c>
      <c r="BJ79" s="9">
        <v>6.4660000000000002</v>
      </c>
      <c r="BK79" s="3">
        <v>7.0890000000000004</v>
      </c>
      <c r="BL79" s="15">
        <v>7.726</v>
      </c>
      <c r="BM79" s="15">
        <f t="shared" si="75"/>
        <v>7.0890000000000004</v>
      </c>
      <c r="BN79" s="9">
        <f t="shared" si="76"/>
        <v>0.62300000000000022</v>
      </c>
      <c r="BO79" s="10">
        <f t="shared" si="77"/>
        <v>0.63699999999999957</v>
      </c>
      <c r="BP79">
        <f t="shared" si="78"/>
        <v>0</v>
      </c>
      <c r="BQ79" s="93">
        <f t="shared" si="79"/>
        <v>1.0845070422535228</v>
      </c>
      <c r="BR79" s="93">
        <f t="shared" si="80"/>
        <v>1.0968309859154941</v>
      </c>
      <c r="BS79" s="93" t="str">
        <f>VLOOKUP(C79,'Koppeling locatie - aslocatie'!$A$2:$C$8139,2,FALSE)</f>
        <v>maas223</v>
      </c>
      <c r="BT79" s="93">
        <f>VLOOKUP($BS79,aslocaties_v01!$C$3:$AA$500,MATCH($K$3/10,aslocaties_v01!$C$2:$X$2),FALSE)</f>
        <v>5.9660000000000002</v>
      </c>
      <c r="BU79" s="93">
        <f>VLOOKUP(BS79,aslocaties_v01!$C$3:$AA$500,MATCH($K$3,aslocaties_v01!$C$2:$X$2),FALSE)</f>
        <v>6.53</v>
      </c>
      <c r="BV79" s="93">
        <f>VLOOKUP(BS79,aslocaties_v01!$C$3:$AA$500,MATCH($K$3*10,aslocaties_v01!$C$2:$Y$2),FALSE)</f>
        <v>7.1260000000000003</v>
      </c>
      <c r="BW79" s="93">
        <f t="shared" si="81"/>
        <v>0.56400000000000006</v>
      </c>
      <c r="BX79" s="93">
        <f t="shared" si="82"/>
        <v>0.59600000000000009</v>
      </c>
      <c r="BY79" s="94">
        <f t="shared" si="83"/>
        <v>7.042253521125974E-3</v>
      </c>
      <c r="BZ79" s="94">
        <f t="shared" si="84"/>
        <v>3.3670033670030186E-3</v>
      </c>
      <c r="CA79" s="94">
        <f t="shared" si="85"/>
        <v>6.0000000000002274E-3</v>
      </c>
      <c r="CB79">
        <f t="shared" si="86"/>
        <v>9.9999999999997868E-3</v>
      </c>
      <c r="CC79" s="58">
        <f t="shared" si="87"/>
        <v>8.0000000000000071E-3</v>
      </c>
      <c r="CD79" s="95" t="b">
        <f t="shared" si="88"/>
        <v>0</v>
      </c>
      <c r="CE79" s="96" t="b">
        <f t="shared" si="89"/>
        <v>1</v>
      </c>
      <c r="CF79" t="b">
        <f t="shared" si="90"/>
        <v>1</v>
      </c>
      <c r="CG79" t="b">
        <f t="shared" si="91"/>
        <v>1</v>
      </c>
      <c r="CH79" s="84" t="b">
        <f t="shared" si="92"/>
        <v>1</v>
      </c>
      <c r="CI79">
        <f t="shared" si="93"/>
        <v>0.98799999999999999</v>
      </c>
      <c r="CJ79" t="b">
        <f t="shared" si="94"/>
        <v>1</v>
      </c>
      <c r="CK79" t="b">
        <f t="shared" si="95"/>
        <v>1</v>
      </c>
      <c r="CL79" s="84" t="b">
        <f t="shared" si="115"/>
        <v>1</v>
      </c>
      <c r="CM79">
        <f t="shared" si="96"/>
        <v>3.2349999999999999</v>
      </c>
      <c r="CN79" t="b">
        <f t="shared" si="97"/>
        <v>1</v>
      </c>
      <c r="CO79" s="84">
        <f t="shared" si="98"/>
        <v>6.0517889804885559E-2</v>
      </c>
      <c r="CP79" t="b">
        <f t="shared" si="99"/>
        <v>1</v>
      </c>
      <c r="CQ79" s="96" t="b">
        <f t="shared" si="100"/>
        <v>1</v>
      </c>
      <c r="CR79" t="b">
        <f t="shared" si="101"/>
        <v>1</v>
      </c>
      <c r="CS79" t="b">
        <f t="shared" si="102"/>
        <v>1</v>
      </c>
      <c r="CT79" t="b">
        <f t="shared" si="103"/>
        <v>1</v>
      </c>
      <c r="CU79" t="b">
        <f t="shared" si="104"/>
        <v>1</v>
      </c>
      <c r="CV79" s="84" t="b">
        <f t="shared" si="105"/>
        <v>1</v>
      </c>
      <c r="CW79" t="b">
        <f t="shared" si="106"/>
        <v>1</v>
      </c>
      <c r="CX79" t="b">
        <f t="shared" si="107"/>
        <v>1</v>
      </c>
      <c r="CY79" t="b">
        <f t="shared" si="108"/>
        <v>1</v>
      </c>
      <c r="CZ79" t="b">
        <f t="shared" si="109"/>
        <v>1</v>
      </c>
      <c r="DA79" s="84">
        <f t="shared" si="110"/>
        <v>0</v>
      </c>
      <c r="DB79" t="b">
        <f t="shared" si="111"/>
        <v>0</v>
      </c>
    </row>
    <row r="80" spans="1:106">
      <c r="A80" s="9">
        <v>1721</v>
      </c>
      <c r="B80" s="3">
        <v>2</v>
      </c>
      <c r="C80" s="3" t="s">
        <v>1958</v>
      </c>
      <c r="D80" s="3" t="str">
        <f t="shared" si="58"/>
        <v>MA_1_38-2_dk_0017</v>
      </c>
      <c r="E80" s="3" t="str">
        <f t="shared" si="59"/>
        <v>0017</v>
      </c>
      <c r="F80" s="3">
        <v>150927.016</v>
      </c>
      <c r="G80" s="15">
        <v>422956.5</v>
      </c>
      <c r="H80" s="35" t="str">
        <f t="shared" si="60"/>
        <v>ja</v>
      </c>
      <c r="I80" s="42">
        <v>144</v>
      </c>
      <c r="J80" s="20" t="s">
        <v>372</v>
      </c>
      <c r="K80" s="21">
        <v>10000</v>
      </c>
      <c r="L80" s="28">
        <f t="shared" si="112"/>
        <v>1</v>
      </c>
      <c r="M80" s="28">
        <f t="shared" si="113"/>
        <v>1</v>
      </c>
      <c r="N80" s="56">
        <f t="shared" si="61"/>
        <v>10000</v>
      </c>
      <c r="O80" s="33">
        <f t="shared" si="114"/>
        <v>8774.8122657832955</v>
      </c>
      <c r="P80" s="37">
        <f t="shared" si="62"/>
        <v>8792.7968605949063</v>
      </c>
      <c r="Q80" s="9" t="s">
        <v>12</v>
      </c>
      <c r="R80" s="55" t="s">
        <v>12</v>
      </c>
      <c r="S80" s="55">
        <v>4.6769999999999996</v>
      </c>
      <c r="T80" s="55">
        <v>6.2009999999999996</v>
      </c>
      <c r="U80" s="55">
        <v>7.2140000000000004</v>
      </c>
      <c r="V80" s="3">
        <v>7.4809999999999999</v>
      </c>
      <c r="W80" s="3">
        <v>7.7759999999999998</v>
      </c>
      <c r="X80" s="3" t="s">
        <v>12</v>
      </c>
      <c r="Y80" s="3">
        <v>8.3829999999999991</v>
      </c>
      <c r="Z80" s="15" t="s">
        <v>12</v>
      </c>
      <c r="AA80" s="10">
        <f t="shared" si="63"/>
        <v>7.7759999999999998</v>
      </c>
      <c r="AB80" s="9">
        <f t="shared" si="64"/>
        <v>0.56199999999999939</v>
      </c>
      <c r="AC80" s="10">
        <f t="shared" si="65"/>
        <v>0.60699999999999932</v>
      </c>
      <c r="AD80" s="9" t="s">
        <v>12</v>
      </c>
      <c r="AE80" s="55" t="s">
        <v>12</v>
      </c>
      <c r="AF80" s="55">
        <v>9.4E-2</v>
      </c>
      <c r="AG80" s="55">
        <v>0.17799999999999999</v>
      </c>
      <c r="AH80" s="55">
        <v>0.29099999999999998</v>
      </c>
      <c r="AI80" s="3">
        <v>0.35899999999999999</v>
      </c>
      <c r="AJ80" s="3">
        <v>0.42699999999999999</v>
      </c>
      <c r="AK80" s="3" t="s">
        <v>12</v>
      </c>
      <c r="AL80" s="3">
        <v>0.55000000000000004</v>
      </c>
      <c r="AM80" s="15" t="s">
        <v>12</v>
      </c>
      <c r="AN80" s="10">
        <f t="shared" si="66"/>
        <v>0.42699999999999999</v>
      </c>
      <c r="AO80" s="9">
        <f t="shared" si="67"/>
        <v>0.13600000000000001</v>
      </c>
      <c r="AP80" s="10">
        <f t="shared" si="68"/>
        <v>0.12300000000000005</v>
      </c>
      <c r="AQ80" s="9" t="s">
        <v>12</v>
      </c>
      <c r="AR80" s="55" t="s">
        <v>12</v>
      </c>
      <c r="AS80" s="55">
        <v>0.3</v>
      </c>
      <c r="AT80" s="55">
        <v>1.089</v>
      </c>
      <c r="AU80" s="55">
        <v>1.74</v>
      </c>
      <c r="AV80" s="3">
        <v>2.0209999999999999</v>
      </c>
      <c r="AW80" s="3">
        <v>2.2109999999999999</v>
      </c>
      <c r="AX80" s="3" t="s">
        <v>12</v>
      </c>
      <c r="AY80" s="3">
        <v>2.476</v>
      </c>
      <c r="AZ80" s="15" t="s">
        <v>12</v>
      </c>
      <c r="BA80" s="10">
        <f t="shared" si="69"/>
        <v>2.2109999999999999</v>
      </c>
      <c r="BB80" s="9">
        <f t="shared" si="70"/>
        <v>0.47099999999999986</v>
      </c>
      <c r="BC80" s="10">
        <f t="shared" si="71"/>
        <v>0.26500000000000012</v>
      </c>
      <c r="BD80" s="9">
        <v>7.4980000000000002</v>
      </c>
      <c r="BE80" s="3">
        <v>8.1319999999999997</v>
      </c>
      <c r="BF80" s="15">
        <v>8.7360000000000007</v>
      </c>
      <c r="BG80" s="15">
        <f t="shared" si="72"/>
        <v>8.1319999999999997</v>
      </c>
      <c r="BH80" s="9">
        <f t="shared" si="73"/>
        <v>0.63399999999999945</v>
      </c>
      <c r="BI80" s="10">
        <f t="shared" si="74"/>
        <v>0.60400000000000098</v>
      </c>
      <c r="BJ80" s="9">
        <v>7.4790000000000001</v>
      </c>
      <c r="BK80" s="3">
        <v>8.1170000000000009</v>
      </c>
      <c r="BL80" s="15">
        <v>8.7210000000000001</v>
      </c>
      <c r="BM80" s="15">
        <f t="shared" si="75"/>
        <v>8.1170000000000009</v>
      </c>
      <c r="BN80" s="9">
        <f t="shared" si="76"/>
        <v>0.63800000000000079</v>
      </c>
      <c r="BO80" s="10">
        <f t="shared" si="77"/>
        <v>0.6039999999999992</v>
      </c>
      <c r="BP80">
        <f t="shared" si="78"/>
        <v>0</v>
      </c>
      <c r="BQ80" s="93">
        <f t="shared" si="79"/>
        <v>1.128113879003559</v>
      </c>
      <c r="BR80" s="93">
        <f t="shared" si="80"/>
        <v>1.1352313167259813</v>
      </c>
      <c r="BS80" s="93" t="str">
        <f>VLOOKUP(C80,'Koppeling locatie - aslocatie'!$A$2:$C$8139,2,FALSE)</f>
        <v>maas210</v>
      </c>
      <c r="BT80" s="93">
        <f>VLOOKUP($BS80,aslocaties_v01!$C$3:$AA$500,MATCH($K$3/10,aslocaties_v01!$C$2:$X$2),FALSE)</f>
        <v>7.0650000000000004</v>
      </c>
      <c r="BU80" s="93">
        <f>VLOOKUP(BS80,aslocaties_v01!$C$3:$AA$500,MATCH($K$3,aslocaties_v01!$C$2:$X$2),FALSE)</f>
        <v>7.649</v>
      </c>
      <c r="BV80" s="93">
        <f>VLOOKUP(BS80,aslocaties_v01!$C$3:$AA$500,MATCH($K$3*10,aslocaties_v01!$C$2:$Y$2),FALSE)</f>
        <v>8.2629999999999999</v>
      </c>
      <c r="BW80" s="93">
        <f t="shared" si="81"/>
        <v>0.58399999999999963</v>
      </c>
      <c r="BX80" s="93">
        <f t="shared" si="82"/>
        <v>0.61399999999999988</v>
      </c>
      <c r="BY80" s="94">
        <f t="shared" si="83"/>
        <v>3.9145907473310038E-2</v>
      </c>
      <c r="BZ80" s="94">
        <f t="shared" si="84"/>
        <v>1.153212520593172E-2</v>
      </c>
      <c r="CA80" s="94">
        <f t="shared" si="85"/>
        <v>0.14900000000000002</v>
      </c>
      <c r="CB80">
        <f t="shared" si="86"/>
        <v>0.12699999999999978</v>
      </c>
      <c r="CC80" s="58">
        <f t="shared" si="87"/>
        <v>0.11999999999999922</v>
      </c>
      <c r="CD80" s="95" t="b">
        <f t="shared" si="88"/>
        <v>0</v>
      </c>
      <c r="CE80" s="96" t="b">
        <f t="shared" si="89"/>
        <v>1</v>
      </c>
      <c r="CF80" t="b">
        <f t="shared" si="90"/>
        <v>1</v>
      </c>
      <c r="CG80" t="b">
        <f t="shared" si="91"/>
        <v>1</v>
      </c>
      <c r="CH80" s="84" t="b">
        <f t="shared" si="92"/>
        <v>1</v>
      </c>
      <c r="CI80">
        <f t="shared" si="93"/>
        <v>0.42699999999999999</v>
      </c>
      <c r="CJ80" t="b">
        <f t="shared" si="94"/>
        <v>1</v>
      </c>
      <c r="CK80" t="b">
        <f t="shared" si="95"/>
        <v>1</v>
      </c>
      <c r="CL80" s="84" t="b">
        <f t="shared" si="115"/>
        <v>1</v>
      </c>
      <c r="CM80">
        <f t="shared" si="96"/>
        <v>2.2109999999999999</v>
      </c>
      <c r="CN80" t="b">
        <f t="shared" si="97"/>
        <v>1</v>
      </c>
      <c r="CO80" s="84">
        <f t="shared" si="98"/>
        <v>5.5991975633928701E-2</v>
      </c>
      <c r="CP80" t="b">
        <f t="shared" si="99"/>
        <v>1</v>
      </c>
      <c r="CQ80" s="96" t="b">
        <f t="shared" si="100"/>
        <v>1</v>
      </c>
      <c r="CR80" t="b">
        <f t="shared" si="101"/>
        <v>1</v>
      </c>
      <c r="CS80" t="b">
        <f t="shared" si="102"/>
        <v>1</v>
      </c>
      <c r="CT80" t="b">
        <f t="shared" si="103"/>
        <v>1</v>
      </c>
      <c r="CU80" t="b">
        <f t="shared" si="104"/>
        <v>1</v>
      </c>
      <c r="CV80" s="84" t="b">
        <f t="shared" si="105"/>
        <v>1</v>
      </c>
      <c r="CW80" t="b">
        <f t="shared" si="106"/>
        <v>1</v>
      </c>
      <c r="CX80" t="b">
        <f t="shared" si="107"/>
        <v>1</v>
      </c>
      <c r="CY80" t="b">
        <f t="shared" si="108"/>
        <v>1</v>
      </c>
      <c r="CZ80" t="b">
        <f t="shared" si="109"/>
        <v>1</v>
      </c>
      <c r="DA80" s="84">
        <f t="shared" si="110"/>
        <v>0</v>
      </c>
      <c r="DB80" t="b">
        <f t="shared" si="111"/>
        <v>0</v>
      </c>
    </row>
    <row r="81" spans="1:106">
      <c r="A81" s="9">
        <v>1722</v>
      </c>
      <c r="B81" s="3">
        <v>2</v>
      </c>
      <c r="C81" s="3" t="s">
        <v>1959</v>
      </c>
      <c r="D81" s="3" t="str">
        <f t="shared" si="58"/>
        <v>MA_1_38-2_dk_0170</v>
      </c>
      <c r="E81" s="3" t="str">
        <f t="shared" si="59"/>
        <v>0170</v>
      </c>
      <c r="F81" s="3">
        <v>144173.07800000001</v>
      </c>
      <c r="G81" s="15">
        <v>417326.43800000002</v>
      </c>
      <c r="H81" s="35" t="str">
        <f t="shared" si="60"/>
        <v>ja</v>
      </c>
      <c r="I81" s="42">
        <v>207</v>
      </c>
      <c r="J81" s="20" t="s">
        <v>372</v>
      </c>
      <c r="K81" s="21">
        <v>10000</v>
      </c>
      <c r="L81" s="28">
        <f t="shared" si="112"/>
        <v>1</v>
      </c>
      <c r="M81" s="28">
        <f t="shared" si="113"/>
        <v>1</v>
      </c>
      <c r="N81" s="56">
        <f t="shared" si="61"/>
        <v>10000</v>
      </c>
      <c r="O81" s="33">
        <f t="shared" si="114"/>
        <v>8792.7968605949063</v>
      </c>
      <c r="P81" s="37">
        <f t="shared" si="62"/>
        <v>86.695736181202733</v>
      </c>
      <c r="Q81" s="9" t="s">
        <v>12</v>
      </c>
      <c r="R81" s="55" t="s">
        <v>12</v>
      </c>
      <c r="S81" s="55">
        <v>5.2850000000000001</v>
      </c>
      <c r="T81" s="55">
        <v>5.6420000000000003</v>
      </c>
      <c r="U81" s="55">
        <v>5.9690000000000003</v>
      </c>
      <c r="V81" s="3">
        <v>6.2359999999999998</v>
      </c>
      <c r="W81" s="3">
        <v>6.5380000000000003</v>
      </c>
      <c r="X81" s="3" t="s">
        <v>12</v>
      </c>
      <c r="Y81" s="3">
        <v>7.1319999999999997</v>
      </c>
      <c r="Z81" s="15" t="s">
        <v>12</v>
      </c>
      <c r="AA81" s="10">
        <f t="shared" si="63"/>
        <v>6.5380000000000003</v>
      </c>
      <c r="AB81" s="9">
        <f t="shared" si="64"/>
        <v>0.56899999999999995</v>
      </c>
      <c r="AC81" s="10">
        <f t="shared" si="65"/>
        <v>0.59399999999999942</v>
      </c>
      <c r="AD81" s="9" t="s">
        <v>12</v>
      </c>
      <c r="AE81" s="55" t="s">
        <v>12</v>
      </c>
      <c r="AF81" s="55">
        <v>0.53100000000000003</v>
      </c>
      <c r="AG81" s="55">
        <v>0.59899999999999998</v>
      </c>
      <c r="AH81" s="55">
        <v>0.67500000000000004</v>
      </c>
      <c r="AI81" s="3">
        <v>0.74199999999999999</v>
      </c>
      <c r="AJ81" s="3">
        <v>0.81399999999999995</v>
      </c>
      <c r="AK81" s="3" t="s">
        <v>12</v>
      </c>
      <c r="AL81" s="3">
        <v>0.96099999999999997</v>
      </c>
      <c r="AM81" s="15" t="s">
        <v>12</v>
      </c>
      <c r="AN81" s="10">
        <f t="shared" si="66"/>
        <v>0.81399999999999995</v>
      </c>
      <c r="AO81" s="9">
        <f t="shared" si="67"/>
        <v>0.1389999999999999</v>
      </c>
      <c r="AP81" s="10">
        <f t="shared" si="68"/>
        <v>0.14700000000000002</v>
      </c>
      <c r="AQ81" s="9" t="s">
        <v>12</v>
      </c>
      <c r="AR81" s="55" t="s">
        <v>12</v>
      </c>
      <c r="AS81" s="55">
        <v>2.4460000000000002</v>
      </c>
      <c r="AT81" s="55">
        <v>2.621</v>
      </c>
      <c r="AU81" s="55">
        <v>2.802</v>
      </c>
      <c r="AV81" s="3">
        <v>2.9060000000000001</v>
      </c>
      <c r="AW81" s="3">
        <v>3.0219999999999998</v>
      </c>
      <c r="AX81" s="3" t="s">
        <v>12</v>
      </c>
      <c r="AY81" s="3">
        <v>3.25</v>
      </c>
      <c r="AZ81" s="15" t="s">
        <v>12</v>
      </c>
      <c r="BA81" s="10">
        <f t="shared" si="69"/>
        <v>3.0219999999999998</v>
      </c>
      <c r="BB81" s="9">
        <f t="shared" si="70"/>
        <v>0.21999999999999975</v>
      </c>
      <c r="BC81" s="10">
        <f t="shared" si="71"/>
        <v>0.2280000000000002</v>
      </c>
      <c r="BD81" s="9">
        <v>6.4279999999999999</v>
      </c>
      <c r="BE81" s="3">
        <v>7.0380000000000003</v>
      </c>
      <c r="BF81" s="15">
        <v>7.66</v>
      </c>
      <c r="BG81" s="15">
        <f t="shared" si="72"/>
        <v>7.0380000000000003</v>
      </c>
      <c r="BH81" s="9">
        <f t="shared" si="73"/>
        <v>0.61000000000000032</v>
      </c>
      <c r="BI81" s="10">
        <f t="shared" si="74"/>
        <v>0.62199999999999989</v>
      </c>
      <c r="BJ81" s="9">
        <v>6.4390000000000001</v>
      </c>
      <c r="BK81" s="3">
        <v>7.056</v>
      </c>
      <c r="BL81" s="15">
        <v>7.681</v>
      </c>
      <c r="BM81" s="15">
        <f t="shared" si="75"/>
        <v>7.056</v>
      </c>
      <c r="BN81" s="9">
        <f t="shared" si="76"/>
        <v>0.61699999999999999</v>
      </c>
      <c r="BO81" s="10">
        <f t="shared" si="77"/>
        <v>0.625</v>
      </c>
      <c r="BP81">
        <f t="shared" si="78"/>
        <v>0</v>
      </c>
      <c r="BQ81" s="93">
        <f t="shared" si="79"/>
        <v>1.0720562390158179</v>
      </c>
      <c r="BR81" s="93">
        <f t="shared" si="80"/>
        <v>1.0843585237258349</v>
      </c>
      <c r="BS81" s="93" t="str">
        <f>VLOOKUP(C81,'Koppeling locatie - aslocatie'!$A$2:$C$8139,2,FALSE)</f>
        <v>maas223</v>
      </c>
      <c r="BT81" s="93">
        <f>VLOOKUP($BS81,aslocaties_v01!$C$3:$AA$500,MATCH($K$3/10,aslocaties_v01!$C$2:$X$2),FALSE)</f>
        <v>5.9660000000000002</v>
      </c>
      <c r="BU81" s="93">
        <f>VLOOKUP(BS81,aslocaties_v01!$C$3:$AA$500,MATCH($K$3,aslocaties_v01!$C$2:$X$2),FALSE)</f>
        <v>6.53</v>
      </c>
      <c r="BV81" s="93">
        <f>VLOOKUP(BS81,aslocaties_v01!$C$3:$AA$500,MATCH($K$3*10,aslocaties_v01!$C$2:$Y$2),FALSE)</f>
        <v>7.1260000000000003</v>
      </c>
      <c r="BW81" s="93">
        <f t="shared" si="81"/>
        <v>0.56400000000000006</v>
      </c>
      <c r="BX81" s="93">
        <f t="shared" si="82"/>
        <v>0.59600000000000009</v>
      </c>
      <c r="BY81" s="94">
        <f t="shared" si="83"/>
        <v>8.7873462214409503E-3</v>
      </c>
      <c r="BZ81" s="94">
        <f t="shared" si="84"/>
        <v>3.3670033670045729E-3</v>
      </c>
      <c r="CA81" s="94">
        <f t="shared" si="85"/>
        <v>3.0000000000001137E-3</v>
      </c>
      <c r="CB81">
        <f t="shared" si="86"/>
        <v>8.0000000000000071E-3</v>
      </c>
      <c r="CC81" s="58">
        <f t="shared" si="87"/>
        <v>5.9999999999993392E-3</v>
      </c>
      <c r="CD81" s="95" t="b">
        <f t="shared" si="88"/>
        <v>0</v>
      </c>
      <c r="CE81" s="96" t="b">
        <f t="shared" si="89"/>
        <v>1</v>
      </c>
      <c r="CF81" t="b">
        <f t="shared" si="90"/>
        <v>1</v>
      </c>
      <c r="CG81" t="b">
        <f t="shared" si="91"/>
        <v>1</v>
      </c>
      <c r="CH81" s="84" t="b">
        <f t="shared" si="92"/>
        <v>1</v>
      </c>
      <c r="CI81">
        <f t="shared" si="93"/>
        <v>0.81399999999999995</v>
      </c>
      <c r="CJ81" t="b">
        <f t="shared" si="94"/>
        <v>1</v>
      </c>
      <c r="CK81" t="b">
        <f t="shared" si="95"/>
        <v>1</v>
      </c>
      <c r="CL81" s="84" t="b">
        <f t="shared" si="115"/>
        <v>1</v>
      </c>
      <c r="CM81">
        <f t="shared" si="96"/>
        <v>3.0219999999999998</v>
      </c>
      <c r="CN81" t="b">
        <f t="shared" si="97"/>
        <v>1</v>
      </c>
      <c r="CO81" s="84">
        <f t="shared" si="98"/>
        <v>5.7136138622840386E-2</v>
      </c>
      <c r="CP81" t="b">
        <f t="shared" si="99"/>
        <v>1</v>
      </c>
      <c r="CQ81" s="96" t="b">
        <f t="shared" si="100"/>
        <v>1</v>
      </c>
      <c r="CR81" t="b">
        <f t="shared" si="101"/>
        <v>1</v>
      </c>
      <c r="CS81" t="b">
        <f t="shared" si="102"/>
        <v>1</v>
      </c>
      <c r="CT81" t="b">
        <f t="shared" si="103"/>
        <v>1</v>
      </c>
      <c r="CU81" t="b">
        <f t="shared" si="104"/>
        <v>1</v>
      </c>
      <c r="CV81" s="84" t="b">
        <f t="shared" si="105"/>
        <v>1</v>
      </c>
      <c r="CW81" t="b">
        <f t="shared" si="106"/>
        <v>1</v>
      </c>
      <c r="CX81" t="b">
        <f t="shared" si="107"/>
        <v>1</v>
      </c>
      <c r="CY81" t="b">
        <f t="shared" si="108"/>
        <v>1</v>
      </c>
      <c r="CZ81" t="b">
        <f t="shared" si="109"/>
        <v>1</v>
      </c>
      <c r="DA81" s="84">
        <f t="shared" si="110"/>
        <v>0</v>
      </c>
      <c r="DB81" t="b">
        <f t="shared" si="111"/>
        <v>0</v>
      </c>
    </row>
    <row r="82" spans="1:106">
      <c r="A82" s="9">
        <v>1723</v>
      </c>
      <c r="B82" s="3">
        <v>2</v>
      </c>
      <c r="C82" s="3" t="s">
        <v>1960</v>
      </c>
      <c r="D82" s="3" t="str">
        <f t="shared" si="58"/>
        <v>MA_1_38-2_dk_0171</v>
      </c>
      <c r="E82" s="3" t="str">
        <f t="shared" si="59"/>
        <v>0171</v>
      </c>
      <c r="F82" s="3">
        <v>144090.42199999999</v>
      </c>
      <c r="G82" s="15">
        <v>417352.59399999998</v>
      </c>
      <c r="H82" s="35" t="str">
        <f t="shared" si="60"/>
        <v>ja</v>
      </c>
      <c r="I82" s="42">
        <v>197</v>
      </c>
      <c r="J82" s="20" t="s">
        <v>372</v>
      </c>
      <c r="K82" s="21">
        <v>10000</v>
      </c>
      <c r="L82" s="28">
        <f t="shared" si="112"/>
        <v>1</v>
      </c>
      <c r="M82" s="28">
        <f t="shared" si="113"/>
        <v>1</v>
      </c>
      <c r="N82" s="56">
        <f t="shared" si="61"/>
        <v>10000</v>
      </c>
      <c r="O82" s="33">
        <f t="shared" si="114"/>
        <v>86.695736181202733</v>
      </c>
      <c r="P82" s="37">
        <f t="shared" si="62"/>
        <v>98.044165660145595</v>
      </c>
      <c r="Q82" s="9" t="s">
        <v>12</v>
      </c>
      <c r="R82" s="55" t="s">
        <v>12</v>
      </c>
      <c r="S82" s="55">
        <v>5.2729999999999997</v>
      </c>
      <c r="T82" s="55">
        <v>5.6340000000000003</v>
      </c>
      <c r="U82" s="55">
        <v>5.9619999999999997</v>
      </c>
      <c r="V82" s="3">
        <v>6.2270000000000003</v>
      </c>
      <c r="W82" s="3">
        <v>6.5270000000000001</v>
      </c>
      <c r="X82" s="3" t="s">
        <v>12</v>
      </c>
      <c r="Y82" s="3">
        <v>7.1189999999999998</v>
      </c>
      <c r="Z82" s="15" t="s">
        <v>12</v>
      </c>
      <c r="AA82" s="10">
        <f t="shared" si="63"/>
        <v>6.5270000000000001</v>
      </c>
      <c r="AB82" s="9">
        <f t="shared" si="64"/>
        <v>0.56500000000000039</v>
      </c>
      <c r="AC82" s="10">
        <f t="shared" si="65"/>
        <v>0.59199999999999964</v>
      </c>
      <c r="AD82" s="9" t="s">
        <v>12</v>
      </c>
      <c r="AE82" s="55" t="s">
        <v>12</v>
      </c>
      <c r="AF82" s="55">
        <v>0.51500000000000001</v>
      </c>
      <c r="AG82" s="55">
        <v>0.57999999999999996</v>
      </c>
      <c r="AH82" s="55">
        <v>0.65200000000000002</v>
      </c>
      <c r="AI82" s="3">
        <v>0.71799999999999997</v>
      </c>
      <c r="AJ82" s="3">
        <v>0.78800000000000003</v>
      </c>
      <c r="AK82" s="3" t="s">
        <v>12</v>
      </c>
      <c r="AL82" s="3">
        <v>0.92900000000000005</v>
      </c>
      <c r="AM82" s="15" t="s">
        <v>12</v>
      </c>
      <c r="AN82" s="10">
        <f t="shared" si="66"/>
        <v>0.78800000000000003</v>
      </c>
      <c r="AO82" s="9">
        <f t="shared" si="67"/>
        <v>0.13600000000000001</v>
      </c>
      <c r="AP82" s="10">
        <f t="shared" si="68"/>
        <v>0.14100000000000001</v>
      </c>
      <c r="AQ82" s="9" t="s">
        <v>12</v>
      </c>
      <c r="AR82" s="55" t="s">
        <v>12</v>
      </c>
      <c r="AS82" s="55">
        <v>2.3929999999999998</v>
      </c>
      <c r="AT82" s="55">
        <v>2.5379999999999998</v>
      </c>
      <c r="AU82" s="55">
        <v>2.7090000000000001</v>
      </c>
      <c r="AV82" s="3">
        <v>2.843</v>
      </c>
      <c r="AW82" s="3">
        <v>2.9580000000000002</v>
      </c>
      <c r="AX82" s="3" t="s">
        <v>12</v>
      </c>
      <c r="AY82" s="3">
        <v>3.1829999999999998</v>
      </c>
      <c r="AZ82" s="15" t="s">
        <v>12</v>
      </c>
      <c r="BA82" s="10">
        <f t="shared" si="69"/>
        <v>2.9580000000000002</v>
      </c>
      <c r="BB82" s="9">
        <f t="shared" si="70"/>
        <v>0.24900000000000011</v>
      </c>
      <c r="BC82" s="10">
        <f t="shared" si="71"/>
        <v>0.22499999999999964</v>
      </c>
      <c r="BD82" s="9">
        <v>6.3890000000000002</v>
      </c>
      <c r="BE82" s="3">
        <v>6.9909999999999997</v>
      </c>
      <c r="BF82" s="15">
        <v>7.6029999999999998</v>
      </c>
      <c r="BG82" s="15">
        <f t="shared" si="72"/>
        <v>6.9909999999999997</v>
      </c>
      <c r="BH82" s="9">
        <f t="shared" si="73"/>
        <v>0.60199999999999942</v>
      </c>
      <c r="BI82" s="10">
        <f t="shared" si="74"/>
        <v>0.6120000000000001</v>
      </c>
      <c r="BJ82" s="9">
        <v>6.4</v>
      </c>
      <c r="BK82" s="3">
        <v>7.0069999999999997</v>
      </c>
      <c r="BL82" s="15">
        <v>7.62</v>
      </c>
      <c r="BM82" s="15">
        <f t="shared" si="75"/>
        <v>7.0069999999999997</v>
      </c>
      <c r="BN82" s="9">
        <f t="shared" si="76"/>
        <v>0.60699999999999932</v>
      </c>
      <c r="BO82" s="10">
        <f t="shared" si="77"/>
        <v>0.61300000000000043</v>
      </c>
      <c r="BP82">
        <f t="shared" si="78"/>
        <v>0</v>
      </c>
      <c r="BQ82" s="93">
        <f t="shared" si="79"/>
        <v>1.0654867256637151</v>
      </c>
      <c r="BR82" s="93">
        <f t="shared" si="80"/>
        <v>1.0743362831858387</v>
      </c>
      <c r="BS82" s="93" t="str">
        <f>VLOOKUP(C82,'Koppeling locatie - aslocatie'!$A$2:$C$8139,2,FALSE)</f>
        <v>maas223</v>
      </c>
      <c r="BT82" s="93">
        <f>VLOOKUP($BS82,aslocaties_v01!$C$3:$AA$500,MATCH($K$3/10,aslocaties_v01!$C$2:$X$2),FALSE)</f>
        <v>5.9660000000000002</v>
      </c>
      <c r="BU82" s="93">
        <f>VLOOKUP(BS82,aslocaties_v01!$C$3:$AA$500,MATCH($K$3,aslocaties_v01!$C$2:$X$2),FALSE)</f>
        <v>6.53</v>
      </c>
      <c r="BV82" s="93">
        <f>VLOOKUP(BS82,aslocaties_v01!$C$3:$AA$500,MATCH($K$3*10,aslocaties_v01!$C$2:$Y$2),FALSE)</f>
        <v>7.1260000000000003</v>
      </c>
      <c r="BW82" s="93">
        <f t="shared" si="81"/>
        <v>0.56400000000000006</v>
      </c>
      <c r="BX82" s="93">
        <f t="shared" si="82"/>
        <v>0.59600000000000009</v>
      </c>
      <c r="BY82" s="94">
        <f t="shared" si="83"/>
        <v>1.7699115044254032E-3</v>
      </c>
      <c r="BZ82" s="94">
        <f t="shared" si="84"/>
        <v>6.7567567567574649E-3</v>
      </c>
      <c r="CA82" s="94">
        <f t="shared" si="85"/>
        <v>4.0000000000004476E-3</v>
      </c>
      <c r="CB82">
        <f t="shared" si="86"/>
        <v>3.0000000000001137E-3</v>
      </c>
      <c r="CC82" s="58">
        <f t="shared" si="87"/>
        <v>7.0000000000005613E-3</v>
      </c>
      <c r="CD82" s="95" t="b">
        <f t="shared" si="88"/>
        <v>0</v>
      </c>
      <c r="CE82" s="96" t="b">
        <f t="shared" si="89"/>
        <v>1</v>
      </c>
      <c r="CF82" t="b">
        <f t="shared" si="90"/>
        <v>1</v>
      </c>
      <c r="CG82" t="b">
        <f t="shared" si="91"/>
        <v>1</v>
      </c>
      <c r="CH82" s="84" t="b">
        <f t="shared" si="92"/>
        <v>1</v>
      </c>
      <c r="CI82">
        <f t="shared" si="93"/>
        <v>0.78800000000000003</v>
      </c>
      <c r="CJ82" t="b">
        <f t="shared" si="94"/>
        <v>1</v>
      </c>
      <c r="CK82" t="b">
        <f t="shared" si="95"/>
        <v>1</v>
      </c>
      <c r="CL82" s="84" t="b">
        <f t="shared" si="115"/>
        <v>1</v>
      </c>
      <c r="CM82">
        <f t="shared" si="96"/>
        <v>2.9580000000000002</v>
      </c>
      <c r="CN82" t="b">
        <f t="shared" si="97"/>
        <v>1</v>
      </c>
      <c r="CO82" s="84">
        <f t="shared" si="98"/>
        <v>5.7730494802854693E-2</v>
      </c>
      <c r="CP82" t="b">
        <f t="shared" si="99"/>
        <v>1</v>
      </c>
      <c r="CQ82" s="96" t="b">
        <f t="shared" si="100"/>
        <v>1</v>
      </c>
      <c r="CR82" t="b">
        <f t="shared" si="101"/>
        <v>1</v>
      </c>
      <c r="CS82" t="b">
        <f t="shared" si="102"/>
        <v>1</v>
      </c>
      <c r="CT82" t="b">
        <f t="shared" si="103"/>
        <v>1</v>
      </c>
      <c r="CU82" t="b">
        <f t="shared" si="104"/>
        <v>1</v>
      </c>
      <c r="CV82" s="84" t="b">
        <f t="shared" si="105"/>
        <v>1</v>
      </c>
      <c r="CW82" t="b">
        <f t="shared" si="106"/>
        <v>0</v>
      </c>
      <c r="CX82" t="b">
        <f t="shared" si="107"/>
        <v>0</v>
      </c>
      <c r="CY82" t="b">
        <f t="shared" si="108"/>
        <v>1</v>
      </c>
      <c r="CZ82" t="b">
        <f t="shared" si="109"/>
        <v>1</v>
      </c>
      <c r="DA82" s="84">
        <f t="shared" si="110"/>
        <v>1</v>
      </c>
      <c r="DB82" t="b">
        <f t="shared" si="111"/>
        <v>0</v>
      </c>
    </row>
    <row r="83" spans="1:106">
      <c r="A83" s="9">
        <v>1724</v>
      </c>
      <c r="B83" s="3">
        <v>2</v>
      </c>
      <c r="C83" s="3" t="s">
        <v>1961</v>
      </c>
      <c r="D83" s="3" t="str">
        <f t="shared" si="58"/>
        <v>MA_1_38-2_dk_0172</v>
      </c>
      <c r="E83" s="3" t="str">
        <f t="shared" si="59"/>
        <v>0172</v>
      </c>
      <c r="F83" s="3">
        <v>143995.59400000001</v>
      </c>
      <c r="G83" s="15">
        <v>417327.68800000002</v>
      </c>
      <c r="H83" s="35" t="str">
        <f t="shared" si="60"/>
        <v>ja</v>
      </c>
      <c r="I83" s="42">
        <v>142</v>
      </c>
      <c r="J83" s="20" t="s">
        <v>372</v>
      </c>
      <c r="K83" s="21">
        <v>10000</v>
      </c>
      <c r="L83" s="28">
        <f t="shared" si="112"/>
        <v>1</v>
      </c>
      <c r="M83" s="28">
        <f t="shared" si="113"/>
        <v>1</v>
      </c>
      <c r="N83" s="56">
        <f t="shared" si="61"/>
        <v>10000</v>
      </c>
      <c r="O83" s="33">
        <f t="shared" si="114"/>
        <v>98.044165660145595</v>
      </c>
      <c r="P83" s="37">
        <f t="shared" si="62"/>
        <v>96.251862444324715</v>
      </c>
      <c r="Q83" s="9" t="s">
        <v>12</v>
      </c>
      <c r="R83" s="55" t="s">
        <v>12</v>
      </c>
      <c r="S83" s="55">
        <v>5.2670000000000003</v>
      </c>
      <c r="T83" s="55">
        <v>5.6239999999999997</v>
      </c>
      <c r="U83" s="55">
        <v>5.952</v>
      </c>
      <c r="V83" s="3">
        <v>6.2160000000000002</v>
      </c>
      <c r="W83" s="3">
        <v>6.5179999999999998</v>
      </c>
      <c r="X83" s="3" t="s">
        <v>12</v>
      </c>
      <c r="Y83" s="3">
        <v>7.1109999999999998</v>
      </c>
      <c r="Z83" s="15" t="s">
        <v>12</v>
      </c>
      <c r="AA83" s="10">
        <f t="shared" si="63"/>
        <v>6.5179999999999998</v>
      </c>
      <c r="AB83" s="9">
        <f t="shared" si="64"/>
        <v>0.56599999999999984</v>
      </c>
      <c r="AC83" s="10">
        <f t="shared" si="65"/>
        <v>0.59299999999999997</v>
      </c>
      <c r="AD83" s="9" t="s">
        <v>12</v>
      </c>
      <c r="AE83" s="55" t="s">
        <v>12</v>
      </c>
      <c r="AF83" s="55">
        <v>0.55100000000000005</v>
      </c>
      <c r="AG83" s="55">
        <v>0.62</v>
      </c>
      <c r="AH83" s="55">
        <v>0.7</v>
      </c>
      <c r="AI83" s="3">
        <v>0.76300000000000001</v>
      </c>
      <c r="AJ83" s="3">
        <v>0.83399999999999996</v>
      </c>
      <c r="AK83" s="3" t="s">
        <v>12</v>
      </c>
      <c r="AL83" s="3">
        <v>0.97399999999999998</v>
      </c>
      <c r="AM83" s="15" t="s">
        <v>12</v>
      </c>
      <c r="AN83" s="10">
        <f t="shared" si="66"/>
        <v>0.83399999999999996</v>
      </c>
      <c r="AO83" s="9">
        <f t="shared" si="67"/>
        <v>0.13400000000000001</v>
      </c>
      <c r="AP83" s="10">
        <f t="shared" si="68"/>
        <v>0.14000000000000001</v>
      </c>
      <c r="AQ83" s="9" t="s">
        <v>12</v>
      </c>
      <c r="AR83" s="55" t="s">
        <v>12</v>
      </c>
      <c r="AS83" s="55">
        <v>2.488</v>
      </c>
      <c r="AT83" s="55">
        <v>2.6539999999999999</v>
      </c>
      <c r="AU83" s="55">
        <v>2.8220000000000001</v>
      </c>
      <c r="AV83" s="3">
        <v>2.9249999999999998</v>
      </c>
      <c r="AW83" s="3">
        <v>3.0350000000000001</v>
      </c>
      <c r="AX83" s="3" t="s">
        <v>12</v>
      </c>
      <c r="AY83" s="3">
        <v>3.2530000000000001</v>
      </c>
      <c r="AZ83" s="15" t="s">
        <v>12</v>
      </c>
      <c r="BA83" s="10">
        <f t="shared" si="69"/>
        <v>3.0350000000000001</v>
      </c>
      <c r="BB83" s="9">
        <f t="shared" si="70"/>
        <v>0.21300000000000008</v>
      </c>
      <c r="BC83" s="10">
        <f t="shared" si="71"/>
        <v>0.21799999999999997</v>
      </c>
      <c r="BD83" s="9">
        <v>6.1760000000000002</v>
      </c>
      <c r="BE83" s="3">
        <v>6.7489999999999997</v>
      </c>
      <c r="BF83" s="15">
        <v>7.3369999999999997</v>
      </c>
      <c r="BG83" s="15">
        <f t="shared" si="72"/>
        <v>6.7489999999999997</v>
      </c>
      <c r="BH83" s="9">
        <f t="shared" si="73"/>
        <v>0.57299999999999951</v>
      </c>
      <c r="BI83" s="10">
        <f t="shared" si="74"/>
        <v>0.58800000000000008</v>
      </c>
      <c r="BJ83" s="9">
        <v>6.1589999999999998</v>
      </c>
      <c r="BK83" s="3">
        <v>6.7320000000000002</v>
      </c>
      <c r="BL83" s="15">
        <v>7.32</v>
      </c>
      <c r="BM83" s="15">
        <f t="shared" si="75"/>
        <v>6.7320000000000002</v>
      </c>
      <c r="BN83" s="9">
        <f t="shared" si="76"/>
        <v>0.5730000000000004</v>
      </c>
      <c r="BO83" s="10">
        <f t="shared" si="77"/>
        <v>0.58800000000000008</v>
      </c>
      <c r="BP83">
        <f t="shared" si="78"/>
        <v>0</v>
      </c>
      <c r="BQ83" s="93">
        <f t="shared" si="79"/>
        <v>1.0123674911660772</v>
      </c>
      <c r="BR83" s="93">
        <f t="shared" si="80"/>
        <v>1.0123674911660787</v>
      </c>
      <c r="BS83" s="93" t="str">
        <f>VLOOKUP(C83,'Koppeling locatie - aslocatie'!$A$2:$C$8139,2,FALSE)</f>
        <v>maas223</v>
      </c>
      <c r="BT83" s="93">
        <f>VLOOKUP($BS83,aslocaties_v01!$C$3:$AA$500,MATCH($K$3/10,aslocaties_v01!$C$2:$X$2),FALSE)</f>
        <v>5.9660000000000002</v>
      </c>
      <c r="BU83" s="93">
        <f>VLOOKUP(BS83,aslocaties_v01!$C$3:$AA$500,MATCH($K$3,aslocaties_v01!$C$2:$X$2),FALSE)</f>
        <v>6.53</v>
      </c>
      <c r="BV83" s="93">
        <f>VLOOKUP(BS83,aslocaties_v01!$C$3:$AA$500,MATCH($K$3*10,aslocaties_v01!$C$2:$Y$2),FALSE)</f>
        <v>7.1260000000000003</v>
      </c>
      <c r="BW83" s="93">
        <f t="shared" si="81"/>
        <v>0.56400000000000006</v>
      </c>
      <c r="BX83" s="93">
        <f t="shared" si="82"/>
        <v>0.59600000000000009</v>
      </c>
      <c r="BY83" s="94">
        <f t="shared" si="83"/>
        <v>3.5335689045932206E-3</v>
      </c>
      <c r="BZ83" s="94">
        <f t="shared" si="84"/>
        <v>5.0590219224284638E-3</v>
      </c>
      <c r="CA83" s="94">
        <f t="shared" si="85"/>
        <v>1.4000000000000234E-2</v>
      </c>
      <c r="CB83">
        <f t="shared" si="86"/>
        <v>1.2000000000000455E-2</v>
      </c>
      <c r="CC83" s="58">
        <f t="shared" si="87"/>
        <v>1.5000000000000568E-2</v>
      </c>
      <c r="CD83" s="95" t="b">
        <f t="shared" si="88"/>
        <v>0</v>
      </c>
      <c r="CE83" s="96" t="b">
        <f t="shared" si="89"/>
        <v>1</v>
      </c>
      <c r="CF83" t="b">
        <f t="shared" si="90"/>
        <v>1</v>
      </c>
      <c r="CG83" t="b">
        <f t="shared" si="91"/>
        <v>1</v>
      </c>
      <c r="CH83" s="84" t="b">
        <f t="shared" si="92"/>
        <v>1</v>
      </c>
      <c r="CI83">
        <f t="shared" si="93"/>
        <v>0.83399999999999996</v>
      </c>
      <c r="CJ83" t="b">
        <f t="shared" si="94"/>
        <v>1</v>
      </c>
      <c r="CK83" t="b">
        <f t="shared" si="95"/>
        <v>1</v>
      </c>
      <c r="CL83" s="84" t="b">
        <f t="shared" si="115"/>
        <v>1</v>
      </c>
      <c r="CM83">
        <f t="shared" si="96"/>
        <v>3.0350000000000001</v>
      </c>
      <c r="CN83" t="b">
        <f t="shared" si="97"/>
        <v>1</v>
      </c>
      <c r="CO83" s="84">
        <f t="shared" si="98"/>
        <v>5.8039553329267773E-2</v>
      </c>
      <c r="CP83" t="b">
        <f t="shared" si="99"/>
        <v>1</v>
      </c>
      <c r="CQ83" s="96" t="b">
        <f t="shared" si="100"/>
        <v>1</v>
      </c>
      <c r="CR83" t="b">
        <f t="shared" si="101"/>
        <v>0</v>
      </c>
      <c r="CS83" t="b">
        <f t="shared" si="102"/>
        <v>0</v>
      </c>
      <c r="CT83" t="b">
        <f t="shared" si="103"/>
        <v>1</v>
      </c>
      <c r="CU83" t="b">
        <f t="shared" si="104"/>
        <v>1</v>
      </c>
      <c r="CV83" s="84" t="b">
        <f t="shared" si="105"/>
        <v>1</v>
      </c>
      <c r="CW83" t="b">
        <f t="shared" si="106"/>
        <v>0</v>
      </c>
      <c r="CX83" t="b">
        <f t="shared" si="107"/>
        <v>0</v>
      </c>
      <c r="CY83" t="b">
        <f t="shared" si="108"/>
        <v>1</v>
      </c>
      <c r="CZ83" t="b">
        <f t="shared" si="109"/>
        <v>1</v>
      </c>
      <c r="DA83" s="84">
        <f t="shared" si="110"/>
        <v>2</v>
      </c>
      <c r="DB83" t="b">
        <f t="shared" si="111"/>
        <v>0</v>
      </c>
    </row>
    <row r="84" spans="1:106">
      <c r="A84" s="9">
        <v>1725</v>
      </c>
      <c r="B84" s="3">
        <v>2</v>
      </c>
      <c r="C84" s="3" t="s">
        <v>1962</v>
      </c>
      <c r="D84" s="3" t="str">
        <f t="shared" si="58"/>
        <v>MA_1_38-2_dk_0173</v>
      </c>
      <c r="E84" s="3" t="str">
        <f t="shared" si="59"/>
        <v>0173</v>
      </c>
      <c r="F84" s="3">
        <v>143903.06200000001</v>
      </c>
      <c r="G84" s="15">
        <v>417301.18800000002</v>
      </c>
      <c r="H84" s="35" t="str">
        <f t="shared" si="60"/>
        <v>ja</v>
      </c>
      <c r="I84" s="42">
        <v>179</v>
      </c>
      <c r="J84" s="20" t="s">
        <v>372</v>
      </c>
      <c r="K84" s="21">
        <v>10000</v>
      </c>
      <c r="L84" s="28">
        <f t="shared" si="112"/>
        <v>1</v>
      </c>
      <c r="M84" s="28">
        <f t="shared" si="113"/>
        <v>1</v>
      </c>
      <c r="N84" s="56">
        <f t="shared" si="61"/>
        <v>10000</v>
      </c>
      <c r="O84" s="33">
        <f t="shared" si="114"/>
        <v>96.251862444324715</v>
      </c>
      <c r="P84" s="37">
        <f t="shared" si="62"/>
        <v>83.206419812409067</v>
      </c>
      <c r="Q84" s="9" t="s">
        <v>12</v>
      </c>
      <c r="R84" s="55" t="s">
        <v>12</v>
      </c>
      <c r="S84" s="55">
        <v>5.2469999999999999</v>
      </c>
      <c r="T84" s="55">
        <v>5.6070000000000002</v>
      </c>
      <c r="U84" s="55">
        <v>5.931</v>
      </c>
      <c r="V84" s="3">
        <v>6.1920000000000002</v>
      </c>
      <c r="W84" s="3">
        <v>6.4880000000000004</v>
      </c>
      <c r="X84" s="3" t="s">
        <v>12</v>
      </c>
      <c r="Y84" s="3">
        <v>7.0780000000000003</v>
      </c>
      <c r="Z84" s="15" t="s">
        <v>12</v>
      </c>
      <c r="AA84" s="10">
        <f t="shared" si="63"/>
        <v>6.4880000000000004</v>
      </c>
      <c r="AB84" s="9">
        <f t="shared" si="64"/>
        <v>0.55700000000000038</v>
      </c>
      <c r="AC84" s="10">
        <f t="shared" si="65"/>
        <v>0.58999999999999986</v>
      </c>
      <c r="AD84" s="9" t="s">
        <v>12</v>
      </c>
      <c r="AE84" s="55" t="s">
        <v>12</v>
      </c>
      <c r="AF84" s="55">
        <v>0.59399999999999997</v>
      </c>
      <c r="AG84" s="55">
        <v>0.66900000000000004</v>
      </c>
      <c r="AH84" s="55">
        <v>0.745</v>
      </c>
      <c r="AI84" s="3">
        <v>0.81200000000000006</v>
      </c>
      <c r="AJ84" s="3">
        <v>0.88700000000000001</v>
      </c>
      <c r="AK84" s="3" t="s">
        <v>12</v>
      </c>
      <c r="AL84" s="3">
        <v>1.0329999999999999</v>
      </c>
      <c r="AM84" s="15" t="s">
        <v>12</v>
      </c>
      <c r="AN84" s="10">
        <f t="shared" si="66"/>
        <v>0.88700000000000001</v>
      </c>
      <c r="AO84" s="9">
        <f t="shared" si="67"/>
        <v>0.14200000000000002</v>
      </c>
      <c r="AP84" s="10">
        <f t="shared" si="68"/>
        <v>0.14599999999999991</v>
      </c>
      <c r="AQ84" s="9" t="s">
        <v>12</v>
      </c>
      <c r="AR84" s="55" t="s">
        <v>12</v>
      </c>
      <c r="AS84" s="55">
        <v>2.5609999999999999</v>
      </c>
      <c r="AT84" s="55">
        <v>2.7309999999999999</v>
      </c>
      <c r="AU84" s="55">
        <v>2.871</v>
      </c>
      <c r="AV84" s="3">
        <v>2.9750000000000001</v>
      </c>
      <c r="AW84" s="3">
        <v>3.0880000000000001</v>
      </c>
      <c r="AX84" s="3" t="s">
        <v>12</v>
      </c>
      <c r="AY84" s="3">
        <v>3.3050000000000002</v>
      </c>
      <c r="AZ84" s="15" t="s">
        <v>12</v>
      </c>
      <c r="BA84" s="10">
        <f t="shared" si="69"/>
        <v>3.0880000000000001</v>
      </c>
      <c r="BB84" s="9">
        <f t="shared" si="70"/>
        <v>0.21700000000000008</v>
      </c>
      <c r="BC84" s="10">
        <f t="shared" si="71"/>
        <v>0.21700000000000008</v>
      </c>
      <c r="BD84" s="9">
        <v>6.2969999999999997</v>
      </c>
      <c r="BE84" s="3">
        <v>6.8869999999999996</v>
      </c>
      <c r="BF84" s="15">
        <v>7.4820000000000002</v>
      </c>
      <c r="BG84" s="15">
        <f t="shared" si="72"/>
        <v>6.8869999999999996</v>
      </c>
      <c r="BH84" s="9">
        <f t="shared" si="73"/>
        <v>0.58999999999999986</v>
      </c>
      <c r="BI84" s="10">
        <f t="shared" si="74"/>
        <v>0.59500000000000064</v>
      </c>
      <c r="BJ84" s="9">
        <v>6.2830000000000004</v>
      </c>
      <c r="BK84" s="3">
        <v>6.8719999999999999</v>
      </c>
      <c r="BL84" s="15">
        <v>7.4660000000000002</v>
      </c>
      <c r="BM84" s="15">
        <f t="shared" si="75"/>
        <v>6.8719999999999999</v>
      </c>
      <c r="BN84" s="9">
        <f t="shared" si="76"/>
        <v>0.58899999999999952</v>
      </c>
      <c r="BO84" s="10">
        <f t="shared" si="77"/>
        <v>0.59400000000000031</v>
      </c>
      <c r="BP84">
        <f t="shared" si="78"/>
        <v>0</v>
      </c>
      <c r="BQ84" s="93">
        <f t="shared" si="79"/>
        <v>1.059245960502692</v>
      </c>
      <c r="BR84" s="93">
        <f t="shared" si="80"/>
        <v>1.0574506283662461</v>
      </c>
      <c r="BS84" s="93" t="str">
        <f>VLOOKUP(C84,'Koppeling locatie - aslocatie'!$A$2:$C$8139,2,FALSE)</f>
        <v>maas223</v>
      </c>
      <c r="BT84" s="93">
        <f>VLOOKUP($BS84,aslocaties_v01!$C$3:$AA$500,MATCH($K$3/10,aslocaties_v01!$C$2:$X$2),FALSE)</f>
        <v>5.9660000000000002</v>
      </c>
      <c r="BU84" s="93">
        <f>VLOOKUP(BS84,aslocaties_v01!$C$3:$AA$500,MATCH($K$3,aslocaties_v01!$C$2:$X$2),FALSE)</f>
        <v>6.53</v>
      </c>
      <c r="BV84" s="93">
        <f>VLOOKUP(BS84,aslocaties_v01!$C$3:$AA$500,MATCH($K$3*10,aslocaties_v01!$C$2:$Y$2),FALSE)</f>
        <v>7.1260000000000003</v>
      </c>
      <c r="BW84" s="93">
        <f t="shared" si="81"/>
        <v>0.56400000000000006</v>
      </c>
      <c r="BX84" s="93">
        <f t="shared" si="82"/>
        <v>0.59600000000000009</v>
      </c>
      <c r="BY84" s="94">
        <f t="shared" si="83"/>
        <v>1.2567324955116144E-2</v>
      </c>
      <c r="BZ84" s="94">
        <f t="shared" si="84"/>
        <v>1.0169491525424013E-2</v>
      </c>
      <c r="CA84" s="94">
        <f t="shared" si="85"/>
        <v>3.5000000000000142E-2</v>
      </c>
      <c r="CB84">
        <f t="shared" si="86"/>
        <v>4.1999999999999815E-2</v>
      </c>
      <c r="CC84" s="58">
        <f t="shared" si="87"/>
        <v>4.8000000000000043E-2</v>
      </c>
      <c r="CD84" s="95" t="b">
        <f t="shared" si="88"/>
        <v>0</v>
      </c>
      <c r="CE84" s="96" t="b">
        <f t="shared" si="89"/>
        <v>1</v>
      </c>
      <c r="CF84" t="b">
        <f t="shared" si="90"/>
        <v>1</v>
      </c>
      <c r="CG84" t="b">
        <f t="shared" si="91"/>
        <v>1</v>
      </c>
      <c r="CH84" s="84" t="b">
        <f t="shared" si="92"/>
        <v>1</v>
      </c>
      <c r="CI84">
        <f t="shared" si="93"/>
        <v>0.88700000000000001</v>
      </c>
      <c r="CJ84" t="b">
        <f t="shared" si="94"/>
        <v>1</v>
      </c>
      <c r="CK84" t="b">
        <f t="shared" si="95"/>
        <v>1</v>
      </c>
      <c r="CL84" s="84" t="b">
        <f t="shared" si="115"/>
        <v>1</v>
      </c>
      <c r="CM84">
        <f t="shared" si="96"/>
        <v>3.0880000000000001</v>
      </c>
      <c r="CN84" t="b">
        <f t="shared" si="97"/>
        <v>1</v>
      </c>
      <c r="CO84" s="84">
        <f t="shared" si="98"/>
        <v>5.9627203036254274E-2</v>
      </c>
      <c r="CP84" t="b">
        <f t="shared" si="99"/>
        <v>1</v>
      </c>
      <c r="CQ84" s="96" t="b">
        <f t="shared" si="100"/>
        <v>1</v>
      </c>
      <c r="CR84" t="b">
        <f t="shared" si="101"/>
        <v>0</v>
      </c>
      <c r="CS84" t="b">
        <f t="shared" si="102"/>
        <v>0</v>
      </c>
      <c r="CT84" t="b">
        <f t="shared" si="103"/>
        <v>1</v>
      </c>
      <c r="CU84" t="b">
        <f t="shared" si="104"/>
        <v>1</v>
      </c>
      <c r="CV84" s="84" t="b">
        <f t="shared" si="105"/>
        <v>1</v>
      </c>
      <c r="CW84" t="b">
        <f t="shared" si="106"/>
        <v>1</v>
      </c>
      <c r="CX84" t="b">
        <f t="shared" si="107"/>
        <v>1</v>
      </c>
      <c r="CY84" t="b">
        <f t="shared" si="108"/>
        <v>1</v>
      </c>
      <c r="CZ84" t="b">
        <f t="shared" si="109"/>
        <v>1</v>
      </c>
      <c r="DA84" s="84">
        <f t="shared" si="110"/>
        <v>1</v>
      </c>
      <c r="DB84" t="b">
        <f t="shared" si="111"/>
        <v>0</v>
      </c>
    </row>
    <row r="85" spans="1:106">
      <c r="A85" s="9">
        <v>1726</v>
      </c>
      <c r="B85" s="3">
        <v>2</v>
      </c>
      <c r="C85" s="3" t="s">
        <v>1963</v>
      </c>
      <c r="D85" s="3" t="str">
        <f t="shared" si="58"/>
        <v>MA_1_38-2_dk_0174</v>
      </c>
      <c r="E85" s="3" t="str">
        <f t="shared" si="59"/>
        <v>0174</v>
      </c>
      <c r="F85" s="3">
        <v>143819.96900000001</v>
      </c>
      <c r="G85" s="15">
        <v>417305.53100000002</v>
      </c>
      <c r="H85" s="35" t="str">
        <f t="shared" si="60"/>
        <v>ja</v>
      </c>
      <c r="I85" s="42">
        <v>192</v>
      </c>
      <c r="J85" s="20" t="s">
        <v>372</v>
      </c>
      <c r="K85" s="21">
        <v>10000</v>
      </c>
      <c r="L85" s="28">
        <f t="shared" si="112"/>
        <v>1</v>
      </c>
      <c r="M85" s="28">
        <f t="shared" si="113"/>
        <v>1</v>
      </c>
      <c r="N85" s="56">
        <f t="shared" si="61"/>
        <v>10000</v>
      </c>
      <c r="O85" s="33">
        <f t="shared" si="114"/>
        <v>83.206419812409067</v>
      </c>
      <c r="P85" s="37">
        <f t="shared" si="62"/>
        <v>123.20973806076728</v>
      </c>
      <c r="Q85" s="9" t="s">
        <v>12</v>
      </c>
      <c r="R85" s="55" t="s">
        <v>12</v>
      </c>
      <c r="S85" s="55">
        <v>5.24</v>
      </c>
      <c r="T85" s="55">
        <v>5.5940000000000003</v>
      </c>
      <c r="U85" s="55">
        <v>5.9189999999999996</v>
      </c>
      <c r="V85" s="3">
        <v>6.1829999999999998</v>
      </c>
      <c r="W85" s="3">
        <v>6.48</v>
      </c>
      <c r="X85" s="3" t="s">
        <v>12</v>
      </c>
      <c r="Y85" s="3">
        <v>7.0679999999999996</v>
      </c>
      <c r="Z85" s="15" t="s">
        <v>12</v>
      </c>
      <c r="AA85" s="10">
        <f t="shared" si="63"/>
        <v>6.48</v>
      </c>
      <c r="AB85" s="9">
        <f t="shared" si="64"/>
        <v>0.56100000000000083</v>
      </c>
      <c r="AC85" s="10">
        <f t="shared" si="65"/>
        <v>0.58799999999999919</v>
      </c>
      <c r="AD85" s="9" t="s">
        <v>12</v>
      </c>
      <c r="AE85" s="55" t="s">
        <v>12</v>
      </c>
      <c r="AF85" s="55">
        <v>0.57199999999999995</v>
      </c>
      <c r="AG85" s="55">
        <v>0.64400000000000002</v>
      </c>
      <c r="AH85" s="55">
        <v>0.72</v>
      </c>
      <c r="AI85" s="3">
        <v>0.78400000000000003</v>
      </c>
      <c r="AJ85" s="3">
        <v>0.85699999999999998</v>
      </c>
      <c r="AK85" s="3" t="s">
        <v>12</v>
      </c>
      <c r="AL85" s="3">
        <v>1.0009999999999999</v>
      </c>
      <c r="AM85" s="15" t="s">
        <v>12</v>
      </c>
      <c r="AN85" s="10">
        <f t="shared" si="66"/>
        <v>0.85699999999999998</v>
      </c>
      <c r="AO85" s="9">
        <f t="shared" si="67"/>
        <v>0.13700000000000001</v>
      </c>
      <c r="AP85" s="10">
        <f t="shared" si="68"/>
        <v>0.14399999999999991</v>
      </c>
      <c r="AQ85" s="9" t="s">
        <v>12</v>
      </c>
      <c r="AR85" s="55" t="s">
        <v>12</v>
      </c>
      <c r="AS85" s="55">
        <v>2.5209999999999999</v>
      </c>
      <c r="AT85" s="55">
        <v>2.6920000000000002</v>
      </c>
      <c r="AU85" s="55">
        <v>2.851</v>
      </c>
      <c r="AV85" s="3">
        <v>2.9550000000000001</v>
      </c>
      <c r="AW85" s="3">
        <v>3.0670000000000002</v>
      </c>
      <c r="AX85" s="3" t="s">
        <v>12</v>
      </c>
      <c r="AY85" s="3">
        <v>3.2850000000000001</v>
      </c>
      <c r="AZ85" s="15" t="s">
        <v>12</v>
      </c>
      <c r="BA85" s="10">
        <f t="shared" si="69"/>
        <v>3.0670000000000002</v>
      </c>
      <c r="BB85" s="9">
        <f t="shared" si="70"/>
        <v>0.21600000000000019</v>
      </c>
      <c r="BC85" s="10">
        <f t="shared" si="71"/>
        <v>0.21799999999999997</v>
      </c>
      <c r="BD85" s="9">
        <v>6.3419999999999996</v>
      </c>
      <c r="BE85" s="3">
        <v>6.94</v>
      </c>
      <c r="BF85" s="15">
        <v>7.5510000000000002</v>
      </c>
      <c r="BG85" s="15">
        <f t="shared" si="72"/>
        <v>6.94</v>
      </c>
      <c r="BH85" s="9">
        <f t="shared" si="73"/>
        <v>0.59800000000000075</v>
      </c>
      <c r="BI85" s="10">
        <f t="shared" si="74"/>
        <v>0.61099999999999977</v>
      </c>
      <c r="BJ85" s="9">
        <v>6.343</v>
      </c>
      <c r="BK85" s="3">
        <v>6.9450000000000003</v>
      </c>
      <c r="BL85" s="15">
        <v>7.556</v>
      </c>
      <c r="BM85" s="15">
        <f t="shared" si="75"/>
        <v>6.9450000000000003</v>
      </c>
      <c r="BN85" s="9">
        <f t="shared" si="76"/>
        <v>0.60200000000000031</v>
      </c>
      <c r="BO85" s="10">
        <f t="shared" si="77"/>
        <v>0.61099999999999977</v>
      </c>
      <c r="BP85">
        <f t="shared" si="78"/>
        <v>0</v>
      </c>
      <c r="BQ85" s="93">
        <f t="shared" si="79"/>
        <v>1.0659536541889481</v>
      </c>
      <c r="BR85" s="93">
        <f t="shared" si="80"/>
        <v>1.0730837789661309</v>
      </c>
      <c r="BS85" s="93" t="str">
        <f>VLOOKUP(C85,'Koppeling locatie - aslocatie'!$A$2:$C$8139,2,FALSE)</f>
        <v>maas223</v>
      </c>
      <c r="BT85" s="93">
        <f>VLOOKUP($BS85,aslocaties_v01!$C$3:$AA$500,MATCH($K$3/10,aslocaties_v01!$C$2:$X$2),FALSE)</f>
        <v>5.9660000000000002</v>
      </c>
      <c r="BU85" s="93">
        <f>VLOOKUP(BS85,aslocaties_v01!$C$3:$AA$500,MATCH($K$3,aslocaties_v01!$C$2:$X$2),FALSE)</f>
        <v>6.53</v>
      </c>
      <c r="BV85" s="93">
        <f>VLOOKUP(BS85,aslocaties_v01!$C$3:$AA$500,MATCH($K$3*10,aslocaties_v01!$C$2:$Y$2),FALSE)</f>
        <v>7.1260000000000003</v>
      </c>
      <c r="BW85" s="93">
        <f t="shared" si="81"/>
        <v>0.56400000000000006</v>
      </c>
      <c r="BX85" s="93">
        <f t="shared" si="82"/>
        <v>0.59600000000000009</v>
      </c>
      <c r="BY85" s="94">
        <f t="shared" si="83"/>
        <v>5.3475935828863896E-3</v>
      </c>
      <c r="BZ85" s="94">
        <f t="shared" si="84"/>
        <v>1.3605442176872318E-2</v>
      </c>
      <c r="CA85" s="94">
        <f t="shared" si="85"/>
        <v>4.7000000000000597E-2</v>
      </c>
      <c r="CB85">
        <f t="shared" si="86"/>
        <v>4.9999999999999822E-2</v>
      </c>
      <c r="CC85" s="58">
        <f t="shared" si="87"/>
        <v>5.8000000000000718E-2</v>
      </c>
      <c r="CD85" s="95" t="b">
        <f t="shared" si="88"/>
        <v>0</v>
      </c>
      <c r="CE85" s="96" t="b">
        <f t="shared" si="89"/>
        <v>1</v>
      </c>
      <c r="CF85" t="b">
        <f t="shared" si="90"/>
        <v>1</v>
      </c>
      <c r="CG85" t="b">
        <f t="shared" si="91"/>
        <v>1</v>
      </c>
      <c r="CH85" s="84" t="b">
        <f t="shared" si="92"/>
        <v>1</v>
      </c>
      <c r="CI85">
        <f t="shared" si="93"/>
        <v>0.85699999999999998</v>
      </c>
      <c r="CJ85" t="b">
        <f t="shared" si="94"/>
        <v>1</v>
      </c>
      <c r="CK85" t="b">
        <f t="shared" si="95"/>
        <v>1</v>
      </c>
      <c r="CL85" s="84" t="b">
        <f t="shared" si="115"/>
        <v>1</v>
      </c>
      <c r="CM85">
        <f t="shared" si="96"/>
        <v>3.0670000000000002</v>
      </c>
      <c r="CN85" t="b">
        <f t="shared" si="97"/>
        <v>1</v>
      </c>
      <c r="CO85" s="84">
        <f t="shared" si="98"/>
        <v>5.8402127973463246E-2</v>
      </c>
      <c r="CP85" t="b">
        <f t="shared" si="99"/>
        <v>1</v>
      </c>
      <c r="CQ85" s="96" t="b">
        <f t="shared" si="100"/>
        <v>1</v>
      </c>
      <c r="CR85" t="b">
        <f t="shared" si="101"/>
        <v>1</v>
      </c>
      <c r="CS85" t="b">
        <f t="shared" si="102"/>
        <v>1</v>
      </c>
      <c r="CT85" t="b">
        <f t="shared" si="103"/>
        <v>1</v>
      </c>
      <c r="CU85" t="b">
        <f t="shared" si="104"/>
        <v>1</v>
      </c>
      <c r="CV85" s="84" t="b">
        <f t="shared" si="105"/>
        <v>1</v>
      </c>
      <c r="CW85" t="b">
        <f t="shared" si="106"/>
        <v>1</v>
      </c>
      <c r="CX85" t="b">
        <f t="shared" si="107"/>
        <v>1</v>
      </c>
      <c r="CY85" t="b">
        <f t="shared" si="108"/>
        <v>1</v>
      </c>
      <c r="CZ85" t="b">
        <f t="shared" si="109"/>
        <v>1</v>
      </c>
      <c r="DA85" s="84">
        <f t="shared" si="110"/>
        <v>0</v>
      </c>
      <c r="DB85" t="b">
        <f t="shared" si="111"/>
        <v>0</v>
      </c>
    </row>
    <row r="86" spans="1:106">
      <c r="A86" s="9">
        <v>1727</v>
      </c>
      <c r="B86" s="3">
        <v>2</v>
      </c>
      <c r="C86" s="3" t="s">
        <v>1964</v>
      </c>
      <c r="D86" s="3" t="str">
        <f t="shared" si="58"/>
        <v>MA_1_38-2_dk_0175</v>
      </c>
      <c r="E86" s="3" t="str">
        <f t="shared" si="59"/>
        <v>0175</v>
      </c>
      <c r="F86" s="3">
        <v>143700.29699999999</v>
      </c>
      <c r="G86" s="15">
        <v>417334.84399999998</v>
      </c>
      <c r="H86" s="35" t="str">
        <f t="shared" si="60"/>
        <v>ja</v>
      </c>
      <c r="I86" s="42">
        <v>186</v>
      </c>
      <c r="J86" s="20" t="s">
        <v>372</v>
      </c>
      <c r="K86" s="21">
        <v>10000</v>
      </c>
      <c r="L86" s="28">
        <f t="shared" si="112"/>
        <v>1</v>
      </c>
      <c r="M86" s="28">
        <f t="shared" si="113"/>
        <v>1</v>
      </c>
      <c r="N86" s="56">
        <f t="shared" si="61"/>
        <v>10000</v>
      </c>
      <c r="O86" s="33">
        <f t="shared" si="114"/>
        <v>123.20973806076728</v>
      </c>
      <c r="P86" s="37">
        <f t="shared" si="62"/>
        <v>83.087159326806415</v>
      </c>
      <c r="Q86" s="9" t="s">
        <v>12</v>
      </c>
      <c r="R86" s="55" t="s">
        <v>12</v>
      </c>
      <c r="S86" s="55">
        <v>5.2220000000000004</v>
      </c>
      <c r="T86" s="55">
        <v>5.5830000000000002</v>
      </c>
      <c r="U86" s="55">
        <v>5.9089999999999998</v>
      </c>
      <c r="V86" s="3">
        <v>6.1710000000000003</v>
      </c>
      <c r="W86" s="3">
        <v>6.4720000000000004</v>
      </c>
      <c r="X86" s="3" t="s">
        <v>12</v>
      </c>
      <c r="Y86" s="3">
        <v>7.0579999999999998</v>
      </c>
      <c r="Z86" s="15" t="s">
        <v>12</v>
      </c>
      <c r="AA86" s="10">
        <f t="shared" si="63"/>
        <v>6.4720000000000004</v>
      </c>
      <c r="AB86" s="9">
        <f t="shared" si="64"/>
        <v>0.56300000000000061</v>
      </c>
      <c r="AC86" s="10">
        <f t="shared" si="65"/>
        <v>0.58599999999999941</v>
      </c>
      <c r="AD86" s="9" t="s">
        <v>12</v>
      </c>
      <c r="AE86" s="55" t="s">
        <v>12</v>
      </c>
      <c r="AF86" s="55">
        <v>0.65100000000000002</v>
      </c>
      <c r="AG86" s="55">
        <v>0.70699999999999996</v>
      </c>
      <c r="AH86" s="55">
        <v>0.76900000000000002</v>
      </c>
      <c r="AI86" s="3">
        <v>0.82799999999999996</v>
      </c>
      <c r="AJ86" s="3">
        <v>0.89400000000000002</v>
      </c>
      <c r="AK86" s="3" t="s">
        <v>12</v>
      </c>
      <c r="AL86" s="3">
        <v>1.024</v>
      </c>
      <c r="AM86" s="15" t="s">
        <v>12</v>
      </c>
      <c r="AN86" s="10">
        <f t="shared" si="66"/>
        <v>0.89400000000000002</v>
      </c>
      <c r="AO86" s="9">
        <f t="shared" si="67"/>
        <v>0.125</v>
      </c>
      <c r="AP86" s="10">
        <f t="shared" si="68"/>
        <v>0.13</v>
      </c>
      <c r="AQ86" s="9" t="s">
        <v>12</v>
      </c>
      <c r="AR86" s="55" t="s">
        <v>12</v>
      </c>
      <c r="AS86" s="55">
        <v>2.6869999999999998</v>
      </c>
      <c r="AT86" s="55">
        <v>2.794</v>
      </c>
      <c r="AU86" s="55">
        <v>2.9060000000000001</v>
      </c>
      <c r="AV86" s="3">
        <v>3</v>
      </c>
      <c r="AW86" s="3">
        <v>3.1030000000000002</v>
      </c>
      <c r="AX86" s="3" t="s">
        <v>12</v>
      </c>
      <c r="AY86" s="3">
        <v>3.302</v>
      </c>
      <c r="AZ86" s="15" t="s">
        <v>12</v>
      </c>
      <c r="BA86" s="10">
        <f t="shared" si="69"/>
        <v>3.1030000000000002</v>
      </c>
      <c r="BB86" s="9">
        <f t="shared" si="70"/>
        <v>0.19700000000000006</v>
      </c>
      <c r="BC86" s="10">
        <f t="shared" si="71"/>
        <v>0.19899999999999984</v>
      </c>
      <c r="BD86" s="9">
        <v>6.3120000000000003</v>
      </c>
      <c r="BE86" s="3">
        <v>6.9080000000000004</v>
      </c>
      <c r="BF86" s="15">
        <v>7.5119999999999996</v>
      </c>
      <c r="BG86" s="15">
        <f t="shared" si="72"/>
        <v>6.9080000000000004</v>
      </c>
      <c r="BH86" s="9">
        <f t="shared" si="73"/>
        <v>0.59600000000000009</v>
      </c>
      <c r="BI86" s="10">
        <f t="shared" si="74"/>
        <v>0.6039999999999992</v>
      </c>
      <c r="BJ86" s="9">
        <v>6.306</v>
      </c>
      <c r="BK86" s="3">
        <v>6.9039999999999999</v>
      </c>
      <c r="BL86" s="15">
        <v>7.508</v>
      </c>
      <c r="BM86" s="15">
        <f t="shared" si="75"/>
        <v>6.9039999999999999</v>
      </c>
      <c r="BN86" s="9">
        <f t="shared" si="76"/>
        <v>0.59799999999999986</v>
      </c>
      <c r="BO86" s="10">
        <f t="shared" si="77"/>
        <v>0.60400000000000009</v>
      </c>
      <c r="BP86">
        <f t="shared" si="78"/>
        <v>0</v>
      </c>
      <c r="BQ86" s="93">
        <f t="shared" si="79"/>
        <v>1.0586145648312602</v>
      </c>
      <c r="BR86" s="93">
        <f t="shared" si="80"/>
        <v>1.0621669626998209</v>
      </c>
      <c r="BS86" s="93" t="str">
        <f>VLOOKUP(C86,'Koppeling locatie - aslocatie'!$A$2:$C$8139,2,FALSE)</f>
        <v>maas224</v>
      </c>
      <c r="BT86" s="93">
        <f>VLOOKUP($BS86,aslocaties_v01!$C$3:$AA$500,MATCH($K$3/10,aslocaties_v01!$C$2:$X$2),FALSE)</f>
        <v>5.8339999999999996</v>
      </c>
      <c r="BU86" s="93">
        <f>VLOOKUP(BS86,aslocaties_v01!$C$3:$AA$500,MATCH($K$3,aslocaties_v01!$C$2:$X$2),FALSE)</f>
        <v>6.3879999999999999</v>
      </c>
      <c r="BV86" s="93">
        <f>VLOOKUP(BS86,aslocaties_v01!$C$3:$AA$500,MATCH($K$3*10,aslocaties_v01!$C$2:$Y$2),FALSE)</f>
        <v>6.9729999999999999</v>
      </c>
      <c r="BW86" s="93">
        <f t="shared" si="81"/>
        <v>0.55400000000000027</v>
      </c>
      <c r="BX86" s="93">
        <f t="shared" si="82"/>
        <v>0.58499999999999996</v>
      </c>
      <c r="BY86" s="94">
        <f t="shared" si="83"/>
        <v>1.5985790408526324E-2</v>
      </c>
      <c r="BZ86" s="94">
        <f t="shared" si="84"/>
        <v>1.7064846416372514E-3</v>
      </c>
      <c r="CA86" s="94">
        <f t="shared" si="85"/>
        <v>7.5000000000000178E-2</v>
      </c>
      <c r="CB86">
        <f t="shared" si="86"/>
        <v>8.4000000000000519E-2</v>
      </c>
      <c r="CC86" s="58">
        <f t="shared" si="87"/>
        <v>8.4999999999999964E-2</v>
      </c>
      <c r="CD86" s="95" t="b">
        <f t="shared" si="88"/>
        <v>0</v>
      </c>
      <c r="CE86" s="96" t="b">
        <f t="shared" si="89"/>
        <v>1</v>
      </c>
      <c r="CF86" t="b">
        <f t="shared" si="90"/>
        <v>1</v>
      </c>
      <c r="CG86" t="b">
        <f t="shared" si="91"/>
        <v>1</v>
      </c>
      <c r="CH86" s="84" t="b">
        <f t="shared" si="92"/>
        <v>1</v>
      </c>
      <c r="CI86">
        <f t="shared" si="93"/>
        <v>0.89400000000000002</v>
      </c>
      <c r="CJ86" t="b">
        <f t="shared" si="94"/>
        <v>1</v>
      </c>
      <c r="CK86" t="b">
        <f t="shared" si="95"/>
        <v>1</v>
      </c>
      <c r="CL86" s="84" t="b">
        <f t="shared" si="115"/>
        <v>1</v>
      </c>
      <c r="CM86">
        <f t="shared" si="96"/>
        <v>3.1030000000000002</v>
      </c>
      <c r="CN86" t="b">
        <f t="shared" si="97"/>
        <v>1</v>
      </c>
      <c r="CO86" s="84">
        <f t="shared" si="98"/>
        <v>5.9518142555889747E-2</v>
      </c>
      <c r="CP86" t="b">
        <f t="shared" si="99"/>
        <v>1</v>
      </c>
      <c r="CQ86" s="96" t="b">
        <f t="shared" si="100"/>
        <v>1</v>
      </c>
      <c r="CR86" t="b">
        <f t="shared" si="101"/>
        <v>1</v>
      </c>
      <c r="CS86" t="b">
        <f t="shared" si="102"/>
        <v>1</v>
      </c>
      <c r="CT86" t="b">
        <f t="shared" si="103"/>
        <v>1</v>
      </c>
      <c r="CU86" t="b">
        <f t="shared" si="104"/>
        <v>1</v>
      </c>
      <c r="CV86" s="84" t="b">
        <f t="shared" si="105"/>
        <v>1</v>
      </c>
      <c r="CW86" t="b">
        <f t="shared" si="106"/>
        <v>1</v>
      </c>
      <c r="CX86" t="b">
        <f t="shared" si="107"/>
        <v>1</v>
      </c>
      <c r="CY86" t="b">
        <f t="shared" si="108"/>
        <v>1</v>
      </c>
      <c r="CZ86" t="b">
        <f t="shared" si="109"/>
        <v>1</v>
      </c>
      <c r="DA86" s="84">
        <f t="shared" si="110"/>
        <v>0</v>
      </c>
      <c r="DB86" t="b">
        <f t="shared" si="111"/>
        <v>0</v>
      </c>
    </row>
    <row r="87" spans="1:106">
      <c r="A87" s="9">
        <v>1728</v>
      </c>
      <c r="B87" s="3">
        <v>2</v>
      </c>
      <c r="C87" s="3" t="s">
        <v>1965</v>
      </c>
      <c r="D87" s="3" t="str">
        <f t="shared" si="58"/>
        <v>MA_1_38-2_dk_0176</v>
      </c>
      <c r="E87" s="3" t="str">
        <f t="shared" si="59"/>
        <v>0176</v>
      </c>
      <c r="F87" s="3">
        <v>143619.09400000001</v>
      </c>
      <c r="G87" s="15">
        <v>417352.43800000002</v>
      </c>
      <c r="H87" s="35" t="str">
        <f t="shared" si="60"/>
        <v>ja</v>
      </c>
      <c r="I87" s="42">
        <v>194</v>
      </c>
      <c r="J87" s="20" t="s">
        <v>372</v>
      </c>
      <c r="K87" s="21">
        <v>10000</v>
      </c>
      <c r="L87" s="28">
        <f t="shared" si="112"/>
        <v>1</v>
      </c>
      <c r="M87" s="28">
        <f t="shared" si="113"/>
        <v>1</v>
      </c>
      <c r="N87" s="56">
        <f t="shared" si="61"/>
        <v>10000</v>
      </c>
      <c r="O87" s="33">
        <f t="shared" si="114"/>
        <v>83.087159326806415</v>
      </c>
      <c r="P87" s="37">
        <f t="shared" si="62"/>
        <v>125.88617024122161</v>
      </c>
      <c r="Q87" s="9" t="s">
        <v>12</v>
      </c>
      <c r="R87" s="55" t="s">
        <v>12</v>
      </c>
      <c r="S87" s="55">
        <v>5.2220000000000004</v>
      </c>
      <c r="T87" s="55">
        <v>5.5830000000000002</v>
      </c>
      <c r="U87" s="55">
        <v>5.9089999999999998</v>
      </c>
      <c r="V87" s="3">
        <v>6.1710000000000003</v>
      </c>
      <c r="W87" s="3">
        <v>6.4720000000000004</v>
      </c>
      <c r="X87" s="3" t="s">
        <v>12</v>
      </c>
      <c r="Y87" s="3">
        <v>7.06</v>
      </c>
      <c r="Z87" s="15" t="s">
        <v>12</v>
      </c>
      <c r="AA87" s="10">
        <f t="shared" si="63"/>
        <v>6.4720000000000004</v>
      </c>
      <c r="AB87" s="9">
        <f t="shared" si="64"/>
        <v>0.56300000000000061</v>
      </c>
      <c r="AC87" s="10">
        <f t="shared" si="65"/>
        <v>0.58799999999999919</v>
      </c>
      <c r="AD87" s="9" t="s">
        <v>12</v>
      </c>
      <c r="AE87" s="55" t="s">
        <v>12</v>
      </c>
      <c r="AF87" s="55">
        <v>0.70599999999999996</v>
      </c>
      <c r="AG87" s="55">
        <v>0.76600000000000001</v>
      </c>
      <c r="AH87" s="55">
        <v>0.83099999999999996</v>
      </c>
      <c r="AI87" s="3">
        <v>0.89</v>
      </c>
      <c r="AJ87" s="3">
        <v>0.95699999999999996</v>
      </c>
      <c r="AK87" s="3" t="s">
        <v>12</v>
      </c>
      <c r="AL87" s="3">
        <v>1.0880000000000001</v>
      </c>
      <c r="AM87" s="15" t="s">
        <v>12</v>
      </c>
      <c r="AN87" s="10">
        <f t="shared" si="66"/>
        <v>0.95699999999999996</v>
      </c>
      <c r="AO87" s="9">
        <f t="shared" si="67"/>
        <v>0.126</v>
      </c>
      <c r="AP87" s="10">
        <f t="shared" si="68"/>
        <v>0.13100000000000012</v>
      </c>
      <c r="AQ87" s="9" t="s">
        <v>12</v>
      </c>
      <c r="AR87" s="55" t="s">
        <v>12</v>
      </c>
      <c r="AS87" s="55">
        <v>2.7679999999999998</v>
      </c>
      <c r="AT87" s="55">
        <v>2.8730000000000002</v>
      </c>
      <c r="AU87" s="55">
        <v>2.9860000000000002</v>
      </c>
      <c r="AV87" s="3">
        <v>3.0779999999999998</v>
      </c>
      <c r="AW87" s="3">
        <v>3.1760000000000002</v>
      </c>
      <c r="AX87" s="3" t="s">
        <v>12</v>
      </c>
      <c r="AY87" s="3">
        <v>3.3679999999999999</v>
      </c>
      <c r="AZ87" s="15" t="s">
        <v>12</v>
      </c>
      <c r="BA87" s="10">
        <f t="shared" si="69"/>
        <v>3.1760000000000002</v>
      </c>
      <c r="BB87" s="9">
        <f t="shared" si="70"/>
        <v>0.18999999999999995</v>
      </c>
      <c r="BC87" s="10">
        <f t="shared" si="71"/>
        <v>0.19199999999999973</v>
      </c>
      <c r="BD87" s="9">
        <v>6.3479999999999999</v>
      </c>
      <c r="BE87" s="3">
        <v>6.9509999999999996</v>
      </c>
      <c r="BF87" s="15">
        <v>7.5629999999999997</v>
      </c>
      <c r="BG87" s="15">
        <f t="shared" si="72"/>
        <v>6.9509999999999996</v>
      </c>
      <c r="BH87" s="9">
        <f t="shared" si="73"/>
        <v>0.60299999999999976</v>
      </c>
      <c r="BI87" s="10">
        <f t="shared" si="74"/>
        <v>0.6120000000000001</v>
      </c>
      <c r="BJ87" s="9">
        <v>6.3540000000000001</v>
      </c>
      <c r="BK87" s="3">
        <v>6.9619999999999997</v>
      </c>
      <c r="BL87" s="15">
        <v>7.5759999999999996</v>
      </c>
      <c r="BM87" s="15">
        <f t="shared" si="75"/>
        <v>6.9619999999999997</v>
      </c>
      <c r="BN87" s="9">
        <f t="shared" si="76"/>
        <v>0.60799999999999965</v>
      </c>
      <c r="BO87" s="10">
        <f t="shared" si="77"/>
        <v>0.61399999999999988</v>
      </c>
      <c r="BP87">
        <f t="shared" si="78"/>
        <v>0</v>
      </c>
      <c r="BQ87" s="93">
        <f t="shared" si="79"/>
        <v>1.0710479573712239</v>
      </c>
      <c r="BR87" s="93">
        <f t="shared" si="80"/>
        <v>1.079928952042627</v>
      </c>
      <c r="BS87" s="93" t="str">
        <f>VLOOKUP(C87,'Koppeling locatie - aslocatie'!$A$2:$C$8139,2,FALSE)</f>
        <v>maas224</v>
      </c>
      <c r="BT87" s="93">
        <f>VLOOKUP($BS87,aslocaties_v01!$C$3:$AA$500,MATCH($K$3/10,aslocaties_v01!$C$2:$X$2),FALSE)</f>
        <v>5.8339999999999996</v>
      </c>
      <c r="BU87" s="93">
        <f>VLOOKUP(BS87,aslocaties_v01!$C$3:$AA$500,MATCH($K$3,aslocaties_v01!$C$2:$X$2),FALSE)</f>
        <v>6.3879999999999999</v>
      </c>
      <c r="BV87" s="93">
        <f>VLOOKUP(BS87,aslocaties_v01!$C$3:$AA$500,MATCH($K$3*10,aslocaties_v01!$C$2:$Y$2),FALSE)</f>
        <v>6.9729999999999999</v>
      </c>
      <c r="BW87" s="93">
        <f t="shared" si="81"/>
        <v>0.55400000000000027</v>
      </c>
      <c r="BX87" s="93">
        <f t="shared" si="82"/>
        <v>0.58499999999999996</v>
      </c>
      <c r="BY87" s="94">
        <f t="shared" si="83"/>
        <v>1.5985790408526324E-2</v>
      </c>
      <c r="BZ87" s="94">
        <f t="shared" si="84"/>
        <v>5.1020408163252595E-3</v>
      </c>
      <c r="CA87" s="94">
        <f t="shared" si="85"/>
        <v>7.5000000000000178E-2</v>
      </c>
      <c r="CB87">
        <f t="shared" si="86"/>
        <v>8.4000000000000519E-2</v>
      </c>
      <c r="CC87" s="58">
        <f t="shared" si="87"/>
        <v>8.6999999999999744E-2</v>
      </c>
      <c r="CD87" s="95" t="b">
        <f t="shared" si="88"/>
        <v>0</v>
      </c>
      <c r="CE87" s="96" t="b">
        <f t="shared" si="89"/>
        <v>1</v>
      </c>
      <c r="CF87" t="b">
        <f t="shared" si="90"/>
        <v>1</v>
      </c>
      <c r="CG87" t="b">
        <f t="shared" si="91"/>
        <v>1</v>
      </c>
      <c r="CH87" s="84" t="b">
        <f t="shared" si="92"/>
        <v>1</v>
      </c>
      <c r="CI87">
        <f t="shared" si="93"/>
        <v>0.95699999999999996</v>
      </c>
      <c r="CJ87" t="b">
        <f t="shared" si="94"/>
        <v>1</v>
      </c>
      <c r="CK87" t="b">
        <f t="shared" si="95"/>
        <v>1</v>
      </c>
      <c r="CL87" s="84" t="b">
        <f t="shared" si="115"/>
        <v>1</v>
      </c>
      <c r="CM87">
        <f t="shared" si="96"/>
        <v>3.1760000000000002</v>
      </c>
      <c r="CN87" t="b">
        <f t="shared" si="97"/>
        <v>1</v>
      </c>
      <c r="CO87" s="84">
        <f t="shared" si="98"/>
        <v>6.0817190252216158E-2</v>
      </c>
      <c r="CP87" t="b">
        <f t="shared" si="99"/>
        <v>1</v>
      </c>
      <c r="CQ87" s="96" t="b">
        <f t="shared" si="100"/>
        <v>1</v>
      </c>
      <c r="CR87" t="b">
        <f t="shared" si="101"/>
        <v>1</v>
      </c>
      <c r="CS87" t="b">
        <f t="shared" si="102"/>
        <v>1</v>
      </c>
      <c r="CT87" t="b">
        <f t="shared" si="103"/>
        <v>1</v>
      </c>
      <c r="CU87" t="b">
        <f t="shared" si="104"/>
        <v>1</v>
      </c>
      <c r="CV87" s="84" t="b">
        <f t="shared" si="105"/>
        <v>1</v>
      </c>
      <c r="CW87" t="b">
        <f t="shared" si="106"/>
        <v>1</v>
      </c>
      <c r="CX87" t="b">
        <f t="shared" si="107"/>
        <v>1</v>
      </c>
      <c r="CY87" t="b">
        <f t="shared" si="108"/>
        <v>1</v>
      </c>
      <c r="CZ87" t="b">
        <f t="shared" si="109"/>
        <v>1</v>
      </c>
      <c r="DA87" s="84">
        <f t="shared" si="110"/>
        <v>0</v>
      </c>
      <c r="DB87" t="b">
        <f t="shared" si="111"/>
        <v>0</v>
      </c>
    </row>
    <row r="88" spans="1:106">
      <c r="A88" s="9">
        <v>1729</v>
      </c>
      <c r="B88" s="3">
        <v>2</v>
      </c>
      <c r="C88" s="3" t="s">
        <v>1966</v>
      </c>
      <c r="D88" s="3" t="str">
        <f t="shared" si="58"/>
        <v>MA_1_38-2_dk_0177</v>
      </c>
      <c r="E88" s="3" t="str">
        <f t="shared" si="59"/>
        <v>0177</v>
      </c>
      <c r="F88" s="3">
        <v>143495.391</v>
      </c>
      <c r="G88" s="15">
        <v>417375.78100000002</v>
      </c>
      <c r="H88" s="35" t="str">
        <f t="shared" si="60"/>
        <v>ja</v>
      </c>
      <c r="I88" s="42">
        <v>191</v>
      </c>
      <c r="J88" s="20" t="s">
        <v>372</v>
      </c>
      <c r="K88" s="21">
        <v>10000</v>
      </c>
      <c r="L88" s="28">
        <f t="shared" si="112"/>
        <v>1</v>
      </c>
      <c r="M88" s="28">
        <f t="shared" si="113"/>
        <v>1</v>
      </c>
      <c r="N88" s="56">
        <f t="shared" si="61"/>
        <v>10000</v>
      </c>
      <c r="O88" s="33">
        <f t="shared" si="114"/>
        <v>125.88617024122161</v>
      </c>
      <c r="P88" s="37">
        <f t="shared" si="62"/>
        <v>85.099847009260586</v>
      </c>
      <c r="Q88" s="9" t="s">
        <v>12</v>
      </c>
      <c r="R88" s="55" t="s">
        <v>12</v>
      </c>
      <c r="S88" s="55">
        <v>5.1879999999999997</v>
      </c>
      <c r="T88" s="55">
        <v>5.54</v>
      </c>
      <c r="U88" s="55">
        <v>5.8639999999999999</v>
      </c>
      <c r="V88" s="3">
        <v>6.1260000000000003</v>
      </c>
      <c r="W88" s="3">
        <v>6.42</v>
      </c>
      <c r="X88" s="3" t="s">
        <v>12</v>
      </c>
      <c r="Y88" s="3">
        <v>7.0019999999999998</v>
      </c>
      <c r="Z88" s="15" t="s">
        <v>12</v>
      </c>
      <c r="AA88" s="10">
        <f t="shared" si="63"/>
        <v>6.42</v>
      </c>
      <c r="AB88" s="9">
        <f t="shared" si="64"/>
        <v>0.55600000000000005</v>
      </c>
      <c r="AC88" s="10">
        <f t="shared" si="65"/>
        <v>0.58199999999999985</v>
      </c>
      <c r="AD88" s="9" t="s">
        <v>12</v>
      </c>
      <c r="AE88" s="55" t="s">
        <v>12</v>
      </c>
      <c r="AF88" s="55">
        <v>0.60099999999999998</v>
      </c>
      <c r="AG88" s="55">
        <v>0.70799999999999996</v>
      </c>
      <c r="AH88" s="55">
        <v>0.82699999999999996</v>
      </c>
      <c r="AI88" s="3">
        <v>0.91300000000000003</v>
      </c>
      <c r="AJ88" s="3">
        <v>0.97899999999999998</v>
      </c>
      <c r="AK88" s="3" t="s">
        <v>12</v>
      </c>
      <c r="AL88" s="3">
        <v>1.115</v>
      </c>
      <c r="AM88" s="15" t="s">
        <v>12</v>
      </c>
      <c r="AN88" s="10">
        <f t="shared" si="66"/>
        <v>0.97899999999999998</v>
      </c>
      <c r="AO88" s="9">
        <f t="shared" si="67"/>
        <v>0.15200000000000002</v>
      </c>
      <c r="AP88" s="10">
        <f t="shared" si="68"/>
        <v>0.13600000000000001</v>
      </c>
      <c r="AQ88" s="9" t="s">
        <v>12</v>
      </c>
      <c r="AR88" s="55" t="s">
        <v>12</v>
      </c>
      <c r="AS88" s="55">
        <v>2.5190000000000001</v>
      </c>
      <c r="AT88" s="55">
        <v>2.698</v>
      </c>
      <c r="AU88" s="55">
        <v>2.9460000000000002</v>
      </c>
      <c r="AV88" s="3">
        <v>3.0840000000000001</v>
      </c>
      <c r="AW88" s="3">
        <v>3.181</v>
      </c>
      <c r="AX88" s="3" t="s">
        <v>12</v>
      </c>
      <c r="AY88" s="3">
        <v>3.3679999999999999</v>
      </c>
      <c r="AZ88" s="15" t="s">
        <v>12</v>
      </c>
      <c r="BA88" s="10">
        <f t="shared" si="69"/>
        <v>3.181</v>
      </c>
      <c r="BB88" s="9">
        <f t="shared" si="70"/>
        <v>0.23499999999999988</v>
      </c>
      <c r="BC88" s="10">
        <f t="shared" si="71"/>
        <v>0.18699999999999983</v>
      </c>
      <c r="BD88" s="9">
        <v>6.2859999999999996</v>
      </c>
      <c r="BE88" s="3">
        <v>6.88</v>
      </c>
      <c r="BF88" s="15">
        <v>7.4829999999999997</v>
      </c>
      <c r="BG88" s="15">
        <f t="shared" si="72"/>
        <v>6.88</v>
      </c>
      <c r="BH88" s="9">
        <f t="shared" si="73"/>
        <v>0.59400000000000031</v>
      </c>
      <c r="BI88" s="10">
        <f t="shared" si="74"/>
        <v>0.60299999999999976</v>
      </c>
      <c r="BJ88" s="9">
        <v>6.2889999999999997</v>
      </c>
      <c r="BK88" s="3">
        <v>6.8869999999999996</v>
      </c>
      <c r="BL88" s="15">
        <v>7.4930000000000003</v>
      </c>
      <c r="BM88" s="15">
        <f t="shared" si="75"/>
        <v>6.8869999999999996</v>
      </c>
      <c r="BN88" s="9">
        <f t="shared" si="76"/>
        <v>0.59799999999999986</v>
      </c>
      <c r="BO88" s="10">
        <f t="shared" si="77"/>
        <v>0.60600000000000076</v>
      </c>
      <c r="BP88">
        <f t="shared" si="78"/>
        <v>0</v>
      </c>
      <c r="BQ88" s="93">
        <f t="shared" si="79"/>
        <v>1.0683453237410077</v>
      </c>
      <c r="BR88" s="93">
        <f t="shared" si="80"/>
        <v>1.0755395683453235</v>
      </c>
      <c r="BS88" s="93" t="str">
        <f>VLOOKUP(C88,'Koppeling locatie - aslocatie'!$A$2:$C$8139,2,FALSE)</f>
        <v>maas224</v>
      </c>
      <c r="BT88" s="93">
        <f>VLOOKUP($BS88,aslocaties_v01!$C$3:$AA$500,MATCH($K$3/10,aslocaties_v01!$C$2:$X$2),FALSE)</f>
        <v>5.8339999999999996</v>
      </c>
      <c r="BU88" s="93">
        <f>VLOOKUP(BS88,aslocaties_v01!$C$3:$AA$500,MATCH($K$3,aslocaties_v01!$C$2:$X$2),FALSE)</f>
        <v>6.3879999999999999</v>
      </c>
      <c r="BV88" s="93">
        <f>VLOOKUP(BS88,aslocaties_v01!$C$3:$AA$500,MATCH($K$3*10,aslocaties_v01!$C$2:$Y$2),FALSE)</f>
        <v>6.9729999999999999</v>
      </c>
      <c r="BW88" s="93">
        <f t="shared" si="81"/>
        <v>0.55400000000000027</v>
      </c>
      <c r="BX88" s="93">
        <f t="shared" si="82"/>
        <v>0.58499999999999996</v>
      </c>
      <c r="BY88" s="94">
        <f t="shared" si="83"/>
        <v>3.597122302157918E-3</v>
      </c>
      <c r="BZ88" s="94">
        <f t="shared" si="84"/>
        <v>5.1546391752579357E-3</v>
      </c>
      <c r="CA88" s="94">
        <f t="shared" si="85"/>
        <v>3.0000000000000249E-2</v>
      </c>
      <c r="CB88">
        <f t="shared" si="86"/>
        <v>3.2000000000000028E-2</v>
      </c>
      <c r="CC88" s="58">
        <f t="shared" si="87"/>
        <v>2.8999999999999915E-2</v>
      </c>
      <c r="CD88" s="95" t="b">
        <f t="shared" si="88"/>
        <v>0</v>
      </c>
      <c r="CE88" s="96" t="b">
        <f t="shared" si="89"/>
        <v>1</v>
      </c>
      <c r="CF88" t="b">
        <f t="shared" si="90"/>
        <v>1</v>
      </c>
      <c r="CG88" t="b">
        <f t="shared" si="91"/>
        <v>1</v>
      </c>
      <c r="CH88" s="84" t="b">
        <f t="shared" si="92"/>
        <v>1</v>
      </c>
      <c r="CI88">
        <f t="shared" si="93"/>
        <v>0.97899999999999998</v>
      </c>
      <c r="CJ88" t="b">
        <f t="shared" si="94"/>
        <v>1</v>
      </c>
      <c r="CK88" t="b">
        <f t="shared" si="95"/>
        <v>1</v>
      </c>
      <c r="CL88" s="84" t="b">
        <f t="shared" si="115"/>
        <v>1</v>
      </c>
      <c r="CM88">
        <f t="shared" si="96"/>
        <v>3.181</v>
      </c>
      <c r="CN88" t="b">
        <f t="shared" si="97"/>
        <v>1</v>
      </c>
      <c r="CO88" s="84">
        <f t="shared" si="98"/>
        <v>6.2019856241698215E-2</v>
      </c>
      <c r="CP88" t="b">
        <f t="shared" si="99"/>
        <v>1</v>
      </c>
      <c r="CQ88" s="96" t="b">
        <f t="shared" si="100"/>
        <v>1</v>
      </c>
      <c r="CR88" t="b">
        <f t="shared" si="101"/>
        <v>1</v>
      </c>
      <c r="CS88" t="b">
        <f t="shared" si="102"/>
        <v>1</v>
      </c>
      <c r="CT88" t="b">
        <f t="shared" si="103"/>
        <v>1</v>
      </c>
      <c r="CU88" t="b">
        <f t="shared" si="104"/>
        <v>1</v>
      </c>
      <c r="CV88" s="84" t="b">
        <f t="shared" si="105"/>
        <v>1</v>
      </c>
      <c r="CW88" t="b">
        <f t="shared" si="106"/>
        <v>1</v>
      </c>
      <c r="CX88" t="b">
        <f t="shared" si="107"/>
        <v>1</v>
      </c>
      <c r="CY88" t="b">
        <f t="shared" si="108"/>
        <v>1</v>
      </c>
      <c r="CZ88" t="b">
        <f t="shared" si="109"/>
        <v>1</v>
      </c>
      <c r="DA88" s="84">
        <f t="shared" si="110"/>
        <v>0</v>
      </c>
      <c r="DB88" t="b">
        <f t="shared" si="111"/>
        <v>0</v>
      </c>
    </row>
    <row r="89" spans="1:106">
      <c r="A89" s="9">
        <v>1730</v>
      </c>
      <c r="B89" s="3">
        <v>2</v>
      </c>
      <c r="C89" s="3" t="s">
        <v>1967</v>
      </c>
      <c r="D89" s="3" t="str">
        <f t="shared" si="58"/>
        <v>MA_1_38-2_dk_0178</v>
      </c>
      <c r="E89" s="3" t="str">
        <f t="shared" si="59"/>
        <v>0178</v>
      </c>
      <c r="F89" s="3">
        <v>143411.266</v>
      </c>
      <c r="G89" s="15">
        <v>417388.625</v>
      </c>
      <c r="H89" s="35" t="str">
        <f t="shared" si="60"/>
        <v>ja</v>
      </c>
      <c r="I89" s="42">
        <v>181</v>
      </c>
      <c r="J89" s="20" t="s">
        <v>372</v>
      </c>
      <c r="K89" s="21">
        <v>10000</v>
      </c>
      <c r="L89" s="28">
        <f t="shared" si="112"/>
        <v>1</v>
      </c>
      <c r="M89" s="28">
        <f t="shared" si="113"/>
        <v>1</v>
      </c>
      <c r="N89" s="56">
        <f t="shared" si="61"/>
        <v>10000</v>
      </c>
      <c r="O89" s="33">
        <f t="shared" si="114"/>
        <v>85.099847009260586</v>
      </c>
      <c r="P89" s="37">
        <f t="shared" si="62"/>
        <v>87.829779739001424</v>
      </c>
      <c r="Q89" s="9" t="s">
        <v>12</v>
      </c>
      <c r="R89" s="55" t="s">
        <v>12</v>
      </c>
      <c r="S89" s="55">
        <v>5.19</v>
      </c>
      <c r="T89" s="55">
        <v>5.5430000000000001</v>
      </c>
      <c r="U89" s="55">
        <v>5.8680000000000003</v>
      </c>
      <c r="V89" s="3">
        <v>6.13</v>
      </c>
      <c r="W89" s="3">
        <v>6.4249999999999998</v>
      </c>
      <c r="X89" s="3" t="s">
        <v>12</v>
      </c>
      <c r="Y89" s="3">
        <v>7.0119999999999996</v>
      </c>
      <c r="Z89" s="15" t="s">
        <v>12</v>
      </c>
      <c r="AA89" s="10">
        <f t="shared" si="63"/>
        <v>6.4249999999999998</v>
      </c>
      <c r="AB89" s="9">
        <f t="shared" si="64"/>
        <v>0.5569999999999995</v>
      </c>
      <c r="AC89" s="10">
        <f t="shared" si="65"/>
        <v>0.58699999999999974</v>
      </c>
      <c r="AD89" s="9" t="s">
        <v>12</v>
      </c>
      <c r="AE89" s="55" t="s">
        <v>12</v>
      </c>
      <c r="AF89" s="55">
        <v>0.60599999999999998</v>
      </c>
      <c r="AG89" s="55">
        <v>0.71299999999999997</v>
      </c>
      <c r="AH89" s="55">
        <v>0.83299999999999996</v>
      </c>
      <c r="AI89" s="3">
        <v>0.91900000000000004</v>
      </c>
      <c r="AJ89" s="3">
        <v>0.98599999999999999</v>
      </c>
      <c r="AK89" s="3" t="s">
        <v>12</v>
      </c>
      <c r="AL89" s="3">
        <v>1.121</v>
      </c>
      <c r="AM89" s="15" t="s">
        <v>12</v>
      </c>
      <c r="AN89" s="10">
        <f t="shared" si="66"/>
        <v>0.98599999999999999</v>
      </c>
      <c r="AO89" s="9">
        <f t="shared" si="67"/>
        <v>0.15300000000000002</v>
      </c>
      <c r="AP89" s="10">
        <f t="shared" si="68"/>
        <v>0.13500000000000001</v>
      </c>
      <c r="AQ89" s="9" t="s">
        <v>12</v>
      </c>
      <c r="AR89" s="55" t="s">
        <v>12</v>
      </c>
      <c r="AS89" s="55">
        <v>2.5249999999999999</v>
      </c>
      <c r="AT89" s="55">
        <v>2.7</v>
      </c>
      <c r="AU89" s="55">
        <v>2.952</v>
      </c>
      <c r="AV89" s="3">
        <v>3.0920000000000001</v>
      </c>
      <c r="AW89" s="3">
        <v>3.1890000000000001</v>
      </c>
      <c r="AX89" s="3" t="s">
        <v>12</v>
      </c>
      <c r="AY89" s="3">
        <v>3.3740000000000001</v>
      </c>
      <c r="AZ89" s="15" t="s">
        <v>12</v>
      </c>
      <c r="BA89" s="10">
        <f t="shared" si="69"/>
        <v>3.1890000000000001</v>
      </c>
      <c r="BB89" s="9">
        <f t="shared" si="70"/>
        <v>0.2370000000000001</v>
      </c>
      <c r="BC89" s="10">
        <f t="shared" si="71"/>
        <v>0.18500000000000005</v>
      </c>
      <c r="BD89" s="9">
        <v>6.258</v>
      </c>
      <c r="BE89" s="3">
        <v>6.8470000000000004</v>
      </c>
      <c r="BF89" s="15">
        <v>7.44</v>
      </c>
      <c r="BG89" s="15">
        <f t="shared" si="72"/>
        <v>6.8470000000000004</v>
      </c>
      <c r="BH89" s="9">
        <f t="shared" si="73"/>
        <v>0.58900000000000041</v>
      </c>
      <c r="BI89" s="10">
        <f t="shared" si="74"/>
        <v>0.59299999999999997</v>
      </c>
      <c r="BJ89" s="9">
        <v>6.2450000000000001</v>
      </c>
      <c r="BK89" s="3">
        <v>6.8339999999999996</v>
      </c>
      <c r="BL89" s="15">
        <v>7.4260000000000002</v>
      </c>
      <c r="BM89" s="15">
        <f t="shared" si="75"/>
        <v>6.8339999999999996</v>
      </c>
      <c r="BN89" s="9">
        <f t="shared" si="76"/>
        <v>0.58899999999999952</v>
      </c>
      <c r="BO89" s="10">
        <f t="shared" si="77"/>
        <v>0.59200000000000053</v>
      </c>
      <c r="BP89">
        <f t="shared" si="78"/>
        <v>0</v>
      </c>
      <c r="BQ89" s="93">
        <f t="shared" si="79"/>
        <v>1.0574506283662495</v>
      </c>
      <c r="BR89" s="93">
        <f t="shared" si="80"/>
        <v>1.0574506283662479</v>
      </c>
      <c r="BS89" s="93" t="str">
        <f>VLOOKUP(C89,'Koppeling locatie - aslocatie'!$A$2:$C$8139,2,FALSE)</f>
        <v>maas224</v>
      </c>
      <c r="BT89" s="93">
        <f>VLOOKUP($BS89,aslocaties_v01!$C$3:$AA$500,MATCH($K$3/10,aslocaties_v01!$C$2:$X$2),FALSE)</f>
        <v>5.8339999999999996</v>
      </c>
      <c r="BU89" s="93">
        <f>VLOOKUP(BS89,aslocaties_v01!$C$3:$AA$500,MATCH($K$3,aslocaties_v01!$C$2:$X$2),FALSE)</f>
        <v>6.3879999999999999</v>
      </c>
      <c r="BV89" s="93">
        <f>VLOOKUP(BS89,aslocaties_v01!$C$3:$AA$500,MATCH($K$3*10,aslocaties_v01!$C$2:$Y$2),FALSE)</f>
        <v>6.9729999999999999</v>
      </c>
      <c r="BW89" s="93">
        <f t="shared" si="81"/>
        <v>0.55400000000000027</v>
      </c>
      <c r="BX89" s="93">
        <f t="shared" si="82"/>
        <v>0.58499999999999996</v>
      </c>
      <c r="BY89" s="94">
        <f t="shared" si="83"/>
        <v>5.3859964093343482E-3</v>
      </c>
      <c r="BZ89" s="94">
        <f t="shared" si="84"/>
        <v>3.4071550255533323E-3</v>
      </c>
      <c r="CA89" s="94">
        <f t="shared" si="85"/>
        <v>3.4000000000000696E-2</v>
      </c>
      <c r="CB89">
        <f t="shared" si="86"/>
        <v>3.6999999999999922E-2</v>
      </c>
      <c r="CC89" s="58">
        <f t="shared" si="87"/>
        <v>3.8999999999999702E-2</v>
      </c>
      <c r="CD89" s="95" t="b">
        <f t="shared" si="88"/>
        <v>0</v>
      </c>
      <c r="CE89" s="96" t="b">
        <f t="shared" si="89"/>
        <v>1</v>
      </c>
      <c r="CF89" t="b">
        <f t="shared" si="90"/>
        <v>1</v>
      </c>
      <c r="CG89" t="b">
        <f t="shared" si="91"/>
        <v>1</v>
      </c>
      <c r="CH89" s="84" t="b">
        <f t="shared" si="92"/>
        <v>1</v>
      </c>
      <c r="CI89">
        <f t="shared" si="93"/>
        <v>0.98599999999999999</v>
      </c>
      <c r="CJ89" t="b">
        <f t="shared" si="94"/>
        <v>1</v>
      </c>
      <c r="CK89" t="b">
        <f t="shared" si="95"/>
        <v>1</v>
      </c>
      <c r="CL89" s="84" t="b">
        <f t="shared" si="115"/>
        <v>1</v>
      </c>
      <c r="CM89">
        <f t="shared" si="96"/>
        <v>3.1890000000000001</v>
      </c>
      <c r="CN89" t="b">
        <f t="shared" si="97"/>
        <v>1</v>
      </c>
      <c r="CO89" s="84">
        <f t="shared" si="98"/>
        <v>6.2150306980032391E-2</v>
      </c>
      <c r="CP89" t="b">
        <f t="shared" si="99"/>
        <v>1</v>
      </c>
      <c r="CQ89" s="96" t="b">
        <f t="shared" si="100"/>
        <v>1</v>
      </c>
      <c r="CR89" t="b">
        <f t="shared" si="101"/>
        <v>1</v>
      </c>
      <c r="CS89" t="b">
        <f t="shared" si="102"/>
        <v>1</v>
      </c>
      <c r="CT89" t="b">
        <f t="shared" si="103"/>
        <v>1</v>
      </c>
      <c r="CU89" t="b">
        <f t="shared" si="104"/>
        <v>1</v>
      </c>
      <c r="CV89" s="84" t="b">
        <f t="shared" si="105"/>
        <v>1</v>
      </c>
      <c r="CW89" t="b">
        <f t="shared" si="106"/>
        <v>1</v>
      </c>
      <c r="CX89" t="b">
        <f t="shared" si="107"/>
        <v>1</v>
      </c>
      <c r="CY89" t="b">
        <f t="shared" si="108"/>
        <v>1</v>
      </c>
      <c r="CZ89" t="b">
        <f t="shared" si="109"/>
        <v>1</v>
      </c>
      <c r="DA89" s="84">
        <f t="shared" si="110"/>
        <v>0</v>
      </c>
      <c r="DB89" t="b">
        <f t="shared" si="111"/>
        <v>0</v>
      </c>
    </row>
    <row r="90" spans="1:106">
      <c r="A90" s="9">
        <v>1731</v>
      </c>
      <c r="B90" s="3">
        <v>2</v>
      </c>
      <c r="C90" s="3" t="s">
        <v>1968</v>
      </c>
      <c r="D90" s="3" t="str">
        <f t="shared" si="58"/>
        <v>MA_1_38-2_dk_0179</v>
      </c>
      <c r="E90" s="3" t="str">
        <f t="shared" si="59"/>
        <v>0179</v>
      </c>
      <c r="F90" s="3">
        <v>143323.93799999999</v>
      </c>
      <c r="G90" s="15">
        <v>417379.25</v>
      </c>
      <c r="H90" s="35" t="str">
        <f t="shared" si="60"/>
        <v>ja</v>
      </c>
      <c r="I90" s="42">
        <v>184</v>
      </c>
      <c r="J90" s="20" t="s">
        <v>372</v>
      </c>
      <c r="K90" s="21">
        <v>10000</v>
      </c>
      <c r="L90" s="28">
        <f t="shared" si="112"/>
        <v>1</v>
      </c>
      <c r="M90" s="28">
        <f t="shared" si="113"/>
        <v>1</v>
      </c>
      <c r="N90" s="56">
        <f t="shared" si="61"/>
        <v>10000</v>
      </c>
      <c r="O90" s="33">
        <f t="shared" si="114"/>
        <v>87.829779739001424</v>
      </c>
      <c r="P90" s="37">
        <f t="shared" si="62"/>
        <v>9338.5125839964348</v>
      </c>
      <c r="Q90" s="9" t="s">
        <v>12</v>
      </c>
      <c r="R90" s="55" t="s">
        <v>12</v>
      </c>
      <c r="S90" s="55">
        <v>5.1790000000000003</v>
      </c>
      <c r="T90" s="55">
        <v>5.5369999999999999</v>
      </c>
      <c r="U90" s="55">
        <v>5.8579999999999997</v>
      </c>
      <c r="V90" s="3">
        <v>6.12</v>
      </c>
      <c r="W90" s="3">
        <v>6.4189999999999996</v>
      </c>
      <c r="X90" s="3" t="s">
        <v>12</v>
      </c>
      <c r="Y90" s="3">
        <v>7.0010000000000003</v>
      </c>
      <c r="Z90" s="15" t="s">
        <v>12</v>
      </c>
      <c r="AA90" s="10">
        <f t="shared" si="63"/>
        <v>6.4189999999999996</v>
      </c>
      <c r="AB90" s="9">
        <f t="shared" si="64"/>
        <v>0.56099999999999994</v>
      </c>
      <c r="AC90" s="10">
        <f t="shared" si="65"/>
        <v>0.58200000000000074</v>
      </c>
      <c r="AD90" s="9" t="s">
        <v>12</v>
      </c>
      <c r="AE90" s="55" t="s">
        <v>12</v>
      </c>
      <c r="AF90" s="55">
        <v>0.6</v>
      </c>
      <c r="AG90" s="55">
        <v>0.70499999999999996</v>
      </c>
      <c r="AH90" s="55">
        <v>0.82</v>
      </c>
      <c r="AI90" s="3">
        <v>0.90400000000000003</v>
      </c>
      <c r="AJ90" s="3">
        <v>0.97</v>
      </c>
      <c r="AK90" s="3" t="s">
        <v>12</v>
      </c>
      <c r="AL90" s="3">
        <v>1.1020000000000001</v>
      </c>
      <c r="AM90" s="15" t="s">
        <v>12</v>
      </c>
      <c r="AN90" s="10">
        <f t="shared" si="66"/>
        <v>0.97</v>
      </c>
      <c r="AO90" s="9">
        <f t="shared" si="67"/>
        <v>0.15000000000000002</v>
      </c>
      <c r="AP90" s="10">
        <f t="shared" si="68"/>
        <v>0.13200000000000012</v>
      </c>
      <c r="AQ90" s="9" t="s">
        <v>12</v>
      </c>
      <c r="AR90" s="55" t="s">
        <v>12</v>
      </c>
      <c r="AS90" s="55">
        <v>2.516</v>
      </c>
      <c r="AT90" s="55">
        <v>2.6930000000000001</v>
      </c>
      <c r="AU90" s="55">
        <v>2.9390000000000001</v>
      </c>
      <c r="AV90" s="3">
        <v>3.0670000000000002</v>
      </c>
      <c r="AW90" s="3">
        <v>3.165</v>
      </c>
      <c r="AX90" s="3" t="s">
        <v>12</v>
      </c>
      <c r="AY90" s="3">
        <v>3.3530000000000002</v>
      </c>
      <c r="AZ90" s="15" t="s">
        <v>12</v>
      </c>
      <c r="BA90" s="10">
        <f t="shared" si="69"/>
        <v>3.165</v>
      </c>
      <c r="BB90" s="9">
        <f t="shared" si="70"/>
        <v>0.22599999999999998</v>
      </c>
      <c r="BC90" s="10">
        <f t="shared" si="71"/>
        <v>0.18800000000000017</v>
      </c>
      <c r="BD90" s="9">
        <v>6.2590000000000003</v>
      </c>
      <c r="BE90" s="3">
        <v>6.8490000000000002</v>
      </c>
      <c r="BF90" s="15">
        <v>7.444</v>
      </c>
      <c r="BG90" s="15">
        <f t="shared" si="72"/>
        <v>6.8490000000000002</v>
      </c>
      <c r="BH90" s="9">
        <f t="shared" si="73"/>
        <v>0.58999999999999986</v>
      </c>
      <c r="BI90" s="10">
        <f t="shared" si="74"/>
        <v>0.59499999999999975</v>
      </c>
      <c r="BJ90" s="9">
        <v>6.2510000000000003</v>
      </c>
      <c r="BK90" s="3">
        <v>6.8419999999999996</v>
      </c>
      <c r="BL90" s="15">
        <v>7.4370000000000003</v>
      </c>
      <c r="BM90" s="15">
        <f t="shared" si="75"/>
        <v>6.8419999999999996</v>
      </c>
      <c r="BN90" s="9">
        <f t="shared" si="76"/>
        <v>0.5909999999999993</v>
      </c>
      <c r="BO90" s="10">
        <f t="shared" si="77"/>
        <v>0.59500000000000064</v>
      </c>
      <c r="BP90">
        <f t="shared" si="78"/>
        <v>0</v>
      </c>
      <c r="BQ90" s="93">
        <f t="shared" si="79"/>
        <v>1.0516934046345809</v>
      </c>
      <c r="BR90" s="93">
        <f t="shared" si="80"/>
        <v>1.0534759358288759</v>
      </c>
      <c r="BS90" s="93" t="str">
        <f>VLOOKUP(C90,'Koppeling locatie - aslocatie'!$A$2:$C$8139,2,FALSE)</f>
        <v>maas224</v>
      </c>
      <c r="BT90" s="93">
        <f>VLOOKUP($BS90,aslocaties_v01!$C$3:$AA$500,MATCH($K$3/10,aslocaties_v01!$C$2:$X$2),FALSE)</f>
        <v>5.8339999999999996</v>
      </c>
      <c r="BU90" s="93">
        <f>VLOOKUP(BS90,aslocaties_v01!$C$3:$AA$500,MATCH($K$3,aslocaties_v01!$C$2:$X$2),FALSE)</f>
        <v>6.3879999999999999</v>
      </c>
      <c r="BV90" s="93">
        <f>VLOOKUP(BS90,aslocaties_v01!$C$3:$AA$500,MATCH($K$3*10,aslocaties_v01!$C$2:$Y$2),FALSE)</f>
        <v>6.9729999999999999</v>
      </c>
      <c r="BW90" s="93">
        <f t="shared" si="81"/>
        <v>0.55400000000000027</v>
      </c>
      <c r="BX90" s="93">
        <f t="shared" si="82"/>
        <v>0.58499999999999996</v>
      </c>
      <c r="BY90" s="94">
        <f t="shared" si="83"/>
        <v>1.2477718360070722E-2</v>
      </c>
      <c r="BZ90" s="94">
        <f t="shared" si="84"/>
        <v>5.1546391752563814E-3</v>
      </c>
      <c r="CA90" s="94">
        <f t="shared" si="85"/>
        <v>2.4000000000000021E-2</v>
      </c>
      <c r="CB90">
        <f t="shared" si="86"/>
        <v>3.0999999999999694E-2</v>
      </c>
      <c r="CC90" s="58">
        <f t="shared" si="87"/>
        <v>2.8000000000000469E-2</v>
      </c>
      <c r="CD90" s="95" t="b">
        <f t="shared" si="88"/>
        <v>0</v>
      </c>
      <c r="CE90" s="96" t="b">
        <f t="shared" si="89"/>
        <v>1</v>
      </c>
      <c r="CF90" t="b">
        <f t="shared" si="90"/>
        <v>1</v>
      </c>
      <c r="CG90" t="b">
        <f t="shared" si="91"/>
        <v>1</v>
      </c>
      <c r="CH90" s="84" t="b">
        <f t="shared" si="92"/>
        <v>1</v>
      </c>
      <c r="CI90">
        <f t="shared" si="93"/>
        <v>0.97</v>
      </c>
      <c r="CJ90" t="b">
        <f t="shared" si="94"/>
        <v>1</v>
      </c>
      <c r="CK90" t="b">
        <f t="shared" si="95"/>
        <v>1</v>
      </c>
      <c r="CL90" s="84" t="b">
        <f t="shared" si="115"/>
        <v>1</v>
      </c>
      <c r="CM90">
        <f t="shared" si="96"/>
        <v>3.165</v>
      </c>
      <c r="CN90" t="b">
        <f t="shared" si="97"/>
        <v>1</v>
      </c>
      <c r="CO90" s="84">
        <f t="shared" si="98"/>
        <v>6.2072567182515297E-2</v>
      </c>
      <c r="CP90" t="b">
        <f t="shared" si="99"/>
        <v>1</v>
      </c>
      <c r="CQ90" s="96" t="b">
        <f t="shared" si="100"/>
        <v>1</v>
      </c>
      <c r="CR90" t="b">
        <f t="shared" si="101"/>
        <v>1</v>
      </c>
      <c r="CS90" t="b">
        <f t="shared" si="102"/>
        <v>1</v>
      </c>
      <c r="CT90" t="b">
        <f t="shared" si="103"/>
        <v>1</v>
      </c>
      <c r="CU90" t="b">
        <f t="shared" si="104"/>
        <v>1</v>
      </c>
      <c r="CV90" s="84" t="b">
        <f t="shared" si="105"/>
        <v>1</v>
      </c>
      <c r="CW90" t="b">
        <f t="shared" si="106"/>
        <v>1</v>
      </c>
      <c r="CX90" t="b">
        <f t="shared" si="107"/>
        <v>1</v>
      </c>
      <c r="CY90" t="b">
        <f t="shared" si="108"/>
        <v>1</v>
      </c>
      <c r="CZ90" t="b">
        <f t="shared" si="109"/>
        <v>1</v>
      </c>
      <c r="DA90" s="84">
        <f t="shared" si="110"/>
        <v>0</v>
      </c>
      <c r="DB90" t="b">
        <f t="shared" si="111"/>
        <v>0</v>
      </c>
    </row>
    <row r="91" spans="1:106">
      <c r="A91" s="9">
        <v>1732</v>
      </c>
      <c r="B91" s="3">
        <v>2</v>
      </c>
      <c r="C91" s="3" t="s">
        <v>1969</v>
      </c>
      <c r="D91" s="3" t="str">
        <f t="shared" si="58"/>
        <v>MA_1_38-2_dk_0018</v>
      </c>
      <c r="E91" s="3" t="str">
        <f t="shared" si="59"/>
        <v>0018</v>
      </c>
      <c r="F91" s="3">
        <v>150875.484</v>
      </c>
      <c r="G91" s="15">
        <v>422873.06199999998</v>
      </c>
      <c r="H91" s="35" t="str">
        <f t="shared" si="60"/>
        <v>ja</v>
      </c>
      <c r="I91" s="42">
        <v>135</v>
      </c>
      <c r="J91" s="20" t="s">
        <v>372</v>
      </c>
      <c r="K91" s="21">
        <v>10000</v>
      </c>
      <c r="L91" s="28">
        <f t="shared" si="112"/>
        <v>1</v>
      </c>
      <c r="M91" s="28">
        <f t="shared" si="113"/>
        <v>1</v>
      </c>
      <c r="N91" s="56">
        <f t="shared" si="61"/>
        <v>10000</v>
      </c>
      <c r="O91" s="33">
        <f t="shared" si="114"/>
        <v>9338.5125839964348</v>
      </c>
      <c r="P91" s="37">
        <f t="shared" si="62"/>
        <v>9435.9543494497357</v>
      </c>
      <c r="Q91" s="9" t="s">
        <v>12</v>
      </c>
      <c r="R91" s="55" t="s">
        <v>12</v>
      </c>
      <c r="S91" s="55">
        <v>4.6769999999999996</v>
      </c>
      <c r="T91" s="55">
        <v>6.2009999999999996</v>
      </c>
      <c r="U91" s="55">
        <v>7.2140000000000004</v>
      </c>
      <c r="V91" s="3">
        <v>7.4809999999999999</v>
      </c>
      <c r="W91" s="3">
        <v>7.7759999999999998</v>
      </c>
      <c r="X91" s="3" t="s">
        <v>12</v>
      </c>
      <c r="Y91" s="3">
        <v>8.3829999999999991</v>
      </c>
      <c r="Z91" s="15" t="s">
        <v>12</v>
      </c>
      <c r="AA91" s="10">
        <f t="shared" si="63"/>
        <v>7.7759999999999998</v>
      </c>
      <c r="AB91" s="9">
        <f t="shared" si="64"/>
        <v>0.56199999999999939</v>
      </c>
      <c r="AC91" s="10">
        <f t="shared" si="65"/>
        <v>0.60699999999999932</v>
      </c>
      <c r="AD91" s="9" t="s">
        <v>12</v>
      </c>
      <c r="AE91" s="55" t="s">
        <v>12</v>
      </c>
      <c r="AF91" s="55">
        <v>9.2999999999999999E-2</v>
      </c>
      <c r="AG91" s="55">
        <v>0.17499999999999999</v>
      </c>
      <c r="AH91" s="55">
        <v>0.28699999999999998</v>
      </c>
      <c r="AI91" s="3">
        <v>0.35499999999999998</v>
      </c>
      <c r="AJ91" s="3">
        <v>0.42099999999999999</v>
      </c>
      <c r="AK91" s="3" t="s">
        <v>12</v>
      </c>
      <c r="AL91" s="3">
        <v>0.54300000000000004</v>
      </c>
      <c r="AM91" s="15" t="s">
        <v>12</v>
      </c>
      <c r="AN91" s="10">
        <f t="shared" si="66"/>
        <v>0.42099999999999999</v>
      </c>
      <c r="AO91" s="9">
        <f t="shared" si="67"/>
        <v>0.13400000000000001</v>
      </c>
      <c r="AP91" s="10">
        <f t="shared" si="68"/>
        <v>0.12200000000000005</v>
      </c>
      <c r="AQ91" s="9" t="s">
        <v>12</v>
      </c>
      <c r="AR91" s="55" t="s">
        <v>12</v>
      </c>
      <c r="AS91" s="55">
        <v>0.29799999999999999</v>
      </c>
      <c r="AT91" s="55">
        <v>1.08</v>
      </c>
      <c r="AU91" s="55">
        <v>1.7230000000000001</v>
      </c>
      <c r="AV91" s="3">
        <v>2.0049999999999999</v>
      </c>
      <c r="AW91" s="3">
        <v>2.2069999999999999</v>
      </c>
      <c r="AX91" s="3" t="s">
        <v>12</v>
      </c>
      <c r="AY91" s="3">
        <v>2.4689999999999999</v>
      </c>
      <c r="AZ91" s="15" t="s">
        <v>12</v>
      </c>
      <c r="BA91" s="10">
        <f t="shared" si="69"/>
        <v>2.2069999999999999</v>
      </c>
      <c r="BB91" s="9">
        <f t="shared" si="70"/>
        <v>0.48399999999999976</v>
      </c>
      <c r="BC91" s="10">
        <f t="shared" si="71"/>
        <v>0.26200000000000001</v>
      </c>
      <c r="BD91" s="9">
        <v>7.4790000000000001</v>
      </c>
      <c r="BE91" s="3">
        <v>8.1080000000000005</v>
      </c>
      <c r="BF91" s="15">
        <v>8.7140000000000004</v>
      </c>
      <c r="BG91" s="15">
        <f t="shared" si="72"/>
        <v>8.1080000000000005</v>
      </c>
      <c r="BH91" s="9">
        <f t="shared" si="73"/>
        <v>0.62900000000000045</v>
      </c>
      <c r="BI91" s="10">
        <f t="shared" si="74"/>
        <v>0.60599999999999987</v>
      </c>
      <c r="BJ91" s="9">
        <v>7.4589999999999996</v>
      </c>
      <c r="BK91" s="3">
        <v>8.0879999999999992</v>
      </c>
      <c r="BL91" s="15">
        <v>8.6950000000000003</v>
      </c>
      <c r="BM91" s="15">
        <f t="shared" si="75"/>
        <v>8.0879999999999992</v>
      </c>
      <c r="BN91" s="9">
        <f t="shared" si="76"/>
        <v>0.62899999999999956</v>
      </c>
      <c r="BO91" s="10">
        <f t="shared" si="77"/>
        <v>0.60700000000000109</v>
      </c>
      <c r="BP91">
        <f t="shared" si="78"/>
        <v>0</v>
      </c>
      <c r="BQ91" s="93">
        <f t="shared" si="79"/>
        <v>1.1192170818505358</v>
      </c>
      <c r="BR91" s="93">
        <f t="shared" si="80"/>
        <v>1.1192170818505343</v>
      </c>
      <c r="BS91" s="93" t="str">
        <f>VLOOKUP(C91,'Koppeling locatie - aslocatie'!$A$2:$C$8139,2,FALSE)</f>
        <v>maas210</v>
      </c>
      <c r="BT91" s="93">
        <f>VLOOKUP($BS91,aslocaties_v01!$C$3:$AA$500,MATCH($K$3/10,aslocaties_v01!$C$2:$X$2),FALSE)</f>
        <v>7.0650000000000004</v>
      </c>
      <c r="BU91" s="93">
        <f>VLOOKUP(BS91,aslocaties_v01!$C$3:$AA$500,MATCH($K$3,aslocaties_v01!$C$2:$X$2),FALSE)</f>
        <v>7.649</v>
      </c>
      <c r="BV91" s="93">
        <f>VLOOKUP(BS91,aslocaties_v01!$C$3:$AA$500,MATCH($K$3*10,aslocaties_v01!$C$2:$Y$2),FALSE)</f>
        <v>8.2629999999999999</v>
      </c>
      <c r="BW91" s="93">
        <f t="shared" si="81"/>
        <v>0.58399999999999963</v>
      </c>
      <c r="BX91" s="93">
        <f t="shared" si="82"/>
        <v>0.61399999999999988</v>
      </c>
      <c r="BY91" s="94">
        <f t="shared" si="83"/>
        <v>3.9145907473310038E-2</v>
      </c>
      <c r="BZ91" s="94">
        <f t="shared" si="84"/>
        <v>1.153212520593172E-2</v>
      </c>
      <c r="CA91" s="94">
        <f t="shared" si="85"/>
        <v>0.14900000000000002</v>
      </c>
      <c r="CB91">
        <f t="shared" si="86"/>
        <v>0.12699999999999978</v>
      </c>
      <c r="CC91" s="58">
        <f t="shared" si="87"/>
        <v>0.11999999999999922</v>
      </c>
      <c r="CD91" s="95" t="b">
        <f t="shared" si="88"/>
        <v>0</v>
      </c>
      <c r="CE91" s="96" t="b">
        <f t="shared" si="89"/>
        <v>1</v>
      </c>
      <c r="CF91" t="b">
        <f t="shared" si="90"/>
        <v>1</v>
      </c>
      <c r="CG91" t="b">
        <f t="shared" si="91"/>
        <v>1</v>
      </c>
      <c r="CH91" s="84" t="b">
        <f t="shared" si="92"/>
        <v>1</v>
      </c>
      <c r="CI91">
        <f t="shared" si="93"/>
        <v>0.42099999999999999</v>
      </c>
      <c r="CJ91" t="b">
        <f t="shared" si="94"/>
        <v>1</v>
      </c>
      <c r="CK91" t="b">
        <f t="shared" si="95"/>
        <v>1</v>
      </c>
      <c r="CL91" s="84" t="b">
        <f t="shared" si="115"/>
        <v>1</v>
      </c>
      <c r="CM91">
        <f t="shared" si="96"/>
        <v>2.2069999999999999</v>
      </c>
      <c r="CN91" t="b">
        <f t="shared" si="97"/>
        <v>1</v>
      </c>
      <c r="CO91" s="84">
        <f t="shared" si="98"/>
        <v>5.5405493964562409E-2</v>
      </c>
      <c r="CP91" t="b">
        <f t="shared" si="99"/>
        <v>1</v>
      </c>
      <c r="CQ91" s="96" t="b">
        <f t="shared" si="100"/>
        <v>1</v>
      </c>
      <c r="CR91" t="b">
        <f t="shared" si="101"/>
        <v>1</v>
      </c>
      <c r="CS91" t="b">
        <f t="shared" si="102"/>
        <v>1</v>
      </c>
      <c r="CT91" t="b">
        <f t="shared" si="103"/>
        <v>1</v>
      </c>
      <c r="CU91" t="b">
        <f t="shared" si="104"/>
        <v>1</v>
      </c>
      <c r="CV91" s="84" t="b">
        <f t="shared" si="105"/>
        <v>1</v>
      </c>
      <c r="CW91" t="b">
        <f t="shared" si="106"/>
        <v>1</v>
      </c>
      <c r="CX91" t="b">
        <f t="shared" si="107"/>
        <v>1</v>
      </c>
      <c r="CY91" t="b">
        <f t="shared" si="108"/>
        <v>1</v>
      </c>
      <c r="CZ91" t="b">
        <f t="shared" si="109"/>
        <v>1</v>
      </c>
      <c r="DA91" s="84">
        <f t="shared" si="110"/>
        <v>0</v>
      </c>
      <c r="DB91" t="b">
        <f t="shared" si="111"/>
        <v>0</v>
      </c>
    </row>
    <row r="92" spans="1:106">
      <c r="A92" s="9">
        <v>1733</v>
      </c>
      <c r="B92" s="3">
        <v>2</v>
      </c>
      <c r="C92" s="3" t="s">
        <v>1970</v>
      </c>
      <c r="D92" s="3" t="str">
        <f t="shared" si="58"/>
        <v>MA_1_38-2_dk_0180</v>
      </c>
      <c r="E92" s="3" t="str">
        <f t="shared" si="59"/>
        <v>0180</v>
      </c>
      <c r="F92" s="3">
        <v>143195.766</v>
      </c>
      <c r="G92" s="15">
        <v>417390.43800000002</v>
      </c>
      <c r="H92" s="35" t="str">
        <f t="shared" si="60"/>
        <v>ja</v>
      </c>
      <c r="I92" s="42">
        <v>182</v>
      </c>
      <c r="J92" s="20" t="s">
        <v>372</v>
      </c>
      <c r="K92" s="21">
        <v>10000</v>
      </c>
      <c r="L92" s="28">
        <f t="shared" si="112"/>
        <v>1</v>
      </c>
      <c r="M92" s="28">
        <f t="shared" si="113"/>
        <v>1</v>
      </c>
      <c r="N92" s="56">
        <f t="shared" si="61"/>
        <v>10000</v>
      </c>
      <c r="O92" s="33">
        <f t="shared" si="114"/>
        <v>9435.9543494497357</v>
      </c>
      <c r="P92" s="37">
        <f t="shared" si="62"/>
        <v>86.086694448108773</v>
      </c>
      <c r="Q92" s="9" t="s">
        <v>12</v>
      </c>
      <c r="R92" s="55" t="s">
        <v>12</v>
      </c>
      <c r="S92" s="55">
        <v>5.1740000000000004</v>
      </c>
      <c r="T92" s="55">
        <v>5.532</v>
      </c>
      <c r="U92" s="55">
        <v>5.8529999999999998</v>
      </c>
      <c r="V92" s="3">
        <v>6.1150000000000002</v>
      </c>
      <c r="W92" s="3">
        <v>6.4089999999999998</v>
      </c>
      <c r="X92" s="3" t="s">
        <v>12</v>
      </c>
      <c r="Y92" s="3">
        <v>6.9969999999999999</v>
      </c>
      <c r="Z92" s="15" t="s">
        <v>12</v>
      </c>
      <c r="AA92" s="10">
        <f t="shared" si="63"/>
        <v>6.4089999999999998</v>
      </c>
      <c r="AB92" s="9">
        <f t="shared" si="64"/>
        <v>0.55600000000000005</v>
      </c>
      <c r="AC92" s="10">
        <f t="shared" si="65"/>
        <v>0.58800000000000008</v>
      </c>
      <c r="AD92" s="9" t="s">
        <v>12</v>
      </c>
      <c r="AE92" s="55" t="s">
        <v>12</v>
      </c>
      <c r="AF92" s="55">
        <v>0.60099999999999998</v>
      </c>
      <c r="AG92" s="55">
        <v>0.69099999999999995</v>
      </c>
      <c r="AH92" s="55">
        <v>0.77200000000000002</v>
      </c>
      <c r="AI92" s="3">
        <v>0.83499999999999996</v>
      </c>
      <c r="AJ92" s="3">
        <v>0.89800000000000002</v>
      </c>
      <c r="AK92" s="3" t="s">
        <v>12</v>
      </c>
      <c r="AL92" s="3">
        <v>1.024</v>
      </c>
      <c r="AM92" s="15" t="s">
        <v>12</v>
      </c>
      <c r="AN92" s="10">
        <f t="shared" si="66"/>
        <v>0.89800000000000002</v>
      </c>
      <c r="AO92" s="9">
        <f t="shared" si="67"/>
        <v>0.126</v>
      </c>
      <c r="AP92" s="10">
        <f t="shared" si="68"/>
        <v>0.126</v>
      </c>
      <c r="AQ92" s="9" t="s">
        <v>12</v>
      </c>
      <c r="AR92" s="55" t="s">
        <v>12</v>
      </c>
      <c r="AS92" s="55">
        <v>2.5259999999999998</v>
      </c>
      <c r="AT92" s="55">
        <v>2.706</v>
      </c>
      <c r="AU92" s="55">
        <v>2.8889999999999998</v>
      </c>
      <c r="AV92" s="3">
        <v>2.984</v>
      </c>
      <c r="AW92" s="3">
        <v>3.0819999999999999</v>
      </c>
      <c r="AX92" s="3" t="s">
        <v>12</v>
      </c>
      <c r="AY92" s="3">
        <v>3.2690000000000001</v>
      </c>
      <c r="AZ92" s="15" t="s">
        <v>12</v>
      </c>
      <c r="BA92" s="10">
        <f t="shared" si="69"/>
        <v>3.0819999999999999</v>
      </c>
      <c r="BB92" s="9">
        <f t="shared" si="70"/>
        <v>0.19300000000000006</v>
      </c>
      <c r="BC92" s="10">
        <f t="shared" si="71"/>
        <v>0.18700000000000028</v>
      </c>
      <c r="BD92" s="9">
        <v>6.24</v>
      </c>
      <c r="BE92" s="3">
        <v>6.827</v>
      </c>
      <c r="BF92" s="15">
        <v>7.42</v>
      </c>
      <c r="BG92" s="15">
        <f t="shared" si="72"/>
        <v>6.827</v>
      </c>
      <c r="BH92" s="9">
        <f t="shared" si="73"/>
        <v>0.58699999999999974</v>
      </c>
      <c r="BI92" s="10">
        <f t="shared" si="74"/>
        <v>0.59299999999999997</v>
      </c>
      <c r="BJ92" s="9">
        <v>6.2309999999999999</v>
      </c>
      <c r="BK92" s="3">
        <v>6.819</v>
      </c>
      <c r="BL92" s="15">
        <v>7.4109999999999996</v>
      </c>
      <c r="BM92" s="15">
        <f t="shared" si="75"/>
        <v>6.819</v>
      </c>
      <c r="BN92" s="9">
        <f t="shared" si="76"/>
        <v>0.58800000000000008</v>
      </c>
      <c r="BO92" s="10">
        <f t="shared" si="77"/>
        <v>0.59199999999999964</v>
      </c>
      <c r="BP92">
        <f t="shared" si="78"/>
        <v>0</v>
      </c>
      <c r="BQ92" s="93">
        <f t="shared" si="79"/>
        <v>1.0557553956834527</v>
      </c>
      <c r="BR92" s="93">
        <f t="shared" si="80"/>
        <v>1.0575539568345325</v>
      </c>
      <c r="BS92" s="93" t="str">
        <f>VLOOKUP(C92,'Koppeling locatie - aslocatie'!$A$2:$C$8139,2,FALSE)</f>
        <v>maas224</v>
      </c>
      <c r="BT92" s="93">
        <f>VLOOKUP($BS92,aslocaties_v01!$C$3:$AA$500,MATCH($K$3/10,aslocaties_v01!$C$2:$X$2),FALSE)</f>
        <v>5.8339999999999996</v>
      </c>
      <c r="BU92" s="93">
        <f>VLOOKUP(BS92,aslocaties_v01!$C$3:$AA$500,MATCH($K$3,aslocaties_v01!$C$2:$X$2),FALSE)</f>
        <v>6.3879999999999999</v>
      </c>
      <c r="BV92" s="93">
        <f>VLOOKUP(BS92,aslocaties_v01!$C$3:$AA$500,MATCH($K$3*10,aslocaties_v01!$C$2:$Y$2),FALSE)</f>
        <v>6.9729999999999999</v>
      </c>
      <c r="BW92" s="93">
        <f t="shared" si="81"/>
        <v>0.55400000000000027</v>
      </c>
      <c r="BX92" s="93">
        <f t="shared" si="82"/>
        <v>0.58499999999999996</v>
      </c>
      <c r="BY92" s="94">
        <f t="shared" si="83"/>
        <v>3.597122302157918E-3</v>
      </c>
      <c r="BZ92" s="94">
        <f t="shared" si="84"/>
        <v>5.1020408163267028E-3</v>
      </c>
      <c r="CA92" s="94">
        <f t="shared" si="85"/>
        <v>1.9000000000000128E-2</v>
      </c>
      <c r="CB92">
        <f t="shared" si="86"/>
        <v>2.0999999999999908E-2</v>
      </c>
      <c r="CC92" s="58">
        <f t="shared" si="87"/>
        <v>2.4000000000000021E-2</v>
      </c>
      <c r="CD92" s="95" t="b">
        <f t="shared" si="88"/>
        <v>0</v>
      </c>
      <c r="CE92" s="96" t="b">
        <f t="shared" si="89"/>
        <v>1</v>
      </c>
      <c r="CF92" t="b">
        <f t="shared" si="90"/>
        <v>1</v>
      </c>
      <c r="CG92" t="b">
        <f t="shared" si="91"/>
        <v>1</v>
      </c>
      <c r="CH92" s="84" t="b">
        <f t="shared" si="92"/>
        <v>1</v>
      </c>
      <c r="CI92">
        <f t="shared" si="93"/>
        <v>0.89800000000000002</v>
      </c>
      <c r="CJ92" t="b">
        <f t="shared" si="94"/>
        <v>1</v>
      </c>
      <c r="CK92" t="b">
        <f t="shared" si="95"/>
        <v>1</v>
      </c>
      <c r="CL92" s="84" t="b">
        <f t="shared" si="115"/>
        <v>1</v>
      </c>
      <c r="CM92">
        <f t="shared" si="96"/>
        <v>3.0819999999999999</v>
      </c>
      <c r="CN92" t="b">
        <f t="shared" si="97"/>
        <v>1</v>
      </c>
      <c r="CO92" s="84">
        <f t="shared" si="98"/>
        <v>6.0601931969075602E-2</v>
      </c>
      <c r="CP92" t="b">
        <f t="shared" si="99"/>
        <v>1</v>
      </c>
      <c r="CQ92" s="96" t="b">
        <f t="shared" si="100"/>
        <v>1</v>
      </c>
      <c r="CR92" t="b">
        <f t="shared" si="101"/>
        <v>1</v>
      </c>
      <c r="CS92" t="b">
        <f t="shared" si="102"/>
        <v>1</v>
      </c>
      <c r="CT92" t="b">
        <f t="shared" si="103"/>
        <v>1</v>
      </c>
      <c r="CU92" t="b">
        <f t="shared" si="104"/>
        <v>1</v>
      </c>
      <c r="CV92" s="84" t="b">
        <f t="shared" si="105"/>
        <v>1</v>
      </c>
      <c r="CW92" t="b">
        <f t="shared" si="106"/>
        <v>1</v>
      </c>
      <c r="CX92" t="b">
        <f t="shared" si="107"/>
        <v>1</v>
      </c>
      <c r="CY92" t="b">
        <f t="shared" si="108"/>
        <v>1</v>
      </c>
      <c r="CZ92" t="b">
        <f t="shared" si="109"/>
        <v>1</v>
      </c>
      <c r="DA92" s="84">
        <f t="shared" si="110"/>
        <v>0</v>
      </c>
      <c r="DB92" t="b">
        <f t="shared" si="111"/>
        <v>0</v>
      </c>
    </row>
    <row r="93" spans="1:106">
      <c r="A93" s="9">
        <v>1734</v>
      </c>
      <c r="B93" s="3">
        <v>2</v>
      </c>
      <c r="C93" s="3" t="s">
        <v>1971</v>
      </c>
      <c r="D93" s="3" t="str">
        <f t="shared" si="58"/>
        <v>MA_1_38-2_dk_0181</v>
      </c>
      <c r="E93" s="3" t="str">
        <f t="shared" si="59"/>
        <v>0181</v>
      </c>
      <c r="F93" s="3">
        <v>143109.79699999999</v>
      </c>
      <c r="G93" s="15">
        <v>417394.93800000002</v>
      </c>
      <c r="H93" s="35" t="str">
        <f t="shared" si="60"/>
        <v>ja</v>
      </c>
      <c r="I93" s="42">
        <v>179</v>
      </c>
      <c r="J93" s="20" t="s">
        <v>372</v>
      </c>
      <c r="K93" s="21">
        <v>10000</v>
      </c>
      <c r="L93" s="28">
        <f t="shared" si="112"/>
        <v>1</v>
      </c>
      <c r="M93" s="28">
        <f t="shared" si="113"/>
        <v>1</v>
      </c>
      <c r="N93" s="56">
        <f t="shared" si="61"/>
        <v>10000</v>
      </c>
      <c r="O93" s="33">
        <f t="shared" si="114"/>
        <v>86.086694448108773</v>
      </c>
      <c r="P93" s="37">
        <f t="shared" si="62"/>
        <v>86.476853377052819</v>
      </c>
      <c r="Q93" s="9" t="s">
        <v>12</v>
      </c>
      <c r="R93" s="55" t="s">
        <v>12</v>
      </c>
      <c r="S93" s="55">
        <v>5.1689999999999996</v>
      </c>
      <c r="T93" s="55">
        <v>5.5220000000000002</v>
      </c>
      <c r="U93" s="55">
        <v>5.8449999999999998</v>
      </c>
      <c r="V93" s="3">
        <v>6.1079999999999997</v>
      </c>
      <c r="W93" s="3">
        <v>6.4029999999999996</v>
      </c>
      <c r="X93" s="3" t="s">
        <v>12</v>
      </c>
      <c r="Y93" s="3">
        <v>6.99</v>
      </c>
      <c r="Z93" s="15" t="s">
        <v>12</v>
      </c>
      <c r="AA93" s="10">
        <f t="shared" si="63"/>
        <v>6.4029999999999996</v>
      </c>
      <c r="AB93" s="9">
        <f t="shared" si="64"/>
        <v>0.55799999999999983</v>
      </c>
      <c r="AC93" s="10">
        <f t="shared" si="65"/>
        <v>0.58700000000000063</v>
      </c>
      <c r="AD93" s="9" t="s">
        <v>12</v>
      </c>
      <c r="AE93" s="55" t="s">
        <v>12</v>
      </c>
      <c r="AF93" s="55">
        <v>0.57999999999999996</v>
      </c>
      <c r="AG93" s="55">
        <v>0.66200000000000003</v>
      </c>
      <c r="AH93" s="55">
        <v>0.74399999999999999</v>
      </c>
      <c r="AI93" s="3">
        <v>0.80900000000000005</v>
      </c>
      <c r="AJ93" s="3">
        <v>0.873</v>
      </c>
      <c r="AK93" s="3" t="s">
        <v>12</v>
      </c>
      <c r="AL93" s="3">
        <v>0.99299999999999999</v>
      </c>
      <c r="AM93" s="15" t="s">
        <v>12</v>
      </c>
      <c r="AN93" s="10">
        <f t="shared" si="66"/>
        <v>0.873</v>
      </c>
      <c r="AO93" s="9">
        <f t="shared" si="67"/>
        <v>0.129</v>
      </c>
      <c r="AP93" s="10">
        <f t="shared" si="68"/>
        <v>0.12</v>
      </c>
      <c r="AQ93" s="9" t="s">
        <v>12</v>
      </c>
      <c r="AR93" s="55" t="s">
        <v>12</v>
      </c>
      <c r="AS93" s="55">
        <v>2.4820000000000002</v>
      </c>
      <c r="AT93" s="55">
        <v>2.6549999999999998</v>
      </c>
      <c r="AU93" s="55">
        <v>2.827</v>
      </c>
      <c r="AV93" s="3">
        <v>2.9279999999999999</v>
      </c>
      <c r="AW93" s="3">
        <v>3.0259999999999998</v>
      </c>
      <c r="AX93" s="3" t="s">
        <v>12</v>
      </c>
      <c r="AY93" s="3">
        <v>3.21</v>
      </c>
      <c r="AZ93" s="15" t="s">
        <v>12</v>
      </c>
      <c r="BA93" s="10">
        <f t="shared" si="69"/>
        <v>3.0259999999999998</v>
      </c>
      <c r="BB93" s="9">
        <f t="shared" si="70"/>
        <v>0.19899999999999984</v>
      </c>
      <c r="BC93" s="10">
        <f t="shared" si="71"/>
        <v>0.18400000000000016</v>
      </c>
      <c r="BD93" s="9">
        <v>6.21</v>
      </c>
      <c r="BE93" s="3">
        <v>6.7930000000000001</v>
      </c>
      <c r="BF93" s="15">
        <v>7.38</v>
      </c>
      <c r="BG93" s="15">
        <f t="shared" si="72"/>
        <v>6.7930000000000001</v>
      </c>
      <c r="BH93" s="9">
        <f t="shared" si="73"/>
        <v>0.58300000000000018</v>
      </c>
      <c r="BI93" s="10">
        <f t="shared" si="74"/>
        <v>0.58699999999999974</v>
      </c>
      <c r="BJ93" s="9">
        <v>6.2039999999999997</v>
      </c>
      <c r="BK93" s="3">
        <v>6.7880000000000003</v>
      </c>
      <c r="BL93" s="15">
        <v>7.375</v>
      </c>
      <c r="BM93" s="15">
        <f t="shared" si="75"/>
        <v>6.7880000000000003</v>
      </c>
      <c r="BN93" s="9">
        <f t="shared" si="76"/>
        <v>0.58400000000000052</v>
      </c>
      <c r="BO93" s="10">
        <f t="shared" si="77"/>
        <v>0.58699999999999974</v>
      </c>
      <c r="BP93">
        <f t="shared" si="78"/>
        <v>0</v>
      </c>
      <c r="BQ93" s="93">
        <f t="shared" si="79"/>
        <v>1.0448028673835132</v>
      </c>
      <c r="BR93" s="93">
        <f t="shared" si="80"/>
        <v>1.0465949820788543</v>
      </c>
      <c r="BS93" s="93" t="str">
        <f>VLOOKUP(C93,'Koppeling locatie - aslocatie'!$A$2:$C$8139,2,FALSE)</f>
        <v>maas224</v>
      </c>
      <c r="BT93" s="93">
        <f>VLOOKUP($BS93,aslocaties_v01!$C$3:$AA$500,MATCH($K$3/10,aslocaties_v01!$C$2:$X$2),FALSE)</f>
        <v>5.8339999999999996</v>
      </c>
      <c r="BU93" s="93">
        <f>VLOOKUP(BS93,aslocaties_v01!$C$3:$AA$500,MATCH($K$3,aslocaties_v01!$C$2:$X$2),FALSE)</f>
        <v>6.3879999999999999</v>
      </c>
      <c r="BV93" s="93">
        <f>VLOOKUP(BS93,aslocaties_v01!$C$3:$AA$500,MATCH($K$3*10,aslocaties_v01!$C$2:$Y$2),FALSE)</f>
        <v>6.9729999999999999</v>
      </c>
      <c r="BW93" s="93">
        <f t="shared" si="81"/>
        <v>0.55400000000000027</v>
      </c>
      <c r="BX93" s="93">
        <f t="shared" si="82"/>
        <v>0.58499999999999996</v>
      </c>
      <c r="BY93" s="94">
        <f t="shared" si="83"/>
        <v>7.1684587813611866E-3</v>
      </c>
      <c r="BZ93" s="94">
        <f t="shared" si="84"/>
        <v>3.4071550255547756E-3</v>
      </c>
      <c r="CA93" s="94">
        <f t="shared" si="85"/>
        <v>1.1000000000000121E-2</v>
      </c>
      <c r="CB93">
        <f t="shared" si="86"/>
        <v>1.499999999999968E-2</v>
      </c>
      <c r="CC93" s="58">
        <f t="shared" si="87"/>
        <v>1.7000000000000348E-2</v>
      </c>
      <c r="CD93" s="95" t="b">
        <f t="shared" si="88"/>
        <v>0</v>
      </c>
      <c r="CE93" s="96" t="b">
        <f t="shared" si="89"/>
        <v>1</v>
      </c>
      <c r="CF93" t="b">
        <f t="shared" si="90"/>
        <v>1</v>
      </c>
      <c r="CG93" t="b">
        <f t="shared" si="91"/>
        <v>1</v>
      </c>
      <c r="CH93" s="84" t="b">
        <f t="shared" si="92"/>
        <v>1</v>
      </c>
      <c r="CI93">
        <f t="shared" si="93"/>
        <v>0.873</v>
      </c>
      <c r="CJ93" t="b">
        <f t="shared" si="94"/>
        <v>1</v>
      </c>
      <c r="CK93" t="b">
        <f t="shared" si="95"/>
        <v>1</v>
      </c>
      <c r="CL93" s="84" t="b">
        <f t="shared" si="115"/>
        <v>1</v>
      </c>
      <c r="CM93">
        <f t="shared" si="96"/>
        <v>3.0259999999999998</v>
      </c>
      <c r="CN93" t="b">
        <f t="shared" si="97"/>
        <v>1</v>
      </c>
      <c r="CO93" s="84">
        <f t="shared" si="98"/>
        <v>6.1115560342572421E-2</v>
      </c>
      <c r="CP93" t="b">
        <f t="shared" si="99"/>
        <v>1</v>
      </c>
      <c r="CQ93" s="96" t="b">
        <f t="shared" si="100"/>
        <v>1</v>
      </c>
      <c r="CR93" t="b">
        <f t="shared" si="101"/>
        <v>1</v>
      </c>
      <c r="CS93" t="b">
        <f t="shared" si="102"/>
        <v>1</v>
      </c>
      <c r="CT93" t="b">
        <f t="shared" si="103"/>
        <v>1</v>
      </c>
      <c r="CU93" t="b">
        <f t="shared" si="104"/>
        <v>1</v>
      </c>
      <c r="CV93" s="84" t="b">
        <f t="shared" si="105"/>
        <v>1</v>
      </c>
      <c r="CW93" t="b">
        <f t="shared" si="106"/>
        <v>1</v>
      </c>
      <c r="CX93" t="b">
        <f t="shared" si="107"/>
        <v>1</v>
      </c>
      <c r="CY93" t="b">
        <f t="shared" si="108"/>
        <v>1</v>
      </c>
      <c r="CZ93" t="b">
        <f t="shared" si="109"/>
        <v>1</v>
      </c>
      <c r="DA93" s="84">
        <f t="shared" si="110"/>
        <v>0</v>
      </c>
      <c r="DB93" t="b">
        <f t="shared" si="111"/>
        <v>0</v>
      </c>
    </row>
    <row r="94" spans="1:106">
      <c r="A94" s="9">
        <v>1735</v>
      </c>
      <c r="B94" s="3">
        <v>2</v>
      </c>
      <c r="C94" s="3" t="s">
        <v>1972</v>
      </c>
      <c r="D94" s="3" t="str">
        <f t="shared" si="58"/>
        <v>MA_1_38-2_dk_0182</v>
      </c>
      <c r="E94" s="3" t="str">
        <f t="shared" si="59"/>
        <v>0182</v>
      </c>
      <c r="F94" s="3">
        <v>143023.34400000001</v>
      </c>
      <c r="G94" s="15">
        <v>417396.96899999998</v>
      </c>
      <c r="H94" s="35" t="str">
        <f t="shared" si="60"/>
        <v>ja</v>
      </c>
      <c r="I94" s="42">
        <v>177</v>
      </c>
      <c r="J94" s="20" t="s">
        <v>372</v>
      </c>
      <c r="K94" s="21">
        <v>10000</v>
      </c>
      <c r="L94" s="28">
        <f t="shared" si="112"/>
        <v>1</v>
      </c>
      <c r="M94" s="28">
        <f t="shared" si="113"/>
        <v>1</v>
      </c>
      <c r="N94" s="56">
        <f t="shared" si="61"/>
        <v>10000</v>
      </c>
      <c r="O94" s="33">
        <f t="shared" si="114"/>
        <v>86.476853377052819</v>
      </c>
      <c r="P94" s="37">
        <f t="shared" si="62"/>
        <v>90.170726569136946</v>
      </c>
      <c r="Q94" s="9" t="s">
        <v>12</v>
      </c>
      <c r="R94" s="55" t="s">
        <v>12</v>
      </c>
      <c r="S94" s="55">
        <v>5.1660000000000004</v>
      </c>
      <c r="T94" s="55">
        <v>5.5179999999999998</v>
      </c>
      <c r="U94" s="55">
        <v>5.8419999999999996</v>
      </c>
      <c r="V94" s="3">
        <v>6.1050000000000004</v>
      </c>
      <c r="W94" s="3">
        <v>6.399</v>
      </c>
      <c r="X94" s="3" t="s">
        <v>12</v>
      </c>
      <c r="Y94" s="3">
        <v>6.9809999999999999</v>
      </c>
      <c r="Z94" s="15" t="s">
        <v>12</v>
      </c>
      <c r="AA94" s="10">
        <f t="shared" si="63"/>
        <v>6.399</v>
      </c>
      <c r="AB94" s="9">
        <f t="shared" si="64"/>
        <v>0.55700000000000038</v>
      </c>
      <c r="AC94" s="10">
        <f t="shared" si="65"/>
        <v>0.58199999999999985</v>
      </c>
      <c r="AD94" s="9" t="s">
        <v>12</v>
      </c>
      <c r="AE94" s="55" t="s">
        <v>12</v>
      </c>
      <c r="AF94" s="55">
        <v>0.57699999999999996</v>
      </c>
      <c r="AG94" s="55">
        <v>0.65</v>
      </c>
      <c r="AH94" s="55">
        <v>0.72699999999999998</v>
      </c>
      <c r="AI94" s="3">
        <v>0.79100000000000004</v>
      </c>
      <c r="AJ94" s="3">
        <v>0.85599999999999998</v>
      </c>
      <c r="AK94" s="3" t="s">
        <v>12</v>
      </c>
      <c r="AL94" s="3">
        <v>0.97399999999999998</v>
      </c>
      <c r="AM94" s="15" t="s">
        <v>12</v>
      </c>
      <c r="AN94" s="10">
        <f t="shared" si="66"/>
        <v>0.85599999999999998</v>
      </c>
      <c r="AO94" s="9">
        <f t="shared" si="67"/>
        <v>0.129</v>
      </c>
      <c r="AP94" s="10">
        <f t="shared" si="68"/>
        <v>0.11799999999999999</v>
      </c>
      <c r="AQ94" s="9" t="s">
        <v>12</v>
      </c>
      <c r="AR94" s="55" t="s">
        <v>12</v>
      </c>
      <c r="AS94" s="55">
        <v>2.4780000000000002</v>
      </c>
      <c r="AT94" s="55">
        <v>2.6309999999999998</v>
      </c>
      <c r="AU94" s="55">
        <v>2.7930000000000001</v>
      </c>
      <c r="AV94" s="3">
        <v>2.895</v>
      </c>
      <c r="AW94" s="3">
        <v>2.9969999999999999</v>
      </c>
      <c r="AX94" s="3" t="s">
        <v>12</v>
      </c>
      <c r="AY94" s="3">
        <v>3.18</v>
      </c>
      <c r="AZ94" s="15" t="s">
        <v>12</v>
      </c>
      <c r="BA94" s="10">
        <f t="shared" si="69"/>
        <v>2.9969999999999999</v>
      </c>
      <c r="BB94" s="9">
        <f t="shared" si="70"/>
        <v>0.20399999999999974</v>
      </c>
      <c r="BC94" s="10">
        <f t="shared" si="71"/>
        <v>0.18300000000000027</v>
      </c>
      <c r="BD94" s="9">
        <v>6.1950000000000003</v>
      </c>
      <c r="BE94" s="3">
        <v>6.7750000000000004</v>
      </c>
      <c r="BF94" s="15">
        <v>7.3620000000000001</v>
      </c>
      <c r="BG94" s="15">
        <f t="shared" si="72"/>
        <v>6.7750000000000004</v>
      </c>
      <c r="BH94" s="9">
        <f t="shared" si="73"/>
        <v>0.58000000000000007</v>
      </c>
      <c r="BI94" s="10">
        <f t="shared" si="74"/>
        <v>0.58699999999999974</v>
      </c>
      <c r="BJ94" s="9">
        <v>6.19</v>
      </c>
      <c r="BK94" s="3">
        <v>6.7720000000000002</v>
      </c>
      <c r="BL94" s="15">
        <v>7.3579999999999997</v>
      </c>
      <c r="BM94" s="15">
        <f t="shared" si="75"/>
        <v>6.7720000000000002</v>
      </c>
      <c r="BN94" s="9">
        <f t="shared" si="76"/>
        <v>0.58199999999999985</v>
      </c>
      <c r="BO94" s="10">
        <f t="shared" si="77"/>
        <v>0.58599999999999941</v>
      </c>
      <c r="BP94">
        <f t="shared" si="78"/>
        <v>0</v>
      </c>
      <c r="BQ94" s="93">
        <f t="shared" si="79"/>
        <v>1.04129263913824</v>
      </c>
      <c r="BR94" s="93">
        <f t="shared" si="80"/>
        <v>1.04488330341113</v>
      </c>
      <c r="BS94" s="93" t="str">
        <f>VLOOKUP(C94,'Koppeling locatie - aslocatie'!$A$2:$C$8139,2,FALSE)</f>
        <v>maas224</v>
      </c>
      <c r="BT94" s="93">
        <f>VLOOKUP($BS94,aslocaties_v01!$C$3:$AA$500,MATCH($K$3/10,aslocaties_v01!$C$2:$X$2),FALSE)</f>
        <v>5.8339999999999996</v>
      </c>
      <c r="BU94" s="93">
        <f>VLOOKUP(BS94,aslocaties_v01!$C$3:$AA$500,MATCH($K$3,aslocaties_v01!$C$2:$X$2),FALSE)</f>
        <v>6.3879999999999999</v>
      </c>
      <c r="BV94" s="93">
        <f>VLOOKUP(BS94,aslocaties_v01!$C$3:$AA$500,MATCH($K$3*10,aslocaties_v01!$C$2:$Y$2),FALSE)</f>
        <v>6.9729999999999999</v>
      </c>
      <c r="BW94" s="93">
        <f t="shared" si="81"/>
        <v>0.55400000000000027</v>
      </c>
      <c r="BX94" s="93">
        <f t="shared" si="82"/>
        <v>0.58499999999999996</v>
      </c>
      <c r="BY94" s="94">
        <f t="shared" si="83"/>
        <v>5.3859964093359025E-3</v>
      </c>
      <c r="BZ94" s="94">
        <f t="shared" si="84"/>
        <v>5.1546391752579357E-3</v>
      </c>
      <c r="CA94" s="94">
        <f t="shared" si="85"/>
        <v>8.0000000000000071E-3</v>
      </c>
      <c r="CB94">
        <f t="shared" si="86"/>
        <v>1.1000000000000121E-2</v>
      </c>
      <c r="CC94" s="58">
        <f t="shared" si="87"/>
        <v>8.0000000000000071E-3</v>
      </c>
      <c r="CD94" s="95" t="b">
        <f t="shared" si="88"/>
        <v>0</v>
      </c>
      <c r="CE94" s="96" t="b">
        <f t="shared" si="89"/>
        <v>1</v>
      </c>
      <c r="CF94" t="b">
        <f t="shared" si="90"/>
        <v>1</v>
      </c>
      <c r="CG94" t="b">
        <f t="shared" si="91"/>
        <v>1</v>
      </c>
      <c r="CH94" s="84" t="b">
        <f t="shared" si="92"/>
        <v>1</v>
      </c>
      <c r="CI94">
        <f t="shared" si="93"/>
        <v>0.85599999999999998</v>
      </c>
      <c r="CJ94" t="b">
        <f t="shared" si="94"/>
        <v>1</v>
      </c>
      <c r="CK94" t="b">
        <f t="shared" si="95"/>
        <v>1</v>
      </c>
      <c r="CL94" s="84" t="b">
        <f t="shared" si="115"/>
        <v>1</v>
      </c>
      <c r="CM94">
        <f t="shared" si="96"/>
        <v>2.9969999999999999</v>
      </c>
      <c r="CN94" t="b">
        <f t="shared" si="97"/>
        <v>1</v>
      </c>
      <c r="CO94" s="84">
        <f t="shared" si="98"/>
        <v>6.1090781440761049E-2</v>
      </c>
      <c r="CP94" t="b">
        <f t="shared" si="99"/>
        <v>1</v>
      </c>
      <c r="CQ94" s="96" t="b">
        <f t="shared" si="100"/>
        <v>1</v>
      </c>
      <c r="CR94" t="b">
        <f t="shared" si="101"/>
        <v>1</v>
      </c>
      <c r="CS94" t="b">
        <f t="shared" si="102"/>
        <v>1</v>
      </c>
      <c r="CT94" t="b">
        <f t="shared" si="103"/>
        <v>1</v>
      </c>
      <c r="CU94" t="b">
        <f t="shared" si="104"/>
        <v>1</v>
      </c>
      <c r="CV94" s="84" t="b">
        <f t="shared" si="105"/>
        <v>1</v>
      </c>
      <c r="CW94" t="b">
        <f t="shared" si="106"/>
        <v>1</v>
      </c>
      <c r="CX94" t="b">
        <f t="shared" si="107"/>
        <v>1</v>
      </c>
      <c r="CY94" t="b">
        <f t="shared" si="108"/>
        <v>1</v>
      </c>
      <c r="CZ94" t="b">
        <f t="shared" si="109"/>
        <v>1</v>
      </c>
      <c r="DA94" s="84">
        <f t="shared" si="110"/>
        <v>0</v>
      </c>
      <c r="DB94" t="b">
        <f t="shared" si="111"/>
        <v>0</v>
      </c>
    </row>
    <row r="95" spans="1:106">
      <c r="A95" s="9">
        <v>1736</v>
      </c>
      <c r="B95" s="3">
        <v>2</v>
      </c>
      <c r="C95" s="3" t="s">
        <v>1973</v>
      </c>
      <c r="D95" s="3" t="str">
        <f t="shared" si="58"/>
        <v>MA_1_38-2_dk_0183</v>
      </c>
      <c r="E95" s="3" t="str">
        <f t="shared" si="59"/>
        <v>0183</v>
      </c>
      <c r="F95" s="3">
        <v>142936.28099999999</v>
      </c>
      <c r="G95" s="15">
        <v>417420.43800000002</v>
      </c>
      <c r="H95" s="35" t="str">
        <f t="shared" si="60"/>
        <v>ja</v>
      </c>
      <c r="I95" s="42">
        <v>218</v>
      </c>
      <c r="J95" s="20" t="s">
        <v>372</v>
      </c>
      <c r="K95" s="21">
        <v>10000</v>
      </c>
      <c r="L95" s="28">
        <f t="shared" si="112"/>
        <v>1</v>
      </c>
      <c r="M95" s="28">
        <f t="shared" si="113"/>
        <v>1</v>
      </c>
      <c r="N95" s="56">
        <f t="shared" si="61"/>
        <v>10000</v>
      </c>
      <c r="O95" s="33">
        <f t="shared" si="114"/>
        <v>90.170726569136946</v>
      </c>
      <c r="P95" s="37">
        <f t="shared" si="62"/>
        <v>107.4350128449624</v>
      </c>
      <c r="Q95" s="9" t="s">
        <v>12</v>
      </c>
      <c r="R95" s="55" t="s">
        <v>12</v>
      </c>
      <c r="S95" s="55">
        <v>5.1630000000000003</v>
      </c>
      <c r="T95" s="55">
        <v>5.5149999999999997</v>
      </c>
      <c r="U95" s="55">
        <v>5.8390000000000004</v>
      </c>
      <c r="V95" s="3">
        <v>6.0979999999999999</v>
      </c>
      <c r="W95" s="3">
        <v>6.3979999999999997</v>
      </c>
      <c r="X95" s="3" t="s">
        <v>12</v>
      </c>
      <c r="Y95" s="3">
        <v>6.9809999999999999</v>
      </c>
      <c r="Z95" s="15" t="s">
        <v>12</v>
      </c>
      <c r="AA95" s="10">
        <f t="shared" si="63"/>
        <v>6.3979999999999997</v>
      </c>
      <c r="AB95" s="9">
        <f t="shared" si="64"/>
        <v>0.55899999999999928</v>
      </c>
      <c r="AC95" s="10">
        <f t="shared" si="65"/>
        <v>0.58300000000000018</v>
      </c>
      <c r="AD95" s="9" t="s">
        <v>12</v>
      </c>
      <c r="AE95" s="55" t="s">
        <v>12</v>
      </c>
      <c r="AF95" s="55">
        <v>0.51800000000000002</v>
      </c>
      <c r="AG95" s="55">
        <v>0.58099999999999996</v>
      </c>
      <c r="AH95" s="55">
        <v>0.65200000000000002</v>
      </c>
      <c r="AI95" s="3">
        <v>0.71399999999999997</v>
      </c>
      <c r="AJ95" s="3">
        <v>0.77400000000000002</v>
      </c>
      <c r="AK95" s="3" t="s">
        <v>12</v>
      </c>
      <c r="AL95" s="3">
        <v>0.88400000000000001</v>
      </c>
      <c r="AM95" s="15" t="s">
        <v>12</v>
      </c>
      <c r="AN95" s="10">
        <f t="shared" si="66"/>
        <v>0.77400000000000002</v>
      </c>
      <c r="AO95" s="9">
        <f t="shared" si="67"/>
        <v>0.122</v>
      </c>
      <c r="AP95" s="10">
        <f t="shared" si="68"/>
        <v>0.10999999999999999</v>
      </c>
      <c r="AQ95" s="9" t="s">
        <v>12</v>
      </c>
      <c r="AR95" s="55" t="s">
        <v>12</v>
      </c>
      <c r="AS95" s="55">
        <v>2.371</v>
      </c>
      <c r="AT95" s="55">
        <v>2.496</v>
      </c>
      <c r="AU95" s="55">
        <v>2.6480000000000001</v>
      </c>
      <c r="AV95" s="3">
        <v>2.7749999999999999</v>
      </c>
      <c r="AW95" s="3">
        <v>2.8740000000000001</v>
      </c>
      <c r="AX95" s="3" t="s">
        <v>12</v>
      </c>
      <c r="AY95" s="3">
        <v>3.0550000000000002</v>
      </c>
      <c r="AZ95" s="15" t="s">
        <v>12</v>
      </c>
      <c r="BA95" s="10">
        <f t="shared" si="69"/>
        <v>2.8740000000000001</v>
      </c>
      <c r="BB95" s="9">
        <f t="shared" si="70"/>
        <v>0.22599999999999998</v>
      </c>
      <c r="BC95" s="10">
        <f t="shared" si="71"/>
        <v>0.18100000000000005</v>
      </c>
      <c r="BD95" s="9">
        <v>6.2370000000000001</v>
      </c>
      <c r="BE95" s="3">
        <v>6.827</v>
      </c>
      <c r="BF95" s="15">
        <v>7.4249999999999998</v>
      </c>
      <c r="BG95" s="15">
        <f t="shared" si="72"/>
        <v>6.827</v>
      </c>
      <c r="BH95" s="9">
        <f t="shared" si="73"/>
        <v>0.58999999999999986</v>
      </c>
      <c r="BI95" s="10">
        <f t="shared" si="74"/>
        <v>0.59799999999999986</v>
      </c>
      <c r="BJ95" s="9">
        <v>6.2510000000000003</v>
      </c>
      <c r="BK95" s="3">
        <v>6.8490000000000002</v>
      </c>
      <c r="BL95" s="15">
        <v>7.4550000000000001</v>
      </c>
      <c r="BM95" s="15">
        <f t="shared" si="75"/>
        <v>6.8490000000000002</v>
      </c>
      <c r="BN95" s="9">
        <f t="shared" si="76"/>
        <v>0.59799999999999986</v>
      </c>
      <c r="BO95" s="10">
        <f t="shared" si="77"/>
        <v>0.60599999999999987</v>
      </c>
      <c r="BP95">
        <f t="shared" si="78"/>
        <v>0</v>
      </c>
      <c r="BQ95" s="93">
        <f t="shared" si="79"/>
        <v>1.0554561717352426</v>
      </c>
      <c r="BR95" s="93">
        <f t="shared" si="80"/>
        <v>1.0697674418604664</v>
      </c>
      <c r="BS95" s="93" t="str">
        <f>VLOOKUP(C95,'Koppeling locatie - aslocatie'!$A$2:$C$8139,2,FALSE)</f>
        <v>maas224</v>
      </c>
      <c r="BT95" s="93">
        <f>VLOOKUP($BS95,aslocaties_v01!$C$3:$AA$500,MATCH($K$3/10,aslocaties_v01!$C$2:$X$2),FALSE)</f>
        <v>5.8339999999999996</v>
      </c>
      <c r="BU95" s="93">
        <f>VLOOKUP(BS95,aslocaties_v01!$C$3:$AA$500,MATCH($K$3,aslocaties_v01!$C$2:$X$2),FALSE)</f>
        <v>6.3879999999999999</v>
      </c>
      <c r="BV95" s="93">
        <f>VLOOKUP(BS95,aslocaties_v01!$C$3:$AA$500,MATCH($K$3*10,aslocaties_v01!$C$2:$Y$2),FALSE)</f>
        <v>6.9729999999999999</v>
      </c>
      <c r="BW95" s="93">
        <f t="shared" si="81"/>
        <v>0.55400000000000027</v>
      </c>
      <c r="BX95" s="93">
        <f t="shared" si="82"/>
        <v>0.58499999999999996</v>
      </c>
      <c r="BY95" s="94">
        <f t="shared" si="83"/>
        <v>8.9445438282630407E-3</v>
      </c>
      <c r="BZ95" s="94">
        <f t="shared" si="84"/>
        <v>3.4305317324181406E-3</v>
      </c>
      <c r="CA95" s="94">
        <f t="shared" si="85"/>
        <v>5.0000000000007816E-3</v>
      </c>
      <c r="CB95">
        <f t="shared" si="86"/>
        <v>9.9999999999997868E-3</v>
      </c>
      <c r="CC95" s="58">
        <f t="shared" si="87"/>
        <v>8.0000000000000071E-3</v>
      </c>
      <c r="CD95" s="95" t="b">
        <f t="shared" si="88"/>
        <v>0</v>
      </c>
      <c r="CE95" s="96" t="b">
        <f t="shared" si="89"/>
        <v>1</v>
      </c>
      <c r="CF95" t="b">
        <f t="shared" si="90"/>
        <v>1</v>
      </c>
      <c r="CG95" t="b">
        <f t="shared" si="91"/>
        <v>1</v>
      </c>
      <c r="CH95" s="84" t="b">
        <f t="shared" si="92"/>
        <v>1</v>
      </c>
      <c r="CI95">
        <f t="shared" si="93"/>
        <v>0.77400000000000002</v>
      </c>
      <c r="CJ95" t="b">
        <f t="shared" si="94"/>
        <v>1</v>
      </c>
      <c r="CK95" t="b">
        <f t="shared" si="95"/>
        <v>1</v>
      </c>
      <c r="CL95" s="84" t="b">
        <f t="shared" si="115"/>
        <v>1</v>
      </c>
      <c r="CM95">
        <f t="shared" si="96"/>
        <v>2.8740000000000001</v>
      </c>
      <c r="CN95" t="b">
        <f t="shared" si="97"/>
        <v>1</v>
      </c>
      <c r="CO95" s="84">
        <f t="shared" si="98"/>
        <v>6.0067953338990329E-2</v>
      </c>
      <c r="CP95" t="b">
        <f t="shared" si="99"/>
        <v>1</v>
      </c>
      <c r="CQ95" s="96" t="b">
        <f t="shared" si="100"/>
        <v>1</v>
      </c>
      <c r="CR95" t="b">
        <f t="shared" si="101"/>
        <v>1</v>
      </c>
      <c r="CS95" t="b">
        <f t="shared" si="102"/>
        <v>1</v>
      </c>
      <c r="CT95" t="b">
        <f t="shared" si="103"/>
        <v>1</v>
      </c>
      <c r="CU95" t="b">
        <f t="shared" si="104"/>
        <v>1</v>
      </c>
      <c r="CV95" s="84" t="b">
        <f t="shared" si="105"/>
        <v>1</v>
      </c>
      <c r="CW95" t="b">
        <f t="shared" si="106"/>
        <v>1</v>
      </c>
      <c r="CX95" t="b">
        <f t="shared" si="107"/>
        <v>1</v>
      </c>
      <c r="CY95" t="b">
        <f t="shared" si="108"/>
        <v>1</v>
      </c>
      <c r="CZ95" t="b">
        <f t="shared" si="109"/>
        <v>1</v>
      </c>
      <c r="DA95" s="84">
        <f t="shared" si="110"/>
        <v>0</v>
      </c>
      <c r="DB95" t="b">
        <f t="shared" si="111"/>
        <v>0</v>
      </c>
    </row>
    <row r="96" spans="1:106">
      <c r="A96" s="9">
        <v>1737</v>
      </c>
      <c r="B96" s="3">
        <v>2</v>
      </c>
      <c r="C96" s="3" t="s">
        <v>1974</v>
      </c>
      <c r="D96" s="3" t="str">
        <f t="shared" si="58"/>
        <v>MA_1_38-2_dk_0184</v>
      </c>
      <c r="E96" s="3" t="str">
        <f t="shared" si="59"/>
        <v>0184</v>
      </c>
      <c r="F96" s="3">
        <v>142893.31200000001</v>
      </c>
      <c r="G96" s="15">
        <v>417518.90600000002</v>
      </c>
      <c r="H96" s="35" t="str">
        <f t="shared" si="60"/>
        <v>ja</v>
      </c>
      <c r="I96" s="42">
        <v>246</v>
      </c>
      <c r="J96" s="20" t="s">
        <v>372</v>
      </c>
      <c r="K96" s="21">
        <v>10000</v>
      </c>
      <c r="L96" s="28">
        <f t="shared" si="112"/>
        <v>1</v>
      </c>
      <c r="M96" s="28">
        <f t="shared" si="113"/>
        <v>1</v>
      </c>
      <c r="N96" s="56">
        <f t="shared" si="61"/>
        <v>10000</v>
      </c>
      <c r="O96" s="33">
        <f t="shared" si="114"/>
        <v>107.4350128449624</v>
      </c>
      <c r="P96" s="37">
        <f t="shared" si="62"/>
        <v>118.6062315942966</v>
      </c>
      <c r="Q96" s="9" t="s">
        <v>12</v>
      </c>
      <c r="R96" s="55" t="s">
        <v>12</v>
      </c>
      <c r="S96" s="55">
        <v>5.1630000000000003</v>
      </c>
      <c r="T96" s="55">
        <v>5.516</v>
      </c>
      <c r="U96" s="55">
        <v>5.84</v>
      </c>
      <c r="V96" s="3">
        <v>6.0990000000000002</v>
      </c>
      <c r="W96" s="3">
        <v>6.3979999999999997</v>
      </c>
      <c r="X96" s="3" t="s">
        <v>12</v>
      </c>
      <c r="Y96" s="3">
        <v>6.9809999999999999</v>
      </c>
      <c r="Z96" s="15" t="s">
        <v>12</v>
      </c>
      <c r="AA96" s="10">
        <f t="shared" si="63"/>
        <v>6.3979999999999997</v>
      </c>
      <c r="AB96" s="9">
        <f t="shared" si="64"/>
        <v>0.55799999999999983</v>
      </c>
      <c r="AC96" s="10">
        <f t="shared" si="65"/>
        <v>0.58300000000000018</v>
      </c>
      <c r="AD96" s="9" t="s">
        <v>12</v>
      </c>
      <c r="AE96" s="55" t="s">
        <v>12</v>
      </c>
      <c r="AF96" s="55">
        <v>0.48099999999999998</v>
      </c>
      <c r="AG96" s="55">
        <v>0.54200000000000004</v>
      </c>
      <c r="AH96" s="55">
        <v>0.61499999999999999</v>
      </c>
      <c r="AI96" s="3">
        <v>0.68600000000000005</v>
      </c>
      <c r="AJ96" s="3">
        <v>0.747</v>
      </c>
      <c r="AK96" s="3" t="s">
        <v>12</v>
      </c>
      <c r="AL96" s="3">
        <v>0.85399999999999998</v>
      </c>
      <c r="AM96" s="15" t="s">
        <v>12</v>
      </c>
      <c r="AN96" s="10">
        <f t="shared" si="66"/>
        <v>0.747</v>
      </c>
      <c r="AO96" s="9">
        <f t="shared" si="67"/>
        <v>0.13200000000000001</v>
      </c>
      <c r="AP96" s="10">
        <f t="shared" si="68"/>
        <v>0.10699999999999998</v>
      </c>
      <c r="AQ96" s="9" t="s">
        <v>12</v>
      </c>
      <c r="AR96" s="55" t="s">
        <v>12</v>
      </c>
      <c r="AS96" s="55">
        <v>2.262</v>
      </c>
      <c r="AT96" s="55">
        <v>2.3769999999999998</v>
      </c>
      <c r="AU96" s="55">
        <v>2.5270000000000001</v>
      </c>
      <c r="AV96" s="3">
        <v>2.6989999999999998</v>
      </c>
      <c r="AW96" s="3">
        <v>2.7970000000000002</v>
      </c>
      <c r="AX96" s="3" t="s">
        <v>12</v>
      </c>
      <c r="AY96" s="3">
        <v>2.97</v>
      </c>
      <c r="AZ96" s="15" t="s">
        <v>12</v>
      </c>
      <c r="BA96" s="10">
        <f t="shared" si="69"/>
        <v>2.7970000000000002</v>
      </c>
      <c r="BB96" s="9">
        <f t="shared" si="70"/>
        <v>0.27</v>
      </c>
      <c r="BC96" s="10">
        <f t="shared" si="71"/>
        <v>0.17300000000000004</v>
      </c>
      <c r="BD96" s="9">
        <v>6.194</v>
      </c>
      <c r="BE96" s="3">
        <v>6.78</v>
      </c>
      <c r="BF96" s="15">
        <v>7.3760000000000003</v>
      </c>
      <c r="BG96" s="15">
        <f t="shared" si="72"/>
        <v>6.78</v>
      </c>
      <c r="BH96" s="9">
        <f t="shared" si="73"/>
        <v>0.5860000000000003</v>
      </c>
      <c r="BI96" s="10">
        <f t="shared" si="74"/>
        <v>0.59600000000000009</v>
      </c>
      <c r="BJ96" s="9">
        <v>6.2110000000000003</v>
      </c>
      <c r="BK96" s="3">
        <v>6.8040000000000003</v>
      </c>
      <c r="BL96" s="15">
        <v>7.41</v>
      </c>
      <c r="BM96" s="15">
        <f t="shared" si="75"/>
        <v>6.8040000000000003</v>
      </c>
      <c r="BN96" s="9">
        <f t="shared" si="76"/>
        <v>0.59299999999999997</v>
      </c>
      <c r="BO96" s="10">
        <f t="shared" si="77"/>
        <v>0.60599999999999987</v>
      </c>
      <c r="BP96">
        <f t="shared" si="78"/>
        <v>0</v>
      </c>
      <c r="BQ96" s="93">
        <f t="shared" si="79"/>
        <v>1.050179211469535</v>
      </c>
      <c r="BR96" s="93">
        <f t="shared" si="80"/>
        <v>1.0627240143369179</v>
      </c>
      <c r="BS96" s="93" t="str">
        <f>VLOOKUP(C96,'Koppeling locatie - aslocatie'!$A$2:$C$8139,2,FALSE)</f>
        <v>maas224</v>
      </c>
      <c r="BT96" s="93">
        <f>VLOOKUP($BS96,aslocaties_v01!$C$3:$AA$500,MATCH($K$3/10,aslocaties_v01!$C$2:$X$2),FALSE)</f>
        <v>5.8339999999999996</v>
      </c>
      <c r="BU96" s="93">
        <f>VLOOKUP(BS96,aslocaties_v01!$C$3:$AA$500,MATCH($K$3,aslocaties_v01!$C$2:$X$2),FALSE)</f>
        <v>6.3879999999999999</v>
      </c>
      <c r="BV96" s="93">
        <f>VLOOKUP(BS96,aslocaties_v01!$C$3:$AA$500,MATCH($K$3*10,aslocaties_v01!$C$2:$Y$2),FALSE)</f>
        <v>6.9729999999999999</v>
      </c>
      <c r="BW96" s="93">
        <f t="shared" si="81"/>
        <v>0.55400000000000027</v>
      </c>
      <c r="BX96" s="93">
        <f t="shared" si="82"/>
        <v>0.58499999999999996</v>
      </c>
      <c r="BY96" s="94">
        <f t="shared" si="83"/>
        <v>7.1684587813611866E-3</v>
      </c>
      <c r="BZ96" s="94">
        <f t="shared" si="84"/>
        <v>3.4305317324181406E-3</v>
      </c>
      <c r="CA96" s="94">
        <f t="shared" si="85"/>
        <v>6.0000000000002274E-3</v>
      </c>
      <c r="CB96">
        <f t="shared" si="86"/>
        <v>9.9999999999997868E-3</v>
      </c>
      <c r="CC96" s="58">
        <f t="shared" si="87"/>
        <v>8.0000000000000071E-3</v>
      </c>
      <c r="CD96" s="95" t="b">
        <f t="shared" si="88"/>
        <v>0</v>
      </c>
      <c r="CE96" s="96" t="b">
        <f t="shared" si="89"/>
        <v>1</v>
      </c>
      <c r="CF96" t="b">
        <f t="shared" si="90"/>
        <v>1</v>
      </c>
      <c r="CG96" t="b">
        <f t="shared" si="91"/>
        <v>1</v>
      </c>
      <c r="CH96" s="84" t="b">
        <f t="shared" si="92"/>
        <v>1</v>
      </c>
      <c r="CI96">
        <f t="shared" si="93"/>
        <v>0.747</v>
      </c>
      <c r="CJ96" t="b">
        <f t="shared" si="94"/>
        <v>1</v>
      </c>
      <c r="CK96" t="b">
        <f t="shared" si="95"/>
        <v>1</v>
      </c>
      <c r="CL96" s="84" t="b">
        <f t="shared" si="115"/>
        <v>1</v>
      </c>
      <c r="CM96">
        <f t="shared" si="96"/>
        <v>2.7970000000000002</v>
      </c>
      <c r="CN96" t="b">
        <f t="shared" si="97"/>
        <v>1</v>
      </c>
      <c r="CO96" s="84">
        <f t="shared" si="98"/>
        <v>6.1208406147164642E-2</v>
      </c>
      <c r="CP96" t="b">
        <f t="shared" si="99"/>
        <v>1</v>
      </c>
      <c r="CQ96" s="96" t="b">
        <f t="shared" si="100"/>
        <v>1</v>
      </c>
      <c r="CR96" t="b">
        <f t="shared" si="101"/>
        <v>1</v>
      </c>
      <c r="CS96" t="b">
        <f t="shared" si="102"/>
        <v>1</v>
      </c>
      <c r="CT96" t="b">
        <f t="shared" si="103"/>
        <v>1</v>
      </c>
      <c r="CU96" t="b">
        <f t="shared" si="104"/>
        <v>1</v>
      </c>
      <c r="CV96" s="84" t="b">
        <f t="shared" si="105"/>
        <v>1</v>
      </c>
      <c r="CW96" t="b">
        <f t="shared" si="106"/>
        <v>1</v>
      </c>
      <c r="CX96" t="b">
        <f t="shared" si="107"/>
        <v>1</v>
      </c>
      <c r="CY96" t="b">
        <f t="shared" si="108"/>
        <v>1</v>
      </c>
      <c r="CZ96" t="b">
        <f t="shared" si="109"/>
        <v>1</v>
      </c>
      <c r="DA96" s="84">
        <f t="shared" si="110"/>
        <v>0</v>
      </c>
      <c r="DB96" t="b">
        <f t="shared" si="111"/>
        <v>0</v>
      </c>
    </row>
    <row r="97" spans="1:106">
      <c r="A97" s="9">
        <v>1738</v>
      </c>
      <c r="B97" s="3">
        <v>2</v>
      </c>
      <c r="C97" s="3" t="s">
        <v>1975</v>
      </c>
      <c r="D97" s="3" t="str">
        <f t="shared" si="58"/>
        <v>MA_1_38-2_dk_0185</v>
      </c>
      <c r="E97" s="3" t="str">
        <f t="shared" si="59"/>
        <v>0185</v>
      </c>
      <c r="F97" s="3">
        <v>142806.46900000001</v>
      </c>
      <c r="G97" s="15">
        <v>417599.68800000002</v>
      </c>
      <c r="H97" s="35" t="str">
        <f t="shared" si="60"/>
        <v>ja</v>
      </c>
      <c r="I97" s="42">
        <v>243</v>
      </c>
      <c r="J97" s="20" t="s">
        <v>372</v>
      </c>
      <c r="K97" s="21">
        <v>10000</v>
      </c>
      <c r="L97" s="28">
        <f t="shared" si="112"/>
        <v>1</v>
      </c>
      <c r="M97" s="28">
        <f t="shared" si="113"/>
        <v>1</v>
      </c>
      <c r="N97" s="56">
        <f t="shared" si="61"/>
        <v>10000</v>
      </c>
      <c r="O97" s="33">
        <f t="shared" si="114"/>
        <v>118.6062315942966</v>
      </c>
      <c r="P97" s="37">
        <f t="shared" si="62"/>
        <v>69.347282232240843</v>
      </c>
      <c r="Q97" s="9" t="s">
        <v>12</v>
      </c>
      <c r="R97" s="55" t="s">
        <v>12</v>
      </c>
      <c r="S97" s="55">
        <v>5.1630000000000003</v>
      </c>
      <c r="T97" s="55">
        <v>5.516</v>
      </c>
      <c r="U97" s="55">
        <v>5.84</v>
      </c>
      <c r="V97" s="3">
        <v>6.1029999999999998</v>
      </c>
      <c r="W97" s="3">
        <v>6.3979999999999997</v>
      </c>
      <c r="X97" s="3" t="s">
        <v>12</v>
      </c>
      <c r="Y97" s="3">
        <v>6.9829999999999997</v>
      </c>
      <c r="Z97" s="15" t="s">
        <v>12</v>
      </c>
      <c r="AA97" s="10">
        <f t="shared" si="63"/>
        <v>6.3979999999999997</v>
      </c>
      <c r="AB97" s="9">
        <f t="shared" si="64"/>
        <v>0.55799999999999983</v>
      </c>
      <c r="AC97" s="10">
        <f t="shared" si="65"/>
        <v>0.58499999999999996</v>
      </c>
      <c r="AD97" s="9" t="s">
        <v>12</v>
      </c>
      <c r="AE97" s="55" t="s">
        <v>12</v>
      </c>
      <c r="AF97" s="55">
        <v>0.47399999999999998</v>
      </c>
      <c r="AG97" s="55">
        <v>0.52400000000000002</v>
      </c>
      <c r="AH97" s="55">
        <v>0.57199999999999995</v>
      </c>
      <c r="AI97" s="3">
        <v>0.628</v>
      </c>
      <c r="AJ97" s="3">
        <v>0.78</v>
      </c>
      <c r="AK97" s="3" t="s">
        <v>12</v>
      </c>
      <c r="AL97" s="3">
        <v>0.93</v>
      </c>
      <c r="AM97" s="15" t="s">
        <v>12</v>
      </c>
      <c r="AN97" s="10">
        <f t="shared" si="66"/>
        <v>0.78</v>
      </c>
      <c r="AO97" s="9">
        <f t="shared" si="67"/>
        <v>0.20800000000000007</v>
      </c>
      <c r="AP97" s="10">
        <f t="shared" si="68"/>
        <v>0.15000000000000002</v>
      </c>
      <c r="AQ97" s="9" t="s">
        <v>12</v>
      </c>
      <c r="AR97" s="55" t="s">
        <v>12</v>
      </c>
      <c r="AS97" s="55">
        <v>2.1960000000000002</v>
      </c>
      <c r="AT97" s="55">
        <v>2.3180000000000001</v>
      </c>
      <c r="AU97" s="55">
        <v>2.4430000000000001</v>
      </c>
      <c r="AV97" s="3">
        <v>2.5590000000000002</v>
      </c>
      <c r="AW97" s="3">
        <v>2.7639999999999998</v>
      </c>
      <c r="AX97" s="3" t="s">
        <v>12</v>
      </c>
      <c r="AY97" s="3">
        <v>4.1890000000000001</v>
      </c>
      <c r="AZ97" s="15" t="s">
        <v>12</v>
      </c>
      <c r="BA97" s="10">
        <f t="shared" si="69"/>
        <v>2.7639999999999998</v>
      </c>
      <c r="BB97" s="9">
        <f t="shared" si="70"/>
        <v>0.32099999999999973</v>
      </c>
      <c r="BC97" s="10">
        <f t="shared" si="71"/>
        <v>1.4250000000000003</v>
      </c>
      <c r="BD97" s="9">
        <v>6.1420000000000003</v>
      </c>
      <c r="BE97" s="3">
        <v>6.72</v>
      </c>
      <c r="BF97" s="15">
        <v>7.31</v>
      </c>
      <c r="BG97" s="15">
        <f t="shared" si="72"/>
        <v>6.72</v>
      </c>
      <c r="BH97" s="9">
        <f t="shared" si="73"/>
        <v>0.5779999999999994</v>
      </c>
      <c r="BI97" s="10">
        <f t="shared" si="74"/>
        <v>0.58999999999999986</v>
      </c>
      <c r="BJ97" s="9">
        <v>6.1580000000000004</v>
      </c>
      <c r="BK97" s="3">
        <v>6.742</v>
      </c>
      <c r="BL97" s="15">
        <v>7.3369999999999997</v>
      </c>
      <c r="BM97" s="15">
        <f t="shared" si="75"/>
        <v>6.742</v>
      </c>
      <c r="BN97" s="9">
        <f t="shared" si="76"/>
        <v>0.58399999999999963</v>
      </c>
      <c r="BO97" s="10">
        <f t="shared" si="77"/>
        <v>0.59499999999999975</v>
      </c>
      <c r="BP97">
        <f t="shared" si="78"/>
        <v>0</v>
      </c>
      <c r="BQ97" s="93">
        <f t="shared" si="79"/>
        <v>1.0358422939068093</v>
      </c>
      <c r="BR97" s="93">
        <f t="shared" si="80"/>
        <v>1.0465949820788527</v>
      </c>
      <c r="BS97" s="93" t="str">
        <f>VLOOKUP(C97,'Koppeling locatie - aslocatie'!$A$2:$C$8139,2,FALSE)</f>
        <v>maas224</v>
      </c>
      <c r="BT97" s="93">
        <f>VLOOKUP($BS97,aslocaties_v01!$C$3:$AA$500,MATCH($K$3/10,aslocaties_v01!$C$2:$X$2),FALSE)</f>
        <v>5.8339999999999996</v>
      </c>
      <c r="BU97" s="93">
        <f>VLOOKUP(BS97,aslocaties_v01!$C$3:$AA$500,MATCH($K$3,aslocaties_v01!$C$2:$X$2),FALSE)</f>
        <v>6.3879999999999999</v>
      </c>
      <c r="BV97" s="93">
        <f>VLOOKUP(BS97,aslocaties_v01!$C$3:$AA$500,MATCH($K$3*10,aslocaties_v01!$C$2:$Y$2),FALSE)</f>
        <v>6.9729999999999999</v>
      </c>
      <c r="BW97" s="93">
        <f t="shared" si="81"/>
        <v>0.55400000000000027</v>
      </c>
      <c r="BX97" s="93">
        <f t="shared" si="82"/>
        <v>0.58499999999999996</v>
      </c>
      <c r="BY97" s="94">
        <f t="shared" si="83"/>
        <v>7.1684587813611866E-3</v>
      </c>
      <c r="BZ97" s="94">
        <f t="shared" si="84"/>
        <v>0</v>
      </c>
      <c r="CA97" s="94">
        <f t="shared" si="85"/>
        <v>6.0000000000002274E-3</v>
      </c>
      <c r="CB97">
        <f t="shared" si="86"/>
        <v>9.9999999999997868E-3</v>
      </c>
      <c r="CC97" s="58">
        <f t="shared" si="87"/>
        <v>9.9999999999997868E-3</v>
      </c>
      <c r="CD97" s="95" t="b">
        <f t="shared" si="88"/>
        <v>0</v>
      </c>
      <c r="CE97" s="96" t="b">
        <f t="shared" si="89"/>
        <v>1</v>
      </c>
      <c r="CF97" t="b">
        <f t="shared" si="90"/>
        <v>1</v>
      </c>
      <c r="CG97" t="b">
        <f t="shared" si="91"/>
        <v>1</v>
      </c>
      <c r="CH97" s="84" t="b">
        <f t="shared" si="92"/>
        <v>1</v>
      </c>
      <c r="CI97">
        <f t="shared" si="93"/>
        <v>0.78</v>
      </c>
      <c r="CJ97" t="b">
        <f t="shared" si="94"/>
        <v>1</v>
      </c>
      <c r="CK97" t="b">
        <f t="shared" si="95"/>
        <v>1</v>
      </c>
      <c r="CL97" s="84" t="b">
        <f t="shared" si="115"/>
        <v>1</v>
      </c>
      <c r="CM97">
        <f t="shared" si="96"/>
        <v>2.7639999999999998</v>
      </c>
      <c r="CN97" t="b">
        <f t="shared" si="97"/>
        <v>1</v>
      </c>
      <c r="CO97" s="84">
        <f t="shared" si="98"/>
        <v>6.5447630376915533E-2</v>
      </c>
      <c r="CP97" t="b">
        <f t="shared" si="99"/>
        <v>1</v>
      </c>
      <c r="CQ97" s="96" t="b">
        <f t="shared" si="100"/>
        <v>1</v>
      </c>
      <c r="CR97" t="b">
        <f t="shared" si="101"/>
        <v>1</v>
      </c>
      <c r="CS97" t="b">
        <f t="shared" si="102"/>
        <v>1</v>
      </c>
      <c r="CT97" t="b">
        <f t="shared" si="103"/>
        <v>1</v>
      </c>
      <c r="CU97" t="b">
        <f t="shared" si="104"/>
        <v>1</v>
      </c>
      <c r="CV97" s="84" t="b">
        <f t="shared" si="105"/>
        <v>1</v>
      </c>
      <c r="CW97" t="b">
        <f t="shared" si="106"/>
        <v>0</v>
      </c>
      <c r="CX97" t="b">
        <f t="shared" si="107"/>
        <v>0</v>
      </c>
      <c r="CY97" t="b">
        <f t="shared" si="108"/>
        <v>1</v>
      </c>
      <c r="CZ97" t="b">
        <f t="shared" si="109"/>
        <v>1</v>
      </c>
      <c r="DA97" s="84">
        <f t="shared" si="110"/>
        <v>1</v>
      </c>
      <c r="DB97" t="b">
        <f t="shared" si="111"/>
        <v>0</v>
      </c>
    </row>
    <row r="98" spans="1:106">
      <c r="A98" s="9">
        <v>1739</v>
      </c>
      <c r="B98" s="3">
        <v>2</v>
      </c>
      <c r="C98" s="3" t="s">
        <v>1976</v>
      </c>
      <c r="D98" s="3" t="str">
        <f t="shared" si="58"/>
        <v>MA_1_38-2_dk_0186</v>
      </c>
      <c r="E98" s="3" t="str">
        <f t="shared" si="59"/>
        <v>0186</v>
      </c>
      <c r="F98" s="3">
        <v>142765.141</v>
      </c>
      <c r="G98" s="15">
        <v>417655.375</v>
      </c>
      <c r="H98" s="35" t="str">
        <f t="shared" si="60"/>
        <v>ja</v>
      </c>
      <c r="I98" s="42">
        <v>176</v>
      </c>
      <c r="J98" s="20" t="s">
        <v>372</v>
      </c>
      <c r="K98" s="21">
        <v>10000</v>
      </c>
      <c r="L98" s="28">
        <f t="shared" si="112"/>
        <v>1</v>
      </c>
      <c r="M98" s="28">
        <f t="shared" si="113"/>
        <v>1</v>
      </c>
      <c r="N98" s="56">
        <f t="shared" si="61"/>
        <v>10000</v>
      </c>
      <c r="O98" s="33">
        <f t="shared" si="114"/>
        <v>69.347282232240843</v>
      </c>
      <c r="P98" s="37">
        <f t="shared" si="62"/>
        <v>101.7592399834228</v>
      </c>
      <c r="Q98" s="9" t="s">
        <v>12</v>
      </c>
      <c r="R98" s="55" t="s">
        <v>12</v>
      </c>
      <c r="S98" s="55">
        <v>5.1630000000000003</v>
      </c>
      <c r="T98" s="55">
        <v>5.516</v>
      </c>
      <c r="U98" s="55">
        <v>5.84</v>
      </c>
      <c r="V98" s="3">
        <v>6.1029999999999998</v>
      </c>
      <c r="W98" s="3">
        <v>6.3979999999999997</v>
      </c>
      <c r="X98" s="3" t="s">
        <v>12</v>
      </c>
      <c r="Y98" s="3">
        <v>6.9870000000000001</v>
      </c>
      <c r="Z98" s="15" t="s">
        <v>12</v>
      </c>
      <c r="AA98" s="10">
        <f t="shared" si="63"/>
        <v>6.3979999999999997</v>
      </c>
      <c r="AB98" s="9">
        <f t="shared" si="64"/>
        <v>0.55799999999999983</v>
      </c>
      <c r="AC98" s="10">
        <f t="shared" si="65"/>
        <v>0.58900000000000041</v>
      </c>
      <c r="AD98" s="9" t="s">
        <v>12</v>
      </c>
      <c r="AE98" s="55" t="s">
        <v>12</v>
      </c>
      <c r="AF98" s="55">
        <v>0.41399999999999998</v>
      </c>
      <c r="AG98" s="55">
        <v>0.45800000000000002</v>
      </c>
      <c r="AH98" s="55">
        <v>0.50800000000000001</v>
      </c>
      <c r="AI98" s="3">
        <v>0.56100000000000005</v>
      </c>
      <c r="AJ98" s="3">
        <v>0.61299999999999999</v>
      </c>
      <c r="AK98" s="3" t="s">
        <v>12</v>
      </c>
      <c r="AL98" s="3">
        <v>0.68799999999999994</v>
      </c>
      <c r="AM98" s="15" t="s">
        <v>12</v>
      </c>
      <c r="AN98" s="10">
        <f t="shared" si="66"/>
        <v>0.61299999999999999</v>
      </c>
      <c r="AO98" s="9">
        <f t="shared" si="67"/>
        <v>0.10499999999999998</v>
      </c>
      <c r="AP98" s="10">
        <f t="shared" si="68"/>
        <v>7.4999999999999956E-2</v>
      </c>
      <c r="AQ98" s="9" t="s">
        <v>12</v>
      </c>
      <c r="AR98" s="55" t="s">
        <v>12</v>
      </c>
      <c r="AS98" s="55">
        <v>2.0779999999999998</v>
      </c>
      <c r="AT98" s="55">
        <v>2.1920000000000002</v>
      </c>
      <c r="AU98" s="55">
        <v>2.3149999999999999</v>
      </c>
      <c r="AV98" s="3">
        <v>2.42</v>
      </c>
      <c r="AW98" s="3">
        <v>2.6419999999999999</v>
      </c>
      <c r="AX98" s="3" t="s">
        <v>12</v>
      </c>
      <c r="AY98" s="3">
        <v>3.3220000000000001</v>
      </c>
      <c r="AZ98" s="15" t="s">
        <v>12</v>
      </c>
      <c r="BA98" s="10">
        <f t="shared" si="69"/>
        <v>2.6419999999999999</v>
      </c>
      <c r="BB98" s="9">
        <f t="shared" si="70"/>
        <v>0.32699999999999996</v>
      </c>
      <c r="BC98" s="10">
        <f t="shared" si="71"/>
        <v>0.68000000000000016</v>
      </c>
      <c r="BD98" s="9">
        <v>6.0620000000000003</v>
      </c>
      <c r="BE98" s="3">
        <v>6.6289999999999996</v>
      </c>
      <c r="BF98" s="15">
        <v>7.2110000000000003</v>
      </c>
      <c r="BG98" s="15">
        <f t="shared" si="72"/>
        <v>6.6289999999999996</v>
      </c>
      <c r="BH98" s="9">
        <f t="shared" si="73"/>
        <v>0.56699999999999928</v>
      </c>
      <c r="BI98" s="10">
        <f t="shared" si="74"/>
        <v>0.58200000000000074</v>
      </c>
      <c r="BJ98" s="9">
        <v>6.0670000000000002</v>
      </c>
      <c r="BK98" s="3">
        <v>6.6369999999999996</v>
      </c>
      <c r="BL98" s="15">
        <v>7.218</v>
      </c>
      <c r="BM98" s="15">
        <f t="shared" si="75"/>
        <v>6.6369999999999996</v>
      </c>
      <c r="BN98" s="9">
        <f t="shared" si="76"/>
        <v>0.5699999999999994</v>
      </c>
      <c r="BO98" s="10">
        <f t="shared" si="77"/>
        <v>0.58100000000000041</v>
      </c>
      <c r="BP98">
        <f t="shared" si="78"/>
        <v>0</v>
      </c>
      <c r="BQ98" s="93">
        <f t="shared" si="79"/>
        <v>1.0161290322580636</v>
      </c>
      <c r="BR98" s="93">
        <f t="shared" si="80"/>
        <v>1.0215053763440853</v>
      </c>
      <c r="BS98" s="93" t="str">
        <f>VLOOKUP(C98,'Koppeling locatie - aslocatie'!$A$2:$C$8139,2,FALSE)</f>
        <v>maas224</v>
      </c>
      <c r="BT98" s="93">
        <f>VLOOKUP($BS98,aslocaties_v01!$C$3:$AA$500,MATCH($K$3/10,aslocaties_v01!$C$2:$X$2),FALSE)</f>
        <v>5.8339999999999996</v>
      </c>
      <c r="BU98" s="93">
        <f>VLOOKUP(BS98,aslocaties_v01!$C$3:$AA$500,MATCH($K$3,aslocaties_v01!$C$2:$X$2),FALSE)</f>
        <v>6.3879999999999999</v>
      </c>
      <c r="BV98" s="93">
        <f>VLOOKUP(BS98,aslocaties_v01!$C$3:$AA$500,MATCH($K$3*10,aslocaties_v01!$C$2:$Y$2),FALSE)</f>
        <v>6.9729999999999999</v>
      </c>
      <c r="BW98" s="93">
        <f t="shared" si="81"/>
        <v>0.55400000000000027</v>
      </c>
      <c r="BX98" s="93">
        <f t="shared" si="82"/>
        <v>0.58499999999999996</v>
      </c>
      <c r="BY98" s="94">
        <f t="shared" si="83"/>
        <v>7.1684587813611866E-3</v>
      </c>
      <c r="BZ98" s="94">
        <f t="shared" si="84"/>
        <v>6.7911714770805265E-3</v>
      </c>
      <c r="CA98" s="94">
        <f t="shared" si="85"/>
        <v>6.0000000000002274E-3</v>
      </c>
      <c r="CB98">
        <f t="shared" si="86"/>
        <v>9.9999999999997868E-3</v>
      </c>
      <c r="CC98" s="58">
        <f t="shared" si="87"/>
        <v>1.4000000000000234E-2</v>
      </c>
      <c r="CD98" s="95" t="b">
        <f t="shared" si="88"/>
        <v>0</v>
      </c>
      <c r="CE98" s="96" t="b">
        <f t="shared" si="89"/>
        <v>1</v>
      </c>
      <c r="CF98" t="b">
        <f t="shared" si="90"/>
        <v>1</v>
      </c>
      <c r="CG98" t="b">
        <f t="shared" si="91"/>
        <v>1</v>
      </c>
      <c r="CH98" s="84" t="b">
        <f t="shared" si="92"/>
        <v>1</v>
      </c>
      <c r="CI98">
        <f t="shared" si="93"/>
        <v>0.61299999999999999</v>
      </c>
      <c r="CJ98" t="b">
        <f t="shared" si="94"/>
        <v>1</v>
      </c>
      <c r="CK98" t="b">
        <f t="shared" si="95"/>
        <v>1</v>
      </c>
      <c r="CL98" s="84" t="b">
        <f t="shared" si="115"/>
        <v>1</v>
      </c>
      <c r="CM98">
        <f t="shared" si="96"/>
        <v>2.6419999999999999</v>
      </c>
      <c r="CN98" t="b">
        <f t="shared" si="97"/>
        <v>1</v>
      </c>
      <c r="CO98" s="84">
        <f t="shared" si="98"/>
        <v>5.6295055237773492E-2</v>
      </c>
      <c r="CP98" t="b">
        <f t="shared" si="99"/>
        <v>1</v>
      </c>
      <c r="CQ98" s="96" t="b">
        <f t="shared" si="100"/>
        <v>1</v>
      </c>
      <c r="CR98" t="b">
        <f t="shared" si="101"/>
        <v>0</v>
      </c>
      <c r="CS98" t="b">
        <f t="shared" si="102"/>
        <v>0</v>
      </c>
      <c r="CT98" t="b">
        <f t="shared" si="103"/>
        <v>1</v>
      </c>
      <c r="CU98" t="b">
        <f t="shared" si="104"/>
        <v>1</v>
      </c>
      <c r="CV98" s="84" t="b">
        <f t="shared" si="105"/>
        <v>1</v>
      </c>
      <c r="CW98" t="b">
        <f t="shared" si="106"/>
        <v>0</v>
      </c>
      <c r="CX98" t="b">
        <f t="shared" si="107"/>
        <v>0</v>
      </c>
      <c r="CY98" t="b">
        <f t="shared" si="108"/>
        <v>1</v>
      </c>
      <c r="CZ98" t="b">
        <f t="shared" si="109"/>
        <v>1</v>
      </c>
      <c r="DA98" s="84">
        <f t="shared" si="110"/>
        <v>2</v>
      </c>
      <c r="DB98" t="b">
        <f t="shared" si="111"/>
        <v>0</v>
      </c>
    </row>
    <row r="99" spans="1:106">
      <c r="A99" s="9">
        <v>1740</v>
      </c>
      <c r="B99" s="3">
        <v>2</v>
      </c>
      <c r="C99" s="3" t="s">
        <v>1977</v>
      </c>
      <c r="D99" s="3" t="str">
        <f t="shared" si="58"/>
        <v>MA_1_38-2_dk_0187</v>
      </c>
      <c r="E99" s="3" t="str">
        <f t="shared" si="59"/>
        <v>0187</v>
      </c>
      <c r="F99" s="3">
        <v>142676.67199999999</v>
      </c>
      <c r="G99" s="15">
        <v>417605.09399999998</v>
      </c>
      <c r="H99" s="35" t="str">
        <f t="shared" si="60"/>
        <v>ja</v>
      </c>
      <c r="I99" s="42">
        <v>105</v>
      </c>
      <c r="J99" s="20" t="s">
        <v>372</v>
      </c>
      <c r="K99" s="21">
        <v>10000</v>
      </c>
      <c r="L99" s="28">
        <f t="shared" si="112"/>
        <v>1</v>
      </c>
      <c r="M99" s="28">
        <f t="shared" si="113"/>
        <v>1</v>
      </c>
      <c r="N99" s="56">
        <f t="shared" si="61"/>
        <v>10000</v>
      </c>
      <c r="O99" s="33">
        <f t="shared" si="114"/>
        <v>101.7592399834228</v>
      </c>
      <c r="P99" s="37">
        <f t="shared" si="62"/>
        <v>83.293103700132633</v>
      </c>
      <c r="Q99" s="9" t="s">
        <v>12</v>
      </c>
      <c r="R99" s="55" t="s">
        <v>12</v>
      </c>
      <c r="S99" s="55">
        <v>5.1630000000000003</v>
      </c>
      <c r="T99" s="55">
        <v>5.5149999999999997</v>
      </c>
      <c r="U99" s="55">
        <v>5.84</v>
      </c>
      <c r="V99" s="3">
        <v>6.1029999999999998</v>
      </c>
      <c r="W99" s="3">
        <v>6.3979999999999997</v>
      </c>
      <c r="X99" s="3" t="s">
        <v>12</v>
      </c>
      <c r="Y99" s="3">
        <v>6.9870000000000001</v>
      </c>
      <c r="Z99" s="15" t="s">
        <v>12</v>
      </c>
      <c r="AA99" s="10">
        <f t="shared" si="63"/>
        <v>6.3979999999999997</v>
      </c>
      <c r="AB99" s="9">
        <f t="shared" si="64"/>
        <v>0.55799999999999983</v>
      </c>
      <c r="AC99" s="10">
        <f t="shared" si="65"/>
        <v>0.58900000000000041</v>
      </c>
      <c r="AD99" s="9" t="s">
        <v>12</v>
      </c>
      <c r="AE99" s="55" t="s">
        <v>12</v>
      </c>
      <c r="AF99" s="55">
        <v>0.41099999999999998</v>
      </c>
      <c r="AG99" s="55">
        <v>0.48199999999999998</v>
      </c>
      <c r="AH99" s="55">
        <v>0.52100000000000002</v>
      </c>
      <c r="AI99" s="3">
        <v>0.54700000000000004</v>
      </c>
      <c r="AJ99" s="3">
        <v>0.57399999999999995</v>
      </c>
      <c r="AK99" s="3" t="s">
        <v>12</v>
      </c>
      <c r="AL99" s="3">
        <v>0.64500000000000002</v>
      </c>
      <c r="AM99" s="15" t="s">
        <v>12</v>
      </c>
      <c r="AN99" s="10">
        <f t="shared" si="66"/>
        <v>0.57399999999999995</v>
      </c>
      <c r="AO99" s="9">
        <f t="shared" si="67"/>
        <v>5.2999999999999936E-2</v>
      </c>
      <c r="AP99" s="10">
        <f t="shared" si="68"/>
        <v>7.1000000000000063E-2</v>
      </c>
      <c r="AQ99" s="9" t="s">
        <v>12</v>
      </c>
      <c r="AR99" s="55" t="s">
        <v>12</v>
      </c>
      <c r="AS99" s="55">
        <v>2.0310000000000001</v>
      </c>
      <c r="AT99" s="55">
        <v>2.1339999999999999</v>
      </c>
      <c r="AU99" s="55">
        <v>2.2280000000000002</v>
      </c>
      <c r="AV99" s="3">
        <v>2.3130000000000002</v>
      </c>
      <c r="AW99" s="3">
        <v>2.4049999999999998</v>
      </c>
      <c r="AX99" s="3" t="s">
        <v>12</v>
      </c>
      <c r="AY99" s="3">
        <v>2.5680000000000001</v>
      </c>
      <c r="AZ99" s="15" t="s">
        <v>12</v>
      </c>
      <c r="BA99" s="10">
        <f t="shared" si="69"/>
        <v>2.4049999999999998</v>
      </c>
      <c r="BB99" s="9">
        <f t="shared" si="70"/>
        <v>0.1769999999999996</v>
      </c>
      <c r="BC99" s="10">
        <f t="shared" si="71"/>
        <v>0.16300000000000026</v>
      </c>
      <c r="BD99" s="9">
        <v>5.9390000000000001</v>
      </c>
      <c r="BE99" s="3">
        <v>6.5</v>
      </c>
      <c r="BF99" s="15">
        <v>7.0839999999999996</v>
      </c>
      <c r="BG99" s="15">
        <f t="shared" si="72"/>
        <v>6.5</v>
      </c>
      <c r="BH99" s="9">
        <f t="shared" si="73"/>
        <v>0.56099999999999994</v>
      </c>
      <c r="BI99" s="10">
        <f t="shared" si="74"/>
        <v>0.58399999999999963</v>
      </c>
      <c r="BJ99" s="9">
        <v>5.931</v>
      </c>
      <c r="BK99" s="3">
        <v>6.4909999999999997</v>
      </c>
      <c r="BL99" s="15">
        <v>7.0750000000000002</v>
      </c>
      <c r="BM99" s="15">
        <f t="shared" si="75"/>
        <v>6.4909999999999997</v>
      </c>
      <c r="BN99" s="9">
        <f t="shared" si="76"/>
        <v>0.55999999999999961</v>
      </c>
      <c r="BO99" s="10">
        <f t="shared" si="77"/>
        <v>0.58400000000000052</v>
      </c>
      <c r="BP99">
        <f t="shared" si="78"/>
        <v>0</v>
      </c>
      <c r="BQ99" s="93">
        <f t="shared" si="79"/>
        <v>1.0053763440860217</v>
      </c>
      <c r="BR99" s="93">
        <f t="shared" si="80"/>
        <v>1.0035842293906807</v>
      </c>
      <c r="BS99" s="93" t="str">
        <f>VLOOKUP(C99,'Koppeling locatie - aslocatie'!$A$2:$C$8139,2,FALSE)</f>
        <v>maas224</v>
      </c>
      <c r="BT99" s="93">
        <f>VLOOKUP($BS99,aslocaties_v01!$C$3:$AA$500,MATCH($K$3/10,aslocaties_v01!$C$2:$X$2),FALSE)</f>
        <v>5.8339999999999996</v>
      </c>
      <c r="BU99" s="93">
        <f>VLOOKUP(BS99,aslocaties_v01!$C$3:$AA$500,MATCH($K$3,aslocaties_v01!$C$2:$X$2),FALSE)</f>
        <v>6.3879999999999999</v>
      </c>
      <c r="BV99" s="93">
        <f>VLOOKUP(BS99,aslocaties_v01!$C$3:$AA$500,MATCH($K$3*10,aslocaties_v01!$C$2:$Y$2),FALSE)</f>
        <v>6.9729999999999999</v>
      </c>
      <c r="BW99" s="93">
        <f t="shared" si="81"/>
        <v>0.55400000000000027</v>
      </c>
      <c r="BX99" s="93">
        <f t="shared" si="82"/>
        <v>0.58499999999999996</v>
      </c>
      <c r="BY99" s="94">
        <f t="shared" si="83"/>
        <v>7.1684587813611866E-3</v>
      </c>
      <c r="BZ99" s="94">
        <f t="shared" si="84"/>
        <v>6.7911714770805265E-3</v>
      </c>
      <c r="CA99" s="94">
        <f t="shared" si="85"/>
        <v>6.0000000000002274E-3</v>
      </c>
      <c r="CB99">
        <f t="shared" si="86"/>
        <v>9.9999999999997868E-3</v>
      </c>
      <c r="CC99" s="58">
        <f t="shared" si="87"/>
        <v>1.4000000000000234E-2</v>
      </c>
      <c r="CD99" s="95" t="b">
        <f t="shared" si="88"/>
        <v>0</v>
      </c>
      <c r="CE99" s="96" t="b">
        <f t="shared" si="89"/>
        <v>1</v>
      </c>
      <c r="CF99" t="b">
        <f t="shared" si="90"/>
        <v>1</v>
      </c>
      <c r="CG99" t="b">
        <f t="shared" si="91"/>
        <v>1</v>
      </c>
      <c r="CH99" s="84" t="b">
        <f t="shared" si="92"/>
        <v>1</v>
      </c>
      <c r="CI99">
        <f t="shared" si="93"/>
        <v>0.57399999999999995</v>
      </c>
      <c r="CJ99" t="b">
        <f t="shared" si="94"/>
        <v>1</v>
      </c>
      <c r="CK99" t="b">
        <f t="shared" si="95"/>
        <v>1</v>
      </c>
      <c r="CL99" s="84" t="b">
        <f t="shared" si="115"/>
        <v>1</v>
      </c>
      <c r="CM99">
        <f t="shared" si="96"/>
        <v>2.4049999999999998</v>
      </c>
      <c r="CN99" t="b">
        <f t="shared" si="97"/>
        <v>1</v>
      </c>
      <c r="CO99" s="84">
        <f t="shared" si="98"/>
        <v>6.3614648613848995E-2</v>
      </c>
      <c r="CP99" t="b">
        <f t="shared" si="99"/>
        <v>1</v>
      </c>
      <c r="CQ99" s="96" t="b">
        <f t="shared" si="100"/>
        <v>1</v>
      </c>
      <c r="CR99" t="b">
        <f t="shared" si="101"/>
        <v>0</v>
      </c>
      <c r="CS99" t="b">
        <f t="shared" si="102"/>
        <v>0</v>
      </c>
      <c r="CT99" t="b">
        <f t="shared" si="103"/>
        <v>1</v>
      </c>
      <c r="CU99" t="b">
        <f t="shared" si="104"/>
        <v>1</v>
      </c>
      <c r="CV99" s="84" t="b">
        <f t="shared" si="105"/>
        <v>1</v>
      </c>
      <c r="CW99" t="b">
        <f t="shared" si="106"/>
        <v>1</v>
      </c>
      <c r="CX99" t="b">
        <f t="shared" si="107"/>
        <v>1</v>
      </c>
      <c r="CY99" t="b">
        <f t="shared" si="108"/>
        <v>1</v>
      </c>
      <c r="CZ99" t="b">
        <f t="shared" si="109"/>
        <v>1</v>
      </c>
      <c r="DA99" s="84">
        <f t="shared" si="110"/>
        <v>1</v>
      </c>
      <c r="DB99" t="b">
        <f t="shared" si="111"/>
        <v>0</v>
      </c>
    </row>
    <row r="100" spans="1:106">
      <c r="A100" s="9">
        <v>1741</v>
      </c>
      <c r="B100" s="3">
        <v>2</v>
      </c>
      <c r="C100" s="3" t="s">
        <v>1978</v>
      </c>
      <c r="D100" s="3" t="str">
        <f t="shared" si="58"/>
        <v>MA_1_38-2_dk_0188</v>
      </c>
      <c r="E100" s="3" t="str">
        <f t="shared" si="59"/>
        <v>0188</v>
      </c>
      <c r="F100" s="3">
        <v>142675.31200000001</v>
      </c>
      <c r="G100" s="15">
        <v>417521.81199999998</v>
      </c>
      <c r="H100" s="35" t="str">
        <f t="shared" si="60"/>
        <v>ja</v>
      </c>
      <c r="I100" s="42">
        <v>103</v>
      </c>
      <c r="J100" s="20" t="s">
        <v>372</v>
      </c>
      <c r="K100" s="21">
        <v>10000</v>
      </c>
      <c r="L100" s="28">
        <f t="shared" si="112"/>
        <v>1</v>
      </c>
      <c r="M100" s="28">
        <f t="shared" si="113"/>
        <v>1</v>
      </c>
      <c r="N100" s="56">
        <f t="shared" si="61"/>
        <v>10000</v>
      </c>
      <c r="O100" s="33">
        <f t="shared" si="114"/>
        <v>83.293103700132633</v>
      </c>
      <c r="P100" s="37">
        <f t="shared" si="62"/>
        <v>116.49750234659764</v>
      </c>
      <c r="Q100" s="9" t="s">
        <v>12</v>
      </c>
      <c r="R100" s="55" t="s">
        <v>12</v>
      </c>
      <c r="S100" s="55">
        <v>5.1630000000000003</v>
      </c>
      <c r="T100" s="55">
        <v>5.5149999999999997</v>
      </c>
      <c r="U100" s="55">
        <v>5.8390000000000004</v>
      </c>
      <c r="V100" s="3">
        <v>6.1029999999999998</v>
      </c>
      <c r="W100" s="3">
        <v>6.3979999999999997</v>
      </c>
      <c r="X100" s="3" t="s">
        <v>12</v>
      </c>
      <c r="Y100" s="3">
        <v>6.9870000000000001</v>
      </c>
      <c r="Z100" s="15" t="s">
        <v>12</v>
      </c>
      <c r="AA100" s="10">
        <f t="shared" si="63"/>
        <v>6.3979999999999997</v>
      </c>
      <c r="AB100" s="9">
        <f t="shared" si="64"/>
        <v>0.55899999999999928</v>
      </c>
      <c r="AC100" s="10">
        <f t="shared" si="65"/>
        <v>0.58900000000000041</v>
      </c>
      <c r="AD100" s="9" t="s">
        <v>12</v>
      </c>
      <c r="AE100" s="55" t="s">
        <v>12</v>
      </c>
      <c r="AF100" s="55">
        <v>0.309</v>
      </c>
      <c r="AG100" s="55">
        <v>0.35699999999999998</v>
      </c>
      <c r="AH100" s="55">
        <v>0.41199999999999998</v>
      </c>
      <c r="AI100" s="3">
        <v>0.47899999999999998</v>
      </c>
      <c r="AJ100" s="3">
        <v>0.59499999999999997</v>
      </c>
      <c r="AK100" s="3" t="s">
        <v>12</v>
      </c>
      <c r="AL100" s="3">
        <v>1.008</v>
      </c>
      <c r="AM100" s="15" t="s">
        <v>12</v>
      </c>
      <c r="AN100" s="10">
        <f t="shared" si="66"/>
        <v>0.59499999999999997</v>
      </c>
      <c r="AO100" s="9">
        <f t="shared" si="67"/>
        <v>0.183</v>
      </c>
      <c r="AP100" s="10">
        <f t="shared" si="68"/>
        <v>0.41300000000000003</v>
      </c>
      <c r="AQ100" s="9" t="s">
        <v>12</v>
      </c>
      <c r="AR100" s="55" t="s">
        <v>12</v>
      </c>
      <c r="AS100" s="55">
        <v>1.8480000000000001</v>
      </c>
      <c r="AT100" s="55">
        <v>1.9670000000000001</v>
      </c>
      <c r="AU100" s="55">
        <v>2.0950000000000002</v>
      </c>
      <c r="AV100" s="3">
        <v>2.2200000000000002</v>
      </c>
      <c r="AW100" s="3">
        <v>2.4980000000000002</v>
      </c>
      <c r="AX100" s="3" t="s">
        <v>12</v>
      </c>
      <c r="AY100" s="3">
        <v>4.2699999999999996</v>
      </c>
      <c r="AZ100" s="15" t="s">
        <v>12</v>
      </c>
      <c r="BA100" s="10">
        <f t="shared" si="69"/>
        <v>2.4980000000000002</v>
      </c>
      <c r="BB100" s="9">
        <f t="shared" si="70"/>
        <v>0.40300000000000002</v>
      </c>
      <c r="BC100" s="10">
        <f t="shared" si="71"/>
        <v>1.7719999999999994</v>
      </c>
      <c r="BD100" s="9">
        <v>5.9660000000000002</v>
      </c>
      <c r="BE100" s="3">
        <v>6.5270000000000001</v>
      </c>
      <c r="BF100" s="15">
        <v>7.1109999999999998</v>
      </c>
      <c r="BG100" s="15">
        <f t="shared" si="72"/>
        <v>6.5270000000000001</v>
      </c>
      <c r="BH100" s="9">
        <f t="shared" si="73"/>
        <v>0.56099999999999994</v>
      </c>
      <c r="BI100" s="10">
        <f t="shared" si="74"/>
        <v>0.58399999999999963</v>
      </c>
      <c r="BJ100" s="9">
        <v>5.9589999999999996</v>
      </c>
      <c r="BK100" s="3">
        <v>6.52</v>
      </c>
      <c r="BL100" s="15">
        <v>7.1040000000000001</v>
      </c>
      <c r="BM100" s="15">
        <f t="shared" si="75"/>
        <v>6.52</v>
      </c>
      <c r="BN100" s="9">
        <f t="shared" si="76"/>
        <v>0.56099999999999994</v>
      </c>
      <c r="BO100" s="10">
        <f t="shared" si="77"/>
        <v>0.58400000000000052</v>
      </c>
      <c r="BP100">
        <f t="shared" si="78"/>
        <v>0</v>
      </c>
      <c r="BQ100" s="93">
        <f t="shared" si="79"/>
        <v>1.003577817531307</v>
      </c>
      <c r="BR100" s="93">
        <f t="shared" si="80"/>
        <v>1.003577817531307</v>
      </c>
      <c r="BS100" s="93" t="str">
        <f>VLOOKUP(C100,'Koppeling locatie - aslocatie'!$A$2:$C$8139,2,FALSE)</f>
        <v>maas224</v>
      </c>
      <c r="BT100" s="93">
        <f>VLOOKUP($BS100,aslocaties_v01!$C$3:$AA$500,MATCH($K$3/10,aslocaties_v01!$C$2:$X$2),FALSE)</f>
        <v>5.8339999999999996</v>
      </c>
      <c r="BU100" s="93">
        <f>VLOOKUP(BS100,aslocaties_v01!$C$3:$AA$500,MATCH($K$3,aslocaties_v01!$C$2:$X$2),FALSE)</f>
        <v>6.3879999999999999</v>
      </c>
      <c r="BV100" s="93">
        <f>VLOOKUP(BS100,aslocaties_v01!$C$3:$AA$500,MATCH($K$3*10,aslocaties_v01!$C$2:$Y$2),FALSE)</f>
        <v>6.9729999999999999</v>
      </c>
      <c r="BW100" s="93">
        <f t="shared" si="81"/>
        <v>0.55400000000000027</v>
      </c>
      <c r="BX100" s="93">
        <f t="shared" si="82"/>
        <v>0.58499999999999996</v>
      </c>
      <c r="BY100" s="94">
        <f t="shared" si="83"/>
        <v>8.9445438282630407E-3</v>
      </c>
      <c r="BZ100" s="94">
        <f t="shared" si="84"/>
        <v>6.7911714770805265E-3</v>
      </c>
      <c r="CA100" s="94">
        <f t="shared" si="85"/>
        <v>5.0000000000007816E-3</v>
      </c>
      <c r="CB100">
        <f t="shared" si="86"/>
        <v>9.9999999999997868E-3</v>
      </c>
      <c r="CC100" s="58">
        <f t="shared" si="87"/>
        <v>1.4000000000000234E-2</v>
      </c>
      <c r="CD100" s="95" t="b">
        <f t="shared" si="88"/>
        <v>0</v>
      </c>
      <c r="CE100" s="96" t="b">
        <f t="shared" si="89"/>
        <v>1</v>
      </c>
      <c r="CF100" t="b">
        <f t="shared" si="90"/>
        <v>1</v>
      </c>
      <c r="CG100" t="b">
        <f t="shared" si="91"/>
        <v>1</v>
      </c>
      <c r="CH100" s="84" t="b">
        <f t="shared" si="92"/>
        <v>1</v>
      </c>
      <c r="CI100">
        <f t="shared" si="93"/>
        <v>0.59499999999999997</v>
      </c>
      <c r="CJ100" t="b">
        <f t="shared" si="94"/>
        <v>1</v>
      </c>
      <c r="CK100" t="b">
        <f t="shared" si="95"/>
        <v>1</v>
      </c>
      <c r="CL100" s="84" t="b">
        <f t="shared" si="115"/>
        <v>1</v>
      </c>
      <c r="CM100">
        <f t="shared" si="96"/>
        <v>2.4980000000000002</v>
      </c>
      <c r="CN100" t="b">
        <f t="shared" si="97"/>
        <v>1</v>
      </c>
      <c r="CO100" s="84">
        <f t="shared" si="98"/>
        <v>6.1123399345618418E-2</v>
      </c>
      <c r="CP100" t="b">
        <f t="shared" si="99"/>
        <v>1</v>
      </c>
      <c r="CQ100" s="96" t="b">
        <f t="shared" si="100"/>
        <v>1</v>
      </c>
      <c r="CR100" t="b">
        <f t="shared" si="101"/>
        <v>1</v>
      </c>
      <c r="CS100" t="b">
        <f t="shared" si="102"/>
        <v>1</v>
      </c>
      <c r="CT100" t="b">
        <f t="shared" si="103"/>
        <v>1</v>
      </c>
      <c r="CU100" t="b">
        <f t="shared" si="104"/>
        <v>1</v>
      </c>
      <c r="CV100" s="84" t="b">
        <f t="shared" si="105"/>
        <v>1</v>
      </c>
      <c r="CW100" t="b">
        <f t="shared" si="106"/>
        <v>1</v>
      </c>
      <c r="CX100" t="b">
        <f t="shared" si="107"/>
        <v>1</v>
      </c>
      <c r="CY100" t="b">
        <f t="shared" si="108"/>
        <v>1</v>
      </c>
      <c r="CZ100" t="b">
        <f t="shared" si="109"/>
        <v>1</v>
      </c>
      <c r="DA100" s="84">
        <f t="shared" si="110"/>
        <v>0</v>
      </c>
      <c r="DB100" t="b">
        <f t="shared" si="111"/>
        <v>0</v>
      </c>
    </row>
    <row r="101" spans="1:106">
      <c r="A101" s="9">
        <v>1742</v>
      </c>
      <c r="B101" s="3">
        <v>2</v>
      </c>
      <c r="C101" s="3" t="s">
        <v>1979</v>
      </c>
      <c r="D101" s="3" t="str">
        <f t="shared" si="58"/>
        <v>MA_1_38-2_dk_0189</v>
      </c>
      <c r="E101" s="3" t="str">
        <f t="shared" si="59"/>
        <v>0189</v>
      </c>
      <c r="F101" s="3">
        <v>142634.359</v>
      </c>
      <c r="G101" s="15">
        <v>417412.75</v>
      </c>
      <c r="H101" s="35" t="str">
        <f t="shared" si="60"/>
        <v>ja</v>
      </c>
      <c r="I101" s="42">
        <v>92</v>
      </c>
      <c r="J101" s="20" t="s">
        <v>372</v>
      </c>
      <c r="K101" s="21">
        <v>10000</v>
      </c>
      <c r="L101" s="28">
        <f t="shared" si="112"/>
        <v>1</v>
      </c>
      <c r="M101" s="28">
        <f t="shared" si="113"/>
        <v>1</v>
      </c>
      <c r="N101" s="56">
        <f t="shared" si="61"/>
        <v>10000</v>
      </c>
      <c r="O101" s="33">
        <f t="shared" si="114"/>
        <v>116.49750234659764</v>
      </c>
      <c r="P101" s="37">
        <f t="shared" si="62"/>
        <v>9764.6962354711322</v>
      </c>
      <c r="Q101" s="9" t="s">
        <v>12</v>
      </c>
      <c r="R101" s="55" t="s">
        <v>12</v>
      </c>
      <c r="S101" s="55">
        <v>5.1609999999999996</v>
      </c>
      <c r="T101" s="55">
        <v>5.5140000000000002</v>
      </c>
      <c r="U101" s="55">
        <v>5.8390000000000004</v>
      </c>
      <c r="V101" s="3">
        <v>6.1029999999999998</v>
      </c>
      <c r="W101" s="3">
        <v>6.3979999999999997</v>
      </c>
      <c r="X101" s="3" t="s">
        <v>12</v>
      </c>
      <c r="Y101" s="3">
        <v>6.9880000000000004</v>
      </c>
      <c r="Z101" s="15" t="s">
        <v>12</v>
      </c>
      <c r="AA101" s="10">
        <f t="shared" si="63"/>
        <v>6.3979999999999997</v>
      </c>
      <c r="AB101" s="9">
        <f t="shared" si="64"/>
        <v>0.55899999999999928</v>
      </c>
      <c r="AC101" s="10">
        <f t="shared" si="65"/>
        <v>0.59000000000000075</v>
      </c>
      <c r="AD101" s="9" t="s">
        <v>12</v>
      </c>
      <c r="AE101" s="55" t="s">
        <v>12</v>
      </c>
      <c r="AF101" s="55">
        <v>0.38500000000000001</v>
      </c>
      <c r="AG101" s="55">
        <v>0.42899999999999999</v>
      </c>
      <c r="AH101" s="55">
        <v>0.47599999999999998</v>
      </c>
      <c r="AI101" s="3">
        <v>0.52200000000000002</v>
      </c>
      <c r="AJ101" s="3">
        <v>0.57499999999999996</v>
      </c>
      <c r="AK101" s="3" t="s">
        <v>12</v>
      </c>
      <c r="AL101" s="3">
        <v>0.68600000000000005</v>
      </c>
      <c r="AM101" s="15" t="s">
        <v>12</v>
      </c>
      <c r="AN101" s="10">
        <f t="shared" si="66"/>
        <v>0.57499999999999996</v>
      </c>
      <c r="AO101" s="9">
        <f t="shared" si="67"/>
        <v>9.8999999999999977E-2</v>
      </c>
      <c r="AP101" s="10">
        <f t="shared" si="68"/>
        <v>0.1110000000000001</v>
      </c>
      <c r="AQ101" s="9" t="s">
        <v>12</v>
      </c>
      <c r="AR101" s="55" t="s">
        <v>12</v>
      </c>
      <c r="AS101" s="55">
        <v>2.0489999999999999</v>
      </c>
      <c r="AT101" s="55">
        <v>2.1539999999999999</v>
      </c>
      <c r="AU101" s="55">
        <v>2.258</v>
      </c>
      <c r="AV101" s="3">
        <v>2.35</v>
      </c>
      <c r="AW101" s="3">
        <v>2.4500000000000002</v>
      </c>
      <c r="AX101" s="3" t="s">
        <v>12</v>
      </c>
      <c r="AY101" s="3">
        <v>2.6240000000000001</v>
      </c>
      <c r="AZ101" s="15" t="s">
        <v>12</v>
      </c>
      <c r="BA101" s="10">
        <f t="shared" si="69"/>
        <v>2.4500000000000002</v>
      </c>
      <c r="BB101" s="9">
        <f t="shared" si="70"/>
        <v>0.19200000000000017</v>
      </c>
      <c r="BC101" s="10">
        <f t="shared" si="71"/>
        <v>0.17399999999999993</v>
      </c>
      <c r="BD101" s="9">
        <v>5.9640000000000004</v>
      </c>
      <c r="BE101" s="3">
        <v>6.5279999999999996</v>
      </c>
      <c r="BF101" s="15">
        <v>7.1139999999999999</v>
      </c>
      <c r="BG101" s="15">
        <f t="shared" si="72"/>
        <v>6.5279999999999996</v>
      </c>
      <c r="BH101" s="9">
        <f t="shared" si="73"/>
        <v>0.56399999999999917</v>
      </c>
      <c r="BI101" s="10">
        <f t="shared" si="74"/>
        <v>0.5860000000000003</v>
      </c>
      <c r="BJ101" s="9">
        <v>5.9560000000000004</v>
      </c>
      <c r="BK101" s="3">
        <v>6.52</v>
      </c>
      <c r="BL101" s="15">
        <v>7.1059999999999999</v>
      </c>
      <c r="BM101" s="15">
        <f t="shared" si="75"/>
        <v>6.52</v>
      </c>
      <c r="BN101" s="9">
        <f t="shared" si="76"/>
        <v>0.56399999999999917</v>
      </c>
      <c r="BO101" s="10">
        <f t="shared" si="77"/>
        <v>0.5860000000000003</v>
      </c>
      <c r="BP101">
        <f t="shared" si="78"/>
        <v>0</v>
      </c>
      <c r="BQ101" s="93">
        <f t="shared" si="79"/>
        <v>1.0089445438282645</v>
      </c>
      <c r="BR101" s="93">
        <f t="shared" si="80"/>
        <v>1.0089445438282645</v>
      </c>
      <c r="BS101" s="93" t="str">
        <f>VLOOKUP(C101,'Koppeling locatie - aslocatie'!$A$2:$C$8139,2,FALSE)</f>
        <v>maas225</v>
      </c>
      <c r="BT101" s="93">
        <f>VLOOKUP($BS101,aslocaties_v01!$C$3:$AA$500,MATCH($K$3/10,aslocaties_v01!$C$2:$X$2),FALSE)</f>
        <v>5.6980000000000004</v>
      </c>
      <c r="BU101" s="93">
        <f>VLOOKUP(BS101,aslocaties_v01!$C$3:$AA$500,MATCH($K$3,aslocaties_v01!$C$2:$X$2),FALSE)</f>
        <v>6.2439999999999998</v>
      </c>
      <c r="BV101" s="93">
        <f>VLOOKUP(BS101,aslocaties_v01!$C$3:$AA$500,MATCH($K$3*10,aslocaties_v01!$C$2:$Y$2),FALSE)</f>
        <v>6.8159999999999998</v>
      </c>
      <c r="BW101" s="93">
        <f t="shared" si="81"/>
        <v>0.54599999999999937</v>
      </c>
      <c r="BX101" s="93">
        <f t="shared" si="82"/>
        <v>0.57200000000000006</v>
      </c>
      <c r="BY101" s="94">
        <f t="shared" si="83"/>
        <v>2.3255813953488191E-2</v>
      </c>
      <c r="BZ101" s="94">
        <f t="shared" si="84"/>
        <v>3.050847457627226E-2</v>
      </c>
      <c r="CA101" s="94">
        <f t="shared" si="85"/>
        <v>0.14100000000000001</v>
      </c>
      <c r="CB101">
        <f t="shared" si="86"/>
        <v>0.15399999999999991</v>
      </c>
      <c r="CC101" s="58">
        <f t="shared" si="87"/>
        <v>0.1720000000000006</v>
      </c>
      <c r="CD101" s="95" t="b">
        <f t="shared" si="88"/>
        <v>1</v>
      </c>
      <c r="CE101" s="96" t="b">
        <f t="shared" si="89"/>
        <v>1</v>
      </c>
      <c r="CF101" t="b">
        <f t="shared" si="90"/>
        <v>1</v>
      </c>
      <c r="CG101" t="b">
        <f t="shared" si="91"/>
        <v>1</v>
      </c>
      <c r="CH101" s="84" t="b">
        <f t="shared" si="92"/>
        <v>1</v>
      </c>
      <c r="CI101">
        <f t="shared" si="93"/>
        <v>0.57499999999999996</v>
      </c>
      <c r="CJ101" t="b">
        <f t="shared" si="94"/>
        <v>1</v>
      </c>
      <c r="CK101" t="b">
        <f t="shared" si="95"/>
        <v>1</v>
      </c>
      <c r="CL101" s="84" t="b">
        <f t="shared" si="115"/>
        <v>1</v>
      </c>
      <c r="CM101">
        <f t="shared" si="96"/>
        <v>2.4500000000000002</v>
      </c>
      <c r="CN101" t="b">
        <f t="shared" si="97"/>
        <v>1</v>
      </c>
      <c r="CO101" s="84">
        <f t="shared" si="98"/>
        <v>6.1406038082422898E-2</v>
      </c>
      <c r="CP101" t="b">
        <f t="shared" si="99"/>
        <v>1</v>
      </c>
      <c r="CQ101" s="96" t="b">
        <f t="shared" si="100"/>
        <v>1</v>
      </c>
      <c r="CR101" t="b">
        <f t="shared" si="101"/>
        <v>1</v>
      </c>
      <c r="CS101" t="b">
        <f t="shared" si="102"/>
        <v>1</v>
      </c>
      <c r="CT101" t="b">
        <f t="shared" si="103"/>
        <v>1</v>
      </c>
      <c r="CU101" t="b">
        <f t="shared" si="104"/>
        <v>1</v>
      </c>
      <c r="CV101" s="84" t="b">
        <f t="shared" si="105"/>
        <v>1</v>
      </c>
      <c r="CW101" t="b">
        <f t="shared" si="106"/>
        <v>1</v>
      </c>
      <c r="CX101" t="b">
        <f t="shared" si="107"/>
        <v>1</v>
      </c>
      <c r="CY101" t="b">
        <f t="shared" si="108"/>
        <v>1</v>
      </c>
      <c r="CZ101" t="b">
        <f t="shared" si="109"/>
        <v>1</v>
      </c>
      <c r="DA101" s="84">
        <f t="shared" si="110"/>
        <v>0</v>
      </c>
      <c r="DB101" t="b">
        <f t="shared" si="111"/>
        <v>0</v>
      </c>
    </row>
    <row r="102" spans="1:106">
      <c r="A102" s="9">
        <v>1743</v>
      </c>
      <c r="B102" s="3">
        <v>2</v>
      </c>
      <c r="C102" s="3" t="s">
        <v>1980</v>
      </c>
      <c r="D102" s="3" t="str">
        <f t="shared" si="58"/>
        <v>MA_1_38-2_dk_0019</v>
      </c>
      <c r="E102" s="3" t="str">
        <f t="shared" si="59"/>
        <v>0019</v>
      </c>
      <c r="F102" s="3">
        <v>150764.391</v>
      </c>
      <c r="G102" s="15">
        <v>422821.25</v>
      </c>
      <c r="H102" s="35" t="str">
        <f t="shared" si="60"/>
        <v>ja</v>
      </c>
      <c r="I102" s="42">
        <v>149</v>
      </c>
      <c r="J102" s="20" t="s">
        <v>372</v>
      </c>
      <c r="K102" s="21">
        <v>10000</v>
      </c>
      <c r="L102" s="28">
        <f t="shared" si="112"/>
        <v>1</v>
      </c>
      <c r="M102" s="28">
        <f t="shared" si="113"/>
        <v>1</v>
      </c>
      <c r="N102" s="56">
        <f t="shared" si="61"/>
        <v>10000</v>
      </c>
      <c r="O102" s="33">
        <f t="shared" si="114"/>
        <v>9764.6962354711322</v>
      </c>
      <c r="P102" s="37">
        <f t="shared" si="62"/>
        <v>9806.241215271215</v>
      </c>
      <c r="Q102" s="9" t="s">
        <v>12</v>
      </c>
      <c r="R102" s="55" t="s">
        <v>12</v>
      </c>
      <c r="S102" s="55">
        <v>4.1779999999999999</v>
      </c>
      <c r="T102" s="55">
        <v>6.0609999999999999</v>
      </c>
      <c r="U102" s="55">
        <v>7.2130000000000001</v>
      </c>
      <c r="V102" s="3">
        <v>7.48</v>
      </c>
      <c r="W102" s="3">
        <v>7.7750000000000004</v>
      </c>
      <c r="X102" s="3" t="s">
        <v>12</v>
      </c>
      <c r="Y102" s="3">
        <v>8.3829999999999991</v>
      </c>
      <c r="Z102" s="15" t="s">
        <v>12</v>
      </c>
      <c r="AA102" s="10">
        <f t="shared" si="63"/>
        <v>7.7750000000000004</v>
      </c>
      <c r="AB102" s="9">
        <f t="shared" si="64"/>
        <v>0.56200000000000028</v>
      </c>
      <c r="AC102" s="10">
        <f t="shared" si="65"/>
        <v>0.60799999999999876</v>
      </c>
      <c r="AD102" s="9" t="s">
        <v>12</v>
      </c>
      <c r="AE102" s="55" t="s">
        <v>12</v>
      </c>
      <c r="AF102" s="55">
        <v>9.2999999999999999E-2</v>
      </c>
      <c r="AG102" s="55">
        <v>0.17</v>
      </c>
      <c r="AH102" s="55">
        <v>0.27700000000000002</v>
      </c>
      <c r="AI102" s="3">
        <v>0.34499999999999997</v>
      </c>
      <c r="AJ102" s="3">
        <v>0.41</v>
      </c>
      <c r="AK102" s="3" t="s">
        <v>12</v>
      </c>
      <c r="AL102" s="3">
        <v>0.53400000000000003</v>
      </c>
      <c r="AM102" s="15" t="s">
        <v>12</v>
      </c>
      <c r="AN102" s="10">
        <f t="shared" si="66"/>
        <v>0.41</v>
      </c>
      <c r="AO102" s="9">
        <f t="shared" si="67"/>
        <v>0.13299999999999995</v>
      </c>
      <c r="AP102" s="10">
        <f t="shared" si="68"/>
        <v>0.12400000000000005</v>
      </c>
      <c r="AQ102" s="9" t="s">
        <v>12</v>
      </c>
      <c r="AR102" s="55" t="s">
        <v>12</v>
      </c>
      <c r="AS102" s="55">
        <v>0.29499999999999998</v>
      </c>
      <c r="AT102" s="55">
        <v>1.0609999999999999</v>
      </c>
      <c r="AU102" s="55">
        <v>1.6919999999999999</v>
      </c>
      <c r="AV102" s="3">
        <v>1.9750000000000001</v>
      </c>
      <c r="AW102" s="3">
        <v>2.173</v>
      </c>
      <c r="AX102" s="3" t="s">
        <v>12</v>
      </c>
      <c r="AY102" s="3">
        <v>2.4350000000000001</v>
      </c>
      <c r="AZ102" s="15" t="s">
        <v>12</v>
      </c>
      <c r="BA102" s="10">
        <f t="shared" si="69"/>
        <v>2.173</v>
      </c>
      <c r="BB102" s="9">
        <f t="shared" si="70"/>
        <v>0.48100000000000009</v>
      </c>
      <c r="BC102" s="10">
        <f t="shared" si="71"/>
        <v>0.26200000000000001</v>
      </c>
      <c r="BD102" s="9">
        <v>7.4809999999999999</v>
      </c>
      <c r="BE102" s="3">
        <v>8.1110000000000007</v>
      </c>
      <c r="BF102" s="15">
        <v>8.7149999999999999</v>
      </c>
      <c r="BG102" s="15">
        <f t="shared" si="72"/>
        <v>8.1110000000000007</v>
      </c>
      <c r="BH102" s="9">
        <f t="shared" si="73"/>
        <v>0.63000000000000078</v>
      </c>
      <c r="BI102" s="10">
        <f t="shared" si="74"/>
        <v>0.6039999999999992</v>
      </c>
      <c r="BJ102" s="9">
        <v>7.4649999999999999</v>
      </c>
      <c r="BK102" s="3">
        <v>8.0990000000000002</v>
      </c>
      <c r="BL102" s="15">
        <v>8.7040000000000006</v>
      </c>
      <c r="BM102" s="15">
        <f t="shared" si="75"/>
        <v>8.0990000000000002</v>
      </c>
      <c r="BN102" s="9">
        <f t="shared" si="76"/>
        <v>0.63400000000000034</v>
      </c>
      <c r="BO102" s="10">
        <f t="shared" si="77"/>
        <v>0.60500000000000043</v>
      </c>
      <c r="BP102">
        <f t="shared" si="78"/>
        <v>0</v>
      </c>
      <c r="BQ102" s="93">
        <f t="shared" si="79"/>
        <v>1.1209964412811397</v>
      </c>
      <c r="BR102" s="93">
        <f t="shared" si="80"/>
        <v>1.1281138790035588</v>
      </c>
      <c r="BS102" s="93" t="str">
        <f>VLOOKUP(C102,'Koppeling locatie - aslocatie'!$A$2:$C$8139,2,FALSE)</f>
        <v>maas210</v>
      </c>
      <c r="BT102" s="93">
        <f>VLOOKUP($BS102,aslocaties_v01!$C$3:$AA$500,MATCH($K$3/10,aslocaties_v01!$C$2:$X$2),FALSE)</f>
        <v>7.0650000000000004</v>
      </c>
      <c r="BU102" s="93">
        <f>VLOOKUP(BS102,aslocaties_v01!$C$3:$AA$500,MATCH($K$3,aslocaties_v01!$C$2:$X$2),FALSE)</f>
        <v>7.649</v>
      </c>
      <c r="BV102" s="93">
        <f>VLOOKUP(BS102,aslocaties_v01!$C$3:$AA$500,MATCH($K$3*10,aslocaties_v01!$C$2:$Y$2),FALSE)</f>
        <v>8.2629999999999999</v>
      </c>
      <c r="BW102" s="93">
        <f t="shared" si="81"/>
        <v>0.58399999999999963</v>
      </c>
      <c r="BX102" s="93">
        <f t="shared" si="82"/>
        <v>0.61399999999999988</v>
      </c>
      <c r="BY102" s="94">
        <f t="shared" si="83"/>
        <v>3.9145907473308483E-2</v>
      </c>
      <c r="BZ102" s="94">
        <f t="shared" si="84"/>
        <v>9.8684210526334137E-3</v>
      </c>
      <c r="CA102" s="94">
        <f t="shared" si="85"/>
        <v>0.14799999999999969</v>
      </c>
      <c r="CB102">
        <f t="shared" si="86"/>
        <v>0.12600000000000033</v>
      </c>
      <c r="CC102" s="58">
        <f t="shared" si="87"/>
        <v>0.11999999999999922</v>
      </c>
      <c r="CD102" s="95" t="b">
        <f t="shared" si="88"/>
        <v>0</v>
      </c>
      <c r="CE102" s="96" t="b">
        <f t="shared" si="89"/>
        <v>1</v>
      </c>
      <c r="CF102" t="b">
        <f t="shared" si="90"/>
        <v>1</v>
      </c>
      <c r="CG102" t="b">
        <f t="shared" si="91"/>
        <v>1</v>
      </c>
      <c r="CH102" s="84" t="b">
        <f t="shared" si="92"/>
        <v>1</v>
      </c>
      <c r="CI102">
        <f t="shared" si="93"/>
        <v>0.41</v>
      </c>
      <c r="CJ102" t="b">
        <f t="shared" si="94"/>
        <v>1</v>
      </c>
      <c r="CK102" t="b">
        <f t="shared" si="95"/>
        <v>1</v>
      </c>
      <c r="CL102" s="84" t="b">
        <f t="shared" si="115"/>
        <v>1</v>
      </c>
      <c r="CM102">
        <f t="shared" si="96"/>
        <v>2.173</v>
      </c>
      <c r="CN102" t="b">
        <f t="shared" si="97"/>
        <v>1</v>
      </c>
      <c r="CO102" s="84">
        <f t="shared" si="98"/>
        <v>5.5659564728845513E-2</v>
      </c>
      <c r="CP102" t="b">
        <f t="shared" si="99"/>
        <v>1</v>
      </c>
      <c r="CQ102" s="96" t="b">
        <f t="shared" si="100"/>
        <v>1</v>
      </c>
      <c r="CR102" t="b">
        <f t="shared" si="101"/>
        <v>1</v>
      </c>
      <c r="CS102" t="b">
        <f t="shared" si="102"/>
        <v>1</v>
      </c>
      <c r="CT102" t="b">
        <f t="shared" si="103"/>
        <v>1</v>
      </c>
      <c r="CU102" t="b">
        <f t="shared" si="104"/>
        <v>1</v>
      </c>
      <c r="CV102" s="84" t="b">
        <f t="shared" si="105"/>
        <v>1</v>
      </c>
      <c r="CW102" t="b">
        <f t="shared" si="106"/>
        <v>1</v>
      </c>
      <c r="CX102" t="b">
        <f t="shared" si="107"/>
        <v>1</v>
      </c>
      <c r="CY102" t="b">
        <f t="shared" si="108"/>
        <v>1</v>
      </c>
      <c r="CZ102" t="b">
        <f t="shared" si="109"/>
        <v>1</v>
      </c>
      <c r="DA102" s="84">
        <f t="shared" si="110"/>
        <v>0</v>
      </c>
      <c r="DB102" t="b">
        <f t="shared" si="111"/>
        <v>0</v>
      </c>
    </row>
    <row r="103" spans="1:106">
      <c r="A103" s="9">
        <v>1744</v>
      </c>
      <c r="B103" s="3">
        <v>2</v>
      </c>
      <c r="C103" s="3" t="s">
        <v>1981</v>
      </c>
      <c r="D103" s="3" t="str">
        <f t="shared" si="58"/>
        <v>MA_1_38-2_dk_0190</v>
      </c>
      <c r="E103" s="3" t="str">
        <f t="shared" si="59"/>
        <v>0190</v>
      </c>
      <c r="F103" s="3">
        <v>142637.96900000001</v>
      </c>
      <c r="G103" s="15">
        <v>417332.75</v>
      </c>
      <c r="H103" s="35" t="str">
        <f t="shared" si="60"/>
        <v>ja</v>
      </c>
      <c r="I103" s="42">
        <v>119</v>
      </c>
      <c r="J103" s="20" t="s">
        <v>372</v>
      </c>
      <c r="K103" s="21">
        <v>10000</v>
      </c>
      <c r="L103" s="28">
        <f t="shared" si="112"/>
        <v>1</v>
      </c>
      <c r="M103" s="28">
        <f t="shared" si="113"/>
        <v>1</v>
      </c>
      <c r="N103" s="56">
        <f t="shared" si="61"/>
        <v>10000</v>
      </c>
      <c r="O103" s="33">
        <f t="shared" si="114"/>
        <v>9806.241215271215</v>
      </c>
      <c r="P103" s="37">
        <f t="shared" si="62"/>
        <v>118.45337445597016</v>
      </c>
      <c r="Q103" s="9" t="s">
        <v>12</v>
      </c>
      <c r="R103" s="55" t="s">
        <v>12</v>
      </c>
      <c r="S103" s="55">
        <v>5.1429999999999998</v>
      </c>
      <c r="T103" s="55">
        <v>5.4969999999999999</v>
      </c>
      <c r="U103" s="55">
        <v>5.8220000000000001</v>
      </c>
      <c r="V103" s="3">
        <v>6.0860000000000003</v>
      </c>
      <c r="W103" s="3">
        <v>6.383</v>
      </c>
      <c r="X103" s="3" t="s">
        <v>12</v>
      </c>
      <c r="Y103" s="3">
        <v>6.9710000000000001</v>
      </c>
      <c r="Z103" s="15" t="s">
        <v>12</v>
      </c>
      <c r="AA103" s="10">
        <f t="shared" si="63"/>
        <v>6.383</v>
      </c>
      <c r="AB103" s="9">
        <f t="shared" si="64"/>
        <v>0.56099999999999994</v>
      </c>
      <c r="AC103" s="10">
        <f t="shared" si="65"/>
        <v>0.58800000000000008</v>
      </c>
      <c r="AD103" s="9" t="s">
        <v>12</v>
      </c>
      <c r="AE103" s="55" t="s">
        <v>12</v>
      </c>
      <c r="AF103" s="55">
        <v>0.48099999999999998</v>
      </c>
      <c r="AG103" s="55">
        <v>0.54400000000000004</v>
      </c>
      <c r="AH103" s="55">
        <v>0.61299999999999999</v>
      </c>
      <c r="AI103" s="3">
        <v>0.66700000000000004</v>
      </c>
      <c r="AJ103" s="3">
        <v>0.72199999999999998</v>
      </c>
      <c r="AK103" s="3" t="s">
        <v>12</v>
      </c>
      <c r="AL103" s="3">
        <v>0.81899999999999995</v>
      </c>
      <c r="AM103" s="15" t="s">
        <v>12</v>
      </c>
      <c r="AN103" s="10">
        <f t="shared" si="66"/>
        <v>0.72199999999999998</v>
      </c>
      <c r="AO103" s="9">
        <f t="shared" si="67"/>
        <v>0.10899999999999999</v>
      </c>
      <c r="AP103" s="10">
        <f t="shared" si="68"/>
        <v>9.6999999999999975E-2</v>
      </c>
      <c r="AQ103" s="9" t="s">
        <v>12</v>
      </c>
      <c r="AR103" s="55" t="s">
        <v>12</v>
      </c>
      <c r="AS103" s="55">
        <v>2.2440000000000002</v>
      </c>
      <c r="AT103" s="55">
        <v>2.3690000000000002</v>
      </c>
      <c r="AU103" s="55">
        <v>2.5270000000000001</v>
      </c>
      <c r="AV103" s="3">
        <v>2.6379999999999999</v>
      </c>
      <c r="AW103" s="3">
        <v>2.7250000000000001</v>
      </c>
      <c r="AX103" s="3" t="s">
        <v>12</v>
      </c>
      <c r="AY103" s="3">
        <v>2.883</v>
      </c>
      <c r="AZ103" s="15" t="s">
        <v>12</v>
      </c>
      <c r="BA103" s="10">
        <f t="shared" si="69"/>
        <v>2.7250000000000001</v>
      </c>
      <c r="BB103" s="9">
        <f t="shared" si="70"/>
        <v>0.19799999999999995</v>
      </c>
      <c r="BC103" s="10">
        <f t="shared" si="71"/>
        <v>0.15799999999999992</v>
      </c>
      <c r="BD103" s="9">
        <v>5.9779999999999998</v>
      </c>
      <c r="BE103" s="3">
        <v>6.5410000000000004</v>
      </c>
      <c r="BF103" s="15">
        <v>7.1260000000000003</v>
      </c>
      <c r="BG103" s="15">
        <f t="shared" si="72"/>
        <v>6.5410000000000004</v>
      </c>
      <c r="BH103" s="9">
        <f t="shared" si="73"/>
        <v>0.56300000000000061</v>
      </c>
      <c r="BI103" s="10">
        <f t="shared" si="74"/>
        <v>0.58499999999999996</v>
      </c>
      <c r="BJ103" s="9">
        <v>5.968</v>
      </c>
      <c r="BK103" s="3">
        <v>6.5309999999999997</v>
      </c>
      <c r="BL103" s="15">
        <v>7.1159999999999997</v>
      </c>
      <c r="BM103" s="15">
        <f t="shared" si="75"/>
        <v>6.5309999999999997</v>
      </c>
      <c r="BN103" s="9">
        <f t="shared" si="76"/>
        <v>0.56299999999999972</v>
      </c>
      <c r="BO103" s="10">
        <f t="shared" si="77"/>
        <v>0.58499999999999996</v>
      </c>
      <c r="BP103">
        <f t="shared" si="78"/>
        <v>0</v>
      </c>
      <c r="BQ103" s="93">
        <f t="shared" si="79"/>
        <v>1.003565062388593</v>
      </c>
      <c r="BR103" s="93">
        <f t="shared" si="80"/>
        <v>1.0035650623885914</v>
      </c>
      <c r="BS103" s="93" t="str">
        <f>VLOOKUP(C103,'Koppeling locatie - aslocatie'!$A$2:$C$8139,2,FALSE)</f>
        <v>maas225</v>
      </c>
      <c r="BT103" s="93">
        <f>VLOOKUP($BS103,aslocaties_v01!$C$3:$AA$500,MATCH($K$3/10,aslocaties_v01!$C$2:$X$2),FALSE)</f>
        <v>5.6980000000000004</v>
      </c>
      <c r="BU103" s="93">
        <f>VLOOKUP(BS103,aslocaties_v01!$C$3:$AA$500,MATCH($K$3,aslocaties_v01!$C$2:$X$2),FALSE)</f>
        <v>6.2439999999999998</v>
      </c>
      <c r="BV103" s="93">
        <f>VLOOKUP(BS103,aslocaties_v01!$C$3:$AA$500,MATCH($K$3*10,aslocaties_v01!$C$2:$Y$2),FALSE)</f>
        <v>6.8159999999999998</v>
      </c>
      <c r="BW103" s="93">
        <f t="shared" si="81"/>
        <v>0.54599999999999937</v>
      </c>
      <c r="BX103" s="93">
        <f t="shared" si="82"/>
        <v>0.57200000000000006</v>
      </c>
      <c r="BY103" s="94">
        <f t="shared" si="83"/>
        <v>2.6737967914439498E-2</v>
      </c>
      <c r="BZ103" s="94">
        <f t="shared" si="84"/>
        <v>2.7210884353741527E-2</v>
      </c>
      <c r="CA103" s="94">
        <f t="shared" si="85"/>
        <v>0.12399999999999967</v>
      </c>
      <c r="CB103">
        <f t="shared" si="86"/>
        <v>0.13900000000000023</v>
      </c>
      <c r="CC103" s="58">
        <f t="shared" si="87"/>
        <v>0.15500000000000025</v>
      </c>
      <c r="CD103" s="95" t="b">
        <f t="shared" si="88"/>
        <v>1</v>
      </c>
      <c r="CE103" s="96" t="b">
        <f t="shared" si="89"/>
        <v>1</v>
      </c>
      <c r="CF103" t="b">
        <f t="shared" si="90"/>
        <v>1</v>
      </c>
      <c r="CG103" t="b">
        <f t="shared" si="91"/>
        <v>1</v>
      </c>
      <c r="CH103" s="84" t="b">
        <f t="shared" si="92"/>
        <v>1</v>
      </c>
      <c r="CI103">
        <f t="shared" si="93"/>
        <v>0.72199999999999998</v>
      </c>
      <c r="CJ103" t="b">
        <f t="shared" si="94"/>
        <v>1</v>
      </c>
      <c r="CK103" t="b">
        <f t="shared" si="95"/>
        <v>1</v>
      </c>
      <c r="CL103" s="84" t="b">
        <f t="shared" si="115"/>
        <v>1</v>
      </c>
      <c r="CM103">
        <f t="shared" si="96"/>
        <v>2.7250000000000001</v>
      </c>
      <c r="CN103" t="b">
        <f t="shared" si="97"/>
        <v>1</v>
      </c>
      <c r="CO103" s="84">
        <f t="shared" si="98"/>
        <v>6.2327482578303214E-2</v>
      </c>
      <c r="CP103" t="b">
        <f t="shared" si="99"/>
        <v>1</v>
      </c>
      <c r="CQ103" s="96" t="b">
        <f t="shared" si="100"/>
        <v>1</v>
      </c>
      <c r="CR103" t="b">
        <f t="shared" si="101"/>
        <v>1</v>
      </c>
      <c r="CS103" t="b">
        <f t="shared" si="102"/>
        <v>1</v>
      </c>
      <c r="CT103" t="b">
        <f t="shared" si="103"/>
        <v>1</v>
      </c>
      <c r="CU103" t="b">
        <f t="shared" si="104"/>
        <v>1</v>
      </c>
      <c r="CV103" s="84" t="b">
        <f t="shared" si="105"/>
        <v>1</v>
      </c>
      <c r="CW103" t="b">
        <f t="shared" si="106"/>
        <v>1</v>
      </c>
      <c r="CX103" t="b">
        <f t="shared" si="107"/>
        <v>1</v>
      </c>
      <c r="CY103" t="b">
        <f t="shared" si="108"/>
        <v>1</v>
      </c>
      <c r="CZ103" t="b">
        <f t="shared" si="109"/>
        <v>1</v>
      </c>
      <c r="DA103" s="84">
        <f t="shared" si="110"/>
        <v>0</v>
      </c>
      <c r="DB103" t="b">
        <f t="shared" si="111"/>
        <v>0</v>
      </c>
    </row>
    <row r="104" spans="1:106">
      <c r="A104" s="9">
        <v>1745</v>
      </c>
      <c r="B104" s="3">
        <v>2</v>
      </c>
      <c r="C104" s="3" t="s">
        <v>1982</v>
      </c>
      <c r="D104" s="3" t="str">
        <f t="shared" si="58"/>
        <v>MA_1_38-2_dk_0191</v>
      </c>
      <c r="E104" s="3" t="str">
        <f t="shared" si="59"/>
        <v>0191</v>
      </c>
      <c r="F104" s="3">
        <v>142558.29699999999</v>
      </c>
      <c r="G104" s="15">
        <v>417245.09399999998</v>
      </c>
      <c r="H104" s="35" t="str">
        <f t="shared" si="60"/>
        <v>ja</v>
      </c>
      <c r="I104" s="42">
        <v>120</v>
      </c>
      <c r="J104" s="20" t="s">
        <v>372</v>
      </c>
      <c r="K104" s="21">
        <v>10000</v>
      </c>
      <c r="L104" s="28">
        <f t="shared" si="112"/>
        <v>1</v>
      </c>
      <c r="M104" s="28">
        <f t="shared" si="113"/>
        <v>1</v>
      </c>
      <c r="N104" s="56">
        <f t="shared" si="61"/>
        <v>10000</v>
      </c>
      <c r="O104" s="33">
        <f t="shared" si="114"/>
        <v>118.45337445597016</v>
      </c>
      <c r="P104" s="37">
        <f t="shared" si="62"/>
        <v>100.88715996098605</v>
      </c>
      <c r="Q104" s="9" t="s">
        <v>12</v>
      </c>
      <c r="R104" s="55" t="s">
        <v>12</v>
      </c>
      <c r="S104" s="55">
        <v>5.117</v>
      </c>
      <c r="T104" s="55">
        <v>5.4660000000000002</v>
      </c>
      <c r="U104" s="55">
        <v>5.7880000000000003</v>
      </c>
      <c r="V104" s="3">
        <v>6.0439999999999996</v>
      </c>
      <c r="W104" s="3">
        <v>6.34</v>
      </c>
      <c r="X104" s="3" t="s">
        <v>12</v>
      </c>
      <c r="Y104" s="3">
        <v>6.9180000000000001</v>
      </c>
      <c r="Z104" s="15" t="s">
        <v>12</v>
      </c>
      <c r="AA104" s="10">
        <f t="shared" si="63"/>
        <v>6.34</v>
      </c>
      <c r="AB104" s="9">
        <f t="shared" si="64"/>
        <v>0.5519999999999996</v>
      </c>
      <c r="AC104" s="10">
        <f t="shared" si="65"/>
        <v>0.57800000000000029</v>
      </c>
      <c r="AD104" s="9" t="s">
        <v>12</v>
      </c>
      <c r="AE104" s="55" t="s">
        <v>12</v>
      </c>
      <c r="AF104" s="55">
        <v>0.49399999999999999</v>
      </c>
      <c r="AG104" s="55">
        <v>0.56000000000000005</v>
      </c>
      <c r="AH104" s="55">
        <v>0.629</v>
      </c>
      <c r="AI104" s="3">
        <v>0.68899999999999995</v>
      </c>
      <c r="AJ104" s="3">
        <v>0.745</v>
      </c>
      <c r="AK104" s="3" t="s">
        <v>12</v>
      </c>
      <c r="AL104" s="3">
        <v>0.84599999999999997</v>
      </c>
      <c r="AM104" s="15" t="s">
        <v>12</v>
      </c>
      <c r="AN104" s="10">
        <f t="shared" si="66"/>
        <v>0.745</v>
      </c>
      <c r="AO104" s="9">
        <f t="shared" si="67"/>
        <v>0.11599999999999999</v>
      </c>
      <c r="AP104" s="10">
        <f t="shared" si="68"/>
        <v>0.10099999999999998</v>
      </c>
      <c r="AQ104" s="9" t="s">
        <v>12</v>
      </c>
      <c r="AR104" s="55" t="s">
        <v>12</v>
      </c>
      <c r="AS104" s="55">
        <v>2.3130000000000002</v>
      </c>
      <c r="AT104" s="55">
        <v>2.4790000000000001</v>
      </c>
      <c r="AU104" s="55">
        <v>2.6749999999999998</v>
      </c>
      <c r="AV104" s="3">
        <v>2.9140000000000001</v>
      </c>
      <c r="AW104" s="3">
        <v>2.9750000000000001</v>
      </c>
      <c r="AX104" s="3" t="s">
        <v>12</v>
      </c>
      <c r="AY104" s="3">
        <v>3.1379999999999999</v>
      </c>
      <c r="AZ104" s="15" t="s">
        <v>12</v>
      </c>
      <c r="BA104" s="10">
        <f t="shared" si="69"/>
        <v>2.9750000000000001</v>
      </c>
      <c r="BB104" s="9">
        <f t="shared" si="70"/>
        <v>0.30000000000000027</v>
      </c>
      <c r="BC104" s="10">
        <f t="shared" si="71"/>
        <v>0.16299999999999981</v>
      </c>
      <c r="BD104" s="9">
        <v>5.9470000000000001</v>
      </c>
      <c r="BE104" s="3">
        <v>6.5030000000000001</v>
      </c>
      <c r="BF104" s="15">
        <v>7.0810000000000004</v>
      </c>
      <c r="BG104" s="15">
        <f t="shared" si="72"/>
        <v>6.5030000000000001</v>
      </c>
      <c r="BH104" s="9">
        <f t="shared" si="73"/>
        <v>0.55600000000000005</v>
      </c>
      <c r="BI104" s="10">
        <f t="shared" si="74"/>
        <v>0.57800000000000029</v>
      </c>
      <c r="BJ104" s="9">
        <v>5.9370000000000003</v>
      </c>
      <c r="BK104" s="3">
        <v>6.4930000000000003</v>
      </c>
      <c r="BL104" s="15">
        <v>7.0709999999999997</v>
      </c>
      <c r="BM104" s="15">
        <f t="shared" si="75"/>
        <v>6.4930000000000003</v>
      </c>
      <c r="BN104" s="9">
        <f t="shared" si="76"/>
        <v>0.55600000000000005</v>
      </c>
      <c r="BO104" s="10">
        <f t="shared" si="77"/>
        <v>0.5779999999999994</v>
      </c>
      <c r="BP104">
        <f t="shared" si="78"/>
        <v>0</v>
      </c>
      <c r="BQ104" s="93">
        <f t="shared" si="79"/>
        <v>1.0072463768115951</v>
      </c>
      <c r="BR104" s="93">
        <f t="shared" si="80"/>
        <v>1.0072463768115951</v>
      </c>
      <c r="BS104" s="93" t="str">
        <f>VLOOKUP(C104,'Koppeling locatie - aslocatie'!$A$2:$C$8139,2,FALSE)</f>
        <v>maas225</v>
      </c>
      <c r="BT104" s="93">
        <f>VLOOKUP($BS104,aslocaties_v01!$C$3:$AA$500,MATCH($K$3/10,aslocaties_v01!$C$2:$X$2),FALSE)</f>
        <v>5.6980000000000004</v>
      </c>
      <c r="BU104" s="93">
        <f>VLOOKUP(BS104,aslocaties_v01!$C$3:$AA$500,MATCH($K$3,aslocaties_v01!$C$2:$X$2),FALSE)</f>
        <v>6.2439999999999998</v>
      </c>
      <c r="BV104" s="93">
        <f>VLOOKUP(BS104,aslocaties_v01!$C$3:$AA$500,MATCH($K$3*10,aslocaties_v01!$C$2:$Y$2),FALSE)</f>
        <v>6.8159999999999998</v>
      </c>
      <c r="BW104" s="93">
        <f t="shared" si="81"/>
        <v>0.54599999999999937</v>
      </c>
      <c r="BX104" s="93">
        <f t="shared" si="82"/>
        <v>0.57200000000000006</v>
      </c>
      <c r="BY104" s="94">
        <f t="shared" si="83"/>
        <v>1.0869565217391686E-2</v>
      </c>
      <c r="BZ104" s="94">
        <f t="shared" si="84"/>
        <v>1.0380622837370623E-2</v>
      </c>
      <c r="CA104" s="94">
        <f t="shared" si="85"/>
        <v>8.9999999999999858E-2</v>
      </c>
      <c r="CB104">
        <f t="shared" si="86"/>
        <v>9.6000000000000085E-2</v>
      </c>
      <c r="CC104" s="58">
        <f t="shared" si="87"/>
        <v>0.10200000000000031</v>
      </c>
      <c r="CD104" s="95" t="b">
        <f t="shared" si="88"/>
        <v>0</v>
      </c>
      <c r="CE104" s="96" t="b">
        <f t="shared" si="89"/>
        <v>1</v>
      </c>
      <c r="CF104" t="b">
        <f t="shared" si="90"/>
        <v>1</v>
      </c>
      <c r="CG104" t="b">
        <f t="shared" si="91"/>
        <v>1</v>
      </c>
      <c r="CH104" s="84" t="b">
        <f t="shared" si="92"/>
        <v>1</v>
      </c>
      <c r="CI104">
        <f t="shared" si="93"/>
        <v>0.745</v>
      </c>
      <c r="CJ104" t="b">
        <f t="shared" si="94"/>
        <v>1</v>
      </c>
      <c r="CK104" t="b">
        <f t="shared" si="95"/>
        <v>1</v>
      </c>
      <c r="CL104" s="84" t="b">
        <f t="shared" si="115"/>
        <v>1</v>
      </c>
      <c r="CM104">
        <f t="shared" si="96"/>
        <v>2.9750000000000001</v>
      </c>
      <c r="CN104" t="b">
        <f t="shared" si="97"/>
        <v>1</v>
      </c>
      <c r="CO104" s="84">
        <f t="shared" si="98"/>
        <v>5.3958234877661465E-2</v>
      </c>
      <c r="CP104" t="b">
        <f t="shared" si="99"/>
        <v>1</v>
      </c>
      <c r="CQ104" s="96" t="b">
        <f t="shared" si="100"/>
        <v>1</v>
      </c>
      <c r="CR104" t="b">
        <f t="shared" si="101"/>
        <v>1</v>
      </c>
      <c r="CS104" t="b">
        <f t="shared" si="102"/>
        <v>1</v>
      </c>
      <c r="CT104" t="b">
        <f t="shared" si="103"/>
        <v>1</v>
      </c>
      <c r="CU104" t="b">
        <f t="shared" si="104"/>
        <v>1</v>
      </c>
      <c r="CV104" s="84" t="b">
        <f t="shared" si="105"/>
        <v>1</v>
      </c>
      <c r="CW104" t="b">
        <f t="shared" si="106"/>
        <v>1</v>
      </c>
      <c r="CX104" t="b">
        <f t="shared" si="107"/>
        <v>1</v>
      </c>
      <c r="CY104" t="b">
        <f t="shared" si="108"/>
        <v>1</v>
      </c>
      <c r="CZ104" t="b">
        <f t="shared" si="109"/>
        <v>1</v>
      </c>
      <c r="DA104" s="84">
        <f t="shared" si="110"/>
        <v>0</v>
      </c>
      <c r="DB104" t="b">
        <f t="shared" si="111"/>
        <v>0</v>
      </c>
    </row>
    <row r="105" spans="1:106">
      <c r="A105" s="9">
        <v>1746</v>
      </c>
      <c r="B105" s="3">
        <v>2</v>
      </c>
      <c r="C105" s="3" t="s">
        <v>1983</v>
      </c>
      <c r="D105" s="3" t="str">
        <f t="shared" si="58"/>
        <v>MA_1_38-2_dk_0192</v>
      </c>
      <c r="E105" s="3" t="str">
        <f t="shared" si="59"/>
        <v>0192</v>
      </c>
      <c r="F105" s="3">
        <v>142478.25</v>
      </c>
      <c r="G105" s="15">
        <v>417183.68800000002</v>
      </c>
      <c r="H105" s="35" t="str">
        <f t="shared" si="60"/>
        <v>ja</v>
      </c>
      <c r="I105" s="42">
        <v>155</v>
      </c>
      <c r="J105" s="20" t="s">
        <v>372</v>
      </c>
      <c r="K105" s="21">
        <v>10000</v>
      </c>
      <c r="L105" s="28">
        <f t="shared" si="112"/>
        <v>1</v>
      </c>
      <c r="M105" s="28">
        <f t="shared" si="113"/>
        <v>1</v>
      </c>
      <c r="N105" s="56">
        <f t="shared" si="61"/>
        <v>10000</v>
      </c>
      <c r="O105" s="33">
        <f t="shared" si="114"/>
        <v>100.88715996098605</v>
      </c>
      <c r="P105" s="37">
        <f t="shared" si="62"/>
        <v>96.297273741288407</v>
      </c>
      <c r="Q105" s="9" t="s">
        <v>12</v>
      </c>
      <c r="R105" s="55" t="s">
        <v>12</v>
      </c>
      <c r="S105" s="55">
        <v>5.0970000000000004</v>
      </c>
      <c r="T105" s="55">
        <v>5.4450000000000003</v>
      </c>
      <c r="U105" s="55">
        <v>5.7649999999999997</v>
      </c>
      <c r="V105" s="3">
        <v>6.0209999999999999</v>
      </c>
      <c r="W105" s="3">
        <v>6.3120000000000003</v>
      </c>
      <c r="X105" s="3" t="s">
        <v>12</v>
      </c>
      <c r="Y105" s="3">
        <v>6.8920000000000003</v>
      </c>
      <c r="Z105" s="15" t="s">
        <v>12</v>
      </c>
      <c r="AA105" s="10">
        <f t="shared" si="63"/>
        <v>6.3120000000000003</v>
      </c>
      <c r="AB105" s="9">
        <f t="shared" si="64"/>
        <v>0.5470000000000006</v>
      </c>
      <c r="AC105" s="10">
        <f t="shared" si="65"/>
        <v>0.58000000000000007</v>
      </c>
      <c r="AD105" s="9" t="s">
        <v>12</v>
      </c>
      <c r="AE105" s="55" t="s">
        <v>12</v>
      </c>
      <c r="AF105" s="55">
        <v>0.55900000000000005</v>
      </c>
      <c r="AG105" s="55">
        <v>0.627</v>
      </c>
      <c r="AH105" s="55">
        <v>0.70099999999999996</v>
      </c>
      <c r="AI105" s="3">
        <v>0.751</v>
      </c>
      <c r="AJ105" s="3">
        <v>0.80700000000000005</v>
      </c>
      <c r="AK105" s="3" t="s">
        <v>12</v>
      </c>
      <c r="AL105" s="3">
        <v>0.91500000000000004</v>
      </c>
      <c r="AM105" s="15" t="s">
        <v>12</v>
      </c>
      <c r="AN105" s="10">
        <f t="shared" si="66"/>
        <v>0.80700000000000005</v>
      </c>
      <c r="AO105" s="9">
        <f t="shared" si="67"/>
        <v>0.10600000000000009</v>
      </c>
      <c r="AP105" s="10">
        <f t="shared" si="68"/>
        <v>0.10799999999999998</v>
      </c>
      <c r="AQ105" s="9" t="s">
        <v>12</v>
      </c>
      <c r="AR105" s="55" t="s">
        <v>12</v>
      </c>
      <c r="AS105" s="55">
        <v>2.7189999999999999</v>
      </c>
      <c r="AT105" s="55">
        <v>2.8090000000000002</v>
      </c>
      <c r="AU105" s="55">
        <v>2.8450000000000002</v>
      </c>
      <c r="AV105" s="3">
        <v>2.8769999999999998</v>
      </c>
      <c r="AW105" s="3">
        <v>2.919</v>
      </c>
      <c r="AX105" s="3" t="s">
        <v>12</v>
      </c>
      <c r="AY105" s="3">
        <v>3.0350000000000001</v>
      </c>
      <c r="AZ105" s="15" t="s">
        <v>12</v>
      </c>
      <c r="BA105" s="10">
        <f t="shared" si="69"/>
        <v>2.919</v>
      </c>
      <c r="BB105" s="9">
        <f t="shared" si="70"/>
        <v>7.3999999999999844E-2</v>
      </c>
      <c r="BC105" s="10">
        <f t="shared" si="71"/>
        <v>0.1160000000000001</v>
      </c>
      <c r="BD105" s="9">
        <v>6.0030000000000001</v>
      </c>
      <c r="BE105" s="3">
        <v>6.5620000000000003</v>
      </c>
      <c r="BF105" s="15">
        <v>7.133</v>
      </c>
      <c r="BG105" s="15">
        <f t="shared" si="72"/>
        <v>6.5620000000000003</v>
      </c>
      <c r="BH105" s="9">
        <f t="shared" si="73"/>
        <v>0.55900000000000016</v>
      </c>
      <c r="BI105" s="10">
        <f t="shared" si="74"/>
        <v>0.57099999999999973</v>
      </c>
      <c r="BJ105" s="9">
        <v>5.984</v>
      </c>
      <c r="BK105" s="3">
        <v>6.5419999999999998</v>
      </c>
      <c r="BL105" s="15">
        <v>7.1139999999999999</v>
      </c>
      <c r="BM105" s="15">
        <f t="shared" si="75"/>
        <v>6.5419999999999998</v>
      </c>
      <c r="BN105" s="9">
        <f t="shared" si="76"/>
        <v>0.55799999999999983</v>
      </c>
      <c r="BO105" s="10">
        <f t="shared" si="77"/>
        <v>0.57200000000000006</v>
      </c>
      <c r="BP105">
        <f t="shared" si="78"/>
        <v>0</v>
      </c>
      <c r="BQ105" s="93">
        <f t="shared" si="79"/>
        <v>1.0219378427787926</v>
      </c>
      <c r="BR105" s="93">
        <f t="shared" si="80"/>
        <v>1.0201096892138926</v>
      </c>
      <c r="BS105" s="93" t="str">
        <f>VLOOKUP(C105,'Koppeling locatie - aslocatie'!$A$2:$C$8139,2,FALSE)</f>
        <v>maas225</v>
      </c>
      <c r="BT105" s="93">
        <f>VLOOKUP($BS105,aslocaties_v01!$C$3:$AA$500,MATCH($K$3/10,aslocaties_v01!$C$2:$X$2),FALSE)</f>
        <v>5.6980000000000004</v>
      </c>
      <c r="BU105" s="93">
        <f>VLOOKUP(BS105,aslocaties_v01!$C$3:$AA$500,MATCH($K$3,aslocaties_v01!$C$2:$X$2),FALSE)</f>
        <v>6.2439999999999998</v>
      </c>
      <c r="BV105" s="93">
        <f>VLOOKUP(BS105,aslocaties_v01!$C$3:$AA$500,MATCH($K$3*10,aslocaties_v01!$C$2:$Y$2),FALSE)</f>
        <v>6.8159999999999998</v>
      </c>
      <c r="BW105" s="93">
        <f t="shared" si="81"/>
        <v>0.54599999999999937</v>
      </c>
      <c r="BX105" s="93">
        <f t="shared" si="82"/>
        <v>0.57200000000000006</v>
      </c>
      <c r="BY105" s="94">
        <f t="shared" si="83"/>
        <v>1.8281535649017355E-3</v>
      </c>
      <c r="BZ105" s="94">
        <f t="shared" si="84"/>
        <v>1.379310344827589E-2</v>
      </c>
      <c r="CA105" s="94">
        <f t="shared" si="85"/>
        <v>6.6999999999999282E-2</v>
      </c>
      <c r="CB105">
        <f t="shared" si="86"/>
        <v>6.8000000000000504E-2</v>
      </c>
      <c r="CC105" s="58">
        <f t="shared" si="87"/>
        <v>7.6000000000000512E-2</v>
      </c>
      <c r="CD105" s="95" t="b">
        <f t="shared" si="88"/>
        <v>0</v>
      </c>
      <c r="CE105" s="96" t="b">
        <f t="shared" si="89"/>
        <v>1</v>
      </c>
      <c r="CF105" t="b">
        <f t="shared" si="90"/>
        <v>1</v>
      </c>
      <c r="CG105" t="b">
        <f t="shared" si="91"/>
        <v>1</v>
      </c>
      <c r="CH105" s="84" t="b">
        <f t="shared" si="92"/>
        <v>1</v>
      </c>
      <c r="CI105">
        <f t="shared" si="93"/>
        <v>0.80700000000000005</v>
      </c>
      <c r="CJ105" t="b">
        <f t="shared" si="94"/>
        <v>1</v>
      </c>
      <c r="CK105" t="b">
        <f t="shared" si="95"/>
        <v>1</v>
      </c>
      <c r="CL105" s="84" t="b">
        <f t="shared" si="115"/>
        <v>1</v>
      </c>
      <c r="CM105">
        <f t="shared" si="96"/>
        <v>2.919</v>
      </c>
      <c r="CN105" t="b">
        <f t="shared" si="97"/>
        <v>1</v>
      </c>
      <c r="CO105" s="84">
        <f t="shared" si="98"/>
        <v>6.071286765128403E-2</v>
      </c>
      <c r="CP105" t="b">
        <f t="shared" si="99"/>
        <v>1</v>
      </c>
      <c r="CQ105" s="96" t="b">
        <f t="shared" si="100"/>
        <v>1</v>
      </c>
      <c r="CR105" t="b">
        <f t="shared" si="101"/>
        <v>1</v>
      </c>
      <c r="CS105" t="b">
        <f t="shared" si="102"/>
        <v>1</v>
      </c>
      <c r="CT105" t="b">
        <f t="shared" si="103"/>
        <v>1</v>
      </c>
      <c r="CU105" t="b">
        <f t="shared" si="104"/>
        <v>1</v>
      </c>
      <c r="CV105" s="84" t="b">
        <f t="shared" si="105"/>
        <v>1</v>
      </c>
      <c r="CW105" t="b">
        <f t="shared" si="106"/>
        <v>1</v>
      </c>
      <c r="CX105" t="b">
        <f t="shared" si="107"/>
        <v>1</v>
      </c>
      <c r="CY105" t="b">
        <f t="shared" si="108"/>
        <v>1</v>
      </c>
      <c r="CZ105" t="b">
        <f t="shared" si="109"/>
        <v>1</v>
      </c>
      <c r="DA105" s="84">
        <f t="shared" si="110"/>
        <v>0</v>
      </c>
      <c r="DB105" t="b">
        <f t="shared" si="111"/>
        <v>0</v>
      </c>
    </row>
    <row r="106" spans="1:106">
      <c r="A106" s="9">
        <v>1747</v>
      </c>
      <c r="B106" s="3">
        <v>2</v>
      </c>
      <c r="C106" s="3" t="s">
        <v>1984</v>
      </c>
      <c r="D106" s="3" t="str">
        <f t="shared" si="58"/>
        <v>MA_1_38-2_dk_0193</v>
      </c>
      <c r="E106" s="3" t="str">
        <f t="shared" si="59"/>
        <v>0193</v>
      </c>
      <c r="F106" s="3">
        <v>142402.78099999999</v>
      </c>
      <c r="G106" s="15">
        <v>417123.875</v>
      </c>
      <c r="H106" s="35" t="str">
        <f t="shared" si="60"/>
        <v>ja</v>
      </c>
      <c r="I106" s="42">
        <v>154</v>
      </c>
      <c r="J106" s="20" t="s">
        <v>372</v>
      </c>
      <c r="K106" s="21">
        <v>10000</v>
      </c>
      <c r="L106" s="28">
        <f t="shared" si="112"/>
        <v>1</v>
      </c>
      <c r="M106" s="28">
        <f t="shared" si="113"/>
        <v>1</v>
      </c>
      <c r="N106" s="56">
        <f t="shared" si="61"/>
        <v>10000</v>
      </c>
      <c r="O106" s="33">
        <f t="shared" si="114"/>
        <v>96.297273741288407</v>
      </c>
      <c r="P106" s="37">
        <f t="shared" si="62"/>
        <v>84.337205182520265</v>
      </c>
      <c r="Q106" s="9" t="s">
        <v>12</v>
      </c>
      <c r="R106" s="55" t="s">
        <v>12</v>
      </c>
      <c r="S106" s="55">
        <v>5.0890000000000004</v>
      </c>
      <c r="T106" s="55">
        <v>5.4370000000000003</v>
      </c>
      <c r="U106" s="55">
        <v>5.7530000000000001</v>
      </c>
      <c r="V106" s="3">
        <v>6.01</v>
      </c>
      <c r="W106" s="3">
        <v>6.3010000000000002</v>
      </c>
      <c r="X106" s="3" t="s">
        <v>12</v>
      </c>
      <c r="Y106" s="3">
        <v>6.8760000000000003</v>
      </c>
      <c r="Z106" s="15" t="s">
        <v>12</v>
      </c>
      <c r="AA106" s="10">
        <f t="shared" si="63"/>
        <v>6.3010000000000002</v>
      </c>
      <c r="AB106" s="9">
        <f t="shared" si="64"/>
        <v>0.54800000000000004</v>
      </c>
      <c r="AC106" s="10">
        <f t="shared" si="65"/>
        <v>0.57500000000000018</v>
      </c>
      <c r="AD106" s="9" t="s">
        <v>12</v>
      </c>
      <c r="AE106" s="55" t="s">
        <v>12</v>
      </c>
      <c r="AF106" s="55">
        <v>0.56399999999999995</v>
      </c>
      <c r="AG106" s="55">
        <v>0.63200000000000001</v>
      </c>
      <c r="AH106" s="55">
        <v>0.70499999999999996</v>
      </c>
      <c r="AI106" s="3">
        <v>0.75800000000000001</v>
      </c>
      <c r="AJ106" s="3">
        <v>0.81599999999999995</v>
      </c>
      <c r="AK106" s="3" t="s">
        <v>12</v>
      </c>
      <c r="AL106" s="3">
        <v>0.92700000000000005</v>
      </c>
      <c r="AM106" s="15" t="s">
        <v>12</v>
      </c>
      <c r="AN106" s="10">
        <f t="shared" si="66"/>
        <v>0.81599999999999995</v>
      </c>
      <c r="AO106" s="9">
        <f t="shared" si="67"/>
        <v>0.11099999999999999</v>
      </c>
      <c r="AP106" s="10">
        <f t="shared" si="68"/>
        <v>0.1110000000000001</v>
      </c>
      <c r="AQ106" s="9" t="s">
        <v>12</v>
      </c>
      <c r="AR106" s="55" t="s">
        <v>12</v>
      </c>
      <c r="AS106" s="55">
        <v>2.4279999999999999</v>
      </c>
      <c r="AT106" s="55">
        <v>2.5950000000000002</v>
      </c>
      <c r="AU106" s="55">
        <v>2.7370000000000001</v>
      </c>
      <c r="AV106" s="3">
        <v>2.802</v>
      </c>
      <c r="AW106" s="3">
        <v>2.883</v>
      </c>
      <c r="AX106" s="3" t="s">
        <v>12</v>
      </c>
      <c r="AY106" s="3">
        <v>3.0529999999999999</v>
      </c>
      <c r="AZ106" s="15" t="s">
        <v>12</v>
      </c>
      <c r="BA106" s="10">
        <f t="shared" si="69"/>
        <v>2.883</v>
      </c>
      <c r="BB106" s="9">
        <f t="shared" si="70"/>
        <v>0.14599999999999991</v>
      </c>
      <c r="BC106" s="10">
        <f t="shared" si="71"/>
        <v>0.16999999999999993</v>
      </c>
      <c r="BD106" s="9">
        <v>5.9889999999999999</v>
      </c>
      <c r="BE106" s="3">
        <v>6.5460000000000003</v>
      </c>
      <c r="BF106" s="15">
        <v>7.117</v>
      </c>
      <c r="BG106" s="15">
        <f t="shared" si="72"/>
        <v>6.5460000000000003</v>
      </c>
      <c r="BH106" s="9">
        <f t="shared" si="73"/>
        <v>0.55700000000000038</v>
      </c>
      <c r="BI106" s="10">
        <f t="shared" si="74"/>
        <v>0.57099999999999973</v>
      </c>
      <c r="BJ106" s="9">
        <v>5.9690000000000003</v>
      </c>
      <c r="BK106" s="3">
        <v>6.5259999999999998</v>
      </c>
      <c r="BL106" s="15">
        <v>7.0970000000000004</v>
      </c>
      <c r="BM106" s="15">
        <f t="shared" si="75"/>
        <v>6.5259999999999998</v>
      </c>
      <c r="BN106" s="9">
        <f t="shared" si="76"/>
        <v>0.5569999999999995</v>
      </c>
      <c r="BO106" s="10">
        <f t="shared" si="77"/>
        <v>0.57100000000000062</v>
      </c>
      <c r="BP106">
        <f t="shared" si="78"/>
        <v>0</v>
      </c>
      <c r="BQ106" s="93">
        <f t="shared" si="79"/>
        <v>1.0164233576642343</v>
      </c>
      <c r="BR106" s="93">
        <f t="shared" si="80"/>
        <v>1.0164233576642325</v>
      </c>
      <c r="BS106" s="93" t="str">
        <f>VLOOKUP(C106,'Koppeling locatie - aslocatie'!$A$2:$C$8139,2,FALSE)</f>
        <v>maas225</v>
      </c>
      <c r="BT106" s="93">
        <f>VLOOKUP($BS106,aslocaties_v01!$C$3:$AA$500,MATCH($K$3/10,aslocaties_v01!$C$2:$X$2),FALSE)</f>
        <v>5.6980000000000004</v>
      </c>
      <c r="BU106" s="93">
        <f>VLOOKUP(BS106,aslocaties_v01!$C$3:$AA$500,MATCH($K$3,aslocaties_v01!$C$2:$X$2),FALSE)</f>
        <v>6.2439999999999998</v>
      </c>
      <c r="BV106" s="93">
        <f>VLOOKUP(BS106,aslocaties_v01!$C$3:$AA$500,MATCH($K$3*10,aslocaties_v01!$C$2:$Y$2),FALSE)</f>
        <v>6.8159999999999998</v>
      </c>
      <c r="BW106" s="93">
        <f t="shared" si="81"/>
        <v>0.54599999999999937</v>
      </c>
      <c r="BX106" s="93">
        <f t="shared" si="82"/>
        <v>0.57200000000000006</v>
      </c>
      <c r="BY106" s="94">
        <f t="shared" si="83"/>
        <v>3.6496350364976227E-3</v>
      </c>
      <c r="BZ106" s="94">
        <f t="shared" si="84"/>
        <v>5.2173913043480624E-3</v>
      </c>
      <c r="CA106" s="94">
        <f t="shared" si="85"/>
        <v>5.4999999999999716E-2</v>
      </c>
      <c r="CB106">
        <f t="shared" si="86"/>
        <v>5.7000000000000384E-2</v>
      </c>
      <c r="CC106" s="58">
        <f t="shared" si="87"/>
        <v>6.0000000000000497E-2</v>
      </c>
      <c r="CD106" s="95" t="b">
        <f t="shared" si="88"/>
        <v>0</v>
      </c>
      <c r="CE106" s="96" t="b">
        <f t="shared" si="89"/>
        <v>1</v>
      </c>
      <c r="CF106" t="b">
        <f t="shared" si="90"/>
        <v>1</v>
      </c>
      <c r="CG106" t="b">
        <f t="shared" si="91"/>
        <v>1</v>
      </c>
      <c r="CH106" s="84" t="b">
        <f t="shared" si="92"/>
        <v>1</v>
      </c>
      <c r="CI106">
        <f t="shared" si="93"/>
        <v>0.81599999999999995</v>
      </c>
      <c r="CJ106" t="b">
        <f t="shared" si="94"/>
        <v>1</v>
      </c>
      <c r="CK106" t="b">
        <f t="shared" si="95"/>
        <v>1</v>
      </c>
      <c r="CL106" s="84" t="b">
        <f t="shared" si="115"/>
        <v>1</v>
      </c>
      <c r="CM106">
        <f t="shared" si="96"/>
        <v>2.883</v>
      </c>
      <c r="CN106" t="b">
        <f t="shared" si="97"/>
        <v>1</v>
      </c>
      <c r="CO106" s="84">
        <f t="shared" si="98"/>
        <v>6.2932687096079146E-2</v>
      </c>
      <c r="CP106" t="b">
        <f t="shared" si="99"/>
        <v>1</v>
      </c>
      <c r="CQ106" s="96" t="b">
        <f t="shared" si="100"/>
        <v>1</v>
      </c>
      <c r="CR106" t="b">
        <f t="shared" si="101"/>
        <v>1</v>
      </c>
      <c r="CS106" t="b">
        <f t="shared" si="102"/>
        <v>1</v>
      </c>
      <c r="CT106" t="b">
        <f t="shared" si="103"/>
        <v>1</v>
      </c>
      <c r="CU106" t="b">
        <f t="shared" si="104"/>
        <v>1</v>
      </c>
      <c r="CV106" s="84" t="b">
        <f t="shared" si="105"/>
        <v>1</v>
      </c>
      <c r="CW106" t="b">
        <f t="shared" si="106"/>
        <v>1</v>
      </c>
      <c r="CX106" t="b">
        <f t="shared" si="107"/>
        <v>1</v>
      </c>
      <c r="CY106" t="b">
        <f t="shared" si="108"/>
        <v>1</v>
      </c>
      <c r="CZ106" t="b">
        <f t="shared" si="109"/>
        <v>1</v>
      </c>
      <c r="DA106" s="84">
        <f t="shared" si="110"/>
        <v>0</v>
      </c>
      <c r="DB106" t="b">
        <f t="shared" si="111"/>
        <v>0</v>
      </c>
    </row>
    <row r="107" spans="1:106">
      <c r="A107" s="9">
        <v>1748</v>
      </c>
      <c r="B107" s="3">
        <v>2</v>
      </c>
      <c r="C107" s="3" t="s">
        <v>1985</v>
      </c>
      <c r="D107" s="3" t="str">
        <f t="shared" si="58"/>
        <v>MA_1_38-2_dk_0194</v>
      </c>
      <c r="E107" s="3" t="str">
        <f t="shared" si="59"/>
        <v>0194</v>
      </c>
      <c r="F107" s="3">
        <v>142326.07800000001</v>
      </c>
      <c r="G107" s="15">
        <v>417088.81199999998</v>
      </c>
      <c r="H107" s="35" t="str">
        <f t="shared" si="60"/>
        <v>ja</v>
      </c>
      <c r="I107" s="42">
        <v>151</v>
      </c>
      <c r="J107" s="20" t="s">
        <v>372</v>
      </c>
      <c r="K107" s="21">
        <v>10000</v>
      </c>
      <c r="L107" s="28">
        <f t="shared" si="112"/>
        <v>1</v>
      </c>
      <c r="M107" s="28">
        <f t="shared" si="113"/>
        <v>1</v>
      </c>
      <c r="N107" s="56">
        <f t="shared" si="61"/>
        <v>10000</v>
      </c>
      <c r="O107" s="33">
        <f t="shared" si="114"/>
        <v>84.337205182520265</v>
      </c>
      <c r="P107" s="37">
        <f t="shared" si="62"/>
        <v>124.13855907814239</v>
      </c>
      <c r="Q107" s="9" t="s">
        <v>12</v>
      </c>
      <c r="R107" s="55" t="s">
        <v>12</v>
      </c>
      <c r="S107" s="55">
        <v>5.0430000000000001</v>
      </c>
      <c r="T107" s="55">
        <v>5.3869999999999996</v>
      </c>
      <c r="U107" s="55">
        <v>5.6980000000000004</v>
      </c>
      <c r="V107" s="3">
        <v>5.952</v>
      </c>
      <c r="W107" s="3">
        <v>6.2350000000000003</v>
      </c>
      <c r="X107" s="3" t="s">
        <v>12</v>
      </c>
      <c r="Y107" s="3">
        <v>6.8029999999999999</v>
      </c>
      <c r="Z107" s="15" t="s">
        <v>12</v>
      </c>
      <c r="AA107" s="10">
        <f t="shared" si="63"/>
        <v>6.2350000000000003</v>
      </c>
      <c r="AB107" s="9">
        <f t="shared" si="64"/>
        <v>0.53699999999999992</v>
      </c>
      <c r="AC107" s="10">
        <f t="shared" si="65"/>
        <v>0.56799999999999962</v>
      </c>
      <c r="AD107" s="9" t="s">
        <v>12</v>
      </c>
      <c r="AE107" s="55" t="s">
        <v>12</v>
      </c>
      <c r="AF107" s="55">
        <v>0.64600000000000002</v>
      </c>
      <c r="AG107" s="55">
        <v>0.751</v>
      </c>
      <c r="AH107" s="55">
        <v>0.86699999999999999</v>
      </c>
      <c r="AI107" s="3">
        <v>0.94899999999999995</v>
      </c>
      <c r="AJ107" s="3">
        <v>1.0289999999999999</v>
      </c>
      <c r="AK107" s="3" t="s">
        <v>12</v>
      </c>
      <c r="AL107" s="3">
        <v>1.1850000000000001</v>
      </c>
      <c r="AM107" s="15" t="s">
        <v>12</v>
      </c>
      <c r="AN107" s="10">
        <f t="shared" si="66"/>
        <v>1.0289999999999999</v>
      </c>
      <c r="AO107" s="9">
        <f t="shared" si="67"/>
        <v>0.16199999999999992</v>
      </c>
      <c r="AP107" s="10">
        <f t="shared" si="68"/>
        <v>0.15600000000000014</v>
      </c>
      <c r="AQ107" s="9" t="s">
        <v>12</v>
      </c>
      <c r="AR107" s="55" t="s">
        <v>12</v>
      </c>
      <c r="AS107" s="55">
        <v>2.629</v>
      </c>
      <c r="AT107" s="55">
        <v>2.8149999999999999</v>
      </c>
      <c r="AU107" s="55">
        <v>3.0720000000000001</v>
      </c>
      <c r="AV107" s="3">
        <v>3.2109999999999999</v>
      </c>
      <c r="AW107" s="3">
        <v>3.3250000000000002</v>
      </c>
      <c r="AX107" s="3" t="s">
        <v>12</v>
      </c>
      <c r="AY107" s="3">
        <v>3.55</v>
      </c>
      <c r="AZ107" s="15" t="s">
        <v>12</v>
      </c>
      <c r="BA107" s="10">
        <f t="shared" si="69"/>
        <v>3.3250000000000002</v>
      </c>
      <c r="BB107" s="9">
        <f t="shared" si="70"/>
        <v>0.25300000000000011</v>
      </c>
      <c r="BC107" s="10">
        <f t="shared" si="71"/>
        <v>0.22499999999999964</v>
      </c>
      <c r="BD107" s="9">
        <v>5.9489999999999998</v>
      </c>
      <c r="BE107" s="3">
        <v>6.5019999999999998</v>
      </c>
      <c r="BF107" s="15">
        <v>7.0640000000000001</v>
      </c>
      <c r="BG107" s="15">
        <f t="shared" si="72"/>
        <v>6.5019999999999998</v>
      </c>
      <c r="BH107" s="9">
        <f t="shared" si="73"/>
        <v>0.55299999999999994</v>
      </c>
      <c r="BI107" s="10">
        <f t="shared" si="74"/>
        <v>0.56200000000000028</v>
      </c>
      <c r="BJ107" s="9">
        <v>5.9249999999999998</v>
      </c>
      <c r="BK107" s="3">
        <v>6.4770000000000003</v>
      </c>
      <c r="BL107" s="15">
        <v>7.0380000000000003</v>
      </c>
      <c r="BM107" s="15">
        <f t="shared" si="75"/>
        <v>6.4770000000000003</v>
      </c>
      <c r="BN107" s="9">
        <f t="shared" si="76"/>
        <v>0.55200000000000049</v>
      </c>
      <c r="BO107" s="10">
        <f t="shared" si="77"/>
        <v>0.56099999999999994</v>
      </c>
      <c r="BP107">
        <f t="shared" si="78"/>
        <v>0</v>
      </c>
      <c r="BQ107" s="93">
        <f t="shared" si="79"/>
        <v>1.0297951582867784</v>
      </c>
      <c r="BR107" s="93">
        <f t="shared" si="80"/>
        <v>1.0279329608938559</v>
      </c>
      <c r="BS107" s="93" t="str">
        <f>VLOOKUP(C107,'Koppeling locatie - aslocatie'!$A$2:$C$8139,2,FALSE)</f>
        <v>maas225</v>
      </c>
      <c r="BT107" s="93">
        <f>VLOOKUP($BS107,aslocaties_v01!$C$3:$AA$500,MATCH($K$3/10,aslocaties_v01!$C$2:$X$2),FALSE)</f>
        <v>5.6980000000000004</v>
      </c>
      <c r="BU107" s="93">
        <f>VLOOKUP(BS107,aslocaties_v01!$C$3:$AA$500,MATCH($K$3,aslocaties_v01!$C$2:$X$2),FALSE)</f>
        <v>6.2439999999999998</v>
      </c>
      <c r="BV107" s="93">
        <f>VLOOKUP(BS107,aslocaties_v01!$C$3:$AA$500,MATCH($K$3*10,aslocaties_v01!$C$2:$Y$2),FALSE)</f>
        <v>6.8159999999999998</v>
      </c>
      <c r="BW107" s="93">
        <f t="shared" si="81"/>
        <v>0.54599999999999937</v>
      </c>
      <c r="BX107" s="93">
        <f t="shared" si="82"/>
        <v>0.57200000000000006</v>
      </c>
      <c r="BY107" s="94">
        <f t="shared" si="83"/>
        <v>1.6759776536311888E-2</v>
      </c>
      <c r="BZ107" s="94">
        <f t="shared" si="84"/>
        <v>7.0422535211276394E-3</v>
      </c>
      <c r="CA107" s="94">
        <f t="shared" si="85"/>
        <v>0</v>
      </c>
      <c r="CB107">
        <f t="shared" si="86"/>
        <v>8.9999999999994529E-3</v>
      </c>
      <c r="CC107" s="58">
        <f t="shared" si="87"/>
        <v>1.2999999999999901E-2</v>
      </c>
      <c r="CD107" s="95" t="b">
        <f t="shared" si="88"/>
        <v>0</v>
      </c>
      <c r="CE107" s="96" t="b">
        <f t="shared" si="89"/>
        <v>1</v>
      </c>
      <c r="CF107" t="b">
        <f t="shared" si="90"/>
        <v>1</v>
      </c>
      <c r="CG107" t="b">
        <f t="shared" si="91"/>
        <v>1</v>
      </c>
      <c r="CH107" s="84" t="b">
        <f t="shared" si="92"/>
        <v>1</v>
      </c>
      <c r="CI107">
        <f t="shared" si="93"/>
        <v>1.0289999999999999</v>
      </c>
      <c r="CJ107" t="b">
        <f t="shared" si="94"/>
        <v>1</v>
      </c>
      <c r="CK107" t="b">
        <f t="shared" si="95"/>
        <v>1</v>
      </c>
      <c r="CL107" s="84" t="b">
        <f t="shared" si="115"/>
        <v>1</v>
      </c>
      <c r="CM107">
        <f t="shared" si="96"/>
        <v>3.3250000000000002</v>
      </c>
      <c r="CN107" t="b">
        <f t="shared" si="97"/>
        <v>1</v>
      </c>
      <c r="CO107" s="84">
        <f t="shared" si="98"/>
        <v>5.9663328361389288E-2</v>
      </c>
      <c r="CP107" t="b">
        <f t="shared" si="99"/>
        <v>1</v>
      </c>
      <c r="CQ107" s="96" t="b">
        <f t="shared" si="100"/>
        <v>1</v>
      </c>
      <c r="CR107" t="b">
        <f t="shared" si="101"/>
        <v>1</v>
      </c>
      <c r="CS107" t="b">
        <f t="shared" si="102"/>
        <v>1</v>
      </c>
      <c r="CT107" t="b">
        <f t="shared" si="103"/>
        <v>1</v>
      </c>
      <c r="CU107" t="b">
        <f t="shared" si="104"/>
        <v>1</v>
      </c>
      <c r="CV107" s="84" t="b">
        <f t="shared" si="105"/>
        <v>1</v>
      </c>
      <c r="CW107" t="b">
        <f t="shared" si="106"/>
        <v>0</v>
      </c>
      <c r="CX107" t="b">
        <f t="shared" si="107"/>
        <v>0</v>
      </c>
      <c r="CY107" t="b">
        <f t="shared" si="108"/>
        <v>1</v>
      </c>
      <c r="CZ107" t="b">
        <f t="shared" si="109"/>
        <v>1</v>
      </c>
      <c r="DA107" s="84">
        <f t="shared" si="110"/>
        <v>1</v>
      </c>
      <c r="DB107" t="b">
        <f t="shared" si="111"/>
        <v>0</v>
      </c>
    </row>
    <row r="108" spans="1:106">
      <c r="A108" s="9">
        <v>1749</v>
      </c>
      <c r="B108" s="3">
        <v>2</v>
      </c>
      <c r="C108" s="3" t="s">
        <v>1986</v>
      </c>
      <c r="D108" s="3" t="str">
        <f t="shared" si="58"/>
        <v>MA_1_38-2_dk_0195</v>
      </c>
      <c r="E108" s="3" t="str">
        <f t="shared" si="59"/>
        <v>0195</v>
      </c>
      <c r="F108" s="3">
        <v>142207.71900000001</v>
      </c>
      <c r="G108" s="15">
        <v>417051.375</v>
      </c>
      <c r="H108" s="35" t="str">
        <f t="shared" si="60"/>
        <v>ja</v>
      </c>
      <c r="I108" s="42">
        <v>189</v>
      </c>
      <c r="J108" s="20" t="s">
        <v>372</v>
      </c>
      <c r="K108" s="21">
        <v>10000</v>
      </c>
      <c r="L108" s="28">
        <f t="shared" si="112"/>
        <v>1</v>
      </c>
      <c r="M108" s="28">
        <f t="shared" si="113"/>
        <v>1</v>
      </c>
      <c r="N108" s="56">
        <f t="shared" si="61"/>
        <v>10000</v>
      </c>
      <c r="O108" s="33">
        <f t="shared" si="114"/>
        <v>124.13855907814239</v>
      </c>
      <c r="P108" s="37">
        <f t="shared" si="62"/>
        <v>67.445912922893314</v>
      </c>
      <c r="Q108" s="9" t="s">
        <v>12</v>
      </c>
      <c r="R108" s="55" t="s">
        <v>12</v>
      </c>
      <c r="S108" s="55">
        <v>5.008</v>
      </c>
      <c r="T108" s="55">
        <v>5.35</v>
      </c>
      <c r="U108" s="55">
        <v>5.6619999999999999</v>
      </c>
      <c r="V108" s="3">
        <v>5.9160000000000004</v>
      </c>
      <c r="W108" s="3">
        <v>6.2039999999999997</v>
      </c>
      <c r="X108" s="3" t="s">
        <v>12</v>
      </c>
      <c r="Y108" s="3">
        <v>6.7679999999999998</v>
      </c>
      <c r="Z108" s="15" t="s">
        <v>12</v>
      </c>
      <c r="AA108" s="10">
        <f t="shared" si="63"/>
        <v>6.2039999999999997</v>
      </c>
      <c r="AB108" s="9">
        <f t="shared" si="64"/>
        <v>0.54199999999999982</v>
      </c>
      <c r="AC108" s="10">
        <f t="shared" si="65"/>
        <v>0.56400000000000006</v>
      </c>
      <c r="AD108" s="9" t="s">
        <v>12</v>
      </c>
      <c r="AE108" s="55" t="s">
        <v>12</v>
      </c>
      <c r="AF108" s="55">
        <v>0.64800000000000002</v>
      </c>
      <c r="AG108" s="55">
        <v>0.75</v>
      </c>
      <c r="AH108" s="55">
        <v>0.86499999999999999</v>
      </c>
      <c r="AI108" s="3">
        <v>0.95199999999999996</v>
      </c>
      <c r="AJ108" s="3">
        <v>1.036</v>
      </c>
      <c r="AK108" s="3" t="s">
        <v>12</v>
      </c>
      <c r="AL108" s="3">
        <v>1.198</v>
      </c>
      <c r="AM108" s="15" t="s">
        <v>12</v>
      </c>
      <c r="AN108" s="10">
        <f t="shared" si="66"/>
        <v>1.036</v>
      </c>
      <c r="AO108" s="9">
        <f t="shared" si="67"/>
        <v>0.17100000000000004</v>
      </c>
      <c r="AP108" s="10">
        <f t="shared" si="68"/>
        <v>0.16199999999999992</v>
      </c>
      <c r="AQ108" s="9" t="s">
        <v>12</v>
      </c>
      <c r="AR108" s="55" t="s">
        <v>12</v>
      </c>
      <c r="AS108" s="55">
        <v>2.6539999999999999</v>
      </c>
      <c r="AT108" s="55">
        <v>2.8410000000000002</v>
      </c>
      <c r="AU108" s="55">
        <v>3.101</v>
      </c>
      <c r="AV108" s="3">
        <v>3.2440000000000002</v>
      </c>
      <c r="AW108" s="3">
        <v>3.3690000000000002</v>
      </c>
      <c r="AX108" s="3" t="s">
        <v>12</v>
      </c>
      <c r="AY108" s="3">
        <v>3.6110000000000002</v>
      </c>
      <c r="AZ108" s="15" t="s">
        <v>12</v>
      </c>
      <c r="BA108" s="10">
        <f t="shared" si="69"/>
        <v>3.3690000000000002</v>
      </c>
      <c r="BB108" s="9">
        <f t="shared" si="70"/>
        <v>0.26800000000000024</v>
      </c>
      <c r="BC108" s="10">
        <f t="shared" si="71"/>
        <v>0.24199999999999999</v>
      </c>
      <c r="BD108" s="9">
        <v>6.1479999999999997</v>
      </c>
      <c r="BE108" s="3">
        <v>6.7480000000000002</v>
      </c>
      <c r="BF108" s="15">
        <v>7.3710000000000004</v>
      </c>
      <c r="BG108" s="15">
        <f t="shared" si="72"/>
        <v>6.7480000000000002</v>
      </c>
      <c r="BH108" s="9">
        <f t="shared" si="73"/>
        <v>0.60000000000000053</v>
      </c>
      <c r="BI108" s="10">
        <f t="shared" si="74"/>
        <v>0.62300000000000022</v>
      </c>
      <c r="BJ108" s="9">
        <v>6.13</v>
      </c>
      <c r="BK108" s="3">
        <v>6.7270000000000003</v>
      </c>
      <c r="BL108" s="15">
        <v>7.3490000000000002</v>
      </c>
      <c r="BM108" s="15">
        <f t="shared" si="75"/>
        <v>6.7270000000000003</v>
      </c>
      <c r="BN108" s="9">
        <f t="shared" si="76"/>
        <v>0.59700000000000042</v>
      </c>
      <c r="BO108" s="10">
        <f t="shared" si="77"/>
        <v>0.62199999999999989</v>
      </c>
      <c r="BP108">
        <f t="shared" si="78"/>
        <v>0</v>
      </c>
      <c r="BQ108" s="93">
        <f t="shared" si="79"/>
        <v>1.1070110701107025</v>
      </c>
      <c r="BR108" s="93">
        <f t="shared" si="80"/>
        <v>1.1014760147601488</v>
      </c>
      <c r="BS108" s="93" t="str">
        <f>VLOOKUP(C108,'Koppeling locatie - aslocatie'!$A$2:$C$8139,2,FALSE)</f>
        <v>maas225</v>
      </c>
      <c r="BT108" s="93">
        <f>VLOOKUP($BS108,aslocaties_v01!$C$3:$AA$500,MATCH($K$3/10,aslocaties_v01!$C$2:$X$2),FALSE)</f>
        <v>5.6980000000000004</v>
      </c>
      <c r="BU108" s="93">
        <f>VLOOKUP(BS108,aslocaties_v01!$C$3:$AA$500,MATCH($K$3,aslocaties_v01!$C$2:$X$2),FALSE)</f>
        <v>6.2439999999999998</v>
      </c>
      <c r="BV108" s="93">
        <f>VLOOKUP(BS108,aslocaties_v01!$C$3:$AA$500,MATCH($K$3*10,aslocaties_v01!$C$2:$Y$2),FALSE)</f>
        <v>6.8159999999999998</v>
      </c>
      <c r="BW108" s="93">
        <f t="shared" si="81"/>
        <v>0.54599999999999937</v>
      </c>
      <c r="BX108" s="93">
        <f t="shared" si="82"/>
        <v>0.57200000000000006</v>
      </c>
      <c r="BY108" s="94">
        <f t="shared" si="83"/>
        <v>7.3800738007372413E-3</v>
      </c>
      <c r="BZ108" s="94">
        <f t="shared" si="84"/>
        <v>1.4184397163120588E-2</v>
      </c>
      <c r="CA108" s="94">
        <f t="shared" si="85"/>
        <v>3.6000000000000476E-2</v>
      </c>
      <c r="CB108">
        <f t="shared" si="86"/>
        <v>4.0000000000000036E-2</v>
      </c>
      <c r="CC108" s="58">
        <f t="shared" si="87"/>
        <v>4.8000000000000043E-2</v>
      </c>
      <c r="CD108" s="95" t="b">
        <f t="shared" si="88"/>
        <v>0</v>
      </c>
      <c r="CE108" s="96" t="b">
        <f t="shared" si="89"/>
        <v>1</v>
      </c>
      <c r="CF108" t="b">
        <f t="shared" si="90"/>
        <v>1</v>
      </c>
      <c r="CG108" t="b">
        <f t="shared" si="91"/>
        <v>1</v>
      </c>
      <c r="CH108" s="84" t="b">
        <f t="shared" si="92"/>
        <v>1</v>
      </c>
      <c r="CI108">
        <f t="shared" si="93"/>
        <v>1.036</v>
      </c>
      <c r="CJ108" t="b">
        <f t="shared" si="94"/>
        <v>1</v>
      </c>
      <c r="CK108" t="b">
        <f t="shared" si="95"/>
        <v>1</v>
      </c>
      <c r="CL108" s="84" t="b">
        <f t="shared" si="115"/>
        <v>1</v>
      </c>
      <c r="CM108">
        <f t="shared" si="96"/>
        <v>3.3690000000000002</v>
      </c>
      <c r="CN108" t="b">
        <f t="shared" si="97"/>
        <v>1</v>
      </c>
      <c r="CO108" s="84">
        <f t="shared" si="98"/>
        <v>5.851040915653654E-2</v>
      </c>
      <c r="CP108" t="b">
        <f t="shared" si="99"/>
        <v>1</v>
      </c>
      <c r="CQ108" s="96" t="b">
        <f t="shared" si="100"/>
        <v>1</v>
      </c>
      <c r="CR108" t="b">
        <f t="shared" si="101"/>
        <v>0</v>
      </c>
      <c r="CS108" t="b">
        <f t="shared" si="102"/>
        <v>0</v>
      </c>
      <c r="CT108" t="b">
        <f t="shared" si="103"/>
        <v>1</v>
      </c>
      <c r="CU108" t="b">
        <f t="shared" si="104"/>
        <v>1</v>
      </c>
      <c r="CV108" s="84" t="b">
        <f t="shared" si="105"/>
        <v>1</v>
      </c>
      <c r="CW108" t="b">
        <f t="shared" si="106"/>
        <v>0</v>
      </c>
      <c r="CX108" t="b">
        <f t="shared" si="107"/>
        <v>0</v>
      </c>
      <c r="CY108" t="b">
        <f t="shared" si="108"/>
        <v>1</v>
      </c>
      <c r="CZ108" t="b">
        <f t="shared" si="109"/>
        <v>1</v>
      </c>
      <c r="DA108" s="84">
        <f t="shared" si="110"/>
        <v>2</v>
      </c>
      <c r="DB108" t="b">
        <f t="shared" si="111"/>
        <v>0</v>
      </c>
    </row>
    <row r="109" spans="1:106">
      <c r="A109" s="9">
        <v>1750</v>
      </c>
      <c r="B109" s="3">
        <v>2</v>
      </c>
      <c r="C109" s="3" t="s">
        <v>1987</v>
      </c>
      <c r="D109" s="3" t="str">
        <f t="shared" si="58"/>
        <v>MA_1_38-2_dk_0196</v>
      </c>
      <c r="E109" s="3" t="str">
        <f t="shared" si="59"/>
        <v>0196</v>
      </c>
      <c r="F109" s="3">
        <v>142162.766</v>
      </c>
      <c r="G109" s="15">
        <v>417101.65600000002</v>
      </c>
      <c r="H109" s="35" t="str">
        <f t="shared" si="60"/>
        <v>ja</v>
      </c>
      <c r="I109" s="42">
        <v>228</v>
      </c>
      <c r="J109" s="20" t="s">
        <v>372</v>
      </c>
      <c r="K109" s="21">
        <v>10000</v>
      </c>
      <c r="L109" s="28">
        <f t="shared" si="112"/>
        <v>1</v>
      </c>
      <c r="M109" s="28">
        <f t="shared" si="113"/>
        <v>1</v>
      </c>
      <c r="N109" s="56">
        <f t="shared" si="61"/>
        <v>10000</v>
      </c>
      <c r="O109" s="33">
        <f t="shared" si="114"/>
        <v>67.445912922893314</v>
      </c>
      <c r="P109" s="37">
        <f t="shared" si="62"/>
        <v>99.130864820209652</v>
      </c>
      <c r="Q109" s="9" t="s">
        <v>12</v>
      </c>
      <c r="R109" s="55" t="s">
        <v>12</v>
      </c>
      <c r="S109" s="55">
        <v>4.9870000000000001</v>
      </c>
      <c r="T109" s="55">
        <v>5.3280000000000003</v>
      </c>
      <c r="U109" s="55">
        <v>5.6390000000000002</v>
      </c>
      <c r="V109" s="3">
        <v>5.8920000000000003</v>
      </c>
      <c r="W109" s="3">
        <v>6.1740000000000004</v>
      </c>
      <c r="X109" s="3" t="s">
        <v>12</v>
      </c>
      <c r="Y109" s="3">
        <v>6.742</v>
      </c>
      <c r="Z109" s="15" t="s">
        <v>12</v>
      </c>
      <c r="AA109" s="10">
        <f t="shared" si="63"/>
        <v>6.1740000000000004</v>
      </c>
      <c r="AB109" s="9">
        <f t="shared" si="64"/>
        <v>0.53500000000000014</v>
      </c>
      <c r="AC109" s="10">
        <f t="shared" si="65"/>
        <v>0.56799999999999962</v>
      </c>
      <c r="AD109" s="9" t="s">
        <v>12</v>
      </c>
      <c r="AE109" s="55" t="s">
        <v>12</v>
      </c>
      <c r="AF109" s="55">
        <v>0.59199999999999997</v>
      </c>
      <c r="AG109" s="55">
        <v>0.69299999999999995</v>
      </c>
      <c r="AH109" s="55">
        <v>0.82499999999999996</v>
      </c>
      <c r="AI109" s="3">
        <v>0.93100000000000005</v>
      </c>
      <c r="AJ109" s="3">
        <v>1.022</v>
      </c>
      <c r="AK109" s="3" t="s">
        <v>12</v>
      </c>
      <c r="AL109" s="3">
        <v>1.198</v>
      </c>
      <c r="AM109" s="15" t="s">
        <v>12</v>
      </c>
      <c r="AN109" s="10">
        <f t="shared" si="66"/>
        <v>1.022</v>
      </c>
      <c r="AO109" s="9">
        <f t="shared" si="67"/>
        <v>0.19700000000000006</v>
      </c>
      <c r="AP109" s="10">
        <f t="shared" si="68"/>
        <v>0.17599999999999993</v>
      </c>
      <c r="AQ109" s="9" t="s">
        <v>12</v>
      </c>
      <c r="AR109" s="55" t="s">
        <v>12</v>
      </c>
      <c r="AS109" s="55">
        <v>2.5419999999999998</v>
      </c>
      <c r="AT109" s="55">
        <v>2.7360000000000002</v>
      </c>
      <c r="AU109" s="55">
        <v>2.9860000000000002</v>
      </c>
      <c r="AV109" s="3">
        <v>3.214</v>
      </c>
      <c r="AW109" s="3">
        <v>3.34</v>
      </c>
      <c r="AX109" s="3" t="s">
        <v>12</v>
      </c>
      <c r="AY109" s="3">
        <v>3.589</v>
      </c>
      <c r="AZ109" s="15" t="s">
        <v>12</v>
      </c>
      <c r="BA109" s="10">
        <f t="shared" si="69"/>
        <v>3.34</v>
      </c>
      <c r="BB109" s="9">
        <f t="shared" si="70"/>
        <v>0.35399999999999965</v>
      </c>
      <c r="BC109" s="10">
        <f t="shared" si="71"/>
        <v>0.24900000000000011</v>
      </c>
      <c r="BD109" s="9">
        <v>6.2370000000000001</v>
      </c>
      <c r="BE109" s="3">
        <v>6.8630000000000004</v>
      </c>
      <c r="BF109" s="15">
        <v>7.5380000000000003</v>
      </c>
      <c r="BG109" s="15">
        <f t="shared" si="72"/>
        <v>6.8630000000000004</v>
      </c>
      <c r="BH109" s="9">
        <f t="shared" si="73"/>
        <v>0.62600000000000033</v>
      </c>
      <c r="BI109" s="10">
        <f t="shared" si="74"/>
        <v>0.67499999999999982</v>
      </c>
      <c r="BJ109" s="9">
        <v>6.2590000000000003</v>
      </c>
      <c r="BK109" s="3">
        <v>6.907</v>
      </c>
      <c r="BL109" s="15">
        <v>7.62</v>
      </c>
      <c r="BM109" s="15">
        <f t="shared" si="75"/>
        <v>6.907</v>
      </c>
      <c r="BN109" s="9">
        <f t="shared" si="76"/>
        <v>0.64799999999999969</v>
      </c>
      <c r="BO109" s="10">
        <f t="shared" si="77"/>
        <v>0.71300000000000008</v>
      </c>
      <c r="BP109">
        <f t="shared" si="78"/>
        <v>0</v>
      </c>
      <c r="BQ109" s="93">
        <f t="shared" si="79"/>
        <v>1.1700934579439255</v>
      </c>
      <c r="BR109" s="93">
        <f t="shared" si="80"/>
        <v>1.2112149532710272</v>
      </c>
      <c r="BS109" s="93" t="str">
        <f>VLOOKUP(C109,'Koppeling locatie - aslocatie'!$A$2:$C$8139,2,FALSE)</f>
        <v>maas225</v>
      </c>
      <c r="BT109" s="93">
        <f>VLOOKUP($BS109,aslocaties_v01!$C$3:$AA$500,MATCH($K$3/10,aslocaties_v01!$C$2:$X$2),FALSE)</f>
        <v>5.6980000000000004</v>
      </c>
      <c r="BU109" s="93">
        <f>VLOOKUP(BS109,aslocaties_v01!$C$3:$AA$500,MATCH($K$3,aslocaties_v01!$C$2:$X$2),FALSE)</f>
        <v>6.2439999999999998</v>
      </c>
      <c r="BV109" s="93">
        <f>VLOOKUP(BS109,aslocaties_v01!$C$3:$AA$500,MATCH($K$3*10,aslocaties_v01!$C$2:$Y$2),FALSE)</f>
        <v>6.8159999999999998</v>
      </c>
      <c r="BW109" s="93">
        <f t="shared" si="81"/>
        <v>0.54599999999999937</v>
      </c>
      <c r="BX109" s="93">
        <f t="shared" si="82"/>
        <v>0.57200000000000006</v>
      </c>
      <c r="BY109" s="94">
        <f t="shared" si="83"/>
        <v>2.0560747663549872E-2</v>
      </c>
      <c r="BZ109" s="94">
        <f t="shared" si="84"/>
        <v>7.0422535211276394E-3</v>
      </c>
      <c r="CA109" s="94">
        <f t="shared" si="85"/>
        <v>5.9000000000000163E-2</v>
      </c>
      <c r="CB109">
        <f t="shared" si="86"/>
        <v>6.9999999999999396E-2</v>
      </c>
      <c r="CC109" s="58">
        <f t="shared" si="87"/>
        <v>7.3999999999999844E-2</v>
      </c>
      <c r="CD109" s="95" t="b">
        <f t="shared" si="88"/>
        <v>0</v>
      </c>
      <c r="CE109" s="96" t="b">
        <f t="shared" si="89"/>
        <v>1</v>
      </c>
      <c r="CF109" t="b">
        <f t="shared" si="90"/>
        <v>1</v>
      </c>
      <c r="CG109" t="b">
        <f t="shared" si="91"/>
        <v>1</v>
      </c>
      <c r="CH109" s="84" t="b">
        <f t="shared" si="92"/>
        <v>1</v>
      </c>
      <c r="CI109">
        <f t="shared" si="93"/>
        <v>1.022</v>
      </c>
      <c r="CJ109" t="b">
        <f t="shared" si="94"/>
        <v>1</v>
      </c>
      <c r="CK109" t="b">
        <f t="shared" si="95"/>
        <v>1</v>
      </c>
      <c r="CL109" s="84" t="b">
        <f t="shared" si="115"/>
        <v>1</v>
      </c>
      <c r="CM109">
        <f t="shared" si="96"/>
        <v>3.34</v>
      </c>
      <c r="CN109" t="b">
        <f t="shared" si="97"/>
        <v>1</v>
      </c>
      <c r="CO109" s="84">
        <f t="shared" si="98"/>
        <v>5.8726397964090245E-2</v>
      </c>
      <c r="CP109" t="b">
        <f t="shared" si="99"/>
        <v>1</v>
      </c>
      <c r="CQ109" s="96" t="b">
        <f t="shared" si="100"/>
        <v>1</v>
      </c>
      <c r="CR109" t="b">
        <f t="shared" si="101"/>
        <v>0</v>
      </c>
      <c r="CS109" t="b">
        <f t="shared" si="102"/>
        <v>0</v>
      </c>
      <c r="CT109" t="b">
        <f t="shared" si="103"/>
        <v>1</v>
      </c>
      <c r="CU109" t="b">
        <f t="shared" si="104"/>
        <v>1</v>
      </c>
      <c r="CV109" s="84" t="b">
        <f t="shared" si="105"/>
        <v>1</v>
      </c>
      <c r="CW109" t="b">
        <f t="shared" si="106"/>
        <v>1</v>
      </c>
      <c r="CX109" t="b">
        <f t="shared" si="107"/>
        <v>1</v>
      </c>
      <c r="CY109" t="b">
        <f t="shared" si="108"/>
        <v>1</v>
      </c>
      <c r="CZ109" t="b">
        <f t="shared" si="109"/>
        <v>1</v>
      </c>
      <c r="DA109" s="84">
        <f t="shared" si="110"/>
        <v>1</v>
      </c>
      <c r="DB109" t="b">
        <f t="shared" si="111"/>
        <v>0</v>
      </c>
    </row>
    <row r="110" spans="1:106">
      <c r="A110" s="9">
        <v>1751</v>
      </c>
      <c r="B110" s="3">
        <v>2</v>
      </c>
      <c r="C110" s="3" t="s">
        <v>1988</v>
      </c>
      <c r="D110" s="3" t="str">
        <f t="shared" si="58"/>
        <v>MA_1_38-2_dk_0197</v>
      </c>
      <c r="E110" s="3" t="str">
        <f t="shared" si="59"/>
        <v>0197</v>
      </c>
      <c r="F110" s="3">
        <v>142079.17199999999</v>
      </c>
      <c r="G110" s="15">
        <v>417154.93800000002</v>
      </c>
      <c r="H110" s="35" t="str">
        <f t="shared" si="60"/>
        <v>ja</v>
      </c>
      <c r="I110" s="42">
        <v>228</v>
      </c>
      <c r="J110" s="20" t="s">
        <v>372</v>
      </c>
      <c r="K110" s="21">
        <v>10000</v>
      </c>
      <c r="L110" s="28">
        <f t="shared" si="112"/>
        <v>1</v>
      </c>
      <c r="M110" s="28">
        <f t="shared" si="113"/>
        <v>1</v>
      </c>
      <c r="N110" s="56">
        <f t="shared" si="61"/>
        <v>10000</v>
      </c>
      <c r="O110" s="33">
        <f t="shared" si="114"/>
        <v>99.130864820209652</v>
      </c>
      <c r="P110" s="37">
        <f t="shared" si="62"/>
        <v>120.41401187981536</v>
      </c>
      <c r="Q110" s="9" t="s">
        <v>12</v>
      </c>
      <c r="R110" s="55" t="s">
        <v>12</v>
      </c>
      <c r="S110" s="55">
        <v>4.9950000000000001</v>
      </c>
      <c r="T110" s="55">
        <v>5.3360000000000003</v>
      </c>
      <c r="U110" s="55">
        <v>5.6449999999999996</v>
      </c>
      <c r="V110" s="3">
        <v>5.8979999999999997</v>
      </c>
      <c r="W110" s="3">
        <v>6.1859999999999999</v>
      </c>
      <c r="X110" s="3" t="s">
        <v>12</v>
      </c>
      <c r="Y110" s="3">
        <v>6.7489999999999997</v>
      </c>
      <c r="Z110" s="15" t="s">
        <v>12</v>
      </c>
      <c r="AA110" s="10">
        <f t="shared" si="63"/>
        <v>6.1859999999999999</v>
      </c>
      <c r="AB110" s="9">
        <f t="shared" si="64"/>
        <v>0.54100000000000037</v>
      </c>
      <c r="AC110" s="10">
        <f t="shared" si="65"/>
        <v>0.56299999999999972</v>
      </c>
      <c r="AD110" s="9" t="s">
        <v>12</v>
      </c>
      <c r="AE110" s="55" t="s">
        <v>12</v>
      </c>
      <c r="AF110" s="55">
        <v>0.57599999999999996</v>
      </c>
      <c r="AG110" s="55">
        <v>0.67300000000000004</v>
      </c>
      <c r="AH110" s="55">
        <v>0.79400000000000004</v>
      </c>
      <c r="AI110" s="3">
        <v>0.91</v>
      </c>
      <c r="AJ110" s="3">
        <v>0.998</v>
      </c>
      <c r="AK110" s="3" t="s">
        <v>12</v>
      </c>
      <c r="AL110" s="3">
        <v>1.1739999999999999</v>
      </c>
      <c r="AM110" s="15" t="s">
        <v>12</v>
      </c>
      <c r="AN110" s="10">
        <f t="shared" si="66"/>
        <v>0.998</v>
      </c>
      <c r="AO110" s="9">
        <f t="shared" si="67"/>
        <v>0.20399999999999996</v>
      </c>
      <c r="AP110" s="10">
        <f t="shared" si="68"/>
        <v>0.17599999999999993</v>
      </c>
      <c r="AQ110" s="9" t="s">
        <v>12</v>
      </c>
      <c r="AR110" s="55" t="s">
        <v>12</v>
      </c>
      <c r="AS110" s="55">
        <v>2.5059999999999998</v>
      </c>
      <c r="AT110" s="55">
        <v>2.694</v>
      </c>
      <c r="AU110" s="55">
        <v>2.9350000000000001</v>
      </c>
      <c r="AV110" s="3">
        <v>3.1539999999999999</v>
      </c>
      <c r="AW110" s="3">
        <v>3.2930000000000001</v>
      </c>
      <c r="AX110" s="3" t="s">
        <v>12</v>
      </c>
      <c r="AY110" s="3">
        <v>3.5419999999999998</v>
      </c>
      <c r="AZ110" s="15" t="s">
        <v>12</v>
      </c>
      <c r="BA110" s="10">
        <f t="shared" si="69"/>
        <v>3.2930000000000001</v>
      </c>
      <c r="BB110" s="9">
        <f t="shared" si="70"/>
        <v>0.3580000000000001</v>
      </c>
      <c r="BC110" s="10">
        <f t="shared" si="71"/>
        <v>0.24899999999999967</v>
      </c>
      <c r="BD110" s="9">
        <v>6.226</v>
      </c>
      <c r="BE110" s="3">
        <v>6.8470000000000004</v>
      </c>
      <c r="BF110" s="15">
        <v>7.51</v>
      </c>
      <c r="BG110" s="15">
        <f t="shared" si="72"/>
        <v>6.8470000000000004</v>
      </c>
      <c r="BH110" s="9">
        <f t="shared" si="73"/>
        <v>0.62100000000000044</v>
      </c>
      <c r="BI110" s="10">
        <f t="shared" si="74"/>
        <v>0.66299999999999937</v>
      </c>
      <c r="BJ110" s="9">
        <v>6.2469999999999999</v>
      </c>
      <c r="BK110" s="3">
        <v>6.8869999999999996</v>
      </c>
      <c r="BL110" s="15">
        <v>7.5860000000000003</v>
      </c>
      <c r="BM110" s="15">
        <f t="shared" si="75"/>
        <v>6.8869999999999996</v>
      </c>
      <c r="BN110" s="9">
        <f t="shared" si="76"/>
        <v>0.63999999999999968</v>
      </c>
      <c r="BO110" s="10">
        <f t="shared" si="77"/>
        <v>0.69900000000000073</v>
      </c>
      <c r="BP110">
        <f t="shared" si="78"/>
        <v>0</v>
      </c>
      <c r="BQ110" s="93">
        <f t="shared" si="79"/>
        <v>1.1478743068391868</v>
      </c>
      <c r="BR110" s="93">
        <f t="shared" si="80"/>
        <v>1.1829944547134921</v>
      </c>
      <c r="BS110" s="93" t="str">
        <f>VLOOKUP(C110,'Koppeling locatie - aslocatie'!$A$2:$C$8139,2,FALSE)</f>
        <v>maas225</v>
      </c>
      <c r="BT110" s="93">
        <f>VLOOKUP($BS110,aslocaties_v01!$C$3:$AA$500,MATCH($K$3/10,aslocaties_v01!$C$2:$X$2),FALSE)</f>
        <v>5.6980000000000004</v>
      </c>
      <c r="BU110" s="93">
        <f>VLOOKUP(BS110,aslocaties_v01!$C$3:$AA$500,MATCH($K$3,aslocaties_v01!$C$2:$X$2),FALSE)</f>
        <v>6.2439999999999998</v>
      </c>
      <c r="BV110" s="93">
        <f>VLOOKUP(BS110,aslocaties_v01!$C$3:$AA$500,MATCH($K$3*10,aslocaties_v01!$C$2:$Y$2),FALSE)</f>
        <v>6.8159999999999998</v>
      </c>
      <c r="BW110" s="93">
        <f t="shared" si="81"/>
        <v>0.54599999999999937</v>
      </c>
      <c r="BX110" s="93">
        <f t="shared" si="82"/>
        <v>0.57200000000000006</v>
      </c>
      <c r="BY110" s="94">
        <f t="shared" si="83"/>
        <v>9.2421441774472868E-3</v>
      </c>
      <c r="BZ110" s="94">
        <f t="shared" si="84"/>
        <v>1.5985790408526324E-2</v>
      </c>
      <c r="CA110" s="94">
        <f t="shared" si="85"/>
        <v>5.3000000000000824E-2</v>
      </c>
      <c r="CB110">
        <f t="shared" si="86"/>
        <v>5.7999999999999829E-2</v>
      </c>
      <c r="CC110" s="58">
        <f t="shared" si="87"/>
        <v>6.7000000000000171E-2</v>
      </c>
      <c r="CD110" s="95" t="b">
        <f t="shared" si="88"/>
        <v>0</v>
      </c>
      <c r="CE110" s="96" t="b">
        <f t="shared" si="89"/>
        <v>1</v>
      </c>
      <c r="CF110" t="b">
        <f t="shared" si="90"/>
        <v>1</v>
      </c>
      <c r="CG110" t="b">
        <f t="shared" si="91"/>
        <v>1</v>
      </c>
      <c r="CH110" s="84" t="b">
        <f t="shared" si="92"/>
        <v>1</v>
      </c>
      <c r="CI110">
        <f t="shared" si="93"/>
        <v>0.998</v>
      </c>
      <c r="CJ110" t="b">
        <f t="shared" si="94"/>
        <v>1</v>
      </c>
      <c r="CK110" t="b">
        <f t="shared" si="95"/>
        <v>1</v>
      </c>
      <c r="CL110" s="84" t="b">
        <f t="shared" si="115"/>
        <v>1</v>
      </c>
      <c r="CM110">
        <f t="shared" si="96"/>
        <v>3.2930000000000001</v>
      </c>
      <c r="CN110" t="b">
        <f t="shared" si="97"/>
        <v>1</v>
      </c>
      <c r="CO110" s="84">
        <f t="shared" si="98"/>
        <v>5.899598839338225E-2</v>
      </c>
      <c r="CP110" t="b">
        <f t="shared" si="99"/>
        <v>1</v>
      </c>
      <c r="CQ110" s="96" t="b">
        <f t="shared" si="100"/>
        <v>1</v>
      </c>
      <c r="CR110" t="b">
        <f t="shared" si="101"/>
        <v>1</v>
      </c>
      <c r="CS110" t="b">
        <f t="shared" si="102"/>
        <v>1</v>
      </c>
      <c r="CT110" t="b">
        <f t="shared" si="103"/>
        <v>1</v>
      </c>
      <c r="CU110" t="b">
        <f t="shared" si="104"/>
        <v>1</v>
      </c>
      <c r="CV110" s="84" t="b">
        <f t="shared" si="105"/>
        <v>1</v>
      </c>
      <c r="CW110" t="b">
        <f t="shared" si="106"/>
        <v>1</v>
      </c>
      <c r="CX110" t="b">
        <f t="shared" si="107"/>
        <v>1</v>
      </c>
      <c r="CY110" t="b">
        <f t="shared" si="108"/>
        <v>1</v>
      </c>
      <c r="CZ110" t="b">
        <f t="shared" si="109"/>
        <v>1</v>
      </c>
      <c r="DA110" s="84">
        <f t="shared" si="110"/>
        <v>0</v>
      </c>
      <c r="DB110" t="b">
        <f t="shared" si="111"/>
        <v>0</v>
      </c>
    </row>
    <row r="111" spans="1:106">
      <c r="A111" s="9">
        <v>1752</v>
      </c>
      <c r="B111" s="3">
        <v>2</v>
      </c>
      <c r="C111" s="3" t="s">
        <v>1989</v>
      </c>
      <c r="D111" s="3" t="str">
        <f t="shared" si="58"/>
        <v>MA_1_38-2_dk_0198</v>
      </c>
      <c r="E111" s="3" t="str">
        <f t="shared" si="59"/>
        <v>0198</v>
      </c>
      <c r="F111" s="3">
        <v>141995.53099999999</v>
      </c>
      <c r="G111" s="15">
        <v>417241.56199999998</v>
      </c>
      <c r="H111" s="35" t="str">
        <f t="shared" si="60"/>
        <v>ja</v>
      </c>
      <c r="I111" s="42">
        <v>226</v>
      </c>
      <c r="J111" s="20" t="s">
        <v>372</v>
      </c>
      <c r="K111" s="21">
        <v>10000</v>
      </c>
      <c r="L111" s="28">
        <f t="shared" si="112"/>
        <v>1</v>
      </c>
      <c r="M111" s="28">
        <f t="shared" si="113"/>
        <v>1</v>
      </c>
      <c r="N111" s="56">
        <f t="shared" si="61"/>
        <v>10000</v>
      </c>
      <c r="O111" s="33">
        <f t="shared" si="114"/>
        <v>120.41401187981536</v>
      </c>
      <c r="P111" s="37">
        <f t="shared" si="62"/>
        <v>99.132290203536087</v>
      </c>
      <c r="Q111" s="9" t="s">
        <v>12</v>
      </c>
      <c r="R111" s="55" t="s">
        <v>12</v>
      </c>
      <c r="S111" s="55">
        <v>4.984</v>
      </c>
      <c r="T111" s="55">
        <v>5.3289999999999997</v>
      </c>
      <c r="U111" s="55">
        <v>5.6440000000000001</v>
      </c>
      <c r="V111" s="3">
        <v>5.8979999999999997</v>
      </c>
      <c r="W111" s="3">
        <v>6.1859999999999999</v>
      </c>
      <c r="X111" s="3" t="s">
        <v>12</v>
      </c>
      <c r="Y111" s="3">
        <v>6.7519999999999998</v>
      </c>
      <c r="Z111" s="15" t="s">
        <v>12</v>
      </c>
      <c r="AA111" s="10">
        <f t="shared" si="63"/>
        <v>6.1859999999999999</v>
      </c>
      <c r="AB111" s="9">
        <f t="shared" si="64"/>
        <v>0.54199999999999982</v>
      </c>
      <c r="AC111" s="10">
        <f t="shared" si="65"/>
        <v>0.56599999999999984</v>
      </c>
      <c r="AD111" s="9" t="s">
        <v>12</v>
      </c>
      <c r="AE111" s="55" t="s">
        <v>12</v>
      </c>
      <c r="AF111" s="55">
        <v>0.56599999999999995</v>
      </c>
      <c r="AG111" s="55">
        <v>0.65300000000000002</v>
      </c>
      <c r="AH111" s="55">
        <v>0.754</v>
      </c>
      <c r="AI111" s="3">
        <v>0.83799999999999997</v>
      </c>
      <c r="AJ111" s="3">
        <v>0.92200000000000004</v>
      </c>
      <c r="AK111" s="3" t="s">
        <v>12</v>
      </c>
      <c r="AL111" s="3">
        <v>1.0840000000000001</v>
      </c>
      <c r="AM111" s="15" t="s">
        <v>12</v>
      </c>
      <c r="AN111" s="10">
        <f t="shared" si="66"/>
        <v>0.92200000000000004</v>
      </c>
      <c r="AO111" s="9">
        <f t="shared" si="67"/>
        <v>0.16800000000000004</v>
      </c>
      <c r="AP111" s="10">
        <f t="shared" si="68"/>
        <v>0.16200000000000003</v>
      </c>
      <c r="AQ111" s="9" t="s">
        <v>12</v>
      </c>
      <c r="AR111" s="55" t="s">
        <v>12</v>
      </c>
      <c r="AS111" s="55">
        <v>2.512</v>
      </c>
      <c r="AT111" s="55">
        <v>2.6850000000000001</v>
      </c>
      <c r="AU111" s="55">
        <v>2.931</v>
      </c>
      <c r="AV111" s="3">
        <v>3.089</v>
      </c>
      <c r="AW111" s="3">
        <v>3.22</v>
      </c>
      <c r="AX111" s="3" t="s">
        <v>12</v>
      </c>
      <c r="AY111" s="3">
        <v>3.46</v>
      </c>
      <c r="AZ111" s="15" t="s">
        <v>12</v>
      </c>
      <c r="BA111" s="10">
        <f t="shared" si="69"/>
        <v>3.22</v>
      </c>
      <c r="BB111" s="9">
        <f t="shared" si="70"/>
        <v>0.28900000000000015</v>
      </c>
      <c r="BC111" s="10">
        <f t="shared" si="71"/>
        <v>0.23999999999999977</v>
      </c>
      <c r="BD111" s="9">
        <v>6.2080000000000002</v>
      </c>
      <c r="BE111" s="3">
        <v>6.8230000000000004</v>
      </c>
      <c r="BF111" s="15">
        <v>7.468</v>
      </c>
      <c r="BG111" s="15">
        <f t="shared" si="72"/>
        <v>6.8230000000000004</v>
      </c>
      <c r="BH111" s="9">
        <f t="shared" si="73"/>
        <v>0.61500000000000021</v>
      </c>
      <c r="BI111" s="10">
        <f t="shared" si="74"/>
        <v>0.64499999999999957</v>
      </c>
      <c r="BJ111" s="9">
        <v>6.2249999999999996</v>
      </c>
      <c r="BK111" s="3">
        <v>6.8540000000000001</v>
      </c>
      <c r="BL111" s="15">
        <v>7.524</v>
      </c>
      <c r="BM111" s="15">
        <f t="shared" si="75"/>
        <v>6.8540000000000001</v>
      </c>
      <c r="BN111" s="9">
        <f t="shared" si="76"/>
        <v>0.62900000000000045</v>
      </c>
      <c r="BO111" s="10">
        <f t="shared" si="77"/>
        <v>0.66999999999999993</v>
      </c>
      <c r="BP111">
        <f t="shared" si="78"/>
        <v>0</v>
      </c>
      <c r="BQ111" s="93">
        <f t="shared" si="79"/>
        <v>1.1346863468634694</v>
      </c>
      <c r="BR111" s="93">
        <f t="shared" si="80"/>
        <v>1.1605166051660529</v>
      </c>
      <c r="BS111" s="93" t="str">
        <f>VLOOKUP(C111,'Koppeling locatie - aslocatie'!$A$2:$C$8139,2,FALSE)</f>
        <v>maas225</v>
      </c>
      <c r="BT111" s="93">
        <f>VLOOKUP($BS111,aslocaties_v01!$C$3:$AA$500,MATCH($K$3/10,aslocaties_v01!$C$2:$X$2),FALSE)</f>
        <v>5.6980000000000004</v>
      </c>
      <c r="BU111" s="93">
        <f>VLOOKUP(BS111,aslocaties_v01!$C$3:$AA$500,MATCH($K$3,aslocaties_v01!$C$2:$X$2),FALSE)</f>
        <v>6.2439999999999998</v>
      </c>
      <c r="BV111" s="93">
        <f>VLOOKUP(BS111,aslocaties_v01!$C$3:$AA$500,MATCH($K$3*10,aslocaties_v01!$C$2:$Y$2),FALSE)</f>
        <v>6.8159999999999998</v>
      </c>
      <c r="BW111" s="93">
        <f t="shared" si="81"/>
        <v>0.54599999999999937</v>
      </c>
      <c r="BX111" s="93">
        <f t="shared" si="82"/>
        <v>0.57200000000000006</v>
      </c>
      <c r="BY111" s="94">
        <f t="shared" si="83"/>
        <v>7.3800738007372413E-3</v>
      </c>
      <c r="BZ111" s="94">
        <f t="shared" si="84"/>
        <v>1.0600706713781216E-2</v>
      </c>
      <c r="CA111" s="94">
        <f t="shared" si="85"/>
        <v>5.400000000000027E-2</v>
      </c>
      <c r="CB111">
        <f t="shared" si="86"/>
        <v>5.7999999999999829E-2</v>
      </c>
      <c r="CC111" s="58">
        <f t="shared" si="87"/>
        <v>6.4000000000000057E-2</v>
      </c>
      <c r="CD111" s="95" t="b">
        <f t="shared" si="88"/>
        <v>0</v>
      </c>
      <c r="CE111" s="96" t="b">
        <f t="shared" si="89"/>
        <v>1</v>
      </c>
      <c r="CF111" t="b">
        <f t="shared" si="90"/>
        <v>1</v>
      </c>
      <c r="CG111" t="b">
        <f t="shared" si="91"/>
        <v>1</v>
      </c>
      <c r="CH111" s="84" t="b">
        <f t="shared" si="92"/>
        <v>1</v>
      </c>
      <c r="CI111">
        <f t="shared" si="93"/>
        <v>0.92200000000000004</v>
      </c>
      <c r="CJ111" t="b">
        <f t="shared" si="94"/>
        <v>1</v>
      </c>
      <c r="CK111" t="b">
        <f t="shared" si="95"/>
        <v>1</v>
      </c>
      <c r="CL111" s="84" t="b">
        <f t="shared" si="115"/>
        <v>1</v>
      </c>
      <c r="CM111">
        <f t="shared" si="96"/>
        <v>3.22</v>
      </c>
      <c r="CN111" t="b">
        <f t="shared" si="97"/>
        <v>1</v>
      </c>
      <c r="CO111" s="84">
        <f t="shared" si="98"/>
        <v>5.7002588733617625E-2</v>
      </c>
      <c r="CP111" t="b">
        <f t="shared" si="99"/>
        <v>1</v>
      </c>
      <c r="CQ111" s="96" t="b">
        <f t="shared" si="100"/>
        <v>1</v>
      </c>
      <c r="CR111" t="b">
        <f t="shared" si="101"/>
        <v>1</v>
      </c>
      <c r="CS111" t="b">
        <f t="shared" si="102"/>
        <v>1</v>
      </c>
      <c r="CT111" t="b">
        <f t="shared" si="103"/>
        <v>1</v>
      </c>
      <c r="CU111" t="b">
        <f t="shared" si="104"/>
        <v>1</v>
      </c>
      <c r="CV111" s="84" t="b">
        <f t="shared" si="105"/>
        <v>1</v>
      </c>
      <c r="CW111" t="b">
        <f t="shared" si="106"/>
        <v>1</v>
      </c>
      <c r="CX111" t="b">
        <f t="shared" si="107"/>
        <v>1</v>
      </c>
      <c r="CY111" t="b">
        <f t="shared" si="108"/>
        <v>1</v>
      </c>
      <c r="CZ111" t="b">
        <f t="shared" si="109"/>
        <v>1</v>
      </c>
      <c r="DA111" s="84">
        <f t="shared" si="110"/>
        <v>0</v>
      </c>
      <c r="DB111" t="b">
        <f t="shared" si="111"/>
        <v>0</v>
      </c>
    </row>
    <row r="112" spans="1:106">
      <c r="A112" s="9">
        <v>1753</v>
      </c>
      <c r="B112" s="3">
        <v>2</v>
      </c>
      <c r="C112" s="3" t="s">
        <v>1990</v>
      </c>
      <c r="D112" s="3" t="str">
        <f t="shared" si="58"/>
        <v>MA_1_38-2_dk_0199</v>
      </c>
      <c r="E112" s="3" t="str">
        <f t="shared" si="59"/>
        <v>0199</v>
      </c>
      <c r="F112" s="3">
        <v>141915.5</v>
      </c>
      <c r="G112" s="15">
        <v>417300.06199999998</v>
      </c>
      <c r="H112" s="35" t="str">
        <f t="shared" si="60"/>
        <v>ja</v>
      </c>
      <c r="I112" s="42">
        <v>220</v>
      </c>
      <c r="J112" s="20" t="s">
        <v>372</v>
      </c>
      <c r="K112" s="21">
        <v>10000</v>
      </c>
      <c r="L112" s="28">
        <f t="shared" si="112"/>
        <v>1</v>
      </c>
      <c r="M112" s="28">
        <f t="shared" si="113"/>
        <v>1</v>
      </c>
      <c r="N112" s="56">
        <f t="shared" si="61"/>
        <v>10000</v>
      </c>
      <c r="O112" s="33">
        <f t="shared" si="114"/>
        <v>99.132290203536087</v>
      </c>
      <c r="P112" s="37">
        <f t="shared" si="62"/>
        <v>11989.835869656317</v>
      </c>
      <c r="Q112" s="9" t="s">
        <v>12</v>
      </c>
      <c r="R112" s="55" t="s">
        <v>12</v>
      </c>
      <c r="S112" s="55">
        <v>4.984</v>
      </c>
      <c r="T112" s="55">
        <v>5.3289999999999997</v>
      </c>
      <c r="U112" s="55">
        <v>5.6440000000000001</v>
      </c>
      <c r="V112" s="3">
        <v>5.899</v>
      </c>
      <c r="W112" s="3">
        <v>6.1870000000000003</v>
      </c>
      <c r="X112" s="3" t="s">
        <v>12</v>
      </c>
      <c r="Y112" s="3">
        <v>6.7530000000000001</v>
      </c>
      <c r="Z112" s="15" t="s">
        <v>12</v>
      </c>
      <c r="AA112" s="10">
        <f t="shared" si="63"/>
        <v>6.1870000000000003</v>
      </c>
      <c r="AB112" s="9">
        <f t="shared" si="64"/>
        <v>0.54300000000000015</v>
      </c>
      <c r="AC112" s="10">
        <f t="shared" si="65"/>
        <v>0.56599999999999984</v>
      </c>
      <c r="AD112" s="9" t="s">
        <v>12</v>
      </c>
      <c r="AE112" s="55" t="s">
        <v>12</v>
      </c>
      <c r="AF112" s="55">
        <v>0.55500000000000005</v>
      </c>
      <c r="AG112" s="55">
        <v>0.63300000000000001</v>
      </c>
      <c r="AH112" s="55">
        <v>0.72599999999999998</v>
      </c>
      <c r="AI112" s="3">
        <v>0.80800000000000005</v>
      </c>
      <c r="AJ112" s="3">
        <v>0.88</v>
      </c>
      <c r="AK112" s="3" t="s">
        <v>12</v>
      </c>
      <c r="AL112" s="3">
        <v>1.034</v>
      </c>
      <c r="AM112" s="15" t="s">
        <v>12</v>
      </c>
      <c r="AN112" s="10">
        <f t="shared" si="66"/>
        <v>0.88</v>
      </c>
      <c r="AO112" s="9">
        <f t="shared" si="67"/>
        <v>0.15400000000000003</v>
      </c>
      <c r="AP112" s="10">
        <f t="shared" si="68"/>
        <v>0.15400000000000003</v>
      </c>
      <c r="AQ112" s="9" t="s">
        <v>12</v>
      </c>
      <c r="AR112" s="55" t="s">
        <v>12</v>
      </c>
      <c r="AS112" s="55">
        <v>2.5190000000000001</v>
      </c>
      <c r="AT112" s="55">
        <v>2.6930000000000001</v>
      </c>
      <c r="AU112" s="55">
        <v>2.9</v>
      </c>
      <c r="AV112" s="3">
        <v>3.0720000000000001</v>
      </c>
      <c r="AW112" s="3">
        <v>3.194</v>
      </c>
      <c r="AX112" s="3" t="s">
        <v>12</v>
      </c>
      <c r="AY112" s="3">
        <v>3.4350000000000001</v>
      </c>
      <c r="AZ112" s="15" t="s">
        <v>12</v>
      </c>
      <c r="BA112" s="10">
        <f t="shared" si="69"/>
        <v>3.194</v>
      </c>
      <c r="BB112" s="9">
        <f t="shared" si="70"/>
        <v>0.29400000000000004</v>
      </c>
      <c r="BC112" s="10">
        <f t="shared" si="71"/>
        <v>0.2410000000000001</v>
      </c>
      <c r="BD112" s="9">
        <v>6.2270000000000003</v>
      </c>
      <c r="BE112" s="3">
        <v>6.8410000000000002</v>
      </c>
      <c r="BF112" s="15">
        <v>7.476</v>
      </c>
      <c r="BG112" s="15">
        <f t="shared" si="72"/>
        <v>6.8410000000000002</v>
      </c>
      <c r="BH112" s="9">
        <f t="shared" si="73"/>
        <v>0.61399999999999988</v>
      </c>
      <c r="BI112" s="10">
        <f t="shared" si="74"/>
        <v>0.63499999999999979</v>
      </c>
      <c r="BJ112" s="9">
        <v>6.24</v>
      </c>
      <c r="BK112" s="3">
        <v>6.867</v>
      </c>
      <c r="BL112" s="15">
        <v>7.5170000000000003</v>
      </c>
      <c r="BM112" s="15">
        <f t="shared" si="75"/>
        <v>6.867</v>
      </c>
      <c r="BN112" s="9">
        <f t="shared" si="76"/>
        <v>0.62699999999999978</v>
      </c>
      <c r="BO112" s="10">
        <f t="shared" si="77"/>
        <v>0.65000000000000036</v>
      </c>
      <c r="BP112">
        <f t="shared" si="78"/>
        <v>0</v>
      </c>
      <c r="BQ112" s="93">
        <f t="shared" si="79"/>
        <v>1.1307550644567215</v>
      </c>
      <c r="BR112" s="93">
        <f t="shared" si="80"/>
        <v>1.1546961325966845</v>
      </c>
      <c r="BS112" s="93" t="str">
        <f>VLOOKUP(C112,'Koppeling locatie - aslocatie'!$A$2:$C$8139,2,FALSE)</f>
        <v>maas225</v>
      </c>
      <c r="BT112" s="93">
        <f>VLOOKUP($BS112,aslocaties_v01!$C$3:$AA$500,MATCH($K$3/10,aslocaties_v01!$C$2:$X$2),FALSE)</f>
        <v>5.6980000000000004</v>
      </c>
      <c r="BU112" s="93">
        <f>VLOOKUP(BS112,aslocaties_v01!$C$3:$AA$500,MATCH($K$3,aslocaties_v01!$C$2:$X$2),FALSE)</f>
        <v>6.2439999999999998</v>
      </c>
      <c r="BV112" s="93">
        <f>VLOOKUP(BS112,aslocaties_v01!$C$3:$AA$500,MATCH($K$3*10,aslocaties_v01!$C$2:$Y$2),FALSE)</f>
        <v>6.8159999999999998</v>
      </c>
      <c r="BW112" s="93">
        <f t="shared" si="81"/>
        <v>0.54599999999999937</v>
      </c>
      <c r="BX112" s="93">
        <f t="shared" si="82"/>
        <v>0.57200000000000006</v>
      </c>
      <c r="BY112" s="94">
        <f t="shared" si="83"/>
        <v>5.5248618784515813E-3</v>
      </c>
      <c r="BZ112" s="94">
        <f t="shared" si="84"/>
        <v>1.0600706713781216E-2</v>
      </c>
      <c r="CA112" s="94">
        <f t="shared" si="85"/>
        <v>5.400000000000027E-2</v>
      </c>
      <c r="CB112">
        <f t="shared" si="86"/>
        <v>5.6999999999999496E-2</v>
      </c>
      <c r="CC112" s="58">
        <f t="shared" si="87"/>
        <v>6.2999999999999723E-2</v>
      </c>
      <c r="CD112" s="95" t="b">
        <f t="shared" si="88"/>
        <v>0</v>
      </c>
      <c r="CE112" s="96" t="b">
        <f t="shared" si="89"/>
        <v>1</v>
      </c>
      <c r="CF112" t="b">
        <f t="shared" si="90"/>
        <v>1</v>
      </c>
      <c r="CG112" t="b">
        <f t="shared" si="91"/>
        <v>1</v>
      </c>
      <c r="CH112" s="84" t="b">
        <f t="shared" si="92"/>
        <v>1</v>
      </c>
      <c r="CI112">
        <f t="shared" si="93"/>
        <v>0.88</v>
      </c>
      <c r="CJ112" t="b">
        <f t="shared" si="94"/>
        <v>1</v>
      </c>
      <c r="CK112" t="b">
        <f t="shared" si="95"/>
        <v>1</v>
      </c>
      <c r="CL112" s="84" t="b">
        <f t="shared" si="115"/>
        <v>1</v>
      </c>
      <c r="CM112">
        <f t="shared" si="96"/>
        <v>3.194</v>
      </c>
      <c r="CN112" t="b">
        <f t="shared" si="97"/>
        <v>1</v>
      </c>
      <c r="CO112" s="84">
        <f t="shared" si="98"/>
        <v>5.5295304018155925E-2</v>
      </c>
      <c r="CP112" t="b">
        <f t="shared" si="99"/>
        <v>1</v>
      </c>
      <c r="CQ112" s="96" t="b">
        <f t="shared" si="100"/>
        <v>1</v>
      </c>
      <c r="CR112" t="b">
        <f t="shared" si="101"/>
        <v>1</v>
      </c>
      <c r="CS112" t="b">
        <f t="shared" si="102"/>
        <v>1</v>
      </c>
      <c r="CT112" t="b">
        <f t="shared" si="103"/>
        <v>1</v>
      </c>
      <c r="CU112" t="b">
        <f t="shared" si="104"/>
        <v>1</v>
      </c>
      <c r="CV112" s="84" t="b">
        <f t="shared" si="105"/>
        <v>1</v>
      </c>
      <c r="CW112" t="b">
        <f t="shared" si="106"/>
        <v>1</v>
      </c>
      <c r="CX112" t="b">
        <f t="shared" si="107"/>
        <v>1</v>
      </c>
      <c r="CY112" t="b">
        <f t="shared" si="108"/>
        <v>1</v>
      </c>
      <c r="CZ112" t="b">
        <f t="shared" si="109"/>
        <v>1</v>
      </c>
      <c r="DA112" s="84">
        <f t="shared" si="110"/>
        <v>0</v>
      </c>
      <c r="DB112" t="b">
        <f t="shared" si="111"/>
        <v>0</v>
      </c>
    </row>
    <row r="113" spans="1:106">
      <c r="A113" s="9">
        <v>1754</v>
      </c>
      <c r="B113" s="3">
        <v>2</v>
      </c>
      <c r="C113" s="3" t="s">
        <v>1991</v>
      </c>
      <c r="D113" s="3" t="str">
        <f t="shared" si="58"/>
        <v>MA_1_38-2_dk_0002</v>
      </c>
      <c r="E113" s="3" t="str">
        <f t="shared" si="59"/>
        <v>0002</v>
      </c>
      <c r="F113" s="3">
        <v>152259.78099999999</v>
      </c>
      <c r="G113" s="15">
        <v>423362.40600000002</v>
      </c>
      <c r="H113" s="35" t="str">
        <f t="shared" si="60"/>
        <v>ja</v>
      </c>
      <c r="I113" s="42">
        <v>131</v>
      </c>
      <c r="J113" s="20" t="s">
        <v>372</v>
      </c>
      <c r="K113" s="21">
        <v>10000</v>
      </c>
      <c r="L113" s="28">
        <f t="shared" si="112"/>
        <v>1</v>
      </c>
      <c r="M113" s="28">
        <f t="shared" si="113"/>
        <v>1</v>
      </c>
      <c r="N113" s="56">
        <f t="shared" si="61"/>
        <v>10000</v>
      </c>
      <c r="O113" s="33">
        <f t="shared" si="114"/>
        <v>11989.835869656317</v>
      </c>
      <c r="P113" s="37">
        <f t="shared" si="62"/>
        <v>1667.6908568343965</v>
      </c>
      <c r="Q113" s="9" t="s">
        <v>12</v>
      </c>
      <c r="R113" s="55" t="s">
        <v>12</v>
      </c>
      <c r="S113" s="55">
        <v>4.2759999999999998</v>
      </c>
      <c r="T113" s="55">
        <v>6.0780000000000003</v>
      </c>
      <c r="U113" s="55">
        <v>7.2169999999999996</v>
      </c>
      <c r="V113" s="3">
        <v>7.4930000000000003</v>
      </c>
      <c r="W113" s="3">
        <v>7.806</v>
      </c>
      <c r="X113" s="3" t="s">
        <v>12</v>
      </c>
      <c r="Y113" s="3">
        <v>8.3859999999999992</v>
      </c>
      <c r="Z113" s="15" t="s">
        <v>12</v>
      </c>
      <c r="AA113" s="10">
        <f t="shared" si="63"/>
        <v>7.806</v>
      </c>
      <c r="AB113" s="9">
        <f t="shared" si="64"/>
        <v>0.58900000000000041</v>
      </c>
      <c r="AC113" s="10">
        <f t="shared" si="65"/>
        <v>0.57999999999999918</v>
      </c>
      <c r="AD113" s="9" t="s">
        <v>12</v>
      </c>
      <c r="AE113" s="55" t="s">
        <v>12</v>
      </c>
      <c r="AF113" s="55">
        <v>9.5000000000000001E-2</v>
      </c>
      <c r="AG113" s="55">
        <v>0.20599999999999999</v>
      </c>
      <c r="AH113" s="55">
        <v>0.34699999999999998</v>
      </c>
      <c r="AI113" s="3">
        <v>0.439</v>
      </c>
      <c r="AJ113" s="3">
        <v>0.52</v>
      </c>
      <c r="AK113" s="3" t="s">
        <v>12</v>
      </c>
      <c r="AL113" s="3">
        <v>0.66700000000000004</v>
      </c>
      <c r="AM113" s="15" t="s">
        <v>12</v>
      </c>
      <c r="AN113" s="10">
        <f t="shared" si="66"/>
        <v>0.52</v>
      </c>
      <c r="AO113" s="9">
        <f t="shared" si="67"/>
        <v>0.17300000000000004</v>
      </c>
      <c r="AP113" s="10">
        <f t="shared" si="68"/>
        <v>0.14700000000000002</v>
      </c>
      <c r="AQ113" s="9" t="s">
        <v>12</v>
      </c>
      <c r="AR113" s="55" t="s">
        <v>12</v>
      </c>
      <c r="AS113" s="55">
        <v>0.32300000000000001</v>
      </c>
      <c r="AT113" s="55">
        <v>1.2010000000000001</v>
      </c>
      <c r="AU113" s="55">
        <v>1.956</v>
      </c>
      <c r="AV113" s="3">
        <v>2.2240000000000002</v>
      </c>
      <c r="AW113" s="3">
        <v>2.4079999999999999</v>
      </c>
      <c r="AX113" s="3" t="s">
        <v>12</v>
      </c>
      <c r="AY113" s="3">
        <v>2.7090000000000001</v>
      </c>
      <c r="AZ113" s="15" t="s">
        <v>12</v>
      </c>
      <c r="BA113" s="10">
        <f t="shared" si="69"/>
        <v>2.4079999999999999</v>
      </c>
      <c r="BB113" s="9">
        <f t="shared" si="70"/>
        <v>0.45199999999999996</v>
      </c>
      <c r="BC113" s="10">
        <f t="shared" si="71"/>
        <v>0.30100000000000016</v>
      </c>
      <c r="BD113" s="9">
        <v>7.4480000000000004</v>
      </c>
      <c r="BE113" s="3">
        <v>8.1120000000000001</v>
      </c>
      <c r="BF113" s="15">
        <v>8.6999999999999993</v>
      </c>
      <c r="BG113" s="15">
        <f t="shared" si="72"/>
        <v>8.1120000000000001</v>
      </c>
      <c r="BH113" s="9">
        <f t="shared" si="73"/>
        <v>0.6639999999999997</v>
      </c>
      <c r="BI113" s="10">
        <f t="shared" si="74"/>
        <v>0.58799999999999919</v>
      </c>
      <c r="BJ113" s="9">
        <v>7.4260000000000002</v>
      </c>
      <c r="BK113" s="3">
        <v>8.077</v>
      </c>
      <c r="BL113" s="15">
        <v>8.6630000000000003</v>
      </c>
      <c r="BM113" s="15">
        <f t="shared" si="75"/>
        <v>8.077</v>
      </c>
      <c r="BN113" s="9">
        <f t="shared" si="76"/>
        <v>0.6509999999999998</v>
      </c>
      <c r="BO113" s="10">
        <f t="shared" si="77"/>
        <v>0.5860000000000003</v>
      </c>
      <c r="BP113">
        <f t="shared" si="78"/>
        <v>0</v>
      </c>
      <c r="BQ113" s="93">
        <f t="shared" si="79"/>
        <v>1.1273344651952448</v>
      </c>
      <c r="BR113" s="93">
        <f t="shared" si="80"/>
        <v>1.1052631578947358</v>
      </c>
      <c r="BS113" s="93" t="str">
        <f>VLOOKUP(C113,'Koppeling locatie - aslocatie'!$A$2:$C$8139,2,FALSE)</f>
        <v>maas209</v>
      </c>
      <c r="BT113" s="93">
        <f>VLOOKUP($BS113,aslocaties_v01!$C$3:$AA$500,MATCH($K$3/10,aslocaties_v01!$C$2:$X$2),FALSE)</f>
        <v>7.1890000000000001</v>
      </c>
      <c r="BU113" s="93">
        <f>VLOOKUP(BS113,aslocaties_v01!$C$3:$AA$500,MATCH($K$3,aslocaties_v01!$C$2:$X$2),FALSE)</f>
        <v>7.7750000000000004</v>
      </c>
      <c r="BV113" s="93">
        <f>VLOOKUP(BS113,aslocaties_v01!$C$3:$AA$500,MATCH($K$3*10,aslocaties_v01!$C$2:$Y$2),FALSE)</f>
        <v>8.3640000000000008</v>
      </c>
      <c r="BW113" s="93">
        <f t="shared" si="81"/>
        <v>0.5860000000000003</v>
      </c>
      <c r="BX113" s="93">
        <f t="shared" si="82"/>
        <v>0.58900000000000041</v>
      </c>
      <c r="BY113" s="94">
        <f t="shared" si="83"/>
        <v>5.0933786078100063E-3</v>
      </c>
      <c r="BZ113" s="94">
        <f t="shared" si="84"/>
        <v>1.5517241379312541E-2</v>
      </c>
      <c r="CA113" s="94">
        <f t="shared" si="85"/>
        <v>2.7999999999999581E-2</v>
      </c>
      <c r="CB113">
        <f t="shared" si="86"/>
        <v>3.0999999999999694E-2</v>
      </c>
      <c r="CC113" s="58">
        <f t="shared" si="87"/>
        <v>2.1999999999998465E-2</v>
      </c>
      <c r="CD113" s="95" t="b">
        <f t="shared" si="88"/>
        <v>0</v>
      </c>
      <c r="CE113" s="96" t="b">
        <f t="shared" si="89"/>
        <v>1</v>
      </c>
      <c r="CF113" t="b">
        <f t="shared" si="90"/>
        <v>1</v>
      </c>
      <c r="CG113" t="b">
        <f t="shared" si="91"/>
        <v>1</v>
      </c>
      <c r="CH113" s="84" t="b">
        <f t="shared" si="92"/>
        <v>1</v>
      </c>
      <c r="CI113">
        <f t="shared" si="93"/>
        <v>0.52</v>
      </c>
      <c r="CJ113" t="b">
        <f t="shared" si="94"/>
        <v>1</v>
      </c>
      <c r="CK113" t="b">
        <f t="shared" si="95"/>
        <v>1</v>
      </c>
      <c r="CL113" s="84" t="b">
        <f t="shared" si="115"/>
        <v>1</v>
      </c>
      <c r="CM113">
        <f t="shared" si="96"/>
        <v>2.4079999999999999</v>
      </c>
      <c r="CN113" t="b">
        <f t="shared" si="97"/>
        <v>1</v>
      </c>
      <c r="CO113" s="84">
        <f t="shared" si="98"/>
        <v>5.7486488375772173E-2</v>
      </c>
      <c r="CP113" t="b">
        <f t="shared" si="99"/>
        <v>1</v>
      </c>
      <c r="CQ113" s="96" t="b">
        <f t="shared" si="100"/>
        <v>1</v>
      </c>
      <c r="CR113" t="b">
        <f t="shared" si="101"/>
        <v>1</v>
      </c>
      <c r="CS113" t="b">
        <f t="shared" si="102"/>
        <v>1</v>
      </c>
      <c r="CT113" t="b">
        <f t="shared" si="103"/>
        <v>1</v>
      </c>
      <c r="CU113" t="b">
        <f t="shared" si="104"/>
        <v>1</v>
      </c>
      <c r="CV113" s="84" t="b">
        <f t="shared" si="105"/>
        <v>1</v>
      </c>
      <c r="CW113" t="b">
        <f t="shared" si="106"/>
        <v>1</v>
      </c>
      <c r="CX113" t="b">
        <f t="shared" si="107"/>
        <v>1</v>
      </c>
      <c r="CY113" t="b">
        <f t="shared" si="108"/>
        <v>1</v>
      </c>
      <c r="CZ113" t="b">
        <f t="shared" si="109"/>
        <v>1</v>
      </c>
      <c r="DA113" s="84">
        <f t="shared" si="110"/>
        <v>0</v>
      </c>
      <c r="DB113" t="b">
        <f t="shared" si="111"/>
        <v>0</v>
      </c>
    </row>
    <row r="114" spans="1:106">
      <c r="A114" s="9">
        <v>1755</v>
      </c>
      <c r="B114" s="3">
        <v>2</v>
      </c>
      <c r="C114" s="3" t="s">
        <v>1992</v>
      </c>
      <c r="D114" s="3" t="str">
        <f t="shared" si="58"/>
        <v>MA_1_38-2_dk_0020</v>
      </c>
      <c r="E114" s="3" t="str">
        <f t="shared" si="59"/>
        <v>0020</v>
      </c>
      <c r="F114" s="3">
        <v>150716.40599999999</v>
      </c>
      <c r="G114" s="15">
        <v>422730.59399999998</v>
      </c>
      <c r="H114" s="35" t="str">
        <f t="shared" si="60"/>
        <v>ja</v>
      </c>
      <c r="I114" s="42">
        <v>151</v>
      </c>
      <c r="J114" s="20" t="s">
        <v>372</v>
      </c>
      <c r="K114" s="21">
        <v>10000</v>
      </c>
      <c r="L114" s="28">
        <f t="shared" si="112"/>
        <v>1</v>
      </c>
      <c r="M114" s="28">
        <f t="shared" si="113"/>
        <v>1</v>
      </c>
      <c r="N114" s="56">
        <f t="shared" si="61"/>
        <v>10000</v>
      </c>
      <c r="O114" s="33">
        <f t="shared" si="114"/>
        <v>1667.6908568343965</v>
      </c>
      <c r="P114" s="37">
        <f t="shared" si="62"/>
        <v>10343.746525606311</v>
      </c>
      <c r="Q114" s="9" t="s">
        <v>12</v>
      </c>
      <c r="R114" s="55" t="s">
        <v>12</v>
      </c>
      <c r="S114" s="55">
        <v>3.3780000000000001</v>
      </c>
      <c r="T114" s="55">
        <v>5.7729999999999997</v>
      </c>
      <c r="U114" s="55">
        <v>7.2130000000000001</v>
      </c>
      <c r="V114" s="3">
        <v>7.48</v>
      </c>
      <c r="W114" s="3">
        <v>7.7750000000000004</v>
      </c>
      <c r="X114" s="3" t="s">
        <v>12</v>
      </c>
      <c r="Y114" s="3">
        <v>8.3829999999999991</v>
      </c>
      <c r="Z114" s="15" t="s">
        <v>12</v>
      </c>
      <c r="AA114" s="10">
        <f t="shared" si="63"/>
        <v>7.7750000000000004</v>
      </c>
      <c r="AB114" s="9">
        <f t="shared" si="64"/>
        <v>0.56200000000000028</v>
      </c>
      <c r="AC114" s="10">
        <f t="shared" si="65"/>
        <v>0.60799999999999876</v>
      </c>
      <c r="AD114" s="9" t="s">
        <v>12</v>
      </c>
      <c r="AE114" s="55" t="s">
        <v>12</v>
      </c>
      <c r="AF114" s="55">
        <v>9.2999999999999999E-2</v>
      </c>
      <c r="AG114" s="55">
        <v>0.16600000000000001</v>
      </c>
      <c r="AH114" s="55">
        <v>0.27100000000000002</v>
      </c>
      <c r="AI114" s="3">
        <v>0.33800000000000002</v>
      </c>
      <c r="AJ114" s="3">
        <v>0.40100000000000002</v>
      </c>
      <c r="AK114" s="3" t="s">
        <v>12</v>
      </c>
      <c r="AL114" s="3">
        <v>0.51600000000000001</v>
      </c>
      <c r="AM114" s="15" t="s">
        <v>12</v>
      </c>
      <c r="AN114" s="10">
        <f t="shared" si="66"/>
        <v>0.40100000000000002</v>
      </c>
      <c r="AO114" s="9">
        <f t="shared" si="67"/>
        <v>0.13</v>
      </c>
      <c r="AP114" s="10">
        <f t="shared" si="68"/>
        <v>0.11499999999999999</v>
      </c>
      <c r="AQ114" s="9" t="s">
        <v>12</v>
      </c>
      <c r="AR114" s="55" t="s">
        <v>12</v>
      </c>
      <c r="AS114" s="55">
        <v>0.28799999999999998</v>
      </c>
      <c r="AT114" s="55">
        <v>1.0409999999999999</v>
      </c>
      <c r="AU114" s="55">
        <v>1.657</v>
      </c>
      <c r="AV114" s="3">
        <v>1.96</v>
      </c>
      <c r="AW114" s="3">
        <v>2.1629999999999998</v>
      </c>
      <c r="AX114" s="3" t="s">
        <v>12</v>
      </c>
      <c r="AY114" s="3">
        <v>2.42</v>
      </c>
      <c r="AZ114" s="15" t="s">
        <v>12</v>
      </c>
      <c r="BA114" s="10">
        <f t="shared" si="69"/>
        <v>2.1629999999999998</v>
      </c>
      <c r="BB114" s="9">
        <f t="shared" si="70"/>
        <v>0.50599999999999978</v>
      </c>
      <c r="BC114" s="10">
        <f t="shared" si="71"/>
        <v>0.25700000000000012</v>
      </c>
      <c r="BD114" s="9">
        <v>7.468</v>
      </c>
      <c r="BE114" s="3">
        <v>8.0960000000000001</v>
      </c>
      <c r="BF114" s="15">
        <v>8.7010000000000005</v>
      </c>
      <c r="BG114" s="15">
        <f t="shared" si="72"/>
        <v>8.0960000000000001</v>
      </c>
      <c r="BH114" s="9">
        <f t="shared" si="73"/>
        <v>0.62800000000000011</v>
      </c>
      <c r="BI114" s="10">
        <f t="shared" si="74"/>
        <v>0.60500000000000043</v>
      </c>
      <c r="BJ114" s="9">
        <v>7.4530000000000003</v>
      </c>
      <c r="BK114" s="3">
        <v>8.0839999999999996</v>
      </c>
      <c r="BL114" s="15">
        <v>8.6890000000000001</v>
      </c>
      <c r="BM114" s="15">
        <f t="shared" si="75"/>
        <v>8.0839999999999996</v>
      </c>
      <c r="BN114" s="9">
        <f t="shared" si="76"/>
        <v>0.63099999999999934</v>
      </c>
      <c r="BO114" s="10">
        <f t="shared" si="77"/>
        <v>0.60500000000000043</v>
      </c>
      <c r="BP114">
        <f t="shared" si="78"/>
        <v>0</v>
      </c>
      <c r="BQ114" s="93">
        <f t="shared" si="79"/>
        <v>1.1174377224199286</v>
      </c>
      <c r="BR114" s="93">
        <f t="shared" si="80"/>
        <v>1.1227758007117421</v>
      </c>
      <c r="BS114" s="93" t="str">
        <f>VLOOKUP(C114,'Koppeling locatie - aslocatie'!$A$2:$C$8139,2,FALSE)</f>
        <v>maas210</v>
      </c>
      <c r="BT114" s="93">
        <f>VLOOKUP($BS114,aslocaties_v01!$C$3:$AA$500,MATCH($K$3/10,aslocaties_v01!$C$2:$X$2),FALSE)</f>
        <v>7.0650000000000004</v>
      </c>
      <c r="BU114" s="93">
        <f>VLOOKUP(BS114,aslocaties_v01!$C$3:$AA$500,MATCH($K$3,aslocaties_v01!$C$2:$X$2),FALSE)</f>
        <v>7.649</v>
      </c>
      <c r="BV114" s="93">
        <f>VLOOKUP(BS114,aslocaties_v01!$C$3:$AA$500,MATCH($K$3*10,aslocaties_v01!$C$2:$Y$2),FALSE)</f>
        <v>8.2629999999999999</v>
      </c>
      <c r="BW114" s="93">
        <f t="shared" si="81"/>
        <v>0.58399999999999963</v>
      </c>
      <c r="BX114" s="93">
        <f t="shared" si="82"/>
        <v>0.61399999999999988</v>
      </c>
      <c r="BY114" s="94">
        <f t="shared" si="83"/>
        <v>3.9145907473308483E-2</v>
      </c>
      <c r="BZ114" s="94">
        <f t="shared" si="84"/>
        <v>9.8684210526334137E-3</v>
      </c>
      <c r="CA114" s="94">
        <f t="shared" si="85"/>
        <v>0.14799999999999969</v>
      </c>
      <c r="CB114">
        <f t="shared" si="86"/>
        <v>0.12600000000000033</v>
      </c>
      <c r="CC114" s="58">
        <f t="shared" si="87"/>
        <v>0.11999999999999922</v>
      </c>
      <c r="CD114" s="95" t="b">
        <f t="shared" si="88"/>
        <v>0</v>
      </c>
      <c r="CE114" s="96" t="b">
        <f t="shared" si="89"/>
        <v>1</v>
      </c>
      <c r="CF114" t="b">
        <f t="shared" si="90"/>
        <v>1</v>
      </c>
      <c r="CG114" t="b">
        <f t="shared" si="91"/>
        <v>1</v>
      </c>
      <c r="CH114" s="84" t="b">
        <f t="shared" si="92"/>
        <v>1</v>
      </c>
      <c r="CI114">
        <f t="shared" si="93"/>
        <v>0.40100000000000002</v>
      </c>
      <c r="CJ114" t="b">
        <f t="shared" si="94"/>
        <v>1</v>
      </c>
      <c r="CK114" t="b">
        <f t="shared" si="95"/>
        <v>1</v>
      </c>
      <c r="CL114" s="84" t="b">
        <f t="shared" si="115"/>
        <v>1</v>
      </c>
      <c r="CM114">
        <f t="shared" si="96"/>
        <v>2.1629999999999998</v>
      </c>
      <c r="CN114" t="b">
        <f t="shared" si="97"/>
        <v>1</v>
      </c>
      <c r="CO114" s="84">
        <f t="shared" si="98"/>
        <v>5.4942287278713225E-2</v>
      </c>
      <c r="CP114" t="b">
        <f t="shared" si="99"/>
        <v>1</v>
      </c>
      <c r="CQ114" s="96" t="b">
        <f t="shared" si="100"/>
        <v>1</v>
      </c>
      <c r="CR114" t="b">
        <f t="shared" si="101"/>
        <v>1</v>
      </c>
      <c r="CS114" t="b">
        <f t="shared" si="102"/>
        <v>1</v>
      </c>
      <c r="CT114" t="b">
        <f t="shared" si="103"/>
        <v>1</v>
      </c>
      <c r="CU114" t="b">
        <f t="shared" si="104"/>
        <v>1</v>
      </c>
      <c r="CV114" s="84" t="b">
        <f t="shared" si="105"/>
        <v>1</v>
      </c>
      <c r="CW114" t="b">
        <f t="shared" si="106"/>
        <v>1</v>
      </c>
      <c r="CX114" t="b">
        <f t="shared" si="107"/>
        <v>1</v>
      </c>
      <c r="CY114" t="b">
        <f t="shared" si="108"/>
        <v>1</v>
      </c>
      <c r="CZ114" t="b">
        <f t="shared" si="109"/>
        <v>1</v>
      </c>
      <c r="DA114" s="84">
        <f t="shared" si="110"/>
        <v>0</v>
      </c>
      <c r="DB114" t="b">
        <f t="shared" si="111"/>
        <v>0</v>
      </c>
    </row>
    <row r="115" spans="1:106">
      <c r="A115" s="9">
        <v>1756</v>
      </c>
      <c r="B115" s="3">
        <v>2</v>
      </c>
      <c r="C115" s="3" t="s">
        <v>1993</v>
      </c>
      <c r="D115" s="3" t="str">
        <f t="shared" si="58"/>
        <v>MA_1_38-2_dk_0200</v>
      </c>
      <c r="E115" s="3" t="str">
        <f t="shared" si="59"/>
        <v>0200</v>
      </c>
      <c r="F115" s="3">
        <v>141875.21900000001</v>
      </c>
      <c r="G115" s="15">
        <v>417361.56199999998</v>
      </c>
      <c r="H115" s="35" t="str">
        <f t="shared" si="60"/>
        <v>ja</v>
      </c>
      <c r="I115" s="42">
        <v>220</v>
      </c>
      <c r="J115" s="20" t="s">
        <v>372</v>
      </c>
      <c r="K115" s="21">
        <v>10000</v>
      </c>
      <c r="L115" s="28">
        <f t="shared" si="112"/>
        <v>1</v>
      </c>
      <c r="M115" s="28">
        <f t="shared" si="113"/>
        <v>1</v>
      </c>
      <c r="N115" s="56">
        <f t="shared" si="61"/>
        <v>10000</v>
      </c>
      <c r="O115" s="33">
        <f t="shared" si="114"/>
        <v>10343.746525606311</v>
      </c>
      <c r="P115" s="37">
        <f t="shared" si="62"/>
        <v>99.537022870924957</v>
      </c>
      <c r="Q115" s="9" t="s">
        <v>12</v>
      </c>
      <c r="R115" s="55" t="s">
        <v>12</v>
      </c>
      <c r="S115" s="55">
        <v>4.9809999999999999</v>
      </c>
      <c r="T115" s="55">
        <v>5.327</v>
      </c>
      <c r="U115" s="55">
        <v>5.6420000000000003</v>
      </c>
      <c r="V115" s="3">
        <v>5.8979999999999997</v>
      </c>
      <c r="W115" s="3">
        <v>6.1859999999999999</v>
      </c>
      <c r="X115" s="3" t="s">
        <v>12</v>
      </c>
      <c r="Y115" s="3">
        <v>6.7549999999999999</v>
      </c>
      <c r="Z115" s="15" t="s">
        <v>12</v>
      </c>
      <c r="AA115" s="10">
        <f t="shared" si="63"/>
        <v>6.1859999999999999</v>
      </c>
      <c r="AB115" s="9">
        <f t="shared" si="64"/>
        <v>0.54399999999999959</v>
      </c>
      <c r="AC115" s="10">
        <f t="shared" si="65"/>
        <v>0.56899999999999995</v>
      </c>
      <c r="AD115" s="9" t="s">
        <v>12</v>
      </c>
      <c r="AE115" s="55" t="s">
        <v>12</v>
      </c>
      <c r="AF115" s="55">
        <v>0.56299999999999994</v>
      </c>
      <c r="AG115" s="55">
        <v>0.64600000000000002</v>
      </c>
      <c r="AH115" s="55">
        <v>0.746</v>
      </c>
      <c r="AI115" s="3">
        <v>0.82899999999999996</v>
      </c>
      <c r="AJ115" s="3">
        <v>0.90300000000000002</v>
      </c>
      <c r="AK115" s="3" t="s">
        <v>12</v>
      </c>
      <c r="AL115" s="3">
        <v>1.054</v>
      </c>
      <c r="AM115" s="15" t="s">
        <v>12</v>
      </c>
      <c r="AN115" s="10">
        <f t="shared" si="66"/>
        <v>0.90300000000000002</v>
      </c>
      <c r="AO115" s="9">
        <f t="shared" si="67"/>
        <v>0.15700000000000003</v>
      </c>
      <c r="AP115" s="10">
        <f t="shared" si="68"/>
        <v>0.15100000000000002</v>
      </c>
      <c r="AQ115" s="9" t="s">
        <v>12</v>
      </c>
      <c r="AR115" s="55" t="s">
        <v>12</v>
      </c>
      <c r="AS115" s="55">
        <v>2.5209999999999999</v>
      </c>
      <c r="AT115" s="55">
        <v>2.6970000000000001</v>
      </c>
      <c r="AU115" s="55">
        <v>2.903</v>
      </c>
      <c r="AV115" s="3">
        <v>3.093</v>
      </c>
      <c r="AW115" s="3">
        <v>3.2050000000000001</v>
      </c>
      <c r="AX115" s="3" t="s">
        <v>12</v>
      </c>
      <c r="AY115" s="3">
        <v>3.4340000000000002</v>
      </c>
      <c r="AZ115" s="15" t="s">
        <v>12</v>
      </c>
      <c r="BA115" s="10">
        <f t="shared" si="69"/>
        <v>3.2050000000000001</v>
      </c>
      <c r="BB115" s="9">
        <f t="shared" si="70"/>
        <v>0.30200000000000005</v>
      </c>
      <c r="BC115" s="10">
        <f t="shared" si="71"/>
        <v>0.22900000000000009</v>
      </c>
      <c r="BD115" s="9">
        <v>6.22</v>
      </c>
      <c r="BE115" s="3">
        <v>6.8339999999999996</v>
      </c>
      <c r="BF115" s="15">
        <v>7.4690000000000003</v>
      </c>
      <c r="BG115" s="15">
        <f t="shared" si="72"/>
        <v>6.8339999999999996</v>
      </c>
      <c r="BH115" s="9">
        <f t="shared" si="73"/>
        <v>0.61399999999999988</v>
      </c>
      <c r="BI115" s="10">
        <f t="shared" si="74"/>
        <v>0.63500000000000068</v>
      </c>
      <c r="BJ115" s="9">
        <v>6.2359999999999998</v>
      </c>
      <c r="BK115" s="3">
        <v>6.8630000000000004</v>
      </c>
      <c r="BL115" s="15">
        <v>7.5140000000000002</v>
      </c>
      <c r="BM115" s="15">
        <f t="shared" si="75"/>
        <v>6.8630000000000004</v>
      </c>
      <c r="BN115" s="9">
        <f t="shared" si="76"/>
        <v>0.62700000000000067</v>
      </c>
      <c r="BO115" s="10">
        <f t="shared" si="77"/>
        <v>0.6509999999999998</v>
      </c>
      <c r="BP115">
        <f t="shared" si="78"/>
        <v>0</v>
      </c>
      <c r="BQ115" s="93">
        <f t="shared" si="79"/>
        <v>1.1286764705882359</v>
      </c>
      <c r="BR115" s="93">
        <f t="shared" si="80"/>
        <v>1.1525735294117667</v>
      </c>
      <c r="BS115" s="93" t="str">
        <f>VLOOKUP(C115,'Koppeling locatie - aslocatie'!$A$2:$C$8139,2,FALSE)</f>
        <v>maas225</v>
      </c>
      <c r="BT115" s="93">
        <f>VLOOKUP($BS115,aslocaties_v01!$C$3:$AA$500,MATCH($K$3/10,aslocaties_v01!$C$2:$X$2),FALSE)</f>
        <v>5.6980000000000004</v>
      </c>
      <c r="BU115" s="93">
        <f>VLOOKUP(BS115,aslocaties_v01!$C$3:$AA$500,MATCH($K$3,aslocaties_v01!$C$2:$X$2),FALSE)</f>
        <v>6.2439999999999998</v>
      </c>
      <c r="BV115" s="93">
        <f>VLOOKUP(BS115,aslocaties_v01!$C$3:$AA$500,MATCH($K$3*10,aslocaties_v01!$C$2:$Y$2),FALSE)</f>
        <v>6.8159999999999998</v>
      </c>
      <c r="BW115" s="93">
        <f t="shared" si="81"/>
        <v>0.54599999999999937</v>
      </c>
      <c r="BX115" s="93">
        <f t="shared" si="82"/>
        <v>0.57200000000000006</v>
      </c>
      <c r="BY115" s="94">
        <f t="shared" si="83"/>
        <v>3.676470588234837E-3</v>
      </c>
      <c r="BZ115" s="94">
        <f t="shared" si="84"/>
        <v>5.2724077328649699E-3</v>
      </c>
      <c r="CA115" s="94">
        <f t="shared" si="85"/>
        <v>5.600000000000005E-2</v>
      </c>
      <c r="CB115">
        <f t="shared" si="86"/>
        <v>5.7999999999999829E-2</v>
      </c>
      <c r="CC115" s="58">
        <f t="shared" si="87"/>
        <v>6.0999999999999943E-2</v>
      </c>
      <c r="CD115" s="95" t="b">
        <f t="shared" si="88"/>
        <v>0</v>
      </c>
      <c r="CE115" s="96" t="b">
        <f t="shared" si="89"/>
        <v>1</v>
      </c>
      <c r="CF115" t="b">
        <f t="shared" si="90"/>
        <v>1</v>
      </c>
      <c r="CG115" t="b">
        <f t="shared" si="91"/>
        <v>1</v>
      </c>
      <c r="CH115" s="84" t="b">
        <f t="shared" si="92"/>
        <v>1</v>
      </c>
      <c r="CI115">
        <f t="shared" si="93"/>
        <v>0.90300000000000002</v>
      </c>
      <c r="CJ115" t="b">
        <f t="shared" si="94"/>
        <v>1</v>
      </c>
      <c r="CK115" t="b">
        <f t="shared" si="95"/>
        <v>1</v>
      </c>
      <c r="CL115" s="84" t="b">
        <f t="shared" si="115"/>
        <v>1</v>
      </c>
      <c r="CM115">
        <f t="shared" si="96"/>
        <v>3.2050000000000001</v>
      </c>
      <c r="CN115" t="b">
        <f t="shared" si="97"/>
        <v>1</v>
      </c>
      <c r="CO115" s="84">
        <f t="shared" si="98"/>
        <v>5.6351708046480986E-2</v>
      </c>
      <c r="CP115" t="b">
        <f t="shared" si="99"/>
        <v>1</v>
      </c>
      <c r="CQ115" s="96" t="b">
        <f t="shared" si="100"/>
        <v>1</v>
      </c>
      <c r="CR115" t="b">
        <f t="shared" si="101"/>
        <v>1</v>
      </c>
      <c r="CS115" t="b">
        <f t="shared" si="102"/>
        <v>1</v>
      </c>
      <c r="CT115" t="b">
        <f t="shared" si="103"/>
        <v>1</v>
      </c>
      <c r="CU115" t="b">
        <f t="shared" si="104"/>
        <v>1</v>
      </c>
      <c r="CV115" s="84" t="b">
        <f t="shared" si="105"/>
        <v>1</v>
      </c>
      <c r="CW115" t="b">
        <f t="shared" si="106"/>
        <v>1</v>
      </c>
      <c r="CX115" t="b">
        <f t="shared" si="107"/>
        <v>1</v>
      </c>
      <c r="CY115" t="b">
        <f t="shared" si="108"/>
        <v>1</v>
      </c>
      <c r="CZ115" t="b">
        <f t="shared" si="109"/>
        <v>1</v>
      </c>
      <c r="DA115" s="84">
        <f t="shared" si="110"/>
        <v>0</v>
      </c>
      <c r="DB115" t="b">
        <f t="shared" si="111"/>
        <v>0</v>
      </c>
    </row>
    <row r="116" spans="1:106">
      <c r="A116" s="9">
        <v>1757</v>
      </c>
      <c r="B116" s="3">
        <v>2</v>
      </c>
      <c r="C116" s="3" t="s">
        <v>1994</v>
      </c>
      <c r="D116" s="3" t="str">
        <f t="shared" si="58"/>
        <v>MA_1_38-2_dk_0201</v>
      </c>
      <c r="E116" s="3" t="str">
        <f t="shared" si="59"/>
        <v>0201</v>
      </c>
      <c r="F116" s="3">
        <v>141798.75</v>
      </c>
      <c r="G116" s="15">
        <v>417425.28100000002</v>
      </c>
      <c r="H116" s="35" t="str">
        <f t="shared" si="60"/>
        <v>ja</v>
      </c>
      <c r="I116" s="42">
        <v>230</v>
      </c>
      <c r="J116" s="20" t="s">
        <v>372</v>
      </c>
      <c r="K116" s="21">
        <v>10000</v>
      </c>
      <c r="L116" s="28">
        <f t="shared" si="112"/>
        <v>1</v>
      </c>
      <c r="M116" s="28">
        <f t="shared" si="113"/>
        <v>1</v>
      </c>
      <c r="N116" s="56">
        <f t="shared" si="61"/>
        <v>10000</v>
      </c>
      <c r="O116" s="33">
        <f t="shared" si="114"/>
        <v>99.537022870924957</v>
      </c>
      <c r="P116" s="37">
        <f t="shared" si="62"/>
        <v>127.47810973257957</v>
      </c>
      <c r="Q116" s="9" t="s">
        <v>12</v>
      </c>
      <c r="R116" s="55" t="s">
        <v>12</v>
      </c>
      <c r="S116" s="55">
        <v>4.9790000000000001</v>
      </c>
      <c r="T116" s="55">
        <v>5.3250000000000002</v>
      </c>
      <c r="U116" s="55">
        <v>5.641</v>
      </c>
      <c r="V116" s="3">
        <v>5.8970000000000002</v>
      </c>
      <c r="W116" s="3">
        <v>6.1859999999999999</v>
      </c>
      <c r="X116" s="3" t="s">
        <v>12</v>
      </c>
      <c r="Y116" s="3">
        <v>6.7519999999999998</v>
      </c>
      <c r="Z116" s="15" t="s">
        <v>12</v>
      </c>
      <c r="AA116" s="10">
        <f t="shared" si="63"/>
        <v>6.1859999999999999</v>
      </c>
      <c r="AB116" s="9">
        <f t="shared" si="64"/>
        <v>0.54499999999999993</v>
      </c>
      <c r="AC116" s="10">
        <f t="shared" si="65"/>
        <v>0.56599999999999984</v>
      </c>
      <c r="AD116" s="9" t="s">
        <v>12</v>
      </c>
      <c r="AE116" s="55" t="s">
        <v>12</v>
      </c>
      <c r="AF116" s="55">
        <v>0.53900000000000003</v>
      </c>
      <c r="AG116" s="55">
        <v>0.61499999999999999</v>
      </c>
      <c r="AH116" s="55">
        <v>0.72099999999999997</v>
      </c>
      <c r="AI116" s="3">
        <v>0.81399999999999995</v>
      </c>
      <c r="AJ116" s="3">
        <v>0.88800000000000001</v>
      </c>
      <c r="AK116" s="3" t="s">
        <v>12</v>
      </c>
      <c r="AL116" s="3">
        <v>1.0369999999999999</v>
      </c>
      <c r="AM116" s="15" t="s">
        <v>12</v>
      </c>
      <c r="AN116" s="10">
        <f t="shared" si="66"/>
        <v>0.88800000000000001</v>
      </c>
      <c r="AO116" s="9">
        <f t="shared" si="67"/>
        <v>0.16700000000000004</v>
      </c>
      <c r="AP116" s="10">
        <f t="shared" si="68"/>
        <v>0.14899999999999991</v>
      </c>
      <c r="AQ116" s="9" t="s">
        <v>12</v>
      </c>
      <c r="AR116" s="55" t="s">
        <v>12</v>
      </c>
      <c r="AS116" s="55">
        <v>2.4540000000000002</v>
      </c>
      <c r="AT116" s="55">
        <v>2.62</v>
      </c>
      <c r="AU116" s="55">
        <v>2.8319999999999999</v>
      </c>
      <c r="AV116" s="3">
        <v>3.0369999999999999</v>
      </c>
      <c r="AW116" s="3">
        <v>3.1619999999999999</v>
      </c>
      <c r="AX116" s="3" t="s">
        <v>12</v>
      </c>
      <c r="AY116" s="3">
        <v>3.39</v>
      </c>
      <c r="AZ116" s="15" t="s">
        <v>12</v>
      </c>
      <c r="BA116" s="10">
        <f t="shared" si="69"/>
        <v>3.1619999999999999</v>
      </c>
      <c r="BB116" s="9">
        <f t="shared" si="70"/>
        <v>0.33000000000000007</v>
      </c>
      <c r="BC116" s="10">
        <f t="shared" si="71"/>
        <v>0.2280000000000002</v>
      </c>
      <c r="BD116" s="9">
        <v>6.2220000000000004</v>
      </c>
      <c r="BE116" s="3">
        <v>6.8360000000000003</v>
      </c>
      <c r="BF116" s="15">
        <v>7.468</v>
      </c>
      <c r="BG116" s="15">
        <f t="shared" si="72"/>
        <v>6.8360000000000003</v>
      </c>
      <c r="BH116" s="9">
        <f t="shared" si="73"/>
        <v>0.61399999999999988</v>
      </c>
      <c r="BI116" s="10">
        <f t="shared" si="74"/>
        <v>0.63199999999999967</v>
      </c>
      <c r="BJ116" s="9">
        <v>6.2350000000000003</v>
      </c>
      <c r="BK116" s="3">
        <v>6.8620000000000001</v>
      </c>
      <c r="BL116" s="15">
        <v>7.5149999999999997</v>
      </c>
      <c r="BM116" s="15">
        <f t="shared" si="75"/>
        <v>6.8620000000000001</v>
      </c>
      <c r="BN116" s="9">
        <f t="shared" si="76"/>
        <v>0.62699999999999978</v>
      </c>
      <c r="BO116" s="10">
        <f t="shared" si="77"/>
        <v>0.65299999999999958</v>
      </c>
      <c r="BP116">
        <f t="shared" si="78"/>
        <v>0</v>
      </c>
      <c r="BQ116" s="93">
        <f t="shared" si="79"/>
        <v>1.1266055045871559</v>
      </c>
      <c r="BR116" s="93">
        <f t="shared" si="80"/>
        <v>1.15045871559633</v>
      </c>
      <c r="BS116" s="93" t="str">
        <f>VLOOKUP(C116,'Koppeling locatie - aslocatie'!$A$2:$C$8139,2,FALSE)</f>
        <v>maas226</v>
      </c>
      <c r="BT116" s="93">
        <f>VLOOKUP($BS116,aslocaties_v01!$C$3:$AA$500,MATCH($K$3/10,aslocaties_v01!$C$2:$X$2),FALSE)</f>
        <v>5.62</v>
      </c>
      <c r="BU116" s="93">
        <f>VLOOKUP(BS116,aslocaties_v01!$C$3:$AA$500,MATCH($K$3,aslocaties_v01!$C$2:$X$2),FALSE)</f>
        <v>6.165</v>
      </c>
      <c r="BV116" s="93">
        <f>VLOOKUP(BS116,aslocaties_v01!$C$3:$AA$500,MATCH($K$3*10,aslocaties_v01!$C$2:$Y$2),FALSE)</f>
        <v>6.734</v>
      </c>
      <c r="BW116" s="93">
        <f t="shared" si="81"/>
        <v>0.54499999999999993</v>
      </c>
      <c r="BX116" s="93">
        <f t="shared" si="82"/>
        <v>0.56899999999999995</v>
      </c>
      <c r="BY116" s="94">
        <f t="shared" si="83"/>
        <v>0</v>
      </c>
      <c r="BZ116" s="94">
        <f t="shared" si="84"/>
        <v>5.3003533568907191E-3</v>
      </c>
      <c r="CA116" s="94">
        <f t="shared" si="85"/>
        <v>2.0999999999999908E-2</v>
      </c>
      <c r="CB116">
        <f t="shared" si="86"/>
        <v>2.0999999999999908E-2</v>
      </c>
      <c r="CC116" s="58">
        <f t="shared" si="87"/>
        <v>1.7999999999999794E-2</v>
      </c>
      <c r="CD116" s="95" t="b">
        <f t="shared" si="88"/>
        <v>0</v>
      </c>
      <c r="CE116" s="96" t="b">
        <f t="shared" si="89"/>
        <v>1</v>
      </c>
      <c r="CF116" t="b">
        <f t="shared" si="90"/>
        <v>1</v>
      </c>
      <c r="CG116" t="b">
        <f t="shared" si="91"/>
        <v>1</v>
      </c>
      <c r="CH116" s="84" t="b">
        <f t="shared" si="92"/>
        <v>1</v>
      </c>
      <c r="CI116">
        <f t="shared" si="93"/>
        <v>0.88800000000000001</v>
      </c>
      <c r="CJ116" t="b">
        <f t="shared" si="94"/>
        <v>1</v>
      </c>
      <c r="CK116" t="b">
        <f t="shared" si="95"/>
        <v>1</v>
      </c>
      <c r="CL116" s="84" t="b">
        <f t="shared" si="115"/>
        <v>1</v>
      </c>
      <c r="CM116">
        <f t="shared" si="96"/>
        <v>3.1619999999999999</v>
      </c>
      <c r="CN116" t="b">
        <f t="shared" si="97"/>
        <v>1</v>
      </c>
      <c r="CO116" s="84">
        <f t="shared" si="98"/>
        <v>5.6933074370936462E-2</v>
      </c>
      <c r="CP116" t="b">
        <f t="shared" si="99"/>
        <v>1</v>
      </c>
      <c r="CQ116" s="96" t="b">
        <f t="shared" si="100"/>
        <v>1</v>
      </c>
      <c r="CR116" t="b">
        <f t="shared" si="101"/>
        <v>1</v>
      </c>
      <c r="CS116" t="b">
        <f t="shared" si="102"/>
        <v>1</v>
      </c>
      <c r="CT116" t="b">
        <f t="shared" si="103"/>
        <v>1</v>
      </c>
      <c r="CU116" t="b">
        <f t="shared" si="104"/>
        <v>1</v>
      </c>
      <c r="CV116" s="84" t="b">
        <f t="shared" si="105"/>
        <v>1</v>
      </c>
      <c r="CW116" t="b">
        <f t="shared" si="106"/>
        <v>1</v>
      </c>
      <c r="CX116" t="b">
        <f t="shared" si="107"/>
        <v>1</v>
      </c>
      <c r="CY116" t="b">
        <f t="shared" si="108"/>
        <v>1</v>
      </c>
      <c r="CZ116" t="b">
        <f t="shared" si="109"/>
        <v>1</v>
      </c>
      <c r="DA116" s="84">
        <f t="shared" si="110"/>
        <v>0</v>
      </c>
      <c r="DB116" t="b">
        <f t="shared" si="111"/>
        <v>0</v>
      </c>
    </row>
    <row r="117" spans="1:106">
      <c r="A117" s="9">
        <v>1758</v>
      </c>
      <c r="B117" s="3">
        <v>2</v>
      </c>
      <c r="C117" s="3" t="s">
        <v>1995</v>
      </c>
      <c r="D117" s="3" t="str">
        <f t="shared" si="58"/>
        <v>MA_1_38-2_dk_0202</v>
      </c>
      <c r="E117" s="3" t="str">
        <f t="shared" si="59"/>
        <v>0202</v>
      </c>
      <c r="F117" s="3">
        <v>141723</v>
      </c>
      <c r="G117" s="15">
        <v>417527.81199999998</v>
      </c>
      <c r="H117" s="35" t="str">
        <f t="shared" si="60"/>
        <v>ja</v>
      </c>
      <c r="I117" s="42">
        <v>228</v>
      </c>
      <c r="J117" s="20" t="s">
        <v>372</v>
      </c>
      <c r="K117" s="21">
        <v>10000</v>
      </c>
      <c r="L117" s="28">
        <f t="shared" si="112"/>
        <v>1</v>
      </c>
      <c r="M117" s="28">
        <f t="shared" si="113"/>
        <v>1</v>
      </c>
      <c r="N117" s="56">
        <f t="shared" si="61"/>
        <v>10000</v>
      </c>
      <c r="O117" s="33">
        <f t="shared" si="114"/>
        <v>127.47810973257957</v>
      </c>
      <c r="P117" s="37">
        <f t="shared" si="62"/>
        <v>102.51284838496449</v>
      </c>
      <c r="Q117" s="9" t="s">
        <v>12</v>
      </c>
      <c r="R117" s="55" t="s">
        <v>12</v>
      </c>
      <c r="S117" s="55">
        <v>4.9779999999999998</v>
      </c>
      <c r="T117" s="55">
        <v>5.3250000000000002</v>
      </c>
      <c r="U117" s="55">
        <v>5.641</v>
      </c>
      <c r="V117" s="3">
        <v>5.8970000000000002</v>
      </c>
      <c r="W117" s="3">
        <v>6.1859999999999999</v>
      </c>
      <c r="X117" s="3" t="s">
        <v>12</v>
      </c>
      <c r="Y117" s="3">
        <v>6.7519999999999998</v>
      </c>
      <c r="Z117" s="15" t="s">
        <v>12</v>
      </c>
      <c r="AA117" s="10">
        <f t="shared" si="63"/>
        <v>6.1859999999999999</v>
      </c>
      <c r="AB117" s="9">
        <f t="shared" si="64"/>
        <v>0.54499999999999993</v>
      </c>
      <c r="AC117" s="10">
        <f t="shared" si="65"/>
        <v>0.56599999999999984</v>
      </c>
      <c r="AD117" s="9" t="s">
        <v>12</v>
      </c>
      <c r="AE117" s="55" t="s">
        <v>12</v>
      </c>
      <c r="AF117" s="55">
        <v>0.56699999999999995</v>
      </c>
      <c r="AG117" s="55">
        <v>0.64700000000000002</v>
      </c>
      <c r="AH117" s="55">
        <v>0.746</v>
      </c>
      <c r="AI117" s="3">
        <v>0.83099999999999996</v>
      </c>
      <c r="AJ117" s="3">
        <v>0.90900000000000003</v>
      </c>
      <c r="AK117" s="3" t="s">
        <v>12</v>
      </c>
      <c r="AL117" s="3">
        <v>1.06</v>
      </c>
      <c r="AM117" s="15" t="s">
        <v>12</v>
      </c>
      <c r="AN117" s="10">
        <f t="shared" si="66"/>
        <v>0.90900000000000003</v>
      </c>
      <c r="AO117" s="9">
        <f t="shared" si="67"/>
        <v>0.16300000000000003</v>
      </c>
      <c r="AP117" s="10">
        <f t="shared" si="68"/>
        <v>0.15100000000000002</v>
      </c>
      <c r="AQ117" s="9" t="s">
        <v>12</v>
      </c>
      <c r="AR117" s="55" t="s">
        <v>12</v>
      </c>
      <c r="AS117" s="55">
        <v>2.5329999999999999</v>
      </c>
      <c r="AT117" s="55">
        <v>2.6949999999999998</v>
      </c>
      <c r="AU117" s="55">
        <v>2.891</v>
      </c>
      <c r="AV117" s="3">
        <v>3.1030000000000002</v>
      </c>
      <c r="AW117" s="3">
        <v>3.2149999999999999</v>
      </c>
      <c r="AX117" s="3" t="s">
        <v>12</v>
      </c>
      <c r="AY117" s="3">
        <v>3.4430000000000001</v>
      </c>
      <c r="AZ117" s="15" t="s">
        <v>12</v>
      </c>
      <c r="BA117" s="10">
        <f t="shared" si="69"/>
        <v>3.2149999999999999</v>
      </c>
      <c r="BB117" s="9">
        <f t="shared" si="70"/>
        <v>0.32399999999999984</v>
      </c>
      <c r="BC117" s="10">
        <f t="shared" si="71"/>
        <v>0.2280000000000002</v>
      </c>
      <c r="BD117" s="9">
        <v>6.2510000000000003</v>
      </c>
      <c r="BE117" s="3">
        <v>6.8689999999999998</v>
      </c>
      <c r="BF117" s="15">
        <v>7.5019999999999998</v>
      </c>
      <c r="BG117" s="15">
        <f t="shared" si="72"/>
        <v>6.8689999999999998</v>
      </c>
      <c r="BH117" s="9">
        <f t="shared" si="73"/>
        <v>0.61799999999999944</v>
      </c>
      <c r="BI117" s="10">
        <f t="shared" si="74"/>
        <v>0.63300000000000001</v>
      </c>
      <c r="BJ117" s="9">
        <v>6.2610000000000001</v>
      </c>
      <c r="BK117" s="3">
        <v>6.8920000000000003</v>
      </c>
      <c r="BL117" s="15">
        <v>7.5439999999999996</v>
      </c>
      <c r="BM117" s="15">
        <f t="shared" si="75"/>
        <v>6.8920000000000003</v>
      </c>
      <c r="BN117" s="9">
        <f t="shared" si="76"/>
        <v>0.63100000000000023</v>
      </c>
      <c r="BO117" s="10">
        <f t="shared" si="77"/>
        <v>0.65199999999999925</v>
      </c>
      <c r="BP117">
        <f t="shared" si="78"/>
        <v>0</v>
      </c>
      <c r="BQ117" s="93">
        <f t="shared" si="79"/>
        <v>1.1339449541284394</v>
      </c>
      <c r="BR117" s="93">
        <f t="shared" si="80"/>
        <v>1.1577981651376152</v>
      </c>
      <c r="BS117" s="93" t="str">
        <f>VLOOKUP(C117,'Koppeling locatie - aslocatie'!$A$2:$C$8139,2,FALSE)</f>
        <v>maas226</v>
      </c>
      <c r="BT117" s="93">
        <f>VLOOKUP($BS117,aslocaties_v01!$C$3:$AA$500,MATCH($K$3/10,aslocaties_v01!$C$2:$X$2),FALSE)</f>
        <v>5.62</v>
      </c>
      <c r="BU117" s="93">
        <f>VLOOKUP(BS117,aslocaties_v01!$C$3:$AA$500,MATCH($K$3,aslocaties_v01!$C$2:$X$2),FALSE)</f>
        <v>6.165</v>
      </c>
      <c r="BV117" s="93">
        <f>VLOOKUP(BS117,aslocaties_v01!$C$3:$AA$500,MATCH($K$3*10,aslocaties_v01!$C$2:$Y$2),FALSE)</f>
        <v>6.734</v>
      </c>
      <c r="BW117" s="93">
        <f t="shared" si="81"/>
        <v>0.54499999999999993</v>
      </c>
      <c r="BX117" s="93">
        <f t="shared" si="82"/>
        <v>0.56899999999999995</v>
      </c>
      <c r="BY117" s="94">
        <f t="shared" si="83"/>
        <v>0</v>
      </c>
      <c r="BZ117" s="94">
        <f t="shared" si="84"/>
        <v>5.3003533568907191E-3</v>
      </c>
      <c r="CA117" s="94">
        <f t="shared" si="85"/>
        <v>2.0999999999999908E-2</v>
      </c>
      <c r="CB117">
        <f t="shared" si="86"/>
        <v>2.0999999999999908E-2</v>
      </c>
      <c r="CC117" s="58">
        <f t="shared" si="87"/>
        <v>1.7999999999999794E-2</v>
      </c>
      <c r="CD117" s="95" t="b">
        <f t="shared" si="88"/>
        <v>0</v>
      </c>
      <c r="CE117" s="96" t="b">
        <f t="shared" si="89"/>
        <v>1</v>
      </c>
      <c r="CF117" t="b">
        <f t="shared" si="90"/>
        <v>1</v>
      </c>
      <c r="CG117" t="b">
        <f t="shared" si="91"/>
        <v>1</v>
      </c>
      <c r="CH117" s="84" t="b">
        <f t="shared" si="92"/>
        <v>1</v>
      </c>
      <c r="CI117">
        <f t="shared" si="93"/>
        <v>0.90900000000000003</v>
      </c>
      <c r="CJ117" t="b">
        <f t="shared" si="94"/>
        <v>1</v>
      </c>
      <c r="CK117" t="b">
        <f t="shared" si="95"/>
        <v>1</v>
      </c>
      <c r="CL117" s="84" t="b">
        <f t="shared" si="115"/>
        <v>1</v>
      </c>
      <c r="CM117">
        <f t="shared" si="96"/>
        <v>3.2149999999999999</v>
      </c>
      <c r="CN117" t="b">
        <f t="shared" si="97"/>
        <v>1</v>
      </c>
      <c r="CO117" s="84">
        <f t="shared" si="98"/>
        <v>5.6373802591594878E-2</v>
      </c>
      <c r="CP117" t="b">
        <f t="shared" si="99"/>
        <v>1</v>
      </c>
      <c r="CQ117" s="96" t="b">
        <f t="shared" si="100"/>
        <v>1</v>
      </c>
      <c r="CR117" t="b">
        <f t="shared" si="101"/>
        <v>1</v>
      </c>
      <c r="CS117" t="b">
        <f t="shared" si="102"/>
        <v>1</v>
      </c>
      <c r="CT117" t="b">
        <f t="shared" si="103"/>
        <v>1</v>
      </c>
      <c r="CU117" t="b">
        <f t="shared" si="104"/>
        <v>1</v>
      </c>
      <c r="CV117" s="84" t="b">
        <f t="shared" si="105"/>
        <v>1</v>
      </c>
      <c r="CW117" t="b">
        <f t="shared" si="106"/>
        <v>1</v>
      </c>
      <c r="CX117" t="b">
        <f t="shared" si="107"/>
        <v>1</v>
      </c>
      <c r="CY117" t="b">
        <f t="shared" si="108"/>
        <v>1</v>
      </c>
      <c r="CZ117" t="b">
        <f t="shared" si="109"/>
        <v>1</v>
      </c>
      <c r="DA117" s="84">
        <f t="shared" si="110"/>
        <v>0</v>
      </c>
      <c r="DB117" t="b">
        <f t="shared" si="111"/>
        <v>0</v>
      </c>
    </row>
    <row r="118" spans="1:106">
      <c r="A118" s="9">
        <v>1759</v>
      </c>
      <c r="B118" s="3">
        <v>2</v>
      </c>
      <c r="C118" s="3" t="s">
        <v>1996</v>
      </c>
      <c r="D118" s="3" t="str">
        <f t="shared" si="58"/>
        <v>MA_1_38-2_dk_0203</v>
      </c>
      <c r="E118" s="3" t="str">
        <f t="shared" si="59"/>
        <v>0203</v>
      </c>
      <c r="F118" s="3">
        <v>141648.57800000001</v>
      </c>
      <c r="G118" s="15">
        <v>417598.31199999998</v>
      </c>
      <c r="H118" s="35" t="str">
        <f t="shared" si="60"/>
        <v>ja</v>
      </c>
      <c r="I118" s="42">
        <v>222</v>
      </c>
      <c r="J118" s="20" t="s">
        <v>372</v>
      </c>
      <c r="K118" s="21">
        <v>10000</v>
      </c>
      <c r="L118" s="28">
        <f t="shared" si="112"/>
        <v>1</v>
      </c>
      <c r="M118" s="28">
        <f t="shared" si="113"/>
        <v>1</v>
      </c>
      <c r="N118" s="56">
        <f t="shared" si="61"/>
        <v>10000</v>
      </c>
      <c r="O118" s="33">
        <f t="shared" si="114"/>
        <v>102.51284838496449</v>
      </c>
      <c r="P118" s="37">
        <f t="shared" si="62"/>
        <v>103.98800512079772</v>
      </c>
      <c r="Q118" s="9" t="s">
        <v>12</v>
      </c>
      <c r="R118" s="55" t="s">
        <v>12</v>
      </c>
      <c r="S118" s="55">
        <v>4.9779999999999998</v>
      </c>
      <c r="T118" s="55">
        <v>5.3239999999999998</v>
      </c>
      <c r="U118" s="55">
        <v>5.64</v>
      </c>
      <c r="V118" s="3">
        <v>5.8959999999999999</v>
      </c>
      <c r="W118" s="3">
        <v>6.1849999999999996</v>
      </c>
      <c r="X118" s="3" t="s">
        <v>12</v>
      </c>
      <c r="Y118" s="3">
        <v>6.7510000000000003</v>
      </c>
      <c r="Z118" s="15" t="s">
        <v>12</v>
      </c>
      <c r="AA118" s="10">
        <f t="shared" si="63"/>
        <v>6.1849999999999996</v>
      </c>
      <c r="AB118" s="9">
        <f t="shared" si="64"/>
        <v>0.54499999999999993</v>
      </c>
      <c r="AC118" s="10">
        <f t="shared" si="65"/>
        <v>0.56600000000000072</v>
      </c>
      <c r="AD118" s="9" t="s">
        <v>12</v>
      </c>
      <c r="AE118" s="55" t="s">
        <v>12</v>
      </c>
      <c r="AF118" s="55">
        <v>0.54100000000000004</v>
      </c>
      <c r="AG118" s="55">
        <v>0.61399999999999999</v>
      </c>
      <c r="AH118" s="55">
        <v>0.71</v>
      </c>
      <c r="AI118" s="3">
        <v>0.79500000000000004</v>
      </c>
      <c r="AJ118" s="3">
        <v>0.86599999999999999</v>
      </c>
      <c r="AK118" s="3" t="s">
        <v>12</v>
      </c>
      <c r="AL118" s="3">
        <v>1.008</v>
      </c>
      <c r="AM118" s="15" t="s">
        <v>12</v>
      </c>
      <c r="AN118" s="10">
        <f t="shared" si="66"/>
        <v>0.86599999999999999</v>
      </c>
      <c r="AO118" s="9">
        <f t="shared" si="67"/>
        <v>0.15600000000000003</v>
      </c>
      <c r="AP118" s="10">
        <f t="shared" si="68"/>
        <v>0.14200000000000002</v>
      </c>
      <c r="AQ118" s="9" t="s">
        <v>12</v>
      </c>
      <c r="AR118" s="55" t="s">
        <v>12</v>
      </c>
      <c r="AS118" s="55">
        <v>2.4529999999999998</v>
      </c>
      <c r="AT118" s="55">
        <v>2.601</v>
      </c>
      <c r="AU118" s="55">
        <v>2.7879999999999998</v>
      </c>
      <c r="AV118" s="3">
        <v>2.9849999999999999</v>
      </c>
      <c r="AW118" s="3">
        <v>3.097</v>
      </c>
      <c r="AX118" s="3" t="s">
        <v>12</v>
      </c>
      <c r="AY118" s="3">
        <v>3.3170000000000002</v>
      </c>
      <c r="AZ118" s="15" t="s">
        <v>12</v>
      </c>
      <c r="BA118" s="10">
        <f t="shared" si="69"/>
        <v>3.097</v>
      </c>
      <c r="BB118" s="9">
        <f t="shared" si="70"/>
        <v>0.30900000000000016</v>
      </c>
      <c r="BC118" s="10">
        <f t="shared" si="71"/>
        <v>0.2200000000000002</v>
      </c>
      <c r="BD118" s="9">
        <v>6.1849999999999996</v>
      </c>
      <c r="BE118" s="3">
        <v>6.7880000000000003</v>
      </c>
      <c r="BF118" s="15">
        <v>7.3979999999999997</v>
      </c>
      <c r="BG118" s="15">
        <f t="shared" si="72"/>
        <v>6.7880000000000003</v>
      </c>
      <c r="BH118" s="9">
        <f t="shared" si="73"/>
        <v>0.60300000000000065</v>
      </c>
      <c r="BI118" s="10">
        <f t="shared" si="74"/>
        <v>0.60999999999999943</v>
      </c>
      <c r="BJ118" s="9">
        <v>6.2</v>
      </c>
      <c r="BK118" s="3">
        <v>6.8150000000000004</v>
      </c>
      <c r="BL118" s="15">
        <v>7.4420000000000002</v>
      </c>
      <c r="BM118" s="15">
        <f t="shared" si="75"/>
        <v>6.8150000000000004</v>
      </c>
      <c r="BN118" s="9">
        <f t="shared" si="76"/>
        <v>0.61500000000000021</v>
      </c>
      <c r="BO118" s="10">
        <f t="shared" si="77"/>
        <v>0.62699999999999978</v>
      </c>
      <c r="BP118">
        <f t="shared" si="78"/>
        <v>0</v>
      </c>
      <c r="BQ118" s="93">
        <f t="shared" si="79"/>
        <v>1.1064220183486251</v>
      </c>
      <c r="BR118" s="93">
        <f t="shared" si="80"/>
        <v>1.1284403669724776</v>
      </c>
      <c r="BS118" s="93" t="str">
        <f>VLOOKUP(C118,'Koppeling locatie - aslocatie'!$A$2:$C$8139,2,FALSE)</f>
        <v>afma229</v>
      </c>
      <c r="BT118" s="93">
        <f>VLOOKUP($BS118,aslocaties_v01!$C$3:$AA$500,MATCH($K$3/10,aslocaties_v01!$C$2:$X$2),FALSE)</f>
        <v>3.9249999999999998</v>
      </c>
      <c r="BU118" s="93">
        <f>VLOOKUP(BS118,aslocaties_v01!$C$3:$AA$500,MATCH($K$3,aslocaties_v01!$C$2:$X$2),FALSE)</f>
        <v>4.07</v>
      </c>
      <c r="BV118" s="93">
        <f>VLOOKUP(BS118,aslocaties_v01!$C$3:$AA$500,MATCH($K$3*10,aslocaties_v01!$C$2:$Y$2),FALSE)</f>
        <v>4.5289999999999999</v>
      </c>
      <c r="BW118" s="93">
        <f t="shared" si="81"/>
        <v>0.14500000000000046</v>
      </c>
      <c r="BX118" s="93">
        <f t="shared" si="82"/>
        <v>0.45899999999999963</v>
      </c>
      <c r="BY118" s="94">
        <f t="shared" si="83"/>
        <v>0.73394495412843952</v>
      </c>
      <c r="BZ118" s="94">
        <f t="shared" si="84"/>
        <v>0.18904593639576139</v>
      </c>
      <c r="CA118" s="94">
        <f t="shared" si="85"/>
        <v>1.7149999999999999</v>
      </c>
      <c r="CB118">
        <f t="shared" si="86"/>
        <v>2.1149999999999993</v>
      </c>
      <c r="CC118" s="58">
        <f t="shared" si="87"/>
        <v>2.2220000000000004</v>
      </c>
      <c r="CD118" s="95" t="b">
        <f t="shared" si="88"/>
        <v>1</v>
      </c>
      <c r="CE118" s="96" t="b">
        <f t="shared" si="89"/>
        <v>1</v>
      </c>
      <c r="CF118" t="b">
        <f t="shared" si="90"/>
        <v>1</v>
      </c>
      <c r="CG118" t="b">
        <f t="shared" si="91"/>
        <v>1</v>
      </c>
      <c r="CH118" s="84" t="b">
        <f t="shared" si="92"/>
        <v>1</v>
      </c>
      <c r="CI118">
        <f t="shared" si="93"/>
        <v>0.86599999999999999</v>
      </c>
      <c r="CJ118" t="b">
        <f t="shared" si="94"/>
        <v>1</v>
      </c>
      <c r="CK118" t="b">
        <f t="shared" si="95"/>
        <v>1</v>
      </c>
      <c r="CL118" s="84" t="b">
        <f t="shared" si="115"/>
        <v>1</v>
      </c>
      <c r="CM118">
        <f t="shared" si="96"/>
        <v>3.097</v>
      </c>
      <c r="CN118" t="b">
        <f t="shared" si="97"/>
        <v>1</v>
      </c>
      <c r="CO118" s="84">
        <f t="shared" si="98"/>
        <v>5.7877649167938208E-2</v>
      </c>
      <c r="CP118" t="b">
        <f t="shared" si="99"/>
        <v>1</v>
      </c>
      <c r="CQ118" s="96" t="b">
        <f t="shared" si="100"/>
        <v>1</v>
      </c>
      <c r="CR118" t="b">
        <f t="shared" si="101"/>
        <v>1</v>
      </c>
      <c r="CS118" t="b">
        <f t="shared" si="102"/>
        <v>1</v>
      </c>
      <c r="CT118" t="b">
        <f t="shared" si="103"/>
        <v>1</v>
      </c>
      <c r="CU118" t="b">
        <f t="shared" si="104"/>
        <v>1</v>
      </c>
      <c r="CV118" s="84" t="b">
        <f t="shared" si="105"/>
        <v>1</v>
      </c>
      <c r="CW118" t="b">
        <f t="shared" si="106"/>
        <v>0</v>
      </c>
      <c r="CX118" t="b">
        <f t="shared" si="107"/>
        <v>0</v>
      </c>
      <c r="CY118" t="b">
        <f t="shared" si="108"/>
        <v>1</v>
      </c>
      <c r="CZ118" t="b">
        <f t="shared" si="109"/>
        <v>1</v>
      </c>
      <c r="DA118" s="84">
        <f t="shared" si="110"/>
        <v>1</v>
      </c>
      <c r="DB118" t="b">
        <f t="shared" si="111"/>
        <v>1</v>
      </c>
    </row>
    <row r="119" spans="1:106">
      <c r="A119" s="9">
        <v>1760</v>
      </c>
      <c r="B119" s="3">
        <v>2</v>
      </c>
      <c r="C119" s="3" t="s">
        <v>1997</v>
      </c>
      <c r="D119" s="3" t="str">
        <f t="shared" si="58"/>
        <v>MA_1_38-2_dk_0204</v>
      </c>
      <c r="E119" s="3" t="str">
        <f t="shared" si="59"/>
        <v>0204</v>
      </c>
      <c r="F119" s="3">
        <v>141574.03099999999</v>
      </c>
      <c r="G119" s="15">
        <v>417670.81199999998</v>
      </c>
      <c r="H119" s="35" t="str">
        <f t="shared" si="60"/>
        <v>ja</v>
      </c>
      <c r="I119" s="42">
        <v>221</v>
      </c>
      <c r="J119" s="20" t="s">
        <v>372</v>
      </c>
      <c r="K119" s="21">
        <v>10000</v>
      </c>
      <c r="L119" s="28">
        <f t="shared" si="112"/>
        <v>1</v>
      </c>
      <c r="M119" s="28">
        <f t="shared" si="113"/>
        <v>1</v>
      </c>
      <c r="N119" s="56">
        <f t="shared" si="61"/>
        <v>10000</v>
      </c>
      <c r="O119" s="33">
        <f t="shared" si="114"/>
        <v>103.98800512079772</v>
      </c>
      <c r="P119" s="37">
        <f t="shared" si="62"/>
        <v>10320.097127673293</v>
      </c>
      <c r="Q119" s="9" t="s">
        <v>12</v>
      </c>
      <c r="R119" s="55" t="s">
        <v>12</v>
      </c>
      <c r="S119" s="55">
        <v>4.9770000000000003</v>
      </c>
      <c r="T119" s="55">
        <v>5.3239999999999998</v>
      </c>
      <c r="U119" s="55">
        <v>5.64</v>
      </c>
      <c r="V119" s="3">
        <v>5.8959999999999999</v>
      </c>
      <c r="W119" s="3">
        <v>6.1849999999999996</v>
      </c>
      <c r="X119" s="3" t="s">
        <v>12</v>
      </c>
      <c r="Y119" s="3">
        <v>6.7510000000000003</v>
      </c>
      <c r="Z119" s="15" t="s">
        <v>12</v>
      </c>
      <c r="AA119" s="10">
        <f t="shared" si="63"/>
        <v>6.1849999999999996</v>
      </c>
      <c r="AB119" s="9">
        <f t="shared" si="64"/>
        <v>0.54499999999999993</v>
      </c>
      <c r="AC119" s="10">
        <f t="shared" si="65"/>
        <v>0.56600000000000072</v>
      </c>
      <c r="AD119" s="9" t="s">
        <v>12</v>
      </c>
      <c r="AE119" s="55" t="s">
        <v>12</v>
      </c>
      <c r="AF119" s="55">
        <v>0.47899999999999998</v>
      </c>
      <c r="AG119" s="55">
        <v>0.54700000000000004</v>
      </c>
      <c r="AH119" s="55">
        <v>0.623</v>
      </c>
      <c r="AI119" s="3">
        <v>0.68799999999999994</v>
      </c>
      <c r="AJ119" s="3">
        <v>0.75</v>
      </c>
      <c r="AK119" s="3" t="s">
        <v>12</v>
      </c>
      <c r="AL119" s="3">
        <v>0.872</v>
      </c>
      <c r="AM119" s="15" t="s">
        <v>12</v>
      </c>
      <c r="AN119" s="10">
        <f t="shared" si="66"/>
        <v>0.75</v>
      </c>
      <c r="AO119" s="9">
        <f t="shared" si="67"/>
        <v>0.127</v>
      </c>
      <c r="AP119" s="10">
        <f t="shared" si="68"/>
        <v>0.122</v>
      </c>
      <c r="AQ119" s="9" t="s">
        <v>12</v>
      </c>
      <c r="AR119" s="55" t="s">
        <v>12</v>
      </c>
      <c r="AS119" s="55">
        <v>2.2669999999999999</v>
      </c>
      <c r="AT119" s="55">
        <v>2.4009999999999998</v>
      </c>
      <c r="AU119" s="55">
        <v>2.5670000000000002</v>
      </c>
      <c r="AV119" s="3">
        <v>2.7050000000000001</v>
      </c>
      <c r="AW119" s="3">
        <v>2.81</v>
      </c>
      <c r="AX119" s="3" t="s">
        <v>12</v>
      </c>
      <c r="AY119" s="3">
        <v>3.0009999999999999</v>
      </c>
      <c r="AZ119" s="15" t="s">
        <v>12</v>
      </c>
      <c r="BA119" s="10">
        <f t="shared" si="69"/>
        <v>2.81</v>
      </c>
      <c r="BB119" s="9">
        <f t="shared" si="70"/>
        <v>0.24299999999999988</v>
      </c>
      <c r="BC119" s="10">
        <f t="shared" si="71"/>
        <v>0.19099999999999984</v>
      </c>
      <c r="BD119" s="9">
        <v>6.0570000000000004</v>
      </c>
      <c r="BE119" s="3">
        <v>6.6360000000000001</v>
      </c>
      <c r="BF119" s="15">
        <v>7.2169999999999996</v>
      </c>
      <c r="BG119" s="15">
        <f t="shared" si="72"/>
        <v>6.6360000000000001</v>
      </c>
      <c r="BH119" s="9">
        <f t="shared" si="73"/>
        <v>0.57899999999999974</v>
      </c>
      <c r="BI119" s="10">
        <f t="shared" si="74"/>
        <v>0.58099999999999952</v>
      </c>
      <c r="BJ119" s="9">
        <v>6.0730000000000004</v>
      </c>
      <c r="BK119" s="3">
        <v>6.66</v>
      </c>
      <c r="BL119" s="15">
        <v>7.2510000000000003</v>
      </c>
      <c r="BM119" s="15">
        <f t="shared" si="75"/>
        <v>6.66</v>
      </c>
      <c r="BN119" s="9">
        <f t="shared" si="76"/>
        <v>0.58699999999999974</v>
      </c>
      <c r="BO119" s="10">
        <f t="shared" si="77"/>
        <v>0.59100000000000019</v>
      </c>
      <c r="BP119">
        <f t="shared" si="78"/>
        <v>0</v>
      </c>
      <c r="BQ119" s="93">
        <f t="shared" si="79"/>
        <v>1.0623853211009171</v>
      </c>
      <c r="BR119" s="93">
        <f t="shared" si="80"/>
        <v>1.0770642201834859</v>
      </c>
      <c r="BS119" s="93" t="str">
        <f>VLOOKUP(C119,'Koppeling locatie - aslocatie'!$A$2:$C$8139,2,FALSE)</f>
        <v>afma229</v>
      </c>
      <c r="BT119" s="93">
        <f>VLOOKUP($BS119,aslocaties_v01!$C$3:$AA$500,MATCH($K$3/10,aslocaties_v01!$C$2:$X$2),FALSE)</f>
        <v>3.9249999999999998</v>
      </c>
      <c r="BU119" s="93">
        <f>VLOOKUP(BS119,aslocaties_v01!$C$3:$AA$500,MATCH($K$3,aslocaties_v01!$C$2:$X$2),FALSE)</f>
        <v>4.07</v>
      </c>
      <c r="BV119" s="93">
        <f>VLOOKUP(BS119,aslocaties_v01!$C$3:$AA$500,MATCH($K$3*10,aslocaties_v01!$C$2:$Y$2),FALSE)</f>
        <v>4.5289999999999999</v>
      </c>
      <c r="BW119" s="93">
        <f t="shared" si="81"/>
        <v>0.14500000000000046</v>
      </c>
      <c r="BX119" s="93">
        <f t="shared" si="82"/>
        <v>0.45899999999999963</v>
      </c>
      <c r="BY119" s="94">
        <f t="shared" si="83"/>
        <v>0.73394495412843952</v>
      </c>
      <c r="BZ119" s="94">
        <f t="shared" si="84"/>
        <v>0.18904593639576139</v>
      </c>
      <c r="CA119" s="94">
        <f t="shared" si="85"/>
        <v>1.7149999999999999</v>
      </c>
      <c r="CB119">
        <f t="shared" si="86"/>
        <v>2.1149999999999993</v>
      </c>
      <c r="CC119" s="58">
        <f t="shared" si="87"/>
        <v>2.2220000000000004</v>
      </c>
      <c r="CD119" s="95" t="b">
        <f t="shared" si="88"/>
        <v>1</v>
      </c>
      <c r="CE119" s="96" t="b">
        <f t="shared" si="89"/>
        <v>1</v>
      </c>
      <c r="CF119" t="b">
        <f t="shared" si="90"/>
        <v>1</v>
      </c>
      <c r="CG119" t="b">
        <f t="shared" si="91"/>
        <v>1</v>
      </c>
      <c r="CH119" s="84" t="b">
        <f t="shared" si="92"/>
        <v>1</v>
      </c>
      <c r="CI119">
        <f t="shared" si="93"/>
        <v>0.75</v>
      </c>
      <c r="CJ119" t="b">
        <f t="shared" si="94"/>
        <v>1</v>
      </c>
      <c r="CK119" t="b">
        <f t="shared" si="95"/>
        <v>1</v>
      </c>
      <c r="CL119" s="84" t="b">
        <f t="shared" si="115"/>
        <v>1</v>
      </c>
      <c r="CM119">
        <f t="shared" si="96"/>
        <v>2.81</v>
      </c>
      <c r="CN119" t="b">
        <f t="shared" si="97"/>
        <v>1</v>
      </c>
      <c r="CO119" s="84">
        <f t="shared" si="98"/>
        <v>6.0886922755440116E-2</v>
      </c>
      <c r="CP119" t="b">
        <f t="shared" si="99"/>
        <v>1</v>
      </c>
      <c r="CQ119" s="96" t="b">
        <f t="shared" si="100"/>
        <v>1</v>
      </c>
      <c r="CR119" t="b">
        <f t="shared" si="101"/>
        <v>0</v>
      </c>
      <c r="CS119" t="b">
        <f t="shared" si="102"/>
        <v>0</v>
      </c>
      <c r="CT119" t="b">
        <f t="shared" si="103"/>
        <v>1</v>
      </c>
      <c r="CU119" t="b">
        <f t="shared" si="104"/>
        <v>1</v>
      </c>
      <c r="CV119" s="84" t="b">
        <f t="shared" si="105"/>
        <v>1</v>
      </c>
      <c r="CW119" t="b">
        <f t="shared" si="106"/>
        <v>1</v>
      </c>
      <c r="CX119" t="b">
        <f t="shared" si="107"/>
        <v>1</v>
      </c>
      <c r="CY119" t="b">
        <f t="shared" si="108"/>
        <v>1</v>
      </c>
      <c r="CZ119" t="b">
        <f t="shared" si="109"/>
        <v>1</v>
      </c>
      <c r="DA119" s="84">
        <f t="shared" si="110"/>
        <v>1</v>
      </c>
      <c r="DB119" t="b">
        <f t="shared" si="111"/>
        <v>1</v>
      </c>
    </row>
    <row r="120" spans="1:106">
      <c r="A120" s="9">
        <v>1762</v>
      </c>
      <c r="B120" s="3">
        <v>2</v>
      </c>
      <c r="C120" s="3" t="s">
        <v>1998</v>
      </c>
      <c r="D120" s="3" t="str">
        <f t="shared" si="58"/>
        <v>MA_1_38-2_dk_0021</v>
      </c>
      <c r="E120" s="3" t="str">
        <f t="shared" si="59"/>
        <v>0021</v>
      </c>
      <c r="F120" s="3">
        <v>150603.68799999999</v>
      </c>
      <c r="G120" s="15">
        <v>422667.78100000002</v>
      </c>
      <c r="H120" s="35" t="str">
        <f t="shared" si="60"/>
        <v>ja</v>
      </c>
      <c r="I120" s="42">
        <v>123</v>
      </c>
      <c r="J120" s="20" t="s">
        <v>372</v>
      </c>
      <c r="K120" s="21">
        <v>10000</v>
      </c>
      <c r="L120" s="28">
        <f t="shared" si="112"/>
        <v>1</v>
      </c>
      <c r="M120" s="28">
        <f t="shared" si="113"/>
        <v>1</v>
      </c>
      <c r="N120" s="56">
        <f t="shared" si="61"/>
        <v>10000</v>
      </c>
      <c r="O120" s="33">
        <f t="shared" si="114"/>
        <v>10320.097127673293</v>
      </c>
      <c r="P120" s="37">
        <f t="shared" si="62"/>
        <v>210.42706860576644</v>
      </c>
      <c r="Q120" s="9" t="s">
        <v>12</v>
      </c>
      <c r="R120" s="55" t="s">
        <v>12</v>
      </c>
      <c r="S120" s="55">
        <v>3.58</v>
      </c>
      <c r="T120" s="55">
        <v>5.8719999999999999</v>
      </c>
      <c r="U120" s="55">
        <v>7.2069999999999999</v>
      </c>
      <c r="V120" s="3">
        <v>7.47</v>
      </c>
      <c r="W120" s="3">
        <v>7.774</v>
      </c>
      <c r="X120" s="3" t="s">
        <v>12</v>
      </c>
      <c r="Y120" s="3">
        <v>8.3819999999999997</v>
      </c>
      <c r="Z120" s="15" t="s">
        <v>12</v>
      </c>
      <c r="AA120" s="10">
        <f t="shared" si="63"/>
        <v>7.774</v>
      </c>
      <c r="AB120" s="9">
        <f t="shared" si="64"/>
        <v>0.56700000000000017</v>
      </c>
      <c r="AC120" s="10">
        <f t="shared" si="65"/>
        <v>0.60799999999999965</v>
      </c>
      <c r="AD120" s="9" t="s">
        <v>12</v>
      </c>
      <c r="AE120" s="55" t="s">
        <v>12</v>
      </c>
      <c r="AF120" s="55">
        <v>9.1999999999999998E-2</v>
      </c>
      <c r="AG120" s="55">
        <v>0.156</v>
      </c>
      <c r="AH120" s="55">
        <v>0.25700000000000001</v>
      </c>
      <c r="AI120" s="3">
        <v>0.32600000000000001</v>
      </c>
      <c r="AJ120" s="3">
        <v>0.38600000000000001</v>
      </c>
      <c r="AK120" s="3" t="s">
        <v>12</v>
      </c>
      <c r="AL120" s="3">
        <v>0.495</v>
      </c>
      <c r="AM120" s="15" t="s">
        <v>12</v>
      </c>
      <c r="AN120" s="10">
        <f t="shared" si="66"/>
        <v>0.38600000000000001</v>
      </c>
      <c r="AO120" s="9">
        <f t="shared" si="67"/>
        <v>0.129</v>
      </c>
      <c r="AP120" s="10">
        <f t="shared" si="68"/>
        <v>0.10899999999999999</v>
      </c>
      <c r="AQ120" s="9" t="s">
        <v>12</v>
      </c>
      <c r="AR120" s="55" t="s">
        <v>12</v>
      </c>
      <c r="AS120" s="55">
        <v>0.27200000000000002</v>
      </c>
      <c r="AT120" s="55">
        <v>0.99199999999999999</v>
      </c>
      <c r="AU120" s="55">
        <v>1.5960000000000001</v>
      </c>
      <c r="AV120" s="3">
        <v>1.921</v>
      </c>
      <c r="AW120" s="3">
        <v>2.1309999999999998</v>
      </c>
      <c r="AX120" s="3" t="s">
        <v>12</v>
      </c>
      <c r="AY120" s="3">
        <v>2.39</v>
      </c>
      <c r="AZ120" s="15" t="s">
        <v>12</v>
      </c>
      <c r="BA120" s="10">
        <f t="shared" si="69"/>
        <v>2.1309999999999998</v>
      </c>
      <c r="BB120" s="9">
        <f t="shared" si="70"/>
        <v>0.5349999999999997</v>
      </c>
      <c r="BC120" s="10">
        <f t="shared" si="71"/>
        <v>0.25900000000000034</v>
      </c>
      <c r="BD120" s="9">
        <v>7.4370000000000003</v>
      </c>
      <c r="BE120" s="3">
        <v>8.0540000000000003</v>
      </c>
      <c r="BF120" s="15">
        <v>8.67</v>
      </c>
      <c r="BG120" s="15">
        <f t="shared" si="72"/>
        <v>8.0540000000000003</v>
      </c>
      <c r="BH120" s="9">
        <f t="shared" si="73"/>
        <v>0.61699999999999999</v>
      </c>
      <c r="BI120" s="10">
        <f t="shared" si="74"/>
        <v>0.61599999999999966</v>
      </c>
      <c r="BJ120" s="9">
        <v>7.423</v>
      </c>
      <c r="BK120" s="3">
        <v>8.0389999999999997</v>
      </c>
      <c r="BL120" s="15">
        <v>8.6549999999999994</v>
      </c>
      <c r="BM120" s="15">
        <f t="shared" si="75"/>
        <v>8.0389999999999997</v>
      </c>
      <c r="BN120" s="9">
        <f t="shared" si="76"/>
        <v>0.61599999999999966</v>
      </c>
      <c r="BO120" s="10">
        <f t="shared" si="77"/>
        <v>0.61599999999999966</v>
      </c>
      <c r="BP120">
        <f t="shared" si="78"/>
        <v>0</v>
      </c>
      <c r="BQ120" s="93">
        <f t="shared" si="79"/>
        <v>1.0881834215167545</v>
      </c>
      <c r="BR120" s="93">
        <f t="shared" si="80"/>
        <v>1.0864197530864188</v>
      </c>
      <c r="BS120" s="93" t="str">
        <f>VLOOKUP(C120,'Koppeling locatie - aslocatie'!$A$2:$C$8139,2,FALSE)</f>
        <v>maas210</v>
      </c>
      <c r="BT120" s="93">
        <f>VLOOKUP($BS120,aslocaties_v01!$C$3:$AA$500,MATCH($K$3/10,aslocaties_v01!$C$2:$X$2),FALSE)</f>
        <v>7.0650000000000004</v>
      </c>
      <c r="BU120" s="93">
        <f>VLOOKUP(BS120,aslocaties_v01!$C$3:$AA$500,MATCH($K$3,aslocaties_v01!$C$2:$X$2),FALSE)</f>
        <v>7.649</v>
      </c>
      <c r="BV120" s="93">
        <f>VLOOKUP(BS120,aslocaties_v01!$C$3:$AA$500,MATCH($K$3*10,aslocaties_v01!$C$2:$Y$2),FALSE)</f>
        <v>8.2629999999999999</v>
      </c>
      <c r="BW120" s="93">
        <f t="shared" si="81"/>
        <v>0.58399999999999963</v>
      </c>
      <c r="BX120" s="93">
        <f t="shared" si="82"/>
        <v>0.61399999999999988</v>
      </c>
      <c r="BY120" s="94">
        <f t="shared" si="83"/>
        <v>2.9982363315695704E-2</v>
      </c>
      <c r="BZ120" s="94">
        <f t="shared" si="84"/>
        <v>9.8684210526318594E-3</v>
      </c>
      <c r="CA120" s="94">
        <f t="shared" si="85"/>
        <v>0.14199999999999946</v>
      </c>
      <c r="CB120">
        <f t="shared" si="86"/>
        <v>0.125</v>
      </c>
      <c r="CC120" s="58">
        <f t="shared" si="87"/>
        <v>0.11899999999999977</v>
      </c>
      <c r="CD120" s="95" t="b">
        <f t="shared" si="88"/>
        <v>0</v>
      </c>
      <c r="CE120" s="96" t="b">
        <f t="shared" si="89"/>
        <v>1</v>
      </c>
      <c r="CF120" t="b">
        <f t="shared" si="90"/>
        <v>1</v>
      </c>
      <c r="CG120" t="b">
        <f t="shared" si="91"/>
        <v>1</v>
      </c>
      <c r="CH120" s="84" t="b">
        <f t="shared" si="92"/>
        <v>1</v>
      </c>
      <c r="CI120">
        <f t="shared" si="93"/>
        <v>0.38600000000000001</v>
      </c>
      <c r="CJ120" t="b">
        <f t="shared" si="94"/>
        <v>1</v>
      </c>
      <c r="CK120" t="b">
        <f t="shared" si="95"/>
        <v>1</v>
      </c>
      <c r="CL120" s="84" t="b">
        <f t="shared" si="115"/>
        <v>1</v>
      </c>
      <c r="CM120">
        <f t="shared" si="96"/>
        <v>2.1309999999999998</v>
      </c>
      <c r="CN120" t="b">
        <f t="shared" si="97"/>
        <v>1</v>
      </c>
      <c r="CO120" s="84">
        <f t="shared" si="98"/>
        <v>5.4487365111234219E-2</v>
      </c>
      <c r="CP120" t="b">
        <f t="shared" si="99"/>
        <v>1</v>
      </c>
      <c r="CQ120" s="96" t="b">
        <f t="shared" si="100"/>
        <v>1</v>
      </c>
      <c r="CR120" t="b">
        <f t="shared" si="101"/>
        <v>1</v>
      </c>
      <c r="CS120" t="b">
        <f t="shared" si="102"/>
        <v>1</v>
      </c>
      <c r="CT120" t="b">
        <f t="shared" si="103"/>
        <v>1</v>
      </c>
      <c r="CU120" t="b">
        <f t="shared" si="104"/>
        <v>1</v>
      </c>
      <c r="CV120" s="84" t="b">
        <f t="shared" si="105"/>
        <v>1</v>
      </c>
      <c r="CW120" t="b">
        <f t="shared" si="106"/>
        <v>1</v>
      </c>
      <c r="CX120" t="b">
        <f t="shared" si="107"/>
        <v>1</v>
      </c>
      <c r="CY120" t="b">
        <f t="shared" si="108"/>
        <v>1</v>
      </c>
      <c r="CZ120" t="b">
        <f t="shared" si="109"/>
        <v>1</v>
      </c>
      <c r="DA120" s="84">
        <f t="shared" si="110"/>
        <v>0</v>
      </c>
      <c r="DB120" t="b">
        <f t="shared" si="111"/>
        <v>0</v>
      </c>
    </row>
    <row r="121" spans="1:106">
      <c r="A121" s="9">
        <v>1763</v>
      </c>
      <c r="B121" s="3">
        <v>2</v>
      </c>
      <c r="C121" s="3" t="s">
        <v>1999</v>
      </c>
      <c r="D121" s="3" t="str">
        <f t="shared" si="58"/>
        <v>MA_1_38-2_dk_0024</v>
      </c>
      <c r="E121" s="3" t="str">
        <f t="shared" si="59"/>
        <v>0024</v>
      </c>
      <c r="F121" s="3">
        <v>150532.359</v>
      </c>
      <c r="G121" s="15">
        <v>422469.81199999998</v>
      </c>
      <c r="H121" s="35" t="str">
        <f t="shared" si="60"/>
        <v>ja</v>
      </c>
      <c r="I121" s="42">
        <v>76</v>
      </c>
      <c r="J121" s="20" t="s">
        <v>372</v>
      </c>
      <c r="K121" s="21">
        <v>10000</v>
      </c>
      <c r="L121" s="28">
        <f t="shared" si="112"/>
        <v>1</v>
      </c>
      <c r="M121" s="28">
        <f t="shared" si="113"/>
        <v>1</v>
      </c>
      <c r="N121" s="56">
        <f t="shared" si="61"/>
        <v>10000</v>
      </c>
      <c r="O121" s="33">
        <f t="shared" si="114"/>
        <v>210.42706860576644</v>
      </c>
      <c r="P121" s="37">
        <f t="shared" si="62"/>
        <v>102.68203744080837</v>
      </c>
      <c r="Q121" s="9" t="s">
        <v>12</v>
      </c>
      <c r="R121" s="55" t="s">
        <v>12</v>
      </c>
      <c r="S121" s="55">
        <v>6.5060000000000002</v>
      </c>
      <c r="T121" s="55">
        <v>6.8719999999999999</v>
      </c>
      <c r="U121" s="55">
        <v>7.2069999999999999</v>
      </c>
      <c r="V121" s="3">
        <v>7.4660000000000002</v>
      </c>
      <c r="W121" s="3">
        <v>7.7709999999999999</v>
      </c>
      <c r="X121" s="3" t="s">
        <v>12</v>
      </c>
      <c r="Y121" s="3">
        <v>8.3789999999999996</v>
      </c>
      <c r="Z121" s="15" t="s">
        <v>12</v>
      </c>
      <c r="AA121" s="10">
        <f t="shared" si="63"/>
        <v>7.7709999999999999</v>
      </c>
      <c r="AB121" s="9">
        <f t="shared" si="64"/>
        <v>0.56400000000000006</v>
      </c>
      <c r="AC121" s="10">
        <f t="shared" si="65"/>
        <v>0.60799999999999965</v>
      </c>
      <c r="AD121" s="9" t="s">
        <v>12</v>
      </c>
      <c r="AE121" s="55" t="s">
        <v>12</v>
      </c>
      <c r="AF121" s="55">
        <v>0.249</v>
      </c>
      <c r="AG121" s="55">
        <v>0.32100000000000001</v>
      </c>
      <c r="AH121" s="55">
        <v>0.378</v>
      </c>
      <c r="AI121" s="3">
        <v>0.42799999999999999</v>
      </c>
      <c r="AJ121" s="3">
        <v>0.48299999999999998</v>
      </c>
      <c r="AK121" s="3" t="s">
        <v>12</v>
      </c>
      <c r="AL121" s="3">
        <v>0.59299999999999997</v>
      </c>
      <c r="AM121" s="15" t="s">
        <v>12</v>
      </c>
      <c r="AN121" s="10">
        <f t="shared" si="66"/>
        <v>0.48299999999999998</v>
      </c>
      <c r="AO121" s="9">
        <f t="shared" si="67"/>
        <v>0.10499999999999998</v>
      </c>
      <c r="AP121" s="10">
        <f t="shared" si="68"/>
        <v>0.10999999999999999</v>
      </c>
      <c r="AQ121" s="9" t="s">
        <v>12</v>
      </c>
      <c r="AR121" s="55" t="s">
        <v>12</v>
      </c>
      <c r="AS121" s="55">
        <v>1.597</v>
      </c>
      <c r="AT121" s="55">
        <v>1.925</v>
      </c>
      <c r="AU121" s="55">
        <v>2.1259999999999999</v>
      </c>
      <c r="AV121" s="3">
        <v>2.2549999999999999</v>
      </c>
      <c r="AW121" s="3">
        <v>2.38</v>
      </c>
      <c r="AX121" s="3" t="s">
        <v>12</v>
      </c>
      <c r="AY121" s="3">
        <v>2.625</v>
      </c>
      <c r="AZ121" s="15" t="s">
        <v>12</v>
      </c>
      <c r="BA121" s="10">
        <f t="shared" si="69"/>
        <v>2.38</v>
      </c>
      <c r="BB121" s="9">
        <f t="shared" si="70"/>
        <v>0.254</v>
      </c>
      <c r="BC121" s="10">
        <f t="shared" si="71"/>
        <v>0.24500000000000011</v>
      </c>
      <c r="BD121" s="9">
        <v>7.444</v>
      </c>
      <c r="BE121" s="3">
        <v>8.016</v>
      </c>
      <c r="BF121" s="15">
        <v>8.641</v>
      </c>
      <c r="BG121" s="15">
        <f t="shared" si="72"/>
        <v>8.016</v>
      </c>
      <c r="BH121" s="9">
        <f t="shared" si="73"/>
        <v>0.57200000000000006</v>
      </c>
      <c r="BI121" s="10">
        <f t="shared" si="74"/>
        <v>0.625</v>
      </c>
      <c r="BJ121" s="9">
        <v>7.4240000000000004</v>
      </c>
      <c r="BK121" s="3">
        <v>7.9950000000000001</v>
      </c>
      <c r="BL121" s="15">
        <v>8.6219999999999999</v>
      </c>
      <c r="BM121" s="15">
        <f t="shared" si="75"/>
        <v>7.9950000000000001</v>
      </c>
      <c r="BN121" s="9">
        <f t="shared" si="76"/>
        <v>0.57099999999999973</v>
      </c>
      <c r="BO121" s="10">
        <f t="shared" si="77"/>
        <v>0.62699999999999978</v>
      </c>
      <c r="BP121">
        <f t="shared" si="78"/>
        <v>0</v>
      </c>
      <c r="BQ121" s="93">
        <f t="shared" si="79"/>
        <v>1.0141843971631206</v>
      </c>
      <c r="BR121" s="93">
        <f t="shared" si="80"/>
        <v>1.0124113475177299</v>
      </c>
      <c r="BS121" s="93" t="str">
        <f>VLOOKUP(C121,'Koppeling locatie - aslocatie'!$A$2:$C$8139,2,FALSE)</f>
        <v>maas210</v>
      </c>
      <c r="BT121" s="93">
        <f>VLOOKUP($BS121,aslocaties_v01!$C$3:$AA$500,MATCH($K$3/10,aslocaties_v01!$C$2:$X$2),FALSE)</f>
        <v>7.0650000000000004</v>
      </c>
      <c r="BU121" s="93">
        <f>VLOOKUP(BS121,aslocaties_v01!$C$3:$AA$500,MATCH($K$3,aslocaties_v01!$C$2:$X$2),FALSE)</f>
        <v>7.649</v>
      </c>
      <c r="BV121" s="93">
        <f>VLOOKUP(BS121,aslocaties_v01!$C$3:$AA$500,MATCH($K$3*10,aslocaties_v01!$C$2:$Y$2),FALSE)</f>
        <v>8.2629999999999999</v>
      </c>
      <c r="BW121" s="93">
        <f t="shared" si="81"/>
        <v>0.58399999999999963</v>
      </c>
      <c r="BX121" s="93">
        <f t="shared" si="82"/>
        <v>0.61399999999999988</v>
      </c>
      <c r="BY121" s="94">
        <f t="shared" si="83"/>
        <v>3.5460992907800692E-2</v>
      </c>
      <c r="BZ121" s="94">
        <f t="shared" si="84"/>
        <v>9.8684210526318594E-3</v>
      </c>
      <c r="CA121" s="94">
        <f t="shared" si="85"/>
        <v>0.14199999999999946</v>
      </c>
      <c r="CB121">
        <f t="shared" si="86"/>
        <v>0.12199999999999989</v>
      </c>
      <c r="CC121" s="58">
        <f t="shared" si="87"/>
        <v>0.11599999999999966</v>
      </c>
      <c r="CD121" s="95" t="b">
        <f t="shared" si="88"/>
        <v>0</v>
      </c>
      <c r="CE121" s="96" t="b">
        <f t="shared" si="89"/>
        <v>1</v>
      </c>
      <c r="CF121" t="b">
        <f t="shared" si="90"/>
        <v>1</v>
      </c>
      <c r="CG121" t="b">
        <f t="shared" si="91"/>
        <v>1</v>
      </c>
      <c r="CH121" s="84" t="b">
        <f t="shared" si="92"/>
        <v>1</v>
      </c>
      <c r="CI121">
        <f t="shared" si="93"/>
        <v>0.48299999999999998</v>
      </c>
      <c r="CJ121" t="b">
        <f t="shared" si="94"/>
        <v>1</v>
      </c>
      <c r="CK121" t="b">
        <f t="shared" si="95"/>
        <v>1</v>
      </c>
      <c r="CL121" s="84" t="b">
        <f t="shared" si="115"/>
        <v>1</v>
      </c>
      <c r="CM121">
        <f t="shared" si="96"/>
        <v>2.38</v>
      </c>
      <c r="CN121" t="b">
        <f t="shared" si="97"/>
        <v>1</v>
      </c>
      <c r="CO121" s="84">
        <f t="shared" si="98"/>
        <v>5.4659872998973347E-2</v>
      </c>
      <c r="CP121" t="b">
        <f t="shared" si="99"/>
        <v>1</v>
      </c>
      <c r="CQ121" s="96" t="b">
        <f t="shared" si="100"/>
        <v>1</v>
      </c>
      <c r="CR121" t="b">
        <f t="shared" si="101"/>
        <v>1</v>
      </c>
      <c r="CS121" t="b">
        <f t="shared" si="102"/>
        <v>1</v>
      </c>
      <c r="CT121" t="b">
        <f t="shared" si="103"/>
        <v>1</v>
      </c>
      <c r="CU121" t="b">
        <f t="shared" si="104"/>
        <v>1</v>
      </c>
      <c r="CV121" s="84" t="b">
        <f t="shared" si="105"/>
        <v>0</v>
      </c>
      <c r="CW121" t="b">
        <f t="shared" si="106"/>
        <v>0</v>
      </c>
      <c r="CX121" t="b">
        <f t="shared" si="107"/>
        <v>0</v>
      </c>
      <c r="CY121" t="b">
        <f t="shared" si="108"/>
        <v>1</v>
      </c>
      <c r="CZ121" t="b">
        <f t="shared" si="109"/>
        <v>1</v>
      </c>
      <c r="DA121" s="84">
        <f t="shared" si="110"/>
        <v>1</v>
      </c>
      <c r="DB121" t="b">
        <f t="shared" si="111"/>
        <v>0</v>
      </c>
    </row>
    <row r="122" spans="1:106">
      <c r="A122" s="9">
        <v>1764</v>
      </c>
      <c r="B122" s="3">
        <v>2</v>
      </c>
      <c r="C122" s="3" t="s">
        <v>2000</v>
      </c>
      <c r="D122" s="3" t="str">
        <f t="shared" si="58"/>
        <v>MA_1_38-2_dk_0025</v>
      </c>
      <c r="E122" s="3" t="str">
        <f t="shared" si="59"/>
        <v>0025</v>
      </c>
      <c r="F122" s="3">
        <v>150505.79699999999</v>
      </c>
      <c r="G122" s="15">
        <v>422370.625</v>
      </c>
      <c r="H122" s="35" t="str">
        <f t="shared" si="60"/>
        <v>ja</v>
      </c>
      <c r="I122" s="42">
        <v>138</v>
      </c>
      <c r="J122" s="20" t="s">
        <v>372</v>
      </c>
      <c r="K122" s="21">
        <v>10000</v>
      </c>
      <c r="L122" s="28">
        <f t="shared" si="112"/>
        <v>1</v>
      </c>
      <c r="M122" s="28">
        <f t="shared" si="113"/>
        <v>1</v>
      </c>
      <c r="N122" s="56">
        <f t="shared" si="61"/>
        <v>10000</v>
      </c>
      <c r="O122" s="33">
        <f t="shared" si="114"/>
        <v>102.68203744080837</v>
      </c>
      <c r="P122" s="37">
        <f t="shared" si="62"/>
        <v>119.61458493846547</v>
      </c>
      <c r="Q122" s="9" t="s">
        <v>12</v>
      </c>
      <c r="R122" s="55" t="s">
        <v>12</v>
      </c>
      <c r="S122" s="55">
        <v>6.2519999999999998</v>
      </c>
      <c r="T122" s="55">
        <v>6.6280000000000001</v>
      </c>
      <c r="U122" s="55">
        <v>6.9729999999999999</v>
      </c>
      <c r="V122" s="3">
        <v>7.2480000000000002</v>
      </c>
      <c r="W122" s="3">
        <v>7.5609999999999999</v>
      </c>
      <c r="X122" s="3" t="s">
        <v>12</v>
      </c>
      <c r="Y122" s="3">
        <v>8.1950000000000003</v>
      </c>
      <c r="Z122" s="15" t="s">
        <v>12</v>
      </c>
      <c r="AA122" s="10">
        <f t="shared" si="63"/>
        <v>7.5609999999999999</v>
      </c>
      <c r="AB122" s="9">
        <f t="shared" si="64"/>
        <v>0.58800000000000008</v>
      </c>
      <c r="AC122" s="10">
        <f t="shared" si="65"/>
        <v>0.63400000000000034</v>
      </c>
      <c r="AD122" s="9" t="s">
        <v>12</v>
      </c>
      <c r="AE122" s="55" t="s">
        <v>12</v>
      </c>
      <c r="AF122" s="55">
        <v>0.36899999999999999</v>
      </c>
      <c r="AG122" s="55">
        <v>0.42099999999999999</v>
      </c>
      <c r="AH122" s="55">
        <v>0.47699999999999998</v>
      </c>
      <c r="AI122" s="3">
        <v>0.52700000000000002</v>
      </c>
      <c r="AJ122" s="3">
        <v>0.57899999999999996</v>
      </c>
      <c r="AK122" s="3" t="s">
        <v>12</v>
      </c>
      <c r="AL122" s="3">
        <v>0.68</v>
      </c>
      <c r="AM122" s="15" t="s">
        <v>12</v>
      </c>
      <c r="AN122" s="10">
        <f t="shared" si="66"/>
        <v>0.57899999999999996</v>
      </c>
      <c r="AO122" s="9">
        <f t="shared" si="67"/>
        <v>0.10199999999999998</v>
      </c>
      <c r="AP122" s="10">
        <f t="shared" si="68"/>
        <v>0.10100000000000009</v>
      </c>
      <c r="AQ122" s="9" t="s">
        <v>12</v>
      </c>
      <c r="AR122" s="55" t="s">
        <v>12</v>
      </c>
      <c r="AS122" s="55">
        <v>2.1120000000000001</v>
      </c>
      <c r="AT122" s="55">
        <v>2.2360000000000002</v>
      </c>
      <c r="AU122" s="55">
        <v>2.359</v>
      </c>
      <c r="AV122" s="3">
        <v>2.4649999999999999</v>
      </c>
      <c r="AW122" s="3">
        <v>2.5779999999999998</v>
      </c>
      <c r="AX122" s="3" t="s">
        <v>12</v>
      </c>
      <c r="AY122" s="3">
        <v>2.7850000000000001</v>
      </c>
      <c r="AZ122" s="15" t="s">
        <v>12</v>
      </c>
      <c r="BA122" s="10">
        <f t="shared" si="69"/>
        <v>2.5779999999999998</v>
      </c>
      <c r="BB122" s="9">
        <f t="shared" si="70"/>
        <v>0.21899999999999986</v>
      </c>
      <c r="BC122" s="10">
        <f t="shared" si="71"/>
        <v>0.20700000000000029</v>
      </c>
      <c r="BD122" s="9">
        <v>7.2089999999999996</v>
      </c>
      <c r="BE122" s="3">
        <v>7.8079999999999998</v>
      </c>
      <c r="BF122" s="15">
        <v>8.4369999999999994</v>
      </c>
      <c r="BG122" s="15">
        <f t="shared" si="72"/>
        <v>7.8079999999999998</v>
      </c>
      <c r="BH122" s="9">
        <f t="shared" si="73"/>
        <v>0.5990000000000002</v>
      </c>
      <c r="BI122" s="10">
        <f t="shared" si="74"/>
        <v>0.62899999999999956</v>
      </c>
      <c r="BJ122" s="9">
        <v>7.1920000000000002</v>
      </c>
      <c r="BK122" s="3">
        <v>7.7910000000000004</v>
      </c>
      <c r="BL122" s="15">
        <v>8.4190000000000005</v>
      </c>
      <c r="BM122" s="15">
        <f t="shared" si="75"/>
        <v>7.7910000000000004</v>
      </c>
      <c r="BN122" s="9">
        <f t="shared" si="76"/>
        <v>0.5990000000000002</v>
      </c>
      <c r="BO122" s="10">
        <f t="shared" si="77"/>
        <v>0.62800000000000011</v>
      </c>
      <c r="BP122">
        <f t="shared" si="78"/>
        <v>0</v>
      </c>
      <c r="BQ122" s="93">
        <f t="shared" si="79"/>
        <v>1.0187074829931975</v>
      </c>
      <c r="BR122" s="93">
        <f t="shared" si="80"/>
        <v>1.0187074829931975</v>
      </c>
      <c r="BS122" s="93" t="str">
        <f>VLOOKUP(C122,'Koppeling locatie - aslocatie'!$A$2:$C$8139,2,FALSE)</f>
        <v>maas210</v>
      </c>
      <c r="BT122" s="93">
        <f>VLOOKUP($BS122,aslocaties_v01!$C$3:$AA$500,MATCH($K$3/10,aslocaties_v01!$C$2:$X$2),FALSE)</f>
        <v>7.0650000000000004</v>
      </c>
      <c r="BU122" s="93">
        <f>VLOOKUP(BS122,aslocaties_v01!$C$3:$AA$500,MATCH($K$3,aslocaties_v01!$C$2:$X$2),FALSE)</f>
        <v>7.649</v>
      </c>
      <c r="BV122" s="93">
        <f>VLOOKUP(BS122,aslocaties_v01!$C$3:$AA$500,MATCH($K$3*10,aslocaties_v01!$C$2:$Y$2),FALSE)</f>
        <v>8.2629999999999999</v>
      </c>
      <c r="BW122" s="93">
        <f t="shared" si="81"/>
        <v>0.58399999999999963</v>
      </c>
      <c r="BX122" s="93">
        <f t="shared" si="82"/>
        <v>0.61399999999999988</v>
      </c>
      <c r="BY122" s="94">
        <f t="shared" si="83"/>
        <v>6.8027210884361589E-3</v>
      </c>
      <c r="BZ122" s="94">
        <f t="shared" si="84"/>
        <v>3.1545741324921828E-2</v>
      </c>
      <c r="CA122" s="94">
        <f t="shared" si="85"/>
        <v>9.2000000000000526E-2</v>
      </c>
      <c r="CB122">
        <f t="shared" si="86"/>
        <v>8.8000000000000078E-2</v>
      </c>
      <c r="CC122" s="58">
        <f t="shared" si="87"/>
        <v>6.7999999999999616E-2</v>
      </c>
      <c r="CD122" s="95" t="b">
        <f t="shared" si="88"/>
        <v>0</v>
      </c>
      <c r="CE122" s="96" t="b">
        <f t="shared" si="89"/>
        <v>1</v>
      </c>
      <c r="CF122" t="b">
        <f t="shared" si="90"/>
        <v>1</v>
      </c>
      <c r="CG122" t="b">
        <f t="shared" si="91"/>
        <v>1</v>
      </c>
      <c r="CH122" s="84" t="b">
        <f t="shared" si="92"/>
        <v>1</v>
      </c>
      <c r="CI122">
        <f t="shared" si="93"/>
        <v>0.57899999999999996</v>
      </c>
      <c r="CJ122" t="b">
        <f t="shared" si="94"/>
        <v>1</v>
      </c>
      <c r="CK122" t="b">
        <f t="shared" si="95"/>
        <v>1</v>
      </c>
      <c r="CL122" s="84" t="b">
        <f t="shared" si="115"/>
        <v>1</v>
      </c>
      <c r="CM122">
        <f t="shared" si="96"/>
        <v>2.5779999999999998</v>
      </c>
      <c r="CN122" t="b">
        <f t="shared" si="97"/>
        <v>1</v>
      </c>
      <c r="CO122" s="84">
        <f t="shared" si="98"/>
        <v>5.5845494302185487E-2</v>
      </c>
      <c r="CP122" t="b">
        <f t="shared" si="99"/>
        <v>1</v>
      </c>
      <c r="CQ122" s="96" t="b">
        <f t="shared" si="100"/>
        <v>0</v>
      </c>
      <c r="CR122" t="b">
        <f t="shared" si="101"/>
        <v>0</v>
      </c>
      <c r="CS122" t="b">
        <f t="shared" si="102"/>
        <v>0</v>
      </c>
      <c r="CT122" t="b">
        <f t="shared" si="103"/>
        <v>1</v>
      </c>
      <c r="CU122" t="b">
        <f t="shared" si="104"/>
        <v>1</v>
      </c>
      <c r="CV122" s="84" t="b">
        <f t="shared" si="105"/>
        <v>1</v>
      </c>
      <c r="CW122" t="b">
        <f t="shared" si="106"/>
        <v>1</v>
      </c>
      <c r="CX122" t="b">
        <f t="shared" si="107"/>
        <v>1</v>
      </c>
      <c r="CY122" t="b">
        <f t="shared" si="108"/>
        <v>1</v>
      </c>
      <c r="CZ122" t="b">
        <f t="shared" si="109"/>
        <v>1</v>
      </c>
      <c r="DA122" s="84">
        <f t="shared" si="110"/>
        <v>1</v>
      </c>
      <c r="DB122" t="b">
        <f t="shared" si="111"/>
        <v>0</v>
      </c>
    </row>
    <row r="123" spans="1:106">
      <c r="A123" s="9">
        <v>1765</v>
      </c>
      <c r="B123" s="3">
        <v>2</v>
      </c>
      <c r="C123" s="3" t="s">
        <v>2001</v>
      </c>
      <c r="D123" s="3" t="str">
        <f t="shared" si="58"/>
        <v>MA_1_38-2_dk_0026</v>
      </c>
      <c r="E123" s="3" t="str">
        <f t="shared" si="59"/>
        <v>0026</v>
      </c>
      <c r="F123" s="3">
        <v>150424.57800000001</v>
      </c>
      <c r="G123" s="15">
        <v>422282.81199999998</v>
      </c>
      <c r="H123" s="35" t="str">
        <f t="shared" si="60"/>
        <v>ja</v>
      </c>
      <c r="I123" s="42">
        <v>119</v>
      </c>
      <c r="J123" s="20" t="s">
        <v>372</v>
      </c>
      <c r="K123" s="21">
        <v>10000</v>
      </c>
      <c r="L123" s="28">
        <f t="shared" si="112"/>
        <v>1</v>
      </c>
      <c r="M123" s="28">
        <f t="shared" si="113"/>
        <v>1</v>
      </c>
      <c r="N123" s="56">
        <f t="shared" si="61"/>
        <v>10000</v>
      </c>
      <c r="O123" s="33">
        <f t="shared" si="114"/>
        <v>119.61458493846547</v>
      </c>
      <c r="P123" s="37">
        <f t="shared" si="62"/>
        <v>100.4368873272755</v>
      </c>
      <c r="Q123" s="9" t="s">
        <v>12</v>
      </c>
      <c r="R123" s="55" t="s">
        <v>12</v>
      </c>
      <c r="S123" s="55">
        <v>6.2510000000000003</v>
      </c>
      <c r="T123" s="55">
        <v>6.6269999999999998</v>
      </c>
      <c r="U123" s="55">
        <v>6.9729999999999999</v>
      </c>
      <c r="V123" s="3">
        <v>7.2469999999999999</v>
      </c>
      <c r="W123" s="3">
        <v>7.5609999999999999</v>
      </c>
      <c r="X123" s="3" t="s">
        <v>12</v>
      </c>
      <c r="Y123" s="3">
        <v>8.1950000000000003</v>
      </c>
      <c r="Z123" s="15" t="s">
        <v>12</v>
      </c>
      <c r="AA123" s="10">
        <f t="shared" si="63"/>
        <v>7.5609999999999999</v>
      </c>
      <c r="AB123" s="9">
        <f t="shared" si="64"/>
        <v>0.58800000000000008</v>
      </c>
      <c r="AC123" s="10">
        <f t="shared" si="65"/>
        <v>0.63400000000000034</v>
      </c>
      <c r="AD123" s="9" t="s">
        <v>12</v>
      </c>
      <c r="AE123" s="55" t="s">
        <v>12</v>
      </c>
      <c r="AF123" s="55">
        <v>0.35199999999999998</v>
      </c>
      <c r="AG123" s="55">
        <v>0.40400000000000003</v>
      </c>
      <c r="AH123" s="55">
        <v>0.46</v>
      </c>
      <c r="AI123" s="3">
        <v>0.51100000000000001</v>
      </c>
      <c r="AJ123" s="3">
        <v>0.56499999999999995</v>
      </c>
      <c r="AK123" s="3" t="s">
        <v>12</v>
      </c>
      <c r="AL123" s="3">
        <v>0.66900000000000004</v>
      </c>
      <c r="AM123" s="15" t="s">
        <v>12</v>
      </c>
      <c r="AN123" s="10">
        <f t="shared" si="66"/>
        <v>0.56499999999999995</v>
      </c>
      <c r="AO123" s="9">
        <f t="shared" si="67"/>
        <v>0.10499999999999993</v>
      </c>
      <c r="AP123" s="10">
        <f t="shared" si="68"/>
        <v>0.10400000000000009</v>
      </c>
      <c r="AQ123" s="9" t="s">
        <v>12</v>
      </c>
      <c r="AR123" s="55" t="s">
        <v>12</v>
      </c>
      <c r="AS123" s="55">
        <v>2.0649999999999999</v>
      </c>
      <c r="AT123" s="55">
        <v>2.21</v>
      </c>
      <c r="AU123" s="55">
        <v>2.3380000000000001</v>
      </c>
      <c r="AV123" s="3">
        <v>2.4460000000000002</v>
      </c>
      <c r="AW123" s="3">
        <v>2.5569999999999999</v>
      </c>
      <c r="AX123" s="3" t="s">
        <v>12</v>
      </c>
      <c r="AY123" s="3">
        <v>2.762</v>
      </c>
      <c r="AZ123" s="15" t="s">
        <v>12</v>
      </c>
      <c r="BA123" s="10">
        <f t="shared" si="69"/>
        <v>2.5569999999999999</v>
      </c>
      <c r="BB123" s="9">
        <f t="shared" si="70"/>
        <v>0.21899999999999986</v>
      </c>
      <c r="BC123" s="10">
        <f t="shared" si="71"/>
        <v>0.20500000000000007</v>
      </c>
      <c r="BD123" s="9">
        <v>7.1859999999999999</v>
      </c>
      <c r="BE123" s="3">
        <v>7.79</v>
      </c>
      <c r="BF123" s="15">
        <v>8.4209999999999994</v>
      </c>
      <c r="BG123" s="15">
        <f t="shared" si="72"/>
        <v>7.79</v>
      </c>
      <c r="BH123" s="9">
        <f t="shared" si="73"/>
        <v>0.60400000000000009</v>
      </c>
      <c r="BI123" s="10">
        <f t="shared" si="74"/>
        <v>0.63099999999999934</v>
      </c>
      <c r="BJ123" s="9">
        <v>7.17</v>
      </c>
      <c r="BK123" s="3">
        <v>7.774</v>
      </c>
      <c r="BL123" s="15">
        <v>8.407</v>
      </c>
      <c r="BM123" s="15">
        <f t="shared" si="75"/>
        <v>7.774</v>
      </c>
      <c r="BN123" s="9">
        <f t="shared" si="76"/>
        <v>0.60400000000000009</v>
      </c>
      <c r="BO123" s="10">
        <f t="shared" si="77"/>
        <v>0.63300000000000001</v>
      </c>
      <c r="BP123">
        <f t="shared" si="78"/>
        <v>0</v>
      </c>
      <c r="BQ123" s="93">
        <f t="shared" si="79"/>
        <v>1.0272108843537415</v>
      </c>
      <c r="BR123" s="93">
        <f t="shared" si="80"/>
        <v>1.0272108843537415</v>
      </c>
      <c r="BS123" s="93" t="str">
        <f>VLOOKUP(C123,'Koppeling locatie - aslocatie'!$A$2:$C$8139,2,FALSE)</f>
        <v>maas210</v>
      </c>
      <c r="BT123" s="93">
        <f>VLOOKUP($BS123,aslocaties_v01!$C$3:$AA$500,MATCH($K$3/10,aslocaties_v01!$C$2:$X$2),FALSE)</f>
        <v>7.0650000000000004</v>
      </c>
      <c r="BU123" s="93">
        <f>VLOOKUP(BS123,aslocaties_v01!$C$3:$AA$500,MATCH($K$3,aslocaties_v01!$C$2:$X$2),FALSE)</f>
        <v>7.649</v>
      </c>
      <c r="BV123" s="93">
        <f>VLOOKUP(BS123,aslocaties_v01!$C$3:$AA$500,MATCH($K$3*10,aslocaties_v01!$C$2:$Y$2),FALSE)</f>
        <v>8.2629999999999999</v>
      </c>
      <c r="BW123" s="93">
        <f t="shared" si="81"/>
        <v>0.58399999999999963</v>
      </c>
      <c r="BX123" s="93">
        <f t="shared" si="82"/>
        <v>0.61399999999999988</v>
      </c>
      <c r="BY123" s="94">
        <f t="shared" si="83"/>
        <v>6.8027210884361589E-3</v>
      </c>
      <c r="BZ123" s="94">
        <f t="shared" si="84"/>
        <v>3.1545741324921828E-2</v>
      </c>
      <c r="CA123" s="94">
        <f t="shared" si="85"/>
        <v>9.2000000000000526E-2</v>
      </c>
      <c r="CB123">
        <f t="shared" si="86"/>
        <v>8.8000000000000078E-2</v>
      </c>
      <c r="CC123" s="58">
        <f t="shared" si="87"/>
        <v>6.7999999999999616E-2</v>
      </c>
      <c r="CD123" s="95" t="b">
        <f t="shared" si="88"/>
        <v>0</v>
      </c>
      <c r="CE123" s="96" t="b">
        <f t="shared" si="89"/>
        <v>1</v>
      </c>
      <c r="CF123" t="b">
        <f t="shared" si="90"/>
        <v>1</v>
      </c>
      <c r="CG123" t="b">
        <f t="shared" si="91"/>
        <v>1</v>
      </c>
      <c r="CH123" s="84" t="b">
        <f t="shared" si="92"/>
        <v>1</v>
      </c>
      <c r="CI123">
        <f t="shared" si="93"/>
        <v>0.56499999999999995</v>
      </c>
      <c r="CJ123" t="b">
        <f t="shared" si="94"/>
        <v>1</v>
      </c>
      <c r="CK123" t="b">
        <f t="shared" si="95"/>
        <v>1</v>
      </c>
      <c r="CL123" s="84" t="b">
        <f t="shared" si="115"/>
        <v>1</v>
      </c>
      <c r="CM123">
        <f t="shared" si="96"/>
        <v>2.5569999999999999</v>
      </c>
      <c r="CN123" t="b">
        <f t="shared" si="97"/>
        <v>1</v>
      </c>
      <c r="CO123" s="84">
        <f t="shared" si="98"/>
        <v>5.5393957492210398E-2</v>
      </c>
      <c r="CP123" t="b">
        <f t="shared" si="99"/>
        <v>1</v>
      </c>
      <c r="CQ123" s="96" t="b">
        <f t="shared" si="100"/>
        <v>1</v>
      </c>
      <c r="CR123" t="b">
        <f t="shared" si="101"/>
        <v>1</v>
      </c>
      <c r="CS123" t="b">
        <f t="shared" si="102"/>
        <v>1</v>
      </c>
      <c r="CT123" t="b">
        <f t="shared" si="103"/>
        <v>1</v>
      </c>
      <c r="CU123" t="b">
        <f t="shared" si="104"/>
        <v>1</v>
      </c>
      <c r="CV123" s="84" t="b">
        <f t="shared" si="105"/>
        <v>1</v>
      </c>
      <c r="CW123" t="b">
        <f t="shared" si="106"/>
        <v>1</v>
      </c>
      <c r="CX123" t="b">
        <f t="shared" si="107"/>
        <v>1</v>
      </c>
      <c r="CY123" t="b">
        <f t="shared" si="108"/>
        <v>1</v>
      </c>
      <c r="CZ123" t="b">
        <f t="shared" si="109"/>
        <v>1</v>
      </c>
      <c r="DA123" s="84">
        <f t="shared" si="110"/>
        <v>0</v>
      </c>
      <c r="DB123" t="b">
        <f t="shared" si="111"/>
        <v>0</v>
      </c>
    </row>
    <row r="124" spans="1:106">
      <c r="A124" s="9">
        <v>1766</v>
      </c>
      <c r="B124" s="3">
        <v>2</v>
      </c>
      <c r="C124" s="3" t="s">
        <v>2002</v>
      </c>
      <c r="D124" s="3" t="str">
        <f t="shared" si="58"/>
        <v>MA_1_38-2_dk_0027</v>
      </c>
      <c r="E124" s="3" t="str">
        <f t="shared" si="59"/>
        <v>0027</v>
      </c>
      <c r="F124" s="3">
        <v>150412.07800000001</v>
      </c>
      <c r="G124" s="15">
        <v>422183.15600000002</v>
      </c>
      <c r="H124" s="35" t="str">
        <f t="shared" si="60"/>
        <v>ja</v>
      </c>
      <c r="I124" s="42">
        <v>50</v>
      </c>
      <c r="J124" s="20" t="s">
        <v>372</v>
      </c>
      <c r="K124" s="21">
        <v>10000</v>
      </c>
      <c r="L124" s="28">
        <f t="shared" si="112"/>
        <v>1</v>
      </c>
      <c r="M124" s="28">
        <f t="shared" si="113"/>
        <v>1</v>
      </c>
      <c r="N124" s="56">
        <f t="shared" si="61"/>
        <v>10000</v>
      </c>
      <c r="O124" s="33">
        <f t="shared" si="114"/>
        <v>100.4368873272755</v>
      </c>
      <c r="P124" s="37">
        <f t="shared" si="62"/>
        <v>57.680430346850841</v>
      </c>
      <c r="Q124" s="9" t="s">
        <v>12</v>
      </c>
      <c r="R124" s="55" t="s">
        <v>12</v>
      </c>
      <c r="S124" s="55">
        <v>6.25</v>
      </c>
      <c r="T124" s="55">
        <v>6.6269999999999998</v>
      </c>
      <c r="U124" s="55">
        <v>6.9720000000000004</v>
      </c>
      <c r="V124" s="3">
        <v>7.2469999999999999</v>
      </c>
      <c r="W124" s="3">
        <v>7.5609999999999999</v>
      </c>
      <c r="X124" s="3" t="s">
        <v>12</v>
      </c>
      <c r="Y124" s="3">
        <v>8.1950000000000003</v>
      </c>
      <c r="Z124" s="15" t="s">
        <v>12</v>
      </c>
      <c r="AA124" s="10">
        <f t="shared" si="63"/>
        <v>7.5609999999999999</v>
      </c>
      <c r="AB124" s="9">
        <f t="shared" si="64"/>
        <v>0.58899999999999952</v>
      </c>
      <c r="AC124" s="10">
        <f t="shared" si="65"/>
        <v>0.63400000000000034</v>
      </c>
      <c r="AD124" s="9" t="s">
        <v>12</v>
      </c>
      <c r="AE124" s="55" t="s">
        <v>12</v>
      </c>
      <c r="AF124" s="55">
        <v>0.38600000000000001</v>
      </c>
      <c r="AG124" s="55">
        <v>0.438</v>
      </c>
      <c r="AH124" s="55">
        <v>0.49299999999999999</v>
      </c>
      <c r="AI124" s="3">
        <v>0.54400000000000004</v>
      </c>
      <c r="AJ124" s="3">
        <v>0.60099999999999998</v>
      </c>
      <c r="AK124" s="3" t="s">
        <v>12</v>
      </c>
      <c r="AL124" s="3">
        <v>0.72</v>
      </c>
      <c r="AM124" s="15" t="s">
        <v>12</v>
      </c>
      <c r="AN124" s="10">
        <f t="shared" si="66"/>
        <v>0.60099999999999998</v>
      </c>
      <c r="AO124" s="9">
        <f t="shared" si="67"/>
        <v>0.10799999999999998</v>
      </c>
      <c r="AP124" s="10">
        <f t="shared" si="68"/>
        <v>0.11899999999999999</v>
      </c>
      <c r="AQ124" s="9" t="s">
        <v>12</v>
      </c>
      <c r="AR124" s="55" t="s">
        <v>12</v>
      </c>
      <c r="AS124" s="55">
        <v>2.1720000000000002</v>
      </c>
      <c r="AT124" s="55">
        <v>2.2850000000000001</v>
      </c>
      <c r="AU124" s="55">
        <v>2.41</v>
      </c>
      <c r="AV124" s="3">
        <v>2.524</v>
      </c>
      <c r="AW124" s="3">
        <v>2.6520000000000001</v>
      </c>
      <c r="AX124" s="3" t="s">
        <v>12</v>
      </c>
      <c r="AY124" s="3">
        <v>2.871</v>
      </c>
      <c r="AZ124" s="15" t="s">
        <v>12</v>
      </c>
      <c r="BA124" s="10">
        <f t="shared" si="69"/>
        <v>2.6520000000000001</v>
      </c>
      <c r="BB124" s="9">
        <f t="shared" si="70"/>
        <v>0.24199999999999999</v>
      </c>
      <c r="BC124" s="10">
        <f t="shared" si="71"/>
        <v>0.21899999999999986</v>
      </c>
      <c r="BD124" s="9">
        <v>7.173</v>
      </c>
      <c r="BE124" s="3">
        <v>7.7809999999999997</v>
      </c>
      <c r="BF124" s="15">
        <v>8.41</v>
      </c>
      <c r="BG124" s="15">
        <f t="shared" si="72"/>
        <v>7.7809999999999997</v>
      </c>
      <c r="BH124" s="9">
        <f t="shared" si="73"/>
        <v>0.60799999999999965</v>
      </c>
      <c r="BI124" s="10">
        <f t="shared" si="74"/>
        <v>0.62900000000000045</v>
      </c>
      <c r="BJ124" s="9">
        <v>7.1580000000000004</v>
      </c>
      <c r="BK124" s="3">
        <v>7.7670000000000003</v>
      </c>
      <c r="BL124" s="15">
        <v>8.3979999999999997</v>
      </c>
      <c r="BM124" s="15">
        <f t="shared" si="75"/>
        <v>7.7670000000000003</v>
      </c>
      <c r="BN124" s="9">
        <f t="shared" si="76"/>
        <v>0.60899999999999999</v>
      </c>
      <c r="BO124" s="10">
        <f t="shared" si="77"/>
        <v>0.63099999999999934</v>
      </c>
      <c r="BP124">
        <f t="shared" si="78"/>
        <v>0</v>
      </c>
      <c r="BQ124" s="93">
        <f t="shared" si="79"/>
        <v>1.0322580645161292</v>
      </c>
      <c r="BR124" s="93">
        <f t="shared" si="80"/>
        <v>1.0339558573853997</v>
      </c>
      <c r="BS124" s="93" t="str">
        <f>VLOOKUP(C124,'Koppeling locatie - aslocatie'!$A$2:$C$8139,2,FALSE)</f>
        <v>maas210</v>
      </c>
      <c r="BT124" s="93">
        <f>VLOOKUP($BS124,aslocaties_v01!$C$3:$AA$500,MATCH($K$3/10,aslocaties_v01!$C$2:$X$2),FALSE)</f>
        <v>7.0650000000000004</v>
      </c>
      <c r="BU124" s="93">
        <f>VLOOKUP(BS124,aslocaties_v01!$C$3:$AA$500,MATCH($K$3,aslocaties_v01!$C$2:$X$2),FALSE)</f>
        <v>7.649</v>
      </c>
      <c r="BV124" s="93">
        <f>VLOOKUP(BS124,aslocaties_v01!$C$3:$AA$500,MATCH($K$3*10,aslocaties_v01!$C$2:$Y$2),FALSE)</f>
        <v>8.2629999999999999</v>
      </c>
      <c r="BW124" s="93">
        <f t="shared" si="81"/>
        <v>0.58399999999999963</v>
      </c>
      <c r="BX124" s="93">
        <f t="shared" si="82"/>
        <v>0.61399999999999988</v>
      </c>
      <c r="BY124" s="94">
        <f t="shared" si="83"/>
        <v>8.4889643463496034E-3</v>
      </c>
      <c r="BZ124" s="94">
        <f t="shared" si="84"/>
        <v>3.1545741324921828E-2</v>
      </c>
      <c r="CA124" s="94">
        <f t="shared" si="85"/>
        <v>9.2999999999999972E-2</v>
      </c>
      <c r="CB124">
        <f t="shared" si="86"/>
        <v>8.8000000000000078E-2</v>
      </c>
      <c r="CC124" s="58">
        <f t="shared" si="87"/>
        <v>6.7999999999999616E-2</v>
      </c>
      <c r="CD124" s="95" t="b">
        <f t="shared" si="88"/>
        <v>0</v>
      </c>
      <c r="CE124" s="96" t="b">
        <f t="shared" si="89"/>
        <v>1</v>
      </c>
      <c r="CF124" t="b">
        <f t="shared" si="90"/>
        <v>1</v>
      </c>
      <c r="CG124" t="b">
        <f t="shared" si="91"/>
        <v>1</v>
      </c>
      <c r="CH124" s="84" t="b">
        <f t="shared" si="92"/>
        <v>1</v>
      </c>
      <c r="CI124">
        <f t="shared" si="93"/>
        <v>0.60099999999999998</v>
      </c>
      <c r="CJ124" t="b">
        <f t="shared" si="94"/>
        <v>1</v>
      </c>
      <c r="CK124" t="b">
        <f t="shared" si="95"/>
        <v>1</v>
      </c>
      <c r="CL124" s="84" t="b">
        <f t="shared" si="115"/>
        <v>1</v>
      </c>
      <c r="CM124">
        <f t="shared" si="96"/>
        <v>2.6520000000000001</v>
      </c>
      <c r="CN124" t="b">
        <f t="shared" si="97"/>
        <v>1</v>
      </c>
      <c r="CO124" s="84">
        <f t="shared" si="98"/>
        <v>5.4777579039981518E-2</v>
      </c>
      <c r="CP124" t="b">
        <f t="shared" si="99"/>
        <v>1</v>
      </c>
      <c r="CQ124" s="96" t="b">
        <f t="shared" si="100"/>
        <v>1</v>
      </c>
      <c r="CR124" t="b">
        <f t="shared" si="101"/>
        <v>1</v>
      </c>
      <c r="CS124" t="b">
        <f t="shared" si="102"/>
        <v>1</v>
      </c>
      <c r="CT124" t="b">
        <f t="shared" si="103"/>
        <v>1</v>
      </c>
      <c r="CU124" t="b">
        <f t="shared" si="104"/>
        <v>1</v>
      </c>
      <c r="CV124" s="84" t="b">
        <f t="shared" si="105"/>
        <v>1</v>
      </c>
      <c r="CW124" t="b">
        <f t="shared" si="106"/>
        <v>1</v>
      </c>
      <c r="CX124" t="b">
        <f t="shared" si="107"/>
        <v>1</v>
      </c>
      <c r="CY124" t="b">
        <f t="shared" si="108"/>
        <v>1</v>
      </c>
      <c r="CZ124" t="b">
        <f t="shared" si="109"/>
        <v>1</v>
      </c>
      <c r="DA124" s="84">
        <f t="shared" si="110"/>
        <v>0</v>
      </c>
      <c r="DB124" t="b">
        <f t="shared" si="111"/>
        <v>0</v>
      </c>
    </row>
    <row r="125" spans="1:106">
      <c r="A125" s="9">
        <v>1767</v>
      </c>
      <c r="B125" s="3">
        <v>2</v>
      </c>
      <c r="C125" s="3" t="s">
        <v>2003</v>
      </c>
      <c r="D125" s="3" t="str">
        <f t="shared" si="58"/>
        <v>MA_1_38-2_dk_0028</v>
      </c>
      <c r="E125" s="3" t="str">
        <f t="shared" si="59"/>
        <v>0028</v>
      </c>
      <c r="F125" s="3">
        <v>150469.28099999999</v>
      </c>
      <c r="G125" s="15">
        <v>422175.75</v>
      </c>
      <c r="H125" s="35" t="str">
        <f t="shared" si="60"/>
        <v>ja</v>
      </c>
      <c r="I125" s="42">
        <v>38</v>
      </c>
      <c r="J125" s="20" t="s">
        <v>372</v>
      </c>
      <c r="K125" s="21">
        <v>10000</v>
      </c>
      <c r="L125" s="28">
        <f t="shared" si="112"/>
        <v>1</v>
      </c>
      <c r="M125" s="28">
        <f t="shared" si="113"/>
        <v>1</v>
      </c>
      <c r="N125" s="56">
        <f t="shared" si="61"/>
        <v>10000</v>
      </c>
      <c r="O125" s="33">
        <f t="shared" si="114"/>
        <v>57.680430346850841</v>
      </c>
      <c r="P125" s="37">
        <f t="shared" si="62"/>
        <v>112.34698409837765</v>
      </c>
      <c r="Q125" s="9" t="s">
        <v>12</v>
      </c>
      <c r="R125" s="55" t="s">
        <v>12</v>
      </c>
      <c r="S125" s="55">
        <v>6.2510000000000003</v>
      </c>
      <c r="T125" s="55">
        <v>6.6269999999999998</v>
      </c>
      <c r="U125" s="55">
        <v>6.9729999999999999</v>
      </c>
      <c r="V125" s="3">
        <v>7.2469999999999999</v>
      </c>
      <c r="W125" s="3">
        <v>7.5609999999999999</v>
      </c>
      <c r="X125" s="3" t="s">
        <v>12</v>
      </c>
      <c r="Y125" s="3">
        <v>8.1950000000000003</v>
      </c>
      <c r="Z125" s="15" t="s">
        <v>12</v>
      </c>
      <c r="AA125" s="10">
        <f t="shared" si="63"/>
        <v>7.5609999999999999</v>
      </c>
      <c r="AB125" s="9">
        <f t="shared" si="64"/>
        <v>0.58800000000000008</v>
      </c>
      <c r="AC125" s="10">
        <f t="shared" si="65"/>
        <v>0.63400000000000034</v>
      </c>
      <c r="AD125" s="9" t="s">
        <v>12</v>
      </c>
      <c r="AE125" s="55" t="s">
        <v>12</v>
      </c>
      <c r="AF125" s="55">
        <v>0.42699999999999999</v>
      </c>
      <c r="AG125" s="55">
        <v>0.48599999999999999</v>
      </c>
      <c r="AH125" s="55">
        <v>0.55300000000000005</v>
      </c>
      <c r="AI125" s="3">
        <v>0.61499999999999999</v>
      </c>
      <c r="AJ125" s="3">
        <v>0.68500000000000005</v>
      </c>
      <c r="AK125" s="3" t="s">
        <v>12</v>
      </c>
      <c r="AL125" s="3">
        <v>0.82899999999999996</v>
      </c>
      <c r="AM125" s="15" t="s">
        <v>12</v>
      </c>
      <c r="AN125" s="10">
        <f t="shared" si="66"/>
        <v>0.68500000000000005</v>
      </c>
      <c r="AO125" s="9">
        <f t="shared" si="67"/>
        <v>0.13200000000000001</v>
      </c>
      <c r="AP125" s="10">
        <f t="shared" si="68"/>
        <v>0.14399999999999991</v>
      </c>
      <c r="AQ125" s="9" t="s">
        <v>12</v>
      </c>
      <c r="AR125" s="55" t="s">
        <v>12</v>
      </c>
      <c r="AS125" s="55">
        <v>2.2829999999999999</v>
      </c>
      <c r="AT125" s="55">
        <v>2.4060000000000001</v>
      </c>
      <c r="AU125" s="55">
        <v>2.544</v>
      </c>
      <c r="AV125" s="3">
        <v>2.6720000000000002</v>
      </c>
      <c r="AW125" s="3">
        <v>2.819</v>
      </c>
      <c r="AX125" s="3" t="s">
        <v>12</v>
      </c>
      <c r="AY125" s="3">
        <v>3.0720000000000001</v>
      </c>
      <c r="AZ125" s="15" t="s">
        <v>12</v>
      </c>
      <c r="BA125" s="10">
        <f t="shared" si="69"/>
        <v>2.819</v>
      </c>
      <c r="BB125" s="9">
        <f t="shared" si="70"/>
        <v>0.27499999999999991</v>
      </c>
      <c r="BC125" s="10">
        <f t="shared" si="71"/>
        <v>0.25300000000000011</v>
      </c>
      <c r="BD125" s="9">
        <v>7.1909999999999998</v>
      </c>
      <c r="BE125" s="3">
        <v>7.8</v>
      </c>
      <c r="BF125" s="15">
        <v>8.43</v>
      </c>
      <c r="BG125" s="15">
        <f t="shared" si="72"/>
        <v>7.8</v>
      </c>
      <c r="BH125" s="9">
        <f t="shared" si="73"/>
        <v>0.60899999999999999</v>
      </c>
      <c r="BI125" s="10">
        <f t="shared" si="74"/>
        <v>0.62999999999999989</v>
      </c>
      <c r="BJ125" s="9">
        <v>7.1790000000000003</v>
      </c>
      <c r="BK125" s="3">
        <v>7.79</v>
      </c>
      <c r="BL125" s="15">
        <v>8.4239999999999995</v>
      </c>
      <c r="BM125" s="15">
        <f t="shared" si="75"/>
        <v>7.79</v>
      </c>
      <c r="BN125" s="9">
        <f t="shared" si="76"/>
        <v>0.61099999999999977</v>
      </c>
      <c r="BO125" s="10">
        <f t="shared" si="77"/>
        <v>0.63399999999999945</v>
      </c>
      <c r="BP125">
        <f t="shared" si="78"/>
        <v>0</v>
      </c>
      <c r="BQ125" s="93">
        <f t="shared" si="79"/>
        <v>1.0357142857142856</v>
      </c>
      <c r="BR125" s="93">
        <f t="shared" si="80"/>
        <v>1.0391156462585029</v>
      </c>
      <c r="BS125" s="93" t="str">
        <f>VLOOKUP(C125,'Koppeling locatie - aslocatie'!$A$2:$C$8139,2,FALSE)</f>
        <v>maas210</v>
      </c>
      <c r="BT125" s="93">
        <f>VLOOKUP($BS125,aslocaties_v01!$C$3:$AA$500,MATCH($K$3/10,aslocaties_v01!$C$2:$X$2),FALSE)</f>
        <v>7.0650000000000004</v>
      </c>
      <c r="BU125" s="93">
        <f>VLOOKUP(BS125,aslocaties_v01!$C$3:$AA$500,MATCH($K$3,aslocaties_v01!$C$2:$X$2),FALSE)</f>
        <v>7.649</v>
      </c>
      <c r="BV125" s="93">
        <f>VLOOKUP(BS125,aslocaties_v01!$C$3:$AA$500,MATCH($K$3*10,aslocaties_v01!$C$2:$Y$2),FALSE)</f>
        <v>8.2629999999999999</v>
      </c>
      <c r="BW125" s="93">
        <f t="shared" si="81"/>
        <v>0.58399999999999963</v>
      </c>
      <c r="BX125" s="93">
        <f t="shared" si="82"/>
        <v>0.61399999999999988</v>
      </c>
      <c r="BY125" s="94">
        <f t="shared" si="83"/>
        <v>6.8027210884361589E-3</v>
      </c>
      <c r="BZ125" s="94">
        <f t="shared" si="84"/>
        <v>3.1545741324921828E-2</v>
      </c>
      <c r="CA125" s="94">
        <f t="shared" si="85"/>
        <v>9.2000000000000526E-2</v>
      </c>
      <c r="CB125">
        <f t="shared" si="86"/>
        <v>8.8000000000000078E-2</v>
      </c>
      <c r="CC125" s="58">
        <f t="shared" si="87"/>
        <v>6.7999999999999616E-2</v>
      </c>
      <c r="CD125" s="95" t="b">
        <f t="shared" si="88"/>
        <v>0</v>
      </c>
      <c r="CE125" s="96" t="b">
        <f t="shared" si="89"/>
        <v>1</v>
      </c>
      <c r="CF125" t="b">
        <f t="shared" si="90"/>
        <v>1</v>
      </c>
      <c r="CG125" t="b">
        <f t="shared" si="91"/>
        <v>1</v>
      </c>
      <c r="CH125" s="84" t="b">
        <f t="shared" si="92"/>
        <v>1</v>
      </c>
      <c r="CI125">
        <f t="shared" si="93"/>
        <v>0.68500000000000005</v>
      </c>
      <c r="CJ125" t="b">
        <f t="shared" si="94"/>
        <v>1</v>
      </c>
      <c r="CK125" t="b">
        <f t="shared" si="95"/>
        <v>1</v>
      </c>
      <c r="CL125" s="84" t="b">
        <f t="shared" si="115"/>
        <v>1</v>
      </c>
      <c r="CM125">
        <f t="shared" si="96"/>
        <v>2.819</v>
      </c>
      <c r="CN125" t="b">
        <f t="shared" si="97"/>
        <v>1</v>
      </c>
      <c r="CO125" s="84">
        <f t="shared" si="98"/>
        <v>5.5255539219383108E-2</v>
      </c>
      <c r="CP125" t="b">
        <f t="shared" si="99"/>
        <v>1</v>
      </c>
      <c r="CQ125" s="96" t="b">
        <f t="shared" si="100"/>
        <v>1</v>
      </c>
      <c r="CR125" t="b">
        <f t="shared" si="101"/>
        <v>1</v>
      </c>
      <c r="CS125" t="b">
        <f t="shared" si="102"/>
        <v>1</v>
      </c>
      <c r="CT125" t="b">
        <f t="shared" si="103"/>
        <v>1</v>
      </c>
      <c r="CU125" t="b">
        <f t="shared" si="104"/>
        <v>1</v>
      </c>
      <c r="CV125" s="84" t="b">
        <f t="shared" si="105"/>
        <v>1</v>
      </c>
      <c r="CW125" t="b">
        <f t="shared" si="106"/>
        <v>1</v>
      </c>
      <c r="CX125" t="b">
        <f t="shared" si="107"/>
        <v>1</v>
      </c>
      <c r="CY125" t="b">
        <f t="shared" si="108"/>
        <v>1</v>
      </c>
      <c r="CZ125" t="b">
        <f t="shared" si="109"/>
        <v>1</v>
      </c>
      <c r="DA125" s="84">
        <f t="shared" si="110"/>
        <v>0</v>
      </c>
      <c r="DB125" t="b">
        <f t="shared" si="111"/>
        <v>0</v>
      </c>
    </row>
    <row r="126" spans="1:106">
      <c r="A126" s="9">
        <v>1768</v>
      </c>
      <c r="B126" s="3">
        <v>2</v>
      </c>
      <c r="C126" s="3" t="s">
        <v>2004</v>
      </c>
      <c r="D126" s="3" t="str">
        <f t="shared" si="58"/>
        <v>MA_1_38-2_dk_0029</v>
      </c>
      <c r="E126" s="3" t="str">
        <f t="shared" si="59"/>
        <v>0029</v>
      </c>
      <c r="F126" s="3">
        <v>150516.375</v>
      </c>
      <c r="G126" s="15">
        <v>422073.75</v>
      </c>
      <c r="H126" s="35" t="str">
        <f t="shared" si="60"/>
        <v>ja</v>
      </c>
      <c r="I126" s="42">
        <v>67</v>
      </c>
      <c r="J126" s="20" t="s">
        <v>372</v>
      </c>
      <c r="K126" s="21">
        <v>10000</v>
      </c>
      <c r="L126" s="28">
        <f t="shared" si="112"/>
        <v>1</v>
      </c>
      <c r="M126" s="28">
        <f t="shared" si="113"/>
        <v>1</v>
      </c>
      <c r="N126" s="56">
        <f t="shared" si="61"/>
        <v>10000</v>
      </c>
      <c r="O126" s="33">
        <f t="shared" si="114"/>
        <v>112.34698409837765</v>
      </c>
      <c r="P126" s="37">
        <f t="shared" si="62"/>
        <v>2084.2919983680417</v>
      </c>
      <c r="Q126" s="9" t="s">
        <v>12</v>
      </c>
      <c r="R126" s="55" t="s">
        <v>12</v>
      </c>
      <c r="S126" s="55">
        <v>6.2510000000000003</v>
      </c>
      <c r="T126" s="55">
        <v>6.6269999999999998</v>
      </c>
      <c r="U126" s="55">
        <v>6.9729999999999999</v>
      </c>
      <c r="V126" s="3">
        <v>7.2469999999999999</v>
      </c>
      <c r="W126" s="3">
        <v>7.5609999999999999</v>
      </c>
      <c r="X126" s="3" t="s">
        <v>12</v>
      </c>
      <c r="Y126" s="3">
        <v>8.1950000000000003</v>
      </c>
      <c r="Z126" s="15" t="s">
        <v>12</v>
      </c>
      <c r="AA126" s="10">
        <f t="shared" si="63"/>
        <v>7.5609999999999999</v>
      </c>
      <c r="AB126" s="9">
        <f t="shared" si="64"/>
        <v>0.58800000000000008</v>
      </c>
      <c r="AC126" s="10">
        <f t="shared" si="65"/>
        <v>0.63400000000000034</v>
      </c>
      <c r="AD126" s="9" t="s">
        <v>12</v>
      </c>
      <c r="AE126" s="55" t="s">
        <v>12</v>
      </c>
      <c r="AF126" s="55">
        <v>0.65800000000000003</v>
      </c>
      <c r="AG126" s="55">
        <v>0.71799999999999997</v>
      </c>
      <c r="AH126" s="55">
        <v>0.78300000000000003</v>
      </c>
      <c r="AI126" s="3">
        <v>0.84099999999999997</v>
      </c>
      <c r="AJ126" s="3">
        <v>0.90400000000000003</v>
      </c>
      <c r="AK126" s="3" t="s">
        <v>12</v>
      </c>
      <c r="AL126" s="3">
        <v>1.026</v>
      </c>
      <c r="AM126" s="15" t="s">
        <v>12</v>
      </c>
      <c r="AN126" s="10">
        <f t="shared" si="66"/>
        <v>0.90400000000000003</v>
      </c>
      <c r="AO126" s="9">
        <f t="shared" si="67"/>
        <v>0.121</v>
      </c>
      <c r="AP126" s="10">
        <f t="shared" si="68"/>
        <v>0.122</v>
      </c>
      <c r="AQ126" s="9" t="s">
        <v>12</v>
      </c>
      <c r="AR126" s="55" t="s">
        <v>12</v>
      </c>
      <c r="AS126" s="55">
        <v>2.7559999999999998</v>
      </c>
      <c r="AT126" s="55">
        <v>2.88</v>
      </c>
      <c r="AU126" s="55">
        <v>3.0059999999999998</v>
      </c>
      <c r="AV126" s="3">
        <v>3.097</v>
      </c>
      <c r="AW126" s="3">
        <v>3.1960000000000002</v>
      </c>
      <c r="AX126" s="3" t="s">
        <v>12</v>
      </c>
      <c r="AY126" s="3">
        <v>3.3860000000000001</v>
      </c>
      <c r="AZ126" s="15" t="s">
        <v>12</v>
      </c>
      <c r="BA126" s="10">
        <f t="shared" si="69"/>
        <v>3.1960000000000002</v>
      </c>
      <c r="BB126" s="9">
        <f t="shared" si="70"/>
        <v>0.19000000000000039</v>
      </c>
      <c r="BC126" s="10">
        <f t="shared" si="71"/>
        <v>0.18999999999999995</v>
      </c>
      <c r="BD126" s="9">
        <v>7.2210000000000001</v>
      </c>
      <c r="BE126" s="3">
        <v>7.8289999999999997</v>
      </c>
      <c r="BF126" s="15">
        <v>8.4550000000000001</v>
      </c>
      <c r="BG126" s="15">
        <f t="shared" si="72"/>
        <v>7.8289999999999997</v>
      </c>
      <c r="BH126" s="9">
        <f t="shared" si="73"/>
        <v>0.60799999999999965</v>
      </c>
      <c r="BI126" s="10">
        <f t="shared" si="74"/>
        <v>0.62600000000000033</v>
      </c>
      <c r="BJ126" s="9">
        <v>7.1950000000000003</v>
      </c>
      <c r="BK126" s="3">
        <v>7.8010000000000002</v>
      </c>
      <c r="BL126" s="15">
        <v>8.4280000000000008</v>
      </c>
      <c r="BM126" s="15">
        <f t="shared" si="75"/>
        <v>7.8010000000000002</v>
      </c>
      <c r="BN126" s="9">
        <f t="shared" si="76"/>
        <v>0.60599999999999987</v>
      </c>
      <c r="BO126" s="10">
        <f t="shared" si="77"/>
        <v>0.62700000000000067</v>
      </c>
      <c r="BP126">
        <f t="shared" si="78"/>
        <v>0</v>
      </c>
      <c r="BQ126" s="93">
        <f t="shared" si="79"/>
        <v>1.0340136054421762</v>
      </c>
      <c r="BR126" s="93">
        <f t="shared" si="80"/>
        <v>1.0306122448979589</v>
      </c>
      <c r="BS126" s="93" t="str">
        <f>VLOOKUP(C126,'Koppeling locatie - aslocatie'!$A$2:$C$8139,2,FALSE)</f>
        <v>maas210</v>
      </c>
      <c r="BT126" s="93">
        <f>VLOOKUP($BS126,aslocaties_v01!$C$3:$AA$500,MATCH($K$3/10,aslocaties_v01!$C$2:$X$2),FALSE)</f>
        <v>7.0650000000000004</v>
      </c>
      <c r="BU126" s="93">
        <f>VLOOKUP(BS126,aslocaties_v01!$C$3:$AA$500,MATCH($K$3,aslocaties_v01!$C$2:$X$2),FALSE)</f>
        <v>7.649</v>
      </c>
      <c r="BV126" s="93">
        <f>VLOOKUP(BS126,aslocaties_v01!$C$3:$AA$500,MATCH($K$3*10,aslocaties_v01!$C$2:$Y$2),FALSE)</f>
        <v>8.2629999999999999</v>
      </c>
      <c r="BW126" s="93">
        <f t="shared" si="81"/>
        <v>0.58399999999999963</v>
      </c>
      <c r="BX126" s="93">
        <f t="shared" si="82"/>
        <v>0.61399999999999988</v>
      </c>
      <c r="BY126" s="94">
        <f t="shared" si="83"/>
        <v>6.8027210884361589E-3</v>
      </c>
      <c r="BZ126" s="94">
        <f t="shared" si="84"/>
        <v>3.1545741324921828E-2</v>
      </c>
      <c r="CA126" s="94">
        <f t="shared" si="85"/>
        <v>9.2000000000000526E-2</v>
      </c>
      <c r="CB126">
        <f t="shared" si="86"/>
        <v>8.8000000000000078E-2</v>
      </c>
      <c r="CC126" s="58">
        <f t="shared" si="87"/>
        <v>6.7999999999999616E-2</v>
      </c>
      <c r="CD126" s="95" t="b">
        <f t="shared" si="88"/>
        <v>0</v>
      </c>
      <c r="CE126" s="96" t="b">
        <f t="shared" si="89"/>
        <v>1</v>
      </c>
      <c r="CF126" t="b">
        <f t="shared" si="90"/>
        <v>1</v>
      </c>
      <c r="CG126" t="b">
        <f t="shared" si="91"/>
        <v>1</v>
      </c>
      <c r="CH126" s="84" t="b">
        <f t="shared" si="92"/>
        <v>1</v>
      </c>
      <c r="CI126">
        <f t="shared" si="93"/>
        <v>0.90400000000000003</v>
      </c>
      <c r="CJ126" t="b">
        <f t="shared" si="94"/>
        <v>1</v>
      </c>
      <c r="CK126" t="b">
        <f t="shared" si="95"/>
        <v>1</v>
      </c>
      <c r="CL126" s="84" t="b">
        <f t="shared" si="115"/>
        <v>1</v>
      </c>
      <c r="CM126">
        <f t="shared" si="96"/>
        <v>3.1960000000000002</v>
      </c>
      <c r="CN126" t="b">
        <f t="shared" si="97"/>
        <v>1</v>
      </c>
      <c r="CO126" s="84">
        <f t="shared" si="98"/>
        <v>5.673228694495891E-2</v>
      </c>
      <c r="CP126" t="b">
        <f t="shared" si="99"/>
        <v>1</v>
      </c>
      <c r="CQ126" s="96" t="b">
        <f t="shared" si="100"/>
        <v>1</v>
      </c>
      <c r="CR126" t="b">
        <f t="shared" si="101"/>
        <v>1</v>
      </c>
      <c r="CS126" t="b">
        <f t="shared" si="102"/>
        <v>1</v>
      </c>
      <c r="CT126" t="b">
        <f t="shared" si="103"/>
        <v>1</v>
      </c>
      <c r="CU126" t="b">
        <f t="shared" si="104"/>
        <v>1</v>
      </c>
      <c r="CV126" s="84" t="b">
        <f t="shared" si="105"/>
        <v>1</v>
      </c>
      <c r="CW126" t="b">
        <f t="shared" si="106"/>
        <v>1</v>
      </c>
      <c r="CX126" t="b">
        <f t="shared" si="107"/>
        <v>1</v>
      </c>
      <c r="CY126" t="b">
        <f t="shared" si="108"/>
        <v>1</v>
      </c>
      <c r="CZ126" t="b">
        <f t="shared" si="109"/>
        <v>1</v>
      </c>
      <c r="DA126" s="84">
        <f t="shared" si="110"/>
        <v>0</v>
      </c>
      <c r="DB126" t="b">
        <f t="shared" si="111"/>
        <v>0</v>
      </c>
    </row>
    <row r="127" spans="1:106">
      <c r="A127" s="9">
        <v>1769</v>
      </c>
      <c r="B127" s="3">
        <v>2</v>
      </c>
      <c r="C127" s="3" t="s">
        <v>2005</v>
      </c>
      <c r="D127" s="3" t="str">
        <f t="shared" si="58"/>
        <v>MA_1_38-2_dk_0003</v>
      </c>
      <c r="E127" s="3" t="str">
        <f t="shared" si="59"/>
        <v>0003</v>
      </c>
      <c r="F127" s="3">
        <v>152149.125</v>
      </c>
      <c r="G127" s="15">
        <v>423369.28100000002</v>
      </c>
      <c r="H127" s="35" t="str">
        <f t="shared" si="60"/>
        <v>ja</v>
      </c>
      <c r="I127" s="42">
        <v>186</v>
      </c>
      <c r="J127" s="20" t="s">
        <v>372</v>
      </c>
      <c r="K127" s="21">
        <v>10000</v>
      </c>
      <c r="L127" s="28">
        <f t="shared" si="112"/>
        <v>1</v>
      </c>
      <c r="M127" s="28">
        <f t="shared" si="113"/>
        <v>1</v>
      </c>
      <c r="N127" s="56">
        <f t="shared" si="61"/>
        <v>10000</v>
      </c>
      <c r="O127" s="33">
        <f t="shared" si="114"/>
        <v>2084.2919983680417</v>
      </c>
      <c r="P127" s="37">
        <f t="shared" si="62"/>
        <v>2112.1527211698071</v>
      </c>
      <c r="Q127" s="9" t="s">
        <v>12</v>
      </c>
      <c r="R127" s="55" t="s">
        <v>12</v>
      </c>
      <c r="S127" s="55">
        <v>4.5750000000000002</v>
      </c>
      <c r="T127" s="55">
        <v>6.1790000000000003</v>
      </c>
      <c r="U127" s="55">
        <v>7.2169999999999996</v>
      </c>
      <c r="V127" s="3">
        <v>7.492</v>
      </c>
      <c r="W127" s="3">
        <v>7.8</v>
      </c>
      <c r="X127" s="3" t="s">
        <v>12</v>
      </c>
      <c r="Y127" s="3">
        <v>8.3879999999999999</v>
      </c>
      <c r="Z127" s="15" t="s">
        <v>12</v>
      </c>
      <c r="AA127" s="10">
        <f t="shared" si="63"/>
        <v>7.8</v>
      </c>
      <c r="AB127" s="9">
        <f t="shared" si="64"/>
        <v>0.58300000000000018</v>
      </c>
      <c r="AC127" s="10">
        <f t="shared" si="65"/>
        <v>0.58800000000000008</v>
      </c>
      <c r="AD127" s="9" t="s">
        <v>12</v>
      </c>
      <c r="AE127" s="55" t="s">
        <v>12</v>
      </c>
      <c r="AF127" s="55">
        <v>9.5000000000000001E-2</v>
      </c>
      <c r="AG127" s="55">
        <v>0.20699999999999999</v>
      </c>
      <c r="AH127" s="55">
        <v>0.34699999999999998</v>
      </c>
      <c r="AI127" s="3">
        <v>0.439</v>
      </c>
      <c r="AJ127" s="3">
        <v>0.52</v>
      </c>
      <c r="AK127" s="3" t="s">
        <v>12</v>
      </c>
      <c r="AL127" s="3">
        <v>0.66500000000000004</v>
      </c>
      <c r="AM127" s="15" t="s">
        <v>12</v>
      </c>
      <c r="AN127" s="10">
        <f t="shared" si="66"/>
        <v>0.52</v>
      </c>
      <c r="AO127" s="9">
        <f t="shared" si="67"/>
        <v>0.17300000000000004</v>
      </c>
      <c r="AP127" s="10">
        <f t="shared" si="68"/>
        <v>0.14500000000000002</v>
      </c>
      <c r="AQ127" s="9" t="s">
        <v>12</v>
      </c>
      <c r="AR127" s="55" t="s">
        <v>12</v>
      </c>
      <c r="AS127" s="55">
        <v>0.32500000000000001</v>
      </c>
      <c r="AT127" s="55">
        <v>1.204</v>
      </c>
      <c r="AU127" s="55">
        <v>1.958</v>
      </c>
      <c r="AV127" s="3">
        <v>2.226</v>
      </c>
      <c r="AW127" s="3">
        <v>2.411</v>
      </c>
      <c r="AX127" s="3" t="s">
        <v>12</v>
      </c>
      <c r="AY127" s="3">
        <v>2.7109999999999999</v>
      </c>
      <c r="AZ127" s="15" t="s">
        <v>12</v>
      </c>
      <c r="BA127" s="10">
        <f t="shared" si="69"/>
        <v>2.411</v>
      </c>
      <c r="BB127" s="9">
        <f t="shared" si="70"/>
        <v>0.45300000000000007</v>
      </c>
      <c r="BC127" s="10">
        <f t="shared" si="71"/>
        <v>0.29999999999999982</v>
      </c>
      <c r="BD127" s="9">
        <v>7.5990000000000002</v>
      </c>
      <c r="BE127" s="3">
        <v>8.343</v>
      </c>
      <c r="BF127" s="15">
        <v>8.9550000000000001</v>
      </c>
      <c r="BG127" s="15">
        <f t="shared" si="72"/>
        <v>8.343</v>
      </c>
      <c r="BH127" s="9">
        <f t="shared" si="73"/>
        <v>0.74399999999999977</v>
      </c>
      <c r="BI127" s="10">
        <f t="shared" si="74"/>
        <v>0.6120000000000001</v>
      </c>
      <c r="BJ127" s="9">
        <v>7.5819999999999999</v>
      </c>
      <c r="BK127" s="3">
        <v>8.3409999999999993</v>
      </c>
      <c r="BL127" s="15">
        <v>8.9589999999999996</v>
      </c>
      <c r="BM127" s="15">
        <f t="shared" si="75"/>
        <v>8.3409999999999993</v>
      </c>
      <c r="BN127" s="9">
        <f t="shared" si="76"/>
        <v>0.75899999999999945</v>
      </c>
      <c r="BO127" s="10">
        <f t="shared" si="77"/>
        <v>0.61800000000000033</v>
      </c>
      <c r="BP127">
        <f t="shared" si="78"/>
        <v>0</v>
      </c>
      <c r="BQ127" s="93">
        <f t="shared" si="79"/>
        <v>1.2761578044596904</v>
      </c>
      <c r="BR127" s="93">
        <f t="shared" si="80"/>
        <v>1.3018867924528288</v>
      </c>
      <c r="BS127" s="93" t="str">
        <f>VLOOKUP(C127,'Koppeling locatie - aslocatie'!$A$2:$C$8139,2,FALSE)</f>
        <v>maas209</v>
      </c>
      <c r="BT127" s="93">
        <f>VLOOKUP($BS127,aslocaties_v01!$C$3:$AA$500,MATCH($K$3/10,aslocaties_v01!$C$2:$X$2),FALSE)</f>
        <v>7.1890000000000001</v>
      </c>
      <c r="BU127" s="93">
        <f>VLOOKUP(BS127,aslocaties_v01!$C$3:$AA$500,MATCH($K$3,aslocaties_v01!$C$2:$X$2),FALSE)</f>
        <v>7.7750000000000004</v>
      </c>
      <c r="BV127" s="93">
        <f>VLOOKUP(BS127,aslocaties_v01!$C$3:$AA$500,MATCH($K$3*10,aslocaties_v01!$C$2:$Y$2),FALSE)</f>
        <v>8.3640000000000008</v>
      </c>
      <c r="BW127" s="93">
        <f t="shared" si="81"/>
        <v>0.5860000000000003</v>
      </c>
      <c r="BX127" s="93">
        <f t="shared" si="82"/>
        <v>0.58900000000000041</v>
      </c>
      <c r="BY127" s="94">
        <f t="shared" si="83"/>
        <v>5.145797598627988E-3</v>
      </c>
      <c r="BZ127" s="94">
        <f t="shared" si="84"/>
        <v>1.700680272109345E-3</v>
      </c>
      <c r="CA127" s="94">
        <f t="shared" si="85"/>
        <v>2.7999999999999581E-2</v>
      </c>
      <c r="CB127">
        <f t="shared" si="86"/>
        <v>2.4999999999999467E-2</v>
      </c>
      <c r="CC127" s="58">
        <f t="shared" si="87"/>
        <v>2.3999999999999133E-2</v>
      </c>
      <c r="CD127" s="95" t="b">
        <f t="shared" si="88"/>
        <v>0</v>
      </c>
      <c r="CE127" s="96" t="b">
        <f t="shared" si="89"/>
        <v>1</v>
      </c>
      <c r="CF127" t="b">
        <f t="shared" si="90"/>
        <v>1</v>
      </c>
      <c r="CG127" t="b">
        <f t="shared" si="91"/>
        <v>1</v>
      </c>
      <c r="CH127" s="84" t="b">
        <f t="shared" si="92"/>
        <v>1</v>
      </c>
      <c r="CI127">
        <f t="shared" si="93"/>
        <v>0.52</v>
      </c>
      <c r="CJ127" t="b">
        <f t="shared" si="94"/>
        <v>1</v>
      </c>
      <c r="CK127" t="b">
        <f t="shared" si="95"/>
        <v>1</v>
      </c>
      <c r="CL127" s="84" t="b">
        <f t="shared" si="115"/>
        <v>1</v>
      </c>
      <c r="CM127">
        <f t="shared" si="96"/>
        <v>2.411</v>
      </c>
      <c r="CN127" t="b">
        <f t="shared" si="97"/>
        <v>1</v>
      </c>
      <c r="CO127" s="84">
        <f t="shared" si="98"/>
        <v>5.7343516853804365E-2</v>
      </c>
      <c r="CP127" t="b">
        <f t="shared" si="99"/>
        <v>1</v>
      </c>
      <c r="CQ127" s="96" t="b">
        <f t="shared" si="100"/>
        <v>1</v>
      </c>
      <c r="CR127" t="b">
        <f t="shared" si="101"/>
        <v>1</v>
      </c>
      <c r="CS127" t="b">
        <f t="shared" si="102"/>
        <v>1</v>
      </c>
      <c r="CT127" t="b">
        <f t="shared" si="103"/>
        <v>1</v>
      </c>
      <c r="CU127" t="b">
        <f t="shared" si="104"/>
        <v>1</v>
      </c>
      <c r="CV127" s="84" t="b">
        <f t="shared" si="105"/>
        <v>1</v>
      </c>
      <c r="CW127" t="b">
        <f t="shared" si="106"/>
        <v>1</v>
      </c>
      <c r="CX127" t="b">
        <f t="shared" si="107"/>
        <v>1</v>
      </c>
      <c r="CY127" t="b">
        <f t="shared" si="108"/>
        <v>1</v>
      </c>
      <c r="CZ127" t="b">
        <f t="shared" si="109"/>
        <v>1</v>
      </c>
      <c r="DA127" s="84">
        <f t="shared" si="110"/>
        <v>0</v>
      </c>
      <c r="DB127" t="b">
        <f t="shared" si="111"/>
        <v>0</v>
      </c>
    </row>
    <row r="128" spans="1:106">
      <c r="A128" s="9">
        <v>1770</v>
      </c>
      <c r="B128" s="3">
        <v>2</v>
      </c>
      <c r="C128" s="3" t="s">
        <v>2006</v>
      </c>
      <c r="D128" s="3" t="str">
        <f t="shared" si="58"/>
        <v>MA_1_38-2_dk_0030</v>
      </c>
      <c r="E128" s="3" t="str">
        <f t="shared" si="59"/>
        <v>0030</v>
      </c>
      <c r="F128" s="3">
        <v>150561.57800000001</v>
      </c>
      <c r="G128" s="15">
        <v>421976.125</v>
      </c>
      <c r="H128" s="35" t="str">
        <f t="shared" si="60"/>
        <v>ja</v>
      </c>
      <c r="I128" s="42">
        <v>71</v>
      </c>
      <c r="J128" s="20" t="s">
        <v>372</v>
      </c>
      <c r="K128" s="21">
        <v>10000</v>
      </c>
      <c r="L128" s="28">
        <f t="shared" si="112"/>
        <v>1</v>
      </c>
      <c r="M128" s="28">
        <f t="shared" si="113"/>
        <v>1</v>
      </c>
      <c r="N128" s="56">
        <f t="shared" si="61"/>
        <v>10000</v>
      </c>
      <c r="O128" s="33">
        <f t="shared" si="114"/>
        <v>2112.1527211698071</v>
      </c>
      <c r="P128" s="37">
        <f t="shared" si="62"/>
        <v>103.64745983382051</v>
      </c>
      <c r="Q128" s="9" t="s">
        <v>12</v>
      </c>
      <c r="R128" s="55" t="s">
        <v>12</v>
      </c>
      <c r="S128" s="55">
        <v>6.2510000000000003</v>
      </c>
      <c r="T128" s="55">
        <v>6.6269999999999998</v>
      </c>
      <c r="U128" s="55">
        <v>6.9729999999999999</v>
      </c>
      <c r="V128" s="3">
        <v>7.2469999999999999</v>
      </c>
      <c r="W128" s="3">
        <v>7.5609999999999999</v>
      </c>
      <c r="X128" s="3" t="s">
        <v>12</v>
      </c>
      <c r="Y128" s="3">
        <v>8.1950000000000003</v>
      </c>
      <c r="Z128" s="15" t="s">
        <v>12</v>
      </c>
      <c r="AA128" s="10">
        <f t="shared" si="63"/>
        <v>7.5609999999999999</v>
      </c>
      <c r="AB128" s="9">
        <f t="shared" si="64"/>
        <v>0.58800000000000008</v>
      </c>
      <c r="AC128" s="10">
        <f t="shared" si="65"/>
        <v>0.63400000000000034</v>
      </c>
      <c r="AD128" s="9" t="s">
        <v>12</v>
      </c>
      <c r="AE128" s="55" t="s">
        <v>12</v>
      </c>
      <c r="AF128" s="55">
        <v>0.63100000000000001</v>
      </c>
      <c r="AG128" s="55">
        <v>0.68899999999999995</v>
      </c>
      <c r="AH128" s="55">
        <v>0.749</v>
      </c>
      <c r="AI128" s="3">
        <v>0.80400000000000005</v>
      </c>
      <c r="AJ128" s="3">
        <v>0.86399999999999999</v>
      </c>
      <c r="AK128" s="3" t="s">
        <v>12</v>
      </c>
      <c r="AL128" s="3">
        <v>0.99</v>
      </c>
      <c r="AM128" s="15" t="s">
        <v>12</v>
      </c>
      <c r="AN128" s="10">
        <f t="shared" si="66"/>
        <v>0.86399999999999999</v>
      </c>
      <c r="AO128" s="9">
        <f t="shared" si="67"/>
        <v>0.11499999999999999</v>
      </c>
      <c r="AP128" s="10">
        <f t="shared" si="68"/>
        <v>0.126</v>
      </c>
      <c r="AQ128" s="9" t="s">
        <v>12</v>
      </c>
      <c r="AR128" s="55" t="s">
        <v>12</v>
      </c>
      <c r="AS128" s="55">
        <v>2.7</v>
      </c>
      <c r="AT128" s="55">
        <v>2.823</v>
      </c>
      <c r="AU128" s="55">
        <v>2.9430000000000001</v>
      </c>
      <c r="AV128" s="3">
        <v>3.0350000000000001</v>
      </c>
      <c r="AW128" s="3">
        <v>3.137</v>
      </c>
      <c r="AX128" s="3" t="s">
        <v>12</v>
      </c>
      <c r="AY128" s="3">
        <v>3.331</v>
      </c>
      <c r="AZ128" s="15" t="s">
        <v>12</v>
      </c>
      <c r="BA128" s="10">
        <f t="shared" si="69"/>
        <v>3.137</v>
      </c>
      <c r="BB128" s="9">
        <f t="shared" si="70"/>
        <v>0.19399999999999995</v>
      </c>
      <c r="BC128" s="10">
        <f t="shared" si="71"/>
        <v>0.19399999999999995</v>
      </c>
      <c r="BD128" s="9">
        <v>7.22</v>
      </c>
      <c r="BE128" s="3">
        <v>7.827</v>
      </c>
      <c r="BF128" s="15">
        <v>8.4559999999999995</v>
      </c>
      <c r="BG128" s="15">
        <f t="shared" si="72"/>
        <v>7.827</v>
      </c>
      <c r="BH128" s="9">
        <f t="shared" si="73"/>
        <v>0.60700000000000021</v>
      </c>
      <c r="BI128" s="10">
        <f t="shared" si="74"/>
        <v>0.62899999999999956</v>
      </c>
      <c r="BJ128" s="9">
        <v>7.1980000000000004</v>
      </c>
      <c r="BK128" s="3">
        <v>7.8029999999999999</v>
      </c>
      <c r="BL128" s="15">
        <v>8.4320000000000004</v>
      </c>
      <c r="BM128" s="15">
        <f t="shared" si="75"/>
        <v>7.8029999999999999</v>
      </c>
      <c r="BN128" s="9">
        <f t="shared" si="76"/>
        <v>0.60499999999999954</v>
      </c>
      <c r="BO128" s="10">
        <f t="shared" si="77"/>
        <v>0.62900000000000045</v>
      </c>
      <c r="BP128">
        <f t="shared" si="78"/>
        <v>0</v>
      </c>
      <c r="BQ128" s="93">
        <f t="shared" si="79"/>
        <v>1.0323129251700682</v>
      </c>
      <c r="BR128" s="93">
        <f t="shared" si="80"/>
        <v>1.0289115646258493</v>
      </c>
      <c r="BS128" s="93" t="str">
        <f>VLOOKUP(C128,'Koppeling locatie - aslocatie'!$A$2:$C$8139,2,FALSE)</f>
        <v>maas211</v>
      </c>
      <c r="BT128" s="93">
        <f>VLOOKUP($BS128,aslocaties_v01!$C$3:$AA$500,MATCH($K$3/10,aslocaties_v01!$C$2:$X$2),FALSE)</f>
        <v>7.0039999999999996</v>
      </c>
      <c r="BU128" s="93">
        <f>VLOOKUP(BS128,aslocaties_v01!$C$3:$AA$500,MATCH($K$3,aslocaties_v01!$C$2:$X$2),FALSE)</f>
        <v>7.5869999999999997</v>
      </c>
      <c r="BV128" s="93">
        <f>VLOOKUP(BS128,aslocaties_v01!$C$3:$AA$500,MATCH($K$3*10,aslocaties_v01!$C$2:$Y$2),FALSE)</f>
        <v>8.2050000000000001</v>
      </c>
      <c r="BW128" s="93">
        <f t="shared" si="81"/>
        <v>0.58300000000000018</v>
      </c>
      <c r="BX128" s="93">
        <f t="shared" si="82"/>
        <v>0.61800000000000033</v>
      </c>
      <c r="BY128" s="94">
        <f t="shared" si="83"/>
        <v>8.5034013605440606E-3</v>
      </c>
      <c r="BZ128" s="94">
        <f t="shared" si="84"/>
        <v>2.5236593059936863E-2</v>
      </c>
      <c r="CA128" s="94">
        <f t="shared" si="85"/>
        <v>3.0999999999999694E-2</v>
      </c>
      <c r="CB128">
        <f t="shared" si="86"/>
        <v>2.5999999999999801E-2</v>
      </c>
      <c r="CC128" s="58">
        <f t="shared" si="87"/>
        <v>9.9999999999997868E-3</v>
      </c>
      <c r="CD128" s="95" t="b">
        <f t="shared" si="88"/>
        <v>0</v>
      </c>
      <c r="CE128" s="96" t="b">
        <f t="shared" si="89"/>
        <v>1</v>
      </c>
      <c r="CF128" t="b">
        <f t="shared" si="90"/>
        <v>1</v>
      </c>
      <c r="CG128" t="b">
        <f t="shared" si="91"/>
        <v>1</v>
      </c>
      <c r="CH128" s="84" t="b">
        <f t="shared" si="92"/>
        <v>1</v>
      </c>
      <c r="CI128">
        <f t="shared" si="93"/>
        <v>0.86399999999999999</v>
      </c>
      <c r="CJ128" t="b">
        <f t="shared" si="94"/>
        <v>1</v>
      </c>
      <c r="CK128" t="b">
        <f t="shared" si="95"/>
        <v>1</v>
      </c>
      <c r="CL128" s="84" t="b">
        <f t="shared" si="115"/>
        <v>1</v>
      </c>
      <c r="CM128">
        <f t="shared" si="96"/>
        <v>3.137</v>
      </c>
      <c r="CN128" t="b">
        <f t="shared" si="97"/>
        <v>1</v>
      </c>
      <c r="CO128" s="84">
        <f t="shared" si="98"/>
        <v>5.6280779870572499E-2</v>
      </c>
      <c r="CP128" t="b">
        <f t="shared" si="99"/>
        <v>1</v>
      </c>
      <c r="CQ128" s="96" t="b">
        <f t="shared" si="100"/>
        <v>1</v>
      </c>
      <c r="CR128" t="b">
        <f t="shared" si="101"/>
        <v>1</v>
      </c>
      <c r="CS128" t="b">
        <f t="shared" si="102"/>
        <v>1</v>
      </c>
      <c r="CT128" t="b">
        <f t="shared" si="103"/>
        <v>1</v>
      </c>
      <c r="CU128" t="b">
        <f t="shared" si="104"/>
        <v>1</v>
      </c>
      <c r="CV128" s="84" t="b">
        <f t="shared" si="105"/>
        <v>1</v>
      </c>
      <c r="CW128" t="b">
        <f t="shared" si="106"/>
        <v>1</v>
      </c>
      <c r="CX128" t="b">
        <f t="shared" si="107"/>
        <v>1</v>
      </c>
      <c r="CY128" t="b">
        <f t="shared" si="108"/>
        <v>1</v>
      </c>
      <c r="CZ128" t="b">
        <f t="shared" si="109"/>
        <v>1</v>
      </c>
      <c r="DA128" s="84">
        <f t="shared" si="110"/>
        <v>0</v>
      </c>
      <c r="DB128" t="b">
        <f t="shared" si="111"/>
        <v>0</v>
      </c>
    </row>
    <row r="129" spans="1:106">
      <c r="A129" s="9">
        <v>1771</v>
      </c>
      <c r="B129" s="3">
        <v>2</v>
      </c>
      <c r="C129" s="3" t="s">
        <v>2007</v>
      </c>
      <c r="D129" s="3" t="str">
        <f t="shared" si="58"/>
        <v>MA_1_38-2_dk_0031</v>
      </c>
      <c r="E129" s="3" t="str">
        <f t="shared" si="59"/>
        <v>0031</v>
      </c>
      <c r="F129" s="3">
        <v>150605.109</v>
      </c>
      <c r="G129" s="15">
        <v>421882.06199999998</v>
      </c>
      <c r="H129" s="35" t="str">
        <f t="shared" si="60"/>
        <v>ja</v>
      </c>
      <c r="I129" s="42">
        <v>68</v>
      </c>
      <c r="J129" s="20" t="s">
        <v>372</v>
      </c>
      <c r="K129" s="21">
        <v>10000</v>
      </c>
      <c r="L129" s="28">
        <f t="shared" si="112"/>
        <v>1</v>
      </c>
      <c r="M129" s="28">
        <f t="shared" si="113"/>
        <v>1</v>
      </c>
      <c r="N129" s="56">
        <f t="shared" si="61"/>
        <v>10000</v>
      </c>
      <c r="O129" s="33">
        <f t="shared" si="114"/>
        <v>103.64745983382051</v>
      </c>
      <c r="P129" s="37">
        <f t="shared" si="62"/>
        <v>84.984607929883637</v>
      </c>
      <c r="Q129" s="9" t="s">
        <v>12</v>
      </c>
      <c r="R129" s="55" t="s">
        <v>12</v>
      </c>
      <c r="S129" s="55">
        <v>6.2510000000000003</v>
      </c>
      <c r="T129" s="55">
        <v>6.6269999999999998</v>
      </c>
      <c r="U129" s="55">
        <v>6.9729999999999999</v>
      </c>
      <c r="V129" s="3">
        <v>7.2469999999999999</v>
      </c>
      <c r="W129" s="3">
        <v>7.5609999999999999</v>
      </c>
      <c r="X129" s="3" t="s">
        <v>12</v>
      </c>
      <c r="Y129" s="3">
        <v>8.1950000000000003</v>
      </c>
      <c r="Z129" s="15" t="s">
        <v>12</v>
      </c>
      <c r="AA129" s="10">
        <f t="shared" si="63"/>
        <v>7.5609999999999999</v>
      </c>
      <c r="AB129" s="9">
        <f t="shared" si="64"/>
        <v>0.58800000000000008</v>
      </c>
      <c r="AC129" s="10">
        <f t="shared" si="65"/>
        <v>0.63400000000000034</v>
      </c>
      <c r="AD129" s="9" t="s">
        <v>12</v>
      </c>
      <c r="AE129" s="55" t="s">
        <v>12</v>
      </c>
      <c r="AF129" s="55">
        <v>0.56200000000000006</v>
      </c>
      <c r="AG129" s="55">
        <v>0.61</v>
      </c>
      <c r="AH129" s="55">
        <v>0.66</v>
      </c>
      <c r="AI129" s="3">
        <v>0.70599999999999996</v>
      </c>
      <c r="AJ129" s="3">
        <v>0.76</v>
      </c>
      <c r="AK129" s="3" t="s">
        <v>12</v>
      </c>
      <c r="AL129" s="3">
        <v>0.92900000000000005</v>
      </c>
      <c r="AM129" s="15" t="s">
        <v>12</v>
      </c>
      <c r="AN129" s="10">
        <f t="shared" si="66"/>
        <v>0.76</v>
      </c>
      <c r="AO129" s="9">
        <f t="shared" si="67"/>
        <v>9.9999999999999978E-2</v>
      </c>
      <c r="AP129" s="10">
        <f t="shared" si="68"/>
        <v>0.16900000000000004</v>
      </c>
      <c r="AQ129" s="9" t="s">
        <v>12</v>
      </c>
      <c r="AR129" s="55" t="s">
        <v>12</v>
      </c>
      <c r="AS129" s="55">
        <v>2.61</v>
      </c>
      <c r="AT129" s="55">
        <v>2.7669999999999999</v>
      </c>
      <c r="AU129" s="55">
        <v>2.9849999999999999</v>
      </c>
      <c r="AV129" s="3">
        <v>3.0649999999999999</v>
      </c>
      <c r="AW129" s="3">
        <v>3.145</v>
      </c>
      <c r="AX129" s="3" t="s">
        <v>12</v>
      </c>
      <c r="AY129" s="3">
        <v>3.44</v>
      </c>
      <c r="AZ129" s="15" t="s">
        <v>12</v>
      </c>
      <c r="BA129" s="10">
        <f t="shared" si="69"/>
        <v>3.145</v>
      </c>
      <c r="BB129" s="9">
        <f t="shared" si="70"/>
        <v>0.16000000000000014</v>
      </c>
      <c r="BC129" s="10">
        <f t="shared" si="71"/>
        <v>0.29499999999999993</v>
      </c>
      <c r="BD129" s="9">
        <v>7.218</v>
      </c>
      <c r="BE129" s="3">
        <v>7.8250000000000002</v>
      </c>
      <c r="BF129" s="15">
        <v>8.4589999999999996</v>
      </c>
      <c r="BG129" s="15">
        <f t="shared" si="72"/>
        <v>7.8250000000000002</v>
      </c>
      <c r="BH129" s="9">
        <f t="shared" si="73"/>
        <v>0.60700000000000021</v>
      </c>
      <c r="BI129" s="10">
        <f t="shared" si="74"/>
        <v>0.63399999999999945</v>
      </c>
      <c r="BJ129" s="9">
        <v>7.1970000000000001</v>
      </c>
      <c r="BK129" s="3">
        <v>7.8019999999999996</v>
      </c>
      <c r="BL129" s="15">
        <v>8.4339999999999993</v>
      </c>
      <c r="BM129" s="15">
        <f t="shared" si="75"/>
        <v>7.8019999999999996</v>
      </c>
      <c r="BN129" s="9">
        <f t="shared" si="76"/>
        <v>0.60499999999999954</v>
      </c>
      <c r="BO129" s="10">
        <f t="shared" si="77"/>
        <v>0.63199999999999967</v>
      </c>
      <c r="BP129">
        <f t="shared" si="78"/>
        <v>0</v>
      </c>
      <c r="BQ129" s="93">
        <f t="shared" si="79"/>
        <v>1.0323129251700682</v>
      </c>
      <c r="BR129" s="93">
        <f t="shared" si="80"/>
        <v>1.0289115646258493</v>
      </c>
      <c r="BS129" s="93" t="str">
        <f>VLOOKUP(C129,'Koppeling locatie - aslocatie'!$A$2:$C$8139,2,FALSE)</f>
        <v>maas211</v>
      </c>
      <c r="BT129" s="93">
        <f>VLOOKUP($BS129,aslocaties_v01!$C$3:$AA$500,MATCH($K$3/10,aslocaties_v01!$C$2:$X$2),FALSE)</f>
        <v>7.0039999999999996</v>
      </c>
      <c r="BU129" s="93">
        <f>VLOOKUP(BS129,aslocaties_v01!$C$3:$AA$500,MATCH($K$3,aslocaties_v01!$C$2:$X$2),FALSE)</f>
        <v>7.5869999999999997</v>
      </c>
      <c r="BV129" s="93">
        <f>VLOOKUP(BS129,aslocaties_v01!$C$3:$AA$500,MATCH($K$3*10,aslocaties_v01!$C$2:$Y$2),FALSE)</f>
        <v>8.2050000000000001</v>
      </c>
      <c r="BW129" s="93">
        <f t="shared" si="81"/>
        <v>0.58300000000000018</v>
      </c>
      <c r="BX129" s="93">
        <f t="shared" si="82"/>
        <v>0.61800000000000033</v>
      </c>
      <c r="BY129" s="94">
        <f t="shared" si="83"/>
        <v>8.5034013605440606E-3</v>
      </c>
      <c r="BZ129" s="94">
        <f t="shared" si="84"/>
        <v>2.5236593059936863E-2</v>
      </c>
      <c r="CA129" s="94">
        <f t="shared" si="85"/>
        <v>3.0999999999999694E-2</v>
      </c>
      <c r="CB129">
        <f t="shared" si="86"/>
        <v>2.5999999999999801E-2</v>
      </c>
      <c r="CC129" s="58">
        <f t="shared" si="87"/>
        <v>9.9999999999997868E-3</v>
      </c>
      <c r="CD129" s="95" t="b">
        <f t="shared" si="88"/>
        <v>0</v>
      </c>
      <c r="CE129" s="96" t="b">
        <f t="shared" si="89"/>
        <v>1</v>
      </c>
      <c r="CF129" t="b">
        <f t="shared" si="90"/>
        <v>1</v>
      </c>
      <c r="CG129" t="b">
        <f t="shared" si="91"/>
        <v>1</v>
      </c>
      <c r="CH129" s="84" t="b">
        <f t="shared" si="92"/>
        <v>1</v>
      </c>
      <c r="CI129">
        <f t="shared" si="93"/>
        <v>0.76</v>
      </c>
      <c r="CJ129" t="b">
        <f t="shared" si="94"/>
        <v>1</v>
      </c>
      <c r="CK129" t="b">
        <f t="shared" si="95"/>
        <v>1</v>
      </c>
      <c r="CL129" s="84" t="b">
        <f t="shared" si="115"/>
        <v>1</v>
      </c>
      <c r="CM129">
        <f t="shared" si="96"/>
        <v>3.145</v>
      </c>
      <c r="CN129" t="b">
        <f t="shared" si="97"/>
        <v>1</v>
      </c>
      <c r="CO129" s="84">
        <f t="shared" si="98"/>
        <v>4.9254701831153706E-2</v>
      </c>
      <c r="CP129" t="b">
        <f t="shared" si="99"/>
        <v>1</v>
      </c>
      <c r="CQ129" s="96" t="b">
        <f t="shared" si="100"/>
        <v>1</v>
      </c>
      <c r="CR129" t="b">
        <f t="shared" si="101"/>
        <v>1</v>
      </c>
      <c r="CS129" t="b">
        <f t="shared" si="102"/>
        <v>1</v>
      </c>
      <c r="CT129" t="b">
        <f t="shared" si="103"/>
        <v>1</v>
      </c>
      <c r="CU129" t="b">
        <f t="shared" si="104"/>
        <v>1</v>
      </c>
      <c r="CV129" s="84" t="b">
        <f t="shared" si="105"/>
        <v>1</v>
      </c>
      <c r="CW129" t="b">
        <f t="shared" si="106"/>
        <v>1</v>
      </c>
      <c r="CX129" t="b">
        <f t="shared" si="107"/>
        <v>1</v>
      </c>
      <c r="CY129" t="b">
        <f t="shared" si="108"/>
        <v>1</v>
      </c>
      <c r="CZ129" t="b">
        <f t="shared" si="109"/>
        <v>1</v>
      </c>
      <c r="DA129" s="84">
        <f t="shared" si="110"/>
        <v>0</v>
      </c>
      <c r="DB129" t="b">
        <f t="shared" si="111"/>
        <v>0</v>
      </c>
    </row>
    <row r="130" spans="1:106">
      <c r="A130" s="9">
        <v>1772</v>
      </c>
      <c r="B130" s="3">
        <v>2</v>
      </c>
      <c r="C130" s="3" t="s">
        <v>2008</v>
      </c>
      <c r="D130" s="3" t="str">
        <f t="shared" si="58"/>
        <v>MA_1_38-2_dk_0032</v>
      </c>
      <c r="E130" s="3" t="str">
        <f t="shared" si="59"/>
        <v>0032</v>
      </c>
      <c r="F130" s="3">
        <v>150594.43799999999</v>
      </c>
      <c r="G130" s="15">
        <v>421797.75</v>
      </c>
      <c r="H130" s="35" t="str">
        <f t="shared" si="60"/>
        <v>ja</v>
      </c>
      <c r="I130" s="42">
        <v>71</v>
      </c>
      <c r="J130" s="20" t="s">
        <v>372</v>
      </c>
      <c r="K130" s="21">
        <v>10000</v>
      </c>
      <c r="L130" s="28">
        <f t="shared" si="112"/>
        <v>1</v>
      </c>
      <c r="M130" s="28">
        <f t="shared" si="113"/>
        <v>1</v>
      </c>
      <c r="N130" s="56">
        <f t="shared" si="61"/>
        <v>10000</v>
      </c>
      <c r="O130" s="33">
        <f t="shared" si="114"/>
        <v>84.984607929883637</v>
      </c>
      <c r="P130" s="37">
        <f t="shared" si="62"/>
        <v>98.201119204440118</v>
      </c>
      <c r="Q130" s="9" t="s">
        <v>12</v>
      </c>
      <c r="R130" s="55" t="s">
        <v>12</v>
      </c>
      <c r="S130" s="55">
        <v>6.2510000000000003</v>
      </c>
      <c r="T130" s="55">
        <v>6.6269999999999998</v>
      </c>
      <c r="U130" s="55">
        <v>6.9729999999999999</v>
      </c>
      <c r="V130" s="3">
        <v>7.2469999999999999</v>
      </c>
      <c r="W130" s="3">
        <v>7.5609999999999999</v>
      </c>
      <c r="X130" s="3" t="s">
        <v>12</v>
      </c>
      <c r="Y130" s="3">
        <v>8.1950000000000003</v>
      </c>
      <c r="Z130" s="15" t="s">
        <v>12</v>
      </c>
      <c r="AA130" s="10">
        <f t="shared" si="63"/>
        <v>7.5609999999999999</v>
      </c>
      <c r="AB130" s="9">
        <f t="shared" si="64"/>
        <v>0.58800000000000008</v>
      </c>
      <c r="AC130" s="10">
        <f t="shared" si="65"/>
        <v>0.63400000000000034</v>
      </c>
      <c r="AD130" s="9" t="s">
        <v>12</v>
      </c>
      <c r="AE130" s="55" t="s">
        <v>12</v>
      </c>
      <c r="AF130" s="55">
        <v>0.432</v>
      </c>
      <c r="AG130" s="55">
        <v>0.49399999999999999</v>
      </c>
      <c r="AH130" s="55">
        <v>0.58699999999999997</v>
      </c>
      <c r="AI130" s="3">
        <v>0.67400000000000004</v>
      </c>
      <c r="AJ130" s="3">
        <v>0.72599999999999998</v>
      </c>
      <c r="AK130" s="3" t="s">
        <v>12</v>
      </c>
      <c r="AL130" s="3">
        <v>0.79400000000000004</v>
      </c>
      <c r="AM130" s="15" t="s">
        <v>12</v>
      </c>
      <c r="AN130" s="10">
        <f t="shared" si="66"/>
        <v>0.72599999999999998</v>
      </c>
      <c r="AO130" s="9">
        <f t="shared" si="67"/>
        <v>0.13900000000000001</v>
      </c>
      <c r="AP130" s="10">
        <f t="shared" si="68"/>
        <v>6.800000000000006E-2</v>
      </c>
      <c r="AQ130" s="9" t="s">
        <v>12</v>
      </c>
      <c r="AR130" s="55" t="s">
        <v>12</v>
      </c>
      <c r="AS130" s="55">
        <v>2.4889999999999999</v>
      </c>
      <c r="AT130" s="55">
        <v>2.8380000000000001</v>
      </c>
      <c r="AU130" s="55">
        <v>3.024</v>
      </c>
      <c r="AV130" s="3">
        <v>3.1440000000000001</v>
      </c>
      <c r="AW130" s="3">
        <v>3.22</v>
      </c>
      <c r="AX130" s="3" t="s">
        <v>12</v>
      </c>
      <c r="AY130" s="3">
        <v>3.508</v>
      </c>
      <c r="AZ130" s="15" t="s">
        <v>12</v>
      </c>
      <c r="BA130" s="10">
        <f t="shared" si="69"/>
        <v>3.22</v>
      </c>
      <c r="BB130" s="9">
        <f t="shared" si="70"/>
        <v>0.19600000000000017</v>
      </c>
      <c r="BC130" s="10">
        <f t="shared" si="71"/>
        <v>0.28799999999999981</v>
      </c>
      <c r="BD130" s="9">
        <v>7.2119999999999997</v>
      </c>
      <c r="BE130" s="3">
        <v>7.82</v>
      </c>
      <c r="BF130" s="15">
        <v>8.4589999999999996</v>
      </c>
      <c r="BG130" s="15">
        <f t="shared" si="72"/>
        <v>7.82</v>
      </c>
      <c r="BH130" s="9">
        <f t="shared" si="73"/>
        <v>0.60800000000000054</v>
      </c>
      <c r="BI130" s="10">
        <f t="shared" si="74"/>
        <v>0.63899999999999935</v>
      </c>
      <c r="BJ130" s="9">
        <v>7.194</v>
      </c>
      <c r="BK130" s="3">
        <v>7.8010000000000002</v>
      </c>
      <c r="BL130" s="15">
        <v>8.4369999999999994</v>
      </c>
      <c r="BM130" s="15">
        <f t="shared" si="75"/>
        <v>7.8010000000000002</v>
      </c>
      <c r="BN130" s="9">
        <f t="shared" si="76"/>
        <v>0.60700000000000021</v>
      </c>
      <c r="BO130" s="10">
        <f t="shared" si="77"/>
        <v>0.63599999999999923</v>
      </c>
      <c r="BP130">
        <f t="shared" si="78"/>
        <v>0</v>
      </c>
      <c r="BQ130" s="93">
        <f t="shared" si="79"/>
        <v>1.0340136054421776</v>
      </c>
      <c r="BR130" s="93">
        <f t="shared" si="80"/>
        <v>1.0323129251700682</v>
      </c>
      <c r="BS130" s="93" t="str">
        <f>VLOOKUP(C130,'Koppeling locatie - aslocatie'!$A$2:$C$8139,2,FALSE)</f>
        <v>maas211</v>
      </c>
      <c r="BT130" s="93">
        <f>VLOOKUP($BS130,aslocaties_v01!$C$3:$AA$500,MATCH($K$3/10,aslocaties_v01!$C$2:$X$2),FALSE)</f>
        <v>7.0039999999999996</v>
      </c>
      <c r="BU130" s="93">
        <f>VLOOKUP(BS130,aslocaties_v01!$C$3:$AA$500,MATCH($K$3,aslocaties_v01!$C$2:$X$2),FALSE)</f>
        <v>7.5869999999999997</v>
      </c>
      <c r="BV130" s="93">
        <f>VLOOKUP(BS130,aslocaties_v01!$C$3:$AA$500,MATCH($K$3*10,aslocaties_v01!$C$2:$Y$2),FALSE)</f>
        <v>8.2050000000000001</v>
      </c>
      <c r="BW130" s="93">
        <f t="shared" si="81"/>
        <v>0.58300000000000018</v>
      </c>
      <c r="BX130" s="93">
        <f t="shared" si="82"/>
        <v>0.61800000000000033</v>
      </c>
      <c r="BY130" s="94">
        <f t="shared" si="83"/>
        <v>8.5034013605440606E-3</v>
      </c>
      <c r="BZ130" s="94">
        <f t="shared" si="84"/>
        <v>2.5236593059936863E-2</v>
      </c>
      <c r="CA130" s="94">
        <f t="shared" si="85"/>
        <v>3.0999999999999694E-2</v>
      </c>
      <c r="CB130">
        <f t="shared" si="86"/>
        <v>2.5999999999999801E-2</v>
      </c>
      <c r="CC130" s="58">
        <f t="shared" si="87"/>
        <v>9.9999999999997868E-3</v>
      </c>
      <c r="CD130" s="95" t="b">
        <f t="shared" si="88"/>
        <v>0</v>
      </c>
      <c r="CE130" s="96" t="b">
        <f t="shared" si="89"/>
        <v>1</v>
      </c>
      <c r="CF130" t="b">
        <f t="shared" si="90"/>
        <v>1</v>
      </c>
      <c r="CG130" t="b">
        <f t="shared" si="91"/>
        <v>1</v>
      </c>
      <c r="CH130" s="84" t="b">
        <f t="shared" si="92"/>
        <v>1</v>
      </c>
      <c r="CI130">
        <f t="shared" si="93"/>
        <v>0.72599999999999998</v>
      </c>
      <c r="CJ130" t="b">
        <f t="shared" si="94"/>
        <v>1</v>
      </c>
      <c r="CK130" t="b">
        <f t="shared" si="95"/>
        <v>1</v>
      </c>
      <c r="CL130" s="84" t="b">
        <f t="shared" si="115"/>
        <v>1</v>
      </c>
      <c r="CM130">
        <f t="shared" si="96"/>
        <v>3.22</v>
      </c>
      <c r="CN130" t="b">
        <f t="shared" si="97"/>
        <v>1</v>
      </c>
      <c r="CO130" s="84">
        <f t="shared" si="98"/>
        <v>4.4884901757707582E-2</v>
      </c>
      <c r="CP130" t="b">
        <f t="shared" si="99"/>
        <v>1</v>
      </c>
      <c r="CQ130" s="96" t="b">
        <f t="shared" si="100"/>
        <v>1</v>
      </c>
      <c r="CR130" t="b">
        <f t="shared" si="101"/>
        <v>1</v>
      </c>
      <c r="CS130" t="b">
        <f t="shared" si="102"/>
        <v>1</v>
      </c>
      <c r="CT130" t="b">
        <f t="shared" si="103"/>
        <v>1</v>
      </c>
      <c r="CU130" t="b">
        <f t="shared" si="104"/>
        <v>1</v>
      </c>
      <c r="CV130" s="84" t="b">
        <f t="shared" si="105"/>
        <v>1</v>
      </c>
      <c r="CW130" t="b">
        <f t="shared" si="106"/>
        <v>1</v>
      </c>
      <c r="CX130" t="b">
        <f t="shared" si="107"/>
        <v>1</v>
      </c>
      <c r="CY130" t="b">
        <f t="shared" si="108"/>
        <v>1</v>
      </c>
      <c r="CZ130" t="b">
        <f t="shared" si="109"/>
        <v>1</v>
      </c>
      <c r="DA130" s="84">
        <f t="shared" si="110"/>
        <v>0</v>
      </c>
      <c r="DB130" t="b">
        <f t="shared" si="111"/>
        <v>0</v>
      </c>
    </row>
    <row r="131" spans="1:106">
      <c r="A131" s="9">
        <v>1773</v>
      </c>
      <c r="B131" s="3">
        <v>2</v>
      </c>
      <c r="C131" s="3" t="s">
        <v>2009</v>
      </c>
      <c r="D131" s="3" t="str">
        <f t="shared" ref="D131:D194" si="116">IF(ISERROR(FIND("_",C131)),C131,LEFT(C131,LEN(C131)-LEN(RIGHT(C131,LEN(C131)-FIND("~",SUBSTITUTE(C131,"_","~",LEN(C131)-LEN(SUBSTITUTE(C131,"_",""))))))) &amp; TEXT(INT(RIGHT(C131,LEN(C131)-FIND("~",SUBSTITUTE(C131,"_","~",LEN(C131)-LEN(SUBSTITUTE(C131,"_","")))))), "0000") )</f>
        <v>MA_1_38-2_dk_0033</v>
      </c>
      <c r="E131" s="3" t="str">
        <f t="shared" ref="E131:E194" si="117">TEXT(INT(RIGHT(C131,LEN(C131)-FIND("~",SUBSTITUTE(C131,"_","~",LEN(C131)-LEN(SUBSTITUTE(C131,"_","")))))), "0000")</f>
        <v>0033</v>
      </c>
      <c r="F131" s="3">
        <v>150637.125</v>
      </c>
      <c r="G131" s="15">
        <v>421709.31199999998</v>
      </c>
      <c r="H131" s="35" t="str">
        <f t="shared" ref="H131:H194" si="118">IF(COUNTIF(C:C, "="&amp;C131)=1,"ja", "nee")</f>
        <v>ja</v>
      </c>
      <c r="I131" s="42">
        <v>70</v>
      </c>
      <c r="J131" s="20" t="s">
        <v>372</v>
      </c>
      <c r="K131" s="21">
        <v>10000</v>
      </c>
      <c r="L131" s="28">
        <f t="shared" si="112"/>
        <v>1</v>
      </c>
      <c r="M131" s="28">
        <f t="shared" si="113"/>
        <v>1</v>
      </c>
      <c r="N131" s="56">
        <f t="shared" ref="N131:N194" si="119">INT(K131/L131*M131)</f>
        <v>10000</v>
      </c>
      <c r="O131" s="33">
        <f t="shared" si="114"/>
        <v>98.201119204440118</v>
      </c>
      <c r="P131" s="37">
        <f t="shared" ref="P131:P194" si="120">SQRT((F131-F132)^2+(G131-G132)^2)</f>
        <v>95.2991339414842</v>
      </c>
      <c r="Q131" s="9" t="s">
        <v>12</v>
      </c>
      <c r="R131" s="55" t="s">
        <v>12</v>
      </c>
      <c r="S131" s="55">
        <v>6.2510000000000003</v>
      </c>
      <c r="T131" s="55">
        <v>6.6269999999999998</v>
      </c>
      <c r="U131" s="55">
        <v>6.9720000000000004</v>
      </c>
      <c r="V131" s="3">
        <v>7.2469999999999999</v>
      </c>
      <c r="W131" s="3">
        <v>7.56</v>
      </c>
      <c r="X131" s="3" t="s">
        <v>12</v>
      </c>
      <c r="Y131" s="3">
        <v>8.1950000000000003</v>
      </c>
      <c r="Z131" s="15" t="s">
        <v>12</v>
      </c>
      <c r="AA131" s="10">
        <f t="shared" ref="AA131:AA194" si="121">LOOKUP($K131,$Q$2:$Z$2,Q131:Z131)</f>
        <v>7.56</v>
      </c>
      <c r="AB131" s="9">
        <f t="shared" ref="AB131:AB194" si="122">LOOKUP($K131,$Q$2:$Z$2,Q131:Z131)-LOOKUP(0.1*$K131,$Q$2:$Z$2,Q131:Z131)</f>
        <v>0.58799999999999919</v>
      </c>
      <c r="AC131" s="10">
        <f t="shared" ref="AC131:AC194" si="123">LOOKUP(10*$K131,$Q$2:$Z$2,Q131:Z131)-LOOKUP($K131,$Q$2:$Z$2,Q131:Z131)</f>
        <v>0.63500000000000068</v>
      </c>
      <c r="AD131" s="9" t="s">
        <v>12</v>
      </c>
      <c r="AE131" s="55" t="s">
        <v>12</v>
      </c>
      <c r="AF131" s="55">
        <v>0.40200000000000002</v>
      </c>
      <c r="AG131" s="55">
        <v>0.48599999999999999</v>
      </c>
      <c r="AH131" s="55">
        <v>0.73899999999999999</v>
      </c>
      <c r="AI131" s="3">
        <v>0.871</v>
      </c>
      <c r="AJ131" s="3">
        <v>0.92900000000000005</v>
      </c>
      <c r="AK131" s="3" t="s">
        <v>12</v>
      </c>
      <c r="AL131" s="3">
        <v>1.1859999999999999</v>
      </c>
      <c r="AM131" s="15" t="s">
        <v>12</v>
      </c>
      <c r="AN131" s="10">
        <f t="shared" ref="AN131:AN194" si="124">LOOKUP($K131,$Q$2:$Z$2,AD131:AM131)</f>
        <v>0.92900000000000005</v>
      </c>
      <c r="AO131" s="9">
        <f t="shared" ref="AO131:AO194" si="125">LOOKUP($K131,$Q$2:$Z$2,AD131:AM131)-LOOKUP(0.1*$K131,$Q$2:$Z$2,AD131:AM131)</f>
        <v>0.19000000000000006</v>
      </c>
      <c r="AP131" s="10">
        <f t="shared" ref="AP131:AP194" si="126">LOOKUP(10*$K131,$Q$2:$Z$2,AD131:AM131)-LOOKUP($K131,$Q$2:$Z$2,AD131:AM131)</f>
        <v>0.2569999999999999</v>
      </c>
      <c r="AQ131" s="9" t="s">
        <v>12</v>
      </c>
      <c r="AR131" s="55" t="s">
        <v>12</v>
      </c>
      <c r="AS131" s="55">
        <v>2.1709999999999998</v>
      </c>
      <c r="AT131" s="55">
        <v>2.3279999999999998</v>
      </c>
      <c r="AU131" s="55">
        <v>2.89</v>
      </c>
      <c r="AV131" s="3">
        <v>3.3690000000000002</v>
      </c>
      <c r="AW131" s="3">
        <v>3.4350000000000001</v>
      </c>
      <c r="AX131" s="3" t="s">
        <v>12</v>
      </c>
      <c r="AY131" s="3">
        <v>3.6280000000000001</v>
      </c>
      <c r="AZ131" s="15" t="s">
        <v>12</v>
      </c>
      <c r="BA131" s="10">
        <f t="shared" ref="BA131:BA194" si="127">LOOKUP($K131,$Q$2:$Z$2,AQ131:AZ131)</f>
        <v>3.4350000000000001</v>
      </c>
      <c r="BB131" s="9">
        <f t="shared" ref="BB131:BB194" si="128">LOOKUP($K131,$Q$2:$Z$2,AQ131:AZ131)-LOOKUP(0.1*$K131,$Q$2:$Z$2,AQ131:AZ131)</f>
        <v>0.54499999999999993</v>
      </c>
      <c r="BC131" s="10">
        <f t="shared" ref="BC131:BC194" si="129">LOOKUP(10*$K131,$Q$2:$Z$2,AQ131:AZ131)-LOOKUP($K131,$Q$2:$Z$2,AQ131:AZ131)</f>
        <v>0.19300000000000006</v>
      </c>
      <c r="BD131" s="9">
        <v>7.1909999999999998</v>
      </c>
      <c r="BE131" s="3">
        <v>7.7969999999999997</v>
      </c>
      <c r="BF131" s="15">
        <v>8.4469999999999992</v>
      </c>
      <c r="BG131" s="15">
        <f t="shared" ref="BG131:BG194" si="130">LOOKUP($N131,$BD$2:$BF$2,BD131:BF131)</f>
        <v>7.7969999999999997</v>
      </c>
      <c r="BH131" s="9">
        <f t="shared" ref="BH131:BH194" si="131">BE131-BD131</f>
        <v>0.60599999999999987</v>
      </c>
      <c r="BI131" s="10">
        <f t="shared" ref="BI131:BI194" si="132">BF131-BE131</f>
        <v>0.64999999999999947</v>
      </c>
      <c r="BJ131" s="9">
        <v>7.1749999999999998</v>
      </c>
      <c r="BK131" s="3">
        <v>7.7789999999999999</v>
      </c>
      <c r="BL131" s="15">
        <v>8.423</v>
      </c>
      <c r="BM131" s="15">
        <f t="shared" ref="BM131:BM194" si="133">LOOKUP($N131,$BD$2:$BF$2,BJ131:BL131)</f>
        <v>7.7789999999999999</v>
      </c>
      <c r="BN131" s="9">
        <f t="shared" ref="BN131:BN194" si="134">BK131-BJ131</f>
        <v>0.60400000000000009</v>
      </c>
      <c r="BO131" s="10">
        <f t="shared" ref="BO131:BO194" si="135">BL131-BK131</f>
        <v>0.64400000000000013</v>
      </c>
      <c r="BP131">
        <f t="shared" ref="BP131:BP194" si="136">IF(AND(ISERROR(FIND("Fout",Q131)), ISERROR(FIND("Fout",AD131)), ISERROR(FIND("Fout",AQ131)), ISERROR(FIND( "Fout",BD131)), ISERROR(FIND( "Fout",BJ131))),0,1)</f>
        <v>0</v>
      </c>
      <c r="BQ131" s="93">
        <f t="shared" ref="BQ131:BQ194" si="137">IF(AB131=0, -1, BH131/AB131)</f>
        <v>1.0306122448979604</v>
      </c>
      <c r="BR131" s="93">
        <f t="shared" ref="BR131:BR194" si="138">IF(AB131=0,-1,BN131/AB131)</f>
        <v>1.0272108843537431</v>
      </c>
      <c r="BS131" s="93" t="str">
        <f>VLOOKUP(C131,'Koppeling locatie - aslocatie'!$A$2:$C$8139,2,FALSE)</f>
        <v>maas211</v>
      </c>
      <c r="BT131" s="93">
        <f>VLOOKUP($BS131,aslocaties_v01!$C$3:$AA$500,MATCH($K$3/10,aslocaties_v01!$C$2:$X$2),FALSE)</f>
        <v>7.0039999999999996</v>
      </c>
      <c r="BU131" s="93">
        <f>VLOOKUP(BS131,aslocaties_v01!$C$3:$AA$500,MATCH($K$3,aslocaties_v01!$C$2:$X$2),FALSE)</f>
        <v>7.5869999999999997</v>
      </c>
      <c r="BV131" s="93">
        <f>VLOOKUP(BS131,aslocaties_v01!$C$3:$AA$500,MATCH($K$3*10,aslocaties_v01!$C$2:$Y$2),FALSE)</f>
        <v>8.2050000000000001</v>
      </c>
      <c r="BW131" s="93">
        <f t="shared" ref="BW131:BW194" si="139">BU131-BT131</f>
        <v>0.58300000000000018</v>
      </c>
      <c r="BX131" s="93">
        <f t="shared" ref="BX131:BX194" si="140">BV131-BU131</f>
        <v>0.61800000000000033</v>
      </c>
      <c r="BY131" s="94">
        <f t="shared" ref="BY131:BY194" si="141">IFERROR(ABS(1-BW131/AB131), 999)</f>
        <v>8.5034013605425063E-3</v>
      </c>
      <c r="BZ131" s="94">
        <f t="shared" ref="BZ131:BZ194" si="142">IFERROR(ABS(1-BX131/AC131), 999)</f>
        <v>2.6771653543307572E-2</v>
      </c>
      <c r="CA131" s="94">
        <f t="shared" ref="CA131:CA194" si="143">ABS(LOOKUP(0.1*$K131,$Q$2:$Z$2,Q131:Z131)-BT131)</f>
        <v>3.199999999999914E-2</v>
      </c>
      <c r="CB131">
        <f t="shared" ref="CB131:CB194" si="144">ABS(LOOKUP($K131,$Q$2:$Z$2,Q131:Z131)-BU131)</f>
        <v>2.7000000000000135E-2</v>
      </c>
      <c r="CC131" s="58">
        <f t="shared" ref="CC131:CC194" si="145">ABS(LOOKUP(10*$K131,$Q$2:$Z$2,Q131:Z131)-BV131)</f>
        <v>9.9999999999997868E-3</v>
      </c>
      <c r="CD131" s="95" t="b">
        <f t="shared" ref="CD131:CD194" si="146">OR(BY131&gt;0.1,BZ131&gt;0.1, CA131&gt;=0.15, CB131&gt;=0.15, CC131&gt;=0.15)</f>
        <v>0</v>
      </c>
      <c r="CE131" s="96" t="b">
        <f t="shared" ref="CE131:CE194" si="147">AA131&lt;AVERAGE(AA:AA)+2*STDEV(AA:AA)</f>
        <v>1</v>
      </c>
      <c r="CF131" t="b">
        <f t="shared" ref="CF131:CF194" si="148">BG131&lt;AVERAGE(BG:BG)+2*STDEV(BG:BG)</f>
        <v>1</v>
      </c>
      <c r="CG131" t="b">
        <f t="shared" ref="CG131:CG194" si="149">BM131&lt;AVERAGE(BM:BM)+2*STDEV(BM:BM)</f>
        <v>1</v>
      </c>
      <c r="CH131" s="84" t="b">
        <f t="shared" ref="CH131:CH194" si="150">AN131&gt;0.25</f>
        <v>1</v>
      </c>
      <c r="CI131">
        <f t="shared" ref="CI131:CI194" si="151">IF(CH131,AN131,"")</f>
        <v>0.92900000000000005</v>
      </c>
      <c r="CJ131" t="b">
        <f t="shared" ref="CJ131:CJ194" si="152">CI131&lt;AVERAGE(CI:CI)+3*STDEV(CI:CI)</f>
        <v>1</v>
      </c>
      <c r="CK131" t="b">
        <f t="shared" ref="CK131:CK194" si="153">AN131&lt;1.25</f>
        <v>1</v>
      </c>
      <c r="CL131" s="84" t="b">
        <f t="shared" si="115"/>
        <v>1</v>
      </c>
      <c r="CM131">
        <f t="shared" ref="CM131:CM194" si="154">IF(CL131,BA131,"")</f>
        <v>3.4350000000000001</v>
      </c>
      <c r="CN131" t="b">
        <f t="shared" ref="CN131:CN194" si="155">CM131&lt;AVERAGE(CM:CM)+3*STDEV(CM:CM)</f>
        <v>1</v>
      </c>
      <c r="CO131" s="84">
        <f t="shared" ref="CO131:CO194" si="156">IF(BA131=0, -1, AN131/(1.56*BA131^2))</f>
        <v>5.0470502979036373E-2</v>
      </c>
      <c r="CP131" t="b">
        <f t="shared" ref="CP131:CP194" si="157">OR(CO131&gt;0.035, CO131&lt;0.065)</f>
        <v>1</v>
      </c>
      <c r="CQ131" s="96" t="b">
        <f t="shared" ref="CQ131:CQ194" si="158">IF(O131="-", "-", ABS(AA131-AA130)&lt;O131*$CR$1)</f>
        <v>1</v>
      </c>
      <c r="CR131" t="b">
        <f t="shared" ref="CR131:CR194" si="159">IF(O131="-","-",ABS(BG131-BG130)&lt;O131*$CS$1)</f>
        <v>1</v>
      </c>
      <c r="CS131" t="b">
        <f t="shared" ref="CS131:CS194" si="160">IF(O131="-","-",ABS(BM131-BM130)&lt;O131*$CT$1)</f>
        <v>1</v>
      </c>
      <c r="CT131" t="b">
        <f t="shared" ref="CT131:CT194" si="161">IF(O131="-","-",ABS(AN131-AN130)&lt;O131*$CU$1)</f>
        <v>1</v>
      </c>
      <c r="CU131" t="b">
        <f t="shared" ref="CU131:CU194" si="162">IF(O131="-","-",ABS(BA130-BA131)&lt;O131*$CV$1)</f>
        <v>1</v>
      </c>
      <c r="CV131" s="84" t="b">
        <f t="shared" ref="CV131:CV194" si="163">IF(P131="-","-",ABS(AA132-AA131)&lt;P131*$CR$1)</f>
        <v>1</v>
      </c>
      <c r="CW131" t="b">
        <f t="shared" ref="CW131:CW194" si="164">IF(P131="-","-",ABS(BG132-BG131)&lt;P131*$CS$1)</f>
        <v>1</v>
      </c>
      <c r="CX131" t="b">
        <f t="shared" ref="CX131:CX194" si="165">IF(P131="-","-",ABS(BM132-BM131)&lt;P131*$CT$1)</f>
        <v>1</v>
      </c>
      <c r="CY131" t="b">
        <f t="shared" ref="CY131:CY194" si="166">IF(P131="-","-",ABS(AN132-AN131)&lt;P131*$CU$1)</f>
        <v>1</v>
      </c>
      <c r="CZ131" t="b">
        <f t="shared" ref="CZ131:CZ194" si="167">IF(P131="-","-",ABS(BA131-BA132)&lt;P131*$CV$1)</f>
        <v>1</v>
      </c>
      <c r="DA131" s="84">
        <f t="shared" ref="DA131:DA194" si="168">IFERROR(IF(AND(CQ131:CU131),0,1), 0)+IFERROR(IF(AND(CV131:CZ131),0,1),0)</f>
        <v>0</v>
      </c>
      <c r="DB131" t="b">
        <f t="shared" ref="DB131:DB194" si="169">AND(DA131&gt;0,CD131)</f>
        <v>0</v>
      </c>
    </row>
    <row r="132" spans="1:106">
      <c r="A132" s="9">
        <v>1774</v>
      </c>
      <c r="B132" s="3">
        <v>2</v>
      </c>
      <c r="C132" s="3" t="s">
        <v>2010</v>
      </c>
      <c r="D132" s="3" t="str">
        <f t="shared" si="116"/>
        <v>MA_1_38-2_dk_0034</v>
      </c>
      <c r="E132" s="3" t="str">
        <f t="shared" si="117"/>
        <v>0034</v>
      </c>
      <c r="F132" s="3">
        <v>150679.34400000001</v>
      </c>
      <c r="G132" s="15">
        <v>421623.875</v>
      </c>
      <c r="H132" s="35" t="str">
        <f t="shared" si="118"/>
        <v>ja</v>
      </c>
      <c r="I132" s="42">
        <v>68</v>
      </c>
      <c r="J132" s="20" t="s">
        <v>372</v>
      </c>
      <c r="K132" s="21">
        <v>10000</v>
      </c>
      <c r="L132" s="28">
        <f t="shared" ref="L132:L195" si="170">L131</f>
        <v>1</v>
      </c>
      <c r="M132" s="28">
        <f t="shared" ref="M132:M195" si="171">M131</f>
        <v>1</v>
      </c>
      <c r="N132" s="56">
        <f t="shared" si="119"/>
        <v>10000</v>
      </c>
      <c r="O132" s="33">
        <f t="shared" ref="O132:O195" si="172">SQRT((F131-F132)^2+(G131-G132)^2)</f>
        <v>95.2991339414842</v>
      </c>
      <c r="P132" s="37">
        <f t="shared" si="120"/>
        <v>160.01671076796623</v>
      </c>
      <c r="Q132" s="9" t="s">
        <v>12</v>
      </c>
      <c r="R132" s="55" t="s">
        <v>12</v>
      </c>
      <c r="S132" s="55">
        <v>6.25</v>
      </c>
      <c r="T132" s="55">
        <v>6.6269999999999998</v>
      </c>
      <c r="U132" s="55">
        <v>6.9720000000000004</v>
      </c>
      <c r="V132" s="3">
        <v>7.2469999999999999</v>
      </c>
      <c r="W132" s="3">
        <v>7.56</v>
      </c>
      <c r="X132" s="3" t="s">
        <v>12</v>
      </c>
      <c r="Y132" s="3">
        <v>8.1950000000000003</v>
      </c>
      <c r="Z132" s="15" t="s">
        <v>12</v>
      </c>
      <c r="AA132" s="10">
        <f t="shared" si="121"/>
        <v>7.56</v>
      </c>
      <c r="AB132" s="9">
        <f t="shared" si="122"/>
        <v>0.58799999999999919</v>
      </c>
      <c r="AC132" s="10">
        <f t="shared" si="123"/>
        <v>0.63500000000000068</v>
      </c>
      <c r="AD132" s="9" t="s">
        <v>12</v>
      </c>
      <c r="AE132" s="55" t="s">
        <v>12</v>
      </c>
      <c r="AF132" s="55">
        <v>0.34300000000000003</v>
      </c>
      <c r="AG132" s="55">
        <v>0.39500000000000002</v>
      </c>
      <c r="AH132" s="55">
        <v>0.44900000000000001</v>
      </c>
      <c r="AI132" s="3">
        <v>0.497</v>
      </c>
      <c r="AJ132" s="3">
        <v>0.55200000000000005</v>
      </c>
      <c r="AK132" s="3" t="s">
        <v>12</v>
      </c>
      <c r="AL132" s="3">
        <v>0.67</v>
      </c>
      <c r="AM132" s="15" t="s">
        <v>12</v>
      </c>
      <c r="AN132" s="10">
        <f t="shared" si="124"/>
        <v>0.55200000000000005</v>
      </c>
      <c r="AO132" s="9">
        <f t="shared" si="125"/>
        <v>0.10300000000000004</v>
      </c>
      <c r="AP132" s="10">
        <f t="shared" si="126"/>
        <v>0.11799999999999999</v>
      </c>
      <c r="AQ132" s="9" t="s">
        <v>12</v>
      </c>
      <c r="AR132" s="55" t="s">
        <v>12</v>
      </c>
      <c r="AS132" s="55">
        <v>2.0329999999999999</v>
      </c>
      <c r="AT132" s="55">
        <v>2.1549999999999998</v>
      </c>
      <c r="AU132" s="55">
        <v>2.2789999999999999</v>
      </c>
      <c r="AV132" s="3">
        <v>2.3889999999999998</v>
      </c>
      <c r="AW132" s="3">
        <v>2.512</v>
      </c>
      <c r="AX132" s="3" t="s">
        <v>12</v>
      </c>
      <c r="AY132" s="3">
        <v>2.746</v>
      </c>
      <c r="AZ132" s="15" t="s">
        <v>12</v>
      </c>
      <c r="BA132" s="10">
        <f t="shared" si="127"/>
        <v>2.512</v>
      </c>
      <c r="BB132" s="9">
        <f t="shared" si="128"/>
        <v>0.2330000000000001</v>
      </c>
      <c r="BC132" s="10">
        <f t="shared" si="129"/>
        <v>0.23399999999999999</v>
      </c>
      <c r="BD132" s="9">
        <v>7.1820000000000004</v>
      </c>
      <c r="BE132" s="3">
        <v>7.7880000000000003</v>
      </c>
      <c r="BF132" s="15">
        <v>8.4459999999999997</v>
      </c>
      <c r="BG132" s="15">
        <f t="shared" si="130"/>
        <v>7.7880000000000003</v>
      </c>
      <c r="BH132" s="9">
        <f t="shared" si="131"/>
        <v>0.60599999999999987</v>
      </c>
      <c r="BI132" s="10">
        <f t="shared" si="132"/>
        <v>0.65799999999999947</v>
      </c>
      <c r="BJ132" s="9">
        <v>7.1669999999999998</v>
      </c>
      <c r="BK132" s="3">
        <v>7.7720000000000002</v>
      </c>
      <c r="BL132" s="15">
        <v>8.4220000000000006</v>
      </c>
      <c r="BM132" s="15">
        <f t="shared" si="133"/>
        <v>7.7720000000000002</v>
      </c>
      <c r="BN132" s="9">
        <f t="shared" si="134"/>
        <v>0.60500000000000043</v>
      </c>
      <c r="BO132" s="10">
        <f t="shared" si="135"/>
        <v>0.65000000000000036</v>
      </c>
      <c r="BP132">
        <f t="shared" si="136"/>
        <v>0</v>
      </c>
      <c r="BQ132" s="93">
        <f t="shared" si="137"/>
        <v>1.0306122448979604</v>
      </c>
      <c r="BR132" s="93">
        <f t="shared" si="138"/>
        <v>1.0289115646258524</v>
      </c>
      <c r="BS132" s="93" t="str">
        <f>VLOOKUP(C132,'Koppeling locatie - aslocatie'!$A$2:$C$8139,2,FALSE)</f>
        <v>maas211</v>
      </c>
      <c r="BT132" s="93">
        <f>VLOOKUP($BS132,aslocaties_v01!$C$3:$AA$500,MATCH($K$3/10,aslocaties_v01!$C$2:$X$2),FALSE)</f>
        <v>7.0039999999999996</v>
      </c>
      <c r="BU132" s="93">
        <f>VLOOKUP(BS132,aslocaties_v01!$C$3:$AA$500,MATCH($K$3,aslocaties_v01!$C$2:$X$2),FALSE)</f>
        <v>7.5869999999999997</v>
      </c>
      <c r="BV132" s="93">
        <f>VLOOKUP(BS132,aslocaties_v01!$C$3:$AA$500,MATCH($K$3*10,aslocaties_v01!$C$2:$Y$2),FALSE)</f>
        <v>8.2050000000000001</v>
      </c>
      <c r="BW132" s="93">
        <f t="shared" si="139"/>
        <v>0.58300000000000018</v>
      </c>
      <c r="BX132" s="93">
        <f t="shared" si="140"/>
        <v>0.61800000000000033</v>
      </c>
      <c r="BY132" s="94">
        <f t="shared" si="141"/>
        <v>8.5034013605425063E-3</v>
      </c>
      <c r="BZ132" s="94">
        <f t="shared" si="142"/>
        <v>2.6771653543307572E-2</v>
      </c>
      <c r="CA132" s="94">
        <f t="shared" si="143"/>
        <v>3.199999999999914E-2</v>
      </c>
      <c r="CB132">
        <f t="shared" si="144"/>
        <v>2.7000000000000135E-2</v>
      </c>
      <c r="CC132" s="58">
        <f t="shared" si="145"/>
        <v>9.9999999999997868E-3</v>
      </c>
      <c r="CD132" s="95" t="b">
        <f t="shared" si="146"/>
        <v>0</v>
      </c>
      <c r="CE132" s="96" t="b">
        <f t="shared" si="147"/>
        <v>1</v>
      </c>
      <c r="CF132" t="b">
        <f t="shared" si="148"/>
        <v>1</v>
      </c>
      <c r="CG132" t="b">
        <f t="shared" si="149"/>
        <v>1</v>
      </c>
      <c r="CH132" s="84" t="b">
        <f t="shared" si="150"/>
        <v>1</v>
      </c>
      <c r="CI132">
        <f t="shared" si="151"/>
        <v>0.55200000000000005</v>
      </c>
      <c r="CJ132" t="b">
        <f t="shared" si="152"/>
        <v>1</v>
      </c>
      <c r="CK132" t="b">
        <f t="shared" si="153"/>
        <v>1</v>
      </c>
      <c r="CL132" s="84" t="b">
        <f t="shared" ref="CL132:CL195" si="173">BA132&lt;AVERAGE(BA:BA)+2*STDEV(BA:BA)</f>
        <v>1</v>
      </c>
      <c r="CM132">
        <f t="shared" si="154"/>
        <v>2.512</v>
      </c>
      <c r="CN132" t="b">
        <f t="shared" si="155"/>
        <v>1</v>
      </c>
      <c r="CO132" s="84">
        <f t="shared" si="156"/>
        <v>5.6075765283035352E-2</v>
      </c>
      <c r="CP132" t="b">
        <f t="shared" si="157"/>
        <v>1</v>
      </c>
      <c r="CQ132" s="96" t="b">
        <f t="shared" si="158"/>
        <v>1</v>
      </c>
      <c r="CR132" t="b">
        <f t="shared" si="159"/>
        <v>1</v>
      </c>
      <c r="CS132" t="b">
        <f t="shared" si="160"/>
        <v>1</v>
      </c>
      <c r="CT132" t="b">
        <f t="shared" si="161"/>
        <v>1</v>
      </c>
      <c r="CU132" t="b">
        <f t="shared" si="162"/>
        <v>1</v>
      </c>
      <c r="CV132" s="84" t="b">
        <f t="shared" si="163"/>
        <v>1</v>
      </c>
      <c r="CW132" t="b">
        <f t="shared" si="164"/>
        <v>1</v>
      </c>
      <c r="CX132" t="b">
        <f t="shared" si="165"/>
        <v>1</v>
      </c>
      <c r="CY132" t="b">
        <f t="shared" si="166"/>
        <v>1</v>
      </c>
      <c r="CZ132" t="b">
        <f t="shared" si="167"/>
        <v>1</v>
      </c>
      <c r="DA132" s="84">
        <f t="shared" si="168"/>
        <v>0</v>
      </c>
      <c r="DB132" t="b">
        <f t="shared" si="169"/>
        <v>0</v>
      </c>
    </row>
    <row r="133" spans="1:106">
      <c r="A133" s="9">
        <v>1775</v>
      </c>
      <c r="B133" s="3">
        <v>2</v>
      </c>
      <c r="C133" s="3" t="s">
        <v>2011</v>
      </c>
      <c r="D133" s="3" t="str">
        <f t="shared" si="116"/>
        <v>MA_1_38-2_dk_0035</v>
      </c>
      <c r="E133" s="3" t="str">
        <f t="shared" si="117"/>
        <v>0035</v>
      </c>
      <c r="F133" s="3">
        <v>150713.859</v>
      </c>
      <c r="G133" s="15">
        <v>421467.625</v>
      </c>
      <c r="H133" s="35" t="str">
        <f t="shared" si="118"/>
        <v>ja</v>
      </c>
      <c r="I133" s="42">
        <v>69</v>
      </c>
      <c r="J133" s="20" t="s">
        <v>372</v>
      </c>
      <c r="K133" s="21">
        <v>10000</v>
      </c>
      <c r="L133" s="28">
        <f t="shared" si="170"/>
        <v>1</v>
      </c>
      <c r="M133" s="28">
        <f t="shared" si="171"/>
        <v>1</v>
      </c>
      <c r="N133" s="56">
        <f t="shared" si="119"/>
        <v>10000</v>
      </c>
      <c r="O133" s="33">
        <f t="shared" si="172"/>
        <v>160.01671076796623</v>
      </c>
      <c r="P133" s="37">
        <f t="shared" si="120"/>
        <v>86.953605221390276</v>
      </c>
      <c r="Q133" s="9" t="s">
        <v>12</v>
      </c>
      <c r="R133" s="55" t="s">
        <v>12</v>
      </c>
      <c r="S133" s="55">
        <v>6.25</v>
      </c>
      <c r="T133" s="55">
        <v>6.6269999999999998</v>
      </c>
      <c r="U133" s="55">
        <v>6.9720000000000004</v>
      </c>
      <c r="V133" s="3">
        <v>7.2469999999999999</v>
      </c>
      <c r="W133" s="3">
        <v>7.56</v>
      </c>
      <c r="X133" s="3" t="s">
        <v>12</v>
      </c>
      <c r="Y133" s="3">
        <v>8.1940000000000008</v>
      </c>
      <c r="Z133" s="15" t="s">
        <v>12</v>
      </c>
      <c r="AA133" s="10">
        <f t="shared" si="121"/>
        <v>7.56</v>
      </c>
      <c r="AB133" s="9">
        <f t="shared" si="122"/>
        <v>0.58799999999999919</v>
      </c>
      <c r="AC133" s="10">
        <f t="shared" si="123"/>
        <v>0.63400000000000123</v>
      </c>
      <c r="AD133" s="9" t="s">
        <v>12</v>
      </c>
      <c r="AE133" s="55" t="s">
        <v>12</v>
      </c>
      <c r="AF133" s="55">
        <v>0.34499999999999997</v>
      </c>
      <c r="AG133" s="55">
        <v>0.4</v>
      </c>
      <c r="AH133" s="55">
        <v>0.46600000000000003</v>
      </c>
      <c r="AI133" s="3">
        <v>0.53600000000000003</v>
      </c>
      <c r="AJ133" s="3">
        <v>0.628</v>
      </c>
      <c r="AK133" s="3" t="s">
        <v>12</v>
      </c>
      <c r="AL133" s="3">
        <v>0.75700000000000001</v>
      </c>
      <c r="AM133" s="15" t="s">
        <v>12</v>
      </c>
      <c r="AN133" s="10">
        <f t="shared" si="124"/>
        <v>0.628</v>
      </c>
      <c r="AO133" s="9">
        <f t="shared" si="125"/>
        <v>0.16199999999999998</v>
      </c>
      <c r="AP133" s="10">
        <f t="shared" si="126"/>
        <v>0.129</v>
      </c>
      <c r="AQ133" s="9" t="s">
        <v>12</v>
      </c>
      <c r="AR133" s="55" t="s">
        <v>12</v>
      </c>
      <c r="AS133" s="55">
        <v>2.0350000000000001</v>
      </c>
      <c r="AT133" s="55">
        <v>2.1619999999999999</v>
      </c>
      <c r="AU133" s="55">
        <v>2.2919999999999998</v>
      </c>
      <c r="AV133" s="3">
        <v>2.4119999999999999</v>
      </c>
      <c r="AW133" s="3">
        <v>2.54</v>
      </c>
      <c r="AX133" s="3" t="s">
        <v>12</v>
      </c>
      <c r="AY133" s="3">
        <v>2.778</v>
      </c>
      <c r="AZ133" s="15" t="s">
        <v>12</v>
      </c>
      <c r="BA133" s="10">
        <f t="shared" si="127"/>
        <v>2.54</v>
      </c>
      <c r="BB133" s="9">
        <f t="shared" si="128"/>
        <v>0.24800000000000022</v>
      </c>
      <c r="BC133" s="10">
        <f t="shared" si="129"/>
        <v>0.23799999999999999</v>
      </c>
      <c r="BD133" s="9">
        <v>7.18</v>
      </c>
      <c r="BE133" s="3">
        <v>7.7850000000000001</v>
      </c>
      <c r="BF133" s="15">
        <v>8.4440000000000008</v>
      </c>
      <c r="BG133" s="15">
        <f t="shared" si="130"/>
        <v>7.7850000000000001</v>
      </c>
      <c r="BH133" s="9">
        <f t="shared" si="131"/>
        <v>0.60500000000000043</v>
      </c>
      <c r="BI133" s="10">
        <f t="shared" si="132"/>
        <v>0.6590000000000007</v>
      </c>
      <c r="BJ133" s="9">
        <v>7.165</v>
      </c>
      <c r="BK133" s="3">
        <v>7.7690000000000001</v>
      </c>
      <c r="BL133" s="15">
        <v>8.4220000000000006</v>
      </c>
      <c r="BM133" s="15">
        <f t="shared" si="133"/>
        <v>7.7690000000000001</v>
      </c>
      <c r="BN133" s="9">
        <f t="shared" si="134"/>
        <v>0.60400000000000009</v>
      </c>
      <c r="BO133" s="10">
        <f t="shared" si="135"/>
        <v>0.65300000000000047</v>
      </c>
      <c r="BP133">
        <f t="shared" si="136"/>
        <v>0</v>
      </c>
      <c r="BQ133" s="93">
        <f t="shared" si="137"/>
        <v>1.0289115646258524</v>
      </c>
      <c r="BR133" s="93">
        <f t="shared" si="138"/>
        <v>1.0272108843537431</v>
      </c>
      <c r="BS133" s="93" t="str">
        <f>VLOOKUP(C133,'Koppeling locatie - aslocatie'!$A$2:$C$8139,2,FALSE)</f>
        <v>maas211</v>
      </c>
      <c r="BT133" s="93">
        <f>VLOOKUP($BS133,aslocaties_v01!$C$3:$AA$500,MATCH($K$3/10,aslocaties_v01!$C$2:$X$2),FALSE)</f>
        <v>7.0039999999999996</v>
      </c>
      <c r="BU133" s="93">
        <f>VLOOKUP(BS133,aslocaties_v01!$C$3:$AA$500,MATCH($K$3,aslocaties_v01!$C$2:$X$2),FALSE)</f>
        <v>7.5869999999999997</v>
      </c>
      <c r="BV133" s="93">
        <f>VLOOKUP(BS133,aslocaties_v01!$C$3:$AA$500,MATCH($K$3*10,aslocaties_v01!$C$2:$Y$2),FALSE)</f>
        <v>8.2050000000000001</v>
      </c>
      <c r="BW133" s="93">
        <f t="shared" si="139"/>
        <v>0.58300000000000018</v>
      </c>
      <c r="BX133" s="93">
        <f t="shared" si="140"/>
        <v>0.61800000000000033</v>
      </c>
      <c r="BY133" s="94">
        <f t="shared" si="141"/>
        <v>8.5034013605425063E-3</v>
      </c>
      <c r="BZ133" s="94">
        <f t="shared" si="142"/>
        <v>2.5236593059938306E-2</v>
      </c>
      <c r="CA133" s="94">
        <f t="shared" si="143"/>
        <v>3.199999999999914E-2</v>
      </c>
      <c r="CB133">
        <f t="shared" si="144"/>
        <v>2.7000000000000135E-2</v>
      </c>
      <c r="CC133" s="58">
        <f t="shared" si="145"/>
        <v>1.0999999999999233E-2</v>
      </c>
      <c r="CD133" s="95" t="b">
        <f t="shared" si="146"/>
        <v>0</v>
      </c>
      <c r="CE133" s="96" t="b">
        <f t="shared" si="147"/>
        <v>1</v>
      </c>
      <c r="CF133" t="b">
        <f t="shared" si="148"/>
        <v>1</v>
      </c>
      <c r="CG133" t="b">
        <f t="shared" si="149"/>
        <v>1</v>
      </c>
      <c r="CH133" s="84" t="b">
        <f t="shared" si="150"/>
        <v>1</v>
      </c>
      <c r="CI133">
        <f t="shared" si="151"/>
        <v>0.628</v>
      </c>
      <c r="CJ133" t="b">
        <f t="shared" si="152"/>
        <v>1</v>
      </c>
      <c r="CK133" t="b">
        <f t="shared" si="153"/>
        <v>1</v>
      </c>
      <c r="CL133" s="84" t="b">
        <f t="shared" si="173"/>
        <v>1</v>
      </c>
      <c r="CM133">
        <f t="shared" si="154"/>
        <v>2.54</v>
      </c>
      <c r="CN133" t="b">
        <f t="shared" si="155"/>
        <v>1</v>
      </c>
      <c r="CO133" s="84">
        <f t="shared" si="156"/>
        <v>6.239756069255728E-2</v>
      </c>
      <c r="CP133" t="b">
        <f t="shared" si="157"/>
        <v>1</v>
      </c>
      <c r="CQ133" s="96" t="b">
        <f t="shared" si="158"/>
        <v>1</v>
      </c>
      <c r="CR133" t="b">
        <f t="shared" si="159"/>
        <v>1</v>
      </c>
      <c r="CS133" t="b">
        <f t="shared" si="160"/>
        <v>1</v>
      </c>
      <c r="CT133" t="b">
        <f t="shared" si="161"/>
        <v>1</v>
      </c>
      <c r="CU133" t="b">
        <f t="shared" si="162"/>
        <v>1</v>
      </c>
      <c r="CV133" s="84" t="b">
        <f t="shared" si="163"/>
        <v>1</v>
      </c>
      <c r="CW133" t="b">
        <f t="shared" si="164"/>
        <v>1</v>
      </c>
      <c r="CX133" t="b">
        <f t="shared" si="165"/>
        <v>1</v>
      </c>
      <c r="CY133" t="b">
        <f t="shared" si="166"/>
        <v>1</v>
      </c>
      <c r="CZ133" t="b">
        <f t="shared" si="167"/>
        <v>1</v>
      </c>
      <c r="DA133" s="84">
        <f t="shared" si="168"/>
        <v>0</v>
      </c>
      <c r="DB133" t="b">
        <f t="shared" si="169"/>
        <v>0</v>
      </c>
    </row>
    <row r="134" spans="1:106">
      <c r="A134" s="9">
        <v>1776</v>
      </c>
      <c r="B134" s="3">
        <v>2</v>
      </c>
      <c r="C134" s="3" t="s">
        <v>2012</v>
      </c>
      <c r="D134" s="3" t="str">
        <f t="shared" si="116"/>
        <v>MA_1_38-2_dk_0036</v>
      </c>
      <c r="E134" s="3" t="str">
        <f t="shared" si="117"/>
        <v>0036</v>
      </c>
      <c r="F134" s="3">
        <v>150756.609</v>
      </c>
      <c r="G134" s="15">
        <v>421391.90600000002</v>
      </c>
      <c r="H134" s="35" t="str">
        <f t="shared" si="118"/>
        <v>ja</v>
      </c>
      <c r="I134" s="42">
        <v>60</v>
      </c>
      <c r="J134" s="20" t="s">
        <v>372</v>
      </c>
      <c r="K134" s="21">
        <v>10000</v>
      </c>
      <c r="L134" s="28">
        <f t="shared" si="170"/>
        <v>1</v>
      </c>
      <c r="M134" s="28">
        <f t="shared" si="171"/>
        <v>1</v>
      </c>
      <c r="N134" s="56">
        <f t="shared" si="119"/>
        <v>10000</v>
      </c>
      <c r="O134" s="33">
        <f t="shared" si="172"/>
        <v>86.953605221390276</v>
      </c>
      <c r="P134" s="37">
        <f t="shared" si="120"/>
        <v>84.166683384853712</v>
      </c>
      <c r="Q134" s="9" t="s">
        <v>12</v>
      </c>
      <c r="R134" s="55" t="s">
        <v>12</v>
      </c>
      <c r="S134" s="55">
        <v>6.25</v>
      </c>
      <c r="T134" s="55">
        <v>6.6269999999999998</v>
      </c>
      <c r="U134" s="55">
        <v>6.9720000000000004</v>
      </c>
      <c r="V134" s="3">
        <v>7.2469999999999999</v>
      </c>
      <c r="W134" s="3">
        <v>7.56</v>
      </c>
      <c r="X134" s="3" t="s">
        <v>12</v>
      </c>
      <c r="Y134" s="3">
        <v>8.1940000000000008</v>
      </c>
      <c r="Z134" s="15" t="s">
        <v>12</v>
      </c>
      <c r="AA134" s="10">
        <f t="shared" si="121"/>
        <v>7.56</v>
      </c>
      <c r="AB134" s="9">
        <f t="shared" si="122"/>
        <v>0.58799999999999919</v>
      </c>
      <c r="AC134" s="10">
        <f t="shared" si="123"/>
        <v>0.63400000000000123</v>
      </c>
      <c r="AD134" s="9" t="s">
        <v>12</v>
      </c>
      <c r="AE134" s="55" t="s">
        <v>12</v>
      </c>
      <c r="AF134" s="55">
        <v>0.39100000000000001</v>
      </c>
      <c r="AG134" s="55">
        <v>0.44600000000000001</v>
      </c>
      <c r="AH134" s="55">
        <v>0.50800000000000001</v>
      </c>
      <c r="AI134" s="3">
        <v>0.57399999999999995</v>
      </c>
      <c r="AJ134" s="3">
        <v>0.65200000000000002</v>
      </c>
      <c r="AK134" s="3" t="s">
        <v>12</v>
      </c>
      <c r="AL134" s="3">
        <v>0.76700000000000002</v>
      </c>
      <c r="AM134" s="15" t="s">
        <v>12</v>
      </c>
      <c r="AN134" s="10">
        <f t="shared" si="124"/>
        <v>0.65200000000000002</v>
      </c>
      <c r="AO134" s="9">
        <f t="shared" si="125"/>
        <v>0.14400000000000002</v>
      </c>
      <c r="AP134" s="10">
        <f t="shared" si="126"/>
        <v>0.11499999999999999</v>
      </c>
      <c r="AQ134" s="9" t="s">
        <v>12</v>
      </c>
      <c r="AR134" s="55" t="s">
        <v>12</v>
      </c>
      <c r="AS134" s="55">
        <v>2.153</v>
      </c>
      <c r="AT134" s="55">
        <v>2.2759999999999998</v>
      </c>
      <c r="AU134" s="55">
        <v>2.4020000000000001</v>
      </c>
      <c r="AV134" s="3">
        <v>2.52</v>
      </c>
      <c r="AW134" s="3">
        <v>2.637</v>
      </c>
      <c r="AX134" s="3" t="s">
        <v>12</v>
      </c>
      <c r="AY134" s="3">
        <v>2.8759999999999999</v>
      </c>
      <c r="AZ134" s="15" t="s">
        <v>12</v>
      </c>
      <c r="BA134" s="10">
        <f t="shared" si="127"/>
        <v>2.637</v>
      </c>
      <c r="BB134" s="9">
        <f t="shared" si="128"/>
        <v>0.23499999999999988</v>
      </c>
      <c r="BC134" s="10">
        <f t="shared" si="129"/>
        <v>0.23899999999999988</v>
      </c>
      <c r="BD134" s="9">
        <v>7.1820000000000004</v>
      </c>
      <c r="BE134" s="3">
        <v>7.79</v>
      </c>
      <c r="BF134" s="15">
        <v>8.4550000000000001</v>
      </c>
      <c r="BG134" s="15">
        <f t="shared" si="130"/>
        <v>7.79</v>
      </c>
      <c r="BH134" s="9">
        <f t="shared" si="131"/>
        <v>0.60799999999999965</v>
      </c>
      <c r="BI134" s="10">
        <f t="shared" si="132"/>
        <v>0.66500000000000004</v>
      </c>
      <c r="BJ134" s="9">
        <v>7.1689999999999996</v>
      </c>
      <c r="BK134" s="3">
        <v>7.7759999999999998</v>
      </c>
      <c r="BL134" s="15">
        <v>8.4369999999999994</v>
      </c>
      <c r="BM134" s="15">
        <f t="shared" si="133"/>
        <v>7.7759999999999998</v>
      </c>
      <c r="BN134" s="9">
        <f t="shared" si="134"/>
        <v>0.60700000000000021</v>
      </c>
      <c r="BO134" s="10">
        <f t="shared" si="135"/>
        <v>0.66099999999999959</v>
      </c>
      <c r="BP134">
        <f t="shared" si="136"/>
        <v>0</v>
      </c>
      <c r="BQ134" s="93">
        <f t="shared" si="137"/>
        <v>1.0340136054421778</v>
      </c>
      <c r="BR134" s="93">
        <f t="shared" si="138"/>
        <v>1.0323129251700698</v>
      </c>
      <c r="BS134" s="93" t="str">
        <f>VLOOKUP(C134,'Koppeling locatie - aslocatie'!$A$2:$C$8139,2,FALSE)</f>
        <v>maas211</v>
      </c>
      <c r="BT134" s="93">
        <f>VLOOKUP($BS134,aslocaties_v01!$C$3:$AA$500,MATCH($K$3/10,aslocaties_v01!$C$2:$X$2),FALSE)</f>
        <v>7.0039999999999996</v>
      </c>
      <c r="BU134" s="93">
        <f>VLOOKUP(BS134,aslocaties_v01!$C$3:$AA$500,MATCH($K$3,aslocaties_v01!$C$2:$X$2),FALSE)</f>
        <v>7.5869999999999997</v>
      </c>
      <c r="BV134" s="93">
        <f>VLOOKUP(BS134,aslocaties_v01!$C$3:$AA$500,MATCH($K$3*10,aslocaties_v01!$C$2:$Y$2),FALSE)</f>
        <v>8.2050000000000001</v>
      </c>
      <c r="BW134" s="93">
        <f t="shared" si="139"/>
        <v>0.58300000000000018</v>
      </c>
      <c r="BX134" s="93">
        <f t="shared" si="140"/>
        <v>0.61800000000000033</v>
      </c>
      <c r="BY134" s="94">
        <f t="shared" si="141"/>
        <v>8.5034013605425063E-3</v>
      </c>
      <c r="BZ134" s="94">
        <f t="shared" si="142"/>
        <v>2.5236593059938306E-2</v>
      </c>
      <c r="CA134" s="94">
        <f t="shared" si="143"/>
        <v>3.199999999999914E-2</v>
      </c>
      <c r="CB134">
        <f t="shared" si="144"/>
        <v>2.7000000000000135E-2</v>
      </c>
      <c r="CC134" s="58">
        <f t="shared" si="145"/>
        <v>1.0999999999999233E-2</v>
      </c>
      <c r="CD134" s="95" t="b">
        <f t="shared" si="146"/>
        <v>0</v>
      </c>
      <c r="CE134" s="96" t="b">
        <f t="shared" si="147"/>
        <v>1</v>
      </c>
      <c r="CF134" t="b">
        <f t="shared" si="148"/>
        <v>1</v>
      </c>
      <c r="CG134" t="b">
        <f t="shared" si="149"/>
        <v>1</v>
      </c>
      <c r="CH134" s="84" t="b">
        <f t="shared" si="150"/>
        <v>1</v>
      </c>
      <c r="CI134">
        <f t="shared" si="151"/>
        <v>0.65200000000000002</v>
      </c>
      <c r="CJ134" t="b">
        <f t="shared" si="152"/>
        <v>1</v>
      </c>
      <c r="CK134" t="b">
        <f t="shared" si="153"/>
        <v>1</v>
      </c>
      <c r="CL134" s="84" t="b">
        <f t="shared" si="173"/>
        <v>1</v>
      </c>
      <c r="CM134">
        <f t="shared" si="154"/>
        <v>2.637</v>
      </c>
      <c r="CN134" t="b">
        <f t="shared" si="155"/>
        <v>1</v>
      </c>
      <c r="CO134" s="84">
        <f t="shared" si="156"/>
        <v>6.0103911698636804E-2</v>
      </c>
      <c r="CP134" t="b">
        <f t="shared" si="157"/>
        <v>1</v>
      </c>
      <c r="CQ134" s="96" t="b">
        <f t="shared" si="158"/>
        <v>1</v>
      </c>
      <c r="CR134" t="b">
        <f t="shared" si="159"/>
        <v>1</v>
      </c>
      <c r="CS134" t="b">
        <f t="shared" si="160"/>
        <v>1</v>
      </c>
      <c r="CT134" t="b">
        <f t="shared" si="161"/>
        <v>1</v>
      </c>
      <c r="CU134" t="b">
        <f t="shared" si="162"/>
        <v>1</v>
      </c>
      <c r="CV134" s="84" t="b">
        <f t="shared" si="163"/>
        <v>1</v>
      </c>
      <c r="CW134" t="b">
        <f t="shared" si="164"/>
        <v>1</v>
      </c>
      <c r="CX134" t="b">
        <f t="shared" si="165"/>
        <v>1</v>
      </c>
      <c r="CY134" t="b">
        <f t="shared" si="166"/>
        <v>1</v>
      </c>
      <c r="CZ134" t="b">
        <f t="shared" si="167"/>
        <v>1</v>
      </c>
      <c r="DA134" s="84">
        <f t="shared" si="168"/>
        <v>0</v>
      </c>
      <c r="DB134" t="b">
        <f t="shared" si="169"/>
        <v>0</v>
      </c>
    </row>
    <row r="135" spans="1:106">
      <c r="A135" s="9">
        <v>1785</v>
      </c>
      <c r="B135" s="3">
        <v>2</v>
      </c>
      <c r="C135" s="3" t="s">
        <v>2013</v>
      </c>
      <c r="D135" s="3" t="str">
        <f t="shared" si="116"/>
        <v>MA_1_38-2_dk_0037</v>
      </c>
      <c r="E135" s="3" t="str">
        <f t="shared" si="117"/>
        <v>0037</v>
      </c>
      <c r="F135" s="3">
        <v>150799.625</v>
      </c>
      <c r="G135" s="15">
        <v>421319.56199999998</v>
      </c>
      <c r="H135" s="35" t="str">
        <f t="shared" si="118"/>
        <v>ja</v>
      </c>
      <c r="I135" s="42">
        <v>65</v>
      </c>
      <c r="J135" s="20" t="s">
        <v>372</v>
      </c>
      <c r="K135" s="21">
        <v>10000</v>
      </c>
      <c r="L135" s="28">
        <f t="shared" si="170"/>
        <v>1</v>
      </c>
      <c r="M135" s="28">
        <f t="shared" si="171"/>
        <v>1</v>
      </c>
      <c r="N135" s="56">
        <f t="shared" si="119"/>
        <v>10000</v>
      </c>
      <c r="O135" s="33">
        <f t="shared" si="172"/>
        <v>84.166683384853712</v>
      </c>
      <c r="P135" s="37">
        <f t="shared" si="120"/>
        <v>4354.8190708171614</v>
      </c>
      <c r="Q135" s="9" t="s">
        <v>12</v>
      </c>
      <c r="R135" s="55" t="s">
        <v>12</v>
      </c>
      <c r="S135" s="55">
        <v>6.25</v>
      </c>
      <c r="T135" s="55">
        <v>6.6269999999999998</v>
      </c>
      <c r="U135" s="55">
        <v>6.9720000000000004</v>
      </c>
      <c r="V135" s="3">
        <v>7.2469999999999999</v>
      </c>
      <c r="W135" s="3">
        <v>7.56</v>
      </c>
      <c r="X135" s="3" t="s">
        <v>12</v>
      </c>
      <c r="Y135" s="3">
        <v>8.1940000000000008</v>
      </c>
      <c r="Z135" s="15" t="s">
        <v>12</v>
      </c>
      <c r="AA135" s="10">
        <f t="shared" si="121"/>
        <v>7.56</v>
      </c>
      <c r="AB135" s="9">
        <f t="shared" si="122"/>
        <v>0.58799999999999919</v>
      </c>
      <c r="AC135" s="10">
        <f t="shared" si="123"/>
        <v>0.63400000000000123</v>
      </c>
      <c r="AD135" s="9" t="s">
        <v>12</v>
      </c>
      <c r="AE135" s="55" t="s">
        <v>12</v>
      </c>
      <c r="AF135" s="55">
        <v>0.378</v>
      </c>
      <c r="AG135" s="55">
        <v>0.42799999999999999</v>
      </c>
      <c r="AH135" s="55">
        <v>0.48499999999999999</v>
      </c>
      <c r="AI135" s="3">
        <v>0.55000000000000004</v>
      </c>
      <c r="AJ135" s="3">
        <v>0.65700000000000003</v>
      </c>
      <c r="AK135" s="3" t="s">
        <v>12</v>
      </c>
      <c r="AL135" s="3">
        <v>0.76500000000000001</v>
      </c>
      <c r="AM135" s="15" t="s">
        <v>12</v>
      </c>
      <c r="AN135" s="10">
        <f t="shared" si="124"/>
        <v>0.65700000000000003</v>
      </c>
      <c r="AO135" s="9">
        <f t="shared" si="125"/>
        <v>0.17200000000000004</v>
      </c>
      <c r="AP135" s="10">
        <f t="shared" si="126"/>
        <v>0.10799999999999998</v>
      </c>
      <c r="AQ135" s="9" t="s">
        <v>12</v>
      </c>
      <c r="AR135" s="55" t="s">
        <v>12</v>
      </c>
      <c r="AS135" s="55">
        <v>2.1120000000000001</v>
      </c>
      <c r="AT135" s="55">
        <v>2.226</v>
      </c>
      <c r="AU135" s="55">
        <v>2.3479999999999999</v>
      </c>
      <c r="AV135" s="3">
        <v>2.464</v>
      </c>
      <c r="AW135" s="3">
        <v>2.5779999999999998</v>
      </c>
      <c r="AX135" s="3" t="s">
        <v>12</v>
      </c>
      <c r="AY135" s="3">
        <v>2.7869999999999999</v>
      </c>
      <c r="AZ135" s="15" t="s">
        <v>12</v>
      </c>
      <c r="BA135" s="10">
        <f t="shared" si="127"/>
        <v>2.5779999999999998</v>
      </c>
      <c r="BB135" s="9">
        <f t="shared" si="128"/>
        <v>0.22999999999999998</v>
      </c>
      <c r="BC135" s="10">
        <f t="shared" si="129"/>
        <v>0.20900000000000007</v>
      </c>
      <c r="BD135" s="9">
        <v>7.1719999999999997</v>
      </c>
      <c r="BE135" s="3">
        <v>7.78</v>
      </c>
      <c r="BF135" s="15">
        <v>8.452</v>
      </c>
      <c r="BG135" s="15">
        <f t="shared" si="130"/>
        <v>7.78</v>
      </c>
      <c r="BH135" s="9">
        <f t="shared" si="131"/>
        <v>0.60800000000000054</v>
      </c>
      <c r="BI135" s="10">
        <f t="shared" si="132"/>
        <v>0.67199999999999971</v>
      </c>
      <c r="BJ135" s="9">
        <v>7.1580000000000004</v>
      </c>
      <c r="BK135" s="3">
        <v>7.7629999999999999</v>
      </c>
      <c r="BL135" s="15">
        <v>8.4209999999999994</v>
      </c>
      <c r="BM135" s="15">
        <f t="shared" si="133"/>
        <v>7.7629999999999999</v>
      </c>
      <c r="BN135" s="9">
        <f t="shared" si="134"/>
        <v>0.60499999999999954</v>
      </c>
      <c r="BO135" s="10">
        <f t="shared" si="135"/>
        <v>0.65799999999999947</v>
      </c>
      <c r="BP135">
        <f t="shared" si="136"/>
        <v>0</v>
      </c>
      <c r="BQ135" s="93">
        <f t="shared" si="137"/>
        <v>1.0340136054421791</v>
      </c>
      <c r="BR135" s="93">
        <f t="shared" si="138"/>
        <v>1.0289115646258509</v>
      </c>
      <c r="BS135" s="93" t="str">
        <f>VLOOKUP(C135,'Koppeling locatie - aslocatie'!$A$2:$C$8139,2,FALSE)</f>
        <v>maas211</v>
      </c>
      <c r="BT135" s="93">
        <f>VLOOKUP($BS135,aslocaties_v01!$C$3:$AA$500,MATCH($K$3/10,aslocaties_v01!$C$2:$X$2),FALSE)</f>
        <v>7.0039999999999996</v>
      </c>
      <c r="BU135" s="93">
        <f>VLOOKUP(BS135,aslocaties_v01!$C$3:$AA$500,MATCH($K$3,aslocaties_v01!$C$2:$X$2),FALSE)</f>
        <v>7.5869999999999997</v>
      </c>
      <c r="BV135" s="93">
        <f>VLOOKUP(BS135,aslocaties_v01!$C$3:$AA$500,MATCH($K$3*10,aslocaties_v01!$C$2:$Y$2),FALSE)</f>
        <v>8.2050000000000001</v>
      </c>
      <c r="BW135" s="93">
        <f t="shared" si="139"/>
        <v>0.58300000000000018</v>
      </c>
      <c r="BX135" s="93">
        <f t="shared" si="140"/>
        <v>0.61800000000000033</v>
      </c>
      <c r="BY135" s="94">
        <f t="shared" si="141"/>
        <v>8.5034013605425063E-3</v>
      </c>
      <c r="BZ135" s="94">
        <f t="shared" si="142"/>
        <v>2.5236593059938306E-2</v>
      </c>
      <c r="CA135" s="94">
        <f t="shared" si="143"/>
        <v>3.199999999999914E-2</v>
      </c>
      <c r="CB135">
        <f t="shared" si="144"/>
        <v>2.7000000000000135E-2</v>
      </c>
      <c r="CC135" s="58">
        <f t="shared" si="145"/>
        <v>1.0999999999999233E-2</v>
      </c>
      <c r="CD135" s="95" t="b">
        <f t="shared" si="146"/>
        <v>0</v>
      </c>
      <c r="CE135" s="96" t="b">
        <f t="shared" si="147"/>
        <v>1</v>
      </c>
      <c r="CF135" t="b">
        <f t="shared" si="148"/>
        <v>1</v>
      </c>
      <c r="CG135" t="b">
        <f t="shared" si="149"/>
        <v>1</v>
      </c>
      <c r="CH135" s="84" t="b">
        <f t="shared" si="150"/>
        <v>1</v>
      </c>
      <c r="CI135">
        <f t="shared" si="151"/>
        <v>0.65700000000000003</v>
      </c>
      <c r="CJ135" t="b">
        <f t="shared" si="152"/>
        <v>1</v>
      </c>
      <c r="CK135" t="b">
        <f t="shared" si="153"/>
        <v>1</v>
      </c>
      <c r="CL135" s="84" t="b">
        <f t="shared" si="173"/>
        <v>1</v>
      </c>
      <c r="CM135">
        <f t="shared" si="154"/>
        <v>2.5779999999999998</v>
      </c>
      <c r="CN135" t="b">
        <f t="shared" si="155"/>
        <v>1</v>
      </c>
      <c r="CO135" s="84">
        <f t="shared" si="156"/>
        <v>6.3368721513878873E-2</v>
      </c>
      <c r="CP135" t="b">
        <f t="shared" si="157"/>
        <v>1</v>
      </c>
      <c r="CQ135" s="96" t="b">
        <f t="shared" si="158"/>
        <v>1</v>
      </c>
      <c r="CR135" t="b">
        <f t="shared" si="159"/>
        <v>1</v>
      </c>
      <c r="CS135" t="b">
        <f t="shared" si="160"/>
        <v>1</v>
      </c>
      <c r="CT135" t="b">
        <f t="shared" si="161"/>
        <v>1</v>
      </c>
      <c r="CU135" t="b">
        <f t="shared" si="162"/>
        <v>1</v>
      </c>
      <c r="CV135" s="84" t="b">
        <f t="shared" si="163"/>
        <v>1</v>
      </c>
      <c r="CW135" t="b">
        <f t="shared" si="164"/>
        <v>1</v>
      </c>
      <c r="CX135" t="b">
        <f t="shared" si="165"/>
        <v>1</v>
      </c>
      <c r="CY135" t="b">
        <f t="shared" si="166"/>
        <v>1</v>
      </c>
      <c r="CZ135" t="b">
        <f t="shared" si="167"/>
        <v>1</v>
      </c>
      <c r="DA135" s="84">
        <f t="shared" si="168"/>
        <v>0</v>
      </c>
      <c r="DB135" t="b">
        <f t="shared" si="169"/>
        <v>0</v>
      </c>
    </row>
    <row r="136" spans="1:106">
      <c r="A136" s="9">
        <v>1790</v>
      </c>
      <c r="B136" s="3">
        <v>2</v>
      </c>
      <c r="C136" s="3" t="s">
        <v>2014</v>
      </c>
      <c r="D136" s="3" t="str">
        <f t="shared" si="116"/>
        <v>MA_1_38-2_dk_0374</v>
      </c>
      <c r="E136" s="3" t="str">
        <f t="shared" si="117"/>
        <v>0374</v>
      </c>
      <c r="F136" s="3">
        <v>148884.92199999999</v>
      </c>
      <c r="G136" s="15">
        <v>417408.25</v>
      </c>
      <c r="H136" s="35" t="str">
        <f t="shared" si="118"/>
        <v>ja</v>
      </c>
      <c r="I136" s="42">
        <v>197</v>
      </c>
      <c r="J136" s="20" t="s">
        <v>372</v>
      </c>
      <c r="K136" s="21">
        <v>10000</v>
      </c>
      <c r="L136" s="28">
        <f t="shared" si="170"/>
        <v>1</v>
      </c>
      <c r="M136" s="28">
        <f t="shared" si="171"/>
        <v>1</v>
      </c>
      <c r="N136" s="56">
        <f t="shared" si="119"/>
        <v>10000</v>
      </c>
      <c r="O136" s="33">
        <f t="shared" si="172"/>
        <v>4354.8190708171614</v>
      </c>
      <c r="P136" s="37">
        <f t="shared" si="120"/>
        <v>112.89634484784601</v>
      </c>
      <c r="Q136" s="9" t="s">
        <v>12</v>
      </c>
      <c r="R136" s="55" t="s">
        <v>12</v>
      </c>
      <c r="S136" s="55">
        <v>5.923</v>
      </c>
      <c r="T136" s="55">
        <v>6.3010000000000002</v>
      </c>
      <c r="U136" s="55">
        <v>6.649</v>
      </c>
      <c r="V136" s="3">
        <v>6.9260000000000002</v>
      </c>
      <c r="W136" s="3">
        <v>7.242</v>
      </c>
      <c r="X136" s="3" t="s">
        <v>12</v>
      </c>
      <c r="Y136" s="3">
        <v>7.8730000000000002</v>
      </c>
      <c r="Z136" s="15" t="s">
        <v>12</v>
      </c>
      <c r="AA136" s="10">
        <f t="shared" si="121"/>
        <v>7.242</v>
      </c>
      <c r="AB136" s="9">
        <f t="shared" si="122"/>
        <v>0.59299999999999997</v>
      </c>
      <c r="AC136" s="10">
        <f t="shared" si="123"/>
        <v>0.63100000000000023</v>
      </c>
      <c r="AD136" s="9" t="s">
        <v>12</v>
      </c>
      <c r="AE136" s="55" t="s">
        <v>12</v>
      </c>
      <c r="AF136" s="55">
        <v>0.624</v>
      </c>
      <c r="AG136" s="55">
        <v>0.69199999999999995</v>
      </c>
      <c r="AH136" s="55">
        <v>0.78100000000000003</v>
      </c>
      <c r="AI136" s="3">
        <v>0.874</v>
      </c>
      <c r="AJ136" s="3">
        <v>0.99099999999999999</v>
      </c>
      <c r="AK136" s="3" t="s">
        <v>12</v>
      </c>
      <c r="AL136" s="3">
        <v>1.2350000000000001</v>
      </c>
      <c r="AM136" s="15" t="s">
        <v>12</v>
      </c>
      <c r="AN136" s="10">
        <f t="shared" si="124"/>
        <v>0.99099999999999999</v>
      </c>
      <c r="AO136" s="9">
        <f t="shared" si="125"/>
        <v>0.20999999999999996</v>
      </c>
      <c r="AP136" s="10">
        <f t="shared" si="126"/>
        <v>0.24400000000000011</v>
      </c>
      <c r="AQ136" s="9" t="s">
        <v>12</v>
      </c>
      <c r="AR136" s="55" t="s">
        <v>12</v>
      </c>
      <c r="AS136" s="55">
        <v>2.6469999999999998</v>
      </c>
      <c r="AT136" s="55">
        <v>2.7850000000000001</v>
      </c>
      <c r="AU136" s="55">
        <v>2.9260000000000002</v>
      </c>
      <c r="AV136" s="3">
        <v>3.069</v>
      </c>
      <c r="AW136" s="3">
        <v>3.266</v>
      </c>
      <c r="AX136" s="3" t="s">
        <v>12</v>
      </c>
      <c r="AY136" s="3">
        <v>3.6139999999999999</v>
      </c>
      <c r="AZ136" s="15" t="s">
        <v>12</v>
      </c>
      <c r="BA136" s="10">
        <f t="shared" si="127"/>
        <v>3.266</v>
      </c>
      <c r="BB136" s="9">
        <f t="shared" si="128"/>
        <v>0.33999999999999986</v>
      </c>
      <c r="BC136" s="10">
        <f t="shared" si="129"/>
        <v>0.34799999999999986</v>
      </c>
      <c r="BD136" s="9">
        <v>7.2519999999999998</v>
      </c>
      <c r="BE136" s="3">
        <v>7.9009999999999998</v>
      </c>
      <c r="BF136" s="15">
        <v>8.5619999999999994</v>
      </c>
      <c r="BG136" s="15">
        <f t="shared" si="130"/>
        <v>7.9009999999999998</v>
      </c>
      <c r="BH136" s="9">
        <f t="shared" si="131"/>
        <v>0.64900000000000002</v>
      </c>
      <c r="BI136" s="10">
        <f t="shared" si="132"/>
        <v>0.66099999999999959</v>
      </c>
      <c r="BJ136" s="9">
        <v>7.2539999999999996</v>
      </c>
      <c r="BK136" s="3">
        <v>7.91</v>
      </c>
      <c r="BL136" s="15">
        <v>8.5719999999999992</v>
      </c>
      <c r="BM136" s="15">
        <f t="shared" si="133"/>
        <v>7.91</v>
      </c>
      <c r="BN136" s="9">
        <f t="shared" si="134"/>
        <v>0.65600000000000058</v>
      </c>
      <c r="BO136" s="10">
        <f t="shared" si="135"/>
        <v>0.66199999999999903</v>
      </c>
      <c r="BP136">
        <f t="shared" si="136"/>
        <v>0</v>
      </c>
      <c r="BQ136" s="93">
        <f t="shared" si="137"/>
        <v>1.094435075885329</v>
      </c>
      <c r="BR136" s="93">
        <f t="shared" si="138"/>
        <v>1.106239460370996</v>
      </c>
      <c r="BS136" s="93" t="str">
        <f>VLOOKUP(C136,'Koppeling locatie - aslocatie'!$A$2:$C$8139,2,FALSE)</f>
        <v>maas217</v>
      </c>
      <c r="BT136" s="93">
        <f>VLOOKUP($BS136,aslocaties_v01!$C$3:$AA$500,MATCH($K$3/10,aslocaties_v01!$C$2:$X$2),FALSE)</f>
        <v>6.64</v>
      </c>
      <c r="BU136" s="93">
        <f>VLOOKUP(BS136,aslocaties_v01!$C$3:$AA$500,MATCH($K$3,aslocaties_v01!$C$2:$X$2),FALSE)</f>
        <v>7.2370000000000001</v>
      </c>
      <c r="BV136" s="93">
        <f>VLOOKUP(BS136,aslocaties_v01!$C$3:$AA$500,MATCH($K$3*10,aslocaties_v01!$C$2:$Y$2),FALSE)</f>
        <v>7.8630000000000004</v>
      </c>
      <c r="BW136" s="93">
        <f t="shared" si="139"/>
        <v>0.59700000000000042</v>
      </c>
      <c r="BX136" s="93">
        <f t="shared" si="140"/>
        <v>0.62600000000000033</v>
      </c>
      <c r="BY136" s="94">
        <f t="shared" si="141"/>
        <v>6.7453625632385439E-3</v>
      </c>
      <c r="BZ136" s="94">
        <f t="shared" si="142"/>
        <v>7.9239302694134039E-3</v>
      </c>
      <c r="CA136" s="94">
        <f t="shared" si="143"/>
        <v>9.0000000000003411E-3</v>
      </c>
      <c r="CB136">
        <f t="shared" si="144"/>
        <v>4.9999999999998934E-3</v>
      </c>
      <c r="CC136" s="58">
        <f t="shared" si="145"/>
        <v>9.9999999999997868E-3</v>
      </c>
      <c r="CD136" s="95" t="b">
        <f t="shared" si="146"/>
        <v>0</v>
      </c>
      <c r="CE136" s="96" t="b">
        <f t="shared" si="147"/>
        <v>1</v>
      </c>
      <c r="CF136" t="b">
        <f t="shared" si="148"/>
        <v>1</v>
      </c>
      <c r="CG136" t="b">
        <f t="shared" si="149"/>
        <v>1</v>
      </c>
      <c r="CH136" s="84" t="b">
        <f t="shared" si="150"/>
        <v>1</v>
      </c>
      <c r="CI136">
        <f t="shared" si="151"/>
        <v>0.99099999999999999</v>
      </c>
      <c r="CJ136" t="b">
        <f t="shared" si="152"/>
        <v>1</v>
      </c>
      <c r="CK136" t="b">
        <f t="shared" si="153"/>
        <v>1</v>
      </c>
      <c r="CL136" s="84" t="b">
        <f t="shared" si="173"/>
        <v>1</v>
      </c>
      <c r="CM136">
        <f t="shared" si="154"/>
        <v>3.266</v>
      </c>
      <c r="CN136" t="b">
        <f t="shared" si="155"/>
        <v>1</v>
      </c>
      <c r="CO136" s="84">
        <f t="shared" si="156"/>
        <v>5.955478969017481E-2</v>
      </c>
      <c r="CP136" t="b">
        <f t="shared" si="157"/>
        <v>1</v>
      </c>
      <c r="CQ136" s="96" t="b">
        <f t="shared" si="158"/>
        <v>1</v>
      </c>
      <c r="CR136" t="b">
        <f t="shared" si="159"/>
        <v>1</v>
      </c>
      <c r="CS136" t="b">
        <f t="shared" si="160"/>
        <v>1</v>
      </c>
      <c r="CT136" t="b">
        <f t="shared" si="161"/>
        <v>1</v>
      </c>
      <c r="CU136" t="b">
        <f t="shared" si="162"/>
        <v>1</v>
      </c>
      <c r="CV136" s="84" t="b">
        <f t="shared" si="163"/>
        <v>1</v>
      </c>
      <c r="CW136" t="b">
        <f t="shared" si="164"/>
        <v>1</v>
      </c>
      <c r="CX136" t="b">
        <f t="shared" si="165"/>
        <v>1</v>
      </c>
      <c r="CY136" t="b">
        <f t="shared" si="166"/>
        <v>1</v>
      </c>
      <c r="CZ136" t="b">
        <f t="shared" si="167"/>
        <v>1</v>
      </c>
      <c r="DA136" s="84">
        <f t="shared" si="168"/>
        <v>0</v>
      </c>
      <c r="DB136" t="b">
        <f t="shared" si="169"/>
        <v>0</v>
      </c>
    </row>
    <row r="137" spans="1:106">
      <c r="A137" s="9">
        <v>1791</v>
      </c>
      <c r="B137" s="3">
        <v>2</v>
      </c>
      <c r="C137" s="3" t="s">
        <v>2015</v>
      </c>
      <c r="D137" s="3" t="str">
        <f t="shared" si="116"/>
        <v>MA_1_38-2_dk_0375</v>
      </c>
      <c r="E137" s="3" t="str">
        <f t="shared" si="117"/>
        <v>0375</v>
      </c>
      <c r="F137" s="3">
        <v>148956.984</v>
      </c>
      <c r="G137" s="15">
        <v>417321.34399999998</v>
      </c>
      <c r="H137" s="35" t="str">
        <f t="shared" si="118"/>
        <v>ja</v>
      </c>
      <c r="I137" s="42">
        <v>218</v>
      </c>
      <c r="J137" s="20" t="s">
        <v>372</v>
      </c>
      <c r="K137" s="21">
        <v>10000</v>
      </c>
      <c r="L137" s="28">
        <f t="shared" si="170"/>
        <v>1</v>
      </c>
      <c r="M137" s="28">
        <f t="shared" si="171"/>
        <v>1</v>
      </c>
      <c r="N137" s="56">
        <f t="shared" si="119"/>
        <v>10000</v>
      </c>
      <c r="O137" s="33">
        <f t="shared" si="172"/>
        <v>112.89634484784601</v>
      </c>
      <c r="P137" s="37">
        <f t="shared" si="120"/>
        <v>96.474792977196145</v>
      </c>
      <c r="Q137" s="9" t="s">
        <v>12</v>
      </c>
      <c r="R137" s="55" t="s">
        <v>12</v>
      </c>
      <c r="S137" s="55">
        <v>5.923</v>
      </c>
      <c r="T137" s="55">
        <v>6.3</v>
      </c>
      <c r="U137" s="55">
        <v>6.649</v>
      </c>
      <c r="V137" s="3">
        <v>6.9260000000000002</v>
      </c>
      <c r="W137" s="3">
        <v>7.242</v>
      </c>
      <c r="X137" s="3" t="s">
        <v>12</v>
      </c>
      <c r="Y137" s="3">
        <v>7.8719999999999999</v>
      </c>
      <c r="Z137" s="15" t="s">
        <v>12</v>
      </c>
      <c r="AA137" s="10">
        <f t="shared" si="121"/>
        <v>7.242</v>
      </c>
      <c r="AB137" s="9">
        <f t="shared" si="122"/>
        <v>0.59299999999999997</v>
      </c>
      <c r="AC137" s="10">
        <f t="shared" si="123"/>
        <v>0.62999999999999989</v>
      </c>
      <c r="AD137" s="9" t="s">
        <v>12</v>
      </c>
      <c r="AE137" s="55" t="s">
        <v>12</v>
      </c>
      <c r="AF137" s="55">
        <v>0.62</v>
      </c>
      <c r="AG137" s="55">
        <v>0.68799999999999994</v>
      </c>
      <c r="AH137" s="55">
        <v>0.77600000000000002</v>
      </c>
      <c r="AI137" s="3">
        <v>0.86399999999999999</v>
      </c>
      <c r="AJ137" s="3">
        <v>0.96899999999999997</v>
      </c>
      <c r="AK137" s="3" t="s">
        <v>12</v>
      </c>
      <c r="AL137" s="3">
        <v>1.194</v>
      </c>
      <c r="AM137" s="15" t="s">
        <v>12</v>
      </c>
      <c r="AN137" s="10">
        <f t="shared" si="124"/>
        <v>0.96899999999999997</v>
      </c>
      <c r="AO137" s="9">
        <f t="shared" si="125"/>
        <v>0.19299999999999995</v>
      </c>
      <c r="AP137" s="10">
        <f t="shared" si="126"/>
        <v>0.22499999999999998</v>
      </c>
      <c r="AQ137" s="9" t="s">
        <v>12</v>
      </c>
      <c r="AR137" s="55" t="s">
        <v>12</v>
      </c>
      <c r="AS137" s="55">
        <v>2.641</v>
      </c>
      <c r="AT137" s="55">
        <v>2.778</v>
      </c>
      <c r="AU137" s="55">
        <v>2.92</v>
      </c>
      <c r="AV137" s="3">
        <v>3.0649999999999999</v>
      </c>
      <c r="AW137" s="3">
        <v>3.2469999999999999</v>
      </c>
      <c r="AX137" s="3" t="s">
        <v>12</v>
      </c>
      <c r="AY137" s="3">
        <v>3.59</v>
      </c>
      <c r="AZ137" s="15" t="s">
        <v>12</v>
      </c>
      <c r="BA137" s="10">
        <f t="shared" si="127"/>
        <v>3.2469999999999999</v>
      </c>
      <c r="BB137" s="9">
        <f t="shared" si="128"/>
        <v>0.32699999999999996</v>
      </c>
      <c r="BC137" s="10">
        <f t="shared" si="129"/>
        <v>0.34299999999999997</v>
      </c>
      <c r="BD137" s="9">
        <v>7.306</v>
      </c>
      <c r="BE137" s="3">
        <v>7.9660000000000002</v>
      </c>
      <c r="BF137" s="15">
        <v>8.641</v>
      </c>
      <c r="BG137" s="15">
        <f t="shared" si="130"/>
        <v>7.9660000000000002</v>
      </c>
      <c r="BH137" s="9">
        <f t="shared" si="131"/>
        <v>0.66000000000000014</v>
      </c>
      <c r="BI137" s="10">
        <f t="shared" si="132"/>
        <v>0.67499999999999982</v>
      </c>
      <c r="BJ137" s="9">
        <v>7.3179999999999996</v>
      </c>
      <c r="BK137" s="3">
        <v>7.9909999999999997</v>
      </c>
      <c r="BL137" s="15">
        <v>8.6820000000000004</v>
      </c>
      <c r="BM137" s="15">
        <f t="shared" si="133"/>
        <v>7.9909999999999997</v>
      </c>
      <c r="BN137" s="9">
        <f t="shared" si="134"/>
        <v>0.67300000000000004</v>
      </c>
      <c r="BO137" s="10">
        <f t="shared" si="135"/>
        <v>0.69100000000000072</v>
      </c>
      <c r="BP137">
        <f t="shared" si="136"/>
        <v>0</v>
      </c>
      <c r="BQ137" s="93">
        <f t="shared" si="137"/>
        <v>1.112984822934233</v>
      </c>
      <c r="BR137" s="93">
        <f t="shared" si="138"/>
        <v>1.1349072512647556</v>
      </c>
      <c r="BS137" s="93" t="str">
        <f>VLOOKUP(C137,'Koppeling locatie - aslocatie'!$A$2:$C$8139,2,FALSE)</f>
        <v>maas217</v>
      </c>
      <c r="BT137" s="93">
        <f>VLOOKUP($BS137,aslocaties_v01!$C$3:$AA$500,MATCH($K$3/10,aslocaties_v01!$C$2:$X$2),FALSE)</f>
        <v>6.64</v>
      </c>
      <c r="BU137" s="93">
        <f>VLOOKUP(BS137,aslocaties_v01!$C$3:$AA$500,MATCH($K$3,aslocaties_v01!$C$2:$X$2),FALSE)</f>
        <v>7.2370000000000001</v>
      </c>
      <c r="BV137" s="93">
        <f>VLOOKUP(BS137,aslocaties_v01!$C$3:$AA$500,MATCH($K$3*10,aslocaties_v01!$C$2:$Y$2),FALSE)</f>
        <v>7.8630000000000004</v>
      </c>
      <c r="BW137" s="93">
        <f t="shared" si="139"/>
        <v>0.59700000000000042</v>
      </c>
      <c r="BX137" s="93">
        <f t="shared" si="140"/>
        <v>0.62600000000000033</v>
      </c>
      <c r="BY137" s="94">
        <f t="shared" si="141"/>
        <v>6.7453625632385439E-3</v>
      </c>
      <c r="BZ137" s="94">
        <f t="shared" si="142"/>
        <v>6.3492063492056605E-3</v>
      </c>
      <c r="CA137" s="94">
        <f t="shared" si="143"/>
        <v>9.0000000000003411E-3</v>
      </c>
      <c r="CB137">
        <f t="shared" si="144"/>
        <v>4.9999999999998934E-3</v>
      </c>
      <c r="CC137" s="58">
        <f t="shared" si="145"/>
        <v>8.9999999999994529E-3</v>
      </c>
      <c r="CD137" s="95" t="b">
        <f t="shared" si="146"/>
        <v>0</v>
      </c>
      <c r="CE137" s="96" t="b">
        <f t="shared" si="147"/>
        <v>1</v>
      </c>
      <c r="CF137" t="b">
        <f t="shared" si="148"/>
        <v>1</v>
      </c>
      <c r="CG137" t="b">
        <f t="shared" si="149"/>
        <v>1</v>
      </c>
      <c r="CH137" s="84" t="b">
        <f t="shared" si="150"/>
        <v>1</v>
      </c>
      <c r="CI137">
        <f t="shared" si="151"/>
        <v>0.96899999999999997</v>
      </c>
      <c r="CJ137" t="b">
        <f t="shared" si="152"/>
        <v>1</v>
      </c>
      <c r="CK137" t="b">
        <f t="shared" si="153"/>
        <v>1</v>
      </c>
      <c r="CL137" s="84" t="b">
        <f t="shared" si="173"/>
        <v>1</v>
      </c>
      <c r="CM137">
        <f t="shared" si="154"/>
        <v>3.2469999999999999</v>
      </c>
      <c r="CN137" t="b">
        <f t="shared" si="155"/>
        <v>1</v>
      </c>
      <c r="CO137" s="84">
        <f t="shared" si="156"/>
        <v>5.891618286144365E-2</v>
      </c>
      <c r="CP137" t="b">
        <f t="shared" si="157"/>
        <v>1</v>
      </c>
      <c r="CQ137" s="96" t="b">
        <f t="shared" si="158"/>
        <v>1</v>
      </c>
      <c r="CR137" t="b">
        <f t="shared" si="159"/>
        <v>1</v>
      </c>
      <c r="CS137" t="b">
        <f t="shared" si="160"/>
        <v>1</v>
      </c>
      <c r="CT137" t="b">
        <f t="shared" si="161"/>
        <v>1</v>
      </c>
      <c r="CU137" t="b">
        <f t="shared" si="162"/>
        <v>1</v>
      </c>
      <c r="CV137" s="84" t="b">
        <f t="shared" si="163"/>
        <v>1</v>
      </c>
      <c r="CW137" t="b">
        <f t="shared" si="164"/>
        <v>1</v>
      </c>
      <c r="CX137" t="b">
        <f t="shared" si="165"/>
        <v>1</v>
      </c>
      <c r="CY137" t="b">
        <f t="shared" si="166"/>
        <v>1</v>
      </c>
      <c r="CZ137" t="b">
        <f t="shared" si="167"/>
        <v>1</v>
      </c>
      <c r="DA137" s="84">
        <f t="shared" si="168"/>
        <v>0</v>
      </c>
      <c r="DB137" t="b">
        <f t="shared" si="169"/>
        <v>0</v>
      </c>
    </row>
    <row r="138" spans="1:106">
      <c r="A138" s="9">
        <v>1792</v>
      </c>
      <c r="B138" s="3">
        <v>2</v>
      </c>
      <c r="C138" s="3" t="s">
        <v>2016</v>
      </c>
      <c r="D138" s="3" t="str">
        <f t="shared" si="116"/>
        <v>MA_1_38-2_dk_0376</v>
      </c>
      <c r="E138" s="3" t="str">
        <f t="shared" si="117"/>
        <v>0376</v>
      </c>
      <c r="F138" s="3">
        <v>149010.67199999999</v>
      </c>
      <c r="G138" s="15">
        <v>417241.18800000002</v>
      </c>
      <c r="H138" s="35" t="str">
        <f t="shared" si="118"/>
        <v>ja</v>
      </c>
      <c r="I138" s="42">
        <v>205</v>
      </c>
      <c r="J138" s="20" t="s">
        <v>372</v>
      </c>
      <c r="K138" s="21">
        <v>10000</v>
      </c>
      <c r="L138" s="28">
        <f t="shared" si="170"/>
        <v>1</v>
      </c>
      <c r="M138" s="28">
        <f t="shared" si="171"/>
        <v>1</v>
      </c>
      <c r="N138" s="56">
        <f t="shared" si="119"/>
        <v>10000</v>
      </c>
      <c r="O138" s="33">
        <f t="shared" si="172"/>
        <v>96.474792977196145</v>
      </c>
      <c r="P138" s="37">
        <f t="shared" si="120"/>
        <v>129.02133895213262</v>
      </c>
      <c r="Q138" s="9" t="s">
        <v>12</v>
      </c>
      <c r="R138" s="55" t="s">
        <v>12</v>
      </c>
      <c r="S138" s="55">
        <v>5.9160000000000004</v>
      </c>
      <c r="T138" s="55">
        <v>6.2990000000000004</v>
      </c>
      <c r="U138" s="55">
        <v>6.6440000000000001</v>
      </c>
      <c r="V138" s="3">
        <v>6.923</v>
      </c>
      <c r="W138" s="3">
        <v>7.2389999999999999</v>
      </c>
      <c r="X138" s="3" t="s">
        <v>12</v>
      </c>
      <c r="Y138" s="3">
        <v>7.8650000000000002</v>
      </c>
      <c r="Z138" s="15" t="s">
        <v>12</v>
      </c>
      <c r="AA138" s="10">
        <f t="shared" si="121"/>
        <v>7.2389999999999999</v>
      </c>
      <c r="AB138" s="9">
        <f t="shared" si="122"/>
        <v>0.59499999999999975</v>
      </c>
      <c r="AC138" s="10">
        <f t="shared" si="123"/>
        <v>0.62600000000000033</v>
      </c>
      <c r="AD138" s="9" t="s">
        <v>12</v>
      </c>
      <c r="AE138" s="55" t="s">
        <v>12</v>
      </c>
      <c r="AF138" s="55">
        <v>0.61699999999999999</v>
      </c>
      <c r="AG138" s="55">
        <v>0.68600000000000005</v>
      </c>
      <c r="AH138" s="55">
        <v>0.77400000000000002</v>
      </c>
      <c r="AI138" s="3">
        <v>0.86299999999999999</v>
      </c>
      <c r="AJ138" s="3">
        <v>0.96899999999999997</v>
      </c>
      <c r="AK138" s="3" t="s">
        <v>12</v>
      </c>
      <c r="AL138" s="3">
        <v>1.1910000000000001</v>
      </c>
      <c r="AM138" s="15" t="s">
        <v>12</v>
      </c>
      <c r="AN138" s="10">
        <f t="shared" si="124"/>
        <v>0.96899999999999997</v>
      </c>
      <c r="AO138" s="9">
        <f t="shared" si="125"/>
        <v>0.19499999999999995</v>
      </c>
      <c r="AP138" s="10">
        <f t="shared" si="126"/>
        <v>0.22200000000000009</v>
      </c>
      <c r="AQ138" s="9" t="s">
        <v>12</v>
      </c>
      <c r="AR138" s="55" t="s">
        <v>12</v>
      </c>
      <c r="AS138" s="55">
        <v>2.633</v>
      </c>
      <c r="AT138" s="55">
        <v>2.7730000000000001</v>
      </c>
      <c r="AU138" s="55">
        <v>2.9180000000000001</v>
      </c>
      <c r="AV138" s="3">
        <v>3.0640000000000001</v>
      </c>
      <c r="AW138" s="3">
        <v>3.2509999999999999</v>
      </c>
      <c r="AX138" s="3" t="s">
        <v>12</v>
      </c>
      <c r="AY138" s="3">
        <v>3.593</v>
      </c>
      <c r="AZ138" s="15" t="s">
        <v>12</v>
      </c>
      <c r="BA138" s="10">
        <f t="shared" si="127"/>
        <v>3.2509999999999999</v>
      </c>
      <c r="BB138" s="9">
        <f t="shared" si="128"/>
        <v>0.33299999999999974</v>
      </c>
      <c r="BC138" s="10">
        <f t="shared" si="129"/>
        <v>0.34200000000000008</v>
      </c>
      <c r="BD138" s="9">
        <v>7.2539999999999996</v>
      </c>
      <c r="BE138" s="3">
        <v>7.9059999999999997</v>
      </c>
      <c r="BF138" s="15">
        <v>8.57</v>
      </c>
      <c r="BG138" s="15">
        <f t="shared" si="130"/>
        <v>7.9059999999999997</v>
      </c>
      <c r="BH138" s="9">
        <f t="shared" si="131"/>
        <v>0.65200000000000014</v>
      </c>
      <c r="BI138" s="10">
        <f t="shared" si="132"/>
        <v>0.66400000000000059</v>
      </c>
      <c r="BJ138" s="9">
        <v>7.2590000000000003</v>
      </c>
      <c r="BK138" s="3">
        <v>7.9189999999999996</v>
      </c>
      <c r="BL138" s="15">
        <v>8.5879999999999992</v>
      </c>
      <c r="BM138" s="15">
        <f t="shared" si="133"/>
        <v>7.9189999999999996</v>
      </c>
      <c r="BN138" s="9">
        <f t="shared" si="134"/>
        <v>0.65999999999999925</v>
      </c>
      <c r="BO138" s="10">
        <f t="shared" si="135"/>
        <v>0.66899999999999959</v>
      </c>
      <c r="BP138">
        <f t="shared" si="136"/>
        <v>0</v>
      </c>
      <c r="BQ138" s="93">
        <f t="shared" si="137"/>
        <v>1.0957983193277319</v>
      </c>
      <c r="BR138" s="93">
        <f t="shared" si="138"/>
        <v>1.1092436974789908</v>
      </c>
      <c r="BS138" s="93" t="str">
        <f>VLOOKUP(C138,'Koppeling locatie - aslocatie'!$A$2:$C$8139,2,FALSE)</f>
        <v>maas217</v>
      </c>
      <c r="BT138" s="93">
        <f>VLOOKUP($BS138,aslocaties_v01!$C$3:$AA$500,MATCH($K$3/10,aslocaties_v01!$C$2:$X$2),FALSE)</f>
        <v>6.64</v>
      </c>
      <c r="BU138" s="93">
        <f>VLOOKUP(BS138,aslocaties_v01!$C$3:$AA$500,MATCH($K$3,aslocaties_v01!$C$2:$X$2),FALSE)</f>
        <v>7.2370000000000001</v>
      </c>
      <c r="BV138" s="93">
        <f>VLOOKUP(BS138,aslocaties_v01!$C$3:$AA$500,MATCH($K$3*10,aslocaties_v01!$C$2:$Y$2),FALSE)</f>
        <v>7.8630000000000004</v>
      </c>
      <c r="BW138" s="93">
        <f t="shared" si="139"/>
        <v>0.59700000000000042</v>
      </c>
      <c r="BX138" s="93">
        <f t="shared" si="140"/>
        <v>0.62600000000000033</v>
      </c>
      <c r="BY138" s="94">
        <f t="shared" si="141"/>
        <v>3.3613445378162243E-3</v>
      </c>
      <c r="BZ138" s="94">
        <f t="shared" si="142"/>
        <v>0</v>
      </c>
      <c r="CA138" s="94">
        <f t="shared" si="143"/>
        <v>4.0000000000004476E-3</v>
      </c>
      <c r="CB138">
        <f t="shared" si="144"/>
        <v>1.9999999999997797E-3</v>
      </c>
      <c r="CC138" s="58">
        <f t="shared" si="145"/>
        <v>1.9999999999997797E-3</v>
      </c>
      <c r="CD138" s="95" t="b">
        <f t="shared" si="146"/>
        <v>0</v>
      </c>
      <c r="CE138" s="96" t="b">
        <f t="shared" si="147"/>
        <v>1</v>
      </c>
      <c r="CF138" t="b">
        <f t="shared" si="148"/>
        <v>1</v>
      </c>
      <c r="CG138" t="b">
        <f t="shared" si="149"/>
        <v>1</v>
      </c>
      <c r="CH138" s="84" t="b">
        <f t="shared" si="150"/>
        <v>1</v>
      </c>
      <c r="CI138">
        <f t="shared" si="151"/>
        <v>0.96899999999999997</v>
      </c>
      <c r="CJ138" t="b">
        <f t="shared" si="152"/>
        <v>1</v>
      </c>
      <c r="CK138" t="b">
        <f t="shared" si="153"/>
        <v>1</v>
      </c>
      <c r="CL138" s="84" t="b">
        <f t="shared" si="173"/>
        <v>1</v>
      </c>
      <c r="CM138">
        <f t="shared" si="154"/>
        <v>3.2509999999999999</v>
      </c>
      <c r="CN138" t="b">
        <f t="shared" si="155"/>
        <v>1</v>
      </c>
      <c r="CO138" s="84">
        <f t="shared" si="156"/>
        <v>5.877129221142529E-2</v>
      </c>
      <c r="CP138" t="b">
        <f t="shared" si="157"/>
        <v>1</v>
      </c>
      <c r="CQ138" s="96" t="b">
        <f t="shared" si="158"/>
        <v>1</v>
      </c>
      <c r="CR138" t="b">
        <f t="shared" si="159"/>
        <v>1</v>
      </c>
      <c r="CS138" t="b">
        <f t="shared" si="160"/>
        <v>1</v>
      </c>
      <c r="CT138" t="b">
        <f t="shared" si="161"/>
        <v>1</v>
      </c>
      <c r="CU138" t="b">
        <f t="shared" si="162"/>
        <v>1</v>
      </c>
      <c r="CV138" s="84" t="b">
        <f t="shared" si="163"/>
        <v>1</v>
      </c>
      <c r="CW138" t="b">
        <f t="shared" si="164"/>
        <v>1</v>
      </c>
      <c r="CX138" t="b">
        <f t="shared" si="165"/>
        <v>1</v>
      </c>
      <c r="CY138" t="b">
        <f t="shared" si="166"/>
        <v>1</v>
      </c>
      <c r="CZ138" t="b">
        <f t="shared" si="167"/>
        <v>1</v>
      </c>
      <c r="DA138" s="84">
        <f t="shared" si="168"/>
        <v>0</v>
      </c>
      <c r="DB138" t="b">
        <f t="shared" si="169"/>
        <v>0</v>
      </c>
    </row>
    <row r="139" spans="1:106">
      <c r="A139" s="9">
        <v>1793</v>
      </c>
      <c r="B139" s="3">
        <v>2</v>
      </c>
      <c r="C139" s="3" t="s">
        <v>2017</v>
      </c>
      <c r="D139" s="3" t="str">
        <f t="shared" si="116"/>
        <v>MA_1_38-2_dk_0377</v>
      </c>
      <c r="E139" s="3" t="str">
        <f t="shared" si="117"/>
        <v>0377</v>
      </c>
      <c r="F139" s="3">
        <v>149071.03099999999</v>
      </c>
      <c r="G139" s="15">
        <v>417127.15600000002</v>
      </c>
      <c r="H139" s="35" t="str">
        <f t="shared" si="118"/>
        <v>ja</v>
      </c>
      <c r="I139" s="42">
        <v>195</v>
      </c>
      <c r="J139" s="20" t="s">
        <v>372</v>
      </c>
      <c r="K139" s="21">
        <v>10000</v>
      </c>
      <c r="L139" s="28">
        <f t="shared" si="170"/>
        <v>1</v>
      </c>
      <c r="M139" s="28">
        <f t="shared" si="171"/>
        <v>1</v>
      </c>
      <c r="N139" s="56">
        <f t="shared" si="119"/>
        <v>10000</v>
      </c>
      <c r="O139" s="33">
        <f t="shared" si="172"/>
        <v>129.02133895213262</v>
      </c>
      <c r="P139" s="37">
        <f t="shared" si="120"/>
        <v>73.656874879420016</v>
      </c>
      <c r="Q139" s="9" t="s">
        <v>12</v>
      </c>
      <c r="R139" s="55" t="s">
        <v>12</v>
      </c>
      <c r="S139" s="55">
        <v>5.9039999999999999</v>
      </c>
      <c r="T139" s="55">
        <v>6.2789999999999999</v>
      </c>
      <c r="U139" s="55">
        <v>6.6260000000000003</v>
      </c>
      <c r="V139" s="3">
        <v>6.9009999999999998</v>
      </c>
      <c r="W139" s="3">
        <v>7.2149999999999999</v>
      </c>
      <c r="X139" s="3" t="s">
        <v>12</v>
      </c>
      <c r="Y139" s="3">
        <v>7.8410000000000002</v>
      </c>
      <c r="Z139" s="15" t="s">
        <v>12</v>
      </c>
      <c r="AA139" s="10">
        <f t="shared" si="121"/>
        <v>7.2149999999999999</v>
      </c>
      <c r="AB139" s="9">
        <f t="shared" si="122"/>
        <v>0.58899999999999952</v>
      </c>
      <c r="AC139" s="10">
        <f t="shared" si="123"/>
        <v>0.62600000000000033</v>
      </c>
      <c r="AD139" s="9" t="s">
        <v>12</v>
      </c>
      <c r="AE139" s="55" t="s">
        <v>12</v>
      </c>
      <c r="AF139" s="55">
        <v>0.64</v>
      </c>
      <c r="AG139" s="55">
        <v>0.72799999999999998</v>
      </c>
      <c r="AH139" s="55">
        <v>0.84</v>
      </c>
      <c r="AI139" s="3">
        <v>0.96</v>
      </c>
      <c r="AJ139" s="3">
        <v>1.105</v>
      </c>
      <c r="AK139" s="3" t="s">
        <v>12</v>
      </c>
      <c r="AL139" s="3">
        <v>1.27</v>
      </c>
      <c r="AM139" s="15" t="s">
        <v>12</v>
      </c>
      <c r="AN139" s="10">
        <f t="shared" si="124"/>
        <v>1.105</v>
      </c>
      <c r="AO139" s="9">
        <f t="shared" si="125"/>
        <v>0.26500000000000001</v>
      </c>
      <c r="AP139" s="10">
        <f t="shared" si="126"/>
        <v>0.16500000000000004</v>
      </c>
      <c r="AQ139" s="9" t="s">
        <v>12</v>
      </c>
      <c r="AR139" s="55" t="s">
        <v>12</v>
      </c>
      <c r="AS139" s="55">
        <v>2.6669999999999998</v>
      </c>
      <c r="AT139" s="55">
        <v>2.8330000000000002</v>
      </c>
      <c r="AU139" s="55">
        <v>3.016</v>
      </c>
      <c r="AV139" s="3">
        <v>3.2250000000000001</v>
      </c>
      <c r="AW139" s="3">
        <v>3.444</v>
      </c>
      <c r="AX139" s="3" t="s">
        <v>12</v>
      </c>
      <c r="AY139" s="3">
        <v>4.9240000000000004</v>
      </c>
      <c r="AZ139" s="15" t="s">
        <v>12</v>
      </c>
      <c r="BA139" s="10">
        <f t="shared" si="127"/>
        <v>3.444</v>
      </c>
      <c r="BB139" s="9">
        <f t="shared" si="128"/>
        <v>0.42799999999999994</v>
      </c>
      <c r="BC139" s="10">
        <f t="shared" si="129"/>
        <v>1.4800000000000004</v>
      </c>
      <c r="BD139" s="9">
        <v>7.2</v>
      </c>
      <c r="BE139" s="3">
        <v>7.8449999999999998</v>
      </c>
      <c r="BF139" s="15">
        <v>8.5020000000000007</v>
      </c>
      <c r="BG139" s="15">
        <f t="shared" si="130"/>
        <v>7.8449999999999998</v>
      </c>
      <c r="BH139" s="9">
        <f t="shared" si="131"/>
        <v>0.64499999999999957</v>
      </c>
      <c r="BI139" s="10">
        <f t="shared" si="132"/>
        <v>0.65700000000000092</v>
      </c>
      <c r="BJ139" s="9">
        <v>7.1980000000000004</v>
      </c>
      <c r="BK139" s="3">
        <v>7.8470000000000004</v>
      </c>
      <c r="BL139" s="15">
        <v>8.5050000000000008</v>
      </c>
      <c r="BM139" s="15">
        <f t="shared" si="133"/>
        <v>7.8470000000000004</v>
      </c>
      <c r="BN139" s="9">
        <f t="shared" si="134"/>
        <v>0.64900000000000002</v>
      </c>
      <c r="BO139" s="10">
        <f t="shared" si="135"/>
        <v>0.65800000000000036</v>
      </c>
      <c r="BP139">
        <f t="shared" si="136"/>
        <v>0</v>
      </c>
      <c r="BQ139" s="93">
        <f t="shared" si="137"/>
        <v>1.0950764006791174</v>
      </c>
      <c r="BR139" s="93">
        <f t="shared" si="138"/>
        <v>1.1018675721561979</v>
      </c>
      <c r="BS139" s="93" t="str">
        <f>VLOOKUP(C139,'Koppeling locatie - aslocatie'!$A$2:$C$8139,2,FALSE)</f>
        <v>maas217</v>
      </c>
      <c r="BT139" s="93">
        <f>VLOOKUP($BS139,aslocaties_v01!$C$3:$AA$500,MATCH($K$3/10,aslocaties_v01!$C$2:$X$2),FALSE)</f>
        <v>6.64</v>
      </c>
      <c r="BU139" s="93">
        <f>VLOOKUP(BS139,aslocaties_v01!$C$3:$AA$500,MATCH($K$3,aslocaties_v01!$C$2:$X$2),FALSE)</f>
        <v>7.2370000000000001</v>
      </c>
      <c r="BV139" s="93">
        <f>VLOOKUP(BS139,aslocaties_v01!$C$3:$AA$500,MATCH($K$3*10,aslocaties_v01!$C$2:$Y$2),FALSE)</f>
        <v>7.8630000000000004</v>
      </c>
      <c r="BW139" s="93">
        <f t="shared" si="139"/>
        <v>0.59700000000000042</v>
      </c>
      <c r="BX139" s="93">
        <f t="shared" si="140"/>
        <v>0.62600000000000033</v>
      </c>
      <c r="BY139" s="94">
        <f t="shared" si="141"/>
        <v>1.3582342954161053E-2</v>
      </c>
      <c r="BZ139" s="94">
        <f t="shared" si="142"/>
        <v>0</v>
      </c>
      <c r="CA139" s="94">
        <f t="shared" si="143"/>
        <v>1.3999999999999346E-2</v>
      </c>
      <c r="CB139">
        <f t="shared" si="144"/>
        <v>2.2000000000000242E-2</v>
      </c>
      <c r="CC139" s="58">
        <f t="shared" si="145"/>
        <v>2.2000000000000242E-2</v>
      </c>
      <c r="CD139" s="95" t="b">
        <f t="shared" si="146"/>
        <v>0</v>
      </c>
      <c r="CE139" s="96" t="b">
        <f t="shared" si="147"/>
        <v>1</v>
      </c>
      <c r="CF139" t="b">
        <f t="shared" si="148"/>
        <v>1</v>
      </c>
      <c r="CG139" t="b">
        <f t="shared" si="149"/>
        <v>1</v>
      </c>
      <c r="CH139" s="84" t="b">
        <f t="shared" si="150"/>
        <v>1</v>
      </c>
      <c r="CI139">
        <f t="shared" si="151"/>
        <v>1.105</v>
      </c>
      <c r="CJ139" t="b">
        <f t="shared" si="152"/>
        <v>1</v>
      </c>
      <c r="CK139" t="b">
        <f t="shared" si="153"/>
        <v>1</v>
      </c>
      <c r="CL139" s="84" t="b">
        <f t="shared" si="173"/>
        <v>1</v>
      </c>
      <c r="CM139">
        <f t="shared" si="154"/>
        <v>3.444</v>
      </c>
      <c r="CN139" t="b">
        <f t="shared" si="155"/>
        <v>1</v>
      </c>
      <c r="CO139" s="84">
        <f t="shared" si="156"/>
        <v>5.9718844243361956E-2</v>
      </c>
      <c r="CP139" t="b">
        <f t="shared" si="157"/>
        <v>1</v>
      </c>
      <c r="CQ139" s="96" t="b">
        <f t="shared" si="158"/>
        <v>1</v>
      </c>
      <c r="CR139" t="b">
        <f t="shared" si="159"/>
        <v>1</v>
      </c>
      <c r="CS139" t="b">
        <f t="shared" si="160"/>
        <v>1</v>
      </c>
      <c r="CT139" t="b">
        <f t="shared" si="161"/>
        <v>1</v>
      </c>
      <c r="CU139" t="b">
        <f t="shared" si="162"/>
        <v>1</v>
      </c>
      <c r="CV139" s="84" t="b">
        <f t="shared" si="163"/>
        <v>1</v>
      </c>
      <c r="CW139" t="b">
        <f t="shared" si="164"/>
        <v>0</v>
      </c>
      <c r="CX139" t="b">
        <f t="shared" si="165"/>
        <v>0</v>
      </c>
      <c r="CY139" t="b">
        <f t="shared" si="166"/>
        <v>1</v>
      </c>
      <c r="CZ139" t="b">
        <f t="shared" si="167"/>
        <v>1</v>
      </c>
      <c r="DA139" s="84">
        <f t="shared" si="168"/>
        <v>1</v>
      </c>
      <c r="DB139" t="b">
        <f t="shared" si="169"/>
        <v>0</v>
      </c>
    </row>
    <row r="140" spans="1:106">
      <c r="A140" s="9">
        <v>1794</v>
      </c>
      <c r="B140" s="3">
        <v>2</v>
      </c>
      <c r="C140" s="3" t="s">
        <v>2018</v>
      </c>
      <c r="D140" s="3" t="str">
        <f t="shared" si="116"/>
        <v>MA_1_38-2_dk_0378</v>
      </c>
      <c r="E140" s="3" t="str">
        <f t="shared" si="117"/>
        <v>0378</v>
      </c>
      <c r="F140" s="3">
        <v>149070.67199999999</v>
      </c>
      <c r="G140" s="15">
        <v>417053.5</v>
      </c>
      <c r="H140" s="35" t="str">
        <f t="shared" si="118"/>
        <v>ja</v>
      </c>
      <c r="I140" s="42">
        <v>194</v>
      </c>
      <c r="J140" s="20" t="s">
        <v>372</v>
      </c>
      <c r="K140" s="21">
        <v>10000</v>
      </c>
      <c r="L140" s="28">
        <f t="shared" si="170"/>
        <v>1</v>
      </c>
      <c r="M140" s="28">
        <f t="shared" si="171"/>
        <v>1</v>
      </c>
      <c r="N140" s="56">
        <f t="shared" si="119"/>
        <v>10000</v>
      </c>
      <c r="O140" s="33">
        <f t="shared" si="172"/>
        <v>73.656874879420016</v>
      </c>
      <c r="P140" s="37">
        <f t="shared" si="120"/>
        <v>108.76766777399473</v>
      </c>
      <c r="Q140" s="9" t="s">
        <v>12</v>
      </c>
      <c r="R140" s="55" t="s">
        <v>12</v>
      </c>
      <c r="S140" s="55">
        <v>5.8630000000000004</v>
      </c>
      <c r="T140" s="55">
        <v>6.234</v>
      </c>
      <c r="U140" s="55">
        <v>6.577</v>
      </c>
      <c r="V140" s="3">
        <v>6.85</v>
      </c>
      <c r="W140" s="3">
        <v>7.1630000000000003</v>
      </c>
      <c r="X140" s="3" t="s">
        <v>12</v>
      </c>
      <c r="Y140" s="3">
        <v>7.7809999999999997</v>
      </c>
      <c r="Z140" s="15" t="s">
        <v>12</v>
      </c>
      <c r="AA140" s="10">
        <f t="shared" si="121"/>
        <v>7.1630000000000003</v>
      </c>
      <c r="AB140" s="9">
        <f t="shared" si="122"/>
        <v>0.5860000000000003</v>
      </c>
      <c r="AC140" s="10">
        <f t="shared" si="123"/>
        <v>0.61799999999999944</v>
      </c>
      <c r="AD140" s="9" t="s">
        <v>12</v>
      </c>
      <c r="AE140" s="55" t="s">
        <v>12</v>
      </c>
      <c r="AF140" s="55">
        <v>0.63</v>
      </c>
      <c r="AG140" s="55">
        <v>0.72099999999999997</v>
      </c>
      <c r="AH140" s="55">
        <v>0.83899999999999997</v>
      </c>
      <c r="AI140" s="3">
        <v>0.95399999999999996</v>
      </c>
      <c r="AJ140" s="3">
        <v>1.069</v>
      </c>
      <c r="AK140" s="3" t="s">
        <v>12</v>
      </c>
      <c r="AL140" s="3">
        <v>1.2889999999999999</v>
      </c>
      <c r="AM140" s="15" t="s">
        <v>12</v>
      </c>
      <c r="AN140" s="10">
        <f t="shared" si="124"/>
        <v>1.069</v>
      </c>
      <c r="AO140" s="9">
        <f t="shared" si="125"/>
        <v>0.22999999999999998</v>
      </c>
      <c r="AP140" s="10">
        <f t="shared" si="126"/>
        <v>0.21999999999999997</v>
      </c>
      <c r="AQ140" s="9" t="s">
        <v>12</v>
      </c>
      <c r="AR140" s="55" t="s">
        <v>12</v>
      </c>
      <c r="AS140" s="55">
        <v>2.6389999999999998</v>
      </c>
      <c r="AT140" s="55">
        <v>2.8109999999999999</v>
      </c>
      <c r="AU140" s="55">
        <v>3</v>
      </c>
      <c r="AV140" s="3">
        <v>3.21</v>
      </c>
      <c r="AW140" s="3">
        <v>3.4380000000000002</v>
      </c>
      <c r="AX140" s="3" t="s">
        <v>12</v>
      </c>
      <c r="AY140" s="3">
        <v>4.9240000000000004</v>
      </c>
      <c r="AZ140" s="15" t="s">
        <v>12</v>
      </c>
      <c r="BA140" s="10">
        <f t="shared" si="127"/>
        <v>3.4380000000000002</v>
      </c>
      <c r="BB140" s="9">
        <f t="shared" si="128"/>
        <v>0.43800000000000017</v>
      </c>
      <c r="BC140" s="10">
        <f t="shared" si="129"/>
        <v>1.4860000000000002</v>
      </c>
      <c r="BD140" s="9">
        <v>7.12</v>
      </c>
      <c r="BE140" s="3">
        <v>7.7569999999999997</v>
      </c>
      <c r="BF140" s="15">
        <v>8.4090000000000007</v>
      </c>
      <c r="BG140" s="15">
        <f t="shared" si="130"/>
        <v>7.7569999999999997</v>
      </c>
      <c r="BH140" s="9">
        <f t="shared" si="131"/>
        <v>0.63699999999999957</v>
      </c>
      <c r="BI140" s="10">
        <f t="shared" si="132"/>
        <v>0.65200000000000102</v>
      </c>
      <c r="BJ140" s="9">
        <v>7.1150000000000002</v>
      </c>
      <c r="BK140" s="3">
        <v>7.7549999999999999</v>
      </c>
      <c r="BL140" s="15">
        <v>8.4079999999999995</v>
      </c>
      <c r="BM140" s="15">
        <f t="shared" si="133"/>
        <v>7.7549999999999999</v>
      </c>
      <c r="BN140" s="9">
        <f t="shared" si="134"/>
        <v>0.63999999999999968</v>
      </c>
      <c r="BO140" s="10">
        <f t="shared" si="135"/>
        <v>0.65299999999999958</v>
      </c>
      <c r="BP140">
        <f t="shared" si="136"/>
        <v>0</v>
      </c>
      <c r="BQ140" s="93">
        <f t="shared" si="137"/>
        <v>1.0870307167235482</v>
      </c>
      <c r="BR140" s="93">
        <f t="shared" si="138"/>
        <v>1.0921501706484631</v>
      </c>
      <c r="BS140" s="93" t="str">
        <f>VLOOKUP(C140,'Koppeling locatie - aslocatie'!$A$2:$C$8139,2,FALSE)</f>
        <v>maas217</v>
      </c>
      <c r="BT140" s="93">
        <f>VLOOKUP($BS140,aslocaties_v01!$C$3:$AA$500,MATCH($K$3/10,aslocaties_v01!$C$2:$X$2),FALSE)</f>
        <v>6.64</v>
      </c>
      <c r="BU140" s="93">
        <f>VLOOKUP(BS140,aslocaties_v01!$C$3:$AA$500,MATCH($K$3,aslocaties_v01!$C$2:$X$2),FALSE)</f>
        <v>7.2370000000000001</v>
      </c>
      <c r="BV140" s="93">
        <f>VLOOKUP(BS140,aslocaties_v01!$C$3:$AA$500,MATCH($K$3*10,aslocaties_v01!$C$2:$Y$2),FALSE)</f>
        <v>7.8630000000000004</v>
      </c>
      <c r="BW140" s="93">
        <f t="shared" si="139"/>
        <v>0.59700000000000042</v>
      </c>
      <c r="BX140" s="93">
        <f t="shared" si="140"/>
        <v>0.62600000000000033</v>
      </c>
      <c r="BY140" s="94">
        <f t="shared" si="141"/>
        <v>1.8771331058020646E-2</v>
      </c>
      <c r="BZ140" s="94">
        <f t="shared" si="142"/>
        <v>1.2944983818771627E-2</v>
      </c>
      <c r="CA140" s="94">
        <f t="shared" si="143"/>
        <v>6.2999999999999723E-2</v>
      </c>
      <c r="CB140">
        <f t="shared" si="144"/>
        <v>7.3999999999999844E-2</v>
      </c>
      <c r="CC140" s="58">
        <f t="shared" si="145"/>
        <v>8.2000000000000739E-2</v>
      </c>
      <c r="CD140" s="95" t="b">
        <f t="shared" si="146"/>
        <v>0</v>
      </c>
      <c r="CE140" s="96" t="b">
        <f t="shared" si="147"/>
        <v>1</v>
      </c>
      <c r="CF140" t="b">
        <f t="shared" si="148"/>
        <v>1</v>
      </c>
      <c r="CG140" t="b">
        <f t="shared" si="149"/>
        <v>1</v>
      </c>
      <c r="CH140" s="84" t="b">
        <f t="shared" si="150"/>
        <v>1</v>
      </c>
      <c r="CI140">
        <f t="shared" si="151"/>
        <v>1.069</v>
      </c>
      <c r="CJ140" t="b">
        <f t="shared" si="152"/>
        <v>1</v>
      </c>
      <c r="CK140" t="b">
        <f t="shared" si="153"/>
        <v>1</v>
      </c>
      <c r="CL140" s="84" t="b">
        <f t="shared" si="173"/>
        <v>1</v>
      </c>
      <c r="CM140">
        <f t="shared" si="154"/>
        <v>3.4380000000000002</v>
      </c>
      <c r="CN140" t="b">
        <f t="shared" si="155"/>
        <v>1</v>
      </c>
      <c r="CO140" s="84">
        <f t="shared" si="156"/>
        <v>5.7975080741878661E-2</v>
      </c>
      <c r="CP140" t="b">
        <f t="shared" si="157"/>
        <v>1</v>
      </c>
      <c r="CQ140" s="96" t="b">
        <f t="shared" si="158"/>
        <v>1</v>
      </c>
      <c r="CR140" t="b">
        <f t="shared" si="159"/>
        <v>0</v>
      </c>
      <c r="CS140" t="b">
        <f t="shared" si="160"/>
        <v>0</v>
      </c>
      <c r="CT140" t="b">
        <f t="shared" si="161"/>
        <v>1</v>
      </c>
      <c r="CU140" t="b">
        <f t="shared" si="162"/>
        <v>1</v>
      </c>
      <c r="CV140" s="84" t="b">
        <f t="shared" si="163"/>
        <v>1</v>
      </c>
      <c r="CW140" t="b">
        <f t="shared" si="164"/>
        <v>1</v>
      </c>
      <c r="CX140" t="b">
        <f t="shared" si="165"/>
        <v>1</v>
      </c>
      <c r="CY140" t="b">
        <f t="shared" si="166"/>
        <v>1</v>
      </c>
      <c r="CZ140" t="b">
        <f t="shared" si="167"/>
        <v>1</v>
      </c>
      <c r="DA140" s="84">
        <f t="shared" si="168"/>
        <v>1</v>
      </c>
      <c r="DB140" t="b">
        <f t="shared" si="169"/>
        <v>0</v>
      </c>
    </row>
    <row r="141" spans="1:106">
      <c r="A141" s="9">
        <v>1795</v>
      </c>
      <c r="B141" s="3">
        <v>2</v>
      </c>
      <c r="C141" s="3" t="s">
        <v>2019</v>
      </c>
      <c r="D141" s="3" t="str">
        <f t="shared" si="116"/>
        <v>MA_1_38-2_dk_0379</v>
      </c>
      <c r="E141" s="3" t="str">
        <f t="shared" si="117"/>
        <v>0379</v>
      </c>
      <c r="F141" s="3">
        <v>148967.96900000001</v>
      </c>
      <c r="G141" s="15">
        <v>417017.68800000002</v>
      </c>
      <c r="H141" s="35" t="str">
        <f t="shared" si="118"/>
        <v>ja</v>
      </c>
      <c r="I141" s="42">
        <v>202</v>
      </c>
      <c r="J141" s="20" t="s">
        <v>372</v>
      </c>
      <c r="K141" s="21">
        <v>10000</v>
      </c>
      <c r="L141" s="28">
        <f t="shared" si="170"/>
        <v>1</v>
      </c>
      <c r="M141" s="28">
        <f t="shared" si="171"/>
        <v>1</v>
      </c>
      <c r="N141" s="56">
        <f t="shared" si="119"/>
        <v>10000</v>
      </c>
      <c r="O141" s="33">
        <f t="shared" si="172"/>
        <v>108.76766777399473</v>
      </c>
      <c r="P141" s="37">
        <f t="shared" si="120"/>
        <v>4629.4197081206185</v>
      </c>
      <c r="Q141" s="9" t="s">
        <v>12</v>
      </c>
      <c r="R141" s="55" t="s">
        <v>12</v>
      </c>
      <c r="S141" s="55">
        <v>5.8140000000000001</v>
      </c>
      <c r="T141" s="55">
        <v>6.1840000000000002</v>
      </c>
      <c r="U141" s="55">
        <v>6.5250000000000004</v>
      </c>
      <c r="V141" s="3">
        <v>6.7969999999999997</v>
      </c>
      <c r="W141" s="3">
        <v>7.101</v>
      </c>
      <c r="X141" s="3" t="s">
        <v>12</v>
      </c>
      <c r="Y141" s="3">
        <v>7.72</v>
      </c>
      <c r="Z141" s="15" t="s">
        <v>12</v>
      </c>
      <c r="AA141" s="10">
        <f t="shared" si="121"/>
        <v>7.101</v>
      </c>
      <c r="AB141" s="9">
        <f t="shared" si="122"/>
        <v>0.57599999999999962</v>
      </c>
      <c r="AC141" s="10">
        <f t="shared" si="123"/>
        <v>0.61899999999999977</v>
      </c>
      <c r="AD141" s="9" t="s">
        <v>12</v>
      </c>
      <c r="AE141" s="55" t="s">
        <v>12</v>
      </c>
      <c r="AF141" s="55">
        <v>0.84099999999999997</v>
      </c>
      <c r="AG141" s="55">
        <v>0.91800000000000004</v>
      </c>
      <c r="AH141" s="55">
        <v>0.998</v>
      </c>
      <c r="AI141" s="3">
        <v>1.073</v>
      </c>
      <c r="AJ141" s="3">
        <v>1.155</v>
      </c>
      <c r="AK141" s="3" t="s">
        <v>12</v>
      </c>
      <c r="AL141" s="3">
        <v>1.3140000000000001</v>
      </c>
      <c r="AM141" s="15" t="s">
        <v>12</v>
      </c>
      <c r="AN141" s="10">
        <f t="shared" si="124"/>
        <v>1.155</v>
      </c>
      <c r="AO141" s="9">
        <f t="shared" si="125"/>
        <v>0.15700000000000003</v>
      </c>
      <c r="AP141" s="10">
        <f t="shared" si="126"/>
        <v>0.15900000000000003</v>
      </c>
      <c r="AQ141" s="9" t="s">
        <v>12</v>
      </c>
      <c r="AR141" s="55" t="s">
        <v>12</v>
      </c>
      <c r="AS141" s="55">
        <v>3.0339999999999998</v>
      </c>
      <c r="AT141" s="55">
        <v>3.1629999999999998</v>
      </c>
      <c r="AU141" s="55">
        <v>3.2919999999999998</v>
      </c>
      <c r="AV141" s="3">
        <v>3.395</v>
      </c>
      <c r="AW141" s="3">
        <v>3.5089999999999999</v>
      </c>
      <c r="AX141" s="3" t="s">
        <v>12</v>
      </c>
      <c r="AY141" s="3">
        <v>3.73</v>
      </c>
      <c r="AZ141" s="15" t="s">
        <v>12</v>
      </c>
      <c r="BA141" s="10">
        <f t="shared" si="127"/>
        <v>3.5089999999999999</v>
      </c>
      <c r="BB141" s="9">
        <f t="shared" si="128"/>
        <v>0.21700000000000008</v>
      </c>
      <c r="BC141" s="10">
        <f t="shared" si="129"/>
        <v>0.22100000000000009</v>
      </c>
      <c r="BD141" s="9">
        <v>7.0819999999999999</v>
      </c>
      <c r="BE141" s="3">
        <v>7.7169999999999996</v>
      </c>
      <c r="BF141" s="15">
        <v>8.3719999999999999</v>
      </c>
      <c r="BG141" s="15">
        <f t="shared" si="130"/>
        <v>7.7169999999999996</v>
      </c>
      <c r="BH141" s="9">
        <f t="shared" si="131"/>
        <v>0.63499999999999979</v>
      </c>
      <c r="BI141" s="10">
        <f t="shared" si="132"/>
        <v>0.65500000000000025</v>
      </c>
      <c r="BJ141" s="9">
        <v>7.0819999999999999</v>
      </c>
      <c r="BK141" s="3">
        <v>7.7249999999999996</v>
      </c>
      <c r="BL141" s="15">
        <v>8.3829999999999991</v>
      </c>
      <c r="BM141" s="15">
        <f t="shared" si="133"/>
        <v>7.7249999999999996</v>
      </c>
      <c r="BN141" s="9">
        <f t="shared" si="134"/>
        <v>0.64299999999999979</v>
      </c>
      <c r="BO141" s="10">
        <f t="shared" si="135"/>
        <v>0.65799999999999947</v>
      </c>
      <c r="BP141">
        <f t="shared" si="136"/>
        <v>0</v>
      </c>
      <c r="BQ141" s="93">
        <f t="shared" si="137"/>
        <v>1.1024305555555558</v>
      </c>
      <c r="BR141" s="93">
        <f t="shared" si="138"/>
        <v>1.1163194444444449</v>
      </c>
      <c r="BS141" s="93" t="str">
        <f>VLOOKUP(C141,'Koppeling locatie - aslocatie'!$A$2:$C$8139,2,FALSE)</f>
        <v>maas217</v>
      </c>
      <c r="BT141" s="93">
        <f>VLOOKUP($BS141,aslocaties_v01!$C$3:$AA$500,MATCH($K$3/10,aslocaties_v01!$C$2:$X$2),FALSE)</f>
        <v>6.64</v>
      </c>
      <c r="BU141" s="93">
        <f>VLOOKUP(BS141,aslocaties_v01!$C$3:$AA$500,MATCH($K$3,aslocaties_v01!$C$2:$X$2),FALSE)</f>
        <v>7.2370000000000001</v>
      </c>
      <c r="BV141" s="93">
        <f>VLOOKUP(BS141,aslocaties_v01!$C$3:$AA$500,MATCH($K$3*10,aslocaties_v01!$C$2:$Y$2),FALSE)</f>
        <v>7.8630000000000004</v>
      </c>
      <c r="BW141" s="93">
        <f t="shared" si="139"/>
        <v>0.59700000000000042</v>
      </c>
      <c r="BX141" s="93">
        <f t="shared" si="140"/>
        <v>0.62600000000000033</v>
      </c>
      <c r="BY141" s="94">
        <f t="shared" si="141"/>
        <v>3.6458333333334814E-2</v>
      </c>
      <c r="BZ141" s="94">
        <f t="shared" si="142"/>
        <v>1.1308562197092975E-2</v>
      </c>
      <c r="CA141" s="94">
        <f t="shared" si="143"/>
        <v>0.11499999999999932</v>
      </c>
      <c r="CB141">
        <f t="shared" si="144"/>
        <v>0.13600000000000012</v>
      </c>
      <c r="CC141" s="58">
        <f t="shared" si="145"/>
        <v>0.14300000000000068</v>
      </c>
      <c r="CD141" s="95" t="b">
        <f t="shared" si="146"/>
        <v>0</v>
      </c>
      <c r="CE141" s="96" t="b">
        <f t="shared" si="147"/>
        <v>1</v>
      </c>
      <c r="CF141" t="b">
        <f t="shared" si="148"/>
        <v>1</v>
      </c>
      <c r="CG141" t="b">
        <f t="shared" si="149"/>
        <v>1</v>
      </c>
      <c r="CH141" s="84" t="b">
        <f t="shared" si="150"/>
        <v>1</v>
      </c>
      <c r="CI141">
        <f t="shared" si="151"/>
        <v>1.155</v>
      </c>
      <c r="CJ141" t="b">
        <f t="shared" si="152"/>
        <v>1</v>
      </c>
      <c r="CK141" t="b">
        <f t="shared" si="153"/>
        <v>1</v>
      </c>
      <c r="CL141" s="84" t="b">
        <f t="shared" si="173"/>
        <v>1</v>
      </c>
      <c r="CM141">
        <f t="shared" si="154"/>
        <v>3.5089999999999999</v>
      </c>
      <c r="CN141" t="b">
        <f t="shared" si="155"/>
        <v>1</v>
      </c>
      <c r="CO141" s="84">
        <f t="shared" si="156"/>
        <v>6.0129923240545197E-2</v>
      </c>
      <c r="CP141" t="b">
        <f t="shared" si="157"/>
        <v>1</v>
      </c>
      <c r="CQ141" s="96" t="b">
        <f t="shared" si="158"/>
        <v>1</v>
      </c>
      <c r="CR141" t="b">
        <f t="shared" si="159"/>
        <v>1</v>
      </c>
      <c r="CS141" t="b">
        <f t="shared" si="160"/>
        <v>1</v>
      </c>
      <c r="CT141" t="b">
        <f t="shared" si="161"/>
        <v>1</v>
      </c>
      <c r="CU141" t="b">
        <f t="shared" si="162"/>
        <v>1</v>
      </c>
      <c r="CV141" s="84" t="b">
        <f t="shared" si="163"/>
        <v>1</v>
      </c>
      <c r="CW141" t="b">
        <f t="shared" si="164"/>
        <v>1</v>
      </c>
      <c r="CX141" t="b">
        <f t="shared" si="165"/>
        <v>1</v>
      </c>
      <c r="CY141" t="b">
        <f t="shared" si="166"/>
        <v>1</v>
      </c>
      <c r="CZ141" t="b">
        <f t="shared" si="167"/>
        <v>1</v>
      </c>
      <c r="DA141" s="84">
        <f t="shared" si="168"/>
        <v>0</v>
      </c>
      <c r="DB141" t="b">
        <f t="shared" si="169"/>
        <v>0</v>
      </c>
    </row>
    <row r="142" spans="1:106">
      <c r="A142" s="9">
        <v>1796</v>
      </c>
      <c r="B142" s="3">
        <v>2</v>
      </c>
      <c r="C142" s="3" t="s">
        <v>2020</v>
      </c>
      <c r="D142" s="3" t="str">
        <f t="shared" si="116"/>
        <v>MA_1_38-2_dk_0038</v>
      </c>
      <c r="E142" s="3" t="str">
        <f t="shared" si="117"/>
        <v>0038</v>
      </c>
      <c r="F142" s="3">
        <v>150843.109</v>
      </c>
      <c r="G142" s="15">
        <v>421250.34399999998</v>
      </c>
      <c r="H142" s="35" t="str">
        <f t="shared" si="118"/>
        <v>ja</v>
      </c>
      <c r="I142" s="42">
        <v>69</v>
      </c>
      <c r="J142" s="20" t="s">
        <v>372</v>
      </c>
      <c r="K142" s="21">
        <v>10000</v>
      </c>
      <c r="L142" s="28">
        <f t="shared" si="170"/>
        <v>1</v>
      </c>
      <c r="M142" s="28">
        <f t="shared" si="171"/>
        <v>1</v>
      </c>
      <c r="N142" s="56">
        <f t="shared" si="119"/>
        <v>10000</v>
      </c>
      <c r="O142" s="33">
        <f t="shared" si="172"/>
        <v>4629.4197081206185</v>
      </c>
      <c r="P142" s="37">
        <f t="shared" si="120"/>
        <v>4583.0641357992909</v>
      </c>
      <c r="Q142" s="9" t="s">
        <v>12</v>
      </c>
      <c r="R142" s="55" t="s">
        <v>12</v>
      </c>
      <c r="S142" s="55">
        <v>6.25</v>
      </c>
      <c r="T142" s="55">
        <v>6.6269999999999998</v>
      </c>
      <c r="U142" s="55">
        <v>6.9720000000000004</v>
      </c>
      <c r="V142" s="3">
        <v>7.2469999999999999</v>
      </c>
      <c r="W142" s="3">
        <v>7.56</v>
      </c>
      <c r="X142" s="3" t="s">
        <v>12</v>
      </c>
      <c r="Y142" s="3">
        <v>8.1940000000000008</v>
      </c>
      <c r="Z142" s="15" t="s">
        <v>12</v>
      </c>
      <c r="AA142" s="10">
        <f t="shared" si="121"/>
        <v>7.56</v>
      </c>
      <c r="AB142" s="9">
        <f t="shared" si="122"/>
        <v>0.58799999999999919</v>
      </c>
      <c r="AC142" s="10">
        <f t="shared" si="123"/>
        <v>0.63400000000000123</v>
      </c>
      <c r="AD142" s="9" t="s">
        <v>12</v>
      </c>
      <c r="AE142" s="55" t="s">
        <v>12</v>
      </c>
      <c r="AF142" s="55">
        <v>0.33600000000000002</v>
      </c>
      <c r="AG142" s="55">
        <v>0.38600000000000001</v>
      </c>
      <c r="AH142" s="55">
        <v>0.44700000000000001</v>
      </c>
      <c r="AI142" s="3">
        <v>0.505</v>
      </c>
      <c r="AJ142" s="3">
        <v>0.59099999999999997</v>
      </c>
      <c r="AK142" s="3" t="s">
        <v>12</v>
      </c>
      <c r="AL142" s="3">
        <v>0.752</v>
      </c>
      <c r="AM142" s="15" t="s">
        <v>12</v>
      </c>
      <c r="AN142" s="10">
        <f t="shared" si="124"/>
        <v>0.59099999999999997</v>
      </c>
      <c r="AO142" s="9">
        <f t="shared" si="125"/>
        <v>0.14399999999999996</v>
      </c>
      <c r="AP142" s="10">
        <f t="shared" si="126"/>
        <v>0.16100000000000003</v>
      </c>
      <c r="AQ142" s="9" t="s">
        <v>12</v>
      </c>
      <c r="AR142" s="55" t="s">
        <v>12</v>
      </c>
      <c r="AS142" s="55">
        <v>2.008</v>
      </c>
      <c r="AT142" s="55">
        <v>2.1259999999999999</v>
      </c>
      <c r="AU142" s="55">
        <v>2.254</v>
      </c>
      <c r="AV142" s="3">
        <v>2.37</v>
      </c>
      <c r="AW142" s="3">
        <v>2.5110000000000001</v>
      </c>
      <c r="AX142" s="3" t="s">
        <v>12</v>
      </c>
      <c r="AY142" s="3">
        <v>2.7290000000000001</v>
      </c>
      <c r="AZ142" s="15" t="s">
        <v>12</v>
      </c>
      <c r="BA142" s="10">
        <f t="shared" si="127"/>
        <v>2.5110000000000001</v>
      </c>
      <c r="BB142" s="9">
        <f t="shared" si="128"/>
        <v>0.25700000000000012</v>
      </c>
      <c r="BC142" s="10">
        <f t="shared" si="129"/>
        <v>0.21799999999999997</v>
      </c>
      <c r="BD142" s="9">
        <v>7.1680000000000001</v>
      </c>
      <c r="BE142" s="3">
        <v>7.774</v>
      </c>
      <c r="BF142" s="15">
        <v>8.4359999999999999</v>
      </c>
      <c r="BG142" s="15">
        <f t="shared" si="130"/>
        <v>7.774</v>
      </c>
      <c r="BH142" s="9">
        <f t="shared" si="131"/>
        <v>0.60599999999999987</v>
      </c>
      <c r="BI142" s="10">
        <f t="shared" si="132"/>
        <v>0.66199999999999992</v>
      </c>
      <c r="BJ142" s="9">
        <v>7.1539999999999999</v>
      </c>
      <c r="BK142" s="3">
        <v>7.758</v>
      </c>
      <c r="BL142" s="15">
        <v>8.4109999999999996</v>
      </c>
      <c r="BM142" s="15">
        <f t="shared" si="133"/>
        <v>7.758</v>
      </c>
      <c r="BN142" s="9">
        <f t="shared" si="134"/>
        <v>0.60400000000000009</v>
      </c>
      <c r="BO142" s="10">
        <f t="shared" si="135"/>
        <v>0.65299999999999958</v>
      </c>
      <c r="BP142">
        <f t="shared" si="136"/>
        <v>0</v>
      </c>
      <c r="BQ142" s="93">
        <f t="shared" si="137"/>
        <v>1.0306122448979604</v>
      </c>
      <c r="BR142" s="93">
        <f t="shared" si="138"/>
        <v>1.0272108843537431</v>
      </c>
      <c r="BS142" s="93" t="str">
        <f>VLOOKUP(C142,'Koppeling locatie - aslocatie'!$A$2:$C$8139,2,FALSE)</f>
        <v>maas211</v>
      </c>
      <c r="BT142" s="93">
        <f>VLOOKUP($BS142,aslocaties_v01!$C$3:$AA$500,MATCH($K$3/10,aslocaties_v01!$C$2:$X$2),FALSE)</f>
        <v>7.0039999999999996</v>
      </c>
      <c r="BU142" s="93">
        <f>VLOOKUP(BS142,aslocaties_v01!$C$3:$AA$500,MATCH($K$3,aslocaties_v01!$C$2:$X$2),FALSE)</f>
        <v>7.5869999999999997</v>
      </c>
      <c r="BV142" s="93">
        <f>VLOOKUP(BS142,aslocaties_v01!$C$3:$AA$500,MATCH($K$3*10,aslocaties_v01!$C$2:$Y$2),FALSE)</f>
        <v>8.2050000000000001</v>
      </c>
      <c r="BW142" s="93">
        <f t="shared" si="139"/>
        <v>0.58300000000000018</v>
      </c>
      <c r="BX142" s="93">
        <f t="shared" si="140"/>
        <v>0.61800000000000033</v>
      </c>
      <c r="BY142" s="94">
        <f t="shared" si="141"/>
        <v>8.5034013605425063E-3</v>
      </c>
      <c r="BZ142" s="94">
        <f t="shared" si="142"/>
        <v>2.5236593059938306E-2</v>
      </c>
      <c r="CA142" s="94">
        <f t="shared" si="143"/>
        <v>3.199999999999914E-2</v>
      </c>
      <c r="CB142">
        <f t="shared" si="144"/>
        <v>2.7000000000000135E-2</v>
      </c>
      <c r="CC142" s="58">
        <f t="shared" si="145"/>
        <v>1.0999999999999233E-2</v>
      </c>
      <c r="CD142" s="95" t="b">
        <f t="shared" si="146"/>
        <v>0</v>
      </c>
      <c r="CE142" s="96" t="b">
        <f t="shared" si="147"/>
        <v>1</v>
      </c>
      <c r="CF142" t="b">
        <f t="shared" si="148"/>
        <v>1</v>
      </c>
      <c r="CG142" t="b">
        <f t="shared" si="149"/>
        <v>1</v>
      </c>
      <c r="CH142" s="84" t="b">
        <f t="shared" si="150"/>
        <v>1</v>
      </c>
      <c r="CI142">
        <f t="shared" si="151"/>
        <v>0.59099999999999997</v>
      </c>
      <c r="CJ142" t="b">
        <f t="shared" si="152"/>
        <v>1</v>
      </c>
      <c r="CK142" t="b">
        <f t="shared" si="153"/>
        <v>1</v>
      </c>
      <c r="CL142" s="84" t="b">
        <f t="shared" si="173"/>
        <v>1</v>
      </c>
      <c r="CM142">
        <f t="shared" si="154"/>
        <v>2.5110000000000001</v>
      </c>
      <c r="CN142" t="b">
        <f t="shared" si="155"/>
        <v>1</v>
      </c>
      <c r="CO142" s="84">
        <f t="shared" si="156"/>
        <v>6.0085469231463406E-2</v>
      </c>
      <c r="CP142" t="b">
        <f t="shared" si="157"/>
        <v>1</v>
      </c>
      <c r="CQ142" s="96" t="b">
        <f t="shared" si="158"/>
        <v>1</v>
      </c>
      <c r="CR142" t="b">
        <f t="shared" si="159"/>
        <v>1</v>
      </c>
      <c r="CS142" t="b">
        <f t="shared" si="160"/>
        <v>1</v>
      </c>
      <c r="CT142" t="b">
        <f t="shared" si="161"/>
        <v>1</v>
      </c>
      <c r="CU142" t="b">
        <f t="shared" si="162"/>
        <v>1</v>
      </c>
      <c r="CV142" s="84" t="b">
        <f t="shared" si="163"/>
        <v>1</v>
      </c>
      <c r="CW142" t="b">
        <f t="shared" si="164"/>
        <v>1</v>
      </c>
      <c r="CX142" t="b">
        <f t="shared" si="165"/>
        <v>1</v>
      </c>
      <c r="CY142" t="b">
        <f t="shared" si="166"/>
        <v>1</v>
      </c>
      <c r="CZ142" t="b">
        <f t="shared" si="167"/>
        <v>1</v>
      </c>
      <c r="DA142" s="84">
        <f t="shared" si="168"/>
        <v>0</v>
      </c>
      <c r="DB142" t="b">
        <f t="shared" si="169"/>
        <v>0</v>
      </c>
    </row>
    <row r="143" spans="1:106">
      <c r="A143" s="9">
        <v>1797</v>
      </c>
      <c r="B143" s="3">
        <v>2</v>
      </c>
      <c r="C143" s="3" t="s">
        <v>2021</v>
      </c>
      <c r="D143" s="3" t="str">
        <f t="shared" si="116"/>
        <v>MA_1_38-2_dk_0380</v>
      </c>
      <c r="E143" s="3" t="str">
        <f t="shared" si="117"/>
        <v>0380</v>
      </c>
      <c r="F143" s="3">
        <v>148906</v>
      </c>
      <c r="G143" s="15">
        <v>417096.78100000002</v>
      </c>
      <c r="H143" s="35" t="str">
        <f t="shared" si="118"/>
        <v>ja</v>
      </c>
      <c r="I143" s="42">
        <v>209</v>
      </c>
      <c r="J143" s="20" t="s">
        <v>372</v>
      </c>
      <c r="K143" s="21">
        <v>10000</v>
      </c>
      <c r="L143" s="28">
        <f t="shared" si="170"/>
        <v>1</v>
      </c>
      <c r="M143" s="28">
        <f t="shared" si="171"/>
        <v>1</v>
      </c>
      <c r="N143" s="56">
        <f t="shared" si="119"/>
        <v>10000</v>
      </c>
      <c r="O143" s="33">
        <f t="shared" si="172"/>
        <v>4583.0641357992909</v>
      </c>
      <c r="P143" s="37">
        <f t="shared" si="120"/>
        <v>72.951060478908602</v>
      </c>
      <c r="Q143" s="9" t="s">
        <v>12</v>
      </c>
      <c r="R143" s="55" t="s">
        <v>12</v>
      </c>
      <c r="S143" s="55">
        <v>5.8159999999999998</v>
      </c>
      <c r="T143" s="55">
        <v>6.1859999999999999</v>
      </c>
      <c r="U143" s="55">
        <v>6.5279999999999996</v>
      </c>
      <c r="V143" s="3">
        <v>6.8</v>
      </c>
      <c r="W143" s="3">
        <v>7.1109999999999998</v>
      </c>
      <c r="X143" s="3" t="s">
        <v>12</v>
      </c>
      <c r="Y143" s="3">
        <v>7.726</v>
      </c>
      <c r="Z143" s="15" t="s">
        <v>12</v>
      </c>
      <c r="AA143" s="10">
        <f t="shared" si="121"/>
        <v>7.1109999999999998</v>
      </c>
      <c r="AB143" s="9">
        <f t="shared" si="122"/>
        <v>0.58300000000000018</v>
      </c>
      <c r="AC143" s="10">
        <f t="shared" si="123"/>
        <v>0.61500000000000021</v>
      </c>
      <c r="AD143" s="9" t="s">
        <v>12</v>
      </c>
      <c r="AE143" s="55" t="s">
        <v>12</v>
      </c>
      <c r="AF143" s="55">
        <v>0.85899999999999999</v>
      </c>
      <c r="AG143" s="55">
        <v>0.93500000000000005</v>
      </c>
      <c r="AH143" s="55">
        <v>1.016</v>
      </c>
      <c r="AI143" s="3">
        <v>1.091</v>
      </c>
      <c r="AJ143" s="3">
        <v>1.175</v>
      </c>
      <c r="AK143" s="3" t="s">
        <v>12</v>
      </c>
      <c r="AL143" s="3">
        <v>1.337</v>
      </c>
      <c r="AM143" s="15" t="s">
        <v>12</v>
      </c>
      <c r="AN143" s="10">
        <f t="shared" si="124"/>
        <v>1.175</v>
      </c>
      <c r="AO143" s="9">
        <f t="shared" si="125"/>
        <v>0.15900000000000003</v>
      </c>
      <c r="AP143" s="10">
        <f t="shared" si="126"/>
        <v>0.16199999999999992</v>
      </c>
      <c r="AQ143" s="9" t="s">
        <v>12</v>
      </c>
      <c r="AR143" s="55" t="s">
        <v>12</v>
      </c>
      <c r="AS143" s="55">
        <v>3.07</v>
      </c>
      <c r="AT143" s="55">
        <v>3.1960000000000002</v>
      </c>
      <c r="AU143" s="55">
        <v>3.323</v>
      </c>
      <c r="AV143" s="3">
        <v>3.427</v>
      </c>
      <c r="AW143" s="3">
        <v>3.5419999999999998</v>
      </c>
      <c r="AX143" s="3" t="s">
        <v>12</v>
      </c>
      <c r="AY143" s="3">
        <v>3.766</v>
      </c>
      <c r="AZ143" s="15" t="s">
        <v>12</v>
      </c>
      <c r="BA143" s="10">
        <f t="shared" si="127"/>
        <v>3.5419999999999998</v>
      </c>
      <c r="BB143" s="9">
        <f t="shared" si="128"/>
        <v>0.21899999999999986</v>
      </c>
      <c r="BC143" s="10">
        <f t="shared" si="129"/>
        <v>0.2240000000000002</v>
      </c>
      <c r="BD143" s="9">
        <v>7.1360000000000001</v>
      </c>
      <c r="BE143" s="3">
        <v>7.782</v>
      </c>
      <c r="BF143" s="15">
        <v>8.4480000000000004</v>
      </c>
      <c r="BG143" s="15">
        <f t="shared" si="130"/>
        <v>7.782</v>
      </c>
      <c r="BH143" s="9">
        <f t="shared" si="131"/>
        <v>0.64599999999999991</v>
      </c>
      <c r="BI143" s="10">
        <f t="shared" si="132"/>
        <v>0.66600000000000037</v>
      </c>
      <c r="BJ143" s="9">
        <v>7.1440000000000001</v>
      </c>
      <c r="BK143" s="3">
        <v>7.8010000000000002</v>
      </c>
      <c r="BL143" s="15">
        <v>8.4789999999999992</v>
      </c>
      <c r="BM143" s="15">
        <f t="shared" si="133"/>
        <v>7.8010000000000002</v>
      </c>
      <c r="BN143" s="9">
        <f t="shared" si="134"/>
        <v>0.65700000000000003</v>
      </c>
      <c r="BO143" s="10">
        <f t="shared" si="135"/>
        <v>0.67799999999999905</v>
      </c>
      <c r="BP143">
        <f t="shared" si="136"/>
        <v>0</v>
      </c>
      <c r="BQ143" s="93">
        <f t="shared" si="137"/>
        <v>1.1080617495711831</v>
      </c>
      <c r="BR143" s="93">
        <f t="shared" si="138"/>
        <v>1.1269296740994852</v>
      </c>
      <c r="BS143" s="93" t="str">
        <f>VLOOKUP(C143,'Koppeling locatie - aslocatie'!$A$2:$C$8139,2,FALSE)</f>
        <v>maas217</v>
      </c>
      <c r="BT143" s="93">
        <f>VLOOKUP($BS143,aslocaties_v01!$C$3:$AA$500,MATCH($K$3/10,aslocaties_v01!$C$2:$X$2),FALSE)</f>
        <v>6.64</v>
      </c>
      <c r="BU143" s="93">
        <f>VLOOKUP(BS143,aslocaties_v01!$C$3:$AA$500,MATCH($K$3,aslocaties_v01!$C$2:$X$2),FALSE)</f>
        <v>7.2370000000000001</v>
      </c>
      <c r="BV143" s="93">
        <f>VLOOKUP(BS143,aslocaties_v01!$C$3:$AA$500,MATCH($K$3*10,aslocaties_v01!$C$2:$Y$2),FALSE)</f>
        <v>7.8630000000000004</v>
      </c>
      <c r="BW143" s="93">
        <f t="shared" si="139"/>
        <v>0.59700000000000042</v>
      </c>
      <c r="BX143" s="93">
        <f t="shared" si="140"/>
        <v>0.62600000000000033</v>
      </c>
      <c r="BY143" s="94">
        <f t="shared" si="141"/>
        <v>2.4013722126930093E-2</v>
      </c>
      <c r="BZ143" s="94">
        <f t="shared" si="142"/>
        <v>1.7886178861788782E-2</v>
      </c>
      <c r="CA143" s="94">
        <f t="shared" si="143"/>
        <v>0.1120000000000001</v>
      </c>
      <c r="CB143">
        <f t="shared" si="144"/>
        <v>0.12600000000000033</v>
      </c>
      <c r="CC143" s="58">
        <f t="shared" si="145"/>
        <v>0.13700000000000045</v>
      </c>
      <c r="CD143" s="95" t="b">
        <f t="shared" si="146"/>
        <v>0</v>
      </c>
      <c r="CE143" s="96" t="b">
        <f t="shared" si="147"/>
        <v>1</v>
      </c>
      <c r="CF143" t="b">
        <f t="shared" si="148"/>
        <v>1</v>
      </c>
      <c r="CG143" t="b">
        <f t="shared" si="149"/>
        <v>1</v>
      </c>
      <c r="CH143" s="84" t="b">
        <f t="shared" si="150"/>
        <v>1</v>
      </c>
      <c r="CI143">
        <f t="shared" si="151"/>
        <v>1.175</v>
      </c>
      <c r="CJ143" t="b">
        <f t="shared" si="152"/>
        <v>1</v>
      </c>
      <c r="CK143" t="b">
        <f t="shared" si="153"/>
        <v>1</v>
      </c>
      <c r="CL143" s="84" t="b">
        <f t="shared" si="173"/>
        <v>1</v>
      </c>
      <c r="CM143">
        <f t="shared" si="154"/>
        <v>3.5419999999999998</v>
      </c>
      <c r="CN143" t="b">
        <f t="shared" si="155"/>
        <v>1</v>
      </c>
      <c r="CO143" s="84">
        <f t="shared" si="156"/>
        <v>6.0036609026371639E-2</v>
      </c>
      <c r="CP143" t="b">
        <f t="shared" si="157"/>
        <v>1</v>
      </c>
      <c r="CQ143" s="96" t="b">
        <f t="shared" si="158"/>
        <v>1</v>
      </c>
      <c r="CR143" t="b">
        <f t="shared" si="159"/>
        <v>1</v>
      </c>
      <c r="CS143" t="b">
        <f t="shared" si="160"/>
        <v>1</v>
      </c>
      <c r="CT143" t="b">
        <f t="shared" si="161"/>
        <v>1</v>
      </c>
      <c r="CU143" t="b">
        <f t="shared" si="162"/>
        <v>1</v>
      </c>
      <c r="CV143" s="84" t="b">
        <f t="shared" si="163"/>
        <v>1</v>
      </c>
      <c r="CW143" t="b">
        <f t="shared" si="164"/>
        <v>1</v>
      </c>
      <c r="CX143" t="b">
        <f t="shared" si="165"/>
        <v>1</v>
      </c>
      <c r="CY143" t="b">
        <f t="shared" si="166"/>
        <v>1</v>
      </c>
      <c r="CZ143" t="b">
        <f t="shared" si="167"/>
        <v>1</v>
      </c>
      <c r="DA143" s="84">
        <f t="shared" si="168"/>
        <v>0</v>
      </c>
      <c r="DB143" t="b">
        <f t="shared" si="169"/>
        <v>0</v>
      </c>
    </row>
    <row r="144" spans="1:106">
      <c r="A144" s="9">
        <v>1798</v>
      </c>
      <c r="B144" s="3">
        <v>2</v>
      </c>
      <c r="C144" s="3" t="s">
        <v>2022</v>
      </c>
      <c r="D144" s="3" t="str">
        <f t="shared" si="116"/>
        <v>MA_1_38-2_dk_0381</v>
      </c>
      <c r="E144" s="3" t="str">
        <f t="shared" si="117"/>
        <v>0381</v>
      </c>
      <c r="F144" s="3">
        <v>148847.484</v>
      </c>
      <c r="G144" s="15">
        <v>417140.34399999998</v>
      </c>
      <c r="H144" s="35" t="str">
        <f t="shared" si="118"/>
        <v>ja</v>
      </c>
      <c r="I144" s="42">
        <v>215</v>
      </c>
      <c r="J144" s="20" t="s">
        <v>372</v>
      </c>
      <c r="K144" s="21">
        <v>10000</v>
      </c>
      <c r="L144" s="28">
        <f t="shared" si="170"/>
        <v>1</v>
      </c>
      <c r="M144" s="28">
        <f t="shared" si="171"/>
        <v>1</v>
      </c>
      <c r="N144" s="56">
        <f t="shared" si="119"/>
        <v>10000</v>
      </c>
      <c r="O144" s="33">
        <f t="shared" si="172"/>
        <v>72.951060478908602</v>
      </c>
      <c r="P144" s="37">
        <f t="shared" si="120"/>
        <v>98.146529159219114</v>
      </c>
      <c r="Q144" s="9" t="s">
        <v>12</v>
      </c>
      <c r="R144" s="55" t="s">
        <v>12</v>
      </c>
      <c r="S144" s="55">
        <v>5.8159999999999998</v>
      </c>
      <c r="T144" s="55">
        <v>6.1859999999999999</v>
      </c>
      <c r="U144" s="55">
        <v>6.5279999999999996</v>
      </c>
      <c r="V144" s="3">
        <v>6.8</v>
      </c>
      <c r="W144" s="3">
        <v>7.1109999999999998</v>
      </c>
      <c r="X144" s="3" t="s">
        <v>12</v>
      </c>
      <c r="Y144" s="3">
        <v>7.726</v>
      </c>
      <c r="Z144" s="15" t="s">
        <v>12</v>
      </c>
      <c r="AA144" s="10">
        <f t="shared" si="121"/>
        <v>7.1109999999999998</v>
      </c>
      <c r="AB144" s="9">
        <f t="shared" si="122"/>
        <v>0.58300000000000018</v>
      </c>
      <c r="AC144" s="10">
        <f t="shared" si="123"/>
        <v>0.61500000000000021</v>
      </c>
      <c r="AD144" s="9" t="s">
        <v>12</v>
      </c>
      <c r="AE144" s="55" t="s">
        <v>12</v>
      </c>
      <c r="AF144" s="55">
        <v>0.84699999999999998</v>
      </c>
      <c r="AG144" s="55">
        <v>0.91800000000000004</v>
      </c>
      <c r="AH144" s="55">
        <v>0.996</v>
      </c>
      <c r="AI144" s="3">
        <v>1.07</v>
      </c>
      <c r="AJ144" s="3">
        <v>1.1519999999999999</v>
      </c>
      <c r="AK144" s="3" t="s">
        <v>12</v>
      </c>
      <c r="AL144" s="3">
        <v>1.3109999999999999</v>
      </c>
      <c r="AM144" s="15" t="s">
        <v>12</v>
      </c>
      <c r="AN144" s="10">
        <f t="shared" si="124"/>
        <v>1.1519999999999999</v>
      </c>
      <c r="AO144" s="9">
        <f t="shared" si="125"/>
        <v>0.15599999999999992</v>
      </c>
      <c r="AP144" s="10">
        <f t="shared" si="126"/>
        <v>0.15900000000000003</v>
      </c>
      <c r="AQ144" s="9" t="s">
        <v>12</v>
      </c>
      <c r="AR144" s="55" t="s">
        <v>12</v>
      </c>
      <c r="AS144" s="55">
        <v>3.0510000000000002</v>
      </c>
      <c r="AT144" s="55">
        <v>3.1709999999999998</v>
      </c>
      <c r="AU144" s="55">
        <v>3.2949999999999999</v>
      </c>
      <c r="AV144" s="3">
        <v>3.3969999999999998</v>
      </c>
      <c r="AW144" s="3">
        <v>3.51</v>
      </c>
      <c r="AX144" s="3" t="s">
        <v>12</v>
      </c>
      <c r="AY144" s="3">
        <v>3.7290000000000001</v>
      </c>
      <c r="AZ144" s="15" t="s">
        <v>12</v>
      </c>
      <c r="BA144" s="10">
        <f t="shared" si="127"/>
        <v>3.51</v>
      </c>
      <c r="BB144" s="9">
        <f t="shared" si="128"/>
        <v>0.21499999999999986</v>
      </c>
      <c r="BC144" s="10">
        <f t="shared" si="129"/>
        <v>0.21900000000000031</v>
      </c>
      <c r="BD144" s="9">
        <v>7.1589999999999998</v>
      </c>
      <c r="BE144" s="3">
        <v>7.8079999999999998</v>
      </c>
      <c r="BF144" s="15">
        <v>8.4789999999999992</v>
      </c>
      <c r="BG144" s="15">
        <f t="shared" si="130"/>
        <v>7.8079999999999998</v>
      </c>
      <c r="BH144" s="9">
        <f t="shared" si="131"/>
        <v>0.64900000000000002</v>
      </c>
      <c r="BI144" s="10">
        <f t="shared" si="132"/>
        <v>0.67099999999999937</v>
      </c>
      <c r="BJ144" s="9">
        <v>7.1710000000000003</v>
      </c>
      <c r="BK144" s="3">
        <v>7.8330000000000002</v>
      </c>
      <c r="BL144" s="15">
        <v>8.52</v>
      </c>
      <c r="BM144" s="15">
        <f t="shared" si="133"/>
        <v>7.8330000000000002</v>
      </c>
      <c r="BN144" s="9">
        <f t="shared" si="134"/>
        <v>0.66199999999999992</v>
      </c>
      <c r="BO144" s="10">
        <f t="shared" si="135"/>
        <v>0.68699999999999939</v>
      </c>
      <c r="BP144">
        <f t="shared" si="136"/>
        <v>0</v>
      </c>
      <c r="BQ144" s="93">
        <f t="shared" si="137"/>
        <v>1.1132075471698111</v>
      </c>
      <c r="BR144" s="93">
        <f t="shared" si="138"/>
        <v>1.1355060034305313</v>
      </c>
      <c r="BS144" s="93" t="str">
        <f>VLOOKUP(C144,'Koppeling locatie - aslocatie'!$A$2:$C$8139,2,FALSE)</f>
        <v>maas218</v>
      </c>
      <c r="BT144" s="93">
        <f>VLOOKUP($BS144,aslocaties_v01!$C$3:$AA$500,MATCH($K$3/10,aslocaties_v01!$C$2:$X$2),FALSE)</f>
        <v>6.5549999999999997</v>
      </c>
      <c r="BU144" s="93">
        <f>VLOOKUP(BS144,aslocaties_v01!$C$3:$AA$500,MATCH($K$3,aslocaties_v01!$C$2:$X$2),FALSE)</f>
        <v>7.1429999999999998</v>
      </c>
      <c r="BV144" s="93">
        <f>VLOOKUP(BS144,aslocaties_v01!$C$3:$AA$500,MATCH($K$3*10,aslocaties_v01!$C$2:$Y$2),FALSE)</f>
        <v>7.7649999999999997</v>
      </c>
      <c r="BW144" s="93">
        <f t="shared" si="139"/>
        <v>0.58800000000000008</v>
      </c>
      <c r="BX144" s="93">
        <f t="shared" si="140"/>
        <v>0.62199999999999989</v>
      </c>
      <c r="BY144" s="94">
        <f t="shared" si="141"/>
        <v>8.5763293310461286E-3</v>
      </c>
      <c r="BZ144" s="94">
        <f t="shared" si="142"/>
        <v>1.1382113821137629E-2</v>
      </c>
      <c r="CA144" s="94">
        <f t="shared" si="143"/>
        <v>2.7000000000000135E-2</v>
      </c>
      <c r="CB144">
        <f t="shared" si="144"/>
        <v>3.2000000000000028E-2</v>
      </c>
      <c r="CC144" s="58">
        <f t="shared" si="145"/>
        <v>3.8999999999999702E-2</v>
      </c>
      <c r="CD144" s="95" t="b">
        <f t="shared" si="146"/>
        <v>0</v>
      </c>
      <c r="CE144" s="96" t="b">
        <f t="shared" si="147"/>
        <v>1</v>
      </c>
      <c r="CF144" t="b">
        <f t="shared" si="148"/>
        <v>1</v>
      </c>
      <c r="CG144" t="b">
        <f t="shared" si="149"/>
        <v>1</v>
      </c>
      <c r="CH144" s="84" t="b">
        <f t="shared" si="150"/>
        <v>1</v>
      </c>
      <c r="CI144">
        <f t="shared" si="151"/>
        <v>1.1519999999999999</v>
      </c>
      <c r="CJ144" t="b">
        <f t="shared" si="152"/>
        <v>1</v>
      </c>
      <c r="CK144" t="b">
        <f t="shared" si="153"/>
        <v>1</v>
      </c>
      <c r="CL144" s="84" t="b">
        <f t="shared" si="173"/>
        <v>1</v>
      </c>
      <c r="CM144">
        <f t="shared" si="154"/>
        <v>3.51</v>
      </c>
      <c r="CN144" t="b">
        <f t="shared" si="155"/>
        <v>1</v>
      </c>
      <c r="CO144" s="84">
        <f t="shared" si="156"/>
        <v>5.9939573417548436E-2</v>
      </c>
      <c r="CP144" t="b">
        <f t="shared" si="157"/>
        <v>1</v>
      </c>
      <c r="CQ144" s="96" t="b">
        <f t="shared" si="158"/>
        <v>1</v>
      </c>
      <c r="CR144" t="b">
        <f t="shared" si="159"/>
        <v>1</v>
      </c>
      <c r="CS144" t="b">
        <f t="shared" si="160"/>
        <v>1</v>
      </c>
      <c r="CT144" t="b">
        <f t="shared" si="161"/>
        <v>1</v>
      </c>
      <c r="CU144" t="b">
        <f t="shared" si="162"/>
        <v>1</v>
      </c>
      <c r="CV144" s="84" t="b">
        <f t="shared" si="163"/>
        <v>1</v>
      </c>
      <c r="CW144" t="b">
        <f t="shared" si="164"/>
        <v>1</v>
      </c>
      <c r="CX144" t="b">
        <f t="shared" si="165"/>
        <v>1</v>
      </c>
      <c r="CY144" t="b">
        <f t="shared" si="166"/>
        <v>1</v>
      </c>
      <c r="CZ144" t="b">
        <f t="shared" si="167"/>
        <v>1</v>
      </c>
      <c r="DA144" s="84">
        <f t="shared" si="168"/>
        <v>0</v>
      </c>
      <c r="DB144" t="b">
        <f t="shared" si="169"/>
        <v>0</v>
      </c>
    </row>
    <row r="145" spans="1:106">
      <c r="A145" s="9">
        <v>1799</v>
      </c>
      <c r="B145" s="3">
        <v>2</v>
      </c>
      <c r="C145" s="3" t="s">
        <v>2023</v>
      </c>
      <c r="D145" s="3" t="str">
        <f t="shared" si="116"/>
        <v>MA_1_38-2_dk_0382</v>
      </c>
      <c r="E145" s="3" t="str">
        <f t="shared" si="117"/>
        <v>0382</v>
      </c>
      <c r="F145" s="3">
        <v>148798.46900000001</v>
      </c>
      <c r="G145" s="15">
        <v>417225.375</v>
      </c>
      <c r="H145" s="35" t="str">
        <f t="shared" si="118"/>
        <v>ja</v>
      </c>
      <c r="I145" s="42">
        <v>200</v>
      </c>
      <c r="J145" s="20" t="s">
        <v>372</v>
      </c>
      <c r="K145" s="21">
        <v>10000</v>
      </c>
      <c r="L145" s="28">
        <f t="shared" si="170"/>
        <v>1</v>
      </c>
      <c r="M145" s="28">
        <f t="shared" si="171"/>
        <v>1</v>
      </c>
      <c r="N145" s="56">
        <f t="shared" si="119"/>
        <v>10000</v>
      </c>
      <c r="O145" s="33">
        <f t="shared" si="172"/>
        <v>98.146529159219114</v>
      </c>
      <c r="P145" s="37">
        <f t="shared" si="120"/>
        <v>118.91810469814931</v>
      </c>
      <c r="Q145" s="9" t="s">
        <v>12</v>
      </c>
      <c r="R145" s="55" t="s">
        <v>12</v>
      </c>
      <c r="S145" s="55">
        <v>5.8159999999999998</v>
      </c>
      <c r="T145" s="55">
        <v>6.1859999999999999</v>
      </c>
      <c r="U145" s="55">
        <v>6.5279999999999996</v>
      </c>
      <c r="V145" s="3">
        <v>6.8</v>
      </c>
      <c r="W145" s="3">
        <v>7.11</v>
      </c>
      <c r="X145" s="3" t="s">
        <v>12</v>
      </c>
      <c r="Y145" s="3">
        <v>7.726</v>
      </c>
      <c r="Z145" s="15" t="s">
        <v>12</v>
      </c>
      <c r="AA145" s="10">
        <f t="shared" si="121"/>
        <v>7.11</v>
      </c>
      <c r="AB145" s="9">
        <f t="shared" si="122"/>
        <v>0.58200000000000074</v>
      </c>
      <c r="AC145" s="10">
        <f t="shared" si="123"/>
        <v>0.61599999999999966</v>
      </c>
      <c r="AD145" s="9" t="s">
        <v>12</v>
      </c>
      <c r="AE145" s="55" t="s">
        <v>12</v>
      </c>
      <c r="AF145" s="55">
        <v>0.83499999999999996</v>
      </c>
      <c r="AG145" s="55">
        <v>0.90500000000000003</v>
      </c>
      <c r="AH145" s="55">
        <v>0.98199999999999998</v>
      </c>
      <c r="AI145" s="3">
        <v>1.0549999999999999</v>
      </c>
      <c r="AJ145" s="3">
        <v>1.1359999999999999</v>
      </c>
      <c r="AK145" s="3" t="s">
        <v>12</v>
      </c>
      <c r="AL145" s="3">
        <v>1.292</v>
      </c>
      <c r="AM145" s="15" t="s">
        <v>12</v>
      </c>
      <c r="AN145" s="10">
        <f t="shared" si="124"/>
        <v>1.1359999999999999</v>
      </c>
      <c r="AO145" s="9">
        <f t="shared" si="125"/>
        <v>0.15399999999999991</v>
      </c>
      <c r="AP145" s="10">
        <f t="shared" si="126"/>
        <v>0.15600000000000014</v>
      </c>
      <c r="AQ145" s="9" t="s">
        <v>12</v>
      </c>
      <c r="AR145" s="55" t="s">
        <v>12</v>
      </c>
      <c r="AS145" s="55">
        <v>3.0529999999999999</v>
      </c>
      <c r="AT145" s="55">
        <v>3.1749999999999998</v>
      </c>
      <c r="AU145" s="55">
        <v>3.2949999999999999</v>
      </c>
      <c r="AV145" s="3">
        <v>3.3980000000000001</v>
      </c>
      <c r="AW145" s="3">
        <v>3.5139999999999998</v>
      </c>
      <c r="AX145" s="3" t="s">
        <v>12</v>
      </c>
      <c r="AY145" s="3">
        <v>3.734</v>
      </c>
      <c r="AZ145" s="15" t="s">
        <v>12</v>
      </c>
      <c r="BA145" s="10">
        <f t="shared" si="127"/>
        <v>3.5139999999999998</v>
      </c>
      <c r="BB145" s="9">
        <f t="shared" si="128"/>
        <v>0.21899999999999986</v>
      </c>
      <c r="BC145" s="10">
        <f t="shared" si="129"/>
        <v>0.2200000000000002</v>
      </c>
      <c r="BD145" s="9">
        <v>7.1340000000000003</v>
      </c>
      <c r="BE145" s="3">
        <v>7.7750000000000004</v>
      </c>
      <c r="BF145" s="15">
        <v>8.4290000000000003</v>
      </c>
      <c r="BG145" s="15">
        <f t="shared" si="130"/>
        <v>7.7750000000000004</v>
      </c>
      <c r="BH145" s="9">
        <f t="shared" si="131"/>
        <v>0.64100000000000001</v>
      </c>
      <c r="BI145" s="10">
        <f t="shared" si="132"/>
        <v>0.65399999999999991</v>
      </c>
      <c r="BJ145" s="9">
        <v>7.1379999999999999</v>
      </c>
      <c r="BK145" s="3">
        <v>7.7859999999999996</v>
      </c>
      <c r="BL145" s="15">
        <v>8.4429999999999996</v>
      </c>
      <c r="BM145" s="15">
        <f t="shared" si="133"/>
        <v>7.7859999999999996</v>
      </c>
      <c r="BN145" s="9">
        <f t="shared" si="134"/>
        <v>0.64799999999999969</v>
      </c>
      <c r="BO145" s="10">
        <f t="shared" si="135"/>
        <v>0.65700000000000003</v>
      </c>
      <c r="BP145">
        <f t="shared" si="136"/>
        <v>0</v>
      </c>
      <c r="BQ145" s="93">
        <f t="shared" si="137"/>
        <v>1.1013745704467339</v>
      </c>
      <c r="BR145" s="93">
        <f t="shared" si="138"/>
        <v>1.1134020618556681</v>
      </c>
      <c r="BS145" s="93" t="str">
        <f>VLOOKUP(C145,'Koppeling locatie - aslocatie'!$A$2:$C$8139,2,FALSE)</f>
        <v>maas218</v>
      </c>
      <c r="BT145" s="93">
        <f>VLOOKUP($BS145,aslocaties_v01!$C$3:$AA$500,MATCH($K$3/10,aslocaties_v01!$C$2:$X$2),FALSE)</f>
        <v>6.5549999999999997</v>
      </c>
      <c r="BU145" s="93">
        <f>VLOOKUP(BS145,aslocaties_v01!$C$3:$AA$500,MATCH($K$3,aslocaties_v01!$C$2:$X$2),FALSE)</f>
        <v>7.1429999999999998</v>
      </c>
      <c r="BV145" s="93">
        <f>VLOOKUP(BS145,aslocaties_v01!$C$3:$AA$500,MATCH($K$3*10,aslocaties_v01!$C$2:$Y$2),FALSE)</f>
        <v>7.7649999999999997</v>
      </c>
      <c r="BW145" s="93">
        <f t="shared" si="139"/>
        <v>0.58800000000000008</v>
      </c>
      <c r="BX145" s="93">
        <f t="shared" si="140"/>
        <v>0.62199999999999989</v>
      </c>
      <c r="BY145" s="94">
        <f t="shared" si="141"/>
        <v>1.0309278350514317E-2</v>
      </c>
      <c r="BZ145" s="94">
        <f t="shared" si="142"/>
        <v>9.7402597402600488E-3</v>
      </c>
      <c r="CA145" s="94">
        <f t="shared" si="143"/>
        <v>2.7000000000000135E-2</v>
      </c>
      <c r="CB145">
        <f t="shared" si="144"/>
        <v>3.2999999999999474E-2</v>
      </c>
      <c r="CC145" s="58">
        <f t="shared" si="145"/>
        <v>3.8999999999999702E-2</v>
      </c>
      <c r="CD145" s="95" t="b">
        <f t="shared" si="146"/>
        <v>0</v>
      </c>
      <c r="CE145" s="96" t="b">
        <f t="shared" si="147"/>
        <v>1</v>
      </c>
      <c r="CF145" t="b">
        <f t="shared" si="148"/>
        <v>1</v>
      </c>
      <c r="CG145" t="b">
        <f t="shared" si="149"/>
        <v>1</v>
      </c>
      <c r="CH145" s="84" t="b">
        <f t="shared" si="150"/>
        <v>1</v>
      </c>
      <c r="CI145">
        <f t="shared" si="151"/>
        <v>1.1359999999999999</v>
      </c>
      <c r="CJ145" t="b">
        <f t="shared" si="152"/>
        <v>1</v>
      </c>
      <c r="CK145" t="b">
        <f t="shared" si="153"/>
        <v>1</v>
      </c>
      <c r="CL145" s="84" t="b">
        <f t="shared" si="173"/>
        <v>1</v>
      </c>
      <c r="CM145">
        <f t="shared" si="154"/>
        <v>3.5139999999999998</v>
      </c>
      <c r="CN145" t="b">
        <f t="shared" si="155"/>
        <v>1</v>
      </c>
      <c r="CO145" s="84">
        <f t="shared" si="156"/>
        <v>5.8972592288389997E-2</v>
      </c>
      <c r="CP145" t="b">
        <f t="shared" si="157"/>
        <v>1</v>
      </c>
      <c r="CQ145" s="96" t="b">
        <f t="shared" si="158"/>
        <v>1</v>
      </c>
      <c r="CR145" t="b">
        <f t="shared" si="159"/>
        <v>1</v>
      </c>
      <c r="CS145" t="b">
        <f t="shared" si="160"/>
        <v>1</v>
      </c>
      <c r="CT145" t="b">
        <f t="shared" si="161"/>
        <v>1</v>
      </c>
      <c r="CU145" t="b">
        <f t="shared" si="162"/>
        <v>1</v>
      </c>
      <c r="CV145" s="84" t="b">
        <f t="shared" si="163"/>
        <v>1</v>
      </c>
      <c r="CW145" t="b">
        <f t="shared" si="164"/>
        <v>1</v>
      </c>
      <c r="CX145" t="b">
        <f t="shared" si="165"/>
        <v>1</v>
      </c>
      <c r="CY145" t="b">
        <f t="shared" si="166"/>
        <v>1</v>
      </c>
      <c r="CZ145" t="b">
        <f t="shared" si="167"/>
        <v>1</v>
      </c>
      <c r="DA145" s="84">
        <f t="shared" si="168"/>
        <v>0</v>
      </c>
      <c r="DB145" t="b">
        <f t="shared" si="169"/>
        <v>0</v>
      </c>
    </row>
    <row r="146" spans="1:106">
      <c r="A146" s="9">
        <v>1800</v>
      </c>
      <c r="B146" s="3">
        <v>2</v>
      </c>
      <c r="C146" s="3" t="s">
        <v>2024</v>
      </c>
      <c r="D146" s="3" t="str">
        <f t="shared" si="116"/>
        <v>MA_1_38-2_dk_0383</v>
      </c>
      <c r="E146" s="3" t="str">
        <f t="shared" si="117"/>
        <v>0383</v>
      </c>
      <c r="F146" s="3">
        <v>148725.46900000001</v>
      </c>
      <c r="G146" s="15">
        <v>417319.25</v>
      </c>
      <c r="H146" s="35" t="str">
        <f t="shared" si="118"/>
        <v>ja</v>
      </c>
      <c r="I146" s="42">
        <v>189</v>
      </c>
      <c r="J146" s="20" t="s">
        <v>372</v>
      </c>
      <c r="K146" s="21">
        <v>10000</v>
      </c>
      <c r="L146" s="28">
        <f t="shared" si="170"/>
        <v>1</v>
      </c>
      <c r="M146" s="28">
        <f t="shared" si="171"/>
        <v>1</v>
      </c>
      <c r="N146" s="56">
        <f t="shared" si="119"/>
        <v>10000</v>
      </c>
      <c r="O146" s="33">
        <f t="shared" si="172"/>
        <v>118.91810469814931</v>
      </c>
      <c r="P146" s="37">
        <f t="shared" si="120"/>
        <v>102.16529984782568</v>
      </c>
      <c r="Q146" s="9" t="s">
        <v>12</v>
      </c>
      <c r="R146" s="55" t="s">
        <v>12</v>
      </c>
      <c r="S146" s="55">
        <v>5.8159999999999998</v>
      </c>
      <c r="T146" s="55">
        <v>6.1859999999999999</v>
      </c>
      <c r="U146" s="55">
        <v>6.5279999999999996</v>
      </c>
      <c r="V146" s="3">
        <v>6.8</v>
      </c>
      <c r="W146" s="3">
        <v>7.11</v>
      </c>
      <c r="X146" s="3" t="s">
        <v>12</v>
      </c>
      <c r="Y146" s="3">
        <v>7.726</v>
      </c>
      <c r="Z146" s="15" t="s">
        <v>12</v>
      </c>
      <c r="AA146" s="10">
        <f t="shared" si="121"/>
        <v>7.11</v>
      </c>
      <c r="AB146" s="9">
        <f t="shared" si="122"/>
        <v>0.58200000000000074</v>
      </c>
      <c r="AC146" s="10">
        <f t="shared" si="123"/>
        <v>0.61599999999999966</v>
      </c>
      <c r="AD146" s="9" t="s">
        <v>12</v>
      </c>
      <c r="AE146" s="55" t="s">
        <v>12</v>
      </c>
      <c r="AF146" s="55">
        <v>0.81499999999999995</v>
      </c>
      <c r="AG146" s="55">
        <v>0.88200000000000001</v>
      </c>
      <c r="AH146" s="55">
        <v>0.95799999999999996</v>
      </c>
      <c r="AI146" s="3">
        <v>1.0289999999999999</v>
      </c>
      <c r="AJ146" s="3">
        <v>1.109</v>
      </c>
      <c r="AK146" s="3" t="s">
        <v>12</v>
      </c>
      <c r="AL146" s="3">
        <v>1.2629999999999999</v>
      </c>
      <c r="AM146" s="15" t="s">
        <v>12</v>
      </c>
      <c r="AN146" s="10">
        <f t="shared" si="124"/>
        <v>1.109</v>
      </c>
      <c r="AO146" s="9">
        <f t="shared" si="125"/>
        <v>0.15100000000000002</v>
      </c>
      <c r="AP146" s="10">
        <f t="shared" si="126"/>
        <v>0.15399999999999991</v>
      </c>
      <c r="AQ146" s="9" t="s">
        <v>12</v>
      </c>
      <c r="AR146" s="55" t="s">
        <v>12</v>
      </c>
      <c r="AS146" s="55">
        <v>3.0219999999999998</v>
      </c>
      <c r="AT146" s="55">
        <v>3.1389999999999998</v>
      </c>
      <c r="AU146" s="55">
        <v>3.2610000000000001</v>
      </c>
      <c r="AV146" s="3">
        <v>3.3639999999999999</v>
      </c>
      <c r="AW146" s="3">
        <v>3.4780000000000002</v>
      </c>
      <c r="AX146" s="3" t="s">
        <v>12</v>
      </c>
      <c r="AY146" s="3">
        <v>3.6989999999999998</v>
      </c>
      <c r="AZ146" s="15" t="s">
        <v>12</v>
      </c>
      <c r="BA146" s="10">
        <f t="shared" si="127"/>
        <v>3.4780000000000002</v>
      </c>
      <c r="BB146" s="9">
        <f t="shared" si="128"/>
        <v>0.21700000000000008</v>
      </c>
      <c r="BC146" s="10">
        <f t="shared" si="129"/>
        <v>0.22099999999999964</v>
      </c>
      <c r="BD146" s="9">
        <v>7.0890000000000004</v>
      </c>
      <c r="BE146" s="3">
        <v>7.7210000000000001</v>
      </c>
      <c r="BF146" s="15">
        <v>8.3640000000000008</v>
      </c>
      <c r="BG146" s="15">
        <f t="shared" si="130"/>
        <v>7.7210000000000001</v>
      </c>
      <c r="BH146" s="9">
        <f t="shared" si="131"/>
        <v>0.63199999999999967</v>
      </c>
      <c r="BI146" s="10">
        <f t="shared" si="132"/>
        <v>0.64300000000000068</v>
      </c>
      <c r="BJ146" s="9">
        <v>7.0819999999999999</v>
      </c>
      <c r="BK146" s="3">
        <v>7.7169999999999996</v>
      </c>
      <c r="BL146" s="15">
        <v>8.36</v>
      </c>
      <c r="BM146" s="15">
        <f t="shared" si="133"/>
        <v>7.7169999999999996</v>
      </c>
      <c r="BN146" s="9">
        <f t="shared" si="134"/>
        <v>0.63499999999999979</v>
      </c>
      <c r="BO146" s="10">
        <f t="shared" si="135"/>
        <v>0.64299999999999979</v>
      </c>
      <c r="BP146">
        <f t="shared" si="136"/>
        <v>0</v>
      </c>
      <c r="BQ146" s="93">
        <f t="shared" si="137"/>
        <v>1.0859106529209603</v>
      </c>
      <c r="BR146" s="93">
        <f t="shared" si="138"/>
        <v>1.0910652920962183</v>
      </c>
      <c r="BS146" s="93" t="str">
        <f>VLOOKUP(C146,'Koppeling locatie - aslocatie'!$A$2:$C$8139,2,FALSE)</f>
        <v>maas218</v>
      </c>
      <c r="BT146" s="93">
        <f>VLOOKUP($BS146,aslocaties_v01!$C$3:$AA$500,MATCH($K$3/10,aslocaties_v01!$C$2:$X$2),FALSE)</f>
        <v>6.5549999999999997</v>
      </c>
      <c r="BU146" s="93">
        <f>VLOOKUP(BS146,aslocaties_v01!$C$3:$AA$500,MATCH($K$3,aslocaties_v01!$C$2:$X$2),FALSE)</f>
        <v>7.1429999999999998</v>
      </c>
      <c r="BV146" s="93">
        <f>VLOOKUP(BS146,aslocaties_v01!$C$3:$AA$500,MATCH($K$3*10,aslocaties_v01!$C$2:$Y$2),FALSE)</f>
        <v>7.7649999999999997</v>
      </c>
      <c r="BW146" s="93">
        <f t="shared" si="139"/>
        <v>0.58800000000000008</v>
      </c>
      <c r="BX146" s="93">
        <f t="shared" si="140"/>
        <v>0.62199999999999989</v>
      </c>
      <c r="BY146" s="94">
        <f t="shared" si="141"/>
        <v>1.0309278350514317E-2</v>
      </c>
      <c r="BZ146" s="94">
        <f t="shared" si="142"/>
        <v>9.7402597402600488E-3</v>
      </c>
      <c r="CA146" s="94">
        <f t="shared" si="143"/>
        <v>2.7000000000000135E-2</v>
      </c>
      <c r="CB146">
        <f t="shared" si="144"/>
        <v>3.2999999999999474E-2</v>
      </c>
      <c r="CC146" s="58">
        <f t="shared" si="145"/>
        <v>3.8999999999999702E-2</v>
      </c>
      <c r="CD146" s="95" t="b">
        <f t="shared" si="146"/>
        <v>0</v>
      </c>
      <c r="CE146" s="96" t="b">
        <f t="shared" si="147"/>
        <v>1</v>
      </c>
      <c r="CF146" t="b">
        <f t="shared" si="148"/>
        <v>1</v>
      </c>
      <c r="CG146" t="b">
        <f t="shared" si="149"/>
        <v>1</v>
      </c>
      <c r="CH146" s="84" t="b">
        <f t="shared" si="150"/>
        <v>1</v>
      </c>
      <c r="CI146">
        <f t="shared" si="151"/>
        <v>1.109</v>
      </c>
      <c r="CJ146" t="b">
        <f t="shared" si="152"/>
        <v>1</v>
      </c>
      <c r="CK146" t="b">
        <f t="shared" si="153"/>
        <v>1</v>
      </c>
      <c r="CL146" s="84" t="b">
        <f t="shared" si="173"/>
        <v>1</v>
      </c>
      <c r="CM146">
        <f t="shared" si="154"/>
        <v>3.4780000000000002</v>
      </c>
      <c r="CN146" t="b">
        <f t="shared" si="155"/>
        <v>1</v>
      </c>
      <c r="CO146" s="84">
        <f t="shared" si="156"/>
        <v>5.8768931195001435E-2</v>
      </c>
      <c r="CP146" t="b">
        <f t="shared" si="157"/>
        <v>1</v>
      </c>
      <c r="CQ146" s="96" t="b">
        <f t="shared" si="158"/>
        <v>1</v>
      </c>
      <c r="CR146" t="b">
        <f t="shared" si="159"/>
        <v>1</v>
      </c>
      <c r="CS146" t="b">
        <f t="shared" si="160"/>
        <v>1</v>
      </c>
      <c r="CT146" t="b">
        <f t="shared" si="161"/>
        <v>1</v>
      </c>
      <c r="CU146" t="b">
        <f t="shared" si="162"/>
        <v>1</v>
      </c>
      <c r="CV146" s="84" t="b">
        <f t="shared" si="163"/>
        <v>1</v>
      </c>
      <c r="CW146" t="b">
        <f t="shared" si="164"/>
        <v>1</v>
      </c>
      <c r="CX146" t="b">
        <f t="shared" si="165"/>
        <v>1</v>
      </c>
      <c r="CY146" t="b">
        <f t="shared" si="166"/>
        <v>1</v>
      </c>
      <c r="CZ146" t="b">
        <f t="shared" si="167"/>
        <v>1</v>
      </c>
      <c r="DA146" s="84">
        <f t="shared" si="168"/>
        <v>0</v>
      </c>
      <c r="DB146" t="b">
        <f t="shared" si="169"/>
        <v>0</v>
      </c>
    </row>
    <row r="147" spans="1:106">
      <c r="A147" s="9">
        <v>1801</v>
      </c>
      <c r="B147" s="3">
        <v>2</v>
      </c>
      <c r="C147" s="3" t="s">
        <v>2025</v>
      </c>
      <c r="D147" s="3" t="str">
        <f t="shared" si="116"/>
        <v>MA_1_38-2_dk_0384</v>
      </c>
      <c r="E147" s="3" t="str">
        <f t="shared" si="117"/>
        <v>0384</v>
      </c>
      <c r="F147" s="3">
        <v>148683.31200000001</v>
      </c>
      <c r="G147" s="15">
        <v>417412.31199999998</v>
      </c>
      <c r="H147" s="35" t="str">
        <f t="shared" si="118"/>
        <v>ja</v>
      </c>
      <c r="I147" s="42">
        <v>190</v>
      </c>
      <c r="J147" s="20" t="s">
        <v>372</v>
      </c>
      <c r="K147" s="21">
        <v>10000</v>
      </c>
      <c r="L147" s="28">
        <f t="shared" si="170"/>
        <v>1</v>
      </c>
      <c r="M147" s="28">
        <f t="shared" si="171"/>
        <v>1</v>
      </c>
      <c r="N147" s="56">
        <f t="shared" si="119"/>
        <v>10000</v>
      </c>
      <c r="O147" s="33">
        <f t="shared" si="172"/>
        <v>102.16529984782568</v>
      </c>
      <c r="P147" s="37">
        <f t="shared" si="120"/>
        <v>1464.1865861265712</v>
      </c>
      <c r="Q147" s="9" t="s">
        <v>12</v>
      </c>
      <c r="R147" s="55" t="s">
        <v>12</v>
      </c>
      <c r="S147" s="55">
        <v>5.8159999999999998</v>
      </c>
      <c r="T147" s="55">
        <v>6.1859999999999999</v>
      </c>
      <c r="U147" s="55">
        <v>6.5279999999999996</v>
      </c>
      <c r="V147" s="3">
        <v>6.8</v>
      </c>
      <c r="W147" s="3">
        <v>7.1109999999999998</v>
      </c>
      <c r="X147" s="3" t="s">
        <v>12</v>
      </c>
      <c r="Y147" s="3">
        <v>7.726</v>
      </c>
      <c r="Z147" s="15" t="s">
        <v>12</v>
      </c>
      <c r="AA147" s="10">
        <f t="shared" si="121"/>
        <v>7.1109999999999998</v>
      </c>
      <c r="AB147" s="9">
        <f t="shared" si="122"/>
        <v>0.58300000000000018</v>
      </c>
      <c r="AC147" s="10">
        <f t="shared" si="123"/>
        <v>0.61500000000000021</v>
      </c>
      <c r="AD147" s="9" t="s">
        <v>12</v>
      </c>
      <c r="AE147" s="55" t="s">
        <v>12</v>
      </c>
      <c r="AF147" s="55">
        <v>0.82899999999999996</v>
      </c>
      <c r="AG147" s="55">
        <v>0.9</v>
      </c>
      <c r="AH147" s="55">
        <v>0.97899999999999998</v>
      </c>
      <c r="AI147" s="3">
        <v>1.054</v>
      </c>
      <c r="AJ147" s="3">
        <v>1.139</v>
      </c>
      <c r="AK147" s="3" t="s">
        <v>12</v>
      </c>
      <c r="AL147" s="3">
        <v>1.302</v>
      </c>
      <c r="AM147" s="15" t="s">
        <v>12</v>
      </c>
      <c r="AN147" s="10">
        <f t="shared" si="124"/>
        <v>1.139</v>
      </c>
      <c r="AO147" s="9">
        <f t="shared" si="125"/>
        <v>0.16000000000000003</v>
      </c>
      <c r="AP147" s="10">
        <f t="shared" si="126"/>
        <v>0.16300000000000003</v>
      </c>
      <c r="AQ147" s="9" t="s">
        <v>12</v>
      </c>
      <c r="AR147" s="55" t="s">
        <v>12</v>
      </c>
      <c r="AS147" s="55">
        <v>3.04</v>
      </c>
      <c r="AT147" s="55">
        <v>3.161</v>
      </c>
      <c r="AU147" s="55">
        <v>3.2850000000000001</v>
      </c>
      <c r="AV147" s="3">
        <v>3.3889999999999998</v>
      </c>
      <c r="AW147" s="3">
        <v>3.504</v>
      </c>
      <c r="AX147" s="3" t="s">
        <v>12</v>
      </c>
      <c r="AY147" s="3">
        <v>3.7250000000000001</v>
      </c>
      <c r="AZ147" s="15" t="s">
        <v>12</v>
      </c>
      <c r="BA147" s="10">
        <f t="shared" si="127"/>
        <v>3.504</v>
      </c>
      <c r="BB147" s="9">
        <f t="shared" si="128"/>
        <v>0.21899999999999986</v>
      </c>
      <c r="BC147" s="10">
        <f t="shared" si="129"/>
        <v>0.22100000000000009</v>
      </c>
      <c r="BD147" s="9">
        <v>7.1020000000000003</v>
      </c>
      <c r="BE147" s="3">
        <v>7.7359999999999998</v>
      </c>
      <c r="BF147" s="15">
        <v>8.3840000000000003</v>
      </c>
      <c r="BG147" s="15">
        <f t="shared" si="130"/>
        <v>7.7359999999999998</v>
      </c>
      <c r="BH147" s="9">
        <f t="shared" si="131"/>
        <v>0.63399999999999945</v>
      </c>
      <c r="BI147" s="10">
        <f t="shared" si="132"/>
        <v>0.64800000000000058</v>
      </c>
      <c r="BJ147" s="9">
        <v>7.0960000000000001</v>
      </c>
      <c r="BK147" s="3">
        <v>7.734</v>
      </c>
      <c r="BL147" s="15">
        <v>8.3829999999999991</v>
      </c>
      <c r="BM147" s="15">
        <f t="shared" si="133"/>
        <v>7.734</v>
      </c>
      <c r="BN147" s="9">
        <f t="shared" si="134"/>
        <v>0.6379999999999999</v>
      </c>
      <c r="BO147" s="10">
        <f t="shared" si="135"/>
        <v>0.64899999999999913</v>
      </c>
      <c r="BP147">
        <f t="shared" si="136"/>
        <v>0</v>
      </c>
      <c r="BQ147" s="93">
        <f t="shared" si="137"/>
        <v>1.0874785591766711</v>
      </c>
      <c r="BR147" s="93">
        <f t="shared" si="138"/>
        <v>1.094339622641509</v>
      </c>
      <c r="BS147" s="93" t="str">
        <f>VLOOKUP(C147,'Koppeling locatie - aslocatie'!$A$2:$C$8139,2,FALSE)</f>
        <v>maas218</v>
      </c>
      <c r="BT147" s="93">
        <f>VLOOKUP($BS147,aslocaties_v01!$C$3:$AA$500,MATCH($K$3/10,aslocaties_v01!$C$2:$X$2),FALSE)</f>
        <v>6.5549999999999997</v>
      </c>
      <c r="BU147" s="93">
        <f>VLOOKUP(BS147,aslocaties_v01!$C$3:$AA$500,MATCH($K$3,aslocaties_v01!$C$2:$X$2),FALSE)</f>
        <v>7.1429999999999998</v>
      </c>
      <c r="BV147" s="93">
        <f>VLOOKUP(BS147,aslocaties_v01!$C$3:$AA$500,MATCH($K$3*10,aslocaties_v01!$C$2:$Y$2),FALSE)</f>
        <v>7.7649999999999997</v>
      </c>
      <c r="BW147" s="93">
        <f t="shared" si="139"/>
        <v>0.58800000000000008</v>
      </c>
      <c r="BX147" s="93">
        <f t="shared" si="140"/>
        <v>0.62199999999999989</v>
      </c>
      <c r="BY147" s="94">
        <f t="shared" si="141"/>
        <v>8.5763293310461286E-3</v>
      </c>
      <c r="BZ147" s="94">
        <f t="shared" si="142"/>
        <v>1.1382113821137629E-2</v>
      </c>
      <c r="CA147" s="94">
        <f t="shared" si="143"/>
        <v>2.7000000000000135E-2</v>
      </c>
      <c r="CB147">
        <f t="shared" si="144"/>
        <v>3.2000000000000028E-2</v>
      </c>
      <c r="CC147" s="58">
        <f t="shared" si="145"/>
        <v>3.8999999999999702E-2</v>
      </c>
      <c r="CD147" s="95" t="b">
        <f t="shared" si="146"/>
        <v>0</v>
      </c>
      <c r="CE147" s="96" t="b">
        <f t="shared" si="147"/>
        <v>1</v>
      </c>
      <c r="CF147" t="b">
        <f t="shared" si="148"/>
        <v>1</v>
      </c>
      <c r="CG147" t="b">
        <f t="shared" si="149"/>
        <v>1</v>
      </c>
      <c r="CH147" s="84" t="b">
        <f t="shared" si="150"/>
        <v>1</v>
      </c>
      <c r="CI147">
        <f t="shared" si="151"/>
        <v>1.139</v>
      </c>
      <c r="CJ147" t="b">
        <f t="shared" si="152"/>
        <v>1</v>
      </c>
      <c r="CK147" t="b">
        <f t="shared" si="153"/>
        <v>1</v>
      </c>
      <c r="CL147" s="84" t="b">
        <f t="shared" si="173"/>
        <v>1</v>
      </c>
      <c r="CM147">
        <f t="shared" si="154"/>
        <v>3.504</v>
      </c>
      <c r="CN147" t="b">
        <f t="shared" si="155"/>
        <v>1</v>
      </c>
      <c r="CO147" s="84">
        <f t="shared" si="156"/>
        <v>5.9466301813599624E-2</v>
      </c>
      <c r="CP147" t="b">
        <f t="shared" si="157"/>
        <v>1</v>
      </c>
      <c r="CQ147" s="96" t="b">
        <f t="shared" si="158"/>
        <v>1</v>
      </c>
      <c r="CR147" t="b">
        <f t="shared" si="159"/>
        <v>1</v>
      </c>
      <c r="CS147" t="b">
        <f t="shared" si="160"/>
        <v>1</v>
      </c>
      <c r="CT147" t="b">
        <f t="shared" si="161"/>
        <v>1</v>
      </c>
      <c r="CU147" t="b">
        <f t="shared" si="162"/>
        <v>1</v>
      </c>
      <c r="CV147" s="84" t="b">
        <f t="shared" si="163"/>
        <v>1</v>
      </c>
      <c r="CW147" t="b">
        <f t="shared" si="164"/>
        <v>1</v>
      </c>
      <c r="CX147" t="b">
        <f t="shared" si="165"/>
        <v>1</v>
      </c>
      <c r="CY147" t="b">
        <f t="shared" si="166"/>
        <v>1</v>
      </c>
      <c r="CZ147" t="b">
        <f t="shared" si="167"/>
        <v>1</v>
      </c>
      <c r="DA147" s="84">
        <f t="shared" si="168"/>
        <v>0</v>
      </c>
      <c r="DB147" t="b">
        <f t="shared" si="169"/>
        <v>0</v>
      </c>
    </row>
    <row r="148" spans="1:106">
      <c r="A148" s="9">
        <v>1802</v>
      </c>
      <c r="B148" s="3">
        <v>2</v>
      </c>
      <c r="C148" s="3" t="s">
        <v>2026</v>
      </c>
      <c r="D148" s="3" t="str">
        <f t="shared" si="116"/>
        <v>MA_1_38-2_dk_0385</v>
      </c>
      <c r="E148" s="3" t="str">
        <f t="shared" si="117"/>
        <v>0385</v>
      </c>
      <c r="F148" s="3">
        <v>147219.71900000001</v>
      </c>
      <c r="G148" s="15">
        <v>417454</v>
      </c>
      <c r="H148" s="35" t="str">
        <f t="shared" si="118"/>
        <v>ja</v>
      </c>
      <c r="I148" s="42">
        <v>142</v>
      </c>
      <c r="J148" s="20" t="s">
        <v>372</v>
      </c>
      <c r="K148" s="21">
        <v>10000</v>
      </c>
      <c r="L148" s="28">
        <f t="shared" si="170"/>
        <v>1</v>
      </c>
      <c r="M148" s="28">
        <f t="shared" si="171"/>
        <v>1</v>
      </c>
      <c r="N148" s="56">
        <f t="shared" si="119"/>
        <v>10000</v>
      </c>
      <c r="O148" s="33">
        <f t="shared" si="172"/>
        <v>1464.1865861265712</v>
      </c>
      <c r="P148" s="37">
        <f t="shared" si="120"/>
        <v>66.018223219060445</v>
      </c>
      <c r="Q148" s="9" t="s">
        <v>12</v>
      </c>
      <c r="R148" s="55" t="s">
        <v>12</v>
      </c>
      <c r="S148" s="55">
        <v>5.8019999999999996</v>
      </c>
      <c r="T148" s="55">
        <v>6.1740000000000004</v>
      </c>
      <c r="U148" s="55">
        <v>6.5119999999999996</v>
      </c>
      <c r="V148" s="3">
        <v>6.79</v>
      </c>
      <c r="W148" s="3">
        <v>7.0960000000000001</v>
      </c>
      <c r="X148" s="3" t="s">
        <v>12</v>
      </c>
      <c r="Y148" s="3">
        <v>7.718</v>
      </c>
      <c r="Z148" s="15" t="s">
        <v>12</v>
      </c>
      <c r="AA148" s="10">
        <f t="shared" si="121"/>
        <v>7.0960000000000001</v>
      </c>
      <c r="AB148" s="9">
        <f t="shared" si="122"/>
        <v>0.58400000000000052</v>
      </c>
      <c r="AC148" s="10">
        <f t="shared" si="123"/>
        <v>0.62199999999999989</v>
      </c>
      <c r="AD148" s="9" t="s">
        <v>12</v>
      </c>
      <c r="AE148" s="55" t="s">
        <v>12</v>
      </c>
      <c r="AF148" s="55">
        <v>0.56000000000000005</v>
      </c>
      <c r="AG148" s="55">
        <v>0.623</v>
      </c>
      <c r="AH148" s="55">
        <v>0.70299999999999996</v>
      </c>
      <c r="AI148" s="3">
        <v>0.79</v>
      </c>
      <c r="AJ148" s="3">
        <v>0.878</v>
      </c>
      <c r="AK148" s="3" t="s">
        <v>12</v>
      </c>
      <c r="AL148" s="3">
        <v>1.0289999999999999</v>
      </c>
      <c r="AM148" s="15" t="s">
        <v>12</v>
      </c>
      <c r="AN148" s="10">
        <f t="shared" si="124"/>
        <v>0.878</v>
      </c>
      <c r="AO148" s="9">
        <f t="shared" si="125"/>
        <v>0.17500000000000004</v>
      </c>
      <c r="AP148" s="10">
        <f t="shared" si="126"/>
        <v>0.15099999999999991</v>
      </c>
      <c r="AQ148" s="9" t="s">
        <v>12</v>
      </c>
      <c r="AR148" s="55" t="s">
        <v>12</v>
      </c>
      <c r="AS148" s="55">
        <v>2.52</v>
      </c>
      <c r="AT148" s="55">
        <v>2.6589999999999998</v>
      </c>
      <c r="AU148" s="55">
        <v>2.8620000000000001</v>
      </c>
      <c r="AV148" s="3">
        <v>3.0369999999999999</v>
      </c>
      <c r="AW148" s="3">
        <v>3.1520000000000001</v>
      </c>
      <c r="AX148" s="3" t="s">
        <v>12</v>
      </c>
      <c r="AY148" s="3">
        <v>3.355</v>
      </c>
      <c r="AZ148" s="15" t="s">
        <v>12</v>
      </c>
      <c r="BA148" s="10">
        <f t="shared" si="127"/>
        <v>3.1520000000000001</v>
      </c>
      <c r="BB148" s="9">
        <f t="shared" si="128"/>
        <v>0.29000000000000004</v>
      </c>
      <c r="BC148" s="10">
        <f t="shared" si="129"/>
        <v>0.20299999999999985</v>
      </c>
      <c r="BD148" s="9">
        <v>6.8220000000000001</v>
      </c>
      <c r="BE148" s="3">
        <v>7.4180000000000001</v>
      </c>
      <c r="BF148" s="15">
        <v>8.0299999999999994</v>
      </c>
      <c r="BG148" s="15">
        <f t="shared" si="130"/>
        <v>7.4180000000000001</v>
      </c>
      <c r="BH148" s="9">
        <f t="shared" si="131"/>
        <v>0.59600000000000009</v>
      </c>
      <c r="BI148" s="10">
        <f t="shared" si="132"/>
        <v>0.61199999999999921</v>
      </c>
      <c r="BJ148" s="9">
        <v>6.798</v>
      </c>
      <c r="BK148" s="3">
        <v>7.3929999999999998</v>
      </c>
      <c r="BL148" s="15">
        <v>8.0039999999999996</v>
      </c>
      <c r="BM148" s="15">
        <f t="shared" si="133"/>
        <v>7.3929999999999998</v>
      </c>
      <c r="BN148" s="9">
        <f t="shared" si="134"/>
        <v>0.59499999999999975</v>
      </c>
      <c r="BO148" s="10">
        <f t="shared" si="135"/>
        <v>0.61099999999999977</v>
      </c>
      <c r="BP148">
        <f t="shared" si="136"/>
        <v>0</v>
      </c>
      <c r="BQ148" s="93">
        <f t="shared" si="137"/>
        <v>1.0205479452054786</v>
      </c>
      <c r="BR148" s="93">
        <f t="shared" si="138"/>
        <v>1.0188356164383547</v>
      </c>
      <c r="BS148" s="93" t="str">
        <f>VLOOKUP(C148,'Koppeling locatie - aslocatie'!$A$2:$C$8139,2,FALSE)</f>
        <v>maas219</v>
      </c>
      <c r="BT148" s="93">
        <f>VLOOKUP($BS148,aslocaties_v01!$C$3:$AA$500,MATCH($K$3/10,aslocaties_v01!$C$2:$X$2),FALSE)</f>
        <v>6.4619999999999997</v>
      </c>
      <c r="BU148" s="93">
        <f>VLOOKUP(BS148,aslocaties_v01!$C$3:$AA$500,MATCH($K$3,aslocaties_v01!$C$2:$X$2),FALSE)</f>
        <v>7.0430000000000001</v>
      </c>
      <c r="BV148" s="93">
        <f>VLOOKUP(BS148,aslocaties_v01!$C$3:$AA$500,MATCH($K$3*10,aslocaties_v01!$C$2:$Y$2),FALSE)</f>
        <v>7.6550000000000002</v>
      </c>
      <c r="BW148" s="93">
        <f t="shared" si="139"/>
        <v>0.58100000000000041</v>
      </c>
      <c r="BX148" s="93">
        <f t="shared" si="140"/>
        <v>0.6120000000000001</v>
      </c>
      <c r="BY148" s="94">
        <f t="shared" si="141"/>
        <v>5.1369863013700501E-3</v>
      </c>
      <c r="BZ148" s="94">
        <f t="shared" si="142"/>
        <v>1.6077170418006048E-2</v>
      </c>
      <c r="CA148" s="94">
        <f t="shared" si="143"/>
        <v>4.9999999999999822E-2</v>
      </c>
      <c r="CB148">
        <f t="shared" si="144"/>
        <v>5.2999999999999936E-2</v>
      </c>
      <c r="CC148" s="58">
        <f t="shared" si="145"/>
        <v>6.2999999999999723E-2</v>
      </c>
      <c r="CD148" s="95" t="b">
        <f t="shared" si="146"/>
        <v>0</v>
      </c>
      <c r="CE148" s="96" t="b">
        <f t="shared" si="147"/>
        <v>1</v>
      </c>
      <c r="CF148" t="b">
        <f t="shared" si="148"/>
        <v>1</v>
      </c>
      <c r="CG148" t="b">
        <f t="shared" si="149"/>
        <v>1</v>
      </c>
      <c r="CH148" s="84" t="b">
        <f t="shared" si="150"/>
        <v>1</v>
      </c>
      <c r="CI148">
        <f t="shared" si="151"/>
        <v>0.878</v>
      </c>
      <c r="CJ148" t="b">
        <f t="shared" si="152"/>
        <v>1</v>
      </c>
      <c r="CK148" t="b">
        <f t="shared" si="153"/>
        <v>1</v>
      </c>
      <c r="CL148" s="84" t="b">
        <f t="shared" si="173"/>
        <v>1</v>
      </c>
      <c r="CM148">
        <f t="shared" si="154"/>
        <v>3.1520000000000001</v>
      </c>
      <c r="CN148" t="b">
        <f t="shared" si="155"/>
        <v>1</v>
      </c>
      <c r="CO148" s="84">
        <f t="shared" si="156"/>
        <v>5.6649685078335642E-2</v>
      </c>
      <c r="CP148" t="b">
        <f t="shared" si="157"/>
        <v>1</v>
      </c>
      <c r="CQ148" s="96" t="b">
        <f t="shared" si="158"/>
        <v>1</v>
      </c>
      <c r="CR148" t="b">
        <f t="shared" si="159"/>
        <v>1</v>
      </c>
      <c r="CS148" t="b">
        <f t="shared" si="160"/>
        <v>1</v>
      </c>
      <c r="CT148" t="b">
        <f t="shared" si="161"/>
        <v>1</v>
      </c>
      <c r="CU148" t="b">
        <f t="shared" si="162"/>
        <v>1</v>
      </c>
      <c r="CV148" s="84" t="b">
        <f t="shared" si="163"/>
        <v>1</v>
      </c>
      <c r="CW148" t="b">
        <f t="shared" si="164"/>
        <v>1</v>
      </c>
      <c r="CX148" t="b">
        <f t="shared" si="165"/>
        <v>1</v>
      </c>
      <c r="CY148" t="b">
        <f t="shared" si="166"/>
        <v>1</v>
      </c>
      <c r="CZ148" t="b">
        <f t="shared" si="167"/>
        <v>1</v>
      </c>
      <c r="DA148" s="84">
        <f t="shared" si="168"/>
        <v>0</v>
      </c>
      <c r="DB148" t="b">
        <f t="shared" si="169"/>
        <v>0</v>
      </c>
    </row>
    <row r="149" spans="1:106">
      <c r="A149" s="9">
        <v>1803</v>
      </c>
      <c r="B149" s="3">
        <v>2</v>
      </c>
      <c r="C149" s="3" t="s">
        <v>2027</v>
      </c>
      <c r="D149" s="3" t="str">
        <f t="shared" si="116"/>
        <v>MA_1_38-2_dk_0386</v>
      </c>
      <c r="E149" s="3" t="str">
        <f t="shared" si="117"/>
        <v>0386</v>
      </c>
      <c r="F149" s="3">
        <v>147239.75</v>
      </c>
      <c r="G149" s="15">
        <v>417391.09399999998</v>
      </c>
      <c r="H149" s="35" t="str">
        <f t="shared" si="118"/>
        <v>ja</v>
      </c>
      <c r="I149" s="42">
        <v>141</v>
      </c>
      <c r="J149" s="20" t="s">
        <v>372</v>
      </c>
      <c r="K149" s="21">
        <v>10000</v>
      </c>
      <c r="L149" s="28">
        <f t="shared" si="170"/>
        <v>1</v>
      </c>
      <c r="M149" s="28">
        <f t="shared" si="171"/>
        <v>1</v>
      </c>
      <c r="N149" s="56">
        <f t="shared" si="119"/>
        <v>10000</v>
      </c>
      <c r="O149" s="33">
        <f t="shared" si="172"/>
        <v>66.018223219060445</v>
      </c>
      <c r="P149" s="37">
        <f t="shared" si="120"/>
        <v>134.73233635989311</v>
      </c>
      <c r="Q149" s="9" t="s">
        <v>12</v>
      </c>
      <c r="R149" s="55" t="s">
        <v>12</v>
      </c>
      <c r="S149" s="55">
        <v>5.798</v>
      </c>
      <c r="T149" s="55">
        <v>6.1680000000000001</v>
      </c>
      <c r="U149" s="55">
        <v>6.5069999999999997</v>
      </c>
      <c r="V149" s="3">
        <v>6.7809999999999997</v>
      </c>
      <c r="W149" s="3">
        <v>7.0919999999999996</v>
      </c>
      <c r="X149" s="3" t="s">
        <v>12</v>
      </c>
      <c r="Y149" s="3">
        <v>7.7089999999999996</v>
      </c>
      <c r="Z149" s="15" t="s">
        <v>12</v>
      </c>
      <c r="AA149" s="10">
        <f t="shared" si="121"/>
        <v>7.0919999999999996</v>
      </c>
      <c r="AB149" s="9">
        <f t="shared" si="122"/>
        <v>0.58499999999999996</v>
      </c>
      <c r="AC149" s="10">
        <f t="shared" si="123"/>
        <v>0.61699999999999999</v>
      </c>
      <c r="AD149" s="9" t="s">
        <v>12</v>
      </c>
      <c r="AE149" s="55" t="s">
        <v>12</v>
      </c>
      <c r="AF149" s="55">
        <v>0.52700000000000002</v>
      </c>
      <c r="AG149" s="55">
        <v>0.58699999999999997</v>
      </c>
      <c r="AH149" s="55">
        <v>0.65500000000000003</v>
      </c>
      <c r="AI149" s="3">
        <v>0.71799999999999997</v>
      </c>
      <c r="AJ149" s="3">
        <v>0.79</v>
      </c>
      <c r="AK149" s="3" t="s">
        <v>12</v>
      </c>
      <c r="AL149" s="3">
        <v>0.93100000000000005</v>
      </c>
      <c r="AM149" s="15" t="s">
        <v>12</v>
      </c>
      <c r="AN149" s="10">
        <f t="shared" si="124"/>
        <v>0.79</v>
      </c>
      <c r="AO149" s="9">
        <f t="shared" si="125"/>
        <v>0.13500000000000001</v>
      </c>
      <c r="AP149" s="10">
        <f t="shared" si="126"/>
        <v>0.14100000000000001</v>
      </c>
      <c r="AQ149" s="9" t="s">
        <v>12</v>
      </c>
      <c r="AR149" s="55" t="s">
        <v>12</v>
      </c>
      <c r="AS149" s="55">
        <v>2.44</v>
      </c>
      <c r="AT149" s="55">
        <v>2.5739999999999998</v>
      </c>
      <c r="AU149" s="55">
        <v>2.702</v>
      </c>
      <c r="AV149" s="3">
        <v>2.827</v>
      </c>
      <c r="AW149" s="3">
        <v>2.9580000000000002</v>
      </c>
      <c r="AX149" s="3" t="s">
        <v>12</v>
      </c>
      <c r="AY149" s="3">
        <v>3.1720000000000002</v>
      </c>
      <c r="AZ149" s="15" t="s">
        <v>12</v>
      </c>
      <c r="BA149" s="10">
        <f t="shared" si="127"/>
        <v>2.9580000000000002</v>
      </c>
      <c r="BB149" s="9">
        <f t="shared" si="128"/>
        <v>0.25600000000000023</v>
      </c>
      <c r="BC149" s="10">
        <f t="shared" si="129"/>
        <v>0.21399999999999997</v>
      </c>
      <c r="BD149" s="9">
        <v>6.8079999999999998</v>
      </c>
      <c r="BE149" s="3">
        <v>7.4029999999999996</v>
      </c>
      <c r="BF149" s="15">
        <v>8.0150000000000006</v>
      </c>
      <c r="BG149" s="15">
        <f t="shared" si="130"/>
        <v>7.4029999999999996</v>
      </c>
      <c r="BH149" s="9">
        <f t="shared" si="131"/>
        <v>0.59499999999999975</v>
      </c>
      <c r="BI149" s="10">
        <f t="shared" si="132"/>
        <v>0.61200000000000099</v>
      </c>
      <c r="BJ149" s="9">
        <v>6.782</v>
      </c>
      <c r="BK149" s="3">
        <v>7.3760000000000003</v>
      </c>
      <c r="BL149" s="15">
        <v>7.9880000000000004</v>
      </c>
      <c r="BM149" s="15">
        <f t="shared" si="133"/>
        <v>7.3760000000000003</v>
      </c>
      <c r="BN149" s="9">
        <f t="shared" si="134"/>
        <v>0.59400000000000031</v>
      </c>
      <c r="BO149" s="10">
        <f t="shared" si="135"/>
        <v>0.6120000000000001</v>
      </c>
      <c r="BP149">
        <f t="shared" si="136"/>
        <v>0</v>
      </c>
      <c r="BQ149" s="93">
        <f t="shared" si="137"/>
        <v>1.0170940170940168</v>
      </c>
      <c r="BR149" s="93">
        <f t="shared" si="138"/>
        <v>1.015384615384616</v>
      </c>
      <c r="BS149" s="93" t="str">
        <f>VLOOKUP(C149,'Koppeling locatie - aslocatie'!$A$2:$C$8139,2,FALSE)</f>
        <v>maas219</v>
      </c>
      <c r="BT149" s="93">
        <f>VLOOKUP($BS149,aslocaties_v01!$C$3:$AA$500,MATCH($K$3/10,aslocaties_v01!$C$2:$X$2),FALSE)</f>
        <v>6.4619999999999997</v>
      </c>
      <c r="BU149" s="93">
        <f>VLOOKUP(BS149,aslocaties_v01!$C$3:$AA$500,MATCH($K$3,aslocaties_v01!$C$2:$X$2),FALSE)</f>
        <v>7.0430000000000001</v>
      </c>
      <c r="BV149" s="93">
        <f>VLOOKUP(BS149,aslocaties_v01!$C$3:$AA$500,MATCH($K$3*10,aslocaties_v01!$C$2:$Y$2),FALSE)</f>
        <v>7.6550000000000002</v>
      </c>
      <c r="BW149" s="93">
        <f t="shared" si="139"/>
        <v>0.58100000000000041</v>
      </c>
      <c r="BX149" s="93">
        <f t="shared" si="140"/>
        <v>0.6120000000000001</v>
      </c>
      <c r="BY149" s="94">
        <f t="shared" si="141"/>
        <v>6.8376068376060362E-3</v>
      </c>
      <c r="BZ149" s="94">
        <f t="shared" si="142"/>
        <v>8.1037277147486542E-3</v>
      </c>
      <c r="CA149" s="94">
        <f t="shared" si="143"/>
        <v>4.4999999999999929E-2</v>
      </c>
      <c r="CB149">
        <f t="shared" si="144"/>
        <v>4.8999999999999488E-2</v>
      </c>
      <c r="CC149" s="58">
        <f t="shared" si="145"/>
        <v>5.3999999999999382E-2</v>
      </c>
      <c r="CD149" s="95" t="b">
        <f t="shared" si="146"/>
        <v>0</v>
      </c>
      <c r="CE149" s="96" t="b">
        <f t="shared" si="147"/>
        <v>1</v>
      </c>
      <c r="CF149" t="b">
        <f t="shared" si="148"/>
        <v>1</v>
      </c>
      <c r="CG149" t="b">
        <f t="shared" si="149"/>
        <v>1</v>
      </c>
      <c r="CH149" s="84" t="b">
        <f t="shared" si="150"/>
        <v>1</v>
      </c>
      <c r="CI149">
        <f t="shared" si="151"/>
        <v>0.79</v>
      </c>
      <c r="CJ149" t="b">
        <f t="shared" si="152"/>
        <v>1</v>
      </c>
      <c r="CK149" t="b">
        <f t="shared" si="153"/>
        <v>1</v>
      </c>
      <c r="CL149" s="84" t="b">
        <f t="shared" si="173"/>
        <v>1</v>
      </c>
      <c r="CM149">
        <f t="shared" si="154"/>
        <v>2.9580000000000002</v>
      </c>
      <c r="CN149" t="b">
        <f t="shared" si="155"/>
        <v>1</v>
      </c>
      <c r="CO149" s="84">
        <f t="shared" si="156"/>
        <v>5.7877018901339096E-2</v>
      </c>
      <c r="CP149" t="b">
        <f t="shared" si="157"/>
        <v>1</v>
      </c>
      <c r="CQ149" s="96" t="b">
        <f t="shared" si="158"/>
        <v>1</v>
      </c>
      <c r="CR149" t="b">
        <f t="shared" si="159"/>
        <v>1</v>
      </c>
      <c r="CS149" t="b">
        <f t="shared" si="160"/>
        <v>1</v>
      </c>
      <c r="CT149" t="b">
        <f t="shared" si="161"/>
        <v>1</v>
      </c>
      <c r="CU149" t="b">
        <f t="shared" si="162"/>
        <v>1</v>
      </c>
      <c r="CV149" s="84" t="b">
        <f t="shared" si="163"/>
        <v>1</v>
      </c>
      <c r="CW149" t="b">
        <f t="shared" si="164"/>
        <v>1</v>
      </c>
      <c r="CX149" t="b">
        <f t="shared" si="165"/>
        <v>1</v>
      </c>
      <c r="CY149" t="b">
        <f t="shared" si="166"/>
        <v>1</v>
      </c>
      <c r="CZ149" t="b">
        <f t="shared" si="167"/>
        <v>1</v>
      </c>
      <c r="DA149" s="84">
        <f t="shared" si="168"/>
        <v>0</v>
      </c>
      <c r="DB149" t="b">
        <f t="shared" si="169"/>
        <v>0</v>
      </c>
    </row>
    <row r="150" spans="1:106">
      <c r="A150" s="9">
        <v>1804</v>
      </c>
      <c r="B150" s="3">
        <v>2</v>
      </c>
      <c r="C150" s="3" t="s">
        <v>2028</v>
      </c>
      <c r="D150" s="3" t="str">
        <f t="shared" si="116"/>
        <v>MA_1_38-2_dk_0387</v>
      </c>
      <c r="E150" s="3" t="str">
        <f t="shared" si="117"/>
        <v>0387</v>
      </c>
      <c r="F150" s="3">
        <v>147228</v>
      </c>
      <c r="G150" s="15">
        <v>417256.875</v>
      </c>
      <c r="H150" s="35" t="str">
        <f t="shared" si="118"/>
        <v>ja</v>
      </c>
      <c r="I150" s="42">
        <v>144</v>
      </c>
      <c r="J150" s="20" t="s">
        <v>372</v>
      </c>
      <c r="K150" s="21">
        <v>10000</v>
      </c>
      <c r="L150" s="28">
        <f t="shared" si="170"/>
        <v>1</v>
      </c>
      <c r="M150" s="28">
        <f t="shared" si="171"/>
        <v>1</v>
      </c>
      <c r="N150" s="56">
        <f t="shared" si="119"/>
        <v>10000</v>
      </c>
      <c r="O150" s="33">
        <f t="shared" si="172"/>
        <v>134.73233635989311</v>
      </c>
      <c r="P150" s="37">
        <f t="shared" si="120"/>
        <v>57.425870424422854</v>
      </c>
      <c r="Q150" s="9" t="s">
        <v>12</v>
      </c>
      <c r="R150" s="55" t="s">
        <v>12</v>
      </c>
      <c r="S150" s="55">
        <v>5.7619999999999996</v>
      </c>
      <c r="T150" s="55">
        <v>6.1319999999999997</v>
      </c>
      <c r="U150" s="55">
        <v>6.4740000000000002</v>
      </c>
      <c r="V150" s="3">
        <v>6.742</v>
      </c>
      <c r="W150" s="3">
        <v>7.0510000000000002</v>
      </c>
      <c r="X150" s="3" t="s">
        <v>12</v>
      </c>
      <c r="Y150" s="3">
        <v>7.6639999999999997</v>
      </c>
      <c r="Z150" s="15" t="s">
        <v>12</v>
      </c>
      <c r="AA150" s="10">
        <f t="shared" si="121"/>
        <v>7.0510000000000002</v>
      </c>
      <c r="AB150" s="9">
        <f t="shared" si="122"/>
        <v>0.57699999999999996</v>
      </c>
      <c r="AC150" s="10">
        <f t="shared" si="123"/>
        <v>0.61299999999999955</v>
      </c>
      <c r="AD150" s="9" t="s">
        <v>12</v>
      </c>
      <c r="AE150" s="55" t="s">
        <v>12</v>
      </c>
      <c r="AF150" s="55">
        <v>0.50700000000000001</v>
      </c>
      <c r="AG150" s="55">
        <v>0.56200000000000006</v>
      </c>
      <c r="AH150" s="55">
        <v>0.624</v>
      </c>
      <c r="AI150" s="3">
        <v>0.68300000000000005</v>
      </c>
      <c r="AJ150" s="3">
        <v>0.75700000000000001</v>
      </c>
      <c r="AK150" s="3" t="s">
        <v>12</v>
      </c>
      <c r="AL150" s="3">
        <v>0.91700000000000004</v>
      </c>
      <c r="AM150" s="15" t="s">
        <v>12</v>
      </c>
      <c r="AN150" s="10">
        <f t="shared" si="124"/>
        <v>0.75700000000000001</v>
      </c>
      <c r="AO150" s="9">
        <f t="shared" si="125"/>
        <v>0.13300000000000001</v>
      </c>
      <c r="AP150" s="10">
        <f t="shared" si="126"/>
        <v>0.16000000000000003</v>
      </c>
      <c r="AQ150" s="9" t="s">
        <v>12</v>
      </c>
      <c r="AR150" s="55" t="s">
        <v>12</v>
      </c>
      <c r="AS150" s="55">
        <v>2.4220000000000002</v>
      </c>
      <c r="AT150" s="55">
        <v>2.6080000000000001</v>
      </c>
      <c r="AU150" s="55">
        <v>3.516</v>
      </c>
      <c r="AV150" s="3">
        <v>3.927</v>
      </c>
      <c r="AW150" s="3">
        <v>3.9660000000000002</v>
      </c>
      <c r="AX150" s="3" t="s">
        <v>12</v>
      </c>
      <c r="AY150" s="3">
        <v>4.0209999999999999</v>
      </c>
      <c r="AZ150" s="15" t="s">
        <v>12</v>
      </c>
      <c r="BA150" s="10">
        <f t="shared" si="127"/>
        <v>3.9660000000000002</v>
      </c>
      <c r="BB150" s="9">
        <f t="shared" si="128"/>
        <v>0.45000000000000018</v>
      </c>
      <c r="BC150" s="10">
        <f t="shared" si="129"/>
        <v>5.4999999999999716E-2</v>
      </c>
      <c r="BD150" s="9">
        <v>6.78</v>
      </c>
      <c r="BE150" s="3">
        <v>7.3730000000000002</v>
      </c>
      <c r="BF150" s="15">
        <v>7.9809999999999999</v>
      </c>
      <c r="BG150" s="15">
        <f t="shared" si="130"/>
        <v>7.3730000000000002</v>
      </c>
      <c r="BH150" s="9">
        <f t="shared" si="131"/>
        <v>0.59299999999999997</v>
      </c>
      <c r="BI150" s="10">
        <f t="shared" si="132"/>
        <v>0.60799999999999965</v>
      </c>
      <c r="BJ150" s="9">
        <v>6.7539999999999996</v>
      </c>
      <c r="BK150" s="3">
        <v>7.3470000000000004</v>
      </c>
      <c r="BL150" s="15">
        <v>7.9539999999999997</v>
      </c>
      <c r="BM150" s="15">
        <f t="shared" si="133"/>
        <v>7.3470000000000004</v>
      </c>
      <c r="BN150" s="9">
        <f t="shared" si="134"/>
        <v>0.59300000000000086</v>
      </c>
      <c r="BO150" s="10">
        <f t="shared" si="135"/>
        <v>0.60699999999999932</v>
      </c>
      <c r="BP150">
        <f t="shared" si="136"/>
        <v>0</v>
      </c>
      <c r="BQ150" s="93">
        <f t="shared" si="137"/>
        <v>1.0277296360485269</v>
      </c>
      <c r="BR150" s="93">
        <f t="shared" si="138"/>
        <v>1.0277296360485284</v>
      </c>
      <c r="BS150" s="93" t="str">
        <f>VLOOKUP(C150,'Koppeling locatie - aslocatie'!$A$2:$C$8139,2,FALSE)</f>
        <v>maas219</v>
      </c>
      <c r="BT150" s="93">
        <f>VLOOKUP($BS150,aslocaties_v01!$C$3:$AA$500,MATCH($K$3/10,aslocaties_v01!$C$2:$X$2),FALSE)</f>
        <v>6.4619999999999997</v>
      </c>
      <c r="BU150" s="93">
        <f>VLOOKUP(BS150,aslocaties_v01!$C$3:$AA$500,MATCH($K$3,aslocaties_v01!$C$2:$X$2),FALSE)</f>
        <v>7.0430000000000001</v>
      </c>
      <c r="BV150" s="93">
        <f>VLOOKUP(BS150,aslocaties_v01!$C$3:$AA$500,MATCH($K$3*10,aslocaties_v01!$C$2:$Y$2),FALSE)</f>
        <v>7.6550000000000002</v>
      </c>
      <c r="BW150" s="93">
        <f t="shared" si="139"/>
        <v>0.58100000000000041</v>
      </c>
      <c r="BX150" s="93">
        <f t="shared" si="140"/>
        <v>0.6120000000000001</v>
      </c>
      <c r="BY150" s="94">
        <f t="shared" si="141"/>
        <v>6.9324090121325455E-3</v>
      </c>
      <c r="BZ150" s="94">
        <f t="shared" si="142"/>
        <v>1.6313213703090801E-3</v>
      </c>
      <c r="CA150" s="94">
        <f t="shared" si="143"/>
        <v>1.2000000000000455E-2</v>
      </c>
      <c r="CB150">
        <f t="shared" si="144"/>
        <v>8.0000000000000071E-3</v>
      </c>
      <c r="CC150" s="58">
        <f t="shared" si="145"/>
        <v>8.9999999999994529E-3</v>
      </c>
      <c r="CD150" s="95" t="b">
        <f t="shared" si="146"/>
        <v>0</v>
      </c>
      <c r="CE150" s="96" t="b">
        <f t="shared" si="147"/>
        <v>1</v>
      </c>
      <c r="CF150" t="b">
        <f t="shared" si="148"/>
        <v>1</v>
      </c>
      <c r="CG150" t="b">
        <f t="shared" si="149"/>
        <v>1</v>
      </c>
      <c r="CH150" s="84" t="b">
        <f t="shared" si="150"/>
        <v>1</v>
      </c>
      <c r="CI150">
        <f t="shared" si="151"/>
        <v>0.75700000000000001</v>
      </c>
      <c r="CJ150" t="b">
        <f t="shared" si="152"/>
        <v>1</v>
      </c>
      <c r="CK150" t="b">
        <f t="shared" si="153"/>
        <v>1</v>
      </c>
      <c r="CL150" s="84" t="b">
        <f t="shared" si="173"/>
        <v>0</v>
      </c>
      <c r="CM150" t="str">
        <f t="shared" si="154"/>
        <v/>
      </c>
      <c r="CN150" t="b">
        <f t="shared" si="155"/>
        <v>0</v>
      </c>
      <c r="CO150" s="84">
        <f t="shared" si="156"/>
        <v>3.085075958661801E-2</v>
      </c>
      <c r="CP150" t="b">
        <f t="shared" si="157"/>
        <v>1</v>
      </c>
      <c r="CQ150" s="96" t="b">
        <f t="shared" si="158"/>
        <v>1</v>
      </c>
      <c r="CR150" t="b">
        <f t="shared" si="159"/>
        <v>1</v>
      </c>
      <c r="CS150" t="b">
        <f t="shared" si="160"/>
        <v>1</v>
      </c>
      <c r="CT150" t="b">
        <f t="shared" si="161"/>
        <v>1</v>
      </c>
      <c r="CU150" t="b">
        <f t="shared" si="162"/>
        <v>1</v>
      </c>
      <c r="CV150" s="84" t="b">
        <f t="shared" si="163"/>
        <v>1</v>
      </c>
      <c r="CW150" t="b">
        <f t="shared" si="164"/>
        <v>0</v>
      </c>
      <c r="CX150" t="b">
        <f t="shared" si="165"/>
        <v>0</v>
      </c>
      <c r="CY150" t="b">
        <f t="shared" si="166"/>
        <v>1</v>
      </c>
      <c r="CZ150" t="b">
        <f t="shared" si="167"/>
        <v>1</v>
      </c>
      <c r="DA150" s="84">
        <f t="shared" si="168"/>
        <v>1</v>
      </c>
      <c r="DB150" t="b">
        <f t="shared" si="169"/>
        <v>0</v>
      </c>
    </row>
    <row r="151" spans="1:106">
      <c r="A151" s="9">
        <v>1805</v>
      </c>
      <c r="B151" s="3">
        <v>2</v>
      </c>
      <c r="C151" s="3" t="s">
        <v>2029</v>
      </c>
      <c r="D151" s="3" t="str">
        <f t="shared" si="116"/>
        <v>MA_1_38-2_dk_0388</v>
      </c>
      <c r="E151" s="3" t="str">
        <f t="shared" si="117"/>
        <v>0388</v>
      </c>
      <c r="F151" s="3">
        <v>147245.125</v>
      </c>
      <c r="G151" s="15">
        <v>417202.06199999998</v>
      </c>
      <c r="H151" s="35" t="str">
        <f t="shared" si="118"/>
        <v>ja</v>
      </c>
      <c r="I151" s="42">
        <v>93</v>
      </c>
      <c r="J151" s="20" t="s">
        <v>372</v>
      </c>
      <c r="K151" s="21">
        <v>10000</v>
      </c>
      <c r="L151" s="28">
        <f t="shared" si="170"/>
        <v>1</v>
      </c>
      <c r="M151" s="28">
        <f t="shared" si="171"/>
        <v>1</v>
      </c>
      <c r="N151" s="56">
        <f t="shared" si="119"/>
        <v>10000</v>
      </c>
      <c r="O151" s="33">
        <f t="shared" si="172"/>
        <v>57.425870424422854</v>
      </c>
      <c r="P151" s="37">
        <f t="shared" si="120"/>
        <v>110.5946559649021</v>
      </c>
      <c r="Q151" s="9" t="s">
        <v>12</v>
      </c>
      <c r="R151" s="55" t="s">
        <v>12</v>
      </c>
      <c r="S151" s="55">
        <v>5.7439999999999998</v>
      </c>
      <c r="T151" s="55">
        <v>6.1130000000000004</v>
      </c>
      <c r="U151" s="55">
        <v>6.452</v>
      </c>
      <c r="V151" s="3">
        <v>6.7240000000000002</v>
      </c>
      <c r="W151" s="3">
        <v>7.0330000000000004</v>
      </c>
      <c r="X151" s="3" t="s">
        <v>12</v>
      </c>
      <c r="Y151" s="3">
        <v>7.6470000000000002</v>
      </c>
      <c r="Z151" s="15" t="s">
        <v>12</v>
      </c>
      <c r="AA151" s="10">
        <f t="shared" si="121"/>
        <v>7.0330000000000004</v>
      </c>
      <c r="AB151" s="9">
        <f t="shared" si="122"/>
        <v>0.58100000000000041</v>
      </c>
      <c r="AC151" s="10">
        <f t="shared" si="123"/>
        <v>0.61399999999999988</v>
      </c>
      <c r="AD151" s="9" t="s">
        <v>12</v>
      </c>
      <c r="AE151" s="55" t="s">
        <v>12</v>
      </c>
      <c r="AF151" s="55">
        <v>0.5</v>
      </c>
      <c r="AG151" s="55">
        <v>0.55500000000000005</v>
      </c>
      <c r="AH151" s="55">
        <v>0.61599999999999999</v>
      </c>
      <c r="AI151" s="3">
        <v>0.67500000000000004</v>
      </c>
      <c r="AJ151" s="3">
        <v>0.747</v>
      </c>
      <c r="AK151" s="3" t="s">
        <v>12</v>
      </c>
      <c r="AL151" s="3">
        <v>0.93200000000000005</v>
      </c>
      <c r="AM151" s="15" t="s">
        <v>12</v>
      </c>
      <c r="AN151" s="10">
        <f t="shared" si="124"/>
        <v>0.747</v>
      </c>
      <c r="AO151" s="9">
        <f t="shared" si="125"/>
        <v>0.13100000000000001</v>
      </c>
      <c r="AP151" s="10">
        <f t="shared" si="126"/>
        <v>0.18500000000000005</v>
      </c>
      <c r="AQ151" s="9" t="s">
        <v>12</v>
      </c>
      <c r="AR151" s="55" t="s">
        <v>12</v>
      </c>
      <c r="AS151" s="55">
        <v>2.4129999999999998</v>
      </c>
      <c r="AT151" s="55">
        <v>2.593</v>
      </c>
      <c r="AU151" s="55">
        <v>3.6080000000000001</v>
      </c>
      <c r="AV151" s="3">
        <v>3.9660000000000002</v>
      </c>
      <c r="AW151" s="3">
        <v>4.01</v>
      </c>
      <c r="AX151" s="3" t="s">
        <v>12</v>
      </c>
      <c r="AY151" s="3">
        <v>4.04</v>
      </c>
      <c r="AZ151" s="15" t="s">
        <v>12</v>
      </c>
      <c r="BA151" s="10">
        <f t="shared" si="127"/>
        <v>4.01</v>
      </c>
      <c r="BB151" s="9">
        <f t="shared" si="128"/>
        <v>0.40199999999999969</v>
      </c>
      <c r="BC151" s="10">
        <f t="shared" si="129"/>
        <v>3.0000000000000249E-2</v>
      </c>
      <c r="BD151" s="9">
        <v>6.67</v>
      </c>
      <c r="BE151" s="3">
        <v>7.2619999999999996</v>
      </c>
      <c r="BF151" s="15">
        <v>7.8710000000000004</v>
      </c>
      <c r="BG151" s="15">
        <f t="shared" si="130"/>
        <v>7.2619999999999996</v>
      </c>
      <c r="BH151" s="9">
        <f t="shared" si="131"/>
        <v>0.59199999999999964</v>
      </c>
      <c r="BI151" s="10">
        <f t="shared" si="132"/>
        <v>0.60900000000000087</v>
      </c>
      <c r="BJ151" s="9">
        <v>6.6589999999999998</v>
      </c>
      <c r="BK151" s="3">
        <v>7.2510000000000003</v>
      </c>
      <c r="BL151" s="15">
        <v>7.859</v>
      </c>
      <c r="BM151" s="15">
        <f t="shared" si="133"/>
        <v>7.2510000000000003</v>
      </c>
      <c r="BN151" s="9">
        <f t="shared" si="134"/>
        <v>0.59200000000000053</v>
      </c>
      <c r="BO151" s="10">
        <f t="shared" si="135"/>
        <v>0.60799999999999965</v>
      </c>
      <c r="BP151">
        <f t="shared" si="136"/>
        <v>0</v>
      </c>
      <c r="BQ151" s="93">
        <f t="shared" si="137"/>
        <v>1.0189328743545598</v>
      </c>
      <c r="BR151" s="93">
        <f t="shared" si="138"/>
        <v>1.0189328743545614</v>
      </c>
      <c r="BS151" s="93" t="str">
        <f>VLOOKUP(C151,'Koppeling locatie - aslocatie'!$A$2:$C$8139,2,FALSE)</f>
        <v>maas219</v>
      </c>
      <c r="BT151" s="93">
        <f>VLOOKUP($BS151,aslocaties_v01!$C$3:$AA$500,MATCH($K$3/10,aslocaties_v01!$C$2:$X$2),FALSE)</f>
        <v>6.4619999999999997</v>
      </c>
      <c r="BU151" s="93">
        <f>VLOOKUP(BS151,aslocaties_v01!$C$3:$AA$500,MATCH($K$3,aslocaties_v01!$C$2:$X$2),FALSE)</f>
        <v>7.0430000000000001</v>
      </c>
      <c r="BV151" s="93">
        <f>VLOOKUP(BS151,aslocaties_v01!$C$3:$AA$500,MATCH($K$3*10,aslocaties_v01!$C$2:$Y$2),FALSE)</f>
        <v>7.6550000000000002</v>
      </c>
      <c r="BW151" s="93">
        <f t="shared" si="139"/>
        <v>0.58100000000000041</v>
      </c>
      <c r="BX151" s="93">
        <f t="shared" si="140"/>
        <v>0.6120000000000001</v>
      </c>
      <c r="BY151" s="94">
        <f t="shared" si="141"/>
        <v>0</v>
      </c>
      <c r="BZ151" s="94">
        <f t="shared" si="142"/>
        <v>3.2573289902276814E-3</v>
      </c>
      <c r="CA151" s="94">
        <f t="shared" si="143"/>
        <v>9.9999999999997868E-3</v>
      </c>
      <c r="CB151">
        <f t="shared" si="144"/>
        <v>9.9999999999997868E-3</v>
      </c>
      <c r="CC151" s="58">
        <f t="shared" si="145"/>
        <v>8.0000000000000071E-3</v>
      </c>
      <c r="CD151" s="95" t="b">
        <f t="shared" si="146"/>
        <v>0</v>
      </c>
      <c r="CE151" s="96" t="b">
        <f t="shared" si="147"/>
        <v>1</v>
      </c>
      <c r="CF151" t="b">
        <f t="shared" si="148"/>
        <v>1</v>
      </c>
      <c r="CG151" t="b">
        <f t="shared" si="149"/>
        <v>1</v>
      </c>
      <c r="CH151" s="84" t="b">
        <f t="shared" si="150"/>
        <v>1</v>
      </c>
      <c r="CI151">
        <f t="shared" si="151"/>
        <v>0.747</v>
      </c>
      <c r="CJ151" t="b">
        <f t="shared" si="152"/>
        <v>1</v>
      </c>
      <c r="CK151" t="b">
        <f t="shared" si="153"/>
        <v>1</v>
      </c>
      <c r="CL151" s="84" t="b">
        <f t="shared" si="173"/>
        <v>0</v>
      </c>
      <c r="CM151" t="str">
        <f t="shared" si="154"/>
        <v/>
      </c>
      <c r="CN151" t="b">
        <f t="shared" si="155"/>
        <v>0</v>
      </c>
      <c r="CO151" s="84">
        <f t="shared" si="156"/>
        <v>2.9778804475479249E-2</v>
      </c>
      <c r="CP151" t="b">
        <f t="shared" si="157"/>
        <v>1</v>
      </c>
      <c r="CQ151" s="96" t="b">
        <f t="shared" si="158"/>
        <v>1</v>
      </c>
      <c r="CR151" t="b">
        <f t="shared" si="159"/>
        <v>0</v>
      </c>
      <c r="CS151" t="b">
        <f t="shared" si="160"/>
        <v>0</v>
      </c>
      <c r="CT151" t="b">
        <f t="shared" si="161"/>
        <v>1</v>
      </c>
      <c r="CU151" t="b">
        <f t="shared" si="162"/>
        <v>1</v>
      </c>
      <c r="CV151" s="84" t="b">
        <f t="shared" si="163"/>
        <v>1</v>
      </c>
      <c r="CW151" t="b">
        <f t="shared" si="164"/>
        <v>1</v>
      </c>
      <c r="CX151" t="b">
        <f t="shared" si="165"/>
        <v>1</v>
      </c>
      <c r="CY151" t="b">
        <f t="shared" si="166"/>
        <v>1</v>
      </c>
      <c r="CZ151" t="b">
        <f t="shared" si="167"/>
        <v>1</v>
      </c>
      <c r="DA151" s="84">
        <f t="shared" si="168"/>
        <v>1</v>
      </c>
      <c r="DB151" t="b">
        <f t="shared" si="169"/>
        <v>0</v>
      </c>
    </row>
    <row r="152" spans="1:106">
      <c r="A152" s="9">
        <v>1806</v>
      </c>
      <c r="B152" s="3">
        <v>2</v>
      </c>
      <c r="C152" s="3" t="s">
        <v>2030</v>
      </c>
      <c r="D152" s="3" t="str">
        <f t="shared" si="116"/>
        <v>MA_1_38-2_dk_0389</v>
      </c>
      <c r="E152" s="3" t="str">
        <f t="shared" si="117"/>
        <v>0389</v>
      </c>
      <c r="F152" s="3">
        <v>147230.04699999999</v>
      </c>
      <c r="G152" s="15">
        <v>417092.5</v>
      </c>
      <c r="H152" s="35" t="str">
        <f t="shared" si="118"/>
        <v>ja</v>
      </c>
      <c r="I152" s="42">
        <v>105.56699999999999</v>
      </c>
      <c r="J152" s="20" t="s">
        <v>372</v>
      </c>
      <c r="K152" s="21">
        <v>10000</v>
      </c>
      <c r="L152" s="28">
        <f t="shared" si="170"/>
        <v>1</v>
      </c>
      <c r="M152" s="28">
        <f t="shared" si="171"/>
        <v>1</v>
      </c>
      <c r="N152" s="56">
        <f t="shared" si="119"/>
        <v>10000</v>
      </c>
      <c r="O152" s="33">
        <f t="shared" si="172"/>
        <v>110.5946559649021</v>
      </c>
      <c r="P152" s="37">
        <f t="shared" si="120"/>
        <v>5438.4160082627313</v>
      </c>
      <c r="Q152" s="9" t="s">
        <v>12</v>
      </c>
      <c r="R152" s="55" t="s">
        <v>12</v>
      </c>
      <c r="S152" s="55">
        <v>5.6829999999999998</v>
      </c>
      <c r="T152" s="55">
        <v>6.0510000000000002</v>
      </c>
      <c r="U152" s="55">
        <v>6.383</v>
      </c>
      <c r="V152" s="3">
        <v>6.6529999999999996</v>
      </c>
      <c r="W152" s="3">
        <v>6.9580000000000002</v>
      </c>
      <c r="X152" s="3" t="s">
        <v>12</v>
      </c>
      <c r="Y152" s="3">
        <v>7.5670000000000002</v>
      </c>
      <c r="Z152" s="15" t="s">
        <v>12</v>
      </c>
      <c r="AA152" s="10">
        <f t="shared" si="121"/>
        <v>6.9580000000000002</v>
      </c>
      <c r="AB152" s="9">
        <f t="shared" si="122"/>
        <v>0.57500000000000018</v>
      </c>
      <c r="AC152" s="10">
        <f t="shared" si="123"/>
        <v>0.60899999999999999</v>
      </c>
      <c r="AD152" s="9" t="s">
        <v>12</v>
      </c>
      <c r="AE152" s="55" t="s">
        <v>12</v>
      </c>
      <c r="AF152" s="55">
        <v>0.52700000000000002</v>
      </c>
      <c r="AG152" s="55">
        <v>0.58799999999999997</v>
      </c>
      <c r="AH152" s="55">
        <v>0.66400000000000003</v>
      </c>
      <c r="AI152" s="3">
        <v>0.73899999999999999</v>
      </c>
      <c r="AJ152" s="3">
        <v>0.82799999999999996</v>
      </c>
      <c r="AK152" s="3" t="s">
        <v>12</v>
      </c>
      <c r="AL152" s="3">
        <v>1.004</v>
      </c>
      <c r="AM152" s="15" t="s">
        <v>12</v>
      </c>
      <c r="AN152" s="10">
        <f t="shared" si="124"/>
        <v>0.82799999999999996</v>
      </c>
      <c r="AO152" s="9">
        <f t="shared" si="125"/>
        <v>0.16399999999999992</v>
      </c>
      <c r="AP152" s="10">
        <f t="shared" si="126"/>
        <v>0.17600000000000005</v>
      </c>
      <c r="AQ152" s="9" t="s">
        <v>12</v>
      </c>
      <c r="AR152" s="55" t="s">
        <v>12</v>
      </c>
      <c r="AS152" s="55">
        <v>2.4279999999999999</v>
      </c>
      <c r="AT152" s="55">
        <v>2.56</v>
      </c>
      <c r="AU152" s="55">
        <v>2.714</v>
      </c>
      <c r="AV152" s="3">
        <v>2.8490000000000002</v>
      </c>
      <c r="AW152" s="3">
        <v>3.004</v>
      </c>
      <c r="AX152" s="3" t="s">
        <v>12</v>
      </c>
      <c r="AY152" s="3">
        <v>3.2709999999999999</v>
      </c>
      <c r="AZ152" s="15" t="s">
        <v>12</v>
      </c>
      <c r="BA152" s="10">
        <f t="shared" si="127"/>
        <v>3.004</v>
      </c>
      <c r="BB152" s="9">
        <f t="shared" si="128"/>
        <v>0.29000000000000004</v>
      </c>
      <c r="BC152" s="10">
        <f t="shared" si="129"/>
        <v>0.2669999999999999</v>
      </c>
      <c r="BD152" s="9">
        <v>6.5970000000000004</v>
      </c>
      <c r="BE152" s="3">
        <v>7.1820000000000004</v>
      </c>
      <c r="BF152" s="15">
        <v>7.7830000000000004</v>
      </c>
      <c r="BG152" s="15">
        <f t="shared" si="130"/>
        <v>7.1820000000000004</v>
      </c>
      <c r="BH152" s="9">
        <f t="shared" si="131"/>
        <v>0.58499999999999996</v>
      </c>
      <c r="BI152" s="10">
        <f t="shared" si="132"/>
        <v>0.60099999999999998</v>
      </c>
      <c r="BJ152" s="9">
        <v>6.5869999999999997</v>
      </c>
      <c r="BK152" s="3">
        <v>7.1719999999999997</v>
      </c>
      <c r="BL152" s="15">
        <v>7.7720000000000002</v>
      </c>
      <c r="BM152" s="15">
        <f t="shared" si="133"/>
        <v>7.1719999999999997</v>
      </c>
      <c r="BN152" s="9">
        <f t="shared" si="134"/>
        <v>0.58499999999999996</v>
      </c>
      <c r="BO152" s="10">
        <f t="shared" si="135"/>
        <v>0.60000000000000053</v>
      </c>
      <c r="BP152">
        <f t="shared" si="136"/>
        <v>0</v>
      </c>
      <c r="BQ152" s="93">
        <f t="shared" si="137"/>
        <v>1.0173913043478258</v>
      </c>
      <c r="BR152" s="93">
        <f t="shared" si="138"/>
        <v>1.0173913043478258</v>
      </c>
      <c r="BS152" s="93" t="str">
        <f>VLOOKUP(C152,'Koppeling locatie - aslocatie'!$A$2:$C$8139,2,FALSE)</f>
        <v>maas219</v>
      </c>
      <c r="BT152" s="93">
        <f>VLOOKUP($BS152,aslocaties_v01!$C$3:$AA$500,MATCH($K$3/10,aslocaties_v01!$C$2:$X$2),FALSE)</f>
        <v>6.4619999999999997</v>
      </c>
      <c r="BU152" s="93">
        <f>VLOOKUP(BS152,aslocaties_v01!$C$3:$AA$500,MATCH($K$3,aslocaties_v01!$C$2:$X$2),FALSE)</f>
        <v>7.0430000000000001</v>
      </c>
      <c r="BV152" s="93">
        <f>VLOOKUP(BS152,aslocaties_v01!$C$3:$AA$500,MATCH($K$3*10,aslocaties_v01!$C$2:$Y$2),FALSE)</f>
        <v>7.6550000000000002</v>
      </c>
      <c r="BW152" s="93">
        <f t="shared" si="139"/>
        <v>0.58100000000000041</v>
      </c>
      <c r="BX152" s="93">
        <f t="shared" si="140"/>
        <v>0.6120000000000001</v>
      </c>
      <c r="BY152" s="94">
        <f t="shared" si="141"/>
        <v>1.0434782608696125E-2</v>
      </c>
      <c r="BZ152" s="94">
        <f t="shared" si="142"/>
        <v>4.9261083743843415E-3</v>
      </c>
      <c r="CA152" s="94">
        <f t="shared" si="143"/>
        <v>7.8999999999999737E-2</v>
      </c>
      <c r="CB152">
        <f t="shared" si="144"/>
        <v>8.4999999999999964E-2</v>
      </c>
      <c r="CC152" s="58">
        <f t="shared" si="145"/>
        <v>8.8000000000000078E-2</v>
      </c>
      <c r="CD152" s="95" t="b">
        <f t="shared" si="146"/>
        <v>0</v>
      </c>
      <c r="CE152" s="96" t="b">
        <f t="shared" si="147"/>
        <v>1</v>
      </c>
      <c r="CF152" t="b">
        <f t="shared" si="148"/>
        <v>1</v>
      </c>
      <c r="CG152" t="b">
        <f t="shared" si="149"/>
        <v>1</v>
      </c>
      <c r="CH152" s="84" t="b">
        <f t="shared" si="150"/>
        <v>1</v>
      </c>
      <c r="CI152">
        <f t="shared" si="151"/>
        <v>0.82799999999999996</v>
      </c>
      <c r="CJ152" t="b">
        <f t="shared" si="152"/>
        <v>1</v>
      </c>
      <c r="CK152" t="b">
        <f t="shared" si="153"/>
        <v>1</v>
      </c>
      <c r="CL152" s="84" t="b">
        <f t="shared" si="173"/>
        <v>1</v>
      </c>
      <c r="CM152">
        <f t="shared" si="154"/>
        <v>3.004</v>
      </c>
      <c r="CN152" t="b">
        <f t="shared" si="155"/>
        <v>1</v>
      </c>
      <c r="CO152" s="84">
        <f t="shared" si="156"/>
        <v>5.8817407988774703E-2</v>
      </c>
      <c r="CP152" t="b">
        <f t="shared" si="157"/>
        <v>1</v>
      </c>
      <c r="CQ152" s="96" t="b">
        <f t="shared" si="158"/>
        <v>1</v>
      </c>
      <c r="CR152" t="b">
        <f t="shared" si="159"/>
        <v>1</v>
      </c>
      <c r="CS152" t="b">
        <f t="shared" si="160"/>
        <v>1</v>
      </c>
      <c r="CT152" t="b">
        <f t="shared" si="161"/>
        <v>1</v>
      </c>
      <c r="CU152" t="b">
        <f t="shared" si="162"/>
        <v>1</v>
      </c>
      <c r="CV152" s="84" t="b">
        <f t="shared" si="163"/>
        <v>1</v>
      </c>
      <c r="CW152" t="b">
        <f t="shared" si="164"/>
        <v>1</v>
      </c>
      <c r="CX152" t="b">
        <f t="shared" si="165"/>
        <v>1</v>
      </c>
      <c r="CY152" t="b">
        <f t="shared" si="166"/>
        <v>1</v>
      </c>
      <c r="CZ152" t="b">
        <f t="shared" si="167"/>
        <v>1</v>
      </c>
      <c r="DA152" s="84">
        <f t="shared" si="168"/>
        <v>0</v>
      </c>
      <c r="DB152" t="b">
        <f t="shared" si="169"/>
        <v>0</v>
      </c>
    </row>
    <row r="153" spans="1:106">
      <c r="A153" s="9">
        <v>1807</v>
      </c>
      <c r="B153" s="3">
        <v>2</v>
      </c>
      <c r="C153" s="3" t="s">
        <v>2031</v>
      </c>
      <c r="D153" s="3" t="str">
        <f t="shared" si="116"/>
        <v>MA_1_38-2_dk_0039</v>
      </c>
      <c r="E153" s="3" t="str">
        <f t="shared" si="117"/>
        <v>0039</v>
      </c>
      <c r="F153" s="3">
        <v>150882.71900000001</v>
      </c>
      <c r="G153" s="15">
        <v>421121.68800000002</v>
      </c>
      <c r="H153" s="35" t="str">
        <f t="shared" si="118"/>
        <v>ja</v>
      </c>
      <c r="I153" s="42">
        <v>52</v>
      </c>
      <c r="J153" s="20" t="s">
        <v>372</v>
      </c>
      <c r="K153" s="21">
        <v>10000</v>
      </c>
      <c r="L153" s="28">
        <f t="shared" si="170"/>
        <v>1</v>
      </c>
      <c r="M153" s="28">
        <f t="shared" si="171"/>
        <v>1</v>
      </c>
      <c r="N153" s="56">
        <f t="shared" si="119"/>
        <v>10000</v>
      </c>
      <c r="O153" s="33">
        <f t="shared" si="172"/>
        <v>5438.4160082627313</v>
      </c>
      <c r="P153" s="37">
        <f t="shared" si="120"/>
        <v>5515.2607932493402</v>
      </c>
      <c r="Q153" s="9" t="s">
        <v>12</v>
      </c>
      <c r="R153" s="55" t="s">
        <v>12</v>
      </c>
      <c r="S153" s="55">
        <v>6.2489999999999997</v>
      </c>
      <c r="T153" s="55">
        <v>6.6260000000000003</v>
      </c>
      <c r="U153" s="55">
        <v>6.9720000000000004</v>
      </c>
      <c r="V153" s="3">
        <v>7.2460000000000004</v>
      </c>
      <c r="W153" s="3">
        <v>7.56</v>
      </c>
      <c r="X153" s="3" t="s">
        <v>12</v>
      </c>
      <c r="Y153" s="3">
        <v>8.1959999999999997</v>
      </c>
      <c r="Z153" s="15" t="s">
        <v>12</v>
      </c>
      <c r="AA153" s="10">
        <f t="shared" si="121"/>
        <v>7.56</v>
      </c>
      <c r="AB153" s="9">
        <f t="shared" si="122"/>
        <v>0.58799999999999919</v>
      </c>
      <c r="AC153" s="10">
        <f t="shared" si="123"/>
        <v>0.63600000000000012</v>
      </c>
      <c r="AD153" s="9" t="s">
        <v>12</v>
      </c>
      <c r="AE153" s="55" t="s">
        <v>12</v>
      </c>
      <c r="AF153" s="55">
        <v>0.33</v>
      </c>
      <c r="AG153" s="55">
        <v>0.38</v>
      </c>
      <c r="AH153" s="55">
        <v>0.432</v>
      </c>
      <c r="AI153" s="3">
        <v>0.47799999999999998</v>
      </c>
      <c r="AJ153" s="3">
        <v>0.53300000000000003</v>
      </c>
      <c r="AK153" s="3" t="s">
        <v>12</v>
      </c>
      <c r="AL153" s="3">
        <v>0.69299999999999995</v>
      </c>
      <c r="AM153" s="15" t="s">
        <v>12</v>
      </c>
      <c r="AN153" s="10">
        <f t="shared" si="124"/>
        <v>0.53300000000000003</v>
      </c>
      <c r="AO153" s="9">
        <f t="shared" si="125"/>
        <v>0.10100000000000003</v>
      </c>
      <c r="AP153" s="10">
        <f t="shared" si="126"/>
        <v>0.15999999999999992</v>
      </c>
      <c r="AQ153" s="9" t="s">
        <v>12</v>
      </c>
      <c r="AR153" s="55" t="s">
        <v>12</v>
      </c>
      <c r="AS153" s="55">
        <v>1.9970000000000001</v>
      </c>
      <c r="AT153" s="55">
        <v>2.121</v>
      </c>
      <c r="AU153" s="55">
        <v>2.2490000000000001</v>
      </c>
      <c r="AV153" s="3">
        <v>2.36</v>
      </c>
      <c r="AW153" s="3">
        <v>2.4860000000000002</v>
      </c>
      <c r="AX153" s="3" t="s">
        <v>12</v>
      </c>
      <c r="AY153" s="3">
        <v>2.7890000000000001</v>
      </c>
      <c r="AZ153" s="15" t="s">
        <v>12</v>
      </c>
      <c r="BA153" s="10">
        <f t="shared" si="127"/>
        <v>2.4860000000000002</v>
      </c>
      <c r="BB153" s="9">
        <f t="shared" si="128"/>
        <v>0.2370000000000001</v>
      </c>
      <c r="BC153" s="10">
        <f t="shared" si="129"/>
        <v>0.30299999999999994</v>
      </c>
      <c r="BD153" s="9">
        <v>7.1660000000000004</v>
      </c>
      <c r="BE153" s="3">
        <v>7.7729999999999997</v>
      </c>
      <c r="BF153" s="15">
        <v>8.4369999999999994</v>
      </c>
      <c r="BG153" s="15">
        <f t="shared" si="130"/>
        <v>7.7729999999999997</v>
      </c>
      <c r="BH153" s="9">
        <f t="shared" si="131"/>
        <v>0.60699999999999932</v>
      </c>
      <c r="BI153" s="10">
        <f t="shared" si="132"/>
        <v>0.6639999999999997</v>
      </c>
      <c r="BJ153" s="9">
        <v>7.1550000000000002</v>
      </c>
      <c r="BK153" s="3">
        <v>7.7619999999999996</v>
      </c>
      <c r="BL153" s="15">
        <v>8.423</v>
      </c>
      <c r="BM153" s="15">
        <f t="shared" si="133"/>
        <v>7.7619999999999996</v>
      </c>
      <c r="BN153" s="9">
        <f t="shared" si="134"/>
        <v>0.60699999999999932</v>
      </c>
      <c r="BO153" s="10">
        <f t="shared" si="135"/>
        <v>0.66100000000000048</v>
      </c>
      <c r="BP153">
        <f t="shared" si="136"/>
        <v>0</v>
      </c>
      <c r="BQ153" s="93">
        <f t="shared" si="137"/>
        <v>1.0323129251700682</v>
      </c>
      <c r="BR153" s="93">
        <f t="shared" si="138"/>
        <v>1.0323129251700682</v>
      </c>
      <c r="BS153" s="93" t="str">
        <f>VLOOKUP(C153,'Koppeling locatie - aslocatie'!$A$2:$C$8139,2,FALSE)</f>
        <v>maas211</v>
      </c>
      <c r="BT153" s="93">
        <f>VLOOKUP($BS153,aslocaties_v01!$C$3:$AA$500,MATCH($K$3/10,aslocaties_v01!$C$2:$X$2),FALSE)</f>
        <v>7.0039999999999996</v>
      </c>
      <c r="BU153" s="93">
        <f>VLOOKUP(BS153,aslocaties_v01!$C$3:$AA$500,MATCH($K$3,aslocaties_v01!$C$2:$X$2),FALSE)</f>
        <v>7.5869999999999997</v>
      </c>
      <c r="BV153" s="93">
        <f>VLOOKUP(BS153,aslocaties_v01!$C$3:$AA$500,MATCH($K$3*10,aslocaties_v01!$C$2:$Y$2),FALSE)</f>
        <v>8.2050000000000001</v>
      </c>
      <c r="BW153" s="93">
        <f t="shared" si="139"/>
        <v>0.58300000000000018</v>
      </c>
      <c r="BX153" s="93">
        <f t="shared" si="140"/>
        <v>0.61800000000000033</v>
      </c>
      <c r="BY153" s="94">
        <f t="shared" si="141"/>
        <v>8.5034013605425063E-3</v>
      </c>
      <c r="BZ153" s="94">
        <f t="shared" si="142"/>
        <v>2.8301886792452491E-2</v>
      </c>
      <c r="CA153" s="94">
        <f t="shared" si="143"/>
        <v>3.199999999999914E-2</v>
      </c>
      <c r="CB153">
        <f t="shared" si="144"/>
        <v>2.7000000000000135E-2</v>
      </c>
      <c r="CC153" s="58">
        <f t="shared" si="145"/>
        <v>9.0000000000003411E-3</v>
      </c>
      <c r="CD153" s="95" t="b">
        <f t="shared" si="146"/>
        <v>0</v>
      </c>
      <c r="CE153" s="96" t="b">
        <f t="shared" si="147"/>
        <v>1</v>
      </c>
      <c r="CF153" t="b">
        <f t="shared" si="148"/>
        <v>1</v>
      </c>
      <c r="CG153" t="b">
        <f t="shared" si="149"/>
        <v>1</v>
      </c>
      <c r="CH153" s="84" t="b">
        <f t="shared" si="150"/>
        <v>1</v>
      </c>
      <c r="CI153">
        <f t="shared" si="151"/>
        <v>0.53300000000000003</v>
      </c>
      <c r="CJ153" t="b">
        <f t="shared" si="152"/>
        <v>1</v>
      </c>
      <c r="CK153" t="b">
        <f t="shared" si="153"/>
        <v>1</v>
      </c>
      <c r="CL153" s="84" t="b">
        <f t="shared" si="173"/>
        <v>1</v>
      </c>
      <c r="CM153">
        <f t="shared" si="154"/>
        <v>2.4860000000000002</v>
      </c>
      <c r="CN153" t="b">
        <f t="shared" si="155"/>
        <v>1</v>
      </c>
      <c r="CO153" s="84">
        <f t="shared" si="156"/>
        <v>5.5284115045326494E-2</v>
      </c>
      <c r="CP153" t="b">
        <f t="shared" si="157"/>
        <v>1</v>
      </c>
      <c r="CQ153" s="96" t="b">
        <f t="shared" si="158"/>
        <v>1</v>
      </c>
      <c r="CR153" t="b">
        <f t="shared" si="159"/>
        <v>1</v>
      </c>
      <c r="CS153" t="b">
        <f t="shared" si="160"/>
        <v>1</v>
      </c>
      <c r="CT153" t="b">
        <f t="shared" si="161"/>
        <v>1</v>
      </c>
      <c r="CU153" t="b">
        <f t="shared" si="162"/>
        <v>1</v>
      </c>
      <c r="CV153" s="84" t="b">
        <f t="shared" si="163"/>
        <v>1</v>
      </c>
      <c r="CW153" t="b">
        <f t="shared" si="164"/>
        <v>1</v>
      </c>
      <c r="CX153" t="b">
        <f t="shared" si="165"/>
        <v>1</v>
      </c>
      <c r="CY153" t="b">
        <f t="shared" si="166"/>
        <v>1</v>
      </c>
      <c r="CZ153" t="b">
        <f t="shared" si="167"/>
        <v>1</v>
      </c>
      <c r="DA153" s="84">
        <f t="shared" si="168"/>
        <v>0</v>
      </c>
      <c r="DB153" t="b">
        <f t="shared" si="169"/>
        <v>0</v>
      </c>
    </row>
    <row r="154" spans="1:106">
      <c r="A154" s="9">
        <v>1808</v>
      </c>
      <c r="B154" s="3">
        <v>2</v>
      </c>
      <c r="C154" s="3" t="s">
        <v>2032</v>
      </c>
      <c r="D154" s="3" t="str">
        <f t="shared" si="116"/>
        <v>MA_1_38-2_dk_0390</v>
      </c>
      <c r="E154" s="3" t="str">
        <f t="shared" si="117"/>
        <v>0390</v>
      </c>
      <c r="F154" s="3">
        <v>147145.54699999999</v>
      </c>
      <c r="G154" s="15">
        <v>417065.625</v>
      </c>
      <c r="H154" s="35" t="str">
        <f t="shared" si="118"/>
        <v>ja</v>
      </c>
      <c r="I154" s="42">
        <v>112.443</v>
      </c>
      <c r="J154" s="20" t="s">
        <v>372</v>
      </c>
      <c r="K154" s="21">
        <v>10000</v>
      </c>
      <c r="L154" s="28">
        <f t="shared" si="170"/>
        <v>1</v>
      </c>
      <c r="M154" s="28">
        <f t="shared" si="171"/>
        <v>1</v>
      </c>
      <c r="N154" s="56">
        <f t="shared" si="119"/>
        <v>10000</v>
      </c>
      <c r="O154" s="33">
        <f t="shared" si="172"/>
        <v>5515.2607932493402</v>
      </c>
      <c r="P154" s="37">
        <f t="shared" si="120"/>
        <v>96.12344105365527</v>
      </c>
      <c r="Q154" s="9" t="s">
        <v>12</v>
      </c>
      <c r="R154" s="55" t="s">
        <v>12</v>
      </c>
      <c r="S154" s="55">
        <v>5.6379999999999999</v>
      </c>
      <c r="T154" s="55">
        <v>6.0069999999999997</v>
      </c>
      <c r="U154" s="55">
        <v>6.34</v>
      </c>
      <c r="V154" s="3">
        <v>6.6109999999999998</v>
      </c>
      <c r="W154" s="3">
        <v>6.92</v>
      </c>
      <c r="X154" s="3" t="s">
        <v>12</v>
      </c>
      <c r="Y154" s="3">
        <v>7.5279999999999996</v>
      </c>
      <c r="Z154" s="15" t="s">
        <v>12</v>
      </c>
      <c r="AA154" s="10">
        <f t="shared" si="121"/>
        <v>6.92</v>
      </c>
      <c r="AB154" s="9">
        <f t="shared" si="122"/>
        <v>0.58000000000000007</v>
      </c>
      <c r="AC154" s="10">
        <f t="shared" si="123"/>
        <v>0.60799999999999965</v>
      </c>
      <c r="AD154" s="9" t="s">
        <v>12</v>
      </c>
      <c r="AE154" s="55" t="s">
        <v>12</v>
      </c>
      <c r="AF154" s="55">
        <v>0.50800000000000001</v>
      </c>
      <c r="AG154" s="55">
        <v>0.56899999999999995</v>
      </c>
      <c r="AH154" s="55">
        <v>0.63800000000000001</v>
      </c>
      <c r="AI154" s="3">
        <v>0.70399999999999996</v>
      </c>
      <c r="AJ154" s="3">
        <v>0.78100000000000003</v>
      </c>
      <c r="AK154" s="3" t="s">
        <v>12</v>
      </c>
      <c r="AL154" s="3">
        <v>0.94199999999999995</v>
      </c>
      <c r="AM154" s="15" t="s">
        <v>12</v>
      </c>
      <c r="AN154" s="10">
        <f t="shared" si="124"/>
        <v>0.78100000000000003</v>
      </c>
      <c r="AO154" s="9">
        <f t="shared" si="125"/>
        <v>0.14300000000000002</v>
      </c>
      <c r="AP154" s="10">
        <f t="shared" si="126"/>
        <v>0.16099999999999992</v>
      </c>
      <c r="AQ154" s="9" t="s">
        <v>12</v>
      </c>
      <c r="AR154" s="55" t="s">
        <v>12</v>
      </c>
      <c r="AS154" s="55">
        <v>2.3839999999999999</v>
      </c>
      <c r="AT154" s="55">
        <v>2.5129999999999999</v>
      </c>
      <c r="AU154" s="55">
        <v>2.6619999999999999</v>
      </c>
      <c r="AV154" s="3">
        <v>2.794</v>
      </c>
      <c r="AW154" s="3">
        <v>2.9289999999999998</v>
      </c>
      <c r="AX154" s="3" t="s">
        <v>12</v>
      </c>
      <c r="AY154" s="3">
        <v>3.1909999999999998</v>
      </c>
      <c r="AZ154" s="15" t="s">
        <v>12</v>
      </c>
      <c r="BA154" s="10">
        <f t="shared" si="127"/>
        <v>2.9289999999999998</v>
      </c>
      <c r="BB154" s="9">
        <f t="shared" si="128"/>
        <v>0.2669999999999999</v>
      </c>
      <c r="BC154" s="10">
        <f t="shared" si="129"/>
        <v>0.26200000000000001</v>
      </c>
      <c r="BD154" s="9">
        <v>6.556</v>
      </c>
      <c r="BE154" s="3">
        <v>7.1420000000000003</v>
      </c>
      <c r="BF154" s="15">
        <v>7.7460000000000004</v>
      </c>
      <c r="BG154" s="15">
        <f t="shared" si="130"/>
        <v>7.1420000000000003</v>
      </c>
      <c r="BH154" s="9">
        <f t="shared" si="131"/>
        <v>0.5860000000000003</v>
      </c>
      <c r="BI154" s="10">
        <f t="shared" si="132"/>
        <v>0.60400000000000009</v>
      </c>
      <c r="BJ154" s="9">
        <v>6.5419999999999998</v>
      </c>
      <c r="BK154" s="3">
        <v>7.1289999999999996</v>
      </c>
      <c r="BL154" s="15">
        <v>7.7309999999999999</v>
      </c>
      <c r="BM154" s="15">
        <f t="shared" si="133"/>
        <v>7.1289999999999996</v>
      </c>
      <c r="BN154" s="9">
        <f t="shared" si="134"/>
        <v>0.58699999999999974</v>
      </c>
      <c r="BO154" s="10">
        <f t="shared" si="135"/>
        <v>0.60200000000000031</v>
      </c>
      <c r="BP154">
        <f t="shared" si="136"/>
        <v>0</v>
      </c>
      <c r="BQ154" s="93">
        <f t="shared" si="137"/>
        <v>1.0103448275862073</v>
      </c>
      <c r="BR154" s="93">
        <f t="shared" si="138"/>
        <v>1.0120689655172408</v>
      </c>
      <c r="BS154" s="93" t="str">
        <f>VLOOKUP(C154,'Koppeling locatie - aslocatie'!$A$2:$C$8139,2,FALSE)</f>
        <v>maas220</v>
      </c>
      <c r="BT154" s="93">
        <f>VLOOKUP($BS154,aslocaties_v01!$C$3:$AA$500,MATCH($K$3/10,aslocaties_v01!$C$2:$X$2),FALSE)</f>
        <v>6.27</v>
      </c>
      <c r="BU154" s="93">
        <f>VLOOKUP(BS154,aslocaties_v01!$C$3:$AA$500,MATCH($K$3,aslocaties_v01!$C$2:$X$2),FALSE)</f>
        <v>6.8390000000000004</v>
      </c>
      <c r="BV154" s="93">
        <f>VLOOKUP(BS154,aslocaties_v01!$C$3:$AA$500,MATCH($K$3*10,aslocaties_v01!$C$2:$Y$2),FALSE)</f>
        <v>7.4379999999999997</v>
      </c>
      <c r="BW154" s="93">
        <f t="shared" si="139"/>
        <v>0.56900000000000084</v>
      </c>
      <c r="BX154" s="93">
        <f t="shared" si="140"/>
        <v>0.59899999999999931</v>
      </c>
      <c r="BY154" s="94">
        <f t="shared" si="141"/>
        <v>1.896551724137796E-2</v>
      </c>
      <c r="BZ154" s="94">
        <f t="shared" si="142"/>
        <v>1.48026315789479E-2</v>
      </c>
      <c r="CA154" s="94">
        <f t="shared" si="143"/>
        <v>7.0000000000000284E-2</v>
      </c>
      <c r="CB154">
        <f t="shared" si="144"/>
        <v>8.0999999999999517E-2</v>
      </c>
      <c r="CC154" s="58">
        <f t="shared" si="145"/>
        <v>8.9999999999999858E-2</v>
      </c>
      <c r="CD154" s="95" t="b">
        <f t="shared" si="146"/>
        <v>0</v>
      </c>
      <c r="CE154" s="96" t="b">
        <f t="shared" si="147"/>
        <v>1</v>
      </c>
      <c r="CF154" t="b">
        <f t="shared" si="148"/>
        <v>1</v>
      </c>
      <c r="CG154" t="b">
        <f t="shared" si="149"/>
        <v>1</v>
      </c>
      <c r="CH154" s="84" t="b">
        <f t="shared" si="150"/>
        <v>1</v>
      </c>
      <c r="CI154">
        <f t="shared" si="151"/>
        <v>0.78100000000000003</v>
      </c>
      <c r="CJ154" t="b">
        <f t="shared" si="152"/>
        <v>1</v>
      </c>
      <c r="CK154" t="b">
        <f t="shared" si="153"/>
        <v>1</v>
      </c>
      <c r="CL154" s="84" t="b">
        <f t="shared" si="173"/>
        <v>1</v>
      </c>
      <c r="CM154">
        <f t="shared" si="154"/>
        <v>2.9289999999999998</v>
      </c>
      <c r="CN154" t="b">
        <f t="shared" si="155"/>
        <v>1</v>
      </c>
      <c r="CO154" s="84">
        <f t="shared" si="156"/>
        <v>5.8356292462179132E-2</v>
      </c>
      <c r="CP154" t="b">
        <f t="shared" si="157"/>
        <v>1</v>
      </c>
      <c r="CQ154" s="96" t="b">
        <f t="shared" si="158"/>
        <v>1</v>
      </c>
      <c r="CR154" t="b">
        <f t="shared" si="159"/>
        <v>1</v>
      </c>
      <c r="CS154" t="b">
        <f t="shared" si="160"/>
        <v>1</v>
      </c>
      <c r="CT154" t="b">
        <f t="shared" si="161"/>
        <v>1</v>
      </c>
      <c r="CU154" t="b">
        <f t="shared" si="162"/>
        <v>1</v>
      </c>
      <c r="CV154" s="84" t="b">
        <f t="shared" si="163"/>
        <v>1</v>
      </c>
      <c r="CW154" t="b">
        <f t="shared" si="164"/>
        <v>1</v>
      </c>
      <c r="CX154" t="b">
        <f t="shared" si="165"/>
        <v>1</v>
      </c>
      <c r="CY154" t="b">
        <f t="shared" si="166"/>
        <v>1</v>
      </c>
      <c r="CZ154" t="b">
        <f t="shared" si="167"/>
        <v>1</v>
      </c>
      <c r="DA154" s="84">
        <f t="shared" si="168"/>
        <v>0</v>
      </c>
      <c r="DB154" t="b">
        <f t="shared" si="169"/>
        <v>0</v>
      </c>
    </row>
    <row r="155" spans="1:106">
      <c r="A155" s="9">
        <v>1809</v>
      </c>
      <c r="B155" s="3">
        <v>2</v>
      </c>
      <c r="C155" s="3" t="s">
        <v>2033</v>
      </c>
      <c r="D155" s="3" t="str">
        <f t="shared" si="116"/>
        <v>MA_1_38-2_dk_0391</v>
      </c>
      <c r="E155" s="3" t="str">
        <f t="shared" si="117"/>
        <v>0391</v>
      </c>
      <c r="F155" s="3">
        <v>147112.71900000001</v>
      </c>
      <c r="G155" s="15">
        <v>417155.96899999998</v>
      </c>
      <c r="H155" s="35" t="str">
        <f t="shared" si="118"/>
        <v>ja</v>
      </c>
      <c r="I155" s="42">
        <v>101</v>
      </c>
      <c r="J155" s="20" t="s">
        <v>372</v>
      </c>
      <c r="K155" s="21">
        <v>10000</v>
      </c>
      <c r="L155" s="28">
        <f t="shared" si="170"/>
        <v>1</v>
      </c>
      <c r="M155" s="28">
        <f t="shared" si="171"/>
        <v>1</v>
      </c>
      <c r="N155" s="56">
        <f t="shared" si="119"/>
        <v>10000</v>
      </c>
      <c r="O155" s="33">
        <f t="shared" si="172"/>
        <v>96.12344105365527</v>
      </c>
      <c r="P155" s="37">
        <f t="shared" si="120"/>
        <v>122.92863668407057</v>
      </c>
      <c r="Q155" s="9" t="s">
        <v>12</v>
      </c>
      <c r="R155" s="55" t="s">
        <v>12</v>
      </c>
      <c r="S155" s="55">
        <v>5.633</v>
      </c>
      <c r="T155" s="55">
        <v>6</v>
      </c>
      <c r="U155" s="55">
        <v>6.3289999999999997</v>
      </c>
      <c r="V155" s="3">
        <v>6.6</v>
      </c>
      <c r="W155" s="3">
        <v>6.9009999999999998</v>
      </c>
      <c r="X155" s="3" t="s">
        <v>12</v>
      </c>
      <c r="Y155" s="3">
        <v>7.508</v>
      </c>
      <c r="Z155" s="15" t="s">
        <v>12</v>
      </c>
      <c r="AA155" s="10">
        <f t="shared" si="121"/>
        <v>6.9009999999999998</v>
      </c>
      <c r="AB155" s="9">
        <f t="shared" si="122"/>
        <v>0.57200000000000006</v>
      </c>
      <c r="AC155" s="10">
        <f t="shared" si="123"/>
        <v>0.60700000000000021</v>
      </c>
      <c r="AD155" s="9" t="s">
        <v>12</v>
      </c>
      <c r="AE155" s="55" t="s">
        <v>12</v>
      </c>
      <c r="AF155" s="55">
        <v>0.503</v>
      </c>
      <c r="AG155" s="55">
        <v>0.56000000000000005</v>
      </c>
      <c r="AH155" s="55">
        <v>0.624</v>
      </c>
      <c r="AI155" s="3">
        <v>0.68600000000000005</v>
      </c>
      <c r="AJ155" s="3">
        <v>0.76100000000000001</v>
      </c>
      <c r="AK155" s="3" t="s">
        <v>12</v>
      </c>
      <c r="AL155" s="3">
        <v>0.91900000000000004</v>
      </c>
      <c r="AM155" s="15" t="s">
        <v>12</v>
      </c>
      <c r="AN155" s="10">
        <f t="shared" si="124"/>
        <v>0.76100000000000001</v>
      </c>
      <c r="AO155" s="9">
        <f t="shared" si="125"/>
        <v>0.13700000000000001</v>
      </c>
      <c r="AP155" s="10">
        <f t="shared" si="126"/>
        <v>0.15800000000000003</v>
      </c>
      <c r="AQ155" s="9" t="s">
        <v>12</v>
      </c>
      <c r="AR155" s="55" t="s">
        <v>12</v>
      </c>
      <c r="AS155" s="55">
        <v>2.3839999999999999</v>
      </c>
      <c r="AT155" s="55">
        <v>2.5070000000000001</v>
      </c>
      <c r="AU155" s="55">
        <v>2.6379999999999999</v>
      </c>
      <c r="AV155" s="3">
        <v>2.7669999999999999</v>
      </c>
      <c r="AW155" s="3">
        <v>2.9089999999999998</v>
      </c>
      <c r="AX155" s="3" t="s">
        <v>12</v>
      </c>
      <c r="AY155" s="3">
        <v>3.1579999999999999</v>
      </c>
      <c r="AZ155" s="15" t="s">
        <v>12</v>
      </c>
      <c r="BA155" s="10">
        <f t="shared" si="127"/>
        <v>2.9089999999999998</v>
      </c>
      <c r="BB155" s="9">
        <f t="shared" si="128"/>
        <v>0.27099999999999991</v>
      </c>
      <c r="BC155" s="10">
        <f t="shared" si="129"/>
        <v>0.24900000000000011</v>
      </c>
      <c r="BD155" s="9">
        <v>6.5460000000000003</v>
      </c>
      <c r="BE155" s="3">
        <v>7.13</v>
      </c>
      <c r="BF155" s="15">
        <v>7.7290000000000001</v>
      </c>
      <c r="BG155" s="15">
        <f t="shared" si="130"/>
        <v>7.13</v>
      </c>
      <c r="BH155" s="9">
        <f t="shared" si="131"/>
        <v>0.58399999999999963</v>
      </c>
      <c r="BI155" s="10">
        <f t="shared" si="132"/>
        <v>0.5990000000000002</v>
      </c>
      <c r="BJ155" s="9">
        <v>6.5359999999999996</v>
      </c>
      <c r="BK155" s="3">
        <v>7.12</v>
      </c>
      <c r="BL155" s="15">
        <v>7.7190000000000003</v>
      </c>
      <c r="BM155" s="15">
        <f t="shared" si="133"/>
        <v>7.12</v>
      </c>
      <c r="BN155" s="9">
        <f t="shared" si="134"/>
        <v>0.58400000000000052</v>
      </c>
      <c r="BO155" s="10">
        <f t="shared" si="135"/>
        <v>0.5990000000000002</v>
      </c>
      <c r="BP155">
        <f t="shared" si="136"/>
        <v>0</v>
      </c>
      <c r="BQ155" s="93">
        <f t="shared" si="137"/>
        <v>1.0209790209790202</v>
      </c>
      <c r="BR155" s="93">
        <f t="shared" si="138"/>
        <v>1.0209790209790217</v>
      </c>
      <c r="BS155" s="93" t="str">
        <f>VLOOKUP(C155,'Koppeling locatie - aslocatie'!$A$2:$C$8139,2,FALSE)</f>
        <v>maas220</v>
      </c>
      <c r="BT155" s="93">
        <f>VLOOKUP($BS155,aslocaties_v01!$C$3:$AA$500,MATCH($K$3/10,aslocaties_v01!$C$2:$X$2),FALSE)</f>
        <v>6.27</v>
      </c>
      <c r="BU155" s="93">
        <f>VLOOKUP(BS155,aslocaties_v01!$C$3:$AA$500,MATCH($K$3,aslocaties_v01!$C$2:$X$2),FALSE)</f>
        <v>6.8390000000000004</v>
      </c>
      <c r="BV155" s="93">
        <f>VLOOKUP(BS155,aslocaties_v01!$C$3:$AA$500,MATCH($K$3*10,aslocaties_v01!$C$2:$Y$2),FALSE)</f>
        <v>7.4379999999999997</v>
      </c>
      <c r="BW155" s="93">
        <f t="shared" si="139"/>
        <v>0.56900000000000084</v>
      </c>
      <c r="BX155" s="93">
        <f t="shared" si="140"/>
        <v>0.59899999999999931</v>
      </c>
      <c r="BY155" s="94">
        <f t="shared" si="141"/>
        <v>5.2447552447538737E-3</v>
      </c>
      <c r="BZ155" s="94">
        <f t="shared" si="142"/>
        <v>1.3179571663922363E-2</v>
      </c>
      <c r="CA155" s="94">
        <f t="shared" si="143"/>
        <v>5.9000000000000163E-2</v>
      </c>
      <c r="CB155">
        <f t="shared" si="144"/>
        <v>6.1999999999999389E-2</v>
      </c>
      <c r="CC155" s="58">
        <f t="shared" si="145"/>
        <v>7.0000000000000284E-2</v>
      </c>
      <c r="CD155" s="95" t="b">
        <f t="shared" si="146"/>
        <v>0</v>
      </c>
      <c r="CE155" s="96" t="b">
        <f t="shared" si="147"/>
        <v>1</v>
      </c>
      <c r="CF155" t="b">
        <f t="shared" si="148"/>
        <v>1</v>
      </c>
      <c r="CG155" t="b">
        <f t="shared" si="149"/>
        <v>1</v>
      </c>
      <c r="CH155" s="84" t="b">
        <f t="shared" si="150"/>
        <v>1</v>
      </c>
      <c r="CI155">
        <f t="shared" si="151"/>
        <v>0.76100000000000001</v>
      </c>
      <c r="CJ155" t="b">
        <f t="shared" si="152"/>
        <v>1</v>
      </c>
      <c r="CK155" t="b">
        <f t="shared" si="153"/>
        <v>1</v>
      </c>
      <c r="CL155" s="84" t="b">
        <f t="shared" si="173"/>
        <v>1</v>
      </c>
      <c r="CM155">
        <f t="shared" si="154"/>
        <v>2.9089999999999998</v>
      </c>
      <c r="CN155" t="b">
        <f t="shared" si="155"/>
        <v>1</v>
      </c>
      <c r="CO155" s="84">
        <f t="shared" si="156"/>
        <v>5.7646456412935573E-2</v>
      </c>
      <c r="CP155" t="b">
        <f t="shared" si="157"/>
        <v>1</v>
      </c>
      <c r="CQ155" s="96" t="b">
        <f t="shared" si="158"/>
        <v>1</v>
      </c>
      <c r="CR155" t="b">
        <f t="shared" si="159"/>
        <v>1</v>
      </c>
      <c r="CS155" t="b">
        <f t="shared" si="160"/>
        <v>1</v>
      </c>
      <c r="CT155" t="b">
        <f t="shared" si="161"/>
        <v>1</v>
      </c>
      <c r="CU155" t="b">
        <f t="shared" si="162"/>
        <v>1</v>
      </c>
      <c r="CV155" s="84" t="b">
        <f t="shared" si="163"/>
        <v>1</v>
      </c>
      <c r="CW155" t="b">
        <f t="shared" si="164"/>
        <v>1</v>
      </c>
      <c r="CX155" t="b">
        <f t="shared" si="165"/>
        <v>1</v>
      </c>
      <c r="CY155" t="b">
        <f t="shared" si="166"/>
        <v>1</v>
      </c>
      <c r="CZ155" t="b">
        <f t="shared" si="167"/>
        <v>1</v>
      </c>
      <c r="DA155" s="84">
        <f t="shared" si="168"/>
        <v>0</v>
      </c>
      <c r="DB155" t="b">
        <f t="shared" si="169"/>
        <v>0</v>
      </c>
    </row>
    <row r="156" spans="1:106">
      <c r="A156" s="9">
        <v>1810</v>
      </c>
      <c r="B156" s="3">
        <v>2</v>
      </c>
      <c r="C156" s="3" t="s">
        <v>2034</v>
      </c>
      <c r="D156" s="3" t="str">
        <f t="shared" si="116"/>
        <v>MA_1_38-2_dk_0392</v>
      </c>
      <c r="E156" s="3" t="str">
        <f t="shared" si="117"/>
        <v>0392</v>
      </c>
      <c r="F156" s="3">
        <v>147115.07800000001</v>
      </c>
      <c r="G156" s="15">
        <v>417278.875</v>
      </c>
      <c r="H156" s="35" t="str">
        <f t="shared" si="118"/>
        <v>ja</v>
      </c>
      <c r="I156" s="42">
        <v>81</v>
      </c>
      <c r="J156" s="20" t="s">
        <v>372</v>
      </c>
      <c r="K156" s="21">
        <v>10000</v>
      </c>
      <c r="L156" s="28">
        <f t="shared" si="170"/>
        <v>1</v>
      </c>
      <c r="M156" s="28">
        <f t="shared" si="171"/>
        <v>1</v>
      </c>
      <c r="N156" s="56">
        <f t="shared" si="119"/>
        <v>10000</v>
      </c>
      <c r="O156" s="33">
        <f t="shared" si="172"/>
        <v>122.92863668407057</v>
      </c>
      <c r="P156" s="37">
        <f t="shared" si="120"/>
        <v>124.54018462328413</v>
      </c>
      <c r="Q156" s="9" t="s">
        <v>12</v>
      </c>
      <c r="R156" s="55" t="s">
        <v>12</v>
      </c>
      <c r="S156" s="55">
        <v>5.6340000000000003</v>
      </c>
      <c r="T156" s="55">
        <v>6.0010000000000003</v>
      </c>
      <c r="U156" s="55">
        <v>6.3310000000000004</v>
      </c>
      <c r="V156" s="3">
        <v>6.6</v>
      </c>
      <c r="W156" s="3">
        <v>6.9009999999999998</v>
      </c>
      <c r="X156" s="3" t="s">
        <v>12</v>
      </c>
      <c r="Y156" s="3">
        <v>7.508</v>
      </c>
      <c r="Z156" s="15" t="s">
        <v>12</v>
      </c>
      <c r="AA156" s="10">
        <f t="shared" si="121"/>
        <v>6.9009999999999998</v>
      </c>
      <c r="AB156" s="9">
        <f t="shared" si="122"/>
        <v>0.5699999999999994</v>
      </c>
      <c r="AC156" s="10">
        <f t="shared" si="123"/>
        <v>0.60700000000000021</v>
      </c>
      <c r="AD156" s="9" t="s">
        <v>12</v>
      </c>
      <c r="AE156" s="55" t="s">
        <v>12</v>
      </c>
      <c r="AF156" s="55">
        <v>0.504</v>
      </c>
      <c r="AG156" s="55">
        <v>0.56000000000000005</v>
      </c>
      <c r="AH156" s="55">
        <v>0.625</v>
      </c>
      <c r="AI156" s="3">
        <v>0.69</v>
      </c>
      <c r="AJ156" s="3">
        <v>0.77100000000000002</v>
      </c>
      <c r="AK156" s="3" t="s">
        <v>12</v>
      </c>
      <c r="AL156" s="3">
        <v>0.92300000000000004</v>
      </c>
      <c r="AM156" s="15" t="s">
        <v>12</v>
      </c>
      <c r="AN156" s="10">
        <f t="shared" si="124"/>
        <v>0.77100000000000002</v>
      </c>
      <c r="AO156" s="9">
        <f t="shared" si="125"/>
        <v>0.14600000000000002</v>
      </c>
      <c r="AP156" s="10">
        <f t="shared" si="126"/>
        <v>0.15200000000000002</v>
      </c>
      <c r="AQ156" s="9" t="s">
        <v>12</v>
      </c>
      <c r="AR156" s="55" t="s">
        <v>12</v>
      </c>
      <c r="AS156" s="55">
        <v>2.3690000000000002</v>
      </c>
      <c r="AT156" s="55">
        <v>2.4900000000000002</v>
      </c>
      <c r="AU156" s="55">
        <v>2.617</v>
      </c>
      <c r="AV156" s="3">
        <v>2.7309999999999999</v>
      </c>
      <c r="AW156" s="3">
        <v>2.8769999999999998</v>
      </c>
      <c r="AX156" s="3" t="s">
        <v>12</v>
      </c>
      <c r="AY156" s="3">
        <v>3.1080000000000001</v>
      </c>
      <c r="AZ156" s="15" t="s">
        <v>12</v>
      </c>
      <c r="BA156" s="10">
        <f t="shared" si="127"/>
        <v>2.8769999999999998</v>
      </c>
      <c r="BB156" s="9">
        <f t="shared" si="128"/>
        <v>0.25999999999999979</v>
      </c>
      <c r="BC156" s="10">
        <f t="shared" si="129"/>
        <v>0.23100000000000032</v>
      </c>
      <c r="BD156" s="9">
        <v>6.5259999999999998</v>
      </c>
      <c r="BE156" s="3">
        <v>7.1109999999999998</v>
      </c>
      <c r="BF156" s="15">
        <v>7.7149999999999999</v>
      </c>
      <c r="BG156" s="15">
        <f t="shared" si="130"/>
        <v>7.1109999999999998</v>
      </c>
      <c r="BH156" s="9">
        <f t="shared" si="131"/>
        <v>0.58499999999999996</v>
      </c>
      <c r="BI156" s="10">
        <f t="shared" si="132"/>
        <v>0.60400000000000009</v>
      </c>
      <c r="BJ156" s="9">
        <v>6.5140000000000002</v>
      </c>
      <c r="BK156" s="3">
        <v>7.0990000000000002</v>
      </c>
      <c r="BL156" s="15">
        <v>7.7030000000000003</v>
      </c>
      <c r="BM156" s="15">
        <f t="shared" si="133"/>
        <v>7.0990000000000002</v>
      </c>
      <c r="BN156" s="9">
        <f t="shared" si="134"/>
        <v>0.58499999999999996</v>
      </c>
      <c r="BO156" s="10">
        <f t="shared" si="135"/>
        <v>0.60400000000000009</v>
      </c>
      <c r="BP156">
        <f t="shared" si="136"/>
        <v>0</v>
      </c>
      <c r="BQ156" s="93">
        <f t="shared" si="137"/>
        <v>1.0263157894736852</v>
      </c>
      <c r="BR156" s="93">
        <f t="shared" si="138"/>
        <v>1.0263157894736852</v>
      </c>
      <c r="BS156" s="93" t="str">
        <f>VLOOKUP(C156,'Koppeling locatie - aslocatie'!$A$2:$C$8139,2,FALSE)</f>
        <v>maas220</v>
      </c>
      <c r="BT156" s="93">
        <f>VLOOKUP($BS156,aslocaties_v01!$C$3:$AA$500,MATCH($K$3/10,aslocaties_v01!$C$2:$X$2),FALSE)</f>
        <v>6.27</v>
      </c>
      <c r="BU156" s="93">
        <f>VLOOKUP(BS156,aslocaties_v01!$C$3:$AA$500,MATCH($K$3,aslocaties_v01!$C$2:$X$2),FALSE)</f>
        <v>6.8390000000000004</v>
      </c>
      <c r="BV156" s="93">
        <f>VLOOKUP(BS156,aslocaties_v01!$C$3:$AA$500,MATCH($K$3*10,aslocaties_v01!$C$2:$Y$2),FALSE)</f>
        <v>7.4379999999999997</v>
      </c>
      <c r="BW156" s="93">
        <f t="shared" si="139"/>
        <v>0.56900000000000084</v>
      </c>
      <c r="BX156" s="93">
        <f t="shared" si="140"/>
        <v>0.59899999999999931</v>
      </c>
      <c r="BY156" s="94">
        <f t="shared" si="141"/>
        <v>1.7543859649097326E-3</v>
      </c>
      <c r="BZ156" s="94">
        <f t="shared" si="142"/>
        <v>1.3179571663922363E-2</v>
      </c>
      <c r="CA156" s="94">
        <f t="shared" si="143"/>
        <v>6.1000000000000831E-2</v>
      </c>
      <c r="CB156">
        <f t="shared" si="144"/>
        <v>6.1999999999999389E-2</v>
      </c>
      <c r="CC156" s="58">
        <f t="shared" si="145"/>
        <v>7.0000000000000284E-2</v>
      </c>
      <c r="CD156" s="95" t="b">
        <f t="shared" si="146"/>
        <v>0</v>
      </c>
      <c r="CE156" s="96" t="b">
        <f t="shared" si="147"/>
        <v>1</v>
      </c>
      <c r="CF156" t="b">
        <f t="shared" si="148"/>
        <v>1</v>
      </c>
      <c r="CG156" t="b">
        <f t="shared" si="149"/>
        <v>1</v>
      </c>
      <c r="CH156" s="84" t="b">
        <f t="shared" si="150"/>
        <v>1</v>
      </c>
      <c r="CI156">
        <f t="shared" si="151"/>
        <v>0.77100000000000002</v>
      </c>
      <c r="CJ156" t="b">
        <f t="shared" si="152"/>
        <v>1</v>
      </c>
      <c r="CK156" t="b">
        <f t="shared" si="153"/>
        <v>1</v>
      </c>
      <c r="CL156" s="84" t="b">
        <f t="shared" si="173"/>
        <v>1</v>
      </c>
      <c r="CM156">
        <f t="shared" si="154"/>
        <v>2.8769999999999998</v>
      </c>
      <c r="CN156" t="b">
        <f t="shared" si="155"/>
        <v>1</v>
      </c>
      <c r="CO156" s="84">
        <f t="shared" si="156"/>
        <v>5.9710410364604595E-2</v>
      </c>
      <c r="CP156" t="b">
        <f t="shared" si="157"/>
        <v>1</v>
      </c>
      <c r="CQ156" s="96" t="b">
        <f t="shared" si="158"/>
        <v>1</v>
      </c>
      <c r="CR156" t="b">
        <f t="shared" si="159"/>
        <v>1</v>
      </c>
      <c r="CS156" t="b">
        <f t="shared" si="160"/>
        <v>1</v>
      </c>
      <c r="CT156" t="b">
        <f t="shared" si="161"/>
        <v>1</v>
      </c>
      <c r="CU156" t="b">
        <f t="shared" si="162"/>
        <v>1</v>
      </c>
      <c r="CV156" s="84" t="b">
        <f t="shared" si="163"/>
        <v>1</v>
      </c>
      <c r="CW156" t="b">
        <f t="shared" si="164"/>
        <v>0</v>
      </c>
      <c r="CX156" t="b">
        <f t="shared" si="165"/>
        <v>1</v>
      </c>
      <c r="CY156" t="b">
        <f t="shared" si="166"/>
        <v>1</v>
      </c>
      <c r="CZ156" t="b">
        <f t="shared" si="167"/>
        <v>1</v>
      </c>
      <c r="DA156" s="84">
        <f t="shared" si="168"/>
        <v>1</v>
      </c>
      <c r="DB156" t="b">
        <f t="shared" si="169"/>
        <v>0</v>
      </c>
    </row>
    <row r="157" spans="1:106">
      <c r="A157" s="9">
        <v>1811</v>
      </c>
      <c r="B157" s="3">
        <v>2</v>
      </c>
      <c r="C157" s="3" t="s">
        <v>2035</v>
      </c>
      <c r="D157" s="3" t="str">
        <f t="shared" si="116"/>
        <v>MA_1_38-2_dk_0393</v>
      </c>
      <c r="E157" s="3" t="str">
        <f t="shared" si="117"/>
        <v>0393</v>
      </c>
      <c r="F157" s="3">
        <v>147065.79699999999</v>
      </c>
      <c r="G157" s="15">
        <v>417393.25</v>
      </c>
      <c r="H157" s="35" t="str">
        <f t="shared" si="118"/>
        <v>ja</v>
      </c>
      <c r="I157" s="42">
        <v>146</v>
      </c>
      <c r="J157" s="20" t="s">
        <v>372</v>
      </c>
      <c r="K157" s="21">
        <v>10000</v>
      </c>
      <c r="L157" s="28">
        <f t="shared" si="170"/>
        <v>1</v>
      </c>
      <c r="M157" s="28">
        <f t="shared" si="171"/>
        <v>1</v>
      </c>
      <c r="N157" s="56">
        <f t="shared" si="119"/>
        <v>10000</v>
      </c>
      <c r="O157" s="33">
        <f t="shared" si="172"/>
        <v>124.54018462328413</v>
      </c>
      <c r="P157" s="37">
        <f t="shared" si="120"/>
        <v>7774.9723123571312</v>
      </c>
      <c r="Q157" s="9" t="s">
        <v>12</v>
      </c>
      <c r="R157" s="55" t="s">
        <v>12</v>
      </c>
      <c r="S157" s="55">
        <v>5.6340000000000003</v>
      </c>
      <c r="T157" s="55">
        <v>6.0010000000000003</v>
      </c>
      <c r="U157" s="55">
        <v>6.3310000000000004</v>
      </c>
      <c r="V157" s="3">
        <v>6.6</v>
      </c>
      <c r="W157" s="3">
        <v>6.9009999999999998</v>
      </c>
      <c r="X157" s="3" t="s">
        <v>12</v>
      </c>
      <c r="Y157" s="3">
        <v>7.508</v>
      </c>
      <c r="Z157" s="15" t="s">
        <v>12</v>
      </c>
      <c r="AA157" s="10">
        <f t="shared" si="121"/>
        <v>6.9009999999999998</v>
      </c>
      <c r="AB157" s="9">
        <f t="shared" si="122"/>
        <v>0.5699999999999994</v>
      </c>
      <c r="AC157" s="10">
        <f t="shared" si="123"/>
        <v>0.60700000000000021</v>
      </c>
      <c r="AD157" s="9" t="s">
        <v>12</v>
      </c>
      <c r="AE157" s="55" t="s">
        <v>12</v>
      </c>
      <c r="AF157" s="55">
        <v>0.50700000000000001</v>
      </c>
      <c r="AG157" s="55">
        <v>0.56499999999999995</v>
      </c>
      <c r="AH157" s="55">
        <v>0.63300000000000001</v>
      </c>
      <c r="AI157" s="3">
        <v>0.70199999999999996</v>
      </c>
      <c r="AJ157" s="3">
        <v>0.78900000000000003</v>
      </c>
      <c r="AK157" s="3" t="s">
        <v>12</v>
      </c>
      <c r="AL157" s="3">
        <v>0.93899999999999995</v>
      </c>
      <c r="AM157" s="15" t="s">
        <v>12</v>
      </c>
      <c r="AN157" s="10">
        <f t="shared" si="124"/>
        <v>0.78900000000000003</v>
      </c>
      <c r="AO157" s="9">
        <f t="shared" si="125"/>
        <v>0.15600000000000003</v>
      </c>
      <c r="AP157" s="10">
        <f t="shared" si="126"/>
        <v>0.14999999999999991</v>
      </c>
      <c r="AQ157" s="9" t="s">
        <v>12</v>
      </c>
      <c r="AR157" s="55" t="s">
        <v>12</v>
      </c>
      <c r="AS157" s="55">
        <v>2.3679999999999999</v>
      </c>
      <c r="AT157" s="55">
        <v>2.4870000000000001</v>
      </c>
      <c r="AU157" s="55">
        <v>2.6179999999999999</v>
      </c>
      <c r="AV157" s="3">
        <v>2.74</v>
      </c>
      <c r="AW157" s="3">
        <v>2.8719999999999999</v>
      </c>
      <c r="AX157" s="3" t="s">
        <v>12</v>
      </c>
      <c r="AY157" s="3">
        <v>3.113</v>
      </c>
      <c r="AZ157" s="15" t="s">
        <v>12</v>
      </c>
      <c r="BA157" s="10">
        <f t="shared" si="127"/>
        <v>2.8719999999999999</v>
      </c>
      <c r="BB157" s="9">
        <f t="shared" si="128"/>
        <v>0.254</v>
      </c>
      <c r="BC157" s="10">
        <f t="shared" si="129"/>
        <v>0.2410000000000001</v>
      </c>
      <c r="BD157" s="9">
        <v>6.65</v>
      </c>
      <c r="BE157" s="3">
        <v>7.2380000000000004</v>
      </c>
      <c r="BF157" s="15">
        <v>7.8369999999999997</v>
      </c>
      <c r="BG157" s="15">
        <f t="shared" si="130"/>
        <v>7.2380000000000004</v>
      </c>
      <c r="BH157" s="9">
        <f t="shared" si="131"/>
        <v>0.58800000000000008</v>
      </c>
      <c r="BI157" s="10">
        <f t="shared" si="132"/>
        <v>0.59899999999999931</v>
      </c>
      <c r="BJ157" s="9">
        <v>6.6260000000000003</v>
      </c>
      <c r="BK157" s="3">
        <v>7.2119999999999997</v>
      </c>
      <c r="BL157" s="15">
        <v>7.8120000000000003</v>
      </c>
      <c r="BM157" s="15">
        <f t="shared" si="133"/>
        <v>7.2119999999999997</v>
      </c>
      <c r="BN157" s="9">
        <f t="shared" si="134"/>
        <v>0.58599999999999941</v>
      </c>
      <c r="BO157" s="10">
        <f t="shared" si="135"/>
        <v>0.60000000000000053</v>
      </c>
      <c r="BP157">
        <f t="shared" si="136"/>
        <v>0</v>
      </c>
      <c r="BQ157" s="93">
        <f t="shared" si="137"/>
        <v>1.0315789473684223</v>
      </c>
      <c r="BR157" s="93">
        <f t="shared" si="138"/>
        <v>1.0280701754385966</v>
      </c>
      <c r="BS157" s="93" t="str">
        <f>VLOOKUP(C157,'Koppeling locatie - aslocatie'!$A$2:$C$8139,2,FALSE)</f>
        <v>maas220</v>
      </c>
      <c r="BT157" s="93">
        <f>VLOOKUP($BS157,aslocaties_v01!$C$3:$AA$500,MATCH($K$3/10,aslocaties_v01!$C$2:$X$2),FALSE)</f>
        <v>6.27</v>
      </c>
      <c r="BU157" s="93">
        <f>VLOOKUP(BS157,aslocaties_v01!$C$3:$AA$500,MATCH($K$3,aslocaties_v01!$C$2:$X$2),FALSE)</f>
        <v>6.8390000000000004</v>
      </c>
      <c r="BV157" s="93">
        <f>VLOOKUP(BS157,aslocaties_v01!$C$3:$AA$500,MATCH($K$3*10,aslocaties_v01!$C$2:$Y$2),FALSE)</f>
        <v>7.4379999999999997</v>
      </c>
      <c r="BW157" s="93">
        <f t="shared" si="139"/>
        <v>0.56900000000000084</v>
      </c>
      <c r="BX157" s="93">
        <f t="shared" si="140"/>
        <v>0.59899999999999931</v>
      </c>
      <c r="BY157" s="94">
        <f t="shared" si="141"/>
        <v>1.7543859649097326E-3</v>
      </c>
      <c r="BZ157" s="94">
        <f t="shared" si="142"/>
        <v>1.3179571663922363E-2</v>
      </c>
      <c r="CA157" s="94">
        <f t="shared" si="143"/>
        <v>6.1000000000000831E-2</v>
      </c>
      <c r="CB157">
        <f t="shared" si="144"/>
        <v>6.1999999999999389E-2</v>
      </c>
      <c r="CC157" s="58">
        <f t="shared" si="145"/>
        <v>7.0000000000000284E-2</v>
      </c>
      <c r="CD157" s="95" t="b">
        <f t="shared" si="146"/>
        <v>0</v>
      </c>
      <c r="CE157" s="96" t="b">
        <f t="shared" si="147"/>
        <v>1</v>
      </c>
      <c r="CF157" t="b">
        <f t="shared" si="148"/>
        <v>1</v>
      </c>
      <c r="CG157" t="b">
        <f t="shared" si="149"/>
        <v>1</v>
      </c>
      <c r="CH157" s="84" t="b">
        <f t="shared" si="150"/>
        <v>1</v>
      </c>
      <c r="CI157">
        <f t="shared" si="151"/>
        <v>0.78900000000000003</v>
      </c>
      <c r="CJ157" t="b">
        <f t="shared" si="152"/>
        <v>1</v>
      </c>
      <c r="CK157" t="b">
        <f t="shared" si="153"/>
        <v>1</v>
      </c>
      <c r="CL157" s="84" t="b">
        <f t="shared" si="173"/>
        <v>1</v>
      </c>
      <c r="CM157">
        <f t="shared" si="154"/>
        <v>2.8719999999999999</v>
      </c>
      <c r="CN157" t="b">
        <f t="shared" si="155"/>
        <v>1</v>
      </c>
      <c r="CO157" s="84">
        <f t="shared" si="156"/>
        <v>6.1317372077879836E-2</v>
      </c>
      <c r="CP157" t="b">
        <f t="shared" si="157"/>
        <v>1</v>
      </c>
      <c r="CQ157" s="96" t="b">
        <f t="shared" si="158"/>
        <v>1</v>
      </c>
      <c r="CR157" t="b">
        <f t="shared" si="159"/>
        <v>0</v>
      </c>
      <c r="CS157" t="b">
        <f t="shared" si="160"/>
        <v>1</v>
      </c>
      <c r="CT157" t="b">
        <f t="shared" si="161"/>
        <v>1</v>
      </c>
      <c r="CU157" t="b">
        <f t="shared" si="162"/>
        <v>1</v>
      </c>
      <c r="CV157" s="84" t="b">
        <f t="shared" si="163"/>
        <v>1</v>
      </c>
      <c r="CW157" t="b">
        <f t="shared" si="164"/>
        <v>1</v>
      </c>
      <c r="CX157" t="b">
        <f t="shared" si="165"/>
        <v>1</v>
      </c>
      <c r="CY157" t="b">
        <f t="shared" si="166"/>
        <v>1</v>
      </c>
      <c r="CZ157" t="b">
        <f t="shared" si="167"/>
        <v>1</v>
      </c>
      <c r="DA157" s="84">
        <f t="shared" si="168"/>
        <v>1</v>
      </c>
      <c r="DB157" t="b">
        <f t="shared" si="169"/>
        <v>0</v>
      </c>
    </row>
    <row r="158" spans="1:106">
      <c r="A158" s="9">
        <v>1812</v>
      </c>
      <c r="B158" s="3">
        <v>2</v>
      </c>
      <c r="C158" s="3" t="s">
        <v>2036</v>
      </c>
      <c r="D158" s="3" t="str">
        <f t="shared" si="116"/>
        <v>MA_1_38-2_dk_0004</v>
      </c>
      <c r="E158" s="3" t="str">
        <f t="shared" si="117"/>
        <v>0004</v>
      </c>
      <c r="F158" s="3">
        <v>152035.46900000001</v>
      </c>
      <c r="G158" s="15">
        <v>423372.59399999998</v>
      </c>
      <c r="H158" s="35" t="str">
        <f t="shared" si="118"/>
        <v>ja</v>
      </c>
      <c r="I158" s="42">
        <v>192</v>
      </c>
      <c r="J158" s="20" t="s">
        <v>372</v>
      </c>
      <c r="K158" s="21">
        <v>10000</v>
      </c>
      <c r="L158" s="28">
        <f t="shared" si="170"/>
        <v>1</v>
      </c>
      <c r="M158" s="28">
        <f t="shared" si="171"/>
        <v>1</v>
      </c>
      <c r="N158" s="56">
        <f t="shared" si="119"/>
        <v>10000</v>
      </c>
      <c r="O158" s="33">
        <f t="shared" si="172"/>
        <v>7774.9723123571312</v>
      </c>
      <c r="P158" s="37">
        <f t="shared" si="120"/>
        <v>2509.9749409093429</v>
      </c>
      <c r="Q158" s="9" t="s">
        <v>12</v>
      </c>
      <c r="R158" s="55" t="s">
        <v>12</v>
      </c>
      <c r="S158" s="55">
        <v>5.351</v>
      </c>
      <c r="T158" s="55">
        <v>6.4770000000000003</v>
      </c>
      <c r="U158" s="55">
        <v>7.2160000000000002</v>
      </c>
      <c r="V158" s="3">
        <v>7.492</v>
      </c>
      <c r="W158" s="3">
        <v>7.8049999999999997</v>
      </c>
      <c r="X158" s="3" t="s">
        <v>12</v>
      </c>
      <c r="Y158" s="3">
        <v>8.3870000000000005</v>
      </c>
      <c r="Z158" s="15" t="s">
        <v>12</v>
      </c>
      <c r="AA158" s="10">
        <f t="shared" si="121"/>
        <v>7.8049999999999997</v>
      </c>
      <c r="AB158" s="9">
        <f t="shared" si="122"/>
        <v>0.58899999999999952</v>
      </c>
      <c r="AC158" s="10">
        <f t="shared" si="123"/>
        <v>0.58200000000000074</v>
      </c>
      <c r="AD158" s="9" t="s">
        <v>12</v>
      </c>
      <c r="AE158" s="55" t="s">
        <v>12</v>
      </c>
      <c r="AF158" s="55">
        <v>9.5000000000000001E-2</v>
      </c>
      <c r="AG158" s="55">
        <v>0.20499999999999999</v>
      </c>
      <c r="AH158" s="55">
        <v>0.34300000000000003</v>
      </c>
      <c r="AI158" s="3">
        <v>0.434</v>
      </c>
      <c r="AJ158" s="3">
        <v>0.51400000000000001</v>
      </c>
      <c r="AK158" s="3" t="s">
        <v>12</v>
      </c>
      <c r="AL158" s="3">
        <v>0.65500000000000003</v>
      </c>
      <c r="AM158" s="15" t="s">
        <v>12</v>
      </c>
      <c r="AN158" s="10">
        <f t="shared" si="124"/>
        <v>0.51400000000000001</v>
      </c>
      <c r="AO158" s="9">
        <f t="shared" si="125"/>
        <v>0.17099999999999999</v>
      </c>
      <c r="AP158" s="10">
        <f t="shared" si="126"/>
        <v>0.14100000000000001</v>
      </c>
      <c r="AQ158" s="9" t="s">
        <v>12</v>
      </c>
      <c r="AR158" s="55" t="s">
        <v>12</v>
      </c>
      <c r="AS158" s="55">
        <v>0.32100000000000001</v>
      </c>
      <c r="AT158" s="55">
        <v>1.1950000000000001</v>
      </c>
      <c r="AU158" s="55">
        <v>1.944</v>
      </c>
      <c r="AV158" s="3">
        <v>2.2160000000000002</v>
      </c>
      <c r="AW158" s="3">
        <v>2.4020000000000001</v>
      </c>
      <c r="AX158" s="3" t="s">
        <v>12</v>
      </c>
      <c r="AY158" s="3">
        <v>2.698</v>
      </c>
      <c r="AZ158" s="15" t="s">
        <v>12</v>
      </c>
      <c r="BA158" s="10">
        <f t="shared" si="127"/>
        <v>2.4020000000000001</v>
      </c>
      <c r="BB158" s="9">
        <f t="shared" si="128"/>
        <v>0.45800000000000018</v>
      </c>
      <c r="BC158" s="10">
        <f t="shared" si="129"/>
        <v>0.29599999999999982</v>
      </c>
      <c r="BD158" s="9">
        <v>7.6159999999999997</v>
      </c>
      <c r="BE158" s="3">
        <v>8.3529999999999998</v>
      </c>
      <c r="BF158" s="15">
        <v>8.9659999999999993</v>
      </c>
      <c r="BG158" s="15">
        <f t="shared" si="130"/>
        <v>8.3529999999999998</v>
      </c>
      <c r="BH158" s="9">
        <f t="shared" si="131"/>
        <v>0.7370000000000001</v>
      </c>
      <c r="BI158" s="10">
        <f t="shared" si="132"/>
        <v>0.61299999999999955</v>
      </c>
      <c r="BJ158" s="9">
        <v>7.6029999999999998</v>
      </c>
      <c r="BK158" s="3">
        <v>8.3580000000000005</v>
      </c>
      <c r="BL158" s="15">
        <v>8.9779999999999998</v>
      </c>
      <c r="BM158" s="15">
        <f t="shared" si="133"/>
        <v>8.3580000000000005</v>
      </c>
      <c r="BN158" s="9">
        <f t="shared" si="134"/>
        <v>0.75500000000000078</v>
      </c>
      <c r="BO158" s="10">
        <f t="shared" si="135"/>
        <v>0.61999999999999922</v>
      </c>
      <c r="BP158">
        <f t="shared" si="136"/>
        <v>0</v>
      </c>
      <c r="BQ158" s="93">
        <f t="shared" si="137"/>
        <v>1.2512733446519537</v>
      </c>
      <c r="BR158" s="93">
        <f t="shared" si="138"/>
        <v>1.281833616298814</v>
      </c>
      <c r="BS158" s="93" t="str">
        <f>VLOOKUP(C158,'Koppeling locatie - aslocatie'!$A$2:$C$8139,2,FALSE)</f>
        <v>maas209</v>
      </c>
      <c r="BT158" s="93">
        <f>VLOOKUP($BS158,aslocaties_v01!$C$3:$AA$500,MATCH($K$3/10,aslocaties_v01!$C$2:$X$2),FALSE)</f>
        <v>7.1890000000000001</v>
      </c>
      <c r="BU158" s="93">
        <f>VLOOKUP(BS158,aslocaties_v01!$C$3:$AA$500,MATCH($K$3,aslocaties_v01!$C$2:$X$2),FALSE)</f>
        <v>7.7750000000000004</v>
      </c>
      <c r="BV158" s="93">
        <f>VLOOKUP(BS158,aslocaties_v01!$C$3:$AA$500,MATCH($K$3*10,aslocaties_v01!$C$2:$Y$2),FALSE)</f>
        <v>8.3640000000000008</v>
      </c>
      <c r="BW158" s="93">
        <f t="shared" si="139"/>
        <v>0.5860000000000003</v>
      </c>
      <c r="BX158" s="93">
        <f t="shared" si="140"/>
        <v>0.58900000000000041</v>
      </c>
      <c r="BY158" s="94">
        <f t="shared" si="141"/>
        <v>5.093378607808563E-3</v>
      </c>
      <c r="BZ158" s="94">
        <f t="shared" si="142"/>
        <v>1.2027491408934221E-2</v>
      </c>
      <c r="CA158" s="94">
        <f t="shared" si="143"/>
        <v>2.7000000000000135E-2</v>
      </c>
      <c r="CB158">
        <f t="shared" si="144"/>
        <v>2.9999999999999361E-2</v>
      </c>
      <c r="CC158" s="58">
        <f t="shared" si="145"/>
        <v>2.2999999999999687E-2</v>
      </c>
      <c r="CD158" s="95" t="b">
        <f t="shared" si="146"/>
        <v>0</v>
      </c>
      <c r="CE158" s="96" t="b">
        <f t="shared" si="147"/>
        <v>1</v>
      </c>
      <c r="CF158" t="b">
        <f t="shared" si="148"/>
        <v>1</v>
      </c>
      <c r="CG158" t="b">
        <f t="shared" si="149"/>
        <v>1</v>
      </c>
      <c r="CH158" s="84" t="b">
        <f t="shared" si="150"/>
        <v>1</v>
      </c>
      <c r="CI158">
        <f t="shared" si="151"/>
        <v>0.51400000000000001</v>
      </c>
      <c r="CJ158" t="b">
        <f t="shared" si="152"/>
        <v>1</v>
      </c>
      <c r="CK158" t="b">
        <f t="shared" si="153"/>
        <v>1</v>
      </c>
      <c r="CL158" s="84" t="b">
        <f t="shared" si="173"/>
        <v>1</v>
      </c>
      <c r="CM158">
        <f t="shared" si="154"/>
        <v>2.4020000000000001</v>
      </c>
      <c r="CN158" t="b">
        <f t="shared" si="155"/>
        <v>1</v>
      </c>
      <c r="CO158" s="84">
        <f t="shared" si="156"/>
        <v>5.7107416641970478E-2</v>
      </c>
      <c r="CP158" t="b">
        <f t="shared" si="157"/>
        <v>1</v>
      </c>
      <c r="CQ158" s="96" t="b">
        <f t="shared" si="158"/>
        <v>1</v>
      </c>
      <c r="CR158" t="b">
        <f t="shared" si="159"/>
        <v>1</v>
      </c>
      <c r="CS158" t="b">
        <f t="shared" si="160"/>
        <v>1</v>
      </c>
      <c r="CT158" t="b">
        <f t="shared" si="161"/>
        <v>1</v>
      </c>
      <c r="CU158" t="b">
        <f t="shared" si="162"/>
        <v>1</v>
      </c>
      <c r="CV158" s="84" t="b">
        <f t="shared" si="163"/>
        <v>1</v>
      </c>
      <c r="CW158" t="b">
        <f t="shared" si="164"/>
        <v>1</v>
      </c>
      <c r="CX158" t="b">
        <f t="shared" si="165"/>
        <v>1</v>
      </c>
      <c r="CY158" t="b">
        <f t="shared" si="166"/>
        <v>1</v>
      </c>
      <c r="CZ158" t="b">
        <f t="shared" si="167"/>
        <v>1</v>
      </c>
      <c r="DA158" s="84">
        <f t="shared" si="168"/>
        <v>0</v>
      </c>
      <c r="DB158" t="b">
        <f t="shared" si="169"/>
        <v>0</v>
      </c>
    </row>
    <row r="159" spans="1:106">
      <c r="A159" s="9">
        <v>1813</v>
      </c>
      <c r="B159" s="3">
        <v>2</v>
      </c>
      <c r="C159" s="3" t="s">
        <v>2037</v>
      </c>
      <c r="D159" s="3" t="str">
        <f t="shared" si="116"/>
        <v>MA_1_38-2_dk_0040</v>
      </c>
      <c r="E159" s="3" t="str">
        <f t="shared" si="117"/>
        <v>0040</v>
      </c>
      <c r="F159" s="3">
        <v>150931.56200000001</v>
      </c>
      <c r="G159" s="15">
        <v>421118.40600000002</v>
      </c>
      <c r="H159" s="35" t="str">
        <f t="shared" si="118"/>
        <v>ja</v>
      </c>
      <c r="I159" s="42">
        <v>45</v>
      </c>
      <c r="J159" s="20" t="s">
        <v>372</v>
      </c>
      <c r="K159" s="21">
        <v>10000</v>
      </c>
      <c r="L159" s="28">
        <f t="shared" si="170"/>
        <v>1</v>
      </c>
      <c r="M159" s="28">
        <f t="shared" si="171"/>
        <v>1</v>
      </c>
      <c r="N159" s="56">
        <f t="shared" si="119"/>
        <v>10000</v>
      </c>
      <c r="O159" s="33">
        <f t="shared" si="172"/>
        <v>2509.9749409093429</v>
      </c>
      <c r="P159" s="37">
        <f t="shared" si="120"/>
        <v>115.44725005386952</v>
      </c>
      <c r="Q159" s="9" t="s">
        <v>12</v>
      </c>
      <c r="R159" s="55" t="s">
        <v>12</v>
      </c>
      <c r="S159" s="55">
        <v>6.25</v>
      </c>
      <c r="T159" s="55">
        <v>6.6260000000000003</v>
      </c>
      <c r="U159" s="55">
        <v>6.9720000000000004</v>
      </c>
      <c r="V159" s="3">
        <v>7.2460000000000004</v>
      </c>
      <c r="W159" s="3">
        <v>7.56</v>
      </c>
      <c r="X159" s="3" t="s">
        <v>12</v>
      </c>
      <c r="Y159" s="3">
        <v>8.1959999999999997</v>
      </c>
      <c r="Z159" s="15" t="s">
        <v>12</v>
      </c>
      <c r="AA159" s="10">
        <f t="shared" si="121"/>
        <v>7.56</v>
      </c>
      <c r="AB159" s="9">
        <f t="shared" si="122"/>
        <v>0.58799999999999919</v>
      </c>
      <c r="AC159" s="10">
        <f t="shared" si="123"/>
        <v>0.63600000000000012</v>
      </c>
      <c r="AD159" s="9" t="s">
        <v>12</v>
      </c>
      <c r="AE159" s="55" t="s">
        <v>12</v>
      </c>
      <c r="AF159" s="55">
        <v>0.40799999999999997</v>
      </c>
      <c r="AG159" s="55">
        <v>0.45400000000000001</v>
      </c>
      <c r="AH159" s="55">
        <v>0.503</v>
      </c>
      <c r="AI159" s="3">
        <v>0.55300000000000005</v>
      </c>
      <c r="AJ159" s="3">
        <v>0.61</v>
      </c>
      <c r="AK159" s="3" t="s">
        <v>12</v>
      </c>
      <c r="AL159" s="3">
        <v>0.80100000000000005</v>
      </c>
      <c r="AM159" s="15" t="s">
        <v>12</v>
      </c>
      <c r="AN159" s="10">
        <f t="shared" si="124"/>
        <v>0.61</v>
      </c>
      <c r="AO159" s="9">
        <f t="shared" si="125"/>
        <v>0.10699999999999998</v>
      </c>
      <c r="AP159" s="10">
        <f t="shared" si="126"/>
        <v>0.19100000000000006</v>
      </c>
      <c r="AQ159" s="9" t="s">
        <v>12</v>
      </c>
      <c r="AR159" s="55" t="s">
        <v>12</v>
      </c>
      <c r="AS159" s="55">
        <v>2.2010000000000001</v>
      </c>
      <c r="AT159" s="55">
        <v>2.3039999999999998</v>
      </c>
      <c r="AU159" s="55">
        <v>2.4279999999999999</v>
      </c>
      <c r="AV159" s="3">
        <v>2.56</v>
      </c>
      <c r="AW159" s="3">
        <v>2.7949999999999999</v>
      </c>
      <c r="AX159" s="3" t="s">
        <v>12</v>
      </c>
      <c r="AY159" s="3">
        <v>3.0870000000000002</v>
      </c>
      <c r="AZ159" s="15" t="s">
        <v>12</v>
      </c>
      <c r="BA159" s="10">
        <f t="shared" si="127"/>
        <v>2.7949999999999999</v>
      </c>
      <c r="BB159" s="9">
        <f t="shared" si="128"/>
        <v>0.36699999999999999</v>
      </c>
      <c r="BC159" s="10">
        <f t="shared" si="129"/>
        <v>0.29200000000000026</v>
      </c>
      <c r="BD159" s="9">
        <v>7.1719999999999997</v>
      </c>
      <c r="BE159" s="3">
        <v>7.78</v>
      </c>
      <c r="BF159" s="15">
        <v>8.4510000000000005</v>
      </c>
      <c r="BG159" s="15">
        <f t="shared" si="130"/>
        <v>7.78</v>
      </c>
      <c r="BH159" s="9">
        <f t="shared" si="131"/>
        <v>0.60800000000000054</v>
      </c>
      <c r="BI159" s="10">
        <f t="shared" si="132"/>
        <v>0.67100000000000026</v>
      </c>
      <c r="BJ159" s="9">
        <v>7.1589999999999998</v>
      </c>
      <c r="BK159" s="3">
        <v>7.7670000000000003</v>
      </c>
      <c r="BL159" s="15">
        <v>8.4410000000000007</v>
      </c>
      <c r="BM159" s="15">
        <f t="shared" si="133"/>
        <v>7.7670000000000003</v>
      </c>
      <c r="BN159" s="9">
        <f t="shared" si="134"/>
        <v>0.60800000000000054</v>
      </c>
      <c r="BO159" s="10">
        <f t="shared" si="135"/>
        <v>0.67400000000000038</v>
      </c>
      <c r="BP159">
        <f t="shared" si="136"/>
        <v>0</v>
      </c>
      <c r="BQ159" s="93">
        <f t="shared" si="137"/>
        <v>1.0340136054421791</v>
      </c>
      <c r="BR159" s="93">
        <f t="shared" si="138"/>
        <v>1.0340136054421791</v>
      </c>
      <c r="BS159" s="93" t="str">
        <f>VLOOKUP(C159,'Koppeling locatie - aslocatie'!$A$2:$C$8139,2,FALSE)</f>
        <v>maas211</v>
      </c>
      <c r="BT159" s="93">
        <f>VLOOKUP($BS159,aslocaties_v01!$C$3:$AA$500,MATCH($K$3/10,aslocaties_v01!$C$2:$X$2),FALSE)</f>
        <v>7.0039999999999996</v>
      </c>
      <c r="BU159" s="93">
        <f>VLOOKUP(BS159,aslocaties_v01!$C$3:$AA$500,MATCH($K$3,aslocaties_v01!$C$2:$X$2),FALSE)</f>
        <v>7.5869999999999997</v>
      </c>
      <c r="BV159" s="93">
        <f>VLOOKUP(BS159,aslocaties_v01!$C$3:$AA$500,MATCH($K$3*10,aslocaties_v01!$C$2:$Y$2),FALSE)</f>
        <v>8.2050000000000001</v>
      </c>
      <c r="BW159" s="93">
        <f t="shared" si="139"/>
        <v>0.58300000000000018</v>
      </c>
      <c r="BX159" s="93">
        <f t="shared" si="140"/>
        <v>0.61800000000000033</v>
      </c>
      <c r="BY159" s="94">
        <f t="shared" si="141"/>
        <v>8.5034013605425063E-3</v>
      </c>
      <c r="BZ159" s="94">
        <f t="shared" si="142"/>
        <v>2.8301886792452491E-2</v>
      </c>
      <c r="CA159" s="94">
        <f t="shared" si="143"/>
        <v>3.199999999999914E-2</v>
      </c>
      <c r="CB159">
        <f t="shared" si="144"/>
        <v>2.7000000000000135E-2</v>
      </c>
      <c r="CC159" s="58">
        <f t="shared" si="145"/>
        <v>9.0000000000003411E-3</v>
      </c>
      <c r="CD159" s="95" t="b">
        <f t="shared" si="146"/>
        <v>0</v>
      </c>
      <c r="CE159" s="96" t="b">
        <f t="shared" si="147"/>
        <v>1</v>
      </c>
      <c r="CF159" t="b">
        <f t="shared" si="148"/>
        <v>1</v>
      </c>
      <c r="CG159" t="b">
        <f t="shared" si="149"/>
        <v>1</v>
      </c>
      <c r="CH159" s="84" t="b">
        <f t="shared" si="150"/>
        <v>1</v>
      </c>
      <c r="CI159">
        <f t="shared" si="151"/>
        <v>0.61</v>
      </c>
      <c r="CJ159" t="b">
        <f t="shared" si="152"/>
        <v>1</v>
      </c>
      <c r="CK159" t="b">
        <f t="shared" si="153"/>
        <v>1</v>
      </c>
      <c r="CL159" s="84" t="b">
        <f t="shared" si="173"/>
        <v>1</v>
      </c>
      <c r="CM159">
        <f t="shared" si="154"/>
        <v>2.7949999999999999</v>
      </c>
      <c r="CN159" t="b">
        <f t="shared" si="155"/>
        <v>1</v>
      </c>
      <c r="CO159" s="84">
        <f t="shared" si="156"/>
        <v>5.0054325354263594E-2</v>
      </c>
      <c r="CP159" t="b">
        <f t="shared" si="157"/>
        <v>1</v>
      </c>
      <c r="CQ159" s="96" t="b">
        <f t="shared" si="158"/>
        <v>1</v>
      </c>
      <c r="CR159" t="b">
        <f t="shared" si="159"/>
        <v>1</v>
      </c>
      <c r="CS159" t="b">
        <f t="shared" si="160"/>
        <v>1</v>
      </c>
      <c r="CT159" t="b">
        <f t="shared" si="161"/>
        <v>1</v>
      </c>
      <c r="CU159" t="b">
        <f t="shared" si="162"/>
        <v>1</v>
      </c>
      <c r="CV159" s="84" t="b">
        <f t="shared" si="163"/>
        <v>1</v>
      </c>
      <c r="CW159" t="b">
        <f t="shared" si="164"/>
        <v>1</v>
      </c>
      <c r="CX159" t="b">
        <f t="shared" si="165"/>
        <v>1</v>
      </c>
      <c r="CY159" t="b">
        <f t="shared" si="166"/>
        <v>1</v>
      </c>
      <c r="CZ159" t="b">
        <f t="shared" si="167"/>
        <v>0</v>
      </c>
      <c r="DA159" s="84">
        <f t="shared" si="168"/>
        <v>1</v>
      </c>
      <c r="DB159" t="b">
        <f t="shared" si="169"/>
        <v>0</v>
      </c>
    </row>
    <row r="160" spans="1:106">
      <c r="A160" s="9">
        <v>1814</v>
      </c>
      <c r="B160" s="3">
        <v>2</v>
      </c>
      <c r="C160" s="3" t="s">
        <v>2038</v>
      </c>
      <c r="D160" s="3" t="str">
        <f t="shared" si="116"/>
        <v>MA_1_38-2_dk_0041</v>
      </c>
      <c r="E160" s="3" t="str">
        <f t="shared" si="117"/>
        <v>0041</v>
      </c>
      <c r="F160" s="3">
        <v>151025.734</v>
      </c>
      <c r="G160" s="15">
        <v>421051.625</v>
      </c>
      <c r="H160" s="35" t="str">
        <f t="shared" si="118"/>
        <v>ja</v>
      </c>
      <c r="I160" s="42">
        <v>22</v>
      </c>
      <c r="J160" s="20" t="s">
        <v>372</v>
      </c>
      <c r="K160" s="21">
        <v>10000</v>
      </c>
      <c r="L160" s="28">
        <f t="shared" si="170"/>
        <v>1</v>
      </c>
      <c r="M160" s="28">
        <f t="shared" si="171"/>
        <v>1</v>
      </c>
      <c r="N160" s="56">
        <f t="shared" si="119"/>
        <v>10000</v>
      </c>
      <c r="O160" s="33">
        <f t="shared" si="172"/>
        <v>115.44725005386952</v>
      </c>
      <c r="P160" s="37">
        <f t="shared" si="120"/>
        <v>114.98690998978529</v>
      </c>
      <c r="Q160" s="9" t="s">
        <v>12</v>
      </c>
      <c r="R160" s="55" t="s">
        <v>12</v>
      </c>
      <c r="S160" s="55">
        <v>6.25</v>
      </c>
      <c r="T160" s="55">
        <v>6.6269999999999998</v>
      </c>
      <c r="U160" s="55">
        <v>6.9720000000000004</v>
      </c>
      <c r="V160" s="3">
        <v>7.2469999999999999</v>
      </c>
      <c r="W160" s="3">
        <v>7.56</v>
      </c>
      <c r="X160" s="3" t="s">
        <v>12</v>
      </c>
      <c r="Y160" s="3">
        <v>8.1940000000000008</v>
      </c>
      <c r="Z160" s="15" t="s">
        <v>12</v>
      </c>
      <c r="AA160" s="10">
        <f t="shared" si="121"/>
        <v>7.56</v>
      </c>
      <c r="AB160" s="9">
        <f t="shared" si="122"/>
        <v>0.58799999999999919</v>
      </c>
      <c r="AC160" s="10">
        <f t="shared" si="123"/>
        <v>0.63400000000000123</v>
      </c>
      <c r="AD160" s="9" t="s">
        <v>12</v>
      </c>
      <c r="AE160" s="55" t="s">
        <v>12</v>
      </c>
      <c r="AF160" s="55">
        <v>0.45100000000000001</v>
      </c>
      <c r="AG160" s="55">
        <v>0.51100000000000001</v>
      </c>
      <c r="AH160" s="55">
        <v>0.58799999999999997</v>
      </c>
      <c r="AI160" s="3">
        <v>0.66100000000000003</v>
      </c>
      <c r="AJ160" s="3">
        <v>0.745</v>
      </c>
      <c r="AK160" s="3" t="s">
        <v>12</v>
      </c>
      <c r="AL160" s="3">
        <v>0.94499999999999995</v>
      </c>
      <c r="AM160" s="15" t="s">
        <v>12</v>
      </c>
      <c r="AN160" s="10">
        <f t="shared" si="124"/>
        <v>0.745</v>
      </c>
      <c r="AO160" s="9">
        <f t="shared" si="125"/>
        <v>0.15700000000000003</v>
      </c>
      <c r="AP160" s="10">
        <f t="shared" si="126"/>
        <v>0.19999999999999996</v>
      </c>
      <c r="AQ160" s="9" t="s">
        <v>12</v>
      </c>
      <c r="AR160" s="55" t="s">
        <v>12</v>
      </c>
      <c r="AS160" s="55">
        <v>2.4449999999999998</v>
      </c>
      <c r="AT160" s="55">
        <v>2.9</v>
      </c>
      <c r="AU160" s="55">
        <v>3.431</v>
      </c>
      <c r="AV160" s="3">
        <v>4.0220000000000002</v>
      </c>
      <c r="AW160" s="3">
        <v>4.0759999999999996</v>
      </c>
      <c r="AX160" s="3" t="s">
        <v>12</v>
      </c>
      <c r="AY160" s="3">
        <v>4.4320000000000004</v>
      </c>
      <c r="AZ160" s="15" t="s">
        <v>12</v>
      </c>
      <c r="BA160" s="10">
        <f t="shared" si="127"/>
        <v>4.0759999999999996</v>
      </c>
      <c r="BB160" s="9">
        <f t="shared" si="128"/>
        <v>0.64499999999999957</v>
      </c>
      <c r="BC160" s="10">
        <f t="shared" si="129"/>
        <v>0.35600000000000076</v>
      </c>
      <c r="BD160" s="9">
        <v>7.1710000000000003</v>
      </c>
      <c r="BE160" s="3">
        <v>7.7809999999999997</v>
      </c>
      <c r="BF160" s="15">
        <v>8.4670000000000005</v>
      </c>
      <c r="BG160" s="15">
        <f t="shared" si="130"/>
        <v>7.7809999999999997</v>
      </c>
      <c r="BH160" s="9">
        <f t="shared" si="131"/>
        <v>0.60999999999999943</v>
      </c>
      <c r="BI160" s="10">
        <f t="shared" si="132"/>
        <v>0.68600000000000083</v>
      </c>
      <c r="BJ160" s="9">
        <v>7.1609999999999996</v>
      </c>
      <c r="BK160" s="3">
        <v>7.7709999999999999</v>
      </c>
      <c r="BL160" s="15">
        <v>8.4540000000000006</v>
      </c>
      <c r="BM160" s="15">
        <f t="shared" si="133"/>
        <v>7.7709999999999999</v>
      </c>
      <c r="BN160" s="9">
        <f t="shared" si="134"/>
        <v>0.61000000000000032</v>
      </c>
      <c r="BO160" s="10">
        <f t="shared" si="135"/>
        <v>0.68300000000000072</v>
      </c>
      <c r="BP160">
        <f t="shared" si="136"/>
        <v>0</v>
      </c>
      <c r="BQ160" s="93">
        <f t="shared" si="137"/>
        <v>1.0374149659863949</v>
      </c>
      <c r="BR160" s="93">
        <f t="shared" si="138"/>
        <v>1.0374149659863965</v>
      </c>
      <c r="BS160" s="93" t="str">
        <f>VLOOKUP(C160,'Koppeling locatie - aslocatie'!$A$2:$C$8139,2,FALSE)</f>
        <v>maas211</v>
      </c>
      <c r="BT160" s="93">
        <f>VLOOKUP($BS160,aslocaties_v01!$C$3:$AA$500,MATCH($K$3/10,aslocaties_v01!$C$2:$X$2),FALSE)</f>
        <v>7.0039999999999996</v>
      </c>
      <c r="BU160" s="93">
        <f>VLOOKUP(BS160,aslocaties_v01!$C$3:$AA$500,MATCH($K$3,aslocaties_v01!$C$2:$X$2),FALSE)</f>
        <v>7.5869999999999997</v>
      </c>
      <c r="BV160" s="93">
        <f>VLOOKUP(BS160,aslocaties_v01!$C$3:$AA$500,MATCH($K$3*10,aslocaties_v01!$C$2:$Y$2),FALSE)</f>
        <v>8.2050000000000001</v>
      </c>
      <c r="BW160" s="93">
        <f t="shared" si="139"/>
        <v>0.58300000000000018</v>
      </c>
      <c r="BX160" s="93">
        <f t="shared" si="140"/>
        <v>0.61800000000000033</v>
      </c>
      <c r="BY160" s="94">
        <f t="shared" si="141"/>
        <v>8.5034013605425063E-3</v>
      </c>
      <c r="BZ160" s="94">
        <f t="shared" si="142"/>
        <v>2.5236593059938306E-2</v>
      </c>
      <c r="CA160" s="94">
        <f t="shared" si="143"/>
        <v>3.199999999999914E-2</v>
      </c>
      <c r="CB160">
        <f t="shared" si="144"/>
        <v>2.7000000000000135E-2</v>
      </c>
      <c r="CC160" s="58">
        <f t="shared" si="145"/>
        <v>1.0999999999999233E-2</v>
      </c>
      <c r="CD160" s="95" t="b">
        <f t="shared" si="146"/>
        <v>0</v>
      </c>
      <c r="CE160" s="96" t="b">
        <f t="shared" si="147"/>
        <v>1</v>
      </c>
      <c r="CF160" t="b">
        <f t="shared" si="148"/>
        <v>1</v>
      </c>
      <c r="CG160" t="b">
        <f t="shared" si="149"/>
        <v>1</v>
      </c>
      <c r="CH160" s="84" t="b">
        <f t="shared" si="150"/>
        <v>1</v>
      </c>
      <c r="CI160">
        <f t="shared" si="151"/>
        <v>0.745</v>
      </c>
      <c r="CJ160" t="b">
        <f t="shared" si="152"/>
        <v>1</v>
      </c>
      <c r="CK160" t="b">
        <f t="shared" si="153"/>
        <v>1</v>
      </c>
      <c r="CL160" s="84" t="b">
        <f t="shared" si="173"/>
        <v>0</v>
      </c>
      <c r="CM160" t="str">
        <f t="shared" si="154"/>
        <v/>
      </c>
      <c r="CN160" t="b">
        <f t="shared" si="155"/>
        <v>0</v>
      </c>
      <c r="CO160" s="84">
        <f t="shared" si="156"/>
        <v>2.8745066898945949E-2</v>
      </c>
      <c r="CP160" t="b">
        <f t="shared" si="157"/>
        <v>1</v>
      </c>
      <c r="CQ160" s="96" t="b">
        <f t="shared" si="158"/>
        <v>1</v>
      </c>
      <c r="CR160" t="b">
        <f t="shared" si="159"/>
        <v>1</v>
      </c>
      <c r="CS160" t="b">
        <f t="shared" si="160"/>
        <v>1</v>
      </c>
      <c r="CT160" t="b">
        <f t="shared" si="161"/>
        <v>1</v>
      </c>
      <c r="CU160" t="b">
        <f t="shared" si="162"/>
        <v>0</v>
      </c>
      <c r="CV160" s="84" t="b">
        <f t="shared" si="163"/>
        <v>1</v>
      </c>
      <c r="CW160" t="b">
        <f t="shared" si="164"/>
        <v>1</v>
      </c>
      <c r="CX160" t="b">
        <f t="shared" si="165"/>
        <v>1</v>
      </c>
      <c r="CY160" t="b">
        <f t="shared" si="166"/>
        <v>1</v>
      </c>
      <c r="CZ160" t="b">
        <f t="shared" si="167"/>
        <v>0</v>
      </c>
      <c r="DA160" s="84">
        <f t="shared" si="168"/>
        <v>2</v>
      </c>
      <c r="DB160" t="b">
        <f t="shared" si="169"/>
        <v>0</v>
      </c>
    </row>
    <row r="161" spans="1:106">
      <c r="A161" s="9">
        <v>1815</v>
      </c>
      <c r="B161" s="3">
        <v>2</v>
      </c>
      <c r="C161" s="3" t="s">
        <v>2039</v>
      </c>
      <c r="D161" s="3" t="str">
        <f t="shared" si="116"/>
        <v>MA_1_38-2_dk_0042</v>
      </c>
      <c r="E161" s="3" t="str">
        <f t="shared" si="117"/>
        <v>0042</v>
      </c>
      <c r="F161" s="3">
        <v>151120.67199999999</v>
      </c>
      <c r="G161" s="15">
        <v>420986.75</v>
      </c>
      <c r="H161" s="35" t="str">
        <f t="shared" si="118"/>
        <v>ja</v>
      </c>
      <c r="I161" s="42">
        <v>17</v>
      </c>
      <c r="J161" s="20" t="s">
        <v>372</v>
      </c>
      <c r="K161" s="21">
        <v>10000</v>
      </c>
      <c r="L161" s="28">
        <f t="shared" si="170"/>
        <v>1</v>
      </c>
      <c r="M161" s="28">
        <f t="shared" si="171"/>
        <v>1</v>
      </c>
      <c r="N161" s="56">
        <f t="shared" si="119"/>
        <v>10000</v>
      </c>
      <c r="O161" s="33">
        <f t="shared" si="172"/>
        <v>114.98690998978529</v>
      </c>
      <c r="P161" s="37">
        <f t="shared" si="120"/>
        <v>98.579033916973287</v>
      </c>
      <c r="Q161" s="9" t="s">
        <v>12</v>
      </c>
      <c r="R161" s="55" t="s">
        <v>12</v>
      </c>
      <c r="S161" s="55">
        <v>6.25</v>
      </c>
      <c r="T161" s="55">
        <v>6.6269999999999998</v>
      </c>
      <c r="U161" s="55">
        <v>6.9720000000000004</v>
      </c>
      <c r="V161" s="3">
        <v>7.2469999999999999</v>
      </c>
      <c r="W161" s="3">
        <v>7.56</v>
      </c>
      <c r="X161" s="3" t="s">
        <v>12</v>
      </c>
      <c r="Y161" s="3">
        <v>8.1940000000000008</v>
      </c>
      <c r="Z161" s="15" t="s">
        <v>12</v>
      </c>
      <c r="AA161" s="10">
        <f t="shared" si="121"/>
        <v>7.56</v>
      </c>
      <c r="AB161" s="9">
        <f t="shared" si="122"/>
        <v>0.58799999999999919</v>
      </c>
      <c r="AC161" s="10">
        <f t="shared" si="123"/>
        <v>0.63400000000000123</v>
      </c>
      <c r="AD161" s="9" t="s">
        <v>12</v>
      </c>
      <c r="AE161" s="55" t="s">
        <v>12</v>
      </c>
      <c r="AF161" s="55">
        <v>0.35199999999999998</v>
      </c>
      <c r="AG161" s="55">
        <v>0.40899999999999997</v>
      </c>
      <c r="AH161" s="55">
        <v>0.47399999999999998</v>
      </c>
      <c r="AI161" s="3">
        <v>0.54</v>
      </c>
      <c r="AJ161" s="3">
        <v>0.61899999999999999</v>
      </c>
      <c r="AK161" s="3" t="s">
        <v>12</v>
      </c>
      <c r="AL161" s="3">
        <v>0.79100000000000004</v>
      </c>
      <c r="AM161" s="15" t="s">
        <v>12</v>
      </c>
      <c r="AN161" s="10">
        <f t="shared" si="124"/>
        <v>0.61899999999999999</v>
      </c>
      <c r="AO161" s="9">
        <f t="shared" si="125"/>
        <v>0.14500000000000002</v>
      </c>
      <c r="AP161" s="10">
        <f t="shared" si="126"/>
        <v>0.17200000000000004</v>
      </c>
      <c r="AQ161" s="9" t="s">
        <v>12</v>
      </c>
      <c r="AR161" s="55" t="s">
        <v>12</v>
      </c>
      <c r="AS161" s="55">
        <v>2.0219999999999998</v>
      </c>
      <c r="AT161" s="55">
        <v>2.1560000000000001</v>
      </c>
      <c r="AU161" s="55">
        <v>2.298</v>
      </c>
      <c r="AV161" s="3">
        <v>2.444</v>
      </c>
      <c r="AW161" s="3">
        <v>2.6219999999999999</v>
      </c>
      <c r="AX161" s="3" t="s">
        <v>12</v>
      </c>
      <c r="AY161" s="3">
        <v>2.8980000000000001</v>
      </c>
      <c r="AZ161" s="15" t="s">
        <v>12</v>
      </c>
      <c r="BA161" s="10">
        <f t="shared" si="127"/>
        <v>2.6219999999999999</v>
      </c>
      <c r="BB161" s="9">
        <f t="shared" si="128"/>
        <v>0.32399999999999984</v>
      </c>
      <c r="BC161" s="10">
        <f t="shared" si="129"/>
        <v>0.27600000000000025</v>
      </c>
      <c r="BD161" s="9">
        <v>7.1689999999999996</v>
      </c>
      <c r="BE161" s="3">
        <v>7.7759999999999998</v>
      </c>
      <c r="BF161" s="15">
        <v>8.4359999999999999</v>
      </c>
      <c r="BG161" s="15">
        <f t="shared" si="130"/>
        <v>7.7759999999999998</v>
      </c>
      <c r="BH161" s="9">
        <f t="shared" si="131"/>
        <v>0.60700000000000021</v>
      </c>
      <c r="BI161" s="10">
        <f t="shared" si="132"/>
        <v>0.66000000000000014</v>
      </c>
      <c r="BJ161" s="9">
        <v>7.16</v>
      </c>
      <c r="BK161" s="3">
        <v>7.7670000000000003</v>
      </c>
      <c r="BL161" s="15">
        <v>8.4239999999999995</v>
      </c>
      <c r="BM161" s="15">
        <f t="shared" si="133"/>
        <v>7.7670000000000003</v>
      </c>
      <c r="BN161" s="9">
        <f t="shared" si="134"/>
        <v>0.60700000000000021</v>
      </c>
      <c r="BO161" s="10">
        <f t="shared" si="135"/>
        <v>0.65699999999999914</v>
      </c>
      <c r="BP161">
        <f t="shared" si="136"/>
        <v>0</v>
      </c>
      <c r="BQ161" s="93">
        <f t="shared" si="137"/>
        <v>1.0323129251700698</v>
      </c>
      <c r="BR161" s="93">
        <f t="shared" si="138"/>
        <v>1.0323129251700698</v>
      </c>
      <c r="BS161" s="93" t="str">
        <f>VLOOKUP(C161,'Koppeling locatie - aslocatie'!$A$2:$C$8139,2,FALSE)</f>
        <v>maas211</v>
      </c>
      <c r="BT161" s="93">
        <f>VLOOKUP($BS161,aslocaties_v01!$C$3:$AA$500,MATCH($K$3/10,aslocaties_v01!$C$2:$X$2),FALSE)</f>
        <v>7.0039999999999996</v>
      </c>
      <c r="BU161" s="93">
        <f>VLOOKUP(BS161,aslocaties_v01!$C$3:$AA$500,MATCH($K$3,aslocaties_v01!$C$2:$X$2),FALSE)</f>
        <v>7.5869999999999997</v>
      </c>
      <c r="BV161" s="93">
        <f>VLOOKUP(BS161,aslocaties_v01!$C$3:$AA$500,MATCH($K$3*10,aslocaties_v01!$C$2:$Y$2),FALSE)</f>
        <v>8.2050000000000001</v>
      </c>
      <c r="BW161" s="93">
        <f t="shared" si="139"/>
        <v>0.58300000000000018</v>
      </c>
      <c r="BX161" s="93">
        <f t="shared" si="140"/>
        <v>0.61800000000000033</v>
      </c>
      <c r="BY161" s="94">
        <f t="shared" si="141"/>
        <v>8.5034013605425063E-3</v>
      </c>
      <c r="BZ161" s="94">
        <f t="shared" si="142"/>
        <v>2.5236593059938306E-2</v>
      </c>
      <c r="CA161" s="94">
        <f t="shared" si="143"/>
        <v>3.199999999999914E-2</v>
      </c>
      <c r="CB161">
        <f t="shared" si="144"/>
        <v>2.7000000000000135E-2</v>
      </c>
      <c r="CC161" s="58">
        <f t="shared" si="145"/>
        <v>1.0999999999999233E-2</v>
      </c>
      <c r="CD161" s="95" t="b">
        <f t="shared" si="146"/>
        <v>0</v>
      </c>
      <c r="CE161" s="96" t="b">
        <f t="shared" si="147"/>
        <v>1</v>
      </c>
      <c r="CF161" t="b">
        <f t="shared" si="148"/>
        <v>1</v>
      </c>
      <c r="CG161" t="b">
        <f t="shared" si="149"/>
        <v>1</v>
      </c>
      <c r="CH161" s="84" t="b">
        <f t="shared" si="150"/>
        <v>1</v>
      </c>
      <c r="CI161">
        <f t="shared" si="151"/>
        <v>0.61899999999999999</v>
      </c>
      <c r="CJ161" t="b">
        <f t="shared" si="152"/>
        <v>1</v>
      </c>
      <c r="CK161" t="b">
        <f t="shared" si="153"/>
        <v>1</v>
      </c>
      <c r="CL161" s="84" t="b">
        <f t="shared" si="173"/>
        <v>1</v>
      </c>
      <c r="CM161">
        <f t="shared" si="154"/>
        <v>2.6219999999999999</v>
      </c>
      <c r="CN161" t="b">
        <f t="shared" si="155"/>
        <v>1</v>
      </c>
      <c r="CO161" s="84">
        <f t="shared" si="156"/>
        <v>5.7716591551926086E-2</v>
      </c>
      <c r="CP161" t="b">
        <f t="shared" si="157"/>
        <v>1</v>
      </c>
      <c r="CQ161" s="96" t="b">
        <f t="shared" si="158"/>
        <v>1</v>
      </c>
      <c r="CR161" t="b">
        <f t="shared" si="159"/>
        <v>1</v>
      </c>
      <c r="CS161" t="b">
        <f t="shared" si="160"/>
        <v>1</v>
      </c>
      <c r="CT161" t="b">
        <f t="shared" si="161"/>
        <v>1</v>
      </c>
      <c r="CU161" t="b">
        <f t="shared" si="162"/>
        <v>0</v>
      </c>
      <c r="CV161" s="84" t="b">
        <f t="shared" si="163"/>
        <v>1</v>
      </c>
      <c r="CW161" t="b">
        <f t="shared" si="164"/>
        <v>1</v>
      </c>
      <c r="CX161" t="b">
        <f t="shared" si="165"/>
        <v>1</v>
      </c>
      <c r="CY161" t="b">
        <f t="shared" si="166"/>
        <v>1</v>
      </c>
      <c r="CZ161" t="b">
        <f t="shared" si="167"/>
        <v>1</v>
      </c>
      <c r="DA161" s="84">
        <f t="shared" si="168"/>
        <v>1</v>
      </c>
      <c r="DB161" t="b">
        <f t="shared" si="169"/>
        <v>0</v>
      </c>
    </row>
    <row r="162" spans="1:106">
      <c r="A162" s="9">
        <v>1816</v>
      </c>
      <c r="B162" s="3">
        <v>2</v>
      </c>
      <c r="C162" s="3" t="s">
        <v>2040</v>
      </c>
      <c r="D162" s="3" t="str">
        <f t="shared" si="116"/>
        <v>MA_1_38-2_dk_0043</v>
      </c>
      <c r="E162" s="3" t="str">
        <f t="shared" si="117"/>
        <v>0043</v>
      </c>
      <c r="F162" s="3">
        <v>151219.09400000001</v>
      </c>
      <c r="G162" s="15">
        <v>420981.18800000002</v>
      </c>
      <c r="H162" s="35" t="str">
        <f t="shared" si="118"/>
        <v>ja</v>
      </c>
      <c r="I162" s="42">
        <v>23</v>
      </c>
      <c r="J162" s="20" t="s">
        <v>372</v>
      </c>
      <c r="K162" s="21">
        <v>10000</v>
      </c>
      <c r="L162" s="28">
        <f t="shared" si="170"/>
        <v>1</v>
      </c>
      <c r="M162" s="28">
        <f t="shared" si="171"/>
        <v>1</v>
      </c>
      <c r="N162" s="56">
        <f t="shared" si="119"/>
        <v>10000</v>
      </c>
      <c r="O162" s="33">
        <f t="shared" si="172"/>
        <v>98.579033916973287</v>
      </c>
      <c r="P162" s="37">
        <f t="shared" si="120"/>
        <v>48.865707167697003</v>
      </c>
      <c r="Q162" s="9" t="s">
        <v>12</v>
      </c>
      <c r="R162" s="55" t="s">
        <v>12</v>
      </c>
      <c r="S162" s="55">
        <v>6.25</v>
      </c>
      <c r="T162" s="55">
        <v>6.6269999999999998</v>
      </c>
      <c r="U162" s="55">
        <v>6.9729999999999999</v>
      </c>
      <c r="V162" s="3">
        <v>7.2469999999999999</v>
      </c>
      <c r="W162" s="3">
        <v>7.5609999999999999</v>
      </c>
      <c r="X162" s="3" t="s">
        <v>12</v>
      </c>
      <c r="Y162" s="3">
        <v>8.1950000000000003</v>
      </c>
      <c r="Z162" s="15" t="s">
        <v>12</v>
      </c>
      <c r="AA162" s="10">
        <f t="shared" si="121"/>
        <v>7.5609999999999999</v>
      </c>
      <c r="AB162" s="9">
        <f t="shared" si="122"/>
        <v>0.58800000000000008</v>
      </c>
      <c r="AC162" s="10">
        <f t="shared" si="123"/>
        <v>0.63400000000000034</v>
      </c>
      <c r="AD162" s="9" t="s">
        <v>12</v>
      </c>
      <c r="AE162" s="55" t="s">
        <v>12</v>
      </c>
      <c r="AF162" s="55">
        <v>0.35699999999999998</v>
      </c>
      <c r="AG162" s="55">
        <v>0.41699999999999998</v>
      </c>
      <c r="AH162" s="55">
        <v>0.48299999999999998</v>
      </c>
      <c r="AI162" s="3">
        <v>0.54900000000000004</v>
      </c>
      <c r="AJ162" s="3">
        <v>0.623</v>
      </c>
      <c r="AK162" s="3" t="s">
        <v>12</v>
      </c>
      <c r="AL162" s="3">
        <v>0.77900000000000003</v>
      </c>
      <c r="AM162" s="15" t="s">
        <v>12</v>
      </c>
      <c r="AN162" s="10">
        <f t="shared" si="124"/>
        <v>0.623</v>
      </c>
      <c r="AO162" s="9">
        <f t="shared" si="125"/>
        <v>0.14000000000000001</v>
      </c>
      <c r="AP162" s="10">
        <f t="shared" si="126"/>
        <v>0.15600000000000003</v>
      </c>
      <c r="AQ162" s="9" t="s">
        <v>12</v>
      </c>
      <c r="AR162" s="55" t="s">
        <v>12</v>
      </c>
      <c r="AS162" s="55">
        <v>2.0419999999999998</v>
      </c>
      <c r="AT162" s="55">
        <v>2.1789999999999998</v>
      </c>
      <c r="AU162" s="55">
        <v>2.33</v>
      </c>
      <c r="AV162" s="3">
        <v>2.48</v>
      </c>
      <c r="AW162" s="3">
        <v>2.65</v>
      </c>
      <c r="AX162" s="3" t="s">
        <v>12</v>
      </c>
      <c r="AY162" s="3">
        <v>2.9289999999999998</v>
      </c>
      <c r="AZ162" s="15" t="s">
        <v>12</v>
      </c>
      <c r="BA162" s="10">
        <f t="shared" si="127"/>
        <v>2.65</v>
      </c>
      <c r="BB162" s="9">
        <f t="shared" si="128"/>
        <v>0.31999999999999984</v>
      </c>
      <c r="BC162" s="10">
        <f t="shared" si="129"/>
        <v>0.27899999999999991</v>
      </c>
      <c r="BD162" s="9">
        <v>7.1749999999999998</v>
      </c>
      <c r="BE162" s="3">
        <v>7.79</v>
      </c>
      <c r="BF162" s="15">
        <v>8.4960000000000004</v>
      </c>
      <c r="BG162" s="15">
        <f t="shared" si="130"/>
        <v>7.79</v>
      </c>
      <c r="BH162" s="9">
        <f t="shared" si="131"/>
        <v>0.61500000000000021</v>
      </c>
      <c r="BI162" s="10">
        <f t="shared" si="132"/>
        <v>0.70600000000000041</v>
      </c>
      <c r="BJ162" s="9">
        <v>7.1639999999999997</v>
      </c>
      <c r="BK162" s="3">
        <v>7.7789999999999999</v>
      </c>
      <c r="BL162" s="15">
        <v>8.4879999999999995</v>
      </c>
      <c r="BM162" s="15">
        <f t="shared" si="133"/>
        <v>7.7789999999999999</v>
      </c>
      <c r="BN162" s="9">
        <f t="shared" si="134"/>
        <v>0.61500000000000021</v>
      </c>
      <c r="BO162" s="10">
        <f t="shared" si="135"/>
        <v>0.70899999999999963</v>
      </c>
      <c r="BP162">
        <f t="shared" si="136"/>
        <v>0</v>
      </c>
      <c r="BQ162" s="93">
        <f t="shared" si="137"/>
        <v>1.045918367346939</v>
      </c>
      <c r="BR162" s="93">
        <f t="shared" si="138"/>
        <v>1.045918367346939</v>
      </c>
      <c r="BS162" s="93" t="str">
        <f>VLOOKUP(C162,'Koppeling locatie - aslocatie'!$A$2:$C$8139,2,FALSE)</f>
        <v>maas211</v>
      </c>
      <c r="BT162" s="93">
        <f>VLOOKUP($BS162,aslocaties_v01!$C$3:$AA$500,MATCH($K$3/10,aslocaties_v01!$C$2:$X$2),FALSE)</f>
        <v>7.0039999999999996</v>
      </c>
      <c r="BU162" s="93">
        <f>VLOOKUP(BS162,aslocaties_v01!$C$3:$AA$500,MATCH($K$3,aslocaties_v01!$C$2:$X$2),FALSE)</f>
        <v>7.5869999999999997</v>
      </c>
      <c r="BV162" s="93">
        <f>VLOOKUP(BS162,aslocaties_v01!$C$3:$AA$500,MATCH($K$3*10,aslocaties_v01!$C$2:$Y$2),FALSE)</f>
        <v>8.2050000000000001</v>
      </c>
      <c r="BW162" s="93">
        <f t="shared" si="139"/>
        <v>0.58300000000000018</v>
      </c>
      <c r="BX162" s="93">
        <f t="shared" si="140"/>
        <v>0.61800000000000033</v>
      </c>
      <c r="BY162" s="94">
        <f t="shared" si="141"/>
        <v>8.5034013605440606E-3</v>
      </c>
      <c r="BZ162" s="94">
        <f t="shared" si="142"/>
        <v>2.5236593059936863E-2</v>
      </c>
      <c r="CA162" s="94">
        <f t="shared" si="143"/>
        <v>3.0999999999999694E-2</v>
      </c>
      <c r="CB162">
        <f t="shared" si="144"/>
        <v>2.5999999999999801E-2</v>
      </c>
      <c r="CC162" s="58">
        <f t="shared" si="145"/>
        <v>9.9999999999997868E-3</v>
      </c>
      <c r="CD162" s="95" t="b">
        <f t="shared" si="146"/>
        <v>0</v>
      </c>
      <c r="CE162" s="96" t="b">
        <f t="shared" si="147"/>
        <v>1</v>
      </c>
      <c r="CF162" t="b">
        <f t="shared" si="148"/>
        <v>1</v>
      </c>
      <c r="CG162" t="b">
        <f t="shared" si="149"/>
        <v>1</v>
      </c>
      <c r="CH162" s="84" t="b">
        <f t="shared" si="150"/>
        <v>1</v>
      </c>
      <c r="CI162">
        <f t="shared" si="151"/>
        <v>0.623</v>
      </c>
      <c r="CJ162" t="b">
        <f t="shared" si="152"/>
        <v>1</v>
      </c>
      <c r="CK162" t="b">
        <f t="shared" si="153"/>
        <v>1</v>
      </c>
      <c r="CL162" s="84" t="b">
        <f t="shared" si="173"/>
        <v>1</v>
      </c>
      <c r="CM162">
        <f t="shared" si="154"/>
        <v>2.65</v>
      </c>
      <c r="CN162" t="b">
        <f t="shared" si="155"/>
        <v>1</v>
      </c>
      <c r="CO162" s="84">
        <f t="shared" si="156"/>
        <v>5.6868490474756048E-2</v>
      </c>
      <c r="CP162" t="b">
        <f t="shared" si="157"/>
        <v>1</v>
      </c>
      <c r="CQ162" s="96" t="b">
        <f t="shared" si="158"/>
        <v>1</v>
      </c>
      <c r="CR162" t="b">
        <f t="shared" si="159"/>
        <v>1</v>
      </c>
      <c r="CS162" t="b">
        <f t="shared" si="160"/>
        <v>1</v>
      </c>
      <c r="CT162" t="b">
        <f t="shared" si="161"/>
        <v>1</v>
      </c>
      <c r="CU162" t="b">
        <f t="shared" si="162"/>
        <v>1</v>
      </c>
      <c r="CV162" s="84" t="b">
        <f t="shared" si="163"/>
        <v>1</v>
      </c>
      <c r="CW162" t="b">
        <f t="shared" si="164"/>
        <v>1</v>
      </c>
      <c r="CX162" t="b">
        <f t="shared" si="165"/>
        <v>1</v>
      </c>
      <c r="CY162" t="b">
        <f t="shared" si="166"/>
        <v>1</v>
      </c>
      <c r="CZ162" t="b">
        <f t="shared" si="167"/>
        <v>1</v>
      </c>
      <c r="DA162" s="84">
        <f t="shared" si="168"/>
        <v>0</v>
      </c>
      <c r="DB162" t="b">
        <f t="shared" si="169"/>
        <v>0</v>
      </c>
    </row>
    <row r="163" spans="1:106">
      <c r="A163" s="9">
        <v>1817</v>
      </c>
      <c r="B163" s="3">
        <v>2</v>
      </c>
      <c r="C163" s="3" t="s">
        <v>2041</v>
      </c>
      <c r="D163" s="3" t="str">
        <f t="shared" si="116"/>
        <v>MA_1_38-2_dk_0044</v>
      </c>
      <c r="E163" s="3" t="str">
        <f t="shared" si="117"/>
        <v>0044</v>
      </c>
      <c r="F163" s="3">
        <v>151267.875</v>
      </c>
      <c r="G163" s="15">
        <v>420978.31199999998</v>
      </c>
      <c r="H163" s="35" t="str">
        <f t="shared" si="118"/>
        <v>ja</v>
      </c>
      <c r="I163" s="42">
        <v>38</v>
      </c>
      <c r="J163" s="20" t="s">
        <v>372</v>
      </c>
      <c r="K163" s="21">
        <v>10000</v>
      </c>
      <c r="L163" s="28">
        <f t="shared" si="170"/>
        <v>1</v>
      </c>
      <c r="M163" s="28">
        <f t="shared" si="171"/>
        <v>1</v>
      </c>
      <c r="N163" s="56">
        <f t="shared" si="119"/>
        <v>10000</v>
      </c>
      <c r="O163" s="33">
        <f t="shared" si="172"/>
        <v>48.865707167697003</v>
      </c>
      <c r="P163" s="37">
        <f t="shared" si="120"/>
        <v>97.128299779214501</v>
      </c>
      <c r="Q163" s="9" t="s">
        <v>12</v>
      </c>
      <c r="R163" s="55" t="s">
        <v>12</v>
      </c>
      <c r="S163" s="55">
        <v>6.25</v>
      </c>
      <c r="T163" s="55">
        <v>6.6269999999999998</v>
      </c>
      <c r="U163" s="55">
        <v>6.9729999999999999</v>
      </c>
      <c r="V163" s="3">
        <v>7.2469999999999999</v>
      </c>
      <c r="W163" s="3">
        <v>7.5609999999999999</v>
      </c>
      <c r="X163" s="3" t="s">
        <v>12</v>
      </c>
      <c r="Y163" s="3">
        <v>8.1950000000000003</v>
      </c>
      <c r="Z163" s="15" t="s">
        <v>12</v>
      </c>
      <c r="AA163" s="10">
        <f t="shared" si="121"/>
        <v>7.5609999999999999</v>
      </c>
      <c r="AB163" s="9">
        <f t="shared" si="122"/>
        <v>0.58800000000000008</v>
      </c>
      <c r="AC163" s="10">
        <f t="shared" si="123"/>
        <v>0.63400000000000034</v>
      </c>
      <c r="AD163" s="9" t="s">
        <v>12</v>
      </c>
      <c r="AE163" s="55" t="s">
        <v>12</v>
      </c>
      <c r="AF163" s="55">
        <v>0.39700000000000002</v>
      </c>
      <c r="AG163" s="55">
        <v>0.45600000000000002</v>
      </c>
      <c r="AH163" s="55">
        <v>0.52600000000000002</v>
      </c>
      <c r="AI163" s="3">
        <v>0.60399999999999998</v>
      </c>
      <c r="AJ163" s="3">
        <v>0.74199999999999999</v>
      </c>
      <c r="AK163" s="3" t="s">
        <v>12</v>
      </c>
      <c r="AL163" s="3">
        <v>0.96099999999999997</v>
      </c>
      <c r="AM163" s="15" t="s">
        <v>12</v>
      </c>
      <c r="AN163" s="10">
        <f t="shared" si="124"/>
        <v>0.74199999999999999</v>
      </c>
      <c r="AO163" s="9">
        <f t="shared" si="125"/>
        <v>0.21599999999999997</v>
      </c>
      <c r="AP163" s="10">
        <f t="shared" si="126"/>
        <v>0.21899999999999997</v>
      </c>
      <c r="AQ163" s="9" t="s">
        <v>12</v>
      </c>
      <c r="AR163" s="55" t="s">
        <v>12</v>
      </c>
      <c r="AS163" s="55">
        <v>2.1419999999999999</v>
      </c>
      <c r="AT163" s="55">
        <v>2.2730000000000001</v>
      </c>
      <c r="AU163" s="55">
        <v>2.42</v>
      </c>
      <c r="AV163" s="3">
        <v>2.552</v>
      </c>
      <c r="AW163" s="3">
        <v>2.706</v>
      </c>
      <c r="AX163" s="3" t="s">
        <v>12</v>
      </c>
      <c r="AY163" s="3">
        <v>2.9329999999999998</v>
      </c>
      <c r="AZ163" s="15" t="s">
        <v>12</v>
      </c>
      <c r="BA163" s="10">
        <f t="shared" si="127"/>
        <v>2.706</v>
      </c>
      <c r="BB163" s="9">
        <f t="shared" si="128"/>
        <v>0.28600000000000003</v>
      </c>
      <c r="BC163" s="10">
        <f t="shared" si="129"/>
        <v>0.22699999999999987</v>
      </c>
      <c r="BD163" s="9">
        <v>7.1660000000000004</v>
      </c>
      <c r="BE163" s="3">
        <v>7.78</v>
      </c>
      <c r="BF163" s="15">
        <v>8.5120000000000005</v>
      </c>
      <c r="BG163" s="15">
        <f t="shared" si="130"/>
        <v>7.78</v>
      </c>
      <c r="BH163" s="9">
        <f t="shared" si="131"/>
        <v>0.61399999999999988</v>
      </c>
      <c r="BI163" s="10">
        <f t="shared" si="132"/>
        <v>0.73200000000000021</v>
      </c>
      <c r="BJ163" s="9">
        <v>7.1539999999999999</v>
      </c>
      <c r="BK163" s="3">
        <v>7.7690000000000001</v>
      </c>
      <c r="BL163" s="15">
        <v>8.5380000000000003</v>
      </c>
      <c r="BM163" s="15">
        <f t="shared" si="133"/>
        <v>7.7690000000000001</v>
      </c>
      <c r="BN163" s="9">
        <f t="shared" si="134"/>
        <v>0.61500000000000021</v>
      </c>
      <c r="BO163" s="10">
        <f t="shared" si="135"/>
        <v>0.76900000000000013</v>
      </c>
      <c r="BP163">
        <f t="shared" si="136"/>
        <v>0</v>
      </c>
      <c r="BQ163" s="93">
        <f t="shared" si="137"/>
        <v>1.0442176870748296</v>
      </c>
      <c r="BR163" s="93">
        <f t="shared" si="138"/>
        <v>1.045918367346939</v>
      </c>
      <c r="BS163" s="93" t="str">
        <f>VLOOKUP(C163,'Koppeling locatie - aslocatie'!$A$2:$C$8139,2,FALSE)</f>
        <v>maas211</v>
      </c>
      <c r="BT163" s="93">
        <f>VLOOKUP($BS163,aslocaties_v01!$C$3:$AA$500,MATCH($K$3/10,aslocaties_v01!$C$2:$X$2),FALSE)</f>
        <v>7.0039999999999996</v>
      </c>
      <c r="BU163" s="93">
        <f>VLOOKUP(BS163,aslocaties_v01!$C$3:$AA$500,MATCH($K$3,aslocaties_v01!$C$2:$X$2),FALSE)</f>
        <v>7.5869999999999997</v>
      </c>
      <c r="BV163" s="93">
        <f>VLOOKUP(BS163,aslocaties_v01!$C$3:$AA$500,MATCH($K$3*10,aslocaties_v01!$C$2:$Y$2),FALSE)</f>
        <v>8.2050000000000001</v>
      </c>
      <c r="BW163" s="93">
        <f t="shared" si="139"/>
        <v>0.58300000000000018</v>
      </c>
      <c r="BX163" s="93">
        <f t="shared" si="140"/>
        <v>0.61800000000000033</v>
      </c>
      <c r="BY163" s="94">
        <f t="shared" si="141"/>
        <v>8.5034013605440606E-3</v>
      </c>
      <c r="BZ163" s="94">
        <f t="shared" si="142"/>
        <v>2.5236593059936863E-2</v>
      </c>
      <c r="CA163" s="94">
        <f t="shared" si="143"/>
        <v>3.0999999999999694E-2</v>
      </c>
      <c r="CB163">
        <f t="shared" si="144"/>
        <v>2.5999999999999801E-2</v>
      </c>
      <c r="CC163" s="58">
        <f t="shared" si="145"/>
        <v>9.9999999999997868E-3</v>
      </c>
      <c r="CD163" s="95" t="b">
        <f t="shared" si="146"/>
        <v>0</v>
      </c>
      <c r="CE163" s="96" t="b">
        <f t="shared" si="147"/>
        <v>1</v>
      </c>
      <c r="CF163" t="b">
        <f t="shared" si="148"/>
        <v>1</v>
      </c>
      <c r="CG163" t="b">
        <f t="shared" si="149"/>
        <v>1</v>
      </c>
      <c r="CH163" s="84" t="b">
        <f t="shared" si="150"/>
        <v>1</v>
      </c>
      <c r="CI163">
        <f t="shared" si="151"/>
        <v>0.74199999999999999</v>
      </c>
      <c r="CJ163" t="b">
        <f t="shared" si="152"/>
        <v>1</v>
      </c>
      <c r="CK163" t="b">
        <f t="shared" si="153"/>
        <v>1</v>
      </c>
      <c r="CL163" s="84" t="b">
        <f t="shared" si="173"/>
        <v>1</v>
      </c>
      <c r="CM163">
        <f t="shared" si="154"/>
        <v>2.706</v>
      </c>
      <c r="CN163" t="b">
        <f t="shared" si="155"/>
        <v>1</v>
      </c>
      <c r="CO163" s="84">
        <f t="shared" si="156"/>
        <v>6.495666546502088E-2</v>
      </c>
      <c r="CP163" t="b">
        <f t="shared" si="157"/>
        <v>1</v>
      </c>
      <c r="CQ163" s="96" t="b">
        <f t="shared" si="158"/>
        <v>1</v>
      </c>
      <c r="CR163" t="b">
        <f t="shared" si="159"/>
        <v>1</v>
      </c>
      <c r="CS163" t="b">
        <f t="shared" si="160"/>
        <v>1</v>
      </c>
      <c r="CT163" t="b">
        <f t="shared" si="161"/>
        <v>1</v>
      </c>
      <c r="CU163" t="b">
        <f t="shared" si="162"/>
        <v>1</v>
      </c>
      <c r="CV163" s="84" t="b">
        <f t="shared" si="163"/>
        <v>1</v>
      </c>
      <c r="CW163" t="b">
        <f t="shared" si="164"/>
        <v>1</v>
      </c>
      <c r="CX163" t="b">
        <f t="shared" si="165"/>
        <v>1</v>
      </c>
      <c r="CY163" t="b">
        <f t="shared" si="166"/>
        <v>1</v>
      </c>
      <c r="CZ163" t="b">
        <f t="shared" si="167"/>
        <v>1</v>
      </c>
      <c r="DA163" s="84">
        <f t="shared" si="168"/>
        <v>0</v>
      </c>
      <c r="DB163" t="b">
        <f t="shared" si="169"/>
        <v>0</v>
      </c>
    </row>
    <row r="164" spans="1:106">
      <c r="A164" s="9">
        <v>1818</v>
      </c>
      <c r="B164" s="3">
        <v>2</v>
      </c>
      <c r="C164" s="3" t="s">
        <v>2042</v>
      </c>
      <c r="D164" s="3" t="str">
        <f t="shared" si="116"/>
        <v>MA_1_38-2_dk_0045</v>
      </c>
      <c r="E164" s="3" t="str">
        <f t="shared" si="117"/>
        <v>0045</v>
      </c>
      <c r="F164" s="3">
        <v>151364.81200000001</v>
      </c>
      <c r="G164" s="15">
        <v>420972.21899999998</v>
      </c>
      <c r="H164" s="35" t="str">
        <f t="shared" si="118"/>
        <v>ja</v>
      </c>
      <c r="I164" s="42">
        <v>51</v>
      </c>
      <c r="J164" s="20" t="s">
        <v>372</v>
      </c>
      <c r="K164" s="21">
        <v>10000</v>
      </c>
      <c r="L164" s="28">
        <f t="shared" si="170"/>
        <v>1</v>
      </c>
      <c r="M164" s="28">
        <f t="shared" si="171"/>
        <v>1</v>
      </c>
      <c r="N164" s="56">
        <f t="shared" si="119"/>
        <v>10000</v>
      </c>
      <c r="O164" s="33">
        <f t="shared" si="172"/>
        <v>97.128299779214501</v>
      </c>
      <c r="P164" s="37">
        <f t="shared" si="120"/>
        <v>112.62189549105892</v>
      </c>
      <c r="Q164" s="9" t="s">
        <v>12</v>
      </c>
      <c r="R164" s="55" t="s">
        <v>12</v>
      </c>
      <c r="S164" s="55">
        <v>6.2510000000000003</v>
      </c>
      <c r="T164" s="55">
        <v>6.6280000000000001</v>
      </c>
      <c r="U164" s="55">
        <v>6.9729999999999999</v>
      </c>
      <c r="V164" s="3">
        <v>7.2469999999999999</v>
      </c>
      <c r="W164" s="3">
        <v>7.5609999999999999</v>
      </c>
      <c r="X164" s="3" t="s">
        <v>12</v>
      </c>
      <c r="Y164" s="3">
        <v>8.1950000000000003</v>
      </c>
      <c r="Z164" s="15" t="s">
        <v>12</v>
      </c>
      <c r="AA164" s="10">
        <f t="shared" si="121"/>
        <v>7.5609999999999999</v>
      </c>
      <c r="AB164" s="9">
        <f t="shared" si="122"/>
        <v>0.58800000000000008</v>
      </c>
      <c r="AC164" s="10">
        <f t="shared" si="123"/>
        <v>0.63400000000000034</v>
      </c>
      <c r="AD164" s="9" t="s">
        <v>12</v>
      </c>
      <c r="AE164" s="55" t="s">
        <v>12</v>
      </c>
      <c r="AF164" s="55">
        <v>0.38900000000000001</v>
      </c>
      <c r="AG164" s="55">
        <v>0.441</v>
      </c>
      <c r="AH164" s="55">
        <v>0.497</v>
      </c>
      <c r="AI164" s="3">
        <v>0.55000000000000004</v>
      </c>
      <c r="AJ164" s="3">
        <v>0.60899999999999999</v>
      </c>
      <c r="AK164" s="3" t="s">
        <v>12</v>
      </c>
      <c r="AL164" s="3">
        <v>0.77300000000000002</v>
      </c>
      <c r="AM164" s="15" t="s">
        <v>12</v>
      </c>
      <c r="AN164" s="10">
        <f t="shared" si="124"/>
        <v>0.60899999999999999</v>
      </c>
      <c r="AO164" s="9">
        <f t="shared" si="125"/>
        <v>0.11199999999999999</v>
      </c>
      <c r="AP164" s="10">
        <f t="shared" si="126"/>
        <v>0.16400000000000003</v>
      </c>
      <c r="AQ164" s="9" t="s">
        <v>12</v>
      </c>
      <c r="AR164" s="55" t="s">
        <v>12</v>
      </c>
      <c r="AS164" s="55">
        <v>2.1309999999999998</v>
      </c>
      <c r="AT164" s="55">
        <v>2.254</v>
      </c>
      <c r="AU164" s="55">
        <v>2.3919999999999999</v>
      </c>
      <c r="AV164" s="3">
        <v>2.5169999999999999</v>
      </c>
      <c r="AW164" s="3">
        <v>2.645</v>
      </c>
      <c r="AX164" s="3" t="s">
        <v>12</v>
      </c>
      <c r="AY164" s="3">
        <v>2.9039999999999999</v>
      </c>
      <c r="AZ164" s="15" t="s">
        <v>12</v>
      </c>
      <c r="BA164" s="10">
        <f t="shared" si="127"/>
        <v>2.645</v>
      </c>
      <c r="BB164" s="9">
        <f t="shared" si="128"/>
        <v>0.25300000000000011</v>
      </c>
      <c r="BC164" s="10">
        <f t="shared" si="129"/>
        <v>0.2589999999999999</v>
      </c>
      <c r="BD164" s="9">
        <v>7.1550000000000002</v>
      </c>
      <c r="BE164" s="3">
        <v>7.7569999999999997</v>
      </c>
      <c r="BF164" s="15">
        <v>8.41</v>
      </c>
      <c r="BG164" s="15">
        <f t="shared" si="130"/>
        <v>7.7569999999999997</v>
      </c>
      <c r="BH164" s="9">
        <f t="shared" si="131"/>
        <v>0.60199999999999942</v>
      </c>
      <c r="BI164" s="10">
        <f t="shared" si="132"/>
        <v>0.65300000000000047</v>
      </c>
      <c r="BJ164" s="9">
        <v>7.1420000000000003</v>
      </c>
      <c r="BK164" s="3">
        <v>7.7430000000000003</v>
      </c>
      <c r="BL164" s="15">
        <v>8.3960000000000008</v>
      </c>
      <c r="BM164" s="15">
        <f t="shared" si="133"/>
        <v>7.7430000000000003</v>
      </c>
      <c r="BN164" s="9">
        <f t="shared" si="134"/>
        <v>0.60099999999999998</v>
      </c>
      <c r="BO164" s="10">
        <f t="shared" si="135"/>
        <v>0.65300000000000047</v>
      </c>
      <c r="BP164">
        <f t="shared" si="136"/>
        <v>0</v>
      </c>
      <c r="BQ164" s="93">
        <f t="shared" si="137"/>
        <v>1.0238095238095226</v>
      </c>
      <c r="BR164" s="93">
        <f t="shared" si="138"/>
        <v>1.0221088435374148</v>
      </c>
      <c r="BS164" s="93" t="str">
        <f>VLOOKUP(C164,'Koppeling locatie - aslocatie'!$A$2:$C$8139,2,FALSE)</f>
        <v>maas211</v>
      </c>
      <c r="BT164" s="93">
        <f>VLOOKUP($BS164,aslocaties_v01!$C$3:$AA$500,MATCH($K$3/10,aslocaties_v01!$C$2:$X$2),FALSE)</f>
        <v>7.0039999999999996</v>
      </c>
      <c r="BU164" s="93">
        <f>VLOOKUP(BS164,aslocaties_v01!$C$3:$AA$500,MATCH($K$3,aslocaties_v01!$C$2:$X$2),FALSE)</f>
        <v>7.5869999999999997</v>
      </c>
      <c r="BV164" s="93">
        <f>VLOOKUP(BS164,aslocaties_v01!$C$3:$AA$500,MATCH($K$3*10,aslocaties_v01!$C$2:$Y$2),FALSE)</f>
        <v>8.2050000000000001</v>
      </c>
      <c r="BW164" s="93">
        <f t="shared" si="139"/>
        <v>0.58300000000000018</v>
      </c>
      <c r="BX164" s="93">
        <f t="shared" si="140"/>
        <v>0.61800000000000033</v>
      </c>
      <c r="BY164" s="94">
        <f t="shared" si="141"/>
        <v>8.5034013605440606E-3</v>
      </c>
      <c r="BZ164" s="94">
        <f t="shared" si="142"/>
        <v>2.5236593059936863E-2</v>
      </c>
      <c r="CA164" s="94">
        <f t="shared" si="143"/>
        <v>3.0999999999999694E-2</v>
      </c>
      <c r="CB164">
        <f t="shared" si="144"/>
        <v>2.5999999999999801E-2</v>
      </c>
      <c r="CC164" s="58">
        <f t="shared" si="145"/>
        <v>9.9999999999997868E-3</v>
      </c>
      <c r="CD164" s="95" t="b">
        <f t="shared" si="146"/>
        <v>0</v>
      </c>
      <c r="CE164" s="96" t="b">
        <f t="shared" si="147"/>
        <v>1</v>
      </c>
      <c r="CF164" t="b">
        <f t="shared" si="148"/>
        <v>1</v>
      </c>
      <c r="CG164" t="b">
        <f t="shared" si="149"/>
        <v>1</v>
      </c>
      <c r="CH164" s="84" t="b">
        <f t="shared" si="150"/>
        <v>1</v>
      </c>
      <c r="CI164">
        <f t="shared" si="151"/>
        <v>0.60899999999999999</v>
      </c>
      <c r="CJ164" t="b">
        <f t="shared" si="152"/>
        <v>1</v>
      </c>
      <c r="CK164" t="b">
        <f t="shared" si="153"/>
        <v>1</v>
      </c>
      <c r="CL164" s="84" t="b">
        <f t="shared" si="173"/>
        <v>1</v>
      </c>
      <c r="CM164">
        <f t="shared" si="154"/>
        <v>2.645</v>
      </c>
      <c r="CN164" t="b">
        <f t="shared" si="155"/>
        <v>1</v>
      </c>
      <c r="CO164" s="84">
        <f t="shared" si="156"/>
        <v>5.5800917718935444E-2</v>
      </c>
      <c r="CP164" t="b">
        <f t="shared" si="157"/>
        <v>1</v>
      </c>
      <c r="CQ164" s="96" t="b">
        <f t="shared" si="158"/>
        <v>1</v>
      </c>
      <c r="CR164" t="b">
        <f t="shared" si="159"/>
        <v>1</v>
      </c>
      <c r="CS164" t="b">
        <f t="shared" si="160"/>
        <v>1</v>
      </c>
      <c r="CT164" t="b">
        <f t="shared" si="161"/>
        <v>1</v>
      </c>
      <c r="CU164" t="b">
        <f t="shared" si="162"/>
        <v>1</v>
      </c>
      <c r="CV164" s="84" t="b">
        <f t="shared" si="163"/>
        <v>1</v>
      </c>
      <c r="CW164" t="b">
        <f t="shared" si="164"/>
        <v>1</v>
      </c>
      <c r="CX164" t="b">
        <f t="shared" si="165"/>
        <v>1</v>
      </c>
      <c r="CY164" t="b">
        <f t="shared" si="166"/>
        <v>1</v>
      </c>
      <c r="CZ164" t="b">
        <f t="shared" si="167"/>
        <v>1</v>
      </c>
      <c r="DA164" s="84">
        <f t="shared" si="168"/>
        <v>0</v>
      </c>
      <c r="DB164" t="b">
        <f t="shared" si="169"/>
        <v>0</v>
      </c>
    </row>
    <row r="165" spans="1:106">
      <c r="A165" s="9">
        <v>1819</v>
      </c>
      <c r="B165" s="3">
        <v>2</v>
      </c>
      <c r="C165" s="3" t="s">
        <v>2043</v>
      </c>
      <c r="D165" s="3" t="str">
        <f t="shared" si="116"/>
        <v>MA_1_38-2_dk_0046</v>
      </c>
      <c r="E165" s="3" t="str">
        <f t="shared" si="117"/>
        <v>0046</v>
      </c>
      <c r="F165" s="3">
        <v>151458.5</v>
      </c>
      <c r="G165" s="15">
        <v>420909.71899999998</v>
      </c>
      <c r="H165" s="35" t="str">
        <f t="shared" si="118"/>
        <v>ja</v>
      </c>
      <c r="I165" s="42">
        <v>319</v>
      </c>
      <c r="J165" s="20" t="s">
        <v>372</v>
      </c>
      <c r="K165" s="21">
        <v>10000</v>
      </c>
      <c r="L165" s="28">
        <f t="shared" si="170"/>
        <v>1</v>
      </c>
      <c r="M165" s="28">
        <f t="shared" si="171"/>
        <v>1</v>
      </c>
      <c r="N165" s="56">
        <f t="shared" si="119"/>
        <v>10000</v>
      </c>
      <c r="O165" s="33">
        <f t="shared" si="172"/>
        <v>112.62189549105892</v>
      </c>
      <c r="P165" s="37">
        <f t="shared" si="120"/>
        <v>96.009624481096196</v>
      </c>
      <c r="Q165" s="9" t="s">
        <v>12</v>
      </c>
      <c r="R165" s="55" t="s">
        <v>12</v>
      </c>
      <c r="S165" s="55">
        <v>6.2510000000000003</v>
      </c>
      <c r="T165" s="55">
        <v>6.6280000000000001</v>
      </c>
      <c r="U165" s="55">
        <v>6.9729999999999999</v>
      </c>
      <c r="V165" s="3">
        <v>7.2480000000000002</v>
      </c>
      <c r="W165" s="3">
        <v>7.5609999999999999</v>
      </c>
      <c r="X165" s="3" t="s">
        <v>12</v>
      </c>
      <c r="Y165" s="3">
        <v>8.1950000000000003</v>
      </c>
      <c r="Z165" s="15" t="s">
        <v>12</v>
      </c>
      <c r="AA165" s="10">
        <f t="shared" si="121"/>
        <v>7.5609999999999999</v>
      </c>
      <c r="AB165" s="9">
        <f t="shared" si="122"/>
        <v>0.58800000000000008</v>
      </c>
      <c r="AC165" s="10">
        <f t="shared" si="123"/>
        <v>0.63400000000000034</v>
      </c>
      <c r="AD165" s="9" t="s">
        <v>12</v>
      </c>
      <c r="AE165" s="55" t="s">
        <v>12</v>
      </c>
      <c r="AF165" s="55">
        <v>0.4</v>
      </c>
      <c r="AG165" s="55">
        <v>0.45400000000000001</v>
      </c>
      <c r="AH165" s="55">
        <v>0.51300000000000001</v>
      </c>
      <c r="AI165" s="3">
        <v>0.57099999999999995</v>
      </c>
      <c r="AJ165" s="3">
        <v>0.63600000000000001</v>
      </c>
      <c r="AK165" s="3" t="s">
        <v>12</v>
      </c>
      <c r="AL165" s="3">
        <v>0.80500000000000005</v>
      </c>
      <c r="AM165" s="15" t="s">
        <v>12</v>
      </c>
      <c r="AN165" s="10">
        <f t="shared" si="124"/>
        <v>0.63600000000000001</v>
      </c>
      <c r="AO165" s="9">
        <f t="shared" si="125"/>
        <v>0.123</v>
      </c>
      <c r="AP165" s="10">
        <f t="shared" si="126"/>
        <v>0.16900000000000004</v>
      </c>
      <c r="AQ165" s="9" t="s">
        <v>12</v>
      </c>
      <c r="AR165" s="55" t="s">
        <v>12</v>
      </c>
      <c r="AS165" s="55">
        <v>2.1549999999999998</v>
      </c>
      <c r="AT165" s="55">
        <v>2.2829999999999999</v>
      </c>
      <c r="AU165" s="55">
        <v>2.4300000000000002</v>
      </c>
      <c r="AV165" s="3">
        <v>2.5649999999999999</v>
      </c>
      <c r="AW165" s="3">
        <v>2.7</v>
      </c>
      <c r="AX165" s="3" t="s">
        <v>12</v>
      </c>
      <c r="AY165" s="3">
        <v>2.9870000000000001</v>
      </c>
      <c r="AZ165" s="15" t="s">
        <v>12</v>
      </c>
      <c r="BA165" s="10">
        <f t="shared" si="127"/>
        <v>2.7</v>
      </c>
      <c r="BB165" s="9">
        <f t="shared" si="128"/>
        <v>0.27</v>
      </c>
      <c r="BC165" s="10">
        <f t="shared" si="129"/>
        <v>0.28699999999999992</v>
      </c>
      <c r="BD165" s="9">
        <v>7.2229999999999999</v>
      </c>
      <c r="BE165" s="3">
        <v>7.8470000000000004</v>
      </c>
      <c r="BF165" s="15">
        <v>8.5190000000000001</v>
      </c>
      <c r="BG165" s="15">
        <f t="shared" si="130"/>
        <v>7.8470000000000004</v>
      </c>
      <c r="BH165" s="9">
        <f t="shared" si="131"/>
        <v>0.62400000000000055</v>
      </c>
      <c r="BI165" s="10">
        <f t="shared" si="132"/>
        <v>0.67199999999999971</v>
      </c>
      <c r="BJ165" s="9">
        <v>7.2229999999999999</v>
      </c>
      <c r="BK165" s="3">
        <v>7.851</v>
      </c>
      <c r="BL165" s="15">
        <v>8.5280000000000005</v>
      </c>
      <c r="BM165" s="15">
        <f t="shared" si="133"/>
        <v>7.851</v>
      </c>
      <c r="BN165" s="9">
        <f t="shared" si="134"/>
        <v>0.62800000000000011</v>
      </c>
      <c r="BO165" s="10">
        <f t="shared" si="135"/>
        <v>0.67700000000000049</v>
      </c>
      <c r="BP165">
        <f t="shared" si="136"/>
        <v>0</v>
      </c>
      <c r="BQ165" s="93">
        <f t="shared" si="137"/>
        <v>1.0612244897959191</v>
      </c>
      <c r="BR165" s="93">
        <f t="shared" si="138"/>
        <v>1.0680272108843538</v>
      </c>
      <c r="BS165" s="93" t="str">
        <f>VLOOKUP(C165,'Koppeling locatie - aslocatie'!$A$2:$C$8139,2,FALSE)</f>
        <v>maas211</v>
      </c>
      <c r="BT165" s="93">
        <f>VLOOKUP($BS165,aslocaties_v01!$C$3:$AA$500,MATCH($K$3/10,aslocaties_v01!$C$2:$X$2),FALSE)</f>
        <v>7.0039999999999996</v>
      </c>
      <c r="BU165" s="93">
        <f>VLOOKUP(BS165,aslocaties_v01!$C$3:$AA$500,MATCH($K$3,aslocaties_v01!$C$2:$X$2),FALSE)</f>
        <v>7.5869999999999997</v>
      </c>
      <c r="BV165" s="93">
        <f>VLOOKUP(BS165,aslocaties_v01!$C$3:$AA$500,MATCH($K$3*10,aslocaties_v01!$C$2:$Y$2),FALSE)</f>
        <v>8.2050000000000001</v>
      </c>
      <c r="BW165" s="93">
        <f t="shared" si="139"/>
        <v>0.58300000000000018</v>
      </c>
      <c r="BX165" s="93">
        <f t="shared" si="140"/>
        <v>0.61800000000000033</v>
      </c>
      <c r="BY165" s="94">
        <f t="shared" si="141"/>
        <v>8.5034013605440606E-3</v>
      </c>
      <c r="BZ165" s="94">
        <f t="shared" si="142"/>
        <v>2.5236593059936863E-2</v>
      </c>
      <c r="CA165" s="94">
        <f t="shared" si="143"/>
        <v>3.0999999999999694E-2</v>
      </c>
      <c r="CB165">
        <f t="shared" si="144"/>
        <v>2.5999999999999801E-2</v>
      </c>
      <c r="CC165" s="58">
        <f t="shared" si="145"/>
        <v>9.9999999999997868E-3</v>
      </c>
      <c r="CD165" s="95" t="b">
        <f t="shared" si="146"/>
        <v>0</v>
      </c>
      <c r="CE165" s="96" t="b">
        <f t="shared" si="147"/>
        <v>1</v>
      </c>
      <c r="CF165" t="b">
        <f t="shared" si="148"/>
        <v>1</v>
      </c>
      <c r="CG165" t="b">
        <f t="shared" si="149"/>
        <v>1</v>
      </c>
      <c r="CH165" s="84" t="b">
        <f t="shared" si="150"/>
        <v>1</v>
      </c>
      <c r="CI165">
        <f t="shared" si="151"/>
        <v>0.63600000000000001</v>
      </c>
      <c r="CJ165" t="b">
        <f t="shared" si="152"/>
        <v>1</v>
      </c>
      <c r="CK165" t="b">
        <f t="shared" si="153"/>
        <v>1</v>
      </c>
      <c r="CL165" s="84" t="b">
        <f t="shared" si="173"/>
        <v>1</v>
      </c>
      <c r="CM165">
        <f t="shared" si="154"/>
        <v>2.7</v>
      </c>
      <c r="CN165" t="b">
        <f t="shared" si="155"/>
        <v>1</v>
      </c>
      <c r="CO165" s="84">
        <f t="shared" si="156"/>
        <v>5.5924870739685544E-2</v>
      </c>
      <c r="CP165" t="b">
        <f t="shared" si="157"/>
        <v>1</v>
      </c>
      <c r="CQ165" s="96" t="b">
        <f t="shared" si="158"/>
        <v>1</v>
      </c>
      <c r="CR165" t="b">
        <f t="shared" si="159"/>
        <v>1</v>
      </c>
      <c r="CS165" t="b">
        <f t="shared" si="160"/>
        <v>1</v>
      </c>
      <c r="CT165" t="b">
        <f t="shared" si="161"/>
        <v>1</v>
      </c>
      <c r="CU165" t="b">
        <f t="shared" si="162"/>
        <v>1</v>
      </c>
      <c r="CV165" s="84" t="b">
        <f t="shared" si="163"/>
        <v>1</v>
      </c>
      <c r="CW165" t="b">
        <f t="shared" si="164"/>
        <v>1</v>
      </c>
      <c r="CX165" t="b">
        <f t="shared" si="165"/>
        <v>1</v>
      </c>
      <c r="CY165" t="b">
        <f t="shared" si="166"/>
        <v>1</v>
      </c>
      <c r="CZ165" t="b">
        <f t="shared" si="167"/>
        <v>1</v>
      </c>
      <c r="DA165" s="84">
        <f t="shared" si="168"/>
        <v>0</v>
      </c>
      <c r="DB165" t="b">
        <f t="shared" si="169"/>
        <v>0</v>
      </c>
    </row>
    <row r="166" spans="1:106">
      <c r="A166" s="9">
        <v>1820</v>
      </c>
      <c r="B166" s="3">
        <v>2</v>
      </c>
      <c r="C166" s="3" t="s">
        <v>2044</v>
      </c>
      <c r="D166" s="3" t="str">
        <f t="shared" si="116"/>
        <v>MA_1_38-2_dk_0047</v>
      </c>
      <c r="E166" s="3" t="str">
        <f t="shared" si="117"/>
        <v>0047</v>
      </c>
      <c r="F166" s="3">
        <v>151554.31200000001</v>
      </c>
      <c r="G166" s="15">
        <v>420903.56199999998</v>
      </c>
      <c r="H166" s="35" t="str">
        <f t="shared" si="118"/>
        <v>ja</v>
      </c>
      <c r="I166" s="42">
        <v>1</v>
      </c>
      <c r="J166" s="20" t="s">
        <v>372</v>
      </c>
      <c r="K166" s="21">
        <v>10000</v>
      </c>
      <c r="L166" s="28">
        <f t="shared" si="170"/>
        <v>1</v>
      </c>
      <c r="M166" s="28">
        <f t="shared" si="171"/>
        <v>1</v>
      </c>
      <c r="N166" s="56">
        <f t="shared" si="119"/>
        <v>10000</v>
      </c>
      <c r="O166" s="33">
        <f t="shared" si="172"/>
        <v>96.009624481096196</v>
      </c>
      <c r="P166" s="37">
        <f t="shared" si="120"/>
        <v>98.413340965533749</v>
      </c>
      <c r="Q166" s="9" t="s">
        <v>12</v>
      </c>
      <c r="R166" s="55" t="s">
        <v>12</v>
      </c>
      <c r="S166" s="55">
        <v>6.2519999999999998</v>
      </c>
      <c r="T166" s="55">
        <v>6.6280000000000001</v>
      </c>
      <c r="U166" s="55">
        <v>6.9729999999999999</v>
      </c>
      <c r="V166" s="3">
        <v>7.2480000000000002</v>
      </c>
      <c r="W166" s="3">
        <v>7.5609999999999999</v>
      </c>
      <c r="X166" s="3" t="s">
        <v>12</v>
      </c>
      <c r="Y166" s="3">
        <v>8.1950000000000003</v>
      </c>
      <c r="Z166" s="15" t="s">
        <v>12</v>
      </c>
      <c r="AA166" s="10">
        <f t="shared" si="121"/>
        <v>7.5609999999999999</v>
      </c>
      <c r="AB166" s="9">
        <f t="shared" si="122"/>
        <v>0.58800000000000008</v>
      </c>
      <c r="AC166" s="10">
        <f t="shared" si="123"/>
        <v>0.63400000000000034</v>
      </c>
      <c r="AD166" s="9" t="s">
        <v>12</v>
      </c>
      <c r="AE166" s="55" t="s">
        <v>12</v>
      </c>
      <c r="AF166" s="55">
        <v>0.39600000000000002</v>
      </c>
      <c r="AG166" s="55">
        <v>0.47</v>
      </c>
      <c r="AH166" s="55">
        <v>0.55400000000000005</v>
      </c>
      <c r="AI166" s="3">
        <v>0.63100000000000001</v>
      </c>
      <c r="AJ166" s="3">
        <v>0.71199999999999997</v>
      </c>
      <c r="AK166" s="3" t="s">
        <v>12</v>
      </c>
      <c r="AL166" s="3">
        <v>1.7150000000000001</v>
      </c>
      <c r="AM166" s="15" t="s">
        <v>12</v>
      </c>
      <c r="AN166" s="10">
        <f t="shared" si="124"/>
        <v>0.71199999999999997</v>
      </c>
      <c r="AO166" s="9">
        <f t="shared" si="125"/>
        <v>0.15799999999999992</v>
      </c>
      <c r="AP166" s="10">
        <f t="shared" si="126"/>
        <v>1.0030000000000001</v>
      </c>
      <c r="AQ166" s="9" t="s">
        <v>12</v>
      </c>
      <c r="AR166" s="55" t="s">
        <v>12</v>
      </c>
      <c r="AS166" s="55">
        <v>2.1190000000000002</v>
      </c>
      <c r="AT166" s="55">
        <v>2.2890000000000001</v>
      </c>
      <c r="AU166" s="55">
        <v>2.4900000000000002</v>
      </c>
      <c r="AV166" s="3">
        <v>2.661</v>
      </c>
      <c r="AW166" s="3">
        <v>2.81</v>
      </c>
      <c r="AX166" s="3" t="s">
        <v>12</v>
      </c>
      <c r="AY166" s="3">
        <v>6.609</v>
      </c>
      <c r="AZ166" s="15" t="s">
        <v>12</v>
      </c>
      <c r="BA166" s="10">
        <f t="shared" si="127"/>
        <v>2.81</v>
      </c>
      <c r="BB166" s="9">
        <f t="shared" si="128"/>
        <v>0.31999999999999984</v>
      </c>
      <c r="BC166" s="10">
        <f t="shared" si="129"/>
        <v>3.7989999999999999</v>
      </c>
      <c r="BD166" s="9">
        <v>7.2169999999999996</v>
      </c>
      <c r="BE166" s="3">
        <v>7.891</v>
      </c>
      <c r="BF166" s="15">
        <v>11.789</v>
      </c>
      <c r="BG166" s="15">
        <f t="shared" si="130"/>
        <v>7.891</v>
      </c>
      <c r="BH166" s="9">
        <f t="shared" si="131"/>
        <v>0.67400000000000038</v>
      </c>
      <c r="BI166" s="10">
        <f t="shared" si="132"/>
        <v>3.8979999999999997</v>
      </c>
      <c r="BJ166" s="9">
        <v>7.2060000000000004</v>
      </c>
      <c r="BK166" s="3">
        <v>7.8780000000000001</v>
      </c>
      <c r="BL166" s="15">
        <v>10.352</v>
      </c>
      <c r="BM166" s="15">
        <f t="shared" si="133"/>
        <v>7.8780000000000001</v>
      </c>
      <c r="BN166" s="9">
        <f t="shared" si="134"/>
        <v>0.67199999999999971</v>
      </c>
      <c r="BO166" s="10">
        <f t="shared" si="135"/>
        <v>2.4740000000000002</v>
      </c>
      <c r="BP166">
        <f t="shared" si="136"/>
        <v>0</v>
      </c>
      <c r="BQ166" s="93">
        <f t="shared" si="137"/>
        <v>1.146258503401361</v>
      </c>
      <c r="BR166" s="93">
        <f t="shared" si="138"/>
        <v>1.1428571428571421</v>
      </c>
      <c r="BS166" s="93" t="str">
        <f>VLOOKUP(C166,'Koppeling locatie - aslocatie'!$A$2:$C$8139,2,FALSE)</f>
        <v>maas211</v>
      </c>
      <c r="BT166" s="93">
        <f>VLOOKUP($BS166,aslocaties_v01!$C$3:$AA$500,MATCH($K$3/10,aslocaties_v01!$C$2:$X$2),FALSE)</f>
        <v>7.0039999999999996</v>
      </c>
      <c r="BU166" s="93">
        <f>VLOOKUP(BS166,aslocaties_v01!$C$3:$AA$500,MATCH($K$3,aslocaties_v01!$C$2:$X$2),FALSE)</f>
        <v>7.5869999999999997</v>
      </c>
      <c r="BV166" s="93">
        <f>VLOOKUP(BS166,aslocaties_v01!$C$3:$AA$500,MATCH($K$3*10,aslocaties_v01!$C$2:$Y$2),FALSE)</f>
        <v>8.2050000000000001</v>
      </c>
      <c r="BW166" s="93">
        <f t="shared" si="139"/>
        <v>0.58300000000000018</v>
      </c>
      <c r="BX166" s="93">
        <f t="shared" si="140"/>
        <v>0.61800000000000033</v>
      </c>
      <c r="BY166" s="94">
        <f t="shared" si="141"/>
        <v>8.5034013605440606E-3</v>
      </c>
      <c r="BZ166" s="94">
        <f t="shared" si="142"/>
        <v>2.5236593059936863E-2</v>
      </c>
      <c r="CA166" s="94">
        <f t="shared" si="143"/>
        <v>3.0999999999999694E-2</v>
      </c>
      <c r="CB166">
        <f t="shared" si="144"/>
        <v>2.5999999999999801E-2</v>
      </c>
      <c r="CC166" s="58">
        <f t="shared" si="145"/>
        <v>9.9999999999997868E-3</v>
      </c>
      <c r="CD166" s="95" t="b">
        <f t="shared" si="146"/>
        <v>0</v>
      </c>
      <c r="CE166" s="96" t="b">
        <f t="shared" si="147"/>
        <v>1</v>
      </c>
      <c r="CF166" t="b">
        <f t="shared" si="148"/>
        <v>1</v>
      </c>
      <c r="CG166" t="b">
        <f t="shared" si="149"/>
        <v>1</v>
      </c>
      <c r="CH166" s="84" t="b">
        <f t="shared" si="150"/>
        <v>1</v>
      </c>
      <c r="CI166">
        <f t="shared" si="151"/>
        <v>0.71199999999999997</v>
      </c>
      <c r="CJ166" t="b">
        <f t="shared" si="152"/>
        <v>1</v>
      </c>
      <c r="CK166" t="b">
        <f t="shared" si="153"/>
        <v>1</v>
      </c>
      <c r="CL166" s="84" t="b">
        <f t="shared" si="173"/>
        <v>1</v>
      </c>
      <c r="CM166">
        <f t="shared" si="154"/>
        <v>2.81</v>
      </c>
      <c r="CN166" t="b">
        <f t="shared" si="155"/>
        <v>1</v>
      </c>
      <c r="CO166" s="84">
        <f t="shared" si="156"/>
        <v>5.7801985335831148E-2</v>
      </c>
      <c r="CP166" t="b">
        <f t="shared" si="157"/>
        <v>1</v>
      </c>
      <c r="CQ166" s="96" t="b">
        <f t="shared" si="158"/>
        <v>1</v>
      </c>
      <c r="CR166" t="b">
        <f t="shared" si="159"/>
        <v>1</v>
      </c>
      <c r="CS166" t="b">
        <f t="shared" si="160"/>
        <v>1</v>
      </c>
      <c r="CT166" t="b">
        <f t="shared" si="161"/>
        <v>1</v>
      </c>
      <c r="CU166" t="b">
        <f t="shared" si="162"/>
        <v>1</v>
      </c>
      <c r="CV166" s="84" t="b">
        <f t="shared" si="163"/>
        <v>1</v>
      </c>
      <c r="CW166" t="b">
        <f t="shared" si="164"/>
        <v>1</v>
      </c>
      <c r="CX166" t="b">
        <f t="shared" si="165"/>
        <v>1</v>
      </c>
      <c r="CY166" t="b">
        <f t="shared" si="166"/>
        <v>0</v>
      </c>
      <c r="CZ166" t="b">
        <f t="shared" si="167"/>
        <v>0</v>
      </c>
      <c r="DA166" s="84">
        <f t="shared" si="168"/>
        <v>1</v>
      </c>
      <c r="DB166" t="b">
        <f t="shared" si="169"/>
        <v>0</v>
      </c>
    </row>
    <row r="167" spans="1:106">
      <c r="A167" s="9">
        <v>1821</v>
      </c>
      <c r="B167" s="3">
        <v>2</v>
      </c>
      <c r="C167" s="3" t="s">
        <v>2045</v>
      </c>
      <c r="D167" s="3" t="str">
        <f t="shared" si="116"/>
        <v>MA_1_38-2_dk_0048</v>
      </c>
      <c r="E167" s="3" t="str">
        <f t="shared" si="117"/>
        <v>0048</v>
      </c>
      <c r="F167" s="3">
        <v>151652.5</v>
      </c>
      <c r="G167" s="15">
        <v>420896.90600000002</v>
      </c>
      <c r="H167" s="35" t="str">
        <f t="shared" si="118"/>
        <v>ja</v>
      </c>
      <c r="I167" s="42">
        <v>23</v>
      </c>
      <c r="J167" s="20" t="s">
        <v>372</v>
      </c>
      <c r="K167" s="21">
        <v>10000</v>
      </c>
      <c r="L167" s="28">
        <f t="shared" si="170"/>
        <v>1</v>
      </c>
      <c r="M167" s="28">
        <f t="shared" si="171"/>
        <v>1</v>
      </c>
      <c r="N167" s="56">
        <f t="shared" si="119"/>
        <v>10000</v>
      </c>
      <c r="O167" s="33">
        <f t="shared" si="172"/>
        <v>98.413340965533749</v>
      </c>
      <c r="P167" s="37">
        <f t="shared" si="120"/>
        <v>98.041586115288865</v>
      </c>
      <c r="Q167" s="9" t="s">
        <v>12</v>
      </c>
      <c r="R167" s="55" t="s">
        <v>12</v>
      </c>
      <c r="S167" s="55">
        <v>6.2510000000000003</v>
      </c>
      <c r="T167" s="55">
        <v>6.6280000000000001</v>
      </c>
      <c r="U167" s="55">
        <v>6.9740000000000002</v>
      </c>
      <c r="V167" s="3">
        <v>7.2480000000000002</v>
      </c>
      <c r="W167" s="3">
        <v>7.5620000000000003</v>
      </c>
      <c r="X167" s="3" t="s">
        <v>12</v>
      </c>
      <c r="Y167" s="3">
        <v>8.1950000000000003</v>
      </c>
      <c r="Z167" s="15" t="s">
        <v>12</v>
      </c>
      <c r="AA167" s="10">
        <f t="shared" si="121"/>
        <v>7.5620000000000003</v>
      </c>
      <c r="AB167" s="9">
        <f t="shared" si="122"/>
        <v>0.58800000000000008</v>
      </c>
      <c r="AC167" s="10">
        <f t="shared" si="123"/>
        <v>0.63300000000000001</v>
      </c>
      <c r="AD167" s="9" t="s">
        <v>12</v>
      </c>
      <c r="AE167" s="55" t="s">
        <v>12</v>
      </c>
      <c r="AF167" s="55">
        <v>0.53800000000000003</v>
      </c>
      <c r="AG167" s="55">
        <v>0.68300000000000005</v>
      </c>
      <c r="AH167" s="55">
        <v>1.095</v>
      </c>
      <c r="AI167" s="3">
        <v>1.2470000000000001</v>
      </c>
      <c r="AJ167" s="3">
        <v>1.31</v>
      </c>
      <c r="AK167" s="3" t="s">
        <v>12</v>
      </c>
      <c r="AL167" s="3">
        <v>1.4490000000000001</v>
      </c>
      <c r="AM167" s="15" t="s">
        <v>12</v>
      </c>
      <c r="AN167" s="10">
        <f t="shared" si="124"/>
        <v>1.31</v>
      </c>
      <c r="AO167" s="9">
        <f t="shared" si="125"/>
        <v>0.21500000000000008</v>
      </c>
      <c r="AP167" s="10">
        <f t="shared" si="126"/>
        <v>0.13900000000000001</v>
      </c>
      <c r="AQ167" s="9" t="s">
        <v>12</v>
      </c>
      <c r="AR167" s="55" t="s">
        <v>12</v>
      </c>
      <c r="AS167" s="55">
        <v>2.4020000000000001</v>
      </c>
      <c r="AT167" s="55">
        <v>2.665</v>
      </c>
      <c r="AU167" s="55">
        <v>3.363</v>
      </c>
      <c r="AV167" s="3">
        <v>3.8239999999999998</v>
      </c>
      <c r="AW167" s="3">
        <v>3.8610000000000002</v>
      </c>
      <c r="AX167" s="3" t="s">
        <v>12</v>
      </c>
      <c r="AY167" s="3">
        <v>3.98</v>
      </c>
      <c r="AZ167" s="15" t="s">
        <v>12</v>
      </c>
      <c r="BA167" s="10">
        <f t="shared" si="127"/>
        <v>3.8610000000000002</v>
      </c>
      <c r="BB167" s="9">
        <f t="shared" si="128"/>
        <v>0.49800000000000022</v>
      </c>
      <c r="BC167" s="10">
        <f t="shared" si="129"/>
        <v>0.11899999999999977</v>
      </c>
      <c r="BD167" s="9">
        <v>7.1920000000000002</v>
      </c>
      <c r="BE167" s="3">
        <v>7.8140000000000001</v>
      </c>
      <c r="BF167" s="15">
        <v>8.5630000000000006</v>
      </c>
      <c r="BG167" s="15">
        <f t="shared" si="130"/>
        <v>7.8140000000000001</v>
      </c>
      <c r="BH167" s="9">
        <f t="shared" si="131"/>
        <v>0.62199999999999989</v>
      </c>
      <c r="BI167" s="10">
        <f t="shared" si="132"/>
        <v>0.74900000000000055</v>
      </c>
      <c r="BJ167" s="9">
        <v>7.1740000000000004</v>
      </c>
      <c r="BK167" s="3">
        <v>7.7969999999999997</v>
      </c>
      <c r="BL167" s="15">
        <v>8.6050000000000004</v>
      </c>
      <c r="BM167" s="15">
        <f t="shared" si="133"/>
        <v>7.7969999999999997</v>
      </c>
      <c r="BN167" s="9">
        <f t="shared" si="134"/>
        <v>0.62299999999999933</v>
      </c>
      <c r="BO167" s="10">
        <f t="shared" si="135"/>
        <v>0.80800000000000072</v>
      </c>
      <c r="BP167">
        <f t="shared" si="136"/>
        <v>0</v>
      </c>
      <c r="BQ167" s="93">
        <f t="shared" si="137"/>
        <v>1.0578231292517004</v>
      </c>
      <c r="BR167" s="93">
        <f t="shared" si="138"/>
        <v>1.0595238095238082</v>
      </c>
      <c r="BS167" s="93" t="str">
        <f>VLOOKUP(C167,'Koppeling locatie - aslocatie'!$A$2:$C$8139,2,FALSE)</f>
        <v>maas211</v>
      </c>
      <c r="BT167" s="93">
        <f>VLOOKUP($BS167,aslocaties_v01!$C$3:$AA$500,MATCH($K$3/10,aslocaties_v01!$C$2:$X$2),FALSE)</f>
        <v>7.0039999999999996</v>
      </c>
      <c r="BU167" s="93">
        <f>VLOOKUP(BS167,aslocaties_v01!$C$3:$AA$500,MATCH($K$3,aslocaties_v01!$C$2:$X$2),FALSE)</f>
        <v>7.5869999999999997</v>
      </c>
      <c r="BV167" s="93">
        <f>VLOOKUP(BS167,aslocaties_v01!$C$3:$AA$500,MATCH($K$3*10,aslocaties_v01!$C$2:$Y$2),FALSE)</f>
        <v>8.2050000000000001</v>
      </c>
      <c r="BW167" s="93">
        <f t="shared" si="139"/>
        <v>0.58300000000000018</v>
      </c>
      <c r="BX167" s="93">
        <f t="shared" si="140"/>
        <v>0.61800000000000033</v>
      </c>
      <c r="BY167" s="94">
        <f t="shared" si="141"/>
        <v>8.5034013605440606E-3</v>
      </c>
      <c r="BZ167" s="94">
        <f t="shared" si="142"/>
        <v>2.3696682464454444E-2</v>
      </c>
      <c r="CA167" s="94">
        <f t="shared" si="143"/>
        <v>2.9999999999999361E-2</v>
      </c>
      <c r="CB167">
        <f t="shared" si="144"/>
        <v>2.4999999999999467E-2</v>
      </c>
      <c r="CC167" s="58">
        <f t="shared" si="145"/>
        <v>9.9999999999997868E-3</v>
      </c>
      <c r="CD167" s="95" t="b">
        <f t="shared" si="146"/>
        <v>0</v>
      </c>
      <c r="CE167" s="96" t="b">
        <f t="shared" si="147"/>
        <v>1</v>
      </c>
      <c r="CF167" t="b">
        <f t="shared" si="148"/>
        <v>1</v>
      </c>
      <c r="CG167" t="b">
        <f t="shared" si="149"/>
        <v>1</v>
      </c>
      <c r="CH167" s="84" t="b">
        <f t="shared" si="150"/>
        <v>1</v>
      </c>
      <c r="CI167">
        <f t="shared" si="151"/>
        <v>1.31</v>
      </c>
      <c r="CJ167" t="b">
        <f t="shared" si="152"/>
        <v>1</v>
      </c>
      <c r="CK167" t="b">
        <f t="shared" si="153"/>
        <v>0</v>
      </c>
      <c r="CL167" s="84" t="b">
        <f t="shared" si="173"/>
        <v>1</v>
      </c>
      <c r="CM167">
        <f t="shared" si="154"/>
        <v>3.8610000000000002</v>
      </c>
      <c r="CN167" t="b">
        <f t="shared" si="155"/>
        <v>1</v>
      </c>
      <c r="CO167" s="84">
        <f t="shared" si="156"/>
        <v>5.6330952405438214E-2</v>
      </c>
      <c r="CP167" t="b">
        <f t="shared" si="157"/>
        <v>1</v>
      </c>
      <c r="CQ167" s="96" t="b">
        <f t="shared" si="158"/>
        <v>1</v>
      </c>
      <c r="CR167" t="b">
        <f t="shared" si="159"/>
        <v>1</v>
      </c>
      <c r="CS167" t="b">
        <f t="shared" si="160"/>
        <v>1</v>
      </c>
      <c r="CT167" t="b">
        <f t="shared" si="161"/>
        <v>0</v>
      </c>
      <c r="CU167" t="b">
        <f t="shared" si="162"/>
        <v>0</v>
      </c>
      <c r="CV167" s="84" t="b">
        <f t="shared" si="163"/>
        <v>1</v>
      </c>
      <c r="CW167" t="b">
        <f t="shared" si="164"/>
        <v>1</v>
      </c>
      <c r="CX167" t="b">
        <f t="shared" si="165"/>
        <v>1</v>
      </c>
      <c r="CY167" t="b">
        <f t="shared" si="166"/>
        <v>1</v>
      </c>
      <c r="CZ167" t="b">
        <f t="shared" si="167"/>
        <v>1</v>
      </c>
      <c r="DA167" s="84">
        <f t="shared" si="168"/>
        <v>1</v>
      </c>
      <c r="DB167" t="b">
        <f t="shared" si="169"/>
        <v>0</v>
      </c>
    </row>
    <row r="168" spans="1:106">
      <c r="A168" s="9">
        <v>1822</v>
      </c>
      <c r="B168" s="3">
        <v>2</v>
      </c>
      <c r="C168" s="3" t="s">
        <v>2046</v>
      </c>
      <c r="D168" s="3" t="str">
        <f t="shared" si="116"/>
        <v>MA_1_38-2_dk_0049</v>
      </c>
      <c r="E168" s="3" t="str">
        <f t="shared" si="117"/>
        <v>0049</v>
      </c>
      <c r="F168" s="3">
        <v>151750.32800000001</v>
      </c>
      <c r="G168" s="15">
        <v>420890.43800000002</v>
      </c>
      <c r="H168" s="35" t="str">
        <f t="shared" si="118"/>
        <v>ja</v>
      </c>
      <c r="I168" s="42">
        <v>8</v>
      </c>
      <c r="J168" s="20" t="s">
        <v>372</v>
      </c>
      <c r="K168" s="21">
        <v>10000</v>
      </c>
      <c r="L168" s="28">
        <f t="shared" si="170"/>
        <v>1</v>
      </c>
      <c r="M168" s="28">
        <f t="shared" si="171"/>
        <v>1</v>
      </c>
      <c r="N168" s="56">
        <f t="shared" si="119"/>
        <v>10000</v>
      </c>
      <c r="O168" s="33">
        <f t="shared" si="172"/>
        <v>98.041586115288865</v>
      </c>
      <c r="P168" s="37">
        <f t="shared" si="120"/>
        <v>2463.296104174608</v>
      </c>
      <c r="Q168" s="9" t="s">
        <v>12</v>
      </c>
      <c r="R168" s="55" t="s">
        <v>12</v>
      </c>
      <c r="S168" s="55">
        <v>6.2519999999999998</v>
      </c>
      <c r="T168" s="55">
        <v>6.6280000000000001</v>
      </c>
      <c r="U168" s="55">
        <v>6.9740000000000002</v>
      </c>
      <c r="V168" s="3">
        <v>7.2480000000000002</v>
      </c>
      <c r="W168" s="3">
        <v>7.5620000000000003</v>
      </c>
      <c r="X168" s="3" t="s">
        <v>12</v>
      </c>
      <c r="Y168" s="3">
        <v>8.1950000000000003</v>
      </c>
      <c r="Z168" s="15" t="s">
        <v>12</v>
      </c>
      <c r="AA168" s="10">
        <f t="shared" si="121"/>
        <v>7.5620000000000003</v>
      </c>
      <c r="AB168" s="9">
        <f t="shared" si="122"/>
        <v>0.58800000000000008</v>
      </c>
      <c r="AC168" s="10">
        <f t="shared" si="123"/>
        <v>0.63300000000000001</v>
      </c>
      <c r="AD168" s="9" t="s">
        <v>12</v>
      </c>
      <c r="AE168" s="55" t="s">
        <v>12</v>
      </c>
      <c r="AF168" s="55">
        <v>1.4059999999999999</v>
      </c>
      <c r="AG168" s="55">
        <v>1.4339999999999999</v>
      </c>
      <c r="AH168" s="55">
        <v>1.4650000000000001</v>
      </c>
      <c r="AI168" s="3">
        <v>1.4930000000000001</v>
      </c>
      <c r="AJ168" s="3">
        <v>1.5289999999999999</v>
      </c>
      <c r="AK168" s="3" t="s">
        <v>12</v>
      </c>
      <c r="AL168" s="3">
        <v>1.6</v>
      </c>
      <c r="AM168" s="15" t="s">
        <v>12</v>
      </c>
      <c r="AN168" s="10">
        <f t="shared" si="124"/>
        <v>1.5289999999999999</v>
      </c>
      <c r="AO168" s="9">
        <f t="shared" si="125"/>
        <v>6.3999999999999835E-2</v>
      </c>
      <c r="AP168" s="10">
        <f t="shared" si="126"/>
        <v>7.1000000000000174E-2</v>
      </c>
      <c r="AQ168" s="9" t="s">
        <v>12</v>
      </c>
      <c r="AR168" s="55" t="s">
        <v>12</v>
      </c>
      <c r="AS168" s="55">
        <v>3.93</v>
      </c>
      <c r="AT168" s="55">
        <v>3.9529999999999998</v>
      </c>
      <c r="AU168" s="55">
        <v>3.9780000000000002</v>
      </c>
      <c r="AV168" s="3">
        <v>4.0010000000000003</v>
      </c>
      <c r="AW168" s="3">
        <v>4.0289999999999999</v>
      </c>
      <c r="AX168" s="3" t="s">
        <v>12</v>
      </c>
      <c r="AY168" s="3">
        <v>4.0810000000000004</v>
      </c>
      <c r="AZ168" s="15" t="s">
        <v>12</v>
      </c>
      <c r="BA168" s="10">
        <f t="shared" si="127"/>
        <v>4.0289999999999999</v>
      </c>
      <c r="BB168" s="9">
        <f t="shared" si="128"/>
        <v>5.0999999999999712E-2</v>
      </c>
      <c r="BC168" s="10">
        <f t="shared" si="129"/>
        <v>5.200000000000049E-2</v>
      </c>
      <c r="BD168" s="9">
        <v>7.2530000000000001</v>
      </c>
      <c r="BE168" s="3">
        <v>7.8680000000000003</v>
      </c>
      <c r="BF168" s="15">
        <v>8.7119999999999997</v>
      </c>
      <c r="BG168" s="15">
        <f t="shared" si="130"/>
        <v>7.8680000000000003</v>
      </c>
      <c r="BH168" s="9">
        <f t="shared" si="131"/>
        <v>0.61500000000000021</v>
      </c>
      <c r="BI168" s="10">
        <f t="shared" si="132"/>
        <v>0.84399999999999942</v>
      </c>
      <c r="BJ168" s="9">
        <v>7.2649999999999997</v>
      </c>
      <c r="BK168" s="3">
        <v>7.8570000000000002</v>
      </c>
      <c r="BL168" s="15">
        <v>8.76</v>
      </c>
      <c r="BM168" s="15">
        <f t="shared" si="133"/>
        <v>7.8570000000000002</v>
      </c>
      <c r="BN168" s="9">
        <f t="shared" si="134"/>
        <v>0.59200000000000053</v>
      </c>
      <c r="BO168" s="10">
        <f t="shared" si="135"/>
        <v>0.90299999999999958</v>
      </c>
      <c r="BP168">
        <f t="shared" si="136"/>
        <v>0</v>
      </c>
      <c r="BQ168" s="93">
        <f t="shared" si="137"/>
        <v>1.045918367346939</v>
      </c>
      <c r="BR168" s="93">
        <f t="shared" si="138"/>
        <v>1.006802721088436</v>
      </c>
      <c r="BS168" s="93" t="str">
        <f>VLOOKUP(C168,'Koppeling locatie - aslocatie'!$A$2:$C$8139,2,FALSE)</f>
        <v>maas211</v>
      </c>
      <c r="BT168" s="93">
        <f>VLOOKUP($BS168,aslocaties_v01!$C$3:$AA$500,MATCH($K$3/10,aslocaties_v01!$C$2:$X$2),FALSE)</f>
        <v>7.0039999999999996</v>
      </c>
      <c r="BU168" s="93">
        <f>VLOOKUP(BS168,aslocaties_v01!$C$3:$AA$500,MATCH($K$3,aslocaties_v01!$C$2:$X$2),FALSE)</f>
        <v>7.5869999999999997</v>
      </c>
      <c r="BV168" s="93">
        <f>VLOOKUP(BS168,aslocaties_v01!$C$3:$AA$500,MATCH($K$3*10,aslocaties_v01!$C$2:$Y$2),FALSE)</f>
        <v>8.2050000000000001</v>
      </c>
      <c r="BW168" s="93">
        <f t="shared" si="139"/>
        <v>0.58300000000000018</v>
      </c>
      <c r="BX168" s="93">
        <f t="shared" si="140"/>
        <v>0.61800000000000033</v>
      </c>
      <c r="BY168" s="94">
        <f t="shared" si="141"/>
        <v>8.5034013605440606E-3</v>
      </c>
      <c r="BZ168" s="94">
        <f t="shared" si="142"/>
        <v>2.3696682464454444E-2</v>
      </c>
      <c r="CA168" s="94">
        <f t="shared" si="143"/>
        <v>2.9999999999999361E-2</v>
      </c>
      <c r="CB168">
        <f t="shared" si="144"/>
        <v>2.4999999999999467E-2</v>
      </c>
      <c r="CC168" s="58">
        <f t="shared" si="145"/>
        <v>9.9999999999997868E-3</v>
      </c>
      <c r="CD168" s="95" t="b">
        <f t="shared" si="146"/>
        <v>0</v>
      </c>
      <c r="CE168" s="96" t="b">
        <f t="shared" si="147"/>
        <v>1</v>
      </c>
      <c r="CF168" t="b">
        <f t="shared" si="148"/>
        <v>1</v>
      </c>
      <c r="CG168" t="b">
        <f t="shared" si="149"/>
        <v>1</v>
      </c>
      <c r="CH168" s="84" t="b">
        <f t="shared" si="150"/>
        <v>1</v>
      </c>
      <c r="CI168">
        <f t="shared" si="151"/>
        <v>1.5289999999999999</v>
      </c>
      <c r="CJ168" t="b">
        <f t="shared" si="152"/>
        <v>0</v>
      </c>
      <c r="CK168" t="b">
        <f t="shared" si="153"/>
        <v>0</v>
      </c>
      <c r="CL168" s="84" t="b">
        <f t="shared" si="173"/>
        <v>0</v>
      </c>
      <c r="CM168" t="str">
        <f t="shared" si="154"/>
        <v/>
      </c>
      <c r="CN168" t="b">
        <f t="shared" si="155"/>
        <v>0</v>
      </c>
      <c r="CO168" s="84">
        <f t="shared" si="156"/>
        <v>6.0379338720080181E-2</v>
      </c>
      <c r="CP168" t="b">
        <f t="shared" si="157"/>
        <v>1</v>
      </c>
      <c r="CQ168" s="96" t="b">
        <f t="shared" si="158"/>
        <v>1</v>
      </c>
      <c r="CR168" t="b">
        <f t="shared" si="159"/>
        <v>1</v>
      </c>
      <c r="CS168" t="b">
        <f t="shared" si="160"/>
        <v>1</v>
      </c>
      <c r="CT168" t="b">
        <f t="shared" si="161"/>
        <v>1</v>
      </c>
      <c r="CU168" t="b">
        <f t="shared" si="162"/>
        <v>1</v>
      </c>
      <c r="CV168" s="84" t="b">
        <f t="shared" si="163"/>
        <v>1</v>
      </c>
      <c r="CW168" t="b">
        <f t="shared" si="164"/>
        <v>1</v>
      </c>
      <c r="CX168" t="b">
        <f t="shared" si="165"/>
        <v>1</v>
      </c>
      <c r="CY168" t="b">
        <f t="shared" si="166"/>
        <v>1</v>
      </c>
      <c r="CZ168" t="b">
        <f t="shared" si="167"/>
        <v>1</v>
      </c>
      <c r="DA168" s="84">
        <f t="shared" si="168"/>
        <v>0</v>
      </c>
      <c r="DB168" t="b">
        <f t="shared" si="169"/>
        <v>0</v>
      </c>
    </row>
    <row r="169" spans="1:106">
      <c r="A169" s="9">
        <v>1823</v>
      </c>
      <c r="B169" s="3">
        <v>2</v>
      </c>
      <c r="C169" s="3" t="s">
        <v>2047</v>
      </c>
      <c r="D169" s="3" t="str">
        <f t="shared" si="116"/>
        <v>MA_1_38-2_dk_0005</v>
      </c>
      <c r="E169" s="3" t="str">
        <f t="shared" si="117"/>
        <v>0005</v>
      </c>
      <c r="F169" s="3">
        <v>151954.96900000001</v>
      </c>
      <c r="G169" s="15">
        <v>423345.21899999998</v>
      </c>
      <c r="H169" s="35" t="str">
        <f t="shared" si="118"/>
        <v>ja</v>
      </c>
      <c r="I169" s="42">
        <v>193</v>
      </c>
      <c r="J169" s="20" t="s">
        <v>372</v>
      </c>
      <c r="K169" s="21">
        <v>10000</v>
      </c>
      <c r="L169" s="28">
        <f t="shared" si="170"/>
        <v>1</v>
      </c>
      <c r="M169" s="28">
        <f t="shared" si="171"/>
        <v>1</v>
      </c>
      <c r="N169" s="56">
        <f t="shared" si="119"/>
        <v>10000</v>
      </c>
      <c r="O169" s="33">
        <f t="shared" si="172"/>
        <v>2463.296104174608</v>
      </c>
      <c r="P169" s="37">
        <f t="shared" si="120"/>
        <v>2463.4264176266361</v>
      </c>
      <c r="Q169" s="9" t="s">
        <v>12</v>
      </c>
      <c r="R169" s="55" t="s">
        <v>12</v>
      </c>
      <c r="S169" s="55">
        <v>5.34</v>
      </c>
      <c r="T169" s="55">
        <v>6.4749999999999996</v>
      </c>
      <c r="U169" s="55">
        <v>7.2160000000000002</v>
      </c>
      <c r="V169" s="3">
        <v>7.492</v>
      </c>
      <c r="W169" s="3">
        <v>7.8049999999999997</v>
      </c>
      <c r="X169" s="3" t="s">
        <v>12</v>
      </c>
      <c r="Y169" s="3">
        <v>8.3870000000000005</v>
      </c>
      <c r="Z169" s="15" t="s">
        <v>12</v>
      </c>
      <c r="AA169" s="10">
        <f t="shared" si="121"/>
        <v>7.8049999999999997</v>
      </c>
      <c r="AB169" s="9">
        <f t="shared" si="122"/>
        <v>0.58899999999999952</v>
      </c>
      <c r="AC169" s="10">
        <f t="shared" si="123"/>
        <v>0.58200000000000074</v>
      </c>
      <c r="AD169" s="9" t="s">
        <v>12</v>
      </c>
      <c r="AE169" s="55" t="s">
        <v>12</v>
      </c>
      <c r="AF169" s="55">
        <v>9.5000000000000001E-2</v>
      </c>
      <c r="AG169" s="55">
        <v>0.20200000000000001</v>
      </c>
      <c r="AH169" s="55">
        <v>0.33700000000000002</v>
      </c>
      <c r="AI169" s="3">
        <v>0.42499999999999999</v>
      </c>
      <c r="AJ169" s="3">
        <v>0.502</v>
      </c>
      <c r="AK169" s="3" t="s">
        <v>12</v>
      </c>
      <c r="AL169" s="3">
        <v>0.63800000000000001</v>
      </c>
      <c r="AM169" s="15" t="s">
        <v>12</v>
      </c>
      <c r="AN169" s="10">
        <f t="shared" si="124"/>
        <v>0.502</v>
      </c>
      <c r="AO169" s="9">
        <f t="shared" si="125"/>
        <v>0.16499999999999998</v>
      </c>
      <c r="AP169" s="10">
        <f t="shared" si="126"/>
        <v>0.13600000000000001</v>
      </c>
      <c r="AQ169" s="9" t="s">
        <v>12</v>
      </c>
      <c r="AR169" s="55" t="s">
        <v>12</v>
      </c>
      <c r="AS169" s="55">
        <v>0.31900000000000001</v>
      </c>
      <c r="AT169" s="55">
        <v>1.1850000000000001</v>
      </c>
      <c r="AU169" s="55">
        <v>1.9239999999999999</v>
      </c>
      <c r="AV169" s="3">
        <v>2.1970000000000001</v>
      </c>
      <c r="AW169" s="3">
        <v>2.3769999999999998</v>
      </c>
      <c r="AX169" s="3" t="s">
        <v>12</v>
      </c>
      <c r="AY169" s="3">
        <v>2.6720000000000002</v>
      </c>
      <c r="AZ169" s="15" t="s">
        <v>12</v>
      </c>
      <c r="BA169" s="10">
        <f t="shared" si="127"/>
        <v>2.3769999999999998</v>
      </c>
      <c r="BB169" s="9">
        <f t="shared" si="128"/>
        <v>0.45299999999999985</v>
      </c>
      <c r="BC169" s="10">
        <f t="shared" si="129"/>
        <v>0.29500000000000037</v>
      </c>
      <c r="BD169" s="9">
        <v>7.6079999999999997</v>
      </c>
      <c r="BE169" s="3">
        <v>8.3379999999999992</v>
      </c>
      <c r="BF169" s="15">
        <v>8.952</v>
      </c>
      <c r="BG169" s="15">
        <f t="shared" si="130"/>
        <v>8.3379999999999992</v>
      </c>
      <c r="BH169" s="9">
        <f t="shared" si="131"/>
        <v>0.72999999999999954</v>
      </c>
      <c r="BI169" s="10">
        <f t="shared" si="132"/>
        <v>0.61400000000000077</v>
      </c>
      <c r="BJ169" s="9">
        <v>7.5960000000000001</v>
      </c>
      <c r="BK169" s="3">
        <v>8.3420000000000005</v>
      </c>
      <c r="BL169" s="15">
        <v>8.9619999999999997</v>
      </c>
      <c r="BM169" s="15">
        <f t="shared" si="133"/>
        <v>8.3420000000000005</v>
      </c>
      <c r="BN169" s="9">
        <f t="shared" si="134"/>
        <v>0.74600000000000044</v>
      </c>
      <c r="BO169" s="10">
        <f t="shared" si="135"/>
        <v>0.61999999999999922</v>
      </c>
      <c r="BP169">
        <f t="shared" si="136"/>
        <v>0</v>
      </c>
      <c r="BQ169" s="93">
        <f t="shared" si="137"/>
        <v>1.239388794567063</v>
      </c>
      <c r="BR169" s="93">
        <f t="shared" si="138"/>
        <v>1.2665534804753837</v>
      </c>
      <c r="BS169" s="93" t="str">
        <f>VLOOKUP(C169,'Koppeling locatie - aslocatie'!$A$2:$C$8139,2,FALSE)</f>
        <v>maas209</v>
      </c>
      <c r="BT169" s="93">
        <f>VLOOKUP($BS169,aslocaties_v01!$C$3:$AA$500,MATCH($K$3/10,aslocaties_v01!$C$2:$X$2),FALSE)</f>
        <v>7.1890000000000001</v>
      </c>
      <c r="BU169" s="93">
        <f>VLOOKUP(BS169,aslocaties_v01!$C$3:$AA$500,MATCH($K$3,aslocaties_v01!$C$2:$X$2),FALSE)</f>
        <v>7.7750000000000004</v>
      </c>
      <c r="BV169" s="93">
        <f>VLOOKUP(BS169,aslocaties_v01!$C$3:$AA$500,MATCH($K$3*10,aslocaties_v01!$C$2:$Y$2),FALSE)</f>
        <v>8.3640000000000008</v>
      </c>
      <c r="BW169" s="93">
        <f t="shared" si="139"/>
        <v>0.5860000000000003</v>
      </c>
      <c r="BX169" s="93">
        <f t="shared" si="140"/>
        <v>0.58900000000000041</v>
      </c>
      <c r="BY169" s="94">
        <f t="shared" si="141"/>
        <v>5.093378607808563E-3</v>
      </c>
      <c r="BZ169" s="94">
        <f t="shared" si="142"/>
        <v>1.2027491408934221E-2</v>
      </c>
      <c r="CA169" s="94">
        <f t="shared" si="143"/>
        <v>2.7000000000000135E-2</v>
      </c>
      <c r="CB169">
        <f t="shared" si="144"/>
        <v>2.9999999999999361E-2</v>
      </c>
      <c r="CC169" s="58">
        <f t="shared" si="145"/>
        <v>2.2999999999999687E-2</v>
      </c>
      <c r="CD169" s="95" t="b">
        <f t="shared" si="146"/>
        <v>0</v>
      </c>
      <c r="CE169" s="96" t="b">
        <f t="shared" si="147"/>
        <v>1</v>
      </c>
      <c r="CF169" t="b">
        <f t="shared" si="148"/>
        <v>1</v>
      </c>
      <c r="CG169" t="b">
        <f t="shared" si="149"/>
        <v>1</v>
      </c>
      <c r="CH169" s="84" t="b">
        <f t="shared" si="150"/>
        <v>1</v>
      </c>
      <c r="CI169">
        <f t="shared" si="151"/>
        <v>0.502</v>
      </c>
      <c r="CJ169" t="b">
        <f t="shared" si="152"/>
        <v>1</v>
      </c>
      <c r="CK169" t="b">
        <f t="shared" si="153"/>
        <v>1</v>
      </c>
      <c r="CL169" s="84" t="b">
        <f t="shared" si="173"/>
        <v>1</v>
      </c>
      <c r="CM169">
        <f t="shared" si="154"/>
        <v>2.3769999999999998</v>
      </c>
      <c r="CN169" t="b">
        <f t="shared" si="155"/>
        <v>1</v>
      </c>
      <c r="CO169" s="84">
        <f t="shared" si="156"/>
        <v>5.6953544210206854E-2</v>
      </c>
      <c r="CP169" t="b">
        <f t="shared" si="157"/>
        <v>1</v>
      </c>
      <c r="CQ169" s="96" t="b">
        <f t="shared" si="158"/>
        <v>1</v>
      </c>
      <c r="CR169" t="b">
        <f t="shared" si="159"/>
        <v>1</v>
      </c>
      <c r="CS169" t="b">
        <f t="shared" si="160"/>
        <v>1</v>
      </c>
      <c r="CT169" t="b">
        <f t="shared" si="161"/>
        <v>1</v>
      </c>
      <c r="CU169" t="b">
        <f t="shared" si="162"/>
        <v>1</v>
      </c>
      <c r="CV169" s="84" t="b">
        <f t="shared" si="163"/>
        <v>1</v>
      </c>
      <c r="CW169" t="b">
        <f t="shared" si="164"/>
        <v>1</v>
      </c>
      <c r="CX169" t="b">
        <f t="shared" si="165"/>
        <v>1</v>
      </c>
      <c r="CY169" t="b">
        <f t="shared" si="166"/>
        <v>1</v>
      </c>
      <c r="CZ169" t="b">
        <f t="shared" si="167"/>
        <v>1</v>
      </c>
      <c r="DA169" s="84">
        <f t="shared" si="168"/>
        <v>0</v>
      </c>
      <c r="DB169" t="b">
        <f t="shared" si="169"/>
        <v>0</v>
      </c>
    </row>
    <row r="170" spans="1:106">
      <c r="A170" s="9">
        <v>1824</v>
      </c>
      <c r="B170" s="3">
        <v>2</v>
      </c>
      <c r="C170" s="3" t="s">
        <v>2048</v>
      </c>
      <c r="D170" s="3" t="str">
        <f t="shared" si="116"/>
        <v>MA_1_38-2_dk_0050</v>
      </c>
      <c r="E170" s="3" t="str">
        <f t="shared" si="117"/>
        <v>0050</v>
      </c>
      <c r="F170" s="3">
        <v>151846.359</v>
      </c>
      <c r="G170" s="15">
        <v>420884.18800000002</v>
      </c>
      <c r="H170" s="35" t="str">
        <f t="shared" si="118"/>
        <v>ja</v>
      </c>
      <c r="I170" s="42">
        <v>25</v>
      </c>
      <c r="J170" s="20" t="s">
        <v>372</v>
      </c>
      <c r="K170" s="21">
        <v>10000</v>
      </c>
      <c r="L170" s="28">
        <f t="shared" si="170"/>
        <v>1</v>
      </c>
      <c r="M170" s="28">
        <f t="shared" si="171"/>
        <v>1</v>
      </c>
      <c r="N170" s="56">
        <f t="shared" si="119"/>
        <v>10000</v>
      </c>
      <c r="O170" s="33">
        <f t="shared" si="172"/>
        <v>2463.4264176266361</v>
      </c>
      <c r="P170" s="37">
        <f t="shared" si="120"/>
        <v>144.30321751438905</v>
      </c>
      <c r="Q170" s="9" t="s">
        <v>12</v>
      </c>
      <c r="R170" s="55" t="s">
        <v>12</v>
      </c>
      <c r="S170" s="55">
        <v>6.2519999999999998</v>
      </c>
      <c r="T170" s="55">
        <v>6.6280000000000001</v>
      </c>
      <c r="U170" s="55">
        <v>6.9740000000000002</v>
      </c>
      <c r="V170" s="3">
        <v>7.2480000000000002</v>
      </c>
      <c r="W170" s="3">
        <v>7.5620000000000003</v>
      </c>
      <c r="X170" s="3" t="s">
        <v>12</v>
      </c>
      <c r="Y170" s="3">
        <v>8.1950000000000003</v>
      </c>
      <c r="Z170" s="15" t="s">
        <v>12</v>
      </c>
      <c r="AA170" s="10">
        <f t="shared" si="121"/>
        <v>7.5620000000000003</v>
      </c>
      <c r="AB170" s="9">
        <f t="shared" si="122"/>
        <v>0.58800000000000008</v>
      </c>
      <c r="AC170" s="10">
        <f t="shared" si="123"/>
        <v>0.63300000000000001</v>
      </c>
      <c r="AD170" s="9" t="s">
        <v>12</v>
      </c>
      <c r="AE170" s="55" t="s">
        <v>12</v>
      </c>
      <c r="AF170" s="55">
        <v>1.2709999999999999</v>
      </c>
      <c r="AG170" s="55">
        <v>1.3169999999999999</v>
      </c>
      <c r="AH170" s="55">
        <v>1.355</v>
      </c>
      <c r="AI170" s="3">
        <v>1.391</v>
      </c>
      <c r="AJ170" s="3">
        <v>1.4339999999999999</v>
      </c>
      <c r="AK170" s="3" t="s">
        <v>12</v>
      </c>
      <c r="AL170" s="3">
        <v>1.516</v>
      </c>
      <c r="AM170" s="15" t="s">
        <v>12</v>
      </c>
      <c r="AN170" s="10">
        <f t="shared" si="124"/>
        <v>1.4339999999999999</v>
      </c>
      <c r="AO170" s="9">
        <f t="shared" si="125"/>
        <v>7.8999999999999959E-2</v>
      </c>
      <c r="AP170" s="10">
        <f t="shared" si="126"/>
        <v>8.2000000000000073E-2</v>
      </c>
      <c r="AQ170" s="9" t="s">
        <v>12</v>
      </c>
      <c r="AR170" s="55" t="s">
        <v>12</v>
      </c>
      <c r="AS170" s="55">
        <v>3.8069999999999999</v>
      </c>
      <c r="AT170" s="55">
        <v>3.8340000000000001</v>
      </c>
      <c r="AU170" s="55">
        <v>3.863</v>
      </c>
      <c r="AV170" s="3">
        <v>3.8889999999999998</v>
      </c>
      <c r="AW170" s="3">
        <v>3.9220000000000002</v>
      </c>
      <c r="AX170" s="3" t="s">
        <v>12</v>
      </c>
      <c r="AY170" s="3">
        <v>3.9870000000000001</v>
      </c>
      <c r="AZ170" s="15" t="s">
        <v>12</v>
      </c>
      <c r="BA170" s="10">
        <f t="shared" si="127"/>
        <v>3.9220000000000002</v>
      </c>
      <c r="BB170" s="9">
        <f t="shared" si="128"/>
        <v>5.9000000000000163E-2</v>
      </c>
      <c r="BC170" s="10">
        <f t="shared" si="129"/>
        <v>6.4999999999999947E-2</v>
      </c>
      <c r="BD170" s="9">
        <v>7.194</v>
      </c>
      <c r="BE170" s="3">
        <v>7.819</v>
      </c>
      <c r="BF170" s="15">
        <v>8.5619999999999994</v>
      </c>
      <c r="BG170" s="15">
        <f t="shared" si="130"/>
        <v>7.819</v>
      </c>
      <c r="BH170" s="9">
        <f t="shared" si="131"/>
        <v>0.625</v>
      </c>
      <c r="BI170" s="10">
        <f t="shared" si="132"/>
        <v>0.74299999999999944</v>
      </c>
      <c r="BJ170" s="9">
        <v>7.1840000000000002</v>
      </c>
      <c r="BK170" s="3">
        <v>7.798</v>
      </c>
      <c r="BL170" s="15">
        <v>8.625</v>
      </c>
      <c r="BM170" s="15">
        <f t="shared" si="133"/>
        <v>7.798</v>
      </c>
      <c r="BN170" s="9">
        <f t="shared" si="134"/>
        <v>0.61399999999999988</v>
      </c>
      <c r="BO170" s="10">
        <f t="shared" si="135"/>
        <v>0.82699999999999996</v>
      </c>
      <c r="BP170">
        <f t="shared" si="136"/>
        <v>0</v>
      </c>
      <c r="BQ170" s="93">
        <f t="shared" si="137"/>
        <v>1.0629251700680271</v>
      </c>
      <c r="BR170" s="93">
        <f t="shared" si="138"/>
        <v>1.0442176870748296</v>
      </c>
      <c r="BS170" s="93" t="str">
        <f>VLOOKUP(C170,'Koppeling locatie - aslocatie'!$A$2:$C$8139,2,FALSE)</f>
        <v>maas211</v>
      </c>
      <c r="BT170" s="93">
        <f>VLOOKUP($BS170,aslocaties_v01!$C$3:$AA$500,MATCH($K$3/10,aslocaties_v01!$C$2:$X$2),FALSE)</f>
        <v>7.0039999999999996</v>
      </c>
      <c r="BU170" s="93">
        <f>VLOOKUP(BS170,aslocaties_v01!$C$3:$AA$500,MATCH($K$3,aslocaties_v01!$C$2:$X$2),FALSE)</f>
        <v>7.5869999999999997</v>
      </c>
      <c r="BV170" s="93">
        <f>VLOOKUP(BS170,aslocaties_v01!$C$3:$AA$500,MATCH($K$3*10,aslocaties_v01!$C$2:$Y$2),FALSE)</f>
        <v>8.2050000000000001</v>
      </c>
      <c r="BW170" s="93">
        <f t="shared" si="139"/>
        <v>0.58300000000000018</v>
      </c>
      <c r="BX170" s="93">
        <f t="shared" si="140"/>
        <v>0.61800000000000033</v>
      </c>
      <c r="BY170" s="94">
        <f t="shared" si="141"/>
        <v>8.5034013605440606E-3</v>
      </c>
      <c r="BZ170" s="94">
        <f t="shared" si="142"/>
        <v>2.3696682464454444E-2</v>
      </c>
      <c r="CA170" s="94">
        <f t="shared" si="143"/>
        <v>2.9999999999999361E-2</v>
      </c>
      <c r="CB170">
        <f t="shared" si="144"/>
        <v>2.4999999999999467E-2</v>
      </c>
      <c r="CC170" s="58">
        <f t="shared" si="145"/>
        <v>9.9999999999997868E-3</v>
      </c>
      <c r="CD170" s="95" t="b">
        <f t="shared" si="146"/>
        <v>0</v>
      </c>
      <c r="CE170" s="96" t="b">
        <f t="shared" si="147"/>
        <v>1</v>
      </c>
      <c r="CF170" t="b">
        <f t="shared" si="148"/>
        <v>1</v>
      </c>
      <c r="CG170" t="b">
        <f t="shared" si="149"/>
        <v>1</v>
      </c>
      <c r="CH170" s="84" t="b">
        <f t="shared" si="150"/>
        <v>1</v>
      </c>
      <c r="CI170">
        <f t="shared" si="151"/>
        <v>1.4339999999999999</v>
      </c>
      <c r="CJ170" t="b">
        <f t="shared" si="152"/>
        <v>1</v>
      </c>
      <c r="CK170" t="b">
        <f t="shared" si="153"/>
        <v>0</v>
      </c>
      <c r="CL170" s="84" t="b">
        <f t="shared" si="173"/>
        <v>0</v>
      </c>
      <c r="CM170" t="str">
        <f t="shared" si="154"/>
        <v/>
      </c>
      <c r="CN170" t="b">
        <f t="shared" si="155"/>
        <v>0</v>
      </c>
      <c r="CO170" s="84">
        <f t="shared" si="156"/>
        <v>5.9759832882902549E-2</v>
      </c>
      <c r="CP170" t="b">
        <f t="shared" si="157"/>
        <v>1</v>
      </c>
      <c r="CQ170" s="96" t="b">
        <f t="shared" si="158"/>
        <v>1</v>
      </c>
      <c r="CR170" t="b">
        <f t="shared" si="159"/>
        <v>1</v>
      </c>
      <c r="CS170" t="b">
        <f t="shared" si="160"/>
        <v>1</v>
      </c>
      <c r="CT170" t="b">
        <f t="shared" si="161"/>
        <v>1</v>
      </c>
      <c r="CU170" t="b">
        <f t="shared" si="162"/>
        <v>1</v>
      </c>
      <c r="CV170" s="84" t="b">
        <f t="shared" si="163"/>
        <v>1</v>
      </c>
      <c r="CW170" t="b">
        <f t="shared" si="164"/>
        <v>1</v>
      </c>
      <c r="CX170" t="b">
        <f t="shared" si="165"/>
        <v>1</v>
      </c>
      <c r="CY170" t="b">
        <f t="shared" si="166"/>
        <v>1</v>
      </c>
      <c r="CZ170" t="b">
        <f t="shared" si="167"/>
        <v>1</v>
      </c>
      <c r="DA170" s="84">
        <f t="shared" si="168"/>
        <v>0</v>
      </c>
      <c r="DB170" t="b">
        <f t="shared" si="169"/>
        <v>0</v>
      </c>
    </row>
    <row r="171" spans="1:106">
      <c r="A171" s="9">
        <v>1825</v>
      </c>
      <c r="B171" s="3">
        <v>2</v>
      </c>
      <c r="C171" s="3" t="s">
        <v>2049</v>
      </c>
      <c r="D171" s="3" t="str">
        <f t="shared" si="116"/>
        <v>MA_1_38-2_dk_0051</v>
      </c>
      <c r="E171" s="3" t="str">
        <f t="shared" si="117"/>
        <v>0051</v>
      </c>
      <c r="F171" s="3">
        <v>151933.93799999999</v>
      </c>
      <c r="G171" s="15">
        <v>420769.5</v>
      </c>
      <c r="H171" s="35" t="str">
        <f t="shared" si="118"/>
        <v>ja</v>
      </c>
      <c r="I171" s="42">
        <v>53</v>
      </c>
      <c r="J171" s="20" t="s">
        <v>372</v>
      </c>
      <c r="K171" s="21">
        <v>10000</v>
      </c>
      <c r="L171" s="28">
        <f t="shared" si="170"/>
        <v>1</v>
      </c>
      <c r="M171" s="28">
        <f t="shared" si="171"/>
        <v>1</v>
      </c>
      <c r="N171" s="56">
        <f t="shared" si="119"/>
        <v>10000</v>
      </c>
      <c r="O171" s="33">
        <f t="shared" si="172"/>
        <v>144.30321751438905</v>
      </c>
      <c r="P171" s="37">
        <f t="shared" si="120"/>
        <v>75.044170060058164</v>
      </c>
      <c r="Q171" s="9" t="s">
        <v>12</v>
      </c>
      <c r="R171" s="55" t="s">
        <v>12</v>
      </c>
      <c r="S171" s="55">
        <v>6.2519999999999998</v>
      </c>
      <c r="T171" s="55">
        <v>6.6280000000000001</v>
      </c>
      <c r="U171" s="55">
        <v>6.9740000000000002</v>
      </c>
      <c r="V171" s="3">
        <v>7.2480000000000002</v>
      </c>
      <c r="W171" s="3">
        <v>7.5620000000000003</v>
      </c>
      <c r="X171" s="3" t="s">
        <v>12</v>
      </c>
      <c r="Y171" s="3">
        <v>8.19</v>
      </c>
      <c r="Z171" s="15" t="s">
        <v>12</v>
      </c>
      <c r="AA171" s="10">
        <f t="shared" si="121"/>
        <v>7.5620000000000003</v>
      </c>
      <c r="AB171" s="9">
        <f t="shared" si="122"/>
        <v>0.58800000000000008</v>
      </c>
      <c r="AC171" s="10">
        <f t="shared" si="123"/>
        <v>0.62799999999999923</v>
      </c>
      <c r="AD171" s="9" t="s">
        <v>12</v>
      </c>
      <c r="AE171" s="55" t="s">
        <v>12</v>
      </c>
      <c r="AF171" s="55">
        <v>1.319</v>
      </c>
      <c r="AG171" s="55">
        <v>1.36</v>
      </c>
      <c r="AH171" s="55">
        <v>1.403</v>
      </c>
      <c r="AI171" s="3">
        <v>1.4319999999999999</v>
      </c>
      <c r="AJ171" s="3">
        <v>1.462</v>
      </c>
      <c r="AK171" s="3" t="s">
        <v>12</v>
      </c>
      <c r="AL171" s="3">
        <v>1.5389999999999999</v>
      </c>
      <c r="AM171" s="15" t="s">
        <v>12</v>
      </c>
      <c r="AN171" s="10">
        <f t="shared" si="124"/>
        <v>1.462</v>
      </c>
      <c r="AO171" s="9">
        <f t="shared" si="125"/>
        <v>5.8999999999999941E-2</v>
      </c>
      <c r="AP171" s="10">
        <f t="shared" si="126"/>
        <v>7.6999999999999957E-2</v>
      </c>
      <c r="AQ171" s="9" t="s">
        <v>12</v>
      </c>
      <c r="AR171" s="55" t="s">
        <v>12</v>
      </c>
      <c r="AS171" s="55">
        <v>3.8570000000000002</v>
      </c>
      <c r="AT171" s="55">
        <v>3.8919999999999999</v>
      </c>
      <c r="AU171" s="55">
        <v>3.92</v>
      </c>
      <c r="AV171" s="3">
        <v>3.9420000000000002</v>
      </c>
      <c r="AW171" s="3">
        <v>3.9670000000000001</v>
      </c>
      <c r="AX171" s="3" t="s">
        <v>12</v>
      </c>
      <c r="AY171" s="3">
        <v>4.016</v>
      </c>
      <c r="AZ171" s="15" t="s">
        <v>12</v>
      </c>
      <c r="BA171" s="10">
        <f t="shared" si="127"/>
        <v>3.9670000000000001</v>
      </c>
      <c r="BB171" s="9">
        <f t="shared" si="128"/>
        <v>4.7000000000000153E-2</v>
      </c>
      <c r="BC171" s="10">
        <f t="shared" si="129"/>
        <v>4.8999999999999932E-2</v>
      </c>
      <c r="BD171" s="9">
        <v>7.16</v>
      </c>
      <c r="BE171" s="3">
        <v>7.7720000000000002</v>
      </c>
      <c r="BF171" s="15">
        <v>8.484</v>
      </c>
      <c r="BG171" s="15">
        <f t="shared" si="130"/>
        <v>7.7720000000000002</v>
      </c>
      <c r="BH171" s="9">
        <f t="shared" si="131"/>
        <v>0.6120000000000001</v>
      </c>
      <c r="BI171" s="10">
        <f t="shared" si="132"/>
        <v>0.71199999999999974</v>
      </c>
      <c r="BJ171" s="9">
        <v>7.1429999999999998</v>
      </c>
      <c r="BK171" s="3">
        <v>7.7569999999999997</v>
      </c>
      <c r="BL171" s="15">
        <v>8.4949999999999992</v>
      </c>
      <c r="BM171" s="15">
        <f t="shared" si="133"/>
        <v>7.7569999999999997</v>
      </c>
      <c r="BN171" s="9">
        <f t="shared" si="134"/>
        <v>0.61399999999999988</v>
      </c>
      <c r="BO171" s="10">
        <f t="shared" si="135"/>
        <v>0.73799999999999955</v>
      </c>
      <c r="BP171">
        <f t="shared" si="136"/>
        <v>0</v>
      </c>
      <c r="BQ171" s="93">
        <f t="shared" si="137"/>
        <v>1.0408163265306123</v>
      </c>
      <c r="BR171" s="93">
        <f t="shared" si="138"/>
        <v>1.0442176870748296</v>
      </c>
      <c r="BS171" s="93" t="str">
        <f>VLOOKUP(C171,'Koppeling locatie - aslocatie'!$A$2:$C$8139,2,FALSE)</f>
        <v>maas211</v>
      </c>
      <c r="BT171" s="93">
        <f>VLOOKUP($BS171,aslocaties_v01!$C$3:$AA$500,MATCH($K$3/10,aslocaties_v01!$C$2:$X$2),FALSE)</f>
        <v>7.0039999999999996</v>
      </c>
      <c r="BU171" s="93">
        <f>VLOOKUP(BS171,aslocaties_v01!$C$3:$AA$500,MATCH($K$3,aslocaties_v01!$C$2:$X$2),FALSE)</f>
        <v>7.5869999999999997</v>
      </c>
      <c r="BV171" s="93">
        <f>VLOOKUP(BS171,aslocaties_v01!$C$3:$AA$500,MATCH($K$3*10,aslocaties_v01!$C$2:$Y$2),FALSE)</f>
        <v>8.2050000000000001</v>
      </c>
      <c r="BW171" s="93">
        <f t="shared" si="139"/>
        <v>0.58300000000000018</v>
      </c>
      <c r="BX171" s="93">
        <f t="shared" si="140"/>
        <v>0.61800000000000033</v>
      </c>
      <c r="BY171" s="94">
        <f t="shared" si="141"/>
        <v>8.5034013605440606E-3</v>
      </c>
      <c r="BZ171" s="94">
        <f t="shared" si="142"/>
        <v>1.5923566878979112E-2</v>
      </c>
      <c r="CA171" s="94">
        <f t="shared" si="143"/>
        <v>2.9999999999999361E-2</v>
      </c>
      <c r="CB171">
        <f t="shared" si="144"/>
        <v>2.4999999999999467E-2</v>
      </c>
      <c r="CC171" s="58">
        <f t="shared" si="145"/>
        <v>1.5000000000000568E-2</v>
      </c>
      <c r="CD171" s="95" t="b">
        <f t="shared" si="146"/>
        <v>0</v>
      </c>
      <c r="CE171" s="96" t="b">
        <f t="shared" si="147"/>
        <v>1</v>
      </c>
      <c r="CF171" t="b">
        <f t="shared" si="148"/>
        <v>1</v>
      </c>
      <c r="CG171" t="b">
        <f t="shared" si="149"/>
        <v>1</v>
      </c>
      <c r="CH171" s="84" t="b">
        <f t="shared" si="150"/>
        <v>1</v>
      </c>
      <c r="CI171">
        <f t="shared" si="151"/>
        <v>1.462</v>
      </c>
      <c r="CJ171" t="b">
        <f t="shared" si="152"/>
        <v>0</v>
      </c>
      <c r="CK171" t="b">
        <f t="shared" si="153"/>
        <v>0</v>
      </c>
      <c r="CL171" s="84" t="b">
        <f t="shared" si="173"/>
        <v>0</v>
      </c>
      <c r="CM171" t="str">
        <f t="shared" si="154"/>
        <v/>
      </c>
      <c r="CN171" t="b">
        <f t="shared" si="155"/>
        <v>0</v>
      </c>
      <c r="CO171" s="84">
        <f t="shared" si="156"/>
        <v>5.9552277246413682E-2</v>
      </c>
      <c r="CP171" t="b">
        <f t="shared" si="157"/>
        <v>1</v>
      </c>
      <c r="CQ171" s="96" t="b">
        <f t="shared" si="158"/>
        <v>1</v>
      </c>
      <c r="CR171" t="b">
        <f t="shared" si="159"/>
        <v>1</v>
      </c>
      <c r="CS171" t="b">
        <f t="shared" si="160"/>
        <v>1</v>
      </c>
      <c r="CT171" t="b">
        <f t="shared" si="161"/>
        <v>1</v>
      </c>
      <c r="CU171" t="b">
        <f t="shared" si="162"/>
        <v>1</v>
      </c>
      <c r="CV171" s="84" t="b">
        <f t="shared" si="163"/>
        <v>1</v>
      </c>
      <c r="CW171" t="b">
        <f t="shared" si="164"/>
        <v>1</v>
      </c>
      <c r="CX171" t="b">
        <f t="shared" si="165"/>
        <v>1</v>
      </c>
      <c r="CY171" t="b">
        <f t="shared" si="166"/>
        <v>1</v>
      </c>
      <c r="CZ171" t="b">
        <f t="shared" si="167"/>
        <v>1</v>
      </c>
      <c r="DA171" s="84">
        <f t="shared" si="168"/>
        <v>0</v>
      </c>
      <c r="DB171" t="b">
        <f t="shared" si="169"/>
        <v>0</v>
      </c>
    </row>
    <row r="172" spans="1:106">
      <c r="A172" s="9">
        <v>1826</v>
      </c>
      <c r="B172" s="3">
        <v>2</v>
      </c>
      <c r="C172" s="3" t="s">
        <v>2050</v>
      </c>
      <c r="D172" s="3" t="str">
        <f t="shared" si="116"/>
        <v>MA_1_38-2_dk_0052</v>
      </c>
      <c r="E172" s="3" t="str">
        <f t="shared" si="117"/>
        <v>0052</v>
      </c>
      <c r="F172" s="3">
        <v>151982.234</v>
      </c>
      <c r="G172" s="15">
        <v>420712.06199999998</v>
      </c>
      <c r="H172" s="35" t="str">
        <f t="shared" si="118"/>
        <v>ja</v>
      </c>
      <c r="I172" s="42">
        <v>73</v>
      </c>
      <c r="J172" s="20" t="s">
        <v>372</v>
      </c>
      <c r="K172" s="21">
        <v>10000</v>
      </c>
      <c r="L172" s="28">
        <f t="shared" si="170"/>
        <v>1</v>
      </c>
      <c r="M172" s="28">
        <f t="shared" si="171"/>
        <v>1</v>
      </c>
      <c r="N172" s="56">
        <f t="shared" si="119"/>
        <v>10000</v>
      </c>
      <c r="O172" s="33">
        <f t="shared" si="172"/>
        <v>75.044170060058164</v>
      </c>
      <c r="P172" s="37">
        <f t="shared" si="120"/>
        <v>120.21785825739967</v>
      </c>
      <c r="Q172" s="9" t="s">
        <v>12</v>
      </c>
      <c r="R172" s="55" t="s">
        <v>12</v>
      </c>
      <c r="S172" s="55">
        <v>6.2519999999999998</v>
      </c>
      <c r="T172" s="55">
        <v>6.6280000000000001</v>
      </c>
      <c r="U172" s="55">
        <v>6.9740000000000002</v>
      </c>
      <c r="V172" s="3">
        <v>7.2480000000000002</v>
      </c>
      <c r="W172" s="3">
        <v>7.5620000000000003</v>
      </c>
      <c r="X172" s="3" t="s">
        <v>12</v>
      </c>
      <c r="Y172" s="3">
        <v>8.19</v>
      </c>
      <c r="Z172" s="15" t="s">
        <v>12</v>
      </c>
      <c r="AA172" s="10">
        <f t="shared" si="121"/>
        <v>7.5620000000000003</v>
      </c>
      <c r="AB172" s="9">
        <f t="shared" si="122"/>
        <v>0.58800000000000008</v>
      </c>
      <c r="AC172" s="10">
        <f t="shared" si="123"/>
        <v>0.62799999999999923</v>
      </c>
      <c r="AD172" s="9" t="s">
        <v>12</v>
      </c>
      <c r="AE172" s="55" t="s">
        <v>12</v>
      </c>
      <c r="AF172" s="55">
        <v>1.288</v>
      </c>
      <c r="AG172" s="55">
        <v>1.329</v>
      </c>
      <c r="AH172" s="55">
        <v>1.369</v>
      </c>
      <c r="AI172" s="3">
        <v>1.405</v>
      </c>
      <c r="AJ172" s="3">
        <v>1.4430000000000001</v>
      </c>
      <c r="AK172" s="3" t="s">
        <v>12</v>
      </c>
      <c r="AL172" s="3">
        <v>1.518</v>
      </c>
      <c r="AM172" s="15" t="s">
        <v>12</v>
      </c>
      <c r="AN172" s="10">
        <f t="shared" si="124"/>
        <v>1.4430000000000001</v>
      </c>
      <c r="AO172" s="9">
        <f t="shared" si="125"/>
        <v>7.4000000000000066E-2</v>
      </c>
      <c r="AP172" s="10">
        <f t="shared" si="126"/>
        <v>7.4999999999999956E-2</v>
      </c>
      <c r="AQ172" s="9" t="s">
        <v>12</v>
      </c>
      <c r="AR172" s="55" t="s">
        <v>12</v>
      </c>
      <c r="AS172" s="55">
        <v>3.8260000000000001</v>
      </c>
      <c r="AT172" s="55">
        <v>3.8559999999999999</v>
      </c>
      <c r="AU172" s="55">
        <v>3.89</v>
      </c>
      <c r="AV172" s="3">
        <v>3.919</v>
      </c>
      <c r="AW172" s="3">
        <v>3.9489999999999998</v>
      </c>
      <c r="AX172" s="3" t="s">
        <v>12</v>
      </c>
      <c r="AY172" s="3">
        <v>4.0049999999999999</v>
      </c>
      <c r="AZ172" s="15" t="s">
        <v>12</v>
      </c>
      <c r="BA172" s="10">
        <f t="shared" si="127"/>
        <v>3.9489999999999998</v>
      </c>
      <c r="BB172" s="9">
        <f t="shared" si="128"/>
        <v>5.8999999999999719E-2</v>
      </c>
      <c r="BC172" s="10">
        <f t="shared" si="129"/>
        <v>5.600000000000005E-2</v>
      </c>
      <c r="BD172" s="9">
        <v>7.1550000000000002</v>
      </c>
      <c r="BE172" s="3">
        <v>7.7610000000000001</v>
      </c>
      <c r="BF172" s="15">
        <v>8.4469999999999992</v>
      </c>
      <c r="BG172" s="15">
        <f t="shared" si="130"/>
        <v>7.7610000000000001</v>
      </c>
      <c r="BH172" s="9">
        <f t="shared" si="131"/>
        <v>0.60599999999999987</v>
      </c>
      <c r="BI172" s="10">
        <f t="shared" si="132"/>
        <v>0.68599999999999905</v>
      </c>
      <c r="BJ172" s="9">
        <v>7.1390000000000002</v>
      </c>
      <c r="BK172" s="3">
        <v>7.7430000000000003</v>
      </c>
      <c r="BL172" s="15">
        <v>8.4220000000000006</v>
      </c>
      <c r="BM172" s="15">
        <f t="shared" si="133"/>
        <v>7.7430000000000003</v>
      </c>
      <c r="BN172" s="9">
        <f t="shared" si="134"/>
        <v>0.60400000000000009</v>
      </c>
      <c r="BO172" s="10">
        <f t="shared" si="135"/>
        <v>0.67900000000000027</v>
      </c>
      <c r="BP172">
        <f t="shared" si="136"/>
        <v>0</v>
      </c>
      <c r="BQ172" s="93">
        <f t="shared" si="137"/>
        <v>1.0306122448979589</v>
      </c>
      <c r="BR172" s="93">
        <f t="shared" si="138"/>
        <v>1.0272108843537415</v>
      </c>
      <c r="BS172" s="93" t="str">
        <f>VLOOKUP(C172,'Koppeling locatie - aslocatie'!$A$2:$C$8139,2,FALSE)</f>
        <v>maas211</v>
      </c>
      <c r="BT172" s="93">
        <f>VLOOKUP($BS172,aslocaties_v01!$C$3:$AA$500,MATCH($K$3/10,aslocaties_v01!$C$2:$X$2),FALSE)</f>
        <v>7.0039999999999996</v>
      </c>
      <c r="BU172" s="93">
        <f>VLOOKUP(BS172,aslocaties_v01!$C$3:$AA$500,MATCH($K$3,aslocaties_v01!$C$2:$X$2),FALSE)</f>
        <v>7.5869999999999997</v>
      </c>
      <c r="BV172" s="93">
        <f>VLOOKUP(BS172,aslocaties_v01!$C$3:$AA$500,MATCH($K$3*10,aslocaties_v01!$C$2:$Y$2),FALSE)</f>
        <v>8.2050000000000001</v>
      </c>
      <c r="BW172" s="93">
        <f t="shared" si="139"/>
        <v>0.58300000000000018</v>
      </c>
      <c r="BX172" s="93">
        <f t="shared" si="140"/>
        <v>0.61800000000000033</v>
      </c>
      <c r="BY172" s="94">
        <f t="shared" si="141"/>
        <v>8.5034013605440606E-3</v>
      </c>
      <c r="BZ172" s="94">
        <f t="shared" si="142"/>
        <v>1.5923566878979112E-2</v>
      </c>
      <c r="CA172" s="94">
        <f t="shared" si="143"/>
        <v>2.9999999999999361E-2</v>
      </c>
      <c r="CB172">
        <f t="shared" si="144"/>
        <v>2.4999999999999467E-2</v>
      </c>
      <c r="CC172" s="58">
        <f t="shared" si="145"/>
        <v>1.5000000000000568E-2</v>
      </c>
      <c r="CD172" s="95" t="b">
        <f t="shared" si="146"/>
        <v>0</v>
      </c>
      <c r="CE172" s="96" t="b">
        <f t="shared" si="147"/>
        <v>1</v>
      </c>
      <c r="CF172" t="b">
        <f t="shared" si="148"/>
        <v>1</v>
      </c>
      <c r="CG172" t="b">
        <f t="shared" si="149"/>
        <v>1</v>
      </c>
      <c r="CH172" s="84" t="b">
        <f t="shared" si="150"/>
        <v>1</v>
      </c>
      <c r="CI172">
        <f t="shared" si="151"/>
        <v>1.4430000000000001</v>
      </c>
      <c r="CJ172" t="b">
        <f t="shared" si="152"/>
        <v>0</v>
      </c>
      <c r="CK172" t="b">
        <f t="shared" si="153"/>
        <v>0</v>
      </c>
      <c r="CL172" s="84" t="b">
        <f t="shared" si="173"/>
        <v>0</v>
      </c>
      <c r="CM172" t="str">
        <f t="shared" si="154"/>
        <v/>
      </c>
      <c r="CN172" t="b">
        <f t="shared" si="155"/>
        <v>0</v>
      </c>
      <c r="CO172" s="84">
        <f t="shared" si="156"/>
        <v>5.9315400246534047E-2</v>
      </c>
      <c r="CP172" t="b">
        <f t="shared" si="157"/>
        <v>1</v>
      </c>
      <c r="CQ172" s="96" t="b">
        <f t="shared" si="158"/>
        <v>1</v>
      </c>
      <c r="CR172" t="b">
        <f t="shared" si="159"/>
        <v>1</v>
      </c>
      <c r="CS172" t="b">
        <f t="shared" si="160"/>
        <v>1</v>
      </c>
      <c r="CT172" t="b">
        <f t="shared" si="161"/>
        <v>1</v>
      </c>
      <c r="CU172" t="b">
        <f t="shared" si="162"/>
        <v>1</v>
      </c>
      <c r="CV172" s="84" t="b">
        <f t="shared" si="163"/>
        <v>1</v>
      </c>
      <c r="CW172" t="b">
        <f t="shared" si="164"/>
        <v>1</v>
      </c>
      <c r="CX172" t="b">
        <f t="shared" si="165"/>
        <v>1</v>
      </c>
      <c r="CY172" t="b">
        <f t="shared" si="166"/>
        <v>0</v>
      </c>
      <c r="CZ172" t="b">
        <f t="shared" si="167"/>
        <v>0</v>
      </c>
      <c r="DA172" s="84">
        <f t="shared" si="168"/>
        <v>1</v>
      </c>
      <c r="DB172" t="b">
        <f t="shared" si="169"/>
        <v>0</v>
      </c>
    </row>
    <row r="173" spans="1:106">
      <c r="A173" s="9">
        <v>1827</v>
      </c>
      <c r="B173" s="3">
        <v>2</v>
      </c>
      <c r="C173" s="3" t="s">
        <v>2051</v>
      </c>
      <c r="D173" s="3" t="str">
        <f t="shared" si="116"/>
        <v>MA_1_38-2_dk_0053</v>
      </c>
      <c r="E173" s="3" t="str">
        <f t="shared" si="117"/>
        <v>0053</v>
      </c>
      <c r="F173" s="3">
        <v>152030.59400000001</v>
      </c>
      <c r="G173" s="15">
        <v>420602</v>
      </c>
      <c r="H173" s="35" t="str">
        <f t="shared" si="118"/>
        <v>ja</v>
      </c>
      <c r="I173" s="42">
        <v>64</v>
      </c>
      <c r="J173" s="20" t="s">
        <v>372</v>
      </c>
      <c r="K173" s="21">
        <v>10000</v>
      </c>
      <c r="L173" s="28">
        <f t="shared" si="170"/>
        <v>1</v>
      </c>
      <c r="M173" s="28">
        <f t="shared" si="171"/>
        <v>1</v>
      </c>
      <c r="N173" s="56">
        <f t="shared" si="119"/>
        <v>10000</v>
      </c>
      <c r="O173" s="33">
        <f t="shared" si="172"/>
        <v>120.21785825739967</v>
      </c>
      <c r="P173" s="37">
        <f t="shared" si="120"/>
        <v>111.47706566824152</v>
      </c>
      <c r="Q173" s="9" t="s">
        <v>12</v>
      </c>
      <c r="R173" s="55" t="s">
        <v>12</v>
      </c>
      <c r="S173" s="55">
        <v>6.25</v>
      </c>
      <c r="T173" s="55">
        <v>6.6269999999999998</v>
      </c>
      <c r="U173" s="55">
        <v>6.9720000000000004</v>
      </c>
      <c r="V173" s="3">
        <v>7.2469999999999999</v>
      </c>
      <c r="W173" s="3">
        <v>7.5609999999999999</v>
      </c>
      <c r="X173" s="3" t="s">
        <v>12</v>
      </c>
      <c r="Y173" s="3">
        <v>8.1869999999999994</v>
      </c>
      <c r="Z173" s="15" t="s">
        <v>12</v>
      </c>
      <c r="AA173" s="10">
        <f t="shared" si="121"/>
        <v>7.5609999999999999</v>
      </c>
      <c r="AB173" s="9">
        <f t="shared" si="122"/>
        <v>0.58899999999999952</v>
      </c>
      <c r="AC173" s="10">
        <f t="shared" si="123"/>
        <v>0.62599999999999945</v>
      </c>
      <c r="AD173" s="9" t="s">
        <v>12</v>
      </c>
      <c r="AE173" s="55" t="s">
        <v>12</v>
      </c>
      <c r="AF173" s="55">
        <v>0.25</v>
      </c>
      <c r="AG173" s="55">
        <v>0.32700000000000001</v>
      </c>
      <c r="AH173" s="55">
        <v>0.39800000000000002</v>
      </c>
      <c r="AI173" s="3">
        <v>0.46400000000000002</v>
      </c>
      <c r="AJ173" s="3">
        <v>0.54800000000000004</v>
      </c>
      <c r="AK173" s="3" t="s">
        <v>12</v>
      </c>
      <c r="AL173" s="3">
        <v>0.76400000000000001</v>
      </c>
      <c r="AM173" s="15" t="s">
        <v>12</v>
      </c>
      <c r="AN173" s="10">
        <f t="shared" si="124"/>
        <v>0.54800000000000004</v>
      </c>
      <c r="AO173" s="9">
        <f t="shared" si="125"/>
        <v>0.15000000000000002</v>
      </c>
      <c r="AP173" s="10">
        <f t="shared" si="126"/>
        <v>0.21599999999999997</v>
      </c>
      <c r="AQ173" s="9" t="s">
        <v>12</v>
      </c>
      <c r="AR173" s="55" t="s">
        <v>12</v>
      </c>
      <c r="AS173" s="55">
        <v>1.615</v>
      </c>
      <c r="AT173" s="55">
        <v>1.948</v>
      </c>
      <c r="AU173" s="55">
        <v>2.14</v>
      </c>
      <c r="AV173" s="3">
        <v>2.2810000000000001</v>
      </c>
      <c r="AW173" s="3">
        <v>2.4489999999999998</v>
      </c>
      <c r="AX173" s="3" t="s">
        <v>12</v>
      </c>
      <c r="AY173" s="3">
        <v>2.8410000000000002</v>
      </c>
      <c r="AZ173" s="15" t="s">
        <v>12</v>
      </c>
      <c r="BA173" s="10">
        <f t="shared" si="127"/>
        <v>2.4489999999999998</v>
      </c>
      <c r="BB173" s="9">
        <f t="shared" si="128"/>
        <v>0.30899999999999972</v>
      </c>
      <c r="BC173" s="10">
        <f t="shared" si="129"/>
        <v>0.39200000000000035</v>
      </c>
      <c r="BD173" s="9">
        <v>7.1520000000000001</v>
      </c>
      <c r="BE173" s="3">
        <v>7.75</v>
      </c>
      <c r="BF173" s="15">
        <v>8.407</v>
      </c>
      <c r="BG173" s="15">
        <f t="shared" si="130"/>
        <v>7.75</v>
      </c>
      <c r="BH173" s="9">
        <f t="shared" si="131"/>
        <v>0.59799999999999986</v>
      </c>
      <c r="BI173" s="10">
        <f t="shared" si="132"/>
        <v>0.65700000000000003</v>
      </c>
      <c r="BJ173" s="9">
        <v>7.1349999999999998</v>
      </c>
      <c r="BK173" s="3">
        <v>7.7329999999999997</v>
      </c>
      <c r="BL173" s="15">
        <v>8.3940000000000001</v>
      </c>
      <c r="BM173" s="15">
        <f t="shared" si="133"/>
        <v>7.7329999999999997</v>
      </c>
      <c r="BN173" s="9">
        <f t="shared" si="134"/>
        <v>0.59799999999999986</v>
      </c>
      <c r="BO173" s="10">
        <f t="shared" si="135"/>
        <v>0.66100000000000048</v>
      </c>
      <c r="BP173">
        <f t="shared" si="136"/>
        <v>0</v>
      </c>
      <c r="BQ173" s="93">
        <f t="shared" si="137"/>
        <v>1.0152801358234302</v>
      </c>
      <c r="BR173" s="93">
        <f t="shared" si="138"/>
        <v>1.0152801358234302</v>
      </c>
      <c r="BS173" s="93" t="str">
        <f>VLOOKUP(C173,'Koppeling locatie - aslocatie'!$A$2:$C$8139,2,FALSE)</f>
        <v>maas211</v>
      </c>
      <c r="BT173" s="93">
        <f>VLOOKUP($BS173,aslocaties_v01!$C$3:$AA$500,MATCH($K$3/10,aslocaties_v01!$C$2:$X$2),FALSE)</f>
        <v>7.0039999999999996</v>
      </c>
      <c r="BU173" s="93">
        <f>VLOOKUP(BS173,aslocaties_v01!$C$3:$AA$500,MATCH($K$3,aslocaties_v01!$C$2:$X$2),FALSE)</f>
        <v>7.5869999999999997</v>
      </c>
      <c r="BV173" s="93">
        <f>VLOOKUP(BS173,aslocaties_v01!$C$3:$AA$500,MATCH($K$3*10,aslocaties_v01!$C$2:$Y$2),FALSE)</f>
        <v>8.2050000000000001</v>
      </c>
      <c r="BW173" s="93">
        <f t="shared" si="139"/>
        <v>0.58300000000000018</v>
      </c>
      <c r="BX173" s="93">
        <f t="shared" si="140"/>
        <v>0.61800000000000033</v>
      </c>
      <c r="BY173" s="94">
        <f t="shared" si="141"/>
        <v>1.0186757215618569E-2</v>
      </c>
      <c r="BZ173" s="94">
        <f t="shared" si="142"/>
        <v>1.2779552715653564E-2</v>
      </c>
      <c r="CA173" s="94">
        <f t="shared" si="143"/>
        <v>3.199999999999914E-2</v>
      </c>
      <c r="CB173">
        <f t="shared" si="144"/>
        <v>2.5999999999999801E-2</v>
      </c>
      <c r="CC173" s="58">
        <f t="shared" si="145"/>
        <v>1.8000000000000682E-2</v>
      </c>
      <c r="CD173" s="95" t="b">
        <f t="shared" si="146"/>
        <v>0</v>
      </c>
      <c r="CE173" s="96" t="b">
        <f t="shared" si="147"/>
        <v>1</v>
      </c>
      <c r="CF173" t="b">
        <f t="shared" si="148"/>
        <v>1</v>
      </c>
      <c r="CG173" t="b">
        <f t="shared" si="149"/>
        <v>1</v>
      </c>
      <c r="CH173" s="84" t="b">
        <f t="shared" si="150"/>
        <v>1</v>
      </c>
      <c r="CI173">
        <f t="shared" si="151"/>
        <v>0.54800000000000004</v>
      </c>
      <c r="CJ173" t="b">
        <f t="shared" si="152"/>
        <v>1</v>
      </c>
      <c r="CK173" t="b">
        <f t="shared" si="153"/>
        <v>1</v>
      </c>
      <c r="CL173" s="84" t="b">
        <f t="shared" si="173"/>
        <v>1</v>
      </c>
      <c r="CM173">
        <f t="shared" si="154"/>
        <v>2.4489999999999998</v>
      </c>
      <c r="CN173" t="b">
        <f t="shared" si="155"/>
        <v>1</v>
      </c>
      <c r="CO173" s="84">
        <f t="shared" si="156"/>
        <v>5.8570426956053148E-2</v>
      </c>
      <c r="CP173" t="b">
        <f t="shared" si="157"/>
        <v>1</v>
      </c>
      <c r="CQ173" s="96" t="b">
        <f t="shared" si="158"/>
        <v>1</v>
      </c>
      <c r="CR173" t="b">
        <f t="shared" si="159"/>
        <v>1</v>
      </c>
      <c r="CS173" t="b">
        <f t="shared" si="160"/>
        <v>1</v>
      </c>
      <c r="CT173" t="b">
        <f t="shared" si="161"/>
        <v>0</v>
      </c>
      <c r="CU173" t="b">
        <f t="shared" si="162"/>
        <v>0</v>
      </c>
      <c r="CV173" s="84" t="b">
        <f t="shared" si="163"/>
        <v>1</v>
      </c>
      <c r="CW173" t="b">
        <f t="shared" si="164"/>
        <v>1</v>
      </c>
      <c r="CX173" t="b">
        <f t="shared" si="165"/>
        <v>1</v>
      </c>
      <c r="CY173" t="b">
        <f t="shared" si="166"/>
        <v>1</v>
      </c>
      <c r="CZ173" t="b">
        <f t="shared" si="167"/>
        <v>1</v>
      </c>
      <c r="DA173" s="84">
        <f t="shared" si="168"/>
        <v>1</v>
      </c>
      <c r="DB173" t="b">
        <f t="shared" si="169"/>
        <v>0</v>
      </c>
    </row>
    <row r="174" spans="1:106">
      <c r="A174" s="9">
        <v>1828</v>
      </c>
      <c r="B174" s="3">
        <v>2</v>
      </c>
      <c r="C174" s="3" t="s">
        <v>2052</v>
      </c>
      <c r="D174" s="3" t="str">
        <f t="shared" si="116"/>
        <v>MA_1_38-2_dk_0054</v>
      </c>
      <c r="E174" s="3" t="str">
        <f t="shared" si="117"/>
        <v>0054</v>
      </c>
      <c r="F174" s="3">
        <v>152079.79699999999</v>
      </c>
      <c r="G174" s="15">
        <v>420501.96899999998</v>
      </c>
      <c r="H174" s="35" t="str">
        <f t="shared" si="118"/>
        <v>ja</v>
      </c>
      <c r="I174" s="42">
        <v>84</v>
      </c>
      <c r="J174" s="20" t="s">
        <v>372</v>
      </c>
      <c r="K174" s="21">
        <v>10000</v>
      </c>
      <c r="L174" s="28">
        <f t="shared" si="170"/>
        <v>1</v>
      </c>
      <c r="M174" s="28">
        <f t="shared" si="171"/>
        <v>1</v>
      </c>
      <c r="N174" s="56">
        <f t="shared" si="119"/>
        <v>10000</v>
      </c>
      <c r="O174" s="33">
        <f t="shared" si="172"/>
        <v>111.47706566824152</v>
      </c>
      <c r="P174" s="37">
        <f t="shared" si="120"/>
        <v>90.157164069202906</v>
      </c>
      <c r="Q174" s="9" t="s">
        <v>12</v>
      </c>
      <c r="R174" s="55" t="s">
        <v>12</v>
      </c>
      <c r="S174" s="55">
        <v>6.25</v>
      </c>
      <c r="T174" s="55">
        <v>6.6239999999999997</v>
      </c>
      <c r="U174" s="55">
        <v>6.9630000000000001</v>
      </c>
      <c r="V174" s="3">
        <v>7.2409999999999997</v>
      </c>
      <c r="W174" s="3">
        <v>7.5549999999999997</v>
      </c>
      <c r="X174" s="3" t="s">
        <v>12</v>
      </c>
      <c r="Y174" s="3">
        <v>8.1820000000000004</v>
      </c>
      <c r="Z174" s="15" t="s">
        <v>12</v>
      </c>
      <c r="AA174" s="10">
        <f t="shared" si="121"/>
        <v>7.5549999999999997</v>
      </c>
      <c r="AB174" s="9">
        <f t="shared" si="122"/>
        <v>0.59199999999999964</v>
      </c>
      <c r="AC174" s="10">
        <f t="shared" si="123"/>
        <v>0.62700000000000067</v>
      </c>
      <c r="AD174" s="9" t="s">
        <v>12</v>
      </c>
      <c r="AE174" s="55" t="s">
        <v>12</v>
      </c>
      <c r="AF174" s="55">
        <v>0.378</v>
      </c>
      <c r="AG174" s="55">
        <v>0.437</v>
      </c>
      <c r="AH174" s="55">
        <v>0.498</v>
      </c>
      <c r="AI174" s="3">
        <v>0.55500000000000005</v>
      </c>
      <c r="AJ174" s="3">
        <v>0.61799999999999999</v>
      </c>
      <c r="AK174" s="3" t="s">
        <v>12</v>
      </c>
      <c r="AL174" s="3">
        <v>0.753</v>
      </c>
      <c r="AM174" s="15" t="s">
        <v>12</v>
      </c>
      <c r="AN174" s="10">
        <f t="shared" si="124"/>
        <v>0.61799999999999999</v>
      </c>
      <c r="AO174" s="9">
        <f t="shared" si="125"/>
        <v>0.12</v>
      </c>
      <c r="AP174" s="10">
        <f t="shared" si="126"/>
        <v>0.13500000000000001</v>
      </c>
      <c r="AQ174" s="9" t="s">
        <v>12</v>
      </c>
      <c r="AR174" s="55" t="s">
        <v>12</v>
      </c>
      <c r="AS174" s="55">
        <v>2.1160000000000001</v>
      </c>
      <c r="AT174" s="55">
        <v>2.246</v>
      </c>
      <c r="AU174" s="55">
        <v>2.3820000000000001</v>
      </c>
      <c r="AV174" s="3">
        <v>2.504</v>
      </c>
      <c r="AW174" s="3">
        <v>2.6379999999999999</v>
      </c>
      <c r="AX174" s="3" t="s">
        <v>12</v>
      </c>
      <c r="AY174" s="3">
        <v>2.8849999999999998</v>
      </c>
      <c r="AZ174" s="15" t="s">
        <v>12</v>
      </c>
      <c r="BA174" s="10">
        <f t="shared" si="127"/>
        <v>2.6379999999999999</v>
      </c>
      <c r="BB174" s="9">
        <f t="shared" si="128"/>
        <v>0.25599999999999978</v>
      </c>
      <c r="BC174" s="10">
        <f t="shared" si="129"/>
        <v>0.24699999999999989</v>
      </c>
      <c r="BD174" s="9">
        <v>7.1619999999999999</v>
      </c>
      <c r="BE174" s="3">
        <v>7.7629999999999999</v>
      </c>
      <c r="BF174" s="15">
        <v>8.41</v>
      </c>
      <c r="BG174" s="15">
        <f t="shared" si="130"/>
        <v>7.7629999999999999</v>
      </c>
      <c r="BH174" s="9">
        <f t="shared" si="131"/>
        <v>0.60099999999999998</v>
      </c>
      <c r="BI174" s="10">
        <f t="shared" si="132"/>
        <v>0.64700000000000024</v>
      </c>
      <c r="BJ174" s="9">
        <v>7.1449999999999996</v>
      </c>
      <c r="BK174" s="3">
        <v>7.7450000000000001</v>
      </c>
      <c r="BL174" s="15">
        <v>8.3919999999999995</v>
      </c>
      <c r="BM174" s="15">
        <f t="shared" si="133"/>
        <v>7.7450000000000001</v>
      </c>
      <c r="BN174" s="9">
        <f t="shared" si="134"/>
        <v>0.60000000000000053</v>
      </c>
      <c r="BO174" s="10">
        <f t="shared" si="135"/>
        <v>0.64699999999999935</v>
      </c>
      <c r="BP174">
        <f t="shared" si="136"/>
        <v>0</v>
      </c>
      <c r="BQ174" s="93">
        <f t="shared" si="137"/>
        <v>1.0152027027027033</v>
      </c>
      <c r="BR174" s="93">
        <f t="shared" si="138"/>
        <v>1.0135135135135149</v>
      </c>
      <c r="BS174" s="93" t="str">
        <f>VLOOKUP(C174,'Koppeling locatie - aslocatie'!$A$2:$C$8139,2,FALSE)</f>
        <v>maas211</v>
      </c>
      <c r="BT174" s="93">
        <f>VLOOKUP($BS174,aslocaties_v01!$C$3:$AA$500,MATCH($K$3/10,aslocaties_v01!$C$2:$X$2),FALSE)</f>
        <v>7.0039999999999996</v>
      </c>
      <c r="BU174" s="93">
        <f>VLOOKUP(BS174,aslocaties_v01!$C$3:$AA$500,MATCH($K$3,aslocaties_v01!$C$2:$X$2),FALSE)</f>
        <v>7.5869999999999997</v>
      </c>
      <c r="BV174" s="93">
        <f>VLOOKUP(BS174,aslocaties_v01!$C$3:$AA$500,MATCH($K$3*10,aslocaties_v01!$C$2:$Y$2),FALSE)</f>
        <v>8.2050000000000001</v>
      </c>
      <c r="BW174" s="93">
        <f t="shared" si="139"/>
        <v>0.58300000000000018</v>
      </c>
      <c r="BX174" s="93">
        <f t="shared" si="140"/>
        <v>0.61800000000000033</v>
      </c>
      <c r="BY174" s="94">
        <f t="shared" si="141"/>
        <v>1.5202702702701743E-2</v>
      </c>
      <c r="BZ174" s="94">
        <f t="shared" si="142"/>
        <v>1.4354066985646452E-2</v>
      </c>
      <c r="CA174" s="94">
        <f t="shared" si="143"/>
        <v>4.0999999999999481E-2</v>
      </c>
      <c r="CB174">
        <f t="shared" si="144"/>
        <v>3.2000000000000028E-2</v>
      </c>
      <c r="CC174" s="58">
        <f t="shared" si="145"/>
        <v>2.2999999999999687E-2</v>
      </c>
      <c r="CD174" s="95" t="b">
        <f t="shared" si="146"/>
        <v>0</v>
      </c>
      <c r="CE174" s="96" t="b">
        <f t="shared" si="147"/>
        <v>1</v>
      </c>
      <c r="CF174" t="b">
        <f t="shared" si="148"/>
        <v>1</v>
      </c>
      <c r="CG174" t="b">
        <f t="shared" si="149"/>
        <v>1</v>
      </c>
      <c r="CH174" s="84" t="b">
        <f t="shared" si="150"/>
        <v>1</v>
      </c>
      <c r="CI174">
        <f t="shared" si="151"/>
        <v>0.61799999999999999</v>
      </c>
      <c r="CJ174" t="b">
        <f t="shared" si="152"/>
        <v>1</v>
      </c>
      <c r="CK174" t="b">
        <f t="shared" si="153"/>
        <v>1</v>
      </c>
      <c r="CL174" s="84" t="b">
        <f t="shared" si="173"/>
        <v>1</v>
      </c>
      <c r="CM174">
        <f t="shared" si="154"/>
        <v>2.6379999999999999</v>
      </c>
      <c r="CN174" t="b">
        <f t="shared" si="155"/>
        <v>1</v>
      </c>
      <c r="CO174" s="84">
        <f t="shared" si="156"/>
        <v>5.6926475267845146E-2</v>
      </c>
      <c r="CP174" t="b">
        <f t="shared" si="157"/>
        <v>1</v>
      </c>
      <c r="CQ174" s="96" t="b">
        <f t="shared" si="158"/>
        <v>1</v>
      </c>
      <c r="CR174" t="b">
        <f t="shared" si="159"/>
        <v>1</v>
      </c>
      <c r="CS174" t="b">
        <f t="shared" si="160"/>
        <v>1</v>
      </c>
      <c r="CT174" t="b">
        <f t="shared" si="161"/>
        <v>1</v>
      </c>
      <c r="CU174" t="b">
        <f t="shared" si="162"/>
        <v>1</v>
      </c>
      <c r="CV174" s="84" t="b">
        <f t="shared" si="163"/>
        <v>1</v>
      </c>
      <c r="CW174" t="b">
        <f t="shared" si="164"/>
        <v>1</v>
      </c>
      <c r="CX174" t="b">
        <f t="shared" si="165"/>
        <v>1</v>
      </c>
      <c r="CY174" t="b">
        <f t="shared" si="166"/>
        <v>1</v>
      </c>
      <c r="CZ174" t="b">
        <f t="shared" si="167"/>
        <v>1</v>
      </c>
      <c r="DA174" s="84">
        <f t="shared" si="168"/>
        <v>0</v>
      </c>
      <c r="DB174" t="b">
        <f t="shared" si="169"/>
        <v>0</v>
      </c>
    </row>
    <row r="175" spans="1:106">
      <c r="A175" s="9">
        <v>1829</v>
      </c>
      <c r="B175" s="3">
        <v>2</v>
      </c>
      <c r="C175" s="3" t="s">
        <v>2053</v>
      </c>
      <c r="D175" s="3" t="str">
        <f t="shared" si="116"/>
        <v>MA_1_38-2_dk_0055</v>
      </c>
      <c r="E175" s="3" t="str">
        <f t="shared" si="117"/>
        <v>0055</v>
      </c>
      <c r="F175" s="3">
        <v>152079.625</v>
      </c>
      <c r="G175" s="15">
        <v>420411.81199999998</v>
      </c>
      <c r="H175" s="35" t="str">
        <f t="shared" si="118"/>
        <v>ja</v>
      </c>
      <c r="I175" s="42">
        <v>96</v>
      </c>
      <c r="J175" s="20" t="s">
        <v>372</v>
      </c>
      <c r="K175" s="21">
        <v>10000</v>
      </c>
      <c r="L175" s="28">
        <f t="shared" si="170"/>
        <v>1</v>
      </c>
      <c r="M175" s="28">
        <f t="shared" si="171"/>
        <v>1</v>
      </c>
      <c r="N175" s="56">
        <f t="shared" si="119"/>
        <v>10000</v>
      </c>
      <c r="O175" s="33">
        <f t="shared" si="172"/>
        <v>90.157164069202906</v>
      </c>
      <c r="P175" s="37">
        <f t="shared" si="120"/>
        <v>94.719233411155756</v>
      </c>
      <c r="Q175" s="9" t="s">
        <v>12</v>
      </c>
      <c r="R175" s="55" t="s">
        <v>12</v>
      </c>
      <c r="S175" s="55">
        <v>6.2489999999999997</v>
      </c>
      <c r="T175" s="55">
        <v>6.6230000000000002</v>
      </c>
      <c r="U175" s="55">
        <v>6.9619999999999997</v>
      </c>
      <c r="V175" s="3">
        <v>7.24</v>
      </c>
      <c r="W175" s="3">
        <v>7.5540000000000003</v>
      </c>
      <c r="X175" s="3" t="s">
        <v>12</v>
      </c>
      <c r="Y175" s="3">
        <v>8.18</v>
      </c>
      <c r="Z175" s="15" t="s">
        <v>12</v>
      </c>
      <c r="AA175" s="10">
        <f t="shared" si="121"/>
        <v>7.5540000000000003</v>
      </c>
      <c r="AB175" s="9">
        <f t="shared" si="122"/>
        <v>0.59200000000000053</v>
      </c>
      <c r="AC175" s="10">
        <f t="shared" si="123"/>
        <v>0.62599999999999945</v>
      </c>
      <c r="AD175" s="9" t="s">
        <v>12</v>
      </c>
      <c r="AE175" s="55" t="s">
        <v>12</v>
      </c>
      <c r="AF175" s="55">
        <v>0.372</v>
      </c>
      <c r="AG175" s="55">
        <v>0.42899999999999999</v>
      </c>
      <c r="AH175" s="55">
        <v>0.48799999999999999</v>
      </c>
      <c r="AI175" s="3">
        <v>0.54200000000000004</v>
      </c>
      <c r="AJ175" s="3">
        <v>0.60099999999999998</v>
      </c>
      <c r="AK175" s="3" t="s">
        <v>12</v>
      </c>
      <c r="AL175" s="3">
        <v>0.73499999999999999</v>
      </c>
      <c r="AM175" s="15" t="s">
        <v>12</v>
      </c>
      <c r="AN175" s="10">
        <f t="shared" si="124"/>
        <v>0.60099999999999998</v>
      </c>
      <c r="AO175" s="9">
        <f t="shared" si="125"/>
        <v>0.11299999999999999</v>
      </c>
      <c r="AP175" s="10">
        <f t="shared" si="126"/>
        <v>0.13400000000000001</v>
      </c>
      <c r="AQ175" s="9" t="s">
        <v>12</v>
      </c>
      <c r="AR175" s="55" t="s">
        <v>12</v>
      </c>
      <c r="AS175" s="55">
        <v>2.0979999999999999</v>
      </c>
      <c r="AT175" s="55">
        <v>2.2240000000000002</v>
      </c>
      <c r="AU175" s="55">
        <v>2.355</v>
      </c>
      <c r="AV175" s="3">
        <v>2.472</v>
      </c>
      <c r="AW175" s="3">
        <v>2.5979999999999999</v>
      </c>
      <c r="AX175" s="3" t="s">
        <v>12</v>
      </c>
      <c r="AY175" s="3">
        <v>2.8330000000000002</v>
      </c>
      <c r="AZ175" s="15" t="s">
        <v>12</v>
      </c>
      <c r="BA175" s="10">
        <f t="shared" si="127"/>
        <v>2.5979999999999999</v>
      </c>
      <c r="BB175" s="9">
        <f t="shared" si="128"/>
        <v>0.24299999999999988</v>
      </c>
      <c r="BC175" s="10">
        <f t="shared" si="129"/>
        <v>0.23500000000000032</v>
      </c>
      <c r="BD175" s="9">
        <v>7.1740000000000004</v>
      </c>
      <c r="BE175" s="3">
        <v>7.7690000000000001</v>
      </c>
      <c r="BF175" s="15">
        <v>8.39</v>
      </c>
      <c r="BG175" s="15">
        <f t="shared" si="130"/>
        <v>7.7690000000000001</v>
      </c>
      <c r="BH175" s="9">
        <f t="shared" si="131"/>
        <v>0.59499999999999975</v>
      </c>
      <c r="BI175" s="10">
        <f t="shared" si="132"/>
        <v>0.62100000000000044</v>
      </c>
      <c r="BJ175" s="9">
        <v>7.157</v>
      </c>
      <c r="BK175" s="3">
        <v>7.7519999999999998</v>
      </c>
      <c r="BL175" s="15">
        <v>8.3729999999999993</v>
      </c>
      <c r="BM175" s="15">
        <f t="shared" si="133"/>
        <v>7.7519999999999998</v>
      </c>
      <c r="BN175" s="9">
        <f t="shared" si="134"/>
        <v>0.59499999999999975</v>
      </c>
      <c r="BO175" s="10">
        <f t="shared" si="135"/>
        <v>0.62099999999999955</v>
      </c>
      <c r="BP175">
        <f t="shared" si="136"/>
        <v>0</v>
      </c>
      <c r="BQ175" s="93">
        <f t="shared" si="137"/>
        <v>1.0050675675675662</v>
      </c>
      <c r="BR175" s="93">
        <f t="shared" si="138"/>
        <v>1.0050675675675662</v>
      </c>
      <c r="BS175" s="93" t="str">
        <f>VLOOKUP(C175,'Koppeling locatie - aslocatie'!$A$2:$C$8139,2,FALSE)</f>
        <v>maas211</v>
      </c>
      <c r="BT175" s="93">
        <f>VLOOKUP($BS175,aslocaties_v01!$C$3:$AA$500,MATCH($K$3/10,aslocaties_v01!$C$2:$X$2),FALSE)</f>
        <v>7.0039999999999996</v>
      </c>
      <c r="BU175" s="93">
        <f>VLOOKUP(BS175,aslocaties_v01!$C$3:$AA$500,MATCH($K$3,aslocaties_v01!$C$2:$X$2),FALSE)</f>
        <v>7.5869999999999997</v>
      </c>
      <c r="BV175" s="93">
        <f>VLOOKUP(BS175,aslocaties_v01!$C$3:$AA$500,MATCH($K$3*10,aslocaties_v01!$C$2:$Y$2),FALSE)</f>
        <v>8.2050000000000001</v>
      </c>
      <c r="BW175" s="93">
        <f t="shared" si="139"/>
        <v>0.58300000000000018</v>
      </c>
      <c r="BX175" s="93">
        <f t="shared" si="140"/>
        <v>0.61800000000000033</v>
      </c>
      <c r="BY175" s="94">
        <f t="shared" si="141"/>
        <v>1.5202702702703297E-2</v>
      </c>
      <c r="BZ175" s="94">
        <f t="shared" si="142"/>
        <v>1.2779552715653564E-2</v>
      </c>
      <c r="CA175" s="94">
        <f t="shared" si="143"/>
        <v>4.1999999999999815E-2</v>
      </c>
      <c r="CB175">
        <f t="shared" si="144"/>
        <v>3.2999999999999474E-2</v>
      </c>
      <c r="CC175" s="58">
        <f t="shared" si="145"/>
        <v>2.5000000000000355E-2</v>
      </c>
      <c r="CD175" s="95" t="b">
        <f t="shared" si="146"/>
        <v>0</v>
      </c>
      <c r="CE175" s="96" t="b">
        <f t="shared" si="147"/>
        <v>1</v>
      </c>
      <c r="CF175" t="b">
        <f t="shared" si="148"/>
        <v>1</v>
      </c>
      <c r="CG175" t="b">
        <f t="shared" si="149"/>
        <v>1</v>
      </c>
      <c r="CH175" s="84" t="b">
        <f t="shared" si="150"/>
        <v>1</v>
      </c>
      <c r="CI175">
        <f t="shared" si="151"/>
        <v>0.60099999999999998</v>
      </c>
      <c r="CJ175" t="b">
        <f t="shared" si="152"/>
        <v>1</v>
      </c>
      <c r="CK175" t="b">
        <f t="shared" si="153"/>
        <v>1</v>
      </c>
      <c r="CL175" s="84" t="b">
        <f t="shared" si="173"/>
        <v>1</v>
      </c>
      <c r="CM175">
        <f t="shared" si="154"/>
        <v>2.5979999999999999</v>
      </c>
      <c r="CN175" t="b">
        <f t="shared" si="155"/>
        <v>1</v>
      </c>
      <c r="CO175" s="84">
        <f t="shared" si="156"/>
        <v>5.7078372339534326E-2</v>
      </c>
      <c r="CP175" t="b">
        <f t="shared" si="157"/>
        <v>1</v>
      </c>
      <c r="CQ175" s="96" t="b">
        <f t="shared" si="158"/>
        <v>1</v>
      </c>
      <c r="CR175" t="b">
        <f t="shared" si="159"/>
        <v>1</v>
      </c>
      <c r="CS175" t="b">
        <f t="shared" si="160"/>
        <v>1</v>
      </c>
      <c r="CT175" t="b">
        <f t="shared" si="161"/>
        <v>1</v>
      </c>
      <c r="CU175" t="b">
        <f t="shared" si="162"/>
        <v>1</v>
      </c>
      <c r="CV175" s="84" t="b">
        <f t="shared" si="163"/>
        <v>1</v>
      </c>
      <c r="CW175" t="b">
        <f t="shared" si="164"/>
        <v>1</v>
      </c>
      <c r="CX175" t="b">
        <f t="shared" si="165"/>
        <v>1</v>
      </c>
      <c r="CY175" t="b">
        <f t="shared" si="166"/>
        <v>1</v>
      </c>
      <c r="CZ175" t="b">
        <f t="shared" si="167"/>
        <v>1</v>
      </c>
      <c r="DA175" s="84">
        <f t="shared" si="168"/>
        <v>0</v>
      </c>
      <c r="DB175" t="b">
        <f t="shared" si="169"/>
        <v>0</v>
      </c>
    </row>
    <row r="176" spans="1:106">
      <c r="A176" s="9">
        <v>1830</v>
      </c>
      <c r="B176" s="3">
        <v>2</v>
      </c>
      <c r="C176" s="3" t="s">
        <v>2054</v>
      </c>
      <c r="D176" s="3" t="str">
        <f t="shared" si="116"/>
        <v>MA_1_38-2_dk_0056</v>
      </c>
      <c r="E176" s="3" t="str">
        <f t="shared" si="117"/>
        <v>0056</v>
      </c>
      <c r="F176" s="3">
        <v>152030.42199999999</v>
      </c>
      <c r="G176" s="15">
        <v>420330.875</v>
      </c>
      <c r="H176" s="35" t="str">
        <f t="shared" si="118"/>
        <v>ja</v>
      </c>
      <c r="I176" s="42">
        <v>101</v>
      </c>
      <c r="J176" s="20" t="s">
        <v>372</v>
      </c>
      <c r="K176" s="21">
        <v>10000</v>
      </c>
      <c r="L176" s="28">
        <f t="shared" si="170"/>
        <v>1</v>
      </c>
      <c r="M176" s="28">
        <f t="shared" si="171"/>
        <v>1</v>
      </c>
      <c r="N176" s="56">
        <f t="shared" si="119"/>
        <v>10000</v>
      </c>
      <c r="O176" s="33">
        <f t="shared" si="172"/>
        <v>94.719233411155756</v>
      </c>
      <c r="P176" s="37">
        <f t="shared" si="120"/>
        <v>114.31546032363877</v>
      </c>
      <c r="Q176" s="9" t="s">
        <v>12</v>
      </c>
      <c r="R176" s="55" t="s">
        <v>12</v>
      </c>
      <c r="S176" s="55">
        <v>6.2480000000000002</v>
      </c>
      <c r="T176" s="55">
        <v>6.6219999999999999</v>
      </c>
      <c r="U176" s="55">
        <v>6.9610000000000003</v>
      </c>
      <c r="V176" s="3">
        <v>7.2389999999999999</v>
      </c>
      <c r="W176" s="3">
        <v>7.5529999999999999</v>
      </c>
      <c r="X176" s="3" t="s">
        <v>12</v>
      </c>
      <c r="Y176" s="3">
        <v>8.1780000000000008</v>
      </c>
      <c r="Z176" s="15" t="s">
        <v>12</v>
      </c>
      <c r="AA176" s="10">
        <f t="shared" si="121"/>
        <v>7.5529999999999999</v>
      </c>
      <c r="AB176" s="9">
        <f t="shared" si="122"/>
        <v>0.59199999999999964</v>
      </c>
      <c r="AC176" s="10">
        <f t="shared" si="123"/>
        <v>0.62500000000000089</v>
      </c>
      <c r="AD176" s="9" t="s">
        <v>12</v>
      </c>
      <c r="AE176" s="55" t="s">
        <v>12</v>
      </c>
      <c r="AF176" s="55">
        <v>0.33700000000000002</v>
      </c>
      <c r="AG176" s="55">
        <v>0.38900000000000001</v>
      </c>
      <c r="AH176" s="55">
        <v>0.44400000000000001</v>
      </c>
      <c r="AI176" s="3">
        <v>0.49399999999999999</v>
      </c>
      <c r="AJ176" s="3">
        <v>0.55100000000000005</v>
      </c>
      <c r="AK176" s="3" t="s">
        <v>12</v>
      </c>
      <c r="AL176" s="3">
        <v>0.69699999999999995</v>
      </c>
      <c r="AM176" s="15" t="s">
        <v>12</v>
      </c>
      <c r="AN176" s="10">
        <f t="shared" si="124"/>
        <v>0.55100000000000005</v>
      </c>
      <c r="AO176" s="9">
        <f t="shared" si="125"/>
        <v>0.10700000000000004</v>
      </c>
      <c r="AP176" s="10">
        <f t="shared" si="126"/>
        <v>0.14599999999999991</v>
      </c>
      <c r="AQ176" s="9" t="s">
        <v>12</v>
      </c>
      <c r="AR176" s="55" t="s">
        <v>12</v>
      </c>
      <c r="AS176" s="55">
        <v>2.0169999999999999</v>
      </c>
      <c r="AT176" s="55">
        <v>2.1429999999999998</v>
      </c>
      <c r="AU176" s="55">
        <v>2.2669999999999999</v>
      </c>
      <c r="AV176" s="3">
        <v>2.3769999999999998</v>
      </c>
      <c r="AW176" s="3">
        <v>2.4969999999999999</v>
      </c>
      <c r="AX176" s="3" t="s">
        <v>12</v>
      </c>
      <c r="AY176" s="3">
        <v>2.8050000000000002</v>
      </c>
      <c r="AZ176" s="15" t="s">
        <v>12</v>
      </c>
      <c r="BA176" s="10">
        <f t="shared" si="127"/>
        <v>2.4969999999999999</v>
      </c>
      <c r="BB176" s="9">
        <f t="shared" si="128"/>
        <v>0.22999999999999998</v>
      </c>
      <c r="BC176" s="10">
        <f t="shared" si="129"/>
        <v>0.30800000000000027</v>
      </c>
      <c r="BD176" s="9">
        <v>7.1689999999999996</v>
      </c>
      <c r="BE176" s="3">
        <v>7.7640000000000002</v>
      </c>
      <c r="BF176" s="15">
        <v>8.3849999999999998</v>
      </c>
      <c r="BG176" s="15">
        <f t="shared" si="130"/>
        <v>7.7640000000000002</v>
      </c>
      <c r="BH176" s="9">
        <f t="shared" si="131"/>
        <v>0.59500000000000064</v>
      </c>
      <c r="BI176" s="10">
        <f t="shared" si="132"/>
        <v>0.62099999999999955</v>
      </c>
      <c r="BJ176" s="9">
        <v>7.1550000000000002</v>
      </c>
      <c r="BK176" s="3">
        <v>7.75</v>
      </c>
      <c r="BL176" s="15">
        <v>8.3699999999999992</v>
      </c>
      <c r="BM176" s="15">
        <f t="shared" si="133"/>
        <v>7.75</v>
      </c>
      <c r="BN176" s="9">
        <f t="shared" si="134"/>
        <v>0.59499999999999975</v>
      </c>
      <c r="BO176" s="10">
        <f t="shared" si="135"/>
        <v>0.61999999999999922</v>
      </c>
      <c r="BP176">
        <f t="shared" si="136"/>
        <v>0</v>
      </c>
      <c r="BQ176" s="93">
        <f t="shared" si="137"/>
        <v>1.0050675675675693</v>
      </c>
      <c r="BR176" s="93">
        <f t="shared" si="138"/>
        <v>1.0050675675675678</v>
      </c>
      <c r="BS176" s="93" t="str">
        <f>VLOOKUP(C176,'Koppeling locatie - aslocatie'!$A$2:$C$8139,2,FALSE)</f>
        <v>maas211</v>
      </c>
      <c r="BT176" s="93">
        <f>VLOOKUP($BS176,aslocaties_v01!$C$3:$AA$500,MATCH($K$3/10,aslocaties_v01!$C$2:$X$2),FALSE)</f>
        <v>7.0039999999999996</v>
      </c>
      <c r="BU176" s="93">
        <f>VLOOKUP(BS176,aslocaties_v01!$C$3:$AA$500,MATCH($K$3,aslocaties_v01!$C$2:$X$2),FALSE)</f>
        <v>7.5869999999999997</v>
      </c>
      <c r="BV176" s="93">
        <f>VLOOKUP(BS176,aslocaties_v01!$C$3:$AA$500,MATCH($K$3*10,aslocaties_v01!$C$2:$Y$2),FALSE)</f>
        <v>8.2050000000000001</v>
      </c>
      <c r="BW176" s="93">
        <f t="shared" si="139"/>
        <v>0.58300000000000018</v>
      </c>
      <c r="BX176" s="93">
        <f t="shared" si="140"/>
        <v>0.61800000000000033</v>
      </c>
      <c r="BY176" s="94">
        <f t="shared" si="141"/>
        <v>1.5202702702701743E-2</v>
      </c>
      <c r="BZ176" s="94">
        <f t="shared" si="142"/>
        <v>1.1200000000000876E-2</v>
      </c>
      <c r="CA176" s="94">
        <f t="shared" si="143"/>
        <v>4.2999999999999261E-2</v>
      </c>
      <c r="CB176">
        <f t="shared" si="144"/>
        <v>3.3999999999999808E-2</v>
      </c>
      <c r="CC176" s="58">
        <f t="shared" si="145"/>
        <v>2.6999999999999247E-2</v>
      </c>
      <c r="CD176" s="95" t="b">
        <f t="shared" si="146"/>
        <v>0</v>
      </c>
      <c r="CE176" s="96" t="b">
        <f t="shared" si="147"/>
        <v>1</v>
      </c>
      <c r="CF176" t="b">
        <f t="shared" si="148"/>
        <v>1</v>
      </c>
      <c r="CG176" t="b">
        <f t="shared" si="149"/>
        <v>1</v>
      </c>
      <c r="CH176" s="84" t="b">
        <f t="shared" si="150"/>
        <v>1</v>
      </c>
      <c r="CI176">
        <f t="shared" si="151"/>
        <v>0.55100000000000005</v>
      </c>
      <c r="CJ176" t="b">
        <f t="shared" si="152"/>
        <v>1</v>
      </c>
      <c r="CK176" t="b">
        <f t="shared" si="153"/>
        <v>1</v>
      </c>
      <c r="CL176" s="84" t="b">
        <f t="shared" si="173"/>
        <v>1</v>
      </c>
      <c r="CM176">
        <f t="shared" si="154"/>
        <v>2.4969999999999999</v>
      </c>
      <c r="CN176" t="b">
        <f t="shared" si="155"/>
        <v>1</v>
      </c>
      <c r="CO176" s="84">
        <f t="shared" si="156"/>
        <v>5.6648695808639293E-2</v>
      </c>
      <c r="CP176" t="b">
        <f t="shared" si="157"/>
        <v>1</v>
      </c>
      <c r="CQ176" s="96" t="b">
        <f t="shared" si="158"/>
        <v>1</v>
      </c>
      <c r="CR176" t="b">
        <f t="shared" si="159"/>
        <v>1</v>
      </c>
      <c r="CS176" t="b">
        <f t="shared" si="160"/>
        <v>1</v>
      </c>
      <c r="CT176" t="b">
        <f t="shared" si="161"/>
        <v>1</v>
      </c>
      <c r="CU176" t="b">
        <f t="shared" si="162"/>
        <v>1</v>
      </c>
      <c r="CV176" s="84" t="b">
        <f t="shared" si="163"/>
        <v>1</v>
      </c>
      <c r="CW176" t="b">
        <f t="shared" si="164"/>
        <v>1</v>
      </c>
      <c r="CX176" t="b">
        <f t="shared" si="165"/>
        <v>1</v>
      </c>
      <c r="CY176" t="b">
        <f t="shared" si="166"/>
        <v>1</v>
      </c>
      <c r="CZ176" t="b">
        <f t="shared" si="167"/>
        <v>1</v>
      </c>
      <c r="DA176" s="84">
        <f t="shared" si="168"/>
        <v>0</v>
      </c>
      <c r="DB176" t="b">
        <f t="shared" si="169"/>
        <v>0</v>
      </c>
    </row>
    <row r="177" spans="1:106">
      <c r="A177" s="9">
        <v>1831</v>
      </c>
      <c r="B177" s="3">
        <v>2</v>
      </c>
      <c r="C177" s="3" t="s">
        <v>2055</v>
      </c>
      <c r="D177" s="3" t="str">
        <f t="shared" si="116"/>
        <v>MA_1_38-2_dk_0057</v>
      </c>
      <c r="E177" s="3" t="str">
        <f t="shared" si="117"/>
        <v>0057</v>
      </c>
      <c r="F177" s="3">
        <v>152029.67199999999</v>
      </c>
      <c r="G177" s="15">
        <v>420216.56199999998</v>
      </c>
      <c r="H177" s="35" t="str">
        <f t="shared" si="118"/>
        <v>ja</v>
      </c>
      <c r="I177" s="42">
        <v>101</v>
      </c>
      <c r="J177" s="20" t="s">
        <v>372</v>
      </c>
      <c r="K177" s="21">
        <v>10000</v>
      </c>
      <c r="L177" s="28">
        <f t="shared" si="170"/>
        <v>1</v>
      </c>
      <c r="M177" s="28">
        <f t="shared" si="171"/>
        <v>1</v>
      </c>
      <c r="N177" s="56">
        <f t="shared" si="119"/>
        <v>10000</v>
      </c>
      <c r="O177" s="33">
        <f t="shared" si="172"/>
        <v>114.31546032363877</v>
      </c>
      <c r="P177" s="37">
        <f t="shared" si="120"/>
        <v>89.88121191884504</v>
      </c>
      <c r="Q177" s="9" t="s">
        <v>12</v>
      </c>
      <c r="R177" s="55" t="s">
        <v>12</v>
      </c>
      <c r="S177" s="55">
        <v>6.2480000000000002</v>
      </c>
      <c r="T177" s="55">
        <v>6.6219999999999999</v>
      </c>
      <c r="U177" s="55">
        <v>6.9610000000000003</v>
      </c>
      <c r="V177" s="3">
        <v>7.2389999999999999</v>
      </c>
      <c r="W177" s="3">
        <v>7.5529999999999999</v>
      </c>
      <c r="X177" s="3" t="s">
        <v>12</v>
      </c>
      <c r="Y177" s="3">
        <v>8.1790000000000003</v>
      </c>
      <c r="Z177" s="15" t="s">
        <v>12</v>
      </c>
      <c r="AA177" s="10">
        <f t="shared" si="121"/>
        <v>7.5529999999999999</v>
      </c>
      <c r="AB177" s="9">
        <f t="shared" si="122"/>
        <v>0.59199999999999964</v>
      </c>
      <c r="AC177" s="10">
        <f t="shared" si="123"/>
        <v>0.62600000000000033</v>
      </c>
      <c r="AD177" s="9" t="s">
        <v>12</v>
      </c>
      <c r="AE177" s="55" t="s">
        <v>12</v>
      </c>
      <c r="AF177" s="55">
        <v>0.34799999999999998</v>
      </c>
      <c r="AG177" s="55">
        <v>0.4</v>
      </c>
      <c r="AH177" s="55">
        <v>0.45400000000000001</v>
      </c>
      <c r="AI177" s="3">
        <v>0.503</v>
      </c>
      <c r="AJ177" s="3">
        <v>0.56000000000000005</v>
      </c>
      <c r="AK177" s="3" t="s">
        <v>12</v>
      </c>
      <c r="AL177" s="3">
        <v>0.69899999999999995</v>
      </c>
      <c r="AM177" s="15" t="s">
        <v>12</v>
      </c>
      <c r="AN177" s="10">
        <f t="shared" si="124"/>
        <v>0.56000000000000005</v>
      </c>
      <c r="AO177" s="9">
        <f t="shared" si="125"/>
        <v>0.10600000000000004</v>
      </c>
      <c r="AP177" s="10">
        <f t="shared" si="126"/>
        <v>0.1389999999999999</v>
      </c>
      <c r="AQ177" s="9" t="s">
        <v>12</v>
      </c>
      <c r="AR177" s="55" t="s">
        <v>12</v>
      </c>
      <c r="AS177" s="55">
        <v>2.0419999999999998</v>
      </c>
      <c r="AT177" s="55">
        <v>2.1629999999999998</v>
      </c>
      <c r="AU177" s="55">
        <v>2.286</v>
      </c>
      <c r="AV177" s="3">
        <v>2.395</v>
      </c>
      <c r="AW177" s="3">
        <v>2.5169999999999999</v>
      </c>
      <c r="AX177" s="3" t="s">
        <v>12</v>
      </c>
      <c r="AY177" s="3">
        <v>2.819</v>
      </c>
      <c r="AZ177" s="15" t="s">
        <v>12</v>
      </c>
      <c r="BA177" s="10">
        <f t="shared" si="127"/>
        <v>2.5169999999999999</v>
      </c>
      <c r="BB177" s="9">
        <f t="shared" si="128"/>
        <v>0.23099999999999987</v>
      </c>
      <c r="BC177" s="10">
        <f t="shared" si="129"/>
        <v>0.30200000000000005</v>
      </c>
      <c r="BD177" s="9">
        <v>7.1760000000000002</v>
      </c>
      <c r="BE177" s="3">
        <v>7.7709999999999999</v>
      </c>
      <c r="BF177" s="15">
        <v>8.39</v>
      </c>
      <c r="BG177" s="15">
        <f t="shared" si="130"/>
        <v>7.7709999999999999</v>
      </c>
      <c r="BH177" s="9">
        <f t="shared" si="131"/>
        <v>0.59499999999999975</v>
      </c>
      <c r="BI177" s="10">
        <f t="shared" si="132"/>
        <v>0.61900000000000066</v>
      </c>
      <c r="BJ177" s="9">
        <v>7.1619999999999999</v>
      </c>
      <c r="BK177" s="3">
        <v>7.7569999999999997</v>
      </c>
      <c r="BL177" s="15">
        <v>8.3759999999999994</v>
      </c>
      <c r="BM177" s="15">
        <f t="shared" si="133"/>
        <v>7.7569999999999997</v>
      </c>
      <c r="BN177" s="9">
        <f t="shared" si="134"/>
        <v>0.59499999999999975</v>
      </c>
      <c r="BO177" s="10">
        <f t="shared" si="135"/>
        <v>0.61899999999999977</v>
      </c>
      <c r="BP177">
        <f t="shared" si="136"/>
        <v>0</v>
      </c>
      <c r="BQ177" s="93">
        <f t="shared" si="137"/>
        <v>1.0050675675675678</v>
      </c>
      <c r="BR177" s="93">
        <f t="shared" si="138"/>
        <v>1.0050675675675678</v>
      </c>
      <c r="BS177" s="93" t="str">
        <f>VLOOKUP(C177,'Koppeling locatie - aslocatie'!$A$2:$C$8139,2,FALSE)</f>
        <v>maas212</v>
      </c>
      <c r="BT177" s="93">
        <f>VLOOKUP($BS177,aslocaties_v01!$C$3:$AA$500,MATCH($K$3/10,aslocaties_v01!$C$2:$X$2),FALSE)</f>
        <v>6.9530000000000003</v>
      </c>
      <c r="BU177" s="93">
        <f>VLOOKUP(BS177,aslocaties_v01!$C$3:$AA$500,MATCH($K$3,aslocaties_v01!$C$2:$X$2),FALSE)</f>
        <v>7.5410000000000004</v>
      </c>
      <c r="BV177" s="93">
        <f>VLOOKUP(BS177,aslocaties_v01!$C$3:$AA$500,MATCH($K$3*10,aslocaties_v01!$C$2:$Y$2),FALSE)</f>
        <v>8.1639999999999997</v>
      </c>
      <c r="BW177" s="93">
        <f t="shared" si="139"/>
        <v>0.58800000000000008</v>
      </c>
      <c r="BX177" s="93">
        <f t="shared" si="140"/>
        <v>0.62299999999999933</v>
      </c>
      <c r="BY177" s="94">
        <f t="shared" si="141"/>
        <v>6.7567567567560216E-3</v>
      </c>
      <c r="BZ177" s="94">
        <f t="shared" si="142"/>
        <v>4.7923322683721681E-3</v>
      </c>
      <c r="CA177" s="94">
        <f t="shared" si="143"/>
        <v>8.0000000000000071E-3</v>
      </c>
      <c r="CB177">
        <f t="shared" si="144"/>
        <v>1.1999999999999567E-2</v>
      </c>
      <c r="CC177" s="58">
        <f t="shared" si="145"/>
        <v>1.5000000000000568E-2</v>
      </c>
      <c r="CD177" s="95" t="b">
        <f t="shared" si="146"/>
        <v>0</v>
      </c>
      <c r="CE177" s="96" t="b">
        <f t="shared" si="147"/>
        <v>1</v>
      </c>
      <c r="CF177" t="b">
        <f t="shared" si="148"/>
        <v>1</v>
      </c>
      <c r="CG177" t="b">
        <f t="shared" si="149"/>
        <v>1</v>
      </c>
      <c r="CH177" s="84" t="b">
        <f t="shared" si="150"/>
        <v>1</v>
      </c>
      <c r="CI177">
        <f t="shared" si="151"/>
        <v>0.56000000000000005</v>
      </c>
      <c r="CJ177" t="b">
        <f t="shared" si="152"/>
        <v>1</v>
      </c>
      <c r="CK177" t="b">
        <f t="shared" si="153"/>
        <v>1</v>
      </c>
      <c r="CL177" s="84" t="b">
        <f t="shared" si="173"/>
        <v>1</v>
      </c>
      <c r="CM177">
        <f t="shared" si="154"/>
        <v>2.5169999999999999</v>
      </c>
      <c r="CN177" t="b">
        <f t="shared" si="155"/>
        <v>1</v>
      </c>
      <c r="CO177" s="84">
        <f t="shared" si="156"/>
        <v>5.6662665108783365E-2</v>
      </c>
      <c r="CP177" t="b">
        <f t="shared" si="157"/>
        <v>1</v>
      </c>
      <c r="CQ177" s="96" t="b">
        <f t="shared" si="158"/>
        <v>1</v>
      </c>
      <c r="CR177" t="b">
        <f t="shared" si="159"/>
        <v>1</v>
      </c>
      <c r="CS177" t="b">
        <f t="shared" si="160"/>
        <v>1</v>
      </c>
      <c r="CT177" t="b">
        <f t="shared" si="161"/>
        <v>1</v>
      </c>
      <c r="CU177" t="b">
        <f t="shared" si="162"/>
        <v>1</v>
      </c>
      <c r="CV177" s="84" t="b">
        <f t="shared" si="163"/>
        <v>1</v>
      </c>
      <c r="CW177" t="b">
        <f t="shared" si="164"/>
        <v>1</v>
      </c>
      <c r="CX177" t="b">
        <f t="shared" si="165"/>
        <v>1</v>
      </c>
      <c r="CY177" t="b">
        <f t="shared" si="166"/>
        <v>1</v>
      </c>
      <c r="CZ177" t="b">
        <f t="shared" si="167"/>
        <v>1</v>
      </c>
      <c r="DA177" s="84">
        <f t="shared" si="168"/>
        <v>0</v>
      </c>
      <c r="DB177" t="b">
        <f t="shared" si="169"/>
        <v>0</v>
      </c>
    </row>
    <row r="178" spans="1:106">
      <c r="A178" s="9">
        <v>1832</v>
      </c>
      <c r="B178" s="3">
        <v>2</v>
      </c>
      <c r="C178" s="3" t="s">
        <v>2056</v>
      </c>
      <c r="D178" s="3" t="str">
        <f t="shared" si="116"/>
        <v>MA_1_38-2_dk_0058</v>
      </c>
      <c r="E178" s="3" t="str">
        <f t="shared" si="117"/>
        <v>0058</v>
      </c>
      <c r="F178" s="3">
        <v>151978.65599999999</v>
      </c>
      <c r="G178" s="15">
        <v>420142.56199999998</v>
      </c>
      <c r="H178" s="35" t="str">
        <f t="shared" si="118"/>
        <v>ja</v>
      </c>
      <c r="I178" s="42">
        <v>125</v>
      </c>
      <c r="J178" s="20" t="s">
        <v>372</v>
      </c>
      <c r="K178" s="21">
        <v>10000</v>
      </c>
      <c r="L178" s="28">
        <f t="shared" si="170"/>
        <v>1</v>
      </c>
      <c r="M178" s="28">
        <f t="shared" si="171"/>
        <v>1</v>
      </c>
      <c r="N178" s="56">
        <f t="shared" si="119"/>
        <v>10000</v>
      </c>
      <c r="O178" s="33">
        <f t="shared" si="172"/>
        <v>89.88121191884504</v>
      </c>
      <c r="P178" s="37">
        <f t="shared" si="120"/>
        <v>112.10947655304838</v>
      </c>
      <c r="Q178" s="9" t="s">
        <v>12</v>
      </c>
      <c r="R178" s="55" t="s">
        <v>12</v>
      </c>
      <c r="S178" s="55">
        <v>6.2480000000000002</v>
      </c>
      <c r="T178" s="55">
        <v>6.6219999999999999</v>
      </c>
      <c r="U178" s="55">
        <v>6.96</v>
      </c>
      <c r="V178" s="3">
        <v>7.2389999999999999</v>
      </c>
      <c r="W178" s="3">
        <v>7.5519999999999996</v>
      </c>
      <c r="X178" s="3" t="s">
        <v>12</v>
      </c>
      <c r="Y178" s="3">
        <v>8.1780000000000008</v>
      </c>
      <c r="Z178" s="15" t="s">
        <v>12</v>
      </c>
      <c r="AA178" s="10">
        <f t="shared" si="121"/>
        <v>7.5519999999999996</v>
      </c>
      <c r="AB178" s="9">
        <f t="shared" si="122"/>
        <v>0.59199999999999964</v>
      </c>
      <c r="AC178" s="10">
        <f t="shared" si="123"/>
        <v>0.62600000000000122</v>
      </c>
      <c r="AD178" s="9" t="s">
        <v>12</v>
      </c>
      <c r="AE178" s="55" t="s">
        <v>12</v>
      </c>
      <c r="AF178" s="55">
        <v>0.34899999999999998</v>
      </c>
      <c r="AG178" s="55">
        <v>0.40200000000000002</v>
      </c>
      <c r="AH178" s="55">
        <v>0.45700000000000002</v>
      </c>
      <c r="AI178" s="3">
        <v>0.50700000000000001</v>
      </c>
      <c r="AJ178" s="3">
        <v>0.56399999999999995</v>
      </c>
      <c r="AK178" s="3" t="s">
        <v>12</v>
      </c>
      <c r="AL178" s="3">
        <v>0.67900000000000005</v>
      </c>
      <c r="AM178" s="15" t="s">
        <v>12</v>
      </c>
      <c r="AN178" s="10">
        <f t="shared" si="124"/>
        <v>0.56399999999999995</v>
      </c>
      <c r="AO178" s="9">
        <f t="shared" si="125"/>
        <v>0.10699999999999993</v>
      </c>
      <c r="AP178" s="10">
        <f t="shared" si="126"/>
        <v>0.1150000000000001</v>
      </c>
      <c r="AQ178" s="9" t="s">
        <v>12</v>
      </c>
      <c r="AR178" s="55" t="s">
        <v>12</v>
      </c>
      <c r="AS178" s="55">
        <v>2.0499999999999998</v>
      </c>
      <c r="AT178" s="55">
        <v>2.17</v>
      </c>
      <c r="AU178" s="55">
        <v>2.294</v>
      </c>
      <c r="AV178" s="3">
        <v>2.4049999999999998</v>
      </c>
      <c r="AW178" s="3">
        <v>2.5270000000000001</v>
      </c>
      <c r="AX178" s="3" t="s">
        <v>12</v>
      </c>
      <c r="AY178" s="3">
        <v>2.7730000000000001</v>
      </c>
      <c r="AZ178" s="15" t="s">
        <v>12</v>
      </c>
      <c r="BA178" s="10">
        <f t="shared" si="127"/>
        <v>2.5270000000000001</v>
      </c>
      <c r="BB178" s="9">
        <f t="shared" si="128"/>
        <v>0.2330000000000001</v>
      </c>
      <c r="BC178" s="10">
        <f t="shared" si="129"/>
        <v>0.246</v>
      </c>
      <c r="BD178" s="9">
        <v>7.1820000000000004</v>
      </c>
      <c r="BE178" s="3">
        <v>7.7759999999999998</v>
      </c>
      <c r="BF178" s="15">
        <v>8.3960000000000008</v>
      </c>
      <c r="BG178" s="15">
        <f t="shared" si="130"/>
        <v>7.7759999999999998</v>
      </c>
      <c r="BH178" s="9">
        <f t="shared" si="131"/>
        <v>0.59399999999999942</v>
      </c>
      <c r="BI178" s="10">
        <f t="shared" si="132"/>
        <v>0.62000000000000099</v>
      </c>
      <c r="BJ178" s="9">
        <v>7.1680000000000001</v>
      </c>
      <c r="BK178" s="3">
        <v>7.7619999999999996</v>
      </c>
      <c r="BL178" s="15">
        <v>8.3810000000000002</v>
      </c>
      <c r="BM178" s="15">
        <f t="shared" si="133"/>
        <v>7.7619999999999996</v>
      </c>
      <c r="BN178" s="9">
        <f t="shared" si="134"/>
        <v>0.59399999999999942</v>
      </c>
      <c r="BO178" s="10">
        <f t="shared" si="135"/>
        <v>0.61900000000000066</v>
      </c>
      <c r="BP178">
        <f t="shared" si="136"/>
        <v>0</v>
      </c>
      <c r="BQ178" s="93">
        <f t="shared" si="137"/>
        <v>1.0033783783783781</v>
      </c>
      <c r="BR178" s="93">
        <f t="shared" si="138"/>
        <v>1.0033783783783781</v>
      </c>
      <c r="BS178" s="93" t="str">
        <f>VLOOKUP(C178,'Koppeling locatie - aslocatie'!$A$2:$C$8139,2,FALSE)</f>
        <v>maas212</v>
      </c>
      <c r="BT178" s="93">
        <f>VLOOKUP($BS178,aslocaties_v01!$C$3:$AA$500,MATCH($K$3/10,aslocaties_v01!$C$2:$X$2),FALSE)</f>
        <v>6.9530000000000003</v>
      </c>
      <c r="BU178" s="93">
        <f>VLOOKUP(BS178,aslocaties_v01!$C$3:$AA$500,MATCH($K$3,aslocaties_v01!$C$2:$X$2),FALSE)</f>
        <v>7.5410000000000004</v>
      </c>
      <c r="BV178" s="93">
        <f>VLOOKUP(BS178,aslocaties_v01!$C$3:$AA$500,MATCH($K$3*10,aslocaties_v01!$C$2:$Y$2),FALSE)</f>
        <v>8.1639999999999997</v>
      </c>
      <c r="BW178" s="93">
        <f t="shared" si="139"/>
        <v>0.58800000000000008</v>
      </c>
      <c r="BX178" s="93">
        <f t="shared" si="140"/>
        <v>0.62299999999999933</v>
      </c>
      <c r="BY178" s="94">
        <f t="shared" si="141"/>
        <v>6.7567567567560216E-3</v>
      </c>
      <c r="BZ178" s="94">
        <f t="shared" si="142"/>
        <v>4.7923322683736114E-3</v>
      </c>
      <c r="CA178" s="94">
        <f t="shared" si="143"/>
        <v>6.9999999999996732E-3</v>
      </c>
      <c r="CB178">
        <f t="shared" si="144"/>
        <v>1.0999999999999233E-2</v>
      </c>
      <c r="CC178" s="58">
        <f t="shared" si="145"/>
        <v>1.4000000000001123E-2</v>
      </c>
      <c r="CD178" s="95" t="b">
        <f t="shared" si="146"/>
        <v>0</v>
      </c>
      <c r="CE178" s="96" t="b">
        <f t="shared" si="147"/>
        <v>1</v>
      </c>
      <c r="CF178" t="b">
        <f t="shared" si="148"/>
        <v>1</v>
      </c>
      <c r="CG178" t="b">
        <f t="shared" si="149"/>
        <v>1</v>
      </c>
      <c r="CH178" s="84" t="b">
        <f t="shared" si="150"/>
        <v>1</v>
      </c>
      <c r="CI178">
        <f t="shared" si="151"/>
        <v>0.56399999999999995</v>
      </c>
      <c r="CJ178" t="b">
        <f t="shared" si="152"/>
        <v>1</v>
      </c>
      <c r="CK178" t="b">
        <f t="shared" si="153"/>
        <v>1</v>
      </c>
      <c r="CL178" s="84" t="b">
        <f t="shared" si="173"/>
        <v>1</v>
      </c>
      <c r="CM178">
        <f t="shared" si="154"/>
        <v>2.5270000000000001</v>
      </c>
      <c r="CN178" t="b">
        <f t="shared" si="155"/>
        <v>1</v>
      </c>
      <c r="CO178" s="84">
        <f t="shared" si="156"/>
        <v>5.6616630855844563E-2</v>
      </c>
      <c r="CP178" t="b">
        <f t="shared" si="157"/>
        <v>1</v>
      </c>
      <c r="CQ178" s="96" t="b">
        <f t="shared" si="158"/>
        <v>1</v>
      </c>
      <c r="CR178" t="b">
        <f t="shared" si="159"/>
        <v>1</v>
      </c>
      <c r="CS178" t="b">
        <f t="shared" si="160"/>
        <v>1</v>
      </c>
      <c r="CT178" t="b">
        <f t="shared" si="161"/>
        <v>1</v>
      </c>
      <c r="CU178" t="b">
        <f t="shared" si="162"/>
        <v>1</v>
      </c>
      <c r="CV178" s="84" t="b">
        <f t="shared" si="163"/>
        <v>1</v>
      </c>
      <c r="CW178" t="b">
        <f t="shared" si="164"/>
        <v>1</v>
      </c>
      <c r="CX178" t="b">
        <f t="shared" si="165"/>
        <v>1</v>
      </c>
      <c r="CY178" t="b">
        <f t="shared" si="166"/>
        <v>1</v>
      </c>
      <c r="CZ178" t="b">
        <f t="shared" si="167"/>
        <v>1</v>
      </c>
      <c r="DA178" s="84">
        <f t="shared" si="168"/>
        <v>0</v>
      </c>
      <c r="DB178" t="b">
        <f t="shared" si="169"/>
        <v>0</v>
      </c>
    </row>
    <row r="179" spans="1:106">
      <c r="A179" s="9">
        <v>1833</v>
      </c>
      <c r="B179" s="3">
        <v>2</v>
      </c>
      <c r="C179" s="3" t="s">
        <v>2057</v>
      </c>
      <c r="D179" s="3" t="str">
        <f t="shared" si="116"/>
        <v>MA_1_38-2_dk_0059</v>
      </c>
      <c r="E179" s="3" t="str">
        <f t="shared" si="117"/>
        <v>0059</v>
      </c>
      <c r="F179" s="3">
        <v>151976.734</v>
      </c>
      <c r="G179" s="15">
        <v>420030.46899999998</v>
      </c>
      <c r="H179" s="35" t="str">
        <f t="shared" si="118"/>
        <v>ja</v>
      </c>
      <c r="I179" s="42">
        <v>76</v>
      </c>
      <c r="J179" s="20" t="s">
        <v>372</v>
      </c>
      <c r="K179" s="21">
        <v>10000</v>
      </c>
      <c r="L179" s="28">
        <f t="shared" si="170"/>
        <v>1</v>
      </c>
      <c r="M179" s="28">
        <f t="shared" si="171"/>
        <v>1</v>
      </c>
      <c r="N179" s="56">
        <f t="shared" si="119"/>
        <v>10000</v>
      </c>
      <c r="O179" s="33">
        <f t="shared" si="172"/>
        <v>112.10947655304838</v>
      </c>
      <c r="P179" s="37">
        <f t="shared" si="120"/>
        <v>90.500095077302817</v>
      </c>
      <c r="Q179" s="9" t="s">
        <v>12</v>
      </c>
      <c r="R179" s="55" t="s">
        <v>12</v>
      </c>
      <c r="S179" s="55">
        <v>6.2439999999999998</v>
      </c>
      <c r="T179" s="55">
        <v>6.6210000000000004</v>
      </c>
      <c r="U179" s="55">
        <v>6.96</v>
      </c>
      <c r="V179" s="3">
        <v>7.2380000000000004</v>
      </c>
      <c r="W179" s="3">
        <v>7.5519999999999996</v>
      </c>
      <c r="X179" s="3" t="s">
        <v>12</v>
      </c>
      <c r="Y179" s="3">
        <v>8.1769999999999996</v>
      </c>
      <c r="Z179" s="15" t="s">
        <v>12</v>
      </c>
      <c r="AA179" s="10">
        <f t="shared" si="121"/>
        <v>7.5519999999999996</v>
      </c>
      <c r="AB179" s="9">
        <f t="shared" si="122"/>
        <v>0.59199999999999964</v>
      </c>
      <c r="AC179" s="10">
        <f t="shared" si="123"/>
        <v>0.625</v>
      </c>
      <c r="AD179" s="9" t="s">
        <v>12</v>
      </c>
      <c r="AE179" s="55" t="s">
        <v>12</v>
      </c>
      <c r="AF179" s="55">
        <v>0.34799999999999998</v>
      </c>
      <c r="AG179" s="55">
        <v>0.40100000000000002</v>
      </c>
      <c r="AH179" s="55">
        <v>0.45800000000000002</v>
      </c>
      <c r="AI179" s="3">
        <v>0.50900000000000001</v>
      </c>
      <c r="AJ179" s="3">
        <v>0.56699999999999995</v>
      </c>
      <c r="AK179" s="3" t="s">
        <v>12</v>
      </c>
      <c r="AL179" s="3">
        <v>0.68700000000000006</v>
      </c>
      <c r="AM179" s="15" t="s">
        <v>12</v>
      </c>
      <c r="AN179" s="10">
        <f t="shared" si="124"/>
        <v>0.56699999999999995</v>
      </c>
      <c r="AO179" s="9">
        <f t="shared" si="125"/>
        <v>0.10899999999999993</v>
      </c>
      <c r="AP179" s="10">
        <f t="shared" si="126"/>
        <v>0.12000000000000011</v>
      </c>
      <c r="AQ179" s="9" t="s">
        <v>12</v>
      </c>
      <c r="AR179" s="55" t="s">
        <v>12</v>
      </c>
      <c r="AS179" s="55">
        <v>2.0510000000000002</v>
      </c>
      <c r="AT179" s="55">
        <v>2.173</v>
      </c>
      <c r="AU179" s="55">
        <v>2.298</v>
      </c>
      <c r="AV179" s="3">
        <v>2.4119999999999999</v>
      </c>
      <c r="AW179" s="3">
        <v>2.54</v>
      </c>
      <c r="AX179" s="3" t="s">
        <v>12</v>
      </c>
      <c r="AY179" s="3">
        <v>2.8090000000000002</v>
      </c>
      <c r="AZ179" s="15" t="s">
        <v>12</v>
      </c>
      <c r="BA179" s="10">
        <f t="shared" si="127"/>
        <v>2.54</v>
      </c>
      <c r="BB179" s="9">
        <f t="shared" si="128"/>
        <v>0.24199999999999999</v>
      </c>
      <c r="BC179" s="10">
        <f t="shared" si="129"/>
        <v>0.26900000000000013</v>
      </c>
      <c r="BD179" s="9">
        <v>7.1680000000000001</v>
      </c>
      <c r="BE179" s="3">
        <v>7.7649999999999997</v>
      </c>
      <c r="BF179" s="15">
        <v>8.3870000000000005</v>
      </c>
      <c r="BG179" s="15">
        <f t="shared" si="130"/>
        <v>7.7649999999999997</v>
      </c>
      <c r="BH179" s="9">
        <f t="shared" si="131"/>
        <v>0.59699999999999953</v>
      </c>
      <c r="BI179" s="10">
        <f t="shared" si="132"/>
        <v>0.62200000000000077</v>
      </c>
      <c r="BJ179" s="9">
        <v>7.1520000000000001</v>
      </c>
      <c r="BK179" s="3">
        <v>7.7489999999999997</v>
      </c>
      <c r="BL179" s="15">
        <v>8.3699999999999992</v>
      </c>
      <c r="BM179" s="15">
        <f t="shared" si="133"/>
        <v>7.7489999999999997</v>
      </c>
      <c r="BN179" s="9">
        <f t="shared" si="134"/>
        <v>0.59699999999999953</v>
      </c>
      <c r="BO179" s="10">
        <f t="shared" si="135"/>
        <v>0.62099999999999955</v>
      </c>
      <c r="BP179">
        <f t="shared" si="136"/>
        <v>0</v>
      </c>
      <c r="BQ179" s="93">
        <f t="shared" si="137"/>
        <v>1.0084459459459458</v>
      </c>
      <c r="BR179" s="93">
        <f t="shared" si="138"/>
        <v>1.0084459459459458</v>
      </c>
      <c r="BS179" s="93" t="str">
        <f>VLOOKUP(C179,'Koppeling locatie - aslocatie'!$A$2:$C$8139,2,FALSE)</f>
        <v>maas212</v>
      </c>
      <c r="BT179" s="93">
        <f>VLOOKUP($BS179,aslocaties_v01!$C$3:$AA$500,MATCH($K$3/10,aslocaties_v01!$C$2:$X$2),FALSE)</f>
        <v>6.9530000000000003</v>
      </c>
      <c r="BU179" s="93">
        <f>VLOOKUP(BS179,aslocaties_v01!$C$3:$AA$500,MATCH($K$3,aslocaties_v01!$C$2:$X$2),FALSE)</f>
        <v>7.5410000000000004</v>
      </c>
      <c r="BV179" s="93">
        <f>VLOOKUP(BS179,aslocaties_v01!$C$3:$AA$500,MATCH($K$3*10,aslocaties_v01!$C$2:$Y$2),FALSE)</f>
        <v>8.1639999999999997</v>
      </c>
      <c r="BW179" s="93">
        <f t="shared" si="139"/>
        <v>0.58800000000000008</v>
      </c>
      <c r="BX179" s="93">
        <f t="shared" si="140"/>
        <v>0.62299999999999933</v>
      </c>
      <c r="BY179" s="94">
        <f t="shared" si="141"/>
        <v>6.7567567567560216E-3</v>
      </c>
      <c r="BZ179" s="94">
        <f t="shared" si="142"/>
        <v>3.2000000000010909E-3</v>
      </c>
      <c r="CA179" s="94">
        <f t="shared" si="143"/>
        <v>6.9999999999996732E-3</v>
      </c>
      <c r="CB179">
        <f t="shared" si="144"/>
        <v>1.0999999999999233E-2</v>
      </c>
      <c r="CC179" s="58">
        <f t="shared" si="145"/>
        <v>1.2999999999999901E-2</v>
      </c>
      <c r="CD179" s="95" t="b">
        <f t="shared" si="146"/>
        <v>0</v>
      </c>
      <c r="CE179" s="96" t="b">
        <f t="shared" si="147"/>
        <v>1</v>
      </c>
      <c r="CF179" t="b">
        <f t="shared" si="148"/>
        <v>1</v>
      </c>
      <c r="CG179" t="b">
        <f t="shared" si="149"/>
        <v>1</v>
      </c>
      <c r="CH179" s="84" t="b">
        <f t="shared" si="150"/>
        <v>1</v>
      </c>
      <c r="CI179">
        <f t="shared" si="151"/>
        <v>0.56699999999999995</v>
      </c>
      <c r="CJ179" t="b">
        <f t="shared" si="152"/>
        <v>1</v>
      </c>
      <c r="CK179" t="b">
        <f t="shared" si="153"/>
        <v>1</v>
      </c>
      <c r="CL179" s="84" t="b">
        <f t="shared" si="173"/>
        <v>1</v>
      </c>
      <c r="CM179">
        <f t="shared" si="154"/>
        <v>2.54</v>
      </c>
      <c r="CN179" t="b">
        <f t="shared" si="155"/>
        <v>1</v>
      </c>
      <c r="CO179" s="84">
        <f t="shared" si="156"/>
        <v>5.6336651134840723E-2</v>
      </c>
      <c r="CP179" t="b">
        <f t="shared" si="157"/>
        <v>1</v>
      </c>
      <c r="CQ179" s="96" t="b">
        <f t="shared" si="158"/>
        <v>1</v>
      </c>
      <c r="CR179" t="b">
        <f t="shared" si="159"/>
        <v>1</v>
      </c>
      <c r="CS179" t="b">
        <f t="shared" si="160"/>
        <v>1</v>
      </c>
      <c r="CT179" t="b">
        <f t="shared" si="161"/>
        <v>1</v>
      </c>
      <c r="CU179" t="b">
        <f t="shared" si="162"/>
        <v>1</v>
      </c>
      <c r="CV179" s="84" t="b">
        <f t="shared" si="163"/>
        <v>1</v>
      </c>
      <c r="CW179" t="b">
        <f t="shared" si="164"/>
        <v>1</v>
      </c>
      <c r="CX179" t="b">
        <f t="shared" si="165"/>
        <v>1</v>
      </c>
      <c r="CY179" t="b">
        <f t="shared" si="166"/>
        <v>1</v>
      </c>
      <c r="CZ179" t="b">
        <f t="shared" si="167"/>
        <v>1</v>
      </c>
      <c r="DA179" s="84">
        <f t="shared" si="168"/>
        <v>0</v>
      </c>
      <c r="DB179" t="b">
        <f t="shared" si="169"/>
        <v>0</v>
      </c>
    </row>
    <row r="180" spans="1:106">
      <c r="A180" s="9">
        <v>1834</v>
      </c>
      <c r="B180" s="3">
        <v>2</v>
      </c>
      <c r="C180" s="3" t="s">
        <v>2058</v>
      </c>
      <c r="D180" s="3" t="str">
        <f t="shared" si="116"/>
        <v>MA_1_38-2_dk_0060</v>
      </c>
      <c r="E180" s="3" t="str">
        <f t="shared" si="117"/>
        <v>0060</v>
      </c>
      <c r="F180" s="3">
        <v>152026.06200000001</v>
      </c>
      <c r="G180" s="15">
        <v>419954.59399999998</v>
      </c>
      <c r="H180" s="35" t="str">
        <f t="shared" si="118"/>
        <v>ja</v>
      </c>
      <c r="I180" s="42">
        <v>78</v>
      </c>
      <c r="J180" s="20" t="s">
        <v>372</v>
      </c>
      <c r="K180" s="21">
        <v>10000</v>
      </c>
      <c r="L180" s="28">
        <f t="shared" si="170"/>
        <v>1</v>
      </c>
      <c r="M180" s="28">
        <f t="shared" si="171"/>
        <v>1</v>
      </c>
      <c r="N180" s="56">
        <f t="shared" si="119"/>
        <v>10000</v>
      </c>
      <c r="O180" s="33">
        <f t="shared" si="172"/>
        <v>90.500095077302817</v>
      </c>
      <c r="P180" s="37">
        <f t="shared" si="120"/>
        <v>112.55118439182016</v>
      </c>
      <c r="Q180" s="9" t="s">
        <v>12</v>
      </c>
      <c r="R180" s="55" t="s">
        <v>12</v>
      </c>
      <c r="S180" s="55">
        <v>6.2430000000000003</v>
      </c>
      <c r="T180" s="55">
        <v>6.6210000000000004</v>
      </c>
      <c r="U180" s="55">
        <v>6.9589999999999996</v>
      </c>
      <c r="V180" s="3">
        <v>7.2370000000000001</v>
      </c>
      <c r="W180" s="3">
        <v>7.5510000000000002</v>
      </c>
      <c r="X180" s="3" t="s">
        <v>12</v>
      </c>
      <c r="Y180" s="3">
        <v>8.1769999999999996</v>
      </c>
      <c r="Z180" s="15" t="s">
        <v>12</v>
      </c>
      <c r="AA180" s="10">
        <f t="shared" si="121"/>
        <v>7.5510000000000002</v>
      </c>
      <c r="AB180" s="9">
        <f t="shared" si="122"/>
        <v>0.59200000000000053</v>
      </c>
      <c r="AC180" s="10">
        <f t="shared" si="123"/>
        <v>0.62599999999999945</v>
      </c>
      <c r="AD180" s="9" t="s">
        <v>12</v>
      </c>
      <c r="AE180" s="55" t="s">
        <v>12</v>
      </c>
      <c r="AF180" s="55">
        <v>0.35799999999999998</v>
      </c>
      <c r="AG180" s="55">
        <v>0.41399999999999998</v>
      </c>
      <c r="AH180" s="55">
        <v>0.47199999999999998</v>
      </c>
      <c r="AI180" s="3">
        <v>0.52500000000000002</v>
      </c>
      <c r="AJ180" s="3">
        <v>0.58499999999999996</v>
      </c>
      <c r="AK180" s="3" t="s">
        <v>12</v>
      </c>
      <c r="AL180" s="3">
        <v>0.72599999999999998</v>
      </c>
      <c r="AM180" s="15" t="s">
        <v>12</v>
      </c>
      <c r="AN180" s="10">
        <f t="shared" si="124"/>
        <v>0.58499999999999996</v>
      </c>
      <c r="AO180" s="9">
        <f t="shared" si="125"/>
        <v>0.11299999999999999</v>
      </c>
      <c r="AP180" s="10">
        <f t="shared" si="126"/>
        <v>0.14100000000000001</v>
      </c>
      <c r="AQ180" s="9" t="s">
        <v>12</v>
      </c>
      <c r="AR180" s="55" t="s">
        <v>12</v>
      </c>
      <c r="AS180" s="55">
        <v>2.081</v>
      </c>
      <c r="AT180" s="55">
        <v>2.2040000000000002</v>
      </c>
      <c r="AU180" s="55">
        <v>2.3330000000000002</v>
      </c>
      <c r="AV180" s="3">
        <v>2.448</v>
      </c>
      <c r="AW180" s="3">
        <v>2.5760000000000001</v>
      </c>
      <c r="AX180" s="3" t="s">
        <v>12</v>
      </c>
      <c r="AY180" s="3">
        <v>2.839</v>
      </c>
      <c r="AZ180" s="15" t="s">
        <v>12</v>
      </c>
      <c r="BA180" s="10">
        <f t="shared" si="127"/>
        <v>2.5760000000000001</v>
      </c>
      <c r="BB180" s="9">
        <f t="shared" si="128"/>
        <v>0.24299999999999988</v>
      </c>
      <c r="BC180" s="10">
        <f t="shared" si="129"/>
        <v>0.2629999999999999</v>
      </c>
      <c r="BD180" s="9">
        <v>7.1779999999999999</v>
      </c>
      <c r="BE180" s="3">
        <v>7.7789999999999999</v>
      </c>
      <c r="BF180" s="15">
        <v>8.42</v>
      </c>
      <c r="BG180" s="15">
        <f t="shared" si="130"/>
        <v>7.7789999999999999</v>
      </c>
      <c r="BH180" s="9">
        <f t="shared" si="131"/>
        <v>0.60099999999999998</v>
      </c>
      <c r="BI180" s="10">
        <f t="shared" si="132"/>
        <v>0.64100000000000001</v>
      </c>
      <c r="BJ180" s="9">
        <v>7.1609999999999996</v>
      </c>
      <c r="BK180" s="3">
        <v>7.7629999999999999</v>
      </c>
      <c r="BL180" s="15">
        <v>8.4039999999999999</v>
      </c>
      <c r="BM180" s="15">
        <f t="shared" si="133"/>
        <v>7.7629999999999999</v>
      </c>
      <c r="BN180" s="9">
        <f t="shared" si="134"/>
        <v>0.60200000000000031</v>
      </c>
      <c r="BO180" s="10">
        <f t="shared" si="135"/>
        <v>0.64100000000000001</v>
      </c>
      <c r="BP180">
        <f t="shared" si="136"/>
        <v>0</v>
      </c>
      <c r="BQ180" s="93">
        <f t="shared" si="137"/>
        <v>1.0152027027027017</v>
      </c>
      <c r="BR180" s="93">
        <f t="shared" si="138"/>
        <v>1.0168918918918914</v>
      </c>
      <c r="BS180" s="93" t="str">
        <f>VLOOKUP(C180,'Koppeling locatie - aslocatie'!$A$2:$C$8139,2,FALSE)</f>
        <v>maas212</v>
      </c>
      <c r="BT180" s="93">
        <f>VLOOKUP($BS180,aslocaties_v01!$C$3:$AA$500,MATCH($K$3/10,aslocaties_v01!$C$2:$X$2),FALSE)</f>
        <v>6.9530000000000003</v>
      </c>
      <c r="BU180" s="93">
        <f>VLOOKUP(BS180,aslocaties_v01!$C$3:$AA$500,MATCH($K$3,aslocaties_v01!$C$2:$X$2),FALSE)</f>
        <v>7.5410000000000004</v>
      </c>
      <c r="BV180" s="93">
        <f>VLOOKUP(BS180,aslocaties_v01!$C$3:$AA$500,MATCH($K$3*10,aslocaties_v01!$C$2:$Y$2),FALSE)</f>
        <v>8.1639999999999997</v>
      </c>
      <c r="BW180" s="93">
        <f t="shared" si="139"/>
        <v>0.58800000000000008</v>
      </c>
      <c r="BX180" s="93">
        <f t="shared" si="140"/>
        <v>0.62299999999999933</v>
      </c>
      <c r="BY180" s="94">
        <f t="shared" si="141"/>
        <v>6.7567567567574649E-3</v>
      </c>
      <c r="BZ180" s="94">
        <f t="shared" si="142"/>
        <v>4.7923322683708358E-3</v>
      </c>
      <c r="CA180" s="94">
        <f t="shared" si="143"/>
        <v>5.9999999999993392E-3</v>
      </c>
      <c r="CB180">
        <f t="shared" si="144"/>
        <v>9.9999999999997868E-3</v>
      </c>
      <c r="CC180" s="58">
        <f t="shared" si="145"/>
        <v>1.2999999999999901E-2</v>
      </c>
      <c r="CD180" s="95" t="b">
        <f t="shared" si="146"/>
        <v>0</v>
      </c>
      <c r="CE180" s="96" t="b">
        <f t="shared" si="147"/>
        <v>1</v>
      </c>
      <c r="CF180" t="b">
        <f t="shared" si="148"/>
        <v>1</v>
      </c>
      <c r="CG180" t="b">
        <f t="shared" si="149"/>
        <v>1</v>
      </c>
      <c r="CH180" s="84" t="b">
        <f t="shared" si="150"/>
        <v>1</v>
      </c>
      <c r="CI180">
        <f t="shared" si="151"/>
        <v>0.58499999999999996</v>
      </c>
      <c r="CJ180" t="b">
        <f t="shared" si="152"/>
        <v>1</v>
      </c>
      <c r="CK180" t="b">
        <f t="shared" si="153"/>
        <v>1</v>
      </c>
      <c r="CL180" s="84" t="b">
        <f t="shared" si="173"/>
        <v>1</v>
      </c>
      <c r="CM180">
        <f t="shared" si="154"/>
        <v>2.5760000000000001</v>
      </c>
      <c r="CN180" t="b">
        <f t="shared" si="155"/>
        <v>1</v>
      </c>
      <c r="CO180" s="84">
        <f t="shared" si="156"/>
        <v>5.6511853323560034E-2</v>
      </c>
      <c r="CP180" t="b">
        <f t="shared" si="157"/>
        <v>1</v>
      </c>
      <c r="CQ180" s="96" t="b">
        <f t="shared" si="158"/>
        <v>1</v>
      </c>
      <c r="CR180" t="b">
        <f t="shared" si="159"/>
        <v>1</v>
      </c>
      <c r="CS180" t="b">
        <f t="shared" si="160"/>
        <v>1</v>
      </c>
      <c r="CT180" t="b">
        <f t="shared" si="161"/>
        <v>1</v>
      </c>
      <c r="CU180" t="b">
        <f t="shared" si="162"/>
        <v>1</v>
      </c>
      <c r="CV180" s="84" t="b">
        <f t="shared" si="163"/>
        <v>1</v>
      </c>
      <c r="CW180" t="b">
        <f t="shared" si="164"/>
        <v>1</v>
      </c>
      <c r="CX180" t="b">
        <f t="shared" si="165"/>
        <v>1</v>
      </c>
      <c r="CY180" t="b">
        <f t="shared" si="166"/>
        <v>1</v>
      </c>
      <c r="CZ180" t="b">
        <f t="shared" si="167"/>
        <v>1</v>
      </c>
      <c r="DA180" s="84">
        <f t="shared" si="168"/>
        <v>0</v>
      </c>
      <c r="DB180" t="b">
        <f t="shared" si="169"/>
        <v>0</v>
      </c>
    </row>
    <row r="181" spans="1:106">
      <c r="A181" s="9">
        <v>1835</v>
      </c>
      <c r="B181" s="3">
        <v>2</v>
      </c>
      <c r="C181" s="3" t="s">
        <v>2059</v>
      </c>
      <c r="D181" s="3" t="str">
        <f t="shared" si="116"/>
        <v>MA_1_38-2_dk_0061</v>
      </c>
      <c r="E181" s="3" t="str">
        <f t="shared" si="117"/>
        <v>0061</v>
      </c>
      <c r="F181" s="3">
        <v>152023.984</v>
      </c>
      <c r="G181" s="15">
        <v>419842.06199999998</v>
      </c>
      <c r="H181" s="35" t="str">
        <f t="shared" si="118"/>
        <v>ja</v>
      </c>
      <c r="I181" s="42">
        <v>67</v>
      </c>
      <c r="J181" s="20" t="s">
        <v>372</v>
      </c>
      <c r="K181" s="21">
        <v>10000</v>
      </c>
      <c r="L181" s="28">
        <f t="shared" si="170"/>
        <v>1</v>
      </c>
      <c r="M181" s="28">
        <f t="shared" si="171"/>
        <v>1</v>
      </c>
      <c r="N181" s="56">
        <f t="shared" si="119"/>
        <v>10000</v>
      </c>
      <c r="O181" s="33">
        <f t="shared" si="172"/>
        <v>112.55118439182016</v>
      </c>
      <c r="P181" s="37">
        <f t="shared" si="120"/>
        <v>89.634312760231609</v>
      </c>
      <c r="Q181" s="9" t="s">
        <v>12</v>
      </c>
      <c r="R181" s="55" t="s">
        <v>12</v>
      </c>
      <c r="S181" s="55">
        <v>6.2409999999999997</v>
      </c>
      <c r="T181" s="55">
        <v>6.6139999999999999</v>
      </c>
      <c r="U181" s="55">
        <v>6.9560000000000004</v>
      </c>
      <c r="V181" s="3">
        <v>7.2320000000000002</v>
      </c>
      <c r="W181" s="3">
        <v>7.5460000000000003</v>
      </c>
      <c r="X181" s="3" t="s">
        <v>12</v>
      </c>
      <c r="Y181" s="3">
        <v>8.1739999999999995</v>
      </c>
      <c r="Z181" s="15" t="s">
        <v>12</v>
      </c>
      <c r="AA181" s="10">
        <f t="shared" si="121"/>
        <v>7.5460000000000003</v>
      </c>
      <c r="AB181" s="9">
        <f t="shared" si="122"/>
        <v>0.58999999999999986</v>
      </c>
      <c r="AC181" s="10">
        <f t="shared" si="123"/>
        <v>0.62799999999999923</v>
      </c>
      <c r="AD181" s="9" t="s">
        <v>12</v>
      </c>
      <c r="AE181" s="55" t="s">
        <v>12</v>
      </c>
      <c r="AF181" s="55">
        <v>0.35599999999999998</v>
      </c>
      <c r="AG181" s="55">
        <v>0.41299999999999998</v>
      </c>
      <c r="AH181" s="55">
        <v>0.47199999999999998</v>
      </c>
      <c r="AI181" s="3">
        <v>0.52600000000000002</v>
      </c>
      <c r="AJ181" s="3">
        <v>0.58599999999999997</v>
      </c>
      <c r="AK181" s="3" t="s">
        <v>12</v>
      </c>
      <c r="AL181" s="3">
        <v>0.72899999999999998</v>
      </c>
      <c r="AM181" s="15" t="s">
        <v>12</v>
      </c>
      <c r="AN181" s="10">
        <f t="shared" si="124"/>
        <v>0.58599999999999997</v>
      </c>
      <c r="AO181" s="9">
        <f t="shared" si="125"/>
        <v>0.11399999999999999</v>
      </c>
      <c r="AP181" s="10">
        <f t="shared" si="126"/>
        <v>0.14300000000000002</v>
      </c>
      <c r="AQ181" s="9" t="s">
        <v>12</v>
      </c>
      <c r="AR181" s="55" t="s">
        <v>12</v>
      </c>
      <c r="AS181" s="55">
        <v>2.0779999999999998</v>
      </c>
      <c r="AT181" s="55">
        <v>2.2029999999999998</v>
      </c>
      <c r="AU181" s="55">
        <v>2.3330000000000002</v>
      </c>
      <c r="AV181" s="3">
        <v>2.4500000000000002</v>
      </c>
      <c r="AW181" s="3">
        <v>2.5790000000000002</v>
      </c>
      <c r="AX181" s="3" t="s">
        <v>12</v>
      </c>
      <c r="AY181" s="3">
        <v>2.851</v>
      </c>
      <c r="AZ181" s="15" t="s">
        <v>12</v>
      </c>
      <c r="BA181" s="10">
        <f t="shared" si="127"/>
        <v>2.5790000000000002</v>
      </c>
      <c r="BB181" s="9">
        <f t="shared" si="128"/>
        <v>0.246</v>
      </c>
      <c r="BC181" s="10">
        <f t="shared" si="129"/>
        <v>0.2719999999999998</v>
      </c>
      <c r="BD181" s="9">
        <v>7.1689999999999996</v>
      </c>
      <c r="BE181" s="3">
        <v>7.7729999999999997</v>
      </c>
      <c r="BF181" s="15">
        <v>8.423</v>
      </c>
      <c r="BG181" s="15">
        <f t="shared" si="130"/>
        <v>7.7729999999999997</v>
      </c>
      <c r="BH181" s="9">
        <f t="shared" si="131"/>
        <v>0.60400000000000009</v>
      </c>
      <c r="BI181" s="10">
        <f t="shared" si="132"/>
        <v>0.65000000000000036</v>
      </c>
      <c r="BJ181" s="9">
        <v>7.15</v>
      </c>
      <c r="BK181" s="3">
        <v>7.7530000000000001</v>
      </c>
      <c r="BL181" s="15">
        <v>8.3949999999999996</v>
      </c>
      <c r="BM181" s="15">
        <f t="shared" si="133"/>
        <v>7.7530000000000001</v>
      </c>
      <c r="BN181" s="9">
        <f t="shared" si="134"/>
        <v>0.60299999999999976</v>
      </c>
      <c r="BO181" s="10">
        <f t="shared" si="135"/>
        <v>0.64199999999999946</v>
      </c>
      <c r="BP181">
        <f t="shared" si="136"/>
        <v>0</v>
      </c>
      <c r="BQ181" s="93">
        <f t="shared" si="137"/>
        <v>1.0237288135593225</v>
      </c>
      <c r="BR181" s="93">
        <f t="shared" si="138"/>
        <v>1.0220338983050845</v>
      </c>
      <c r="BS181" s="93" t="str">
        <f>VLOOKUP(C181,'Koppeling locatie - aslocatie'!$A$2:$C$8139,2,FALSE)</f>
        <v>maas212</v>
      </c>
      <c r="BT181" s="93">
        <f>VLOOKUP($BS181,aslocaties_v01!$C$3:$AA$500,MATCH($K$3/10,aslocaties_v01!$C$2:$X$2),FALSE)</f>
        <v>6.9530000000000003</v>
      </c>
      <c r="BU181" s="93">
        <f>VLOOKUP(BS181,aslocaties_v01!$C$3:$AA$500,MATCH($K$3,aslocaties_v01!$C$2:$X$2),FALSE)</f>
        <v>7.5410000000000004</v>
      </c>
      <c r="BV181" s="93">
        <f>VLOOKUP(BS181,aslocaties_v01!$C$3:$AA$500,MATCH($K$3*10,aslocaties_v01!$C$2:$Y$2),FALSE)</f>
        <v>8.1639999999999997</v>
      </c>
      <c r="BW181" s="93">
        <f t="shared" si="139"/>
        <v>0.58800000000000008</v>
      </c>
      <c r="BX181" s="93">
        <f t="shared" si="140"/>
        <v>0.62299999999999933</v>
      </c>
      <c r="BY181" s="94">
        <f t="shared" si="141"/>
        <v>3.3898305084741898E-3</v>
      </c>
      <c r="BZ181" s="94">
        <f t="shared" si="142"/>
        <v>7.9617834394902776E-3</v>
      </c>
      <c r="CA181" s="94">
        <f t="shared" si="143"/>
        <v>3.0000000000001137E-3</v>
      </c>
      <c r="CB181">
        <f t="shared" si="144"/>
        <v>4.9999999999998934E-3</v>
      </c>
      <c r="CC181" s="58">
        <f t="shared" si="145"/>
        <v>9.9999999999997868E-3</v>
      </c>
      <c r="CD181" s="95" t="b">
        <f t="shared" si="146"/>
        <v>0</v>
      </c>
      <c r="CE181" s="96" t="b">
        <f t="shared" si="147"/>
        <v>1</v>
      </c>
      <c r="CF181" t="b">
        <f t="shared" si="148"/>
        <v>1</v>
      </c>
      <c r="CG181" t="b">
        <f t="shared" si="149"/>
        <v>1</v>
      </c>
      <c r="CH181" s="84" t="b">
        <f t="shared" si="150"/>
        <v>1</v>
      </c>
      <c r="CI181">
        <f t="shared" si="151"/>
        <v>0.58599999999999997</v>
      </c>
      <c r="CJ181" t="b">
        <f t="shared" si="152"/>
        <v>1</v>
      </c>
      <c r="CK181" t="b">
        <f t="shared" si="153"/>
        <v>1</v>
      </c>
      <c r="CL181" s="84" t="b">
        <f t="shared" si="173"/>
        <v>1</v>
      </c>
      <c r="CM181">
        <f t="shared" si="154"/>
        <v>2.5790000000000002</v>
      </c>
      <c r="CN181" t="b">
        <f t="shared" si="155"/>
        <v>1</v>
      </c>
      <c r="CO181" s="84">
        <f t="shared" si="156"/>
        <v>5.6476832765648632E-2</v>
      </c>
      <c r="CP181" t="b">
        <f t="shared" si="157"/>
        <v>1</v>
      </c>
      <c r="CQ181" s="96" t="b">
        <f t="shared" si="158"/>
        <v>1</v>
      </c>
      <c r="CR181" t="b">
        <f t="shared" si="159"/>
        <v>1</v>
      </c>
      <c r="CS181" t="b">
        <f t="shared" si="160"/>
        <v>1</v>
      </c>
      <c r="CT181" t="b">
        <f t="shared" si="161"/>
        <v>1</v>
      </c>
      <c r="CU181" t="b">
        <f t="shared" si="162"/>
        <v>1</v>
      </c>
      <c r="CV181" s="84" t="b">
        <f t="shared" si="163"/>
        <v>1</v>
      </c>
      <c r="CW181" t="b">
        <f t="shared" si="164"/>
        <v>1</v>
      </c>
      <c r="CX181" t="b">
        <f t="shared" si="165"/>
        <v>1</v>
      </c>
      <c r="CY181" t="b">
        <f t="shared" si="166"/>
        <v>1</v>
      </c>
      <c r="CZ181" t="b">
        <f t="shared" si="167"/>
        <v>1</v>
      </c>
      <c r="DA181" s="84">
        <f t="shared" si="168"/>
        <v>0</v>
      </c>
      <c r="DB181" t="b">
        <f t="shared" si="169"/>
        <v>0</v>
      </c>
    </row>
    <row r="182" spans="1:106">
      <c r="A182" s="9">
        <v>1836</v>
      </c>
      <c r="B182" s="3">
        <v>2</v>
      </c>
      <c r="C182" s="3" t="s">
        <v>2060</v>
      </c>
      <c r="D182" s="3" t="str">
        <f t="shared" si="116"/>
        <v>MA_1_38-2_dk_0062</v>
      </c>
      <c r="E182" s="3" t="str">
        <f t="shared" si="117"/>
        <v>0062</v>
      </c>
      <c r="F182" s="3">
        <v>152072.734</v>
      </c>
      <c r="G182" s="15">
        <v>419766.84399999998</v>
      </c>
      <c r="H182" s="35" t="str">
        <f t="shared" si="118"/>
        <v>ja</v>
      </c>
      <c r="I182" s="42">
        <v>77</v>
      </c>
      <c r="J182" s="20" t="s">
        <v>372</v>
      </c>
      <c r="K182" s="21">
        <v>10000</v>
      </c>
      <c r="L182" s="28">
        <f t="shared" si="170"/>
        <v>1</v>
      </c>
      <c r="M182" s="28">
        <f t="shared" si="171"/>
        <v>1</v>
      </c>
      <c r="N182" s="56">
        <f t="shared" si="119"/>
        <v>10000</v>
      </c>
      <c r="O182" s="33">
        <f t="shared" si="172"/>
        <v>89.634312760231609</v>
      </c>
      <c r="P182" s="37">
        <f t="shared" si="120"/>
        <v>118.51892279715361</v>
      </c>
      <c r="Q182" s="9" t="s">
        <v>12</v>
      </c>
      <c r="R182" s="55" t="s">
        <v>12</v>
      </c>
      <c r="S182" s="55">
        <v>6.2290000000000001</v>
      </c>
      <c r="T182" s="55">
        <v>6.6029999999999998</v>
      </c>
      <c r="U182" s="55">
        <v>6.9450000000000003</v>
      </c>
      <c r="V182" s="3">
        <v>7.2220000000000004</v>
      </c>
      <c r="W182" s="3">
        <v>7.5339999999999998</v>
      </c>
      <c r="X182" s="3" t="s">
        <v>12</v>
      </c>
      <c r="Y182" s="3">
        <v>8.16</v>
      </c>
      <c r="Z182" s="15" t="s">
        <v>12</v>
      </c>
      <c r="AA182" s="10">
        <f t="shared" si="121"/>
        <v>7.5339999999999998</v>
      </c>
      <c r="AB182" s="9">
        <f t="shared" si="122"/>
        <v>0.58899999999999952</v>
      </c>
      <c r="AC182" s="10">
        <f t="shared" si="123"/>
        <v>0.62600000000000033</v>
      </c>
      <c r="AD182" s="9" t="s">
        <v>12</v>
      </c>
      <c r="AE182" s="55" t="s">
        <v>12</v>
      </c>
      <c r="AF182" s="55">
        <v>0.39</v>
      </c>
      <c r="AG182" s="55">
        <v>0.45</v>
      </c>
      <c r="AH182" s="55">
        <v>0.51400000000000001</v>
      </c>
      <c r="AI182" s="3">
        <v>0.57199999999999995</v>
      </c>
      <c r="AJ182" s="3">
        <v>0.63800000000000001</v>
      </c>
      <c r="AK182" s="3" t="s">
        <v>12</v>
      </c>
      <c r="AL182" s="3">
        <v>0.81799999999999995</v>
      </c>
      <c r="AM182" s="15" t="s">
        <v>12</v>
      </c>
      <c r="AN182" s="10">
        <f t="shared" si="124"/>
        <v>0.63800000000000001</v>
      </c>
      <c r="AO182" s="9">
        <f t="shared" si="125"/>
        <v>0.124</v>
      </c>
      <c r="AP182" s="10">
        <f t="shared" si="126"/>
        <v>0.17999999999999994</v>
      </c>
      <c r="AQ182" s="9" t="s">
        <v>12</v>
      </c>
      <c r="AR182" s="55" t="s">
        <v>12</v>
      </c>
      <c r="AS182" s="55">
        <v>2.165</v>
      </c>
      <c r="AT182" s="55">
        <v>2.3010000000000002</v>
      </c>
      <c r="AU182" s="55">
        <v>2.44</v>
      </c>
      <c r="AV182" s="3">
        <v>2.5630000000000002</v>
      </c>
      <c r="AW182" s="3">
        <v>2.6989999999999998</v>
      </c>
      <c r="AX182" s="3" t="s">
        <v>12</v>
      </c>
      <c r="AY182" s="3">
        <v>3.0419999999999998</v>
      </c>
      <c r="AZ182" s="15" t="s">
        <v>12</v>
      </c>
      <c r="BA182" s="10">
        <f t="shared" si="127"/>
        <v>2.6989999999999998</v>
      </c>
      <c r="BB182" s="9">
        <f t="shared" si="128"/>
        <v>0.2589999999999999</v>
      </c>
      <c r="BC182" s="10">
        <f t="shared" si="129"/>
        <v>0.34299999999999997</v>
      </c>
      <c r="BD182" s="9">
        <v>7.1890000000000001</v>
      </c>
      <c r="BE182" s="3">
        <v>7.851</v>
      </c>
      <c r="BF182" s="15">
        <v>9.0850000000000009</v>
      </c>
      <c r="BG182" s="15">
        <f t="shared" si="130"/>
        <v>7.851</v>
      </c>
      <c r="BH182" s="9">
        <f t="shared" si="131"/>
        <v>0.66199999999999992</v>
      </c>
      <c r="BI182" s="10">
        <f t="shared" si="132"/>
        <v>1.2340000000000009</v>
      </c>
      <c r="BJ182" s="9">
        <v>7.17</v>
      </c>
      <c r="BK182" s="3">
        <v>7.7869999999999999</v>
      </c>
      <c r="BL182" s="15">
        <v>8.4120000000000008</v>
      </c>
      <c r="BM182" s="15">
        <f t="shared" si="133"/>
        <v>7.7869999999999999</v>
      </c>
      <c r="BN182" s="9">
        <f t="shared" si="134"/>
        <v>0.61699999999999999</v>
      </c>
      <c r="BO182" s="10">
        <f t="shared" si="135"/>
        <v>0.62500000000000089</v>
      </c>
      <c r="BP182">
        <f t="shared" si="136"/>
        <v>0</v>
      </c>
      <c r="BQ182" s="93">
        <f t="shared" si="137"/>
        <v>1.1239388794567071</v>
      </c>
      <c r="BR182" s="93">
        <f t="shared" si="138"/>
        <v>1.0475382003395595</v>
      </c>
      <c r="BS182" s="93" t="str">
        <f>VLOOKUP(C182,'Koppeling locatie - aslocatie'!$A$2:$C$8139,2,FALSE)</f>
        <v>maas212</v>
      </c>
      <c r="BT182" s="93">
        <f>VLOOKUP($BS182,aslocaties_v01!$C$3:$AA$500,MATCH($K$3/10,aslocaties_v01!$C$2:$X$2),FALSE)</f>
        <v>6.9530000000000003</v>
      </c>
      <c r="BU182" s="93">
        <f>VLOOKUP(BS182,aslocaties_v01!$C$3:$AA$500,MATCH($K$3,aslocaties_v01!$C$2:$X$2),FALSE)</f>
        <v>7.5410000000000004</v>
      </c>
      <c r="BV182" s="93">
        <f>VLOOKUP(BS182,aslocaties_v01!$C$3:$AA$500,MATCH($K$3*10,aslocaties_v01!$C$2:$Y$2),FALSE)</f>
        <v>8.1639999999999997</v>
      </c>
      <c r="BW182" s="93">
        <f t="shared" si="139"/>
        <v>0.58800000000000008</v>
      </c>
      <c r="BX182" s="93">
        <f t="shared" si="140"/>
        <v>0.62299999999999933</v>
      </c>
      <c r="BY182" s="94">
        <f t="shared" si="141"/>
        <v>1.6977928692689659E-3</v>
      </c>
      <c r="BZ182" s="94">
        <f t="shared" si="142"/>
        <v>4.7923322683721681E-3</v>
      </c>
      <c r="CA182" s="94">
        <f t="shared" si="143"/>
        <v>8.0000000000000071E-3</v>
      </c>
      <c r="CB182">
        <f t="shared" si="144"/>
        <v>7.0000000000005613E-3</v>
      </c>
      <c r="CC182" s="58">
        <f t="shared" si="145"/>
        <v>3.9999999999995595E-3</v>
      </c>
      <c r="CD182" s="95" t="b">
        <f t="shared" si="146"/>
        <v>0</v>
      </c>
      <c r="CE182" s="96" t="b">
        <f t="shared" si="147"/>
        <v>1</v>
      </c>
      <c r="CF182" t="b">
        <f t="shared" si="148"/>
        <v>1</v>
      </c>
      <c r="CG182" t="b">
        <f t="shared" si="149"/>
        <v>1</v>
      </c>
      <c r="CH182" s="84" t="b">
        <f t="shared" si="150"/>
        <v>1</v>
      </c>
      <c r="CI182">
        <f t="shared" si="151"/>
        <v>0.63800000000000001</v>
      </c>
      <c r="CJ182" t="b">
        <f t="shared" si="152"/>
        <v>1</v>
      </c>
      <c r="CK182" t="b">
        <f t="shared" si="153"/>
        <v>1</v>
      </c>
      <c r="CL182" s="84" t="b">
        <f t="shared" si="173"/>
        <v>1</v>
      </c>
      <c r="CM182">
        <f t="shared" si="154"/>
        <v>2.6989999999999998</v>
      </c>
      <c r="CN182" t="b">
        <f t="shared" si="155"/>
        <v>1</v>
      </c>
      <c r="CO182" s="84">
        <f t="shared" si="156"/>
        <v>5.6142314311292955E-2</v>
      </c>
      <c r="CP182" t="b">
        <f t="shared" si="157"/>
        <v>1</v>
      </c>
      <c r="CQ182" s="96" t="b">
        <f t="shared" si="158"/>
        <v>1</v>
      </c>
      <c r="CR182" t="b">
        <f t="shared" si="159"/>
        <v>1</v>
      </c>
      <c r="CS182" t="b">
        <f t="shared" si="160"/>
        <v>1</v>
      </c>
      <c r="CT182" t="b">
        <f t="shared" si="161"/>
        <v>1</v>
      </c>
      <c r="CU182" t="b">
        <f t="shared" si="162"/>
        <v>1</v>
      </c>
      <c r="CV182" s="84" t="b">
        <f t="shared" si="163"/>
        <v>1</v>
      </c>
      <c r="CW182" t="b">
        <f t="shared" si="164"/>
        <v>1</v>
      </c>
      <c r="CX182" t="b">
        <f t="shared" si="165"/>
        <v>1</v>
      </c>
      <c r="CY182" t="b">
        <f t="shared" si="166"/>
        <v>1</v>
      </c>
      <c r="CZ182" t="b">
        <f t="shared" si="167"/>
        <v>1</v>
      </c>
      <c r="DA182" s="84">
        <f t="shared" si="168"/>
        <v>0</v>
      </c>
      <c r="DB182" t="b">
        <f t="shared" si="169"/>
        <v>0</v>
      </c>
    </row>
    <row r="183" spans="1:106">
      <c r="A183" s="9">
        <v>1837</v>
      </c>
      <c r="B183" s="3">
        <v>2</v>
      </c>
      <c r="C183" s="3" t="s">
        <v>2061</v>
      </c>
      <c r="D183" s="3" t="str">
        <f t="shared" si="116"/>
        <v>MA_1_38-2_dk_0063</v>
      </c>
      <c r="E183" s="3" t="str">
        <f t="shared" si="117"/>
        <v>0063</v>
      </c>
      <c r="F183" s="3">
        <v>152119.34400000001</v>
      </c>
      <c r="G183" s="15">
        <v>419657.875</v>
      </c>
      <c r="H183" s="35" t="str">
        <f t="shared" si="118"/>
        <v>ja</v>
      </c>
      <c r="I183" s="42">
        <v>86</v>
      </c>
      <c r="J183" s="20" t="s">
        <v>372</v>
      </c>
      <c r="K183" s="21">
        <v>10000</v>
      </c>
      <c r="L183" s="28">
        <f t="shared" si="170"/>
        <v>1</v>
      </c>
      <c r="M183" s="28">
        <f t="shared" si="171"/>
        <v>1</v>
      </c>
      <c r="N183" s="56">
        <f t="shared" si="119"/>
        <v>10000</v>
      </c>
      <c r="O183" s="33">
        <f t="shared" si="172"/>
        <v>118.51892279715361</v>
      </c>
      <c r="P183" s="37">
        <f t="shared" si="120"/>
        <v>99.830168285944509</v>
      </c>
      <c r="Q183" s="9" t="s">
        <v>12</v>
      </c>
      <c r="R183" s="55" t="s">
        <v>12</v>
      </c>
      <c r="S183" s="55">
        <v>6.2240000000000002</v>
      </c>
      <c r="T183" s="55">
        <v>6.5960000000000001</v>
      </c>
      <c r="U183" s="55">
        <v>6.9340000000000002</v>
      </c>
      <c r="V183" s="3">
        <v>7.2089999999999996</v>
      </c>
      <c r="W183" s="3">
        <v>7.5229999999999997</v>
      </c>
      <c r="X183" s="3" t="s">
        <v>12</v>
      </c>
      <c r="Y183" s="3">
        <v>8.1470000000000002</v>
      </c>
      <c r="Z183" s="15" t="s">
        <v>12</v>
      </c>
      <c r="AA183" s="10">
        <f t="shared" si="121"/>
        <v>7.5229999999999997</v>
      </c>
      <c r="AB183" s="9">
        <f t="shared" si="122"/>
        <v>0.58899999999999952</v>
      </c>
      <c r="AC183" s="10">
        <f t="shared" si="123"/>
        <v>0.62400000000000055</v>
      </c>
      <c r="AD183" s="9" t="s">
        <v>12</v>
      </c>
      <c r="AE183" s="55" t="s">
        <v>12</v>
      </c>
      <c r="AF183" s="55">
        <v>0.52200000000000002</v>
      </c>
      <c r="AG183" s="55">
        <v>0.58599999999999997</v>
      </c>
      <c r="AH183" s="55">
        <v>0.66200000000000003</v>
      </c>
      <c r="AI183" s="3">
        <v>0.72599999999999998</v>
      </c>
      <c r="AJ183" s="3">
        <v>0.78900000000000003</v>
      </c>
      <c r="AK183" s="3" t="s">
        <v>12</v>
      </c>
      <c r="AL183" s="3">
        <v>0.98299999999999998</v>
      </c>
      <c r="AM183" s="15" t="s">
        <v>12</v>
      </c>
      <c r="AN183" s="10">
        <f t="shared" si="124"/>
        <v>0.78900000000000003</v>
      </c>
      <c r="AO183" s="9">
        <f t="shared" si="125"/>
        <v>0.127</v>
      </c>
      <c r="AP183" s="10">
        <f t="shared" si="126"/>
        <v>0.19399999999999995</v>
      </c>
      <c r="AQ183" s="9" t="s">
        <v>12</v>
      </c>
      <c r="AR183" s="55" t="s">
        <v>12</v>
      </c>
      <c r="AS183" s="55">
        <v>2.673</v>
      </c>
      <c r="AT183" s="55">
        <v>2.9969999999999999</v>
      </c>
      <c r="AU183" s="55">
        <v>3.1850000000000001</v>
      </c>
      <c r="AV183" s="3">
        <v>3.3140000000000001</v>
      </c>
      <c r="AW183" s="3">
        <v>3.419</v>
      </c>
      <c r="AX183" s="3" t="s">
        <v>12</v>
      </c>
      <c r="AY183" s="3">
        <v>3.7330000000000001</v>
      </c>
      <c r="AZ183" s="15" t="s">
        <v>12</v>
      </c>
      <c r="BA183" s="10">
        <f t="shared" si="127"/>
        <v>3.419</v>
      </c>
      <c r="BB183" s="9">
        <f t="shared" si="128"/>
        <v>0.23399999999999999</v>
      </c>
      <c r="BC183" s="10">
        <f t="shared" si="129"/>
        <v>0.31400000000000006</v>
      </c>
      <c r="BD183" s="9">
        <v>7.1689999999999996</v>
      </c>
      <c r="BE183" s="3">
        <v>7.7679999999999998</v>
      </c>
      <c r="BF183" s="15">
        <v>8.3919999999999995</v>
      </c>
      <c r="BG183" s="15">
        <f t="shared" si="130"/>
        <v>7.7679999999999998</v>
      </c>
      <c r="BH183" s="9">
        <f t="shared" si="131"/>
        <v>0.5990000000000002</v>
      </c>
      <c r="BI183" s="10">
        <f t="shared" si="132"/>
        <v>0.62399999999999967</v>
      </c>
      <c r="BJ183" s="9">
        <v>7.15</v>
      </c>
      <c r="BK183" s="3">
        <v>7.75</v>
      </c>
      <c r="BL183" s="15">
        <v>8.3710000000000004</v>
      </c>
      <c r="BM183" s="15">
        <f t="shared" si="133"/>
        <v>7.75</v>
      </c>
      <c r="BN183" s="9">
        <f t="shared" si="134"/>
        <v>0.59999999999999964</v>
      </c>
      <c r="BO183" s="10">
        <f t="shared" si="135"/>
        <v>0.62100000000000044</v>
      </c>
      <c r="BP183">
        <f t="shared" si="136"/>
        <v>0</v>
      </c>
      <c r="BQ183" s="93">
        <f t="shared" si="137"/>
        <v>1.0169779286927008</v>
      </c>
      <c r="BR183" s="93">
        <f t="shared" si="138"/>
        <v>1.0186757215619697</v>
      </c>
      <c r="BS183" s="93" t="str">
        <f>VLOOKUP(C183,'Koppeling locatie - aslocatie'!$A$2:$C$8139,2,FALSE)</f>
        <v>maas212</v>
      </c>
      <c r="BT183" s="93">
        <f>VLOOKUP($BS183,aslocaties_v01!$C$3:$AA$500,MATCH($K$3/10,aslocaties_v01!$C$2:$X$2),FALSE)</f>
        <v>6.9530000000000003</v>
      </c>
      <c r="BU183" s="93">
        <f>VLOOKUP(BS183,aslocaties_v01!$C$3:$AA$500,MATCH($K$3,aslocaties_v01!$C$2:$X$2),FALSE)</f>
        <v>7.5410000000000004</v>
      </c>
      <c r="BV183" s="93">
        <f>VLOOKUP(BS183,aslocaties_v01!$C$3:$AA$500,MATCH($K$3*10,aslocaties_v01!$C$2:$Y$2),FALSE)</f>
        <v>8.1639999999999997</v>
      </c>
      <c r="BW183" s="93">
        <f t="shared" si="139"/>
        <v>0.58800000000000008</v>
      </c>
      <c r="BX183" s="93">
        <f t="shared" si="140"/>
        <v>0.62299999999999933</v>
      </c>
      <c r="BY183" s="94">
        <f t="shared" si="141"/>
        <v>1.6977928692689659E-3</v>
      </c>
      <c r="BZ183" s="94">
        <f t="shared" si="142"/>
        <v>1.6025641025660953E-3</v>
      </c>
      <c r="CA183" s="94">
        <f t="shared" si="143"/>
        <v>1.9000000000000128E-2</v>
      </c>
      <c r="CB183">
        <f t="shared" si="144"/>
        <v>1.8000000000000682E-2</v>
      </c>
      <c r="CC183" s="58">
        <f t="shared" si="145"/>
        <v>1.699999999999946E-2</v>
      </c>
      <c r="CD183" s="95" t="b">
        <f t="shared" si="146"/>
        <v>0</v>
      </c>
      <c r="CE183" s="96" t="b">
        <f t="shared" si="147"/>
        <v>1</v>
      </c>
      <c r="CF183" t="b">
        <f t="shared" si="148"/>
        <v>1</v>
      </c>
      <c r="CG183" t="b">
        <f t="shared" si="149"/>
        <v>1</v>
      </c>
      <c r="CH183" s="84" t="b">
        <f t="shared" si="150"/>
        <v>1</v>
      </c>
      <c r="CI183">
        <f t="shared" si="151"/>
        <v>0.78900000000000003</v>
      </c>
      <c r="CJ183" t="b">
        <f t="shared" si="152"/>
        <v>1</v>
      </c>
      <c r="CK183" t="b">
        <f t="shared" si="153"/>
        <v>1</v>
      </c>
      <c r="CL183" s="84" t="b">
        <f t="shared" si="173"/>
        <v>1</v>
      </c>
      <c r="CM183">
        <f t="shared" si="154"/>
        <v>3.419</v>
      </c>
      <c r="CN183" t="b">
        <f t="shared" si="155"/>
        <v>1</v>
      </c>
      <c r="CO183" s="84">
        <f t="shared" si="156"/>
        <v>4.3266742931512212E-2</v>
      </c>
      <c r="CP183" t="b">
        <f t="shared" si="157"/>
        <v>1</v>
      </c>
      <c r="CQ183" s="96" t="b">
        <f t="shared" si="158"/>
        <v>1</v>
      </c>
      <c r="CR183" t="b">
        <f t="shared" si="159"/>
        <v>1</v>
      </c>
      <c r="CS183" t="b">
        <f t="shared" si="160"/>
        <v>1</v>
      </c>
      <c r="CT183" t="b">
        <f t="shared" si="161"/>
        <v>1</v>
      </c>
      <c r="CU183" t="b">
        <f t="shared" si="162"/>
        <v>1</v>
      </c>
      <c r="CV183" s="84" t="b">
        <f t="shared" si="163"/>
        <v>1</v>
      </c>
      <c r="CW183" t="b">
        <f t="shared" si="164"/>
        <v>1</v>
      </c>
      <c r="CX183" t="b">
        <f t="shared" si="165"/>
        <v>1</v>
      </c>
      <c r="CY183" t="b">
        <f t="shared" si="166"/>
        <v>1</v>
      </c>
      <c r="CZ183" t="b">
        <f t="shared" si="167"/>
        <v>1</v>
      </c>
      <c r="DA183" s="84">
        <f t="shared" si="168"/>
        <v>0</v>
      </c>
      <c r="DB183" t="b">
        <f t="shared" si="169"/>
        <v>0</v>
      </c>
    </row>
    <row r="184" spans="1:106">
      <c r="A184" s="9">
        <v>1838</v>
      </c>
      <c r="B184" s="3">
        <v>2</v>
      </c>
      <c r="C184" s="3" t="s">
        <v>2062</v>
      </c>
      <c r="D184" s="3" t="str">
        <f t="shared" si="116"/>
        <v>MA_1_38-2_dk_0064</v>
      </c>
      <c r="E184" s="3" t="str">
        <f t="shared" si="117"/>
        <v>0064</v>
      </c>
      <c r="F184" s="3">
        <v>152115.34400000001</v>
      </c>
      <c r="G184" s="15">
        <v>419558.125</v>
      </c>
      <c r="H184" s="35" t="str">
        <f t="shared" si="118"/>
        <v>ja</v>
      </c>
      <c r="I184" s="42">
        <v>86</v>
      </c>
      <c r="J184" s="20" t="s">
        <v>372</v>
      </c>
      <c r="K184" s="21">
        <v>10000</v>
      </c>
      <c r="L184" s="28">
        <f t="shared" si="170"/>
        <v>1</v>
      </c>
      <c r="M184" s="28">
        <f t="shared" si="171"/>
        <v>1</v>
      </c>
      <c r="N184" s="56">
        <f t="shared" si="119"/>
        <v>10000</v>
      </c>
      <c r="O184" s="33">
        <f t="shared" si="172"/>
        <v>99.830168285944509</v>
      </c>
      <c r="P184" s="37">
        <f t="shared" si="120"/>
        <v>91.15045378384113</v>
      </c>
      <c r="Q184" s="9" t="s">
        <v>12</v>
      </c>
      <c r="R184" s="55" t="s">
        <v>12</v>
      </c>
      <c r="S184" s="55">
        <v>6.2229999999999999</v>
      </c>
      <c r="T184" s="55">
        <v>6.5960000000000001</v>
      </c>
      <c r="U184" s="55">
        <v>6.9329999999999998</v>
      </c>
      <c r="V184" s="3">
        <v>7.2080000000000002</v>
      </c>
      <c r="W184" s="3">
        <v>7.5220000000000002</v>
      </c>
      <c r="X184" s="3" t="s">
        <v>12</v>
      </c>
      <c r="Y184" s="3">
        <v>8.1460000000000008</v>
      </c>
      <c r="Z184" s="15" t="s">
        <v>12</v>
      </c>
      <c r="AA184" s="10">
        <f t="shared" si="121"/>
        <v>7.5220000000000002</v>
      </c>
      <c r="AB184" s="9">
        <f t="shared" si="122"/>
        <v>0.58900000000000041</v>
      </c>
      <c r="AC184" s="10">
        <f t="shared" si="123"/>
        <v>0.62400000000000055</v>
      </c>
      <c r="AD184" s="9" t="s">
        <v>12</v>
      </c>
      <c r="AE184" s="55" t="s">
        <v>12</v>
      </c>
      <c r="AF184" s="55">
        <v>0.46</v>
      </c>
      <c r="AG184" s="55">
        <v>0.52</v>
      </c>
      <c r="AH184" s="55">
        <v>0.58499999999999996</v>
      </c>
      <c r="AI184" s="3">
        <v>0.64300000000000002</v>
      </c>
      <c r="AJ184" s="3">
        <v>0.70899999999999996</v>
      </c>
      <c r="AK184" s="3" t="s">
        <v>12</v>
      </c>
      <c r="AL184" s="3">
        <v>1.0529999999999999</v>
      </c>
      <c r="AM184" s="15" t="s">
        <v>12</v>
      </c>
      <c r="AN184" s="10">
        <f t="shared" si="124"/>
        <v>0.70899999999999996</v>
      </c>
      <c r="AO184" s="9">
        <f t="shared" si="125"/>
        <v>0.124</v>
      </c>
      <c r="AP184" s="10">
        <f t="shared" si="126"/>
        <v>0.34399999999999997</v>
      </c>
      <c r="AQ184" s="9" t="s">
        <v>12</v>
      </c>
      <c r="AR184" s="55" t="s">
        <v>12</v>
      </c>
      <c r="AS184" s="55">
        <v>2.3140000000000001</v>
      </c>
      <c r="AT184" s="55">
        <v>2.4430000000000001</v>
      </c>
      <c r="AU184" s="55">
        <v>2.5790000000000002</v>
      </c>
      <c r="AV184" s="3">
        <v>2.7069999999999999</v>
      </c>
      <c r="AW184" s="3">
        <v>2.8319999999999999</v>
      </c>
      <c r="AX184" s="3" t="s">
        <v>12</v>
      </c>
      <c r="AY184" s="3">
        <v>4.28</v>
      </c>
      <c r="AZ184" s="15" t="s">
        <v>12</v>
      </c>
      <c r="BA184" s="10">
        <f t="shared" si="127"/>
        <v>2.8319999999999999</v>
      </c>
      <c r="BB184" s="9">
        <f t="shared" si="128"/>
        <v>0.25299999999999967</v>
      </c>
      <c r="BC184" s="10">
        <f t="shared" si="129"/>
        <v>1.4480000000000004</v>
      </c>
      <c r="BD184" s="9">
        <v>7.1630000000000003</v>
      </c>
      <c r="BE184" s="3">
        <v>7.7610000000000001</v>
      </c>
      <c r="BF184" s="15">
        <v>8.3849999999999998</v>
      </c>
      <c r="BG184" s="15">
        <f t="shared" si="130"/>
        <v>7.7610000000000001</v>
      </c>
      <c r="BH184" s="9">
        <f t="shared" si="131"/>
        <v>0.59799999999999986</v>
      </c>
      <c r="BI184" s="10">
        <f t="shared" si="132"/>
        <v>0.62399999999999967</v>
      </c>
      <c r="BJ184" s="9">
        <v>7.1440000000000001</v>
      </c>
      <c r="BK184" s="3">
        <v>7.742</v>
      </c>
      <c r="BL184" s="15">
        <v>8.3640000000000008</v>
      </c>
      <c r="BM184" s="15">
        <f t="shared" si="133"/>
        <v>7.742</v>
      </c>
      <c r="BN184" s="9">
        <f t="shared" si="134"/>
        <v>0.59799999999999986</v>
      </c>
      <c r="BO184" s="10">
        <f t="shared" si="135"/>
        <v>0.62200000000000077</v>
      </c>
      <c r="BP184">
        <f t="shared" si="136"/>
        <v>0</v>
      </c>
      <c r="BQ184" s="93">
        <f t="shared" si="137"/>
        <v>1.0152801358234287</v>
      </c>
      <c r="BR184" s="93">
        <f t="shared" si="138"/>
        <v>1.0152801358234287</v>
      </c>
      <c r="BS184" s="93" t="str">
        <f>VLOOKUP(C184,'Koppeling locatie - aslocatie'!$A$2:$C$8139,2,FALSE)</f>
        <v>maas212</v>
      </c>
      <c r="BT184" s="93">
        <f>VLOOKUP($BS184,aslocaties_v01!$C$3:$AA$500,MATCH($K$3/10,aslocaties_v01!$C$2:$X$2),FALSE)</f>
        <v>6.9530000000000003</v>
      </c>
      <c r="BU184" s="93">
        <f>VLOOKUP(BS184,aslocaties_v01!$C$3:$AA$500,MATCH($K$3,aslocaties_v01!$C$2:$X$2),FALSE)</f>
        <v>7.5410000000000004</v>
      </c>
      <c r="BV184" s="93">
        <f>VLOOKUP(BS184,aslocaties_v01!$C$3:$AA$500,MATCH($K$3*10,aslocaties_v01!$C$2:$Y$2),FALSE)</f>
        <v>8.1639999999999997</v>
      </c>
      <c r="BW184" s="93">
        <f t="shared" si="139"/>
        <v>0.58800000000000008</v>
      </c>
      <c r="BX184" s="93">
        <f t="shared" si="140"/>
        <v>0.62299999999999933</v>
      </c>
      <c r="BY184" s="94">
        <f t="shared" si="141"/>
        <v>1.6977928692705202E-3</v>
      </c>
      <c r="BZ184" s="94">
        <f t="shared" si="142"/>
        <v>1.6025641025660953E-3</v>
      </c>
      <c r="CA184" s="94">
        <f t="shared" si="143"/>
        <v>2.0000000000000462E-2</v>
      </c>
      <c r="CB184">
        <f t="shared" si="144"/>
        <v>1.9000000000000128E-2</v>
      </c>
      <c r="CC184" s="58">
        <f t="shared" si="145"/>
        <v>1.7999999999998906E-2</v>
      </c>
      <c r="CD184" s="95" t="b">
        <f t="shared" si="146"/>
        <v>0</v>
      </c>
      <c r="CE184" s="96" t="b">
        <f t="shared" si="147"/>
        <v>1</v>
      </c>
      <c r="CF184" t="b">
        <f t="shared" si="148"/>
        <v>1</v>
      </c>
      <c r="CG184" t="b">
        <f t="shared" si="149"/>
        <v>1</v>
      </c>
      <c r="CH184" s="84" t="b">
        <f t="shared" si="150"/>
        <v>1</v>
      </c>
      <c r="CI184">
        <f t="shared" si="151"/>
        <v>0.70899999999999996</v>
      </c>
      <c r="CJ184" t="b">
        <f t="shared" si="152"/>
        <v>1</v>
      </c>
      <c r="CK184" t="b">
        <f t="shared" si="153"/>
        <v>1</v>
      </c>
      <c r="CL184" s="84" t="b">
        <f t="shared" si="173"/>
        <v>1</v>
      </c>
      <c r="CM184">
        <f t="shared" si="154"/>
        <v>2.8319999999999999</v>
      </c>
      <c r="CN184" t="b">
        <f t="shared" si="155"/>
        <v>1</v>
      </c>
      <c r="CO184" s="84">
        <f t="shared" si="156"/>
        <v>5.6667641637836982E-2</v>
      </c>
      <c r="CP184" t="b">
        <f t="shared" si="157"/>
        <v>1</v>
      </c>
      <c r="CQ184" s="96" t="b">
        <f t="shared" si="158"/>
        <v>1</v>
      </c>
      <c r="CR184" t="b">
        <f t="shared" si="159"/>
        <v>1</v>
      </c>
      <c r="CS184" t="b">
        <f t="shared" si="160"/>
        <v>1</v>
      </c>
      <c r="CT184" t="b">
        <f t="shared" si="161"/>
        <v>1</v>
      </c>
      <c r="CU184" t="b">
        <f t="shared" si="162"/>
        <v>1</v>
      </c>
      <c r="CV184" s="84" t="b">
        <f t="shared" si="163"/>
        <v>1</v>
      </c>
      <c r="CW184" t="b">
        <f t="shared" si="164"/>
        <v>1</v>
      </c>
      <c r="CX184" t="b">
        <f t="shared" si="165"/>
        <v>1</v>
      </c>
      <c r="CY184" t="b">
        <f t="shared" si="166"/>
        <v>1</v>
      </c>
      <c r="CZ184" t="b">
        <f t="shared" si="167"/>
        <v>1</v>
      </c>
      <c r="DA184" s="84">
        <f t="shared" si="168"/>
        <v>0</v>
      </c>
      <c r="DB184" t="b">
        <f t="shared" si="169"/>
        <v>0</v>
      </c>
    </row>
    <row r="185" spans="1:106">
      <c r="A185" s="9">
        <v>1839</v>
      </c>
      <c r="B185" s="3">
        <v>2</v>
      </c>
      <c r="C185" s="3" t="s">
        <v>2063</v>
      </c>
      <c r="D185" s="3" t="str">
        <f t="shared" si="116"/>
        <v>MA_1_38-2_dk_0065</v>
      </c>
      <c r="E185" s="3" t="str">
        <f t="shared" si="117"/>
        <v>0065</v>
      </c>
      <c r="F185" s="3">
        <v>152110.109</v>
      </c>
      <c r="G185" s="15">
        <v>419467.125</v>
      </c>
      <c r="H185" s="35" t="str">
        <f t="shared" si="118"/>
        <v>ja</v>
      </c>
      <c r="I185" s="42">
        <v>94</v>
      </c>
      <c r="J185" s="20" t="s">
        <v>372</v>
      </c>
      <c r="K185" s="21">
        <v>10000</v>
      </c>
      <c r="L185" s="28">
        <f t="shared" si="170"/>
        <v>1</v>
      </c>
      <c r="M185" s="28">
        <f t="shared" si="171"/>
        <v>1</v>
      </c>
      <c r="N185" s="56">
        <f t="shared" si="119"/>
        <v>10000</v>
      </c>
      <c r="O185" s="33">
        <f t="shared" si="172"/>
        <v>91.15045378384113</v>
      </c>
      <c r="P185" s="37">
        <f t="shared" si="120"/>
        <v>110.07666894031652</v>
      </c>
      <c r="Q185" s="9" t="s">
        <v>12</v>
      </c>
      <c r="R185" s="55" t="s">
        <v>12</v>
      </c>
      <c r="S185" s="55">
        <v>6.2229999999999999</v>
      </c>
      <c r="T185" s="55">
        <v>6.5949999999999998</v>
      </c>
      <c r="U185" s="55">
        <v>6.9320000000000004</v>
      </c>
      <c r="V185" s="3">
        <v>7.2060000000000004</v>
      </c>
      <c r="W185" s="3">
        <v>7.52</v>
      </c>
      <c r="X185" s="3" t="s">
        <v>12</v>
      </c>
      <c r="Y185" s="3">
        <v>8.1440000000000001</v>
      </c>
      <c r="Z185" s="15" t="s">
        <v>12</v>
      </c>
      <c r="AA185" s="10">
        <f t="shared" si="121"/>
        <v>7.52</v>
      </c>
      <c r="AB185" s="9">
        <f t="shared" si="122"/>
        <v>0.58799999999999919</v>
      </c>
      <c r="AC185" s="10">
        <f t="shared" si="123"/>
        <v>0.62400000000000055</v>
      </c>
      <c r="AD185" s="9" t="s">
        <v>12</v>
      </c>
      <c r="AE185" s="55" t="s">
        <v>12</v>
      </c>
      <c r="AF185" s="55">
        <v>0.48799999999999999</v>
      </c>
      <c r="AG185" s="55">
        <v>0.55100000000000005</v>
      </c>
      <c r="AH185" s="55">
        <v>0.61899999999999999</v>
      </c>
      <c r="AI185" s="3">
        <v>0.67900000000000005</v>
      </c>
      <c r="AJ185" s="3">
        <v>0.748</v>
      </c>
      <c r="AK185" s="3" t="s">
        <v>12</v>
      </c>
      <c r="AL185" s="3">
        <v>0.95099999999999996</v>
      </c>
      <c r="AM185" s="15" t="s">
        <v>12</v>
      </c>
      <c r="AN185" s="10">
        <f t="shared" si="124"/>
        <v>0.748</v>
      </c>
      <c r="AO185" s="9">
        <f t="shared" si="125"/>
        <v>0.129</v>
      </c>
      <c r="AP185" s="10">
        <f t="shared" si="126"/>
        <v>0.20299999999999996</v>
      </c>
      <c r="AQ185" s="9" t="s">
        <v>12</v>
      </c>
      <c r="AR185" s="55" t="s">
        <v>12</v>
      </c>
      <c r="AS185" s="55">
        <v>2.3690000000000002</v>
      </c>
      <c r="AT185" s="55">
        <v>2.532</v>
      </c>
      <c r="AU185" s="55">
        <v>2.8370000000000002</v>
      </c>
      <c r="AV185" s="3">
        <v>3.153</v>
      </c>
      <c r="AW185" s="3">
        <v>3.2770000000000001</v>
      </c>
      <c r="AX185" s="3" t="s">
        <v>12</v>
      </c>
      <c r="AY185" s="3">
        <v>3.7229999999999999</v>
      </c>
      <c r="AZ185" s="15" t="s">
        <v>12</v>
      </c>
      <c r="BA185" s="10">
        <f t="shared" si="127"/>
        <v>3.2770000000000001</v>
      </c>
      <c r="BB185" s="9">
        <f t="shared" si="128"/>
        <v>0.43999999999999995</v>
      </c>
      <c r="BC185" s="10">
        <f t="shared" si="129"/>
        <v>0.44599999999999973</v>
      </c>
      <c r="BD185" s="9">
        <v>7.1609999999999996</v>
      </c>
      <c r="BE185" s="3">
        <v>7.7549999999999999</v>
      </c>
      <c r="BF185" s="15">
        <v>8.3710000000000004</v>
      </c>
      <c r="BG185" s="15">
        <f t="shared" si="130"/>
        <v>7.7549999999999999</v>
      </c>
      <c r="BH185" s="9">
        <f t="shared" si="131"/>
        <v>0.59400000000000031</v>
      </c>
      <c r="BI185" s="10">
        <f t="shared" si="132"/>
        <v>0.61600000000000055</v>
      </c>
      <c r="BJ185" s="9">
        <v>7.141</v>
      </c>
      <c r="BK185" s="3">
        <v>7.7350000000000003</v>
      </c>
      <c r="BL185" s="15">
        <v>8.3510000000000009</v>
      </c>
      <c r="BM185" s="15">
        <f t="shared" si="133"/>
        <v>7.7350000000000003</v>
      </c>
      <c r="BN185" s="9">
        <f t="shared" si="134"/>
        <v>0.59400000000000031</v>
      </c>
      <c r="BO185" s="10">
        <f t="shared" si="135"/>
        <v>0.61600000000000055</v>
      </c>
      <c r="BP185">
        <f t="shared" si="136"/>
        <v>0</v>
      </c>
      <c r="BQ185" s="93">
        <f t="shared" si="137"/>
        <v>1.010204081632655</v>
      </c>
      <c r="BR185" s="93">
        <f t="shared" si="138"/>
        <v>1.010204081632655</v>
      </c>
      <c r="BS185" s="93" t="str">
        <f>VLOOKUP(C185,'Koppeling locatie - aslocatie'!$A$2:$C$8139,2,FALSE)</f>
        <v>maas213</v>
      </c>
      <c r="BT185" s="93">
        <f>VLOOKUP($BS185,aslocaties_v01!$C$3:$AA$500,MATCH($K$3/10,aslocaties_v01!$C$2:$X$2),FALSE)</f>
        <v>6.9370000000000003</v>
      </c>
      <c r="BU185" s="93">
        <f>VLOOKUP(BS185,aslocaties_v01!$C$3:$AA$500,MATCH($K$3,aslocaties_v01!$C$2:$X$2),FALSE)</f>
        <v>7.5250000000000004</v>
      </c>
      <c r="BV185" s="93">
        <f>VLOOKUP(BS185,aslocaties_v01!$C$3:$AA$500,MATCH($K$3*10,aslocaties_v01!$C$2:$Y$2),FALSE)</f>
        <v>8.1479999999999997</v>
      </c>
      <c r="BW185" s="93">
        <f t="shared" si="139"/>
        <v>0.58800000000000008</v>
      </c>
      <c r="BX185" s="93">
        <f t="shared" si="140"/>
        <v>0.62299999999999933</v>
      </c>
      <c r="BY185" s="94">
        <f t="shared" si="141"/>
        <v>1.5543122344752192E-15</v>
      </c>
      <c r="BZ185" s="94">
        <f t="shared" si="142"/>
        <v>1.6025641025660953E-3</v>
      </c>
      <c r="CA185" s="94">
        <f t="shared" si="143"/>
        <v>4.9999999999998934E-3</v>
      </c>
      <c r="CB185">
        <f t="shared" si="144"/>
        <v>5.0000000000007816E-3</v>
      </c>
      <c r="CC185" s="58">
        <f t="shared" si="145"/>
        <v>3.9999999999995595E-3</v>
      </c>
      <c r="CD185" s="95" t="b">
        <f t="shared" si="146"/>
        <v>0</v>
      </c>
      <c r="CE185" s="96" t="b">
        <f t="shared" si="147"/>
        <v>1</v>
      </c>
      <c r="CF185" t="b">
        <f t="shared" si="148"/>
        <v>1</v>
      </c>
      <c r="CG185" t="b">
        <f t="shared" si="149"/>
        <v>1</v>
      </c>
      <c r="CH185" s="84" t="b">
        <f t="shared" si="150"/>
        <v>1</v>
      </c>
      <c r="CI185">
        <f t="shared" si="151"/>
        <v>0.748</v>
      </c>
      <c r="CJ185" t="b">
        <f t="shared" si="152"/>
        <v>1</v>
      </c>
      <c r="CK185" t="b">
        <f t="shared" si="153"/>
        <v>1</v>
      </c>
      <c r="CL185" s="84" t="b">
        <f t="shared" si="173"/>
        <v>1</v>
      </c>
      <c r="CM185">
        <f t="shared" si="154"/>
        <v>3.2770000000000001</v>
      </c>
      <c r="CN185" t="b">
        <f t="shared" si="155"/>
        <v>1</v>
      </c>
      <c r="CO185" s="84">
        <f t="shared" si="156"/>
        <v>4.4650272810420992E-2</v>
      </c>
      <c r="CP185" t="b">
        <f t="shared" si="157"/>
        <v>1</v>
      </c>
      <c r="CQ185" s="96" t="b">
        <f t="shared" si="158"/>
        <v>1</v>
      </c>
      <c r="CR185" t="b">
        <f t="shared" si="159"/>
        <v>1</v>
      </c>
      <c r="CS185" t="b">
        <f t="shared" si="160"/>
        <v>1</v>
      </c>
      <c r="CT185" t="b">
        <f t="shared" si="161"/>
        <v>1</v>
      </c>
      <c r="CU185" t="b">
        <f t="shared" si="162"/>
        <v>1</v>
      </c>
      <c r="CV185" s="84" t="b">
        <f t="shared" si="163"/>
        <v>1</v>
      </c>
      <c r="CW185" t="b">
        <f t="shared" si="164"/>
        <v>1</v>
      </c>
      <c r="CX185" t="b">
        <f t="shared" si="165"/>
        <v>1</v>
      </c>
      <c r="CY185" t="b">
        <f t="shared" si="166"/>
        <v>1</v>
      </c>
      <c r="CZ185" t="b">
        <f t="shared" si="167"/>
        <v>1</v>
      </c>
      <c r="DA185" s="84">
        <f t="shared" si="168"/>
        <v>0</v>
      </c>
      <c r="DB185" t="b">
        <f t="shared" si="169"/>
        <v>0</v>
      </c>
    </row>
    <row r="186" spans="1:106">
      <c r="A186" s="9">
        <v>1840</v>
      </c>
      <c r="B186" s="3">
        <v>2</v>
      </c>
      <c r="C186" s="3" t="s">
        <v>2064</v>
      </c>
      <c r="D186" s="3" t="str">
        <f t="shared" si="116"/>
        <v>MA_1_38-2_dk_0066</v>
      </c>
      <c r="E186" s="3" t="str">
        <f t="shared" si="117"/>
        <v>0066</v>
      </c>
      <c r="F186" s="3">
        <v>152099.81200000001</v>
      </c>
      <c r="G186" s="15">
        <v>419357.53100000002</v>
      </c>
      <c r="H186" s="35" t="str">
        <f t="shared" si="118"/>
        <v>ja</v>
      </c>
      <c r="I186" s="42">
        <v>107</v>
      </c>
      <c r="J186" s="20" t="s">
        <v>372</v>
      </c>
      <c r="K186" s="21">
        <v>10000</v>
      </c>
      <c r="L186" s="28">
        <f t="shared" si="170"/>
        <v>1</v>
      </c>
      <c r="M186" s="28">
        <f t="shared" si="171"/>
        <v>1</v>
      </c>
      <c r="N186" s="56">
        <f t="shared" si="119"/>
        <v>10000</v>
      </c>
      <c r="O186" s="33">
        <f t="shared" si="172"/>
        <v>110.07666894031652</v>
      </c>
      <c r="P186" s="37">
        <f t="shared" si="120"/>
        <v>103.98886087465667</v>
      </c>
      <c r="Q186" s="9" t="s">
        <v>12</v>
      </c>
      <c r="R186" s="55" t="s">
        <v>12</v>
      </c>
      <c r="S186" s="55">
        <v>6.2160000000000002</v>
      </c>
      <c r="T186" s="55">
        <v>6.5869999999999997</v>
      </c>
      <c r="U186" s="55">
        <v>6.9290000000000003</v>
      </c>
      <c r="V186" s="3">
        <v>7.2030000000000003</v>
      </c>
      <c r="W186" s="3">
        <v>7.516</v>
      </c>
      <c r="X186" s="3" t="s">
        <v>12</v>
      </c>
      <c r="Y186" s="3">
        <v>8.14</v>
      </c>
      <c r="Z186" s="15" t="s">
        <v>12</v>
      </c>
      <c r="AA186" s="10">
        <f t="shared" si="121"/>
        <v>7.516</v>
      </c>
      <c r="AB186" s="9">
        <f t="shared" si="122"/>
        <v>0.58699999999999974</v>
      </c>
      <c r="AC186" s="10">
        <f t="shared" si="123"/>
        <v>0.62400000000000055</v>
      </c>
      <c r="AD186" s="9" t="s">
        <v>12</v>
      </c>
      <c r="AE186" s="55" t="s">
        <v>12</v>
      </c>
      <c r="AF186" s="55">
        <v>0.53</v>
      </c>
      <c r="AG186" s="55">
        <v>0.59599999999999997</v>
      </c>
      <c r="AH186" s="55">
        <v>0.68799999999999994</v>
      </c>
      <c r="AI186" s="3">
        <v>0.76300000000000001</v>
      </c>
      <c r="AJ186" s="3">
        <v>0.82699999999999996</v>
      </c>
      <c r="AK186" s="3" t="s">
        <v>12</v>
      </c>
      <c r="AL186" s="3">
        <v>1.1220000000000001</v>
      </c>
      <c r="AM186" s="15" t="s">
        <v>12</v>
      </c>
      <c r="AN186" s="10">
        <f t="shared" si="124"/>
        <v>0.82699999999999996</v>
      </c>
      <c r="AO186" s="9">
        <f t="shared" si="125"/>
        <v>0.13900000000000001</v>
      </c>
      <c r="AP186" s="10">
        <f t="shared" si="126"/>
        <v>0.29500000000000015</v>
      </c>
      <c r="AQ186" s="9" t="s">
        <v>12</v>
      </c>
      <c r="AR186" s="55" t="s">
        <v>12</v>
      </c>
      <c r="AS186" s="55">
        <v>2.4449999999999998</v>
      </c>
      <c r="AT186" s="55">
        <v>2.597</v>
      </c>
      <c r="AU186" s="55">
        <v>2.9470000000000001</v>
      </c>
      <c r="AV186" s="3">
        <v>3.3530000000000002</v>
      </c>
      <c r="AW186" s="3">
        <v>3.4289999999999998</v>
      </c>
      <c r="AX186" s="3" t="s">
        <v>12</v>
      </c>
      <c r="AY186" s="3">
        <v>3.72</v>
      </c>
      <c r="AZ186" s="15" t="s">
        <v>12</v>
      </c>
      <c r="BA186" s="10">
        <f t="shared" si="127"/>
        <v>3.4289999999999998</v>
      </c>
      <c r="BB186" s="9">
        <f t="shared" si="128"/>
        <v>0.48199999999999976</v>
      </c>
      <c r="BC186" s="10">
        <f t="shared" si="129"/>
        <v>0.29100000000000037</v>
      </c>
      <c r="BD186" s="9">
        <v>7.1619999999999999</v>
      </c>
      <c r="BE186" s="3">
        <v>7.7539999999999996</v>
      </c>
      <c r="BF186" s="15">
        <v>8.3689999999999998</v>
      </c>
      <c r="BG186" s="15">
        <f t="shared" si="130"/>
        <v>7.7539999999999996</v>
      </c>
      <c r="BH186" s="9">
        <f t="shared" si="131"/>
        <v>0.59199999999999964</v>
      </c>
      <c r="BI186" s="10">
        <f t="shared" si="132"/>
        <v>0.61500000000000021</v>
      </c>
      <c r="BJ186" s="9">
        <v>7.1390000000000002</v>
      </c>
      <c r="BK186" s="3">
        <v>7.73</v>
      </c>
      <c r="BL186" s="15">
        <v>8.3450000000000006</v>
      </c>
      <c r="BM186" s="15">
        <f t="shared" si="133"/>
        <v>7.73</v>
      </c>
      <c r="BN186" s="9">
        <f t="shared" si="134"/>
        <v>0.59100000000000019</v>
      </c>
      <c r="BO186" s="10">
        <f t="shared" si="135"/>
        <v>0.61500000000000021</v>
      </c>
      <c r="BP186">
        <f t="shared" si="136"/>
        <v>0</v>
      </c>
      <c r="BQ186" s="93">
        <f t="shared" si="137"/>
        <v>1.0085178875638841</v>
      </c>
      <c r="BR186" s="93">
        <f t="shared" si="138"/>
        <v>1.006814310051108</v>
      </c>
      <c r="BS186" s="93" t="str">
        <f>VLOOKUP(C186,'Koppeling locatie - aslocatie'!$A$2:$C$8139,2,FALSE)</f>
        <v>maas213</v>
      </c>
      <c r="BT186" s="93">
        <f>VLOOKUP($BS186,aslocaties_v01!$C$3:$AA$500,MATCH($K$3/10,aslocaties_v01!$C$2:$X$2),FALSE)</f>
        <v>6.9370000000000003</v>
      </c>
      <c r="BU186" s="93">
        <f>VLOOKUP(BS186,aslocaties_v01!$C$3:$AA$500,MATCH($K$3,aslocaties_v01!$C$2:$X$2),FALSE)</f>
        <v>7.5250000000000004</v>
      </c>
      <c r="BV186" s="93">
        <f>VLOOKUP(BS186,aslocaties_v01!$C$3:$AA$500,MATCH($K$3*10,aslocaties_v01!$C$2:$Y$2),FALSE)</f>
        <v>8.1479999999999997</v>
      </c>
      <c r="BW186" s="93">
        <f t="shared" si="139"/>
        <v>0.58800000000000008</v>
      </c>
      <c r="BX186" s="93">
        <f t="shared" si="140"/>
        <v>0.62299999999999933</v>
      </c>
      <c r="BY186" s="94">
        <f t="shared" si="141"/>
        <v>1.7035775127773878E-3</v>
      </c>
      <c r="BZ186" s="94">
        <f t="shared" si="142"/>
        <v>1.6025641025660953E-3</v>
      </c>
      <c r="CA186" s="94">
        <f t="shared" si="143"/>
        <v>8.0000000000000071E-3</v>
      </c>
      <c r="CB186">
        <f t="shared" si="144"/>
        <v>9.0000000000003411E-3</v>
      </c>
      <c r="CC186" s="58">
        <f t="shared" si="145"/>
        <v>7.9999999999991189E-3</v>
      </c>
      <c r="CD186" s="95" t="b">
        <f t="shared" si="146"/>
        <v>0</v>
      </c>
      <c r="CE186" s="96" t="b">
        <f t="shared" si="147"/>
        <v>1</v>
      </c>
      <c r="CF186" t="b">
        <f t="shared" si="148"/>
        <v>1</v>
      </c>
      <c r="CG186" t="b">
        <f t="shared" si="149"/>
        <v>1</v>
      </c>
      <c r="CH186" s="84" t="b">
        <f t="shared" si="150"/>
        <v>1</v>
      </c>
      <c r="CI186">
        <f t="shared" si="151"/>
        <v>0.82699999999999996</v>
      </c>
      <c r="CJ186" t="b">
        <f t="shared" si="152"/>
        <v>1</v>
      </c>
      <c r="CK186" t="b">
        <f t="shared" si="153"/>
        <v>1</v>
      </c>
      <c r="CL186" s="84" t="b">
        <f t="shared" si="173"/>
        <v>1</v>
      </c>
      <c r="CM186">
        <f t="shared" si="154"/>
        <v>3.4289999999999998</v>
      </c>
      <c r="CN186" t="b">
        <f t="shared" si="155"/>
        <v>1</v>
      </c>
      <c r="CO186" s="84">
        <f t="shared" si="156"/>
        <v>4.5086439580216228E-2</v>
      </c>
      <c r="CP186" t="b">
        <f t="shared" si="157"/>
        <v>1</v>
      </c>
      <c r="CQ186" s="96" t="b">
        <f t="shared" si="158"/>
        <v>1</v>
      </c>
      <c r="CR186" t="b">
        <f t="shared" si="159"/>
        <v>1</v>
      </c>
      <c r="CS186" t="b">
        <f t="shared" si="160"/>
        <v>1</v>
      </c>
      <c r="CT186" t="b">
        <f t="shared" si="161"/>
        <v>1</v>
      </c>
      <c r="CU186" t="b">
        <f t="shared" si="162"/>
        <v>1</v>
      </c>
      <c r="CV186" s="84" t="b">
        <f t="shared" si="163"/>
        <v>1</v>
      </c>
      <c r="CW186" t="b">
        <f t="shared" si="164"/>
        <v>1</v>
      </c>
      <c r="CX186" t="b">
        <f t="shared" si="165"/>
        <v>1</v>
      </c>
      <c r="CY186" t="b">
        <f t="shared" si="166"/>
        <v>1</v>
      </c>
      <c r="CZ186" t="b">
        <f t="shared" si="167"/>
        <v>1</v>
      </c>
      <c r="DA186" s="84">
        <f t="shared" si="168"/>
        <v>0</v>
      </c>
      <c r="DB186" t="b">
        <f t="shared" si="169"/>
        <v>0</v>
      </c>
    </row>
    <row r="187" spans="1:106">
      <c r="A187" s="9">
        <v>1841</v>
      </c>
      <c r="B187" s="3">
        <v>2</v>
      </c>
      <c r="C187" s="3" t="s">
        <v>2065</v>
      </c>
      <c r="D187" s="3" t="str">
        <f t="shared" si="116"/>
        <v>MA_1_38-2_dk_0067</v>
      </c>
      <c r="E187" s="3" t="str">
        <f t="shared" si="117"/>
        <v>0067</v>
      </c>
      <c r="F187" s="3">
        <v>152042.04699999999</v>
      </c>
      <c r="G187" s="15">
        <v>419271.06199999998</v>
      </c>
      <c r="H187" s="35" t="str">
        <f t="shared" si="118"/>
        <v>ja</v>
      </c>
      <c r="I187" s="42">
        <v>123</v>
      </c>
      <c r="J187" s="20" t="s">
        <v>372</v>
      </c>
      <c r="K187" s="21">
        <v>10000</v>
      </c>
      <c r="L187" s="28">
        <f t="shared" si="170"/>
        <v>1</v>
      </c>
      <c r="M187" s="28">
        <f t="shared" si="171"/>
        <v>1</v>
      </c>
      <c r="N187" s="56">
        <f t="shared" si="119"/>
        <v>10000</v>
      </c>
      <c r="O187" s="33">
        <f t="shared" si="172"/>
        <v>103.98886087465667</v>
      </c>
      <c r="P187" s="37">
        <f t="shared" si="120"/>
        <v>105.59383233879775</v>
      </c>
      <c r="Q187" s="9" t="s">
        <v>12</v>
      </c>
      <c r="R187" s="55" t="s">
        <v>12</v>
      </c>
      <c r="S187" s="55">
        <v>6.2160000000000002</v>
      </c>
      <c r="T187" s="55">
        <v>6.5860000000000003</v>
      </c>
      <c r="U187" s="55">
        <v>6.9279999999999999</v>
      </c>
      <c r="V187" s="3">
        <v>7.202</v>
      </c>
      <c r="W187" s="3">
        <v>7.5149999999999997</v>
      </c>
      <c r="X187" s="3" t="s">
        <v>12</v>
      </c>
      <c r="Y187" s="3">
        <v>8.1389999999999993</v>
      </c>
      <c r="Z187" s="15" t="s">
        <v>12</v>
      </c>
      <c r="AA187" s="10">
        <f t="shared" si="121"/>
        <v>7.5149999999999997</v>
      </c>
      <c r="AB187" s="9">
        <f t="shared" si="122"/>
        <v>0.58699999999999974</v>
      </c>
      <c r="AC187" s="10">
        <f t="shared" si="123"/>
        <v>0.62399999999999967</v>
      </c>
      <c r="AD187" s="9" t="s">
        <v>12</v>
      </c>
      <c r="AE187" s="55" t="s">
        <v>12</v>
      </c>
      <c r="AF187" s="55">
        <v>0.54100000000000004</v>
      </c>
      <c r="AG187" s="55">
        <v>0.61699999999999999</v>
      </c>
      <c r="AH187" s="55">
        <v>0.76100000000000001</v>
      </c>
      <c r="AI187" s="3">
        <v>0.872</v>
      </c>
      <c r="AJ187" s="3">
        <v>0.93</v>
      </c>
      <c r="AK187" s="3" t="s">
        <v>12</v>
      </c>
      <c r="AL187" s="3">
        <v>1.1759999999999999</v>
      </c>
      <c r="AM187" s="15" t="s">
        <v>12</v>
      </c>
      <c r="AN187" s="10">
        <f t="shared" si="124"/>
        <v>0.93</v>
      </c>
      <c r="AO187" s="9">
        <f t="shared" si="125"/>
        <v>0.16900000000000004</v>
      </c>
      <c r="AP187" s="10">
        <f t="shared" si="126"/>
        <v>0.24599999999999989</v>
      </c>
      <c r="AQ187" s="9" t="s">
        <v>12</v>
      </c>
      <c r="AR187" s="55" t="s">
        <v>12</v>
      </c>
      <c r="AS187" s="55">
        <v>2.4689999999999999</v>
      </c>
      <c r="AT187" s="55">
        <v>2.629</v>
      </c>
      <c r="AU187" s="55">
        <v>3.0830000000000002</v>
      </c>
      <c r="AV187" s="3">
        <v>3.468</v>
      </c>
      <c r="AW187" s="3">
        <v>3.5350000000000001</v>
      </c>
      <c r="AX187" s="3" t="s">
        <v>12</v>
      </c>
      <c r="AY187" s="3">
        <v>3.7530000000000001</v>
      </c>
      <c r="AZ187" s="15" t="s">
        <v>12</v>
      </c>
      <c r="BA187" s="10">
        <f t="shared" si="127"/>
        <v>3.5350000000000001</v>
      </c>
      <c r="BB187" s="9">
        <f t="shared" si="128"/>
        <v>0.45199999999999996</v>
      </c>
      <c r="BC187" s="10">
        <f t="shared" si="129"/>
        <v>0.21799999999999997</v>
      </c>
      <c r="BD187" s="9">
        <v>7.1890000000000001</v>
      </c>
      <c r="BE187" s="3">
        <v>7.7809999999999997</v>
      </c>
      <c r="BF187" s="15">
        <v>8.3960000000000008</v>
      </c>
      <c r="BG187" s="15">
        <f t="shared" si="130"/>
        <v>7.7809999999999997</v>
      </c>
      <c r="BH187" s="9">
        <f t="shared" si="131"/>
        <v>0.59199999999999964</v>
      </c>
      <c r="BI187" s="10">
        <f t="shared" si="132"/>
        <v>0.6150000000000011</v>
      </c>
      <c r="BJ187" s="9">
        <v>7.1639999999999997</v>
      </c>
      <c r="BK187" s="3">
        <v>7.7560000000000002</v>
      </c>
      <c r="BL187" s="15">
        <v>8.3710000000000004</v>
      </c>
      <c r="BM187" s="15">
        <f t="shared" si="133"/>
        <v>7.7560000000000002</v>
      </c>
      <c r="BN187" s="9">
        <f t="shared" si="134"/>
        <v>0.59200000000000053</v>
      </c>
      <c r="BO187" s="10">
        <f t="shared" si="135"/>
        <v>0.61500000000000021</v>
      </c>
      <c r="BP187">
        <f t="shared" si="136"/>
        <v>0</v>
      </c>
      <c r="BQ187" s="93">
        <f t="shared" si="137"/>
        <v>1.0085178875638841</v>
      </c>
      <c r="BR187" s="93">
        <f t="shared" si="138"/>
        <v>1.0085178875638854</v>
      </c>
      <c r="BS187" s="93" t="str">
        <f>VLOOKUP(C187,'Koppeling locatie - aslocatie'!$A$2:$C$8139,2,FALSE)</f>
        <v>maas214</v>
      </c>
      <c r="BT187" s="93">
        <f>VLOOKUP($BS187,aslocaties_v01!$C$3:$AA$500,MATCH($K$3/10,aslocaties_v01!$C$2:$X$2),FALSE)</f>
        <v>6.891</v>
      </c>
      <c r="BU187" s="93">
        <f>VLOOKUP(BS187,aslocaties_v01!$C$3:$AA$500,MATCH($K$3,aslocaties_v01!$C$2:$X$2),FALSE)</f>
        <v>7.4790000000000001</v>
      </c>
      <c r="BV187" s="93">
        <f>VLOOKUP(BS187,aslocaties_v01!$C$3:$AA$500,MATCH($K$3*10,aslocaties_v01!$C$2:$Y$2),FALSE)</f>
        <v>8.1029999999999998</v>
      </c>
      <c r="BW187" s="93">
        <f t="shared" si="139"/>
        <v>0.58800000000000008</v>
      </c>
      <c r="BX187" s="93">
        <f t="shared" si="140"/>
        <v>0.62399999999999967</v>
      </c>
      <c r="BY187" s="94">
        <f t="shared" si="141"/>
        <v>1.7035775127773878E-3</v>
      </c>
      <c r="BZ187" s="94">
        <f t="shared" si="142"/>
        <v>0</v>
      </c>
      <c r="CA187" s="94">
        <f t="shared" si="143"/>
        <v>3.6999999999999922E-2</v>
      </c>
      <c r="CB187">
        <f t="shared" si="144"/>
        <v>3.5999999999999588E-2</v>
      </c>
      <c r="CC187" s="58">
        <f t="shared" si="145"/>
        <v>3.5999999999999588E-2</v>
      </c>
      <c r="CD187" s="95" t="b">
        <f t="shared" si="146"/>
        <v>0</v>
      </c>
      <c r="CE187" s="96" t="b">
        <f t="shared" si="147"/>
        <v>1</v>
      </c>
      <c r="CF187" t="b">
        <f t="shared" si="148"/>
        <v>1</v>
      </c>
      <c r="CG187" t="b">
        <f t="shared" si="149"/>
        <v>1</v>
      </c>
      <c r="CH187" s="84" t="b">
        <f t="shared" si="150"/>
        <v>1</v>
      </c>
      <c r="CI187">
        <f t="shared" si="151"/>
        <v>0.93</v>
      </c>
      <c r="CJ187" t="b">
        <f t="shared" si="152"/>
        <v>1</v>
      </c>
      <c r="CK187" t="b">
        <f t="shared" si="153"/>
        <v>1</v>
      </c>
      <c r="CL187" s="84" t="b">
        <f t="shared" si="173"/>
        <v>1</v>
      </c>
      <c r="CM187">
        <f t="shared" si="154"/>
        <v>3.5350000000000001</v>
      </c>
      <c r="CN187" t="b">
        <f t="shared" si="155"/>
        <v>1</v>
      </c>
      <c r="CO187" s="84">
        <f t="shared" si="156"/>
        <v>4.7706715120274017E-2</v>
      </c>
      <c r="CP187" t="b">
        <f t="shared" si="157"/>
        <v>1</v>
      </c>
      <c r="CQ187" s="96" t="b">
        <f t="shared" si="158"/>
        <v>1</v>
      </c>
      <c r="CR187" t="b">
        <f t="shared" si="159"/>
        <v>1</v>
      </c>
      <c r="CS187" t="b">
        <f t="shared" si="160"/>
        <v>1</v>
      </c>
      <c r="CT187" t="b">
        <f t="shared" si="161"/>
        <v>1</v>
      </c>
      <c r="CU187" t="b">
        <f t="shared" si="162"/>
        <v>1</v>
      </c>
      <c r="CV187" s="84" t="b">
        <f t="shared" si="163"/>
        <v>1</v>
      </c>
      <c r="CW187" t="b">
        <f t="shared" si="164"/>
        <v>1</v>
      </c>
      <c r="CX187" t="b">
        <f t="shared" si="165"/>
        <v>1</v>
      </c>
      <c r="CY187" t="b">
        <f t="shared" si="166"/>
        <v>1</v>
      </c>
      <c r="CZ187" t="b">
        <f t="shared" si="167"/>
        <v>1</v>
      </c>
      <c r="DA187" s="84">
        <f t="shared" si="168"/>
        <v>0</v>
      </c>
      <c r="DB187" t="b">
        <f t="shared" si="169"/>
        <v>0</v>
      </c>
    </row>
    <row r="188" spans="1:106">
      <c r="A188" s="9">
        <v>1842</v>
      </c>
      <c r="B188" s="3">
        <v>2</v>
      </c>
      <c r="C188" s="3" t="s">
        <v>2066</v>
      </c>
      <c r="D188" s="3" t="str">
        <f t="shared" si="116"/>
        <v>MA_1_38-2_dk_0068</v>
      </c>
      <c r="E188" s="3" t="str">
        <f t="shared" si="117"/>
        <v>0068</v>
      </c>
      <c r="F188" s="3">
        <v>152017.96900000001</v>
      </c>
      <c r="G188" s="15">
        <v>419168.25</v>
      </c>
      <c r="H188" s="35" t="str">
        <f t="shared" si="118"/>
        <v>ja</v>
      </c>
      <c r="I188" s="42">
        <v>97</v>
      </c>
      <c r="J188" s="20" t="s">
        <v>372</v>
      </c>
      <c r="K188" s="21">
        <v>10000</v>
      </c>
      <c r="L188" s="28">
        <f t="shared" si="170"/>
        <v>1</v>
      </c>
      <c r="M188" s="28">
        <f t="shared" si="171"/>
        <v>1</v>
      </c>
      <c r="N188" s="56">
        <f t="shared" si="119"/>
        <v>10000</v>
      </c>
      <c r="O188" s="33">
        <f t="shared" si="172"/>
        <v>105.59383233879775</v>
      </c>
      <c r="P188" s="37">
        <f t="shared" si="120"/>
        <v>105.7738754371845</v>
      </c>
      <c r="Q188" s="9" t="s">
        <v>12</v>
      </c>
      <c r="R188" s="55" t="s">
        <v>12</v>
      </c>
      <c r="S188" s="55">
        <v>6.2149999999999999</v>
      </c>
      <c r="T188" s="55">
        <v>6.585</v>
      </c>
      <c r="U188" s="55">
        <v>6.9279999999999999</v>
      </c>
      <c r="V188" s="3">
        <v>7.202</v>
      </c>
      <c r="W188" s="3">
        <v>7.5140000000000002</v>
      </c>
      <c r="X188" s="3" t="s">
        <v>12</v>
      </c>
      <c r="Y188" s="3">
        <v>8.1389999999999993</v>
      </c>
      <c r="Z188" s="15" t="s">
        <v>12</v>
      </c>
      <c r="AA188" s="10">
        <f t="shared" si="121"/>
        <v>7.5140000000000002</v>
      </c>
      <c r="AB188" s="9">
        <f t="shared" si="122"/>
        <v>0.5860000000000003</v>
      </c>
      <c r="AC188" s="10">
        <f t="shared" si="123"/>
        <v>0.62499999999999911</v>
      </c>
      <c r="AD188" s="9" t="s">
        <v>12</v>
      </c>
      <c r="AE188" s="55" t="s">
        <v>12</v>
      </c>
      <c r="AF188" s="55">
        <v>0.51900000000000002</v>
      </c>
      <c r="AG188" s="55">
        <v>0.57499999999999996</v>
      </c>
      <c r="AH188" s="55">
        <v>0.63700000000000001</v>
      </c>
      <c r="AI188" s="3">
        <v>0.69299999999999995</v>
      </c>
      <c r="AJ188" s="3">
        <v>0.75800000000000001</v>
      </c>
      <c r="AK188" s="3" t="s">
        <v>12</v>
      </c>
      <c r="AL188" s="3">
        <v>0.89800000000000002</v>
      </c>
      <c r="AM188" s="15" t="s">
        <v>12</v>
      </c>
      <c r="AN188" s="10">
        <f t="shared" si="124"/>
        <v>0.75800000000000001</v>
      </c>
      <c r="AO188" s="9">
        <f t="shared" si="125"/>
        <v>0.121</v>
      </c>
      <c r="AP188" s="10">
        <f t="shared" si="126"/>
        <v>0.14000000000000001</v>
      </c>
      <c r="AQ188" s="9" t="s">
        <v>12</v>
      </c>
      <c r="AR188" s="55" t="s">
        <v>12</v>
      </c>
      <c r="AS188" s="55">
        <v>2.423</v>
      </c>
      <c r="AT188" s="55">
        <v>2.5409999999999999</v>
      </c>
      <c r="AU188" s="55">
        <v>2.665</v>
      </c>
      <c r="AV188" s="3">
        <v>2.778</v>
      </c>
      <c r="AW188" s="3">
        <v>2.8980000000000001</v>
      </c>
      <c r="AX188" s="3" t="s">
        <v>12</v>
      </c>
      <c r="AY188" s="3">
        <v>3.2389999999999999</v>
      </c>
      <c r="AZ188" s="15" t="s">
        <v>12</v>
      </c>
      <c r="BA188" s="10">
        <f t="shared" si="127"/>
        <v>2.8980000000000001</v>
      </c>
      <c r="BB188" s="9">
        <f t="shared" si="128"/>
        <v>0.2330000000000001</v>
      </c>
      <c r="BC188" s="10">
        <f t="shared" si="129"/>
        <v>0.34099999999999975</v>
      </c>
      <c r="BD188" s="9">
        <v>7.1529999999999996</v>
      </c>
      <c r="BE188" s="3">
        <v>7.7460000000000004</v>
      </c>
      <c r="BF188" s="15">
        <v>8.36</v>
      </c>
      <c r="BG188" s="15">
        <f t="shared" si="130"/>
        <v>7.7460000000000004</v>
      </c>
      <c r="BH188" s="9">
        <f t="shared" si="131"/>
        <v>0.59300000000000086</v>
      </c>
      <c r="BI188" s="10">
        <f t="shared" si="132"/>
        <v>0.61399999999999899</v>
      </c>
      <c r="BJ188" s="9">
        <v>7.1349999999999998</v>
      </c>
      <c r="BK188" s="3">
        <v>7.7279999999999998</v>
      </c>
      <c r="BL188" s="15">
        <v>8.343</v>
      </c>
      <c r="BM188" s="15">
        <f t="shared" si="133"/>
        <v>7.7279999999999998</v>
      </c>
      <c r="BN188" s="9">
        <f t="shared" si="134"/>
        <v>0.59299999999999997</v>
      </c>
      <c r="BO188" s="10">
        <f t="shared" si="135"/>
        <v>0.61500000000000021</v>
      </c>
      <c r="BP188">
        <f t="shared" si="136"/>
        <v>0</v>
      </c>
      <c r="BQ188" s="93">
        <f t="shared" si="137"/>
        <v>1.0119453924914685</v>
      </c>
      <c r="BR188" s="93">
        <f t="shared" si="138"/>
        <v>1.011945392491467</v>
      </c>
      <c r="BS188" s="93" t="str">
        <f>VLOOKUP(C188,'Koppeling locatie - aslocatie'!$A$2:$C$8139,2,FALSE)</f>
        <v>maas214</v>
      </c>
      <c r="BT188" s="93">
        <f>VLOOKUP($BS188,aslocaties_v01!$C$3:$AA$500,MATCH($K$3/10,aslocaties_v01!$C$2:$X$2),FALSE)</f>
        <v>6.891</v>
      </c>
      <c r="BU188" s="93">
        <f>VLOOKUP(BS188,aslocaties_v01!$C$3:$AA$500,MATCH($K$3,aslocaties_v01!$C$2:$X$2),FALSE)</f>
        <v>7.4790000000000001</v>
      </c>
      <c r="BV188" s="93">
        <f>VLOOKUP(BS188,aslocaties_v01!$C$3:$AA$500,MATCH($K$3*10,aslocaties_v01!$C$2:$Y$2),FALSE)</f>
        <v>8.1029999999999998</v>
      </c>
      <c r="BW188" s="93">
        <f t="shared" si="139"/>
        <v>0.58800000000000008</v>
      </c>
      <c r="BX188" s="93">
        <f t="shared" si="140"/>
        <v>0.62399999999999967</v>
      </c>
      <c r="BY188" s="94">
        <f t="shared" si="141"/>
        <v>3.4129692832760572E-3</v>
      </c>
      <c r="BZ188" s="94">
        <f t="shared" si="142"/>
        <v>1.5999999999991577E-3</v>
      </c>
      <c r="CA188" s="94">
        <f t="shared" si="143"/>
        <v>3.6999999999999922E-2</v>
      </c>
      <c r="CB188">
        <f t="shared" si="144"/>
        <v>3.5000000000000142E-2</v>
      </c>
      <c r="CC188" s="58">
        <f t="shared" si="145"/>
        <v>3.5999999999999588E-2</v>
      </c>
      <c r="CD188" s="95" t="b">
        <f t="shared" si="146"/>
        <v>0</v>
      </c>
      <c r="CE188" s="96" t="b">
        <f t="shared" si="147"/>
        <v>1</v>
      </c>
      <c r="CF188" t="b">
        <f t="shared" si="148"/>
        <v>1</v>
      </c>
      <c r="CG188" t="b">
        <f t="shared" si="149"/>
        <v>1</v>
      </c>
      <c r="CH188" s="84" t="b">
        <f t="shared" si="150"/>
        <v>1</v>
      </c>
      <c r="CI188">
        <f t="shared" si="151"/>
        <v>0.75800000000000001</v>
      </c>
      <c r="CJ188" t="b">
        <f t="shared" si="152"/>
        <v>1</v>
      </c>
      <c r="CK188" t="b">
        <f t="shared" si="153"/>
        <v>1</v>
      </c>
      <c r="CL188" s="84" t="b">
        <f t="shared" si="173"/>
        <v>1</v>
      </c>
      <c r="CM188">
        <f t="shared" si="154"/>
        <v>2.8980000000000001</v>
      </c>
      <c r="CN188" t="b">
        <f t="shared" si="155"/>
        <v>1</v>
      </c>
      <c r="CO188" s="84">
        <f t="shared" si="156"/>
        <v>5.7855925470772285E-2</v>
      </c>
      <c r="CP188" t="b">
        <f t="shared" si="157"/>
        <v>1</v>
      </c>
      <c r="CQ188" s="96" t="b">
        <f t="shared" si="158"/>
        <v>1</v>
      </c>
      <c r="CR188" t="b">
        <f t="shared" si="159"/>
        <v>1</v>
      </c>
      <c r="CS188" t="b">
        <f t="shared" si="160"/>
        <v>1</v>
      </c>
      <c r="CT188" t="b">
        <f t="shared" si="161"/>
        <v>1</v>
      </c>
      <c r="CU188" t="b">
        <f t="shared" si="162"/>
        <v>1</v>
      </c>
      <c r="CV188" s="84" t="b">
        <f t="shared" si="163"/>
        <v>1</v>
      </c>
      <c r="CW188" t="b">
        <f t="shared" si="164"/>
        <v>1</v>
      </c>
      <c r="CX188" t="b">
        <f t="shared" si="165"/>
        <v>1</v>
      </c>
      <c r="CY188" t="b">
        <f t="shared" si="166"/>
        <v>1</v>
      </c>
      <c r="CZ188" t="b">
        <f t="shared" si="167"/>
        <v>1</v>
      </c>
      <c r="DA188" s="84">
        <f t="shared" si="168"/>
        <v>0</v>
      </c>
      <c r="DB188" t="b">
        <f t="shared" si="169"/>
        <v>0</v>
      </c>
    </row>
    <row r="189" spans="1:106">
      <c r="A189" s="9">
        <v>1843</v>
      </c>
      <c r="B189" s="3">
        <v>2</v>
      </c>
      <c r="C189" s="3" t="s">
        <v>2067</v>
      </c>
      <c r="D189" s="3" t="str">
        <f t="shared" si="116"/>
        <v>MA_1_38-2_dk_0069</v>
      </c>
      <c r="E189" s="3" t="str">
        <f t="shared" si="117"/>
        <v>0069</v>
      </c>
      <c r="F189" s="3">
        <v>151984.234</v>
      </c>
      <c r="G189" s="15">
        <v>419068</v>
      </c>
      <c r="H189" s="35" t="str">
        <f t="shared" si="118"/>
        <v>ja</v>
      </c>
      <c r="I189" s="42">
        <v>99</v>
      </c>
      <c r="J189" s="20" t="s">
        <v>372</v>
      </c>
      <c r="K189" s="21">
        <v>10000</v>
      </c>
      <c r="L189" s="28">
        <f t="shared" si="170"/>
        <v>1</v>
      </c>
      <c r="M189" s="28">
        <f t="shared" si="171"/>
        <v>1</v>
      </c>
      <c r="N189" s="56">
        <f t="shared" si="119"/>
        <v>10000</v>
      </c>
      <c r="O189" s="33">
        <f t="shared" si="172"/>
        <v>105.7738754371845</v>
      </c>
      <c r="P189" s="37">
        <f t="shared" si="120"/>
        <v>4340.9209577583879</v>
      </c>
      <c r="Q189" s="9" t="s">
        <v>12</v>
      </c>
      <c r="R189" s="55" t="s">
        <v>12</v>
      </c>
      <c r="S189" s="55">
        <v>6.2140000000000004</v>
      </c>
      <c r="T189" s="55">
        <v>6.5839999999999996</v>
      </c>
      <c r="U189" s="55">
        <v>6.9269999999999996</v>
      </c>
      <c r="V189" s="3">
        <v>7.2009999999999996</v>
      </c>
      <c r="W189" s="3">
        <v>7.5140000000000002</v>
      </c>
      <c r="X189" s="3" t="s">
        <v>12</v>
      </c>
      <c r="Y189" s="3">
        <v>8.1389999999999993</v>
      </c>
      <c r="Z189" s="15" t="s">
        <v>12</v>
      </c>
      <c r="AA189" s="10">
        <f t="shared" si="121"/>
        <v>7.5140000000000002</v>
      </c>
      <c r="AB189" s="9">
        <f t="shared" si="122"/>
        <v>0.58700000000000063</v>
      </c>
      <c r="AC189" s="10">
        <f t="shared" si="123"/>
        <v>0.62499999999999911</v>
      </c>
      <c r="AD189" s="9" t="s">
        <v>12</v>
      </c>
      <c r="AE189" s="55" t="s">
        <v>12</v>
      </c>
      <c r="AF189" s="55">
        <v>0.53400000000000003</v>
      </c>
      <c r="AG189" s="55">
        <v>0.59199999999999997</v>
      </c>
      <c r="AH189" s="55">
        <v>0.65600000000000003</v>
      </c>
      <c r="AI189" s="3">
        <v>0.71599999999999997</v>
      </c>
      <c r="AJ189" s="3">
        <v>0.78400000000000003</v>
      </c>
      <c r="AK189" s="3" t="s">
        <v>12</v>
      </c>
      <c r="AL189" s="3">
        <v>0.96599999999999997</v>
      </c>
      <c r="AM189" s="15" t="s">
        <v>12</v>
      </c>
      <c r="AN189" s="10">
        <f t="shared" si="124"/>
        <v>0.78400000000000003</v>
      </c>
      <c r="AO189" s="9">
        <f t="shared" si="125"/>
        <v>0.128</v>
      </c>
      <c r="AP189" s="10">
        <f t="shared" si="126"/>
        <v>0.18199999999999994</v>
      </c>
      <c r="AQ189" s="9" t="s">
        <v>12</v>
      </c>
      <c r="AR189" s="55" t="s">
        <v>12</v>
      </c>
      <c r="AS189" s="55">
        <v>2.468</v>
      </c>
      <c r="AT189" s="55">
        <v>2.6019999999999999</v>
      </c>
      <c r="AU189" s="55">
        <v>2.7410000000000001</v>
      </c>
      <c r="AV189" s="3">
        <v>2.871</v>
      </c>
      <c r="AW189" s="3">
        <v>2.9870000000000001</v>
      </c>
      <c r="AX189" s="3" t="s">
        <v>12</v>
      </c>
      <c r="AY189" s="3">
        <v>3.448</v>
      </c>
      <c r="AZ189" s="15" t="s">
        <v>12</v>
      </c>
      <c r="BA189" s="10">
        <f t="shared" si="127"/>
        <v>2.9870000000000001</v>
      </c>
      <c r="BB189" s="9">
        <f t="shared" si="128"/>
        <v>0.246</v>
      </c>
      <c r="BC189" s="10">
        <f t="shared" si="129"/>
        <v>0.46099999999999985</v>
      </c>
      <c r="BD189" s="9">
        <v>7.1589999999999998</v>
      </c>
      <c r="BE189" s="3">
        <v>7.7519999999999998</v>
      </c>
      <c r="BF189" s="15">
        <v>8.3659999999999997</v>
      </c>
      <c r="BG189" s="15">
        <f t="shared" si="130"/>
        <v>7.7519999999999998</v>
      </c>
      <c r="BH189" s="9">
        <f t="shared" si="131"/>
        <v>0.59299999999999997</v>
      </c>
      <c r="BI189" s="10">
        <f t="shared" si="132"/>
        <v>0.61399999999999988</v>
      </c>
      <c r="BJ189" s="9">
        <v>7.14</v>
      </c>
      <c r="BK189" s="3">
        <v>7.7329999999999997</v>
      </c>
      <c r="BL189" s="15">
        <v>8.3469999999999995</v>
      </c>
      <c r="BM189" s="15">
        <f t="shared" si="133"/>
        <v>7.7329999999999997</v>
      </c>
      <c r="BN189" s="9">
        <f t="shared" si="134"/>
        <v>0.59299999999999997</v>
      </c>
      <c r="BO189" s="10">
        <f t="shared" si="135"/>
        <v>0.61399999999999988</v>
      </c>
      <c r="BP189">
        <f t="shared" si="136"/>
        <v>0</v>
      </c>
      <c r="BQ189" s="93">
        <f t="shared" si="137"/>
        <v>1.0102214650766599</v>
      </c>
      <c r="BR189" s="93">
        <f t="shared" si="138"/>
        <v>1.0102214650766599</v>
      </c>
      <c r="BS189" s="93" t="str">
        <f>VLOOKUP(C189,'Koppeling locatie - aslocatie'!$A$2:$C$8139,2,FALSE)</f>
        <v>maas214</v>
      </c>
      <c r="BT189" s="93">
        <f>VLOOKUP($BS189,aslocaties_v01!$C$3:$AA$500,MATCH($K$3/10,aslocaties_v01!$C$2:$X$2),FALSE)</f>
        <v>6.891</v>
      </c>
      <c r="BU189" s="93">
        <f>VLOOKUP(BS189,aslocaties_v01!$C$3:$AA$500,MATCH($K$3,aslocaties_v01!$C$2:$X$2),FALSE)</f>
        <v>7.4790000000000001</v>
      </c>
      <c r="BV189" s="93">
        <f>VLOOKUP(BS189,aslocaties_v01!$C$3:$AA$500,MATCH($K$3*10,aslocaties_v01!$C$2:$Y$2),FALSE)</f>
        <v>8.1029999999999998</v>
      </c>
      <c r="BW189" s="93">
        <f t="shared" si="139"/>
        <v>0.58800000000000008</v>
      </c>
      <c r="BX189" s="93">
        <f t="shared" si="140"/>
        <v>0.62399999999999967</v>
      </c>
      <c r="BY189" s="94">
        <f t="shared" si="141"/>
        <v>1.7035775127758335E-3</v>
      </c>
      <c r="BZ189" s="94">
        <f t="shared" si="142"/>
        <v>1.5999999999991577E-3</v>
      </c>
      <c r="CA189" s="94">
        <f t="shared" si="143"/>
        <v>3.5999999999999588E-2</v>
      </c>
      <c r="CB189">
        <f t="shared" si="144"/>
        <v>3.5000000000000142E-2</v>
      </c>
      <c r="CC189" s="58">
        <f t="shared" si="145"/>
        <v>3.5999999999999588E-2</v>
      </c>
      <c r="CD189" s="95" t="b">
        <f t="shared" si="146"/>
        <v>0</v>
      </c>
      <c r="CE189" s="96" t="b">
        <f t="shared" si="147"/>
        <v>1</v>
      </c>
      <c r="CF189" t="b">
        <f t="shared" si="148"/>
        <v>1</v>
      </c>
      <c r="CG189" t="b">
        <f t="shared" si="149"/>
        <v>1</v>
      </c>
      <c r="CH189" s="84" t="b">
        <f t="shared" si="150"/>
        <v>1</v>
      </c>
      <c r="CI189">
        <f t="shared" si="151"/>
        <v>0.78400000000000003</v>
      </c>
      <c r="CJ189" t="b">
        <f t="shared" si="152"/>
        <v>1</v>
      </c>
      <c r="CK189" t="b">
        <f t="shared" si="153"/>
        <v>1</v>
      </c>
      <c r="CL189" s="84" t="b">
        <f t="shared" si="173"/>
        <v>1</v>
      </c>
      <c r="CM189">
        <f t="shared" si="154"/>
        <v>2.9870000000000001</v>
      </c>
      <c r="CN189" t="b">
        <f t="shared" si="155"/>
        <v>1</v>
      </c>
      <c r="CO189" s="84">
        <f t="shared" si="156"/>
        <v>5.632757041074906E-2</v>
      </c>
      <c r="CP189" t="b">
        <f t="shared" si="157"/>
        <v>1</v>
      </c>
      <c r="CQ189" s="96" t="b">
        <f t="shared" si="158"/>
        <v>1</v>
      </c>
      <c r="CR189" t="b">
        <f t="shared" si="159"/>
        <v>1</v>
      </c>
      <c r="CS189" t="b">
        <f t="shared" si="160"/>
        <v>1</v>
      </c>
      <c r="CT189" t="b">
        <f t="shared" si="161"/>
        <v>1</v>
      </c>
      <c r="CU189" t="b">
        <f t="shared" si="162"/>
        <v>1</v>
      </c>
      <c r="CV189" s="84" t="b">
        <f t="shared" si="163"/>
        <v>1</v>
      </c>
      <c r="CW189" t="b">
        <f t="shared" si="164"/>
        <v>1</v>
      </c>
      <c r="CX189" t="b">
        <f t="shared" si="165"/>
        <v>1</v>
      </c>
      <c r="CY189" t="b">
        <f t="shared" si="166"/>
        <v>1</v>
      </c>
      <c r="CZ189" t="b">
        <f t="shared" si="167"/>
        <v>1</v>
      </c>
      <c r="DA189" s="84">
        <f t="shared" si="168"/>
        <v>0</v>
      </c>
      <c r="DB189" t="b">
        <f t="shared" si="169"/>
        <v>0</v>
      </c>
    </row>
    <row r="190" spans="1:106">
      <c r="A190" s="9">
        <v>1844</v>
      </c>
      <c r="B190" s="3">
        <v>2</v>
      </c>
      <c r="C190" s="3" t="s">
        <v>2068</v>
      </c>
      <c r="D190" s="3" t="str">
        <f t="shared" si="116"/>
        <v>MA_1_38-2_dk_0007</v>
      </c>
      <c r="E190" s="3" t="str">
        <f t="shared" si="117"/>
        <v>0007</v>
      </c>
      <c r="F190" s="3">
        <v>151764.875</v>
      </c>
      <c r="G190" s="15">
        <v>423403.375</v>
      </c>
      <c r="H190" s="35" t="str">
        <f t="shared" si="118"/>
        <v>ja</v>
      </c>
      <c r="I190" s="42">
        <v>182</v>
      </c>
      <c r="J190" s="20" t="s">
        <v>372</v>
      </c>
      <c r="K190" s="21">
        <v>10000</v>
      </c>
      <c r="L190" s="28">
        <f t="shared" si="170"/>
        <v>1</v>
      </c>
      <c r="M190" s="28">
        <f t="shared" si="171"/>
        <v>1</v>
      </c>
      <c r="N190" s="56">
        <f t="shared" si="119"/>
        <v>10000</v>
      </c>
      <c r="O190" s="33">
        <f t="shared" si="172"/>
        <v>4340.9209577583879</v>
      </c>
      <c r="P190" s="37">
        <f t="shared" si="120"/>
        <v>4423.5014588945087</v>
      </c>
      <c r="Q190" s="9" t="s">
        <v>12</v>
      </c>
      <c r="R190" s="55" t="s">
        <v>12</v>
      </c>
      <c r="S190" s="55">
        <v>4.7859999999999996</v>
      </c>
      <c r="T190" s="55">
        <v>6.2789999999999999</v>
      </c>
      <c r="U190" s="55">
        <v>7.21</v>
      </c>
      <c r="V190" s="3">
        <v>7.4939999999999998</v>
      </c>
      <c r="W190" s="3">
        <v>7.806</v>
      </c>
      <c r="X190" s="3" t="s">
        <v>12</v>
      </c>
      <c r="Y190" s="3">
        <v>8.3870000000000005</v>
      </c>
      <c r="Z190" s="15" t="s">
        <v>12</v>
      </c>
      <c r="AA190" s="10">
        <f t="shared" si="121"/>
        <v>7.806</v>
      </c>
      <c r="AB190" s="9">
        <f t="shared" si="122"/>
        <v>0.59600000000000009</v>
      </c>
      <c r="AC190" s="10">
        <f t="shared" si="123"/>
        <v>0.58100000000000041</v>
      </c>
      <c r="AD190" s="9" t="s">
        <v>12</v>
      </c>
      <c r="AE190" s="55" t="s">
        <v>12</v>
      </c>
      <c r="AF190" s="55">
        <v>9.4E-2</v>
      </c>
      <c r="AG190" s="55">
        <v>0.19600000000000001</v>
      </c>
      <c r="AH190" s="55">
        <v>0.32600000000000001</v>
      </c>
      <c r="AI190" s="3">
        <v>0.41199999999999998</v>
      </c>
      <c r="AJ190" s="3">
        <v>0.48499999999999999</v>
      </c>
      <c r="AK190" s="3" t="s">
        <v>12</v>
      </c>
      <c r="AL190" s="3">
        <v>0.621</v>
      </c>
      <c r="AM190" s="15" t="s">
        <v>12</v>
      </c>
      <c r="AN190" s="10">
        <f t="shared" si="124"/>
        <v>0.48499999999999999</v>
      </c>
      <c r="AO190" s="9">
        <f t="shared" si="125"/>
        <v>0.15899999999999997</v>
      </c>
      <c r="AP190" s="10">
        <f t="shared" si="126"/>
        <v>0.13600000000000001</v>
      </c>
      <c r="AQ190" s="9" t="s">
        <v>12</v>
      </c>
      <c r="AR190" s="55" t="s">
        <v>12</v>
      </c>
      <c r="AS190" s="55">
        <v>0.315</v>
      </c>
      <c r="AT190" s="55">
        <v>1.159</v>
      </c>
      <c r="AU190" s="55">
        <v>1.881</v>
      </c>
      <c r="AV190" s="3">
        <v>2.153</v>
      </c>
      <c r="AW190" s="3">
        <v>2.331</v>
      </c>
      <c r="AX190" s="3" t="s">
        <v>12</v>
      </c>
      <c r="AY190" s="3">
        <v>2.62</v>
      </c>
      <c r="AZ190" s="15" t="s">
        <v>12</v>
      </c>
      <c r="BA190" s="10">
        <f t="shared" si="127"/>
        <v>2.331</v>
      </c>
      <c r="BB190" s="9">
        <f t="shared" si="128"/>
        <v>0.44999999999999996</v>
      </c>
      <c r="BC190" s="10">
        <f t="shared" si="129"/>
        <v>0.28900000000000015</v>
      </c>
      <c r="BD190" s="9">
        <v>7.5709999999999997</v>
      </c>
      <c r="BE190" s="3">
        <v>8.2910000000000004</v>
      </c>
      <c r="BF190" s="15">
        <v>8.8960000000000008</v>
      </c>
      <c r="BG190" s="15">
        <f t="shared" si="130"/>
        <v>8.2910000000000004</v>
      </c>
      <c r="BH190" s="9">
        <f t="shared" si="131"/>
        <v>0.72000000000000064</v>
      </c>
      <c r="BI190" s="10">
        <f t="shared" si="132"/>
        <v>0.60500000000000043</v>
      </c>
      <c r="BJ190" s="9">
        <v>7.556</v>
      </c>
      <c r="BK190" s="3">
        <v>8.2889999999999997</v>
      </c>
      <c r="BL190" s="15">
        <v>8.8989999999999991</v>
      </c>
      <c r="BM190" s="15">
        <f t="shared" si="133"/>
        <v>8.2889999999999997</v>
      </c>
      <c r="BN190" s="9">
        <f t="shared" si="134"/>
        <v>0.73299999999999965</v>
      </c>
      <c r="BO190" s="10">
        <f t="shared" si="135"/>
        <v>0.60999999999999943</v>
      </c>
      <c r="BP190">
        <f t="shared" si="136"/>
        <v>0</v>
      </c>
      <c r="BQ190" s="93">
        <f t="shared" si="137"/>
        <v>1.2080536912751687</v>
      </c>
      <c r="BR190" s="93">
        <f t="shared" si="138"/>
        <v>1.2298657718120798</v>
      </c>
      <c r="BS190" s="93" t="str">
        <f>VLOOKUP(C190,'Koppeling locatie - aslocatie'!$A$2:$C$8139,2,FALSE)</f>
        <v>maas209</v>
      </c>
      <c r="BT190" s="93">
        <f>VLOOKUP($BS190,aslocaties_v01!$C$3:$AA$500,MATCH($K$3/10,aslocaties_v01!$C$2:$X$2),FALSE)</f>
        <v>7.1890000000000001</v>
      </c>
      <c r="BU190" s="93">
        <f>VLOOKUP(BS190,aslocaties_v01!$C$3:$AA$500,MATCH($K$3,aslocaties_v01!$C$2:$X$2),FALSE)</f>
        <v>7.7750000000000004</v>
      </c>
      <c r="BV190" s="93">
        <f>VLOOKUP(BS190,aslocaties_v01!$C$3:$AA$500,MATCH($K$3*10,aslocaties_v01!$C$2:$Y$2),FALSE)</f>
        <v>8.3640000000000008</v>
      </c>
      <c r="BW190" s="93">
        <f t="shared" si="139"/>
        <v>0.5860000000000003</v>
      </c>
      <c r="BX190" s="93">
        <f t="shared" si="140"/>
        <v>0.58900000000000041</v>
      </c>
      <c r="BY190" s="94">
        <f t="shared" si="141"/>
        <v>1.6778523489932473E-2</v>
      </c>
      <c r="BZ190" s="94">
        <f t="shared" si="142"/>
        <v>1.3769363166953541E-2</v>
      </c>
      <c r="CA190" s="94">
        <f t="shared" si="143"/>
        <v>2.0999999999999908E-2</v>
      </c>
      <c r="CB190">
        <f t="shared" si="144"/>
        <v>3.0999999999999694E-2</v>
      </c>
      <c r="CC190" s="58">
        <f t="shared" si="145"/>
        <v>2.2999999999999687E-2</v>
      </c>
      <c r="CD190" s="95" t="b">
        <f t="shared" si="146"/>
        <v>0</v>
      </c>
      <c r="CE190" s="96" t="b">
        <f t="shared" si="147"/>
        <v>1</v>
      </c>
      <c r="CF190" t="b">
        <f t="shared" si="148"/>
        <v>1</v>
      </c>
      <c r="CG190" t="b">
        <f t="shared" si="149"/>
        <v>1</v>
      </c>
      <c r="CH190" s="84" t="b">
        <f t="shared" si="150"/>
        <v>1</v>
      </c>
      <c r="CI190">
        <f t="shared" si="151"/>
        <v>0.48499999999999999</v>
      </c>
      <c r="CJ190" t="b">
        <f t="shared" si="152"/>
        <v>1</v>
      </c>
      <c r="CK190" t="b">
        <f t="shared" si="153"/>
        <v>1</v>
      </c>
      <c r="CL190" s="84" t="b">
        <f t="shared" si="173"/>
        <v>1</v>
      </c>
      <c r="CM190">
        <f t="shared" si="154"/>
        <v>2.331</v>
      </c>
      <c r="CN190" t="b">
        <f t="shared" si="155"/>
        <v>1</v>
      </c>
      <c r="CO190" s="84">
        <f t="shared" si="156"/>
        <v>5.721798943592165E-2</v>
      </c>
      <c r="CP190" t="b">
        <f t="shared" si="157"/>
        <v>1</v>
      </c>
      <c r="CQ190" s="96" t="b">
        <f t="shared" si="158"/>
        <v>1</v>
      </c>
      <c r="CR190" t="b">
        <f t="shared" si="159"/>
        <v>1</v>
      </c>
      <c r="CS190" t="b">
        <f t="shared" si="160"/>
        <v>1</v>
      </c>
      <c r="CT190" t="b">
        <f t="shared" si="161"/>
        <v>1</v>
      </c>
      <c r="CU190" t="b">
        <f t="shared" si="162"/>
        <v>1</v>
      </c>
      <c r="CV190" s="84" t="b">
        <f t="shared" si="163"/>
        <v>1</v>
      </c>
      <c r="CW190" t="b">
        <f t="shared" si="164"/>
        <v>1</v>
      </c>
      <c r="CX190" t="b">
        <f t="shared" si="165"/>
        <v>1</v>
      </c>
      <c r="CY190" t="b">
        <f t="shared" si="166"/>
        <v>1</v>
      </c>
      <c r="CZ190" t="b">
        <f t="shared" si="167"/>
        <v>1</v>
      </c>
      <c r="DA190" s="84">
        <f t="shared" si="168"/>
        <v>0</v>
      </c>
      <c r="DB190" t="b">
        <f t="shared" si="169"/>
        <v>0</v>
      </c>
    </row>
    <row r="191" spans="1:106">
      <c r="A191" s="9">
        <v>1845</v>
      </c>
      <c r="B191" s="3">
        <v>2</v>
      </c>
      <c r="C191" s="3" t="s">
        <v>2069</v>
      </c>
      <c r="D191" s="3" t="str">
        <f t="shared" si="116"/>
        <v>MA_1_38-2_dk_0070</v>
      </c>
      <c r="E191" s="3" t="str">
        <f t="shared" si="117"/>
        <v>0070</v>
      </c>
      <c r="F191" s="3">
        <v>151947.766</v>
      </c>
      <c r="G191" s="15">
        <v>418983.65600000002</v>
      </c>
      <c r="H191" s="35" t="str">
        <f t="shared" si="118"/>
        <v>ja</v>
      </c>
      <c r="I191" s="42">
        <v>104</v>
      </c>
      <c r="J191" s="20" t="s">
        <v>372</v>
      </c>
      <c r="K191" s="21">
        <v>10000</v>
      </c>
      <c r="L191" s="28">
        <f t="shared" si="170"/>
        <v>1</v>
      </c>
      <c r="M191" s="28">
        <f t="shared" si="171"/>
        <v>1</v>
      </c>
      <c r="N191" s="56">
        <f t="shared" si="119"/>
        <v>10000</v>
      </c>
      <c r="O191" s="33">
        <f t="shared" si="172"/>
        <v>4423.5014588945087</v>
      </c>
      <c r="P191" s="37">
        <f t="shared" si="120"/>
        <v>100.66084602269237</v>
      </c>
      <c r="Q191" s="9" t="s">
        <v>12</v>
      </c>
      <c r="R191" s="55" t="s">
        <v>12</v>
      </c>
      <c r="S191" s="55">
        <v>6.2119999999999997</v>
      </c>
      <c r="T191" s="55">
        <v>6.5830000000000002</v>
      </c>
      <c r="U191" s="55">
        <v>6.9260000000000002</v>
      </c>
      <c r="V191" s="3">
        <v>7.2</v>
      </c>
      <c r="W191" s="3">
        <v>7.5119999999999996</v>
      </c>
      <c r="X191" s="3" t="s">
        <v>12</v>
      </c>
      <c r="Y191" s="3">
        <v>8.1349999999999998</v>
      </c>
      <c r="Z191" s="15" t="s">
        <v>12</v>
      </c>
      <c r="AA191" s="10">
        <f t="shared" si="121"/>
        <v>7.5119999999999996</v>
      </c>
      <c r="AB191" s="9">
        <f t="shared" si="122"/>
        <v>0.58599999999999941</v>
      </c>
      <c r="AC191" s="10">
        <f t="shared" si="123"/>
        <v>0.62300000000000022</v>
      </c>
      <c r="AD191" s="9" t="s">
        <v>12</v>
      </c>
      <c r="AE191" s="55" t="s">
        <v>12</v>
      </c>
      <c r="AF191" s="55">
        <v>0.55400000000000005</v>
      </c>
      <c r="AG191" s="55">
        <v>0.61499999999999999</v>
      </c>
      <c r="AH191" s="55">
        <v>0.68100000000000005</v>
      </c>
      <c r="AI191" s="3">
        <v>0.74399999999999999</v>
      </c>
      <c r="AJ191" s="3">
        <v>0.81399999999999995</v>
      </c>
      <c r="AK191" s="3" t="s">
        <v>12</v>
      </c>
      <c r="AL191" s="3">
        <v>0.97099999999999997</v>
      </c>
      <c r="AM191" s="15" t="s">
        <v>12</v>
      </c>
      <c r="AN191" s="10">
        <f t="shared" si="124"/>
        <v>0.81399999999999995</v>
      </c>
      <c r="AO191" s="9">
        <f t="shared" si="125"/>
        <v>0.1329999999999999</v>
      </c>
      <c r="AP191" s="10">
        <f t="shared" si="126"/>
        <v>0.15700000000000003</v>
      </c>
      <c r="AQ191" s="9" t="s">
        <v>12</v>
      </c>
      <c r="AR191" s="55" t="s">
        <v>12</v>
      </c>
      <c r="AS191" s="55">
        <v>2.504</v>
      </c>
      <c r="AT191" s="55">
        <v>2.633</v>
      </c>
      <c r="AU191" s="55">
        <v>2.76</v>
      </c>
      <c r="AV191" s="3">
        <v>2.875</v>
      </c>
      <c r="AW191" s="3">
        <v>2.9980000000000002</v>
      </c>
      <c r="AX191" s="3" t="s">
        <v>12</v>
      </c>
      <c r="AY191" s="3">
        <v>3.3759999999999999</v>
      </c>
      <c r="AZ191" s="15" t="s">
        <v>12</v>
      </c>
      <c r="BA191" s="10">
        <f t="shared" si="127"/>
        <v>2.9980000000000002</v>
      </c>
      <c r="BB191" s="9">
        <f t="shared" si="128"/>
        <v>0.23800000000000043</v>
      </c>
      <c r="BC191" s="10">
        <f t="shared" si="129"/>
        <v>0.37799999999999967</v>
      </c>
      <c r="BD191" s="9">
        <v>7.1630000000000003</v>
      </c>
      <c r="BE191" s="3">
        <v>7.7560000000000002</v>
      </c>
      <c r="BF191" s="15">
        <v>8.3699999999999992</v>
      </c>
      <c r="BG191" s="15">
        <f t="shared" si="130"/>
        <v>7.7560000000000002</v>
      </c>
      <c r="BH191" s="9">
        <f t="shared" si="131"/>
        <v>0.59299999999999997</v>
      </c>
      <c r="BI191" s="10">
        <f t="shared" si="132"/>
        <v>0.61399999999999899</v>
      </c>
      <c r="BJ191" s="9">
        <v>7.141</v>
      </c>
      <c r="BK191" s="3">
        <v>7.734</v>
      </c>
      <c r="BL191" s="15">
        <v>8.3480000000000008</v>
      </c>
      <c r="BM191" s="15">
        <f t="shared" si="133"/>
        <v>7.734</v>
      </c>
      <c r="BN191" s="9">
        <f t="shared" si="134"/>
        <v>0.59299999999999997</v>
      </c>
      <c r="BO191" s="10">
        <f t="shared" si="135"/>
        <v>0.61400000000000077</v>
      </c>
      <c r="BP191">
        <f t="shared" si="136"/>
        <v>0</v>
      </c>
      <c r="BQ191" s="93">
        <f t="shared" si="137"/>
        <v>1.0119453924914685</v>
      </c>
      <c r="BR191" s="93">
        <f t="shared" si="138"/>
        <v>1.0119453924914685</v>
      </c>
      <c r="BS191" s="93" t="str">
        <f>VLOOKUP(C191,'Koppeling locatie - aslocatie'!$A$2:$C$8139,2,FALSE)</f>
        <v>maas214</v>
      </c>
      <c r="BT191" s="93">
        <f>VLOOKUP($BS191,aslocaties_v01!$C$3:$AA$500,MATCH($K$3/10,aslocaties_v01!$C$2:$X$2),FALSE)</f>
        <v>6.891</v>
      </c>
      <c r="BU191" s="93">
        <f>VLOOKUP(BS191,aslocaties_v01!$C$3:$AA$500,MATCH($K$3,aslocaties_v01!$C$2:$X$2),FALSE)</f>
        <v>7.4790000000000001</v>
      </c>
      <c r="BV191" s="93">
        <f>VLOOKUP(BS191,aslocaties_v01!$C$3:$AA$500,MATCH($K$3*10,aslocaties_v01!$C$2:$Y$2),FALSE)</f>
        <v>8.1029999999999998</v>
      </c>
      <c r="BW191" s="93">
        <f t="shared" si="139"/>
        <v>0.58800000000000008</v>
      </c>
      <c r="BX191" s="93">
        <f t="shared" si="140"/>
        <v>0.62399999999999967</v>
      </c>
      <c r="BY191" s="94">
        <f t="shared" si="141"/>
        <v>3.4129692832776115E-3</v>
      </c>
      <c r="BZ191" s="94">
        <f t="shared" si="142"/>
        <v>1.6051364365963217E-3</v>
      </c>
      <c r="CA191" s="94">
        <f t="shared" si="143"/>
        <v>3.5000000000000142E-2</v>
      </c>
      <c r="CB191">
        <f t="shared" si="144"/>
        <v>3.2999999999999474E-2</v>
      </c>
      <c r="CC191" s="58">
        <f t="shared" si="145"/>
        <v>3.2000000000000028E-2</v>
      </c>
      <c r="CD191" s="95" t="b">
        <f t="shared" si="146"/>
        <v>0</v>
      </c>
      <c r="CE191" s="96" t="b">
        <f t="shared" si="147"/>
        <v>1</v>
      </c>
      <c r="CF191" t="b">
        <f t="shared" si="148"/>
        <v>1</v>
      </c>
      <c r="CG191" t="b">
        <f t="shared" si="149"/>
        <v>1</v>
      </c>
      <c r="CH191" s="84" t="b">
        <f t="shared" si="150"/>
        <v>1</v>
      </c>
      <c r="CI191">
        <f t="shared" si="151"/>
        <v>0.81399999999999995</v>
      </c>
      <c r="CJ191" t="b">
        <f t="shared" si="152"/>
        <v>1</v>
      </c>
      <c r="CK191" t="b">
        <f t="shared" si="153"/>
        <v>1</v>
      </c>
      <c r="CL191" s="84" t="b">
        <f t="shared" si="173"/>
        <v>1</v>
      </c>
      <c r="CM191">
        <f t="shared" si="154"/>
        <v>2.9980000000000002</v>
      </c>
      <c r="CN191" t="b">
        <f t="shared" si="155"/>
        <v>1</v>
      </c>
      <c r="CO191" s="84">
        <f t="shared" si="156"/>
        <v>5.8054588292892575E-2</v>
      </c>
      <c r="CP191" t="b">
        <f t="shared" si="157"/>
        <v>1</v>
      </c>
      <c r="CQ191" s="96" t="b">
        <f t="shared" si="158"/>
        <v>1</v>
      </c>
      <c r="CR191" t="b">
        <f t="shared" si="159"/>
        <v>1</v>
      </c>
      <c r="CS191" t="b">
        <f t="shared" si="160"/>
        <v>1</v>
      </c>
      <c r="CT191" t="b">
        <f t="shared" si="161"/>
        <v>1</v>
      </c>
      <c r="CU191" t="b">
        <f t="shared" si="162"/>
        <v>1</v>
      </c>
      <c r="CV191" s="84" t="b">
        <f t="shared" si="163"/>
        <v>1</v>
      </c>
      <c r="CW191" t="b">
        <f t="shared" si="164"/>
        <v>1</v>
      </c>
      <c r="CX191" t="b">
        <f t="shared" si="165"/>
        <v>1</v>
      </c>
      <c r="CY191" t="b">
        <f t="shared" si="166"/>
        <v>1</v>
      </c>
      <c r="CZ191" t="b">
        <f t="shared" si="167"/>
        <v>1</v>
      </c>
      <c r="DA191" s="84">
        <f t="shared" si="168"/>
        <v>0</v>
      </c>
      <c r="DB191" t="b">
        <f t="shared" si="169"/>
        <v>0</v>
      </c>
    </row>
    <row r="192" spans="1:106">
      <c r="A192" s="9">
        <v>1846</v>
      </c>
      <c r="B192" s="3">
        <v>2</v>
      </c>
      <c r="C192" s="3" t="s">
        <v>2070</v>
      </c>
      <c r="D192" s="3" t="str">
        <f t="shared" si="116"/>
        <v>MA_1_38-2_dk_0071</v>
      </c>
      <c r="E192" s="3" t="str">
        <f t="shared" si="117"/>
        <v>0071</v>
      </c>
      <c r="F192" s="3">
        <v>151900.79699999999</v>
      </c>
      <c r="G192" s="15">
        <v>418894.625</v>
      </c>
      <c r="H192" s="35" t="str">
        <f t="shared" si="118"/>
        <v>ja</v>
      </c>
      <c r="I192" s="42">
        <v>108</v>
      </c>
      <c r="J192" s="20" t="s">
        <v>372</v>
      </c>
      <c r="K192" s="21">
        <v>10000</v>
      </c>
      <c r="L192" s="28">
        <f t="shared" si="170"/>
        <v>1</v>
      </c>
      <c r="M192" s="28">
        <f t="shared" si="171"/>
        <v>1</v>
      </c>
      <c r="N192" s="56">
        <f t="shared" si="119"/>
        <v>10000</v>
      </c>
      <c r="O192" s="33">
        <f t="shared" si="172"/>
        <v>100.66084602269237</v>
      </c>
      <c r="P192" s="37">
        <f t="shared" si="120"/>
        <v>89.432808839949246</v>
      </c>
      <c r="Q192" s="9" t="s">
        <v>12</v>
      </c>
      <c r="R192" s="55" t="s">
        <v>12</v>
      </c>
      <c r="S192" s="55">
        <v>6.2110000000000003</v>
      </c>
      <c r="T192" s="55">
        <v>6.5819999999999999</v>
      </c>
      <c r="U192" s="55">
        <v>6.9240000000000004</v>
      </c>
      <c r="V192" s="3">
        <v>7.1989999999999998</v>
      </c>
      <c r="W192" s="3">
        <v>7.5110000000000001</v>
      </c>
      <c r="X192" s="3" t="s">
        <v>12</v>
      </c>
      <c r="Y192" s="3">
        <v>8.1329999999999991</v>
      </c>
      <c r="Z192" s="15" t="s">
        <v>12</v>
      </c>
      <c r="AA192" s="10">
        <f t="shared" si="121"/>
        <v>7.5110000000000001</v>
      </c>
      <c r="AB192" s="9">
        <f t="shared" si="122"/>
        <v>0.58699999999999974</v>
      </c>
      <c r="AC192" s="10">
        <f t="shared" si="123"/>
        <v>0.621999999999999</v>
      </c>
      <c r="AD192" s="9" t="s">
        <v>12</v>
      </c>
      <c r="AE192" s="55" t="s">
        <v>12</v>
      </c>
      <c r="AF192" s="55">
        <v>0.51200000000000001</v>
      </c>
      <c r="AG192" s="55">
        <v>0.57799999999999996</v>
      </c>
      <c r="AH192" s="55">
        <v>0.65200000000000002</v>
      </c>
      <c r="AI192" s="3">
        <v>0.72199999999999998</v>
      </c>
      <c r="AJ192" s="3">
        <v>0.80100000000000005</v>
      </c>
      <c r="AK192" s="3" t="s">
        <v>12</v>
      </c>
      <c r="AL192" s="3">
        <v>0.97</v>
      </c>
      <c r="AM192" s="15" t="s">
        <v>12</v>
      </c>
      <c r="AN192" s="10">
        <f t="shared" si="124"/>
        <v>0.80100000000000005</v>
      </c>
      <c r="AO192" s="9">
        <f t="shared" si="125"/>
        <v>0.14900000000000002</v>
      </c>
      <c r="AP192" s="10">
        <f t="shared" si="126"/>
        <v>0.16899999999999993</v>
      </c>
      <c r="AQ192" s="9" t="s">
        <v>12</v>
      </c>
      <c r="AR192" s="55" t="s">
        <v>12</v>
      </c>
      <c r="AS192" s="55">
        <v>2.415</v>
      </c>
      <c r="AT192" s="55">
        <v>2.5539999999999998</v>
      </c>
      <c r="AU192" s="55">
        <v>2.7080000000000002</v>
      </c>
      <c r="AV192" s="3">
        <v>2.8290000000000002</v>
      </c>
      <c r="AW192" s="3">
        <v>2.9670000000000001</v>
      </c>
      <c r="AX192" s="3" t="s">
        <v>12</v>
      </c>
      <c r="AY192" s="3">
        <v>3.3159999999999998</v>
      </c>
      <c r="AZ192" s="15" t="s">
        <v>12</v>
      </c>
      <c r="BA192" s="10">
        <f t="shared" si="127"/>
        <v>2.9670000000000001</v>
      </c>
      <c r="BB192" s="9">
        <f t="shared" si="128"/>
        <v>0.2589999999999999</v>
      </c>
      <c r="BC192" s="10">
        <f t="shared" si="129"/>
        <v>0.34899999999999975</v>
      </c>
      <c r="BD192" s="9">
        <v>7.1630000000000003</v>
      </c>
      <c r="BE192" s="3">
        <v>7.7549999999999999</v>
      </c>
      <c r="BF192" s="15">
        <v>8.3699999999999992</v>
      </c>
      <c r="BG192" s="15">
        <f t="shared" si="130"/>
        <v>7.7549999999999999</v>
      </c>
      <c r="BH192" s="9">
        <f t="shared" si="131"/>
        <v>0.59199999999999964</v>
      </c>
      <c r="BI192" s="10">
        <f t="shared" si="132"/>
        <v>0.61499999999999932</v>
      </c>
      <c r="BJ192" s="9">
        <v>7.1379999999999999</v>
      </c>
      <c r="BK192" s="3">
        <v>7.73</v>
      </c>
      <c r="BL192" s="15">
        <v>8.3450000000000006</v>
      </c>
      <c r="BM192" s="15">
        <f t="shared" si="133"/>
        <v>7.73</v>
      </c>
      <c r="BN192" s="9">
        <f t="shared" si="134"/>
        <v>0.59200000000000053</v>
      </c>
      <c r="BO192" s="10">
        <f t="shared" si="135"/>
        <v>0.61500000000000021</v>
      </c>
      <c r="BP192">
        <f t="shared" si="136"/>
        <v>0</v>
      </c>
      <c r="BQ192" s="93">
        <f t="shared" si="137"/>
        <v>1.0085178875638841</v>
      </c>
      <c r="BR192" s="93">
        <f t="shared" si="138"/>
        <v>1.0085178875638854</v>
      </c>
      <c r="BS192" s="93" t="str">
        <f>VLOOKUP(C192,'Koppeling locatie - aslocatie'!$A$2:$C$8139,2,FALSE)</f>
        <v>maas214</v>
      </c>
      <c r="BT192" s="93">
        <f>VLOOKUP($BS192,aslocaties_v01!$C$3:$AA$500,MATCH($K$3/10,aslocaties_v01!$C$2:$X$2),FALSE)</f>
        <v>6.891</v>
      </c>
      <c r="BU192" s="93">
        <f>VLOOKUP(BS192,aslocaties_v01!$C$3:$AA$500,MATCH($K$3,aslocaties_v01!$C$2:$X$2),FALSE)</f>
        <v>7.4790000000000001</v>
      </c>
      <c r="BV192" s="93">
        <f>VLOOKUP(BS192,aslocaties_v01!$C$3:$AA$500,MATCH($K$3*10,aslocaties_v01!$C$2:$Y$2),FALSE)</f>
        <v>8.1029999999999998</v>
      </c>
      <c r="BW192" s="93">
        <f t="shared" si="139"/>
        <v>0.58800000000000008</v>
      </c>
      <c r="BX192" s="93">
        <f t="shared" si="140"/>
        <v>0.62399999999999967</v>
      </c>
      <c r="BY192" s="94">
        <f t="shared" si="141"/>
        <v>1.7035775127773878E-3</v>
      </c>
      <c r="BZ192" s="94">
        <f t="shared" si="142"/>
        <v>3.2154340836023643E-3</v>
      </c>
      <c r="CA192" s="94">
        <f t="shared" si="143"/>
        <v>3.3000000000000362E-2</v>
      </c>
      <c r="CB192">
        <f t="shared" si="144"/>
        <v>3.2000000000000028E-2</v>
      </c>
      <c r="CC192" s="58">
        <f t="shared" si="145"/>
        <v>2.9999999999999361E-2</v>
      </c>
      <c r="CD192" s="95" t="b">
        <f t="shared" si="146"/>
        <v>0</v>
      </c>
      <c r="CE192" s="96" t="b">
        <f t="shared" si="147"/>
        <v>1</v>
      </c>
      <c r="CF192" t="b">
        <f t="shared" si="148"/>
        <v>1</v>
      </c>
      <c r="CG192" t="b">
        <f t="shared" si="149"/>
        <v>1</v>
      </c>
      <c r="CH192" s="84" t="b">
        <f t="shared" si="150"/>
        <v>1</v>
      </c>
      <c r="CI192">
        <f t="shared" si="151"/>
        <v>0.80100000000000005</v>
      </c>
      <c r="CJ192" t="b">
        <f t="shared" si="152"/>
        <v>1</v>
      </c>
      <c r="CK192" t="b">
        <f t="shared" si="153"/>
        <v>1</v>
      </c>
      <c r="CL192" s="84" t="b">
        <f t="shared" si="173"/>
        <v>1</v>
      </c>
      <c r="CM192">
        <f t="shared" si="154"/>
        <v>2.9670000000000001</v>
      </c>
      <c r="CN192" t="b">
        <f t="shared" si="155"/>
        <v>1</v>
      </c>
      <c r="CO192" s="84">
        <f t="shared" si="156"/>
        <v>5.8327427845105105E-2</v>
      </c>
      <c r="CP192" t="b">
        <f t="shared" si="157"/>
        <v>1</v>
      </c>
      <c r="CQ192" s="96" t="b">
        <f t="shared" si="158"/>
        <v>1</v>
      </c>
      <c r="CR192" t="b">
        <f t="shared" si="159"/>
        <v>1</v>
      </c>
      <c r="CS192" t="b">
        <f t="shared" si="160"/>
        <v>1</v>
      </c>
      <c r="CT192" t="b">
        <f t="shared" si="161"/>
        <v>1</v>
      </c>
      <c r="CU192" t="b">
        <f t="shared" si="162"/>
        <v>1</v>
      </c>
      <c r="CV192" s="84" t="b">
        <f t="shared" si="163"/>
        <v>1</v>
      </c>
      <c r="CW192" t="b">
        <f t="shared" si="164"/>
        <v>1</v>
      </c>
      <c r="CX192" t="b">
        <f t="shared" si="165"/>
        <v>1</v>
      </c>
      <c r="CY192" t="b">
        <f t="shared" si="166"/>
        <v>1</v>
      </c>
      <c r="CZ192" t="b">
        <f t="shared" si="167"/>
        <v>0</v>
      </c>
      <c r="DA192" s="84">
        <f t="shared" si="168"/>
        <v>1</v>
      </c>
      <c r="DB192" t="b">
        <f t="shared" si="169"/>
        <v>0</v>
      </c>
    </row>
    <row r="193" spans="1:106">
      <c r="A193" s="9">
        <v>1847</v>
      </c>
      <c r="B193" s="3">
        <v>2</v>
      </c>
      <c r="C193" s="3" t="s">
        <v>2071</v>
      </c>
      <c r="D193" s="3" t="str">
        <f t="shared" si="116"/>
        <v>MA_1_38-2_dk_0072</v>
      </c>
      <c r="E193" s="3" t="str">
        <f t="shared" si="117"/>
        <v>0072</v>
      </c>
      <c r="F193" s="3">
        <v>151893.766</v>
      </c>
      <c r="G193" s="15">
        <v>418805.46899999998</v>
      </c>
      <c r="H193" s="35" t="str">
        <f t="shared" si="118"/>
        <v>ja</v>
      </c>
      <c r="I193" s="42">
        <v>111</v>
      </c>
      <c r="J193" s="20" t="s">
        <v>372</v>
      </c>
      <c r="K193" s="21">
        <v>10000</v>
      </c>
      <c r="L193" s="28">
        <f t="shared" si="170"/>
        <v>1</v>
      </c>
      <c r="M193" s="28">
        <f t="shared" si="171"/>
        <v>1</v>
      </c>
      <c r="N193" s="56">
        <f t="shared" si="119"/>
        <v>10000</v>
      </c>
      <c r="O193" s="33">
        <f t="shared" si="172"/>
        <v>89.432808839949246</v>
      </c>
      <c r="P193" s="37">
        <f t="shared" si="120"/>
        <v>110.60512433880085</v>
      </c>
      <c r="Q193" s="9" t="s">
        <v>12</v>
      </c>
      <c r="R193" s="55" t="s">
        <v>12</v>
      </c>
      <c r="S193" s="55">
        <v>6.2050000000000001</v>
      </c>
      <c r="T193" s="55">
        <v>6.5750000000000002</v>
      </c>
      <c r="U193" s="55">
        <v>6.9130000000000003</v>
      </c>
      <c r="V193" s="3">
        <v>7.1879999999999997</v>
      </c>
      <c r="W193" s="3">
        <v>7.5</v>
      </c>
      <c r="X193" s="3" t="s">
        <v>12</v>
      </c>
      <c r="Y193" s="3">
        <v>8.1240000000000006</v>
      </c>
      <c r="Z193" s="15" t="s">
        <v>12</v>
      </c>
      <c r="AA193" s="10">
        <f t="shared" si="121"/>
        <v>7.5</v>
      </c>
      <c r="AB193" s="9">
        <f t="shared" si="122"/>
        <v>0.58699999999999974</v>
      </c>
      <c r="AC193" s="10">
        <f t="shared" si="123"/>
        <v>0.62400000000000055</v>
      </c>
      <c r="AD193" s="9" t="s">
        <v>12</v>
      </c>
      <c r="AE193" s="55" t="s">
        <v>12</v>
      </c>
      <c r="AF193" s="55">
        <v>0.56399999999999995</v>
      </c>
      <c r="AG193" s="55">
        <v>0.63300000000000001</v>
      </c>
      <c r="AH193" s="55">
        <v>0.71099999999999997</v>
      </c>
      <c r="AI193" s="3">
        <v>0.78300000000000003</v>
      </c>
      <c r="AJ193" s="3">
        <v>0.873</v>
      </c>
      <c r="AK193" s="3" t="s">
        <v>12</v>
      </c>
      <c r="AL193" s="3">
        <v>1.0960000000000001</v>
      </c>
      <c r="AM193" s="15" t="s">
        <v>12</v>
      </c>
      <c r="AN193" s="10">
        <f t="shared" si="124"/>
        <v>0.873</v>
      </c>
      <c r="AO193" s="9">
        <f t="shared" si="125"/>
        <v>0.16200000000000003</v>
      </c>
      <c r="AP193" s="10">
        <f t="shared" si="126"/>
        <v>0.22300000000000009</v>
      </c>
      <c r="AQ193" s="9" t="s">
        <v>12</v>
      </c>
      <c r="AR193" s="55" t="s">
        <v>12</v>
      </c>
      <c r="AS193" s="55">
        <v>2.5760000000000001</v>
      </c>
      <c r="AT193" s="55">
        <v>2.7869999999999999</v>
      </c>
      <c r="AU193" s="55">
        <v>3.9260000000000002</v>
      </c>
      <c r="AV193" s="3">
        <v>4.3360000000000003</v>
      </c>
      <c r="AW193" s="3">
        <v>4.3879999999999999</v>
      </c>
      <c r="AX193" s="3" t="s">
        <v>12</v>
      </c>
      <c r="AY193" s="3">
        <v>4.4189999999999996</v>
      </c>
      <c r="AZ193" s="15" t="s">
        <v>12</v>
      </c>
      <c r="BA193" s="10">
        <f t="shared" si="127"/>
        <v>4.3879999999999999</v>
      </c>
      <c r="BB193" s="9">
        <f t="shared" si="128"/>
        <v>0.46199999999999974</v>
      </c>
      <c r="BC193" s="10">
        <f t="shared" si="129"/>
        <v>3.0999999999999694E-2</v>
      </c>
      <c r="BD193" s="9">
        <v>7.1619999999999999</v>
      </c>
      <c r="BE193" s="3">
        <v>7.7539999999999996</v>
      </c>
      <c r="BF193" s="15">
        <v>8.3680000000000003</v>
      </c>
      <c r="BG193" s="15">
        <f t="shared" si="130"/>
        <v>7.7539999999999996</v>
      </c>
      <c r="BH193" s="9">
        <f t="shared" si="131"/>
        <v>0.59199999999999964</v>
      </c>
      <c r="BI193" s="10">
        <f t="shared" si="132"/>
        <v>0.61400000000000077</v>
      </c>
      <c r="BJ193" s="9">
        <v>7.1319999999999997</v>
      </c>
      <c r="BK193" s="3">
        <v>7.7240000000000002</v>
      </c>
      <c r="BL193" s="15">
        <v>8.3379999999999992</v>
      </c>
      <c r="BM193" s="15">
        <f t="shared" si="133"/>
        <v>7.7240000000000002</v>
      </c>
      <c r="BN193" s="9">
        <f t="shared" si="134"/>
        <v>0.59200000000000053</v>
      </c>
      <c r="BO193" s="10">
        <f t="shared" si="135"/>
        <v>0.61399999999999899</v>
      </c>
      <c r="BP193">
        <f t="shared" si="136"/>
        <v>0</v>
      </c>
      <c r="BQ193" s="93">
        <f t="shared" si="137"/>
        <v>1.0085178875638841</v>
      </c>
      <c r="BR193" s="93">
        <f t="shared" si="138"/>
        <v>1.0085178875638854</v>
      </c>
      <c r="BS193" s="93" t="str">
        <f>VLOOKUP(C193,'Koppeling locatie - aslocatie'!$A$2:$C$8139,2,FALSE)</f>
        <v>maas214</v>
      </c>
      <c r="BT193" s="93">
        <f>VLOOKUP($BS193,aslocaties_v01!$C$3:$AA$500,MATCH($K$3/10,aslocaties_v01!$C$2:$X$2),FALSE)</f>
        <v>6.891</v>
      </c>
      <c r="BU193" s="93">
        <f>VLOOKUP(BS193,aslocaties_v01!$C$3:$AA$500,MATCH($K$3,aslocaties_v01!$C$2:$X$2),FALSE)</f>
        <v>7.4790000000000001</v>
      </c>
      <c r="BV193" s="93">
        <f>VLOOKUP(BS193,aslocaties_v01!$C$3:$AA$500,MATCH($K$3*10,aslocaties_v01!$C$2:$Y$2),FALSE)</f>
        <v>8.1029999999999998</v>
      </c>
      <c r="BW193" s="93">
        <f t="shared" si="139"/>
        <v>0.58800000000000008</v>
      </c>
      <c r="BX193" s="93">
        <f t="shared" si="140"/>
        <v>0.62399999999999967</v>
      </c>
      <c r="BY193" s="94">
        <f t="shared" si="141"/>
        <v>1.7035775127773878E-3</v>
      </c>
      <c r="BZ193" s="94">
        <f t="shared" si="142"/>
        <v>1.4432899320127035E-15</v>
      </c>
      <c r="CA193" s="94">
        <f t="shared" si="143"/>
        <v>2.2000000000000242E-2</v>
      </c>
      <c r="CB193">
        <f t="shared" si="144"/>
        <v>2.0999999999999908E-2</v>
      </c>
      <c r="CC193" s="58">
        <f t="shared" si="145"/>
        <v>2.1000000000000796E-2</v>
      </c>
      <c r="CD193" s="95" t="b">
        <f t="shared" si="146"/>
        <v>0</v>
      </c>
      <c r="CE193" s="96" t="b">
        <f t="shared" si="147"/>
        <v>1</v>
      </c>
      <c r="CF193" t="b">
        <f t="shared" si="148"/>
        <v>1</v>
      </c>
      <c r="CG193" t="b">
        <f t="shared" si="149"/>
        <v>1</v>
      </c>
      <c r="CH193" s="84" t="b">
        <f t="shared" si="150"/>
        <v>1</v>
      </c>
      <c r="CI193">
        <f t="shared" si="151"/>
        <v>0.873</v>
      </c>
      <c r="CJ193" t="b">
        <f t="shared" si="152"/>
        <v>1</v>
      </c>
      <c r="CK193" t="b">
        <f t="shared" si="153"/>
        <v>1</v>
      </c>
      <c r="CL193" s="84" t="b">
        <f t="shared" si="173"/>
        <v>0</v>
      </c>
      <c r="CM193" t="str">
        <f t="shared" si="154"/>
        <v/>
      </c>
      <c r="CN193" t="b">
        <f t="shared" si="155"/>
        <v>0</v>
      </c>
      <c r="CO193" s="84">
        <f t="shared" si="156"/>
        <v>2.9064068440955267E-2</v>
      </c>
      <c r="CP193" t="b">
        <f t="shared" si="157"/>
        <v>1</v>
      </c>
      <c r="CQ193" s="96" t="b">
        <f t="shared" si="158"/>
        <v>1</v>
      </c>
      <c r="CR193" t="b">
        <f t="shared" si="159"/>
        <v>1</v>
      </c>
      <c r="CS193" t="b">
        <f t="shared" si="160"/>
        <v>1</v>
      </c>
      <c r="CT193" t="b">
        <f t="shared" si="161"/>
        <v>1</v>
      </c>
      <c r="CU193" t="b">
        <f t="shared" si="162"/>
        <v>0</v>
      </c>
      <c r="CV193" s="84" t="b">
        <f t="shared" si="163"/>
        <v>1</v>
      </c>
      <c r="CW193" t="b">
        <f t="shared" si="164"/>
        <v>1</v>
      </c>
      <c r="CX193" t="b">
        <f t="shared" si="165"/>
        <v>1</v>
      </c>
      <c r="CY193" t="b">
        <f t="shared" si="166"/>
        <v>1</v>
      </c>
      <c r="CZ193" t="b">
        <f t="shared" si="167"/>
        <v>0</v>
      </c>
      <c r="DA193" s="84">
        <f t="shared" si="168"/>
        <v>2</v>
      </c>
      <c r="DB193" t="b">
        <f t="shared" si="169"/>
        <v>0</v>
      </c>
    </row>
    <row r="194" spans="1:106">
      <c r="A194" s="9">
        <v>1848</v>
      </c>
      <c r="B194" s="3">
        <v>2</v>
      </c>
      <c r="C194" s="3" t="s">
        <v>2072</v>
      </c>
      <c r="D194" s="3" t="str">
        <f t="shared" si="116"/>
        <v>MA_1_38-2_dk_0073</v>
      </c>
      <c r="E194" s="3" t="str">
        <f t="shared" si="117"/>
        <v>0073</v>
      </c>
      <c r="F194" s="3">
        <v>151831.125</v>
      </c>
      <c r="G194" s="15">
        <v>418714.31199999998</v>
      </c>
      <c r="H194" s="35" t="str">
        <f t="shared" si="118"/>
        <v>ja</v>
      </c>
      <c r="I194" s="42">
        <v>130</v>
      </c>
      <c r="J194" s="20" t="s">
        <v>372</v>
      </c>
      <c r="K194" s="21">
        <v>10000</v>
      </c>
      <c r="L194" s="28">
        <f t="shared" si="170"/>
        <v>1</v>
      </c>
      <c r="M194" s="28">
        <f t="shared" si="171"/>
        <v>1</v>
      </c>
      <c r="N194" s="56">
        <f t="shared" si="119"/>
        <v>10000</v>
      </c>
      <c r="O194" s="33">
        <f t="shared" si="172"/>
        <v>110.60512433880085</v>
      </c>
      <c r="P194" s="37">
        <f t="shared" si="120"/>
        <v>89.090230059162849</v>
      </c>
      <c r="Q194" s="9" t="s">
        <v>12</v>
      </c>
      <c r="R194" s="55" t="s">
        <v>12</v>
      </c>
      <c r="S194" s="55">
        <v>6.202</v>
      </c>
      <c r="T194" s="55">
        <v>6.5730000000000004</v>
      </c>
      <c r="U194" s="55">
        <v>6.9089999999999998</v>
      </c>
      <c r="V194" s="3">
        <v>7.1829999999999998</v>
      </c>
      <c r="W194" s="3">
        <v>7.4950000000000001</v>
      </c>
      <c r="X194" s="3" t="s">
        <v>12</v>
      </c>
      <c r="Y194" s="3">
        <v>8.1189999999999998</v>
      </c>
      <c r="Z194" s="15" t="s">
        <v>12</v>
      </c>
      <c r="AA194" s="10">
        <f t="shared" si="121"/>
        <v>7.4950000000000001</v>
      </c>
      <c r="AB194" s="9">
        <f t="shared" si="122"/>
        <v>0.5860000000000003</v>
      </c>
      <c r="AC194" s="10">
        <f t="shared" si="123"/>
        <v>0.62399999999999967</v>
      </c>
      <c r="AD194" s="9" t="s">
        <v>12</v>
      </c>
      <c r="AE194" s="55" t="s">
        <v>12</v>
      </c>
      <c r="AF194" s="55">
        <v>0.57699999999999996</v>
      </c>
      <c r="AG194" s="55">
        <v>0.64700000000000002</v>
      </c>
      <c r="AH194" s="55">
        <v>0.72599999999999998</v>
      </c>
      <c r="AI194" s="3">
        <v>0.80200000000000005</v>
      </c>
      <c r="AJ194" s="3">
        <v>0.89</v>
      </c>
      <c r="AK194" s="3" t="s">
        <v>12</v>
      </c>
      <c r="AL194" s="3">
        <v>1.0660000000000001</v>
      </c>
      <c r="AM194" s="15" t="s">
        <v>12</v>
      </c>
      <c r="AN194" s="10">
        <f t="shared" si="124"/>
        <v>0.89</v>
      </c>
      <c r="AO194" s="9">
        <f t="shared" si="125"/>
        <v>0.16400000000000003</v>
      </c>
      <c r="AP194" s="10">
        <f t="shared" si="126"/>
        <v>0.17600000000000005</v>
      </c>
      <c r="AQ194" s="9" t="s">
        <v>12</v>
      </c>
      <c r="AR194" s="55" t="s">
        <v>12</v>
      </c>
      <c r="AS194" s="55">
        <v>2.593</v>
      </c>
      <c r="AT194" s="55">
        <v>2.7349999999999999</v>
      </c>
      <c r="AU194" s="55">
        <v>2.8889999999999998</v>
      </c>
      <c r="AV194" s="3">
        <v>3.016</v>
      </c>
      <c r="AW194" s="3">
        <v>3.1659999999999999</v>
      </c>
      <c r="AX194" s="3" t="s">
        <v>12</v>
      </c>
      <c r="AY194" s="3">
        <v>3.4809999999999999</v>
      </c>
      <c r="AZ194" s="15" t="s">
        <v>12</v>
      </c>
      <c r="BA194" s="10">
        <f t="shared" si="127"/>
        <v>3.1659999999999999</v>
      </c>
      <c r="BB194" s="9">
        <f t="shared" si="128"/>
        <v>0.27700000000000014</v>
      </c>
      <c r="BC194" s="10">
        <f t="shared" si="129"/>
        <v>0.31499999999999995</v>
      </c>
      <c r="BD194" s="9">
        <v>7.2389999999999999</v>
      </c>
      <c r="BE194" s="3">
        <v>7.8419999999999996</v>
      </c>
      <c r="BF194" s="15">
        <v>8.4540000000000006</v>
      </c>
      <c r="BG194" s="15">
        <f t="shared" si="130"/>
        <v>7.8419999999999996</v>
      </c>
      <c r="BH194" s="9">
        <f t="shared" si="131"/>
        <v>0.60299999999999976</v>
      </c>
      <c r="BI194" s="10">
        <f t="shared" si="132"/>
        <v>0.61200000000000099</v>
      </c>
      <c r="BJ194" s="9">
        <v>7.1929999999999996</v>
      </c>
      <c r="BK194" s="3">
        <v>7.7910000000000004</v>
      </c>
      <c r="BL194" s="15">
        <v>8.4039999999999999</v>
      </c>
      <c r="BM194" s="15">
        <f t="shared" si="133"/>
        <v>7.7910000000000004</v>
      </c>
      <c r="BN194" s="9">
        <f t="shared" si="134"/>
        <v>0.59800000000000075</v>
      </c>
      <c r="BO194" s="10">
        <f t="shared" si="135"/>
        <v>0.61299999999999955</v>
      </c>
      <c r="BP194">
        <f t="shared" si="136"/>
        <v>0</v>
      </c>
      <c r="BQ194" s="93">
        <f t="shared" si="137"/>
        <v>1.0290102389078488</v>
      </c>
      <c r="BR194" s="93">
        <f t="shared" si="138"/>
        <v>1.0204778156996595</v>
      </c>
      <c r="BS194" s="93" t="str">
        <f>VLOOKUP(C194,'Koppeling locatie - aslocatie'!$A$2:$C$8139,2,FALSE)</f>
        <v>maas214</v>
      </c>
      <c r="BT194" s="93">
        <f>VLOOKUP($BS194,aslocaties_v01!$C$3:$AA$500,MATCH($K$3/10,aslocaties_v01!$C$2:$X$2),FALSE)</f>
        <v>6.891</v>
      </c>
      <c r="BU194" s="93">
        <f>VLOOKUP(BS194,aslocaties_v01!$C$3:$AA$500,MATCH($K$3,aslocaties_v01!$C$2:$X$2),FALSE)</f>
        <v>7.4790000000000001</v>
      </c>
      <c r="BV194" s="93">
        <f>VLOOKUP(BS194,aslocaties_v01!$C$3:$AA$500,MATCH($K$3*10,aslocaties_v01!$C$2:$Y$2),FALSE)</f>
        <v>8.1029999999999998</v>
      </c>
      <c r="BW194" s="93">
        <f t="shared" si="139"/>
        <v>0.58800000000000008</v>
      </c>
      <c r="BX194" s="93">
        <f t="shared" si="140"/>
        <v>0.62399999999999967</v>
      </c>
      <c r="BY194" s="94">
        <f t="shared" si="141"/>
        <v>3.4129692832760572E-3</v>
      </c>
      <c r="BZ194" s="94">
        <f t="shared" si="142"/>
        <v>0</v>
      </c>
      <c r="CA194" s="94">
        <f t="shared" si="143"/>
        <v>1.7999999999999794E-2</v>
      </c>
      <c r="CB194">
        <f t="shared" si="144"/>
        <v>1.6000000000000014E-2</v>
      </c>
      <c r="CC194" s="58">
        <f t="shared" si="145"/>
        <v>1.6000000000000014E-2</v>
      </c>
      <c r="CD194" s="95" t="b">
        <f t="shared" si="146"/>
        <v>0</v>
      </c>
      <c r="CE194" s="96" t="b">
        <f t="shared" si="147"/>
        <v>1</v>
      </c>
      <c r="CF194" t="b">
        <f t="shared" si="148"/>
        <v>1</v>
      </c>
      <c r="CG194" t="b">
        <f t="shared" si="149"/>
        <v>1</v>
      </c>
      <c r="CH194" s="84" t="b">
        <f t="shared" si="150"/>
        <v>1</v>
      </c>
      <c r="CI194">
        <f t="shared" si="151"/>
        <v>0.89</v>
      </c>
      <c r="CJ194" t="b">
        <f t="shared" si="152"/>
        <v>1</v>
      </c>
      <c r="CK194" t="b">
        <f t="shared" si="153"/>
        <v>1</v>
      </c>
      <c r="CL194" s="84" t="b">
        <f t="shared" si="173"/>
        <v>1</v>
      </c>
      <c r="CM194">
        <f t="shared" si="154"/>
        <v>3.1659999999999999</v>
      </c>
      <c r="CN194" t="b">
        <f t="shared" si="155"/>
        <v>1</v>
      </c>
      <c r="CO194" s="84">
        <f t="shared" si="156"/>
        <v>5.6917207876408388E-2</v>
      </c>
      <c r="CP194" t="b">
        <f t="shared" si="157"/>
        <v>1</v>
      </c>
      <c r="CQ194" s="96" t="b">
        <f t="shared" si="158"/>
        <v>1</v>
      </c>
      <c r="CR194" t="b">
        <f t="shared" si="159"/>
        <v>1</v>
      </c>
      <c r="CS194" t="b">
        <f t="shared" si="160"/>
        <v>1</v>
      </c>
      <c r="CT194" t="b">
        <f t="shared" si="161"/>
        <v>1</v>
      </c>
      <c r="CU194" t="b">
        <f t="shared" si="162"/>
        <v>0</v>
      </c>
      <c r="CV194" s="84" t="b">
        <f t="shared" si="163"/>
        <v>1</v>
      </c>
      <c r="CW194" t="b">
        <f t="shared" si="164"/>
        <v>1</v>
      </c>
      <c r="CX194" t="b">
        <f t="shared" si="165"/>
        <v>1</v>
      </c>
      <c r="CY194" t="b">
        <f t="shared" si="166"/>
        <v>1</v>
      </c>
      <c r="CZ194" t="b">
        <f t="shared" si="167"/>
        <v>0</v>
      </c>
      <c r="DA194" s="84">
        <f t="shared" si="168"/>
        <v>2</v>
      </c>
      <c r="DB194" t="b">
        <f t="shared" si="169"/>
        <v>0</v>
      </c>
    </row>
    <row r="195" spans="1:106">
      <c r="A195" s="9">
        <v>1849</v>
      </c>
      <c r="B195" s="3">
        <v>2</v>
      </c>
      <c r="C195" s="3" t="s">
        <v>2073</v>
      </c>
      <c r="D195" s="3" t="str">
        <f t="shared" ref="D195:D222" si="174">IF(ISERROR(FIND("_",C195)),C195,LEFT(C195,LEN(C195)-LEN(RIGHT(C195,LEN(C195)-FIND("~",SUBSTITUTE(C195,"_","~",LEN(C195)-LEN(SUBSTITUTE(C195,"_",""))))))) &amp; TEXT(INT(RIGHT(C195,LEN(C195)-FIND("~",SUBSTITUTE(C195,"_","~",LEN(C195)-LEN(SUBSTITUTE(C195,"_","")))))), "0000") )</f>
        <v>MA_1_38-2_dk_0074</v>
      </c>
      <c r="E195" s="3" t="str">
        <f t="shared" ref="E195:E222" si="175">TEXT(INT(RIGHT(C195,LEN(C195)-FIND("~",SUBSTITUTE(C195,"_","~",LEN(C195)-LEN(SUBSTITUTE(C195,"_","")))))), "0000")</f>
        <v>0074</v>
      </c>
      <c r="F195" s="3">
        <v>151776.859</v>
      </c>
      <c r="G195" s="15">
        <v>418643.65600000002</v>
      </c>
      <c r="H195" s="35" t="str">
        <f t="shared" ref="H195:H222" si="176">IF(COUNTIF(C:C, "="&amp;C195)=1,"ja", "nee")</f>
        <v>ja</v>
      </c>
      <c r="I195" s="42">
        <v>137</v>
      </c>
      <c r="J195" s="20" t="s">
        <v>372</v>
      </c>
      <c r="K195" s="21">
        <v>10000</v>
      </c>
      <c r="L195" s="28">
        <f t="shared" si="170"/>
        <v>1</v>
      </c>
      <c r="M195" s="28">
        <f t="shared" si="171"/>
        <v>1</v>
      </c>
      <c r="N195" s="56">
        <f t="shared" ref="N195:N222" si="177">INT(K195/L195*M195)</f>
        <v>10000</v>
      </c>
      <c r="O195" s="33">
        <f t="shared" si="172"/>
        <v>89.090230059162849</v>
      </c>
      <c r="P195" s="37">
        <f t="shared" ref="P195:P221" si="178">SQRT((F195-F196)^2+(G195-G196)^2)</f>
        <v>102.92516299720789</v>
      </c>
      <c r="Q195" s="9" t="s">
        <v>12</v>
      </c>
      <c r="R195" s="55" t="s">
        <v>12</v>
      </c>
      <c r="S195" s="55">
        <v>6.1970000000000001</v>
      </c>
      <c r="T195" s="55">
        <v>6.5609999999999999</v>
      </c>
      <c r="U195" s="55">
        <v>6.9029999999999996</v>
      </c>
      <c r="V195" s="3">
        <v>7.1760000000000002</v>
      </c>
      <c r="W195" s="3">
        <v>7.4870000000000001</v>
      </c>
      <c r="X195" s="3" t="s">
        <v>12</v>
      </c>
      <c r="Y195" s="3">
        <v>8.1059999999999999</v>
      </c>
      <c r="Z195" s="15" t="s">
        <v>12</v>
      </c>
      <c r="AA195" s="10">
        <f t="shared" ref="AA195:AA222" si="179">LOOKUP($K195,$Q$2:$Z$2,Q195:Z195)</f>
        <v>7.4870000000000001</v>
      </c>
      <c r="AB195" s="9">
        <f t="shared" ref="AB195:AB222" si="180">LOOKUP($K195,$Q$2:$Z$2,Q195:Z195)-LOOKUP(0.1*$K195,$Q$2:$Z$2,Q195:Z195)</f>
        <v>0.58400000000000052</v>
      </c>
      <c r="AC195" s="10">
        <f t="shared" ref="AC195:AC222" si="181">LOOKUP(10*$K195,$Q$2:$Z$2,Q195:Z195)-LOOKUP($K195,$Q$2:$Z$2,Q195:Z195)</f>
        <v>0.61899999999999977</v>
      </c>
      <c r="AD195" s="9" t="s">
        <v>12</v>
      </c>
      <c r="AE195" s="55" t="s">
        <v>12</v>
      </c>
      <c r="AF195" s="55">
        <v>0.57399999999999995</v>
      </c>
      <c r="AG195" s="55">
        <v>0.64300000000000002</v>
      </c>
      <c r="AH195" s="55">
        <v>0.71899999999999997</v>
      </c>
      <c r="AI195" s="3">
        <v>0.78800000000000003</v>
      </c>
      <c r="AJ195" s="3">
        <v>0.875</v>
      </c>
      <c r="AK195" s="3" t="s">
        <v>12</v>
      </c>
      <c r="AL195" s="3">
        <v>1.077</v>
      </c>
      <c r="AM195" s="15" t="s">
        <v>12</v>
      </c>
      <c r="AN195" s="10">
        <f t="shared" ref="AN195:AN222" si="182">LOOKUP($K195,$Q$2:$Z$2,AD195:AM195)</f>
        <v>0.875</v>
      </c>
      <c r="AO195" s="9">
        <f t="shared" ref="AO195:AO222" si="183">LOOKUP($K195,$Q$2:$Z$2,AD195:AM195)-LOOKUP(0.1*$K195,$Q$2:$Z$2,AD195:AM195)</f>
        <v>0.15600000000000003</v>
      </c>
      <c r="AP195" s="10">
        <f t="shared" ref="AP195:AP222" si="184">LOOKUP(10*$K195,$Q$2:$Z$2,AD195:AM195)-LOOKUP($K195,$Q$2:$Z$2,AD195:AM195)</f>
        <v>0.20199999999999996</v>
      </c>
      <c r="AQ195" s="9" t="s">
        <v>12</v>
      </c>
      <c r="AR195" s="55" t="s">
        <v>12</v>
      </c>
      <c r="AS195" s="55">
        <v>2.609</v>
      </c>
      <c r="AT195" s="55">
        <v>2.8180000000000001</v>
      </c>
      <c r="AU195" s="55">
        <v>4.0069999999999997</v>
      </c>
      <c r="AV195" s="3">
        <v>4.4279999999999999</v>
      </c>
      <c r="AW195" s="3">
        <v>4.4690000000000003</v>
      </c>
      <c r="AX195" s="3" t="s">
        <v>12</v>
      </c>
      <c r="AY195" s="3">
        <v>4.5209999999999999</v>
      </c>
      <c r="AZ195" s="15" t="s">
        <v>12</v>
      </c>
      <c r="BA195" s="10">
        <f t="shared" ref="BA195:BA222" si="185">LOOKUP($K195,$Q$2:$Z$2,AQ195:AZ195)</f>
        <v>4.4690000000000003</v>
      </c>
      <c r="BB195" s="9">
        <f t="shared" ref="BB195:BB222" si="186">LOOKUP($K195,$Q$2:$Z$2,AQ195:AZ195)-LOOKUP(0.1*$K195,$Q$2:$Z$2,AQ195:AZ195)</f>
        <v>0.46200000000000063</v>
      </c>
      <c r="BC195" s="10">
        <f t="shared" ref="BC195:BC222" si="187">LOOKUP(10*$K195,$Q$2:$Z$2,AQ195:AZ195)-LOOKUP($K195,$Q$2:$Z$2,AQ195:AZ195)</f>
        <v>5.1999999999999602E-2</v>
      </c>
      <c r="BD195" s="9">
        <v>7.2539999999999996</v>
      </c>
      <c r="BE195" s="3">
        <v>7.8570000000000002</v>
      </c>
      <c r="BF195" s="15">
        <v>8.468</v>
      </c>
      <c r="BG195" s="15">
        <f t="shared" ref="BG195:BG222" si="188">LOOKUP($N195,$BD$2:$BF$2,BD195:BF195)</f>
        <v>7.8570000000000002</v>
      </c>
      <c r="BH195" s="9">
        <f t="shared" ref="BH195:BH222" si="189">BE195-BD195</f>
        <v>0.60300000000000065</v>
      </c>
      <c r="BI195" s="10">
        <f t="shared" ref="BI195:BI222" si="190">BF195-BE195</f>
        <v>0.61099999999999977</v>
      </c>
      <c r="BJ195" s="9">
        <v>7.2039999999999997</v>
      </c>
      <c r="BK195" s="3">
        <v>7.8019999999999996</v>
      </c>
      <c r="BL195" s="15">
        <v>8.4130000000000003</v>
      </c>
      <c r="BM195" s="15">
        <f t="shared" ref="BM195:BM222" si="191">LOOKUP($N195,$BD$2:$BF$2,BJ195:BL195)</f>
        <v>7.8019999999999996</v>
      </c>
      <c r="BN195" s="9">
        <f t="shared" ref="BN195:BN222" si="192">BK195-BJ195</f>
        <v>0.59799999999999986</v>
      </c>
      <c r="BO195" s="10">
        <f t="shared" ref="BO195:BO222" si="193">BL195-BK195</f>
        <v>0.61100000000000065</v>
      </c>
      <c r="BP195">
        <f t="shared" ref="BP195:BP222" si="194">IF(AND(ISERROR(FIND("Fout",Q195)), ISERROR(FIND("Fout",AD195)), ISERROR(FIND("Fout",AQ195)), ISERROR(FIND( "Fout",BD195)), ISERROR(FIND( "Fout",BJ195))),0,1)</f>
        <v>0</v>
      </c>
      <c r="BQ195" s="93">
        <f t="shared" ref="BQ195:BQ222" si="195">IF(AB195=0, -1, BH195/AB195)</f>
        <v>1.0325342465753427</v>
      </c>
      <c r="BR195" s="93">
        <f t="shared" ref="BR195:BR222" si="196">IF(AB195=0,-1,BN195/AB195)</f>
        <v>1.0239726027397249</v>
      </c>
      <c r="BS195" s="93" t="str">
        <f>VLOOKUP(C195,'Koppeling locatie - aslocatie'!$A$2:$C$8139,2,FALSE)</f>
        <v>maas214</v>
      </c>
      <c r="BT195" s="93">
        <f>VLOOKUP($BS195,aslocaties_v01!$C$3:$AA$500,MATCH($K$3/10,aslocaties_v01!$C$2:$X$2),FALSE)</f>
        <v>6.891</v>
      </c>
      <c r="BU195" s="93">
        <f>VLOOKUP(BS195,aslocaties_v01!$C$3:$AA$500,MATCH($K$3,aslocaties_v01!$C$2:$X$2),FALSE)</f>
        <v>7.4790000000000001</v>
      </c>
      <c r="BV195" s="93">
        <f>VLOOKUP(BS195,aslocaties_v01!$C$3:$AA$500,MATCH($K$3*10,aslocaties_v01!$C$2:$Y$2),FALSE)</f>
        <v>8.1029999999999998</v>
      </c>
      <c r="BW195" s="93">
        <f t="shared" ref="BW195:BW222" si="197">BU195-BT195</f>
        <v>0.58800000000000008</v>
      </c>
      <c r="BX195" s="93">
        <f t="shared" ref="BX195:BX222" si="198">BV195-BU195</f>
        <v>0.62399999999999967</v>
      </c>
      <c r="BY195" s="94">
        <f t="shared" ref="BY195:BY222" si="199">IFERROR(ABS(1-BW195/AB195), 999)</f>
        <v>6.8493150684922899E-3</v>
      </c>
      <c r="BZ195" s="94">
        <f t="shared" ref="BZ195:BZ222" si="200">IFERROR(ABS(1-BX195/AC195), 999)</f>
        <v>8.0775444264942209E-3</v>
      </c>
      <c r="CA195" s="94">
        <f t="shared" ref="CA195:CA222" si="201">ABS(LOOKUP(0.1*$K195,$Q$2:$Z$2,Q195:Z195)-BT195)</f>
        <v>1.1999999999999567E-2</v>
      </c>
      <c r="CB195">
        <f t="shared" ref="CB195:CB222" si="202">ABS(LOOKUP($K195,$Q$2:$Z$2,Q195:Z195)-BU195)</f>
        <v>8.0000000000000071E-3</v>
      </c>
      <c r="CC195" s="58">
        <f t="shared" ref="CC195:CC222" si="203">ABS(LOOKUP(10*$K195,$Q$2:$Z$2,Q195:Z195)-BV195)</f>
        <v>3.0000000000001137E-3</v>
      </c>
      <c r="CD195" s="95" t="b">
        <f t="shared" ref="CD195:CD222" si="204">OR(BY195&gt;0.1,BZ195&gt;0.1, CA195&gt;=0.15, CB195&gt;=0.15, CC195&gt;=0.15)</f>
        <v>0</v>
      </c>
      <c r="CE195" s="96" t="b">
        <f t="shared" ref="CE195:CE222" si="205">AA195&lt;AVERAGE(AA:AA)+2*STDEV(AA:AA)</f>
        <v>1</v>
      </c>
      <c r="CF195" t="b">
        <f t="shared" ref="CF195:CF222" si="206">BG195&lt;AVERAGE(BG:BG)+2*STDEV(BG:BG)</f>
        <v>1</v>
      </c>
      <c r="CG195" t="b">
        <f t="shared" ref="CG195:CG222" si="207">BM195&lt;AVERAGE(BM:BM)+2*STDEV(BM:BM)</f>
        <v>1</v>
      </c>
      <c r="CH195" s="84" t="b">
        <f t="shared" ref="CH195:CH222" si="208">AN195&gt;0.25</f>
        <v>1</v>
      </c>
      <c r="CI195">
        <f t="shared" ref="CI195:CI222" si="209">IF(CH195,AN195,"")</f>
        <v>0.875</v>
      </c>
      <c r="CJ195" t="b">
        <f t="shared" ref="CJ195:CJ222" si="210">CI195&lt;AVERAGE(CI:CI)+3*STDEV(CI:CI)</f>
        <v>1</v>
      </c>
      <c r="CK195" t="b">
        <f t="shared" ref="CK195:CK222" si="211">AN195&lt;1.25</f>
        <v>1</v>
      </c>
      <c r="CL195" s="84" t="b">
        <f t="shared" si="173"/>
        <v>0</v>
      </c>
      <c r="CM195" t="str">
        <f t="shared" ref="CM195:CM222" si="212">IF(CL195,BA195,"")</f>
        <v/>
      </c>
      <c r="CN195" t="b">
        <f t="shared" ref="CN195:CN222" si="213">CM195&lt;AVERAGE(CM:CM)+3*STDEV(CM:CM)</f>
        <v>0</v>
      </c>
      <c r="CO195" s="84">
        <f t="shared" ref="CO195:CO222" si="214">IF(BA195=0, -1, AN195/(1.56*BA195^2))</f>
        <v>2.8084244501450598E-2</v>
      </c>
      <c r="CP195" t="b">
        <f t="shared" ref="CP195:CP222" si="215">OR(CO195&gt;0.035, CO195&lt;0.065)</f>
        <v>1</v>
      </c>
      <c r="CQ195" s="96" t="b">
        <f t="shared" ref="CQ195:CQ222" si="216">IF(O195="-", "-", ABS(AA195-AA194)&lt;O195*$CR$1)</f>
        <v>1</v>
      </c>
      <c r="CR195" t="b">
        <f t="shared" ref="CR195:CR222" si="217">IF(O195="-","-",ABS(BG195-BG194)&lt;O195*$CS$1)</f>
        <v>1</v>
      </c>
      <c r="CS195" t="b">
        <f t="shared" ref="CS195:CS222" si="218">IF(O195="-","-",ABS(BM195-BM194)&lt;O195*$CT$1)</f>
        <v>1</v>
      </c>
      <c r="CT195" t="b">
        <f t="shared" ref="CT195:CT222" si="219">IF(O195="-","-",ABS(AN195-AN194)&lt;O195*$CU$1)</f>
        <v>1</v>
      </c>
      <c r="CU195" t="b">
        <f t="shared" ref="CU195:CU222" si="220">IF(O195="-","-",ABS(BA194-BA195)&lt;O195*$CV$1)</f>
        <v>0</v>
      </c>
      <c r="CV195" s="84" t="b">
        <f t="shared" ref="CV195:CV221" si="221">IF(P195="-","-",ABS(AA196-AA195)&lt;P195*$CR$1)</f>
        <v>1</v>
      </c>
      <c r="CW195" t="b">
        <f t="shared" ref="CW195:CW221" si="222">IF(P195="-","-",ABS(BG196-BG195)&lt;P195*$CS$1)</f>
        <v>1</v>
      </c>
      <c r="CX195" t="b">
        <f t="shared" ref="CX195:CX221" si="223">IF(P195="-","-",ABS(BM196-BM195)&lt;P195*$CT$1)</f>
        <v>1</v>
      </c>
      <c r="CY195" t="b">
        <f t="shared" ref="CY195:CY221" si="224">IF(P195="-","-",ABS(AN196-AN195)&lt;P195*$CU$1)</f>
        <v>1</v>
      </c>
      <c r="CZ195" t="b">
        <f t="shared" ref="CZ195:CZ221" si="225">IF(P195="-","-",ABS(BA195-BA196)&lt;P195*$CV$1)</f>
        <v>1</v>
      </c>
      <c r="DA195" s="84">
        <f t="shared" ref="DA195:DA222" si="226">IFERROR(IF(AND(CQ195:CU195),0,1), 0)+IFERROR(IF(AND(CV195:CZ195),0,1),0)</f>
        <v>1</v>
      </c>
      <c r="DB195" t="b">
        <f t="shared" ref="DB195:DB222" si="227">AND(DA195&gt;0,CD195)</f>
        <v>0</v>
      </c>
    </row>
    <row r="196" spans="1:106">
      <c r="A196" s="9">
        <v>1850</v>
      </c>
      <c r="B196" s="3">
        <v>2</v>
      </c>
      <c r="C196" s="3" t="s">
        <v>2074</v>
      </c>
      <c r="D196" s="3" t="str">
        <f t="shared" si="174"/>
        <v>MA_1_38-2_dk_0075</v>
      </c>
      <c r="E196" s="3" t="str">
        <f t="shared" si="175"/>
        <v>0075</v>
      </c>
      <c r="F196" s="3">
        <v>151686.31200000001</v>
      </c>
      <c r="G196" s="15">
        <v>418594.71899999998</v>
      </c>
      <c r="H196" s="35" t="str">
        <f t="shared" si="176"/>
        <v>ja</v>
      </c>
      <c r="I196" s="42">
        <v>132</v>
      </c>
      <c r="J196" s="20" t="s">
        <v>372</v>
      </c>
      <c r="K196" s="21">
        <v>10000</v>
      </c>
      <c r="L196" s="28">
        <f t="shared" ref="L196:L222" si="228">L195</f>
        <v>1</v>
      </c>
      <c r="M196" s="28">
        <f t="shared" ref="M196:M222" si="229">M195</f>
        <v>1</v>
      </c>
      <c r="N196" s="56">
        <f t="shared" si="177"/>
        <v>10000</v>
      </c>
      <c r="O196" s="33">
        <f t="shared" ref="O196:O222" si="230">SQRT((F195-F196)^2+(G195-G196)^2)</f>
        <v>102.92516299720789</v>
      </c>
      <c r="P196" s="37">
        <f t="shared" si="178"/>
        <v>98.628375024617625</v>
      </c>
      <c r="Q196" s="9" t="s">
        <v>12</v>
      </c>
      <c r="R196" s="55" t="s">
        <v>12</v>
      </c>
      <c r="S196" s="55">
        <v>6.1840000000000002</v>
      </c>
      <c r="T196" s="55">
        <v>6.5540000000000003</v>
      </c>
      <c r="U196" s="55">
        <v>6.891</v>
      </c>
      <c r="V196" s="3">
        <v>7.165</v>
      </c>
      <c r="W196" s="3">
        <v>7.476</v>
      </c>
      <c r="X196" s="3" t="s">
        <v>12</v>
      </c>
      <c r="Y196" s="3">
        <v>8.0990000000000002</v>
      </c>
      <c r="Z196" s="15" t="s">
        <v>12</v>
      </c>
      <c r="AA196" s="10">
        <f t="shared" si="179"/>
        <v>7.476</v>
      </c>
      <c r="AB196" s="9">
        <f t="shared" si="180"/>
        <v>0.58499999999999996</v>
      </c>
      <c r="AC196" s="10">
        <f t="shared" si="181"/>
        <v>0.62300000000000022</v>
      </c>
      <c r="AD196" s="9" t="s">
        <v>12</v>
      </c>
      <c r="AE196" s="55" t="s">
        <v>12</v>
      </c>
      <c r="AF196" s="55">
        <v>0.57199999999999995</v>
      </c>
      <c r="AG196" s="55">
        <v>0.64200000000000002</v>
      </c>
      <c r="AH196" s="55">
        <v>0.71799999999999997</v>
      </c>
      <c r="AI196" s="3">
        <v>0.77800000000000002</v>
      </c>
      <c r="AJ196" s="3">
        <v>0.86099999999999999</v>
      </c>
      <c r="AK196" s="3" t="s">
        <v>12</v>
      </c>
      <c r="AL196" s="3">
        <v>1.0049999999999999</v>
      </c>
      <c r="AM196" s="15" t="s">
        <v>12</v>
      </c>
      <c r="AN196" s="10">
        <f t="shared" si="182"/>
        <v>0.86099999999999999</v>
      </c>
      <c r="AO196" s="9">
        <f t="shared" si="183"/>
        <v>0.14300000000000002</v>
      </c>
      <c r="AP196" s="10">
        <f t="shared" si="184"/>
        <v>0.14399999999999991</v>
      </c>
      <c r="AQ196" s="9" t="s">
        <v>12</v>
      </c>
      <c r="AR196" s="55" t="s">
        <v>12</v>
      </c>
      <c r="AS196" s="55">
        <v>2.5990000000000002</v>
      </c>
      <c r="AT196" s="55">
        <v>2.8029999999999999</v>
      </c>
      <c r="AU196" s="55">
        <v>4.008</v>
      </c>
      <c r="AV196" s="3">
        <v>4.4290000000000003</v>
      </c>
      <c r="AW196" s="3">
        <v>4.4720000000000004</v>
      </c>
      <c r="AX196" s="3" t="s">
        <v>12</v>
      </c>
      <c r="AY196" s="3">
        <v>4.5229999999999997</v>
      </c>
      <c r="AZ196" s="15" t="s">
        <v>12</v>
      </c>
      <c r="BA196" s="10">
        <f t="shared" si="185"/>
        <v>4.4720000000000004</v>
      </c>
      <c r="BB196" s="9">
        <f t="shared" si="186"/>
        <v>0.46400000000000041</v>
      </c>
      <c r="BC196" s="10">
        <f t="shared" si="187"/>
        <v>5.0999999999999268E-2</v>
      </c>
      <c r="BD196" s="9">
        <v>7.2160000000000002</v>
      </c>
      <c r="BE196" s="3">
        <v>7.8170000000000002</v>
      </c>
      <c r="BF196" s="15">
        <v>8.4280000000000008</v>
      </c>
      <c r="BG196" s="15">
        <f t="shared" si="188"/>
        <v>7.8170000000000002</v>
      </c>
      <c r="BH196" s="9">
        <f t="shared" si="189"/>
        <v>0.60099999999999998</v>
      </c>
      <c r="BI196" s="10">
        <f t="shared" si="190"/>
        <v>0.61100000000000065</v>
      </c>
      <c r="BJ196" s="9">
        <v>7.1719999999999997</v>
      </c>
      <c r="BK196" s="3">
        <v>7.7679999999999998</v>
      </c>
      <c r="BL196" s="15">
        <v>8.3800000000000008</v>
      </c>
      <c r="BM196" s="15">
        <f t="shared" si="191"/>
        <v>7.7679999999999998</v>
      </c>
      <c r="BN196" s="9">
        <f t="shared" si="192"/>
        <v>0.59600000000000009</v>
      </c>
      <c r="BO196" s="10">
        <f t="shared" si="193"/>
        <v>0.61200000000000099</v>
      </c>
      <c r="BP196">
        <f t="shared" si="194"/>
        <v>0</v>
      </c>
      <c r="BQ196" s="93">
        <f t="shared" si="195"/>
        <v>1.0273504273504275</v>
      </c>
      <c r="BR196" s="93">
        <f t="shared" si="196"/>
        <v>1.018803418803419</v>
      </c>
      <c r="BS196" s="93" t="str">
        <f>VLOOKUP(C196,'Koppeling locatie - aslocatie'!$A$2:$C$8139,2,FALSE)</f>
        <v>maas214</v>
      </c>
      <c r="BT196" s="93">
        <f>VLOOKUP($BS196,aslocaties_v01!$C$3:$AA$500,MATCH($K$3/10,aslocaties_v01!$C$2:$X$2),FALSE)</f>
        <v>6.891</v>
      </c>
      <c r="BU196" s="93">
        <f>VLOOKUP(BS196,aslocaties_v01!$C$3:$AA$500,MATCH($K$3,aslocaties_v01!$C$2:$X$2),FALSE)</f>
        <v>7.4790000000000001</v>
      </c>
      <c r="BV196" s="93">
        <f>VLOOKUP(BS196,aslocaties_v01!$C$3:$AA$500,MATCH($K$3*10,aslocaties_v01!$C$2:$Y$2),FALSE)</f>
        <v>8.1029999999999998</v>
      </c>
      <c r="BW196" s="93">
        <f t="shared" si="197"/>
        <v>0.58800000000000008</v>
      </c>
      <c r="BX196" s="93">
        <f t="shared" si="198"/>
        <v>0.62399999999999967</v>
      </c>
      <c r="BY196" s="94">
        <f t="shared" si="199"/>
        <v>5.128205128205332E-3</v>
      </c>
      <c r="BZ196" s="94">
        <f t="shared" si="200"/>
        <v>1.6051364365963217E-3</v>
      </c>
      <c r="CA196" s="94">
        <f t="shared" si="201"/>
        <v>0</v>
      </c>
      <c r="CB196">
        <f t="shared" si="202"/>
        <v>3.0000000000001137E-3</v>
      </c>
      <c r="CC196" s="58">
        <f t="shared" si="203"/>
        <v>3.9999999999995595E-3</v>
      </c>
      <c r="CD196" s="95" t="b">
        <f t="shared" si="204"/>
        <v>0</v>
      </c>
      <c r="CE196" s="96" t="b">
        <f t="shared" si="205"/>
        <v>1</v>
      </c>
      <c r="CF196" t="b">
        <f t="shared" si="206"/>
        <v>1</v>
      </c>
      <c r="CG196" t="b">
        <f t="shared" si="207"/>
        <v>1</v>
      </c>
      <c r="CH196" s="84" t="b">
        <f t="shared" si="208"/>
        <v>1</v>
      </c>
      <c r="CI196">
        <f t="shared" si="209"/>
        <v>0.86099999999999999</v>
      </c>
      <c r="CJ196" t="b">
        <f t="shared" si="210"/>
        <v>1</v>
      </c>
      <c r="CK196" t="b">
        <f t="shared" si="211"/>
        <v>1</v>
      </c>
      <c r="CL196" s="84" t="b">
        <f t="shared" ref="CL196:CL222" si="231">BA196&lt;AVERAGE(BA:BA)+2*STDEV(BA:BA)</f>
        <v>0</v>
      </c>
      <c r="CM196" t="str">
        <f t="shared" si="212"/>
        <v/>
      </c>
      <c r="CN196" t="b">
        <f t="shared" si="213"/>
        <v>0</v>
      </c>
      <c r="CO196" s="84">
        <f t="shared" si="214"/>
        <v>2.7597831794326934E-2</v>
      </c>
      <c r="CP196" t="b">
        <f t="shared" si="215"/>
        <v>1</v>
      </c>
      <c r="CQ196" s="96" t="b">
        <f t="shared" si="216"/>
        <v>1</v>
      </c>
      <c r="CR196" t="b">
        <f t="shared" si="217"/>
        <v>1</v>
      </c>
      <c r="CS196" t="b">
        <f t="shared" si="218"/>
        <v>1</v>
      </c>
      <c r="CT196" t="b">
        <f t="shared" si="219"/>
        <v>1</v>
      </c>
      <c r="CU196" t="b">
        <f t="shared" si="220"/>
        <v>1</v>
      </c>
      <c r="CV196" s="84" t="b">
        <f t="shared" si="221"/>
        <v>1</v>
      </c>
      <c r="CW196" t="b">
        <f t="shared" si="222"/>
        <v>1</v>
      </c>
      <c r="CX196" t="b">
        <f t="shared" si="223"/>
        <v>1</v>
      </c>
      <c r="CY196" t="b">
        <f t="shared" si="224"/>
        <v>1</v>
      </c>
      <c r="CZ196" t="b">
        <f t="shared" si="225"/>
        <v>0</v>
      </c>
      <c r="DA196" s="84">
        <f t="shared" si="226"/>
        <v>1</v>
      </c>
      <c r="DB196" t="b">
        <f t="shared" si="227"/>
        <v>0</v>
      </c>
    </row>
    <row r="197" spans="1:106">
      <c r="A197" s="9">
        <v>1851</v>
      </c>
      <c r="B197" s="3">
        <v>2</v>
      </c>
      <c r="C197" s="3" t="s">
        <v>2075</v>
      </c>
      <c r="D197" s="3" t="str">
        <f t="shared" si="174"/>
        <v>MA_1_38-2_dk_0076</v>
      </c>
      <c r="E197" s="3" t="str">
        <f t="shared" si="175"/>
        <v>0076</v>
      </c>
      <c r="F197" s="3">
        <v>151620.09400000001</v>
      </c>
      <c r="G197" s="15">
        <v>418521.625</v>
      </c>
      <c r="H197" s="35" t="str">
        <f t="shared" si="176"/>
        <v>ja</v>
      </c>
      <c r="I197" s="42">
        <v>146</v>
      </c>
      <c r="J197" s="20" t="s">
        <v>372</v>
      </c>
      <c r="K197" s="21">
        <v>10000</v>
      </c>
      <c r="L197" s="28">
        <f t="shared" si="228"/>
        <v>1</v>
      </c>
      <c r="M197" s="28">
        <f t="shared" si="229"/>
        <v>1</v>
      </c>
      <c r="N197" s="56">
        <f t="shared" si="177"/>
        <v>10000</v>
      </c>
      <c r="O197" s="33">
        <f t="shared" si="230"/>
        <v>98.628375024617625</v>
      </c>
      <c r="P197" s="37">
        <f t="shared" si="178"/>
        <v>99.429552196528121</v>
      </c>
      <c r="Q197" s="9" t="s">
        <v>12</v>
      </c>
      <c r="R197" s="55" t="s">
        <v>12</v>
      </c>
      <c r="S197" s="55">
        <v>6.1639999999999997</v>
      </c>
      <c r="T197" s="55">
        <v>6.5339999999999998</v>
      </c>
      <c r="U197" s="55">
        <v>6.8760000000000003</v>
      </c>
      <c r="V197" s="3">
        <v>7.149</v>
      </c>
      <c r="W197" s="3">
        <v>7.4610000000000003</v>
      </c>
      <c r="X197" s="3" t="s">
        <v>12</v>
      </c>
      <c r="Y197" s="3">
        <v>8.0790000000000006</v>
      </c>
      <c r="Z197" s="15" t="s">
        <v>12</v>
      </c>
      <c r="AA197" s="10">
        <f t="shared" si="179"/>
        <v>7.4610000000000003</v>
      </c>
      <c r="AB197" s="9">
        <f t="shared" si="180"/>
        <v>0.58499999999999996</v>
      </c>
      <c r="AC197" s="10">
        <f t="shared" si="181"/>
        <v>0.61800000000000033</v>
      </c>
      <c r="AD197" s="9" t="s">
        <v>12</v>
      </c>
      <c r="AE197" s="55" t="s">
        <v>12</v>
      </c>
      <c r="AF197" s="55">
        <v>0.55700000000000005</v>
      </c>
      <c r="AG197" s="55">
        <v>0.621</v>
      </c>
      <c r="AH197" s="55">
        <v>0.69299999999999995</v>
      </c>
      <c r="AI197" s="3">
        <v>0.76100000000000001</v>
      </c>
      <c r="AJ197" s="3">
        <v>0.83599999999999997</v>
      </c>
      <c r="AK197" s="3" t="s">
        <v>12</v>
      </c>
      <c r="AL197" s="3">
        <v>0.97899999999999998</v>
      </c>
      <c r="AM197" s="15" t="s">
        <v>12</v>
      </c>
      <c r="AN197" s="10">
        <f t="shared" si="182"/>
        <v>0.83599999999999997</v>
      </c>
      <c r="AO197" s="9">
        <f t="shared" si="183"/>
        <v>0.14300000000000002</v>
      </c>
      <c r="AP197" s="10">
        <f t="shared" si="184"/>
        <v>0.14300000000000002</v>
      </c>
      <c r="AQ197" s="9" t="s">
        <v>12</v>
      </c>
      <c r="AR197" s="55" t="s">
        <v>12</v>
      </c>
      <c r="AS197" s="55">
        <v>2.5539999999999998</v>
      </c>
      <c r="AT197" s="55">
        <v>2.6930000000000001</v>
      </c>
      <c r="AU197" s="55">
        <v>2.8359999999999999</v>
      </c>
      <c r="AV197" s="3">
        <v>2.9569999999999999</v>
      </c>
      <c r="AW197" s="3">
        <v>3.093</v>
      </c>
      <c r="AX197" s="3" t="s">
        <v>12</v>
      </c>
      <c r="AY197" s="3">
        <v>3.3559999999999999</v>
      </c>
      <c r="AZ197" s="15" t="s">
        <v>12</v>
      </c>
      <c r="BA197" s="10">
        <f t="shared" si="185"/>
        <v>3.093</v>
      </c>
      <c r="BB197" s="9">
        <f t="shared" si="186"/>
        <v>0.25700000000000012</v>
      </c>
      <c r="BC197" s="10">
        <f t="shared" si="187"/>
        <v>0.2629999999999999</v>
      </c>
      <c r="BD197" s="9">
        <v>7.2910000000000004</v>
      </c>
      <c r="BE197" s="3">
        <v>7.9029999999999996</v>
      </c>
      <c r="BF197" s="15">
        <v>8.516</v>
      </c>
      <c r="BG197" s="15">
        <f t="shared" si="188"/>
        <v>7.9029999999999996</v>
      </c>
      <c r="BH197" s="9">
        <f t="shared" si="189"/>
        <v>0.61199999999999921</v>
      </c>
      <c r="BI197" s="10">
        <f t="shared" si="190"/>
        <v>0.61300000000000043</v>
      </c>
      <c r="BJ197" s="9">
        <v>7.2530000000000001</v>
      </c>
      <c r="BK197" s="3">
        <v>7.8630000000000004</v>
      </c>
      <c r="BL197" s="15">
        <v>8.4749999999999996</v>
      </c>
      <c r="BM197" s="15">
        <f t="shared" si="191"/>
        <v>7.8630000000000004</v>
      </c>
      <c r="BN197" s="9">
        <f t="shared" si="192"/>
        <v>0.61000000000000032</v>
      </c>
      <c r="BO197" s="10">
        <f t="shared" si="193"/>
        <v>0.61199999999999921</v>
      </c>
      <c r="BP197">
        <f t="shared" si="194"/>
        <v>0</v>
      </c>
      <c r="BQ197" s="93">
        <f t="shared" si="195"/>
        <v>1.0461538461538449</v>
      </c>
      <c r="BR197" s="93">
        <f t="shared" si="196"/>
        <v>1.0427350427350432</v>
      </c>
      <c r="BS197" s="93" t="str">
        <f>VLOOKUP(C197,'Koppeling locatie - aslocatie'!$A$2:$C$8139,2,FALSE)</f>
        <v>maas214</v>
      </c>
      <c r="BT197" s="93">
        <f>VLOOKUP($BS197,aslocaties_v01!$C$3:$AA$500,MATCH($K$3/10,aslocaties_v01!$C$2:$X$2),FALSE)</f>
        <v>6.891</v>
      </c>
      <c r="BU197" s="93">
        <f>VLOOKUP(BS197,aslocaties_v01!$C$3:$AA$500,MATCH($K$3,aslocaties_v01!$C$2:$X$2),FALSE)</f>
        <v>7.4790000000000001</v>
      </c>
      <c r="BV197" s="93">
        <f>VLOOKUP(BS197,aslocaties_v01!$C$3:$AA$500,MATCH($K$3*10,aslocaties_v01!$C$2:$Y$2),FALSE)</f>
        <v>8.1029999999999998</v>
      </c>
      <c r="BW197" s="93">
        <f t="shared" si="197"/>
        <v>0.58800000000000008</v>
      </c>
      <c r="BX197" s="93">
        <f t="shared" si="198"/>
        <v>0.62399999999999967</v>
      </c>
      <c r="BY197" s="94">
        <f t="shared" si="199"/>
        <v>5.128205128205332E-3</v>
      </c>
      <c r="BZ197" s="94">
        <f t="shared" si="200"/>
        <v>9.7087378640765554E-3</v>
      </c>
      <c r="CA197" s="94">
        <f t="shared" si="201"/>
        <v>1.499999999999968E-2</v>
      </c>
      <c r="CB197">
        <f t="shared" si="202"/>
        <v>1.7999999999999794E-2</v>
      </c>
      <c r="CC197" s="58">
        <f t="shared" si="203"/>
        <v>2.3999999999999133E-2</v>
      </c>
      <c r="CD197" s="95" t="b">
        <f t="shared" si="204"/>
        <v>0</v>
      </c>
      <c r="CE197" s="96" t="b">
        <f t="shared" si="205"/>
        <v>1</v>
      </c>
      <c r="CF197" t="b">
        <f t="shared" si="206"/>
        <v>1</v>
      </c>
      <c r="CG197" t="b">
        <f t="shared" si="207"/>
        <v>1</v>
      </c>
      <c r="CH197" s="84" t="b">
        <f t="shared" si="208"/>
        <v>1</v>
      </c>
      <c r="CI197">
        <f t="shared" si="209"/>
        <v>0.83599999999999997</v>
      </c>
      <c r="CJ197" t="b">
        <f t="shared" si="210"/>
        <v>1</v>
      </c>
      <c r="CK197" t="b">
        <f t="shared" si="211"/>
        <v>1</v>
      </c>
      <c r="CL197" s="84" t="b">
        <f t="shared" si="231"/>
        <v>1</v>
      </c>
      <c r="CM197">
        <f t="shared" si="212"/>
        <v>3.093</v>
      </c>
      <c r="CN197" t="b">
        <f t="shared" si="213"/>
        <v>1</v>
      </c>
      <c r="CO197" s="84">
        <f t="shared" si="214"/>
        <v>5.6017257024631707E-2</v>
      </c>
      <c r="CP197" t="b">
        <f t="shared" si="215"/>
        <v>1</v>
      </c>
      <c r="CQ197" s="96" t="b">
        <f t="shared" si="216"/>
        <v>1</v>
      </c>
      <c r="CR197" t="b">
        <f t="shared" si="217"/>
        <v>1</v>
      </c>
      <c r="CS197" t="b">
        <f t="shared" si="218"/>
        <v>1</v>
      </c>
      <c r="CT197" t="b">
        <f t="shared" si="219"/>
        <v>1</v>
      </c>
      <c r="CU197" t="b">
        <f t="shared" si="220"/>
        <v>0</v>
      </c>
      <c r="CV197" s="84" t="b">
        <f t="shared" si="221"/>
        <v>1</v>
      </c>
      <c r="CW197" t="b">
        <f t="shared" si="222"/>
        <v>1</v>
      </c>
      <c r="CX197" t="b">
        <f t="shared" si="223"/>
        <v>1</v>
      </c>
      <c r="CY197" t="b">
        <f t="shared" si="224"/>
        <v>1</v>
      </c>
      <c r="CZ197" t="b">
        <f t="shared" si="225"/>
        <v>1</v>
      </c>
      <c r="DA197" s="84">
        <f t="shared" si="226"/>
        <v>1</v>
      </c>
      <c r="DB197" t="b">
        <f t="shared" si="227"/>
        <v>0</v>
      </c>
    </row>
    <row r="198" spans="1:106">
      <c r="A198" s="9">
        <v>1852</v>
      </c>
      <c r="B198" s="3">
        <v>2</v>
      </c>
      <c r="C198" s="3" t="s">
        <v>2076</v>
      </c>
      <c r="D198" s="3" t="str">
        <f t="shared" si="174"/>
        <v>MA_1_38-2_dk_0077</v>
      </c>
      <c r="E198" s="3" t="str">
        <f t="shared" si="175"/>
        <v>0077</v>
      </c>
      <c r="F198" s="3">
        <v>151550.359</v>
      </c>
      <c r="G198" s="15">
        <v>418450.75</v>
      </c>
      <c r="H198" s="35" t="str">
        <f t="shared" si="176"/>
        <v>ja</v>
      </c>
      <c r="I198" s="42">
        <v>142</v>
      </c>
      <c r="J198" s="20" t="s">
        <v>372</v>
      </c>
      <c r="K198" s="21">
        <v>10000</v>
      </c>
      <c r="L198" s="28">
        <f t="shared" si="228"/>
        <v>1</v>
      </c>
      <c r="M198" s="28">
        <f t="shared" si="229"/>
        <v>1</v>
      </c>
      <c r="N198" s="56">
        <f t="shared" si="177"/>
        <v>10000</v>
      </c>
      <c r="O198" s="33">
        <f t="shared" si="230"/>
        <v>99.429552196528121</v>
      </c>
      <c r="P198" s="37">
        <f t="shared" si="178"/>
        <v>105.53024765440313</v>
      </c>
      <c r="Q198" s="9" t="s">
        <v>12</v>
      </c>
      <c r="R198" s="55" t="s">
        <v>12</v>
      </c>
      <c r="S198" s="55">
        <v>6.16</v>
      </c>
      <c r="T198" s="55">
        <v>6.53</v>
      </c>
      <c r="U198" s="55">
        <v>6.8680000000000003</v>
      </c>
      <c r="V198" s="3">
        <v>7.1420000000000003</v>
      </c>
      <c r="W198" s="3">
        <v>7.4530000000000003</v>
      </c>
      <c r="X198" s="3" t="s">
        <v>12</v>
      </c>
      <c r="Y198" s="3">
        <v>8.0709999999999997</v>
      </c>
      <c r="Z198" s="15" t="s">
        <v>12</v>
      </c>
      <c r="AA198" s="10">
        <f t="shared" si="179"/>
        <v>7.4530000000000003</v>
      </c>
      <c r="AB198" s="9">
        <f t="shared" si="180"/>
        <v>0.58499999999999996</v>
      </c>
      <c r="AC198" s="10">
        <f t="shared" si="181"/>
        <v>0.61799999999999944</v>
      </c>
      <c r="AD198" s="9" t="s">
        <v>12</v>
      </c>
      <c r="AE198" s="55" t="s">
        <v>12</v>
      </c>
      <c r="AF198" s="55">
        <v>0.55300000000000005</v>
      </c>
      <c r="AG198" s="55">
        <v>0.61499999999999999</v>
      </c>
      <c r="AH198" s="55">
        <v>0.68600000000000005</v>
      </c>
      <c r="AI198" s="3">
        <v>0.752</v>
      </c>
      <c r="AJ198" s="3">
        <v>0.82499999999999996</v>
      </c>
      <c r="AK198" s="3" t="s">
        <v>12</v>
      </c>
      <c r="AL198" s="3">
        <v>0.96299999999999997</v>
      </c>
      <c r="AM198" s="15" t="s">
        <v>12</v>
      </c>
      <c r="AN198" s="10">
        <f t="shared" si="182"/>
        <v>0.82499999999999996</v>
      </c>
      <c r="AO198" s="9">
        <f t="shared" si="183"/>
        <v>0.1389999999999999</v>
      </c>
      <c r="AP198" s="10">
        <f t="shared" si="184"/>
        <v>0.13800000000000001</v>
      </c>
      <c r="AQ198" s="9" t="s">
        <v>12</v>
      </c>
      <c r="AR198" s="55" t="s">
        <v>12</v>
      </c>
      <c r="AS198" s="55">
        <v>2.5459999999999998</v>
      </c>
      <c r="AT198" s="55">
        <v>2.6829999999999998</v>
      </c>
      <c r="AU198" s="55">
        <v>2.8239999999999998</v>
      </c>
      <c r="AV198" s="3">
        <v>2.9409999999999998</v>
      </c>
      <c r="AW198" s="3">
        <v>3.069</v>
      </c>
      <c r="AX198" s="3" t="s">
        <v>12</v>
      </c>
      <c r="AY198" s="3">
        <v>3.3170000000000002</v>
      </c>
      <c r="AZ198" s="15" t="s">
        <v>12</v>
      </c>
      <c r="BA198" s="10">
        <f t="shared" si="185"/>
        <v>3.069</v>
      </c>
      <c r="BB198" s="9">
        <f t="shared" si="186"/>
        <v>0.24500000000000011</v>
      </c>
      <c r="BC198" s="10">
        <f t="shared" si="187"/>
        <v>0.24800000000000022</v>
      </c>
      <c r="BD198" s="9">
        <v>7.2489999999999997</v>
      </c>
      <c r="BE198" s="3">
        <v>7.8550000000000004</v>
      </c>
      <c r="BF198" s="15">
        <v>8.4659999999999993</v>
      </c>
      <c r="BG198" s="15">
        <f t="shared" si="188"/>
        <v>7.8550000000000004</v>
      </c>
      <c r="BH198" s="9">
        <f t="shared" si="189"/>
        <v>0.60600000000000076</v>
      </c>
      <c r="BI198" s="10">
        <f t="shared" si="190"/>
        <v>0.61099999999999888</v>
      </c>
      <c r="BJ198" s="9">
        <v>7.2089999999999996</v>
      </c>
      <c r="BK198" s="3">
        <v>7.8129999999999997</v>
      </c>
      <c r="BL198" s="15">
        <v>8.4239999999999995</v>
      </c>
      <c r="BM198" s="15">
        <f t="shared" si="191"/>
        <v>7.8129999999999997</v>
      </c>
      <c r="BN198" s="9">
        <f t="shared" si="192"/>
        <v>0.60400000000000009</v>
      </c>
      <c r="BO198" s="10">
        <f t="shared" si="193"/>
        <v>0.61099999999999977</v>
      </c>
      <c r="BP198">
        <f t="shared" si="194"/>
        <v>0</v>
      </c>
      <c r="BQ198" s="93">
        <f t="shared" si="195"/>
        <v>1.0358974358974373</v>
      </c>
      <c r="BR198" s="93">
        <f t="shared" si="196"/>
        <v>1.0324786324786328</v>
      </c>
      <c r="BS198" s="93" t="str">
        <f>VLOOKUP(C198,'Koppeling locatie - aslocatie'!$A$2:$C$8139,2,FALSE)</f>
        <v>maas214</v>
      </c>
      <c r="BT198" s="93">
        <f>VLOOKUP($BS198,aslocaties_v01!$C$3:$AA$500,MATCH($K$3/10,aslocaties_v01!$C$2:$X$2),FALSE)</f>
        <v>6.891</v>
      </c>
      <c r="BU198" s="93">
        <f>VLOOKUP(BS198,aslocaties_v01!$C$3:$AA$500,MATCH($K$3,aslocaties_v01!$C$2:$X$2),FALSE)</f>
        <v>7.4790000000000001</v>
      </c>
      <c r="BV198" s="93">
        <f>VLOOKUP(BS198,aslocaties_v01!$C$3:$AA$500,MATCH($K$3*10,aslocaties_v01!$C$2:$Y$2),FALSE)</f>
        <v>8.1029999999999998</v>
      </c>
      <c r="BW198" s="93">
        <f t="shared" si="197"/>
        <v>0.58800000000000008</v>
      </c>
      <c r="BX198" s="93">
        <f t="shared" si="198"/>
        <v>0.62399999999999967</v>
      </c>
      <c r="BY198" s="94">
        <f t="shared" si="199"/>
        <v>5.128205128205332E-3</v>
      </c>
      <c r="BZ198" s="94">
        <f t="shared" si="200"/>
        <v>9.7087378640781097E-3</v>
      </c>
      <c r="CA198" s="94">
        <f t="shared" si="201"/>
        <v>2.2999999999999687E-2</v>
      </c>
      <c r="CB198">
        <f t="shared" si="202"/>
        <v>2.5999999999999801E-2</v>
      </c>
      <c r="CC198" s="58">
        <f t="shared" si="203"/>
        <v>3.2000000000000028E-2</v>
      </c>
      <c r="CD198" s="95" t="b">
        <f t="shared" si="204"/>
        <v>0</v>
      </c>
      <c r="CE198" s="96" t="b">
        <f t="shared" si="205"/>
        <v>1</v>
      </c>
      <c r="CF198" t="b">
        <f t="shared" si="206"/>
        <v>1</v>
      </c>
      <c r="CG198" t="b">
        <f t="shared" si="207"/>
        <v>1</v>
      </c>
      <c r="CH198" s="84" t="b">
        <f t="shared" si="208"/>
        <v>1</v>
      </c>
      <c r="CI198">
        <f t="shared" si="209"/>
        <v>0.82499999999999996</v>
      </c>
      <c r="CJ198" t="b">
        <f t="shared" si="210"/>
        <v>1</v>
      </c>
      <c r="CK198" t="b">
        <f t="shared" si="211"/>
        <v>1</v>
      </c>
      <c r="CL198" s="84" t="b">
        <f t="shared" si="231"/>
        <v>1</v>
      </c>
      <c r="CM198">
        <f t="shared" si="212"/>
        <v>3.069</v>
      </c>
      <c r="CN198" t="b">
        <f t="shared" si="213"/>
        <v>1</v>
      </c>
      <c r="CO198" s="84">
        <f t="shared" si="214"/>
        <v>5.6148165756212925E-2</v>
      </c>
      <c r="CP198" t="b">
        <f t="shared" si="215"/>
        <v>1</v>
      </c>
      <c r="CQ198" s="96" t="b">
        <f t="shared" si="216"/>
        <v>1</v>
      </c>
      <c r="CR198" t="b">
        <f t="shared" si="217"/>
        <v>1</v>
      </c>
      <c r="CS198" t="b">
        <f t="shared" si="218"/>
        <v>1</v>
      </c>
      <c r="CT198" t="b">
        <f t="shared" si="219"/>
        <v>1</v>
      </c>
      <c r="CU198" t="b">
        <f t="shared" si="220"/>
        <v>1</v>
      </c>
      <c r="CV198" s="84" t="b">
        <f t="shared" si="221"/>
        <v>1</v>
      </c>
      <c r="CW198" t="b">
        <f t="shared" si="222"/>
        <v>1</v>
      </c>
      <c r="CX198" t="b">
        <f t="shared" si="223"/>
        <v>1</v>
      </c>
      <c r="CY198" t="b">
        <f t="shared" si="224"/>
        <v>1</v>
      </c>
      <c r="CZ198" t="b">
        <f t="shared" si="225"/>
        <v>1</v>
      </c>
      <c r="DA198" s="84">
        <f t="shared" si="226"/>
        <v>0</v>
      </c>
      <c r="DB198" t="b">
        <f t="shared" si="227"/>
        <v>0</v>
      </c>
    </row>
    <row r="199" spans="1:106">
      <c r="A199" s="9">
        <v>1853</v>
      </c>
      <c r="B199" s="3">
        <v>2</v>
      </c>
      <c r="C199" s="3" t="s">
        <v>2077</v>
      </c>
      <c r="D199" s="3" t="str">
        <f t="shared" si="174"/>
        <v>MA_1_38-2_dk_0078</v>
      </c>
      <c r="E199" s="3" t="str">
        <f t="shared" si="175"/>
        <v>0078</v>
      </c>
      <c r="F199" s="3">
        <v>151452.31200000001</v>
      </c>
      <c r="G199" s="15">
        <v>418411.71899999998</v>
      </c>
      <c r="H199" s="35" t="str">
        <f t="shared" si="176"/>
        <v>ja</v>
      </c>
      <c r="I199" s="42">
        <v>159</v>
      </c>
      <c r="J199" s="20" t="s">
        <v>372</v>
      </c>
      <c r="K199" s="21">
        <v>10000</v>
      </c>
      <c r="L199" s="28">
        <f t="shared" si="228"/>
        <v>1</v>
      </c>
      <c r="M199" s="28">
        <f t="shared" si="229"/>
        <v>1</v>
      </c>
      <c r="N199" s="56">
        <f t="shared" si="177"/>
        <v>10000</v>
      </c>
      <c r="O199" s="33">
        <f t="shared" si="230"/>
        <v>105.53024765440313</v>
      </c>
      <c r="P199" s="37">
        <f t="shared" si="178"/>
        <v>98.171926669475809</v>
      </c>
      <c r="Q199" s="9" t="s">
        <v>12</v>
      </c>
      <c r="R199" s="55" t="s">
        <v>12</v>
      </c>
      <c r="S199" s="55">
        <v>6.1319999999999997</v>
      </c>
      <c r="T199" s="55">
        <v>6.5030000000000001</v>
      </c>
      <c r="U199" s="55">
        <v>6.8390000000000004</v>
      </c>
      <c r="V199" s="3">
        <v>7.117</v>
      </c>
      <c r="W199" s="3">
        <v>7.4249999999999998</v>
      </c>
      <c r="X199" s="3" t="s">
        <v>12</v>
      </c>
      <c r="Y199" s="3">
        <v>8.0459999999999994</v>
      </c>
      <c r="Z199" s="15" t="s">
        <v>12</v>
      </c>
      <c r="AA199" s="10">
        <f t="shared" si="179"/>
        <v>7.4249999999999998</v>
      </c>
      <c r="AB199" s="9">
        <f t="shared" si="180"/>
        <v>0.58599999999999941</v>
      </c>
      <c r="AC199" s="10">
        <f t="shared" si="181"/>
        <v>0.62099999999999955</v>
      </c>
      <c r="AD199" s="9" t="s">
        <v>12</v>
      </c>
      <c r="AE199" s="55" t="s">
        <v>12</v>
      </c>
      <c r="AF199" s="55">
        <v>0.55400000000000005</v>
      </c>
      <c r="AG199" s="55">
        <v>0.61799999999999999</v>
      </c>
      <c r="AH199" s="55">
        <v>0.68899999999999995</v>
      </c>
      <c r="AI199" s="3">
        <v>0.755</v>
      </c>
      <c r="AJ199" s="3">
        <v>0.82899999999999996</v>
      </c>
      <c r="AK199" s="3" t="s">
        <v>12</v>
      </c>
      <c r="AL199" s="3">
        <v>0.97299999999999998</v>
      </c>
      <c r="AM199" s="15" t="s">
        <v>12</v>
      </c>
      <c r="AN199" s="10">
        <f t="shared" si="182"/>
        <v>0.82899999999999996</v>
      </c>
      <c r="AO199" s="9">
        <f t="shared" si="183"/>
        <v>0.14000000000000001</v>
      </c>
      <c r="AP199" s="10">
        <f t="shared" si="184"/>
        <v>0.14400000000000002</v>
      </c>
      <c r="AQ199" s="9" t="s">
        <v>12</v>
      </c>
      <c r="AR199" s="55" t="s">
        <v>12</v>
      </c>
      <c r="AS199" s="55">
        <v>2.5329999999999999</v>
      </c>
      <c r="AT199" s="55">
        <v>2.67</v>
      </c>
      <c r="AU199" s="55">
        <v>2.8159999999999998</v>
      </c>
      <c r="AV199" s="3">
        <v>2.9369999999999998</v>
      </c>
      <c r="AW199" s="3">
        <v>3.0680000000000001</v>
      </c>
      <c r="AX199" s="3" t="s">
        <v>12</v>
      </c>
      <c r="AY199" s="3">
        <v>3.3170000000000002</v>
      </c>
      <c r="AZ199" s="15" t="s">
        <v>12</v>
      </c>
      <c r="BA199" s="10">
        <f t="shared" si="185"/>
        <v>3.0680000000000001</v>
      </c>
      <c r="BB199" s="9">
        <f t="shared" si="186"/>
        <v>0.25200000000000022</v>
      </c>
      <c r="BC199" s="10">
        <f t="shared" si="187"/>
        <v>0.24900000000000011</v>
      </c>
      <c r="BD199" s="9">
        <v>7.2889999999999997</v>
      </c>
      <c r="BE199" s="3">
        <v>7.9050000000000002</v>
      </c>
      <c r="BF199" s="15">
        <v>8.52</v>
      </c>
      <c r="BG199" s="15">
        <f t="shared" si="188"/>
        <v>7.9050000000000002</v>
      </c>
      <c r="BH199" s="9">
        <f t="shared" si="189"/>
        <v>0.61600000000000055</v>
      </c>
      <c r="BI199" s="10">
        <f t="shared" si="190"/>
        <v>0.61499999999999932</v>
      </c>
      <c r="BJ199" s="9">
        <v>7.2549999999999999</v>
      </c>
      <c r="BK199" s="3">
        <v>7.8719999999999999</v>
      </c>
      <c r="BL199" s="15">
        <v>8.4870000000000001</v>
      </c>
      <c r="BM199" s="15">
        <f t="shared" si="191"/>
        <v>7.8719999999999999</v>
      </c>
      <c r="BN199" s="9">
        <f t="shared" si="192"/>
        <v>0.61699999999999999</v>
      </c>
      <c r="BO199" s="10">
        <f t="shared" si="193"/>
        <v>0.61500000000000021</v>
      </c>
      <c r="BP199">
        <f t="shared" si="194"/>
        <v>0</v>
      </c>
      <c r="BQ199" s="93">
        <f t="shared" si="195"/>
        <v>1.0511945392491489</v>
      </c>
      <c r="BR199" s="93">
        <f t="shared" si="196"/>
        <v>1.0529010238907861</v>
      </c>
      <c r="BS199" s="93" t="str">
        <f>VLOOKUP(C199,'Koppeling locatie - aslocatie'!$A$2:$C$8139,2,FALSE)</f>
        <v>maas215</v>
      </c>
      <c r="BT199" s="93">
        <f>VLOOKUP($BS199,aslocaties_v01!$C$3:$AA$500,MATCH($K$3/10,aslocaties_v01!$C$2:$X$2),FALSE)</f>
        <v>6.8280000000000003</v>
      </c>
      <c r="BU199" s="93">
        <f>VLOOKUP(BS199,aslocaties_v01!$C$3:$AA$500,MATCH($K$3,aslocaties_v01!$C$2:$X$2),FALSE)</f>
        <v>7.4169999999999998</v>
      </c>
      <c r="BV199" s="93">
        <f>VLOOKUP(BS199,aslocaties_v01!$C$3:$AA$500,MATCH($K$3*10,aslocaties_v01!$C$2:$Y$2),FALSE)</f>
        <v>8.0419999999999998</v>
      </c>
      <c r="BW199" s="93">
        <f t="shared" si="197"/>
        <v>0.58899999999999952</v>
      </c>
      <c r="BX199" s="93">
        <f t="shared" si="198"/>
        <v>0.625</v>
      </c>
      <c r="BY199" s="94">
        <f t="shared" si="199"/>
        <v>5.119453924914863E-3</v>
      </c>
      <c r="BZ199" s="94">
        <f t="shared" si="200"/>
        <v>6.4412238325288751E-3</v>
      </c>
      <c r="CA199" s="94">
        <f t="shared" si="201"/>
        <v>1.1000000000000121E-2</v>
      </c>
      <c r="CB199">
        <f t="shared" si="202"/>
        <v>8.0000000000000071E-3</v>
      </c>
      <c r="CC199" s="58">
        <f t="shared" si="203"/>
        <v>3.9999999999995595E-3</v>
      </c>
      <c r="CD199" s="95" t="b">
        <f t="shared" si="204"/>
        <v>0</v>
      </c>
      <c r="CE199" s="96" t="b">
        <f t="shared" si="205"/>
        <v>1</v>
      </c>
      <c r="CF199" t="b">
        <f t="shared" si="206"/>
        <v>1</v>
      </c>
      <c r="CG199" t="b">
        <f t="shared" si="207"/>
        <v>1</v>
      </c>
      <c r="CH199" s="84" t="b">
        <f t="shared" si="208"/>
        <v>1</v>
      </c>
      <c r="CI199">
        <f t="shared" si="209"/>
        <v>0.82899999999999996</v>
      </c>
      <c r="CJ199" t="b">
        <f t="shared" si="210"/>
        <v>1</v>
      </c>
      <c r="CK199" t="b">
        <f t="shared" si="211"/>
        <v>1</v>
      </c>
      <c r="CL199" s="84" t="b">
        <f t="shared" si="231"/>
        <v>1</v>
      </c>
      <c r="CM199">
        <f t="shared" si="212"/>
        <v>3.0680000000000001</v>
      </c>
      <c r="CN199" t="b">
        <f t="shared" si="213"/>
        <v>1</v>
      </c>
      <c r="CO199" s="84">
        <f t="shared" si="214"/>
        <v>5.6457185202580737E-2</v>
      </c>
      <c r="CP199" t="b">
        <f t="shared" si="215"/>
        <v>1</v>
      </c>
      <c r="CQ199" s="96" t="b">
        <f t="shared" si="216"/>
        <v>1</v>
      </c>
      <c r="CR199" t="b">
        <f t="shared" si="217"/>
        <v>1</v>
      </c>
      <c r="CS199" t="b">
        <f t="shared" si="218"/>
        <v>1</v>
      </c>
      <c r="CT199" t="b">
        <f t="shared" si="219"/>
        <v>1</v>
      </c>
      <c r="CU199" t="b">
        <f t="shared" si="220"/>
        <v>1</v>
      </c>
      <c r="CV199" s="84" t="b">
        <f t="shared" si="221"/>
        <v>1</v>
      </c>
      <c r="CW199" t="b">
        <f t="shared" si="222"/>
        <v>1</v>
      </c>
      <c r="CX199" t="b">
        <f t="shared" si="223"/>
        <v>1</v>
      </c>
      <c r="CY199" t="b">
        <f t="shared" si="224"/>
        <v>1</v>
      </c>
      <c r="CZ199" t="b">
        <f t="shared" si="225"/>
        <v>1</v>
      </c>
      <c r="DA199" s="84">
        <f t="shared" si="226"/>
        <v>0</v>
      </c>
      <c r="DB199" t="b">
        <f t="shared" si="227"/>
        <v>0</v>
      </c>
    </row>
    <row r="200" spans="1:106">
      <c r="A200" s="9">
        <v>1854</v>
      </c>
      <c r="B200" s="3">
        <v>2</v>
      </c>
      <c r="C200" s="3" t="s">
        <v>2078</v>
      </c>
      <c r="D200" s="3" t="str">
        <f t="shared" si="174"/>
        <v>MA_1_38-2_dk_0079</v>
      </c>
      <c r="E200" s="3" t="str">
        <f t="shared" si="175"/>
        <v>0079</v>
      </c>
      <c r="F200" s="3">
        <v>151377.04699999999</v>
      </c>
      <c r="G200" s="15">
        <v>418348.68800000002</v>
      </c>
      <c r="H200" s="35" t="str">
        <f t="shared" si="176"/>
        <v>ja</v>
      </c>
      <c r="I200" s="42">
        <v>156</v>
      </c>
      <c r="J200" s="20" t="s">
        <v>372</v>
      </c>
      <c r="K200" s="21">
        <v>10000</v>
      </c>
      <c r="L200" s="28">
        <f t="shared" si="228"/>
        <v>1</v>
      </c>
      <c r="M200" s="28">
        <f t="shared" si="229"/>
        <v>1</v>
      </c>
      <c r="N200" s="56">
        <f t="shared" si="177"/>
        <v>10000</v>
      </c>
      <c r="O200" s="33">
        <f t="shared" si="230"/>
        <v>98.171926669475809</v>
      </c>
      <c r="P200" s="37">
        <f t="shared" si="178"/>
        <v>5033.3144462893197</v>
      </c>
      <c r="Q200" s="9" t="s">
        <v>12</v>
      </c>
      <c r="R200" s="55" t="s">
        <v>12</v>
      </c>
      <c r="S200" s="55">
        <v>6.125</v>
      </c>
      <c r="T200" s="55">
        <v>6.4969999999999999</v>
      </c>
      <c r="U200" s="55">
        <v>6.8339999999999996</v>
      </c>
      <c r="V200" s="3">
        <v>7.1079999999999997</v>
      </c>
      <c r="W200" s="3">
        <v>7.4210000000000003</v>
      </c>
      <c r="X200" s="3" t="s">
        <v>12</v>
      </c>
      <c r="Y200" s="3">
        <v>8.0440000000000005</v>
      </c>
      <c r="Z200" s="15" t="s">
        <v>12</v>
      </c>
      <c r="AA200" s="10">
        <f t="shared" si="179"/>
        <v>7.4210000000000003</v>
      </c>
      <c r="AB200" s="9">
        <f t="shared" si="180"/>
        <v>0.58700000000000063</v>
      </c>
      <c r="AC200" s="10">
        <f t="shared" si="181"/>
        <v>0.62300000000000022</v>
      </c>
      <c r="AD200" s="9" t="s">
        <v>12</v>
      </c>
      <c r="AE200" s="55" t="s">
        <v>12</v>
      </c>
      <c r="AF200" s="55">
        <v>0.54900000000000004</v>
      </c>
      <c r="AG200" s="55">
        <v>0.61199999999999999</v>
      </c>
      <c r="AH200" s="55">
        <v>0.68400000000000005</v>
      </c>
      <c r="AI200" s="3">
        <v>0.75</v>
      </c>
      <c r="AJ200" s="3">
        <v>0.82399999999999995</v>
      </c>
      <c r="AK200" s="3" t="s">
        <v>12</v>
      </c>
      <c r="AL200" s="3">
        <v>0.96799999999999997</v>
      </c>
      <c r="AM200" s="15" t="s">
        <v>12</v>
      </c>
      <c r="AN200" s="10">
        <f t="shared" si="182"/>
        <v>0.82399999999999995</v>
      </c>
      <c r="AO200" s="9">
        <f t="shared" si="183"/>
        <v>0.1399999999999999</v>
      </c>
      <c r="AP200" s="10">
        <f t="shared" si="184"/>
        <v>0.14400000000000002</v>
      </c>
      <c r="AQ200" s="9" t="s">
        <v>12</v>
      </c>
      <c r="AR200" s="55" t="s">
        <v>12</v>
      </c>
      <c r="AS200" s="55">
        <v>2.52</v>
      </c>
      <c r="AT200" s="55">
        <v>2.6560000000000001</v>
      </c>
      <c r="AU200" s="55">
        <v>2.802</v>
      </c>
      <c r="AV200" s="3">
        <v>2.9209999999999998</v>
      </c>
      <c r="AW200" s="3">
        <v>3.0550000000000002</v>
      </c>
      <c r="AX200" s="3" t="s">
        <v>12</v>
      </c>
      <c r="AY200" s="3">
        <v>3.3090000000000002</v>
      </c>
      <c r="AZ200" s="15" t="s">
        <v>12</v>
      </c>
      <c r="BA200" s="10">
        <f t="shared" si="185"/>
        <v>3.0550000000000002</v>
      </c>
      <c r="BB200" s="9">
        <f t="shared" si="186"/>
        <v>0.25300000000000011</v>
      </c>
      <c r="BC200" s="10">
        <f t="shared" si="187"/>
        <v>0.254</v>
      </c>
      <c r="BD200" s="9">
        <v>7.2670000000000003</v>
      </c>
      <c r="BE200" s="3">
        <v>7.883</v>
      </c>
      <c r="BF200" s="15">
        <v>8.4990000000000006</v>
      </c>
      <c r="BG200" s="15">
        <f t="shared" si="188"/>
        <v>7.883</v>
      </c>
      <c r="BH200" s="9">
        <f t="shared" si="189"/>
        <v>0.61599999999999966</v>
      </c>
      <c r="BI200" s="10">
        <f t="shared" si="190"/>
        <v>0.61600000000000055</v>
      </c>
      <c r="BJ200" s="9">
        <v>7.234</v>
      </c>
      <c r="BK200" s="3">
        <v>7.85</v>
      </c>
      <c r="BL200" s="15">
        <v>8.4659999999999993</v>
      </c>
      <c r="BM200" s="15">
        <f t="shared" si="191"/>
        <v>7.85</v>
      </c>
      <c r="BN200" s="9">
        <f t="shared" si="192"/>
        <v>0.61599999999999966</v>
      </c>
      <c r="BO200" s="10">
        <f t="shared" si="193"/>
        <v>0.61599999999999966</v>
      </c>
      <c r="BP200">
        <f t="shared" si="194"/>
        <v>0</v>
      </c>
      <c r="BQ200" s="93">
        <f t="shared" si="195"/>
        <v>1.0494037478705265</v>
      </c>
      <c r="BR200" s="93">
        <f t="shared" si="196"/>
        <v>1.0494037478705265</v>
      </c>
      <c r="BS200" s="93" t="str">
        <f>VLOOKUP(C200,'Koppeling locatie - aslocatie'!$A$2:$C$8139,2,FALSE)</f>
        <v>maas215</v>
      </c>
      <c r="BT200" s="93">
        <f>VLOOKUP($BS200,aslocaties_v01!$C$3:$AA$500,MATCH($K$3/10,aslocaties_v01!$C$2:$X$2),FALSE)</f>
        <v>6.8280000000000003</v>
      </c>
      <c r="BU200" s="93">
        <f>VLOOKUP(BS200,aslocaties_v01!$C$3:$AA$500,MATCH($K$3,aslocaties_v01!$C$2:$X$2),FALSE)</f>
        <v>7.4169999999999998</v>
      </c>
      <c r="BV200" s="93">
        <f>VLOOKUP(BS200,aslocaties_v01!$C$3:$AA$500,MATCH($K$3*10,aslocaties_v01!$C$2:$Y$2),FALSE)</f>
        <v>8.0419999999999998</v>
      </c>
      <c r="BW200" s="93">
        <f t="shared" si="197"/>
        <v>0.58899999999999952</v>
      </c>
      <c r="BX200" s="93">
        <f t="shared" si="198"/>
        <v>0.625</v>
      </c>
      <c r="BY200" s="94">
        <f t="shared" si="199"/>
        <v>3.4071550255516669E-3</v>
      </c>
      <c r="BZ200" s="94">
        <f t="shared" si="200"/>
        <v>3.2102728731939756E-3</v>
      </c>
      <c r="CA200" s="94">
        <f t="shared" si="201"/>
        <v>5.9999999999993392E-3</v>
      </c>
      <c r="CB200">
        <f t="shared" si="202"/>
        <v>4.0000000000004476E-3</v>
      </c>
      <c r="CC200" s="58">
        <f t="shared" si="203"/>
        <v>2.0000000000006679E-3</v>
      </c>
      <c r="CD200" s="95" t="b">
        <f t="shared" si="204"/>
        <v>0</v>
      </c>
      <c r="CE200" s="96" t="b">
        <f t="shared" si="205"/>
        <v>1</v>
      </c>
      <c r="CF200" t="b">
        <f t="shared" si="206"/>
        <v>1</v>
      </c>
      <c r="CG200" t="b">
        <f t="shared" si="207"/>
        <v>1</v>
      </c>
      <c r="CH200" s="84" t="b">
        <f t="shared" si="208"/>
        <v>1</v>
      </c>
      <c r="CI200">
        <f t="shared" si="209"/>
        <v>0.82399999999999995</v>
      </c>
      <c r="CJ200" t="b">
        <f t="shared" si="210"/>
        <v>1</v>
      </c>
      <c r="CK200" t="b">
        <f t="shared" si="211"/>
        <v>1</v>
      </c>
      <c r="CL200" s="84" t="b">
        <f t="shared" si="231"/>
        <v>1</v>
      </c>
      <c r="CM200">
        <f t="shared" si="212"/>
        <v>3.0550000000000002</v>
      </c>
      <c r="CN200" t="b">
        <f t="shared" si="213"/>
        <v>1</v>
      </c>
      <c r="CO200" s="84">
        <f t="shared" si="214"/>
        <v>5.6595276258782988E-2</v>
      </c>
      <c r="CP200" t="b">
        <f t="shared" si="215"/>
        <v>1</v>
      </c>
      <c r="CQ200" s="96" t="b">
        <f t="shared" si="216"/>
        <v>1</v>
      </c>
      <c r="CR200" t="b">
        <f t="shared" si="217"/>
        <v>1</v>
      </c>
      <c r="CS200" t="b">
        <f t="shared" si="218"/>
        <v>1</v>
      </c>
      <c r="CT200" t="b">
        <f t="shared" si="219"/>
        <v>1</v>
      </c>
      <c r="CU200" t="b">
        <f t="shared" si="220"/>
        <v>1</v>
      </c>
      <c r="CV200" s="84" t="b">
        <f t="shared" si="221"/>
        <v>1</v>
      </c>
      <c r="CW200" t="b">
        <f t="shared" si="222"/>
        <v>1</v>
      </c>
      <c r="CX200" t="b">
        <f t="shared" si="223"/>
        <v>1</v>
      </c>
      <c r="CY200" t="b">
        <f t="shared" si="224"/>
        <v>1</v>
      </c>
      <c r="CZ200" t="b">
        <f t="shared" si="225"/>
        <v>1</v>
      </c>
      <c r="DA200" s="84">
        <f t="shared" si="226"/>
        <v>0</v>
      </c>
      <c r="DB200" t="b">
        <f t="shared" si="227"/>
        <v>0</v>
      </c>
    </row>
    <row r="201" spans="1:106">
      <c r="A201" s="9">
        <v>1855</v>
      </c>
      <c r="B201" s="3">
        <v>2</v>
      </c>
      <c r="C201" s="3" t="s">
        <v>2079</v>
      </c>
      <c r="D201" s="3" t="str">
        <f t="shared" si="174"/>
        <v>MA_1_38-2_dk_0008</v>
      </c>
      <c r="E201" s="3" t="str">
        <f t="shared" si="175"/>
        <v>0008</v>
      </c>
      <c r="F201" s="3">
        <v>151680.03099999999</v>
      </c>
      <c r="G201" s="15">
        <v>423372.875</v>
      </c>
      <c r="H201" s="35" t="str">
        <f t="shared" si="176"/>
        <v>ja</v>
      </c>
      <c r="I201" s="42">
        <v>155</v>
      </c>
      <c r="J201" s="20" t="s">
        <v>372</v>
      </c>
      <c r="K201" s="21">
        <v>10000</v>
      </c>
      <c r="L201" s="28">
        <f t="shared" si="228"/>
        <v>1</v>
      </c>
      <c r="M201" s="28">
        <f t="shared" si="229"/>
        <v>1</v>
      </c>
      <c r="N201" s="56">
        <f t="shared" si="177"/>
        <v>10000</v>
      </c>
      <c r="O201" s="33">
        <f t="shared" si="230"/>
        <v>5033.3144462893197</v>
      </c>
      <c r="P201" s="37">
        <f t="shared" si="178"/>
        <v>5063.6937299692354</v>
      </c>
      <c r="Q201" s="9" t="s">
        <v>12</v>
      </c>
      <c r="R201" s="55" t="s">
        <v>12</v>
      </c>
      <c r="S201" s="55">
        <v>4.8540000000000001</v>
      </c>
      <c r="T201" s="55">
        <v>6.28</v>
      </c>
      <c r="U201" s="55">
        <v>7.21</v>
      </c>
      <c r="V201" s="3">
        <v>7.4939999999999998</v>
      </c>
      <c r="W201" s="3">
        <v>7.806</v>
      </c>
      <c r="X201" s="3" t="s">
        <v>12</v>
      </c>
      <c r="Y201" s="3">
        <v>8.3870000000000005</v>
      </c>
      <c r="Z201" s="15" t="s">
        <v>12</v>
      </c>
      <c r="AA201" s="10">
        <f t="shared" si="179"/>
        <v>7.806</v>
      </c>
      <c r="AB201" s="9">
        <f t="shared" si="180"/>
        <v>0.59600000000000009</v>
      </c>
      <c r="AC201" s="10">
        <f t="shared" si="181"/>
        <v>0.58100000000000041</v>
      </c>
      <c r="AD201" s="9" t="s">
        <v>12</v>
      </c>
      <c r="AE201" s="55" t="s">
        <v>12</v>
      </c>
      <c r="AF201" s="55">
        <v>9.4E-2</v>
      </c>
      <c r="AG201" s="55">
        <v>0.193</v>
      </c>
      <c r="AH201" s="55">
        <v>0.32100000000000001</v>
      </c>
      <c r="AI201" s="3">
        <v>0.40699999999999997</v>
      </c>
      <c r="AJ201" s="3">
        <v>0.47699999999999998</v>
      </c>
      <c r="AK201" s="3" t="s">
        <v>12</v>
      </c>
      <c r="AL201" s="3">
        <v>0.61</v>
      </c>
      <c r="AM201" s="15" t="s">
        <v>12</v>
      </c>
      <c r="AN201" s="10">
        <f t="shared" si="182"/>
        <v>0.47699999999999998</v>
      </c>
      <c r="AO201" s="9">
        <f t="shared" si="183"/>
        <v>0.15599999999999997</v>
      </c>
      <c r="AP201" s="10">
        <f t="shared" si="184"/>
        <v>0.13300000000000001</v>
      </c>
      <c r="AQ201" s="9" t="s">
        <v>12</v>
      </c>
      <c r="AR201" s="55" t="s">
        <v>12</v>
      </c>
      <c r="AS201" s="55">
        <v>0.313</v>
      </c>
      <c r="AT201" s="55">
        <v>1.1499999999999999</v>
      </c>
      <c r="AU201" s="55">
        <v>1.863</v>
      </c>
      <c r="AV201" s="3">
        <v>2.137</v>
      </c>
      <c r="AW201" s="3">
        <v>2.3130000000000002</v>
      </c>
      <c r="AX201" s="3" t="s">
        <v>12</v>
      </c>
      <c r="AY201" s="3">
        <v>2.6</v>
      </c>
      <c r="AZ201" s="15" t="s">
        <v>12</v>
      </c>
      <c r="BA201" s="10">
        <f t="shared" si="185"/>
        <v>2.3130000000000002</v>
      </c>
      <c r="BB201" s="9">
        <f t="shared" si="186"/>
        <v>0.45000000000000018</v>
      </c>
      <c r="BC201" s="10">
        <f t="shared" si="187"/>
        <v>0.28699999999999992</v>
      </c>
      <c r="BD201" s="9">
        <v>7.5179999999999998</v>
      </c>
      <c r="BE201" s="3">
        <v>8.2110000000000003</v>
      </c>
      <c r="BF201" s="15">
        <v>8.8079999999999998</v>
      </c>
      <c r="BG201" s="15">
        <f t="shared" si="188"/>
        <v>8.2110000000000003</v>
      </c>
      <c r="BH201" s="9">
        <f t="shared" si="189"/>
        <v>0.6930000000000005</v>
      </c>
      <c r="BI201" s="10">
        <f t="shared" si="190"/>
        <v>0.59699999999999953</v>
      </c>
      <c r="BJ201" s="9">
        <v>7.4989999999999997</v>
      </c>
      <c r="BK201" s="3">
        <v>8.1869999999999994</v>
      </c>
      <c r="BL201" s="15">
        <v>8.7840000000000007</v>
      </c>
      <c r="BM201" s="15">
        <f t="shared" si="191"/>
        <v>8.1869999999999994</v>
      </c>
      <c r="BN201" s="9">
        <f t="shared" si="192"/>
        <v>0.68799999999999972</v>
      </c>
      <c r="BO201" s="10">
        <f t="shared" si="193"/>
        <v>0.59700000000000131</v>
      </c>
      <c r="BP201">
        <f t="shared" si="194"/>
        <v>0</v>
      </c>
      <c r="BQ201" s="93">
        <f t="shared" si="195"/>
        <v>1.1627516778523497</v>
      </c>
      <c r="BR201" s="93">
        <f t="shared" si="196"/>
        <v>1.154362416107382</v>
      </c>
      <c r="BS201" s="93" t="str">
        <f>VLOOKUP(C201,'Koppeling locatie - aslocatie'!$A$2:$C$8139,2,FALSE)</f>
        <v>maas209</v>
      </c>
      <c r="BT201" s="93">
        <f>VLOOKUP($BS201,aslocaties_v01!$C$3:$AA$500,MATCH($K$3/10,aslocaties_v01!$C$2:$X$2),FALSE)</f>
        <v>7.1890000000000001</v>
      </c>
      <c r="BU201" s="93">
        <f>VLOOKUP(BS201,aslocaties_v01!$C$3:$AA$500,MATCH($K$3,aslocaties_v01!$C$2:$X$2),FALSE)</f>
        <v>7.7750000000000004</v>
      </c>
      <c r="BV201" s="93">
        <f>VLOOKUP(BS201,aslocaties_v01!$C$3:$AA$500,MATCH($K$3*10,aslocaties_v01!$C$2:$Y$2),FALSE)</f>
        <v>8.3640000000000008</v>
      </c>
      <c r="BW201" s="93">
        <f t="shared" si="197"/>
        <v>0.5860000000000003</v>
      </c>
      <c r="BX201" s="93">
        <f t="shared" si="198"/>
        <v>0.58900000000000041</v>
      </c>
      <c r="BY201" s="94">
        <f t="shared" si="199"/>
        <v>1.6778523489932473E-2</v>
      </c>
      <c r="BZ201" s="94">
        <f t="shared" si="200"/>
        <v>1.3769363166953541E-2</v>
      </c>
      <c r="CA201" s="94">
        <f t="shared" si="201"/>
        <v>2.0999999999999908E-2</v>
      </c>
      <c r="CB201">
        <f t="shared" si="202"/>
        <v>3.0999999999999694E-2</v>
      </c>
      <c r="CC201" s="58">
        <f t="shared" si="203"/>
        <v>2.2999999999999687E-2</v>
      </c>
      <c r="CD201" s="95" t="b">
        <f t="shared" si="204"/>
        <v>0</v>
      </c>
      <c r="CE201" s="96" t="b">
        <f t="shared" si="205"/>
        <v>1</v>
      </c>
      <c r="CF201" t="b">
        <f t="shared" si="206"/>
        <v>1</v>
      </c>
      <c r="CG201" t="b">
        <f t="shared" si="207"/>
        <v>1</v>
      </c>
      <c r="CH201" s="84" t="b">
        <f t="shared" si="208"/>
        <v>1</v>
      </c>
      <c r="CI201">
        <f t="shared" si="209"/>
        <v>0.47699999999999998</v>
      </c>
      <c r="CJ201" t="b">
        <f t="shared" si="210"/>
        <v>1</v>
      </c>
      <c r="CK201" t="b">
        <f t="shared" si="211"/>
        <v>1</v>
      </c>
      <c r="CL201" s="84" t="b">
        <f t="shared" si="231"/>
        <v>1</v>
      </c>
      <c r="CM201">
        <f t="shared" si="212"/>
        <v>2.3130000000000002</v>
      </c>
      <c r="CN201" t="b">
        <f t="shared" si="213"/>
        <v>1</v>
      </c>
      <c r="CO201" s="84">
        <f t="shared" si="214"/>
        <v>5.7153458416157314E-2</v>
      </c>
      <c r="CP201" t="b">
        <f t="shared" si="215"/>
        <v>1</v>
      </c>
      <c r="CQ201" s="96" t="b">
        <f t="shared" si="216"/>
        <v>1</v>
      </c>
      <c r="CR201" t="b">
        <f t="shared" si="217"/>
        <v>1</v>
      </c>
      <c r="CS201" t="b">
        <f t="shared" si="218"/>
        <v>1</v>
      </c>
      <c r="CT201" t="b">
        <f t="shared" si="219"/>
        <v>1</v>
      </c>
      <c r="CU201" t="b">
        <f t="shared" si="220"/>
        <v>1</v>
      </c>
      <c r="CV201" s="84" t="b">
        <f t="shared" si="221"/>
        <v>1</v>
      </c>
      <c r="CW201" t="b">
        <f t="shared" si="222"/>
        <v>1</v>
      </c>
      <c r="CX201" t="b">
        <f t="shared" si="223"/>
        <v>1</v>
      </c>
      <c r="CY201" t="b">
        <f t="shared" si="224"/>
        <v>1</v>
      </c>
      <c r="CZ201" t="b">
        <f t="shared" si="225"/>
        <v>1</v>
      </c>
      <c r="DA201" s="84">
        <f t="shared" si="226"/>
        <v>0</v>
      </c>
      <c r="DB201" t="b">
        <f t="shared" si="227"/>
        <v>0</v>
      </c>
    </row>
    <row r="202" spans="1:106">
      <c r="A202" s="9">
        <v>1856</v>
      </c>
      <c r="B202" s="3">
        <v>2</v>
      </c>
      <c r="C202" s="3" t="s">
        <v>2080</v>
      </c>
      <c r="D202" s="3" t="str">
        <f t="shared" si="174"/>
        <v>MA_1_38-2_dk_0080</v>
      </c>
      <c r="E202" s="3" t="str">
        <f t="shared" si="175"/>
        <v>0080</v>
      </c>
      <c r="F202" s="3">
        <v>151271.5</v>
      </c>
      <c r="G202" s="15">
        <v>418325.68800000002</v>
      </c>
      <c r="H202" s="35" t="str">
        <f t="shared" si="176"/>
        <v>ja</v>
      </c>
      <c r="I202" s="42">
        <v>153</v>
      </c>
      <c r="J202" s="20" t="s">
        <v>372</v>
      </c>
      <c r="K202" s="21">
        <v>10000</v>
      </c>
      <c r="L202" s="28">
        <f t="shared" si="228"/>
        <v>1</v>
      </c>
      <c r="M202" s="28">
        <f t="shared" si="229"/>
        <v>1</v>
      </c>
      <c r="N202" s="56">
        <f t="shared" si="177"/>
        <v>10000</v>
      </c>
      <c r="O202" s="33">
        <f t="shared" si="230"/>
        <v>5063.6937299692354</v>
      </c>
      <c r="P202" s="37">
        <f t="shared" si="178"/>
        <v>101.54428986902523</v>
      </c>
      <c r="Q202" s="9" t="s">
        <v>12</v>
      </c>
      <c r="R202" s="55" t="s">
        <v>12</v>
      </c>
      <c r="S202" s="55">
        <v>6.1139999999999999</v>
      </c>
      <c r="T202" s="55">
        <v>6.4870000000000001</v>
      </c>
      <c r="U202" s="55">
        <v>6.83</v>
      </c>
      <c r="V202" s="3">
        <v>7.1050000000000004</v>
      </c>
      <c r="W202" s="3">
        <v>7.4180000000000001</v>
      </c>
      <c r="X202" s="3" t="s">
        <v>12</v>
      </c>
      <c r="Y202" s="3">
        <v>8.0419999999999998</v>
      </c>
      <c r="Z202" s="15" t="s">
        <v>12</v>
      </c>
      <c r="AA202" s="10">
        <f t="shared" si="179"/>
        <v>7.4180000000000001</v>
      </c>
      <c r="AB202" s="9">
        <f t="shared" si="180"/>
        <v>0.58800000000000008</v>
      </c>
      <c r="AC202" s="10">
        <f t="shared" si="181"/>
        <v>0.62399999999999967</v>
      </c>
      <c r="AD202" s="9" t="s">
        <v>12</v>
      </c>
      <c r="AE202" s="55" t="s">
        <v>12</v>
      </c>
      <c r="AF202" s="55">
        <v>0.54700000000000004</v>
      </c>
      <c r="AG202" s="55">
        <v>0.60899999999999999</v>
      </c>
      <c r="AH202" s="55">
        <v>0.68</v>
      </c>
      <c r="AI202" s="3">
        <v>0.746</v>
      </c>
      <c r="AJ202" s="3">
        <v>0.81899999999999995</v>
      </c>
      <c r="AK202" s="3" t="s">
        <v>12</v>
      </c>
      <c r="AL202" s="3">
        <v>0.96299999999999997</v>
      </c>
      <c r="AM202" s="15" t="s">
        <v>12</v>
      </c>
      <c r="AN202" s="10">
        <f t="shared" si="182"/>
        <v>0.81899999999999995</v>
      </c>
      <c r="AO202" s="9">
        <f t="shared" si="183"/>
        <v>0.1389999999999999</v>
      </c>
      <c r="AP202" s="10">
        <f t="shared" si="184"/>
        <v>0.14400000000000002</v>
      </c>
      <c r="AQ202" s="9" t="s">
        <v>12</v>
      </c>
      <c r="AR202" s="55" t="s">
        <v>12</v>
      </c>
      <c r="AS202" s="55">
        <v>2.5129999999999999</v>
      </c>
      <c r="AT202" s="55">
        <v>2.6480000000000001</v>
      </c>
      <c r="AU202" s="55">
        <v>2.7919999999999998</v>
      </c>
      <c r="AV202" s="3">
        <v>2.9119999999999999</v>
      </c>
      <c r="AW202" s="3">
        <v>3.048</v>
      </c>
      <c r="AX202" s="3" t="s">
        <v>12</v>
      </c>
      <c r="AY202" s="3">
        <v>3.2989999999999999</v>
      </c>
      <c r="AZ202" s="15" t="s">
        <v>12</v>
      </c>
      <c r="BA202" s="10">
        <f t="shared" si="185"/>
        <v>3.048</v>
      </c>
      <c r="BB202" s="9">
        <f t="shared" si="186"/>
        <v>0.25600000000000023</v>
      </c>
      <c r="BC202" s="10">
        <f t="shared" si="187"/>
        <v>0.25099999999999989</v>
      </c>
      <c r="BD202" s="9">
        <v>7.2489999999999997</v>
      </c>
      <c r="BE202" s="3">
        <v>7.8650000000000002</v>
      </c>
      <c r="BF202" s="15">
        <v>8.4809999999999999</v>
      </c>
      <c r="BG202" s="15">
        <f t="shared" si="188"/>
        <v>7.8650000000000002</v>
      </c>
      <c r="BH202" s="9">
        <f t="shared" si="189"/>
        <v>0.61600000000000055</v>
      </c>
      <c r="BI202" s="10">
        <f t="shared" si="190"/>
        <v>0.61599999999999966</v>
      </c>
      <c r="BJ202" s="9">
        <v>7.2160000000000002</v>
      </c>
      <c r="BK202" s="3">
        <v>7.8310000000000004</v>
      </c>
      <c r="BL202" s="15">
        <v>8.4480000000000004</v>
      </c>
      <c r="BM202" s="15">
        <f t="shared" si="191"/>
        <v>7.8310000000000004</v>
      </c>
      <c r="BN202" s="9">
        <f t="shared" si="192"/>
        <v>0.61500000000000021</v>
      </c>
      <c r="BO202" s="10">
        <f t="shared" si="193"/>
        <v>0.61699999999999999</v>
      </c>
      <c r="BP202">
        <f t="shared" si="194"/>
        <v>0</v>
      </c>
      <c r="BQ202" s="93">
        <f t="shared" si="195"/>
        <v>1.0476190476190483</v>
      </c>
      <c r="BR202" s="93">
        <f t="shared" si="196"/>
        <v>1.045918367346939</v>
      </c>
      <c r="BS202" s="93" t="str">
        <f>VLOOKUP(C202,'Koppeling locatie - aslocatie'!$A$2:$C$8139,2,FALSE)</f>
        <v>maas215</v>
      </c>
      <c r="BT202" s="93">
        <f>VLOOKUP($BS202,aslocaties_v01!$C$3:$AA$500,MATCH($K$3/10,aslocaties_v01!$C$2:$X$2),FALSE)</f>
        <v>6.8280000000000003</v>
      </c>
      <c r="BU202" s="93">
        <f>VLOOKUP(BS202,aslocaties_v01!$C$3:$AA$500,MATCH($K$3,aslocaties_v01!$C$2:$X$2),FALSE)</f>
        <v>7.4169999999999998</v>
      </c>
      <c r="BV202" s="93">
        <f>VLOOKUP(BS202,aslocaties_v01!$C$3:$AA$500,MATCH($K$3*10,aslocaties_v01!$C$2:$Y$2),FALSE)</f>
        <v>8.0419999999999998</v>
      </c>
      <c r="BW202" s="93">
        <f t="shared" si="197"/>
        <v>0.58899999999999952</v>
      </c>
      <c r="BX202" s="93">
        <f t="shared" si="198"/>
        <v>0.625</v>
      </c>
      <c r="BY202" s="94">
        <f t="shared" si="199"/>
        <v>1.7006802721077907E-3</v>
      </c>
      <c r="BZ202" s="94">
        <f t="shared" si="200"/>
        <v>1.602564102564541E-3</v>
      </c>
      <c r="CA202" s="94">
        <f t="shared" si="201"/>
        <v>1.9999999999997797E-3</v>
      </c>
      <c r="CB202">
        <f t="shared" si="202"/>
        <v>1.000000000000334E-3</v>
      </c>
      <c r="CC202" s="58">
        <f t="shared" si="203"/>
        <v>0</v>
      </c>
      <c r="CD202" s="95" t="b">
        <f t="shared" si="204"/>
        <v>0</v>
      </c>
      <c r="CE202" s="96" t="b">
        <f t="shared" si="205"/>
        <v>1</v>
      </c>
      <c r="CF202" t="b">
        <f t="shared" si="206"/>
        <v>1</v>
      </c>
      <c r="CG202" t="b">
        <f t="shared" si="207"/>
        <v>1</v>
      </c>
      <c r="CH202" s="84" t="b">
        <f t="shared" si="208"/>
        <v>1</v>
      </c>
      <c r="CI202">
        <f t="shared" si="209"/>
        <v>0.81899999999999995</v>
      </c>
      <c r="CJ202" t="b">
        <f t="shared" si="210"/>
        <v>1</v>
      </c>
      <c r="CK202" t="b">
        <f t="shared" si="211"/>
        <v>1</v>
      </c>
      <c r="CL202" s="84" t="b">
        <f t="shared" si="231"/>
        <v>1</v>
      </c>
      <c r="CM202">
        <f t="shared" si="212"/>
        <v>3.048</v>
      </c>
      <c r="CN202" t="b">
        <f t="shared" si="213"/>
        <v>1</v>
      </c>
      <c r="CO202" s="84">
        <f t="shared" si="214"/>
        <v>5.6510529687726026E-2</v>
      </c>
      <c r="CP202" t="b">
        <f t="shared" si="215"/>
        <v>1</v>
      </c>
      <c r="CQ202" s="96" t="b">
        <f t="shared" si="216"/>
        <v>1</v>
      </c>
      <c r="CR202" t="b">
        <f t="shared" si="217"/>
        <v>1</v>
      </c>
      <c r="CS202" t="b">
        <f t="shared" si="218"/>
        <v>1</v>
      </c>
      <c r="CT202" t="b">
        <f t="shared" si="219"/>
        <v>1</v>
      </c>
      <c r="CU202" t="b">
        <f t="shared" si="220"/>
        <v>1</v>
      </c>
      <c r="CV202" s="84" t="b">
        <f t="shared" si="221"/>
        <v>1</v>
      </c>
      <c r="CW202" t="b">
        <f t="shared" si="222"/>
        <v>1</v>
      </c>
      <c r="CX202" t="b">
        <f t="shared" si="223"/>
        <v>1</v>
      </c>
      <c r="CY202" t="b">
        <f t="shared" si="224"/>
        <v>1</v>
      </c>
      <c r="CZ202" t="b">
        <f t="shared" si="225"/>
        <v>1</v>
      </c>
      <c r="DA202" s="84">
        <f t="shared" si="226"/>
        <v>0</v>
      </c>
      <c r="DB202" t="b">
        <f t="shared" si="227"/>
        <v>0</v>
      </c>
    </row>
    <row r="203" spans="1:106">
      <c r="A203" s="9">
        <v>1857</v>
      </c>
      <c r="B203" s="3">
        <v>2</v>
      </c>
      <c r="C203" s="3" t="s">
        <v>2081</v>
      </c>
      <c r="D203" s="3" t="str">
        <f t="shared" si="174"/>
        <v>MA_1_38-2_dk_0081</v>
      </c>
      <c r="E203" s="3" t="str">
        <f t="shared" si="175"/>
        <v>0081</v>
      </c>
      <c r="F203" s="3">
        <v>151185.78099999999</v>
      </c>
      <c r="G203" s="15">
        <v>418271.25</v>
      </c>
      <c r="H203" s="35" t="str">
        <f t="shared" si="176"/>
        <v>ja</v>
      </c>
      <c r="I203" s="42">
        <v>154</v>
      </c>
      <c r="J203" s="20" t="s">
        <v>372</v>
      </c>
      <c r="K203" s="21">
        <v>10000</v>
      </c>
      <c r="L203" s="28">
        <f t="shared" si="228"/>
        <v>1</v>
      </c>
      <c r="M203" s="28">
        <f t="shared" si="229"/>
        <v>1</v>
      </c>
      <c r="N203" s="56">
        <f t="shared" si="177"/>
        <v>10000</v>
      </c>
      <c r="O203" s="33">
        <f t="shared" si="230"/>
        <v>101.54428986902523</v>
      </c>
      <c r="P203" s="37">
        <f t="shared" si="178"/>
        <v>105.26350863428408</v>
      </c>
      <c r="Q203" s="9" t="s">
        <v>12</v>
      </c>
      <c r="R203" s="55" t="s">
        <v>12</v>
      </c>
      <c r="S203" s="55">
        <v>6.1120000000000001</v>
      </c>
      <c r="T203" s="55">
        <v>6.4850000000000003</v>
      </c>
      <c r="U203" s="55">
        <v>6.83</v>
      </c>
      <c r="V203" s="3">
        <v>7.1040000000000001</v>
      </c>
      <c r="W203" s="3">
        <v>7.4180000000000001</v>
      </c>
      <c r="X203" s="3" t="s">
        <v>12</v>
      </c>
      <c r="Y203" s="3">
        <v>8.0419999999999998</v>
      </c>
      <c r="Z203" s="15" t="s">
        <v>12</v>
      </c>
      <c r="AA203" s="10">
        <f t="shared" si="179"/>
        <v>7.4180000000000001</v>
      </c>
      <c r="AB203" s="9">
        <f t="shared" si="180"/>
        <v>0.58800000000000008</v>
      </c>
      <c r="AC203" s="10">
        <f t="shared" si="181"/>
        <v>0.62399999999999967</v>
      </c>
      <c r="AD203" s="9" t="s">
        <v>12</v>
      </c>
      <c r="AE203" s="55" t="s">
        <v>12</v>
      </c>
      <c r="AF203" s="55">
        <v>0.54</v>
      </c>
      <c r="AG203" s="55">
        <v>0.59799999999999998</v>
      </c>
      <c r="AH203" s="55">
        <v>0.66500000000000004</v>
      </c>
      <c r="AI203" s="3">
        <v>0.72699999999999998</v>
      </c>
      <c r="AJ203" s="3">
        <v>0.79800000000000004</v>
      </c>
      <c r="AK203" s="3" t="s">
        <v>12</v>
      </c>
      <c r="AL203" s="3">
        <v>0.93899999999999995</v>
      </c>
      <c r="AM203" s="15" t="s">
        <v>12</v>
      </c>
      <c r="AN203" s="10">
        <f t="shared" si="182"/>
        <v>0.79800000000000004</v>
      </c>
      <c r="AO203" s="9">
        <f t="shared" si="183"/>
        <v>0.13300000000000001</v>
      </c>
      <c r="AP203" s="10">
        <f t="shared" si="184"/>
        <v>0.1409999999999999</v>
      </c>
      <c r="AQ203" s="9" t="s">
        <v>12</v>
      </c>
      <c r="AR203" s="55" t="s">
        <v>12</v>
      </c>
      <c r="AS203" s="55">
        <v>2.4980000000000002</v>
      </c>
      <c r="AT203" s="55">
        <v>2.6280000000000001</v>
      </c>
      <c r="AU203" s="55">
        <v>2.762</v>
      </c>
      <c r="AV203" s="3">
        <v>2.879</v>
      </c>
      <c r="AW203" s="3">
        <v>3.0139999999999998</v>
      </c>
      <c r="AX203" s="3" t="s">
        <v>12</v>
      </c>
      <c r="AY203" s="3">
        <v>3.2669999999999999</v>
      </c>
      <c r="AZ203" s="15" t="s">
        <v>12</v>
      </c>
      <c r="BA203" s="10">
        <f t="shared" si="185"/>
        <v>3.0139999999999998</v>
      </c>
      <c r="BB203" s="9">
        <f t="shared" si="186"/>
        <v>0.25199999999999978</v>
      </c>
      <c r="BC203" s="10">
        <f t="shared" si="187"/>
        <v>0.25300000000000011</v>
      </c>
      <c r="BD203" s="9">
        <v>7.2430000000000003</v>
      </c>
      <c r="BE203" s="3">
        <v>7.859</v>
      </c>
      <c r="BF203" s="15">
        <v>8.4760000000000009</v>
      </c>
      <c r="BG203" s="15">
        <f t="shared" si="188"/>
        <v>7.859</v>
      </c>
      <c r="BH203" s="9">
        <f t="shared" si="189"/>
        <v>0.61599999999999966</v>
      </c>
      <c r="BI203" s="10">
        <f t="shared" si="190"/>
        <v>0.61700000000000088</v>
      </c>
      <c r="BJ203" s="9">
        <v>7.2110000000000003</v>
      </c>
      <c r="BK203" s="3">
        <v>7.8259999999999996</v>
      </c>
      <c r="BL203" s="15">
        <v>8.4429999999999996</v>
      </c>
      <c r="BM203" s="15">
        <f t="shared" si="191"/>
        <v>7.8259999999999996</v>
      </c>
      <c r="BN203" s="9">
        <f t="shared" si="192"/>
        <v>0.61499999999999932</v>
      </c>
      <c r="BO203" s="10">
        <f t="shared" si="193"/>
        <v>0.61699999999999999</v>
      </c>
      <c r="BP203">
        <f t="shared" si="194"/>
        <v>0</v>
      </c>
      <c r="BQ203" s="93">
        <f t="shared" si="195"/>
        <v>1.047619047619047</v>
      </c>
      <c r="BR203" s="93">
        <f t="shared" si="196"/>
        <v>1.0459183673469374</v>
      </c>
      <c r="BS203" s="93" t="str">
        <f>VLOOKUP(C203,'Koppeling locatie - aslocatie'!$A$2:$C$8139,2,FALSE)</f>
        <v>maas215</v>
      </c>
      <c r="BT203" s="93">
        <f>VLOOKUP($BS203,aslocaties_v01!$C$3:$AA$500,MATCH($K$3/10,aslocaties_v01!$C$2:$X$2),FALSE)</f>
        <v>6.8280000000000003</v>
      </c>
      <c r="BU203" s="93">
        <f>VLOOKUP(BS203,aslocaties_v01!$C$3:$AA$500,MATCH($K$3,aslocaties_v01!$C$2:$X$2),FALSE)</f>
        <v>7.4169999999999998</v>
      </c>
      <c r="BV203" s="93">
        <f>VLOOKUP(BS203,aslocaties_v01!$C$3:$AA$500,MATCH($K$3*10,aslocaties_v01!$C$2:$Y$2),FALSE)</f>
        <v>8.0419999999999998</v>
      </c>
      <c r="BW203" s="93">
        <f t="shared" si="197"/>
        <v>0.58899999999999952</v>
      </c>
      <c r="BX203" s="93">
        <f t="shared" si="198"/>
        <v>0.625</v>
      </c>
      <c r="BY203" s="94">
        <f t="shared" si="199"/>
        <v>1.7006802721077907E-3</v>
      </c>
      <c r="BZ203" s="94">
        <f t="shared" si="200"/>
        <v>1.602564102564541E-3</v>
      </c>
      <c r="CA203" s="94">
        <f t="shared" si="201"/>
        <v>1.9999999999997797E-3</v>
      </c>
      <c r="CB203">
        <f t="shared" si="202"/>
        <v>1.000000000000334E-3</v>
      </c>
      <c r="CC203" s="58">
        <f t="shared" si="203"/>
        <v>0</v>
      </c>
      <c r="CD203" s="95" t="b">
        <f t="shared" si="204"/>
        <v>0</v>
      </c>
      <c r="CE203" s="96" t="b">
        <f t="shared" si="205"/>
        <v>1</v>
      </c>
      <c r="CF203" t="b">
        <f t="shared" si="206"/>
        <v>1</v>
      </c>
      <c r="CG203" t="b">
        <f t="shared" si="207"/>
        <v>1</v>
      </c>
      <c r="CH203" s="84" t="b">
        <f t="shared" si="208"/>
        <v>1</v>
      </c>
      <c r="CI203">
        <f t="shared" si="209"/>
        <v>0.79800000000000004</v>
      </c>
      <c r="CJ203" t="b">
        <f t="shared" si="210"/>
        <v>1</v>
      </c>
      <c r="CK203" t="b">
        <f t="shared" si="211"/>
        <v>1</v>
      </c>
      <c r="CL203" s="84" t="b">
        <f t="shared" si="231"/>
        <v>1</v>
      </c>
      <c r="CM203">
        <f t="shared" si="212"/>
        <v>3.0139999999999998</v>
      </c>
      <c r="CN203" t="b">
        <f t="shared" si="213"/>
        <v>1</v>
      </c>
      <c r="CO203" s="84">
        <f t="shared" si="214"/>
        <v>5.6310812925927801E-2</v>
      </c>
      <c r="CP203" t="b">
        <f t="shared" si="215"/>
        <v>1</v>
      </c>
      <c r="CQ203" s="96" t="b">
        <f t="shared" si="216"/>
        <v>1</v>
      </c>
      <c r="CR203" t="b">
        <f t="shared" si="217"/>
        <v>1</v>
      </c>
      <c r="CS203" t="b">
        <f t="shared" si="218"/>
        <v>1</v>
      </c>
      <c r="CT203" t="b">
        <f t="shared" si="219"/>
        <v>1</v>
      </c>
      <c r="CU203" t="b">
        <f t="shared" si="220"/>
        <v>1</v>
      </c>
      <c r="CV203" s="84" t="b">
        <f t="shared" si="221"/>
        <v>1</v>
      </c>
      <c r="CW203" t="b">
        <f t="shared" si="222"/>
        <v>1</v>
      </c>
      <c r="CX203" t="b">
        <f t="shared" si="223"/>
        <v>1</v>
      </c>
      <c r="CY203" t="b">
        <f t="shared" si="224"/>
        <v>1</v>
      </c>
      <c r="CZ203" t="b">
        <f t="shared" si="225"/>
        <v>1</v>
      </c>
      <c r="DA203" s="84">
        <f t="shared" si="226"/>
        <v>0</v>
      </c>
      <c r="DB203" t="b">
        <f t="shared" si="227"/>
        <v>0</v>
      </c>
    </row>
    <row r="204" spans="1:106">
      <c r="A204" s="9">
        <v>1858</v>
      </c>
      <c r="B204" s="3">
        <v>2</v>
      </c>
      <c r="C204" s="3" t="s">
        <v>2082</v>
      </c>
      <c r="D204" s="3" t="str">
        <f t="shared" si="174"/>
        <v>MA_1_38-2_dk_0082</v>
      </c>
      <c r="E204" s="3" t="str">
        <f t="shared" si="175"/>
        <v>0082</v>
      </c>
      <c r="F204" s="3">
        <v>151093.90599999999</v>
      </c>
      <c r="G204" s="15">
        <v>418219.875</v>
      </c>
      <c r="H204" s="35" t="str">
        <f t="shared" si="176"/>
        <v>ja</v>
      </c>
      <c r="I204" s="42">
        <v>163</v>
      </c>
      <c r="J204" s="20" t="s">
        <v>372</v>
      </c>
      <c r="K204" s="21">
        <v>10000</v>
      </c>
      <c r="L204" s="28">
        <f t="shared" si="228"/>
        <v>1</v>
      </c>
      <c r="M204" s="28">
        <f t="shared" si="229"/>
        <v>1</v>
      </c>
      <c r="N204" s="56">
        <f t="shared" si="177"/>
        <v>10000</v>
      </c>
      <c r="O204" s="33">
        <f t="shared" si="230"/>
        <v>105.26350863428408</v>
      </c>
      <c r="P204" s="37">
        <f t="shared" si="178"/>
        <v>109.17057384661602</v>
      </c>
      <c r="Q204" s="9" t="s">
        <v>12</v>
      </c>
      <c r="R204" s="55" t="s">
        <v>12</v>
      </c>
      <c r="S204" s="55">
        <v>6.1079999999999997</v>
      </c>
      <c r="T204" s="55">
        <v>6.4820000000000002</v>
      </c>
      <c r="U204" s="55">
        <v>6.827</v>
      </c>
      <c r="V204" s="3">
        <v>7.1020000000000003</v>
      </c>
      <c r="W204" s="3">
        <v>7.4160000000000004</v>
      </c>
      <c r="X204" s="3" t="s">
        <v>12</v>
      </c>
      <c r="Y204" s="3">
        <v>8.0410000000000004</v>
      </c>
      <c r="Z204" s="15" t="s">
        <v>12</v>
      </c>
      <c r="AA204" s="10">
        <f t="shared" si="179"/>
        <v>7.4160000000000004</v>
      </c>
      <c r="AB204" s="9">
        <f t="shared" si="180"/>
        <v>0.58900000000000041</v>
      </c>
      <c r="AC204" s="10">
        <f t="shared" si="181"/>
        <v>0.625</v>
      </c>
      <c r="AD204" s="9" t="s">
        <v>12</v>
      </c>
      <c r="AE204" s="55" t="s">
        <v>12</v>
      </c>
      <c r="AF204" s="55">
        <v>0.53600000000000003</v>
      </c>
      <c r="AG204" s="55">
        <v>0.59299999999999997</v>
      </c>
      <c r="AH204" s="55">
        <v>0.65800000000000003</v>
      </c>
      <c r="AI204" s="3">
        <v>0.72199999999999998</v>
      </c>
      <c r="AJ204" s="3">
        <v>0.80100000000000005</v>
      </c>
      <c r="AK204" s="3" t="s">
        <v>12</v>
      </c>
      <c r="AL204" s="3">
        <v>0.95899999999999996</v>
      </c>
      <c r="AM204" s="15" t="s">
        <v>12</v>
      </c>
      <c r="AN204" s="10">
        <f t="shared" si="182"/>
        <v>0.80100000000000005</v>
      </c>
      <c r="AO204" s="9">
        <f t="shared" si="183"/>
        <v>0.14300000000000002</v>
      </c>
      <c r="AP204" s="10">
        <f t="shared" si="184"/>
        <v>0.15799999999999992</v>
      </c>
      <c r="AQ204" s="9" t="s">
        <v>12</v>
      </c>
      <c r="AR204" s="55" t="s">
        <v>12</v>
      </c>
      <c r="AS204" s="55">
        <v>2.4860000000000002</v>
      </c>
      <c r="AT204" s="55">
        <v>2.613</v>
      </c>
      <c r="AU204" s="55">
        <v>2.7389999999999999</v>
      </c>
      <c r="AV204" s="3">
        <v>2.855</v>
      </c>
      <c r="AW204" s="3">
        <v>2.9980000000000002</v>
      </c>
      <c r="AX204" s="3" t="s">
        <v>12</v>
      </c>
      <c r="AY204" s="3">
        <v>3.2829999999999999</v>
      </c>
      <c r="AZ204" s="15" t="s">
        <v>12</v>
      </c>
      <c r="BA204" s="10">
        <f t="shared" si="185"/>
        <v>2.9980000000000002</v>
      </c>
      <c r="BB204" s="9">
        <f t="shared" si="186"/>
        <v>0.25900000000000034</v>
      </c>
      <c r="BC204" s="10">
        <f t="shared" si="187"/>
        <v>0.2849999999999997</v>
      </c>
      <c r="BD204" s="9">
        <v>7.2629999999999999</v>
      </c>
      <c r="BE204" s="3">
        <v>7.8810000000000002</v>
      </c>
      <c r="BF204" s="15">
        <v>8.5009999999999994</v>
      </c>
      <c r="BG204" s="15">
        <f t="shared" si="188"/>
        <v>7.8810000000000002</v>
      </c>
      <c r="BH204" s="9">
        <f t="shared" si="189"/>
        <v>0.61800000000000033</v>
      </c>
      <c r="BI204" s="10">
        <f t="shared" si="190"/>
        <v>0.61999999999999922</v>
      </c>
      <c r="BJ204" s="9">
        <v>7.2359999999999998</v>
      </c>
      <c r="BK204" s="3">
        <v>7.8550000000000004</v>
      </c>
      <c r="BL204" s="15">
        <v>8.4760000000000009</v>
      </c>
      <c r="BM204" s="15">
        <f t="shared" si="191"/>
        <v>7.8550000000000004</v>
      </c>
      <c r="BN204" s="9">
        <f t="shared" si="192"/>
        <v>0.61900000000000066</v>
      </c>
      <c r="BO204" s="10">
        <f t="shared" si="193"/>
        <v>0.62100000000000044</v>
      </c>
      <c r="BP204">
        <f t="shared" si="194"/>
        <v>0</v>
      </c>
      <c r="BQ204" s="93">
        <f t="shared" si="195"/>
        <v>1.0492359932088284</v>
      </c>
      <c r="BR204" s="93">
        <f t="shared" si="196"/>
        <v>1.050933786078099</v>
      </c>
      <c r="BS204" s="93" t="str">
        <f>VLOOKUP(C204,'Koppeling locatie - aslocatie'!$A$2:$C$8139,2,FALSE)</f>
        <v>maas215</v>
      </c>
      <c r="BT204" s="93">
        <f>VLOOKUP($BS204,aslocaties_v01!$C$3:$AA$500,MATCH($K$3/10,aslocaties_v01!$C$2:$X$2),FALSE)</f>
        <v>6.8280000000000003</v>
      </c>
      <c r="BU204" s="93">
        <f>VLOOKUP(BS204,aslocaties_v01!$C$3:$AA$500,MATCH($K$3,aslocaties_v01!$C$2:$X$2),FALSE)</f>
        <v>7.4169999999999998</v>
      </c>
      <c r="BV204" s="93">
        <f>VLOOKUP(BS204,aslocaties_v01!$C$3:$AA$500,MATCH($K$3*10,aslocaties_v01!$C$2:$Y$2),FALSE)</f>
        <v>8.0419999999999998</v>
      </c>
      <c r="BW204" s="93">
        <f t="shared" si="197"/>
        <v>0.58899999999999952</v>
      </c>
      <c r="BX204" s="93">
        <f t="shared" si="198"/>
        <v>0.625</v>
      </c>
      <c r="BY204" s="94">
        <f t="shared" si="199"/>
        <v>1.5543122344752192E-15</v>
      </c>
      <c r="BZ204" s="94">
        <f t="shared" si="200"/>
        <v>0</v>
      </c>
      <c r="CA204" s="94">
        <f t="shared" si="201"/>
        <v>1.000000000000334E-3</v>
      </c>
      <c r="CB204">
        <f t="shared" si="202"/>
        <v>9.9999999999944578E-4</v>
      </c>
      <c r="CC204" s="58">
        <f t="shared" si="203"/>
        <v>9.9999999999944578E-4</v>
      </c>
      <c r="CD204" s="95" t="b">
        <f t="shared" si="204"/>
        <v>0</v>
      </c>
      <c r="CE204" s="96" t="b">
        <f t="shared" si="205"/>
        <v>1</v>
      </c>
      <c r="CF204" t="b">
        <f t="shared" si="206"/>
        <v>1</v>
      </c>
      <c r="CG204" t="b">
        <f t="shared" si="207"/>
        <v>1</v>
      </c>
      <c r="CH204" s="84" t="b">
        <f t="shared" si="208"/>
        <v>1</v>
      </c>
      <c r="CI204">
        <f t="shared" si="209"/>
        <v>0.80100000000000005</v>
      </c>
      <c r="CJ204" t="b">
        <f t="shared" si="210"/>
        <v>1</v>
      </c>
      <c r="CK204" t="b">
        <f t="shared" si="211"/>
        <v>1</v>
      </c>
      <c r="CL204" s="84" t="b">
        <f t="shared" si="231"/>
        <v>1</v>
      </c>
      <c r="CM204">
        <f t="shared" si="212"/>
        <v>2.9980000000000002</v>
      </c>
      <c r="CN204" t="b">
        <f t="shared" si="213"/>
        <v>1</v>
      </c>
      <c r="CO204" s="84">
        <f t="shared" si="214"/>
        <v>5.7127426563399211E-2</v>
      </c>
      <c r="CP204" t="b">
        <f t="shared" si="215"/>
        <v>1</v>
      </c>
      <c r="CQ204" s="96" t="b">
        <f t="shared" si="216"/>
        <v>1</v>
      </c>
      <c r="CR204" t="b">
        <f t="shared" si="217"/>
        <v>1</v>
      </c>
      <c r="CS204" t="b">
        <f t="shared" si="218"/>
        <v>1</v>
      </c>
      <c r="CT204" t="b">
        <f t="shared" si="219"/>
        <v>1</v>
      </c>
      <c r="CU204" t="b">
        <f t="shared" si="220"/>
        <v>1</v>
      </c>
      <c r="CV204" s="84" t="b">
        <f t="shared" si="221"/>
        <v>1</v>
      </c>
      <c r="CW204" t="b">
        <f t="shared" si="222"/>
        <v>1</v>
      </c>
      <c r="CX204" t="b">
        <f t="shared" si="223"/>
        <v>1</v>
      </c>
      <c r="CY204" t="b">
        <f t="shared" si="224"/>
        <v>1</v>
      </c>
      <c r="CZ204" t="b">
        <f t="shared" si="225"/>
        <v>1</v>
      </c>
      <c r="DA204" s="84">
        <f t="shared" si="226"/>
        <v>0</v>
      </c>
      <c r="DB204" t="b">
        <f t="shared" si="227"/>
        <v>0</v>
      </c>
    </row>
    <row r="205" spans="1:106">
      <c r="A205" s="9">
        <v>1859</v>
      </c>
      <c r="B205" s="3">
        <v>2</v>
      </c>
      <c r="C205" s="3" t="s">
        <v>2083</v>
      </c>
      <c r="D205" s="3" t="str">
        <f t="shared" si="174"/>
        <v>MA_1_38-2_dk_0083</v>
      </c>
      <c r="E205" s="3" t="str">
        <f t="shared" si="175"/>
        <v>0083</v>
      </c>
      <c r="F205" s="3">
        <v>150996.891</v>
      </c>
      <c r="G205" s="15">
        <v>418169.81199999998</v>
      </c>
      <c r="H205" s="35" t="str">
        <f t="shared" si="176"/>
        <v>ja</v>
      </c>
      <c r="I205" s="42">
        <v>158</v>
      </c>
      <c r="J205" s="20" t="s">
        <v>372</v>
      </c>
      <c r="K205" s="21">
        <v>10000</v>
      </c>
      <c r="L205" s="28">
        <f t="shared" si="228"/>
        <v>1</v>
      </c>
      <c r="M205" s="28">
        <f t="shared" si="229"/>
        <v>1</v>
      </c>
      <c r="N205" s="56">
        <f t="shared" si="177"/>
        <v>10000</v>
      </c>
      <c r="O205" s="33">
        <f t="shared" si="230"/>
        <v>109.17057384661602</v>
      </c>
      <c r="P205" s="37">
        <f t="shared" si="178"/>
        <v>75.047965228897667</v>
      </c>
      <c r="Q205" s="9" t="s">
        <v>12</v>
      </c>
      <c r="R205" s="55" t="s">
        <v>12</v>
      </c>
      <c r="S205" s="55">
        <v>6.1029999999999998</v>
      </c>
      <c r="T205" s="55">
        <v>6.4779999999999998</v>
      </c>
      <c r="U205" s="55">
        <v>6.8220000000000001</v>
      </c>
      <c r="V205" s="3">
        <v>7.0979999999999999</v>
      </c>
      <c r="W205" s="3">
        <v>7.4109999999999996</v>
      </c>
      <c r="X205" s="3" t="s">
        <v>12</v>
      </c>
      <c r="Y205" s="3">
        <v>8.0350000000000001</v>
      </c>
      <c r="Z205" s="15" t="s">
        <v>12</v>
      </c>
      <c r="AA205" s="10">
        <f t="shared" si="179"/>
        <v>7.4109999999999996</v>
      </c>
      <c r="AB205" s="9">
        <f t="shared" si="180"/>
        <v>0.58899999999999952</v>
      </c>
      <c r="AC205" s="10">
        <f t="shared" si="181"/>
        <v>0.62400000000000055</v>
      </c>
      <c r="AD205" s="9" t="s">
        <v>12</v>
      </c>
      <c r="AE205" s="55" t="s">
        <v>12</v>
      </c>
      <c r="AF205" s="55">
        <v>0.54200000000000004</v>
      </c>
      <c r="AG205" s="55">
        <v>0.60199999999999998</v>
      </c>
      <c r="AH205" s="55">
        <v>0.66900000000000004</v>
      </c>
      <c r="AI205" s="3">
        <v>0.73799999999999999</v>
      </c>
      <c r="AJ205" s="3">
        <v>0.82299999999999995</v>
      </c>
      <c r="AK205" s="3" t="s">
        <v>12</v>
      </c>
      <c r="AL205" s="3">
        <v>0.99399999999999999</v>
      </c>
      <c r="AM205" s="15" t="s">
        <v>12</v>
      </c>
      <c r="AN205" s="10">
        <f t="shared" si="182"/>
        <v>0.82299999999999995</v>
      </c>
      <c r="AO205" s="9">
        <f t="shared" si="183"/>
        <v>0.15399999999999991</v>
      </c>
      <c r="AP205" s="10">
        <f t="shared" si="184"/>
        <v>0.17100000000000004</v>
      </c>
      <c r="AQ205" s="9" t="s">
        <v>12</v>
      </c>
      <c r="AR205" s="55" t="s">
        <v>12</v>
      </c>
      <c r="AS205" s="55">
        <v>2.488</v>
      </c>
      <c r="AT205" s="55">
        <v>2.6179999999999999</v>
      </c>
      <c r="AU205" s="55">
        <v>2.7450000000000001</v>
      </c>
      <c r="AV205" s="3">
        <v>2.8660000000000001</v>
      </c>
      <c r="AW205" s="3">
        <v>3.0129999999999999</v>
      </c>
      <c r="AX205" s="3" t="s">
        <v>12</v>
      </c>
      <c r="AY205" s="3">
        <v>3.302</v>
      </c>
      <c r="AZ205" s="15" t="s">
        <v>12</v>
      </c>
      <c r="BA205" s="10">
        <f t="shared" si="185"/>
        <v>3.0129999999999999</v>
      </c>
      <c r="BB205" s="9">
        <f t="shared" si="186"/>
        <v>0.26799999999999979</v>
      </c>
      <c r="BC205" s="10">
        <f t="shared" si="187"/>
        <v>0.28900000000000015</v>
      </c>
      <c r="BD205" s="9">
        <v>7.234</v>
      </c>
      <c r="BE205" s="3">
        <v>7.851</v>
      </c>
      <c r="BF205" s="15">
        <v>8.4700000000000006</v>
      </c>
      <c r="BG205" s="15">
        <f t="shared" si="188"/>
        <v>7.851</v>
      </c>
      <c r="BH205" s="9">
        <f t="shared" si="189"/>
        <v>0.61699999999999999</v>
      </c>
      <c r="BI205" s="10">
        <f t="shared" si="190"/>
        <v>0.61900000000000066</v>
      </c>
      <c r="BJ205" s="9">
        <v>7.2</v>
      </c>
      <c r="BK205" s="3">
        <v>7.8150000000000004</v>
      </c>
      <c r="BL205" s="15">
        <v>8.4350000000000005</v>
      </c>
      <c r="BM205" s="15">
        <f t="shared" si="191"/>
        <v>7.8150000000000004</v>
      </c>
      <c r="BN205" s="9">
        <f t="shared" si="192"/>
        <v>0.61500000000000021</v>
      </c>
      <c r="BO205" s="10">
        <f t="shared" si="193"/>
        <v>0.62000000000000011</v>
      </c>
      <c r="BP205">
        <f t="shared" si="194"/>
        <v>0</v>
      </c>
      <c r="BQ205" s="93">
        <f t="shared" si="195"/>
        <v>1.0475382003395595</v>
      </c>
      <c r="BR205" s="93">
        <f t="shared" si="196"/>
        <v>1.04414261460102</v>
      </c>
      <c r="BS205" s="93" t="str">
        <f>VLOOKUP(C205,'Koppeling locatie - aslocatie'!$A$2:$C$8139,2,FALSE)</f>
        <v>maas215</v>
      </c>
      <c r="BT205" s="93">
        <f>VLOOKUP($BS205,aslocaties_v01!$C$3:$AA$500,MATCH($K$3/10,aslocaties_v01!$C$2:$X$2),FALSE)</f>
        <v>6.8280000000000003</v>
      </c>
      <c r="BU205" s="93">
        <f>VLOOKUP(BS205,aslocaties_v01!$C$3:$AA$500,MATCH($K$3,aslocaties_v01!$C$2:$X$2),FALSE)</f>
        <v>7.4169999999999998</v>
      </c>
      <c r="BV205" s="93">
        <f>VLOOKUP(BS205,aslocaties_v01!$C$3:$AA$500,MATCH($K$3*10,aslocaties_v01!$C$2:$Y$2),FALSE)</f>
        <v>8.0419999999999998</v>
      </c>
      <c r="BW205" s="93">
        <f t="shared" si="197"/>
        <v>0.58899999999999952</v>
      </c>
      <c r="BX205" s="93">
        <f t="shared" si="198"/>
        <v>0.625</v>
      </c>
      <c r="BY205" s="94">
        <f t="shared" si="199"/>
        <v>0</v>
      </c>
      <c r="BZ205" s="94">
        <f t="shared" si="200"/>
        <v>1.6025641025632087E-3</v>
      </c>
      <c r="CA205" s="94">
        <f t="shared" si="201"/>
        <v>6.0000000000002274E-3</v>
      </c>
      <c r="CB205">
        <f t="shared" si="202"/>
        <v>6.0000000000002274E-3</v>
      </c>
      <c r="CC205" s="58">
        <f t="shared" si="203"/>
        <v>6.9999999999996732E-3</v>
      </c>
      <c r="CD205" s="95" t="b">
        <f t="shared" si="204"/>
        <v>0</v>
      </c>
      <c r="CE205" s="96" t="b">
        <f t="shared" si="205"/>
        <v>1</v>
      </c>
      <c r="CF205" t="b">
        <f t="shared" si="206"/>
        <v>1</v>
      </c>
      <c r="CG205" t="b">
        <f t="shared" si="207"/>
        <v>1</v>
      </c>
      <c r="CH205" s="84" t="b">
        <f t="shared" si="208"/>
        <v>1</v>
      </c>
      <c r="CI205">
        <f t="shared" si="209"/>
        <v>0.82299999999999995</v>
      </c>
      <c r="CJ205" t="b">
        <f t="shared" si="210"/>
        <v>1</v>
      </c>
      <c r="CK205" t="b">
        <f t="shared" si="211"/>
        <v>1</v>
      </c>
      <c r="CL205" s="84" t="b">
        <f t="shared" si="231"/>
        <v>1</v>
      </c>
      <c r="CM205">
        <f t="shared" si="212"/>
        <v>3.0129999999999999</v>
      </c>
      <c r="CN205" t="b">
        <f t="shared" si="213"/>
        <v>1</v>
      </c>
      <c r="CO205" s="84">
        <f t="shared" si="214"/>
        <v>5.8113492111030604E-2</v>
      </c>
      <c r="CP205" t="b">
        <f t="shared" si="215"/>
        <v>1</v>
      </c>
      <c r="CQ205" s="96" t="b">
        <f t="shared" si="216"/>
        <v>1</v>
      </c>
      <c r="CR205" t="b">
        <f t="shared" si="217"/>
        <v>1</v>
      </c>
      <c r="CS205" t="b">
        <f t="shared" si="218"/>
        <v>1</v>
      </c>
      <c r="CT205" t="b">
        <f t="shared" si="219"/>
        <v>1</v>
      </c>
      <c r="CU205" t="b">
        <f t="shared" si="220"/>
        <v>1</v>
      </c>
      <c r="CV205" s="84" t="b">
        <f t="shared" si="221"/>
        <v>1</v>
      </c>
      <c r="CW205" t="b">
        <f t="shared" si="222"/>
        <v>1</v>
      </c>
      <c r="CX205" t="b">
        <f t="shared" si="223"/>
        <v>1</v>
      </c>
      <c r="CY205" t="b">
        <f t="shared" si="224"/>
        <v>1</v>
      </c>
      <c r="CZ205" t="b">
        <f t="shared" si="225"/>
        <v>1</v>
      </c>
      <c r="DA205" s="84">
        <f t="shared" si="226"/>
        <v>0</v>
      </c>
      <c r="DB205" t="b">
        <f t="shared" si="227"/>
        <v>0</v>
      </c>
    </row>
    <row r="206" spans="1:106">
      <c r="A206" s="9">
        <v>1860</v>
      </c>
      <c r="B206" s="3">
        <v>2</v>
      </c>
      <c r="C206" s="3" t="s">
        <v>2084</v>
      </c>
      <c r="D206" s="3" t="str">
        <f t="shared" si="174"/>
        <v>MA_1_38-2_dk_0084</v>
      </c>
      <c r="E206" s="3" t="str">
        <f t="shared" si="175"/>
        <v>0084</v>
      </c>
      <c r="F206" s="3">
        <v>150930.43799999999</v>
      </c>
      <c r="G206" s="15">
        <v>418134.93800000002</v>
      </c>
      <c r="H206" s="35" t="str">
        <f t="shared" si="176"/>
        <v>ja</v>
      </c>
      <c r="I206" s="42">
        <v>147</v>
      </c>
      <c r="J206" s="20" t="s">
        <v>372</v>
      </c>
      <c r="K206" s="21">
        <v>10000</v>
      </c>
      <c r="L206" s="28">
        <f t="shared" si="228"/>
        <v>1</v>
      </c>
      <c r="M206" s="28">
        <f t="shared" si="229"/>
        <v>1</v>
      </c>
      <c r="N206" s="56">
        <f t="shared" si="177"/>
        <v>10000</v>
      </c>
      <c r="O206" s="33">
        <f t="shared" si="230"/>
        <v>75.047965228897667</v>
      </c>
      <c r="P206" s="37">
        <f t="shared" si="178"/>
        <v>112.12639560783701</v>
      </c>
      <c r="Q206" s="9" t="s">
        <v>12</v>
      </c>
      <c r="R206" s="55" t="s">
        <v>12</v>
      </c>
      <c r="S206" s="55">
        <v>6.101</v>
      </c>
      <c r="T206" s="55">
        <v>6.4749999999999996</v>
      </c>
      <c r="U206" s="55">
        <v>6.8159999999999998</v>
      </c>
      <c r="V206" s="3">
        <v>7.0960000000000001</v>
      </c>
      <c r="W206" s="3">
        <v>7.4089999999999998</v>
      </c>
      <c r="X206" s="3" t="s">
        <v>12</v>
      </c>
      <c r="Y206" s="3">
        <v>8.032</v>
      </c>
      <c r="Z206" s="15" t="s">
        <v>12</v>
      </c>
      <c r="AA206" s="10">
        <f t="shared" si="179"/>
        <v>7.4089999999999998</v>
      </c>
      <c r="AB206" s="9">
        <f t="shared" si="180"/>
        <v>0.59299999999999997</v>
      </c>
      <c r="AC206" s="10">
        <f t="shared" si="181"/>
        <v>0.62300000000000022</v>
      </c>
      <c r="AD206" s="9" t="s">
        <v>12</v>
      </c>
      <c r="AE206" s="55" t="s">
        <v>12</v>
      </c>
      <c r="AF206" s="55">
        <v>0.56499999999999995</v>
      </c>
      <c r="AG206" s="55">
        <v>0.63400000000000001</v>
      </c>
      <c r="AH206" s="55">
        <v>0.70799999999999996</v>
      </c>
      <c r="AI206" s="3">
        <v>0.78300000000000003</v>
      </c>
      <c r="AJ206" s="3">
        <v>0.86699999999999999</v>
      </c>
      <c r="AK206" s="3" t="s">
        <v>12</v>
      </c>
      <c r="AL206" s="3">
        <v>1.022</v>
      </c>
      <c r="AM206" s="15" t="s">
        <v>12</v>
      </c>
      <c r="AN206" s="10">
        <f t="shared" si="182"/>
        <v>0.86699999999999999</v>
      </c>
      <c r="AO206" s="9">
        <f t="shared" si="183"/>
        <v>0.15900000000000003</v>
      </c>
      <c r="AP206" s="10">
        <f t="shared" si="184"/>
        <v>0.15500000000000003</v>
      </c>
      <c r="AQ206" s="9" t="s">
        <v>12</v>
      </c>
      <c r="AR206" s="55" t="s">
        <v>12</v>
      </c>
      <c r="AS206" s="55">
        <v>2.5219999999999998</v>
      </c>
      <c r="AT206" s="55">
        <v>2.6669999999999998</v>
      </c>
      <c r="AU206" s="55">
        <v>2.8050000000000002</v>
      </c>
      <c r="AV206" s="3">
        <v>2.9359999999999999</v>
      </c>
      <c r="AW206" s="3">
        <v>3.0950000000000002</v>
      </c>
      <c r="AX206" s="3" t="s">
        <v>12</v>
      </c>
      <c r="AY206" s="3">
        <v>3.3340000000000001</v>
      </c>
      <c r="AZ206" s="15" t="s">
        <v>12</v>
      </c>
      <c r="BA206" s="10">
        <f t="shared" si="185"/>
        <v>3.0950000000000002</v>
      </c>
      <c r="BB206" s="9">
        <f t="shared" si="186"/>
        <v>0.29000000000000004</v>
      </c>
      <c r="BC206" s="10">
        <f t="shared" si="187"/>
        <v>0.23899999999999988</v>
      </c>
      <c r="BD206" s="9">
        <v>7.202</v>
      </c>
      <c r="BE206" s="3">
        <v>7.8159999999999998</v>
      </c>
      <c r="BF206" s="15">
        <v>8.4329999999999998</v>
      </c>
      <c r="BG206" s="15">
        <f t="shared" si="188"/>
        <v>7.8159999999999998</v>
      </c>
      <c r="BH206" s="9">
        <f t="shared" si="189"/>
        <v>0.61399999999999988</v>
      </c>
      <c r="BI206" s="10">
        <f t="shared" si="190"/>
        <v>0.61699999999999999</v>
      </c>
      <c r="BJ206" s="9">
        <v>7.17</v>
      </c>
      <c r="BK206" s="3">
        <v>7.782</v>
      </c>
      <c r="BL206" s="15">
        <v>8.4</v>
      </c>
      <c r="BM206" s="15">
        <f t="shared" si="191"/>
        <v>7.782</v>
      </c>
      <c r="BN206" s="9">
        <f t="shared" si="192"/>
        <v>0.6120000000000001</v>
      </c>
      <c r="BO206" s="10">
        <f t="shared" si="193"/>
        <v>0.61800000000000033</v>
      </c>
      <c r="BP206">
        <f t="shared" si="194"/>
        <v>0</v>
      </c>
      <c r="BQ206" s="93">
        <f t="shared" si="195"/>
        <v>1.0354131534569981</v>
      </c>
      <c r="BR206" s="93">
        <f t="shared" si="196"/>
        <v>1.0320404721753798</v>
      </c>
      <c r="BS206" s="93" t="str">
        <f>VLOOKUP(C206,'Koppeling locatie - aslocatie'!$A$2:$C$8139,2,FALSE)</f>
        <v>maas215</v>
      </c>
      <c r="BT206" s="93">
        <f>VLOOKUP($BS206,aslocaties_v01!$C$3:$AA$500,MATCH($K$3/10,aslocaties_v01!$C$2:$X$2),FALSE)</f>
        <v>6.8280000000000003</v>
      </c>
      <c r="BU206" s="93">
        <f>VLOOKUP(BS206,aslocaties_v01!$C$3:$AA$500,MATCH($K$3,aslocaties_v01!$C$2:$X$2),FALSE)</f>
        <v>7.4169999999999998</v>
      </c>
      <c r="BV206" s="93">
        <f>VLOOKUP(BS206,aslocaties_v01!$C$3:$AA$500,MATCH($K$3*10,aslocaties_v01!$C$2:$Y$2),FALSE)</f>
        <v>8.0419999999999998</v>
      </c>
      <c r="BW206" s="93">
        <f t="shared" si="197"/>
        <v>0.58899999999999952</v>
      </c>
      <c r="BX206" s="93">
        <f t="shared" si="198"/>
        <v>0.625</v>
      </c>
      <c r="BY206" s="94">
        <f t="shared" si="199"/>
        <v>6.7453625632385439E-3</v>
      </c>
      <c r="BZ206" s="94">
        <f t="shared" si="200"/>
        <v>3.2102728731939756E-3</v>
      </c>
      <c r="CA206" s="94">
        <f t="shared" si="201"/>
        <v>1.2000000000000455E-2</v>
      </c>
      <c r="CB206">
        <f t="shared" si="202"/>
        <v>8.0000000000000071E-3</v>
      </c>
      <c r="CC206" s="58">
        <f t="shared" si="203"/>
        <v>9.9999999999997868E-3</v>
      </c>
      <c r="CD206" s="95" t="b">
        <f t="shared" si="204"/>
        <v>0</v>
      </c>
      <c r="CE206" s="96" t="b">
        <f t="shared" si="205"/>
        <v>1</v>
      </c>
      <c r="CF206" t="b">
        <f t="shared" si="206"/>
        <v>1</v>
      </c>
      <c r="CG206" t="b">
        <f t="shared" si="207"/>
        <v>1</v>
      </c>
      <c r="CH206" s="84" t="b">
        <f t="shared" si="208"/>
        <v>1</v>
      </c>
      <c r="CI206">
        <f t="shared" si="209"/>
        <v>0.86699999999999999</v>
      </c>
      <c r="CJ206" t="b">
        <f t="shared" si="210"/>
        <v>1</v>
      </c>
      <c r="CK206" t="b">
        <f t="shared" si="211"/>
        <v>1</v>
      </c>
      <c r="CL206" s="84" t="b">
        <f t="shared" si="231"/>
        <v>1</v>
      </c>
      <c r="CM206">
        <f t="shared" si="212"/>
        <v>3.0950000000000002</v>
      </c>
      <c r="CN206" t="b">
        <f t="shared" si="213"/>
        <v>1</v>
      </c>
      <c r="CO206" s="84">
        <f t="shared" si="214"/>
        <v>5.8019394538507907E-2</v>
      </c>
      <c r="CP206" t="b">
        <f t="shared" si="215"/>
        <v>1</v>
      </c>
      <c r="CQ206" s="96" t="b">
        <f t="shared" si="216"/>
        <v>1</v>
      </c>
      <c r="CR206" t="b">
        <f t="shared" si="217"/>
        <v>1</v>
      </c>
      <c r="CS206" t="b">
        <f t="shared" si="218"/>
        <v>1</v>
      </c>
      <c r="CT206" t="b">
        <f t="shared" si="219"/>
        <v>1</v>
      </c>
      <c r="CU206" t="b">
        <f t="shared" si="220"/>
        <v>1</v>
      </c>
      <c r="CV206" s="84" t="b">
        <f t="shared" si="221"/>
        <v>1</v>
      </c>
      <c r="CW206" t="b">
        <f t="shared" si="222"/>
        <v>1</v>
      </c>
      <c r="CX206" t="b">
        <f t="shared" si="223"/>
        <v>1</v>
      </c>
      <c r="CY206" t="b">
        <f t="shared" si="224"/>
        <v>1</v>
      </c>
      <c r="CZ206" t="b">
        <f t="shared" si="225"/>
        <v>1</v>
      </c>
      <c r="DA206" s="84">
        <f t="shared" si="226"/>
        <v>0</v>
      </c>
      <c r="DB206" t="b">
        <f t="shared" si="227"/>
        <v>0</v>
      </c>
    </row>
    <row r="207" spans="1:106">
      <c r="A207" s="9">
        <v>1861</v>
      </c>
      <c r="B207" s="3">
        <v>2</v>
      </c>
      <c r="C207" s="3" t="s">
        <v>2085</v>
      </c>
      <c r="D207" s="3" t="str">
        <f t="shared" si="174"/>
        <v>MA_1_38-2_dk_0085</v>
      </c>
      <c r="E207" s="3" t="str">
        <f t="shared" si="175"/>
        <v>0085</v>
      </c>
      <c r="F207" s="3">
        <v>150832.92199999999</v>
      </c>
      <c r="G207" s="15">
        <v>418079.59399999998</v>
      </c>
      <c r="H207" s="35" t="str">
        <f t="shared" si="176"/>
        <v>ja</v>
      </c>
      <c r="I207" s="42">
        <v>138</v>
      </c>
      <c r="J207" s="20" t="s">
        <v>372</v>
      </c>
      <c r="K207" s="21">
        <v>10000</v>
      </c>
      <c r="L207" s="28">
        <f t="shared" si="228"/>
        <v>1</v>
      </c>
      <c r="M207" s="28">
        <f t="shared" si="229"/>
        <v>1</v>
      </c>
      <c r="N207" s="56">
        <f t="shared" si="177"/>
        <v>10000</v>
      </c>
      <c r="O207" s="33">
        <f t="shared" si="230"/>
        <v>112.12639560783701</v>
      </c>
      <c r="P207" s="37">
        <f t="shared" si="178"/>
        <v>109.62033762032314</v>
      </c>
      <c r="Q207" s="9" t="s">
        <v>12</v>
      </c>
      <c r="R207" s="55" t="s">
        <v>12</v>
      </c>
      <c r="S207" s="55">
        <v>6.0970000000000004</v>
      </c>
      <c r="T207" s="55">
        <v>6.47</v>
      </c>
      <c r="U207" s="55">
        <v>6.8109999999999999</v>
      </c>
      <c r="V207" s="3">
        <v>7.093</v>
      </c>
      <c r="W207" s="3">
        <v>7.4059999999999997</v>
      </c>
      <c r="X207" s="3" t="s">
        <v>12</v>
      </c>
      <c r="Y207" s="3">
        <v>8.0280000000000005</v>
      </c>
      <c r="Z207" s="15" t="s">
        <v>12</v>
      </c>
      <c r="AA207" s="10">
        <f t="shared" si="179"/>
        <v>7.4059999999999997</v>
      </c>
      <c r="AB207" s="9">
        <f t="shared" si="180"/>
        <v>0.59499999999999975</v>
      </c>
      <c r="AC207" s="10">
        <f t="shared" si="181"/>
        <v>0.62200000000000077</v>
      </c>
      <c r="AD207" s="9" t="s">
        <v>12</v>
      </c>
      <c r="AE207" s="55" t="s">
        <v>12</v>
      </c>
      <c r="AF207" s="55">
        <v>0.56499999999999995</v>
      </c>
      <c r="AG207" s="55">
        <v>0.63400000000000001</v>
      </c>
      <c r="AH207" s="55">
        <v>0.71</v>
      </c>
      <c r="AI207" s="3">
        <v>0.78500000000000003</v>
      </c>
      <c r="AJ207" s="3">
        <v>0.874</v>
      </c>
      <c r="AK207" s="3" t="s">
        <v>12</v>
      </c>
      <c r="AL207" s="3">
        <v>1.028</v>
      </c>
      <c r="AM207" s="15" t="s">
        <v>12</v>
      </c>
      <c r="AN207" s="10">
        <f t="shared" si="182"/>
        <v>0.874</v>
      </c>
      <c r="AO207" s="9">
        <f t="shared" si="183"/>
        <v>0.16400000000000003</v>
      </c>
      <c r="AP207" s="10">
        <f t="shared" si="184"/>
        <v>0.15400000000000003</v>
      </c>
      <c r="AQ207" s="9" t="s">
        <v>12</v>
      </c>
      <c r="AR207" s="55" t="s">
        <v>12</v>
      </c>
      <c r="AS207" s="55">
        <v>2.5179999999999998</v>
      </c>
      <c r="AT207" s="55">
        <v>2.6629999999999998</v>
      </c>
      <c r="AU207" s="55">
        <v>2.8010000000000002</v>
      </c>
      <c r="AV207" s="3">
        <v>2.9319999999999999</v>
      </c>
      <c r="AW207" s="3">
        <v>3.0920000000000001</v>
      </c>
      <c r="AX207" s="3" t="s">
        <v>12</v>
      </c>
      <c r="AY207" s="3">
        <v>3.3290000000000002</v>
      </c>
      <c r="AZ207" s="15" t="s">
        <v>12</v>
      </c>
      <c r="BA207" s="10">
        <f t="shared" si="185"/>
        <v>3.0920000000000001</v>
      </c>
      <c r="BB207" s="9">
        <f t="shared" si="186"/>
        <v>0.29099999999999993</v>
      </c>
      <c r="BC207" s="10">
        <f t="shared" si="187"/>
        <v>0.2370000000000001</v>
      </c>
      <c r="BD207" s="9">
        <v>7.1260000000000003</v>
      </c>
      <c r="BE207" s="3">
        <v>7.7309999999999999</v>
      </c>
      <c r="BF207" s="15">
        <v>8.3510000000000009</v>
      </c>
      <c r="BG207" s="15">
        <f t="shared" si="188"/>
        <v>7.7309999999999999</v>
      </c>
      <c r="BH207" s="9">
        <f t="shared" si="189"/>
        <v>0.60499999999999954</v>
      </c>
      <c r="BI207" s="10">
        <f t="shared" si="190"/>
        <v>0.62000000000000099</v>
      </c>
      <c r="BJ207" s="9">
        <v>7.093</v>
      </c>
      <c r="BK207" s="3">
        <v>7.6950000000000003</v>
      </c>
      <c r="BL207" s="15">
        <v>8.3149999999999995</v>
      </c>
      <c r="BM207" s="15">
        <f t="shared" si="191"/>
        <v>7.6950000000000003</v>
      </c>
      <c r="BN207" s="9">
        <f t="shared" si="192"/>
        <v>0.60200000000000031</v>
      </c>
      <c r="BO207" s="10">
        <f t="shared" si="193"/>
        <v>0.61999999999999922</v>
      </c>
      <c r="BP207">
        <f t="shared" si="194"/>
        <v>0</v>
      </c>
      <c r="BQ207" s="93">
        <f t="shared" si="195"/>
        <v>1.0168067226890753</v>
      </c>
      <c r="BR207" s="93">
        <f t="shared" si="196"/>
        <v>1.0117647058823538</v>
      </c>
      <c r="BS207" s="93" t="str">
        <f>VLOOKUP(C207,'Koppeling locatie - aslocatie'!$A$2:$C$8139,2,FALSE)</f>
        <v>maas215</v>
      </c>
      <c r="BT207" s="93">
        <f>VLOOKUP($BS207,aslocaties_v01!$C$3:$AA$500,MATCH($K$3/10,aslocaties_v01!$C$2:$X$2),FALSE)</f>
        <v>6.8280000000000003</v>
      </c>
      <c r="BU207" s="93">
        <f>VLOOKUP(BS207,aslocaties_v01!$C$3:$AA$500,MATCH($K$3,aslocaties_v01!$C$2:$X$2),FALSE)</f>
        <v>7.4169999999999998</v>
      </c>
      <c r="BV207" s="93">
        <f>VLOOKUP(BS207,aslocaties_v01!$C$3:$AA$500,MATCH($K$3*10,aslocaties_v01!$C$2:$Y$2),FALSE)</f>
        <v>8.0419999999999998</v>
      </c>
      <c r="BW207" s="93">
        <f t="shared" si="197"/>
        <v>0.58899999999999952</v>
      </c>
      <c r="BX207" s="93">
        <f t="shared" si="198"/>
        <v>0.625</v>
      </c>
      <c r="BY207" s="94">
        <f t="shared" si="199"/>
        <v>1.0084033613445786E-2</v>
      </c>
      <c r="BZ207" s="94">
        <f t="shared" si="200"/>
        <v>4.8231511254006598E-3</v>
      </c>
      <c r="CA207" s="94">
        <f t="shared" si="201"/>
        <v>1.7000000000000348E-2</v>
      </c>
      <c r="CB207">
        <f t="shared" si="202"/>
        <v>1.1000000000000121E-2</v>
      </c>
      <c r="CC207" s="58">
        <f t="shared" si="203"/>
        <v>1.3999999999999346E-2</v>
      </c>
      <c r="CD207" s="95" t="b">
        <f t="shared" si="204"/>
        <v>0</v>
      </c>
      <c r="CE207" s="96" t="b">
        <f t="shared" si="205"/>
        <v>1</v>
      </c>
      <c r="CF207" t="b">
        <f t="shared" si="206"/>
        <v>1</v>
      </c>
      <c r="CG207" t="b">
        <f t="shared" si="207"/>
        <v>1</v>
      </c>
      <c r="CH207" s="84" t="b">
        <f t="shared" si="208"/>
        <v>1</v>
      </c>
      <c r="CI207">
        <f t="shared" si="209"/>
        <v>0.874</v>
      </c>
      <c r="CJ207" t="b">
        <f t="shared" si="210"/>
        <v>1</v>
      </c>
      <c r="CK207" t="b">
        <f t="shared" si="211"/>
        <v>1</v>
      </c>
      <c r="CL207" s="84" t="b">
        <f t="shared" si="231"/>
        <v>1</v>
      </c>
      <c r="CM207">
        <f t="shared" si="212"/>
        <v>3.0920000000000001</v>
      </c>
      <c r="CN207" t="b">
        <f t="shared" si="213"/>
        <v>1</v>
      </c>
      <c r="CO207" s="84">
        <f t="shared" si="214"/>
        <v>5.8601382763055251E-2</v>
      </c>
      <c r="CP207" t="b">
        <f t="shared" si="215"/>
        <v>1</v>
      </c>
      <c r="CQ207" s="96" t="b">
        <f t="shared" si="216"/>
        <v>1</v>
      </c>
      <c r="CR207" t="b">
        <f t="shared" si="217"/>
        <v>1</v>
      </c>
      <c r="CS207" t="b">
        <f t="shared" si="218"/>
        <v>1</v>
      </c>
      <c r="CT207" t="b">
        <f t="shared" si="219"/>
        <v>1</v>
      </c>
      <c r="CU207" t="b">
        <f t="shared" si="220"/>
        <v>1</v>
      </c>
      <c r="CV207" s="84" t="b">
        <f t="shared" si="221"/>
        <v>1</v>
      </c>
      <c r="CW207" t="b">
        <f t="shared" si="222"/>
        <v>1</v>
      </c>
      <c r="CX207" t="b">
        <f t="shared" si="223"/>
        <v>1</v>
      </c>
      <c r="CY207" t="b">
        <f t="shared" si="224"/>
        <v>1</v>
      </c>
      <c r="CZ207" t="b">
        <f t="shared" si="225"/>
        <v>1</v>
      </c>
      <c r="DA207" s="84">
        <f t="shared" si="226"/>
        <v>0</v>
      </c>
      <c r="DB207" t="b">
        <f t="shared" si="227"/>
        <v>0</v>
      </c>
    </row>
    <row r="208" spans="1:106">
      <c r="A208" s="9">
        <v>1862</v>
      </c>
      <c r="B208" s="3">
        <v>2</v>
      </c>
      <c r="C208" s="3" t="s">
        <v>2086</v>
      </c>
      <c r="D208" s="3" t="str">
        <f t="shared" si="174"/>
        <v>MA_1_38-2_dk_0086</v>
      </c>
      <c r="E208" s="3" t="str">
        <f t="shared" si="175"/>
        <v>0086</v>
      </c>
      <c r="F208" s="3">
        <v>150740</v>
      </c>
      <c r="G208" s="15">
        <v>418021.43800000002</v>
      </c>
      <c r="H208" s="35" t="str">
        <f t="shared" si="176"/>
        <v>ja</v>
      </c>
      <c r="I208" s="42">
        <v>148</v>
      </c>
      <c r="J208" s="20" t="s">
        <v>372</v>
      </c>
      <c r="K208" s="21">
        <v>10000</v>
      </c>
      <c r="L208" s="28">
        <f t="shared" si="228"/>
        <v>1</v>
      </c>
      <c r="M208" s="28">
        <f t="shared" si="229"/>
        <v>1</v>
      </c>
      <c r="N208" s="56">
        <f t="shared" si="177"/>
        <v>10000</v>
      </c>
      <c r="O208" s="33">
        <f t="shared" si="230"/>
        <v>109.62033762032314</v>
      </c>
      <c r="P208" s="37">
        <f t="shared" si="178"/>
        <v>72.995093807755367</v>
      </c>
      <c r="Q208" s="9" t="s">
        <v>12</v>
      </c>
      <c r="R208" s="55" t="s">
        <v>12</v>
      </c>
      <c r="S208" s="55">
        <v>6.085</v>
      </c>
      <c r="T208" s="55">
        <v>6.4649999999999999</v>
      </c>
      <c r="U208" s="55">
        <v>6.8070000000000004</v>
      </c>
      <c r="V208" s="3">
        <v>7.0830000000000002</v>
      </c>
      <c r="W208" s="3">
        <v>7.3959999999999999</v>
      </c>
      <c r="X208" s="3" t="s">
        <v>12</v>
      </c>
      <c r="Y208" s="3">
        <v>8.0239999999999991</v>
      </c>
      <c r="Z208" s="15" t="s">
        <v>12</v>
      </c>
      <c r="AA208" s="10">
        <f t="shared" si="179"/>
        <v>7.3959999999999999</v>
      </c>
      <c r="AB208" s="9">
        <f t="shared" si="180"/>
        <v>0.58899999999999952</v>
      </c>
      <c r="AC208" s="10">
        <f t="shared" si="181"/>
        <v>0.62799999999999923</v>
      </c>
      <c r="AD208" s="9" t="s">
        <v>12</v>
      </c>
      <c r="AE208" s="55" t="s">
        <v>12</v>
      </c>
      <c r="AF208" s="55">
        <v>0.58399999999999996</v>
      </c>
      <c r="AG208" s="55">
        <v>0.64500000000000002</v>
      </c>
      <c r="AH208" s="55">
        <v>0.71599999999999997</v>
      </c>
      <c r="AI208" s="3">
        <v>0.79100000000000004</v>
      </c>
      <c r="AJ208" s="3">
        <v>0.88300000000000001</v>
      </c>
      <c r="AK208" s="3" t="s">
        <v>12</v>
      </c>
      <c r="AL208" s="3">
        <v>1.0389999999999999</v>
      </c>
      <c r="AM208" s="15" t="s">
        <v>12</v>
      </c>
      <c r="AN208" s="10">
        <f t="shared" si="182"/>
        <v>0.88300000000000001</v>
      </c>
      <c r="AO208" s="9">
        <f t="shared" si="183"/>
        <v>0.16700000000000004</v>
      </c>
      <c r="AP208" s="10">
        <f t="shared" si="184"/>
        <v>0.15599999999999992</v>
      </c>
      <c r="AQ208" s="9" t="s">
        <v>12</v>
      </c>
      <c r="AR208" s="55" t="s">
        <v>12</v>
      </c>
      <c r="AS208" s="55">
        <v>2.5670000000000002</v>
      </c>
      <c r="AT208" s="55">
        <v>2.6859999999999999</v>
      </c>
      <c r="AU208" s="55">
        <v>2.8039999999999998</v>
      </c>
      <c r="AV208" s="3">
        <v>2.9329999999999998</v>
      </c>
      <c r="AW208" s="3">
        <v>3.0910000000000002</v>
      </c>
      <c r="AX208" s="3" t="s">
        <v>12</v>
      </c>
      <c r="AY208" s="3">
        <v>3.3290000000000002</v>
      </c>
      <c r="AZ208" s="15" t="s">
        <v>12</v>
      </c>
      <c r="BA208" s="10">
        <f t="shared" si="185"/>
        <v>3.0910000000000002</v>
      </c>
      <c r="BB208" s="9">
        <f t="shared" si="186"/>
        <v>0.28700000000000037</v>
      </c>
      <c r="BC208" s="10">
        <f t="shared" si="187"/>
        <v>0.23799999999999999</v>
      </c>
      <c r="BD208" s="9">
        <v>7.1820000000000004</v>
      </c>
      <c r="BE208" s="3">
        <v>7.7949999999999999</v>
      </c>
      <c r="BF208" s="15">
        <v>8.4130000000000003</v>
      </c>
      <c r="BG208" s="15">
        <f t="shared" si="188"/>
        <v>7.7949999999999999</v>
      </c>
      <c r="BH208" s="9">
        <f t="shared" si="189"/>
        <v>0.61299999999999955</v>
      </c>
      <c r="BI208" s="10">
        <f t="shared" si="190"/>
        <v>0.61800000000000033</v>
      </c>
      <c r="BJ208" s="9">
        <v>7.1509999999999998</v>
      </c>
      <c r="BK208" s="3">
        <v>7.7619999999999996</v>
      </c>
      <c r="BL208" s="15">
        <v>8.3810000000000002</v>
      </c>
      <c r="BM208" s="15">
        <f t="shared" si="191"/>
        <v>7.7619999999999996</v>
      </c>
      <c r="BN208" s="9">
        <f t="shared" si="192"/>
        <v>0.61099999999999977</v>
      </c>
      <c r="BO208" s="10">
        <f t="shared" si="193"/>
        <v>0.61900000000000066</v>
      </c>
      <c r="BP208">
        <f t="shared" si="194"/>
        <v>0</v>
      </c>
      <c r="BQ208" s="93">
        <f t="shared" si="195"/>
        <v>1.0407470288624789</v>
      </c>
      <c r="BR208" s="93">
        <f t="shared" si="196"/>
        <v>1.0373514431239392</v>
      </c>
      <c r="BS208" s="93" t="str">
        <f>VLOOKUP(C208,'Koppeling locatie - aslocatie'!$A$2:$C$8139,2,FALSE)</f>
        <v>maas215</v>
      </c>
      <c r="BT208" s="93">
        <f>VLOOKUP($BS208,aslocaties_v01!$C$3:$AA$500,MATCH($K$3/10,aslocaties_v01!$C$2:$X$2),FALSE)</f>
        <v>6.8280000000000003</v>
      </c>
      <c r="BU208" s="93">
        <f>VLOOKUP(BS208,aslocaties_v01!$C$3:$AA$500,MATCH($K$3,aslocaties_v01!$C$2:$X$2),FALSE)</f>
        <v>7.4169999999999998</v>
      </c>
      <c r="BV208" s="93">
        <f>VLOOKUP(BS208,aslocaties_v01!$C$3:$AA$500,MATCH($K$3*10,aslocaties_v01!$C$2:$Y$2),FALSE)</f>
        <v>8.0419999999999998</v>
      </c>
      <c r="BW208" s="93">
        <f t="shared" si="197"/>
        <v>0.58899999999999952</v>
      </c>
      <c r="BX208" s="93">
        <f t="shared" si="198"/>
        <v>0.625</v>
      </c>
      <c r="BY208" s="94">
        <f t="shared" si="199"/>
        <v>0</v>
      </c>
      <c r="BZ208" s="94">
        <f t="shared" si="200"/>
        <v>4.7770700636929897E-3</v>
      </c>
      <c r="CA208" s="94">
        <f t="shared" si="201"/>
        <v>2.0999999999999908E-2</v>
      </c>
      <c r="CB208">
        <f t="shared" si="202"/>
        <v>2.0999999999999908E-2</v>
      </c>
      <c r="CC208" s="58">
        <f t="shared" si="203"/>
        <v>1.8000000000000682E-2</v>
      </c>
      <c r="CD208" s="95" t="b">
        <f t="shared" si="204"/>
        <v>0</v>
      </c>
      <c r="CE208" s="96" t="b">
        <f t="shared" si="205"/>
        <v>1</v>
      </c>
      <c r="CF208" t="b">
        <f t="shared" si="206"/>
        <v>1</v>
      </c>
      <c r="CG208" t="b">
        <f t="shared" si="207"/>
        <v>1</v>
      </c>
      <c r="CH208" s="84" t="b">
        <f t="shared" si="208"/>
        <v>1</v>
      </c>
      <c r="CI208">
        <f t="shared" si="209"/>
        <v>0.88300000000000001</v>
      </c>
      <c r="CJ208" t="b">
        <f t="shared" si="210"/>
        <v>1</v>
      </c>
      <c r="CK208" t="b">
        <f t="shared" si="211"/>
        <v>1</v>
      </c>
      <c r="CL208" s="84" t="b">
        <f t="shared" si="231"/>
        <v>1</v>
      </c>
      <c r="CM208">
        <f t="shared" si="212"/>
        <v>3.0910000000000002</v>
      </c>
      <c r="CN208" t="b">
        <f t="shared" si="213"/>
        <v>1</v>
      </c>
      <c r="CO208" s="84">
        <f t="shared" si="214"/>
        <v>5.9243143573612808E-2</v>
      </c>
      <c r="CP208" t="b">
        <f t="shared" si="215"/>
        <v>1</v>
      </c>
      <c r="CQ208" s="96" t="b">
        <f t="shared" si="216"/>
        <v>1</v>
      </c>
      <c r="CR208" t="b">
        <f t="shared" si="217"/>
        <v>1</v>
      </c>
      <c r="CS208" t="b">
        <f t="shared" si="218"/>
        <v>1</v>
      </c>
      <c r="CT208" t="b">
        <f t="shared" si="219"/>
        <v>1</v>
      </c>
      <c r="CU208" t="b">
        <f t="shared" si="220"/>
        <v>1</v>
      </c>
      <c r="CV208" s="84" t="b">
        <f t="shared" si="221"/>
        <v>1</v>
      </c>
      <c r="CW208" t="b">
        <f t="shared" si="222"/>
        <v>1</v>
      </c>
      <c r="CX208" t="b">
        <f t="shared" si="223"/>
        <v>1</v>
      </c>
      <c r="CY208" t="b">
        <f t="shared" si="224"/>
        <v>1</v>
      </c>
      <c r="CZ208" t="b">
        <f t="shared" si="225"/>
        <v>1</v>
      </c>
      <c r="DA208" s="84">
        <f t="shared" si="226"/>
        <v>0</v>
      </c>
      <c r="DB208" t="b">
        <f t="shared" si="227"/>
        <v>0</v>
      </c>
    </row>
    <row r="209" spans="1:106">
      <c r="A209" s="9">
        <v>1863</v>
      </c>
      <c r="B209" s="3">
        <v>2</v>
      </c>
      <c r="C209" s="3" t="s">
        <v>2087</v>
      </c>
      <c r="D209" s="3" t="str">
        <f t="shared" si="174"/>
        <v>MA_1_38-2_dk_0087</v>
      </c>
      <c r="E209" s="3" t="str">
        <f t="shared" si="175"/>
        <v>0087</v>
      </c>
      <c r="F209" s="3">
        <v>150678.06200000001</v>
      </c>
      <c r="G209" s="15">
        <v>417982.81199999998</v>
      </c>
      <c r="H209" s="35" t="str">
        <f t="shared" si="176"/>
        <v>ja</v>
      </c>
      <c r="I209" s="42">
        <v>148</v>
      </c>
      <c r="J209" s="20" t="s">
        <v>372</v>
      </c>
      <c r="K209" s="21">
        <v>10000</v>
      </c>
      <c r="L209" s="28">
        <f t="shared" si="228"/>
        <v>1</v>
      </c>
      <c r="M209" s="28">
        <f t="shared" si="229"/>
        <v>1</v>
      </c>
      <c r="N209" s="56">
        <f t="shared" si="177"/>
        <v>10000</v>
      </c>
      <c r="O209" s="33">
        <f t="shared" si="230"/>
        <v>72.995093807755367</v>
      </c>
      <c r="P209" s="37">
        <f t="shared" si="178"/>
        <v>112.624079219302</v>
      </c>
      <c r="Q209" s="9" t="s">
        <v>12</v>
      </c>
      <c r="R209" s="55" t="s">
        <v>12</v>
      </c>
      <c r="S209" s="55">
        <v>6.0780000000000003</v>
      </c>
      <c r="T209" s="55">
        <v>6.4539999999999997</v>
      </c>
      <c r="U209" s="55">
        <v>6.8</v>
      </c>
      <c r="V209" s="3">
        <v>7.0759999999999996</v>
      </c>
      <c r="W209" s="3">
        <v>7.39</v>
      </c>
      <c r="X209" s="3" t="s">
        <v>12</v>
      </c>
      <c r="Y209" s="3">
        <v>8.0180000000000007</v>
      </c>
      <c r="Z209" s="15" t="s">
        <v>12</v>
      </c>
      <c r="AA209" s="10">
        <f t="shared" si="179"/>
        <v>7.39</v>
      </c>
      <c r="AB209" s="9">
        <f t="shared" si="180"/>
        <v>0.58999999999999986</v>
      </c>
      <c r="AC209" s="10">
        <f t="shared" si="181"/>
        <v>0.628000000000001</v>
      </c>
      <c r="AD209" s="9" t="s">
        <v>12</v>
      </c>
      <c r="AE209" s="55" t="s">
        <v>12</v>
      </c>
      <c r="AF209" s="55">
        <v>0.57999999999999996</v>
      </c>
      <c r="AG209" s="55">
        <v>0.64</v>
      </c>
      <c r="AH209" s="55">
        <v>0.71099999999999997</v>
      </c>
      <c r="AI209" s="3">
        <v>0.78600000000000003</v>
      </c>
      <c r="AJ209" s="3">
        <v>0.877</v>
      </c>
      <c r="AK209" s="3" t="s">
        <v>12</v>
      </c>
      <c r="AL209" s="3">
        <v>1.032</v>
      </c>
      <c r="AM209" s="15" t="s">
        <v>12</v>
      </c>
      <c r="AN209" s="10">
        <f t="shared" si="182"/>
        <v>0.877</v>
      </c>
      <c r="AO209" s="9">
        <f t="shared" si="183"/>
        <v>0.16600000000000004</v>
      </c>
      <c r="AP209" s="10">
        <f t="shared" si="184"/>
        <v>0.15500000000000003</v>
      </c>
      <c r="AQ209" s="9" t="s">
        <v>12</v>
      </c>
      <c r="AR209" s="55" t="s">
        <v>12</v>
      </c>
      <c r="AS209" s="55">
        <v>2.556</v>
      </c>
      <c r="AT209" s="55">
        <v>2.673</v>
      </c>
      <c r="AU209" s="55">
        <v>2.794</v>
      </c>
      <c r="AV209" s="3">
        <v>2.9180000000000001</v>
      </c>
      <c r="AW209" s="3">
        <v>3.0790000000000002</v>
      </c>
      <c r="AX209" s="3" t="s">
        <v>12</v>
      </c>
      <c r="AY209" s="3">
        <v>3.3119999999999998</v>
      </c>
      <c r="AZ209" s="15" t="s">
        <v>12</v>
      </c>
      <c r="BA209" s="10">
        <f t="shared" si="185"/>
        <v>3.0790000000000002</v>
      </c>
      <c r="BB209" s="9">
        <f t="shared" si="186"/>
        <v>0.28500000000000014</v>
      </c>
      <c r="BC209" s="10">
        <f t="shared" si="187"/>
        <v>0.23299999999999965</v>
      </c>
      <c r="BD209" s="9">
        <v>7.1680000000000001</v>
      </c>
      <c r="BE209" s="3">
        <v>7.7809999999999997</v>
      </c>
      <c r="BF209" s="15">
        <v>8.3989999999999991</v>
      </c>
      <c r="BG209" s="15">
        <f t="shared" si="188"/>
        <v>7.7809999999999997</v>
      </c>
      <c r="BH209" s="9">
        <f t="shared" si="189"/>
        <v>0.61299999999999955</v>
      </c>
      <c r="BI209" s="10">
        <f t="shared" si="190"/>
        <v>0.61799999999999944</v>
      </c>
      <c r="BJ209" s="9">
        <v>7.1379999999999999</v>
      </c>
      <c r="BK209" s="3">
        <v>7.7489999999999997</v>
      </c>
      <c r="BL209" s="15">
        <v>8.3680000000000003</v>
      </c>
      <c r="BM209" s="15">
        <f t="shared" si="191"/>
        <v>7.7489999999999997</v>
      </c>
      <c r="BN209" s="9">
        <f t="shared" si="192"/>
        <v>0.61099999999999977</v>
      </c>
      <c r="BO209" s="10">
        <f t="shared" si="193"/>
        <v>0.61900000000000066</v>
      </c>
      <c r="BP209">
        <f t="shared" si="194"/>
        <v>0</v>
      </c>
      <c r="BQ209" s="93">
        <f t="shared" si="195"/>
        <v>1.0389830508474571</v>
      </c>
      <c r="BR209" s="93">
        <f t="shared" si="196"/>
        <v>1.0355932203389828</v>
      </c>
      <c r="BS209" s="93" t="str">
        <f>VLOOKUP(C209,'Koppeling locatie - aslocatie'!$A$2:$C$8139,2,FALSE)</f>
        <v>maas215</v>
      </c>
      <c r="BT209" s="93">
        <f>VLOOKUP($BS209,aslocaties_v01!$C$3:$AA$500,MATCH($K$3/10,aslocaties_v01!$C$2:$X$2),FALSE)</f>
        <v>6.8280000000000003</v>
      </c>
      <c r="BU209" s="93">
        <f>VLOOKUP(BS209,aslocaties_v01!$C$3:$AA$500,MATCH($K$3,aslocaties_v01!$C$2:$X$2),FALSE)</f>
        <v>7.4169999999999998</v>
      </c>
      <c r="BV209" s="93">
        <f>VLOOKUP(BS209,aslocaties_v01!$C$3:$AA$500,MATCH($K$3*10,aslocaties_v01!$C$2:$Y$2),FALSE)</f>
        <v>8.0419999999999998</v>
      </c>
      <c r="BW209" s="93">
        <f t="shared" si="197"/>
        <v>0.58899999999999952</v>
      </c>
      <c r="BX209" s="93">
        <f t="shared" si="198"/>
        <v>0.625</v>
      </c>
      <c r="BY209" s="94">
        <f t="shared" si="199"/>
        <v>1.6949152542378165E-3</v>
      </c>
      <c r="BZ209" s="94">
        <f t="shared" si="200"/>
        <v>4.7770700636958763E-3</v>
      </c>
      <c r="CA209" s="94">
        <f t="shared" si="201"/>
        <v>2.8000000000000469E-2</v>
      </c>
      <c r="CB209">
        <f t="shared" si="202"/>
        <v>2.7000000000000135E-2</v>
      </c>
      <c r="CC209" s="58">
        <f t="shared" si="203"/>
        <v>2.3999999999999133E-2</v>
      </c>
      <c r="CD209" s="95" t="b">
        <f t="shared" si="204"/>
        <v>0</v>
      </c>
      <c r="CE209" s="96" t="b">
        <f t="shared" si="205"/>
        <v>1</v>
      </c>
      <c r="CF209" t="b">
        <f t="shared" si="206"/>
        <v>1</v>
      </c>
      <c r="CG209" t="b">
        <f t="shared" si="207"/>
        <v>1</v>
      </c>
      <c r="CH209" s="84" t="b">
        <f t="shared" si="208"/>
        <v>1</v>
      </c>
      <c r="CI209">
        <f t="shared" si="209"/>
        <v>0.877</v>
      </c>
      <c r="CJ209" t="b">
        <f t="shared" si="210"/>
        <v>1</v>
      </c>
      <c r="CK209" t="b">
        <f t="shared" si="211"/>
        <v>1</v>
      </c>
      <c r="CL209" s="84" t="b">
        <f t="shared" si="231"/>
        <v>1</v>
      </c>
      <c r="CM209">
        <f t="shared" si="212"/>
        <v>3.0790000000000002</v>
      </c>
      <c r="CN209" t="b">
        <f t="shared" si="213"/>
        <v>1</v>
      </c>
      <c r="CO209" s="84">
        <f t="shared" si="214"/>
        <v>5.9300126144418382E-2</v>
      </c>
      <c r="CP209" t="b">
        <f t="shared" si="215"/>
        <v>1</v>
      </c>
      <c r="CQ209" s="96" t="b">
        <f t="shared" si="216"/>
        <v>1</v>
      </c>
      <c r="CR209" t="b">
        <f t="shared" si="217"/>
        <v>1</v>
      </c>
      <c r="CS209" t="b">
        <f t="shared" si="218"/>
        <v>1</v>
      </c>
      <c r="CT209" t="b">
        <f t="shared" si="219"/>
        <v>1</v>
      </c>
      <c r="CU209" t="b">
        <f t="shared" si="220"/>
        <v>1</v>
      </c>
      <c r="CV209" s="84" t="b">
        <f t="shared" si="221"/>
        <v>1</v>
      </c>
      <c r="CW209" t="b">
        <f t="shared" si="222"/>
        <v>1</v>
      </c>
      <c r="CX209" t="b">
        <f t="shared" si="223"/>
        <v>1</v>
      </c>
      <c r="CY209" t="b">
        <f t="shared" si="224"/>
        <v>1</v>
      </c>
      <c r="CZ209" t="b">
        <f t="shared" si="225"/>
        <v>1</v>
      </c>
      <c r="DA209" s="84">
        <f t="shared" si="226"/>
        <v>0</v>
      </c>
      <c r="DB209" t="b">
        <f t="shared" si="227"/>
        <v>0</v>
      </c>
    </row>
    <row r="210" spans="1:106">
      <c r="A210" s="9">
        <v>1864</v>
      </c>
      <c r="B210" s="3">
        <v>2</v>
      </c>
      <c r="C210" s="3" t="s">
        <v>2088</v>
      </c>
      <c r="D210" s="3" t="str">
        <f t="shared" si="174"/>
        <v>MA_1_38-2_dk_0088</v>
      </c>
      <c r="E210" s="3" t="str">
        <f t="shared" si="175"/>
        <v>0088</v>
      </c>
      <c r="F210" s="3">
        <v>150581</v>
      </c>
      <c r="G210" s="15">
        <v>417925.68800000002</v>
      </c>
      <c r="H210" s="35" t="str">
        <f t="shared" si="176"/>
        <v>ja</v>
      </c>
      <c r="I210" s="42">
        <v>137</v>
      </c>
      <c r="J210" s="20" t="s">
        <v>372</v>
      </c>
      <c r="K210" s="21">
        <v>10000</v>
      </c>
      <c r="L210" s="28">
        <f t="shared" si="228"/>
        <v>1</v>
      </c>
      <c r="M210" s="28">
        <f t="shared" si="229"/>
        <v>1</v>
      </c>
      <c r="N210" s="56">
        <f t="shared" si="177"/>
        <v>10000</v>
      </c>
      <c r="O210" s="33">
        <f t="shared" si="230"/>
        <v>112.624079219302</v>
      </c>
      <c r="P210" s="37">
        <f t="shared" si="178"/>
        <v>124.89418889607809</v>
      </c>
      <c r="Q210" s="9" t="s">
        <v>12</v>
      </c>
      <c r="R210" s="55" t="s">
        <v>12</v>
      </c>
      <c r="S210" s="55">
        <v>6.0679999999999996</v>
      </c>
      <c r="T210" s="55">
        <v>6.4420000000000002</v>
      </c>
      <c r="U210" s="55">
        <v>6.7859999999999996</v>
      </c>
      <c r="V210" s="3">
        <v>7.0640000000000001</v>
      </c>
      <c r="W210" s="3">
        <v>7.3780000000000001</v>
      </c>
      <c r="X210" s="3" t="s">
        <v>12</v>
      </c>
      <c r="Y210" s="3">
        <v>8.0039999999999996</v>
      </c>
      <c r="Z210" s="15" t="s">
        <v>12</v>
      </c>
      <c r="AA210" s="10">
        <f t="shared" si="179"/>
        <v>7.3780000000000001</v>
      </c>
      <c r="AB210" s="9">
        <f t="shared" si="180"/>
        <v>0.59200000000000053</v>
      </c>
      <c r="AC210" s="10">
        <f t="shared" si="181"/>
        <v>0.62599999999999945</v>
      </c>
      <c r="AD210" s="9" t="s">
        <v>12</v>
      </c>
      <c r="AE210" s="55" t="s">
        <v>12</v>
      </c>
      <c r="AF210" s="55">
        <v>0.57299999999999995</v>
      </c>
      <c r="AG210" s="55">
        <v>0.63200000000000001</v>
      </c>
      <c r="AH210" s="55">
        <v>0.70199999999999996</v>
      </c>
      <c r="AI210" s="3">
        <v>0.77700000000000002</v>
      </c>
      <c r="AJ210" s="3">
        <v>0.86299999999999999</v>
      </c>
      <c r="AK210" s="3" t="s">
        <v>12</v>
      </c>
      <c r="AL210" s="3">
        <v>1.016</v>
      </c>
      <c r="AM210" s="15" t="s">
        <v>12</v>
      </c>
      <c r="AN210" s="10">
        <f t="shared" si="182"/>
        <v>0.86299999999999999</v>
      </c>
      <c r="AO210" s="9">
        <f t="shared" si="183"/>
        <v>0.16100000000000003</v>
      </c>
      <c r="AP210" s="10">
        <f t="shared" si="184"/>
        <v>0.15300000000000002</v>
      </c>
      <c r="AQ210" s="9" t="s">
        <v>12</v>
      </c>
      <c r="AR210" s="55" t="s">
        <v>12</v>
      </c>
      <c r="AS210" s="55">
        <v>2.5419999999999998</v>
      </c>
      <c r="AT210" s="55">
        <v>2.6549999999999998</v>
      </c>
      <c r="AU210" s="55">
        <v>2.7789999999999999</v>
      </c>
      <c r="AV210" s="3">
        <v>2.8980000000000001</v>
      </c>
      <c r="AW210" s="3">
        <v>3.0609999999999999</v>
      </c>
      <c r="AX210" s="3" t="s">
        <v>12</v>
      </c>
      <c r="AY210" s="3">
        <v>3.2869999999999999</v>
      </c>
      <c r="AZ210" s="15" t="s">
        <v>12</v>
      </c>
      <c r="BA210" s="10">
        <f t="shared" si="185"/>
        <v>3.0609999999999999</v>
      </c>
      <c r="BB210" s="9">
        <f t="shared" si="186"/>
        <v>0.28200000000000003</v>
      </c>
      <c r="BC210" s="10">
        <f t="shared" si="187"/>
        <v>0.22599999999999998</v>
      </c>
      <c r="BD210" s="9">
        <v>7.085</v>
      </c>
      <c r="BE210" s="3">
        <v>7.6890000000000001</v>
      </c>
      <c r="BF210" s="15">
        <v>8.3089999999999993</v>
      </c>
      <c r="BG210" s="15">
        <f t="shared" si="188"/>
        <v>7.6890000000000001</v>
      </c>
      <c r="BH210" s="9">
        <f t="shared" si="189"/>
        <v>0.60400000000000009</v>
      </c>
      <c r="BI210" s="10">
        <f t="shared" si="190"/>
        <v>0.61999999999999922</v>
      </c>
      <c r="BJ210" s="9">
        <v>7.0519999999999996</v>
      </c>
      <c r="BK210" s="3">
        <v>7.6529999999999996</v>
      </c>
      <c r="BL210" s="15">
        <v>8.2729999999999997</v>
      </c>
      <c r="BM210" s="15">
        <f t="shared" si="191"/>
        <v>7.6529999999999996</v>
      </c>
      <c r="BN210" s="9">
        <f t="shared" si="192"/>
        <v>0.60099999999999998</v>
      </c>
      <c r="BO210" s="10">
        <f t="shared" si="193"/>
        <v>0.62000000000000011</v>
      </c>
      <c r="BP210">
        <f t="shared" si="194"/>
        <v>0</v>
      </c>
      <c r="BQ210" s="93">
        <f t="shared" si="195"/>
        <v>1.0202702702702695</v>
      </c>
      <c r="BR210" s="93">
        <f t="shared" si="196"/>
        <v>1.0152027027027017</v>
      </c>
      <c r="BS210" s="93" t="str">
        <f>VLOOKUP(C210,'Koppeling locatie - aslocatie'!$A$2:$C$8139,2,FALSE)</f>
        <v>maas216</v>
      </c>
      <c r="BT210" s="93">
        <f>VLOOKUP($BS210,aslocaties_v01!$C$3:$AA$500,MATCH($K$3/10,aslocaties_v01!$C$2:$X$2),FALSE)</f>
        <v>6.7370000000000001</v>
      </c>
      <c r="BU210" s="93">
        <f>VLOOKUP(BS210,aslocaties_v01!$C$3:$AA$500,MATCH($K$3,aslocaties_v01!$C$2:$X$2),FALSE)</f>
        <v>7.3319999999999999</v>
      </c>
      <c r="BV210" s="93">
        <f>VLOOKUP(BS210,aslocaties_v01!$C$3:$AA$500,MATCH($K$3*10,aslocaties_v01!$C$2:$Y$2),FALSE)</f>
        <v>7.96</v>
      </c>
      <c r="BW210" s="93">
        <f t="shared" si="197"/>
        <v>0.59499999999999975</v>
      </c>
      <c r="BX210" s="93">
        <f t="shared" si="198"/>
        <v>0.62800000000000011</v>
      </c>
      <c r="BY210" s="94">
        <f t="shared" si="199"/>
        <v>5.0675675675662113E-3</v>
      </c>
      <c r="BZ210" s="94">
        <f t="shared" si="200"/>
        <v>3.1948881789147787E-3</v>
      </c>
      <c r="CA210" s="94">
        <f t="shared" si="201"/>
        <v>4.8999999999999488E-2</v>
      </c>
      <c r="CB210">
        <f t="shared" si="202"/>
        <v>4.6000000000000263E-2</v>
      </c>
      <c r="CC210" s="58">
        <f t="shared" si="203"/>
        <v>4.3999999999999595E-2</v>
      </c>
      <c r="CD210" s="95" t="b">
        <f t="shared" si="204"/>
        <v>0</v>
      </c>
      <c r="CE210" s="96" t="b">
        <f t="shared" si="205"/>
        <v>1</v>
      </c>
      <c r="CF210" t="b">
        <f t="shared" si="206"/>
        <v>1</v>
      </c>
      <c r="CG210" t="b">
        <f t="shared" si="207"/>
        <v>1</v>
      </c>
      <c r="CH210" s="84" t="b">
        <f t="shared" si="208"/>
        <v>1</v>
      </c>
      <c r="CI210">
        <f t="shared" si="209"/>
        <v>0.86299999999999999</v>
      </c>
      <c r="CJ210" t="b">
        <f t="shared" si="210"/>
        <v>1</v>
      </c>
      <c r="CK210" t="b">
        <f t="shared" si="211"/>
        <v>1</v>
      </c>
      <c r="CL210" s="84" t="b">
        <f t="shared" si="231"/>
        <v>1</v>
      </c>
      <c r="CM210">
        <f t="shared" si="212"/>
        <v>3.0609999999999999</v>
      </c>
      <c r="CN210" t="b">
        <f t="shared" si="213"/>
        <v>1</v>
      </c>
      <c r="CO210" s="84">
        <f t="shared" si="214"/>
        <v>5.9041793048600716E-2</v>
      </c>
      <c r="CP210" t="b">
        <f t="shared" si="215"/>
        <v>1</v>
      </c>
      <c r="CQ210" s="96" t="b">
        <f t="shared" si="216"/>
        <v>1</v>
      </c>
      <c r="CR210" t="b">
        <f t="shared" si="217"/>
        <v>1</v>
      </c>
      <c r="CS210" t="b">
        <f t="shared" si="218"/>
        <v>1</v>
      </c>
      <c r="CT210" t="b">
        <f t="shared" si="219"/>
        <v>1</v>
      </c>
      <c r="CU210" t="b">
        <f t="shared" si="220"/>
        <v>1</v>
      </c>
      <c r="CV210" s="84" t="b">
        <f t="shared" si="221"/>
        <v>1</v>
      </c>
      <c r="CW210" t="b">
        <f t="shared" si="222"/>
        <v>1</v>
      </c>
      <c r="CX210" t="b">
        <f t="shared" si="223"/>
        <v>1</v>
      </c>
      <c r="CY210" t="b">
        <f t="shared" si="224"/>
        <v>1</v>
      </c>
      <c r="CZ210" t="b">
        <f t="shared" si="225"/>
        <v>1</v>
      </c>
      <c r="DA210" s="84">
        <f t="shared" si="226"/>
        <v>0</v>
      </c>
      <c r="DB210" t="b">
        <f t="shared" si="227"/>
        <v>0</v>
      </c>
    </row>
    <row r="211" spans="1:106">
      <c r="A211" s="9">
        <v>1865</v>
      </c>
      <c r="B211" s="3">
        <v>2</v>
      </c>
      <c r="C211" s="3" t="s">
        <v>2089</v>
      </c>
      <c r="D211" s="3" t="str">
        <f t="shared" si="174"/>
        <v>MA_1_38-2_dk_0089</v>
      </c>
      <c r="E211" s="3" t="str">
        <f t="shared" si="175"/>
        <v>0089</v>
      </c>
      <c r="F211" s="3">
        <v>150500.92199999999</v>
      </c>
      <c r="G211" s="15">
        <v>417829.84399999998</v>
      </c>
      <c r="H211" s="35" t="str">
        <f t="shared" si="176"/>
        <v>ja</v>
      </c>
      <c r="I211" s="42">
        <v>146</v>
      </c>
      <c r="J211" s="20" t="s">
        <v>372</v>
      </c>
      <c r="K211" s="21">
        <v>10000</v>
      </c>
      <c r="L211" s="28">
        <f t="shared" si="228"/>
        <v>1</v>
      </c>
      <c r="M211" s="28">
        <f t="shared" si="229"/>
        <v>1</v>
      </c>
      <c r="N211" s="56">
        <f t="shared" si="177"/>
        <v>10000</v>
      </c>
      <c r="O211" s="33">
        <f t="shared" si="230"/>
        <v>124.89418889607809</v>
      </c>
      <c r="P211" s="37">
        <f t="shared" si="178"/>
        <v>5640.2296998588836</v>
      </c>
      <c r="Q211" s="9" t="s">
        <v>12</v>
      </c>
      <c r="R211" s="55" t="s">
        <v>12</v>
      </c>
      <c r="S211" s="55">
        <v>6.0519999999999996</v>
      </c>
      <c r="T211" s="55">
        <v>6.4290000000000003</v>
      </c>
      <c r="U211" s="55">
        <v>6.7759999999999998</v>
      </c>
      <c r="V211" s="3">
        <v>7.0519999999999996</v>
      </c>
      <c r="W211" s="3">
        <v>7.367</v>
      </c>
      <c r="X211" s="3" t="s">
        <v>12</v>
      </c>
      <c r="Y211" s="3">
        <v>7.9909999999999997</v>
      </c>
      <c r="Z211" s="15" t="s">
        <v>12</v>
      </c>
      <c r="AA211" s="10">
        <f t="shared" si="179"/>
        <v>7.367</v>
      </c>
      <c r="AB211" s="9">
        <f t="shared" si="180"/>
        <v>0.59100000000000019</v>
      </c>
      <c r="AC211" s="10">
        <f t="shared" si="181"/>
        <v>0.62399999999999967</v>
      </c>
      <c r="AD211" s="9" t="s">
        <v>12</v>
      </c>
      <c r="AE211" s="55" t="s">
        <v>12</v>
      </c>
      <c r="AF211" s="55">
        <v>0.52800000000000002</v>
      </c>
      <c r="AG211" s="55">
        <v>0.58599999999999997</v>
      </c>
      <c r="AH211" s="55">
        <v>0.65800000000000003</v>
      </c>
      <c r="AI211" s="3">
        <v>0.73599999999999999</v>
      </c>
      <c r="AJ211" s="3">
        <v>0.82699999999999996</v>
      </c>
      <c r="AK211" s="3" t="s">
        <v>12</v>
      </c>
      <c r="AL211" s="3">
        <v>0.97099999999999997</v>
      </c>
      <c r="AM211" s="15" t="s">
        <v>12</v>
      </c>
      <c r="AN211" s="10">
        <f t="shared" si="182"/>
        <v>0.82699999999999996</v>
      </c>
      <c r="AO211" s="9">
        <f t="shared" si="183"/>
        <v>0.16899999999999993</v>
      </c>
      <c r="AP211" s="10">
        <f t="shared" si="184"/>
        <v>0.14400000000000002</v>
      </c>
      <c r="AQ211" s="9" t="s">
        <v>12</v>
      </c>
      <c r="AR211" s="55" t="s">
        <v>12</v>
      </c>
      <c r="AS211" s="55">
        <v>2.4359999999999999</v>
      </c>
      <c r="AT211" s="55">
        <v>2.5640000000000001</v>
      </c>
      <c r="AU211" s="55">
        <v>2.6949999999999998</v>
      </c>
      <c r="AV211" s="3">
        <v>2.82</v>
      </c>
      <c r="AW211" s="3">
        <v>3.008</v>
      </c>
      <c r="AX211" s="3" t="s">
        <v>12</v>
      </c>
      <c r="AY211" s="3">
        <v>3.82</v>
      </c>
      <c r="AZ211" s="15" t="s">
        <v>12</v>
      </c>
      <c r="BA211" s="10">
        <f t="shared" si="185"/>
        <v>3.008</v>
      </c>
      <c r="BB211" s="9">
        <f t="shared" si="186"/>
        <v>0.31300000000000017</v>
      </c>
      <c r="BC211" s="10">
        <f t="shared" si="187"/>
        <v>0.81199999999999983</v>
      </c>
      <c r="BD211" s="9">
        <v>7.1280000000000001</v>
      </c>
      <c r="BE211" s="3">
        <v>7.7389999999999999</v>
      </c>
      <c r="BF211" s="15">
        <v>8.359</v>
      </c>
      <c r="BG211" s="15">
        <f t="shared" si="188"/>
        <v>7.7389999999999999</v>
      </c>
      <c r="BH211" s="9">
        <f t="shared" si="189"/>
        <v>0.61099999999999977</v>
      </c>
      <c r="BI211" s="10">
        <f t="shared" si="190"/>
        <v>0.62000000000000011</v>
      </c>
      <c r="BJ211" s="9">
        <v>7.1</v>
      </c>
      <c r="BK211" s="3">
        <v>7.7089999999999996</v>
      </c>
      <c r="BL211" s="15">
        <v>8.3290000000000006</v>
      </c>
      <c r="BM211" s="15">
        <f t="shared" si="191"/>
        <v>7.7089999999999996</v>
      </c>
      <c r="BN211" s="9">
        <f t="shared" si="192"/>
        <v>0.60899999999999999</v>
      </c>
      <c r="BO211" s="10">
        <f t="shared" si="193"/>
        <v>0.62000000000000099</v>
      </c>
      <c r="BP211">
        <f t="shared" si="194"/>
        <v>0</v>
      </c>
      <c r="BQ211" s="93">
        <f t="shared" si="195"/>
        <v>1.0338409475465307</v>
      </c>
      <c r="BR211" s="93">
        <f t="shared" si="196"/>
        <v>1.0304568527918778</v>
      </c>
      <c r="BS211" s="93" t="str">
        <f>VLOOKUP(C211,'Koppeling locatie - aslocatie'!$A$2:$C$8139,2,FALSE)</f>
        <v>maas216</v>
      </c>
      <c r="BT211" s="93">
        <f>VLOOKUP($BS211,aslocaties_v01!$C$3:$AA$500,MATCH($K$3/10,aslocaties_v01!$C$2:$X$2),FALSE)</f>
        <v>6.7370000000000001</v>
      </c>
      <c r="BU211" s="93">
        <f>VLOOKUP(BS211,aslocaties_v01!$C$3:$AA$500,MATCH($K$3,aslocaties_v01!$C$2:$X$2),FALSE)</f>
        <v>7.3319999999999999</v>
      </c>
      <c r="BV211" s="93">
        <f>VLOOKUP(BS211,aslocaties_v01!$C$3:$AA$500,MATCH($K$3*10,aslocaties_v01!$C$2:$Y$2),FALSE)</f>
        <v>7.96</v>
      </c>
      <c r="BW211" s="93">
        <f t="shared" si="197"/>
        <v>0.59499999999999975</v>
      </c>
      <c r="BX211" s="93">
        <f t="shared" si="198"/>
        <v>0.62800000000000011</v>
      </c>
      <c r="BY211" s="94">
        <f t="shared" si="199"/>
        <v>6.7681895093054667E-3</v>
      </c>
      <c r="BZ211" s="94">
        <f t="shared" si="200"/>
        <v>6.4102564102570536E-3</v>
      </c>
      <c r="CA211" s="94">
        <f t="shared" si="201"/>
        <v>3.8999999999999702E-2</v>
      </c>
      <c r="CB211">
        <f t="shared" si="202"/>
        <v>3.5000000000000142E-2</v>
      </c>
      <c r="CC211" s="58">
        <f t="shared" si="203"/>
        <v>3.0999999999999694E-2</v>
      </c>
      <c r="CD211" s="95" t="b">
        <f t="shared" si="204"/>
        <v>0</v>
      </c>
      <c r="CE211" s="96" t="b">
        <f t="shared" si="205"/>
        <v>1</v>
      </c>
      <c r="CF211" t="b">
        <f t="shared" si="206"/>
        <v>1</v>
      </c>
      <c r="CG211" t="b">
        <f t="shared" si="207"/>
        <v>1</v>
      </c>
      <c r="CH211" s="84" t="b">
        <f t="shared" si="208"/>
        <v>1</v>
      </c>
      <c r="CI211">
        <f t="shared" si="209"/>
        <v>0.82699999999999996</v>
      </c>
      <c r="CJ211" t="b">
        <f t="shared" si="210"/>
        <v>1</v>
      </c>
      <c r="CK211" t="b">
        <f t="shared" si="211"/>
        <v>1</v>
      </c>
      <c r="CL211" s="84" t="b">
        <f t="shared" si="231"/>
        <v>1</v>
      </c>
      <c r="CM211">
        <f t="shared" si="212"/>
        <v>3.008</v>
      </c>
      <c r="CN211" t="b">
        <f t="shared" si="213"/>
        <v>1</v>
      </c>
      <c r="CO211" s="84">
        <f t="shared" si="214"/>
        <v>5.8590236002774194E-2</v>
      </c>
      <c r="CP211" t="b">
        <f t="shared" si="215"/>
        <v>1</v>
      </c>
      <c r="CQ211" s="96" t="b">
        <f t="shared" si="216"/>
        <v>1</v>
      </c>
      <c r="CR211" t="b">
        <f t="shared" si="217"/>
        <v>1</v>
      </c>
      <c r="CS211" t="b">
        <f t="shared" si="218"/>
        <v>1</v>
      </c>
      <c r="CT211" t="b">
        <f t="shared" si="219"/>
        <v>1</v>
      </c>
      <c r="CU211" t="b">
        <f t="shared" si="220"/>
        <v>1</v>
      </c>
      <c r="CV211" s="84" t="b">
        <f t="shared" si="221"/>
        <v>1</v>
      </c>
      <c r="CW211" t="b">
        <f t="shared" si="222"/>
        <v>1</v>
      </c>
      <c r="CX211" t="b">
        <f t="shared" si="223"/>
        <v>1</v>
      </c>
      <c r="CY211" t="b">
        <f t="shared" si="224"/>
        <v>1</v>
      </c>
      <c r="CZ211" t="b">
        <f t="shared" si="225"/>
        <v>1</v>
      </c>
      <c r="DA211" s="84">
        <f t="shared" si="226"/>
        <v>0</v>
      </c>
      <c r="DB211" t="b">
        <f t="shared" si="227"/>
        <v>0</v>
      </c>
    </row>
    <row r="212" spans="1:106">
      <c r="A212" s="9">
        <v>1866</v>
      </c>
      <c r="B212" s="3">
        <v>2</v>
      </c>
      <c r="C212" s="3" t="s">
        <v>2090</v>
      </c>
      <c r="D212" s="3" t="str">
        <f t="shared" si="174"/>
        <v>MA_1_38-2_dk_0009</v>
      </c>
      <c r="E212" s="3" t="str">
        <f t="shared" si="175"/>
        <v>0009</v>
      </c>
      <c r="F212" s="3">
        <v>151556.71900000001</v>
      </c>
      <c r="G212" s="15">
        <v>423370.375</v>
      </c>
      <c r="H212" s="35" t="str">
        <f t="shared" si="176"/>
        <v>ja</v>
      </c>
      <c r="I212" s="42">
        <v>168</v>
      </c>
      <c r="J212" s="20" t="s">
        <v>372</v>
      </c>
      <c r="K212" s="21">
        <v>10000</v>
      </c>
      <c r="L212" s="28">
        <f t="shared" si="228"/>
        <v>1</v>
      </c>
      <c r="M212" s="28">
        <f t="shared" si="229"/>
        <v>1</v>
      </c>
      <c r="N212" s="56">
        <f t="shared" si="177"/>
        <v>10000</v>
      </c>
      <c r="O212" s="33">
        <f t="shared" si="230"/>
        <v>5640.2296998588836</v>
      </c>
      <c r="P212" s="37">
        <f t="shared" si="178"/>
        <v>5690.0114800595102</v>
      </c>
      <c r="Q212" s="9" t="s">
        <v>12</v>
      </c>
      <c r="R212" s="55" t="s">
        <v>12</v>
      </c>
      <c r="S212" s="55">
        <v>4.3780000000000001</v>
      </c>
      <c r="T212" s="55">
        <v>6.1020000000000003</v>
      </c>
      <c r="U212" s="55">
        <v>7.2089999999999996</v>
      </c>
      <c r="V212" s="3">
        <v>7.4930000000000003</v>
      </c>
      <c r="W212" s="3">
        <v>7.806</v>
      </c>
      <c r="X212" s="3" t="s">
        <v>12</v>
      </c>
      <c r="Y212" s="3">
        <v>8.3859999999999992</v>
      </c>
      <c r="Z212" s="15" t="s">
        <v>12</v>
      </c>
      <c r="AA212" s="10">
        <f t="shared" si="179"/>
        <v>7.806</v>
      </c>
      <c r="AB212" s="9">
        <f t="shared" si="180"/>
        <v>0.59700000000000042</v>
      </c>
      <c r="AC212" s="10">
        <f t="shared" si="181"/>
        <v>0.57999999999999918</v>
      </c>
      <c r="AD212" s="9" t="s">
        <v>12</v>
      </c>
      <c r="AE212" s="55" t="s">
        <v>12</v>
      </c>
      <c r="AF212" s="55">
        <v>9.4E-2</v>
      </c>
      <c r="AG212" s="55">
        <v>0.193</v>
      </c>
      <c r="AH212" s="55">
        <v>0.31900000000000001</v>
      </c>
      <c r="AI212" s="3">
        <v>0.40400000000000003</v>
      </c>
      <c r="AJ212" s="3">
        <v>0.47499999999999998</v>
      </c>
      <c r="AK212" s="3" t="s">
        <v>12</v>
      </c>
      <c r="AL212" s="3">
        <v>0.60799999999999998</v>
      </c>
      <c r="AM212" s="15" t="s">
        <v>12</v>
      </c>
      <c r="AN212" s="10">
        <f t="shared" si="182"/>
        <v>0.47499999999999998</v>
      </c>
      <c r="AO212" s="9">
        <f t="shared" si="183"/>
        <v>0.15599999999999997</v>
      </c>
      <c r="AP212" s="10">
        <f t="shared" si="184"/>
        <v>0.13300000000000001</v>
      </c>
      <c r="AQ212" s="9" t="s">
        <v>12</v>
      </c>
      <c r="AR212" s="55" t="s">
        <v>12</v>
      </c>
      <c r="AS212" s="55">
        <v>0.313</v>
      </c>
      <c r="AT212" s="55">
        <v>1.147</v>
      </c>
      <c r="AU212" s="55">
        <v>1.8520000000000001</v>
      </c>
      <c r="AV212" s="3">
        <v>2.13</v>
      </c>
      <c r="AW212" s="3">
        <v>2.3050000000000002</v>
      </c>
      <c r="AX212" s="3" t="s">
        <v>12</v>
      </c>
      <c r="AY212" s="3">
        <v>2.5910000000000002</v>
      </c>
      <c r="AZ212" s="15" t="s">
        <v>12</v>
      </c>
      <c r="BA212" s="10">
        <f t="shared" si="185"/>
        <v>2.3050000000000002</v>
      </c>
      <c r="BB212" s="9">
        <f t="shared" si="186"/>
        <v>0.45300000000000007</v>
      </c>
      <c r="BC212" s="10">
        <f t="shared" si="187"/>
        <v>0.28600000000000003</v>
      </c>
      <c r="BD212" s="9">
        <v>7.5439999999999996</v>
      </c>
      <c r="BE212" s="3">
        <v>8.2479999999999993</v>
      </c>
      <c r="BF212" s="15">
        <v>8.8460000000000001</v>
      </c>
      <c r="BG212" s="15">
        <f t="shared" si="188"/>
        <v>8.2479999999999993</v>
      </c>
      <c r="BH212" s="9">
        <f t="shared" si="189"/>
        <v>0.70399999999999974</v>
      </c>
      <c r="BI212" s="10">
        <f t="shared" si="190"/>
        <v>0.59800000000000075</v>
      </c>
      <c r="BJ212" s="9">
        <v>7.53</v>
      </c>
      <c r="BK212" s="3">
        <v>8.2379999999999995</v>
      </c>
      <c r="BL212" s="15">
        <v>8.84</v>
      </c>
      <c r="BM212" s="15">
        <f t="shared" si="191"/>
        <v>8.2379999999999995</v>
      </c>
      <c r="BN212" s="9">
        <f t="shared" si="192"/>
        <v>0.7079999999999993</v>
      </c>
      <c r="BO212" s="10">
        <f t="shared" si="193"/>
        <v>0.60200000000000031</v>
      </c>
      <c r="BP212">
        <f t="shared" si="194"/>
        <v>0</v>
      </c>
      <c r="BQ212" s="93">
        <f t="shared" si="195"/>
        <v>1.1792294807370172</v>
      </c>
      <c r="BR212" s="93">
        <f t="shared" si="196"/>
        <v>1.1859296482412041</v>
      </c>
      <c r="BS212" s="93" t="str">
        <f>VLOOKUP(C212,'Koppeling locatie - aslocatie'!$A$2:$C$8139,2,FALSE)</f>
        <v>maas209</v>
      </c>
      <c r="BT212" s="93">
        <f>VLOOKUP($BS212,aslocaties_v01!$C$3:$AA$500,MATCH($K$3/10,aslocaties_v01!$C$2:$X$2),FALSE)</f>
        <v>7.1890000000000001</v>
      </c>
      <c r="BU212" s="93">
        <f>VLOOKUP(BS212,aslocaties_v01!$C$3:$AA$500,MATCH($K$3,aslocaties_v01!$C$2:$X$2),FALSE)</f>
        <v>7.7750000000000004</v>
      </c>
      <c r="BV212" s="93">
        <f>VLOOKUP(BS212,aslocaties_v01!$C$3:$AA$500,MATCH($K$3*10,aslocaties_v01!$C$2:$Y$2),FALSE)</f>
        <v>8.3640000000000008</v>
      </c>
      <c r="BW212" s="93">
        <f t="shared" si="197"/>
        <v>0.5860000000000003</v>
      </c>
      <c r="BX212" s="93">
        <f t="shared" si="198"/>
        <v>0.58900000000000041</v>
      </c>
      <c r="BY212" s="94">
        <f t="shared" si="199"/>
        <v>1.8425460636516067E-2</v>
      </c>
      <c r="BZ212" s="94">
        <f t="shared" si="200"/>
        <v>1.5517241379312541E-2</v>
      </c>
      <c r="CA212" s="94">
        <f t="shared" si="201"/>
        <v>1.9999999999999574E-2</v>
      </c>
      <c r="CB212">
        <f t="shared" si="202"/>
        <v>3.0999999999999694E-2</v>
      </c>
      <c r="CC212" s="58">
        <f t="shared" si="203"/>
        <v>2.1999999999998465E-2</v>
      </c>
      <c r="CD212" s="95" t="b">
        <f t="shared" si="204"/>
        <v>0</v>
      </c>
      <c r="CE212" s="96" t="b">
        <f t="shared" si="205"/>
        <v>1</v>
      </c>
      <c r="CF212" t="b">
        <f t="shared" si="206"/>
        <v>1</v>
      </c>
      <c r="CG212" t="b">
        <f t="shared" si="207"/>
        <v>1</v>
      </c>
      <c r="CH212" s="84" t="b">
        <f t="shared" si="208"/>
        <v>1</v>
      </c>
      <c r="CI212">
        <f t="shared" si="209"/>
        <v>0.47499999999999998</v>
      </c>
      <c r="CJ212" t="b">
        <f t="shared" si="210"/>
        <v>1</v>
      </c>
      <c r="CK212" t="b">
        <f t="shared" si="211"/>
        <v>1</v>
      </c>
      <c r="CL212" s="84" t="b">
        <f t="shared" si="231"/>
        <v>1</v>
      </c>
      <c r="CM212">
        <f t="shared" si="212"/>
        <v>2.3050000000000002</v>
      </c>
      <c r="CN212" t="b">
        <f t="shared" si="213"/>
        <v>1</v>
      </c>
      <c r="CO212" s="84">
        <f t="shared" si="214"/>
        <v>5.7309570251820652E-2</v>
      </c>
      <c r="CP212" t="b">
        <f t="shared" si="215"/>
        <v>1</v>
      </c>
      <c r="CQ212" s="96" t="b">
        <f t="shared" si="216"/>
        <v>1</v>
      </c>
      <c r="CR212" t="b">
        <f t="shared" si="217"/>
        <v>1</v>
      </c>
      <c r="CS212" t="b">
        <f t="shared" si="218"/>
        <v>1</v>
      </c>
      <c r="CT212" t="b">
        <f t="shared" si="219"/>
        <v>1</v>
      </c>
      <c r="CU212" t="b">
        <f t="shared" si="220"/>
        <v>1</v>
      </c>
      <c r="CV212" s="84" t="b">
        <f t="shared" si="221"/>
        <v>1</v>
      </c>
      <c r="CW212" t="b">
        <f t="shared" si="222"/>
        <v>1</v>
      </c>
      <c r="CX212" t="b">
        <f t="shared" si="223"/>
        <v>1</v>
      </c>
      <c r="CY212" t="b">
        <f t="shared" si="224"/>
        <v>1</v>
      </c>
      <c r="CZ212" t="b">
        <f t="shared" si="225"/>
        <v>1</v>
      </c>
      <c r="DA212" s="84">
        <f t="shared" si="226"/>
        <v>0</v>
      </c>
      <c r="DB212" t="b">
        <f t="shared" si="227"/>
        <v>0</v>
      </c>
    </row>
    <row r="213" spans="1:106">
      <c r="A213" s="9">
        <v>1867</v>
      </c>
      <c r="B213" s="3">
        <v>2</v>
      </c>
      <c r="C213" s="3" t="s">
        <v>2091</v>
      </c>
      <c r="D213" s="3" t="str">
        <f t="shared" si="174"/>
        <v>MA_1_38-2_dk_0090</v>
      </c>
      <c r="E213" s="3" t="str">
        <f t="shared" si="175"/>
        <v>0090</v>
      </c>
      <c r="F213" s="3">
        <v>150433.266</v>
      </c>
      <c r="G213" s="15">
        <v>417792.375</v>
      </c>
      <c r="H213" s="35" t="str">
        <f t="shared" si="176"/>
        <v>ja</v>
      </c>
      <c r="I213" s="42">
        <v>149</v>
      </c>
      <c r="J213" s="20" t="s">
        <v>372</v>
      </c>
      <c r="K213" s="21">
        <v>10000</v>
      </c>
      <c r="L213" s="28">
        <f t="shared" si="228"/>
        <v>1</v>
      </c>
      <c r="M213" s="28">
        <f t="shared" si="229"/>
        <v>1</v>
      </c>
      <c r="N213" s="56">
        <f t="shared" si="177"/>
        <v>10000</v>
      </c>
      <c r="O213" s="33">
        <f t="shared" si="230"/>
        <v>5690.0114800595102</v>
      </c>
      <c r="P213" s="37">
        <f t="shared" si="178"/>
        <v>111.57479192900379</v>
      </c>
      <c r="Q213" s="9" t="s">
        <v>12</v>
      </c>
      <c r="R213" s="55" t="s">
        <v>12</v>
      </c>
      <c r="S213" s="55">
        <v>6.0439999999999996</v>
      </c>
      <c r="T213" s="55">
        <v>6.4249999999999998</v>
      </c>
      <c r="U213" s="55">
        <v>6.7679999999999998</v>
      </c>
      <c r="V213" s="3">
        <v>7.048</v>
      </c>
      <c r="W213" s="3">
        <v>7.3630000000000004</v>
      </c>
      <c r="X213" s="3" t="s">
        <v>12</v>
      </c>
      <c r="Y213" s="3">
        <v>7.9870000000000001</v>
      </c>
      <c r="Z213" s="15" t="s">
        <v>12</v>
      </c>
      <c r="AA213" s="10">
        <f t="shared" si="179"/>
        <v>7.3630000000000004</v>
      </c>
      <c r="AB213" s="9">
        <f t="shared" si="180"/>
        <v>0.59500000000000064</v>
      </c>
      <c r="AC213" s="10">
        <f t="shared" si="181"/>
        <v>0.62399999999999967</v>
      </c>
      <c r="AD213" s="9" t="s">
        <v>12</v>
      </c>
      <c r="AE213" s="55" t="s">
        <v>12</v>
      </c>
      <c r="AF213" s="55">
        <v>0.53800000000000003</v>
      </c>
      <c r="AG213" s="55">
        <v>0.59699999999999998</v>
      </c>
      <c r="AH213" s="55">
        <v>0.66900000000000004</v>
      </c>
      <c r="AI213" s="3">
        <v>0.745</v>
      </c>
      <c r="AJ213" s="3">
        <v>0.83199999999999996</v>
      </c>
      <c r="AK213" s="3" t="s">
        <v>12</v>
      </c>
      <c r="AL213" s="3">
        <v>0.98499999999999999</v>
      </c>
      <c r="AM213" s="15" t="s">
        <v>12</v>
      </c>
      <c r="AN213" s="10">
        <f t="shared" si="182"/>
        <v>0.83199999999999996</v>
      </c>
      <c r="AO213" s="9">
        <f t="shared" si="183"/>
        <v>0.16299999999999992</v>
      </c>
      <c r="AP213" s="10">
        <f t="shared" si="184"/>
        <v>0.15300000000000002</v>
      </c>
      <c r="AQ213" s="9" t="s">
        <v>12</v>
      </c>
      <c r="AR213" s="55" t="s">
        <v>12</v>
      </c>
      <c r="AS213" s="55">
        <v>2.464</v>
      </c>
      <c r="AT213" s="55">
        <v>2.5920000000000001</v>
      </c>
      <c r="AU213" s="55">
        <v>2.7250000000000001</v>
      </c>
      <c r="AV213" s="3">
        <v>2.851</v>
      </c>
      <c r="AW213" s="3">
        <v>3.0459999999999998</v>
      </c>
      <c r="AX213" s="3" t="s">
        <v>12</v>
      </c>
      <c r="AY213" s="3">
        <v>3.726</v>
      </c>
      <c r="AZ213" s="15" t="s">
        <v>12</v>
      </c>
      <c r="BA213" s="10">
        <f t="shared" si="185"/>
        <v>3.0459999999999998</v>
      </c>
      <c r="BB213" s="9">
        <f t="shared" si="186"/>
        <v>0.32099999999999973</v>
      </c>
      <c r="BC213" s="10">
        <f t="shared" si="187"/>
        <v>0.68000000000000016</v>
      </c>
      <c r="BD213" s="9">
        <v>7.1369999999999996</v>
      </c>
      <c r="BE213" s="3">
        <v>7.7519999999999998</v>
      </c>
      <c r="BF213" s="15">
        <v>8.3719999999999999</v>
      </c>
      <c r="BG213" s="15">
        <f t="shared" si="188"/>
        <v>7.7519999999999998</v>
      </c>
      <c r="BH213" s="9">
        <f t="shared" si="189"/>
        <v>0.61500000000000021</v>
      </c>
      <c r="BI213" s="10">
        <f t="shared" si="190"/>
        <v>0.62000000000000011</v>
      </c>
      <c r="BJ213" s="9">
        <v>7.1070000000000002</v>
      </c>
      <c r="BK213" s="3">
        <v>7.7190000000000003</v>
      </c>
      <c r="BL213" s="15">
        <v>8.3390000000000004</v>
      </c>
      <c r="BM213" s="15">
        <f t="shared" si="191"/>
        <v>7.7190000000000003</v>
      </c>
      <c r="BN213" s="9">
        <f t="shared" si="192"/>
        <v>0.6120000000000001</v>
      </c>
      <c r="BO213" s="10">
        <f t="shared" si="193"/>
        <v>0.62000000000000011</v>
      </c>
      <c r="BP213">
        <f t="shared" si="194"/>
        <v>0</v>
      </c>
      <c r="BQ213" s="93">
        <f t="shared" si="195"/>
        <v>1.0336134453781505</v>
      </c>
      <c r="BR213" s="93">
        <f t="shared" si="196"/>
        <v>1.0285714285714276</v>
      </c>
      <c r="BS213" s="93" t="str">
        <f>VLOOKUP(C213,'Koppeling locatie - aslocatie'!$A$2:$C$8139,2,FALSE)</f>
        <v>maas216</v>
      </c>
      <c r="BT213" s="93">
        <f>VLOOKUP($BS213,aslocaties_v01!$C$3:$AA$500,MATCH($K$3/10,aslocaties_v01!$C$2:$X$2),FALSE)</f>
        <v>6.7370000000000001</v>
      </c>
      <c r="BU213" s="93">
        <f>VLOOKUP(BS213,aslocaties_v01!$C$3:$AA$500,MATCH($K$3,aslocaties_v01!$C$2:$X$2),FALSE)</f>
        <v>7.3319999999999999</v>
      </c>
      <c r="BV213" s="93">
        <f>VLOOKUP(BS213,aslocaties_v01!$C$3:$AA$500,MATCH($K$3*10,aslocaties_v01!$C$2:$Y$2),FALSE)</f>
        <v>7.96</v>
      </c>
      <c r="BW213" s="93">
        <f t="shared" si="197"/>
        <v>0.59499999999999975</v>
      </c>
      <c r="BX213" s="93">
        <f t="shared" si="198"/>
        <v>0.62800000000000011</v>
      </c>
      <c r="BY213" s="94">
        <f t="shared" si="199"/>
        <v>1.4432899320127035E-15</v>
      </c>
      <c r="BZ213" s="94">
        <f t="shared" si="200"/>
        <v>6.4102564102570536E-3</v>
      </c>
      <c r="CA213" s="94">
        <f t="shared" si="201"/>
        <v>3.0999999999999694E-2</v>
      </c>
      <c r="CB213">
        <f t="shared" si="202"/>
        <v>3.1000000000000583E-2</v>
      </c>
      <c r="CC213" s="58">
        <f t="shared" si="203"/>
        <v>2.7000000000000135E-2</v>
      </c>
      <c r="CD213" s="95" t="b">
        <f t="shared" si="204"/>
        <v>0</v>
      </c>
      <c r="CE213" s="96" t="b">
        <f t="shared" si="205"/>
        <v>1</v>
      </c>
      <c r="CF213" t="b">
        <f t="shared" si="206"/>
        <v>1</v>
      </c>
      <c r="CG213" t="b">
        <f t="shared" si="207"/>
        <v>1</v>
      </c>
      <c r="CH213" s="84" t="b">
        <f t="shared" si="208"/>
        <v>1</v>
      </c>
      <c r="CI213">
        <f t="shared" si="209"/>
        <v>0.83199999999999996</v>
      </c>
      <c r="CJ213" t="b">
        <f t="shared" si="210"/>
        <v>1</v>
      </c>
      <c r="CK213" t="b">
        <f t="shared" si="211"/>
        <v>1</v>
      </c>
      <c r="CL213" s="84" t="b">
        <f t="shared" si="231"/>
        <v>1</v>
      </c>
      <c r="CM213">
        <f t="shared" si="212"/>
        <v>3.0459999999999998</v>
      </c>
      <c r="CN213" t="b">
        <f t="shared" si="213"/>
        <v>1</v>
      </c>
      <c r="CO213" s="84">
        <f t="shared" si="214"/>
        <v>5.7482934394583268E-2</v>
      </c>
      <c r="CP213" t="b">
        <f t="shared" si="215"/>
        <v>1</v>
      </c>
      <c r="CQ213" s="96" t="b">
        <f t="shared" si="216"/>
        <v>1</v>
      </c>
      <c r="CR213" t="b">
        <f t="shared" si="217"/>
        <v>1</v>
      </c>
      <c r="CS213" t="b">
        <f t="shared" si="218"/>
        <v>1</v>
      </c>
      <c r="CT213" t="b">
        <f t="shared" si="219"/>
        <v>1</v>
      </c>
      <c r="CU213" t="b">
        <f t="shared" si="220"/>
        <v>1</v>
      </c>
      <c r="CV213" s="84" t="b">
        <f t="shared" si="221"/>
        <v>1</v>
      </c>
      <c r="CW213" t="b">
        <f t="shared" si="222"/>
        <v>1</v>
      </c>
      <c r="CX213" t="b">
        <f t="shared" si="223"/>
        <v>1</v>
      </c>
      <c r="CY213" t="b">
        <f t="shared" si="224"/>
        <v>1</v>
      </c>
      <c r="CZ213" t="b">
        <f t="shared" si="225"/>
        <v>1</v>
      </c>
      <c r="DA213" s="84">
        <f t="shared" si="226"/>
        <v>0</v>
      </c>
      <c r="DB213" t="b">
        <f t="shared" si="227"/>
        <v>0</v>
      </c>
    </row>
    <row r="214" spans="1:106">
      <c r="A214" s="9">
        <v>1868</v>
      </c>
      <c r="B214" s="3">
        <v>2</v>
      </c>
      <c r="C214" s="3" t="s">
        <v>2092</v>
      </c>
      <c r="D214" s="3" t="str">
        <f t="shared" si="174"/>
        <v>MA_1_38-2_dk_0091</v>
      </c>
      <c r="E214" s="3" t="str">
        <f t="shared" si="175"/>
        <v>0091</v>
      </c>
      <c r="F214" s="3">
        <v>150334.78099999999</v>
      </c>
      <c r="G214" s="15">
        <v>417739.93800000002</v>
      </c>
      <c r="H214" s="35" t="str">
        <f t="shared" si="176"/>
        <v>ja</v>
      </c>
      <c r="I214" s="42">
        <v>148</v>
      </c>
      <c r="J214" s="20" t="s">
        <v>372</v>
      </c>
      <c r="K214" s="21">
        <v>10000</v>
      </c>
      <c r="L214" s="28">
        <f t="shared" si="228"/>
        <v>1</v>
      </c>
      <c r="M214" s="28">
        <f t="shared" si="229"/>
        <v>1</v>
      </c>
      <c r="N214" s="56">
        <f t="shared" si="177"/>
        <v>10000</v>
      </c>
      <c r="O214" s="33">
        <f t="shared" si="230"/>
        <v>111.57479192900379</v>
      </c>
      <c r="P214" s="37">
        <f t="shared" si="178"/>
        <v>106.9327074846572</v>
      </c>
      <c r="Q214" s="9" t="s">
        <v>12</v>
      </c>
      <c r="R214" s="55" t="s">
        <v>12</v>
      </c>
      <c r="S214" s="55">
        <v>6.0389999999999997</v>
      </c>
      <c r="T214" s="55">
        <v>6.42</v>
      </c>
      <c r="U214" s="55">
        <v>6.7610000000000001</v>
      </c>
      <c r="V214" s="3">
        <v>7.0410000000000004</v>
      </c>
      <c r="W214" s="3">
        <v>7.359</v>
      </c>
      <c r="X214" s="3" t="s">
        <v>12</v>
      </c>
      <c r="Y214" s="3">
        <v>7.9829999999999997</v>
      </c>
      <c r="Z214" s="15" t="s">
        <v>12</v>
      </c>
      <c r="AA214" s="10">
        <f t="shared" si="179"/>
        <v>7.359</v>
      </c>
      <c r="AB214" s="9">
        <f t="shared" si="180"/>
        <v>0.59799999999999986</v>
      </c>
      <c r="AC214" s="10">
        <f t="shared" si="181"/>
        <v>0.62399999999999967</v>
      </c>
      <c r="AD214" s="9" t="s">
        <v>12</v>
      </c>
      <c r="AE214" s="55" t="s">
        <v>12</v>
      </c>
      <c r="AF214" s="55">
        <v>0.56599999999999995</v>
      </c>
      <c r="AG214" s="55">
        <v>0.626</v>
      </c>
      <c r="AH214" s="55">
        <v>0.69799999999999995</v>
      </c>
      <c r="AI214" s="3">
        <v>0.77700000000000002</v>
      </c>
      <c r="AJ214" s="3">
        <v>0.85799999999999998</v>
      </c>
      <c r="AK214" s="3" t="s">
        <v>12</v>
      </c>
      <c r="AL214" s="3">
        <v>1</v>
      </c>
      <c r="AM214" s="15" t="s">
        <v>12</v>
      </c>
      <c r="AN214" s="10">
        <f t="shared" si="182"/>
        <v>0.85799999999999998</v>
      </c>
      <c r="AO214" s="9">
        <f t="shared" si="183"/>
        <v>0.16000000000000003</v>
      </c>
      <c r="AP214" s="10">
        <f t="shared" si="184"/>
        <v>0.14200000000000002</v>
      </c>
      <c r="AQ214" s="9" t="s">
        <v>12</v>
      </c>
      <c r="AR214" s="55" t="s">
        <v>12</v>
      </c>
      <c r="AS214" s="55">
        <v>2.5299999999999998</v>
      </c>
      <c r="AT214" s="55">
        <v>2.6429999999999998</v>
      </c>
      <c r="AU214" s="55">
        <v>2.7719999999999998</v>
      </c>
      <c r="AV214" s="3">
        <v>2.9</v>
      </c>
      <c r="AW214" s="3">
        <v>3.0710000000000002</v>
      </c>
      <c r="AX214" s="3" t="s">
        <v>12</v>
      </c>
      <c r="AY214" s="3">
        <v>3.2839999999999998</v>
      </c>
      <c r="AZ214" s="15" t="s">
        <v>12</v>
      </c>
      <c r="BA214" s="10">
        <f t="shared" si="185"/>
        <v>3.0710000000000002</v>
      </c>
      <c r="BB214" s="9">
        <f t="shared" si="186"/>
        <v>0.29900000000000038</v>
      </c>
      <c r="BC214" s="10">
        <f t="shared" si="187"/>
        <v>0.21299999999999963</v>
      </c>
      <c r="BD214" s="9">
        <v>7.1210000000000004</v>
      </c>
      <c r="BE214" s="3">
        <v>7.7350000000000003</v>
      </c>
      <c r="BF214" s="15">
        <v>8.3539999999999992</v>
      </c>
      <c r="BG214" s="15">
        <f t="shared" si="188"/>
        <v>7.7350000000000003</v>
      </c>
      <c r="BH214" s="9">
        <f t="shared" si="189"/>
        <v>0.61399999999999988</v>
      </c>
      <c r="BI214" s="10">
        <f t="shared" si="190"/>
        <v>0.61899999999999888</v>
      </c>
      <c r="BJ214" s="9">
        <v>7.0919999999999996</v>
      </c>
      <c r="BK214" s="3">
        <v>7.7039999999999997</v>
      </c>
      <c r="BL214" s="15">
        <v>8.3230000000000004</v>
      </c>
      <c r="BM214" s="15">
        <f t="shared" si="191"/>
        <v>7.7039999999999997</v>
      </c>
      <c r="BN214" s="9">
        <f t="shared" si="192"/>
        <v>0.6120000000000001</v>
      </c>
      <c r="BO214" s="10">
        <f t="shared" si="193"/>
        <v>0.61900000000000066</v>
      </c>
      <c r="BP214">
        <f t="shared" si="194"/>
        <v>0</v>
      </c>
      <c r="BQ214" s="93">
        <f t="shared" si="195"/>
        <v>1.0267558528428093</v>
      </c>
      <c r="BR214" s="93">
        <f t="shared" si="196"/>
        <v>1.0234113712374586</v>
      </c>
      <c r="BS214" s="93" t="str">
        <f>VLOOKUP(C214,'Koppeling locatie - aslocatie'!$A$2:$C$8139,2,FALSE)</f>
        <v>maas216</v>
      </c>
      <c r="BT214" s="93">
        <f>VLOOKUP($BS214,aslocaties_v01!$C$3:$AA$500,MATCH($K$3/10,aslocaties_v01!$C$2:$X$2),FALSE)</f>
        <v>6.7370000000000001</v>
      </c>
      <c r="BU214" s="93">
        <f>VLOOKUP(BS214,aslocaties_v01!$C$3:$AA$500,MATCH($K$3,aslocaties_v01!$C$2:$X$2),FALSE)</f>
        <v>7.3319999999999999</v>
      </c>
      <c r="BV214" s="93">
        <f>VLOOKUP(BS214,aslocaties_v01!$C$3:$AA$500,MATCH($K$3*10,aslocaties_v01!$C$2:$Y$2),FALSE)</f>
        <v>7.96</v>
      </c>
      <c r="BW214" s="93">
        <f t="shared" si="197"/>
        <v>0.59499999999999975</v>
      </c>
      <c r="BX214" s="93">
        <f t="shared" si="198"/>
        <v>0.62800000000000011</v>
      </c>
      <c r="BY214" s="94">
        <f t="shared" si="199"/>
        <v>5.0167224080269746E-3</v>
      </c>
      <c r="BZ214" s="94">
        <f t="shared" si="200"/>
        <v>6.4102564102570536E-3</v>
      </c>
      <c r="CA214" s="94">
        <f t="shared" si="201"/>
        <v>2.4000000000000021E-2</v>
      </c>
      <c r="CB214">
        <f t="shared" si="202"/>
        <v>2.7000000000000135E-2</v>
      </c>
      <c r="CC214" s="58">
        <f t="shared" si="203"/>
        <v>2.2999999999999687E-2</v>
      </c>
      <c r="CD214" s="95" t="b">
        <f t="shared" si="204"/>
        <v>0</v>
      </c>
      <c r="CE214" s="96" t="b">
        <f t="shared" si="205"/>
        <v>1</v>
      </c>
      <c r="CF214" t="b">
        <f t="shared" si="206"/>
        <v>1</v>
      </c>
      <c r="CG214" t="b">
        <f t="shared" si="207"/>
        <v>1</v>
      </c>
      <c r="CH214" s="84" t="b">
        <f t="shared" si="208"/>
        <v>1</v>
      </c>
      <c r="CI214">
        <f t="shared" si="209"/>
        <v>0.85799999999999998</v>
      </c>
      <c r="CJ214" t="b">
        <f t="shared" si="210"/>
        <v>1</v>
      </c>
      <c r="CK214" t="b">
        <f t="shared" si="211"/>
        <v>1</v>
      </c>
      <c r="CL214" s="84" t="b">
        <f t="shared" si="231"/>
        <v>1</v>
      </c>
      <c r="CM214">
        <f t="shared" si="212"/>
        <v>3.0710000000000002</v>
      </c>
      <c r="CN214" t="b">
        <f t="shared" si="213"/>
        <v>1</v>
      </c>
      <c r="CO214" s="84">
        <f t="shared" si="214"/>
        <v>5.8318058420062005E-2</v>
      </c>
      <c r="CP214" t="b">
        <f t="shared" si="215"/>
        <v>1</v>
      </c>
      <c r="CQ214" s="96" t="b">
        <f t="shared" si="216"/>
        <v>1</v>
      </c>
      <c r="CR214" t="b">
        <f t="shared" si="217"/>
        <v>1</v>
      </c>
      <c r="CS214" t="b">
        <f t="shared" si="218"/>
        <v>1</v>
      </c>
      <c r="CT214" t="b">
        <f t="shared" si="219"/>
        <v>1</v>
      </c>
      <c r="CU214" t="b">
        <f t="shared" si="220"/>
        <v>1</v>
      </c>
      <c r="CV214" s="84" t="b">
        <f t="shared" si="221"/>
        <v>1</v>
      </c>
      <c r="CW214" t="b">
        <f t="shared" si="222"/>
        <v>1</v>
      </c>
      <c r="CX214" t="b">
        <f t="shared" si="223"/>
        <v>1</v>
      </c>
      <c r="CY214" t="b">
        <f t="shared" si="224"/>
        <v>1</v>
      </c>
      <c r="CZ214" t="b">
        <f t="shared" si="225"/>
        <v>1</v>
      </c>
      <c r="DA214" s="84">
        <f t="shared" si="226"/>
        <v>0</v>
      </c>
      <c r="DB214" t="b">
        <f t="shared" si="227"/>
        <v>0</v>
      </c>
    </row>
    <row r="215" spans="1:106">
      <c r="A215" s="9">
        <v>1869</v>
      </c>
      <c r="B215" s="3">
        <v>2</v>
      </c>
      <c r="C215" s="3" t="s">
        <v>2093</v>
      </c>
      <c r="D215" s="3" t="str">
        <f t="shared" si="174"/>
        <v>MA_1_38-2_dk_0092</v>
      </c>
      <c r="E215" s="3" t="str">
        <f t="shared" si="175"/>
        <v>0092</v>
      </c>
      <c r="F215" s="3">
        <v>150238.59400000001</v>
      </c>
      <c r="G215" s="15">
        <v>417693.21899999998</v>
      </c>
      <c r="H215" s="35" t="str">
        <f t="shared" si="176"/>
        <v>ja</v>
      </c>
      <c r="I215" s="42">
        <v>147</v>
      </c>
      <c r="J215" s="20" t="s">
        <v>372</v>
      </c>
      <c r="K215" s="21">
        <v>10000</v>
      </c>
      <c r="L215" s="28">
        <f t="shared" si="228"/>
        <v>1</v>
      </c>
      <c r="M215" s="28">
        <f t="shared" si="229"/>
        <v>1</v>
      </c>
      <c r="N215" s="56">
        <f t="shared" si="177"/>
        <v>10000</v>
      </c>
      <c r="O215" s="33">
        <f t="shared" si="230"/>
        <v>106.9327074846572</v>
      </c>
      <c r="P215" s="37">
        <f t="shared" si="178"/>
        <v>80.478776512789963</v>
      </c>
      <c r="Q215" s="9" t="s">
        <v>12</v>
      </c>
      <c r="R215" s="55" t="s">
        <v>12</v>
      </c>
      <c r="S215" s="55">
        <v>6.0289999999999999</v>
      </c>
      <c r="T215" s="55">
        <v>6.4080000000000004</v>
      </c>
      <c r="U215" s="55">
        <v>6.7539999999999996</v>
      </c>
      <c r="V215" s="3">
        <v>7.0309999999999997</v>
      </c>
      <c r="W215" s="3">
        <v>7.3470000000000004</v>
      </c>
      <c r="X215" s="3" t="s">
        <v>12</v>
      </c>
      <c r="Y215" s="3">
        <v>7.9749999999999996</v>
      </c>
      <c r="Z215" s="15" t="s">
        <v>12</v>
      </c>
      <c r="AA215" s="10">
        <f t="shared" si="179"/>
        <v>7.3470000000000004</v>
      </c>
      <c r="AB215" s="9">
        <f t="shared" si="180"/>
        <v>0.59300000000000086</v>
      </c>
      <c r="AC215" s="10">
        <f t="shared" si="181"/>
        <v>0.62799999999999923</v>
      </c>
      <c r="AD215" s="9" t="s">
        <v>12</v>
      </c>
      <c r="AE215" s="55" t="s">
        <v>12</v>
      </c>
      <c r="AF215" s="55">
        <v>0.55400000000000005</v>
      </c>
      <c r="AG215" s="55">
        <v>0.61</v>
      </c>
      <c r="AH215" s="55">
        <v>0.68100000000000005</v>
      </c>
      <c r="AI215" s="3">
        <v>0.753</v>
      </c>
      <c r="AJ215" s="3">
        <v>0.83099999999999996</v>
      </c>
      <c r="AK215" s="3" t="s">
        <v>12</v>
      </c>
      <c r="AL215" s="3">
        <v>0.96799999999999997</v>
      </c>
      <c r="AM215" s="15" t="s">
        <v>12</v>
      </c>
      <c r="AN215" s="10">
        <f t="shared" si="182"/>
        <v>0.83099999999999996</v>
      </c>
      <c r="AO215" s="9">
        <f t="shared" si="183"/>
        <v>0.14999999999999991</v>
      </c>
      <c r="AP215" s="10">
        <f t="shared" si="184"/>
        <v>0.13700000000000001</v>
      </c>
      <c r="AQ215" s="9" t="s">
        <v>12</v>
      </c>
      <c r="AR215" s="55" t="s">
        <v>12</v>
      </c>
      <c r="AS215" s="55">
        <v>2.5030000000000001</v>
      </c>
      <c r="AT215" s="55">
        <v>2.6179999999999999</v>
      </c>
      <c r="AU215" s="55">
        <v>2.742</v>
      </c>
      <c r="AV215" s="3">
        <v>2.8740000000000001</v>
      </c>
      <c r="AW215" s="3">
        <v>3.0289999999999999</v>
      </c>
      <c r="AX215" s="3" t="s">
        <v>12</v>
      </c>
      <c r="AY215" s="3">
        <v>3.2450000000000001</v>
      </c>
      <c r="AZ215" s="15" t="s">
        <v>12</v>
      </c>
      <c r="BA215" s="10">
        <f t="shared" si="185"/>
        <v>3.0289999999999999</v>
      </c>
      <c r="BB215" s="9">
        <f t="shared" si="186"/>
        <v>0.28699999999999992</v>
      </c>
      <c r="BC215" s="10">
        <f t="shared" si="187"/>
        <v>0.21600000000000019</v>
      </c>
      <c r="BD215" s="9">
        <v>7.1040000000000001</v>
      </c>
      <c r="BE215" s="3">
        <v>7.7169999999999996</v>
      </c>
      <c r="BF215" s="15">
        <v>8.3369999999999997</v>
      </c>
      <c r="BG215" s="15">
        <f t="shared" si="188"/>
        <v>7.7169999999999996</v>
      </c>
      <c r="BH215" s="9">
        <f t="shared" si="189"/>
        <v>0.61299999999999955</v>
      </c>
      <c r="BI215" s="10">
        <f t="shared" si="190"/>
        <v>0.62000000000000011</v>
      </c>
      <c r="BJ215" s="9">
        <v>7.0759999999999996</v>
      </c>
      <c r="BK215" s="3">
        <v>7.6870000000000003</v>
      </c>
      <c r="BL215" s="15">
        <v>8.3070000000000004</v>
      </c>
      <c r="BM215" s="15">
        <f t="shared" si="191"/>
        <v>7.6870000000000003</v>
      </c>
      <c r="BN215" s="9">
        <f t="shared" si="192"/>
        <v>0.61100000000000065</v>
      </c>
      <c r="BO215" s="10">
        <f t="shared" si="193"/>
        <v>0.62000000000000011</v>
      </c>
      <c r="BP215">
        <f t="shared" si="194"/>
        <v>0</v>
      </c>
      <c r="BQ215" s="93">
        <f t="shared" si="195"/>
        <v>1.0337268128161865</v>
      </c>
      <c r="BR215" s="93">
        <f t="shared" si="196"/>
        <v>1.0303541315345697</v>
      </c>
      <c r="BS215" s="93" t="str">
        <f>VLOOKUP(C215,'Koppeling locatie - aslocatie'!$A$2:$C$8139,2,FALSE)</f>
        <v>maas216</v>
      </c>
      <c r="BT215" s="93">
        <f>VLOOKUP($BS215,aslocaties_v01!$C$3:$AA$500,MATCH($K$3/10,aslocaties_v01!$C$2:$X$2),FALSE)</f>
        <v>6.7370000000000001</v>
      </c>
      <c r="BU215" s="93">
        <f>VLOOKUP(BS215,aslocaties_v01!$C$3:$AA$500,MATCH($K$3,aslocaties_v01!$C$2:$X$2),FALSE)</f>
        <v>7.3319999999999999</v>
      </c>
      <c r="BV215" s="93">
        <f>VLOOKUP(BS215,aslocaties_v01!$C$3:$AA$500,MATCH($K$3*10,aslocaties_v01!$C$2:$Y$2),FALSE)</f>
        <v>7.96</v>
      </c>
      <c r="BW215" s="93">
        <f t="shared" si="197"/>
        <v>0.59499999999999975</v>
      </c>
      <c r="BX215" s="93">
        <f t="shared" si="198"/>
        <v>0.62800000000000011</v>
      </c>
      <c r="BY215" s="94">
        <f t="shared" si="199"/>
        <v>3.3726812816170515E-3</v>
      </c>
      <c r="BZ215" s="94">
        <f t="shared" si="200"/>
        <v>1.3322676295501878E-15</v>
      </c>
      <c r="CA215" s="94">
        <f t="shared" si="201"/>
        <v>1.699999999999946E-2</v>
      </c>
      <c r="CB215">
        <f t="shared" si="202"/>
        <v>1.5000000000000568E-2</v>
      </c>
      <c r="CC215" s="58">
        <f t="shared" si="203"/>
        <v>1.499999999999968E-2</v>
      </c>
      <c r="CD215" s="95" t="b">
        <f t="shared" si="204"/>
        <v>0</v>
      </c>
      <c r="CE215" s="96" t="b">
        <f t="shared" si="205"/>
        <v>1</v>
      </c>
      <c r="CF215" t="b">
        <f t="shared" si="206"/>
        <v>1</v>
      </c>
      <c r="CG215" t="b">
        <f t="shared" si="207"/>
        <v>1</v>
      </c>
      <c r="CH215" s="84" t="b">
        <f t="shared" si="208"/>
        <v>1</v>
      </c>
      <c r="CI215">
        <f t="shared" si="209"/>
        <v>0.83099999999999996</v>
      </c>
      <c r="CJ215" t="b">
        <f t="shared" si="210"/>
        <v>1</v>
      </c>
      <c r="CK215" t="b">
        <f t="shared" si="211"/>
        <v>1</v>
      </c>
      <c r="CL215" s="84" t="b">
        <f t="shared" si="231"/>
        <v>1</v>
      </c>
      <c r="CM215">
        <f t="shared" si="212"/>
        <v>3.0289999999999999</v>
      </c>
      <c r="CN215" t="b">
        <f t="shared" si="213"/>
        <v>1</v>
      </c>
      <c r="CO215" s="84">
        <f t="shared" si="214"/>
        <v>5.8060113269789389E-2</v>
      </c>
      <c r="CP215" t="b">
        <f t="shared" si="215"/>
        <v>1</v>
      </c>
      <c r="CQ215" s="96" t="b">
        <f t="shared" si="216"/>
        <v>1</v>
      </c>
      <c r="CR215" t="b">
        <f t="shared" si="217"/>
        <v>1</v>
      </c>
      <c r="CS215" t="b">
        <f t="shared" si="218"/>
        <v>1</v>
      </c>
      <c r="CT215" t="b">
        <f t="shared" si="219"/>
        <v>1</v>
      </c>
      <c r="CU215" t="b">
        <f t="shared" si="220"/>
        <v>1</v>
      </c>
      <c r="CV215" s="84" t="b">
        <f t="shared" si="221"/>
        <v>1</v>
      </c>
      <c r="CW215" t="b">
        <f t="shared" si="222"/>
        <v>1</v>
      </c>
      <c r="CX215" t="b">
        <f t="shared" si="223"/>
        <v>1</v>
      </c>
      <c r="CY215" t="b">
        <f t="shared" si="224"/>
        <v>1</v>
      </c>
      <c r="CZ215" t="b">
        <f t="shared" si="225"/>
        <v>1</v>
      </c>
      <c r="DA215" s="84">
        <f t="shared" si="226"/>
        <v>0</v>
      </c>
      <c r="DB215" t="b">
        <f t="shared" si="227"/>
        <v>0</v>
      </c>
    </row>
    <row r="216" spans="1:106">
      <c r="A216" s="9">
        <v>1870</v>
      </c>
      <c r="B216" s="3">
        <v>2</v>
      </c>
      <c r="C216" s="3" t="s">
        <v>2094</v>
      </c>
      <c r="D216" s="3" t="str">
        <f t="shared" si="174"/>
        <v>MA_1_38-2_dk_0093</v>
      </c>
      <c r="E216" s="3" t="str">
        <f t="shared" si="175"/>
        <v>0093</v>
      </c>
      <c r="F216" s="3">
        <v>150189.71900000001</v>
      </c>
      <c r="G216" s="15">
        <v>417629.28100000002</v>
      </c>
      <c r="H216" s="35" t="str">
        <f t="shared" si="176"/>
        <v>ja</v>
      </c>
      <c r="I216" s="42">
        <v>147</v>
      </c>
      <c r="J216" s="20" t="s">
        <v>372</v>
      </c>
      <c r="K216" s="21">
        <v>10000</v>
      </c>
      <c r="L216" s="28">
        <f t="shared" si="228"/>
        <v>1</v>
      </c>
      <c r="M216" s="28">
        <f t="shared" si="229"/>
        <v>1</v>
      </c>
      <c r="N216" s="56">
        <f t="shared" si="177"/>
        <v>10000</v>
      </c>
      <c r="O216" s="33">
        <f t="shared" si="230"/>
        <v>80.478776512789963</v>
      </c>
      <c r="P216" s="37">
        <f t="shared" si="178"/>
        <v>105.75147309142415</v>
      </c>
      <c r="Q216" s="9" t="s">
        <v>12</v>
      </c>
      <c r="R216" s="55" t="s">
        <v>12</v>
      </c>
      <c r="S216" s="55">
        <v>6.024</v>
      </c>
      <c r="T216" s="55">
        <v>6.4</v>
      </c>
      <c r="U216" s="55">
        <v>6.7450000000000001</v>
      </c>
      <c r="V216" s="3">
        <v>7.0229999999999997</v>
      </c>
      <c r="W216" s="3">
        <v>7.3380000000000001</v>
      </c>
      <c r="X216" s="3" t="s">
        <v>12</v>
      </c>
      <c r="Y216" s="3">
        <v>7.9630000000000001</v>
      </c>
      <c r="Z216" s="15" t="s">
        <v>12</v>
      </c>
      <c r="AA216" s="10">
        <f t="shared" si="179"/>
        <v>7.3380000000000001</v>
      </c>
      <c r="AB216" s="9">
        <f t="shared" si="180"/>
        <v>0.59299999999999997</v>
      </c>
      <c r="AC216" s="10">
        <f t="shared" si="181"/>
        <v>0.625</v>
      </c>
      <c r="AD216" s="9" t="s">
        <v>12</v>
      </c>
      <c r="AE216" s="55" t="s">
        <v>12</v>
      </c>
      <c r="AF216" s="55">
        <v>0.54</v>
      </c>
      <c r="AG216" s="55">
        <v>0.59399999999999997</v>
      </c>
      <c r="AH216" s="55">
        <v>0.66300000000000003</v>
      </c>
      <c r="AI216" s="3">
        <v>0.72899999999999998</v>
      </c>
      <c r="AJ216" s="3">
        <v>0.80400000000000005</v>
      </c>
      <c r="AK216" s="3" t="s">
        <v>12</v>
      </c>
      <c r="AL216" s="3">
        <v>0.93700000000000006</v>
      </c>
      <c r="AM216" s="15" t="s">
        <v>12</v>
      </c>
      <c r="AN216" s="10">
        <f t="shared" si="182"/>
        <v>0.80400000000000005</v>
      </c>
      <c r="AO216" s="9">
        <f t="shared" si="183"/>
        <v>0.14100000000000001</v>
      </c>
      <c r="AP216" s="10">
        <f t="shared" si="184"/>
        <v>0.13300000000000001</v>
      </c>
      <c r="AQ216" s="9" t="s">
        <v>12</v>
      </c>
      <c r="AR216" s="55" t="s">
        <v>12</v>
      </c>
      <c r="AS216" s="55">
        <v>2.4729999999999999</v>
      </c>
      <c r="AT216" s="55">
        <v>2.5880000000000001</v>
      </c>
      <c r="AU216" s="55">
        <v>2.7109999999999999</v>
      </c>
      <c r="AV216" s="3">
        <v>2.8410000000000002</v>
      </c>
      <c r="AW216" s="3">
        <v>2.9940000000000002</v>
      </c>
      <c r="AX216" s="3" t="s">
        <v>12</v>
      </c>
      <c r="AY216" s="3">
        <v>3.2</v>
      </c>
      <c r="AZ216" s="15" t="s">
        <v>12</v>
      </c>
      <c r="BA216" s="10">
        <f t="shared" si="185"/>
        <v>2.9940000000000002</v>
      </c>
      <c r="BB216" s="9">
        <f t="shared" si="186"/>
        <v>0.28300000000000036</v>
      </c>
      <c r="BC216" s="10">
        <f t="shared" si="187"/>
        <v>0.20599999999999996</v>
      </c>
      <c r="BD216" s="9">
        <v>7.0869999999999997</v>
      </c>
      <c r="BE216" s="3">
        <v>7.6980000000000004</v>
      </c>
      <c r="BF216" s="15">
        <v>8.3170000000000002</v>
      </c>
      <c r="BG216" s="15">
        <f t="shared" si="188"/>
        <v>7.6980000000000004</v>
      </c>
      <c r="BH216" s="9">
        <f t="shared" si="189"/>
        <v>0.61100000000000065</v>
      </c>
      <c r="BI216" s="10">
        <f t="shared" si="190"/>
        <v>0.61899999999999977</v>
      </c>
      <c r="BJ216" s="9">
        <v>7.06</v>
      </c>
      <c r="BK216" s="3">
        <v>7.6689999999999996</v>
      </c>
      <c r="BL216" s="15">
        <v>8.2880000000000003</v>
      </c>
      <c r="BM216" s="15">
        <f t="shared" si="191"/>
        <v>7.6689999999999996</v>
      </c>
      <c r="BN216" s="9">
        <f t="shared" si="192"/>
        <v>0.60899999999999999</v>
      </c>
      <c r="BO216" s="10">
        <f t="shared" si="193"/>
        <v>0.61900000000000066</v>
      </c>
      <c r="BP216">
        <f t="shared" si="194"/>
        <v>0</v>
      </c>
      <c r="BQ216" s="93">
        <f t="shared" si="195"/>
        <v>1.0303541315345712</v>
      </c>
      <c r="BR216" s="93">
        <f t="shared" si="196"/>
        <v>1.0269814502529511</v>
      </c>
      <c r="BS216" s="93" t="str">
        <f>VLOOKUP(C216,'Koppeling locatie - aslocatie'!$A$2:$C$8139,2,FALSE)</f>
        <v>maas216</v>
      </c>
      <c r="BT216" s="93">
        <f>VLOOKUP($BS216,aslocaties_v01!$C$3:$AA$500,MATCH($K$3/10,aslocaties_v01!$C$2:$X$2),FALSE)</f>
        <v>6.7370000000000001</v>
      </c>
      <c r="BU216" s="93">
        <f>VLOOKUP(BS216,aslocaties_v01!$C$3:$AA$500,MATCH($K$3,aslocaties_v01!$C$2:$X$2),FALSE)</f>
        <v>7.3319999999999999</v>
      </c>
      <c r="BV216" s="93">
        <f>VLOOKUP(BS216,aslocaties_v01!$C$3:$AA$500,MATCH($K$3*10,aslocaties_v01!$C$2:$Y$2),FALSE)</f>
        <v>7.96</v>
      </c>
      <c r="BW216" s="93">
        <f t="shared" si="197"/>
        <v>0.59499999999999975</v>
      </c>
      <c r="BX216" s="93">
        <f t="shared" si="198"/>
        <v>0.62800000000000011</v>
      </c>
      <c r="BY216" s="94">
        <f t="shared" si="199"/>
        <v>3.3726812816186058E-3</v>
      </c>
      <c r="BZ216" s="94">
        <f t="shared" si="200"/>
        <v>4.8000000000001375E-3</v>
      </c>
      <c r="CA216" s="94">
        <f t="shared" si="201"/>
        <v>8.0000000000000071E-3</v>
      </c>
      <c r="CB216">
        <f t="shared" si="202"/>
        <v>6.0000000000002274E-3</v>
      </c>
      <c r="CC216" s="58">
        <f t="shared" si="203"/>
        <v>3.0000000000001137E-3</v>
      </c>
      <c r="CD216" s="95" t="b">
        <f t="shared" si="204"/>
        <v>0</v>
      </c>
      <c r="CE216" s="96" t="b">
        <f t="shared" si="205"/>
        <v>1</v>
      </c>
      <c r="CF216" t="b">
        <f t="shared" si="206"/>
        <v>1</v>
      </c>
      <c r="CG216" t="b">
        <f t="shared" si="207"/>
        <v>1</v>
      </c>
      <c r="CH216" s="84" t="b">
        <f t="shared" si="208"/>
        <v>1</v>
      </c>
      <c r="CI216">
        <f t="shared" si="209"/>
        <v>0.80400000000000005</v>
      </c>
      <c r="CJ216" t="b">
        <f t="shared" si="210"/>
        <v>1</v>
      </c>
      <c r="CK216" t="b">
        <f t="shared" si="211"/>
        <v>1</v>
      </c>
      <c r="CL216" s="84" t="b">
        <f t="shared" si="231"/>
        <v>1</v>
      </c>
      <c r="CM216">
        <f t="shared" si="212"/>
        <v>2.9940000000000002</v>
      </c>
      <c r="CN216" t="b">
        <f t="shared" si="213"/>
        <v>1</v>
      </c>
      <c r="CO216" s="84">
        <f t="shared" si="214"/>
        <v>5.7494706110575111E-2</v>
      </c>
      <c r="CP216" t="b">
        <f t="shared" si="215"/>
        <v>1</v>
      </c>
      <c r="CQ216" s="96" t="b">
        <f t="shared" si="216"/>
        <v>1</v>
      </c>
      <c r="CR216" t="b">
        <f t="shared" si="217"/>
        <v>1</v>
      </c>
      <c r="CS216" t="b">
        <f t="shared" si="218"/>
        <v>1</v>
      </c>
      <c r="CT216" t="b">
        <f t="shared" si="219"/>
        <v>1</v>
      </c>
      <c r="CU216" t="b">
        <f t="shared" si="220"/>
        <v>1</v>
      </c>
      <c r="CV216" s="84" t="b">
        <f t="shared" si="221"/>
        <v>1</v>
      </c>
      <c r="CW216" t="b">
        <f t="shared" si="222"/>
        <v>1</v>
      </c>
      <c r="CX216" t="b">
        <f t="shared" si="223"/>
        <v>1</v>
      </c>
      <c r="CY216" t="b">
        <f t="shared" si="224"/>
        <v>1</v>
      </c>
      <c r="CZ216" t="b">
        <f t="shared" si="225"/>
        <v>1</v>
      </c>
      <c r="DA216" s="84">
        <f t="shared" si="226"/>
        <v>0</v>
      </c>
      <c r="DB216" t="b">
        <f t="shared" si="227"/>
        <v>0</v>
      </c>
    </row>
    <row r="217" spans="1:106">
      <c r="A217" s="9">
        <v>1871</v>
      </c>
      <c r="B217" s="3">
        <v>2</v>
      </c>
      <c r="C217" s="3" t="s">
        <v>2095</v>
      </c>
      <c r="D217" s="3" t="str">
        <f t="shared" si="174"/>
        <v>MA_1_38-2_dk_0094</v>
      </c>
      <c r="E217" s="3" t="str">
        <f t="shared" si="175"/>
        <v>0094</v>
      </c>
      <c r="F217" s="3">
        <v>150091.609</v>
      </c>
      <c r="G217" s="15">
        <v>417589.81199999998</v>
      </c>
      <c r="H217" s="35" t="str">
        <f t="shared" si="176"/>
        <v>ja</v>
      </c>
      <c r="I217" s="42">
        <v>146</v>
      </c>
      <c r="J217" s="20" t="s">
        <v>372</v>
      </c>
      <c r="K217" s="21">
        <v>10000</v>
      </c>
      <c r="L217" s="28">
        <f t="shared" si="228"/>
        <v>1</v>
      </c>
      <c r="M217" s="28">
        <f t="shared" si="229"/>
        <v>1</v>
      </c>
      <c r="N217" s="56">
        <f t="shared" si="177"/>
        <v>10000</v>
      </c>
      <c r="O217" s="33">
        <f t="shared" si="230"/>
        <v>105.75147309142415</v>
      </c>
      <c r="P217" s="37">
        <f t="shared" si="178"/>
        <v>111.90261470581531</v>
      </c>
      <c r="Q217" s="9" t="s">
        <v>12</v>
      </c>
      <c r="R217" s="55" t="s">
        <v>12</v>
      </c>
      <c r="S217" s="55">
        <v>6.0030000000000001</v>
      </c>
      <c r="T217" s="55">
        <v>6.383</v>
      </c>
      <c r="U217" s="55">
        <v>6.7329999999999997</v>
      </c>
      <c r="V217" s="3">
        <v>7.01</v>
      </c>
      <c r="W217" s="3">
        <v>7.3289999999999997</v>
      </c>
      <c r="X217" s="3" t="s">
        <v>12</v>
      </c>
      <c r="Y217" s="3">
        <v>7.9550000000000001</v>
      </c>
      <c r="Z217" s="15" t="s">
        <v>12</v>
      </c>
      <c r="AA217" s="10">
        <f t="shared" si="179"/>
        <v>7.3289999999999997</v>
      </c>
      <c r="AB217" s="9">
        <f t="shared" si="180"/>
        <v>0.59600000000000009</v>
      </c>
      <c r="AC217" s="10">
        <f t="shared" si="181"/>
        <v>0.62600000000000033</v>
      </c>
      <c r="AD217" s="9" t="s">
        <v>12</v>
      </c>
      <c r="AE217" s="55" t="s">
        <v>12</v>
      </c>
      <c r="AF217" s="55">
        <v>0.55100000000000005</v>
      </c>
      <c r="AG217" s="55">
        <v>0.61499999999999999</v>
      </c>
      <c r="AH217" s="55">
        <v>0.69199999999999995</v>
      </c>
      <c r="AI217" s="3">
        <v>0.76600000000000001</v>
      </c>
      <c r="AJ217" s="3">
        <v>0.84599999999999997</v>
      </c>
      <c r="AK217" s="3" t="s">
        <v>12</v>
      </c>
      <c r="AL217" s="3">
        <v>1.0069999999999999</v>
      </c>
      <c r="AM217" s="15" t="s">
        <v>12</v>
      </c>
      <c r="AN217" s="10">
        <f t="shared" si="182"/>
        <v>0.84599999999999997</v>
      </c>
      <c r="AO217" s="9">
        <f t="shared" si="183"/>
        <v>0.15400000000000003</v>
      </c>
      <c r="AP217" s="10">
        <f t="shared" si="184"/>
        <v>0.16099999999999992</v>
      </c>
      <c r="AQ217" s="9" t="s">
        <v>12</v>
      </c>
      <c r="AR217" s="55" t="s">
        <v>12</v>
      </c>
      <c r="AS217" s="55">
        <v>2.4769999999999999</v>
      </c>
      <c r="AT217" s="55">
        <v>2.6019999999999999</v>
      </c>
      <c r="AU217" s="55">
        <v>2.7370000000000001</v>
      </c>
      <c r="AV217" s="3">
        <v>2.8759999999999999</v>
      </c>
      <c r="AW217" s="3">
        <v>3.0179999999999998</v>
      </c>
      <c r="AX217" s="3" t="s">
        <v>12</v>
      </c>
      <c r="AY217" s="3">
        <v>3.2730000000000001</v>
      </c>
      <c r="AZ217" s="15" t="s">
        <v>12</v>
      </c>
      <c r="BA217" s="10">
        <f t="shared" si="185"/>
        <v>3.0179999999999998</v>
      </c>
      <c r="BB217" s="9">
        <f t="shared" si="186"/>
        <v>0.28099999999999969</v>
      </c>
      <c r="BC217" s="10">
        <f t="shared" si="187"/>
        <v>0.25500000000000034</v>
      </c>
      <c r="BD217" s="9">
        <v>7.0819999999999999</v>
      </c>
      <c r="BE217" s="3">
        <v>7.6959999999999997</v>
      </c>
      <c r="BF217" s="15">
        <v>8.3170000000000002</v>
      </c>
      <c r="BG217" s="15">
        <f t="shared" si="188"/>
        <v>7.6959999999999997</v>
      </c>
      <c r="BH217" s="9">
        <f t="shared" si="189"/>
        <v>0.61399999999999988</v>
      </c>
      <c r="BI217" s="10">
        <f t="shared" si="190"/>
        <v>0.62100000000000044</v>
      </c>
      <c r="BJ217" s="9">
        <v>7.0519999999999996</v>
      </c>
      <c r="BK217" s="3">
        <v>7.665</v>
      </c>
      <c r="BL217" s="15">
        <v>8.2859999999999996</v>
      </c>
      <c r="BM217" s="15">
        <f t="shared" si="191"/>
        <v>7.665</v>
      </c>
      <c r="BN217" s="9">
        <f t="shared" si="192"/>
        <v>0.61300000000000043</v>
      </c>
      <c r="BO217" s="10">
        <f t="shared" si="193"/>
        <v>0.62099999999999955</v>
      </c>
      <c r="BP217">
        <f t="shared" si="194"/>
        <v>0</v>
      </c>
      <c r="BQ217" s="93">
        <f t="shared" si="195"/>
        <v>1.0302013422818788</v>
      </c>
      <c r="BR217" s="93">
        <f t="shared" si="196"/>
        <v>1.0285234899328866</v>
      </c>
      <c r="BS217" s="93" t="str">
        <f>VLOOKUP(C217,'Koppeling locatie - aslocatie'!$A$2:$C$8139,2,FALSE)</f>
        <v>maas216</v>
      </c>
      <c r="BT217" s="93">
        <f>VLOOKUP($BS217,aslocaties_v01!$C$3:$AA$500,MATCH($K$3/10,aslocaties_v01!$C$2:$X$2),FALSE)</f>
        <v>6.7370000000000001</v>
      </c>
      <c r="BU217" s="93">
        <f>VLOOKUP(BS217,aslocaties_v01!$C$3:$AA$500,MATCH($K$3,aslocaties_v01!$C$2:$X$2),FALSE)</f>
        <v>7.3319999999999999</v>
      </c>
      <c r="BV217" s="93">
        <f>VLOOKUP(BS217,aslocaties_v01!$C$3:$AA$500,MATCH($K$3*10,aslocaties_v01!$C$2:$Y$2),FALSE)</f>
        <v>7.96</v>
      </c>
      <c r="BW217" s="93">
        <f t="shared" si="197"/>
        <v>0.59499999999999975</v>
      </c>
      <c r="BX217" s="93">
        <f t="shared" si="198"/>
        <v>0.62800000000000011</v>
      </c>
      <c r="BY217" s="94">
        <f t="shared" si="199"/>
        <v>1.677852348993869E-3</v>
      </c>
      <c r="BZ217" s="94">
        <f t="shared" si="200"/>
        <v>3.1948881789134465E-3</v>
      </c>
      <c r="CA217" s="94">
        <f t="shared" si="201"/>
        <v>4.0000000000004476E-3</v>
      </c>
      <c r="CB217">
        <f t="shared" si="202"/>
        <v>3.0000000000001137E-3</v>
      </c>
      <c r="CC217" s="58">
        <f t="shared" si="203"/>
        <v>4.9999999999998934E-3</v>
      </c>
      <c r="CD217" s="95" t="b">
        <f t="shared" si="204"/>
        <v>0</v>
      </c>
      <c r="CE217" s="96" t="b">
        <f t="shared" si="205"/>
        <v>1</v>
      </c>
      <c r="CF217" t="b">
        <f t="shared" si="206"/>
        <v>1</v>
      </c>
      <c r="CG217" t="b">
        <f t="shared" si="207"/>
        <v>1</v>
      </c>
      <c r="CH217" s="84" t="b">
        <f t="shared" si="208"/>
        <v>1</v>
      </c>
      <c r="CI217">
        <f t="shared" si="209"/>
        <v>0.84599999999999997</v>
      </c>
      <c r="CJ217" t="b">
        <f t="shared" si="210"/>
        <v>1</v>
      </c>
      <c r="CK217" t="b">
        <f t="shared" si="211"/>
        <v>1</v>
      </c>
      <c r="CL217" s="84" t="b">
        <f t="shared" si="231"/>
        <v>1</v>
      </c>
      <c r="CM217">
        <f t="shared" si="212"/>
        <v>3.0179999999999998</v>
      </c>
      <c r="CN217" t="b">
        <f t="shared" si="213"/>
        <v>1</v>
      </c>
      <c r="CO217" s="84">
        <f t="shared" si="214"/>
        <v>5.9539789351772329E-2</v>
      </c>
      <c r="CP217" t="b">
        <f t="shared" si="215"/>
        <v>1</v>
      </c>
      <c r="CQ217" s="96" t="b">
        <f t="shared" si="216"/>
        <v>1</v>
      </c>
      <c r="CR217" t="b">
        <f t="shared" si="217"/>
        <v>1</v>
      </c>
      <c r="CS217" t="b">
        <f t="shared" si="218"/>
        <v>1</v>
      </c>
      <c r="CT217" t="b">
        <f t="shared" si="219"/>
        <v>1</v>
      </c>
      <c r="CU217" t="b">
        <f t="shared" si="220"/>
        <v>1</v>
      </c>
      <c r="CV217" s="84" t="b">
        <f t="shared" si="221"/>
        <v>1</v>
      </c>
      <c r="CW217" t="b">
        <f t="shared" si="222"/>
        <v>1</v>
      </c>
      <c r="CX217" t="b">
        <f t="shared" si="223"/>
        <v>1</v>
      </c>
      <c r="CY217" t="b">
        <f t="shared" si="224"/>
        <v>1</v>
      </c>
      <c r="CZ217" t="b">
        <f t="shared" si="225"/>
        <v>1</v>
      </c>
      <c r="DA217" s="84">
        <f t="shared" si="226"/>
        <v>0</v>
      </c>
      <c r="DB217" t="b">
        <f t="shared" si="227"/>
        <v>0</v>
      </c>
    </row>
    <row r="218" spans="1:106">
      <c r="A218" s="9">
        <v>1872</v>
      </c>
      <c r="B218" s="3">
        <v>2</v>
      </c>
      <c r="C218" s="3" t="s">
        <v>2096</v>
      </c>
      <c r="D218" s="3" t="str">
        <f t="shared" si="174"/>
        <v>MA_1_38-2_dk_0095</v>
      </c>
      <c r="E218" s="3" t="str">
        <f t="shared" si="175"/>
        <v>0095</v>
      </c>
      <c r="F218" s="3">
        <v>150004.65599999999</v>
      </c>
      <c r="G218" s="15">
        <v>417519.375</v>
      </c>
      <c r="H218" s="35" t="str">
        <f t="shared" si="176"/>
        <v>ja</v>
      </c>
      <c r="I218" s="42">
        <v>143</v>
      </c>
      <c r="J218" s="20" t="s">
        <v>372</v>
      </c>
      <c r="K218" s="21">
        <v>10000</v>
      </c>
      <c r="L218" s="28">
        <f t="shared" si="228"/>
        <v>1</v>
      </c>
      <c r="M218" s="28">
        <f t="shared" si="229"/>
        <v>1</v>
      </c>
      <c r="N218" s="56">
        <f t="shared" si="177"/>
        <v>10000</v>
      </c>
      <c r="O218" s="33">
        <f t="shared" si="230"/>
        <v>111.90261470581531</v>
      </c>
      <c r="P218" s="37">
        <f t="shared" si="178"/>
        <v>113.0345753519569</v>
      </c>
      <c r="Q218" s="9" t="s">
        <v>12</v>
      </c>
      <c r="R218" s="55" t="s">
        <v>12</v>
      </c>
      <c r="S218" s="55">
        <v>5.9880000000000004</v>
      </c>
      <c r="T218" s="55">
        <v>6.37</v>
      </c>
      <c r="U218" s="55">
        <v>6.7130000000000001</v>
      </c>
      <c r="V218" s="3">
        <v>6.9960000000000004</v>
      </c>
      <c r="W218" s="3">
        <v>7.3109999999999999</v>
      </c>
      <c r="X218" s="3" t="s">
        <v>12</v>
      </c>
      <c r="Y218" s="3">
        <v>7.9390000000000001</v>
      </c>
      <c r="Z218" s="15" t="s">
        <v>12</v>
      </c>
      <c r="AA218" s="10">
        <f t="shared" si="179"/>
        <v>7.3109999999999999</v>
      </c>
      <c r="AB218" s="9">
        <f t="shared" si="180"/>
        <v>0.59799999999999986</v>
      </c>
      <c r="AC218" s="10">
        <f t="shared" si="181"/>
        <v>0.62800000000000011</v>
      </c>
      <c r="AD218" s="9" t="s">
        <v>12</v>
      </c>
      <c r="AE218" s="55" t="s">
        <v>12</v>
      </c>
      <c r="AF218" s="55">
        <v>0.58199999999999996</v>
      </c>
      <c r="AG218" s="55">
        <v>0.65600000000000003</v>
      </c>
      <c r="AH218" s="55">
        <v>0.74199999999999999</v>
      </c>
      <c r="AI218" s="3">
        <v>0.81599999999999995</v>
      </c>
      <c r="AJ218" s="3">
        <v>0.88300000000000001</v>
      </c>
      <c r="AK218" s="3" t="s">
        <v>12</v>
      </c>
      <c r="AL218" s="3">
        <v>1.0229999999999999</v>
      </c>
      <c r="AM218" s="15" t="s">
        <v>12</v>
      </c>
      <c r="AN218" s="10">
        <f t="shared" si="182"/>
        <v>0.88300000000000001</v>
      </c>
      <c r="AO218" s="9">
        <f t="shared" si="183"/>
        <v>0.14100000000000001</v>
      </c>
      <c r="AP218" s="10">
        <f t="shared" si="184"/>
        <v>0.1399999999999999</v>
      </c>
      <c r="AQ218" s="9" t="s">
        <v>12</v>
      </c>
      <c r="AR218" s="55" t="s">
        <v>12</v>
      </c>
      <c r="AS218" s="55">
        <v>2.532</v>
      </c>
      <c r="AT218" s="55">
        <v>2.6619999999999999</v>
      </c>
      <c r="AU218" s="55">
        <v>2.83</v>
      </c>
      <c r="AV218" s="3">
        <v>2.9649999999999999</v>
      </c>
      <c r="AW218" s="3">
        <v>3.0750000000000002</v>
      </c>
      <c r="AX218" s="3" t="s">
        <v>12</v>
      </c>
      <c r="AY218" s="3">
        <v>3.2850000000000001</v>
      </c>
      <c r="AZ218" s="15" t="s">
        <v>12</v>
      </c>
      <c r="BA218" s="10">
        <f t="shared" si="185"/>
        <v>3.0750000000000002</v>
      </c>
      <c r="BB218" s="9">
        <f t="shared" si="186"/>
        <v>0.24500000000000011</v>
      </c>
      <c r="BC218" s="10">
        <f t="shared" si="187"/>
        <v>0.20999999999999996</v>
      </c>
      <c r="BD218" s="9">
        <v>7.0369999999999999</v>
      </c>
      <c r="BE218" s="3">
        <v>7.6470000000000002</v>
      </c>
      <c r="BF218" s="15">
        <v>8.2680000000000007</v>
      </c>
      <c r="BG218" s="15">
        <f t="shared" si="188"/>
        <v>7.6470000000000002</v>
      </c>
      <c r="BH218" s="9">
        <f t="shared" si="189"/>
        <v>0.61000000000000032</v>
      </c>
      <c r="BI218" s="10">
        <f t="shared" si="190"/>
        <v>0.62100000000000044</v>
      </c>
      <c r="BJ218" s="9">
        <v>7.0090000000000003</v>
      </c>
      <c r="BK218" s="3">
        <v>7.617</v>
      </c>
      <c r="BL218" s="15">
        <v>8.2379999999999995</v>
      </c>
      <c r="BM218" s="15">
        <f t="shared" si="191"/>
        <v>7.617</v>
      </c>
      <c r="BN218" s="9">
        <f t="shared" si="192"/>
        <v>0.60799999999999965</v>
      </c>
      <c r="BO218" s="10">
        <f t="shared" si="193"/>
        <v>0.62099999999999955</v>
      </c>
      <c r="BP218">
        <f t="shared" si="194"/>
        <v>0</v>
      </c>
      <c r="BQ218" s="93">
        <f t="shared" si="195"/>
        <v>1.0200668896321079</v>
      </c>
      <c r="BR218" s="93">
        <f t="shared" si="196"/>
        <v>1.0167224080267554</v>
      </c>
      <c r="BS218" s="93" t="str">
        <f>VLOOKUP(C218,'Koppeling locatie - aslocatie'!$A$2:$C$8139,2,FALSE)</f>
        <v>maas216</v>
      </c>
      <c r="BT218" s="93">
        <f>VLOOKUP($BS218,aslocaties_v01!$C$3:$AA$500,MATCH($K$3/10,aslocaties_v01!$C$2:$X$2),FALSE)</f>
        <v>6.7370000000000001</v>
      </c>
      <c r="BU218" s="93">
        <f>VLOOKUP(BS218,aslocaties_v01!$C$3:$AA$500,MATCH($K$3,aslocaties_v01!$C$2:$X$2),FALSE)</f>
        <v>7.3319999999999999</v>
      </c>
      <c r="BV218" s="93">
        <f>VLOOKUP(BS218,aslocaties_v01!$C$3:$AA$500,MATCH($K$3*10,aslocaties_v01!$C$2:$Y$2),FALSE)</f>
        <v>7.96</v>
      </c>
      <c r="BW218" s="93">
        <f t="shared" si="197"/>
        <v>0.59499999999999975</v>
      </c>
      <c r="BX218" s="93">
        <f t="shared" si="198"/>
        <v>0.62800000000000011</v>
      </c>
      <c r="BY218" s="94">
        <f t="shared" si="199"/>
        <v>5.0167224080269746E-3</v>
      </c>
      <c r="BZ218" s="94">
        <f t="shared" si="200"/>
        <v>0</v>
      </c>
      <c r="CA218" s="94">
        <f t="shared" si="201"/>
        <v>2.4000000000000021E-2</v>
      </c>
      <c r="CB218">
        <f t="shared" si="202"/>
        <v>2.0999999999999908E-2</v>
      </c>
      <c r="CC218" s="58">
        <f t="shared" si="203"/>
        <v>2.0999999999999908E-2</v>
      </c>
      <c r="CD218" s="95" t="b">
        <f t="shared" si="204"/>
        <v>0</v>
      </c>
      <c r="CE218" s="96" t="b">
        <f t="shared" si="205"/>
        <v>1</v>
      </c>
      <c r="CF218" t="b">
        <f t="shared" si="206"/>
        <v>1</v>
      </c>
      <c r="CG218" t="b">
        <f t="shared" si="207"/>
        <v>1</v>
      </c>
      <c r="CH218" s="84" t="b">
        <f t="shared" si="208"/>
        <v>1</v>
      </c>
      <c r="CI218">
        <f t="shared" si="209"/>
        <v>0.88300000000000001</v>
      </c>
      <c r="CJ218" t="b">
        <f t="shared" si="210"/>
        <v>1</v>
      </c>
      <c r="CK218" t="b">
        <f t="shared" si="211"/>
        <v>1</v>
      </c>
      <c r="CL218" s="84" t="b">
        <f t="shared" si="231"/>
        <v>1</v>
      </c>
      <c r="CM218">
        <f t="shared" si="212"/>
        <v>3.0750000000000002</v>
      </c>
      <c r="CN218" t="b">
        <f t="shared" si="213"/>
        <v>1</v>
      </c>
      <c r="CO218" s="84">
        <f t="shared" si="214"/>
        <v>5.9861261526936708E-2</v>
      </c>
      <c r="CP218" t="b">
        <f t="shared" si="215"/>
        <v>1</v>
      </c>
      <c r="CQ218" s="96" t="b">
        <f t="shared" si="216"/>
        <v>1</v>
      </c>
      <c r="CR218" t="b">
        <f t="shared" si="217"/>
        <v>1</v>
      </c>
      <c r="CS218" t="b">
        <f t="shared" si="218"/>
        <v>1</v>
      </c>
      <c r="CT218" t="b">
        <f t="shared" si="219"/>
        <v>1</v>
      </c>
      <c r="CU218" t="b">
        <f t="shared" si="220"/>
        <v>1</v>
      </c>
      <c r="CV218" s="84" t="b">
        <f t="shared" si="221"/>
        <v>1</v>
      </c>
      <c r="CW218" t="b">
        <f t="shared" si="222"/>
        <v>1</v>
      </c>
      <c r="CX218" t="b">
        <f t="shared" si="223"/>
        <v>1</v>
      </c>
      <c r="CY218" t="b">
        <f t="shared" si="224"/>
        <v>1</v>
      </c>
      <c r="CZ218" t="b">
        <f t="shared" si="225"/>
        <v>1</v>
      </c>
      <c r="DA218" s="84">
        <f t="shared" si="226"/>
        <v>0</v>
      </c>
      <c r="DB218" t="b">
        <f t="shared" si="227"/>
        <v>0</v>
      </c>
    </row>
    <row r="219" spans="1:106">
      <c r="A219" s="9">
        <v>1873</v>
      </c>
      <c r="B219" s="3">
        <v>2</v>
      </c>
      <c r="C219" s="3" t="s">
        <v>2097</v>
      </c>
      <c r="D219" s="3" t="str">
        <f t="shared" si="174"/>
        <v>MA_1_38-2_dk_0096</v>
      </c>
      <c r="E219" s="3" t="str">
        <f t="shared" si="175"/>
        <v>0096</v>
      </c>
      <c r="F219" s="3">
        <v>149912.891</v>
      </c>
      <c r="G219" s="15">
        <v>417453.375</v>
      </c>
      <c r="H219" s="35" t="str">
        <f t="shared" si="176"/>
        <v>ja</v>
      </c>
      <c r="I219" s="42">
        <v>144</v>
      </c>
      <c r="J219" s="20" t="s">
        <v>372</v>
      </c>
      <c r="K219" s="21">
        <v>10000</v>
      </c>
      <c r="L219" s="28">
        <f t="shared" si="228"/>
        <v>1</v>
      </c>
      <c r="M219" s="28">
        <f t="shared" si="229"/>
        <v>1</v>
      </c>
      <c r="N219" s="56">
        <f t="shared" si="177"/>
        <v>10000</v>
      </c>
      <c r="O219" s="33">
        <f t="shared" si="230"/>
        <v>113.0345753519569</v>
      </c>
      <c r="P219" s="37">
        <f t="shared" si="178"/>
        <v>79.898203046144147</v>
      </c>
      <c r="Q219" s="9" t="s">
        <v>12</v>
      </c>
      <c r="R219" s="55" t="s">
        <v>12</v>
      </c>
      <c r="S219" s="55">
        <v>5.9790000000000001</v>
      </c>
      <c r="T219" s="55">
        <v>6.3540000000000001</v>
      </c>
      <c r="U219" s="55">
        <v>6.7009999999999996</v>
      </c>
      <c r="V219" s="3">
        <v>6.976</v>
      </c>
      <c r="W219" s="3">
        <v>7.29</v>
      </c>
      <c r="X219" s="3" t="s">
        <v>12</v>
      </c>
      <c r="Y219" s="3">
        <v>7.9130000000000003</v>
      </c>
      <c r="Z219" s="15" t="s">
        <v>12</v>
      </c>
      <c r="AA219" s="10">
        <f t="shared" si="179"/>
        <v>7.29</v>
      </c>
      <c r="AB219" s="9">
        <f t="shared" si="180"/>
        <v>0.58900000000000041</v>
      </c>
      <c r="AC219" s="10">
        <f t="shared" si="181"/>
        <v>0.62300000000000022</v>
      </c>
      <c r="AD219" s="9" t="s">
        <v>12</v>
      </c>
      <c r="AE219" s="55" t="s">
        <v>12</v>
      </c>
      <c r="AF219" s="55">
        <v>0.64500000000000002</v>
      </c>
      <c r="AG219" s="55">
        <v>0.72799999999999998</v>
      </c>
      <c r="AH219" s="55">
        <v>0.82899999999999996</v>
      </c>
      <c r="AI219" s="3">
        <v>0.91400000000000003</v>
      </c>
      <c r="AJ219" s="3">
        <v>0.98899999999999999</v>
      </c>
      <c r="AK219" s="3" t="s">
        <v>12</v>
      </c>
      <c r="AL219" s="3">
        <v>1.1459999999999999</v>
      </c>
      <c r="AM219" s="15" t="s">
        <v>12</v>
      </c>
      <c r="AN219" s="10">
        <f t="shared" si="182"/>
        <v>0.98899999999999999</v>
      </c>
      <c r="AO219" s="9">
        <f t="shared" si="183"/>
        <v>0.16000000000000003</v>
      </c>
      <c r="AP219" s="10">
        <f t="shared" si="184"/>
        <v>0.15699999999999992</v>
      </c>
      <c r="AQ219" s="9" t="s">
        <v>12</v>
      </c>
      <c r="AR219" s="55" t="s">
        <v>12</v>
      </c>
      <c r="AS219" s="55">
        <v>2.6819999999999999</v>
      </c>
      <c r="AT219" s="55">
        <v>2.827</v>
      </c>
      <c r="AU219" s="55">
        <v>3.0219999999999998</v>
      </c>
      <c r="AV219" s="3">
        <v>3.1920000000000002</v>
      </c>
      <c r="AW219" s="3">
        <v>3.302</v>
      </c>
      <c r="AX219" s="3" t="s">
        <v>12</v>
      </c>
      <c r="AY219" s="3">
        <v>3.5289999999999999</v>
      </c>
      <c r="AZ219" s="15" t="s">
        <v>12</v>
      </c>
      <c r="BA219" s="10">
        <f t="shared" si="185"/>
        <v>3.302</v>
      </c>
      <c r="BB219" s="9">
        <f t="shared" si="186"/>
        <v>0.28000000000000025</v>
      </c>
      <c r="BC219" s="10">
        <f t="shared" si="187"/>
        <v>0.22699999999999987</v>
      </c>
      <c r="BD219" s="9">
        <v>7.0529999999999999</v>
      </c>
      <c r="BE219" s="3">
        <v>7.665</v>
      </c>
      <c r="BF219" s="15">
        <v>8.282</v>
      </c>
      <c r="BG219" s="15">
        <f t="shared" si="188"/>
        <v>7.665</v>
      </c>
      <c r="BH219" s="9">
        <f t="shared" si="189"/>
        <v>0.6120000000000001</v>
      </c>
      <c r="BI219" s="10">
        <f t="shared" si="190"/>
        <v>0.61699999999999999</v>
      </c>
      <c r="BJ219" s="9">
        <v>7.02</v>
      </c>
      <c r="BK219" s="3">
        <v>7.6289999999999996</v>
      </c>
      <c r="BL219" s="15">
        <v>8.2460000000000004</v>
      </c>
      <c r="BM219" s="15">
        <f t="shared" si="191"/>
        <v>7.6289999999999996</v>
      </c>
      <c r="BN219" s="9">
        <f t="shared" si="192"/>
        <v>0.60899999999999999</v>
      </c>
      <c r="BO219" s="10">
        <f t="shared" si="193"/>
        <v>0.61700000000000088</v>
      </c>
      <c r="BP219">
        <f t="shared" si="194"/>
        <v>0</v>
      </c>
      <c r="BQ219" s="93">
        <f t="shared" si="195"/>
        <v>1.0390492359932082</v>
      </c>
      <c r="BR219" s="93">
        <f t="shared" si="196"/>
        <v>1.0339558573853982</v>
      </c>
      <c r="BS219" s="93" t="str">
        <f>VLOOKUP(C219,'Koppeling locatie - aslocatie'!$A$2:$C$8139,2,FALSE)</f>
        <v>maas216</v>
      </c>
      <c r="BT219" s="93">
        <f>VLOOKUP($BS219,aslocaties_v01!$C$3:$AA$500,MATCH($K$3/10,aslocaties_v01!$C$2:$X$2),FALSE)</f>
        <v>6.7370000000000001</v>
      </c>
      <c r="BU219" s="93">
        <f>VLOOKUP(BS219,aslocaties_v01!$C$3:$AA$500,MATCH($K$3,aslocaties_v01!$C$2:$X$2),FALSE)</f>
        <v>7.3319999999999999</v>
      </c>
      <c r="BV219" s="93">
        <f>VLOOKUP(BS219,aslocaties_v01!$C$3:$AA$500,MATCH($K$3*10,aslocaties_v01!$C$2:$Y$2),FALSE)</f>
        <v>7.96</v>
      </c>
      <c r="BW219" s="93">
        <f t="shared" si="197"/>
        <v>0.59499999999999975</v>
      </c>
      <c r="BX219" s="93">
        <f t="shared" si="198"/>
        <v>0.62800000000000011</v>
      </c>
      <c r="BY219" s="94">
        <f t="shared" si="199"/>
        <v>1.0186757215618458E-2</v>
      </c>
      <c r="BZ219" s="94">
        <f t="shared" si="200"/>
        <v>8.0256821829853831E-3</v>
      </c>
      <c r="CA219" s="94">
        <f t="shared" si="201"/>
        <v>3.6000000000000476E-2</v>
      </c>
      <c r="CB219">
        <f t="shared" si="202"/>
        <v>4.1999999999999815E-2</v>
      </c>
      <c r="CC219" s="58">
        <f t="shared" si="203"/>
        <v>4.6999999999999709E-2</v>
      </c>
      <c r="CD219" s="95" t="b">
        <f t="shared" si="204"/>
        <v>0</v>
      </c>
      <c r="CE219" s="96" t="b">
        <f t="shared" si="205"/>
        <v>1</v>
      </c>
      <c r="CF219" t="b">
        <f t="shared" si="206"/>
        <v>1</v>
      </c>
      <c r="CG219" t="b">
        <f t="shared" si="207"/>
        <v>1</v>
      </c>
      <c r="CH219" s="84" t="b">
        <f t="shared" si="208"/>
        <v>1</v>
      </c>
      <c r="CI219">
        <f t="shared" si="209"/>
        <v>0.98899999999999999</v>
      </c>
      <c r="CJ219" t="b">
        <f t="shared" si="210"/>
        <v>1</v>
      </c>
      <c r="CK219" t="b">
        <f t="shared" si="211"/>
        <v>1</v>
      </c>
      <c r="CL219" s="84" t="b">
        <f t="shared" si="231"/>
        <v>1</v>
      </c>
      <c r="CM219">
        <f t="shared" si="212"/>
        <v>3.302</v>
      </c>
      <c r="CN219" t="b">
        <f t="shared" si="213"/>
        <v>1</v>
      </c>
      <c r="CO219" s="84">
        <f t="shared" si="214"/>
        <v>5.814569359376922E-2</v>
      </c>
      <c r="CP219" t="b">
        <f t="shared" si="215"/>
        <v>1</v>
      </c>
      <c r="CQ219" s="96" t="b">
        <f t="shared" si="216"/>
        <v>1</v>
      </c>
      <c r="CR219" t="b">
        <f t="shared" si="217"/>
        <v>1</v>
      </c>
      <c r="CS219" t="b">
        <f t="shared" si="218"/>
        <v>1</v>
      </c>
      <c r="CT219" t="b">
        <f t="shared" si="219"/>
        <v>1</v>
      </c>
      <c r="CU219" t="b">
        <f t="shared" si="220"/>
        <v>1</v>
      </c>
      <c r="CV219" s="84" t="b">
        <f t="shared" si="221"/>
        <v>1</v>
      </c>
      <c r="CW219" t="b">
        <f t="shared" si="222"/>
        <v>1</v>
      </c>
      <c r="CX219" t="b">
        <f t="shared" si="223"/>
        <v>1</v>
      </c>
      <c r="CY219" t="b">
        <f t="shared" si="224"/>
        <v>1</v>
      </c>
      <c r="CZ219" t="b">
        <f t="shared" si="225"/>
        <v>1</v>
      </c>
      <c r="DA219" s="84">
        <f t="shared" si="226"/>
        <v>0</v>
      </c>
      <c r="DB219" t="b">
        <f t="shared" si="227"/>
        <v>0</v>
      </c>
    </row>
    <row r="220" spans="1:106">
      <c r="A220" s="9">
        <v>1874</v>
      </c>
      <c r="B220" s="3">
        <v>2</v>
      </c>
      <c r="C220" s="3" t="s">
        <v>2098</v>
      </c>
      <c r="D220" s="3" t="str">
        <f t="shared" si="174"/>
        <v>MA_1_38-2_dk_0097</v>
      </c>
      <c r="E220" s="3" t="str">
        <f t="shared" si="175"/>
        <v>0097</v>
      </c>
      <c r="F220" s="3">
        <v>149852.5</v>
      </c>
      <c r="G220" s="15">
        <v>417401.06199999998</v>
      </c>
      <c r="H220" s="35" t="str">
        <f t="shared" si="176"/>
        <v>ja</v>
      </c>
      <c r="I220" s="42">
        <v>154</v>
      </c>
      <c r="J220" s="20" t="s">
        <v>372</v>
      </c>
      <c r="K220" s="21">
        <v>10000</v>
      </c>
      <c r="L220" s="28">
        <f t="shared" si="228"/>
        <v>1</v>
      </c>
      <c r="M220" s="28">
        <f t="shared" si="229"/>
        <v>1</v>
      </c>
      <c r="N220" s="56">
        <f t="shared" si="177"/>
        <v>10000</v>
      </c>
      <c r="O220" s="33">
        <f t="shared" si="230"/>
        <v>79.898203046144147</v>
      </c>
      <c r="P220" s="37">
        <f t="shared" si="178"/>
        <v>106.64139618834388</v>
      </c>
      <c r="Q220" s="9" t="s">
        <v>12</v>
      </c>
      <c r="R220" s="55" t="s">
        <v>12</v>
      </c>
      <c r="S220" s="55">
        <v>5.9740000000000002</v>
      </c>
      <c r="T220" s="55">
        <v>6.351</v>
      </c>
      <c r="U220" s="55">
        <v>6.6980000000000004</v>
      </c>
      <c r="V220" s="3">
        <v>6.9729999999999999</v>
      </c>
      <c r="W220" s="3">
        <v>7.2869999999999999</v>
      </c>
      <c r="X220" s="3" t="s">
        <v>12</v>
      </c>
      <c r="Y220" s="3">
        <v>7.9089999999999998</v>
      </c>
      <c r="Z220" s="15" t="s">
        <v>12</v>
      </c>
      <c r="AA220" s="10">
        <f t="shared" si="179"/>
        <v>7.2869999999999999</v>
      </c>
      <c r="AB220" s="9">
        <f t="shared" si="180"/>
        <v>0.58899999999999952</v>
      </c>
      <c r="AC220" s="10">
        <f t="shared" si="181"/>
        <v>0.62199999999999989</v>
      </c>
      <c r="AD220" s="9" t="s">
        <v>12</v>
      </c>
      <c r="AE220" s="55" t="s">
        <v>12</v>
      </c>
      <c r="AF220" s="55">
        <v>0.70699999999999996</v>
      </c>
      <c r="AG220" s="55">
        <v>0.80900000000000005</v>
      </c>
      <c r="AH220" s="55">
        <v>0.91700000000000004</v>
      </c>
      <c r="AI220" s="3">
        <v>0.999</v>
      </c>
      <c r="AJ220" s="3">
        <v>1.083</v>
      </c>
      <c r="AK220" s="3" t="s">
        <v>12</v>
      </c>
      <c r="AL220" s="3">
        <v>1.2529999999999999</v>
      </c>
      <c r="AM220" s="15" t="s">
        <v>12</v>
      </c>
      <c r="AN220" s="10">
        <f t="shared" si="182"/>
        <v>1.083</v>
      </c>
      <c r="AO220" s="9">
        <f t="shared" si="183"/>
        <v>0.16599999999999993</v>
      </c>
      <c r="AP220" s="10">
        <f t="shared" si="184"/>
        <v>0.16999999999999993</v>
      </c>
      <c r="AQ220" s="9" t="s">
        <v>12</v>
      </c>
      <c r="AR220" s="55" t="s">
        <v>12</v>
      </c>
      <c r="AS220" s="55">
        <v>2.8149999999999999</v>
      </c>
      <c r="AT220" s="55">
        <v>2.9969999999999999</v>
      </c>
      <c r="AU220" s="55">
        <v>3.214</v>
      </c>
      <c r="AV220" s="3">
        <v>3.351</v>
      </c>
      <c r="AW220" s="3">
        <v>3.468</v>
      </c>
      <c r="AX220" s="3" t="s">
        <v>12</v>
      </c>
      <c r="AY220" s="3">
        <v>3.7040000000000002</v>
      </c>
      <c r="AZ220" s="15" t="s">
        <v>12</v>
      </c>
      <c r="BA220" s="10">
        <f t="shared" si="185"/>
        <v>3.468</v>
      </c>
      <c r="BB220" s="9">
        <f t="shared" si="186"/>
        <v>0.254</v>
      </c>
      <c r="BC220" s="10">
        <f t="shared" si="187"/>
        <v>0.23600000000000021</v>
      </c>
      <c r="BD220" s="9">
        <v>7.0979999999999999</v>
      </c>
      <c r="BE220" s="3">
        <v>7.7169999999999996</v>
      </c>
      <c r="BF220" s="15">
        <v>8.3350000000000009</v>
      </c>
      <c r="BG220" s="15">
        <f t="shared" si="188"/>
        <v>7.7169999999999996</v>
      </c>
      <c r="BH220" s="9">
        <f t="shared" si="189"/>
        <v>0.61899999999999977</v>
      </c>
      <c r="BI220" s="10">
        <f t="shared" si="190"/>
        <v>0.61800000000000122</v>
      </c>
      <c r="BJ220" s="9">
        <v>7.0529999999999999</v>
      </c>
      <c r="BK220" s="3">
        <v>7.6669999999999998</v>
      </c>
      <c r="BL220" s="15">
        <v>8.2859999999999996</v>
      </c>
      <c r="BM220" s="15">
        <f t="shared" si="191"/>
        <v>7.6669999999999998</v>
      </c>
      <c r="BN220" s="9">
        <f t="shared" si="192"/>
        <v>0.61399999999999988</v>
      </c>
      <c r="BO220" s="10">
        <f t="shared" si="193"/>
        <v>0.61899999999999977</v>
      </c>
      <c r="BP220">
        <f t="shared" si="194"/>
        <v>0</v>
      </c>
      <c r="BQ220" s="93">
        <f t="shared" si="195"/>
        <v>1.050933786078099</v>
      </c>
      <c r="BR220" s="93">
        <f t="shared" si="196"/>
        <v>1.0424448217317495</v>
      </c>
      <c r="BS220" s="93" t="str">
        <f>VLOOKUP(C220,'Koppeling locatie - aslocatie'!$A$2:$C$8139,2,FALSE)</f>
        <v>maas216</v>
      </c>
      <c r="BT220" s="93">
        <f>VLOOKUP($BS220,aslocaties_v01!$C$3:$AA$500,MATCH($K$3/10,aslocaties_v01!$C$2:$X$2),FALSE)</f>
        <v>6.7370000000000001</v>
      </c>
      <c r="BU220" s="93">
        <f>VLOOKUP(BS220,aslocaties_v01!$C$3:$AA$500,MATCH($K$3,aslocaties_v01!$C$2:$X$2),FALSE)</f>
        <v>7.3319999999999999</v>
      </c>
      <c r="BV220" s="93">
        <f>VLOOKUP(BS220,aslocaties_v01!$C$3:$AA$500,MATCH($K$3*10,aslocaties_v01!$C$2:$Y$2),FALSE)</f>
        <v>7.96</v>
      </c>
      <c r="BW220" s="93">
        <f t="shared" si="197"/>
        <v>0.59499999999999975</v>
      </c>
      <c r="BX220" s="93">
        <f t="shared" si="198"/>
        <v>0.62800000000000011</v>
      </c>
      <c r="BY220" s="94">
        <f t="shared" si="199"/>
        <v>1.0186757215620013E-2</v>
      </c>
      <c r="BZ220" s="94">
        <f t="shared" si="200"/>
        <v>9.6463022508042062E-3</v>
      </c>
      <c r="CA220" s="94">
        <f t="shared" si="201"/>
        <v>3.8999999999999702E-2</v>
      </c>
      <c r="CB220">
        <f t="shared" si="202"/>
        <v>4.4999999999999929E-2</v>
      </c>
      <c r="CC220" s="58">
        <f t="shared" si="203"/>
        <v>5.1000000000000156E-2</v>
      </c>
      <c r="CD220" s="95" t="b">
        <f t="shared" si="204"/>
        <v>0</v>
      </c>
      <c r="CE220" s="96" t="b">
        <f t="shared" si="205"/>
        <v>1</v>
      </c>
      <c r="CF220" t="b">
        <f t="shared" si="206"/>
        <v>1</v>
      </c>
      <c r="CG220" t="b">
        <f t="shared" si="207"/>
        <v>1</v>
      </c>
      <c r="CH220" s="84" t="b">
        <f t="shared" si="208"/>
        <v>1</v>
      </c>
      <c r="CI220">
        <f t="shared" si="209"/>
        <v>1.083</v>
      </c>
      <c r="CJ220" t="b">
        <f t="shared" si="210"/>
        <v>1</v>
      </c>
      <c r="CK220" t="b">
        <f t="shared" si="211"/>
        <v>1</v>
      </c>
      <c r="CL220" s="84" t="b">
        <f t="shared" si="231"/>
        <v>1</v>
      </c>
      <c r="CM220">
        <f t="shared" si="212"/>
        <v>3.468</v>
      </c>
      <c r="CN220" t="b">
        <f t="shared" si="213"/>
        <v>1</v>
      </c>
      <c r="CO220" s="84">
        <f t="shared" si="214"/>
        <v>5.7722572868464321E-2</v>
      </c>
      <c r="CP220" t="b">
        <f t="shared" si="215"/>
        <v>1</v>
      </c>
      <c r="CQ220" s="96" t="b">
        <f t="shared" si="216"/>
        <v>1</v>
      </c>
      <c r="CR220" t="b">
        <f t="shared" si="217"/>
        <v>1</v>
      </c>
      <c r="CS220" t="b">
        <f t="shared" si="218"/>
        <v>1</v>
      </c>
      <c r="CT220" t="b">
        <f t="shared" si="219"/>
        <v>1</v>
      </c>
      <c r="CU220" t="b">
        <f t="shared" si="220"/>
        <v>1</v>
      </c>
      <c r="CV220" s="84" t="b">
        <f t="shared" si="221"/>
        <v>1</v>
      </c>
      <c r="CW220" t="b">
        <f t="shared" si="222"/>
        <v>1</v>
      </c>
      <c r="CX220" t="b">
        <f t="shared" si="223"/>
        <v>0</v>
      </c>
      <c r="CY220" t="b">
        <f t="shared" si="224"/>
        <v>1</v>
      </c>
      <c r="CZ220" t="b">
        <f t="shared" si="225"/>
        <v>1</v>
      </c>
      <c r="DA220" s="84">
        <f t="shared" si="226"/>
        <v>1</v>
      </c>
      <c r="DB220" t="b">
        <f t="shared" si="227"/>
        <v>0</v>
      </c>
    </row>
    <row r="221" spans="1:106">
      <c r="A221" s="9">
        <v>1875</v>
      </c>
      <c r="B221" s="3">
        <v>2</v>
      </c>
      <c r="C221" s="3" t="s">
        <v>2099</v>
      </c>
      <c r="D221" s="3" t="str">
        <f t="shared" si="174"/>
        <v>MA_1_38-2_dk_0098</v>
      </c>
      <c r="E221" s="3" t="str">
        <f t="shared" si="175"/>
        <v>0098</v>
      </c>
      <c r="F221" s="3">
        <v>149748.891</v>
      </c>
      <c r="G221" s="15">
        <v>417375.81199999998</v>
      </c>
      <c r="H221" s="35" t="str">
        <f t="shared" si="176"/>
        <v>ja</v>
      </c>
      <c r="I221" s="42">
        <v>169</v>
      </c>
      <c r="J221" s="20" t="s">
        <v>372</v>
      </c>
      <c r="K221" s="21">
        <v>10000</v>
      </c>
      <c r="L221" s="28">
        <f t="shared" si="228"/>
        <v>1</v>
      </c>
      <c r="M221" s="28">
        <f t="shared" si="229"/>
        <v>1</v>
      </c>
      <c r="N221" s="56">
        <f t="shared" si="177"/>
        <v>10000</v>
      </c>
      <c r="O221" s="33">
        <f t="shared" si="230"/>
        <v>106.64139618834388</v>
      </c>
      <c r="P221" s="37">
        <f t="shared" si="178"/>
        <v>77.407584964269674</v>
      </c>
      <c r="Q221" s="9" t="s">
        <v>12</v>
      </c>
      <c r="R221" s="55" t="s">
        <v>12</v>
      </c>
      <c r="S221" s="55">
        <v>5.9429999999999996</v>
      </c>
      <c r="T221" s="55">
        <v>6.3239999999999998</v>
      </c>
      <c r="U221" s="55">
        <v>6.6680000000000001</v>
      </c>
      <c r="V221" s="3">
        <v>6.9480000000000004</v>
      </c>
      <c r="W221" s="3">
        <v>7.2629999999999999</v>
      </c>
      <c r="X221" s="3" t="s">
        <v>12</v>
      </c>
      <c r="Y221" s="3">
        <v>7.8860000000000001</v>
      </c>
      <c r="Z221" s="15" t="s">
        <v>12</v>
      </c>
      <c r="AA221" s="10">
        <f t="shared" si="179"/>
        <v>7.2629999999999999</v>
      </c>
      <c r="AB221" s="9">
        <f t="shared" si="180"/>
        <v>0.59499999999999975</v>
      </c>
      <c r="AC221" s="10">
        <f t="shared" si="181"/>
        <v>0.62300000000000022</v>
      </c>
      <c r="AD221" s="9" t="s">
        <v>12</v>
      </c>
      <c r="AE221" s="55" t="s">
        <v>12</v>
      </c>
      <c r="AF221" s="55">
        <v>0.71</v>
      </c>
      <c r="AG221" s="55">
        <v>0.80900000000000005</v>
      </c>
      <c r="AH221" s="55">
        <v>0.92400000000000004</v>
      </c>
      <c r="AI221" s="3">
        <v>1.018</v>
      </c>
      <c r="AJ221" s="3">
        <v>1.1060000000000001</v>
      </c>
      <c r="AK221" s="3" t="s">
        <v>12</v>
      </c>
      <c r="AL221" s="3">
        <v>1.28</v>
      </c>
      <c r="AM221" s="15" t="s">
        <v>12</v>
      </c>
      <c r="AN221" s="10">
        <f t="shared" si="182"/>
        <v>1.1060000000000001</v>
      </c>
      <c r="AO221" s="9">
        <f t="shared" si="183"/>
        <v>0.18200000000000005</v>
      </c>
      <c r="AP221" s="10">
        <f t="shared" si="184"/>
        <v>0.17399999999999993</v>
      </c>
      <c r="AQ221" s="9" t="s">
        <v>12</v>
      </c>
      <c r="AR221" s="55" t="s">
        <v>12</v>
      </c>
      <c r="AS221" s="55">
        <v>2.8250000000000002</v>
      </c>
      <c r="AT221" s="55">
        <v>3.0009999999999999</v>
      </c>
      <c r="AU221" s="55">
        <v>3.2269999999999999</v>
      </c>
      <c r="AV221" s="3">
        <v>3.391</v>
      </c>
      <c r="AW221" s="3">
        <v>3.5139999999999998</v>
      </c>
      <c r="AX221" s="3" t="s">
        <v>12</v>
      </c>
      <c r="AY221" s="3">
        <v>3.7519999999999998</v>
      </c>
      <c r="AZ221" s="15" t="s">
        <v>12</v>
      </c>
      <c r="BA221" s="10">
        <f t="shared" si="185"/>
        <v>3.5139999999999998</v>
      </c>
      <c r="BB221" s="9">
        <f t="shared" si="186"/>
        <v>0.28699999999999992</v>
      </c>
      <c r="BC221" s="10">
        <f t="shared" si="187"/>
        <v>0.23799999999999999</v>
      </c>
      <c r="BD221" s="9">
        <v>7.1829999999999998</v>
      </c>
      <c r="BE221" s="3">
        <v>7.82</v>
      </c>
      <c r="BF221" s="15">
        <v>8.4529999999999994</v>
      </c>
      <c r="BG221" s="15">
        <f t="shared" si="188"/>
        <v>7.82</v>
      </c>
      <c r="BH221" s="9">
        <f t="shared" si="189"/>
        <v>0.63700000000000045</v>
      </c>
      <c r="BI221" s="10">
        <f t="shared" si="190"/>
        <v>0.63299999999999912</v>
      </c>
      <c r="BJ221" s="9">
        <v>7.1459999999999999</v>
      </c>
      <c r="BK221" s="3">
        <v>7.7809999999999997</v>
      </c>
      <c r="BL221" s="15">
        <v>8.4130000000000003</v>
      </c>
      <c r="BM221" s="15">
        <f t="shared" si="191"/>
        <v>7.7809999999999997</v>
      </c>
      <c r="BN221" s="9">
        <f t="shared" si="192"/>
        <v>0.63499999999999979</v>
      </c>
      <c r="BO221" s="10">
        <f t="shared" si="193"/>
        <v>0.63200000000000056</v>
      </c>
      <c r="BP221">
        <f t="shared" si="194"/>
        <v>0</v>
      </c>
      <c r="BQ221" s="93">
        <f t="shared" si="195"/>
        <v>1.070588235294119</v>
      </c>
      <c r="BR221" s="93">
        <f t="shared" si="196"/>
        <v>1.0672268907563025</v>
      </c>
      <c r="BS221" s="93" t="str">
        <f>VLOOKUP(C221,'Koppeling locatie - aslocatie'!$A$2:$C$8139,2,FALSE)</f>
        <v>maas216</v>
      </c>
      <c r="BT221" s="93">
        <f>VLOOKUP($BS221,aslocaties_v01!$C$3:$AA$500,MATCH($K$3/10,aslocaties_v01!$C$2:$X$2),FALSE)</f>
        <v>6.7370000000000001</v>
      </c>
      <c r="BU221" s="93">
        <f>VLOOKUP(BS221,aslocaties_v01!$C$3:$AA$500,MATCH($K$3,aslocaties_v01!$C$2:$X$2),FALSE)</f>
        <v>7.3319999999999999</v>
      </c>
      <c r="BV221" s="93">
        <f>VLOOKUP(BS221,aslocaties_v01!$C$3:$AA$500,MATCH($K$3*10,aslocaties_v01!$C$2:$Y$2),FALSE)</f>
        <v>7.96</v>
      </c>
      <c r="BW221" s="93">
        <f t="shared" si="197"/>
        <v>0.59499999999999975</v>
      </c>
      <c r="BX221" s="93">
        <f t="shared" si="198"/>
        <v>0.62800000000000011</v>
      </c>
      <c r="BY221" s="94">
        <f t="shared" si="199"/>
        <v>0</v>
      </c>
      <c r="BZ221" s="94">
        <f t="shared" si="200"/>
        <v>8.0256821829853831E-3</v>
      </c>
      <c r="CA221" s="94">
        <f t="shared" si="201"/>
        <v>6.899999999999995E-2</v>
      </c>
      <c r="CB221">
        <f t="shared" si="202"/>
        <v>6.899999999999995E-2</v>
      </c>
      <c r="CC221" s="58">
        <f t="shared" si="203"/>
        <v>7.3999999999999844E-2</v>
      </c>
      <c r="CD221" s="95" t="b">
        <f t="shared" si="204"/>
        <v>0</v>
      </c>
      <c r="CE221" s="96" t="b">
        <f t="shared" si="205"/>
        <v>1</v>
      </c>
      <c r="CF221" t="b">
        <f t="shared" si="206"/>
        <v>1</v>
      </c>
      <c r="CG221" t="b">
        <f t="shared" si="207"/>
        <v>1</v>
      </c>
      <c r="CH221" s="84" t="b">
        <f t="shared" si="208"/>
        <v>1</v>
      </c>
      <c r="CI221">
        <f t="shared" si="209"/>
        <v>1.1060000000000001</v>
      </c>
      <c r="CJ221" t="b">
        <f t="shared" si="210"/>
        <v>1</v>
      </c>
      <c r="CK221" t="b">
        <f t="shared" si="211"/>
        <v>1</v>
      </c>
      <c r="CL221" s="84" t="b">
        <f t="shared" si="231"/>
        <v>1</v>
      </c>
      <c r="CM221">
        <f t="shared" si="212"/>
        <v>3.5139999999999998</v>
      </c>
      <c r="CN221" t="b">
        <f t="shared" si="213"/>
        <v>1</v>
      </c>
      <c r="CO221" s="84">
        <f t="shared" si="214"/>
        <v>5.7415217492041676E-2</v>
      </c>
      <c r="CP221" t="b">
        <f t="shared" si="215"/>
        <v>1</v>
      </c>
      <c r="CQ221" s="96" t="b">
        <f t="shared" si="216"/>
        <v>1</v>
      </c>
      <c r="CR221" t="b">
        <f t="shared" si="217"/>
        <v>1</v>
      </c>
      <c r="CS221" t="b">
        <f t="shared" si="218"/>
        <v>0</v>
      </c>
      <c r="CT221" t="b">
        <f t="shared" si="219"/>
        <v>1</v>
      </c>
      <c r="CU221" t="b">
        <f t="shared" si="220"/>
        <v>1</v>
      </c>
      <c r="CV221" s="84" t="b">
        <f t="shared" si="221"/>
        <v>1</v>
      </c>
      <c r="CW221" t="b">
        <f t="shared" si="222"/>
        <v>0</v>
      </c>
      <c r="CX221" t="b">
        <f t="shared" si="223"/>
        <v>0</v>
      </c>
      <c r="CY221" t="b">
        <f t="shared" si="224"/>
        <v>1</v>
      </c>
      <c r="CZ221" t="b">
        <f t="shared" si="225"/>
        <v>1</v>
      </c>
      <c r="DA221" s="84">
        <f t="shared" si="226"/>
        <v>2</v>
      </c>
      <c r="DB221" t="b">
        <f t="shared" si="227"/>
        <v>0</v>
      </c>
    </row>
    <row r="222" spans="1:106">
      <c r="A222" s="9">
        <v>1876</v>
      </c>
      <c r="B222" s="3">
        <v>2</v>
      </c>
      <c r="C222" s="3" t="s">
        <v>2100</v>
      </c>
      <c r="D222" s="3" t="str">
        <f t="shared" si="174"/>
        <v>MA_1_38-2_dk_0099</v>
      </c>
      <c r="E222" s="3" t="str">
        <f t="shared" si="175"/>
        <v>0099</v>
      </c>
      <c r="F222" s="3">
        <v>149674.06200000001</v>
      </c>
      <c r="G222" s="15">
        <v>417395.625</v>
      </c>
      <c r="H222" s="35" t="str">
        <f t="shared" si="176"/>
        <v>ja</v>
      </c>
      <c r="I222" s="42">
        <v>212</v>
      </c>
      <c r="J222" s="20" t="s">
        <v>372</v>
      </c>
      <c r="K222" s="21">
        <v>10000</v>
      </c>
      <c r="L222" s="28">
        <f t="shared" si="228"/>
        <v>1</v>
      </c>
      <c r="M222" s="28">
        <f t="shared" si="229"/>
        <v>1</v>
      </c>
      <c r="N222" s="56">
        <f t="shared" si="177"/>
        <v>10000</v>
      </c>
      <c r="O222" s="33">
        <f t="shared" si="230"/>
        <v>77.407584964269674</v>
      </c>
      <c r="P222" s="128" t="s">
        <v>12</v>
      </c>
      <c r="Q222" s="9" t="s">
        <v>12</v>
      </c>
      <c r="R222" s="55" t="s">
        <v>12</v>
      </c>
      <c r="S222" s="55">
        <v>5.9349999999999996</v>
      </c>
      <c r="T222" s="55">
        <v>6.3140000000000001</v>
      </c>
      <c r="U222" s="55">
        <v>6.6609999999999996</v>
      </c>
      <c r="V222" s="3">
        <v>6.94</v>
      </c>
      <c r="W222" s="3">
        <v>7.2549999999999999</v>
      </c>
      <c r="X222" s="3" t="s">
        <v>12</v>
      </c>
      <c r="Y222" s="3">
        <v>7.8810000000000002</v>
      </c>
      <c r="Z222" s="15" t="s">
        <v>12</v>
      </c>
      <c r="AA222" s="10">
        <f t="shared" si="179"/>
        <v>7.2549999999999999</v>
      </c>
      <c r="AB222" s="9">
        <f t="shared" si="180"/>
        <v>0.59400000000000031</v>
      </c>
      <c r="AC222" s="10">
        <f t="shared" si="181"/>
        <v>0.62600000000000033</v>
      </c>
      <c r="AD222" s="9" t="s">
        <v>12</v>
      </c>
      <c r="AE222" s="55" t="s">
        <v>12</v>
      </c>
      <c r="AF222" s="55">
        <v>0.69499999999999995</v>
      </c>
      <c r="AG222" s="55">
        <v>0.79800000000000004</v>
      </c>
      <c r="AH222" s="55">
        <v>0.91500000000000004</v>
      </c>
      <c r="AI222" s="3">
        <v>1.0009999999999999</v>
      </c>
      <c r="AJ222" s="3">
        <v>1.0880000000000001</v>
      </c>
      <c r="AK222" s="3" t="s">
        <v>12</v>
      </c>
      <c r="AL222" s="3">
        <v>1.26</v>
      </c>
      <c r="AM222" s="15" t="s">
        <v>12</v>
      </c>
      <c r="AN222" s="10">
        <f t="shared" si="182"/>
        <v>1.0880000000000001</v>
      </c>
      <c r="AO222" s="9">
        <f t="shared" si="183"/>
        <v>0.17300000000000004</v>
      </c>
      <c r="AP222" s="10">
        <f t="shared" si="184"/>
        <v>0.17199999999999993</v>
      </c>
      <c r="AQ222" s="9" t="s">
        <v>12</v>
      </c>
      <c r="AR222" s="55" t="s">
        <v>12</v>
      </c>
      <c r="AS222" s="55">
        <v>2.7949999999999999</v>
      </c>
      <c r="AT222" s="55">
        <v>2.976</v>
      </c>
      <c r="AU222" s="55">
        <v>3.2189999999999999</v>
      </c>
      <c r="AV222" s="3">
        <v>3.36</v>
      </c>
      <c r="AW222" s="3">
        <v>3.4830000000000001</v>
      </c>
      <c r="AX222" s="3" t="s">
        <v>12</v>
      </c>
      <c r="AY222" s="3">
        <v>3.72</v>
      </c>
      <c r="AZ222" s="15" t="s">
        <v>12</v>
      </c>
      <c r="BA222" s="10">
        <f t="shared" si="185"/>
        <v>3.4830000000000001</v>
      </c>
      <c r="BB222" s="9">
        <f t="shared" si="186"/>
        <v>0.26400000000000023</v>
      </c>
      <c r="BC222" s="10">
        <f t="shared" si="187"/>
        <v>0.2370000000000001</v>
      </c>
      <c r="BD222" s="9">
        <v>7.32</v>
      </c>
      <c r="BE222" s="3">
        <v>7.9809999999999999</v>
      </c>
      <c r="BF222" s="15">
        <v>8.6519999999999992</v>
      </c>
      <c r="BG222" s="15">
        <f t="shared" si="188"/>
        <v>7.9809999999999999</v>
      </c>
      <c r="BH222" s="9">
        <f t="shared" si="189"/>
        <v>0.66099999999999959</v>
      </c>
      <c r="BI222" s="10">
        <f t="shared" si="190"/>
        <v>0.67099999999999937</v>
      </c>
      <c r="BJ222" s="9">
        <v>7.3330000000000002</v>
      </c>
      <c r="BK222" s="3">
        <v>8.0079999999999991</v>
      </c>
      <c r="BL222" s="15">
        <v>8.6929999999999996</v>
      </c>
      <c r="BM222" s="15">
        <f t="shared" si="191"/>
        <v>8.0079999999999991</v>
      </c>
      <c r="BN222" s="9">
        <f t="shared" si="192"/>
        <v>0.67499999999999893</v>
      </c>
      <c r="BO222" s="10">
        <f t="shared" si="193"/>
        <v>0.6850000000000005</v>
      </c>
      <c r="BP222">
        <f t="shared" si="194"/>
        <v>0</v>
      </c>
      <c r="BQ222" s="93">
        <f t="shared" si="195"/>
        <v>1.1127946127946116</v>
      </c>
      <c r="BR222" s="93">
        <f t="shared" si="196"/>
        <v>1.136363636363634</v>
      </c>
      <c r="BS222" s="93" t="str">
        <f>VLOOKUP(C222,'Koppeling locatie - aslocatie'!$A$2:$C$8139,2,FALSE)</f>
        <v>maas217</v>
      </c>
      <c r="BT222" s="93">
        <f>VLOOKUP($BS222,aslocaties_v01!$C$3:$AA$500,MATCH($K$3/10,aslocaties_v01!$C$2:$X$2),FALSE)</f>
        <v>6.64</v>
      </c>
      <c r="BU222" s="93">
        <f>VLOOKUP(BS222,aslocaties_v01!$C$3:$AA$500,MATCH($K$3,aslocaties_v01!$C$2:$X$2),FALSE)</f>
        <v>7.2370000000000001</v>
      </c>
      <c r="BV222" s="93">
        <f>VLOOKUP(BS222,aslocaties_v01!$C$3:$AA$500,MATCH($K$3*10,aslocaties_v01!$C$2:$Y$2),FALSE)</f>
        <v>7.8630000000000004</v>
      </c>
      <c r="BW222" s="93">
        <f t="shared" si="197"/>
        <v>0.59700000000000042</v>
      </c>
      <c r="BX222" s="93">
        <f t="shared" si="198"/>
        <v>0.62600000000000033</v>
      </c>
      <c r="BY222" s="94">
        <f t="shared" si="199"/>
        <v>5.050505050505194E-3</v>
      </c>
      <c r="BZ222" s="94">
        <f t="shared" si="200"/>
        <v>0</v>
      </c>
      <c r="CA222" s="94">
        <f t="shared" si="201"/>
        <v>2.0999999999999908E-2</v>
      </c>
      <c r="CB222">
        <f t="shared" si="202"/>
        <v>1.7999999999999794E-2</v>
      </c>
      <c r="CC222" s="58">
        <f t="shared" si="203"/>
        <v>1.7999999999999794E-2</v>
      </c>
      <c r="CD222" s="95" t="b">
        <f t="shared" si="204"/>
        <v>0</v>
      </c>
      <c r="CE222" s="96" t="b">
        <f t="shared" si="205"/>
        <v>1</v>
      </c>
      <c r="CF222" t="b">
        <f t="shared" si="206"/>
        <v>1</v>
      </c>
      <c r="CG222" t="b">
        <f t="shared" si="207"/>
        <v>1</v>
      </c>
      <c r="CH222" s="84" t="b">
        <f t="shared" si="208"/>
        <v>1</v>
      </c>
      <c r="CI222">
        <f t="shared" si="209"/>
        <v>1.0880000000000001</v>
      </c>
      <c r="CJ222" t="b">
        <f t="shared" si="210"/>
        <v>1</v>
      </c>
      <c r="CK222" t="b">
        <f t="shared" si="211"/>
        <v>1</v>
      </c>
      <c r="CL222" s="84" t="b">
        <f t="shared" si="231"/>
        <v>1</v>
      </c>
      <c r="CM222">
        <f t="shared" si="212"/>
        <v>3.4830000000000001</v>
      </c>
      <c r="CN222" t="b">
        <f t="shared" si="213"/>
        <v>1</v>
      </c>
      <c r="CO222" s="84">
        <f t="shared" si="214"/>
        <v>5.7490667103545008E-2</v>
      </c>
      <c r="CP222" t="b">
        <f t="shared" si="215"/>
        <v>1</v>
      </c>
      <c r="CQ222" s="96" t="b">
        <f t="shared" si="216"/>
        <v>1</v>
      </c>
      <c r="CR222" t="b">
        <f t="shared" si="217"/>
        <v>0</v>
      </c>
      <c r="CS222" t="b">
        <f t="shared" si="218"/>
        <v>0</v>
      </c>
      <c r="CT222" t="b">
        <f t="shared" si="219"/>
        <v>1</v>
      </c>
      <c r="CU222" t="b">
        <f t="shared" si="220"/>
        <v>1</v>
      </c>
      <c r="CV222" s="84" t="str">
        <f>IF(P222="-","-",ABS(#REF!-AA222)&lt;P222*$CR$1)</f>
        <v>-</v>
      </c>
      <c r="CW222" t="str">
        <f>IF(P222="-","-",ABS(#REF!-BG222)&lt;P222*$CS$1)</f>
        <v>-</v>
      </c>
      <c r="CX222" t="str">
        <f>IF(P222="-","-",ABS(#REF!-BM222)&lt;P222*$CT$1)</f>
        <v>-</v>
      </c>
      <c r="CY222" t="str">
        <f>IF(P222="-","-",ABS(#REF!-AN222)&lt;P222*$CU$1)</f>
        <v>-</v>
      </c>
      <c r="CZ222" t="str">
        <f>IF(P222="-","-",ABS(BA222-#REF!)&lt;P222*$CV$1)</f>
        <v>-</v>
      </c>
      <c r="DA222" s="84">
        <f t="shared" si="226"/>
        <v>1</v>
      </c>
      <c r="DB222" t="b">
        <f t="shared" si="227"/>
        <v>0</v>
      </c>
    </row>
  </sheetData>
  <sortState xmlns:xlrd2="http://schemas.microsoft.com/office/spreadsheetml/2017/richdata2" ref="A3:DB222">
    <sortCondition ref="D3"/>
  </sortState>
  <mergeCells count="2">
    <mergeCell ref="A1:G1"/>
    <mergeCell ref="DB1:DB2"/>
  </mergeCells>
  <conditionalFormatting sqref="O3:P222">
    <cfRule type="cellIs" dxfId="29" priority="1131" stopIfTrue="1" operator="equal">
      <formula>"-"</formula>
    </cfRule>
    <cfRule type="cellIs" dxfId="28" priority="1132" stopIfTrue="1" operator="greaterThan">
      <formula>300</formula>
    </cfRule>
    <cfRule type="cellIs" dxfId="27" priority="1133" stopIfTrue="1" operator="greaterThanOrEqual">
      <formula>125</formula>
    </cfRule>
  </conditionalFormatting>
  <conditionalFormatting sqref="H3:I222">
    <cfRule type="cellIs" dxfId="26" priority="1129" operator="equal">
      <formula>"nee"</formula>
    </cfRule>
    <cfRule type="cellIs" dxfId="25" priority="1130" operator="equal">
      <formula>"ja"</formula>
    </cfRule>
  </conditionalFormatting>
  <conditionalFormatting sqref="BQ3:BS222">
    <cfRule type="iconSet" priority="7360">
      <iconSet iconSet="3Symbols2">
        <cfvo type="percent" val="0"/>
        <cfvo type="num" val="0.95"/>
        <cfvo type="num" val="1"/>
      </iconSet>
    </cfRule>
  </conditionalFormatting>
  <conditionalFormatting sqref="BY3:BZ222">
    <cfRule type="iconSet" priority="7361">
      <iconSet iconSet="3Symbols2" reverse="1">
        <cfvo type="percent" val="0"/>
        <cfvo type="num" val="7.4999999999999997E-2" gte="0"/>
        <cfvo type="num" val="0.1" gte="0"/>
      </iconSet>
    </cfRule>
  </conditionalFormatting>
  <conditionalFormatting sqref="CA3:CD222">
    <cfRule type="iconSet" priority="7362">
      <iconSet iconSet="3Symbols2" reverse="1">
        <cfvo type="percent" val="0"/>
        <cfvo type="num" val="0.1"/>
        <cfvo type="num" val="0.15"/>
      </iconSet>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Blad22"/>
  <dimension ref="A1:DB59"/>
  <sheetViews>
    <sheetView topLeftCell="BW1" zoomScaleNormal="100"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1877</v>
      </c>
      <c r="B3" s="7">
        <v>2</v>
      </c>
      <c r="C3" s="7" t="s">
        <v>2101</v>
      </c>
      <c r="D3" s="7" t="str">
        <f t="shared" ref="D3:D34" si="0">IF(ISERROR(FIND("_",C3)),C3,LEFT(C3,LEN(C3)-LEN(RIGHT(C3,LEN(C3)-FIND("~",SUBSTITUTE(C3,"_","~",LEN(C3)-LEN(SUBSTITUTE(C3,"_",""))))))) &amp; TEXT(INT(RIGHT(C3,LEN(C3)-FIND("~",SUBSTITUTE(C3,"_","~",LEN(C3)-LEN(SUBSTITUTE(C3,"_","")))))), "0000") )</f>
        <v>MA_1_39-1_dk_0001</v>
      </c>
      <c r="E3" s="7" t="str">
        <f t="shared" ref="E3:E34" si="1">TEXT(INT(RIGHT(C3,LEN(C3)-FIND("~",SUBSTITUTE(C3,"_","~",LEN(C3)-LEN(SUBSTITUTE(C3,"_","")))))), "0000")</f>
        <v>0001</v>
      </c>
      <c r="F3" s="7">
        <v>151673.17199999999</v>
      </c>
      <c r="G3" s="14">
        <v>421916.03100000002</v>
      </c>
      <c r="H3" s="34" t="str">
        <f t="shared" ref="H3:H34" si="2">IF(COUNTIF(C:C, "="&amp;C3)=1,"ja", "nee")</f>
        <v>ja</v>
      </c>
      <c r="I3" s="41">
        <v>234</v>
      </c>
      <c r="J3" s="72" t="s">
        <v>375</v>
      </c>
      <c r="K3" s="74">
        <v>10000</v>
      </c>
      <c r="L3" s="45">
        <v>1</v>
      </c>
      <c r="M3" s="49">
        <v>1</v>
      </c>
      <c r="N3" s="46">
        <f t="shared" ref="N3:N34" si="3">INT(K3/L3*M3)</f>
        <v>10000</v>
      </c>
      <c r="O3" s="32" t="s">
        <v>12</v>
      </c>
      <c r="P3" s="37">
        <f t="shared" ref="P3:P34" si="4">SQRT((F3-F4)^2+(G3-G4)^2)</f>
        <v>812.36304560093151</v>
      </c>
      <c r="Q3" s="6" t="s">
        <v>12</v>
      </c>
      <c r="R3" s="54" t="s">
        <v>12</v>
      </c>
      <c r="S3" s="54">
        <v>6.2549999999999999</v>
      </c>
      <c r="T3" s="54">
        <v>6.6310000000000002</v>
      </c>
      <c r="U3" s="54">
        <v>6.976</v>
      </c>
      <c r="V3" s="7">
        <v>7.2510000000000003</v>
      </c>
      <c r="W3" s="7">
        <v>7.5640000000000001</v>
      </c>
      <c r="X3" s="7" t="s">
        <v>12</v>
      </c>
      <c r="Y3" s="7">
        <v>8.1959999999999997</v>
      </c>
      <c r="Z3" s="14" t="s">
        <v>12</v>
      </c>
      <c r="AA3" s="8">
        <f t="shared" ref="AA3:AA34" si="5">LOOKUP($K3,$Q$2:$Z$2,Q3:Z3)</f>
        <v>7.5640000000000001</v>
      </c>
      <c r="AB3" s="6">
        <f t="shared" ref="AB3:AB34" si="6">LOOKUP($K3,$Q$2:$Z$2,Q3:Z3)-LOOKUP(0.1*$K3,$Q$2:$Z$2,Q3:Z3)</f>
        <v>0.58800000000000008</v>
      </c>
      <c r="AC3" s="8">
        <f t="shared" ref="AC3:AC34" si="7">LOOKUP(10*$K3,$Q$2:$Z$2,Q3:Z3)-LOOKUP($K3,$Q$2:$Z$2,Q3:Z3)</f>
        <v>0.63199999999999967</v>
      </c>
      <c r="AD3" s="6" t="s">
        <v>12</v>
      </c>
      <c r="AE3" s="54" t="s">
        <v>12</v>
      </c>
      <c r="AF3" s="54">
        <v>0.41599999999999998</v>
      </c>
      <c r="AG3" s="54">
        <v>0.49299999999999999</v>
      </c>
      <c r="AH3" s="54">
        <v>0.56999999999999995</v>
      </c>
      <c r="AI3" s="7">
        <v>0.64100000000000001</v>
      </c>
      <c r="AJ3" s="7">
        <v>0.72199999999999998</v>
      </c>
      <c r="AK3" s="7" t="s">
        <v>12</v>
      </c>
      <c r="AL3" s="7">
        <v>0.91800000000000004</v>
      </c>
      <c r="AM3" s="14" t="s">
        <v>12</v>
      </c>
      <c r="AN3" s="8">
        <f t="shared" ref="AN3:AN34" si="8">LOOKUP($K3,$Q$2:$Z$2,AD3:AM3)</f>
        <v>0.72199999999999998</v>
      </c>
      <c r="AO3" s="6">
        <f t="shared" ref="AO3:AO34" si="9">LOOKUP($K3,$Q$2:$Z$2,AD3:AM3)-LOOKUP(0.1*$K3,$Q$2:$Z$2,AD3:AM3)</f>
        <v>0.15200000000000002</v>
      </c>
      <c r="AP3" s="8">
        <f t="shared" ref="AP3:AP34" si="10">LOOKUP(10*$K3,$Q$2:$Z$2,AD3:AM3)-LOOKUP($K3,$Q$2:$Z$2,AD3:AM3)</f>
        <v>0.19600000000000006</v>
      </c>
      <c r="AQ3" s="6" t="s">
        <v>12</v>
      </c>
      <c r="AR3" s="54" t="s">
        <v>12</v>
      </c>
      <c r="AS3" s="54">
        <v>2.089</v>
      </c>
      <c r="AT3" s="54">
        <v>2.3010000000000002</v>
      </c>
      <c r="AU3" s="54">
        <v>2.5070000000000001</v>
      </c>
      <c r="AV3" s="7">
        <v>2.6269999999999998</v>
      </c>
      <c r="AW3" s="7">
        <v>2.766</v>
      </c>
      <c r="AX3" s="7" t="s">
        <v>12</v>
      </c>
      <c r="AY3" s="7">
        <v>3.09</v>
      </c>
      <c r="AZ3" s="14" t="s">
        <v>12</v>
      </c>
      <c r="BA3" s="8">
        <f t="shared" ref="BA3:BA34" si="11">LOOKUP($K3,$Q$2:$Z$2,AQ3:AZ3)</f>
        <v>2.766</v>
      </c>
      <c r="BB3" s="6">
        <f t="shared" ref="BB3:BB34" si="12">LOOKUP($K3,$Q$2:$Z$2,AQ3:AZ3)-LOOKUP(0.1*$K3,$Q$2:$Z$2,AQ3:AZ3)</f>
        <v>0.2589999999999999</v>
      </c>
      <c r="BC3" s="8">
        <f t="shared" ref="BC3:BC34" si="13">LOOKUP(10*$K3,$Q$2:$Z$2,AQ3:AZ3)-LOOKUP($K3,$Q$2:$Z$2,AQ3:AZ3)</f>
        <v>0.32399999999999984</v>
      </c>
      <c r="BD3" s="6">
        <v>7.4989999999999997</v>
      </c>
      <c r="BE3" s="7">
        <v>8.1329999999999991</v>
      </c>
      <c r="BF3" s="14">
        <v>8.7940000000000005</v>
      </c>
      <c r="BG3" s="8">
        <f t="shared" ref="BG3:BG34" si="14">LOOKUP($N3,$BD$2:$BF$2,BD3:BF3)</f>
        <v>8.1329999999999991</v>
      </c>
      <c r="BH3" s="6">
        <f t="shared" ref="BH3:BH34" si="15">BE3-BD3</f>
        <v>0.63399999999999945</v>
      </c>
      <c r="BI3" s="8">
        <f t="shared" ref="BI3:BI34" si="16">BF3-BE3</f>
        <v>0.66100000000000136</v>
      </c>
      <c r="BJ3" s="6">
        <v>7.5129999999999999</v>
      </c>
      <c r="BK3" s="7">
        <v>8.157</v>
      </c>
      <c r="BL3" s="14">
        <v>8.8309999999999995</v>
      </c>
      <c r="BM3" s="8">
        <f t="shared" ref="BM3:BM34" si="17">LOOKUP($N3,$BD$2:$BF$2,BJ3:BL3)</f>
        <v>8.157</v>
      </c>
      <c r="BN3" s="6">
        <f t="shared" ref="BN3:BN34" si="18">BK3-BJ3</f>
        <v>0.64400000000000013</v>
      </c>
      <c r="BO3" s="8">
        <f t="shared" ref="BO3:BO34" si="19">BL3-BK3</f>
        <v>0.67399999999999949</v>
      </c>
      <c r="BP3">
        <f t="shared" ref="BP3:BP34" si="20">IF(AND(ISERROR(FIND("Fout",Q3)), ISERROR(FIND("Fout",AD3)), ISERROR(FIND("Fout",AQ3)), ISERROR(FIND( "Fout",BD3)), ISERROR(FIND( "Fout",BJ3))),0,1)</f>
        <v>0</v>
      </c>
      <c r="BQ3" s="93">
        <f t="shared" ref="BQ3:BQ34" si="21">IF(AB3=0, -1, BH3/AB3)</f>
        <v>1.0782312925170057</v>
      </c>
      <c r="BR3" s="93">
        <f t="shared" ref="BR3:BR34" si="22">IF(AB3=0,-1,BN3/AB3)</f>
        <v>1.0952380952380953</v>
      </c>
      <c r="BS3" s="93" t="str">
        <f>VLOOKUP(C3,'Koppeling locatie - aslocatie'!$A$2:$C$8139,2,FALSE)</f>
        <v>maas210</v>
      </c>
      <c r="BT3" s="93">
        <f>VLOOKUP($BS3,aslocaties_v01!$C$3:$AA$500,MATCH($K$3/10,aslocaties_v01!$C$2:$X$2),FALSE)</f>
        <v>7.0650000000000004</v>
      </c>
      <c r="BU3" s="93">
        <f>VLOOKUP(BS3,aslocaties_v01!$C$3:$AA$500,MATCH($K$3,aslocaties_v01!$C$2:$X$2),FALSE)</f>
        <v>7.649</v>
      </c>
      <c r="BV3" s="93">
        <f>VLOOKUP(BS3,aslocaties_v01!$C$3:$AA$500,MATCH($K$3*10,aslocaties_v01!$C$2:$Y$2),FALSE)</f>
        <v>8.2629999999999999</v>
      </c>
      <c r="BW3" s="93">
        <f t="shared" ref="BW3:BW34" si="23">BU3-BT3</f>
        <v>0.58399999999999963</v>
      </c>
      <c r="BX3" s="93">
        <f t="shared" ref="BX3:BX34" si="24">BV3-BU3</f>
        <v>0.61399999999999988</v>
      </c>
      <c r="BY3" s="94">
        <f t="shared" ref="BY3:BY34" si="25">IFERROR(ABS(1-BW3/AB3), 999)</f>
        <v>6.8027210884361589E-3</v>
      </c>
      <c r="BZ3" s="94">
        <f t="shared" ref="BZ3:BZ34" si="26">IFERROR(ABS(1-BX3/AC3), 999)</f>
        <v>2.8481012658227556E-2</v>
      </c>
      <c r="CA3" s="94">
        <f t="shared" ref="CA3:CA34" si="27">ABS(LOOKUP(0.1*$K3,$Q$2:$Z$2,Q3:Z3)-BT3)</f>
        <v>8.9000000000000412E-2</v>
      </c>
      <c r="CB3">
        <f t="shared" ref="CB3:CB34" si="28">ABS(LOOKUP($K3,$Q$2:$Z$2,Q3:Z3)-BU3)</f>
        <v>8.4999999999999964E-2</v>
      </c>
      <c r="CC3" s="58">
        <f t="shared" ref="CC3:CC34" si="29">ABS(LOOKUP(10*$K3,$Q$2:$Z$2,Q3:Z3)-BV3)</f>
        <v>6.7000000000000171E-2</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0.72199999999999998</v>
      </c>
      <c r="CJ3" t="b">
        <f t="shared" ref="CJ3:CJ34" si="36">CI3&lt;AVERAGE(CI:CI)+3*STDEV(CI:CI)</f>
        <v>1</v>
      </c>
      <c r="CK3" t="b">
        <f t="shared" ref="CK3:CK34" si="37">AN3&lt;1.25</f>
        <v>1</v>
      </c>
      <c r="CL3" s="84" t="b">
        <f>BA3&gt;AVERAGE(BA:BA)-2*STDEV(BA:BA)</f>
        <v>1</v>
      </c>
      <c r="CM3">
        <f t="shared" ref="CM3:CM34" si="38">IF(CL3,BA3,"")</f>
        <v>2.766</v>
      </c>
      <c r="CN3" t="b">
        <f t="shared" ref="CN3:CN34" si="39">CM3&lt;AVERAGE(CM:CM)+3*STDEV(CM:CM)</f>
        <v>1</v>
      </c>
      <c r="CO3" s="84">
        <f t="shared" ref="CO3:CO34" si="40">IF(BA3=0, -1, AN3/(1.56*BA3^2))</f>
        <v>6.0493435265810691E-2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1878</v>
      </c>
      <c r="B4" s="3">
        <v>2</v>
      </c>
      <c r="C4" s="3" t="s">
        <v>2102</v>
      </c>
      <c r="D4" s="3" t="str">
        <f t="shared" si="0"/>
        <v>MA_1_39-1_dk_0010</v>
      </c>
      <c r="E4" s="3" t="str">
        <f t="shared" si="1"/>
        <v>0010</v>
      </c>
      <c r="F4" s="3">
        <v>152337.46900000001</v>
      </c>
      <c r="G4" s="15">
        <v>421448.43800000002</v>
      </c>
      <c r="H4" s="35" t="str">
        <f t="shared" si="2"/>
        <v>ja</v>
      </c>
      <c r="I4" s="42">
        <v>224</v>
      </c>
      <c r="J4" s="20" t="s">
        <v>375</v>
      </c>
      <c r="K4" s="21">
        <v>10000</v>
      </c>
      <c r="L4" s="28">
        <f t="shared" ref="L4:L35" si="54">L3</f>
        <v>1</v>
      </c>
      <c r="M4" s="28">
        <f t="shared" ref="M4:M35" si="55">M3</f>
        <v>1</v>
      </c>
      <c r="N4" s="56">
        <f t="shared" si="3"/>
        <v>10000</v>
      </c>
      <c r="O4" s="33">
        <f t="shared" ref="O4:O35" si="56">SQRT((F3-F4)^2+(G3-G4)^2)</f>
        <v>812.36304560093151</v>
      </c>
      <c r="P4" s="37">
        <f t="shared" si="4"/>
        <v>121.83438854855129</v>
      </c>
      <c r="Q4" s="9" t="s">
        <v>12</v>
      </c>
      <c r="R4" s="55" t="s">
        <v>12</v>
      </c>
      <c r="S4" s="55">
        <v>6.2569999999999997</v>
      </c>
      <c r="T4" s="55">
        <v>6.633</v>
      </c>
      <c r="U4" s="55">
        <v>6.9779999999999998</v>
      </c>
      <c r="V4" s="3">
        <v>7.2519999999999998</v>
      </c>
      <c r="W4" s="3">
        <v>7.5650000000000004</v>
      </c>
      <c r="X4" s="3" t="s">
        <v>12</v>
      </c>
      <c r="Y4" s="3">
        <v>8.1980000000000004</v>
      </c>
      <c r="Z4" s="15" t="s">
        <v>12</v>
      </c>
      <c r="AA4" s="10">
        <f t="shared" si="5"/>
        <v>7.5650000000000004</v>
      </c>
      <c r="AB4" s="9">
        <f t="shared" si="6"/>
        <v>0.58700000000000063</v>
      </c>
      <c r="AC4" s="10">
        <f t="shared" si="7"/>
        <v>0.63300000000000001</v>
      </c>
      <c r="AD4" s="9" t="s">
        <v>12</v>
      </c>
      <c r="AE4" s="55" t="s">
        <v>12</v>
      </c>
      <c r="AF4" s="55">
        <v>0.46700000000000003</v>
      </c>
      <c r="AG4" s="55">
        <v>0.55700000000000005</v>
      </c>
      <c r="AH4" s="55">
        <v>0.64500000000000002</v>
      </c>
      <c r="AI4" s="3">
        <v>0.72099999999999997</v>
      </c>
      <c r="AJ4" s="3">
        <v>0.80800000000000005</v>
      </c>
      <c r="AK4" s="3" t="s">
        <v>12</v>
      </c>
      <c r="AL4" s="3">
        <v>1.006</v>
      </c>
      <c r="AM4" s="15" t="s">
        <v>12</v>
      </c>
      <c r="AN4" s="10">
        <f t="shared" si="8"/>
        <v>0.80800000000000005</v>
      </c>
      <c r="AO4" s="9">
        <f t="shared" si="9"/>
        <v>0.16300000000000003</v>
      </c>
      <c r="AP4" s="10">
        <f t="shared" si="10"/>
        <v>0.19799999999999995</v>
      </c>
      <c r="AQ4" s="9" t="s">
        <v>12</v>
      </c>
      <c r="AR4" s="55" t="s">
        <v>12</v>
      </c>
      <c r="AS4" s="55">
        <v>2.2200000000000002</v>
      </c>
      <c r="AT4" s="55">
        <v>2.452</v>
      </c>
      <c r="AU4" s="55">
        <v>2.673</v>
      </c>
      <c r="AV4" s="3">
        <v>2.7970000000000002</v>
      </c>
      <c r="AW4" s="3">
        <v>2.9470000000000001</v>
      </c>
      <c r="AX4" s="3" t="s">
        <v>12</v>
      </c>
      <c r="AY4" s="3">
        <v>3.2629999999999999</v>
      </c>
      <c r="AZ4" s="15" t="s">
        <v>12</v>
      </c>
      <c r="BA4" s="10">
        <f t="shared" si="11"/>
        <v>2.9470000000000001</v>
      </c>
      <c r="BB4" s="9">
        <f t="shared" si="12"/>
        <v>0.27400000000000002</v>
      </c>
      <c r="BC4" s="10">
        <f t="shared" si="13"/>
        <v>0.31599999999999984</v>
      </c>
      <c r="BD4" s="9">
        <v>7.6</v>
      </c>
      <c r="BE4" s="3">
        <v>8.2449999999999992</v>
      </c>
      <c r="BF4" s="15">
        <v>8.9130000000000003</v>
      </c>
      <c r="BG4" s="15">
        <f t="shared" si="14"/>
        <v>8.2449999999999992</v>
      </c>
      <c r="BH4" s="9">
        <f t="shared" si="15"/>
        <v>0.64499999999999957</v>
      </c>
      <c r="BI4" s="10">
        <f t="shared" si="16"/>
        <v>0.66800000000000104</v>
      </c>
      <c r="BJ4" s="9">
        <v>7.6059999999999999</v>
      </c>
      <c r="BK4" s="3">
        <v>8.2620000000000005</v>
      </c>
      <c r="BL4" s="15">
        <v>8.9459999999999997</v>
      </c>
      <c r="BM4" s="15">
        <f t="shared" si="17"/>
        <v>8.2620000000000005</v>
      </c>
      <c r="BN4" s="9">
        <f t="shared" si="18"/>
        <v>0.65600000000000058</v>
      </c>
      <c r="BO4" s="10">
        <f t="shared" si="19"/>
        <v>0.68399999999999928</v>
      </c>
      <c r="BP4">
        <f t="shared" si="20"/>
        <v>0</v>
      </c>
      <c r="BQ4" s="93">
        <f t="shared" si="21"/>
        <v>1.0988074957410543</v>
      </c>
      <c r="BR4" s="93">
        <f t="shared" si="22"/>
        <v>1.1175468483816011</v>
      </c>
      <c r="BS4" s="93" t="str">
        <f>VLOOKUP(C4,'Koppeling locatie - aslocatie'!$A$2:$C$8139,2,FALSE)</f>
        <v>maas211</v>
      </c>
      <c r="BT4" s="93">
        <f>VLOOKUP($BS4,aslocaties_v01!$C$3:$AA$500,MATCH($K$3/10,aslocaties_v01!$C$2:$X$2),FALSE)</f>
        <v>7.0039999999999996</v>
      </c>
      <c r="BU4" s="93">
        <f>VLOOKUP(BS4,aslocaties_v01!$C$3:$AA$500,MATCH($K$3,aslocaties_v01!$C$2:$X$2),FALSE)</f>
        <v>7.5869999999999997</v>
      </c>
      <c r="BV4" s="93">
        <f>VLOOKUP(BS4,aslocaties_v01!$C$3:$AA$500,MATCH($K$3*10,aslocaties_v01!$C$2:$Y$2),FALSE)</f>
        <v>8.2050000000000001</v>
      </c>
      <c r="BW4" s="93">
        <f t="shared" si="23"/>
        <v>0.58300000000000018</v>
      </c>
      <c r="BX4" s="93">
        <f t="shared" si="24"/>
        <v>0.61800000000000033</v>
      </c>
      <c r="BY4" s="94">
        <f t="shared" si="25"/>
        <v>6.8143100511081078E-3</v>
      </c>
      <c r="BZ4" s="94">
        <f t="shared" si="26"/>
        <v>2.3696682464454444E-2</v>
      </c>
      <c r="CA4" s="94">
        <f t="shared" si="27"/>
        <v>2.5999999999999801E-2</v>
      </c>
      <c r="CB4">
        <f t="shared" si="28"/>
        <v>2.1999999999999353E-2</v>
      </c>
      <c r="CC4" s="58">
        <f t="shared" si="29"/>
        <v>6.9999999999996732E-3</v>
      </c>
      <c r="CD4" s="95" t="b">
        <f t="shared" si="30"/>
        <v>0</v>
      </c>
      <c r="CE4" s="96" t="b">
        <f t="shared" si="31"/>
        <v>1</v>
      </c>
      <c r="CF4" t="b">
        <f t="shared" si="32"/>
        <v>1</v>
      </c>
      <c r="CG4" t="b">
        <f t="shared" si="33"/>
        <v>1</v>
      </c>
      <c r="CH4" s="84" t="b">
        <f t="shared" si="34"/>
        <v>1</v>
      </c>
      <c r="CI4">
        <f t="shared" si="35"/>
        <v>0.80800000000000005</v>
      </c>
      <c r="CJ4" t="b">
        <f t="shared" si="36"/>
        <v>1</v>
      </c>
      <c r="CK4" t="b">
        <f t="shared" si="37"/>
        <v>1</v>
      </c>
      <c r="CL4" s="84" t="b">
        <f t="shared" ref="CL4:CL35" si="57">BA4&lt;AVERAGE(BA:BA)+2*STDEV(BA:BA)</f>
        <v>1</v>
      </c>
      <c r="CM4">
        <f t="shared" si="38"/>
        <v>2.9470000000000001</v>
      </c>
      <c r="CN4" t="b">
        <f t="shared" si="39"/>
        <v>1</v>
      </c>
      <c r="CO4" s="84">
        <f t="shared" si="40"/>
        <v>5.9638469648407695E-2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1879</v>
      </c>
      <c r="B5" s="3">
        <v>2</v>
      </c>
      <c r="C5" s="3" t="s">
        <v>2103</v>
      </c>
      <c r="D5" s="3" t="str">
        <f t="shared" si="0"/>
        <v>MA_1_39-1_dk_0011</v>
      </c>
      <c r="E5" s="3" t="str">
        <f t="shared" si="1"/>
        <v>0011</v>
      </c>
      <c r="F5" s="3">
        <v>152432.266</v>
      </c>
      <c r="G5" s="15">
        <v>421371.90600000002</v>
      </c>
      <c r="H5" s="35" t="str">
        <f t="shared" si="2"/>
        <v>ja</v>
      </c>
      <c r="I5" s="42">
        <v>228</v>
      </c>
      <c r="J5" s="20" t="s">
        <v>375</v>
      </c>
      <c r="K5" s="21">
        <v>10000</v>
      </c>
      <c r="L5" s="28">
        <f t="shared" si="54"/>
        <v>1</v>
      </c>
      <c r="M5" s="28">
        <f t="shared" si="55"/>
        <v>1</v>
      </c>
      <c r="N5" s="56">
        <f t="shared" si="3"/>
        <v>10000</v>
      </c>
      <c r="O5" s="33">
        <f t="shared" si="56"/>
        <v>121.83438854855129</v>
      </c>
      <c r="P5" s="37">
        <f t="shared" si="4"/>
        <v>75.560591170297045</v>
      </c>
      <c r="Q5" s="9" t="s">
        <v>12</v>
      </c>
      <c r="R5" s="55" t="s">
        <v>12</v>
      </c>
      <c r="S5" s="55">
        <v>6.2569999999999997</v>
      </c>
      <c r="T5" s="55">
        <v>6.633</v>
      </c>
      <c r="U5" s="55">
        <v>6.9779999999999998</v>
      </c>
      <c r="V5" s="3">
        <v>7.2530000000000001</v>
      </c>
      <c r="W5" s="3">
        <v>7.5659999999999998</v>
      </c>
      <c r="X5" s="3" t="s">
        <v>12</v>
      </c>
      <c r="Y5" s="3">
        <v>8.1940000000000008</v>
      </c>
      <c r="Z5" s="15" t="s">
        <v>12</v>
      </c>
      <c r="AA5" s="10">
        <f t="shared" si="5"/>
        <v>7.5659999999999998</v>
      </c>
      <c r="AB5" s="9">
        <f t="shared" si="6"/>
        <v>0.58800000000000008</v>
      </c>
      <c r="AC5" s="10">
        <f t="shared" si="7"/>
        <v>0.628000000000001</v>
      </c>
      <c r="AD5" s="9" t="s">
        <v>12</v>
      </c>
      <c r="AE5" s="55" t="s">
        <v>12</v>
      </c>
      <c r="AF5" s="55">
        <v>0.46100000000000002</v>
      </c>
      <c r="AG5" s="55">
        <v>0.55000000000000004</v>
      </c>
      <c r="AH5" s="55">
        <v>0.63600000000000001</v>
      </c>
      <c r="AI5" s="3">
        <v>0.71</v>
      </c>
      <c r="AJ5" s="3">
        <v>0.79500000000000004</v>
      </c>
      <c r="AK5" s="3" t="s">
        <v>12</v>
      </c>
      <c r="AL5" s="3">
        <v>0.98699999999999999</v>
      </c>
      <c r="AM5" s="15" t="s">
        <v>12</v>
      </c>
      <c r="AN5" s="10">
        <f t="shared" si="8"/>
        <v>0.79500000000000004</v>
      </c>
      <c r="AO5" s="9">
        <f t="shared" si="9"/>
        <v>0.15900000000000003</v>
      </c>
      <c r="AP5" s="10">
        <f t="shared" si="10"/>
        <v>0.19199999999999995</v>
      </c>
      <c r="AQ5" s="9" t="s">
        <v>12</v>
      </c>
      <c r="AR5" s="55" t="s">
        <v>12</v>
      </c>
      <c r="AS5" s="55">
        <v>2.2120000000000002</v>
      </c>
      <c r="AT5" s="55">
        <v>2.4420000000000002</v>
      </c>
      <c r="AU5" s="55">
        <v>2.6579999999999999</v>
      </c>
      <c r="AV5" s="3">
        <v>2.7829999999999999</v>
      </c>
      <c r="AW5" s="3">
        <v>2.931</v>
      </c>
      <c r="AX5" s="3" t="s">
        <v>12</v>
      </c>
      <c r="AY5" s="3">
        <v>3.246</v>
      </c>
      <c r="AZ5" s="15" t="s">
        <v>12</v>
      </c>
      <c r="BA5" s="10">
        <f t="shared" si="11"/>
        <v>2.931</v>
      </c>
      <c r="BB5" s="9">
        <f t="shared" si="12"/>
        <v>0.27300000000000013</v>
      </c>
      <c r="BC5" s="10">
        <f t="shared" si="13"/>
        <v>0.31499999999999995</v>
      </c>
      <c r="BD5" s="9">
        <v>7.593</v>
      </c>
      <c r="BE5" s="3">
        <v>8.2379999999999995</v>
      </c>
      <c r="BF5" s="15">
        <v>8.9079999999999995</v>
      </c>
      <c r="BG5" s="15">
        <f t="shared" si="14"/>
        <v>8.2379999999999995</v>
      </c>
      <c r="BH5" s="9">
        <f t="shared" si="15"/>
        <v>0.64499999999999957</v>
      </c>
      <c r="BI5" s="10">
        <f t="shared" si="16"/>
        <v>0.66999999999999993</v>
      </c>
      <c r="BJ5" s="9">
        <v>7.5990000000000002</v>
      </c>
      <c r="BK5" s="3">
        <v>8.2560000000000002</v>
      </c>
      <c r="BL5" s="15">
        <v>8.9420000000000002</v>
      </c>
      <c r="BM5" s="15">
        <f t="shared" si="17"/>
        <v>8.2560000000000002</v>
      </c>
      <c r="BN5" s="9">
        <f t="shared" si="18"/>
        <v>0.65700000000000003</v>
      </c>
      <c r="BO5" s="10">
        <f t="shared" si="19"/>
        <v>0.68599999999999994</v>
      </c>
      <c r="BP5">
        <f t="shared" si="20"/>
        <v>0</v>
      </c>
      <c r="BQ5" s="93">
        <f t="shared" si="21"/>
        <v>1.0969387755102031</v>
      </c>
      <c r="BR5" s="93">
        <f t="shared" si="22"/>
        <v>1.1173469387755102</v>
      </c>
      <c r="BS5" s="93" t="str">
        <f>VLOOKUP(C5,'Koppeling locatie - aslocatie'!$A$2:$C$8139,2,FALSE)</f>
        <v>maas211</v>
      </c>
      <c r="BT5" s="93">
        <f>VLOOKUP($BS5,aslocaties_v01!$C$3:$AA$500,MATCH($K$3/10,aslocaties_v01!$C$2:$X$2),FALSE)</f>
        <v>7.0039999999999996</v>
      </c>
      <c r="BU5" s="93">
        <f>VLOOKUP(BS5,aslocaties_v01!$C$3:$AA$500,MATCH($K$3,aslocaties_v01!$C$2:$X$2),FALSE)</f>
        <v>7.5869999999999997</v>
      </c>
      <c r="BV5" s="93">
        <f>VLOOKUP(BS5,aslocaties_v01!$C$3:$AA$500,MATCH($K$3*10,aslocaties_v01!$C$2:$Y$2),FALSE)</f>
        <v>8.2050000000000001</v>
      </c>
      <c r="BW5" s="93">
        <f t="shared" si="23"/>
        <v>0.58300000000000018</v>
      </c>
      <c r="BX5" s="93">
        <f t="shared" si="24"/>
        <v>0.61800000000000033</v>
      </c>
      <c r="BY5" s="94">
        <f t="shared" si="25"/>
        <v>8.5034013605440606E-3</v>
      </c>
      <c r="BZ5" s="94">
        <f t="shared" si="26"/>
        <v>1.5923566878981887E-2</v>
      </c>
      <c r="CA5" s="94">
        <f t="shared" si="27"/>
        <v>2.5999999999999801E-2</v>
      </c>
      <c r="CB5">
        <f t="shared" si="28"/>
        <v>2.0999999999999908E-2</v>
      </c>
      <c r="CC5" s="58">
        <f t="shared" si="29"/>
        <v>1.0999999999999233E-2</v>
      </c>
      <c r="CD5" s="95" t="b">
        <f t="shared" si="30"/>
        <v>0</v>
      </c>
      <c r="CE5" s="96" t="b">
        <f t="shared" si="31"/>
        <v>1</v>
      </c>
      <c r="CF5" t="b">
        <f t="shared" si="32"/>
        <v>1</v>
      </c>
      <c r="CG5" t="b">
        <f t="shared" si="33"/>
        <v>1</v>
      </c>
      <c r="CH5" s="84" t="b">
        <f t="shared" si="34"/>
        <v>1</v>
      </c>
      <c r="CI5">
        <f t="shared" si="35"/>
        <v>0.79500000000000004</v>
      </c>
      <c r="CJ5" t="b">
        <f t="shared" si="36"/>
        <v>1</v>
      </c>
      <c r="CK5" t="b">
        <f t="shared" si="37"/>
        <v>1</v>
      </c>
      <c r="CL5" s="84" t="b">
        <f t="shared" si="57"/>
        <v>1</v>
      </c>
      <c r="CM5">
        <f t="shared" si="38"/>
        <v>2.931</v>
      </c>
      <c r="CN5" t="b">
        <f t="shared" si="39"/>
        <v>1</v>
      </c>
      <c r="CO5" s="84">
        <f t="shared" si="40"/>
        <v>5.9321331907078383E-2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1880</v>
      </c>
      <c r="B6" s="3">
        <v>2</v>
      </c>
      <c r="C6" s="3" t="s">
        <v>2104</v>
      </c>
      <c r="D6" s="3" t="str">
        <f t="shared" si="0"/>
        <v>MA_1_39-1_dk_0012</v>
      </c>
      <c r="E6" s="3" t="str">
        <f t="shared" si="1"/>
        <v>0012</v>
      </c>
      <c r="F6" s="3">
        <v>152474.45300000001</v>
      </c>
      <c r="G6" s="15">
        <v>421309.21899999998</v>
      </c>
      <c r="H6" s="35" t="str">
        <f t="shared" si="2"/>
        <v>ja</v>
      </c>
      <c r="I6" s="42">
        <v>214</v>
      </c>
      <c r="J6" s="20" t="s">
        <v>375</v>
      </c>
      <c r="K6" s="21">
        <v>10000</v>
      </c>
      <c r="L6" s="28">
        <f t="shared" si="54"/>
        <v>1</v>
      </c>
      <c r="M6" s="28">
        <f t="shared" si="55"/>
        <v>1</v>
      </c>
      <c r="N6" s="56">
        <f t="shared" si="3"/>
        <v>10000</v>
      </c>
      <c r="O6" s="33">
        <f t="shared" si="56"/>
        <v>75.560591170297045</v>
      </c>
      <c r="P6" s="37">
        <f t="shared" si="4"/>
        <v>121.65805376132032</v>
      </c>
      <c r="Q6" s="9" t="s">
        <v>12</v>
      </c>
      <c r="R6" s="55" t="s">
        <v>12</v>
      </c>
      <c r="S6" s="55">
        <v>6.2569999999999997</v>
      </c>
      <c r="T6" s="55">
        <v>6.6340000000000003</v>
      </c>
      <c r="U6" s="55">
        <v>6.9790000000000001</v>
      </c>
      <c r="V6" s="3">
        <v>7.2530000000000001</v>
      </c>
      <c r="W6" s="3">
        <v>7.5659999999999998</v>
      </c>
      <c r="X6" s="3" t="s">
        <v>12</v>
      </c>
      <c r="Y6" s="3">
        <v>8.1929999999999996</v>
      </c>
      <c r="Z6" s="15" t="s">
        <v>12</v>
      </c>
      <c r="AA6" s="10">
        <f t="shared" si="5"/>
        <v>7.5659999999999998</v>
      </c>
      <c r="AB6" s="9">
        <f t="shared" si="6"/>
        <v>0.58699999999999974</v>
      </c>
      <c r="AC6" s="10">
        <f t="shared" si="7"/>
        <v>0.62699999999999978</v>
      </c>
      <c r="AD6" s="9" t="s">
        <v>12</v>
      </c>
      <c r="AE6" s="55" t="s">
        <v>12</v>
      </c>
      <c r="AF6" s="55">
        <v>0.46</v>
      </c>
      <c r="AG6" s="55">
        <v>0.54800000000000004</v>
      </c>
      <c r="AH6" s="55">
        <v>0.63700000000000001</v>
      </c>
      <c r="AI6" s="3">
        <v>0.71799999999999997</v>
      </c>
      <c r="AJ6" s="3">
        <v>0.81299999999999994</v>
      </c>
      <c r="AK6" s="3" t="s">
        <v>12</v>
      </c>
      <c r="AL6" s="3">
        <v>1.042</v>
      </c>
      <c r="AM6" s="15" t="s">
        <v>12</v>
      </c>
      <c r="AN6" s="10">
        <f t="shared" si="8"/>
        <v>0.81299999999999994</v>
      </c>
      <c r="AO6" s="9">
        <f t="shared" si="9"/>
        <v>0.17599999999999993</v>
      </c>
      <c r="AP6" s="10">
        <f t="shared" si="10"/>
        <v>0.22900000000000009</v>
      </c>
      <c r="AQ6" s="9" t="s">
        <v>12</v>
      </c>
      <c r="AR6" s="55" t="s">
        <v>12</v>
      </c>
      <c r="AS6" s="55">
        <v>2.2280000000000002</v>
      </c>
      <c r="AT6" s="55">
        <v>2.456</v>
      </c>
      <c r="AU6" s="55">
        <v>2.6619999999999999</v>
      </c>
      <c r="AV6" s="3">
        <v>2.802</v>
      </c>
      <c r="AW6" s="3">
        <v>2.9550000000000001</v>
      </c>
      <c r="AX6" s="3" t="s">
        <v>12</v>
      </c>
      <c r="AY6" s="3">
        <v>3.3010000000000002</v>
      </c>
      <c r="AZ6" s="15" t="s">
        <v>12</v>
      </c>
      <c r="BA6" s="10">
        <f t="shared" si="11"/>
        <v>2.9550000000000001</v>
      </c>
      <c r="BB6" s="9">
        <f t="shared" si="12"/>
        <v>0.29300000000000015</v>
      </c>
      <c r="BC6" s="10">
        <f t="shared" si="13"/>
        <v>0.34600000000000009</v>
      </c>
      <c r="BD6" s="9">
        <v>7.5810000000000004</v>
      </c>
      <c r="BE6" s="3">
        <v>8.2260000000000009</v>
      </c>
      <c r="BF6" s="15">
        <v>8.8970000000000002</v>
      </c>
      <c r="BG6" s="15">
        <f t="shared" si="14"/>
        <v>8.2260000000000009</v>
      </c>
      <c r="BH6" s="9">
        <f t="shared" si="15"/>
        <v>0.64500000000000046</v>
      </c>
      <c r="BI6" s="10">
        <f t="shared" si="16"/>
        <v>0.67099999999999937</v>
      </c>
      <c r="BJ6" s="9">
        <v>7.5880000000000001</v>
      </c>
      <c r="BK6" s="3">
        <v>8.2430000000000003</v>
      </c>
      <c r="BL6" s="15">
        <v>8.9250000000000007</v>
      </c>
      <c r="BM6" s="15">
        <f t="shared" si="17"/>
        <v>8.2430000000000003</v>
      </c>
      <c r="BN6" s="9">
        <f t="shared" si="18"/>
        <v>0.65500000000000025</v>
      </c>
      <c r="BO6" s="10">
        <f t="shared" si="19"/>
        <v>0.68200000000000038</v>
      </c>
      <c r="BP6">
        <f t="shared" si="20"/>
        <v>0</v>
      </c>
      <c r="BQ6" s="93">
        <f t="shared" si="21"/>
        <v>1.0988074957410574</v>
      </c>
      <c r="BR6" s="93">
        <f t="shared" si="22"/>
        <v>1.1158432708688255</v>
      </c>
      <c r="BS6" s="93" t="str">
        <f>VLOOKUP(C6,'Koppeling locatie - aslocatie'!$A$2:$C$8139,2,FALSE)</f>
        <v>maas211</v>
      </c>
      <c r="BT6" s="93">
        <f>VLOOKUP($BS6,aslocaties_v01!$C$3:$AA$500,MATCH($K$3/10,aslocaties_v01!$C$2:$X$2),FALSE)</f>
        <v>7.0039999999999996</v>
      </c>
      <c r="BU6" s="93">
        <f>VLOOKUP(BS6,aslocaties_v01!$C$3:$AA$500,MATCH($K$3,aslocaties_v01!$C$2:$X$2),FALSE)</f>
        <v>7.5869999999999997</v>
      </c>
      <c r="BV6" s="93">
        <f>VLOOKUP(BS6,aslocaties_v01!$C$3:$AA$500,MATCH($K$3*10,aslocaties_v01!$C$2:$Y$2),FALSE)</f>
        <v>8.2050000000000001</v>
      </c>
      <c r="BW6" s="93">
        <f t="shared" si="23"/>
        <v>0.58300000000000018</v>
      </c>
      <c r="BX6" s="93">
        <f t="shared" si="24"/>
        <v>0.61800000000000033</v>
      </c>
      <c r="BY6" s="94">
        <f t="shared" si="25"/>
        <v>6.8143100511065535E-3</v>
      </c>
      <c r="BZ6" s="94">
        <f t="shared" si="26"/>
        <v>1.435406698564512E-2</v>
      </c>
      <c r="CA6" s="94">
        <f t="shared" si="27"/>
        <v>2.4999999999999467E-2</v>
      </c>
      <c r="CB6">
        <f t="shared" si="28"/>
        <v>2.0999999999999908E-2</v>
      </c>
      <c r="CC6" s="58">
        <f t="shared" si="29"/>
        <v>1.2000000000000455E-2</v>
      </c>
      <c r="CD6" s="95" t="b">
        <f t="shared" si="30"/>
        <v>0</v>
      </c>
      <c r="CE6" s="96" t="b">
        <f t="shared" si="31"/>
        <v>1</v>
      </c>
      <c r="CF6" t="b">
        <f t="shared" si="32"/>
        <v>1</v>
      </c>
      <c r="CG6" t="b">
        <f t="shared" si="33"/>
        <v>1</v>
      </c>
      <c r="CH6" s="84" t="b">
        <f t="shared" si="34"/>
        <v>1</v>
      </c>
      <c r="CI6">
        <f t="shared" si="35"/>
        <v>0.81299999999999994</v>
      </c>
      <c r="CJ6" t="b">
        <f t="shared" si="36"/>
        <v>1</v>
      </c>
      <c r="CK6" t="b">
        <f t="shared" si="37"/>
        <v>1</v>
      </c>
      <c r="CL6" s="84" t="b">
        <f t="shared" si="57"/>
        <v>1</v>
      </c>
      <c r="CM6">
        <f t="shared" si="38"/>
        <v>2.9550000000000001</v>
      </c>
      <c r="CN6" t="b">
        <f t="shared" si="39"/>
        <v>1</v>
      </c>
      <c r="CO6" s="84">
        <f t="shared" si="40"/>
        <v>5.9683045588376823E-2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c r="A7" s="9">
        <v>1881</v>
      </c>
      <c r="B7" s="3">
        <v>2</v>
      </c>
      <c r="C7" s="3" t="s">
        <v>2105</v>
      </c>
      <c r="D7" s="3" t="str">
        <f t="shared" si="0"/>
        <v>MA_1_39-1_dk_0013</v>
      </c>
      <c r="E7" s="3" t="str">
        <f t="shared" si="1"/>
        <v>0013</v>
      </c>
      <c r="F7" s="3">
        <v>152571.375</v>
      </c>
      <c r="G7" s="15">
        <v>421235.68800000002</v>
      </c>
      <c r="H7" s="35" t="str">
        <f t="shared" si="2"/>
        <v>ja</v>
      </c>
      <c r="I7" s="42">
        <v>242</v>
      </c>
      <c r="J7" s="20" t="s">
        <v>375</v>
      </c>
      <c r="K7" s="21">
        <v>10000</v>
      </c>
      <c r="L7" s="28">
        <f t="shared" si="54"/>
        <v>1</v>
      </c>
      <c r="M7" s="28">
        <f t="shared" si="55"/>
        <v>1</v>
      </c>
      <c r="N7" s="56">
        <f t="shared" si="3"/>
        <v>10000</v>
      </c>
      <c r="O7" s="33">
        <f t="shared" si="56"/>
        <v>121.65805376132032</v>
      </c>
      <c r="P7" s="37">
        <f t="shared" si="4"/>
        <v>73.754352983395108</v>
      </c>
      <c r="Q7" s="9" t="s">
        <v>12</v>
      </c>
      <c r="R7" s="55" t="s">
        <v>12</v>
      </c>
      <c r="S7" s="55">
        <v>6.258</v>
      </c>
      <c r="T7" s="55">
        <v>6.6340000000000003</v>
      </c>
      <c r="U7" s="55">
        <v>6.9790000000000001</v>
      </c>
      <c r="V7" s="3">
        <v>7.2530000000000001</v>
      </c>
      <c r="W7" s="3">
        <v>7.5659999999999998</v>
      </c>
      <c r="X7" s="3" t="s">
        <v>12</v>
      </c>
      <c r="Y7" s="3">
        <v>8.1929999999999996</v>
      </c>
      <c r="Z7" s="15" t="s">
        <v>12</v>
      </c>
      <c r="AA7" s="10">
        <f t="shared" si="5"/>
        <v>7.5659999999999998</v>
      </c>
      <c r="AB7" s="9">
        <f t="shared" si="6"/>
        <v>0.58699999999999974</v>
      </c>
      <c r="AC7" s="10">
        <f t="shared" si="7"/>
        <v>0.62699999999999978</v>
      </c>
      <c r="AD7" s="9" t="s">
        <v>12</v>
      </c>
      <c r="AE7" s="55" t="s">
        <v>12</v>
      </c>
      <c r="AF7" s="55">
        <v>0.45800000000000002</v>
      </c>
      <c r="AG7" s="55">
        <v>0.54800000000000004</v>
      </c>
      <c r="AH7" s="55">
        <v>0.64</v>
      </c>
      <c r="AI7" s="3">
        <v>0.72299999999999998</v>
      </c>
      <c r="AJ7" s="3">
        <v>0.82199999999999995</v>
      </c>
      <c r="AK7" s="3" t="s">
        <v>12</v>
      </c>
      <c r="AL7" s="3">
        <v>1.0609999999999999</v>
      </c>
      <c r="AM7" s="15" t="s">
        <v>12</v>
      </c>
      <c r="AN7" s="10">
        <f t="shared" si="8"/>
        <v>0.82199999999999995</v>
      </c>
      <c r="AO7" s="9">
        <f t="shared" si="9"/>
        <v>0.18199999999999994</v>
      </c>
      <c r="AP7" s="10">
        <f t="shared" si="10"/>
        <v>0.23899999999999999</v>
      </c>
      <c r="AQ7" s="9" t="s">
        <v>12</v>
      </c>
      <c r="AR7" s="55" t="s">
        <v>12</v>
      </c>
      <c r="AS7" s="55">
        <v>2.2269999999999999</v>
      </c>
      <c r="AT7" s="55">
        <v>2.4550000000000001</v>
      </c>
      <c r="AU7" s="55">
        <v>2.665</v>
      </c>
      <c r="AV7" s="3">
        <v>2.8109999999999999</v>
      </c>
      <c r="AW7" s="3">
        <v>2.9660000000000002</v>
      </c>
      <c r="AX7" s="3" t="s">
        <v>12</v>
      </c>
      <c r="AY7" s="3">
        <v>3.3250000000000002</v>
      </c>
      <c r="AZ7" s="15" t="s">
        <v>12</v>
      </c>
      <c r="BA7" s="10">
        <f t="shared" si="11"/>
        <v>2.9660000000000002</v>
      </c>
      <c r="BB7" s="9">
        <f t="shared" si="12"/>
        <v>0.30100000000000016</v>
      </c>
      <c r="BC7" s="10">
        <f t="shared" si="13"/>
        <v>0.35899999999999999</v>
      </c>
      <c r="BD7" s="9">
        <v>7.609</v>
      </c>
      <c r="BE7" s="3">
        <v>8.266</v>
      </c>
      <c r="BF7" s="15">
        <v>8.9610000000000003</v>
      </c>
      <c r="BG7" s="15">
        <f t="shared" si="14"/>
        <v>8.266</v>
      </c>
      <c r="BH7" s="9">
        <f t="shared" si="15"/>
        <v>0.65700000000000003</v>
      </c>
      <c r="BI7" s="10">
        <f t="shared" si="16"/>
        <v>0.69500000000000028</v>
      </c>
      <c r="BJ7" s="9">
        <v>7.6189999999999998</v>
      </c>
      <c r="BK7" s="3">
        <v>8.2899999999999991</v>
      </c>
      <c r="BL7" s="15">
        <v>9.0150000000000006</v>
      </c>
      <c r="BM7" s="15">
        <f t="shared" si="17"/>
        <v>8.2899999999999991</v>
      </c>
      <c r="BN7" s="9">
        <f t="shared" si="18"/>
        <v>0.67099999999999937</v>
      </c>
      <c r="BO7" s="10">
        <f t="shared" si="19"/>
        <v>0.72500000000000142</v>
      </c>
      <c r="BP7">
        <f t="shared" si="20"/>
        <v>0</v>
      </c>
      <c r="BQ7" s="93">
        <f t="shared" si="21"/>
        <v>1.1192504258943787</v>
      </c>
      <c r="BR7" s="93">
        <f t="shared" si="22"/>
        <v>1.1431005110732533</v>
      </c>
      <c r="BS7" s="93" t="str">
        <f>VLOOKUP(C7,'Koppeling locatie - aslocatie'!$A$2:$C$8139,2,FALSE)</f>
        <v>maas211</v>
      </c>
      <c r="BT7" s="93">
        <f>VLOOKUP($BS7,aslocaties_v01!$C$3:$AA$500,MATCH($K$3/10,aslocaties_v01!$C$2:$X$2),FALSE)</f>
        <v>7.0039999999999996</v>
      </c>
      <c r="BU7" s="93">
        <f>VLOOKUP(BS7,aslocaties_v01!$C$3:$AA$500,MATCH($K$3,aslocaties_v01!$C$2:$X$2),FALSE)</f>
        <v>7.5869999999999997</v>
      </c>
      <c r="BV7" s="93">
        <f>VLOOKUP(BS7,aslocaties_v01!$C$3:$AA$500,MATCH($K$3*10,aslocaties_v01!$C$2:$Y$2),FALSE)</f>
        <v>8.2050000000000001</v>
      </c>
      <c r="BW7" s="93">
        <f t="shared" si="23"/>
        <v>0.58300000000000018</v>
      </c>
      <c r="BX7" s="93">
        <f t="shared" si="24"/>
        <v>0.61800000000000033</v>
      </c>
      <c r="BY7" s="94">
        <f t="shared" si="25"/>
        <v>6.8143100511065535E-3</v>
      </c>
      <c r="BZ7" s="94">
        <f t="shared" si="26"/>
        <v>1.435406698564512E-2</v>
      </c>
      <c r="CA7" s="94">
        <f t="shared" si="27"/>
        <v>2.4999999999999467E-2</v>
      </c>
      <c r="CB7">
        <f t="shared" si="28"/>
        <v>2.0999999999999908E-2</v>
      </c>
      <c r="CC7" s="58">
        <f t="shared" si="29"/>
        <v>1.2000000000000455E-2</v>
      </c>
      <c r="CD7" s="95" t="b">
        <f t="shared" si="30"/>
        <v>0</v>
      </c>
      <c r="CE7" s="96" t="b">
        <f t="shared" si="31"/>
        <v>1</v>
      </c>
      <c r="CF7" t="b">
        <f t="shared" si="32"/>
        <v>1</v>
      </c>
      <c r="CG7" t="b">
        <f t="shared" si="33"/>
        <v>1</v>
      </c>
      <c r="CH7" s="84" t="b">
        <f t="shared" si="34"/>
        <v>1</v>
      </c>
      <c r="CI7">
        <f t="shared" si="35"/>
        <v>0.82199999999999995</v>
      </c>
      <c r="CJ7" t="b">
        <f t="shared" si="36"/>
        <v>1</v>
      </c>
      <c r="CK7" t="b">
        <f t="shared" si="37"/>
        <v>1</v>
      </c>
      <c r="CL7" s="84" t="b">
        <f t="shared" si="57"/>
        <v>1</v>
      </c>
      <c r="CM7">
        <f t="shared" si="38"/>
        <v>2.9660000000000002</v>
      </c>
      <c r="CN7" t="b">
        <f t="shared" si="39"/>
        <v>1</v>
      </c>
      <c r="CO7" s="84">
        <f t="shared" si="40"/>
        <v>5.9896979992519951E-2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1882</v>
      </c>
      <c r="B8" s="3">
        <v>2</v>
      </c>
      <c r="C8" s="3" t="s">
        <v>2106</v>
      </c>
      <c r="D8" s="3" t="str">
        <f t="shared" si="0"/>
        <v>MA_1_39-1_dk_0014</v>
      </c>
      <c r="E8" s="3" t="str">
        <f t="shared" si="1"/>
        <v>0014</v>
      </c>
      <c r="F8" s="3">
        <v>152615.29699999999</v>
      </c>
      <c r="G8" s="15">
        <v>421176.43800000002</v>
      </c>
      <c r="H8" s="35" t="str">
        <f t="shared" si="2"/>
        <v>ja</v>
      </c>
      <c r="I8" s="42">
        <v>231</v>
      </c>
      <c r="J8" s="20" t="s">
        <v>375</v>
      </c>
      <c r="K8" s="21">
        <v>10000</v>
      </c>
      <c r="L8" s="28">
        <f t="shared" si="54"/>
        <v>1</v>
      </c>
      <c r="M8" s="28">
        <f t="shared" si="55"/>
        <v>1</v>
      </c>
      <c r="N8" s="56">
        <f t="shared" si="3"/>
        <v>10000</v>
      </c>
      <c r="O8" s="33">
        <f t="shared" si="56"/>
        <v>73.754352983395108</v>
      </c>
      <c r="P8" s="37">
        <f t="shared" si="4"/>
        <v>144.71542549434994</v>
      </c>
      <c r="Q8" s="9" t="s">
        <v>12</v>
      </c>
      <c r="R8" s="55" t="s">
        <v>12</v>
      </c>
      <c r="S8" s="55">
        <v>6.258</v>
      </c>
      <c r="T8" s="55">
        <v>6.6340000000000003</v>
      </c>
      <c r="U8" s="55">
        <v>6.9790000000000001</v>
      </c>
      <c r="V8" s="3">
        <v>7.2530000000000001</v>
      </c>
      <c r="W8" s="3">
        <v>7.5659999999999998</v>
      </c>
      <c r="X8" s="3" t="s">
        <v>12</v>
      </c>
      <c r="Y8" s="3">
        <v>8.1929999999999996</v>
      </c>
      <c r="Z8" s="15" t="s">
        <v>12</v>
      </c>
      <c r="AA8" s="10">
        <f t="shared" si="5"/>
        <v>7.5659999999999998</v>
      </c>
      <c r="AB8" s="9">
        <f t="shared" si="6"/>
        <v>0.58699999999999974</v>
      </c>
      <c r="AC8" s="10">
        <f t="shared" si="7"/>
        <v>0.62699999999999978</v>
      </c>
      <c r="AD8" s="9" t="s">
        <v>12</v>
      </c>
      <c r="AE8" s="55" t="s">
        <v>12</v>
      </c>
      <c r="AF8" s="55">
        <v>0.46200000000000002</v>
      </c>
      <c r="AG8" s="55">
        <v>0.55000000000000004</v>
      </c>
      <c r="AH8" s="55">
        <v>0.64</v>
      </c>
      <c r="AI8" s="3">
        <v>0.72299999999999998</v>
      </c>
      <c r="AJ8" s="3">
        <v>0.82499999999999996</v>
      </c>
      <c r="AK8" s="3" t="s">
        <v>12</v>
      </c>
      <c r="AL8" s="3">
        <v>1.081</v>
      </c>
      <c r="AM8" s="15" t="s">
        <v>12</v>
      </c>
      <c r="AN8" s="10">
        <f t="shared" si="8"/>
        <v>0.82499999999999996</v>
      </c>
      <c r="AO8" s="9">
        <f t="shared" si="9"/>
        <v>0.18499999999999994</v>
      </c>
      <c r="AP8" s="10">
        <f t="shared" si="10"/>
        <v>0.25600000000000001</v>
      </c>
      <c r="AQ8" s="9" t="s">
        <v>12</v>
      </c>
      <c r="AR8" s="55" t="s">
        <v>12</v>
      </c>
      <c r="AS8" s="55">
        <v>2.246</v>
      </c>
      <c r="AT8" s="55">
        <v>2.4790000000000001</v>
      </c>
      <c r="AU8" s="55">
        <v>2.6749999999999998</v>
      </c>
      <c r="AV8" s="3">
        <v>2.8250000000000002</v>
      </c>
      <c r="AW8" s="3">
        <v>2.9830000000000001</v>
      </c>
      <c r="AX8" s="3" t="s">
        <v>12</v>
      </c>
      <c r="AY8" s="3">
        <v>3.355</v>
      </c>
      <c r="AZ8" s="15" t="s">
        <v>12</v>
      </c>
      <c r="BA8" s="10">
        <f t="shared" si="11"/>
        <v>2.9830000000000001</v>
      </c>
      <c r="BB8" s="9">
        <f t="shared" si="12"/>
        <v>0.30800000000000027</v>
      </c>
      <c r="BC8" s="10">
        <f t="shared" si="13"/>
        <v>0.37199999999999989</v>
      </c>
      <c r="BD8" s="9">
        <v>7.6109999999999998</v>
      </c>
      <c r="BE8" s="3">
        <v>8.2639999999999993</v>
      </c>
      <c r="BF8" s="15">
        <v>8.9550000000000001</v>
      </c>
      <c r="BG8" s="15">
        <f t="shared" si="14"/>
        <v>8.2639999999999993</v>
      </c>
      <c r="BH8" s="9">
        <f t="shared" si="15"/>
        <v>0.65299999999999958</v>
      </c>
      <c r="BI8" s="10">
        <f t="shared" si="16"/>
        <v>0.69100000000000072</v>
      </c>
      <c r="BJ8" s="9">
        <v>7.62</v>
      </c>
      <c r="BK8" s="3">
        <v>8.2880000000000003</v>
      </c>
      <c r="BL8" s="15">
        <v>9.0050000000000008</v>
      </c>
      <c r="BM8" s="15">
        <f t="shared" si="17"/>
        <v>8.2880000000000003</v>
      </c>
      <c r="BN8" s="9">
        <f t="shared" si="18"/>
        <v>0.66800000000000015</v>
      </c>
      <c r="BO8" s="10">
        <f t="shared" si="19"/>
        <v>0.71700000000000053</v>
      </c>
      <c r="BP8">
        <f t="shared" si="20"/>
        <v>0</v>
      </c>
      <c r="BQ8" s="93">
        <f t="shared" si="21"/>
        <v>1.1124361158432707</v>
      </c>
      <c r="BR8" s="93">
        <f t="shared" si="22"/>
        <v>1.137989778534924</v>
      </c>
      <c r="BS8" s="93" t="str">
        <f>VLOOKUP(C8,'Koppeling locatie - aslocatie'!$A$2:$C$8139,2,FALSE)</f>
        <v>maas211</v>
      </c>
      <c r="BT8" s="93">
        <f>VLOOKUP($BS8,aslocaties_v01!$C$3:$AA$500,MATCH($K$3/10,aslocaties_v01!$C$2:$X$2),FALSE)</f>
        <v>7.0039999999999996</v>
      </c>
      <c r="BU8" s="93">
        <f>VLOOKUP(BS8,aslocaties_v01!$C$3:$AA$500,MATCH($K$3,aslocaties_v01!$C$2:$X$2),FALSE)</f>
        <v>7.5869999999999997</v>
      </c>
      <c r="BV8" s="93">
        <f>VLOOKUP(BS8,aslocaties_v01!$C$3:$AA$500,MATCH($K$3*10,aslocaties_v01!$C$2:$Y$2),FALSE)</f>
        <v>8.2050000000000001</v>
      </c>
      <c r="BW8" s="93">
        <f t="shared" si="23"/>
        <v>0.58300000000000018</v>
      </c>
      <c r="BX8" s="93">
        <f t="shared" si="24"/>
        <v>0.61800000000000033</v>
      </c>
      <c r="BY8" s="94">
        <f t="shared" si="25"/>
        <v>6.8143100511065535E-3</v>
      </c>
      <c r="BZ8" s="94">
        <f t="shared" si="26"/>
        <v>1.435406698564512E-2</v>
      </c>
      <c r="CA8" s="94">
        <f t="shared" si="27"/>
        <v>2.4999999999999467E-2</v>
      </c>
      <c r="CB8">
        <f t="shared" si="28"/>
        <v>2.0999999999999908E-2</v>
      </c>
      <c r="CC8" s="58">
        <f t="shared" si="29"/>
        <v>1.2000000000000455E-2</v>
      </c>
      <c r="CD8" s="95" t="b">
        <f t="shared" si="30"/>
        <v>0</v>
      </c>
      <c r="CE8" s="96" t="b">
        <f t="shared" si="31"/>
        <v>1</v>
      </c>
      <c r="CF8" t="b">
        <f t="shared" si="32"/>
        <v>1</v>
      </c>
      <c r="CG8" t="b">
        <f t="shared" si="33"/>
        <v>1</v>
      </c>
      <c r="CH8" s="84" t="b">
        <f t="shared" si="34"/>
        <v>1</v>
      </c>
      <c r="CI8">
        <f t="shared" si="35"/>
        <v>0.82499999999999996</v>
      </c>
      <c r="CJ8" t="b">
        <f t="shared" si="36"/>
        <v>1</v>
      </c>
      <c r="CK8" t="b">
        <f t="shared" si="37"/>
        <v>1</v>
      </c>
      <c r="CL8" s="84" t="b">
        <f t="shared" si="57"/>
        <v>1</v>
      </c>
      <c r="CM8">
        <f t="shared" si="38"/>
        <v>2.9830000000000001</v>
      </c>
      <c r="CN8" t="b">
        <f t="shared" si="39"/>
        <v>1</v>
      </c>
      <c r="CO8" s="84">
        <f t="shared" si="40"/>
        <v>5.9432341863267624E-2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1883</v>
      </c>
      <c r="B9" s="3">
        <v>2</v>
      </c>
      <c r="C9" s="3" t="s">
        <v>2107</v>
      </c>
      <c r="D9" s="3" t="str">
        <f t="shared" si="0"/>
        <v>MA_1_39-1_dk_0015</v>
      </c>
      <c r="E9" s="3" t="str">
        <f t="shared" si="1"/>
        <v>0015</v>
      </c>
      <c r="F9" s="3">
        <v>152705.54699999999</v>
      </c>
      <c r="G9" s="15">
        <v>421063.31199999998</v>
      </c>
      <c r="H9" s="35" t="str">
        <f t="shared" si="2"/>
        <v>ja</v>
      </c>
      <c r="I9" s="42">
        <v>209</v>
      </c>
      <c r="J9" s="20" t="s">
        <v>375</v>
      </c>
      <c r="K9" s="21">
        <v>10000</v>
      </c>
      <c r="L9" s="28">
        <f t="shared" si="54"/>
        <v>1</v>
      </c>
      <c r="M9" s="28">
        <f t="shared" si="55"/>
        <v>1</v>
      </c>
      <c r="N9" s="56">
        <f t="shared" si="3"/>
        <v>10000</v>
      </c>
      <c r="O9" s="33">
        <f t="shared" si="56"/>
        <v>144.71542549434994</v>
      </c>
      <c r="P9" s="37">
        <f t="shared" si="4"/>
        <v>56.466140163833963</v>
      </c>
      <c r="Q9" s="9" t="s">
        <v>12</v>
      </c>
      <c r="R9" s="55" t="s">
        <v>12</v>
      </c>
      <c r="S9" s="55">
        <v>6.2590000000000003</v>
      </c>
      <c r="T9" s="55">
        <v>6.6349999999999998</v>
      </c>
      <c r="U9" s="55">
        <v>6.98</v>
      </c>
      <c r="V9" s="3">
        <v>7.2530000000000001</v>
      </c>
      <c r="W9" s="3">
        <v>7.5659999999999998</v>
      </c>
      <c r="X9" s="3" t="s">
        <v>12</v>
      </c>
      <c r="Y9" s="3">
        <v>8.1929999999999996</v>
      </c>
      <c r="Z9" s="15" t="s">
        <v>12</v>
      </c>
      <c r="AA9" s="10">
        <f t="shared" si="5"/>
        <v>7.5659999999999998</v>
      </c>
      <c r="AB9" s="9">
        <f t="shared" si="6"/>
        <v>0.58599999999999941</v>
      </c>
      <c r="AC9" s="10">
        <f t="shared" si="7"/>
        <v>0.62699999999999978</v>
      </c>
      <c r="AD9" s="9" t="s">
        <v>12</v>
      </c>
      <c r="AE9" s="55" t="s">
        <v>12</v>
      </c>
      <c r="AF9" s="55">
        <v>0.47299999999999998</v>
      </c>
      <c r="AG9" s="55">
        <v>0.56499999999999995</v>
      </c>
      <c r="AH9" s="55">
        <v>0.66600000000000004</v>
      </c>
      <c r="AI9" s="3">
        <v>0.75600000000000001</v>
      </c>
      <c r="AJ9" s="3">
        <v>0.85899999999999999</v>
      </c>
      <c r="AK9" s="3" t="s">
        <v>12</v>
      </c>
      <c r="AL9" s="3">
        <v>1.105</v>
      </c>
      <c r="AM9" s="15" t="s">
        <v>12</v>
      </c>
      <c r="AN9" s="10">
        <f t="shared" si="8"/>
        <v>0.85899999999999999</v>
      </c>
      <c r="AO9" s="9">
        <f t="shared" si="9"/>
        <v>0.19299999999999995</v>
      </c>
      <c r="AP9" s="10">
        <f t="shared" si="10"/>
        <v>0.246</v>
      </c>
      <c r="AQ9" s="9" t="s">
        <v>12</v>
      </c>
      <c r="AR9" s="55" t="s">
        <v>12</v>
      </c>
      <c r="AS9" s="55">
        <v>2.262</v>
      </c>
      <c r="AT9" s="55">
        <v>2.5009999999999999</v>
      </c>
      <c r="AU9" s="55">
        <v>2.72</v>
      </c>
      <c r="AV9" s="3">
        <v>2.9079999999999999</v>
      </c>
      <c r="AW9" s="3">
        <v>3.0779999999999998</v>
      </c>
      <c r="AX9" s="3" t="s">
        <v>12</v>
      </c>
      <c r="AY9" s="3">
        <v>3.4630000000000001</v>
      </c>
      <c r="AZ9" s="15" t="s">
        <v>12</v>
      </c>
      <c r="BA9" s="10">
        <f t="shared" si="11"/>
        <v>3.0779999999999998</v>
      </c>
      <c r="BB9" s="9">
        <f t="shared" si="12"/>
        <v>0.35799999999999965</v>
      </c>
      <c r="BC9" s="10">
        <f t="shared" si="13"/>
        <v>0.38500000000000023</v>
      </c>
      <c r="BD9" s="9">
        <v>7.5979999999999999</v>
      </c>
      <c r="BE9" s="3">
        <v>8.2449999999999992</v>
      </c>
      <c r="BF9" s="15">
        <v>8.9169999999999998</v>
      </c>
      <c r="BG9" s="15">
        <f t="shared" si="14"/>
        <v>8.2449999999999992</v>
      </c>
      <c r="BH9" s="9">
        <f t="shared" si="15"/>
        <v>0.64699999999999935</v>
      </c>
      <c r="BI9" s="10">
        <f t="shared" si="16"/>
        <v>0.6720000000000006</v>
      </c>
      <c r="BJ9" s="9">
        <v>7.5910000000000002</v>
      </c>
      <c r="BK9" s="3">
        <v>8.2439999999999998</v>
      </c>
      <c r="BL9" s="15">
        <v>8.9190000000000005</v>
      </c>
      <c r="BM9" s="15">
        <f t="shared" si="17"/>
        <v>8.2439999999999998</v>
      </c>
      <c r="BN9" s="9">
        <f t="shared" si="18"/>
        <v>0.65299999999999958</v>
      </c>
      <c r="BO9" s="10">
        <f t="shared" si="19"/>
        <v>0.67500000000000071</v>
      </c>
      <c r="BP9">
        <f t="shared" si="20"/>
        <v>0</v>
      </c>
      <c r="BQ9" s="93">
        <f t="shared" si="21"/>
        <v>1.1040955631399318</v>
      </c>
      <c r="BR9" s="93">
        <f t="shared" si="22"/>
        <v>1.1143344709897616</v>
      </c>
      <c r="BS9" s="93" t="str">
        <f>VLOOKUP(C9,'Koppeling locatie - aslocatie'!$A$2:$C$8139,2,FALSE)</f>
        <v>maas211</v>
      </c>
      <c r="BT9" s="93">
        <f>VLOOKUP($BS9,aslocaties_v01!$C$3:$AA$500,MATCH($K$3/10,aslocaties_v01!$C$2:$X$2),FALSE)</f>
        <v>7.0039999999999996</v>
      </c>
      <c r="BU9" s="93">
        <f>VLOOKUP(BS9,aslocaties_v01!$C$3:$AA$500,MATCH($K$3,aslocaties_v01!$C$2:$X$2),FALSE)</f>
        <v>7.5869999999999997</v>
      </c>
      <c r="BV9" s="93">
        <f>VLOOKUP(BS9,aslocaties_v01!$C$3:$AA$500,MATCH($K$3*10,aslocaties_v01!$C$2:$Y$2),FALSE)</f>
        <v>8.2050000000000001</v>
      </c>
      <c r="BW9" s="93">
        <f t="shared" si="23"/>
        <v>0.58300000000000018</v>
      </c>
      <c r="BX9" s="93">
        <f t="shared" si="24"/>
        <v>0.61800000000000033</v>
      </c>
      <c r="BY9" s="94">
        <f t="shared" si="25"/>
        <v>5.1194539249133086E-3</v>
      </c>
      <c r="BZ9" s="94">
        <f t="shared" si="26"/>
        <v>1.435406698564512E-2</v>
      </c>
      <c r="CA9" s="94">
        <f t="shared" si="27"/>
        <v>2.3999999999999133E-2</v>
      </c>
      <c r="CB9">
        <f t="shared" si="28"/>
        <v>2.0999999999999908E-2</v>
      </c>
      <c r="CC9" s="58">
        <f t="shared" si="29"/>
        <v>1.2000000000000455E-2</v>
      </c>
      <c r="CD9" s="95" t="b">
        <f t="shared" si="30"/>
        <v>0</v>
      </c>
      <c r="CE9" s="96" t="b">
        <f t="shared" si="31"/>
        <v>1</v>
      </c>
      <c r="CF9" t="b">
        <f t="shared" si="32"/>
        <v>1</v>
      </c>
      <c r="CG9" t="b">
        <f t="shared" si="33"/>
        <v>1</v>
      </c>
      <c r="CH9" s="84" t="b">
        <f t="shared" si="34"/>
        <v>1</v>
      </c>
      <c r="CI9">
        <f t="shared" si="35"/>
        <v>0.85899999999999999</v>
      </c>
      <c r="CJ9" t="b">
        <f t="shared" si="36"/>
        <v>1</v>
      </c>
      <c r="CK9" t="b">
        <f t="shared" si="37"/>
        <v>1</v>
      </c>
      <c r="CL9" s="84" t="b">
        <f t="shared" si="57"/>
        <v>1</v>
      </c>
      <c r="CM9">
        <f t="shared" si="38"/>
        <v>3.0779999999999998</v>
      </c>
      <c r="CN9" t="b">
        <f t="shared" si="39"/>
        <v>1</v>
      </c>
      <c r="CO9" s="84">
        <f t="shared" si="40"/>
        <v>5.8120766676865609E-2</v>
      </c>
      <c r="CP9" t="b">
        <f t="shared" si="41"/>
        <v>1</v>
      </c>
      <c r="CQ9" s="96" t="b">
        <f t="shared" si="42"/>
        <v>1</v>
      </c>
      <c r="CR9" t="b">
        <f t="shared" si="43"/>
        <v>1</v>
      </c>
      <c r="CS9" t="b">
        <f t="shared" si="44"/>
        <v>1</v>
      </c>
      <c r="CT9" t="b">
        <f t="shared" si="45"/>
        <v>1</v>
      </c>
      <c r="CU9" t="b">
        <f t="shared" si="46"/>
        <v>1</v>
      </c>
      <c r="CV9" s="84" t="b">
        <f t="shared" si="47"/>
        <v>1</v>
      </c>
      <c r="CW9" t="b">
        <f t="shared" si="48"/>
        <v>0</v>
      </c>
      <c r="CX9" t="b">
        <f t="shared" si="49"/>
        <v>0</v>
      </c>
      <c r="CY9" t="b">
        <f t="shared" si="50"/>
        <v>1</v>
      </c>
      <c r="CZ9" t="b">
        <f t="shared" si="51"/>
        <v>1</v>
      </c>
      <c r="DA9" s="84">
        <f t="shared" si="52"/>
        <v>1</v>
      </c>
      <c r="DB9" t="b">
        <f t="shared" si="53"/>
        <v>0</v>
      </c>
    </row>
    <row r="10" spans="1:106">
      <c r="A10" s="9">
        <v>1884</v>
      </c>
      <c r="B10" s="3">
        <v>2</v>
      </c>
      <c r="C10" s="3" t="s">
        <v>2108</v>
      </c>
      <c r="D10" s="3" t="str">
        <f t="shared" si="0"/>
        <v>MA_1_39-1_dk_0016</v>
      </c>
      <c r="E10" s="3" t="str">
        <f t="shared" si="1"/>
        <v>0016</v>
      </c>
      <c r="F10" s="3">
        <v>152760.70300000001</v>
      </c>
      <c r="G10" s="15">
        <v>421051.21899999998</v>
      </c>
      <c r="H10" s="35" t="str">
        <f t="shared" si="2"/>
        <v>ja</v>
      </c>
      <c r="I10" s="42">
        <v>180</v>
      </c>
      <c r="J10" s="20" t="s">
        <v>375</v>
      </c>
      <c r="K10" s="21">
        <v>10000</v>
      </c>
      <c r="L10" s="28">
        <f t="shared" si="54"/>
        <v>1</v>
      </c>
      <c r="M10" s="28">
        <f t="shared" si="55"/>
        <v>1</v>
      </c>
      <c r="N10" s="56">
        <f t="shared" si="3"/>
        <v>10000</v>
      </c>
      <c r="O10" s="33">
        <f t="shared" si="56"/>
        <v>56.466140163833963</v>
      </c>
      <c r="P10" s="37">
        <f t="shared" si="4"/>
        <v>112.85157141128794</v>
      </c>
      <c r="Q10" s="9" t="s">
        <v>12</v>
      </c>
      <c r="R10" s="55" t="s">
        <v>12</v>
      </c>
      <c r="S10" s="55">
        <v>6.2590000000000003</v>
      </c>
      <c r="T10" s="55">
        <v>6.6349999999999998</v>
      </c>
      <c r="U10" s="55">
        <v>6.9790000000000001</v>
      </c>
      <c r="V10" s="3">
        <v>7.2530000000000001</v>
      </c>
      <c r="W10" s="3">
        <v>7.5659999999999998</v>
      </c>
      <c r="X10" s="3" t="s">
        <v>12</v>
      </c>
      <c r="Y10" s="3">
        <v>8.1929999999999996</v>
      </c>
      <c r="Z10" s="15" t="s">
        <v>12</v>
      </c>
      <c r="AA10" s="10">
        <f t="shared" si="5"/>
        <v>7.5659999999999998</v>
      </c>
      <c r="AB10" s="9">
        <f t="shared" si="6"/>
        <v>0.58699999999999974</v>
      </c>
      <c r="AC10" s="10">
        <f t="shared" si="7"/>
        <v>0.62699999999999978</v>
      </c>
      <c r="AD10" s="9" t="s">
        <v>12</v>
      </c>
      <c r="AE10" s="55" t="s">
        <v>12</v>
      </c>
      <c r="AF10" s="55">
        <v>0.47599999999999998</v>
      </c>
      <c r="AG10" s="55">
        <v>0.56899999999999995</v>
      </c>
      <c r="AH10" s="55">
        <v>0.67100000000000004</v>
      </c>
      <c r="AI10" s="3">
        <v>0.76500000000000001</v>
      </c>
      <c r="AJ10" s="3">
        <v>0.86799999999999999</v>
      </c>
      <c r="AK10" s="3" t="s">
        <v>12</v>
      </c>
      <c r="AL10" s="3">
        <v>1.101</v>
      </c>
      <c r="AM10" s="15" t="s">
        <v>12</v>
      </c>
      <c r="AN10" s="10">
        <f t="shared" si="8"/>
        <v>0.86799999999999999</v>
      </c>
      <c r="AO10" s="9">
        <f t="shared" si="9"/>
        <v>0.19699999999999995</v>
      </c>
      <c r="AP10" s="10">
        <f t="shared" si="10"/>
        <v>0.23299999999999998</v>
      </c>
      <c r="AQ10" s="9" t="s">
        <v>12</v>
      </c>
      <c r="AR10" s="55" t="s">
        <v>12</v>
      </c>
      <c r="AS10" s="55">
        <v>2.2810000000000001</v>
      </c>
      <c r="AT10" s="55">
        <v>2.5190000000000001</v>
      </c>
      <c r="AU10" s="55">
        <v>2.7360000000000002</v>
      </c>
      <c r="AV10" s="3">
        <v>2.9279999999999999</v>
      </c>
      <c r="AW10" s="3">
        <v>3.0910000000000002</v>
      </c>
      <c r="AX10" s="3" t="s">
        <v>12</v>
      </c>
      <c r="AY10" s="3">
        <v>3.419</v>
      </c>
      <c r="AZ10" s="15" t="s">
        <v>12</v>
      </c>
      <c r="BA10" s="10">
        <f t="shared" si="11"/>
        <v>3.0910000000000002</v>
      </c>
      <c r="BB10" s="9">
        <f t="shared" si="12"/>
        <v>0.35499999999999998</v>
      </c>
      <c r="BC10" s="10">
        <f t="shared" si="13"/>
        <v>0.32799999999999985</v>
      </c>
      <c r="BD10" s="9">
        <v>7.5439999999999996</v>
      </c>
      <c r="BE10" s="3">
        <v>8.1809999999999992</v>
      </c>
      <c r="BF10" s="15">
        <v>8.8230000000000004</v>
      </c>
      <c r="BG10" s="15">
        <f t="shared" si="14"/>
        <v>8.1809999999999992</v>
      </c>
      <c r="BH10" s="9">
        <f t="shared" si="15"/>
        <v>0.63699999999999957</v>
      </c>
      <c r="BI10" s="10">
        <f t="shared" si="16"/>
        <v>0.64200000000000124</v>
      </c>
      <c r="BJ10" s="9">
        <v>7.5309999999999997</v>
      </c>
      <c r="BK10" s="3">
        <v>8.1769999999999996</v>
      </c>
      <c r="BL10" s="15">
        <v>8.8219999999999992</v>
      </c>
      <c r="BM10" s="15">
        <f t="shared" si="17"/>
        <v>8.1769999999999996</v>
      </c>
      <c r="BN10" s="9">
        <f t="shared" si="18"/>
        <v>0.64599999999999991</v>
      </c>
      <c r="BO10" s="10">
        <f t="shared" si="19"/>
        <v>0.64499999999999957</v>
      </c>
      <c r="BP10">
        <f t="shared" si="20"/>
        <v>0</v>
      </c>
      <c r="BQ10" s="93">
        <f t="shared" si="21"/>
        <v>1.0851788756388414</v>
      </c>
      <c r="BR10" s="93">
        <f t="shared" si="22"/>
        <v>1.1005110732538335</v>
      </c>
      <c r="BS10" s="93" t="str">
        <f>VLOOKUP(C10,'Koppeling locatie - aslocatie'!$A$2:$C$8139,2,FALSE)</f>
        <v>maas211</v>
      </c>
      <c r="BT10" s="93">
        <f>VLOOKUP($BS10,aslocaties_v01!$C$3:$AA$500,MATCH($K$3/10,aslocaties_v01!$C$2:$X$2),FALSE)</f>
        <v>7.0039999999999996</v>
      </c>
      <c r="BU10" s="93">
        <f>VLOOKUP(BS10,aslocaties_v01!$C$3:$AA$500,MATCH($K$3,aslocaties_v01!$C$2:$X$2),FALSE)</f>
        <v>7.5869999999999997</v>
      </c>
      <c r="BV10" s="93">
        <f>VLOOKUP(BS10,aslocaties_v01!$C$3:$AA$500,MATCH($K$3*10,aslocaties_v01!$C$2:$Y$2),FALSE)</f>
        <v>8.2050000000000001</v>
      </c>
      <c r="BW10" s="93">
        <f t="shared" si="23"/>
        <v>0.58300000000000018</v>
      </c>
      <c r="BX10" s="93">
        <f t="shared" si="24"/>
        <v>0.61800000000000033</v>
      </c>
      <c r="BY10" s="94">
        <f t="shared" si="25"/>
        <v>6.8143100511065535E-3</v>
      </c>
      <c r="BZ10" s="94">
        <f t="shared" si="26"/>
        <v>1.435406698564512E-2</v>
      </c>
      <c r="CA10" s="94">
        <f t="shared" si="27"/>
        <v>2.4999999999999467E-2</v>
      </c>
      <c r="CB10">
        <f t="shared" si="28"/>
        <v>2.0999999999999908E-2</v>
      </c>
      <c r="CC10" s="58">
        <f t="shared" si="29"/>
        <v>1.2000000000000455E-2</v>
      </c>
      <c r="CD10" s="95" t="b">
        <f t="shared" si="30"/>
        <v>0</v>
      </c>
      <c r="CE10" s="96" t="b">
        <f t="shared" si="31"/>
        <v>1</v>
      </c>
      <c r="CF10" t="b">
        <f t="shared" si="32"/>
        <v>1</v>
      </c>
      <c r="CG10" t="b">
        <f t="shared" si="33"/>
        <v>1</v>
      </c>
      <c r="CH10" s="84" t="b">
        <f t="shared" si="34"/>
        <v>1</v>
      </c>
      <c r="CI10">
        <f t="shared" si="35"/>
        <v>0.86799999999999999</v>
      </c>
      <c r="CJ10" t="b">
        <f t="shared" si="36"/>
        <v>1</v>
      </c>
      <c r="CK10" t="b">
        <f t="shared" si="37"/>
        <v>1</v>
      </c>
      <c r="CL10" s="84" t="b">
        <f t="shared" si="57"/>
        <v>1</v>
      </c>
      <c r="CM10">
        <f t="shared" si="38"/>
        <v>3.0910000000000002</v>
      </c>
      <c r="CN10" t="b">
        <f t="shared" si="39"/>
        <v>1</v>
      </c>
      <c r="CO10" s="84">
        <f t="shared" si="40"/>
        <v>5.8236748156167514E-2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1</v>
      </c>
      <c r="CY10" t="b">
        <f t="shared" si="50"/>
        <v>1</v>
      </c>
      <c r="CZ10" t="b">
        <f t="shared" si="51"/>
        <v>1</v>
      </c>
      <c r="DA10" s="84">
        <f t="shared" si="52"/>
        <v>1</v>
      </c>
      <c r="DB10" t="b">
        <f t="shared" si="53"/>
        <v>0</v>
      </c>
    </row>
    <row r="11" spans="1:106">
      <c r="A11" s="9">
        <v>1885</v>
      </c>
      <c r="B11" s="3">
        <v>2</v>
      </c>
      <c r="C11" s="3" t="s">
        <v>2109</v>
      </c>
      <c r="D11" s="3" t="str">
        <f t="shared" si="0"/>
        <v>MA_1_39-1_dk_0017</v>
      </c>
      <c r="E11" s="3" t="str">
        <f t="shared" si="1"/>
        <v>0017</v>
      </c>
      <c r="F11" s="3">
        <v>152871.90599999999</v>
      </c>
      <c r="G11" s="15">
        <v>421070.43800000002</v>
      </c>
      <c r="H11" s="35" t="str">
        <f t="shared" si="2"/>
        <v>ja</v>
      </c>
      <c r="I11" s="42">
        <v>173</v>
      </c>
      <c r="J11" s="20" t="s">
        <v>375</v>
      </c>
      <c r="K11" s="21">
        <v>10000</v>
      </c>
      <c r="L11" s="28">
        <f t="shared" si="54"/>
        <v>1</v>
      </c>
      <c r="M11" s="28">
        <f t="shared" si="55"/>
        <v>1</v>
      </c>
      <c r="N11" s="56">
        <f t="shared" si="3"/>
        <v>10000</v>
      </c>
      <c r="O11" s="33">
        <f t="shared" si="56"/>
        <v>112.85157141128794</v>
      </c>
      <c r="P11" s="37">
        <f t="shared" si="4"/>
        <v>101.34054050082678</v>
      </c>
      <c r="Q11" s="9" t="s">
        <v>12</v>
      </c>
      <c r="R11" s="55" t="s">
        <v>12</v>
      </c>
      <c r="S11" s="55">
        <v>6.26</v>
      </c>
      <c r="T11" s="55">
        <v>6.633</v>
      </c>
      <c r="U11" s="55">
        <v>6.9729999999999999</v>
      </c>
      <c r="V11" s="3">
        <v>7.2530000000000001</v>
      </c>
      <c r="W11" s="3">
        <v>7.5659999999999998</v>
      </c>
      <c r="X11" s="3" t="s">
        <v>12</v>
      </c>
      <c r="Y11" s="3">
        <v>8.1989999999999998</v>
      </c>
      <c r="Z11" s="15" t="s">
        <v>12</v>
      </c>
      <c r="AA11" s="10">
        <f t="shared" si="5"/>
        <v>7.5659999999999998</v>
      </c>
      <c r="AB11" s="9">
        <f t="shared" si="6"/>
        <v>0.59299999999999997</v>
      </c>
      <c r="AC11" s="10">
        <f t="shared" si="7"/>
        <v>0.63300000000000001</v>
      </c>
      <c r="AD11" s="9" t="s">
        <v>12</v>
      </c>
      <c r="AE11" s="55" t="s">
        <v>12</v>
      </c>
      <c r="AF11" s="55">
        <v>0.43</v>
      </c>
      <c r="AG11" s="55">
        <v>0.51400000000000001</v>
      </c>
      <c r="AH11" s="55">
        <v>0.59499999999999997</v>
      </c>
      <c r="AI11" s="3">
        <v>0.67500000000000004</v>
      </c>
      <c r="AJ11" s="3">
        <v>0.77500000000000002</v>
      </c>
      <c r="AK11" s="3" t="s">
        <v>12</v>
      </c>
      <c r="AL11" s="3">
        <v>1.02</v>
      </c>
      <c r="AM11" s="15" t="s">
        <v>12</v>
      </c>
      <c r="AN11" s="10">
        <f t="shared" si="8"/>
        <v>0.77500000000000002</v>
      </c>
      <c r="AO11" s="9">
        <f t="shared" si="9"/>
        <v>0.18000000000000005</v>
      </c>
      <c r="AP11" s="10">
        <f t="shared" si="10"/>
        <v>0.245</v>
      </c>
      <c r="AQ11" s="9" t="s">
        <v>12</v>
      </c>
      <c r="AR11" s="55" t="s">
        <v>12</v>
      </c>
      <c r="AS11" s="55">
        <v>2.2010000000000001</v>
      </c>
      <c r="AT11" s="55">
        <v>2.4289999999999998</v>
      </c>
      <c r="AU11" s="55">
        <v>2.6150000000000002</v>
      </c>
      <c r="AV11" s="3">
        <v>2.754</v>
      </c>
      <c r="AW11" s="3">
        <v>2.9239999999999999</v>
      </c>
      <c r="AX11" s="3" t="s">
        <v>12</v>
      </c>
      <c r="AY11" s="3">
        <v>3.266</v>
      </c>
      <c r="AZ11" s="15" t="s">
        <v>12</v>
      </c>
      <c r="BA11" s="10">
        <f t="shared" si="11"/>
        <v>2.9239999999999999</v>
      </c>
      <c r="BB11" s="9">
        <f t="shared" si="12"/>
        <v>0.30899999999999972</v>
      </c>
      <c r="BC11" s="10">
        <f t="shared" si="13"/>
        <v>0.34200000000000008</v>
      </c>
      <c r="BD11" s="9">
        <v>7.5209999999999999</v>
      </c>
      <c r="BE11" s="3">
        <v>8.16</v>
      </c>
      <c r="BF11" s="15">
        <v>8.7970000000000006</v>
      </c>
      <c r="BG11" s="15">
        <f t="shared" si="14"/>
        <v>8.16</v>
      </c>
      <c r="BH11" s="9">
        <f t="shared" si="15"/>
        <v>0.63900000000000023</v>
      </c>
      <c r="BI11" s="10">
        <f t="shared" si="16"/>
        <v>0.63700000000000045</v>
      </c>
      <c r="BJ11" s="9">
        <v>7.5090000000000003</v>
      </c>
      <c r="BK11" s="3">
        <v>8.1579999999999995</v>
      </c>
      <c r="BL11" s="15">
        <v>8.8010000000000002</v>
      </c>
      <c r="BM11" s="15">
        <f t="shared" si="17"/>
        <v>8.1579999999999995</v>
      </c>
      <c r="BN11" s="9">
        <f t="shared" si="18"/>
        <v>0.64899999999999913</v>
      </c>
      <c r="BO11" s="10">
        <f t="shared" si="19"/>
        <v>0.64300000000000068</v>
      </c>
      <c r="BP11">
        <f t="shared" si="20"/>
        <v>0</v>
      </c>
      <c r="BQ11" s="93">
        <f t="shared" si="21"/>
        <v>1.0775716694772348</v>
      </c>
      <c r="BR11" s="93">
        <f t="shared" si="22"/>
        <v>1.0944350758853274</v>
      </c>
      <c r="BS11" s="93" t="str">
        <f>VLOOKUP(C11,'Koppeling locatie - aslocatie'!$A$2:$C$8139,2,FALSE)</f>
        <v>maas211</v>
      </c>
      <c r="BT11" s="93">
        <f>VLOOKUP($BS11,aslocaties_v01!$C$3:$AA$500,MATCH($K$3/10,aslocaties_v01!$C$2:$X$2),FALSE)</f>
        <v>7.0039999999999996</v>
      </c>
      <c r="BU11" s="93">
        <f>VLOOKUP(BS11,aslocaties_v01!$C$3:$AA$500,MATCH($K$3,aslocaties_v01!$C$2:$X$2),FALSE)</f>
        <v>7.5869999999999997</v>
      </c>
      <c r="BV11" s="93">
        <f>VLOOKUP(BS11,aslocaties_v01!$C$3:$AA$500,MATCH($K$3*10,aslocaties_v01!$C$2:$Y$2),FALSE)</f>
        <v>8.2050000000000001</v>
      </c>
      <c r="BW11" s="93">
        <f t="shared" si="23"/>
        <v>0.58300000000000018</v>
      </c>
      <c r="BX11" s="93">
        <f t="shared" si="24"/>
        <v>0.61800000000000033</v>
      </c>
      <c r="BY11" s="94">
        <f t="shared" si="25"/>
        <v>1.6863406408094028E-2</v>
      </c>
      <c r="BZ11" s="94">
        <f t="shared" si="26"/>
        <v>2.3696682464454444E-2</v>
      </c>
      <c r="CA11" s="94">
        <f t="shared" si="27"/>
        <v>3.0999999999999694E-2</v>
      </c>
      <c r="CB11">
        <f t="shared" si="28"/>
        <v>2.0999999999999908E-2</v>
      </c>
      <c r="CC11" s="58">
        <f t="shared" si="29"/>
        <v>6.0000000000002274E-3</v>
      </c>
      <c r="CD11" s="95" t="b">
        <f t="shared" si="30"/>
        <v>0</v>
      </c>
      <c r="CE11" s="96" t="b">
        <f t="shared" si="31"/>
        <v>1</v>
      </c>
      <c r="CF11" t="b">
        <f t="shared" si="32"/>
        <v>1</v>
      </c>
      <c r="CG11" t="b">
        <f t="shared" si="33"/>
        <v>1</v>
      </c>
      <c r="CH11" s="84" t="b">
        <f t="shared" si="34"/>
        <v>1</v>
      </c>
      <c r="CI11">
        <f t="shared" si="35"/>
        <v>0.77500000000000002</v>
      </c>
      <c r="CJ11" t="b">
        <f t="shared" si="36"/>
        <v>1</v>
      </c>
      <c r="CK11" t="b">
        <f t="shared" si="37"/>
        <v>1</v>
      </c>
      <c r="CL11" s="84" t="b">
        <f t="shared" si="57"/>
        <v>1</v>
      </c>
      <c r="CM11">
        <f t="shared" si="38"/>
        <v>2.9239999999999999</v>
      </c>
      <c r="CN11" t="b">
        <f t="shared" si="39"/>
        <v>1</v>
      </c>
      <c r="CO11" s="84">
        <f t="shared" si="40"/>
        <v>5.810618568192568E-2</v>
      </c>
      <c r="CP11" t="b">
        <f t="shared" si="41"/>
        <v>1</v>
      </c>
      <c r="CQ11" s="96" t="b">
        <f t="shared" si="42"/>
        <v>1</v>
      </c>
      <c r="CR11" t="b">
        <f t="shared" si="43"/>
        <v>1</v>
      </c>
      <c r="CS11" t="b">
        <f t="shared" si="44"/>
        <v>1</v>
      </c>
      <c r="CT11" t="b">
        <f t="shared" si="45"/>
        <v>1</v>
      </c>
      <c r="CU11" t="b">
        <f t="shared" si="46"/>
        <v>1</v>
      </c>
      <c r="CV11" s="84" t="b">
        <f t="shared" si="47"/>
        <v>1</v>
      </c>
      <c r="CW11" t="b">
        <f t="shared" si="48"/>
        <v>0</v>
      </c>
      <c r="CX11" t="b">
        <f t="shared" si="49"/>
        <v>0</v>
      </c>
      <c r="CY11" t="b">
        <f t="shared" si="50"/>
        <v>1</v>
      </c>
      <c r="CZ11" t="b">
        <f t="shared" si="51"/>
        <v>1</v>
      </c>
      <c r="DA11" s="84">
        <f t="shared" si="52"/>
        <v>1</v>
      </c>
      <c r="DB11" t="b">
        <f t="shared" si="53"/>
        <v>0</v>
      </c>
    </row>
    <row r="12" spans="1:106">
      <c r="A12" s="9">
        <v>1886</v>
      </c>
      <c r="B12" s="3">
        <v>2</v>
      </c>
      <c r="C12" s="3" t="s">
        <v>2110</v>
      </c>
      <c r="D12" s="3" t="str">
        <f t="shared" si="0"/>
        <v>MA_1_39-1_dk_0018</v>
      </c>
      <c r="E12" s="3" t="str">
        <f t="shared" si="1"/>
        <v>0018</v>
      </c>
      <c r="F12" s="3">
        <v>152970.78099999999</v>
      </c>
      <c r="G12" s="15">
        <v>421092.65600000002</v>
      </c>
      <c r="H12" s="35" t="str">
        <f t="shared" si="2"/>
        <v>ja</v>
      </c>
      <c r="I12" s="42">
        <v>140</v>
      </c>
      <c r="J12" s="20" t="s">
        <v>375</v>
      </c>
      <c r="K12" s="21">
        <v>10000</v>
      </c>
      <c r="L12" s="28">
        <f t="shared" si="54"/>
        <v>1</v>
      </c>
      <c r="M12" s="28">
        <f t="shared" si="55"/>
        <v>1</v>
      </c>
      <c r="N12" s="56">
        <f t="shared" si="3"/>
        <v>10000</v>
      </c>
      <c r="O12" s="33">
        <f t="shared" si="56"/>
        <v>101.34054050082678</v>
      </c>
      <c r="P12" s="37">
        <f t="shared" si="4"/>
        <v>136.15131641302906</v>
      </c>
      <c r="Q12" s="9" t="s">
        <v>12</v>
      </c>
      <c r="R12" s="55" t="s">
        <v>12</v>
      </c>
      <c r="S12" s="55">
        <v>6.3230000000000004</v>
      </c>
      <c r="T12" s="55">
        <v>6.6760000000000002</v>
      </c>
      <c r="U12" s="55">
        <v>7.0019999999999998</v>
      </c>
      <c r="V12" s="3">
        <v>7.2729999999999997</v>
      </c>
      <c r="W12" s="3">
        <v>7.5810000000000004</v>
      </c>
      <c r="X12" s="3" t="s">
        <v>12</v>
      </c>
      <c r="Y12" s="3">
        <v>8.2070000000000007</v>
      </c>
      <c r="Z12" s="15" t="s">
        <v>12</v>
      </c>
      <c r="AA12" s="10">
        <f t="shared" si="5"/>
        <v>7.5810000000000004</v>
      </c>
      <c r="AB12" s="9">
        <f t="shared" si="6"/>
        <v>0.57900000000000063</v>
      </c>
      <c r="AC12" s="10">
        <f t="shared" si="7"/>
        <v>0.62600000000000033</v>
      </c>
      <c r="AD12" s="9" t="s">
        <v>12</v>
      </c>
      <c r="AE12" s="55" t="s">
        <v>12</v>
      </c>
      <c r="AF12" s="55">
        <v>0.67600000000000005</v>
      </c>
      <c r="AG12" s="55">
        <v>0.75700000000000001</v>
      </c>
      <c r="AH12" s="55">
        <v>0.84699999999999998</v>
      </c>
      <c r="AI12" s="3">
        <v>0.93100000000000005</v>
      </c>
      <c r="AJ12" s="3">
        <v>1.0249999999999999</v>
      </c>
      <c r="AK12" s="3" t="s">
        <v>12</v>
      </c>
      <c r="AL12" s="3">
        <v>1.218</v>
      </c>
      <c r="AM12" s="15" t="s">
        <v>12</v>
      </c>
      <c r="AN12" s="10">
        <f t="shared" si="8"/>
        <v>1.0249999999999999</v>
      </c>
      <c r="AO12" s="9">
        <f t="shared" si="9"/>
        <v>0.17799999999999994</v>
      </c>
      <c r="AP12" s="10">
        <f t="shared" si="10"/>
        <v>0.19300000000000006</v>
      </c>
      <c r="AQ12" s="9" t="s">
        <v>12</v>
      </c>
      <c r="AR12" s="55" t="s">
        <v>12</v>
      </c>
      <c r="AS12" s="55">
        <v>2.7690000000000001</v>
      </c>
      <c r="AT12" s="55">
        <v>2.9319999999999999</v>
      </c>
      <c r="AU12" s="55">
        <v>3.0880000000000001</v>
      </c>
      <c r="AV12" s="3">
        <v>3.2189999999999999</v>
      </c>
      <c r="AW12" s="3">
        <v>3.367</v>
      </c>
      <c r="AX12" s="3" t="s">
        <v>12</v>
      </c>
      <c r="AY12" s="3">
        <v>3.6320000000000001</v>
      </c>
      <c r="AZ12" s="15" t="s">
        <v>12</v>
      </c>
      <c r="BA12" s="10">
        <f t="shared" si="11"/>
        <v>3.367</v>
      </c>
      <c r="BB12" s="9">
        <f t="shared" si="12"/>
        <v>0.27899999999999991</v>
      </c>
      <c r="BC12" s="10">
        <f t="shared" si="13"/>
        <v>0.26500000000000012</v>
      </c>
      <c r="BD12" s="9">
        <v>7.4189999999999996</v>
      </c>
      <c r="BE12" s="3">
        <v>8.0259999999999998</v>
      </c>
      <c r="BF12" s="15">
        <v>8.6430000000000007</v>
      </c>
      <c r="BG12" s="15">
        <f t="shared" si="14"/>
        <v>8.0259999999999998</v>
      </c>
      <c r="BH12" s="9">
        <f t="shared" si="15"/>
        <v>0.60700000000000021</v>
      </c>
      <c r="BI12" s="10">
        <f t="shared" si="16"/>
        <v>0.61700000000000088</v>
      </c>
      <c r="BJ12" s="9">
        <v>7.3689999999999998</v>
      </c>
      <c r="BK12" s="3">
        <v>7.9720000000000004</v>
      </c>
      <c r="BL12" s="15">
        <v>8.5869999999999997</v>
      </c>
      <c r="BM12" s="15">
        <f t="shared" si="17"/>
        <v>7.9720000000000004</v>
      </c>
      <c r="BN12" s="9">
        <f t="shared" si="18"/>
        <v>0.60300000000000065</v>
      </c>
      <c r="BO12" s="10">
        <f t="shared" si="19"/>
        <v>0.61499999999999932</v>
      </c>
      <c r="BP12">
        <f t="shared" si="20"/>
        <v>0</v>
      </c>
      <c r="BQ12" s="93">
        <f t="shared" si="21"/>
        <v>1.0483592400690838</v>
      </c>
      <c r="BR12" s="93">
        <f t="shared" si="22"/>
        <v>1.0414507772020725</v>
      </c>
      <c r="BS12" s="93" t="str">
        <f>VLOOKUP(C12,'Koppeling locatie - aslocatie'!$A$2:$C$8139,2,FALSE)</f>
        <v>maas211</v>
      </c>
      <c r="BT12" s="93">
        <f>VLOOKUP($BS12,aslocaties_v01!$C$3:$AA$500,MATCH($K$3/10,aslocaties_v01!$C$2:$X$2),FALSE)</f>
        <v>7.0039999999999996</v>
      </c>
      <c r="BU12" s="93">
        <f>VLOOKUP(BS12,aslocaties_v01!$C$3:$AA$500,MATCH($K$3,aslocaties_v01!$C$2:$X$2),FALSE)</f>
        <v>7.5869999999999997</v>
      </c>
      <c r="BV12" s="93">
        <f>VLOOKUP(BS12,aslocaties_v01!$C$3:$AA$500,MATCH($K$3*10,aslocaties_v01!$C$2:$Y$2),FALSE)</f>
        <v>8.2050000000000001</v>
      </c>
      <c r="BW12" s="93">
        <f t="shared" si="23"/>
        <v>0.58300000000000018</v>
      </c>
      <c r="BX12" s="93">
        <f t="shared" si="24"/>
        <v>0.61800000000000033</v>
      </c>
      <c r="BY12" s="94">
        <f t="shared" si="25"/>
        <v>6.9084628670113002E-3</v>
      </c>
      <c r="BZ12" s="94">
        <f t="shared" si="26"/>
        <v>1.2779552715655007E-2</v>
      </c>
      <c r="CA12" s="94">
        <f t="shared" si="27"/>
        <v>1.9999999999997797E-3</v>
      </c>
      <c r="CB12">
        <f t="shared" si="28"/>
        <v>5.9999999999993392E-3</v>
      </c>
      <c r="CC12" s="58">
        <f t="shared" si="29"/>
        <v>2.0000000000006679E-3</v>
      </c>
      <c r="CD12" s="95" t="b">
        <f t="shared" si="30"/>
        <v>0</v>
      </c>
      <c r="CE12" s="96" t="b">
        <f t="shared" si="31"/>
        <v>1</v>
      </c>
      <c r="CF12" t="b">
        <f t="shared" si="32"/>
        <v>1</v>
      </c>
      <c r="CG12" t="b">
        <f t="shared" si="33"/>
        <v>1</v>
      </c>
      <c r="CH12" s="84" t="b">
        <f t="shared" si="34"/>
        <v>1</v>
      </c>
      <c r="CI12">
        <f t="shared" si="35"/>
        <v>1.0249999999999999</v>
      </c>
      <c r="CJ12" t="b">
        <f t="shared" si="36"/>
        <v>1</v>
      </c>
      <c r="CK12" t="b">
        <f t="shared" si="37"/>
        <v>1</v>
      </c>
      <c r="CL12" s="84" t="b">
        <f t="shared" si="57"/>
        <v>0</v>
      </c>
      <c r="CM12" t="str">
        <f t="shared" si="38"/>
        <v/>
      </c>
      <c r="CN12" t="b">
        <f t="shared" si="39"/>
        <v>0</v>
      </c>
      <c r="CO12" s="84">
        <f t="shared" si="40"/>
        <v>5.7957952454308487E-2</v>
      </c>
      <c r="CP12" t="b">
        <f t="shared" si="41"/>
        <v>1</v>
      </c>
      <c r="CQ12" s="96" t="b">
        <f t="shared" si="42"/>
        <v>1</v>
      </c>
      <c r="CR12" t="b">
        <f t="shared" si="43"/>
        <v>0</v>
      </c>
      <c r="CS12" t="b">
        <f t="shared" si="44"/>
        <v>0</v>
      </c>
      <c r="CT12" t="b">
        <f t="shared" si="45"/>
        <v>1</v>
      </c>
      <c r="CU12" t="b">
        <f t="shared" si="46"/>
        <v>1</v>
      </c>
      <c r="CV12" s="84" t="b">
        <f t="shared" si="47"/>
        <v>1</v>
      </c>
      <c r="CW12" t="b">
        <f t="shared" si="48"/>
        <v>0</v>
      </c>
      <c r="CX12" t="b">
        <f t="shared" si="49"/>
        <v>0</v>
      </c>
      <c r="CY12" t="b">
        <f t="shared" si="50"/>
        <v>1</v>
      </c>
      <c r="CZ12" t="b">
        <f t="shared" si="51"/>
        <v>1</v>
      </c>
      <c r="DA12" s="84">
        <f t="shared" si="52"/>
        <v>2</v>
      </c>
      <c r="DB12" t="b">
        <f t="shared" si="53"/>
        <v>0</v>
      </c>
    </row>
    <row r="13" spans="1:106">
      <c r="A13" s="9">
        <v>1887</v>
      </c>
      <c r="B13" s="3">
        <v>2</v>
      </c>
      <c r="C13" s="3" t="s">
        <v>2111</v>
      </c>
      <c r="D13" s="3" t="str">
        <f t="shared" si="0"/>
        <v>MA_1_39-1_dk_0019</v>
      </c>
      <c r="E13" s="3" t="str">
        <f t="shared" si="1"/>
        <v>0019</v>
      </c>
      <c r="F13" s="3">
        <v>153002.625</v>
      </c>
      <c r="G13" s="15">
        <v>421225.03100000002</v>
      </c>
      <c r="H13" s="35" t="str">
        <f t="shared" si="2"/>
        <v>ja</v>
      </c>
      <c r="I13" s="42">
        <v>104</v>
      </c>
      <c r="J13" s="20" t="s">
        <v>375</v>
      </c>
      <c r="K13" s="21">
        <v>10000</v>
      </c>
      <c r="L13" s="28">
        <f t="shared" si="54"/>
        <v>1</v>
      </c>
      <c r="M13" s="28">
        <f t="shared" si="55"/>
        <v>1</v>
      </c>
      <c r="N13" s="56">
        <f t="shared" si="3"/>
        <v>10000</v>
      </c>
      <c r="O13" s="33">
        <f t="shared" si="56"/>
        <v>136.15131641302906</v>
      </c>
      <c r="P13" s="37">
        <f t="shared" si="4"/>
        <v>1405.0728462154575</v>
      </c>
      <c r="Q13" s="9" t="s">
        <v>12</v>
      </c>
      <c r="R13" s="55" t="s">
        <v>12</v>
      </c>
      <c r="S13" s="55">
        <v>6.335</v>
      </c>
      <c r="T13" s="55">
        <v>6.6989999999999998</v>
      </c>
      <c r="U13" s="55">
        <v>7.0309999999999997</v>
      </c>
      <c r="V13" s="3">
        <v>7.3029999999999999</v>
      </c>
      <c r="W13" s="3">
        <v>7.6130000000000004</v>
      </c>
      <c r="X13" s="3" t="s">
        <v>12</v>
      </c>
      <c r="Y13" s="3">
        <v>8.2270000000000003</v>
      </c>
      <c r="Z13" s="15" t="s">
        <v>12</v>
      </c>
      <c r="AA13" s="10">
        <f t="shared" si="5"/>
        <v>7.6130000000000004</v>
      </c>
      <c r="AB13" s="9">
        <f t="shared" si="6"/>
        <v>0.58200000000000074</v>
      </c>
      <c r="AC13" s="10">
        <f t="shared" si="7"/>
        <v>0.61399999999999988</v>
      </c>
      <c r="AD13" s="9" t="s">
        <v>12</v>
      </c>
      <c r="AE13" s="55" t="s">
        <v>12</v>
      </c>
      <c r="AF13" s="55">
        <v>0.65400000000000003</v>
      </c>
      <c r="AG13" s="55">
        <v>0.73799999999999999</v>
      </c>
      <c r="AH13" s="55">
        <v>0.83</v>
      </c>
      <c r="AI13" s="3">
        <v>0.91500000000000004</v>
      </c>
      <c r="AJ13" s="3">
        <v>1.01</v>
      </c>
      <c r="AK13" s="3" t="s">
        <v>12</v>
      </c>
      <c r="AL13" s="3">
        <v>1.2050000000000001</v>
      </c>
      <c r="AM13" s="15" t="s">
        <v>12</v>
      </c>
      <c r="AN13" s="10">
        <f t="shared" si="8"/>
        <v>1.01</v>
      </c>
      <c r="AO13" s="9">
        <f t="shared" si="9"/>
        <v>0.18000000000000005</v>
      </c>
      <c r="AP13" s="10">
        <f t="shared" si="10"/>
        <v>0.19500000000000006</v>
      </c>
      <c r="AQ13" s="9" t="s">
        <v>12</v>
      </c>
      <c r="AR13" s="55" t="s">
        <v>12</v>
      </c>
      <c r="AS13" s="55">
        <v>2.746</v>
      </c>
      <c r="AT13" s="55">
        <v>2.9169999999999998</v>
      </c>
      <c r="AU13" s="55">
        <v>3.0720000000000001</v>
      </c>
      <c r="AV13" s="3">
        <v>3.2</v>
      </c>
      <c r="AW13" s="3">
        <v>3.3519999999999999</v>
      </c>
      <c r="AX13" s="3" t="s">
        <v>12</v>
      </c>
      <c r="AY13" s="3">
        <v>3.665</v>
      </c>
      <c r="AZ13" s="15" t="s">
        <v>12</v>
      </c>
      <c r="BA13" s="10">
        <f t="shared" si="11"/>
        <v>3.3519999999999999</v>
      </c>
      <c r="BB13" s="9">
        <f t="shared" si="12"/>
        <v>0.2799999999999998</v>
      </c>
      <c r="BC13" s="10">
        <f t="shared" si="13"/>
        <v>0.31300000000000017</v>
      </c>
      <c r="BD13" s="9">
        <v>7.2590000000000003</v>
      </c>
      <c r="BE13" s="3">
        <v>7.8479999999999999</v>
      </c>
      <c r="BF13" s="15">
        <v>8.4559999999999995</v>
      </c>
      <c r="BG13" s="15">
        <f t="shared" si="14"/>
        <v>7.8479999999999999</v>
      </c>
      <c r="BH13" s="9">
        <f t="shared" si="15"/>
        <v>0.58899999999999952</v>
      </c>
      <c r="BI13" s="10">
        <f t="shared" si="16"/>
        <v>0.60799999999999965</v>
      </c>
      <c r="BJ13" s="9">
        <v>7.2320000000000002</v>
      </c>
      <c r="BK13" s="3">
        <v>7.819</v>
      </c>
      <c r="BL13" s="15">
        <v>8.4280000000000008</v>
      </c>
      <c r="BM13" s="15">
        <f t="shared" si="17"/>
        <v>7.819</v>
      </c>
      <c r="BN13" s="9">
        <f t="shared" si="18"/>
        <v>0.58699999999999974</v>
      </c>
      <c r="BO13" s="10">
        <f t="shared" si="19"/>
        <v>0.60900000000000087</v>
      </c>
      <c r="BP13">
        <f t="shared" si="20"/>
        <v>0</v>
      </c>
      <c r="BQ13" s="93">
        <f t="shared" si="21"/>
        <v>1.0120274914089327</v>
      </c>
      <c r="BR13" s="93">
        <f t="shared" si="22"/>
        <v>1.0085910652920944</v>
      </c>
      <c r="BS13" s="93" t="str">
        <f>VLOOKUP(C13,'Koppeling locatie - aslocatie'!$A$2:$C$8139,2,FALSE)</f>
        <v>maas211</v>
      </c>
      <c r="BT13" s="93">
        <f>VLOOKUP($BS13,aslocaties_v01!$C$3:$AA$500,MATCH($K$3/10,aslocaties_v01!$C$2:$X$2),FALSE)</f>
        <v>7.0039999999999996</v>
      </c>
      <c r="BU13" s="93">
        <f>VLOOKUP(BS13,aslocaties_v01!$C$3:$AA$500,MATCH($K$3,aslocaties_v01!$C$2:$X$2),FALSE)</f>
        <v>7.5869999999999997</v>
      </c>
      <c r="BV13" s="93">
        <f>VLOOKUP(BS13,aslocaties_v01!$C$3:$AA$500,MATCH($K$3*10,aslocaties_v01!$C$2:$Y$2),FALSE)</f>
        <v>8.2050000000000001</v>
      </c>
      <c r="BW13" s="93">
        <f t="shared" si="23"/>
        <v>0.58300000000000018</v>
      </c>
      <c r="BX13" s="93">
        <f t="shared" si="24"/>
        <v>0.61800000000000033</v>
      </c>
      <c r="BY13" s="94">
        <f t="shared" si="25"/>
        <v>1.7182130584183497E-3</v>
      </c>
      <c r="BZ13" s="94">
        <f t="shared" si="26"/>
        <v>6.5146579804566951E-3</v>
      </c>
      <c r="CA13" s="94">
        <f t="shared" si="27"/>
        <v>2.7000000000000135E-2</v>
      </c>
      <c r="CB13">
        <f t="shared" si="28"/>
        <v>2.6000000000000689E-2</v>
      </c>
      <c r="CC13" s="58">
        <f t="shared" si="29"/>
        <v>2.2000000000000242E-2</v>
      </c>
      <c r="CD13" s="95" t="b">
        <f t="shared" si="30"/>
        <v>0</v>
      </c>
      <c r="CE13" s="96" t="b">
        <f t="shared" si="31"/>
        <v>1</v>
      </c>
      <c r="CF13" t="b">
        <f t="shared" si="32"/>
        <v>1</v>
      </c>
      <c r="CG13" t="b">
        <f t="shared" si="33"/>
        <v>1</v>
      </c>
      <c r="CH13" s="84" t="b">
        <f t="shared" si="34"/>
        <v>1</v>
      </c>
      <c r="CI13">
        <f t="shared" si="35"/>
        <v>1.01</v>
      </c>
      <c r="CJ13" t="b">
        <f t="shared" si="36"/>
        <v>1</v>
      </c>
      <c r="CK13" t="b">
        <f t="shared" si="37"/>
        <v>1</v>
      </c>
      <c r="CL13" s="84" t="b">
        <f t="shared" si="57"/>
        <v>0</v>
      </c>
      <c r="CM13" t="str">
        <f t="shared" si="38"/>
        <v/>
      </c>
      <c r="CN13" t="b">
        <f t="shared" si="39"/>
        <v>0</v>
      </c>
      <c r="CO13" s="84">
        <f t="shared" si="40"/>
        <v>5.7622056706420545E-2</v>
      </c>
      <c r="CP13" t="b">
        <f t="shared" si="41"/>
        <v>1</v>
      </c>
      <c r="CQ13" s="96" t="b">
        <f t="shared" si="42"/>
        <v>1</v>
      </c>
      <c r="CR13" t="b">
        <f t="shared" si="43"/>
        <v>0</v>
      </c>
      <c r="CS13" t="b">
        <f t="shared" si="44"/>
        <v>0</v>
      </c>
      <c r="CT13" t="b">
        <f t="shared" si="45"/>
        <v>1</v>
      </c>
      <c r="CU13" t="b">
        <f t="shared" si="46"/>
        <v>1</v>
      </c>
      <c r="CV13" s="84" t="b">
        <f t="shared" si="47"/>
        <v>1</v>
      </c>
      <c r="CW13" t="b">
        <f t="shared" si="48"/>
        <v>1</v>
      </c>
      <c r="CX13" t="b">
        <f t="shared" si="49"/>
        <v>1</v>
      </c>
      <c r="CY13" t="b">
        <f t="shared" si="50"/>
        <v>1</v>
      </c>
      <c r="CZ13" t="b">
        <f t="shared" si="51"/>
        <v>1</v>
      </c>
      <c r="DA13" s="84">
        <f t="shared" si="52"/>
        <v>1</v>
      </c>
      <c r="DB13" t="b">
        <f t="shared" si="53"/>
        <v>0</v>
      </c>
    </row>
    <row r="14" spans="1:106">
      <c r="A14" s="9">
        <v>1888</v>
      </c>
      <c r="B14" s="3">
        <v>2</v>
      </c>
      <c r="C14" s="3" t="s">
        <v>2112</v>
      </c>
      <c r="D14" s="3" t="str">
        <f t="shared" si="0"/>
        <v>MA_1_39-1_dk_0002</v>
      </c>
      <c r="E14" s="3" t="str">
        <f t="shared" si="1"/>
        <v>0002</v>
      </c>
      <c r="F14" s="3">
        <v>151764.53099999999</v>
      </c>
      <c r="G14" s="15">
        <v>421889.375</v>
      </c>
      <c r="H14" s="35" t="str">
        <f t="shared" si="2"/>
        <v>ja</v>
      </c>
      <c r="I14" s="42">
        <v>230</v>
      </c>
      <c r="J14" s="20" t="s">
        <v>375</v>
      </c>
      <c r="K14" s="21">
        <v>10000</v>
      </c>
      <c r="L14" s="28">
        <f t="shared" si="54"/>
        <v>1</v>
      </c>
      <c r="M14" s="28">
        <f t="shared" si="55"/>
        <v>1</v>
      </c>
      <c r="N14" s="56">
        <f t="shared" si="3"/>
        <v>10000</v>
      </c>
      <c r="O14" s="33">
        <f t="shared" si="56"/>
        <v>1405.0728462154575</v>
      </c>
      <c r="P14" s="37">
        <f t="shared" si="4"/>
        <v>1386.1886848254217</v>
      </c>
      <c r="Q14" s="9" t="s">
        <v>12</v>
      </c>
      <c r="R14" s="55" t="s">
        <v>12</v>
      </c>
      <c r="S14" s="55">
        <v>6.2549999999999999</v>
      </c>
      <c r="T14" s="55">
        <v>6.6319999999999997</v>
      </c>
      <c r="U14" s="55">
        <v>6.9770000000000003</v>
      </c>
      <c r="V14" s="3">
        <v>7.2510000000000003</v>
      </c>
      <c r="W14" s="3">
        <v>7.5640000000000001</v>
      </c>
      <c r="X14" s="3" t="s">
        <v>12</v>
      </c>
      <c r="Y14" s="3">
        <v>8.1969999999999992</v>
      </c>
      <c r="Z14" s="15" t="s">
        <v>12</v>
      </c>
      <c r="AA14" s="10">
        <f t="shared" si="5"/>
        <v>7.5640000000000001</v>
      </c>
      <c r="AB14" s="9">
        <f t="shared" si="6"/>
        <v>0.58699999999999974</v>
      </c>
      <c r="AC14" s="10">
        <f t="shared" si="7"/>
        <v>0.63299999999999912</v>
      </c>
      <c r="AD14" s="9" t="s">
        <v>12</v>
      </c>
      <c r="AE14" s="55" t="s">
        <v>12</v>
      </c>
      <c r="AF14" s="55">
        <v>0.42399999999999999</v>
      </c>
      <c r="AG14" s="55">
        <v>0.504</v>
      </c>
      <c r="AH14" s="55">
        <v>0.58299999999999996</v>
      </c>
      <c r="AI14" s="3">
        <v>0.65600000000000003</v>
      </c>
      <c r="AJ14" s="3">
        <v>0.74299999999999999</v>
      </c>
      <c r="AK14" s="3" t="s">
        <v>12</v>
      </c>
      <c r="AL14" s="3">
        <v>0.94199999999999995</v>
      </c>
      <c r="AM14" s="15" t="s">
        <v>12</v>
      </c>
      <c r="AN14" s="10">
        <f t="shared" si="8"/>
        <v>0.74299999999999999</v>
      </c>
      <c r="AO14" s="9">
        <f t="shared" si="9"/>
        <v>0.16000000000000003</v>
      </c>
      <c r="AP14" s="10">
        <f t="shared" si="10"/>
        <v>0.19899999999999995</v>
      </c>
      <c r="AQ14" s="9" t="s">
        <v>12</v>
      </c>
      <c r="AR14" s="55" t="s">
        <v>12</v>
      </c>
      <c r="AS14" s="55">
        <v>2.1179999999999999</v>
      </c>
      <c r="AT14" s="55">
        <v>2.3330000000000002</v>
      </c>
      <c r="AU14" s="55">
        <v>2.532</v>
      </c>
      <c r="AV14" s="3">
        <v>2.66</v>
      </c>
      <c r="AW14" s="3">
        <v>2.8050000000000002</v>
      </c>
      <c r="AX14" s="3" t="s">
        <v>12</v>
      </c>
      <c r="AY14" s="3">
        <v>3.1360000000000001</v>
      </c>
      <c r="AZ14" s="15" t="s">
        <v>12</v>
      </c>
      <c r="BA14" s="10">
        <f t="shared" si="11"/>
        <v>2.8050000000000002</v>
      </c>
      <c r="BB14" s="9">
        <f t="shared" si="12"/>
        <v>0.27300000000000013</v>
      </c>
      <c r="BC14" s="10">
        <f t="shared" si="13"/>
        <v>0.33099999999999996</v>
      </c>
      <c r="BD14" s="9">
        <v>7.52</v>
      </c>
      <c r="BE14" s="3">
        <v>8.1549999999999994</v>
      </c>
      <c r="BF14" s="15">
        <v>8.8160000000000007</v>
      </c>
      <c r="BG14" s="15">
        <f t="shared" si="14"/>
        <v>8.1549999999999994</v>
      </c>
      <c r="BH14" s="9">
        <f t="shared" si="15"/>
        <v>0.63499999999999979</v>
      </c>
      <c r="BI14" s="10">
        <f t="shared" si="16"/>
        <v>0.66100000000000136</v>
      </c>
      <c r="BJ14" s="9">
        <v>7.5339999999999998</v>
      </c>
      <c r="BK14" s="3">
        <v>8.18</v>
      </c>
      <c r="BL14" s="15">
        <v>8.8539999999999992</v>
      </c>
      <c r="BM14" s="15">
        <f t="shared" si="17"/>
        <v>8.18</v>
      </c>
      <c r="BN14" s="9">
        <f t="shared" si="18"/>
        <v>0.64599999999999991</v>
      </c>
      <c r="BO14" s="10">
        <f t="shared" si="19"/>
        <v>0.67399999999999949</v>
      </c>
      <c r="BP14">
        <f t="shared" si="20"/>
        <v>0</v>
      </c>
      <c r="BQ14" s="93">
        <f t="shared" si="21"/>
        <v>1.081771720613288</v>
      </c>
      <c r="BR14" s="93">
        <f t="shared" si="22"/>
        <v>1.1005110732538335</v>
      </c>
      <c r="BS14" s="93" t="str">
        <f>VLOOKUP(C14,'Koppeling locatie - aslocatie'!$A$2:$C$8139,2,FALSE)</f>
        <v>maas210</v>
      </c>
      <c r="BT14" s="93">
        <f>VLOOKUP($BS14,aslocaties_v01!$C$3:$AA$500,MATCH($K$3/10,aslocaties_v01!$C$2:$X$2),FALSE)</f>
        <v>7.0650000000000004</v>
      </c>
      <c r="BU14" s="93">
        <f>VLOOKUP(BS14,aslocaties_v01!$C$3:$AA$500,MATCH($K$3,aslocaties_v01!$C$2:$X$2),FALSE)</f>
        <v>7.649</v>
      </c>
      <c r="BV14" s="93">
        <f>VLOOKUP(BS14,aslocaties_v01!$C$3:$AA$500,MATCH($K$3*10,aslocaties_v01!$C$2:$Y$2),FALSE)</f>
        <v>8.2629999999999999</v>
      </c>
      <c r="BW14" s="93">
        <f t="shared" si="23"/>
        <v>0.58399999999999963</v>
      </c>
      <c r="BX14" s="93">
        <f t="shared" si="24"/>
        <v>0.61399999999999988</v>
      </c>
      <c r="BY14" s="94">
        <f t="shared" si="25"/>
        <v>5.1107325383307201E-3</v>
      </c>
      <c r="BZ14" s="94">
        <f t="shared" si="26"/>
        <v>3.0015797788308429E-2</v>
      </c>
      <c r="CA14" s="94">
        <f t="shared" si="27"/>
        <v>8.8000000000000078E-2</v>
      </c>
      <c r="CB14">
        <f t="shared" si="28"/>
        <v>8.4999999999999964E-2</v>
      </c>
      <c r="CC14" s="58">
        <f t="shared" si="29"/>
        <v>6.6000000000000725E-2</v>
      </c>
      <c r="CD14" s="95" t="b">
        <f t="shared" si="30"/>
        <v>0</v>
      </c>
      <c r="CE14" s="96" t="b">
        <f t="shared" si="31"/>
        <v>1</v>
      </c>
      <c r="CF14" t="b">
        <f t="shared" si="32"/>
        <v>1</v>
      </c>
      <c r="CG14" t="b">
        <f t="shared" si="33"/>
        <v>1</v>
      </c>
      <c r="CH14" s="84" t="b">
        <f t="shared" si="34"/>
        <v>1</v>
      </c>
      <c r="CI14">
        <f t="shared" si="35"/>
        <v>0.74299999999999999</v>
      </c>
      <c r="CJ14" t="b">
        <f t="shared" si="36"/>
        <v>1</v>
      </c>
      <c r="CK14" t="b">
        <f t="shared" si="37"/>
        <v>1</v>
      </c>
      <c r="CL14" s="84" t="b">
        <f t="shared" si="57"/>
        <v>1</v>
      </c>
      <c r="CM14">
        <f t="shared" si="38"/>
        <v>2.8050000000000002</v>
      </c>
      <c r="CN14" t="b">
        <f t="shared" si="39"/>
        <v>1</v>
      </c>
      <c r="CO14" s="84">
        <f t="shared" si="40"/>
        <v>6.0533876199179742E-2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1889</v>
      </c>
      <c r="B15" s="3">
        <v>2</v>
      </c>
      <c r="C15" s="3" t="s">
        <v>2113</v>
      </c>
      <c r="D15" s="3" t="str">
        <f t="shared" si="0"/>
        <v>MA_1_39-1_dk_0020</v>
      </c>
      <c r="E15" s="3" t="str">
        <f t="shared" si="1"/>
        <v>0020</v>
      </c>
      <c r="F15" s="3">
        <v>153026.09400000001</v>
      </c>
      <c r="G15" s="15">
        <v>421314.93800000002</v>
      </c>
      <c r="H15" s="35" t="str">
        <f t="shared" si="2"/>
        <v>ja</v>
      </c>
      <c r="I15" s="42">
        <v>105</v>
      </c>
      <c r="J15" s="20" t="s">
        <v>375</v>
      </c>
      <c r="K15" s="21">
        <v>10000</v>
      </c>
      <c r="L15" s="28">
        <f t="shared" si="54"/>
        <v>1</v>
      </c>
      <c r="M15" s="28">
        <f t="shared" si="55"/>
        <v>1</v>
      </c>
      <c r="N15" s="56">
        <f t="shared" si="3"/>
        <v>10000</v>
      </c>
      <c r="O15" s="33">
        <f t="shared" si="56"/>
        <v>1386.1886848254217</v>
      </c>
      <c r="P15" s="37">
        <f t="shared" si="4"/>
        <v>92.77250703194305</v>
      </c>
      <c r="Q15" s="9" t="s">
        <v>12</v>
      </c>
      <c r="R15" s="55" t="s">
        <v>12</v>
      </c>
      <c r="S15" s="55">
        <v>6.3390000000000004</v>
      </c>
      <c r="T15" s="55">
        <v>6.7030000000000003</v>
      </c>
      <c r="U15" s="55">
        <v>7.0350000000000001</v>
      </c>
      <c r="V15" s="3">
        <v>7.3079999999999998</v>
      </c>
      <c r="W15" s="3">
        <v>7.6180000000000003</v>
      </c>
      <c r="X15" s="3" t="s">
        <v>12</v>
      </c>
      <c r="Y15" s="3">
        <v>8.2330000000000005</v>
      </c>
      <c r="Z15" s="15" t="s">
        <v>12</v>
      </c>
      <c r="AA15" s="10">
        <f t="shared" si="5"/>
        <v>7.6180000000000003</v>
      </c>
      <c r="AB15" s="9">
        <f t="shared" si="6"/>
        <v>0.58300000000000018</v>
      </c>
      <c r="AC15" s="10">
        <f t="shared" si="7"/>
        <v>0.61500000000000021</v>
      </c>
      <c r="AD15" s="9" t="s">
        <v>12</v>
      </c>
      <c r="AE15" s="55" t="s">
        <v>12</v>
      </c>
      <c r="AF15" s="55">
        <v>0.61699999999999999</v>
      </c>
      <c r="AG15" s="55">
        <v>0.69499999999999995</v>
      </c>
      <c r="AH15" s="55">
        <v>0.78200000000000003</v>
      </c>
      <c r="AI15" s="3">
        <v>0.86199999999999999</v>
      </c>
      <c r="AJ15" s="3">
        <v>0.95499999999999996</v>
      </c>
      <c r="AK15" s="3" t="s">
        <v>12</v>
      </c>
      <c r="AL15" s="3">
        <v>1.1519999999999999</v>
      </c>
      <c r="AM15" s="15" t="s">
        <v>12</v>
      </c>
      <c r="AN15" s="10">
        <f t="shared" si="8"/>
        <v>0.95499999999999996</v>
      </c>
      <c r="AO15" s="9">
        <f t="shared" si="9"/>
        <v>0.17299999999999993</v>
      </c>
      <c r="AP15" s="10">
        <f t="shared" si="10"/>
        <v>0.19699999999999995</v>
      </c>
      <c r="AQ15" s="9" t="s">
        <v>12</v>
      </c>
      <c r="AR15" s="55" t="s">
        <v>12</v>
      </c>
      <c r="AS15" s="55">
        <v>2.6619999999999999</v>
      </c>
      <c r="AT15" s="55">
        <v>2.8340000000000001</v>
      </c>
      <c r="AU15" s="55">
        <v>2.9910000000000001</v>
      </c>
      <c r="AV15" s="3">
        <v>3.1120000000000001</v>
      </c>
      <c r="AW15" s="3">
        <v>3.24</v>
      </c>
      <c r="AX15" s="3" t="s">
        <v>12</v>
      </c>
      <c r="AY15" s="3">
        <v>3.6160000000000001</v>
      </c>
      <c r="AZ15" s="15" t="s">
        <v>12</v>
      </c>
      <c r="BA15" s="10">
        <f t="shared" si="11"/>
        <v>3.24</v>
      </c>
      <c r="BB15" s="9">
        <f t="shared" si="12"/>
        <v>0.24900000000000011</v>
      </c>
      <c r="BC15" s="10">
        <f t="shared" si="13"/>
        <v>0.37599999999999989</v>
      </c>
      <c r="BD15" s="9">
        <v>7.2569999999999997</v>
      </c>
      <c r="BE15" s="3">
        <v>7.8460000000000001</v>
      </c>
      <c r="BF15" s="15">
        <v>8.4550000000000001</v>
      </c>
      <c r="BG15" s="15">
        <f t="shared" si="14"/>
        <v>7.8460000000000001</v>
      </c>
      <c r="BH15" s="9">
        <f t="shared" si="15"/>
        <v>0.58900000000000041</v>
      </c>
      <c r="BI15" s="10">
        <f t="shared" si="16"/>
        <v>0.60899999999999999</v>
      </c>
      <c r="BJ15" s="9">
        <v>7.2320000000000002</v>
      </c>
      <c r="BK15" s="3">
        <v>7.819</v>
      </c>
      <c r="BL15" s="15">
        <v>8.4290000000000003</v>
      </c>
      <c r="BM15" s="15">
        <f t="shared" si="17"/>
        <v>7.819</v>
      </c>
      <c r="BN15" s="9">
        <f t="shared" si="18"/>
        <v>0.58699999999999974</v>
      </c>
      <c r="BO15" s="10">
        <f t="shared" si="19"/>
        <v>0.61000000000000032</v>
      </c>
      <c r="BP15">
        <f t="shared" si="20"/>
        <v>0</v>
      </c>
      <c r="BQ15" s="93">
        <f t="shared" si="21"/>
        <v>1.010291595197256</v>
      </c>
      <c r="BR15" s="93">
        <f t="shared" si="22"/>
        <v>1.0068610634648363</v>
      </c>
      <c r="BS15" s="93" t="str">
        <f>VLOOKUP(C15,'Koppeling locatie - aslocatie'!$A$2:$C$8139,2,FALSE)</f>
        <v>maas211</v>
      </c>
      <c r="BT15" s="93">
        <f>VLOOKUP($BS15,aslocaties_v01!$C$3:$AA$500,MATCH($K$3/10,aslocaties_v01!$C$2:$X$2),FALSE)</f>
        <v>7.0039999999999996</v>
      </c>
      <c r="BU15" s="93">
        <f>VLOOKUP(BS15,aslocaties_v01!$C$3:$AA$500,MATCH($K$3,aslocaties_v01!$C$2:$X$2),FALSE)</f>
        <v>7.5869999999999997</v>
      </c>
      <c r="BV15" s="93">
        <f>VLOOKUP(BS15,aslocaties_v01!$C$3:$AA$500,MATCH($K$3*10,aslocaties_v01!$C$2:$Y$2),FALSE)</f>
        <v>8.2050000000000001</v>
      </c>
      <c r="BW15" s="93">
        <f t="shared" si="23"/>
        <v>0.58300000000000018</v>
      </c>
      <c r="BX15" s="93">
        <f t="shared" si="24"/>
        <v>0.61800000000000033</v>
      </c>
      <c r="BY15" s="94">
        <f t="shared" si="25"/>
        <v>0</v>
      </c>
      <c r="BZ15" s="94">
        <f t="shared" si="26"/>
        <v>4.8780487804880313E-3</v>
      </c>
      <c r="CA15" s="94">
        <f t="shared" si="27"/>
        <v>3.1000000000000583E-2</v>
      </c>
      <c r="CB15">
        <f t="shared" si="28"/>
        <v>3.1000000000000583E-2</v>
      </c>
      <c r="CC15" s="58">
        <f t="shared" si="29"/>
        <v>2.8000000000000469E-2</v>
      </c>
      <c r="CD15" s="95" t="b">
        <f t="shared" si="30"/>
        <v>0</v>
      </c>
      <c r="CE15" s="96" t="b">
        <f t="shared" si="31"/>
        <v>1</v>
      </c>
      <c r="CF15" t="b">
        <f t="shared" si="32"/>
        <v>1</v>
      </c>
      <c r="CG15" t="b">
        <f t="shared" si="33"/>
        <v>1</v>
      </c>
      <c r="CH15" s="84" t="b">
        <f t="shared" si="34"/>
        <v>1</v>
      </c>
      <c r="CI15">
        <f t="shared" si="35"/>
        <v>0.95499999999999996</v>
      </c>
      <c r="CJ15" t="b">
        <f t="shared" si="36"/>
        <v>1</v>
      </c>
      <c r="CK15" t="b">
        <f t="shared" si="37"/>
        <v>1</v>
      </c>
      <c r="CL15" s="84" t="b">
        <f t="shared" si="57"/>
        <v>1</v>
      </c>
      <c r="CM15">
        <f t="shared" si="38"/>
        <v>3.24</v>
      </c>
      <c r="CN15" t="b">
        <f t="shared" si="39"/>
        <v>1</v>
      </c>
      <c r="CO15" s="84">
        <f t="shared" si="40"/>
        <v>5.8316137705712444E-2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1890</v>
      </c>
      <c r="B16" s="3">
        <v>2</v>
      </c>
      <c r="C16" s="3" t="s">
        <v>2114</v>
      </c>
      <c r="D16" s="3" t="str">
        <f t="shared" si="0"/>
        <v>MA_1_39-1_dk_0021</v>
      </c>
      <c r="E16" s="3" t="str">
        <f t="shared" si="1"/>
        <v>0021</v>
      </c>
      <c r="F16" s="3">
        <v>153050.859</v>
      </c>
      <c r="G16" s="15">
        <v>421404.34399999998</v>
      </c>
      <c r="H16" s="35" t="str">
        <f t="shared" si="2"/>
        <v>ja</v>
      </c>
      <c r="I16" s="42">
        <v>104</v>
      </c>
      <c r="J16" s="20" t="s">
        <v>375</v>
      </c>
      <c r="K16" s="21">
        <v>10000</v>
      </c>
      <c r="L16" s="28">
        <f t="shared" si="54"/>
        <v>1</v>
      </c>
      <c r="M16" s="28">
        <f t="shared" si="55"/>
        <v>1</v>
      </c>
      <c r="N16" s="56">
        <f t="shared" si="3"/>
        <v>10000</v>
      </c>
      <c r="O16" s="33">
        <f t="shared" si="56"/>
        <v>92.77250703194305</v>
      </c>
      <c r="P16" s="37">
        <f t="shared" si="4"/>
        <v>92.777137318417246</v>
      </c>
      <c r="Q16" s="9" t="s">
        <v>12</v>
      </c>
      <c r="R16" s="55" t="s">
        <v>12</v>
      </c>
      <c r="S16" s="55">
        <v>6.3440000000000003</v>
      </c>
      <c r="T16" s="55">
        <v>6.7060000000000004</v>
      </c>
      <c r="U16" s="55">
        <v>7.0380000000000003</v>
      </c>
      <c r="V16" s="3">
        <v>7.3109999999999999</v>
      </c>
      <c r="W16" s="3">
        <v>7.6219999999999999</v>
      </c>
      <c r="X16" s="3" t="s">
        <v>12</v>
      </c>
      <c r="Y16" s="3">
        <v>8.24</v>
      </c>
      <c r="Z16" s="15" t="s">
        <v>12</v>
      </c>
      <c r="AA16" s="10">
        <f t="shared" si="5"/>
        <v>7.6219999999999999</v>
      </c>
      <c r="AB16" s="9">
        <f t="shared" si="6"/>
        <v>0.58399999999999963</v>
      </c>
      <c r="AC16" s="10">
        <f t="shared" si="7"/>
        <v>0.61800000000000033</v>
      </c>
      <c r="AD16" s="9" t="s">
        <v>12</v>
      </c>
      <c r="AE16" s="55" t="s">
        <v>12</v>
      </c>
      <c r="AF16" s="55">
        <v>0.58499999999999996</v>
      </c>
      <c r="AG16" s="55">
        <v>0.65900000000000003</v>
      </c>
      <c r="AH16" s="55">
        <v>0.74099999999999999</v>
      </c>
      <c r="AI16" s="3">
        <v>0.81699999999999995</v>
      </c>
      <c r="AJ16" s="3">
        <v>0.90500000000000003</v>
      </c>
      <c r="AK16" s="3" t="s">
        <v>12</v>
      </c>
      <c r="AL16" s="3">
        <v>1.099</v>
      </c>
      <c r="AM16" s="15" t="s">
        <v>12</v>
      </c>
      <c r="AN16" s="10">
        <f t="shared" si="8"/>
        <v>0.90500000000000003</v>
      </c>
      <c r="AO16" s="9">
        <f t="shared" si="9"/>
        <v>0.16400000000000003</v>
      </c>
      <c r="AP16" s="10">
        <f t="shared" si="10"/>
        <v>0.19399999999999995</v>
      </c>
      <c r="AQ16" s="9" t="s">
        <v>12</v>
      </c>
      <c r="AR16" s="55" t="s">
        <v>12</v>
      </c>
      <c r="AS16" s="55">
        <v>2.5760000000000001</v>
      </c>
      <c r="AT16" s="55">
        <v>2.7360000000000002</v>
      </c>
      <c r="AU16" s="55">
        <v>2.8849999999999998</v>
      </c>
      <c r="AV16" s="3">
        <v>2.9969999999999999</v>
      </c>
      <c r="AW16" s="3">
        <v>3.1379999999999999</v>
      </c>
      <c r="AX16" s="3" t="s">
        <v>12</v>
      </c>
      <c r="AY16" s="3">
        <v>3.5339999999999998</v>
      </c>
      <c r="AZ16" s="15" t="s">
        <v>12</v>
      </c>
      <c r="BA16" s="10">
        <f t="shared" si="11"/>
        <v>3.1379999999999999</v>
      </c>
      <c r="BB16" s="9">
        <f t="shared" si="12"/>
        <v>0.25300000000000011</v>
      </c>
      <c r="BC16" s="10">
        <f t="shared" si="13"/>
        <v>0.39599999999999991</v>
      </c>
      <c r="BD16" s="9">
        <v>7.2530000000000001</v>
      </c>
      <c r="BE16" s="3">
        <v>7.8410000000000002</v>
      </c>
      <c r="BF16" s="15">
        <v>8.4510000000000005</v>
      </c>
      <c r="BG16" s="15">
        <f t="shared" si="14"/>
        <v>7.8410000000000002</v>
      </c>
      <c r="BH16" s="9">
        <f t="shared" si="15"/>
        <v>0.58800000000000008</v>
      </c>
      <c r="BI16" s="10">
        <f t="shared" si="16"/>
        <v>0.61000000000000032</v>
      </c>
      <c r="BJ16" s="9">
        <v>7.23</v>
      </c>
      <c r="BK16" s="3">
        <v>7.8179999999999996</v>
      </c>
      <c r="BL16" s="15">
        <v>8.4269999999999996</v>
      </c>
      <c r="BM16" s="15">
        <f t="shared" si="17"/>
        <v>7.8179999999999996</v>
      </c>
      <c r="BN16" s="9">
        <f t="shared" si="18"/>
        <v>0.58799999999999919</v>
      </c>
      <c r="BO16" s="10">
        <f t="shared" si="19"/>
        <v>0.60899999999999999</v>
      </c>
      <c r="BP16">
        <f t="shared" si="20"/>
        <v>0</v>
      </c>
      <c r="BQ16" s="93">
        <f t="shared" si="21"/>
        <v>1.0068493150684938</v>
      </c>
      <c r="BR16" s="93">
        <f t="shared" si="22"/>
        <v>1.0068493150684923</v>
      </c>
      <c r="BS16" s="93" t="str">
        <f>VLOOKUP(C16,'Koppeling locatie - aslocatie'!$A$2:$C$8139,2,FALSE)</f>
        <v>maas210</v>
      </c>
      <c r="BT16" s="93">
        <f>VLOOKUP($BS16,aslocaties_v01!$C$3:$AA$500,MATCH($K$3/10,aslocaties_v01!$C$2:$X$2),FALSE)</f>
        <v>7.0650000000000004</v>
      </c>
      <c r="BU16" s="93">
        <f>VLOOKUP(BS16,aslocaties_v01!$C$3:$AA$500,MATCH($K$3,aslocaties_v01!$C$2:$X$2),FALSE)</f>
        <v>7.649</v>
      </c>
      <c r="BV16" s="93">
        <f>VLOOKUP(BS16,aslocaties_v01!$C$3:$AA$500,MATCH($K$3*10,aslocaties_v01!$C$2:$Y$2),FALSE)</f>
        <v>8.2629999999999999</v>
      </c>
      <c r="BW16" s="93">
        <f t="shared" si="23"/>
        <v>0.58399999999999963</v>
      </c>
      <c r="BX16" s="93">
        <f t="shared" si="24"/>
        <v>0.61399999999999988</v>
      </c>
      <c r="BY16" s="94">
        <f t="shared" si="25"/>
        <v>0</v>
      </c>
      <c r="BZ16" s="94">
        <f t="shared" si="26"/>
        <v>6.4724919093858135E-3</v>
      </c>
      <c r="CA16" s="94">
        <f t="shared" si="27"/>
        <v>2.7000000000000135E-2</v>
      </c>
      <c r="CB16">
        <f t="shared" si="28"/>
        <v>2.7000000000000135E-2</v>
      </c>
      <c r="CC16" s="58">
        <f t="shared" si="29"/>
        <v>2.2999999999999687E-2</v>
      </c>
      <c r="CD16" s="95" t="b">
        <f t="shared" si="30"/>
        <v>0</v>
      </c>
      <c r="CE16" s="96" t="b">
        <f t="shared" si="31"/>
        <v>1</v>
      </c>
      <c r="CF16" t="b">
        <f t="shared" si="32"/>
        <v>1</v>
      </c>
      <c r="CG16" t="b">
        <f t="shared" si="33"/>
        <v>1</v>
      </c>
      <c r="CH16" s="84" t="b">
        <f t="shared" si="34"/>
        <v>1</v>
      </c>
      <c r="CI16">
        <f t="shared" si="35"/>
        <v>0.90500000000000003</v>
      </c>
      <c r="CJ16" t="b">
        <f t="shared" si="36"/>
        <v>1</v>
      </c>
      <c r="CK16" t="b">
        <f t="shared" si="37"/>
        <v>1</v>
      </c>
      <c r="CL16" s="84" t="b">
        <f t="shared" si="57"/>
        <v>1</v>
      </c>
      <c r="CM16">
        <f t="shared" si="38"/>
        <v>3.1379999999999999</v>
      </c>
      <c r="CN16" t="b">
        <f t="shared" si="39"/>
        <v>1</v>
      </c>
      <c r="CO16" s="84">
        <f t="shared" si="40"/>
        <v>5.8913944644525325E-2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1891</v>
      </c>
      <c r="B17" s="3">
        <v>2</v>
      </c>
      <c r="C17" s="3" t="s">
        <v>2115</v>
      </c>
      <c r="D17" s="3" t="str">
        <f t="shared" si="0"/>
        <v>MA_1_39-1_dk_0022</v>
      </c>
      <c r="E17" s="3" t="str">
        <f t="shared" si="1"/>
        <v>0022</v>
      </c>
      <c r="F17" s="3">
        <v>153077.06200000001</v>
      </c>
      <c r="G17" s="15">
        <v>421493.34399999998</v>
      </c>
      <c r="H17" s="35" t="str">
        <f t="shared" si="2"/>
        <v>ja</v>
      </c>
      <c r="I17" s="42">
        <v>105</v>
      </c>
      <c r="J17" s="20" t="s">
        <v>375</v>
      </c>
      <c r="K17" s="21">
        <v>10000</v>
      </c>
      <c r="L17" s="28">
        <f t="shared" si="54"/>
        <v>1</v>
      </c>
      <c r="M17" s="28">
        <f t="shared" si="55"/>
        <v>1</v>
      </c>
      <c r="N17" s="56">
        <f t="shared" si="3"/>
        <v>10000</v>
      </c>
      <c r="O17" s="33">
        <f t="shared" si="56"/>
        <v>92.777137318417246</v>
      </c>
      <c r="P17" s="37">
        <f t="shared" si="4"/>
        <v>93.478986777810903</v>
      </c>
      <c r="Q17" s="9" t="s">
        <v>12</v>
      </c>
      <c r="R17" s="55" t="s">
        <v>12</v>
      </c>
      <c r="S17" s="55">
        <v>6.35</v>
      </c>
      <c r="T17" s="55">
        <v>6.7089999999999996</v>
      </c>
      <c r="U17" s="55">
        <v>7.0449999999999999</v>
      </c>
      <c r="V17" s="3">
        <v>7.319</v>
      </c>
      <c r="W17" s="3">
        <v>7.6289999999999996</v>
      </c>
      <c r="X17" s="3" t="s">
        <v>12</v>
      </c>
      <c r="Y17" s="3">
        <v>8.2420000000000009</v>
      </c>
      <c r="Z17" s="15" t="s">
        <v>12</v>
      </c>
      <c r="AA17" s="10">
        <f t="shared" si="5"/>
        <v>7.6289999999999996</v>
      </c>
      <c r="AB17" s="9">
        <f t="shared" si="6"/>
        <v>0.58399999999999963</v>
      </c>
      <c r="AC17" s="10">
        <f t="shared" si="7"/>
        <v>0.61300000000000132</v>
      </c>
      <c r="AD17" s="9" t="s">
        <v>12</v>
      </c>
      <c r="AE17" s="55" t="s">
        <v>12</v>
      </c>
      <c r="AF17" s="55">
        <v>0.58699999999999997</v>
      </c>
      <c r="AG17" s="55">
        <v>0.66100000000000003</v>
      </c>
      <c r="AH17" s="55">
        <v>0.74299999999999999</v>
      </c>
      <c r="AI17" s="3">
        <v>0.81899999999999995</v>
      </c>
      <c r="AJ17" s="3">
        <v>0.90500000000000003</v>
      </c>
      <c r="AK17" s="3" t="s">
        <v>12</v>
      </c>
      <c r="AL17" s="3">
        <v>1.0960000000000001</v>
      </c>
      <c r="AM17" s="15" t="s">
        <v>12</v>
      </c>
      <c r="AN17" s="10">
        <f t="shared" si="8"/>
        <v>0.90500000000000003</v>
      </c>
      <c r="AO17" s="9">
        <f t="shared" si="9"/>
        <v>0.16200000000000003</v>
      </c>
      <c r="AP17" s="10">
        <f t="shared" si="10"/>
        <v>0.19100000000000006</v>
      </c>
      <c r="AQ17" s="9" t="s">
        <v>12</v>
      </c>
      <c r="AR17" s="55" t="s">
        <v>12</v>
      </c>
      <c r="AS17" s="55">
        <v>2.5779999999999998</v>
      </c>
      <c r="AT17" s="55">
        <v>2.734</v>
      </c>
      <c r="AU17" s="55">
        <v>2.8820000000000001</v>
      </c>
      <c r="AV17" s="3">
        <v>3.0019999999999998</v>
      </c>
      <c r="AW17" s="3">
        <v>3.1429999999999998</v>
      </c>
      <c r="AX17" s="3" t="s">
        <v>12</v>
      </c>
      <c r="AY17" s="3">
        <v>3.488</v>
      </c>
      <c r="AZ17" s="15" t="s">
        <v>12</v>
      </c>
      <c r="BA17" s="10">
        <f t="shared" si="11"/>
        <v>3.1429999999999998</v>
      </c>
      <c r="BB17" s="9">
        <f t="shared" si="12"/>
        <v>0.26099999999999968</v>
      </c>
      <c r="BC17" s="10">
        <f t="shared" si="13"/>
        <v>0.3450000000000002</v>
      </c>
      <c r="BD17" s="9">
        <v>7.26</v>
      </c>
      <c r="BE17" s="3">
        <v>7.8479999999999999</v>
      </c>
      <c r="BF17" s="15">
        <v>8.4570000000000007</v>
      </c>
      <c r="BG17" s="15">
        <f t="shared" si="14"/>
        <v>7.8479999999999999</v>
      </c>
      <c r="BH17" s="9">
        <f t="shared" si="15"/>
        <v>0.58800000000000008</v>
      </c>
      <c r="BI17" s="10">
        <f t="shared" si="16"/>
        <v>0.60900000000000087</v>
      </c>
      <c r="BJ17" s="9">
        <v>7.2359999999999998</v>
      </c>
      <c r="BK17" s="3">
        <v>7.8230000000000004</v>
      </c>
      <c r="BL17" s="15">
        <v>8.4329999999999998</v>
      </c>
      <c r="BM17" s="15">
        <f t="shared" si="17"/>
        <v>7.8230000000000004</v>
      </c>
      <c r="BN17" s="9">
        <f t="shared" si="18"/>
        <v>0.58700000000000063</v>
      </c>
      <c r="BO17" s="10">
        <f t="shared" si="19"/>
        <v>0.60999999999999943</v>
      </c>
      <c r="BP17">
        <f t="shared" si="20"/>
        <v>0</v>
      </c>
      <c r="BQ17" s="93">
        <f t="shared" si="21"/>
        <v>1.0068493150684938</v>
      </c>
      <c r="BR17" s="93">
        <f t="shared" si="22"/>
        <v>1.0051369863013715</v>
      </c>
      <c r="BS17" s="93" t="str">
        <f>VLOOKUP(C17,'Koppeling locatie - aslocatie'!$A$2:$C$8139,2,FALSE)</f>
        <v>maas210</v>
      </c>
      <c r="BT17" s="93">
        <f>VLOOKUP($BS17,aslocaties_v01!$C$3:$AA$500,MATCH($K$3/10,aslocaties_v01!$C$2:$X$2),FALSE)</f>
        <v>7.0650000000000004</v>
      </c>
      <c r="BU17" s="93">
        <f>VLOOKUP(BS17,aslocaties_v01!$C$3:$AA$500,MATCH($K$3,aslocaties_v01!$C$2:$X$2),FALSE)</f>
        <v>7.649</v>
      </c>
      <c r="BV17" s="93">
        <f>VLOOKUP(BS17,aslocaties_v01!$C$3:$AA$500,MATCH($K$3*10,aslocaties_v01!$C$2:$Y$2),FALSE)</f>
        <v>8.2629999999999999</v>
      </c>
      <c r="BW17" s="93">
        <f t="shared" si="23"/>
        <v>0.58399999999999963</v>
      </c>
      <c r="BX17" s="93">
        <f t="shared" si="24"/>
        <v>0.61399999999999988</v>
      </c>
      <c r="BY17" s="94">
        <f t="shared" si="25"/>
        <v>0</v>
      </c>
      <c r="BZ17" s="94">
        <f t="shared" si="26"/>
        <v>1.6313213703076368E-3</v>
      </c>
      <c r="CA17" s="94">
        <f t="shared" si="27"/>
        <v>2.0000000000000462E-2</v>
      </c>
      <c r="CB17">
        <f t="shared" si="28"/>
        <v>2.0000000000000462E-2</v>
      </c>
      <c r="CC17" s="58">
        <f t="shared" si="29"/>
        <v>2.0999999999999019E-2</v>
      </c>
      <c r="CD17" s="95" t="b">
        <f t="shared" si="30"/>
        <v>0</v>
      </c>
      <c r="CE17" s="96" t="b">
        <f t="shared" si="31"/>
        <v>1</v>
      </c>
      <c r="CF17" t="b">
        <f t="shared" si="32"/>
        <v>1</v>
      </c>
      <c r="CG17" t="b">
        <f t="shared" si="33"/>
        <v>1</v>
      </c>
      <c r="CH17" s="84" t="b">
        <f t="shared" si="34"/>
        <v>1</v>
      </c>
      <c r="CI17">
        <f t="shared" si="35"/>
        <v>0.90500000000000003</v>
      </c>
      <c r="CJ17" t="b">
        <f t="shared" si="36"/>
        <v>1</v>
      </c>
      <c r="CK17" t="b">
        <f t="shared" si="37"/>
        <v>1</v>
      </c>
      <c r="CL17" s="84" t="b">
        <f t="shared" si="57"/>
        <v>1</v>
      </c>
      <c r="CM17">
        <f t="shared" si="38"/>
        <v>3.1429999999999998</v>
      </c>
      <c r="CN17" t="b">
        <f t="shared" si="39"/>
        <v>1</v>
      </c>
      <c r="CO17" s="84">
        <f t="shared" si="40"/>
        <v>5.8726648801669702E-2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1892</v>
      </c>
      <c r="B18" s="3">
        <v>2</v>
      </c>
      <c r="C18" s="3" t="s">
        <v>2116</v>
      </c>
      <c r="D18" s="3" t="str">
        <f t="shared" si="0"/>
        <v>MA_1_39-1_dk_0023</v>
      </c>
      <c r="E18" s="3" t="str">
        <f t="shared" si="1"/>
        <v>0023</v>
      </c>
      <c r="F18" s="3">
        <v>153105.06200000001</v>
      </c>
      <c r="G18" s="15">
        <v>421582.53100000002</v>
      </c>
      <c r="H18" s="35" t="str">
        <f t="shared" si="2"/>
        <v>ja</v>
      </c>
      <c r="I18" s="42">
        <v>103</v>
      </c>
      <c r="J18" s="71" t="s">
        <v>375</v>
      </c>
      <c r="K18" s="73">
        <v>10000</v>
      </c>
      <c r="L18" s="28">
        <f t="shared" si="54"/>
        <v>1</v>
      </c>
      <c r="M18" s="28">
        <f t="shared" si="55"/>
        <v>1</v>
      </c>
      <c r="N18" s="56">
        <f t="shared" si="3"/>
        <v>10000</v>
      </c>
      <c r="O18" s="33">
        <f t="shared" si="56"/>
        <v>93.478986777810903</v>
      </c>
      <c r="P18" s="37">
        <f t="shared" si="4"/>
        <v>94.613851887521349</v>
      </c>
      <c r="Q18" s="9" t="s">
        <v>12</v>
      </c>
      <c r="R18" s="55" t="s">
        <v>12</v>
      </c>
      <c r="S18" s="55">
        <v>6.3529999999999998</v>
      </c>
      <c r="T18" s="55">
        <v>6.7140000000000004</v>
      </c>
      <c r="U18" s="55">
        <v>7.0510000000000002</v>
      </c>
      <c r="V18" s="3">
        <v>7.3239999999999998</v>
      </c>
      <c r="W18" s="3">
        <v>7.6340000000000003</v>
      </c>
      <c r="X18" s="3" t="s">
        <v>12</v>
      </c>
      <c r="Y18" s="3">
        <v>8.2469999999999999</v>
      </c>
      <c r="Z18" s="15" t="s">
        <v>12</v>
      </c>
      <c r="AA18" s="10">
        <f t="shared" si="5"/>
        <v>7.6340000000000003</v>
      </c>
      <c r="AB18" s="9">
        <f t="shared" si="6"/>
        <v>0.58300000000000018</v>
      </c>
      <c r="AC18" s="10">
        <f t="shared" si="7"/>
        <v>0.61299999999999955</v>
      </c>
      <c r="AD18" s="9" t="s">
        <v>12</v>
      </c>
      <c r="AE18" s="55" t="s">
        <v>12</v>
      </c>
      <c r="AF18" s="55">
        <v>0.45900000000000002</v>
      </c>
      <c r="AG18" s="55">
        <v>0.51500000000000001</v>
      </c>
      <c r="AH18" s="55">
        <v>0.57499999999999996</v>
      </c>
      <c r="AI18" s="3">
        <v>0.63100000000000001</v>
      </c>
      <c r="AJ18" s="3">
        <v>0.69299999999999995</v>
      </c>
      <c r="AK18" s="3" t="s">
        <v>12</v>
      </c>
      <c r="AL18" s="3">
        <v>0.83899999999999997</v>
      </c>
      <c r="AM18" s="15" t="s">
        <v>12</v>
      </c>
      <c r="AN18" s="10">
        <f t="shared" si="8"/>
        <v>0.69299999999999995</v>
      </c>
      <c r="AO18" s="9">
        <f t="shared" si="9"/>
        <v>0.11799999999999999</v>
      </c>
      <c r="AP18" s="10">
        <f t="shared" si="10"/>
        <v>0.14600000000000002</v>
      </c>
      <c r="AQ18" s="9" t="s">
        <v>12</v>
      </c>
      <c r="AR18" s="55" t="s">
        <v>12</v>
      </c>
      <c r="AS18" s="55">
        <v>2.3210000000000002</v>
      </c>
      <c r="AT18" s="55">
        <v>2.4470000000000001</v>
      </c>
      <c r="AU18" s="55">
        <v>2.577</v>
      </c>
      <c r="AV18" s="3">
        <v>2.694</v>
      </c>
      <c r="AW18" s="3">
        <v>2.8180000000000001</v>
      </c>
      <c r="AX18" s="3" t="s">
        <v>12</v>
      </c>
      <c r="AY18" s="3">
        <v>3.161</v>
      </c>
      <c r="AZ18" s="15" t="s">
        <v>12</v>
      </c>
      <c r="BA18" s="10">
        <f t="shared" si="11"/>
        <v>2.8180000000000001</v>
      </c>
      <c r="BB18" s="9">
        <f t="shared" si="12"/>
        <v>0.2410000000000001</v>
      </c>
      <c r="BC18" s="10">
        <f t="shared" si="13"/>
        <v>0.34299999999999997</v>
      </c>
      <c r="BD18" s="9">
        <v>7.2729999999999997</v>
      </c>
      <c r="BE18" s="3">
        <v>7.8620000000000001</v>
      </c>
      <c r="BF18" s="15">
        <v>8.4700000000000006</v>
      </c>
      <c r="BG18" s="15">
        <f t="shared" si="14"/>
        <v>7.8620000000000001</v>
      </c>
      <c r="BH18" s="9">
        <f t="shared" si="15"/>
        <v>0.58900000000000041</v>
      </c>
      <c r="BI18" s="10">
        <f t="shared" si="16"/>
        <v>0.60800000000000054</v>
      </c>
      <c r="BJ18" s="9">
        <v>7.25</v>
      </c>
      <c r="BK18" s="3">
        <v>7.8390000000000004</v>
      </c>
      <c r="BL18" s="15">
        <v>8.4469999999999992</v>
      </c>
      <c r="BM18" s="15">
        <f t="shared" si="17"/>
        <v>7.8390000000000004</v>
      </c>
      <c r="BN18" s="9">
        <f t="shared" si="18"/>
        <v>0.58900000000000041</v>
      </c>
      <c r="BO18" s="10">
        <f t="shared" si="19"/>
        <v>0.60799999999999876</v>
      </c>
      <c r="BP18">
        <f t="shared" si="20"/>
        <v>0</v>
      </c>
      <c r="BQ18" s="93">
        <f t="shared" si="21"/>
        <v>1.010291595197256</v>
      </c>
      <c r="BR18" s="93">
        <f t="shared" si="22"/>
        <v>1.010291595197256</v>
      </c>
      <c r="BS18" s="93" t="str">
        <f>VLOOKUP(C18,'Koppeling locatie - aslocatie'!$A$2:$C$8139,2,FALSE)</f>
        <v>maas210</v>
      </c>
      <c r="BT18" s="93">
        <f>VLOOKUP($BS18,aslocaties_v01!$C$3:$AA$500,MATCH($K$3/10,aslocaties_v01!$C$2:$X$2),FALSE)</f>
        <v>7.0650000000000004</v>
      </c>
      <c r="BU18" s="93">
        <f>VLOOKUP(BS18,aslocaties_v01!$C$3:$AA$500,MATCH($K$3,aslocaties_v01!$C$2:$X$2),FALSE)</f>
        <v>7.649</v>
      </c>
      <c r="BV18" s="93">
        <f>VLOOKUP(BS18,aslocaties_v01!$C$3:$AA$500,MATCH($K$3*10,aslocaties_v01!$C$2:$Y$2),FALSE)</f>
        <v>8.2629999999999999</v>
      </c>
      <c r="BW18" s="93">
        <f t="shared" si="23"/>
        <v>0.58399999999999963</v>
      </c>
      <c r="BX18" s="93">
        <f t="shared" si="24"/>
        <v>0.61399999999999988</v>
      </c>
      <c r="BY18" s="94">
        <f t="shared" si="25"/>
        <v>1.7152658662082931E-3</v>
      </c>
      <c r="BZ18" s="94">
        <f t="shared" si="26"/>
        <v>1.6313213703105234E-3</v>
      </c>
      <c r="CA18" s="94">
        <f t="shared" si="27"/>
        <v>1.4000000000000234E-2</v>
      </c>
      <c r="CB18">
        <f t="shared" si="28"/>
        <v>1.499999999999968E-2</v>
      </c>
      <c r="CC18" s="58">
        <f t="shared" si="29"/>
        <v>1.6000000000000014E-2</v>
      </c>
      <c r="CD18" s="95" t="b">
        <f t="shared" si="30"/>
        <v>0</v>
      </c>
      <c r="CE18" s="96" t="b">
        <f t="shared" si="31"/>
        <v>1</v>
      </c>
      <c r="CF18" t="b">
        <f t="shared" si="32"/>
        <v>1</v>
      </c>
      <c r="CG18" t="b">
        <f t="shared" si="33"/>
        <v>1</v>
      </c>
      <c r="CH18" s="84" t="b">
        <f t="shared" si="34"/>
        <v>1</v>
      </c>
      <c r="CI18">
        <f t="shared" si="35"/>
        <v>0.69299999999999995</v>
      </c>
      <c r="CJ18" t="b">
        <f t="shared" si="36"/>
        <v>1</v>
      </c>
      <c r="CK18" t="b">
        <f t="shared" si="37"/>
        <v>1</v>
      </c>
      <c r="CL18" s="84" t="b">
        <f t="shared" si="57"/>
        <v>1</v>
      </c>
      <c r="CM18">
        <f t="shared" si="38"/>
        <v>2.8180000000000001</v>
      </c>
      <c r="CN18" t="b">
        <f t="shared" si="39"/>
        <v>1</v>
      </c>
      <c r="CO18" s="84">
        <f t="shared" si="40"/>
        <v>5.5940540562113013E-2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c r="A19" s="9">
        <v>1893</v>
      </c>
      <c r="B19" s="3">
        <v>2</v>
      </c>
      <c r="C19" s="3" t="s">
        <v>2117</v>
      </c>
      <c r="D19" s="3" t="str">
        <f t="shared" si="0"/>
        <v>MA_1_39-1_dk_0024</v>
      </c>
      <c r="E19" s="3" t="str">
        <f t="shared" si="1"/>
        <v>0024</v>
      </c>
      <c r="F19" s="3">
        <v>153135.56200000001</v>
      </c>
      <c r="G19" s="15">
        <v>421672.09399999998</v>
      </c>
      <c r="H19" s="35" t="str">
        <f t="shared" si="2"/>
        <v>ja</v>
      </c>
      <c r="I19" s="42">
        <v>104</v>
      </c>
      <c r="J19" s="20" t="s">
        <v>375</v>
      </c>
      <c r="K19" s="21">
        <v>10000</v>
      </c>
      <c r="L19" s="28">
        <f t="shared" si="54"/>
        <v>1</v>
      </c>
      <c r="M19" s="28">
        <f t="shared" si="55"/>
        <v>1</v>
      </c>
      <c r="N19" s="56">
        <f t="shared" si="3"/>
        <v>10000</v>
      </c>
      <c r="O19" s="33">
        <f t="shared" si="56"/>
        <v>94.613851887521349</v>
      </c>
      <c r="P19" s="37">
        <f t="shared" si="4"/>
        <v>103.82245354449493</v>
      </c>
      <c r="Q19" s="9" t="s">
        <v>12</v>
      </c>
      <c r="R19" s="55" t="s">
        <v>12</v>
      </c>
      <c r="S19" s="55">
        <v>6.3550000000000004</v>
      </c>
      <c r="T19" s="55">
        <v>6.7149999999999999</v>
      </c>
      <c r="U19" s="55">
        <v>7.0519999999999996</v>
      </c>
      <c r="V19" s="3">
        <v>7.3250000000000002</v>
      </c>
      <c r="W19" s="3">
        <v>7.6340000000000003</v>
      </c>
      <c r="X19" s="3" t="s">
        <v>12</v>
      </c>
      <c r="Y19" s="3">
        <v>8.2460000000000004</v>
      </c>
      <c r="Z19" s="15" t="s">
        <v>12</v>
      </c>
      <c r="AA19" s="10">
        <f t="shared" si="5"/>
        <v>7.6340000000000003</v>
      </c>
      <c r="AB19" s="9">
        <f t="shared" si="6"/>
        <v>0.58200000000000074</v>
      </c>
      <c r="AC19" s="10">
        <f t="shared" si="7"/>
        <v>0.6120000000000001</v>
      </c>
      <c r="AD19" s="9" t="s">
        <v>12</v>
      </c>
      <c r="AE19" s="55" t="s">
        <v>12</v>
      </c>
      <c r="AF19" s="55">
        <v>0.46</v>
      </c>
      <c r="AG19" s="55">
        <v>0.51800000000000002</v>
      </c>
      <c r="AH19" s="55">
        <v>0.57999999999999996</v>
      </c>
      <c r="AI19" s="3">
        <v>0.63700000000000001</v>
      </c>
      <c r="AJ19" s="3">
        <v>0.7</v>
      </c>
      <c r="AK19" s="3" t="s">
        <v>12</v>
      </c>
      <c r="AL19" s="3">
        <v>0.83599999999999997</v>
      </c>
      <c r="AM19" s="15" t="s">
        <v>12</v>
      </c>
      <c r="AN19" s="10">
        <f t="shared" si="8"/>
        <v>0.7</v>
      </c>
      <c r="AO19" s="9">
        <f t="shared" si="9"/>
        <v>0.12</v>
      </c>
      <c r="AP19" s="10">
        <f t="shared" si="10"/>
        <v>0.13600000000000001</v>
      </c>
      <c r="AQ19" s="9" t="s">
        <v>12</v>
      </c>
      <c r="AR19" s="55" t="s">
        <v>12</v>
      </c>
      <c r="AS19" s="55">
        <v>2.3279999999999998</v>
      </c>
      <c r="AT19" s="55">
        <v>2.4550000000000001</v>
      </c>
      <c r="AU19" s="55">
        <v>2.5880000000000001</v>
      </c>
      <c r="AV19" s="3">
        <v>2.7080000000000002</v>
      </c>
      <c r="AW19" s="3">
        <v>2.835</v>
      </c>
      <c r="AX19" s="3" t="s">
        <v>12</v>
      </c>
      <c r="AY19" s="3">
        <v>3.1440000000000001</v>
      </c>
      <c r="AZ19" s="15" t="s">
        <v>12</v>
      </c>
      <c r="BA19" s="10">
        <f t="shared" si="11"/>
        <v>2.835</v>
      </c>
      <c r="BB19" s="9">
        <f t="shared" si="12"/>
        <v>0.24699999999999989</v>
      </c>
      <c r="BC19" s="10">
        <f t="shared" si="13"/>
        <v>0.30900000000000016</v>
      </c>
      <c r="BD19" s="9">
        <v>7.2759999999999998</v>
      </c>
      <c r="BE19" s="3">
        <v>7.8650000000000002</v>
      </c>
      <c r="BF19" s="15">
        <v>8.4710000000000001</v>
      </c>
      <c r="BG19" s="15">
        <f t="shared" si="14"/>
        <v>7.8650000000000002</v>
      </c>
      <c r="BH19" s="9">
        <f t="shared" si="15"/>
        <v>0.58900000000000041</v>
      </c>
      <c r="BI19" s="10">
        <f t="shared" si="16"/>
        <v>0.60599999999999987</v>
      </c>
      <c r="BJ19" s="9">
        <v>7.2519999999999998</v>
      </c>
      <c r="BK19" s="3">
        <v>7.84</v>
      </c>
      <c r="BL19" s="15">
        <v>8.4469999999999992</v>
      </c>
      <c r="BM19" s="15">
        <f t="shared" si="17"/>
        <v>7.84</v>
      </c>
      <c r="BN19" s="9">
        <f t="shared" si="18"/>
        <v>0.58800000000000008</v>
      </c>
      <c r="BO19" s="10">
        <f t="shared" si="19"/>
        <v>0.60699999999999932</v>
      </c>
      <c r="BP19">
        <f t="shared" si="20"/>
        <v>0</v>
      </c>
      <c r="BQ19" s="93">
        <f t="shared" si="21"/>
        <v>1.0120274914089342</v>
      </c>
      <c r="BR19" s="93">
        <f t="shared" si="22"/>
        <v>1.0103092783505143</v>
      </c>
      <c r="BS19" s="93" t="str">
        <f>VLOOKUP(C19,'Koppeling locatie - aslocatie'!$A$2:$C$8139,2,FALSE)</f>
        <v>maas210</v>
      </c>
      <c r="BT19" s="93">
        <f>VLOOKUP($BS19,aslocaties_v01!$C$3:$AA$500,MATCH($K$3/10,aslocaties_v01!$C$2:$X$2),FALSE)</f>
        <v>7.0650000000000004</v>
      </c>
      <c r="BU19" s="93">
        <f>VLOOKUP(BS19,aslocaties_v01!$C$3:$AA$500,MATCH($K$3,aslocaties_v01!$C$2:$X$2),FALSE)</f>
        <v>7.649</v>
      </c>
      <c r="BV19" s="93">
        <f>VLOOKUP(BS19,aslocaties_v01!$C$3:$AA$500,MATCH($K$3*10,aslocaties_v01!$C$2:$Y$2),FALSE)</f>
        <v>8.2629999999999999</v>
      </c>
      <c r="BW19" s="93">
        <f t="shared" si="23"/>
        <v>0.58399999999999963</v>
      </c>
      <c r="BX19" s="93">
        <f t="shared" si="24"/>
        <v>0.61399999999999988</v>
      </c>
      <c r="BY19" s="94">
        <f t="shared" si="25"/>
        <v>3.4364261168364774E-3</v>
      </c>
      <c r="BZ19" s="94">
        <f t="shared" si="26"/>
        <v>3.2679738562086946E-3</v>
      </c>
      <c r="CA19" s="94">
        <f t="shared" si="27"/>
        <v>1.3000000000000789E-2</v>
      </c>
      <c r="CB19">
        <f t="shared" si="28"/>
        <v>1.499999999999968E-2</v>
      </c>
      <c r="CC19" s="58">
        <f t="shared" si="29"/>
        <v>1.699999999999946E-2</v>
      </c>
      <c r="CD19" s="95" t="b">
        <f t="shared" si="30"/>
        <v>0</v>
      </c>
      <c r="CE19" s="96" t="b">
        <f t="shared" si="31"/>
        <v>1</v>
      </c>
      <c r="CF19" t="b">
        <f t="shared" si="32"/>
        <v>1</v>
      </c>
      <c r="CG19" t="b">
        <f t="shared" si="33"/>
        <v>1</v>
      </c>
      <c r="CH19" s="84" t="b">
        <f t="shared" si="34"/>
        <v>1</v>
      </c>
      <c r="CI19">
        <f t="shared" si="35"/>
        <v>0.7</v>
      </c>
      <c r="CJ19" t="b">
        <f t="shared" si="36"/>
        <v>1</v>
      </c>
      <c r="CK19" t="b">
        <f t="shared" si="37"/>
        <v>1</v>
      </c>
      <c r="CL19" s="84" t="b">
        <f t="shared" si="57"/>
        <v>1</v>
      </c>
      <c r="CM19">
        <f t="shared" si="38"/>
        <v>2.835</v>
      </c>
      <c r="CN19" t="b">
        <f t="shared" si="39"/>
        <v>1</v>
      </c>
      <c r="CO19" s="84">
        <f t="shared" si="40"/>
        <v>5.5829959808011934E-2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1894</v>
      </c>
      <c r="B20" s="3">
        <v>2</v>
      </c>
      <c r="C20" s="3" t="s">
        <v>2118</v>
      </c>
      <c r="D20" s="3" t="str">
        <f t="shared" si="0"/>
        <v>MA_1_39-1_dk_0025</v>
      </c>
      <c r="E20" s="3" t="str">
        <f t="shared" si="1"/>
        <v>0025</v>
      </c>
      <c r="F20" s="3">
        <v>153130.90599999999</v>
      </c>
      <c r="G20" s="15">
        <v>421775.81199999998</v>
      </c>
      <c r="H20" s="35" t="str">
        <f t="shared" si="2"/>
        <v>ja</v>
      </c>
      <c r="I20" s="42">
        <v>99</v>
      </c>
      <c r="J20" s="20" t="s">
        <v>375</v>
      </c>
      <c r="K20" s="21">
        <v>10000</v>
      </c>
      <c r="L20" s="28">
        <f t="shared" si="54"/>
        <v>1</v>
      </c>
      <c r="M20" s="28">
        <f t="shared" si="55"/>
        <v>1</v>
      </c>
      <c r="N20" s="56">
        <f t="shared" si="3"/>
        <v>10000</v>
      </c>
      <c r="O20" s="33">
        <f t="shared" si="56"/>
        <v>103.82245354449493</v>
      </c>
      <c r="P20" s="37">
        <f t="shared" si="4"/>
        <v>94.446435538924618</v>
      </c>
      <c r="Q20" s="9" t="s">
        <v>12</v>
      </c>
      <c r="R20" s="55" t="s">
        <v>12</v>
      </c>
      <c r="S20" s="55">
        <v>6.3730000000000002</v>
      </c>
      <c r="T20" s="55">
        <v>6.7329999999999997</v>
      </c>
      <c r="U20" s="55">
        <v>7.0679999999999996</v>
      </c>
      <c r="V20" s="3">
        <v>7.3419999999999996</v>
      </c>
      <c r="W20" s="3">
        <v>7.6529999999999996</v>
      </c>
      <c r="X20" s="3" t="s">
        <v>12</v>
      </c>
      <c r="Y20" s="3">
        <v>8.2629999999999999</v>
      </c>
      <c r="Z20" s="15" t="s">
        <v>12</v>
      </c>
      <c r="AA20" s="10">
        <f t="shared" si="5"/>
        <v>7.6529999999999996</v>
      </c>
      <c r="AB20" s="9">
        <f t="shared" si="6"/>
        <v>0.58499999999999996</v>
      </c>
      <c r="AC20" s="10">
        <f t="shared" si="7"/>
        <v>0.61000000000000032</v>
      </c>
      <c r="AD20" s="9" t="s">
        <v>12</v>
      </c>
      <c r="AE20" s="55" t="s">
        <v>12</v>
      </c>
      <c r="AF20" s="55">
        <v>0.46600000000000003</v>
      </c>
      <c r="AG20" s="55">
        <v>0.52500000000000002</v>
      </c>
      <c r="AH20" s="55">
        <v>0.58699999999999997</v>
      </c>
      <c r="AI20" s="3">
        <v>0.64500000000000002</v>
      </c>
      <c r="AJ20" s="3">
        <v>0.71</v>
      </c>
      <c r="AK20" s="3" t="s">
        <v>12</v>
      </c>
      <c r="AL20" s="3">
        <v>0.85799999999999998</v>
      </c>
      <c r="AM20" s="15" t="s">
        <v>12</v>
      </c>
      <c r="AN20" s="10">
        <f t="shared" si="8"/>
        <v>0.71</v>
      </c>
      <c r="AO20" s="9">
        <f t="shared" si="9"/>
        <v>0.123</v>
      </c>
      <c r="AP20" s="10">
        <f t="shared" si="10"/>
        <v>0.14800000000000002</v>
      </c>
      <c r="AQ20" s="9" t="s">
        <v>12</v>
      </c>
      <c r="AR20" s="55" t="s">
        <v>12</v>
      </c>
      <c r="AS20" s="55">
        <v>2.343</v>
      </c>
      <c r="AT20" s="55">
        <v>2.472</v>
      </c>
      <c r="AU20" s="55">
        <v>2.6070000000000002</v>
      </c>
      <c r="AV20" s="3">
        <v>2.7280000000000002</v>
      </c>
      <c r="AW20" s="3">
        <v>2.8580000000000001</v>
      </c>
      <c r="AX20" s="3" t="s">
        <v>12</v>
      </c>
      <c r="AY20" s="3">
        <v>3.1890000000000001</v>
      </c>
      <c r="AZ20" s="15" t="s">
        <v>12</v>
      </c>
      <c r="BA20" s="10">
        <f t="shared" si="11"/>
        <v>2.8580000000000001</v>
      </c>
      <c r="BB20" s="9">
        <f t="shared" si="12"/>
        <v>0.25099999999999989</v>
      </c>
      <c r="BC20" s="10">
        <f t="shared" si="13"/>
        <v>0.33099999999999996</v>
      </c>
      <c r="BD20" s="9">
        <v>7.2960000000000003</v>
      </c>
      <c r="BE20" s="3">
        <v>7.8849999999999998</v>
      </c>
      <c r="BF20" s="15">
        <v>8.49</v>
      </c>
      <c r="BG20" s="15">
        <f t="shared" si="14"/>
        <v>7.8849999999999998</v>
      </c>
      <c r="BH20" s="9">
        <f t="shared" si="15"/>
        <v>0.58899999999999952</v>
      </c>
      <c r="BI20" s="10">
        <f t="shared" si="16"/>
        <v>0.60500000000000043</v>
      </c>
      <c r="BJ20" s="9">
        <v>7.274</v>
      </c>
      <c r="BK20" s="3">
        <v>7.8630000000000004</v>
      </c>
      <c r="BL20" s="15">
        <v>8.468</v>
      </c>
      <c r="BM20" s="15">
        <f t="shared" si="17"/>
        <v>7.8630000000000004</v>
      </c>
      <c r="BN20" s="9">
        <f t="shared" si="18"/>
        <v>0.58900000000000041</v>
      </c>
      <c r="BO20" s="10">
        <f t="shared" si="19"/>
        <v>0.60499999999999954</v>
      </c>
      <c r="BP20">
        <f t="shared" si="20"/>
        <v>0</v>
      </c>
      <c r="BQ20" s="93">
        <f t="shared" si="21"/>
        <v>1.0068376068376061</v>
      </c>
      <c r="BR20" s="93">
        <f t="shared" si="22"/>
        <v>1.0068376068376077</v>
      </c>
      <c r="BS20" s="93" t="str">
        <f>VLOOKUP(C20,'Koppeling locatie - aslocatie'!$A$2:$C$8139,2,FALSE)</f>
        <v>maas210</v>
      </c>
      <c r="BT20" s="93">
        <f>VLOOKUP($BS20,aslocaties_v01!$C$3:$AA$500,MATCH($K$3/10,aslocaties_v01!$C$2:$X$2),FALSE)</f>
        <v>7.0650000000000004</v>
      </c>
      <c r="BU20" s="93">
        <f>VLOOKUP(BS20,aslocaties_v01!$C$3:$AA$500,MATCH($K$3,aslocaties_v01!$C$2:$X$2),FALSE)</f>
        <v>7.649</v>
      </c>
      <c r="BV20" s="93">
        <f>VLOOKUP(BS20,aslocaties_v01!$C$3:$AA$500,MATCH($K$3*10,aslocaties_v01!$C$2:$Y$2),FALSE)</f>
        <v>8.2629999999999999</v>
      </c>
      <c r="BW20" s="93">
        <f t="shared" si="23"/>
        <v>0.58399999999999963</v>
      </c>
      <c r="BX20" s="93">
        <f t="shared" si="24"/>
        <v>0.61399999999999988</v>
      </c>
      <c r="BY20" s="94">
        <f t="shared" si="25"/>
        <v>1.7094017094022584E-3</v>
      </c>
      <c r="BZ20" s="94">
        <f t="shared" si="26"/>
        <v>6.5573770491795802E-3</v>
      </c>
      <c r="CA20" s="94">
        <f t="shared" si="27"/>
        <v>2.9999999999992255E-3</v>
      </c>
      <c r="CB20">
        <f t="shared" si="28"/>
        <v>3.9999999999995595E-3</v>
      </c>
      <c r="CC20" s="58">
        <f t="shared" si="29"/>
        <v>0</v>
      </c>
      <c r="CD20" s="95" t="b">
        <f t="shared" si="30"/>
        <v>0</v>
      </c>
      <c r="CE20" s="96" t="b">
        <f t="shared" si="31"/>
        <v>1</v>
      </c>
      <c r="CF20" t="b">
        <f t="shared" si="32"/>
        <v>1</v>
      </c>
      <c r="CG20" t="b">
        <f t="shared" si="33"/>
        <v>1</v>
      </c>
      <c r="CH20" s="84" t="b">
        <f t="shared" si="34"/>
        <v>1</v>
      </c>
      <c r="CI20">
        <f t="shared" si="35"/>
        <v>0.71</v>
      </c>
      <c r="CJ20" t="b">
        <f t="shared" si="36"/>
        <v>1</v>
      </c>
      <c r="CK20" t="b">
        <f t="shared" si="37"/>
        <v>1</v>
      </c>
      <c r="CL20" s="84" t="b">
        <f t="shared" si="57"/>
        <v>1</v>
      </c>
      <c r="CM20">
        <f t="shared" si="38"/>
        <v>2.8580000000000001</v>
      </c>
      <c r="CN20" t="b">
        <f t="shared" si="39"/>
        <v>1</v>
      </c>
      <c r="CO20" s="84">
        <f t="shared" si="40"/>
        <v>5.5719768252474489E-2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1895</v>
      </c>
      <c r="B21" s="3">
        <v>2</v>
      </c>
      <c r="C21" s="3" t="s">
        <v>2119</v>
      </c>
      <c r="D21" s="3" t="str">
        <f t="shared" si="0"/>
        <v>MA_1_39-1_dk_0026</v>
      </c>
      <c r="E21" s="3" t="str">
        <f t="shared" si="1"/>
        <v>0026</v>
      </c>
      <c r="F21" s="3">
        <v>153167.141</v>
      </c>
      <c r="G21" s="15">
        <v>421863.03100000002</v>
      </c>
      <c r="H21" s="35" t="str">
        <f t="shared" si="2"/>
        <v>ja</v>
      </c>
      <c r="I21" s="42">
        <v>101</v>
      </c>
      <c r="J21" s="20" t="s">
        <v>375</v>
      </c>
      <c r="K21" s="21">
        <v>10000</v>
      </c>
      <c r="L21" s="28">
        <f t="shared" si="54"/>
        <v>1</v>
      </c>
      <c r="M21" s="28">
        <f t="shared" si="55"/>
        <v>1</v>
      </c>
      <c r="N21" s="56">
        <f t="shared" si="3"/>
        <v>10000</v>
      </c>
      <c r="O21" s="33">
        <f t="shared" si="56"/>
        <v>94.446435538924618</v>
      </c>
      <c r="P21" s="37">
        <f t="shared" si="4"/>
        <v>144.70133321431308</v>
      </c>
      <c r="Q21" s="9" t="s">
        <v>12</v>
      </c>
      <c r="R21" s="55" t="s">
        <v>12</v>
      </c>
      <c r="S21" s="55">
        <v>6.3739999999999997</v>
      </c>
      <c r="T21" s="55">
        <v>6.734</v>
      </c>
      <c r="U21" s="55">
        <v>7.07</v>
      </c>
      <c r="V21" s="3">
        <v>7.3449999999999998</v>
      </c>
      <c r="W21" s="3">
        <v>7.6550000000000002</v>
      </c>
      <c r="X21" s="3" t="s">
        <v>12</v>
      </c>
      <c r="Y21" s="3">
        <v>8.266</v>
      </c>
      <c r="Z21" s="15" t="s">
        <v>12</v>
      </c>
      <c r="AA21" s="10">
        <f t="shared" si="5"/>
        <v>7.6550000000000002</v>
      </c>
      <c r="AB21" s="9">
        <f t="shared" si="6"/>
        <v>0.58499999999999996</v>
      </c>
      <c r="AC21" s="10">
        <f t="shared" si="7"/>
        <v>0.61099999999999977</v>
      </c>
      <c r="AD21" s="9" t="s">
        <v>12</v>
      </c>
      <c r="AE21" s="55" t="s">
        <v>12</v>
      </c>
      <c r="AF21" s="55">
        <v>0.502</v>
      </c>
      <c r="AG21" s="55">
        <v>0.55900000000000005</v>
      </c>
      <c r="AH21" s="55">
        <v>0.621</v>
      </c>
      <c r="AI21" s="3">
        <v>0.67800000000000005</v>
      </c>
      <c r="AJ21" s="3">
        <v>0.74099999999999999</v>
      </c>
      <c r="AK21" s="3" t="s">
        <v>12</v>
      </c>
      <c r="AL21" s="3">
        <v>0.872</v>
      </c>
      <c r="AM21" s="15" t="s">
        <v>12</v>
      </c>
      <c r="AN21" s="10">
        <f t="shared" si="8"/>
        <v>0.74099999999999999</v>
      </c>
      <c r="AO21" s="9">
        <f t="shared" si="9"/>
        <v>0.12</v>
      </c>
      <c r="AP21" s="10">
        <f t="shared" si="10"/>
        <v>0.13100000000000001</v>
      </c>
      <c r="AQ21" s="9" t="s">
        <v>12</v>
      </c>
      <c r="AR21" s="55" t="s">
        <v>12</v>
      </c>
      <c r="AS21" s="55">
        <v>2.4159999999999999</v>
      </c>
      <c r="AT21" s="55">
        <v>2.5379999999999998</v>
      </c>
      <c r="AU21" s="55">
        <v>2.669</v>
      </c>
      <c r="AV21" s="3">
        <v>2.786</v>
      </c>
      <c r="AW21" s="3">
        <v>2.91</v>
      </c>
      <c r="AX21" s="3" t="s">
        <v>12</v>
      </c>
      <c r="AY21" s="3">
        <v>3.169</v>
      </c>
      <c r="AZ21" s="15" t="s">
        <v>12</v>
      </c>
      <c r="BA21" s="10">
        <f t="shared" si="11"/>
        <v>2.91</v>
      </c>
      <c r="BB21" s="9">
        <f t="shared" si="12"/>
        <v>0.2410000000000001</v>
      </c>
      <c r="BC21" s="10">
        <f t="shared" si="13"/>
        <v>0.2589999999999999</v>
      </c>
      <c r="BD21" s="9">
        <v>7.2939999999999996</v>
      </c>
      <c r="BE21" s="3">
        <v>7.883</v>
      </c>
      <c r="BF21" s="15">
        <v>8.4879999999999995</v>
      </c>
      <c r="BG21" s="15">
        <f t="shared" si="14"/>
        <v>7.883</v>
      </c>
      <c r="BH21" s="9">
        <f t="shared" si="15"/>
        <v>0.58900000000000041</v>
      </c>
      <c r="BI21" s="10">
        <f t="shared" si="16"/>
        <v>0.60499999999999954</v>
      </c>
      <c r="BJ21" s="9">
        <v>7.2709999999999999</v>
      </c>
      <c r="BK21" s="3">
        <v>7.86</v>
      </c>
      <c r="BL21" s="15">
        <v>8.4659999999999993</v>
      </c>
      <c r="BM21" s="15">
        <f t="shared" si="17"/>
        <v>7.86</v>
      </c>
      <c r="BN21" s="9">
        <f t="shared" si="18"/>
        <v>0.58900000000000041</v>
      </c>
      <c r="BO21" s="10">
        <f t="shared" si="19"/>
        <v>0.60599999999999898</v>
      </c>
      <c r="BP21">
        <f t="shared" si="20"/>
        <v>0</v>
      </c>
      <c r="BQ21" s="93">
        <f t="shared" si="21"/>
        <v>1.0068376068376077</v>
      </c>
      <c r="BR21" s="93">
        <f t="shared" si="22"/>
        <v>1.0068376068376077</v>
      </c>
      <c r="BS21" s="93" t="str">
        <f>VLOOKUP(C21,'Koppeling locatie - aslocatie'!$A$2:$C$8139,2,FALSE)</f>
        <v>maas210</v>
      </c>
      <c r="BT21" s="93">
        <f>VLOOKUP($BS21,aslocaties_v01!$C$3:$AA$500,MATCH($K$3/10,aslocaties_v01!$C$2:$X$2),FALSE)</f>
        <v>7.0650000000000004</v>
      </c>
      <c r="BU21" s="93">
        <f>VLOOKUP(BS21,aslocaties_v01!$C$3:$AA$500,MATCH($K$3,aslocaties_v01!$C$2:$X$2),FALSE)</f>
        <v>7.649</v>
      </c>
      <c r="BV21" s="93">
        <f>VLOOKUP(BS21,aslocaties_v01!$C$3:$AA$500,MATCH($K$3*10,aslocaties_v01!$C$2:$Y$2),FALSE)</f>
        <v>8.2629999999999999</v>
      </c>
      <c r="BW21" s="93">
        <f t="shared" si="23"/>
        <v>0.58399999999999963</v>
      </c>
      <c r="BX21" s="93">
        <f t="shared" si="24"/>
        <v>0.61399999999999988</v>
      </c>
      <c r="BY21" s="94">
        <f t="shared" si="25"/>
        <v>1.7094017094022584E-3</v>
      </c>
      <c r="BZ21" s="94">
        <f t="shared" si="26"/>
        <v>4.9099836333881264E-3</v>
      </c>
      <c r="CA21" s="94">
        <f t="shared" si="27"/>
        <v>4.9999999999998934E-3</v>
      </c>
      <c r="CB21">
        <f t="shared" si="28"/>
        <v>6.0000000000002274E-3</v>
      </c>
      <c r="CC21" s="58">
        <f t="shared" si="29"/>
        <v>3.0000000000001137E-3</v>
      </c>
      <c r="CD21" s="95" t="b">
        <f t="shared" si="30"/>
        <v>0</v>
      </c>
      <c r="CE21" s="96" t="b">
        <f t="shared" si="31"/>
        <v>1</v>
      </c>
      <c r="CF21" t="b">
        <f t="shared" si="32"/>
        <v>1</v>
      </c>
      <c r="CG21" t="b">
        <f t="shared" si="33"/>
        <v>1</v>
      </c>
      <c r="CH21" s="84" t="b">
        <f t="shared" si="34"/>
        <v>1</v>
      </c>
      <c r="CI21">
        <f t="shared" si="35"/>
        <v>0.74099999999999999</v>
      </c>
      <c r="CJ21" t="b">
        <f t="shared" si="36"/>
        <v>1</v>
      </c>
      <c r="CK21" t="b">
        <f t="shared" si="37"/>
        <v>1</v>
      </c>
      <c r="CL21" s="84" t="b">
        <f t="shared" si="57"/>
        <v>1</v>
      </c>
      <c r="CM21">
        <f t="shared" si="38"/>
        <v>2.91</v>
      </c>
      <c r="CN21" t="b">
        <f t="shared" si="39"/>
        <v>1</v>
      </c>
      <c r="CO21" s="84">
        <f t="shared" si="40"/>
        <v>5.6092866168325817E-2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c r="A22" s="9">
        <v>1896</v>
      </c>
      <c r="B22" s="3">
        <v>2</v>
      </c>
      <c r="C22" s="3" t="s">
        <v>2120</v>
      </c>
      <c r="D22" s="3" t="str">
        <f t="shared" si="0"/>
        <v>MA_1_39-1_dk_0027</v>
      </c>
      <c r="E22" s="3" t="str">
        <f t="shared" si="1"/>
        <v>0027</v>
      </c>
      <c r="F22" s="3">
        <v>153186.68799999999</v>
      </c>
      <c r="G22" s="15">
        <v>422006.40600000002</v>
      </c>
      <c r="H22" s="35" t="str">
        <f t="shared" si="2"/>
        <v>ja</v>
      </c>
      <c r="I22" s="42">
        <v>105</v>
      </c>
      <c r="J22" s="20" t="s">
        <v>375</v>
      </c>
      <c r="K22" s="21">
        <v>10000</v>
      </c>
      <c r="L22" s="28">
        <f t="shared" si="54"/>
        <v>1</v>
      </c>
      <c r="M22" s="28">
        <f t="shared" si="55"/>
        <v>1</v>
      </c>
      <c r="N22" s="56">
        <f t="shared" si="3"/>
        <v>10000</v>
      </c>
      <c r="O22" s="33">
        <f t="shared" si="56"/>
        <v>144.70133321431308</v>
      </c>
      <c r="P22" s="37">
        <f t="shared" si="4"/>
        <v>90.424659075942557</v>
      </c>
      <c r="Q22" s="9" t="s">
        <v>12</v>
      </c>
      <c r="R22" s="55" t="s">
        <v>12</v>
      </c>
      <c r="S22" s="55">
        <v>6.3890000000000002</v>
      </c>
      <c r="T22" s="55">
        <v>6.7530000000000001</v>
      </c>
      <c r="U22" s="55">
        <v>7.0869999999999997</v>
      </c>
      <c r="V22" s="3">
        <v>7.3609999999999998</v>
      </c>
      <c r="W22" s="3">
        <v>7.6660000000000004</v>
      </c>
      <c r="X22" s="3" t="s">
        <v>12</v>
      </c>
      <c r="Y22" s="3">
        <v>8.2710000000000008</v>
      </c>
      <c r="Z22" s="15" t="s">
        <v>12</v>
      </c>
      <c r="AA22" s="10">
        <f t="shared" si="5"/>
        <v>7.6660000000000004</v>
      </c>
      <c r="AB22" s="9">
        <f t="shared" si="6"/>
        <v>0.57900000000000063</v>
      </c>
      <c r="AC22" s="10">
        <f t="shared" si="7"/>
        <v>0.60500000000000043</v>
      </c>
      <c r="AD22" s="9" t="s">
        <v>12</v>
      </c>
      <c r="AE22" s="55" t="s">
        <v>12</v>
      </c>
      <c r="AF22" s="55">
        <v>0.45900000000000002</v>
      </c>
      <c r="AG22" s="55">
        <v>0.52</v>
      </c>
      <c r="AH22" s="55">
        <v>0.58599999999999997</v>
      </c>
      <c r="AI22" s="3">
        <v>0.64800000000000002</v>
      </c>
      <c r="AJ22" s="3">
        <v>0.71399999999999997</v>
      </c>
      <c r="AK22" s="3" t="s">
        <v>12</v>
      </c>
      <c r="AL22" s="3">
        <v>0.86499999999999999</v>
      </c>
      <c r="AM22" s="15" t="s">
        <v>12</v>
      </c>
      <c r="AN22" s="10">
        <f t="shared" si="8"/>
        <v>0.71399999999999997</v>
      </c>
      <c r="AO22" s="9">
        <f t="shared" si="9"/>
        <v>0.128</v>
      </c>
      <c r="AP22" s="10">
        <f t="shared" si="10"/>
        <v>0.15100000000000002</v>
      </c>
      <c r="AQ22" s="9" t="s">
        <v>12</v>
      </c>
      <c r="AR22" s="55" t="s">
        <v>12</v>
      </c>
      <c r="AS22" s="55">
        <v>2.3239999999999998</v>
      </c>
      <c r="AT22" s="55">
        <v>2.4529999999999998</v>
      </c>
      <c r="AU22" s="55">
        <v>2.5870000000000002</v>
      </c>
      <c r="AV22" s="3">
        <v>2.7080000000000002</v>
      </c>
      <c r="AW22" s="3">
        <v>2.8370000000000002</v>
      </c>
      <c r="AX22" s="3" t="s">
        <v>12</v>
      </c>
      <c r="AY22" s="3">
        <v>3.0990000000000002</v>
      </c>
      <c r="AZ22" s="15" t="s">
        <v>12</v>
      </c>
      <c r="BA22" s="10">
        <f t="shared" si="11"/>
        <v>2.8370000000000002</v>
      </c>
      <c r="BB22" s="9">
        <f t="shared" si="12"/>
        <v>0.25</v>
      </c>
      <c r="BC22" s="10">
        <f t="shared" si="13"/>
        <v>0.26200000000000001</v>
      </c>
      <c r="BD22" s="9">
        <v>7.3159999999999998</v>
      </c>
      <c r="BE22" s="3">
        <v>7.9</v>
      </c>
      <c r="BF22" s="15">
        <v>8.5009999999999994</v>
      </c>
      <c r="BG22" s="15">
        <f t="shared" si="14"/>
        <v>7.9</v>
      </c>
      <c r="BH22" s="9">
        <f t="shared" si="15"/>
        <v>0.58400000000000052</v>
      </c>
      <c r="BI22" s="10">
        <f t="shared" si="16"/>
        <v>0.60099999999999909</v>
      </c>
      <c r="BJ22" s="9">
        <v>7.2919999999999998</v>
      </c>
      <c r="BK22" s="3">
        <v>7.8739999999999997</v>
      </c>
      <c r="BL22" s="15">
        <v>8.4749999999999996</v>
      </c>
      <c r="BM22" s="15">
        <f t="shared" si="17"/>
        <v>7.8739999999999997</v>
      </c>
      <c r="BN22" s="9">
        <f t="shared" si="18"/>
        <v>0.58199999999999985</v>
      </c>
      <c r="BO22" s="10">
        <f t="shared" si="19"/>
        <v>0.60099999999999998</v>
      </c>
      <c r="BP22">
        <f t="shared" si="20"/>
        <v>0</v>
      </c>
      <c r="BQ22" s="93">
        <f t="shared" si="21"/>
        <v>1.0086355785837648</v>
      </c>
      <c r="BR22" s="93">
        <f t="shared" si="22"/>
        <v>1.0051813471502578</v>
      </c>
      <c r="BS22" s="93" t="str">
        <f>VLOOKUP(C22,'Koppeling locatie - aslocatie'!$A$2:$C$8139,2,FALSE)</f>
        <v>maas210</v>
      </c>
      <c r="BT22" s="93">
        <f>VLOOKUP($BS22,aslocaties_v01!$C$3:$AA$500,MATCH($K$3/10,aslocaties_v01!$C$2:$X$2),FALSE)</f>
        <v>7.0650000000000004</v>
      </c>
      <c r="BU22" s="93">
        <f>VLOOKUP(BS22,aslocaties_v01!$C$3:$AA$500,MATCH($K$3,aslocaties_v01!$C$2:$X$2),FALSE)</f>
        <v>7.649</v>
      </c>
      <c r="BV22" s="93">
        <f>VLOOKUP(BS22,aslocaties_v01!$C$3:$AA$500,MATCH($K$3*10,aslocaties_v01!$C$2:$Y$2),FALSE)</f>
        <v>8.2629999999999999</v>
      </c>
      <c r="BW22" s="93">
        <f t="shared" si="23"/>
        <v>0.58399999999999963</v>
      </c>
      <c r="BX22" s="93">
        <f t="shared" si="24"/>
        <v>0.61399999999999988</v>
      </c>
      <c r="BY22" s="94">
        <f t="shared" si="25"/>
        <v>8.6355785837632926E-3</v>
      </c>
      <c r="BZ22" s="94">
        <f t="shared" si="26"/>
        <v>1.4876033057850346E-2</v>
      </c>
      <c r="CA22" s="94">
        <f t="shared" si="27"/>
        <v>2.1999999999999353E-2</v>
      </c>
      <c r="CB22">
        <f t="shared" si="28"/>
        <v>1.7000000000000348E-2</v>
      </c>
      <c r="CC22" s="58">
        <f t="shared" si="29"/>
        <v>8.0000000000008953E-3</v>
      </c>
      <c r="CD22" s="95" t="b">
        <f t="shared" si="30"/>
        <v>0</v>
      </c>
      <c r="CE22" s="96" t="b">
        <f t="shared" si="31"/>
        <v>1</v>
      </c>
      <c r="CF22" t="b">
        <f t="shared" si="32"/>
        <v>1</v>
      </c>
      <c r="CG22" t="b">
        <f t="shared" si="33"/>
        <v>1</v>
      </c>
      <c r="CH22" s="84" t="b">
        <f t="shared" si="34"/>
        <v>1</v>
      </c>
      <c r="CI22">
        <f t="shared" si="35"/>
        <v>0.71399999999999997</v>
      </c>
      <c r="CJ22" t="b">
        <f t="shared" si="36"/>
        <v>1</v>
      </c>
      <c r="CK22" t="b">
        <f t="shared" si="37"/>
        <v>1</v>
      </c>
      <c r="CL22" s="84" t="b">
        <f t="shared" si="57"/>
        <v>1</v>
      </c>
      <c r="CM22">
        <f t="shared" si="38"/>
        <v>2.8370000000000002</v>
      </c>
      <c r="CN22" t="b">
        <f t="shared" si="39"/>
        <v>1</v>
      </c>
      <c r="CO22" s="84">
        <f t="shared" si="40"/>
        <v>5.6866296069811618E-2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1897</v>
      </c>
      <c r="B23" s="3">
        <v>2</v>
      </c>
      <c r="C23" s="3" t="s">
        <v>2121</v>
      </c>
      <c r="D23" s="3" t="str">
        <f t="shared" si="0"/>
        <v>MA_1_39-1_dk_0028</v>
      </c>
      <c r="E23" s="3" t="str">
        <f t="shared" si="1"/>
        <v>0028</v>
      </c>
      <c r="F23" s="3">
        <v>153227.875</v>
      </c>
      <c r="G23" s="15">
        <v>422086.90600000002</v>
      </c>
      <c r="H23" s="35" t="str">
        <f t="shared" si="2"/>
        <v>ja</v>
      </c>
      <c r="I23" s="42">
        <v>110</v>
      </c>
      <c r="J23" s="20" t="s">
        <v>375</v>
      </c>
      <c r="K23" s="21">
        <v>10000</v>
      </c>
      <c r="L23" s="28">
        <f t="shared" si="54"/>
        <v>1</v>
      </c>
      <c r="M23" s="28">
        <f t="shared" si="55"/>
        <v>1</v>
      </c>
      <c r="N23" s="56">
        <f t="shared" si="3"/>
        <v>10000</v>
      </c>
      <c r="O23" s="33">
        <f t="shared" si="56"/>
        <v>90.424659075942557</v>
      </c>
      <c r="P23" s="37">
        <f t="shared" si="4"/>
        <v>101.09090262725442</v>
      </c>
      <c r="Q23" s="9" t="s">
        <v>12</v>
      </c>
      <c r="R23" s="55" t="s">
        <v>12</v>
      </c>
      <c r="S23" s="55">
        <v>6.399</v>
      </c>
      <c r="T23" s="55">
        <v>6.758</v>
      </c>
      <c r="U23" s="55">
        <v>7.0919999999999996</v>
      </c>
      <c r="V23" s="3">
        <v>7.3650000000000002</v>
      </c>
      <c r="W23" s="3">
        <v>7.6689999999999996</v>
      </c>
      <c r="X23" s="3" t="s">
        <v>12</v>
      </c>
      <c r="Y23" s="3">
        <v>8.2780000000000005</v>
      </c>
      <c r="Z23" s="15" t="s">
        <v>12</v>
      </c>
      <c r="AA23" s="10">
        <f t="shared" si="5"/>
        <v>7.6689999999999996</v>
      </c>
      <c r="AB23" s="9">
        <f t="shared" si="6"/>
        <v>0.57699999999999996</v>
      </c>
      <c r="AC23" s="10">
        <f t="shared" si="7"/>
        <v>0.60900000000000087</v>
      </c>
      <c r="AD23" s="9" t="s">
        <v>12</v>
      </c>
      <c r="AE23" s="55" t="s">
        <v>12</v>
      </c>
      <c r="AF23" s="55">
        <v>0.47</v>
      </c>
      <c r="AG23" s="55">
        <v>0.53300000000000003</v>
      </c>
      <c r="AH23" s="55">
        <v>0.60299999999999998</v>
      </c>
      <c r="AI23" s="3">
        <v>0.68400000000000005</v>
      </c>
      <c r="AJ23" s="3">
        <v>0.79</v>
      </c>
      <c r="AK23" s="3" t="s">
        <v>12</v>
      </c>
      <c r="AL23" s="3">
        <v>1</v>
      </c>
      <c r="AM23" s="15" t="s">
        <v>12</v>
      </c>
      <c r="AN23" s="10">
        <f t="shared" si="8"/>
        <v>0.79</v>
      </c>
      <c r="AO23" s="9">
        <f t="shared" si="9"/>
        <v>0.18700000000000006</v>
      </c>
      <c r="AP23" s="10">
        <f t="shared" si="10"/>
        <v>0.20999999999999996</v>
      </c>
      <c r="AQ23" s="9" t="s">
        <v>12</v>
      </c>
      <c r="AR23" s="55" t="s">
        <v>12</v>
      </c>
      <c r="AS23" s="55">
        <v>2.3519999999999999</v>
      </c>
      <c r="AT23" s="55">
        <v>2.4849999999999999</v>
      </c>
      <c r="AU23" s="55">
        <v>2.6259999999999999</v>
      </c>
      <c r="AV23" s="3">
        <v>2.7570000000000001</v>
      </c>
      <c r="AW23" s="3">
        <v>2.875</v>
      </c>
      <c r="AX23" s="3" t="s">
        <v>12</v>
      </c>
      <c r="AY23" s="3">
        <v>3.1760000000000002</v>
      </c>
      <c r="AZ23" s="15" t="s">
        <v>12</v>
      </c>
      <c r="BA23" s="10">
        <f t="shared" si="11"/>
        <v>2.875</v>
      </c>
      <c r="BB23" s="9">
        <f t="shared" si="12"/>
        <v>0.24900000000000011</v>
      </c>
      <c r="BC23" s="10">
        <f t="shared" si="13"/>
        <v>0.30100000000000016</v>
      </c>
      <c r="BD23" s="9">
        <v>7.3339999999999996</v>
      </c>
      <c r="BE23" s="3">
        <v>7.9169999999999998</v>
      </c>
      <c r="BF23" s="15">
        <v>8.5169999999999995</v>
      </c>
      <c r="BG23" s="15">
        <f t="shared" si="14"/>
        <v>7.9169999999999998</v>
      </c>
      <c r="BH23" s="9">
        <f t="shared" si="15"/>
        <v>0.58300000000000018</v>
      </c>
      <c r="BI23" s="10">
        <f t="shared" si="16"/>
        <v>0.59999999999999964</v>
      </c>
      <c r="BJ23" s="9">
        <v>7.3040000000000003</v>
      </c>
      <c r="BK23" s="3">
        <v>7.8860000000000001</v>
      </c>
      <c r="BL23" s="15">
        <v>8.4870000000000001</v>
      </c>
      <c r="BM23" s="15">
        <f t="shared" si="17"/>
        <v>7.8860000000000001</v>
      </c>
      <c r="BN23" s="9">
        <f t="shared" si="18"/>
        <v>0.58199999999999985</v>
      </c>
      <c r="BO23" s="10">
        <f t="shared" si="19"/>
        <v>0.60099999999999998</v>
      </c>
      <c r="BP23">
        <f t="shared" si="20"/>
        <v>0</v>
      </c>
      <c r="BQ23" s="93">
        <f t="shared" si="21"/>
        <v>1.0103986135181979</v>
      </c>
      <c r="BR23" s="93">
        <f t="shared" si="22"/>
        <v>1.0086655112651646</v>
      </c>
      <c r="BS23" s="93" t="str">
        <f>VLOOKUP(C23,'Koppeling locatie - aslocatie'!$A$2:$C$8139,2,FALSE)</f>
        <v>maas210</v>
      </c>
      <c r="BT23" s="93">
        <f>VLOOKUP($BS23,aslocaties_v01!$C$3:$AA$500,MATCH($K$3/10,aslocaties_v01!$C$2:$X$2),FALSE)</f>
        <v>7.0650000000000004</v>
      </c>
      <c r="BU23" s="93">
        <f>VLOOKUP(BS23,aslocaties_v01!$C$3:$AA$500,MATCH($K$3,aslocaties_v01!$C$2:$X$2),FALSE)</f>
        <v>7.649</v>
      </c>
      <c r="BV23" s="93">
        <f>VLOOKUP(BS23,aslocaties_v01!$C$3:$AA$500,MATCH($K$3*10,aslocaties_v01!$C$2:$Y$2),FALSE)</f>
        <v>8.2629999999999999</v>
      </c>
      <c r="BW23" s="93">
        <f t="shared" si="23"/>
        <v>0.58399999999999963</v>
      </c>
      <c r="BX23" s="93">
        <f t="shared" si="24"/>
        <v>0.61399999999999988</v>
      </c>
      <c r="BY23" s="94">
        <f t="shared" si="25"/>
        <v>1.2131715771229956E-2</v>
      </c>
      <c r="BZ23" s="94">
        <f t="shared" si="26"/>
        <v>8.2101806239720521E-3</v>
      </c>
      <c r="CA23" s="94">
        <f t="shared" si="27"/>
        <v>2.6999999999999247E-2</v>
      </c>
      <c r="CB23">
        <f t="shared" si="28"/>
        <v>1.9999999999999574E-2</v>
      </c>
      <c r="CC23" s="58">
        <f t="shared" si="29"/>
        <v>1.5000000000000568E-2</v>
      </c>
      <c r="CD23" s="95" t="b">
        <f t="shared" si="30"/>
        <v>0</v>
      </c>
      <c r="CE23" s="96" t="b">
        <f t="shared" si="31"/>
        <v>1</v>
      </c>
      <c r="CF23" t="b">
        <f t="shared" si="32"/>
        <v>1</v>
      </c>
      <c r="CG23" t="b">
        <f t="shared" si="33"/>
        <v>1</v>
      </c>
      <c r="CH23" s="84" t="b">
        <f t="shared" si="34"/>
        <v>1</v>
      </c>
      <c r="CI23">
        <f t="shared" si="35"/>
        <v>0.79</v>
      </c>
      <c r="CJ23" t="b">
        <f t="shared" si="36"/>
        <v>1</v>
      </c>
      <c r="CK23" t="b">
        <f t="shared" si="37"/>
        <v>1</v>
      </c>
      <c r="CL23" s="84" t="b">
        <f t="shared" si="57"/>
        <v>1</v>
      </c>
      <c r="CM23">
        <f t="shared" si="38"/>
        <v>2.875</v>
      </c>
      <c r="CN23" t="b">
        <f t="shared" si="39"/>
        <v>1</v>
      </c>
      <c r="CO23" s="84">
        <f t="shared" si="40"/>
        <v>6.1267025350201156E-2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1898</v>
      </c>
      <c r="B24" s="3">
        <v>2</v>
      </c>
      <c r="C24" s="3" t="s">
        <v>2122</v>
      </c>
      <c r="D24" s="3" t="str">
        <f t="shared" si="0"/>
        <v>MA_1_39-1_dk_0029</v>
      </c>
      <c r="E24" s="3" t="str">
        <f t="shared" si="1"/>
        <v>0029</v>
      </c>
      <c r="F24" s="3">
        <v>153230.25</v>
      </c>
      <c r="G24" s="15">
        <v>422187.96899999998</v>
      </c>
      <c r="H24" s="35" t="str">
        <f t="shared" si="2"/>
        <v>ja</v>
      </c>
      <c r="I24" s="42">
        <v>86</v>
      </c>
      <c r="J24" s="20" t="s">
        <v>375</v>
      </c>
      <c r="K24" s="21">
        <v>10000</v>
      </c>
      <c r="L24" s="28">
        <f t="shared" si="54"/>
        <v>1</v>
      </c>
      <c r="M24" s="28">
        <f t="shared" si="55"/>
        <v>1</v>
      </c>
      <c r="N24" s="56">
        <f t="shared" si="3"/>
        <v>10000</v>
      </c>
      <c r="O24" s="33">
        <f t="shared" si="56"/>
        <v>101.09090262725442</v>
      </c>
      <c r="P24" s="37">
        <f t="shared" si="4"/>
        <v>1453.9575212776833</v>
      </c>
      <c r="Q24" s="9" t="s">
        <v>12</v>
      </c>
      <c r="R24" s="55" t="s">
        <v>12</v>
      </c>
      <c r="S24" s="55">
        <v>6.399</v>
      </c>
      <c r="T24" s="55">
        <v>6.7569999999999997</v>
      </c>
      <c r="U24" s="55">
        <v>7.0890000000000004</v>
      </c>
      <c r="V24" s="3">
        <v>7.3620000000000001</v>
      </c>
      <c r="W24" s="3">
        <v>7.6639999999999997</v>
      </c>
      <c r="X24" s="3" t="s">
        <v>12</v>
      </c>
      <c r="Y24" s="3">
        <v>8.2680000000000007</v>
      </c>
      <c r="Z24" s="15" t="s">
        <v>12</v>
      </c>
      <c r="AA24" s="10">
        <f t="shared" si="5"/>
        <v>7.6639999999999997</v>
      </c>
      <c r="AB24" s="9">
        <f t="shared" si="6"/>
        <v>0.57499999999999929</v>
      </c>
      <c r="AC24" s="10">
        <f t="shared" si="7"/>
        <v>0.60400000000000098</v>
      </c>
      <c r="AD24" s="9" t="s">
        <v>12</v>
      </c>
      <c r="AE24" s="55" t="s">
        <v>12</v>
      </c>
      <c r="AF24" s="55">
        <v>0.46300000000000002</v>
      </c>
      <c r="AG24" s="55">
        <v>0.52800000000000002</v>
      </c>
      <c r="AH24" s="55">
        <v>0.60299999999999998</v>
      </c>
      <c r="AI24" s="3">
        <v>0.69</v>
      </c>
      <c r="AJ24" s="3">
        <v>0.81899999999999995</v>
      </c>
      <c r="AK24" s="3" t="s">
        <v>12</v>
      </c>
      <c r="AL24" s="3">
        <v>0.98499999999999999</v>
      </c>
      <c r="AM24" s="15" t="s">
        <v>12</v>
      </c>
      <c r="AN24" s="10">
        <f t="shared" si="8"/>
        <v>0.81899999999999995</v>
      </c>
      <c r="AO24" s="9">
        <f t="shared" si="9"/>
        <v>0.21599999999999997</v>
      </c>
      <c r="AP24" s="10">
        <f t="shared" si="10"/>
        <v>0.16600000000000004</v>
      </c>
      <c r="AQ24" s="9" t="s">
        <v>12</v>
      </c>
      <c r="AR24" s="55" t="s">
        <v>12</v>
      </c>
      <c r="AS24" s="55">
        <v>2.331</v>
      </c>
      <c r="AT24" s="55">
        <v>2.4649999999999999</v>
      </c>
      <c r="AU24" s="55">
        <v>2.61</v>
      </c>
      <c r="AV24" s="3">
        <v>2.7480000000000002</v>
      </c>
      <c r="AW24" s="3">
        <v>2.8980000000000001</v>
      </c>
      <c r="AX24" s="3" t="s">
        <v>12</v>
      </c>
      <c r="AY24" s="3">
        <v>3.153</v>
      </c>
      <c r="AZ24" s="15" t="s">
        <v>12</v>
      </c>
      <c r="BA24" s="10">
        <f t="shared" si="11"/>
        <v>2.8980000000000001</v>
      </c>
      <c r="BB24" s="9">
        <f t="shared" si="12"/>
        <v>0.28800000000000026</v>
      </c>
      <c r="BC24" s="10">
        <f t="shared" si="13"/>
        <v>0.25499999999999989</v>
      </c>
      <c r="BD24" s="9">
        <v>7.3140000000000001</v>
      </c>
      <c r="BE24" s="3">
        <v>7.9020000000000001</v>
      </c>
      <c r="BF24" s="15">
        <v>8.5139999999999993</v>
      </c>
      <c r="BG24" s="15">
        <f t="shared" si="14"/>
        <v>7.9020000000000001</v>
      </c>
      <c r="BH24" s="9">
        <f t="shared" si="15"/>
        <v>0.58800000000000008</v>
      </c>
      <c r="BI24" s="10">
        <f t="shared" si="16"/>
        <v>0.61199999999999921</v>
      </c>
      <c r="BJ24" s="9">
        <v>7.298</v>
      </c>
      <c r="BK24" s="3">
        <v>7.8849999999999998</v>
      </c>
      <c r="BL24" s="15">
        <v>8.4939999999999998</v>
      </c>
      <c r="BM24" s="15">
        <f t="shared" si="17"/>
        <v>7.8849999999999998</v>
      </c>
      <c r="BN24" s="9">
        <f t="shared" si="18"/>
        <v>0.58699999999999974</v>
      </c>
      <c r="BO24" s="10">
        <f t="shared" si="19"/>
        <v>0.60899999999999999</v>
      </c>
      <c r="BP24">
        <f t="shared" si="20"/>
        <v>0</v>
      </c>
      <c r="BQ24" s="93">
        <f t="shared" si="21"/>
        <v>1.0226086956521754</v>
      </c>
      <c r="BR24" s="93">
        <f t="shared" si="22"/>
        <v>1.020869565217392</v>
      </c>
      <c r="BS24" s="93" t="str">
        <f>VLOOKUP(C24,'Koppeling locatie - aslocatie'!$A$2:$C$8139,2,FALSE)</f>
        <v>maas210</v>
      </c>
      <c r="BT24" s="93">
        <f>VLOOKUP($BS24,aslocaties_v01!$C$3:$AA$500,MATCH($K$3/10,aslocaties_v01!$C$2:$X$2),FALSE)</f>
        <v>7.0650000000000004</v>
      </c>
      <c r="BU24" s="93">
        <f>VLOOKUP(BS24,aslocaties_v01!$C$3:$AA$500,MATCH($K$3,aslocaties_v01!$C$2:$X$2),FALSE)</f>
        <v>7.649</v>
      </c>
      <c r="BV24" s="93">
        <f>VLOOKUP(BS24,aslocaties_v01!$C$3:$AA$500,MATCH($K$3*10,aslocaties_v01!$C$2:$Y$2),FALSE)</f>
        <v>8.2629999999999999</v>
      </c>
      <c r="BW24" s="93">
        <f t="shared" si="23"/>
        <v>0.58399999999999963</v>
      </c>
      <c r="BX24" s="93">
        <f t="shared" si="24"/>
        <v>0.61399999999999988</v>
      </c>
      <c r="BY24" s="94">
        <f t="shared" si="25"/>
        <v>1.5652173913044187E-2</v>
      </c>
      <c r="BZ24" s="94">
        <f t="shared" si="26"/>
        <v>1.6556291390726674E-2</v>
      </c>
      <c r="CA24" s="94">
        <f t="shared" si="27"/>
        <v>2.4000000000000021E-2</v>
      </c>
      <c r="CB24">
        <f t="shared" si="28"/>
        <v>1.499999999999968E-2</v>
      </c>
      <c r="CC24" s="58">
        <f t="shared" si="29"/>
        <v>5.0000000000007816E-3</v>
      </c>
      <c r="CD24" s="95" t="b">
        <f t="shared" si="30"/>
        <v>0</v>
      </c>
      <c r="CE24" s="96" t="b">
        <f t="shared" si="31"/>
        <v>1</v>
      </c>
      <c r="CF24" t="b">
        <f t="shared" si="32"/>
        <v>1</v>
      </c>
      <c r="CG24" t="b">
        <f t="shared" si="33"/>
        <v>1</v>
      </c>
      <c r="CH24" s="84" t="b">
        <f t="shared" si="34"/>
        <v>1</v>
      </c>
      <c r="CI24">
        <f t="shared" si="35"/>
        <v>0.81899999999999995</v>
      </c>
      <c r="CJ24" t="b">
        <f t="shared" si="36"/>
        <v>1</v>
      </c>
      <c r="CK24" t="b">
        <f t="shared" si="37"/>
        <v>1</v>
      </c>
      <c r="CL24" s="84" t="b">
        <f t="shared" si="57"/>
        <v>1</v>
      </c>
      <c r="CM24">
        <f t="shared" si="38"/>
        <v>2.8980000000000001</v>
      </c>
      <c r="CN24" t="b">
        <f t="shared" si="39"/>
        <v>1</v>
      </c>
      <c r="CO24" s="84">
        <f t="shared" si="40"/>
        <v>6.2511877256678755E-2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1899</v>
      </c>
      <c r="B25" s="3">
        <v>2</v>
      </c>
      <c r="C25" s="3" t="s">
        <v>2123</v>
      </c>
      <c r="D25" s="3" t="str">
        <f t="shared" si="0"/>
        <v>MA_1_39-1_dk_0003</v>
      </c>
      <c r="E25" s="3" t="str">
        <f t="shared" si="1"/>
        <v>0003</v>
      </c>
      <c r="F25" s="3">
        <v>151810.09400000001</v>
      </c>
      <c r="G25" s="15">
        <v>421876.28100000002</v>
      </c>
      <c r="H25" s="35" t="str">
        <f t="shared" si="2"/>
        <v>ja</v>
      </c>
      <c r="I25" s="42">
        <v>221</v>
      </c>
      <c r="J25" s="20" t="s">
        <v>375</v>
      </c>
      <c r="K25" s="21">
        <v>10000</v>
      </c>
      <c r="L25" s="28">
        <f t="shared" si="54"/>
        <v>1</v>
      </c>
      <c r="M25" s="28">
        <f t="shared" si="55"/>
        <v>1</v>
      </c>
      <c r="N25" s="56">
        <f t="shared" si="3"/>
        <v>10000</v>
      </c>
      <c r="O25" s="33">
        <f t="shared" si="56"/>
        <v>1453.9575212776833</v>
      </c>
      <c r="P25" s="37">
        <f t="shared" si="4"/>
        <v>1448.7277406503943</v>
      </c>
      <c r="Q25" s="9" t="s">
        <v>12</v>
      </c>
      <c r="R25" s="55" t="s">
        <v>12</v>
      </c>
      <c r="S25" s="55">
        <v>6.2549999999999999</v>
      </c>
      <c r="T25" s="55">
        <v>6.6319999999999997</v>
      </c>
      <c r="U25" s="55">
        <v>6.9770000000000003</v>
      </c>
      <c r="V25" s="3">
        <v>7.2510000000000003</v>
      </c>
      <c r="W25" s="3">
        <v>7.5640000000000001</v>
      </c>
      <c r="X25" s="3" t="s">
        <v>12</v>
      </c>
      <c r="Y25" s="3">
        <v>8.1969999999999992</v>
      </c>
      <c r="Z25" s="15" t="s">
        <v>12</v>
      </c>
      <c r="AA25" s="10">
        <f t="shared" si="5"/>
        <v>7.5640000000000001</v>
      </c>
      <c r="AB25" s="9">
        <f t="shared" si="6"/>
        <v>0.58699999999999974</v>
      </c>
      <c r="AC25" s="10">
        <f t="shared" si="7"/>
        <v>0.63299999999999912</v>
      </c>
      <c r="AD25" s="9" t="s">
        <v>12</v>
      </c>
      <c r="AE25" s="55" t="s">
        <v>12</v>
      </c>
      <c r="AF25" s="55">
        <v>0.42599999999999999</v>
      </c>
      <c r="AG25" s="55">
        <v>0.50700000000000001</v>
      </c>
      <c r="AH25" s="55">
        <v>0.58599999999999997</v>
      </c>
      <c r="AI25" s="3">
        <v>0.65900000000000003</v>
      </c>
      <c r="AJ25" s="3">
        <v>0.745</v>
      </c>
      <c r="AK25" s="3" t="s">
        <v>12</v>
      </c>
      <c r="AL25" s="3">
        <v>0.94399999999999995</v>
      </c>
      <c r="AM25" s="15" t="s">
        <v>12</v>
      </c>
      <c r="AN25" s="10">
        <f t="shared" si="8"/>
        <v>0.745</v>
      </c>
      <c r="AO25" s="9">
        <f t="shared" si="9"/>
        <v>0.15900000000000003</v>
      </c>
      <c r="AP25" s="10">
        <f t="shared" si="10"/>
        <v>0.19899999999999995</v>
      </c>
      <c r="AQ25" s="9" t="s">
        <v>12</v>
      </c>
      <c r="AR25" s="55" t="s">
        <v>12</v>
      </c>
      <c r="AS25" s="55">
        <v>2.1240000000000001</v>
      </c>
      <c r="AT25" s="55">
        <v>2.3410000000000002</v>
      </c>
      <c r="AU25" s="55">
        <v>2.5419999999999998</v>
      </c>
      <c r="AV25" s="3">
        <v>2.6720000000000002</v>
      </c>
      <c r="AW25" s="3">
        <v>2.8180000000000001</v>
      </c>
      <c r="AX25" s="3" t="s">
        <v>12</v>
      </c>
      <c r="AY25" s="3">
        <v>3.1520000000000001</v>
      </c>
      <c r="AZ25" s="15" t="s">
        <v>12</v>
      </c>
      <c r="BA25" s="10">
        <f t="shared" si="11"/>
        <v>2.8180000000000001</v>
      </c>
      <c r="BB25" s="9">
        <f t="shared" si="12"/>
        <v>0.27600000000000025</v>
      </c>
      <c r="BC25" s="10">
        <f t="shared" si="13"/>
        <v>0.33400000000000007</v>
      </c>
      <c r="BD25" s="9">
        <v>7.524</v>
      </c>
      <c r="BE25" s="3">
        <v>8.1590000000000007</v>
      </c>
      <c r="BF25" s="15">
        <v>8.8170000000000002</v>
      </c>
      <c r="BG25" s="15">
        <f t="shared" si="14"/>
        <v>8.1590000000000007</v>
      </c>
      <c r="BH25" s="9">
        <f t="shared" si="15"/>
        <v>0.63500000000000068</v>
      </c>
      <c r="BI25" s="10">
        <f t="shared" si="16"/>
        <v>0.65799999999999947</v>
      </c>
      <c r="BJ25" s="9">
        <v>7.5359999999999996</v>
      </c>
      <c r="BK25" s="3">
        <v>8.1809999999999992</v>
      </c>
      <c r="BL25" s="15">
        <v>8.85</v>
      </c>
      <c r="BM25" s="15">
        <f t="shared" si="17"/>
        <v>8.1809999999999992</v>
      </c>
      <c r="BN25" s="9">
        <f t="shared" si="18"/>
        <v>0.64499999999999957</v>
      </c>
      <c r="BO25" s="10">
        <f t="shared" si="19"/>
        <v>0.66900000000000048</v>
      </c>
      <c r="BP25">
        <f t="shared" si="20"/>
        <v>0</v>
      </c>
      <c r="BQ25" s="93">
        <f t="shared" si="21"/>
        <v>1.0817717206132895</v>
      </c>
      <c r="BR25" s="93">
        <f t="shared" si="22"/>
        <v>1.0988074957410561</v>
      </c>
      <c r="BS25" s="93" t="str">
        <f>VLOOKUP(C25,'Koppeling locatie - aslocatie'!$A$2:$C$8139,2,FALSE)</f>
        <v>maas210</v>
      </c>
      <c r="BT25" s="93">
        <f>VLOOKUP($BS25,aslocaties_v01!$C$3:$AA$500,MATCH($K$3/10,aslocaties_v01!$C$2:$X$2),FALSE)</f>
        <v>7.0650000000000004</v>
      </c>
      <c r="BU25" s="93">
        <f>VLOOKUP(BS25,aslocaties_v01!$C$3:$AA$500,MATCH($K$3,aslocaties_v01!$C$2:$X$2),FALSE)</f>
        <v>7.649</v>
      </c>
      <c r="BV25" s="93">
        <f>VLOOKUP(BS25,aslocaties_v01!$C$3:$AA$500,MATCH($K$3*10,aslocaties_v01!$C$2:$Y$2),FALSE)</f>
        <v>8.2629999999999999</v>
      </c>
      <c r="BW25" s="93">
        <f t="shared" si="23"/>
        <v>0.58399999999999963</v>
      </c>
      <c r="BX25" s="93">
        <f t="shared" si="24"/>
        <v>0.61399999999999988</v>
      </c>
      <c r="BY25" s="94">
        <f t="shared" si="25"/>
        <v>5.1107325383307201E-3</v>
      </c>
      <c r="BZ25" s="94">
        <f t="shared" si="26"/>
        <v>3.0015797788308429E-2</v>
      </c>
      <c r="CA25" s="94">
        <f t="shared" si="27"/>
        <v>8.8000000000000078E-2</v>
      </c>
      <c r="CB25">
        <f t="shared" si="28"/>
        <v>8.4999999999999964E-2</v>
      </c>
      <c r="CC25" s="58">
        <f t="shared" si="29"/>
        <v>6.6000000000000725E-2</v>
      </c>
      <c r="CD25" s="95" t="b">
        <f t="shared" si="30"/>
        <v>0</v>
      </c>
      <c r="CE25" s="96" t="b">
        <f t="shared" si="31"/>
        <v>1</v>
      </c>
      <c r="CF25" t="b">
        <f t="shared" si="32"/>
        <v>1</v>
      </c>
      <c r="CG25" t="b">
        <f t="shared" si="33"/>
        <v>1</v>
      </c>
      <c r="CH25" s="84" t="b">
        <f t="shared" si="34"/>
        <v>1</v>
      </c>
      <c r="CI25">
        <f t="shared" si="35"/>
        <v>0.745</v>
      </c>
      <c r="CJ25" t="b">
        <f t="shared" si="36"/>
        <v>1</v>
      </c>
      <c r="CK25" t="b">
        <f t="shared" si="37"/>
        <v>1</v>
      </c>
      <c r="CL25" s="84" t="b">
        <f t="shared" si="57"/>
        <v>1</v>
      </c>
      <c r="CM25">
        <f t="shared" si="38"/>
        <v>2.8180000000000001</v>
      </c>
      <c r="CN25" t="b">
        <f t="shared" si="39"/>
        <v>1</v>
      </c>
      <c r="CO25" s="84">
        <f t="shared" si="40"/>
        <v>6.0138099161290329E-2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1900</v>
      </c>
      <c r="B26" s="3">
        <v>2</v>
      </c>
      <c r="C26" s="3" t="s">
        <v>2124</v>
      </c>
      <c r="D26" s="3" t="str">
        <f t="shared" si="0"/>
        <v>MA_1_39-1_dk_0030</v>
      </c>
      <c r="E26" s="3" t="str">
        <f t="shared" si="1"/>
        <v>0030</v>
      </c>
      <c r="F26" s="3">
        <v>153209.20300000001</v>
      </c>
      <c r="G26" s="15">
        <v>422252.18800000002</v>
      </c>
      <c r="H26" s="35" t="str">
        <f t="shared" si="2"/>
        <v>ja</v>
      </c>
      <c r="I26" s="42">
        <v>49</v>
      </c>
      <c r="J26" s="20" t="s">
        <v>375</v>
      </c>
      <c r="K26" s="21">
        <v>10000</v>
      </c>
      <c r="L26" s="28">
        <f t="shared" si="54"/>
        <v>1</v>
      </c>
      <c r="M26" s="28">
        <f t="shared" si="55"/>
        <v>1</v>
      </c>
      <c r="N26" s="56">
        <f t="shared" si="3"/>
        <v>10000</v>
      </c>
      <c r="O26" s="33">
        <f t="shared" si="56"/>
        <v>1448.7277406503943</v>
      </c>
      <c r="P26" s="37">
        <f t="shared" si="4"/>
        <v>110.86454051678231</v>
      </c>
      <c r="Q26" s="9" t="s">
        <v>12</v>
      </c>
      <c r="R26" s="55" t="s">
        <v>12</v>
      </c>
      <c r="S26" s="55">
        <v>6.3959999999999999</v>
      </c>
      <c r="T26" s="55">
        <v>6.7549999999999999</v>
      </c>
      <c r="U26" s="55">
        <v>7.0890000000000004</v>
      </c>
      <c r="V26" s="3">
        <v>7.3659999999999997</v>
      </c>
      <c r="W26" s="3">
        <v>7.6790000000000003</v>
      </c>
      <c r="X26" s="3" t="s">
        <v>12</v>
      </c>
      <c r="Y26" s="3">
        <v>8.3040000000000003</v>
      </c>
      <c r="Z26" s="15" t="s">
        <v>12</v>
      </c>
      <c r="AA26" s="10">
        <f t="shared" si="5"/>
        <v>7.6790000000000003</v>
      </c>
      <c r="AB26" s="9">
        <f t="shared" si="6"/>
        <v>0.58999999999999986</v>
      </c>
      <c r="AC26" s="10">
        <f t="shared" si="7"/>
        <v>0.625</v>
      </c>
      <c r="AD26" s="9" t="s">
        <v>12</v>
      </c>
      <c r="AE26" s="55" t="s">
        <v>12</v>
      </c>
      <c r="AF26" s="55">
        <v>0.44700000000000001</v>
      </c>
      <c r="AG26" s="55">
        <v>0.51400000000000001</v>
      </c>
      <c r="AH26" s="55">
        <v>0.58899999999999997</v>
      </c>
      <c r="AI26" s="3">
        <v>0.66900000000000004</v>
      </c>
      <c r="AJ26" s="3">
        <v>0.77300000000000002</v>
      </c>
      <c r="AK26" s="3" t="s">
        <v>12</v>
      </c>
      <c r="AL26" s="3">
        <v>0.98899999999999999</v>
      </c>
      <c r="AM26" s="15" t="s">
        <v>12</v>
      </c>
      <c r="AN26" s="10">
        <f t="shared" si="8"/>
        <v>0.77300000000000002</v>
      </c>
      <c r="AO26" s="9">
        <f t="shared" si="9"/>
        <v>0.18400000000000005</v>
      </c>
      <c r="AP26" s="10">
        <f t="shared" si="10"/>
        <v>0.21599999999999997</v>
      </c>
      <c r="AQ26" s="9" t="s">
        <v>12</v>
      </c>
      <c r="AR26" s="55" t="s">
        <v>12</v>
      </c>
      <c r="AS26" s="55">
        <v>2.2519999999999998</v>
      </c>
      <c r="AT26" s="55">
        <v>2.399</v>
      </c>
      <c r="AU26" s="55">
        <v>2.5510000000000002</v>
      </c>
      <c r="AV26" s="3">
        <v>2.6760000000000002</v>
      </c>
      <c r="AW26" s="3">
        <v>2.819</v>
      </c>
      <c r="AX26" s="3" t="s">
        <v>12</v>
      </c>
      <c r="AY26" s="3">
        <v>3.1619999999999999</v>
      </c>
      <c r="AZ26" s="15" t="s">
        <v>12</v>
      </c>
      <c r="BA26" s="10">
        <f t="shared" si="11"/>
        <v>2.819</v>
      </c>
      <c r="BB26" s="9">
        <f t="shared" si="12"/>
        <v>0.26799999999999979</v>
      </c>
      <c r="BC26" s="10">
        <f t="shared" si="13"/>
        <v>0.34299999999999997</v>
      </c>
      <c r="BD26" s="9">
        <v>7.3239999999999998</v>
      </c>
      <c r="BE26" s="3">
        <v>7.9349999999999996</v>
      </c>
      <c r="BF26" s="15">
        <v>8.6039999999999992</v>
      </c>
      <c r="BG26" s="15">
        <f t="shared" si="14"/>
        <v>7.9349999999999996</v>
      </c>
      <c r="BH26" s="9">
        <f t="shared" si="15"/>
        <v>0.61099999999999977</v>
      </c>
      <c r="BI26" s="10">
        <f t="shared" si="16"/>
        <v>0.66899999999999959</v>
      </c>
      <c r="BJ26" s="9">
        <v>7.3079999999999998</v>
      </c>
      <c r="BK26" s="3">
        <v>7.9180000000000001</v>
      </c>
      <c r="BL26" s="15">
        <v>8.5960000000000001</v>
      </c>
      <c r="BM26" s="15">
        <f t="shared" si="17"/>
        <v>7.9180000000000001</v>
      </c>
      <c r="BN26" s="9">
        <f t="shared" si="18"/>
        <v>0.61000000000000032</v>
      </c>
      <c r="BO26" s="10">
        <f t="shared" si="19"/>
        <v>0.67799999999999994</v>
      </c>
      <c r="BP26">
        <f t="shared" si="20"/>
        <v>0</v>
      </c>
      <c r="BQ26" s="93">
        <f t="shared" si="21"/>
        <v>1.0355932203389828</v>
      </c>
      <c r="BR26" s="93">
        <f t="shared" si="22"/>
        <v>1.0338983050847466</v>
      </c>
      <c r="BS26" s="93" t="str">
        <f>VLOOKUP(C26,'Koppeling locatie - aslocatie'!$A$2:$C$8139,2,FALSE)</f>
        <v>maas210</v>
      </c>
      <c r="BT26" s="93">
        <f>VLOOKUP($BS26,aslocaties_v01!$C$3:$AA$500,MATCH($K$3/10,aslocaties_v01!$C$2:$X$2),FALSE)</f>
        <v>7.0650000000000004</v>
      </c>
      <c r="BU26" s="93">
        <f>VLOOKUP(BS26,aslocaties_v01!$C$3:$AA$500,MATCH($K$3,aslocaties_v01!$C$2:$X$2),FALSE)</f>
        <v>7.649</v>
      </c>
      <c r="BV26" s="93">
        <f>VLOOKUP(BS26,aslocaties_v01!$C$3:$AA$500,MATCH($K$3*10,aslocaties_v01!$C$2:$Y$2),FALSE)</f>
        <v>8.2629999999999999</v>
      </c>
      <c r="BW26" s="93">
        <f t="shared" si="23"/>
        <v>0.58399999999999963</v>
      </c>
      <c r="BX26" s="93">
        <f t="shared" si="24"/>
        <v>0.61399999999999988</v>
      </c>
      <c r="BY26" s="94">
        <f t="shared" si="25"/>
        <v>1.0169491525424124E-2</v>
      </c>
      <c r="BZ26" s="94">
        <f t="shared" si="26"/>
        <v>1.7600000000000171E-2</v>
      </c>
      <c r="CA26" s="94">
        <f t="shared" si="27"/>
        <v>2.4000000000000021E-2</v>
      </c>
      <c r="CB26">
        <f t="shared" si="28"/>
        <v>3.0000000000000249E-2</v>
      </c>
      <c r="CC26" s="58">
        <f t="shared" si="29"/>
        <v>4.1000000000000369E-2</v>
      </c>
      <c r="CD26" s="95" t="b">
        <f t="shared" si="30"/>
        <v>0</v>
      </c>
      <c r="CE26" s="96" t="b">
        <f t="shared" si="31"/>
        <v>1</v>
      </c>
      <c r="CF26" t="b">
        <f t="shared" si="32"/>
        <v>1</v>
      </c>
      <c r="CG26" t="b">
        <f t="shared" si="33"/>
        <v>1</v>
      </c>
      <c r="CH26" s="84" t="b">
        <f t="shared" si="34"/>
        <v>1</v>
      </c>
      <c r="CI26">
        <f t="shared" si="35"/>
        <v>0.77300000000000002</v>
      </c>
      <c r="CJ26" t="b">
        <f t="shared" si="36"/>
        <v>1</v>
      </c>
      <c r="CK26" t="b">
        <f t="shared" si="37"/>
        <v>1</v>
      </c>
      <c r="CL26" s="84" t="b">
        <f t="shared" si="57"/>
        <v>1</v>
      </c>
      <c r="CM26">
        <f t="shared" si="38"/>
        <v>2.819</v>
      </c>
      <c r="CN26" t="b">
        <f t="shared" si="39"/>
        <v>1</v>
      </c>
      <c r="CO26" s="84">
        <f t="shared" si="40"/>
        <v>6.2354061046106773E-2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1901</v>
      </c>
      <c r="B27" s="3">
        <v>2</v>
      </c>
      <c r="C27" s="3" t="s">
        <v>2125</v>
      </c>
      <c r="D27" s="3" t="str">
        <f t="shared" si="0"/>
        <v>MA_1_39-1_dk_0031</v>
      </c>
      <c r="E27" s="3" t="str">
        <f t="shared" si="1"/>
        <v>0031</v>
      </c>
      <c r="F27" s="3">
        <v>153114.45300000001</v>
      </c>
      <c r="G27" s="15">
        <v>422309.75</v>
      </c>
      <c r="H27" s="35" t="str">
        <f t="shared" si="2"/>
        <v>ja</v>
      </c>
      <c r="I27" s="42">
        <v>16</v>
      </c>
      <c r="J27" s="20" t="s">
        <v>375</v>
      </c>
      <c r="K27" s="21">
        <v>10000</v>
      </c>
      <c r="L27" s="28">
        <f t="shared" si="54"/>
        <v>1</v>
      </c>
      <c r="M27" s="28">
        <f t="shared" si="55"/>
        <v>1</v>
      </c>
      <c r="N27" s="56">
        <f t="shared" si="3"/>
        <v>10000</v>
      </c>
      <c r="O27" s="33">
        <f t="shared" si="56"/>
        <v>110.86454051678231</v>
      </c>
      <c r="P27" s="37">
        <f t="shared" si="4"/>
        <v>122.73289359419636</v>
      </c>
      <c r="Q27" s="9" t="s">
        <v>12</v>
      </c>
      <c r="R27" s="55" t="s">
        <v>12</v>
      </c>
      <c r="S27" s="55">
        <v>6.3949999999999996</v>
      </c>
      <c r="T27" s="55">
        <v>6.8159999999999998</v>
      </c>
      <c r="U27" s="55">
        <v>7.1749999999999998</v>
      </c>
      <c r="V27" s="3">
        <v>7.4379999999999997</v>
      </c>
      <c r="W27" s="3">
        <v>7.7439999999999998</v>
      </c>
      <c r="X27" s="3" t="s">
        <v>12</v>
      </c>
      <c r="Y27" s="3">
        <v>8.3439999999999994</v>
      </c>
      <c r="Z27" s="15" t="s">
        <v>12</v>
      </c>
      <c r="AA27" s="10">
        <f t="shared" si="5"/>
        <v>7.7439999999999998</v>
      </c>
      <c r="AB27" s="9">
        <f t="shared" si="6"/>
        <v>0.56899999999999995</v>
      </c>
      <c r="AC27" s="10">
        <f t="shared" si="7"/>
        <v>0.59999999999999964</v>
      </c>
      <c r="AD27" s="9" t="s">
        <v>12</v>
      </c>
      <c r="AE27" s="55" t="s">
        <v>12</v>
      </c>
      <c r="AF27" s="55">
        <v>9.0999999999999998E-2</v>
      </c>
      <c r="AG27" s="55">
        <v>0.14799999999999999</v>
      </c>
      <c r="AH27" s="55">
        <v>0.26600000000000001</v>
      </c>
      <c r="AI27" s="3">
        <v>0.35</v>
      </c>
      <c r="AJ27" s="3">
        <v>0.43</v>
      </c>
      <c r="AK27" s="3" t="s">
        <v>12</v>
      </c>
      <c r="AL27" s="3">
        <v>0.58599999999999997</v>
      </c>
      <c r="AM27" s="15" t="s">
        <v>12</v>
      </c>
      <c r="AN27" s="10">
        <f t="shared" si="8"/>
        <v>0.43</v>
      </c>
      <c r="AO27" s="9">
        <f t="shared" si="9"/>
        <v>0.16399999999999998</v>
      </c>
      <c r="AP27" s="10">
        <f t="shared" si="10"/>
        <v>0.15599999999999997</v>
      </c>
      <c r="AQ27" s="9" t="s">
        <v>12</v>
      </c>
      <c r="AR27" s="55" t="s">
        <v>12</v>
      </c>
      <c r="AS27" s="55">
        <v>0.218</v>
      </c>
      <c r="AT27" s="55">
        <v>0.94</v>
      </c>
      <c r="AU27" s="55">
        <v>1.617</v>
      </c>
      <c r="AV27" s="3">
        <v>2.0049999999999999</v>
      </c>
      <c r="AW27" s="3">
        <v>2.2090000000000001</v>
      </c>
      <c r="AX27" s="3" t="s">
        <v>12</v>
      </c>
      <c r="AY27" s="3">
        <v>2.5230000000000001</v>
      </c>
      <c r="AZ27" s="15" t="s">
        <v>12</v>
      </c>
      <c r="BA27" s="10">
        <f t="shared" si="11"/>
        <v>2.2090000000000001</v>
      </c>
      <c r="BB27" s="9">
        <f t="shared" si="12"/>
        <v>0.59200000000000008</v>
      </c>
      <c r="BC27" s="10">
        <f t="shared" si="13"/>
        <v>0.31400000000000006</v>
      </c>
      <c r="BD27" s="9">
        <v>7.399</v>
      </c>
      <c r="BE27" s="3">
        <v>8.0259999999999998</v>
      </c>
      <c r="BF27" s="15">
        <v>8.6379999999999999</v>
      </c>
      <c r="BG27" s="15">
        <f t="shared" si="14"/>
        <v>8.0259999999999998</v>
      </c>
      <c r="BH27" s="9">
        <f t="shared" si="15"/>
        <v>0.62699999999999978</v>
      </c>
      <c r="BI27" s="10">
        <f t="shared" si="16"/>
        <v>0.6120000000000001</v>
      </c>
      <c r="BJ27" s="9">
        <v>7.38</v>
      </c>
      <c r="BK27" s="3">
        <v>8.0090000000000003</v>
      </c>
      <c r="BL27" s="15">
        <v>8.6189999999999998</v>
      </c>
      <c r="BM27" s="15">
        <f t="shared" si="17"/>
        <v>8.0090000000000003</v>
      </c>
      <c r="BN27" s="9">
        <f t="shared" si="18"/>
        <v>0.62900000000000045</v>
      </c>
      <c r="BO27" s="10">
        <f t="shared" si="19"/>
        <v>0.60999999999999943</v>
      </c>
      <c r="BP27">
        <f t="shared" si="20"/>
        <v>0</v>
      </c>
      <c r="BQ27" s="93">
        <f t="shared" si="21"/>
        <v>1.1019332161687168</v>
      </c>
      <c r="BR27" s="93">
        <f t="shared" si="22"/>
        <v>1.1054481546572943</v>
      </c>
      <c r="BS27" s="93" t="str">
        <f>VLOOKUP(C27,'Koppeling locatie - aslocatie'!$A$2:$C$8139,2,FALSE)</f>
        <v>maas210</v>
      </c>
      <c r="BT27" s="93">
        <f>VLOOKUP($BS27,aslocaties_v01!$C$3:$AA$500,MATCH($K$3/10,aslocaties_v01!$C$2:$X$2),FALSE)</f>
        <v>7.0650000000000004</v>
      </c>
      <c r="BU27" s="93">
        <f>VLOOKUP(BS27,aslocaties_v01!$C$3:$AA$500,MATCH($K$3,aslocaties_v01!$C$2:$X$2),FALSE)</f>
        <v>7.649</v>
      </c>
      <c r="BV27" s="93">
        <f>VLOOKUP(BS27,aslocaties_v01!$C$3:$AA$500,MATCH($K$3*10,aslocaties_v01!$C$2:$Y$2),FALSE)</f>
        <v>8.2629999999999999</v>
      </c>
      <c r="BW27" s="93">
        <f t="shared" si="23"/>
        <v>0.58399999999999963</v>
      </c>
      <c r="BX27" s="93">
        <f t="shared" si="24"/>
        <v>0.61399999999999988</v>
      </c>
      <c r="BY27" s="94">
        <f t="shared" si="25"/>
        <v>2.6362038664322851E-2</v>
      </c>
      <c r="BZ27" s="94">
        <f t="shared" si="26"/>
        <v>2.333333333333365E-2</v>
      </c>
      <c r="CA27" s="94">
        <f t="shared" si="27"/>
        <v>0.10999999999999943</v>
      </c>
      <c r="CB27">
        <f t="shared" si="28"/>
        <v>9.4999999999999751E-2</v>
      </c>
      <c r="CC27" s="58">
        <f t="shared" si="29"/>
        <v>8.0999999999999517E-2</v>
      </c>
      <c r="CD27" s="95" t="b">
        <f t="shared" si="30"/>
        <v>0</v>
      </c>
      <c r="CE27" s="96" t="b">
        <f t="shared" si="31"/>
        <v>1</v>
      </c>
      <c r="CF27" t="b">
        <f t="shared" si="32"/>
        <v>1</v>
      </c>
      <c r="CG27" t="b">
        <f t="shared" si="33"/>
        <v>1</v>
      </c>
      <c r="CH27" s="84" t="b">
        <f t="shared" si="34"/>
        <v>1</v>
      </c>
      <c r="CI27">
        <f t="shared" si="35"/>
        <v>0.43</v>
      </c>
      <c r="CJ27" t="b">
        <f t="shared" si="36"/>
        <v>1</v>
      </c>
      <c r="CK27" t="b">
        <f t="shared" si="37"/>
        <v>1</v>
      </c>
      <c r="CL27" s="84" t="b">
        <f t="shared" si="57"/>
        <v>1</v>
      </c>
      <c r="CM27">
        <f t="shared" si="38"/>
        <v>2.2090000000000001</v>
      </c>
      <c r="CN27" t="b">
        <f t="shared" si="39"/>
        <v>1</v>
      </c>
      <c r="CO27" s="84">
        <f t="shared" si="40"/>
        <v>5.6487509253376519E-2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1902</v>
      </c>
      <c r="B28" s="3">
        <v>2</v>
      </c>
      <c r="C28" s="3" t="s">
        <v>2126</v>
      </c>
      <c r="D28" s="3" t="str">
        <f t="shared" si="0"/>
        <v>MA_1_39-1_dk_0032</v>
      </c>
      <c r="E28" s="3" t="str">
        <f t="shared" si="1"/>
        <v>0032</v>
      </c>
      <c r="F28" s="3">
        <v>152993.15599999999</v>
      </c>
      <c r="G28" s="15">
        <v>422328.46899999998</v>
      </c>
      <c r="H28" s="35" t="str">
        <f t="shared" si="2"/>
        <v>ja</v>
      </c>
      <c r="I28" s="42">
        <v>65</v>
      </c>
      <c r="J28" s="20" t="s">
        <v>375</v>
      </c>
      <c r="K28" s="21">
        <v>10000</v>
      </c>
      <c r="L28" s="28">
        <f t="shared" si="54"/>
        <v>1</v>
      </c>
      <c r="M28" s="28">
        <f t="shared" si="55"/>
        <v>1</v>
      </c>
      <c r="N28" s="56">
        <f t="shared" si="3"/>
        <v>10000</v>
      </c>
      <c r="O28" s="33">
        <f t="shared" si="56"/>
        <v>122.73289359419636</v>
      </c>
      <c r="P28" s="37">
        <f t="shared" si="4"/>
        <v>75.023606911457819</v>
      </c>
      <c r="Q28" s="9" t="s">
        <v>12</v>
      </c>
      <c r="R28" s="55" t="s">
        <v>12</v>
      </c>
      <c r="S28" s="55">
        <v>6.51</v>
      </c>
      <c r="T28" s="55">
        <v>6.8760000000000003</v>
      </c>
      <c r="U28" s="55">
        <v>7.2119999999999997</v>
      </c>
      <c r="V28" s="3">
        <v>7.4909999999999997</v>
      </c>
      <c r="W28" s="3">
        <v>7.8029999999999999</v>
      </c>
      <c r="X28" s="3" t="s">
        <v>12</v>
      </c>
      <c r="Y28" s="3">
        <v>8.3840000000000003</v>
      </c>
      <c r="Z28" s="15" t="s">
        <v>12</v>
      </c>
      <c r="AA28" s="10">
        <f t="shared" si="5"/>
        <v>7.8029999999999999</v>
      </c>
      <c r="AB28" s="9">
        <f t="shared" si="6"/>
        <v>0.59100000000000019</v>
      </c>
      <c r="AC28" s="10">
        <f t="shared" si="7"/>
        <v>0.58100000000000041</v>
      </c>
      <c r="AD28" s="9" t="s">
        <v>12</v>
      </c>
      <c r="AE28" s="55" t="s">
        <v>12</v>
      </c>
      <c r="AF28" s="55">
        <v>0.29099999999999998</v>
      </c>
      <c r="AG28" s="55">
        <v>0.377</v>
      </c>
      <c r="AH28" s="55">
        <v>0.46300000000000002</v>
      </c>
      <c r="AI28" s="3">
        <v>0.54300000000000004</v>
      </c>
      <c r="AJ28" s="3">
        <v>0.63600000000000001</v>
      </c>
      <c r="AK28" s="3" t="s">
        <v>12</v>
      </c>
      <c r="AL28" s="3">
        <v>0.84</v>
      </c>
      <c r="AM28" s="15" t="s">
        <v>12</v>
      </c>
      <c r="AN28" s="10">
        <f t="shared" si="8"/>
        <v>0.63600000000000001</v>
      </c>
      <c r="AO28" s="9">
        <f t="shared" si="9"/>
        <v>0.17299999999999999</v>
      </c>
      <c r="AP28" s="10">
        <f t="shared" si="10"/>
        <v>0.20399999999999996</v>
      </c>
      <c r="AQ28" s="9" t="s">
        <v>12</v>
      </c>
      <c r="AR28" s="55" t="s">
        <v>12</v>
      </c>
      <c r="AS28" s="55">
        <v>1.6879999999999999</v>
      </c>
      <c r="AT28" s="55">
        <v>2.0529999999999999</v>
      </c>
      <c r="AU28" s="55">
        <v>2.2679999999999998</v>
      </c>
      <c r="AV28" s="3">
        <v>2.4449999999999998</v>
      </c>
      <c r="AW28" s="3">
        <v>2.6219999999999999</v>
      </c>
      <c r="AX28" s="3" t="s">
        <v>12</v>
      </c>
      <c r="AY28" s="3">
        <v>2.9649999999999999</v>
      </c>
      <c r="AZ28" s="15" t="s">
        <v>12</v>
      </c>
      <c r="BA28" s="10">
        <f t="shared" si="11"/>
        <v>2.6219999999999999</v>
      </c>
      <c r="BB28" s="9">
        <f t="shared" si="12"/>
        <v>0.35400000000000009</v>
      </c>
      <c r="BC28" s="10">
        <f t="shared" si="13"/>
        <v>0.34299999999999997</v>
      </c>
      <c r="BD28" s="9">
        <v>7.4569999999999999</v>
      </c>
      <c r="BE28" s="3">
        <v>8.0619999999999994</v>
      </c>
      <c r="BF28" s="15">
        <v>8.6839999999999993</v>
      </c>
      <c r="BG28" s="15">
        <f t="shared" si="14"/>
        <v>8.0619999999999994</v>
      </c>
      <c r="BH28" s="9">
        <f t="shared" si="15"/>
        <v>0.60499999999999954</v>
      </c>
      <c r="BI28" s="10">
        <f t="shared" si="16"/>
        <v>0.62199999999999989</v>
      </c>
      <c r="BJ28" s="9">
        <v>7.44</v>
      </c>
      <c r="BK28" s="3">
        <v>8.0449999999999999</v>
      </c>
      <c r="BL28" s="15">
        <v>8.6560000000000006</v>
      </c>
      <c r="BM28" s="15">
        <f t="shared" si="17"/>
        <v>8.0449999999999999</v>
      </c>
      <c r="BN28" s="9">
        <f t="shared" si="18"/>
        <v>0.60499999999999954</v>
      </c>
      <c r="BO28" s="10">
        <f t="shared" si="19"/>
        <v>0.61100000000000065</v>
      </c>
      <c r="BP28">
        <f t="shared" si="20"/>
        <v>0</v>
      </c>
      <c r="BQ28" s="93">
        <f t="shared" si="21"/>
        <v>1.0236886632825708</v>
      </c>
      <c r="BR28" s="93">
        <f t="shared" si="22"/>
        <v>1.0236886632825708</v>
      </c>
      <c r="BS28" s="93" t="str">
        <f>VLOOKUP(C28,'Koppeling locatie - aslocatie'!$A$2:$C$8139,2,FALSE)</f>
        <v>maas210</v>
      </c>
      <c r="BT28" s="93">
        <f>VLOOKUP($BS28,aslocaties_v01!$C$3:$AA$500,MATCH($K$3/10,aslocaties_v01!$C$2:$X$2),FALSE)</f>
        <v>7.0650000000000004</v>
      </c>
      <c r="BU28" s="93">
        <f>VLOOKUP(BS28,aslocaties_v01!$C$3:$AA$500,MATCH($K$3,aslocaties_v01!$C$2:$X$2),FALSE)</f>
        <v>7.649</v>
      </c>
      <c r="BV28" s="93">
        <f>VLOOKUP(BS28,aslocaties_v01!$C$3:$AA$500,MATCH($K$3*10,aslocaties_v01!$C$2:$Y$2),FALSE)</f>
        <v>8.2629999999999999</v>
      </c>
      <c r="BW28" s="93">
        <f t="shared" si="23"/>
        <v>0.58399999999999963</v>
      </c>
      <c r="BX28" s="93">
        <f t="shared" si="24"/>
        <v>0.61399999999999988</v>
      </c>
      <c r="BY28" s="94">
        <f t="shared" si="25"/>
        <v>1.1844331641286954E-2</v>
      </c>
      <c r="BZ28" s="94">
        <f t="shared" si="26"/>
        <v>5.679862306368233E-2</v>
      </c>
      <c r="CA28" s="94">
        <f t="shared" si="27"/>
        <v>0.14699999999999935</v>
      </c>
      <c r="CB28">
        <f t="shared" si="28"/>
        <v>0.15399999999999991</v>
      </c>
      <c r="CC28" s="58">
        <f t="shared" si="29"/>
        <v>0.12100000000000044</v>
      </c>
      <c r="CD28" s="95" t="b">
        <f t="shared" si="30"/>
        <v>1</v>
      </c>
      <c r="CE28" s="96" t="b">
        <f t="shared" si="31"/>
        <v>1</v>
      </c>
      <c r="CF28" t="b">
        <f t="shared" si="32"/>
        <v>1</v>
      </c>
      <c r="CG28" t="b">
        <f t="shared" si="33"/>
        <v>1</v>
      </c>
      <c r="CH28" s="84" t="b">
        <f t="shared" si="34"/>
        <v>1</v>
      </c>
      <c r="CI28">
        <f t="shared" si="35"/>
        <v>0.63600000000000001</v>
      </c>
      <c r="CJ28" t="b">
        <f t="shared" si="36"/>
        <v>1</v>
      </c>
      <c r="CK28" t="b">
        <f t="shared" si="37"/>
        <v>1</v>
      </c>
      <c r="CL28" s="84" t="b">
        <f t="shared" si="57"/>
        <v>1</v>
      </c>
      <c r="CM28">
        <f t="shared" si="38"/>
        <v>2.6219999999999999</v>
      </c>
      <c r="CN28" t="b">
        <f t="shared" si="39"/>
        <v>1</v>
      </c>
      <c r="CO28" s="84">
        <f t="shared" si="40"/>
        <v>5.9301699882108219E-2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c r="A29" s="9">
        <v>1903</v>
      </c>
      <c r="B29" s="3">
        <v>2</v>
      </c>
      <c r="C29" s="3" t="s">
        <v>2127</v>
      </c>
      <c r="D29" s="3" t="str">
        <f t="shared" si="0"/>
        <v>MA_1_39-1_dk_0033</v>
      </c>
      <c r="E29" s="3" t="str">
        <f t="shared" si="1"/>
        <v>0033</v>
      </c>
      <c r="F29" s="3">
        <v>152971.03099999999</v>
      </c>
      <c r="G29" s="15">
        <v>422400.15600000002</v>
      </c>
      <c r="H29" s="35" t="str">
        <f t="shared" si="2"/>
        <v>ja</v>
      </c>
      <c r="I29" s="42">
        <v>28</v>
      </c>
      <c r="J29" s="20" t="s">
        <v>375</v>
      </c>
      <c r="K29" s="21">
        <v>10000</v>
      </c>
      <c r="L29" s="28">
        <f t="shared" si="54"/>
        <v>1</v>
      </c>
      <c r="M29" s="28">
        <f t="shared" si="55"/>
        <v>1</v>
      </c>
      <c r="N29" s="56">
        <f t="shared" si="3"/>
        <v>10000</v>
      </c>
      <c r="O29" s="33">
        <f t="shared" si="56"/>
        <v>75.023606911457819</v>
      </c>
      <c r="P29" s="37">
        <f t="shared" si="4"/>
        <v>124.68460729775566</v>
      </c>
      <c r="Q29" s="9" t="s">
        <v>12</v>
      </c>
      <c r="R29" s="55" t="s">
        <v>12</v>
      </c>
      <c r="S29" s="55">
        <v>6.51</v>
      </c>
      <c r="T29" s="55">
        <v>6.8760000000000003</v>
      </c>
      <c r="U29" s="55">
        <v>7.2119999999999997</v>
      </c>
      <c r="V29" s="3">
        <v>7.4909999999999997</v>
      </c>
      <c r="W29" s="3">
        <v>7.8040000000000003</v>
      </c>
      <c r="X29" s="3" t="s">
        <v>12</v>
      </c>
      <c r="Y29" s="3">
        <v>8.3859999999999992</v>
      </c>
      <c r="Z29" s="15" t="s">
        <v>12</v>
      </c>
      <c r="AA29" s="10">
        <f t="shared" si="5"/>
        <v>7.8040000000000003</v>
      </c>
      <c r="AB29" s="9">
        <f t="shared" si="6"/>
        <v>0.59200000000000053</v>
      </c>
      <c r="AC29" s="10">
        <f t="shared" si="7"/>
        <v>0.58199999999999896</v>
      </c>
      <c r="AD29" s="9" t="s">
        <v>12</v>
      </c>
      <c r="AE29" s="55" t="s">
        <v>12</v>
      </c>
      <c r="AF29" s="55">
        <v>0.51</v>
      </c>
      <c r="AG29" s="55">
        <v>0.57999999999999996</v>
      </c>
      <c r="AH29" s="55">
        <v>0.66</v>
      </c>
      <c r="AI29" s="3">
        <v>0.74</v>
      </c>
      <c r="AJ29" s="3">
        <v>0.84199999999999997</v>
      </c>
      <c r="AK29" s="3" t="s">
        <v>12</v>
      </c>
      <c r="AL29" s="3">
        <v>1.216</v>
      </c>
      <c r="AM29" s="15" t="s">
        <v>12</v>
      </c>
      <c r="AN29" s="10">
        <f t="shared" si="8"/>
        <v>0.84199999999999997</v>
      </c>
      <c r="AO29" s="9">
        <f t="shared" si="9"/>
        <v>0.18199999999999994</v>
      </c>
      <c r="AP29" s="10">
        <f t="shared" si="10"/>
        <v>0.374</v>
      </c>
      <c r="AQ29" s="9" t="s">
        <v>12</v>
      </c>
      <c r="AR29" s="55" t="s">
        <v>12</v>
      </c>
      <c r="AS29" s="55">
        <v>2.4119999999999999</v>
      </c>
      <c r="AT29" s="55">
        <v>2.5590000000000002</v>
      </c>
      <c r="AU29" s="55">
        <v>2.7189999999999999</v>
      </c>
      <c r="AV29" s="3">
        <v>2.86</v>
      </c>
      <c r="AW29" s="3">
        <v>3.02</v>
      </c>
      <c r="AX29" s="3" t="s">
        <v>12</v>
      </c>
      <c r="AY29" s="3">
        <v>3.6589999999999998</v>
      </c>
      <c r="AZ29" s="15" t="s">
        <v>12</v>
      </c>
      <c r="BA29" s="10">
        <f t="shared" si="11"/>
        <v>3.02</v>
      </c>
      <c r="BB29" s="9">
        <f t="shared" si="12"/>
        <v>0.30100000000000016</v>
      </c>
      <c r="BC29" s="10">
        <f t="shared" si="13"/>
        <v>0.63899999999999979</v>
      </c>
      <c r="BD29" s="9">
        <v>7.4690000000000003</v>
      </c>
      <c r="BE29" s="3">
        <v>8.0779999999999994</v>
      </c>
      <c r="BF29" s="15">
        <v>8.7100000000000009</v>
      </c>
      <c r="BG29" s="15">
        <f t="shared" si="14"/>
        <v>8.0779999999999994</v>
      </c>
      <c r="BH29" s="9">
        <f t="shared" si="15"/>
        <v>0.6089999999999991</v>
      </c>
      <c r="BI29" s="10">
        <f t="shared" si="16"/>
        <v>0.63200000000000145</v>
      </c>
      <c r="BJ29" s="9">
        <v>7.4530000000000003</v>
      </c>
      <c r="BK29" s="3">
        <v>8.0630000000000006</v>
      </c>
      <c r="BL29" s="15">
        <v>8.7100000000000009</v>
      </c>
      <c r="BM29" s="15">
        <f t="shared" si="17"/>
        <v>8.0630000000000006</v>
      </c>
      <c r="BN29" s="9">
        <f t="shared" si="18"/>
        <v>0.61000000000000032</v>
      </c>
      <c r="BO29" s="10">
        <f t="shared" si="19"/>
        <v>0.64700000000000024</v>
      </c>
      <c r="BP29">
        <f t="shared" si="20"/>
        <v>0</v>
      </c>
      <c r="BQ29" s="93">
        <f t="shared" si="21"/>
        <v>1.0287162162162138</v>
      </c>
      <c r="BR29" s="93">
        <f t="shared" si="22"/>
        <v>1.030405405405405</v>
      </c>
      <c r="BS29" s="93" t="str">
        <f>VLOOKUP(C29,'Koppeling locatie - aslocatie'!$A$2:$C$8139,2,FALSE)</f>
        <v>maas210</v>
      </c>
      <c r="BT29" s="93">
        <f>VLOOKUP($BS29,aslocaties_v01!$C$3:$AA$500,MATCH($K$3/10,aslocaties_v01!$C$2:$X$2),FALSE)</f>
        <v>7.0650000000000004</v>
      </c>
      <c r="BU29" s="93">
        <f>VLOOKUP(BS29,aslocaties_v01!$C$3:$AA$500,MATCH($K$3,aslocaties_v01!$C$2:$X$2),FALSE)</f>
        <v>7.649</v>
      </c>
      <c r="BV29" s="93">
        <f>VLOOKUP(BS29,aslocaties_v01!$C$3:$AA$500,MATCH($K$3*10,aslocaties_v01!$C$2:$Y$2),FALSE)</f>
        <v>8.2629999999999999</v>
      </c>
      <c r="BW29" s="93">
        <f t="shared" si="23"/>
        <v>0.58399999999999963</v>
      </c>
      <c r="BX29" s="93">
        <f t="shared" si="24"/>
        <v>0.61399999999999988</v>
      </c>
      <c r="BY29" s="94">
        <f t="shared" si="25"/>
        <v>1.3513513513515041E-2</v>
      </c>
      <c r="BZ29" s="94">
        <f t="shared" si="26"/>
        <v>5.4982817869417389E-2</v>
      </c>
      <c r="CA29" s="94">
        <f t="shared" si="27"/>
        <v>0.14699999999999935</v>
      </c>
      <c r="CB29">
        <f t="shared" si="28"/>
        <v>0.15500000000000025</v>
      </c>
      <c r="CC29" s="58">
        <f t="shared" si="29"/>
        <v>0.12299999999999933</v>
      </c>
      <c r="CD29" s="95" t="b">
        <f t="shared" si="30"/>
        <v>1</v>
      </c>
      <c r="CE29" s="96" t="b">
        <f t="shared" si="31"/>
        <v>1</v>
      </c>
      <c r="CF29" t="b">
        <f t="shared" si="32"/>
        <v>1</v>
      </c>
      <c r="CG29" t="b">
        <f t="shared" si="33"/>
        <v>1</v>
      </c>
      <c r="CH29" s="84" t="b">
        <f t="shared" si="34"/>
        <v>1</v>
      </c>
      <c r="CI29">
        <f t="shared" si="35"/>
        <v>0.84199999999999997</v>
      </c>
      <c r="CJ29" t="b">
        <f t="shared" si="36"/>
        <v>1</v>
      </c>
      <c r="CK29" t="b">
        <f t="shared" si="37"/>
        <v>1</v>
      </c>
      <c r="CL29" s="84" t="b">
        <f t="shared" si="57"/>
        <v>1</v>
      </c>
      <c r="CM29">
        <f t="shared" si="38"/>
        <v>3.02</v>
      </c>
      <c r="CN29" t="b">
        <f t="shared" si="39"/>
        <v>1</v>
      </c>
      <c r="CO29" s="84">
        <f t="shared" si="40"/>
        <v>5.9179815550150179E-2</v>
      </c>
      <c r="CP29" t="b">
        <f t="shared" si="41"/>
        <v>1</v>
      </c>
      <c r="CQ29" s="96" t="b">
        <f t="shared" si="42"/>
        <v>1</v>
      </c>
      <c r="CR29" t="b">
        <f t="shared" si="43"/>
        <v>1</v>
      </c>
      <c r="CS29" t="b">
        <f t="shared" si="44"/>
        <v>1</v>
      </c>
      <c r="CT29" t="b">
        <f t="shared" si="45"/>
        <v>1</v>
      </c>
      <c r="CU29" t="b">
        <f t="shared" si="46"/>
        <v>1</v>
      </c>
      <c r="CV29" s="84" t="b">
        <f t="shared" si="47"/>
        <v>1</v>
      </c>
      <c r="CW29" t="b">
        <f t="shared" si="48"/>
        <v>0</v>
      </c>
      <c r="CX29" t="b">
        <f t="shared" si="49"/>
        <v>0</v>
      </c>
      <c r="CY29" t="b">
        <f t="shared" si="50"/>
        <v>1</v>
      </c>
      <c r="CZ29" t="b">
        <f t="shared" si="51"/>
        <v>1</v>
      </c>
      <c r="DA29" s="84">
        <f t="shared" si="52"/>
        <v>1</v>
      </c>
      <c r="DB29" t="b">
        <f t="shared" si="53"/>
        <v>1</v>
      </c>
    </row>
    <row r="30" spans="1:106">
      <c r="A30" s="9">
        <v>1904</v>
      </c>
      <c r="B30" s="3">
        <v>2</v>
      </c>
      <c r="C30" s="3" t="s">
        <v>2128</v>
      </c>
      <c r="D30" s="3" t="str">
        <f t="shared" si="0"/>
        <v>MA_1_39-1_dk_0034</v>
      </c>
      <c r="E30" s="3" t="str">
        <f t="shared" si="1"/>
        <v>0034</v>
      </c>
      <c r="F30" s="3">
        <v>152847.75</v>
      </c>
      <c r="G30" s="15">
        <v>422418.81199999998</v>
      </c>
      <c r="H30" s="35" t="str">
        <f t="shared" si="2"/>
        <v>ja</v>
      </c>
      <c r="I30" s="42">
        <v>347</v>
      </c>
      <c r="J30" s="20" t="s">
        <v>375</v>
      </c>
      <c r="K30" s="21">
        <v>10000</v>
      </c>
      <c r="L30" s="28">
        <f t="shared" si="54"/>
        <v>1</v>
      </c>
      <c r="M30" s="28">
        <f t="shared" si="55"/>
        <v>1</v>
      </c>
      <c r="N30" s="56">
        <f t="shared" si="3"/>
        <v>10000</v>
      </c>
      <c r="O30" s="33">
        <f t="shared" si="56"/>
        <v>124.68460729775566</v>
      </c>
      <c r="P30" s="37">
        <f t="shared" si="4"/>
        <v>77.581886113967485</v>
      </c>
      <c r="Q30" s="9" t="s">
        <v>12</v>
      </c>
      <c r="R30" s="55" t="s">
        <v>12</v>
      </c>
      <c r="S30" s="55">
        <v>6.51</v>
      </c>
      <c r="T30" s="55">
        <v>6.8769999999999998</v>
      </c>
      <c r="U30" s="55">
        <v>7.2119999999999997</v>
      </c>
      <c r="V30" s="3">
        <v>7.492</v>
      </c>
      <c r="W30" s="3">
        <v>7.8040000000000003</v>
      </c>
      <c r="X30" s="3" t="s">
        <v>12</v>
      </c>
      <c r="Y30" s="3">
        <v>8.3870000000000005</v>
      </c>
      <c r="Z30" s="15" t="s">
        <v>12</v>
      </c>
      <c r="AA30" s="10">
        <f t="shared" si="5"/>
        <v>7.8040000000000003</v>
      </c>
      <c r="AB30" s="9">
        <f t="shared" si="6"/>
        <v>0.59200000000000053</v>
      </c>
      <c r="AC30" s="10">
        <f t="shared" si="7"/>
        <v>0.58300000000000018</v>
      </c>
      <c r="AD30" s="9" t="s">
        <v>12</v>
      </c>
      <c r="AE30" s="55" t="s">
        <v>12</v>
      </c>
      <c r="AF30" s="55">
        <v>0.51800000000000002</v>
      </c>
      <c r="AG30" s="55">
        <v>0.58799999999999997</v>
      </c>
      <c r="AH30" s="55">
        <v>0.67300000000000004</v>
      </c>
      <c r="AI30" s="3">
        <v>0.76300000000000001</v>
      </c>
      <c r="AJ30" s="3">
        <v>0.89</v>
      </c>
      <c r="AK30" s="3" t="s">
        <v>12</v>
      </c>
      <c r="AL30" s="3">
        <v>1.1919999999999999</v>
      </c>
      <c r="AM30" s="15" t="s">
        <v>12</v>
      </c>
      <c r="AN30" s="10">
        <f t="shared" si="8"/>
        <v>0.89</v>
      </c>
      <c r="AO30" s="9">
        <f t="shared" si="9"/>
        <v>0.21699999999999997</v>
      </c>
      <c r="AP30" s="10">
        <f t="shared" si="10"/>
        <v>0.30199999999999994</v>
      </c>
      <c r="AQ30" s="9" t="s">
        <v>12</v>
      </c>
      <c r="AR30" s="55" t="s">
        <v>12</v>
      </c>
      <c r="AS30" s="55">
        <v>2.4220000000000002</v>
      </c>
      <c r="AT30" s="55">
        <v>2.569</v>
      </c>
      <c r="AU30" s="55">
        <v>2.7360000000000002</v>
      </c>
      <c r="AV30" s="3">
        <v>2.883</v>
      </c>
      <c r="AW30" s="3">
        <v>3.0739999999999998</v>
      </c>
      <c r="AX30" s="3" t="s">
        <v>12</v>
      </c>
      <c r="AY30" s="3">
        <v>3.6419999999999999</v>
      </c>
      <c r="AZ30" s="15" t="s">
        <v>12</v>
      </c>
      <c r="BA30" s="10">
        <f t="shared" si="11"/>
        <v>3.0739999999999998</v>
      </c>
      <c r="BB30" s="9">
        <f t="shared" si="12"/>
        <v>0.33799999999999963</v>
      </c>
      <c r="BC30" s="10">
        <f t="shared" si="13"/>
        <v>0.56800000000000006</v>
      </c>
      <c r="BD30" s="9">
        <v>7.577</v>
      </c>
      <c r="BE30" s="3">
        <v>8.2089999999999996</v>
      </c>
      <c r="BF30" s="15">
        <v>8.8689999999999998</v>
      </c>
      <c r="BG30" s="15">
        <f t="shared" si="14"/>
        <v>8.2089999999999996</v>
      </c>
      <c r="BH30" s="9">
        <f t="shared" si="15"/>
        <v>0.63199999999999967</v>
      </c>
      <c r="BI30" s="10">
        <f t="shared" si="16"/>
        <v>0.66000000000000014</v>
      </c>
      <c r="BJ30" s="9">
        <v>7.5540000000000003</v>
      </c>
      <c r="BK30" s="3">
        <v>8.19</v>
      </c>
      <c r="BL30" s="15">
        <v>8.8620000000000001</v>
      </c>
      <c r="BM30" s="15">
        <f t="shared" si="17"/>
        <v>8.19</v>
      </c>
      <c r="BN30" s="9">
        <f t="shared" si="18"/>
        <v>0.63599999999999923</v>
      </c>
      <c r="BO30" s="10">
        <f t="shared" si="19"/>
        <v>0.6720000000000006</v>
      </c>
      <c r="BP30">
        <f t="shared" si="20"/>
        <v>0</v>
      </c>
      <c r="BQ30" s="93">
        <f t="shared" si="21"/>
        <v>1.067567567567566</v>
      </c>
      <c r="BR30" s="93">
        <f t="shared" si="22"/>
        <v>1.0743243243243221</v>
      </c>
      <c r="BS30" s="93" t="str">
        <f>VLOOKUP(C30,'Koppeling locatie - aslocatie'!$A$2:$C$8139,2,FALSE)</f>
        <v>maas210</v>
      </c>
      <c r="BT30" s="93">
        <f>VLOOKUP($BS30,aslocaties_v01!$C$3:$AA$500,MATCH($K$3/10,aslocaties_v01!$C$2:$X$2),FALSE)</f>
        <v>7.0650000000000004</v>
      </c>
      <c r="BU30" s="93">
        <f>VLOOKUP(BS30,aslocaties_v01!$C$3:$AA$500,MATCH($K$3,aslocaties_v01!$C$2:$X$2),FALSE)</f>
        <v>7.649</v>
      </c>
      <c r="BV30" s="93">
        <f>VLOOKUP(BS30,aslocaties_v01!$C$3:$AA$500,MATCH($K$3*10,aslocaties_v01!$C$2:$Y$2),FALSE)</f>
        <v>8.2629999999999999</v>
      </c>
      <c r="BW30" s="93">
        <f t="shared" si="23"/>
        <v>0.58399999999999963</v>
      </c>
      <c r="BX30" s="93">
        <f t="shared" si="24"/>
        <v>0.61399999999999988</v>
      </c>
      <c r="BY30" s="94">
        <f t="shared" si="25"/>
        <v>1.3513513513515041E-2</v>
      </c>
      <c r="BZ30" s="94">
        <f t="shared" si="26"/>
        <v>5.3173241852486619E-2</v>
      </c>
      <c r="CA30" s="94">
        <f t="shared" si="27"/>
        <v>0.14699999999999935</v>
      </c>
      <c r="CB30">
        <f t="shared" si="28"/>
        <v>0.15500000000000025</v>
      </c>
      <c r="CC30" s="58">
        <f t="shared" si="29"/>
        <v>0.12400000000000055</v>
      </c>
      <c r="CD30" s="95" t="b">
        <f t="shared" si="30"/>
        <v>1</v>
      </c>
      <c r="CE30" s="96" t="b">
        <f t="shared" si="31"/>
        <v>1</v>
      </c>
      <c r="CF30" t="b">
        <f t="shared" si="32"/>
        <v>1</v>
      </c>
      <c r="CG30" t="b">
        <f t="shared" si="33"/>
        <v>1</v>
      </c>
      <c r="CH30" s="84" t="b">
        <f t="shared" si="34"/>
        <v>1</v>
      </c>
      <c r="CI30">
        <f t="shared" si="35"/>
        <v>0.89</v>
      </c>
      <c r="CJ30" t="b">
        <f t="shared" si="36"/>
        <v>1</v>
      </c>
      <c r="CK30" t="b">
        <f t="shared" si="37"/>
        <v>1</v>
      </c>
      <c r="CL30" s="84" t="b">
        <f t="shared" si="57"/>
        <v>1</v>
      </c>
      <c r="CM30">
        <f t="shared" si="38"/>
        <v>3.0739999999999998</v>
      </c>
      <c r="CN30" t="b">
        <f t="shared" si="39"/>
        <v>1</v>
      </c>
      <c r="CO30" s="84">
        <f t="shared" si="40"/>
        <v>6.0375074820320257E-2</v>
      </c>
      <c r="CP30" t="b">
        <f t="shared" si="41"/>
        <v>1</v>
      </c>
      <c r="CQ30" s="96" t="b">
        <f t="shared" si="42"/>
        <v>1</v>
      </c>
      <c r="CR30" t="b">
        <f t="shared" si="43"/>
        <v>0</v>
      </c>
      <c r="CS30" t="b">
        <f t="shared" si="44"/>
        <v>0</v>
      </c>
      <c r="CT30" t="b">
        <f t="shared" si="45"/>
        <v>1</v>
      </c>
      <c r="CU30" t="b">
        <f t="shared" si="46"/>
        <v>1</v>
      </c>
      <c r="CV30" s="84" t="b">
        <f t="shared" si="47"/>
        <v>1</v>
      </c>
      <c r="CW30" t="b">
        <f t="shared" si="48"/>
        <v>1</v>
      </c>
      <c r="CX30" t="b">
        <f t="shared" si="49"/>
        <v>0</v>
      </c>
      <c r="CY30" t="b">
        <f t="shared" si="50"/>
        <v>1</v>
      </c>
      <c r="CZ30" t="b">
        <f t="shared" si="51"/>
        <v>1</v>
      </c>
      <c r="DA30" s="84">
        <f t="shared" si="52"/>
        <v>2</v>
      </c>
      <c r="DB30" t="b">
        <f t="shared" si="53"/>
        <v>1</v>
      </c>
    </row>
    <row r="31" spans="1:106">
      <c r="A31" s="9">
        <v>1905</v>
      </c>
      <c r="B31" s="3">
        <v>2</v>
      </c>
      <c r="C31" s="3" t="s">
        <v>2129</v>
      </c>
      <c r="D31" s="3" t="str">
        <f t="shared" si="0"/>
        <v>MA_1_39-1_dk_0035</v>
      </c>
      <c r="E31" s="3" t="str">
        <f t="shared" si="1"/>
        <v>0035</v>
      </c>
      <c r="F31" s="3">
        <v>152771.54699999999</v>
      </c>
      <c r="G31" s="15">
        <v>422404.25</v>
      </c>
      <c r="H31" s="35" t="str">
        <f t="shared" si="2"/>
        <v>ja</v>
      </c>
      <c r="I31" s="42">
        <v>322</v>
      </c>
      <c r="J31" s="20" t="s">
        <v>375</v>
      </c>
      <c r="K31" s="21">
        <v>10000</v>
      </c>
      <c r="L31" s="28">
        <f t="shared" si="54"/>
        <v>1</v>
      </c>
      <c r="M31" s="28">
        <f t="shared" si="55"/>
        <v>1</v>
      </c>
      <c r="N31" s="56">
        <f t="shared" si="3"/>
        <v>10000</v>
      </c>
      <c r="O31" s="33">
        <f t="shared" si="56"/>
        <v>77.581886113967485</v>
      </c>
      <c r="P31" s="37">
        <f t="shared" si="4"/>
        <v>107.04178122580643</v>
      </c>
      <c r="Q31" s="9" t="s">
        <v>12</v>
      </c>
      <c r="R31" s="55" t="s">
        <v>12</v>
      </c>
      <c r="S31" s="55">
        <v>6.5110000000000001</v>
      </c>
      <c r="T31" s="55">
        <v>6.8780000000000001</v>
      </c>
      <c r="U31" s="55">
        <v>7.218</v>
      </c>
      <c r="V31" s="3">
        <v>7.4930000000000003</v>
      </c>
      <c r="W31" s="3">
        <v>7.8049999999999997</v>
      </c>
      <c r="X31" s="3" t="s">
        <v>12</v>
      </c>
      <c r="Y31" s="3">
        <v>8.3870000000000005</v>
      </c>
      <c r="Z31" s="15" t="s">
        <v>12</v>
      </c>
      <c r="AA31" s="10">
        <f t="shared" si="5"/>
        <v>7.8049999999999997</v>
      </c>
      <c r="AB31" s="9">
        <f t="shared" si="6"/>
        <v>0.58699999999999974</v>
      </c>
      <c r="AC31" s="10">
        <f t="shared" si="7"/>
        <v>0.58200000000000074</v>
      </c>
      <c r="AD31" s="9" t="s">
        <v>12</v>
      </c>
      <c r="AE31" s="55" t="s">
        <v>12</v>
      </c>
      <c r="AF31" s="55">
        <v>0.51200000000000001</v>
      </c>
      <c r="AG31" s="55">
        <v>0.58199999999999996</v>
      </c>
      <c r="AH31" s="55">
        <v>0.66600000000000004</v>
      </c>
      <c r="AI31" s="3">
        <v>0.754</v>
      </c>
      <c r="AJ31" s="3">
        <v>0.872</v>
      </c>
      <c r="AK31" s="3" t="s">
        <v>12</v>
      </c>
      <c r="AL31" s="3">
        <v>1.1850000000000001</v>
      </c>
      <c r="AM31" s="15" t="s">
        <v>12</v>
      </c>
      <c r="AN31" s="10">
        <f t="shared" si="8"/>
        <v>0.872</v>
      </c>
      <c r="AO31" s="9">
        <f t="shared" si="9"/>
        <v>0.20599999999999996</v>
      </c>
      <c r="AP31" s="10">
        <f t="shared" si="10"/>
        <v>0.31300000000000006</v>
      </c>
      <c r="AQ31" s="9" t="s">
        <v>12</v>
      </c>
      <c r="AR31" s="55" t="s">
        <v>12</v>
      </c>
      <c r="AS31" s="55">
        <v>2.4089999999999998</v>
      </c>
      <c r="AT31" s="55">
        <v>2.5539999999999998</v>
      </c>
      <c r="AU31" s="55">
        <v>2.722</v>
      </c>
      <c r="AV31" s="3">
        <v>2.8660000000000001</v>
      </c>
      <c r="AW31" s="3">
        <v>3.0489999999999999</v>
      </c>
      <c r="AX31" s="3" t="s">
        <v>12</v>
      </c>
      <c r="AY31" s="3">
        <v>3.6440000000000001</v>
      </c>
      <c r="AZ31" s="15" t="s">
        <v>12</v>
      </c>
      <c r="BA31" s="10">
        <f t="shared" si="11"/>
        <v>3.0489999999999999</v>
      </c>
      <c r="BB31" s="9">
        <f t="shared" si="12"/>
        <v>0.32699999999999996</v>
      </c>
      <c r="BC31" s="10">
        <f t="shared" si="13"/>
        <v>0.5950000000000002</v>
      </c>
      <c r="BD31" s="9">
        <v>7.6310000000000002</v>
      </c>
      <c r="BE31" s="3">
        <v>8.2710000000000008</v>
      </c>
      <c r="BF31" s="15">
        <v>8.9309999999999992</v>
      </c>
      <c r="BG31" s="15">
        <f t="shared" si="14"/>
        <v>8.2710000000000008</v>
      </c>
      <c r="BH31" s="9">
        <f t="shared" si="15"/>
        <v>0.64000000000000057</v>
      </c>
      <c r="BI31" s="10">
        <f t="shared" si="16"/>
        <v>0.65999999999999837</v>
      </c>
      <c r="BJ31" s="9">
        <v>7.625</v>
      </c>
      <c r="BK31" s="3">
        <v>8.2759999999999998</v>
      </c>
      <c r="BL31" s="15">
        <v>8.9649999999999999</v>
      </c>
      <c r="BM31" s="15">
        <f t="shared" si="17"/>
        <v>8.2759999999999998</v>
      </c>
      <c r="BN31" s="9">
        <f t="shared" si="18"/>
        <v>0.6509999999999998</v>
      </c>
      <c r="BO31" s="10">
        <f t="shared" si="19"/>
        <v>0.68900000000000006</v>
      </c>
      <c r="BP31">
        <f t="shared" si="20"/>
        <v>0</v>
      </c>
      <c r="BQ31" s="93">
        <f t="shared" si="21"/>
        <v>1.0902896081771736</v>
      </c>
      <c r="BR31" s="93">
        <f t="shared" si="22"/>
        <v>1.1090289608177173</v>
      </c>
      <c r="BS31" s="93" t="str">
        <f>VLOOKUP(C31,'Koppeling locatie - aslocatie'!$A$2:$C$8139,2,FALSE)</f>
        <v>maas210</v>
      </c>
      <c r="BT31" s="93">
        <f>VLOOKUP($BS31,aslocaties_v01!$C$3:$AA$500,MATCH($K$3/10,aslocaties_v01!$C$2:$X$2),FALSE)</f>
        <v>7.0650000000000004</v>
      </c>
      <c r="BU31" s="93">
        <f>VLOOKUP(BS31,aslocaties_v01!$C$3:$AA$500,MATCH($K$3,aslocaties_v01!$C$2:$X$2),FALSE)</f>
        <v>7.649</v>
      </c>
      <c r="BV31" s="93">
        <f>VLOOKUP(BS31,aslocaties_v01!$C$3:$AA$500,MATCH($K$3*10,aslocaties_v01!$C$2:$Y$2),FALSE)</f>
        <v>8.2629999999999999</v>
      </c>
      <c r="BW31" s="93">
        <f t="shared" si="23"/>
        <v>0.58399999999999963</v>
      </c>
      <c r="BX31" s="93">
        <f t="shared" si="24"/>
        <v>0.61399999999999988</v>
      </c>
      <c r="BY31" s="94">
        <f t="shared" si="25"/>
        <v>5.1107325383307201E-3</v>
      </c>
      <c r="BZ31" s="94">
        <f t="shared" si="26"/>
        <v>5.498281786941428E-2</v>
      </c>
      <c r="CA31" s="94">
        <f t="shared" si="27"/>
        <v>0.15299999999999958</v>
      </c>
      <c r="CB31">
        <f t="shared" si="28"/>
        <v>0.15599999999999969</v>
      </c>
      <c r="CC31" s="58">
        <f t="shared" si="29"/>
        <v>0.12400000000000055</v>
      </c>
      <c r="CD31" s="95" t="b">
        <f t="shared" si="30"/>
        <v>1</v>
      </c>
      <c r="CE31" s="96" t="b">
        <f t="shared" si="31"/>
        <v>1</v>
      </c>
      <c r="CF31" t="b">
        <f t="shared" si="32"/>
        <v>1</v>
      </c>
      <c r="CG31" t="b">
        <f t="shared" si="33"/>
        <v>1</v>
      </c>
      <c r="CH31" s="84" t="b">
        <f t="shared" si="34"/>
        <v>1</v>
      </c>
      <c r="CI31">
        <f t="shared" si="35"/>
        <v>0.872</v>
      </c>
      <c r="CJ31" t="b">
        <f t="shared" si="36"/>
        <v>1</v>
      </c>
      <c r="CK31" t="b">
        <f t="shared" si="37"/>
        <v>1</v>
      </c>
      <c r="CL31" s="84" t="b">
        <f t="shared" si="57"/>
        <v>1</v>
      </c>
      <c r="CM31">
        <f t="shared" si="38"/>
        <v>3.0489999999999999</v>
      </c>
      <c r="CN31" t="b">
        <f t="shared" si="39"/>
        <v>1</v>
      </c>
      <c r="CO31" s="84">
        <f t="shared" si="40"/>
        <v>6.0128038686622809E-2</v>
      </c>
      <c r="CP31" t="b">
        <f t="shared" si="41"/>
        <v>1</v>
      </c>
      <c r="CQ31" s="96" t="b">
        <f t="shared" si="42"/>
        <v>1</v>
      </c>
      <c r="CR31" t="b">
        <f t="shared" si="43"/>
        <v>1</v>
      </c>
      <c r="CS31" t="b">
        <f t="shared" si="44"/>
        <v>0</v>
      </c>
      <c r="CT31" t="b">
        <f t="shared" si="45"/>
        <v>1</v>
      </c>
      <c r="CU31" t="b">
        <f t="shared" si="46"/>
        <v>1</v>
      </c>
      <c r="CV31" s="84" t="b">
        <f t="shared" si="47"/>
        <v>1</v>
      </c>
      <c r="CW31" t="b">
        <f t="shared" si="48"/>
        <v>1</v>
      </c>
      <c r="CX31" t="b">
        <f t="shared" si="49"/>
        <v>1</v>
      </c>
      <c r="CY31" t="b">
        <f t="shared" si="50"/>
        <v>1</v>
      </c>
      <c r="CZ31" t="b">
        <f t="shared" si="51"/>
        <v>1</v>
      </c>
      <c r="DA31" s="84">
        <f t="shared" si="52"/>
        <v>1</v>
      </c>
      <c r="DB31" t="b">
        <f t="shared" si="53"/>
        <v>1</v>
      </c>
    </row>
    <row r="32" spans="1:106">
      <c r="A32" s="9">
        <v>1906</v>
      </c>
      <c r="B32" s="3">
        <v>2</v>
      </c>
      <c r="C32" s="3" t="s">
        <v>2130</v>
      </c>
      <c r="D32" s="3" t="str">
        <f t="shared" si="0"/>
        <v>MA_1_39-1_dk_0036</v>
      </c>
      <c r="E32" s="3" t="str">
        <f t="shared" si="1"/>
        <v>0036</v>
      </c>
      <c r="F32" s="3">
        <v>152718.21900000001</v>
      </c>
      <c r="G32" s="15">
        <v>422311.43800000002</v>
      </c>
      <c r="H32" s="35" t="str">
        <f t="shared" si="2"/>
        <v>ja</v>
      </c>
      <c r="I32" s="42">
        <v>345</v>
      </c>
      <c r="J32" s="20" t="s">
        <v>375</v>
      </c>
      <c r="K32" s="21">
        <v>10000</v>
      </c>
      <c r="L32" s="28">
        <f t="shared" si="54"/>
        <v>1</v>
      </c>
      <c r="M32" s="28">
        <f t="shared" si="55"/>
        <v>1</v>
      </c>
      <c r="N32" s="56">
        <f t="shared" si="3"/>
        <v>10000</v>
      </c>
      <c r="O32" s="33">
        <f t="shared" si="56"/>
        <v>107.04178122580643</v>
      </c>
      <c r="P32" s="37">
        <f t="shared" si="4"/>
        <v>124.17117607964967</v>
      </c>
      <c r="Q32" s="9" t="s">
        <v>12</v>
      </c>
      <c r="R32" s="55" t="s">
        <v>12</v>
      </c>
      <c r="S32" s="55">
        <v>6.5110000000000001</v>
      </c>
      <c r="T32" s="55">
        <v>6.8780000000000001</v>
      </c>
      <c r="U32" s="55">
        <v>7.218</v>
      </c>
      <c r="V32" s="3">
        <v>7.4930000000000003</v>
      </c>
      <c r="W32" s="3">
        <v>7.806</v>
      </c>
      <c r="X32" s="3" t="s">
        <v>12</v>
      </c>
      <c r="Y32" s="3">
        <v>8.3870000000000005</v>
      </c>
      <c r="Z32" s="15" t="s">
        <v>12</v>
      </c>
      <c r="AA32" s="10">
        <f t="shared" si="5"/>
        <v>7.806</v>
      </c>
      <c r="AB32" s="9">
        <f t="shared" si="6"/>
        <v>0.58800000000000008</v>
      </c>
      <c r="AC32" s="10">
        <f t="shared" si="7"/>
        <v>0.58100000000000041</v>
      </c>
      <c r="AD32" s="9" t="s">
        <v>12</v>
      </c>
      <c r="AE32" s="55" t="s">
        <v>12</v>
      </c>
      <c r="AF32" s="55">
        <v>0.502</v>
      </c>
      <c r="AG32" s="55">
        <v>0.57399999999999995</v>
      </c>
      <c r="AH32" s="55">
        <v>0.65900000000000003</v>
      </c>
      <c r="AI32" s="3">
        <v>0.747</v>
      </c>
      <c r="AJ32" s="3">
        <v>0.86299999999999999</v>
      </c>
      <c r="AK32" s="3" t="s">
        <v>12</v>
      </c>
      <c r="AL32" s="3">
        <v>1.22</v>
      </c>
      <c r="AM32" s="15" t="s">
        <v>12</v>
      </c>
      <c r="AN32" s="10">
        <f t="shared" si="8"/>
        <v>0.86299999999999999</v>
      </c>
      <c r="AO32" s="9">
        <f t="shared" si="9"/>
        <v>0.20399999999999996</v>
      </c>
      <c r="AP32" s="10">
        <f t="shared" si="10"/>
        <v>0.35699999999999998</v>
      </c>
      <c r="AQ32" s="9" t="s">
        <v>12</v>
      </c>
      <c r="AR32" s="55" t="s">
        <v>12</v>
      </c>
      <c r="AS32" s="55">
        <v>2.3780000000000001</v>
      </c>
      <c r="AT32" s="55">
        <v>2.5249999999999999</v>
      </c>
      <c r="AU32" s="55">
        <v>2.6989999999999998</v>
      </c>
      <c r="AV32" s="3">
        <v>2.847</v>
      </c>
      <c r="AW32" s="3">
        <v>3.0310000000000001</v>
      </c>
      <c r="AX32" s="3" t="s">
        <v>12</v>
      </c>
      <c r="AY32" s="3">
        <v>3.7090000000000001</v>
      </c>
      <c r="AZ32" s="15" t="s">
        <v>12</v>
      </c>
      <c r="BA32" s="10">
        <f t="shared" si="11"/>
        <v>3.0310000000000001</v>
      </c>
      <c r="BB32" s="9">
        <f t="shared" si="12"/>
        <v>0.33200000000000029</v>
      </c>
      <c r="BC32" s="10">
        <f t="shared" si="13"/>
        <v>0.67799999999999994</v>
      </c>
      <c r="BD32" s="9">
        <v>7.5659999999999998</v>
      </c>
      <c r="BE32" s="3">
        <v>8.1980000000000004</v>
      </c>
      <c r="BF32" s="15">
        <v>8.8610000000000007</v>
      </c>
      <c r="BG32" s="15">
        <f t="shared" si="14"/>
        <v>8.1980000000000004</v>
      </c>
      <c r="BH32" s="9">
        <f t="shared" si="15"/>
        <v>0.63200000000000056</v>
      </c>
      <c r="BI32" s="10">
        <f t="shared" si="16"/>
        <v>0.66300000000000026</v>
      </c>
      <c r="BJ32" s="9">
        <v>7.5490000000000004</v>
      </c>
      <c r="BK32" s="3">
        <v>8.1869999999999994</v>
      </c>
      <c r="BL32" s="15">
        <v>8.8659999999999997</v>
      </c>
      <c r="BM32" s="15">
        <f t="shared" si="17"/>
        <v>8.1869999999999994</v>
      </c>
      <c r="BN32" s="9">
        <f t="shared" si="18"/>
        <v>0.63799999999999901</v>
      </c>
      <c r="BO32" s="10">
        <f t="shared" si="19"/>
        <v>0.67900000000000027</v>
      </c>
      <c r="BP32">
        <f t="shared" si="20"/>
        <v>0</v>
      </c>
      <c r="BQ32" s="93">
        <f t="shared" si="21"/>
        <v>1.0748299319727899</v>
      </c>
      <c r="BR32" s="93">
        <f t="shared" si="22"/>
        <v>1.0850340136054404</v>
      </c>
      <c r="BS32" s="93" t="str">
        <f>VLOOKUP(C32,'Koppeling locatie - aslocatie'!$A$2:$C$8139,2,FALSE)</f>
        <v>maas210</v>
      </c>
      <c r="BT32" s="93">
        <f>VLOOKUP($BS32,aslocaties_v01!$C$3:$AA$500,MATCH($K$3/10,aslocaties_v01!$C$2:$X$2),FALSE)</f>
        <v>7.0650000000000004</v>
      </c>
      <c r="BU32" s="93">
        <f>VLOOKUP(BS32,aslocaties_v01!$C$3:$AA$500,MATCH($K$3,aslocaties_v01!$C$2:$X$2),FALSE)</f>
        <v>7.649</v>
      </c>
      <c r="BV32" s="93">
        <f>VLOOKUP(BS32,aslocaties_v01!$C$3:$AA$500,MATCH($K$3*10,aslocaties_v01!$C$2:$Y$2),FALSE)</f>
        <v>8.2629999999999999</v>
      </c>
      <c r="BW32" s="93">
        <f t="shared" si="23"/>
        <v>0.58399999999999963</v>
      </c>
      <c r="BX32" s="93">
        <f t="shared" si="24"/>
        <v>0.61399999999999988</v>
      </c>
      <c r="BY32" s="94">
        <f t="shared" si="25"/>
        <v>6.8027210884361589E-3</v>
      </c>
      <c r="BZ32" s="94">
        <f t="shared" si="26"/>
        <v>5.679862306368233E-2</v>
      </c>
      <c r="CA32" s="94">
        <f t="shared" si="27"/>
        <v>0.15299999999999958</v>
      </c>
      <c r="CB32">
        <f t="shared" si="28"/>
        <v>0.15700000000000003</v>
      </c>
      <c r="CC32" s="58">
        <f t="shared" si="29"/>
        <v>0.12400000000000055</v>
      </c>
      <c r="CD32" s="95" t="b">
        <f t="shared" si="30"/>
        <v>1</v>
      </c>
      <c r="CE32" s="96" t="b">
        <f t="shared" si="31"/>
        <v>1</v>
      </c>
      <c r="CF32" t="b">
        <f t="shared" si="32"/>
        <v>1</v>
      </c>
      <c r="CG32" t="b">
        <f t="shared" si="33"/>
        <v>1</v>
      </c>
      <c r="CH32" s="84" t="b">
        <f t="shared" si="34"/>
        <v>1</v>
      </c>
      <c r="CI32">
        <f t="shared" si="35"/>
        <v>0.86299999999999999</v>
      </c>
      <c r="CJ32" t="b">
        <f t="shared" si="36"/>
        <v>1</v>
      </c>
      <c r="CK32" t="b">
        <f t="shared" si="37"/>
        <v>1</v>
      </c>
      <c r="CL32" s="84" t="b">
        <f t="shared" si="57"/>
        <v>1</v>
      </c>
      <c r="CM32">
        <f t="shared" si="38"/>
        <v>3.0310000000000001</v>
      </c>
      <c r="CN32" t="b">
        <f t="shared" si="39"/>
        <v>1</v>
      </c>
      <c r="CO32" s="84">
        <f t="shared" si="40"/>
        <v>6.0216335761643938E-2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1907</v>
      </c>
      <c r="B33" s="3">
        <v>2</v>
      </c>
      <c r="C33" s="3" t="s">
        <v>2131</v>
      </c>
      <c r="D33" s="3" t="str">
        <f t="shared" si="0"/>
        <v>MA_1_39-1_dk_0037</v>
      </c>
      <c r="E33" s="3" t="str">
        <f t="shared" si="1"/>
        <v>0037</v>
      </c>
      <c r="F33" s="3">
        <v>152616.21900000001</v>
      </c>
      <c r="G33" s="15">
        <v>422240.625</v>
      </c>
      <c r="H33" s="35" t="str">
        <f t="shared" si="2"/>
        <v>ja</v>
      </c>
      <c r="I33" s="42">
        <v>327</v>
      </c>
      <c r="J33" s="20" t="s">
        <v>375</v>
      </c>
      <c r="K33" s="21">
        <v>10000</v>
      </c>
      <c r="L33" s="28">
        <f t="shared" si="54"/>
        <v>1</v>
      </c>
      <c r="M33" s="28">
        <f t="shared" si="55"/>
        <v>1</v>
      </c>
      <c r="N33" s="56">
        <f t="shared" si="3"/>
        <v>10000</v>
      </c>
      <c r="O33" s="33">
        <f t="shared" si="56"/>
        <v>124.17117607964967</v>
      </c>
      <c r="P33" s="37">
        <f t="shared" si="4"/>
        <v>80.7702394821317</v>
      </c>
      <c r="Q33" s="9" t="s">
        <v>12</v>
      </c>
      <c r="R33" s="55" t="s">
        <v>12</v>
      </c>
      <c r="S33" s="55">
        <v>6.5110000000000001</v>
      </c>
      <c r="T33" s="55">
        <v>6.8780000000000001</v>
      </c>
      <c r="U33" s="55">
        <v>7.218</v>
      </c>
      <c r="V33" s="3">
        <v>7.4930000000000003</v>
      </c>
      <c r="W33" s="3">
        <v>7.8049999999999997</v>
      </c>
      <c r="X33" s="3" t="s">
        <v>12</v>
      </c>
      <c r="Y33" s="3">
        <v>8.3870000000000005</v>
      </c>
      <c r="Z33" s="15" t="s">
        <v>12</v>
      </c>
      <c r="AA33" s="10">
        <f t="shared" si="5"/>
        <v>7.8049999999999997</v>
      </c>
      <c r="AB33" s="9">
        <f t="shared" si="6"/>
        <v>0.58699999999999974</v>
      </c>
      <c r="AC33" s="10">
        <f t="shared" si="7"/>
        <v>0.58200000000000074</v>
      </c>
      <c r="AD33" s="9" t="s">
        <v>12</v>
      </c>
      <c r="AE33" s="55" t="s">
        <v>12</v>
      </c>
      <c r="AF33" s="55">
        <v>0.49399999999999999</v>
      </c>
      <c r="AG33" s="55">
        <v>0.56499999999999995</v>
      </c>
      <c r="AH33" s="55">
        <v>0.65</v>
      </c>
      <c r="AI33" s="3">
        <v>0.73499999999999999</v>
      </c>
      <c r="AJ33" s="3">
        <v>0.84</v>
      </c>
      <c r="AK33" s="3" t="s">
        <v>12</v>
      </c>
      <c r="AL33" s="3">
        <v>1.2110000000000001</v>
      </c>
      <c r="AM33" s="15" t="s">
        <v>12</v>
      </c>
      <c r="AN33" s="10">
        <f t="shared" si="8"/>
        <v>0.84</v>
      </c>
      <c r="AO33" s="9">
        <f t="shared" si="9"/>
        <v>0.18999999999999995</v>
      </c>
      <c r="AP33" s="10">
        <f t="shared" si="10"/>
        <v>0.37100000000000011</v>
      </c>
      <c r="AQ33" s="9" t="s">
        <v>12</v>
      </c>
      <c r="AR33" s="55" t="s">
        <v>12</v>
      </c>
      <c r="AS33" s="55">
        <v>2.36</v>
      </c>
      <c r="AT33" s="55">
        <v>2.5059999999999998</v>
      </c>
      <c r="AU33" s="55">
        <v>2.6789999999999998</v>
      </c>
      <c r="AV33" s="3">
        <v>2.8260000000000001</v>
      </c>
      <c r="AW33" s="3">
        <v>2.9990000000000001</v>
      </c>
      <c r="AX33" s="3" t="s">
        <v>12</v>
      </c>
      <c r="AY33" s="3">
        <v>3.734</v>
      </c>
      <c r="AZ33" s="15" t="s">
        <v>12</v>
      </c>
      <c r="BA33" s="10">
        <f t="shared" si="11"/>
        <v>2.9990000000000001</v>
      </c>
      <c r="BB33" s="9">
        <f t="shared" si="12"/>
        <v>0.32000000000000028</v>
      </c>
      <c r="BC33" s="10">
        <f t="shared" si="13"/>
        <v>0.73499999999999988</v>
      </c>
      <c r="BD33" s="9">
        <v>7.5990000000000002</v>
      </c>
      <c r="BE33" s="3">
        <v>8.234</v>
      </c>
      <c r="BF33" s="15">
        <v>8.8940000000000001</v>
      </c>
      <c r="BG33" s="15">
        <f t="shared" si="14"/>
        <v>8.234</v>
      </c>
      <c r="BH33" s="9">
        <f t="shared" si="15"/>
        <v>0.63499999999999979</v>
      </c>
      <c r="BI33" s="10">
        <f t="shared" si="16"/>
        <v>0.66000000000000014</v>
      </c>
      <c r="BJ33" s="9">
        <v>7.593</v>
      </c>
      <c r="BK33" s="3">
        <v>8.2379999999999995</v>
      </c>
      <c r="BL33" s="15">
        <v>8.9250000000000007</v>
      </c>
      <c r="BM33" s="15">
        <f t="shared" si="17"/>
        <v>8.2379999999999995</v>
      </c>
      <c r="BN33" s="9">
        <f t="shared" si="18"/>
        <v>0.64499999999999957</v>
      </c>
      <c r="BO33" s="10">
        <f t="shared" si="19"/>
        <v>0.68700000000000117</v>
      </c>
      <c r="BP33">
        <f t="shared" si="20"/>
        <v>0</v>
      </c>
      <c r="BQ33" s="93">
        <f t="shared" si="21"/>
        <v>1.081771720613288</v>
      </c>
      <c r="BR33" s="93">
        <f t="shared" si="22"/>
        <v>1.0988074957410561</v>
      </c>
      <c r="BS33" s="93" t="str">
        <f>VLOOKUP(C33,'Koppeling locatie - aslocatie'!$A$2:$C$8139,2,FALSE)</f>
        <v>maas210</v>
      </c>
      <c r="BT33" s="93">
        <f>VLOOKUP($BS33,aslocaties_v01!$C$3:$AA$500,MATCH($K$3/10,aslocaties_v01!$C$2:$X$2),FALSE)</f>
        <v>7.0650000000000004</v>
      </c>
      <c r="BU33" s="93">
        <f>VLOOKUP(BS33,aslocaties_v01!$C$3:$AA$500,MATCH($K$3,aslocaties_v01!$C$2:$X$2),FALSE)</f>
        <v>7.649</v>
      </c>
      <c r="BV33" s="93">
        <f>VLOOKUP(BS33,aslocaties_v01!$C$3:$AA$500,MATCH($K$3*10,aslocaties_v01!$C$2:$Y$2),FALSE)</f>
        <v>8.2629999999999999</v>
      </c>
      <c r="BW33" s="93">
        <f t="shared" si="23"/>
        <v>0.58399999999999963</v>
      </c>
      <c r="BX33" s="93">
        <f t="shared" si="24"/>
        <v>0.61399999999999988</v>
      </c>
      <c r="BY33" s="94">
        <f t="shared" si="25"/>
        <v>5.1107325383307201E-3</v>
      </c>
      <c r="BZ33" s="94">
        <f t="shared" si="26"/>
        <v>5.498281786941428E-2</v>
      </c>
      <c r="CA33" s="94">
        <f t="shared" si="27"/>
        <v>0.15299999999999958</v>
      </c>
      <c r="CB33">
        <f t="shared" si="28"/>
        <v>0.15599999999999969</v>
      </c>
      <c r="CC33" s="58">
        <f t="shared" si="29"/>
        <v>0.12400000000000055</v>
      </c>
      <c r="CD33" s="95" t="b">
        <f t="shared" si="30"/>
        <v>1</v>
      </c>
      <c r="CE33" s="96" t="b">
        <f t="shared" si="31"/>
        <v>1</v>
      </c>
      <c r="CF33" t="b">
        <f t="shared" si="32"/>
        <v>1</v>
      </c>
      <c r="CG33" t="b">
        <f t="shared" si="33"/>
        <v>1</v>
      </c>
      <c r="CH33" s="84" t="b">
        <f t="shared" si="34"/>
        <v>1</v>
      </c>
      <c r="CI33">
        <f t="shared" si="35"/>
        <v>0.84</v>
      </c>
      <c r="CJ33" t="b">
        <f t="shared" si="36"/>
        <v>1</v>
      </c>
      <c r="CK33" t="b">
        <f t="shared" si="37"/>
        <v>1</v>
      </c>
      <c r="CL33" s="84" t="b">
        <f t="shared" si="57"/>
        <v>1</v>
      </c>
      <c r="CM33">
        <f t="shared" si="38"/>
        <v>2.9990000000000001</v>
      </c>
      <c r="CN33" t="b">
        <f t="shared" si="39"/>
        <v>1</v>
      </c>
      <c r="CO33" s="84">
        <f t="shared" si="40"/>
        <v>5.9868965820833064E-2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1908</v>
      </c>
      <c r="B34" s="3">
        <v>2</v>
      </c>
      <c r="C34" s="3" t="s">
        <v>2132</v>
      </c>
      <c r="D34" s="3" t="str">
        <f t="shared" si="0"/>
        <v>MA_1_39-1_dk_0038</v>
      </c>
      <c r="E34" s="3" t="str">
        <f t="shared" si="1"/>
        <v>0038</v>
      </c>
      <c r="F34" s="3">
        <v>152539.84400000001</v>
      </c>
      <c r="G34" s="15">
        <v>422214.34399999998</v>
      </c>
      <c r="H34" s="35" t="str">
        <f t="shared" si="2"/>
        <v>ja</v>
      </c>
      <c r="I34" s="42">
        <v>315</v>
      </c>
      <c r="J34" s="20" t="s">
        <v>375</v>
      </c>
      <c r="K34" s="21">
        <v>10000</v>
      </c>
      <c r="L34" s="28">
        <f t="shared" si="54"/>
        <v>1</v>
      </c>
      <c r="M34" s="28">
        <f t="shared" si="55"/>
        <v>1</v>
      </c>
      <c r="N34" s="56">
        <f t="shared" si="3"/>
        <v>10000</v>
      </c>
      <c r="O34" s="33">
        <f t="shared" si="56"/>
        <v>80.7702394821317</v>
      </c>
      <c r="P34" s="37">
        <f t="shared" si="4"/>
        <v>81.980888291115122</v>
      </c>
      <c r="Q34" s="9" t="s">
        <v>12</v>
      </c>
      <c r="R34" s="55" t="s">
        <v>12</v>
      </c>
      <c r="S34" s="55">
        <v>6.5110000000000001</v>
      </c>
      <c r="T34" s="55">
        <v>6.8780000000000001</v>
      </c>
      <c r="U34" s="55">
        <v>7.218</v>
      </c>
      <c r="V34" s="3">
        <v>7.4930000000000003</v>
      </c>
      <c r="W34" s="3">
        <v>7.8049999999999997</v>
      </c>
      <c r="X34" s="3" t="s">
        <v>12</v>
      </c>
      <c r="Y34" s="3">
        <v>8.3870000000000005</v>
      </c>
      <c r="Z34" s="15" t="s">
        <v>12</v>
      </c>
      <c r="AA34" s="10">
        <f t="shared" si="5"/>
        <v>7.8049999999999997</v>
      </c>
      <c r="AB34" s="9">
        <f t="shared" si="6"/>
        <v>0.58699999999999974</v>
      </c>
      <c r="AC34" s="10">
        <f t="shared" si="7"/>
        <v>0.58200000000000074</v>
      </c>
      <c r="AD34" s="9" t="s">
        <v>12</v>
      </c>
      <c r="AE34" s="55" t="s">
        <v>12</v>
      </c>
      <c r="AF34" s="55">
        <v>0.47599999999999998</v>
      </c>
      <c r="AG34" s="55">
        <v>0.54700000000000004</v>
      </c>
      <c r="AH34" s="55">
        <v>0.63100000000000001</v>
      </c>
      <c r="AI34" s="3">
        <v>0.71899999999999997</v>
      </c>
      <c r="AJ34" s="3">
        <v>0.82199999999999995</v>
      </c>
      <c r="AK34" s="3" t="s">
        <v>12</v>
      </c>
      <c r="AL34" s="3">
        <v>1.3160000000000001</v>
      </c>
      <c r="AM34" s="15" t="s">
        <v>12</v>
      </c>
      <c r="AN34" s="10">
        <f t="shared" si="8"/>
        <v>0.82199999999999995</v>
      </c>
      <c r="AO34" s="9">
        <f t="shared" si="9"/>
        <v>0.19099999999999995</v>
      </c>
      <c r="AP34" s="10">
        <f t="shared" si="10"/>
        <v>0.49400000000000011</v>
      </c>
      <c r="AQ34" s="9" t="s">
        <v>12</v>
      </c>
      <c r="AR34" s="55" t="s">
        <v>12</v>
      </c>
      <c r="AS34" s="55">
        <v>2.3159999999999998</v>
      </c>
      <c r="AT34" s="55">
        <v>2.4609999999999999</v>
      </c>
      <c r="AU34" s="55">
        <v>2.6309999999999998</v>
      </c>
      <c r="AV34" s="3">
        <v>2.7730000000000001</v>
      </c>
      <c r="AW34" s="3">
        <v>2.9380000000000002</v>
      </c>
      <c r="AX34" s="3" t="s">
        <v>12</v>
      </c>
      <c r="AY34" s="3">
        <v>3.823</v>
      </c>
      <c r="AZ34" s="15" t="s">
        <v>12</v>
      </c>
      <c r="BA34" s="10">
        <f t="shared" si="11"/>
        <v>2.9380000000000002</v>
      </c>
      <c r="BB34" s="9">
        <f t="shared" si="12"/>
        <v>0.30700000000000038</v>
      </c>
      <c r="BC34" s="10">
        <f t="shared" si="13"/>
        <v>0.88499999999999979</v>
      </c>
      <c r="BD34" s="9">
        <v>7.5830000000000002</v>
      </c>
      <c r="BE34" s="3">
        <v>8.218</v>
      </c>
      <c r="BF34" s="15">
        <v>8.8789999999999996</v>
      </c>
      <c r="BG34" s="15">
        <f t="shared" si="14"/>
        <v>8.218</v>
      </c>
      <c r="BH34" s="9">
        <f t="shared" si="15"/>
        <v>0.63499999999999979</v>
      </c>
      <c r="BI34" s="10">
        <f t="shared" si="16"/>
        <v>0.66099999999999959</v>
      </c>
      <c r="BJ34" s="9">
        <v>7.5830000000000002</v>
      </c>
      <c r="BK34" s="3">
        <v>8.2289999999999992</v>
      </c>
      <c r="BL34" s="15">
        <v>8.9190000000000005</v>
      </c>
      <c r="BM34" s="15">
        <f t="shared" si="17"/>
        <v>8.2289999999999992</v>
      </c>
      <c r="BN34" s="9">
        <f t="shared" si="18"/>
        <v>0.64599999999999902</v>
      </c>
      <c r="BO34" s="10">
        <f t="shared" si="19"/>
        <v>0.69000000000000128</v>
      </c>
      <c r="BP34">
        <f t="shared" si="20"/>
        <v>0</v>
      </c>
      <c r="BQ34" s="93">
        <f t="shared" si="21"/>
        <v>1.081771720613288</v>
      </c>
      <c r="BR34" s="93">
        <f t="shared" si="22"/>
        <v>1.1005110732538319</v>
      </c>
      <c r="BS34" s="93" t="str">
        <f>VLOOKUP(C34,'Koppeling locatie - aslocatie'!$A$2:$C$8139,2,FALSE)</f>
        <v>maas210</v>
      </c>
      <c r="BT34" s="93">
        <f>VLOOKUP($BS34,aslocaties_v01!$C$3:$AA$500,MATCH($K$3/10,aslocaties_v01!$C$2:$X$2),FALSE)</f>
        <v>7.0650000000000004</v>
      </c>
      <c r="BU34" s="93">
        <f>VLOOKUP(BS34,aslocaties_v01!$C$3:$AA$500,MATCH($K$3,aslocaties_v01!$C$2:$X$2),FALSE)</f>
        <v>7.649</v>
      </c>
      <c r="BV34" s="93">
        <f>VLOOKUP(BS34,aslocaties_v01!$C$3:$AA$500,MATCH($K$3*10,aslocaties_v01!$C$2:$Y$2),FALSE)</f>
        <v>8.2629999999999999</v>
      </c>
      <c r="BW34" s="93">
        <f t="shared" si="23"/>
        <v>0.58399999999999963</v>
      </c>
      <c r="BX34" s="93">
        <f t="shared" si="24"/>
        <v>0.61399999999999988</v>
      </c>
      <c r="BY34" s="94">
        <f t="shared" si="25"/>
        <v>5.1107325383307201E-3</v>
      </c>
      <c r="BZ34" s="94">
        <f t="shared" si="26"/>
        <v>5.498281786941428E-2</v>
      </c>
      <c r="CA34" s="94">
        <f t="shared" si="27"/>
        <v>0.15299999999999958</v>
      </c>
      <c r="CB34">
        <f t="shared" si="28"/>
        <v>0.15599999999999969</v>
      </c>
      <c r="CC34" s="58">
        <f t="shared" si="29"/>
        <v>0.12400000000000055</v>
      </c>
      <c r="CD34" s="95" t="b">
        <f t="shared" si="30"/>
        <v>1</v>
      </c>
      <c r="CE34" s="96" t="b">
        <f t="shared" si="31"/>
        <v>1</v>
      </c>
      <c r="CF34" t="b">
        <f t="shared" si="32"/>
        <v>1</v>
      </c>
      <c r="CG34" t="b">
        <f t="shared" si="33"/>
        <v>1</v>
      </c>
      <c r="CH34" s="84" t="b">
        <f t="shared" si="34"/>
        <v>1</v>
      </c>
      <c r="CI34">
        <f t="shared" si="35"/>
        <v>0.82199999999999995</v>
      </c>
      <c r="CJ34" t="b">
        <f t="shared" si="36"/>
        <v>1</v>
      </c>
      <c r="CK34" t="b">
        <f t="shared" si="37"/>
        <v>1</v>
      </c>
      <c r="CL34" s="84" t="b">
        <f t="shared" si="57"/>
        <v>1</v>
      </c>
      <c r="CM34">
        <f t="shared" si="38"/>
        <v>2.9380000000000002</v>
      </c>
      <c r="CN34" t="b">
        <f t="shared" si="39"/>
        <v>1</v>
      </c>
      <c r="CO34" s="84">
        <f t="shared" si="40"/>
        <v>6.1044091728612894E-2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1909</v>
      </c>
      <c r="B35" s="3">
        <v>2</v>
      </c>
      <c r="C35" s="3" t="s">
        <v>2133</v>
      </c>
      <c r="D35" s="3" t="str">
        <f t="shared" ref="D35:D59" si="58">IF(ISERROR(FIND("_",C35)),C35,LEFT(C35,LEN(C35)-LEN(RIGHT(C35,LEN(C35)-FIND("~",SUBSTITUTE(C35,"_","~",LEN(C35)-LEN(SUBSTITUTE(C35,"_",""))))))) &amp; TEXT(INT(RIGHT(C35,LEN(C35)-FIND("~",SUBSTITUTE(C35,"_","~",LEN(C35)-LEN(SUBSTITUTE(C35,"_","")))))), "0000") )</f>
        <v>MA_1_39-1_dk_0039</v>
      </c>
      <c r="E35" s="3" t="str">
        <f t="shared" ref="E35:E59" si="59">TEXT(INT(RIGHT(C35,LEN(C35)-FIND("~",SUBSTITUTE(C35,"_","~",LEN(C35)-LEN(SUBSTITUTE(C35,"_","")))))), "0000")</f>
        <v>0039</v>
      </c>
      <c r="F35" s="3">
        <v>152463.391</v>
      </c>
      <c r="G35" s="15">
        <v>422184.75</v>
      </c>
      <c r="H35" s="35" t="str">
        <f t="shared" ref="H35:H59" si="60">IF(COUNTIF(C:C, "="&amp;C35)=1,"ja", "nee")</f>
        <v>ja</v>
      </c>
      <c r="I35" s="42">
        <v>334</v>
      </c>
      <c r="J35" s="20" t="s">
        <v>375</v>
      </c>
      <c r="K35" s="21">
        <v>10000</v>
      </c>
      <c r="L35" s="28">
        <f t="shared" si="54"/>
        <v>1</v>
      </c>
      <c r="M35" s="28">
        <f t="shared" si="55"/>
        <v>1</v>
      </c>
      <c r="N35" s="56">
        <f t="shared" ref="N35:N59" si="61">INT(K35/L35*M35)</f>
        <v>10000</v>
      </c>
      <c r="O35" s="33">
        <f t="shared" si="56"/>
        <v>81.980888291115122</v>
      </c>
      <c r="P35" s="37">
        <f t="shared" ref="P35:P58" si="62">SQRT((F35-F36)^2+(G35-G36)^2)</f>
        <v>654.11586927394251</v>
      </c>
      <c r="Q35" s="9" t="s">
        <v>12</v>
      </c>
      <c r="R35" s="55" t="s">
        <v>12</v>
      </c>
      <c r="S35" s="55">
        <v>6.5110000000000001</v>
      </c>
      <c r="T35" s="55">
        <v>6.8780000000000001</v>
      </c>
      <c r="U35" s="55">
        <v>7.218</v>
      </c>
      <c r="V35" s="3">
        <v>7.4930000000000003</v>
      </c>
      <c r="W35" s="3">
        <v>7.8049999999999997</v>
      </c>
      <c r="X35" s="3" t="s">
        <v>12</v>
      </c>
      <c r="Y35" s="3">
        <v>8.3870000000000005</v>
      </c>
      <c r="Z35" s="15" t="s">
        <v>12</v>
      </c>
      <c r="AA35" s="10">
        <f t="shared" ref="AA35:AA59" si="63">LOOKUP($K35,$Q$2:$Z$2,Q35:Z35)</f>
        <v>7.8049999999999997</v>
      </c>
      <c r="AB35" s="9">
        <f t="shared" ref="AB35:AB59" si="64">LOOKUP($K35,$Q$2:$Z$2,Q35:Z35)-LOOKUP(0.1*$K35,$Q$2:$Z$2,Q35:Z35)</f>
        <v>0.58699999999999974</v>
      </c>
      <c r="AC35" s="10">
        <f t="shared" ref="AC35:AC59" si="65">LOOKUP(10*$K35,$Q$2:$Z$2,Q35:Z35)-LOOKUP($K35,$Q$2:$Z$2,Q35:Z35)</f>
        <v>0.58200000000000074</v>
      </c>
      <c r="AD35" s="9" t="s">
        <v>12</v>
      </c>
      <c r="AE35" s="55" t="s">
        <v>12</v>
      </c>
      <c r="AF35" s="55">
        <v>0.46200000000000002</v>
      </c>
      <c r="AG35" s="55">
        <v>0.52900000000000003</v>
      </c>
      <c r="AH35" s="55">
        <v>0.61199999999999999</v>
      </c>
      <c r="AI35" s="3">
        <v>0.69599999999999995</v>
      </c>
      <c r="AJ35" s="3">
        <v>0.82099999999999995</v>
      </c>
      <c r="AK35" s="3" t="s">
        <v>12</v>
      </c>
      <c r="AL35" s="3">
        <v>0.999</v>
      </c>
      <c r="AM35" s="15" t="s">
        <v>12</v>
      </c>
      <c r="AN35" s="10">
        <f t="shared" ref="AN35:AN59" si="66">LOOKUP($K35,$Q$2:$Z$2,AD35:AM35)</f>
        <v>0.82099999999999995</v>
      </c>
      <c r="AO35" s="9">
        <f t="shared" ref="AO35:AO59" si="67">LOOKUP($K35,$Q$2:$Z$2,AD35:AM35)-LOOKUP(0.1*$K35,$Q$2:$Z$2,AD35:AM35)</f>
        <v>0.20899999999999996</v>
      </c>
      <c r="AP35" s="10">
        <f t="shared" ref="AP35:AP59" si="68">LOOKUP(10*$K35,$Q$2:$Z$2,AD35:AM35)-LOOKUP($K35,$Q$2:$Z$2,AD35:AM35)</f>
        <v>0.17800000000000005</v>
      </c>
      <c r="AQ35" s="9" t="s">
        <v>12</v>
      </c>
      <c r="AR35" s="55" t="s">
        <v>12</v>
      </c>
      <c r="AS35" s="55">
        <v>2.29</v>
      </c>
      <c r="AT35" s="55">
        <v>2.431</v>
      </c>
      <c r="AU35" s="55">
        <v>2.597</v>
      </c>
      <c r="AV35" s="3">
        <v>2.7290000000000001</v>
      </c>
      <c r="AW35" s="3">
        <v>2.8730000000000002</v>
      </c>
      <c r="AX35" s="3" t="s">
        <v>12</v>
      </c>
      <c r="AY35" s="3">
        <v>3.2309999999999999</v>
      </c>
      <c r="AZ35" s="15" t="s">
        <v>12</v>
      </c>
      <c r="BA35" s="10">
        <f t="shared" ref="BA35:BA59" si="69">LOOKUP($K35,$Q$2:$Z$2,AQ35:AZ35)</f>
        <v>2.8730000000000002</v>
      </c>
      <c r="BB35" s="9">
        <f t="shared" ref="BB35:BB59" si="70">LOOKUP($K35,$Q$2:$Z$2,AQ35:AZ35)-LOOKUP(0.1*$K35,$Q$2:$Z$2,AQ35:AZ35)</f>
        <v>0.27600000000000025</v>
      </c>
      <c r="BC35" s="10">
        <f t="shared" ref="BC35:BC59" si="71">LOOKUP(10*$K35,$Q$2:$Z$2,AQ35:AZ35)-LOOKUP($K35,$Q$2:$Z$2,AQ35:AZ35)</f>
        <v>0.35799999999999965</v>
      </c>
      <c r="BD35" s="9">
        <v>7.5419999999999998</v>
      </c>
      <c r="BE35" s="3">
        <v>8.1750000000000007</v>
      </c>
      <c r="BF35" s="15">
        <v>8.86</v>
      </c>
      <c r="BG35" s="15">
        <f t="shared" ref="BG35:BG59" si="72">LOOKUP($N35,$BD$2:$BF$2,BD35:BF35)</f>
        <v>8.1750000000000007</v>
      </c>
      <c r="BH35" s="9">
        <f t="shared" ref="BH35:BH59" si="73">BE35-BD35</f>
        <v>0.6330000000000009</v>
      </c>
      <c r="BI35" s="10">
        <f t="shared" ref="BI35:BI59" si="74">BF35-BE35</f>
        <v>0.68499999999999872</v>
      </c>
      <c r="BJ35" s="9">
        <v>7.5309999999999997</v>
      </c>
      <c r="BK35" s="3">
        <v>8.173</v>
      </c>
      <c r="BL35" s="15">
        <v>8.9160000000000004</v>
      </c>
      <c r="BM35" s="15">
        <f t="shared" ref="BM35:BM59" si="75">LOOKUP($N35,$BD$2:$BF$2,BJ35:BL35)</f>
        <v>8.173</v>
      </c>
      <c r="BN35" s="9">
        <f t="shared" ref="BN35:BN59" si="76">BK35-BJ35</f>
        <v>0.64200000000000035</v>
      </c>
      <c r="BO35" s="10">
        <f t="shared" ref="BO35:BO59" si="77">BL35-BK35</f>
        <v>0.74300000000000033</v>
      </c>
      <c r="BP35">
        <f t="shared" ref="BP35:BP59" si="78">IF(AND(ISERROR(FIND("Fout",Q35)), ISERROR(FIND("Fout",AD35)), ISERROR(FIND("Fout",AQ35)), ISERROR(FIND( "Fout",BD35)), ISERROR(FIND( "Fout",BJ35))),0,1)</f>
        <v>0</v>
      </c>
      <c r="BQ35" s="93">
        <f t="shared" ref="BQ35:BQ59" si="79">IF(AB35=0, -1, BH35/AB35)</f>
        <v>1.0783645655877363</v>
      </c>
      <c r="BR35" s="93">
        <f t="shared" ref="BR35:BR59" si="80">IF(AB35=0,-1,BN35/AB35)</f>
        <v>1.0936967632027268</v>
      </c>
      <c r="BS35" s="93" t="str">
        <f>VLOOKUP(C35,'Koppeling locatie - aslocatie'!$A$2:$C$8139,2,FALSE)</f>
        <v>maas210</v>
      </c>
      <c r="BT35" s="93">
        <f>VLOOKUP($BS35,aslocaties_v01!$C$3:$AA$500,MATCH($K$3/10,aslocaties_v01!$C$2:$X$2),FALSE)</f>
        <v>7.0650000000000004</v>
      </c>
      <c r="BU35" s="93">
        <f>VLOOKUP(BS35,aslocaties_v01!$C$3:$AA$500,MATCH($K$3,aslocaties_v01!$C$2:$X$2),FALSE)</f>
        <v>7.649</v>
      </c>
      <c r="BV35" s="93">
        <f>VLOOKUP(BS35,aslocaties_v01!$C$3:$AA$500,MATCH($K$3*10,aslocaties_v01!$C$2:$Y$2),FALSE)</f>
        <v>8.2629999999999999</v>
      </c>
      <c r="BW35" s="93">
        <f t="shared" ref="BW35:BW59" si="81">BU35-BT35</f>
        <v>0.58399999999999963</v>
      </c>
      <c r="BX35" s="93">
        <f t="shared" ref="BX35:BX59" si="82">BV35-BU35</f>
        <v>0.61399999999999988</v>
      </c>
      <c r="BY35" s="94">
        <f t="shared" ref="BY35:BY59" si="83">IFERROR(ABS(1-BW35/AB35), 999)</f>
        <v>5.1107325383307201E-3</v>
      </c>
      <c r="BZ35" s="94">
        <f t="shared" ref="BZ35:BZ59" si="84">IFERROR(ABS(1-BX35/AC35), 999)</f>
        <v>5.498281786941428E-2</v>
      </c>
      <c r="CA35" s="94">
        <f t="shared" ref="CA35:CA59" si="85">ABS(LOOKUP(0.1*$K35,$Q$2:$Z$2,Q35:Z35)-BT35)</f>
        <v>0.15299999999999958</v>
      </c>
      <c r="CB35">
        <f t="shared" ref="CB35:CB59" si="86">ABS(LOOKUP($K35,$Q$2:$Z$2,Q35:Z35)-BU35)</f>
        <v>0.15599999999999969</v>
      </c>
      <c r="CC35" s="58">
        <f t="shared" ref="CC35:CC59" si="87">ABS(LOOKUP(10*$K35,$Q$2:$Z$2,Q35:Z35)-BV35)</f>
        <v>0.12400000000000055</v>
      </c>
      <c r="CD35" s="95" t="b">
        <f t="shared" ref="CD35:CD59" si="88">OR(BY35&gt;0.1,BZ35&gt;0.1, CA35&gt;=0.15, CB35&gt;=0.15, CC35&gt;=0.15)</f>
        <v>1</v>
      </c>
      <c r="CE35" s="96" t="b">
        <f t="shared" ref="CE35:CE59" si="89">AA35&lt;AVERAGE(AA:AA)+2*STDEV(AA:AA)</f>
        <v>1</v>
      </c>
      <c r="CF35" t="b">
        <f t="shared" ref="CF35:CF59" si="90">BG35&lt;AVERAGE(BG:BG)+2*STDEV(BG:BG)</f>
        <v>1</v>
      </c>
      <c r="CG35" t="b">
        <f t="shared" ref="CG35:CG59" si="91">BM35&lt;AVERAGE(BM:BM)+2*STDEV(BM:BM)</f>
        <v>1</v>
      </c>
      <c r="CH35" s="84" t="b">
        <f t="shared" ref="CH35:CH59" si="92">AN35&gt;0.25</f>
        <v>1</v>
      </c>
      <c r="CI35">
        <f t="shared" ref="CI35:CI59" si="93">IF(CH35,AN35,"")</f>
        <v>0.82099999999999995</v>
      </c>
      <c r="CJ35" t="b">
        <f t="shared" ref="CJ35:CJ59" si="94">CI35&lt;AVERAGE(CI:CI)+3*STDEV(CI:CI)</f>
        <v>1</v>
      </c>
      <c r="CK35" t="b">
        <f t="shared" ref="CK35:CK59" si="95">AN35&lt;1.25</f>
        <v>1</v>
      </c>
      <c r="CL35" s="84" t="b">
        <f t="shared" si="57"/>
        <v>1</v>
      </c>
      <c r="CM35">
        <f t="shared" ref="CM35:CM59" si="96">IF(CL35,BA35,"")</f>
        <v>2.8730000000000002</v>
      </c>
      <c r="CN35" t="b">
        <f t="shared" ref="CN35:CN59" si="97">CM35&lt;AVERAGE(CM:CM)+3*STDEV(CM:CM)</f>
        <v>1</v>
      </c>
      <c r="CO35" s="84">
        <f t="shared" ref="CO35:CO59" si="98">IF(BA35=0, -1, AN35/(1.56*BA35^2))</f>
        <v>6.3759852951419976E-2</v>
      </c>
      <c r="CP35" t="b">
        <f t="shared" ref="CP35:CP59" si="99">OR(CO35&gt;0.035, CO35&lt;0.065)</f>
        <v>1</v>
      </c>
      <c r="CQ35" s="96" t="b">
        <f t="shared" ref="CQ35:CQ59" si="100">IF(O35="-", "-", ABS(AA35-AA34)&lt;O35*$CR$1)</f>
        <v>1</v>
      </c>
      <c r="CR35" t="b">
        <f t="shared" ref="CR35:CR59" si="101">IF(O35="-","-",ABS(BG35-BG34)&lt;O35*$CS$1)</f>
        <v>1</v>
      </c>
      <c r="CS35" t="b">
        <f t="shared" ref="CS35:CS59" si="102">IF(O35="-","-",ABS(BM35-BM34)&lt;O35*$CT$1)</f>
        <v>1</v>
      </c>
      <c r="CT35" t="b">
        <f t="shared" ref="CT35:CT59" si="103">IF(O35="-","-",ABS(AN35-AN34)&lt;O35*$CU$1)</f>
        <v>1</v>
      </c>
      <c r="CU35" t="b">
        <f t="shared" ref="CU35:CU59" si="104">IF(O35="-","-",ABS(BA34-BA35)&lt;O35*$CV$1)</f>
        <v>1</v>
      </c>
      <c r="CV35" s="84" t="b">
        <f t="shared" ref="CV35:CV59" si="105">IF(P35="-","-",ABS(AA36-AA35)&lt;P35*$CR$1)</f>
        <v>1</v>
      </c>
      <c r="CW35" t="b">
        <f t="shared" ref="CW35:CW59" si="106">IF(P35="-","-",ABS(BG36-BG35)&lt;P35*$CS$1)</f>
        <v>1</v>
      </c>
      <c r="CX35" t="b">
        <f t="shared" ref="CX35:CX59" si="107">IF(P35="-","-",ABS(BM36-BM35)&lt;P35*$CT$1)</f>
        <v>1</v>
      </c>
      <c r="CY35" t="b">
        <f t="shared" ref="CY35:CY59" si="108">IF(P35="-","-",ABS(AN36-AN35)&lt;P35*$CU$1)</f>
        <v>1</v>
      </c>
      <c r="CZ35" t="b">
        <f t="shared" ref="CZ35:CZ59" si="109">IF(P35="-","-",ABS(BA35-BA36)&lt;P35*$CV$1)</f>
        <v>1</v>
      </c>
      <c r="DA35" s="84">
        <f t="shared" ref="DA35:DA59" si="110">IFERROR(IF(AND(CQ35:CU35),0,1), 0)+IFERROR(IF(AND(CV35:CZ35),0,1),0)</f>
        <v>0</v>
      </c>
      <c r="DB35" t="b">
        <f t="shared" ref="DB35:DB59" si="111">AND(DA35&gt;0,CD35)</f>
        <v>0</v>
      </c>
    </row>
    <row r="36" spans="1:106">
      <c r="A36" s="9">
        <v>1910</v>
      </c>
      <c r="B36" s="3">
        <v>2</v>
      </c>
      <c r="C36" s="3" t="s">
        <v>2134</v>
      </c>
      <c r="D36" s="3" t="str">
        <f t="shared" si="58"/>
        <v>MA_1_39-1_dk_0004</v>
      </c>
      <c r="E36" s="3" t="str">
        <f t="shared" si="59"/>
        <v>0004</v>
      </c>
      <c r="F36" s="3">
        <v>151901.03099999999</v>
      </c>
      <c r="G36" s="15">
        <v>421850.65600000002</v>
      </c>
      <c r="H36" s="35" t="str">
        <f t="shared" si="60"/>
        <v>ja</v>
      </c>
      <c r="I36" s="42">
        <v>227</v>
      </c>
      <c r="J36" s="20" t="s">
        <v>375</v>
      </c>
      <c r="K36" s="21">
        <v>10000</v>
      </c>
      <c r="L36" s="28">
        <f t="shared" ref="L36:L59" si="112">L35</f>
        <v>1</v>
      </c>
      <c r="M36" s="28">
        <f t="shared" ref="M36:M59" si="113">M35</f>
        <v>1</v>
      </c>
      <c r="N36" s="56">
        <f t="shared" si="61"/>
        <v>10000</v>
      </c>
      <c r="O36" s="33">
        <f t="shared" ref="O36:O59" si="114">SQRT((F35-F36)^2+(G35-G36)^2)</f>
        <v>654.11586927394251</v>
      </c>
      <c r="P36" s="37">
        <f t="shared" si="62"/>
        <v>571.72425679256662</v>
      </c>
      <c r="Q36" s="9" t="s">
        <v>12</v>
      </c>
      <c r="R36" s="55" t="s">
        <v>12</v>
      </c>
      <c r="S36" s="55">
        <v>6.2560000000000002</v>
      </c>
      <c r="T36" s="55">
        <v>6.6319999999999997</v>
      </c>
      <c r="U36" s="55">
        <v>6.9770000000000003</v>
      </c>
      <c r="V36" s="3">
        <v>7.2519999999999998</v>
      </c>
      <c r="W36" s="3">
        <v>7.5650000000000004</v>
      </c>
      <c r="X36" s="3" t="s">
        <v>12</v>
      </c>
      <c r="Y36" s="3">
        <v>8.1969999999999992</v>
      </c>
      <c r="Z36" s="15" t="s">
        <v>12</v>
      </c>
      <c r="AA36" s="10">
        <f t="shared" si="63"/>
        <v>7.5650000000000004</v>
      </c>
      <c r="AB36" s="9">
        <f t="shared" si="64"/>
        <v>0.58800000000000008</v>
      </c>
      <c r="AC36" s="10">
        <f t="shared" si="65"/>
        <v>0.63199999999999878</v>
      </c>
      <c r="AD36" s="9" t="s">
        <v>12</v>
      </c>
      <c r="AE36" s="55" t="s">
        <v>12</v>
      </c>
      <c r="AF36" s="55">
        <v>0.42799999999999999</v>
      </c>
      <c r="AG36" s="55">
        <v>0.51100000000000001</v>
      </c>
      <c r="AH36" s="55">
        <v>0.59399999999999997</v>
      </c>
      <c r="AI36" s="3">
        <v>0.67100000000000004</v>
      </c>
      <c r="AJ36" s="3">
        <v>0.76200000000000001</v>
      </c>
      <c r="AK36" s="3" t="s">
        <v>12</v>
      </c>
      <c r="AL36" s="3">
        <v>0.97699999999999998</v>
      </c>
      <c r="AM36" s="15" t="s">
        <v>12</v>
      </c>
      <c r="AN36" s="10">
        <f t="shared" si="66"/>
        <v>0.76200000000000001</v>
      </c>
      <c r="AO36" s="9">
        <f t="shared" si="67"/>
        <v>0.16800000000000004</v>
      </c>
      <c r="AP36" s="10">
        <f t="shared" si="68"/>
        <v>0.21499999999999997</v>
      </c>
      <c r="AQ36" s="9" t="s">
        <v>12</v>
      </c>
      <c r="AR36" s="55" t="s">
        <v>12</v>
      </c>
      <c r="AS36" s="55">
        <v>2.1389999999999998</v>
      </c>
      <c r="AT36" s="55">
        <v>2.3580000000000001</v>
      </c>
      <c r="AU36" s="55">
        <v>2.5579999999999998</v>
      </c>
      <c r="AV36" s="3">
        <v>2.698</v>
      </c>
      <c r="AW36" s="3">
        <v>2.851</v>
      </c>
      <c r="AX36" s="3" t="s">
        <v>12</v>
      </c>
      <c r="AY36" s="3">
        <v>3.198</v>
      </c>
      <c r="AZ36" s="15" t="s">
        <v>12</v>
      </c>
      <c r="BA36" s="10">
        <f t="shared" si="69"/>
        <v>2.851</v>
      </c>
      <c r="BB36" s="9">
        <f t="shared" si="70"/>
        <v>0.29300000000000015</v>
      </c>
      <c r="BC36" s="10">
        <f t="shared" si="71"/>
        <v>0.34699999999999998</v>
      </c>
      <c r="BD36" s="9">
        <v>7.5430000000000001</v>
      </c>
      <c r="BE36" s="3">
        <v>8.1820000000000004</v>
      </c>
      <c r="BF36" s="15">
        <v>8.8460000000000001</v>
      </c>
      <c r="BG36" s="15">
        <f t="shared" si="72"/>
        <v>8.1820000000000004</v>
      </c>
      <c r="BH36" s="9">
        <f t="shared" si="73"/>
        <v>0.63900000000000023</v>
      </c>
      <c r="BI36" s="10">
        <f t="shared" si="74"/>
        <v>0.6639999999999997</v>
      </c>
      <c r="BJ36" s="9">
        <v>7.556</v>
      </c>
      <c r="BK36" s="3">
        <v>8.2080000000000002</v>
      </c>
      <c r="BL36" s="15">
        <v>8.8870000000000005</v>
      </c>
      <c r="BM36" s="15">
        <f t="shared" si="75"/>
        <v>8.2080000000000002</v>
      </c>
      <c r="BN36" s="9">
        <f t="shared" si="76"/>
        <v>0.65200000000000014</v>
      </c>
      <c r="BO36" s="10">
        <f t="shared" si="77"/>
        <v>0.67900000000000027</v>
      </c>
      <c r="BP36">
        <f t="shared" si="78"/>
        <v>0</v>
      </c>
      <c r="BQ36" s="93">
        <f t="shared" si="79"/>
        <v>1.0867346938775513</v>
      </c>
      <c r="BR36" s="93">
        <f t="shared" si="80"/>
        <v>1.1088435374149661</v>
      </c>
      <c r="BS36" s="93" t="str">
        <f>VLOOKUP(C36,'Koppeling locatie - aslocatie'!$A$2:$C$8139,2,FALSE)</f>
        <v>maas210</v>
      </c>
      <c r="BT36" s="93">
        <f>VLOOKUP($BS36,aslocaties_v01!$C$3:$AA$500,MATCH($K$3/10,aslocaties_v01!$C$2:$X$2),FALSE)</f>
        <v>7.0650000000000004</v>
      </c>
      <c r="BU36" s="93">
        <f>VLOOKUP(BS36,aslocaties_v01!$C$3:$AA$500,MATCH($K$3,aslocaties_v01!$C$2:$X$2),FALSE)</f>
        <v>7.649</v>
      </c>
      <c r="BV36" s="93">
        <f>VLOOKUP(BS36,aslocaties_v01!$C$3:$AA$500,MATCH($K$3*10,aslocaties_v01!$C$2:$Y$2),FALSE)</f>
        <v>8.2629999999999999</v>
      </c>
      <c r="BW36" s="93">
        <f t="shared" si="81"/>
        <v>0.58399999999999963</v>
      </c>
      <c r="BX36" s="93">
        <f t="shared" si="82"/>
        <v>0.61399999999999988</v>
      </c>
      <c r="BY36" s="94">
        <f t="shared" si="83"/>
        <v>6.8027210884361589E-3</v>
      </c>
      <c r="BZ36" s="94">
        <f t="shared" si="84"/>
        <v>2.8481012658226224E-2</v>
      </c>
      <c r="CA36" s="94">
        <f t="shared" si="85"/>
        <v>8.8000000000000078E-2</v>
      </c>
      <c r="CB36">
        <f t="shared" si="86"/>
        <v>8.3999999999999631E-2</v>
      </c>
      <c r="CC36" s="58">
        <f t="shared" si="87"/>
        <v>6.6000000000000725E-2</v>
      </c>
      <c r="CD36" s="95" t="b">
        <f t="shared" si="88"/>
        <v>0</v>
      </c>
      <c r="CE36" s="96" t="b">
        <f t="shared" si="89"/>
        <v>1</v>
      </c>
      <c r="CF36" t="b">
        <f t="shared" si="90"/>
        <v>1</v>
      </c>
      <c r="CG36" t="b">
        <f t="shared" si="91"/>
        <v>1</v>
      </c>
      <c r="CH36" s="84" t="b">
        <f t="shared" si="92"/>
        <v>1</v>
      </c>
      <c r="CI36">
        <f t="shared" si="93"/>
        <v>0.76200000000000001</v>
      </c>
      <c r="CJ36" t="b">
        <f t="shared" si="94"/>
        <v>1</v>
      </c>
      <c r="CK36" t="b">
        <f t="shared" si="95"/>
        <v>1</v>
      </c>
      <c r="CL36" s="84" t="b">
        <f t="shared" ref="CL36:CL59" si="115">BA36&lt;AVERAGE(BA:BA)+2*STDEV(BA:BA)</f>
        <v>1</v>
      </c>
      <c r="CM36">
        <f t="shared" si="96"/>
        <v>2.851</v>
      </c>
      <c r="CN36" t="b">
        <f t="shared" si="97"/>
        <v>1</v>
      </c>
      <c r="CO36" s="84">
        <f t="shared" si="98"/>
        <v>6.0094667745241338E-2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c r="A37" s="9">
        <v>1911</v>
      </c>
      <c r="B37" s="3">
        <v>2</v>
      </c>
      <c r="C37" s="3" t="s">
        <v>2135</v>
      </c>
      <c r="D37" s="3" t="str">
        <f t="shared" si="58"/>
        <v>MA_1_39-1_dk_0040</v>
      </c>
      <c r="E37" s="3" t="str">
        <f t="shared" si="59"/>
        <v>0040</v>
      </c>
      <c r="F37" s="3">
        <v>152386.96900000001</v>
      </c>
      <c r="G37" s="15">
        <v>422151.875</v>
      </c>
      <c r="H37" s="35" t="str">
        <f t="shared" si="60"/>
        <v>ja</v>
      </c>
      <c r="I37" s="42">
        <v>355</v>
      </c>
      <c r="J37" s="20" t="s">
        <v>375</v>
      </c>
      <c r="K37" s="21">
        <v>10000</v>
      </c>
      <c r="L37" s="28">
        <f t="shared" si="112"/>
        <v>1</v>
      </c>
      <c r="M37" s="28">
        <f t="shared" si="113"/>
        <v>1</v>
      </c>
      <c r="N37" s="56">
        <f t="shared" si="61"/>
        <v>10000</v>
      </c>
      <c r="O37" s="33">
        <f t="shared" si="114"/>
        <v>571.72425679256662</v>
      </c>
      <c r="P37" s="37">
        <f t="shared" si="62"/>
        <v>113.51034448454624</v>
      </c>
      <c r="Q37" s="9" t="s">
        <v>12</v>
      </c>
      <c r="R37" s="55" t="s">
        <v>12</v>
      </c>
      <c r="S37" s="55">
        <v>6.51</v>
      </c>
      <c r="T37" s="55">
        <v>6.8769999999999998</v>
      </c>
      <c r="U37" s="55">
        <v>7.218</v>
      </c>
      <c r="V37" s="3">
        <v>7.492</v>
      </c>
      <c r="W37" s="3">
        <v>7.8049999999999997</v>
      </c>
      <c r="X37" s="3" t="s">
        <v>12</v>
      </c>
      <c r="Y37" s="3">
        <v>8.3859999999999992</v>
      </c>
      <c r="Z37" s="15" t="s">
        <v>12</v>
      </c>
      <c r="AA37" s="10">
        <f t="shared" si="63"/>
        <v>7.8049999999999997</v>
      </c>
      <c r="AB37" s="9">
        <f t="shared" si="64"/>
        <v>0.58699999999999974</v>
      </c>
      <c r="AC37" s="10">
        <f t="shared" si="65"/>
        <v>0.58099999999999952</v>
      </c>
      <c r="AD37" s="9" t="s">
        <v>12</v>
      </c>
      <c r="AE37" s="55" t="s">
        <v>12</v>
      </c>
      <c r="AF37" s="55">
        <v>0.44700000000000001</v>
      </c>
      <c r="AG37" s="55">
        <v>0.51100000000000001</v>
      </c>
      <c r="AH37" s="55">
        <v>0.59499999999999997</v>
      </c>
      <c r="AI37" s="3">
        <v>0.69</v>
      </c>
      <c r="AJ37" s="3">
        <v>0.85799999999999998</v>
      </c>
      <c r="AK37" s="3" t="s">
        <v>12</v>
      </c>
      <c r="AL37" s="3">
        <v>1.071</v>
      </c>
      <c r="AM37" s="15" t="s">
        <v>12</v>
      </c>
      <c r="AN37" s="10">
        <f t="shared" si="66"/>
        <v>0.85799999999999998</v>
      </c>
      <c r="AO37" s="9">
        <f t="shared" si="67"/>
        <v>0.26300000000000001</v>
      </c>
      <c r="AP37" s="10">
        <f t="shared" si="68"/>
        <v>0.21299999999999997</v>
      </c>
      <c r="AQ37" s="9" t="s">
        <v>12</v>
      </c>
      <c r="AR37" s="55" t="s">
        <v>12</v>
      </c>
      <c r="AS37" s="55">
        <v>2.25</v>
      </c>
      <c r="AT37" s="55">
        <v>2.39</v>
      </c>
      <c r="AU37" s="55">
        <v>2.5569999999999999</v>
      </c>
      <c r="AV37" s="3">
        <v>2.7029999999999998</v>
      </c>
      <c r="AW37" s="3">
        <v>2.8330000000000002</v>
      </c>
      <c r="AX37" s="3" t="s">
        <v>12</v>
      </c>
      <c r="AY37" s="3">
        <v>3.1709999999999998</v>
      </c>
      <c r="AZ37" s="15" t="s">
        <v>12</v>
      </c>
      <c r="BA37" s="10">
        <f t="shared" si="69"/>
        <v>2.8330000000000002</v>
      </c>
      <c r="BB37" s="9">
        <f t="shared" si="70"/>
        <v>0.27600000000000025</v>
      </c>
      <c r="BC37" s="10">
        <f t="shared" si="71"/>
        <v>0.33799999999999963</v>
      </c>
      <c r="BD37" s="9">
        <v>7.4880000000000004</v>
      </c>
      <c r="BE37" s="3">
        <v>8.1189999999999998</v>
      </c>
      <c r="BF37" s="15">
        <v>8.8930000000000007</v>
      </c>
      <c r="BG37" s="15">
        <f t="shared" si="72"/>
        <v>8.1189999999999998</v>
      </c>
      <c r="BH37" s="9">
        <f t="shared" si="73"/>
        <v>0.63099999999999934</v>
      </c>
      <c r="BI37" s="10">
        <f t="shared" si="74"/>
        <v>0.77400000000000091</v>
      </c>
      <c r="BJ37" s="9">
        <v>7.4740000000000002</v>
      </c>
      <c r="BK37" s="3">
        <v>8.109</v>
      </c>
      <c r="BL37" s="15">
        <v>8.9429999999999996</v>
      </c>
      <c r="BM37" s="15">
        <f t="shared" si="75"/>
        <v>8.109</v>
      </c>
      <c r="BN37" s="9">
        <f t="shared" si="76"/>
        <v>0.63499999999999979</v>
      </c>
      <c r="BO37" s="10">
        <f t="shared" si="77"/>
        <v>0.83399999999999963</v>
      </c>
      <c r="BP37">
        <f t="shared" si="78"/>
        <v>0</v>
      </c>
      <c r="BQ37" s="93">
        <f t="shared" si="79"/>
        <v>1.07495741056218</v>
      </c>
      <c r="BR37" s="93">
        <f t="shared" si="80"/>
        <v>1.081771720613288</v>
      </c>
      <c r="BS37" s="93" t="str">
        <f>VLOOKUP(C37,'Koppeling locatie - aslocatie'!$A$2:$C$8139,2,FALSE)</f>
        <v>maas210</v>
      </c>
      <c r="BT37" s="93">
        <f>VLOOKUP($BS37,aslocaties_v01!$C$3:$AA$500,MATCH($K$3/10,aslocaties_v01!$C$2:$X$2),FALSE)</f>
        <v>7.0650000000000004</v>
      </c>
      <c r="BU37" s="93">
        <f>VLOOKUP(BS37,aslocaties_v01!$C$3:$AA$500,MATCH($K$3,aslocaties_v01!$C$2:$X$2),FALSE)</f>
        <v>7.649</v>
      </c>
      <c r="BV37" s="93">
        <f>VLOOKUP(BS37,aslocaties_v01!$C$3:$AA$500,MATCH($K$3*10,aslocaties_v01!$C$2:$Y$2),FALSE)</f>
        <v>8.2629999999999999</v>
      </c>
      <c r="BW37" s="93">
        <f t="shared" si="81"/>
        <v>0.58399999999999963</v>
      </c>
      <c r="BX37" s="93">
        <f t="shared" si="82"/>
        <v>0.61399999999999988</v>
      </c>
      <c r="BY37" s="94">
        <f t="shared" si="83"/>
        <v>5.1107325383307201E-3</v>
      </c>
      <c r="BZ37" s="94">
        <f t="shared" si="84"/>
        <v>5.6798623063683884E-2</v>
      </c>
      <c r="CA37" s="94">
        <f t="shared" si="85"/>
        <v>0.15299999999999958</v>
      </c>
      <c r="CB37">
        <f t="shared" si="86"/>
        <v>0.15599999999999969</v>
      </c>
      <c r="CC37" s="58">
        <f t="shared" si="87"/>
        <v>0.12299999999999933</v>
      </c>
      <c r="CD37" s="95" t="b">
        <f t="shared" si="88"/>
        <v>1</v>
      </c>
      <c r="CE37" s="96" t="b">
        <f t="shared" si="89"/>
        <v>1</v>
      </c>
      <c r="CF37" t="b">
        <f t="shared" si="90"/>
        <v>1</v>
      </c>
      <c r="CG37" t="b">
        <f t="shared" si="91"/>
        <v>1</v>
      </c>
      <c r="CH37" s="84" t="b">
        <f t="shared" si="92"/>
        <v>1</v>
      </c>
      <c r="CI37">
        <f t="shared" si="93"/>
        <v>0.85799999999999998</v>
      </c>
      <c r="CJ37" t="b">
        <f t="shared" si="94"/>
        <v>1</v>
      </c>
      <c r="CK37" t="b">
        <f t="shared" si="95"/>
        <v>1</v>
      </c>
      <c r="CL37" s="84" t="b">
        <f t="shared" si="115"/>
        <v>1</v>
      </c>
      <c r="CM37">
        <f t="shared" si="96"/>
        <v>2.8330000000000002</v>
      </c>
      <c r="CN37" t="b">
        <f t="shared" si="97"/>
        <v>1</v>
      </c>
      <c r="CO37" s="84">
        <f t="shared" si="98"/>
        <v>6.8528234068524985E-2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c r="A38" s="9">
        <v>1912</v>
      </c>
      <c r="B38" s="3">
        <v>2</v>
      </c>
      <c r="C38" s="3" t="s">
        <v>2136</v>
      </c>
      <c r="D38" s="3" t="str">
        <f t="shared" si="58"/>
        <v>MA_1_39-1_dk_0041</v>
      </c>
      <c r="E38" s="3" t="str">
        <f t="shared" si="59"/>
        <v>0041</v>
      </c>
      <c r="F38" s="3">
        <v>152282.625</v>
      </c>
      <c r="G38" s="15">
        <v>422196.56199999998</v>
      </c>
      <c r="H38" s="35" t="str">
        <f t="shared" si="60"/>
        <v>ja</v>
      </c>
      <c r="I38" s="42">
        <v>6</v>
      </c>
      <c r="J38" s="20" t="s">
        <v>375</v>
      </c>
      <c r="K38" s="21">
        <v>10000</v>
      </c>
      <c r="L38" s="28">
        <f t="shared" si="112"/>
        <v>1</v>
      </c>
      <c r="M38" s="28">
        <f t="shared" si="113"/>
        <v>1</v>
      </c>
      <c r="N38" s="56">
        <f t="shared" si="61"/>
        <v>10000</v>
      </c>
      <c r="O38" s="33">
        <f t="shared" si="114"/>
        <v>113.51034448454624</v>
      </c>
      <c r="P38" s="37">
        <f t="shared" si="62"/>
        <v>125.47747291447232</v>
      </c>
      <c r="Q38" s="9" t="s">
        <v>12</v>
      </c>
      <c r="R38" s="55" t="s">
        <v>12</v>
      </c>
      <c r="S38" s="55">
        <v>6.51</v>
      </c>
      <c r="T38" s="55">
        <v>6.8769999999999998</v>
      </c>
      <c r="U38" s="55">
        <v>7.218</v>
      </c>
      <c r="V38" s="3">
        <v>7.492</v>
      </c>
      <c r="W38" s="3">
        <v>7.8049999999999997</v>
      </c>
      <c r="X38" s="3" t="s">
        <v>12</v>
      </c>
      <c r="Y38" s="3">
        <v>8.3870000000000005</v>
      </c>
      <c r="Z38" s="15" t="s">
        <v>12</v>
      </c>
      <c r="AA38" s="10">
        <f t="shared" si="63"/>
        <v>7.8049999999999997</v>
      </c>
      <c r="AB38" s="9">
        <f t="shared" si="64"/>
        <v>0.58699999999999974</v>
      </c>
      <c r="AC38" s="10">
        <f t="shared" si="65"/>
        <v>0.58200000000000074</v>
      </c>
      <c r="AD38" s="9" t="s">
        <v>12</v>
      </c>
      <c r="AE38" s="55" t="s">
        <v>12</v>
      </c>
      <c r="AF38" s="55">
        <v>0.46</v>
      </c>
      <c r="AG38" s="55">
        <v>0.52500000000000002</v>
      </c>
      <c r="AH38" s="55">
        <v>0.60399999999999998</v>
      </c>
      <c r="AI38" s="3">
        <v>0.70199999999999996</v>
      </c>
      <c r="AJ38" s="3">
        <v>0.92500000000000004</v>
      </c>
      <c r="AK38" s="3" t="s">
        <v>12</v>
      </c>
      <c r="AL38" s="3">
        <v>1.1759999999999999</v>
      </c>
      <c r="AM38" s="15" t="s">
        <v>12</v>
      </c>
      <c r="AN38" s="10">
        <f t="shared" si="66"/>
        <v>0.92500000000000004</v>
      </c>
      <c r="AO38" s="9">
        <f t="shared" si="67"/>
        <v>0.32100000000000006</v>
      </c>
      <c r="AP38" s="10">
        <f t="shared" si="68"/>
        <v>0.25099999999999989</v>
      </c>
      <c r="AQ38" s="9" t="s">
        <v>12</v>
      </c>
      <c r="AR38" s="55" t="s">
        <v>12</v>
      </c>
      <c r="AS38" s="55">
        <v>2.2890000000000001</v>
      </c>
      <c r="AT38" s="55">
        <v>2.4249999999999998</v>
      </c>
      <c r="AU38" s="55">
        <v>2.5750000000000002</v>
      </c>
      <c r="AV38" s="3">
        <v>2.7080000000000002</v>
      </c>
      <c r="AW38" s="3">
        <v>2.8340000000000001</v>
      </c>
      <c r="AX38" s="3" t="s">
        <v>12</v>
      </c>
      <c r="AY38" s="3">
        <v>3.1360000000000001</v>
      </c>
      <c r="AZ38" s="15" t="s">
        <v>12</v>
      </c>
      <c r="BA38" s="10">
        <f t="shared" si="69"/>
        <v>2.8340000000000001</v>
      </c>
      <c r="BB38" s="9">
        <f t="shared" si="70"/>
        <v>0.2589999999999999</v>
      </c>
      <c r="BC38" s="10">
        <f t="shared" si="71"/>
        <v>0.30200000000000005</v>
      </c>
      <c r="BD38" s="9">
        <v>7.4809999999999999</v>
      </c>
      <c r="BE38" s="3">
        <v>8.109</v>
      </c>
      <c r="BF38" s="15">
        <v>8.9390000000000001</v>
      </c>
      <c r="BG38" s="15">
        <f t="shared" si="72"/>
        <v>8.109</v>
      </c>
      <c r="BH38" s="9">
        <f t="shared" si="73"/>
        <v>0.62800000000000011</v>
      </c>
      <c r="BI38" s="10">
        <f t="shared" si="74"/>
        <v>0.83000000000000007</v>
      </c>
      <c r="BJ38" s="9">
        <v>7.4649999999999999</v>
      </c>
      <c r="BK38" s="3">
        <v>8.0890000000000004</v>
      </c>
      <c r="BL38" s="15">
        <v>9.0090000000000003</v>
      </c>
      <c r="BM38" s="15">
        <f t="shared" si="75"/>
        <v>8.0890000000000004</v>
      </c>
      <c r="BN38" s="9">
        <f t="shared" si="76"/>
        <v>0.62400000000000055</v>
      </c>
      <c r="BO38" s="10">
        <f t="shared" si="77"/>
        <v>0.91999999999999993</v>
      </c>
      <c r="BP38">
        <f t="shared" si="78"/>
        <v>0</v>
      </c>
      <c r="BQ38" s="93">
        <f t="shared" si="79"/>
        <v>1.0698466780238507</v>
      </c>
      <c r="BR38" s="93">
        <f t="shared" si="80"/>
        <v>1.0630323679727443</v>
      </c>
      <c r="BS38" s="93" t="str">
        <f>VLOOKUP(C38,'Koppeling locatie - aslocatie'!$A$2:$C$8139,2,FALSE)</f>
        <v>maas210</v>
      </c>
      <c r="BT38" s="93">
        <f>VLOOKUP($BS38,aslocaties_v01!$C$3:$AA$500,MATCH($K$3/10,aslocaties_v01!$C$2:$X$2),FALSE)</f>
        <v>7.0650000000000004</v>
      </c>
      <c r="BU38" s="93">
        <f>VLOOKUP(BS38,aslocaties_v01!$C$3:$AA$500,MATCH($K$3,aslocaties_v01!$C$2:$X$2),FALSE)</f>
        <v>7.649</v>
      </c>
      <c r="BV38" s="93">
        <f>VLOOKUP(BS38,aslocaties_v01!$C$3:$AA$500,MATCH($K$3*10,aslocaties_v01!$C$2:$Y$2),FALSE)</f>
        <v>8.2629999999999999</v>
      </c>
      <c r="BW38" s="93">
        <f t="shared" si="81"/>
        <v>0.58399999999999963</v>
      </c>
      <c r="BX38" s="93">
        <f t="shared" si="82"/>
        <v>0.61399999999999988</v>
      </c>
      <c r="BY38" s="94">
        <f t="shared" si="83"/>
        <v>5.1107325383307201E-3</v>
      </c>
      <c r="BZ38" s="94">
        <f t="shared" si="84"/>
        <v>5.498281786941428E-2</v>
      </c>
      <c r="CA38" s="94">
        <f t="shared" si="85"/>
        <v>0.15299999999999958</v>
      </c>
      <c r="CB38">
        <f t="shared" si="86"/>
        <v>0.15599999999999969</v>
      </c>
      <c r="CC38" s="58">
        <f t="shared" si="87"/>
        <v>0.12400000000000055</v>
      </c>
      <c r="CD38" s="95" t="b">
        <f t="shared" si="88"/>
        <v>1</v>
      </c>
      <c r="CE38" s="96" t="b">
        <f t="shared" si="89"/>
        <v>1</v>
      </c>
      <c r="CF38" t="b">
        <f t="shared" si="90"/>
        <v>1</v>
      </c>
      <c r="CG38" t="b">
        <f t="shared" si="91"/>
        <v>1</v>
      </c>
      <c r="CH38" s="84" t="b">
        <f t="shared" si="92"/>
        <v>1</v>
      </c>
      <c r="CI38">
        <f t="shared" si="93"/>
        <v>0.92500000000000004</v>
      </c>
      <c r="CJ38" t="b">
        <f t="shared" si="94"/>
        <v>1</v>
      </c>
      <c r="CK38" t="b">
        <f t="shared" si="95"/>
        <v>1</v>
      </c>
      <c r="CL38" s="84" t="b">
        <f t="shared" si="115"/>
        <v>1</v>
      </c>
      <c r="CM38">
        <f t="shared" si="96"/>
        <v>2.8340000000000001</v>
      </c>
      <c r="CN38" t="b">
        <f t="shared" si="97"/>
        <v>1</v>
      </c>
      <c r="CO38" s="84">
        <f t="shared" si="98"/>
        <v>7.3827377652439699E-2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1913</v>
      </c>
      <c r="B39" s="3">
        <v>2</v>
      </c>
      <c r="C39" s="3" t="s">
        <v>2137</v>
      </c>
      <c r="D39" s="3" t="str">
        <f t="shared" si="58"/>
        <v>MA_1_39-1_dk_0042</v>
      </c>
      <c r="E39" s="3" t="str">
        <f t="shared" si="59"/>
        <v>0042</v>
      </c>
      <c r="F39" s="3">
        <v>152158.67199999999</v>
      </c>
      <c r="G39" s="15">
        <v>422177.06199999998</v>
      </c>
      <c r="H39" s="35" t="str">
        <f t="shared" si="60"/>
        <v>ja</v>
      </c>
      <c r="I39" s="42">
        <v>29</v>
      </c>
      <c r="J39" s="20" t="s">
        <v>375</v>
      </c>
      <c r="K39" s="21">
        <v>10000</v>
      </c>
      <c r="L39" s="28">
        <f t="shared" si="112"/>
        <v>1</v>
      </c>
      <c r="M39" s="28">
        <f t="shared" si="113"/>
        <v>1</v>
      </c>
      <c r="N39" s="56">
        <f t="shared" si="61"/>
        <v>10000</v>
      </c>
      <c r="O39" s="33">
        <f t="shared" si="114"/>
        <v>125.47747291447232</v>
      </c>
      <c r="P39" s="37">
        <f t="shared" si="62"/>
        <v>93.165123608590122</v>
      </c>
      <c r="Q39" s="9" t="s">
        <v>12</v>
      </c>
      <c r="R39" s="55" t="s">
        <v>12</v>
      </c>
      <c r="S39" s="55">
        <v>6.51</v>
      </c>
      <c r="T39" s="55">
        <v>6.8769999999999998</v>
      </c>
      <c r="U39" s="55">
        <v>7.2169999999999996</v>
      </c>
      <c r="V39" s="3">
        <v>7.492</v>
      </c>
      <c r="W39" s="3">
        <v>7.8049999999999997</v>
      </c>
      <c r="X39" s="3" t="s">
        <v>12</v>
      </c>
      <c r="Y39" s="3">
        <v>8.3859999999999992</v>
      </c>
      <c r="Z39" s="15" t="s">
        <v>12</v>
      </c>
      <c r="AA39" s="10">
        <f t="shared" si="63"/>
        <v>7.8049999999999997</v>
      </c>
      <c r="AB39" s="9">
        <f t="shared" si="64"/>
        <v>0.58800000000000008</v>
      </c>
      <c r="AC39" s="10">
        <f t="shared" si="65"/>
        <v>0.58099999999999952</v>
      </c>
      <c r="AD39" s="9" t="s">
        <v>12</v>
      </c>
      <c r="AE39" s="55" t="s">
        <v>12</v>
      </c>
      <c r="AF39" s="55">
        <v>0.45600000000000002</v>
      </c>
      <c r="AG39" s="55">
        <v>0.52</v>
      </c>
      <c r="AH39" s="55">
        <v>0.59599999999999997</v>
      </c>
      <c r="AI39" s="3">
        <v>0.69299999999999995</v>
      </c>
      <c r="AJ39" s="3">
        <v>0.92100000000000004</v>
      </c>
      <c r="AK39" s="3" t="s">
        <v>12</v>
      </c>
      <c r="AL39" s="3">
        <v>1.1759999999999999</v>
      </c>
      <c r="AM39" s="15" t="s">
        <v>12</v>
      </c>
      <c r="AN39" s="10">
        <f t="shared" si="66"/>
        <v>0.92100000000000004</v>
      </c>
      <c r="AO39" s="9">
        <f t="shared" si="67"/>
        <v>0.32500000000000007</v>
      </c>
      <c r="AP39" s="10">
        <f t="shared" si="68"/>
        <v>0.25499999999999989</v>
      </c>
      <c r="AQ39" s="9" t="s">
        <v>12</v>
      </c>
      <c r="AR39" s="55" t="s">
        <v>12</v>
      </c>
      <c r="AS39" s="55">
        <v>2.286</v>
      </c>
      <c r="AT39" s="55">
        <v>2.4209999999999998</v>
      </c>
      <c r="AU39" s="55">
        <v>2.5659999999999998</v>
      </c>
      <c r="AV39" s="3">
        <v>2.698</v>
      </c>
      <c r="AW39" s="3">
        <v>2.8220000000000001</v>
      </c>
      <c r="AX39" s="3" t="s">
        <v>12</v>
      </c>
      <c r="AY39" s="3">
        <v>3.1019999999999999</v>
      </c>
      <c r="AZ39" s="15" t="s">
        <v>12</v>
      </c>
      <c r="BA39" s="10">
        <f t="shared" si="69"/>
        <v>2.8220000000000001</v>
      </c>
      <c r="BB39" s="9">
        <f t="shared" si="70"/>
        <v>0.25600000000000023</v>
      </c>
      <c r="BC39" s="10">
        <f t="shared" si="71"/>
        <v>0.2799999999999998</v>
      </c>
      <c r="BD39" s="9">
        <v>7.46</v>
      </c>
      <c r="BE39" s="3">
        <v>8.0820000000000007</v>
      </c>
      <c r="BF39" s="15">
        <v>8.83</v>
      </c>
      <c r="BG39" s="15">
        <f t="shared" si="72"/>
        <v>8.0820000000000007</v>
      </c>
      <c r="BH39" s="9">
        <f t="shared" si="73"/>
        <v>0.62200000000000077</v>
      </c>
      <c r="BI39" s="10">
        <f t="shared" si="74"/>
        <v>0.74799999999999933</v>
      </c>
      <c r="BJ39" s="9">
        <v>7.4470000000000001</v>
      </c>
      <c r="BK39" s="3">
        <v>8.0660000000000007</v>
      </c>
      <c r="BL39" s="15">
        <v>8.9749999999999996</v>
      </c>
      <c r="BM39" s="15">
        <f t="shared" si="75"/>
        <v>8.0660000000000007</v>
      </c>
      <c r="BN39" s="9">
        <f t="shared" si="76"/>
        <v>0.61900000000000066</v>
      </c>
      <c r="BO39" s="10">
        <f t="shared" si="77"/>
        <v>0.90899999999999892</v>
      </c>
      <c r="BP39">
        <f t="shared" si="78"/>
        <v>0</v>
      </c>
      <c r="BQ39" s="93">
        <f t="shared" si="79"/>
        <v>1.057823129251702</v>
      </c>
      <c r="BR39" s="93">
        <f t="shared" si="80"/>
        <v>1.052721088435375</v>
      </c>
      <c r="BS39" s="93" t="str">
        <f>VLOOKUP(C39,'Koppeling locatie - aslocatie'!$A$2:$C$8139,2,FALSE)</f>
        <v>maas210</v>
      </c>
      <c r="BT39" s="93">
        <f>VLOOKUP($BS39,aslocaties_v01!$C$3:$AA$500,MATCH($K$3/10,aslocaties_v01!$C$2:$X$2),FALSE)</f>
        <v>7.0650000000000004</v>
      </c>
      <c r="BU39" s="93">
        <f>VLOOKUP(BS39,aslocaties_v01!$C$3:$AA$500,MATCH($K$3,aslocaties_v01!$C$2:$X$2),FALSE)</f>
        <v>7.649</v>
      </c>
      <c r="BV39" s="93">
        <f>VLOOKUP(BS39,aslocaties_v01!$C$3:$AA$500,MATCH($K$3*10,aslocaties_v01!$C$2:$Y$2),FALSE)</f>
        <v>8.2629999999999999</v>
      </c>
      <c r="BW39" s="93">
        <f t="shared" si="81"/>
        <v>0.58399999999999963</v>
      </c>
      <c r="BX39" s="93">
        <f t="shared" si="82"/>
        <v>0.61399999999999988</v>
      </c>
      <c r="BY39" s="94">
        <f t="shared" si="83"/>
        <v>6.8027210884361589E-3</v>
      </c>
      <c r="BZ39" s="94">
        <f t="shared" si="84"/>
        <v>5.6798623063683884E-2</v>
      </c>
      <c r="CA39" s="94">
        <f t="shared" si="85"/>
        <v>0.15199999999999925</v>
      </c>
      <c r="CB39">
        <f t="shared" si="86"/>
        <v>0.15599999999999969</v>
      </c>
      <c r="CC39" s="58">
        <f t="shared" si="87"/>
        <v>0.12299999999999933</v>
      </c>
      <c r="CD39" s="95" t="b">
        <f t="shared" si="88"/>
        <v>1</v>
      </c>
      <c r="CE39" s="96" t="b">
        <f t="shared" si="89"/>
        <v>1</v>
      </c>
      <c r="CF39" t="b">
        <f t="shared" si="90"/>
        <v>1</v>
      </c>
      <c r="CG39" t="b">
        <f t="shared" si="91"/>
        <v>1</v>
      </c>
      <c r="CH39" s="84" t="b">
        <f t="shared" si="92"/>
        <v>1</v>
      </c>
      <c r="CI39">
        <f t="shared" si="93"/>
        <v>0.92100000000000004</v>
      </c>
      <c r="CJ39" t="b">
        <f t="shared" si="94"/>
        <v>1</v>
      </c>
      <c r="CK39" t="b">
        <f t="shared" si="95"/>
        <v>1</v>
      </c>
      <c r="CL39" s="84" t="b">
        <f t="shared" si="115"/>
        <v>1</v>
      </c>
      <c r="CM39">
        <f t="shared" si="96"/>
        <v>2.8220000000000001</v>
      </c>
      <c r="CN39" t="b">
        <f t="shared" si="97"/>
        <v>1</v>
      </c>
      <c r="CO39" s="84">
        <f t="shared" si="98"/>
        <v>7.4134610989664507E-2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c r="A40" s="9">
        <v>1914</v>
      </c>
      <c r="B40" s="3">
        <v>2</v>
      </c>
      <c r="C40" s="3" t="s">
        <v>2138</v>
      </c>
      <c r="D40" s="3" t="str">
        <f t="shared" si="58"/>
        <v>MA_1_39-1_dk_0043</v>
      </c>
      <c r="E40" s="3" t="str">
        <f t="shared" si="59"/>
        <v>0043</v>
      </c>
      <c r="F40" s="3">
        <v>152072.28099999999</v>
      </c>
      <c r="G40" s="15">
        <v>422211.93800000002</v>
      </c>
      <c r="H40" s="35" t="str">
        <f t="shared" si="60"/>
        <v>ja</v>
      </c>
      <c r="I40" s="42">
        <v>2</v>
      </c>
      <c r="J40" s="20" t="s">
        <v>375</v>
      </c>
      <c r="K40" s="21">
        <v>10000</v>
      </c>
      <c r="L40" s="28">
        <f t="shared" si="112"/>
        <v>1</v>
      </c>
      <c r="M40" s="28">
        <f t="shared" si="113"/>
        <v>1</v>
      </c>
      <c r="N40" s="56">
        <f t="shared" si="61"/>
        <v>10000</v>
      </c>
      <c r="O40" s="33">
        <f t="shared" si="114"/>
        <v>93.165123608590122</v>
      </c>
      <c r="P40" s="37">
        <f t="shared" si="62"/>
        <v>91.835535660204087</v>
      </c>
      <c r="Q40" s="9" t="s">
        <v>12</v>
      </c>
      <c r="R40" s="55" t="s">
        <v>12</v>
      </c>
      <c r="S40" s="55">
        <v>6.51</v>
      </c>
      <c r="T40" s="55">
        <v>6.8769999999999998</v>
      </c>
      <c r="U40" s="55">
        <v>7.2169999999999996</v>
      </c>
      <c r="V40" s="3">
        <v>7.492</v>
      </c>
      <c r="W40" s="3">
        <v>7.8040000000000003</v>
      </c>
      <c r="X40" s="3" t="s">
        <v>12</v>
      </c>
      <c r="Y40" s="3">
        <v>8.3859999999999992</v>
      </c>
      <c r="Z40" s="15" t="s">
        <v>12</v>
      </c>
      <c r="AA40" s="10">
        <f t="shared" si="63"/>
        <v>7.8040000000000003</v>
      </c>
      <c r="AB40" s="9">
        <f t="shared" si="64"/>
        <v>0.58700000000000063</v>
      </c>
      <c r="AC40" s="10">
        <f t="shared" si="65"/>
        <v>0.58199999999999896</v>
      </c>
      <c r="AD40" s="9" t="s">
        <v>12</v>
      </c>
      <c r="AE40" s="55" t="s">
        <v>12</v>
      </c>
      <c r="AF40" s="55">
        <v>0.45700000000000002</v>
      </c>
      <c r="AG40" s="55">
        <v>0.52200000000000002</v>
      </c>
      <c r="AH40" s="55">
        <v>0.59699999999999998</v>
      </c>
      <c r="AI40" s="3">
        <v>0.68600000000000005</v>
      </c>
      <c r="AJ40" s="3">
        <v>0.84799999999999998</v>
      </c>
      <c r="AK40" s="3" t="s">
        <v>12</v>
      </c>
      <c r="AL40" s="3">
        <v>1.0680000000000001</v>
      </c>
      <c r="AM40" s="15" t="s">
        <v>12</v>
      </c>
      <c r="AN40" s="10">
        <f t="shared" si="66"/>
        <v>0.84799999999999998</v>
      </c>
      <c r="AO40" s="9">
        <f t="shared" si="67"/>
        <v>0.251</v>
      </c>
      <c r="AP40" s="10">
        <f t="shared" si="68"/>
        <v>0.22000000000000008</v>
      </c>
      <c r="AQ40" s="9" t="s">
        <v>12</v>
      </c>
      <c r="AR40" s="55" t="s">
        <v>12</v>
      </c>
      <c r="AS40" s="55">
        <v>2.306</v>
      </c>
      <c r="AT40" s="55">
        <v>2.4409999999999998</v>
      </c>
      <c r="AU40" s="55">
        <v>2.5840000000000001</v>
      </c>
      <c r="AV40" s="3">
        <v>2.714</v>
      </c>
      <c r="AW40" s="3">
        <v>2.8450000000000002</v>
      </c>
      <c r="AX40" s="3" t="s">
        <v>12</v>
      </c>
      <c r="AY40" s="3">
        <v>3.125</v>
      </c>
      <c r="AZ40" s="15" t="s">
        <v>12</v>
      </c>
      <c r="BA40" s="10">
        <f t="shared" si="69"/>
        <v>2.8450000000000002</v>
      </c>
      <c r="BB40" s="9">
        <f t="shared" si="70"/>
        <v>0.26100000000000012</v>
      </c>
      <c r="BC40" s="10">
        <f t="shared" si="71"/>
        <v>0.2799999999999998</v>
      </c>
      <c r="BD40" s="9">
        <v>7.4809999999999999</v>
      </c>
      <c r="BE40" s="3">
        <v>8.1069999999999993</v>
      </c>
      <c r="BF40" s="15">
        <v>8.8829999999999991</v>
      </c>
      <c r="BG40" s="15">
        <f t="shared" si="72"/>
        <v>8.1069999999999993</v>
      </c>
      <c r="BH40" s="9">
        <f t="shared" si="73"/>
        <v>0.62599999999999945</v>
      </c>
      <c r="BI40" s="10">
        <f t="shared" si="74"/>
        <v>0.7759999999999998</v>
      </c>
      <c r="BJ40" s="9">
        <v>7.46</v>
      </c>
      <c r="BK40" s="3">
        <v>8.09</v>
      </c>
      <c r="BL40" s="15">
        <v>8.9329999999999998</v>
      </c>
      <c r="BM40" s="15">
        <f t="shared" si="75"/>
        <v>8.09</v>
      </c>
      <c r="BN40" s="9">
        <f t="shared" si="76"/>
        <v>0.62999999999999989</v>
      </c>
      <c r="BO40" s="10">
        <f t="shared" si="77"/>
        <v>0.84299999999999997</v>
      </c>
      <c r="BP40">
        <f t="shared" si="78"/>
        <v>0</v>
      </c>
      <c r="BQ40" s="93">
        <f t="shared" si="79"/>
        <v>1.0664395229982944</v>
      </c>
      <c r="BR40" s="93">
        <f t="shared" si="80"/>
        <v>1.0732538330494024</v>
      </c>
      <c r="BS40" s="93" t="str">
        <f>VLOOKUP(C40,'Koppeling locatie - aslocatie'!$A$2:$C$8139,2,FALSE)</f>
        <v>maas210</v>
      </c>
      <c r="BT40" s="93">
        <f>VLOOKUP($BS40,aslocaties_v01!$C$3:$AA$500,MATCH($K$3/10,aslocaties_v01!$C$2:$X$2),FALSE)</f>
        <v>7.0650000000000004</v>
      </c>
      <c r="BU40" s="93">
        <f>VLOOKUP(BS40,aslocaties_v01!$C$3:$AA$500,MATCH($K$3,aslocaties_v01!$C$2:$X$2),FALSE)</f>
        <v>7.649</v>
      </c>
      <c r="BV40" s="93">
        <f>VLOOKUP(BS40,aslocaties_v01!$C$3:$AA$500,MATCH($K$3*10,aslocaties_v01!$C$2:$Y$2),FALSE)</f>
        <v>8.2629999999999999</v>
      </c>
      <c r="BW40" s="93">
        <f t="shared" si="81"/>
        <v>0.58399999999999963</v>
      </c>
      <c r="BX40" s="93">
        <f t="shared" si="82"/>
        <v>0.61399999999999988</v>
      </c>
      <c r="BY40" s="94">
        <f t="shared" si="83"/>
        <v>5.1107325383321633E-3</v>
      </c>
      <c r="BZ40" s="94">
        <f t="shared" si="84"/>
        <v>5.4982817869417389E-2</v>
      </c>
      <c r="CA40" s="94">
        <f t="shared" si="85"/>
        <v>0.15199999999999925</v>
      </c>
      <c r="CB40">
        <f t="shared" si="86"/>
        <v>0.15500000000000025</v>
      </c>
      <c r="CC40" s="58">
        <f t="shared" si="87"/>
        <v>0.12299999999999933</v>
      </c>
      <c r="CD40" s="95" t="b">
        <f t="shared" si="88"/>
        <v>1</v>
      </c>
      <c r="CE40" s="96" t="b">
        <f t="shared" si="89"/>
        <v>1</v>
      </c>
      <c r="CF40" t="b">
        <f t="shared" si="90"/>
        <v>1</v>
      </c>
      <c r="CG40" t="b">
        <f t="shared" si="91"/>
        <v>1</v>
      </c>
      <c r="CH40" s="84" t="b">
        <f t="shared" si="92"/>
        <v>1</v>
      </c>
      <c r="CI40">
        <f t="shared" si="93"/>
        <v>0.84799999999999998</v>
      </c>
      <c r="CJ40" t="b">
        <f t="shared" si="94"/>
        <v>1</v>
      </c>
      <c r="CK40" t="b">
        <f t="shared" si="95"/>
        <v>1</v>
      </c>
      <c r="CL40" s="84" t="b">
        <f t="shared" si="115"/>
        <v>1</v>
      </c>
      <c r="CM40">
        <f t="shared" si="96"/>
        <v>2.8450000000000002</v>
      </c>
      <c r="CN40" t="b">
        <f t="shared" si="97"/>
        <v>1</v>
      </c>
      <c r="CO40" s="84">
        <f t="shared" si="98"/>
        <v>6.715938529838289E-2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1915</v>
      </c>
      <c r="B41" s="3">
        <v>2</v>
      </c>
      <c r="C41" s="3" t="s">
        <v>2139</v>
      </c>
      <c r="D41" s="3" t="str">
        <f t="shared" si="58"/>
        <v>MA_1_39-1_dk_0044</v>
      </c>
      <c r="E41" s="3" t="str">
        <f t="shared" si="59"/>
        <v>0044</v>
      </c>
      <c r="F41" s="3">
        <v>151987.31200000001</v>
      </c>
      <c r="G41" s="15">
        <v>422246.78100000002</v>
      </c>
      <c r="H41" s="35" t="str">
        <f t="shared" si="60"/>
        <v>ja</v>
      </c>
      <c r="I41" s="42">
        <v>22</v>
      </c>
      <c r="J41" s="20" t="s">
        <v>375</v>
      </c>
      <c r="K41" s="21">
        <v>10000</v>
      </c>
      <c r="L41" s="28">
        <f t="shared" si="112"/>
        <v>1</v>
      </c>
      <c r="M41" s="28">
        <f t="shared" si="113"/>
        <v>1</v>
      </c>
      <c r="N41" s="56">
        <f t="shared" si="61"/>
        <v>10000</v>
      </c>
      <c r="O41" s="33">
        <f t="shared" si="114"/>
        <v>91.835535660204087</v>
      </c>
      <c r="P41" s="37">
        <f t="shared" si="62"/>
        <v>92.016731071048724</v>
      </c>
      <c r="Q41" s="9" t="s">
        <v>12</v>
      </c>
      <c r="R41" s="55" t="s">
        <v>12</v>
      </c>
      <c r="S41" s="55">
        <v>6.51</v>
      </c>
      <c r="T41" s="55">
        <v>6.8769999999999998</v>
      </c>
      <c r="U41" s="55">
        <v>7.2169999999999996</v>
      </c>
      <c r="V41" s="3">
        <v>7.492</v>
      </c>
      <c r="W41" s="3">
        <v>7.8040000000000003</v>
      </c>
      <c r="X41" s="3" t="s">
        <v>12</v>
      </c>
      <c r="Y41" s="3">
        <v>8.3859999999999992</v>
      </c>
      <c r="Z41" s="15" t="s">
        <v>12</v>
      </c>
      <c r="AA41" s="10">
        <f t="shared" si="63"/>
        <v>7.8040000000000003</v>
      </c>
      <c r="AB41" s="9">
        <f t="shared" si="64"/>
        <v>0.58700000000000063</v>
      </c>
      <c r="AC41" s="10">
        <f t="shared" si="65"/>
        <v>0.58199999999999896</v>
      </c>
      <c r="AD41" s="9" t="s">
        <v>12</v>
      </c>
      <c r="AE41" s="55" t="s">
        <v>12</v>
      </c>
      <c r="AF41" s="55">
        <v>0.44900000000000001</v>
      </c>
      <c r="AG41" s="55">
        <v>0.51300000000000001</v>
      </c>
      <c r="AH41" s="55">
        <v>0.58599999999999997</v>
      </c>
      <c r="AI41" s="3">
        <v>0.67400000000000004</v>
      </c>
      <c r="AJ41" s="3">
        <v>0.83899999999999997</v>
      </c>
      <c r="AK41" s="3" t="s">
        <v>12</v>
      </c>
      <c r="AL41" s="3">
        <v>0.97199999999999998</v>
      </c>
      <c r="AM41" s="15" t="s">
        <v>12</v>
      </c>
      <c r="AN41" s="10">
        <f t="shared" si="66"/>
        <v>0.83899999999999997</v>
      </c>
      <c r="AO41" s="9">
        <f t="shared" si="67"/>
        <v>0.253</v>
      </c>
      <c r="AP41" s="10">
        <f t="shared" si="68"/>
        <v>0.13300000000000001</v>
      </c>
      <c r="AQ41" s="9" t="s">
        <v>12</v>
      </c>
      <c r="AR41" s="55" t="s">
        <v>12</v>
      </c>
      <c r="AS41" s="55">
        <v>2.2879999999999998</v>
      </c>
      <c r="AT41" s="55">
        <v>2.42</v>
      </c>
      <c r="AU41" s="55">
        <v>2.5590000000000002</v>
      </c>
      <c r="AV41" s="3">
        <v>2.6789999999999998</v>
      </c>
      <c r="AW41" s="3">
        <v>2.8149999999999999</v>
      </c>
      <c r="AX41" s="3" t="s">
        <v>12</v>
      </c>
      <c r="AY41" s="3">
        <v>3.085</v>
      </c>
      <c r="AZ41" s="15" t="s">
        <v>12</v>
      </c>
      <c r="BA41" s="10">
        <f t="shared" si="69"/>
        <v>2.8149999999999999</v>
      </c>
      <c r="BB41" s="9">
        <f t="shared" si="70"/>
        <v>0.25599999999999978</v>
      </c>
      <c r="BC41" s="10">
        <f t="shared" si="71"/>
        <v>0.27</v>
      </c>
      <c r="BD41" s="9">
        <v>7.4619999999999997</v>
      </c>
      <c r="BE41" s="3">
        <v>8.0790000000000006</v>
      </c>
      <c r="BF41" s="15">
        <v>8.7690000000000001</v>
      </c>
      <c r="BG41" s="15">
        <f t="shared" si="72"/>
        <v>8.0790000000000006</v>
      </c>
      <c r="BH41" s="9">
        <f t="shared" si="73"/>
        <v>0.61700000000000088</v>
      </c>
      <c r="BI41" s="10">
        <f t="shared" si="74"/>
        <v>0.6899999999999995</v>
      </c>
      <c r="BJ41" s="9">
        <v>7.4459999999999997</v>
      </c>
      <c r="BK41" s="3">
        <v>8.0660000000000007</v>
      </c>
      <c r="BL41" s="15">
        <v>8.8460000000000001</v>
      </c>
      <c r="BM41" s="15">
        <f t="shared" si="75"/>
        <v>8.0660000000000007</v>
      </c>
      <c r="BN41" s="9">
        <f t="shared" si="76"/>
        <v>0.62000000000000099</v>
      </c>
      <c r="BO41" s="10">
        <f t="shared" si="77"/>
        <v>0.77999999999999936</v>
      </c>
      <c r="BP41">
        <f t="shared" si="78"/>
        <v>0</v>
      </c>
      <c r="BQ41" s="93">
        <f t="shared" si="79"/>
        <v>1.0511073253833052</v>
      </c>
      <c r="BR41" s="93">
        <f t="shared" si="80"/>
        <v>1.056218057921636</v>
      </c>
      <c r="BS41" s="93" t="str">
        <f>VLOOKUP(C41,'Koppeling locatie - aslocatie'!$A$2:$C$8139,2,FALSE)</f>
        <v>maas210</v>
      </c>
      <c r="BT41" s="93">
        <f>VLOOKUP($BS41,aslocaties_v01!$C$3:$AA$500,MATCH($K$3/10,aslocaties_v01!$C$2:$X$2),FALSE)</f>
        <v>7.0650000000000004</v>
      </c>
      <c r="BU41" s="93">
        <f>VLOOKUP(BS41,aslocaties_v01!$C$3:$AA$500,MATCH($K$3,aslocaties_v01!$C$2:$X$2),FALSE)</f>
        <v>7.649</v>
      </c>
      <c r="BV41" s="93">
        <f>VLOOKUP(BS41,aslocaties_v01!$C$3:$AA$500,MATCH($K$3*10,aslocaties_v01!$C$2:$Y$2),FALSE)</f>
        <v>8.2629999999999999</v>
      </c>
      <c r="BW41" s="93">
        <f t="shared" si="81"/>
        <v>0.58399999999999963</v>
      </c>
      <c r="BX41" s="93">
        <f t="shared" si="82"/>
        <v>0.61399999999999988</v>
      </c>
      <c r="BY41" s="94">
        <f t="shared" si="83"/>
        <v>5.1107325383321633E-3</v>
      </c>
      <c r="BZ41" s="94">
        <f t="shared" si="84"/>
        <v>5.4982817869417389E-2</v>
      </c>
      <c r="CA41" s="94">
        <f t="shared" si="85"/>
        <v>0.15199999999999925</v>
      </c>
      <c r="CB41">
        <f t="shared" si="86"/>
        <v>0.15500000000000025</v>
      </c>
      <c r="CC41" s="58">
        <f t="shared" si="87"/>
        <v>0.12299999999999933</v>
      </c>
      <c r="CD41" s="95" t="b">
        <f t="shared" si="88"/>
        <v>1</v>
      </c>
      <c r="CE41" s="96" t="b">
        <f t="shared" si="89"/>
        <v>1</v>
      </c>
      <c r="CF41" t="b">
        <f t="shared" si="90"/>
        <v>1</v>
      </c>
      <c r="CG41" t="b">
        <f t="shared" si="91"/>
        <v>1</v>
      </c>
      <c r="CH41" s="84" t="b">
        <f t="shared" si="92"/>
        <v>1</v>
      </c>
      <c r="CI41">
        <f t="shared" si="93"/>
        <v>0.83899999999999997</v>
      </c>
      <c r="CJ41" t="b">
        <f t="shared" si="94"/>
        <v>1</v>
      </c>
      <c r="CK41" t="b">
        <f t="shared" si="95"/>
        <v>1</v>
      </c>
      <c r="CL41" s="84" t="b">
        <f t="shared" si="115"/>
        <v>1</v>
      </c>
      <c r="CM41">
        <f t="shared" si="96"/>
        <v>2.8149999999999999</v>
      </c>
      <c r="CN41" t="b">
        <f t="shared" si="97"/>
        <v>1</v>
      </c>
      <c r="CO41" s="84">
        <f t="shared" si="98"/>
        <v>6.7870424277517716E-2</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1916</v>
      </c>
      <c r="B42" s="3">
        <v>2</v>
      </c>
      <c r="C42" s="3" t="s">
        <v>2140</v>
      </c>
      <c r="D42" s="3" t="str">
        <f t="shared" si="58"/>
        <v>MA_1_39-1_dk_0045</v>
      </c>
      <c r="E42" s="3" t="str">
        <f t="shared" si="59"/>
        <v>0045</v>
      </c>
      <c r="F42" s="3">
        <v>151902.40599999999</v>
      </c>
      <c r="G42" s="15">
        <v>422282.25</v>
      </c>
      <c r="H42" s="35" t="str">
        <f t="shared" si="60"/>
        <v>ja</v>
      </c>
      <c r="I42" s="42">
        <v>25</v>
      </c>
      <c r="J42" s="20" t="s">
        <v>375</v>
      </c>
      <c r="K42" s="21">
        <v>10000</v>
      </c>
      <c r="L42" s="28">
        <f t="shared" si="112"/>
        <v>1</v>
      </c>
      <c r="M42" s="28">
        <f t="shared" si="113"/>
        <v>1</v>
      </c>
      <c r="N42" s="56">
        <f t="shared" si="61"/>
        <v>10000</v>
      </c>
      <c r="O42" s="33">
        <f t="shared" si="114"/>
        <v>92.016731071048724</v>
      </c>
      <c r="P42" s="37">
        <f t="shared" si="62"/>
        <v>117.94452336584368</v>
      </c>
      <c r="Q42" s="9" t="s">
        <v>12</v>
      </c>
      <c r="R42" s="55" t="s">
        <v>12</v>
      </c>
      <c r="S42" s="55">
        <v>6.51</v>
      </c>
      <c r="T42" s="55">
        <v>6.8769999999999998</v>
      </c>
      <c r="U42" s="55">
        <v>7.2169999999999996</v>
      </c>
      <c r="V42" s="3">
        <v>7.492</v>
      </c>
      <c r="W42" s="3">
        <v>7.8040000000000003</v>
      </c>
      <c r="X42" s="3" t="s">
        <v>12</v>
      </c>
      <c r="Y42" s="3">
        <v>8.3859999999999992</v>
      </c>
      <c r="Z42" s="15" t="s">
        <v>12</v>
      </c>
      <c r="AA42" s="10">
        <f t="shared" si="63"/>
        <v>7.8040000000000003</v>
      </c>
      <c r="AB42" s="9">
        <f t="shared" si="64"/>
        <v>0.58700000000000063</v>
      </c>
      <c r="AC42" s="10">
        <f t="shared" si="65"/>
        <v>0.58199999999999896</v>
      </c>
      <c r="AD42" s="9" t="s">
        <v>12</v>
      </c>
      <c r="AE42" s="55" t="s">
        <v>12</v>
      </c>
      <c r="AF42" s="55">
        <v>0.46</v>
      </c>
      <c r="AG42" s="55">
        <v>0.52600000000000002</v>
      </c>
      <c r="AH42" s="55">
        <v>0.59899999999999998</v>
      </c>
      <c r="AI42" s="3">
        <v>0.67600000000000005</v>
      </c>
      <c r="AJ42" s="3">
        <v>0.79100000000000004</v>
      </c>
      <c r="AK42" s="3" t="s">
        <v>12</v>
      </c>
      <c r="AL42" s="3">
        <v>0.97499999999999998</v>
      </c>
      <c r="AM42" s="15" t="s">
        <v>12</v>
      </c>
      <c r="AN42" s="10">
        <f t="shared" si="66"/>
        <v>0.79100000000000004</v>
      </c>
      <c r="AO42" s="9">
        <f t="shared" si="67"/>
        <v>0.19200000000000006</v>
      </c>
      <c r="AP42" s="10">
        <f t="shared" si="68"/>
        <v>0.18399999999999994</v>
      </c>
      <c r="AQ42" s="9" t="s">
        <v>12</v>
      </c>
      <c r="AR42" s="55" t="s">
        <v>12</v>
      </c>
      <c r="AS42" s="55">
        <v>2.3210000000000002</v>
      </c>
      <c r="AT42" s="55">
        <v>2.4540000000000002</v>
      </c>
      <c r="AU42" s="55">
        <v>2.5910000000000002</v>
      </c>
      <c r="AV42" s="3">
        <v>2.7149999999999999</v>
      </c>
      <c r="AW42" s="3">
        <v>2.8540000000000001</v>
      </c>
      <c r="AX42" s="3" t="s">
        <v>12</v>
      </c>
      <c r="AY42" s="3">
        <v>3.125</v>
      </c>
      <c r="AZ42" s="15" t="s">
        <v>12</v>
      </c>
      <c r="BA42" s="10">
        <f t="shared" si="69"/>
        <v>2.8540000000000001</v>
      </c>
      <c r="BB42" s="9">
        <f t="shared" si="70"/>
        <v>0.2629999999999999</v>
      </c>
      <c r="BC42" s="10">
        <f t="shared" si="71"/>
        <v>0.27099999999999991</v>
      </c>
      <c r="BD42" s="9">
        <v>7.468</v>
      </c>
      <c r="BE42" s="3">
        <v>8.0809999999999995</v>
      </c>
      <c r="BF42" s="15">
        <v>8.7409999999999997</v>
      </c>
      <c r="BG42" s="15">
        <f t="shared" si="72"/>
        <v>8.0809999999999995</v>
      </c>
      <c r="BH42" s="9">
        <f t="shared" si="73"/>
        <v>0.61299999999999955</v>
      </c>
      <c r="BI42" s="10">
        <f t="shared" si="74"/>
        <v>0.66000000000000014</v>
      </c>
      <c r="BJ42" s="9">
        <v>7.452</v>
      </c>
      <c r="BK42" s="3">
        <v>8.0690000000000008</v>
      </c>
      <c r="BL42" s="15">
        <v>8.7880000000000003</v>
      </c>
      <c r="BM42" s="15">
        <f t="shared" si="75"/>
        <v>8.0690000000000008</v>
      </c>
      <c r="BN42" s="9">
        <f t="shared" si="76"/>
        <v>0.61700000000000088</v>
      </c>
      <c r="BO42" s="10">
        <f t="shared" si="77"/>
        <v>0.71899999999999942</v>
      </c>
      <c r="BP42">
        <f t="shared" si="78"/>
        <v>0</v>
      </c>
      <c r="BQ42" s="93">
        <f t="shared" si="79"/>
        <v>1.0442930153321957</v>
      </c>
      <c r="BR42" s="93">
        <f t="shared" si="80"/>
        <v>1.0511073253833052</v>
      </c>
      <c r="BS42" s="93" t="str">
        <f>VLOOKUP(C42,'Koppeling locatie - aslocatie'!$A$2:$C$8139,2,FALSE)</f>
        <v>maas210</v>
      </c>
      <c r="BT42" s="93">
        <f>VLOOKUP($BS42,aslocaties_v01!$C$3:$AA$500,MATCH($K$3/10,aslocaties_v01!$C$2:$X$2),FALSE)</f>
        <v>7.0650000000000004</v>
      </c>
      <c r="BU42" s="93">
        <f>VLOOKUP(BS42,aslocaties_v01!$C$3:$AA$500,MATCH($K$3,aslocaties_v01!$C$2:$X$2),FALSE)</f>
        <v>7.649</v>
      </c>
      <c r="BV42" s="93">
        <f>VLOOKUP(BS42,aslocaties_v01!$C$3:$AA$500,MATCH($K$3*10,aslocaties_v01!$C$2:$Y$2),FALSE)</f>
        <v>8.2629999999999999</v>
      </c>
      <c r="BW42" s="93">
        <f t="shared" si="81"/>
        <v>0.58399999999999963</v>
      </c>
      <c r="BX42" s="93">
        <f t="shared" si="82"/>
        <v>0.61399999999999988</v>
      </c>
      <c r="BY42" s="94">
        <f t="shared" si="83"/>
        <v>5.1107325383321633E-3</v>
      </c>
      <c r="BZ42" s="94">
        <f t="shared" si="84"/>
        <v>5.4982817869417389E-2</v>
      </c>
      <c r="CA42" s="94">
        <f t="shared" si="85"/>
        <v>0.15199999999999925</v>
      </c>
      <c r="CB42">
        <f t="shared" si="86"/>
        <v>0.15500000000000025</v>
      </c>
      <c r="CC42" s="58">
        <f t="shared" si="87"/>
        <v>0.12299999999999933</v>
      </c>
      <c r="CD42" s="95" t="b">
        <f t="shared" si="88"/>
        <v>1</v>
      </c>
      <c r="CE42" s="96" t="b">
        <f t="shared" si="89"/>
        <v>1</v>
      </c>
      <c r="CF42" t="b">
        <f t="shared" si="90"/>
        <v>1</v>
      </c>
      <c r="CG42" t="b">
        <f t="shared" si="91"/>
        <v>1</v>
      </c>
      <c r="CH42" s="84" t="b">
        <f t="shared" si="92"/>
        <v>1</v>
      </c>
      <c r="CI42">
        <f t="shared" si="93"/>
        <v>0.79100000000000004</v>
      </c>
      <c r="CJ42" t="b">
        <f t="shared" si="94"/>
        <v>1</v>
      </c>
      <c r="CK42" t="b">
        <f t="shared" si="95"/>
        <v>1</v>
      </c>
      <c r="CL42" s="84" t="b">
        <f t="shared" si="115"/>
        <v>1</v>
      </c>
      <c r="CM42">
        <f t="shared" si="96"/>
        <v>2.8540000000000001</v>
      </c>
      <c r="CN42" t="b">
        <f t="shared" si="97"/>
        <v>1</v>
      </c>
      <c r="CO42" s="84">
        <f t="shared" si="98"/>
        <v>6.2250658175972792E-2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c r="A43" s="9">
        <v>1917</v>
      </c>
      <c r="B43" s="3">
        <v>2</v>
      </c>
      <c r="C43" s="3" t="s">
        <v>2141</v>
      </c>
      <c r="D43" s="3" t="str">
        <f t="shared" si="58"/>
        <v>MA_1_39-1_dk_0046</v>
      </c>
      <c r="E43" s="3" t="str">
        <f t="shared" si="59"/>
        <v>0046</v>
      </c>
      <c r="F43" s="3">
        <v>151847.42199999999</v>
      </c>
      <c r="G43" s="15">
        <v>422386.59399999998</v>
      </c>
      <c r="H43" s="35" t="str">
        <f t="shared" si="60"/>
        <v>ja</v>
      </c>
      <c r="I43" s="42">
        <v>35</v>
      </c>
      <c r="J43" s="20" t="s">
        <v>375</v>
      </c>
      <c r="K43" s="21">
        <v>10000</v>
      </c>
      <c r="L43" s="28">
        <f t="shared" si="112"/>
        <v>1</v>
      </c>
      <c r="M43" s="28">
        <f t="shared" si="113"/>
        <v>1</v>
      </c>
      <c r="N43" s="56">
        <f t="shared" si="61"/>
        <v>10000</v>
      </c>
      <c r="O43" s="33">
        <f t="shared" si="114"/>
        <v>117.94452336584368</v>
      </c>
      <c r="P43" s="37">
        <f t="shared" si="62"/>
        <v>92.559038370104886</v>
      </c>
      <c r="Q43" s="9" t="s">
        <v>12</v>
      </c>
      <c r="R43" s="55" t="s">
        <v>12</v>
      </c>
      <c r="S43" s="55">
        <v>6.51</v>
      </c>
      <c r="T43" s="55">
        <v>6.8769999999999998</v>
      </c>
      <c r="U43" s="55">
        <v>7.2169999999999996</v>
      </c>
      <c r="V43" s="3">
        <v>7.492</v>
      </c>
      <c r="W43" s="3">
        <v>7.8040000000000003</v>
      </c>
      <c r="X43" s="3" t="s">
        <v>12</v>
      </c>
      <c r="Y43" s="3">
        <v>8.3859999999999992</v>
      </c>
      <c r="Z43" s="15" t="s">
        <v>12</v>
      </c>
      <c r="AA43" s="10">
        <f t="shared" si="63"/>
        <v>7.8040000000000003</v>
      </c>
      <c r="AB43" s="9">
        <f t="shared" si="64"/>
        <v>0.58700000000000063</v>
      </c>
      <c r="AC43" s="10">
        <f t="shared" si="65"/>
        <v>0.58199999999999896</v>
      </c>
      <c r="AD43" s="9" t="s">
        <v>12</v>
      </c>
      <c r="AE43" s="55" t="s">
        <v>12</v>
      </c>
      <c r="AF43" s="55">
        <v>0.47499999999999998</v>
      </c>
      <c r="AG43" s="55">
        <v>0.53900000000000003</v>
      </c>
      <c r="AH43" s="55">
        <v>0.61399999999999999</v>
      </c>
      <c r="AI43" s="3">
        <v>0.69199999999999995</v>
      </c>
      <c r="AJ43" s="3">
        <v>0.80300000000000005</v>
      </c>
      <c r="AK43" s="3" t="s">
        <v>12</v>
      </c>
      <c r="AL43" s="3">
        <v>0.95</v>
      </c>
      <c r="AM43" s="15" t="s">
        <v>12</v>
      </c>
      <c r="AN43" s="10">
        <f t="shared" si="66"/>
        <v>0.80300000000000005</v>
      </c>
      <c r="AO43" s="9">
        <f t="shared" si="67"/>
        <v>0.18900000000000006</v>
      </c>
      <c r="AP43" s="10">
        <f t="shared" si="68"/>
        <v>0.14699999999999991</v>
      </c>
      <c r="AQ43" s="9" t="s">
        <v>12</v>
      </c>
      <c r="AR43" s="55" t="s">
        <v>12</v>
      </c>
      <c r="AS43" s="55">
        <v>2.351</v>
      </c>
      <c r="AT43" s="55">
        <v>2.4849999999999999</v>
      </c>
      <c r="AU43" s="55">
        <v>2.621</v>
      </c>
      <c r="AV43" s="3">
        <v>2.7490000000000001</v>
      </c>
      <c r="AW43" s="3">
        <v>2.8929999999999998</v>
      </c>
      <c r="AX43" s="3" t="s">
        <v>12</v>
      </c>
      <c r="AY43" s="3">
        <v>3.1930000000000001</v>
      </c>
      <c r="AZ43" s="15" t="s">
        <v>12</v>
      </c>
      <c r="BA43" s="10">
        <f t="shared" si="69"/>
        <v>2.8929999999999998</v>
      </c>
      <c r="BB43" s="9">
        <f t="shared" si="70"/>
        <v>0.2719999999999998</v>
      </c>
      <c r="BC43" s="10">
        <f t="shared" si="71"/>
        <v>0.30000000000000027</v>
      </c>
      <c r="BD43" s="9">
        <v>7.4790000000000001</v>
      </c>
      <c r="BE43" s="3">
        <v>8.0890000000000004</v>
      </c>
      <c r="BF43" s="15">
        <v>8.7260000000000009</v>
      </c>
      <c r="BG43" s="15">
        <f t="shared" si="72"/>
        <v>8.0890000000000004</v>
      </c>
      <c r="BH43" s="9">
        <f t="shared" si="73"/>
        <v>0.61000000000000032</v>
      </c>
      <c r="BI43" s="10">
        <f t="shared" si="74"/>
        <v>0.63700000000000045</v>
      </c>
      <c r="BJ43" s="9">
        <v>7.4640000000000004</v>
      </c>
      <c r="BK43" s="3">
        <v>8.0790000000000006</v>
      </c>
      <c r="BL43" s="15">
        <v>8.7539999999999996</v>
      </c>
      <c r="BM43" s="15">
        <f t="shared" si="75"/>
        <v>8.0790000000000006</v>
      </c>
      <c r="BN43" s="9">
        <f t="shared" si="76"/>
        <v>0.61500000000000021</v>
      </c>
      <c r="BO43" s="10">
        <f t="shared" si="77"/>
        <v>0.67499999999999893</v>
      </c>
      <c r="BP43">
        <f t="shared" si="78"/>
        <v>0</v>
      </c>
      <c r="BQ43" s="93">
        <f t="shared" si="79"/>
        <v>1.0391822827938666</v>
      </c>
      <c r="BR43" s="93">
        <f t="shared" si="80"/>
        <v>1.0477001703577504</v>
      </c>
      <c r="BS43" s="93" t="str">
        <f>VLOOKUP(C43,'Koppeling locatie - aslocatie'!$A$2:$C$8139,2,FALSE)</f>
        <v>maas210</v>
      </c>
      <c r="BT43" s="93">
        <f>VLOOKUP($BS43,aslocaties_v01!$C$3:$AA$500,MATCH($K$3/10,aslocaties_v01!$C$2:$X$2),FALSE)</f>
        <v>7.0650000000000004</v>
      </c>
      <c r="BU43" s="93">
        <f>VLOOKUP(BS43,aslocaties_v01!$C$3:$AA$500,MATCH($K$3,aslocaties_v01!$C$2:$X$2),FALSE)</f>
        <v>7.649</v>
      </c>
      <c r="BV43" s="93">
        <f>VLOOKUP(BS43,aslocaties_v01!$C$3:$AA$500,MATCH($K$3*10,aslocaties_v01!$C$2:$Y$2),FALSE)</f>
        <v>8.2629999999999999</v>
      </c>
      <c r="BW43" s="93">
        <f t="shared" si="81"/>
        <v>0.58399999999999963</v>
      </c>
      <c r="BX43" s="93">
        <f t="shared" si="82"/>
        <v>0.61399999999999988</v>
      </c>
      <c r="BY43" s="94">
        <f t="shared" si="83"/>
        <v>5.1107325383321633E-3</v>
      </c>
      <c r="BZ43" s="94">
        <f t="shared" si="84"/>
        <v>5.4982817869417389E-2</v>
      </c>
      <c r="CA43" s="94">
        <f t="shared" si="85"/>
        <v>0.15199999999999925</v>
      </c>
      <c r="CB43">
        <f t="shared" si="86"/>
        <v>0.15500000000000025</v>
      </c>
      <c r="CC43" s="58">
        <f t="shared" si="87"/>
        <v>0.12299999999999933</v>
      </c>
      <c r="CD43" s="95" t="b">
        <f t="shared" si="88"/>
        <v>1</v>
      </c>
      <c r="CE43" s="96" t="b">
        <f t="shared" si="89"/>
        <v>1</v>
      </c>
      <c r="CF43" t="b">
        <f t="shared" si="90"/>
        <v>1</v>
      </c>
      <c r="CG43" t="b">
        <f t="shared" si="91"/>
        <v>1</v>
      </c>
      <c r="CH43" s="84" t="b">
        <f t="shared" si="92"/>
        <v>1</v>
      </c>
      <c r="CI43">
        <f t="shared" si="93"/>
        <v>0.80300000000000005</v>
      </c>
      <c r="CJ43" t="b">
        <f t="shared" si="94"/>
        <v>1</v>
      </c>
      <c r="CK43" t="b">
        <f t="shared" si="95"/>
        <v>1</v>
      </c>
      <c r="CL43" s="84" t="b">
        <f t="shared" si="115"/>
        <v>1</v>
      </c>
      <c r="CM43">
        <f t="shared" si="96"/>
        <v>2.8929999999999998</v>
      </c>
      <c r="CN43" t="b">
        <f t="shared" si="97"/>
        <v>1</v>
      </c>
      <c r="CO43" s="84">
        <f t="shared" si="98"/>
        <v>6.1502685510550312E-2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1918</v>
      </c>
      <c r="B44" s="3">
        <v>2</v>
      </c>
      <c r="C44" s="3" t="s">
        <v>2142</v>
      </c>
      <c r="D44" s="3" t="str">
        <f t="shared" si="58"/>
        <v>MA_1_39-1_dk_0047</v>
      </c>
      <c r="E44" s="3" t="str">
        <f t="shared" si="59"/>
        <v>0047</v>
      </c>
      <c r="F44" s="3">
        <v>151763.25</v>
      </c>
      <c r="G44" s="15">
        <v>422425.09399999998</v>
      </c>
      <c r="H44" s="35" t="str">
        <f t="shared" si="60"/>
        <v>ja</v>
      </c>
      <c r="I44" s="42">
        <v>36</v>
      </c>
      <c r="J44" s="20" t="s">
        <v>375</v>
      </c>
      <c r="K44" s="21">
        <v>10000</v>
      </c>
      <c r="L44" s="28">
        <f t="shared" si="112"/>
        <v>1</v>
      </c>
      <c r="M44" s="28">
        <f t="shared" si="113"/>
        <v>1</v>
      </c>
      <c r="N44" s="56">
        <f t="shared" si="61"/>
        <v>10000</v>
      </c>
      <c r="O44" s="33">
        <f t="shared" si="114"/>
        <v>92.559038370104886</v>
      </c>
      <c r="P44" s="37">
        <f t="shared" si="62"/>
        <v>121.67013878516023</v>
      </c>
      <c r="Q44" s="9" t="s">
        <v>12</v>
      </c>
      <c r="R44" s="55" t="s">
        <v>12</v>
      </c>
      <c r="S44" s="55">
        <v>6.51</v>
      </c>
      <c r="T44" s="55">
        <v>6.8769999999999998</v>
      </c>
      <c r="U44" s="55">
        <v>7.2169999999999996</v>
      </c>
      <c r="V44" s="3">
        <v>7.492</v>
      </c>
      <c r="W44" s="3">
        <v>7.8049999999999997</v>
      </c>
      <c r="X44" s="3" t="s">
        <v>12</v>
      </c>
      <c r="Y44" s="3">
        <v>8.391</v>
      </c>
      <c r="Z44" s="15" t="s">
        <v>12</v>
      </c>
      <c r="AA44" s="10">
        <f t="shared" si="63"/>
        <v>7.8049999999999997</v>
      </c>
      <c r="AB44" s="9">
        <f t="shared" si="64"/>
        <v>0.58800000000000008</v>
      </c>
      <c r="AC44" s="10">
        <f t="shared" si="65"/>
        <v>0.5860000000000003</v>
      </c>
      <c r="AD44" s="9" t="s">
        <v>12</v>
      </c>
      <c r="AE44" s="55" t="s">
        <v>12</v>
      </c>
      <c r="AF44" s="55">
        <v>0.45</v>
      </c>
      <c r="AG44" s="55">
        <v>0.51</v>
      </c>
      <c r="AH44" s="55">
        <v>0.57699999999999996</v>
      </c>
      <c r="AI44" s="3">
        <v>0.64</v>
      </c>
      <c r="AJ44" s="3">
        <v>0.71299999999999997</v>
      </c>
      <c r="AK44" s="3" t="s">
        <v>12</v>
      </c>
      <c r="AL44" s="3">
        <v>0.92</v>
      </c>
      <c r="AM44" s="15" t="s">
        <v>12</v>
      </c>
      <c r="AN44" s="10">
        <f t="shared" si="66"/>
        <v>0.71299999999999997</v>
      </c>
      <c r="AO44" s="9">
        <f t="shared" si="67"/>
        <v>0.13600000000000001</v>
      </c>
      <c r="AP44" s="10">
        <f t="shared" si="68"/>
        <v>0.20700000000000007</v>
      </c>
      <c r="AQ44" s="9" t="s">
        <v>12</v>
      </c>
      <c r="AR44" s="55" t="s">
        <v>12</v>
      </c>
      <c r="AS44" s="55">
        <v>2.2759999999999998</v>
      </c>
      <c r="AT44" s="55">
        <v>2.4089999999999998</v>
      </c>
      <c r="AU44" s="55">
        <v>2.5470000000000002</v>
      </c>
      <c r="AV44" s="3">
        <v>2.6720000000000002</v>
      </c>
      <c r="AW44" s="3">
        <v>2.8159999999999998</v>
      </c>
      <c r="AX44" s="3" t="s">
        <v>12</v>
      </c>
      <c r="AY44" s="3">
        <v>3.1669999999999998</v>
      </c>
      <c r="AZ44" s="15" t="s">
        <v>12</v>
      </c>
      <c r="BA44" s="10">
        <f t="shared" si="69"/>
        <v>2.8159999999999998</v>
      </c>
      <c r="BB44" s="9">
        <f t="shared" si="70"/>
        <v>0.26899999999999968</v>
      </c>
      <c r="BC44" s="10">
        <f t="shared" si="71"/>
        <v>0.35099999999999998</v>
      </c>
      <c r="BD44" s="9">
        <v>7.476</v>
      </c>
      <c r="BE44" s="3">
        <v>8.0839999999999996</v>
      </c>
      <c r="BF44" s="15">
        <v>8.7240000000000002</v>
      </c>
      <c r="BG44" s="15">
        <f t="shared" si="72"/>
        <v>8.0839999999999996</v>
      </c>
      <c r="BH44" s="9">
        <f t="shared" si="73"/>
        <v>0.60799999999999965</v>
      </c>
      <c r="BI44" s="10">
        <f t="shared" si="74"/>
        <v>0.64000000000000057</v>
      </c>
      <c r="BJ44" s="9">
        <v>7.4610000000000003</v>
      </c>
      <c r="BK44" s="3">
        <v>8.0760000000000005</v>
      </c>
      <c r="BL44" s="15">
        <v>8.7460000000000004</v>
      </c>
      <c r="BM44" s="15">
        <f t="shared" si="75"/>
        <v>8.0760000000000005</v>
      </c>
      <c r="BN44" s="9">
        <f t="shared" si="76"/>
        <v>0.61500000000000021</v>
      </c>
      <c r="BO44" s="10">
        <f t="shared" si="77"/>
        <v>0.66999999999999993</v>
      </c>
      <c r="BP44">
        <f t="shared" si="78"/>
        <v>0</v>
      </c>
      <c r="BQ44" s="93">
        <f t="shared" si="79"/>
        <v>1.0340136054421762</v>
      </c>
      <c r="BR44" s="93">
        <f t="shared" si="80"/>
        <v>1.045918367346939</v>
      </c>
      <c r="BS44" s="93" t="str">
        <f>VLOOKUP(C44,'Koppeling locatie - aslocatie'!$A$2:$C$8139,2,FALSE)</f>
        <v>maas210</v>
      </c>
      <c r="BT44" s="93">
        <f>VLOOKUP($BS44,aslocaties_v01!$C$3:$AA$500,MATCH($K$3/10,aslocaties_v01!$C$2:$X$2),FALSE)</f>
        <v>7.0650000000000004</v>
      </c>
      <c r="BU44" s="93">
        <f>VLOOKUP(BS44,aslocaties_v01!$C$3:$AA$500,MATCH($K$3,aslocaties_v01!$C$2:$X$2),FALSE)</f>
        <v>7.649</v>
      </c>
      <c r="BV44" s="93">
        <f>VLOOKUP(BS44,aslocaties_v01!$C$3:$AA$500,MATCH($K$3*10,aslocaties_v01!$C$2:$Y$2),FALSE)</f>
        <v>8.2629999999999999</v>
      </c>
      <c r="BW44" s="93">
        <f t="shared" si="81"/>
        <v>0.58399999999999963</v>
      </c>
      <c r="BX44" s="93">
        <f t="shared" si="82"/>
        <v>0.61399999999999988</v>
      </c>
      <c r="BY44" s="94">
        <f t="shared" si="83"/>
        <v>6.8027210884361589E-3</v>
      </c>
      <c r="BZ44" s="94">
        <f t="shared" si="84"/>
        <v>4.7781569965869464E-2</v>
      </c>
      <c r="CA44" s="94">
        <f t="shared" si="85"/>
        <v>0.15199999999999925</v>
      </c>
      <c r="CB44">
        <f t="shared" si="86"/>
        <v>0.15599999999999969</v>
      </c>
      <c r="CC44" s="58">
        <f t="shared" si="87"/>
        <v>0.12800000000000011</v>
      </c>
      <c r="CD44" s="95" t="b">
        <f t="shared" si="88"/>
        <v>1</v>
      </c>
      <c r="CE44" s="96" t="b">
        <f t="shared" si="89"/>
        <v>1</v>
      </c>
      <c r="CF44" t="b">
        <f t="shared" si="90"/>
        <v>1</v>
      </c>
      <c r="CG44" t="b">
        <f t="shared" si="91"/>
        <v>1</v>
      </c>
      <c r="CH44" s="84" t="b">
        <f t="shared" si="92"/>
        <v>1</v>
      </c>
      <c r="CI44">
        <f t="shared" si="93"/>
        <v>0.71299999999999997</v>
      </c>
      <c r="CJ44" t="b">
        <f t="shared" si="94"/>
        <v>1</v>
      </c>
      <c r="CK44" t="b">
        <f t="shared" si="95"/>
        <v>1</v>
      </c>
      <c r="CL44" s="84" t="b">
        <f t="shared" si="115"/>
        <v>1</v>
      </c>
      <c r="CM44">
        <f t="shared" si="96"/>
        <v>2.8159999999999998</v>
      </c>
      <c r="CN44" t="b">
        <f t="shared" si="97"/>
        <v>1</v>
      </c>
      <c r="CO44" s="84">
        <f t="shared" si="98"/>
        <v>5.7636769450956249E-2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1919</v>
      </c>
      <c r="B45" s="3">
        <v>2</v>
      </c>
      <c r="C45" s="3" t="s">
        <v>2143</v>
      </c>
      <c r="D45" s="3" t="str">
        <f t="shared" si="58"/>
        <v>MA_1_39-1_dk_0048</v>
      </c>
      <c r="E45" s="3" t="str">
        <f t="shared" si="59"/>
        <v>0048</v>
      </c>
      <c r="F45" s="3">
        <v>151645.90599999999</v>
      </c>
      <c r="G45" s="15">
        <v>422392.93800000002</v>
      </c>
      <c r="H45" s="35" t="str">
        <f t="shared" si="60"/>
        <v>ja</v>
      </c>
      <c r="I45" s="42">
        <v>18</v>
      </c>
      <c r="J45" s="20" t="s">
        <v>375</v>
      </c>
      <c r="K45" s="21">
        <v>10000</v>
      </c>
      <c r="L45" s="28">
        <f t="shared" si="112"/>
        <v>1</v>
      </c>
      <c r="M45" s="28">
        <f t="shared" si="113"/>
        <v>1</v>
      </c>
      <c r="N45" s="56">
        <f t="shared" si="61"/>
        <v>10000</v>
      </c>
      <c r="O45" s="33">
        <f t="shared" si="114"/>
        <v>121.67013878516023</v>
      </c>
      <c r="P45" s="37">
        <f t="shared" si="62"/>
        <v>164.3167775974525</v>
      </c>
      <c r="Q45" s="9" t="s">
        <v>12</v>
      </c>
      <c r="R45" s="55" t="s">
        <v>12</v>
      </c>
      <c r="S45" s="55">
        <v>6.51</v>
      </c>
      <c r="T45" s="55">
        <v>6.8769999999999998</v>
      </c>
      <c r="U45" s="55">
        <v>7.2169999999999996</v>
      </c>
      <c r="V45" s="3">
        <v>7.492</v>
      </c>
      <c r="W45" s="3">
        <v>7.8049999999999997</v>
      </c>
      <c r="X45" s="3" t="s">
        <v>12</v>
      </c>
      <c r="Y45" s="3">
        <v>8.391</v>
      </c>
      <c r="Z45" s="15" t="s">
        <v>12</v>
      </c>
      <c r="AA45" s="10">
        <f t="shared" si="63"/>
        <v>7.8049999999999997</v>
      </c>
      <c r="AB45" s="9">
        <f t="shared" si="64"/>
        <v>0.58800000000000008</v>
      </c>
      <c r="AC45" s="10">
        <f t="shared" si="65"/>
        <v>0.5860000000000003</v>
      </c>
      <c r="AD45" s="9" t="s">
        <v>12</v>
      </c>
      <c r="AE45" s="55" t="s">
        <v>12</v>
      </c>
      <c r="AF45" s="55">
        <v>0.503</v>
      </c>
      <c r="AG45" s="55">
        <v>0.56299999999999994</v>
      </c>
      <c r="AH45" s="55">
        <v>0.628</v>
      </c>
      <c r="AI45" s="3">
        <v>0.68600000000000005</v>
      </c>
      <c r="AJ45" s="3">
        <v>0.754</v>
      </c>
      <c r="AK45" s="3" t="s">
        <v>12</v>
      </c>
      <c r="AL45" s="3">
        <v>1.2090000000000001</v>
      </c>
      <c r="AM45" s="15" t="s">
        <v>12</v>
      </c>
      <c r="AN45" s="10">
        <f t="shared" si="66"/>
        <v>0.754</v>
      </c>
      <c r="AO45" s="9">
        <f t="shared" si="67"/>
        <v>0.126</v>
      </c>
      <c r="AP45" s="10">
        <f t="shared" si="68"/>
        <v>0.45500000000000007</v>
      </c>
      <c r="AQ45" s="9" t="s">
        <v>12</v>
      </c>
      <c r="AR45" s="55" t="s">
        <v>12</v>
      </c>
      <c r="AS45" s="55">
        <v>2.3780000000000001</v>
      </c>
      <c r="AT45" s="55">
        <v>2.5259999999999998</v>
      </c>
      <c r="AU45" s="55">
        <v>2.6549999999999998</v>
      </c>
      <c r="AV45" s="3">
        <v>2.7669999999999999</v>
      </c>
      <c r="AW45" s="3">
        <v>2.8929999999999998</v>
      </c>
      <c r="AX45" s="3" t="s">
        <v>12</v>
      </c>
      <c r="AY45" s="3">
        <v>3.2909999999999999</v>
      </c>
      <c r="AZ45" s="15" t="s">
        <v>12</v>
      </c>
      <c r="BA45" s="10">
        <f t="shared" si="69"/>
        <v>2.8929999999999998</v>
      </c>
      <c r="BB45" s="9">
        <f t="shared" si="70"/>
        <v>0.23799999999999999</v>
      </c>
      <c r="BC45" s="10">
        <f t="shared" si="71"/>
        <v>0.39800000000000013</v>
      </c>
      <c r="BD45" s="9">
        <v>7.452</v>
      </c>
      <c r="BE45" s="3">
        <v>8.06</v>
      </c>
      <c r="BF45" s="15">
        <v>8.7050000000000001</v>
      </c>
      <c r="BG45" s="15">
        <f t="shared" si="72"/>
        <v>8.06</v>
      </c>
      <c r="BH45" s="9">
        <f t="shared" si="73"/>
        <v>0.60800000000000054</v>
      </c>
      <c r="BI45" s="10">
        <f t="shared" si="74"/>
        <v>0.64499999999999957</v>
      </c>
      <c r="BJ45" s="9">
        <v>7.4370000000000003</v>
      </c>
      <c r="BK45" s="3">
        <v>8.0470000000000006</v>
      </c>
      <c r="BL45" s="15">
        <v>8.7089999999999996</v>
      </c>
      <c r="BM45" s="15">
        <f t="shared" si="75"/>
        <v>8.0470000000000006</v>
      </c>
      <c r="BN45" s="9">
        <f t="shared" si="76"/>
        <v>0.61000000000000032</v>
      </c>
      <c r="BO45" s="10">
        <f t="shared" si="77"/>
        <v>0.66199999999999903</v>
      </c>
      <c r="BP45">
        <f t="shared" si="78"/>
        <v>0</v>
      </c>
      <c r="BQ45" s="93">
        <f t="shared" si="79"/>
        <v>1.0340136054421776</v>
      </c>
      <c r="BR45" s="93">
        <f t="shared" si="80"/>
        <v>1.0374149659863949</v>
      </c>
      <c r="BS45" s="93" t="str">
        <f>VLOOKUP(C45,'Koppeling locatie - aslocatie'!$A$2:$C$8139,2,FALSE)</f>
        <v>maas210</v>
      </c>
      <c r="BT45" s="93">
        <f>VLOOKUP($BS45,aslocaties_v01!$C$3:$AA$500,MATCH($K$3/10,aslocaties_v01!$C$2:$X$2),FALSE)</f>
        <v>7.0650000000000004</v>
      </c>
      <c r="BU45" s="93">
        <f>VLOOKUP(BS45,aslocaties_v01!$C$3:$AA$500,MATCH($K$3,aslocaties_v01!$C$2:$X$2),FALSE)</f>
        <v>7.649</v>
      </c>
      <c r="BV45" s="93">
        <f>VLOOKUP(BS45,aslocaties_v01!$C$3:$AA$500,MATCH($K$3*10,aslocaties_v01!$C$2:$Y$2),FALSE)</f>
        <v>8.2629999999999999</v>
      </c>
      <c r="BW45" s="93">
        <f t="shared" si="81"/>
        <v>0.58399999999999963</v>
      </c>
      <c r="BX45" s="93">
        <f t="shared" si="82"/>
        <v>0.61399999999999988</v>
      </c>
      <c r="BY45" s="94">
        <f t="shared" si="83"/>
        <v>6.8027210884361589E-3</v>
      </c>
      <c r="BZ45" s="94">
        <f t="shared" si="84"/>
        <v>4.7781569965869464E-2</v>
      </c>
      <c r="CA45" s="94">
        <f t="shared" si="85"/>
        <v>0.15199999999999925</v>
      </c>
      <c r="CB45">
        <f t="shared" si="86"/>
        <v>0.15599999999999969</v>
      </c>
      <c r="CC45" s="58">
        <f t="shared" si="87"/>
        <v>0.12800000000000011</v>
      </c>
      <c r="CD45" s="95" t="b">
        <f t="shared" si="88"/>
        <v>1</v>
      </c>
      <c r="CE45" s="96" t="b">
        <f t="shared" si="89"/>
        <v>1</v>
      </c>
      <c r="CF45" t="b">
        <f t="shared" si="90"/>
        <v>1</v>
      </c>
      <c r="CG45" t="b">
        <f t="shared" si="91"/>
        <v>1</v>
      </c>
      <c r="CH45" s="84" t="b">
        <f t="shared" si="92"/>
        <v>1</v>
      </c>
      <c r="CI45">
        <f t="shared" si="93"/>
        <v>0.754</v>
      </c>
      <c r="CJ45" t="b">
        <f t="shared" si="94"/>
        <v>1</v>
      </c>
      <c r="CK45" t="b">
        <f t="shared" si="95"/>
        <v>1</v>
      </c>
      <c r="CL45" s="84" t="b">
        <f t="shared" si="115"/>
        <v>1</v>
      </c>
      <c r="CM45">
        <f t="shared" si="96"/>
        <v>2.8929999999999998</v>
      </c>
      <c r="CN45" t="b">
        <f t="shared" si="97"/>
        <v>1</v>
      </c>
      <c r="CO45" s="84">
        <f t="shared" si="98"/>
        <v>5.7749719645024823E-2</v>
      </c>
      <c r="CP45" t="b">
        <f t="shared" si="99"/>
        <v>1</v>
      </c>
      <c r="CQ45" s="96" t="b">
        <f t="shared" si="100"/>
        <v>1</v>
      </c>
      <c r="CR45" t="b">
        <f t="shared" si="101"/>
        <v>1</v>
      </c>
      <c r="CS45" t="b">
        <f t="shared" si="102"/>
        <v>1</v>
      </c>
      <c r="CT45" t="b">
        <f t="shared" si="103"/>
        <v>1</v>
      </c>
      <c r="CU45" t="b">
        <f t="shared" si="104"/>
        <v>1</v>
      </c>
      <c r="CV45" s="84" t="b">
        <f t="shared" si="105"/>
        <v>0</v>
      </c>
      <c r="CW45" t="b">
        <f t="shared" si="106"/>
        <v>1</v>
      </c>
      <c r="CX45" t="b">
        <f t="shared" si="107"/>
        <v>1</v>
      </c>
      <c r="CY45" t="b">
        <f t="shared" si="108"/>
        <v>1</v>
      </c>
      <c r="CZ45" t="b">
        <f t="shared" si="109"/>
        <v>1</v>
      </c>
      <c r="DA45" s="84">
        <f t="shared" si="110"/>
        <v>1</v>
      </c>
      <c r="DB45" t="b">
        <f t="shared" si="111"/>
        <v>1</v>
      </c>
    </row>
    <row r="46" spans="1:106">
      <c r="A46" s="9">
        <v>1920</v>
      </c>
      <c r="B46" s="3">
        <v>2</v>
      </c>
      <c r="C46" s="3" t="s">
        <v>2144</v>
      </c>
      <c r="D46" s="3" t="str">
        <f t="shared" si="58"/>
        <v>MA_1_39-1_dk_0049</v>
      </c>
      <c r="E46" s="3" t="str">
        <f t="shared" si="59"/>
        <v>0049</v>
      </c>
      <c r="F46" s="3">
        <v>151541.18799999999</v>
      </c>
      <c r="G46" s="15">
        <v>422266.31199999998</v>
      </c>
      <c r="H46" s="35" t="str">
        <f t="shared" si="60"/>
        <v>ja</v>
      </c>
      <c r="I46" s="42">
        <v>232</v>
      </c>
      <c r="J46" s="20" t="s">
        <v>375</v>
      </c>
      <c r="K46" s="21">
        <v>10000</v>
      </c>
      <c r="L46" s="28">
        <f t="shared" si="112"/>
        <v>1</v>
      </c>
      <c r="M46" s="28">
        <f t="shared" si="113"/>
        <v>1</v>
      </c>
      <c r="N46" s="56">
        <f t="shared" si="61"/>
        <v>10000</v>
      </c>
      <c r="O46" s="33">
        <f t="shared" si="114"/>
        <v>164.3167775974525</v>
      </c>
      <c r="P46" s="37">
        <f t="shared" si="62"/>
        <v>661.91713140086972</v>
      </c>
      <c r="Q46" s="9" t="s">
        <v>12</v>
      </c>
      <c r="R46" s="55" t="s">
        <v>12</v>
      </c>
      <c r="S46" s="55">
        <v>6.2539999999999996</v>
      </c>
      <c r="T46" s="55">
        <v>6.6310000000000002</v>
      </c>
      <c r="U46" s="55">
        <v>6.976</v>
      </c>
      <c r="V46" s="3">
        <v>7.2510000000000003</v>
      </c>
      <c r="W46" s="3">
        <v>7.5650000000000004</v>
      </c>
      <c r="X46" s="3" t="s">
        <v>12</v>
      </c>
      <c r="Y46" s="3">
        <v>8.2070000000000007</v>
      </c>
      <c r="Z46" s="15" t="s">
        <v>12</v>
      </c>
      <c r="AA46" s="10">
        <f t="shared" si="63"/>
        <v>7.5650000000000004</v>
      </c>
      <c r="AB46" s="9">
        <f t="shared" si="64"/>
        <v>0.58900000000000041</v>
      </c>
      <c r="AC46" s="10">
        <f t="shared" si="65"/>
        <v>0.64200000000000035</v>
      </c>
      <c r="AD46" s="9" t="s">
        <v>12</v>
      </c>
      <c r="AE46" s="55" t="s">
        <v>12</v>
      </c>
      <c r="AF46" s="55">
        <v>0.33800000000000002</v>
      </c>
      <c r="AG46" s="55">
        <v>0.42599999999999999</v>
      </c>
      <c r="AH46" s="55">
        <v>0.5</v>
      </c>
      <c r="AI46" s="3">
        <v>0.56299999999999994</v>
      </c>
      <c r="AJ46" s="3">
        <v>0.63700000000000001</v>
      </c>
      <c r="AK46" s="3" t="s">
        <v>12</v>
      </c>
      <c r="AL46" s="3">
        <v>0.81699999999999995</v>
      </c>
      <c r="AM46" s="15" t="s">
        <v>12</v>
      </c>
      <c r="AN46" s="10">
        <f t="shared" si="66"/>
        <v>0.63700000000000001</v>
      </c>
      <c r="AO46" s="9">
        <f t="shared" si="67"/>
        <v>0.13700000000000001</v>
      </c>
      <c r="AP46" s="10">
        <f t="shared" si="68"/>
        <v>0.17999999999999994</v>
      </c>
      <c r="AQ46" s="9" t="s">
        <v>12</v>
      </c>
      <c r="AR46" s="55" t="s">
        <v>12</v>
      </c>
      <c r="AS46" s="55">
        <v>1.946</v>
      </c>
      <c r="AT46" s="55">
        <v>2.1909999999999998</v>
      </c>
      <c r="AU46" s="55">
        <v>2.3570000000000002</v>
      </c>
      <c r="AV46" s="3">
        <v>2.4969999999999999</v>
      </c>
      <c r="AW46" s="3">
        <v>2.6379999999999999</v>
      </c>
      <c r="AX46" s="3" t="s">
        <v>12</v>
      </c>
      <c r="AY46" s="3">
        <v>2.9630000000000001</v>
      </c>
      <c r="AZ46" s="15" t="s">
        <v>12</v>
      </c>
      <c r="BA46" s="10">
        <f t="shared" si="69"/>
        <v>2.6379999999999999</v>
      </c>
      <c r="BB46" s="9">
        <f t="shared" si="70"/>
        <v>0.28099999999999969</v>
      </c>
      <c r="BC46" s="10">
        <f t="shared" si="71"/>
        <v>0.32500000000000018</v>
      </c>
      <c r="BD46" s="9">
        <v>7.5</v>
      </c>
      <c r="BE46" s="3">
        <v>8.141</v>
      </c>
      <c r="BF46" s="15">
        <v>8.8019999999999996</v>
      </c>
      <c r="BG46" s="15">
        <f t="shared" si="72"/>
        <v>8.141</v>
      </c>
      <c r="BH46" s="9">
        <f t="shared" si="73"/>
        <v>0.64100000000000001</v>
      </c>
      <c r="BI46" s="10">
        <f t="shared" si="74"/>
        <v>0.66099999999999959</v>
      </c>
      <c r="BJ46" s="9">
        <v>7.5049999999999999</v>
      </c>
      <c r="BK46" s="3">
        <v>8.1539999999999999</v>
      </c>
      <c r="BL46" s="15">
        <v>8.8209999999999997</v>
      </c>
      <c r="BM46" s="15">
        <f t="shared" si="75"/>
        <v>8.1539999999999999</v>
      </c>
      <c r="BN46" s="9">
        <f t="shared" si="76"/>
        <v>0.64900000000000002</v>
      </c>
      <c r="BO46" s="10">
        <f t="shared" si="77"/>
        <v>0.66699999999999982</v>
      </c>
      <c r="BP46">
        <f t="shared" si="78"/>
        <v>0</v>
      </c>
      <c r="BQ46" s="93">
        <f t="shared" si="79"/>
        <v>1.0882852292020366</v>
      </c>
      <c r="BR46" s="93">
        <f t="shared" si="80"/>
        <v>1.1018675721561961</v>
      </c>
      <c r="BS46" s="93" t="str">
        <f>VLOOKUP(C46,'Koppeling locatie - aslocatie'!$A$2:$C$8139,2,FALSE)</f>
        <v>maas210</v>
      </c>
      <c r="BT46" s="93">
        <f>VLOOKUP($BS46,aslocaties_v01!$C$3:$AA$500,MATCH($K$3/10,aslocaties_v01!$C$2:$X$2),FALSE)</f>
        <v>7.0650000000000004</v>
      </c>
      <c r="BU46" s="93">
        <f>VLOOKUP(BS46,aslocaties_v01!$C$3:$AA$500,MATCH($K$3,aslocaties_v01!$C$2:$X$2),FALSE)</f>
        <v>7.649</v>
      </c>
      <c r="BV46" s="93">
        <f>VLOOKUP(BS46,aslocaties_v01!$C$3:$AA$500,MATCH($K$3*10,aslocaties_v01!$C$2:$Y$2),FALSE)</f>
        <v>8.2629999999999999</v>
      </c>
      <c r="BW46" s="93">
        <f t="shared" si="81"/>
        <v>0.58399999999999963</v>
      </c>
      <c r="BX46" s="93">
        <f t="shared" si="82"/>
        <v>0.61399999999999988</v>
      </c>
      <c r="BY46" s="94">
        <f t="shared" si="83"/>
        <v>8.4889643463510467E-3</v>
      </c>
      <c r="BZ46" s="94">
        <f t="shared" si="84"/>
        <v>4.3613707165109705E-2</v>
      </c>
      <c r="CA46" s="94">
        <f t="shared" si="85"/>
        <v>8.9000000000000412E-2</v>
      </c>
      <c r="CB46">
        <f t="shared" si="86"/>
        <v>8.3999999999999631E-2</v>
      </c>
      <c r="CC46" s="58">
        <f t="shared" si="87"/>
        <v>5.5999999999999162E-2</v>
      </c>
      <c r="CD46" s="95" t="b">
        <f t="shared" si="88"/>
        <v>0</v>
      </c>
      <c r="CE46" s="96" t="b">
        <f t="shared" si="89"/>
        <v>1</v>
      </c>
      <c r="CF46" t="b">
        <f t="shared" si="90"/>
        <v>1</v>
      </c>
      <c r="CG46" t="b">
        <f t="shared" si="91"/>
        <v>1</v>
      </c>
      <c r="CH46" s="84" t="b">
        <f t="shared" si="92"/>
        <v>1</v>
      </c>
      <c r="CI46">
        <f t="shared" si="93"/>
        <v>0.63700000000000001</v>
      </c>
      <c r="CJ46" t="b">
        <f t="shared" si="94"/>
        <v>1</v>
      </c>
      <c r="CK46" t="b">
        <f t="shared" si="95"/>
        <v>1</v>
      </c>
      <c r="CL46" s="84" t="b">
        <f t="shared" si="115"/>
        <v>1</v>
      </c>
      <c r="CM46">
        <f t="shared" si="96"/>
        <v>2.6379999999999999</v>
      </c>
      <c r="CN46" t="b">
        <f t="shared" si="97"/>
        <v>1</v>
      </c>
      <c r="CO46" s="84">
        <f t="shared" si="98"/>
        <v>5.8676641983199607E-2</v>
      </c>
      <c r="CP46" t="b">
        <f t="shared" si="99"/>
        <v>1</v>
      </c>
      <c r="CQ46" s="96" t="b">
        <f t="shared" si="100"/>
        <v>0</v>
      </c>
      <c r="CR46" t="b">
        <f t="shared" si="101"/>
        <v>1</v>
      </c>
      <c r="CS46" t="b">
        <f t="shared" si="102"/>
        <v>1</v>
      </c>
      <c r="CT46" t="b">
        <f t="shared" si="103"/>
        <v>1</v>
      </c>
      <c r="CU46" t="b">
        <f t="shared" si="104"/>
        <v>1</v>
      </c>
      <c r="CV46" s="84" t="b">
        <f t="shared" si="105"/>
        <v>1</v>
      </c>
      <c r="CW46" t="b">
        <f t="shared" si="106"/>
        <v>1</v>
      </c>
      <c r="CX46" t="b">
        <f t="shared" si="107"/>
        <v>1</v>
      </c>
      <c r="CY46" t="b">
        <f t="shared" si="108"/>
        <v>1</v>
      </c>
      <c r="CZ46" t="b">
        <f t="shared" si="109"/>
        <v>1</v>
      </c>
      <c r="DA46" s="84">
        <f t="shared" si="110"/>
        <v>1</v>
      </c>
      <c r="DB46" t="b">
        <f t="shared" si="111"/>
        <v>0</v>
      </c>
    </row>
    <row r="47" spans="1:106">
      <c r="A47" s="9">
        <v>1921</v>
      </c>
      <c r="B47" s="3">
        <v>2</v>
      </c>
      <c r="C47" s="3" t="s">
        <v>2145</v>
      </c>
      <c r="D47" s="3" t="str">
        <f t="shared" si="58"/>
        <v>MA_1_39-1_dk_0005</v>
      </c>
      <c r="E47" s="3" t="str">
        <f t="shared" si="59"/>
        <v>0005</v>
      </c>
      <c r="F47" s="3">
        <v>151976.04699999999</v>
      </c>
      <c r="G47" s="15">
        <v>421767.28100000002</v>
      </c>
      <c r="H47" s="35" t="str">
        <f t="shared" si="60"/>
        <v>ja</v>
      </c>
      <c r="I47" s="42">
        <v>226</v>
      </c>
      <c r="J47" s="20" t="s">
        <v>375</v>
      </c>
      <c r="K47" s="21">
        <v>10000</v>
      </c>
      <c r="L47" s="28">
        <f t="shared" si="112"/>
        <v>1</v>
      </c>
      <c r="M47" s="28">
        <f t="shared" si="113"/>
        <v>1</v>
      </c>
      <c r="N47" s="56">
        <f t="shared" si="61"/>
        <v>10000</v>
      </c>
      <c r="O47" s="33">
        <f t="shared" si="114"/>
        <v>661.91713140086972</v>
      </c>
      <c r="P47" s="37">
        <f t="shared" si="62"/>
        <v>683.40807496691355</v>
      </c>
      <c r="Q47" s="9" t="s">
        <v>12</v>
      </c>
      <c r="R47" s="55" t="s">
        <v>12</v>
      </c>
      <c r="S47" s="55">
        <v>6.2560000000000002</v>
      </c>
      <c r="T47" s="55">
        <v>6.6319999999999997</v>
      </c>
      <c r="U47" s="55">
        <v>6.9770000000000003</v>
      </c>
      <c r="V47" s="3">
        <v>7.2519999999999998</v>
      </c>
      <c r="W47" s="3">
        <v>7.5650000000000004</v>
      </c>
      <c r="X47" s="3" t="s">
        <v>12</v>
      </c>
      <c r="Y47" s="3">
        <v>8.1969999999999992</v>
      </c>
      <c r="Z47" s="15" t="s">
        <v>12</v>
      </c>
      <c r="AA47" s="10">
        <f t="shared" si="63"/>
        <v>7.5650000000000004</v>
      </c>
      <c r="AB47" s="9">
        <f t="shared" si="64"/>
        <v>0.58800000000000008</v>
      </c>
      <c r="AC47" s="10">
        <f t="shared" si="65"/>
        <v>0.63199999999999878</v>
      </c>
      <c r="AD47" s="9" t="s">
        <v>12</v>
      </c>
      <c r="AE47" s="55" t="s">
        <v>12</v>
      </c>
      <c r="AF47" s="55">
        <v>0.434</v>
      </c>
      <c r="AG47" s="55">
        <v>0.51700000000000002</v>
      </c>
      <c r="AH47" s="55">
        <v>0.59699999999999998</v>
      </c>
      <c r="AI47" s="3">
        <v>0.67200000000000004</v>
      </c>
      <c r="AJ47" s="3">
        <v>0.76200000000000001</v>
      </c>
      <c r="AK47" s="3" t="s">
        <v>12</v>
      </c>
      <c r="AL47" s="3">
        <v>0.98</v>
      </c>
      <c r="AM47" s="15" t="s">
        <v>12</v>
      </c>
      <c r="AN47" s="10">
        <f t="shared" si="66"/>
        <v>0.76200000000000001</v>
      </c>
      <c r="AO47" s="9">
        <f t="shared" si="67"/>
        <v>0.16500000000000004</v>
      </c>
      <c r="AP47" s="10">
        <f t="shared" si="68"/>
        <v>0.21799999999999997</v>
      </c>
      <c r="AQ47" s="9" t="s">
        <v>12</v>
      </c>
      <c r="AR47" s="55" t="s">
        <v>12</v>
      </c>
      <c r="AS47" s="55">
        <v>2.1469999999999998</v>
      </c>
      <c r="AT47" s="55">
        <v>2.3660000000000001</v>
      </c>
      <c r="AU47" s="55">
        <v>2.5640000000000001</v>
      </c>
      <c r="AV47" s="3">
        <v>2.702</v>
      </c>
      <c r="AW47" s="3">
        <v>2.8530000000000002</v>
      </c>
      <c r="AX47" s="3" t="s">
        <v>12</v>
      </c>
      <c r="AY47" s="3">
        <v>3.2080000000000002</v>
      </c>
      <c r="AZ47" s="15" t="s">
        <v>12</v>
      </c>
      <c r="BA47" s="10">
        <f t="shared" si="69"/>
        <v>2.8530000000000002</v>
      </c>
      <c r="BB47" s="9">
        <f t="shared" si="70"/>
        <v>0.28900000000000015</v>
      </c>
      <c r="BC47" s="10">
        <f t="shared" si="71"/>
        <v>0.35499999999999998</v>
      </c>
      <c r="BD47" s="9">
        <v>7.5460000000000003</v>
      </c>
      <c r="BE47" s="3">
        <v>8.1850000000000005</v>
      </c>
      <c r="BF47" s="15">
        <v>8.8490000000000002</v>
      </c>
      <c r="BG47" s="15">
        <f t="shared" si="72"/>
        <v>8.1850000000000005</v>
      </c>
      <c r="BH47" s="9">
        <f t="shared" si="73"/>
        <v>0.63900000000000023</v>
      </c>
      <c r="BI47" s="10">
        <f t="shared" si="74"/>
        <v>0.6639999999999997</v>
      </c>
      <c r="BJ47" s="9">
        <v>7.5579999999999998</v>
      </c>
      <c r="BK47" s="3">
        <v>8.2089999999999996</v>
      </c>
      <c r="BL47" s="15">
        <v>8.8859999999999992</v>
      </c>
      <c r="BM47" s="15">
        <f t="shared" si="75"/>
        <v>8.2089999999999996</v>
      </c>
      <c r="BN47" s="9">
        <f t="shared" si="76"/>
        <v>0.6509999999999998</v>
      </c>
      <c r="BO47" s="10">
        <f t="shared" si="77"/>
        <v>0.6769999999999996</v>
      </c>
      <c r="BP47">
        <f t="shared" si="78"/>
        <v>0</v>
      </c>
      <c r="BQ47" s="93">
        <f t="shared" si="79"/>
        <v>1.0867346938775513</v>
      </c>
      <c r="BR47" s="93">
        <f t="shared" si="80"/>
        <v>1.1071428571428568</v>
      </c>
      <c r="BS47" s="93" t="str">
        <f>VLOOKUP(C47,'Koppeling locatie - aslocatie'!$A$2:$C$8139,2,FALSE)</f>
        <v>maas210</v>
      </c>
      <c r="BT47" s="93">
        <f>VLOOKUP($BS47,aslocaties_v01!$C$3:$AA$500,MATCH($K$3/10,aslocaties_v01!$C$2:$X$2),FALSE)</f>
        <v>7.0650000000000004</v>
      </c>
      <c r="BU47" s="93">
        <f>VLOOKUP(BS47,aslocaties_v01!$C$3:$AA$500,MATCH($K$3,aslocaties_v01!$C$2:$X$2),FALSE)</f>
        <v>7.649</v>
      </c>
      <c r="BV47" s="93">
        <f>VLOOKUP(BS47,aslocaties_v01!$C$3:$AA$500,MATCH($K$3*10,aslocaties_v01!$C$2:$Y$2),FALSE)</f>
        <v>8.2629999999999999</v>
      </c>
      <c r="BW47" s="93">
        <f t="shared" si="81"/>
        <v>0.58399999999999963</v>
      </c>
      <c r="BX47" s="93">
        <f t="shared" si="82"/>
        <v>0.61399999999999988</v>
      </c>
      <c r="BY47" s="94">
        <f t="shared" si="83"/>
        <v>6.8027210884361589E-3</v>
      </c>
      <c r="BZ47" s="94">
        <f t="shared" si="84"/>
        <v>2.8481012658226224E-2</v>
      </c>
      <c r="CA47" s="94">
        <f t="shared" si="85"/>
        <v>8.8000000000000078E-2</v>
      </c>
      <c r="CB47">
        <f t="shared" si="86"/>
        <v>8.3999999999999631E-2</v>
      </c>
      <c r="CC47" s="58">
        <f t="shared" si="87"/>
        <v>6.6000000000000725E-2</v>
      </c>
      <c r="CD47" s="95" t="b">
        <f t="shared" si="88"/>
        <v>0</v>
      </c>
      <c r="CE47" s="96" t="b">
        <f t="shared" si="89"/>
        <v>1</v>
      </c>
      <c r="CF47" t="b">
        <f t="shared" si="90"/>
        <v>1</v>
      </c>
      <c r="CG47" t="b">
        <f t="shared" si="91"/>
        <v>1</v>
      </c>
      <c r="CH47" s="84" t="b">
        <f t="shared" si="92"/>
        <v>1</v>
      </c>
      <c r="CI47">
        <f t="shared" si="93"/>
        <v>0.76200000000000001</v>
      </c>
      <c r="CJ47" t="b">
        <f t="shared" si="94"/>
        <v>1</v>
      </c>
      <c r="CK47" t="b">
        <f t="shared" si="95"/>
        <v>1</v>
      </c>
      <c r="CL47" s="84" t="b">
        <f t="shared" si="115"/>
        <v>1</v>
      </c>
      <c r="CM47">
        <f t="shared" si="96"/>
        <v>2.8530000000000002</v>
      </c>
      <c r="CN47" t="b">
        <f t="shared" si="97"/>
        <v>1</v>
      </c>
      <c r="CO47" s="84">
        <f t="shared" si="98"/>
        <v>6.0010442573044769E-2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c r="A48" s="9">
        <v>1922</v>
      </c>
      <c r="B48" s="3">
        <v>2</v>
      </c>
      <c r="C48" s="3" t="s">
        <v>2146</v>
      </c>
      <c r="D48" s="3" t="str">
        <f t="shared" si="58"/>
        <v>MA_1_39-1_dk_0050</v>
      </c>
      <c r="E48" s="3" t="str">
        <f t="shared" si="59"/>
        <v>0050</v>
      </c>
      <c r="F48" s="3">
        <v>151370.984</v>
      </c>
      <c r="G48" s="15">
        <v>422085</v>
      </c>
      <c r="H48" s="35" t="str">
        <f t="shared" si="60"/>
        <v>ja</v>
      </c>
      <c r="I48" s="42">
        <v>260</v>
      </c>
      <c r="J48" s="20" t="s">
        <v>375</v>
      </c>
      <c r="K48" s="21">
        <v>10000</v>
      </c>
      <c r="L48" s="28">
        <f t="shared" si="112"/>
        <v>1</v>
      </c>
      <c r="M48" s="28">
        <f t="shared" si="113"/>
        <v>1</v>
      </c>
      <c r="N48" s="56">
        <f t="shared" si="61"/>
        <v>10000</v>
      </c>
      <c r="O48" s="33">
        <f t="shared" si="114"/>
        <v>683.40807496691355</v>
      </c>
      <c r="P48" s="37">
        <f t="shared" si="62"/>
        <v>87.989027861434636</v>
      </c>
      <c r="Q48" s="9" t="s">
        <v>12</v>
      </c>
      <c r="R48" s="55" t="s">
        <v>12</v>
      </c>
      <c r="S48" s="55">
        <v>6.2519999999999998</v>
      </c>
      <c r="T48" s="55">
        <v>6.6289999999999996</v>
      </c>
      <c r="U48" s="55">
        <v>6.9749999999999996</v>
      </c>
      <c r="V48" s="3">
        <v>7.2489999999999997</v>
      </c>
      <c r="W48" s="3">
        <v>7.5629999999999997</v>
      </c>
      <c r="X48" s="3" t="s">
        <v>12</v>
      </c>
      <c r="Y48" s="3">
        <v>8.1989999999999998</v>
      </c>
      <c r="Z48" s="15" t="s">
        <v>12</v>
      </c>
      <c r="AA48" s="10">
        <f t="shared" si="63"/>
        <v>7.5629999999999997</v>
      </c>
      <c r="AB48" s="9">
        <f t="shared" si="64"/>
        <v>0.58800000000000008</v>
      </c>
      <c r="AC48" s="10">
        <f t="shared" si="65"/>
        <v>0.63600000000000012</v>
      </c>
      <c r="AD48" s="9" t="s">
        <v>12</v>
      </c>
      <c r="AE48" s="55" t="s">
        <v>12</v>
      </c>
      <c r="AF48" s="55">
        <v>0.45100000000000001</v>
      </c>
      <c r="AG48" s="55">
        <v>0.51100000000000001</v>
      </c>
      <c r="AH48" s="55">
        <v>0.57699999999999996</v>
      </c>
      <c r="AI48" s="3">
        <v>0.64200000000000002</v>
      </c>
      <c r="AJ48" s="3">
        <v>0.72199999999999998</v>
      </c>
      <c r="AK48" s="3" t="s">
        <v>12</v>
      </c>
      <c r="AL48" s="3">
        <v>0.92300000000000004</v>
      </c>
      <c r="AM48" s="15" t="s">
        <v>12</v>
      </c>
      <c r="AN48" s="10">
        <f t="shared" si="66"/>
        <v>0.72199999999999998</v>
      </c>
      <c r="AO48" s="9">
        <f t="shared" si="67"/>
        <v>0.14500000000000002</v>
      </c>
      <c r="AP48" s="10">
        <f t="shared" si="68"/>
        <v>0.20100000000000007</v>
      </c>
      <c r="AQ48" s="9" t="s">
        <v>12</v>
      </c>
      <c r="AR48" s="55" t="s">
        <v>12</v>
      </c>
      <c r="AS48" s="55">
        <v>2.23</v>
      </c>
      <c r="AT48" s="55">
        <v>2.3610000000000002</v>
      </c>
      <c r="AU48" s="55">
        <v>2.496</v>
      </c>
      <c r="AV48" s="3">
        <v>2.6110000000000002</v>
      </c>
      <c r="AW48" s="3">
        <v>2.7509999999999999</v>
      </c>
      <c r="AX48" s="3" t="s">
        <v>12</v>
      </c>
      <c r="AY48" s="3">
        <v>3.0819999999999999</v>
      </c>
      <c r="AZ48" s="15" t="s">
        <v>12</v>
      </c>
      <c r="BA48" s="10">
        <f t="shared" si="69"/>
        <v>2.7509999999999999</v>
      </c>
      <c r="BB48" s="9">
        <f t="shared" si="70"/>
        <v>0.25499999999999989</v>
      </c>
      <c r="BC48" s="10">
        <f t="shared" si="71"/>
        <v>0.33099999999999996</v>
      </c>
      <c r="BD48" s="9">
        <v>7.4340000000000002</v>
      </c>
      <c r="BE48" s="3">
        <v>8.0619999999999994</v>
      </c>
      <c r="BF48" s="15">
        <v>8.7210000000000001</v>
      </c>
      <c r="BG48" s="15">
        <f t="shared" si="72"/>
        <v>8.0619999999999994</v>
      </c>
      <c r="BH48" s="9">
        <f t="shared" si="73"/>
        <v>0.62799999999999923</v>
      </c>
      <c r="BI48" s="10">
        <f t="shared" si="74"/>
        <v>0.6590000000000007</v>
      </c>
      <c r="BJ48" s="9">
        <v>7.4489999999999998</v>
      </c>
      <c r="BK48" s="3">
        <v>8.0850000000000009</v>
      </c>
      <c r="BL48" s="15">
        <v>8.7530000000000001</v>
      </c>
      <c r="BM48" s="15">
        <f t="shared" si="75"/>
        <v>8.0850000000000009</v>
      </c>
      <c r="BN48" s="9">
        <f t="shared" si="76"/>
        <v>0.63600000000000101</v>
      </c>
      <c r="BO48" s="10">
        <f t="shared" si="77"/>
        <v>0.66799999999999926</v>
      </c>
      <c r="BP48">
        <f t="shared" si="78"/>
        <v>0</v>
      </c>
      <c r="BQ48" s="93">
        <f t="shared" si="79"/>
        <v>1.0680272108843523</v>
      </c>
      <c r="BR48" s="93">
        <f t="shared" si="80"/>
        <v>1.0816326530612261</v>
      </c>
      <c r="BS48" s="93" t="str">
        <f>VLOOKUP(C48,'Koppeling locatie - aslocatie'!$A$2:$C$8139,2,FALSE)</f>
        <v>maas210</v>
      </c>
      <c r="BT48" s="93">
        <f>VLOOKUP($BS48,aslocaties_v01!$C$3:$AA$500,MATCH($K$3/10,aslocaties_v01!$C$2:$X$2),FALSE)</f>
        <v>7.0650000000000004</v>
      </c>
      <c r="BU48" s="93">
        <f>VLOOKUP(BS48,aslocaties_v01!$C$3:$AA$500,MATCH($K$3,aslocaties_v01!$C$2:$X$2),FALSE)</f>
        <v>7.649</v>
      </c>
      <c r="BV48" s="93">
        <f>VLOOKUP(BS48,aslocaties_v01!$C$3:$AA$500,MATCH($K$3*10,aslocaties_v01!$C$2:$Y$2),FALSE)</f>
        <v>8.2629999999999999</v>
      </c>
      <c r="BW48" s="93">
        <f t="shared" si="81"/>
        <v>0.58399999999999963</v>
      </c>
      <c r="BX48" s="93">
        <f t="shared" si="82"/>
        <v>0.61399999999999988</v>
      </c>
      <c r="BY48" s="94">
        <f t="shared" si="83"/>
        <v>6.8027210884361589E-3</v>
      </c>
      <c r="BZ48" s="94">
        <f t="shared" si="84"/>
        <v>3.4591194968553785E-2</v>
      </c>
      <c r="CA48" s="94">
        <f t="shared" si="85"/>
        <v>9.0000000000000746E-2</v>
      </c>
      <c r="CB48">
        <f t="shared" si="86"/>
        <v>8.6000000000000298E-2</v>
      </c>
      <c r="CC48" s="58">
        <f t="shared" si="87"/>
        <v>6.4000000000000057E-2</v>
      </c>
      <c r="CD48" s="95" t="b">
        <f t="shared" si="88"/>
        <v>0</v>
      </c>
      <c r="CE48" s="96" t="b">
        <f t="shared" si="89"/>
        <v>1</v>
      </c>
      <c r="CF48" t="b">
        <f t="shared" si="90"/>
        <v>1</v>
      </c>
      <c r="CG48" t="b">
        <f t="shared" si="91"/>
        <v>1</v>
      </c>
      <c r="CH48" s="84" t="b">
        <f t="shared" si="92"/>
        <v>1</v>
      </c>
      <c r="CI48">
        <f t="shared" si="93"/>
        <v>0.72199999999999998</v>
      </c>
      <c r="CJ48" t="b">
        <f t="shared" si="94"/>
        <v>1</v>
      </c>
      <c r="CK48" t="b">
        <f t="shared" si="95"/>
        <v>1</v>
      </c>
      <c r="CL48" s="84" t="b">
        <f t="shared" si="115"/>
        <v>1</v>
      </c>
      <c r="CM48">
        <f t="shared" si="96"/>
        <v>2.7509999999999999</v>
      </c>
      <c r="CN48" t="b">
        <f t="shared" si="97"/>
        <v>1</v>
      </c>
      <c r="CO48" s="84">
        <f t="shared" si="98"/>
        <v>6.1154922260252445E-2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1</v>
      </c>
      <c r="CY48" t="b">
        <f t="shared" si="108"/>
        <v>1</v>
      </c>
      <c r="CZ48" t="b">
        <f t="shared" si="109"/>
        <v>1</v>
      </c>
      <c r="DA48" s="84">
        <f t="shared" si="110"/>
        <v>0</v>
      </c>
      <c r="DB48" t="b">
        <f t="shared" si="111"/>
        <v>0</v>
      </c>
    </row>
    <row r="49" spans="1:106">
      <c r="A49" s="9">
        <v>1923</v>
      </c>
      <c r="B49" s="3">
        <v>2</v>
      </c>
      <c r="C49" s="3" t="s">
        <v>2147</v>
      </c>
      <c r="D49" s="3" t="str">
        <f t="shared" si="58"/>
        <v>MA_1_39-1_dk_0051</v>
      </c>
      <c r="E49" s="3" t="str">
        <f t="shared" si="59"/>
        <v>0051</v>
      </c>
      <c r="F49" s="3">
        <v>151395.516</v>
      </c>
      <c r="G49" s="15">
        <v>422000.5</v>
      </c>
      <c r="H49" s="35" t="str">
        <f t="shared" si="60"/>
        <v>ja</v>
      </c>
      <c r="I49" s="42">
        <v>245</v>
      </c>
      <c r="J49" s="20" t="s">
        <v>375</v>
      </c>
      <c r="K49" s="21">
        <v>10000</v>
      </c>
      <c r="L49" s="28">
        <f t="shared" si="112"/>
        <v>1</v>
      </c>
      <c r="M49" s="28">
        <f t="shared" si="113"/>
        <v>1</v>
      </c>
      <c r="N49" s="56">
        <f t="shared" si="61"/>
        <v>10000</v>
      </c>
      <c r="O49" s="33">
        <f t="shared" si="114"/>
        <v>87.989027861434636</v>
      </c>
      <c r="P49" s="37">
        <f t="shared" si="62"/>
        <v>120.44336826909496</v>
      </c>
      <c r="Q49" s="9" t="s">
        <v>12</v>
      </c>
      <c r="R49" s="55" t="s">
        <v>12</v>
      </c>
      <c r="S49" s="55">
        <v>6.2519999999999998</v>
      </c>
      <c r="T49" s="55">
        <v>6.6289999999999996</v>
      </c>
      <c r="U49" s="55">
        <v>6.9749999999999996</v>
      </c>
      <c r="V49" s="3">
        <v>7.2489999999999997</v>
      </c>
      <c r="W49" s="3">
        <v>7.5629999999999997</v>
      </c>
      <c r="X49" s="3" t="s">
        <v>12</v>
      </c>
      <c r="Y49" s="3">
        <v>8.1959999999999997</v>
      </c>
      <c r="Z49" s="15" t="s">
        <v>12</v>
      </c>
      <c r="AA49" s="10">
        <f t="shared" si="63"/>
        <v>7.5629999999999997</v>
      </c>
      <c r="AB49" s="9">
        <f t="shared" si="64"/>
        <v>0.58800000000000008</v>
      </c>
      <c r="AC49" s="10">
        <f t="shared" si="65"/>
        <v>0.63300000000000001</v>
      </c>
      <c r="AD49" s="9" t="s">
        <v>12</v>
      </c>
      <c r="AE49" s="55" t="s">
        <v>12</v>
      </c>
      <c r="AF49" s="55">
        <v>0.32200000000000001</v>
      </c>
      <c r="AG49" s="55">
        <v>0.40500000000000003</v>
      </c>
      <c r="AH49" s="55">
        <v>0.47299999999999998</v>
      </c>
      <c r="AI49" s="3">
        <v>0.54</v>
      </c>
      <c r="AJ49" s="3">
        <v>0.624</v>
      </c>
      <c r="AK49" s="3" t="s">
        <v>12</v>
      </c>
      <c r="AL49" s="3">
        <v>0.85499999999999998</v>
      </c>
      <c r="AM49" s="15" t="s">
        <v>12</v>
      </c>
      <c r="AN49" s="10">
        <f t="shared" si="66"/>
        <v>0.624</v>
      </c>
      <c r="AO49" s="9">
        <f t="shared" si="67"/>
        <v>0.15100000000000002</v>
      </c>
      <c r="AP49" s="10">
        <f t="shared" si="68"/>
        <v>0.23099999999999998</v>
      </c>
      <c r="AQ49" s="9" t="s">
        <v>12</v>
      </c>
      <c r="AR49" s="55" t="s">
        <v>12</v>
      </c>
      <c r="AS49" s="55">
        <v>1.881</v>
      </c>
      <c r="AT49" s="55">
        <v>2.1030000000000002</v>
      </c>
      <c r="AU49" s="55">
        <v>2.2599999999999998</v>
      </c>
      <c r="AV49" s="3">
        <v>2.3940000000000001</v>
      </c>
      <c r="AW49" s="3">
        <v>2.5430000000000001</v>
      </c>
      <c r="AX49" s="3" t="s">
        <v>12</v>
      </c>
      <c r="AY49" s="3">
        <v>2.944</v>
      </c>
      <c r="AZ49" s="15" t="s">
        <v>12</v>
      </c>
      <c r="BA49" s="10">
        <f t="shared" si="69"/>
        <v>2.5430000000000001</v>
      </c>
      <c r="BB49" s="9">
        <f t="shared" si="70"/>
        <v>0.28300000000000036</v>
      </c>
      <c r="BC49" s="10">
        <f t="shared" si="71"/>
        <v>0.4009999999999998</v>
      </c>
      <c r="BD49" s="9">
        <v>7.4459999999999997</v>
      </c>
      <c r="BE49" s="3">
        <v>8.0779999999999994</v>
      </c>
      <c r="BF49" s="15">
        <v>8.734</v>
      </c>
      <c r="BG49" s="15">
        <f t="shared" si="72"/>
        <v>8.0779999999999994</v>
      </c>
      <c r="BH49" s="9">
        <f t="shared" si="73"/>
        <v>0.63199999999999967</v>
      </c>
      <c r="BI49" s="10">
        <f t="shared" si="74"/>
        <v>0.65600000000000058</v>
      </c>
      <c r="BJ49" s="9">
        <v>7.4580000000000002</v>
      </c>
      <c r="BK49" s="3">
        <v>8.0990000000000002</v>
      </c>
      <c r="BL49" s="15">
        <v>8.7669999999999995</v>
      </c>
      <c r="BM49" s="15">
        <f t="shared" si="75"/>
        <v>8.0990000000000002</v>
      </c>
      <c r="BN49" s="9">
        <f t="shared" si="76"/>
        <v>0.64100000000000001</v>
      </c>
      <c r="BO49" s="10">
        <f t="shared" si="77"/>
        <v>0.66799999999999926</v>
      </c>
      <c r="BP49">
        <f t="shared" si="78"/>
        <v>0</v>
      </c>
      <c r="BQ49" s="93">
        <f t="shared" si="79"/>
        <v>1.0748299319727883</v>
      </c>
      <c r="BR49" s="93">
        <f t="shared" si="80"/>
        <v>1.0901360544217686</v>
      </c>
      <c r="BS49" s="93" t="str">
        <f>VLOOKUP(C49,'Koppeling locatie - aslocatie'!$A$2:$C$8139,2,FALSE)</f>
        <v>maas210</v>
      </c>
      <c r="BT49" s="93">
        <f>VLOOKUP($BS49,aslocaties_v01!$C$3:$AA$500,MATCH($K$3/10,aslocaties_v01!$C$2:$X$2),FALSE)</f>
        <v>7.0650000000000004</v>
      </c>
      <c r="BU49" s="93">
        <f>VLOOKUP(BS49,aslocaties_v01!$C$3:$AA$500,MATCH($K$3,aslocaties_v01!$C$2:$X$2),FALSE)</f>
        <v>7.649</v>
      </c>
      <c r="BV49" s="93">
        <f>VLOOKUP(BS49,aslocaties_v01!$C$3:$AA$500,MATCH($K$3*10,aslocaties_v01!$C$2:$Y$2),FALSE)</f>
        <v>8.2629999999999999</v>
      </c>
      <c r="BW49" s="93">
        <f t="shared" si="81"/>
        <v>0.58399999999999963</v>
      </c>
      <c r="BX49" s="93">
        <f t="shared" si="82"/>
        <v>0.61399999999999988</v>
      </c>
      <c r="BY49" s="94">
        <f t="shared" si="83"/>
        <v>6.8027210884361589E-3</v>
      </c>
      <c r="BZ49" s="94">
        <f t="shared" si="84"/>
        <v>3.0015797788309873E-2</v>
      </c>
      <c r="CA49" s="94">
        <f t="shared" si="85"/>
        <v>9.0000000000000746E-2</v>
      </c>
      <c r="CB49">
        <f t="shared" si="86"/>
        <v>8.6000000000000298E-2</v>
      </c>
      <c r="CC49" s="58">
        <f t="shared" si="87"/>
        <v>6.7000000000000171E-2</v>
      </c>
      <c r="CD49" s="95" t="b">
        <f t="shared" si="88"/>
        <v>0</v>
      </c>
      <c r="CE49" s="96" t="b">
        <f t="shared" si="89"/>
        <v>1</v>
      </c>
      <c r="CF49" t="b">
        <f t="shared" si="90"/>
        <v>1</v>
      </c>
      <c r="CG49" t="b">
        <f t="shared" si="91"/>
        <v>1</v>
      </c>
      <c r="CH49" s="84" t="b">
        <f t="shared" si="92"/>
        <v>1</v>
      </c>
      <c r="CI49">
        <f t="shared" si="93"/>
        <v>0.624</v>
      </c>
      <c r="CJ49" t="b">
        <f t="shared" si="94"/>
        <v>1</v>
      </c>
      <c r="CK49" t="b">
        <f t="shared" si="95"/>
        <v>1</v>
      </c>
      <c r="CL49" s="84" t="b">
        <f t="shared" si="115"/>
        <v>1</v>
      </c>
      <c r="CM49">
        <f t="shared" si="96"/>
        <v>2.5430000000000001</v>
      </c>
      <c r="CN49" t="b">
        <f t="shared" si="97"/>
        <v>1</v>
      </c>
      <c r="CO49" s="84">
        <f t="shared" si="98"/>
        <v>6.185392607744513E-2</v>
      </c>
      <c r="CP49" t="b">
        <f t="shared" si="99"/>
        <v>1</v>
      </c>
      <c r="CQ49" s="96" t="b">
        <f t="shared" si="100"/>
        <v>1</v>
      </c>
      <c r="CR49" t="b">
        <f t="shared" si="101"/>
        <v>1</v>
      </c>
      <c r="CS49" t="b">
        <f t="shared" si="102"/>
        <v>1</v>
      </c>
      <c r="CT49" t="b">
        <f t="shared" si="103"/>
        <v>1</v>
      </c>
      <c r="CU49" t="b">
        <f t="shared" si="104"/>
        <v>1</v>
      </c>
      <c r="CV49" s="84" t="b">
        <f t="shared" si="105"/>
        <v>1</v>
      </c>
      <c r="CW49" t="b">
        <f t="shared" si="106"/>
        <v>1</v>
      </c>
      <c r="CX49" t="b">
        <f t="shared" si="107"/>
        <v>1</v>
      </c>
      <c r="CY49" t="b">
        <f t="shared" si="108"/>
        <v>1</v>
      </c>
      <c r="CZ49" t="b">
        <f t="shared" si="109"/>
        <v>1</v>
      </c>
      <c r="DA49" s="84">
        <f t="shared" si="110"/>
        <v>0</v>
      </c>
      <c r="DB49" t="b">
        <f t="shared" si="111"/>
        <v>0</v>
      </c>
    </row>
    <row r="50" spans="1:106">
      <c r="A50" s="9">
        <v>1924</v>
      </c>
      <c r="B50" s="3">
        <v>2</v>
      </c>
      <c r="C50" s="3" t="s">
        <v>2148</v>
      </c>
      <c r="D50" s="3" t="str">
        <f t="shared" si="58"/>
        <v>MA_1_39-1_dk_0052</v>
      </c>
      <c r="E50" s="3" t="str">
        <f t="shared" si="59"/>
        <v>0052</v>
      </c>
      <c r="F50" s="3">
        <v>151469.31200000001</v>
      </c>
      <c r="G50" s="15">
        <v>421905.31199999998</v>
      </c>
      <c r="H50" s="35" t="str">
        <f t="shared" si="60"/>
        <v>ja</v>
      </c>
      <c r="I50" s="42">
        <v>226</v>
      </c>
      <c r="J50" s="20" t="s">
        <v>375</v>
      </c>
      <c r="K50" s="21">
        <v>10000</v>
      </c>
      <c r="L50" s="28">
        <f t="shared" si="112"/>
        <v>1</v>
      </c>
      <c r="M50" s="28">
        <f t="shared" si="113"/>
        <v>1</v>
      </c>
      <c r="N50" s="56">
        <f t="shared" si="61"/>
        <v>10000</v>
      </c>
      <c r="O50" s="33">
        <f t="shared" si="114"/>
        <v>120.44336826909496</v>
      </c>
      <c r="P50" s="37">
        <f t="shared" si="62"/>
        <v>96.976285121659885</v>
      </c>
      <c r="Q50" s="9" t="s">
        <v>12</v>
      </c>
      <c r="R50" s="55" t="s">
        <v>12</v>
      </c>
      <c r="S50" s="55">
        <v>6.2530000000000001</v>
      </c>
      <c r="T50" s="55">
        <v>6.63</v>
      </c>
      <c r="U50" s="55">
        <v>6.9749999999999996</v>
      </c>
      <c r="V50" s="3">
        <v>7.25</v>
      </c>
      <c r="W50" s="3">
        <v>7.5629999999999997</v>
      </c>
      <c r="X50" s="3" t="s">
        <v>12</v>
      </c>
      <c r="Y50" s="3">
        <v>8.1959999999999997</v>
      </c>
      <c r="Z50" s="15" t="s">
        <v>12</v>
      </c>
      <c r="AA50" s="10">
        <f t="shared" si="63"/>
        <v>7.5629999999999997</v>
      </c>
      <c r="AB50" s="9">
        <f t="shared" si="64"/>
        <v>0.58800000000000008</v>
      </c>
      <c r="AC50" s="10">
        <f t="shared" si="65"/>
        <v>0.63300000000000001</v>
      </c>
      <c r="AD50" s="9" t="s">
        <v>12</v>
      </c>
      <c r="AE50" s="55" t="s">
        <v>12</v>
      </c>
      <c r="AF50" s="55">
        <v>0.32700000000000001</v>
      </c>
      <c r="AG50" s="55">
        <v>0.41</v>
      </c>
      <c r="AH50" s="55">
        <v>0.48</v>
      </c>
      <c r="AI50" s="3">
        <v>0.55100000000000005</v>
      </c>
      <c r="AJ50" s="3">
        <v>0.64</v>
      </c>
      <c r="AK50" s="3" t="s">
        <v>12</v>
      </c>
      <c r="AL50" s="3">
        <v>0.86799999999999999</v>
      </c>
      <c r="AM50" s="15" t="s">
        <v>12</v>
      </c>
      <c r="AN50" s="10">
        <f t="shared" si="66"/>
        <v>0.64</v>
      </c>
      <c r="AO50" s="9">
        <f t="shared" si="67"/>
        <v>0.16000000000000003</v>
      </c>
      <c r="AP50" s="10">
        <f t="shared" si="68"/>
        <v>0.22799999999999998</v>
      </c>
      <c r="AQ50" s="9" t="s">
        <v>12</v>
      </c>
      <c r="AR50" s="55" t="s">
        <v>12</v>
      </c>
      <c r="AS50" s="55">
        <v>1.899</v>
      </c>
      <c r="AT50" s="55">
        <v>2.1190000000000002</v>
      </c>
      <c r="AU50" s="55">
        <v>2.2799999999999998</v>
      </c>
      <c r="AV50" s="3">
        <v>2.42</v>
      </c>
      <c r="AW50" s="3">
        <v>2.5779999999999998</v>
      </c>
      <c r="AX50" s="3" t="s">
        <v>12</v>
      </c>
      <c r="AY50" s="3">
        <v>2.9790000000000001</v>
      </c>
      <c r="AZ50" s="15" t="s">
        <v>12</v>
      </c>
      <c r="BA50" s="10">
        <f t="shared" si="69"/>
        <v>2.5779999999999998</v>
      </c>
      <c r="BB50" s="9">
        <f t="shared" si="70"/>
        <v>0.29800000000000004</v>
      </c>
      <c r="BC50" s="10">
        <f t="shared" si="71"/>
        <v>0.40100000000000025</v>
      </c>
      <c r="BD50" s="9">
        <v>7.4509999999999996</v>
      </c>
      <c r="BE50" s="3">
        <v>8.077</v>
      </c>
      <c r="BF50" s="15">
        <v>8.7249999999999996</v>
      </c>
      <c r="BG50" s="15">
        <f t="shared" si="72"/>
        <v>8.077</v>
      </c>
      <c r="BH50" s="9">
        <f t="shared" si="73"/>
        <v>0.62600000000000033</v>
      </c>
      <c r="BI50" s="10">
        <f t="shared" si="74"/>
        <v>0.64799999999999969</v>
      </c>
      <c r="BJ50" s="9">
        <v>7.4610000000000003</v>
      </c>
      <c r="BK50" s="3">
        <v>8.0960000000000001</v>
      </c>
      <c r="BL50" s="15">
        <v>8.7539999999999996</v>
      </c>
      <c r="BM50" s="15">
        <f t="shared" si="75"/>
        <v>8.0960000000000001</v>
      </c>
      <c r="BN50" s="9">
        <f t="shared" si="76"/>
        <v>0.63499999999999979</v>
      </c>
      <c r="BO50" s="10">
        <f t="shared" si="77"/>
        <v>0.65799999999999947</v>
      </c>
      <c r="BP50">
        <f t="shared" si="78"/>
        <v>0</v>
      </c>
      <c r="BQ50" s="93">
        <f t="shared" si="79"/>
        <v>1.0646258503401365</v>
      </c>
      <c r="BR50" s="93">
        <f t="shared" si="80"/>
        <v>1.0799319727891152</v>
      </c>
      <c r="BS50" s="93" t="str">
        <f>VLOOKUP(C50,'Koppeling locatie - aslocatie'!$A$2:$C$8139,2,FALSE)</f>
        <v>maas210</v>
      </c>
      <c r="BT50" s="93">
        <f>VLOOKUP($BS50,aslocaties_v01!$C$3:$AA$500,MATCH($K$3/10,aslocaties_v01!$C$2:$X$2),FALSE)</f>
        <v>7.0650000000000004</v>
      </c>
      <c r="BU50" s="93">
        <f>VLOOKUP(BS50,aslocaties_v01!$C$3:$AA$500,MATCH($K$3,aslocaties_v01!$C$2:$X$2),FALSE)</f>
        <v>7.649</v>
      </c>
      <c r="BV50" s="93">
        <f>VLOOKUP(BS50,aslocaties_v01!$C$3:$AA$500,MATCH($K$3*10,aslocaties_v01!$C$2:$Y$2),FALSE)</f>
        <v>8.2629999999999999</v>
      </c>
      <c r="BW50" s="93">
        <f t="shared" si="81"/>
        <v>0.58399999999999963</v>
      </c>
      <c r="BX50" s="93">
        <f t="shared" si="82"/>
        <v>0.61399999999999988</v>
      </c>
      <c r="BY50" s="94">
        <f t="shared" si="83"/>
        <v>6.8027210884361589E-3</v>
      </c>
      <c r="BZ50" s="94">
        <f t="shared" si="84"/>
        <v>3.0015797788309873E-2</v>
      </c>
      <c r="CA50" s="94">
        <f t="shared" si="85"/>
        <v>9.0000000000000746E-2</v>
      </c>
      <c r="CB50">
        <f t="shared" si="86"/>
        <v>8.6000000000000298E-2</v>
      </c>
      <c r="CC50" s="58">
        <f t="shared" si="87"/>
        <v>6.7000000000000171E-2</v>
      </c>
      <c r="CD50" s="95" t="b">
        <f t="shared" si="88"/>
        <v>0</v>
      </c>
      <c r="CE50" s="96" t="b">
        <f t="shared" si="89"/>
        <v>1</v>
      </c>
      <c r="CF50" t="b">
        <f t="shared" si="90"/>
        <v>1</v>
      </c>
      <c r="CG50" t="b">
        <f t="shared" si="91"/>
        <v>1</v>
      </c>
      <c r="CH50" s="84" t="b">
        <f t="shared" si="92"/>
        <v>1</v>
      </c>
      <c r="CI50">
        <f t="shared" si="93"/>
        <v>0.64</v>
      </c>
      <c r="CJ50" t="b">
        <f t="shared" si="94"/>
        <v>1</v>
      </c>
      <c r="CK50" t="b">
        <f t="shared" si="95"/>
        <v>1</v>
      </c>
      <c r="CL50" s="84" t="b">
        <f t="shared" si="115"/>
        <v>1</v>
      </c>
      <c r="CM50">
        <f t="shared" si="96"/>
        <v>2.5779999999999998</v>
      </c>
      <c r="CN50" t="b">
        <f t="shared" si="97"/>
        <v>1</v>
      </c>
      <c r="CO50" s="84">
        <f t="shared" si="98"/>
        <v>6.172904378825339E-2</v>
      </c>
      <c r="CP50" t="b">
        <f t="shared" si="99"/>
        <v>1</v>
      </c>
      <c r="CQ50" s="96" t="b">
        <f t="shared" si="100"/>
        <v>1</v>
      </c>
      <c r="CR50" t="b">
        <f t="shared" si="101"/>
        <v>1</v>
      </c>
      <c r="CS50" t="b">
        <f t="shared" si="102"/>
        <v>1</v>
      </c>
      <c r="CT50" t="b">
        <f t="shared" si="103"/>
        <v>1</v>
      </c>
      <c r="CU50" t="b">
        <f t="shared" si="104"/>
        <v>1</v>
      </c>
      <c r="CV50" s="84" t="b">
        <f t="shared" si="105"/>
        <v>1</v>
      </c>
      <c r="CW50" t="b">
        <f t="shared" si="106"/>
        <v>1</v>
      </c>
      <c r="CX50" t="b">
        <f t="shared" si="107"/>
        <v>1</v>
      </c>
      <c r="CY50" t="b">
        <f t="shared" si="108"/>
        <v>1</v>
      </c>
      <c r="CZ50" t="b">
        <f t="shared" si="109"/>
        <v>1</v>
      </c>
      <c r="DA50" s="84">
        <f t="shared" si="110"/>
        <v>0</v>
      </c>
      <c r="DB50" t="b">
        <f t="shared" si="111"/>
        <v>0</v>
      </c>
    </row>
    <row r="51" spans="1:106">
      <c r="A51" s="9">
        <v>1925</v>
      </c>
      <c r="B51" s="3">
        <v>2</v>
      </c>
      <c r="C51" s="3" t="s">
        <v>2149</v>
      </c>
      <c r="D51" s="3" t="str">
        <f t="shared" si="58"/>
        <v>MA_1_39-1_dk_0053</v>
      </c>
      <c r="E51" s="3" t="str">
        <f t="shared" si="59"/>
        <v>0053</v>
      </c>
      <c r="F51" s="3">
        <v>151562.56200000001</v>
      </c>
      <c r="G51" s="15">
        <v>421878.68800000002</v>
      </c>
      <c r="H51" s="35" t="str">
        <f t="shared" si="60"/>
        <v>ja</v>
      </c>
      <c r="I51" s="42">
        <v>213</v>
      </c>
      <c r="J51" s="20" t="s">
        <v>375</v>
      </c>
      <c r="K51" s="21">
        <v>10000</v>
      </c>
      <c r="L51" s="28">
        <f t="shared" si="112"/>
        <v>1</v>
      </c>
      <c r="M51" s="28">
        <f t="shared" si="113"/>
        <v>1</v>
      </c>
      <c r="N51" s="56">
        <f t="shared" si="61"/>
        <v>10000</v>
      </c>
      <c r="O51" s="33">
        <f t="shared" si="114"/>
        <v>96.976285121659885</v>
      </c>
      <c r="P51" s="37">
        <f t="shared" si="62"/>
        <v>82.370330823640685</v>
      </c>
      <c r="Q51" s="9" t="s">
        <v>12</v>
      </c>
      <c r="R51" s="55" t="s">
        <v>12</v>
      </c>
      <c r="S51" s="55">
        <v>6.2539999999999996</v>
      </c>
      <c r="T51" s="55">
        <v>6.63</v>
      </c>
      <c r="U51" s="55">
        <v>6.9749999999999996</v>
      </c>
      <c r="V51" s="3">
        <v>7.25</v>
      </c>
      <c r="W51" s="3">
        <v>7.5629999999999997</v>
      </c>
      <c r="X51" s="3" t="s">
        <v>12</v>
      </c>
      <c r="Y51" s="3">
        <v>8.1959999999999997</v>
      </c>
      <c r="Z51" s="15" t="s">
        <v>12</v>
      </c>
      <c r="AA51" s="10">
        <f t="shared" si="63"/>
        <v>7.5629999999999997</v>
      </c>
      <c r="AB51" s="9">
        <f t="shared" si="64"/>
        <v>0.58800000000000008</v>
      </c>
      <c r="AC51" s="10">
        <f t="shared" si="65"/>
        <v>0.63300000000000001</v>
      </c>
      <c r="AD51" s="9" t="s">
        <v>12</v>
      </c>
      <c r="AE51" s="55" t="s">
        <v>12</v>
      </c>
      <c r="AF51" s="55">
        <v>0.39100000000000001</v>
      </c>
      <c r="AG51" s="55">
        <v>0.47</v>
      </c>
      <c r="AH51" s="55">
        <v>0.54800000000000004</v>
      </c>
      <c r="AI51" s="3">
        <v>0.61699999999999999</v>
      </c>
      <c r="AJ51" s="3">
        <v>0.69299999999999995</v>
      </c>
      <c r="AK51" s="3" t="s">
        <v>12</v>
      </c>
      <c r="AL51" s="3">
        <v>0.88400000000000001</v>
      </c>
      <c r="AM51" s="15" t="s">
        <v>12</v>
      </c>
      <c r="AN51" s="10">
        <f t="shared" si="66"/>
        <v>0.69299999999999995</v>
      </c>
      <c r="AO51" s="9">
        <f t="shared" si="67"/>
        <v>0.14499999999999991</v>
      </c>
      <c r="AP51" s="10">
        <f t="shared" si="68"/>
        <v>0.19100000000000006</v>
      </c>
      <c r="AQ51" s="9" t="s">
        <v>12</v>
      </c>
      <c r="AR51" s="55" t="s">
        <v>12</v>
      </c>
      <c r="AS51" s="55">
        <v>2.0179999999999998</v>
      </c>
      <c r="AT51" s="55">
        <v>2.2349999999999999</v>
      </c>
      <c r="AU51" s="55">
        <v>2.444</v>
      </c>
      <c r="AV51" s="3">
        <v>2.573</v>
      </c>
      <c r="AW51" s="3">
        <v>2.7069999999999999</v>
      </c>
      <c r="AX51" s="3" t="s">
        <v>12</v>
      </c>
      <c r="AY51" s="3">
        <v>3.02</v>
      </c>
      <c r="AZ51" s="15" t="s">
        <v>12</v>
      </c>
      <c r="BA51" s="10">
        <f t="shared" si="69"/>
        <v>2.7069999999999999</v>
      </c>
      <c r="BB51" s="9">
        <f t="shared" si="70"/>
        <v>0.2629999999999999</v>
      </c>
      <c r="BC51" s="10">
        <f t="shared" si="71"/>
        <v>0.31300000000000017</v>
      </c>
      <c r="BD51" s="9">
        <v>7.4489999999999998</v>
      </c>
      <c r="BE51" s="3">
        <v>8.0730000000000004</v>
      </c>
      <c r="BF51" s="15">
        <v>8.7210000000000001</v>
      </c>
      <c r="BG51" s="15">
        <f t="shared" si="72"/>
        <v>8.0730000000000004</v>
      </c>
      <c r="BH51" s="9">
        <f t="shared" si="73"/>
        <v>0.62400000000000055</v>
      </c>
      <c r="BI51" s="10">
        <f t="shared" si="74"/>
        <v>0.64799999999999969</v>
      </c>
      <c r="BJ51" s="9">
        <v>7.46</v>
      </c>
      <c r="BK51" s="3">
        <v>8.0909999999999993</v>
      </c>
      <c r="BL51" s="15">
        <v>8.7430000000000003</v>
      </c>
      <c r="BM51" s="15">
        <f t="shared" si="75"/>
        <v>8.0909999999999993</v>
      </c>
      <c r="BN51" s="9">
        <f t="shared" si="76"/>
        <v>0.63099999999999934</v>
      </c>
      <c r="BO51" s="10">
        <f t="shared" si="77"/>
        <v>0.65200000000000102</v>
      </c>
      <c r="BP51">
        <f t="shared" si="78"/>
        <v>0</v>
      </c>
      <c r="BQ51" s="93">
        <f t="shared" si="79"/>
        <v>1.0612244897959191</v>
      </c>
      <c r="BR51" s="93">
        <f t="shared" si="80"/>
        <v>1.073129251700679</v>
      </c>
      <c r="BS51" s="93" t="str">
        <f>VLOOKUP(C51,'Koppeling locatie - aslocatie'!$A$2:$C$8139,2,FALSE)</f>
        <v>maas210</v>
      </c>
      <c r="BT51" s="93">
        <f>VLOOKUP($BS51,aslocaties_v01!$C$3:$AA$500,MATCH($K$3/10,aslocaties_v01!$C$2:$X$2),FALSE)</f>
        <v>7.0650000000000004</v>
      </c>
      <c r="BU51" s="93">
        <f>VLOOKUP(BS51,aslocaties_v01!$C$3:$AA$500,MATCH($K$3,aslocaties_v01!$C$2:$X$2),FALSE)</f>
        <v>7.649</v>
      </c>
      <c r="BV51" s="93">
        <f>VLOOKUP(BS51,aslocaties_v01!$C$3:$AA$500,MATCH($K$3*10,aslocaties_v01!$C$2:$Y$2),FALSE)</f>
        <v>8.2629999999999999</v>
      </c>
      <c r="BW51" s="93">
        <f t="shared" si="81"/>
        <v>0.58399999999999963</v>
      </c>
      <c r="BX51" s="93">
        <f t="shared" si="82"/>
        <v>0.61399999999999988</v>
      </c>
      <c r="BY51" s="94">
        <f t="shared" si="83"/>
        <v>6.8027210884361589E-3</v>
      </c>
      <c r="BZ51" s="94">
        <f t="shared" si="84"/>
        <v>3.0015797788309873E-2</v>
      </c>
      <c r="CA51" s="94">
        <f t="shared" si="85"/>
        <v>9.0000000000000746E-2</v>
      </c>
      <c r="CB51">
        <f t="shared" si="86"/>
        <v>8.6000000000000298E-2</v>
      </c>
      <c r="CC51" s="58">
        <f t="shared" si="87"/>
        <v>6.7000000000000171E-2</v>
      </c>
      <c r="CD51" s="95" t="b">
        <f t="shared" si="88"/>
        <v>0</v>
      </c>
      <c r="CE51" s="96" t="b">
        <f t="shared" si="89"/>
        <v>1</v>
      </c>
      <c r="CF51" t="b">
        <f t="shared" si="90"/>
        <v>1</v>
      </c>
      <c r="CG51" t="b">
        <f t="shared" si="91"/>
        <v>1</v>
      </c>
      <c r="CH51" s="84" t="b">
        <f t="shared" si="92"/>
        <v>1</v>
      </c>
      <c r="CI51">
        <f t="shared" si="93"/>
        <v>0.69299999999999995</v>
      </c>
      <c r="CJ51" t="b">
        <f t="shared" si="94"/>
        <v>1</v>
      </c>
      <c r="CK51" t="b">
        <f t="shared" si="95"/>
        <v>1</v>
      </c>
      <c r="CL51" s="84" t="b">
        <f t="shared" si="115"/>
        <v>1</v>
      </c>
      <c r="CM51">
        <f t="shared" si="96"/>
        <v>2.7069999999999999</v>
      </c>
      <c r="CN51" t="b">
        <f t="shared" si="97"/>
        <v>1</v>
      </c>
      <c r="CO51" s="84">
        <f t="shared" si="98"/>
        <v>6.0622260260926389E-2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1926</v>
      </c>
      <c r="B52" s="3">
        <v>2</v>
      </c>
      <c r="C52" s="3" t="s">
        <v>2150</v>
      </c>
      <c r="D52" s="3" t="str">
        <f t="shared" si="58"/>
        <v>MA_1_39-1_dk_0054</v>
      </c>
      <c r="E52" s="3" t="str">
        <f t="shared" si="59"/>
        <v>0054</v>
      </c>
      <c r="F52" s="3">
        <v>151627.34400000001</v>
      </c>
      <c r="G52" s="15">
        <v>421929.56199999998</v>
      </c>
      <c r="H52" s="35" t="str">
        <f t="shared" si="60"/>
        <v>ja</v>
      </c>
      <c r="I52" s="42">
        <v>240</v>
      </c>
      <c r="J52" s="20" t="s">
        <v>375</v>
      </c>
      <c r="K52" s="21">
        <v>10000</v>
      </c>
      <c r="L52" s="28">
        <f t="shared" si="112"/>
        <v>1</v>
      </c>
      <c r="M52" s="28">
        <f t="shared" si="113"/>
        <v>1</v>
      </c>
      <c r="N52" s="56">
        <f t="shared" si="61"/>
        <v>10000</v>
      </c>
      <c r="O52" s="33">
        <f t="shared" si="114"/>
        <v>82.370330823640685</v>
      </c>
      <c r="P52" s="37">
        <f t="shared" si="62"/>
        <v>378.07748894770845</v>
      </c>
      <c r="Q52" s="9" t="s">
        <v>12</v>
      </c>
      <c r="R52" s="55" t="s">
        <v>12</v>
      </c>
      <c r="S52" s="55">
        <v>6.2549999999999999</v>
      </c>
      <c r="T52" s="55">
        <v>6.6310000000000002</v>
      </c>
      <c r="U52" s="55">
        <v>6.976</v>
      </c>
      <c r="V52" s="3">
        <v>7.25</v>
      </c>
      <c r="W52" s="3">
        <v>7.5640000000000001</v>
      </c>
      <c r="X52" s="3" t="s">
        <v>12</v>
      </c>
      <c r="Y52" s="3">
        <v>8.1959999999999997</v>
      </c>
      <c r="Z52" s="15" t="s">
        <v>12</v>
      </c>
      <c r="AA52" s="10">
        <f t="shared" si="63"/>
        <v>7.5640000000000001</v>
      </c>
      <c r="AB52" s="9">
        <f t="shared" si="64"/>
        <v>0.58800000000000008</v>
      </c>
      <c r="AC52" s="10">
        <f t="shared" si="65"/>
        <v>0.63199999999999967</v>
      </c>
      <c r="AD52" s="9" t="s">
        <v>12</v>
      </c>
      <c r="AE52" s="55" t="s">
        <v>12</v>
      </c>
      <c r="AF52" s="55">
        <v>0.40100000000000002</v>
      </c>
      <c r="AG52" s="55">
        <v>0.48</v>
      </c>
      <c r="AH52" s="55">
        <v>0.56100000000000005</v>
      </c>
      <c r="AI52" s="3">
        <v>0.63100000000000001</v>
      </c>
      <c r="AJ52" s="3">
        <v>0.70799999999999996</v>
      </c>
      <c r="AK52" s="3" t="s">
        <v>12</v>
      </c>
      <c r="AL52" s="3">
        <v>0.89500000000000002</v>
      </c>
      <c r="AM52" s="15" t="s">
        <v>12</v>
      </c>
      <c r="AN52" s="10">
        <f t="shared" si="66"/>
        <v>0.70799999999999996</v>
      </c>
      <c r="AO52" s="9">
        <f t="shared" si="67"/>
        <v>0.14699999999999991</v>
      </c>
      <c r="AP52" s="10">
        <f t="shared" si="68"/>
        <v>0.18700000000000006</v>
      </c>
      <c r="AQ52" s="9" t="s">
        <v>12</v>
      </c>
      <c r="AR52" s="55" t="s">
        <v>12</v>
      </c>
      <c r="AS52" s="55">
        <v>2.0449999999999999</v>
      </c>
      <c r="AT52" s="55">
        <v>2.2669999999999999</v>
      </c>
      <c r="AU52" s="55">
        <v>2.4780000000000002</v>
      </c>
      <c r="AV52" s="3">
        <v>2.6080000000000001</v>
      </c>
      <c r="AW52" s="3">
        <v>2.746</v>
      </c>
      <c r="AX52" s="3" t="s">
        <v>12</v>
      </c>
      <c r="AY52" s="3">
        <v>3.0609999999999999</v>
      </c>
      <c r="AZ52" s="15" t="s">
        <v>12</v>
      </c>
      <c r="BA52" s="10">
        <f t="shared" si="69"/>
        <v>2.746</v>
      </c>
      <c r="BB52" s="9">
        <f t="shared" si="70"/>
        <v>0.26799999999999979</v>
      </c>
      <c r="BC52" s="10">
        <f t="shared" si="71"/>
        <v>0.31499999999999995</v>
      </c>
      <c r="BD52" s="9">
        <v>7.4939999999999998</v>
      </c>
      <c r="BE52" s="3">
        <v>8.1280000000000001</v>
      </c>
      <c r="BF52" s="15">
        <v>8.7870000000000008</v>
      </c>
      <c r="BG52" s="15">
        <f t="shared" si="72"/>
        <v>8.1280000000000001</v>
      </c>
      <c r="BH52" s="9">
        <f t="shared" si="73"/>
        <v>0.63400000000000034</v>
      </c>
      <c r="BI52" s="10">
        <f t="shared" si="74"/>
        <v>0.6590000000000007</v>
      </c>
      <c r="BJ52" s="9">
        <v>7.5069999999999997</v>
      </c>
      <c r="BK52" s="3">
        <v>8.1509999999999998</v>
      </c>
      <c r="BL52" s="15">
        <v>8.8230000000000004</v>
      </c>
      <c r="BM52" s="15">
        <f t="shared" si="75"/>
        <v>8.1509999999999998</v>
      </c>
      <c r="BN52" s="9">
        <f t="shared" si="76"/>
        <v>0.64400000000000013</v>
      </c>
      <c r="BO52" s="10">
        <f t="shared" si="77"/>
        <v>0.6720000000000006</v>
      </c>
      <c r="BP52">
        <f t="shared" si="78"/>
        <v>0</v>
      </c>
      <c r="BQ52" s="93">
        <f t="shared" si="79"/>
        <v>1.0782312925170072</v>
      </c>
      <c r="BR52" s="93">
        <f t="shared" si="80"/>
        <v>1.0952380952380953</v>
      </c>
      <c r="BS52" s="93" t="str">
        <f>VLOOKUP(C52,'Koppeling locatie - aslocatie'!$A$2:$C$8139,2,FALSE)</f>
        <v>maas210</v>
      </c>
      <c r="BT52" s="93">
        <f>VLOOKUP($BS52,aslocaties_v01!$C$3:$AA$500,MATCH($K$3/10,aslocaties_v01!$C$2:$X$2),FALSE)</f>
        <v>7.0650000000000004</v>
      </c>
      <c r="BU52" s="93">
        <f>VLOOKUP(BS52,aslocaties_v01!$C$3:$AA$500,MATCH($K$3,aslocaties_v01!$C$2:$X$2),FALSE)</f>
        <v>7.649</v>
      </c>
      <c r="BV52" s="93">
        <f>VLOOKUP(BS52,aslocaties_v01!$C$3:$AA$500,MATCH($K$3*10,aslocaties_v01!$C$2:$Y$2),FALSE)</f>
        <v>8.2629999999999999</v>
      </c>
      <c r="BW52" s="93">
        <f t="shared" si="81"/>
        <v>0.58399999999999963</v>
      </c>
      <c r="BX52" s="93">
        <f t="shared" si="82"/>
        <v>0.61399999999999988</v>
      </c>
      <c r="BY52" s="94">
        <f t="shared" si="83"/>
        <v>6.8027210884361589E-3</v>
      </c>
      <c r="BZ52" s="94">
        <f t="shared" si="84"/>
        <v>2.8481012658227556E-2</v>
      </c>
      <c r="CA52" s="94">
        <f t="shared" si="85"/>
        <v>8.9000000000000412E-2</v>
      </c>
      <c r="CB52">
        <f t="shared" si="86"/>
        <v>8.4999999999999964E-2</v>
      </c>
      <c r="CC52" s="58">
        <f t="shared" si="87"/>
        <v>6.7000000000000171E-2</v>
      </c>
      <c r="CD52" s="95" t="b">
        <f t="shared" si="88"/>
        <v>0</v>
      </c>
      <c r="CE52" s="96" t="b">
        <f t="shared" si="89"/>
        <v>1</v>
      </c>
      <c r="CF52" t="b">
        <f t="shared" si="90"/>
        <v>1</v>
      </c>
      <c r="CG52" t="b">
        <f t="shared" si="91"/>
        <v>1</v>
      </c>
      <c r="CH52" s="84" t="b">
        <f t="shared" si="92"/>
        <v>1</v>
      </c>
      <c r="CI52">
        <f t="shared" si="93"/>
        <v>0.70799999999999996</v>
      </c>
      <c r="CJ52" t="b">
        <f t="shared" si="94"/>
        <v>1</v>
      </c>
      <c r="CK52" t="b">
        <f t="shared" si="95"/>
        <v>1</v>
      </c>
      <c r="CL52" s="84" t="b">
        <f t="shared" si="115"/>
        <v>1</v>
      </c>
      <c r="CM52">
        <f t="shared" si="96"/>
        <v>2.746</v>
      </c>
      <c r="CN52" t="b">
        <f t="shared" si="97"/>
        <v>1</v>
      </c>
      <c r="CO52" s="84">
        <f t="shared" si="98"/>
        <v>6.0187678647741584E-2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1927</v>
      </c>
      <c r="B53" s="3">
        <v>2</v>
      </c>
      <c r="C53" s="3" t="s">
        <v>2151</v>
      </c>
      <c r="D53" s="3" t="str">
        <f t="shared" si="58"/>
        <v>MA_1_39-1_dk_0055</v>
      </c>
      <c r="E53" s="3" t="str">
        <f t="shared" si="59"/>
        <v>0055</v>
      </c>
      <c r="F53" s="3">
        <v>151496.34400000001</v>
      </c>
      <c r="G53" s="15">
        <v>422284.21899999998</v>
      </c>
      <c r="H53" s="35" t="str">
        <f t="shared" si="60"/>
        <v>ja</v>
      </c>
      <c r="I53" s="42">
        <v>249</v>
      </c>
      <c r="J53" s="20" t="s">
        <v>375</v>
      </c>
      <c r="K53" s="21">
        <v>10000</v>
      </c>
      <c r="L53" s="28">
        <f t="shared" si="112"/>
        <v>1</v>
      </c>
      <c r="M53" s="28">
        <f t="shared" si="113"/>
        <v>1</v>
      </c>
      <c r="N53" s="56">
        <f t="shared" si="61"/>
        <v>10000</v>
      </c>
      <c r="O53" s="33">
        <f t="shared" si="114"/>
        <v>378.07748894770845</v>
      </c>
      <c r="P53" s="37">
        <f t="shared" si="62"/>
        <v>92.582016936330831</v>
      </c>
      <c r="Q53" s="9" t="s">
        <v>12</v>
      </c>
      <c r="R53" s="55" t="s">
        <v>12</v>
      </c>
      <c r="S53" s="55">
        <v>6.2539999999999996</v>
      </c>
      <c r="T53" s="55">
        <v>6.6310000000000002</v>
      </c>
      <c r="U53" s="55">
        <v>6.976</v>
      </c>
      <c r="V53" s="3">
        <v>7.2510000000000003</v>
      </c>
      <c r="W53" s="3">
        <v>7.5640000000000001</v>
      </c>
      <c r="X53" s="3" t="s">
        <v>12</v>
      </c>
      <c r="Y53" s="3">
        <v>8.202</v>
      </c>
      <c r="Z53" s="15" t="s">
        <v>12</v>
      </c>
      <c r="AA53" s="10">
        <f t="shared" si="63"/>
        <v>7.5640000000000001</v>
      </c>
      <c r="AB53" s="9">
        <f t="shared" si="64"/>
        <v>0.58800000000000008</v>
      </c>
      <c r="AC53" s="10">
        <f t="shared" si="65"/>
        <v>0.6379999999999999</v>
      </c>
      <c r="AD53" s="9" t="s">
        <v>12</v>
      </c>
      <c r="AE53" s="55" t="s">
        <v>12</v>
      </c>
      <c r="AF53" s="55">
        <v>0.47199999999999998</v>
      </c>
      <c r="AG53" s="55">
        <v>0.53300000000000003</v>
      </c>
      <c r="AH53" s="55">
        <v>0.59799999999999998</v>
      </c>
      <c r="AI53" s="3">
        <v>0.66</v>
      </c>
      <c r="AJ53" s="3">
        <v>0.73299999999999998</v>
      </c>
      <c r="AK53" s="3" t="s">
        <v>12</v>
      </c>
      <c r="AL53" s="3">
        <v>0.9</v>
      </c>
      <c r="AM53" s="15" t="s">
        <v>12</v>
      </c>
      <c r="AN53" s="10">
        <f t="shared" si="66"/>
        <v>0.73299999999999998</v>
      </c>
      <c r="AO53" s="9">
        <f t="shared" si="67"/>
        <v>0.13500000000000001</v>
      </c>
      <c r="AP53" s="10">
        <f t="shared" si="68"/>
        <v>0.16700000000000004</v>
      </c>
      <c r="AQ53" s="9" t="s">
        <v>12</v>
      </c>
      <c r="AR53" s="55" t="s">
        <v>12</v>
      </c>
      <c r="AS53" s="55">
        <v>2.3090000000000002</v>
      </c>
      <c r="AT53" s="55">
        <v>2.4470000000000001</v>
      </c>
      <c r="AU53" s="55">
        <v>2.581</v>
      </c>
      <c r="AV53" s="3">
        <v>2.7010000000000001</v>
      </c>
      <c r="AW53" s="3">
        <v>2.8319999999999999</v>
      </c>
      <c r="AX53" s="3" t="s">
        <v>12</v>
      </c>
      <c r="AY53" s="3">
        <v>3.2240000000000002</v>
      </c>
      <c r="AZ53" s="15" t="s">
        <v>12</v>
      </c>
      <c r="BA53" s="10">
        <f t="shared" si="69"/>
        <v>2.8319999999999999</v>
      </c>
      <c r="BB53" s="9">
        <f t="shared" si="70"/>
        <v>0.25099999999999989</v>
      </c>
      <c r="BC53" s="10">
        <f t="shared" si="71"/>
        <v>0.39200000000000035</v>
      </c>
      <c r="BD53" s="9">
        <v>7.4790000000000001</v>
      </c>
      <c r="BE53" s="3">
        <v>8.1140000000000008</v>
      </c>
      <c r="BF53" s="15">
        <v>8.7720000000000002</v>
      </c>
      <c r="BG53" s="15">
        <f t="shared" si="72"/>
        <v>8.1140000000000008</v>
      </c>
      <c r="BH53" s="9">
        <f t="shared" si="73"/>
        <v>0.63500000000000068</v>
      </c>
      <c r="BI53" s="10">
        <f t="shared" si="74"/>
        <v>0.65799999999999947</v>
      </c>
      <c r="BJ53" s="9">
        <v>7.4870000000000001</v>
      </c>
      <c r="BK53" s="3">
        <v>8.1289999999999996</v>
      </c>
      <c r="BL53" s="15">
        <v>8.7919999999999998</v>
      </c>
      <c r="BM53" s="15">
        <f t="shared" si="75"/>
        <v>8.1289999999999996</v>
      </c>
      <c r="BN53" s="9">
        <f t="shared" si="76"/>
        <v>0.64199999999999946</v>
      </c>
      <c r="BO53" s="10">
        <f t="shared" si="77"/>
        <v>0.66300000000000026</v>
      </c>
      <c r="BP53">
        <f t="shared" si="78"/>
        <v>0</v>
      </c>
      <c r="BQ53" s="93">
        <f t="shared" si="79"/>
        <v>1.0799319727891166</v>
      </c>
      <c r="BR53" s="93">
        <f t="shared" si="80"/>
        <v>1.0918367346938764</v>
      </c>
      <c r="BS53" s="93" t="str">
        <f>VLOOKUP(C53,'Koppeling locatie - aslocatie'!$A$2:$C$8139,2,FALSE)</f>
        <v>maas210</v>
      </c>
      <c r="BT53" s="93">
        <f>VLOOKUP($BS53,aslocaties_v01!$C$3:$AA$500,MATCH($K$3/10,aslocaties_v01!$C$2:$X$2),FALSE)</f>
        <v>7.0650000000000004</v>
      </c>
      <c r="BU53" s="93">
        <f>VLOOKUP(BS53,aslocaties_v01!$C$3:$AA$500,MATCH($K$3,aslocaties_v01!$C$2:$X$2),FALSE)</f>
        <v>7.649</v>
      </c>
      <c r="BV53" s="93">
        <f>VLOOKUP(BS53,aslocaties_v01!$C$3:$AA$500,MATCH($K$3*10,aslocaties_v01!$C$2:$Y$2),FALSE)</f>
        <v>8.2629999999999999</v>
      </c>
      <c r="BW53" s="93">
        <f t="shared" si="81"/>
        <v>0.58399999999999963</v>
      </c>
      <c r="BX53" s="93">
        <f t="shared" si="82"/>
        <v>0.61399999999999988</v>
      </c>
      <c r="BY53" s="94">
        <f t="shared" si="83"/>
        <v>6.8027210884361589E-3</v>
      </c>
      <c r="BZ53" s="94">
        <f t="shared" si="84"/>
        <v>3.7617554858934255E-2</v>
      </c>
      <c r="CA53" s="94">
        <f t="shared" si="85"/>
        <v>8.9000000000000412E-2</v>
      </c>
      <c r="CB53">
        <f t="shared" si="86"/>
        <v>8.4999999999999964E-2</v>
      </c>
      <c r="CC53" s="58">
        <f t="shared" si="87"/>
        <v>6.0999999999999943E-2</v>
      </c>
      <c r="CD53" s="95" t="b">
        <f t="shared" si="88"/>
        <v>0</v>
      </c>
      <c r="CE53" s="96" t="b">
        <f t="shared" si="89"/>
        <v>1</v>
      </c>
      <c r="CF53" t="b">
        <f t="shared" si="90"/>
        <v>1</v>
      </c>
      <c r="CG53" t="b">
        <f t="shared" si="91"/>
        <v>1</v>
      </c>
      <c r="CH53" s="84" t="b">
        <f t="shared" si="92"/>
        <v>1</v>
      </c>
      <c r="CI53">
        <f t="shared" si="93"/>
        <v>0.73299999999999998</v>
      </c>
      <c r="CJ53" t="b">
        <f t="shared" si="94"/>
        <v>1</v>
      </c>
      <c r="CK53" t="b">
        <f t="shared" si="95"/>
        <v>1</v>
      </c>
      <c r="CL53" s="84" t="b">
        <f t="shared" si="115"/>
        <v>1</v>
      </c>
      <c r="CM53">
        <f t="shared" si="96"/>
        <v>2.8319999999999999</v>
      </c>
      <c r="CN53" t="b">
        <f t="shared" si="97"/>
        <v>1</v>
      </c>
      <c r="CO53" s="84">
        <f t="shared" si="98"/>
        <v>5.8585869281430905E-2</v>
      </c>
      <c r="CP53" t="b">
        <f t="shared" si="99"/>
        <v>1</v>
      </c>
      <c r="CQ53" s="96" t="b">
        <f t="shared" si="100"/>
        <v>1</v>
      </c>
      <c r="CR53" t="b">
        <f t="shared" si="101"/>
        <v>1</v>
      </c>
      <c r="CS53" t="b">
        <f t="shared" si="102"/>
        <v>1</v>
      </c>
      <c r="CT53" t="b">
        <f t="shared" si="103"/>
        <v>1</v>
      </c>
      <c r="CU53" t="b">
        <f t="shared" si="104"/>
        <v>1</v>
      </c>
      <c r="CV53" s="84" t="b">
        <f t="shared" si="105"/>
        <v>1</v>
      </c>
      <c r="CW53" t="b">
        <f t="shared" si="106"/>
        <v>1</v>
      </c>
      <c r="CX53" t="b">
        <f t="shared" si="107"/>
        <v>1</v>
      </c>
      <c r="CY53" t="b">
        <f t="shared" si="108"/>
        <v>1</v>
      </c>
      <c r="CZ53" t="b">
        <f t="shared" si="109"/>
        <v>1</v>
      </c>
      <c r="DA53" s="84">
        <f t="shared" si="110"/>
        <v>0</v>
      </c>
      <c r="DB53" t="b">
        <f t="shared" si="111"/>
        <v>0</v>
      </c>
    </row>
    <row r="54" spans="1:106">
      <c r="A54" s="9">
        <v>1928</v>
      </c>
      <c r="B54" s="3">
        <v>2</v>
      </c>
      <c r="C54" s="3" t="s">
        <v>2152</v>
      </c>
      <c r="D54" s="3" t="str">
        <f t="shared" si="58"/>
        <v>MA_1_39-1_dk_0056</v>
      </c>
      <c r="E54" s="3" t="str">
        <f t="shared" si="59"/>
        <v>0056</v>
      </c>
      <c r="F54" s="3">
        <v>151422.31200000001</v>
      </c>
      <c r="G54" s="15">
        <v>422228.625</v>
      </c>
      <c r="H54" s="35" t="str">
        <f t="shared" si="60"/>
        <v>ja</v>
      </c>
      <c r="I54" s="42">
        <v>242</v>
      </c>
      <c r="J54" s="20" t="s">
        <v>375</v>
      </c>
      <c r="K54" s="21">
        <v>10000</v>
      </c>
      <c r="L54" s="28">
        <f t="shared" si="112"/>
        <v>1</v>
      </c>
      <c r="M54" s="28">
        <f t="shared" si="113"/>
        <v>1</v>
      </c>
      <c r="N54" s="56">
        <f t="shared" si="61"/>
        <v>10000</v>
      </c>
      <c r="O54" s="33">
        <f t="shared" si="114"/>
        <v>92.582016936330831</v>
      </c>
      <c r="P54" s="37">
        <f t="shared" si="62"/>
        <v>152.52115987298578</v>
      </c>
      <c r="Q54" s="9" t="s">
        <v>12</v>
      </c>
      <c r="R54" s="55" t="s">
        <v>12</v>
      </c>
      <c r="S54" s="55">
        <v>6.2530000000000001</v>
      </c>
      <c r="T54" s="55">
        <v>6.63</v>
      </c>
      <c r="U54" s="55">
        <v>6.9749999999999996</v>
      </c>
      <c r="V54" s="3">
        <v>7.25</v>
      </c>
      <c r="W54" s="3">
        <v>7.5640000000000001</v>
      </c>
      <c r="X54" s="3" t="s">
        <v>12</v>
      </c>
      <c r="Y54" s="3">
        <v>8.1999999999999993</v>
      </c>
      <c r="Z54" s="15" t="s">
        <v>12</v>
      </c>
      <c r="AA54" s="10">
        <f t="shared" si="63"/>
        <v>7.5640000000000001</v>
      </c>
      <c r="AB54" s="9">
        <f t="shared" si="64"/>
        <v>0.58900000000000041</v>
      </c>
      <c r="AC54" s="10">
        <f t="shared" si="65"/>
        <v>0.63599999999999923</v>
      </c>
      <c r="AD54" s="9" t="s">
        <v>12</v>
      </c>
      <c r="AE54" s="55" t="s">
        <v>12</v>
      </c>
      <c r="AF54" s="55">
        <v>0.51300000000000001</v>
      </c>
      <c r="AG54" s="55">
        <v>0.57099999999999995</v>
      </c>
      <c r="AH54" s="55">
        <v>0.63900000000000001</v>
      </c>
      <c r="AI54" s="3">
        <v>0.70399999999999996</v>
      </c>
      <c r="AJ54" s="3">
        <v>0.78100000000000003</v>
      </c>
      <c r="AK54" s="3" t="s">
        <v>12</v>
      </c>
      <c r="AL54" s="3">
        <v>0.95099999999999996</v>
      </c>
      <c r="AM54" s="15" t="s">
        <v>12</v>
      </c>
      <c r="AN54" s="10">
        <f t="shared" si="66"/>
        <v>0.78100000000000003</v>
      </c>
      <c r="AO54" s="9">
        <f t="shared" si="67"/>
        <v>0.14200000000000002</v>
      </c>
      <c r="AP54" s="10">
        <f t="shared" si="68"/>
        <v>0.16999999999999993</v>
      </c>
      <c r="AQ54" s="9" t="s">
        <v>12</v>
      </c>
      <c r="AR54" s="55" t="s">
        <v>12</v>
      </c>
      <c r="AS54" s="55">
        <v>2.387</v>
      </c>
      <c r="AT54" s="55">
        <v>2.5099999999999998</v>
      </c>
      <c r="AU54" s="55">
        <v>2.6389999999999998</v>
      </c>
      <c r="AV54" s="3">
        <v>2.7589999999999999</v>
      </c>
      <c r="AW54" s="3">
        <v>2.899</v>
      </c>
      <c r="AX54" s="3" t="s">
        <v>12</v>
      </c>
      <c r="AY54" s="3">
        <v>3.22</v>
      </c>
      <c r="AZ54" s="15" t="s">
        <v>12</v>
      </c>
      <c r="BA54" s="10">
        <f t="shared" si="69"/>
        <v>2.899</v>
      </c>
      <c r="BB54" s="9">
        <f t="shared" si="70"/>
        <v>0.26000000000000023</v>
      </c>
      <c r="BC54" s="10">
        <f t="shared" si="71"/>
        <v>0.32100000000000017</v>
      </c>
      <c r="BD54" s="9">
        <v>7.4649999999999999</v>
      </c>
      <c r="BE54" s="3">
        <v>8.0969999999999995</v>
      </c>
      <c r="BF54" s="15">
        <v>8.75</v>
      </c>
      <c r="BG54" s="15">
        <f t="shared" si="72"/>
        <v>8.0969999999999995</v>
      </c>
      <c r="BH54" s="9">
        <f t="shared" si="73"/>
        <v>0.63199999999999967</v>
      </c>
      <c r="BI54" s="10">
        <f t="shared" si="74"/>
        <v>0.65300000000000047</v>
      </c>
      <c r="BJ54" s="9">
        <v>7.476</v>
      </c>
      <c r="BK54" s="3">
        <v>8.1159999999999997</v>
      </c>
      <c r="BL54" s="15">
        <v>8.7750000000000004</v>
      </c>
      <c r="BM54" s="15">
        <f t="shared" si="75"/>
        <v>8.1159999999999997</v>
      </c>
      <c r="BN54" s="9">
        <f t="shared" si="76"/>
        <v>0.63999999999999968</v>
      </c>
      <c r="BO54" s="10">
        <f t="shared" si="77"/>
        <v>0.6590000000000007</v>
      </c>
      <c r="BP54">
        <f t="shared" si="78"/>
        <v>0</v>
      </c>
      <c r="BQ54" s="93">
        <f t="shared" si="79"/>
        <v>1.0730050933786066</v>
      </c>
      <c r="BR54" s="93">
        <f t="shared" si="80"/>
        <v>1.0865874363327661</v>
      </c>
      <c r="BS54" s="93" t="str">
        <f>VLOOKUP(C54,'Koppeling locatie - aslocatie'!$A$2:$C$8139,2,FALSE)</f>
        <v>maas210</v>
      </c>
      <c r="BT54" s="93">
        <f>VLOOKUP($BS54,aslocaties_v01!$C$3:$AA$500,MATCH($K$3/10,aslocaties_v01!$C$2:$X$2),FALSE)</f>
        <v>7.0650000000000004</v>
      </c>
      <c r="BU54" s="93">
        <f>VLOOKUP(BS54,aslocaties_v01!$C$3:$AA$500,MATCH($K$3,aslocaties_v01!$C$2:$X$2),FALSE)</f>
        <v>7.649</v>
      </c>
      <c r="BV54" s="93">
        <f>VLOOKUP(BS54,aslocaties_v01!$C$3:$AA$500,MATCH($K$3*10,aslocaties_v01!$C$2:$Y$2),FALSE)</f>
        <v>8.2629999999999999</v>
      </c>
      <c r="BW54" s="93">
        <f t="shared" si="81"/>
        <v>0.58399999999999963</v>
      </c>
      <c r="BX54" s="93">
        <f t="shared" si="82"/>
        <v>0.61399999999999988</v>
      </c>
      <c r="BY54" s="94">
        <f t="shared" si="83"/>
        <v>8.4889643463510467E-3</v>
      </c>
      <c r="BZ54" s="94">
        <f t="shared" si="84"/>
        <v>3.4591194968552452E-2</v>
      </c>
      <c r="CA54" s="94">
        <f t="shared" si="85"/>
        <v>9.0000000000000746E-2</v>
      </c>
      <c r="CB54">
        <f t="shared" si="86"/>
        <v>8.4999999999999964E-2</v>
      </c>
      <c r="CC54" s="58">
        <f t="shared" si="87"/>
        <v>6.3000000000000611E-2</v>
      </c>
      <c r="CD54" s="95" t="b">
        <f t="shared" si="88"/>
        <v>0</v>
      </c>
      <c r="CE54" s="96" t="b">
        <f t="shared" si="89"/>
        <v>1</v>
      </c>
      <c r="CF54" t="b">
        <f t="shared" si="90"/>
        <v>1</v>
      </c>
      <c r="CG54" t="b">
        <f t="shared" si="91"/>
        <v>1</v>
      </c>
      <c r="CH54" s="84" t="b">
        <f t="shared" si="92"/>
        <v>1</v>
      </c>
      <c r="CI54">
        <f t="shared" si="93"/>
        <v>0.78100000000000003</v>
      </c>
      <c r="CJ54" t="b">
        <f t="shared" si="94"/>
        <v>1</v>
      </c>
      <c r="CK54" t="b">
        <f t="shared" si="95"/>
        <v>1</v>
      </c>
      <c r="CL54" s="84" t="b">
        <f t="shared" si="115"/>
        <v>1</v>
      </c>
      <c r="CM54">
        <f t="shared" si="96"/>
        <v>2.899</v>
      </c>
      <c r="CN54" t="b">
        <f t="shared" si="97"/>
        <v>1</v>
      </c>
      <c r="CO54" s="84">
        <f t="shared" si="98"/>
        <v>5.9570329843494418E-2</v>
      </c>
      <c r="CP54" t="b">
        <f t="shared" si="99"/>
        <v>1</v>
      </c>
      <c r="CQ54" s="96" t="b">
        <f t="shared" si="100"/>
        <v>1</v>
      </c>
      <c r="CR54" t="b">
        <f t="shared" si="101"/>
        <v>1</v>
      </c>
      <c r="CS54" t="b">
        <f t="shared" si="102"/>
        <v>1</v>
      </c>
      <c r="CT54" t="b">
        <f t="shared" si="103"/>
        <v>1</v>
      </c>
      <c r="CU54" t="b">
        <f t="shared" si="104"/>
        <v>1</v>
      </c>
      <c r="CV54" s="84" t="b">
        <f t="shared" si="105"/>
        <v>1</v>
      </c>
      <c r="CW54" t="b">
        <f t="shared" si="106"/>
        <v>1</v>
      </c>
      <c r="CX54" t="b">
        <f t="shared" si="107"/>
        <v>1</v>
      </c>
      <c r="CY54" t="b">
        <f t="shared" si="108"/>
        <v>1</v>
      </c>
      <c r="CZ54" t="b">
        <f t="shared" si="109"/>
        <v>1</v>
      </c>
      <c r="DA54" s="84">
        <f t="shared" si="110"/>
        <v>0</v>
      </c>
      <c r="DB54" t="b">
        <f t="shared" si="111"/>
        <v>0</v>
      </c>
    </row>
    <row r="55" spans="1:106">
      <c r="A55" s="9">
        <v>1929</v>
      </c>
      <c r="B55" s="3">
        <v>2</v>
      </c>
      <c r="C55" s="3" t="s">
        <v>2153</v>
      </c>
      <c r="D55" s="3" t="str">
        <f t="shared" si="58"/>
        <v>MA_1_39-1_dk_0057</v>
      </c>
      <c r="E55" s="3" t="str">
        <f t="shared" si="59"/>
        <v>0057</v>
      </c>
      <c r="F55" s="3">
        <v>151370.984</v>
      </c>
      <c r="G55" s="15">
        <v>422085</v>
      </c>
      <c r="H55" s="35" t="str">
        <f t="shared" si="60"/>
        <v>ja</v>
      </c>
      <c r="I55" s="42">
        <v>260</v>
      </c>
      <c r="J55" s="20" t="s">
        <v>375</v>
      </c>
      <c r="K55" s="21">
        <v>10000</v>
      </c>
      <c r="L55" s="28">
        <f t="shared" si="112"/>
        <v>1</v>
      </c>
      <c r="M55" s="28">
        <f t="shared" si="113"/>
        <v>1</v>
      </c>
      <c r="N55" s="56">
        <f t="shared" si="61"/>
        <v>10000</v>
      </c>
      <c r="O55" s="33">
        <f t="shared" si="114"/>
        <v>152.52115987298578</v>
      </c>
      <c r="P55" s="37">
        <f t="shared" si="62"/>
        <v>793.20960884308954</v>
      </c>
      <c r="Q55" s="9" t="s">
        <v>12</v>
      </c>
      <c r="R55" s="55" t="s">
        <v>12</v>
      </c>
      <c r="S55" s="55">
        <v>6.2560000000000002</v>
      </c>
      <c r="T55" s="55">
        <v>6.6319999999999997</v>
      </c>
      <c r="U55" s="55">
        <v>6.976</v>
      </c>
      <c r="V55" s="3">
        <v>7.25</v>
      </c>
      <c r="W55" s="3">
        <v>7.5640000000000001</v>
      </c>
      <c r="X55" s="3" t="s">
        <v>12</v>
      </c>
      <c r="Y55" s="3">
        <v>8.1989999999999998</v>
      </c>
      <c r="Z55" s="15" t="s">
        <v>12</v>
      </c>
      <c r="AA55" s="10">
        <f t="shared" si="63"/>
        <v>7.5640000000000001</v>
      </c>
      <c r="AB55" s="9">
        <f t="shared" si="64"/>
        <v>0.58800000000000008</v>
      </c>
      <c r="AC55" s="10">
        <f t="shared" si="65"/>
        <v>0.63499999999999979</v>
      </c>
      <c r="AD55" s="9" t="s">
        <v>12</v>
      </c>
      <c r="AE55" s="55" t="s">
        <v>12</v>
      </c>
      <c r="AF55" s="55">
        <v>0.45600000000000002</v>
      </c>
      <c r="AG55" s="55">
        <v>0.51800000000000002</v>
      </c>
      <c r="AH55" s="55">
        <v>0.58599999999999997</v>
      </c>
      <c r="AI55" s="3">
        <v>0.65500000000000003</v>
      </c>
      <c r="AJ55" s="3">
        <v>0.73699999999999999</v>
      </c>
      <c r="AK55" s="3" t="s">
        <v>12</v>
      </c>
      <c r="AL55" s="3">
        <v>0.92</v>
      </c>
      <c r="AM55" s="15" t="s">
        <v>12</v>
      </c>
      <c r="AN55" s="10">
        <f t="shared" si="66"/>
        <v>0.73699999999999999</v>
      </c>
      <c r="AO55" s="9">
        <f t="shared" si="67"/>
        <v>0.15100000000000002</v>
      </c>
      <c r="AP55" s="10">
        <f t="shared" si="68"/>
        <v>0.18300000000000005</v>
      </c>
      <c r="AQ55" s="9" t="s">
        <v>12</v>
      </c>
      <c r="AR55" s="55" t="s">
        <v>12</v>
      </c>
      <c r="AS55" s="55">
        <v>2.2530000000000001</v>
      </c>
      <c r="AT55" s="55">
        <v>2.387</v>
      </c>
      <c r="AU55" s="55">
        <v>2.5249999999999999</v>
      </c>
      <c r="AV55" s="3">
        <v>2.6480000000000001</v>
      </c>
      <c r="AW55" s="3">
        <v>2.7930000000000001</v>
      </c>
      <c r="AX55" s="3" t="s">
        <v>12</v>
      </c>
      <c r="AY55" s="3">
        <v>3.2330000000000001</v>
      </c>
      <c r="AZ55" s="15" t="s">
        <v>12</v>
      </c>
      <c r="BA55" s="10">
        <f t="shared" si="69"/>
        <v>2.7930000000000001</v>
      </c>
      <c r="BB55" s="9">
        <f t="shared" si="70"/>
        <v>0.26800000000000024</v>
      </c>
      <c r="BC55" s="10">
        <f t="shared" si="71"/>
        <v>0.43999999999999995</v>
      </c>
      <c r="BD55" s="9">
        <v>7.4630000000000001</v>
      </c>
      <c r="BE55" s="3">
        <v>8.1010000000000009</v>
      </c>
      <c r="BF55" s="15">
        <v>8.7449999999999992</v>
      </c>
      <c r="BG55" s="15">
        <f t="shared" si="72"/>
        <v>8.1010000000000009</v>
      </c>
      <c r="BH55" s="9">
        <f t="shared" si="73"/>
        <v>0.63800000000000079</v>
      </c>
      <c r="BI55" s="10">
        <f t="shared" si="74"/>
        <v>0.64399999999999835</v>
      </c>
      <c r="BJ55" s="9">
        <v>7.4790000000000001</v>
      </c>
      <c r="BK55" s="3">
        <v>8.1319999999999997</v>
      </c>
      <c r="BL55" s="15">
        <v>8.7810000000000006</v>
      </c>
      <c r="BM55" s="15">
        <f t="shared" si="75"/>
        <v>8.1319999999999997</v>
      </c>
      <c r="BN55" s="9">
        <f t="shared" si="76"/>
        <v>0.65299999999999958</v>
      </c>
      <c r="BO55" s="10">
        <f t="shared" si="77"/>
        <v>0.64900000000000091</v>
      </c>
      <c r="BP55">
        <f t="shared" si="78"/>
        <v>0</v>
      </c>
      <c r="BQ55" s="93">
        <f t="shared" si="79"/>
        <v>1.0850340136054433</v>
      </c>
      <c r="BR55" s="93">
        <f t="shared" si="80"/>
        <v>1.1105442176870739</v>
      </c>
      <c r="BS55" s="93" t="str">
        <f>VLOOKUP(C55,'Koppeling locatie - aslocatie'!$A$2:$C$8139,2,FALSE)</f>
        <v>maas210</v>
      </c>
      <c r="BT55" s="93">
        <f>VLOOKUP($BS55,aslocaties_v01!$C$3:$AA$500,MATCH($K$3/10,aslocaties_v01!$C$2:$X$2),FALSE)</f>
        <v>7.0650000000000004</v>
      </c>
      <c r="BU55" s="93">
        <f>VLOOKUP(BS55,aslocaties_v01!$C$3:$AA$500,MATCH($K$3,aslocaties_v01!$C$2:$X$2),FALSE)</f>
        <v>7.649</v>
      </c>
      <c r="BV55" s="93">
        <f>VLOOKUP(BS55,aslocaties_v01!$C$3:$AA$500,MATCH($K$3*10,aslocaties_v01!$C$2:$Y$2),FALSE)</f>
        <v>8.2629999999999999</v>
      </c>
      <c r="BW55" s="93">
        <f t="shared" si="81"/>
        <v>0.58399999999999963</v>
      </c>
      <c r="BX55" s="93">
        <f t="shared" si="82"/>
        <v>0.61399999999999988</v>
      </c>
      <c r="BY55" s="94">
        <f t="shared" si="83"/>
        <v>6.8027210884361589E-3</v>
      </c>
      <c r="BZ55" s="94">
        <f t="shared" si="84"/>
        <v>3.3070866141732158E-2</v>
      </c>
      <c r="CA55" s="94">
        <f t="shared" si="85"/>
        <v>8.9000000000000412E-2</v>
      </c>
      <c r="CB55">
        <f t="shared" si="86"/>
        <v>8.4999999999999964E-2</v>
      </c>
      <c r="CC55" s="58">
        <f t="shared" si="87"/>
        <v>6.4000000000000057E-2</v>
      </c>
      <c r="CD55" s="95" t="b">
        <f t="shared" si="88"/>
        <v>0</v>
      </c>
      <c r="CE55" s="96" t="b">
        <f t="shared" si="89"/>
        <v>1</v>
      </c>
      <c r="CF55" t="b">
        <f t="shared" si="90"/>
        <v>1</v>
      </c>
      <c r="CG55" t="b">
        <f t="shared" si="91"/>
        <v>1</v>
      </c>
      <c r="CH55" s="84" t="b">
        <f t="shared" si="92"/>
        <v>1</v>
      </c>
      <c r="CI55">
        <f t="shared" si="93"/>
        <v>0.73699999999999999</v>
      </c>
      <c r="CJ55" t="b">
        <f t="shared" si="94"/>
        <v>1</v>
      </c>
      <c r="CK55" t="b">
        <f t="shared" si="95"/>
        <v>1</v>
      </c>
      <c r="CL55" s="84" t="b">
        <f t="shared" si="115"/>
        <v>1</v>
      </c>
      <c r="CM55">
        <f t="shared" si="96"/>
        <v>2.7930000000000001</v>
      </c>
      <c r="CN55" t="b">
        <f t="shared" si="97"/>
        <v>1</v>
      </c>
      <c r="CO55" s="84">
        <f t="shared" si="98"/>
        <v>6.0562112846421885E-2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1930</v>
      </c>
      <c r="B56" s="3">
        <v>2</v>
      </c>
      <c r="C56" s="3" t="s">
        <v>2154</v>
      </c>
      <c r="D56" s="3" t="str">
        <f t="shared" si="58"/>
        <v>MA_1_39-1_dk_0006</v>
      </c>
      <c r="E56" s="3" t="str">
        <f t="shared" si="59"/>
        <v>0006</v>
      </c>
      <c r="F56" s="3">
        <v>152056.84400000001</v>
      </c>
      <c r="G56" s="15">
        <v>421686.53100000002</v>
      </c>
      <c r="H56" s="35" t="str">
        <f t="shared" si="60"/>
        <v>ja</v>
      </c>
      <c r="I56" s="42">
        <v>220</v>
      </c>
      <c r="J56" s="20" t="s">
        <v>375</v>
      </c>
      <c r="K56" s="21">
        <v>10000</v>
      </c>
      <c r="L56" s="28">
        <f t="shared" si="112"/>
        <v>1</v>
      </c>
      <c r="M56" s="28">
        <f t="shared" si="113"/>
        <v>1</v>
      </c>
      <c r="N56" s="56">
        <f t="shared" si="61"/>
        <v>10000</v>
      </c>
      <c r="O56" s="33">
        <f t="shared" si="114"/>
        <v>793.20960884308954</v>
      </c>
      <c r="P56" s="37">
        <f t="shared" si="62"/>
        <v>79.306622705792023</v>
      </c>
      <c r="Q56" s="9" t="s">
        <v>12</v>
      </c>
      <c r="R56" s="55" t="s">
        <v>12</v>
      </c>
      <c r="S56" s="55">
        <v>6.2560000000000002</v>
      </c>
      <c r="T56" s="55">
        <v>6.6319999999999997</v>
      </c>
      <c r="U56" s="55">
        <v>6.9770000000000003</v>
      </c>
      <c r="V56" s="3">
        <v>7.2519999999999998</v>
      </c>
      <c r="W56" s="3">
        <v>7.5650000000000004</v>
      </c>
      <c r="X56" s="3" t="s">
        <v>12</v>
      </c>
      <c r="Y56" s="3">
        <v>8.1969999999999992</v>
      </c>
      <c r="Z56" s="15" t="s">
        <v>12</v>
      </c>
      <c r="AA56" s="10">
        <f t="shared" si="63"/>
        <v>7.5650000000000004</v>
      </c>
      <c r="AB56" s="9">
        <f t="shared" si="64"/>
        <v>0.58800000000000008</v>
      </c>
      <c r="AC56" s="10">
        <f t="shared" si="65"/>
        <v>0.63199999999999878</v>
      </c>
      <c r="AD56" s="9" t="s">
        <v>12</v>
      </c>
      <c r="AE56" s="55" t="s">
        <v>12</v>
      </c>
      <c r="AF56" s="55">
        <v>0.43</v>
      </c>
      <c r="AG56" s="55">
        <v>0.51100000000000001</v>
      </c>
      <c r="AH56" s="55">
        <v>0.58899999999999997</v>
      </c>
      <c r="AI56" s="3">
        <v>0.66</v>
      </c>
      <c r="AJ56" s="3">
        <v>0.74399999999999999</v>
      </c>
      <c r="AK56" s="3" t="s">
        <v>12</v>
      </c>
      <c r="AL56" s="3">
        <v>0.94199999999999995</v>
      </c>
      <c r="AM56" s="15" t="s">
        <v>12</v>
      </c>
      <c r="AN56" s="10">
        <f t="shared" si="66"/>
        <v>0.74399999999999999</v>
      </c>
      <c r="AO56" s="9">
        <f t="shared" si="67"/>
        <v>0.15500000000000003</v>
      </c>
      <c r="AP56" s="10">
        <f t="shared" si="68"/>
        <v>0.19799999999999995</v>
      </c>
      <c r="AQ56" s="9" t="s">
        <v>12</v>
      </c>
      <c r="AR56" s="55" t="s">
        <v>12</v>
      </c>
      <c r="AS56" s="55">
        <v>2.1419999999999999</v>
      </c>
      <c r="AT56" s="55">
        <v>2.36</v>
      </c>
      <c r="AU56" s="55">
        <v>2.5539999999999998</v>
      </c>
      <c r="AV56" s="3">
        <v>2.6859999999999999</v>
      </c>
      <c r="AW56" s="3">
        <v>2.8319999999999999</v>
      </c>
      <c r="AX56" s="3" t="s">
        <v>12</v>
      </c>
      <c r="AY56" s="3">
        <v>3.1749999999999998</v>
      </c>
      <c r="AZ56" s="15" t="s">
        <v>12</v>
      </c>
      <c r="BA56" s="10">
        <f t="shared" si="69"/>
        <v>2.8319999999999999</v>
      </c>
      <c r="BB56" s="9">
        <f t="shared" si="70"/>
        <v>0.27800000000000002</v>
      </c>
      <c r="BC56" s="10">
        <f t="shared" si="71"/>
        <v>0.34299999999999997</v>
      </c>
      <c r="BD56" s="9">
        <v>7.5369999999999999</v>
      </c>
      <c r="BE56" s="3">
        <v>8.173</v>
      </c>
      <c r="BF56" s="15">
        <v>8.8320000000000007</v>
      </c>
      <c r="BG56" s="15">
        <f t="shared" si="72"/>
        <v>8.173</v>
      </c>
      <c r="BH56" s="9">
        <f t="shared" si="73"/>
        <v>0.63600000000000012</v>
      </c>
      <c r="BI56" s="10">
        <f t="shared" si="74"/>
        <v>0.6590000000000007</v>
      </c>
      <c r="BJ56" s="9">
        <v>7.5449999999999999</v>
      </c>
      <c r="BK56" s="3">
        <v>8.1910000000000007</v>
      </c>
      <c r="BL56" s="15">
        <v>8.8580000000000005</v>
      </c>
      <c r="BM56" s="15">
        <f t="shared" si="75"/>
        <v>8.1910000000000007</v>
      </c>
      <c r="BN56" s="9">
        <f t="shared" si="76"/>
        <v>0.6460000000000008</v>
      </c>
      <c r="BO56" s="10">
        <f t="shared" si="77"/>
        <v>0.66699999999999982</v>
      </c>
      <c r="BP56">
        <f t="shared" si="78"/>
        <v>0</v>
      </c>
      <c r="BQ56" s="93">
        <f t="shared" si="79"/>
        <v>1.0816326530612246</v>
      </c>
      <c r="BR56" s="93">
        <f t="shared" si="80"/>
        <v>1.098639455782314</v>
      </c>
      <c r="BS56" s="93" t="str">
        <f>VLOOKUP(C56,'Koppeling locatie - aslocatie'!$A$2:$C$8139,2,FALSE)</f>
        <v>maas210</v>
      </c>
      <c r="BT56" s="93">
        <f>VLOOKUP($BS56,aslocaties_v01!$C$3:$AA$500,MATCH($K$3/10,aslocaties_v01!$C$2:$X$2),FALSE)</f>
        <v>7.0650000000000004</v>
      </c>
      <c r="BU56" s="93">
        <f>VLOOKUP(BS56,aslocaties_v01!$C$3:$AA$500,MATCH($K$3,aslocaties_v01!$C$2:$X$2),FALSE)</f>
        <v>7.649</v>
      </c>
      <c r="BV56" s="93">
        <f>VLOOKUP(BS56,aslocaties_v01!$C$3:$AA$500,MATCH($K$3*10,aslocaties_v01!$C$2:$Y$2),FALSE)</f>
        <v>8.2629999999999999</v>
      </c>
      <c r="BW56" s="93">
        <f t="shared" si="81"/>
        <v>0.58399999999999963</v>
      </c>
      <c r="BX56" s="93">
        <f t="shared" si="82"/>
        <v>0.61399999999999988</v>
      </c>
      <c r="BY56" s="94">
        <f t="shared" si="83"/>
        <v>6.8027210884361589E-3</v>
      </c>
      <c r="BZ56" s="94">
        <f t="shared" si="84"/>
        <v>2.8481012658226224E-2</v>
      </c>
      <c r="CA56" s="94">
        <f t="shared" si="85"/>
        <v>8.8000000000000078E-2</v>
      </c>
      <c r="CB56">
        <f t="shared" si="86"/>
        <v>8.3999999999999631E-2</v>
      </c>
      <c r="CC56" s="58">
        <f t="shared" si="87"/>
        <v>6.6000000000000725E-2</v>
      </c>
      <c r="CD56" s="95" t="b">
        <f t="shared" si="88"/>
        <v>0</v>
      </c>
      <c r="CE56" s="96" t="b">
        <f t="shared" si="89"/>
        <v>1</v>
      </c>
      <c r="CF56" t="b">
        <f t="shared" si="90"/>
        <v>1</v>
      </c>
      <c r="CG56" t="b">
        <f t="shared" si="91"/>
        <v>1</v>
      </c>
      <c r="CH56" s="84" t="b">
        <f t="shared" si="92"/>
        <v>1</v>
      </c>
      <c r="CI56">
        <f t="shared" si="93"/>
        <v>0.74399999999999999</v>
      </c>
      <c r="CJ56" t="b">
        <f t="shared" si="94"/>
        <v>1</v>
      </c>
      <c r="CK56" t="b">
        <f t="shared" si="95"/>
        <v>1</v>
      </c>
      <c r="CL56" s="84" t="b">
        <f t="shared" si="115"/>
        <v>1</v>
      </c>
      <c r="CM56">
        <f t="shared" si="96"/>
        <v>2.8319999999999999</v>
      </c>
      <c r="CN56" t="b">
        <f t="shared" si="97"/>
        <v>1</v>
      </c>
      <c r="CO56" s="84">
        <f t="shared" si="98"/>
        <v>5.9465056951411452E-2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1931</v>
      </c>
      <c r="B57" s="3">
        <v>2</v>
      </c>
      <c r="C57" s="3" t="s">
        <v>2155</v>
      </c>
      <c r="D57" s="3" t="str">
        <f t="shared" si="58"/>
        <v>MA_1_39-1_dk_0007</v>
      </c>
      <c r="E57" s="3" t="str">
        <f t="shared" si="59"/>
        <v>0007</v>
      </c>
      <c r="F57" s="3">
        <v>152097.07800000001</v>
      </c>
      <c r="G57" s="15">
        <v>421618.18800000002</v>
      </c>
      <c r="H57" s="35" t="str">
        <f t="shared" si="60"/>
        <v>ja</v>
      </c>
      <c r="I57" s="42">
        <v>206</v>
      </c>
      <c r="J57" s="20" t="s">
        <v>375</v>
      </c>
      <c r="K57" s="21">
        <v>10000</v>
      </c>
      <c r="L57" s="28">
        <f t="shared" si="112"/>
        <v>1</v>
      </c>
      <c r="M57" s="28">
        <f t="shared" si="113"/>
        <v>1</v>
      </c>
      <c r="N57" s="56">
        <f t="shared" si="61"/>
        <v>10000</v>
      </c>
      <c r="O57" s="33">
        <f t="shared" si="114"/>
        <v>79.306622705792023</v>
      </c>
      <c r="P57" s="37">
        <f t="shared" si="62"/>
        <v>109.33578346084931</v>
      </c>
      <c r="Q57" s="9" t="s">
        <v>12</v>
      </c>
      <c r="R57" s="55" t="s">
        <v>12</v>
      </c>
      <c r="S57" s="55">
        <v>6.2560000000000002</v>
      </c>
      <c r="T57" s="55">
        <v>6.6319999999999997</v>
      </c>
      <c r="U57" s="55">
        <v>6.9770000000000003</v>
      </c>
      <c r="V57" s="3">
        <v>7.2519999999999998</v>
      </c>
      <c r="W57" s="3">
        <v>7.5650000000000004</v>
      </c>
      <c r="X57" s="3" t="s">
        <v>12</v>
      </c>
      <c r="Y57" s="3">
        <v>8.1969999999999992</v>
      </c>
      <c r="Z57" s="15" t="s">
        <v>12</v>
      </c>
      <c r="AA57" s="10">
        <f t="shared" si="63"/>
        <v>7.5650000000000004</v>
      </c>
      <c r="AB57" s="9">
        <f t="shared" si="64"/>
        <v>0.58800000000000008</v>
      </c>
      <c r="AC57" s="10">
        <f t="shared" si="65"/>
        <v>0.63199999999999878</v>
      </c>
      <c r="AD57" s="9" t="s">
        <v>12</v>
      </c>
      <c r="AE57" s="55" t="s">
        <v>12</v>
      </c>
      <c r="AF57" s="55">
        <v>0.443</v>
      </c>
      <c r="AG57" s="55">
        <v>0.52700000000000002</v>
      </c>
      <c r="AH57" s="55">
        <v>0.60899999999999999</v>
      </c>
      <c r="AI57" s="3">
        <v>0.68</v>
      </c>
      <c r="AJ57" s="3">
        <v>0.76500000000000001</v>
      </c>
      <c r="AK57" s="3" t="s">
        <v>12</v>
      </c>
      <c r="AL57" s="3">
        <v>0.96599999999999997</v>
      </c>
      <c r="AM57" s="15" t="s">
        <v>12</v>
      </c>
      <c r="AN57" s="10">
        <f t="shared" si="66"/>
        <v>0.76500000000000001</v>
      </c>
      <c r="AO57" s="9">
        <f t="shared" si="67"/>
        <v>0.15600000000000003</v>
      </c>
      <c r="AP57" s="10">
        <f t="shared" si="68"/>
        <v>0.20099999999999996</v>
      </c>
      <c r="AQ57" s="9" t="s">
        <v>12</v>
      </c>
      <c r="AR57" s="55" t="s">
        <v>12</v>
      </c>
      <c r="AS57" s="55">
        <v>2.1760000000000002</v>
      </c>
      <c r="AT57" s="55">
        <v>2.399</v>
      </c>
      <c r="AU57" s="55">
        <v>2.6030000000000002</v>
      </c>
      <c r="AV57" s="3">
        <v>2.7330000000000001</v>
      </c>
      <c r="AW57" s="3">
        <v>2.8769999999999998</v>
      </c>
      <c r="AX57" s="3" t="s">
        <v>12</v>
      </c>
      <c r="AY57" s="3">
        <v>3.2090000000000001</v>
      </c>
      <c r="AZ57" s="15" t="s">
        <v>12</v>
      </c>
      <c r="BA57" s="10">
        <f t="shared" si="69"/>
        <v>2.8769999999999998</v>
      </c>
      <c r="BB57" s="9">
        <f t="shared" si="70"/>
        <v>0.27399999999999958</v>
      </c>
      <c r="BC57" s="10">
        <f t="shared" si="71"/>
        <v>0.33200000000000029</v>
      </c>
      <c r="BD57" s="9">
        <v>7.548</v>
      </c>
      <c r="BE57" s="3">
        <v>8.1839999999999993</v>
      </c>
      <c r="BF57" s="15">
        <v>8.8369999999999997</v>
      </c>
      <c r="BG57" s="15">
        <f t="shared" si="72"/>
        <v>8.1839999999999993</v>
      </c>
      <c r="BH57" s="9">
        <f t="shared" si="73"/>
        <v>0.63599999999999923</v>
      </c>
      <c r="BI57" s="10">
        <f t="shared" si="74"/>
        <v>0.65300000000000047</v>
      </c>
      <c r="BJ57" s="9">
        <v>7.548</v>
      </c>
      <c r="BK57" s="3">
        <v>8.19</v>
      </c>
      <c r="BL57" s="15">
        <v>8.8450000000000006</v>
      </c>
      <c r="BM57" s="15">
        <f t="shared" si="75"/>
        <v>8.19</v>
      </c>
      <c r="BN57" s="9">
        <f t="shared" si="76"/>
        <v>0.64199999999999946</v>
      </c>
      <c r="BO57" s="10">
        <f t="shared" si="77"/>
        <v>0.65500000000000114</v>
      </c>
      <c r="BP57">
        <f t="shared" si="78"/>
        <v>0</v>
      </c>
      <c r="BQ57" s="93">
        <f t="shared" si="79"/>
        <v>1.081632653061223</v>
      </c>
      <c r="BR57" s="93">
        <f t="shared" si="80"/>
        <v>1.0918367346938764</v>
      </c>
      <c r="BS57" s="93" t="str">
        <f>VLOOKUP(C57,'Koppeling locatie - aslocatie'!$A$2:$C$8139,2,FALSE)</f>
        <v>maas210</v>
      </c>
      <c r="BT57" s="93">
        <f>VLOOKUP($BS57,aslocaties_v01!$C$3:$AA$500,MATCH($K$3/10,aslocaties_v01!$C$2:$X$2),FALSE)</f>
        <v>7.0650000000000004</v>
      </c>
      <c r="BU57" s="93">
        <f>VLOOKUP(BS57,aslocaties_v01!$C$3:$AA$500,MATCH($K$3,aslocaties_v01!$C$2:$X$2),FALSE)</f>
        <v>7.649</v>
      </c>
      <c r="BV57" s="93">
        <f>VLOOKUP(BS57,aslocaties_v01!$C$3:$AA$500,MATCH($K$3*10,aslocaties_v01!$C$2:$Y$2),FALSE)</f>
        <v>8.2629999999999999</v>
      </c>
      <c r="BW57" s="93">
        <f t="shared" si="81"/>
        <v>0.58399999999999963</v>
      </c>
      <c r="BX57" s="93">
        <f t="shared" si="82"/>
        <v>0.61399999999999988</v>
      </c>
      <c r="BY57" s="94">
        <f t="shared" si="83"/>
        <v>6.8027210884361589E-3</v>
      </c>
      <c r="BZ57" s="94">
        <f t="shared" si="84"/>
        <v>2.8481012658226224E-2</v>
      </c>
      <c r="CA57" s="94">
        <f t="shared" si="85"/>
        <v>8.8000000000000078E-2</v>
      </c>
      <c r="CB57">
        <f t="shared" si="86"/>
        <v>8.3999999999999631E-2</v>
      </c>
      <c r="CC57" s="58">
        <f t="shared" si="87"/>
        <v>6.6000000000000725E-2</v>
      </c>
      <c r="CD57" s="95" t="b">
        <f t="shared" si="88"/>
        <v>0</v>
      </c>
      <c r="CE57" s="96" t="b">
        <f t="shared" si="89"/>
        <v>1</v>
      </c>
      <c r="CF57" t="b">
        <f t="shared" si="90"/>
        <v>1</v>
      </c>
      <c r="CG57" t="b">
        <f t="shared" si="91"/>
        <v>1</v>
      </c>
      <c r="CH57" s="84" t="b">
        <f t="shared" si="92"/>
        <v>1</v>
      </c>
      <c r="CI57">
        <f t="shared" si="93"/>
        <v>0.76500000000000001</v>
      </c>
      <c r="CJ57" t="b">
        <f t="shared" si="94"/>
        <v>1</v>
      </c>
      <c r="CK57" t="b">
        <f t="shared" si="95"/>
        <v>1</v>
      </c>
      <c r="CL57" s="84" t="b">
        <f t="shared" si="115"/>
        <v>1</v>
      </c>
      <c r="CM57">
        <f t="shared" si="96"/>
        <v>2.8769999999999998</v>
      </c>
      <c r="CN57" t="b">
        <f t="shared" si="97"/>
        <v>1</v>
      </c>
      <c r="CO57" s="84">
        <f t="shared" si="98"/>
        <v>5.9245737910405341E-2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1932</v>
      </c>
      <c r="B58" s="3">
        <v>2</v>
      </c>
      <c r="C58" s="3" t="s">
        <v>2156</v>
      </c>
      <c r="D58" s="3" t="str">
        <f t="shared" si="58"/>
        <v>MA_1_39-1_dk_0008</v>
      </c>
      <c r="E58" s="3" t="str">
        <f t="shared" si="59"/>
        <v>0008</v>
      </c>
      <c r="F58" s="3">
        <v>152203.40599999999</v>
      </c>
      <c r="G58" s="15">
        <v>421592.71899999998</v>
      </c>
      <c r="H58" s="35" t="str">
        <f t="shared" si="60"/>
        <v>ja</v>
      </c>
      <c r="I58" s="42">
        <v>217</v>
      </c>
      <c r="J58" s="20" t="s">
        <v>375</v>
      </c>
      <c r="K58" s="21">
        <v>10000</v>
      </c>
      <c r="L58" s="28">
        <f t="shared" si="112"/>
        <v>1</v>
      </c>
      <c r="M58" s="28">
        <f t="shared" si="113"/>
        <v>1</v>
      </c>
      <c r="N58" s="56">
        <f t="shared" si="61"/>
        <v>10000</v>
      </c>
      <c r="O58" s="33">
        <f t="shared" si="114"/>
        <v>109.33578346084931</v>
      </c>
      <c r="P58" s="37">
        <f t="shared" si="62"/>
        <v>122.42855997274282</v>
      </c>
      <c r="Q58" s="9" t="s">
        <v>12</v>
      </c>
      <c r="R58" s="55" t="s">
        <v>12</v>
      </c>
      <c r="S58" s="55">
        <v>6.2560000000000002</v>
      </c>
      <c r="T58" s="55">
        <v>6.633</v>
      </c>
      <c r="U58" s="55">
        <v>6.9779999999999998</v>
      </c>
      <c r="V58" s="3">
        <v>7.2519999999999998</v>
      </c>
      <c r="W58" s="3">
        <v>7.5650000000000004</v>
      </c>
      <c r="X58" s="3" t="s">
        <v>12</v>
      </c>
      <c r="Y58" s="3">
        <v>8.1969999999999992</v>
      </c>
      <c r="Z58" s="15" t="s">
        <v>12</v>
      </c>
      <c r="AA58" s="10">
        <f t="shared" si="63"/>
        <v>7.5650000000000004</v>
      </c>
      <c r="AB58" s="9">
        <f t="shared" si="64"/>
        <v>0.58700000000000063</v>
      </c>
      <c r="AC58" s="10">
        <f t="shared" si="65"/>
        <v>0.63199999999999878</v>
      </c>
      <c r="AD58" s="9" t="s">
        <v>12</v>
      </c>
      <c r="AE58" s="55" t="s">
        <v>12</v>
      </c>
      <c r="AF58" s="55">
        <v>0.45100000000000001</v>
      </c>
      <c r="AG58" s="55">
        <v>0.53700000000000003</v>
      </c>
      <c r="AH58" s="55">
        <v>0.621</v>
      </c>
      <c r="AI58" s="3">
        <v>0.69199999999999995</v>
      </c>
      <c r="AJ58" s="3">
        <v>0.78100000000000003</v>
      </c>
      <c r="AK58" s="3" t="s">
        <v>12</v>
      </c>
      <c r="AL58" s="3">
        <v>0.98199999999999998</v>
      </c>
      <c r="AM58" s="15" t="s">
        <v>12</v>
      </c>
      <c r="AN58" s="10">
        <f t="shared" si="66"/>
        <v>0.78100000000000003</v>
      </c>
      <c r="AO58" s="9">
        <f t="shared" si="67"/>
        <v>0.16000000000000003</v>
      </c>
      <c r="AP58" s="10">
        <f t="shared" si="68"/>
        <v>0.20099999999999996</v>
      </c>
      <c r="AQ58" s="9" t="s">
        <v>12</v>
      </c>
      <c r="AR58" s="55" t="s">
        <v>12</v>
      </c>
      <c r="AS58" s="55">
        <v>2.1880000000000002</v>
      </c>
      <c r="AT58" s="55">
        <v>2.4119999999999999</v>
      </c>
      <c r="AU58" s="55">
        <v>2.6219999999999999</v>
      </c>
      <c r="AV58" s="3">
        <v>2.7509999999999999</v>
      </c>
      <c r="AW58" s="3">
        <v>2.895</v>
      </c>
      <c r="AX58" s="3" t="s">
        <v>12</v>
      </c>
      <c r="AY58" s="3">
        <v>3.234</v>
      </c>
      <c r="AZ58" s="15" t="s">
        <v>12</v>
      </c>
      <c r="BA58" s="10">
        <f t="shared" si="69"/>
        <v>2.895</v>
      </c>
      <c r="BB58" s="9">
        <f t="shared" si="70"/>
        <v>0.27300000000000013</v>
      </c>
      <c r="BC58" s="10">
        <f t="shared" si="71"/>
        <v>0.33899999999999997</v>
      </c>
      <c r="BD58" s="9">
        <v>7.5679999999999996</v>
      </c>
      <c r="BE58" s="3">
        <v>8.2070000000000007</v>
      </c>
      <c r="BF58" s="15">
        <v>8.8680000000000003</v>
      </c>
      <c r="BG58" s="15">
        <f t="shared" si="72"/>
        <v>8.2070000000000007</v>
      </c>
      <c r="BH58" s="9">
        <f t="shared" si="73"/>
        <v>0.63900000000000112</v>
      </c>
      <c r="BI58" s="10">
        <f t="shared" si="74"/>
        <v>0.66099999999999959</v>
      </c>
      <c r="BJ58" s="9">
        <v>7.5780000000000003</v>
      </c>
      <c r="BK58" s="3">
        <v>8.2270000000000003</v>
      </c>
      <c r="BL58" s="15">
        <v>8.8970000000000002</v>
      </c>
      <c r="BM58" s="15">
        <f t="shared" si="75"/>
        <v>8.2270000000000003</v>
      </c>
      <c r="BN58" s="9">
        <f t="shared" si="76"/>
        <v>0.64900000000000002</v>
      </c>
      <c r="BO58" s="10">
        <f t="shared" si="77"/>
        <v>0.66999999999999993</v>
      </c>
      <c r="BP58">
        <f t="shared" si="78"/>
        <v>0</v>
      </c>
      <c r="BQ58" s="93">
        <f t="shared" si="79"/>
        <v>1.088586030664396</v>
      </c>
      <c r="BR58" s="93">
        <f t="shared" si="80"/>
        <v>1.1056218057921623</v>
      </c>
      <c r="BS58" s="93" t="str">
        <f>VLOOKUP(C58,'Koppeling locatie - aslocatie'!$A$2:$C$8139,2,FALSE)</f>
        <v>maas210</v>
      </c>
      <c r="BT58" s="93">
        <f>VLOOKUP($BS58,aslocaties_v01!$C$3:$AA$500,MATCH($K$3/10,aslocaties_v01!$C$2:$X$2),FALSE)</f>
        <v>7.0650000000000004</v>
      </c>
      <c r="BU58" s="93">
        <f>VLOOKUP(BS58,aslocaties_v01!$C$3:$AA$500,MATCH($K$3,aslocaties_v01!$C$2:$X$2),FALSE)</f>
        <v>7.649</v>
      </c>
      <c r="BV58" s="93">
        <f>VLOOKUP(BS58,aslocaties_v01!$C$3:$AA$500,MATCH($K$3*10,aslocaties_v01!$C$2:$Y$2),FALSE)</f>
        <v>8.2629999999999999</v>
      </c>
      <c r="BW58" s="93">
        <f t="shared" si="81"/>
        <v>0.58399999999999963</v>
      </c>
      <c r="BX58" s="93">
        <f t="shared" si="82"/>
        <v>0.61399999999999988</v>
      </c>
      <c r="BY58" s="94">
        <f t="shared" si="83"/>
        <v>5.1107325383321633E-3</v>
      </c>
      <c r="BZ58" s="94">
        <f t="shared" si="84"/>
        <v>2.8481012658226224E-2</v>
      </c>
      <c r="CA58" s="94">
        <f t="shared" si="85"/>
        <v>8.7000000000000632E-2</v>
      </c>
      <c r="CB58">
        <f t="shared" si="86"/>
        <v>8.3999999999999631E-2</v>
      </c>
      <c r="CC58" s="58">
        <f t="shared" si="87"/>
        <v>6.6000000000000725E-2</v>
      </c>
      <c r="CD58" s="95" t="b">
        <f t="shared" si="88"/>
        <v>0</v>
      </c>
      <c r="CE58" s="96" t="b">
        <f t="shared" si="89"/>
        <v>1</v>
      </c>
      <c r="CF58" t="b">
        <f t="shared" si="90"/>
        <v>1</v>
      </c>
      <c r="CG58" t="b">
        <f t="shared" si="91"/>
        <v>1</v>
      </c>
      <c r="CH58" s="84" t="b">
        <f t="shared" si="92"/>
        <v>1</v>
      </c>
      <c r="CI58">
        <f t="shared" si="93"/>
        <v>0.78100000000000003</v>
      </c>
      <c r="CJ58" t="b">
        <f t="shared" si="94"/>
        <v>1</v>
      </c>
      <c r="CK58" t="b">
        <f t="shared" si="95"/>
        <v>1</v>
      </c>
      <c r="CL58" s="84" t="b">
        <f t="shared" si="115"/>
        <v>1</v>
      </c>
      <c r="CM58">
        <f t="shared" si="96"/>
        <v>2.895</v>
      </c>
      <c r="CN58" t="b">
        <f t="shared" si="97"/>
        <v>1</v>
      </c>
      <c r="CO58" s="84">
        <f t="shared" si="98"/>
        <v>5.9735059332363963E-2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1933</v>
      </c>
      <c r="B59" s="3">
        <v>2</v>
      </c>
      <c r="C59" s="3" t="s">
        <v>2157</v>
      </c>
      <c r="D59" s="3" t="str">
        <f t="shared" si="58"/>
        <v>MA_1_39-1_dk_0009</v>
      </c>
      <c r="E59" s="3" t="str">
        <f t="shared" si="59"/>
        <v>0009</v>
      </c>
      <c r="F59" s="3">
        <v>152296.75</v>
      </c>
      <c r="G59" s="15">
        <v>421513.5</v>
      </c>
      <c r="H59" s="35" t="str">
        <f t="shared" si="60"/>
        <v>ja</v>
      </c>
      <c r="I59" s="42">
        <v>227</v>
      </c>
      <c r="J59" s="20" t="s">
        <v>375</v>
      </c>
      <c r="K59" s="21">
        <v>10000</v>
      </c>
      <c r="L59" s="28">
        <f t="shared" si="112"/>
        <v>1</v>
      </c>
      <c r="M59" s="28">
        <f t="shared" si="113"/>
        <v>1</v>
      </c>
      <c r="N59" s="56">
        <f t="shared" si="61"/>
        <v>10000</v>
      </c>
      <c r="O59" s="33">
        <f t="shared" si="114"/>
        <v>122.42855997274282</v>
      </c>
      <c r="P59" s="37" t="s">
        <v>12</v>
      </c>
      <c r="Q59" s="9" t="s">
        <v>12</v>
      </c>
      <c r="R59" s="55" t="s">
        <v>12</v>
      </c>
      <c r="S59" s="55">
        <v>6.2569999999999997</v>
      </c>
      <c r="T59" s="55">
        <v>6.633</v>
      </c>
      <c r="U59" s="55">
        <v>6.9779999999999998</v>
      </c>
      <c r="V59" s="3">
        <v>7.2519999999999998</v>
      </c>
      <c r="W59" s="3">
        <v>7.5659999999999998</v>
      </c>
      <c r="X59" s="3" t="s">
        <v>12</v>
      </c>
      <c r="Y59" s="3">
        <v>8.1999999999999993</v>
      </c>
      <c r="Z59" s="15" t="s">
        <v>12</v>
      </c>
      <c r="AA59" s="10">
        <f t="shared" si="63"/>
        <v>7.5659999999999998</v>
      </c>
      <c r="AB59" s="9">
        <f t="shared" si="64"/>
        <v>0.58800000000000008</v>
      </c>
      <c r="AC59" s="10">
        <f t="shared" si="65"/>
        <v>0.63399999999999945</v>
      </c>
      <c r="AD59" s="9" t="s">
        <v>12</v>
      </c>
      <c r="AE59" s="55" t="s">
        <v>12</v>
      </c>
      <c r="AF59" s="55">
        <v>0.46600000000000003</v>
      </c>
      <c r="AG59" s="55">
        <v>0.55500000000000005</v>
      </c>
      <c r="AH59" s="55">
        <v>0.64100000000000001</v>
      </c>
      <c r="AI59" s="3">
        <v>0.71599999999999997</v>
      </c>
      <c r="AJ59" s="3">
        <v>0.80600000000000005</v>
      </c>
      <c r="AK59" s="3" t="s">
        <v>12</v>
      </c>
      <c r="AL59" s="3">
        <v>1.014</v>
      </c>
      <c r="AM59" s="15" t="s">
        <v>12</v>
      </c>
      <c r="AN59" s="10">
        <f t="shared" si="66"/>
        <v>0.80600000000000005</v>
      </c>
      <c r="AO59" s="9">
        <f t="shared" si="67"/>
        <v>0.16500000000000004</v>
      </c>
      <c r="AP59" s="10">
        <f t="shared" si="68"/>
        <v>0.20799999999999996</v>
      </c>
      <c r="AQ59" s="9" t="s">
        <v>12</v>
      </c>
      <c r="AR59" s="55" t="s">
        <v>12</v>
      </c>
      <c r="AS59" s="55">
        <v>2.2210000000000001</v>
      </c>
      <c r="AT59" s="55">
        <v>2.4489999999999998</v>
      </c>
      <c r="AU59" s="55">
        <v>2.661</v>
      </c>
      <c r="AV59" s="3">
        <v>2.7890000000000001</v>
      </c>
      <c r="AW59" s="3">
        <v>2.9409999999999998</v>
      </c>
      <c r="AX59" s="3" t="s">
        <v>12</v>
      </c>
      <c r="AY59" s="3">
        <v>3.274</v>
      </c>
      <c r="AZ59" s="15" t="s">
        <v>12</v>
      </c>
      <c r="BA59" s="10">
        <f t="shared" si="69"/>
        <v>2.9409999999999998</v>
      </c>
      <c r="BB59" s="9">
        <f t="shared" si="70"/>
        <v>0.2799999999999998</v>
      </c>
      <c r="BC59" s="10">
        <f t="shared" si="71"/>
        <v>0.33300000000000018</v>
      </c>
      <c r="BD59" s="9">
        <v>7.6070000000000002</v>
      </c>
      <c r="BE59" s="3">
        <v>8.2509999999999994</v>
      </c>
      <c r="BF59" s="15">
        <v>8.9179999999999993</v>
      </c>
      <c r="BG59" s="15">
        <f t="shared" si="72"/>
        <v>8.2509999999999994</v>
      </c>
      <c r="BH59" s="9">
        <f t="shared" si="73"/>
        <v>0.64399999999999924</v>
      </c>
      <c r="BI59" s="10">
        <f t="shared" si="74"/>
        <v>0.66699999999999982</v>
      </c>
      <c r="BJ59" s="9">
        <v>7.617</v>
      </c>
      <c r="BK59" s="3">
        <v>8.2739999999999991</v>
      </c>
      <c r="BL59" s="15">
        <v>8.9580000000000002</v>
      </c>
      <c r="BM59" s="15">
        <f t="shared" si="75"/>
        <v>8.2739999999999991</v>
      </c>
      <c r="BN59" s="9">
        <f t="shared" si="76"/>
        <v>0.65699999999999914</v>
      </c>
      <c r="BO59" s="10">
        <f t="shared" si="77"/>
        <v>0.68400000000000105</v>
      </c>
      <c r="BP59">
        <f t="shared" si="78"/>
        <v>0</v>
      </c>
      <c r="BQ59" s="93">
        <f t="shared" si="79"/>
        <v>1.0952380952380938</v>
      </c>
      <c r="BR59" s="93">
        <f t="shared" si="80"/>
        <v>1.1173469387755086</v>
      </c>
      <c r="BS59" s="93" t="str">
        <f>VLOOKUP(C59,'Koppeling locatie - aslocatie'!$A$2:$C$8139,2,FALSE)</f>
        <v>maas211</v>
      </c>
      <c r="BT59" s="93">
        <f>VLOOKUP($BS59,aslocaties_v01!$C$3:$AA$500,MATCH($K$3/10,aslocaties_v01!$C$2:$X$2),FALSE)</f>
        <v>7.0039999999999996</v>
      </c>
      <c r="BU59" s="93">
        <f>VLOOKUP(BS59,aslocaties_v01!$C$3:$AA$500,MATCH($K$3,aslocaties_v01!$C$2:$X$2),FALSE)</f>
        <v>7.5869999999999997</v>
      </c>
      <c r="BV59" s="93">
        <f>VLOOKUP(BS59,aslocaties_v01!$C$3:$AA$500,MATCH($K$3*10,aslocaties_v01!$C$2:$Y$2),FALSE)</f>
        <v>8.2050000000000001</v>
      </c>
      <c r="BW59" s="93">
        <f t="shared" si="81"/>
        <v>0.58300000000000018</v>
      </c>
      <c r="BX59" s="93">
        <f t="shared" si="82"/>
        <v>0.61800000000000033</v>
      </c>
      <c r="BY59" s="94">
        <f t="shared" si="83"/>
        <v>8.5034013605440606E-3</v>
      </c>
      <c r="BZ59" s="94">
        <f t="shared" si="84"/>
        <v>2.523659305993553E-2</v>
      </c>
      <c r="CA59" s="94">
        <f t="shared" si="85"/>
        <v>2.5999999999999801E-2</v>
      </c>
      <c r="CB59">
        <f t="shared" si="86"/>
        <v>2.0999999999999908E-2</v>
      </c>
      <c r="CC59" s="58">
        <f t="shared" si="87"/>
        <v>5.0000000000007816E-3</v>
      </c>
      <c r="CD59" s="95" t="b">
        <f t="shared" si="88"/>
        <v>0</v>
      </c>
      <c r="CE59" s="96" t="b">
        <f t="shared" si="89"/>
        <v>1</v>
      </c>
      <c r="CF59" t="b">
        <f t="shared" si="90"/>
        <v>1</v>
      </c>
      <c r="CG59" t="b">
        <f t="shared" si="91"/>
        <v>1</v>
      </c>
      <c r="CH59" s="84" t="b">
        <f t="shared" si="92"/>
        <v>1</v>
      </c>
      <c r="CI59">
        <f t="shared" si="93"/>
        <v>0.80600000000000005</v>
      </c>
      <c r="CJ59" t="b">
        <f t="shared" si="94"/>
        <v>1</v>
      </c>
      <c r="CK59" t="b">
        <f t="shared" si="95"/>
        <v>1</v>
      </c>
      <c r="CL59" s="84" t="b">
        <f t="shared" si="115"/>
        <v>1</v>
      </c>
      <c r="CM59">
        <f t="shared" si="96"/>
        <v>2.9409999999999998</v>
      </c>
      <c r="CN59" t="b">
        <f t="shared" si="97"/>
        <v>1</v>
      </c>
      <c r="CO59" s="84">
        <f t="shared" si="98"/>
        <v>5.9733834511766282E-2</v>
      </c>
      <c r="CP59" t="b">
        <f t="shared" si="99"/>
        <v>1</v>
      </c>
      <c r="CQ59" s="96" t="b">
        <f t="shared" si="100"/>
        <v>1</v>
      </c>
      <c r="CR59" t="b">
        <f t="shared" si="101"/>
        <v>1</v>
      </c>
      <c r="CS59" t="b">
        <f t="shared" si="102"/>
        <v>1</v>
      </c>
      <c r="CT59" t="b">
        <f t="shared" si="103"/>
        <v>1</v>
      </c>
      <c r="CU59" t="b">
        <f t="shared" si="104"/>
        <v>1</v>
      </c>
      <c r="CV59" s="84" t="str">
        <f t="shared" si="105"/>
        <v>-</v>
      </c>
      <c r="CW59" t="str">
        <f t="shared" si="106"/>
        <v>-</v>
      </c>
      <c r="CX59" t="str">
        <f t="shared" si="107"/>
        <v>-</v>
      </c>
      <c r="CY59" t="str">
        <f t="shared" si="108"/>
        <v>-</v>
      </c>
      <c r="CZ59" t="str">
        <f t="shared" si="109"/>
        <v>-</v>
      </c>
      <c r="DA59" s="84">
        <f t="shared" si="110"/>
        <v>0</v>
      </c>
      <c r="DB59" t="b">
        <f t="shared" si="111"/>
        <v>0</v>
      </c>
    </row>
  </sheetData>
  <sortState xmlns:xlrd2="http://schemas.microsoft.com/office/spreadsheetml/2017/richdata2" ref="A3:DB59">
    <sortCondition ref="D3"/>
  </sortState>
  <mergeCells count="2">
    <mergeCell ref="A1:G1"/>
    <mergeCell ref="DB1:DB2"/>
  </mergeCells>
  <conditionalFormatting sqref="O3:P59">
    <cfRule type="cellIs" dxfId="24" priority="291" stopIfTrue="1" operator="equal">
      <formula>"-"</formula>
    </cfRule>
    <cfRule type="cellIs" dxfId="23" priority="292" stopIfTrue="1" operator="greaterThan">
      <formula>300</formula>
    </cfRule>
    <cfRule type="cellIs" dxfId="22" priority="293" stopIfTrue="1" operator="greaterThanOrEqual">
      <formula>125</formula>
    </cfRule>
  </conditionalFormatting>
  <conditionalFormatting sqref="H3:I59">
    <cfRule type="cellIs" dxfId="21" priority="289" operator="equal">
      <formula>"nee"</formula>
    </cfRule>
    <cfRule type="cellIs" dxfId="20" priority="290" operator="equal">
      <formula>"ja"</formula>
    </cfRule>
  </conditionalFormatting>
  <conditionalFormatting sqref="BQ3:BS59">
    <cfRule type="iconSet" priority="3">
      <iconSet iconSet="3Symbols2">
        <cfvo type="percent" val="0"/>
        <cfvo type="num" val="0.95"/>
        <cfvo type="num" val="1"/>
      </iconSet>
    </cfRule>
  </conditionalFormatting>
  <conditionalFormatting sqref="BY3:BZ59">
    <cfRule type="iconSet" priority="2">
      <iconSet iconSet="3Symbols2" reverse="1">
        <cfvo type="percent" val="0"/>
        <cfvo type="num" val="7.4999999999999997E-2" gte="0"/>
        <cfvo type="num" val="0.1" gte="0"/>
      </iconSet>
    </cfRule>
  </conditionalFormatting>
  <conditionalFormatting sqref="CA3:CD59">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Blad23"/>
  <dimension ref="A1:DB61"/>
  <sheetViews>
    <sheetView topLeftCell="BQ1" zoomScaleNormal="100" workbookViewId="0">
      <selection activeCell="CD19" sqref="CD19"/>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1934</v>
      </c>
      <c r="B3" s="7">
        <v>2</v>
      </c>
      <c r="C3" s="7" t="s">
        <v>2158</v>
      </c>
      <c r="D3" s="7" t="str">
        <f t="shared" ref="D3:D34" si="0">IF(ISERROR(FIND("_",C3)),C3,LEFT(C3,LEN(C3)-LEN(RIGHT(C3,LEN(C3)-FIND("~",SUBSTITUTE(C3,"_","~",LEN(C3)-LEN(SUBSTITUTE(C3,"_",""))))))) &amp; TEXT(INT(RIGHT(C3,LEN(C3)-FIND("~",SUBSTITUTE(C3,"_","~",LEN(C3)-LEN(SUBSTITUTE(C3,"_","")))))), "0000") )</f>
        <v>MA_1_40-2_dk_0001</v>
      </c>
      <c r="E3" s="7" t="str">
        <f t="shared" ref="E3:E34" si="1">TEXT(INT(RIGHT(C3,LEN(C3)-FIND("~",SUBSTITUTE(C3,"_","~",LEN(C3)-LEN(SUBSTITUTE(C3,"_","")))))), "0000")</f>
        <v>0001</v>
      </c>
      <c r="F3" s="7">
        <v>156998.984</v>
      </c>
      <c r="G3" s="14">
        <v>426865.96899999998</v>
      </c>
      <c r="H3" s="34" t="str">
        <f t="shared" ref="H3:H34" si="2">IF(COUNTIF(C:C, "="&amp;C3)=1,"ja", "nee")</f>
        <v>ja</v>
      </c>
      <c r="I3" s="41">
        <v>151</v>
      </c>
      <c r="J3" s="72" t="s">
        <v>376</v>
      </c>
      <c r="K3" s="74">
        <v>10000</v>
      </c>
      <c r="L3" s="45">
        <v>1</v>
      </c>
      <c r="M3" s="49">
        <v>1</v>
      </c>
      <c r="N3" s="46">
        <f t="shared" ref="N3:N34" si="3">INT(K3/L3*M3)</f>
        <v>10000</v>
      </c>
      <c r="O3" s="32" t="s">
        <v>12</v>
      </c>
      <c r="P3" s="37">
        <f t="shared" ref="P3:P34" si="4">SQRT((F3-F4)^2+(G3-G4)^2)</f>
        <v>698.73149102136654</v>
      </c>
      <c r="Q3" s="6" t="s">
        <v>12</v>
      </c>
      <c r="R3" s="54" t="s">
        <v>12</v>
      </c>
      <c r="S3" s="54">
        <v>6.6879999999999997</v>
      </c>
      <c r="T3" s="54">
        <v>7.05</v>
      </c>
      <c r="U3" s="54">
        <v>7.3810000000000002</v>
      </c>
      <c r="V3" s="7">
        <v>7.6539999999999999</v>
      </c>
      <c r="W3" s="7">
        <v>7.9660000000000002</v>
      </c>
      <c r="X3" s="7" t="s">
        <v>12</v>
      </c>
      <c r="Y3" s="7">
        <v>8.5519999999999996</v>
      </c>
      <c r="Z3" s="14" t="s">
        <v>12</v>
      </c>
      <c r="AA3" s="8">
        <f t="shared" ref="AA3:AA34" si="5">LOOKUP($K3,$Q$2:$Z$2,Q3:Z3)</f>
        <v>7.9660000000000002</v>
      </c>
      <c r="AB3" s="6">
        <f t="shared" ref="AB3:AB34" si="6">LOOKUP($K3,$Q$2:$Z$2,Q3:Z3)-LOOKUP(0.1*$K3,$Q$2:$Z$2,Q3:Z3)</f>
        <v>0.58499999999999996</v>
      </c>
      <c r="AC3" s="8">
        <f t="shared" ref="AC3:AC34" si="7">LOOKUP(10*$K3,$Q$2:$Z$2,Q3:Z3)-LOOKUP($K3,$Q$2:$Z$2,Q3:Z3)</f>
        <v>0.58599999999999941</v>
      </c>
      <c r="AD3" s="6" t="s">
        <v>12</v>
      </c>
      <c r="AE3" s="54" t="s">
        <v>12</v>
      </c>
      <c r="AF3" s="54">
        <v>0.439</v>
      </c>
      <c r="AG3" s="54">
        <v>0.504</v>
      </c>
      <c r="AH3" s="54">
        <v>0.57499999999999996</v>
      </c>
      <c r="AI3" s="7">
        <v>0.64300000000000002</v>
      </c>
      <c r="AJ3" s="7">
        <v>0.71899999999999997</v>
      </c>
      <c r="AK3" s="7" t="s">
        <v>12</v>
      </c>
      <c r="AL3" s="7">
        <v>0.88300000000000001</v>
      </c>
      <c r="AM3" s="14" t="s">
        <v>12</v>
      </c>
      <c r="AN3" s="8">
        <f t="shared" ref="AN3:AN34" si="8">LOOKUP($K3,$Q$2:$Z$2,AD3:AM3)</f>
        <v>0.71899999999999997</v>
      </c>
      <c r="AO3" s="6">
        <f t="shared" ref="AO3:AO34" si="9">LOOKUP($K3,$Q$2:$Z$2,AD3:AM3)-LOOKUP(0.1*$K3,$Q$2:$Z$2,AD3:AM3)</f>
        <v>0.14400000000000002</v>
      </c>
      <c r="AP3" s="8">
        <f t="shared" ref="AP3:AP34" si="10">LOOKUP(10*$K3,$Q$2:$Z$2,AD3:AM3)-LOOKUP($K3,$Q$2:$Z$2,AD3:AM3)</f>
        <v>0.16400000000000003</v>
      </c>
      <c r="AQ3" s="6" t="s">
        <v>12</v>
      </c>
      <c r="AR3" s="54" t="s">
        <v>12</v>
      </c>
      <c r="AS3" s="54">
        <v>2.2410000000000001</v>
      </c>
      <c r="AT3" s="54">
        <v>2.3820000000000001</v>
      </c>
      <c r="AU3" s="54">
        <v>2.5329999999999999</v>
      </c>
      <c r="AV3" s="7">
        <v>2.6669999999999998</v>
      </c>
      <c r="AW3" s="7">
        <v>2.8050000000000002</v>
      </c>
      <c r="AX3" s="7" t="s">
        <v>12</v>
      </c>
      <c r="AY3" s="7">
        <v>3.0710000000000002</v>
      </c>
      <c r="AZ3" s="14" t="s">
        <v>12</v>
      </c>
      <c r="BA3" s="8">
        <f t="shared" ref="BA3:BA34" si="11">LOOKUP($K3,$Q$2:$Z$2,AQ3:AZ3)</f>
        <v>2.8050000000000002</v>
      </c>
      <c r="BB3" s="6">
        <f t="shared" ref="BB3:BB34" si="12">LOOKUP($K3,$Q$2:$Z$2,AQ3:AZ3)-LOOKUP(0.1*$K3,$Q$2:$Z$2,AQ3:AZ3)</f>
        <v>0.27200000000000024</v>
      </c>
      <c r="BC3" s="8">
        <f t="shared" ref="BC3:BC34" si="13">LOOKUP(10*$K3,$Q$2:$Z$2,AQ3:AZ3)-LOOKUP($K3,$Q$2:$Z$2,AQ3:AZ3)</f>
        <v>0.26600000000000001</v>
      </c>
      <c r="BD3" s="6">
        <v>7.7439999999999998</v>
      </c>
      <c r="BE3" s="7">
        <v>8.3439999999999994</v>
      </c>
      <c r="BF3" s="14">
        <v>8.9329999999999998</v>
      </c>
      <c r="BG3" s="8">
        <f t="shared" ref="BG3:BG34" si="14">LOOKUP($N3,$BD$2:$BF$2,BD3:BF3)</f>
        <v>8.3439999999999994</v>
      </c>
      <c r="BH3" s="6">
        <f t="shared" ref="BH3:BH34" si="15">BE3-BD3</f>
        <v>0.59999999999999964</v>
      </c>
      <c r="BI3" s="8">
        <f t="shared" ref="BI3:BI34" si="16">BF3-BE3</f>
        <v>0.58900000000000041</v>
      </c>
      <c r="BJ3" s="6">
        <v>7.7309999999999999</v>
      </c>
      <c r="BK3" s="7">
        <v>8.3339999999999996</v>
      </c>
      <c r="BL3" s="14">
        <v>8.923</v>
      </c>
      <c r="BM3" s="8">
        <f t="shared" ref="BM3:BM34" si="17">LOOKUP($N3,$BD$2:$BF$2,BJ3:BL3)</f>
        <v>8.3339999999999996</v>
      </c>
      <c r="BN3" s="6">
        <f t="shared" ref="BN3:BN34" si="18">BK3-BJ3</f>
        <v>0.60299999999999976</v>
      </c>
      <c r="BO3" s="8">
        <f t="shared" ref="BO3:BO34" si="19">BL3-BK3</f>
        <v>0.58900000000000041</v>
      </c>
      <c r="BP3">
        <f t="shared" ref="BP3:BP34" si="20">IF(AND(ISERROR(FIND("Fout",Q3)), ISERROR(FIND("Fout",AD3)), ISERROR(FIND("Fout",AQ3)), ISERROR(FIND( "Fout",BD3)), ISERROR(FIND( "Fout",BJ3))),0,1)</f>
        <v>0</v>
      </c>
      <c r="BQ3" s="93">
        <f t="shared" ref="BQ3:BQ34" si="21">IF(AB3=0, -1, BH3/AB3)</f>
        <v>1.0256410256410251</v>
      </c>
      <c r="BR3" s="93">
        <f t="shared" ref="BR3:BR34" si="22">IF(AB3=0,-1,BN3/AB3)</f>
        <v>1.0307692307692304</v>
      </c>
      <c r="BS3" s="93" t="str">
        <f>VLOOKUP(C3,'Koppeling locatie - aslocatie'!$A$2:$C$8139,2,FALSE)</f>
        <v>maas204</v>
      </c>
      <c r="BT3" s="93">
        <f>VLOOKUP($BS3,aslocaties_v01!$C$3:$AA$500,MATCH($K$3/10,aslocaties_v01!$C$2:$X$2),FALSE)</f>
        <v>7.3739999999999997</v>
      </c>
      <c r="BU3" s="93">
        <f>VLOOKUP(BS3,aslocaties_v01!$C$3:$AA$500,MATCH($K$3,aslocaties_v01!$C$2:$X$2),FALSE)</f>
        <v>7.9630000000000001</v>
      </c>
      <c r="BV3" s="93">
        <f>VLOOKUP(BS3,aslocaties_v01!$C$3:$AA$500,MATCH($K$3*10,aslocaties_v01!$C$2:$Y$2),FALSE)</f>
        <v>8.5500000000000007</v>
      </c>
      <c r="BW3" s="93">
        <f t="shared" ref="BW3:BW34" si="23">BU3-BT3</f>
        <v>0.58900000000000041</v>
      </c>
      <c r="BX3" s="93">
        <f t="shared" ref="BX3:BX34" si="24">BV3-BU3</f>
        <v>0.58700000000000063</v>
      </c>
      <c r="BY3" s="94">
        <f t="shared" ref="BY3:BY34" si="25">IFERROR(ABS(1-BW3/AB3), 999)</f>
        <v>6.8376068376077015E-3</v>
      </c>
      <c r="BZ3" s="94">
        <f t="shared" ref="BZ3:BZ34" si="26">IFERROR(ABS(1-BX3/AC3), 999)</f>
        <v>1.7064846416403601E-3</v>
      </c>
      <c r="CA3" s="94">
        <f t="shared" ref="CA3:CA34" si="27">ABS(LOOKUP(0.1*$K3,$Q$2:$Z$2,Q3:Z3)-BT3)</f>
        <v>7.0000000000005613E-3</v>
      </c>
      <c r="CB3">
        <f t="shared" ref="CB3:CB34" si="28">ABS(LOOKUP($K3,$Q$2:$Z$2,Q3:Z3)-BU3)</f>
        <v>3.0000000000001137E-3</v>
      </c>
      <c r="CC3" s="58">
        <f t="shared" ref="CC3:CC34" si="29">ABS(LOOKUP(10*$K3,$Q$2:$Z$2,Q3:Z3)-BV3)</f>
        <v>1.9999999999988916E-3</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0.71899999999999997</v>
      </c>
      <c r="CJ3" t="b">
        <f t="shared" ref="CJ3:CJ34" si="36">CI3&lt;AVERAGE(CI:CI)+3*STDEV(CI:CI)</f>
        <v>1</v>
      </c>
      <c r="CK3" t="b">
        <f t="shared" ref="CK3:CK34" si="37">AN3&lt;1.25</f>
        <v>1</v>
      </c>
      <c r="CL3" s="84" t="b">
        <f>BA3&gt;AVERAGE(BA:BA)-2*STDEV(BA:BA)</f>
        <v>1</v>
      </c>
      <c r="CM3">
        <f t="shared" ref="CM3:CM34" si="38">IF(CL3,BA3,"")</f>
        <v>2.8050000000000002</v>
      </c>
      <c r="CN3" t="b">
        <f t="shared" ref="CN3:CN34" si="39">CM3&lt;AVERAGE(CM:CM)+3*STDEV(CM:CM)</f>
        <v>1</v>
      </c>
      <c r="CO3" s="84">
        <f t="shared" ref="CO3:CO34" si="40">IF(BA3=0, -1, AN3/(1.56*BA3^2))</f>
        <v>5.8578542378479453E-2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1935</v>
      </c>
      <c r="B4" s="3">
        <v>2</v>
      </c>
      <c r="C4" s="3" t="s">
        <v>2159</v>
      </c>
      <c r="D4" s="3" t="str">
        <f t="shared" si="0"/>
        <v>MA_1_40-2_dk_0010</v>
      </c>
      <c r="E4" s="3" t="str">
        <f t="shared" si="1"/>
        <v>0010</v>
      </c>
      <c r="F4" s="3">
        <v>156766.81200000001</v>
      </c>
      <c r="G4" s="15">
        <v>426206.93800000002</v>
      </c>
      <c r="H4" s="35" t="str">
        <f t="shared" si="2"/>
        <v>ja</v>
      </c>
      <c r="I4" s="42">
        <v>79</v>
      </c>
      <c r="J4" s="71" t="s">
        <v>376</v>
      </c>
      <c r="K4" s="73">
        <v>10000</v>
      </c>
      <c r="L4" s="28">
        <f t="shared" ref="L4:L35" si="54">L3</f>
        <v>1</v>
      </c>
      <c r="M4" s="28">
        <f t="shared" ref="M4:M35" si="55">M3</f>
        <v>1</v>
      </c>
      <c r="N4" s="56">
        <f t="shared" si="3"/>
        <v>10000</v>
      </c>
      <c r="O4" s="33">
        <f t="shared" ref="O4:O35" si="56">SQRT((F3-F4)^2+(G3-G4)^2)</f>
        <v>698.73149102136654</v>
      </c>
      <c r="P4" s="37">
        <f t="shared" si="4"/>
        <v>96.250194643982738</v>
      </c>
      <c r="Q4" s="9" t="s">
        <v>12</v>
      </c>
      <c r="R4" s="55" t="s">
        <v>12</v>
      </c>
      <c r="S4" s="55">
        <v>6.617</v>
      </c>
      <c r="T4" s="55">
        <v>7.0110000000000001</v>
      </c>
      <c r="U4" s="55">
        <v>7.367</v>
      </c>
      <c r="V4" s="3">
        <v>7.6440000000000001</v>
      </c>
      <c r="W4" s="3">
        <v>7.9569999999999999</v>
      </c>
      <c r="X4" s="3" t="s">
        <v>12</v>
      </c>
      <c r="Y4" s="3">
        <v>8.548</v>
      </c>
      <c r="Z4" s="15" t="s">
        <v>12</v>
      </c>
      <c r="AA4" s="10">
        <f t="shared" si="5"/>
        <v>7.9569999999999999</v>
      </c>
      <c r="AB4" s="9">
        <f t="shared" si="6"/>
        <v>0.58999999999999986</v>
      </c>
      <c r="AC4" s="10">
        <f t="shared" si="7"/>
        <v>0.59100000000000019</v>
      </c>
      <c r="AD4" s="9" t="s">
        <v>12</v>
      </c>
      <c r="AE4" s="55" t="s">
        <v>12</v>
      </c>
      <c r="AF4" s="55">
        <v>0.11</v>
      </c>
      <c r="AG4" s="55">
        <v>0.24099999999999999</v>
      </c>
      <c r="AH4" s="55">
        <v>0.374</v>
      </c>
      <c r="AI4" s="3">
        <v>0.48399999999999999</v>
      </c>
      <c r="AJ4" s="3">
        <v>0.60499999999999998</v>
      </c>
      <c r="AK4" s="3" t="s">
        <v>12</v>
      </c>
      <c r="AL4" s="3">
        <v>0.81899999999999995</v>
      </c>
      <c r="AM4" s="15" t="s">
        <v>12</v>
      </c>
      <c r="AN4" s="10">
        <f t="shared" si="8"/>
        <v>0.60499999999999998</v>
      </c>
      <c r="AO4" s="9">
        <f t="shared" si="9"/>
        <v>0.23099999999999998</v>
      </c>
      <c r="AP4" s="10">
        <f t="shared" si="10"/>
        <v>0.21399999999999997</v>
      </c>
      <c r="AQ4" s="9" t="s">
        <v>12</v>
      </c>
      <c r="AR4" s="55" t="s">
        <v>12</v>
      </c>
      <c r="AS4" s="55">
        <v>0.72099999999999997</v>
      </c>
      <c r="AT4" s="55">
        <v>1.3939999999999999</v>
      </c>
      <c r="AU4" s="55">
        <v>1.9419999999999999</v>
      </c>
      <c r="AV4" s="3">
        <v>2.258</v>
      </c>
      <c r="AW4" s="3">
        <v>2.5289999999999999</v>
      </c>
      <c r="AX4" s="3" t="s">
        <v>12</v>
      </c>
      <c r="AY4" s="3">
        <v>3.0390000000000001</v>
      </c>
      <c r="AZ4" s="15" t="s">
        <v>12</v>
      </c>
      <c r="BA4" s="10">
        <f t="shared" si="11"/>
        <v>2.5289999999999999</v>
      </c>
      <c r="BB4" s="9">
        <f t="shared" si="12"/>
        <v>0.58699999999999997</v>
      </c>
      <c r="BC4" s="10">
        <f t="shared" si="13"/>
        <v>0.51000000000000023</v>
      </c>
      <c r="BD4" s="9">
        <v>7.516</v>
      </c>
      <c r="BE4" s="3">
        <v>8.1180000000000003</v>
      </c>
      <c r="BF4" s="15">
        <v>8.7170000000000005</v>
      </c>
      <c r="BG4" s="15">
        <f t="shared" si="14"/>
        <v>8.1180000000000003</v>
      </c>
      <c r="BH4" s="9">
        <f t="shared" si="15"/>
        <v>0.60200000000000031</v>
      </c>
      <c r="BI4" s="10">
        <f t="shared" si="16"/>
        <v>0.5990000000000002</v>
      </c>
      <c r="BJ4" s="9">
        <v>7.5019999999999998</v>
      </c>
      <c r="BK4" s="3">
        <v>8.1020000000000003</v>
      </c>
      <c r="BL4" s="15">
        <v>8.7010000000000005</v>
      </c>
      <c r="BM4" s="15">
        <f t="shared" si="17"/>
        <v>8.1020000000000003</v>
      </c>
      <c r="BN4" s="9">
        <f t="shared" si="18"/>
        <v>0.60000000000000053</v>
      </c>
      <c r="BO4" s="10">
        <f t="shared" si="19"/>
        <v>0.5990000000000002</v>
      </c>
      <c r="BP4">
        <f t="shared" si="20"/>
        <v>0</v>
      </c>
      <c r="BQ4" s="93">
        <f t="shared" si="21"/>
        <v>1.0203389830508482</v>
      </c>
      <c r="BR4" s="93">
        <f t="shared" si="22"/>
        <v>1.0169491525423739</v>
      </c>
      <c r="BS4" s="93" t="str">
        <f>VLOOKUP(C4,'Koppeling locatie - aslocatie'!$A$2:$C$8139,2,FALSE)</f>
        <v>maas204</v>
      </c>
      <c r="BT4" s="93">
        <f>VLOOKUP($BS4,aslocaties_v01!$C$3:$AA$500,MATCH($K$3/10,aslocaties_v01!$C$2:$X$2),FALSE)</f>
        <v>7.3739999999999997</v>
      </c>
      <c r="BU4" s="93">
        <f>VLOOKUP(BS4,aslocaties_v01!$C$3:$AA$500,MATCH($K$3,aslocaties_v01!$C$2:$X$2),FALSE)</f>
        <v>7.9630000000000001</v>
      </c>
      <c r="BV4" s="93">
        <f>VLOOKUP(BS4,aslocaties_v01!$C$3:$AA$500,MATCH($K$3*10,aslocaties_v01!$C$2:$Y$2),FALSE)</f>
        <v>8.5500000000000007</v>
      </c>
      <c r="BW4" s="93">
        <f t="shared" si="23"/>
        <v>0.58900000000000041</v>
      </c>
      <c r="BX4" s="93">
        <f t="shared" si="24"/>
        <v>0.58700000000000063</v>
      </c>
      <c r="BY4" s="94">
        <f t="shared" si="25"/>
        <v>1.6949152542363732E-3</v>
      </c>
      <c r="BZ4" s="94">
        <f t="shared" si="26"/>
        <v>6.7681895093054667E-3</v>
      </c>
      <c r="CA4" s="94">
        <f t="shared" si="27"/>
        <v>6.9999999999996732E-3</v>
      </c>
      <c r="CB4">
        <f t="shared" si="28"/>
        <v>6.0000000000002274E-3</v>
      </c>
      <c r="CC4" s="58">
        <f t="shared" si="29"/>
        <v>2.0000000000006679E-3</v>
      </c>
      <c r="CD4" s="95" t="b">
        <f t="shared" si="30"/>
        <v>0</v>
      </c>
      <c r="CE4" s="96" t="b">
        <f t="shared" si="31"/>
        <v>1</v>
      </c>
      <c r="CF4" t="b">
        <f t="shared" si="32"/>
        <v>1</v>
      </c>
      <c r="CG4" t="b">
        <f t="shared" si="33"/>
        <v>1</v>
      </c>
      <c r="CH4" s="84" t="b">
        <f t="shared" si="34"/>
        <v>1</v>
      </c>
      <c r="CI4">
        <f t="shared" si="35"/>
        <v>0.60499999999999998</v>
      </c>
      <c r="CJ4" t="b">
        <f t="shared" si="36"/>
        <v>1</v>
      </c>
      <c r="CK4" t="b">
        <f t="shared" si="37"/>
        <v>1</v>
      </c>
      <c r="CL4" s="84" t="b">
        <f t="shared" ref="CL4:CL35" si="57">BA4&lt;AVERAGE(BA:BA)+2*STDEV(BA:BA)</f>
        <v>1</v>
      </c>
      <c r="CM4">
        <f t="shared" si="38"/>
        <v>2.5289999999999999</v>
      </c>
      <c r="CN4" t="b">
        <f t="shared" si="39"/>
        <v>1</v>
      </c>
      <c r="CO4" s="84">
        <f t="shared" si="40"/>
        <v>6.0636359287310745E-2</v>
      </c>
      <c r="CP4" t="b">
        <f t="shared" si="41"/>
        <v>1</v>
      </c>
      <c r="CQ4" s="96" t="b">
        <f t="shared" si="42"/>
        <v>1</v>
      </c>
      <c r="CR4" t="b">
        <f t="shared" si="43"/>
        <v>1</v>
      </c>
      <c r="CS4" t="b">
        <f t="shared" si="44"/>
        <v>1</v>
      </c>
      <c r="CT4" t="b">
        <f t="shared" si="45"/>
        <v>1</v>
      </c>
      <c r="CU4" t="b">
        <f t="shared" si="46"/>
        <v>1</v>
      </c>
      <c r="CV4" s="84" t="b">
        <f t="shared" si="47"/>
        <v>1</v>
      </c>
      <c r="CW4" t="b">
        <f t="shared" si="48"/>
        <v>0</v>
      </c>
      <c r="CX4" t="b">
        <f t="shared" si="49"/>
        <v>0</v>
      </c>
      <c r="CY4" t="b">
        <f t="shared" si="50"/>
        <v>0</v>
      </c>
      <c r="CZ4" t="b">
        <f t="shared" si="51"/>
        <v>1</v>
      </c>
      <c r="DA4" s="84">
        <f t="shared" si="52"/>
        <v>1</v>
      </c>
      <c r="DB4" t="b">
        <f t="shared" si="53"/>
        <v>0</v>
      </c>
    </row>
    <row r="5" spans="1:106">
      <c r="A5" s="9">
        <v>1936</v>
      </c>
      <c r="B5" s="3">
        <v>2</v>
      </c>
      <c r="C5" s="3" t="s">
        <v>2160</v>
      </c>
      <c r="D5" s="3" t="str">
        <f t="shared" si="0"/>
        <v>MA_1_40-2_dk_0011</v>
      </c>
      <c r="E5" s="3" t="str">
        <f t="shared" si="1"/>
        <v>0011</v>
      </c>
      <c r="F5" s="3">
        <v>156760.81200000001</v>
      </c>
      <c r="G5" s="15">
        <v>426110.875</v>
      </c>
      <c r="H5" s="35" t="str">
        <f t="shared" si="2"/>
        <v>ja</v>
      </c>
      <c r="I5" s="42">
        <v>131</v>
      </c>
      <c r="J5" s="20" t="s">
        <v>376</v>
      </c>
      <c r="K5" s="21">
        <v>10000</v>
      </c>
      <c r="L5" s="28">
        <f t="shared" si="54"/>
        <v>1</v>
      </c>
      <c r="M5" s="28">
        <f t="shared" si="55"/>
        <v>1</v>
      </c>
      <c r="N5" s="56">
        <f t="shared" si="3"/>
        <v>10000</v>
      </c>
      <c r="O5" s="33">
        <f t="shared" si="56"/>
        <v>96.250194643982738</v>
      </c>
      <c r="P5" s="37">
        <f t="shared" si="4"/>
        <v>65.888878697407222</v>
      </c>
      <c r="Q5" s="9" t="s">
        <v>12</v>
      </c>
      <c r="R5" s="55" t="s">
        <v>12</v>
      </c>
      <c r="S5" s="55">
        <v>6.6630000000000003</v>
      </c>
      <c r="T5" s="55">
        <v>7.024</v>
      </c>
      <c r="U5" s="55">
        <v>7.3540000000000001</v>
      </c>
      <c r="V5" s="3">
        <v>7.6269999999999998</v>
      </c>
      <c r="W5" s="3">
        <v>7.9379999999999997</v>
      </c>
      <c r="X5" s="3" t="s">
        <v>12</v>
      </c>
      <c r="Y5" s="3">
        <v>8.5299999999999994</v>
      </c>
      <c r="Z5" s="15" t="s">
        <v>12</v>
      </c>
      <c r="AA5" s="10">
        <f t="shared" si="5"/>
        <v>7.9379999999999997</v>
      </c>
      <c r="AB5" s="9">
        <f t="shared" si="6"/>
        <v>0.58399999999999963</v>
      </c>
      <c r="AC5" s="10">
        <f t="shared" si="7"/>
        <v>0.59199999999999964</v>
      </c>
      <c r="AD5" s="9" t="s">
        <v>12</v>
      </c>
      <c r="AE5" s="55" t="s">
        <v>12</v>
      </c>
      <c r="AF5" s="55">
        <v>0.71</v>
      </c>
      <c r="AG5" s="55">
        <v>0.79300000000000004</v>
      </c>
      <c r="AH5" s="55">
        <v>0.89800000000000002</v>
      </c>
      <c r="AI5" s="3">
        <v>1.008</v>
      </c>
      <c r="AJ5" s="3">
        <v>1.121</v>
      </c>
      <c r="AK5" s="3" t="s">
        <v>12</v>
      </c>
      <c r="AL5" s="3">
        <v>1.363</v>
      </c>
      <c r="AM5" s="15" t="s">
        <v>12</v>
      </c>
      <c r="AN5" s="10">
        <f t="shared" si="8"/>
        <v>1.121</v>
      </c>
      <c r="AO5" s="9">
        <f t="shared" si="9"/>
        <v>0.22299999999999998</v>
      </c>
      <c r="AP5" s="10">
        <f t="shared" si="10"/>
        <v>0.24199999999999999</v>
      </c>
      <c r="AQ5" s="9" t="s">
        <v>12</v>
      </c>
      <c r="AR5" s="55" t="s">
        <v>12</v>
      </c>
      <c r="AS5" s="55">
        <v>2.85</v>
      </c>
      <c r="AT5" s="55">
        <v>3.004</v>
      </c>
      <c r="AU5" s="55">
        <v>3.1709999999999998</v>
      </c>
      <c r="AV5" s="3">
        <v>3.3239999999999998</v>
      </c>
      <c r="AW5" s="3">
        <v>3.4889999999999999</v>
      </c>
      <c r="AX5" s="3" t="s">
        <v>12</v>
      </c>
      <c r="AY5" s="3">
        <v>3.831</v>
      </c>
      <c r="AZ5" s="15" t="s">
        <v>12</v>
      </c>
      <c r="BA5" s="10">
        <f t="shared" si="11"/>
        <v>3.4889999999999999</v>
      </c>
      <c r="BB5" s="9">
        <f t="shared" si="12"/>
        <v>0.31800000000000006</v>
      </c>
      <c r="BC5" s="10">
        <f t="shared" si="13"/>
        <v>0.34200000000000008</v>
      </c>
      <c r="BD5" s="9">
        <v>7.7850000000000001</v>
      </c>
      <c r="BE5" s="3">
        <v>8.4</v>
      </c>
      <c r="BF5" s="15">
        <v>8.9990000000000006</v>
      </c>
      <c r="BG5" s="15">
        <f t="shared" si="14"/>
        <v>8.4</v>
      </c>
      <c r="BH5" s="9">
        <f t="shared" si="15"/>
        <v>0.61500000000000021</v>
      </c>
      <c r="BI5" s="10">
        <f t="shared" si="16"/>
        <v>0.5990000000000002</v>
      </c>
      <c r="BJ5" s="9">
        <v>7.7229999999999999</v>
      </c>
      <c r="BK5" s="3">
        <v>8.33</v>
      </c>
      <c r="BL5" s="15">
        <v>8.9239999999999995</v>
      </c>
      <c r="BM5" s="15">
        <f t="shared" si="17"/>
        <v>8.33</v>
      </c>
      <c r="BN5" s="9">
        <f t="shared" si="18"/>
        <v>0.60700000000000021</v>
      </c>
      <c r="BO5" s="10">
        <f t="shared" si="19"/>
        <v>0.59399999999999942</v>
      </c>
      <c r="BP5">
        <f t="shared" si="20"/>
        <v>0</v>
      </c>
      <c r="BQ5" s="93">
        <f t="shared" si="21"/>
        <v>1.0530821917808229</v>
      </c>
      <c r="BR5" s="93">
        <f t="shared" si="22"/>
        <v>1.0393835616438367</v>
      </c>
      <c r="BS5" s="93" t="str">
        <f>VLOOKUP(C5,'Koppeling locatie - aslocatie'!$A$2:$C$8139,2,FALSE)</f>
        <v>maas204</v>
      </c>
      <c r="BT5" s="93">
        <f>VLOOKUP($BS5,aslocaties_v01!$C$3:$AA$500,MATCH($K$3/10,aslocaties_v01!$C$2:$X$2),FALSE)</f>
        <v>7.3739999999999997</v>
      </c>
      <c r="BU5" s="93">
        <f>VLOOKUP(BS5,aslocaties_v01!$C$3:$AA$500,MATCH($K$3,aslocaties_v01!$C$2:$X$2),FALSE)</f>
        <v>7.9630000000000001</v>
      </c>
      <c r="BV5" s="93">
        <f>VLOOKUP(BS5,aslocaties_v01!$C$3:$AA$500,MATCH($K$3*10,aslocaties_v01!$C$2:$Y$2),FALSE)</f>
        <v>8.5500000000000007</v>
      </c>
      <c r="BW5" s="93">
        <f t="shared" si="23"/>
        <v>0.58900000000000041</v>
      </c>
      <c r="BX5" s="93">
        <f t="shared" si="24"/>
        <v>0.58700000000000063</v>
      </c>
      <c r="BY5" s="94">
        <f t="shared" si="25"/>
        <v>8.5616438356177493E-3</v>
      </c>
      <c r="BZ5" s="94">
        <f t="shared" si="26"/>
        <v>8.4459459459442776E-3</v>
      </c>
      <c r="CA5" s="94">
        <f t="shared" si="27"/>
        <v>1.9999999999999574E-2</v>
      </c>
      <c r="CB5">
        <f t="shared" si="28"/>
        <v>2.5000000000000355E-2</v>
      </c>
      <c r="CC5" s="58">
        <f t="shared" si="29"/>
        <v>2.000000000000135E-2</v>
      </c>
      <c r="CD5" s="95" t="b">
        <f t="shared" si="30"/>
        <v>0</v>
      </c>
      <c r="CE5" s="96" t="b">
        <f t="shared" si="31"/>
        <v>1</v>
      </c>
      <c r="CF5" t="b">
        <f t="shared" si="32"/>
        <v>1</v>
      </c>
      <c r="CG5" t="b">
        <f t="shared" si="33"/>
        <v>1</v>
      </c>
      <c r="CH5" s="84" t="b">
        <f t="shared" si="34"/>
        <v>1</v>
      </c>
      <c r="CI5">
        <f t="shared" si="35"/>
        <v>1.121</v>
      </c>
      <c r="CJ5" t="b">
        <f t="shared" si="36"/>
        <v>1</v>
      </c>
      <c r="CK5" t="b">
        <f t="shared" si="37"/>
        <v>1</v>
      </c>
      <c r="CL5" s="84" t="b">
        <f t="shared" si="57"/>
        <v>1</v>
      </c>
      <c r="CM5">
        <f t="shared" si="38"/>
        <v>3.4889999999999999</v>
      </c>
      <c r="CN5" t="b">
        <f t="shared" si="39"/>
        <v>1</v>
      </c>
      <c r="CO5" s="84">
        <f t="shared" si="40"/>
        <v>5.903085524162157E-2</v>
      </c>
      <c r="CP5" t="b">
        <f t="shared" si="41"/>
        <v>1</v>
      </c>
      <c r="CQ5" s="96" t="b">
        <f t="shared" si="42"/>
        <v>1</v>
      </c>
      <c r="CR5" t="b">
        <f t="shared" si="43"/>
        <v>0</v>
      </c>
      <c r="CS5" t="b">
        <f t="shared" si="44"/>
        <v>0</v>
      </c>
      <c r="CT5" t="b">
        <f t="shared" si="45"/>
        <v>0</v>
      </c>
      <c r="CU5" t="b">
        <f t="shared" si="46"/>
        <v>1</v>
      </c>
      <c r="CV5" s="84" t="b">
        <f t="shared" si="47"/>
        <v>1</v>
      </c>
      <c r="CW5" t="b">
        <f t="shared" si="48"/>
        <v>0</v>
      </c>
      <c r="CX5" t="b">
        <f t="shared" si="49"/>
        <v>0</v>
      </c>
      <c r="CY5" t="b">
        <f t="shared" si="50"/>
        <v>1</v>
      </c>
      <c r="CZ5" t="b">
        <f t="shared" si="51"/>
        <v>1</v>
      </c>
      <c r="DA5" s="84">
        <f t="shared" si="52"/>
        <v>2</v>
      </c>
      <c r="DB5" t="b">
        <f t="shared" si="53"/>
        <v>0</v>
      </c>
    </row>
    <row r="6" spans="1:106">
      <c r="A6" s="9">
        <v>1937</v>
      </c>
      <c r="B6" s="3">
        <v>2</v>
      </c>
      <c r="C6" s="3" t="s">
        <v>2161</v>
      </c>
      <c r="D6" s="3" t="str">
        <f t="shared" si="0"/>
        <v>MA_1_40-2_dk_0012</v>
      </c>
      <c r="E6" s="3" t="str">
        <f t="shared" si="1"/>
        <v>0012</v>
      </c>
      <c r="F6" s="3">
        <v>156713.15599999999</v>
      </c>
      <c r="G6" s="15">
        <v>426065.375</v>
      </c>
      <c r="H6" s="35" t="str">
        <f t="shared" si="2"/>
        <v>ja</v>
      </c>
      <c r="I6" s="42">
        <v>186</v>
      </c>
      <c r="J6" s="20" t="s">
        <v>376</v>
      </c>
      <c r="K6" s="21">
        <v>10000</v>
      </c>
      <c r="L6" s="28">
        <f t="shared" si="54"/>
        <v>1</v>
      </c>
      <c r="M6" s="28">
        <f t="shared" si="55"/>
        <v>1</v>
      </c>
      <c r="N6" s="56">
        <f t="shared" si="3"/>
        <v>10000</v>
      </c>
      <c r="O6" s="33">
        <f t="shared" si="56"/>
        <v>65.888878697407222</v>
      </c>
      <c r="P6" s="37">
        <f t="shared" si="4"/>
        <v>132.43523072051281</v>
      </c>
      <c r="Q6" s="9" t="s">
        <v>12</v>
      </c>
      <c r="R6" s="55" t="s">
        <v>12</v>
      </c>
      <c r="S6" s="55">
        <v>6.6630000000000003</v>
      </c>
      <c r="T6" s="55">
        <v>7.024</v>
      </c>
      <c r="U6" s="55">
        <v>7.3550000000000004</v>
      </c>
      <c r="V6" s="3">
        <v>7.6280000000000001</v>
      </c>
      <c r="W6" s="3">
        <v>7.9409999999999998</v>
      </c>
      <c r="X6" s="3" t="s">
        <v>12</v>
      </c>
      <c r="Y6" s="3">
        <v>8.5310000000000006</v>
      </c>
      <c r="Z6" s="15" t="s">
        <v>12</v>
      </c>
      <c r="AA6" s="10">
        <f t="shared" si="5"/>
        <v>7.9409999999999998</v>
      </c>
      <c r="AB6" s="9">
        <f t="shared" si="6"/>
        <v>0.58599999999999941</v>
      </c>
      <c r="AC6" s="10">
        <f t="shared" si="7"/>
        <v>0.59000000000000075</v>
      </c>
      <c r="AD6" s="9" t="s">
        <v>12</v>
      </c>
      <c r="AE6" s="55" t="s">
        <v>12</v>
      </c>
      <c r="AF6" s="55">
        <v>0.84699999999999998</v>
      </c>
      <c r="AG6" s="55">
        <v>0.95199999999999996</v>
      </c>
      <c r="AH6" s="55">
        <v>1.0860000000000001</v>
      </c>
      <c r="AI6" s="3">
        <v>1.1830000000000001</v>
      </c>
      <c r="AJ6" s="3">
        <v>1.2769999999999999</v>
      </c>
      <c r="AK6" s="3" t="s">
        <v>12</v>
      </c>
      <c r="AL6" s="3">
        <v>1.466</v>
      </c>
      <c r="AM6" s="15" t="s">
        <v>12</v>
      </c>
      <c r="AN6" s="10">
        <f t="shared" si="8"/>
        <v>1.2769999999999999</v>
      </c>
      <c r="AO6" s="9">
        <f t="shared" si="9"/>
        <v>0.19099999999999984</v>
      </c>
      <c r="AP6" s="10">
        <f t="shared" si="10"/>
        <v>0.18900000000000006</v>
      </c>
      <c r="AQ6" s="9" t="s">
        <v>12</v>
      </c>
      <c r="AR6" s="55" t="s">
        <v>12</v>
      </c>
      <c r="AS6" s="55">
        <v>3.0529999999999999</v>
      </c>
      <c r="AT6" s="55">
        <v>3.22</v>
      </c>
      <c r="AU6" s="55">
        <v>3.4319999999999999</v>
      </c>
      <c r="AV6" s="3">
        <v>3.589</v>
      </c>
      <c r="AW6" s="3">
        <v>3.72</v>
      </c>
      <c r="AX6" s="3" t="s">
        <v>12</v>
      </c>
      <c r="AY6" s="3">
        <v>3.9449999999999998</v>
      </c>
      <c r="AZ6" s="15" t="s">
        <v>12</v>
      </c>
      <c r="BA6" s="10">
        <f t="shared" si="11"/>
        <v>3.72</v>
      </c>
      <c r="BB6" s="9">
        <f t="shared" si="12"/>
        <v>0.28800000000000026</v>
      </c>
      <c r="BC6" s="10">
        <f t="shared" si="13"/>
        <v>0.22499999999999964</v>
      </c>
      <c r="BD6" s="9">
        <v>8.0619999999999994</v>
      </c>
      <c r="BE6" s="3">
        <v>8.7089999999999996</v>
      </c>
      <c r="BF6" s="15">
        <v>9.3420000000000005</v>
      </c>
      <c r="BG6" s="15">
        <f t="shared" si="14"/>
        <v>8.7089999999999996</v>
      </c>
      <c r="BH6" s="9">
        <f t="shared" si="15"/>
        <v>0.64700000000000024</v>
      </c>
      <c r="BI6" s="10">
        <f t="shared" si="16"/>
        <v>0.6330000000000009</v>
      </c>
      <c r="BJ6" s="9">
        <v>8.0690000000000008</v>
      </c>
      <c r="BK6" s="3">
        <v>8.73</v>
      </c>
      <c r="BL6" s="15">
        <v>9.3789999999999996</v>
      </c>
      <c r="BM6" s="15">
        <f t="shared" si="17"/>
        <v>8.73</v>
      </c>
      <c r="BN6" s="9">
        <f t="shared" si="18"/>
        <v>0.66099999999999959</v>
      </c>
      <c r="BO6" s="10">
        <f t="shared" si="19"/>
        <v>0.64899999999999913</v>
      </c>
      <c r="BP6">
        <f t="shared" si="20"/>
        <v>0</v>
      </c>
      <c r="BQ6" s="93">
        <f t="shared" si="21"/>
        <v>1.1040955631399332</v>
      </c>
      <c r="BR6" s="93">
        <f t="shared" si="22"/>
        <v>1.1279863481228674</v>
      </c>
      <c r="BS6" s="93" t="str">
        <f>VLOOKUP(C6,'Koppeling locatie - aslocatie'!$A$2:$C$8139,2,FALSE)</f>
        <v>maas204</v>
      </c>
      <c r="BT6" s="93">
        <f>VLOOKUP($BS6,aslocaties_v01!$C$3:$AA$500,MATCH($K$3/10,aslocaties_v01!$C$2:$X$2),FALSE)</f>
        <v>7.3739999999999997</v>
      </c>
      <c r="BU6" s="93">
        <f>VLOOKUP(BS6,aslocaties_v01!$C$3:$AA$500,MATCH($K$3,aslocaties_v01!$C$2:$X$2),FALSE)</f>
        <v>7.9630000000000001</v>
      </c>
      <c r="BV6" s="93">
        <f>VLOOKUP(BS6,aslocaties_v01!$C$3:$AA$500,MATCH($K$3*10,aslocaties_v01!$C$2:$Y$2),FALSE)</f>
        <v>8.5500000000000007</v>
      </c>
      <c r="BW6" s="93">
        <f t="shared" si="23"/>
        <v>0.58900000000000041</v>
      </c>
      <c r="BX6" s="93">
        <f t="shared" si="24"/>
        <v>0.58700000000000063</v>
      </c>
      <c r="BY6" s="94">
        <f t="shared" si="25"/>
        <v>5.1194539249164173E-3</v>
      </c>
      <c r="BZ6" s="94">
        <f t="shared" si="26"/>
        <v>5.0847457627120063E-3</v>
      </c>
      <c r="CA6" s="94">
        <f t="shared" si="27"/>
        <v>1.899999999999924E-2</v>
      </c>
      <c r="CB6">
        <f t="shared" si="28"/>
        <v>2.2000000000000242E-2</v>
      </c>
      <c r="CC6" s="58">
        <f t="shared" si="29"/>
        <v>1.9000000000000128E-2</v>
      </c>
      <c r="CD6" s="95" t="b">
        <f t="shared" si="30"/>
        <v>0</v>
      </c>
      <c r="CE6" s="96" t="b">
        <f t="shared" si="31"/>
        <v>1</v>
      </c>
      <c r="CF6" t="b">
        <f t="shared" si="32"/>
        <v>0</v>
      </c>
      <c r="CG6" t="b">
        <f t="shared" si="33"/>
        <v>0</v>
      </c>
      <c r="CH6" s="84" t="b">
        <f t="shared" si="34"/>
        <v>1</v>
      </c>
      <c r="CI6">
        <f t="shared" si="35"/>
        <v>1.2769999999999999</v>
      </c>
      <c r="CJ6" t="b">
        <f t="shared" si="36"/>
        <v>1</v>
      </c>
      <c r="CK6" t="b">
        <f t="shared" si="37"/>
        <v>0</v>
      </c>
      <c r="CL6" s="84" t="b">
        <f t="shared" si="57"/>
        <v>1</v>
      </c>
      <c r="CM6">
        <f t="shared" si="38"/>
        <v>3.72</v>
      </c>
      <c r="CN6" t="b">
        <f t="shared" si="39"/>
        <v>1</v>
      </c>
      <c r="CO6" s="84">
        <f t="shared" si="40"/>
        <v>5.9153496328314209E-2</v>
      </c>
      <c r="CP6" t="b">
        <f t="shared" si="41"/>
        <v>1</v>
      </c>
      <c r="CQ6" s="96" t="b">
        <f t="shared" si="42"/>
        <v>1</v>
      </c>
      <c r="CR6" t="b">
        <f t="shared" si="43"/>
        <v>0</v>
      </c>
      <c r="CS6" t="b">
        <f t="shared" si="44"/>
        <v>0</v>
      </c>
      <c r="CT6" t="b">
        <f t="shared" si="45"/>
        <v>1</v>
      </c>
      <c r="CU6" t="b">
        <f t="shared" si="46"/>
        <v>1</v>
      </c>
      <c r="CV6" s="84" t="b">
        <f t="shared" si="47"/>
        <v>1</v>
      </c>
      <c r="CW6" t="b">
        <f t="shared" si="48"/>
        <v>1</v>
      </c>
      <c r="CX6" t="b">
        <f t="shared" si="49"/>
        <v>1</v>
      </c>
      <c r="CY6" t="b">
        <f t="shared" si="50"/>
        <v>1</v>
      </c>
      <c r="CZ6" t="b">
        <f t="shared" si="51"/>
        <v>1</v>
      </c>
      <c r="DA6" s="84">
        <f t="shared" si="52"/>
        <v>1</v>
      </c>
      <c r="DB6" t="b">
        <f t="shared" si="53"/>
        <v>0</v>
      </c>
    </row>
    <row r="7" spans="1:106">
      <c r="A7" s="9">
        <v>1938</v>
      </c>
      <c r="B7" s="3">
        <v>2</v>
      </c>
      <c r="C7" s="3" t="s">
        <v>2162</v>
      </c>
      <c r="D7" s="3" t="str">
        <f t="shared" si="0"/>
        <v>MA_1_40-2_dk_0013</v>
      </c>
      <c r="E7" s="3" t="str">
        <f t="shared" si="1"/>
        <v>0013</v>
      </c>
      <c r="F7" s="3">
        <v>156581.31200000001</v>
      </c>
      <c r="G7" s="15">
        <v>426052.875</v>
      </c>
      <c r="H7" s="35" t="str">
        <f t="shared" si="2"/>
        <v>ja</v>
      </c>
      <c r="I7" s="42">
        <v>184</v>
      </c>
      <c r="J7" s="20" t="s">
        <v>376</v>
      </c>
      <c r="K7" s="21">
        <v>10000</v>
      </c>
      <c r="L7" s="28">
        <f t="shared" si="54"/>
        <v>1</v>
      </c>
      <c r="M7" s="28">
        <f t="shared" si="55"/>
        <v>1</v>
      </c>
      <c r="N7" s="56">
        <f t="shared" si="3"/>
        <v>10000</v>
      </c>
      <c r="O7" s="33">
        <f t="shared" si="56"/>
        <v>132.43523072051281</v>
      </c>
      <c r="P7" s="37">
        <f t="shared" si="4"/>
        <v>90.628224086108744</v>
      </c>
      <c r="Q7" s="9" t="s">
        <v>12</v>
      </c>
      <c r="R7" s="55" t="s">
        <v>12</v>
      </c>
      <c r="S7" s="55">
        <v>6.66</v>
      </c>
      <c r="T7" s="55">
        <v>7.0220000000000002</v>
      </c>
      <c r="U7" s="55">
        <v>7.351</v>
      </c>
      <c r="V7" s="3">
        <v>7.6260000000000003</v>
      </c>
      <c r="W7" s="3">
        <v>7.9370000000000003</v>
      </c>
      <c r="X7" s="3" t="s">
        <v>12</v>
      </c>
      <c r="Y7" s="3">
        <v>8.5289999999999999</v>
      </c>
      <c r="Z7" s="15" t="s">
        <v>12</v>
      </c>
      <c r="AA7" s="10">
        <f t="shared" si="5"/>
        <v>7.9370000000000003</v>
      </c>
      <c r="AB7" s="9">
        <f t="shared" si="6"/>
        <v>0.5860000000000003</v>
      </c>
      <c r="AC7" s="10">
        <f t="shared" si="7"/>
        <v>0.59199999999999964</v>
      </c>
      <c r="AD7" s="9" t="s">
        <v>12</v>
      </c>
      <c r="AE7" s="55" t="s">
        <v>12</v>
      </c>
      <c r="AF7" s="55">
        <v>0.96799999999999997</v>
      </c>
      <c r="AG7" s="55">
        <v>1.0529999999999999</v>
      </c>
      <c r="AH7" s="55">
        <v>1.1479999999999999</v>
      </c>
      <c r="AI7" s="3">
        <v>1.234</v>
      </c>
      <c r="AJ7" s="3">
        <v>1.33</v>
      </c>
      <c r="AK7" s="3" t="s">
        <v>12</v>
      </c>
      <c r="AL7" s="3">
        <v>1.5149999999999999</v>
      </c>
      <c r="AM7" s="15" t="s">
        <v>12</v>
      </c>
      <c r="AN7" s="10">
        <f t="shared" si="8"/>
        <v>1.33</v>
      </c>
      <c r="AO7" s="9">
        <f t="shared" si="9"/>
        <v>0.18200000000000016</v>
      </c>
      <c r="AP7" s="10">
        <f t="shared" si="10"/>
        <v>0.18499999999999983</v>
      </c>
      <c r="AQ7" s="9" t="s">
        <v>12</v>
      </c>
      <c r="AR7" s="55" t="s">
        <v>12</v>
      </c>
      <c r="AS7" s="55">
        <v>3.29</v>
      </c>
      <c r="AT7" s="55">
        <v>3.419</v>
      </c>
      <c r="AU7" s="55">
        <v>3.5569999999999999</v>
      </c>
      <c r="AV7" s="3">
        <v>3.677</v>
      </c>
      <c r="AW7" s="3">
        <v>3.7959999999999998</v>
      </c>
      <c r="AX7" s="3" t="s">
        <v>12</v>
      </c>
      <c r="AY7" s="3">
        <v>4.0199999999999996</v>
      </c>
      <c r="AZ7" s="15" t="s">
        <v>12</v>
      </c>
      <c r="BA7" s="10">
        <f t="shared" si="11"/>
        <v>3.7959999999999998</v>
      </c>
      <c r="BB7" s="9">
        <f t="shared" si="12"/>
        <v>0.23899999999999988</v>
      </c>
      <c r="BC7" s="10">
        <f t="shared" si="13"/>
        <v>0.22399999999999975</v>
      </c>
      <c r="BD7" s="9">
        <v>8.0359999999999996</v>
      </c>
      <c r="BE7" s="3">
        <v>8.6769999999999996</v>
      </c>
      <c r="BF7" s="15">
        <v>9.3000000000000007</v>
      </c>
      <c r="BG7" s="15">
        <f t="shared" si="14"/>
        <v>8.6769999999999996</v>
      </c>
      <c r="BH7" s="9">
        <f t="shared" si="15"/>
        <v>0.64100000000000001</v>
      </c>
      <c r="BI7" s="10">
        <f t="shared" si="16"/>
        <v>0.62300000000000111</v>
      </c>
      <c r="BJ7" s="9">
        <v>8.0399999999999991</v>
      </c>
      <c r="BK7" s="3">
        <v>8.6940000000000008</v>
      </c>
      <c r="BL7" s="15">
        <v>9.3309999999999995</v>
      </c>
      <c r="BM7" s="15">
        <f t="shared" si="17"/>
        <v>8.6940000000000008</v>
      </c>
      <c r="BN7" s="9">
        <f t="shared" si="18"/>
        <v>0.65400000000000169</v>
      </c>
      <c r="BO7" s="10">
        <f t="shared" si="19"/>
        <v>0.63699999999999868</v>
      </c>
      <c r="BP7">
        <f t="shared" si="20"/>
        <v>0</v>
      </c>
      <c r="BQ7" s="93">
        <f t="shared" si="21"/>
        <v>1.0938566552901019</v>
      </c>
      <c r="BR7" s="93">
        <f t="shared" si="22"/>
        <v>1.1160409556314017</v>
      </c>
      <c r="BS7" s="93" t="str">
        <f>VLOOKUP(C7,'Koppeling locatie - aslocatie'!$A$2:$C$8139,2,FALSE)</f>
        <v>maas205</v>
      </c>
      <c r="BT7" s="93">
        <f>VLOOKUP($BS7,aslocaties_v01!$C$3:$AA$500,MATCH($K$3/10,aslocaties_v01!$C$2:$X$2),FALSE)</f>
        <v>7.3390000000000004</v>
      </c>
      <c r="BU7" s="93">
        <f>VLOOKUP(BS7,aslocaties_v01!$C$3:$AA$500,MATCH($K$3,aslocaties_v01!$C$2:$X$2),FALSE)</f>
        <v>7.9249999999999998</v>
      </c>
      <c r="BV7" s="93">
        <f>VLOOKUP(BS7,aslocaties_v01!$C$3:$AA$500,MATCH($K$3*10,aslocaties_v01!$C$2:$Y$2),FALSE)</f>
        <v>8.5190000000000001</v>
      </c>
      <c r="BW7" s="93">
        <f t="shared" si="23"/>
        <v>0.58599999999999941</v>
      </c>
      <c r="BX7" s="93">
        <f t="shared" si="24"/>
        <v>0.59400000000000031</v>
      </c>
      <c r="BY7" s="94">
        <f t="shared" si="25"/>
        <v>1.5543122344752192E-15</v>
      </c>
      <c r="BZ7" s="94">
        <f t="shared" si="26"/>
        <v>3.3783783783793986E-3</v>
      </c>
      <c r="CA7" s="94">
        <f t="shared" si="27"/>
        <v>1.1999999999999567E-2</v>
      </c>
      <c r="CB7">
        <f t="shared" si="28"/>
        <v>1.2000000000000455E-2</v>
      </c>
      <c r="CC7" s="58">
        <f t="shared" si="29"/>
        <v>9.9999999999997868E-3</v>
      </c>
      <c r="CD7" s="95" t="b">
        <f t="shared" si="30"/>
        <v>0</v>
      </c>
      <c r="CE7" s="96" t="b">
        <f t="shared" si="31"/>
        <v>1</v>
      </c>
      <c r="CF7" t="b">
        <f t="shared" si="32"/>
        <v>1</v>
      </c>
      <c r="CG7" t="b">
        <f t="shared" si="33"/>
        <v>0</v>
      </c>
      <c r="CH7" s="84" t="b">
        <f t="shared" si="34"/>
        <v>1</v>
      </c>
      <c r="CI7">
        <f t="shared" si="35"/>
        <v>1.33</v>
      </c>
      <c r="CJ7" t="b">
        <f t="shared" si="36"/>
        <v>1</v>
      </c>
      <c r="CK7" t="b">
        <f t="shared" si="37"/>
        <v>0</v>
      </c>
      <c r="CL7" s="84" t="b">
        <f t="shared" si="57"/>
        <v>1</v>
      </c>
      <c r="CM7">
        <f t="shared" si="38"/>
        <v>3.7959999999999998</v>
      </c>
      <c r="CN7" t="b">
        <f t="shared" si="39"/>
        <v>1</v>
      </c>
      <c r="CO7" s="84">
        <f t="shared" si="40"/>
        <v>5.9166330495143152E-2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1939</v>
      </c>
      <c r="B8" s="3">
        <v>2</v>
      </c>
      <c r="C8" s="3" t="s">
        <v>2163</v>
      </c>
      <c r="D8" s="3" t="str">
        <f t="shared" si="0"/>
        <v>MA_1_40-2_dk_0014</v>
      </c>
      <c r="E8" s="3" t="str">
        <f t="shared" si="1"/>
        <v>0014</v>
      </c>
      <c r="F8" s="3">
        <v>156490.68799999999</v>
      </c>
      <c r="G8" s="15">
        <v>426052</v>
      </c>
      <c r="H8" s="35" t="str">
        <f t="shared" si="2"/>
        <v>ja</v>
      </c>
      <c r="I8" s="42">
        <v>174</v>
      </c>
      <c r="J8" s="20" t="s">
        <v>376</v>
      </c>
      <c r="K8" s="21">
        <v>10000</v>
      </c>
      <c r="L8" s="28">
        <f t="shared" si="54"/>
        <v>1</v>
      </c>
      <c r="M8" s="28">
        <f t="shared" si="55"/>
        <v>1</v>
      </c>
      <c r="N8" s="56">
        <f t="shared" si="3"/>
        <v>10000</v>
      </c>
      <c r="O8" s="33">
        <f t="shared" si="56"/>
        <v>90.628224086108744</v>
      </c>
      <c r="P8" s="37">
        <f t="shared" si="4"/>
        <v>93.641993080041118</v>
      </c>
      <c r="Q8" s="9" t="s">
        <v>12</v>
      </c>
      <c r="R8" s="55" t="s">
        <v>12</v>
      </c>
      <c r="S8" s="55">
        <v>6.6589999999999998</v>
      </c>
      <c r="T8" s="55">
        <v>7.0179999999999998</v>
      </c>
      <c r="U8" s="55">
        <v>7.35</v>
      </c>
      <c r="V8" s="3">
        <v>7.625</v>
      </c>
      <c r="W8" s="3">
        <v>7.9359999999999999</v>
      </c>
      <c r="X8" s="3" t="s">
        <v>12</v>
      </c>
      <c r="Y8" s="3">
        <v>8.5280000000000005</v>
      </c>
      <c r="Z8" s="15" t="s">
        <v>12</v>
      </c>
      <c r="AA8" s="10">
        <f t="shared" si="5"/>
        <v>7.9359999999999999</v>
      </c>
      <c r="AB8" s="9">
        <f t="shared" si="6"/>
        <v>0.5860000000000003</v>
      </c>
      <c r="AC8" s="10">
        <f t="shared" si="7"/>
        <v>0.59200000000000053</v>
      </c>
      <c r="AD8" s="9" t="s">
        <v>12</v>
      </c>
      <c r="AE8" s="55" t="s">
        <v>12</v>
      </c>
      <c r="AF8" s="55">
        <v>0.95599999999999996</v>
      </c>
      <c r="AG8" s="55">
        <v>1.0429999999999999</v>
      </c>
      <c r="AH8" s="55">
        <v>1.1399999999999999</v>
      </c>
      <c r="AI8" s="3">
        <v>1.228</v>
      </c>
      <c r="AJ8" s="3">
        <v>1.3260000000000001</v>
      </c>
      <c r="AK8" s="3" t="s">
        <v>12</v>
      </c>
      <c r="AL8" s="3">
        <v>1.5129999999999999</v>
      </c>
      <c r="AM8" s="15" t="s">
        <v>12</v>
      </c>
      <c r="AN8" s="10">
        <f t="shared" si="8"/>
        <v>1.3260000000000001</v>
      </c>
      <c r="AO8" s="9">
        <f t="shared" si="9"/>
        <v>0.18600000000000017</v>
      </c>
      <c r="AP8" s="10">
        <f t="shared" si="10"/>
        <v>0.18699999999999983</v>
      </c>
      <c r="AQ8" s="9" t="s">
        <v>12</v>
      </c>
      <c r="AR8" s="55" t="s">
        <v>12</v>
      </c>
      <c r="AS8" s="55">
        <v>3.274</v>
      </c>
      <c r="AT8" s="55">
        <v>3.403</v>
      </c>
      <c r="AU8" s="55">
        <v>3.5459999999999998</v>
      </c>
      <c r="AV8" s="3">
        <v>3.669</v>
      </c>
      <c r="AW8" s="3">
        <v>3.79</v>
      </c>
      <c r="AX8" s="3" t="s">
        <v>12</v>
      </c>
      <c r="AY8" s="3">
        <v>4.016</v>
      </c>
      <c r="AZ8" s="15" t="s">
        <v>12</v>
      </c>
      <c r="BA8" s="10">
        <f t="shared" si="11"/>
        <v>3.79</v>
      </c>
      <c r="BB8" s="9">
        <f t="shared" si="12"/>
        <v>0.24400000000000022</v>
      </c>
      <c r="BC8" s="10">
        <f t="shared" si="13"/>
        <v>0.22599999999999998</v>
      </c>
      <c r="BD8" s="9">
        <v>7.984</v>
      </c>
      <c r="BE8" s="3">
        <v>8.6170000000000009</v>
      </c>
      <c r="BF8" s="15">
        <v>9.2309999999999999</v>
      </c>
      <c r="BG8" s="15">
        <f t="shared" si="14"/>
        <v>8.6170000000000009</v>
      </c>
      <c r="BH8" s="9">
        <f t="shared" si="15"/>
        <v>0.6330000000000009</v>
      </c>
      <c r="BI8" s="10">
        <f t="shared" si="16"/>
        <v>0.61399999999999899</v>
      </c>
      <c r="BJ8" s="9">
        <v>7.9790000000000001</v>
      </c>
      <c r="BK8" s="3">
        <v>8.625</v>
      </c>
      <c r="BL8" s="15">
        <v>9.2530000000000001</v>
      </c>
      <c r="BM8" s="15">
        <f t="shared" si="17"/>
        <v>8.625</v>
      </c>
      <c r="BN8" s="9">
        <f t="shared" si="18"/>
        <v>0.64599999999999991</v>
      </c>
      <c r="BO8" s="10">
        <f t="shared" si="19"/>
        <v>0.62800000000000011</v>
      </c>
      <c r="BP8">
        <f t="shared" si="20"/>
        <v>0</v>
      </c>
      <c r="BQ8" s="93">
        <f t="shared" si="21"/>
        <v>1.0802047781569977</v>
      </c>
      <c r="BR8" s="93">
        <f t="shared" si="22"/>
        <v>1.1023890784982928</v>
      </c>
      <c r="BS8" s="93" t="str">
        <f>VLOOKUP(C8,'Koppeling locatie - aslocatie'!$A$2:$C$8139,2,FALSE)</f>
        <v>maas205</v>
      </c>
      <c r="BT8" s="93">
        <f>VLOOKUP($BS8,aslocaties_v01!$C$3:$AA$500,MATCH($K$3/10,aslocaties_v01!$C$2:$X$2),FALSE)</f>
        <v>7.3390000000000004</v>
      </c>
      <c r="BU8" s="93">
        <f>VLOOKUP(BS8,aslocaties_v01!$C$3:$AA$500,MATCH($K$3,aslocaties_v01!$C$2:$X$2),FALSE)</f>
        <v>7.9249999999999998</v>
      </c>
      <c r="BV8" s="93">
        <f>VLOOKUP(BS8,aslocaties_v01!$C$3:$AA$500,MATCH($K$3*10,aslocaties_v01!$C$2:$Y$2),FALSE)</f>
        <v>8.5190000000000001</v>
      </c>
      <c r="BW8" s="93">
        <f t="shared" si="23"/>
        <v>0.58599999999999941</v>
      </c>
      <c r="BX8" s="93">
        <f t="shared" si="24"/>
        <v>0.59400000000000031</v>
      </c>
      <c r="BY8" s="94">
        <f t="shared" si="25"/>
        <v>1.5543122344752192E-15</v>
      </c>
      <c r="BZ8" s="94">
        <f t="shared" si="26"/>
        <v>3.3783783783780663E-3</v>
      </c>
      <c r="CA8" s="94">
        <f t="shared" si="27"/>
        <v>1.0999999999999233E-2</v>
      </c>
      <c r="CB8">
        <f t="shared" si="28"/>
        <v>1.1000000000000121E-2</v>
      </c>
      <c r="CC8" s="58">
        <f t="shared" si="29"/>
        <v>9.0000000000003411E-3</v>
      </c>
      <c r="CD8" s="95" t="b">
        <f t="shared" si="30"/>
        <v>0</v>
      </c>
      <c r="CE8" s="96" t="b">
        <f t="shared" si="31"/>
        <v>1</v>
      </c>
      <c r="CF8" t="b">
        <f t="shared" si="32"/>
        <v>1</v>
      </c>
      <c r="CG8" t="b">
        <f t="shared" si="33"/>
        <v>1</v>
      </c>
      <c r="CH8" s="84" t="b">
        <f t="shared" si="34"/>
        <v>1</v>
      </c>
      <c r="CI8">
        <f t="shared" si="35"/>
        <v>1.3260000000000001</v>
      </c>
      <c r="CJ8" t="b">
        <f t="shared" si="36"/>
        <v>1</v>
      </c>
      <c r="CK8" t="b">
        <f t="shared" si="37"/>
        <v>0</v>
      </c>
      <c r="CL8" s="84" t="b">
        <f t="shared" si="57"/>
        <v>1</v>
      </c>
      <c r="CM8">
        <f t="shared" si="38"/>
        <v>3.79</v>
      </c>
      <c r="CN8" t="b">
        <f t="shared" si="39"/>
        <v>1</v>
      </c>
      <c r="CO8" s="84">
        <f t="shared" si="40"/>
        <v>5.9175305100911298E-2</v>
      </c>
      <c r="CP8" t="b">
        <f t="shared" si="41"/>
        <v>1</v>
      </c>
      <c r="CQ8" s="96" t="b">
        <f t="shared" si="42"/>
        <v>1</v>
      </c>
      <c r="CR8" t="b">
        <f t="shared" si="43"/>
        <v>1</v>
      </c>
      <c r="CS8" t="b">
        <f t="shared" si="44"/>
        <v>1</v>
      </c>
      <c r="CT8" t="b">
        <f t="shared" si="45"/>
        <v>1</v>
      </c>
      <c r="CU8" t="b">
        <f t="shared" si="46"/>
        <v>1</v>
      </c>
      <c r="CV8" s="84" t="b">
        <f t="shared" si="47"/>
        <v>1</v>
      </c>
      <c r="CW8" t="b">
        <f t="shared" si="48"/>
        <v>0</v>
      </c>
      <c r="CX8" t="b">
        <f t="shared" si="49"/>
        <v>0</v>
      </c>
      <c r="CY8" t="b">
        <f t="shared" si="50"/>
        <v>1</v>
      </c>
      <c r="CZ8" t="b">
        <f t="shared" si="51"/>
        <v>1</v>
      </c>
      <c r="DA8" s="84">
        <f t="shared" si="52"/>
        <v>1</v>
      </c>
      <c r="DB8" t="b">
        <f t="shared" si="53"/>
        <v>0</v>
      </c>
    </row>
    <row r="9" spans="1:106">
      <c r="A9" s="9">
        <v>1940</v>
      </c>
      <c r="B9" s="3">
        <v>2</v>
      </c>
      <c r="C9" s="3" t="s">
        <v>2164</v>
      </c>
      <c r="D9" s="3" t="str">
        <f t="shared" si="0"/>
        <v>MA_1_40-2_dk_0015</v>
      </c>
      <c r="E9" s="3" t="str">
        <f t="shared" si="1"/>
        <v>0015</v>
      </c>
      <c r="F9" s="3">
        <v>156401.15599999999</v>
      </c>
      <c r="G9" s="15">
        <v>426024.56199999998</v>
      </c>
      <c r="H9" s="35" t="str">
        <f t="shared" si="2"/>
        <v>ja</v>
      </c>
      <c r="I9" s="42">
        <v>193</v>
      </c>
      <c r="J9" s="20" t="s">
        <v>376</v>
      </c>
      <c r="K9" s="21">
        <v>10000</v>
      </c>
      <c r="L9" s="28">
        <f t="shared" si="54"/>
        <v>1</v>
      </c>
      <c r="M9" s="28">
        <f t="shared" si="55"/>
        <v>1</v>
      </c>
      <c r="N9" s="56">
        <f t="shared" si="3"/>
        <v>10000</v>
      </c>
      <c r="O9" s="33">
        <f t="shared" si="56"/>
        <v>93.641993080041118</v>
      </c>
      <c r="P9" s="37">
        <f t="shared" si="4"/>
        <v>91.699022459308438</v>
      </c>
      <c r="Q9" s="9" t="s">
        <v>12</v>
      </c>
      <c r="R9" s="55" t="s">
        <v>12</v>
      </c>
      <c r="S9" s="55">
        <v>6.6559999999999997</v>
      </c>
      <c r="T9" s="55">
        <v>7.0129999999999999</v>
      </c>
      <c r="U9" s="55">
        <v>7.3470000000000004</v>
      </c>
      <c r="V9" s="3">
        <v>7.6219999999999999</v>
      </c>
      <c r="W9" s="3">
        <v>7.9340000000000002</v>
      </c>
      <c r="X9" s="3" t="s">
        <v>12</v>
      </c>
      <c r="Y9" s="3">
        <v>8.5250000000000004</v>
      </c>
      <c r="Z9" s="15" t="s">
        <v>12</v>
      </c>
      <c r="AA9" s="10">
        <f t="shared" si="5"/>
        <v>7.9340000000000002</v>
      </c>
      <c r="AB9" s="9">
        <f t="shared" si="6"/>
        <v>0.58699999999999974</v>
      </c>
      <c r="AC9" s="10">
        <f t="shared" si="7"/>
        <v>0.59100000000000019</v>
      </c>
      <c r="AD9" s="9" t="s">
        <v>12</v>
      </c>
      <c r="AE9" s="55" t="s">
        <v>12</v>
      </c>
      <c r="AF9" s="55">
        <v>0.995</v>
      </c>
      <c r="AG9" s="55">
        <v>1.085</v>
      </c>
      <c r="AH9" s="55">
        <v>1.1850000000000001</v>
      </c>
      <c r="AI9" s="3">
        <v>1.276</v>
      </c>
      <c r="AJ9" s="3">
        <v>1.377</v>
      </c>
      <c r="AK9" s="3" t="s">
        <v>12</v>
      </c>
      <c r="AL9" s="3">
        <v>1.5720000000000001</v>
      </c>
      <c r="AM9" s="15" t="s">
        <v>12</v>
      </c>
      <c r="AN9" s="10">
        <f t="shared" si="8"/>
        <v>1.377</v>
      </c>
      <c r="AO9" s="9">
        <f t="shared" si="9"/>
        <v>0.19199999999999995</v>
      </c>
      <c r="AP9" s="10">
        <f t="shared" si="10"/>
        <v>0.19500000000000006</v>
      </c>
      <c r="AQ9" s="9" t="s">
        <v>12</v>
      </c>
      <c r="AR9" s="55" t="s">
        <v>12</v>
      </c>
      <c r="AS9" s="55">
        <v>3.3490000000000002</v>
      </c>
      <c r="AT9" s="55">
        <v>3.4809999999999999</v>
      </c>
      <c r="AU9" s="55">
        <v>3.6269999999999998</v>
      </c>
      <c r="AV9" s="3">
        <v>3.7530000000000001</v>
      </c>
      <c r="AW9" s="3">
        <v>3.8759999999999999</v>
      </c>
      <c r="AX9" s="3" t="s">
        <v>12</v>
      </c>
      <c r="AY9" s="3">
        <v>4.1070000000000002</v>
      </c>
      <c r="AZ9" s="15" t="s">
        <v>12</v>
      </c>
      <c r="BA9" s="10">
        <f t="shared" si="11"/>
        <v>3.8759999999999999</v>
      </c>
      <c r="BB9" s="9">
        <f t="shared" si="12"/>
        <v>0.24900000000000011</v>
      </c>
      <c r="BC9" s="10">
        <f t="shared" si="13"/>
        <v>0.23100000000000032</v>
      </c>
      <c r="BD9" s="9">
        <v>8.0830000000000002</v>
      </c>
      <c r="BE9" s="3">
        <v>8.7349999999999994</v>
      </c>
      <c r="BF9" s="15">
        <v>9.3680000000000003</v>
      </c>
      <c r="BG9" s="15">
        <f t="shared" si="14"/>
        <v>8.7349999999999994</v>
      </c>
      <c r="BH9" s="9">
        <f t="shared" si="15"/>
        <v>0.65199999999999925</v>
      </c>
      <c r="BI9" s="10">
        <f t="shared" si="16"/>
        <v>0.6330000000000009</v>
      </c>
      <c r="BJ9" s="9">
        <v>8.0869999999999997</v>
      </c>
      <c r="BK9" s="3">
        <v>8.7509999999999994</v>
      </c>
      <c r="BL9" s="15">
        <v>9.3989999999999991</v>
      </c>
      <c r="BM9" s="15">
        <f t="shared" si="17"/>
        <v>8.7509999999999994</v>
      </c>
      <c r="BN9" s="9">
        <f t="shared" si="18"/>
        <v>0.6639999999999997</v>
      </c>
      <c r="BO9" s="10">
        <f t="shared" si="19"/>
        <v>0.64799999999999969</v>
      </c>
      <c r="BP9">
        <f t="shared" si="20"/>
        <v>0</v>
      </c>
      <c r="BQ9" s="93">
        <f t="shared" si="21"/>
        <v>1.1107325383304933</v>
      </c>
      <c r="BR9" s="93">
        <f t="shared" si="22"/>
        <v>1.131175468483816</v>
      </c>
      <c r="BS9" s="93" t="str">
        <f>VLOOKUP(C9,'Koppeling locatie - aslocatie'!$A$2:$C$8139,2,FALSE)</f>
        <v>maas205</v>
      </c>
      <c r="BT9" s="93">
        <f>VLOOKUP($BS9,aslocaties_v01!$C$3:$AA$500,MATCH($K$3/10,aslocaties_v01!$C$2:$X$2),FALSE)</f>
        <v>7.3390000000000004</v>
      </c>
      <c r="BU9" s="93">
        <f>VLOOKUP(BS9,aslocaties_v01!$C$3:$AA$500,MATCH($K$3,aslocaties_v01!$C$2:$X$2),FALSE)</f>
        <v>7.9249999999999998</v>
      </c>
      <c r="BV9" s="93">
        <f>VLOOKUP(BS9,aslocaties_v01!$C$3:$AA$500,MATCH($K$3*10,aslocaties_v01!$C$2:$Y$2),FALSE)</f>
        <v>8.5190000000000001</v>
      </c>
      <c r="BW9" s="93">
        <f t="shared" si="23"/>
        <v>0.58599999999999941</v>
      </c>
      <c r="BX9" s="93">
        <f t="shared" si="24"/>
        <v>0.59400000000000031</v>
      </c>
      <c r="BY9" s="94">
        <f t="shared" si="25"/>
        <v>1.7035775127773878E-3</v>
      </c>
      <c r="BZ9" s="94">
        <f t="shared" si="26"/>
        <v>5.0761421319798217E-3</v>
      </c>
      <c r="CA9" s="94">
        <f t="shared" si="27"/>
        <v>8.0000000000000071E-3</v>
      </c>
      <c r="CB9">
        <f t="shared" si="28"/>
        <v>9.0000000000003411E-3</v>
      </c>
      <c r="CC9" s="58">
        <f t="shared" si="29"/>
        <v>6.0000000000002274E-3</v>
      </c>
      <c r="CD9" s="95" t="b">
        <f t="shared" si="30"/>
        <v>0</v>
      </c>
      <c r="CE9" s="96" t="b">
        <f t="shared" si="31"/>
        <v>1</v>
      </c>
      <c r="CF9" t="b">
        <f t="shared" si="32"/>
        <v>0</v>
      </c>
      <c r="CG9" t="b">
        <f t="shared" si="33"/>
        <v>0</v>
      </c>
      <c r="CH9" s="84" t="b">
        <f t="shared" si="34"/>
        <v>1</v>
      </c>
      <c r="CI9">
        <f t="shared" si="35"/>
        <v>1.377</v>
      </c>
      <c r="CJ9" t="b">
        <f t="shared" si="36"/>
        <v>1</v>
      </c>
      <c r="CK9" t="b">
        <f t="shared" si="37"/>
        <v>0</v>
      </c>
      <c r="CL9" s="84" t="b">
        <f t="shared" si="57"/>
        <v>1</v>
      </c>
      <c r="CM9">
        <f t="shared" si="38"/>
        <v>3.8759999999999999</v>
      </c>
      <c r="CN9" t="b">
        <f t="shared" si="39"/>
        <v>1</v>
      </c>
      <c r="CO9" s="84">
        <f t="shared" si="40"/>
        <v>5.8754590692019402E-2</v>
      </c>
      <c r="CP9" t="b">
        <f t="shared" si="41"/>
        <v>1</v>
      </c>
      <c r="CQ9" s="96" t="b">
        <f t="shared" si="42"/>
        <v>1</v>
      </c>
      <c r="CR9" t="b">
        <f t="shared" si="43"/>
        <v>0</v>
      </c>
      <c r="CS9" t="b">
        <f t="shared" si="44"/>
        <v>0</v>
      </c>
      <c r="CT9" t="b">
        <f t="shared" si="45"/>
        <v>1</v>
      </c>
      <c r="CU9" t="b">
        <f t="shared" si="46"/>
        <v>1</v>
      </c>
      <c r="CV9" s="84" t="b">
        <f t="shared" si="47"/>
        <v>1</v>
      </c>
      <c r="CW9" t="b">
        <f t="shared" si="48"/>
        <v>0</v>
      </c>
      <c r="CX9" t="b">
        <f t="shared" si="49"/>
        <v>0</v>
      </c>
      <c r="CY9" t="b">
        <f t="shared" si="50"/>
        <v>1</v>
      </c>
      <c r="CZ9" t="b">
        <f t="shared" si="51"/>
        <v>1</v>
      </c>
      <c r="DA9" s="84">
        <f t="shared" si="52"/>
        <v>2</v>
      </c>
      <c r="DB9" t="b">
        <f t="shared" si="53"/>
        <v>0</v>
      </c>
    </row>
    <row r="10" spans="1:106">
      <c r="A10" s="9">
        <v>1941</v>
      </c>
      <c r="B10" s="3">
        <v>2</v>
      </c>
      <c r="C10" s="3" t="s">
        <v>2165</v>
      </c>
      <c r="D10" s="3" t="str">
        <f t="shared" si="0"/>
        <v>MA_1_40-2_dk_0016</v>
      </c>
      <c r="E10" s="3" t="str">
        <f t="shared" si="1"/>
        <v>0016</v>
      </c>
      <c r="F10" s="3">
        <v>156315.84400000001</v>
      </c>
      <c r="G10" s="15">
        <v>425990.93800000002</v>
      </c>
      <c r="H10" s="35" t="str">
        <f t="shared" si="2"/>
        <v>ja</v>
      </c>
      <c r="I10" s="42">
        <v>145</v>
      </c>
      <c r="J10" s="20" t="s">
        <v>376</v>
      </c>
      <c r="K10" s="21">
        <v>10000</v>
      </c>
      <c r="L10" s="28">
        <f t="shared" si="54"/>
        <v>1</v>
      </c>
      <c r="M10" s="28">
        <f t="shared" si="55"/>
        <v>1</v>
      </c>
      <c r="N10" s="56">
        <f t="shared" si="3"/>
        <v>10000</v>
      </c>
      <c r="O10" s="33">
        <f t="shared" si="56"/>
        <v>91.699022459308438</v>
      </c>
      <c r="P10" s="37">
        <f t="shared" si="4"/>
        <v>88.562395998544417</v>
      </c>
      <c r="Q10" s="9" t="s">
        <v>12</v>
      </c>
      <c r="R10" s="55" t="s">
        <v>12</v>
      </c>
      <c r="S10" s="55">
        <v>6.6529999999999996</v>
      </c>
      <c r="T10" s="55">
        <v>7.0110000000000001</v>
      </c>
      <c r="U10" s="55">
        <v>7.3419999999999996</v>
      </c>
      <c r="V10" s="3">
        <v>7.6189999999999998</v>
      </c>
      <c r="W10" s="3">
        <v>7.931</v>
      </c>
      <c r="X10" s="3" t="s">
        <v>12</v>
      </c>
      <c r="Y10" s="3">
        <v>8.5210000000000008</v>
      </c>
      <c r="Z10" s="15" t="s">
        <v>12</v>
      </c>
      <c r="AA10" s="10">
        <f t="shared" si="5"/>
        <v>7.931</v>
      </c>
      <c r="AB10" s="9">
        <f t="shared" si="6"/>
        <v>0.58900000000000041</v>
      </c>
      <c r="AC10" s="10">
        <f t="shared" si="7"/>
        <v>0.59000000000000075</v>
      </c>
      <c r="AD10" s="9" t="s">
        <v>12</v>
      </c>
      <c r="AE10" s="55" t="s">
        <v>12</v>
      </c>
      <c r="AF10" s="55">
        <v>0.97899999999999998</v>
      </c>
      <c r="AG10" s="55">
        <v>1.0669999999999999</v>
      </c>
      <c r="AH10" s="55">
        <v>1.165</v>
      </c>
      <c r="AI10" s="3">
        <v>1.254</v>
      </c>
      <c r="AJ10" s="3">
        <v>1.353</v>
      </c>
      <c r="AK10" s="3" t="s">
        <v>12</v>
      </c>
      <c r="AL10" s="3">
        <v>1.5429999999999999</v>
      </c>
      <c r="AM10" s="15" t="s">
        <v>12</v>
      </c>
      <c r="AN10" s="10">
        <f t="shared" si="8"/>
        <v>1.353</v>
      </c>
      <c r="AO10" s="9">
        <f t="shared" si="9"/>
        <v>0.18799999999999994</v>
      </c>
      <c r="AP10" s="10">
        <f t="shared" si="10"/>
        <v>0.18999999999999995</v>
      </c>
      <c r="AQ10" s="9" t="s">
        <v>12</v>
      </c>
      <c r="AR10" s="55" t="s">
        <v>12</v>
      </c>
      <c r="AS10" s="55">
        <v>3.319</v>
      </c>
      <c r="AT10" s="55">
        <v>3.4489999999999998</v>
      </c>
      <c r="AU10" s="55">
        <v>3.593</v>
      </c>
      <c r="AV10" s="3">
        <v>3.72</v>
      </c>
      <c r="AW10" s="3">
        <v>3.839</v>
      </c>
      <c r="AX10" s="3" t="s">
        <v>12</v>
      </c>
      <c r="AY10" s="3">
        <v>4.0670000000000002</v>
      </c>
      <c r="AZ10" s="15" t="s">
        <v>12</v>
      </c>
      <c r="BA10" s="10">
        <f t="shared" si="11"/>
        <v>3.839</v>
      </c>
      <c r="BB10" s="9">
        <f t="shared" si="12"/>
        <v>0.246</v>
      </c>
      <c r="BC10" s="10">
        <f t="shared" si="13"/>
        <v>0.2280000000000002</v>
      </c>
      <c r="BD10" s="9">
        <v>7.891</v>
      </c>
      <c r="BE10" s="3">
        <v>8.5129999999999999</v>
      </c>
      <c r="BF10" s="15">
        <v>9.1140000000000008</v>
      </c>
      <c r="BG10" s="15">
        <f t="shared" si="14"/>
        <v>8.5129999999999999</v>
      </c>
      <c r="BH10" s="9">
        <f t="shared" si="15"/>
        <v>0.62199999999999989</v>
      </c>
      <c r="BI10" s="10">
        <f t="shared" si="16"/>
        <v>0.60100000000000087</v>
      </c>
      <c r="BJ10" s="9">
        <v>7.843</v>
      </c>
      <c r="BK10" s="3">
        <v>8.4629999999999992</v>
      </c>
      <c r="BL10" s="15">
        <v>9.0630000000000006</v>
      </c>
      <c r="BM10" s="15">
        <f t="shared" si="17"/>
        <v>8.4629999999999992</v>
      </c>
      <c r="BN10" s="9">
        <f t="shared" si="18"/>
        <v>0.61999999999999922</v>
      </c>
      <c r="BO10" s="10">
        <f t="shared" si="19"/>
        <v>0.60000000000000142</v>
      </c>
      <c r="BP10">
        <f t="shared" si="20"/>
        <v>0</v>
      </c>
      <c r="BQ10" s="93">
        <f t="shared" si="21"/>
        <v>1.0560271646859074</v>
      </c>
      <c r="BR10" s="93">
        <f t="shared" si="22"/>
        <v>1.0526315789473664</v>
      </c>
      <c r="BS10" s="93" t="str">
        <f>VLOOKUP(C10,'Koppeling locatie - aslocatie'!$A$2:$C$8139,2,FALSE)</f>
        <v>maas205</v>
      </c>
      <c r="BT10" s="93">
        <f>VLOOKUP($BS10,aslocaties_v01!$C$3:$AA$500,MATCH($K$3/10,aslocaties_v01!$C$2:$X$2),FALSE)</f>
        <v>7.3390000000000004</v>
      </c>
      <c r="BU10" s="93">
        <f>VLOOKUP(BS10,aslocaties_v01!$C$3:$AA$500,MATCH($K$3,aslocaties_v01!$C$2:$X$2),FALSE)</f>
        <v>7.9249999999999998</v>
      </c>
      <c r="BV10" s="93">
        <f>VLOOKUP(BS10,aslocaties_v01!$C$3:$AA$500,MATCH($K$3*10,aslocaties_v01!$C$2:$Y$2),FALSE)</f>
        <v>8.5190000000000001</v>
      </c>
      <c r="BW10" s="93">
        <f t="shared" si="23"/>
        <v>0.58599999999999941</v>
      </c>
      <c r="BX10" s="93">
        <f t="shared" si="24"/>
        <v>0.59400000000000031</v>
      </c>
      <c r="BY10" s="94">
        <f t="shared" si="25"/>
        <v>5.0933786078115606E-3</v>
      </c>
      <c r="BZ10" s="94">
        <f t="shared" si="26"/>
        <v>6.7796610169483795E-3</v>
      </c>
      <c r="CA10" s="94">
        <f t="shared" si="27"/>
        <v>2.9999999999992255E-3</v>
      </c>
      <c r="CB10">
        <f t="shared" si="28"/>
        <v>6.0000000000002274E-3</v>
      </c>
      <c r="CC10" s="58">
        <f t="shared" si="29"/>
        <v>2.0000000000006679E-3</v>
      </c>
      <c r="CD10" s="95" t="b">
        <f t="shared" si="30"/>
        <v>0</v>
      </c>
      <c r="CE10" s="96" t="b">
        <f t="shared" si="31"/>
        <v>1</v>
      </c>
      <c r="CF10" t="b">
        <f t="shared" si="32"/>
        <v>1</v>
      </c>
      <c r="CG10" t="b">
        <f t="shared" si="33"/>
        <v>1</v>
      </c>
      <c r="CH10" s="84" t="b">
        <f t="shared" si="34"/>
        <v>1</v>
      </c>
      <c r="CI10">
        <f t="shared" si="35"/>
        <v>1.353</v>
      </c>
      <c r="CJ10" t="b">
        <f t="shared" si="36"/>
        <v>1</v>
      </c>
      <c r="CK10" t="b">
        <f t="shared" si="37"/>
        <v>0</v>
      </c>
      <c r="CL10" s="84" t="b">
        <f t="shared" si="57"/>
        <v>1</v>
      </c>
      <c r="CM10">
        <f t="shared" si="38"/>
        <v>3.839</v>
      </c>
      <c r="CN10" t="b">
        <f t="shared" si="39"/>
        <v>1</v>
      </c>
      <c r="CO10" s="84">
        <f t="shared" si="40"/>
        <v>5.8848713621662933E-2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1</v>
      </c>
      <c r="CY10" t="b">
        <f t="shared" si="50"/>
        <v>1</v>
      </c>
      <c r="CZ10" t="b">
        <f t="shared" si="51"/>
        <v>1</v>
      </c>
      <c r="DA10" s="84">
        <f t="shared" si="52"/>
        <v>1</v>
      </c>
      <c r="DB10" t="b">
        <f t="shared" si="53"/>
        <v>0</v>
      </c>
    </row>
    <row r="11" spans="1:106">
      <c r="A11" s="9">
        <v>1942</v>
      </c>
      <c r="B11" s="3">
        <v>2</v>
      </c>
      <c r="C11" s="3" t="s">
        <v>2166</v>
      </c>
      <c r="D11" s="3" t="str">
        <f t="shared" si="0"/>
        <v>MA_1_40-2_dk_0017</v>
      </c>
      <c r="E11" s="3" t="str">
        <f t="shared" si="1"/>
        <v>0017</v>
      </c>
      <c r="F11" s="3">
        <v>156230.31200000001</v>
      </c>
      <c r="G11" s="15">
        <v>425967.96899999998</v>
      </c>
      <c r="H11" s="35" t="str">
        <f t="shared" si="2"/>
        <v>ja</v>
      </c>
      <c r="I11" s="42">
        <v>153</v>
      </c>
      <c r="J11" s="20" t="s">
        <v>376</v>
      </c>
      <c r="K11" s="21">
        <v>10000</v>
      </c>
      <c r="L11" s="28">
        <f t="shared" si="54"/>
        <v>1</v>
      </c>
      <c r="M11" s="28">
        <f t="shared" si="55"/>
        <v>1</v>
      </c>
      <c r="N11" s="56">
        <f t="shared" si="3"/>
        <v>10000</v>
      </c>
      <c r="O11" s="33">
        <f t="shared" si="56"/>
        <v>88.562395998544417</v>
      </c>
      <c r="P11" s="37">
        <f t="shared" si="4"/>
        <v>132.93902005430417</v>
      </c>
      <c r="Q11" s="9" t="s">
        <v>12</v>
      </c>
      <c r="R11" s="55" t="s">
        <v>12</v>
      </c>
      <c r="S11" s="55">
        <v>6.6509999999999998</v>
      </c>
      <c r="T11" s="55">
        <v>7.0090000000000003</v>
      </c>
      <c r="U11" s="55">
        <v>7.34</v>
      </c>
      <c r="V11" s="3">
        <v>7.6139999999999999</v>
      </c>
      <c r="W11" s="3">
        <v>7.9260000000000002</v>
      </c>
      <c r="X11" s="3" t="s">
        <v>12</v>
      </c>
      <c r="Y11" s="3">
        <v>8.5190000000000001</v>
      </c>
      <c r="Z11" s="15" t="s">
        <v>12</v>
      </c>
      <c r="AA11" s="10">
        <f t="shared" si="5"/>
        <v>7.9260000000000002</v>
      </c>
      <c r="AB11" s="9">
        <f t="shared" si="6"/>
        <v>0.5860000000000003</v>
      </c>
      <c r="AC11" s="10">
        <f t="shared" si="7"/>
        <v>0.59299999999999997</v>
      </c>
      <c r="AD11" s="9" t="s">
        <v>12</v>
      </c>
      <c r="AE11" s="55" t="s">
        <v>12</v>
      </c>
      <c r="AF11" s="55">
        <v>0.92700000000000005</v>
      </c>
      <c r="AG11" s="55">
        <v>1.01</v>
      </c>
      <c r="AH11" s="55">
        <v>1.101</v>
      </c>
      <c r="AI11" s="3">
        <v>1.1850000000000001</v>
      </c>
      <c r="AJ11" s="3">
        <v>1.2769999999999999</v>
      </c>
      <c r="AK11" s="3" t="s">
        <v>12</v>
      </c>
      <c r="AL11" s="3">
        <v>1.456</v>
      </c>
      <c r="AM11" s="15" t="s">
        <v>12</v>
      </c>
      <c r="AN11" s="10">
        <f t="shared" si="8"/>
        <v>1.2769999999999999</v>
      </c>
      <c r="AO11" s="9">
        <f t="shared" si="9"/>
        <v>0.17599999999999993</v>
      </c>
      <c r="AP11" s="10">
        <f t="shared" si="10"/>
        <v>0.17900000000000005</v>
      </c>
      <c r="AQ11" s="9" t="s">
        <v>12</v>
      </c>
      <c r="AR11" s="55" t="s">
        <v>12</v>
      </c>
      <c r="AS11" s="55">
        <v>3.2229999999999999</v>
      </c>
      <c r="AT11" s="55">
        <v>3.3490000000000002</v>
      </c>
      <c r="AU11" s="55">
        <v>3.4870000000000001</v>
      </c>
      <c r="AV11" s="3">
        <v>3.61</v>
      </c>
      <c r="AW11" s="3">
        <v>3.7269999999999999</v>
      </c>
      <c r="AX11" s="3" t="s">
        <v>12</v>
      </c>
      <c r="AY11" s="3">
        <v>3.9489999999999998</v>
      </c>
      <c r="AZ11" s="15" t="s">
        <v>12</v>
      </c>
      <c r="BA11" s="10">
        <f t="shared" si="11"/>
        <v>3.7269999999999999</v>
      </c>
      <c r="BB11" s="9">
        <f t="shared" si="12"/>
        <v>0.23999999999999977</v>
      </c>
      <c r="BC11" s="10">
        <f t="shared" si="13"/>
        <v>0.22199999999999998</v>
      </c>
      <c r="BD11" s="9">
        <v>7.8769999999999998</v>
      </c>
      <c r="BE11" s="3">
        <v>8.4960000000000004</v>
      </c>
      <c r="BF11" s="15">
        <v>9.0960000000000001</v>
      </c>
      <c r="BG11" s="15">
        <f t="shared" si="14"/>
        <v>8.4960000000000004</v>
      </c>
      <c r="BH11" s="9">
        <f t="shared" si="15"/>
        <v>0.61900000000000066</v>
      </c>
      <c r="BI11" s="10">
        <f t="shared" si="16"/>
        <v>0.59999999999999964</v>
      </c>
      <c r="BJ11" s="9">
        <v>7.843</v>
      </c>
      <c r="BK11" s="3">
        <v>8.4659999999999993</v>
      </c>
      <c r="BL11" s="15">
        <v>9.0690000000000008</v>
      </c>
      <c r="BM11" s="15">
        <f t="shared" si="17"/>
        <v>8.4659999999999993</v>
      </c>
      <c r="BN11" s="9">
        <f t="shared" si="18"/>
        <v>0.62299999999999933</v>
      </c>
      <c r="BO11" s="10">
        <f t="shared" si="19"/>
        <v>0.60300000000000153</v>
      </c>
      <c r="BP11">
        <f t="shared" si="20"/>
        <v>0</v>
      </c>
      <c r="BQ11" s="93">
        <f t="shared" si="21"/>
        <v>1.0563139931740619</v>
      </c>
      <c r="BR11" s="93">
        <f t="shared" si="22"/>
        <v>1.0631399317406127</v>
      </c>
      <c r="BS11" s="93" t="str">
        <f>VLOOKUP(C11,'Koppeling locatie - aslocatie'!$A$2:$C$8139,2,FALSE)</f>
        <v>maas205</v>
      </c>
      <c r="BT11" s="93">
        <f>VLOOKUP($BS11,aslocaties_v01!$C$3:$AA$500,MATCH($K$3/10,aslocaties_v01!$C$2:$X$2),FALSE)</f>
        <v>7.3390000000000004</v>
      </c>
      <c r="BU11" s="93">
        <f>VLOOKUP(BS11,aslocaties_v01!$C$3:$AA$500,MATCH($K$3,aslocaties_v01!$C$2:$X$2),FALSE)</f>
        <v>7.9249999999999998</v>
      </c>
      <c r="BV11" s="93">
        <f>VLOOKUP(BS11,aslocaties_v01!$C$3:$AA$500,MATCH($K$3*10,aslocaties_v01!$C$2:$Y$2),FALSE)</f>
        <v>8.5190000000000001</v>
      </c>
      <c r="BW11" s="93">
        <f t="shared" si="23"/>
        <v>0.58599999999999941</v>
      </c>
      <c r="BX11" s="93">
        <f t="shared" si="24"/>
        <v>0.59400000000000031</v>
      </c>
      <c r="BY11" s="94">
        <f t="shared" si="25"/>
        <v>1.5543122344752192E-15</v>
      </c>
      <c r="BZ11" s="94">
        <f t="shared" si="26"/>
        <v>1.6863406408100801E-3</v>
      </c>
      <c r="CA11" s="94">
        <f t="shared" si="27"/>
        <v>9.9999999999944578E-4</v>
      </c>
      <c r="CB11">
        <f t="shared" si="28"/>
        <v>1.000000000000334E-3</v>
      </c>
      <c r="CC11" s="58">
        <f t="shared" si="29"/>
        <v>0</v>
      </c>
      <c r="CD11" s="95" t="b">
        <f t="shared" si="30"/>
        <v>0</v>
      </c>
      <c r="CE11" s="96" t="b">
        <f t="shared" si="31"/>
        <v>1</v>
      </c>
      <c r="CF11" t="b">
        <f t="shared" si="32"/>
        <v>1</v>
      </c>
      <c r="CG11" t="b">
        <f t="shared" si="33"/>
        <v>1</v>
      </c>
      <c r="CH11" s="84" t="b">
        <f t="shared" si="34"/>
        <v>1</v>
      </c>
      <c r="CI11">
        <f t="shared" si="35"/>
        <v>1.2769999999999999</v>
      </c>
      <c r="CJ11" t="b">
        <f t="shared" si="36"/>
        <v>1</v>
      </c>
      <c r="CK11" t="b">
        <f t="shared" si="37"/>
        <v>0</v>
      </c>
      <c r="CL11" s="84" t="b">
        <f t="shared" si="57"/>
        <v>1</v>
      </c>
      <c r="CM11">
        <f t="shared" si="38"/>
        <v>3.7269999999999999</v>
      </c>
      <c r="CN11" t="b">
        <f t="shared" si="39"/>
        <v>1</v>
      </c>
      <c r="CO11" s="84">
        <f t="shared" si="40"/>
        <v>5.8931502435201968E-2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c r="A12" s="9">
        <v>1943</v>
      </c>
      <c r="B12" s="3">
        <v>2</v>
      </c>
      <c r="C12" s="3" t="s">
        <v>2167</v>
      </c>
      <c r="D12" s="3" t="str">
        <f t="shared" si="0"/>
        <v>MA_1_40-2_dk_0018</v>
      </c>
      <c r="E12" s="3" t="str">
        <f t="shared" si="1"/>
        <v>0018</v>
      </c>
      <c r="F12" s="3">
        <v>156107.109</v>
      </c>
      <c r="G12" s="15">
        <v>425918.03100000002</v>
      </c>
      <c r="H12" s="35" t="str">
        <f t="shared" si="2"/>
        <v>ja</v>
      </c>
      <c r="I12" s="42">
        <v>141</v>
      </c>
      <c r="J12" s="20" t="s">
        <v>376</v>
      </c>
      <c r="K12" s="21">
        <v>10000</v>
      </c>
      <c r="L12" s="28">
        <f t="shared" si="54"/>
        <v>1</v>
      </c>
      <c r="M12" s="28">
        <f t="shared" si="55"/>
        <v>1</v>
      </c>
      <c r="N12" s="56">
        <f t="shared" si="3"/>
        <v>10000</v>
      </c>
      <c r="O12" s="33">
        <f t="shared" si="56"/>
        <v>132.93902005430417</v>
      </c>
      <c r="P12" s="37">
        <f t="shared" si="4"/>
        <v>88.031439656533337</v>
      </c>
      <c r="Q12" s="9" t="s">
        <v>12</v>
      </c>
      <c r="R12" s="55" t="s">
        <v>12</v>
      </c>
      <c r="S12" s="55">
        <v>6.6509999999999998</v>
      </c>
      <c r="T12" s="55">
        <v>7.0090000000000003</v>
      </c>
      <c r="U12" s="55">
        <v>7.34</v>
      </c>
      <c r="V12" s="3">
        <v>7.6139999999999999</v>
      </c>
      <c r="W12" s="3">
        <v>7.9260000000000002</v>
      </c>
      <c r="X12" s="3" t="s">
        <v>12</v>
      </c>
      <c r="Y12" s="3">
        <v>8.5190000000000001</v>
      </c>
      <c r="Z12" s="15" t="s">
        <v>12</v>
      </c>
      <c r="AA12" s="10">
        <f t="shared" si="5"/>
        <v>7.9260000000000002</v>
      </c>
      <c r="AB12" s="9">
        <f t="shared" si="6"/>
        <v>0.5860000000000003</v>
      </c>
      <c r="AC12" s="10">
        <f t="shared" si="7"/>
        <v>0.59299999999999997</v>
      </c>
      <c r="AD12" s="9" t="s">
        <v>12</v>
      </c>
      <c r="AE12" s="55" t="s">
        <v>12</v>
      </c>
      <c r="AF12" s="55">
        <v>0.88800000000000001</v>
      </c>
      <c r="AG12" s="55">
        <v>0.96499999999999997</v>
      </c>
      <c r="AH12" s="55">
        <v>1.0509999999999999</v>
      </c>
      <c r="AI12" s="3">
        <v>1.1299999999999999</v>
      </c>
      <c r="AJ12" s="3">
        <v>1.2170000000000001</v>
      </c>
      <c r="AK12" s="3" t="s">
        <v>12</v>
      </c>
      <c r="AL12" s="3">
        <v>1.387</v>
      </c>
      <c r="AM12" s="15" t="s">
        <v>12</v>
      </c>
      <c r="AN12" s="10">
        <f t="shared" si="8"/>
        <v>1.2170000000000001</v>
      </c>
      <c r="AO12" s="9">
        <f t="shared" si="9"/>
        <v>0.16600000000000015</v>
      </c>
      <c r="AP12" s="10">
        <f t="shared" si="10"/>
        <v>0.16999999999999993</v>
      </c>
      <c r="AQ12" s="9" t="s">
        <v>12</v>
      </c>
      <c r="AR12" s="55" t="s">
        <v>12</v>
      </c>
      <c r="AS12" s="55">
        <v>3.1579999999999999</v>
      </c>
      <c r="AT12" s="55">
        <v>3.28</v>
      </c>
      <c r="AU12" s="55">
        <v>3.415</v>
      </c>
      <c r="AV12" s="3">
        <v>3.5339999999999998</v>
      </c>
      <c r="AW12" s="3">
        <v>3.65</v>
      </c>
      <c r="AX12" s="3" t="s">
        <v>12</v>
      </c>
      <c r="AY12" s="3">
        <v>3.87</v>
      </c>
      <c r="AZ12" s="15" t="s">
        <v>12</v>
      </c>
      <c r="BA12" s="10">
        <f t="shared" si="11"/>
        <v>3.65</v>
      </c>
      <c r="BB12" s="9">
        <f t="shared" si="12"/>
        <v>0.23499999999999988</v>
      </c>
      <c r="BC12" s="10">
        <f t="shared" si="13"/>
        <v>0.2200000000000002</v>
      </c>
      <c r="BD12" s="9">
        <v>7.8019999999999996</v>
      </c>
      <c r="BE12" s="3">
        <v>8.4120000000000008</v>
      </c>
      <c r="BF12" s="15">
        <v>9.0060000000000002</v>
      </c>
      <c r="BG12" s="15">
        <f t="shared" si="14"/>
        <v>8.4120000000000008</v>
      </c>
      <c r="BH12" s="9">
        <f t="shared" si="15"/>
        <v>0.61000000000000121</v>
      </c>
      <c r="BI12" s="10">
        <f t="shared" si="16"/>
        <v>0.59399999999999942</v>
      </c>
      <c r="BJ12" s="9">
        <v>7.758</v>
      </c>
      <c r="BK12" s="3">
        <v>8.3650000000000002</v>
      </c>
      <c r="BL12" s="15">
        <v>8.9570000000000007</v>
      </c>
      <c r="BM12" s="15">
        <f t="shared" si="17"/>
        <v>8.3650000000000002</v>
      </c>
      <c r="BN12" s="9">
        <f t="shared" si="18"/>
        <v>0.60700000000000021</v>
      </c>
      <c r="BO12" s="10">
        <f t="shared" si="19"/>
        <v>0.59200000000000053</v>
      </c>
      <c r="BP12">
        <f t="shared" si="20"/>
        <v>0</v>
      </c>
      <c r="BQ12" s="93">
        <f t="shared" si="21"/>
        <v>1.0409556313993189</v>
      </c>
      <c r="BR12" s="93">
        <f t="shared" si="22"/>
        <v>1.0358361774744025</v>
      </c>
      <c r="BS12" s="93" t="str">
        <f>VLOOKUP(C12,'Koppeling locatie - aslocatie'!$A$2:$C$8139,2,FALSE)</f>
        <v>maas205</v>
      </c>
      <c r="BT12" s="93">
        <f>VLOOKUP($BS12,aslocaties_v01!$C$3:$AA$500,MATCH($K$3/10,aslocaties_v01!$C$2:$X$2),FALSE)</f>
        <v>7.3390000000000004</v>
      </c>
      <c r="BU12" s="93">
        <f>VLOOKUP(BS12,aslocaties_v01!$C$3:$AA$500,MATCH($K$3,aslocaties_v01!$C$2:$X$2),FALSE)</f>
        <v>7.9249999999999998</v>
      </c>
      <c r="BV12" s="93">
        <f>VLOOKUP(BS12,aslocaties_v01!$C$3:$AA$500,MATCH($K$3*10,aslocaties_v01!$C$2:$Y$2),FALSE)</f>
        <v>8.5190000000000001</v>
      </c>
      <c r="BW12" s="93">
        <f t="shared" si="23"/>
        <v>0.58599999999999941</v>
      </c>
      <c r="BX12" s="93">
        <f t="shared" si="24"/>
        <v>0.59400000000000031</v>
      </c>
      <c r="BY12" s="94">
        <f t="shared" si="25"/>
        <v>1.5543122344752192E-15</v>
      </c>
      <c r="BZ12" s="94">
        <f t="shared" si="26"/>
        <v>1.6863406408100801E-3</v>
      </c>
      <c r="CA12" s="94">
        <f t="shared" si="27"/>
        <v>9.9999999999944578E-4</v>
      </c>
      <c r="CB12">
        <f t="shared" si="28"/>
        <v>1.000000000000334E-3</v>
      </c>
      <c r="CC12" s="58">
        <f t="shared" si="29"/>
        <v>0</v>
      </c>
      <c r="CD12" s="95" t="b">
        <f t="shared" si="30"/>
        <v>0</v>
      </c>
      <c r="CE12" s="96" t="b">
        <f t="shared" si="31"/>
        <v>1</v>
      </c>
      <c r="CF12" t="b">
        <f t="shared" si="32"/>
        <v>1</v>
      </c>
      <c r="CG12" t="b">
        <f t="shared" si="33"/>
        <v>1</v>
      </c>
      <c r="CH12" s="84" t="b">
        <f t="shared" si="34"/>
        <v>1</v>
      </c>
      <c r="CI12">
        <f t="shared" si="35"/>
        <v>1.2170000000000001</v>
      </c>
      <c r="CJ12" t="b">
        <f t="shared" si="36"/>
        <v>1</v>
      </c>
      <c r="CK12" t="b">
        <f t="shared" si="37"/>
        <v>1</v>
      </c>
      <c r="CL12" s="84" t="b">
        <f t="shared" si="57"/>
        <v>1</v>
      </c>
      <c r="CM12">
        <f t="shared" si="38"/>
        <v>3.65</v>
      </c>
      <c r="CN12" t="b">
        <f t="shared" si="39"/>
        <v>1</v>
      </c>
      <c r="CO12" s="84">
        <f t="shared" si="40"/>
        <v>5.8557193104012396E-2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c r="A13" s="9">
        <v>1944</v>
      </c>
      <c r="B13" s="3">
        <v>2</v>
      </c>
      <c r="C13" s="3" t="s">
        <v>2168</v>
      </c>
      <c r="D13" s="3" t="str">
        <f t="shared" si="0"/>
        <v>MA_1_40-2_dk_0019</v>
      </c>
      <c r="E13" s="3" t="str">
        <f t="shared" si="1"/>
        <v>0019</v>
      </c>
      <c r="F13" s="3">
        <v>156029.641</v>
      </c>
      <c r="G13" s="15">
        <v>425876.21899999998</v>
      </c>
      <c r="H13" s="35" t="str">
        <f t="shared" si="2"/>
        <v>ja</v>
      </c>
      <c r="I13" s="42">
        <v>155</v>
      </c>
      <c r="J13" s="20" t="s">
        <v>376</v>
      </c>
      <c r="K13" s="21">
        <v>10000</v>
      </c>
      <c r="L13" s="28">
        <f t="shared" si="54"/>
        <v>1</v>
      </c>
      <c r="M13" s="28">
        <f t="shared" si="55"/>
        <v>1</v>
      </c>
      <c r="N13" s="56">
        <f t="shared" si="3"/>
        <v>10000</v>
      </c>
      <c r="O13" s="33">
        <f t="shared" si="56"/>
        <v>88.031439656533337</v>
      </c>
      <c r="P13" s="37">
        <f t="shared" si="4"/>
        <v>1250.0115875183242</v>
      </c>
      <c r="Q13" s="9" t="s">
        <v>12</v>
      </c>
      <c r="R13" s="55" t="s">
        <v>12</v>
      </c>
      <c r="S13" s="55">
        <v>6.6509999999999998</v>
      </c>
      <c r="T13" s="55">
        <v>7.0090000000000003</v>
      </c>
      <c r="U13" s="55">
        <v>7.34</v>
      </c>
      <c r="V13" s="3">
        <v>7.6139999999999999</v>
      </c>
      <c r="W13" s="3">
        <v>7.9260000000000002</v>
      </c>
      <c r="X13" s="3" t="s">
        <v>12</v>
      </c>
      <c r="Y13" s="3">
        <v>8.5190000000000001</v>
      </c>
      <c r="Z13" s="15" t="s">
        <v>12</v>
      </c>
      <c r="AA13" s="10">
        <f t="shared" si="5"/>
        <v>7.9260000000000002</v>
      </c>
      <c r="AB13" s="9">
        <f t="shared" si="6"/>
        <v>0.5860000000000003</v>
      </c>
      <c r="AC13" s="10">
        <f t="shared" si="7"/>
        <v>0.59299999999999997</v>
      </c>
      <c r="AD13" s="9" t="s">
        <v>12</v>
      </c>
      <c r="AE13" s="55" t="s">
        <v>12</v>
      </c>
      <c r="AF13" s="55">
        <v>0.88600000000000001</v>
      </c>
      <c r="AG13" s="55">
        <v>0.96499999999999997</v>
      </c>
      <c r="AH13" s="55">
        <v>1.0529999999999999</v>
      </c>
      <c r="AI13" s="3">
        <v>1.133</v>
      </c>
      <c r="AJ13" s="3">
        <v>1.222</v>
      </c>
      <c r="AK13" s="3" t="s">
        <v>12</v>
      </c>
      <c r="AL13" s="3">
        <v>1.393</v>
      </c>
      <c r="AM13" s="15" t="s">
        <v>12</v>
      </c>
      <c r="AN13" s="10">
        <f t="shared" si="8"/>
        <v>1.222</v>
      </c>
      <c r="AO13" s="9">
        <f t="shared" si="9"/>
        <v>0.16900000000000004</v>
      </c>
      <c r="AP13" s="10">
        <f t="shared" si="10"/>
        <v>0.17100000000000004</v>
      </c>
      <c r="AQ13" s="9" t="s">
        <v>12</v>
      </c>
      <c r="AR13" s="55" t="s">
        <v>12</v>
      </c>
      <c r="AS13" s="55">
        <v>3.1379999999999999</v>
      </c>
      <c r="AT13" s="55">
        <v>3.26</v>
      </c>
      <c r="AU13" s="55">
        <v>3.395</v>
      </c>
      <c r="AV13" s="3">
        <v>3.5150000000000001</v>
      </c>
      <c r="AW13" s="3">
        <v>3.6280000000000001</v>
      </c>
      <c r="AX13" s="3" t="s">
        <v>12</v>
      </c>
      <c r="AY13" s="3">
        <v>3.8439999999999999</v>
      </c>
      <c r="AZ13" s="15" t="s">
        <v>12</v>
      </c>
      <c r="BA13" s="10">
        <f t="shared" si="11"/>
        <v>3.6280000000000001</v>
      </c>
      <c r="BB13" s="9">
        <f t="shared" si="12"/>
        <v>0.2330000000000001</v>
      </c>
      <c r="BC13" s="10">
        <f t="shared" si="13"/>
        <v>0.21599999999999975</v>
      </c>
      <c r="BD13" s="9">
        <v>7.8369999999999997</v>
      </c>
      <c r="BE13" s="3">
        <v>8.4510000000000005</v>
      </c>
      <c r="BF13" s="15">
        <v>9.0459999999999994</v>
      </c>
      <c r="BG13" s="15">
        <f t="shared" si="14"/>
        <v>8.4510000000000005</v>
      </c>
      <c r="BH13" s="9">
        <f t="shared" si="15"/>
        <v>0.61400000000000077</v>
      </c>
      <c r="BI13" s="10">
        <f t="shared" si="16"/>
        <v>0.59499999999999886</v>
      </c>
      <c r="BJ13" s="9">
        <v>7.8109999999999999</v>
      </c>
      <c r="BK13" s="3">
        <v>8.4280000000000008</v>
      </c>
      <c r="BL13" s="15">
        <v>9.0269999999999992</v>
      </c>
      <c r="BM13" s="15">
        <f t="shared" si="17"/>
        <v>8.4280000000000008</v>
      </c>
      <c r="BN13" s="9">
        <f t="shared" si="18"/>
        <v>0.61700000000000088</v>
      </c>
      <c r="BO13" s="10">
        <f t="shared" si="19"/>
        <v>0.59899999999999842</v>
      </c>
      <c r="BP13">
        <f t="shared" si="20"/>
        <v>0</v>
      </c>
      <c r="BQ13" s="93">
        <f t="shared" si="21"/>
        <v>1.047781569965871</v>
      </c>
      <c r="BR13" s="93">
        <f t="shared" si="22"/>
        <v>1.0529010238907859</v>
      </c>
      <c r="BS13" s="93" t="str">
        <f>VLOOKUP(C13,'Koppeling locatie - aslocatie'!$A$2:$C$8139,2,FALSE)</f>
        <v>maas205</v>
      </c>
      <c r="BT13" s="93">
        <f>VLOOKUP($BS13,aslocaties_v01!$C$3:$AA$500,MATCH($K$3/10,aslocaties_v01!$C$2:$X$2),FALSE)</f>
        <v>7.3390000000000004</v>
      </c>
      <c r="BU13" s="93">
        <f>VLOOKUP(BS13,aslocaties_v01!$C$3:$AA$500,MATCH($K$3,aslocaties_v01!$C$2:$X$2),FALSE)</f>
        <v>7.9249999999999998</v>
      </c>
      <c r="BV13" s="93">
        <f>VLOOKUP(BS13,aslocaties_v01!$C$3:$AA$500,MATCH($K$3*10,aslocaties_v01!$C$2:$Y$2),FALSE)</f>
        <v>8.5190000000000001</v>
      </c>
      <c r="BW13" s="93">
        <f t="shared" si="23"/>
        <v>0.58599999999999941</v>
      </c>
      <c r="BX13" s="93">
        <f t="shared" si="24"/>
        <v>0.59400000000000031</v>
      </c>
      <c r="BY13" s="94">
        <f t="shared" si="25"/>
        <v>1.5543122344752192E-15</v>
      </c>
      <c r="BZ13" s="94">
        <f t="shared" si="26"/>
        <v>1.6863406408100801E-3</v>
      </c>
      <c r="CA13" s="94">
        <f t="shared" si="27"/>
        <v>9.9999999999944578E-4</v>
      </c>
      <c r="CB13">
        <f t="shared" si="28"/>
        <v>1.000000000000334E-3</v>
      </c>
      <c r="CC13" s="58">
        <f t="shared" si="29"/>
        <v>0</v>
      </c>
      <c r="CD13" s="95" t="b">
        <f t="shared" si="30"/>
        <v>0</v>
      </c>
      <c r="CE13" s="96" t="b">
        <f t="shared" si="31"/>
        <v>1</v>
      </c>
      <c r="CF13" t="b">
        <f t="shared" si="32"/>
        <v>1</v>
      </c>
      <c r="CG13" t="b">
        <f t="shared" si="33"/>
        <v>1</v>
      </c>
      <c r="CH13" s="84" t="b">
        <f t="shared" si="34"/>
        <v>1</v>
      </c>
      <c r="CI13">
        <f t="shared" si="35"/>
        <v>1.222</v>
      </c>
      <c r="CJ13" t="b">
        <f t="shared" si="36"/>
        <v>1</v>
      </c>
      <c r="CK13" t="b">
        <f t="shared" si="37"/>
        <v>1</v>
      </c>
      <c r="CL13" s="84" t="b">
        <f t="shared" si="57"/>
        <v>1</v>
      </c>
      <c r="CM13">
        <f t="shared" si="38"/>
        <v>3.6280000000000001</v>
      </c>
      <c r="CN13" t="b">
        <f t="shared" si="39"/>
        <v>1</v>
      </c>
      <c r="CO13" s="84">
        <f t="shared" si="40"/>
        <v>5.9513028440237974E-2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c r="A14" s="9">
        <v>1945</v>
      </c>
      <c r="B14" s="3">
        <v>2</v>
      </c>
      <c r="C14" s="3" t="s">
        <v>2169</v>
      </c>
      <c r="D14" s="3" t="str">
        <f t="shared" si="0"/>
        <v>MA_1_40-2_dk_0002</v>
      </c>
      <c r="E14" s="3" t="str">
        <f t="shared" si="1"/>
        <v>0002</v>
      </c>
      <c r="F14" s="3">
        <v>156924.07800000001</v>
      </c>
      <c r="G14" s="15">
        <v>426749.43800000002</v>
      </c>
      <c r="H14" s="35" t="str">
        <f t="shared" si="2"/>
        <v>ja</v>
      </c>
      <c r="I14" s="42">
        <v>151</v>
      </c>
      <c r="J14" s="20" t="s">
        <v>376</v>
      </c>
      <c r="K14" s="21">
        <v>10000</v>
      </c>
      <c r="L14" s="28">
        <f t="shared" si="54"/>
        <v>1</v>
      </c>
      <c r="M14" s="28">
        <f t="shared" si="55"/>
        <v>1</v>
      </c>
      <c r="N14" s="56">
        <f t="shared" si="3"/>
        <v>10000</v>
      </c>
      <c r="O14" s="33">
        <f t="shared" si="56"/>
        <v>1250.0115875183242</v>
      </c>
      <c r="P14" s="37">
        <f t="shared" si="4"/>
        <v>1330.7111783471498</v>
      </c>
      <c r="Q14" s="9" t="s">
        <v>12</v>
      </c>
      <c r="R14" s="55" t="s">
        <v>12</v>
      </c>
      <c r="S14" s="55">
        <v>6.6870000000000003</v>
      </c>
      <c r="T14" s="55">
        <v>7.0490000000000004</v>
      </c>
      <c r="U14" s="55">
        <v>7.38</v>
      </c>
      <c r="V14" s="3">
        <v>7.6529999999999996</v>
      </c>
      <c r="W14" s="3">
        <v>7.9660000000000002</v>
      </c>
      <c r="X14" s="3" t="s">
        <v>12</v>
      </c>
      <c r="Y14" s="3">
        <v>8.5519999999999996</v>
      </c>
      <c r="Z14" s="15" t="s">
        <v>12</v>
      </c>
      <c r="AA14" s="10">
        <f t="shared" si="5"/>
        <v>7.9660000000000002</v>
      </c>
      <c r="AB14" s="9">
        <f t="shared" si="6"/>
        <v>0.5860000000000003</v>
      </c>
      <c r="AC14" s="10">
        <f t="shared" si="7"/>
        <v>0.58599999999999941</v>
      </c>
      <c r="AD14" s="9" t="s">
        <v>12</v>
      </c>
      <c r="AE14" s="55" t="s">
        <v>12</v>
      </c>
      <c r="AF14" s="55">
        <v>0.61699999999999999</v>
      </c>
      <c r="AG14" s="55">
        <v>0.68500000000000005</v>
      </c>
      <c r="AH14" s="55">
        <v>0.77</v>
      </c>
      <c r="AI14" s="3">
        <v>0.84199999999999997</v>
      </c>
      <c r="AJ14" s="3">
        <v>0.91300000000000003</v>
      </c>
      <c r="AK14" s="3" t="s">
        <v>12</v>
      </c>
      <c r="AL14" s="3">
        <v>1.0469999999999999</v>
      </c>
      <c r="AM14" s="15" t="s">
        <v>12</v>
      </c>
      <c r="AN14" s="10">
        <f t="shared" si="8"/>
        <v>0.91300000000000003</v>
      </c>
      <c r="AO14" s="9">
        <f t="shared" si="9"/>
        <v>0.14300000000000002</v>
      </c>
      <c r="AP14" s="10">
        <f t="shared" si="10"/>
        <v>0.1339999999999999</v>
      </c>
      <c r="AQ14" s="9" t="s">
        <v>12</v>
      </c>
      <c r="AR14" s="55" t="s">
        <v>12</v>
      </c>
      <c r="AS14" s="55">
        <v>2.6040000000000001</v>
      </c>
      <c r="AT14" s="55">
        <v>2.7330000000000001</v>
      </c>
      <c r="AU14" s="55">
        <v>2.8879999999999999</v>
      </c>
      <c r="AV14" s="3">
        <v>3.0110000000000001</v>
      </c>
      <c r="AW14" s="3">
        <v>3.113</v>
      </c>
      <c r="AX14" s="3" t="s">
        <v>12</v>
      </c>
      <c r="AY14" s="3">
        <v>3.306</v>
      </c>
      <c r="AZ14" s="15" t="s">
        <v>12</v>
      </c>
      <c r="BA14" s="10">
        <f t="shared" si="11"/>
        <v>3.113</v>
      </c>
      <c r="BB14" s="9">
        <f t="shared" si="12"/>
        <v>0.22500000000000009</v>
      </c>
      <c r="BC14" s="10">
        <f t="shared" si="13"/>
        <v>0.19300000000000006</v>
      </c>
      <c r="BD14" s="9">
        <v>7.718</v>
      </c>
      <c r="BE14" s="3">
        <v>8.3140000000000001</v>
      </c>
      <c r="BF14" s="15">
        <v>8.9009999999999998</v>
      </c>
      <c r="BG14" s="15">
        <f t="shared" si="14"/>
        <v>8.3140000000000001</v>
      </c>
      <c r="BH14" s="9">
        <f t="shared" si="15"/>
        <v>0.59600000000000009</v>
      </c>
      <c r="BI14" s="10">
        <f t="shared" si="16"/>
        <v>0.58699999999999974</v>
      </c>
      <c r="BJ14" s="9">
        <v>7.7069999999999999</v>
      </c>
      <c r="BK14" s="3">
        <v>8.3049999999999997</v>
      </c>
      <c r="BL14" s="15">
        <v>8.8930000000000007</v>
      </c>
      <c r="BM14" s="15">
        <f t="shared" si="17"/>
        <v>8.3049999999999997</v>
      </c>
      <c r="BN14" s="9">
        <f t="shared" si="18"/>
        <v>0.59799999999999986</v>
      </c>
      <c r="BO14" s="10">
        <f t="shared" si="19"/>
        <v>0.58800000000000097</v>
      </c>
      <c r="BP14">
        <f t="shared" si="20"/>
        <v>0</v>
      </c>
      <c r="BQ14" s="93">
        <f t="shared" si="21"/>
        <v>1.0170648464163818</v>
      </c>
      <c r="BR14" s="93">
        <f t="shared" si="22"/>
        <v>1.0204778156996579</v>
      </c>
      <c r="BS14" s="93" t="str">
        <f>VLOOKUP(C14,'Koppeling locatie - aslocatie'!$A$2:$C$8139,2,FALSE)</f>
        <v>maas204</v>
      </c>
      <c r="BT14" s="93">
        <f>VLOOKUP($BS14,aslocaties_v01!$C$3:$AA$500,MATCH($K$3/10,aslocaties_v01!$C$2:$X$2),FALSE)</f>
        <v>7.3739999999999997</v>
      </c>
      <c r="BU14" s="93">
        <f>VLOOKUP(BS14,aslocaties_v01!$C$3:$AA$500,MATCH($K$3,aslocaties_v01!$C$2:$X$2),FALSE)</f>
        <v>7.9630000000000001</v>
      </c>
      <c r="BV14" s="93">
        <f>VLOOKUP(BS14,aslocaties_v01!$C$3:$AA$500,MATCH($K$3*10,aslocaties_v01!$C$2:$Y$2),FALSE)</f>
        <v>8.5500000000000007</v>
      </c>
      <c r="BW14" s="93">
        <f t="shared" si="23"/>
        <v>0.58900000000000041</v>
      </c>
      <c r="BX14" s="93">
        <f t="shared" si="24"/>
        <v>0.58700000000000063</v>
      </c>
      <c r="BY14" s="94">
        <f t="shared" si="25"/>
        <v>5.119453924914863E-3</v>
      </c>
      <c r="BZ14" s="94">
        <f t="shared" si="26"/>
        <v>1.7064846416403601E-3</v>
      </c>
      <c r="CA14" s="94">
        <f t="shared" si="27"/>
        <v>6.0000000000002274E-3</v>
      </c>
      <c r="CB14">
        <f t="shared" si="28"/>
        <v>3.0000000000001137E-3</v>
      </c>
      <c r="CC14" s="58">
        <f t="shared" si="29"/>
        <v>1.9999999999988916E-3</v>
      </c>
      <c r="CD14" s="95" t="b">
        <f t="shared" si="30"/>
        <v>0</v>
      </c>
      <c r="CE14" s="96" t="b">
        <f t="shared" si="31"/>
        <v>1</v>
      </c>
      <c r="CF14" t="b">
        <f t="shared" si="32"/>
        <v>1</v>
      </c>
      <c r="CG14" t="b">
        <f t="shared" si="33"/>
        <v>1</v>
      </c>
      <c r="CH14" s="84" t="b">
        <f t="shared" si="34"/>
        <v>1</v>
      </c>
      <c r="CI14">
        <f t="shared" si="35"/>
        <v>0.91300000000000003</v>
      </c>
      <c r="CJ14" t="b">
        <f t="shared" si="36"/>
        <v>1</v>
      </c>
      <c r="CK14" t="b">
        <f t="shared" si="37"/>
        <v>1</v>
      </c>
      <c r="CL14" s="84" t="b">
        <f t="shared" si="57"/>
        <v>1</v>
      </c>
      <c r="CM14">
        <f t="shared" si="38"/>
        <v>3.113</v>
      </c>
      <c r="CN14" t="b">
        <f t="shared" si="39"/>
        <v>1</v>
      </c>
      <c r="CO14" s="84">
        <f t="shared" si="40"/>
        <v>6.0393185541458089E-2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1946</v>
      </c>
      <c r="B15" s="3">
        <v>2</v>
      </c>
      <c r="C15" s="3" t="s">
        <v>2170</v>
      </c>
      <c r="D15" s="3" t="str">
        <f t="shared" si="0"/>
        <v>MA_1_40-2_dk_0020</v>
      </c>
      <c r="E15" s="3" t="str">
        <f t="shared" si="1"/>
        <v>0020</v>
      </c>
      <c r="F15" s="3">
        <v>155944.625</v>
      </c>
      <c r="G15" s="15">
        <v>425848.625</v>
      </c>
      <c r="H15" s="35" t="str">
        <f t="shared" si="2"/>
        <v>ja</v>
      </c>
      <c r="I15" s="42">
        <v>143</v>
      </c>
      <c r="J15" s="20" t="s">
        <v>376</v>
      </c>
      <c r="K15" s="21">
        <v>10000</v>
      </c>
      <c r="L15" s="28">
        <f t="shared" si="54"/>
        <v>1</v>
      </c>
      <c r="M15" s="28">
        <f t="shared" si="55"/>
        <v>1</v>
      </c>
      <c r="N15" s="56">
        <f t="shared" si="3"/>
        <v>10000</v>
      </c>
      <c r="O15" s="33">
        <f t="shared" si="56"/>
        <v>1330.7111783471498</v>
      </c>
      <c r="P15" s="37">
        <f t="shared" si="4"/>
        <v>86.823479226548514</v>
      </c>
      <c r="Q15" s="9" t="s">
        <v>12</v>
      </c>
      <c r="R15" s="55" t="s">
        <v>12</v>
      </c>
      <c r="S15" s="55">
        <v>6.649</v>
      </c>
      <c r="T15" s="55">
        <v>7.008</v>
      </c>
      <c r="U15" s="55">
        <v>7.3390000000000004</v>
      </c>
      <c r="V15" s="3">
        <v>7.6130000000000004</v>
      </c>
      <c r="W15" s="3">
        <v>7.9249999999999998</v>
      </c>
      <c r="X15" s="3" t="s">
        <v>12</v>
      </c>
      <c r="Y15" s="3">
        <v>8.5190000000000001</v>
      </c>
      <c r="Z15" s="15" t="s">
        <v>12</v>
      </c>
      <c r="AA15" s="10">
        <f t="shared" si="5"/>
        <v>7.9249999999999998</v>
      </c>
      <c r="AB15" s="9">
        <f t="shared" si="6"/>
        <v>0.58599999999999941</v>
      </c>
      <c r="AC15" s="10">
        <f t="shared" si="7"/>
        <v>0.59400000000000031</v>
      </c>
      <c r="AD15" s="9" t="s">
        <v>12</v>
      </c>
      <c r="AE15" s="55" t="s">
        <v>12</v>
      </c>
      <c r="AF15" s="55">
        <v>0.89</v>
      </c>
      <c r="AG15" s="55">
        <v>0.97199999999999998</v>
      </c>
      <c r="AH15" s="55">
        <v>1.0620000000000001</v>
      </c>
      <c r="AI15" s="3">
        <v>1.145</v>
      </c>
      <c r="AJ15" s="3">
        <v>1.236</v>
      </c>
      <c r="AK15" s="3" t="s">
        <v>12</v>
      </c>
      <c r="AL15" s="3">
        <v>1.411</v>
      </c>
      <c r="AM15" s="15" t="s">
        <v>12</v>
      </c>
      <c r="AN15" s="10">
        <f t="shared" si="8"/>
        <v>1.236</v>
      </c>
      <c r="AO15" s="9">
        <f t="shared" si="9"/>
        <v>0.17399999999999993</v>
      </c>
      <c r="AP15" s="10">
        <f t="shared" si="10"/>
        <v>0.17500000000000004</v>
      </c>
      <c r="AQ15" s="9" t="s">
        <v>12</v>
      </c>
      <c r="AR15" s="55" t="s">
        <v>12</v>
      </c>
      <c r="AS15" s="55">
        <v>3.1469999999999998</v>
      </c>
      <c r="AT15" s="55">
        <v>3.2709999999999999</v>
      </c>
      <c r="AU15" s="55">
        <v>3.4089999999999998</v>
      </c>
      <c r="AV15" s="3">
        <v>3.5289999999999999</v>
      </c>
      <c r="AW15" s="3">
        <v>3.6440000000000001</v>
      </c>
      <c r="AX15" s="3" t="s">
        <v>12</v>
      </c>
      <c r="AY15" s="3">
        <v>3.8620000000000001</v>
      </c>
      <c r="AZ15" s="15" t="s">
        <v>12</v>
      </c>
      <c r="BA15" s="10">
        <f t="shared" si="11"/>
        <v>3.6440000000000001</v>
      </c>
      <c r="BB15" s="9">
        <f t="shared" si="12"/>
        <v>0.23500000000000032</v>
      </c>
      <c r="BC15" s="10">
        <f t="shared" si="13"/>
        <v>0.21799999999999997</v>
      </c>
      <c r="BD15" s="9">
        <v>7.7779999999999996</v>
      </c>
      <c r="BE15" s="3">
        <v>8.3870000000000005</v>
      </c>
      <c r="BF15" s="15">
        <v>8.9809999999999999</v>
      </c>
      <c r="BG15" s="15">
        <f t="shared" si="14"/>
        <v>8.3870000000000005</v>
      </c>
      <c r="BH15" s="9">
        <f t="shared" si="15"/>
        <v>0.60900000000000087</v>
      </c>
      <c r="BI15" s="10">
        <f t="shared" si="16"/>
        <v>0.59399999999999942</v>
      </c>
      <c r="BJ15" s="9">
        <v>7.7430000000000003</v>
      </c>
      <c r="BK15" s="3">
        <v>8.3510000000000009</v>
      </c>
      <c r="BL15" s="15">
        <v>8.9440000000000008</v>
      </c>
      <c r="BM15" s="15">
        <f t="shared" si="17"/>
        <v>8.3510000000000009</v>
      </c>
      <c r="BN15" s="9">
        <f t="shared" si="18"/>
        <v>0.60800000000000054</v>
      </c>
      <c r="BO15" s="10">
        <f t="shared" si="19"/>
        <v>0.59299999999999997</v>
      </c>
      <c r="BP15">
        <f t="shared" si="20"/>
        <v>0</v>
      </c>
      <c r="BQ15" s="93">
        <f t="shared" si="21"/>
        <v>1.0392491467576817</v>
      </c>
      <c r="BR15" s="93">
        <f t="shared" si="22"/>
        <v>1.0375426621160428</v>
      </c>
      <c r="BS15" s="93" t="str">
        <f>VLOOKUP(C15,'Koppeling locatie - aslocatie'!$A$2:$C$8139,2,FALSE)</f>
        <v>maas205</v>
      </c>
      <c r="BT15" s="93">
        <f>VLOOKUP($BS15,aslocaties_v01!$C$3:$AA$500,MATCH($K$3/10,aslocaties_v01!$C$2:$X$2),FALSE)</f>
        <v>7.3390000000000004</v>
      </c>
      <c r="BU15" s="93">
        <f>VLOOKUP(BS15,aslocaties_v01!$C$3:$AA$500,MATCH($K$3,aslocaties_v01!$C$2:$X$2),FALSE)</f>
        <v>7.9249999999999998</v>
      </c>
      <c r="BV15" s="93">
        <f>VLOOKUP(BS15,aslocaties_v01!$C$3:$AA$500,MATCH($K$3*10,aslocaties_v01!$C$2:$Y$2),FALSE)</f>
        <v>8.5190000000000001</v>
      </c>
      <c r="BW15" s="93">
        <f t="shared" si="23"/>
        <v>0.58599999999999941</v>
      </c>
      <c r="BX15" s="93">
        <f t="shared" si="24"/>
        <v>0.59400000000000031</v>
      </c>
      <c r="BY15" s="94">
        <f t="shared" si="25"/>
        <v>0</v>
      </c>
      <c r="BZ15" s="94">
        <f t="shared" si="26"/>
        <v>0</v>
      </c>
      <c r="CA15" s="94">
        <f t="shared" si="27"/>
        <v>0</v>
      </c>
      <c r="CB15">
        <f t="shared" si="28"/>
        <v>0</v>
      </c>
      <c r="CC15" s="58">
        <f t="shared" si="29"/>
        <v>0</v>
      </c>
      <c r="CD15" s="95" t="b">
        <f t="shared" si="30"/>
        <v>0</v>
      </c>
      <c r="CE15" s="96" t="b">
        <f t="shared" si="31"/>
        <v>1</v>
      </c>
      <c r="CF15" t="b">
        <f t="shared" si="32"/>
        <v>1</v>
      </c>
      <c r="CG15" t="b">
        <f t="shared" si="33"/>
        <v>1</v>
      </c>
      <c r="CH15" s="84" t="b">
        <f t="shared" si="34"/>
        <v>1</v>
      </c>
      <c r="CI15">
        <f t="shared" si="35"/>
        <v>1.236</v>
      </c>
      <c r="CJ15" t="b">
        <f t="shared" si="36"/>
        <v>1</v>
      </c>
      <c r="CK15" t="b">
        <f t="shared" si="37"/>
        <v>1</v>
      </c>
      <c r="CL15" s="84" t="b">
        <f t="shared" si="57"/>
        <v>1</v>
      </c>
      <c r="CM15">
        <f t="shared" si="38"/>
        <v>3.6440000000000001</v>
      </c>
      <c r="CN15" t="b">
        <f t="shared" si="39"/>
        <v>1</v>
      </c>
      <c r="CO15" s="84">
        <f t="shared" si="40"/>
        <v>5.9667403004901393E-2</v>
      </c>
      <c r="CP15" t="b">
        <f t="shared" si="41"/>
        <v>1</v>
      </c>
      <c r="CQ15" s="96" t="b">
        <f t="shared" si="42"/>
        <v>1</v>
      </c>
      <c r="CR15" t="b">
        <f t="shared" si="43"/>
        <v>1</v>
      </c>
      <c r="CS15" t="b">
        <f t="shared" si="44"/>
        <v>1</v>
      </c>
      <c r="CT15" t="b">
        <f t="shared" si="45"/>
        <v>1</v>
      </c>
      <c r="CU15" t="b">
        <f t="shared" si="46"/>
        <v>1</v>
      </c>
      <c r="CV15" s="84" t="b">
        <f t="shared" si="47"/>
        <v>1</v>
      </c>
      <c r="CW15" t="b">
        <f t="shared" si="48"/>
        <v>0</v>
      </c>
      <c r="CX15" t="b">
        <f t="shared" si="49"/>
        <v>0</v>
      </c>
      <c r="CY15" t="b">
        <f t="shared" si="50"/>
        <v>1</v>
      </c>
      <c r="CZ15" t="b">
        <f t="shared" si="51"/>
        <v>1</v>
      </c>
      <c r="DA15" s="84">
        <f t="shared" si="52"/>
        <v>1</v>
      </c>
      <c r="DB15" t="b">
        <f t="shared" si="53"/>
        <v>0</v>
      </c>
    </row>
    <row r="16" spans="1:106">
      <c r="A16" s="9">
        <v>1947</v>
      </c>
      <c r="B16" s="3">
        <v>2</v>
      </c>
      <c r="C16" s="3" t="s">
        <v>2171</v>
      </c>
      <c r="D16" s="3" t="str">
        <f t="shared" si="0"/>
        <v>MA_1_40-2_dk_0021</v>
      </c>
      <c r="E16" s="3" t="str">
        <f t="shared" si="1"/>
        <v>0021</v>
      </c>
      <c r="F16" s="3">
        <v>155872.29699999999</v>
      </c>
      <c r="G16" s="15">
        <v>425800.59399999998</v>
      </c>
      <c r="H16" s="35" t="str">
        <f t="shared" si="2"/>
        <v>ja</v>
      </c>
      <c r="I16" s="42">
        <v>120</v>
      </c>
      <c r="J16" s="20" t="s">
        <v>376</v>
      </c>
      <c r="K16" s="21">
        <v>10000</v>
      </c>
      <c r="L16" s="28">
        <f t="shared" si="54"/>
        <v>1</v>
      </c>
      <c r="M16" s="28">
        <f t="shared" si="55"/>
        <v>1</v>
      </c>
      <c r="N16" s="56">
        <f t="shared" si="3"/>
        <v>10000</v>
      </c>
      <c r="O16" s="33">
        <f t="shared" si="56"/>
        <v>86.823479226548514</v>
      </c>
      <c r="P16" s="37">
        <f t="shared" si="4"/>
        <v>89.736294468804303</v>
      </c>
      <c r="Q16" s="9" t="s">
        <v>12</v>
      </c>
      <c r="R16" s="55" t="s">
        <v>12</v>
      </c>
      <c r="S16" s="55">
        <v>6.6429999999999998</v>
      </c>
      <c r="T16" s="55">
        <v>7.0039999999999996</v>
      </c>
      <c r="U16" s="55">
        <v>7.335</v>
      </c>
      <c r="V16" s="3">
        <v>7.609</v>
      </c>
      <c r="W16" s="3">
        <v>7.9210000000000003</v>
      </c>
      <c r="X16" s="3" t="s">
        <v>12</v>
      </c>
      <c r="Y16" s="3">
        <v>8.5120000000000005</v>
      </c>
      <c r="Z16" s="15" t="s">
        <v>12</v>
      </c>
      <c r="AA16" s="10">
        <f t="shared" si="5"/>
        <v>7.9210000000000003</v>
      </c>
      <c r="AB16" s="9">
        <f t="shared" si="6"/>
        <v>0.5860000000000003</v>
      </c>
      <c r="AC16" s="10">
        <f t="shared" si="7"/>
        <v>0.59100000000000019</v>
      </c>
      <c r="AD16" s="9" t="s">
        <v>12</v>
      </c>
      <c r="AE16" s="55" t="s">
        <v>12</v>
      </c>
      <c r="AF16" s="55">
        <v>0.629</v>
      </c>
      <c r="AG16" s="55">
        <v>0.70599999999999996</v>
      </c>
      <c r="AH16" s="55">
        <v>0.79100000000000004</v>
      </c>
      <c r="AI16" s="3">
        <v>0.871</v>
      </c>
      <c r="AJ16" s="3">
        <v>0.96099999999999997</v>
      </c>
      <c r="AK16" s="3" t="s">
        <v>12</v>
      </c>
      <c r="AL16" s="3">
        <v>1.1499999999999999</v>
      </c>
      <c r="AM16" s="15" t="s">
        <v>12</v>
      </c>
      <c r="AN16" s="10">
        <f t="shared" si="8"/>
        <v>0.96099999999999997</v>
      </c>
      <c r="AO16" s="9">
        <f t="shared" si="9"/>
        <v>0.16999999999999993</v>
      </c>
      <c r="AP16" s="10">
        <f t="shared" si="10"/>
        <v>0.18899999999999995</v>
      </c>
      <c r="AQ16" s="9" t="s">
        <v>12</v>
      </c>
      <c r="AR16" s="55" t="s">
        <v>12</v>
      </c>
      <c r="AS16" s="55">
        <v>2.68</v>
      </c>
      <c r="AT16" s="55">
        <v>2.8380000000000001</v>
      </c>
      <c r="AU16" s="55">
        <v>2.9860000000000002</v>
      </c>
      <c r="AV16" s="3">
        <v>3.1059999999999999</v>
      </c>
      <c r="AW16" s="3">
        <v>3.24</v>
      </c>
      <c r="AX16" s="3" t="s">
        <v>12</v>
      </c>
      <c r="AY16" s="3">
        <v>3.504</v>
      </c>
      <c r="AZ16" s="15" t="s">
        <v>12</v>
      </c>
      <c r="BA16" s="10">
        <f t="shared" si="11"/>
        <v>3.24</v>
      </c>
      <c r="BB16" s="9">
        <f t="shared" si="12"/>
        <v>0.254</v>
      </c>
      <c r="BC16" s="10">
        <f t="shared" si="13"/>
        <v>0.26399999999999979</v>
      </c>
      <c r="BD16" s="9">
        <v>7.6740000000000004</v>
      </c>
      <c r="BE16" s="3">
        <v>8.27</v>
      </c>
      <c r="BF16" s="15">
        <v>8.86</v>
      </c>
      <c r="BG16" s="15">
        <f t="shared" si="14"/>
        <v>8.27</v>
      </c>
      <c r="BH16" s="9">
        <f t="shared" si="15"/>
        <v>0.5959999999999992</v>
      </c>
      <c r="BI16" s="10">
        <f t="shared" si="16"/>
        <v>0.58999999999999986</v>
      </c>
      <c r="BJ16" s="9">
        <v>7.6379999999999999</v>
      </c>
      <c r="BK16" s="3">
        <v>8.2330000000000005</v>
      </c>
      <c r="BL16" s="15">
        <v>8.8219999999999992</v>
      </c>
      <c r="BM16" s="15">
        <f t="shared" si="17"/>
        <v>8.2330000000000005</v>
      </c>
      <c r="BN16" s="9">
        <f t="shared" si="18"/>
        <v>0.59500000000000064</v>
      </c>
      <c r="BO16" s="10">
        <f t="shared" si="19"/>
        <v>0.58899999999999864</v>
      </c>
      <c r="BP16">
        <f t="shared" si="20"/>
        <v>0</v>
      </c>
      <c r="BQ16" s="93">
        <f t="shared" si="21"/>
        <v>1.0170648464163803</v>
      </c>
      <c r="BR16" s="93">
        <f t="shared" si="22"/>
        <v>1.0153583617747446</v>
      </c>
      <c r="BS16" s="93" t="str">
        <f>VLOOKUP(C16,'Koppeling locatie - aslocatie'!$A$2:$C$8139,2,FALSE)</f>
        <v>maas205</v>
      </c>
      <c r="BT16" s="93">
        <f>VLOOKUP($BS16,aslocaties_v01!$C$3:$AA$500,MATCH($K$3/10,aslocaties_v01!$C$2:$X$2),FALSE)</f>
        <v>7.3390000000000004</v>
      </c>
      <c r="BU16" s="93">
        <f>VLOOKUP(BS16,aslocaties_v01!$C$3:$AA$500,MATCH($K$3,aslocaties_v01!$C$2:$X$2),FALSE)</f>
        <v>7.9249999999999998</v>
      </c>
      <c r="BV16" s="93">
        <f>VLOOKUP(BS16,aslocaties_v01!$C$3:$AA$500,MATCH($K$3*10,aslocaties_v01!$C$2:$Y$2),FALSE)</f>
        <v>8.5190000000000001</v>
      </c>
      <c r="BW16" s="93">
        <f t="shared" si="23"/>
        <v>0.58599999999999941</v>
      </c>
      <c r="BX16" s="93">
        <f t="shared" si="24"/>
        <v>0.59400000000000031</v>
      </c>
      <c r="BY16" s="94">
        <f t="shared" si="25"/>
        <v>1.5543122344752192E-15</v>
      </c>
      <c r="BZ16" s="94">
        <f t="shared" si="26"/>
        <v>5.0761421319798217E-3</v>
      </c>
      <c r="CA16" s="94">
        <f t="shared" si="27"/>
        <v>4.0000000000004476E-3</v>
      </c>
      <c r="CB16">
        <f t="shared" si="28"/>
        <v>3.9999999999995595E-3</v>
      </c>
      <c r="CC16" s="58">
        <f t="shared" si="29"/>
        <v>6.9999999999996732E-3</v>
      </c>
      <c r="CD16" s="95" t="b">
        <f t="shared" si="30"/>
        <v>0</v>
      </c>
      <c r="CE16" s="96" t="b">
        <f t="shared" si="31"/>
        <v>1</v>
      </c>
      <c r="CF16" t="b">
        <f t="shared" si="32"/>
        <v>1</v>
      </c>
      <c r="CG16" t="b">
        <f t="shared" si="33"/>
        <v>1</v>
      </c>
      <c r="CH16" s="84" t="b">
        <f t="shared" si="34"/>
        <v>1</v>
      </c>
      <c r="CI16">
        <f t="shared" si="35"/>
        <v>0.96099999999999997</v>
      </c>
      <c r="CJ16" t="b">
        <f t="shared" si="36"/>
        <v>1</v>
      </c>
      <c r="CK16" t="b">
        <f t="shared" si="37"/>
        <v>1</v>
      </c>
      <c r="CL16" s="84" t="b">
        <f t="shared" si="57"/>
        <v>1</v>
      </c>
      <c r="CM16">
        <f t="shared" si="38"/>
        <v>3.24</v>
      </c>
      <c r="CN16" t="b">
        <f t="shared" si="39"/>
        <v>1</v>
      </c>
      <c r="CO16" s="84">
        <f t="shared" si="40"/>
        <v>5.8682521816952521E-2</v>
      </c>
      <c r="CP16" t="b">
        <f t="shared" si="41"/>
        <v>1</v>
      </c>
      <c r="CQ16" s="96" t="b">
        <f t="shared" si="42"/>
        <v>1</v>
      </c>
      <c r="CR16" t="b">
        <f t="shared" si="43"/>
        <v>0</v>
      </c>
      <c r="CS16" t="b">
        <f t="shared" si="44"/>
        <v>0</v>
      </c>
      <c r="CT16" t="b">
        <f t="shared" si="45"/>
        <v>1</v>
      </c>
      <c r="CU16" t="b">
        <f t="shared" si="46"/>
        <v>1</v>
      </c>
      <c r="CV16" s="84" t="b">
        <f t="shared" si="47"/>
        <v>1</v>
      </c>
      <c r="CW16" t="b">
        <f t="shared" si="48"/>
        <v>1</v>
      </c>
      <c r="CX16" t="b">
        <f t="shared" si="49"/>
        <v>1</v>
      </c>
      <c r="CY16" t="b">
        <f t="shared" si="50"/>
        <v>1</v>
      </c>
      <c r="CZ16" t="b">
        <f t="shared" si="51"/>
        <v>1</v>
      </c>
      <c r="DA16" s="84">
        <f t="shared" si="52"/>
        <v>1</v>
      </c>
      <c r="DB16" t="b">
        <f t="shared" si="53"/>
        <v>0</v>
      </c>
    </row>
    <row r="17" spans="1:106">
      <c r="A17" s="9">
        <v>1948</v>
      </c>
      <c r="B17" s="3">
        <v>2</v>
      </c>
      <c r="C17" s="3" t="s">
        <v>2172</v>
      </c>
      <c r="D17" s="3" t="str">
        <f t="shared" si="0"/>
        <v>MA_1_40-2_dk_0022</v>
      </c>
      <c r="E17" s="3" t="str">
        <f t="shared" si="1"/>
        <v>0022</v>
      </c>
      <c r="F17" s="3">
        <v>155816.34400000001</v>
      </c>
      <c r="G17" s="15">
        <v>425730.43800000002</v>
      </c>
      <c r="H17" s="35" t="str">
        <f t="shared" si="2"/>
        <v>ja</v>
      </c>
      <c r="I17" s="42">
        <v>119</v>
      </c>
      <c r="J17" s="20" t="s">
        <v>376</v>
      </c>
      <c r="K17" s="21">
        <v>10000</v>
      </c>
      <c r="L17" s="28">
        <f t="shared" si="54"/>
        <v>1</v>
      </c>
      <c r="M17" s="28">
        <f t="shared" si="55"/>
        <v>1</v>
      </c>
      <c r="N17" s="56">
        <f t="shared" si="3"/>
        <v>10000</v>
      </c>
      <c r="O17" s="33">
        <f t="shared" si="56"/>
        <v>89.736294468804303</v>
      </c>
      <c r="P17" s="37">
        <f t="shared" si="4"/>
        <v>136.51490987436037</v>
      </c>
      <c r="Q17" s="9" t="s">
        <v>12</v>
      </c>
      <c r="R17" s="55" t="s">
        <v>12</v>
      </c>
      <c r="S17" s="55">
        <v>6.633</v>
      </c>
      <c r="T17" s="55">
        <v>6.9969999999999999</v>
      </c>
      <c r="U17" s="55">
        <v>7.3289999999999997</v>
      </c>
      <c r="V17" s="3">
        <v>7.6020000000000003</v>
      </c>
      <c r="W17" s="3">
        <v>7.9139999999999997</v>
      </c>
      <c r="X17" s="3" t="s">
        <v>12</v>
      </c>
      <c r="Y17" s="3">
        <v>8.5060000000000002</v>
      </c>
      <c r="Z17" s="15" t="s">
        <v>12</v>
      </c>
      <c r="AA17" s="10">
        <f t="shared" si="5"/>
        <v>7.9139999999999997</v>
      </c>
      <c r="AB17" s="9">
        <f t="shared" si="6"/>
        <v>0.58499999999999996</v>
      </c>
      <c r="AC17" s="10">
        <f t="shared" si="7"/>
        <v>0.59200000000000053</v>
      </c>
      <c r="AD17" s="9" t="s">
        <v>12</v>
      </c>
      <c r="AE17" s="55" t="s">
        <v>12</v>
      </c>
      <c r="AF17" s="55">
        <v>0.623</v>
      </c>
      <c r="AG17" s="55">
        <v>0.69899999999999995</v>
      </c>
      <c r="AH17" s="55">
        <v>0.78400000000000003</v>
      </c>
      <c r="AI17" s="3">
        <v>0.86399999999999999</v>
      </c>
      <c r="AJ17" s="3">
        <v>0.95399999999999996</v>
      </c>
      <c r="AK17" s="3" t="s">
        <v>12</v>
      </c>
      <c r="AL17" s="3">
        <v>1.141</v>
      </c>
      <c r="AM17" s="15" t="s">
        <v>12</v>
      </c>
      <c r="AN17" s="10">
        <f t="shared" si="8"/>
        <v>0.95399999999999996</v>
      </c>
      <c r="AO17" s="9">
        <f t="shared" si="9"/>
        <v>0.16999999999999993</v>
      </c>
      <c r="AP17" s="10">
        <f t="shared" si="10"/>
        <v>0.18700000000000006</v>
      </c>
      <c r="AQ17" s="9" t="s">
        <v>12</v>
      </c>
      <c r="AR17" s="55" t="s">
        <v>12</v>
      </c>
      <c r="AS17" s="55">
        <v>2.665</v>
      </c>
      <c r="AT17" s="55">
        <v>2.823</v>
      </c>
      <c r="AU17" s="55">
        <v>2.972</v>
      </c>
      <c r="AV17" s="3">
        <v>3.0920000000000001</v>
      </c>
      <c r="AW17" s="3">
        <v>3.2250000000000001</v>
      </c>
      <c r="AX17" s="3" t="s">
        <v>12</v>
      </c>
      <c r="AY17" s="3">
        <v>3.4870000000000001</v>
      </c>
      <c r="AZ17" s="15" t="s">
        <v>12</v>
      </c>
      <c r="BA17" s="10">
        <f t="shared" si="11"/>
        <v>3.2250000000000001</v>
      </c>
      <c r="BB17" s="9">
        <f t="shared" si="12"/>
        <v>0.25300000000000011</v>
      </c>
      <c r="BC17" s="10">
        <f t="shared" si="13"/>
        <v>0.26200000000000001</v>
      </c>
      <c r="BD17" s="9">
        <v>7.6550000000000002</v>
      </c>
      <c r="BE17" s="3">
        <v>8.2490000000000006</v>
      </c>
      <c r="BF17" s="15">
        <v>8.8390000000000004</v>
      </c>
      <c r="BG17" s="15">
        <f t="shared" si="14"/>
        <v>8.2490000000000006</v>
      </c>
      <c r="BH17" s="9">
        <f t="shared" si="15"/>
        <v>0.59400000000000031</v>
      </c>
      <c r="BI17" s="10">
        <f t="shared" si="16"/>
        <v>0.58999999999999986</v>
      </c>
      <c r="BJ17" s="9">
        <v>7.62</v>
      </c>
      <c r="BK17" s="3">
        <v>8.2140000000000004</v>
      </c>
      <c r="BL17" s="15">
        <v>8.8030000000000008</v>
      </c>
      <c r="BM17" s="15">
        <f t="shared" si="17"/>
        <v>8.2140000000000004</v>
      </c>
      <c r="BN17" s="9">
        <f t="shared" si="18"/>
        <v>0.59400000000000031</v>
      </c>
      <c r="BO17" s="10">
        <f t="shared" si="19"/>
        <v>0.58900000000000041</v>
      </c>
      <c r="BP17">
        <f t="shared" si="20"/>
        <v>0</v>
      </c>
      <c r="BQ17" s="93">
        <f t="shared" si="21"/>
        <v>1.015384615384616</v>
      </c>
      <c r="BR17" s="93">
        <f t="shared" si="22"/>
        <v>1.015384615384616</v>
      </c>
      <c r="BS17" s="93" t="str">
        <f>VLOOKUP(C17,'Koppeling locatie - aslocatie'!$A$2:$C$8139,2,FALSE)</f>
        <v>maas205</v>
      </c>
      <c r="BT17" s="93">
        <f>VLOOKUP($BS17,aslocaties_v01!$C$3:$AA$500,MATCH($K$3/10,aslocaties_v01!$C$2:$X$2),FALSE)</f>
        <v>7.3390000000000004</v>
      </c>
      <c r="BU17" s="93">
        <f>VLOOKUP(BS17,aslocaties_v01!$C$3:$AA$500,MATCH($K$3,aslocaties_v01!$C$2:$X$2),FALSE)</f>
        <v>7.9249999999999998</v>
      </c>
      <c r="BV17" s="93">
        <f>VLOOKUP(BS17,aslocaties_v01!$C$3:$AA$500,MATCH($K$3*10,aslocaties_v01!$C$2:$Y$2),FALSE)</f>
        <v>8.5190000000000001</v>
      </c>
      <c r="BW17" s="93">
        <f t="shared" si="23"/>
        <v>0.58599999999999941</v>
      </c>
      <c r="BX17" s="93">
        <f t="shared" si="24"/>
        <v>0.59400000000000031</v>
      </c>
      <c r="BY17" s="94">
        <f t="shared" si="25"/>
        <v>1.7094017094008152E-3</v>
      </c>
      <c r="BZ17" s="94">
        <f t="shared" si="26"/>
        <v>3.3783783783780663E-3</v>
      </c>
      <c r="CA17" s="94">
        <f t="shared" si="27"/>
        <v>1.0000000000000675E-2</v>
      </c>
      <c r="CB17">
        <f t="shared" si="28"/>
        <v>1.1000000000000121E-2</v>
      </c>
      <c r="CC17" s="58">
        <f t="shared" si="29"/>
        <v>1.2999999999999901E-2</v>
      </c>
      <c r="CD17" s="95" t="b">
        <f t="shared" si="30"/>
        <v>0</v>
      </c>
      <c r="CE17" s="96" t="b">
        <f t="shared" si="31"/>
        <v>1</v>
      </c>
      <c r="CF17" t="b">
        <f t="shared" si="32"/>
        <v>1</v>
      </c>
      <c r="CG17" t="b">
        <f t="shared" si="33"/>
        <v>1</v>
      </c>
      <c r="CH17" s="84" t="b">
        <f t="shared" si="34"/>
        <v>1</v>
      </c>
      <c r="CI17">
        <f t="shared" si="35"/>
        <v>0.95399999999999996</v>
      </c>
      <c r="CJ17" t="b">
        <f t="shared" si="36"/>
        <v>1</v>
      </c>
      <c r="CK17" t="b">
        <f t="shared" si="37"/>
        <v>1</v>
      </c>
      <c r="CL17" s="84" t="b">
        <f t="shared" si="57"/>
        <v>1</v>
      </c>
      <c r="CM17">
        <f t="shared" si="38"/>
        <v>3.2250000000000001</v>
      </c>
      <c r="CN17" t="b">
        <f t="shared" si="39"/>
        <v>1</v>
      </c>
      <c r="CO17" s="84">
        <f t="shared" si="40"/>
        <v>5.8798241599755927E-2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1949</v>
      </c>
      <c r="B18" s="3">
        <v>2</v>
      </c>
      <c r="C18" s="3" t="s">
        <v>2173</v>
      </c>
      <c r="D18" s="3" t="str">
        <f t="shared" si="0"/>
        <v>MA_1_40-2_dk_0023</v>
      </c>
      <c r="E18" s="3" t="str">
        <f t="shared" si="1"/>
        <v>0023</v>
      </c>
      <c r="F18" s="3">
        <v>155749.28099999999</v>
      </c>
      <c r="G18" s="15">
        <v>425611.53100000002</v>
      </c>
      <c r="H18" s="35" t="str">
        <f t="shared" si="2"/>
        <v>ja</v>
      </c>
      <c r="I18" s="42">
        <v>125</v>
      </c>
      <c r="J18" s="20" t="s">
        <v>376</v>
      </c>
      <c r="K18" s="21">
        <v>10000</v>
      </c>
      <c r="L18" s="28">
        <f t="shared" si="54"/>
        <v>1</v>
      </c>
      <c r="M18" s="28">
        <f t="shared" si="55"/>
        <v>1</v>
      </c>
      <c r="N18" s="56">
        <f t="shared" si="3"/>
        <v>10000</v>
      </c>
      <c r="O18" s="33">
        <f t="shared" si="56"/>
        <v>136.51490987436037</v>
      </c>
      <c r="P18" s="37">
        <f t="shared" si="4"/>
        <v>84.510957455226375</v>
      </c>
      <c r="Q18" s="9" t="s">
        <v>12</v>
      </c>
      <c r="R18" s="55" t="s">
        <v>12</v>
      </c>
      <c r="S18" s="55">
        <v>6.63</v>
      </c>
      <c r="T18" s="55">
        <v>6.9889999999999999</v>
      </c>
      <c r="U18" s="55">
        <v>7.3250000000000002</v>
      </c>
      <c r="V18" s="3">
        <v>7.6</v>
      </c>
      <c r="W18" s="3">
        <v>7.9119999999999999</v>
      </c>
      <c r="X18" s="3" t="s">
        <v>12</v>
      </c>
      <c r="Y18" s="3">
        <v>8.5039999999999996</v>
      </c>
      <c r="Z18" s="15" t="s">
        <v>12</v>
      </c>
      <c r="AA18" s="10">
        <f t="shared" si="5"/>
        <v>7.9119999999999999</v>
      </c>
      <c r="AB18" s="9">
        <f t="shared" si="6"/>
        <v>0.58699999999999974</v>
      </c>
      <c r="AC18" s="10">
        <f t="shared" si="7"/>
        <v>0.59199999999999964</v>
      </c>
      <c r="AD18" s="9" t="s">
        <v>12</v>
      </c>
      <c r="AE18" s="55" t="s">
        <v>12</v>
      </c>
      <c r="AF18" s="55">
        <v>0.61699999999999999</v>
      </c>
      <c r="AG18" s="55">
        <v>0.69199999999999995</v>
      </c>
      <c r="AH18" s="55">
        <v>0.77600000000000002</v>
      </c>
      <c r="AI18" s="3">
        <v>0.85399999999999998</v>
      </c>
      <c r="AJ18" s="3">
        <v>0.94199999999999995</v>
      </c>
      <c r="AK18" s="3" t="s">
        <v>12</v>
      </c>
      <c r="AL18" s="3">
        <v>1.127</v>
      </c>
      <c r="AM18" s="15" t="s">
        <v>12</v>
      </c>
      <c r="AN18" s="10">
        <f t="shared" si="8"/>
        <v>0.94199999999999995</v>
      </c>
      <c r="AO18" s="9">
        <f t="shared" si="9"/>
        <v>0.16599999999999993</v>
      </c>
      <c r="AP18" s="10">
        <f t="shared" si="10"/>
        <v>0.18500000000000005</v>
      </c>
      <c r="AQ18" s="9" t="s">
        <v>12</v>
      </c>
      <c r="AR18" s="55" t="s">
        <v>12</v>
      </c>
      <c r="AS18" s="55">
        <v>2.6520000000000001</v>
      </c>
      <c r="AT18" s="55">
        <v>2.8079999999999998</v>
      </c>
      <c r="AU18" s="55">
        <v>2.9529999999999998</v>
      </c>
      <c r="AV18" s="3">
        <v>3.0720000000000001</v>
      </c>
      <c r="AW18" s="3">
        <v>3.2040000000000002</v>
      </c>
      <c r="AX18" s="3" t="s">
        <v>12</v>
      </c>
      <c r="AY18" s="3">
        <v>3.4630000000000001</v>
      </c>
      <c r="AZ18" s="15" t="s">
        <v>12</v>
      </c>
      <c r="BA18" s="10">
        <f t="shared" si="11"/>
        <v>3.2040000000000002</v>
      </c>
      <c r="BB18" s="9">
        <f t="shared" si="12"/>
        <v>0.25100000000000033</v>
      </c>
      <c r="BC18" s="10">
        <f t="shared" si="13"/>
        <v>0.2589999999999999</v>
      </c>
      <c r="BD18" s="9">
        <v>7.68</v>
      </c>
      <c r="BE18" s="3">
        <v>8.2799999999999994</v>
      </c>
      <c r="BF18" s="15">
        <v>8.8710000000000004</v>
      </c>
      <c r="BG18" s="15">
        <f t="shared" si="14"/>
        <v>8.2799999999999994</v>
      </c>
      <c r="BH18" s="9">
        <f t="shared" si="15"/>
        <v>0.59999999999999964</v>
      </c>
      <c r="BI18" s="10">
        <f t="shared" si="16"/>
        <v>0.59100000000000108</v>
      </c>
      <c r="BJ18" s="9">
        <v>7.6429999999999998</v>
      </c>
      <c r="BK18" s="3">
        <v>8.2409999999999997</v>
      </c>
      <c r="BL18" s="15">
        <v>8.8309999999999995</v>
      </c>
      <c r="BM18" s="15">
        <f t="shared" si="17"/>
        <v>8.2409999999999997</v>
      </c>
      <c r="BN18" s="9">
        <f t="shared" si="18"/>
        <v>0.59799999999999986</v>
      </c>
      <c r="BO18" s="10">
        <f t="shared" si="19"/>
        <v>0.58999999999999986</v>
      </c>
      <c r="BP18">
        <f t="shared" si="20"/>
        <v>0</v>
      </c>
      <c r="BQ18" s="93">
        <f t="shared" si="21"/>
        <v>1.0221465076660987</v>
      </c>
      <c r="BR18" s="93">
        <f t="shared" si="22"/>
        <v>1.0187393526405453</v>
      </c>
      <c r="BS18" s="93" t="str">
        <f>VLOOKUP(C18,'Koppeling locatie - aslocatie'!$A$2:$C$8139,2,FALSE)</f>
        <v>maas205</v>
      </c>
      <c r="BT18" s="93">
        <f>VLOOKUP($BS18,aslocaties_v01!$C$3:$AA$500,MATCH($K$3/10,aslocaties_v01!$C$2:$X$2),FALSE)</f>
        <v>7.3390000000000004</v>
      </c>
      <c r="BU18" s="93">
        <f>VLOOKUP(BS18,aslocaties_v01!$C$3:$AA$500,MATCH($K$3,aslocaties_v01!$C$2:$X$2),FALSE)</f>
        <v>7.9249999999999998</v>
      </c>
      <c r="BV18" s="93">
        <f>VLOOKUP(BS18,aslocaties_v01!$C$3:$AA$500,MATCH($K$3*10,aslocaties_v01!$C$2:$Y$2),FALSE)</f>
        <v>8.5190000000000001</v>
      </c>
      <c r="BW18" s="93">
        <f t="shared" si="23"/>
        <v>0.58599999999999941</v>
      </c>
      <c r="BX18" s="93">
        <f t="shared" si="24"/>
        <v>0.59400000000000031</v>
      </c>
      <c r="BY18" s="94">
        <f t="shared" si="25"/>
        <v>1.7035775127773878E-3</v>
      </c>
      <c r="BZ18" s="94">
        <f t="shared" si="26"/>
        <v>3.3783783783793986E-3</v>
      </c>
      <c r="CA18" s="94">
        <f t="shared" si="27"/>
        <v>1.4000000000000234E-2</v>
      </c>
      <c r="CB18">
        <f t="shared" si="28"/>
        <v>1.2999999999999901E-2</v>
      </c>
      <c r="CC18" s="58">
        <f t="shared" si="29"/>
        <v>1.5000000000000568E-2</v>
      </c>
      <c r="CD18" s="95" t="b">
        <f t="shared" si="30"/>
        <v>0</v>
      </c>
      <c r="CE18" s="96" t="b">
        <f t="shared" si="31"/>
        <v>1</v>
      </c>
      <c r="CF18" t="b">
        <f t="shared" si="32"/>
        <v>1</v>
      </c>
      <c r="CG18" t="b">
        <f t="shared" si="33"/>
        <v>1</v>
      </c>
      <c r="CH18" s="84" t="b">
        <f t="shared" si="34"/>
        <v>1</v>
      </c>
      <c r="CI18">
        <f t="shared" si="35"/>
        <v>0.94199999999999995</v>
      </c>
      <c r="CJ18" t="b">
        <f t="shared" si="36"/>
        <v>1</v>
      </c>
      <c r="CK18" t="b">
        <f t="shared" si="37"/>
        <v>1</v>
      </c>
      <c r="CL18" s="84" t="b">
        <f t="shared" si="57"/>
        <v>1</v>
      </c>
      <c r="CM18">
        <f t="shared" si="38"/>
        <v>3.2040000000000002</v>
      </c>
      <c r="CN18" t="b">
        <f t="shared" si="39"/>
        <v>1</v>
      </c>
      <c r="CO18" s="84">
        <f t="shared" si="40"/>
        <v>5.882220354298795E-2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c r="A19" s="9">
        <v>1950</v>
      </c>
      <c r="B19" s="3">
        <v>2</v>
      </c>
      <c r="C19" s="3" t="s">
        <v>2174</v>
      </c>
      <c r="D19" s="3" t="str">
        <f t="shared" si="0"/>
        <v>MA_1_40-2_dk_0024</v>
      </c>
      <c r="E19" s="3" t="str">
        <f t="shared" si="1"/>
        <v>0024</v>
      </c>
      <c r="F19" s="3">
        <v>155687.84400000001</v>
      </c>
      <c r="G19" s="15">
        <v>425553.5</v>
      </c>
      <c r="H19" s="35" t="str">
        <f t="shared" si="2"/>
        <v>ja</v>
      </c>
      <c r="I19" s="42">
        <v>152</v>
      </c>
      <c r="J19" s="20" t="s">
        <v>376</v>
      </c>
      <c r="K19" s="21">
        <v>10000</v>
      </c>
      <c r="L19" s="28">
        <f t="shared" si="54"/>
        <v>1</v>
      </c>
      <c r="M19" s="28">
        <f t="shared" si="55"/>
        <v>1</v>
      </c>
      <c r="N19" s="56">
        <f t="shared" si="3"/>
        <v>10000</v>
      </c>
      <c r="O19" s="33">
        <f t="shared" si="56"/>
        <v>84.510957455226375</v>
      </c>
      <c r="P19" s="37">
        <f t="shared" si="4"/>
        <v>89.694893728695106</v>
      </c>
      <c r="Q19" s="9" t="s">
        <v>12</v>
      </c>
      <c r="R19" s="55" t="s">
        <v>12</v>
      </c>
      <c r="S19" s="55">
        <v>6.6310000000000002</v>
      </c>
      <c r="T19" s="55">
        <v>6.9950000000000001</v>
      </c>
      <c r="U19" s="55">
        <v>7.3259999999999996</v>
      </c>
      <c r="V19" s="3">
        <v>7.601</v>
      </c>
      <c r="W19" s="3">
        <v>7.9139999999999997</v>
      </c>
      <c r="X19" s="3" t="s">
        <v>12</v>
      </c>
      <c r="Y19" s="3">
        <v>8.5060000000000002</v>
      </c>
      <c r="Z19" s="15" t="s">
        <v>12</v>
      </c>
      <c r="AA19" s="10">
        <f t="shared" si="5"/>
        <v>7.9139999999999997</v>
      </c>
      <c r="AB19" s="9">
        <f t="shared" si="6"/>
        <v>0.58800000000000008</v>
      </c>
      <c r="AC19" s="10">
        <f t="shared" si="7"/>
        <v>0.59200000000000053</v>
      </c>
      <c r="AD19" s="9" t="s">
        <v>12</v>
      </c>
      <c r="AE19" s="55" t="s">
        <v>12</v>
      </c>
      <c r="AF19" s="55">
        <v>0.54400000000000004</v>
      </c>
      <c r="AG19" s="55">
        <v>0.61899999999999999</v>
      </c>
      <c r="AH19" s="55">
        <v>0.70499999999999996</v>
      </c>
      <c r="AI19" s="3">
        <v>0.78800000000000003</v>
      </c>
      <c r="AJ19" s="3">
        <v>0.88600000000000001</v>
      </c>
      <c r="AK19" s="3" t="s">
        <v>12</v>
      </c>
      <c r="AL19" s="3">
        <v>1.099</v>
      </c>
      <c r="AM19" s="15" t="s">
        <v>12</v>
      </c>
      <c r="AN19" s="10">
        <f t="shared" si="8"/>
        <v>0.88600000000000001</v>
      </c>
      <c r="AO19" s="9">
        <f t="shared" si="9"/>
        <v>0.18100000000000005</v>
      </c>
      <c r="AP19" s="10">
        <f t="shared" si="10"/>
        <v>0.21299999999999997</v>
      </c>
      <c r="AQ19" s="9" t="s">
        <v>12</v>
      </c>
      <c r="AR19" s="55" t="s">
        <v>12</v>
      </c>
      <c r="AS19" s="55">
        <v>2.4969999999999999</v>
      </c>
      <c r="AT19" s="55">
        <v>2.6520000000000001</v>
      </c>
      <c r="AU19" s="55">
        <v>2.823</v>
      </c>
      <c r="AV19" s="3">
        <v>2.9590000000000001</v>
      </c>
      <c r="AW19" s="3">
        <v>3.1019999999999999</v>
      </c>
      <c r="AX19" s="3" t="s">
        <v>12</v>
      </c>
      <c r="AY19" s="3">
        <v>3.43</v>
      </c>
      <c r="AZ19" s="15" t="s">
        <v>12</v>
      </c>
      <c r="BA19" s="10">
        <f t="shared" si="11"/>
        <v>3.1019999999999999</v>
      </c>
      <c r="BB19" s="9">
        <f t="shared" si="12"/>
        <v>0.27899999999999991</v>
      </c>
      <c r="BC19" s="10">
        <f t="shared" si="13"/>
        <v>0.32800000000000029</v>
      </c>
      <c r="BD19" s="9">
        <v>7.72</v>
      </c>
      <c r="BE19" s="3">
        <v>8.3339999999999996</v>
      </c>
      <c r="BF19" s="15">
        <v>8.9329999999999998</v>
      </c>
      <c r="BG19" s="15">
        <f t="shared" si="14"/>
        <v>8.3339999999999996</v>
      </c>
      <c r="BH19" s="9">
        <f t="shared" si="15"/>
        <v>0.61399999999999988</v>
      </c>
      <c r="BI19" s="10">
        <f t="shared" si="16"/>
        <v>0.5990000000000002</v>
      </c>
      <c r="BJ19" s="9">
        <v>7.7039999999999997</v>
      </c>
      <c r="BK19" s="3">
        <v>8.3209999999999997</v>
      </c>
      <c r="BL19" s="15">
        <v>8.92</v>
      </c>
      <c r="BM19" s="15">
        <f t="shared" si="17"/>
        <v>8.3209999999999997</v>
      </c>
      <c r="BN19" s="9">
        <f t="shared" si="18"/>
        <v>0.61699999999999999</v>
      </c>
      <c r="BO19" s="10">
        <f t="shared" si="19"/>
        <v>0.5990000000000002</v>
      </c>
      <c r="BP19">
        <f t="shared" si="20"/>
        <v>0</v>
      </c>
      <c r="BQ19" s="93">
        <f t="shared" si="21"/>
        <v>1.0442176870748296</v>
      </c>
      <c r="BR19" s="93">
        <f t="shared" si="22"/>
        <v>1.0493197278911564</v>
      </c>
      <c r="BS19" s="93" t="str">
        <f>VLOOKUP(C19,'Koppeling locatie - aslocatie'!$A$2:$C$8139,2,FALSE)</f>
        <v>maas206</v>
      </c>
      <c r="BT19" s="93">
        <f>VLOOKUP($BS19,aslocaties_v01!$C$3:$AA$500,MATCH($K$3/10,aslocaties_v01!$C$2:$X$2),FALSE)</f>
        <v>7.3090000000000002</v>
      </c>
      <c r="BU19" s="93">
        <f>VLOOKUP(BS19,aslocaties_v01!$C$3:$AA$500,MATCH($K$3,aslocaties_v01!$C$2:$X$2),FALSE)</f>
        <v>7.8929999999999998</v>
      </c>
      <c r="BV19" s="93">
        <f>VLOOKUP(BS19,aslocaties_v01!$C$3:$AA$500,MATCH($K$3*10,aslocaties_v01!$C$2:$Y$2),FALSE)</f>
        <v>8.4830000000000005</v>
      </c>
      <c r="BW19" s="93">
        <f t="shared" si="23"/>
        <v>0.58399999999999963</v>
      </c>
      <c r="BX19" s="93">
        <f t="shared" si="24"/>
        <v>0.59000000000000075</v>
      </c>
      <c r="BY19" s="94">
        <f t="shared" si="25"/>
        <v>6.8027210884361589E-3</v>
      </c>
      <c r="BZ19" s="94">
        <f t="shared" si="26"/>
        <v>3.3783783783779553E-3</v>
      </c>
      <c r="CA19" s="94">
        <f t="shared" si="27"/>
        <v>1.699999999999946E-2</v>
      </c>
      <c r="CB19">
        <f t="shared" si="28"/>
        <v>2.0999999999999908E-2</v>
      </c>
      <c r="CC19" s="58">
        <f t="shared" si="29"/>
        <v>2.2999999999999687E-2</v>
      </c>
      <c r="CD19" s="95" t="b">
        <f t="shared" si="30"/>
        <v>0</v>
      </c>
      <c r="CE19" s="96" t="b">
        <f t="shared" si="31"/>
        <v>1</v>
      </c>
      <c r="CF19" t="b">
        <f t="shared" si="32"/>
        <v>1</v>
      </c>
      <c r="CG19" t="b">
        <f t="shared" si="33"/>
        <v>1</v>
      </c>
      <c r="CH19" s="84" t="b">
        <f t="shared" si="34"/>
        <v>1</v>
      </c>
      <c r="CI19">
        <f t="shared" si="35"/>
        <v>0.88600000000000001</v>
      </c>
      <c r="CJ19" t="b">
        <f t="shared" si="36"/>
        <v>1</v>
      </c>
      <c r="CK19" t="b">
        <f t="shared" si="37"/>
        <v>1</v>
      </c>
      <c r="CL19" s="84" t="b">
        <f t="shared" si="57"/>
        <v>1</v>
      </c>
      <c r="CM19">
        <f t="shared" si="38"/>
        <v>3.1019999999999999</v>
      </c>
      <c r="CN19" t="b">
        <f t="shared" si="39"/>
        <v>1</v>
      </c>
      <c r="CO19" s="84">
        <f t="shared" si="40"/>
        <v>5.902357850997713E-2</v>
      </c>
      <c r="CP19" t="b">
        <f t="shared" si="41"/>
        <v>1</v>
      </c>
      <c r="CQ19" s="96" t="b">
        <f t="shared" si="42"/>
        <v>1</v>
      </c>
      <c r="CR19" t="b">
        <f t="shared" si="43"/>
        <v>1</v>
      </c>
      <c r="CS19" t="b">
        <f t="shared" si="44"/>
        <v>1</v>
      </c>
      <c r="CT19" t="b">
        <f t="shared" si="45"/>
        <v>1</v>
      </c>
      <c r="CU19" t="b">
        <f t="shared" si="46"/>
        <v>1</v>
      </c>
      <c r="CV19" s="84" t="b">
        <f t="shared" si="47"/>
        <v>1</v>
      </c>
      <c r="CW19" t="b">
        <f t="shared" si="48"/>
        <v>0</v>
      </c>
      <c r="CX19" t="b">
        <f t="shared" si="49"/>
        <v>0</v>
      </c>
      <c r="CY19" t="b">
        <f t="shared" si="50"/>
        <v>0</v>
      </c>
      <c r="CZ19" t="b">
        <f t="shared" si="51"/>
        <v>0</v>
      </c>
      <c r="DA19" s="84">
        <f t="shared" si="52"/>
        <v>1</v>
      </c>
      <c r="DB19" t="b">
        <f t="shared" si="53"/>
        <v>0</v>
      </c>
    </row>
    <row r="20" spans="1:106">
      <c r="A20" s="9">
        <v>1951</v>
      </c>
      <c r="B20" s="3">
        <v>2</v>
      </c>
      <c r="C20" s="3" t="s">
        <v>2175</v>
      </c>
      <c r="D20" s="3" t="str">
        <f t="shared" si="0"/>
        <v>MA_1_40-2_dk_0025</v>
      </c>
      <c r="E20" s="3" t="str">
        <f t="shared" si="1"/>
        <v>0025</v>
      </c>
      <c r="F20" s="3">
        <v>155607.5</v>
      </c>
      <c r="G20" s="15">
        <v>425513.625</v>
      </c>
      <c r="H20" s="35" t="str">
        <f t="shared" si="2"/>
        <v>ja</v>
      </c>
      <c r="I20" s="42">
        <v>87</v>
      </c>
      <c r="J20" s="20" t="s">
        <v>376</v>
      </c>
      <c r="K20" s="21">
        <v>10000</v>
      </c>
      <c r="L20" s="28">
        <f t="shared" si="54"/>
        <v>1</v>
      </c>
      <c r="M20" s="28">
        <f t="shared" si="55"/>
        <v>1</v>
      </c>
      <c r="N20" s="56">
        <f t="shared" si="3"/>
        <v>10000</v>
      </c>
      <c r="O20" s="33">
        <f t="shared" si="56"/>
        <v>89.694893728695106</v>
      </c>
      <c r="P20" s="37">
        <f t="shared" si="4"/>
        <v>102.0197724414252</v>
      </c>
      <c r="Q20" s="9" t="s">
        <v>12</v>
      </c>
      <c r="R20" s="55" t="s">
        <v>12</v>
      </c>
      <c r="S20" s="55">
        <v>6.6130000000000004</v>
      </c>
      <c r="T20" s="55">
        <v>6.9690000000000003</v>
      </c>
      <c r="U20" s="55">
        <v>7.3239999999999998</v>
      </c>
      <c r="V20" s="3">
        <v>7.601</v>
      </c>
      <c r="W20" s="3">
        <v>7.9139999999999997</v>
      </c>
      <c r="X20" s="3" t="s">
        <v>12</v>
      </c>
      <c r="Y20" s="3">
        <v>8.5050000000000008</v>
      </c>
      <c r="Z20" s="15" t="s">
        <v>12</v>
      </c>
      <c r="AA20" s="10">
        <f t="shared" si="5"/>
        <v>7.9139999999999997</v>
      </c>
      <c r="AB20" s="9">
        <f t="shared" si="6"/>
        <v>0.58999999999999986</v>
      </c>
      <c r="AC20" s="10">
        <f t="shared" si="7"/>
        <v>0.59100000000000108</v>
      </c>
      <c r="AD20" s="9" t="s">
        <v>12</v>
      </c>
      <c r="AE20" s="55" t="s">
        <v>12</v>
      </c>
      <c r="AF20" s="55">
        <v>7.6999999999999999E-2</v>
      </c>
      <c r="AG20" s="55">
        <v>9.0999999999999998E-2</v>
      </c>
      <c r="AH20" s="55">
        <v>0.19700000000000001</v>
      </c>
      <c r="AI20" s="3">
        <v>0.313</v>
      </c>
      <c r="AJ20" s="3">
        <v>0.39300000000000002</v>
      </c>
      <c r="AK20" s="3" t="s">
        <v>12</v>
      </c>
      <c r="AL20" s="3">
        <v>0.53100000000000003</v>
      </c>
      <c r="AM20" s="15" t="s">
        <v>12</v>
      </c>
      <c r="AN20" s="10">
        <f t="shared" si="8"/>
        <v>0.39300000000000002</v>
      </c>
      <c r="AO20" s="9">
        <f t="shared" si="9"/>
        <v>0.19600000000000001</v>
      </c>
      <c r="AP20" s="10">
        <f t="shared" si="10"/>
        <v>0.13800000000000001</v>
      </c>
      <c r="AQ20" s="9" t="s">
        <v>12</v>
      </c>
      <c r="AR20" s="55" t="s">
        <v>12</v>
      </c>
      <c r="AS20" s="55">
        <v>8.3000000000000004E-2</v>
      </c>
      <c r="AT20" s="55">
        <v>9.8000000000000004E-2</v>
      </c>
      <c r="AU20" s="55">
        <v>1.165</v>
      </c>
      <c r="AV20" s="3">
        <v>1.9079999999999999</v>
      </c>
      <c r="AW20" s="3">
        <v>2.153</v>
      </c>
      <c r="AX20" s="3" t="s">
        <v>12</v>
      </c>
      <c r="AY20" s="3">
        <v>2.4500000000000002</v>
      </c>
      <c r="AZ20" s="15" t="s">
        <v>12</v>
      </c>
      <c r="BA20" s="10">
        <f t="shared" si="11"/>
        <v>2.153</v>
      </c>
      <c r="BB20" s="9">
        <f t="shared" si="12"/>
        <v>0.98799999999999999</v>
      </c>
      <c r="BC20" s="10">
        <f t="shared" si="13"/>
        <v>0.29700000000000015</v>
      </c>
      <c r="BD20" s="9">
        <v>7.452</v>
      </c>
      <c r="BE20" s="3">
        <v>8.16</v>
      </c>
      <c r="BF20" s="15">
        <v>8.7530000000000001</v>
      </c>
      <c r="BG20" s="15">
        <f t="shared" si="14"/>
        <v>8.16</v>
      </c>
      <c r="BH20" s="9">
        <f t="shared" si="15"/>
        <v>0.70800000000000018</v>
      </c>
      <c r="BI20" s="10">
        <f t="shared" si="16"/>
        <v>0.59299999999999997</v>
      </c>
      <c r="BJ20" s="9">
        <v>7.44</v>
      </c>
      <c r="BK20" s="3">
        <v>8.1379999999999999</v>
      </c>
      <c r="BL20" s="15">
        <v>8.7309999999999999</v>
      </c>
      <c r="BM20" s="15">
        <f t="shared" si="17"/>
        <v>8.1379999999999999</v>
      </c>
      <c r="BN20" s="9">
        <f t="shared" si="18"/>
        <v>0.69799999999999951</v>
      </c>
      <c r="BO20" s="10">
        <f t="shared" si="19"/>
        <v>0.59299999999999997</v>
      </c>
      <c r="BP20">
        <f t="shared" si="20"/>
        <v>0</v>
      </c>
      <c r="BQ20" s="93">
        <f t="shared" si="21"/>
        <v>1.2000000000000006</v>
      </c>
      <c r="BR20" s="93">
        <f t="shared" si="22"/>
        <v>1.1830508474576267</v>
      </c>
      <c r="BS20" s="93" t="str">
        <f>VLOOKUP(C20,'Koppeling locatie - aslocatie'!$A$2:$C$8139,2,FALSE)</f>
        <v>maas206</v>
      </c>
      <c r="BT20" s="93">
        <f>VLOOKUP($BS20,aslocaties_v01!$C$3:$AA$500,MATCH($K$3/10,aslocaties_v01!$C$2:$X$2),FALSE)</f>
        <v>7.3090000000000002</v>
      </c>
      <c r="BU20" s="93">
        <f>VLOOKUP(BS20,aslocaties_v01!$C$3:$AA$500,MATCH($K$3,aslocaties_v01!$C$2:$X$2),FALSE)</f>
        <v>7.8929999999999998</v>
      </c>
      <c r="BV20" s="93">
        <f>VLOOKUP(BS20,aslocaties_v01!$C$3:$AA$500,MATCH($K$3*10,aslocaties_v01!$C$2:$Y$2),FALSE)</f>
        <v>8.4830000000000005</v>
      </c>
      <c r="BW20" s="93">
        <f t="shared" si="23"/>
        <v>0.58399999999999963</v>
      </c>
      <c r="BX20" s="93">
        <f t="shared" si="24"/>
        <v>0.59000000000000075</v>
      </c>
      <c r="BY20" s="94">
        <f t="shared" si="25"/>
        <v>1.0169491525424124E-2</v>
      </c>
      <c r="BZ20" s="94">
        <f t="shared" si="26"/>
        <v>1.6920473773270883E-3</v>
      </c>
      <c r="CA20" s="94">
        <f t="shared" si="27"/>
        <v>1.499999999999968E-2</v>
      </c>
      <c r="CB20">
        <f t="shared" si="28"/>
        <v>2.0999999999999908E-2</v>
      </c>
      <c r="CC20" s="58">
        <f t="shared" si="29"/>
        <v>2.2000000000000242E-2</v>
      </c>
      <c r="CD20" s="95" t="b">
        <f t="shared" si="30"/>
        <v>0</v>
      </c>
      <c r="CE20" s="96" t="b">
        <f t="shared" si="31"/>
        <v>1</v>
      </c>
      <c r="CF20" t="b">
        <f t="shared" si="32"/>
        <v>1</v>
      </c>
      <c r="CG20" t="b">
        <f t="shared" si="33"/>
        <v>1</v>
      </c>
      <c r="CH20" s="84" t="b">
        <f t="shared" si="34"/>
        <v>1</v>
      </c>
      <c r="CI20">
        <f t="shared" si="35"/>
        <v>0.39300000000000002</v>
      </c>
      <c r="CJ20" t="b">
        <f t="shared" si="36"/>
        <v>1</v>
      </c>
      <c r="CK20" t="b">
        <f t="shared" si="37"/>
        <v>1</v>
      </c>
      <c r="CL20" s="84" t="b">
        <f t="shared" si="57"/>
        <v>1</v>
      </c>
      <c r="CM20">
        <f t="shared" si="38"/>
        <v>2.153</v>
      </c>
      <c r="CN20" t="b">
        <f t="shared" si="39"/>
        <v>1</v>
      </c>
      <c r="CO20" s="84">
        <f t="shared" si="40"/>
        <v>5.4347540189674082E-2</v>
      </c>
      <c r="CP20" t="b">
        <f t="shared" si="41"/>
        <v>1</v>
      </c>
      <c r="CQ20" s="96" t="b">
        <f t="shared" si="42"/>
        <v>1</v>
      </c>
      <c r="CR20" t="b">
        <f t="shared" si="43"/>
        <v>0</v>
      </c>
      <c r="CS20" t="b">
        <f t="shared" si="44"/>
        <v>0</v>
      </c>
      <c r="CT20" t="b">
        <f t="shared" si="45"/>
        <v>0</v>
      </c>
      <c r="CU20" t="b">
        <f t="shared" si="46"/>
        <v>0</v>
      </c>
      <c r="CV20" s="84" t="b">
        <f t="shared" si="47"/>
        <v>1</v>
      </c>
      <c r="CW20" t="b">
        <f t="shared" si="48"/>
        <v>1</v>
      </c>
      <c r="CX20" t="b">
        <f t="shared" si="49"/>
        <v>1</v>
      </c>
      <c r="CY20" t="b">
        <f t="shared" si="50"/>
        <v>1</v>
      </c>
      <c r="CZ20" t="b">
        <f t="shared" si="51"/>
        <v>1</v>
      </c>
      <c r="DA20" s="84">
        <f t="shared" si="52"/>
        <v>1</v>
      </c>
      <c r="DB20" t="b">
        <f t="shared" si="53"/>
        <v>0</v>
      </c>
    </row>
    <row r="21" spans="1:106">
      <c r="A21" s="9">
        <v>1952</v>
      </c>
      <c r="B21" s="3">
        <v>2</v>
      </c>
      <c r="C21" s="3" t="s">
        <v>2176</v>
      </c>
      <c r="D21" s="3" t="str">
        <f t="shared" si="0"/>
        <v>MA_1_40-2_dk_0026</v>
      </c>
      <c r="E21" s="3" t="str">
        <f t="shared" si="1"/>
        <v>0026</v>
      </c>
      <c r="F21" s="3">
        <v>155590.68799999999</v>
      </c>
      <c r="G21" s="15">
        <v>425413</v>
      </c>
      <c r="H21" s="35" t="str">
        <f t="shared" si="2"/>
        <v>ja</v>
      </c>
      <c r="I21" s="42">
        <v>100</v>
      </c>
      <c r="J21" s="20" t="s">
        <v>376</v>
      </c>
      <c r="K21" s="21">
        <v>10000</v>
      </c>
      <c r="L21" s="28">
        <f t="shared" si="54"/>
        <v>1</v>
      </c>
      <c r="M21" s="28">
        <f t="shared" si="55"/>
        <v>1</v>
      </c>
      <c r="N21" s="56">
        <f t="shared" si="3"/>
        <v>10000</v>
      </c>
      <c r="O21" s="33">
        <f t="shared" si="56"/>
        <v>102.0197724414252</v>
      </c>
      <c r="P21" s="37">
        <f t="shared" si="4"/>
        <v>95.248149950511447</v>
      </c>
      <c r="Q21" s="9" t="s">
        <v>12</v>
      </c>
      <c r="R21" s="55" t="s">
        <v>12</v>
      </c>
      <c r="S21" s="55">
        <v>6.6159999999999997</v>
      </c>
      <c r="T21" s="55">
        <v>6.9770000000000003</v>
      </c>
      <c r="U21" s="55">
        <v>7.3090000000000002</v>
      </c>
      <c r="V21" s="3">
        <v>7.5819999999999999</v>
      </c>
      <c r="W21" s="3">
        <v>7.8940000000000001</v>
      </c>
      <c r="X21" s="3" t="s">
        <v>12</v>
      </c>
      <c r="Y21" s="3">
        <v>8.484</v>
      </c>
      <c r="Z21" s="15" t="s">
        <v>12</v>
      </c>
      <c r="AA21" s="10">
        <f t="shared" si="5"/>
        <v>7.8940000000000001</v>
      </c>
      <c r="AB21" s="9">
        <f t="shared" si="6"/>
        <v>0.58499999999999996</v>
      </c>
      <c r="AC21" s="10">
        <f t="shared" si="7"/>
        <v>0.58999999999999986</v>
      </c>
      <c r="AD21" s="9" t="s">
        <v>12</v>
      </c>
      <c r="AE21" s="55" t="s">
        <v>12</v>
      </c>
      <c r="AF21" s="55">
        <v>9.2999999999999999E-2</v>
      </c>
      <c r="AG21" s="55">
        <v>0.17499999999999999</v>
      </c>
      <c r="AH21" s="55">
        <v>0.30099999999999999</v>
      </c>
      <c r="AI21" s="3">
        <v>0.38400000000000001</v>
      </c>
      <c r="AJ21" s="3">
        <v>0.46700000000000003</v>
      </c>
      <c r="AK21" s="3" t="s">
        <v>12</v>
      </c>
      <c r="AL21" s="3">
        <v>0.63400000000000001</v>
      </c>
      <c r="AM21" s="15" t="s">
        <v>12</v>
      </c>
      <c r="AN21" s="10">
        <f t="shared" si="8"/>
        <v>0.46700000000000003</v>
      </c>
      <c r="AO21" s="9">
        <f t="shared" si="9"/>
        <v>0.16600000000000004</v>
      </c>
      <c r="AP21" s="10">
        <f t="shared" si="10"/>
        <v>0.16699999999999998</v>
      </c>
      <c r="AQ21" s="9" t="s">
        <v>12</v>
      </c>
      <c r="AR21" s="55" t="s">
        <v>12</v>
      </c>
      <c r="AS21" s="55">
        <v>0.27300000000000002</v>
      </c>
      <c r="AT21" s="55">
        <v>1.077</v>
      </c>
      <c r="AU21" s="55">
        <v>1.78</v>
      </c>
      <c r="AV21" s="3">
        <v>2.13</v>
      </c>
      <c r="AW21" s="3">
        <v>2.3170000000000002</v>
      </c>
      <c r="AX21" s="3" t="s">
        <v>12</v>
      </c>
      <c r="AY21" s="3">
        <v>2.6480000000000001</v>
      </c>
      <c r="AZ21" s="15" t="s">
        <v>12</v>
      </c>
      <c r="BA21" s="10">
        <f t="shared" si="11"/>
        <v>2.3170000000000002</v>
      </c>
      <c r="BB21" s="9">
        <f t="shared" si="12"/>
        <v>0.53700000000000014</v>
      </c>
      <c r="BC21" s="10">
        <f t="shared" si="13"/>
        <v>0.33099999999999996</v>
      </c>
      <c r="BD21" s="9">
        <v>7.5490000000000004</v>
      </c>
      <c r="BE21" s="3">
        <v>8.1649999999999991</v>
      </c>
      <c r="BF21" s="15">
        <v>8.7539999999999996</v>
      </c>
      <c r="BG21" s="15">
        <f t="shared" si="14"/>
        <v>8.1649999999999991</v>
      </c>
      <c r="BH21" s="9">
        <f t="shared" si="15"/>
        <v>0.61599999999999877</v>
      </c>
      <c r="BI21" s="10">
        <f t="shared" si="16"/>
        <v>0.58900000000000041</v>
      </c>
      <c r="BJ21" s="9">
        <v>7.5270000000000001</v>
      </c>
      <c r="BK21" s="3">
        <v>8.1419999999999995</v>
      </c>
      <c r="BL21" s="15">
        <v>8.73</v>
      </c>
      <c r="BM21" s="15">
        <f t="shared" si="17"/>
        <v>8.1419999999999995</v>
      </c>
      <c r="BN21" s="9">
        <f t="shared" si="18"/>
        <v>0.61499999999999932</v>
      </c>
      <c r="BO21" s="10">
        <f t="shared" si="19"/>
        <v>0.58800000000000097</v>
      </c>
      <c r="BP21">
        <f t="shared" si="20"/>
        <v>0</v>
      </c>
      <c r="BQ21" s="93">
        <f t="shared" si="21"/>
        <v>1.052991452991451</v>
      </c>
      <c r="BR21" s="93">
        <f t="shared" si="22"/>
        <v>1.0512820512820502</v>
      </c>
      <c r="BS21" s="93" t="str">
        <f>VLOOKUP(C21,'Koppeling locatie - aslocatie'!$A$2:$C$8139,2,FALSE)</f>
        <v>maas206</v>
      </c>
      <c r="BT21" s="93">
        <f>VLOOKUP($BS21,aslocaties_v01!$C$3:$AA$500,MATCH($K$3/10,aslocaties_v01!$C$2:$X$2),FALSE)</f>
        <v>7.3090000000000002</v>
      </c>
      <c r="BU21" s="93">
        <f>VLOOKUP(BS21,aslocaties_v01!$C$3:$AA$500,MATCH($K$3,aslocaties_v01!$C$2:$X$2),FALSE)</f>
        <v>7.8929999999999998</v>
      </c>
      <c r="BV21" s="93">
        <f>VLOOKUP(BS21,aslocaties_v01!$C$3:$AA$500,MATCH($K$3*10,aslocaties_v01!$C$2:$Y$2),FALSE)</f>
        <v>8.4830000000000005</v>
      </c>
      <c r="BW21" s="93">
        <f t="shared" si="23"/>
        <v>0.58399999999999963</v>
      </c>
      <c r="BX21" s="93">
        <f t="shared" si="24"/>
        <v>0.59000000000000075</v>
      </c>
      <c r="BY21" s="94">
        <f t="shared" si="25"/>
        <v>1.7094017094022584E-3</v>
      </c>
      <c r="BZ21" s="94">
        <f t="shared" si="26"/>
        <v>1.5543122344752192E-15</v>
      </c>
      <c r="CA21" s="94">
        <f t="shared" si="27"/>
        <v>0</v>
      </c>
      <c r="CB21">
        <f t="shared" si="28"/>
        <v>1.000000000000334E-3</v>
      </c>
      <c r="CC21" s="58">
        <f t="shared" si="29"/>
        <v>9.9999999999944578E-4</v>
      </c>
      <c r="CD21" s="95" t="b">
        <f t="shared" si="30"/>
        <v>0</v>
      </c>
      <c r="CE21" s="96" t="b">
        <f t="shared" si="31"/>
        <v>1</v>
      </c>
      <c r="CF21" t="b">
        <f t="shared" si="32"/>
        <v>1</v>
      </c>
      <c r="CG21" t="b">
        <f t="shared" si="33"/>
        <v>1</v>
      </c>
      <c r="CH21" s="84" t="b">
        <f t="shared" si="34"/>
        <v>1</v>
      </c>
      <c r="CI21">
        <f t="shared" si="35"/>
        <v>0.46700000000000003</v>
      </c>
      <c r="CJ21" t="b">
        <f t="shared" si="36"/>
        <v>1</v>
      </c>
      <c r="CK21" t="b">
        <f t="shared" si="37"/>
        <v>1</v>
      </c>
      <c r="CL21" s="84" t="b">
        <f t="shared" si="57"/>
        <v>1</v>
      </c>
      <c r="CM21">
        <f t="shared" si="38"/>
        <v>2.3170000000000002</v>
      </c>
      <c r="CN21" t="b">
        <f t="shared" si="39"/>
        <v>1</v>
      </c>
      <c r="CO21" s="84">
        <f t="shared" si="40"/>
        <v>5.5762240429099184E-2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c r="A22" s="9">
        <v>1953</v>
      </c>
      <c r="B22" s="3">
        <v>2</v>
      </c>
      <c r="C22" s="3" t="s">
        <v>2177</v>
      </c>
      <c r="D22" s="3" t="str">
        <f t="shared" si="0"/>
        <v>MA_1_40-2_dk_0027</v>
      </c>
      <c r="E22" s="3" t="str">
        <f t="shared" si="1"/>
        <v>0027</v>
      </c>
      <c r="F22" s="3">
        <v>155575.70300000001</v>
      </c>
      <c r="G22" s="15">
        <v>425318.93800000002</v>
      </c>
      <c r="H22" s="35" t="str">
        <f t="shared" si="2"/>
        <v>ja</v>
      </c>
      <c r="I22" s="42">
        <v>110</v>
      </c>
      <c r="J22" s="20" t="s">
        <v>376</v>
      </c>
      <c r="K22" s="21">
        <v>10000</v>
      </c>
      <c r="L22" s="28">
        <f t="shared" si="54"/>
        <v>1</v>
      </c>
      <c r="M22" s="28">
        <f t="shared" si="55"/>
        <v>1</v>
      </c>
      <c r="N22" s="56">
        <f t="shared" si="3"/>
        <v>10000</v>
      </c>
      <c r="O22" s="33">
        <f t="shared" si="56"/>
        <v>95.248149950511447</v>
      </c>
      <c r="P22" s="37">
        <f t="shared" si="4"/>
        <v>76.625177650706888</v>
      </c>
      <c r="Q22" s="9" t="s">
        <v>12</v>
      </c>
      <c r="R22" s="55" t="s">
        <v>12</v>
      </c>
      <c r="S22" s="55">
        <v>6.6150000000000002</v>
      </c>
      <c r="T22" s="55">
        <v>6.9770000000000003</v>
      </c>
      <c r="U22" s="55">
        <v>7.3090000000000002</v>
      </c>
      <c r="V22" s="3">
        <v>7.5819999999999999</v>
      </c>
      <c r="W22" s="3">
        <v>7.8940000000000001</v>
      </c>
      <c r="X22" s="3" t="s">
        <v>12</v>
      </c>
      <c r="Y22" s="3">
        <v>8.484</v>
      </c>
      <c r="Z22" s="15" t="s">
        <v>12</v>
      </c>
      <c r="AA22" s="10">
        <f t="shared" si="5"/>
        <v>7.8940000000000001</v>
      </c>
      <c r="AB22" s="9">
        <f t="shared" si="6"/>
        <v>0.58499999999999996</v>
      </c>
      <c r="AC22" s="10">
        <f t="shared" si="7"/>
        <v>0.58999999999999986</v>
      </c>
      <c r="AD22" s="9" t="s">
        <v>12</v>
      </c>
      <c r="AE22" s="55" t="s">
        <v>12</v>
      </c>
      <c r="AF22" s="55">
        <v>0.318</v>
      </c>
      <c r="AG22" s="55">
        <v>0.40600000000000003</v>
      </c>
      <c r="AH22" s="55">
        <v>0.48599999999999999</v>
      </c>
      <c r="AI22" s="3">
        <v>0.56100000000000005</v>
      </c>
      <c r="AJ22" s="3">
        <v>0.64900000000000002</v>
      </c>
      <c r="AK22" s="3" t="s">
        <v>12</v>
      </c>
      <c r="AL22" s="3">
        <v>0.85199999999999998</v>
      </c>
      <c r="AM22" s="15" t="s">
        <v>12</v>
      </c>
      <c r="AN22" s="10">
        <f t="shared" si="8"/>
        <v>0.64900000000000002</v>
      </c>
      <c r="AO22" s="9">
        <f t="shared" si="9"/>
        <v>0.16300000000000003</v>
      </c>
      <c r="AP22" s="10">
        <f t="shared" si="10"/>
        <v>0.20299999999999996</v>
      </c>
      <c r="AQ22" s="9" t="s">
        <v>12</v>
      </c>
      <c r="AR22" s="55" t="s">
        <v>12</v>
      </c>
      <c r="AS22" s="55">
        <v>1.889</v>
      </c>
      <c r="AT22" s="55">
        <v>2.1880000000000002</v>
      </c>
      <c r="AU22" s="55">
        <v>2.367</v>
      </c>
      <c r="AV22" s="3">
        <v>2.52</v>
      </c>
      <c r="AW22" s="3">
        <v>2.6949999999999998</v>
      </c>
      <c r="AX22" s="3" t="s">
        <v>12</v>
      </c>
      <c r="AY22" s="3">
        <v>3.0249999999999999</v>
      </c>
      <c r="AZ22" s="15" t="s">
        <v>12</v>
      </c>
      <c r="BA22" s="10">
        <f t="shared" si="11"/>
        <v>2.6949999999999998</v>
      </c>
      <c r="BB22" s="9">
        <f t="shared" si="12"/>
        <v>0.32799999999999985</v>
      </c>
      <c r="BC22" s="10">
        <f t="shared" si="13"/>
        <v>0.33000000000000007</v>
      </c>
      <c r="BD22" s="9">
        <v>7.5940000000000003</v>
      </c>
      <c r="BE22" s="3">
        <v>8.1829999999999998</v>
      </c>
      <c r="BF22" s="15">
        <v>8.77</v>
      </c>
      <c r="BG22" s="15">
        <f t="shared" si="14"/>
        <v>8.1829999999999998</v>
      </c>
      <c r="BH22" s="9">
        <f t="shared" si="15"/>
        <v>0.58899999999999952</v>
      </c>
      <c r="BI22" s="10">
        <f t="shared" si="16"/>
        <v>0.58699999999999974</v>
      </c>
      <c r="BJ22" s="9">
        <v>7.5659999999999998</v>
      </c>
      <c r="BK22" s="3">
        <v>8.1549999999999994</v>
      </c>
      <c r="BL22" s="15">
        <v>8.7420000000000009</v>
      </c>
      <c r="BM22" s="15">
        <f t="shared" si="17"/>
        <v>8.1549999999999994</v>
      </c>
      <c r="BN22" s="9">
        <f t="shared" si="18"/>
        <v>0.58899999999999952</v>
      </c>
      <c r="BO22" s="10">
        <f t="shared" si="19"/>
        <v>0.58700000000000152</v>
      </c>
      <c r="BP22">
        <f t="shared" si="20"/>
        <v>0</v>
      </c>
      <c r="BQ22" s="93">
        <f t="shared" si="21"/>
        <v>1.0068376068376061</v>
      </c>
      <c r="BR22" s="93">
        <f t="shared" si="22"/>
        <v>1.0068376068376061</v>
      </c>
      <c r="BS22" s="93" t="str">
        <f>VLOOKUP(C22,'Koppeling locatie - aslocatie'!$A$2:$C$8139,2,FALSE)</f>
        <v>maas206</v>
      </c>
      <c r="BT22" s="93">
        <f>VLOOKUP($BS22,aslocaties_v01!$C$3:$AA$500,MATCH($K$3/10,aslocaties_v01!$C$2:$X$2),FALSE)</f>
        <v>7.3090000000000002</v>
      </c>
      <c r="BU22" s="93">
        <f>VLOOKUP(BS22,aslocaties_v01!$C$3:$AA$500,MATCH($K$3,aslocaties_v01!$C$2:$X$2),FALSE)</f>
        <v>7.8929999999999998</v>
      </c>
      <c r="BV22" s="93">
        <f>VLOOKUP(BS22,aslocaties_v01!$C$3:$AA$500,MATCH($K$3*10,aslocaties_v01!$C$2:$Y$2),FALSE)</f>
        <v>8.4830000000000005</v>
      </c>
      <c r="BW22" s="93">
        <f t="shared" si="23"/>
        <v>0.58399999999999963</v>
      </c>
      <c r="BX22" s="93">
        <f t="shared" si="24"/>
        <v>0.59000000000000075</v>
      </c>
      <c r="BY22" s="94">
        <f t="shared" si="25"/>
        <v>1.7094017094022584E-3</v>
      </c>
      <c r="BZ22" s="94">
        <f t="shared" si="26"/>
        <v>1.5543122344752192E-15</v>
      </c>
      <c r="CA22" s="94">
        <f t="shared" si="27"/>
        <v>0</v>
      </c>
      <c r="CB22">
        <f t="shared" si="28"/>
        <v>1.000000000000334E-3</v>
      </c>
      <c r="CC22" s="58">
        <f t="shared" si="29"/>
        <v>9.9999999999944578E-4</v>
      </c>
      <c r="CD22" s="95" t="b">
        <f t="shared" si="30"/>
        <v>0</v>
      </c>
      <c r="CE22" s="96" t="b">
        <f t="shared" si="31"/>
        <v>1</v>
      </c>
      <c r="CF22" t="b">
        <f t="shared" si="32"/>
        <v>1</v>
      </c>
      <c r="CG22" t="b">
        <f t="shared" si="33"/>
        <v>1</v>
      </c>
      <c r="CH22" s="84" t="b">
        <f t="shared" si="34"/>
        <v>1</v>
      </c>
      <c r="CI22">
        <f t="shared" si="35"/>
        <v>0.64900000000000002</v>
      </c>
      <c r="CJ22" t="b">
        <f t="shared" si="36"/>
        <v>1</v>
      </c>
      <c r="CK22" t="b">
        <f t="shared" si="37"/>
        <v>1</v>
      </c>
      <c r="CL22" s="84" t="b">
        <f t="shared" si="57"/>
        <v>1</v>
      </c>
      <c r="CM22">
        <f t="shared" si="38"/>
        <v>2.6949999999999998</v>
      </c>
      <c r="CN22" t="b">
        <f t="shared" si="39"/>
        <v>1</v>
      </c>
      <c r="CO22" s="84">
        <f t="shared" si="40"/>
        <v>5.7279940661864863E-2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1954</v>
      </c>
      <c r="B23" s="3">
        <v>2</v>
      </c>
      <c r="C23" s="3" t="s">
        <v>2178</v>
      </c>
      <c r="D23" s="3" t="str">
        <f t="shared" si="0"/>
        <v>MA_1_40-2_dk_0028</v>
      </c>
      <c r="E23" s="3" t="str">
        <f t="shared" si="1"/>
        <v>0028</v>
      </c>
      <c r="F23" s="3">
        <v>155524.84400000001</v>
      </c>
      <c r="G23" s="15">
        <v>425261.625</v>
      </c>
      <c r="H23" s="35" t="str">
        <f t="shared" si="2"/>
        <v>ja</v>
      </c>
      <c r="I23" s="42">
        <v>120</v>
      </c>
      <c r="J23" s="20" t="s">
        <v>376</v>
      </c>
      <c r="K23" s="21">
        <v>10000</v>
      </c>
      <c r="L23" s="28">
        <f t="shared" si="54"/>
        <v>1</v>
      </c>
      <c r="M23" s="28">
        <f t="shared" si="55"/>
        <v>1</v>
      </c>
      <c r="N23" s="56">
        <f t="shared" si="3"/>
        <v>10000</v>
      </c>
      <c r="O23" s="33">
        <f t="shared" si="56"/>
        <v>76.625177650706888</v>
      </c>
      <c r="P23" s="37">
        <f t="shared" si="4"/>
        <v>111.88103569864288</v>
      </c>
      <c r="Q23" s="9" t="s">
        <v>12</v>
      </c>
      <c r="R23" s="55" t="s">
        <v>12</v>
      </c>
      <c r="S23" s="55">
        <v>6.6139999999999999</v>
      </c>
      <c r="T23" s="55">
        <v>6.976</v>
      </c>
      <c r="U23" s="55">
        <v>7.3079999999999998</v>
      </c>
      <c r="V23" s="3">
        <v>7.5810000000000004</v>
      </c>
      <c r="W23" s="3">
        <v>7.8920000000000003</v>
      </c>
      <c r="X23" s="3" t="s">
        <v>12</v>
      </c>
      <c r="Y23" s="3">
        <v>8.4819999999999993</v>
      </c>
      <c r="Z23" s="15" t="s">
        <v>12</v>
      </c>
      <c r="AA23" s="10">
        <f t="shared" si="5"/>
        <v>7.8920000000000003</v>
      </c>
      <c r="AB23" s="9">
        <f t="shared" si="6"/>
        <v>0.58400000000000052</v>
      </c>
      <c r="AC23" s="10">
        <f t="shared" si="7"/>
        <v>0.58999999999999897</v>
      </c>
      <c r="AD23" s="9" t="s">
        <v>12</v>
      </c>
      <c r="AE23" s="55" t="s">
        <v>12</v>
      </c>
      <c r="AF23" s="55">
        <v>0.32</v>
      </c>
      <c r="AG23" s="55">
        <v>0.40899999999999997</v>
      </c>
      <c r="AH23" s="55">
        <v>0.48599999999999999</v>
      </c>
      <c r="AI23" s="3">
        <v>0.55900000000000005</v>
      </c>
      <c r="AJ23" s="3">
        <v>0.64600000000000002</v>
      </c>
      <c r="AK23" s="3" t="s">
        <v>12</v>
      </c>
      <c r="AL23" s="3">
        <v>0.84599999999999997</v>
      </c>
      <c r="AM23" s="15" t="s">
        <v>12</v>
      </c>
      <c r="AN23" s="10">
        <f t="shared" si="8"/>
        <v>0.64600000000000002</v>
      </c>
      <c r="AO23" s="9">
        <f t="shared" si="9"/>
        <v>0.16000000000000003</v>
      </c>
      <c r="AP23" s="10">
        <f t="shared" si="10"/>
        <v>0.19999999999999996</v>
      </c>
      <c r="AQ23" s="9" t="s">
        <v>12</v>
      </c>
      <c r="AR23" s="55" t="s">
        <v>12</v>
      </c>
      <c r="AS23" s="55">
        <v>1.8959999999999999</v>
      </c>
      <c r="AT23" s="55">
        <v>2.1859999999999999</v>
      </c>
      <c r="AU23" s="55">
        <v>2.3610000000000002</v>
      </c>
      <c r="AV23" s="3">
        <v>2.512</v>
      </c>
      <c r="AW23" s="3">
        <v>2.6850000000000001</v>
      </c>
      <c r="AX23" s="3" t="s">
        <v>12</v>
      </c>
      <c r="AY23" s="3">
        <v>3.0129999999999999</v>
      </c>
      <c r="AZ23" s="15" t="s">
        <v>12</v>
      </c>
      <c r="BA23" s="10">
        <f t="shared" si="11"/>
        <v>2.6850000000000001</v>
      </c>
      <c r="BB23" s="9">
        <f t="shared" si="12"/>
        <v>0.32399999999999984</v>
      </c>
      <c r="BC23" s="10">
        <f t="shared" si="13"/>
        <v>0.32799999999999985</v>
      </c>
      <c r="BD23" s="9">
        <v>7.6280000000000001</v>
      </c>
      <c r="BE23" s="3">
        <v>8.2210000000000001</v>
      </c>
      <c r="BF23" s="15">
        <v>8.8079999999999998</v>
      </c>
      <c r="BG23" s="15">
        <f t="shared" si="14"/>
        <v>8.2210000000000001</v>
      </c>
      <c r="BH23" s="9">
        <f t="shared" si="15"/>
        <v>0.59299999999999997</v>
      </c>
      <c r="BI23" s="10">
        <f t="shared" si="16"/>
        <v>0.58699999999999974</v>
      </c>
      <c r="BJ23" s="9">
        <v>7.5949999999999998</v>
      </c>
      <c r="BK23" s="3">
        <v>8.1869999999999994</v>
      </c>
      <c r="BL23" s="15">
        <v>8.7739999999999991</v>
      </c>
      <c r="BM23" s="15">
        <f t="shared" si="17"/>
        <v>8.1869999999999994</v>
      </c>
      <c r="BN23" s="9">
        <f t="shared" si="18"/>
        <v>0.59199999999999964</v>
      </c>
      <c r="BO23" s="10">
        <f t="shared" si="19"/>
        <v>0.58699999999999974</v>
      </c>
      <c r="BP23">
        <f t="shared" si="20"/>
        <v>0</v>
      </c>
      <c r="BQ23" s="93">
        <f t="shared" si="21"/>
        <v>1.0154109589041087</v>
      </c>
      <c r="BR23" s="93">
        <f t="shared" si="22"/>
        <v>1.0136986301369848</v>
      </c>
      <c r="BS23" s="93" t="str">
        <f>VLOOKUP(C23,'Koppeling locatie - aslocatie'!$A$2:$C$8139,2,FALSE)</f>
        <v>maas206</v>
      </c>
      <c r="BT23" s="93">
        <f>VLOOKUP($BS23,aslocaties_v01!$C$3:$AA$500,MATCH($K$3/10,aslocaties_v01!$C$2:$X$2),FALSE)</f>
        <v>7.3090000000000002</v>
      </c>
      <c r="BU23" s="93">
        <f>VLOOKUP(BS23,aslocaties_v01!$C$3:$AA$500,MATCH($K$3,aslocaties_v01!$C$2:$X$2),FALSE)</f>
        <v>7.8929999999999998</v>
      </c>
      <c r="BV23" s="93">
        <f>VLOOKUP(BS23,aslocaties_v01!$C$3:$AA$500,MATCH($K$3*10,aslocaties_v01!$C$2:$Y$2),FALSE)</f>
        <v>8.4830000000000005</v>
      </c>
      <c r="BW23" s="93">
        <f t="shared" si="23"/>
        <v>0.58399999999999963</v>
      </c>
      <c r="BX23" s="93">
        <f t="shared" si="24"/>
        <v>0.59000000000000075</v>
      </c>
      <c r="BY23" s="94">
        <f t="shared" si="25"/>
        <v>1.5543122344752192E-15</v>
      </c>
      <c r="BZ23" s="94">
        <f t="shared" si="26"/>
        <v>3.1086244689504383E-15</v>
      </c>
      <c r="CA23" s="94">
        <f t="shared" si="27"/>
        <v>1.000000000000334E-3</v>
      </c>
      <c r="CB23">
        <f t="shared" si="28"/>
        <v>9.9999999999944578E-4</v>
      </c>
      <c r="CC23" s="58">
        <f t="shared" si="29"/>
        <v>1.0000000000012221E-3</v>
      </c>
      <c r="CD23" s="95" t="b">
        <f t="shared" si="30"/>
        <v>0</v>
      </c>
      <c r="CE23" s="96" t="b">
        <f t="shared" si="31"/>
        <v>1</v>
      </c>
      <c r="CF23" t="b">
        <f t="shared" si="32"/>
        <v>1</v>
      </c>
      <c r="CG23" t="b">
        <f t="shared" si="33"/>
        <v>1</v>
      </c>
      <c r="CH23" s="84" t="b">
        <f t="shared" si="34"/>
        <v>1</v>
      </c>
      <c r="CI23">
        <f t="shared" si="35"/>
        <v>0.64600000000000002</v>
      </c>
      <c r="CJ23" t="b">
        <f t="shared" si="36"/>
        <v>1</v>
      </c>
      <c r="CK23" t="b">
        <f t="shared" si="37"/>
        <v>1</v>
      </c>
      <c r="CL23" s="84" t="b">
        <f t="shared" si="57"/>
        <v>1</v>
      </c>
      <c r="CM23">
        <f t="shared" si="38"/>
        <v>2.6850000000000001</v>
      </c>
      <c r="CN23" t="b">
        <f t="shared" si="39"/>
        <v>1</v>
      </c>
      <c r="CO23" s="84">
        <f t="shared" si="40"/>
        <v>5.7440649182479958E-2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1955</v>
      </c>
      <c r="B24" s="3">
        <v>2</v>
      </c>
      <c r="C24" s="3" t="s">
        <v>2179</v>
      </c>
      <c r="D24" s="3" t="str">
        <f t="shared" si="0"/>
        <v>MA_1_40-2_dk_0029</v>
      </c>
      <c r="E24" s="3" t="str">
        <f t="shared" si="1"/>
        <v>0029</v>
      </c>
      <c r="F24" s="3">
        <v>155448.06200000001</v>
      </c>
      <c r="G24" s="15">
        <v>425180.25</v>
      </c>
      <c r="H24" s="35" t="str">
        <f t="shared" si="2"/>
        <v>ja</v>
      </c>
      <c r="I24" s="42">
        <v>133</v>
      </c>
      <c r="J24" s="20" t="s">
        <v>376</v>
      </c>
      <c r="K24" s="21">
        <v>10000</v>
      </c>
      <c r="L24" s="28">
        <f t="shared" si="54"/>
        <v>1</v>
      </c>
      <c r="M24" s="28">
        <f t="shared" si="55"/>
        <v>1</v>
      </c>
      <c r="N24" s="56">
        <f t="shared" si="3"/>
        <v>10000</v>
      </c>
      <c r="O24" s="33">
        <f t="shared" si="56"/>
        <v>111.88103569864288</v>
      </c>
      <c r="P24" s="37">
        <f t="shared" si="4"/>
        <v>2094.4595240120925</v>
      </c>
      <c r="Q24" s="9" t="s">
        <v>12</v>
      </c>
      <c r="R24" s="55" t="s">
        <v>12</v>
      </c>
      <c r="S24" s="55">
        <v>6.6130000000000004</v>
      </c>
      <c r="T24" s="55">
        <v>6.9749999999999996</v>
      </c>
      <c r="U24" s="55">
        <v>7.3070000000000004</v>
      </c>
      <c r="V24" s="3">
        <v>7.5789999999999997</v>
      </c>
      <c r="W24" s="3">
        <v>7.891</v>
      </c>
      <c r="X24" s="3" t="s">
        <v>12</v>
      </c>
      <c r="Y24" s="3">
        <v>8.4809999999999999</v>
      </c>
      <c r="Z24" s="15" t="s">
        <v>12</v>
      </c>
      <c r="AA24" s="10">
        <f t="shared" si="5"/>
        <v>7.891</v>
      </c>
      <c r="AB24" s="9">
        <f t="shared" si="6"/>
        <v>0.58399999999999963</v>
      </c>
      <c r="AC24" s="10">
        <f t="shared" si="7"/>
        <v>0.58999999999999986</v>
      </c>
      <c r="AD24" s="9" t="s">
        <v>12</v>
      </c>
      <c r="AE24" s="55" t="s">
        <v>12</v>
      </c>
      <c r="AF24" s="55">
        <v>0.33900000000000002</v>
      </c>
      <c r="AG24" s="55">
        <v>0.435</v>
      </c>
      <c r="AH24" s="55">
        <v>0.52400000000000002</v>
      </c>
      <c r="AI24" s="3">
        <v>0.60299999999999998</v>
      </c>
      <c r="AJ24" s="3">
        <v>0.69899999999999995</v>
      </c>
      <c r="AK24" s="3" t="s">
        <v>12</v>
      </c>
      <c r="AL24" s="3">
        <v>0.92600000000000005</v>
      </c>
      <c r="AM24" s="15" t="s">
        <v>12</v>
      </c>
      <c r="AN24" s="10">
        <f t="shared" si="8"/>
        <v>0.69899999999999995</v>
      </c>
      <c r="AO24" s="9">
        <f t="shared" si="9"/>
        <v>0.17499999999999993</v>
      </c>
      <c r="AP24" s="10">
        <f t="shared" si="10"/>
        <v>0.22700000000000009</v>
      </c>
      <c r="AQ24" s="9" t="s">
        <v>12</v>
      </c>
      <c r="AR24" s="55" t="s">
        <v>12</v>
      </c>
      <c r="AS24" s="55">
        <v>1.9650000000000001</v>
      </c>
      <c r="AT24" s="55">
        <v>2.2719999999999998</v>
      </c>
      <c r="AU24" s="55">
        <v>2.464</v>
      </c>
      <c r="AV24" s="3">
        <v>2.6269999999999998</v>
      </c>
      <c r="AW24" s="3">
        <v>2.8130000000000002</v>
      </c>
      <c r="AX24" s="3" t="s">
        <v>12</v>
      </c>
      <c r="AY24" s="3">
        <v>3.1669999999999998</v>
      </c>
      <c r="AZ24" s="15" t="s">
        <v>12</v>
      </c>
      <c r="BA24" s="10">
        <f t="shared" si="11"/>
        <v>2.8130000000000002</v>
      </c>
      <c r="BB24" s="9">
        <f t="shared" si="12"/>
        <v>0.3490000000000002</v>
      </c>
      <c r="BC24" s="10">
        <f t="shared" si="13"/>
        <v>0.35399999999999965</v>
      </c>
      <c r="BD24" s="9">
        <v>7.7060000000000004</v>
      </c>
      <c r="BE24" s="3">
        <v>8.3149999999999995</v>
      </c>
      <c r="BF24" s="15">
        <v>8.907</v>
      </c>
      <c r="BG24" s="15">
        <f t="shared" si="14"/>
        <v>8.3149999999999995</v>
      </c>
      <c r="BH24" s="9">
        <f t="shared" si="15"/>
        <v>0.6089999999999991</v>
      </c>
      <c r="BI24" s="10">
        <f t="shared" si="16"/>
        <v>0.59200000000000053</v>
      </c>
      <c r="BJ24" s="9">
        <v>7.6539999999999999</v>
      </c>
      <c r="BK24" s="3">
        <v>8.2569999999999997</v>
      </c>
      <c r="BL24" s="15">
        <v>8.8460000000000001</v>
      </c>
      <c r="BM24" s="15">
        <f t="shared" si="17"/>
        <v>8.2569999999999997</v>
      </c>
      <c r="BN24" s="9">
        <f t="shared" si="18"/>
        <v>0.60299999999999976</v>
      </c>
      <c r="BO24" s="10">
        <f t="shared" si="19"/>
        <v>0.58900000000000041</v>
      </c>
      <c r="BP24">
        <f t="shared" si="20"/>
        <v>0</v>
      </c>
      <c r="BQ24" s="93">
        <f t="shared" si="21"/>
        <v>1.0428082191780812</v>
      </c>
      <c r="BR24" s="93">
        <f t="shared" si="22"/>
        <v>1.0325342465753427</v>
      </c>
      <c r="BS24" s="93" t="str">
        <f>VLOOKUP(C24,'Koppeling locatie - aslocatie'!$A$2:$C$8139,2,FALSE)</f>
        <v>maas206</v>
      </c>
      <c r="BT24" s="93">
        <f>VLOOKUP($BS24,aslocaties_v01!$C$3:$AA$500,MATCH($K$3/10,aslocaties_v01!$C$2:$X$2),FALSE)</f>
        <v>7.3090000000000002</v>
      </c>
      <c r="BU24" s="93">
        <f>VLOOKUP(BS24,aslocaties_v01!$C$3:$AA$500,MATCH($K$3,aslocaties_v01!$C$2:$X$2),FALSE)</f>
        <v>7.8929999999999998</v>
      </c>
      <c r="BV24" s="93">
        <f>VLOOKUP(BS24,aslocaties_v01!$C$3:$AA$500,MATCH($K$3*10,aslocaties_v01!$C$2:$Y$2),FALSE)</f>
        <v>8.4830000000000005</v>
      </c>
      <c r="BW24" s="93">
        <f t="shared" si="23"/>
        <v>0.58399999999999963</v>
      </c>
      <c r="BX24" s="93">
        <f t="shared" si="24"/>
        <v>0.59000000000000075</v>
      </c>
      <c r="BY24" s="94">
        <f t="shared" si="25"/>
        <v>0</v>
      </c>
      <c r="BZ24" s="94">
        <f t="shared" si="26"/>
        <v>1.5543122344752192E-15</v>
      </c>
      <c r="CA24" s="94">
        <f t="shared" si="27"/>
        <v>1.9999999999997797E-3</v>
      </c>
      <c r="CB24">
        <f t="shared" si="28"/>
        <v>1.9999999999997797E-3</v>
      </c>
      <c r="CC24" s="58">
        <f t="shared" si="29"/>
        <v>2.0000000000006679E-3</v>
      </c>
      <c r="CD24" s="95" t="b">
        <f t="shared" si="30"/>
        <v>0</v>
      </c>
      <c r="CE24" s="96" t="b">
        <f t="shared" si="31"/>
        <v>1</v>
      </c>
      <c r="CF24" t="b">
        <f t="shared" si="32"/>
        <v>1</v>
      </c>
      <c r="CG24" t="b">
        <f t="shared" si="33"/>
        <v>1</v>
      </c>
      <c r="CH24" s="84" t="b">
        <f t="shared" si="34"/>
        <v>1</v>
      </c>
      <c r="CI24">
        <f t="shared" si="35"/>
        <v>0.69899999999999995</v>
      </c>
      <c r="CJ24" t="b">
        <f t="shared" si="36"/>
        <v>1</v>
      </c>
      <c r="CK24" t="b">
        <f t="shared" si="37"/>
        <v>1</v>
      </c>
      <c r="CL24" s="84" t="b">
        <f t="shared" si="57"/>
        <v>1</v>
      </c>
      <c r="CM24">
        <f t="shared" si="38"/>
        <v>2.8130000000000002</v>
      </c>
      <c r="CN24" t="b">
        <f t="shared" si="39"/>
        <v>1</v>
      </c>
      <c r="CO24" s="84">
        <f t="shared" si="40"/>
        <v>5.6625638629056042E-2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1956</v>
      </c>
      <c r="B25" s="3">
        <v>2</v>
      </c>
      <c r="C25" s="3" t="s">
        <v>2180</v>
      </c>
      <c r="D25" s="3" t="str">
        <f t="shared" si="0"/>
        <v>MA_1_40-2_dk_0003</v>
      </c>
      <c r="E25" s="3" t="str">
        <f t="shared" si="1"/>
        <v>0003</v>
      </c>
      <c r="F25" s="3">
        <v>156821.67199999999</v>
      </c>
      <c r="G25" s="15">
        <v>426761.375</v>
      </c>
      <c r="H25" s="35" t="str">
        <f t="shared" si="2"/>
        <v>ja</v>
      </c>
      <c r="I25" s="42">
        <v>151</v>
      </c>
      <c r="J25" s="20" t="s">
        <v>376</v>
      </c>
      <c r="K25" s="21">
        <v>10000</v>
      </c>
      <c r="L25" s="28">
        <f t="shared" si="54"/>
        <v>1</v>
      </c>
      <c r="M25" s="28">
        <f t="shared" si="55"/>
        <v>1</v>
      </c>
      <c r="N25" s="56">
        <f t="shared" si="3"/>
        <v>10000</v>
      </c>
      <c r="O25" s="33">
        <f t="shared" si="56"/>
        <v>2094.4595240120925</v>
      </c>
      <c r="P25" s="37">
        <f t="shared" si="4"/>
        <v>2205.2586517705749</v>
      </c>
      <c r="Q25" s="9" t="s">
        <v>12</v>
      </c>
      <c r="R25" s="55" t="s">
        <v>12</v>
      </c>
      <c r="S25" s="55">
        <v>6.6859999999999999</v>
      </c>
      <c r="T25" s="55">
        <v>7.0490000000000004</v>
      </c>
      <c r="U25" s="55">
        <v>7.38</v>
      </c>
      <c r="V25" s="3">
        <v>7.6529999999999996</v>
      </c>
      <c r="W25" s="3">
        <v>7.9649999999999999</v>
      </c>
      <c r="X25" s="3" t="s">
        <v>12</v>
      </c>
      <c r="Y25" s="3">
        <v>8.5519999999999996</v>
      </c>
      <c r="Z25" s="15" t="s">
        <v>12</v>
      </c>
      <c r="AA25" s="10">
        <f t="shared" si="5"/>
        <v>7.9649999999999999</v>
      </c>
      <c r="AB25" s="9">
        <f t="shared" si="6"/>
        <v>0.58499999999999996</v>
      </c>
      <c r="AC25" s="10">
        <f t="shared" si="7"/>
        <v>0.58699999999999974</v>
      </c>
      <c r="AD25" s="9" t="s">
        <v>12</v>
      </c>
      <c r="AE25" s="55" t="s">
        <v>12</v>
      </c>
      <c r="AF25" s="55">
        <v>0.61299999999999999</v>
      </c>
      <c r="AG25" s="55">
        <v>0.66700000000000004</v>
      </c>
      <c r="AH25" s="55">
        <v>0.72499999999999998</v>
      </c>
      <c r="AI25" s="3">
        <v>0.77900000000000003</v>
      </c>
      <c r="AJ25" s="3">
        <v>0.83799999999999997</v>
      </c>
      <c r="AK25" s="3" t="s">
        <v>12</v>
      </c>
      <c r="AL25" s="3">
        <v>0.95199999999999996</v>
      </c>
      <c r="AM25" s="15" t="s">
        <v>12</v>
      </c>
      <c r="AN25" s="10">
        <f t="shared" si="8"/>
        <v>0.83799999999999997</v>
      </c>
      <c r="AO25" s="9">
        <f t="shared" si="9"/>
        <v>0.11299999999999999</v>
      </c>
      <c r="AP25" s="10">
        <f t="shared" si="10"/>
        <v>0.11399999999999999</v>
      </c>
      <c r="AQ25" s="9" t="s">
        <v>12</v>
      </c>
      <c r="AR25" s="55" t="s">
        <v>12</v>
      </c>
      <c r="AS25" s="55">
        <v>2.6309999999999998</v>
      </c>
      <c r="AT25" s="55">
        <v>2.74</v>
      </c>
      <c r="AU25" s="55">
        <v>2.843</v>
      </c>
      <c r="AV25" s="3">
        <v>2.9289999999999998</v>
      </c>
      <c r="AW25" s="3">
        <v>3.024</v>
      </c>
      <c r="AX25" s="3" t="s">
        <v>12</v>
      </c>
      <c r="AY25" s="3">
        <v>3.2069999999999999</v>
      </c>
      <c r="AZ25" s="15" t="s">
        <v>12</v>
      </c>
      <c r="BA25" s="10">
        <f t="shared" si="11"/>
        <v>3.024</v>
      </c>
      <c r="BB25" s="9">
        <f t="shared" si="12"/>
        <v>0.18100000000000005</v>
      </c>
      <c r="BC25" s="10">
        <f t="shared" si="13"/>
        <v>0.18299999999999983</v>
      </c>
      <c r="BD25" s="9">
        <v>7.6740000000000004</v>
      </c>
      <c r="BE25" s="3">
        <v>8.2669999999999995</v>
      </c>
      <c r="BF25" s="15">
        <v>8.8539999999999992</v>
      </c>
      <c r="BG25" s="15">
        <f t="shared" si="14"/>
        <v>8.2669999999999995</v>
      </c>
      <c r="BH25" s="9">
        <f t="shared" si="15"/>
        <v>0.59299999999999908</v>
      </c>
      <c r="BI25" s="10">
        <f t="shared" si="16"/>
        <v>0.58699999999999974</v>
      </c>
      <c r="BJ25" s="9">
        <v>7.6669999999999998</v>
      </c>
      <c r="BK25" s="3">
        <v>8.2609999999999992</v>
      </c>
      <c r="BL25" s="15">
        <v>8.8480000000000008</v>
      </c>
      <c r="BM25" s="15">
        <f t="shared" si="17"/>
        <v>8.2609999999999992</v>
      </c>
      <c r="BN25" s="9">
        <f t="shared" si="18"/>
        <v>0.59399999999999942</v>
      </c>
      <c r="BO25" s="10">
        <f t="shared" si="19"/>
        <v>0.58700000000000152</v>
      </c>
      <c r="BP25">
        <f t="shared" si="20"/>
        <v>0</v>
      </c>
      <c r="BQ25" s="93">
        <f t="shared" si="21"/>
        <v>1.0136752136752121</v>
      </c>
      <c r="BR25" s="93">
        <f t="shared" si="22"/>
        <v>1.0153846153846144</v>
      </c>
      <c r="BS25" s="93" t="str">
        <f>VLOOKUP(C25,'Koppeling locatie - aslocatie'!$A$2:$C$8139,2,FALSE)</f>
        <v>maas204</v>
      </c>
      <c r="BT25" s="93">
        <f>VLOOKUP($BS25,aslocaties_v01!$C$3:$AA$500,MATCH($K$3/10,aslocaties_v01!$C$2:$X$2),FALSE)</f>
        <v>7.3739999999999997</v>
      </c>
      <c r="BU25" s="93">
        <f>VLOOKUP(BS25,aslocaties_v01!$C$3:$AA$500,MATCH($K$3,aslocaties_v01!$C$2:$X$2),FALSE)</f>
        <v>7.9630000000000001</v>
      </c>
      <c r="BV25" s="93">
        <f>VLOOKUP(BS25,aslocaties_v01!$C$3:$AA$500,MATCH($K$3*10,aslocaties_v01!$C$2:$Y$2),FALSE)</f>
        <v>8.5500000000000007</v>
      </c>
      <c r="BW25" s="93">
        <f t="shared" si="23"/>
        <v>0.58900000000000041</v>
      </c>
      <c r="BX25" s="93">
        <f t="shared" si="24"/>
        <v>0.58700000000000063</v>
      </c>
      <c r="BY25" s="94">
        <f t="shared" si="25"/>
        <v>6.8376068376077015E-3</v>
      </c>
      <c r="BZ25" s="94">
        <f t="shared" si="26"/>
        <v>1.5543122344752192E-15</v>
      </c>
      <c r="CA25" s="94">
        <f t="shared" si="27"/>
        <v>6.0000000000002274E-3</v>
      </c>
      <c r="CB25">
        <f t="shared" si="28"/>
        <v>1.9999999999997797E-3</v>
      </c>
      <c r="CC25" s="58">
        <f t="shared" si="29"/>
        <v>1.9999999999988916E-3</v>
      </c>
      <c r="CD25" s="95" t="b">
        <f t="shared" si="30"/>
        <v>0</v>
      </c>
      <c r="CE25" s="96" t="b">
        <f t="shared" si="31"/>
        <v>1</v>
      </c>
      <c r="CF25" t="b">
        <f t="shared" si="32"/>
        <v>1</v>
      </c>
      <c r="CG25" t="b">
        <f t="shared" si="33"/>
        <v>1</v>
      </c>
      <c r="CH25" s="84" t="b">
        <f t="shared" si="34"/>
        <v>1</v>
      </c>
      <c r="CI25">
        <f t="shared" si="35"/>
        <v>0.83799999999999997</v>
      </c>
      <c r="CJ25" t="b">
        <f t="shared" si="36"/>
        <v>1</v>
      </c>
      <c r="CK25" t="b">
        <f t="shared" si="37"/>
        <v>1</v>
      </c>
      <c r="CL25" s="84" t="b">
        <f t="shared" si="57"/>
        <v>1</v>
      </c>
      <c r="CM25">
        <f t="shared" si="38"/>
        <v>3.024</v>
      </c>
      <c r="CN25" t="b">
        <f t="shared" si="39"/>
        <v>1</v>
      </c>
      <c r="CO25" s="84">
        <f t="shared" si="40"/>
        <v>5.8742962733262551E-2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1957</v>
      </c>
      <c r="B26" s="3">
        <v>2</v>
      </c>
      <c r="C26" s="3" t="s">
        <v>2181</v>
      </c>
      <c r="D26" s="3" t="str">
        <f t="shared" si="0"/>
        <v>MA_1_40-2_dk_0030</v>
      </c>
      <c r="E26" s="3" t="str">
        <f t="shared" si="1"/>
        <v>0030</v>
      </c>
      <c r="F26" s="3">
        <v>155367.5</v>
      </c>
      <c r="G26" s="15">
        <v>425103.5</v>
      </c>
      <c r="H26" s="35" t="str">
        <f t="shared" si="2"/>
        <v>ja</v>
      </c>
      <c r="I26" s="42">
        <v>141</v>
      </c>
      <c r="J26" s="20" t="s">
        <v>376</v>
      </c>
      <c r="K26" s="21">
        <v>10000</v>
      </c>
      <c r="L26" s="28">
        <f t="shared" si="54"/>
        <v>1</v>
      </c>
      <c r="M26" s="28">
        <f t="shared" si="55"/>
        <v>1</v>
      </c>
      <c r="N26" s="56">
        <f t="shared" si="3"/>
        <v>10000</v>
      </c>
      <c r="O26" s="33">
        <f t="shared" si="56"/>
        <v>2205.2586517705749</v>
      </c>
      <c r="P26" s="37">
        <f t="shared" si="4"/>
        <v>76.439221300302492</v>
      </c>
      <c r="Q26" s="9" t="s">
        <v>12</v>
      </c>
      <c r="R26" s="55" t="s">
        <v>12</v>
      </c>
      <c r="S26" s="55">
        <v>6.6120000000000001</v>
      </c>
      <c r="T26" s="55">
        <v>6.9740000000000002</v>
      </c>
      <c r="U26" s="55">
        <v>7.306</v>
      </c>
      <c r="V26" s="3">
        <v>7.5789999999999997</v>
      </c>
      <c r="W26" s="3">
        <v>7.891</v>
      </c>
      <c r="X26" s="3" t="s">
        <v>12</v>
      </c>
      <c r="Y26" s="3">
        <v>8.48</v>
      </c>
      <c r="Z26" s="15" t="s">
        <v>12</v>
      </c>
      <c r="AA26" s="10">
        <f t="shared" si="5"/>
        <v>7.891</v>
      </c>
      <c r="AB26" s="9">
        <f t="shared" si="6"/>
        <v>0.58499999999999996</v>
      </c>
      <c r="AC26" s="10">
        <f t="shared" si="7"/>
        <v>0.58900000000000041</v>
      </c>
      <c r="AD26" s="9" t="s">
        <v>12</v>
      </c>
      <c r="AE26" s="55" t="s">
        <v>12</v>
      </c>
      <c r="AF26" s="55">
        <v>0.47499999999999998</v>
      </c>
      <c r="AG26" s="55">
        <v>0.55200000000000005</v>
      </c>
      <c r="AH26" s="55">
        <v>0.63500000000000001</v>
      </c>
      <c r="AI26" s="3">
        <v>0.71299999999999997</v>
      </c>
      <c r="AJ26" s="3">
        <v>0.79900000000000004</v>
      </c>
      <c r="AK26" s="3" t="s">
        <v>12</v>
      </c>
      <c r="AL26" s="3">
        <v>0.97099999999999997</v>
      </c>
      <c r="AM26" s="15" t="s">
        <v>12</v>
      </c>
      <c r="AN26" s="10">
        <f t="shared" si="8"/>
        <v>0.79900000000000004</v>
      </c>
      <c r="AO26" s="9">
        <f t="shared" si="9"/>
        <v>0.16400000000000003</v>
      </c>
      <c r="AP26" s="10">
        <f t="shared" si="10"/>
        <v>0.17199999999999993</v>
      </c>
      <c r="AQ26" s="9" t="s">
        <v>12</v>
      </c>
      <c r="AR26" s="55" t="s">
        <v>12</v>
      </c>
      <c r="AS26" s="55">
        <v>2.36</v>
      </c>
      <c r="AT26" s="55">
        <v>2.5190000000000001</v>
      </c>
      <c r="AU26" s="55">
        <v>2.6930000000000001</v>
      </c>
      <c r="AV26" s="3">
        <v>2.8540000000000001</v>
      </c>
      <c r="AW26" s="3">
        <v>3.0009999999999999</v>
      </c>
      <c r="AX26" s="3" t="s">
        <v>12</v>
      </c>
      <c r="AY26" s="3">
        <v>3.2629999999999999</v>
      </c>
      <c r="AZ26" s="15" t="s">
        <v>12</v>
      </c>
      <c r="BA26" s="10">
        <f t="shared" si="11"/>
        <v>3.0009999999999999</v>
      </c>
      <c r="BB26" s="9">
        <f t="shared" si="12"/>
        <v>0.30799999999999983</v>
      </c>
      <c r="BC26" s="10">
        <f t="shared" si="13"/>
        <v>0.26200000000000001</v>
      </c>
      <c r="BD26" s="9">
        <v>7.7030000000000003</v>
      </c>
      <c r="BE26" s="3">
        <v>8.3089999999999993</v>
      </c>
      <c r="BF26" s="15">
        <v>8.9</v>
      </c>
      <c r="BG26" s="15">
        <f t="shared" si="14"/>
        <v>8.3089999999999993</v>
      </c>
      <c r="BH26" s="9">
        <f t="shared" si="15"/>
        <v>0.60599999999999898</v>
      </c>
      <c r="BI26" s="10">
        <f t="shared" si="16"/>
        <v>0.59100000000000108</v>
      </c>
      <c r="BJ26" s="9">
        <v>7.6639999999999997</v>
      </c>
      <c r="BK26" s="3">
        <v>8.2669999999999995</v>
      </c>
      <c r="BL26" s="15">
        <v>8.8569999999999993</v>
      </c>
      <c r="BM26" s="15">
        <f t="shared" si="17"/>
        <v>8.2669999999999995</v>
      </c>
      <c r="BN26" s="9">
        <f t="shared" si="18"/>
        <v>0.60299999999999976</v>
      </c>
      <c r="BO26" s="10">
        <f t="shared" si="19"/>
        <v>0.58999999999999986</v>
      </c>
      <c r="BP26">
        <f t="shared" si="20"/>
        <v>0</v>
      </c>
      <c r="BQ26" s="93">
        <f t="shared" si="21"/>
        <v>1.0358974358974342</v>
      </c>
      <c r="BR26" s="93">
        <f t="shared" si="22"/>
        <v>1.0307692307692304</v>
      </c>
      <c r="BS26" s="93" t="str">
        <f>VLOOKUP(C26,'Koppeling locatie - aslocatie'!$A$2:$C$8139,2,FALSE)</f>
        <v>maas206</v>
      </c>
      <c r="BT26" s="93">
        <f>VLOOKUP($BS26,aslocaties_v01!$C$3:$AA$500,MATCH($K$3/10,aslocaties_v01!$C$2:$X$2),FALSE)</f>
        <v>7.3090000000000002</v>
      </c>
      <c r="BU26" s="93">
        <f>VLOOKUP(BS26,aslocaties_v01!$C$3:$AA$500,MATCH($K$3,aslocaties_v01!$C$2:$X$2),FALSE)</f>
        <v>7.8929999999999998</v>
      </c>
      <c r="BV26" s="93">
        <f>VLOOKUP(BS26,aslocaties_v01!$C$3:$AA$500,MATCH($K$3*10,aslocaties_v01!$C$2:$Y$2),FALSE)</f>
        <v>8.4830000000000005</v>
      </c>
      <c r="BW26" s="93">
        <f t="shared" si="23"/>
        <v>0.58399999999999963</v>
      </c>
      <c r="BX26" s="93">
        <f t="shared" si="24"/>
        <v>0.59000000000000075</v>
      </c>
      <c r="BY26" s="94">
        <f t="shared" si="25"/>
        <v>1.7094017094022584E-3</v>
      </c>
      <c r="BZ26" s="94">
        <f t="shared" si="26"/>
        <v>1.6977928692705202E-3</v>
      </c>
      <c r="CA26" s="94">
        <f t="shared" si="27"/>
        <v>3.0000000000001137E-3</v>
      </c>
      <c r="CB26">
        <f t="shared" si="28"/>
        <v>1.9999999999997797E-3</v>
      </c>
      <c r="CC26" s="58">
        <f t="shared" si="29"/>
        <v>3.0000000000001137E-3</v>
      </c>
      <c r="CD26" s="95" t="b">
        <f t="shared" si="30"/>
        <v>0</v>
      </c>
      <c r="CE26" s="96" t="b">
        <f t="shared" si="31"/>
        <v>1</v>
      </c>
      <c r="CF26" t="b">
        <f t="shared" si="32"/>
        <v>1</v>
      </c>
      <c r="CG26" t="b">
        <f t="shared" si="33"/>
        <v>1</v>
      </c>
      <c r="CH26" s="84" t="b">
        <f t="shared" si="34"/>
        <v>1</v>
      </c>
      <c r="CI26">
        <f t="shared" si="35"/>
        <v>0.79900000000000004</v>
      </c>
      <c r="CJ26" t="b">
        <f t="shared" si="36"/>
        <v>1</v>
      </c>
      <c r="CK26" t="b">
        <f t="shared" si="37"/>
        <v>1</v>
      </c>
      <c r="CL26" s="84" t="b">
        <f t="shared" si="57"/>
        <v>1</v>
      </c>
      <c r="CM26">
        <f t="shared" si="38"/>
        <v>3.0009999999999999</v>
      </c>
      <c r="CN26" t="b">
        <f t="shared" si="39"/>
        <v>1</v>
      </c>
      <c r="CO26" s="84">
        <f t="shared" si="40"/>
        <v>5.687091164874257E-2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1958</v>
      </c>
      <c r="B27" s="3">
        <v>2</v>
      </c>
      <c r="C27" s="3" t="s">
        <v>2182</v>
      </c>
      <c r="D27" s="3" t="str">
        <f t="shared" si="0"/>
        <v>MA_1_40-2_dk_0031</v>
      </c>
      <c r="E27" s="3" t="str">
        <f t="shared" si="1"/>
        <v>0031</v>
      </c>
      <c r="F27" s="3">
        <v>155309.95300000001</v>
      </c>
      <c r="G27" s="15">
        <v>425053.18800000002</v>
      </c>
      <c r="H27" s="35" t="str">
        <f t="shared" si="2"/>
        <v>ja</v>
      </c>
      <c r="I27" s="42">
        <v>152</v>
      </c>
      <c r="J27" s="20" t="s">
        <v>376</v>
      </c>
      <c r="K27" s="21">
        <v>10000</v>
      </c>
      <c r="L27" s="28">
        <f t="shared" si="54"/>
        <v>1</v>
      </c>
      <c r="M27" s="28">
        <f t="shared" si="55"/>
        <v>1</v>
      </c>
      <c r="N27" s="56">
        <f t="shared" si="3"/>
        <v>10000</v>
      </c>
      <c r="O27" s="33">
        <f t="shared" si="56"/>
        <v>76.439221300302492</v>
      </c>
      <c r="P27" s="37">
        <f t="shared" si="4"/>
        <v>124.13637148315716</v>
      </c>
      <c r="Q27" s="9" t="s">
        <v>12</v>
      </c>
      <c r="R27" s="55" t="s">
        <v>12</v>
      </c>
      <c r="S27" s="55">
        <v>6.6120000000000001</v>
      </c>
      <c r="T27" s="55">
        <v>6.9740000000000002</v>
      </c>
      <c r="U27" s="55">
        <v>7.306</v>
      </c>
      <c r="V27" s="3">
        <v>7.5780000000000003</v>
      </c>
      <c r="W27" s="3">
        <v>7.89</v>
      </c>
      <c r="X27" s="3" t="s">
        <v>12</v>
      </c>
      <c r="Y27" s="3">
        <v>8.48</v>
      </c>
      <c r="Z27" s="15" t="s">
        <v>12</v>
      </c>
      <c r="AA27" s="10">
        <f t="shared" si="5"/>
        <v>7.89</v>
      </c>
      <c r="AB27" s="9">
        <f t="shared" si="6"/>
        <v>0.58399999999999963</v>
      </c>
      <c r="AC27" s="10">
        <f t="shared" si="7"/>
        <v>0.59000000000000075</v>
      </c>
      <c r="AD27" s="9" t="s">
        <v>12</v>
      </c>
      <c r="AE27" s="55" t="s">
        <v>12</v>
      </c>
      <c r="AF27" s="55">
        <v>0.47</v>
      </c>
      <c r="AG27" s="55">
        <v>0.54500000000000004</v>
      </c>
      <c r="AH27" s="55">
        <v>0.625</v>
      </c>
      <c r="AI27" s="3">
        <v>0.7</v>
      </c>
      <c r="AJ27" s="3">
        <v>0.78400000000000003</v>
      </c>
      <c r="AK27" s="3" t="s">
        <v>12</v>
      </c>
      <c r="AL27" s="3">
        <v>0.94899999999999995</v>
      </c>
      <c r="AM27" s="15" t="s">
        <v>12</v>
      </c>
      <c r="AN27" s="10">
        <f t="shared" si="8"/>
        <v>0.78400000000000003</v>
      </c>
      <c r="AO27" s="9">
        <f t="shared" si="9"/>
        <v>0.15900000000000003</v>
      </c>
      <c r="AP27" s="10">
        <f t="shared" si="10"/>
        <v>0.16499999999999992</v>
      </c>
      <c r="AQ27" s="9" t="s">
        <v>12</v>
      </c>
      <c r="AR27" s="55" t="s">
        <v>12</v>
      </c>
      <c r="AS27" s="55">
        <v>2.343</v>
      </c>
      <c r="AT27" s="55">
        <v>2.4980000000000002</v>
      </c>
      <c r="AU27" s="55">
        <v>2.6669999999999998</v>
      </c>
      <c r="AV27" s="3">
        <v>2.8220000000000001</v>
      </c>
      <c r="AW27" s="3">
        <v>2.9660000000000002</v>
      </c>
      <c r="AX27" s="3" t="s">
        <v>12</v>
      </c>
      <c r="AY27" s="3">
        <v>3.2210000000000001</v>
      </c>
      <c r="AZ27" s="15" t="s">
        <v>12</v>
      </c>
      <c r="BA27" s="10">
        <f t="shared" si="11"/>
        <v>2.9660000000000002</v>
      </c>
      <c r="BB27" s="9">
        <f t="shared" si="12"/>
        <v>0.29900000000000038</v>
      </c>
      <c r="BC27" s="10">
        <f t="shared" si="13"/>
        <v>0.25499999999999989</v>
      </c>
      <c r="BD27" s="9">
        <v>7.726</v>
      </c>
      <c r="BE27" s="3">
        <v>8.3360000000000003</v>
      </c>
      <c r="BF27" s="15">
        <v>8.9290000000000003</v>
      </c>
      <c r="BG27" s="15">
        <f t="shared" si="14"/>
        <v>8.3360000000000003</v>
      </c>
      <c r="BH27" s="9">
        <f t="shared" si="15"/>
        <v>0.61000000000000032</v>
      </c>
      <c r="BI27" s="10">
        <f t="shared" si="16"/>
        <v>0.59299999999999997</v>
      </c>
      <c r="BJ27" s="9">
        <v>7.7050000000000001</v>
      </c>
      <c r="BK27" s="3">
        <v>8.3170000000000002</v>
      </c>
      <c r="BL27" s="15">
        <v>8.9109999999999996</v>
      </c>
      <c r="BM27" s="15">
        <f t="shared" si="17"/>
        <v>8.3170000000000002</v>
      </c>
      <c r="BN27" s="9">
        <f t="shared" si="18"/>
        <v>0.6120000000000001</v>
      </c>
      <c r="BO27" s="10">
        <f t="shared" si="19"/>
        <v>0.59399999999999942</v>
      </c>
      <c r="BP27">
        <f t="shared" si="20"/>
        <v>0</v>
      </c>
      <c r="BQ27" s="93">
        <f t="shared" si="21"/>
        <v>1.0445205479452067</v>
      </c>
      <c r="BR27" s="93">
        <f t="shared" si="22"/>
        <v>1.0479452054794529</v>
      </c>
      <c r="BS27" s="93" t="str">
        <f>VLOOKUP(C27,'Koppeling locatie - aslocatie'!$A$2:$C$8139,2,FALSE)</f>
        <v>maas206</v>
      </c>
      <c r="BT27" s="93">
        <f>VLOOKUP($BS27,aslocaties_v01!$C$3:$AA$500,MATCH($K$3/10,aslocaties_v01!$C$2:$X$2),FALSE)</f>
        <v>7.3090000000000002</v>
      </c>
      <c r="BU27" s="93">
        <f>VLOOKUP(BS27,aslocaties_v01!$C$3:$AA$500,MATCH($K$3,aslocaties_v01!$C$2:$X$2),FALSE)</f>
        <v>7.8929999999999998</v>
      </c>
      <c r="BV27" s="93">
        <f>VLOOKUP(BS27,aslocaties_v01!$C$3:$AA$500,MATCH($K$3*10,aslocaties_v01!$C$2:$Y$2),FALSE)</f>
        <v>8.4830000000000005</v>
      </c>
      <c r="BW27" s="93">
        <f t="shared" si="23"/>
        <v>0.58399999999999963</v>
      </c>
      <c r="BX27" s="93">
        <f t="shared" si="24"/>
        <v>0.59000000000000075</v>
      </c>
      <c r="BY27" s="94">
        <f t="shared" si="25"/>
        <v>0</v>
      </c>
      <c r="BZ27" s="94">
        <f t="shared" si="26"/>
        <v>0</v>
      </c>
      <c r="CA27" s="94">
        <f t="shared" si="27"/>
        <v>3.0000000000001137E-3</v>
      </c>
      <c r="CB27">
        <f t="shared" si="28"/>
        <v>3.0000000000001137E-3</v>
      </c>
      <c r="CC27" s="58">
        <f t="shared" si="29"/>
        <v>3.0000000000001137E-3</v>
      </c>
      <c r="CD27" s="95" t="b">
        <f t="shared" si="30"/>
        <v>0</v>
      </c>
      <c r="CE27" s="96" t="b">
        <f t="shared" si="31"/>
        <v>1</v>
      </c>
      <c r="CF27" t="b">
        <f t="shared" si="32"/>
        <v>1</v>
      </c>
      <c r="CG27" t="b">
        <f t="shared" si="33"/>
        <v>1</v>
      </c>
      <c r="CH27" s="84" t="b">
        <f t="shared" si="34"/>
        <v>1</v>
      </c>
      <c r="CI27">
        <f t="shared" si="35"/>
        <v>0.78400000000000003</v>
      </c>
      <c r="CJ27" t="b">
        <f t="shared" si="36"/>
        <v>1</v>
      </c>
      <c r="CK27" t="b">
        <f t="shared" si="37"/>
        <v>1</v>
      </c>
      <c r="CL27" s="84" t="b">
        <f t="shared" si="57"/>
        <v>1</v>
      </c>
      <c r="CM27">
        <f t="shared" si="38"/>
        <v>2.9660000000000002</v>
      </c>
      <c r="CN27" t="b">
        <f t="shared" si="39"/>
        <v>1</v>
      </c>
      <c r="CO27" s="84">
        <f t="shared" si="40"/>
        <v>5.7128019846880346E-2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1959</v>
      </c>
      <c r="B28" s="3">
        <v>2</v>
      </c>
      <c r="C28" s="3" t="s">
        <v>2183</v>
      </c>
      <c r="D28" s="3" t="str">
        <f t="shared" si="0"/>
        <v>MA_1_40-2_dk_0032</v>
      </c>
      <c r="E28" s="3" t="str">
        <f t="shared" si="1"/>
        <v>0032</v>
      </c>
      <c r="F28" s="3">
        <v>155214.56200000001</v>
      </c>
      <c r="G28" s="15">
        <v>424973.75</v>
      </c>
      <c r="H28" s="35" t="str">
        <f t="shared" si="2"/>
        <v>ja</v>
      </c>
      <c r="I28" s="42">
        <v>142</v>
      </c>
      <c r="J28" s="20" t="s">
        <v>376</v>
      </c>
      <c r="K28" s="21">
        <v>10000</v>
      </c>
      <c r="L28" s="28">
        <f t="shared" si="54"/>
        <v>1</v>
      </c>
      <c r="M28" s="28">
        <f t="shared" si="55"/>
        <v>1</v>
      </c>
      <c r="N28" s="56">
        <f t="shared" si="3"/>
        <v>10000</v>
      </c>
      <c r="O28" s="33">
        <f t="shared" si="56"/>
        <v>124.13637148315716</v>
      </c>
      <c r="P28" s="37">
        <f t="shared" si="4"/>
        <v>91.590065296428293</v>
      </c>
      <c r="Q28" s="9" t="s">
        <v>12</v>
      </c>
      <c r="R28" s="55" t="s">
        <v>12</v>
      </c>
      <c r="S28" s="55">
        <v>6.6109999999999998</v>
      </c>
      <c r="T28" s="55">
        <v>6.9729999999999999</v>
      </c>
      <c r="U28" s="55">
        <v>7.3049999999999997</v>
      </c>
      <c r="V28" s="3">
        <v>7.5780000000000003</v>
      </c>
      <c r="W28" s="3">
        <v>7.89</v>
      </c>
      <c r="X28" s="3" t="s">
        <v>12</v>
      </c>
      <c r="Y28" s="3">
        <v>8.48</v>
      </c>
      <c r="Z28" s="15" t="s">
        <v>12</v>
      </c>
      <c r="AA28" s="10">
        <f t="shared" si="5"/>
        <v>7.89</v>
      </c>
      <c r="AB28" s="9">
        <f t="shared" si="6"/>
        <v>0.58499999999999996</v>
      </c>
      <c r="AC28" s="10">
        <f t="shared" si="7"/>
        <v>0.59000000000000075</v>
      </c>
      <c r="AD28" s="9" t="s">
        <v>12</v>
      </c>
      <c r="AE28" s="55" t="s">
        <v>12</v>
      </c>
      <c r="AF28" s="55">
        <v>0.34499999999999997</v>
      </c>
      <c r="AG28" s="55">
        <v>0.42599999999999999</v>
      </c>
      <c r="AH28" s="55">
        <v>0.498</v>
      </c>
      <c r="AI28" s="3">
        <v>0.56599999999999995</v>
      </c>
      <c r="AJ28" s="3">
        <v>0.64800000000000002</v>
      </c>
      <c r="AK28" s="3" t="s">
        <v>12</v>
      </c>
      <c r="AL28" s="3">
        <v>0.83799999999999997</v>
      </c>
      <c r="AM28" s="15" t="s">
        <v>12</v>
      </c>
      <c r="AN28" s="10">
        <f t="shared" si="8"/>
        <v>0.64800000000000002</v>
      </c>
      <c r="AO28" s="9">
        <f t="shared" si="9"/>
        <v>0.15000000000000002</v>
      </c>
      <c r="AP28" s="10">
        <f t="shared" si="10"/>
        <v>0.18999999999999995</v>
      </c>
      <c r="AQ28" s="9" t="s">
        <v>12</v>
      </c>
      <c r="AR28" s="55" t="s">
        <v>12</v>
      </c>
      <c r="AS28" s="55">
        <v>1.982</v>
      </c>
      <c r="AT28" s="55">
        <v>2.2240000000000002</v>
      </c>
      <c r="AU28" s="55">
        <v>2.4009999999999998</v>
      </c>
      <c r="AV28" s="3">
        <v>2.5339999999999998</v>
      </c>
      <c r="AW28" s="3">
        <v>2.69</v>
      </c>
      <c r="AX28" s="3" t="s">
        <v>12</v>
      </c>
      <c r="AY28" s="3">
        <v>2.9980000000000002</v>
      </c>
      <c r="AZ28" s="15" t="s">
        <v>12</v>
      </c>
      <c r="BA28" s="10">
        <f t="shared" si="11"/>
        <v>2.69</v>
      </c>
      <c r="BB28" s="9">
        <f t="shared" si="12"/>
        <v>0.28900000000000015</v>
      </c>
      <c r="BC28" s="10">
        <f t="shared" si="13"/>
        <v>0.30800000000000027</v>
      </c>
      <c r="BD28" s="9">
        <v>7.6890000000000001</v>
      </c>
      <c r="BE28" s="3">
        <v>8.2919999999999998</v>
      </c>
      <c r="BF28" s="15">
        <v>8.8829999999999991</v>
      </c>
      <c r="BG28" s="15">
        <f t="shared" si="14"/>
        <v>8.2919999999999998</v>
      </c>
      <c r="BH28" s="9">
        <f t="shared" si="15"/>
        <v>0.60299999999999976</v>
      </c>
      <c r="BI28" s="10">
        <f t="shared" si="16"/>
        <v>0.5909999999999993</v>
      </c>
      <c r="BJ28" s="9">
        <v>7.657</v>
      </c>
      <c r="BK28" s="3">
        <v>8.2590000000000003</v>
      </c>
      <c r="BL28" s="15">
        <v>8.8480000000000008</v>
      </c>
      <c r="BM28" s="15">
        <f t="shared" si="17"/>
        <v>8.2590000000000003</v>
      </c>
      <c r="BN28" s="9">
        <f t="shared" si="18"/>
        <v>0.60200000000000031</v>
      </c>
      <c r="BO28" s="10">
        <f t="shared" si="19"/>
        <v>0.58900000000000041</v>
      </c>
      <c r="BP28">
        <f t="shared" si="20"/>
        <v>0</v>
      </c>
      <c r="BQ28" s="93">
        <f t="shared" si="21"/>
        <v>1.0307692307692304</v>
      </c>
      <c r="BR28" s="93">
        <f t="shared" si="22"/>
        <v>1.0290598290598296</v>
      </c>
      <c r="BS28" s="93" t="str">
        <f>VLOOKUP(C28,'Koppeling locatie - aslocatie'!$A$2:$C$8139,2,FALSE)</f>
        <v>maas206</v>
      </c>
      <c r="BT28" s="93">
        <f>VLOOKUP($BS28,aslocaties_v01!$C$3:$AA$500,MATCH($K$3/10,aslocaties_v01!$C$2:$X$2),FALSE)</f>
        <v>7.3090000000000002</v>
      </c>
      <c r="BU28" s="93">
        <f>VLOOKUP(BS28,aslocaties_v01!$C$3:$AA$500,MATCH($K$3,aslocaties_v01!$C$2:$X$2),FALSE)</f>
        <v>7.8929999999999998</v>
      </c>
      <c r="BV28" s="93">
        <f>VLOOKUP(BS28,aslocaties_v01!$C$3:$AA$500,MATCH($K$3*10,aslocaties_v01!$C$2:$Y$2),FALSE)</f>
        <v>8.4830000000000005</v>
      </c>
      <c r="BW28" s="93">
        <f t="shared" si="23"/>
        <v>0.58399999999999963</v>
      </c>
      <c r="BX28" s="93">
        <f t="shared" si="24"/>
        <v>0.59000000000000075</v>
      </c>
      <c r="BY28" s="94">
        <f t="shared" si="25"/>
        <v>1.7094017094022584E-3</v>
      </c>
      <c r="BZ28" s="94">
        <f t="shared" si="26"/>
        <v>0</v>
      </c>
      <c r="CA28" s="94">
        <f t="shared" si="27"/>
        <v>4.0000000000004476E-3</v>
      </c>
      <c r="CB28">
        <f t="shared" si="28"/>
        <v>3.0000000000001137E-3</v>
      </c>
      <c r="CC28" s="58">
        <f t="shared" si="29"/>
        <v>3.0000000000001137E-3</v>
      </c>
      <c r="CD28" s="95" t="b">
        <f t="shared" si="30"/>
        <v>0</v>
      </c>
      <c r="CE28" s="96" t="b">
        <f t="shared" si="31"/>
        <v>1</v>
      </c>
      <c r="CF28" t="b">
        <f t="shared" si="32"/>
        <v>1</v>
      </c>
      <c r="CG28" t="b">
        <f t="shared" si="33"/>
        <v>1</v>
      </c>
      <c r="CH28" s="84" t="b">
        <f t="shared" si="34"/>
        <v>1</v>
      </c>
      <c r="CI28">
        <f t="shared" si="35"/>
        <v>0.64800000000000002</v>
      </c>
      <c r="CJ28" t="b">
        <f t="shared" si="36"/>
        <v>1</v>
      </c>
      <c r="CK28" t="b">
        <f t="shared" si="37"/>
        <v>1</v>
      </c>
      <c r="CL28" s="84" t="b">
        <f t="shared" si="57"/>
        <v>1</v>
      </c>
      <c r="CM28">
        <f t="shared" si="38"/>
        <v>2.69</v>
      </c>
      <c r="CN28" t="b">
        <f t="shared" si="39"/>
        <v>1</v>
      </c>
      <c r="CO28" s="84">
        <f t="shared" si="40"/>
        <v>5.7404487967913018E-2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c r="A29" s="9">
        <v>1960</v>
      </c>
      <c r="B29" s="3">
        <v>2</v>
      </c>
      <c r="C29" s="3" t="s">
        <v>2184</v>
      </c>
      <c r="D29" s="3" t="str">
        <f t="shared" si="0"/>
        <v>MA_1_40-2_dk_0033</v>
      </c>
      <c r="E29" s="3" t="str">
        <f t="shared" si="1"/>
        <v>0033</v>
      </c>
      <c r="F29" s="3">
        <v>155145.17199999999</v>
      </c>
      <c r="G29" s="15">
        <v>424913.96899999998</v>
      </c>
      <c r="H29" s="35" t="str">
        <f t="shared" si="2"/>
        <v>ja</v>
      </c>
      <c r="I29" s="42">
        <v>129</v>
      </c>
      <c r="J29" s="20" t="s">
        <v>376</v>
      </c>
      <c r="K29" s="21">
        <v>10000</v>
      </c>
      <c r="L29" s="28">
        <f t="shared" si="54"/>
        <v>1</v>
      </c>
      <c r="M29" s="28">
        <f t="shared" si="55"/>
        <v>1</v>
      </c>
      <c r="N29" s="56">
        <f t="shared" si="3"/>
        <v>10000</v>
      </c>
      <c r="O29" s="33">
        <f t="shared" si="56"/>
        <v>91.590065296428293</v>
      </c>
      <c r="P29" s="37">
        <f t="shared" si="4"/>
        <v>100.76899472057519</v>
      </c>
      <c r="Q29" s="9" t="s">
        <v>12</v>
      </c>
      <c r="R29" s="55" t="s">
        <v>12</v>
      </c>
      <c r="S29" s="55">
        <v>6.61</v>
      </c>
      <c r="T29" s="55">
        <v>6.9729999999999999</v>
      </c>
      <c r="U29" s="55">
        <v>7.3049999999999997</v>
      </c>
      <c r="V29" s="3">
        <v>7.5780000000000003</v>
      </c>
      <c r="W29" s="3">
        <v>7.89</v>
      </c>
      <c r="X29" s="3" t="s">
        <v>12</v>
      </c>
      <c r="Y29" s="3">
        <v>8.4789999999999992</v>
      </c>
      <c r="Z29" s="15" t="s">
        <v>12</v>
      </c>
      <c r="AA29" s="10">
        <f t="shared" si="5"/>
        <v>7.89</v>
      </c>
      <c r="AB29" s="9">
        <f t="shared" si="6"/>
        <v>0.58499999999999996</v>
      </c>
      <c r="AC29" s="10">
        <f t="shared" si="7"/>
        <v>0.58899999999999952</v>
      </c>
      <c r="AD29" s="9" t="s">
        <v>12</v>
      </c>
      <c r="AE29" s="55" t="s">
        <v>12</v>
      </c>
      <c r="AF29" s="55">
        <v>0.46200000000000002</v>
      </c>
      <c r="AG29" s="55">
        <v>0.53</v>
      </c>
      <c r="AH29" s="55">
        <v>0.60599999999999998</v>
      </c>
      <c r="AI29" s="3">
        <v>0.67800000000000005</v>
      </c>
      <c r="AJ29" s="3">
        <v>0.75900000000000001</v>
      </c>
      <c r="AK29" s="3" t="s">
        <v>12</v>
      </c>
      <c r="AL29" s="3">
        <v>0.93100000000000005</v>
      </c>
      <c r="AM29" s="15" t="s">
        <v>12</v>
      </c>
      <c r="AN29" s="10">
        <f t="shared" si="8"/>
        <v>0.75900000000000001</v>
      </c>
      <c r="AO29" s="9">
        <f t="shared" si="9"/>
        <v>0.15300000000000002</v>
      </c>
      <c r="AP29" s="10">
        <f t="shared" si="10"/>
        <v>0.17200000000000004</v>
      </c>
      <c r="AQ29" s="9" t="s">
        <v>12</v>
      </c>
      <c r="AR29" s="55" t="s">
        <v>12</v>
      </c>
      <c r="AS29" s="55">
        <v>2.3149999999999999</v>
      </c>
      <c r="AT29" s="55">
        <v>2.4580000000000002</v>
      </c>
      <c r="AU29" s="55">
        <v>2.617</v>
      </c>
      <c r="AV29" s="3">
        <v>2.7629999999999999</v>
      </c>
      <c r="AW29" s="3">
        <v>2.903</v>
      </c>
      <c r="AX29" s="3" t="s">
        <v>12</v>
      </c>
      <c r="AY29" s="3">
        <v>3.1819999999999999</v>
      </c>
      <c r="AZ29" s="15" t="s">
        <v>12</v>
      </c>
      <c r="BA29" s="10">
        <f t="shared" si="11"/>
        <v>2.903</v>
      </c>
      <c r="BB29" s="9">
        <f t="shared" si="12"/>
        <v>0.28600000000000003</v>
      </c>
      <c r="BC29" s="10">
        <f t="shared" si="13"/>
        <v>0.27899999999999991</v>
      </c>
      <c r="BD29" s="9">
        <v>7.6429999999999998</v>
      </c>
      <c r="BE29" s="3">
        <v>8.24</v>
      </c>
      <c r="BF29" s="15">
        <v>8.8279999999999994</v>
      </c>
      <c r="BG29" s="15">
        <f t="shared" si="14"/>
        <v>8.24</v>
      </c>
      <c r="BH29" s="9">
        <f t="shared" si="15"/>
        <v>0.59700000000000042</v>
      </c>
      <c r="BI29" s="10">
        <f t="shared" si="16"/>
        <v>0.58799999999999919</v>
      </c>
      <c r="BJ29" s="9">
        <v>7.6070000000000002</v>
      </c>
      <c r="BK29" s="3">
        <v>8.202</v>
      </c>
      <c r="BL29" s="15">
        <v>8.7889999999999997</v>
      </c>
      <c r="BM29" s="15">
        <f t="shared" si="17"/>
        <v>8.202</v>
      </c>
      <c r="BN29" s="9">
        <f t="shared" si="18"/>
        <v>0.59499999999999975</v>
      </c>
      <c r="BO29" s="10">
        <f t="shared" si="19"/>
        <v>0.58699999999999974</v>
      </c>
      <c r="BP29">
        <f t="shared" si="20"/>
        <v>0</v>
      </c>
      <c r="BQ29" s="93">
        <f t="shared" si="21"/>
        <v>1.0205128205128213</v>
      </c>
      <c r="BR29" s="93">
        <f t="shared" si="22"/>
        <v>1.0170940170940168</v>
      </c>
      <c r="BS29" s="93" t="str">
        <f>VLOOKUP(C29,'Koppeling locatie - aslocatie'!$A$2:$C$8139,2,FALSE)</f>
        <v>maas206</v>
      </c>
      <c r="BT29" s="93">
        <f>VLOOKUP($BS29,aslocaties_v01!$C$3:$AA$500,MATCH($K$3/10,aslocaties_v01!$C$2:$X$2),FALSE)</f>
        <v>7.3090000000000002</v>
      </c>
      <c r="BU29" s="93">
        <f>VLOOKUP(BS29,aslocaties_v01!$C$3:$AA$500,MATCH($K$3,aslocaties_v01!$C$2:$X$2),FALSE)</f>
        <v>7.8929999999999998</v>
      </c>
      <c r="BV29" s="93">
        <f>VLOOKUP(BS29,aslocaties_v01!$C$3:$AA$500,MATCH($K$3*10,aslocaties_v01!$C$2:$Y$2),FALSE)</f>
        <v>8.4830000000000005</v>
      </c>
      <c r="BW29" s="93">
        <f t="shared" si="23"/>
        <v>0.58399999999999963</v>
      </c>
      <c r="BX29" s="93">
        <f t="shared" si="24"/>
        <v>0.59000000000000075</v>
      </c>
      <c r="BY29" s="94">
        <f t="shared" si="25"/>
        <v>1.7094017094022584E-3</v>
      </c>
      <c r="BZ29" s="94">
        <f t="shared" si="26"/>
        <v>1.6977928692720745E-3</v>
      </c>
      <c r="CA29" s="94">
        <f t="shared" si="27"/>
        <v>4.0000000000004476E-3</v>
      </c>
      <c r="CB29">
        <f t="shared" si="28"/>
        <v>3.0000000000001137E-3</v>
      </c>
      <c r="CC29" s="58">
        <f t="shared" si="29"/>
        <v>4.0000000000013358E-3</v>
      </c>
      <c r="CD29" s="95" t="b">
        <f t="shared" si="30"/>
        <v>0</v>
      </c>
      <c r="CE29" s="96" t="b">
        <f t="shared" si="31"/>
        <v>1</v>
      </c>
      <c r="CF29" t="b">
        <f t="shared" si="32"/>
        <v>1</v>
      </c>
      <c r="CG29" t="b">
        <f t="shared" si="33"/>
        <v>1</v>
      </c>
      <c r="CH29" s="84" t="b">
        <f t="shared" si="34"/>
        <v>1</v>
      </c>
      <c r="CI29">
        <f t="shared" si="35"/>
        <v>0.75900000000000001</v>
      </c>
      <c r="CJ29" t="b">
        <f t="shared" si="36"/>
        <v>1</v>
      </c>
      <c r="CK29" t="b">
        <f t="shared" si="37"/>
        <v>1</v>
      </c>
      <c r="CL29" s="84" t="b">
        <f t="shared" si="57"/>
        <v>1</v>
      </c>
      <c r="CM29">
        <f t="shared" si="38"/>
        <v>2.903</v>
      </c>
      <c r="CN29" t="b">
        <f t="shared" si="39"/>
        <v>1</v>
      </c>
      <c r="CO29" s="84">
        <f t="shared" si="40"/>
        <v>5.7732864459107358E-2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1961</v>
      </c>
      <c r="B30" s="3">
        <v>2</v>
      </c>
      <c r="C30" s="3" t="s">
        <v>2185</v>
      </c>
      <c r="D30" s="3" t="str">
        <f t="shared" si="0"/>
        <v>MA_1_40-2_dk_0034</v>
      </c>
      <c r="E30" s="3" t="str">
        <f t="shared" si="1"/>
        <v>0034</v>
      </c>
      <c r="F30" s="3">
        <v>155098.32800000001</v>
      </c>
      <c r="G30" s="15">
        <v>424824.75</v>
      </c>
      <c r="H30" s="35" t="str">
        <f t="shared" si="2"/>
        <v>ja</v>
      </c>
      <c r="I30" s="42">
        <v>118</v>
      </c>
      <c r="J30" s="20" t="s">
        <v>376</v>
      </c>
      <c r="K30" s="21">
        <v>10000</v>
      </c>
      <c r="L30" s="28">
        <f t="shared" si="54"/>
        <v>1</v>
      </c>
      <c r="M30" s="28">
        <f t="shared" si="55"/>
        <v>1</v>
      </c>
      <c r="N30" s="56">
        <f t="shared" si="3"/>
        <v>10000</v>
      </c>
      <c r="O30" s="33">
        <f t="shared" si="56"/>
        <v>100.76899472057519</v>
      </c>
      <c r="P30" s="37">
        <f t="shared" si="4"/>
        <v>95.757820046212288</v>
      </c>
      <c r="Q30" s="9" t="s">
        <v>12</v>
      </c>
      <c r="R30" s="55" t="s">
        <v>12</v>
      </c>
      <c r="S30" s="55">
        <v>6.61</v>
      </c>
      <c r="T30" s="55">
        <v>6.9720000000000004</v>
      </c>
      <c r="U30" s="55">
        <v>7.3040000000000003</v>
      </c>
      <c r="V30" s="3">
        <v>7.577</v>
      </c>
      <c r="W30" s="3">
        <v>7.8890000000000002</v>
      </c>
      <c r="X30" s="3" t="s">
        <v>12</v>
      </c>
      <c r="Y30" s="3">
        <v>8.4789999999999992</v>
      </c>
      <c r="Z30" s="15" t="s">
        <v>12</v>
      </c>
      <c r="AA30" s="10">
        <f t="shared" si="5"/>
        <v>7.8890000000000002</v>
      </c>
      <c r="AB30" s="9">
        <f t="shared" si="6"/>
        <v>0.58499999999999996</v>
      </c>
      <c r="AC30" s="10">
        <f t="shared" si="7"/>
        <v>0.58999999999999897</v>
      </c>
      <c r="AD30" s="9" t="s">
        <v>12</v>
      </c>
      <c r="AE30" s="55" t="s">
        <v>12</v>
      </c>
      <c r="AF30" s="55">
        <v>0.57399999999999995</v>
      </c>
      <c r="AG30" s="55">
        <v>0.63800000000000001</v>
      </c>
      <c r="AH30" s="55">
        <v>0.70799999999999996</v>
      </c>
      <c r="AI30" s="3">
        <v>0.77200000000000002</v>
      </c>
      <c r="AJ30" s="3">
        <v>0.84399999999999997</v>
      </c>
      <c r="AK30" s="3" t="s">
        <v>12</v>
      </c>
      <c r="AL30" s="3">
        <v>0.98899999999999999</v>
      </c>
      <c r="AM30" s="15" t="s">
        <v>12</v>
      </c>
      <c r="AN30" s="10">
        <f t="shared" si="8"/>
        <v>0.84399999999999997</v>
      </c>
      <c r="AO30" s="9">
        <f t="shared" si="9"/>
        <v>0.13600000000000001</v>
      </c>
      <c r="AP30" s="10">
        <f t="shared" si="10"/>
        <v>0.14500000000000002</v>
      </c>
      <c r="AQ30" s="9" t="s">
        <v>12</v>
      </c>
      <c r="AR30" s="55" t="s">
        <v>12</v>
      </c>
      <c r="AS30" s="55">
        <v>2.5569999999999999</v>
      </c>
      <c r="AT30" s="55">
        <v>2.6960000000000002</v>
      </c>
      <c r="AU30" s="55">
        <v>2.8279999999999998</v>
      </c>
      <c r="AV30" s="3">
        <v>2.9409999999999998</v>
      </c>
      <c r="AW30" s="3">
        <v>3.06</v>
      </c>
      <c r="AX30" s="3" t="s">
        <v>12</v>
      </c>
      <c r="AY30" s="3">
        <v>3.2909999999999999</v>
      </c>
      <c r="AZ30" s="15" t="s">
        <v>12</v>
      </c>
      <c r="BA30" s="10">
        <f t="shared" si="11"/>
        <v>3.06</v>
      </c>
      <c r="BB30" s="9">
        <f t="shared" si="12"/>
        <v>0.23200000000000021</v>
      </c>
      <c r="BC30" s="10">
        <f t="shared" si="13"/>
        <v>0.23099999999999987</v>
      </c>
      <c r="BD30" s="9">
        <v>7.6020000000000003</v>
      </c>
      <c r="BE30" s="3">
        <v>8.1929999999999996</v>
      </c>
      <c r="BF30" s="15">
        <v>8.7799999999999994</v>
      </c>
      <c r="BG30" s="15">
        <f t="shared" si="14"/>
        <v>8.1929999999999996</v>
      </c>
      <c r="BH30" s="9">
        <f t="shared" si="15"/>
        <v>0.5909999999999993</v>
      </c>
      <c r="BI30" s="10">
        <f t="shared" si="16"/>
        <v>0.58699999999999974</v>
      </c>
      <c r="BJ30" s="9">
        <v>7.5720000000000001</v>
      </c>
      <c r="BK30" s="3">
        <v>8.1620000000000008</v>
      </c>
      <c r="BL30" s="15">
        <v>8.7490000000000006</v>
      </c>
      <c r="BM30" s="15">
        <f t="shared" si="17"/>
        <v>8.1620000000000008</v>
      </c>
      <c r="BN30" s="9">
        <f t="shared" si="18"/>
        <v>0.59000000000000075</v>
      </c>
      <c r="BO30" s="10">
        <f t="shared" si="19"/>
        <v>0.58699999999999974</v>
      </c>
      <c r="BP30">
        <f t="shared" si="20"/>
        <v>0</v>
      </c>
      <c r="BQ30" s="93">
        <f t="shared" si="21"/>
        <v>1.0102564102564091</v>
      </c>
      <c r="BR30" s="93">
        <f t="shared" si="22"/>
        <v>1.0085470085470098</v>
      </c>
      <c r="BS30" s="93" t="str">
        <f>VLOOKUP(C30,'Koppeling locatie - aslocatie'!$A$2:$C$8139,2,FALSE)</f>
        <v>maas207</v>
      </c>
      <c r="BT30" s="93">
        <f>VLOOKUP($BS30,aslocaties_v01!$C$3:$AA$500,MATCH($K$3/10,aslocaties_v01!$C$2:$X$2),FALSE)</f>
        <v>7.2990000000000004</v>
      </c>
      <c r="BU30" s="93">
        <f>VLOOKUP(BS30,aslocaties_v01!$C$3:$AA$500,MATCH($K$3,aslocaties_v01!$C$2:$X$2),FALSE)</f>
        <v>7.8840000000000003</v>
      </c>
      <c r="BV30" s="93">
        <f>VLOOKUP(BS30,aslocaties_v01!$C$3:$AA$500,MATCH($K$3*10,aslocaties_v01!$C$2:$Y$2),FALSE)</f>
        <v>8.468</v>
      </c>
      <c r="BW30" s="93">
        <f t="shared" si="23"/>
        <v>0.58499999999999996</v>
      </c>
      <c r="BX30" s="93">
        <f t="shared" si="24"/>
        <v>0.58399999999999963</v>
      </c>
      <c r="BY30" s="94">
        <f t="shared" si="25"/>
        <v>0</v>
      </c>
      <c r="BZ30" s="94">
        <f t="shared" si="26"/>
        <v>1.016949152542268E-2</v>
      </c>
      <c r="CA30" s="94">
        <f t="shared" si="27"/>
        <v>4.9999999999998934E-3</v>
      </c>
      <c r="CB30">
        <f t="shared" si="28"/>
        <v>4.9999999999998934E-3</v>
      </c>
      <c r="CC30" s="58">
        <f t="shared" si="29"/>
        <v>1.0999999999999233E-2</v>
      </c>
      <c r="CD30" s="95" t="b">
        <f t="shared" si="30"/>
        <v>0</v>
      </c>
      <c r="CE30" s="96" t="b">
        <f t="shared" si="31"/>
        <v>1</v>
      </c>
      <c r="CF30" t="b">
        <f t="shared" si="32"/>
        <v>1</v>
      </c>
      <c r="CG30" t="b">
        <f t="shared" si="33"/>
        <v>1</v>
      </c>
      <c r="CH30" s="84" t="b">
        <f t="shared" si="34"/>
        <v>1</v>
      </c>
      <c r="CI30">
        <f t="shared" si="35"/>
        <v>0.84399999999999997</v>
      </c>
      <c r="CJ30" t="b">
        <f t="shared" si="36"/>
        <v>1</v>
      </c>
      <c r="CK30" t="b">
        <f t="shared" si="37"/>
        <v>1</v>
      </c>
      <c r="CL30" s="84" t="b">
        <f t="shared" si="57"/>
        <v>1</v>
      </c>
      <c r="CM30">
        <f t="shared" si="38"/>
        <v>3.06</v>
      </c>
      <c r="CN30" t="b">
        <f t="shared" si="39"/>
        <v>1</v>
      </c>
      <c r="CO30" s="84">
        <f t="shared" si="40"/>
        <v>5.7779661778123902E-2</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1962</v>
      </c>
      <c r="B31" s="3">
        <v>2</v>
      </c>
      <c r="C31" s="3" t="s">
        <v>2186</v>
      </c>
      <c r="D31" s="3" t="str">
        <f t="shared" si="0"/>
        <v>MA_1_40-2_dk_0035</v>
      </c>
      <c r="E31" s="3" t="str">
        <f t="shared" si="1"/>
        <v>0035</v>
      </c>
      <c r="F31" s="3">
        <v>155030.59400000001</v>
      </c>
      <c r="G31" s="15">
        <v>424757.06199999998</v>
      </c>
      <c r="H31" s="35" t="str">
        <f t="shared" si="2"/>
        <v>ja</v>
      </c>
      <c r="I31" s="42">
        <v>128</v>
      </c>
      <c r="J31" s="20" t="s">
        <v>376</v>
      </c>
      <c r="K31" s="21">
        <v>10000</v>
      </c>
      <c r="L31" s="28">
        <f t="shared" si="54"/>
        <v>1</v>
      </c>
      <c r="M31" s="28">
        <f t="shared" si="55"/>
        <v>1</v>
      </c>
      <c r="N31" s="56">
        <f t="shared" si="3"/>
        <v>10000</v>
      </c>
      <c r="O31" s="33">
        <f t="shared" si="56"/>
        <v>95.757820046212288</v>
      </c>
      <c r="P31" s="37">
        <f t="shared" si="4"/>
        <v>100.73091094591192</v>
      </c>
      <c r="Q31" s="9" t="s">
        <v>12</v>
      </c>
      <c r="R31" s="55" t="s">
        <v>12</v>
      </c>
      <c r="S31" s="55">
        <v>6.609</v>
      </c>
      <c r="T31" s="55">
        <v>6.9720000000000004</v>
      </c>
      <c r="U31" s="55">
        <v>7.3040000000000003</v>
      </c>
      <c r="V31" s="3">
        <v>7.577</v>
      </c>
      <c r="W31" s="3">
        <v>7.8890000000000002</v>
      </c>
      <c r="X31" s="3" t="s">
        <v>12</v>
      </c>
      <c r="Y31" s="3">
        <v>8.4760000000000009</v>
      </c>
      <c r="Z31" s="15" t="s">
        <v>12</v>
      </c>
      <c r="AA31" s="10">
        <f t="shared" si="5"/>
        <v>7.8890000000000002</v>
      </c>
      <c r="AB31" s="9">
        <f t="shared" si="6"/>
        <v>0.58499999999999996</v>
      </c>
      <c r="AC31" s="10">
        <f t="shared" si="7"/>
        <v>0.58700000000000063</v>
      </c>
      <c r="AD31" s="9" t="s">
        <v>12</v>
      </c>
      <c r="AE31" s="55" t="s">
        <v>12</v>
      </c>
      <c r="AF31" s="55">
        <v>0.57499999999999996</v>
      </c>
      <c r="AG31" s="55">
        <v>0.64</v>
      </c>
      <c r="AH31" s="55">
        <v>0.71</v>
      </c>
      <c r="AI31" s="3">
        <v>0.77500000000000002</v>
      </c>
      <c r="AJ31" s="3">
        <v>0.84699999999999998</v>
      </c>
      <c r="AK31" s="3" t="s">
        <v>12</v>
      </c>
      <c r="AL31" s="3">
        <v>0.99199999999999999</v>
      </c>
      <c r="AM31" s="15" t="s">
        <v>12</v>
      </c>
      <c r="AN31" s="10">
        <f t="shared" si="8"/>
        <v>0.84699999999999998</v>
      </c>
      <c r="AO31" s="9">
        <f t="shared" si="9"/>
        <v>0.13700000000000001</v>
      </c>
      <c r="AP31" s="10">
        <f t="shared" si="10"/>
        <v>0.14500000000000002</v>
      </c>
      <c r="AQ31" s="9" t="s">
        <v>12</v>
      </c>
      <c r="AR31" s="55" t="s">
        <v>12</v>
      </c>
      <c r="AS31" s="55">
        <v>2.5619999999999998</v>
      </c>
      <c r="AT31" s="55">
        <v>2.7</v>
      </c>
      <c r="AU31" s="55">
        <v>2.831</v>
      </c>
      <c r="AV31" s="3">
        <v>2.9449999999999998</v>
      </c>
      <c r="AW31" s="3">
        <v>3.0640000000000001</v>
      </c>
      <c r="AX31" s="3" t="s">
        <v>12</v>
      </c>
      <c r="AY31" s="3">
        <v>3.2909999999999999</v>
      </c>
      <c r="AZ31" s="15" t="s">
        <v>12</v>
      </c>
      <c r="BA31" s="10">
        <f t="shared" si="11"/>
        <v>3.0640000000000001</v>
      </c>
      <c r="BB31" s="9">
        <f t="shared" si="12"/>
        <v>0.2330000000000001</v>
      </c>
      <c r="BC31" s="10">
        <f t="shared" si="13"/>
        <v>0.22699999999999987</v>
      </c>
      <c r="BD31" s="9">
        <v>7.6349999999999998</v>
      </c>
      <c r="BE31" s="3">
        <v>8.2309999999999999</v>
      </c>
      <c r="BF31" s="15">
        <v>8.8190000000000008</v>
      </c>
      <c r="BG31" s="15">
        <f t="shared" si="14"/>
        <v>8.2309999999999999</v>
      </c>
      <c r="BH31" s="9">
        <f t="shared" si="15"/>
        <v>0.59600000000000009</v>
      </c>
      <c r="BI31" s="10">
        <f t="shared" si="16"/>
        <v>0.58800000000000097</v>
      </c>
      <c r="BJ31" s="9">
        <v>7.6</v>
      </c>
      <c r="BK31" s="3">
        <v>8.1940000000000008</v>
      </c>
      <c r="BL31" s="15">
        <v>8.7810000000000006</v>
      </c>
      <c r="BM31" s="15">
        <f t="shared" si="17"/>
        <v>8.1940000000000008</v>
      </c>
      <c r="BN31" s="9">
        <f t="shared" si="18"/>
        <v>0.59400000000000119</v>
      </c>
      <c r="BO31" s="10">
        <f t="shared" si="19"/>
        <v>0.58699999999999974</v>
      </c>
      <c r="BP31">
        <f t="shared" si="20"/>
        <v>0</v>
      </c>
      <c r="BQ31" s="93">
        <f t="shared" si="21"/>
        <v>1.018803418803419</v>
      </c>
      <c r="BR31" s="93">
        <f t="shared" si="22"/>
        <v>1.0153846153846176</v>
      </c>
      <c r="BS31" s="93" t="str">
        <f>VLOOKUP(C31,'Koppeling locatie - aslocatie'!$A$2:$C$8139,2,FALSE)</f>
        <v>maas207</v>
      </c>
      <c r="BT31" s="93">
        <f>VLOOKUP($BS31,aslocaties_v01!$C$3:$AA$500,MATCH($K$3/10,aslocaties_v01!$C$2:$X$2),FALSE)</f>
        <v>7.2990000000000004</v>
      </c>
      <c r="BU31" s="93">
        <f>VLOOKUP(BS31,aslocaties_v01!$C$3:$AA$500,MATCH($K$3,aslocaties_v01!$C$2:$X$2),FALSE)</f>
        <v>7.8840000000000003</v>
      </c>
      <c r="BV31" s="93">
        <f>VLOOKUP(BS31,aslocaties_v01!$C$3:$AA$500,MATCH($K$3*10,aslocaties_v01!$C$2:$Y$2),FALSE)</f>
        <v>8.468</v>
      </c>
      <c r="BW31" s="93">
        <f t="shared" si="23"/>
        <v>0.58499999999999996</v>
      </c>
      <c r="BX31" s="93">
        <f t="shared" si="24"/>
        <v>0.58399999999999963</v>
      </c>
      <c r="BY31" s="94">
        <f t="shared" si="25"/>
        <v>0</v>
      </c>
      <c r="BZ31" s="94">
        <f t="shared" si="26"/>
        <v>5.1107325383321633E-3</v>
      </c>
      <c r="CA31" s="94">
        <f t="shared" si="27"/>
        <v>4.9999999999998934E-3</v>
      </c>
      <c r="CB31">
        <f t="shared" si="28"/>
        <v>4.9999999999998934E-3</v>
      </c>
      <c r="CC31" s="58">
        <f t="shared" si="29"/>
        <v>8.0000000000008953E-3</v>
      </c>
      <c r="CD31" s="95" t="b">
        <f t="shared" si="30"/>
        <v>0</v>
      </c>
      <c r="CE31" s="96" t="b">
        <f t="shared" si="31"/>
        <v>1</v>
      </c>
      <c r="CF31" t="b">
        <f t="shared" si="32"/>
        <v>1</v>
      </c>
      <c r="CG31" t="b">
        <f t="shared" si="33"/>
        <v>1</v>
      </c>
      <c r="CH31" s="84" t="b">
        <f t="shared" si="34"/>
        <v>1</v>
      </c>
      <c r="CI31">
        <f t="shared" si="35"/>
        <v>0.84699999999999998</v>
      </c>
      <c r="CJ31" t="b">
        <f t="shared" si="36"/>
        <v>1</v>
      </c>
      <c r="CK31" t="b">
        <f t="shared" si="37"/>
        <v>1</v>
      </c>
      <c r="CL31" s="84" t="b">
        <f t="shared" si="57"/>
        <v>1</v>
      </c>
      <c r="CM31">
        <f t="shared" si="38"/>
        <v>3.0640000000000001</v>
      </c>
      <c r="CN31" t="b">
        <f t="shared" si="39"/>
        <v>1</v>
      </c>
      <c r="CO31" s="84">
        <f t="shared" si="40"/>
        <v>5.7833741575365E-2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1963</v>
      </c>
      <c r="B32" s="3">
        <v>2</v>
      </c>
      <c r="C32" s="3" t="s">
        <v>2187</v>
      </c>
      <c r="D32" s="3" t="str">
        <f t="shared" si="0"/>
        <v>MA_1_40-2_dk_0036</v>
      </c>
      <c r="E32" s="3" t="str">
        <f t="shared" si="1"/>
        <v>0036</v>
      </c>
      <c r="F32" s="3">
        <v>154988.266</v>
      </c>
      <c r="G32" s="15">
        <v>424665.65600000002</v>
      </c>
      <c r="H32" s="35" t="str">
        <f t="shared" si="2"/>
        <v>ja</v>
      </c>
      <c r="I32" s="42">
        <v>114</v>
      </c>
      <c r="J32" s="20" t="s">
        <v>376</v>
      </c>
      <c r="K32" s="21">
        <v>10000</v>
      </c>
      <c r="L32" s="28">
        <f t="shared" si="54"/>
        <v>1</v>
      </c>
      <c r="M32" s="28">
        <f t="shared" si="55"/>
        <v>1</v>
      </c>
      <c r="N32" s="56">
        <f t="shared" si="3"/>
        <v>10000</v>
      </c>
      <c r="O32" s="33">
        <f t="shared" si="56"/>
        <v>100.73091094591192</v>
      </c>
      <c r="P32" s="37">
        <f t="shared" si="4"/>
        <v>99.007237982883538</v>
      </c>
      <c r="Q32" s="9" t="s">
        <v>12</v>
      </c>
      <c r="R32" s="55" t="s">
        <v>12</v>
      </c>
      <c r="S32" s="55">
        <v>6.609</v>
      </c>
      <c r="T32" s="55">
        <v>6.9710000000000001</v>
      </c>
      <c r="U32" s="55">
        <v>7.3029999999999999</v>
      </c>
      <c r="V32" s="3">
        <v>7.5759999999999996</v>
      </c>
      <c r="W32" s="3">
        <v>7.8879999999999999</v>
      </c>
      <c r="X32" s="3" t="s">
        <v>12</v>
      </c>
      <c r="Y32" s="3">
        <v>8.4749999999999996</v>
      </c>
      <c r="Z32" s="15" t="s">
        <v>12</v>
      </c>
      <c r="AA32" s="10">
        <f t="shared" si="5"/>
        <v>7.8879999999999999</v>
      </c>
      <c r="AB32" s="9">
        <f t="shared" si="6"/>
        <v>0.58499999999999996</v>
      </c>
      <c r="AC32" s="10">
        <f t="shared" si="7"/>
        <v>0.58699999999999974</v>
      </c>
      <c r="AD32" s="9" t="s">
        <v>12</v>
      </c>
      <c r="AE32" s="55" t="s">
        <v>12</v>
      </c>
      <c r="AF32" s="55">
        <v>0.57599999999999996</v>
      </c>
      <c r="AG32" s="55">
        <v>0.64100000000000001</v>
      </c>
      <c r="AH32" s="55">
        <v>0.71099999999999997</v>
      </c>
      <c r="AI32" s="3">
        <v>0.77700000000000002</v>
      </c>
      <c r="AJ32" s="3">
        <v>0.85</v>
      </c>
      <c r="AK32" s="3" t="s">
        <v>12</v>
      </c>
      <c r="AL32" s="3">
        <v>0.995</v>
      </c>
      <c r="AM32" s="15" t="s">
        <v>12</v>
      </c>
      <c r="AN32" s="10">
        <f t="shared" si="8"/>
        <v>0.85</v>
      </c>
      <c r="AO32" s="9">
        <f t="shared" si="9"/>
        <v>0.13900000000000001</v>
      </c>
      <c r="AP32" s="10">
        <f t="shared" si="10"/>
        <v>0.14500000000000002</v>
      </c>
      <c r="AQ32" s="9" t="s">
        <v>12</v>
      </c>
      <c r="AR32" s="55" t="s">
        <v>12</v>
      </c>
      <c r="AS32" s="55">
        <v>2.5630000000000002</v>
      </c>
      <c r="AT32" s="55">
        <v>2.7</v>
      </c>
      <c r="AU32" s="55">
        <v>2.83</v>
      </c>
      <c r="AV32" s="3">
        <v>2.9449999999999998</v>
      </c>
      <c r="AW32" s="3">
        <v>3.0659999999999998</v>
      </c>
      <c r="AX32" s="3" t="s">
        <v>12</v>
      </c>
      <c r="AY32" s="3">
        <v>3.2909999999999999</v>
      </c>
      <c r="AZ32" s="15" t="s">
        <v>12</v>
      </c>
      <c r="BA32" s="10">
        <f t="shared" si="11"/>
        <v>3.0659999999999998</v>
      </c>
      <c r="BB32" s="9">
        <f t="shared" si="12"/>
        <v>0.23599999999999977</v>
      </c>
      <c r="BC32" s="10">
        <f t="shared" si="13"/>
        <v>0.22500000000000009</v>
      </c>
      <c r="BD32" s="9">
        <v>7.5860000000000003</v>
      </c>
      <c r="BE32" s="3">
        <v>8.1750000000000007</v>
      </c>
      <c r="BF32" s="15">
        <v>8.7620000000000005</v>
      </c>
      <c r="BG32" s="15">
        <f t="shared" si="14"/>
        <v>8.1750000000000007</v>
      </c>
      <c r="BH32" s="9">
        <f t="shared" si="15"/>
        <v>0.58900000000000041</v>
      </c>
      <c r="BI32" s="10">
        <f t="shared" si="16"/>
        <v>0.58699999999999974</v>
      </c>
      <c r="BJ32" s="9">
        <v>7.556</v>
      </c>
      <c r="BK32" s="3">
        <v>8.1440000000000001</v>
      </c>
      <c r="BL32" s="15">
        <v>8.7309999999999999</v>
      </c>
      <c r="BM32" s="15">
        <f t="shared" si="17"/>
        <v>8.1440000000000001</v>
      </c>
      <c r="BN32" s="9">
        <f t="shared" si="18"/>
        <v>0.58800000000000008</v>
      </c>
      <c r="BO32" s="10">
        <f t="shared" si="19"/>
        <v>0.58699999999999974</v>
      </c>
      <c r="BP32">
        <f t="shared" si="20"/>
        <v>0</v>
      </c>
      <c r="BQ32" s="93">
        <f t="shared" si="21"/>
        <v>1.0068376068376077</v>
      </c>
      <c r="BR32" s="93">
        <f t="shared" si="22"/>
        <v>1.0051282051282053</v>
      </c>
      <c r="BS32" s="93" t="str">
        <f>VLOOKUP(C32,'Koppeling locatie - aslocatie'!$A$2:$C$8139,2,FALSE)</f>
        <v>maas207</v>
      </c>
      <c r="BT32" s="93">
        <f>VLOOKUP($BS32,aslocaties_v01!$C$3:$AA$500,MATCH($K$3/10,aslocaties_v01!$C$2:$X$2),FALSE)</f>
        <v>7.2990000000000004</v>
      </c>
      <c r="BU32" s="93">
        <f>VLOOKUP(BS32,aslocaties_v01!$C$3:$AA$500,MATCH($K$3,aslocaties_v01!$C$2:$X$2),FALSE)</f>
        <v>7.8840000000000003</v>
      </c>
      <c r="BV32" s="93">
        <f>VLOOKUP(BS32,aslocaties_v01!$C$3:$AA$500,MATCH($K$3*10,aslocaties_v01!$C$2:$Y$2),FALSE)</f>
        <v>8.468</v>
      </c>
      <c r="BW32" s="93">
        <f t="shared" si="23"/>
        <v>0.58499999999999996</v>
      </c>
      <c r="BX32" s="93">
        <f t="shared" si="24"/>
        <v>0.58399999999999963</v>
      </c>
      <c r="BY32" s="94">
        <f t="shared" si="25"/>
        <v>0</v>
      </c>
      <c r="BZ32" s="94">
        <f t="shared" si="26"/>
        <v>5.1107325383307201E-3</v>
      </c>
      <c r="CA32" s="94">
        <f t="shared" si="27"/>
        <v>3.9999999999995595E-3</v>
      </c>
      <c r="CB32">
        <f t="shared" si="28"/>
        <v>3.9999999999995595E-3</v>
      </c>
      <c r="CC32" s="58">
        <f t="shared" si="29"/>
        <v>6.9999999999996732E-3</v>
      </c>
      <c r="CD32" s="95" t="b">
        <f t="shared" si="30"/>
        <v>0</v>
      </c>
      <c r="CE32" s="96" t="b">
        <f t="shared" si="31"/>
        <v>1</v>
      </c>
      <c r="CF32" t="b">
        <f t="shared" si="32"/>
        <v>1</v>
      </c>
      <c r="CG32" t="b">
        <f t="shared" si="33"/>
        <v>1</v>
      </c>
      <c r="CH32" s="84" t="b">
        <f t="shared" si="34"/>
        <v>1</v>
      </c>
      <c r="CI32">
        <f t="shared" si="35"/>
        <v>0.85</v>
      </c>
      <c r="CJ32" t="b">
        <f t="shared" si="36"/>
        <v>1</v>
      </c>
      <c r="CK32" t="b">
        <f t="shared" si="37"/>
        <v>1</v>
      </c>
      <c r="CL32" s="84" t="b">
        <f t="shared" si="57"/>
        <v>1</v>
      </c>
      <c r="CM32">
        <f t="shared" si="38"/>
        <v>3.0659999999999998</v>
      </c>
      <c r="CN32" t="b">
        <f t="shared" si="39"/>
        <v>1</v>
      </c>
      <c r="CO32" s="84">
        <f t="shared" si="40"/>
        <v>5.7962889370550962E-2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1964</v>
      </c>
      <c r="B33" s="3">
        <v>2</v>
      </c>
      <c r="C33" s="3" t="s">
        <v>2188</v>
      </c>
      <c r="D33" s="3" t="str">
        <f t="shared" si="0"/>
        <v>MA_1_40-2_dk_0037</v>
      </c>
      <c r="E33" s="3" t="str">
        <f t="shared" si="1"/>
        <v>0037</v>
      </c>
      <c r="F33" s="3">
        <v>154948.609</v>
      </c>
      <c r="G33" s="15">
        <v>424574.93800000002</v>
      </c>
      <c r="H33" s="35" t="str">
        <f t="shared" si="2"/>
        <v>ja</v>
      </c>
      <c r="I33" s="42">
        <v>117</v>
      </c>
      <c r="J33" s="20" t="s">
        <v>376</v>
      </c>
      <c r="K33" s="21">
        <v>10000</v>
      </c>
      <c r="L33" s="28">
        <f t="shared" si="54"/>
        <v>1</v>
      </c>
      <c r="M33" s="28">
        <f t="shared" si="55"/>
        <v>1</v>
      </c>
      <c r="N33" s="56">
        <f t="shared" si="3"/>
        <v>10000</v>
      </c>
      <c r="O33" s="33">
        <f t="shared" si="56"/>
        <v>99.007237982883538</v>
      </c>
      <c r="P33" s="37">
        <f t="shared" si="4"/>
        <v>93.640958047209296</v>
      </c>
      <c r="Q33" s="9" t="s">
        <v>12</v>
      </c>
      <c r="R33" s="55" t="s">
        <v>12</v>
      </c>
      <c r="S33" s="55">
        <v>6.6079999999999997</v>
      </c>
      <c r="T33" s="55">
        <v>6.97</v>
      </c>
      <c r="U33" s="55">
        <v>7.3019999999999996</v>
      </c>
      <c r="V33" s="3">
        <v>7.5750000000000002</v>
      </c>
      <c r="W33" s="3">
        <v>7.8869999999999996</v>
      </c>
      <c r="X33" s="3" t="s">
        <v>12</v>
      </c>
      <c r="Y33" s="3">
        <v>8.4730000000000008</v>
      </c>
      <c r="Z33" s="15" t="s">
        <v>12</v>
      </c>
      <c r="AA33" s="10">
        <f t="shared" si="5"/>
        <v>7.8869999999999996</v>
      </c>
      <c r="AB33" s="9">
        <f t="shared" si="6"/>
        <v>0.58499999999999996</v>
      </c>
      <c r="AC33" s="10">
        <f t="shared" si="7"/>
        <v>0.58600000000000119</v>
      </c>
      <c r="AD33" s="9" t="s">
        <v>12</v>
      </c>
      <c r="AE33" s="55" t="s">
        <v>12</v>
      </c>
      <c r="AF33" s="55">
        <v>0.57499999999999996</v>
      </c>
      <c r="AG33" s="55">
        <v>0.64</v>
      </c>
      <c r="AH33" s="55">
        <v>0.71099999999999997</v>
      </c>
      <c r="AI33" s="3">
        <v>0.77700000000000002</v>
      </c>
      <c r="AJ33" s="3">
        <v>0.84899999999999998</v>
      </c>
      <c r="AK33" s="3" t="s">
        <v>12</v>
      </c>
      <c r="AL33" s="3">
        <v>0.995</v>
      </c>
      <c r="AM33" s="15" t="s">
        <v>12</v>
      </c>
      <c r="AN33" s="10">
        <f t="shared" si="8"/>
        <v>0.84899999999999998</v>
      </c>
      <c r="AO33" s="9">
        <f t="shared" si="9"/>
        <v>0.13800000000000001</v>
      </c>
      <c r="AP33" s="10">
        <f t="shared" si="10"/>
        <v>0.14600000000000002</v>
      </c>
      <c r="AQ33" s="9" t="s">
        <v>12</v>
      </c>
      <c r="AR33" s="55" t="s">
        <v>12</v>
      </c>
      <c r="AS33" s="55">
        <v>2.5619999999999998</v>
      </c>
      <c r="AT33" s="55">
        <v>2.7</v>
      </c>
      <c r="AU33" s="55">
        <v>2.83</v>
      </c>
      <c r="AV33" s="3">
        <v>2.9460000000000002</v>
      </c>
      <c r="AW33" s="3">
        <v>3.0710000000000002</v>
      </c>
      <c r="AX33" s="3" t="s">
        <v>12</v>
      </c>
      <c r="AY33" s="3">
        <v>3.2930000000000001</v>
      </c>
      <c r="AZ33" s="15" t="s">
        <v>12</v>
      </c>
      <c r="BA33" s="10">
        <f t="shared" si="11"/>
        <v>3.0710000000000002</v>
      </c>
      <c r="BB33" s="9">
        <f t="shared" si="12"/>
        <v>0.2410000000000001</v>
      </c>
      <c r="BC33" s="10">
        <f t="shared" si="13"/>
        <v>0.22199999999999998</v>
      </c>
      <c r="BD33" s="9">
        <v>7.5940000000000003</v>
      </c>
      <c r="BE33" s="3">
        <v>8.1829999999999998</v>
      </c>
      <c r="BF33" s="15">
        <v>8.77</v>
      </c>
      <c r="BG33" s="15">
        <f t="shared" si="14"/>
        <v>8.1829999999999998</v>
      </c>
      <c r="BH33" s="9">
        <f t="shared" si="15"/>
        <v>0.58899999999999952</v>
      </c>
      <c r="BI33" s="10">
        <f t="shared" si="16"/>
        <v>0.58699999999999974</v>
      </c>
      <c r="BJ33" s="9">
        <v>7.5629999999999997</v>
      </c>
      <c r="BK33" s="3">
        <v>8.1519999999999992</v>
      </c>
      <c r="BL33" s="15">
        <v>8.7390000000000008</v>
      </c>
      <c r="BM33" s="15">
        <f t="shared" si="17"/>
        <v>8.1519999999999992</v>
      </c>
      <c r="BN33" s="9">
        <f t="shared" si="18"/>
        <v>0.58899999999999952</v>
      </c>
      <c r="BO33" s="10">
        <f t="shared" si="19"/>
        <v>0.58700000000000152</v>
      </c>
      <c r="BP33">
        <f t="shared" si="20"/>
        <v>0</v>
      </c>
      <c r="BQ33" s="93">
        <f t="shared" si="21"/>
        <v>1.0068376068376061</v>
      </c>
      <c r="BR33" s="93">
        <f t="shared" si="22"/>
        <v>1.0068376068376061</v>
      </c>
      <c r="BS33" s="93" t="str">
        <f>VLOOKUP(C33,'Koppeling locatie - aslocatie'!$A$2:$C$8139,2,FALSE)</f>
        <v>maas207</v>
      </c>
      <c r="BT33" s="93">
        <f>VLOOKUP($BS33,aslocaties_v01!$C$3:$AA$500,MATCH($K$3/10,aslocaties_v01!$C$2:$X$2),FALSE)</f>
        <v>7.2990000000000004</v>
      </c>
      <c r="BU33" s="93">
        <f>VLOOKUP(BS33,aslocaties_v01!$C$3:$AA$500,MATCH($K$3,aslocaties_v01!$C$2:$X$2),FALSE)</f>
        <v>7.8840000000000003</v>
      </c>
      <c r="BV33" s="93">
        <f>VLOOKUP(BS33,aslocaties_v01!$C$3:$AA$500,MATCH($K$3*10,aslocaties_v01!$C$2:$Y$2),FALSE)</f>
        <v>8.468</v>
      </c>
      <c r="BW33" s="93">
        <f t="shared" si="23"/>
        <v>0.58499999999999996</v>
      </c>
      <c r="BX33" s="93">
        <f t="shared" si="24"/>
        <v>0.58399999999999963</v>
      </c>
      <c r="BY33" s="94">
        <f t="shared" si="25"/>
        <v>0</v>
      </c>
      <c r="BZ33" s="94">
        <f t="shared" si="26"/>
        <v>3.4129692832790548E-3</v>
      </c>
      <c r="CA33" s="94">
        <f t="shared" si="27"/>
        <v>2.9999999999992255E-3</v>
      </c>
      <c r="CB33">
        <f t="shared" si="28"/>
        <v>2.9999999999992255E-3</v>
      </c>
      <c r="CC33" s="58">
        <f t="shared" si="29"/>
        <v>5.0000000000007816E-3</v>
      </c>
      <c r="CD33" s="95" t="b">
        <f t="shared" si="30"/>
        <v>0</v>
      </c>
      <c r="CE33" s="96" t="b">
        <f t="shared" si="31"/>
        <v>1</v>
      </c>
      <c r="CF33" t="b">
        <f t="shared" si="32"/>
        <v>1</v>
      </c>
      <c r="CG33" t="b">
        <f t="shared" si="33"/>
        <v>1</v>
      </c>
      <c r="CH33" s="84" t="b">
        <f t="shared" si="34"/>
        <v>1</v>
      </c>
      <c r="CI33">
        <f t="shared" si="35"/>
        <v>0.84899999999999998</v>
      </c>
      <c r="CJ33" t="b">
        <f t="shared" si="36"/>
        <v>1</v>
      </c>
      <c r="CK33" t="b">
        <f t="shared" si="37"/>
        <v>1</v>
      </c>
      <c r="CL33" s="84" t="b">
        <f t="shared" si="57"/>
        <v>1</v>
      </c>
      <c r="CM33">
        <f t="shared" si="38"/>
        <v>3.0710000000000002</v>
      </c>
      <c r="CN33" t="b">
        <f t="shared" si="39"/>
        <v>1</v>
      </c>
      <c r="CO33" s="84">
        <f t="shared" si="40"/>
        <v>5.7706330534536873E-2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1965</v>
      </c>
      <c r="B34" s="3">
        <v>2</v>
      </c>
      <c r="C34" s="3" t="s">
        <v>2189</v>
      </c>
      <c r="D34" s="3" t="str">
        <f t="shared" si="0"/>
        <v>MA_1_40-2_dk_0038</v>
      </c>
      <c r="E34" s="3" t="str">
        <f t="shared" si="1"/>
        <v>0038</v>
      </c>
      <c r="F34" s="3">
        <v>154888.141</v>
      </c>
      <c r="G34" s="15">
        <v>424503.43800000002</v>
      </c>
      <c r="H34" s="35" t="str">
        <f t="shared" si="2"/>
        <v>ja</v>
      </c>
      <c r="I34" s="42">
        <v>118</v>
      </c>
      <c r="J34" s="20" t="s">
        <v>376</v>
      </c>
      <c r="K34" s="21">
        <v>10000</v>
      </c>
      <c r="L34" s="28">
        <f t="shared" si="54"/>
        <v>1</v>
      </c>
      <c r="M34" s="28">
        <f t="shared" si="55"/>
        <v>1</v>
      </c>
      <c r="N34" s="56">
        <f t="shared" si="3"/>
        <v>10000</v>
      </c>
      <c r="O34" s="33">
        <f t="shared" si="56"/>
        <v>93.640958047209296</v>
      </c>
      <c r="P34" s="37">
        <f t="shared" si="4"/>
        <v>108.58817409370762</v>
      </c>
      <c r="Q34" s="9" t="s">
        <v>12</v>
      </c>
      <c r="R34" s="55" t="s">
        <v>12</v>
      </c>
      <c r="S34" s="55">
        <v>6.6070000000000002</v>
      </c>
      <c r="T34" s="55">
        <v>6.968</v>
      </c>
      <c r="U34" s="55">
        <v>7.3010000000000002</v>
      </c>
      <c r="V34" s="3">
        <v>7.5739999999999998</v>
      </c>
      <c r="W34" s="3">
        <v>7.8860000000000001</v>
      </c>
      <c r="X34" s="3" t="s">
        <v>12</v>
      </c>
      <c r="Y34" s="3">
        <v>8.4719999999999995</v>
      </c>
      <c r="Z34" s="15" t="s">
        <v>12</v>
      </c>
      <c r="AA34" s="10">
        <f t="shared" si="5"/>
        <v>7.8860000000000001</v>
      </c>
      <c r="AB34" s="9">
        <f t="shared" si="6"/>
        <v>0.58499999999999996</v>
      </c>
      <c r="AC34" s="10">
        <f t="shared" si="7"/>
        <v>0.58599999999999941</v>
      </c>
      <c r="AD34" s="9" t="s">
        <v>12</v>
      </c>
      <c r="AE34" s="55" t="s">
        <v>12</v>
      </c>
      <c r="AF34" s="55">
        <v>0.51400000000000001</v>
      </c>
      <c r="AG34" s="55">
        <v>0.57999999999999996</v>
      </c>
      <c r="AH34" s="55">
        <v>0.65300000000000002</v>
      </c>
      <c r="AI34" s="3">
        <v>0.72</v>
      </c>
      <c r="AJ34" s="3">
        <v>0.79400000000000004</v>
      </c>
      <c r="AK34" s="3" t="s">
        <v>12</v>
      </c>
      <c r="AL34" s="3">
        <v>0.93700000000000006</v>
      </c>
      <c r="AM34" s="15" t="s">
        <v>12</v>
      </c>
      <c r="AN34" s="10">
        <f t="shared" si="8"/>
        <v>0.79400000000000004</v>
      </c>
      <c r="AO34" s="9">
        <f t="shared" si="9"/>
        <v>0.14100000000000001</v>
      </c>
      <c r="AP34" s="10">
        <f t="shared" si="10"/>
        <v>0.14300000000000002</v>
      </c>
      <c r="AQ34" s="9" t="s">
        <v>12</v>
      </c>
      <c r="AR34" s="55" t="s">
        <v>12</v>
      </c>
      <c r="AS34" s="55">
        <v>2.4289999999999998</v>
      </c>
      <c r="AT34" s="55">
        <v>2.569</v>
      </c>
      <c r="AU34" s="55">
        <v>2.7229999999999999</v>
      </c>
      <c r="AV34" s="3">
        <v>2.851</v>
      </c>
      <c r="AW34" s="3">
        <v>3.0230000000000001</v>
      </c>
      <c r="AX34" s="3" t="s">
        <v>12</v>
      </c>
      <c r="AY34" s="3">
        <v>3.2309999999999999</v>
      </c>
      <c r="AZ34" s="15" t="s">
        <v>12</v>
      </c>
      <c r="BA34" s="10">
        <f t="shared" si="11"/>
        <v>3.0230000000000001</v>
      </c>
      <c r="BB34" s="9">
        <f t="shared" si="12"/>
        <v>0.30000000000000027</v>
      </c>
      <c r="BC34" s="10">
        <f t="shared" si="13"/>
        <v>0.20799999999999974</v>
      </c>
      <c r="BD34" s="9">
        <v>7.5880000000000001</v>
      </c>
      <c r="BE34" s="3">
        <v>8.1780000000000008</v>
      </c>
      <c r="BF34" s="15">
        <v>8.7639999999999993</v>
      </c>
      <c r="BG34" s="15">
        <f t="shared" si="14"/>
        <v>8.1780000000000008</v>
      </c>
      <c r="BH34" s="9">
        <f t="shared" si="15"/>
        <v>0.59000000000000075</v>
      </c>
      <c r="BI34" s="10">
        <f t="shared" si="16"/>
        <v>0.58599999999999852</v>
      </c>
      <c r="BJ34" s="9">
        <v>7.5579999999999998</v>
      </c>
      <c r="BK34" s="3">
        <v>8.1470000000000002</v>
      </c>
      <c r="BL34" s="15">
        <v>8.734</v>
      </c>
      <c r="BM34" s="15">
        <f t="shared" si="17"/>
        <v>8.1470000000000002</v>
      </c>
      <c r="BN34" s="9">
        <f t="shared" si="18"/>
        <v>0.58900000000000041</v>
      </c>
      <c r="BO34" s="10">
        <f t="shared" si="19"/>
        <v>0.58699999999999974</v>
      </c>
      <c r="BP34">
        <f t="shared" si="20"/>
        <v>0</v>
      </c>
      <c r="BQ34" s="93">
        <f t="shared" si="21"/>
        <v>1.0085470085470098</v>
      </c>
      <c r="BR34" s="93">
        <f t="shared" si="22"/>
        <v>1.0068376068376077</v>
      </c>
      <c r="BS34" s="93" t="str">
        <f>VLOOKUP(C34,'Koppeling locatie - aslocatie'!$A$2:$C$8139,2,FALSE)</f>
        <v>maas207</v>
      </c>
      <c r="BT34" s="93">
        <f>VLOOKUP($BS34,aslocaties_v01!$C$3:$AA$500,MATCH($K$3/10,aslocaties_v01!$C$2:$X$2),FALSE)</f>
        <v>7.2990000000000004</v>
      </c>
      <c r="BU34" s="93">
        <f>VLOOKUP(BS34,aslocaties_v01!$C$3:$AA$500,MATCH($K$3,aslocaties_v01!$C$2:$X$2),FALSE)</f>
        <v>7.8840000000000003</v>
      </c>
      <c r="BV34" s="93">
        <f>VLOOKUP(BS34,aslocaties_v01!$C$3:$AA$500,MATCH($K$3*10,aslocaties_v01!$C$2:$Y$2),FALSE)</f>
        <v>8.468</v>
      </c>
      <c r="BW34" s="93">
        <f t="shared" si="23"/>
        <v>0.58499999999999996</v>
      </c>
      <c r="BX34" s="93">
        <f t="shared" si="24"/>
        <v>0.58399999999999963</v>
      </c>
      <c r="BY34" s="94">
        <f t="shared" si="25"/>
        <v>0</v>
      </c>
      <c r="BZ34" s="94">
        <f t="shared" si="26"/>
        <v>3.4129692832760572E-3</v>
      </c>
      <c r="CA34" s="94">
        <f t="shared" si="27"/>
        <v>1.9999999999997797E-3</v>
      </c>
      <c r="CB34">
        <f t="shared" si="28"/>
        <v>1.9999999999997797E-3</v>
      </c>
      <c r="CC34" s="58">
        <f t="shared" si="29"/>
        <v>3.9999999999995595E-3</v>
      </c>
      <c r="CD34" s="95" t="b">
        <f t="shared" si="30"/>
        <v>0</v>
      </c>
      <c r="CE34" s="96" t="b">
        <f t="shared" si="31"/>
        <v>1</v>
      </c>
      <c r="CF34" t="b">
        <f t="shared" si="32"/>
        <v>1</v>
      </c>
      <c r="CG34" t="b">
        <f t="shared" si="33"/>
        <v>1</v>
      </c>
      <c r="CH34" s="84" t="b">
        <f t="shared" si="34"/>
        <v>1</v>
      </c>
      <c r="CI34">
        <f t="shared" si="35"/>
        <v>0.79400000000000004</v>
      </c>
      <c r="CJ34" t="b">
        <f t="shared" si="36"/>
        <v>1</v>
      </c>
      <c r="CK34" t="b">
        <f t="shared" si="37"/>
        <v>1</v>
      </c>
      <c r="CL34" s="84" t="b">
        <f t="shared" si="57"/>
        <v>1</v>
      </c>
      <c r="CM34">
        <f t="shared" si="38"/>
        <v>3.0230000000000001</v>
      </c>
      <c r="CN34" t="b">
        <f t="shared" si="39"/>
        <v>1</v>
      </c>
      <c r="CO34" s="84">
        <f t="shared" si="40"/>
        <v>5.5695436210177696E-2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1966</v>
      </c>
      <c r="B35" s="3">
        <v>2</v>
      </c>
      <c r="C35" s="3" t="s">
        <v>2190</v>
      </c>
      <c r="D35" s="3" t="str">
        <f t="shared" ref="D35:D61" si="58">IF(ISERROR(FIND("_",C35)),C35,LEFT(C35,LEN(C35)-LEN(RIGHT(C35,LEN(C35)-FIND("~",SUBSTITUTE(C35,"_","~",LEN(C35)-LEN(SUBSTITUTE(C35,"_",""))))))) &amp; TEXT(INT(RIGHT(C35,LEN(C35)-FIND("~",SUBSTITUTE(C35,"_","~",LEN(C35)-LEN(SUBSTITUTE(C35,"_","")))))), "0000") )</f>
        <v>MA_1_40-2_dk_0039</v>
      </c>
      <c r="E35" s="3" t="str">
        <f t="shared" ref="E35:E61" si="59">TEXT(INT(RIGHT(C35,LEN(C35)-FIND("~",SUBSTITUTE(C35,"_","~",LEN(C35)-LEN(SUBSTITUTE(C35,"_","")))))), "0000")</f>
        <v>0039</v>
      </c>
      <c r="F35" s="3">
        <v>154874.18799999999</v>
      </c>
      <c r="G35" s="15">
        <v>424395.75</v>
      </c>
      <c r="H35" s="35" t="str">
        <f t="shared" ref="H35:H61" si="60">IF(COUNTIF(C:C, "="&amp;C35)=1,"ja", "nee")</f>
        <v>ja</v>
      </c>
      <c r="I35" s="42">
        <v>108</v>
      </c>
      <c r="J35" s="20" t="s">
        <v>376</v>
      </c>
      <c r="K35" s="21">
        <v>10000</v>
      </c>
      <c r="L35" s="28">
        <f t="shared" si="54"/>
        <v>1</v>
      </c>
      <c r="M35" s="28">
        <f t="shared" si="55"/>
        <v>1</v>
      </c>
      <c r="N35" s="56">
        <f t="shared" ref="N35:N61" si="61">INT(K35/L35*M35)</f>
        <v>10000</v>
      </c>
      <c r="O35" s="33">
        <f t="shared" si="56"/>
        <v>108.58817409370762</v>
      </c>
      <c r="P35" s="37">
        <f t="shared" ref="P35:P60" si="62">SQRT((F35-F36)^2+(G35-G36)^2)</f>
        <v>2945.2708423620174</v>
      </c>
      <c r="Q35" s="9" t="s">
        <v>12</v>
      </c>
      <c r="R35" s="55" t="s">
        <v>12</v>
      </c>
      <c r="S35" s="55">
        <v>6.6050000000000004</v>
      </c>
      <c r="T35" s="55">
        <v>6.9660000000000002</v>
      </c>
      <c r="U35" s="55">
        <v>7.3</v>
      </c>
      <c r="V35" s="3">
        <v>7.5730000000000004</v>
      </c>
      <c r="W35" s="3">
        <v>7.8849999999999998</v>
      </c>
      <c r="X35" s="3" t="s">
        <v>12</v>
      </c>
      <c r="Y35" s="3">
        <v>8.4689999999999994</v>
      </c>
      <c r="Z35" s="15" t="s">
        <v>12</v>
      </c>
      <c r="AA35" s="10">
        <f t="shared" ref="AA35:AA61" si="63">LOOKUP($K35,$Q$2:$Z$2,Q35:Z35)</f>
        <v>7.8849999999999998</v>
      </c>
      <c r="AB35" s="9">
        <f t="shared" ref="AB35:AB61" si="64">LOOKUP($K35,$Q$2:$Z$2,Q35:Z35)-LOOKUP(0.1*$K35,$Q$2:$Z$2,Q35:Z35)</f>
        <v>0.58499999999999996</v>
      </c>
      <c r="AC35" s="10">
        <f t="shared" ref="AC35:AC61" si="65">LOOKUP(10*$K35,$Q$2:$Z$2,Q35:Z35)-LOOKUP($K35,$Q$2:$Z$2,Q35:Z35)</f>
        <v>0.58399999999999963</v>
      </c>
      <c r="AD35" s="9" t="s">
        <v>12</v>
      </c>
      <c r="AE35" s="55" t="s">
        <v>12</v>
      </c>
      <c r="AF35" s="55">
        <v>0.51100000000000001</v>
      </c>
      <c r="AG35" s="55">
        <v>0.57599999999999996</v>
      </c>
      <c r="AH35" s="55">
        <v>0.64900000000000002</v>
      </c>
      <c r="AI35" s="3">
        <v>0.71599999999999997</v>
      </c>
      <c r="AJ35" s="3">
        <v>0.79</v>
      </c>
      <c r="AK35" s="3" t="s">
        <v>12</v>
      </c>
      <c r="AL35" s="3">
        <v>0.93300000000000005</v>
      </c>
      <c r="AM35" s="15" t="s">
        <v>12</v>
      </c>
      <c r="AN35" s="10">
        <f t="shared" ref="AN35:AN61" si="66">LOOKUP($K35,$Q$2:$Z$2,AD35:AM35)</f>
        <v>0.79</v>
      </c>
      <c r="AO35" s="9">
        <f t="shared" ref="AO35:AO61" si="67">LOOKUP($K35,$Q$2:$Z$2,AD35:AM35)-LOOKUP(0.1*$K35,$Q$2:$Z$2,AD35:AM35)</f>
        <v>0.14100000000000001</v>
      </c>
      <c r="AP35" s="10">
        <f t="shared" ref="AP35:AP61" si="68">LOOKUP(10*$K35,$Q$2:$Z$2,AD35:AM35)-LOOKUP($K35,$Q$2:$Z$2,AD35:AM35)</f>
        <v>0.14300000000000002</v>
      </c>
      <c r="AQ35" s="9" t="s">
        <v>12</v>
      </c>
      <c r="AR35" s="55" t="s">
        <v>12</v>
      </c>
      <c r="AS35" s="55">
        <v>2.4220000000000002</v>
      </c>
      <c r="AT35" s="55">
        <v>2.5609999999999999</v>
      </c>
      <c r="AU35" s="55">
        <v>2.7120000000000002</v>
      </c>
      <c r="AV35" s="3">
        <v>2.8319999999999999</v>
      </c>
      <c r="AW35" s="3">
        <v>2.9580000000000002</v>
      </c>
      <c r="AX35" s="3" t="s">
        <v>12</v>
      </c>
      <c r="AY35" s="3">
        <v>3.19</v>
      </c>
      <c r="AZ35" s="15" t="s">
        <v>12</v>
      </c>
      <c r="BA35" s="10">
        <f t="shared" ref="BA35:BA61" si="69">LOOKUP($K35,$Q$2:$Z$2,AQ35:AZ35)</f>
        <v>2.9580000000000002</v>
      </c>
      <c r="BB35" s="9">
        <f t="shared" ref="BB35:BB61" si="70">LOOKUP($K35,$Q$2:$Z$2,AQ35:AZ35)-LOOKUP(0.1*$K35,$Q$2:$Z$2,AQ35:AZ35)</f>
        <v>0.246</v>
      </c>
      <c r="BC35" s="10">
        <f t="shared" ref="BC35:BC61" si="71">LOOKUP(10*$K35,$Q$2:$Z$2,AQ35:AZ35)-LOOKUP($K35,$Q$2:$Z$2,AQ35:AZ35)</f>
        <v>0.23199999999999976</v>
      </c>
      <c r="BD35" s="9">
        <v>7.5620000000000003</v>
      </c>
      <c r="BE35" s="3">
        <v>8.1509999999999998</v>
      </c>
      <c r="BF35" s="15">
        <v>8.7370000000000001</v>
      </c>
      <c r="BG35" s="15">
        <f t="shared" ref="BG35:BG61" si="72">LOOKUP($N35,$BD$2:$BF$2,BD35:BF35)</f>
        <v>8.1509999999999998</v>
      </c>
      <c r="BH35" s="9">
        <f t="shared" ref="BH35:BH61" si="73">BE35-BD35</f>
        <v>0.58899999999999952</v>
      </c>
      <c r="BI35" s="10">
        <f t="shared" ref="BI35:BI61" si="74">BF35-BE35</f>
        <v>0.5860000000000003</v>
      </c>
      <c r="BJ35" s="9">
        <v>7.5380000000000003</v>
      </c>
      <c r="BK35" s="3">
        <v>8.1259999999999994</v>
      </c>
      <c r="BL35" s="15">
        <v>8.7129999999999992</v>
      </c>
      <c r="BM35" s="15">
        <f t="shared" ref="BM35:BM61" si="75">LOOKUP($N35,$BD$2:$BF$2,BJ35:BL35)</f>
        <v>8.1259999999999994</v>
      </c>
      <c r="BN35" s="9">
        <f t="shared" ref="BN35:BN61" si="76">BK35-BJ35</f>
        <v>0.58799999999999919</v>
      </c>
      <c r="BO35" s="10">
        <f t="shared" ref="BO35:BO61" si="77">BL35-BK35</f>
        <v>0.58699999999999974</v>
      </c>
      <c r="BP35">
        <f t="shared" ref="BP35:BP61" si="78">IF(AND(ISERROR(FIND("Fout",Q35)), ISERROR(FIND("Fout",AD35)), ISERROR(FIND("Fout",AQ35)), ISERROR(FIND( "Fout",BD35)), ISERROR(FIND( "Fout",BJ35))),0,1)</f>
        <v>0</v>
      </c>
      <c r="BQ35" s="93">
        <f t="shared" ref="BQ35:BQ61" si="79">IF(AB35=0, -1, BH35/AB35)</f>
        <v>1.0068376068376061</v>
      </c>
      <c r="BR35" s="93">
        <f t="shared" ref="BR35:BR61" si="80">IF(AB35=0,-1,BN35/AB35)</f>
        <v>1.0051282051282038</v>
      </c>
      <c r="BS35" s="93" t="str">
        <f>VLOOKUP(C35,'Koppeling locatie - aslocatie'!$A$2:$C$8139,2,FALSE)</f>
        <v>maas207</v>
      </c>
      <c r="BT35" s="93">
        <f>VLOOKUP($BS35,aslocaties_v01!$C$3:$AA$500,MATCH($K$3/10,aslocaties_v01!$C$2:$X$2),FALSE)</f>
        <v>7.2990000000000004</v>
      </c>
      <c r="BU35" s="93">
        <f>VLOOKUP(BS35,aslocaties_v01!$C$3:$AA$500,MATCH($K$3,aslocaties_v01!$C$2:$X$2),FALSE)</f>
        <v>7.8840000000000003</v>
      </c>
      <c r="BV35" s="93">
        <f>VLOOKUP(BS35,aslocaties_v01!$C$3:$AA$500,MATCH($K$3*10,aslocaties_v01!$C$2:$Y$2),FALSE)</f>
        <v>8.468</v>
      </c>
      <c r="BW35" s="93">
        <f t="shared" ref="BW35:BW61" si="81">BU35-BT35</f>
        <v>0.58499999999999996</v>
      </c>
      <c r="BX35" s="93">
        <f t="shared" ref="BX35:BX61" si="82">BV35-BU35</f>
        <v>0.58399999999999963</v>
      </c>
      <c r="BY35" s="94">
        <f t="shared" ref="BY35:BY61" si="83">IFERROR(ABS(1-BW35/AB35), 999)</f>
        <v>0</v>
      </c>
      <c r="BZ35" s="94">
        <f t="shared" ref="BZ35:BZ61" si="84">IFERROR(ABS(1-BX35/AC35), 999)</f>
        <v>0</v>
      </c>
      <c r="CA35" s="94">
        <f t="shared" ref="CA35:CA61" si="85">ABS(LOOKUP(0.1*$K35,$Q$2:$Z$2,Q35:Z35)-BT35)</f>
        <v>9.9999999999944578E-4</v>
      </c>
      <c r="CB35">
        <f t="shared" ref="CB35:CB61" si="86">ABS(LOOKUP($K35,$Q$2:$Z$2,Q35:Z35)-BU35)</f>
        <v>9.9999999999944578E-4</v>
      </c>
      <c r="CC35" s="58">
        <f t="shared" ref="CC35:CC61" si="87">ABS(LOOKUP(10*$K35,$Q$2:$Z$2,Q35:Z35)-BV35)</f>
        <v>9.9999999999944578E-4</v>
      </c>
      <c r="CD35" s="95" t="b">
        <f t="shared" ref="CD35:CD61" si="88">OR(BY35&gt;0.1,BZ35&gt;0.1, CA35&gt;=0.15, CB35&gt;=0.15, CC35&gt;=0.15)</f>
        <v>0</v>
      </c>
      <c r="CE35" s="96" t="b">
        <f t="shared" ref="CE35:CE61" si="89">AA35&lt;AVERAGE(AA:AA)+2*STDEV(AA:AA)</f>
        <v>1</v>
      </c>
      <c r="CF35" t="b">
        <f t="shared" ref="CF35:CF61" si="90">BG35&lt;AVERAGE(BG:BG)+2*STDEV(BG:BG)</f>
        <v>1</v>
      </c>
      <c r="CG35" t="b">
        <f t="shared" ref="CG35:CG61" si="91">BM35&lt;AVERAGE(BM:BM)+2*STDEV(BM:BM)</f>
        <v>1</v>
      </c>
      <c r="CH35" s="84" t="b">
        <f t="shared" ref="CH35:CH61" si="92">AN35&gt;0.25</f>
        <v>1</v>
      </c>
      <c r="CI35">
        <f t="shared" ref="CI35:CI61" si="93">IF(CH35,AN35,"")</f>
        <v>0.79</v>
      </c>
      <c r="CJ35" t="b">
        <f t="shared" ref="CJ35:CJ61" si="94">CI35&lt;AVERAGE(CI:CI)+3*STDEV(CI:CI)</f>
        <v>1</v>
      </c>
      <c r="CK35" t="b">
        <f t="shared" ref="CK35:CK61" si="95">AN35&lt;1.25</f>
        <v>1</v>
      </c>
      <c r="CL35" s="84" t="b">
        <f t="shared" si="57"/>
        <v>1</v>
      </c>
      <c r="CM35">
        <f t="shared" ref="CM35:CM61" si="96">IF(CL35,BA35,"")</f>
        <v>2.9580000000000002</v>
      </c>
      <c r="CN35" t="b">
        <f t="shared" ref="CN35:CN61" si="97">CM35&lt;AVERAGE(CM:CM)+3*STDEV(CM:CM)</f>
        <v>1</v>
      </c>
      <c r="CO35" s="84">
        <f t="shared" ref="CO35:CO61" si="98">IF(BA35=0, -1, AN35/(1.56*BA35^2))</f>
        <v>5.7877018901339096E-2</v>
      </c>
      <c r="CP35" t="b">
        <f t="shared" ref="CP35:CP61" si="99">OR(CO35&gt;0.035, CO35&lt;0.065)</f>
        <v>1</v>
      </c>
      <c r="CQ35" s="96" t="b">
        <f t="shared" ref="CQ35:CQ61" si="100">IF(O35="-", "-", ABS(AA35-AA34)&lt;O35*$CR$1)</f>
        <v>1</v>
      </c>
      <c r="CR35" t="b">
        <f t="shared" ref="CR35:CR61" si="101">IF(O35="-","-",ABS(BG35-BG34)&lt;O35*$CS$1)</f>
        <v>1</v>
      </c>
      <c r="CS35" t="b">
        <f t="shared" ref="CS35:CS61" si="102">IF(O35="-","-",ABS(BM35-BM34)&lt;O35*$CT$1)</f>
        <v>1</v>
      </c>
      <c r="CT35" t="b">
        <f t="shared" ref="CT35:CT61" si="103">IF(O35="-","-",ABS(AN35-AN34)&lt;O35*$CU$1)</f>
        <v>1</v>
      </c>
      <c r="CU35" t="b">
        <f t="shared" ref="CU35:CU61" si="104">IF(O35="-","-",ABS(BA34-BA35)&lt;O35*$CV$1)</f>
        <v>1</v>
      </c>
      <c r="CV35" s="84" t="b">
        <f t="shared" ref="CV35:CV61" si="105">IF(P35="-","-",ABS(AA36-AA35)&lt;P35*$CR$1)</f>
        <v>1</v>
      </c>
      <c r="CW35" t="b">
        <f t="shared" ref="CW35:CW61" si="106">IF(P35="-","-",ABS(BG36-BG35)&lt;P35*$CS$1)</f>
        <v>1</v>
      </c>
      <c r="CX35" t="b">
        <f t="shared" ref="CX35:CX61" si="107">IF(P35="-","-",ABS(BM36-BM35)&lt;P35*$CT$1)</f>
        <v>1</v>
      </c>
      <c r="CY35" t="b">
        <f t="shared" ref="CY35:CY61" si="108">IF(P35="-","-",ABS(AN36-AN35)&lt;P35*$CU$1)</f>
        <v>1</v>
      </c>
      <c r="CZ35" t="b">
        <f t="shared" ref="CZ35:CZ61" si="109">IF(P35="-","-",ABS(BA35-BA36)&lt;P35*$CV$1)</f>
        <v>1</v>
      </c>
      <c r="DA35" s="84">
        <f t="shared" ref="DA35:DA61" si="110">IFERROR(IF(AND(CQ35:CU35),0,1), 0)+IFERROR(IF(AND(CV35:CZ35),0,1),0)</f>
        <v>0</v>
      </c>
      <c r="DB35" t="b">
        <f t="shared" ref="DB35:DB61" si="111">AND(DA35&gt;0,CD35)</f>
        <v>0</v>
      </c>
    </row>
    <row r="36" spans="1:106">
      <c r="A36" s="9">
        <v>1967</v>
      </c>
      <c r="B36" s="3">
        <v>2</v>
      </c>
      <c r="C36" s="3" t="s">
        <v>2191</v>
      </c>
      <c r="D36" s="3" t="str">
        <f t="shared" si="58"/>
        <v>MA_1_40-2_dk_0004</v>
      </c>
      <c r="E36" s="3" t="str">
        <f t="shared" si="59"/>
        <v>0004</v>
      </c>
      <c r="F36" s="3">
        <v>156715.40599999999</v>
      </c>
      <c r="G36" s="15">
        <v>426694.56199999998</v>
      </c>
      <c r="H36" s="35" t="str">
        <f t="shared" si="60"/>
        <v>ja</v>
      </c>
      <c r="I36" s="42">
        <v>47</v>
      </c>
      <c r="J36" s="20" t="s">
        <v>376</v>
      </c>
      <c r="K36" s="21">
        <v>10000</v>
      </c>
      <c r="L36" s="28">
        <f t="shared" ref="L36:L61" si="112">L35</f>
        <v>1</v>
      </c>
      <c r="M36" s="28">
        <f t="shared" ref="M36:M61" si="113">M35</f>
        <v>1</v>
      </c>
      <c r="N36" s="56">
        <f t="shared" si="61"/>
        <v>10000</v>
      </c>
      <c r="O36" s="33">
        <f t="shared" ref="O36:O61" si="114">SQRT((F35-F36)^2+(G35-G36)^2)</f>
        <v>2945.2708423620174</v>
      </c>
      <c r="P36" s="37">
        <f t="shared" si="62"/>
        <v>3035.9843598812936</v>
      </c>
      <c r="Q36" s="9" t="s">
        <v>12</v>
      </c>
      <c r="R36" s="55" t="s">
        <v>12</v>
      </c>
      <c r="S36" s="55">
        <v>6.6859999999999999</v>
      </c>
      <c r="T36" s="55">
        <v>7.048</v>
      </c>
      <c r="U36" s="55">
        <v>7.3760000000000003</v>
      </c>
      <c r="V36" s="3">
        <v>7.6449999999999996</v>
      </c>
      <c r="W36" s="3">
        <v>7.9569999999999999</v>
      </c>
      <c r="X36" s="3" t="s">
        <v>12</v>
      </c>
      <c r="Y36" s="3">
        <v>8.5370000000000008</v>
      </c>
      <c r="Z36" s="15" t="s">
        <v>12</v>
      </c>
      <c r="AA36" s="10">
        <f t="shared" si="63"/>
        <v>7.9569999999999999</v>
      </c>
      <c r="AB36" s="9">
        <f t="shared" si="64"/>
        <v>0.58099999999999952</v>
      </c>
      <c r="AC36" s="10">
        <f t="shared" si="65"/>
        <v>0.58000000000000096</v>
      </c>
      <c r="AD36" s="9" t="s">
        <v>12</v>
      </c>
      <c r="AE36" s="55" t="s">
        <v>12</v>
      </c>
      <c r="AF36" s="55">
        <v>0.51300000000000001</v>
      </c>
      <c r="AG36" s="55">
        <v>0.55600000000000005</v>
      </c>
      <c r="AH36" s="55">
        <v>0.60299999999999998</v>
      </c>
      <c r="AI36" s="3">
        <v>0.64600000000000002</v>
      </c>
      <c r="AJ36" s="3">
        <v>0.69399999999999995</v>
      </c>
      <c r="AK36" s="3" t="s">
        <v>12</v>
      </c>
      <c r="AL36" s="3">
        <v>0.78400000000000003</v>
      </c>
      <c r="AM36" s="15" t="s">
        <v>12</v>
      </c>
      <c r="AN36" s="10">
        <f t="shared" si="66"/>
        <v>0.69399999999999995</v>
      </c>
      <c r="AO36" s="9">
        <f t="shared" si="67"/>
        <v>9.099999999999997E-2</v>
      </c>
      <c r="AP36" s="10">
        <f t="shared" si="68"/>
        <v>9.000000000000008E-2</v>
      </c>
      <c r="AQ36" s="9" t="s">
        <v>12</v>
      </c>
      <c r="AR36" s="55" t="s">
        <v>12</v>
      </c>
      <c r="AS36" s="55">
        <v>2.4289999999999998</v>
      </c>
      <c r="AT36" s="55">
        <v>2.528</v>
      </c>
      <c r="AU36" s="55">
        <v>2.6349999999999998</v>
      </c>
      <c r="AV36" s="3">
        <v>2.7250000000000001</v>
      </c>
      <c r="AW36" s="3">
        <v>2.8159999999999998</v>
      </c>
      <c r="AX36" s="3" t="s">
        <v>12</v>
      </c>
      <c r="AY36" s="3">
        <v>2.9740000000000002</v>
      </c>
      <c r="AZ36" s="15" t="s">
        <v>12</v>
      </c>
      <c r="BA36" s="10">
        <f t="shared" si="69"/>
        <v>2.8159999999999998</v>
      </c>
      <c r="BB36" s="9">
        <f t="shared" si="70"/>
        <v>0.18100000000000005</v>
      </c>
      <c r="BC36" s="10">
        <f t="shared" si="71"/>
        <v>0.15800000000000036</v>
      </c>
      <c r="BD36" s="9">
        <v>7.444</v>
      </c>
      <c r="BE36" s="3">
        <v>8.0220000000000002</v>
      </c>
      <c r="BF36" s="15">
        <v>8.5990000000000002</v>
      </c>
      <c r="BG36" s="15">
        <f t="shared" si="72"/>
        <v>8.0220000000000002</v>
      </c>
      <c r="BH36" s="9">
        <f t="shared" si="73"/>
        <v>0.57800000000000029</v>
      </c>
      <c r="BI36" s="10">
        <f t="shared" si="74"/>
        <v>0.57699999999999996</v>
      </c>
      <c r="BJ36" s="9">
        <v>7.4349999999999996</v>
      </c>
      <c r="BK36" s="3">
        <v>8.0139999999999993</v>
      </c>
      <c r="BL36" s="15">
        <v>8.5909999999999993</v>
      </c>
      <c r="BM36" s="15">
        <f t="shared" si="75"/>
        <v>8.0139999999999993</v>
      </c>
      <c r="BN36" s="9">
        <f t="shared" si="76"/>
        <v>0.57899999999999974</v>
      </c>
      <c r="BO36" s="10">
        <f t="shared" si="77"/>
        <v>0.57699999999999996</v>
      </c>
      <c r="BP36">
        <f t="shared" si="78"/>
        <v>0</v>
      </c>
      <c r="BQ36" s="93">
        <f t="shared" si="79"/>
        <v>0.99483648881239373</v>
      </c>
      <c r="BR36" s="93">
        <f t="shared" si="80"/>
        <v>0.996557659208262</v>
      </c>
      <c r="BS36" s="93" t="str">
        <f>VLOOKUP(C36,'Koppeling locatie - aslocatie'!$A$2:$C$8139,2,FALSE)</f>
        <v>maas205</v>
      </c>
      <c r="BT36" s="93">
        <f>VLOOKUP($BS36,aslocaties_v01!$C$3:$AA$500,MATCH($K$3/10,aslocaties_v01!$C$2:$X$2),FALSE)</f>
        <v>7.3390000000000004</v>
      </c>
      <c r="BU36" s="93">
        <f>VLOOKUP(BS36,aslocaties_v01!$C$3:$AA$500,MATCH($K$3,aslocaties_v01!$C$2:$X$2),FALSE)</f>
        <v>7.9249999999999998</v>
      </c>
      <c r="BV36" s="93">
        <f>VLOOKUP(BS36,aslocaties_v01!$C$3:$AA$500,MATCH($K$3*10,aslocaties_v01!$C$2:$Y$2),FALSE)</f>
        <v>8.5190000000000001</v>
      </c>
      <c r="BW36" s="93">
        <f t="shared" si="81"/>
        <v>0.58599999999999941</v>
      </c>
      <c r="BX36" s="93">
        <f t="shared" si="82"/>
        <v>0.59400000000000031</v>
      </c>
      <c r="BY36" s="94">
        <f t="shared" si="83"/>
        <v>8.6058519793457133E-3</v>
      </c>
      <c r="BZ36" s="94">
        <f t="shared" si="84"/>
        <v>2.4137931034481586E-2</v>
      </c>
      <c r="CA36" s="94">
        <f t="shared" si="85"/>
        <v>3.6999999999999922E-2</v>
      </c>
      <c r="CB36">
        <f t="shared" si="86"/>
        <v>3.2000000000000028E-2</v>
      </c>
      <c r="CC36" s="58">
        <f t="shared" si="87"/>
        <v>1.8000000000000682E-2</v>
      </c>
      <c r="CD36" s="95" t="b">
        <f t="shared" si="88"/>
        <v>0</v>
      </c>
      <c r="CE36" s="96" t="b">
        <f t="shared" si="89"/>
        <v>1</v>
      </c>
      <c r="CF36" t="b">
        <f t="shared" si="90"/>
        <v>1</v>
      </c>
      <c r="CG36" t="b">
        <f t="shared" si="91"/>
        <v>1</v>
      </c>
      <c r="CH36" s="84" t="b">
        <f t="shared" si="92"/>
        <v>1</v>
      </c>
      <c r="CI36">
        <f t="shared" si="93"/>
        <v>0.69399999999999995</v>
      </c>
      <c r="CJ36" t="b">
        <f t="shared" si="94"/>
        <v>1</v>
      </c>
      <c r="CK36" t="b">
        <f t="shared" si="95"/>
        <v>1</v>
      </c>
      <c r="CL36" s="84" t="b">
        <f t="shared" ref="CL36:CL61" si="115">BA36&lt;AVERAGE(BA:BA)+2*STDEV(BA:BA)</f>
        <v>1</v>
      </c>
      <c r="CM36">
        <f t="shared" si="96"/>
        <v>2.8159999999999998</v>
      </c>
      <c r="CN36" t="b">
        <f t="shared" si="97"/>
        <v>1</v>
      </c>
      <c r="CO36" s="84">
        <f t="shared" si="98"/>
        <v>5.6100866758714771E-2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c r="A37" s="9">
        <v>1968</v>
      </c>
      <c r="B37" s="3">
        <v>2</v>
      </c>
      <c r="C37" s="3" t="s">
        <v>2192</v>
      </c>
      <c r="D37" s="3" t="str">
        <f t="shared" si="58"/>
        <v>MA_1_40-2_dk_0040</v>
      </c>
      <c r="E37" s="3" t="str">
        <f t="shared" si="59"/>
        <v>0040</v>
      </c>
      <c r="F37" s="3">
        <v>154838.516</v>
      </c>
      <c r="G37" s="15">
        <v>424308.25</v>
      </c>
      <c r="H37" s="35" t="str">
        <f t="shared" si="60"/>
        <v>ja</v>
      </c>
      <c r="I37" s="42">
        <v>106</v>
      </c>
      <c r="J37" s="20" t="s">
        <v>376</v>
      </c>
      <c r="K37" s="21">
        <v>10000</v>
      </c>
      <c r="L37" s="28">
        <f t="shared" si="112"/>
        <v>1</v>
      </c>
      <c r="M37" s="28">
        <f t="shared" si="113"/>
        <v>1</v>
      </c>
      <c r="N37" s="56">
        <f t="shared" si="61"/>
        <v>10000</v>
      </c>
      <c r="O37" s="33">
        <f t="shared" si="114"/>
        <v>3035.9843598812936</v>
      </c>
      <c r="P37" s="37">
        <f t="shared" si="62"/>
        <v>92.673680605675855</v>
      </c>
      <c r="Q37" s="9" t="s">
        <v>12</v>
      </c>
      <c r="R37" s="55" t="s">
        <v>12</v>
      </c>
      <c r="S37" s="55">
        <v>6.6040000000000001</v>
      </c>
      <c r="T37" s="55">
        <v>6.9619999999999997</v>
      </c>
      <c r="U37" s="55">
        <v>7.2990000000000004</v>
      </c>
      <c r="V37" s="3">
        <v>7.5709999999999997</v>
      </c>
      <c r="W37" s="3">
        <v>7.883</v>
      </c>
      <c r="X37" s="3" t="s">
        <v>12</v>
      </c>
      <c r="Y37" s="3">
        <v>8.4670000000000005</v>
      </c>
      <c r="Z37" s="15" t="s">
        <v>12</v>
      </c>
      <c r="AA37" s="10">
        <f t="shared" si="63"/>
        <v>7.883</v>
      </c>
      <c r="AB37" s="9">
        <f t="shared" si="64"/>
        <v>0.58399999999999963</v>
      </c>
      <c r="AC37" s="10">
        <f t="shared" si="65"/>
        <v>0.58400000000000052</v>
      </c>
      <c r="AD37" s="9" t="s">
        <v>12</v>
      </c>
      <c r="AE37" s="55" t="s">
        <v>12</v>
      </c>
      <c r="AF37" s="55">
        <v>0.58699999999999997</v>
      </c>
      <c r="AG37" s="55">
        <v>0.65400000000000003</v>
      </c>
      <c r="AH37" s="55">
        <v>0.72699999999999998</v>
      </c>
      <c r="AI37" s="3">
        <v>0.79600000000000004</v>
      </c>
      <c r="AJ37" s="3">
        <v>0.873</v>
      </c>
      <c r="AK37" s="3" t="s">
        <v>12</v>
      </c>
      <c r="AL37" s="3">
        <v>1.026</v>
      </c>
      <c r="AM37" s="15" t="s">
        <v>12</v>
      </c>
      <c r="AN37" s="10">
        <f t="shared" si="66"/>
        <v>0.873</v>
      </c>
      <c r="AO37" s="9">
        <f t="shared" si="67"/>
        <v>0.14600000000000002</v>
      </c>
      <c r="AP37" s="10">
        <f t="shared" si="68"/>
        <v>0.15300000000000002</v>
      </c>
      <c r="AQ37" s="9" t="s">
        <v>12</v>
      </c>
      <c r="AR37" s="55" t="s">
        <v>12</v>
      </c>
      <c r="AS37" s="55">
        <v>2.5870000000000002</v>
      </c>
      <c r="AT37" s="55">
        <v>2.7269999999999999</v>
      </c>
      <c r="AU37" s="55">
        <v>2.8620000000000001</v>
      </c>
      <c r="AV37" s="3">
        <v>2.98</v>
      </c>
      <c r="AW37" s="3">
        <v>3.1059999999999999</v>
      </c>
      <c r="AX37" s="3" t="s">
        <v>12</v>
      </c>
      <c r="AY37" s="3">
        <v>3.3340000000000001</v>
      </c>
      <c r="AZ37" s="15" t="s">
        <v>12</v>
      </c>
      <c r="BA37" s="10">
        <f t="shared" si="69"/>
        <v>3.1059999999999999</v>
      </c>
      <c r="BB37" s="9">
        <f t="shared" si="70"/>
        <v>0.24399999999999977</v>
      </c>
      <c r="BC37" s="10">
        <f t="shared" si="71"/>
        <v>0.2280000000000002</v>
      </c>
      <c r="BD37" s="9">
        <v>7.5650000000000004</v>
      </c>
      <c r="BE37" s="3">
        <v>8.1539999999999999</v>
      </c>
      <c r="BF37" s="15">
        <v>8.74</v>
      </c>
      <c r="BG37" s="15">
        <f t="shared" si="72"/>
        <v>8.1539999999999999</v>
      </c>
      <c r="BH37" s="9">
        <f t="shared" si="73"/>
        <v>0.58899999999999952</v>
      </c>
      <c r="BI37" s="10">
        <f t="shared" si="74"/>
        <v>0.5860000000000003</v>
      </c>
      <c r="BJ37" s="9">
        <v>7.54</v>
      </c>
      <c r="BK37" s="3">
        <v>8.1289999999999996</v>
      </c>
      <c r="BL37" s="15">
        <v>8.7149999999999999</v>
      </c>
      <c r="BM37" s="15">
        <f t="shared" si="75"/>
        <v>8.1289999999999996</v>
      </c>
      <c r="BN37" s="9">
        <f t="shared" si="76"/>
        <v>0.58899999999999952</v>
      </c>
      <c r="BO37" s="10">
        <f t="shared" si="77"/>
        <v>0.5860000000000003</v>
      </c>
      <c r="BP37">
        <f t="shared" si="78"/>
        <v>0</v>
      </c>
      <c r="BQ37" s="93">
        <f t="shared" si="79"/>
        <v>1.0085616438356162</v>
      </c>
      <c r="BR37" s="93">
        <f t="shared" si="80"/>
        <v>1.0085616438356162</v>
      </c>
      <c r="BS37" s="93" t="str">
        <f>VLOOKUP(C37,'Koppeling locatie - aslocatie'!$A$2:$C$8139,2,FALSE)</f>
        <v>maas207</v>
      </c>
      <c r="BT37" s="93">
        <f>VLOOKUP($BS37,aslocaties_v01!$C$3:$AA$500,MATCH($K$3/10,aslocaties_v01!$C$2:$X$2),FALSE)</f>
        <v>7.2990000000000004</v>
      </c>
      <c r="BU37" s="93">
        <f>VLOOKUP(BS37,aslocaties_v01!$C$3:$AA$500,MATCH($K$3,aslocaties_v01!$C$2:$X$2),FALSE)</f>
        <v>7.8840000000000003</v>
      </c>
      <c r="BV37" s="93">
        <f>VLOOKUP(BS37,aslocaties_v01!$C$3:$AA$500,MATCH($K$3*10,aslocaties_v01!$C$2:$Y$2),FALSE)</f>
        <v>8.468</v>
      </c>
      <c r="BW37" s="93">
        <f t="shared" si="81"/>
        <v>0.58499999999999996</v>
      </c>
      <c r="BX37" s="93">
        <f t="shared" si="82"/>
        <v>0.58399999999999963</v>
      </c>
      <c r="BY37" s="94">
        <f t="shared" si="83"/>
        <v>1.7123287671239051E-3</v>
      </c>
      <c r="BZ37" s="94">
        <f t="shared" si="84"/>
        <v>1.5543122344752192E-15</v>
      </c>
      <c r="CA37" s="94">
        <f t="shared" si="85"/>
        <v>0</v>
      </c>
      <c r="CB37">
        <f t="shared" si="86"/>
        <v>1.000000000000334E-3</v>
      </c>
      <c r="CC37" s="58">
        <f t="shared" si="87"/>
        <v>9.9999999999944578E-4</v>
      </c>
      <c r="CD37" s="95" t="b">
        <f t="shared" si="88"/>
        <v>0</v>
      </c>
      <c r="CE37" s="96" t="b">
        <f t="shared" si="89"/>
        <v>1</v>
      </c>
      <c r="CF37" t="b">
        <f t="shared" si="90"/>
        <v>1</v>
      </c>
      <c r="CG37" t="b">
        <f t="shared" si="91"/>
        <v>1</v>
      </c>
      <c r="CH37" s="84" t="b">
        <f t="shared" si="92"/>
        <v>1</v>
      </c>
      <c r="CI37">
        <f t="shared" si="93"/>
        <v>0.873</v>
      </c>
      <c r="CJ37" t="b">
        <f t="shared" si="94"/>
        <v>1</v>
      </c>
      <c r="CK37" t="b">
        <f t="shared" si="95"/>
        <v>1</v>
      </c>
      <c r="CL37" s="84" t="b">
        <f t="shared" si="115"/>
        <v>1</v>
      </c>
      <c r="CM37">
        <f t="shared" si="96"/>
        <v>3.1059999999999999</v>
      </c>
      <c r="CN37" t="b">
        <f t="shared" si="97"/>
        <v>1</v>
      </c>
      <c r="CO37" s="84">
        <f t="shared" si="98"/>
        <v>5.8007846456268365E-2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c r="A38" s="9">
        <v>1969</v>
      </c>
      <c r="B38" s="3">
        <v>2</v>
      </c>
      <c r="C38" s="3" t="s">
        <v>2193</v>
      </c>
      <c r="D38" s="3" t="str">
        <f t="shared" si="58"/>
        <v>MA_1_40-2_dk_0041</v>
      </c>
      <c r="E38" s="3" t="str">
        <f t="shared" si="59"/>
        <v>0041</v>
      </c>
      <c r="F38" s="3">
        <v>154804.06200000001</v>
      </c>
      <c r="G38" s="15">
        <v>424222.21899999998</v>
      </c>
      <c r="H38" s="35" t="str">
        <f t="shared" si="60"/>
        <v>ja</v>
      </c>
      <c r="I38" s="42">
        <v>112</v>
      </c>
      <c r="J38" s="20" t="s">
        <v>376</v>
      </c>
      <c r="K38" s="21">
        <v>10000</v>
      </c>
      <c r="L38" s="28">
        <f t="shared" si="112"/>
        <v>1</v>
      </c>
      <c r="M38" s="28">
        <f t="shared" si="113"/>
        <v>1</v>
      </c>
      <c r="N38" s="56">
        <f t="shared" si="61"/>
        <v>10000</v>
      </c>
      <c r="O38" s="33">
        <f t="shared" si="114"/>
        <v>92.673680605675855</v>
      </c>
      <c r="P38" s="37">
        <f t="shared" si="62"/>
        <v>131.37392028097108</v>
      </c>
      <c r="Q38" s="9" t="s">
        <v>12</v>
      </c>
      <c r="R38" s="55" t="s">
        <v>12</v>
      </c>
      <c r="S38" s="55">
        <v>6.6040000000000001</v>
      </c>
      <c r="T38" s="55">
        <v>6.9610000000000003</v>
      </c>
      <c r="U38" s="55">
        <v>7.2990000000000004</v>
      </c>
      <c r="V38" s="3">
        <v>7.5709999999999997</v>
      </c>
      <c r="W38" s="3">
        <v>7.883</v>
      </c>
      <c r="X38" s="3" t="s">
        <v>12</v>
      </c>
      <c r="Y38" s="3">
        <v>8.4670000000000005</v>
      </c>
      <c r="Z38" s="15" t="s">
        <v>12</v>
      </c>
      <c r="AA38" s="10">
        <f t="shared" si="63"/>
        <v>7.883</v>
      </c>
      <c r="AB38" s="9">
        <f t="shared" si="64"/>
        <v>0.58399999999999963</v>
      </c>
      <c r="AC38" s="10">
        <f t="shared" si="65"/>
        <v>0.58400000000000052</v>
      </c>
      <c r="AD38" s="9" t="s">
        <v>12</v>
      </c>
      <c r="AE38" s="55" t="s">
        <v>12</v>
      </c>
      <c r="AF38" s="55">
        <v>0.74199999999999999</v>
      </c>
      <c r="AG38" s="55">
        <v>0.80400000000000005</v>
      </c>
      <c r="AH38" s="55">
        <v>0.873</v>
      </c>
      <c r="AI38" s="3">
        <v>0.93799999999999994</v>
      </c>
      <c r="AJ38" s="3">
        <v>1.01</v>
      </c>
      <c r="AK38" s="3" t="s">
        <v>12</v>
      </c>
      <c r="AL38" s="3">
        <v>1.1479999999999999</v>
      </c>
      <c r="AM38" s="15" t="s">
        <v>12</v>
      </c>
      <c r="AN38" s="10">
        <f t="shared" si="66"/>
        <v>1.01</v>
      </c>
      <c r="AO38" s="9">
        <f t="shared" si="67"/>
        <v>0.13700000000000001</v>
      </c>
      <c r="AP38" s="10">
        <f t="shared" si="68"/>
        <v>0.1379999999999999</v>
      </c>
      <c r="AQ38" s="9" t="s">
        <v>12</v>
      </c>
      <c r="AR38" s="55" t="s">
        <v>12</v>
      </c>
      <c r="AS38" s="55">
        <v>2.9089999999999998</v>
      </c>
      <c r="AT38" s="55">
        <v>3.0230000000000001</v>
      </c>
      <c r="AU38" s="55">
        <v>3.137</v>
      </c>
      <c r="AV38" s="3">
        <v>3.2360000000000002</v>
      </c>
      <c r="AW38" s="3">
        <v>3.3420000000000001</v>
      </c>
      <c r="AX38" s="3" t="s">
        <v>12</v>
      </c>
      <c r="AY38" s="3">
        <v>3.544</v>
      </c>
      <c r="AZ38" s="15" t="s">
        <v>12</v>
      </c>
      <c r="BA38" s="10">
        <f t="shared" si="69"/>
        <v>3.3420000000000001</v>
      </c>
      <c r="BB38" s="9">
        <f t="shared" si="70"/>
        <v>0.20500000000000007</v>
      </c>
      <c r="BC38" s="10">
        <f t="shared" si="71"/>
        <v>0.20199999999999996</v>
      </c>
      <c r="BD38" s="9">
        <v>7.5629999999999997</v>
      </c>
      <c r="BE38" s="3">
        <v>8.1509999999999998</v>
      </c>
      <c r="BF38" s="15">
        <v>8.7360000000000007</v>
      </c>
      <c r="BG38" s="15">
        <f t="shared" si="72"/>
        <v>8.1509999999999998</v>
      </c>
      <c r="BH38" s="9">
        <f t="shared" si="73"/>
        <v>0.58800000000000008</v>
      </c>
      <c r="BI38" s="10">
        <f t="shared" si="74"/>
        <v>0.58500000000000085</v>
      </c>
      <c r="BJ38" s="9">
        <v>7.532</v>
      </c>
      <c r="BK38" s="3">
        <v>8.1199999999999992</v>
      </c>
      <c r="BL38" s="15">
        <v>8.7059999999999995</v>
      </c>
      <c r="BM38" s="15">
        <f t="shared" si="75"/>
        <v>8.1199999999999992</v>
      </c>
      <c r="BN38" s="9">
        <f t="shared" si="76"/>
        <v>0.58799999999999919</v>
      </c>
      <c r="BO38" s="10">
        <f t="shared" si="77"/>
        <v>0.5860000000000003</v>
      </c>
      <c r="BP38">
        <f t="shared" si="78"/>
        <v>0</v>
      </c>
      <c r="BQ38" s="93">
        <f t="shared" si="79"/>
        <v>1.0068493150684938</v>
      </c>
      <c r="BR38" s="93">
        <f t="shared" si="80"/>
        <v>1.0068493150684923</v>
      </c>
      <c r="BS38" s="93" t="str">
        <f>VLOOKUP(C38,'Koppeling locatie - aslocatie'!$A$2:$C$8139,2,FALSE)</f>
        <v>maas207</v>
      </c>
      <c r="BT38" s="93">
        <f>VLOOKUP($BS38,aslocaties_v01!$C$3:$AA$500,MATCH($K$3/10,aslocaties_v01!$C$2:$X$2),FALSE)</f>
        <v>7.2990000000000004</v>
      </c>
      <c r="BU38" s="93">
        <f>VLOOKUP(BS38,aslocaties_v01!$C$3:$AA$500,MATCH($K$3,aslocaties_v01!$C$2:$X$2),FALSE)</f>
        <v>7.8840000000000003</v>
      </c>
      <c r="BV38" s="93">
        <f>VLOOKUP(BS38,aslocaties_v01!$C$3:$AA$500,MATCH($K$3*10,aslocaties_v01!$C$2:$Y$2),FALSE)</f>
        <v>8.468</v>
      </c>
      <c r="BW38" s="93">
        <f t="shared" si="81"/>
        <v>0.58499999999999996</v>
      </c>
      <c r="BX38" s="93">
        <f t="shared" si="82"/>
        <v>0.58399999999999963</v>
      </c>
      <c r="BY38" s="94">
        <f t="shared" si="83"/>
        <v>1.7123287671239051E-3</v>
      </c>
      <c r="BZ38" s="94">
        <f t="shared" si="84"/>
        <v>1.5543122344752192E-15</v>
      </c>
      <c r="CA38" s="94">
        <f t="shared" si="85"/>
        <v>0</v>
      </c>
      <c r="CB38">
        <f t="shared" si="86"/>
        <v>1.000000000000334E-3</v>
      </c>
      <c r="CC38" s="58">
        <f t="shared" si="87"/>
        <v>9.9999999999944578E-4</v>
      </c>
      <c r="CD38" s="95" t="b">
        <f t="shared" si="88"/>
        <v>0</v>
      </c>
      <c r="CE38" s="96" t="b">
        <f t="shared" si="89"/>
        <v>1</v>
      </c>
      <c r="CF38" t="b">
        <f t="shared" si="90"/>
        <v>1</v>
      </c>
      <c r="CG38" t="b">
        <f t="shared" si="91"/>
        <v>1</v>
      </c>
      <c r="CH38" s="84" t="b">
        <f t="shared" si="92"/>
        <v>1</v>
      </c>
      <c r="CI38">
        <f t="shared" si="93"/>
        <v>1.01</v>
      </c>
      <c r="CJ38" t="b">
        <f t="shared" si="94"/>
        <v>1</v>
      </c>
      <c r="CK38" t="b">
        <f t="shared" si="95"/>
        <v>1</v>
      </c>
      <c r="CL38" s="84" t="b">
        <f t="shared" si="115"/>
        <v>1</v>
      </c>
      <c r="CM38">
        <f t="shared" si="96"/>
        <v>3.3420000000000001</v>
      </c>
      <c r="CN38" t="b">
        <f t="shared" si="97"/>
        <v>1</v>
      </c>
      <c r="CO38" s="84">
        <f t="shared" si="98"/>
        <v>5.7967408385943164E-2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1970</v>
      </c>
      <c r="B39" s="3">
        <v>2</v>
      </c>
      <c r="C39" s="3" t="s">
        <v>2194</v>
      </c>
      <c r="D39" s="3" t="str">
        <f t="shared" si="58"/>
        <v>MA_1_40-2_dk_0042</v>
      </c>
      <c r="E39" s="3" t="str">
        <f t="shared" si="59"/>
        <v>0042</v>
      </c>
      <c r="F39" s="3">
        <v>154746.375</v>
      </c>
      <c r="G39" s="15">
        <v>424104.18800000002</v>
      </c>
      <c r="H39" s="35" t="str">
        <f t="shared" si="60"/>
        <v>ja</v>
      </c>
      <c r="I39" s="42">
        <v>116</v>
      </c>
      <c r="J39" s="20" t="s">
        <v>376</v>
      </c>
      <c r="K39" s="21">
        <v>10000</v>
      </c>
      <c r="L39" s="28">
        <f t="shared" si="112"/>
        <v>1</v>
      </c>
      <c r="M39" s="28">
        <f t="shared" si="113"/>
        <v>1</v>
      </c>
      <c r="N39" s="56">
        <f t="shared" si="61"/>
        <v>10000</v>
      </c>
      <c r="O39" s="33">
        <f t="shared" si="114"/>
        <v>131.37392028097108</v>
      </c>
      <c r="P39" s="37">
        <f t="shared" si="62"/>
        <v>85.514469354629085</v>
      </c>
      <c r="Q39" s="9" t="s">
        <v>12</v>
      </c>
      <c r="R39" s="55" t="s">
        <v>12</v>
      </c>
      <c r="S39" s="55">
        <v>6.6020000000000003</v>
      </c>
      <c r="T39" s="55">
        <v>6.96</v>
      </c>
      <c r="U39" s="55">
        <v>7.2919999999999998</v>
      </c>
      <c r="V39" s="3">
        <v>7.57</v>
      </c>
      <c r="W39" s="3">
        <v>7.8780000000000001</v>
      </c>
      <c r="X39" s="3" t="s">
        <v>12</v>
      </c>
      <c r="Y39" s="3">
        <v>8.4649999999999999</v>
      </c>
      <c r="Z39" s="15" t="s">
        <v>12</v>
      </c>
      <c r="AA39" s="10">
        <f t="shared" si="63"/>
        <v>7.8780000000000001</v>
      </c>
      <c r="AB39" s="9">
        <f t="shared" si="64"/>
        <v>0.5860000000000003</v>
      </c>
      <c r="AC39" s="10">
        <f t="shared" si="65"/>
        <v>0.58699999999999974</v>
      </c>
      <c r="AD39" s="9" t="s">
        <v>12</v>
      </c>
      <c r="AE39" s="55" t="s">
        <v>12</v>
      </c>
      <c r="AF39" s="55">
        <v>0.85599999999999998</v>
      </c>
      <c r="AG39" s="55">
        <v>0.91800000000000004</v>
      </c>
      <c r="AH39" s="55">
        <v>0.96699999999999997</v>
      </c>
      <c r="AI39" s="3">
        <v>1.0129999999999999</v>
      </c>
      <c r="AJ39" s="3">
        <v>1.0649999999999999</v>
      </c>
      <c r="AK39" s="3" t="s">
        <v>12</v>
      </c>
      <c r="AL39" s="3">
        <v>1.1739999999999999</v>
      </c>
      <c r="AM39" s="15" t="s">
        <v>12</v>
      </c>
      <c r="AN39" s="10">
        <f t="shared" si="66"/>
        <v>1.0649999999999999</v>
      </c>
      <c r="AO39" s="9">
        <f t="shared" si="67"/>
        <v>9.7999999999999976E-2</v>
      </c>
      <c r="AP39" s="10">
        <f t="shared" si="68"/>
        <v>0.10899999999999999</v>
      </c>
      <c r="AQ39" s="9" t="s">
        <v>12</v>
      </c>
      <c r="AR39" s="55" t="s">
        <v>12</v>
      </c>
      <c r="AS39" s="55">
        <v>3.073</v>
      </c>
      <c r="AT39" s="55">
        <v>3.1320000000000001</v>
      </c>
      <c r="AU39" s="55">
        <v>3.1880000000000002</v>
      </c>
      <c r="AV39" s="3">
        <v>3.2669999999999999</v>
      </c>
      <c r="AW39" s="3">
        <v>3.37</v>
      </c>
      <c r="AX39" s="3" t="s">
        <v>12</v>
      </c>
      <c r="AY39" s="3">
        <v>3.5739999999999998</v>
      </c>
      <c r="AZ39" s="15" t="s">
        <v>12</v>
      </c>
      <c r="BA39" s="10">
        <f t="shared" si="69"/>
        <v>3.37</v>
      </c>
      <c r="BB39" s="9">
        <f t="shared" si="70"/>
        <v>0.18199999999999994</v>
      </c>
      <c r="BC39" s="10">
        <f t="shared" si="71"/>
        <v>0.20399999999999974</v>
      </c>
      <c r="BD39" s="9">
        <v>7.5759999999999996</v>
      </c>
      <c r="BE39" s="3">
        <v>8.1639999999999997</v>
      </c>
      <c r="BF39" s="15">
        <v>8.75</v>
      </c>
      <c r="BG39" s="15">
        <f t="shared" si="72"/>
        <v>8.1639999999999997</v>
      </c>
      <c r="BH39" s="9">
        <f t="shared" si="73"/>
        <v>0.58800000000000008</v>
      </c>
      <c r="BI39" s="10">
        <f t="shared" si="74"/>
        <v>0.5860000000000003</v>
      </c>
      <c r="BJ39" s="9">
        <v>7.5419999999999998</v>
      </c>
      <c r="BK39" s="3">
        <v>8.1300000000000008</v>
      </c>
      <c r="BL39" s="15">
        <v>8.7159999999999993</v>
      </c>
      <c r="BM39" s="15">
        <f t="shared" si="75"/>
        <v>8.1300000000000008</v>
      </c>
      <c r="BN39" s="9">
        <f t="shared" si="76"/>
        <v>0.58800000000000097</v>
      </c>
      <c r="BO39" s="10">
        <f t="shared" si="77"/>
        <v>0.58599999999999852</v>
      </c>
      <c r="BP39">
        <f t="shared" si="78"/>
        <v>0</v>
      </c>
      <c r="BQ39" s="93">
        <f t="shared" si="79"/>
        <v>1.0034129692832761</v>
      </c>
      <c r="BR39" s="93">
        <f t="shared" si="80"/>
        <v>1.0034129692832776</v>
      </c>
      <c r="BS39" s="93" t="str">
        <f>VLOOKUP(C39,'Koppeling locatie - aslocatie'!$A$2:$C$8139,2,FALSE)</f>
        <v>maas207</v>
      </c>
      <c r="BT39" s="93">
        <f>VLOOKUP($BS39,aslocaties_v01!$C$3:$AA$500,MATCH($K$3/10,aslocaties_v01!$C$2:$X$2),FALSE)</f>
        <v>7.2990000000000004</v>
      </c>
      <c r="BU39" s="93">
        <f>VLOOKUP(BS39,aslocaties_v01!$C$3:$AA$500,MATCH($K$3,aslocaties_v01!$C$2:$X$2),FALSE)</f>
        <v>7.8840000000000003</v>
      </c>
      <c r="BV39" s="93">
        <f>VLOOKUP(BS39,aslocaties_v01!$C$3:$AA$500,MATCH($K$3*10,aslocaties_v01!$C$2:$Y$2),FALSE)</f>
        <v>8.468</v>
      </c>
      <c r="BW39" s="93">
        <f t="shared" si="81"/>
        <v>0.58499999999999996</v>
      </c>
      <c r="BX39" s="93">
        <f t="shared" si="82"/>
        <v>0.58399999999999963</v>
      </c>
      <c r="BY39" s="94">
        <f t="shared" si="83"/>
        <v>1.7064846416388058E-3</v>
      </c>
      <c r="BZ39" s="94">
        <f t="shared" si="84"/>
        <v>5.1107325383307201E-3</v>
      </c>
      <c r="CA39" s="94">
        <f t="shared" si="85"/>
        <v>7.0000000000005613E-3</v>
      </c>
      <c r="CB39">
        <f t="shared" si="86"/>
        <v>6.0000000000002274E-3</v>
      </c>
      <c r="CC39" s="58">
        <f t="shared" si="87"/>
        <v>3.0000000000001137E-3</v>
      </c>
      <c r="CD39" s="95" t="b">
        <f t="shared" si="88"/>
        <v>0</v>
      </c>
      <c r="CE39" s="96" t="b">
        <f t="shared" si="89"/>
        <v>1</v>
      </c>
      <c r="CF39" t="b">
        <f t="shared" si="90"/>
        <v>1</v>
      </c>
      <c r="CG39" t="b">
        <f t="shared" si="91"/>
        <v>1</v>
      </c>
      <c r="CH39" s="84" t="b">
        <f t="shared" si="92"/>
        <v>1</v>
      </c>
      <c r="CI39">
        <f t="shared" si="93"/>
        <v>1.0649999999999999</v>
      </c>
      <c r="CJ39" t="b">
        <f t="shared" si="94"/>
        <v>1</v>
      </c>
      <c r="CK39" t="b">
        <f t="shared" si="95"/>
        <v>1</v>
      </c>
      <c r="CL39" s="84" t="b">
        <f t="shared" si="115"/>
        <v>1</v>
      </c>
      <c r="CM39">
        <f t="shared" si="96"/>
        <v>3.37</v>
      </c>
      <c r="CN39" t="b">
        <f t="shared" si="97"/>
        <v>1</v>
      </c>
      <c r="CO39" s="84">
        <f t="shared" si="98"/>
        <v>6.0112557801187613E-2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c r="A40" s="9">
        <v>1971</v>
      </c>
      <c r="B40" s="3">
        <v>2</v>
      </c>
      <c r="C40" s="3" t="s">
        <v>2195</v>
      </c>
      <c r="D40" s="3" t="str">
        <f t="shared" si="58"/>
        <v>MA_1_40-2_dk_0043</v>
      </c>
      <c r="E40" s="3" t="str">
        <f t="shared" si="59"/>
        <v>0043</v>
      </c>
      <c r="F40" s="3">
        <v>154716</v>
      </c>
      <c r="G40" s="15">
        <v>424024.25</v>
      </c>
      <c r="H40" s="35" t="str">
        <f t="shared" si="60"/>
        <v>ja</v>
      </c>
      <c r="I40" s="42">
        <v>116</v>
      </c>
      <c r="J40" s="20" t="s">
        <v>376</v>
      </c>
      <c r="K40" s="21">
        <v>10000</v>
      </c>
      <c r="L40" s="28">
        <f t="shared" si="112"/>
        <v>1</v>
      </c>
      <c r="M40" s="28">
        <f t="shared" si="113"/>
        <v>1</v>
      </c>
      <c r="N40" s="56">
        <f t="shared" si="61"/>
        <v>10000</v>
      </c>
      <c r="O40" s="33">
        <f t="shared" si="114"/>
        <v>85.514469354629085</v>
      </c>
      <c r="P40" s="37">
        <f t="shared" si="62"/>
        <v>80.230865893386408</v>
      </c>
      <c r="Q40" s="9" t="s">
        <v>12</v>
      </c>
      <c r="R40" s="55" t="s">
        <v>12</v>
      </c>
      <c r="S40" s="55">
        <v>6.601</v>
      </c>
      <c r="T40" s="55">
        <v>6.9589999999999996</v>
      </c>
      <c r="U40" s="55">
        <v>7.2910000000000004</v>
      </c>
      <c r="V40" s="3">
        <v>7.5650000000000004</v>
      </c>
      <c r="W40" s="3">
        <v>7.8760000000000003</v>
      </c>
      <c r="X40" s="3" t="s">
        <v>12</v>
      </c>
      <c r="Y40" s="3">
        <v>8.4629999999999992</v>
      </c>
      <c r="Z40" s="15" t="s">
        <v>12</v>
      </c>
      <c r="AA40" s="10">
        <f t="shared" si="63"/>
        <v>7.8760000000000003</v>
      </c>
      <c r="AB40" s="9">
        <f t="shared" si="64"/>
        <v>0.58499999999999996</v>
      </c>
      <c r="AC40" s="10">
        <f t="shared" si="65"/>
        <v>0.58699999999999886</v>
      </c>
      <c r="AD40" s="9" t="s">
        <v>12</v>
      </c>
      <c r="AE40" s="55" t="s">
        <v>12</v>
      </c>
      <c r="AF40" s="55">
        <v>1.0589999999999999</v>
      </c>
      <c r="AG40" s="55">
        <v>1.0900000000000001</v>
      </c>
      <c r="AH40" s="55">
        <v>1.119</v>
      </c>
      <c r="AI40" s="3">
        <v>1.143</v>
      </c>
      <c r="AJ40" s="3">
        <v>1.17</v>
      </c>
      <c r="AK40" s="3" t="s">
        <v>12</v>
      </c>
      <c r="AL40" s="3">
        <v>1.258</v>
      </c>
      <c r="AM40" s="15" t="s">
        <v>12</v>
      </c>
      <c r="AN40" s="10">
        <f t="shared" si="66"/>
        <v>1.17</v>
      </c>
      <c r="AO40" s="9">
        <f t="shared" si="67"/>
        <v>5.0999999999999934E-2</v>
      </c>
      <c r="AP40" s="10">
        <f t="shared" si="68"/>
        <v>8.8000000000000078E-2</v>
      </c>
      <c r="AQ40" s="9" t="s">
        <v>12</v>
      </c>
      <c r="AR40" s="55" t="s">
        <v>12</v>
      </c>
      <c r="AS40" s="55">
        <v>3.246</v>
      </c>
      <c r="AT40" s="55">
        <v>3.2719999999999998</v>
      </c>
      <c r="AU40" s="55">
        <v>3.302</v>
      </c>
      <c r="AV40" s="3">
        <v>3.3820000000000001</v>
      </c>
      <c r="AW40" s="3">
        <v>3.484</v>
      </c>
      <c r="AX40" s="3" t="s">
        <v>12</v>
      </c>
      <c r="AY40" s="3">
        <v>3.6890000000000001</v>
      </c>
      <c r="AZ40" s="15" t="s">
        <v>12</v>
      </c>
      <c r="BA40" s="10">
        <f t="shared" si="69"/>
        <v>3.484</v>
      </c>
      <c r="BB40" s="9">
        <f t="shared" si="70"/>
        <v>0.18199999999999994</v>
      </c>
      <c r="BC40" s="10">
        <f t="shared" si="71"/>
        <v>0.20500000000000007</v>
      </c>
      <c r="BD40" s="9">
        <v>7.58</v>
      </c>
      <c r="BE40" s="3">
        <v>8.1690000000000005</v>
      </c>
      <c r="BF40" s="15">
        <v>8.7539999999999996</v>
      </c>
      <c r="BG40" s="15">
        <f t="shared" si="72"/>
        <v>8.1690000000000005</v>
      </c>
      <c r="BH40" s="9">
        <f t="shared" si="73"/>
        <v>0.58900000000000041</v>
      </c>
      <c r="BI40" s="10">
        <f t="shared" si="74"/>
        <v>0.58499999999999908</v>
      </c>
      <c r="BJ40" s="9">
        <v>7.5439999999999996</v>
      </c>
      <c r="BK40" s="3">
        <v>8.1329999999999991</v>
      </c>
      <c r="BL40" s="15">
        <v>8.718</v>
      </c>
      <c r="BM40" s="15">
        <f t="shared" si="75"/>
        <v>8.1329999999999991</v>
      </c>
      <c r="BN40" s="9">
        <f t="shared" si="76"/>
        <v>0.58899999999999952</v>
      </c>
      <c r="BO40" s="10">
        <f t="shared" si="77"/>
        <v>0.58500000000000085</v>
      </c>
      <c r="BP40">
        <f t="shared" si="78"/>
        <v>0</v>
      </c>
      <c r="BQ40" s="93">
        <f t="shared" si="79"/>
        <v>1.0068376068376077</v>
      </c>
      <c r="BR40" s="93">
        <f t="shared" si="80"/>
        <v>1.0068376068376061</v>
      </c>
      <c r="BS40" s="93" t="str">
        <f>VLOOKUP(C40,'Koppeling locatie - aslocatie'!$A$2:$C$8139,2,FALSE)</f>
        <v>maas207</v>
      </c>
      <c r="BT40" s="93">
        <f>VLOOKUP($BS40,aslocaties_v01!$C$3:$AA$500,MATCH($K$3/10,aslocaties_v01!$C$2:$X$2),FALSE)</f>
        <v>7.2990000000000004</v>
      </c>
      <c r="BU40" s="93">
        <f>VLOOKUP(BS40,aslocaties_v01!$C$3:$AA$500,MATCH($K$3,aslocaties_v01!$C$2:$X$2),FALSE)</f>
        <v>7.8840000000000003</v>
      </c>
      <c r="BV40" s="93">
        <f>VLOOKUP(BS40,aslocaties_v01!$C$3:$AA$500,MATCH($K$3*10,aslocaties_v01!$C$2:$Y$2),FALSE)</f>
        <v>8.468</v>
      </c>
      <c r="BW40" s="93">
        <f t="shared" si="81"/>
        <v>0.58499999999999996</v>
      </c>
      <c r="BX40" s="93">
        <f t="shared" si="82"/>
        <v>0.58399999999999963</v>
      </c>
      <c r="BY40" s="94">
        <f t="shared" si="83"/>
        <v>0</v>
      </c>
      <c r="BZ40" s="94">
        <f t="shared" si="84"/>
        <v>5.1107325383291657E-3</v>
      </c>
      <c r="CA40" s="94">
        <f t="shared" si="85"/>
        <v>8.0000000000000071E-3</v>
      </c>
      <c r="CB40">
        <f t="shared" si="86"/>
        <v>8.0000000000000071E-3</v>
      </c>
      <c r="CC40" s="58">
        <f t="shared" si="87"/>
        <v>5.0000000000007816E-3</v>
      </c>
      <c r="CD40" s="95" t="b">
        <f t="shared" si="88"/>
        <v>0</v>
      </c>
      <c r="CE40" s="96" t="b">
        <f t="shared" si="89"/>
        <v>1</v>
      </c>
      <c r="CF40" t="b">
        <f t="shared" si="90"/>
        <v>1</v>
      </c>
      <c r="CG40" t="b">
        <f t="shared" si="91"/>
        <v>1</v>
      </c>
      <c r="CH40" s="84" t="b">
        <f t="shared" si="92"/>
        <v>1</v>
      </c>
      <c r="CI40">
        <f t="shared" si="93"/>
        <v>1.17</v>
      </c>
      <c r="CJ40" t="b">
        <f t="shared" si="94"/>
        <v>1</v>
      </c>
      <c r="CK40" t="b">
        <f t="shared" si="95"/>
        <v>1</v>
      </c>
      <c r="CL40" s="84" t="b">
        <f t="shared" si="115"/>
        <v>1</v>
      </c>
      <c r="CM40">
        <f t="shared" si="96"/>
        <v>3.484</v>
      </c>
      <c r="CN40" t="b">
        <f t="shared" si="97"/>
        <v>1</v>
      </c>
      <c r="CO40" s="84">
        <f t="shared" si="98"/>
        <v>6.1788118490827666E-2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1972</v>
      </c>
      <c r="B41" s="3">
        <v>2</v>
      </c>
      <c r="C41" s="3" t="s">
        <v>2196</v>
      </c>
      <c r="D41" s="3" t="str">
        <f t="shared" si="58"/>
        <v>MA_1_40-2_dk_0044</v>
      </c>
      <c r="E41" s="3" t="str">
        <f t="shared" si="59"/>
        <v>0044</v>
      </c>
      <c r="F41" s="3">
        <v>154669.359</v>
      </c>
      <c r="G41" s="15">
        <v>423958.96899999998</v>
      </c>
      <c r="H41" s="35" t="str">
        <f t="shared" si="60"/>
        <v>ja</v>
      </c>
      <c r="I41" s="42">
        <v>118</v>
      </c>
      <c r="J41" s="20" t="s">
        <v>376</v>
      </c>
      <c r="K41" s="21">
        <v>10000</v>
      </c>
      <c r="L41" s="28">
        <f t="shared" si="112"/>
        <v>1</v>
      </c>
      <c r="M41" s="28">
        <f t="shared" si="113"/>
        <v>1</v>
      </c>
      <c r="N41" s="56">
        <f t="shared" si="61"/>
        <v>10000</v>
      </c>
      <c r="O41" s="33">
        <f t="shared" si="114"/>
        <v>80.230865893386408</v>
      </c>
      <c r="P41" s="37">
        <f t="shared" si="62"/>
        <v>118.29510945933079</v>
      </c>
      <c r="Q41" s="9" t="s">
        <v>12</v>
      </c>
      <c r="R41" s="55" t="s">
        <v>12</v>
      </c>
      <c r="S41" s="55">
        <v>6.6</v>
      </c>
      <c r="T41" s="55">
        <v>6.9569999999999999</v>
      </c>
      <c r="U41" s="55">
        <v>7.2889999999999997</v>
      </c>
      <c r="V41" s="3">
        <v>7.5640000000000001</v>
      </c>
      <c r="W41" s="3">
        <v>7.875</v>
      </c>
      <c r="X41" s="3" t="s">
        <v>12</v>
      </c>
      <c r="Y41" s="3">
        <v>8.4619999999999997</v>
      </c>
      <c r="Z41" s="15" t="s">
        <v>12</v>
      </c>
      <c r="AA41" s="10">
        <f t="shared" si="63"/>
        <v>7.875</v>
      </c>
      <c r="AB41" s="9">
        <f t="shared" si="64"/>
        <v>0.5860000000000003</v>
      </c>
      <c r="AC41" s="10">
        <f t="shared" si="65"/>
        <v>0.58699999999999974</v>
      </c>
      <c r="AD41" s="9" t="s">
        <v>12</v>
      </c>
      <c r="AE41" s="55" t="s">
        <v>12</v>
      </c>
      <c r="AF41" s="55">
        <v>1.0529999999999999</v>
      </c>
      <c r="AG41" s="55">
        <v>1.0840000000000001</v>
      </c>
      <c r="AH41" s="55">
        <v>1.121</v>
      </c>
      <c r="AI41" s="3">
        <v>1.155</v>
      </c>
      <c r="AJ41" s="3">
        <v>1.1930000000000001</v>
      </c>
      <c r="AK41" s="3" t="s">
        <v>12</v>
      </c>
      <c r="AL41" s="3">
        <v>1.343</v>
      </c>
      <c r="AM41" s="15" t="s">
        <v>12</v>
      </c>
      <c r="AN41" s="10">
        <f t="shared" si="66"/>
        <v>1.1930000000000001</v>
      </c>
      <c r="AO41" s="9">
        <f t="shared" si="67"/>
        <v>7.2000000000000064E-2</v>
      </c>
      <c r="AP41" s="10">
        <f t="shared" si="68"/>
        <v>0.14999999999999991</v>
      </c>
      <c r="AQ41" s="9" t="s">
        <v>12</v>
      </c>
      <c r="AR41" s="55" t="s">
        <v>12</v>
      </c>
      <c r="AS41" s="55">
        <v>3.262</v>
      </c>
      <c r="AT41" s="55">
        <v>3.2989999999999999</v>
      </c>
      <c r="AU41" s="55">
        <v>3.4159999999999999</v>
      </c>
      <c r="AV41" s="3">
        <v>3.5219999999999998</v>
      </c>
      <c r="AW41" s="3">
        <v>3.6379999999999999</v>
      </c>
      <c r="AX41" s="3" t="s">
        <v>12</v>
      </c>
      <c r="AY41" s="3">
        <v>3.8479999999999999</v>
      </c>
      <c r="AZ41" s="15" t="s">
        <v>12</v>
      </c>
      <c r="BA41" s="10">
        <f t="shared" si="69"/>
        <v>3.6379999999999999</v>
      </c>
      <c r="BB41" s="9">
        <f t="shared" si="70"/>
        <v>0.22199999999999998</v>
      </c>
      <c r="BC41" s="10">
        <f t="shared" si="71"/>
        <v>0.20999999999999996</v>
      </c>
      <c r="BD41" s="9">
        <v>7.5979999999999999</v>
      </c>
      <c r="BE41" s="3">
        <v>8.19</v>
      </c>
      <c r="BF41" s="15">
        <v>8.7750000000000004</v>
      </c>
      <c r="BG41" s="15">
        <f t="shared" si="72"/>
        <v>8.19</v>
      </c>
      <c r="BH41" s="9">
        <f t="shared" si="73"/>
        <v>0.59199999999999964</v>
      </c>
      <c r="BI41" s="10">
        <f t="shared" si="74"/>
        <v>0.58500000000000085</v>
      </c>
      <c r="BJ41" s="9">
        <v>7.5590000000000002</v>
      </c>
      <c r="BK41" s="3">
        <v>8.15</v>
      </c>
      <c r="BL41" s="15">
        <v>8.7349999999999994</v>
      </c>
      <c r="BM41" s="15">
        <f t="shared" si="75"/>
        <v>8.15</v>
      </c>
      <c r="BN41" s="9">
        <f t="shared" si="76"/>
        <v>0.59100000000000019</v>
      </c>
      <c r="BO41" s="10">
        <f t="shared" si="77"/>
        <v>0.58499999999999908</v>
      </c>
      <c r="BP41">
        <f t="shared" si="78"/>
        <v>0</v>
      </c>
      <c r="BQ41" s="93">
        <f t="shared" si="79"/>
        <v>1.0102389078498282</v>
      </c>
      <c r="BR41" s="93">
        <f t="shared" si="80"/>
        <v>1.0085324232081909</v>
      </c>
      <c r="BS41" s="93" t="str">
        <f>VLOOKUP(C41,'Koppeling locatie - aslocatie'!$A$2:$C$8139,2,FALSE)</f>
        <v>maas207</v>
      </c>
      <c r="BT41" s="93">
        <f>VLOOKUP($BS41,aslocaties_v01!$C$3:$AA$500,MATCH($K$3/10,aslocaties_v01!$C$2:$X$2),FALSE)</f>
        <v>7.2990000000000004</v>
      </c>
      <c r="BU41" s="93">
        <f>VLOOKUP(BS41,aslocaties_v01!$C$3:$AA$500,MATCH($K$3,aslocaties_v01!$C$2:$X$2),FALSE)</f>
        <v>7.8840000000000003</v>
      </c>
      <c r="BV41" s="93">
        <f>VLOOKUP(BS41,aslocaties_v01!$C$3:$AA$500,MATCH($K$3*10,aslocaties_v01!$C$2:$Y$2),FALSE)</f>
        <v>8.468</v>
      </c>
      <c r="BW41" s="93">
        <f t="shared" si="81"/>
        <v>0.58499999999999996</v>
      </c>
      <c r="BX41" s="93">
        <f t="shared" si="82"/>
        <v>0.58399999999999963</v>
      </c>
      <c r="BY41" s="94">
        <f t="shared" si="83"/>
        <v>1.7064846416388058E-3</v>
      </c>
      <c r="BZ41" s="94">
        <f t="shared" si="84"/>
        <v>5.1107325383307201E-3</v>
      </c>
      <c r="CA41" s="94">
        <f t="shared" si="85"/>
        <v>1.0000000000000675E-2</v>
      </c>
      <c r="CB41">
        <f t="shared" si="86"/>
        <v>9.0000000000003411E-3</v>
      </c>
      <c r="CC41" s="58">
        <f t="shared" si="87"/>
        <v>6.0000000000002274E-3</v>
      </c>
      <c r="CD41" s="95" t="b">
        <f t="shared" si="88"/>
        <v>0</v>
      </c>
      <c r="CE41" s="96" t="b">
        <f t="shared" si="89"/>
        <v>1</v>
      </c>
      <c r="CF41" t="b">
        <f t="shared" si="90"/>
        <v>1</v>
      </c>
      <c r="CG41" t="b">
        <f t="shared" si="91"/>
        <v>1</v>
      </c>
      <c r="CH41" s="84" t="b">
        <f t="shared" si="92"/>
        <v>1</v>
      </c>
      <c r="CI41">
        <f t="shared" si="93"/>
        <v>1.1930000000000001</v>
      </c>
      <c r="CJ41" t="b">
        <f t="shared" si="94"/>
        <v>1</v>
      </c>
      <c r="CK41" t="b">
        <f t="shared" si="95"/>
        <v>1</v>
      </c>
      <c r="CL41" s="84" t="b">
        <f t="shared" si="115"/>
        <v>1</v>
      </c>
      <c r="CM41">
        <f t="shared" si="96"/>
        <v>3.6379999999999999</v>
      </c>
      <c r="CN41" t="b">
        <f t="shared" si="97"/>
        <v>1</v>
      </c>
      <c r="CO41" s="84">
        <f t="shared" si="98"/>
        <v>5.7781718726706906E-2</v>
      </c>
      <c r="CP41" t="b">
        <f t="shared" si="99"/>
        <v>1</v>
      </c>
      <c r="CQ41" s="96" t="b">
        <f t="shared" si="100"/>
        <v>1</v>
      </c>
      <c r="CR41" t="b">
        <f t="shared" si="101"/>
        <v>1</v>
      </c>
      <c r="CS41" t="b">
        <f t="shared" si="102"/>
        <v>1</v>
      </c>
      <c r="CT41" t="b">
        <f t="shared" si="103"/>
        <v>1</v>
      </c>
      <c r="CU41" t="b">
        <f t="shared" si="104"/>
        <v>1</v>
      </c>
      <c r="CV41" s="84" t="b">
        <f t="shared" si="105"/>
        <v>1</v>
      </c>
      <c r="CW41" t="b">
        <f t="shared" si="106"/>
        <v>0</v>
      </c>
      <c r="CX41" t="b">
        <f t="shared" si="107"/>
        <v>0</v>
      </c>
      <c r="CY41" t="b">
        <f t="shared" si="108"/>
        <v>1</v>
      </c>
      <c r="CZ41" t="b">
        <f t="shared" si="109"/>
        <v>1</v>
      </c>
      <c r="DA41" s="84">
        <f t="shared" si="110"/>
        <v>1</v>
      </c>
      <c r="DB41" t="b">
        <f t="shared" si="111"/>
        <v>0</v>
      </c>
    </row>
    <row r="42" spans="1:106">
      <c r="A42" s="9">
        <v>1973</v>
      </c>
      <c r="B42" s="3">
        <v>2</v>
      </c>
      <c r="C42" s="3" t="s">
        <v>2197</v>
      </c>
      <c r="D42" s="3" t="str">
        <f t="shared" si="58"/>
        <v>MA_1_40-2_dk_0045</v>
      </c>
      <c r="E42" s="3" t="str">
        <f t="shared" si="59"/>
        <v>0045</v>
      </c>
      <c r="F42" s="3">
        <v>154598.82800000001</v>
      </c>
      <c r="G42" s="15">
        <v>423864</v>
      </c>
      <c r="H42" s="35" t="str">
        <f t="shared" si="60"/>
        <v>ja</v>
      </c>
      <c r="I42" s="42">
        <v>145</v>
      </c>
      <c r="J42" s="20" t="s">
        <v>376</v>
      </c>
      <c r="K42" s="21">
        <v>10000</v>
      </c>
      <c r="L42" s="28">
        <f t="shared" si="112"/>
        <v>1</v>
      </c>
      <c r="M42" s="28">
        <f t="shared" si="113"/>
        <v>1</v>
      </c>
      <c r="N42" s="56">
        <f t="shared" si="61"/>
        <v>10000</v>
      </c>
      <c r="O42" s="33">
        <f t="shared" si="114"/>
        <v>118.29510945933079</v>
      </c>
      <c r="P42" s="37">
        <f t="shared" si="62"/>
        <v>81.659617755676535</v>
      </c>
      <c r="Q42" s="9" t="s">
        <v>12</v>
      </c>
      <c r="R42" s="55" t="s">
        <v>12</v>
      </c>
      <c r="S42" s="55">
        <v>6.5970000000000004</v>
      </c>
      <c r="T42" s="55">
        <v>6.9539999999999997</v>
      </c>
      <c r="U42" s="55">
        <v>7.2859999999999996</v>
      </c>
      <c r="V42" s="3">
        <v>7.56</v>
      </c>
      <c r="W42" s="3">
        <v>7.87</v>
      </c>
      <c r="X42" s="3" t="s">
        <v>12</v>
      </c>
      <c r="Y42" s="3">
        <v>8.4559999999999995</v>
      </c>
      <c r="Z42" s="15" t="s">
        <v>12</v>
      </c>
      <c r="AA42" s="10">
        <f t="shared" si="63"/>
        <v>7.87</v>
      </c>
      <c r="AB42" s="9">
        <f t="shared" si="64"/>
        <v>0.58400000000000052</v>
      </c>
      <c r="AC42" s="10">
        <f t="shared" si="65"/>
        <v>0.58599999999999941</v>
      </c>
      <c r="AD42" s="9" t="s">
        <v>12</v>
      </c>
      <c r="AE42" s="55" t="s">
        <v>12</v>
      </c>
      <c r="AF42" s="55">
        <v>1.0669999999999999</v>
      </c>
      <c r="AG42" s="55">
        <v>1.0980000000000001</v>
      </c>
      <c r="AH42" s="55">
        <v>1.1339999999999999</v>
      </c>
      <c r="AI42" s="3">
        <v>1.167</v>
      </c>
      <c r="AJ42" s="3">
        <v>1.2050000000000001</v>
      </c>
      <c r="AK42" s="3" t="s">
        <v>12</v>
      </c>
      <c r="AL42" s="3">
        <v>1.365</v>
      </c>
      <c r="AM42" s="15" t="s">
        <v>12</v>
      </c>
      <c r="AN42" s="10">
        <f t="shared" si="66"/>
        <v>1.2050000000000001</v>
      </c>
      <c r="AO42" s="9">
        <f t="shared" si="67"/>
        <v>7.1000000000000174E-2</v>
      </c>
      <c r="AP42" s="10">
        <f t="shared" si="68"/>
        <v>0.15999999999999992</v>
      </c>
      <c r="AQ42" s="9" t="s">
        <v>12</v>
      </c>
      <c r="AR42" s="55" t="s">
        <v>12</v>
      </c>
      <c r="AS42" s="55">
        <v>3.2709999999999999</v>
      </c>
      <c r="AT42" s="55">
        <v>3.3250000000000002</v>
      </c>
      <c r="AU42" s="55">
        <v>3.4489999999999998</v>
      </c>
      <c r="AV42" s="3">
        <v>3.5579999999999998</v>
      </c>
      <c r="AW42" s="3">
        <v>3.6720000000000002</v>
      </c>
      <c r="AX42" s="3" t="s">
        <v>12</v>
      </c>
      <c r="AY42" s="3">
        <v>3.8889999999999998</v>
      </c>
      <c r="AZ42" s="15" t="s">
        <v>12</v>
      </c>
      <c r="BA42" s="10">
        <f t="shared" si="69"/>
        <v>3.6720000000000002</v>
      </c>
      <c r="BB42" s="9">
        <f t="shared" si="70"/>
        <v>0.22300000000000031</v>
      </c>
      <c r="BC42" s="10">
        <f t="shared" si="71"/>
        <v>0.21699999999999964</v>
      </c>
      <c r="BD42" s="9">
        <v>7.8079999999999998</v>
      </c>
      <c r="BE42" s="3">
        <v>8.4269999999999996</v>
      </c>
      <c r="BF42" s="15">
        <v>9.02</v>
      </c>
      <c r="BG42" s="15">
        <f t="shared" si="72"/>
        <v>8.4269999999999996</v>
      </c>
      <c r="BH42" s="9">
        <f t="shared" si="73"/>
        <v>0.61899999999999977</v>
      </c>
      <c r="BI42" s="10">
        <f t="shared" si="74"/>
        <v>0.59299999999999997</v>
      </c>
      <c r="BJ42" s="9">
        <v>7.7519999999999998</v>
      </c>
      <c r="BK42" s="3">
        <v>8.3680000000000003</v>
      </c>
      <c r="BL42" s="15">
        <v>8.9610000000000003</v>
      </c>
      <c r="BM42" s="15">
        <f t="shared" si="75"/>
        <v>8.3680000000000003</v>
      </c>
      <c r="BN42" s="9">
        <f t="shared" si="76"/>
        <v>0.61600000000000055</v>
      </c>
      <c r="BO42" s="10">
        <f t="shared" si="77"/>
        <v>0.59299999999999997</v>
      </c>
      <c r="BP42">
        <f t="shared" si="78"/>
        <v>0</v>
      </c>
      <c r="BQ42" s="93">
        <f t="shared" si="79"/>
        <v>1.0599315068493138</v>
      </c>
      <c r="BR42" s="93">
        <f t="shared" si="80"/>
        <v>1.0547945205479452</v>
      </c>
      <c r="BS42" s="93" t="str">
        <f>VLOOKUP(C42,'Koppeling locatie - aslocatie'!$A$2:$C$8139,2,FALSE)</f>
        <v>maas208</v>
      </c>
      <c r="BT42" s="93">
        <f>VLOOKUP($BS42,aslocaties_v01!$C$3:$AA$500,MATCH($K$3/10,aslocaties_v01!$C$2:$X$2),FALSE)</f>
        <v>7.2830000000000004</v>
      </c>
      <c r="BU42" s="93">
        <f>VLOOKUP(BS42,aslocaties_v01!$C$3:$AA$500,MATCH($K$3,aslocaties_v01!$C$2:$X$2),FALSE)</f>
        <v>7.8680000000000003</v>
      </c>
      <c r="BV42" s="93">
        <f>VLOOKUP(BS42,aslocaties_v01!$C$3:$AA$500,MATCH($K$3*10,aslocaties_v01!$C$2:$Y$2),FALSE)</f>
        <v>8.4540000000000006</v>
      </c>
      <c r="BW42" s="93">
        <f t="shared" si="81"/>
        <v>0.58499999999999996</v>
      </c>
      <c r="BX42" s="93">
        <f t="shared" si="82"/>
        <v>0.5860000000000003</v>
      </c>
      <c r="BY42" s="94">
        <f t="shared" si="83"/>
        <v>1.7123287671223508E-3</v>
      </c>
      <c r="BZ42" s="94">
        <f t="shared" si="84"/>
        <v>1.5543122344752192E-15</v>
      </c>
      <c r="CA42" s="94">
        <f t="shared" si="85"/>
        <v>2.9999999999992255E-3</v>
      </c>
      <c r="CB42">
        <f t="shared" si="86"/>
        <v>1.9999999999997797E-3</v>
      </c>
      <c r="CC42" s="58">
        <f t="shared" si="87"/>
        <v>1.9999999999988916E-3</v>
      </c>
      <c r="CD42" s="95" t="b">
        <f t="shared" si="88"/>
        <v>0</v>
      </c>
      <c r="CE42" s="96" t="b">
        <f t="shared" si="89"/>
        <v>1</v>
      </c>
      <c r="CF42" t="b">
        <f t="shared" si="90"/>
        <v>1</v>
      </c>
      <c r="CG42" t="b">
        <f t="shared" si="91"/>
        <v>1</v>
      </c>
      <c r="CH42" s="84" t="b">
        <f t="shared" si="92"/>
        <v>1</v>
      </c>
      <c r="CI42">
        <f t="shared" si="93"/>
        <v>1.2050000000000001</v>
      </c>
      <c r="CJ42" t="b">
        <f t="shared" si="94"/>
        <v>1</v>
      </c>
      <c r="CK42" t="b">
        <f t="shared" si="95"/>
        <v>1</v>
      </c>
      <c r="CL42" s="84" t="b">
        <f t="shared" si="115"/>
        <v>1</v>
      </c>
      <c r="CM42">
        <f t="shared" si="96"/>
        <v>3.6720000000000002</v>
      </c>
      <c r="CN42" t="b">
        <f t="shared" si="97"/>
        <v>1</v>
      </c>
      <c r="CO42" s="84">
        <f t="shared" si="98"/>
        <v>5.7287135040349609E-2</v>
      </c>
      <c r="CP42" t="b">
        <f t="shared" si="99"/>
        <v>1</v>
      </c>
      <c r="CQ42" s="96" t="b">
        <f t="shared" si="100"/>
        <v>1</v>
      </c>
      <c r="CR42" t="b">
        <f t="shared" si="101"/>
        <v>0</v>
      </c>
      <c r="CS42" t="b">
        <f t="shared" si="102"/>
        <v>0</v>
      </c>
      <c r="CT42" t="b">
        <f t="shared" si="103"/>
        <v>1</v>
      </c>
      <c r="CU42" t="b">
        <f t="shared" si="104"/>
        <v>1</v>
      </c>
      <c r="CV42" s="84" t="b">
        <f t="shared" si="105"/>
        <v>1</v>
      </c>
      <c r="CW42" t="b">
        <f t="shared" si="106"/>
        <v>1</v>
      </c>
      <c r="CX42" t="b">
        <f t="shared" si="107"/>
        <v>1</v>
      </c>
      <c r="CY42" t="b">
        <f t="shared" si="108"/>
        <v>1</v>
      </c>
      <c r="CZ42" t="b">
        <f t="shared" si="109"/>
        <v>1</v>
      </c>
      <c r="DA42" s="84">
        <f t="shared" si="110"/>
        <v>1</v>
      </c>
      <c r="DB42" t="b">
        <f t="shared" si="111"/>
        <v>0</v>
      </c>
    </row>
    <row r="43" spans="1:106">
      <c r="A43" s="9">
        <v>1974</v>
      </c>
      <c r="B43" s="3">
        <v>2</v>
      </c>
      <c r="C43" s="3" t="s">
        <v>2198</v>
      </c>
      <c r="D43" s="3" t="str">
        <f t="shared" si="58"/>
        <v>MA_1_40-2_dk_0046</v>
      </c>
      <c r="E43" s="3" t="str">
        <f t="shared" si="59"/>
        <v>0046</v>
      </c>
      <c r="F43" s="3">
        <v>154531.984</v>
      </c>
      <c r="G43" s="15">
        <v>423817.09399999998</v>
      </c>
      <c r="H43" s="35" t="str">
        <f t="shared" si="60"/>
        <v>ja</v>
      </c>
      <c r="I43" s="42">
        <v>150</v>
      </c>
      <c r="J43" s="20" t="s">
        <v>376</v>
      </c>
      <c r="K43" s="21">
        <v>10000</v>
      </c>
      <c r="L43" s="28">
        <f t="shared" si="112"/>
        <v>1</v>
      </c>
      <c r="M43" s="28">
        <f t="shared" si="113"/>
        <v>1</v>
      </c>
      <c r="N43" s="56">
        <f t="shared" si="61"/>
        <v>10000</v>
      </c>
      <c r="O43" s="33">
        <f t="shared" si="114"/>
        <v>81.659617755676535</v>
      </c>
      <c r="P43" s="37">
        <f t="shared" si="62"/>
        <v>130.00687091457073</v>
      </c>
      <c r="Q43" s="9" t="s">
        <v>12</v>
      </c>
      <c r="R43" s="55" t="s">
        <v>12</v>
      </c>
      <c r="S43" s="55">
        <v>6.585</v>
      </c>
      <c r="T43" s="55">
        <v>6.9480000000000004</v>
      </c>
      <c r="U43" s="55">
        <v>7.2789999999999999</v>
      </c>
      <c r="V43" s="3">
        <v>7.5519999999999996</v>
      </c>
      <c r="W43" s="3">
        <v>7.8639999999999999</v>
      </c>
      <c r="X43" s="3" t="s">
        <v>12</v>
      </c>
      <c r="Y43" s="3">
        <v>8.4469999999999992</v>
      </c>
      <c r="Z43" s="15" t="s">
        <v>12</v>
      </c>
      <c r="AA43" s="10">
        <f t="shared" si="63"/>
        <v>7.8639999999999999</v>
      </c>
      <c r="AB43" s="9">
        <f t="shared" si="64"/>
        <v>0.58499999999999996</v>
      </c>
      <c r="AC43" s="10">
        <f t="shared" si="65"/>
        <v>0.5829999999999993</v>
      </c>
      <c r="AD43" s="9" t="s">
        <v>12</v>
      </c>
      <c r="AE43" s="55" t="s">
        <v>12</v>
      </c>
      <c r="AF43" s="55">
        <v>0.96499999999999997</v>
      </c>
      <c r="AG43" s="55">
        <v>1.044</v>
      </c>
      <c r="AH43" s="55">
        <v>1.1319999999999999</v>
      </c>
      <c r="AI43" s="3">
        <v>1.2130000000000001</v>
      </c>
      <c r="AJ43" s="3">
        <v>1.302</v>
      </c>
      <c r="AK43" s="3" t="s">
        <v>12</v>
      </c>
      <c r="AL43" s="3">
        <v>1.472</v>
      </c>
      <c r="AM43" s="15" t="s">
        <v>12</v>
      </c>
      <c r="AN43" s="10">
        <f t="shared" si="66"/>
        <v>1.302</v>
      </c>
      <c r="AO43" s="9">
        <f t="shared" si="67"/>
        <v>0.17000000000000015</v>
      </c>
      <c r="AP43" s="10">
        <f t="shared" si="68"/>
        <v>0.16999999999999993</v>
      </c>
      <c r="AQ43" s="9" t="s">
        <v>12</v>
      </c>
      <c r="AR43" s="55" t="s">
        <v>12</v>
      </c>
      <c r="AS43" s="55">
        <v>3.3279999999999998</v>
      </c>
      <c r="AT43" s="55">
        <v>3.4550000000000001</v>
      </c>
      <c r="AU43" s="55">
        <v>3.59</v>
      </c>
      <c r="AV43" s="3">
        <v>3.7029999999999998</v>
      </c>
      <c r="AW43" s="3">
        <v>3.819</v>
      </c>
      <c r="AX43" s="3" t="s">
        <v>12</v>
      </c>
      <c r="AY43" s="3">
        <v>4.0439999999999996</v>
      </c>
      <c r="AZ43" s="15" t="s">
        <v>12</v>
      </c>
      <c r="BA43" s="10">
        <f t="shared" si="69"/>
        <v>3.819</v>
      </c>
      <c r="BB43" s="9">
        <f t="shared" si="70"/>
        <v>0.22900000000000009</v>
      </c>
      <c r="BC43" s="10">
        <f t="shared" si="71"/>
        <v>0.22499999999999964</v>
      </c>
      <c r="BD43" s="9">
        <v>7.8780000000000001</v>
      </c>
      <c r="BE43" s="3">
        <v>8.5069999999999997</v>
      </c>
      <c r="BF43" s="15">
        <v>9.1080000000000005</v>
      </c>
      <c r="BG43" s="15">
        <f t="shared" si="72"/>
        <v>8.5069999999999997</v>
      </c>
      <c r="BH43" s="9">
        <f t="shared" si="73"/>
        <v>0.62899999999999956</v>
      </c>
      <c r="BI43" s="10">
        <f t="shared" si="74"/>
        <v>0.60100000000000087</v>
      </c>
      <c r="BJ43" s="9">
        <v>7.8179999999999996</v>
      </c>
      <c r="BK43" s="3">
        <v>8.4450000000000003</v>
      </c>
      <c r="BL43" s="15">
        <v>9.0470000000000006</v>
      </c>
      <c r="BM43" s="15">
        <f t="shared" si="75"/>
        <v>8.4450000000000003</v>
      </c>
      <c r="BN43" s="9">
        <f t="shared" si="76"/>
        <v>0.62700000000000067</v>
      </c>
      <c r="BO43" s="10">
        <f t="shared" si="77"/>
        <v>0.60200000000000031</v>
      </c>
      <c r="BP43">
        <f t="shared" si="78"/>
        <v>0</v>
      </c>
      <c r="BQ43" s="93">
        <f t="shared" si="79"/>
        <v>1.0752136752136745</v>
      </c>
      <c r="BR43" s="93">
        <f t="shared" si="80"/>
        <v>1.0717948717948731</v>
      </c>
      <c r="BS43" s="93" t="str">
        <f>VLOOKUP(C43,'Koppeling locatie - aslocatie'!$A$2:$C$8139,2,FALSE)</f>
        <v>maas208</v>
      </c>
      <c r="BT43" s="93">
        <f>VLOOKUP($BS43,aslocaties_v01!$C$3:$AA$500,MATCH($K$3/10,aslocaties_v01!$C$2:$X$2),FALSE)</f>
        <v>7.2830000000000004</v>
      </c>
      <c r="BU43" s="93">
        <f>VLOOKUP(BS43,aslocaties_v01!$C$3:$AA$500,MATCH($K$3,aslocaties_v01!$C$2:$X$2),FALSE)</f>
        <v>7.8680000000000003</v>
      </c>
      <c r="BV43" s="93">
        <f>VLOOKUP(BS43,aslocaties_v01!$C$3:$AA$500,MATCH($K$3*10,aslocaties_v01!$C$2:$Y$2),FALSE)</f>
        <v>8.4540000000000006</v>
      </c>
      <c r="BW43" s="93">
        <f t="shared" si="81"/>
        <v>0.58499999999999996</v>
      </c>
      <c r="BX43" s="93">
        <f t="shared" si="82"/>
        <v>0.5860000000000003</v>
      </c>
      <c r="BY43" s="94">
        <f t="shared" si="83"/>
        <v>0</v>
      </c>
      <c r="BZ43" s="94">
        <f t="shared" si="84"/>
        <v>5.1457975986295423E-3</v>
      </c>
      <c r="CA43" s="94">
        <f t="shared" si="85"/>
        <v>4.0000000000004476E-3</v>
      </c>
      <c r="CB43">
        <f t="shared" si="86"/>
        <v>4.0000000000004476E-3</v>
      </c>
      <c r="CC43" s="58">
        <f t="shared" si="87"/>
        <v>7.0000000000014495E-3</v>
      </c>
      <c r="CD43" s="95" t="b">
        <f t="shared" si="88"/>
        <v>0</v>
      </c>
      <c r="CE43" s="96" t="b">
        <f t="shared" si="89"/>
        <v>1</v>
      </c>
      <c r="CF43" t="b">
        <f t="shared" si="90"/>
        <v>1</v>
      </c>
      <c r="CG43" t="b">
        <f t="shared" si="91"/>
        <v>1</v>
      </c>
      <c r="CH43" s="84" t="b">
        <f t="shared" si="92"/>
        <v>1</v>
      </c>
      <c r="CI43">
        <f t="shared" si="93"/>
        <v>1.302</v>
      </c>
      <c r="CJ43" t="b">
        <f t="shared" si="94"/>
        <v>1</v>
      </c>
      <c r="CK43" t="b">
        <f t="shared" si="95"/>
        <v>0</v>
      </c>
      <c r="CL43" s="84" t="b">
        <f t="shared" si="115"/>
        <v>1</v>
      </c>
      <c r="CM43">
        <f t="shared" si="96"/>
        <v>3.819</v>
      </c>
      <c r="CN43" t="b">
        <f t="shared" si="97"/>
        <v>1</v>
      </c>
      <c r="CO43" s="84">
        <f t="shared" si="98"/>
        <v>5.7225167050415471E-2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1975</v>
      </c>
      <c r="B44" s="3">
        <v>2</v>
      </c>
      <c r="C44" s="3" t="s">
        <v>2199</v>
      </c>
      <c r="D44" s="3" t="str">
        <f t="shared" si="58"/>
        <v>MA_1_40-2_dk_0047</v>
      </c>
      <c r="E44" s="3" t="str">
        <f t="shared" si="59"/>
        <v>0047</v>
      </c>
      <c r="F44" s="3">
        <v>154412.95300000001</v>
      </c>
      <c r="G44" s="15">
        <v>423764.81199999998</v>
      </c>
      <c r="H44" s="35" t="str">
        <f t="shared" si="60"/>
        <v>ja</v>
      </c>
      <c r="I44" s="42">
        <v>149</v>
      </c>
      <c r="J44" s="20" t="s">
        <v>376</v>
      </c>
      <c r="K44" s="21">
        <v>10000</v>
      </c>
      <c r="L44" s="28">
        <f t="shared" si="112"/>
        <v>1</v>
      </c>
      <c r="M44" s="28">
        <f t="shared" si="113"/>
        <v>1</v>
      </c>
      <c r="N44" s="56">
        <f t="shared" si="61"/>
        <v>10000</v>
      </c>
      <c r="O44" s="33">
        <f t="shared" si="114"/>
        <v>130.00687091457073</v>
      </c>
      <c r="P44" s="37">
        <f t="shared" si="62"/>
        <v>86.022490838153615</v>
      </c>
      <c r="Q44" s="9" t="s">
        <v>12</v>
      </c>
      <c r="R44" s="55" t="s">
        <v>12</v>
      </c>
      <c r="S44" s="55">
        <v>6.5839999999999996</v>
      </c>
      <c r="T44" s="55">
        <v>6.9459999999999997</v>
      </c>
      <c r="U44" s="55">
        <v>7.2779999999999996</v>
      </c>
      <c r="V44" s="3">
        <v>7.5510000000000002</v>
      </c>
      <c r="W44" s="3">
        <v>7.8630000000000004</v>
      </c>
      <c r="X44" s="3" t="s">
        <v>12</v>
      </c>
      <c r="Y44" s="3">
        <v>8.4459999999999997</v>
      </c>
      <c r="Z44" s="15" t="s">
        <v>12</v>
      </c>
      <c r="AA44" s="10">
        <f t="shared" si="63"/>
        <v>7.8630000000000004</v>
      </c>
      <c r="AB44" s="9">
        <f t="shared" si="64"/>
        <v>0.58500000000000085</v>
      </c>
      <c r="AC44" s="10">
        <f t="shared" si="65"/>
        <v>0.5829999999999993</v>
      </c>
      <c r="AD44" s="9" t="s">
        <v>12</v>
      </c>
      <c r="AE44" s="55" t="s">
        <v>12</v>
      </c>
      <c r="AF44" s="55">
        <v>0.97199999999999998</v>
      </c>
      <c r="AG44" s="55">
        <v>1.0529999999999999</v>
      </c>
      <c r="AH44" s="55">
        <v>1.143</v>
      </c>
      <c r="AI44" s="3">
        <v>1.226</v>
      </c>
      <c r="AJ44" s="3">
        <v>1.3169999999999999</v>
      </c>
      <c r="AK44" s="3" t="s">
        <v>12</v>
      </c>
      <c r="AL44" s="3">
        <v>1.4910000000000001</v>
      </c>
      <c r="AM44" s="15" t="s">
        <v>12</v>
      </c>
      <c r="AN44" s="10">
        <f t="shared" si="66"/>
        <v>1.3169999999999999</v>
      </c>
      <c r="AO44" s="9">
        <f t="shared" si="67"/>
        <v>0.17399999999999993</v>
      </c>
      <c r="AP44" s="10">
        <f t="shared" si="68"/>
        <v>0.17400000000000015</v>
      </c>
      <c r="AQ44" s="9" t="s">
        <v>12</v>
      </c>
      <c r="AR44" s="55" t="s">
        <v>12</v>
      </c>
      <c r="AS44" s="55">
        <v>3.3149999999999999</v>
      </c>
      <c r="AT44" s="55">
        <v>3.44</v>
      </c>
      <c r="AU44" s="55">
        <v>3.5739999999999998</v>
      </c>
      <c r="AV44" s="3">
        <v>3.6869999999999998</v>
      </c>
      <c r="AW44" s="3">
        <v>3.8039999999999998</v>
      </c>
      <c r="AX44" s="3" t="s">
        <v>12</v>
      </c>
      <c r="AY44" s="3">
        <v>4.024</v>
      </c>
      <c r="AZ44" s="15" t="s">
        <v>12</v>
      </c>
      <c r="BA44" s="10">
        <f t="shared" si="69"/>
        <v>3.8039999999999998</v>
      </c>
      <c r="BB44" s="9">
        <f t="shared" si="70"/>
        <v>0.22999999999999998</v>
      </c>
      <c r="BC44" s="10">
        <f t="shared" si="71"/>
        <v>0.2200000000000002</v>
      </c>
      <c r="BD44" s="9">
        <v>7.8449999999999998</v>
      </c>
      <c r="BE44" s="3">
        <v>8.4700000000000006</v>
      </c>
      <c r="BF44" s="15">
        <v>9.0679999999999996</v>
      </c>
      <c r="BG44" s="15">
        <f t="shared" si="72"/>
        <v>8.4700000000000006</v>
      </c>
      <c r="BH44" s="9">
        <f t="shared" si="73"/>
        <v>0.62500000000000089</v>
      </c>
      <c r="BI44" s="10">
        <f t="shared" si="74"/>
        <v>0.59799999999999898</v>
      </c>
      <c r="BJ44" s="9">
        <v>7.7869999999999999</v>
      </c>
      <c r="BK44" s="3">
        <v>8.4109999999999996</v>
      </c>
      <c r="BL44" s="15">
        <v>9.0090000000000003</v>
      </c>
      <c r="BM44" s="15">
        <f t="shared" si="75"/>
        <v>8.4109999999999996</v>
      </c>
      <c r="BN44" s="9">
        <f t="shared" si="76"/>
        <v>0.62399999999999967</v>
      </c>
      <c r="BO44" s="10">
        <f t="shared" si="77"/>
        <v>0.59800000000000075</v>
      </c>
      <c r="BP44">
        <f t="shared" si="78"/>
        <v>0</v>
      </c>
      <c r="BQ44" s="93">
        <f t="shared" si="79"/>
        <v>1.0683760683760684</v>
      </c>
      <c r="BR44" s="93">
        <f t="shared" si="80"/>
        <v>1.0666666666666644</v>
      </c>
      <c r="BS44" s="93" t="str">
        <f>VLOOKUP(C44,'Koppeling locatie - aslocatie'!$A$2:$C$8139,2,FALSE)</f>
        <v>maas208</v>
      </c>
      <c r="BT44" s="93">
        <f>VLOOKUP($BS44,aslocaties_v01!$C$3:$AA$500,MATCH($K$3/10,aslocaties_v01!$C$2:$X$2),FALSE)</f>
        <v>7.2830000000000004</v>
      </c>
      <c r="BU44" s="93">
        <f>VLOOKUP(BS44,aslocaties_v01!$C$3:$AA$500,MATCH($K$3,aslocaties_v01!$C$2:$X$2),FALSE)</f>
        <v>7.8680000000000003</v>
      </c>
      <c r="BV44" s="93">
        <f>VLOOKUP(BS44,aslocaties_v01!$C$3:$AA$500,MATCH($K$3*10,aslocaties_v01!$C$2:$Y$2),FALSE)</f>
        <v>8.4540000000000006</v>
      </c>
      <c r="BW44" s="93">
        <f t="shared" si="81"/>
        <v>0.58499999999999996</v>
      </c>
      <c r="BX44" s="93">
        <f t="shared" si="82"/>
        <v>0.5860000000000003</v>
      </c>
      <c r="BY44" s="94">
        <f t="shared" si="83"/>
        <v>1.5543122344752192E-15</v>
      </c>
      <c r="BZ44" s="94">
        <f t="shared" si="84"/>
        <v>5.1457975986295423E-3</v>
      </c>
      <c r="CA44" s="94">
        <f t="shared" si="85"/>
        <v>5.0000000000007816E-3</v>
      </c>
      <c r="CB44">
        <f t="shared" si="86"/>
        <v>4.9999999999998934E-3</v>
      </c>
      <c r="CC44" s="58">
        <f t="shared" si="87"/>
        <v>8.0000000000008953E-3</v>
      </c>
      <c r="CD44" s="95" t="b">
        <f t="shared" si="88"/>
        <v>0</v>
      </c>
      <c r="CE44" s="96" t="b">
        <f t="shared" si="89"/>
        <v>1</v>
      </c>
      <c r="CF44" t="b">
        <f t="shared" si="90"/>
        <v>1</v>
      </c>
      <c r="CG44" t="b">
        <f t="shared" si="91"/>
        <v>1</v>
      </c>
      <c r="CH44" s="84" t="b">
        <f t="shared" si="92"/>
        <v>1</v>
      </c>
      <c r="CI44">
        <f t="shared" si="93"/>
        <v>1.3169999999999999</v>
      </c>
      <c r="CJ44" t="b">
        <f t="shared" si="94"/>
        <v>1</v>
      </c>
      <c r="CK44" t="b">
        <f t="shared" si="95"/>
        <v>0</v>
      </c>
      <c r="CL44" s="84" t="b">
        <f t="shared" si="115"/>
        <v>1</v>
      </c>
      <c r="CM44">
        <f t="shared" si="96"/>
        <v>3.8039999999999998</v>
      </c>
      <c r="CN44" t="b">
        <f t="shared" si="97"/>
        <v>1</v>
      </c>
      <c r="CO44" s="84">
        <f t="shared" si="98"/>
        <v>5.8341845129453722E-2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1976</v>
      </c>
      <c r="B45" s="3">
        <v>2</v>
      </c>
      <c r="C45" s="3" t="s">
        <v>2200</v>
      </c>
      <c r="D45" s="3" t="str">
        <f t="shared" si="58"/>
        <v>MA_1_40-2_dk_0048</v>
      </c>
      <c r="E45" s="3" t="str">
        <f t="shared" si="59"/>
        <v>0048</v>
      </c>
      <c r="F45" s="3">
        <v>154334.234</v>
      </c>
      <c r="G45" s="15">
        <v>423730.125</v>
      </c>
      <c r="H45" s="35" t="str">
        <f t="shared" si="60"/>
        <v>ja</v>
      </c>
      <c r="I45" s="42">
        <v>149</v>
      </c>
      <c r="J45" s="20" t="s">
        <v>376</v>
      </c>
      <c r="K45" s="21">
        <v>10000</v>
      </c>
      <c r="L45" s="28">
        <f t="shared" si="112"/>
        <v>1</v>
      </c>
      <c r="M45" s="28">
        <f t="shared" si="113"/>
        <v>1</v>
      </c>
      <c r="N45" s="56">
        <f t="shared" si="61"/>
        <v>10000</v>
      </c>
      <c r="O45" s="33">
        <f t="shared" si="114"/>
        <v>86.022490838153615</v>
      </c>
      <c r="P45" s="37">
        <f t="shared" si="62"/>
        <v>80.202506718923871</v>
      </c>
      <c r="Q45" s="9" t="s">
        <v>12</v>
      </c>
      <c r="R45" s="55" t="s">
        <v>12</v>
      </c>
      <c r="S45" s="55">
        <v>6.585</v>
      </c>
      <c r="T45" s="55">
        <v>6.9480000000000004</v>
      </c>
      <c r="U45" s="55">
        <v>7.2789999999999999</v>
      </c>
      <c r="V45" s="3">
        <v>7.5519999999999996</v>
      </c>
      <c r="W45" s="3">
        <v>7.8639999999999999</v>
      </c>
      <c r="X45" s="3" t="s">
        <v>12</v>
      </c>
      <c r="Y45" s="3">
        <v>8.4480000000000004</v>
      </c>
      <c r="Z45" s="15" t="s">
        <v>12</v>
      </c>
      <c r="AA45" s="10">
        <f t="shared" si="63"/>
        <v>7.8639999999999999</v>
      </c>
      <c r="AB45" s="9">
        <f t="shared" si="64"/>
        <v>0.58499999999999996</v>
      </c>
      <c r="AC45" s="10">
        <f t="shared" si="65"/>
        <v>0.58400000000000052</v>
      </c>
      <c r="AD45" s="9" t="s">
        <v>12</v>
      </c>
      <c r="AE45" s="55" t="s">
        <v>12</v>
      </c>
      <c r="AF45" s="55">
        <v>1.012</v>
      </c>
      <c r="AG45" s="55">
        <v>1.1000000000000001</v>
      </c>
      <c r="AH45" s="55">
        <v>1.1990000000000001</v>
      </c>
      <c r="AI45" s="3">
        <v>1.288</v>
      </c>
      <c r="AJ45" s="3">
        <v>1.387</v>
      </c>
      <c r="AK45" s="3" t="s">
        <v>12</v>
      </c>
      <c r="AL45" s="3">
        <v>1.577</v>
      </c>
      <c r="AM45" s="15" t="s">
        <v>12</v>
      </c>
      <c r="AN45" s="10">
        <f t="shared" si="66"/>
        <v>1.387</v>
      </c>
      <c r="AO45" s="9">
        <f t="shared" si="67"/>
        <v>0.18799999999999994</v>
      </c>
      <c r="AP45" s="10">
        <f t="shared" si="68"/>
        <v>0.18999999999999995</v>
      </c>
      <c r="AQ45" s="9" t="s">
        <v>12</v>
      </c>
      <c r="AR45" s="55" t="s">
        <v>12</v>
      </c>
      <c r="AS45" s="55">
        <v>3.3889999999999998</v>
      </c>
      <c r="AT45" s="55">
        <v>3.52</v>
      </c>
      <c r="AU45" s="55">
        <v>3.661</v>
      </c>
      <c r="AV45" s="3">
        <v>3.7829999999999999</v>
      </c>
      <c r="AW45" s="3">
        <v>3.9039999999999999</v>
      </c>
      <c r="AX45" s="3" t="s">
        <v>12</v>
      </c>
      <c r="AY45" s="3">
        <v>4.133</v>
      </c>
      <c r="AZ45" s="15" t="s">
        <v>12</v>
      </c>
      <c r="BA45" s="10">
        <f t="shared" si="69"/>
        <v>3.9039999999999999</v>
      </c>
      <c r="BB45" s="9">
        <f t="shared" si="70"/>
        <v>0.24299999999999988</v>
      </c>
      <c r="BC45" s="10">
        <f t="shared" si="71"/>
        <v>0.22900000000000009</v>
      </c>
      <c r="BD45" s="9">
        <v>7.8780000000000001</v>
      </c>
      <c r="BE45" s="3">
        <v>8.5079999999999991</v>
      </c>
      <c r="BF45" s="15">
        <v>9.11</v>
      </c>
      <c r="BG45" s="15">
        <f t="shared" si="72"/>
        <v>8.5079999999999991</v>
      </c>
      <c r="BH45" s="9">
        <f t="shared" si="73"/>
        <v>0.62999999999999901</v>
      </c>
      <c r="BI45" s="10">
        <f t="shared" si="74"/>
        <v>0.60200000000000031</v>
      </c>
      <c r="BJ45" s="9">
        <v>7.8179999999999996</v>
      </c>
      <c r="BK45" s="3">
        <v>8.4459999999999997</v>
      </c>
      <c r="BL45" s="15">
        <v>9.0489999999999995</v>
      </c>
      <c r="BM45" s="15">
        <f t="shared" si="75"/>
        <v>8.4459999999999997</v>
      </c>
      <c r="BN45" s="9">
        <f t="shared" si="76"/>
        <v>0.62800000000000011</v>
      </c>
      <c r="BO45" s="10">
        <f t="shared" si="77"/>
        <v>0.60299999999999976</v>
      </c>
      <c r="BP45">
        <f t="shared" si="78"/>
        <v>0</v>
      </c>
      <c r="BQ45" s="93">
        <f t="shared" si="79"/>
        <v>1.0769230769230753</v>
      </c>
      <c r="BR45" s="93">
        <f t="shared" si="80"/>
        <v>1.0735042735042737</v>
      </c>
      <c r="BS45" s="93" t="str">
        <f>VLOOKUP(C45,'Koppeling locatie - aslocatie'!$A$2:$C$8139,2,FALSE)</f>
        <v>maas208</v>
      </c>
      <c r="BT45" s="93">
        <f>VLOOKUP($BS45,aslocaties_v01!$C$3:$AA$500,MATCH($K$3/10,aslocaties_v01!$C$2:$X$2),FALSE)</f>
        <v>7.2830000000000004</v>
      </c>
      <c r="BU45" s="93">
        <f>VLOOKUP(BS45,aslocaties_v01!$C$3:$AA$500,MATCH($K$3,aslocaties_v01!$C$2:$X$2),FALSE)</f>
        <v>7.8680000000000003</v>
      </c>
      <c r="BV45" s="93">
        <f>VLOOKUP(BS45,aslocaties_v01!$C$3:$AA$500,MATCH($K$3*10,aslocaties_v01!$C$2:$Y$2),FALSE)</f>
        <v>8.4540000000000006</v>
      </c>
      <c r="BW45" s="93">
        <f t="shared" si="81"/>
        <v>0.58499999999999996</v>
      </c>
      <c r="BX45" s="93">
        <f t="shared" si="82"/>
        <v>0.5860000000000003</v>
      </c>
      <c r="BY45" s="94">
        <f t="shared" si="83"/>
        <v>0</v>
      </c>
      <c r="BZ45" s="94">
        <f t="shared" si="84"/>
        <v>3.424657534246256E-3</v>
      </c>
      <c r="CA45" s="94">
        <f t="shared" si="85"/>
        <v>4.0000000000004476E-3</v>
      </c>
      <c r="CB45">
        <f t="shared" si="86"/>
        <v>4.0000000000004476E-3</v>
      </c>
      <c r="CC45" s="58">
        <f t="shared" si="87"/>
        <v>6.0000000000002274E-3</v>
      </c>
      <c r="CD45" s="95" t="b">
        <f t="shared" si="88"/>
        <v>0</v>
      </c>
      <c r="CE45" s="96" t="b">
        <f t="shared" si="89"/>
        <v>1</v>
      </c>
      <c r="CF45" t="b">
        <f t="shared" si="90"/>
        <v>1</v>
      </c>
      <c r="CG45" t="b">
        <f t="shared" si="91"/>
        <v>1</v>
      </c>
      <c r="CH45" s="84" t="b">
        <f t="shared" si="92"/>
        <v>1</v>
      </c>
      <c r="CI45">
        <f t="shared" si="93"/>
        <v>1.387</v>
      </c>
      <c r="CJ45" t="b">
        <f t="shared" si="94"/>
        <v>1</v>
      </c>
      <c r="CK45" t="b">
        <f t="shared" si="95"/>
        <v>0</v>
      </c>
      <c r="CL45" s="84" t="b">
        <f t="shared" si="115"/>
        <v>1</v>
      </c>
      <c r="CM45">
        <f t="shared" si="96"/>
        <v>3.9039999999999999</v>
      </c>
      <c r="CN45" t="b">
        <f t="shared" si="97"/>
        <v>1</v>
      </c>
      <c r="CO45" s="84">
        <f t="shared" si="98"/>
        <v>5.8335408677533611E-2</v>
      </c>
      <c r="CP45" t="b">
        <f t="shared" si="99"/>
        <v>1</v>
      </c>
      <c r="CQ45" s="96" t="b">
        <f t="shared" si="100"/>
        <v>1</v>
      </c>
      <c r="CR45" t="b">
        <f t="shared" si="101"/>
        <v>1</v>
      </c>
      <c r="CS45" t="b">
        <f t="shared" si="102"/>
        <v>1</v>
      </c>
      <c r="CT45" t="b">
        <f t="shared" si="103"/>
        <v>1</v>
      </c>
      <c r="CU45" t="b">
        <f t="shared" si="104"/>
        <v>1</v>
      </c>
      <c r="CV45" s="84" t="b">
        <f t="shared" si="105"/>
        <v>1</v>
      </c>
      <c r="CW45" t="b">
        <f t="shared" si="106"/>
        <v>0</v>
      </c>
      <c r="CX45" t="b">
        <f t="shared" si="107"/>
        <v>0</v>
      </c>
      <c r="CY45" t="b">
        <f t="shared" si="108"/>
        <v>1</v>
      </c>
      <c r="CZ45" t="b">
        <f t="shared" si="109"/>
        <v>1</v>
      </c>
      <c r="DA45" s="84">
        <f t="shared" si="110"/>
        <v>1</v>
      </c>
      <c r="DB45" t="b">
        <f t="shared" si="111"/>
        <v>0</v>
      </c>
    </row>
    <row r="46" spans="1:106">
      <c r="A46" s="9">
        <v>1977</v>
      </c>
      <c r="B46" s="3">
        <v>2</v>
      </c>
      <c r="C46" s="3" t="s">
        <v>2201</v>
      </c>
      <c r="D46" s="3" t="str">
        <f t="shared" si="58"/>
        <v>MA_1_40-2_dk_0049</v>
      </c>
      <c r="E46" s="3" t="str">
        <f t="shared" si="59"/>
        <v>0049</v>
      </c>
      <c r="F46" s="3">
        <v>154277.81200000001</v>
      </c>
      <c r="G46" s="15">
        <v>423673.125</v>
      </c>
      <c r="H46" s="35" t="str">
        <f t="shared" si="60"/>
        <v>ja</v>
      </c>
      <c r="I46" s="42">
        <v>140</v>
      </c>
      <c r="J46" s="20" t="s">
        <v>376</v>
      </c>
      <c r="K46" s="21">
        <v>10000</v>
      </c>
      <c r="L46" s="28">
        <f t="shared" si="112"/>
        <v>1</v>
      </c>
      <c r="M46" s="28">
        <f t="shared" si="113"/>
        <v>1</v>
      </c>
      <c r="N46" s="56">
        <f t="shared" si="61"/>
        <v>10000</v>
      </c>
      <c r="O46" s="33">
        <f t="shared" si="114"/>
        <v>80.202506718923871</v>
      </c>
      <c r="P46" s="37">
        <f t="shared" si="62"/>
        <v>3827.6030709330339</v>
      </c>
      <c r="Q46" s="9" t="s">
        <v>12</v>
      </c>
      <c r="R46" s="55" t="s">
        <v>12</v>
      </c>
      <c r="S46" s="55">
        <v>6.585</v>
      </c>
      <c r="T46" s="55">
        <v>6.9480000000000004</v>
      </c>
      <c r="U46" s="55">
        <v>7.28</v>
      </c>
      <c r="V46" s="3">
        <v>7.5529999999999999</v>
      </c>
      <c r="W46" s="3">
        <v>7.8650000000000002</v>
      </c>
      <c r="X46" s="3" t="s">
        <v>12</v>
      </c>
      <c r="Y46" s="3">
        <v>8.4480000000000004</v>
      </c>
      <c r="Z46" s="15" t="s">
        <v>12</v>
      </c>
      <c r="AA46" s="10">
        <f t="shared" si="63"/>
        <v>7.8650000000000002</v>
      </c>
      <c r="AB46" s="9">
        <f t="shared" si="64"/>
        <v>0.58499999999999996</v>
      </c>
      <c r="AC46" s="10">
        <f t="shared" si="65"/>
        <v>0.58300000000000018</v>
      </c>
      <c r="AD46" s="9" t="s">
        <v>12</v>
      </c>
      <c r="AE46" s="55" t="s">
        <v>12</v>
      </c>
      <c r="AF46" s="55">
        <v>0.98099999999999998</v>
      </c>
      <c r="AG46" s="55">
        <v>1.0680000000000001</v>
      </c>
      <c r="AH46" s="55">
        <v>1.1639999999999999</v>
      </c>
      <c r="AI46" s="3">
        <v>1.2529999999999999</v>
      </c>
      <c r="AJ46" s="3">
        <v>1.35</v>
      </c>
      <c r="AK46" s="3" t="s">
        <v>12</v>
      </c>
      <c r="AL46" s="3">
        <v>1.536</v>
      </c>
      <c r="AM46" s="15" t="s">
        <v>12</v>
      </c>
      <c r="AN46" s="10">
        <f t="shared" si="66"/>
        <v>1.35</v>
      </c>
      <c r="AO46" s="9">
        <f t="shared" si="67"/>
        <v>0.18600000000000017</v>
      </c>
      <c r="AP46" s="10">
        <f t="shared" si="68"/>
        <v>0.18599999999999994</v>
      </c>
      <c r="AQ46" s="9" t="s">
        <v>12</v>
      </c>
      <c r="AR46" s="55" t="s">
        <v>12</v>
      </c>
      <c r="AS46" s="55">
        <v>3.327</v>
      </c>
      <c r="AT46" s="55">
        <v>3.456</v>
      </c>
      <c r="AU46" s="55">
        <v>3.5960000000000001</v>
      </c>
      <c r="AV46" s="3">
        <v>3.72</v>
      </c>
      <c r="AW46" s="3">
        <v>3.8380000000000001</v>
      </c>
      <c r="AX46" s="3" t="s">
        <v>12</v>
      </c>
      <c r="AY46" s="3">
        <v>4.0640000000000001</v>
      </c>
      <c r="AZ46" s="15" t="s">
        <v>12</v>
      </c>
      <c r="BA46" s="10">
        <f t="shared" si="69"/>
        <v>3.8380000000000001</v>
      </c>
      <c r="BB46" s="9">
        <f t="shared" si="70"/>
        <v>0.24199999999999999</v>
      </c>
      <c r="BC46" s="10">
        <f t="shared" si="71"/>
        <v>0.22599999999999998</v>
      </c>
      <c r="BD46" s="9">
        <v>7.758</v>
      </c>
      <c r="BE46" s="3">
        <v>8.3740000000000006</v>
      </c>
      <c r="BF46" s="15">
        <v>8.9670000000000005</v>
      </c>
      <c r="BG46" s="15">
        <f t="shared" si="72"/>
        <v>8.3740000000000006</v>
      </c>
      <c r="BH46" s="9">
        <f t="shared" si="73"/>
        <v>0.61600000000000055</v>
      </c>
      <c r="BI46" s="10">
        <f t="shared" si="74"/>
        <v>0.59299999999999997</v>
      </c>
      <c r="BJ46" s="9">
        <v>7.6950000000000003</v>
      </c>
      <c r="BK46" s="3">
        <v>8.3049999999999997</v>
      </c>
      <c r="BL46" s="15">
        <v>8.8949999999999996</v>
      </c>
      <c r="BM46" s="15">
        <f t="shared" si="75"/>
        <v>8.3049999999999997</v>
      </c>
      <c r="BN46" s="9">
        <f t="shared" si="76"/>
        <v>0.60999999999999943</v>
      </c>
      <c r="BO46" s="10">
        <f t="shared" si="77"/>
        <v>0.58999999999999986</v>
      </c>
      <c r="BP46">
        <f t="shared" si="78"/>
        <v>0</v>
      </c>
      <c r="BQ46" s="93">
        <f t="shared" si="79"/>
        <v>1.0529914529914539</v>
      </c>
      <c r="BR46" s="93">
        <f t="shared" si="80"/>
        <v>1.0427350427350419</v>
      </c>
      <c r="BS46" s="93" t="str">
        <f>VLOOKUP(C46,'Koppeling locatie - aslocatie'!$A$2:$C$8139,2,FALSE)</f>
        <v>maas208</v>
      </c>
      <c r="BT46" s="93">
        <f>VLOOKUP($BS46,aslocaties_v01!$C$3:$AA$500,MATCH($K$3/10,aslocaties_v01!$C$2:$X$2),FALSE)</f>
        <v>7.2830000000000004</v>
      </c>
      <c r="BU46" s="93">
        <f>VLOOKUP(BS46,aslocaties_v01!$C$3:$AA$500,MATCH($K$3,aslocaties_v01!$C$2:$X$2),FALSE)</f>
        <v>7.8680000000000003</v>
      </c>
      <c r="BV46" s="93">
        <f>VLOOKUP(BS46,aslocaties_v01!$C$3:$AA$500,MATCH($K$3*10,aslocaties_v01!$C$2:$Y$2),FALSE)</f>
        <v>8.4540000000000006</v>
      </c>
      <c r="BW46" s="93">
        <f t="shared" si="81"/>
        <v>0.58499999999999996</v>
      </c>
      <c r="BX46" s="93">
        <f t="shared" si="82"/>
        <v>0.5860000000000003</v>
      </c>
      <c r="BY46" s="94">
        <f t="shared" si="83"/>
        <v>0</v>
      </c>
      <c r="BZ46" s="94">
        <f t="shared" si="84"/>
        <v>5.145797598627988E-3</v>
      </c>
      <c r="CA46" s="94">
        <f t="shared" si="85"/>
        <v>3.0000000000001137E-3</v>
      </c>
      <c r="CB46">
        <f t="shared" si="86"/>
        <v>3.0000000000001137E-3</v>
      </c>
      <c r="CC46" s="58">
        <f t="shared" si="87"/>
        <v>6.0000000000002274E-3</v>
      </c>
      <c r="CD46" s="95" t="b">
        <f t="shared" si="88"/>
        <v>0</v>
      </c>
      <c r="CE46" s="96" t="b">
        <f t="shared" si="89"/>
        <v>1</v>
      </c>
      <c r="CF46" t="b">
        <f t="shared" si="90"/>
        <v>1</v>
      </c>
      <c r="CG46" t="b">
        <f t="shared" si="91"/>
        <v>1</v>
      </c>
      <c r="CH46" s="84" t="b">
        <f t="shared" si="92"/>
        <v>1</v>
      </c>
      <c r="CI46">
        <f t="shared" si="93"/>
        <v>1.35</v>
      </c>
      <c r="CJ46" t="b">
        <f t="shared" si="94"/>
        <v>1</v>
      </c>
      <c r="CK46" t="b">
        <f t="shared" si="95"/>
        <v>0</v>
      </c>
      <c r="CL46" s="84" t="b">
        <f t="shared" si="115"/>
        <v>1</v>
      </c>
      <c r="CM46">
        <f t="shared" si="96"/>
        <v>3.8380000000000001</v>
      </c>
      <c r="CN46" t="b">
        <f t="shared" si="97"/>
        <v>1</v>
      </c>
      <c r="CO46" s="84">
        <f t="shared" si="98"/>
        <v>5.8748831002705407E-2</v>
      </c>
      <c r="CP46" t="b">
        <f t="shared" si="99"/>
        <v>1</v>
      </c>
      <c r="CQ46" s="96" t="b">
        <f t="shared" si="100"/>
        <v>1</v>
      </c>
      <c r="CR46" t="b">
        <f t="shared" si="101"/>
        <v>0</v>
      </c>
      <c r="CS46" t="b">
        <f t="shared" si="102"/>
        <v>0</v>
      </c>
      <c r="CT46" t="b">
        <f t="shared" si="103"/>
        <v>1</v>
      </c>
      <c r="CU46" t="b">
        <f t="shared" si="104"/>
        <v>1</v>
      </c>
      <c r="CV46" s="84" t="b">
        <f t="shared" si="105"/>
        <v>1</v>
      </c>
      <c r="CW46" t="b">
        <f t="shared" si="106"/>
        <v>1</v>
      </c>
      <c r="CX46" t="b">
        <f t="shared" si="107"/>
        <v>1</v>
      </c>
      <c r="CY46" t="b">
        <f t="shared" si="108"/>
        <v>1</v>
      </c>
      <c r="CZ46" t="b">
        <f t="shared" si="109"/>
        <v>1</v>
      </c>
      <c r="DA46" s="84">
        <f t="shared" si="110"/>
        <v>1</v>
      </c>
      <c r="DB46" t="b">
        <f t="shared" si="111"/>
        <v>0</v>
      </c>
    </row>
    <row r="47" spans="1:106">
      <c r="A47" s="9">
        <v>1978</v>
      </c>
      <c r="B47" s="3">
        <v>2</v>
      </c>
      <c r="C47" s="3" t="s">
        <v>2202</v>
      </c>
      <c r="D47" s="3" t="str">
        <f t="shared" si="58"/>
        <v>MA_1_40-2_dk_0005</v>
      </c>
      <c r="E47" s="3" t="str">
        <f t="shared" si="59"/>
        <v>0005</v>
      </c>
      <c r="F47" s="3">
        <v>156715.766</v>
      </c>
      <c r="G47" s="15">
        <v>426623.875</v>
      </c>
      <c r="H47" s="35" t="str">
        <f t="shared" si="60"/>
        <v>ja</v>
      </c>
      <c r="I47" s="42">
        <v>85</v>
      </c>
      <c r="J47" s="20" t="s">
        <v>376</v>
      </c>
      <c r="K47" s="21">
        <v>10000</v>
      </c>
      <c r="L47" s="28">
        <f t="shared" si="112"/>
        <v>1</v>
      </c>
      <c r="M47" s="28">
        <f t="shared" si="113"/>
        <v>1</v>
      </c>
      <c r="N47" s="56">
        <f t="shared" si="61"/>
        <v>10000</v>
      </c>
      <c r="O47" s="33">
        <f t="shared" si="114"/>
        <v>3827.6030709330339</v>
      </c>
      <c r="P47" s="37">
        <f t="shared" si="62"/>
        <v>3943.0835198880623</v>
      </c>
      <c r="Q47" s="9" t="s">
        <v>12</v>
      </c>
      <c r="R47" s="55" t="s">
        <v>12</v>
      </c>
      <c r="S47" s="55">
        <v>6.6859999999999999</v>
      </c>
      <c r="T47" s="55">
        <v>7.048</v>
      </c>
      <c r="U47" s="55">
        <v>7.3760000000000003</v>
      </c>
      <c r="V47" s="3">
        <v>7.6449999999999996</v>
      </c>
      <c r="W47" s="3">
        <v>7.9569999999999999</v>
      </c>
      <c r="X47" s="3" t="s">
        <v>12</v>
      </c>
      <c r="Y47" s="3">
        <v>8.5429999999999993</v>
      </c>
      <c r="Z47" s="15" t="s">
        <v>12</v>
      </c>
      <c r="AA47" s="10">
        <f t="shared" si="63"/>
        <v>7.9569999999999999</v>
      </c>
      <c r="AB47" s="9">
        <f t="shared" si="64"/>
        <v>0.58099999999999952</v>
      </c>
      <c r="AC47" s="10">
        <f t="shared" si="65"/>
        <v>0.58599999999999941</v>
      </c>
      <c r="AD47" s="9" t="s">
        <v>12</v>
      </c>
      <c r="AE47" s="55" t="s">
        <v>12</v>
      </c>
      <c r="AF47" s="55">
        <v>0.52900000000000003</v>
      </c>
      <c r="AG47" s="55">
        <v>0.57399999999999995</v>
      </c>
      <c r="AH47" s="55">
        <v>0.62</v>
      </c>
      <c r="AI47" s="3">
        <v>0.65900000000000003</v>
      </c>
      <c r="AJ47" s="3">
        <v>0.70299999999999996</v>
      </c>
      <c r="AK47" s="3" t="s">
        <v>12</v>
      </c>
      <c r="AL47" s="3">
        <v>0.79300000000000004</v>
      </c>
      <c r="AM47" s="15" t="s">
        <v>12</v>
      </c>
      <c r="AN47" s="10">
        <f t="shared" si="66"/>
        <v>0.70299999999999996</v>
      </c>
      <c r="AO47" s="9">
        <f t="shared" si="67"/>
        <v>8.2999999999999963E-2</v>
      </c>
      <c r="AP47" s="10">
        <f t="shared" si="68"/>
        <v>9.000000000000008E-2</v>
      </c>
      <c r="AQ47" s="9" t="s">
        <v>12</v>
      </c>
      <c r="AR47" s="55" t="s">
        <v>12</v>
      </c>
      <c r="AS47" s="55">
        <v>2.4420000000000002</v>
      </c>
      <c r="AT47" s="55">
        <v>2.536</v>
      </c>
      <c r="AU47" s="55">
        <v>2.637</v>
      </c>
      <c r="AV47" s="3">
        <v>2.7290000000000001</v>
      </c>
      <c r="AW47" s="3">
        <v>2.8220000000000001</v>
      </c>
      <c r="AX47" s="3" t="s">
        <v>12</v>
      </c>
      <c r="AY47" s="3">
        <v>2.9710000000000001</v>
      </c>
      <c r="AZ47" s="15" t="s">
        <v>12</v>
      </c>
      <c r="BA47" s="10">
        <f t="shared" si="69"/>
        <v>2.8220000000000001</v>
      </c>
      <c r="BB47" s="9">
        <f t="shared" si="70"/>
        <v>0.18500000000000005</v>
      </c>
      <c r="BC47" s="10">
        <f t="shared" si="71"/>
        <v>0.14900000000000002</v>
      </c>
      <c r="BD47" s="9">
        <v>7.5090000000000003</v>
      </c>
      <c r="BE47" s="3">
        <v>8.0879999999999992</v>
      </c>
      <c r="BF47" s="15">
        <v>8.6690000000000005</v>
      </c>
      <c r="BG47" s="15">
        <f t="shared" si="72"/>
        <v>8.0879999999999992</v>
      </c>
      <c r="BH47" s="9">
        <f t="shared" si="73"/>
        <v>0.57899999999999885</v>
      </c>
      <c r="BI47" s="10">
        <f t="shared" si="74"/>
        <v>0.58100000000000129</v>
      </c>
      <c r="BJ47" s="9">
        <v>7.4950000000000001</v>
      </c>
      <c r="BK47" s="3">
        <v>8.0730000000000004</v>
      </c>
      <c r="BL47" s="15">
        <v>8.6539999999999999</v>
      </c>
      <c r="BM47" s="15">
        <f t="shared" si="75"/>
        <v>8.0730000000000004</v>
      </c>
      <c r="BN47" s="9">
        <f t="shared" si="76"/>
        <v>0.57800000000000029</v>
      </c>
      <c r="BO47" s="10">
        <f t="shared" si="77"/>
        <v>0.58099999999999952</v>
      </c>
      <c r="BP47">
        <f t="shared" si="78"/>
        <v>0</v>
      </c>
      <c r="BQ47" s="93">
        <f t="shared" si="79"/>
        <v>0.99655765920826045</v>
      </c>
      <c r="BR47" s="93">
        <f t="shared" si="80"/>
        <v>0.99483648881239373</v>
      </c>
      <c r="BS47" s="93" t="str">
        <f>VLOOKUP(C47,'Koppeling locatie - aslocatie'!$A$2:$C$8139,2,FALSE)</f>
        <v>maas205</v>
      </c>
      <c r="BT47" s="93">
        <f>VLOOKUP($BS47,aslocaties_v01!$C$3:$AA$500,MATCH($K$3/10,aslocaties_v01!$C$2:$X$2),FALSE)</f>
        <v>7.3390000000000004</v>
      </c>
      <c r="BU47" s="93">
        <f>VLOOKUP(BS47,aslocaties_v01!$C$3:$AA$500,MATCH($K$3,aslocaties_v01!$C$2:$X$2),FALSE)</f>
        <v>7.9249999999999998</v>
      </c>
      <c r="BV47" s="93">
        <f>VLOOKUP(BS47,aslocaties_v01!$C$3:$AA$500,MATCH($K$3*10,aslocaties_v01!$C$2:$Y$2),FALSE)</f>
        <v>8.5190000000000001</v>
      </c>
      <c r="BW47" s="93">
        <f t="shared" si="81"/>
        <v>0.58599999999999941</v>
      </c>
      <c r="BX47" s="93">
        <f t="shared" si="82"/>
        <v>0.59400000000000031</v>
      </c>
      <c r="BY47" s="94">
        <f t="shared" si="83"/>
        <v>8.6058519793457133E-3</v>
      </c>
      <c r="BZ47" s="94">
        <f t="shared" si="84"/>
        <v>1.3651877133107337E-2</v>
      </c>
      <c r="CA47" s="94">
        <f t="shared" si="85"/>
        <v>3.6999999999999922E-2</v>
      </c>
      <c r="CB47">
        <f t="shared" si="86"/>
        <v>3.2000000000000028E-2</v>
      </c>
      <c r="CC47" s="58">
        <f t="shared" si="87"/>
        <v>2.3999999999999133E-2</v>
      </c>
      <c r="CD47" s="95" t="b">
        <f t="shared" si="88"/>
        <v>0</v>
      </c>
      <c r="CE47" s="96" t="b">
        <f t="shared" si="89"/>
        <v>1</v>
      </c>
      <c r="CF47" t="b">
        <f t="shared" si="90"/>
        <v>1</v>
      </c>
      <c r="CG47" t="b">
        <f t="shared" si="91"/>
        <v>1</v>
      </c>
      <c r="CH47" s="84" t="b">
        <f t="shared" si="92"/>
        <v>1</v>
      </c>
      <c r="CI47">
        <f t="shared" si="93"/>
        <v>0.70299999999999996</v>
      </c>
      <c r="CJ47" t="b">
        <f t="shared" si="94"/>
        <v>1</v>
      </c>
      <c r="CK47" t="b">
        <f t="shared" si="95"/>
        <v>1</v>
      </c>
      <c r="CL47" s="84" t="b">
        <f t="shared" si="115"/>
        <v>1</v>
      </c>
      <c r="CM47">
        <f t="shared" si="96"/>
        <v>2.8220000000000001</v>
      </c>
      <c r="CN47" t="b">
        <f t="shared" si="97"/>
        <v>1</v>
      </c>
      <c r="CO47" s="84">
        <f t="shared" si="98"/>
        <v>5.6587004913935007E-2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c r="A48" s="9">
        <v>1979</v>
      </c>
      <c r="B48" s="3">
        <v>2</v>
      </c>
      <c r="C48" s="3" t="s">
        <v>2203</v>
      </c>
      <c r="D48" s="3" t="str">
        <f t="shared" si="58"/>
        <v>MA_1_40-2_dk_0050</v>
      </c>
      <c r="E48" s="3" t="str">
        <f t="shared" si="59"/>
        <v>0050</v>
      </c>
      <c r="F48" s="3">
        <v>154165.32800000001</v>
      </c>
      <c r="G48" s="15">
        <v>423616.68800000002</v>
      </c>
      <c r="H48" s="35" t="str">
        <f t="shared" si="60"/>
        <v>ja</v>
      </c>
      <c r="I48" s="42">
        <v>164</v>
      </c>
      <c r="J48" s="20" t="s">
        <v>376</v>
      </c>
      <c r="K48" s="21">
        <v>10000</v>
      </c>
      <c r="L48" s="28">
        <f t="shared" si="112"/>
        <v>1</v>
      </c>
      <c r="M48" s="28">
        <f t="shared" si="113"/>
        <v>1</v>
      </c>
      <c r="N48" s="56">
        <f t="shared" si="61"/>
        <v>10000</v>
      </c>
      <c r="O48" s="33">
        <f t="shared" si="114"/>
        <v>3943.0835198880623</v>
      </c>
      <c r="P48" s="37">
        <f t="shared" si="62"/>
        <v>89.955308131332629</v>
      </c>
      <c r="Q48" s="9" t="s">
        <v>12</v>
      </c>
      <c r="R48" s="55" t="s">
        <v>12</v>
      </c>
      <c r="S48" s="55">
        <v>6.5860000000000003</v>
      </c>
      <c r="T48" s="55">
        <v>6.9480000000000004</v>
      </c>
      <c r="U48" s="55">
        <v>7.28</v>
      </c>
      <c r="V48" s="3">
        <v>7.5529999999999999</v>
      </c>
      <c r="W48" s="3">
        <v>7.8650000000000002</v>
      </c>
      <c r="X48" s="3" t="s">
        <v>12</v>
      </c>
      <c r="Y48" s="3">
        <v>8.4489999999999998</v>
      </c>
      <c r="Z48" s="15" t="s">
        <v>12</v>
      </c>
      <c r="AA48" s="10">
        <f t="shared" si="63"/>
        <v>7.8650000000000002</v>
      </c>
      <c r="AB48" s="9">
        <f t="shared" si="64"/>
        <v>0.58499999999999996</v>
      </c>
      <c r="AC48" s="10">
        <f t="shared" si="65"/>
        <v>0.58399999999999963</v>
      </c>
      <c r="AD48" s="9" t="s">
        <v>12</v>
      </c>
      <c r="AE48" s="55" t="s">
        <v>12</v>
      </c>
      <c r="AF48" s="55">
        <v>0.95299999999999996</v>
      </c>
      <c r="AG48" s="55">
        <v>1.034</v>
      </c>
      <c r="AH48" s="55">
        <v>1.125</v>
      </c>
      <c r="AI48" s="3">
        <v>1.2090000000000001</v>
      </c>
      <c r="AJ48" s="3">
        <v>1.3009999999999999</v>
      </c>
      <c r="AK48" s="3" t="s">
        <v>12</v>
      </c>
      <c r="AL48" s="3">
        <v>1.478</v>
      </c>
      <c r="AM48" s="15" t="s">
        <v>12</v>
      </c>
      <c r="AN48" s="10">
        <f t="shared" si="66"/>
        <v>1.3009999999999999</v>
      </c>
      <c r="AO48" s="9">
        <f t="shared" si="67"/>
        <v>0.17599999999999993</v>
      </c>
      <c r="AP48" s="10">
        <f t="shared" si="68"/>
        <v>0.17700000000000005</v>
      </c>
      <c r="AQ48" s="9" t="s">
        <v>12</v>
      </c>
      <c r="AR48" s="55" t="s">
        <v>12</v>
      </c>
      <c r="AS48" s="55">
        <v>3.274</v>
      </c>
      <c r="AT48" s="55">
        <v>3.4</v>
      </c>
      <c r="AU48" s="55">
        <v>3.5369999999999999</v>
      </c>
      <c r="AV48" s="3">
        <v>3.6560000000000001</v>
      </c>
      <c r="AW48" s="3">
        <v>3.774</v>
      </c>
      <c r="AX48" s="3" t="s">
        <v>12</v>
      </c>
      <c r="AY48" s="3">
        <v>3.9990000000000001</v>
      </c>
      <c r="AZ48" s="15" t="s">
        <v>12</v>
      </c>
      <c r="BA48" s="10">
        <f t="shared" si="69"/>
        <v>3.774</v>
      </c>
      <c r="BB48" s="9">
        <f t="shared" si="70"/>
        <v>0.2370000000000001</v>
      </c>
      <c r="BC48" s="10">
        <f t="shared" si="71"/>
        <v>0.22500000000000009</v>
      </c>
      <c r="BD48" s="9">
        <v>7.9050000000000002</v>
      </c>
      <c r="BE48" s="3">
        <v>8.5350000000000001</v>
      </c>
      <c r="BF48" s="15">
        <v>9.141</v>
      </c>
      <c r="BG48" s="15">
        <f t="shared" si="72"/>
        <v>8.5350000000000001</v>
      </c>
      <c r="BH48" s="9">
        <f t="shared" si="73"/>
        <v>0.62999999999999989</v>
      </c>
      <c r="BI48" s="10">
        <f t="shared" si="74"/>
        <v>0.60599999999999987</v>
      </c>
      <c r="BJ48" s="9">
        <v>7.8719999999999999</v>
      </c>
      <c r="BK48" s="3">
        <v>8.5090000000000003</v>
      </c>
      <c r="BL48" s="15">
        <v>9.1219999999999999</v>
      </c>
      <c r="BM48" s="15">
        <f t="shared" si="75"/>
        <v>8.5090000000000003</v>
      </c>
      <c r="BN48" s="9">
        <f t="shared" si="76"/>
        <v>0.63700000000000045</v>
      </c>
      <c r="BO48" s="10">
        <f t="shared" si="77"/>
        <v>0.61299999999999955</v>
      </c>
      <c r="BP48">
        <f t="shared" si="78"/>
        <v>0</v>
      </c>
      <c r="BQ48" s="93">
        <f t="shared" si="79"/>
        <v>1.0769230769230769</v>
      </c>
      <c r="BR48" s="93">
        <f t="shared" si="80"/>
        <v>1.0888888888888897</v>
      </c>
      <c r="BS48" s="93" t="str">
        <f>VLOOKUP(C48,'Koppeling locatie - aslocatie'!$A$2:$C$8139,2,FALSE)</f>
        <v>maas208</v>
      </c>
      <c r="BT48" s="93">
        <f>VLOOKUP($BS48,aslocaties_v01!$C$3:$AA$500,MATCH($K$3/10,aslocaties_v01!$C$2:$X$2),FALSE)</f>
        <v>7.2830000000000004</v>
      </c>
      <c r="BU48" s="93">
        <f>VLOOKUP(BS48,aslocaties_v01!$C$3:$AA$500,MATCH($K$3,aslocaties_v01!$C$2:$X$2),FALSE)</f>
        <v>7.8680000000000003</v>
      </c>
      <c r="BV48" s="93">
        <f>VLOOKUP(BS48,aslocaties_v01!$C$3:$AA$500,MATCH($K$3*10,aslocaties_v01!$C$2:$Y$2),FALSE)</f>
        <v>8.4540000000000006</v>
      </c>
      <c r="BW48" s="93">
        <f t="shared" si="81"/>
        <v>0.58499999999999996</v>
      </c>
      <c r="BX48" s="93">
        <f t="shared" si="82"/>
        <v>0.5860000000000003</v>
      </c>
      <c r="BY48" s="94">
        <f t="shared" si="83"/>
        <v>0</v>
      </c>
      <c r="BZ48" s="94">
        <f t="shared" si="84"/>
        <v>3.4246575342478103E-3</v>
      </c>
      <c r="CA48" s="94">
        <f t="shared" si="85"/>
        <v>3.0000000000001137E-3</v>
      </c>
      <c r="CB48">
        <f t="shared" si="86"/>
        <v>3.0000000000001137E-3</v>
      </c>
      <c r="CC48" s="58">
        <f t="shared" si="87"/>
        <v>5.0000000000007816E-3</v>
      </c>
      <c r="CD48" s="95" t="b">
        <f t="shared" si="88"/>
        <v>0</v>
      </c>
      <c r="CE48" s="96" t="b">
        <f t="shared" si="89"/>
        <v>1</v>
      </c>
      <c r="CF48" t="b">
        <f t="shared" si="90"/>
        <v>1</v>
      </c>
      <c r="CG48" t="b">
        <f t="shared" si="91"/>
        <v>1</v>
      </c>
      <c r="CH48" s="84" t="b">
        <f t="shared" si="92"/>
        <v>1</v>
      </c>
      <c r="CI48">
        <f t="shared" si="93"/>
        <v>1.3009999999999999</v>
      </c>
      <c r="CJ48" t="b">
        <f t="shared" si="94"/>
        <v>1</v>
      </c>
      <c r="CK48" t="b">
        <f t="shared" si="95"/>
        <v>0</v>
      </c>
      <c r="CL48" s="84" t="b">
        <f t="shared" si="115"/>
        <v>1</v>
      </c>
      <c r="CM48">
        <f t="shared" si="96"/>
        <v>3.774</v>
      </c>
      <c r="CN48" t="b">
        <f t="shared" si="97"/>
        <v>1</v>
      </c>
      <c r="CO48" s="84">
        <f t="shared" si="98"/>
        <v>5.8552966997743948E-2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1</v>
      </c>
      <c r="CY48" t="b">
        <f t="shared" si="108"/>
        <v>1</v>
      </c>
      <c r="CZ48" t="b">
        <f t="shared" si="109"/>
        <v>1</v>
      </c>
      <c r="DA48" s="84">
        <f t="shared" si="110"/>
        <v>0</v>
      </c>
      <c r="DB48" t="b">
        <f t="shared" si="111"/>
        <v>0</v>
      </c>
    </row>
    <row r="49" spans="1:106">
      <c r="A49" s="9">
        <v>1980</v>
      </c>
      <c r="B49" s="3">
        <v>2</v>
      </c>
      <c r="C49" s="3" t="s">
        <v>2204</v>
      </c>
      <c r="D49" s="3" t="str">
        <f t="shared" si="58"/>
        <v>MA_1_40-2_dk_0051</v>
      </c>
      <c r="E49" s="3" t="str">
        <f t="shared" si="59"/>
        <v>0051</v>
      </c>
      <c r="F49" s="3">
        <v>154078.29699999999</v>
      </c>
      <c r="G49" s="15">
        <v>423593.93800000002</v>
      </c>
      <c r="H49" s="35" t="str">
        <f t="shared" si="60"/>
        <v>ja</v>
      </c>
      <c r="I49" s="42">
        <v>156</v>
      </c>
      <c r="J49" s="20" t="s">
        <v>376</v>
      </c>
      <c r="K49" s="21">
        <v>10000</v>
      </c>
      <c r="L49" s="28">
        <f t="shared" si="112"/>
        <v>1</v>
      </c>
      <c r="M49" s="28">
        <f t="shared" si="113"/>
        <v>1</v>
      </c>
      <c r="N49" s="56">
        <f t="shared" si="61"/>
        <v>10000</v>
      </c>
      <c r="O49" s="33">
        <f t="shared" si="114"/>
        <v>89.955308131332629</v>
      </c>
      <c r="P49" s="37">
        <f t="shared" si="62"/>
        <v>91.29683309402742</v>
      </c>
      <c r="Q49" s="9" t="s">
        <v>12</v>
      </c>
      <c r="R49" s="55" t="s">
        <v>12</v>
      </c>
      <c r="S49" s="55">
        <v>6.5860000000000003</v>
      </c>
      <c r="T49" s="55">
        <v>6.9480000000000004</v>
      </c>
      <c r="U49" s="55">
        <v>7.28</v>
      </c>
      <c r="V49" s="3">
        <v>7.5529999999999999</v>
      </c>
      <c r="W49" s="3">
        <v>7.8650000000000002</v>
      </c>
      <c r="X49" s="3" t="s">
        <v>12</v>
      </c>
      <c r="Y49" s="3">
        <v>8.4559999999999995</v>
      </c>
      <c r="Z49" s="15" t="s">
        <v>12</v>
      </c>
      <c r="AA49" s="10">
        <f t="shared" si="63"/>
        <v>7.8650000000000002</v>
      </c>
      <c r="AB49" s="9">
        <f t="shared" si="64"/>
        <v>0.58499999999999996</v>
      </c>
      <c r="AC49" s="10">
        <f t="shared" si="65"/>
        <v>0.5909999999999993</v>
      </c>
      <c r="AD49" s="9" t="s">
        <v>12</v>
      </c>
      <c r="AE49" s="55" t="s">
        <v>12</v>
      </c>
      <c r="AF49" s="55">
        <v>0.68500000000000005</v>
      </c>
      <c r="AG49" s="55">
        <v>0.76700000000000002</v>
      </c>
      <c r="AH49" s="55">
        <v>0.86099999999999999</v>
      </c>
      <c r="AI49" s="3">
        <v>0.95299999999999996</v>
      </c>
      <c r="AJ49" s="3">
        <v>1.0589999999999999</v>
      </c>
      <c r="AK49" s="3" t="s">
        <v>12</v>
      </c>
      <c r="AL49" s="3">
        <v>1.2809999999999999</v>
      </c>
      <c r="AM49" s="15" t="s">
        <v>12</v>
      </c>
      <c r="AN49" s="10">
        <f t="shared" si="66"/>
        <v>1.0589999999999999</v>
      </c>
      <c r="AO49" s="9">
        <f t="shared" si="67"/>
        <v>0.19799999999999995</v>
      </c>
      <c r="AP49" s="10">
        <f t="shared" si="68"/>
        <v>0.22199999999999998</v>
      </c>
      <c r="AQ49" s="9" t="s">
        <v>12</v>
      </c>
      <c r="AR49" s="55" t="s">
        <v>12</v>
      </c>
      <c r="AS49" s="55">
        <v>2.8250000000000002</v>
      </c>
      <c r="AT49" s="55">
        <v>2.976</v>
      </c>
      <c r="AU49" s="55">
        <v>3.1349999999999998</v>
      </c>
      <c r="AV49" s="3">
        <v>3.2749999999999999</v>
      </c>
      <c r="AW49" s="3">
        <v>3.4369999999999998</v>
      </c>
      <c r="AX49" s="3" t="s">
        <v>12</v>
      </c>
      <c r="AY49" s="3">
        <v>3.7320000000000002</v>
      </c>
      <c r="AZ49" s="15" t="s">
        <v>12</v>
      </c>
      <c r="BA49" s="10">
        <f t="shared" si="69"/>
        <v>3.4369999999999998</v>
      </c>
      <c r="BB49" s="9">
        <f t="shared" si="70"/>
        <v>0.30200000000000005</v>
      </c>
      <c r="BC49" s="10">
        <f t="shared" si="71"/>
        <v>0.29500000000000037</v>
      </c>
      <c r="BD49" s="9">
        <v>7.8819999999999997</v>
      </c>
      <c r="BE49" s="3">
        <v>8.5139999999999993</v>
      </c>
      <c r="BF49" s="15">
        <v>9.125</v>
      </c>
      <c r="BG49" s="15">
        <f t="shared" si="72"/>
        <v>8.5139999999999993</v>
      </c>
      <c r="BH49" s="9">
        <f t="shared" si="73"/>
        <v>0.63199999999999967</v>
      </c>
      <c r="BI49" s="10">
        <f t="shared" si="74"/>
        <v>0.61100000000000065</v>
      </c>
      <c r="BJ49" s="9">
        <v>7.8330000000000002</v>
      </c>
      <c r="BK49" s="3">
        <v>8.4659999999999993</v>
      </c>
      <c r="BL49" s="15">
        <v>9.0809999999999995</v>
      </c>
      <c r="BM49" s="15">
        <f t="shared" si="75"/>
        <v>8.4659999999999993</v>
      </c>
      <c r="BN49" s="9">
        <f t="shared" si="76"/>
        <v>0.63299999999999912</v>
      </c>
      <c r="BO49" s="10">
        <f t="shared" si="77"/>
        <v>0.61500000000000021</v>
      </c>
      <c r="BP49">
        <f t="shared" si="78"/>
        <v>0</v>
      </c>
      <c r="BQ49" s="93">
        <f t="shared" si="79"/>
        <v>1.0803418803418798</v>
      </c>
      <c r="BR49" s="93">
        <f t="shared" si="80"/>
        <v>1.0820512820512806</v>
      </c>
      <c r="BS49" s="93" t="str">
        <f>VLOOKUP(C49,'Koppeling locatie - aslocatie'!$A$2:$C$8139,2,FALSE)</f>
        <v>maas208</v>
      </c>
      <c r="BT49" s="93">
        <f>VLOOKUP($BS49,aslocaties_v01!$C$3:$AA$500,MATCH($K$3/10,aslocaties_v01!$C$2:$X$2),FALSE)</f>
        <v>7.2830000000000004</v>
      </c>
      <c r="BU49" s="93">
        <f>VLOOKUP(BS49,aslocaties_v01!$C$3:$AA$500,MATCH($K$3,aslocaties_v01!$C$2:$X$2),FALSE)</f>
        <v>7.8680000000000003</v>
      </c>
      <c r="BV49" s="93">
        <f>VLOOKUP(BS49,aslocaties_v01!$C$3:$AA$500,MATCH($K$3*10,aslocaties_v01!$C$2:$Y$2),FALSE)</f>
        <v>8.4540000000000006</v>
      </c>
      <c r="BW49" s="93">
        <f t="shared" si="81"/>
        <v>0.58499999999999996</v>
      </c>
      <c r="BX49" s="93">
        <f t="shared" si="82"/>
        <v>0.5860000000000003</v>
      </c>
      <c r="BY49" s="94">
        <f t="shared" si="83"/>
        <v>0</v>
      </c>
      <c r="BZ49" s="94">
        <f t="shared" si="84"/>
        <v>8.4602368866311117E-3</v>
      </c>
      <c r="CA49" s="94">
        <f t="shared" si="85"/>
        <v>3.0000000000001137E-3</v>
      </c>
      <c r="CB49">
        <f t="shared" si="86"/>
        <v>3.0000000000001137E-3</v>
      </c>
      <c r="CC49" s="58">
        <f t="shared" si="87"/>
        <v>1.9999999999988916E-3</v>
      </c>
      <c r="CD49" s="95" t="b">
        <f t="shared" si="88"/>
        <v>0</v>
      </c>
      <c r="CE49" s="96" t="b">
        <f t="shared" si="89"/>
        <v>1</v>
      </c>
      <c r="CF49" t="b">
        <f t="shared" si="90"/>
        <v>1</v>
      </c>
      <c r="CG49" t="b">
        <f t="shared" si="91"/>
        <v>1</v>
      </c>
      <c r="CH49" s="84" t="b">
        <f t="shared" si="92"/>
        <v>1</v>
      </c>
      <c r="CI49">
        <f t="shared" si="93"/>
        <v>1.0589999999999999</v>
      </c>
      <c r="CJ49" t="b">
        <f t="shared" si="94"/>
        <v>1</v>
      </c>
      <c r="CK49" t="b">
        <f t="shared" si="95"/>
        <v>1</v>
      </c>
      <c r="CL49" s="84" t="b">
        <f t="shared" si="115"/>
        <v>1</v>
      </c>
      <c r="CM49">
        <f t="shared" si="96"/>
        <v>3.4369999999999998</v>
      </c>
      <c r="CN49" t="b">
        <f t="shared" si="97"/>
        <v>1</v>
      </c>
      <c r="CO49" s="84">
        <f t="shared" si="98"/>
        <v>5.7466175848438592E-2</v>
      </c>
      <c r="CP49" t="b">
        <f t="shared" si="99"/>
        <v>1</v>
      </c>
      <c r="CQ49" s="96" t="b">
        <f t="shared" si="100"/>
        <v>1</v>
      </c>
      <c r="CR49" t="b">
        <f t="shared" si="101"/>
        <v>1</v>
      </c>
      <c r="CS49" t="b">
        <f t="shared" si="102"/>
        <v>1</v>
      </c>
      <c r="CT49" t="b">
        <f t="shared" si="103"/>
        <v>1</v>
      </c>
      <c r="CU49" t="b">
        <f t="shared" si="104"/>
        <v>1</v>
      </c>
      <c r="CV49" s="84" t="b">
        <f t="shared" si="105"/>
        <v>1</v>
      </c>
      <c r="CW49" t="b">
        <f t="shared" si="106"/>
        <v>1</v>
      </c>
      <c r="CX49" t="b">
        <f t="shared" si="107"/>
        <v>0</v>
      </c>
      <c r="CY49" t="b">
        <f t="shared" si="108"/>
        <v>1</v>
      </c>
      <c r="CZ49" t="b">
        <f t="shared" si="109"/>
        <v>1</v>
      </c>
      <c r="DA49" s="84">
        <f t="shared" si="110"/>
        <v>1</v>
      </c>
      <c r="DB49" t="b">
        <f t="shared" si="111"/>
        <v>0</v>
      </c>
    </row>
    <row r="50" spans="1:106">
      <c r="A50" s="9">
        <v>1981</v>
      </c>
      <c r="B50" s="3">
        <v>2</v>
      </c>
      <c r="C50" s="3" t="s">
        <v>2205</v>
      </c>
      <c r="D50" s="3" t="str">
        <f t="shared" si="58"/>
        <v>MA_1_40-2_dk_0052</v>
      </c>
      <c r="E50" s="3" t="str">
        <f t="shared" si="59"/>
        <v>0052</v>
      </c>
      <c r="F50" s="3">
        <v>153988.875</v>
      </c>
      <c r="G50" s="15">
        <v>423575.53100000002</v>
      </c>
      <c r="H50" s="35" t="str">
        <f t="shared" si="60"/>
        <v>ja</v>
      </c>
      <c r="I50" s="42">
        <v>170</v>
      </c>
      <c r="J50" s="20" t="s">
        <v>376</v>
      </c>
      <c r="K50" s="21">
        <v>10000</v>
      </c>
      <c r="L50" s="28">
        <f t="shared" si="112"/>
        <v>1</v>
      </c>
      <c r="M50" s="28">
        <f t="shared" si="113"/>
        <v>1</v>
      </c>
      <c r="N50" s="56">
        <f t="shared" si="61"/>
        <v>10000</v>
      </c>
      <c r="O50" s="33">
        <f t="shared" si="114"/>
        <v>91.29683309402742</v>
      </c>
      <c r="P50" s="37">
        <f t="shared" si="62"/>
        <v>110.11536812361102</v>
      </c>
      <c r="Q50" s="9" t="s">
        <v>12</v>
      </c>
      <c r="R50" s="55" t="s">
        <v>12</v>
      </c>
      <c r="S50" s="55">
        <v>6.569</v>
      </c>
      <c r="T50" s="55">
        <v>6.93</v>
      </c>
      <c r="U50" s="55">
        <v>7.2619999999999996</v>
      </c>
      <c r="V50" s="3">
        <v>7.5380000000000003</v>
      </c>
      <c r="W50" s="3">
        <v>7.8460000000000001</v>
      </c>
      <c r="X50" s="3" t="s">
        <v>12</v>
      </c>
      <c r="Y50" s="3">
        <v>8.43</v>
      </c>
      <c r="Z50" s="15" t="s">
        <v>12</v>
      </c>
      <c r="AA50" s="10">
        <f t="shared" si="63"/>
        <v>7.8460000000000001</v>
      </c>
      <c r="AB50" s="9">
        <f t="shared" si="64"/>
        <v>0.58400000000000052</v>
      </c>
      <c r="AC50" s="10">
        <f t="shared" si="65"/>
        <v>0.58399999999999963</v>
      </c>
      <c r="AD50" s="9" t="s">
        <v>12</v>
      </c>
      <c r="AE50" s="55" t="s">
        <v>12</v>
      </c>
      <c r="AF50" s="55">
        <v>0.68200000000000005</v>
      </c>
      <c r="AG50" s="55">
        <v>0.76200000000000001</v>
      </c>
      <c r="AH50" s="55">
        <v>0.85399999999999998</v>
      </c>
      <c r="AI50" s="3">
        <v>0.94199999999999995</v>
      </c>
      <c r="AJ50" s="3">
        <v>1.044</v>
      </c>
      <c r="AK50" s="3" t="s">
        <v>12</v>
      </c>
      <c r="AL50" s="3">
        <v>1.256</v>
      </c>
      <c r="AM50" s="15" t="s">
        <v>12</v>
      </c>
      <c r="AN50" s="10">
        <f t="shared" si="66"/>
        <v>1.044</v>
      </c>
      <c r="AO50" s="9">
        <f t="shared" si="67"/>
        <v>0.19000000000000006</v>
      </c>
      <c r="AP50" s="10">
        <f t="shared" si="68"/>
        <v>0.21199999999999997</v>
      </c>
      <c r="AQ50" s="9" t="s">
        <v>12</v>
      </c>
      <c r="AR50" s="55" t="s">
        <v>12</v>
      </c>
      <c r="AS50" s="55">
        <v>2.8210000000000002</v>
      </c>
      <c r="AT50" s="55">
        <v>2.97</v>
      </c>
      <c r="AU50" s="55">
        <v>3.125</v>
      </c>
      <c r="AV50" s="3">
        <v>3.2589999999999999</v>
      </c>
      <c r="AW50" s="3">
        <v>3.4119999999999999</v>
      </c>
      <c r="AX50" s="3" t="s">
        <v>12</v>
      </c>
      <c r="AY50" s="3">
        <v>3.6989999999999998</v>
      </c>
      <c r="AZ50" s="15" t="s">
        <v>12</v>
      </c>
      <c r="BA50" s="10">
        <f t="shared" si="69"/>
        <v>3.4119999999999999</v>
      </c>
      <c r="BB50" s="9">
        <f t="shared" si="70"/>
        <v>0.28699999999999992</v>
      </c>
      <c r="BC50" s="10">
        <f t="shared" si="71"/>
        <v>0.28699999999999992</v>
      </c>
      <c r="BD50" s="9">
        <v>7.9550000000000001</v>
      </c>
      <c r="BE50" s="3">
        <v>8.5950000000000006</v>
      </c>
      <c r="BF50" s="15">
        <v>9.2149999999999999</v>
      </c>
      <c r="BG50" s="15">
        <f t="shared" si="72"/>
        <v>8.5950000000000006</v>
      </c>
      <c r="BH50" s="9">
        <f t="shared" si="73"/>
        <v>0.64000000000000057</v>
      </c>
      <c r="BI50" s="10">
        <f t="shared" si="74"/>
        <v>0.61999999999999922</v>
      </c>
      <c r="BJ50" s="9">
        <v>7.9320000000000004</v>
      </c>
      <c r="BK50" s="3">
        <v>8.5809999999999995</v>
      </c>
      <c r="BL50" s="15">
        <v>9.2080000000000002</v>
      </c>
      <c r="BM50" s="15">
        <f t="shared" si="75"/>
        <v>8.5809999999999995</v>
      </c>
      <c r="BN50" s="9">
        <f t="shared" si="76"/>
        <v>0.64899999999999913</v>
      </c>
      <c r="BO50" s="10">
        <f t="shared" si="77"/>
        <v>0.62700000000000067</v>
      </c>
      <c r="BP50">
        <f t="shared" si="78"/>
        <v>0</v>
      </c>
      <c r="BQ50" s="93">
        <f t="shared" si="79"/>
        <v>1.095890410958904</v>
      </c>
      <c r="BR50" s="93">
        <f t="shared" si="80"/>
        <v>1.1113013698630112</v>
      </c>
      <c r="BS50" s="93" t="str">
        <f>VLOOKUP(C50,'Koppeling locatie - aslocatie'!$A$2:$C$8139,2,FALSE)</f>
        <v>maas208</v>
      </c>
      <c r="BT50" s="93">
        <f>VLOOKUP($BS50,aslocaties_v01!$C$3:$AA$500,MATCH($K$3/10,aslocaties_v01!$C$2:$X$2),FALSE)</f>
        <v>7.2830000000000004</v>
      </c>
      <c r="BU50" s="93">
        <f>VLOOKUP(BS50,aslocaties_v01!$C$3:$AA$500,MATCH($K$3,aslocaties_v01!$C$2:$X$2),FALSE)</f>
        <v>7.8680000000000003</v>
      </c>
      <c r="BV50" s="93">
        <f>VLOOKUP(BS50,aslocaties_v01!$C$3:$AA$500,MATCH($K$3*10,aslocaties_v01!$C$2:$Y$2),FALSE)</f>
        <v>8.4540000000000006</v>
      </c>
      <c r="BW50" s="93">
        <f t="shared" si="81"/>
        <v>0.58499999999999996</v>
      </c>
      <c r="BX50" s="93">
        <f t="shared" si="82"/>
        <v>0.5860000000000003</v>
      </c>
      <c r="BY50" s="94">
        <f t="shared" si="83"/>
        <v>1.7123287671223508E-3</v>
      </c>
      <c r="BZ50" s="94">
        <f t="shared" si="84"/>
        <v>3.4246575342478103E-3</v>
      </c>
      <c r="CA50" s="94">
        <f t="shared" si="85"/>
        <v>2.1000000000000796E-2</v>
      </c>
      <c r="CB50">
        <f t="shared" si="86"/>
        <v>2.2000000000000242E-2</v>
      </c>
      <c r="CC50" s="58">
        <f t="shared" si="87"/>
        <v>2.4000000000000909E-2</v>
      </c>
      <c r="CD50" s="95" t="b">
        <f t="shared" si="88"/>
        <v>0</v>
      </c>
      <c r="CE50" s="96" t="b">
        <f t="shared" si="89"/>
        <v>1</v>
      </c>
      <c r="CF50" t="b">
        <f t="shared" si="90"/>
        <v>1</v>
      </c>
      <c r="CG50" t="b">
        <f t="shared" si="91"/>
        <v>1</v>
      </c>
      <c r="CH50" s="84" t="b">
        <f t="shared" si="92"/>
        <v>1</v>
      </c>
      <c r="CI50">
        <f t="shared" si="93"/>
        <v>1.044</v>
      </c>
      <c r="CJ50" t="b">
        <f t="shared" si="94"/>
        <v>1</v>
      </c>
      <c r="CK50" t="b">
        <f t="shared" si="95"/>
        <v>1</v>
      </c>
      <c r="CL50" s="84" t="b">
        <f t="shared" si="115"/>
        <v>1</v>
      </c>
      <c r="CM50">
        <f t="shared" si="96"/>
        <v>3.4119999999999999</v>
      </c>
      <c r="CN50" t="b">
        <f t="shared" si="97"/>
        <v>1</v>
      </c>
      <c r="CO50" s="84">
        <f t="shared" si="98"/>
        <v>5.7485439400726319E-2</v>
      </c>
      <c r="CP50" t="b">
        <f t="shared" si="99"/>
        <v>1</v>
      </c>
      <c r="CQ50" s="96" t="b">
        <f t="shared" si="100"/>
        <v>1</v>
      </c>
      <c r="CR50" t="b">
        <f t="shared" si="101"/>
        <v>1</v>
      </c>
      <c r="CS50" t="b">
        <f t="shared" si="102"/>
        <v>0</v>
      </c>
      <c r="CT50" t="b">
        <f t="shared" si="103"/>
        <v>1</v>
      </c>
      <c r="CU50" t="b">
        <f t="shared" si="104"/>
        <v>1</v>
      </c>
      <c r="CV50" s="84" t="b">
        <f t="shared" si="105"/>
        <v>1</v>
      </c>
      <c r="CW50" t="b">
        <f t="shared" si="106"/>
        <v>1</v>
      </c>
      <c r="CX50" t="b">
        <f t="shared" si="107"/>
        <v>1</v>
      </c>
      <c r="CY50" t="b">
        <f t="shared" si="108"/>
        <v>1</v>
      </c>
      <c r="CZ50" t="b">
        <f t="shared" si="109"/>
        <v>1</v>
      </c>
      <c r="DA50" s="84">
        <f t="shared" si="110"/>
        <v>1</v>
      </c>
      <c r="DB50" t="b">
        <f t="shared" si="111"/>
        <v>0</v>
      </c>
    </row>
    <row r="51" spans="1:106">
      <c r="A51" s="9">
        <v>1982</v>
      </c>
      <c r="B51" s="3">
        <v>2</v>
      </c>
      <c r="C51" s="3" t="s">
        <v>2206</v>
      </c>
      <c r="D51" s="3" t="str">
        <f t="shared" si="58"/>
        <v>MA_1_40-2_dk_0053</v>
      </c>
      <c r="E51" s="3" t="str">
        <f t="shared" si="59"/>
        <v>0053</v>
      </c>
      <c r="F51" s="3">
        <v>153890.03099999999</v>
      </c>
      <c r="G51" s="15">
        <v>423624.06199999998</v>
      </c>
      <c r="H51" s="35" t="str">
        <f t="shared" si="60"/>
        <v>ja</v>
      </c>
      <c r="I51" s="42">
        <v>247</v>
      </c>
      <c r="J51" s="20" t="s">
        <v>376</v>
      </c>
      <c r="K51" s="21">
        <v>10000</v>
      </c>
      <c r="L51" s="28">
        <f t="shared" si="112"/>
        <v>1</v>
      </c>
      <c r="M51" s="28">
        <f t="shared" si="113"/>
        <v>1</v>
      </c>
      <c r="N51" s="56">
        <f t="shared" si="61"/>
        <v>10000</v>
      </c>
      <c r="O51" s="33">
        <f t="shared" si="114"/>
        <v>110.11536812361102</v>
      </c>
      <c r="P51" s="37">
        <f t="shared" si="62"/>
        <v>112.77478982471142</v>
      </c>
      <c r="Q51" s="9" t="s">
        <v>12</v>
      </c>
      <c r="R51" s="55" t="s">
        <v>12</v>
      </c>
      <c r="S51" s="55">
        <v>6.5289999999999999</v>
      </c>
      <c r="T51" s="55">
        <v>6.9</v>
      </c>
      <c r="U51" s="55">
        <v>7.2350000000000003</v>
      </c>
      <c r="V51" s="3">
        <v>7.5090000000000003</v>
      </c>
      <c r="W51" s="3">
        <v>7.8209999999999997</v>
      </c>
      <c r="X51" s="3" t="s">
        <v>12</v>
      </c>
      <c r="Y51" s="3">
        <v>8.407</v>
      </c>
      <c r="Z51" s="15" t="s">
        <v>12</v>
      </c>
      <c r="AA51" s="10">
        <f t="shared" si="63"/>
        <v>7.8209999999999997</v>
      </c>
      <c r="AB51" s="9">
        <f t="shared" si="64"/>
        <v>0.58599999999999941</v>
      </c>
      <c r="AC51" s="10">
        <f t="shared" si="65"/>
        <v>0.5860000000000003</v>
      </c>
      <c r="AD51" s="9" t="s">
        <v>12</v>
      </c>
      <c r="AE51" s="55" t="s">
        <v>12</v>
      </c>
      <c r="AF51" s="55">
        <v>0.59599999999999997</v>
      </c>
      <c r="AG51" s="55">
        <v>0.66700000000000004</v>
      </c>
      <c r="AH51" s="55">
        <v>0.745</v>
      </c>
      <c r="AI51" s="3">
        <v>0.81799999999999995</v>
      </c>
      <c r="AJ51" s="3">
        <v>0.90400000000000003</v>
      </c>
      <c r="AK51" s="3" t="s">
        <v>12</v>
      </c>
      <c r="AL51" s="3">
        <v>1.085</v>
      </c>
      <c r="AM51" s="15" t="s">
        <v>12</v>
      </c>
      <c r="AN51" s="10">
        <f t="shared" si="66"/>
        <v>0.90400000000000003</v>
      </c>
      <c r="AO51" s="9">
        <f t="shared" si="67"/>
        <v>0.15900000000000003</v>
      </c>
      <c r="AP51" s="10">
        <f t="shared" si="68"/>
        <v>0.18099999999999994</v>
      </c>
      <c r="AQ51" s="9" t="s">
        <v>12</v>
      </c>
      <c r="AR51" s="55" t="s">
        <v>12</v>
      </c>
      <c r="AS51" s="55">
        <v>2.6120000000000001</v>
      </c>
      <c r="AT51" s="55">
        <v>2.782</v>
      </c>
      <c r="AU51" s="55">
        <v>2.923</v>
      </c>
      <c r="AV51" s="3">
        <v>3.044</v>
      </c>
      <c r="AW51" s="3">
        <v>3.1890000000000001</v>
      </c>
      <c r="AX51" s="3" t="s">
        <v>12</v>
      </c>
      <c r="AY51" s="3">
        <v>3.4550000000000001</v>
      </c>
      <c r="AZ51" s="15" t="s">
        <v>12</v>
      </c>
      <c r="BA51" s="10">
        <f t="shared" si="69"/>
        <v>3.1890000000000001</v>
      </c>
      <c r="BB51" s="9">
        <f t="shared" si="70"/>
        <v>0.26600000000000001</v>
      </c>
      <c r="BC51" s="10">
        <f t="shared" si="71"/>
        <v>0.26600000000000001</v>
      </c>
      <c r="BD51" s="9">
        <v>7.9509999999999996</v>
      </c>
      <c r="BE51" s="3">
        <v>8.6080000000000005</v>
      </c>
      <c r="BF51" s="15">
        <v>9.2550000000000008</v>
      </c>
      <c r="BG51" s="15">
        <f t="shared" si="72"/>
        <v>8.6080000000000005</v>
      </c>
      <c r="BH51" s="9">
        <f t="shared" si="73"/>
        <v>0.65700000000000092</v>
      </c>
      <c r="BI51" s="10">
        <f t="shared" si="74"/>
        <v>0.64700000000000024</v>
      </c>
      <c r="BJ51" s="9">
        <v>7.9560000000000004</v>
      </c>
      <c r="BK51" s="3">
        <v>8.6240000000000006</v>
      </c>
      <c r="BL51" s="15">
        <v>9.2850000000000001</v>
      </c>
      <c r="BM51" s="15">
        <f t="shared" si="75"/>
        <v>8.6240000000000006</v>
      </c>
      <c r="BN51" s="9">
        <f t="shared" si="76"/>
        <v>0.66800000000000015</v>
      </c>
      <c r="BO51" s="10">
        <f t="shared" si="77"/>
        <v>0.66099999999999959</v>
      </c>
      <c r="BP51">
        <f t="shared" si="78"/>
        <v>0</v>
      </c>
      <c r="BQ51" s="93">
        <f t="shared" si="79"/>
        <v>1.1211604095563168</v>
      </c>
      <c r="BR51" s="93">
        <f t="shared" si="80"/>
        <v>1.1399317406143359</v>
      </c>
      <c r="BS51" s="93" t="str">
        <f>VLOOKUP(C51,'Koppeling locatie - aslocatie'!$A$2:$C$8139,2,FALSE)</f>
        <v>maas208</v>
      </c>
      <c r="BT51" s="93">
        <f>VLOOKUP($BS51,aslocaties_v01!$C$3:$AA$500,MATCH($K$3/10,aslocaties_v01!$C$2:$X$2),FALSE)</f>
        <v>7.2830000000000004</v>
      </c>
      <c r="BU51" s="93">
        <f>VLOOKUP(BS51,aslocaties_v01!$C$3:$AA$500,MATCH($K$3,aslocaties_v01!$C$2:$X$2),FALSE)</f>
        <v>7.8680000000000003</v>
      </c>
      <c r="BV51" s="93">
        <f>VLOOKUP(BS51,aslocaties_v01!$C$3:$AA$500,MATCH($K$3*10,aslocaties_v01!$C$2:$Y$2),FALSE)</f>
        <v>8.4540000000000006</v>
      </c>
      <c r="BW51" s="93">
        <f t="shared" si="81"/>
        <v>0.58499999999999996</v>
      </c>
      <c r="BX51" s="93">
        <f t="shared" si="82"/>
        <v>0.5860000000000003</v>
      </c>
      <c r="BY51" s="94">
        <f t="shared" si="83"/>
        <v>1.7064846416372514E-3</v>
      </c>
      <c r="BZ51" s="94">
        <f t="shared" si="84"/>
        <v>0</v>
      </c>
      <c r="CA51" s="94">
        <f t="shared" si="85"/>
        <v>4.8000000000000043E-2</v>
      </c>
      <c r="CB51">
        <f t="shared" si="86"/>
        <v>4.7000000000000597E-2</v>
      </c>
      <c r="CC51" s="58">
        <f t="shared" si="87"/>
        <v>4.7000000000000597E-2</v>
      </c>
      <c r="CD51" s="95" t="b">
        <f t="shared" si="88"/>
        <v>0</v>
      </c>
      <c r="CE51" s="96" t="b">
        <f t="shared" si="89"/>
        <v>1</v>
      </c>
      <c r="CF51" t="b">
        <f t="shared" si="90"/>
        <v>1</v>
      </c>
      <c r="CG51" t="b">
        <f t="shared" si="91"/>
        <v>1</v>
      </c>
      <c r="CH51" s="84" t="b">
        <f t="shared" si="92"/>
        <v>1</v>
      </c>
      <c r="CI51">
        <f t="shared" si="93"/>
        <v>0.90400000000000003</v>
      </c>
      <c r="CJ51" t="b">
        <f t="shared" si="94"/>
        <v>1</v>
      </c>
      <c r="CK51" t="b">
        <f t="shared" si="95"/>
        <v>1</v>
      </c>
      <c r="CL51" s="84" t="b">
        <f t="shared" si="115"/>
        <v>1</v>
      </c>
      <c r="CM51">
        <f t="shared" si="96"/>
        <v>3.1890000000000001</v>
      </c>
      <c r="CN51" t="b">
        <f t="shared" si="97"/>
        <v>1</v>
      </c>
      <c r="CO51" s="84">
        <f t="shared" si="98"/>
        <v>5.6981620192646333E-2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1983</v>
      </c>
      <c r="B52" s="3">
        <v>2</v>
      </c>
      <c r="C52" s="3" t="s">
        <v>2207</v>
      </c>
      <c r="D52" s="3" t="str">
        <f t="shared" si="58"/>
        <v>MA_1_40-2_dk_0054</v>
      </c>
      <c r="E52" s="3" t="str">
        <f t="shared" si="59"/>
        <v>0054</v>
      </c>
      <c r="F52" s="3">
        <v>153846.71900000001</v>
      </c>
      <c r="G52" s="15">
        <v>423728.18800000002</v>
      </c>
      <c r="H52" s="35" t="str">
        <f t="shared" si="60"/>
        <v>ja</v>
      </c>
      <c r="I52" s="42">
        <v>251</v>
      </c>
      <c r="J52" s="20" t="s">
        <v>376</v>
      </c>
      <c r="K52" s="21">
        <v>10000</v>
      </c>
      <c r="L52" s="28">
        <f t="shared" si="112"/>
        <v>1</v>
      </c>
      <c r="M52" s="28">
        <f t="shared" si="113"/>
        <v>1</v>
      </c>
      <c r="N52" s="56">
        <f t="shared" si="61"/>
        <v>10000</v>
      </c>
      <c r="O52" s="33">
        <f t="shared" si="114"/>
        <v>112.77478982471142</v>
      </c>
      <c r="P52" s="37">
        <f t="shared" si="62"/>
        <v>66.087644268780892</v>
      </c>
      <c r="Q52" s="9" t="s">
        <v>12</v>
      </c>
      <c r="R52" s="55" t="s">
        <v>12</v>
      </c>
      <c r="S52" s="55">
        <v>6.53</v>
      </c>
      <c r="T52" s="55">
        <v>6.9009999999999998</v>
      </c>
      <c r="U52" s="55">
        <v>7.2370000000000001</v>
      </c>
      <c r="V52" s="3">
        <v>7.516</v>
      </c>
      <c r="W52" s="3">
        <v>7.8250000000000002</v>
      </c>
      <c r="X52" s="3" t="s">
        <v>12</v>
      </c>
      <c r="Y52" s="3">
        <v>8.4109999999999996</v>
      </c>
      <c r="Z52" s="15" t="s">
        <v>12</v>
      </c>
      <c r="AA52" s="10">
        <f t="shared" si="63"/>
        <v>7.8250000000000002</v>
      </c>
      <c r="AB52" s="9">
        <f t="shared" si="64"/>
        <v>0.58800000000000008</v>
      </c>
      <c r="AC52" s="10">
        <f t="shared" si="65"/>
        <v>0.58599999999999941</v>
      </c>
      <c r="AD52" s="9" t="s">
        <v>12</v>
      </c>
      <c r="AE52" s="55" t="s">
        <v>12</v>
      </c>
      <c r="AF52" s="55">
        <v>0.65500000000000003</v>
      </c>
      <c r="AG52" s="55">
        <v>0.71799999999999997</v>
      </c>
      <c r="AH52" s="55">
        <v>0.79500000000000004</v>
      </c>
      <c r="AI52" s="3">
        <v>0.87</v>
      </c>
      <c r="AJ52" s="3">
        <v>0.95399999999999996</v>
      </c>
      <c r="AK52" s="3" t="s">
        <v>12</v>
      </c>
      <c r="AL52" s="3">
        <v>1.131</v>
      </c>
      <c r="AM52" s="15" t="s">
        <v>12</v>
      </c>
      <c r="AN52" s="10">
        <f t="shared" si="66"/>
        <v>0.95399999999999996</v>
      </c>
      <c r="AO52" s="9">
        <f t="shared" si="67"/>
        <v>0.15899999999999992</v>
      </c>
      <c r="AP52" s="10">
        <f t="shared" si="68"/>
        <v>0.17700000000000005</v>
      </c>
      <c r="AQ52" s="9" t="s">
        <v>12</v>
      </c>
      <c r="AR52" s="55" t="s">
        <v>12</v>
      </c>
      <c r="AS52" s="55">
        <v>2.7679999999999998</v>
      </c>
      <c r="AT52" s="55">
        <v>2.891</v>
      </c>
      <c r="AU52" s="55">
        <v>3.0249999999999999</v>
      </c>
      <c r="AV52" s="3">
        <v>3.15</v>
      </c>
      <c r="AW52" s="3">
        <v>3.2890000000000001</v>
      </c>
      <c r="AX52" s="3" t="s">
        <v>12</v>
      </c>
      <c r="AY52" s="3">
        <v>3.5579999999999998</v>
      </c>
      <c r="AZ52" s="15" t="s">
        <v>12</v>
      </c>
      <c r="BA52" s="10">
        <f t="shared" si="69"/>
        <v>3.2890000000000001</v>
      </c>
      <c r="BB52" s="9">
        <f t="shared" si="70"/>
        <v>0.26400000000000023</v>
      </c>
      <c r="BC52" s="10">
        <f t="shared" si="71"/>
        <v>0.26899999999999968</v>
      </c>
      <c r="BD52" s="9">
        <v>7.9169999999999998</v>
      </c>
      <c r="BE52" s="3">
        <v>8.5660000000000007</v>
      </c>
      <c r="BF52" s="15">
        <v>9.1969999999999992</v>
      </c>
      <c r="BG52" s="15">
        <f t="shared" si="72"/>
        <v>8.5660000000000007</v>
      </c>
      <c r="BH52" s="9">
        <f t="shared" si="73"/>
        <v>0.64900000000000091</v>
      </c>
      <c r="BI52" s="10">
        <f t="shared" si="74"/>
        <v>0.63099999999999845</v>
      </c>
      <c r="BJ52" s="9">
        <v>7.9320000000000004</v>
      </c>
      <c r="BK52" s="3">
        <v>8.5939999999999994</v>
      </c>
      <c r="BL52" s="15">
        <v>9.2420000000000009</v>
      </c>
      <c r="BM52" s="15">
        <f t="shared" si="75"/>
        <v>8.5939999999999994</v>
      </c>
      <c r="BN52" s="9">
        <f t="shared" si="76"/>
        <v>0.66199999999999903</v>
      </c>
      <c r="BO52" s="10">
        <f t="shared" si="77"/>
        <v>0.64800000000000146</v>
      </c>
      <c r="BP52">
        <f t="shared" si="78"/>
        <v>0</v>
      </c>
      <c r="BQ52" s="93">
        <f t="shared" si="79"/>
        <v>1.103741496598641</v>
      </c>
      <c r="BR52" s="93">
        <f t="shared" si="80"/>
        <v>1.1258503401360527</v>
      </c>
      <c r="BS52" s="93" t="str">
        <f>VLOOKUP(C52,'Koppeling locatie - aslocatie'!$A$2:$C$8139,2,FALSE)</f>
        <v>maas208</v>
      </c>
      <c r="BT52" s="93">
        <f>VLOOKUP($BS52,aslocaties_v01!$C$3:$AA$500,MATCH($K$3/10,aslocaties_v01!$C$2:$X$2),FALSE)</f>
        <v>7.2830000000000004</v>
      </c>
      <c r="BU52" s="93">
        <f>VLOOKUP(BS52,aslocaties_v01!$C$3:$AA$500,MATCH($K$3,aslocaties_v01!$C$2:$X$2),FALSE)</f>
        <v>7.8680000000000003</v>
      </c>
      <c r="BV52" s="93">
        <f>VLOOKUP(BS52,aslocaties_v01!$C$3:$AA$500,MATCH($K$3*10,aslocaties_v01!$C$2:$Y$2),FALSE)</f>
        <v>8.4540000000000006</v>
      </c>
      <c r="BW52" s="93">
        <f t="shared" si="81"/>
        <v>0.58499999999999996</v>
      </c>
      <c r="BX52" s="93">
        <f t="shared" si="82"/>
        <v>0.5860000000000003</v>
      </c>
      <c r="BY52" s="94">
        <f t="shared" si="83"/>
        <v>5.1020408163267028E-3</v>
      </c>
      <c r="BZ52" s="94">
        <f t="shared" si="84"/>
        <v>1.5543122344752192E-15</v>
      </c>
      <c r="CA52" s="94">
        <f t="shared" si="85"/>
        <v>4.6000000000000263E-2</v>
      </c>
      <c r="CB52">
        <f t="shared" si="86"/>
        <v>4.3000000000000149E-2</v>
      </c>
      <c r="CC52" s="58">
        <f t="shared" si="87"/>
        <v>4.3000000000001037E-2</v>
      </c>
      <c r="CD52" s="95" t="b">
        <f t="shared" si="88"/>
        <v>0</v>
      </c>
      <c r="CE52" s="96" t="b">
        <f t="shared" si="89"/>
        <v>1</v>
      </c>
      <c r="CF52" t="b">
        <f t="shared" si="90"/>
        <v>1</v>
      </c>
      <c r="CG52" t="b">
        <f t="shared" si="91"/>
        <v>1</v>
      </c>
      <c r="CH52" s="84" t="b">
        <f t="shared" si="92"/>
        <v>1</v>
      </c>
      <c r="CI52">
        <f t="shared" si="93"/>
        <v>0.95399999999999996</v>
      </c>
      <c r="CJ52" t="b">
        <f t="shared" si="94"/>
        <v>1</v>
      </c>
      <c r="CK52" t="b">
        <f t="shared" si="95"/>
        <v>1</v>
      </c>
      <c r="CL52" s="84" t="b">
        <f t="shared" si="115"/>
        <v>1</v>
      </c>
      <c r="CM52">
        <f t="shared" si="96"/>
        <v>3.2890000000000001</v>
      </c>
      <c r="CN52" t="b">
        <f t="shared" si="97"/>
        <v>1</v>
      </c>
      <c r="CO52" s="84">
        <f t="shared" si="98"/>
        <v>5.6532218568234018E-2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1984</v>
      </c>
      <c r="B53" s="3">
        <v>2</v>
      </c>
      <c r="C53" s="3" t="s">
        <v>2208</v>
      </c>
      <c r="D53" s="3" t="str">
        <f t="shared" si="58"/>
        <v>MA_1_40-2_dk_0055</v>
      </c>
      <c r="E53" s="3" t="str">
        <f t="shared" si="59"/>
        <v>0055</v>
      </c>
      <c r="F53" s="3">
        <v>153839.45300000001</v>
      </c>
      <c r="G53" s="15">
        <v>423793.875</v>
      </c>
      <c r="H53" s="35" t="str">
        <f t="shared" si="60"/>
        <v>ja</v>
      </c>
      <c r="I53" s="42">
        <v>247</v>
      </c>
      <c r="J53" s="20" t="s">
        <v>376</v>
      </c>
      <c r="K53" s="21">
        <v>10000</v>
      </c>
      <c r="L53" s="28">
        <f t="shared" si="112"/>
        <v>1</v>
      </c>
      <c r="M53" s="28">
        <f t="shared" si="113"/>
        <v>1</v>
      </c>
      <c r="N53" s="56">
        <f t="shared" si="61"/>
        <v>10000</v>
      </c>
      <c r="O53" s="33">
        <f t="shared" si="114"/>
        <v>66.087644268780892</v>
      </c>
      <c r="P53" s="37">
        <f t="shared" si="62"/>
        <v>66.176492238558552</v>
      </c>
      <c r="Q53" s="9" t="s">
        <v>12</v>
      </c>
      <c r="R53" s="55" t="s">
        <v>12</v>
      </c>
      <c r="S53" s="55">
        <v>6.53</v>
      </c>
      <c r="T53" s="55">
        <v>6.9009999999999998</v>
      </c>
      <c r="U53" s="55">
        <v>7.2370000000000001</v>
      </c>
      <c r="V53" s="3">
        <v>7.516</v>
      </c>
      <c r="W53" s="3">
        <v>7.8280000000000003</v>
      </c>
      <c r="X53" s="3" t="s">
        <v>12</v>
      </c>
      <c r="Y53" s="3">
        <v>8.4109999999999996</v>
      </c>
      <c r="Z53" s="15" t="s">
        <v>12</v>
      </c>
      <c r="AA53" s="10">
        <f t="shared" si="63"/>
        <v>7.8280000000000003</v>
      </c>
      <c r="AB53" s="9">
        <f t="shared" si="64"/>
        <v>0.59100000000000019</v>
      </c>
      <c r="AC53" s="10">
        <f t="shared" si="65"/>
        <v>0.5829999999999993</v>
      </c>
      <c r="AD53" s="9" t="s">
        <v>12</v>
      </c>
      <c r="AE53" s="55" t="s">
        <v>12</v>
      </c>
      <c r="AF53" s="55">
        <v>0.64200000000000002</v>
      </c>
      <c r="AG53" s="55">
        <v>0.70299999999999996</v>
      </c>
      <c r="AH53" s="55">
        <v>0.77500000000000002</v>
      </c>
      <c r="AI53" s="3">
        <v>0.84499999999999997</v>
      </c>
      <c r="AJ53" s="3">
        <v>0.92500000000000004</v>
      </c>
      <c r="AK53" s="3" t="s">
        <v>12</v>
      </c>
      <c r="AL53" s="3">
        <v>1.0900000000000001</v>
      </c>
      <c r="AM53" s="15" t="s">
        <v>12</v>
      </c>
      <c r="AN53" s="10">
        <f t="shared" si="66"/>
        <v>0.92500000000000004</v>
      </c>
      <c r="AO53" s="9">
        <f t="shared" si="67"/>
        <v>0.15000000000000002</v>
      </c>
      <c r="AP53" s="10">
        <f t="shared" si="68"/>
        <v>0.16500000000000004</v>
      </c>
      <c r="AQ53" s="9" t="s">
        <v>12</v>
      </c>
      <c r="AR53" s="55" t="s">
        <v>12</v>
      </c>
      <c r="AS53" s="55">
        <v>2.7570000000000001</v>
      </c>
      <c r="AT53" s="55">
        <v>2.8839999999999999</v>
      </c>
      <c r="AU53" s="55">
        <v>3.0150000000000001</v>
      </c>
      <c r="AV53" s="3">
        <v>3.14</v>
      </c>
      <c r="AW53" s="3">
        <v>3.2810000000000001</v>
      </c>
      <c r="AX53" s="3" t="s">
        <v>12</v>
      </c>
      <c r="AY53" s="3">
        <v>3.544</v>
      </c>
      <c r="AZ53" s="15" t="s">
        <v>12</v>
      </c>
      <c r="BA53" s="10">
        <f t="shared" si="69"/>
        <v>3.2810000000000001</v>
      </c>
      <c r="BB53" s="9">
        <f t="shared" si="70"/>
        <v>0.26600000000000001</v>
      </c>
      <c r="BC53" s="10">
        <f t="shared" si="71"/>
        <v>0.2629999999999999</v>
      </c>
      <c r="BD53" s="9">
        <v>7.8940000000000001</v>
      </c>
      <c r="BE53" s="3">
        <v>8.5399999999999991</v>
      </c>
      <c r="BF53" s="15">
        <v>9.16</v>
      </c>
      <c r="BG53" s="15">
        <f t="shared" si="72"/>
        <v>8.5399999999999991</v>
      </c>
      <c r="BH53" s="9">
        <f t="shared" si="73"/>
        <v>0.64599999999999902</v>
      </c>
      <c r="BI53" s="10">
        <f t="shared" si="74"/>
        <v>0.62000000000000099</v>
      </c>
      <c r="BJ53" s="9">
        <v>7.9080000000000004</v>
      </c>
      <c r="BK53" s="3">
        <v>8.5649999999999995</v>
      </c>
      <c r="BL53" s="15">
        <v>9.1989999999999998</v>
      </c>
      <c r="BM53" s="15">
        <f t="shared" si="75"/>
        <v>8.5649999999999995</v>
      </c>
      <c r="BN53" s="9">
        <f t="shared" si="76"/>
        <v>0.65699999999999914</v>
      </c>
      <c r="BO53" s="10">
        <f t="shared" si="77"/>
        <v>0.63400000000000034</v>
      </c>
      <c r="BP53">
        <f t="shared" si="78"/>
        <v>0</v>
      </c>
      <c r="BQ53" s="93">
        <f t="shared" si="79"/>
        <v>1.0930626057529591</v>
      </c>
      <c r="BR53" s="93">
        <f t="shared" si="80"/>
        <v>1.1116751269035514</v>
      </c>
      <c r="BS53" s="93" t="str">
        <f>VLOOKUP(C53,'Koppeling locatie - aslocatie'!$A$2:$C$8139,2,FALSE)</f>
        <v>maas208</v>
      </c>
      <c r="BT53" s="93">
        <f>VLOOKUP($BS53,aslocaties_v01!$C$3:$AA$500,MATCH($K$3/10,aslocaties_v01!$C$2:$X$2),FALSE)</f>
        <v>7.2830000000000004</v>
      </c>
      <c r="BU53" s="93">
        <f>VLOOKUP(BS53,aslocaties_v01!$C$3:$AA$500,MATCH($K$3,aslocaties_v01!$C$2:$X$2),FALSE)</f>
        <v>7.8680000000000003</v>
      </c>
      <c r="BV53" s="93">
        <f>VLOOKUP(BS53,aslocaties_v01!$C$3:$AA$500,MATCH($K$3*10,aslocaties_v01!$C$2:$Y$2),FALSE)</f>
        <v>8.4540000000000006</v>
      </c>
      <c r="BW53" s="93">
        <f t="shared" si="81"/>
        <v>0.58499999999999996</v>
      </c>
      <c r="BX53" s="93">
        <f t="shared" si="82"/>
        <v>0.5860000000000003</v>
      </c>
      <c r="BY53" s="94">
        <f t="shared" si="83"/>
        <v>1.0152284263959754E-2</v>
      </c>
      <c r="BZ53" s="94">
        <f t="shared" si="84"/>
        <v>5.1457975986295423E-3</v>
      </c>
      <c r="CA53" s="94">
        <f t="shared" si="85"/>
        <v>4.6000000000000263E-2</v>
      </c>
      <c r="CB53">
        <f t="shared" si="86"/>
        <v>4.0000000000000036E-2</v>
      </c>
      <c r="CC53" s="58">
        <f t="shared" si="87"/>
        <v>4.3000000000001037E-2</v>
      </c>
      <c r="CD53" s="95" t="b">
        <f t="shared" si="88"/>
        <v>0</v>
      </c>
      <c r="CE53" s="96" t="b">
        <f t="shared" si="89"/>
        <v>1</v>
      </c>
      <c r="CF53" t="b">
        <f t="shared" si="90"/>
        <v>1</v>
      </c>
      <c r="CG53" t="b">
        <f t="shared" si="91"/>
        <v>1</v>
      </c>
      <c r="CH53" s="84" t="b">
        <f t="shared" si="92"/>
        <v>1</v>
      </c>
      <c r="CI53">
        <f t="shared" si="93"/>
        <v>0.92500000000000004</v>
      </c>
      <c r="CJ53" t="b">
        <f t="shared" si="94"/>
        <v>1</v>
      </c>
      <c r="CK53" t="b">
        <f t="shared" si="95"/>
        <v>1</v>
      </c>
      <c r="CL53" s="84" t="b">
        <f t="shared" si="115"/>
        <v>1</v>
      </c>
      <c r="CM53">
        <f t="shared" si="96"/>
        <v>3.2810000000000001</v>
      </c>
      <c r="CN53" t="b">
        <f t="shared" si="97"/>
        <v>1</v>
      </c>
      <c r="CO53" s="84">
        <f t="shared" si="98"/>
        <v>5.5081362389396295E-2</v>
      </c>
      <c r="CP53" t="b">
        <f t="shared" si="99"/>
        <v>1</v>
      </c>
      <c r="CQ53" s="96" t="b">
        <f t="shared" si="100"/>
        <v>1</v>
      </c>
      <c r="CR53" t="b">
        <f t="shared" si="101"/>
        <v>1</v>
      </c>
      <c r="CS53" t="b">
        <f t="shared" si="102"/>
        <v>1</v>
      </c>
      <c r="CT53" t="b">
        <f t="shared" si="103"/>
        <v>1</v>
      </c>
      <c r="CU53" t="b">
        <f t="shared" si="104"/>
        <v>1</v>
      </c>
      <c r="CV53" s="84" t="b">
        <f t="shared" si="105"/>
        <v>1</v>
      </c>
      <c r="CW53" t="b">
        <f t="shared" si="106"/>
        <v>0</v>
      </c>
      <c r="CX53" t="b">
        <f t="shared" si="107"/>
        <v>0</v>
      </c>
      <c r="CY53" t="b">
        <f t="shared" si="108"/>
        <v>1</v>
      </c>
      <c r="CZ53" t="b">
        <f t="shared" si="109"/>
        <v>1</v>
      </c>
      <c r="DA53" s="84">
        <f t="shared" si="110"/>
        <v>1</v>
      </c>
      <c r="DB53" t="b">
        <f t="shared" si="111"/>
        <v>0</v>
      </c>
    </row>
    <row r="54" spans="1:106">
      <c r="A54" s="9">
        <v>1985</v>
      </c>
      <c r="B54" s="3">
        <v>2</v>
      </c>
      <c r="C54" s="3" t="s">
        <v>2209</v>
      </c>
      <c r="D54" s="3" t="str">
        <f t="shared" si="58"/>
        <v>MA_1_40-2_dk_0056</v>
      </c>
      <c r="E54" s="3" t="str">
        <f t="shared" si="59"/>
        <v>0056</v>
      </c>
      <c r="F54" s="3">
        <v>153774.32800000001</v>
      </c>
      <c r="G54" s="15">
        <v>423805.625</v>
      </c>
      <c r="H54" s="35" t="str">
        <f t="shared" si="60"/>
        <v>ja</v>
      </c>
      <c r="I54" s="42">
        <v>161</v>
      </c>
      <c r="J54" s="20" t="s">
        <v>376</v>
      </c>
      <c r="K54" s="21">
        <v>10000</v>
      </c>
      <c r="L54" s="28">
        <f t="shared" si="112"/>
        <v>1</v>
      </c>
      <c r="M54" s="28">
        <f t="shared" si="113"/>
        <v>1</v>
      </c>
      <c r="N54" s="56">
        <f t="shared" si="61"/>
        <v>10000</v>
      </c>
      <c r="O54" s="33">
        <f t="shared" si="114"/>
        <v>66.176492238558552</v>
      </c>
      <c r="P54" s="37">
        <f t="shared" si="62"/>
        <v>95.823910606909649</v>
      </c>
      <c r="Q54" s="9" t="s">
        <v>12</v>
      </c>
      <c r="R54" s="55" t="s">
        <v>12</v>
      </c>
      <c r="S54" s="55">
        <v>6.53</v>
      </c>
      <c r="T54" s="55">
        <v>6.9009999999999998</v>
      </c>
      <c r="U54" s="55">
        <v>7.2370000000000001</v>
      </c>
      <c r="V54" s="3">
        <v>7.516</v>
      </c>
      <c r="W54" s="3">
        <v>7.8280000000000003</v>
      </c>
      <c r="X54" s="3" t="s">
        <v>12</v>
      </c>
      <c r="Y54" s="3">
        <v>8.4109999999999996</v>
      </c>
      <c r="Z54" s="15" t="s">
        <v>12</v>
      </c>
      <c r="AA54" s="10">
        <f t="shared" si="63"/>
        <v>7.8280000000000003</v>
      </c>
      <c r="AB54" s="9">
        <f t="shared" si="64"/>
        <v>0.59100000000000019</v>
      </c>
      <c r="AC54" s="10">
        <f t="shared" si="65"/>
        <v>0.5829999999999993</v>
      </c>
      <c r="AD54" s="9" t="s">
        <v>12</v>
      </c>
      <c r="AE54" s="55" t="s">
        <v>12</v>
      </c>
      <c r="AF54" s="55">
        <v>0.61699999999999999</v>
      </c>
      <c r="AG54" s="55">
        <v>0.68100000000000005</v>
      </c>
      <c r="AH54" s="55">
        <v>0.753</v>
      </c>
      <c r="AI54" s="3">
        <v>0.81899999999999995</v>
      </c>
      <c r="AJ54" s="3">
        <v>0.89300000000000002</v>
      </c>
      <c r="AK54" s="3" t="s">
        <v>12</v>
      </c>
      <c r="AL54" s="3">
        <v>1.0429999999999999</v>
      </c>
      <c r="AM54" s="15" t="s">
        <v>12</v>
      </c>
      <c r="AN54" s="10">
        <f t="shared" si="66"/>
        <v>0.89300000000000002</v>
      </c>
      <c r="AO54" s="9">
        <f t="shared" si="67"/>
        <v>0.14000000000000001</v>
      </c>
      <c r="AP54" s="10">
        <f t="shared" si="68"/>
        <v>0.14999999999999991</v>
      </c>
      <c r="AQ54" s="9" t="s">
        <v>12</v>
      </c>
      <c r="AR54" s="55" t="s">
        <v>12</v>
      </c>
      <c r="AS54" s="55">
        <v>2.7080000000000002</v>
      </c>
      <c r="AT54" s="55">
        <v>2.8450000000000002</v>
      </c>
      <c r="AU54" s="55">
        <v>2.9820000000000002</v>
      </c>
      <c r="AV54" s="3">
        <v>3.101</v>
      </c>
      <c r="AW54" s="3">
        <v>3.234</v>
      </c>
      <c r="AX54" s="3" t="s">
        <v>12</v>
      </c>
      <c r="AY54" s="3">
        <v>3.49</v>
      </c>
      <c r="AZ54" s="15" t="s">
        <v>12</v>
      </c>
      <c r="BA54" s="10">
        <f t="shared" si="69"/>
        <v>3.234</v>
      </c>
      <c r="BB54" s="9">
        <f t="shared" si="70"/>
        <v>0.25199999999999978</v>
      </c>
      <c r="BC54" s="10">
        <f t="shared" si="71"/>
        <v>0.25600000000000023</v>
      </c>
      <c r="BD54" s="9">
        <v>7.7690000000000001</v>
      </c>
      <c r="BE54" s="3">
        <v>8.3960000000000008</v>
      </c>
      <c r="BF54" s="15">
        <v>8.9969999999999999</v>
      </c>
      <c r="BG54" s="15">
        <f t="shared" si="72"/>
        <v>8.3960000000000008</v>
      </c>
      <c r="BH54" s="9">
        <f t="shared" si="73"/>
        <v>0.62700000000000067</v>
      </c>
      <c r="BI54" s="10">
        <f t="shared" si="74"/>
        <v>0.60099999999999909</v>
      </c>
      <c r="BJ54" s="9">
        <v>7.742</v>
      </c>
      <c r="BK54" s="3">
        <v>8.3719999999999999</v>
      </c>
      <c r="BL54" s="15">
        <v>8.9760000000000009</v>
      </c>
      <c r="BM54" s="15">
        <f t="shared" si="75"/>
        <v>8.3719999999999999</v>
      </c>
      <c r="BN54" s="9">
        <f t="shared" si="76"/>
        <v>0.62999999999999989</v>
      </c>
      <c r="BO54" s="10">
        <f t="shared" si="77"/>
        <v>0.60400000000000098</v>
      </c>
      <c r="BP54">
        <f t="shared" si="78"/>
        <v>0</v>
      </c>
      <c r="BQ54" s="93">
        <f t="shared" si="79"/>
        <v>1.0609137055837572</v>
      </c>
      <c r="BR54" s="93">
        <f t="shared" si="80"/>
        <v>1.0659898477157355</v>
      </c>
      <c r="BS54" s="93" t="str">
        <f>VLOOKUP(C54,'Koppeling locatie - aslocatie'!$A$2:$C$8139,2,FALSE)</f>
        <v>maas208</v>
      </c>
      <c r="BT54" s="93">
        <f>VLOOKUP($BS54,aslocaties_v01!$C$3:$AA$500,MATCH($K$3/10,aslocaties_v01!$C$2:$X$2),FALSE)</f>
        <v>7.2830000000000004</v>
      </c>
      <c r="BU54" s="93">
        <f>VLOOKUP(BS54,aslocaties_v01!$C$3:$AA$500,MATCH($K$3,aslocaties_v01!$C$2:$X$2),FALSE)</f>
        <v>7.8680000000000003</v>
      </c>
      <c r="BV54" s="93">
        <f>VLOOKUP(BS54,aslocaties_v01!$C$3:$AA$500,MATCH($K$3*10,aslocaties_v01!$C$2:$Y$2),FALSE)</f>
        <v>8.4540000000000006</v>
      </c>
      <c r="BW54" s="93">
        <f t="shared" si="81"/>
        <v>0.58499999999999996</v>
      </c>
      <c r="BX54" s="93">
        <f t="shared" si="82"/>
        <v>0.5860000000000003</v>
      </c>
      <c r="BY54" s="94">
        <f t="shared" si="83"/>
        <v>1.0152284263959754E-2</v>
      </c>
      <c r="BZ54" s="94">
        <f t="shared" si="84"/>
        <v>5.1457975986295423E-3</v>
      </c>
      <c r="CA54" s="94">
        <f t="shared" si="85"/>
        <v>4.6000000000000263E-2</v>
      </c>
      <c r="CB54">
        <f t="shared" si="86"/>
        <v>4.0000000000000036E-2</v>
      </c>
      <c r="CC54" s="58">
        <f t="shared" si="87"/>
        <v>4.3000000000001037E-2</v>
      </c>
      <c r="CD54" s="95" t="b">
        <f t="shared" si="88"/>
        <v>0</v>
      </c>
      <c r="CE54" s="96" t="b">
        <f t="shared" si="89"/>
        <v>1</v>
      </c>
      <c r="CF54" t="b">
        <f t="shared" si="90"/>
        <v>1</v>
      </c>
      <c r="CG54" t="b">
        <f t="shared" si="91"/>
        <v>1</v>
      </c>
      <c r="CH54" s="84" t="b">
        <f t="shared" si="92"/>
        <v>1</v>
      </c>
      <c r="CI54">
        <f t="shared" si="93"/>
        <v>0.89300000000000002</v>
      </c>
      <c r="CJ54" t="b">
        <f t="shared" si="94"/>
        <v>1</v>
      </c>
      <c r="CK54" t="b">
        <f t="shared" si="95"/>
        <v>1</v>
      </c>
      <c r="CL54" s="84" t="b">
        <f t="shared" si="115"/>
        <v>1</v>
      </c>
      <c r="CM54">
        <f t="shared" si="96"/>
        <v>3.234</v>
      </c>
      <c r="CN54" t="b">
        <f t="shared" si="97"/>
        <v>1</v>
      </c>
      <c r="CO54" s="84">
        <f t="shared" si="98"/>
        <v>5.4732694541864968E-2</v>
      </c>
      <c r="CP54" t="b">
        <f t="shared" si="99"/>
        <v>1</v>
      </c>
      <c r="CQ54" s="96" t="b">
        <f t="shared" si="100"/>
        <v>1</v>
      </c>
      <c r="CR54" t="b">
        <f t="shared" si="101"/>
        <v>0</v>
      </c>
      <c r="CS54" t="b">
        <f t="shared" si="102"/>
        <v>0</v>
      </c>
      <c r="CT54" t="b">
        <f t="shared" si="103"/>
        <v>1</v>
      </c>
      <c r="CU54" t="b">
        <f t="shared" si="104"/>
        <v>1</v>
      </c>
      <c r="CV54" s="84" t="b">
        <f t="shared" si="105"/>
        <v>1</v>
      </c>
      <c r="CW54" t="b">
        <f t="shared" si="106"/>
        <v>1</v>
      </c>
      <c r="CX54" t="b">
        <f t="shared" si="107"/>
        <v>1</v>
      </c>
      <c r="CY54" t="b">
        <f t="shared" si="108"/>
        <v>1</v>
      </c>
      <c r="CZ54" t="b">
        <f t="shared" si="109"/>
        <v>1</v>
      </c>
      <c r="DA54" s="84">
        <f t="shared" si="110"/>
        <v>1</v>
      </c>
      <c r="DB54" t="b">
        <f t="shared" si="111"/>
        <v>0</v>
      </c>
    </row>
    <row r="55" spans="1:106">
      <c r="A55" s="9">
        <v>1986</v>
      </c>
      <c r="B55" s="3">
        <v>2</v>
      </c>
      <c r="C55" s="3" t="s">
        <v>2210</v>
      </c>
      <c r="D55" s="3" t="str">
        <f t="shared" si="58"/>
        <v>MA_1_40-2_dk_0057</v>
      </c>
      <c r="E55" s="3" t="str">
        <f t="shared" si="59"/>
        <v>0057</v>
      </c>
      <c r="F55" s="3">
        <v>153679.766</v>
      </c>
      <c r="G55" s="15">
        <v>423790.125</v>
      </c>
      <c r="H55" s="35" t="str">
        <f t="shared" si="60"/>
        <v>ja</v>
      </c>
      <c r="I55" s="42">
        <v>161</v>
      </c>
      <c r="J55" s="20" t="s">
        <v>376</v>
      </c>
      <c r="K55" s="21">
        <v>10000</v>
      </c>
      <c r="L55" s="28">
        <f t="shared" si="112"/>
        <v>1</v>
      </c>
      <c r="M55" s="28">
        <f t="shared" si="113"/>
        <v>1</v>
      </c>
      <c r="N55" s="56">
        <f t="shared" si="61"/>
        <v>10000</v>
      </c>
      <c r="O55" s="33">
        <f t="shared" si="114"/>
        <v>95.823910606909649</v>
      </c>
      <c r="P55" s="37">
        <f t="shared" si="62"/>
        <v>130.41458732059627</v>
      </c>
      <c r="Q55" s="9" t="s">
        <v>12</v>
      </c>
      <c r="R55" s="55" t="s">
        <v>12</v>
      </c>
      <c r="S55" s="55">
        <v>5.2030000000000003</v>
      </c>
      <c r="T55" s="55">
        <v>6.4089999999999998</v>
      </c>
      <c r="U55" s="55">
        <v>7.2249999999999996</v>
      </c>
      <c r="V55" s="3">
        <v>7.5010000000000003</v>
      </c>
      <c r="W55" s="3">
        <v>7.8159999999999998</v>
      </c>
      <c r="X55" s="3" t="s">
        <v>12</v>
      </c>
      <c r="Y55" s="3">
        <v>8.407</v>
      </c>
      <c r="Z55" s="15" t="s">
        <v>12</v>
      </c>
      <c r="AA55" s="10">
        <f t="shared" si="63"/>
        <v>7.8159999999999998</v>
      </c>
      <c r="AB55" s="9">
        <f t="shared" si="64"/>
        <v>0.59100000000000019</v>
      </c>
      <c r="AC55" s="10">
        <f t="shared" si="65"/>
        <v>0.59100000000000019</v>
      </c>
      <c r="AD55" s="9" t="s">
        <v>12</v>
      </c>
      <c r="AE55" s="55" t="s">
        <v>12</v>
      </c>
      <c r="AF55" s="55">
        <v>0.16200000000000001</v>
      </c>
      <c r="AG55" s="55">
        <v>0.29899999999999999</v>
      </c>
      <c r="AH55" s="55">
        <v>0.42399999999999999</v>
      </c>
      <c r="AI55" s="3">
        <v>0.51600000000000001</v>
      </c>
      <c r="AJ55" s="3">
        <v>0.60199999999999998</v>
      </c>
      <c r="AK55" s="3" t="s">
        <v>12</v>
      </c>
      <c r="AL55" s="3">
        <v>0.749</v>
      </c>
      <c r="AM55" s="15" t="s">
        <v>12</v>
      </c>
      <c r="AN55" s="10">
        <f t="shared" si="66"/>
        <v>0.60199999999999998</v>
      </c>
      <c r="AO55" s="9">
        <f t="shared" si="67"/>
        <v>0.17799999999999999</v>
      </c>
      <c r="AP55" s="10">
        <f t="shared" si="68"/>
        <v>0.14700000000000002</v>
      </c>
      <c r="AQ55" s="9" t="s">
        <v>12</v>
      </c>
      <c r="AR55" s="55" t="s">
        <v>12</v>
      </c>
      <c r="AS55" s="55">
        <v>0.85299999999999998</v>
      </c>
      <c r="AT55" s="55">
        <v>1.54</v>
      </c>
      <c r="AU55" s="55">
        <v>2.0939999999999999</v>
      </c>
      <c r="AV55" s="3">
        <v>2.35</v>
      </c>
      <c r="AW55" s="3">
        <v>2.573</v>
      </c>
      <c r="AX55" s="3" t="s">
        <v>12</v>
      </c>
      <c r="AY55" s="3">
        <v>2.8849999999999998</v>
      </c>
      <c r="AZ55" s="15" t="s">
        <v>12</v>
      </c>
      <c r="BA55" s="10">
        <f t="shared" si="69"/>
        <v>2.573</v>
      </c>
      <c r="BB55" s="9">
        <f t="shared" si="70"/>
        <v>0.47900000000000009</v>
      </c>
      <c r="BC55" s="10">
        <f t="shared" si="71"/>
        <v>0.31199999999999983</v>
      </c>
      <c r="BD55" s="9">
        <v>7.601</v>
      </c>
      <c r="BE55" s="3">
        <v>8.3160000000000007</v>
      </c>
      <c r="BF55" s="15">
        <v>8.9239999999999995</v>
      </c>
      <c r="BG55" s="15">
        <f t="shared" si="72"/>
        <v>8.3160000000000007</v>
      </c>
      <c r="BH55" s="9">
        <f t="shared" si="73"/>
        <v>0.71500000000000075</v>
      </c>
      <c r="BI55" s="10">
        <f t="shared" si="74"/>
        <v>0.60799999999999876</v>
      </c>
      <c r="BJ55" s="9">
        <v>7.57</v>
      </c>
      <c r="BK55" s="3">
        <v>8.2899999999999991</v>
      </c>
      <c r="BL55" s="15">
        <v>8.9049999999999994</v>
      </c>
      <c r="BM55" s="15">
        <f t="shared" si="75"/>
        <v>8.2899999999999991</v>
      </c>
      <c r="BN55" s="9">
        <f t="shared" si="76"/>
        <v>0.71999999999999886</v>
      </c>
      <c r="BO55" s="10">
        <f t="shared" si="77"/>
        <v>0.61500000000000021</v>
      </c>
      <c r="BP55">
        <f t="shared" si="78"/>
        <v>0</v>
      </c>
      <c r="BQ55" s="93">
        <f t="shared" si="79"/>
        <v>1.209813874788495</v>
      </c>
      <c r="BR55" s="93">
        <f t="shared" si="80"/>
        <v>1.2182741116751246</v>
      </c>
      <c r="BS55" s="93" t="str">
        <f>VLOOKUP(C55,'Koppeling locatie - aslocatie'!$A$2:$C$8139,2,FALSE)</f>
        <v>maas208</v>
      </c>
      <c r="BT55" s="93">
        <f>VLOOKUP($BS55,aslocaties_v01!$C$3:$AA$500,MATCH($K$3/10,aslocaties_v01!$C$2:$X$2),FALSE)</f>
        <v>7.2830000000000004</v>
      </c>
      <c r="BU55" s="93">
        <f>VLOOKUP(BS55,aslocaties_v01!$C$3:$AA$500,MATCH($K$3,aslocaties_v01!$C$2:$X$2),FALSE)</f>
        <v>7.8680000000000003</v>
      </c>
      <c r="BV55" s="93">
        <f>VLOOKUP(BS55,aslocaties_v01!$C$3:$AA$500,MATCH($K$3*10,aslocaties_v01!$C$2:$Y$2),FALSE)</f>
        <v>8.4540000000000006</v>
      </c>
      <c r="BW55" s="93">
        <f t="shared" si="81"/>
        <v>0.58499999999999996</v>
      </c>
      <c r="BX55" s="93">
        <f t="shared" si="82"/>
        <v>0.5860000000000003</v>
      </c>
      <c r="BY55" s="94">
        <f t="shared" si="83"/>
        <v>1.0152284263959754E-2</v>
      </c>
      <c r="BZ55" s="94">
        <f t="shared" si="84"/>
        <v>8.460236886632666E-3</v>
      </c>
      <c r="CA55" s="94">
        <f t="shared" si="85"/>
        <v>5.8000000000000718E-2</v>
      </c>
      <c r="CB55">
        <f t="shared" si="86"/>
        <v>5.200000000000049E-2</v>
      </c>
      <c r="CC55" s="58">
        <f t="shared" si="87"/>
        <v>4.7000000000000597E-2</v>
      </c>
      <c r="CD55" s="95" t="b">
        <f t="shared" si="88"/>
        <v>0</v>
      </c>
      <c r="CE55" s="96" t="b">
        <f t="shared" si="89"/>
        <v>1</v>
      </c>
      <c r="CF55" t="b">
        <f t="shared" si="90"/>
        <v>1</v>
      </c>
      <c r="CG55" t="b">
        <f t="shared" si="91"/>
        <v>1</v>
      </c>
      <c r="CH55" s="84" t="b">
        <f t="shared" si="92"/>
        <v>1</v>
      </c>
      <c r="CI55">
        <f t="shared" si="93"/>
        <v>0.60199999999999998</v>
      </c>
      <c r="CJ55" t="b">
        <f t="shared" si="94"/>
        <v>1</v>
      </c>
      <c r="CK55" t="b">
        <f t="shared" si="95"/>
        <v>1</v>
      </c>
      <c r="CL55" s="84" t="b">
        <f t="shared" si="115"/>
        <v>1</v>
      </c>
      <c r="CM55">
        <f t="shared" si="96"/>
        <v>2.573</v>
      </c>
      <c r="CN55" t="b">
        <f t="shared" si="97"/>
        <v>1</v>
      </c>
      <c r="CO55" s="84">
        <f t="shared" si="98"/>
        <v>5.8289767154689122E-2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1987</v>
      </c>
      <c r="B56" s="3">
        <v>2</v>
      </c>
      <c r="C56" s="3" t="s">
        <v>2211</v>
      </c>
      <c r="D56" s="3" t="str">
        <f t="shared" si="58"/>
        <v>MA_1_40-2_dk_0058</v>
      </c>
      <c r="E56" s="3" t="str">
        <f t="shared" si="59"/>
        <v>0058</v>
      </c>
      <c r="F56" s="3">
        <v>153556.141</v>
      </c>
      <c r="G56" s="15">
        <v>423748.59399999998</v>
      </c>
      <c r="H56" s="35" t="str">
        <f t="shared" si="60"/>
        <v>ja</v>
      </c>
      <c r="I56" s="42">
        <v>152</v>
      </c>
      <c r="J56" s="20" t="s">
        <v>376</v>
      </c>
      <c r="K56" s="21">
        <v>10000</v>
      </c>
      <c r="L56" s="28">
        <f t="shared" si="112"/>
        <v>1</v>
      </c>
      <c r="M56" s="28">
        <f t="shared" si="113"/>
        <v>1</v>
      </c>
      <c r="N56" s="56">
        <f t="shared" si="61"/>
        <v>10000</v>
      </c>
      <c r="O56" s="33">
        <f t="shared" si="114"/>
        <v>130.41458732059627</v>
      </c>
      <c r="P56" s="37">
        <f t="shared" si="62"/>
        <v>77.96564587047223</v>
      </c>
      <c r="Q56" s="9" t="s">
        <v>12</v>
      </c>
      <c r="R56" s="55" t="s">
        <v>12</v>
      </c>
      <c r="S56" s="55">
        <v>5.8470000000000004</v>
      </c>
      <c r="T56" s="55">
        <v>6.6269999999999998</v>
      </c>
      <c r="U56" s="55">
        <v>7.2240000000000002</v>
      </c>
      <c r="V56" s="3">
        <v>7.5</v>
      </c>
      <c r="W56" s="3">
        <v>7.8140000000000001</v>
      </c>
      <c r="X56" s="3" t="s">
        <v>12</v>
      </c>
      <c r="Y56" s="3">
        <v>8.4049999999999994</v>
      </c>
      <c r="Z56" s="15" t="s">
        <v>12</v>
      </c>
      <c r="AA56" s="10">
        <f t="shared" si="63"/>
        <v>7.8140000000000001</v>
      </c>
      <c r="AB56" s="9">
        <f t="shared" si="64"/>
        <v>0.58999999999999986</v>
      </c>
      <c r="AC56" s="10">
        <f t="shared" si="65"/>
        <v>0.5909999999999993</v>
      </c>
      <c r="AD56" s="9" t="s">
        <v>12</v>
      </c>
      <c r="AE56" s="55" t="s">
        <v>12</v>
      </c>
      <c r="AF56" s="55">
        <v>0.16200000000000001</v>
      </c>
      <c r="AG56" s="55">
        <v>0.3</v>
      </c>
      <c r="AH56" s="55">
        <v>0.42499999999999999</v>
      </c>
      <c r="AI56" s="3">
        <v>0.51700000000000002</v>
      </c>
      <c r="AJ56" s="3">
        <v>0.60399999999999998</v>
      </c>
      <c r="AK56" s="3" t="s">
        <v>12</v>
      </c>
      <c r="AL56" s="3">
        <v>0.753</v>
      </c>
      <c r="AM56" s="15" t="s">
        <v>12</v>
      </c>
      <c r="AN56" s="10">
        <f t="shared" si="66"/>
        <v>0.60399999999999998</v>
      </c>
      <c r="AO56" s="9">
        <f t="shared" si="67"/>
        <v>0.17899999999999999</v>
      </c>
      <c r="AP56" s="10">
        <f t="shared" si="68"/>
        <v>0.14900000000000002</v>
      </c>
      <c r="AQ56" s="9" t="s">
        <v>12</v>
      </c>
      <c r="AR56" s="55" t="s">
        <v>12</v>
      </c>
      <c r="AS56" s="55">
        <v>0.84699999999999998</v>
      </c>
      <c r="AT56" s="55">
        <v>1.534</v>
      </c>
      <c r="AU56" s="55">
        <v>2.0910000000000002</v>
      </c>
      <c r="AV56" s="3">
        <v>2.3490000000000002</v>
      </c>
      <c r="AW56" s="3">
        <v>2.5720000000000001</v>
      </c>
      <c r="AX56" s="3" t="s">
        <v>12</v>
      </c>
      <c r="AY56" s="3">
        <v>2.8839999999999999</v>
      </c>
      <c r="AZ56" s="15" t="s">
        <v>12</v>
      </c>
      <c r="BA56" s="10">
        <f t="shared" si="69"/>
        <v>2.5720000000000001</v>
      </c>
      <c r="BB56" s="9">
        <f t="shared" si="70"/>
        <v>0.48099999999999987</v>
      </c>
      <c r="BC56" s="10">
        <f t="shared" si="71"/>
        <v>0.31199999999999983</v>
      </c>
      <c r="BD56" s="9">
        <v>7.5979999999999999</v>
      </c>
      <c r="BE56" s="3">
        <v>8.2910000000000004</v>
      </c>
      <c r="BF56" s="15">
        <v>8.8949999999999996</v>
      </c>
      <c r="BG56" s="15">
        <f t="shared" si="72"/>
        <v>8.2910000000000004</v>
      </c>
      <c r="BH56" s="9">
        <f t="shared" si="73"/>
        <v>0.6930000000000005</v>
      </c>
      <c r="BI56" s="10">
        <f t="shared" si="74"/>
        <v>0.6039999999999992</v>
      </c>
      <c r="BJ56" s="9">
        <v>7.5670000000000002</v>
      </c>
      <c r="BK56" s="3">
        <v>8.2609999999999992</v>
      </c>
      <c r="BL56" s="15">
        <v>8.8670000000000009</v>
      </c>
      <c r="BM56" s="15">
        <f t="shared" si="75"/>
        <v>8.2609999999999992</v>
      </c>
      <c r="BN56" s="9">
        <f t="shared" si="76"/>
        <v>0.69399999999999906</v>
      </c>
      <c r="BO56" s="10">
        <f t="shared" si="77"/>
        <v>0.60600000000000165</v>
      </c>
      <c r="BP56">
        <f t="shared" si="78"/>
        <v>0</v>
      </c>
      <c r="BQ56" s="93">
        <f t="shared" si="79"/>
        <v>1.1745762711864418</v>
      </c>
      <c r="BR56" s="93">
        <f t="shared" si="80"/>
        <v>1.1762711864406767</v>
      </c>
      <c r="BS56" s="93" t="str">
        <f>VLOOKUP(C56,'Koppeling locatie - aslocatie'!$A$2:$C$8139,2,FALSE)</f>
        <v>maas208</v>
      </c>
      <c r="BT56" s="93">
        <f>VLOOKUP($BS56,aslocaties_v01!$C$3:$AA$500,MATCH($K$3/10,aslocaties_v01!$C$2:$X$2),FALSE)</f>
        <v>7.2830000000000004</v>
      </c>
      <c r="BU56" s="93">
        <f>VLOOKUP(BS56,aslocaties_v01!$C$3:$AA$500,MATCH($K$3,aslocaties_v01!$C$2:$X$2),FALSE)</f>
        <v>7.8680000000000003</v>
      </c>
      <c r="BV56" s="93">
        <f>VLOOKUP(BS56,aslocaties_v01!$C$3:$AA$500,MATCH($K$3*10,aslocaties_v01!$C$2:$Y$2),FALSE)</f>
        <v>8.4540000000000006</v>
      </c>
      <c r="BW56" s="93">
        <f t="shared" si="81"/>
        <v>0.58499999999999996</v>
      </c>
      <c r="BX56" s="93">
        <f t="shared" si="82"/>
        <v>0.5860000000000003</v>
      </c>
      <c r="BY56" s="94">
        <f t="shared" si="83"/>
        <v>8.4745762711863071E-3</v>
      </c>
      <c r="BZ56" s="94">
        <f t="shared" si="84"/>
        <v>8.4602368866311117E-3</v>
      </c>
      <c r="CA56" s="94">
        <f t="shared" si="85"/>
        <v>5.9000000000000163E-2</v>
      </c>
      <c r="CB56">
        <f t="shared" si="86"/>
        <v>5.400000000000027E-2</v>
      </c>
      <c r="CC56" s="58">
        <f t="shared" si="87"/>
        <v>4.9000000000001265E-2</v>
      </c>
      <c r="CD56" s="95" t="b">
        <f t="shared" si="88"/>
        <v>0</v>
      </c>
      <c r="CE56" s="96" t="b">
        <f t="shared" si="89"/>
        <v>1</v>
      </c>
      <c r="CF56" t="b">
        <f t="shared" si="90"/>
        <v>1</v>
      </c>
      <c r="CG56" t="b">
        <f t="shared" si="91"/>
        <v>1</v>
      </c>
      <c r="CH56" s="84" t="b">
        <f t="shared" si="92"/>
        <v>1</v>
      </c>
      <c r="CI56">
        <f t="shared" si="93"/>
        <v>0.60399999999999998</v>
      </c>
      <c r="CJ56" t="b">
        <f t="shared" si="94"/>
        <v>1</v>
      </c>
      <c r="CK56" t="b">
        <f t="shared" si="95"/>
        <v>1</v>
      </c>
      <c r="CL56" s="84" t="b">
        <f t="shared" si="115"/>
        <v>1</v>
      </c>
      <c r="CM56">
        <f t="shared" si="96"/>
        <v>2.5720000000000001</v>
      </c>
      <c r="CN56" t="b">
        <f t="shared" si="97"/>
        <v>1</v>
      </c>
      <c r="CO56" s="84">
        <f t="shared" si="98"/>
        <v>5.8528906706070034E-2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1988</v>
      </c>
      <c r="B57" s="3">
        <v>2</v>
      </c>
      <c r="C57" s="3" t="s">
        <v>2212</v>
      </c>
      <c r="D57" s="3" t="str">
        <f t="shared" si="58"/>
        <v>MA_1_40-2_dk_0059</v>
      </c>
      <c r="E57" s="3" t="str">
        <f t="shared" si="59"/>
        <v>0059</v>
      </c>
      <c r="F57" s="3">
        <v>153499.28099999999</v>
      </c>
      <c r="G57" s="15">
        <v>423695.25</v>
      </c>
      <c r="H57" s="35" t="str">
        <f t="shared" si="60"/>
        <v>ja</v>
      </c>
      <c r="I57" s="42">
        <v>179</v>
      </c>
      <c r="J57" s="20" t="s">
        <v>376</v>
      </c>
      <c r="K57" s="21">
        <v>10000</v>
      </c>
      <c r="L57" s="28">
        <f t="shared" si="112"/>
        <v>1</v>
      </c>
      <c r="M57" s="28">
        <f t="shared" si="113"/>
        <v>1</v>
      </c>
      <c r="N57" s="56">
        <f t="shared" si="61"/>
        <v>10000</v>
      </c>
      <c r="O57" s="33">
        <f t="shared" si="114"/>
        <v>77.96564587047223</v>
      </c>
      <c r="P57" s="37">
        <f t="shared" si="62"/>
        <v>4305.7761903616338</v>
      </c>
      <c r="Q57" s="9" t="s">
        <v>12</v>
      </c>
      <c r="R57" s="55" t="s">
        <v>12</v>
      </c>
      <c r="S57" s="55">
        <v>6.0410000000000004</v>
      </c>
      <c r="T57" s="55">
        <v>6.6980000000000004</v>
      </c>
      <c r="U57" s="55">
        <v>7.2240000000000002</v>
      </c>
      <c r="V57" s="3">
        <v>7.4989999999999997</v>
      </c>
      <c r="W57" s="3">
        <v>7.8129999999999997</v>
      </c>
      <c r="X57" s="3" t="s">
        <v>12</v>
      </c>
      <c r="Y57" s="3">
        <v>8.4030000000000005</v>
      </c>
      <c r="Z57" s="15" t="s">
        <v>12</v>
      </c>
      <c r="AA57" s="10">
        <f t="shared" si="63"/>
        <v>7.8129999999999997</v>
      </c>
      <c r="AB57" s="9">
        <f t="shared" si="64"/>
        <v>0.58899999999999952</v>
      </c>
      <c r="AC57" s="10">
        <f t="shared" si="65"/>
        <v>0.59000000000000075</v>
      </c>
      <c r="AD57" s="9" t="s">
        <v>12</v>
      </c>
      <c r="AE57" s="55" t="s">
        <v>12</v>
      </c>
      <c r="AF57" s="55">
        <v>0.159</v>
      </c>
      <c r="AG57" s="55">
        <v>0.28899999999999998</v>
      </c>
      <c r="AH57" s="55">
        <v>0.40699999999999997</v>
      </c>
      <c r="AI57" s="3">
        <v>0.49399999999999999</v>
      </c>
      <c r="AJ57" s="3">
        <v>0.57599999999999996</v>
      </c>
      <c r="AK57" s="3" t="s">
        <v>12</v>
      </c>
      <c r="AL57" s="3">
        <v>0.71799999999999997</v>
      </c>
      <c r="AM57" s="15" t="s">
        <v>12</v>
      </c>
      <c r="AN57" s="10">
        <f t="shared" si="66"/>
        <v>0.57599999999999996</v>
      </c>
      <c r="AO57" s="9">
        <f t="shared" si="67"/>
        <v>0.16899999999999998</v>
      </c>
      <c r="AP57" s="10">
        <f t="shared" si="68"/>
        <v>0.14200000000000002</v>
      </c>
      <c r="AQ57" s="9" t="s">
        <v>12</v>
      </c>
      <c r="AR57" s="55" t="s">
        <v>12</v>
      </c>
      <c r="AS57" s="55">
        <v>0.83299999999999996</v>
      </c>
      <c r="AT57" s="55">
        <v>1.5049999999999999</v>
      </c>
      <c r="AU57" s="55">
        <v>2.0329999999999999</v>
      </c>
      <c r="AV57" s="3">
        <v>2.2789999999999999</v>
      </c>
      <c r="AW57" s="3">
        <v>2.4940000000000002</v>
      </c>
      <c r="AX57" s="3" t="s">
        <v>12</v>
      </c>
      <c r="AY57" s="3">
        <v>2.7970000000000002</v>
      </c>
      <c r="AZ57" s="15" t="s">
        <v>12</v>
      </c>
      <c r="BA57" s="10">
        <f t="shared" si="69"/>
        <v>2.4940000000000002</v>
      </c>
      <c r="BB57" s="9">
        <f t="shared" si="70"/>
        <v>0.4610000000000003</v>
      </c>
      <c r="BC57" s="10">
        <f t="shared" si="71"/>
        <v>0.30299999999999994</v>
      </c>
      <c r="BD57" s="9">
        <v>7.6280000000000001</v>
      </c>
      <c r="BE57" s="3">
        <v>8.3140000000000001</v>
      </c>
      <c r="BF57" s="15">
        <v>8.9190000000000005</v>
      </c>
      <c r="BG57" s="15">
        <f t="shared" si="72"/>
        <v>8.3140000000000001</v>
      </c>
      <c r="BH57" s="9">
        <f t="shared" si="73"/>
        <v>0.68599999999999994</v>
      </c>
      <c r="BI57" s="10">
        <f t="shared" si="74"/>
        <v>0.60500000000000043</v>
      </c>
      <c r="BJ57" s="9">
        <v>7.6219999999999999</v>
      </c>
      <c r="BK57" s="3">
        <v>8.3209999999999997</v>
      </c>
      <c r="BL57" s="15">
        <v>8.9320000000000004</v>
      </c>
      <c r="BM57" s="15">
        <f t="shared" si="75"/>
        <v>8.3209999999999997</v>
      </c>
      <c r="BN57" s="9">
        <f t="shared" si="76"/>
        <v>0.69899999999999984</v>
      </c>
      <c r="BO57" s="10">
        <f t="shared" si="77"/>
        <v>0.61100000000000065</v>
      </c>
      <c r="BP57">
        <f t="shared" si="78"/>
        <v>0</v>
      </c>
      <c r="BQ57" s="93">
        <f t="shared" si="79"/>
        <v>1.1646859083191858</v>
      </c>
      <c r="BR57" s="93">
        <f t="shared" si="80"/>
        <v>1.186757215619695</v>
      </c>
      <c r="BS57" s="93" t="str">
        <f>VLOOKUP(C57,'Koppeling locatie - aslocatie'!$A$2:$C$8139,2,FALSE)</f>
        <v>maas208</v>
      </c>
      <c r="BT57" s="93">
        <f>VLOOKUP($BS57,aslocaties_v01!$C$3:$AA$500,MATCH($K$3/10,aslocaties_v01!$C$2:$X$2),FALSE)</f>
        <v>7.2830000000000004</v>
      </c>
      <c r="BU57" s="93">
        <f>VLOOKUP(BS57,aslocaties_v01!$C$3:$AA$500,MATCH($K$3,aslocaties_v01!$C$2:$X$2),FALSE)</f>
        <v>7.8680000000000003</v>
      </c>
      <c r="BV57" s="93">
        <f>VLOOKUP(BS57,aslocaties_v01!$C$3:$AA$500,MATCH($K$3*10,aslocaties_v01!$C$2:$Y$2),FALSE)</f>
        <v>8.4540000000000006</v>
      </c>
      <c r="BW57" s="93">
        <f t="shared" si="81"/>
        <v>0.58499999999999996</v>
      </c>
      <c r="BX57" s="93">
        <f t="shared" si="82"/>
        <v>0.5860000000000003</v>
      </c>
      <c r="BY57" s="94">
        <f t="shared" si="83"/>
        <v>6.7911714770790832E-3</v>
      </c>
      <c r="BZ57" s="94">
        <f t="shared" si="84"/>
        <v>6.7796610169499338E-3</v>
      </c>
      <c r="CA57" s="94">
        <f t="shared" si="85"/>
        <v>5.9000000000000163E-2</v>
      </c>
      <c r="CB57">
        <f t="shared" si="86"/>
        <v>5.5000000000000604E-2</v>
      </c>
      <c r="CC57" s="58">
        <f t="shared" si="87"/>
        <v>5.1000000000000156E-2</v>
      </c>
      <c r="CD57" s="95" t="b">
        <f t="shared" si="88"/>
        <v>0</v>
      </c>
      <c r="CE57" s="96" t="b">
        <f t="shared" si="89"/>
        <v>1</v>
      </c>
      <c r="CF57" t="b">
        <f t="shared" si="90"/>
        <v>1</v>
      </c>
      <c r="CG57" t="b">
        <f t="shared" si="91"/>
        <v>1</v>
      </c>
      <c r="CH57" s="84" t="b">
        <f t="shared" si="92"/>
        <v>1</v>
      </c>
      <c r="CI57">
        <f t="shared" si="93"/>
        <v>0.57599999999999996</v>
      </c>
      <c r="CJ57" t="b">
        <f t="shared" si="94"/>
        <v>1</v>
      </c>
      <c r="CK57" t="b">
        <f t="shared" si="95"/>
        <v>1</v>
      </c>
      <c r="CL57" s="84" t="b">
        <f t="shared" si="115"/>
        <v>1</v>
      </c>
      <c r="CM57">
        <f t="shared" si="96"/>
        <v>2.4940000000000002</v>
      </c>
      <c r="CN57" t="b">
        <f t="shared" si="97"/>
        <v>1</v>
      </c>
      <c r="CO57" s="84">
        <f t="shared" si="98"/>
        <v>5.9361516433469055E-2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1989</v>
      </c>
      <c r="B58" s="3">
        <v>2</v>
      </c>
      <c r="C58" s="3" t="s">
        <v>2213</v>
      </c>
      <c r="D58" s="3" t="str">
        <f t="shared" si="58"/>
        <v>MA_1_40-2_dk_0006</v>
      </c>
      <c r="E58" s="3" t="str">
        <f t="shared" si="59"/>
        <v>0006</v>
      </c>
      <c r="F58" s="3">
        <v>156717.18799999999</v>
      </c>
      <c r="G58" s="15">
        <v>426556.15600000002</v>
      </c>
      <c r="H58" s="35" t="str">
        <f t="shared" si="60"/>
        <v>ja</v>
      </c>
      <c r="I58" s="42">
        <v>85</v>
      </c>
      <c r="J58" s="20" t="s">
        <v>376</v>
      </c>
      <c r="K58" s="21">
        <v>10000</v>
      </c>
      <c r="L58" s="28">
        <f t="shared" si="112"/>
        <v>1</v>
      </c>
      <c r="M58" s="28">
        <f t="shared" si="113"/>
        <v>1</v>
      </c>
      <c r="N58" s="56">
        <f t="shared" si="61"/>
        <v>10000</v>
      </c>
      <c r="O58" s="33">
        <f t="shared" si="114"/>
        <v>4305.7761903616338</v>
      </c>
      <c r="P58" s="37">
        <f t="shared" si="62"/>
        <v>120.76872742559817</v>
      </c>
      <c r="Q58" s="9" t="s">
        <v>12</v>
      </c>
      <c r="R58" s="55" t="s">
        <v>12</v>
      </c>
      <c r="S58" s="55">
        <v>6.6859999999999999</v>
      </c>
      <c r="T58" s="55">
        <v>7.048</v>
      </c>
      <c r="U58" s="55">
        <v>7.3760000000000003</v>
      </c>
      <c r="V58" s="3">
        <v>7.6459999999999999</v>
      </c>
      <c r="W58" s="3">
        <v>7.9569999999999999</v>
      </c>
      <c r="X58" s="3" t="s">
        <v>12</v>
      </c>
      <c r="Y58" s="3">
        <v>8.5429999999999993</v>
      </c>
      <c r="Z58" s="15" t="s">
        <v>12</v>
      </c>
      <c r="AA58" s="10">
        <f t="shared" si="63"/>
        <v>7.9569999999999999</v>
      </c>
      <c r="AB58" s="9">
        <f t="shared" si="64"/>
        <v>0.58099999999999952</v>
      </c>
      <c r="AC58" s="10">
        <f t="shared" si="65"/>
        <v>0.58599999999999941</v>
      </c>
      <c r="AD58" s="9" t="s">
        <v>12</v>
      </c>
      <c r="AE58" s="55" t="s">
        <v>12</v>
      </c>
      <c r="AF58" s="55">
        <v>0.60399999999999998</v>
      </c>
      <c r="AG58" s="55">
        <v>0.66200000000000003</v>
      </c>
      <c r="AH58" s="55">
        <v>0.71199999999999997</v>
      </c>
      <c r="AI58" s="3">
        <v>0.73899999999999999</v>
      </c>
      <c r="AJ58" s="3">
        <v>0.76900000000000002</v>
      </c>
      <c r="AK58" s="3" t="s">
        <v>12</v>
      </c>
      <c r="AL58" s="3">
        <v>0.83299999999999996</v>
      </c>
      <c r="AM58" s="15" t="s">
        <v>12</v>
      </c>
      <c r="AN58" s="10">
        <f t="shared" si="66"/>
        <v>0.76900000000000002</v>
      </c>
      <c r="AO58" s="9">
        <f t="shared" si="67"/>
        <v>5.7000000000000051E-2</v>
      </c>
      <c r="AP58" s="10">
        <f t="shared" si="68"/>
        <v>6.3999999999999946E-2</v>
      </c>
      <c r="AQ58" s="9" t="s">
        <v>12</v>
      </c>
      <c r="AR58" s="55" t="s">
        <v>12</v>
      </c>
      <c r="AS58" s="55">
        <v>2.6840000000000002</v>
      </c>
      <c r="AT58" s="55">
        <v>2.7229999999999999</v>
      </c>
      <c r="AU58" s="55">
        <v>2.7549999999999999</v>
      </c>
      <c r="AV58" s="3">
        <v>2.7850000000000001</v>
      </c>
      <c r="AW58" s="3">
        <v>2.8450000000000002</v>
      </c>
      <c r="AX58" s="3" t="s">
        <v>12</v>
      </c>
      <c r="AY58" s="3">
        <v>2.9990000000000001</v>
      </c>
      <c r="AZ58" s="15" t="s">
        <v>12</v>
      </c>
      <c r="BA58" s="10">
        <f t="shared" si="69"/>
        <v>2.8450000000000002</v>
      </c>
      <c r="BB58" s="9">
        <f t="shared" si="70"/>
        <v>9.0000000000000302E-2</v>
      </c>
      <c r="BC58" s="10">
        <f t="shared" si="71"/>
        <v>0.15399999999999991</v>
      </c>
      <c r="BD58" s="9">
        <v>7.516</v>
      </c>
      <c r="BE58" s="3">
        <v>8.0939999999999994</v>
      </c>
      <c r="BF58" s="15">
        <v>8.6750000000000007</v>
      </c>
      <c r="BG58" s="15">
        <f t="shared" si="72"/>
        <v>8.0939999999999994</v>
      </c>
      <c r="BH58" s="9">
        <f t="shared" si="73"/>
        <v>0.5779999999999994</v>
      </c>
      <c r="BI58" s="10">
        <f t="shared" si="74"/>
        <v>0.58100000000000129</v>
      </c>
      <c r="BJ58" s="9">
        <v>7.5019999999999998</v>
      </c>
      <c r="BK58" s="3">
        <v>8.08</v>
      </c>
      <c r="BL58" s="15">
        <v>8.6609999999999996</v>
      </c>
      <c r="BM58" s="15">
        <f t="shared" si="75"/>
        <v>8.08</v>
      </c>
      <c r="BN58" s="9">
        <f t="shared" si="76"/>
        <v>0.57800000000000029</v>
      </c>
      <c r="BO58" s="10">
        <f t="shared" si="77"/>
        <v>0.58099999999999952</v>
      </c>
      <c r="BP58">
        <f t="shared" si="78"/>
        <v>0</v>
      </c>
      <c r="BQ58" s="93">
        <f t="shared" si="79"/>
        <v>0.99483648881239217</v>
      </c>
      <c r="BR58" s="93">
        <f t="shared" si="80"/>
        <v>0.99483648881239373</v>
      </c>
      <c r="BS58" s="93" t="str">
        <f>VLOOKUP(C58,'Koppeling locatie - aslocatie'!$A$2:$C$8139,2,FALSE)</f>
        <v>maas205</v>
      </c>
      <c r="BT58" s="93">
        <f>VLOOKUP($BS58,aslocaties_v01!$C$3:$AA$500,MATCH($K$3/10,aslocaties_v01!$C$2:$X$2),FALSE)</f>
        <v>7.3390000000000004</v>
      </c>
      <c r="BU58" s="93">
        <f>VLOOKUP(BS58,aslocaties_v01!$C$3:$AA$500,MATCH($K$3,aslocaties_v01!$C$2:$X$2),FALSE)</f>
        <v>7.9249999999999998</v>
      </c>
      <c r="BV58" s="93">
        <f>VLOOKUP(BS58,aslocaties_v01!$C$3:$AA$500,MATCH($K$3*10,aslocaties_v01!$C$2:$Y$2),FALSE)</f>
        <v>8.5190000000000001</v>
      </c>
      <c r="BW58" s="93">
        <f t="shared" si="81"/>
        <v>0.58599999999999941</v>
      </c>
      <c r="BX58" s="93">
        <f t="shared" si="82"/>
        <v>0.59400000000000031</v>
      </c>
      <c r="BY58" s="94">
        <f t="shared" si="83"/>
        <v>8.6058519793457133E-3</v>
      </c>
      <c r="BZ58" s="94">
        <f t="shared" si="84"/>
        <v>1.3651877133107337E-2</v>
      </c>
      <c r="CA58" s="94">
        <f t="shared" si="85"/>
        <v>3.6999999999999922E-2</v>
      </c>
      <c r="CB58">
        <f t="shared" si="86"/>
        <v>3.2000000000000028E-2</v>
      </c>
      <c r="CC58" s="58">
        <f t="shared" si="87"/>
        <v>2.3999999999999133E-2</v>
      </c>
      <c r="CD58" s="95" t="b">
        <f t="shared" si="88"/>
        <v>0</v>
      </c>
      <c r="CE58" s="96" t="b">
        <f t="shared" si="89"/>
        <v>1</v>
      </c>
      <c r="CF58" t="b">
        <f t="shared" si="90"/>
        <v>1</v>
      </c>
      <c r="CG58" t="b">
        <f t="shared" si="91"/>
        <v>1</v>
      </c>
      <c r="CH58" s="84" t="b">
        <f t="shared" si="92"/>
        <v>1</v>
      </c>
      <c r="CI58">
        <f t="shared" si="93"/>
        <v>0.76900000000000002</v>
      </c>
      <c r="CJ58" t="b">
        <f t="shared" si="94"/>
        <v>1</v>
      </c>
      <c r="CK58" t="b">
        <f t="shared" si="95"/>
        <v>1</v>
      </c>
      <c r="CL58" s="84" t="b">
        <f t="shared" si="115"/>
        <v>1</v>
      </c>
      <c r="CM58">
        <f t="shared" si="96"/>
        <v>2.8450000000000002</v>
      </c>
      <c r="CN58" t="b">
        <f t="shared" si="97"/>
        <v>1</v>
      </c>
      <c r="CO58" s="84">
        <f t="shared" si="98"/>
        <v>6.0902791620821274E-2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1990</v>
      </c>
      <c r="B59" s="3">
        <v>2</v>
      </c>
      <c r="C59" s="3" t="s">
        <v>2214</v>
      </c>
      <c r="D59" s="3" t="str">
        <f t="shared" si="58"/>
        <v>MA_1_40-2_dk_0007</v>
      </c>
      <c r="E59" s="3" t="str">
        <f t="shared" si="59"/>
        <v>0007</v>
      </c>
      <c r="F59" s="3">
        <v>156720.68799999999</v>
      </c>
      <c r="G59" s="15">
        <v>426435.43800000002</v>
      </c>
      <c r="H59" s="35" t="str">
        <f t="shared" si="60"/>
        <v>ja</v>
      </c>
      <c r="I59" s="42">
        <v>43</v>
      </c>
      <c r="J59" s="20" t="s">
        <v>376</v>
      </c>
      <c r="K59" s="21">
        <v>10000</v>
      </c>
      <c r="L59" s="28">
        <f t="shared" si="112"/>
        <v>1</v>
      </c>
      <c r="M59" s="28">
        <f t="shared" si="113"/>
        <v>1</v>
      </c>
      <c r="N59" s="56">
        <f t="shared" si="61"/>
        <v>10000</v>
      </c>
      <c r="O59" s="33">
        <f t="shared" si="114"/>
        <v>120.76872742559817</v>
      </c>
      <c r="P59" s="37">
        <f t="shared" si="62"/>
        <v>70.862619835854829</v>
      </c>
      <c r="Q59" s="9" t="s">
        <v>12</v>
      </c>
      <c r="R59" s="55" t="s">
        <v>12</v>
      </c>
      <c r="S59" s="55">
        <v>6.6859999999999999</v>
      </c>
      <c r="T59" s="55">
        <v>7.048</v>
      </c>
      <c r="U59" s="55">
        <v>7.3789999999999996</v>
      </c>
      <c r="V59" s="3">
        <v>7.6509999999999998</v>
      </c>
      <c r="W59" s="3">
        <v>7.96</v>
      </c>
      <c r="X59" s="3" t="s">
        <v>12</v>
      </c>
      <c r="Y59" s="3">
        <v>8.5449999999999999</v>
      </c>
      <c r="Z59" s="15" t="s">
        <v>12</v>
      </c>
      <c r="AA59" s="10">
        <f t="shared" si="63"/>
        <v>7.96</v>
      </c>
      <c r="AB59" s="9">
        <f t="shared" si="64"/>
        <v>0.58100000000000041</v>
      </c>
      <c r="AC59" s="10">
        <f t="shared" si="65"/>
        <v>0.58499999999999996</v>
      </c>
      <c r="AD59" s="9" t="s">
        <v>12</v>
      </c>
      <c r="AE59" s="55" t="s">
        <v>12</v>
      </c>
      <c r="AF59" s="55">
        <v>0.622</v>
      </c>
      <c r="AG59" s="55">
        <v>0.71599999999999997</v>
      </c>
      <c r="AH59" s="55">
        <v>0.77</v>
      </c>
      <c r="AI59" s="3">
        <v>0.80900000000000005</v>
      </c>
      <c r="AJ59" s="3">
        <v>0.83399999999999996</v>
      </c>
      <c r="AK59" s="3" t="s">
        <v>12</v>
      </c>
      <c r="AL59" s="3">
        <v>0.88300000000000001</v>
      </c>
      <c r="AM59" s="15" t="s">
        <v>12</v>
      </c>
      <c r="AN59" s="10">
        <f t="shared" si="66"/>
        <v>0.83399999999999996</v>
      </c>
      <c r="AO59" s="9">
        <f t="shared" si="67"/>
        <v>6.3999999999999946E-2</v>
      </c>
      <c r="AP59" s="10">
        <f t="shared" si="68"/>
        <v>4.9000000000000044E-2</v>
      </c>
      <c r="AQ59" s="9" t="s">
        <v>12</v>
      </c>
      <c r="AR59" s="55" t="s">
        <v>12</v>
      </c>
      <c r="AS59" s="55">
        <v>2.601</v>
      </c>
      <c r="AT59" s="55">
        <v>2.7029999999999998</v>
      </c>
      <c r="AU59" s="55">
        <v>2.7370000000000001</v>
      </c>
      <c r="AV59" s="3">
        <v>2.7679999999999998</v>
      </c>
      <c r="AW59" s="3">
        <v>2.802</v>
      </c>
      <c r="AX59" s="3" t="s">
        <v>12</v>
      </c>
      <c r="AY59" s="3">
        <v>2.871</v>
      </c>
      <c r="AZ59" s="15" t="s">
        <v>12</v>
      </c>
      <c r="BA59" s="10">
        <f t="shared" si="69"/>
        <v>2.802</v>
      </c>
      <c r="BB59" s="9">
        <f t="shared" si="70"/>
        <v>6.4999999999999947E-2</v>
      </c>
      <c r="BC59" s="10">
        <f t="shared" si="71"/>
        <v>6.899999999999995E-2</v>
      </c>
      <c r="BD59" s="9">
        <v>7.4660000000000002</v>
      </c>
      <c r="BE59" s="3">
        <v>8.0489999999999995</v>
      </c>
      <c r="BF59" s="15">
        <v>8.6310000000000002</v>
      </c>
      <c r="BG59" s="15">
        <f t="shared" si="72"/>
        <v>8.0489999999999995</v>
      </c>
      <c r="BH59" s="9">
        <f t="shared" si="73"/>
        <v>0.5829999999999993</v>
      </c>
      <c r="BI59" s="10">
        <f t="shared" si="74"/>
        <v>0.58200000000000074</v>
      </c>
      <c r="BJ59" s="9">
        <v>7.4580000000000002</v>
      </c>
      <c r="BK59" s="3">
        <v>8.0419999999999998</v>
      </c>
      <c r="BL59" s="15">
        <v>8.6310000000000002</v>
      </c>
      <c r="BM59" s="15">
        <f t="shared" si="75"/>
        <v>8.0419999999999998</v>
      </c>
      <c r="BN59" s="9">
        <f t="shared" si="76"/>
        <v>0.58399999999999963</v>
      </c>
      <c r="BO59" s="10">
        <f t="shared" si="77"/>
        <v>0.58900000000000041</v>
      </c>
      <c r="BP59">
        <f t="shared" si="78"/>
        <v>0</v>
      </c>
      <c r="BQ59" s="93">
        <f t="shared" si="79"/>
        <v>1.0034423407917366</v>
      </c>
      <c r="BR59" s="93">
        <f t="shared" si="80"/>
        <v>1.0051635111876063</v>
      </c>
      <c r="BS59" s="93" t="str">
        <f>VLOOKUP(C59,'Koppeling locatie - aslocatie'!$A$2:$C$8139,2,FALSE)</f>
        <v>maas205</v>
      </c>
      <c r="BT59" s="93">
        <f>VLOOKUP($BS59,aslocaties_v01!$C$3:$AA$500,MATCH($K$3/10,aslocaties_v01!$C$2:$X$2),FALSE)</f>
        <v>7.3390000000000004</v>
      </c>
      <c r="BU59" s="93">
        <f>VLOOKUP(BS59,aslocaties_v01!$C$3:$AA$500,MATCH($K$3,aslocaties_v01!$C$2:$X$2),FALSE)</f>
        <v>7.9249999999999998</v>
      </c>
      <c r="BV59" s="93">
        <f>VLOOKUP(BS59,aslocaties_v01!$C$3:$AA$500,MATCH($K$3*10,aslocaties_v01!$C$2:$Y$2),FALSE)</f>
        <v>8.5190000000000001</v>
      </c>
      <c r="BW59" s="93">
        <f t="shared" si="81"/>
        <v>0.58599999999999941</v>
      </c>
      <c r="BX59" s="93">
        <f t="shared" si="82"/>
        <v>0.59400000000000031</v>
      </c>
      <c r="BY59" s="94">
        <f t="shared" si="83"/>
        <v>8.605851979344159E-3</v>
      </c>
      <c r="BZ59" s="94">
        <f t="shared" si="84"/>
        <v>1.5384615384615996E-2</v>
      </c>
      <c r="CA59" s="94">
        <f t="shared" si="85"/>
        <v>3.9999999999999147E-2</v>
      </c>
      <c r="CB59">
        <f t="shared" si="86"/>
        <v>3.5000000000000142E-2</v>
      </c>
      <c r="CC59" s="58">
        <f t="shared" si="87"/>
        <v>2.5999999999999801E-2</v>
      </c>
      <c r="CD59" s="95" t="b">
        <f t="shared" si="88"/>
        <v>0</v>
      </c>
      <c r="CE59" s="96" t="b">
        <f t="shared" si="89"/>
        <v>1</v>
      </c>
      <c r="CF59" t="b">
        <f t="shared" si="90"/>
        <v>1</v>
      </c>
      <c r="CG59" t="b">
        <f t="shared" si="91"/>
        <v>1</v>
      </c>
      <c r="CH59" s="84" t="b">
        <f t="shared" si="92"/>
        <v>1</v>
      </c>
      <c r="CI59">
        <f t="shared" si="93"/>
        <v>0.83399999999999996</v>
      </c>
      <c r="CJ59" t="b">
        <f t="shared" si="94"/>
        <v>1</v>
      </c>
      <c r="CK59" t="b">
        <f t="shared" si="95"/>
        <v>1</v>
      </c>
      <c r="CL59" s="84" t="b">
        <f t="shared" si="115"/>
        <v>1</v>
      </c>
      <c r="CM59">
        <f t="shared" si="96"/>
        <v>2.802</v>
      </c>
      <c r="CN59" t="b">
        <f t="shared" si="97"/>
        <v>1</v>
      </c>
      <c r="CO59" s="84">
        <f t="shared" si="98"/>
        <v>6.809342676809628E-2</v>
      </c>
      <c r="CP59" t="b">
        <f t="shared" si="99"/>
        <v>1</v>
      </c>
      <c r="CQ59" s="96" t="b">
        <f t="shared" si="100"/>
        <v>1</v>
      </c>
      <c r="CR59" t="b">
        <f t="shared" si="101"/>
        <v>1</v>
      </c>
      <c r="CS59" t="b">
        <f t="shared" si="102"/>
        <v>1</v>
      </c>
      <c r="CT59" t="b">
        <f t="shared" si="103"/>
        <v>1</v>
      </c>
      <c r="CU59" t="b">
        <f t="shared" si="104"/>
        <v>1</v>
      </c>
      <c r="CV59" s="84" t="b">
        <f t="shared" si="105"/>
        <v>1</v>
      </c>
      <c r="CW59" t="b">
        <f t="shared" si="106"/>
        <v>1</v>
      </c>
      <c r="CX59" t="b">
        <f t="shared" si="107"/>
        <v>1</v>
      </c>
      <c r="CY59" t="b">
        <f t="shared" si="108"/>
        <v>1</v>
      </c>
      <c r="CZ59" t="b">
        <f t="shared" si="109"/>
        <v>1</v>
      </c>
      <c r="DA59" s="84">
        <f t="shared" si="110"/>
        <v>0</v>
      </c>
      <c r="DB59" t="b">
        <f t="shared" si="111"/>
        <v>0</v>
      </c>
    </row>
    <row r="60" spans="1:106">
      <c r="A60" s="9">
        <v>1991</v>
      </c>
      <c r="B60" s="3">
        <v>2</v>
      </c>
      <c r="C60" s="3" t="s">
        <v>2215</v>
      </c>
      <c r="D60" s="3" t="str">
        <f t="shared" si="58"/>
        <v>MA_1_40-2_dk_0008</v>
      </c>
      <c r="E60" s="3" t="str">
        <f t="shared" si="59"/>
        <v>0008</v>
      </c>
      <c r="F60" s="3">
        <v>156768.109</v>
      </c>
      <c r="G60" s="15">
        <v>426382.78100000002</v>
      </c>
      <c r="H60" s="35" t="str">
        <f t="shared" si="60"/>
        <v>ja</v>
      </c>
      <c r="I60" s="42">
        <v>55</v>
      </c>
      <c r="J60" s="20" t="s">
        <v>376</v>
      </c>
      <c r="K60" s="21">
        <v>10000</v>
      </c>
      <c r="L60" s="28">
        <f t="shared" si="112"/>
        <v>1</v>
      </c>
      <c r="M60" s="28">
        <f t="shared" si="113"/>
        <v>1</v>
      </c>
      <c r="N60" s="56">
        <f t="shared" si="61"/>
        <v>10000</v>
      </c>
      <c r="O60" s="33">
        <f t="shared" si="114"/>
        <v>70.862619835854829</v>
      </c>
      <c r="P60" s="37">
        <f t="shared" si="62"/>
        <v>106.21131571543265</v>
      </c>
      <c r="Q60" s="9" t="s">
        <v>12</v>
      </c>
      <c r="R60" s="55" t="s">
        <v>12</v>
      </c>
      <c r="S60" s="55">
        <v>6.6859999999999999</v>
      </c>
      <c r="T60" s="55">
        <v>7.048</v>
      </c>
      <c r="U60" s="55">
        <v>7.3789999999999996</v>
      </c>
      <c r="V60" s="3">
        <v>7.6529999999999996</v>
      </c>
      <c r="W60" s="3">
        <v>7.9649999999999999</v>
      </c>
      <c r="X60" s="3" t="s">
        <v>12</v>
      </c>
      <c r="Y60" s="3">
        <v>8.5519999999999996</v>
      </c>
      <c r="Z60" s="15" t="s">
        <v>12</v>
      </c>
      <c r="AA60" s="10">
        <f t="shared" si="63"/>
        <v>7.9649999999999999</v>
      </c>
      <c r="AB60" s="9">
        <f t="shared" si="64"/>
        <v>0.5860000000000003</v>
      </c>
      <c r="AC60" s="10">
        <f t="shared" si="65"/>
        <v>0.58699999999999974</v>
      </c>
      <c r="AD60" s="9" t="s">
        <v>12</v>
      </c>
      <c r="AE60" s="55" t="s">
        <v>12</v>
      </c>
      <c r="AF60" s="55">
        <v>0.93600000000000005</v>
      </c>
      <c r="AG60" s="55">
        <v>0.98299999999999998</v>
      </c>
      <c r="AH60" s="55">
        <v>1.0069999999999999</v>
      </c>
      <c r="AI60" s="3">
        <v>1.0169999999999999</v>
      </c>
      <c r="AJ60" s="3">
        <v>1.028</v>
      </c>
      <c r="AK60" s="3" t="s">
        <v>12</v>
      </c>
      <c r="AL60" s="3">
        <v>1.048</v>
      </c>
      <c r="AM60" s="15" t="s">
        <v>12</v>
      </c>
      <c r="AN60" s="10">
        <f t="shared" si="66"/>
        <v>1.028</v>
      </c>
      <c r="AO60" s="9">
        <f t="shared" si="67"/>
        <v>2.100000000000013E-2</v>
      </c>
      <c r="AP60" s="10">
        <f t="shared" si="68"/>
        <v>2.0000000000000018E-2</v>
      </c>
      <c r="AQ60" s="9" t="s">
        <v>12</v>
      </c>
      <c r="AR60" s="55" t="s">
        <v>12</v>
      </c>
      <c r="AS60" s="55">
        <v>3.0030000000000001</v>
      </c>
      <c r="AT60" s="55">
        <v>3.0190000000000001</v>
      </c>
      <c r="AU60" s="55">
        <v>3.0350000000000001</v>
      </c>
      <c r="AV60" s="3">
        <v>3.0510000000000002</v>
      </c>
      <c r="AW60" s="3">
        <v>3.0680000000000001</v>
      </c>
      <c r="AX60" s="3" t="s">
        <v>12</v>
      </c>
      <c r="AY60" s="3">
        <v>3.1</v>
      </c>
      <c r="AZ60" s="15" t="s">
        <v>12</v>
      </c>
      <c r="BA60" s="10">
        <f t="shared" si="69"/>
        <v>3.0680000000000001</v>
      </c>
      <c r="BB60" s="9">
        <f t="shared" si="70"/>
        <v>3.2999999999999918E-2</v>
      </c>
      <c r="BC60" s="10">
        <f t="shared" si="71"/>
        <v>3.2000000000000028E-2</v>
      </c>
      <c r="BD60" s="9">
        <v>7.49</v>
      </c>
      <c r="BE60" s="3">
        <v>8.0779999999999994</v>
      </c>
      <c r="BF60" s="15">
        <v>8.6780000000000008</v>
      </c>
      <c r="BG60" s="15">
        <f t="shared" si="72"/>
        <v>8.0779999999999994</v>
      </c>
      <c r="BH60" s="9">
        <f t="shared" si="73"/>
        <v>0.58799999999999919</v>
      </c>
      <c r="BI60" s="10">
        <f t="shared" si="74"/>
        <v>0.60000000000000142</v>
      </c>
      <c r="BJ60" s="9">
        <v>7.4790000000000001</v>
      </c>
      <c r="BK60" s="3">
        <v>8.0690000000000008</v>
      </c>
      <c r="BL60" s="15">
        <v>8.6739999999999995</v>
      </c>
      <c r="BM60" s="15">
        <f t="shared" si="75"/>
        <v>8.0690000000000008</v>
      </c>
      <c r="BN60" s="9">
        <f t="shared" si="76"/>
        <v>0.59000000000000075</v>
      </c>
      <c r="BO60" s="10">
        <f t="shared" si="77"/>
        <v>0.60499999999999865</v>
      </c>
      <c r="BP60">
        <f t="shared" si="78"/>
        <v>0</v>
      </c>
      <c r="BQ60" s="93">
        <f t="shared" si="79"/>
        <v>1.0034129692832745</v>
      </c>
      <c r="BR60" s="93">
        <f t="shared" si="80"/>
        <v>1.0068259385665537</v>
      </c>
      <c r="BS60" s="93" t="str">
        <f>VLOOKUP(C60,'Koppeling locatie - aslocatie'!$A$2:$C$8139,2,FALSE)</f>
        <v>maas204</v>
      </c>
      <c r="BT60" s="93">
        <f>VLOOKUP($BS60,aslocaties_v01!$C$3:$AA$500,MATCH($K$3/10,aslocaties_v01!$C$2:$X$2),FALSE)</f>
        <v>7.3739999999999997</v>
      </c>
      <c r="BU60" s="93">
        <f>VLOOKUP(BS60,aslocaties_v01!$C$3:$AA$500,MATCH($K$3,aslocaties_v01!$C$2:$X$2),FALSE)</f>
        <v>7.9630000000000001</v>
      </c>
      <c r="BV60" s="93">
        <f>VLOOKUP(BS60,aslocaties_v01!$C$3:$AA$500,MATCH($K$3*10,aslocaties_v01!$C$2:$Y$2),FALSE)</f>
        <v>8.5500000000000007</v>
      </c>
      <c r="BW60" s="93">
        <f t="shared" si="81"/>
        <v>0.58900000000000041</v>
      </c>
      <c r="BX60" s="93">
        <f t="shared" si="82"/>
        <v>0.58700000000000063</v>
      </c>
      <c r="BY60" s="94">
        <f t="shared" si="83"/>
        <v>5.119453924914863E-3</v>
      </c>
      <c r="BZ60" s="94">
        <f t="shared" si="84"/>
        <v>1.5543122344752192E-15</v>
      </c>
      <c r="CA60" s="94">
        <f t="shared" si="85"/>
        <v>4.9999999999998934E-3</v>
      </c>
      <c r="CB60">
        <f t="shared" si="86"/>
        <v>1.9999999999997797E-3</v>
      </c>
      <c r="CC60" s="58">
        <f t="shared" si="87"/>
        <v>1.9999999999988916E-3</v>
      </c>
      <c r="CD60" s="95" t="b">
        <f t="shared" si="88"/>
        <v>0</v>
      </c>
      <c r="CE60" s="96" t="b">
        <f t="shared" si="89"/>
        <v>1</v>
      </c>
      <c r="CF60" t="b">
        <f t="shared" si="90"/>
        <v>1</v>
      </c>
      <c r="CG60" t="b">
        <f t="shared" si="91"/>
        <v>1</v>
      </c>
      <c r="CH60" s="84" t="b">
        <f t="shared" si="92"/>
        <v>1</v>
      </c>
      <c r="CI60">
        <f t="shared" si="93"/>
        <v>1.028</v>
      </c>
      <c r="CJ60" t="b">
        <f t="shared" si="94"/>
        <v>1</v>
      </c>
      <c r="CK60" t="b">
        <f t="shared" si="95"/>
        <v>1</v>
      </c>
      <c r="CL60" s="84" t="b">
        <f t="shared" si="115"/>
        <v>1</v>
      </c>
      <c r="CM60">
        <f t="shared" si="96"/>
        <v>3.0680000000000001</v>
      </c>
      <c r="CN60" t="b">
        <f t="shared" si="97"/>
        <v>1</v>
      </c>
      <c r="CO60" s="84">
        <f t="shared" si="98"/>
        <v>7.0009633761463214E-2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1992</v>
      </c>
      <c r="B61" s="3">
        <v>2</v>
      </c>
      <c r="C61" s="3" t="s">
        <v>2216</v>
      </c>
      <c r="D61" s="3" t="str">
        <f t="shared" si="58"/>
        <v>MA_1_40-2_dk_0009</v>
      </c>
      <c r="E61" s="3" t="str">
        <f t="shared" si="59"/>
        <v>0009</v>
      </c>
      <c r="F61" s="3">
        <v>156813.484</v>
      </c>
      <c r="G61" s="15">
        <v>426286.75</v>
      </c>
      <c r="H61" s="35" t="str">
        <f t="shared" si="60"/>
        <v>ja</v>
      </c>
      <c r="I61" s="42">
        <v>102</v>
      </c>
      <c r="J61" s="20" t="s">
        <v>376</v>
      </c>
      <c r="K61" s="21">
        <v>10000</v>
      </c>
      <c r="L61" s="28">
        <f t="shared" si="112"/>
        <v>1</v>
      </c>
      <c r="M61" s="28">
        <f t="shared" si="113"/>
        <v>1</v>
      </c>
      <c r="N61" s="56">
        <f t="shared" si="61"/>
        <v>10000</v>
      </c>
      <c r="O61" s="33">
        <f t="shared" si="114"/>
        <v>106.21131571543265</v>
      </c>
      <c r="P61" s="37" t="s">
        <v>12</v>
      </c>
      <c r="Q61" s="9" t="s">
        <v>12</v>
      </c>
      <c r="R61" s="55" t="s">
        <v>12</v>
      </c>
      <c r="S61" s="55">
        <v>6.6849999999999996</v>
      </c>
      <c r="T61" s="55">
        <v>7.048</v>
      </c>
      <c r="U61" s="55">
        <v>7.3789999999999996</v>
      </c>
      <c r="V61" s="3">
        <v>7.6520000000000001</v>
      </c>
      <c r="W61" s="3">
        <v>7.9649999999999999</v>
      </c>
      <c r="X61" s="3" t="s">
        <v>12</v>
      </c>
      <c r="Y61" s="3">
        <v>8.5519999999999996</v>
      </c>
      <c r="Z61" s="15" t="s">
        <v>12</v>
      </c>
      <c r="AA61" s="10">
        <f t="shared" si="63"/>
        <v>7.9649999999999999</v>
      </c>
      <c r="AB61" s="9">
        <f t="shared" si="64"/>
        <v>0.5860000000000003</v>
      </c>
      <c r="AC61" s="10">
        <f t="shared" si="65"/>
        <v>0.58699999999999974</v>
      </c>
      <c r="AD61" s="9" t="s">
        <v>12</v>
      </c>
      <c r="AE61" s="55" t="s">
        <v>12</v>
      </c>
      <c r="AF61" s="55">
        <v>0.47899999999999998</v>
      </c>
      <c r="AG61" s="55">
        <v>0.54600000000000004</v>
      </c>
      <c r="AH61" s="55">
        <v>0.624</v>
      </c>
      <c r="AI61" s="3">
        <v>0.70399999999999996</v>
      </c>
      <c r="AJ61" s="3">
        <v>0.79900000000000004</v>
      </c>
      <c r="AK61" s="3" t="s">
        <v>12</v>
      </c>
      <c r="AL61" s="3">
        <v>1.1040000000000001</v>
      </c>
      <c r="AM61" s="15" t="s">
        <v>12</v>
      </c>
      <c r="AN61" s="10">
        <f t="shared" si="66"/>
        <v>0.79900000000000004</v>
      </c>
      <c r="AO61" s="9">
        <f t="shared" si="67"/>
        <v>0.17500000000000004</v>
      </c>
      <c r="AP61" s="10">
        <f t="shared" si="68"/>
        <v>0.30500000000000005</v>
      </c>
      <c r="AQ61" s="9" t="s">
        <v>12</v>
      </c>
      <c r="AR61" s="55" t="s">
        <v>12</v>
      </c>
      <c r="AS61" s="55">
        <v>2.3290000000000002</v>
      </c>
      <c r="AT61" s="55">
        <v>2.4660000000000002</v>
      </c>
      <c r="AU61" s="55">
        <v>2.6150000000000002</v>
      </c>
      <c r="AV61" s="3">
        <v>2.7349999999999999</v>
      </c>
      <c r="AW61" s="3">
        <v>2.8769999999999998</v>
      </c>
      <c r="AX61" s="3" t="s">
        <v>12</v>
      </c>
      <c r="AY61" s="3">
        <v>3.2410000000000001</v>
      </c>
      <c r="AZ61" s="15" t="s">
        <v>12</v>
      </c>
      <c r="BA61" s="10">
        <f t="shared" si="69"/>
        <v>2.8769999999999998</v>
      </c>
      <c r="BB61" s="9">
        <f t="shared" si="70"/>
        <v>0.26199999999999957</v>
      </c>
      <c r="BC61" s="10">
        <f t="shared" si="71"/>
        <v>0.36400000000000032</v>
      </c>
      <c r="BD61" s="9">
        <v>7.5890000000000004</v>
      </c>
      <c r="BE61" s="3">
        <v>8.1760000000000002</v>
      </c>
      <c r="BF61" s="15">
        <v>8.766</v>
      </c>
      <c r="BG61" s="15">
        <f t="shared" si="72"/>
        <v>8.1760000000000002</v>
      </c>
      <c r="BH61" s="9">
        <f t="shared" si="73"/>
        <v>0.58699999999999974</v>
      </c>
      <c r="BI61" s="10">
        <f t="shared" si="74"/>
        <v>0.58999999999999986</v>
      </c>
      <c r="BJ61" s="9">
        <v>7.5659999999999998</v>
      </c>
      <c r="BK61" s="3">
        <v>8.1539999999999999</v>
      </c>
      <c r="BL61" s="15">
        <v>8.7430000000000003</v>
      </c>
      <c r="BM61" s="15">
        <f t="shared" si="75"/>
        <v>8.1539999999999999</v>
      </c>
      <c r="BN61" s="9">
        <f t="shared" si="76"/>
        <v>0.58800000000000008</v>
      </c>
      <c r="BO61" s="10">
        <f t="shared" si="77"/>
        <v>0.58900000000000041</v>
      </c>
      <c r="BP61">
        <f t="shared" si="78"/>
        <v>0</v>
      </c>
      <c r="BQ61" s="93">
        <f t="shared" si="79"/>
        <v>1.0017064846416373</v>
      </c>
      <c r="BR61" s="93">
        <f t="shared" si="80"/>
        <v>1.0034129692832761</v>
      </c>
      <c r="BS61" s="93" t="str">
        <f>VLOOKUP(C61,'Koppeling locatie - aslocatie'!$A$2:$C$8139,2,FALSE)</f>
        <v>maas204</v>
      </c>
      <c r="BT61" s="93">
        <f>VLOOKUP($BS61,aslocaties_v01!$C$3:$AA$500,MATCH($K$3/10,aslocaties_v01!$C$2:$X$2),FALSE)</f>
        <v>7.3739999999999997</v>
      </c>
      <c r="BU61" s="93">
        <f>VLOOKUP(BS61,aslocaties_v01!$C$3:$AA$500,MATCH($K$3,aslocaties_v01!$C$2:$X$2),FALSE)</f>
        <v>7.9630000000000001</v>
      </c>
      <c r="BV61" s="93">
        <f>VLOOKUP(BS61,aslocaties_v01!$C$3:$AA$500,MATCH($K$3*10,aslocaties_v01!$C$2:$Y$2),FALSE)</f>
        <v>8.5500000000000007</v>
      </c>
      <c r="BW61" s="93">
        <f t="shared" si="81"/>
        <v>0.58900000000000041</v>
      </c>
      <c r="BX61" s="93">
        <f t="shared" si="82"/>
        <v>0.58700000000000063</v>
      </c>
      <c r="BY61" s="94">
        <f t="shared" si="83"/>
        <v>5.119453924914863E-3</v>
      </c>
      <c r="BZ61" s="94">
        <f t="shared" si="84"/>
        <v>1.5543122344752192E-15</v>
      </c>
      <c r="CA61" s="94">
        <f t="shared" si="85"/>
        <v>4.9999999999998934E-3</v>
      </c>
      <c r="CB61">
        <f t="shared" si="86"/>
        <v>1.9999999999997797E-3</v>
      </c>
      <c r="CC61" s="58">
        <f t="shared" si="87"/>
        <v>1.9999999999988916E-3</v>
      </c>
      <c r="CD61" s="95" t="b">
        <f t="shared" si="88"/>
        <v>0</v>
      </c>
      <c r="CE61" s="96" t="b">
        <f t="shared" si="89"/>
        <v>1</v>
      </c>
      <c r="CF61" t="b">
        <f t="shared" si="90"/>
        <v>1</v>
      </c>
      <c r="CG61" t="b">
        <f t="shared" si="91"/>
        <v>1</v>
      </c>
      <c r="CH61" s="84" t="b">
        <f t="shared" si="92"/>
        <v>1</v>
      </c>
      <c r="CI61">
        <f t="shared" si="93"/>
        <v>0.79900000000000004</v>
      </c>
      <c r="CJ61" t="b">
        <f t="shared" si="94"/>
        <v>1</v>
      </c>
      <c r="CK61" t="b">
        <f t="shared" si="95"/>
        <v>1</v>
      </c>
      <c r="CL61" s="84" t="b">
        <f t="shared" si="115"/>
        <v>1</v>
      </c>
      <c r="CM61">
        <f t="shared" si="96"/>
        <v>2.8769999999999998</v>
      </c>
      <c r="CN61" t="b">
        <f t="shared" si="97"/>
        <v>1</v>
      </c>
      <c r="CO61" s="84">
        <f t="shared" si="98"/>
        <v>6.1878881817534467E-2</v>
      </c>
      <c r="CP61" t="b">
        <f t="shared" si="99"/>
        <v>1</v>
      </c>
      <c r="CQ61" s="96" t="b">
        <f t="shared" si="100"/>
        <v>1</v>
      </c>
      <c r="CR61" t="b">
        <f t="shared" si="101"/>
        <v>1</v>
      </c>
      <c r="CS61" t="b">
        <f t="shared" si="102"/>
        <v>1</v>
      </c>
      <c r="CT61" t="b">
        <f t="shared" si="103"/>
        <v>1</v>
      </c>
      <c r="CU61" t="b">
        <f t="shared" si="104"/>
        <v>1</v>
      </c>
      <c r="CV61" s="84" t="str">
        <f t="shared" si="105"/>
        <v>-</v>
      </c>
      <c r="CW61" t="str">
        <f t="shared" si="106"/>
        <v>-</v>
      </c>
      <c r="CX61" t="str">
        <f t="shared" si="107"/>
        <v>-</v>
      </c>
      <c r="CY61" t="str">
        <f t="shared" si="108"/>
        <v>-</v>
      </c>
      <c r="CZ61" t="str">
        <f t="shared" si="109"/>
        <v>-</v>
      </c>
      <c r="DA61" s="84">
        <f t="shared" si="110"/>
        <v>0</v>
      </c>
      <c r="DB61" t="b">
        <f t="shared" si="111"/>
        <v>0</v>
      </c>
    </row>
  </sheetData>
  <sortState xmlns:xlrd2="http://schemas.microsoft.com/office/spreadsheetml/2017/richdata2" ref="A3:DB61">
    <sortCondition ref="D3"/>
  </sortState>
  <mergeCells count="2">
    <mergeCell ref="A1:G1"/>
    <mergeCell ref="DB1:DB2"/>
  </mergeCells>
  <conditionalFormatting sqref="O3:P61">
    <cfRule type="cellIs" dxfId="19" priority="301" stopIfTrue="1" operator="equal">
      <formula>"-"</formula>
    </cfRule>
    <cfRule type="cellIs" dxfId="18" priority="302" stopIfTrue="1" operator="greaterThan">
      <formula>300</formula>
    </cfRule>
    <cfRule type="cellIs" dxfId="17" priority="303" stopIfTrue="1" operator="greaterThanOrEqual">
      <formula>125</formula>
    </cfRule>
  </conditionalFormatting>
  <conditionalFormatting sqref="H3:I61">
    <cfRule type="cellIs" dxfId="16" priority="299" operator="equal">
      <formula>"nee"</formula>
    </cfRule>
    <cfRule type="cellIs" dxfId="15" priority="300" operator="equal">
      <formula>"ja"</formula>
    </cfRule>
  </conditionalFormatting>
  <conditionalFormatting sqref="BQ3:BS61">
    <cfRule type="iconSet" priority="3">
      <iconSet iconSet="3Symbols2">
        <cfvo type="percent" val="0"/>
        <cfvo type="num" val="0.95"/>
        <cfvo type="num" val="1"/>
      </iconSet>
    </cfRule>
  </conditionalFormatting>
  <conditionalFormatting sqref="BY3:BZ61">
    <cfRule type="iconSet" priority="2">
      <iconSet iconSet="3Symbols2" reverse="1">
        <cfvo type="percent" val="0"/>
        <cfvo type="num" val="7.4999999999999997E-2" gte="0"/>
        <cfvo type="num" val="0.1" gte="0"/>
      </iconSet>
    </cfRule>
  </conditionalFormatting>
  <conditionalFormatting sqref="CA3:CD61">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Blad24"/>
  <dimension ref="A1:DB30"/>
  <sheetViews>
    <sheetView zoomScaleNormal="100" workbookViewId="0">
      <selection activeCell="CV34" sqref="CV34"/>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2E-3</v>
      </c>
      <c r="CT1" s="60">
        <v>2E-3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ht="13.5" thickBot="1">
      <c r="A3" s="6">
        <v>1993</v>
      </c>
      <c r="B3" s="7">
        <v>2</v>
      </c>
      <c r="C3" s="7" t="s">
        <v>2217</v>
      </c>
      <c r="D3" s="7" t="str">
        <f t="shared" ref="D3:D30" si="0">IF(ISERROR(FIND("_",C3)),C3,LEFT(C3,LEN(C3)-LEN(RIGHT(C3,LEN(C3)-FIND("~",SUBSTITUTE(C3,"_","~",LEN(C3)-LEN(SUBSTITUTE(C3,"_",""))))))) &amp; TEXT(INT(RIGHT(C3,LEN(C3)-FIND("~",SUBSTITUTE(C3,"_","~",LEN(C3)-LEN(SUBSTITUTE(C3,"_","")))))), "0000") )</f>
        <v>MA_1_41-3_dk_0442</v>
      </c>
      <c r="E3" s="7" t="str">
        <f t="shared" ref="E3:E30" si="1">TEXT(INT(RIGHT(C3,LEN(C3)-FIND("~",SUBSTITUTE(C3,"_","~",LEN(C3)-LEN(SUBSTITUTE(C3,"_","")))))), "0000")</f>
        <v>0442</v>
      </c>
      <c r="F3" s="7">
        <v>158855.359</v>
      </c>
      <c r="G3" s="14">
        <v>424925.68800000002</v>
      </c>
      <c r="H3" s="34" t="str">
        <f t="shared" ref="H3:H30" si="2">IF(COUNTIF(C:C, "="&amp;C3)=1,"ja", "nee")</f>
        <v>ja</v>
      </c>
      <c r="I3" s="41">
        <v>227</v>
      </c>
      <c r="J3" s="47" t="s">
        <v>2281</v>
      </c>
      <c r="K3" s="48">
        <v>10000</v>
      </c>
      <c r="L3" s="45">
        <v>1</v>
      </c>
      <c r="M3" s="49">
        <v>1</v>
      </c>
      <c r="N3" s="46">
        <f t="shared" ref="N3:N30" si="3">INT(K3/L3*M3)</f>
        <v>10000</v>
      </c>
      <c r="O3" s="32" t="s">
        <v>12</v>
      </c>
      <c r="P3" s="37">
        <f t="shared" ref="P3:P29" si="4">SQRT((F3-F4)^2+(G3-G4)^2)</f>
        <v>99.699368994979267</v>
      </c>
      <c r="Q3" s="6" t="s">
        <v>12</v>
      </c>
      <c r="R3" s="54" t="s">
        <v>12</v>
      </c>
      <c r="S3" s="54">
        <v>6.7069999999999999</v>
      </c>
      <c r="T3" s="54">
        <v>7.06</v>
      </c>
      <c r="U3" s="54">
        <v>7.3869999999999996</v>
      </c>
      <c r="V3" s="7">
        <v>7.6580000000000004</v>
      </c>
      <c r="W3" s="7">
        <v>7.9690000000000003</v>
      </c>
      <c r="X3" s="7" t="s">
        <v>12</v>
      </c>
      <c r="Y3" s="7">
        <v>8.5589999999999993</v>
      </c>
      <c r="Z3" s="14" t="s">
        <v>12</v>
      </c>
      <c r="AA3" s="8">
        <f t="shared" ref="AA3:AA30" si="5">LOOKUP($K3,$Q$2:$Z$2,Q3:Z3)</f>
        <v>7.9690000000000003</v>
      </c>
      <c r="AB3" s="6">
        <f t="shared" ref="AB3:AB30" si="6">LOOKUP($K3,$Q$2:$Z$2,Q3:Z3)-LOOKUP(0.1*$K3,$Q$2:$Z$2,Q3:Z3)</f>
        <v>0.58200000000000074</v>
      </c>
      <c r="AC3" s="8">
        <f t="shared" ref="AC3:AC30" si="7">LOOKUP(10*$K3,$Q$2:$Z$2,Q3:Z3)-LOOKUP($K3,$Q$2:$Z$2,Q3:Z3)</f>
        <v>0.58999999999999897</v>
      </c>
      <c r="AD3" s="6" t="s">
        <v>12</v>
      </c>
      <c r="AE3" s="54" t="s">
        <v>12</v>
      </c>
      <c r="AF3" s="54">
        <v>0.34499999999999997</v>
      </c>
      <c r="AG3" s="54">
        <v>0.44700000000000001</v>
      </c>
      <c r="AH3" s="54">
        <v>0.53500000000000003</v>
      </c>
      <c r="AI3" s="7">
        <v>0.61299999999999999</v>
      </c>
      <c r="AJ3" s="7">
        <v>0.71199999999999997</v>
      </c>
      <c r="AK3" s="7" t="s">
        <v>12</v>
      </c>
      <c r="AL3" s="7">
        <v>0.99</v>
      </c>
      <c r="AM3" s="14" t="s">
        <v>12</v>
      </c>
      <c r="AN3" s="8">
        <f t="shared" ref="AN3:AN30" si="8">LOOKUP($K3,$Q$2:$Z$2,AD3:AM3)</f>
        <v>0.71199999999999997</v>
      </c>
      <c r="AO3" s="6">
        <f t="shared" ref="AO3:AO30" si="9">LOOKUP($K3,$Q$2:$Z$2,AD3:AM3)-LOOKUP(0.1*$K3,$Q$2:$Z$2,AD3:AM3)</f>
        <v>0.17699999999999994</v>
      </c>
      <c r="AP3" s="8">
        <f t="shared" ref="AP3:AP30" si="10">LOOKUP(10*$K3,$Q$2:$Z$2,AD3:AM3)-LOOKUP($K3,$Q$2:$Z$2,AD3:AM3)</f>
        <v>0.27800000000000002</v>
      </c>
      <c r="AQ3" s="6" t="s">
        <v>12</v>
      </c>
      <c r="AR3" s="54" t="s">
        <v>12</v>
      </c>
      <c r="AS3" s="54">
        <v>1.9219999999999999</v>
      </c>
      <c r="AT3" s="54">
        <v>2.25</v>
      </c>
      <c r="AU3" s="54">
        <v>2.4409999999999998</v>
      </c>
      <c r="AV3" s="7">
        <v>2.601</v>
      </c>
      <c r="AW3" s="7">
        <v>2.7749999999999999</v>
      </c>
      <c r="AX3" s="7" t="s">
        <v>12</v>
      </c>
      <c r="AY3" s="7">
        <v>3.198</v>
      </c>
      <c r="AZ3" s="14" t="s">
        <v>12</v>
      </c>
      <c r="BA3" s="8">
        <f t="shared" ref="BA3:BA30" si="11">LOOKUP($K3,$Q$2:$Z$2,AQ3:AZ3)</f>
        <v>2.7749999999999999</v>
      </c>
      <c r="BB3" s="6">
        <f t="shared" ref="BB3:BB30" si="12">LOOKUP($K3,$Q$2:$Z$2,AQ3:AZ3)-LOOKUP(0.1*$K3,$Q$2:$Z$2,AQ3:AZ3)</f>
        <v>0.33400000000000007</v>
      </c>
      <c r="BC3" s="8">
        <f t="shared" ref="BC3:BC30" si="13">LOOKUP(10*$K3,$Q$2:$Z$2,AQ3:AZ3)-LOOKUP($K3,$Q$2:$Z$2,AQ3:AZ3)</f>
        <v>0.42300000000000004</v>
      </c>
      <c r="BD3" s="6">
        <v>7.9450000000000003</v>
      </c>
      <c r="BE3" s="7">
        <v>8.5890000000000004</v>
      </c>
      <c r="BF3" s="14">
        <v>9.2609999999999992</v>
      </c>
      <c r="BG3" s="8">
        <f t="shared" ref="BG3:BG30" si="14">LOOKUP($N3,$BD$2:$BF$2,BD3:BF3)</f>
        <v>8.5890000000000004</v>
      </c>
      <c r="BH3" s="6">
        <f t="shared" ref="BH3:BH30" si="15">BE3-BD3</f>
        <v>0.64400000000000013</v>
      </c>
      <c r="BI3" s="8">
        <f t="shared" ref="BI3:BI30" si="16">BF3-BE3</f>
        <v>0.67199999999999882</v>
      </c>
      <c r="BJ3" s="6">
        <v>7.952</v>
      </c>
      <c r="BK3" s="7">
        <v>8.6059999999999999</v>
      </c>
      <c r="BL3" s="14">
        <v>9.2940000000000005</v>
      </c>
      <c r="BM3" s="8">
        <f t="shared" ref="BM3:BM30" si="17">LOOKUP($N3,$BD$2:$BF$2,BJ3:BL3)</f>
        <v>8.6059999999999999</v>
      </c>
      <c r="BN3" s="6">
        <f t="shared" ref="BN3:BN30" si="18">BK3-BJ3</f>
        <v>0.65399999999999991</v>
      </c>
      <c r="BO3" s="8">
        <f t="shared" ref="BO3:BO30" si="19">BL3-BK3</f>
        <v>0.68800000000000061</v>
      </c>
      <c r="BP3">
        <f t="shared" ref="BP3:BP30" si="20">IF(AND(ISERROR(FIND("Fout",Q3)), ISERROR(FIND("Fout",AD3)), ISERROR(FIND("Fout",AQ3)), ISERROR(FIND( "Fout",BD3)), ISERROR(FIND( "Fout",BJ3))),0,1)</f>
        <v>0</v>
      </c>
      <c r="BQ3" s="93">
        <f t="shared" ref="BQ3:BQ30" si="21">IF(AB3=0, -1, BH3/AB3)</f>
        <v>1.1065292096219919</v>
      </c>
      <c r="BR3" s="93">
        <f t="shared" ref="BR3:BR30" si="22">IF(AB3=0,-1,BN3/AB3)</f>
        <v>1.123711340206184</v>
      </c>
      <c r="BS3" s="93" t="str">
        <f>VLOOKUP(C3,'Koppeling locatie - aslocatie'!$A$2:$C$8139,2,FALSE)</f>
        <v>maas202</v>
      </c>
      <c r="BT3" s="93">
        <f>VLOOKUP($BS3,aslocaties_v01!$C$3:$AA$500,MATCH($K$3/10,aslocaties_v01!$C$2:$X$2),FALSE)</f>
        <v>7.46</v>
      </c>
      <c r="BU3" s="93">
        <f>VLOOKUP(BS3,aslocaties_v01!$C$3:$AA$500,MATCH($K$3,aslocaties_v01!$C$2:$X$2),FALSE)</f>
        <v>8.0410000000000004</v>
      </c>
      <c r="BV3" s="93">
        <f>VLOOKUP(BS3,aslocaties_v01!$C$3:$AA$500,MATCH($K$3*10,aslocaties_v01!$C$2:$Y$2),FALSE)</f>
        <v>8.6270000000000007</v>
      </c>
      <c r="BW3" s="93">
        <f t="shared" ref="BW3:BW30" si="23">BU3-BT3</f>
        <v>0.58100000000000041</v>
      </c>
      <c r="BX3" s="93">
        <f t="shared" ref="BX3:BX30" si="24">BV3-BU3</f>
        <v>0.5860000000000003</v>
      </c>
      <c r="BY3" s="94">
        <f t="shared" ref="BY3:BY30" si="25">IFERROR(ABS(1-BW3/AB3), 999)</f>
        <v>1.718213058419793E-3</v>
      </c>
      <c r="BZ3" s="94">
        <f t="shared" ref="BZ3:BZ30" si="26">IFERROR(ABS(1-BX3/AC3), 999)</f>
        <v>6.7796610169469362E-3</v>
      </c>
      <c r="CA3" s="94">
        <f t="shared" ref="CA3:CA30" si="27">ABS(LOOKUP(0.1*$K3,$Q$2:$Z$2,Q3:Z3)-BT3)</f>
        <v>7.3000000000000398E-2</v>
      </c>
      <c r="CB3">
        <f t="shared" ref="CB3:CB30" si="28">ABS(LOOKUP($K3,$Q$2:$Z$2,Q3:Z3)-BU3)</f>
        <v>7.2000000000000064E-2</v>
      </c>
      <c r="CC3" s="58">
        <f t="shared" ref="CC3:CC30" si="29">ABS(LOOKUP(10*$K3,$Q$2:$Z$2,Q3:Z3)-BV3)</f>
        <v>6.8000000000001393E-2</v>
      </c>
      <c r="CD3" s="95" t="b">
        <f t="shared" ref="CD3:CD30" si="30">OR(BY3&gt;0.1,BZ3&gt;0.1, CA3&gt;=0.15, CB3&gt;=0.15, CC3&gt;=0.15)</f>
        <v>0</v>
      </c>
      <c r="CE3" s="96" t="b">
        <f t="shared" ref="CE3:CE30" si="31">AA3&lt;AVERAGE(AA:AA)+2*STDEV(AA:AA)</f>
        <v>1</v>
      </c>
      <c r="CF3" t="b">
        <f t="shared" ref="CF3:CF30" si="32">BG3&lt;AVERAGE(BG:BG)+2*STDEV(BG:BG)</f>
        <v>1</v>
      </c>
      <c r="CG3" t="b">
        <f t="shared" ref="CG3:CG30" si="33">BM3&lt;AVERAGE(BM:BM)+2*STDEV(BM:BM)</f>
        <v>1</v>
      </c>
      <c r="CH3" s="84" t="b">
        <f t="shared" ref="CH3:CH30" si="34">AN3&gt;0.25</f>
        <v>1</v>
      </c>
      <c r="CI3">
        <f t="shared" ref="CI3:CI30" si="35">IF(CH3,AN3,"")</f>
        <v>0.71199999999999997</v>
      </c>
      <c r="CJ3" t="b">
        <f t="shared" ref="CJ3:CJ30" si="36">CI3&lt;AVERAGE(CI:CI)+3*STDEV(CI:CI)</f>
        <v>1</v>
      </c>
      <c r="CK3" t="b">
        <f t="shared" ref="CK3:CK30" si="37">AN3&lt;1.25</f>
        <v>1</v>
      </c>
      <c r="CL3" s="84" t="b">
        <f>BA3&gt;AVERAGE(BA:BA)-2*STDEV(BA:BA)</f>
        <v>0</v>
      </c>
      <c r="CM3" t="str">
        <f t="shared" ref="CM3:CM30" si="38">IF(CL3,BA3,"")</f>
        <v/>
      </c>
      <c r="CN3" t="b">
        <f t="shared" ref="CN3:CN30" si="39">CM3&lt;AVERAGE(CM:CM)+3*STDEV(CM:CM)</f>
        <v>0</v>
      </c>
      <c r="CO3" s="84">
        <f t="shared" ref="CO3:CO30" si="40">IF(BA3=0, -1, AN3/(1.56*BA3^2))</f>
        <v>5.9269248458437652E-2</v>
      </c>
      <c r="CP3" t="b">
        <f t="shared" ref="CP3:CP30" si="41">OR(CO3&gt;0.035, CO3&lt;0.065)</f>
        <v>1</v>
      </c>
      <c r="CQ3" s="96" t="str">
        <f t="shared" ref="CQ3:CQ30" si="42">IF(O3="-", "-", ABS(AA3-AA2)&lt;O3*$CR$1)</f>
        <v>-</v>
      </c>
      <c r="CR3" t="str">
        <f t="shared" ref="CR3:CR30" si="43">IF(O3="-","-",ABS(BG3-BG2)&lt;O3*$CS$1)</f>
        <v>-</v>
      </c>
      <c r="CS3" t="str">
        <f t="shared" ref="CS3:CS30" si="44">IF(O3="-","-",ABS(BM3-BM2)&lt;O3*$CT$1)</f>
        <v>-</v>
      </c>
      <c r="CT3" t="str">
        <f t="shared" ref="CT3:CT30" si="45">IF(O3="-","-",ABS(AN3-AN2)&lt;O3*$CU$1)</f>
        <v>-</v>
      </c>
      <c r="CU3" t="str">
        <f t="shared" ref="CU3:CU30" si="46">IF(O3="-","-",ABS(BA2-BA3)&lt;O3*$CV$1)</f>
        <v>-</v>
      </c>
      <c r="CV3" s="84" t="b">
        <f t="shared" ref="CV3:CV29" si="47">IF(P3="-","-",ABS(AA4-AA3)&lt;P3*$CR$1)</f>
        <v>1</v>
      </c>
      <c r="CW3" t="b">
        <f t="shared" ref="CW3:CW29" si="48">IF(P3="-","-",ABS(BG4-BG3)&lt;P3*$CS$1)</f>
        <v>1</v>
      </c>
      <c r="CX3" t="b">
        <f t="shared" ref="CX3:CX29" si="49">IF(P3="-","-",ABS(BM4-BM3)&lt;P3*$CT$1)</f>
        <v>1</v>
      </c>
      <c r="CY3" t="b">
        <f t="shared" ref="CY3:CY29" si="50">IF(P3="-","-",ABS(AN4-AN3)&lt;P3*$CU$1)</f>
        <v>1</v>
      </c>
      <c r="CZ3" t="b">
        <f t="shared" ref="CZ3:CZ29" si="51">IF(P3="-","-",ABS(BA3-BA4)&lt;P3*$CV$1)</f>
        <v>1</v>
      </c>
      <c r="DA3" s="84">
        <f t="shared" ref="DA3:DA30" si="52">IFERROR(IF(AND(CQ3:CU3),0,1), 0)+IFERROR(IF(AND(CV3:CZ3),0,1),0)</f>
        <v>0</v>
      </c>
      <c r="DB3" t="b">
        <f t="shared" ref="DB3:DB30" si="53">AND(DA3&gt;0,CD3)</f>
        <v>0</v>
      </c>
    </row>
    <row r="4" spans="1:106" ht="13.5" thickBot="1">
      <c r="A4" s="9">
        <v>1994</v>
      </c>
      <c r="B4" s="3">
        <v>2</v>
      </c>
      <c r="C4" s="3" t="s">
        <v>2218</v>
      </c>
      <c r="D4" s="3" t="str">
        <f t="shared" si="0"/>
        <v>MA_1_41-3_dk_0443</v>
      </c>
      <c r="E4" s="3" t="str">
        <f t="shared" si="1"/>
        <v>0443</v>
      </c>
      <c r="F4" s="3">
        <v>158799.65599999999</v>
      </c>
      <c r="G4" s="15">
        <v>425008.375</v>
      </c>
      <c r="H4" s="35" t="str">
        <f t="shared" si="2"/>
        <v>ja</v>
      </c>
      <c r="I4" s="42">
        <v>237</v>
      </c>
      <c r="J4" s="20" t="s">
        <v>2281</v>
      </c>
      <c r="K4" s="48">
        <v>10000</v>
      </c>
      <c r="L4" s="28">
        <f t="shared" ref="L4:L30" si="54">L3</f>
        <v>1</v>
      </c>
      <c r="M4" s="28">
        <f t="shared" ref="M4:M30" si="55">M3</f>
        <v>1</v>
      </c>
      <c r="N4" s="56">
        <f t="shared" si="3"/>
        <v>10000</v>
      </c>
      <c r="O4" s="33">
        <f t="shared" ref="O4:O30" si="56">SQRT((F3-F4)^2+(G3-G4)^2)</f>
        <v>99.699368994979267</v>
      </c>
      <c r="P4" s="37">
        <f t="shared" si="4"/>
        <v>106.11140456140761</v>
      </c>
      <c r="Q4" s="9" t="s">
        <v>12</v>
      </c>
      <c r="R4" s="55" t="s">
        <v>12</v>
      </c>
      <c r="S4" s="55">
        <v>6.7030000000000003</v>
      </c>
      <c r="T4" s="55">
        <v>7.0570000000000004</v>
      </c>
      <c r="U4" s="55">
        <v>7.3869999999999996</v>
      </c>
      <c r="V4" s="3">
        <v>7.6580000000000004</v>
      </c>
      <c r="W4" s="3">
        <v>7.97</v>
      </c>
      <c r="X4" s="3" t="s">
        <v>12</v>
      </c>
      <c r="Y4" s="3">
        <v>8.56</v>
      </c>
      <c r="Z4" s="15" t="s">
        <v>12</v>
      </c>
      <c r="AA4" s="10">
        <f t="shared" si="5"/>
        <v>7.97</v>
      </c>
      <c r="AB4" s="9">
        <f t="shared" si="6"/>
        <v>0.58300000000000018</v>
      </c>
      <c r="AC4" s="10">
        <f t="shared" si="7"/>
        <v>0.59000000000000075</v>
      </c>
      <c r="AD4" s="9" t="s">
        <v>12</v>
      </c>
      <c r="AE4" s="55" t="s">
        <v>12</v>
      </c>
      <c r="AF4" s="55">
        <v>0.47899999999999998</v>
      </c>
      <c r="AG4" s="55">
        <v>0.58199999999999996</v>
      </c>
      <c r="AH4" s="55">
        <v>0.69099999999999995</v>
      </c>
      <c r="AI4" s="3">
        <v>0.79800000000000004</v>
      </c>
      <c r="AJ4" s="3">
        <v>0.92400000000000004</v>
      </c>
      <c r="AK4" s="3" t="s">
        <v>12</v>
      </c>
      <c r="AL4" s="3">
        <v>1.244</v>
      </c>
      <c r="AM4" s="15" t="s">
        <v>12</v>
      </c>
      <c r="AN4" s="10">
        <f t="shared" si="8"/>
        <v>0.92400000000000004</v>
      </c>
      <c r="AO4" s="9">
        <f t="shared" si="9"/>
        <v>0.2330000000000001</v>
      </c>
      <c r="AP4" s="10">
        <f t="shared" si="10"/>
        <v>0.31999999999999995</v>
      </c>
      <c r="AQ4" s="9" t="s">
        <v>12</v>
      </c>
      <c r="AR4" s="55" t="s">
        <v>12</v>
      </c>
      <c r="AS4" s="55">
        <v>2.2160000000000002</v>
      </c>
      <c r="AT4" s="55">
        <v>2.4860000000000002</v>
      </c>
      <c r="AU4" s="55">
        <v>2.7370000000000001</v>
      </c>
      <c r="AV4" s="3">
        <v>2.97</v>
      </c>
      <c r="AW4" s="3">
        <v>3.1509999999999998</v>
      </c>
      <c r="AX4" s="3" t="s">
        <v>12</v>
      </c>
      <c r="AY4" s="3">
        <v>3.5830000000000002</v>
      </c>
      <c r="AZ4" s="15" t="s">
        <v>12</v>
      </c>
      <c r="BA4" s="10">
        <f t="shared" si="11"/>
        <v>3.1509999999999998</v>
      </c>
      <c r="BB4" s="9">
        <f t="shared" si="12"/>
        <v>0.4139999999999997</v>
      </c>
      <c r="BC4" s="10">
        <f t="shared" si="13"/>
        <v>0.43200000000000038</v>
      </c>
      <c r="BD4" s="9">
        <v>8.0370000000000008</v>
      </c>
      <c r="BE4" s="3">
        <v>8.6980000000000004</v>
      </c>
      <c r="BF4" s="15">
        <v>9.4250000000000007</v>
      </c>
      <c r="BG4" s="15">
        <f t="shared" si="14"/>
        <v>8.6980000000000004</v>
      </c>
      <c r="BH4" s="9">
        <f t="shared" si="15"/>
        <v>0.66099999999999959</v>
      </c>
      <c r="BI4" s="10">
        <f t="shared" si="16"/>
        <v>0.72700000000000031</v>
      </c>
      <c r="BJ4" s="9">
        <v>8.0549999999999997</v>
      </c>
      <c r="BK4" s="3">
        <v>8.7360000000000007</v>
      </c>
      <c r="BL4" s="15">
        <v>9.5150000000000006</v>
      </c>
      <c r="BM4" s="15">
        <f t="shared" si="17"/>
        <v>8.7360000000000007</v>
      </c>
      <c r="BN4" s="9">
        <f t="shared" si="18"/>
        <v>0.68100000000000094</v>
      </c>
      <c r="BO4" s="10">
        <f t="shared" si="19"/>
        <v>0.77899999999999991</v>
      </c>
      <c r="BP4">
        <f t="shared" si="20"/>
        <v>0</v>
      </c>
      <c r="BQ4" s="93">
        <f t="shared" si="21"/>
        <v>1.1337907375643215</v>
      </c>
      <c r="BR4" s="93">
        <f t="shared" si="22"/>
        <v>1.1680960548885089</v>
      </c>
      <c r="BS4" s="93" t="str">
        <f>VLOOKUP(C4,'Koppeling locatie - aslocatie'!$A$2:$C$8139,2,FALSE)</f>
        <v>maas202</v>
      </c>
      <c r="BT4" s="93">
        <f>VLOOKUP($BS4,aslocaties_v01!$C$3:$AA$500,MATCH($K$3/10,aslocaties_v01!$C$2:$X$2),FALSE)</f>
        <v>7.46</v>
      </c>
      <c r="BU4" s="93">
        <f>VLOOKUP(BS4,aslocaties_v01!$C$3:$AA$500,MATCH($K$3,aslocaties_v01!$C$2:$X$2),FALSE)</f>
        <v>8.0410000000000004</v>
      </c>
      <c r="BV4" s="93">
        <f>VLOOKUP(BS4,aslocaties_v01!$C$3:$AA$500,MATCH($K$3*10,aslocaties_v01!$C$2:$Y$2),FALSE)</f>
        <v>8.6270000000000007</v>
      </c>
      <c r="BW4" s="93">
        <f t="shared" si="23"/>
        <v>0.58100000000000041</v>
      </c>
      <c r="BX4" s="93">
        <f t="shared" si="24"/>
        <v>0.5860000000000003</v>
      </c>
      <c r="BY4" s="94">
        <f t="shared" si="25"/>
        <v>3.4305317324181406E-3</v>
      </c>
      <c r="BZ4" s="94">
        <f t="shared" si="26"/>
        <v>6.7796610169499338E-3</v>
      </c>
      <c r="CA4" s="94">
        <f t="shared" si="27"/>
        <v>7.3000000000000398E-2</v>
      </c>
      <c r="CB4">
        <f t="shared" si="28"/>
        <v>7.1000000000000618E-2</v>
      </c>
      <c r="CC4" s="58">
        <f t="shared" si="29"/>
        <v>6.7000000000000171E-2</v>
      </c>
      <c r="CD4" s="95" t="b">
        <f t="shared" si="30"/>
        <v>0</v>
      </c>
      <c r="CE4" s="96" t="b">
        <f t="shared" si="31"/>
        <v>1</v>
      </c>
      <c r="CF4" t="b">
        <f t="shared" si="32"/>
        <v>1</v>
      </c>
      <c r="CG4" t="b">
        <f t="shared" si="33"/>
        <v>1</v>
      </c>
      <c r="CH4" s="84" t="b">
        <f t="shared" si="34"/>
        <v>1</v>
      </c>
      <c r="CI4">
        <f t="shared" si="35"/>
        <v>0.92400000000000004</v>
      </c>
      <c r="CJ4" t="b">
        <f t="shared" si="36"/>
        <v>1</v>
      </c>
      <c r="CK4" t="b">
        <f t="shared" si="37"/>
        <v>1</v>
      </c>
      <c r="CL4" s="84" t="b">
        <f t="shared" ref="CL4:CL30" si="57">BA4&lt;AVERAGE(BA:BA)+2*STDEV(BA:BA)</f>
        <v>1</v>
      </c>
      <c r="CM4">
        <f t="shared" si="38"/>
        <v>3.1509999999999998</v>
      </c>
      <c r="CN4" t="b">
        <f t="shared" si="39"/>
        <v>1</v>
      </c>
      <c r="CO4" s="84">
        <f t="shared" si="40"/>
        <v>5.965551049997804E-2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ht="13.5" thickBot="1">
      <c r="A5" s="9">
        <v>1995</v>
      </c>
      <c r="B5" s="3">
        <v>2</v>
      </c>
      <c r="C5" s="3" t="s">
        <v>2219</v>
      </c>
      <c r="D5" s="3" t="str">
        <f t="shared" si="0"/>
        <v>MA_1_41-3_dk_0444</v>
      </c>
      <c r="E5" s="3" t="str">
        <f t="shared" si="1"/>
        <v>0444</v>
      </c>
      <c r="F5" s="3">
        <v>158747.109</v>
      </c>
      <c r="G5" s="15">
        <v>425100.56199999998</v>
      </c>
      <c r="H5" s="35" t="str">
        <f t="shared" si="2"/>
        <v>ja</v>
      </c>
      <c r="I5" s="42">
        <v>245</v>
      </c>
      <c r="J5" s="20" t="s">
        <v>2281</v>
      </c>
      <c r="K5" s="48">
        <v>10000</v>
      </c>
      <c r="L5" s="28">
        <f t="shared" si="54"/>
        <v>1</v>
      </c>
      <c r="M5" s="28">
        <f t="shared" si="55"/>
        <v>1</v>
      </c>
      <c r="N5" s="56">
        <f t="shared" si="3"/>
        <v>10000</v>
      </c>
      <c r="O5" s="33">
        <f t="shared" si="56"/>
        <v>106.11140456140761</v>
      </c>
      <c r="P5" s="37">
        <f t="shared" si="4"/>
        <v>120.69620802662369</v>
      </c>
      <c r="Q5" s="9" t="s">
        <v>12</v>
      </c>
      <c r="R5" s="55" t="s">
        <v>12</v>
      </c>
      <c r="S5" s="55">
        <v>6.6970000000000001</v>
      </c>
      <c r="T5" s="55">
        <v>7.0570000000000004</v>
      </c>
      <c r="U5" s="55">
        <v>7.3869999999999996</v>
      </c>
      <c r="V5" s="3">
        <v>7.6589999999999998</v>
      </c>
      <c r="W5" s="3">
        <v>7.97</v>
      </c>
      <c r="X5" s="3" t="s">
        <v>12</v>
      </c>
      <c r="Y5" s="3">
        <v>8.56</v>
      </c>
      <c r="Z5" s="15" t="s">
        <v>12</v>
      </c>
      <c r="AA5" s="10">
        <f t="shared" si="5"/>
        <v>7.97</v>
      </c>
      <c r="AB5" s="9">
        <f t="shared" si="6"/>
        <v>0.58300000000000018</v>
      </c>
      <c r="AC5" s="10">
        <f t="shared" si="7"/>
        <v>0.59000000000000075</v>
      </c>
      <c r="AD5" s="9" t="s">
        <v>12</v>
      </c>
      <c r="AE5" s="55" t="s">
        <v>12</v>
      </c>
      <c r="AF5" s="55">
        <v>0.48199999999999998</v>
      </c>
      <c r="AG5" s="55">
        <v>0.58099999999999996</v>
      </c>
      <c r="AH5" s="55">
        <v>0.69</v>
      </c>
      <c r="AI5" s="3">
        <v>0.79500000000000004</v>
      </c>
      <c r="AJ5" s="3">
        <v>0.92100000000000004</v>
      </c>
      <c r="AK5" s="3" t="s">
        <v>12</v>
      </c>
      <c r="AL5" s="3">
        <v>1.242</v>
      </c>
      <c r="AM5" s="15" t="s">
        <v>12</v>
      </c>
      <c r="AN5" s="10">
        <f t="shared" si="8"/>
        <v>0.92100000000000004</v>
      </c>
      <c r="AO5" s="9">
        <f t="shared" si="9"/>
        <v>0.23100000000000009</v>
      </c>
      <c r="AP5" s="10">
        <f t="shared" si="10"/>
        <v>0.32099999999999995</v>
      </c>
      <c r="AQ5" s="9" t="s">
        <v>12</v>
      </c>
      <c r="AR5" s="55" t="s">
        <v>12</v>
      </c>
      <c r="AS5" s="55">
        <v>2.2250000000000001</v>
      </c>
      <c r="AT5" s="55">
        <v>2.4889999999999999</v>
      </c>
      <c r="AU5" s="55">
        <v>2.7370000000000001</v>
      </c>
      <c r="AV5" s="3">
        <v>2.9630000000000001</v>
      </c>
      <c r="AW5" s="3">
        <v>3.145</v>
      </c>
      <c r="AX5" s="3" t="s">
        <v>12</v>
      </c>
      <c r="AY5" s="3">
        <v>3.5760000000000001</v>
      </c>
      <c r="AZ5" s="15" t="s">
        <v>12</v>
      </c>
      <c r="BA5" s="10">
        <f t="shared" si="11"/>
        <v>3.145</v>
      </c>
      <c r="BB5" s="9">
        <f t="shared" si="12"/>
        <v>0.40799999999999992</v>
      </c>
      <c r="BC5" s="10">
        <f t="shared" si="13"/>
        <v>0.43100000000000005</v>
      </c>
      <c r="BD5" s="9">
        <v>8.0559999999999992</v>
      </c>
      <c r="BE5" s="3">
        <v>8.7240000000000002</v>
      </c>
      <c r="BF5" s="15">
        <v>9.4600000000000009</v>
      </c>
      <c r="BG5" s="15">
        <f t="shared" si="14"/>
        <v>8.7240000000000002</v>
      </c>
      <c r="BH5" s="9">
        <f t="shared" si="15"/>
        <v>0.66800000000000104</v>
      </c>
      <c r="BI5" s="10">
        <f t="shared" si="16"/>
        <v>0.73600000000000065</v>
      </c>
      <c r="BJ5" s="9">
        <v>8.0719999999999992</v>
      </c>
      <c r="BK5" s="3">
        <v>8.7590000000000003</v>
      </c>
      <c r="BL5" s="15">
        <v>9.5540000000000003</v>
      </c>
      <c r="BM5" s="15">
        <f t="shared" si="17"/>
        <v>8.7590000000000003</v>
      </c>
      <c r="BN5" s="9">
        <f t="shared" si="18"/>
        <v>0.68700000000000117</v>
      </c>
      <c r="BO5" s="10">
        <f t="shared" si="19"/>
        <v>0.79499999999999993</v>
      </c>
      <c r="BP5">
        <f t="shared" si="20"/>
        <v>0</v>
      </c>
      <c r="BQ5" s="93">
        <f t="shared" si="21"/>
        <v>1.1457975986277886</v>
      </c>
      <c r="BR5" s="93">
        <f t="shared" si="22"/>
        <v>1.1783876500857648</v>
      </c>
      <c r="BS5" s="93" t="str">
        <f>VLOOKUP(C5,'Koppeling locatie - aslocatie'!$A$2:$C$8139,2,FALSE)</f>
        <v>maas202</v>
      </c>
      <c r="BT5" s="93">
        <f>VLOOKUP($BS5,aslocaties_v01!$C$3:$AA$500,MATCH($K$3/10,aslocaties_v01!$C$2:$X$2),FALSE)</f>
        <v>7.46</v>
      </c>
      <c r="BU5" s="93">
        <f>VLOOKUP(BS5,aslocaties_v01!$C$3:$AA$500,MATCH($K$3,aslocaties_v01!$C$2:$X$2),FALSE)</f>
        <v>8.0410000000000004</v>
      </c>
      <c r="BV5" s="93">
        <f>VLOOKUP(BS5,aslocaties_v01!$C$3:$AA$500,MATCH($K$3*10,aslocaties_v01!$C$2:$Y$2),FALSE)</f>
        <v>8.6270000000000007</v>
      </c>
      <c r="BW5" s="93">
        <f t="shared" si="23"/>
        <v>0.58100000000000041</v>
      </c>
      <c r="BX5" s="93">
        <f t="shared" si="24"/>
        <v>0.5860000000000003</v>
      </c>
      <c r="BY5" s="94">
        <f t="shared" si="25"/>
        <v>3.4305317324181406E-3</v>
      </c>
      <c r="BZ5" s="94">
        <f t="shared" si="26"/>
        <v>6.7796610169499338E-3</v>
      </c>
      <c r="CA5" s="94">
        <f t="shared" si="27"/>
        <v>7.3000000000000398E-2</v>
      </c>
      <c r="CB5">
        <f t="shared" si="28"/>
        <v>7.1000000000000618E-2</v>
      </c>
      <c r="CC5" s="58">
        <f t="shared" si="29"/>
        <v>6.7000000000000171E-2</v>
      </c>
      <c r="CD5" s="95" t="b">
        <f t="shared" si="30"/>
        <v>0</v>
      </c>
      <c r="CE5" s="96" t="b">
        <f t="shared" si="31"/>
        <v>1</v>
      </c>
      <c r="CF5" t="b">
        <f t="shared" si="32"/>
        <v>1</v>
      </c>
      <c r="CG5" t="b">
        <f t="shared" si="33"/>
        <v>1</v>
      </c>
      <c r="CH5" s="84" t="b">
        <f t="shared" si="34"/>
        <v>1</v>
      </c>
      <c r="CI5">
        <f t="shared" si="35"/>
        <v>0.92100000000000004</v>
      </c>
      <c r="CJ5" t="b">
        <f t="shared" si="36"/>
        <v>1</v>
      </c>
      <c r="CK5" t="b">
        <f t="shared" si="37"/>
        <v>1</v>
      </c>
      <c r="CL5" s="84" t="b">
        <f t="shared" si="57"/>
        <v>1</v>
      </c>
      <c r="CM5">
        <f t="shared" si="38"/>
        <v>3.145</v>
      </c>
      <c r="CN5" t="b">
        <f t="shared" si="39"/>
        <v>1</v>
      </c>
      <c r="CO5" s="84">
        <f t="shared" si="40"/>
        <v>5.9688921561174432E-2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ht="13.5" thickBot="1">
      <c r="A6" s="9">
        <v>1996</v>
      </c>
      <c r="B6" s="3">
        <v>2</v>
      </c>
      <c r="C6" s="3" t="s">
        <v>2220</v>
      </c>
      <c r="D6" s="3" t="str">
        <f t="shared" si="0"/>
        <v>MA_1_41-3_dk_0445</v>
      </c>
      <c r="E6" s="3" t="str">
        <f t="shared" si="1"/>
        <v>0445</v>
      </c>
      <c r="F6" s="3">
        <v>158648.875</v>
      </c>
      <c r="G6" s="15">
        <v>425170.68800000002</v>
      </c>
      <c r="H6" s="35" t="str">
        <f t="shared" si="2"/>
        <v>ja</v>
      </c>
      <c r="I6" s="42">
        <v>226</v>
      </c>
      <c r="J6" s="20" t="s">
        <v>2281</v>
      </c>
      <c r="K6" s="48">
        <v>10000</v>
      </c>
      <c r="L6" s="28">
        <f t="shared" si="54"/>
        <v>1</v>
      </c>
      <c r="M6" s="28">
        <f t="shared" si="55"/>
        <v>1</v>
      </c>
      <c r="N6" s="56">
        <f t="shared" si="3"/>
        <v>10000</v>
      </c>
      <c r="O6" s="33">
        <f t="shared" si="56"/>
        <v>120.69620802662369</v>
      </c>
      <c r="P6" s="37">
        <f t="shared" si="4"/>
        <v>80.787387245761835</v>
      </c>
      <c r="Q6" s="9" t="s">
        <v>12</v>
      </c>
      <c r="R6" s="55" t="s">
        <v>12</v>
      </c>
      <c r="S6" s="55">
        <v>6.6929999999999996</v>
      </c>
      <c r="T6" s="55">
        <v>7.0549999999999997</v>
      </c>
      <c r="U6" s="55">
        <v>7.3860000000000001</v>
      </c>
      <c r="V6" s="3">
        <v>7.6589999999999998</v>
      </c>
      <c r="W6" s="3">
        <v>7.97</v>
      </c>
      <c r="X6" s="3" t="s">
        <v>12</v>
      </c>
      <c r="Y6" s="3">
        <v>8.5609999999999999</v>
      </c>
      <c r="Z6" s="15" t="s">
        <v>12</v>
      </c>
      <c r="AA6" s="10">
        <f t="shared" si="5"/>
        <v>7.97</v>
      </c>
      <c r="AB6" s="9">
        <f t="shared" si="6"/>
        <v>0.58399999999999963</v>
      </c>
      <c r="AC6" s="10">
        <f t="shared" si="7"/>
        <v>0.59100000000000019</v>
      </c>
      <c r="AD6" s="9" t="s">
        <v>12</v>
      </c>
      <c r="AE6" s="55" t="s">
        <v>12</v>
      </c>
      <c r="AF6" s="55">
        <v>0.59799999999999998</v>
      </c>
      <c r="AG6" s="55">
        <v>0.68700000000000006</v>
      </c>
      <c r="AH6" s="55">
        <v>0.8</v>
      </c>
      <c r="AI6" s="3">
        <v>0.91</v>
      </c>
      <c r="AJ6" s="3">
        <v>1.0509999999999999</v>
      </c>
      <c r="AK6" s="3" t="s">
        <v>12</v>
      </c>
      <c r="AL6" s="3">
        <v>1.373</v>
      </c>
      <c r="AM6" s="15" t="s">
        <v>12</v>
      </c>
      <c r="AN6" s="10">
        <f t="shared" si="8"/>
        <v>1.0509999999999999</v>
      </c>
      <c r="AO6" s="9">
        <f t="shared" si="9"/>
        <v>0.25099999999999989</v>
      </c>
      <c r="AP6" s="10">
        <f t="shared" si="10"/>
        <v>0.32200000000000006</v>
      </c>
      <c r="AQ6" s="9" t="s">
        <v>12</v>
      </c>
      <c r="AR6" s="55" t="s">
        <v>12</v>
      </c>
      <c r="AS6" s="55">
        <v>2.5870000000000002</v>
      </c>
      <c r="AT6" s="55">
        <v>2.7709999999999999</v>
      </c>
      <c r="AU6" s="55">
        <v>2.9929999999999999</v>
      </c>
      <c r="AV6" s="3">
        <v>3.1539999999999999</v>
      </c>
      <c r="AW6" s="3">
        <v>3.3479999999999999</v>
      </c>
      <c r="AX6" s="3" t="s">
        <v>12</v>
      </c>
      <c r="AY6" s="3">
        <v>3.7639999999999998</v>
      </c>
      <c r="AZ6" s="15" t="s">
        <v>12</v>
      </c>
      <c r="BA6" s="10">
        <f t="shared" si="11"/>
        <v>3.3479999999999999</v>
      </c>
      <c r="BB6" s="9">
        <f t="shared" si="12"/>
        <v>0.35499999999999998</v>
      </c>
      <c r="BC6" s="10">
        <f t="shared" si="13"/>
        <v>0.41599999999999993</v>
      </c>
      <c r="BD6" s="9">
        <v>8.0500000000000007</v>
      </c>
      <c r="BE6" s="3">
        <v>8.7140000000000004</v>
      </c>
      <c r="BF6" s="15">
        <v>9.4350000000000005</v>
      </c>
      <c r="BG6" s="15">
        <f t="shared" si="14"/>
        <v>8.7140000000000004</v>
      </c>
      <c r="BH6" s="9">
        <f t="shared" si="15"/>
        <v>0.6639999999999997</v>
      </c>
      <c r="BI6" s="10">
        <f t="shared" si="16"/>
        <v>0.72100000000000009</v>
      </c>
      <c r="BJ6" s="9">
        <v>8.06</v>
      </c>
      <c r="BK6" s="3">
        <v>8.7430000000000003</v>
      </c>
      <c r="BL6" s="15">
        <v>9.5050000000000008</v>
      </c>
      <c r="BM6" s="15">
        <f t="shared" si="17"/>
        <v>8.7430000000000003</v>
      </c>
      <c r="BN6" s="9">
        <f t="shared" si="18"/>
        <v>0.68299999999999983</v>
      </c>
      <c r="BO6" s="10">
        <f t="shared" si="19"/>
        <v>0.76200000000000045</v>
      </c>
      <c r="BP6">
        <f t="shared" si="20"/>
        <v>0</v>
      </c>
      <c r="BQ6" s="93">
        <f t="shared" si="21"/>
        <v>1.1369863013698631</v>
      </c>
      <c r="BR6" s="93">
        <f t="shared" si="22"/>
        <v>1.169520547945206</v>
      </c>
      <c r="BS6" s="93" t="str">
        <f>VLOOKUP(C6,'Koppeling locatie - aslocatie'!$A$2:$C$8139,2,FALSE)</f>
        <v>maas202</v>
      </c>
      <c r="BT6" s="93">
        <f>VLOOKUP($BS6,aslocaties_v01!$C$3:$AA$500,MATCH($K$3/10,aslocaties_v01!$C$2:$X$2),FALSE)</f>
        <v>7.46</v>
      </c>
      <c r="BU6" s="93">
        <f>VLOOKUP(BS6,aslocaties_v01!$C$3:$AA$500,MATCH($K$3,aslocaties_v01!$C$2:$X$2),FALSE)</f>
        <v>8.0410000000000004</v>
      </c>
      <c r="BV6" s="93">
        <f>VLOOKUP(BS6,aslocaties_v01!$C$3:$AA$500,MATCH($K$3*10,aslocaties_v01!$C$2:$Y$2),FALSE)</f>
        <v>8.6270000000000007</v>
      </c>
      <c r="BW6" s="93">
        <f t="shared" si="23"/>
        <v>0.58100000000000041</v>
      </c>
      <c r="BX6" s="93">
        <f t="shared" si="24"/>
        <v>0.5860000000000003</v>
      </c>
      <c r="BY6" s="94">
        <f t="shared" si="25"/>
        <v>5.1369863013684958E-3</v>
      </c>
      <c r="BZ6" s="94">
        <f t="shared" si="26"/>
        <v>8.460236886632666E-3</v>
      </c>
      <c r="CA6" s="94">
        <f t="shared" si="27"/>
        <v>7.3999999999999844E-2</v>
      </c>
      <c r="CB6">
        <f t="shared" si="28"/>
        <v>7.1000000000000618E-2</v>
      </c>
      <c r="CC6" s="58">
        <f t="shared" si="29"/>
        <v>6.6000000000000725E-2</v>
      </c>
      <c r="CD6" s="95" t="b">
        <f t="shared" si="30"/>
        <v>0</v>
      </c>
      <c r="CE6" s="96" t="b">
        <f t="shared" si="31"/>
        <v>1</v>
      </c>
      <c r="CF6" t="b">
        <f t="shared" si="32"/>
        <v>1</v>
      </c>
      <c r="CG6" t="b">
        <f t="shared" si="33"/>
        <v>1</v>
      </c>
      <c r="CH6" s="84" t="b">
        <f t="shared" si="34"/>
        <v>1</v>
      </c>
      <c r="CI6">
        <f t="shared" si="35"/>
        <v>1.0509999999999999</v>
      </c>
      <c r="CJ6" t="b">
        <f t="shared" si="36"/>
        <v>1</v>
      </c>
      <c r="CK6" t="b">
        <f t="shared" si="37"/>
        <v>1</v>
      </c>
      <c r="CL6" s="84" t="b">
        <f t="shared" si="57"/>
        <v>1</v>
      </c>
      <c r="CM6">
        <f t="shared" si="38"/>
        <v>3.3479999999999999</v>
      </c>
      <c r="CN6" t="b">
        <f t="shared" si="39"/>
        <v>1</v>
      </c>
      <c r="CO6" s="84">
        <f t="shared" si="40"/>
        <v>6.0104531880331262E-2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ht="13.5" thickBot="1">
      <c r="A7" s="9">
        <v>1997</v>
      </c>
      <c r="B7" s="3">
        <v>2</v>
      </c>
      <c r="C7" s="3" t="s">
        <v>2221</v>
      </c>
      <c r="D7" s="3" t="str">
        <f t="shared" si="0"/>
        <v>MA_1_41-3_dk_0446</v>
      </c>
      <c r="E7" s="3" t="str">
        <f t="shared" si="1"/>
        <v>0446</v>
      </c>
      <c r="F7" s="3">
        <v>158591.56200000001</v>
      </c>
      <c r="G7" s="15">
        <v>425227.625</v>
      </c>
      <c r="H7" s="35" t="str">
        <f t="shared" si="2"/>
        <v>ja</v>
      </c>
      <c r="I7" s="42">
        <v>230</v>
      </c>
      <c r="J7" s="20" t="s">
        <v>2281</v>
      </c>
      <c r="K7" s="48">
        <v>10000</v>
      </c>
      <c r="L7" s="28">
        <f t="shared" si="54"/>
        <v>1</v>
      </c>
      <c r="M7" s="28">
        <f t="shared" si="55"/>
        <v>1</v>
      </c>
      <c r="N7" s="56">
        <f t="shared" si="3"/>
        <v>10000</v>
      </c>
      <c r="O7" s="33">
        <f t="shared" si="56"/>
        <v>80.787387245761835</v>
      </c>
      <c r="P7" s="37">
        <f t="shared" si="4"/>
        <v>126.45275485332665</v>
      </c>
      <c r="Q7" s="9" t="s">
        <v>12</v>
      </c>
      <c r="R7" s="55" t="s">
        <v>12</v>
      </c>
      <c r="S7" s="55">
        <v>6.6920000000000002</v>
      </c>
      <c r="T7" s="55">
        <v>7.0540000000000003</v>
      </c>
      <c r="U7" s="55">
        <v>7.3860000000000001</v>
      </c>
      <c r="V7" s="3">
        <v>7.6580000000000004</v>
      </c>
      <c r="W7" s="3">
        <v>7.97</v>
      </c>
      <c r="X7" s="3" t="s">
        <v>12</v>
      </c>
      <c r="Y7" s="3">
        <v>8.5579999999999998</v>
      </c>
      <c r="Z7" s="15" t="s">
        <v>12</v>
      </c>
      <c r="AA7" s="10">
        <f t="shared" si="5"/>
        <v>7.97</v>
      </c>
      <c r="AB7" s="9">
        <f t="shared" si="6"/>
        <v>0.58399999999999963</v>
      </c>
      <c r="AC7" s="10">
        <f t="shared" si="7"/>
        <v>0.58800000000000008</v>
      </c>
      <c r="AD7" s="9" t="s">
        <v>12</v>
      </c>
      <c r="AE7" s="55" t="s">
        <v>12</v>
      </c>
      <c r="AF7" s="55">
        <v>0.57599999999999996</v>
      </c>
      <c r="AG7" s="55">
        <v>0.65700000000000003</v>
      </c>
      <c r="AH7" s="55">
        <v>0.752</v>
      </c>
      <c r="AI7" s="3">
        <v>0.85299999999999998</v>
      </c>
      <c r="AJ7" s="3">
        <v>0.98799999999999999</v>
      </c>
      <c r="AK7" s="3" t="s">
        <v>12</v>
      </c>
      <c r="AL7" s="3">
        <v>1.3480000000000001</v>
      </c>
      <c r="AM7" s="15" t="s">
        <v>12</v>
      </c>
      <c r="AN7" s="10">
        <f t="shared" si="8"/>
        <v>0.98799999999999999</v>
      </c>
      <c r="AO7" s="9">
        <f t="shared" si="9"/>
        <v>0.23599999999999999</v>
      </c>
      <c r="AP7" s="10">
        <f t="shared" si="10"/>
        <v>0.3600000000000001</v>
      </c>
      <c r="AQ7" s="9" t="s">
        <v>12</v>
      </c>
      <c r="AR7" s="55" t="s">
        <v>12</v>
      </c>
      <c r="AS7" s="55">
        <v>2.57</v>
      </c>
      <c r="AT7" s="55">
        <v>2.7290000000000001</v>
      </c>
      <c r="AU7" s="55">
        <v>2.9009999999999998</v>
      </c>
      <c r="AV7" s="3">
        <v>3.0649999999999999</v>
      </c>
      <c r="AW7" s="3">
        <v>3.2509999999999999</v>
      </c>
      <c r="AX7" s="3" t="s">
        <v>12</v>
      </c>
      <c r="AY7" s="3">
        <v>3.746</v>
      </c>
      <c r="AZ7" s="15" t="s">
        <v>12</v>
      </c>
      <c r="BA7" s="10">
        <f t="shared" si="11"/>
        <v>3.2509999999999999</v>
      </c>
      <c r="BB7" s="9">
        <f t="shared" si="12"/>
        <v>0.35000000000000009</v>
      </c>
      <c r="BC7" s="10">
        <f t="shared" si="13"/>
        <v>0.49500000000000011</v>
      </c>
      <c r="BD7" s="9">
        <v>8.0939999999999994</v>
      </c>
      <c r="BE7" s="3">
        <v>8.7680000000000007</v>
      </c>
      <c r="BF7" s="15">
        <v>9.5</v>
      </c>
      <c r="BG7" s="15">
        <f t="shared" si="14"/>
        <v>8.7680000000000007</v>
      </c>
      <c r="BH7" s="9">
        <f t="shared" si="15"/>
        <v>0.67400000000000126</v>
      </c>
      <c r="BI7" s="10">
        <f t="shared" si="16"/>
        <v>0.73199999999999932</v>
      </c>
      <c r="BJ7" s="9">
        <v>8.1080000000000005</v>
      </c>
      <c r="BK7" s="3">
        <v>8.8019999999999996</v>
      </c>
      <c r="BL7" s="15">
        <v>9.5890000000000004</v>
      </c>
      <c r="BM7" s="15">
        <f t="shared" si="17"/>
        <v>8.8019999999999996</v>
      </c>
      <c r="BN7" s="9">
        <f t="shared" si="18"/>
        <v>0.69399999999999906</v>
      </c>
      <c r="BO7" s="10">
        <f t="shared" si="19"/>
        <v>0.78700000000000081</v>
      </c>
      <c r="BP7">
        <f t="shared" si="20"/>
        <v>0</v>
      </c>
      <c r="BQ7" s="93">
        <f t="shared" si="21"/>
        <v>1.1541095890410988</v>
      </c>
      <c r="BR7" s="93">
        <f t="shared" si="22"/>
        <v>1.1883561643835607</v>
      </c>
      <c r="BS7" s="93" t="str">
        <f>VLOOKUP(C7,'Koppeling locatie - aslocatie'!$A$2:$C$8139,2,FALSE)</f>
        <v>maas202</v>
      </c>
      <c r="BT7" s="93">
        <f>VLOOKUP($BS7,aslocaties_v01!$C$3:$AA$500,MATCH($K$3/10,aslocaties_v01!$C$2:$X$2),FALSE)</f>
        <v>7.46</v>
      </c>
      <c r="BU7" s="93">
        <f>VLOOKUP(BS7,aslocaties_v01!$C$3:$AA$500,MATCH($K$3,aslocaties_v01!$C$2:$X$2),FALSE)</f>
        <v>8.0410000000000004</v>
      </c>
      <c r="BV7" s="93">
        <f>VLOOKUP(BS7,aslocaties_v01!$C$3:$AA$500,MATCH($K$3*10,aslocaties_v01!$C$2:$Y$2),FALSE)</f>
        <v>8.6270000000000007</v>
      </c>
      <c r="BW7" s="93">
        <f t="shared" si="23"/>
        <v>0.58100000000000041</v>
      </c>
      <c r="BX7" s="93">
        <f t="shared" si="24"/>
        <v>0.5860000000000003</v>
      </c>
      <c r="BY7" s="94">
        <f t="shared" si="25"/>
        <v>5.1369863013684958E-3</v>
      </c>
      <c r="BZ7" s="94">
        <f t="shared" si="26"/>
        <v>3.4013605442173578E-3</v>
      </c>
      <c r="CA7" s="94">
        <f t="shared" si="27"/>
        <v>7.3999999999999844E-2</v>
      </c>
      <c r="CB7">
        <f t="shared" si="28"/>
        <v>7.1000000000000618E-2</v>
      </c>
      <c r="CC7" s="58">
        <f t="shared" si="29"/>
        <v>6.9000000000000838E-2</v>
      </c>
      <c r="CD7" s="95" t="b">
        <f t="shared" si="30"/>
        <v>0</v>
      </c>
      <c r="CE7" s="96" t="b">
        <f t="shared" si="31"/>
        <v>1</v>
      </c>
      <c r="CF7" t="b">
        <f t="shared" si="32"/>
        <v>1</v>
      </c>
      <c r="CG7" t="b">
        <f t="shared" si="33"/>
        <v>1</v>
      </c>
      <c r="CH7" s="84" t="b">
        <f t="shared" si="34"/>
        <v>1</v>
      </c>
      <c r="CI7">
        <f t="shared" si="35"/>
        <v>0.98799999999999999</v>
      </c>
      <c r="CJ7" t="b">
        <f t="shared" si="36"/>
        <v>1</v>
      </c>
      <c r="CK7" t="b">
        <f t="shared" si="37"/>
        <v>1</v>
      </c>
      <c r="CL7" s="84" t="b">
        <f t="shared" si="57"/>
        <v>1</v>
      </c>
      <c r="CM7">
        <f t="shared" si="38"/>
        <v>3.2509999999999999</v>
      </c>
      <c r="CN7" t="b">
        <f t="shared" si="39"/>
        <v>1</v>
      </c>
      <c r="CO7" s="84">
        <f t="shared" si="40"/>
        <v>5.992367049008069E-2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ht="13.5" thickBot="1">
      <c r="A8" s="9">
        <v>1998</v>
      </c>
      <c r="B8" s="3">
        <v>2</v>
      </c>
      <c r="C8" s="3" t="s">
        <v>2222</v>
      </c>
      <c r="D8" s="3" t="str">
        <f t="shared" si="0"/>
        <v>MA_1_41-3_dk_0447</v>
      </c>
      <c r="E8" s="3" t="str">
        <f t="shared" si="1"/>
        <v>0447</v>
      </c>
      <c r="F8" s="3">
        <v>158515.391</v>
      </c>
      <c r="G8" s="15">
        <v>425328.56199999998</v>
      </c>
      <c r="H8" s="35" t="str">
        <f t="shared" si="2"/>
        <v>ja</v>
      </c>
      <c r="I8" s="42">
        <v>219</v>
      </c>
      <c r="J8" s="20" t="s">
        <v>2281</v>
      </c>
      <c r="K8" s="48">
        <v>10000</v>
      </c>
      <c r="L8" s="28">
        <f t="shared" si="54"/>
        <v>1</v>
      </c>
      <c r="M8" s="28">
        <f t="shared" si="55"/>
        <v>1</v>
      </c>
      <c r="N8" s="56">
        <f t="shared" si="3"/>
        <v>10000</v>
      </c>
      <c r="O8" s="33">
        <f t="shared" si="56"/>
        <v>126.45275485332665</v>
      </c>
      <c r="P8" s="37">
        <f t="shared" si="4"/>
        <v>83.865550048886021</v>
      </c>
      <c r="Q8" s="9" t="s">
        <v>12</v>
      </c>
      <c r="R8" s="55" t="s">
        <v>12</v>
      </c>
      <c r="S8" s="55">
        <v>6.6909999999999998</v>
      </c>
      <c r="T8" s="55">
        <v>7.0529999999999999</v>
      </c>
      <c r="U8" s="55">
        <v>7.3849999999999998</v>
      </c>
      <c r="V8" s="3">
        <v>7.6580000000000004</v>
      </c>
      <c r="W8" s="3">
        <v>7.97</v>
      </c>
      <c r="X8" s="3" t="s">
        <v>12</v>
      </c>
      <c r="Y8" s="3">
        <v>8.5609999999999999</v>
      </c>
      <c r="Z8" s="15" t="s">
        <v>12</v>
      </c>
      <c r="AA8" s="10">
        <f t="shared" si="5"/>
        <v>7.97</v>
      </c>
      <c r="AB8" s="9">
        <f t="shared" si="6"/>
        <v>0.58499999999999996</v>
      </c>
      <c r="AC8" s="10">
        <f t="shared" si="7"/>
        <v>0.59100000000000019</v>
      </c>
      <c r="AD8" s="9" t="s">
        <v>12</v>
      </c>
      <c r="AE8" s="55" t="s">
        <v>12</v>
      </c>
      <c r="AF8" s="55">
        <v>0.51600000000000001</v>
      </c>
      <c r="AG8" s="55">
        <v>0.61699999999999999</v>
      </c>
      <c r="AH8" s="55">
        <v>0.72499999999999998</v>
      </c>
      <c r="AI8" s="3">
        <v>0.82899999999999996</v>
      </c>
      <c r="AJ8" s="3">
        <v>0.95599999999999996</v>
      </c>
      <c r="AK8" s="3" t="s">
        <v>12</v>
      </c>
      <c r="AL8" s="3">
        <v>1.2789999999999999</v>
      </c>
      <c r="AM8" s="15" t="s">
        <v>12</v>
      </c>
      <c r="AN8" s="10">
        <f t="shared" si="8"/>
        <v>0.95599999999999996</v>
      </c>
      <c r="AO8" s="9">
        <f t="shared" si="9"/>
        <v>0.23099999999999998</v>
      </c>
      <c r="AP8" s="10">
        <f t="shared" si="10"/>
        <v>0.32299999999999995</v>
      </c>
      <c r="AQ8" s="9" t="s">
        <v>12</v>
      </c>
      <c r="AR8" s="55" t="s">
        <v>12</v>
      </c>
      <c r="AS8" s="55">
        <v>2.323</v>
      </c>
      <c r="AT8" s="55">
        <v>2.585</v>
      </c>
      <c r="AU8" s="55">
        <v>2.8340000000000001</v>
      </c>
      <c r="AV8" s="3">
        <v>3.0249999999999999</v>
      </c>
      <c r="AW8" s="3">
        <v>3.202</v>
      </c>
      <c r="AX8" s="3" t="s">
        <v>12</v>
      </c>
      <c r="AY8" s="3">
        <v>3.6360000000000001</v>
      </c>
      <c r="AZ8" s="15" t="s">
        <v>12</v>
      </c>
      <c r="BA8" s="10">
        <f t="shared" si="11"/>
        <v>3.202</v>
      </c>
      <c r="BB8" s="9">
        <f t="shared" si="12"/>
        <v>0.36799999999999988</v>
      </c>
      <c r="BC8" s="10">
        <f t="shared" si="13"/>
        <v>0.43400000000000016</v>
      </c>
      <c r="BD8" s="9">
        <v>8.06</v>
      </c>
      <c r="BE8" s="3">
        <v>8.7210000000000001</v>
      </c>
      <c r="BF8" s="15">
        <v>9.4269999999999996</v>
      </c>
      <c r="BG8" s="15">
        <f t="shared" si="14"/>
        <v>8.7210000000000001</v>
      </c>
      <c r="BH8" s="9">
        <f t="shared" si="15"/>
        <v>0.66099999999999959</v>
      </c>
      <c r="BI8" s="10">
        <f t="shared" si="16"/>
        <v>0.70599999999999952</v>
      </c>
      <c r="BJ8" s="9">
        <v>8.07</v>
      </c>
      <c r="BK8" s="3">
        <v>8.7460000000000004</v>
      </c>
      <c r="BL8" s="15">
        <v>9.48</v>
      </c>
      <c r="BM8" s="15">
        <f t="shared" si="17"/>
        <v>8.7460000000000004</v>
      </c>
      <c r="BN8" s="9">
        <f t="shared" si="18"/>
        <v>0.67600000000000016</v>
      </c>
      <c r="BO8" s="10">
        <f t="shared" si="19"/>
        <v>0.73399999999999999</v>
      </c>
      <c r="BP8">
        <f t="shared" si="20"/>
        <v>0</v>
      </c>
      <c r="BQ8" s="93">
        <f t="shared" si="21"/>
        <v>1.1299145299145292</v>
      </c>
      <c r="BR8" s="93">
        <f t="shared" si="22"/>
        <v>1.1555555555555559</v>
      </c>
      <c r="BS8" s="93" t="str">
        <f>VLOOKUP(C8,'Koppeling locatie - aslocatie'!$A$2:$C$8139,2,FALSE)</f>
        <v>maas202</v>
      </c>
      <c r="BT8" s="93">
        <f>VLOOKUP($BS8,aslocaties_v01!$C$3:$AA$500,MATCH($K$3/10,aslocaties_v01!$C$2:$X$2),FALSE)</f>
        <v>7.46</v>
      </c>
      <c r="BU8" s="93">
        <f>VLOOKUP(BS8,aslocaties_v01!$C$3:$AA$500,MATCH($K$3,aslocaties_v01!$C$2:$X$2),FALSE)</f>
        <v>8.0410000000000004</v>
      </c>
      <c r="BV8" s="93">
        <f>VLOOKUP(BS8,aslocaties_v01!$C$3:$AA$500,MATCH($K$3*10,aslocaties_v01!$C$2:$Y$2),FALSE)</f>
        <v>8.6270000000000007</v>
      </c>
      <c r="BW8" s="93">
        <f t="shared" si="23"/>
        <v>0.58100000000000041</v>
      </c>
      <c r="BX8" s="93">
        <f t="shared" si="24"/>
        <v>0.5860000000000003</v>
      </c>
      <c r="BY8" s="94">
        <f t="shared" si="25"/>
        <v>6.8376068376060362E-3</v>
      </c>
      <c r="BZ8" s="94">
        <f t="shared" si="26"/>
        <v>8.460236886632666E-3</v>
      </c>
      <c r="CA8" s="94">
        <f t="shared" si="27"/>
        <v>7.5000000000000178E-2</v>
      </c>
      <c r="CB8">
        <f t="shared" si="28"/>
        <v>7.1000000000000618E-2</v>
      </c>
      <c r="CC8" s="58">
        <f t="shared" si="29"/>
        <v>6.6000000000000725E-2</v>
      </c>
      <c r="CD8" s="95" t="b">
        <f t="shared" si="30"/>
        <v>0</v>
      </c>
      <c r="CE8" s="96" t="b">
        <f t="shared" si="31"/>
        <v>1</v>
      </c>
      <c r="CF8" t="b">
        <f t="shared" si="32"/>
        <v>1</v>
      </c>
      <c r="CG8" t="b">
        <f t="shared" si="33"/>
        <v>1</v>
      </c>
      <c r="CH8" s="84" t="b">
        <f t="shared" si="34"/>
        <v>1</v>
      </c>
      <c r="CI8">
        <f t="shared" si="35"/>
        <v>0.95599999999999996</v>
      </c>
      <c r="CJ8" t="b">
        <f t="shared" si="36"/>
        <v>1</v>
      </c>
      <c r="CK8" t="b">
        <f t="shared" si="37"/>
        <v>1</v>
      </c>
      <c r="CL8" s="84" t="b">
        <f t="shared" si="57"/>
        <v>1</v>
      </c>
      <c r="CM8">
        <f t="shared" si="38"/>
        <v>3.202</v>
      </c>
      <c r="CN8" t="b">
        <f t="shared" si="39"/>
        <v>1</v>
      </c>
      <c r="CO8" s="84">
        <f t="shared" si="40"/>
        <v>5.977101608696634E-2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ht="13.5" thickBot="1">
      <c r="A9" s="9">
        <v>1999</v>
      </c>
      <c r="B9" s="3">
        <v>2</v>
      </c>
      <c r="C9" s="3" t="s">
        <v>2223</v>
      </c>
      <c r="D9" s="3" t="str">
        <f t="shared" si="0"/>
        <v>MA_1_41-3_dk_0448</v>
      </c>
      <c r="E9" s="3" t="str">
        <f t="shared" si="1"/>
        <v>0448</v>
      </c>
      <c r="F9" s="3">
        <v>158453.67199999999</v>
      </c>
      <c r="G9" s="15">
        <v>425385.34399999998</v>
      </c>
      <c r="H9" s="35" t="str">
        <f t="shared" si="2"/>
        <v>ja</v>
      </c>
      <c r="I9" s="42">
        <v>216</v>
      </c>
      <c r="J9" s="20" t="s">
        <v>2281</v>
      </c>
      <c r="K9" s="48">
        <v>10000</v>
      </c>
      <c r="L9" s="28">
        <f t="shared" si="54"/>
        <v>1</v>
      </c>
      <c r="M9" s="28">
        <f t="shared" si="55"/>
        <v>1</v>
      </c>
      <c r="N9" s="56">
        <f t="shared" si="3"/>
        <v>10000</v>
      </c>
      <c r="O9" s="33">
        <f t="shared" si="56"/>
        <v>83.865550048886021</v>
      </c>
      <c r="P9" s="37">
        <f t="shared" si="4"/>
        <v>89.617709075827747</v>
      </c>
      <c r="Q9" s="9" t="s">
        <v>12</v>
      </c>
      <c r="R9" s="55" t="s">
        <v>12</v>
      </c>
      <c r="S9" s="55">
        <v>6.69</v>
      </c>
      <c r="T9" s="55">
        <v>7.0519999999999996</v>
      </c>
      <c r="U9" s="55">
        <v>7.3840000000000003</v>
      </c>
      <c r="V9" s="3">
        <v>7.657</v>
      </c>
      <c r="W9" s="3">
        <v>7.9690000000000003</v>
      </c>
      <c r="X9" s="3" t="s">
        <v>12</v>
      </c>
      <c r="Y9" s="3">
        <v>8.5579999999999998</v>
      </c>
      <c r="Z9" s="15" t="s">
        <v>12</v>
      </c>
      <c r="AA9" s="10">
        <f t="shared" si="5"/>
        <v>7.9690000000000003</v>
      </c>
      <c r="AB9" s="9">
        <f t="shared" si="6"/>
        <v>0.58499999999999996</v>
      </c>
      <c r="AC9" s="10">
        <f t="shared" si="7"/>
        <v>0.58899999999999952</v>
      </c>
      <c r="AD9" s="9" t="s">
        <v>12</v>
      </c>
      <c r="AE9" s="55" t="s">
        <v>12</v>
      </c>
      <c r="AF9" s="55">
        <v>0.66300000000000003</v>
      </c>
      <c r="AG9" s="55">
        <v>0.748</v>
      </c>
      <c r="AH9" s="55">
        <v>0.85199999999999998</v>
      </c>
      <c r="AI9" s="3">
        <v>0.96199999999999997</v>
      </c>
      <c r="AJ9" s="3">
        <v>1.1020000000000001</v>
      </c>
      <c r="AK9" s="3" t="s">
        <v>12</v>
      </c>
      <c r="AL9" s="3">
        <v>1.4330000000000001</v>
      </c>
      <c r="AM9" s="15" t="s">
        <v>12</v>
      </c>
      <c r="AN9" s="10">
        <f t="shared" si="8"/>
        <v>1.1020000000000001</v>
      </c>
      <c r="AO9" s="9">
        <f t="shared" si="9"/>
        <v>0.25000000000000011</v>
      </c>
      <c r="AP9" s="10">
        <f t="shared" si="10"/>
        <v>0.33099999999999996</v>
      </c>
      <c r="AQ9" s="9" t="s">
        <v>12</v>
      </c>
      <c r="AR9" s="55" t="s">
        <v>12</v>
      </c>
      <c r="AS9" s="55">
        <v>2.7429999999999999</v>
      </c>
      <c r="AT9" s="55">
        <v>2.9039999999999999</v>
      </c>
      <c r="AU9" s="55">
        <v>3.07</v>
      </c>
      <c r="AV9" s="3">
        <v>3.2250000000000001</v>
      </c>
      <c r="AW9" s="3">
        <v>3.4260000000000002</v>
      </c>
      <c r="AX9" s="3" t="s">
        <v>12</v>
      </c>
      <c r="AY9" s="3">
        <v>3.8410000000000002</v>
      </c>
      <c r="AZ9" s="15" t="s">
        <v>12</v>
      </c>
      <c r="BA9" s="10">
        <f t="shared" si="11"/>
        <v>3.4260000000000002</v>
      </c>
      <c r="BB9" s="9">
        <f t="shared" si="12"/>
        <v>0.35600000000000032</v>
      </c>
      <c r="BC9" s="10">
        <f t="shared" si="13"/>
        <v>0.41500000000000004</v>
      </c>
      <c r="BD9" s="9">
        <v>8.0980000000000008</v>
      </c>
      <c r="BE9" s="3">
        <v>8.7669999999999995</v>
      </c>
      <c r="BF9" s="15">
        <v>9.48</v>
      </c>
      <c r="BG9" s="15">
        <f t="shared" si="14"/>
        <v>8.7669999999999995</v>
      </c>
      <c r="BH9" s="9">
        <f t="shared" si="15"/>
        <v>0.66899999999999871</v>
      </c>
      <c r="BI9" s="10">
        <f t="shared" si="16"/>
        <v>0.71300000000000097</v>
      </c>
      <c r="BJ9" s="9">
        <v>8.109</v>
      </c>
      <c r="BK9" s="3">
        <v>8.7959999999999994</v>
      </c>
      <c r="BL9" s="15">
        <v>9.5419999999999998</v>
      </c>
      <c r="BM9" s="15">
        <f t="shared" si="17"/>
        <v>8.7959999999999994</v>
      </c>
      <c r="BN9" s="9">
        <f t="shared" si="18"/>
        <v>0.68699999999999939</v>
      </c>
      <c r="BO9" s="10">
        <f t="shared" si="19"/>
        <v>0.74600000000000044</v>
      </c>
      <c r="BP9">
        <f t="shared" si="20"/>
        <v>0</v>
      </c>
      <c r="BQ9" s="93">
        <f t="shared" si="21"/>
        <v>1.1435897435897415</v>
      </c>
      <c r="BR9" s="93">
        <f t="shared" si="22"/>
        <v>1.1743589743589733</v>
      </c>
      <c r="BS9" s="93" t="str">
        <f>VLOOKUP(C9,'Koppeling locatie - aslocatie'!$A$2:$C$8139,2,FALSE)</f>
        <v>maas202</v>
      </c>
      <c r="BT9" s="93">
        <f>VLOOKUP($BS9,aslocaties_v01!$C$3:$AA$500,MATCH($K$3/10,aslocaties_v01!$C$2:$X$2),FALSE)</f>
        <v>7.46</v>
      </c>
      <c r="BU9" s="93">
        <f>VLOOKUP(BS9,aslocaties_v01!$C$3:$AA$500,MATCH($K$3,aslocaties_v01!$C$2:$X$2),FALSE)</f>
        <v>8.0410000000000004</v>
      </c>
      <c r="BV9" s="93">
        <f>VLOOKUP(BS9,aslocaties_v01!$C$3:$AA$500,MATCH($K$3*10,aslocaties_v01!$C$2:$Y$2),FALSE)</f>
        <v>8.6270000000000007</v>
      </c>
      <c r="BW9" s="93">
        <f t="shared" si="23"/>
        <v>0.58100000000000041</v>
      </c>
      <c r="BX9" s="93">
        <f t="shared" si="24"/>
        <v>0.5860000000000003</v>
      </c>
      <c r="BY9" s="94">
        <f t="shared" si="25"/>
        <v>6.8376068376060362E-3</v>
      </c>
      <c r="BZ9" s="94">
        <f t="shared" si="26"/>
        <v>5.093378607808563E-3</v>
      </c>
      <c r="CA9" s="94">
        <f t="shared" si="27"/>
        <v>7.5999999999999623E-2</v>
      </c>
      <c r="CB9">
        <f t="shared" si="28"/>
        <v>7.2000000000000064E-2</v>
      </c>
      <c r="CC9" s="58">
        <f t="shared" si="29"/>
        <v>6.9000000000000838E-2</v>
      </c>
      <c r="CD9" s="95" t="b">
        <f t="shared" si="30"/>
        <v>0</v>
      </c>
      <c r="CE9" s="96" t="b">
        <f t="shared" si="31"/>
        <v>1</v>
      </c>
      <c r="CF9" t="b">
        <f t="shared" si="32"/>
        <v>1</v>
      </c>
      <c r="CG9" t="b">
        <f t="shared" si="33"/>
        <v>1</v>
      </c>
      <c r="CH9" s="84" t="b">
        <f t="shared" si="34"/>
        <v>1</v>
      </c>
      <c r="CI9">
        <f t="shared" si="35"/>
        <v>1.1020000000000001</v>
      </c>
      <c r="CJ9" t="b">
        <f t="shared" si="36"/>
        <v>1</v>
      </c>
      <c r="CK9" t="b">
        <f t="shared" si="37"/>
        <v>1</v>
      </c>
      <c r="CL9" s="84" t="b">
        <f t="shared" si="57"/>
        <v>1</v>
      </c>
      <c r="CM9">
        <f t="shared" si="38"/>
        <v>3.4260000000000002</v>
      </c>
      <c r="CN9" t="b">
        <f t="shared" si="39"/>
        <v>1</v>
      </c>
      <c r="CO9" s="84">
        <f t="shared" si="40"/>
        <v>6.0184170464779349E-2</v>
      </c>
      <c r="CP9" t="b">
        <f t="shared" si="41"/>
        <v>1</v>
      </c>
      <c r="CQ9" s="96" t="b">
        <f t="shared" si="42"/>
        <v>1</v>
      </c>
      <c r="CR9" t="b">
        <f t="shared" si="43"/>
        <v>1</v>
      </c>
      <c r="CS9" t="b">
        <f t="shared" si="44"/>
        <v>1</v>
      </c>
      <c r="CT9" t="b">
        <f t="shared" si="45"/>
        <v>1</v>
      </c>
      <c r="CU9" t="b">
        <f t="shared" si="46"/>
        <v>1</v>
      </c>
      <c r="CV9" s="84" t="b">
        <f t="shared" si="47"/>
        <v>1</v>
      </c>
      <c r="CW9" t="b">
        <f t="shared" si="48"/>
        <v>1</v>
      </c>
      <c r="CX9" t="b">
        <f t="shared" si="49"/>
        <v>0</v>
      </c>
      <c r="CY9" t="b">
        <f t="shared" si="50"/>
        <v>1</v>
      </c>
      <c r="CZ9" t="b">
        <f t="shared" si="51"/>
        <v>1</v>
      </c>
      <c r="DA9" s="84">
        <f t="shared" si="52"/>
        <v>1</v>
      </c>
      <c r="DB9" t="b">
        <f t="shared" si="53"/>
        <v>0</v>
      </c>
    </row>
    <row r="10" spans="1:106" ht="13.5" thickBot="1">
      <c r="A10" s="9">
        <v>2000</v>
      </c>
      <c r="B10" s="3">
        <v>2</v>
      </c>
      <c r="C10" s="3" t="s">
        <v>2224</v>
      </c>
      <c r="D10" s="3" t="str">
        <f t="shared" si="0"/>
        <v>MA_1_41-3_dk_0449</v>
      </c>
      <c r="E10" s="3" t="str">
        <f t="shared" si="1"/>
        <v>0449</v>
      </c>
      <c r="F10" s="3">
        <v>158384.90599999999</v>
      </c>
      <c r="G10" s="15">
        <v>425442.81199999998</v>
      </c>
      <c r="H10" s="35" t="str">
        <f t="shared" si="2"/>
        <v>ja</v>
      </c>
      <c r="I10" s="42">
        <v>226</v>
      </c>
      <c r="J10" s="20" t="s">
        <v>2281</v>
      </c>
      <c r="K10" s="48">
        <v>10000</v>
      </c>
      <c r="L10" s="28">
        <f t="shared" si="54"/>
        <v>1</v>
      </c>
      <c r="M10" s="28">
        <f t="shared" si="55"/>
        <v>1</v>
      </c>
      <c r="N10" s="56">
        <f t="shared" si="3"/>
        <v>10000</v>
      </c>
      <c r="O10" s="33">
        <f t="shared" si="56"/>
        <v>89.617709075827747</v>
      </c>
      <c r="P10" s="37">
        <f t="shared" si="4"/>
        <v>92.10165336736091</v>
      </c>
      <c r="Q10" s="9" t="s">
        <v>12</v>
      </c>
      <c r="R10" s="55" t="s">
        <v>12</v>
      </c>
      <c r="S10" s="55">
        <v>6.6890000000000001</v>
      </c>
      <c r="T10" s="55">
        <v>7.0519999999999996</v>
      </c>
      <c r="U10" s="55">
        <v>7.383</v>
      </c>
      <c r="V10" s="3">
        <v>7.6559999999999997</v>
      </c>
      <c r="W10" s="3">
        <v>7.9690000000000003</v>
      </c>
      <c r="X10" s="3" t="s">
        <v>12</v>
      </c>
      <c r="Y10" s="3">
        <v>8.5549999999999997</v>
      </c>
      <c r="Z10" s="15" t="s">
        <v>12</v>
      </c>
      <c r="AA10" s="10">
        <f t="shared" si="5"/>
        <v>7.9690000000000003</v>
      </c>
      <c r="AB10" s="9">
        <f t="shared" si="6"/>
        <v>0.5860000000000003</v>
      </c>
      <c r="AC10" s="10">
        <f t="shared" si="7"/>
        <v>0.58599999999999941</v>
      </c>
      <c r="AD10" s="9" t="s">
        <v>12</v>
      </c>
      <c r="AE10" s="55" t="s">
        <v>12</v>
      </c>
      <c r="AF10" s="55">
        <v>0.71</v>
      </c>
      <c r="AG10" s="55">
        <v>0.79800000000000004</v>
      </c>
      <c r="AH10" s="55">
        <v>0.90600000000000003</v>
      </c>
      <c r="AI10" s="3">
        <v>1.0189999999999999</v>
      </c>
      <c r="AJ10" s="3">
        <v>1.165</v>
      </c>
      <c r="AK10" s="3" t="s">
        <v>12</v>
      </c>
      <c r="AL10" s="3">
        <v>1.504</v>
      </c>
      <c r="AM10" s="15" t="s">
        <v>12</v>
      </c>
      <c r="AN10" s="10">
        <f t="shared" si="8"/>
        <v>1.165</v>
      </c>
      <c r="AO10" s="9">
        <f t="shared" si="9"/>
        <v>0.25900000000000001</v>
      </c>
      <c r="AP10" s="10">
        <f t="shared" si="10"/>
        <v>0.33899999999999997</v>
      </c>
      <c r="AQ10" s="9" t="s">
        <v>12</v>
      </c>
      <c r="AR10" s="55" t="s">
        <v>12</v>
      </c>
      <c r="AS10" s="55">
        <v>2.8490000000000002</v>
      </c>
      <c r="AT10" s="55">
        <v>3.0190000000000001</v>
      </c>
      <c r="AU10" s="55">
        <v>3.1829999999999998</v>
      </c>
      <c r="AV10" s="3">
        <v>3.3420000000000001</v>
      </c>
      <c r="AW10" s="3">
        <v>3.5430000000000001</v>
      </c>
      <c r="AX10" s="3" t="s">
        <v>12</v>
      </c>
      <c r="AY10" s="3">
        <v>3.9590000000000001</v>
      </c>
      <c r="AZ10" s="15" t="s">
        <v>12</v>
      </c>
      <c r="BA10" s="10">
        <f t="shared" si="11"/>
        <v>3.5430000000000001</v>
      </c>
      <c r="BB10" s="9">
        <f t="shared" si="12"/>
        <v>0.36000000000000032</v>
      </c>
      <c r="BC10" s="10">
        <f t="shared" si="13"/>
        <v>0.41599999999999993</v>
      </c>
      <c r="BD10" s="9">
        <v>8.2379999999999995</v>
      </c>
      <c r="BE10" s="3">
        <v>8.9339999999999993</v>
      </c>
      <c r="BF10" s="15">
        <v>9.6940000000000008</v>
      </c>
      <c r="BG10" s="15">
        <f t="shared" si="14"/>
        <v>8.9339999999999993</v>
      </c>
      <c r="BH10" s="9">
        <f t="shared" si="15"/>
        <v>0.69599999999999973</v>
      </c>
      <c r="BI10" s="10">
        <f t="shared" si="16"/>
        <v>0.76000000000000156</v>
      </c>
      <c r="BJ10" s="9">
        <v>8.2520000000000007</v>
      </c>
      <c r="BK10" s="3">
        <v>8.9760000000000009</v>
      </c>
      <c r="BL10" s="15">
        <v>9.8049999999999997</v>
      </c>
      <c r="BM10" s="15">
        <f t="shared" si="17"/>
        <v>8.9760000000000009</v>
      </c>
      <c r="BN10" s="9">
        <f t="shared" si="18"/>
        <v>0.7240000000000002</v>
      </c>
      <c r="BO10" s="10">
        <f t="shared" si="19"/>
        <v>0.82899999999999885</v>
      </c>
      <c r="BP10">
        <f t="shared" si="20"/>
        <v>0</v>
      </c>
      <c r="BQ10" s="93">
        <f t="shared" si="21"/>
        <v>1.1877133105802038</v>
      </c>
      <c r="BR10" s="93">
        <f t="shared" si="22"/>
        <v>1.2354948805460748</v>
      </c>
      <c r="BS10" s="93" t="str">
        <f>VLOOKUP(C10,'Koppeling locatie - aslocatie'!$A$2:$C$8139,2,FALSE)</f>
        <v>maas202</v>
      </c>
      <c r="BT10" s="93">
        <f>VLOOKUP($BS10,aslocaties_v01!$C$3:$AA$500,MATCH($K$3/10,aslocaties_v01!$C$2:$X$2),FALSE)</f>
        <v>7.46</v>
      </c>
      <c r="BU10" s="93">
        <f>VLOOKUP(BS10,aslocaties_v01!$C$3:$AA$500,MATCH($K$3,aslocaties_v01!$C$2:$X$2),FALSE)</f>
        <v>8.0410000000000004</v>
      </c>
      <c r="BV10" s="93">
        <f>VLOOKUP(BS10,aslocaties_v01!$C$3:$AA$500,MATCH($K$3*10,aslocaties_v01!$C$2:$Y$2),FALSE)</f>
        <v>8.6270000000000007</v>
      </c>
      <c r="BW10" s="93">
        <f t="shared" si="23"/>
        <v>0.58100000000000041</v>
      </c>
      <c r="BX10" s="93">
        <f t="shared" si="24"/>
        <v>0.5860000000000003</v>
      </c>
      <c r="BY10" s="94">
        <f t="shared" si="25"/>
        <v>8.5324232081909201E-3</v>
      </c>
      <c r="BZ10" s="94">
        <f t="shared" si="26"/>
        <v>1.5543122344752192E-15</v>
      </c>
      <c r="CA10" s="94">
        <f t="shared" si="27"/>
        <v>7.6999999999999957E-2</v>
      </c>
      <c r="CB10">
        <f t="shared" si="28"/>
        <v>7.2000000000000064E-2</v>
      </c>
      <c r="CC10" s="58">
        <f t="shared" si="29"/>
        <v>7.2000000000000952E-2</v>
      </c>
      <c r="CD10" s="95" t="b">
        <f t="shared" si="30"/>
        <v>0</v>
      </c>
      <c r="CE10" s="96" t="b">
        <f t="shared" si="31"/>
        <v>1</v>
      </c>
      <c r="CF10" t="b">
        <f t="shared" si="32"/>
        <v>1</v>
      </c>
      <c r="CG10" t="b">
        <f t="shared" si="33"/>
        <v>1</v>
      </c>
      <c r="CH10" s="84" t="b">
        <f t="shared" si="34"/>
        <v>1</v>
      </c>
      <c r="CI10">
        <f t="shared" si="35"/>
        <v>1.165</v>
      </c>
      <c r="CJ10" t="b">
        <f t="shared" si="36"/>
        <v>1</v>
      </c>
      <c r="CK10" t="b">
        <f t="shared" si="37"/>
        <v>1</v>
      </c>
      <c r="CL10" s="84" t="b">
        <f t="shared" si="57"/>
        <v>1</v>
      </c>
      <c r="CM10">
        <f t="shared" si="38"/>
        <v>3.5430000000000001</v>
      </c>
      <c r="CN10" t="b">
        <f t="shared" si="39"/>
        <v>1</v>
      </c>
      <c r="CO10" s="84">
        <f t="shared" si="40"/>
        <v>5.9492062064545798E-2</v>
      </c>
      <c r="CP10" t="b">
        <f t="shared" si="41"/>
        <v>1</v>
      </c>
      <c r="CQ10" s="96" t="b">
        <f t="shared" si="42"/>
        <v>1</v>
      </c>
      <c r="CR10" t="b">
        <f t="shared" si="43"/>
        <v>1</v>
      </c>
      <c r="CS10" t="b">
        <f t="shared" si="44"/>
        <v>0</v>
      </c>
      <c r="CT10" t="b">
        <f t="shared" si="45"/>
        <v>1</v>
      </c>
      <c r="CU10" t="b">
        <f t="shared" si="46"/>
        <v>1</v>
      </c>
      <c r="CV10" s="84" t="b">
        <f t="shared" si="47"/>
        <v>1</v>
      </c>
      <c r="CW10" t="b">
        <f t="shared" si="48"/>
        <v>1</v>
      </c>
      <c r="CX10" t="b">
        <f t="shared" si="49"/>
        <v>1</v>
      </c>
      <c r="CY10" t="b">
        <f t="shared" si="50"/>
        <v>1</v>
      </c>
      <c r="CZ10" t="b">
        <f t="shared" si="51"/>
        <v>1</v>
      </c>
      <c r="DA10" s="84">
        <f t="shared" si="52"/>
        <v>1</v>
      </c>
      <c r="DB10" t="b">
        <f t="shared" si="53"/>
        <v>0</v>
      </c>
    </row>
    <row r="11" spans="1:106" ht="13.5" thickBot="1">
      <c r="A11" s="9">
        <v>2001</v>
      </c>
      <c r="B11" s="3">
        <v>2</v>
      </c>
      <c r="C11" s="3" t="s">
        <v>2225</v>
      </c>
      <c r="D11" s="3" t="str">
        <f t="shared" si="0"/>
        <v>MA_1_41-3_dk_0450</v>
      </c>
      <c r="E11" s="3" t="str">
        <f t="shared" si="1"/>
        <v>0450</v>
      </c>
      <c r="F11" s="3">
        <v>158313.109</v>
      </c>
      <c r="G11" s="15">
        <v>425500.5</v>
      </c>
      <c r="H11" s="35" t="str">
        <f t="shared" si="2"/>
        <v>ja</v>
      </c>
      <c r="I11" s="42">
        <v>226</v>
      </c>
      <c r="J11" s="20" t="s">
        <v>2281</v>
      </c>
      <c r="K11" s="48">
        <v>10000</v>
      </c>
      <c r="L11" s="28">
        <f t="shared" si="54"/>
        <v>1</v>
      </c>
      <c r="M11" s="28">
        <f t="shared" si="55"/>
        <v>1</v>
      </c>
      <c r="N11" s="56">
        <f t="shared" si="3"/>
        <v>10000</v>
      </c>
      <c r="O11" s="33">
        <f t="shared" si="56"/>
        <v>92.10165336736091</v>
      </c>
      <c r="P11" s="37">
        <f t="shared" si="4"/>
        <v>135.41384089152012</v>
      </c>
      <c r="Q11" s="9" t="s">
        <v>12</v>
      </c>
      <c r="R11" s="55" t="s">
        <v>12</v>
      </c>
      <c r="S11" s="55">
        <v>6.6890000000000001</v>
      </c>
      <c r="T11" s="55">
        <v>7.0510000000000002</v>
      </c>
      <c r="U11" s="55">
        <v>7.3819999999999997</v>
      </c>
      <c r="V11" s="3">
        <v>7.6559999999999997</v>
      </c>
      <c r="W11" s="3">
        <v>7.968</v>
      </c>
      <c r="X11" s="3" t="s">
        <v>12</v>
      </c>
      <c r="Y11" s="3">
        <v>8.5640000000000001</v>
      </c>
      <c r="Z11" s="15" t="s">
        <v>12</v>
      </c>
      <c r="AA11" s="10">
        <f t="shared" si="5"/>
        <v>7.968</v>
      </c>
      <c r="AB11" s="9">
        <f t="shared" si="6"/>
        <v>0.5860000000000003</v>
      </c>
      <c r="AC11" s="10">
        <f t="shared" si="7"/>
        <v>0.59600000000000009</v>
      </c>
      <c r="AD11" s="9" t="s">
        <v>12</v>
      </c>
      <c r="AE11" s="55" t="s">
        <v>12</v>
      </c>
      <c r="AF11" s="55">
        <v>0.67900000000000005</v>
      </c>
      <c r="AG11" s="55">
        <v>0.76600000000000001</v>
      </c>
      <c r="AH11" s="55">
        <v>0.871</v>
      </c>
      <c r="AI11" s="3">
        <v>0.98</v>
      </c>
      <c r="AJ11" s="3">
        <v>1.121</v>
      </c>
      <c r="AK11" s="3" t="s">
        <v>12</v>
      </c>
      <c r="AL11" s="3">
        <v>1.446</v>
      </c>
      <c r="AM11" s="15" t="s">
        <v>12</v>
      </c>
      <c r="AN11" s="10">
        <f t="shared" si="8"/>
        <v>1.121</v>
      </c>
      <c r="AO11" s="9">
        <f t="shared" si="9"/>
        <v>0.25</v>
      </c>
      <c r="AP11" s="10">
        <f t="shared" si="10"/>
        <v>0.32499999999999996</v>
      </c>
      <c r="AQ11" s="9" t="s">
        <v>12</v>
      </c>
      <c r="AR11" s="55" t="s">
        <v>12</v>
      </c>
      <c r="AS11" s="55">
        <v>2.782</v>
      </c>
      <c r="AT11" s="55">
        <v>2.9489999999999998</v>
      </c>
      <c r="AU11" s="55">
        <v>3.113</v>
      </c>
      <c r="AV11" s="3">
        <v>3.2629999999999999</v>
      </c>
      <c r="AW11" s="3">
        <v>3.4569999999999999</v>
      </c>
      <c r="AX11" s="3" t="s">
        <v>12</v>
      </c>
      <c r="AY11" s="3">
        <v>3.851</v>
      </c>
      <c r="AZ11" s="15" t="s">
        <v>12</v>
      </c>
      <c r="BA11" s="10">
        <f t="shared" si="11"/>
        <v>3.4569999999999999</v>
      </c>
      <c r="BB11" s="9">
        <f t="shared" si="12"/>
        <v>0.34399999999999986</v>
      </c>
      <c r="BC11" s="10">
        <f t="shared" si="13"/>
        <v>0.39400000000000013</v>
      </c>
      <c r="BD11" s="9">
        <v>8.173</v>
      </c>
      <c r="BE11" s="3">
        <v>8.8569999999999993</v>
      </c>
      <c r="BF11" s="15">
        <v>9.5909999999999993</v>
      </c>
      <c r="BG11" s="15">
        <f t="shared" si="14"/>
        <v>8.8569999999999993</v>
      </c>
      <c r="BH11" s="9">
        <f t="shared" si="15"/>
        <v>0.68399999999999928</v>
      </c>
      <c r="BI11" s="10">
        <f t="shared" si="16"/>
        <v>0.73399999999999999</v>
      </c>
      <c r="BJ11" s="9">
        <v>8.1869999999999994</v>
      </c>
      <c r="BK11" s="3">
        <v>8.8970000000000002</v>
      </c>
      <c r="BL11" s="15">
        <v>9.7010000000000005</v>
      </c>
      <c r="BM11" s="15">
        <f t="shared" si="17"/>
        <v>8.8970000000000002</v>
      </c>
      <c r="BN11" s="9">
        <f t="shared" si="18"/>
        <v>0.71000000000000085</v>
      </c>
      <c r="BO11" s="10">
        <f t="shared" si="19"/>
        <v>0.80400000000000027</v>
      </c>
      <c r="BP11">
        <f t="shared" si="20"/>
        <v>0</v>
      </c>
      <c r="BQ11" s="93">
        <f t="shared" si="21"/>
        <v>1.1672354948805443</v>
      </c>
      <c r="BR11" s="93">
        <f t="shared" si="22"/>
        <v>1.2116040955631409</v>
      </c>
      <c r="BS11" s="93" t="str">
        <f>VLOOKUP(C11,'Koppeling locatie - aslocatie'!$A$2:$C$8139,2,FALSE)</f>
        <v>maas203</v>
      </c>
      <c r="BT11" s="93">
        <f>VLOOKUP($BS11,aslocaties_v01!$C$3:$AA$500,MATCH($K$3/10,aslocaties_v01!$C$2:$X$2),FALSE)</f>
        <v>7.3940000000000001</v>
      </c>
      <c r="BU11" s="93">
        <f>VLOOKUP(BS11,aslocaties_v01!$C$3:$AA$500,MATCH($K$3,aslocaties_v01!$C$2:$X$2),FALSE)</f>
        <v>7.9850000000000003</v>
      </c>
      <c r="BV11" s="93">
        <f>VLOOKUP(BS11,aslocaties_v01!$C$3:$AA$500,MATCH($K$3*10,aslocaties_v01!$C$2:$Y$2),FALSE)</f>
        <v>8.5749999999999993</v>
      </c>
      <c r="BW11" s="93">
        <f t="shared" si="23"/>
        <v>0.59100000000000019</v>
      </c>
      <c r="BX11" s="93">
        <f t="shared" si="24"/>
        <v>0.58999999999999897</v>
      </c>
      <c r="BY11" s="94">
        <f t="shared" si="25"/>
        <v>8.5324232081909201E-3</v>
      </c>
      <c r="BZ11" s="94">
        <f t="shared" si="26"/>
        <v>1.0067114093961549E-2</v>
      </c>
      <c r="CA11" s="94">
        <f t="shared" si="27"/>
        <v>1.2000000000000455E-2</v>
      </c>
      <c r="CB11">
        <f t="shared" si="28"/>
        <v>1.7000000000000348E-2</v>
      </c>
      <c r="CC11" s="58">
        <f t="shared" si="29"/>
        <v>1.0999999999999233E-2</v>
      </c>
      <c r="CD11" s="95" t="b">
        <f t="shared" si="30"/>
        <v>0</v>
      </c>
      <c r="CE11" s="96" t="b">
        <f t="shared" si="31"/>
        <v>1</v>
      </c>
      <c r="CF11" t="b">
        <f t="shared" si="32"/>
        <v>1</v>
      </c>
      <c r="CG11" t="b">
        <f t="shared" si="33"/>
        <v>1</v>
      </c>
      <c r="CH11" s="84" t="b">
        <f t="shared" si="34"/>
        <v>1</v>
      </c>
      <c r="CI11">
        <f t="shared" si="35"/>
        <v>1.121</v>
      </c>
      <c r="CJ11" t="b">
        <f t="shared" si="36"/>
        <v>1</v>
      </c>
      <c r="CK11" t="b">
        <f t="shared" si="37"/>
        <v>1</v>
      </c>
      <c r="CL11" s="84" t="b">
        <f t="shared" si="57"/>
        <v>1</v>
      </c>
      <c r="CM11">
        <f t="shared" si="38"/>
        <v>3.4569999999999999</v>
      </c>
      <c r="CN11" t="b">
        <f t="shared" si="39"/>
        <v>1</v>
      </c>
      <c r="CO11" s="84">
        <f t="shared" si="40"/>
        <v>6.0128761026914786E-2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ht="13.5" thickBot="1">
      <c r="A12" s="9">
        <v>2002</v>
      </c>
      <c r="B12" s="3">
        <v>2</v>
      </c>
      <c r="C12" s="3" t="s">
        <v>2226</v>
      </c>
      <c r="D12" s="3" t="str">
        <f t="shared" si="0"/>
        <v>MA_1_41-3_dk_0451</v>
      </c>
      <c r="E12" s="3" t="str">
        <f t="shared" si="1"/>
        <v>0451</v>
      </c>
      <c r="F12" s="3">
        <v>158197.07800000001</v>
      </c>
      <c r="G12" s="15">
        <v>425570.31199999998</v>
      </c>
      <c r="H12" s="35" t="str">
        <f t="shared" si="2"/>
        <v>ja</v>
      </c>
      <c r="I12" s="42">
        <v>195</v>
      </c>
      <c r="J12" s="20" t="s">
        <v>2281</v>
      </c>
      <c r="K12" s="48">
        <v>10000</v>
      </c>
      <c r="L12" s="28">
        <f t="shared" si="54"/>
        <v>1</v>
      </c>
      <c r="M12" s="28">
        <f t="shared" si="55"/>
        <v>1</v>
      </c>
      <c r="N12" s="56">
        <f t="shared" si="3"/>
        <v>10000</v>
      </c>
      <c r="O12" s="33">
        <f t="shared" si="56"/>
        <v>135.41384089152012</v>
      </c>
      <c r="P12" s="37">
        <f t="shared" si="4"/>
        <v>86.569695944940534</v>
      </c>
      <c r="Q12" s="9" t="s">
        <v>12</v>
      </c>
      <c r="R12" s="55" t="s">
        <v>12</v>
      </c>
      <c r="S12" s="55">
        <v>6.6879999999999997</v>
      </c>
      <c r="T12" s="55">
        <v>7.05</v>
      </c>
      <c r="U12" s="55">
        <v>7.3810000000000002</v>
      </c>
      <c r="V12" s="3">
        <v>7.6550000000000002</v>
      </c>
      <c r="W12" s="3">
        <v>7.9669999999999996</v>
      </c>
      <c r="X12" s="3" t="s">
        <v>12</v>
      </c>
      <c r="Y12" s="3">
        <v>8.5640000000000001</v>
      </c>
      <c r="Z12" s="15" t="s">
        <v>12</v>
      </c>
      <c r="AA12" s="10">
        <f t="shared" si="5"/>
        <v>7.9669999999999996</v>
      </c>
      <c r="AB12" s="9">
        <f t="shared" si="6"/>
        <v>0.58599999999999941</v>
      </c>
      <c r="AC12" s="10">
        <f t="shared" si="7"/>
        <v>0.59700000000000042</v>
      </c>
      <c r="AD12" s="9" t="s">
        <v>12</v>
      </c>
      <c r="AE12" s="55" t="s">
        <v>12</v>
      </c>
      <c r="AF12" s="55">
        <v>0.64800000000000002</v>
      </c>
      <c r="AG12" s="55">
        <v>0.73499999999999999</v>
      </c>
      <c r="AH12" s="55">
        <v>0.83599999999999997</v>
      </c>
      <c r="AI12" s="3">
        <v>0.94199999999999995</v>
      </c>
      <c r="AJ12" s="3">
        <v>1.081</v>
      </c>
      <c r="AK12" s="3" t="s">
        <v>12</v>
      </c>
      <c r="AL12" s="3">
        <v>1.423</v>
      </c>
      <c r="AM12" s="15" t="s">
        <v>12</v>
      </c>
      <c r="AN12" s="10">
        <f t="shared" si="8"/>
        <v>1.081</v>
      </c>
      <c r="AO12" s="9">
        <f t="shared" si="9"/>
        <v>0.245</v>
      </c>
      <c r="AP12" s="10">
        <f t="shared" si="10"/>
        <v>0.34200000000000008</v>
      </c>
      <c r="AQ12" s="9" t="s">
        <v>12</v>
      </c>
      <c r="AR12" s="55" t="s">
        <v>12</v>
      </c>
      <c r="AS12" s="55">
        <v>2.738</v>
      </c>
      <c r="AT12" s="55">
        <v>2.9049999999999998</v>
      </c>
      <c r="AU12" s="55">
        <v>3.085</v>
      </c>
      <c r="AV12" s="3">
        <v>3.234</v>
      </c>
      <c r="AW12" s="3">
        <v>3.4169999999999998</v>
      </c>
      <c r="AX12" s="3" t="s">
        <v>12</v>
      </c>
      <c r="AY12" s="3">
        <v>3.8460000000000001</v>
      </c>
      <c r="AZ12" s="15" t="s">
        <v>12</v>
      </c>
      <c r="BA12" s="10">
        <f t="shared" si="11"/>
        <v>3.4169999999999998</v>
      </c>
      <c r="BB12" s="9">
        <f t="shared" si="12"/>
        <v>0.33199999999999985</v>
      </c>
      <c r="BC12" s="10">
        <f t="shared" si="13"/>
        <v>0.42900000000000027</v>
      </c>
      <c r="BD12" s="9">
        <v>8.16</v>
      </c>
      <c r="BE12" s="3">
        <v>8.8309999999999995</v>
      </c>
      <c r="BF12" s="15">
        <v>9.5340000000000007</v>
      </c>
      <c r="BG12" s="15">
        <f t="shared" si="14"/>
        <v>8.8309999999999995</v>
      </c>
      <c r="BH12" s="9">
        <f t="shared" si="15"/>
        <v>0.67099999999999937</v>
      </c>
      <c r="BI12" s="10">
        <f t="shared" si="16"/>
        <v>0.70300000000000118</v>
      </c>
      <c r="BJ12" s="9">
        <v>8.1519999999999992</v>
      </c>
      <c r="BK12" s="3">
        <v>8.8330000000000002</v>
      </c>
      <c r="BL12" s="15">
        <v>9.5470000000000006</v>
      </c>
      <c r="BM12" s="15">
        <f t="shared" si="17"/>
        <v>8.8330000000000002</v>
      </c>
      <c r="BN12" s="9">
        <f t="shared" si="18"/>
        <v>0.68100000000000094</v>
      </c>
      <c r="BO12" s="10">
        <f t="shared" si="19"/>
        <v>0.71400000000000041</v>
      </c>
      <c r="BP12">
        <f t="shared" si="20"/>
        <v>0</v>
      </c>
      <c r="BQ12" s="93">
        <f t="shared" si="21"/>
        <v>1.1450511945392492</v>
      </c>
      <c r="BR12" s="93">
        <f t="shared" si="22"/>
        <v>1.1621160409556341</v>
      </c>
      <c r="BS12" s="93" t="str">
        <f>VLOOKUP(C12,'Koppeling locatie - aslocatie'!$A$2:$C$8139,2,FALSE)</f>
        <v>maas203</v>
      </c>
      <c r="BT12" s="93">
        <f>VLOOKUP($BS12,aslocaties_v01!$C$3:$AA$500,MATCH($K$3/10,aslocaties_v01!$C$2:$X$2),FALSE)</f>
        <v>7.3940000000000001</v>
      </c>
      <c r="BU12" s="93">
        <f>VLOOKUP(BS12,aslocaties_v01!$C$3:$AA$500,MATCH($K$3,aslocaties_v01!$C$2:$X$2),FALSE)</f>
        <v>7.9850000000000003</v>
      </c>
      <c r="BV12" s="93">
        <f>VLOOKUP(BS12,aslocaties_v01!$C$3:$AA$500,MATCH($K$3*10,aslocaties_v01!$C$2:$Y$2),FALSE)</f>
        <v>8.5749999999999993</v>
      </c>
      <c r="BW12" s="93">
        <f t="shared" si="23"/>
        <v>0.59100000000000019</v>
      </c>
      <c r="BX12" s="93">
        <f t="shared" si="24"/>
        <v>0.58999999999999897</v>
      </c>
      <c r="BY12" s="94">
        <f t="shared" si="25"/>
        <v>8.5324232081924745E-3</v>
      </c>
      <c r="BZ12" s="94">
        <f t="shared" si="26"/>
        <v>1.1725293132330727E-2</v>
      </c>
      <c r="CA12" s="94">
        <f t="shared" si="27"/>
        <v>1.2999999999999901E-2</v>
      </c>
      <c r="CB12">
        <f t="shared" si="28"/>
        <v>1.8000000000000682E-2</v>
      </c>
      <c r="CC12" s="58">
        <f t="shared" si="29"/>
        <v>1.0999999999999233E-2</v>
      </c>
      <c r="CD12" s="95" t="b">
        <f t="shared" si="30"/>
        <v>0</v>
      </c>
      <c r="CE12" s="96" t="b">
        <f t="shared" si="31"/>
        <v>1</v>
      </c>
      <c r="CF12" t="b">
        <f t="shared" si="32"/>
        <v>1</v>
      </c>
      <c r="CG12" t="b">
        <f t="shared" si="33"/>
        <v>1</v>
      </c>
      <c r="CH12" s="84" t="b">
        <f t="shared" si="34"/>
        <v>1</v>
      </c>
      <c r="CI12">
        <f t="shared" si="35"/>
        <v>1.081</v>
      </c>
      <c r="CJ12" t="b">
        <f t="shared" si="36"/>
        <v>1</v>
      </c>
      <c r="CK12" t="b">
        <f t="shared" si="37"/>
        <v>1</v>
      </c>
      <c r="CL12" s="84" t="b">
        <f t="shared" si="57"/>
        <v>1</v>
      </c>
      <c r="CM12">
        <f t="shared" si="38"/>
        <v>3.4169999999999998</v>
      </c>
      <c r="CN12" t="b">
        <f t="shared" si="39"/>
        <v>1</v>
      </c>
      <c r="CO12" s="84">
        <f t="shared" si="40"/>
        <v>5.9348690103915691E-2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0</v>
      </c>
      <c r="CZ12" t="b">
        <f t="shared" si="51"/>
        <v>1</v>
      </c>
      <c r="DA12" s="84">
        <f t="shared" si="52"/>
        <v>1</v>
      </c>
      <c r="DB12" t="b">
        <f t="shared" si="53"/>
        <v>0</v>
      </c>
    </row>
    <row r="13" spans="1:106" ht="13.5" thickBot="1">
      <c r="A13" s="9">
        <v>2003</v>
      </c>
      <c r="B13" s="3">
        <v>2</v>
      </c>
      <c r="C13" s="3" t="s">
        <v>2227</v>
      </c>
      <c r="D13" s="3" t="str">
        <f t="shared" si="0"/>
        <v>MA_1_41-3_dk_0452</v>
      </c>
      <c r="E13" s="3" t="str">
        <f t="shared" si="1"/>
        <v>0452</v>
      </c>
      <c r="F13" s="3">
        <v>158113.09400000001</v>
      </c>
      <c r="G13" s="15">
        <v>425591.31199999998</v>
      </c>
      <c r="H13" s="35" t="str">
        <f t="shared" si="2"/>
        <v>ja</v>
      </c>
      <c r="I13" s="42">
        <v>196</v>
      </c>
      <c r="J13" s="20" t="s">
        <v>2281</v>
      </c>
      <c r="K13" s="48">
        <v>10000</v>
      </c>
      <c r="L13" s="28">
        <f t="shared" si="54"/>
        <v>1</v>
      </c>
      <c r="M13" s="28">
        <f t="shared" si="55"/>
        <v>1</v>
      </c>
      <c r="N13" s="56">
        <f t="shared" si="3"/>
        <v>10000</v>
      </c>
      <c r="O13" s="33">
        <f t="shared" si="56"/>
        <v>86.569695944940534</v>
      </c>
      <c r="P13" s="37">
        <f t="shared" si="4"/>
        <v>111.63256322420985</v>
      </c>
      <c r="Q13" s="9" t="s">
        <v>12</v>
      </c>
      <c r="R13" s="55" t="s">
        <v>12</v>
      </c>
      <c r="S13" s="55">
        <v>6.6870000000000003</v>
      </c>
      <c r="T13" s="55">
        <v>7.0490000000000004</v>
      </c>
      <c r="U13" s="55">
        <v>7.3810000000000002</v>
      </c>
      <c r="V13" s="3">
        <v>7.6539999999999999</v>
      </c>
      <c r="W13" s="3">
        <v>7.9669999999999996</v>
      </c>
      <c r="X13" s="3" t="s">
        <v>12</v>
      </c>
      <c r="Y13" s="3">
        <v>8.5540000000000003</v>
      </c>
      <c r="Z13" s="15" t="s">
        <v>12</v>
      </c>
      <c r="AA13" s="10">
        <f t="shared" si="5"/>
        <v>7.9669999999999996</v>
      </c>
      <c r="AB13" s="9">
        <f t="shared" si="6"/>
        <v>0.58599999999999941</v>
      </c>
      <c r="AC13" s="10">
        <f t="shared" si="7"/>
        <v>0.58700000000000063</v>
      </c>
      <c r="AD13" s="9" t="s">
        <v>12</v>
      </c>
      <c r="AE13" s="55" t="s">
        <v>12</v>
      </c>
      <c r="AF13" s="55">
        <v>1.0740000000000001</v>
      </c>
      <c r="AG13" s="55">
        <v>1.1870000000000001</v>
      </c>
      <c r="AH13" s="55">
        <v>1.3049999999999999</v>
      </c>
      <c r="AI13" s="3">
        <v>1.4</v>
      </c>
      <c r="AJ13" s="3">
        <v>1.506</v>
      </c>
      <c r="AK13" s="3" t="s">
        <v>12</v>
      </c>
      <c r="AL13" s="3">
        <v>1.71</v>
      </c>
      <c r="AM13" s="15" t="s">
        <v>12</v>
      </c>
      <c r="AN13" s="10">
        <f t="shared" si="8"/>
        <v>1.506</v>
      </c>
      <c r="AO13" s="9">
        <f t="shared" si="9"/>
        <v>0.20100000000000007</v>
      </c>
      <c r="AP13" s="10">
        <f t="shared" si="10"/>
        <v>0.20399999999999996</v>
      </c>
      <c r="AQ13" s="9" t="s">
        <v>12</v>
      </c>
      <c r="AR13" s="55" t="s">
        <v>12</v>
      </c>
      <c r="AS13" s="55">
        <v>3.4550000000000001</v>
      </c>
      <c r="AT13" s="55">
        <v>3.6190000000000002</v>
      </c>
      <c r="AU13" s="55">
        <v>3.7869999999999999</v>
      </c>
      <c r="AV13" s="3">
        <v>3.903</v>
      </c>
      <c r="AW13" s="3">
        <v>4.0270000000000001</v>
      </c>
      <c r="AX13" s="3" t="s">
        <v>12</v>
      </c>
      <c r="AY13" s="3">
        <v>4.2709999999999999</v>
      </c>
      <c r="AZ13" s="15" t="s">
        <v>12</v>
      </c>
      <c r="BA13" s="10">
        <f t="shared" si="11"/>
        <v>4.0270000000000001</v>
      </c>
      <c r="BB13" s="9">
        <f t="shared" si="12"/>
        <v>0.24000000000000021</v>
      </c>
      <c r="BC13" s="10">
        <f t="shared" si="13"/>
        <v>0.24399999999999977</v>
      </c>
      <c r="BD13" s="9">
        <v>8.1929999999999996</v>
      </c>
      <c r="BE13" s="3">
        <v>8.8710000000000004</v>
      </c>
      <c r="BF13" s="15">
        <v>9.58</v>
      </c>
      <c r="BG13" s="15">
        <f t="shared" si="14"/>
        <v>8.8710000000000004</v>
      </c>
      <c r="BH13" s="9">
        <f t="shared" si="15"/>
        <v>0.67800000000000082</v>
      </c>
      <c r="BI13" s="10">
        <f t="shared" si="16"/>
        <v>0.70899999999999963</v>
      </c>
      <c r="BJ13" s="9">
        <v>8.1859999999999999</v>
      </c>
      <c r="BK13" s="3">
        <v>8.8759999999999994</v>
      </c>
      <c r="BL13" s="15">
        <v>9.5990000000000002</v>
      </c>
      <c r="BM13" s="15">
        <f t="shared" si="17"/>
        <v>8.8759999999999994</v>
      </c>
      <c r="BN13" s="9">
        <f t="shared" si="18"/>
        <v>0.6899999999999995</v>
      </c>
      <c r="BO13" s="10">
        <f t="shared" si="19"/>
        <v>0.72300000000000075</v>
      </c>
      <c r="BP13">
        <f t="shared" si="20"/>
        <v>0</v>
      </c>
      <c r="BQ13" s="93">
        <f t="shared" si="21"/>
        <v>1.1569965870307193</v>
      </c>
      <c r="BR13" s="93">
        <f t="shared" si="22"/>
        <v>1.1774744027303758</v>
      </c>
      <c r="BS13" s="93" t="str">
        <f>VLOOKUP(C13,'Koppeling locatie - aslocatie'!$A$2:$C$8139,2,FALSE)</f>
        <v>maas203</v>
      </c>
      <c r="BT13" s="93">
        <f>VLOOKUP($BS13,aslocaties_v01!$C$3:$AA$500,MATCH($K$3/10,aslocaties_v01!$C$2:$X$2),FALSE)</f>
        <v>7.3940000000000001</v>
      </c>
      <c r="BU13" s="93">
        <f>VLOOKUP(BS13,aslocaties_v01!$C$3:$AA$500,MATCH($K$3,aslocaties_v01!$C$2:$X$2),FALSE)</f>
        <v>7.9850000000000003</v>
      </c>
      <c r="BV13" s="93">
        <f>VLOOKUP(BS13,aslocaties_v01!$C$3:$AA$500,MATCH($K$3*10,aslocaties_v01!$C$2:$Y$2),FALSE)</f>
        <v>8.5749999999999993</v>
      </c>
      <c r="BW13" s="93">
        <f t="shared" si="23"/>
        <v>0.59100000000000019</v>
      </c>
      <c r="BX13" s="93">
        <f t="shared" si="24"/>
        <v>0.58999999999999897</v>
      </c>
      <c r="BY13" s="94">
        <f t="shared" si="25"/>
        <v>8.5324232081924745E-3</v>
      </c>
      <c r="BZ13" s="94">
        <f t="shared" si="26"/>
        <v>5.1107325383277225E-3</v>
      </c>
      <c r="CA13" s="94">
        <f t="shared" si="27"/>
        <v>1.2999999999999901E-2</v>
      </c>
      <c r="CB13">
        <f t="shared" si="28"/>
        <v>1.8000000000000682E-2</v>
      </c>
      <c r="CC13" s="58">
        <f t="shared" si="29"/>
        <v>2.0999999999999019E-2</v>
      </c>
      <c r="CD13" s="95" t="b">
        <f t="shared" si="30"/>
        <v>0</v>
      </c>
      <c r="CE13" s="96" t="b">
        <f t="shared" si="31"/>
        <v>1</v>
      </c>
      <c r="CF13" t="b">
        <f t="shared" si="32"/>
        <v>1</v>
      </c>
      <c r="CG13" t="b">
        <f t="shared" si="33"/>
        <v>1</v>
      </c>
      <c r="CH13" s="84" t="b">
        <f t="shared" si="34"/>
        <v>1</v>
      </c>
      <c r="CI13">
        <f t="shared" si="35"/>
        <v>1.506</v>
      </c>
      <c r="CJ13" t="b">
        <f t="shared" si="36"/>
        <v>1</v>
      </c>
      <c r="CK13" t="b">
        <f t="shared" si="37"/>
        <v>0</v>
      </c>
      <c r="CL13" s="84" t="b">
        <f t="shared" si="57"/>
        <v>1</v>
      </c>
      <c r="CM13">
        <f t="shared" si="38"/>
        <v>4.0270000000000001</v>
      </c>
      <c r="CN13" t="b">
        <f t="shared" si="39"/>
        <v>1</v>
      </c>
      <c r="CO13" s="84">
        <f t="shared" si="40"/>
        <v>5.9530168838895649E-2</v>
      </c>
      <c r="CP13" t="b">
        <f t="shared" si="41"/>
        <v>1</v>
      </c>
      <c r="CQ13" s="96" t="b">
        <f t="shared" si="42"/>
        <v>1</v>
      </c>
      <c r="CR13" t="b">
        <f t="shared" si="43"/>
        <v>1</v>
      </c>
      <c r="CS13" t="b">
        <f t="shared" si="44"/>
        <v>1</v>
      </c>
      <c r="CT13" t="b">
        <f t="shared" si="45"/>
        <v>0</v>
      </c>
      <c r="CU13" t="b">
        <f t="shared" si="46"/>
        <v>1</v>
      </c>
      <c r="CV13" s="84" t="b">
        <f t="shared" si="47"/>
        <v>1</v>
      </c>
      <c r="CW13" t="b">
        <f t="shared" si="48"/>
        <v>1</v>
      </c>
      <c r="CX13" t="b">
        <f t="shared" si="49"/>
        <v>0</v>
      </c>
      <c r="CY13" t="b">
        <f t="shared" si="50"/>
        <v>1</v>
      </c>
      <c r="CZ13" t="b">
        <f t="shared" si="51"/>
        <v>1</v>
      </c>
      <c r="DA13" s="84">
        <f t="shared" si="52"/>
        <v>2</v>
      </c>
      <c r="DB13" t="b">
        <f t="shared" si="53"/>
        <v>0</v>
      </c>
    </row>
    <row r="14" spans="1:106" ht="13.5" thickBot="1">
      <c r="A14" s="9">
        <v>2004</v>
      </c>
      <c r="B14" s="3">
        <v>2</v>
      </c>
      <c r="C14" s="3" t="s">
        <v>2228</v>
      </c>
      <c r="D14" s="3" t="str">
        <f t="shared" si="0"/>
        <v>MA_1_41-3_dk_0453</v>
      </c>
      <c r="E14" s="3" t="str">
        <f t="shared" si="1"/>
        <v>0453</v>
      </c>
      <c r="F14" s="3">
        <v>158019.5</v>
      </c>
      <c r="G14" s="15">
        <v>425652.15600000002</v>
      </c>
      <c r="H14" s="35" t="str">
        <f t="shared" si="2"/>
        <v>ja</v>
      </c>
      <c r="I14" s="42">
        <v>221</v>
      </c>
      <c r="J14" s="20" t="s">
        <v>2281</v>
      </c>
      <c r="K14" s="48">
        <v>10000</v>
      </c>
      <c r="L14" s="28">
        <f t="shared" si="54"/>
        <v>1</v>
      </c>
      <c r="M14" s="28">
        <f t="shared" si="55"/>
        <v>1</v>
      </c>
      <c r="N14" s="56">
        <f t="shared" si="3"/>
        <v>10000</v>
      </c>
      <c r="O14" s="33">
        <f t="shared" si="56"/>
        <v>111.63256322420985</v>
      </c>
      <c r="P14" s="37">
        <f t="shared" si="4"/>
        <v>72.191363264557268</v>
      </c>
      <c r="Q14" s="9" t="s">
        <v>12</v>
      </c>
      <c r="R14" s="55" t="s">
        <v>12</v>
      </c>
      <c r="S14" s="55">
        <v>6.6870000000000003</v>
      </c>
      <c r="T14" s="55">
        <v>7.0490000000000004</v>
      </c>
      <c r="U14" s="55">
        <v>7.3810000000000002</v>
      </c>
      <c r="V14" s="3">
        <v>7.6539999999999999</v>
      </c>
      <c r="W14" s="3">
        <v>7.9669999999999996</v>
      </c>
      <c r="X14" s="3" t="s">
        <v>12</v>
      </c>
      <c r="Y14" s="3">
        <v>8.5530000000000008</v>
      </c>
      <c r="Z14" s="15" t="s">
        <v>12</v>
      </c>
      <c r="AA14" s="10">
        <f t="shared" si="5"/>
        <v>7.9669999999999996</v>
      </c>
      <c r="AB14" s="9">
        <f t="shared" si="6"/>
        <v>0.58599999999999941</v>
      </c>
      <c r="AC14" s="10">
        <f t="shared" si="7"/>
        <v>0.58600000000000119</v>
      </c>
      <c r="AD14" s="9" t="s">
        <v>12</v>
      </c>
      <c r="AE14" s="55" t="s">
        <v>12</v>
      </c>
      <c r="AF14" s="55">
        <v>0.84899999999999998</v>
      </c>
      <c r="AG14" s="55">
        <v>0.95899999999999996</v>
      </c>
      <c r="AH14" s="55">
        <v>1.0900000000000001</v>
      </c>
      <c r="AI14" s="3">
        <v>1.2270000000000001</v>
      </c>
      <c r="AJ14" s="3">
        <v>1.371</v>
      </c>
      <c r="AK14" s="3" t="s">
        <v>12</v>
      </c>
      <c r="AL14" s="3">
        <v>1.6659999999999999</v>
      </c>
      <c r="AM14" s="15" t="s">
        <v>12</v>
      </c>
      <c r="AN14" s="10">
        <f t="shared" si="8"/>
        <v>1.371</v>
      </c>
      <c r="AO14" s="9">
        <f t="shared" si="9"/>
        <v>0.28099999999999992</v>
      </c>
      <c r="AP14" s="10">
        <f t="shared" si="10"/>
        <v>0.29499999999999993</v>
      </c>
      <c r="AQ14" s="9" t="s">
        <v>12</v>
      </c>
      <c r="AR14" s="55" t="s">
        <v>12</v>
      </c>
      <c r="AS14" s="55">
        <v>3.125</v>
      </c>
      <c r="AT14" s="55">
        <v>3.2919999999999998</v>
      </c>
      <c r="AU14" s="55">
        <v>3.4649999999999999</v>
      </c>
      <c r="AV14" s="3">
        <v>3.6549999999999998</v>
      </c>
      <c r="AW14" s="3">
        <v>3.8610000000000002</v>
      </c>
      <c r="AX14" s="3" t="s">
        <v>12</v>
      </c>
      <c r="AY14" s="3">
        <v>4.1829999999999998</v>
      </c>
      <c r="AZ14" s="15" t="s">
        <v>12</v>
      </c>
      <c r="BA14" s="10">
        <f t="shared" si="11"/>
        <v>3.8610000000000002</v>
      </c>
      <c r="BB14" s="9">
        <f t="shared" si="12"/>
        <v>0.39600000000000035</v>
      </c>
      <c r="BC14" s="10">
        <f t="shared" si="13"/>
        <v>0.32199999999999962</v>
      </c>
      <c r="BD14" s="9">
        <v>8.3420000000000005</v>
      </c>
      <c r="BE14" s="3">
        <v>9.0549999999999997</v>
      </c>
      <c r="BF14" s="15">
        <v>9.8279999999999994</v>
      </c>
      <c r="BG14" s="15">
        <f t="shared" si="14"/>
        <v>9.0549999999999997</v>
      </c>
      <c r="BH14" s="9">
        <f t="shared" si="15"/>
        <v>0.71299999999999919</v>
      </c>
      <c r="BI14" s="10">
        <f t="shared" si="16"/>
        <v>0.77299999999999969</v>
      </c>
      <c r="BJ14" s="9">
        <v>8.3510000000000009</v>
      </c>
      <c r="BK14" s="3">
        <v>9.1</v>
      </c>
      <c r="BL14" s="15">
        <v>9.9580000000000002</v>
      </c>
      <c r="BM14" s="15">
        <f t="shared" si="17"/>
        <v>9.1</v>
      </c>
      <c r="BN14" s="9">
        <f t="shared" si="18"/>
        <v>0.74899999999999878</v>
      </c>
      <c r="BO14" s="10">
        <f t="shared" si="19"/>
        <v>0.85800000000000054</v>
      </c>
      <c r="BP14">
        <f t="shared" si="20"/>
        <v>0</v>
      </c>
      <c r="BQ14" s="93">
        <f t="shared" si="21"/>
        <v>1.2167235494880544</v>
      </c>
      <c r="BR14" s="93">
        <f t="shared" si="22"/>
        <v>1.2781569965870299</v>
      </c>
      <c r="BS14" s="93" t="str">
        <f>VLOOKUP(C14,'Koppeling locatie - aslocatie'!$A$2:$C$8139,2,FALSE)</f>
        <v>maas203</v>
      </c>
      <c r="BT14" s="93">
        <f>VLOOKUP($BS14,aslocaties_v01!$C$3:$AA$500,MATCH($K$3/10,aslocaties_v01!$C$2:$X$2),FALSE)</f>
        <v>7.3940000000000001</v>
      </c>
      <c r="BU14" s="93">
        <f>VLOOKUP(BS14,aslocaties_v01!$C$3:$AA$500,MATCH($K$3,aslocaties_v01!$C$2:$X$2),FALSE)</f>
        <v>7.9850000000000003</v>
      </c>
      <c r="BV14" s="93">
        <f>VLOOKUP(BS14,aslocaties_v01!$C$3:$AA$500,MATCH($K$3*10,aslocaties_v01!$C$2:$Y$2),FALSE)</f>
        <v>8.5749999999999993</v>
      </c>
      <c r="BW14" s="93">
        <f t="shared" si="23"/>
        <v>0.59100000000000019</v>
      </c>
      <c r="BX14" s="93">
        <f t="shared" si="24"/>
        <v>0.58999999999999897</v>
      </c>
      <c r="BY14" s="94">
        <f t="shared" si="25"/>
        <v>8.5324232081924745E-3</v>
      </c>
      <c r="BZ14" s="94">
        <f t="shared" si="26"/>
        <v>6.8259385665490058E-3</v>
      </c>
      <c r="CA14" s="94">
        <f t="shared" si="27"/>
        <v>1.2999999999999901E-2</v>
      </c>
      <c r="CB14">
        <f t="shared" si="28"/>
        <v>1.8000000000000682E-2</v>
      </c>
      <c r="CC14" s="58">
        <f t="shared" si="29"/>
        <v>2.1999999999998465E-2</v>
      </c>
      <c r="CD14" s="95" t="b">
        <f t="shared" si="30"/>
        <v>0</v>
      </c>
      <c r="CE14" s="96" t="b">
        <f t="shared" si="31"/>
        <v>1</v>
      </c>
      <c r="CF14" t="b">
        <f t="shared" si="32"/>
        <v>1</v>
      </c>
      <c r="CG14" t="b">
        <f t="shared" si="33"/>
        <v>1</v>
      </c>
      <c r="CH14" s="84" t="b">
        <f t="shared" si="34"/>
        <v>1</v>
      </c>
      <c r="CI14">
        <f t="shared" si="35"/>
        <v>1.371</v>
      </c>
      <c r="CJ14" t="b">
        <f t="shared" si="36"/>
        <v>1</v>
      </c>
      <c r="CK14" t="b">
        <f t="shared" si="37"/>
        <v>0</v>
      </c>
      <c r="CL14" s="84" t="b">
        <f t="shared" si="57"/>
        <v>1</v>
      </c>
      <c r="CM14">
        <f t="shared" si="38"/>
        <v>3.8610000000000002</v>
      </c>
      <c r="CN14" t="b">
        <f t="shared" si="39"/>
        <v>1</v>
      </c>
      <c r="CO14" s="84">
        <f t="shared" si="40"/>
        <v>5.8953996754088391E-2</v>
      </c>
      <c r="CP14" t="b">
        <f t="shared" si="41"/>
        <v>1</v>
      </c>
      <c r="CQ14" s="96" t="b">
        <f t="shared" si="42"/>
        <v>1</v>
      </c>
      <c r="CR14" t="b">
        <f t="shared" si="43"/>
        <v>1</v>
      </c>
      <c r="CS14" t="b">
        <f t="shared" si="44"/>
        <v>0</v>
      </c>
      <c r="CT14" t="b">
        <f t="shared" si="45"/>
        <v>1</v>
      </c>
      <c r="CU14" t="b">
        <f t="shared" si="46"/>
        <v>1</v>
      </c>
      <c r="CV14" s="84" t="b">
        <f t="shared" si="47"/>
        <v>1</v>
      </c>
      <c r="CW14" t="b">
        <f t="shared" si="48"/>
        <v>1</v>
      </c>
      <c r="CX14" t="b">
        <f t="shared" si="49"/>
        <v>1</v>
      </c>
      <c r="CY14" t="b">
        <f t="shared" si="50"/>
        <v>1</v>
      </c>
      <c r="CZ14" t="b">
        <f t="shared" si="51"/>
        <v>1</v>
      </c>
      <c r="DA14" s="84">
        <f t="shared" si="52"/>
        <v>1</v>
      </c>
      <c r="DB14" t="b">
        <f t="shared" si="53"/>
        <v>0</v>
      </c>
    </row>
    <row r="15" spans="1:106" ht="13.5" thickBot="1">
      <c r="A15" s="9">
        <v>2005</v>
      </c>
      <c r="B15" s="3">
        <v>2</v>
      </c>
      <c r="C15" s="3" t="s">
        <v>2229</v>
      </c>
      <c r="D15" s="3" t="str">
        <f t="shared" si="0"/>
        <v>MA_1_41-3_dk_0454</v>
      </c>
      <c r="E15" s="3" t="str">
        <f t="shared" si="1"/>
        <v>0454</v>
      </c>
      <c r="F15" s="3">
        <v>157968.46900000001</v>
      </c>
      <c r="G15" s="15">
        <v>425703.21899999998</v>
      </c>
      <c r="H15" s="35" t="str">
        <f t="shared" si="2"/>
        <v>ja</v>
      </c>
      <c r="I15" s="42">
        <v>229</v>
      </c>
      <c r="J15" s="20" t="s">
        <v>2281</v>
      </c>
      <c r="K15" s="48">
        <v>10000</v>
      </c>
      <c r="L15" s="28">
        <f t="shared" si="54"/>
        <v>1</v>
      </c>
      <c r="M15" s="28">
        <f t="shared" si="55"/>
        <v>1</v>
      </c>
      <c r="N15" s="56">
        <f t="shared" si="3"/>
        <v>10000</v>
      </c>
      <c r="O15" s="33">
        <f t="shared" si="56"/>
        <v>72.191363264557268</v>
      </c>
      <c r="P15" s="37">
        <f t="shared" si="4"/>
        <v>110.57329949408869</v>
      </c>
      <c r="Q15" s="9" t="s">
        <v>12</v>
      </c>
      <c r="R15" s="55" t="s">
        <v>12</v>
      </c>
      <c r="S15" s="55">
        <v>6.6870000000000003</v>
      </c>
      <c r="T15" s="55">
        <v>7.0490000000000004</v>
      </c>
      <c r="U15" s="55">
        <v>7.3810000000000002</v>
      </c>
      <c r="V15" s="3">
        <v>7.6539999999999999</v>
      </c>
      <c r="W15" s="3">
        <v>7.9669999999999996</v>
      </c>
      <c r="X15" s="3" t="s">
        <v>12</v>
      </c>
      <c r="Y15" s="3">
        <v>8.5530000000000008</v>
      </c>
      <c r="Z15" s="15" t="s">
        <v>12</v>
      </c>
      <c r="AA15" s="10">
        <f t="shared" si="5"/>
        <v>7.9669999999999996</v>
      </c>
      <c r="AB15" s="9">
        <f t="shared" si="6"/>
        <v>0.58599999999999941</v>
      </c>
      <c r="AC15" s="10">
        <f t="shared" si="7"/>
        <v>0.58600000000000119</v>
      </c>
      <c r="AD15" s="9" t="s">
        <v>12</v>
      </c>
      <c r="AE15" s="55" t="s">
        <v>12</v>
      </c>
      <c r="AF15" s="55">
        <v>0.76300000000000001</v>
      </c>
      <c r="AG15" s="55">
        <v>0.86699999999999999</v>
      </c>
      <c r="AH15" s="55">
        <v>0.98499999999999999</v>
      </c>
      <c r="AI15" s="3">
        <v>1.1000000000000001</v>
      </c>
      <c r="AJ15" s="3">
        <v>1.2490000000000001</v>
      </c>
      <c r="AK15" s="3" t="s">
        <v>12</v>
      </c>
      <c r="AL15" s="3">
        <v>1.5780000000000001</v>
      </c>
      <c r="AM15" s="15" t="s">
        <v>12</v>
      </c>
      <c r="AN15" s="10">
        <f t="shared" si="8"/>
        <v>1.2490000000000001</v>
      </c>
      <c r="AO15" s="9">
        <f t="shared" si="9"/>
        <v>0.26400000000000012</v>
      </c>
      <c r="AP15" s="10">
        <f t="shared" si="10"/>
        <v>0.32899999999999996</v>
      </c>
      <c r="AQ15" s="9" t="s">
        <v>12</v>
      </c>
      <c r="AR15" s="55" t="s">
        <v>12</v>
      </c>
      <c r="AS15" s="55">
        <v>2.9569999999999999</v>
      </c>
      <c r="AT15" s="55">
        <v>3.1749999999999998</v>
      </c>
      <c r="AU15" s="55">
        <v>3.3380000000000001</v>
      </c>
      <c r="AV15" s="3">
        <v>3.4940000000000002</v>
      </c>
      <c r="AW15" s="3">
        <v>3.6880000000000002</v>
      </c>
      <c r="AX15" s="3" t="s">
        <v>12</v>
      </c>
      <c r="AY15" s="3">
        <v>4.0640000000000001</v>
      </c>
      <c r="AZ15" s="15" t="s">
        <v>12</v>
      </c>
      <c r="BA15" s="10">
        <f t="shared" si="11"/>
        <v>3.6880000000000002</v>
      </c>
      <c r="BB15" s="9">
        <f t="shared" si="12"/>
        <v>0.35000000000000009</v>
      </c>
      <c r="BC15" s="10">
        <f t="shared" si="13"/>
        <v>0.37599999999999989</v>
      </c>
      <c r="BD15" s="9">
        <v>8.3930000000000007</v>
      </c>
      <c r="BE15" s="3">
        <v>9.1140000000000008</v>
      </c>
      <c r="BF15" s="15">
        <v>9.9149999999999991</v>
      </c>
      <c r="BG15" s="15">
        <f t="shared" si="14"/>
        <v>9.1140000000000008</v>
      </c>
      <c r="BH15" s="9">
        <f t="shared" si="15"/>
        <v>0.72100000000000009</v>
      </c>
      <c r="BI15" s="10">
        <f t="shared" si="16"/>
        <v>0.80099999999999838</v>
      </c>
      <c r="BJ15" s="9">
        <v>8.3949999999999996</v>
      </c>
      <c r="BK15" s="3">
        <v>9.15</v>
      </c>
      <c r="BL15" s="15">
        <v>10.045999999999999</v>
      </c>
      <c r="BM15" s="15">
        <f t="shared" si="17"/>
        <v>9.15</v>
      </c>
      <c r="BN15" s="9">
        <f t="shared" si="18"/>
        <v>0.75500000000000078</v>
      </c>
      <c r="BO15" s="10">
        <f t="shared" si="19"/>
        <v>0.89599999999999902</v>
      </c>
      <c r="BP15">
        <f t="shared" si="20"/>
        <v>0</v>
      </c>
      <c r="BQ15" s="93">
        <f t="shared" si="21"/>
        <v>1.2303754266211617</v>
      </c>
      <c r="BR15" s="93">
        <f t="shared" si="22"/>
        <v>1.2883959044368627</v>
      </c>
      <c r="BS15" s="93" t="str">
        <f>VLOOKUP(C15,'Koppeling locatie - aslocatie'!$A$2:$C$8139,2,FALSE)</f>
        <v>maas203</v>
      </c>
      <c r="BT15" s="93">
        <f>VLOOKUP($BS15,aslocaties_v01!$C$3:$AA$500,MATCH($K$3/10,aslocaties_v01!$C$2:$X$2),FALSE)</f>
        <v>7.3940000000000001</v>
      </c>
      <c r="BU15" s="93">
        <f>VLOOKUP(BS15,aslocaties_v01!$C$3:$AA$500,MATCH($K$3,aslocaties_v01!$C$2:$X$2),FALSE)</f>
        <v>7.9850000000000003</v>
      </c>
      <c r="BV15" s="93">
        <f>VLOOKUP(BS15,aslocaties_v01!$C$3:$AA$500,MATCH($K$3*10,aslocaties_v01!$C$2:$Y$2),FALSE)</f>
        <v>8.5749999999999993</v>
      </c>
      <c r="BW15" s="93">
        <f t="shared" si="23"/>
        <v>0.59100000000000019</v>
      </c>
      <c r="BX15" s="93">
        <f t="shared" si="24"/>
        <v>0.58999999999999897</v>
      </c>
      <c r="BY15" s="94">
        <f t="shared" si="25"/>
        <v>8.5324232081924745E-3</v>
      </c>
      <c r="BZ15" s="94">
        <f t="shared" si="26"/>
        <v>6.8259385665490058E-3</v>
      </c>
      <c r="CA15" s="94">
        <f t="shared" si="27"/>
        <v>1.2999999999999901E-2</v>
      </c>
      <c r="CB15">
        <f t="shared" si="28"/>
        <v>1.8000000000000682E-2</v>
      </c>
      <c r="CC15" s="58">
        <f t="shared" si="29"/>
        <v>2.1999999999998465E-2</v>
      </c>
      <c r="CD15" s="95" t="b">
        <f t="shared" si="30"/>
        <v>0</v>
      </c>
      <c r="CE15" s="96" t="b">
        <f t="shared" si="31"/>
        <v>1</v>
      </c>
      <c r="CF15" t="b">
        <f t="shared" si="32"/>
        <v>1</v>
      </c>
      <c r="CG15" t="b">
        <f t="shared" si="33"/>
        <v>1</v>
      </c>
      <c r="CH15" s="84" t="b">
        <f t="shared" si="34"/>
        <v>1</v>
      </c>
      <c r="CI15">
        <f t="shared" si="35"/>
        <v>1.2490000000000001</v>
      </c>
      <c r="CJ15" t="b">
        <f t="shared" si="36"/>
        <v>1</v>
      </c>
      <c r="CK15" t="b">
        <f t="shared" si="37"/>
        <v>1</v>
      </c>
      <c r="CL15" s="84" t="b">
        <f t="shared" si="57"/>
        <v>1</v>
      </c>
      <c r="CM15">
        <f t="shared" si="38"/>
        <v>3.6880000000000002</v>
      </c>
      <c r="CN15" t="b">
        <f t="shared" si="39"/>
        <v>1</v>
      </c>
      <c r="CO15" s="84">
        <f t="shared" si="40"/>
        <v>5.8864846418194089E-2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ht="13.5" thickBot="1">
      <c r="A16" s="9">
        <v>2006</v>
      </c>
      <c r="B16" s="3">
        <v>2</v>
      </c>
      <c r="C16" s="3" t="s">
        <v>2230</v>
      </c>
      <c r="D16" s="3" t="str">
        <f t="shared" si="0"/>
        <v>MA_1_41-3_dk_0455</v>
      </c>
      <c r="E16" s="3" t="str">
        <f t="shared" si="1"/>
        <v>0455</v>
      </c>
      <c r="F16" s="3">
        <v>157908.609</v>
      </c>
      <c r="G16" s="15">
        <v>425796.18800000002</v>
      </c>
      <c r="H16" s="35" t="str">
        <f t="shared" si="2"/>
        <v>ja</v>
      </c>
      <c r="I16" s="42">
        <v>233</v>
      </c>
      <c r="J16" s="20" t="s">
        <v>2281</v>
      </c>
      <c r="K16" s="48">
        <v>10000</v>
      </c>
      <c r="L16" s="28">
        <f t="shared" si="54"/>
        <v>1</v>
      </c>
      <c r="M16" s="28">
        <f t="shared" si="55"/>
        <v>1</v>
      </c>
      <c r="N16" s="56">
        <f t="shared" si="3"/>
        <v>10000</v>
      </c>
      <c r="O16" s="33">
        <f t="shared" si="56"/>
        <v>110.57329949408869</v>
      </c>
      <c r="P16" s="37">
        <f t="shared" si="4"/>
        <v>86.216905610198936</v>
      </c>
      <c r="Q16" s="9" t="s">
        <v>12</v>
      </c>
      <c r="R16" s="55" t="s">
        <v>12</v>
      </c>
      <c r="S16" s="55">
        <v>6.6870000000000003</v>
      </c>
      <c r="T16" s="55">
        <v>7.05</v>
      </c>
      <c r="U16" s="55">
        <v>7.3810000000000002</v>
      </c>
      <c r="V16" s="3">
        <v>7.6539999999999999</v>
      </c>
      <c r="W16" s="3">
        <v>7.9669999999999996</v>
      </c>
      <c r="X16" s="3" t="s">
        <v>12</v>
      </c>
      <c r="Y16" s="3">
        <v>8.5540000000000003</v>
      </c>
      <c r="Z16" s="15" t="s">
        <v>12</v>
      </c>
      <c r="AA16" s="10">
        <f t="shared" si="5"/>
        <v>7.9669999999999996</v>
      </c>
      <c r="AB16" s="9">
        <f t="shared" si="6"/>
        <v>0.58599999999999941</v>
      </c>
      <c r="AC16" s="10">
        <f t="shared" si="7"/>
        <v>0.58700000000000063</v>
      </c>
      <c r="AD16" s="9" t="s">
        <v>12</v>
      </c>
      <c r="AE16" s="55" t="s">
        <v>12</v>
      </c>
      <c r="AF16" s="55">
        <v>0.96499999999999997</v>
      </c>
      <c r="AG16" s="55">
        <v>1.111</v>
      </c>
      <c r="AH16" s="55">
        <v>1.2609999999999999</v>
      </c>
      <c r="AI16" s="3">
        <v>1.3620000000000001</v>
      </c>
      <c r="AJ16" s="3">
        <v>1.4650000000000001</v>
      </c>
      <c r="AK16" s="3" t="s">
        <v>12</v>
      </c>
      <c r="AL16" s="3">
        <v>1.6639999999999999</v>
      </c>
      <c r="AM16" s="15" t="s">
        <v>12</v>
      </c>
      <c r="AN16" s="10">
        <f t="shared" si="8"/>
        <v>1.4650000000000001</v>
      </c>
      <c r="AO16" s="9">
        <f t="shared" si="9"/>
        <v>0.20400000000000018</v>
      </c>
      <c r="AP16" s="10">
        <f t="shared" si="10"/>
        <v>0.19899999999999984</v>
      </c>
      <c r="AQ16" s="9" t="s">
        <v>12</v>
      </c>
      <c r="AR16" s="55" t="s">
        <v>12</v>
      </c>
      <c r="AS16" s="55">
        <v>3.2509999999999999</v>
      </c>
      <c r="AT16" s="55">
        <v>3.47</v>
      </c>
      <c r="AU16" s="55">
        <v>3.722</v>
      </c>
      <c r="AV16" s="3">
        <v>3.8530000000000002</v>
      </c>
      <c r="AW16" s="3">
        <v>3.9740000000000002</v>
      </c>
      <c r="AX16" s="3" t="s">
        <v>12</v>
      </c>
      <c r="AY16" s="3">
        <v>4.2089999999999996</v>
      </c>
      <c r="AZ16" s="15" t="s">
        <v>12</v>
      </c>
      <c r="BA16" s="10">
        <f t="shared" si="11"/>
        <v>3.9740000000000002</v>
      </c>
      <c r="BB16" s="9">
        <f t="shared" si="12"/>
        <v>0.25200000000000022</v>
      </c>
      <c r="BC16" s="10">
        <f t="shared" si="13"/>
        <v>0.23499999999999943</v>
      </c>
      <c r="BD16" s="9">
        <v>8.32</v>
      </c>
      <c r="BE16" s="3">
        <v>9.0280000000000005</v>
      </c>
      <c r="BF16" s="15">
        <v>9.7889999999999997</v>
      </c>
      <c r="BG16" s="15">
        <f t="shared" si="14"/>
        <v>9.0280000000000005</v>
      </c>
      <c r="BH16" s="9">
        <f t="shared" si="15"/>
        <v>0.70800000000000018</v>
      </c>
      <c r="BI16" s="10">
        <f t="shared" si="16"/>
        <v>0.76099999999999923</v>
      </c>
      <c r="BJ16" s="9">
        <v>8.3339999999999996</v>
      </c>
      <c r="BK16" s="3">
        <v>9.0760000000000005</v>
      </c>
      <c r="BL16" s="15">
        <v>9.9149999999999991</v>
      </c>
      <c r="BM16" s="15">
        <f t="shared" si="17"/>
        <v>9.0760000000000005</v>
      </c>
      <c r="BN16" s="9">
        <f t="shared" si="18"/>
        <v>0.74200000000000088</v>
      </c>
      <c r="BO16" s="10">
        <f t="shared" si="19"/>
        <v>0.83899999999999864</v>
      </c>
      <c r="BP16">
        <f t="shared" si="20"/>
        <v>0</v>
      </c>
      <c r="BQ16" s="93">
        <f t="shared" si="21"/>
        <v>1.208191126279865</v>
      </c>
      <c r="BR16" s="93">
        <f t="shared" si="22"/>
        <v>1.266211604095566</v>
      </c>
      <c r="BS16" s="93" t="str">
        <f>VLOOKUP(C16,'Koppeling locatie - aslocatie'!$A$2:$C$8139,2,FALSE)</f>
        <v>maas204</v>
      </c>
      <c r="BT16" s="93">
        <f>VLOOKUP($BS16,aslocaties_v01!$C$3:$AA$500,MATCH($K$3/10,aslocaties_v01!$C$2:$X$2),FALSE)</f>
        <v>7.3739999999999997</v>
      </c>
      <c r="BU16" s="93">
        <f>VLOOKUP(BS16,aslocaties_v01!$C$3:$AA$500,MATCH($K$3,aslocaties_v01!$C$2:$X$2),FALSE)</f>
        <v>7.9630000000000001</v>
      </c>
      <c r="BV16" s="93">
        <f>VLOOKUP(BS16,aslocaties_v01!$C$3:$AA$500,MATCH($K$3*10,aslocaties_v01!$C$2:$Y$2),FALSE)</f>
        <v>8.5500000000000007</v>
      </c>
      <c r="BW16" s="93">
        <f t="shared" si="23"/>
        <v>0.58900000000000041</v>
      </c>
      <c r="BX16" s="93">
        <f t="shared" si="24"/>
        <v>0.58700000000000063</v>
      </c>
      <c r="BY16" s="94">
        <f t="shared" si="25"/>
        <v>5.1194539249164173E-3</v>
      </c>
      <c r="BZ16" s="94">
        <f t="shared" si="26"/>
        <v>0</v>
      </c>
      <c r="CA16" s="94">
        <f t="shared" si="27"/>
        <v>7.0000000000005613E-3</v>
      </c>
      <c r="CB16">
        <f t="shared" si="28"/>
        <v>3.9999999999995595E-3</v>
      </c>
      <c r="CC16" s="58">
        <f t="shared" si="29"/>
        <v>3.9999999999995595E-3</v>
      </c>
      <c r="CD16" s="95" t="b">
        <f t="shared" si="30"/>
        <v>0</v>
      </c>
      <c r="CE16" s="96" t="b">
        <f t="shared" si="31"/>
        <v>1</v>
      </c>
      <c r="CF16" t="b">
        <f t="shared" si="32"/>
        <v>1</v>
      </c>
      <c r="CG16" t="b">
        <f t="shared" si="33"/>
        <v>1</v>
      </c>
      <c r="CH16" s="84" t="b">
        <f t="shared" si="34"/>
        <v>1</v>
      </c>
      <c r="CI16">
        <f t="shared" si="35"/>
        <v>1.4650000000000001</v>
      </c>
      <c r="CJ16" t="b">
        <f t="shared" si="36"/>
        <v>1</v>
      </c>
      <c r="CK16" t="b">
        <f t="shared" si="37"/>
        <v>0</v>
      </c>
      <c r="CL16" s="84" t="b">
        <f t="shared" si="57"/>
        <v>1</v>
      </c>
      <c r="CM16">
        <f t="shared" si="38"/>
        <v>3.9740000000000002</v>
      </c>
      <c r="CN16" t="b">
        <f t="shared" si="39"/>
        <v>1</v>
      </c>
      <c r="CO16" s="84">
        <f t="shared" si="40"/>
        <v>5.9464435546107829E-2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0</v>
      </c>
      <c r="CZ16" t="b">
        <f t="shared" si="51"/>
        <v>1</v>
      </c>
      <c r="DA16" s="84">
        <f t="shared" si="52"/>
        <v>1</v>
      </c>
      <c r="DB16" t="b">
        <f t="shared" si="53"/>
        <v>0</v>
      </c>
    </row>
    <row r="17" spans="1:106" ht="13.5" thickBot="1">
      <c r="A17" s="9">
        <v>2007</v>
      </c>
      <c r="B17" s="3">
        <v>2</v>
      </c>
      <c r="C17" s="3" t="s">
        <v>2231</v>
      </c>
      <c r="D17" s="3" t="str">
        <f t="shared" si="0"/>
        <v>MA_1_41-3_dk_0456</v>
      </c>
      <c r="E17" s="3" t="str">
        <f t="shared" si="1"/>
        <v>0456</v>
      </c>
      <c r="F17" s="3">
        <v>157844.42199999999</v>
      </c>
      <c r="G17" s="15">
        <v>425853.75</v>
      </c>
      <c r="H17" s="35" t="str">
        <f t="shared" si="2"/>
        <v>ja</v>
      </c>
      <c r="I17" s="42">
        <v>229</v>
      </c>
      <c r="J17" s="20" t="s">
        <v>2281</v>
      </c>
      <c r="K17" s="48">
        <v>10000</v>
      </c>
      <c r="L17" s="28">
        <f t="shared" si="54"/>
        <v>1</v>
      </c>
      <c r="M17" s="28">
        <f t="shared" si="55"/>
        <v>1</v>
      </c>
      <c r="N17" s="56">
        <f t="shared" si="3"/>
        <v>10000</v>
      </c>
      <c r="O17" s="33">
        <f t="shared" si="56"/>
        <v>86.216905610198936</v>
      </c>
      <c r="P17" s="37">
        <f t="shared" si="4"/>
        <v>111.73325751987268</v>
      </c>
      <c r="Q17" s="9" t="s">
        <v>12</v>
      </c>
      <c r="R17" s="55" t="s">
        <v>12</v>
      </c>
      <c r="S17" s="55">
        <v>6.6870000000000003</v>
      </c>
      <c r="T17" s="55">
        <v>7.0490000000000004</v>
      </c>
      <c r="U17" s="55">
        <v>7.3810000000000002</v>
      </c>
      <c r="V17" s="3">
        <v>7.6539999999999999</v>
      </c>
      <c r="W17" s="3">
        <v>7.9669999999999996</v>
      </c>
      <c r="X17" s="3" t="s">
        <v>12</v>
      </c>
      <c r="Y17" s="3">
        <v>8.5540000000000003</v>
      </c>
      <c r="Z17" s="15" t="s">
        <v>12</v>
      </c>
      <c r="AA17" s="10">
        <f t="shared" si="5"/>
        <v>7.9669999999999996</v>
      </c>
      <c r="AB17" s="9">
        <f t="shared" si="6"/>
        <v>0.58599999999999941</v>
      </c>
      <c r="AC17" s="10">
        <f t="shared" si="7"/>
        <v>0.58700000000000063</v>
      </c>
      <c r="AD17" s="9" t="s">
        <v>12</v>
      </c>
      <c r="AE17" s="55" t="s">
        <v>12</v>
      </c>
      <c r="AF17" s="55">
        <v>0.68100000000000005</v>
      </c>
      <c r="AG17" s="55">
        <v>0.77200000000000002</v>
      </c>
      <c r="AH17" s="55">
        <v>0.878</v>
      </c>
      <c r="AI17" s="3">
        <v>0.98599999999999999</v>
      </c>
      <c r="AJ17" s="3">
        <v>1.1200000000000001</v>
      </c>
      <c r="AK17" s="3" t="s">
        <v>12</v>
      </c>
      <c r="AL17" s="3">
        <v>1.413</v>
      </c>
      <c r="AM17" s="15" t="s">
        <v>12</v>
      </c>
      <c r="AN17" s="10">
        <f t="shared" si="8"/>
        <v>1.1200000000000001</v>
      </c>
      <c r="AO17" s="9">
        <f t="shared" si="9"/>
        <v>0.2420000000000001</v>
      </c>
      <c r="AP17" s="10">
        <f t="shared" si="10"/>
        <v>0.29299999999999993</v>
      </c>
      <c r="AQ17" s="9" t="s">
        <v>12</v>
      </c>
      <c r="AR17" s="55" t="s">
        <v>12</v>
      </c>
      <c r="AS17" s="55">
        <v>2.8130000000000002</v>
      </c>
      <c r="AT17" s="55">
        <v>2.9910000000000001</v>
      </c>
      <c r="AU17" s="55">
        <v>3.1619999999999999</v>
      </c>
      <c r="AV17" s="3">
        <v>3.3119999999999998</v>
      </c>
      <c r="AW17" s="3">
        <v>3.492</v>
      </c>
      <c r="AX17" s="3" t="s">
        <v>12</v>
      </c>
      <c r="AY17" s="3">
        <v>3.879</v>
      </c>
      <c r="AZ17" s="15" t="s">
        <v>12</v>
      </c>
      <c r="BA17" s="10">
        <f t="shared" si="11"/>
        <v>3.492</v>
      </c>
      <c r="BB17" s="9">
        <f t="shared" si="12"/>
        <v>0.33000000000000007</v>
      </c>
      <c r="BC17" s="10">
        <f t="shared" si="13"/>
        <v>0.38700000000000001</v>
      </c>
      <c r="BD17" s="9">
        <v>8.3670000000000009</v>
      </c>
      <c r="BE17" s="3">
        <v>9.0730000000000004</v>
      </c>
      <c r="BF17" s="15">
        <v>9.8209999999999997</v>
      </c>
      <c r="BG17" s="15">
        <f t="shared" si="14"/>
        <v>9.0730000000000004</v>
      </c>
      <c r="BH17" s="9">
        <f t="shared" si="15"/>
        <v>0.70599999999999952</v>
      </c>
      <c r="BI17" s="10">
        <f t="shared" si="16"/>
        <v>0.74799999999999933</v>
      </c>
      <c r="BJ17" s="9">
        <v>8.3680000000000003</v>
      </c>
      <c r="BK17" s="3">
        <v>9.0980000000000008</v>
      </c>
      <c r="BL17" s="15">
        <v>9.9079999999999995</v>
      </c>
      <c r="BM17" s="15">
        <f t="shared" si="17"/>
        <v>9.0980000000000008</v>
      </c>
      <c r="BN17" s="9">
        <f t="shared" si="18"/>
        <v>0.73000000000000043</v>
      </c>
      <c r="BO17" s="10">
        <f t="shared" si="19"/>
        <v>0.80999999999999872</v>
      </c>
      <c r="BP17">
        <f t="shared" si="20"/>
        <v>0</v>
      </c>
      <c r="BQ17" s="93">
        <f t="shared" si="21"/>
        <v>1.2047781569965874</v>
      </c>
      <c r="BR17" s="93">
        <f t="shared" si="22"/>
        <v>1.2457337883959063</v>
      </c>
      <c r="BS17" s="93" t="str">
        <f>VLOOKUP(C17,'Koppeling locatie - aslocatie'!$A$2:$C$8139,2,FALSE)</f>
        <v>maas204</v>
      </c>
      <c r="BT17" s="93">
        <f>VLOOKUP($BS17,aslocaties_v01!$C$3:$AA$500,MATCH($K$3/10,aslocaties_v01!$C$2:$X$2),FALSE)</f>
        <v>7.3739999999999997</v>
      </c>
      <c r="BU17" s="93">
        <f>VLOOKUP(BS17,aslocaties_v01!$C$3:$AA$500,MATCH($K$3,aslocaties_v01!$C$2:$X$2),FALSE)</f>
        <v>7.9630000000000001</v>
      </c>
      <c r="BV17" s="93">
        <f>VLOOKUP(BS17,aslocaties_v01!$C$3:$AA$500,MATCH($K$3*10,aslocaties_v01!$C$2:$Y$2),FALSE)</f>
        <v>8.5500000000000007</v>
      </c>
      <c r="BW17" s="93">
        <f t="shared" si="23"/>
        <v>0.58900000000000041</v>
      </c>
      <c r="BX17" s="93">
        <f t="shared" si="24"/>
        <v>0.58700000000000063</v>
      </c>
      <c r="BY17" s="94">
        <f t="shared" si="25"/>
        <v>5.1194539249164173E-3</v>
      </c>
      <c r="BZ17" s="94">
        <f t="shared" si="26"/>
        <v>0</v>
      </c>
      <c r="CA17" s="94">
        <f t="shared" si="27"/>
        <v>7.0000000000005613E-3</v>
      </c>
      <c r="CB17">
        <f t="shared" si="28"/>
        <v>3.9999999999995595E-3</v>
      </c>
      <c r="CC17" s="58">
        <f t="shared" si="29"/>
        <v>3.9999999999995595E-3</v>
      </c>
      <c r="CD17" s="95" t="b">
        <f t="shared" si="30"/>
        <v>0</v>
      </c>
      <c r="CE17" s="96" t="b">
        <f t="shared" si="31"/>
        <v>1</v>
      </c>
      <c r="CF17" t="b">
        <f t="shared" si="32"/>
        <v>1</v>
      </c>
      <c r="CG17" t="b">
        <f t="shared" si="33"/>
        <v>1</v>
      </c>
      <c r="CH17" s="84" t="b">
        <f t="shared" si="34"/>
        <v>1</v>
      </c>
      <c r="CI17">
        <f t="shared" si="35"/>
        <v>1.1200000000000001</v>
      </c>
      <c r="CJ17" t="b">
        <f t="shared" si="36"/>
        <v>1</v>
      </c>
      <c r="CK17" t="b">
        <f t="shared" si="37"/>
        <v>1</v>
      </c>
      <c r="CL17" s="84" t="b">
        <f t="shared" si="57"/>
        <v>1</v>
      </c>
      <c r="CM17">
        <f t="shared" si="38"/>
        <v>3.492</v>
      </c>
      <c r="CN17" t="b">
        <f t="shared" si="39"/>
        <v>1</v>
      </c>
      <c r="CO17" s="84">
        <f t="shared" si="40"/>
        <v>5.8876902560845837E-2</v>
      </c>
      <c r="CP17" t="b">
        <f t="shared" si="41"/>
        <v>1</v>
      </c>
      <c r="CQ17" s="96" t="b">
        <f t="shared" si="42"/>
        <v>1</v>
      </c>
      <c r="CR17" t="b">
        <f t="shared" si="43"/>
        <v>1</v>
      </c>
      <c r="CS17" t="b">
        <f t="shared" si="44"/>
        <v>1</v>
      </c>
      <c r="CT17" t="b">
        <f t="shared" si="45"/>
        <v>0</v>
      </c>
      <c r="CU17" t="b">
        <f t="shared" si="46"/>
        <v>1</v>
      </c>
      <c r="CV17" s="84" t="b">
        <f t="shared" si="47"/>
        <v>1</v>
      </c>
      <c r="CW17" t="b">
        <f t="shared" si="48"/>
        <v>1</v>
      </c>
      <c r="CX17" t="b">
        <f t="shared" si="49"/>
        <v>1</v>
      </c>
      <c r="CY17" t="b">
        <f t="shared" si="50"/>
        <v>1</v>
      </c>
      <c r="CZ17" t="b">
        <f t="shared" si="51"/>
        <v>1</v>
      </c>
      <c r="DA17" s="84">
        <f t="shared" si="52"/>
        <v>1</v>
      </c>
      <c r="DB17" t="b">
        <f t="shared" si="53"/>
        <v>0</v>
      </c>
    </row>
    <row r="18" spans="1:106" ht="13.5" thickBot="1">
      <c r="A18" s="9">
        <v>2008</v>
      </c>
      <c r="B18" s="3">
        <v>2</v>
      </c>
      <c r="C18" s="3" t="s">
        <v>2232</v>
      </c>
      <c r="D18" s="3" t="str">
        <f t="shared" si="0"/>
        <v>MA_1_41-3_dk_0457</v>
      </c>
      <c r="E18" s="3" t="str">
        <f t="shared" si="1"/>
        <v>0457</v>
      </c>
      <c r="F18" s="3">
        <v>157752.42199999999</v>
      </c>
      <c r="G18" s="15">
        <v>425917.15600000002</v>
      </c>
      <c r="H18" s="35" t="str">
        <f t="shared" si="2"/>
        <v>ja</v>
      </c>
      <c r="I18" s="42">
        <v>217</v>
      </c>
      <c r="J18" s="20" t="s">
        <v>2281</v>
      </c>
      <c r="K18" s="48">
        <v>10000</v>
      </c>
      <c r="L18" s="28">
        <f t="shared" si="54"/>
        <v>1</v>
      </c>
      <c r="M18" s="28">
        <f t="shared" si="55"/>
        <v>1</v>
      </c>
      <c r="N18" s="56">
        <f t="shared" si="3"/>
        <v>10000</v>
      </c>
      <c r="O18" s="33">
        <f t="shared" si="56"/>
        <v>111.73325751987268</v>
      </c>
      <c r="P18" s="37">
        <f t="shared" si="4"/>
        <v>92.079100370260676</v>
      </c>
      <c r="Q18" s="9" t="s">
        <v>12</v>
      </c>
      <c r="R18" s="55" t="s">
        <v>12</v>
      </c>
      <c r="S18" s="55">
        <v>6.6870000000000003</v>
      </c>
      <c r="T18" s="55">
        <v>7.0490000000000004</v>
      </c>
      <c r="U18" s="55">
        <v>7.3810000000000002</v>
      </c>
      <c r="V18" s="3">
        <v>7.6539999999999999</v>
      </c>
      <c r="W18" s="3">
        <v>7.9669999999999996</v>
      </c>
      <c r="X18" s="3" t="s">
        <v>12</v>
      </c>
      <c r="Y18" s="3">
        <v>8.5540000000000003</v>
      </c>
      <c r="Z18" s="15" t="s">
        <v>12</v>
      </c>
      <c r="AA18" s="10">
        <f t="shared" si="5"/>
        <v>7.9669999999999996</v>
      </c>
      <c r="AB18" s="9">
        <f t="shared" si="6"/>
        <v>0.58599999999999941</v>
      </c>
      <c r="AC18" s="10">
        <f t="shared" si="7"/>
        <v>0.58700000000000063</v>
      </c>
      <c r="AD18" s="9" t="s">
        <v>12</v>
      </c>
      <c r="AE18" s="55" t="s">
        <v>12</v>
      </c>
      <c r="AF18" s="55">
        <v>0.75800000000000001</v>
      </c>
      <c r="AG18" s="55">
        <v>0.84699999999999998</v>
      </c>
      <c r="AH18" s="55">
        <v>0.95299999999999996</v>
      </c>
      <c r="AI18" s="3">
        <v>1.06</v>
      </c>
      <c r="AJ18" s="3">
        <v>1.1919999999999999</v>
      </c>
      <c r="AK18" s="3" t="s">
        <v>12</v>
      </c>
      <c r="AL18" s="3">
        <v>1.4770000000000001</v>
      </c>
      <c r="AM18" s="15" t="s">
        <v>12</v>
      </c>
      <c r="AN18" s="10">
        <f t="shared" si="8"/>
        <v>1.1919999999999999</v>
      </c>
      <c r="AO18" s="9">
        <f t="shared" si="9"/>
        <v>0.23899999999999999</v>
      </c>
      <c r="AP18" s="10">
        <f t="shared" si="10"/>
        <v>0.28500000000000014</v>
      </c>
      <c r="AQ18" s="9" t="s">
        <v>12</v>
      </c>
      <c r="AR18" s="55" t="s">
        <v>12</v>
      </c>
      <c r="AS18" s="55">
        <v>2.9670000000000001</v>
      </c>
      <c r="AT18" s="55">
        <v>3.113</v>
      </c>
      <c r="AU18" s="55">
        <v>3.2650000000000001</v>
      </c>
      <c r="AV18" s="3">
        <v>3.419</v>
      </c>
      <c r="AW18" s="3">
        <v>3.6070000000000002</v>
      </c>
      <c r="AX18" s="3" t="s">
        <v>12</v>
      </c>
      <c r="AY18" s="3">
        <v>3.9649999999999999</v>
      </c>
      <c r="AZ18" s="15" t="s">
        <v>12</v>
      </c>
      <c r="BA18" s="10">
        <f t="shared" si="11"/>
        <v>3.6070000000000002</v>
      </c>
      <c r="BB18" s="9">
        <f t="shared" si="12"/>
        <v>0.34200000000000008</v>
      </c>
      <c r="BC18" s="10">
        <f t="shared" si="13"/>
        <v>0.35799999999999965</v>
      </c>
      <c r="BD18" s="9">
        <v>8.3260000000000005</v>
      </c>
      <c r="BE18" s="3">
        <v>9.0180000000000007</v>
      </c>
      <c r="BF18" s="15">
        <v>9.7309999999999999</v>
      </c>
      <c r="BG18" s="15">
        <f t="shared" si="14"/>
        <v>9.0180000000000007</v>
      </c>
      <c r="BH18" s="9">
        <f t="shared" si="15"/>
        <v>0.69200000000000017</v>
      </c>
      <c r="BI18" s="10">
        <f t="shared" si="16"/>
        <v>0.71299999999999919</v>
      </c>
      <c r="BJ18" s="9">
        <v>8.3320000000000007</v>
      </c>
      <c r="BK18" s="3">
        <v>9.0470000000000006</v>
      </c>
      <c r="BL18" s="15">
        <v>9.8079999999999998</v>
      </c>
      <c r="BM18" s="15">
        <f t="shared" si="17"/>
        <v>9.0470000000000006</v>
      </c>
      <c r="BN18" s="9">
        <f t="shared" si="18"/>
        <v>0.71499999999999986</v>
      </c>
      <c r="BO18" s="10">
        <f t="shared" si="19"/>
        <v>0.76099999999999923</v>
      </c>
      <c r="BP18">
        <f t="shared" si="20"/>
        <v>0</v>
      </c>
      <c r="BQ18" s="93">
        <f t="shared" si="21"/>
        <v>1.1808873720136535</v>
      </c>
      <c r="BR18" s="93">
        <f t="shared" si="22"/>
        <v>1.220136518771332</v>
      </c>
      <c r="BS18" s="93" t="str">
        <f>VLOOKUP(C18,'Koppeling locatie - aslocatie'!$A$2:$C$8139,2,FALSE)</f>
        <v>maas204</v>
      </c>
      <c r="BT18" s="93">
        <f>VLOOKUP($BS18,aslocaties_v01!$C$3:$AA$500,MATCH($K$3/10,aslocaties_v01!$C$2:$X$2),FALSE)</f>
        <v>7.3739999999999997</v>
      </c>
      <c r="BU18" s="93">
        <f>VLOOKUP(BS18,aslocaties_v01!$C$3:$AA$500,MATCH($K$3,aslocaties_v01!$C$2:$X$2),FALSE)</f>
        <v>7.9630000000000001</v>
      </c>
      <c r="BV18" s="93">
        <f>VLOOKUP(BS18,aslocaties_v01!$C$3:$AA$500,MATCH($K$3*10,aslocaties_v01!$C$2:$Y$2),FALSE)</f>
        <v>8.5500000000000007</v>
      </c>
      <c r="BW18" s="93">
        <f t="shared" si="23"/>
        <v>0.58900000000000041</v>
      </c>
      <c r="BX18" s="93">
        <f t="shared" si="24"/>
        <v>0.58700000000000063</v>
      </c>
      <c r="BY18" s="94">
        <f t="shared" si="25"/>
        <v>5.1194539249164173E-3</v>
      </c>
      <c r="BZ18" s="94">
        <f t="shared" si="26"/>
        <v>0</v>
      </c>
      <c r="CA18" s="94">
        <f t="shared" si="27"/>
        <v>7.0000000000005613E-3</v>
      </c>
      <c r="CB18">
        <f t="shared" si="28"/>
        <v>3.9999999999995595E-3</v>
      </c>
      <c r="CC18" s="58">
        <f t="shared" si="29"/>
        <v>3.9999999999995595E-3</v>
      </c>
      <c r="CD18" s="95" t="b">
        <f t="shared" si="30"/>
        <v>0</v>
      </c>
      <c r="CE18" s="96" t="b">
        <f t="shared" si="31"/>
        <v>1</v>
      </c>
      <c r="CF18" t="b">
        <f t="shared" si="32"/>
        <v>1</v>
      </c>
      <c r="CG18" t="b">
        <f t="shared" si="33"/>
        <v>1</v>
      </c>
      <c r="CH18" s="84" t="b">
        <f t="shared" si="34"/>
        <v>1</v>
      </c>
      <c r="CI18">
        <f t="shared" si="35"/>
        <v>1.1919999999999999</v>
      </c>
      <c r="CJ18" t="b">
        <f t="shared" si="36"/>
        <v>1</v>
      </c>
      <c r="CK18" t="b">
        <f t="shared" si="37"/>
        <v>1</v>
      </c>
      <c r="CL18" s="84" t="b">
        <f t="shared" si="57"/>
        <v>1</v>
      </c>
      <c r="CM18">
        <f t="shared" si="38"/>
        <v>3.6070000000000002</v>
      </c>
      <c r="CN18" t="b">
        <f t="shared" si="39"/>
        <v>1</v>
      </c>
      <c r="CO18" s="84">
        <f t="shared" si="40"/>
        <v>5.8729915016965513E-2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ht="13.5" thickBot="1">
      <c r="A19" s="9">
        <v>2009</v>
      </c>
      <c r="B19" s="3">
        <v>2</v>
      </c>
      <c r="C19" s="3" t="s">
        <v>2233</v>
      </c>
      <c r="D19" s="3" t="str">
        <f t="shared" si="0"/>
        <v>MA_1_41-3_dk_0458</v>
      </c>
      <c r="E19" s="3" t="str">
        <f t="shared" si="1"/>
        <v>0458</v>
      </c>
      <c r="F19" s="3">
        <v>157680.15599999999</v>
      </c>
      <c r="G19" s="15">
        <v>425974.21899999998</v>
      </c>
      <c r="H19" s="35" t="str">
        <f t="shared" si="2"/>
        <v>ja</v>
      </c>
      <c r="I19" s="42">
        <v>218</v>
      </c>
      <c r="J19" s="20" t="s">
        <v>2281</v>
      </c>
      <c r="K19" s="48">
        <v>10000</v>
      </c>
      <c r="L19" s="28">
        <f t="shared" si="54"/>
        <v>1</v>
      </c>
      <c r="M19" s="28">
        <f t="shared" si="55"/>
        <v>1</v>
      </c>
      <c r="N19" s="56">
        <f t="shared" si="3"/>
        <v>10000</v>
      </c>
      <c r="O19" s="33">
        <f t="shared" si="56"/>
        <v>92.079100370260676</v>
      </c>
      <c r="P19" s="37">
        <f t="shared" si="4"/>
        <v>120.20653590382979</v>
      </c>
      <c r="Q19" s="9" t="s">
        <v>12</v>
      </c>
      <c r="R19" s="55" t="s">
        <v>12</v>
      </c>
      <c r="S19" s="55">
        <v>6.6870000000000003</v>
      </c>
      <c r="T19" s="55">
        <v>7.0490000000000004</v>
      </c>
      <c r="U19" s="55">
        <v>7.3810000000000002</v>
      </c>
      <c r="V19" s="3">
        <v>7.6539999999999999</v>
      </c>
      <c r="W19" s="3">
        <v>7.9669999999999996</v>
      </c>
      <c r="X19" s="3" t="s">
        <v>12</v>
      </c>
      <c r="Y19" s="3">
        <v>8.5540000000000003</v>
      </c>
      <c r="Z19" s="15" t="s">
        <v>12</v>
      </c>
      <c r="AA19" s="10">
        <f t="shared" si="5"/>
        <v>7.9669999999999996</v>
      </c>
      <c r="AB19" s="9">
        <f t="shared" si="6"/>
        <v>0.58599999999999941</v>
      </c>
      <c r="AC19" s="10">
        <f t="shared" si="7"/>
        <v>0.58700000000000063</v>
      </c>
      <c r="AD19" s="9" t="s">
        <v>12</v>
      </c>
      <c r="AE19" s="55" t="s">
        <v>12</v>
      </c>
      <c r="AF19" s="55">
        <v>0.86499999999999999</v>
      </c>
      <c r="AG19" s="55">
        <v>0.98</v>
      </c>
      <c r="AH19" s="55">
        <v>1.1220000000000001</v>
      </c>
      <c r="AI19" s="3">
        <v>1.238</v>
      </c>
      <c r="AJ19" s="3">
        <v>1.3480000000000001</v>
      </c>
      <c r="AK19" s="3" t="s">
        <v>12</v>
      </c>
      <c r="AL19" s="3">
        <v>1.5660000000000001</v>
      </c>
      <c r="AM19" s="15" t="s">
        <v>12</v>
      </c>
      <c r="AN19" s="10">
        <f t="shared" si="8"/>
        <v>1.3480000000000001</v>
      </c>
      <c r="AO19" s="9">
        <f t="shared" si="9"/>
        <v>0.22599999999999998</v>
      </c>
      <c r="AP19" s="10">
        <f t="shared" si="10"/>
        <v>0.21799999999999997</v>
      </c>
      <c r="AQ19" s="9" t="s">
        <v>12</v>
      </c>
      <c r="AR19" s="55" t="s">
        <v>12</v>
      </c>
      <c r="AS19" s="55">
        <v>3.1219999999999999</v>
      </c>
      <c r="AT19" s="55">
        <v>3.2839999999999998</v>
      </c>
      <c r="AU19" s="55">
        <v>3.5089999999999999</v>
      </c>
      <c r="AV19" s="3">
        <v>3.6949999999999998</v>
      </c>
      <c r="AW19" s="3">
        <v>3.8380000000000001</v>
      </c>
      <c r="AX19" s="3" t="s">
        <v>12</v>
      </c>
      <c r="AY19" s="3">
        <v>4.0970000000000004</v>
      </c>
      <c r="AZ19" s="15" t="s">
        <v>12</v>
      </c>
      <c r="BA19" s="10">
        <f t="shared" si="11"/>
        <v>3.8380000000000001</v>
      </c>
      <c r="BB19" s="9">
        <f t="shared" si="12"/>
        <v>0.32900000000000018</v>
      </c>
      <c r="BC19" s="10">
        <f t="shared" si="13"/>
        <v>0.25900000000000034</v>
      </c>
      <c r="BD19" s="9">
        <v>8.3339999999999996</v>
      </c>
      <c r="BE19" s="3">
        <v>9.0269999999999992</v>
      </c>
      <c r="BF19" s="15">
        <v>9.7390000000000008</v>
      </c>
      <c r="BG19" s="15">
        <f t="shared" si="14"/>
        <v>9.0269999999999992</v>
      </c>
      <c r="BH19" s="9">
        <f t="shared" si="15"/>
        <v>0.69299999999999962</v>
      </c>
      <c r="BI19" s="10">
        <f t="shared" si="16"/>
        <v>0.71200000000000152</v>
      </c>
      <c r="BJ19" s="9">
        <v>8.34</v>
      </c>
      <c r="BK19" s="3">
        <v>9.0570000000000004</v>
      </c>
      <c r="BL19" s="15">
        <v>9.8149999999999995</v>
      </c>
      <c r="BM19" s="15">
        <f t="shared" si="17"/>
        <v>9.0570000000000004</v>
      </c>
      <c r="BN19" s="9">
        <f t="shared" si="18"/>
        <v>0.71700000000000053</v>
      </c>
      <c r="BO19" s="10">
        <f t="shared" si="19"/>
        <v>0.75799999999999912</v>
      </c>
      <c r="BP19">
        <f t="shared" si="20"/>
        <v>0</v>
      </c>
      <c r="BQ19" s="93">
        <f t="shared" si="21"/>
        <v>1.1825938566552907</v>
      </c>
      <c r="BR19" s="93">
        <f t="shared" si="22"/>
        <v>1.2235494880546096</v>
      </c>
      <c r="BS19" s="93" t="str">
        <f>VLOOKUP(C19,'Koppeling locatie - aslocatie'!$A$2:$C$8139,2,FALSE)</f>
        <v>maas204</v>
      </c>
      <c r="BT19" s="93">
        <f>VLOOKUP($BS19,aslocaties_v01!$C$3:$AA$500,MATCH($K$3/10,aslocaties_v01!$C$2:$X$2),FALSE)</f>
        <v>7.3739999999999997</v>
      </c>
      <c r="BU19" s="93">
        <f>VLOOKUP(BS19,aslocaties_v01!$C$3:$AA$500,MATCH($K$3,aslocaties_v01!$C$2:$X$2),FALSE)</f>
        <v>7.9630000000000001</v>
      </c>
      <c r="BV19" s="93">
        <f>VLOOKUP(BS19,aslocaties_v01!$C$3:$AA$500,MATCH($K$3*10,aslocaties_v01!$C$2:$Y$2),FALSE)</f>
        <v>8.5500000000000007</v>
      </c>
      <c r="BW19" s="93">
        <f t="shared" si="23"/>
        <v>0.58900000000000041</v>
      </c>
      <c r="BX19" s="93">
        <f t="shared" si="24"/>
        <v>0.58700000000000063</v>
      </c>
      <c r="BY19" s="94">
        <f t="shared" si="25"/>
        <v>5.1194539249164173E-3</v>
      </c>
      <c r="BZ19" s="94">
        <f t="shared" si="26"/>
        <v>0</v>
      </c>
      <c r="CA19" s="94">
        <f t="shared" si="27"/>
        <v>7.0000000000005613E-3</v>
      </c>
      <c r="CB19">
        <f t="shared" si="28"/>
        <v>3.9999999999995595E-3</v>
      </c>
      <c r="CC19" s="58">
        <f t="shared" si="29"/>
        <v>3.9999999999995595E-3</v>
      </c>
      <c r="CD19" s="95" t="b">
        <f t="shared" si="30"/>
        <v>0</v>
      </c>
      <c r="CE19" s="96" t="b">
        <f t="shared" si="31"/>
        <v>1</v>
      </c>
      <c r="CF19" t="b">
        <f t="shared" si="32"/>
        <v>1</v>
      </c>
      <c r="CG19" t="b">
        <f t="shared" si="33"/>
        <v>1</v>
      </c>
      <c r="CH19" s="84" t="b">
        <f t="shared" si="34"/>
        <v>1</v>
      </c>
      <c r="CI19">
        <f t="shared" si="35"/>
        <v>1.3480000000000001</v>
      </c>
      <c r="CJ19" t="b">
        <f t="shared" si="36"/>
        <v>1</v>
      </c>
      <c r="CK19" t="b">
        <f t="shared" si="37"/>
        <v>0</v>
      </c>
      <c r="CL19" s="84" t="b">
        <f t="shared" si="57"/>
        <v>1</v>
      </c>
      <c r="CM19">
        <f t="shared" si="38"/>
        <v>3.8380000000000001</v>
      </c>
      <c r="CN19" t="b">
        <f t="shared" si="39"/>
        <v>1</v>
      </c>
      <c r="CO19" s="84">
        <f t="shared" si="40"/>
        <v>5.8661795697516214E-2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ht="13.5" thickBot="1">
      <c r="A20" s="9">
        <v>2010</v>
      </c>
      <c r="B20" s="3">
        <v>2</v>
      </c>
      <c r="C20" s="3" t="s">
        <v>2234</v>
      </c>
      <c r="D20" s="3" t="str">
        <f t="shared" si="0"/>
        <v>MA_1_41-3_dk_0459</v>
      </c>
      <c r="E20" s="3" t="str">
        <f t="shared" si="1"/>
        <v>0459</v>
      </c>
      <c r="F20" s="3">
        <v>157611.03099999999</v>
      </c>
      <c r="G20" s="15">
        <v>426072.56199999998</v>
      </c>
      <c r="H20" s="35" t="str">
        <f t="shared" si="2"/>
        <v>ja</v>
      </c>
      <c r="I20" s="42">
        <v>213</v>
      </c>
      <c r="J20" s="20" t="s">
        <v>2281</v>
      </c>
      <c r="K20" s="48">
        <v>10000</v>
      </c>
      <c r="L20" s="28">
        <f t="shared" si="54"/>
        <v>1</v>
      </c>
      <c r="M20" s="28">
        <f t="shared" si="55"/>
        <v>1</v>
      </c>
      <c r="N20" s="56">
        <f t="shared" si="3"/>
        <v>10000</v>
      </c>
      <c r="O20" s="33">
        <f t="shared" si="56"/>
        <v>120.20653590382979</v>
      </c>
      <c r="P20" s="37">
        <f t="shared" si="4"/>
        <v>102.76664672937835</v>
      </c>
      <c r="Q20" s="9" t="s">
        <v>12</v>
      </c>
      <c r="R20" s="55" t="s">
        <v>12</v>
      </c>
      <c r="S20" s="55">
        <v>6.6879999999999997</v>
      </c>
      <c r="T20" s="55">
        <v>7.05</v>
      </c>
      <c r="U20" s="55">
        <v>7.3810000000000002</v>
      </c>
      <c r="V20" s="3">
        <v>7.6550000000000002</v>
      </c>
      <c r="W20" s="3">
        <v>7.9669999999999996</v>
      </c>
      <c r="X20" s="3" t="s">
        <v>12</v>
      </c>
      <c r="Y20" s="3">
        <v>8.5540000000000003</v>
      </c>
      <c r="Z20" s="15" t="s">
        <v>12</v>
      </c>
      <c r="AA20" s="10">
        <f t="shared" si="5"/>
        <v>7.9669999999999996</v>
      </c>
      <c r="AB20" s="9">
        <f t="shared" si="6"/>
        <v>0.58599999999999941</v>
      </c>
      <c r="AC20" s="10">
        <f t="shared" si="7"/>
        <v>0.58700000000000063</v>
      </c>
      <c r="AD20" s="9" t="s">
        <v>12</v>
      </c>
      <c r="AE20" s="55" t="s">
        <v>12</v>
      </c>
      <c r="AF20" s="55">
        <v>0.82899999999999996</v>
      </c>
      <c r="AG20" s="55">
        <v>0.93100000000000005</v>
      </c>
      <c r="AH20" s="55">
        <v>1.0629999999999999</v>
      </c>
      <c r="AI20" s="3">
        <v>1.1830000000000001</v>
      </c>
      <c r="AJ20" s="3">
        <v>1.29</v>
      </c>
      <c r="AK20" s="3" t="s">
        <v>12</v>
      </c>
      <c r="AL20" s="3">
        <v>1.4970000000000001</v>
      </c>
      <c r="AM20" s="15" t="s">
        <v>12</v>
      </c>
      <c r="AN20" s="10">
        <f t="shared" si="8"/>
        <v>1.29</v>
      </c>
      <c r="AO20" s="9">
        <f t="shared" si="9"/>
        <v>0.22700000000000009</v>
      </c>
      <c r="AP20" s="10">
        <f t="shared" si="10"/>
        <v>0.20700000000000007</v>
      </c>
      <c r="AQ20" s="9" t="s">
        <v>12</v>
      </c>
      <c r="AR20" s="55" t="s">
        <v>12</v>
      </c>
      <c r="AS20" s="55">
        <v>3.073</v>
      </c>
      <c r="AT20" s="55">
        <v>3.2250000000000001</v>
      </c>
      <c r="AU20" s="55">
        <v>3.4180000000000001</v>
      </c>
      <c r="AV20" s="3">
        <v>3.6240000000000001</v>
      </c>
      <c r="AW20" s="3">
        <v>3.7679999999999998</v>
      </c>
      <c r="AX20" s="3" t="s">
        <v>12</v>
      </c>
      <c r="AY20" s="3">
        <v>4.0309999999999997</v>
      </c>
      <c r="AZ20" s="15" t="s">
        <v>12</v>
      </c>
      <c r="BA20" s="10">
        <f t="shared" si="11"/>
        <v>3.7679999999999998</v>
      </c>
      <c r="BB20" s="9">
        <f t="shared" si="12"/>
        <v>0.34999999999999964</v>
      </c>
      <c r="BC20" s="10">
        <f t="shared" si="13"/>
        <v>0.2629999999999999</v>
      </c>
      <c r="BD20" s="9">
        <v>8.298</v>
      </c>
      <c r="BE20" s="3">
        <v>8.98</v>
      </c>
      <c r="BF20" s="15">
        <v>9.6709999999999994</v>
      </c>
      <c r="BG20" s="15">
        <f t="shared" si="14"/>
        <v>8.98</v>
      </c>
      <c r="BH20" s="9">
        <f t="shared" si="15"/>
        <v>0.68200000000000038</v>
      </c>
      <c r="BI20" s="10">
        <f t="shared" si="16"/>
        <v>0.69099999999999895</v>
      </c>
      <c r="BJ20" s="9">
        <v>8.31</v>
      </c>
      <c r="BK20" s="3">
        <v>9.0129999999999999</v>
      </c>
      <c r="BL20" s="15">
        <v>9.74</v>
      </c>
      <c r="BM20" s="15">
        <f t="shared" si="17"/>
        <v>9.0129999999999999</v>
      </c>
      <c r="BN20" s="9">
        <f t="shared" si="18"/>
        <v>0.7029999999999994</v>
      </c>
      <c r="BO20" s="10">
        <f t="shared" si="19"/>
        <v>0.72700000000000031</v>
      </c>
      <c r="BP20">
        <f t="shared" si="20"/>
        <v>0</v>
      </c>
      <c r="BQ20" s="93">
        <f t="shared" si="21"/>
        <v>1.1638225255972714</v>
      </c>
      <c r="BR20" s="93">
        <f t="shared" si="22"/>
        <v>1.1996587030716725</v>
      </c>
      <c r="BS20" s="93" t="str">
        <f>VLOOKUP(C20,'Koppeling locatie - aslocatie'!$A$2:$C$8139,2,FALSE)</f>
        <v>maas204</v>
      </c>
      <c r="BT20" s="93">
        <f>VLOOKUP($BS20,aslocaties_v01!$C$3:$AA$500,MATCH($K$3/10,aslocaties_v01!$C$2:$X$2),FALSE)</f>
        <v>7.3739999999999997</v>
      </c>
      <c r="BU20" s="93">
        <f>VLOOKUP(BS20,aslocaties_v01!$C$3:$AA$500,MATCH($K$3,aslocaties_v01!$C$2:$X$2),FALSE)</f>
        <v>7.9630000000000001</v>
      </c>
      <c r="BV20" s="93">
        <f>VLOOKUP(BS20,aslocaties_v01!$C$3:$AA$500,MATCH($K$3*10,aslocaties_v01!$C$2:$Y$2),FALSE)</f>
        <v>8.5500000000000007</v>
      </c>
      <c r="BW20" s="93">
        <f t="shared" si="23"/>
        <v>0.58900000000000041</v>
      </c>
      <c r="BX20" s="93">
        <f t="shared" si="24"/>
        <v>0.58700000000000063</v>
      </c>
      <c r="BY20" s="94">
        <f t="shared" si="25"/>
        <v>5.1194539249164173E-3</v>
      </c>
      <c r="BZ20" s="94">
        <f t="shared" si="26"/>
        <v>0</v>
      </c>
      <c r="CA20" s="94">
        <f t="shared" si="27"/>
        <v>7.0000000000005613E-3</v>
      </c>
      <c r="CB20">
        <f t="shared" si="28"/>
        <v>3.9999999999995595E-3</v>
      </c>
      <c r="CC20" s="58">
        <f t="shared" si="29"/>
        <v>3.9999999999995595E-3</v>
      </c>
      <c r="CD20" s="95" t="b">
        <f t="shared" si="30"/>
        <v>0</v>
      </c>
      <c r="CE20" s="96" t="b">
        <f t="shared" si="31"/>
        <v>1</v>
      </c>
      <c r="CF20" t="b">
        <f t="shared" si="32"/>
        <v>1</v>
      </c>
      <c r="CG20" t="b">
        <f t="shared" si="33"/>
        <v>1</v>
      </c>
      <c r="CH20" s="84" t="b">
        <f t="shared" si="34"/>
        <v>1</v>
      </c>
      <c r="CI20">
        <f t="shared" si="35"/>
        <v>1.29</v>
      </c>
      <c r="CJ20" t="b">
        <f t="shared" si="36"/>
        <v>1</v>
      </c>
      <c r="CK20" t="b">
        <f t="shared" si="37"/>
        <v>0</v>
      </c>
      <c r="CL20" s="84" t="b">
        <f t="shared" si="57"/>
        <v>1</v>
      </c>
      <c r="CM20">
        <f t="shared" si="38"/>
        <v>3.7679999999999998</v>
      </c>
      <c r="CN20" t="b">
        <f t="shared" si="39"/>
        <v>1</v>
      </c>
      <c r="CO20" s="84">
        <f t="shared" si="40"/>
        <v>5.8242944617645419E-2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ht="13.5" thickBot="1">
      <c r="A21" s="9">
        <v>2011</v>
      </c>
      <c r="B21" s="3">
        <v>2</v>
      </c>
      <c r="C21" s="3" t="s">
        <v>2235</v>
      </c>
      <c r="D21" s="3" t="str">
        <f t="shared" si="0"/>
        <v>MA_1_41-3_dk_0460</v>
      </c>
      <c r="E21" s="3" t="str">
        <f t="shared" si="1"/>
        <v>0460</v>
      </c>
      <c r="F21" s="3">
        <v>157527.375</v>
      </c>
      <c r="G21" s="15">
        <v>426132.25</v>
      </c>
      <c r="H21" s="35" t="str">
        <f t="shared" si="2"/>
        <v>ja</v>
      </c>
      <c r="I21" s="42">
        <v>220</v>
      </c>
      <c r="J21" s="20" t="s">
        <v>2281</v>
      </c>
      <c r="K21" s="48">
        <v>10000</v>
      </c>
      <c r="L21" s="28">
        <f t="shared" si="54"/>
        <v>1</v>
      </c>
      <c r="M21" s="28">
        <f t="shared" si="55"/>
        <v>1</v>
      </c>
      <c r="N21" s="56">
        <f t="shared" si="3"/>
        <v>10000</v>
      </c>
      <c r="O21" s="33">
        <f t="shared" si="56"/>
        <v>102.76664672937835</v>
      </c>
      <c r="P21" s="37">
        <f t="shared" si="4"/>
        <v>78.122835720430245</v>
      </c>
      <c r="Q21" s="9" t="s">
        <v>12</v>
      </c>
      <c r="R21" s="55" t="s">
        <v>12</v>
      </c>
      <c r="S21" s="55">
        <v>6.6870000000000003</v>
      </c>
      <c r="T21" s="55">
        <v>7.05</v>
      </c>
      <c r="U21" s="55">
        <v>7.3810000000000002</v>
      </c>
      <c r="V21" s="3">
        <v>7.6539999999999999</v>
      </c>
      <c r="W21" s="3">
        <v>7.9669999999999996</v>
      </c>
      <c r="X21" s="3" t="s">
        <v>12</v>
      </c>
      <c r="Y21" s="3">
        <v>8.5540000000000003</v>
      </c>
      <c r="Z21" s="15" t="s">
        <v>12</v>
      </c>
      <c r="AA21" s="10">
        <f t="shared" si="5"/>
        <v>7.9669999999999996</v>
      </c>
      <c r="AB21" s="9">
        <f t="shared" si="6"/>
        <v>0.58599999999999941</v>
      </c>
      <c r="AC21" s="10">
        <f t="shared" si="7"/>
        <v>0.58700000000000063</v>
      </c>
      <c r="AD21" s="9" t="s">
        <v>12</v>
      </c>
      <c r="AE21" s="55" t="s">
        <v>12</v>
      </c>
      <c r="AF21" s="55">
        <v>0.83599999999999997</v>
      </c>
      <c r="AG21" s="55">
        <v>0.93799999999999994</v>
      </c>
      <c r="AH21" s="55">
        <v>1.0720000000000001</v>
      </c>
      <c r="AI21" s="3">
        <v>1.208</v>
      </c>
      <c r="AJ21" s="3">
        <v>1.325</v>
      </c>
      <c r="AK21" s="3" t="s">
        <v>12</v>
      </c>
      <c r="AL21" s="3">
        <v>1.5389999999999999</v>
      </c>
      <c r="AM21" s="15" t="s">
        <v>12</v>
      </c>
      <c r="AN21" s="10">
        <f t="shared" si="8"/>
        <v>1.325</v>
      </c>
      <c r="AO21" s="9">
        <f t="shared" si="9"/>
        <v>0.25299999999999989</v>
      </c>
      <c r="AP21" s="10">
        <f t="shared" si="10"/>
        <v>0.21399999999999997</v>
      </c>
      <c r="AQ21" s="9" t="s">
        <v>12</v>
      </c>
      <c r="AR21" s="55" t="s">
        <v>12</v>
      </c>
      <c r="AS21" s="55">
        <v>3.0859999999999999</v>
      </c>
      <c r="AT21" s="55">
        <v>3.2349999999999999</v>
      </c>
      <c r="AU21" s="55">
        <v>3.4209999999999998</v>
      </c>
      <c r="AV21" s="3">
        <v>3.64</v>
      </c>
      <c r="AW21" s="3">
        <v>3.8</v>
      </c>
      <c r="AX21" s="3" t="s">
        <v>12</v>
      </c>
      <c r="AY21" s="3">
        <v>4.056</v>
      </c>
      <c r="AZ21" s="15" t="s">
        <v>12</v>
      </c>
      <c r="BA21" s="10">
        <f t="shared" si="11"/>
        <v>3.8</v>
      </c>
      <c r="BB21" s="9">
        <f t="shared" si="12"/>
        <v>0.379</v>
      </c>
      <c r="BC21" s="10">
        <f t="shared" si="13"/>
        <v>0.25600000000000023</v>
      </c>
      <c r="BD21" s="9">
        <v>8.32</v>
      </c>
      <c r="BE21" s="3">
        <v>9.0079999999999991</v>
      </c>
      <c r="BF21" s="15">
        <v>9.7059999999999995</v>
      </c>
      <c r="BG21" s="15">
        <f t="shared" si="14"/>
        <v>9.0079999999999991</v>
      </c>
      <c r="BH21" s="9">
        <f t="shared" si="15"/>
        <v>0.68799999999999883</v>
      </c>
      <c r="BI21" s="10">
        <f t="shared" si="16"/>
        <v>0.6980000000000004</v>
      </c>
      <c r="BJ21" s="9">
        <v>8.3239999999999998</v>
      </c>
      <c r="BK21" s="3">
        <v>9.0340000000000007</v>
      </c>
      <c r="BL21" s="15">
        <v>9.7750000000000004</v>
      </c>
      <c r="BM21" s="15">
        <f t="shared" si="17"/>
        <v>9.0340000000000007</v>
      </c>
      <c r="BN21" s="9">
        <f t="shared" si="18"/>
        <v>0.71000000000000085</v>
      </c>
      <c r="BO21" s="10">
        <f t="shared" si="19"/>
        <v>0.74099999999999966</v>
      </c>
      <c r="BP21">
        <f t="shared" si="20"/>
        <v>0</v>
      </c>
      <c r="BQ21" s="93">
        <f t="shared" si="21"/>
        <v>1.1740614334470982</v>
      </c>
      <c r="BR21" s="93">
        <f t="shared" si="22"/>
        <v>1.2116040955631426</v>
      </c>
      <c r="BS21" s="93" t="str">
        <f>VLOOKUP(C21,'Koppeling locatie - aslocatie'!$A$2:$C$8139,2,FALSE)</f>
        <v>maas204</v>
      </c>
      <c r="BT21" s="93">
        <f>VLOOKUP($BS21,aslocaties_v01!$C$3:$AA$500,MATCH($K$3/10,aslocaties_v01!$C$2:$X$2),FALSE)</f>
        <v>7.3739999999999997</v>
      </c>
      <c r="BU21" s="93">
        <f>VLOOKUP(BS21,aslocaties_v01!$C$3:$AA$500,MATCH($K$3,aslocaties_v01!$C$2:$X$2),FALSE)</f>
        <v>7.9630000000000001</v>
      </c>
      <c r="BV21" s="93">
        <f>VLOOKUP(BS21,aslocaties_v01!$C$3:$AA$500,MATCH($K$3*10,aslocaties_v01!$C$2:$Y$2),FALSE)</f>
        <v>8.5500000000000007</v>
      </c>
      <c r="BW21" s="93">
        <f t="shared" si="23"/>
        <v>0.58900000000000041</v>
      </c>
      <c r="BX21" s="93">
        <f t="shared" si="24"/>
        <v>0.58700000000000063</v>
      </c>
      <c r="BY21" s="94">
        <f t="shared" si="25"/>
        <v>5.1194539249164173E-3</v>
      </c>
      <c r="BZ21" s="94">
        <f t="shared" si="26"/>
        <v>0</v>
      </c>
      <c r="CA21" s="94">
        <f t="shared" si="27"/>
        <v>7.0000000000005613E-3</v>
      </c>
      <c r="CB21">
        <f t="shared" si="28"/>
        <v>3.9999999999995595E-3</v>
      </c>
      <c r="CC21" s="58">
        <f t="shared" si="29"/>
        <v>3.9999999999995595E-3</v>
      </c>
      <c r="CD21" s="95" t="b">
        <f t="shared" si="30"/>
        <v>0</v>
      </c>
      <c r="CE21" s="96" t="b">
        <f t="shared" si="31"/>
        <v>1</v>
      </c>
      <c r="CF21" t="b">
        <f t="shared" si="32"/>
        <v>1</v>
      </c>
      <c r="CG21" t="b">
        <f t="shared" si="33"/>
        <v>1</v>
      </c>
      <c r="CH21" s="84" t="b">
        <f t="shared" si="34"/>
        <v>1</v>
      </c>
      <c r="CI21">
        <f t="shared" si="35"/>
        <v>1.325</v>
      </c>
      <c r="CJ21" t="b">
        <f t="shared" si="36"/>
        <v>1</v>
      </c>
      <c r="CK21" t="b">
        <f t="shared" si="37"/>
        <v>0</v>
      </c>
      <c r="CL21" s="84" t="b">
        <f t="shared" si="57"/>
        <v>1</v>
      </c>
      <c r="CM21">
        <f t="shared" si="38"/>
        <v>3.8</v>
      </c>
      <c r="CN21" t="b">
        <f t="shared" si="39"/>
        <v>1</v>
      </c>
      <c r="CO21" s="84">
        <f t="shared" si="40"/>
        <v>5.8819873570566089E-2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ht="13.5" thickBot="1">
      <c r="A22" s="9">
        <v>2012</v>
      </c>
      <c r="B22" s="3">
        <v>2</v>
      </c>
      <c r="C22" s="3" t="s">
        <v>2236</v>
      </c>
      <c r="D22" s="3" t="str">
        <f t="shared" si="0"/>
        <v>MA_1_41-3_dk_0461</v>
      </c>
      <c r="E22" s="3" t="str">
        <f t="shared" si="1"/>
        <v>0461</v>
      </c>
      <c r="F22" s="3">
        <v>157471.28099999999</v>
      </c>
      <c r="G22" s="15">
        <v>426186.625</v>
      </c>
      <c r="H22" s="35" t="str">
        <f t="shared" si="2"/>
        <v>ja</v>
      </c>
      <c r="I22" s="42">
        <v>233</v>
      </c>
      <c r="J22" s="20" t="s">
        <v>2281</v>
      </c>
      <c r="K22" s="48">
        <v>10000</v>
      </c>
      <c r="L22" s="28">
        <f t="shared" si="54"/>
        <v>1</v>
      </c>
      <c r="M22" s="28">
        <f t="shared" si="55"/>
        <v>1</v>
      </c>
      <c r="N22" s="56">
        <f t="shared" si="3"/>
        <v>10000</v>
      </c>
      <c r="O22" s="33">
        <f t="shared" si="56"/>
        <v>78.122835720430245</v>
      </c>
      <c r="P22" s="37">
        <f t="shared" si="4"/>
        <v>113.46020268798013</v>
      </c>
      <c r="Q22" s="9" t="s">
        <v>12</v>
      </c>
      <c r="R22" s="55" t="s">
        <v>12</v>
      </c>
      <c r="S22" s="55">
        <v>6.6870000000000003</v>
      </c>
      <c r="T22" s="55">
        <v>7.05</v>
      </c>
      <c r="U22" s="55">
        <v>7.3810000000000002</v>
      </c>
      <c r="V22" s="3">
        <v>7.6539999999999999</v>
      </c>
      <c r="W22" s="3">
        <v>7.9669999999999996</v>
      </c>
      <c r="X22" s="3" t="s">
        <v>12</v>
      </c>
      <c r="Y22" s="3">
        <v>8.5540000000000003</v>
      </c>
      <c r="Z22" s="15" t="s">
        <v>12</v>
      </c>
      <c r="AA22" s="10">
        <f t="shared" si="5"/>
        <v>7.9669999999999996</v>
      </c>
      <c r="AB22" s="9">
        <f t="shared" si="6"/>
        <v>0.58599999999999941</v>
      </c>
      <c r="AC22" s="10">
        <f t="shared" si="7"/>
        <v>0.58700000000000063</v>
      </c>
      <c r="AD22" s="9" t="s">
        <v>12</v>
      </c>
      <c r="AE22" s="55" t="s">
        <v>12</v>
      </c>
      <c r="AF22" s="55">
        <v>0.82</v>
      </c>
      <c r="AG22" s="55">
        <v>0.91200000000000003</v>
      </c>
      <c r="AH22" s="55">
        <v>1.0249999999999999</v>
      </c>
      <c r="AI22" s="3">
        <v>1.1379999999999999</v>
      </c>
      <c r="AJ22" s="3">
        <v>1.2729999999999999</v>
      </c>
      <c r="AK22" s="3" t="s">
        <v>12</v>
      </c>
      <c r="AL22" s="3">
        <v>1.5029999999999999</v>
      </c>
      <c r="AM22" s="15" t="s">
        <v>12</v>
      </c>
      <c r="AN22" s="10">
        <f t="shared" si="8"/>
        <v>1.2729999999999999</v>
      </c>
      <c r="AO22" s="9">
        <f t="shared" si="9"/>
        <v>0.248</v>
      </c>
      <c r="AP22" s="10">
        <f t="shared" si="10"/>
        <v>0.22999999999999998</v>
      </c>
      <c r="AQ22" s="9" t="s">
        <v>12</v>
      </c>
      <c r="AR22" s="55" t="s">
        <v>12</v>
      </c>
      <c r="AS22" s="55">
        <v>3.0670000000000002</v>
      </c>
      <c r="AT22" s="55">
        <v>3.214</v>
      </c>
      <c r="AU22" s="55">
        <v>3.37</v>
      </c>
      <c r="AV22" s="3">
        <v>3.532</v>
      </c>
      <c r="AW22" s="3">
        <v>3.7250000000000001</v>
      </c>
      <c r="AX22" s="3" t="s">
        <v>12</v>
      </c>
      <c r="AY22" s="3">
        <v>4.0119999999999996</v>
      </c>
      <c r="AZ22" s="15" t="s">
        <v>12</v>
      </c>
      <c r="BA22" s="10">
        <f t="shared" si="11"/>
        <v>3.7250000000000001</v>
      </c>
      <c r="BB22" s="9">
        <f t="shared" si="12"/>
        <v>0.35499999999999998</v>
      </c>
      <c r="BC22" s="10">
        <f t="shared" si="13"/>
        <v>0.28699999999999948</v>
      </c>
      <c r="BD22" s="9">
        <v>8.3230000000000004</v>
      </c>
      <c r="BE22" s="3">
        <v>9.0139999999999993</v>
      </c>
      <c r="BF22" s="15">
        <v>9.718</v>
      </c>
      <c r="BG22" s="15">
        <f t="shared" si="14"/>
        <v>9.0139999999999993</v>
      </c>
      <c r="BH22" s="9">
        <f t="shared" si="15"/>
        <v>0.69099999999999895</v>
      </c>
      <c r="BI22" s="10">
        <f t="shared" si="16"/>
        <v>0.70400000000000063</v>
      </c>
      <c r="BJ22" s="9">
        <v>8.3219999999999992</v>
      </c>
      <c r="BK22" s="3">
        <v>9.032</v>
      </c>
      <c r="BL22" s="15">
        <v>9.7769999999999992</v>
      </c>
      <c r="BM22" s="15">
        <f t="shared" si="17"/>
        <v>9.032</v>
      </c>
      <c r="BN22" s="9">
        <f t="shared" si="18"/>
        <v>0.71000000000000085</v>
      </c>
      <c r="BO22" s="10">
        <f t="shared" si="19"/>
        <v>0.74499999999999922</v>
      </c>
      <c r="BP22">
        <f t="shared" si="20"/>
        <v>0</v>
      </c>
      <c r="BQ22" s="93">
        <f t="shared" si="21"/>
        <v>1.1791808873720131</v>
      </c>
      <c r="BR22" s="93">
        <f t="shared" si="22"/>
        <v>1.2116040955631426</v>
      </c>
      <c r="BS22" s="93" t="str">
        <f>VLOOKUP(C22,'Koppeling locatie - aslocatie'!$A$2:$C$8139,2,FALSE)</f>
        <v>maas204</v>
      </c>
      <c r="BT22" s="93">
        <f>VLOOKUP($BS22,aslocaties_v01!$C$3:$AA$500,MATCH($K$3/10,aslocaties_v01!$C$2:$X$2),FALSE)</f>
        <v>7.3739999999999997</v>
      </c>
      <c r="BU22" s="93">
        <f>VLOOKUP(BS22,aslocaties_v01!$C$3:$AA$500,MATCH($K$3,aslocaties_v01!$C$2:$X$2),FALSE)</f>
        <v>7.9630000000000001</v>
      </c>
      <c r="BV22" s="93">
        <f>VLOOKUP(BS22,aslocaties_v01!$C$3:$AA$500,MATCH($K$3*10,aslocaties_v01!$C$2:$Y$2),FALSE)</f>
        <v>8.5500000000000007</v>
      </c>
      <c r="BW22" s="93">
        <f t="shared" si="23"/>
        <v>0.58900000000000041</v>
      </c>
      <c r="BX22" s="93">
        <f t="shared" si="24"/>
        <v>0.58700000000000063</v>
      </c>
      <c r="BY22" s="94">
        <f t="shared" si="25"/>
        <v>5.1194539249164173E-3</v>
      </c>
      <c r="BZ22" s="94">
        <f t="shared" si="26"/>
        <v>0</v>
      </c>
      <c r="CA22" s="94">
        <f t="shared" si="27"/>
        <v>7.0000000000005613E-3</v>
      </c>
      <c r="CB22">
        <f t="shared" si="28"/>
        <v>3.9999999999995595E-3</v>
      </c>
      <c r="CC22" s="58">
        <f t="shared" si="29"/>
        <v>3.9999999999995595E-3</v>
      </c>
      <c r="CD22" s="95" t="b">
        <f t="shared" si="30"/>
        <v>0</v>
      </c>
      <c r="CE22" s="96" t="b">
        <f t="shared" si="31"/>
        <v>1</v>
      </c>
      <c r="CF22" t="b">
        <f t="shared" si="32"/>
        <v>1</v>
      </c>
      <c r="CG22" t="b">
        <f t="shared" si="33"/>
        <v>1</v>
      </c>
      <c r="CH22" s="84" t="b">
        <f t="shared" si="34"/>
        <v>1</v>
      </c>
      <c r="CI22">
        <f t="shared" si="35"/>
        <v>1.2729999999999999</v>
      </c>
      <c r="CJ22" t="b">
        <f t="shared" si="36"/>
        <v>1</v>
      </c>
      <c r="CK22" t="b">
        <f t="shared" si="37"/>
        <v>0</v>
      </c>
      <c r="CL22" s="84" t="b">
        <f t="shared" si="57"/>
        <v>1</v>
      </c>
      <c r="CM22">
        <f t="shared" si="38"/>
        <v>3.7250000000000001</v>
      </c>
      <c r="CN22" t="b">
        <f t="shared" si="39"/>
        <v>1</v>
      </c>
      <c r="CO22" s="84">
        <f t="shared" si="40"/>
        <v>5.8810009713122169E-2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ht="13.5" thickBot="1">
      <c r="A23" s="9">
        <v>2013</v>
      </c>
      <c r="B23" s="3">
        <v>2</v>
      </c>
      <c r="C23" s="3" t="s">
        <v>2237</v>
      </c>
      <c r="D23" s="3" t="str">
        <f t="shared" si="0"/>
        <v>MA_1_41-3_dk_0462</v>
      </c>
      <c r="E23" s="3" t="str">
        <f t="shared" si="1"/>
        <v>0462</v>
      </c>
      <c r="F23" s="3">
        <v>157419.34400000001</v>
      </c>
      <c r="G23" s="15">
        <v>426287.5</v>
      </c>
      <c r="H23" s="35" t="str">
        <f t="shared" si="2"/>
        <v>ja</v>
      </c>
      <c r="I23" s="42">
        <v>233</v>
      </c>
      <c r="J23" s="20" t="s">
        <v>2281</v>
      </c>
      <c r="K23" s="48">
        <v>10000</v>
      </c>
      <c r="L23" s="28">
        <f t="shared" si="54"/>
        <v>1</v>
      </c>
      <c r="M23" s="28">
        <f t="shared" si="55"/>
        <v>1</v>
      </c>
      <c r="N23" s="56">
        <f t="shared" si="3"/>
        <v>10000</v>
      </c>
      <c r="O23" s="33">
        <f t="shared" si="56"/>
        <v>113.46020268798013</v>
      </c>
      <c r="P23" s="37">
        <f t="shared" si="4"/>
        <v>86.616127557192755</v>
      </c>
      <c r="Q23" s="9" t="s">
        <v>12</v>
      </c>
      <c r="R23" s="55" t="s">
        <v>12</v>
      </c>
      <c r="S23" s="55">
        <v>6.6879999999999997</v>
      </c>
      <c r="T23" s="55">
        <v>7.05</v>
      </c>
      <c r="U23" s="55">
        <v>7.3810000000000002</v>
      </c>
      <c r="V23" s="3">
        <v>7.6539999999999999</v>
      </c>
      <c r="W23" s="3">
        <v>7.9669999999999996</v>
      </c>
      <c r="X23" s="3" t="s">
        <v>12</v>
      </c>
      <c r="Y23" s="3">
        <v>8.5540000000000003</v>
      </c>
      <c r="Z23" s="15" t="s">
        <v>12</v>
      </c>
      <c r="AA23" s="10">
        <f t="shared" si="5"/>
        <v>7.9669999999999996</v>
      </c>
      <c r="AB23" s="9">
        <f t="shared" si="6"/>
        <v>0.58599999999999941</v>
      </c>
      <c r="AC23" s="10">
        <f t="shared" si="7"/>
        <v>0.58700000000000063</v>
      </c>
      <c r="AD23" s="9" t="s">
        <v>12</v>
      </c>
      <c r="AE23" s="55" t="s">
        <v>12</v>
      </c>
      <c r="AF23" s="55">
        <v>0.63700000000000001</v>
      </c>
      <c r="AG23" s="55">
        <v>0.72099999999999997</v>
      </c>
      <c r="AH23" s="55">
        <v>0.80700000000000005</v>
      </c>
      <c r="AI23" s="3">
        <v>0.89800000000000002</v>
      </c>
      <c r="AJ23" s="3">
        <v>1.0069999999999999</v>
      </c>
      <c r="AK23" s="3" t="s">
        <v>12</v>
      </c>
      <c r="AL23" s="3">
        <v>1.242</v>
      </c>
      <c r="AM23" s="15" t="s">
        <v>12</v>
      </c>
      <c r="AN23" s="10">
        <f t="shared" si="8"/>
        <v>1.0069999999999999</v>
      </c>
      <c r="AO23" s="9">
        <f t="shared" si="9"/>
        <v>0.19999999999999984</v>
      </c>
      <c r="AP23" s="10">
        <f t="shared" si="10"/>
        <v>0.2350000000000001</v>
      </c>
      <c r="AQ23" s="9" t="s">
        <v>12</v>
      </c>
      <c r="AR23" s="55" t="s">
        <v>12</v>
      </c>
      <c r="AS23" s="55">
        <v>2.72</v>
      </c>
      <c r="AT23" s="55">
        <v>2.891</v>
      </c>
      <c r="AU23" s="55">
        <v>3.0529999999999999</v>
      </c>
      <c r="AV23" s="3">
        <v>3.19</v>
      </c>
      <c r="AW23" s="3">
        <v>3.3410000000000002</v>
      </c>
      <c r="AX23" s="3" t="s">
        <v>12</v>
      </c>
      <c r="AY23" s="3">
        <v>3.6859999999999999</v>
      </c>
      <c r="AZ23" s="15" t="s">
        <v>12</v>
      </c>
      <c r="BA23" s="10">
        <f t="shared" si="11"/>
        <v>3.3410000000000002</v>
      </c>
      <c r="BB23" s="9">
        <f t="shared" si="12"/>
        <v>0.28800000000000026</v>
      </c>
      <c r="BC23" s="10">
        <f t="shared" si="13"/>
        <v>0.34499999999999975</v>
      </c>
      <c r="BD23" s="9">
        <v>8.2639999999999993</v>
      </c>
      <c r="BE23" s="3">
        <v>8.9410000000000007</v>
      </c>
      <c r="BF23" s="15">
        <v>9.6219999999999999</v>
      </c>
      <c r="BG23" s="15">
        <f t="shared" si="14"/>
        <v>8.9410000000000007</v>
      </c>
      <c r="BH23" s="9">
        <f t="shared" si="15"/>
        <v>0.67700000000000138</v>
      </c>
      <c r="BI23" s="10">
        <f t="shared" si="16"/>
        <v>0.68099999999999916</v>
      </c>
      <c r="BJ23" s="9">
        <v>8.2629999999999999</v>
      </c>
      <c r="BK23" s="3">
        <v>8.9540000000000006</v>
      </c>
      <c r="BL23" s="15">
        <v>9.6630000000000003</v>
      </c>
      <c r="BM23" s="15">
        <f t="shared" si="17"/>
        <v>8.9540000000000006</v>
      </c>
      <c r="BN23" s="9">
        <f t="shared" si="18"/>
        <v>0.69100000000000072</v>
      </c>
      <c r="BO23" s="10">
        <f t="shared" si="19"/>
        <v>0.70899999999999963</v>
      </c>
      <c r="BP23">
        <f t="shared" si="20"/>
        <v>0</v>
      </c>
      <c r="BQ23" s="93">
        <f t="shared" si="21"/>
        <v>1.155290102389082</v>
      </c>
      <c r="BR23" s="93">
        <f t="shared" si="22"/>
        <v>1.179180887372016</v>
      </c>
      <c r="BS23" s="93" t="str">
        <f>VLOOKUP(C23,'Koppeling locatie - aslocatie'!$A$2:$C$8139,2,FALSE)</f>
        <v>maas204</v>
      </c>
      <c r="BT23" s="93">
        <f>VLOOKUP($BS23,aslocaties_v01!$C$3:$AA$500,MATCH($K$3/10,aslocaties_v01!$C$2:$X$2),FALSE)</f>
        <v>7.3739999999999997</v>
      </c>
      <c r="BU23" s="93">
        <f>VLOOKUP(BS23,aslocaties_v01!$C$3:$AA$500,MATCH($K$3,aslocaties_v01!$C$2:$X$2),FALSE)</f>
        <v>7.9630000000000001</v>
      </c>
      <c r="BV23" s="93">
        <f>VLOOKUP(BS23,aslocaties_v01!$C$3:$AA$500,MATCH($K$3*10,aslocaties_v01!$C$2:$Y$2),FALSE)</f>
        <v>8.5500000000000007</v>
      </c>
      <c r="BW23" s="93">
        <f t="shared" si="23"/>
        <v>0.58900000000000041</v>
      </c>
      <c r="BX23" s="93">
        <f t="shared" si="24"/>
        <v>0.58700000000000063</v>
      </c>
      <c r="BY23" s="94">
        <f t="shared" si="25"/>
        <v>5.1194539249164173E-3</v>
      </c>
      <c r="BZ23" s="94">
        <f t="shared" si="26"/>
        <v>0</v>
      </c>
      <c r="CA23" s="94">
        <f t="shared" si="27"/>
        <v>7.0000000000005613E-3</v>
      </c>
      <c r="CB23">
        <f t="shared" si="28"/>
        <v>3.9999999999995595E-3</v>
      </c>
      <c r="CC23" s="58">
        <f t="shared" si="29"/>
        <v>3.9999999999995595E-3</v>
      </c>
      <c r="CD23" s="95" t="b">
        <f t="shared" si="30"/>
        <v>0</v>
      </c>
      <c r="CE23" s="96" t="b">
        <f t="shared" si="31"/>
        <v>1</v>
      </c>
      <c r="CF23" t="b">
        <f t="shared" si="32"/>
        <v>1</v>
      </c>
      <c r="CG23" t="b">
        <f t="shared" si="33"/>
        <v>1</v>
      </c>
      <c r="CH23" s="84" t="b">
        <f t="shared" si="34"/>
        <v>1</v>
      </c>
      <c r="CI23">
        <f t="shared" si="35"/>
        <v>1.0069999999999999</v>
      </c>
      <c r="CJ23" t="b">
        <f t="shared" si="36"/>
        <v>1</v>
      </c>
      <c r="CK23" t="b">
        <f t="shared" si="37"/>
        <v>1</v>
      </c>
      <c r="CL23" s="84" t="b">
        <f t="shared" si="57"/>
        <v>1</v>
      </c>
      <c r="CM23">
        <f t="shared" si="38"/>
        <v>3.3410000000000002</v>
      </c>
      <c r="CN23" t="b">
        <f t="shared" si="39"/>
        <v>1</v>
      </c>
      <c r="CO23" s="84">
        <f t="shared" si="40"/>
        <v>5.782983070510591E-2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ht="13.5" thickBot="1">
      <c r="A24" s="9">
        <v>2014</v>
      </c>
      <c r="B24" s="3">
        <v>2</v>
      </c>
      <c r="C24" s="3" t="s">
        <v>2238</v>
      </c>
      <c r="D24" s="3" t="str">
        <f t="shared" si="0"/>
        <v>MA_1_41-3_dk_0463</v>
      </c>
      <c r="E24" s="3" t="str">
        <f t="shared" si="1"/>
        <v>0463</v>
      </c>
      <c r="F24" s="3">
        <v>157355.641</v>
      </c>
      <c r="G24" s="15">
        <v>426346.18800000002</v>
      </c>
      <c r="H24" s="35" t="str">
        <f t="shared" si="2"/>
        <v>ja</v>
      </c>
      <c r="I24" s="42">
        <v>236</v>
      </c>
      <c r="J24" s="20" t="s">
        <v>2281</v>
      </c>
      <c r="K24" s="48">
        <v>10000</v>
      </c>
      <c r="L24" s="28">
        <f t="shared" si="54"/>
        <v>1</v>
      </c>
      <c r="M24" s="28">
        <f t="shared" si="55"/>
        <v>1</v>
      </c>
      <c r="N24" s="56">
        <f t="shared" si="3"/>
        <v>10000</v>
      </c>
      <c r="O24" s="33">
        <f t="shared" si="56"/>
        <v>86.616127557192755</v>
      </c>
      <c r="P24" s="37">
        <f t="shared" si="4"/>
        <v>125.5338422298625</v>
      </c>
      <c r="Q24" s="9" t="s">
        <v>12</v>
      </c>
      <c r="R24" s="55" t="s">
        <v>12</v>
      </c>
      <c r="S24" s="55">
        <v>6.6870000000000003</v>
      </c>
      <c r="T24" s="55">
        <v>7.05</v>
      </c>
      <c r="U24" s="55">
        <v>7.3810000000000002</v>
      </c>
      <c r="V24" s="3">
        <v>7.6539999999999999</v>
      </c>
      <c r="W24" s="3">
        <v>7.9669999999999996</v>
      </c>
      <c r="X24" s="3" t="s">
        <v>12</v>
      </c>
      <c r="Y24" s="3">
        <v>8.5540000000000003</v>
      </c>
      <c r="Z24" s="15" t="s">
        <v>12</v>
      </c>
      <c r="AA24" s="10">
        <f t="shared" si="5"/>
        <v>7.9669999999999996</v>
      </c>
      <c r="AB24" s="9">
        <f t="shared" si="6"/>
        <v>0.58599999999999941</v>
      </c>
      <c r="AC24" s="10">
        <f t="shared" si="7"/>
        <v>0.58700000000000063</v>
      </c>
      <c r="AD24" s="9" t="s">
        <v>12</v>
      </c>
      <c r="AE24" s="55" t="s">
        <v>12</v>
      </c>
      <c r="AF24" s="55">
        <v>0.63300000000000001</v>
      </c>
      <c r="AG24" s="55">
        <v>0.71799999999999997</v>
      </c>
      <c r="AH24" s="55">
        <v>0.80600000000000005</v>
      </c>
      <c r="AI24" s="3">
        <v>0.89600000000000002</v>
      </c>
      <c r="AJ24" s="3">
        <v>1.0149999999999999</v>
      </c>
      <c r="AK24" s="3" t="s">
        <v>12</v>
      </c>
      <c r="AL24" s="3">
        <v>1.26</v>
      </c>
      <c r="AM24" s="15" t="s">
        <v>12</v>
      </c>
      <c r="AN24" s="10">
        <f t="shared" si="8"/>
        <v>1.0149999999999999</v>
      </c>
      <c r="AO24" s="9">
        <f t="shared" si="9"/>
        <v>0.20899999999999985</v>
      </c>
      <c r="AP24" s="10">
        <f t="shared" si="10"/>
        <v>0.24500000000000011</v>
      </c>
      <c r="AQ24" s="9" t="s">
        <v>12</v>
      </c>
      <c r="AR24" s="55" t="s">
        <v>12</v>
      </c>
      <c r="AS24" s="55">
        <v>2.7040000000000002</v>
      </c>
      <c r="AT24" s="55">
        <v>2.8719999999999999</v>
      </c>
      <c r="AU24" s="55">
        <v>3.0379999999999998</v>
      </c>
      <c r="AV24" s="3">
        <v>3.173</v>
      </c>
      <c r="AW24" s="3">
        <v>3.3340000000000001</v>
      </c>
      <c r="AX24" s="3" t="s">
        <v>12</v>
      </c>
      <c r="AY24" s="3">
        <v>3.7080000000000002</v>
      </c>
      <c r="AZ24" s="15" t="s">
        <v>12</v>
      </c>
      <c r="BA24" s="10">
        <f t="shared" si="11"/>
        <v>3.3340000000000001</v>
      </c>
      <c r="BB24" s="9">
        <f t="shared" si="12"/>
        <v>0.29600000000000026</v>
      </c>
      <c r="BC24" s="10">
        <f t="shared" si="13"/>
        <v>0.37400000000000011</v>
      </c>
      <c r="BD24" s="9">
        <v>8.2390000000000008</v>
      </c>
      <c r="BE24" s="3">
        <v>8.9109999999999996</v>
      </c>
      <c r="BF24" s="15">
        <v>9.5879999999999992</v>
      </c>
      <c r="BG24" s="15">
        <f t="shared" si="14"/>
        <v>8.9109999999999996</v>
      </c>
      <c r="BH24" s="9">
        <f t="shared" si="15"/>
        <v>0.67199999999999882</v>
      </c>
      <c r="BI24" s="10">
        <f t="shared" si="16"/>
        <v>0.6769999999999996</v>
      </c>
      <c r="BJ24" s="9">
        <v>8.2449999999999992</v>
      </c>
      <c r="BK24" s="3">
        <v>8.9339999999999993</v>
      </c>
      <c r="BL24" s="15">
        <v>9.6419999999999995</v>
      </c>
      <c r="BM24" s="15">
        <f t="shared" si="17"/>
        <v>8.9339999999999993</v>
      </c>
      <c r="BN24" s="9">
        <f t="shared" si="18"/>
        <v>0.68900000000000006</v>
      </c>
      <c r="BO24" s="10">
        <f t="shared" si="19"/>
        <v>0.70800000000000018</v>
      </c>
      <c r="BP24">
        <f t="shared" si="20"/>
        <v>0</v>
      </c>
      <c r="BQ24" s="93">
        <f t="shared" si="21"/>
        <v>1.1467576791808864</v>
      </c>
      <c r="BR24" s="93">
        <f t="shared" si="22"/>
        <v>1.1757679180887384</v>
      </c>
      <c r="BS24" s="93" t="str">
        <f>VLOOKUP(C24,'Koppeling locatie - aslocatie'!$A$2:$C$8139,2,FALSE)</f>
        <v>maas204</v>
      </c>
      <c r="BT24" s="93">
        <f>VLOOKUP($BS24,aslocaties_v01!$C$3:$AA$500,MATCH($K$3/10,aslocaties_v01!$C$2:$X$2),FALSE)</f>
        <v>7.3739999999999997</v>
      </c>
      <c r="BU24" s="93">
        <f>VLOOKUP(BS24,aslocaties_v01!$C$3:$AA$500,MATCH($K$3,aslocaties_v01!$C$2:$X$2),FALSE)</f>
        <v>7.9630000000000001</v>
      </c>
      <c r="BV24" s="93">
        <f>VLOOKUP(BS24,aslocaties_v01!$C$3:$AA$500,MATCH($K$3*10,aslocaties_v01!$C$2:$Y$2),FALSE)</f>
        <v>8.5500000000000007</v>
      </c>
      <c r="BW24" s="93">
        <f t="shared" si="23"/>
        <v>0.58900000000000041</v>
      </c>
      <c r="BX24" s="93">
        <f t="shared" si="24"/>
        <v>0.58700000000000063</v>
      </c>
      <c r="BY24" s="94">
        <f t="shared" si="25"/>
        <v>5.1194539249164173E-3</v>
      </c>
      <c r="BZ24" s="94">
        <f t="shared" si="26"/>
        <v>0</v>
      </c>
      <c r="CA24" s="94">
        <f t="shared" si="27"/>
        <v>7.0000000000005613E-3</v>
      </c>
      <c r="CB24">
        <f t="shared" si="28"/>
        <v>3.9999999999995595E-3</v>
      </c>
      <c r="CC24" s="58">
        <f t="shared" si="29"/>
        <v>3.9999999999995595E-3</v>
      </c>
      <c r="CD24" s="95" t="b">
        <f t="shared" si="30"/>
        <v>0</v>
      </c>
      <c r="CE24" s="96" t="b">
        <f t="shared" si="31"/>
        <v>1</v>
      </c>
      <c r="CF24" t="b">
        <f t="shared" si="32"/>
        <v>1</v>
      </c>
      <c r="CG24" t="b">
        <f t="shared" si="33"/>
        <v>1</v>
      </c>
      <c r="CH24" s="84" t="b">
        <f t="shared" si="34"/>
        <v>1</v>
      </c>
      <c r="CI24">
        <f t="shared" si="35"/>
        <v>1.0149999999999999</v>
      </c>
      <c r="CJ24" t="b">
        <f t="shared" si="36"/>
        <v>1</v>
      </c>
      <c r="CK24" t="b">
        <f t="shared" si="37"/>
        <v>1</v>
      </c>
      <c r="CL24" s="84" t="b">
        <f t="shared" si="57"/>
        <v>1</v>
      </c>
      <c r="CM24">
        <f t="shared" si="38"/>
        <v>3.3340000000000001</v>
      </c>
      <c r="CN24" t="b">
        <f t="shared" si="39"/>
        <v>1</v>
      </c>
      <c r="CO24" s="84">
        <f t="shared" si="40"/>
        <v>5.8534276255818932E-2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ht="13.5" thickBot="1">
      <c r="A25" s="9">
        <v>2015</v>
      </c>
      <c r="B25" s="3">
        <v>2</v>
      </c>
      <c r="C25" s="3" t="s">
        <v>2239</v>
      </c>
      <c r="D25" s="3" t="str">
        <f t="shared" si="0"/>
        <v>MA_1_41-3_dk_0464</v>
      </c>
      <c r="E25" s="3" t="str">
        <f t="shared" si="1"/>
        <v>0464</v>
      </c>
      <c r="F25" s="3">
        <v>157295.43799999999</v>
      </c>
      <c r="G25" s="15">
        <v>426456.34399999998</v>
      </c>
      <c r="H25" s="35" t="str">
        <f t="shared" si="2"/>
        <v>ja</v>
      </c>
      <c r="I25" s="42">
        <v>237</v>
      </c>
      <c r="J25" s="20" t="s">
        <v>2281</v>
      </c>
      <c r="K25" s="48">
        <v>10000</v>
      </c>
      <c r="L25" s="28">
        <f t="shared" si="54"/>
        <v>1</v>
      </c>
      <c r="M25" s="28">
        <f t="shared" si="55"/>
        <v>1</v>
      </c>
      <c r="N25" s="56">
        <f t="shared" si="3"/>
        <v>10000</v>
      </c>
      <c r="O25" s="33">
        <f t="shared" si="56"/>
        <v>125.5338422298625</v>
      </c>
      <c r="P25" s="37">
        <f t="shared" si="4"/>
        <v>66.169050960412491</v>
      </c>
      <c r="Q25" s="9" t="s">
        <v>12</v>
      </c>
      <c r="R25" s="55" t="s">
        <v>12</v>
      </c>
      <c r="S25" s="55">
        <v>6.6879999999999997</v>
      </c>
      <c r="T25" s="55">
        <v>7.05</v>
      </c>
      <c r="U25" s="55">
        <v>7.3810000000000002</v>
      </c>
      <c r="V25" s="3">
        <v>7.6539999999999999</v>
      </c>
      <c r="W25" s="3">
        <v>7.9669999999999996</v>
      </c>
      <c r="X25" s="3" t="s">
        <v>12</v>
      </c>
      <c r="Y25" s="3">
        <v>8.5530000000000008</v>
      </c>
      <c r="Z25" s="15" t="s">
        <v>12</v>
      </c>
      <c r="AA25" s="10">
        <f t="shared" si="5"/>
        <v>7.9669999999999996</v>
      </c>
      <c r="AB25" s="9">
        <f t="shared" si="6"/>
        <v>0.58599999999999941</v>
      </c>
      <c r="AC25" s="10">
        <f t="shared" si="7"/>
        <v>0.58600000000000119</v>
      </c>
      <c r="AD25" s="9" t="s">
        <v>12</v>
      </c>
      <c r="AE25" s="55" t="s">
        <v>12</v>
      </c>
      <c r="AF25" s="55">
        <v>0.628</v>
      </c>
      <c r="AG25" s="55">
        <v>0.71299999999999997</v>
      </c>
      <c r="AH25" s="55">
        <v>0.80300000000000005</v>
      </c>
      <c r="AI25" s="3">
        <v>0.89400000000000002</v>
      </c>
      <c r="AJ25" s="3">
        <v>1.0089999999999999</v>
      </c>
      <c r="AK25" s="3" t="s">
        <v>12</v>
      </c>
      <c r="AL25" s="3">
        <v>1.2529999999999999</v>
      </c>
      <c r="AM25" s="15" t="s">
        <v>12</v>
      </c>
      <c r="AN25" s="10">
        <f t="shared" si="8"/>
        <v>1.0089999999999999</v>
      </c>
      <c r="AO25" s="9">
        <f t="shared" si="9"/>
        <v>0.20599999999999985</v>
      </c>
      <c r="AP25" s="10">
        <f t="shared" si="10"/>
        <v>0.24399999999999999</v>
      </c>
      <c r="AQ25" s="9" t="s">
        <v>12</v>
      </c>
      <c r="AR25" s="55" t="s">
        <v>12</v>
      </c>
      <c r="AS25" s="55">
        <v>2.7</v>
      </c>
      <c r="AT25" s="55">
        <v>2.87</v>
      </c>
      <c r="AU25" s="55">
        <v>3.04</v>
      </c>
      <c r="AV25" s="3">
        <v>3.1869999999999998</v>
      </c>
      <c r="AW25" s="3">
        <v>3.351</v>
      </c>
      <c r="AX25" s="3" t="s">
        <v>12</v>
      </c>
      <c r="AY25" s="3">
        <v>3.718</v>
      </c>
      <c r="AZ25" s="15" t="s">
        <v>12</v>
      </c>
      <c r="BA25" s="10">
        <f t="shared" si="11"/>
        <v>3.351</v>
      </c>
      <c r="BB25" s="9">
        <f t="shared" si="12"/>
        <v>0.31099999999999994</v>
      </c>
      <c r="BC25" s="10">
        <f t="shared" si="13"/>
        <v>0.36699999999999999</v>
      </c>
      <c r="BD25" s="9">
        <v>8.2230000000000008</v>
      </c>
      <c r="BE25" s="3">
        <v>8.8919999999999995</v>
      </c>
      <c r="BF25" s="15">
        <v>9.5559999999999992</v>
      </c>
      <c r="BG25" s="15">
        <f t="shared" si="14"/>
        <v>8.8919999999999995</v>
      </c>
      <c r="BH25" s="9">
        <f t="shared" si="15"/>
        <v>0.66899999999999871</v>
      </c>
      <c r="BI25" s="10">
        <f t="shared" si="16"/>
        <v>0.6639999999999997</v>
      </c>
      <c r="BJ25" s="9">
        <v>8.2309999999999999</v>
      </c>
      <c r="BK25" s="3">
        <v>8.9149999999999991</v>
      </c>
      <c r="BL25" s="15">
        <v>9.6050000000000004</v>
      </c>
      <c r="BM25" s="15">
        <f t="shared" si="17"/>
        <v>8.9149999999999991</v>
      </c>
      <c r="BN25" s="9">
        <f t="shared" si="18"/>
        <v>0.68399999999999928</v>
      </c>
      <c r="BO25" s="10">
        <f t="shared" si="19"/>
        <v>0.69000000000000128</v>
      </c>
      <c r="BP25">
        <f t="shared" si="20"/>
        <v>0</v>
      </c>
      <c r="BQ25" s="93">
        <f t="shared" si="21"/>
        <v>1.1416382252559716</v>
      </c>
      <c r="BR25" s="93">
        <f t="shared" si="22"/>
        <v>1.1672354948805461</v>
      </c>
      <c r="BS25" s="93" t="str">
        <f>VLOOKUP(C25,'Koppeling locatie - aslocatie'!$A$2:$C$8139,2,FALSE)</f>
        <v>maas204</v>
      </c>
      <c r="BT25" s="93">
        <f>VLOOKUP($BS25,aslocaties_v01!$C$3:$AA$500,MATCH($K$3/10,aslocaties_v01!$C$2:$X$2),FALSE)</f>
        <v>7.3739999999999997</v>
      </c>
      <c r="BU25" s="93">
        <f>VLOOKUP(BS25,aslocaties_v01!$C$3:$AA$500,MATCH($K$3,aslocaties_v01!$C$2:$X$2),FALSE)</f>
        <v>7.9630000000000001</v>
      </c>
      <c r="BV25" s="93">
        <f>VLOOKUP(BS25,aslocaties_v01!$C$3:$AA$500,MATCH($K$3*10,aslocaties_v01!$C$2:$Y$2),FALSE)</f>
        <v>8.5500000000000007</v>
      </c>
      <c r="BW25" s="93">
        <f t="shared" si="23"/>
        <v>0.58900000000000041</v>
      </c>
      <c r="BX25" s="93">
        <f t="shared" si="24"/>
        <v>0.58700000000000063</v>
      </c>
      <c r="BY25" s="94">
        <f t="shared" si="25"/>
        <v>5.1194539249164173E-3</v>
      </c>
      <c r="BZ25" s="94">
        <f t="shared" si="26"/>
        <v>1.7064846416372514E-3</v>
      </c>
      <c r="CA25" s="94">
        <f t="shared" si="27"/>
        <v>7.0000000000005613E-3</v>
      </c>
      <c r="CB25">
        <f t="shared" si="28"/>
        <v>3.9999999999995595E-3</v>
      </c>
      <c r="CC25" s="58">
        <f t="shared" si="29"/>
        <v>3.0000000000001137E-3</v>
      </c>
      <c r="CD25" s="95" t="b">
        <f t="shared" si="30"/>
        <v>0</v>
      </c>
      <c r="CE25" s="96" t="b">
        <f t="shared" si="31"/>
        <v>1</v>
      </c>
      <c r="CF25" t="b">
        <f t="shared" si="32"/>
        <v>1</v>
      </c>
      <c r="CG25" t="b">
        <f t="shared" si="33"/>
        <v>1</v>
      </c>
      <c r="CH25" s="84" t="b">
        <f t="shared" si="34"/>
        <v>1</v>
      </c>
      <c r="CI25">
        <f t="shared" si="35"/>
        <v>1.0089999999999999</v>
      </c>
      <c r="CJ25" t="b">
        <f t="shared" si="36"/>
        <v>1</v>
      </c>
      <c r="CK25" t="b">
        <f t="shared" si="37"/>
        <v>1</v>
      </c>
      <c r="CL25" s="84" t="b">
        <f t="shared" si="57"/>
        <v>1</v>
      </c>
      <c r="CM25">
        <f t="shared" si="38"/>
        <v>3.351</v>
      </c>
      <c r="CN25" t="b">
        <f t="shared" si="39"/>
        <v>1</v>
      </c>
      <c r="CO25" s="84">
        <f t="shared" si="40"/>
        <v>5.7599367202962326E-2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ht="13.5" thickBot="1">
      <c r="A26" s="9">
        <v>2016</v>
      </c>
      <c r="B26" s="3">
        <v>2</v>
      </c>
      <c r="C26" s="3" t="s">
        <v>2240</v>
      </c>
      <c r="D26" s="3" t="str">
        <f t="shared" si="0"/>
        <v>MA_1_41-3_dk_0465</v>
      </c>
      <c r="E26" s="3" t="str">
        <f t="shared" si="1"/>
        <v>0465</v>
      </c>
      <c r="F26" s="3">
        <v>157263.875</v>
      </c>
      <c r="G26" s="15">
        <v>426514.5</v>
      </c>
      <c r="H26" s="35" t="str">
        <f t="shared" si="2"/>
        <v>ja</v>
      </c>
      <c r="I26" s="42">
        <v>248</v>
      </c>
      <c r="J26" s="20" t="s">
        <v>2281</v>
      </c>
      <c r="K26" s="48">
        <v>10000</v>
      </c>
      <c r="L26" s="28">
        <f t="shared" si="54"/>
        <v>1</v>
      </c>
      <c r="M26" s="28">
        <f t="shared" si="55"/>
        <v>1</v>
      </c>
      <c r="N26" s="56">
        <f t="shared" si="3"/>
        <v>10000</v>
      </c>
      <c r="O26" s="33">
        <f t="shared" si="56"/>
        <v>66.169050960412491</v>
      </c>
      <c r="P26" s="37">
        <f t="shared" si="4"/>
        <v>102.53546848284167</v>
      </c>
      <c r="Q26" s="9" t="s">
        <v>12</v>
      </c>
      <c r="R26" s="55" t="s">
        <v>12</v>
      </c>
      <c r="S26" s="55">
        <v>6.6879999999999997</v>
      </c>
      <c r="T26" s="55">
        <v>7.05</v>
      </c>
      <c r="U26" s="55">
        <v>7.3810000000000002</v>
      </c>
      <c r="V26" s="3">
        <v>7.6539999999999999</v>
      </c>
      <c r="W26" s="3">
        <v>7.9669999999999996</v>
      </c>
      <c r="X26" s="3" t="s">
        <v>12</v>
      </c>
      <c r="Y26" s="3">
        <v>8.5530000000000008</v>
      </c>
      <c r="Z26" s="15" t="s">
        <v>12</v>
      </c>
      <c r="AA26" s="10">
        <f t="shared" si="5"/>
        <v>7.9669999999999996</v>
      </c>
      <c r="AB26" s="9">
        <f t="shared" si="6"/>
        <v>0.58599999999999941</v>
      </c>
      <c r="AC26" s="10">
        <f t="shared" si="7"/>
        <v>0.58600000000000119</v>
      </c>
      <c r="AD26" s="9" t="s">
        <v>12</v>
      </c>
      <c r="AE26" s="55" t="s">
        <v>12</v>
      </c>
      <c r="AF26" s="55">
        <v>0.61899999999999999</v>
      </c>
      <c r="AG26" s="55">
        <v>0.70399999999999996</v>
      </c>
      <c r="AH26" s="55">
        <v>0.79400000000000004</v>
      </c>
      <c r="AI26" s="3">
        <v>0.88500000000000001</v>
      </c>
      <c r="AJ26" s="3">
        <v>0.99299999999999999</v>
      </c>
      <c r="AK26" s="3" t="s">
        <v>12</v>
      </c>
      <c r="AL26" s="3">
        <v>1.2370000000000001</v>
      </c>
      <c r="AM26" s="15" t="s">
        <v>12</v>
      </c>
      <c r="AN26" s="10">
        <f t="shared" si="8"/>
        <v>0.99299999999999999</v>
      </c>
      <c r="AO26" s="9">
        <f t="shared" si="9"/>
        <v>0.19899999999999995</v>
      </c>
      <c r="AP26" s="10">
        <f t="shared" si="10"/>
        <v>0.24400000000000011</v>
      </c>
      <c r="AQ26" s="9" t="s">
        <v>12</v>
      </c>
      <c r="AR26" s="55" t="s">
        <v>12</v>
      </c>
      <c r="AS26" s="55">
        <v>2.67</v>
      </c>
      <c r="AT26" s="55">
        <v>2.839</v>
      </c>
      <c r="AU26" s="55">
        <v>3.0089999999999999</v>
      </c>
      <c r="AV26" s="3">
        <v>3.1589999999999998</v>
      </c>
      <c r="AW26" s="3">
        <v>3.319</v>
      </c>
      <c r="AX26" s="3" t="s">
        <v>12</v>
      </c>
      <c r="AY26" s="3">
        <v>3.68</v>
      </c>
      <c r="AZ26" s="15" t="s">
        <v>12</v>
      </c>
      <c r="BA26" s="10">
        <f t="shared" si="11"/>
        <v>3.319</v>
      </c>
      <c r="BB26" s="9">
        <f t="shared" si="12"/>
        <v>0.31000000000000005</v>
      </c>
      <c r="BC26" s="10">
        <f t="shared" si="13"/>
        <v>0.36100000000000021</v>
      </c>
      <c r="BD26" s="9">
        <v>8.1739999999999995</v>
      </c>
      <c r="BE26" s="3">
        <v>8.8350000000000009</v>
      </c>
      <c r="BF26" s="15">
        <v>9.4939999999999998</v>
      </c>
      <c r="BG26" s="15">
        <f t="shared" si="14"/>
        <v>8.8350000000000009</v>
      </c>
      <c r="BH26" s="9">
        <f t="shared" si="15"/>
        <v>0.66100000000000136</v>
      </c>
      <c r="BI26" s="10">
        <f t="shared" si="16"/>
        <v>0.65899999999999892</v>
      </c>
      <c r="BJ26" s="9">
        <v>8.1859999999999999</v>
      </c>
      <c r="BK26" s="3">
        <v>8.8629999999999995</v>
      </c>
      <c r="BL26" s="15">
        <v>9.5449999999999999</v>
      </c>
      <c r="BM26" s="15">
        <f t="shared" si="17"/>
        <v>8.8629999999999995</v>
      </c>
      <c r="BN26" s="9">
        <f t="shared" si="18"/>
        <v>0.6769999999999996</v>
      </c>
      <c r="BO26" s="10">
        <f t="shared" si="19"/>
        <v>0.68200000000000038</v>
      </c>
      <c r="BP26">
        <f t="shared" si="20"/>
        <v>0</v>
      </c>
      <c r="BQ26" s="93">
        <f t="shared" si="21"/>
        <v>1.1279863481228705</v>
      </c>
      <c r="BR26" s="93">
        <f t="shared" si="22"/>
        <v>1.1552901023890789</v>
      </c>
      <c r="BS26" s="93" t="str">
        <f>VLOOKUP(C26,'Koppeling locatie - aslocatie'!$A$2:$C$8139,2,FALSE)</f>
        <v>maas204</v>
      </c>
      <c r="BT26" s="93">
        <f>VLOOKUP($BS26,aslocaties_v01!$C$3:$AA$500,MATCH($K$3/10,aslocaties_v01!$C$2:$X$2),FALSE)</f>
        <v>7.3739999999999997</v>
      </c>
      <c r="BU26" s="93">
        <f>VLOOKUP(BS26,aslocaties_v01!$C$3:$AA$500,MATCH($K$3,aslocaties_v01!$C$2:$X$2),FALSE)</f>
        <v>7.9630000000000001</v>
      </c>
      <c r="BV26" s="93">
        <f>VLOOKUP(BS26,aslocaties_v01!$C$3:$AA$500,MATCH($K$3*10,aslocaties_v01!$C$2:$Y$2),FALSE)</f>
        <v>8.5500000000000007</v>
      </c>
      <c r="BW26" s="93">
        <f t="shared" si="23"/>
        <v>0.58900000000000041</v>
      </c>
      <c r="BX26" s="93">
        <f t="shared" si="24"/>
        <v>0.58700000000000063</v>
      </c>
      <c r="BY26" s="94">
        <f t="shared" si="25"/>
        <v>5.1194539249164173E-3</v>
      </c>
      <c r="BZ26" s="94">
        <f t="shared" si="26"/>
        <v>1.7064846416372514E-3</v>
      </c>
      <c r="CA26" s="94">
        <f t="shared" si="27"/>
        <v>7.0000000000005613E-3</v>
      </c>
      <c r="CB26">
        <f t="shared" si="28"/>
        <v>3.9999999999995595E-3</v>
      </c>
      <c r="CC26" s="58">
        <f t="shared" si="29"/>
        <v>3.0000000000001137E-3</v>
      </c>
      <c r="CD26" s="95" t="b">
        <f t="shared" si="30"/>
        <v>0</v>
      </c>
      <c r="CE26" s="96" t="b">
        <f t="shared" si="31"/>
        <v>1</v>
      </c>
      <c r="CF26" t="b">
        <f t="shared" si="32"/>
        <v>1</v>
      </c>
      <c r="CG26" t="b">
        <f t="shared" si="33"/>
        <v>1</v>
      </c>
      <c r="CH26" s="84" t="b">
        <f t="shared" si="34"/>
        <v>1</v>
      </c>
      <c r="CI26">
        <f t="shared" si="35"/>
        <v>0.99299999999999999</v>
      </c>
      <c r="CJ26" t="b">
        <f t="shared" si="36"/>
        <v>1</v>
      </c>
      <c r="CK26" t="b">
        <f t="shared" si="37"/>
        <v>1</v>
      </c>
      <c r="CL26" s="84" t="b">
        <f t="shared" si="57"/>
        <v>1</v>
      </c>
      <c r="CM26">
        <f t="shared" si="38"/>
        <v>3.319</v>
      </c>
      <c r="CN26" t="b">
        <f t="shared" si="39"/>
        <v>1</v>
      </c>
      <c r="CO26" s="84">
        <f t="shared" si="40"/>
        <v>5.7784338416425482E-2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ht="13.5" thickBot="1">
      <c r="A27" s="9">
        <v>2017</v>
      </c>
      <c r="B27" s="3">
        <v>2</v>
      </c>
      <c r="C27" s="3" t="s">
        <v>2241</v>
      </c>
      <c r="D27" s="3" t="str">
        <f t="shared" si="0"/>
        <v>MA_1_41-3_dk_0466</v>
      </c>
      <c r="E27" s="3" t="str">
        <f t="shared" si="1"/>
        <v>0466</v>
      </c>
      <c r="F27" s="3">
        <v>157188.34400000001</v>
      </c>
      <c r="G27" s="15">
        <v>426583.84399999998</v>
      </c>
      <c r="H27" s="35" t="str">
        <f t="shared" si="2"/>
        <v>ja</v>
      </c>
      <c r="I27" s="42">
        <v>237</v>
      </c>
      <c r="J27" s="20" t="s">
        <v>2281</v>
      </c>
      <c r="K27" s="48">
        <v>10000</v>
      </c>
      <c r="L27" s="28">
        <f t="shared" si="54"/>
        <v>1</v>
      </c>
      <c r="M27" s="28">
        <f t="shared" si="55"/>
        <v>1</v>
      </c>
      <c r="N27" s="56">
        <f t="shared" si="3"/>
        <v>10000</v>
      </c>
      <c r="O27" s="33">
        <f t="shared" si="56"/>
        <v>102.53546848284167</v>
      </c>
      <c r="P27" s="37">
        <f t="shared" si="4"/>
        <v>147.746364354631</v>
      </c>
      <c r="Q27" s="9" t="s">
        <v>12</v>
      </c>
      <c r="R27" s="55" t="s">
        <v>12</v>
      </c>
      <c r="S27" s="55">
        <v>6.6879999999999997</v>
      </c>
      <c r="T27" s="55">
        <v>7.05</v>
      </c>
      <c r="U27" s="55">
        <v>7.3810000000000002</v>
      </c>
      <c r="V27" s="3">
        <v>7.6539999999999999</v>
      </c>
      <c r="W27" s="3">
        <v>7.9660000000000002</v>
      </c>
      <c r="X27" s="3" t="s">
        <v>12</v>
      </c>
      <c r="Y27" s="3">
        <v>8.5530000000000008</v>
      </c>
      <c r="Z27" s="15" t="s">
        <v>12</v>
      </c>
      <c r="AA27" s="10">
        <f t="shared" si="5"/>
        <v>7.9660000000000002</v>
      </c>
      <c r="AB27" s="9">
        <f t="shared" si="6"/>
        <v>0.58499999999999996</v>
      </c>
      <c r="AC27" s="10">
        <f t="shared" si="7"/>
        <v>0.58700000000000063</v>
      </c>
      <c r="AD27" s="9" t="s">
        <v>12</v>
      </c>
      <c r="AE27" s="55" t="s">
        <v>12</v>
      </c>
      <c r="AF27" s="55">
        <v>0.54100000000000004</v>
      </c>
      <c r="AG27" s="55">
        <v>0.61599999999999999</v>
      </c>
      <c r="AH27" s="55">
        <v>0.70199999999999996</v>
      </c>
      <c r="AI27" s="3">
        <v>0.78900000000000003</v>
      </c>
      <c r="AJ27" s="3">
        <v>0.89100000000000001</v>
      </c>
      <c r="AK27" s="3" t="s">
        <v>12</v>
      </c>
      <c r="AL27" s="3">
        <v>1.115</v>
      </c>
      <c r="AM27" s="15" t="s">
        <v>12</v>
      </c>
      <c r="AN27" s="10">
        <f t="shared" si="8"/>
        <v>0.89100000000000001</v>
      </c>
      <c r="AO27" s="9">
        <f t="shared" si="9"/>
        <v>0.18900000000000006</v>
      </c>
      <c r="AP27" s="10">
        <f t="shared" si="10"/>
        <v>0.22399999999999998</v>
      </c>
      <c r="AQ27" s="9" t="s">
        <v>12</v>
      </c>
      <c r="AR27" s="55" t="s">
        <v>12</v>
      </c>
      <c r="AS27" s="55">
        <v>2.4950000000000001</v>
      </c>
      <c r="AT27" s="55">
        <v>2.653</v>
      </c>
      <c r="AU27" s="55">
        <v>2.823</v>
      </c>
      <c r="AV27" s="3">
        <v>2.988</v>
      </c>
      <c r="AW27" s="3">
        <v>3.1459999999999999</v>
      </c>
      <c r="AX27" s="3" t="s">
        <v>12</v>
      </c>
      <c r="AY27" s="3">
        <v>3.4790000000000001</v>
      </c>
      <c r="AZ27" s="15" t="s">
        <v>12</v>
      </c>
      <c r="BA27" s="10">
        <f t="shared" si="11"/>
        <v>3.1459999999999999</v>
      </c>
      <c r="BB27" s="9">
        <f t="shared" si="12"/>
        <v>0.32299999999999995</v>
      </c>
      <c r="BC27" s="10">
        <f t="shared" si="13"/>
        <v>0.33300000000000018</v>
      </c>
      <c r="BD27" s="9">
        <v>8.0350000000000001</v>
      </c>
      <c r="BE27" s="3">
        <v>8.6769999999999996</v>
      </c>
      <c r="BF27" s="15">
        <v>9.3089999999999993</v>
      </c>
      <c r="BG27" s="15">
        <f t="shared" si="14"/>
        <v>8.6769999999999996</v>
      </c>
      <c r="BH27" s="9">
        <f t="shared" si="15"/>
        <v>0.64199999999999946</v>
      </c>
      <c r="BI27" s="10">
        <f t="shared" si="16"/>
        <v>0.63199999999999967</v>
      </c>
      <c r="BJ27" s="9">
        <v>8.048</v>
      </c>
      <c r="BK27" s="3">
        <v>8.7029999999999994</v>
      </c>
      <c r="BL27" s="15">
        <v>9.3510000000000009</v>
      </c>
      <c r="BM27" s="15">
        <f t="shared" si="17"/>
        <v>8.7029999999999994</v>
      </c>
      <c r="BN27" s="9">
        <f t="shared" si="18"/>
        <v>0.65499999999999936</v>
      </c>
      <c r="BO27" s="10">
        <f t="shared" si="19"/>
        <v>0.64800000000000146</v>
      </c>
      <c r="BP27">
        <f t="shared" si="20"/>
        <v>0</v>
      </c>
      <c r="BQ27" s="93">
        <f t="shared" si="21"/>
        <v>1.0974358974358966</v>
      </c>
      <c r="BR27" s="93">
        <f t="shared" si="22"/>
        <v>1.1196581196581186</v>
      </c>
      <c r="BS27" s="93" t="str">
        <f>VLOOKUP(C27,'Koppeling locatie - aslocatie'!$A$2:$C$8139,2,FALSE)</f>
        <v>maas204</v>
      </c>
      <c r="BT27" s="93">
        <f>VLOOKUP($BS27,aslocaties_v01!$C$3:$AA$500,MATCH($K$3/10,aslocaties_v01!$C$2:$X$2),FALSE)</f>
        <v>7.3739999999999997</v>
      </c>
      <c r="BU27" s="93">
        <f>VLOOKUP(BS27,aslocaties_v01!$C$3:$AA$500,MATCH($K$3,aslocaties_v01!$C$2:$X$2),FALSE)</f>
        <v>7.9630000000000001</v>
      </c>
      <c r="BV27" s="93">
        <f>VLOOKUP(BS27,aslocaties_v01!$C$3:$AA$500,MATCH($K$3*10,aslocaties_v01!$C$2:$Y$2),FALSE)</f>
        <v>8.5500000000000007</v>
      </c>
      <c r="BW27" s="93">
        <f t="shared" si="23"/>
        <v>0.58900000000000041</v>
      </c>
      <c r="BX27" s="93">
        <f t="shared" si="24"/>
        <v>0.58700000000000063</v>
      </c>
      <c r="BY27" s="94">
        <f t="shared" si="25"/>
        <v>6.8376068376077015E-3</v>
      </c>
      <c r="BZ27" s="94">
        <f t="shared" si="26"/>
        <v>0</v>
      </c>
      <c r="CA27" s="94">
        <f t="shared" si="27"/>
        <v>7.0000000000005613E-3</v>
      </c>
      <c r="CB27">
        <f t="shared" si="28"/>
        <v>3.0000000000001137E-3</v>
      </c>
      <c r="CC27" s="58">
        <f t="shared" si="29"/>
        <v>3.0000000000001137E-3</v>
      </c>
      <c r="CD27" s="95" t="b">
        <f t="shared" si="30"/>
        <v>0</v>
      </c>
      <c r="CE27" s="96" t="b">
        <f t="shared" si="31"/>
        <v>1</v>
      </c>
      <c r="CF27" t="b">
        <f t="shared" si="32"/>
        <v>1</v>
      </c>
      <c r="CG27" t="b">
        <f t="shared" si="33"/>
        <v>1</v>
      </c>
      <c r="CH27" s="84" t="b">
        <f t="shared" si="34"/>
        <v>1</v>
      </c>
      <c r="CI27">
        <f t="shared" si="35"/>
        <v>0.89100000000000001</v>
      </c>
      <c r="CJ27" t="b">
        <f t="shared" si="36"/>
        <v>1</v>
      </c>
      <c r="CK27" t="b">
        <f t="shared" si="37"/>
        <v>1</v>
      </c>
      <c r="CL27" s="84" t="b">
        <f t="shared" si="57"/>
        <v>1</v>
      </c>
      <c r="CM27">
        <f t="shared" si="38"/>
        <v>3.1459999999999999</v>
      </c>
      <c r="CN27" t="b">
        <f t="shared" si="39"/>
        <v>1</v>
      </c>
      <c r="CO27" s="84">
        <f t="shared" si="40"/>
        <v>5.7707952959554498E-2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ht="13.5" thickBot="1">
      <c r="A28" s="9">
        <v>2018</v>
      </c>
      <c r="B28" s="3">
        <v>2</v>
      </c>
      <c r="C28" s="3" t="s">
        <v>2242</v>
      </c>
      <c r="D28" s="3" t="str">
        <f t="shared" si="0"/>
        <v>MA_1_41-3_dk_0467</v>
      </c>
      <c r="E28" s="3" t="str">
        <f t="shared" si="1"/>
        <v>0467</v>
      </c>
      <c r="F28" s="3">
        <v>157119.18799999999</v>
      </c>
      <c r="G28" s="15">
        <v>426714.40600000002</v>
      </c>
      <c r="H28" s="35" t="str">
        <f t="shared" si="2"/>
        <v>ja</v>
      </c>
      <c r="I28" s="42">
        <v>242</v>
      </c>
      <c r="J28" s="20" t="s">
        <v>2281</v>
      </c>
      <c r="K28" s="48">
        <v>10000</v>
      </c>
      <c r="L28" s="28">
        <f t="shared" si="54"/>
        <v>1</v>
      </c>
      <c r="M28" s="28">
        <f t="shared" si="55"/>
        <v>1</v>
      </c>
      <c r="N28" s="56">
        <f t="shared" si="3"/>
        <v>10000</v>
      </c>
      <c r="O28" s="33">
        <f t="shared" si="56"/>
        <v>147.746364354631</v>
      </c>
      <c r="P28" s="37">
        <f t="shared" si="4"/>
        <v>76.734606703884609</v>
      </c>
      <c r="Q28" s="9" t="s">
        <v>12</v>
      </c>
      <c r="R28" s="55" t="s">
        <v>12</v>
      </c>
      <c r="S28" s="55">
        <v>6.6879999999999997</v>
      </c>
      <c r="T28" s="55">
        <v>7.05</v>
      </c>
      <c r="U28" s="55">
        <v>7.3810000000000002</v>
      </c>
      <c r="V28" s="3">
        <v>7.6539999999999999</v>
      </c>
      <c r="W28" s="3">
        <v>7.9660000000000002</v>
      </c>
      <c r="X28" s="3" t="s">
        <v>12</v>
      </c>
      <c r="Y28" s="3">
        <v>8.5530000000000008</v>
      </c>
      <c r="Z28" s="15" t="s">
        <v>12</v>
      </c>
      <c r="AA28" s="10">
        <f t="shared" si="5"/>
        <v>7.9660000000000002</v>
      </c>
      <c r="AB28" s="9">
        <f t="shared" si="6"/>
        <v>0.58499999999999996</v>
      </c>
      <c r="AC28" s="10">
        <f t="shared" si="7"/>
        <v>0.58700000000000063</v>
      </c>
      <c r="AD28" s="9" t="s">
        <v>12</v>
      </c>
      <c r="AE28" s="55" t="s">
        <v>12</v>
      </c>
      <c r="AF28" s="55">
        <v>0.51700000000000002</v>
      </c>
      <c r="AG28" s="55">
        <v>0.58799999999999997</v>
      </c>
      <c r="AH28" s="55">
        <v>0.66700000000000004</v>
      </c>
      <c r="AI28" s="3">
        <v>0.74299999999999999</v>
      </c>
      <c r="AJ28" s="3">
        <v>0.83299999999999996</v>
      </c>
      <c r="AK28" s="3" t="s">
        <v>12</v>
      </c>
      <c r="AL28" s="3">
        <v>1.014</v>
      </c>
      <c r="AM28" s="15" t="s">
        <v>12</v>
      </c>
      <c r="AN28" s="10">
        <f t="shared" si="8"/>
        <v>0.83299999999999996</v>
      </c>
      <c r="AO28" s="9">
        <f t="shared" si="9"/>
        <v>0.16599999999999993</v>
      </c>
      <c r="AP28" s="10">
        <f t="shared" si="10"/>
        <v>0.18100000000000005</v>
      </c>
      <c r="AQ28" s="9" t="s">
        <v>12</v>
      </c>
      <c r="AR28" s="55" t="s">
        <v>12</v>
      </c>
      <c r="AS28" s="55">
        <v>2.4249999999999998</v>
      </c>
      <c r="AT28" s="55">
        <v>2.577</v>
      </c>
      <c r="AU28" s="55">
        <v>2.7389999999999999</v>
      </c>
      <c r="AV28" s="3">
        <v>2.8940000000000001</v>
      </c>
      <c r="AW28" s="3">
        <v>3.0369999999999999</v>
      </c>
      <c r="AX28" s="3" t="s">
        <v>12</v>
      </c>
      <c r="AY28" s="3">
        <v>3.31</v>
      </c>
      <c r="AZ28" s="15" t="s">
        <v>12</v>
      </c>
      <c r="BA28" s="10">
        <f t="shared" si="11"/>
        <v>3.0369999999999999</v>
      </c>
      <c r="BB28" s="9">
        <f t="shared" si="12"/>
        <v>0.29800000000000004</v>
      </c>
      <c r="BC28" s="10">
        <f t="shared" si="13"/>
        <v>0.27300000000000013</v>
      </c>
      <c r="BD28" s="9">
        <v>7.9539999999999997</v>
      </c>
      <c r="BE28" s="3">
        <v>8.5830000000000002</v>
      </c>
      <c r="BF28" s="15">
        <v>9.2010000000000005</v>
      </c>
      <c r="BG28" s="15">
        <f t="shared" si="14"/>
        <v>8.5830000000000002</v>
      </c>
      <c r="BH28" s="9">
        <f t="shared" si="15"/>
        <v>0.62900000000000045</v>
      </c>
      <c r="BI28" s="10">
        <f t="shared" si="16"/>
        <v>0.61800000000000033</v>
      </c>
      <c r="BJ28" s="9">
        <v>7.9690000000000003</v>
      </c>
      <c r="BK28" s="3">
        <v>8.609</v>
      </c>
      <c r="BL28" s="15">
        <v>9.2409999999999997</v>
      </c>
      <c r="BM28" s="15">
        <f t="shared" si="17"/>
        <v>8.609</v>
      </c>
      <c r="BN28" s="9">
        <f t="shared" si="18"/>
        <v>0.63999999999999968</v>
      </c>
      <c r="BO28" s="10">
        <f t="shared" si="19"/>
        <v>0.63199999999999967</v>
      </c>
      <c r="BP28">
        <f t="shared" si="20"/>
        <v>0</v>
      </c>
      <c r="BQ28" s="93">
        <f t="shared" si="21"/>
        <v>1.0752136752136761</v>
      </c>
      <c r="BR28" s="93">
        <f t="shared" si="22"/>
        <v>1.0940170940170935</v>
      </c>
      <c r="BS28" s="93" t="str">
        <f>VLOOKUP(C28,'Koppeling locatie - aslocatie'!$A$2:$C$8139,2,FALSE)</f>
        <v>maas204</v>
      </c>
      <c r="BT28" s="93">
        <f>VLOOKUP($BS28,aslocaties_v01!$C$3:$AA$500,MATCH($K$3/10,aslocaties_v01!$C$2:$X$2),FALSE)</f>
        <v>7.3739999999999997</v>
      </c>
      <c r="BU28" s="93">
        <f>VLOOKUP(BS28,aslocaties_v01!$C$3:$AA$500,MATCH($K$3,aslocaties_v01!$C$2:$X$2),FALSE)</f>
        <v>7.9630000000000001</v>
      </c>
      <c r="BV28" s="93">
        <f>VLOOKUP(BS28,aslocaties_v01!$C$3:$AA$500,MATCH($K$3*10,aslocaties_v01!$C$2:$Y$2),FALSE)</f>
        <v>8.5500000000000007</v>
      </c>
      <c r="BW28" s="93">
        <f t="shared" si="23"/>
        <v>0.58900000000000041</v>
      </c>
      <c r="BX28" s="93">
        <f t="shared" si="24"/>
        <v>0.58700000000000063</v>
      </c>
      <c r="BY28" s="94">
        <f t="shared" si="25"/>
        <v>6.8376068376077015E-3</v>
      </c>
      <c r="BZ28" s="94">
        <f t="shared" si="26"/>
        <v>0</v>
      </c>
      <c r="CA28" s="94">
        <f t="shared" si="27"/>
        <v>7.0000000000005613E-3</v>
      </c>
      <c r="CB28">
        <f t="shared" si="28"/>
        <v>3.0000000000001137E-3</v>
      </c>
      <c r="CC28" s="58">
        <f t="shared" si="29"/>
        <v>3.0000000000001137E-3</v>
      </c>
      <c r="CD28" s="95" t="b">
        <f t="shared" si="30"/>
        <v>0</v>
      </c>
      <c r="CE28" s="96" t="b">
        <f t="shared" si="31"/>
        <v>1</v>
      </c>
      <c r="CF28" t="b">
        <f t="shared" si="32"/>
        <v>1</v>
      </c>
      <c r="CG28" t="b">
        <f t="shared" si="33"/>
        <v>1</v>
      </c>
      <c r="CH28" s="84" t="b">
        <f t="shared" si="34"/>
        <v>1</v>
      </c>
      <c r="CI28">
        <f t="shared" si="35"/>
        <v>0.83299999999999996</v>
      </c>
      <c r="CJ28" t="b">
        <f t="shared" si="36"/>
        <v>1</v>
      </c>
      <c r="CK28" t="b">
        <f t="shared" si="37"/>
        <v>1</v>
      </c>
      <c r="CL28" s="84" t="b">
        <f t="shared" si="57"/>
        <v>1</v>
      </c>
      <c r="CM28">
        <f t="shared" si="38"/>
        <v>3.0369999999999999</v>
      </c>
      <c r="CN28" t="b">
        <f t="shared" si="39"/>
        <v>1</v>
      </c>
      <c r="CO28" s="84">
        <f t="shared" si="40"/>
        <v>5.7893635067008481E-2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ht="13.5" thickBot="1">
      <c r="A29" s="9">
        <v>2019</v>
      </c>
      <c r="B29" s="3">
        <v>2</v>
      </c>
      <c r="C29" s="3" t="s">
        <v>2243</v>
      </c>
      <c r="D29" s="3" t="str">
        <f t="shared" si="0"/>
        <v>MA_1_41-3_dk_0468</v>
      </c>
      <c r="E29" s="3" t="str">
        <f t="shared" si="1"/>
        <v>0468</v>
      </c>
      <c r="F29" s="3">
        <v>157084.359</v>
      </c>
      <c r="G29" s="15">
        <v>426782.78100000002</v>
      </c>
      <c r="H29" s="35" t="str">
        <f t="shared" si="2"/>
        <v>ja</v>
      </c>
      <c r="I29" s="42">
        <v>245</v>
      </c>
      <c r="J29" s="20" t="s">
        <v>2281</v>
      </c>
      <c r="K29" s="48">
        <v>10000</v>
      </c>
      <c r="L29" s="28">
        <f t="shared" si="54"/>
        <v>1</v>
      </c>
      <c r="M29" s="28">
        <f t="shared" si="55"/>
        <v>1</v>
      </c>
      <c r="N29" s="56">
        <f t="shared" si="3"/>
        <v>10000</v>
      </c>
      <c r="O29" s="33">
        <f t="shared" si="56"/>
        <v>76.734606703884609</v>
      </c>
      <c r="P29" s="37">
        <f t="shared" si="4"/>
        <v>78.381552198198705</v>
      </c>
      <c r="Q29" s="9" t="s">
        <v>12</v>
      </c>
      <c r="R29" s="55" t="s">
        <v>12</v>
      </c>
      <c r="S29" s="55">
        <v>6.6879999999999997</v>
      </c>
      <c r="T29" s="55">
        <v>7.05</v>
      </c>
      <c r="U29" s="55">
        <v>7.3810000000000002</v>
      </c>
      <c r="V29" s="3">
        <v>7.6539999999999999</v>
      </c>
      <c r="W29" s="3">
        <v>7.9660000000000002</v>
      </c>
      <c r="X29" s="3" t="s">
        <v>12</v>
      </c>
      <c r="Y29" s="3">
        <v>8.5530000000000008</v>
      </c>
      <c r="Z29" s="15" t="s">
        <v>12</v>
      </c>
      <c r="AA29" s="10">
        <f t="shared" si="5"/>
        <v>7.9660000000000002</v>
      </c>
      <c r="AB29" s="9">
        <f t="shared" si="6"/>
        <v>0.58499999999999996</v>
      </c>
      <c r="AC29" s="10">
        <f t="shared" si="7"/>
        <v>0.58700000000000063</v>
      </c>
      <c r="AD29" s="9" t="s">
        <v>12</v>
      </c>
      <c r="AE29" s="55" t="s">
        <v>12</v>
      </c>
      <c r="AF29" s="55">
        <v>0.55800000000000005</v>
      </c>
      <c r="AG29" s="55">
        <v>0.628</v>
      </c>
      <c r="AH29" s="55">
        <v>0.70799999999999996</v>
      </c>
      <c r="AI29" s="3">
        <v>0.78500000000000003</v>
      </c>
      <c r="AJ29" s="3">
        <v>0.872</v>
      </c>
      <c r="AK29" s="3" t="s">
        <v>12</v>
      </c>
      <c r="AL29" s="3">
        <v>1.048</v>
      </c>
      <c r="AM29" s="15" t="s">
        <v>12</v>
      </c>
      <c r="AN29" s="10">
        <f t="shared" si="8"/>
        <v>0.872</v>
      </c>
      <c r="AO29" s="9">
        <f t="shared" si="9"/>
        <v>0.16400000000000003</v>
      </c>
      <c r="AP29" s="10">
        <f t="shared" si="10"/>
        <v>0.17600000000000005</v>
      </c>
      <c r="AQ29" s="9" t="s">
        <v>12</v>
      </c>
      <c r="AR29" s="55" t="s">
        <v>12</v>
      </c>
      <c r="AS29" s="55">
        <v>2.5110000000000001</v>
      </c>
      <c r="AT29" s="55">
        <v>2.6589999999999998</v>
      </c>
      <c r="AU29" s="55">
        <v>2.8250000000000002</v>
      </c>
      <c r="AV29" s="3">
        <v>2.956</v>
      </c>
      <c r="AW29" s="3">
        <v>3.09</v>
      </c>
      <c r="AX29" s="3" t="s">
        <v>12</v>
      </c>
      <c r="AY29" s="3">
        <v>3.3559999999999999</v>
      </c>
      <c r="AZ29" s="15" t="s">
        <v>12</v>
      </c>
      <c r="BA29" s="10">
        <f t="shared" si="11"/>
        <v>3.09</v>
      </c>
      <c r="BB29" s="9">
        <f t="shared" si="12"/>
        <v>0.26499999999999968</v>
      </c>
      <c r="BC29" s="10">
        <f t="shared" si="13"/>
        <v>0.26600000000000001</v>
      </c>
      <c r="BD29" s="9">
        <v>7.8879999999999999</v>
      </c>
      <c r="BE29" s="3">
        <v>8.5079999999999991</v>
      </c>
      <c r="BF29" s="15">
        <v>9.1170000000000009</v>
      </c>
      <c r="BG29" s="15">
        <f t="shared" si="14"/>
        <v>8.5079999999999991</v>
      </c>
      <c r="BH29" s="9">
        <f t="shared" si="15"/>
        <v>0.61999999999999922</v>
      </c>
      <c r="BI29" s="10">
        <f t="shared" si="16"/>
        <v>0.60900000000000176</v>
      </c>
      <c r="BJ29" s="9">
        <v>7.9020000000000001</v>
      </c>
      <c r="BK29" s="3">
        <v>8.5329999999999995</v>
      </c>
      <c r="BL29" s="15">
        <v>9.1519999999999992</v>
      </c>
      <c r="BM29" s="15">
        <f t="shared" si="17"/>
        <v>8.5329999999999995</v>
      </c>
      <c r="BN29" s="9">
        <f t="shared" si="18"/>
        <v>0.63099999999999934</v>
      </c>
      <c r="BO29" s="10">
        <f t="shared" si="19"/>
        <v>0.61899999999999977</v>
      </c>
      <c r="BP29">
        <f t="shared" si="20"/>
        <v>0</v>
      </c>
      <c r="BQ29" s="93">
        <f t="shared" si="21"/>
        <v>1.0598290598290585</v>
      </c>
      <c r="BR29" s="93">
        <f t="shared" si="22"/>
        <v>1.0786324786324775</v>
      </c>
      <c r="BS29" s="93" t="str">
        <f>VLOOKUP(C29,'Koppeling locatie - aslocatie'!$A$2:$C$8139,2,FALSE)</f>
        <v>maas204</v>
      </c>
      <c r="BT29" s="93">
        <f>VLOOKUP($BS29,aslocaties_v01!$C$3:$AA$500,MATCH($K$3/10,aslocaties_v01!$C$2:$X$2),FALSE)</f>
        <v>7.3739999999999997</v>
      </c>
      <c r="BU29" s="93">
        <f>VLOOKUP(BS29,aslocaties_v01!$C$3:$AA$500,MATCH($K$3,aslocaties_v01!$C$2:$X$2),FALSE)</f>
        <v>7.9630000000000001</v>
      </c>
      <c r="BV29" s="93">
        <f>VLOOKUP(BS29,aslocaties_v01!$C$3:$AA$500,MATCH($K$3*10,aslocaties_v01!$C$2:$Y$2),FALSE)</f>
        <v>8.5500000000000007</v>
      </c>
      <c r="BW29" s="93">
        <f t="shared" si="23"/>
        <v>0.58900000000000041</v>
      </c>
      <c r="BX29" s="93">
        <f t="shared" si="24"/>
        <v>0.58700000000000063</v>
      </c>
      <c r="BY29" s="94">
        <f t="shared" si="25"/>
        <v>6.8376068376077015E-3</v>
      </c>
      <c r="BZ29" s="94">
        <f t="shared" si="26"/>
        <v>0</v>
      </c>
      <c r="CA29" s="94">
        <f t="shared" si="27"/>
        <v>7.0000000000005613E-3</v>
      </c>
      <c r="CB29">
        <f t="shared" si="28"/>
        <v>3.0000000000001137E-3</v>
      </c>
      <c r="CC29" s="58">
        <f t="shared" si="29"/>
        <v>3.0000000000001137E-3</v>
      </c>
      <c r="CD29" s="95" t="b">
        <f t="shared" si="30"/>
        <v>0</v>
      </c>
      <c r="CE29" s="96" t="b">
        <f t="shared" si="31"/>
        <v>1</v>
      </c>
      <c r="CF29" t="b">
        <f t="shared" si="32"/>
        <v>1</v>
      </c>
      <c r="CG29" t="b">
        <f t="shared" si="33"/>
        <v>1</v>
      </c>
      <c r="CH29" s="84" t="b">
        <f t="shared" si="34"/>
        <v>1</v>
      </c>
      <c r="CI29">
        <f t="shared" si="35"/>
        <v>0.872</v>
      </c>
      <c r="CJ29" t="b">
        <f t="shared" si="36"/>
        <v>1</v>
      </c>
      <c r="CK29" t="b">
        <f t="shared" si="37"/>
        <v>1</v>
      </c>
      <c r="CL29" s="84" t="b">
        <f t="shared" si="57"/>
        <v>1</v>
      </c>
      <c r="CM29">
        <f t="shared" si="38"/>
        <v>3.09</v>
      </c>
      <c r="CN29" t="b">
        <f t="shared" si="39"/>
        <v>1</v>
      </c>
      <c r="CO29" s="84">
        <f t="shared" si="40"/>
        <v>5.8542993786654826E-2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2020</v>
      </c>
      <c r="B30" s="3">
        <v>2</v>
      </c>
      <c r="C30" s="3" t="s">
        <v>2244</v>
      </c>
      <c r="D30" s="3" t="str">
        <f t="shared" si="0"/>
        <v>MA_1_41-3_dk_0469</v>
      </c>
      <c r="E30" s="3" t="str">
        <f t="shared" si="1"/>
        <v>0469</v>
      </c>
      <c r="F30" s="3">
        <v>157049.59400000001</v>
      </c>
      <c r="G30" s="15">
        <v>426853.03100000002</v>
      </c>
      <c r="H30" s="35" t="str">
        <f t="shared" si="2"/>
        <v>ja</v>
      </c>
      <c r="I30" s="42">
        <v>246</v>
      </c>
      <c r="J30" s="20" t="s">
        <v>2281</v>
      </c>
      <c r="K30" s="48">
        <v>10000</v>
      </c>
      <c r="L30" s="28">
        <f t="shared" si="54"/>
        <v>1</v>
      </c>
      <c r="M30" s="28">
        <f t="shared" si="55"/>
        <v>1</v>
      </c>
      <c r="N30" s="56">
        <f t="shared" si="3"/>
        <v>10000</v>
      </c>
      <c r="O30" s="33">
        <f t="shared" si="56"/>
        <v>78.381552198198705</v>
      </c>
      <c r="P30" s="37" t="s">
        <v>12</v>
      </c>
      <c r="Q30" s="9" t="s">
        <v>12</v>
      </c>
      <c r="R30" s="55" t="s">
        <v>12</v>
      </c>
      <c r="S30" s="55">
        <v>6.6879999999999997</v>
      </c>
      <c r="T30" s="55">
        <v>7.05</v>
      </c>
      <c r="U30" s="55">
        <v>7.3810000000000002</v>
      </c>
      <c r="V30" s="3">
        <v>7.6539999999999999</v>
      </c>
      <c r="W30" s="3">
        <v>7.9660000000000002</v>
      </c>
      <c r="X30" s="3" t="s">
        <v>12</v>
      </c>
      <c r="Y30" s="3">
        <v>8.5530000000000008</v>
      </c>
      <c r="Z30" s="15" t="s">
        <v>12</v>
      </c>
      <c r="AA30" s="10">
        <f t="shared" si="5"/>
        <v>7.9660000000000002</v>
      </c>
      <c r="AB30" s="9">
        <f t="shared" si="6"/>
        <v>0.58499999999999996</v>
      </c>
      <c r="AC30" s="10">
        <f t="shared" si="7"/>
        <v>0.58700000000000063</v>
      </c>
      <c r="AD30" s="9" t="s">
        <v>12</v>
      </c>
      <c r="AE30" s="55" t="s">
        <v>12</v>
      </c>
      <c r="AF30" s="55">
        <v>0.46800000000000003</v>
      </c>
      <c r="AG30" s="55">
        <v>0.53800000000000003</v>
      </c>
      <c r="AH30" s="55">
        <v>0.61499999999999999</v>
      </c>
      <c r="AI30" s="3">
        <v>0.69</v>
      </c>
      <c r="AJ30" s="3">
        <v>0.78100000000000003</v>
      </c>
      <c r="AK30" s="3" t="s">
        <v>12</v>
      </c>
      <c r="AL30" s="3">
        <v>0.97899999999999998</v>
      </c>
      <c r="AM30" s="15" t="s">
        <v>12</v>
      </c>
      <c r="AN30" s="10">
        <f t="shared" si="8"/>
        <v>0.78100000000000003</v>
      </c>
      <c r="AO30" s="9">
        <f t="shared" si="9"/>
        <v>0.16600000000000004</v>
      </c>
      <c r="AP30" s="10">
        <f t="shared" si="10"/>
        <v>0.19799999999999995</v>
      </c>
      <c r="AQ30" s="9" t="s">
        <v>12</v>
      </c>
      <c r="AR30" s="55" t="s">
        <v>12</v>
      </c>
      <c r="AS30" s="55">
        <v>2.31</v>
      </c>
      <c r="AT30" s="55">
        <v>2.46</v>
      </c>
      <c r="AU30" s="55">
        <v>2.6230000000000002</v>
      </c>
      <c r="AV30" s="3">
        <v>2.78</v>
      </c>
      <c r="AW30" s="3">
        <v>2.9260000000000002</v>
      </c>
      <c r="AX30" s="3" t="s">
        <v>12</v>
      </c>
      <c r="AY30" s="3">
        <v>3.2269999999999999</v>
      </c>
      <c r="AZ30" s="15" t="s">
        <v>12</v>
      </c>
      <c r="BA30" s="10">
        <f t="shared" si="11"/>
        <v>2.9260000000000002</v>
      </c>
      <c r="BB30" s="9">
        <f t="shared" si="12"/>
        <v>0.30299999999999994</v>
      </c>
      <c r="BC30" s="10">
        <f t="shared" si="13"/>
        <v>0.30099999999999971</v>
      </c>
      <c r="BD30" s="9">
        <v>7.8280000000000003</v>
      </c>
      <c r="BE30" s="3">
        <v>8.4420000000000002</v>
      </c>
      <c r="BF30" s="15">
        <v>9.0410000000000004</v>
      </c>
      <c r="BG30" s="15">
        <f t="shared" si="14"/>
        <v>8.4420000000000002</v>
      </c>
      <c r="BH30" s="9">
        <f t="shared" si="15"/>
        <v>0.61399999999999988</v>
      </c>
      <c r="BI30" s="10">
        <f t="shared" si="16"/>
        <v>0.5990000000000002</v>
      </c>
      <c r="BJ30" s="9">
        <v>7.84</v>
      </c>
      <c r="BK30" s="3">
        <v>8.4619999999999997</v>
      </c>
      <c r="BL30" s="15">
        <v>9.0690000000000008</v>
      </c>
      <c r="BM30" s="15">
        <f t="shared" si="17"/>
        <v>8.4619999999999997</v>
      </c>
      <c r="BN30" s="9">
        <f t="shared" si="18"/>
        <v>0.62199999999999989</v>
      </c>
      <c r="BO30" s="10">
        <f t="shared" si="19"/>
        <v>0.60700000000000109</v>
      </c>
      <c r="BP30">
        <f t="shared" si="20"/>
        <v>0</v>
      </c>
      <c r="BQ30" s="93">
        <f t="shared" si="21"/>
        <v>1.0495726495726494</v>
      </c>
      <c r="BR30" s="93">
        <f t="shared" si="22"/>
        <v>1.063247863247863</v>
      </c>
      <c r="BS30" s="93" t="str">
        <f>VLOOKUP(C30,'Koppeling locatie - aslocatie'!$A$2:$C$8139,2,FALSE)</f>
        <v>maas204</v>
      </c>
      <c r="BT30" s="93">
        <f>VLOOKUP($BS30,aslocaties_v01!$C$3:$AA$500,MATCH($K$3/10,aslocaties_v01!$C$2:$X$2),FALSE)</f>
        <v>7.3739999999999997</v>
      </c>
      <c r="BU30" s="93">
        <f>VLOOKUP(BS30,aslocaties_v01!$C$3:$AA$500,MATCH($K$3,aslocaties_v01!$C$2:$X$2),FALSE)</f>
        <v>7.9630000000000001</v>
      </c>
      <c r="BV30" s="93">
        <f>VLOOKUP(BS30,aslocaties_v01!$C$3:$AA$500,MATCH($K$3*10,aslocaties_v01!$C$2:$Y$2),FALSE)</f>
        <v>8.5500000000000007</v>
      </c>
      <c r="BW30" s="93">
        <f t="shared" si="23"/>
        <v>0.58900000000000041</v>
      </c>
      <c r="BX30" s="93">
        <f t="shared" si="24"/>
        <v>0.58700000000000063</v>
      </c>
      <c r="BY30" s="94">
        <f t="shared" si="25"/>
        <v>6.8376068376077015E-3</v>
      </c>
      <c r="BZ30" s="94">
        <f t="shared" si="26"/>
        <v>0</v>
      </c>
      <c r="CA30" s="94">
        <f t="shared" si="27"/>
        <v>7.0000000000005613E-3</v>
      </c>
      <c r="CB30">
        <f t="shared" si="28"/>
        <v>3.0000000000001137E-3</v>
      </c>
      <c r="CC30" s="58">
        <f t="shared" si="29"/>
        <v>3.0000000000001137E-3</v>
      </c>
      <c r="CD30" s="95" t="b">
        <f t="shared" si="30"/>
        <v>0</v>
      </c>
      <c r="CE30" s="96" t="b">
        <f t="shared" si="31"/>
        <v>1</v>
      </c>
      <c r="CF30" t="b">
        <f t="shared" si="32"/>
        <v>1</v>
      </c>
      <c r="CG30" t="b">
        <f t="shared" si="33"/>
        <v>1</v>
      </c>
      <c r="CH30" s="84" t="b">
        <f t="shared" si="34"/>
        <v>1</v>
      </c>
      <c r="CI30">
        <f t="shared" si="35"/>
        <v>0.78100000000000003</v>
      </c>
      <c r="CJ30" t="b">
        <f t="shared" si="36"/>
        <v>1</v>
      </c>
      <c r="CK30" t="b">
        <f t="shared" si="37"/>
        <v>1</v>
      </c>
      <c r="CL30" s="84" t="b">
        <f t="shared" si="57"/>
        <v>1</v>
      </c>
      <c r="CM30">
        <f t="shared" si="38"/>
        <v>2.9260000000000002</v>
      </c>
      <c r="CN30" t="b">
        <f t="shared" si="39"/>
        <v>1</v>
      </c>
      <c r="CO30" s="84">
        <f t="shared" si="40"/>
        <v>5.8476018111950037E-2</v>
      </c>
      <c r="CP30" t="b">
        <f t="shared" si="41"/>
        <v>1</v>
      </c>
      <c r="CQ30" s="96" t="b">
        <f t="shared" si="42"/>
        <v>1</v>
      </c>
      <c r="CR30" t="b">
        <f t="shared" si="43"/>
        <v>1</v>
      </c>
      <c r="CS30" t="b">
        <f t="shared" si="44"/>
        <v>1</v>
      </c>
      <c r="CT30" t="b">
        <f t="shared" si="45"/>
        <v>1</v>
      </c>
      <c r="CU30" t="b">
        <f t="shared" si="46"/>
        <v>1</v>
      </c>
      <c r="CV30" s="84" t="str">
        <f>IF(P30="-","-",ABS(#REF!-AA30)&lt;P30*$CR$1)</f>
        <v>-</v>
      </c>
      <c r="CW30" t="str">
        <f>IF(P30="-","-",ABS(#REF!-BG30)&lt;P30*$CS$1)</f>
        <v>-</v>
      </c>
      <c r="CX30" t="str">
        <f>IF(P30="-","-",ABS(#REF!-BM30)&lt;P30*$CT$1)</f>
        <v>-</v>
      </c>
      <c r="CY30" t="str">
        <f>IF(P30="-","-",ABS(#REF!-AN30)&lt;P30*$CU$1)</f>
        <v>-</v>
      </c>
      <c r="CZ30" t="str">
        <f>IF(P30="-","-",ABS(BA30-#REF!)&lt;P30*$CV$1)</f>
        <v>-</v>
      </c>
      <c r="DA30" s="84">
        <f t="shared" si="52"/>
        <v>0</v>
      </c>
      <c r="DB30" t="b">
        <f t="shared" si="53"/>
        <v>0</v>
      </c>
    </row>
  </sheetData>
  <sortState xmlns:xlrd2="http://schemas.microsoft.com/office/spreadsheetml/2017/richdata2" ref="A3:DB30">
    <sortCondition ref="D3"/>
  </sortState>
  <mergeCells count="2">
    <mergeCell ref="A1:G1"/>
    <mergeCell ref="DB1:DB2"/>
  </mergeCells>
  <conditionalFormatting sqref="O3:P30">
    <cfRule type="cellIs" dxfId="14" priority="1356" stopIfTrue="1" operator="equal">
      <formula>"-"</formula>
    </cfRule>
    <cfRule type="cellIs" dxfId="13" priority="1357" stopIfTrue="1" operator="greaterThan">
      <formula>300</formula>
    </cfRule>
    <cfRule type="cellIs" dxfId="12" priority="1358" stopIfTrue="1" operator="greaterThanOrEqual">
      <formula>125</formula>
    </cfRule>
  </conditionalFormatting>
  <conditionalFormatting sqref="H3:I30">
    <cfRule type="cellIs" dxfId="11" priority="1354" operator="equal">
      <formula>"nee"</formula>
    </cfRule>
    <cfRule type="cellIs" dxfId="10" priority="1355" operator="equal">
      <formula>"ja"</formula>
    </cfRule>
  </conditionalFormatting>
  <conditionalFormatting sqref="BQ3:BS30">
    <cfRule type="iconSet" priority="8295">
      <iconSet iconSet="3Symbols2">
        <cfvo type="percent" val="0"/>
        <cfvo type="num" val="0.95"/>
        <cfvo type="num" val="1"/>
      </iconSet>
    </cfRule>
  </conditionalFormatting>
  <conditionalFormatting sqref="BY3:BZ30">
    <cfRule type="iconSet" priority="8296">
      <iconSet iconSet="3Symbols2" reverse="1">
        <cfvo type="percent" val="0"/>
        <cfvo type="num" val="7.4999999999999997E-2" gte="0"/>
        <cfvo type="num" val="0.1" gte="0"/>
      </iconSet>
    </cfRule>
  </conditionalFormatting>
  <conditionalFormatting sqref="CA3:CD30">
    <cfRule type="iconSet" priority="8297">
      <iconSet iconSet="3Symbols2" reverse="1">
        <cfvo type="percent" val="0"/>
        <cfvo type="num" val="0.1"/>
        <cfvo type="num" val="0.15"/>
      </iconSet>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lad32"/>
  <dimension ref="A1:DB469"/>
  <sheetViews>
    <sheetView zoomScaleNormal="100" workbookViewId="0">
      <selection activeCell="AA260" sqref="AA260:DB469"/>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0.2</v>
      </c>
      <c r="CV1" s="60">
        <v>0.5</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0</v>
      </c>
      <c r="BE2" s="40">
        <f>INT(1 * $K$3/$L$3*$M$3)</f>
        <v>0</v>
      </c>
      <c r="BF2" s="50">
        <f>INT(10 * $K$3/$L$3*$M$3)</f>
        <v>0</v>
      </c>
      <c r="BG2" s="16" t="s">
        <v>23</v>
      </c>
      <c r="BH2" s="4" t="s">
        <v>16</v>
      </c>
      <c r="BI2" s="5" t="s">
        <v>17</v>
      </c>
      <c r="BJ2" s="39">
        <f>INT(0.1 * $K$3/$L$3*$M$3)</f>
        <v>0</v>
      </c>
      <c r="BK2" s="40">
        <f>INT(1 * $K$3/$L$3*$M$3)</f>
        <v>0</v>
      </c>
      <c r="BL2" s="50">
        <f>INT(10 * $K$3/$L$3*$M$3)</f>
        <v>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ht="13.5" thickBot="1">
      <c r="A3" s="6">
        <v>621</v>
      </c>
      <c r="B3" s="7">
        <v>1</v>
      </c>
      <c r="C3" s="7" t="s">
        <v>457</v>
      </c>
      <c r="D3" s="7" t="s">
        <v>12</v>
      </c>
      <c r="E3" s="7" t="s">
        <v>12</v>
      </c>
      <c r="F3" s="7">
        <v>118105.969</v>
      </c>
      <c r="G3" s="14">
        <v>414147.75</v>
      </c>
      <c r="H3" s="34" t="str">
        <f t="shared" ref="H3:H66" si="0">IF(COUNTIF(C:C, "="&amp;C3)=1,"ja", "nee")</f>
        <v>ja</v>
      </c>
      <c r="I3" s="155" t="s">
        <v>2402</v>
      </c>
      <c r="J3" s="47" t="s">
        <v>456</v>
      </c>
      <c r="K3" s="115">
        <v>10000</v>
      </c>
      <c r="L3" s="45">
        <v>0.24</v>
      </c>
      <c r="M3" s="49">
        <v>0</v>
      </c>
      <c r="N3" s="46">
        <f t="shared" ref="N3:N66" si="1">INT(K3/L3*M3)</f>
        <v>0</v>
      </c>
      <c r="O3" s="32" t="s">
        <v>12</v>
      </c>
      <c r="P3" s="37">
        <f t="shared" ref="P3:P66" si="2">SQRT((F3-F4)^2+(G3-G4)^2)</f>
        <v>48.634665795096716</v>
      </c>
      <c r="Q3" s="6" t="s">
        <v>12</v>
      </c>
      <c r="R3" s="54" t="s">
        <v>12</v>
      </c>
      <c r="S3" s="54">
        <v>2.8039999999999998</v>
      </c>
      <c r="T3" s="54">
        <v>2.9889999999999999</v>
      </c>
      <c r="U3" s="54">
        <v>3.1819999999999999</v>
      </c>
      <c r="V3" s="7">
        <v>3.3620000000000001</v>
      </c>
      <c r="W3" s="7">
        <v>3.5720000000000001</v>
      </c>
      <c r="X3" s="7" t="s">
        <v>12</v>
      </c>
      <c r="Y3" s="7">
        <v>3.9990000000000001</v>
      </c>
      <c r="Z3" s="14" t="s">
        <v>12</v>
      </c>
      <c r="AA3" s="8">
        <f t="shared" ref="AA3:AA66" si="3">LOOKUP($K3,$Q$2:$Z$2,Q3:Z3)</f>
        <v>3.5720000000000001</v>
      </c>
      <c r="AB3" s="6">
        <f t="shared" ref="AB3:AB66" si="4">LOOKUP($K3,$Q$2:$Z$2,Q3:Z3)-LOOKUP(0.1*$K3,$Q$2:$Z$2,Q3:Z3)</f>
        <v>0.39000000000000012</v>
      </c>
      <c r="AC3" s="8">
        <f t="shared" ref="AC3:AC66" si="5">LOOKUP(10*$K3,$Q$2:$Z$2,Q3:Z3)-LOOKUP($K3,$Q$2:$Z$2,Q3:Z3)</f>
        <v>0.42700000000000005</v>
      </c>
      <c r="AD3" s="6"/>
      <c r="AE3" s="54"/>
      <c r="AF3" s="54"/>
      <c r="AG3" s="54"/>
      <c r="AH3" s="54"/>
      <c r="AI3" s="7"/>
      <c r="AJ3" s="7"/>
      <c r="AK3" s="7"/>
      <c r="AL3" s="7"/>
      <c r="AM3" s="14"/>
      <c r="AN3" s="8"/>
      <c r="AO3" s="6"/>
      <c r="AP3" s="8"/>
      <c r="AQ3" s="6"/>
      <c r="AR3" s="54"/>
      <c r="AS3" s="54"/>
      <c r="AT3" s="54"/>
      <c r="AU3" s="54"/>
      <c r="AV3" s="7"/>
      <c r="AW3" s="7"/>
      <c r="AX3" s="7"/>
      <c r="AY3" s="7"/>
      <c r="AZ3" s="14"/>
      <c r="BA3" s="8"/>
      <c r="BB3" s="6"/>
      <c r="BC3" s="8"/>
      <c r="BD3" s="6"/>
      <c r="BE3" s="7"/>
      <c r="BF3" s="14"/>
      <c r="BG3" s="8"/>
      <c r="BH3" s="6"/>
      <c r="BI3" s="8"/>
      <c r="BJ3" s="6"/>
      <c r="BK3" s="7"/>
      <c r="BL3" s="14"/>
      <c r="BM3" s="8"/>
      <c r="BN3" s="6"/>
      <c r="BO3" s="8"/>
      <c r="BP3">
        <f>IF(AND(ISERROR(FIND("Fout",Q3)), ISERROR(FIND("Fout",AD3)), ISERROR(FIND("Fout",AQ3)), ISERROR(FIND( "Fout",BD3)), ISERROR(FIND( "Fout",BJ3))),0,1)</f>
        <v>0</v>
      </c>
      <c r="BQ3" s="93">
        <f>IF(AB3=0, -1, BH3/AB3)</f>
        <v>0</v>
      </c>
      <c r="BR3" s="93">
        <f>IF(AB3=0,-1,BN3/AB3)</f>
        <v>0</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VLOOKUP(BS3,aslocaties_v01!$C$3:$AA$349,MATCH($K$3*10,aslocaties_v01!$C$2:$X$2),FALSE)</f>
        <v>#N/A</v>
      </c>
      <c r="BW3" s="93" t="e">
        <f>BU3-BT3</f>
        <v>#N/A</v>
      </c>
      <c r="BX3" s="93" t="e">
        <f>BV3-BU3</f>
        <v>#N/A</v>
      </c>
      <c r="BY3" s="94">
        <f>IFERROR(ABS(1-BW3/AB3), 999)</f>
        <v>999</v>
      </c>
      <c r="BZ3" s="94">
        <f>IFERROR(ABS(1-BX3/AC3), 999)</f>
        <v>999</v>
      </c>
      <c r="CA3" s="94" t="e">
        <f>ABS(LOOKUP(0.1*$K3,$Q$2:$Z$2,Q3:Z3)-BT3)</f>
        <v>#N/A</v>
      </c>
      <c r="CB3" t="e">
        <f>ABS(LOOKUP($K3,$Q$2:$Z$2,Q3:Z3)-BU3)</f>
        <v>#N/A</v>
      </c>
      <c r="CC3" s="58" t="e">
        <f>ABS(LOOKUP(10*$K3,$Q$2:$Z$2,Q3:Z3)-BV3)</f>
        <v>#N/A</v>
      </c>
      <c r="CD3" s="95" t="e">
        <f>OR(BY3&gt;0.1,BZ3&gt;0.1, CA3&gt;=0.15, CB3&gt;=0.15, CC3&gt;=0.15)</f>
        <v>#N/A</v>
      </c>
      <c r="CE3" s="96" t="b">
        <f>AA3&lt;AVERAGE(AA:AA)+2*STDEV(AA:AA)</f>
        <v>1</v>
      </c>
      <c r="CF3" t="e">
        <f>BG3&lt;AVERAGE(BG:BG)+2*STDEV(BG:BG)</f>
        <v>#DIV/0!</v>
      </c>
      <c r="CG3" t="e">
        <f>BM3&lt;AVERAGE(BM:BM)+2*STDEV(BM:BM)</f>
        <v>#DIV/0!</v>
      </c>
      <c r="CH3" s="84" t="b">
        <f>AN3&gt;0.25</f>
        <v>0</v>
      </c>
      <c r="CI3" t="str">
        <f>IF(CH3,AN3,"")</f>
        <v/>
      </c>
      <c r="CJ3" t="e">
        <f>CI3&lt;AVERAGE(CI:CI)+3*STDEV(CI:CI)</f>
        <v>#DIV/0!</v>
      </c>
      <c r="CK3" t="b">
        <f>AN3&lt;1.25</f>
        <v>1</v>
      </c>
      <c r="CL3" s="84" t="e">
        <f>BA3&gt;AVERAGE(BA:BA)-2*STDEV(BA:BA)</f>
        <v>#DIV/0!</v>
      </c>
      <c r="CM3" t="e">
        <f>IF(CL3,BA3,"")</f>
        <v>#DIV/0!</v>
      </c>
      <c r="CN3" t="e">
        <f>CM3&lt;AVERAGE(CM:CM)+3*STDEV(CM:CM)</f>
        <v>#DIV/0!</v>
      </c>
      <c r="CO3" s="84">
        <f>IF(BA3=0, -1, AN3/(1.56*BA3^2))</f>
        <v>-1</v>
      </c>
      <c r="CP3" t="b">
        <f>OR(CO3&gt;0.035, CO3&lt;0.065)</f>
        <v>1</v>
      </c>
      <c r="CQ3" s="96" t="str">
        <f>IF(O3="-", "-", ABS(AA3-AA2)&lt;O3*$CR$1)</f>
        <v>-</v>
      </c>
      <c r="CR3" t="str">
        <f>IF(O3="-","-",ABS(BG3-BG2)&lt;O3*$CS$1)</f>
        <v>-</v>
      </c>
      <c r="CS3" t="str">
        <f>IF(O3="-","-",ABS(BM3-BM2)&lt;O3*$CT$1)</f>
        <v>-</v>
      </c>
      <c r="CT3" t="str">
        <f>IF(O3="-","-",ABS(AN3-AN2)&lt;O3*$CU$1)</f>
        <v>-</v>
      </c>
      <c r="CU3" t="str">
        <f>IF(O3="-","-",ABS(BA2-BA3)&lt;O3*$CV$1)</f>
        <v>-</v>
      </c>
      <c r="CV3" s="84" t="b">
        <f>IF(P3="-","-",ABS(AA4-AA3)&lt;P3*$CR$1)</f>
        <v>1</v>
      </c>
      <c r="CW3" t="b">
        <f>IF(P3="-","-",ABS(BG4-BG3)&lt;P3*$CS$1)</f>
        <v>1</v>
      </c>
      <c r="CX3" t="b">
        <f>IF(P3="-","-",ABS(BM4-BM3)&lt;P3*$CT$1)</f>
        <v>1</v>
      </c>
      <c r="CY3" t="b">
        <f>IF(P3="-","-",ABS(AN4-AN3)&lt;P3*$CU$1)</f>
        <v>1</v>
      </c>
      <c r="CZ3" t="b">
        <f>IF(P3="-","-",ABS(BA3-BA4)&lt;P3*$CV$1)</f>
        <v>1</v>
      </c>
      <c r="DA3" s="84">
        <f>IFERROR(IF(AND(CQ3:CU3),0,1), 0)+IFERROR(IF(AND(CV3:CZ3),0,1),0)</f>
        <v>0</v>
      </c>
      <c r="DB3" t="e">
        <f>AND(DA3&gt;0,CD3)</f>
        <v>#N/A</v>
      </c>
    </row>
    <row r="4" spans="1:106" ht="13.5" thickBot="1">
      <c r="A4" s="9">
        <v>622</v>
      </c>
      <c r="B4" s="3">
        <v>1</v>
      </c>
      <c r="C4" s="3" t="s">
        <v>458</v>
      </c>
      <c r="D4" s="3" t="s">
        <v>12</v>
      </c>
      <c r="E4" s="3" t="s">
        <v>12</v>
      </c>
      <c r="F4" s="3">
        <v>118059.07799999999</v>
      </c>
      <c r="G4" s="15">
        <v>414160.65600000002</v>
      </c>
      <c r="H4" s="35" t="str">
        <f t="shared" si="0"/>
        <v>ja</v>
      </c>
      <c r="I4" s="155" t="s">
        <v>2402</v>
      </c>
      <c r="J4" s="20" t="s">
        <v>456</v>
      </c>
      <c r="K4" s="97">
        <v>10000</v>
      </c>
      <c r="L4" s="28">
        <f t="shared" ref="L4:L258" si="6">L3</f>
        <v>0.24</v>
      </c>
      <c r="M4" s="28">
        <f t="shared" ref="M4:M67" si="7">M3</f>
        <v>0</v>
      </c>
      <c r="N4" s="56">
        <f t="shared" si="1"/>
        <v>0</v>
      </c>
      <c r="O4" s="33">
        <f t="shared" ref="O4:O67" si="8">SQRT((F3-F4)^2+(G3-G4)^2)</f>
        <v>48.634665795096716</v>
      </c>
      <c r="P4" s="37">
        <f t="shared" si="2"/>
        <v>122.34195859965129</v>
      </c>
      <c r="Q4" s="9" t="s">
        <v>12</v>
      </c>
      <c r="R4" s="55" t="s">
        <v>12</v>
      </c>
      <c r="S4" s="55">
        <v>2.802</v>
      </c>
      <c r="T4" s="55">
        <v>2.9870000000000001</v>
      </c>
      <c r="U4" s="55">
        <v>3.18</v>
      </c>
      <c r="V4" s="3">
        <v>3.36</v>
      </c>
      <c r="W4" s="3">
        <v>3.57</v>
      </c>
      <c r="X4" s="3" t="s">
        <v>12</v>
      </c>
      <c r="Y4" s="3">
        <v>3.9980000000000002</v>
      </c>
      <c r="Z4" s="15" t="s">
        <v>12</v>
      </c>
      <c r="AA4" s="10">
        <f t="shared" si="3"/>
        <v>3.57</v>
      </c>
      <c r="AB4" s="9">
        <f t="shared" si="4"/>
        <v>0.38999999999999968</v>
      </c>
      <c r="AC4" s="10">
        <f t="shared" si="5"/>
        <v>0.42800000000000038</v>
      </c>
      <c r="AD4" s="9"/>
      <c r="AE4" s="55"/>
      <c r="AF4" s="55"/>
      <c r="AG4" s="55"/>
      <c r="AH4" s="55"/>
      <c r="AI4" s="3"/>
      <c r="AJ4" s="3"/>
      <c r="AK4" s="3"/>
      <c r="AL4" s="3"/>
      <c r="AM4" s="15"/>
      <c r="AN4" s="10"/>
      <c r="AO4" s="9"/>
      <c r="AP4" s="10"/>
      <c r="AQ4" s="9"/>
      <c r="AR4" s="55"/>
      <c r="AS4" s="55"/>
      <c r="AT4" s="55"/>
      <c r="AU4" s="55"/>
      <c r="AV4" s="3"/>
      <c r="AW4" s="3"/>
      <c r="AX4" s="3"/>
      <c r="AY4" s="3"/>
      <c r="AZ4" s="15"/>
      <c r="BA4" s="10"/>
      <c r="BB4" s="9"/>
      <c r="BC4" s="10"/>
      <c r="BD4" s="9"/>
      <c r="BE4" s="3"/>
      <c r="BF4" s="15"/>
      <c r="BG4" s="15"/>
      <c r="BH4" s="9"/>
      <c r="BI4" s="10"/>
      <c r="BJ4" s="9"/>
      <c r="BK4" s="3"/>
      <c r="BL4" s="15"/>
      <c r="BM4" s="15"/>
      <c r="BN4" s="9"/>
      <c r="BO4" s="10"/>
      <c r="BP4">
        <f>IF(AND(ISERROR(FIND("Fout",Q4)), ISERROR(FIND("Fout",AD4)), ISERROR(FIND("Fout",AQ4)), ISERROR(FIND( "Fout",BD4)), ISERROR(FIND( "Fout",BJ4))),0,1)</f>
        <v>0</v>
      </c>
      <c r="BQ4" s="93">
        <f>IF(AB4=0, -1, BH4/AB4)</f>
        <v>0</v>
      </c>
      <c r="BR4" s="93">
        <f>IF(AB4=0,-1,BN4/AB4)</f>
        <v>0</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VLOOKUP(BS4,aslocaties_v01!$C$3:$AA$349,MATCH($K$3*10,aslocaties_v01!$C$2:$X$2),FALSE)</f>
        <v>#N/A</v>
      </c>
      <c r="BW4" s="93" t="e">
        <f>BU4-BT4</f>
        <v>#N/A</v>
      </c>
      <c r="BX4" s="93" t="e">
        <f>BV4-BU4</f>
        <v>#N/A</v>
      </c>
      <c r="BY4" s="94">
        <f>IFERROR(ABS(1-BW4/AB4), 999)</f>
        <v>999</v>
      </c>
      <c r="BZ4" s="94">
        <f>IFERROR(ABS(1-BX4/AC4), 999)</f>
        <v>999</v>
      </c>
      <c r="CA4" s="94" t="e">
        <f>ABS(LOOKUP(0.1*$K4,$Q$2:$Z$2,Q4:Z4)-BT4)</f>
        <v>#N/A</v>
      </c>
      <c r="CB4" t="e">
        <f>ABS(LOOKUP($K4,$Q$2:$Z$2,Q4:Z4)-BU4)</f>
        <v>#N/A</v>
      </c>
      <c r="CC4" s="58" t="e">
        <f>ABS(LOOKUP(10*$K4,$Q$2:$Z$2,Q4:Z4)-BV4)</f>
        <v>#N/A</v>
      </c>
      <c r="CD4" s="95" t="e">
        <f>OR(BY4&gt;0.1,BZ4&gt;0.1, CA4&gt;=0.15, CB4&gt;=0.15, CC4&gt;=0.15)</f>
        <v>#N/A</v>
      </c>
      <c r="CE4" s="96" t="b">
        <f>AA4&lt;AVERAGE(AA:AA)+2*STDEV(AA:AA)</f>
        <v>1</v>
      </c>
      <c r="CF4" t="e">
        <f>BG4&lt;AVERAGE(BG:BG)+2*STDEV(BG:BG)</f>
        <v>#DIV/0!</v>
      </c>
      <c r="CG4" t="e">
        <f>BM4&lt;AVERAGE(BM:BM)+2*STDEV(BM:BM)</f>
        <v>#DIV/0!</v>
      </c>
      <c r="CH4" s="84" t="b">
        <f>AN4&gt;0.25</f>
        <v>0</v>
      </c>
      <c r="CI4" t="str">
        <f>IF(CH4,AN4,"")</f>
        <v/>
      </c>
      <c r="CJ4" t="e">
        <f>CI4&lt;AVERAGE(CI:CI)+3*STDEV(CI:CI)</f>
        <v>#DIV/0!</v>
      </c>
      <c r="CK4" t="b">
        <f>AN4&lt;1.25</f>
        <v>1</v>
      </c>
      <c r="CL4" s="84" t="e">
        <f>BA4&lt;AVERAGE(BA:BA)+2*STDEV(BA:BA)</f>
        <v>#DIV/0!</v>
      </c>
      <c r="CM4" t="e">
        <f>IF(CL4,BA4,"")</f>
        <v>#DIV/0!</v>
      </c>
      <c r="CN4" t="e">
        <f>CM4&lt;AVERAGE(CM:CM)+3*STDEV(CM:CM)</f>
        <v>#DIV/0!</v>
      </c>
      <c r="CO4" s="84">
        <f>IF(BA4=0, -1, AN4/(1.56*BA4^2))</f>
        <v>-1</v>
      </c>
      <c r="CP4" t="b">
        <f>OR(CO4&gt;0.035, CO4&lt;0.065)</f>
        <v>1</v>
      </c>
      <c r="CQ4" s="96" t="b">
        <f>IF(O4="-", "-", ABS(AA4-AA3)&lt;O4*$CR$1)</f>
        <v>1</v>
      </c>
      <c r="CR4" t="b">
        <f>IF(O4="-","-",ABS(BG4-BG3)&lt;O4*$CS$1)</f>
        <v>1</v>
      </c>
      <c r="CS4" t="b">
        <f>IF(O4="-","-",ABS(BM4-BM3)&lt;O4*$CT$1)</f>
        <v>1</v>
      </c>
      <c r="CT4" t="b">
        <f>IF(O4="-","-",ABS(AN4-AN3)&lt;O4*$CU$1)</f>
        <v>1</v>
      </c>
      <c r="CU4" t="b">
        <f>IF(O4="-","-",ABS(BA3-BA4)&lt;O4*$CV$1)</f>
        <v>1</v>
      </c>
      <c r="CV4" s="84" t="b">
        <f>IF(P4="-","-",ABS(AA5-AA4)&lt;P4*$CR$1)</f>
        <v>1</v>
      </c>
      <c r="CW4" t="b">
        <f>IF(P4="-","-",ABS(BG5-BG4)&lt;P4*$CS$1)</f>
        <v>1</v>
      </c>
      <c r="CX4" t="b">
        <f>IF(P4="-","-",ABS(BM5-BM4)&lt;P4*$CT$1)</f>
        <v>1</v>
      </c>
      <c r="CY4" t="b">
        <f>IF(P4="-","-",ABS(AN5-AN4)&lt;P4*$CU$1)</f>
        <v>1</v>
      </c>
      <c r="CZ4" t="b">
        <f>IF(P4="-","-",ABS(BA4-BA5)&lt;P4*$CV$1)</f>
        <v>1</v>
      </c>
      <c r="DA4" s="84">
        <f>IFERROR(IF(AND(CQ4:CU4),0,1), 0)+IFERROR(IF(AND(CV4:CZ4),0,1),0)</f>
        <v>0</v>
      </c>
      <c r="DB4" t="e">
        <f>AND(DA4&gt;0,CD4)</f>
        <v>#N/A</v>
      </c>
    </row>
    <row r="5" spans="1:106" ht="13.5" thickBot="1">
      <c r="A5" s="9">
        <v>623</v>
      </c>
      <c r="B5" s="3">
        <v>1</v>
      </c>
      <c r="C5" s="3" t="s">
        <v>459</v>
      </c>
      <c r="D5" s="3" t="s">
        <v>12</v>
      </c>
      <c r="E5" s="3" t="s">
        <v>12</v>
      </c>
      <c r="F5" s="3">
        <v>117957.125</v>
      </c>
      <c r="G5" s="15">
        <v>414093.03100000002</v>
      </c>
      <c r="H5" s="35" t="str">
        <f t="shared" si="0"/>
        <v>ja</v>
      </c>
      <c r="I5" s="155" t="s">
        <v>2402</v>
      </c>
      <c r="J5" s="20" t="s">
        <v>456</v>
      </c>
      <c r="K5" s="97">
        <v>10000</v>
      </c>
      <c r="L5" s="28">
        <f t="shared" si="6"/>
        <v>0.24</v>
      </c>
      <c r="M5" s="28">
        <f t="shared" si="7"/>
        <v>0</v>
      </c>
      <c r="N5" s="56">
        <f t="shared" si="1"/>
        <v>0</v>
      </c>
      <c r="O5" s="33">
        <f t="shared" si="8"/>
        <v>122.34195859965129</v>
      </c>
      <c r="P5" s="37">
        <f t="shared" si="2"/>
        <v>79.593241987001406</v>
      </c>
      <c r="Q5" s="9" t="s">
        <v>12</v>
      </c>
      <c r="R5" s="55" t="s">
        <v>12</v>
      </c>
      <c r="S5" s="55">
        <v>2.798</v>
      </c>
      <c r="T5" s="55">
        <v>2.9820000000000002</v>
      </c>
      <c r="U5" s="55">
        <v>3.1749999999999998</v>
      </c>
      <c r="V5" s="3">
        <v>3.355</v>
      </c>
      <c r="W5" s="3">
        <v>3.5649999999999999</v>
      </c>
      <c r="X5" s="3" t="s">
        <v>12</v>
      </c>
      <c r="Y5" s="3">
        <v>3.9940000000000002</v>
      </c>
      <c r="Z5" s="15" t="s">
        <v>12</v>
      </c>
      <c r="AA5" s="10">
        <f t="shared" si="3"/>
        <v>3.5649999999999999</v>
      </c>
      <c r="AB5" s="9">
        <f t="shared" si="4"/>
        <v>0.39000000000000012</v>
      </c>
      <c r="AC5" s="10">
        <f t="shared" si="5"/>
        <v>0.42900000000000027</v>
      </c>
      <c r="AD5" s="9"/>
      <c r="AE5" s="55"/>
      <c r="AF5" s="55"/>
      <c r="AG5" s="55"/>
      <c r="AH5" s="55"/>
      <c r="AI5" s="3"/>
      <c r="AJ5" s="3"/>
      <c r="AK5" s="3"/>
      <c r="AL5" s="3"/>
      <c r="AM5" s="15"/>
      <c r="AN5" s="10"/>
      <c r="AO5" s="9"/>
      <c r="AP5" s="10"/>
      <c r="AQ5" s="9"/>
      <c r="AR5" s="55"/>
      <c r="AS5" s="55"/>
      <c r="AT5" s="55"/>
      <c r="AU5" s="55"/>
      <c r="AV5" s="3"/>
      <c r="AW5" s="3"/>
      <c r="AX5" s="3"/>
      <c r="AY5" s="3"/>
      <c r="AZ5" s="15"/>
      <c r="BA5" s="10"/>
      <c r="BB5" s="9"/>
      <c r="BC5" s="10"/>
      <c r="BD5" s="9"/>
      <c r="BE5" s="3"/>
      <c r="BF5" s="15"/>
      <c r="BG5" s="15"/>
      <c r="BH5" s="9"/>
      <c r="BI5" s="10"/>
      <c r="BJ5" s="9"/>
      <c r="BK5" s="3"/>
      <c r="BL5" s="15"/>
      <c r="BM5" s="15"/>
      <c r="BN5" s="9"/>
      <c r="BO5" s="10"/>
      <c r="BP5">
        <f t="shared" ref="BP5:BP68" si="9">IF(AND(ISERROR(FIND("Fout",Q5)), ISERROR(FIND("Fout",AD5)), ISERROR(FIND("Fout",AQ5)), ISERROR(FIND( "Fout",BD5)), ISERROR(FIND( "Fout",BJ5))),0,1)</f>
        <v>0</v>
      </c>
      <c r="BQ5" s="93">
        <f t="shared" ref="BQ5:BQ68" si="10">IF(AB5=0, -1, BH5/AB5)</f>
        <v>0</v>
      </c>
      <c r="BR5" s="93">
        <f t="shared" ref="BR5:BR68" si="11">IF(AB5=0,-1,BN5/AB5)</f>
        <v>0</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VLOOKUP(BS5,aslocaties_v01!$C$3:$AA$349,MATCH($K$3*10,aslocaties_v01!$C$2:$X$2),FALSE)</f>
        <v>#N/A</v>
      </c>
      <c r="BW5" s="93" t="e">
        <f t="shared" ref="BW5:BW68" si="12">BU5-BT5</f>
        <v>#N/A</v>
      </c>
      <c r="BX5" s="93" t="e">
        <f t="shared" ref="BX5:BX68" si="13">BV5-BU5</f>
        <v>#N/A</v>
      </c>
      <c r="BY5" s="94">
        <f t="shared" ref="BY5:BY68" si="14">IFERROR(ABS(1-BW5/AB5), 999)</f>
        <v>999</v>
      </c>
      <c r="BZ5" s="94">
        <f t="shared" ref="BZ5:BZ68" si="15">IFERROR(ABS(1-BX5/AC5), 999)</f>
        <v>999</v>
      </c>
      <c r="CA5" s="94" t="e">
        <f t="shared" ref="CA5:CA68" si="16">ABS(LOOKUP(0.1*$K5,$Q$2:$Z$2,Q5:Z5)-BT5)</f>
        <v>#N/A</v>
      </c>
      <c r="CB5" t="e">
        <f t="shared" ref="CB5:CB68" si="17">ABS(LOOKUP($K5,$Q$2:$Z$2,Q5:Z5)-BU5)</f>
        <v>#N/A</v>
      </c>
      <c r="CC5" s="58" t="e">
        <f t="shared" ref="CC5:CC68" si="18">ABS(LOOKUP(10*$K5,$Q$2:$Z$2,Q5:Z5)-BV5)</f>
        <v>#N/A</v>
      </c>
      <c r="CD5" s="95" t="e">
        <f t="shared" ref="CD5:CD68" si="19">OR(BY5&gt;0.1,BZ5&gt;0.1, CA5&gt;=0.15, CB5&gt;=0.15, CC5&gt;=0.15)</f>
        <v>#N/A</v>
      </c>
      <c r="CE5" s="96" t="b">
        <f t="shared" ref="CE5:CE68" si="20">AA5&lt;AVERAGE(AA:AA)+2*STDEV(AA:AA)</f>
        <v>1</v>
      </c>
      <c r="CF5" t="e">
        <f t="shared" ref="CF5:CF68" si="21">BG5&lt;AVERAGE(BG:BG)+2*STDEV(BG:BG)</f>
        <v>#DIV/0!</v>
      </c>
      <c r="CG5" t="e">
        <f t="shared" ref="CG5:CG68" si="22">BM5&lt;AVERAGE(BM:BM)+2*STDEV(BM:BM)</f>
        <v>#DIV/0!</v>
      </c>
      <c r="CH5" s="84" t="b">
        <f t="shared" ref="CH5:CH68" si="23">AN5&gt;0.25</f>
        <v>0</v>
      </c>
      <c r="CI5" t="str">
        <f t="shared" ref="CI5:CI68" si="24">IF(CH5,AN5,"")</f>
        <v/>
      </c>
      <c r="CJ5" t="e">
        <f t="shared" ref="CJ5:CJ68" si="25">CI5&lt;AVERAGE(CI:CI)+3*STDEV(CI:CI)</f>
        <v>#DIV/0!</v>
      </c>
      <c r="CK5" t="b">
        <f t="shared" ref="CK5:CK68" si="26">AN5&lt;1.25</f>
        <v>1</v>
      </c>
      <c r="CL5" s="84" t="e">
        <f t="shared" ref="CL5:CL68" si="27">BA5&lt;AVERAGE(BA:BA)+2*STDEV(BA:BA)</f>
        <v>#DIV/0!</v>
      </c>
      <c r="CM5" t="e">
        <f t="shared" ref="CM5:CM68" si="28">IF(CL5,BA5,"")</f>
        <v>#DIV/0!</v>
      </c>
      <c r="CN5" t="e">
        <f t="shared" ref="CN5:CN68" si="29">CM5&lt;AVERAGE(CM:CM)+3*STDEV(CM:CM)</f>
        <v>#DIV/0!</v>
      </c>
      <c r="CO5" s="84">
        <f t="shared" ref="CO5:CO68" si="30">IF(BA5=0, -1, AN5/(1.56*BA5^2))</f>
        <v>-1</v>
      </c>
      <c r="CP5" t="b">
        <f t="shared" ref="CP5:CP68" si="31">OR(CO5&gt;0.035, CO5&lt;0.065)</f>
        <v>1</v>
      </c>
      <c r="CQ5" s="96" t="b">
        <f t="shared" ref="CQ5:CQ68" si="32">IF(O5="-", "-", ABS(AA5-AA4)&lt;O5*$CR$1)</f>
        <v>1</v>
      </c>
      <c r="CR5" t="b">
        <f t="shared" ref="CR5:CR68" si="33">IF(O5="-","-",ABS(BG5-BG4)&lt;O5*$CS$1)</f>
        <v>1</v>
      </c>
      <c r="CS5" t="b">
        <f t="shared" ref="CS5:CS68" si="34">IF(O5="-","-",ABS(BM5-BM4)&lt;O5*$CT$1)</f>
        <v>1</v>
      </c>
      <c r="CT5" t="b">
        <f t="shared" ref="CT5:CT68" si="35">IF(O5="-","-",ABS(AN5-AN4)&lt;O5*$CU$1)</f>
        <v>1</v>
      </c>
      <c r="CU5" t="b">
        <f t="shared" ref="CU5:CU68" si="36">IF(O5="-","-",ABS(BA4-BA5)&lt;O5*$CV$1)</f>
        <v>1</v>
      </c>
      <c r="CV5" s="84" t="b">
        <f t="shared" ref="CV5:CV68" si="37">IF(P5="-","-",ABS(AA6-AA5)&lt;P5*$CR$1)</f>
        <v>1</v>
      </c>
      <c r="CW5" t="b">
        <f t="shared" ref="CW5:CW68" si="38">IF(P5="-","-",ABS(BG6-BG5)&lt;P5*$CS$1)</f>
        <v>1</v>
      </c>
      <c r="CX5" t="b">
        <f t="shared" ref="CX5:CX68" si="39">IF(P5="-","-",ABS(BM6-BM5)&lt;P5*$CT$1)</f>
        <v>1</v>
      </c>
      <c r="CY5" t="b">
        <f t="shared" ref="CY5:CY68" si="40">IF(P5="-","-",ABS(AN6-AN5)&lt;P5*$CU$1)</f>
        <v>1</v>
      </c>
      <c r="CZ5" t="b">
        <f t="shared" ref="CZ5:CZ68" si="41">IF(P5="-","-",ABS(BA5-BA6)&lt;P5*$CV$1)</f>
        <v>1</v>
      </c>
      <c r="DA5" s="84">
        <f t="shared" ref="DA5:DA68" si="42">IFERROR(IF(AND(CQ5:CU5),0,1), 0)+IFERROR(IF(AND(CV5:CZ5),0,1),0)</f>
        <v>0</v>
      </c>
      <c r="DB5" t="e">
        <f t="shared" ref="DB5:DB68" si="43">AND(DA5&gt;0,CD5)</f>
        <v>#N/A</v>
      </c>
    </row>
    <row r="6" spans="1:106" ht="13.5" thickBot="1">
      <c r="A6" s="9">
        <v>624</v>
      </c>
      <c r="B6" s="3">
        <v>1</v>
      </c>
      <c r="C6" s="3" t="s">
        <v>460</v>
      </c>
      <c r="D6" s="3" t="s">
        <v>12</v>
      </c>
      <c r="E6" s="3" t="s">
        <v>12</v>
      </c>
      <c r="F6" s="3">
        <v>117882.42200000001</v>
      </c>
      <c r="G6" s="15">
        <v>414065.56199999998</v>
      </c>
      <c r="H6" s="35" t="str">
        <f t="shared" si="0"/>
        <v>ja</v>
      </c>
      <c r="I6" s="155" t="s">
        <v>2402</v>
      </c>
      <c r="J6" s="20" t="s">
        <v>456</v>
      </c>
      <c r="K6" s="97">
        <v>10000</v>
      </c>
      <c r="L6" s="28">
        <f t="shared" si="6"/>
        <v>0.24</v>
      </c>
      <c r="M6" s="28">
        <f t="shared" si="7"/>
        <v>0</v>
      </c>
      <c r="N6" s="56">
        <f t="shared" si="1"/>
        <v>0</v>
      </c>
      <c r="O6" s="33">
        <f t="shared" si="8"/>
        <v>79.593241987001406</v>
      </c>
      <c r="P6" s="37">
        <f t="shared" si="2"/>
        <v>79.714573981176585</v>
      </c>
      <c r="Q6" s="9" t="s">
        <v>12</v>
      </c>
      <c r="R6" s="55" t="s">
        <v>12</v>
      </c>
      <c r="S6" s="55">
        <v>2.7970000000000002</v>
      </c>
      <c r="T6" s="55">
        <v>2.98</v>
      </c>
      <c r="U6" s="55">
        <v>3.173</v>
      </c>
      <c r="V6" s="3">
        <v>3.3530000000000002</v>
      </c>
      <c r="W6" s="3">
        <v>3.5630000000000002</v>
      </c>
      <c r="X6" s="3" t="s">
        <v>12</v>
      </c>
      <c r="Y6" s="3">
        <v>3.992</v>
      </c>
      <c r="Z6" s="15" t="s">
        <v>12</v>
      </c>
      <c r="AA6" s="10">
        <f t="shared" si="3"/>
        <v>3.5630000000000002</v>
      </c>
      <c r="AB6" s="9">
        <f t="shared" si="4"/>
        <v>0.39000000000000012</v>
      </c>
      <c r="AC6" s="10">
        <f t="shared" si="5"/>
        <v>0.42899999999999983</v>
      </c>
      <c r="AD6" s="9"/>
      <c r="AE6" s="55"/>
      <c r="AF6" s="55"/>
      <c r="AG6" s="55"/>
      <c r="AH6" s="55"/>
      <c r="AI6" s="3"/>
      <c r="AJ6" s="3"/>
      <c r="AK6" s="3"/>
      <c r="AL6" s="3"/>
      <c r="AM6" s="15"/>
      <c r="AN6" s="10"/>
      <c r="AO6" s="9"/>
      <c r="AP6" s="10"/>
      <c r="AQ6" s="9"/>
      <c r="AR6" s="55"/>
      <c r="AS6" s="55"/>
      <c r="AT6" s="55"/>
      <c r="AU6" s="55"/>
      <c r="AV6" s="3"/>
      <c r="AW6" s="3"/>
      <c r="AX6" s="3"/>
      <c r="AY6" s="3"/>
      <c r="AZ6" s="15"/>
      <c r="BA6" s="10"/>
      <c r="BB6" s="9"/>
      <c r="BC6" s="10"/>
      <c r="BD6" s="9"/>
      <c r="BE6" s="3"/>
      <c r="BF6" s="15"/>
      <c r="BG6" s="15"/>
      <c r="BH6" s="9"/>
      <c r="BI6" s="10"/>
      <c r="BJ6" s="9"/>
      <c r="BK6" s="3"/>
      <c r="BL6" s="15"/>
      <c r="BM6" s="15"/>
      <c r="BN6" s="9"/>
      <c r="BO6" s="10"/>
      <c r="BP6">
        <f t="shared" si="9"/>
        <v>0</v>
      </c>
      <c r="BQ6" s="93">
        <f t="shared" si="10"/>
        <v>0</v>
      </c>
      <c r="BR6" s="93">
        <f t="shared" si="11"/>
        <v>0</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VLOOKUP(BS6,aslocaties_v01!$C$3:$AA$349,MATCH($K$3*10,aslocaties_v01!$C$2:$X$2),FALSE)</f>
        <v>#N/A</v>
      </c>
      <c r="BW6" s="93" t="e">
        <f t="shared" si="12"/>
        <v>#N/A</v>
      </c>
      <c r="BX6" s="93" t="e">
        <f t="shared" si="13"/>
        <v>#N/A</v>
      </c>
      <c r="BY6" s="94">
        <f t="shared" si="14"/>
        <v>999</v>
      </c>
      <c r="BZ6" s="94">
        <f t="shared" si="15"/>
        <v>999</v>
      </c>
      <c r="CA6" s="94" t="e">
        <f t="shared" si="16"/>
        <v>#N/A</v>
      </c>
      <c r="CB6" t="e">
        <f t="shared" si="17"/>
        <v>#N/A</v>
      </c>
      <c r="CC6" s="58" t="e">
        <f t="shared" si="18"/>
        <v>#N/A</v>
      </c>
      <c r="CD6" s="95" t="e">
        <f t="shared" si="19"/>
        <v>#N/A</v>
      </c>
      <c r="CE6" s="96" t="b">
        <f t="shared" si="20"/>
        <v>1</v>
      </c>
      <c r="CF6" t="e">
        <f t="shared" si="21"/>
        <v>#DIV/0!</v>
      </c>
      <c r="CG6" t="e">
        <f t="shared" si="22"/>
        <v>#DIV/0!</v>
      </c>
      <c r="CH6" s="84" t="b">
        <f t="shared" si="23"/>
        <v>0</v>
      </c>
      <c r="CI6" t="str">
        <f t="shared" si="24"/>
        <v/>
      </c>
      <c r="CJ6" t="e">
        <f t="shared" si="25"/>
        <v>#DIV/0!</v>
      </c>
      <c r="CK6" t="b">
        <f t="shared" si="26"/>
        <v>1</v>
      </c>
      <c r="CL6" s="84" t="e">
        <f t="shared" si="27"/>
        <v>#DIV/0!</v>
      </c>
      <c r="CM6" t="e">
        <f t="shared" si="28"/>
        <v>#DIV/0!</v>
      </c>
      <c r="CN6" t="e">
        <f t="shared" si="29"/>
        <v>#DIV/0!</v>
      </c>
      <c r="CO6" s="84">
        <f t="shared" si="30"/>
        <v>-1</v>
      </c>
      <c r="CP6" t="b">
        <f t="shared" si="31"/>
        <v>1</v>
      </c>
      <c r="CQ6" s="96" t="b">
        <f t="shared" si="32"/>
        <v>1</v>
      </c>
      <c r="CR6" t="b">
        <f t="shared" si="33"/>
        <v>1</v>
      </c>
      <c r="CS6" t="b">
        <f t="shared" si="34"/>
        <v>1</v>
      </c>
      <c r="CT6" t="b">
        <f t="shared" si="35"/>
        <v>1</v>
      </c>
      <c r="CU6" t="b">
        <f t="shared" si="36"/>
        <v>1</v>
      </c>
      <c r="CV6" s="84" t="b">
        <f t="shared" si="37"/>
        <v>1</v>
      </c>
      <c r="CW6" t="b">
        <f t="shared" si="38"/>
        <v>1</v>
      </c>
      <c r="CX6" t="b">
        <f t="shared" si="39"/>
        <v>1</v>
      </c>
      <c r="CY6" t="b">
        <f t="shared" si="40"/>
        <v>1</v>
      </c>
      <c r="CZ6" t="b">
        <f t="shared" si="41"/>
        <v>1</v>
      </c>
      <c r="DA6" s="84">
        <f t="shared" si="42"/>
        <v>0</v>
      </c>
      <c r="DB6" t="e">
        <f t="shared" si="43"/>
        <v>#N/A</v>
      </c>
    </row>
    <row r="7" spans="1:106" ht="13.5" thickBot="1">
      <c r="A7" s="9">
        <v>625</v>
      </c>
      <c r="B7" s="3">
        <v>1</v>
      </c>
      <c r="C7" s="3" t="s">
        <v>461</v>
      </c>
      <c r="D7" s="3" t="s">
        <v>12</v>
      </c>
      <c r="E7" s="3" t="s">
        <v>12</v>
      </c>
      <c r="F7" s="3">
        <v>117807.57799999999</v>
      </c>
      <c r="G7" s="15">
        <v>414038.125</v>
      </c>
      <c r="H7" s="35" t="str">
        <f t="shared" si="0"/>
        <v>ja</v>
      </c>
      <c r="I7" s="155" t="s">
        <v>2402</v>
      </c>
      <c r="J7" s="20" t="s">
        <v>456</v>
      </c>
      <c r="K7" s="97">
        <v>10000</v>
      </c>
      <c r="L7" s="28">
        <f t="shared" si="6"/>
        <v>0.24</v>
      </c>
      <c r="M7" s="28">
        <f t="shared" si="7"/>
        <v>0</v>
      </c>
      <c r="N7" s="56">
        <f t="shared" si="1"/>
        <v>0</v>
      </c>
      <c r="O7" s="33">
        <f t="shared" si="8"/>
        <v>79.714573981176585</v>
      </c>
      <c r="P7" s="37">
        <f t="shared" si="2"/>
        <v>85.227650442794072</v>
      </c>
      <c r="Q7" s="9" t="s">
        <v>12</v>
      </c>
      <c r="R7" s="55" t="s">
        <v>12</v>
      </c>
      <c r="S7" s="55">
        <v>2.794</v>
      </c>
      <c r="T7" s="55">
        <v>2.9780000000000002</v>
      </c>
      <c r="U7" s="55">
        <v>3.1709999999999998</v>
      </c>
      <c r="V7" s="3">
        <v>3.351</v>
      </c>
      <c r="W7" s="3">
        <v>3.56</v>
      </c>
      <c r="X7" s="3" t="s">
        <v>12</v>
      </c>
      <c r="Y7" s="3">
        <v>3.9889999999999999</v>
      </c>
      <c r="Z7" s="15" t="s">
        <v>12</v>
      </c>
      <c r="AA7" s="10">
        <f t="shared" si="3"/>
        <v>3.56</v>
      </c>
      <c r="AB7" s="9">
        <f t="shared" si="4"/>
        <v>0.38900000000000023</v>
      </c>
      <c r="AC7" s="10">
        <f t="shared" si="5"/>
        <v>0.42899999999999983</v>
      </c>
      <c r="AD7" s="9"/>
      <c r="AE7" s="55"/>
      <c r="AF7" s="55"/>
      <c r="AG7" s="55"/>
      <c r="AH7" s="55"/>
      <c r="AI7" s="3"/>
      <c r="AJ7" s="3"/>
      <c r="AK7" s="3"/>
      <c r="AL7" s="3"/>
      <c r="AM7" s="15"/>
      <c r="AN7" s="10"/>
      <c r="AO7" s="9"/>
      <c r="AP7" s="10"/>
      <c r="AQ7" s="9"/>
      <c r="AR7" s="55"/>
      <c r="AS7" s="55"/>
      <c r="AT7" s="55"/>
      <c r="AU7" s="55"/>
      <c r="AV7" s="3"/>
      <c r="AW7" s="3"/>
      <c r="AX7" s="3"/>
      <c r="AY7" s="3"/>
      <c r="AZ7" s="15"/>
      <c r="BA7" s="10"/>
      <c r="BB7" s="9"/>
      <c r="BC7" s="10"/>
      <c r="BD7" s="9"/>
      <c r="BE7" s="3"/>
      <c r="BF7" s="15"/>
      <c r="BG7" s="15"/>
      <c r="BH7" s="9"/>
      <c r="BI7" s="10"/>
      <c r="BJ7" s="9"/>
      <c r="BK7" s="3"/>
      <c r="BL7" s="15"/>
      <c r="BM7" s="15"/>
      <c r="BN7" s="9"/>
      <c r="BO7" s="10"/>
      <c r="BP7">
        <f t="shared" si="9"/>
        <v>0</v>
      </c>
      <c r="BQ7" s="93">
        <f t="shared" si="10"/>
        <v>0</v>
      </c>
      <c r="BR7" s="93">
        <f t="shared" si="11"/>
        <v>0</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VLOOKUP(BS7,aslocaties_v01!$C$3:$AA$349,MATCH($K$3*10,aslocaties_v01!$C$2:$X$2),FALSE)</f>
        <v>#N/A</v>
      </c>
      <c r="BW7" s="93" t="e">
        <f t="shared" si="12"/>
        <v>#N/A</v>
      </c>
      <c r="BX7" s="93" t="e">
        <f t="shared" si="13"/>
        <v>#N/A</v>
      </c>
      <c r="BY7" s="94">
        <f t="shared" si="14"/>
        <v>999</v>
      </c>
      <c r="BZ7" s="94">
        <f t="shared" si="15"/>
        <v>999</v>
      </c>
      <c r="CA7" s="94" t="e">
        <f t="shared" si="16"/>
        <v>#N/A</v>
      </c>
      <c r="CB7" t="e">
        <f t="shared" si="17"/>
        <v>#N/A</v>
      </c>
      <c r="CC7" s="58" t="e">
        <f t="shared" si="18"/>
        <v>#N/A</v>
      </c>
      <c r="CD7" s="95" t="e">
        <f t="shared" si="19"/>
        <v>#N/A</v>
      </c>
      <c r="CE7" s="96" t="b">
        <f t="shared" si="20"/>
        <v>1</v>
      </c>
      <c r="CF7" t="e">
        <f t="shared" si="21"/>
        <v>#DIV/0!</v>
      </c>
      <c r="CG7" t="e">
        <f t="shared" si="22"/>
        <v>#DIV/0!</v>
      </c>
      <c r="CH7" s="84" t="b">
        <f t="shared" si="23"/>
        <v>0</v>
      </c>
      <c r="CI7" t="str">
        <f t="shared" si="24"/>
        <v/>
      </c>
      <c r="CJ7" t="e">
        <f t="shared" si="25"/>
        <v>#DIV/0!</v>
      </c>
      <c r="CK7" t="b">
        <f t="shared" si="26"/>
        <v>1</v>
      </c>
      <c r="CL7" s="84" t="e">
        <f t="shared" si="27"/>
        <v>#DIV/0!</v>
      </c>
      <c r="CM7" t="e">
        <f t="shared" si="28"/>
        <v>#DIV/0!</v>
      </c>
      <c r="CN7" t="e">
        <f t="shared" si="29"/>
        <v>#DIV/0!</v>
      </c>
      <c r="CO7" s="84">
        <f t="shared" si="30"/>
        <v>-1</v>
      </c>
      <c r="CP7" t="b">
        <f t="shared" si="31"/>
        <v>1</v>
      </c>
      <c r="CQ7" s="96" t="b">
        <f t="shared" si="32"/>
        <v>1</v>
      </c>
      <c r="CR7" t="b">
        <f t="shared" si="33"/>
        <v>1</v>
      </c>
      <c r="CS7" t="b">
        <f t="shared" si="34"/>
        <v>1</v>
      </c>
      <c r="CT7" t="b">
        <f t="shared" si="35"/>
        <v>1</v>
      </c>
      <c r="CU7" t="b">
        <f t="shared" si="36"/>
        <v>1</v>
      </c>
      <c r="CV7" s="84" t="b">
        <f t="shared" si="37"/>
        <v>1</v>
      </c>
      <c r="CW7" t="b">
        <f t="shared" si="38"/>
        <v>1</v>
      </c>
      <c r="CX7" t="b">
        <f t="shared" si="39"/>
        <v>1</v>
      </c>
      <c r="CY7" t="b">
        <f t="shared" si="40"/>
        <v>1</v>
      </c>
      <c r="CZ7" t="b">
        <f t="shared" si="41"/>
        <v>1</v>
      </c>
      <c r="DA7" s="84">
        <f t="shared" si="42"/>
        <v>0</v>
      </c>
      <c r="DB7" t="e">
        <f t="shared" si="43"/>
        <v>#N/A</v>
      </c>
    </row>
    <row r="8" spans="1:106" ht="13.5" thickBot="1">
      <c r="A8" s="9">
        <v>626</v>
      </c>
      <c r="B8" s="3">
        <v>1</v>
      </c>
      <c r="C8" s="3" t="s">
        <v>462</v>
      </c>
      <c r="D8" s="3" t="s">
        <v>12</v>
      </c>
      <c r="E8" s="3" t="s">
        <v>12</v>
      </c>
      <c r="F8" s="3">
        <v>117742.898</v>
      </c>
      <c r="G8" s="15">
        <v>413982.625</v>
      </c>
      <c r="H8" s="35" t="str">
        <f t="shared" si="0"/>
        <v>ja</v>
      </c>
      <c r="I8" s="155" t="s">
        <v>2402</v>
      </c>
      <c r="J8" s="20" t="s">
        <v>456</v>
      </c>
      <c r="K8" s="97">
        <v>10000</v>
      </c>
      <c r="L8" s="28">
        <f t="shared" si="6"/>
        <v>0.24</v>
      </c>
      <c r="M8" s="28">
        <f t="shared" si="7"/>
        <v>0</v>
      </c>
      <c r="N8" s="56">
        <f t="shared" si="1"/>
        <v>0</v>
      </c>
      <c r="O8" s="33">
        <f t="shared" si="8"/>
        <v>85.227650442794072</v>
      </c>
      <c r="P8" s="37">
        <f t="shared" si="2"/>
        <v>85.48866517262671</v>
      </c>
      <c r="Q8" s="9" t="s">
        <v>12</v>
      </c>
      <c r="R8" s="55" t="s">
        <v>12</v>
      </c>
      <c r="S8" s="55">
        <v>2.794</v>
      </c>
      <c r="T8" s="55">
        <v>2.9780000000000002</v>
      </c>
      <c r="U8" s="55">
        <v>3.1709999999999998</v>
      </c>
      <c r="V8" s="3">
        <v>3.35</v>
      </c>
      <c r="W8" s="3">
        <v>3.56</v>
      </c>
      <c r="X8" s="3" t="s">
        <v>12</v>
      </c>
      <c r="Y8" s="3">
        <v>3.9889999999999999</v>
      </c>
      <c r="Z8" s="15" t="s">
        <v>12</v>
      </c>
      <c r="AA8" s="10">
        <f t="shared" si="3"/>
        <v>3.56</v>
      </c>
      <c r="AB8" s="9">
        <f t="shared" si="4"/>
        <v>0.38900000000000023</v>
      </c>
      <c r="AC8" s="10">
        <f t="shared" si="5"/>
        <v>0.42899999999999983</v>
      </c>
      <c r="AD8" s="9"/>
      <c r="AE8" s="55"/>
      <c r="AF8" s="55"/>
      <c r="AG8" s="55"/>
      <c r="AH8" s="55"/>
      <c r="AI8" s="3"/>
      <c r="AJ8" s="3"/>
      <c r="AK8" s="3"/>
      <c r="AL8" s="3"/>
      <c r="AM8" s="15"/>
      <c r="AN8" s="10"/>
      <c r="AO8" s="9"/>
      <c r="AP8" s="10"/>
      <c r="AQ8" s="9"/>
      <c r="AR8" s="55"/>
      <c r="AS8" s="55"/>
      <c r="AT8" s="55"/>
      <c r="AU8" s="55"/>
      <c r="AV8" s="3"/>
      <c r="AW8" s="3"/>
      <c r="AX8" s="3"/>
      <c r="AY8" s="3"/>
      <c r="AZ8" s="15"/>
      <c r="BA8" s="10"/>
      <c r="BB8" s="9"/>
      <c r="BC8" s="10"/>
      <c r="BD8" s="9"/>
      <c r="BE8" s="3"/>
      <c r="BF8" s="15"/>
      <c r="BG8" s="15"/>
      <c r="BH8" s="9"/>
      <c r="BI8" s="10"/>
      <c r="BJ8" s="9"/>
      <c r="BK8" s="3"/>
      <c r="BL8" s="15"/>
      <c r="BM8" s="15"/>
      <c r="BN8" s="9"/>
      <c r="BO8" s="10"/>
      <c r="BP8">
        <f t="shared" si="9"/>
        <v>0</v>
      </c>
      <c r="BQ8" s="93">
        <f t="shared" si="10"/>
        <v>0</v>
      </c>
      <c r="BR8" s="93">
        <f t="shared" si="11"/>
        <v>0</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VLOOKUP(BS8,aslocaties_v01!$C$3:$AA$349,MATCH($K$3*10,aslocaties_v01!$C$2:$X$2),FALSE)</f>
        <v>#N/A</v>
      </c>
      <c r="BW8" s="93" t="e">
        <f t="shared" si="12"/>
        <v>#N/A</v>
      </c>
      <c r="BX8" s="93" t="e">
        <f t="shared" si="13"/>
        <v>#N/A</v>
      </c>
      <c r="BY8" s="94">
        <f t="shared" si="14"/>
        <v>999</v>
      </c>
      <c r="BZ8" s="94">
        <f t="shared" si="15"/>
        <v>999</v>
      </c>
      <c r="CA8" s="94" t="e">
        <f t="shared" si="16"/>
        <v>#N/A</v>
      </c>
      <c r="CB8" t="e">
        <f t="shared" si="17"/>
        <v>#N/A</v>
      </c>
      <c r="CC8" s="58" t="e">
        <f t="shared" si="18"/>
        <v>#N/A</v>
      </c>
      <c r="CD8" s="95" t="e">
        <f t="shared" si="19"/>
        <v>#N/A</v>
      </c>
      <c r="CE8" s="96" t="b">
        <f t="shared" si="20"/>
        <v>1</v>
      </c>
      <c r="CF8" t="e">
        <f t="shared" si="21"/>
        <v>#DIV/0!</v>
      </c>
      <c r="CG8" t="e">
        <f t="shared" si="22"/>
        <v>#DIV/0!</v>
      </c>
      <c r="CH8" s="84" t="b">
        <f t="shared" si="23"/>
        <v>0</v>
      </c>
      <c r="CI8" t="str">
        <f t="shared" si="24"/>
        <v/>
      </c>
      <c r="CJ8" t="e">
        <f t="shared" si="25"/>
        <v>#DIV/0!</v>
      </c>
      <c r="CK8" t="b">
        <f t="shared" si="26"/>
        <v>1</v>
      </c>
      <c r="CL8" s="84" t="e">
        <f t="shared" si="27"/>
        <v>#DIV/0!</v>
      </c>
      <c r="CM8" t="e">
        <f t="shared" si="28"/>
        <v>#DIV/0!</v>
      </c>
      <c r="CN8" t="e">
        <f t="shared" si="29"/>
        <v>#DIV/0!</v>
      </c>
      <c r="CO8" s="84">
        <f t="shared" si="30"/>
        <v>-1</v>
      </c>
      <c r="CP8" t="b">
        <f t="shared" si="31"/>
        <v>1</v>
      </c>
      <c r="CQ8" s="96" t="b">
        <f t="shared" si="32"/>
        <v>1</v>
      </c>
      <c r="CR8" t="b">
        <f t="shared" si="33"/>
        <v>1</v>
      </c>
      <c r="CS8" t="b">
        <f t="shared" si="34"/>
        <v>1</v>
      </c>
      <c r="CT8" t="b">
        <f t="shared" si="35"/>
        <v>1</v>
      </c>
      <c r="CU8" t="b">
        <f t="shared" si="36"/>
        <v>1</v>
      </c>
      <c r="CV8" s="84" t="b">
        <f t="shared" si="37"/>
        <v>1</v>
      </c>
      <c r="CW8" t="b">
        <f t="shared" si="38"/>
        <v>1</v>
      </c>
      <c r="CX8" t="b">
        <f t="shared" si="39"/>
        <v>1</v>
      </c>
      <c r="CY8" t="b">
        <f t="shared" si="40"/>
        <v>1</v>
      </c>
      <c r="CZ8" t="b">
        <f t="shared" si="41"/>
        <v>1</v>
      </c>
      <c r="DA8" s="84">
        <f t="shared" si="42"/>
        <v>0</v>
      </c>
      <c r="DB8" t="e">
        <f t="shared" si="43"/>
        <v>#N/A</v>
      </c>
    </row>
    <row r="9" spans="1:106" ht="13.5" thickBot="1">
      <c r="A9" s="9">
        <v>627</v>
      </c>
      <c r="B9" s="3">
        <v>1</v>
      </c>
      <c r="C9" s="3" t="s">
        <v>463</v>
      </c>
      <c r="D9" s="3" t="s">
        <v>12</v>
      </c>
      <c r="E9" s="3" t="s">
        <v>12</v>
      </c>
      <c r="F9" s="3">
        <v>117678.25</v>
      </c>
      <c r="G9" s="15">
        <v>413926.68800000002</v>
      </c>
      <c r="H9" s="35" t="str">
        <f t="shared" si="0"/>
        <v>ja</v>
      </c>
      <c r="I9" s="155" t="s">
        <v>2402</v>
      </c>
      <c r="J9" s="20" t="s">
        <v>456</v>
      </c>
      <c r="K9" s="97">
        <v>10000</v>
      </c>
      <c r="L9" s="28">
        <f t="shared" si="6"/>
        <v>0.24</v>
      </c>
      <c r="M9" s="28">
        <f t="shared" si="7"/>
        <v>0</v>
      </c>
      <c r="N9" s="56">
        <f t="shared" si="1"/>
        <v>0</v>
      </c>
      <c r="O9" s="33">
        <f t="shared" si="8"/>
        <v>85.48866517262671</v>
      </c>
      <c r="P9" s="37">
        <f t="shared" si="2"/>
        <v>85.716888615961238</v>
      </c>
      <c r="Q9" s="9" t="s">
        <v>12</v>
      </c>
      <c r="R9" s="55" t="s">
        <v>12</v>
      </c>
      <c r="S9" s="55">
        <v>2.7890000000000001</v>
      </c>
      <c r="T9" s="55">
        <v>2.9769999999999999</v>
      </c>
      <c r="U9" s="55">
        <v>3.1709999999999998</v>
      </c>
      <c r="V9" s="3">
        <v>3.3490000000000002</v>
      </c>
      <c r="W9" s="3">
        <v>3.5579999999999998</v>
      </c>
      <c r="X9" s="3" t="s">
        <v>12</v>
      </c>
      <c r="Y9" s="3">
        <v>3.9870000000000001</v>
      </c>
      <c r="Z9" s="15" t="s">
        <v>12</v>
      </c>
      <c r="AA9" s="10">
        <f t="shared" si="3"/>
        <v>3.5579999999999998</v>
      </c>
      <c r="AB9" s="9">
        <f t="shared" si="4"/>
        <v>0.38700000000000001</v>
      </c>
      <c r="AC9" s="10">
        <f t="shared" si="5"/>
        <v>0.42900000000000027</v>
      </c>
      <c r="AD9" s="9"/>
      <c r="AE9" s="55"/>
      <c r="AF9" s="55"/>
      <c r="AG9" s="55"/>
      <c r="AH9" s="55"/>
      <c r="AI9" s="3"/>
      <c r="AJ9" s="3"/>
      <c r="AK9" s="3"/>
      <c r="AL9" s="3"/>
      <c r="AM9" s="15"/>
      <c r="AN9" s="10"/>
      <c r="AO9" s="9"/>
      <c r="AP9" s="10"/>
      <c r="AQ9" s="9"/>
      <c r="AR9" s="55"/>
      <c r="AS9" s="55"/>
      <c r="AT9" s="55"/>
      <c r="AU9" s="55"/>
      <c r="AV9" s="3"/>
      <c r="AW9" s="3"/>
      <c r="AX9" s="3"/>
      <c r="AY9" s="3"/>
      <c r="AZ9" s="15"/>
      <c r="BA9" s="10"/>
      <c r="BB9" s="9"/>
      <c r="BC9" s="10"/>
      <c r="BD9" s="9"/>
      <c r="BE9" s="3"/>
      <c r="BF9" s="15"/>
      <c r="BG9" s="15"/>
      <c r="BH9" s="9"/>
      <c r="BI9" s="10"/>
      <c r="BJ9" s="9"/>
      <c r="BK9" s="3"/>
      <c r="BL9" s="15"/>
      <c r="BM9" s="15"/>
      <c r="BN9" s="9"/>
      <c r="BO9" s="10"/>
      <c r="BP9">
        <f t="shared" si="9"/>
        <v>0</v>
      </c>
      <c r="BQ9" s="93">
        <f t="shared" si="10"/>
        <v>0</v>
      </c>
      <c r="BR9" s="93">
        <f t="shared" si="11"/>
        <v>0</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VLOOKUP(BS9,aslocaties_v01!$C$3:$AA$349,MATCH($K$3*10,aslocaties_v01!$C$2:$X$2),FALSE)</f>
        <v>#N/A</v>
      </c>
      <c r="BW9" s="93" t="e">
        <f t="shared" si="12"/>
        <v>#N/A</v>
      </c>
      <c r="BX9" s="93" t="e">
        <f t="shared" si="13"/>
        <v>#N/A</v>
      </c>
      <c r="BY9" s="94">
        <f t="shared" si="14"/>
        <v>999</v>
      </c>
      <c r="BZ9" s="94">
        <f t="shared" si="15"/>
        <v>999</v>
      </c>
      <c r="CA9" s="94" t="e">
        <f t="shared" si="16"/>
        <v>#N/A</v>
      </c>
      <c r="CB9" t="e">
        <f t="shared" si="17"/>
        <v>#N/A</v>
      </c>
      <c r="CC9" s="58" t="e">
        <f t="shared" si="18"/>
        <v>#N/A</v>
      </c>
      <c r="CD9" s="95" t="e">
        <f t="shared" si="19"/>
        <v>#N/A</v>
      </c>
      <c r="CE9" s="96" t="b">
        <f t="shared" si="20"/>
        <v>1</v>
      </c>
      <c r="CF9" t="e">
        <f t="shared" si="21"/>
        <v>#DIV/0!</v>
      </c>
      <c r="CG9" t="e">
        <f t="shared" si="22"/>
        <v>#DIV/0!</v>
      </c>
      <c r="CH9" s="84" t="b">
        <f t="shared" si="23"/>
        <v>0</v>
      </c>
      <c r="CI9" t="str">
        <f t="shared" si="24"/>
        <v/>
      </c>
      <c r="CJ9" t="e">
        <f t="shared" si="25"/>
        <v>#DIV/0!</v>
      </c>
      <c r="CK9" t="b">
        <f t="shared" si="26"/>
        <v>1</v>
      </c>
      <c r="CL9" s="84" t="e">
        <f t="shared" si="27"/>
        <v>#DIV/0!</v>
      </c>
      <c r="CM9" t="e">
        <f t="shared" si="28"/>
        <v>#DIV/0!</v>
      </c>
      <c r="CN9" t="e">
        <f t="shared" si="29"/>
        <v>#DIV/0!</v>
      </c>
      <c r="CO9" s="84">
        <f t="shared" si="30"/>
        <v>-1</v>
      </c>
      <c r="CP9" t="b">
        <f t="shared" si="31"/>
        <v>1</v>
      </c>
      <c r="CQ9" s="96" t="b">
        <f t="shared" si="32"/>
        <v>1</v>
      </c>
      <c r="CR9" t="b">
        <f t="shared" si="33"/>
        <v>1</v>
      </c>
      <c r="CS9" t="b">
        <f t="shared" si="34"/>
        <v>1</v>
      </c>
      <c r="CT9" t="b">
        <f t="shared" si="35"/>
        <v>1</v>
      </c>
      <c r="CU9" t="b">
        <f t="shared" si="36"/>
        <v>1</v>
      </c>
      <c r="CV9" s="84" t="b">
        <f t="shared" si="37"/>
        <v>1</v>
      </c>
      <c r="CW9" t="b">
        <f t="shared" si="38"/>
        <v>1</v>
      </c>
      <c r="CX9" t="b">
        <f t="shared" si="39"/>
        <v>1</v>
      </c>
      <c r="CY9" t="b">
        <f t="shared" si="40"/>
        <v>1</v>
      </c>
      <c r="CZ9" t="b">
        <f t="shared" si="41"/>
        <v>1</v>
      </c>
      <c r="DA9" s="84">
        <f t="shared" si="42"/>
        <v>0</v>
      </c>
      <c r="DB9" t="e">
        <f t="shared" si="43"/>
        <v>#N/A</v>
      </c>
    </row>
    <row r="10" spans="1:106" ht="13.5" thickBot="1">
      <c r="A10" s="9">
        <v>628</v>
      </c>
      <c r="B10" s="3">
        <v>1</v>
      </c>
      <c r="C10" s="3" t="s">
        <v>464</v>
      </c>
      <c r="D10" s="3" t="s">
        <v>12</v>
      </c>
      <c r="E10" s="3" t="s">
        <v>12</v>
      </c>
      <c r="F10" s="3">
        <v>117592.55499999999</v>
      </c>
      <c r="G10" s="15">
        <v>413928.625</v>
      </c>
      <c r="H10" s="35" t="str">
        <f t="shared" si="0"/>
        <v>ja</v>
      </c>
      <c r="I10" s="155" t="s">
        <v>2402</v>
      </c>
      <c r="J10" s="20" t="s">
        <v>456</v>
      </c>
      <c r="K10" s="97">
        <v>10000</v>
      </c>
      <c r="L10" s="28">
        <f t="shared" si="6"/>
        <v>0.24</v>
      </c>
      <c r="M10" s="28">
        <f t="shared" si="7"/>
        <v>0</v>
      </c>
      <c r="N10" s="56">
        <f t="shared" si="1"/>
        <v>0</v>
      </c>
      <c r="O10" s="33">
        <f t="shared" si="8"/>
        <v>85.716888615961238</v>
      </c>
      <c r="P10" s="37">
        <f t="shared" si="2"/>
        <v>85.632385024591599</v>
      </c>
      <c r="Q10" s="9" t="s">
        <v>12</v>
      </c>
      <c r="R10" s="55" t="s">
        <v>12</v>
      </c>
      <c r="S10" s="55">
        <v>2.7869999999999999</v>
      </c>
      <c r="T10" s="55">
        <v>2.968</v>
      </c>
      <c r="U10" s="55">
        <v>3.16</v>
      </c>
      <c r="V10" s="3">
        <v>3.339</v>
      </c>
      <c r="W10" s="3">
        <v>3.55</v>
      </c>
      <c r="X10" s="3" t="s">
        <v>12</v>
      </c>
      <c r="Y10" s="3">
        <v>3.9790000000000001</v>
      </c>
      <c r="Z10" s="15" t="s">
        <v>12</v>
      </c>
      <c r="AA10" s="10">
        <f t="shared" si="3"/>
        <v>3.55</v>
      </c>
      <c r="AB10" s="9">
        <f t="shared" si="4"/>
        <v>0.38999999999999968</v>
      </c>
      <c r="AC10" s="10">
        <f t="shared" si="5"/>
        <v>0.42900000000000027</v>
      </c>
      <c r="AD10" s="9"/>
      <c r="AE10" s="55"/>
      <c r="AF10" s="55"/>
      <c r="AG10" s="55"/>
      <c r="AH10" s="55"/>
      <c r="AI10" s="3"/>
      <c r="AJ10" s="3"/>
      <c r="AK10" s="3"/>
      <c r="AL10" s="3"/>
      <c r="AM10" s="15"/>
      <c r="AN10" s="10"/>
      <c r="AO10" s="9"/>
      <c r="AP10" s="10"/>
      <c r="AQ10" s="9"/>
      <c r="AR10" s="55"/>
      <c r="AS10" s="55"/>
      <c r="AT10" s="55"/>
      <c r="AU10" s="55"/>
      <c r="AV10" s="3"/>
      <c r="AW10" s="3"/>
      <c r="AX10" s="3"/>
      <c r="AY10" s="3"/>
      <c r="AZ10" s="15"/>
      <c r="BA10" s="10"/>
      <c r="BB10" s="9"/>
      <c r="BC10" s="10"/>
      <c r="BD10" s="9"/>
      <c r="BE10" s="3"/>
      <c r="BF10" s="15"/>
      <c r="BG10" s="15"/>
      <c r="BH10" s="9"/>
      <c r="BI10" s="10"/>
      <c r="BJ10" s="9"/>
      <c r="BK10" s="3"/>
      <c r="BL10" s="15"/>
      <c r="BM10" s="15"/>
      <c r="BN10" s="9"/>
      <c r="BO10" s="10"/>
      <c r="BP10">
        <f t="shared" si="9"/>
        <v>0</v>
      </c>
      <c r="BQ10" s="93">
        <f t="shared" si="10"/>
        <v>0</v>
      </c>
      <c r="BR10" s="93">
        <f t="shared" si="11"/>
        <v>0</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VLOOKUP(BS10,aslocaties_v01!$C$3:$AA$349,MATCH($K$3*10,aslocaties_v01!$C$2:$X$2),FALSE)</f>
        <v>#N/A</v>
      </c>
      <c r="BW10" s="93" t="e">
        <f t="shared" si="12"/>
        <v>#N/A</v>
      </c>
      <c r="BX10" s="93" t="e">
        <f t="shared" si="13"/>
        <v>#N/A</v>
      </c>
      <c r="BY10" s="94">
        <f t="shared" si="14"/>
        <v>999</v>
      </c>
      <c r="BZ10" s="94">
        <f t="shared" si="15"/>
        <v>999</v>
      </c>
      <c r="CA10" s="94" t="e">
        <f t="shared" si="16"/>
        <v>#N/A</v>
      </c>
      <c r="CB10" t="e">
        <f t="shared" si="17"/>
        <v>#N/A</v>
      </c>
      <c r="CC10" s="58" t="e">
        <f t="shared" si="18"/>
        <v>#N/A</v>
      </c>
      <c r="CD10" s="95" t="e">
        <f t="shared" si="19"/>
        <v>#N/A</v>
      </c>
      <c r="CE10" s="96" t="b">
        <f t="shared" si="20"/>
        <v>1</v>
      </c>
      <c r="CF10" t="e">
        <f t="shared" si="21"/>
        <v>#DIV/0!</v>
      </c>
      <c r="CG10" t="e">
        <f t="shared" si="22"/>
        <v>#DIV/0!</v>
      </c>
      <c r="CH10" s="84" t="b">
        <f t="shared" si="23"/>
        <v>0</v>
      </c>
      <c r="CI10" t="str">
        <f t="shared" si="24"/>
        <v/>
      </c>
      <c r="CJ10" t="e">
        <f t="shared" si="25"/>
        <v>#DIV/0!</v>
      </c>
      <c r="CK10" t="b">
        <f t="shared" si="26"/>
        <v>1</v>
      </c>
      <c r="CL10" s="84" t="e">
        <f t="shared" si="27"/>
        <v>#DIV/0!</v>
      </c>
      <c r="CM10" t="e">
        <f t="shared" si="28"/>
        <v>#DIV/0!</v>
      </c>
      <c r="CN10" t="e">
        <f t="shared" si="29"/>
        <v>#DIV/0!</v>
      </c>
      <c r="CO10" s="84">
        <f t="shared" si="30"/>
        <v>-1</v>
      </c>
      <c r="CP10" t="b">
        <f t="shared" si="31"/>
        <v>1</v>
      </c>
      <c r="CQ10" s="96" t="b">
        <f t="shared" si="32"/>
        <v>1</v>
      </c>
      <c r="CR10" t="b">
        <f t="shared" si="33"/>
        <v>1</v>
      </c>
      <c r="CS10" t="b">
        <f t="shared" si="34"/>
        <v>1</v>
      </c>
      <c r="CT10" t="b">
        <f t="shared" si="35"/>
        <v>1</v>
      </c>
      <c r="CU10" t="b">
        <f t="shared" si="36"/>
        <v>1</v>
      </c>
      <c r="CV10" s="84" t="b">
        <f t="shared" si="37"/>
        <v>1</v>
      </c>
      <c r="CW10" t="b">
        <f t="shared" si="38"/>
        <v>1</v>
      </c>
      <c r="CX10" t="b">
        <f t="shared" si="39"/>
        <v>1</v>
      </c>
      <c r="CY10" t="b">
        <f t="shared" si="40"/>
        <v>1</v>
      </c>
      <c r="CZ10" t="b">
        <f t="shared" si="41"/>
        <v>1</v>
      </c>
      <c r="DA10" s="84">
        <f t="shared" si="42"/>
        <v>0</v>
      </c>
      <c r="DB10" t="e">
        <f t="shared" si="43"/>
        <v>#N/A</v>
      </c>
    </row>
    <row r="11" spans="1:106" ht="13.5" thickBot="1">
      <c r="A11" s="9">
        <v>629</v>
      </c>
      <c r="B11" s="3">
        <v>1</v>
      </c>
      <c r="C11" s="3" t="s">
        <v>465</v>
      </c>
      <c r="D11" s="3" t="s">
        <v>12</v>
      </c>
      <c r="E11" s="3" t="s">
        <v>12</v>
      </c>
      <c r="F11" s="3">
        <v>117506.95299999999</v>
      </c>
      <c r="G11" s="15">
        <v>413930.90600000002</v>
      </c>
      <c r="H11" s="35" t="str">
        <f t="shared" si="0"/>
        <v>ja</v>
      </c>
      <c r="I11" s="155" t="s">
        <v>2402</v>
      </c>
      <c r="J11" s="20" t="s">
        <v>456</v>
      </c>
      <c r="K11" s="97">
        <v>10000</v>
      </c>
      <c r="L11" s="28">
        <f t="shared" si="6"/>
        <v>0.24</v>
      </c>
      <c r="M11" s="28">
        <f t="shared" si="7"/>
        <v>0</v>
      </c>
      <c r="N11" s="56">
        <f t="shared" si="1"/>
        <v>0</v>
      </c>
      <c r="O11" s="33">
        <f t="shared" si="8"/>
        <v>85.632385024591599</v>
      </c>
      <c r="P11" s="37">
        <f t="shared" si="2"/>
        <v>120.52572286861799</v>
      </c>
      <c r="Q11" s="9" t="s">
        <v>12</v>
      </c>
      <c r="R11" s="55" t="s">
        <v>12</v>
      </c>
      <c r="S11" s="55">
        <v>2.77</v>
      </c>
      <c r="T11" s="55">
        <v>2.9460000000000002</v>
      </c>
      <c r="U11" s="55">
        <v>3.1349999999999998</v>
      </c>
      <c r="V11" s="3">
        <v>3.3119999999999998</v>
      </c>
      <c r="W11" s="3">
        <v>3.5179999999999998</v>
      </c>
      <c r="X11" s="3" t="s">
        <v>12</v>
      </c>
      <c r="Y11" s="3">
        <v>3.95</v>
      </c>
      <c r="Z11" s="15" t="s">
        <v>12</v>
      </c>
      <c r="AA11" s="10">
        <f t="shared" si="3"/>
        <v>3.5179999999999998</v>
      </c>
      <c r="AB11" s="9">
        <f t="shared" si="4"/>
        <v>0.38300000000000001</v>
      </c>
      <c r="AC11" s="10">
        <f t="shared" si="5"/>
        <v>0.43200000000000038</v>
      </c>
      <c r="AD11" s="9"/>
      <c r="AE11" s="55"/>
      <c r="AF11" s="55"/>
      <c r="AG11" s="55"/>
      <c r="AH11" s="55"/>
      <c r="AI11" s="3"/>
      <c r="AJ11" s="3"/>
      <c r="AK11" s="3"/>
      <c r="AL11" s="3"/>
      <c r="AM11" s="15"/>
      <c r="AN11" s="10"/>
      <c r="AO11" s="9"/>
      <c r="AP11" s="10"/>
      <c r="AQ11" s="9"/>
      <c r="AR11" s="55"/>
      <c r="AS11" s="55"/>
      <c r="AT11" s="55"/>
      <c r="AU11" s="55"/>
      <c r="AV11" s="3"/>
      <c r="AW11" s="3"/>
      <c r="AX11" s="3"/>
      <c r="AY11" s="3"/>
      <c r="AZ11" s="15"/>
      <c r="BA11" s="10"/>
      <c r="BB11" s="9"/>
      <c r="BC11" s="10"/>
      <c r="BD11" s="9"/>
      <c r="BE11" s="3"/>
      <c r="BF11" s="15"/>
      <c r="BG11" s="15"/>
      <c r="BH11" s="9"/>
      <c r="BI11" s="10"/>
      <c r="BJ11" s="9"/>
      <c r="BK11" s="3"/>
      <c r="BL11" s="15"/>
      <c r="BM11" s="15"/>
      <c r="BN11" s="9"/>
      <c r="BO11" s="10"/>
      <c r="BP11">
        <f t="shared" si="9"/>
        <v>0</v>
      </c>
      <c r="BQ11" s="93">
        <f t="shared" si="10"/>
        <v>0</v>
      </c>
      <c r="BR11" s="93">
        <f t="shared" si="11"/>
        <v>0</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VLOOKUP(BS11,aslocaties_v01!$C$3:$AA$349,MATCH($K$3*10,aslocaties_v01!$C$2:$X$2),FALSE)</f>
        <v>#N/A</v>
      </c>
      <c r="BW11" s="93" t="e">
        <f t="shared" si="12"/>
        <v>#N/A</v>
      </c>
      <c r="BX11" s="93" t="e">
        <f t="shared" si="13"/>
        <v>#N/A</v>
      </c>
      <c r="BY11" s="94">
        <f t="shared" si="14"/>
        <v>999</v>
      </c>
      <c r="BZ11" s="94">
        <f t="shared" si="15"/>
        <v>999</v>
      </c>
      <c r="CA11" s="94" t="e">
        <f t="shared" si="16"/>
        <v>#N/A</v>
      </c>
      <c r="CB11" t="e">
        <f t="shared" si="17"/>
        <v>#N/A</v>
      </c>
      <c r="CC11" s="58" t="e">
        <f t="shared" si="18"/>
        <v>#N/A</v>
      </c>
      <c r="CD11" s="95" t="e">
        <f t="shared" si="19"/>
        <v>#N/A</v>
      </c>
      <c r="CE11" s="96" t="b">
        <f t="shared" si="20"/>
        <v>1</v>
      </c>
      <c r="CF11" t="e">
        <f t="shared" si="21"/>
        <v>#DIV/0!</v>
      </c>
      <c r="CG11" t="e">
        <f t="shared" si="22"/>
        <v>#DIV/0!</v>
      </c>
      <c r="CH11" s="84" t="b">
        <f t="shared" si="23"/>
        <v>0</v>
      </c>
      <c r="CI11" t="str">
        <f t="shared" si="24"/>
        <v/>
      </c>
      <c r="CJ11" t="e">
        <f t="shared" si="25"/>
        <v>#DIV/0!</v>
      </c>
      <c r="CK11" t="b">
        <f t="shared" si="26"/>
        <v>1</v>
      </c>
      <c r="CL11" s="84" t="e">
        <f t="shared" si="27"/>
        <v>#DIV/0!</v>
      </c>
      <c r="CM11" t="e">
        <f t="shared" si="28"/>
        <v>#DIV/0!</v>
      </c>
      <c r="CN11" t="e">
        <f t="shared" si="29"/>
        <v>#DIV/0!</v>
      </c>
      <c r="CO11" s="84">
        <f t="shared" si="30"/>
        <v>-1</v>
      </c>
      <c r="CP11" t="b">
        <f t="shared" si="31"/>
        <v>1</v>
      </c>
      <c r="CQ11" s="96" t="b">
        <f t="shared" si="32"/>
        <v>1</v>
      </c>
      <c r="CR11" t="b">
        <f t="shared" si="33"/>
        <v>1</v>
      </c>
      <c r="CS11" t="b">
        <f t="shared" si="34"/>
        <v>1</v>
      </c>
      <c r="CT11" t="b">
        <f t="shared" si="35"/>
        <v>1</v>
      </c>
      <c r="CU11" t="b">
        <f t="shared" si="36"/>
        <v>1</v>
      </c>
      <c r="CV11" s="84" t="b">
        <f t="shared" si="37"/>
        <v>1</v>
      </c>
      <c r="CW11" t="b">
        <f t="shared" si="38"/>
        <v>1</v>
      </c>
      <c r="CX11" t="b">
        <f t="shared" si="39"/>
        <v>1</v>
      </c>
      <c r="CY11" t="b">
        <f t="shared" si="40"/>
        <v>1</v>
      </c>
      <c r="CZ11" t="b">
        <f t="shared" si="41"/>
        <v>1</v>
      </c>
      <c r="DA11" s="84">
        <f t="shared" si="42"/>
        <v>0</v>
      </c>
      <c r="DB11" t="e">
        <f t="shared" si="43"/>
        <v>#N/A</v>
      </c>
    </row>
    <row r="12" spans="1:106" ht="13.5" thickBot="1">
      <c r="A12" s="9">
        <v>630</v>
      </c>
      <c r="B12" s="3">
        <v>1</v>
      </c>
      <c r="C12" s="3" t="s">
        <v>466</v>
      </c>
      <c r="D12" s="3" t="s">
        <v>12</v>
      </c>
      <c r="E12" s="3" t="s">
        <v>12</v>
      </c>
      <c r="F12" s="3">
        <v>117392.80499999999</v>
      </c>
      <c r="G12" s="15">
        <v>413892.21899999998</v>
      </c>
      <c r="H12" s="35" t="str">
        <f t="shared" si="0"/>
        <v>ja</v>
      </c>
      <c r="I12" s="155" t="s">
        <v>2402</v>
      </c>
      <c r="J12" s="20" t="s">
        <v>456</v>
      </c>
      <c r="K12" s="97">
        <v>10000</v>
      </c>
      <c r="L12" s="28">
        <f t="shared" si="6"/>
        <v>0.24</v>
      </c>
      <c r="M12" s="28">
        <f t="shared" si="7"/>
        <v>0</v>
      </c>
      <c r="N12" s="56">
        <f t="shared" si="1"/>
        <v>0</v>
      </c>
      <c r="O12" s="33">
        <f t="shared" si="8"/>
        <v>120.52572286861799</v>
      </c>
      <c r="P12" s="37">
        <f t="shared" si="2"/>
        <v>81.08659275736602</v>
      </c>
      <c r="Q12" s="9" t="s">
        <v>12</v>
      </c>
      <c r="R12" s="55" t="s">
        <v>12</v>
      </c>
      <c r="S12" s="55">
        <v>2.7709999999999999</v>
      </c>
      <c r="T12" s="55">
        <v>2.9489999999999998</v>
      </c>
      <c r="U12" s="55">
        <v>3.1379999999999999</v>
      </c>
      <c r="V12" s="3">
        <v>3.3159999999999998</v>
      </c>
      <c r="W12" s="3">
        <v>3.5219999999999998</v>
      </c>
      <c r="X12" s="3" t="s">
        <v>12</v>
      </c>
      <c r="Y12" s="3">
        <v>3.9510000000000001</v>
      </c>
      <c r="Z12" s="15" t="s">
        <v>12</v>
      </c>
      <c r="AA12" s="10">
        <f t="shared" si="3"/>
        <v>3.5219999999999998</v>
      </c>
      <c r="AB12" s="9">
        <f t="shared" si="4"/>
        <v>0.3839999999999999</v>
      </c>
      <c r="AC12" s="10">
        <f t="shared" si="5"/>
        <v>0.42900000000000027</v>
      </c>
      <c r="AD12" s="9"/>
      <c r="AE12" s="55"/>
      <c r="AF12" s="55"/>
      <c r="AG12" s="55"/>
      <c r="AH12" s="55"/>
      <c r="AI12" s="3"/>
      <c r="AJ12" s="3"/>
      <c r="AK12" s="3"/>
      <c r="AL12" s="3"/>
      <c r="AM12" s="15"/>
      <c r="AN12" s="10"/>
      <c r="AO12" s="9"/>
      <c r="AP12" s="10"/>
      <c r="AQ12" s="9"/>
      <c r="AR12" s="55"/>
      <c r="AS12" s="55"/>
      <c r="AT12" s="55"/>
      <c r="AU12" s="55"/>
      <c r="AV12" s="3"/>
      <c r="AW12" s="3"/>
      <c r="AX12" s="3"/>
      <c r="AY12" s="3"/>
      <c r="AZ12" s="15"/>
      <c r="BA12" s="10"/>
      <c r="BB12" s="9"/>
      <c r="BC12" s="10"/>
      <c r="BD12" s="9"/>
      <c r="BE12" s="3"/>
      <c r="BF12" s="15"/>
      <c r="BG12" s="15"/>
      <c r="BH12" s="9"/>
      <c r="BI12" s="10"/>
      <c r="BJ12" s="9"/>
      <c r="BK12" s="3"/>
      <c r="BL12" s="15"/>
      <c r="BM12" s="15"/>
      <c r="BN12" s="9"/>
      <c r="BO12" s="10"/>
      <c r="BP12">
        <f t="shared" si="9"/>
        <v>0</v>
      </c>
      <c r="BQ12" s="93">
        <f t="shared" si="10"/>
        <v>0</v>
      </c>
      <c r="BR12" s="93">
        <f t="shared" si="11"/>
        <v>0</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VLOOKUP(BS12,aslocaties_v01!$C$3:$AA$349,MATCH($K$3*10,aslocaties_v01!$C$2:$X$2),FALSE)</f>
        <v>#N/A</v>
      </c>
      <c r="BW12" s="93" t="e">
        <f t="shared" si="12"/>
        <v>#N/A</v>
      </c>
      <c r="BX12" s="93" t="e">
        <f t="shared" si="13"/>
        <v>#N/A</v>
      </c>
      <c r="BY12" s="94">
        <f t="shared" si="14"/>
        <v>999</v>
      </c>
      <c r="BZ12" s="94">
        <f t="shared" si="15"/>
        <v>999</v>
      </c>
      <c r="CA12" s="94" t="e">
        <f t="shared" si="16"/>
        <v>#N/A</v>
      </c>
      <c r="CB12" t="e">
        <f t="shared" si="17"/>
        <v>#N/A</v>
      </c>
      <c r="CC12" s="58" t="e">
        <f t="shared" si="18"/>
        <v>#N/A</v>
      </c>
      <c r="CD12" s="95" t="e">
        <f t="shared" si="19"/>
        <v>#N/A</v>
      </c>
      <c r="CE12" s="96" t="b">
        <f t="shared" si="20"/>
        <v>1</v>
      </c>
      <c r="CF12" t="e">
        <f t="shared" si="21"/>
        <v>#DIV/0!</v>
      </c>
      <c r="CG12" t="e">
        <f t="shared" si="22"/>
        <v>#DIV/0!</v>
      </c>
      <c r="CH12" s="84" t="b">
        <f t="shared" si="23"/>
        <v>0</v>
      </c>
      <c r="CI12" t="str">
        <f t="shared" si="24"/>
        <v/>
      </c>
      <c r="CJ12" t="e">
        <f t="shared" si="25"/>
        <v>#DIV/0!</v>
      </c>
      <c r="CK12" t="b">
        <f t="shared" si="26"/>
        <v>1</v>
      </c>
      <c r="CL12" s="84" t="e">
        <f t="shared" si="27"/>
        <v>#DIV/0!</v>
      </c>
      <c r="CM12" t="e">
        <f t="shared" si="28"/>
        <v>#DIV/0!</v>
      </c>
      <c r="CN12" t="e">
        <f t="shared" si="29"/>
        <v>#DIV/0!</v>
      </c>
      <c r="CO12" s="84">
        <f t="shared" si="30"/>
        <v>-1</v>
      </c>
      <c r="CP12" t="b">
        <f t="shared" si="31"/>
        <v>1</v>
      </c>
      <c r="CQ12" s="96" t="b">
        <f t="shared" si="32"/>
        <v>1</v>
      </c>
      <c r="CR12" t="b">
        <f t="shared" si="33"/>
        <v>1</v>
      </c>
      <c r="CS12" t="b">
        <f t="shared" si="34"/>
        <v>1</v>
      </c>
      <c r="CT12" t="b">
        <f t="shared" si="35"/>
        <v>1</v>
      </c>
      <c r="CU12" t="b">
        <f t="shared" si="36"/>
        <v>1</v>
      </c>
      <c r="CV12" s="84" t="b">
        <f t="shared" si="37"/>
        <v>1</v>
      </c>
      <c r="CW12" t="b">
        <f t="shared" si="38"/>
        <v>1</v>
      </c>
      <c r="CX12" t="b">
        <f t="shared" si="39"/>
        <v>1</v>
      </c>
      <c r="CY12" t="b">
        <f t="shared" si="40"/>
        <v>1</v>
      </c>
      <c r="CZ12" t="b">
        <f t="shared" si="41"/>
        <v>1</v>
      </c>
      <c r="DA12" s="84">
        <f t="shared" si="42"/>
        <v>0</v>
      </c>
      <c r="DB12" t="e">
        <f t="shared" si="43"/>
        <v>#N/A</v>
      </c>
    </row>
    <row r="13" spans="1:106" ht="13.5" thickBot="1">
      <c r="A13" s="9">
        <v>631</v>
      </c>
      <c r="B13" s="3">
        <v>1</v>
      </c>
      <c r="C13" s="3" t="s">
        <v>467</v>
      </c>
      <c r="D13" s="3" t="s">
        <v>12</v>
      </c>
      <c r="E13" s="3" t="s">
        <v>12</v>
      </c>
      <c r="F13" s="3">
        <v>117315.75</v>
      </c>
      <c r="G13" s="15">
        <v>413866.96899999998</v>
      </c>
      <c r="H13" s="35" t="str">
        <f t="shared" si="0"/>
        <v>ja</v>
      </c>
      <c r="I13" s="155" t="s">
        <v>2402</v>
      </c>
      <c r="J13" s="20" t="s">
        <v>456</v>
      </c>
      <c r="K13" s="97">
        <v>10000</v>
      </c>
      <c r="L13" s="28">
        <f t="shared" si="6"/>
        <v>0.24</v>
      </c>
      <c r="M13" s="28">
        <f t="shared" si="7"/>
        <v>0</v>
      </c>
      <c r="N13" s="56">
        <f t="shared" si="1"/>
        <v>0</v>
      </c>
      <c r="O13" s="33">
        <f t="shared" si="8"/>
        <v>81.08659275736602</v>
      </c>
      <c r="P13" s="37">
        <f t="shared" si="2"/>
        <v>122.70496802493666</v>
      </c>
      <c r="Q13" s="9" t="s">
        <v>12</v>
      </c>
      <c r="R13" s="55" t="s">
        <v>12</v>
      </c>
      <c r="S13" s="55">
        <v>2.7719999999999998</v>
      </c>
      <c r="T13" s="55">
        <v>2.95</v>
      </c>
      <c r="U13" s="55">
        <v>3.14</v>
      </c>
      <c r="V13" s="3">
        <v>3.3180000000000001</v>
      </c>
      <c r="W13" s="3">
        <v>3.5249999999999999</v>
      </c>
      <c r="X13" s="3" t="s">
        <v>12</v>
      </c>
      <c r="Y13" s="3">
        <v>3.952</v>
      </c>
      <c r="Z13" s="15" t="s">
        <v>12</v>
      </c>
      <c r="AA13" s="10">
        <f t="shared" si="3"/>
        <v>3.5249999999999999</v>
      </c>
      <c r="AB13" s="9">
        <f t="shared" si="4"/>
        <v>0.38499999999999979</v>
      </c>
      <c r="AC13" s="10">
        <f t="shared" si="5"/>
        <v>0.42700000000000005</v>
      </c>
      <c r="AD13" s="9"/>
      <c r="AE13" s="55"/>
      <c r="AF13" s="55"/>
      <c r="AG13" s="55"/>
      <c r="AH13" s="55"/>
      <c r="AI13" s="3"/>
      <c r="AJ13" s="3"/>
      <c r="AK13" s="3"/>
      <c r="AL13" s="3"/>
      <c r="AM13" s="15"/>
      <c r="AN13" s="10"/>
      <c r="AO13" s="9"/>
      <c r="AP13" s="10"/>
      <c r="AQ13" s="9"/>
      <c r="AR13" s="55"/>
      <c r="AS13" s="55"/>
      <c r="AT13" s="55"/>
      <c r="AU13" s="55"/>
      <c r="AV13" s="3"/>
      <c r="AW13" s="3"/>
      <c r="AX13" s="3"/>
      <c r="AY13" s="3"/>
      <c r="AZ13" s="15"/>
      <c r="BA13" s="10"/>
      <c r="BB13" s="9"/>
      <c r="BC13" s="10"/>
      <c r="BD13" s="9"/>
      <c r="BE13" s="3"/>
      <c r="BF13" s="15"/>
      <c r="BG13" s="15"/>
      <c r="BH13" s="9"/>
      <c r="BI13" s="10"/>
      <c r="BJ13" s="9"/>
      <c r="BK13" s="3"/>
      <c r="BL13" s="15"/>
      <c r="BM13" s="15"/>
      <c r="BN13" s="9"/>
      <c r="BO13" s="10"/>
      <c r="BP13">
        <f t="shared" si="9"/>
        <v>0</v>
      </c>
      <c r="BQ13" s="93">
        <f t="shared" si="10"/>
        <v>0</v>
      </c>
      <c r="BR13" s="93">
        <f t="shared" si="11"/>
        <v>0</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VLOOKUP(BS13,aslocaties_v01!$C$3:$AA$349,MATCH($K$3*10,aslocaties_v01!$C$2:$X$2),FALSE)</f>
        <v>#N/A</v>
      </c>
      <c r="BW13" s="93" t="e">
        <f t="shared" si="12"/>
        <v>#N/A</v>
      </c>
      <c r="BX13" s="93" t="e">
        <f t="shared" si="13"/>
        <v>#N/A</v>
      </c>
      <c r="BY13" s="94">
        <f t="shared" si="14"/>
        <v>999</v>
      </c>
      <c r="BZ13" s="94">
        <f t="shared" si="15"/>
        <v>999</v>
      </c>
      <c r="CA13" s="94" t="e">
        <f t="shared" si="16"/>
        <v>#N/A</v>
      </c>
      <c r="CB13" t="e">
        <f t="shared" si="17"/>
        <v>#N/A</v>
      </c>
      <c r="CC13" s="58" t="e">
        <f t="shared" si="18"/>
        <v>#N/A</v>
      </c>
      <c r="CD13" s="95" t="e">
        <f t="shared" si="19"/>
        <v>#N/A</v>
      </c>
      <c r="CE13" s="96" t="b">
        <f t="shared" si="20"/>
        <v>1</v>
      </c>
      <c r="CF13" t="e">
        <f t="shared" si="21"/>
        <v>#DIV/0!</v>
      </c>
      <c r="CG13" t="e">
        <f t="shared" si="22"/>
        <v>#DIV/0!</v>
      </c>
      <c r="CH13" s="84" t="b">
        <f t="shared" si="23"/>
        <v>0</v>
      </c>
      <c r="CI13" t="str">
        <f t="shared" si="24"/>
        <v/>
      </c>
      <c r="CJ13" t="e">
        <f t="shared" si="25"/>
        <v>#DIV/0!</v>
      </c>
      <c r="CK13" t="b">
        <f t="shared" si="26"/>
        <v>1</v>
      </c>
      <c r="CL13" s="84" t="e">
        <f t="shared" si="27"/>
        <v>#DIV/0!</v>
      </c>
      <c r="CM13" t="e">
        <f t="shared" si="28"/>
        <v>#DIV/0!</v>
      </c>
      <c r="CN13" t="e">
        <f t="shared" si="29"/>
        <v>#DIV/0!</v>
      </c>
      <c r="CO13" s="84">
        <f t="shared" si="30"/>
        <v>-1</v>
      </c>
      <c r="CP13" t="b">
        <f t="shared" si="31"/>
        <v>1</v>
      </c>
      <c r="CQ13" s="96" t="b">
        <f t="shared" si="32"/>
        <v>1</v>
      </c>
      <c r="CR13" t="b">
        <f t="shared" si="33"/>
        <v>1</v>
      </c>
      <c r="CS13" t="b">
        <f t="shared" si="34"/>
        <v>1</v>
      </c>
      <c r="CT13" t="b">
        <f t="shared" si="35"/>
        <v>1</v>
      </c>
      <c r="CU13" t="b">
        <f t="shared" si="36"/>
        <v>1</v>
      </c>
      <c r="CV13" s="84" t="b">
        <f t="shared" si="37"/>
        <v>1</v>
      </c>
      <c r="CW13" t="b">
        <f t="shared" si="38"/>
        <v>1</v>
      </c>
      <c r="CX13" t="b">
        <f t="shared" si="39"/>
        <v>1</v>
      </c>
      <c r="CY13" t="b">
        <f t="shared" si="40"/>
        <v>1</v>
      </c>
      <c r="CZ13" t="b">
        <f t="shared" si="41"/>
        <v>1</v>
      </c>
      <c r="DA13" s="84">
        <f t="shared" si="42"/>
        <v>0</v>
      </c>
      <c r="DB13" t="e">
        <f t="shared" si="43"/>
        <v>#N/A</v>
      </c>
    </row>
    <row r="14" spans="1:106" ht="13.5" thickBot="1">
      <c r="A14" s="9">
        <v>632</v>
      </c>
      <c r="B14" s="3">
        <v>1</v>
      </c>
      <c r="C14" s="3" t="s">
        <v>468</v>
      </c>
      <c r="D14" s="3" t="s">
        <v>12</v>
      </c>
      <c r="E14" s="3" t="s">
        <v>12</v>
      </c>
      <c r="F14" s="3">
        <v>117198.727</v>
      </c>
      <c r="G14" s="15">
        <v>413830.06199999998</v>
      </c>
      <c r="H14" s="35" t="str">
        <f t="shared" si="0"/>
        <v>ja</v>
      </c>
      <c r="I14" s="155" t="s">
        <v>2402</v>
      </c>
      <c r="J14" s="20" t="s">
        <v>456</v>
      </c>
      <c r="K14" s="97">
        <v>10000</v>
      </c>
      <c r="L14" s="28">
        <f t="shared" si="6"/>
        <v>0.24</v>
      </c>
      <c r="M14" s="28">
        <f t="shared" si="7"/>
        <v>0</v>
      </c>
      <c r="N14" s="56">
        <f t="shared" si="1"/>
        <v>0</v>
      </c>
      <c r="O14" s="33">
        <f t="shared" si="8"/>
        <v>122.70496802493666</v>
      </c>
      <c r="P14" s="37">
        <f t="shared" si="2"/>
        <v>82.406317870654689</v>
      </c>
      <c r="Q14" s="9" t="s">
        <v>12</v>
      </c>
      <c r="R14" s="55" t="s">
        <v>12</v>
      </c>
      <c r="S14" s="55">
        <v>2.7650000000000001</v>
      </c>
      <c r="T14" s="55">
        <v>2.9420000000000002</v>
      </c>
      <c r="U14" s="55">
        <v>3.1320000000000001</v>
      </c>
      <c r="V14" s="3">
        <v>3.3090000000000002</v>
      </c>
      <c r="W14" s="3">
        <v>3.5169999999999999</v>
      </c>
      <c r="X14" s="3" t="s">
        <v>12</v>
      </c>
      <c r="Y14" s="3">
        <v>3.9460000000000002</v>
      </c>
      <c r="Z14" s="15" t="s">
        <v>12</v>
      </c>
      <c r="AA14" s="10">
        <f t="shared" si="3"/>
        <v>3.5169999999999999</v>
      </c>
      <c r="AB14" s="9">
        <f t="shared" si="4"/>
        <v>0.38499999999999979</v>
      </c>
      <c r="AC14" s="10">
        <f t="shared" si="5"/>
        <v>0.42900000000000027</v>
      </c>
      <c r="AD14" s="9"/>
      <c r="AE14" s="55"/>
      <c r="AF14" s="55"/>
      <c r="AG14" s="55"/>
      <c r="AH14" s="55"/>
      <c r="AI14" s="3"/>
      <c r="AJ14" s="3"/>
      <c r="AK14" s="3"/>
      <c r="AL14" s="3"/>
      <c r="AM14" s="15"/>
      <c r="AN14" s="10"/>
      <c r="AO14" s="9"/>
      <c r="AP14" s="10"/>
      <c r="AQ14" s="9"/>
      <c r="AR14" s="55"/>
      <c r="AS14" s="55"/>
      <c r="AT14" s="55"/>
      <c r="AU14" s="55"/>
      <c r="AV14" s="3"/>
      <c r="AW14" s="3"/>
      <c r="AX14" s="3"/>
      <c r="AY14" s="3"/>
      <c r="AZ14" s="15"/>
      <c r="BA14" s="10"/>
      <c r="BB14" s="9"/>
      <c r="BC14" s="10"/>
      <c r="BD14" s="9"/>
      <c r="BE14" s="3"/>
      <c r="BF14" s="15"/>
      <c r="BG14" s="15"/>
      <c r="BH14" s="9"/>
      <c r="BI14" s="10"/>
      <c r="BJ14" s="9"/>
      <c r="BK14" s="3"/>
      <c r="BL14" s="15"/>
      <c r="BM14" s="15"/>
      <c r="BN14" s="9"/>
      <c r="BO14" s="10"/>
      <c r="BP14">
        <f t="shared" si="9"/>
        <v>0</v>
      </c>
      <c r="BQ14" s="93">
        <f t="shared" si="10"/>
        <v>0</v>
      </c>
      <c r="BR14" s="93">
        <f t="shared" si="11"/>
        <v>0</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VLOOKUP(BS14,aslocaties_v01!$C$3:$AA$349,MATCH($K$3*10,aslocaties_v01!$C$2:$X$2),FALSE)</f>
        <v>#N/A</v>
      </c>
      <c r="BW14" s="93" t="e">
        <f t="shared" si="12"/>
        <v>#N/A</v>
      </c>
      <c r="BX14" s="93" t="e">
        <f t="shared" si="13"/>
        <v>#N/A</v>
      </c>
      <c r="BY14" s="94">
        <f t="shared" si="14"/>
        <v>999</v>
      </c>
      <c r="BZ14" s="94">
        <f t="shared" si="15"/>
        <v>999</v>
      </c>
      <c r="CA14" s="94" t="e">
        <f t="shared" si="16"/>
        <v>#N/A</v>
      </c>
      <c r="CB14" t="e">
        <f t="shared" si="17"/>
        <v>#N/A</v>
      </c>
      <c r="CC14" s="58" t="e">
        <f t="shared" si="18"/>
        <v>#N/A</v>
      </c>
      <c r="CD14" s="95" t="e">
        <f t="shared" si="19"/>
        <v>#N/A</v>
      </c>
      <c r="CE14" s="96" t="b">
        <f t="shared" si="20"/>
        <v>1</v>
      </c>
      <c r="CF14" t="e">
        <f t="shared" si="21"/>
        <v>#DIV/0!</v>
      </c>
      <c r="CG14" t="e">
        <f t="shared" si="22"/>
        <v>#DIV/0!</v>
      </c>
      <c r="CH14" s="84" t="b">
        <f t="shared" si="23"/>
        <v>0</v>
      </c>
      <c r="CI14" t="str">
        <f t="shared" si="24"/>
        <v/>
      </c>
      <c r="CJ14" t="e">
        <f t="shared" si="25"/>
        <v>#DIV/0!</v>
      </c>
      <c r="CK14" t="b">
        <f t="shared" si="26"/>
        <v>1</v>
      </c>
      <c r="CL14" s="84" t="e">
        <f t="shared" si="27"/>
        <v>#DIV/0!</v>
      </c>
      <c r="CM14" t="e">
        <f t="shared" si="28"/>
        <v>#DIV/0!</v>
      </c>
      <c r="CN14" t="e">
        <f t="shared" si="29"/>
        <v>#DIV/0!</v>
      </c>
      <c r="CO14" s="84">
        <f t="shared" si="30"/>
        <v>-1</v>
      </c>
      <c r="CP14" t="b">
        <f t="shared" si="31"/>
        <v>1</v>
      </c>
      <c r="CQ14" s="96" t="b">
        <f t="shared" si="32"/>
        <v>1</v>
      </c>
      <c r="CR14" t="b">
        <f t="shared" si="33"/>
        <v>1</v>
      </c>
      <c r="CS14" t="b">
        <f t="shared" si="34"/>
        <v>1</v>
      </c>
      <c r="CT14" t="b">
        <f t="shared" si="35"/>
        <v>1</v>
      </c>
      <c r="CU14" t="b">
        <f t="shared" si="36"/>
        <v>1</v>
      </c>
      <c r="CV14" s="84" t="b">
        <f t="shared" si="37"/>
        <v>1</v>
      </c>
      <c r="CW14" t="b">
        <f t="shared" si="38"/>
        <v>1</v>
      </c>
      <c r="CX14" t="b">
        <f t="shared" si="39"/>
        <v>1</v>
      </c>
      <c r="CY14" t="b">
        <f t="shared" si="40"/>
        <v>1</v>
      </c>
      <c r="CZ14" t="b">
        <f t="shared" si="41"/>
        <v>1</v>
      </c>
      <c r="DA14" s="84">
        <f t="shared" si="42"/>
        <v>0</v>
      </c>
      <c r="DB14" t="e">
        <f t="shared" si="43"/>
        <v>#N/A</v>
      </c>
    </row>
    <row r="15" spans="1:106" ht="13.5" thickBot="1">
      <c r="A15" s="9">
        <v>633</v>
      </c>
      <c r="B15" s="3">
        <v>1</v>
      </c>
      <c r="C15" s="3" t="s">
        <v>469</v>
      </c>
      <c r="D15" s="3" t="s">
        <v>12</v>
      </c>
      <c r="E15" s="3" t="s">
        <v>12</v>
      </c>
      <c r="F15" s="3">
        <v>117119.836</v>
      </c>
      <c r="G15" s="15">
        <v>413806.25</v>
      </c>
      <c r="H15" s="35" t="str">
        <f t="shared" si="0"/>
        <v>ja</v>
      </c>
      <c r="I15" s="155" t="s">
        <v>2402</v>
      </c>
      <c r="J15" s="20" t="s">
        <v>456</v>
      </c>
      <c r="K15" s="97">
        <v>10000</v>
      </c>
      <c r="L15" s="28">
        <f t="shared" si="6"/>
        <v>0.24</v>
      </c>
      <c r="M15" s="28">
        <f t="shared" si="7"/>
        <v>0</v>
      </c>
      <c r="N15" s="56">
        <f t="shared" si="1"/>
        <v>0</v>
      </c>
      <c r="O15" s="33">
        <f t="shared" si="8"/>
        <v>82.406317870654689</v>
      </c>
      <c r="P15" s="37">
        <f t="shared" si="2"/>
        <v>82.723673576551533</v>
      </c>
      <c r="Q15" s="9" t="s">
        <v>12</v>
      </c>
      <c r="R15" s="55" t="s">
        <v>12</v>
      </c>
      <c r="S15" s="55">
        <v>2.766</v>
      </c>
      <c r="T15" s="55">
        <v>2.944</v>
      </c>
      <c r="U15" s="55">
        <v>3.1339999999999999</v>
      </c>
      <c r="V15" s="3">
        <v>3.3119999999999998</v>
      </c>
      <c r="W15" s="3">
        <v>3.5190000000000001</v>
      </c>
      <c r="X15" s="3" t="s">
        <v>12</v>
      </c>
      <c r="Y15" s="3">
        <v>3.9460000000000002</v>
      </c>
      <c r="Z15" s="15" t="s">
        <v>12</v>
      </c>
      <c r="AA15" s="10">
        <f t="shared" si="3"/>
        <v>3.5190000000000001</v>
      </c>
      <c r="AB15" s="9">
        <f t="shared" si="4"/>
        <v>0.38500000000000023</v>
      </c>
      <c r="AC15" s="10">
        <f t="shared" si="5"/>
        <v>0.42700000000000005</v>
      </c>
      <c r="AD15" s="9"/>
      <c r="AE15" s="55"/>
      <c r="AF15" s="55"/>
      <c r="AG15" s="55"/>
      <c r="AH15" s="55"/>
      <c r="AI15" s="3"/>
      <c r="AJ15" s="3"/>
      <c r="AK15" s="3"/>
      <c r="AL15" s="3"/>
      <c r="AM15" s="15"/>
      <c r="AN15" s="10"/>
      <c r="AO15" s="9"/>
      <c r="AP15" s="10"/>
      <c r="AQ15" s="9"/>
      <c r="AR15" s="55"/>
      <c r="AS15" s="55"/>
      <c r="AT15" s="55"/>
      <c r="AU15" s="55"/>
      <c r="AV15" s="3"/>
      <c r="AW15" s="3"/>
      <c r="AX15" s="3"/>
      <c r="AY15" s="3"/>
      <c r="AZ15" s="15"/>
      <c r="BA15" s="10"/>
      <c r="BB15" s="9"/>
      <c r="BC15" s="10"/>
      <c r="BD15" s="9"/>
      <c r="BE15" s="3"/>
      <c r="BF15" s="15"/>
      <c r="BG15" s="15"/>
      <c r="BH15" s="9"/>
      <c r="BI15" s="10"/>
      <c r="BJ15" s="9"/>
      <c r="BK15" s="3"/>
      <c r="BL15" s="15"/>
      <c r="BM15" s="15"/>
      <c r="BN15" s="9"/>
      <c r="BO15" s="10"/>
      <c r="BP15">
        <f t="shared" si="9"/>
        <v>0</v>
      </c>
      <c r="BQ15" s="93">
        <f t="shared" si="10"/>
        <v>0</v>
      </c>
      <c r="BR15" s="93">
        <f t="shared" si="11"/>
        <v>0</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VLOOKUP(BS15,aslocaties_v01!$C$3:$AA$349,MATCH($K$3*10,aslocaties_v01!$C$2:$X$2),FALSE)</f>
        <v>#N/A</v>
      </c>
      <c r="BW15" s="93" t="e">
        <f t="shared" si="12"/>
        <v>#N/A</v>
      </c>
      <c r="BX15" s="93" t="e">
        <f t="shared" si="13"/>
        <v>#N/A</v>
      </c>
      <c r="BY15" s="94">
        <f t="shared" si="14"/>
        <v>999</v>
      </c>
      <c r="BZ15" s="94">
        <f t="shared" si="15"/>
        <v>999</v>
      </c>
      <c r="CA15" s="94" t="e">
        <f t="shared" si="16"/>
        <v>#N/A</v>
      </c>
      <c r="CB15" t="e">
        <f t="shared" si="17"/>
        <v>#N/A</v>
      </c>
      <c r="CC15" s="58" t="e">
        <f t="shared" si="18"/>
        <v>#N/A</v>
      </c>
      <c r="CD15" s="95" t="e">
        <f t="shared" si="19"/>
        <v>#N/A</v>
      </c>
      <c r="CE15" s="96" t="b">
        <f t="shared" si="20"/>
        <v>1</v>
      </c>
      <c r="CF15" t="e">
        <f t="shared" si="21"/>
        <v>#DIV/0!</v>
      </c>
      <c r="CG15" t="e">
        <f t="shared" si="22"/>
        <v>#DIV/0!</v>
      </c>
      <c r="CH15" s="84" t="b">
        <f t="shared" si="23"/>
        <v>0</v>
      </c>
      <c r="CI15" t="str">
        <f t="shared" si="24"/>
        <v/>
      </c>
      <c r="CJ15" t="e">
        <f t="shared" si="25"/>
        <v>#DIV/0!</v>
      </c>
      <c r="CK15" t="b">
        <f t="shared" si="26"/>
        <v>1</v>
      </c>
      <c r="CL15" s="84" t="e">
        <f t="shared" si="27"/>
        <v>#DIV/0!</v>
      </c>
      <c r="CM15" t="e">
        <f t="shared" si="28"/>
        <v>#DIV/0!</v>
      </c>
      <c r="CN15" t="e">
        <f t="shared" si="29"/>
        <v>#DIV/0!</v>
      </c>
      <c r="CO15" s="84">
        <f t="shared" si="30"/>
        <v>-1</v>
      </c>
      <c r="CP15" t="b">
        <f t="shared" si="31"/>
        <v>1</v>
      </c>
      <c r="CQ15" s="96" t="b">
        <f t="shared" si="32"/>
        <v>1</v>
      </c>
      <c r="CR15" t="b">
        <f t="shared" si="33"/>
        <v>1</v>
      </c>
      <c r="CS15" t="b">
        <f t="shared" si="34"/>
        <v>1</v>
      </c>
      <c r="CT15" t="b">
        <f t="shared" si="35"/>
        <v>1</v>
      </c>
      <c r="CU15" t="b">
        <f t="shared" si="36"/>
        <v>1</v>
      </c>
      <c r="CV15" s="84" t="b">
        <f t="shared" si="37"/>
        <v>1</v>
      </c>
      <c r="CW15" t="b">
        <f t="shared" si="38"/>
        <v>1</v>
      </c>
      <c r="CX15" t="b">
        <f t="shared" si="39"/>
        <v>1</v>
      </c>
      <c r="CY15" t="b">
        <f t="shared" si="40"/>
        <v>1</v>
      </c>
      <c r="CZ15" t="b">
        <f t="shared" si="41"/>
        <v>1</v>
      </c>
      <c r="DA15" s="84">
        <f t="shared" si="42"/>
        <v>0</v>
      </c>
      <c r="DB15" t="e">
        <f t="shared" si="43"/>
        <v>#N/A</v>
      </c>
    </row>
    <row r="16" spans="1:106" ht="13.5" thickBot="1">
      <c r="A16" s="9">
        <v>634</v>
      </c>
      <c r="B16" s="3">
        <v>1</v>
      </c>
      <c r="C16" s="3" t="s">
        <v>470</v>
      </c>
      <c r="D16" s="3" t="s">
        <v>12</v>
      </c>
      <c r="E16" s="3" t="s">
        <v>12</v>
      </c>
      <c r="F16" s="3">
        <v>117040.383</v>
      </c>
      <c r="G16" s="15">
        <v>413783.21899999998</v>
      </c>
      <c r="H16" s="35" t="str">
        <f t="shared" si="0"/>
        <v>ja</v>
      </c>
      <c r="I16" s="155" t="s">
        <v>2402</v>
      </c>
      <c r="J16" s="20" t="s">
        <v>456</v>
      </c>
      <c r="K16" s="97">
        <v>10000</v>
      </c>
      <c r="L16" s="28">
        <f t="shared" si="6"/>
        <v>0.24</v>
      </c>
      <c r="M16" s="28">
        <f t="shared" si="7"/>
        <v>0</v>
      </c>
      <c r="N16" s="56">
        <f t="shared" si="1"/>
        <v>0</v>
      </c>
      <c r="O16" s="33">
        <f t="shared" si="8"/>
        <v>82.723673576551533</v>
      </c>
      <c r="P16" s="37">
        <f t="shared" si="2"/>
        <v>82.986601141379921</v>
      </c>
      <c r="Q16" s="9" t="s">
        <v>12</v>
      </c>
      <c r="R16" s="55" t="s">
        <v>12</v>
      </c>
      <c r="S16" s="55">
        <v>2.76</v>
      </c>
      <c r="T16" s="55">
        <v>2.9359999999999999</v>
      </c>
      <c r="U16" s="55">
        <v>3.1269999999999998</v>
      </c>
      <c r="V16" s="3">
        <v>3.3050000000000002</v>
      </c>
      <c r="W16" s="3">
        <v>3.5129999999999999</v>
      </c>
      <c r="X16" s="3" t="s">
        <v>12</v>
      </c>
      <c r="Y16" s="3">
        <v>3.9420000000000002</v>
      </c>
      <c r="Z16" s="15" t="s">
        <v>12</v>
      </c>
      <c r="AA16" s="10">
        <f t="shared" si="3"/>
        <v>3.5129999999999999</v>
      </c>
      <c r="AB16" s="9">
        <f t="shared" si="4"/>
        <v>0.38600000000000012</v>
      </c>
      <c r="AC16" s="10">
        <f t="shared" si="5"/>
        <v>0.42900000000000027</v>
      </c>
      <c r="AD16" s="9"/>
      <c r="AE16" s="55"/>
      <c r="AF16" s="55"/>
      <c r="AG16" s="55"/>
      <c r="AH16" s="55"/>
      <c r="AI16" s="3"/>
      <c r="AJ16" s="3"/>
      <c r="AK16" s="3"/>
      <c r="AL16" s="3"/>
      <c r="AM16" s="15"/>
      <c r="AN16" s="10"/>
      <c r="AO16" s="9"/>
      <c r="AP16" s="10"/>
      <c r="AQ16" s="9"/>
      <c r="AR16" s="55"/>
      <c r="AS16" s="55"/>
      <c r="AT16" s="55"/>
      <c r="AU16" s="55"/>
      <c r="AV16" s="3"/>
      <c r="AW16" s="3"/>
      <c r="AX16" s="3"/>
      <c r="AY16" s="3"/>
      <c r="AZ16" s="15"/>
      <c r="BA16" s="10"/>
      <c r="BB16" s="9"/>
      <c r="BC16" s="10"/>
      <c r="BD16" s="9"/>
      <c r="BE16" s="3"/>
      <c r="BF16" s="15"/>
      <c r="BG16" s="15"/>
      <c r="BH16" s="9"/>
      <c r="BI16" s="10"/>
      <c r="BJ16" s="9"/>
      <c r="BK16" s="3"/>
      <c r="BL16" s="15"/>
      <c r="BM16" s="15"/>
      <c r="BN16" s="9"/>
      <c r="BO16" s="10"/>
      <c r="BP16">
        <f t="shared" si="9"/>
        <v>0</v>
      </c>
      <c r="BQ16" s="93">
        <f t="shared" si="10"/>
        <v>0</v>
      </c>
      <c r="BR16" s="93">
        <f t="shared" si="11"/>
        <v>0</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VLOOKUP(BS16,aslocaties_v01!$C$3:$AA$349,MATCH($K$3*10,aslocaties_v01!$C$2:$X$2),FALSE)</f>
        <v>#N/A</v>
      </c>
      <c r="BW16" s="93" t="e">
        <f t="shared" si="12"/>
        <v>#N/A</v>
      </c>
      <c r="BX16" s="93" t="e">
        <f t="shared" si="13"/>
        <v>#N/A</v>
      </c>
      <c r="BY16" s="94">
        <f t="shared" si="14"/>
        <v>999</v>
      </c>
      <c r="BZ16" s="94">
        <f t="shared" si="15"/>
        <v>999</v>
      </c>
      <c r="CA16" s="94" t="e">
        <f t="shared" si="16"/>
        <v>#N/A</v>
      </c>
      <c r="CB16" t="e">
        <f t="shared" si="17"/>
        <v>#N/A</v>
      </c>
      <c r="CC16" s="58" t="e">
        <f t="shared" si="18"/>
        <v>#N/A</v>
      </c>
      <c r="CD16" s="95" t="e">
        <f t="shared" si="19"/>
        <v>#N/A</v>
      </c>
      <c r="CE16" s="96" t="b">
        <f t="shared" si="20"/>
        <v>1</v>
      </c>
      <c r="CF16" t="e">
        <f t="shared" si="21"/>
        <v>#DIV/0!</v>
      </c>
      <c r="CG16" t="e">
        <f t="shared" si="22"/>
        <v>#DIV/0!</v>
      </c>
      <c r="CH16" s="84" t="b">
        <f t="shared" si="23"/>
        <v>0</v>
      </c>
      <c r="CI16" t="str">
        <f t="shared" si="24"/>
        <v/>
      </c>
      <c r="CJ16" t="e">
        <f t="shared" si="25"/>
        <v>#DIV/0!</v>
      </c>
      <c r="CK16" t="b">
        <f t="shared" si="26"/>
        <v>1</v>
      </c>
      <c r="CL16" s="84" t="e">
        <f t="shared" si="27"/>
        <v>#DIV/0!</v>
      </c>
      <c r="CM16" t="e">
        <f t="shared" si="28"/>
        <v>#DIV/0!</v>
      </c>
      <c r="CN16" t="e">
        <f t="shared" si="29"/>
        <v>#DIV/0!</v>
      </c>
      <c r="CO16" s="84">
        <f t="shared" si="30"/>
        <v>-1</v>
      </c>
      <c r="CP16" t="b">
        <f t="shared" si="31"/>
        <v>1</v>
      </c>
      <c r="CQ16" s="96" t="b">
        <f t="shared" si="32"/>
        <v>1</v>
      </c>
      <c r="CR16" t="b">
        <f t="shared" si="33"/>
        <v>1</v>
      </c>
      <c r="CS16" t="b">
        <f t="shared" si="34"/>
        <v>1</v>
      </c>
      <c r="CT16" t="b">
        <f t="shared" si="35"/>
        <v>1</v>
      </c>
      <c r="CU16" t="b">
        <f t="shared" si="36"/>
        <v>1</v>
      </c>
      <c r="CV16" s="84" t="b">
        <f t="shared" si="37"/>
        <v>1</v>
      </c>
      <c r="CW16" t="b">
        <f t="shared" si="38"/>
        <v>1</v>
      </c>
      <c r="CX16" t="b">
        <f t="shared" si="39"/>
        <v>1</v>
      </c>
      <c r="CY16" t="b">
        <f t="shared" si="40"/>
        <v>1</v>
      </c>
      <c r="CZ16" t="b">
        <f t="shared" si="41"/>
        <v>1</v>
      </c>
      <c r="DA16" s="84">
        <f t="shared" si="42"/>
        <v>0</v>
      </c>
      <c r="DB16" t="e">
        <f t="shared" si="43"/>
        <v>#N/A</v>
      </c>
    </row>
    <row r="17" spans="1:106" ht="13.5" thickBot="1">
      <c r="A17" s="9">
        <v>635</v>
      </c>
      <c r="B17" s="3">
        <v>1</v>
      </c>
      <c r="C17" s="3" t="s">
        <v>471</v>
      </c>
      <c r="D17" s="3" t="s">
        <v>12</v>
      </c>
      <c r="E17" s="3" t="s">
        <v>12</v>
      </c>
      <c r="F17" s="3">
        <v>116960.383</v>
      </c>
      <c r="G17" s="15">
        <v>413761.15600000002</v>
      </c>
      <c r="H17" s="35" t="str">
        <f t="shared" si="0"/>
        <v>ja</v>
      </c>
      <c r="I17" s="155" t="s">
        <v>2402</v>
      </c>
      <c r="J17" s="20" t="s">
        <v>456</v>
      </c>
      <c r="K17" s="97">
        <v>10000</v>
      </c>
      <c r="L17" s="28">
        <f t="shared" si="6"/>
        <v>0.24</v>
      </c>
      <c r="M17" s="28">
        <f t="shared" si="7"/>
        <v>0</v>
      </c>
      <c r="N17" s="56">
        <f t="shared" si="1"/>
        <v>0</v>
      </c>
      <c r="O17" s="33">
        <f t="shared" si="8"/>
        <v>82.986601141379921</v>
      </c>
      <c r="P17" s="37">
        <f t="shared" si="2"/>
        <v>1287.7341355314754</v>
      </c>
      <c r="Q17" s="9" t="s">
        <v>12</v>
      </c>
      <c r="R17" s="55" t="s">
        <v>12</v>
      </c>
      <c r="S17" s="55">
        <v>2.758</v>
      </c>
      <c r="T17" s="55">
        <v>2.9340000000000002</v>
      </c>
      <c r="U17" s="55">
        <v>3.1240000000000001</v>
      </c>
      <c r="V17" s="3">
        <v>3.302</v>
      </c>
      <c r="W17" s="3">
        <v>3.51</v>
      </c>
      <c r="X17" s="3" t="s">
        <v>12</v>
      </c>
      <c r="Y17" s="3">
        <v>3.94</v>
      </c>
      <c r="Z17" s="15" t="s">
        <v>12</v>
      </c>
      <c r="AA17" s="10">
        <f t="shared" si="3"/>
        <v>3.51</v>
      </c>
      <c r="AB17" s="9">
        <f t="shared" si="4"/>
        <v>0.38599999999999968</v>
      </c>
      <c r="AC17" s="10">
        <f t="shared" si="5"/>
        <v>0.43000000000000016</v>
      </c>
      <c r="AD17" s="9"/>
      <c r="AE17" s="55"/>
      <c r="AF17" s="55"/>
      <c r="AG17" s="55"/>
      <c r="AH17" s="55"/>
      <c r="AI17" s="3"/>
      <c r="AJ17" s="3"/>
      <c r="AK17" s="3"/>
      <c r="AL17" s="3"/>
      <c r="AM17" s="15"/>
      <c r="AN17" s="10"/>
      <c r="AO17" s="9"/>
      <c r="AP17" s="10"/>
      <c r="AQ17" s="9"/>
      <c r="AR17" s="55"/>
      <c r="AS17" s="55"/>
      <c r="AT17" s="55"/>
      <c r="AU17" s="55"/>
      <c r="AV17" s="3"/>
      <c r="AW17" s="3"/>
      <c r="AX17" s="3"/>
      <c r="AY17" s="3"/>
      <c r="AZ17" s="15"/>
      <c r="BA17" s="10"/>
      <c r="BB17" s="9"/>
      <c r="BC17" s="10"/>
      <c r="BD17" s="9"/>
      <c r="BE17" s="3"/>
      <c r="BF17" s="15"/>
      <c r="BG17" s="15"/>
      <c r="BH17" s="9"/>
      <c r="BI17" s="10"/>
      <c r="BJ17" s="9"/>
      <c r="BK17" s="3"/>
      <c r="BL17" s="15"/>
      <c r="BM17" s="15"/>
      <c r="BN17" s="9"/>
      <c r="BO17" s="10"/>
      <c r="BP17">
        <f t="shared" si="9"/>
        <v>0</v>
      </c>
      <c r="BQ17" s="93">
        <f t="shared" si="10"/>
        <v>0</v>
      </c>
      <c r="BR17" s="93">
        <f t="shared" si="11"/>
        <v>0</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VLOOKUP(BS17,aslocaties_v01!$C$3:$AA$349,MATCH($K$3*10,aslocaties_v01!$C$2:$X$2),FALSE)</f>
        <v>#N/A</v>
      </c>
      <c r="BW17" s="93" t="e">
        <f t="shared" si="12"/>
        <v>#N/A</v>
      </c>
      <c r="BX17" s="93" t="e">
        <f t="shared" si="13"/>
        <v>#N/A</v>
      </c>
      <c r="BY17" s="94">
        <f t="shared" si="14"/>
        <v>999</v>
      </c>
      <c r="BZ17" s="94">
        <f t="shared" si="15"/>
        <v>999</v>
      </c>
      <c r="CA17" s="94" t="e">
        <f t="shared" si="16"/>
        <v>#N/A</v>
      </c>
      <c r="CB17" t="e">
        <f t="shared" si="17"/>
        <v>#N/A</v>
      </c>
      <c r="CC17" s="58" t="e">
        <f t="shared" si="18"/>
        <v>#N/A</v>
      </c>
      <c r="CD17" s="95" t="e">
        <f t="shared" si="19"/>
        <v>#N/A</v>
      </c>
      <c r="CE17" s="96" t="b">
        <f t="shared" si="20"/>
        <v>1</v>
      </c>
      <c r="CF17" t="e">
        <f t="shared" si="21"/>
        <v>#DIV/0!</v>
      </c>
      <c r="CG17" t="e">
        <f t="shared" si="22"/>
        <v>#DIV/0!</v>
      </c>
      <c r="CH17" s="84" t="b">
        <f t="shared" si="23"/>
        <v>0</v>
      </c>
      <c r="CI17" t="str">
        <f t="shared" si="24"/>
        <v/>
      </c>
      <c r="CJ17" t="e">
        <f t="shared" si="25"/>
        <v>#DIV/0!</v>
      </c>
      <c r="CK17" t="b">
        <f t="shared" si="26"/>
        <v>1</v>
      </c>
      <c r="CL17" s="84" t="e">
        <f t="shared" si="27"/>
        <v>#DIV/0!</v>
      </c>
      <c r="CM17" t="e">
        <f t="shared" si="28"/>
        <v>#DIV/0!</v>
      </c>
      <c r="CN17" t="e">
        <f t="shared" si="29"/>
        <v>#DIV/0!</v>
      </c>
      <c r="CO17" s="84">
        <f t="shared" si="30"/>
        <v>-1</v>
      </c>
      <c r="CP17" t="b">
        <f t="shared" si="31"/>
        <v>1</v>
      </c>
      <c r="CQ17" s="96" t="b">
        <f t="shared" si="32"/>
        <v>1</v>
      </c>
      <c r="CR17" t="b">
        <f t="shared" si="33"/>
        <v>1</v>
      </c>
      <c r="CS17" t="b">
        <f t="shared" si="34"/>
        <v>1</v>
      </c>
      <c r="CT17" t="b">
        <f t="shared" si="35"/>
        <v>1</v>
      </c>
      <c r="CU17" t="b">
        <f t="shared" si="36"/>
        <v>1</v>
      </c>
      <c r="CV17" s="84" t="b">
        <f t="shared" si="37"/>
        <v>1</v>
      </c>
      <c r="CW17" t="b">
        <f t="shared" si="38"/>
        <v>1</v>
      </c>
      <c r="CX17" t="b">
        <f t="shared" si="39"/>
        <v>1</v>
      </c>
      <c r="CY17" t="b">
        <f t="shared" si="40"/>
        <v>1</v>
      </c>
      <c r="CZ17" t="b">
        <f t="shared" si="41"/>
        <v>1</v>
      </c>
      <c r="DA17" s="84">
        <f t="shared" si="42"/>
        <v>0</v>
      </c>
      <c r="DB17" t="e">
        <f t="shared" si="43"/>
        <v>#N/A</v>
      </c>
    </row>
    <row r="18" spans="1:106" ht="13.5" thickBot="1">
      <c r="A18" s="9">
        <v>636</v>
      </c>
      <c r="B18" s="3">
        <v>1</v>
      </c>
      <c r="C18" s="3" t="s">
        <v>472</v>
      </c>
      <c r="D18" s="3" t="s">
        <v>12</v>
      </c>
      <c r="E18" s="3" t="s">
        <v>12</v>
      </c>
      <c r="F18" s="3">
        <v>115680.94500000001</v>
      </c>
      <c r="G18" s="15">
        <v>413615.21899999998</v>
      </c>
      <c r="H18" s="35" t="str">
        <f t="shared" si="0"/>
        <v>ja</v>
      </c>
      <c r="I18" s="155" t="s">
        <v>2402</v>
      </c>
      <c r="J18" s="20" t="s">
        <v>456</v>
      </c>
      <c r="K18" s="97">
        <v>10000</v>
      </c>
      <c r="L18" s="28">
        <f t="shared" si="6"/>
        <v>0.24</v>
      </c>
      <c r="M18" s="28">
        <f t="shared" si="7"/>
        <v>0</v>
      </c>
      <c r="N18" s="56">
        <f t="shared" si="1"/>
        <v>0</v>
      </c>
      <c r="O18" s="33">
        <f t="shared" si="8"/>
        <v>1287.7341355314754</v>
      </c>
      <c r="P18" s="37">
        <f t="shared" si="2"/>
        <v>55.127882201304757</v>
      </c>
      <c r="Q18" s="9" t="s">
        <v>12</v>
      </c>
      <c r="R18" s="55" t="s">
        <v>12</v>
      </c>
      <c r="S18" s="55">
        <v>2.7130000000000001</v>
      </c>
      <c r="T18" s="55">
        <v>2.8769999999999998</v>
      </c>
      <c r="U18" s="55">
        <v>3.0619999999999998</v>
      </c>
      <c r="V18" s="3">
        <v>3.24</v>
      </c>
      <c r="W18" s="3">
        <v>3.4470000000000001</v>
      </c>
      <c r="X18" s="3" t="s">
        <v>12</v>
      </c>
      <c r="Y18" s="3">
        <v>3.8780000000000001</v>
      </c>
      <c r="Z18" s="15" t="s">
        <v>12</v>
      </c>
      <c r="AA18" s="10">
        <f t="shared" si="3"/>
        <v>3.4470000000000001</v>
      </c>
      <c r="AB18" s="9">
        <f t="shared" si="4"/>
        <v>0.38500000000000023</v>
      </c>
      <c r="AC18" s="10">
        <f t="shared" si="5"/>
        <v>0.43100000000000005</v>
      </c>
      <c r="AD18" s="9"/>
      <c r="AE18" s="55"/>
      <c r="AF18" s="55"/>
      <c r="AG18" s="55"/>
      <c r="AH18" s="55"/>
      <c r="AI18" s="3"/>
      <c r="AJ18" s="3"/>
      <c r="AK18" s="3"/>
      <c r="AL18" s="3"/>
      <c r="AM18" s="15"/>
      <c r="AN18" s="10"/>
      <c r="AO18" s="9"/>
      <c r="AP18" s="10"/>
      <c r="AQ18" s="9"/>
      <c r="AR18" s="55"/>
      <c r="AS18" s="55"/>
      <c r="AT18" s="55"/>
      <c r="AU18" s="55"/>
      <c r="AV18" s="3"/>
      <c r="AW18" s="3"/>
      <c r="AX18" s="3"/>
      <c r="AY18" s="3"/>
      <c r="AZ18" s="15"/>
      <c r="BA18" s="10"/>
      <c r="BB18" s="9"/>
      <c r="BC18" s="10"/>
      <c r="BD18" s="9"/>
      <c r="BE18" s="3"/>
      <c r="BF18" s="15"/>
      <c r="BG18" s="15"/>
      <c r="BH18" s="9"/>
      <c r="BI18" s="10"/>
      <c r="BJ18" s="9"/>
      <c r="BK18" s="3"/>
      <c r="BL18" s="15"/>
      <c r="BM18" s="15"/>
      <c r="BN18" s="9"/>
      <c r="BO18" s="10"/>
      <c r="BP18">
        <f t="shared" si="9"/>
        <v>0</v>
      </c>
      <c r="BQ18" s="93">
        <f t="shared" si="10"/>
        <v>0</v>
      </c>
      <c r="BR18" s="93">
        <f t="shared" si="11"/>
        <v>0</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VLOOKUP(BS18,aslocaties_v01!$C$3:$AA$349,MATCH($K$3*10,aslocaties_v01!$C$2:$X$2),FALSE)</f>
        <v>#N/A</v>
      </c>
      <c r="BW18" s="93" t="e">
        <f t="shared" si="12"/>
        <v>#N/A</v>
      </c>
      <c r="BX18" s="93" t="e">
        <f t="shared" si="13"/>
        <v>#N/A</v>
      </c>
      <c r="BY18" s="94">
        <f t="shared" si="14"/>
        <v>999</v>
      </c>
      <c r="BZ18" s="94">
        <f t="shared" si="15"/>
        <v>999</v>
      </c>
      <c r="CA18" s="94" t="e">
        <f t="shared" si="16"/>
        <v>#N/A</v>
      </c>
      <c r="CB18" t="e">
        <f t="shared" si="17"/>
        <v>#N/A</v>
      </c>
      <c r="CC18" s="58" t="e">
        <f t="shared" si="18"/>
        <v>#N/A</v>
      </c>
      <c r="CD18" s="95" t="e">
        <f t="shared" si="19"/>
        <v>#N/A</v>
      </c>
      <c r="CE18" s="96" t="b">
        <f t="shared" si="20"/>
        <v>1</v>
      </c>
      <c r="CF18" t="e">
        <f t="shared" si="21"/>
        <v>#DIV/0!</v>
      </c>
      <c r="CG18" t="e">
        <f t="shared" si="22"/>
        <v>#DIV/0!</v>
      </c>
      <c r="CH18" s="84" t="b">
        <f t="shared" si="23"/>
        <v>0</v>
      </c>
      <c r="CI18" t="str">
        <f t="shared" si="24"/>
        <v/>
      </c>
      <c r="CJ18" t="e">
        <f t="shared" si="25"/>
        <v>#DIV/0!</v>
      </c>
      <c r="CK18" t="b">
        <f t="shared" si="26"/>
        <v>1</v>
      </c>
      <c r="CL18" s="84" t="e">
        <f t="shared" si="27"/>
        <v>#DIV/0!</v>
      </c>
      <c r="CM18" t="e">
        <f t="shared" si="28"/>
        <v>#DIV/0!</v>
      </c>
      <c r="CN18" t="e">
        <f t="shared" si="29"/>
        <v>#DIV/0!</v>
      </c>
      <c r="CO18" s="84">
        <f t="shared" si="30"/>
        <v>-1</v>
      </c>
      <c r="CP18" t="b">
        <f t="shared" si="31"/>
        <v>1</v>
      </c>
      <c r="CQ18" s="96" t="b">
        <f t="shared" si="32"/>
        <v>1</v>
      </c>
      <c r="CR18" t="b">
        <f t="shared" si="33"/>
        <v>1</v>
      </c>
      <c r="CS18" t="b">
        <f t="shared" si="34"/>
        <v>1</v>
      </c>
      <c r="CT18" t="b">
        <f t="shared" si="35"/>
        <v>1</v>
      </c>
      <c r="CU18" t="b">
        <f t="shared" si="36"/>
        <v>1</v>
      </c>
      <c r="CV18" s="84" t="b">
        <f t="shared" si="37"/>
        <v>1</v>
      </c>
      <c r="CW18" t="b">
        <f t="shared" si="38"/>
        <v>1</v>
      </c>
      <c r="CX18" t="b">
        <f t="shared" si="39"/>
        <v>1</v>
      </c>
      <c r="CY18" t="b">
        <f t="shared" si="40"/>
        <v>1</v>
      </c>
      <c r="CZ18" t="b">
        <f t="shared" si="41"/>
        <v>1</v>
      </c>
      <c r="DA18" s="84">
        <f t="shared" si="42"/>
        <v>0</v>
      </c>
      <c r="DB18" t="e">
        <f t="shared" si="43"/>
        <v>#N/A</v>
      </c>
    </row>
    <row r="19" spans="1:106" ht="13.5" thickBot="1">
      <c r="A19" s="9">
        <v>637</v>
      </c>
      <c r="B19" s="3">
        <v>1</v>
      </c>
      <c r="C19" s="3" t="s">
        <v>473</v>
      </c>
      <c r="D19" s="3" t="s">
        <v>12</v>
      </c>
      <c r="E19" s="3" t="s">
        <v>12</v>
      </c>
      <c r="F19" s="3">
        <v>115635.359</v>
      </c>
      <c r="G19" s="15">
        <v>413584.21899999998</v>
      </c>
      <c r="H19" s="35" t="str">
        <f t="shared" si="0"/>
        <v>ja</v>
      </c>
      <c r="I19" s="155" t="s">
        <v>2402</v>
      </c>
      <c r="J19" s="20" t="s">
        <v>456</v>
      </c>
      <c r="K19" s="97">
        <v>10000</v>
      </c>
      <c r="L19" s="28">
        <f t="shared" si="6"/>
        <v>0.24</v>
      </c>
      <c r="M19" s="28">
        <f t="shared" si="7"/>
        <v>0</v>
      </c>
      <c r="N19" s="56">
        <f t="shared" si="1"/>
        <v>0</v>
      </c>
      <c r="O19" s="33">
        <f t="shared" si="8"/>
        <v>55.127882201304757</v>
      </c>
      <c r="P19" s="37">
        <f t="shared" si="2"/>
        <v>87.910635556799193</v>
      </c>
      <c r="Q19" s="9" t="s">
        <v>12</v>
      </c>
      <c r="R19" s="55" t="s">
        <v>12</v>
      </c>
      <c r="S19" s="55">
        <v>2.7130000000000001</v>
      </c>
      <c r="T19" s="55">
        <v>2.8759999999999999</v>
      </c>
      <c r="U19" s="55">
        <v>3.0609999999999999</v>
      </c>
      <c r="V19" s="3">
        <v>3.2389999999999999</v>
      </c>
      <c r="W19" s="3">
        <v>3.4470000000000001</v>
      </c>
      <c r="X19" s="3" t="s">
        <v>12</v>
      </c>
      <c r="Y19" s="3">
        <v>3.8780000000000001</v>
      </c>
      <c r="Z19" s="15" t="s">
        <v>12</v>
      </c>
      <c r="AA19" s="10">
        <f t="shared" si="3"/>
        <v>3.4470000000000001</v>
      </c>
      <c r="AB19" s="9">
        <f t="shared" si="4"/>
        <v>0.38600000000000012</v>
      </c>
      <c r="AC19" s="10">
        <f t="shared" si="5"/>
        <v>0.43100000000000005</v>
      </c>
      <c r="AD19" s="9"/>
      <c r="AE19" s="55"/>
      <c r="AF19" s="55"/>
      <c r="AG19" s="55"/>
      <c r="AH19" s="55"/>
      <c r="AI19" s="3"/>
      <c r="AJ19" s="3"/>
      <c r="AK19" s="3"/>
      <c r="AL19" s="3"/>
      <c r="AM19" s="15"/>
      <c r="AN19" s="10"/>
      <c r="AO19" s="9"/>
      <c r="AP19" s="10"/>
      <c r="AQ19" s="9"/>
      <c r="AR19" s="55"/>
      <c r="AS19" s="55"/>
      <c r="AT19" s="55"/>
      <c r="AU19" s="55"/>
      <c r="AV19" s="3"/>
      <c r="AW19" s="3"/>
      <c r="AX19" s="3"/>
      <c r="AY19" s="3"/>
      <c r="AZ19" s="15"/>
      <c r="BA19" s="10"/>
      <c r="BB19" s="9"/>
      <c r="BC19" s="10"/>
      <c r="BD19" s="9"/>
      <c r="BE19" s="3"/>
      <c r="BF19" s="15"/>
      <c r="BG19" s="15"/>
      <c r="BH19" s="9"/>
      <c r="BI19" s="10"/>
      <c r="BJ19" s="9"/>
      <c r="BK19" s="3"/>
      <c r="BL19" s="15"/>
      <c r="BM19" s="15"/>
      <c r="BN19" s="9"/>
      <c r="BO19" s="10"/>
      <c r="BP19">
        <f t="shared" si="9"/>
        <v>0</v>
      </c>
      <c r="BQ19" s="93">
        <f t="shared" si="10"/>
        <v>0</v>
      </c>
      <c r="BR19" s="93">
        <f t="shared" si="11"/>
        <v>0</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VLOOKUP(BS19,aslocaties_v01!$C$3:$AA$349,MATCH($K$3*10,aslocaties_v01!$C$2:$X$2),FALSE)</f>
        <v>#N/A</v>
      </c>
      <c r="BW19" s="93" t="e">
        <f t="shared" si="12"/>
        <v>#N/A</v>
      </c>
      <c r="BX19" s="93" t="e">
        <f t="shared" si="13"/>
        <v>#N/A</v>
      </c>
      <c r="BY19" s="94">
        <f t="shared" si="14"/>
        <v>999</v>
      </c>
      <c r="BZ19" s="94">
        <f t="shared" si="15"/>
        <v>999</v>
      </c>
      <c r="CA19" s="94" t="e">
        <f t="shared" si="16"/>
        <v>#N/A</v>
      </c>
      <c r="CB19" t="e">
        <f t="shared" si="17"/>
        <v>#N/A</v>
      </c>
      <c r="CC19" s="58" t="e">
        <f t="shared" si="18"/>
        <v>#N/A</v>
      </c>
      <c r="CD19" s="95" t="e">
        <f t="shared" si="19"/>
        <v>#N/A</v>
      </c>
      <c r="CE19" s="96" t="b">
        <f t="shared" si="20"/>
        <v>1</v>
      </c>
      <c r="CF19" t="e">
        <f t="shared" si="21"/>
        <v>#DIV/0!</v>
      </c>
      <c r="CG19" t="e">
        <f t="shared" si="22"/>
        <v>#DIV/0!</v>
      </c>
      <c r="CH19" s="84" t="b">
        <f t="shared" si="23"/>
        <v>0</v>
      </c>
      <c r="CI19" t="str">
        <f t="shared" si="24"/>
        <v/>
      </c>
      <c r="CJ19" t="e">
        <f t="shared" si="25"/>
        <v>#DIV/0!</v>
      </c>
      <c r="CK19" t="b">
        <f t="shared" si="26"/>
        <v>1</v>
      </c>
      <c r="CL19" s="84" t="e">
        <f t="shared" si="27"/>
        <v>#DIV/0!</v>
      </c>
      <c r="CM19" t="e">
        <f t="shared" si="28"/>
        <v>#DIV/0!</v>
      </c>
      <c r="CN19" t="e">
        <f t="shared" si="29"/>
        <v>#DIV/0!</v>
      </c>
      <c r="CO19" s="84">
        <f t="shared" si="30"/>
        <v>-1</v>
      </c>
      <c r="CP19" t="b">
        <f t="shared" si="31"/>
        <v>1</v>
      </c>
      <c r="CQ19" s="96" t="b">
        <f t="shared" si="32"/>
        <v>1</v>
      </c>
      <c r="CR19" t="b">
        <f t="shared" si="33"/>
        <v>1</v>
      </c>
      <c r="CS19" t="b">
        <f t="shared" si="34"/>
        <v>1</v>
      </c>
      <c r="CT19" t="b">
        <f t="shared" si="35"/>
        <v>1</v>
      </c>
      <c r="CU19" t="b">
        <f t="shared" si="36"/>
        <v>1</v>
      </c>
      <c r="CV19" s="84" t="b">
        <f t="shared" si="37"/>
        <v>1</v>
      </c>
      <c r="CW19" t="b">
        <f t="shared" si="38"/>
        <v>1</v>
      </c>
      <c r="CX19" t="b">
        <f t="shared" si="39"/>
        <v>1</v>
      </c>
      <c r="CY19" t="b">
        <f t="shared" si="40"/>
        <v>1</v>
      </c>
      <c r="CZ19" t="b">
        <f t="shared" si="41"/>
        <v>1</v>
      </c>
      <c r="DA19" s="84">
        <f t="shared" si="42"/>
        <v>0</v>
      </c>
      <c r="DB19" t="e">
        <f t="shared" si="43"/>
        <v>#N/A</v>
      </c>
    </row>
    <row r="20" spans="1:106" ht="13.5" thickBot="1">
      <c r="A20" s="9">
        <v>638</v>
      </c>
      <c r="B20" s="3">
        <v>1</v>
      </c>
      <c r="C20" s="3" t="s">
        <v>474</v>
      </c>
      <c r="D20" s="3" t="s">
        <v>12</v>
      </c>
      <c r="E20" s="3" t="s">
        <v>12</v>
      </c>
      <c r="F20" s="3">
        <v>115547.609</v>
      </c>
      <c r="G20" s="15">
        <v>413589.53100000002</v>
      </c>
      <c r="H20" s="35" t="str">
        <f t="shared" si="0"/>
        <v>ja</v>
      </c>
      <c r="I20" s="155" t="s">
        <v>2402</v>
      </c>
      <c r="J20" s="20" t="s">
        <v>456</v>
      </c>
      <c r="K20" s="97">
        <v>10000</v>
      </c>
      <c r="L20" s="28">
        <f t="shared" si="6"/>
        <v>0.24</v>
      </c>
      <c r="M20" s="28">
        <f t="shared" si="7"/>
        <v>0</v>
      </c>
      <c r="N20" s="56">
        <f t="shared" si="1"/>
        <v>0</v>
      </c>
      <c r="O20" s="33">
        <f t="shared" si="8"/>
        <v>87.910635556799193</v>
      </c>
      <c r="P20" s="37">
        <f t="shared" si="2"/>
        <v>134.69838663100816</v>
      </c>
      <c r="Q20" s="9" t="s">
        <v>12</v>
      </c>
      <c r="R20" s="55" t="s">
        <v>12</v>
      </c>
      <c r="S20" s="55">
        <v>2.7109999999999999</v>
      </c>
      <c r="T20" s="55">
        <v>2.8730000000000002</v>
      </c>
      <c r="U20" s="55">
        <v>3.0590000000000002</v>
      </c>
      <c r="V20" s="3">
        <v>3.2360000000000002</v>
      </c>
      <c r="W20" s="3">
        <v>3.4430000000000001</v>
      </c>
      <c r="X20" s="3" t="s">
        <v>12</v>
      </c>
      <c r="Y20" s="3">
        <v>3.8740000000000001</v>
      </c>
      <c r="Z20" s="15" t="s">
        <v>12</v>
      </c>
      <c r="AA20" s="10">
        <f t="shared" si="3"/>
        <v>3.4430000000000001</v>
      </c>
      <c r="AB20" s="9">
        <f t="shared" si="4"/>
        <v>0.3839999999999999</v>
      </c>
      <c r="AC20" s="10">
        <f t="shared" si="5"/>
        <v>0.43100000000000005</v>
      </c>
      <c r="AD20" s="9"/>
      <c r="AE20" s="55"/>
      <c r="AF20" s="55"/>
      <c r="AG20" s="55"/>
      <c r="AH20" s="55"/>
      <c r="AI20" s="3"/>
      <c r="AJ20" s="3"/>
      <c r="AK20" s="3"/>
      <c r="AL20" s="3"/>
      <c r="AM20" s="15"/>
      <c r="AN20" s="10"/>
      <c r="AO20" s="9"/>
      <c r="AP20" s="10"/>
      <c r="AQ20" s="9"/>
      <c r="AR20" s="55"/>
      <c r="AS20" s="55"/>
      <c r="AT20" s="55"/>
      <c r="AU20" s="55"/>
      <c r="AV20" s="3"/>
      <c r="AW20" s="3"/>
      <c r="AX20" s="3"/>
      <c r="AY20" s="3"/>
      <c r="AZ20" s="15"/>
      <c r="BA20" s="10"/>
      <c r="BB20" s="9"/>
      <c r="BC20" s="10"/>
      <c r="BD20" s="9"/>
      <c r="BE20" s="3"/>
      <c r="BF20" s="15"/>
      <c r="BG20" s="15"/>
      <c r="BH20" s="9"/>
      <c r="BI20" s="10"/>
      <c r="BJ20" s="9"/>
      <c r="BK20" s="3"/>
      <c r="BL20" s="15"/>
      <c r="BM20" s="15"/>
      <c r="BN20" s="9"/>
      <c r="BO20" s="10"/>
      <c r="BP20">
        <f t="shared" si="9"/>
        <v>0</v>
      </c>
      <c r="BQ20" s="93">
        <f t="shared" si="10"/>
        <v>0</v>
      </c>
      <c r="BR20" s="93">
        <f t="shared" si="11"/>
        <v>0</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VLOOKUP(BS20,aslocaties_v01!$C$3:$AA$349,MATCH($K$3*10,aslocaties_v01!$C$2:$X$2),FALSE)</f>
        <v>#N/A</v>
      </c>
      <c r="BW20" s="93" t="e">
        <f t="shared" si="12"/>
        <v>#N/A</v>
      </c>
      <c r="BX20" s="93" t="e">
        <f t="shared" si="13"/>
        <v>#N/A</v>
      </c>
      <c r="BY20" s="94">
        <f t="shared" si="14"/>
        <v>999</v>
      </c>
      <c r="BZ20" s="94">
        <f t="shared" si="15"/>
        <v>999</v>
      </c>
      <c r="CA20" s="94" t="e">
        <f t="shared" si="16"/>
        <v>#N/A</v>
      </c>
      <c r="CB20" t="e">
        <f t="shared" si="17"/>
        <v>#N/A</v>
      </c>
      <c r="CC20" s="58" t="e">
        <f t="shared" si="18"/>
        <v>#N/A</v>
      </c>
      <c r="CD20" s="95" t="e">
        <f t="shared" si="19"/>
        <v>#N/A</v>
      </c>
      <c r="CE20" s="96" t="b">
        <f t="shared" si="20"/>
        <v>1</v>
      </c>
      <c r="CF20" t="e">
        <f t="shared" si="21"/>
        <v>#DIV/0!</v>
      </c>
      <c r="CG20" t="e">
        <f t="shared" si="22"/>
        <v>#DIV/0!</v>
      </c>
      <c r="CH20" s="84" t="b">
        <f t="shared" si="23"/>
        <v>0</v>
      </c>
      <c r="CI20" t="str">
        <f t="shared" si="24"/>
        <v/>
      </c>
      <c r="CJ20" t="e">
        <f t="shared" si="25"/>
        <v>#DIV/0!</v>
      </c>
      <c r="CK20" t="b">
        <f t="shared" si="26"/>
        <v>1</v>
      </c>
      <c r="CL20" s="84" t="e">
        <f t="shared" si="27"/>
        <v>#DIV/0!</v>
      </c>
      <c r="CM20" t="e">
        <f t="shared" si="28"/>
        <v>#DIV/0!</v>
      </c>
      <c r="CN20" t="e">
        <f t="shared" si="29"/>
        <v>#DIV/0!</v>
      </c>
      <c r="CO20" s="84">
        <f t="shared" si="30"/>
        <v>-1</v>
      </c>
      <c r="CP20" t="b">
        <f t="shared" si="31"/>
        <v>1</v>
      </c>
      <c r="CQ20" s="96" t="b">
        <f t="shared" si="32"/>
        <v>1</v>
      </c>
      <c r="CR20" t="b">
        <f t="shared" si="33"/>
        <v>1</v>
      </c>
      <c r="CS20" t="b">
        <f t="shared" si="34"/>
        <v>1</v>
      </c>
      <c r="CT20" t="b">
        <f t="shared" si="35"/>
        <v>1</v>
      </c>
      <c r="CU20" t="b">
        <f t="shared" si="36"/>
        <v>1</v>
      </c>
      <c r="CV20" s="84" t="b">
        <f t="shared" si="37"/>
        <v>1</v>
      </c>
      <c r="CW20" t="b">
        <f t="shared" si="38"/>
        <v>1</v>
      </c>
      <c r="CX20" t="b">
        <f t="shared" si="39"/>
        <v>1</v>
      </c>
      <c r="CY20" t="b">
        <f t="shared" si="40"/>
        <v>1</v>
      </c>
      <c r="CZ20" t="b">
        <f t="shared" si="41"/>
        <v>1</v>
      </c>
      <c r="DA20" s="84">
        <f t="shared" si="42"/>
        <v>0</v>
      </c>
      <c r="DB20" t="e">
        <f t="shared" si="43"/>
        <v>#N/A</v>
      </c>
    </row>
    <row r="21" spans="1:106" ht="13.5" thickBot="1">
      <c r="A21" s="9">
        <v>639</v>
      </c>
      <c r="B21" s="3">
        <v>1</v>
      </c>
      <c r="C21" s="3" t="s">
        <v>475</v>
      </c>
      <c r="D21" s="3" t="s">
        <v>12</v>
      </c>
      <c r="E21" s="3" t="s">
        <v>12</v>
      </c>
      <c r="F21" s="3">
        <v>115420.289</v>
      </c>
      <c r="G21" s="15">
        <v>413633.5</v>
      </c>
      <c r="H21" s="35" t="str">
        <f t="shared" si="0"/>
        <v>ja</v>
      </c>
      <c r="I21" s="155" t="s">
        <v>2402</v>
      </c>
      <c r="J21" s="20" t="s">
        <v>456</v>
      </c>
      <c r="K21" s="97">
        <v>10000</v>
      </c>
      <c r="L21" s="28">
        <f t="shared" si="6"/>
        <v>0.24</v>
      </c>
      <c r="M21" s="28">
        <f t="shared" si="7"/>
        <v>0</v>
      </c>
      <c r="N21" s="56">
        <f t="shared" si="1"/>
        <v>0</v>
      </c>
      <c r="O21" s="33">
        <f t="shared" si="8"/>
        <v>134.69838663100816</v>
      </c>
      <c r="P21" s="37">
        <f t="shared" si="2"/>
        <v>128.99703624890566</v>
      </c>
      <c r="Q21" s="9" t="s">
        <v>12</v>
      </c>
      <c r="R21" s="55" t="s">
        <v>12</v>
      </c>
      <c r="S21" s="55">
        <v>2.706</v>
      </c>
      <c r="T21" s="55">
        <v>2.8660000000000001</v>
      </c>
      <c r="U21" s="55">
        <v>3.0510000000000002</v>
      </c>
      <c r="V21" s="3">
        <v>3.2280000000000002</v>
      </c>
      <c r="W21" s="3">
        <v>3.4359999999999999</v>
      </c>
      <c r="X21" s="3" t="s">
        <v>12</v>
      </c>
      <c r="Y21" s="3">
        <v>3.8690000000000002</v>
      </c>
      <c r="Z21" s="15" t="s">
        <v>12</v>
      </c>
      <c r="AA21" s="10">
        <f t="shared" si="3"/>
        <v>3.4359999999999999</v>
      </c>
      <c r="AB21" s="9">
        <f t="shared" si="4"/>
        <v>0.38499999999999979</v>
      </c>
      <c r="AC21" s="10">
        <f t="shared" si="5"/>
        <v>0.43300000000000027</v>
      </c>
      <c r="AD21" s="9"/>
      <c r="AE21" s="55"/>
      <c r="AF21" s="55"/>
      <c r="AG21" s="55"/>
      <c r="AH21" s="55"/>
      <c r="AI21" s="3"/>
      <c r="AJ21" s="3"/>
      <c r="AK21" s="3"/>
      <c r="AL21" s="3"/>
      <c r="AM21" s="15"/>
      <c r="AN21" s="10"/>
      <c r="AO21" s="9"/>
      <c r="AP21" s="10"/>
      <c r="AQ21" s="9"/>
      <c r="AR21" s="55"/>
      <c r="AS21" s="55"/>
      <c r="AT21" s="55"/>
      <c r="AU21" s="55"/>
      <c r="AV21" s="3"/>
      <c r="AW21" s="3"/>
      <c r="AX21" s="3"/>
      <c r="AY21" s="3"/>
      <c r="AZ21" s="15"/>
      <c r="BA21" s="10"/>
      <c r="BB21" s="9"/>
      <c r="BC21" s="10"/>
      <c r="BD21" s="9"/>
      <c r="BE21" s="3"/>
      <c r="BF21" s="15"/>
      <c r="BG21" s="15"/>
      <c r="BH21" s="9"/>
      <c r="BI21" s="10"/>
      <c r="BJ21" s="9"/>
      <c r="BK21" s="3"/>
      <c r="BL21" s="15"/>
      <c r="BM21" s="15"/>
      <c r="BN21" s="9"/>
      <c r="BO21" s="10"/>
      <c r="BP21">
        <f t="shared" si="9"/>
        <v>0</v>
      </c>
      <c r="BQ21" s="93">
        <f t="shared" si="10"/>
        <v>0</v>
      </c>
      <c r="BR21" s="93">
        <f t="shared" si="11"/>
        <v>0</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VLOOKUP(BS21,aslocaties_v01!$C$3:$AA$349,MATCH($K$3*10,aslocaties_v01!$C$2:$X$2),FALSE)</f>
        <v>#N/A</v>
      </c>
      <c r="BW21" s="93" t="e">
        <f t="shared" si="12"/>
        <v>#N/A</v>
      </c>
      <c r="BX21" s="93" t="e">
        <f t="shared" si="13"/>
        <v>#N/A</v>
      </c>
      <c r="BY21" s="94">
        <f t="shared" si="14"/>
        <v>999</v>
      </c>
      <c r="BZ21" s="94">
        <f t="shared" si="15"/>
        <v>999</v>
      </c>
      <c r="CA21" s="94" t="e">
        <f t="shared" si="16"/>
        <v>#N/A</v>
      </c>
      <c r="CB21" t="e">
        <f t="shared" si="17"/>
        <v>#N/A</v>
      </c>
      <c r="CC21" s="58" t="e">
        <f t="shared" si="18"/>
        <v>#N/A</v>
      </c>
      <c r="CD21" s="95" t="e">
        <f t="shared" si="19"/>
        <v>#N/A</v>
      </c>
      <c r="CE21" s="96" t="b">
        <f t="shared" si="20"/>
        <v>1</v>
      </c>
      <c r="CF21" t="e">
        <f t="shared" si="21"/>
        <v>#DIV/0!</v>
      </c>
      <c r="CG21" t="e">
        <f t="shared" si="22"/>
        <v>#DIV/0!</v>
      </c>
      <c r="CH21" s="84" t="b">
        <f t="shared" si="23"/>
        <v>0</v>
      </c>
      <c r="CI21" t="str">
        <f t="shared" si="24"/>
        <v/>
      </c>
      <c r="CJ21" t="e">
        <f t="shared" si="25"/>
        <v>#DIV/0!</v>
      </c>
      <c r="CK21" t="b">
        <f t="shared" si="26"/>
        <v>1</v>
      </c>
      <c r="CL21" s="84" t="e">
        <f t="shared" si="27"/>
        <v>#DIV/0!</v>
      </c>
      <c r="CM21" t="e">
        <f t="shared" si="28"/>
        <v>#DIV/0!</v>
      </c>
      <c r="CN21" t="e">
        <f t="shared" si="29"/>
        <v>#DIV/0!</v>
      </c>
      <c r="CO21" s="84">
        <f t="shared" si="30"/>
        <v>-1</v>
      </c>
      <c r="CP21" t="b">
        <f t="shared" si="31"/>
        <v>1</v>
      </c>
      <c r="CQ21" s="96" t="b">
        <f t="shared" si="32"/>
        <v>1</v>
      </c>
      <c r="CR21" t="b">
        <f t="shared" si="33"/>
        <v>1</v>
      </c>
      <c r="CS21" t="b">
        <f t="shared" si="34"/>
        <v>1</v>
      </c>
      <c r="CT21" t="b">
        <f t="shared" si="35"/>
        <v>1</v>
      </c>
      <c r="CU21" t="b">
        <f t="shared" si="36"/>
        <v>1</v>
      </c>
      <c r="CV21" s="84" t="b">
        <f t="shared" si="37"/>
        <v>1</v>
      </c>
      <c r="CW21" t="b">
        <f t="shared" si="38"/>
        <v>1</v>
      </c>
      <c r="CX21" t="b">
        <f t="shared" si="39"/>
        <v>1</v>
      </c>
      <c r="CY21" t="b">
        <f t="shared" si="40"/>
        <v>1</v>
      </c>
      <c r="CZ21" t="b">
        <f t="shared" si="41"/>
        <v>1</v>
      </c>
      <c r="DA21" s="84">
        <f t="shared" si="42"/>
        <v>0</v>
      </c>
      <c r="DB21" t="e">
        <f t="shared" si="43"/>
        <v>#N/A</v>
      </c>
    </row>
    <row r="22" spans="1:106" ht="13.5" thickBot="1">
      <c r="A22" s="9">
        <v>640</v>
      </c>
      <c r="B22" s="3">
        <v>1</v>
      </c>
      <c r="C22" s="3" t="s">
        <v>476</v>
      </c>
      <c r="D22" s="3" t="s">
        <v>12</v>
      </c>
      <c r="E22" s="3" t="s">
        <v>12</v>
      </c>
      <c r="F22" s="3">
        <v>115291.984</v>
      </c>
      <c r="G22" s="15">
        <v>413646.84399999998</v>
      </c>
      <c r="H22" s="35" t="str">
        <f t="shared" si="0"/>
        <v>ja</v>
      </c>
      <c r="I22" s="155" t="s">
        <v>2402</v>
      </c>
      <c r="J22" s="20" t="s">
        <v>456</v>
      </c>
      <c r="K22" s="97">
        <v>10000</v>
      </c>
      <c r="L22" s="28">
        <f t="shared" si="6"/>
        <v>0.24</v>
      </c>
      <c r="M22" s="28">
        <f t="shared" si="7"/>
        <v>0</v>
      </c>
      <c r="N22" s="56">
        <f t="shared" si="1"/>
        <v>0</v>
      </c>
      <c r="O22" s="33">
        <f t="shared" si="8"/>
        <v>128.99703624890566</v>
      </c>
      <c r="P22" s="37">
        <f t="shared" si="2"/>
        <v>170.15196939206541</v>
      </c>
      <c r="Q22" s="9" t="s">
        <v>12</v>
      </c>
      <c r="R22" s="55" t="s">
        <v>12</v>
      </c>
      <c r="S22" s="55">
        <v>2.7040000000000002</v>
      </c>
      <c r="T22" s="55">
        <v>2.8650000000000002</v>
      </c>
      <c r="U22" s="55">
        <v>3.048</v>
      </c>
      <c r="V22" s="3">
        <v>3.2250000000000001</v>
      </c>
      <c r="W22" s="3">
        <v>3.431</v>
      </c>
      <c r="X22" s="3" t="s">
        <v>12</v>
      </c>
      <c r="Y22" s="3">
        <v>3.863</v>
      </c>
      <c r="Z22" s="15" t="s">
        <v>12</v>
      </c>
      <c r="AA22" s="10">
        <f t="shared" si="3"/>
        <v>3.431</v>
      </c>
      <c r="AB22" s="9">
        <f t="shared" si="4"/>
        <v>0.38300000000000001</v>
      </c>
      <c r="AC22" s="10">
        <f t="shared" si="5"/>
        <v>0.43199999999999994</v>
      </c>
      <c r="AD22" s="9"/>
      <c r="AE22" s="55"/>
      <c r="AF22" s="55"/>
      <c r="AG22" s="55"/>
      <c r="AH22" s="55"/>
      <c r="AI22" s="3"/>
      <c r="AJ22" s="3"/>
      <c r="AK22" s="3"/>
      <c r="AL22" s="3"/>
      <c r="AM22" s="15"/>
      <c r="AN22" s="10"/>
      <c r="AO22" s="9"/>
      <c r="AP22" s="10"/>
      <c r="AQ22" s="9"/>
      <c r="AR22" s="55"/>
      <c r="AS22" s="55"/>
      <c r="AT22" s="55"/>
      <c r="AU22" s="55"/>
      <c r="AV22" s="3"/>
      <c r="AW22" s="3"/>
      <c r="AX22" s="3"/>
      <c r="AY22" s="3"/>
      <c r="AZ22" s="15"/>
      <c r="BA22" s="10"/>
      <c r="BB22" s="9"/>
      <c r="BC22" s="10"/>
      <c r="BD22" s="9"/>
      <c r="BE22" s="3"/>
      <c r="BF22" s="15"/>
      <c r="BG22" s="15"/>
      <c r="BH22" s="9"/>
      <c r="BI22" s="10"/>
      <c r="BJ22" s="9"/>
      <c r="BK22" s="3"/>
      <c r="BL22" s="15"/>
      <c r="BM22" s="15"/>
      <c r="BN22" s="9"/>
      <c r="BO22" s="10"/>
      <c r="BP22">
        <f t="shared" si="9"/>
        <v>0</v>
      </c>
      <c r="BQ22" s="93">
        <f t="shared" si="10"/>
        <v>0</v>
      </c>
      <c r="BR22" s="93">
        <f t="shared" si="11"/>
        <v>0</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VLOOKUP(BS22,aslocaties_v01!$C$3:$AA$349,MATCH($K$3*10,aslocaties_v01!$C$2:$X$2),FALSE)</f>
        <v>#N/A</v>
      </c>
      <c r="BW22" s="93" t="e">
        <f t="shared" si="12"/>
        <v>#N/A</v>
      </c>
      <c r="BX22" s="93" t="e">
        <f t="shared" si="13"/>
        <v>#N/A</v>
      </c>
      <c r="BY22" s="94">
        <f t="shared" si="14"/>
        <v>999</v>
      </c>
      <c r="BZ22" s="94">
        <f t="shared" si="15"/>
        <v>999</v>
      </c>
      <c r="CA22" s="94" t="e">
        <f t="shared" si="16"/>
        <v>#N/A</v>
      </c>
      <c r="CB22" t="e">
        <f t="shared" si="17"/>
        <v>#N/A</v>
      </c>
      <c r="CC22" s="58" t="e">
        <f t="shared" si="18"/>
        <v>#N/A</v>
      </c>
      <c r="CD22" s="95" t="e">
        <f t="shared" si="19"/>
        <v>#N/A</v>
      </c>
      <c r="CE22" s="96" t="b">
        <f t="shared" si="20"/>
        <v>1</v>
      </c>
      <c r="CF22" t="e">
        <f t="shared" si="21"/>
        <v>#DIV/0!</v>
      </c>
      <c r="CG22" t="e">
        <f t="shared" si="22"/>
        <v>#DIV/0!</v>
      </c>
      <c r="CH22" s="84" t="b">
        <f t="shared" si="23"/>
        <v>0</v>
      </c>
      <c r="CI22" t="str">
        <f t="shared" si="24"/>
        <v/>
      </c>
      <c r="CJ22" t="e">
        <f t="shared" si="25"/>
        <v>#DIV/0!</v>
      </c>
      <c r="CK22" t="b">
        <f t="shared" si="26"/>
        <v>1</v>
      </c>
      <c r="CL22" s="84" t="e">
        <f t="shared" si="27"/>
        <v>#DIV/0!</v>
      </c>
      <c r="CM22" t="e">
        <f t="shared" si="28"/>
        <v>#DIV/0!</v>
      </c>
      <c r="CN22" t="e">
        <f t="shared" si="29"/>
        <v>#DIV/0!</v>
      </c>
      <c r="CO22" s="84">
        <f t="shared" si="30"/>
        <v>-1</v>
      </c>
      <c r="CP22" t="b">
        <f t="shared" si="31"/>
        <v>1</v>
      </c>
      <c r="CQ22" s="96" t="b">
        <f t="shared" si="32"/>
        <v>1</v>
      </c>
      <c r="CR22" t="b">
        <f t="shared" si="33"/>
        <v>1</v>
      </c>
      <c r="CS22" t="b">
        <f t="shared" si="34"/>
        <v>1</v>
      </c>
      <c r="CT22" t="b">
        <f t="shared" si="35"/>
        <v>1</v>
      </c>
      <c r="CU22" t="b">
        <f t="shared" si="36"/>
        <v>1</v>
      </c>
      <c r="CV22" s="84" t="b">
        <f t="shared" si="37"/>
        <v>1</v>
      </c>
      <c r="CW22" t="b">
        <f t="shared" si="38"/>
        <v>1</v>
      </c>
      <c r="CX22" t="b">
        <f t="shared" si="39"/>
        <v>1</v>
      </c>
      <c r="CY22" t="b">
        <f t="shared" si="40"/>
        <v>1</v>
      </c>
      <c r="CZ22" t="b">
        <f t="shared" si="41"/>
        <v>1</v>
      </c>
      <c r="DA22" s="84">
        <f t="shared" si="42"/>
        <v>0</v>
      </c>
      <c r="DB22" t="e">
        <f t="shared" si="43"/>
        <v>#N/A</v>
      </c>
    </row>
    <row r="23" spans="1:106" ht="13.5" thickBot="1">
      <c r="A23" s="9">
        <v>641</v>
      </c>
      <c r="B23" s="3">
        <v>1</v>
      </c>
      <c r="C23" s="3" t="s">
        <v>477</v>
      </c>
      <c r="D23" s="3" t="s">
        <v>12</v>
      </c>
      <c r="E23" s="3" t="s">
        <v>12</v>
      </c>
      <c r="F23" s="3">
        <v>115123.17200000001</v>
      </c>
      <c r="G23" s="15">
        <v>413668.15600000002</v>
      </c>
      <c r="H23" s="35" t="str">
        <f t="shared" si="0"/>
        <v>ja</v>
      </c>
      <c r="I23" s="155" t="s">
        <v>2402</v>
      </c>
      <c r="J23" s="20" t="s">
        <v>456</v>
      </c>
      <c r="K23" s="97">
        <v>10000</v>
      </c>
      <c r="L23" s="28">
        <f t="shared" si="6"/>
        <v>0.24</v>
      </c>
      <c r="M23" s="28">
        <f t="shared" si="7"/>
        <v>0</v>
      </c>
      <c r="N23" s="56">
        <f t="shared" si="1"/>
        <v>0</v>
      </c>
      <c r="O23" s="33">
        <f t="shared" si="8"/>
        <v>170.15196939206541</v>
      </c>
      <c r="P23" s="37">
        <f t="shared" si="2"/>
        <v>170.39550238194849</v>
      </c>
      <c r="Q23" s="9" t="s">
        <v>12</v>
      </c>
      <c r="R23" s="55" t="s">
        <v>12</v>
      </c>
      <c r="S23" s="55">
        <v>2.698</v>
      </c>
      <c r="T23" s="55">
        <v>2.8570000000000002</v>
      </c>
      <c r="U23" s="55">
        <v>3.0390000000000001</v>
      </c>
      <c r="V23" s="3">
        <v>3.2149999999999999</v>
      </c>
      <c r="W23" s="3">
        <v>3.4209999999999998</v>
      </c>
      <c r="X23" s="3" t="s">
        <v>12</v>
      </c>
      <c r="Y23" s="3">
        <v>3.851</v>
      </c>
      <c r="Z23" s="15" t="s">
        <v>12</v>
      </c>
      <c r="AA23" s="10">
        <f t="shared" si="3"/>
        <v>3.4209999999999998</v>
      </c>
      <c r="AB23" s="9">
        <f t="shared" si="4"/>
        <v>0.38199999999999967</v>
      </c>
      <c r="AC23" s="10">
        <f t="shared" si="5"/>
        <v>0.43000000000000016</v>
      </c>
      <c r="AD23" s="9"/>
      <c r="AE23" s="55"/>
      <c r="AF23" s="55"/>
      <c r="AG23" s="55"/>
      <c r="AH23" s="55"/>
      <c r="AI23" s="3"/>
      <c r="AJ23" s="3"/>
      <c r="AK23" s="3"/>
      <c r="AL23" s="3"/>
      <c r="AM23" s="15"/>
      <c r="AN23" s="10"/>
      <c r="AO23" s="9"/>
      <c r="AP23" s="10"/>
      <c r="AQ23" s="9"/>
      <c r="AR23" s="55"/>
      <c r="AS23" s="55"/>
      <c r="AT23" s="55"/>
      <c r="AU23" s="55"/>
      <c r="AV23" s="3"/>
      <c r="AW23" s="3"/>
      <c r="AX23" s="3"/>
      <c r="AY23" s="3"/>
      <c r="AZ23" s="15"/>
      <c r="BA23" s="10"/>
      <c r="BB23" s="9"/>
      <c r="BC23" s="10"/>
      <c r="BD23" s="9"/>
      <c r="BE23" s="3"/>
      <c r="BF23" s="15"/>
      <c r="BG23" s="15"/>
      <c r="BH23" s="9"/>
      <c r="BI23" s="10"/>
      <c r="BJ23" s="9"/>
      <c r="BK23" s="3"/>
      <c r="BL23" s="15"/>
      <c r="BM23" s="15"/>
      <c r="BN23" s="9"/>
      <c r="BO23" s="10"/>
      <c r="BP23">
        <f t="shared" si="9"/>
        <v>0</v>
      </c>
      <c r="BQ23" s="93">
        <f t="shared" si="10"/>
        <v>0</v>
      </c>
      <c r="BR23" s="93">
        <f t="shared" si="11"/>
        <v>0</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VLOOKUP(BS23,aslocaties_v01!$C$3:$AA$349,MATCH($K$3*10,aslocaties_v01!$C$2:$X$2),FALSE)</f>
        <v>#N/A</v>
      </c>
      <c r="BW23" s="93" t="e">
        <f t="shared" si="12"/>
        <v>#N/A</v>
      </c>
      <c r="BX23" s="93" t="e">
        <f t="shared" si="13"/>
        <v>#N/A</v>
      </c>
      <c r="BY23" s="94">
        <f t="shared" si="14"/>
        <v>999</v>
      </c>
      <c r="BZ23" s="94">
        <f t="shared" si="15"/>
        <v>999</v>
      </c>
      <c r="CA23" s="94" t="e">
        <f t="shared" si="16"/>
        <v>#N/A</v>
      </c>
      <c r="CB23" t="e">
        <f t="shared" si="17"/>
        <v>#N/A</v>
      </c>
      <c r="CC23" s="58" t="e">
        <f t="shared" si="18"/>
        <v>#N/A</v>
      </c>
      <c r="CD23" s="95" t="e">
        <f t="shared" si="19"/>
        <v>#N/A</v>
      </c>
      <c r="CE23" s="96" t="b">
        <f t="shared" si="20"/>
        <v>1</v>
      </c>
      <c r="CF23" t="e">
        <f t="shared" si="21"/>
        <v>#DIV/0!</v>
      </c>
      <c r="CG23" t="e">
        <f t="shared" si="22"/>
        <v>#DIV/0!</v>
      </c>
      <c r="CH23" s="84" t="b">
        <f t="shared" si="23"/>
        <v>0</v>
      </c>
      <c r="CI23" t="str">
        <f t="shared" si="24"/>
        <v/>
      </c>
      <c r="CJ23" t="e">
        <f t="shared" si="25"/>
        <v>#DIV/0!</v>
      </c>
      <c r="CK23" t="b">
        <f t="shared" si="26"/>
        <v>1</v>
      </c>
      <c r="CL23" s="84" t="e">
        <f t="shared" si="27"/>
        <v>#DIV/0!</v>
      </c>
      <c r="CM23" t="e">
        <f t="shared" si="28"/>
        <v>#DIV/0!</v>
      </c>
      <c r="CN23" t="e">
        <f t="shared" si="29"/>
        <v>#DIV/0!</v>
      </c>
      <c r="CO23" s="84">
        <f t="shared" si="30"/>
        <v>-1</v>
      </c>
      <c r="CP23" t="b">
        <f t="shared" si="31"/>
        <v>1</v>
      </c>
      <c r="CQ23" s="96" t="b">
        <f t="shared" si="32"/>
        <v>1</v>
      </c>
      <c r="CR23" t="b">
        <f t="shared" si="33"/>
        <v>1</v>
      </c>
      <c r="CS23" t="b">
        <f t="shared" si="34"/>
        <v>1</v>
      </c>
      <c r="CT23" t="b">
        <f t="shared" si="35"/>
        <v>1</v>
      </c>
      <c r="CU23" t="b">
        <f t="shared" si="36"/>
        <v>1</v>
      </c>
      <c r="CV23" s="84" t="b">
        <f t="shared" si="37"/>
        <v>1</v>
      </c>
      <c r="CW23" t="b">
        <f t="shared" si="38"/>
        <v>1</v>
      </c>
      <c r="CX23" t="b">
        <f t="shared" si="39"/>
        <v>1</v>
      </c>
      <c r="CY23" t="b">
        <f t="shared" si="40"/>
        <v>1</v>
      </c>
      <c r="CZ23" t="b">
        <f t="shared" si="41"/>
        <v>1</v>
      </c>
      <c r="DA23" s="84">
        <f t="shared" si="42"/>
        <v>0</v>
      </c>
      <c r="DB23" t="e">
        <f t="shared" si="43"/>
        <v>#N/A</v>
      </c>
    </row>
    <row r="24" spans="1:106" ht="13.5" thickBot="1">
      <c r="A24" s="9">
        <v>642</v>
      </c>
      <c r="B24" s="3">
        <v>1</v>
      </c>
      <c r="C24" s="3" t="s">
        <v>478</v>
      </c>
      <c r="D24" s="3" t="s">
        <v>12</v>
      </c>
      <c r="E24" s="3" t="s">
        <v>12</v>
      </c>
      <c r="F24" s="3">
        <v>114963.008</v>
      </c>
      <c r="G24" s="15">
        <v>413726.31199999998</v>
      </c>
      <c r="H24" s="35" t="str">
        <f t="shared" si="0"/>
        <v>ja</v>
      </c>
      <c r="I24" s="155" t="s">
        <v>2402</v>
      </c>
      <c r="J24" s="20" t="s">
        <v>456</v>
      </c>
      <c r="K24" s="97">
        <v>10000</v>
      </c>
      <c r="L24" s="28">
        <f t="shared" si="6"/>
        <v>0.24</v>
      </c>
      <c r="M24" s="28">
        <f t="shared" si="7"/>
        <v>0</v>
      </c>
      <c r="N24" s="56">
        <f t="shared" si="1"/>
        <v>0</v>
      </c>
      <c r="O24" s="33">
        <f t="shared" si="8"/>
        <v>170.39550238194849</v>
      </c>
      <c r="P24" s="37">
        <f t="shared" si="2"/>
        <v>128.15377441184125</v>
      </c>
      <c r="Q24" s="9" t="s">
        <v>12</v>
      </c>
      <c r="R24" s="55" t="s">
        <v>12</v>
      </c>
      <c r="S24" s="55">
        <v>2.6930000000000001</v>
      </c>
      <c r="T24" s="55">
        <v>2.85</v>
      </c>
      <c r="U24" s="55">
        <v>3.032</v>
      </c>
      <c r="V24" s="3">
        <v>3.2080000000000002</v>
      </c>
      <c r="W24" s="3">
        <v>3.4140000000000001</v>
      </c>
      <c r="X24" s="3" t="s">
        <v>12</v>
      </c>
      <c r="Y24" s="3">
        <v>3.8450000000000002</v>
      </c>
      <c r="Z24" s="15" t="s">
        <v>12</v>
      </c>
      <c r="AA24" s="10">
        <f t="shared" si="3"/>
        <v>3.4140000000000001</v>
      </c>
      <c r="AB24" s="9">
        <f t="shared" si="4"/>
        <v>0.38200000000000012</v>
      </c>
      <c r="AC24" s="10">
        <f t="shared" si="5"/>
        <v>0.43100000000000005</v>
      </c>
      <c r="AD24" s="9"/>
      <c r="AE24" s="55"/>
      <c r="AF24" s="55"/>
      <c r="AG24" s="55"/>
      <c r="AH24" s="55"/>
      <c r="AI24" s="3"/>
      <c r="AJ24" s="3"/>
      <c r="AK24" s="3"/>
      <c r="AL24" s="3"/>
      <c r="AM24" s="15"/>
      <c r="AN24" s="10"/>
      <c r="AO24" s="9"/>
      <c r="AP24" s="10"/>
      <c r="AQ24" s="9"/>
      <c r="AR24" s="55"/>
      <c r="AS24" s="55"/>
      <c r="AT24" s="55"/>
      <c r="AU24" s="55"/>
      <c r="AV24" s="3"/>
      <c r="AW24" s="3"/>
      <c r="AX24" s="3"/>
      <c r="AY24" s="3"/>
      <c r="AZ24" s="15"/>
      <c r="BA24" s="10"/>
      <c r="BB24" s="9"/>
      <c r="BC24" s="10"/>
      <c r="BD24" s="9"/>
      <c r="BE24" s="3"/>
      <c r="BF24" s="15"/>
      <c r="BG24" s="15"/>
      <c r="BH24" s="9"/>
      <c r="BI24" s="10"/>
      <c r="BJ24" s="9"/>
      <c r="BK24" s="3"/>
      <c r="BL24" s="15"/>
      <c r="BM24" s="15"/>
      <c r="BN24" s="9"/>
      <c r="BO24" s="10"/>
      <c r="BP24">
        <f t="shared" si="9"/>
        <v>0</v>
      </c>
      <c r="BQ24" s="93">
        <f t="shared" si="10"/>
        <v>0</v>
      </c>
      <c r="BR24" s="93">
        <f t="shared" si="11"/>
        <v>0</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VLOOKUP(BS24,aslocaties_v01!$C$3:$AA$349,MATCH($K$3*10,aslocaties_v01!$C$2:$X$2),FALSE)</f>
        <v>#N/A</v>
      </c>
      <c r="BW24" s="93" t="e">
        <f t="shared" si="12"/>
        <v>#N/A</v>
      </c>
      <c r="BX24" s="93" t="e">
        <f t="shared" si="13"/>
        <v>#N/A</v>
      </c>
      <c r="BY24" s="94">
        <f t="shared" si="14"/>
        <v>999</v>
      </c>
      <c r="BZ24" s="94">
        <f t="shared" si="15"/>
        <v>999</v>
      </c>
      <c r="CA24" s="94" t="e">
        <f t="shared" si="16"/>
        <v>#N/A</v>
      </c>
      <c r="CB24" t="e">
        <f t="shared" si="17"/>
        <v>#N/A</v>
      </c>
      <c r="CC24" s="58" t="e">
        <f t="shared" si="18"/>
        <v>#N/A</v>
      </c>
      <c r="CD24" s="95" t="e">
        <f t="shared" si="19"/>
        <v>#N/A</v>
      </c>
      <c r="CE24" s="96" t="b">
        <f t="shared" si="20"/>
        <v>1</v>
      </c>
      <c r="CF24" t="e">
        <f t="shared" si="21"/>
        <v>#DIV/0!</v>
      </c>
      <c r="CG24" t="e">
        <f t="shared" si="22"/>
        <v>#DIV/0!</v>
      </c>
      <c r="CH24" s="84" t="b">
        <f t="shared" si="23"/>
        <v>0</v>
      </c>
      <c r="CI24" t="str">
        <f t="shared" si="24"/>
        <v/>
      </c>
      <c r="CJ24" t="e">
        <f t="shared" si="25"/>
        <v>#DIV/0!</v>
      </c>
      <c r="CK24" t="b">
        <f t="shared" si="26"/>
        <v>1</v>
      </c>
      <c r="CL24" s="84" t="e">
        <f t="shared" si="27"/>
        <v>#DIV/0!</v>
      </c>
      <c r="CM24" t="e">
        <f t="shared" si="28"/>
        <v>#DIV/0!</v>
      </c>
      <c r="CN24" t="e">
        <f t="shared" si="29"/>
        <v>#DIV/0!</v>
      </c>
      <c r="CO24" s="84">
        <f t="shared" si="30"/>
        <v>-1</v>
      </c>
      <c r="CP24" t="b">
        <f t="shared" si="31"/>
        <v>1</v>
      </c>
      <c r="CQ24" s="96" t="b">
        <f t="shared" si="32"/>
        <v>1</v>
      </c>
      <c r="CR24" t="b">
        <f t="shared" si="33"/>
        <v>1</v>
      </c>
      <c r="CS24" t="b">
        <f t="shared" si="34"/>
        <v>1</v>
      </c>
      <c r="CT24" t="b">
        <f t="shared" si="35"/>
        <v>1</v>
      </c>
      <c r="CU24" t="b">
        <f t="shared" si="36"/>
        <v>1</v>
      </c>
      <c r="CV24" s="84" t="b">
        <f t="shared" si="37"/>
        <v>1</v>
      </c>
      <c r="CW24" t="b">
        <f t="shared" si="38"/>
        <v>1</v>
      </c>
      <c r="CX24" t="b">
        <f t="shared" si="39"/>
        <v>1</v>
      </c>
      <c r="CY24" t="b">
        <f t="shared" si="40"/>
        <v>1</v>
      </c>
      <c r="CZ24" t="b">
        <f t="shared" si="41"/>
        <v>1</v>
      </c>
      <c r="DA24" s="84">
        <f t="shared" si="42"/>
        <v>0</v>
      </c>
      <c r="DB24" t="e">
        <f t="shared" si="43"/>
        <v>#N/A</v>
      </c>
    </row>
    <row r="25" spans="1:106" ht="13.5" thickBot="1">
      <c r="A25" s="9">
        <v>643</v>
      </c>
      <c r="B25" s="3">
        <v>1</v>
      </c>
      <c r="C25" s="3" t="s">
        <v>479</v>
      </c>
      <c r="D25" s="3" t="s">
        <v>12</v>
      </c>
      <c r="E25" s="3" t="s">
        <v>12</v>
      </c>
      <c r="F25" s="3">
        <v>114835.594</v>
      </c>
      <c r="G25" s="15">
        <v>413712.56199999998</v>
      </c>
      <c r="H25" s="35" t="str">
        <f t="shared" si="0"/>
        <v>ja</v>
      </c>
      <c r="I25" s="155" t="s">
        <v>2402</v>
      </c>
      <c r="J25" s="20" t="s">
        <v>456</v>
      </c>
      <c r="K25" s="97">
        <v>10000</v>
      </c>
      <c r="L25" s="28">
        <f t="shared" si="6"/>
        <v>0.24</v>
      </c>
      <c r="M25" s="28">
        <f t="shared" si="7"/>
        <v>0</v>
      </c>
      <c r="N25" s="56">
        <f t="shared" si="1"/>
        <v>0</v>
      </c>
      <c r="O25" s="33">
        <f t="shared" si="8"/>
        <v>128.15377441184125</v>
      </c>
      <c r="P25" s="37">
        <f t="shared" si="2"/>
        <v>7164.5104297498201</v>
      </c>
      <c r="Q25" s="9" t="s">
        <v>12</v>
      </c>
      <c r="R25" s="55" t="s">
        <v>12</v>
      </c>
      <c r="S25" s="55">
        <v>2.6880000000000002</v>
      </c>
      <c r="T25" s="55">
        <v>2.8439999999999999</v>
      </c>
      <c r="U25" s="55">
        <v>3.024</v>
      </c>
      <c r="V25" s="3">
        <v>3.1989999999999998</v>
      </c>
      <c r="W25" s="3">
        <v>3.4049999999999998</v>
      </c>
      <c r="X25" s="3" t="s">
        <v>12</v>
      </c>
      <c r="Y25" s="3">
        <v>3.8370000000000002</v>
      </c>
      <c r="Z25" s="15" t="s">
        <v>12</v>
      </c>
      <c r="AA25" s="10">
        <f t="shared" si="3"/>
        <v>3.4049999999999998</v>
      </c>
      <c r="AB25" s="9">
        <f t="shared" si="4"/>
        <v>0.38099999999999978</v>
      </c>
      <c r="AC25" s="10">
        <f t="shared" si="5"/>
        <v>0.43200000000000038</v>
      </c>
      <c r="AD25" s="9"/>
      <c r="AE25" s="55"/>
      <c r="AF25" s="55"/>
      <c r="AG25" s="55"/>
      <c r="AH25" s="55"/>
      <c r="AI25" s="3"/>
      <c r="AJ25" s="3"/>
      <c r="AK25" s="3"/>
      <c r="AL25" s="3"/>
      <c r="AM25" s="15"/>
      <c r="AN25" s="10"/>
      <c r="AO25" s="9"/>
      <c r="AP25" s="10"/>
      <c r="AQ25" s="9"/>
      <c r="AR25" s="55"/>
      <c r="AS25" s="55"/>
      <c r="AT25" s="55"/>
      <c r="AU25" s="55"/>
      <c r="AV25" s="3"/>
      <c r="AW25" s="3"/>
      <c r="AX25" s="3"/>
      <c r="AY25" s="3"/>
      <c r="AZ25" s="15"/>
      <c r="BA25" s="10"/>
      <c r="BB25" s="9"/>
      <c r="BC25" s="10"/>
      <c r="BD25" s="9"/>
      <c r="BE25" s="3"/>
      <c r="BF25" s="15"/>
      <c r="BG25" s="15"/>
      <c r="BH25" s="9"/>
      <c r="BI25" s="10"/>
      <c r="BJ25" s="9"/>
      <c r="BK25" s="3"/>
      <c r="BL25" s="15"/>
      <c r="BM25" s="15"/>
      <c r="BN25" s="9"/>
      <c r="BO25" s="10"/>
      <c r="BP25">
        <f t="shared" si="9"/>
        <v>0</v>
      </c>
      <c r="BQ25" s="93">
        <f t="shared" si="10"/>
        <v>0</v>
      </c>
      <c r="BR25" s="93">
        <f t="shared" si="11"/>
        <v>0</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VLOOKUP(BS25,aslocaties_v01!$C$3:$AA$349,MATCH($K$3*10,aslocaties_v01!$C$2:$X$2),FALSE)</f>
        <v>#N/A</v>
      </c>
      <c r="BW25" s="93" t="e">
        <f t="shared" si="12"/>
        <v>#N/A</v>
      </c>
      <c r="BX25" s="93" t="e">
        <f t="shared" si="13"/>
        <v>#N/A</v>
      </c>
      <c r="BY25" s="94">
        <f t="shared" si="14"/>
        <v>999</v>
      </c>
      <c r="BZ25" s="94">
        <f t="shared" si="15"/>
        <v>999</v>
      </c>
      <c r="CA25" s="94" t="e">
        <f t="shared" si="16"/>
        <v>#N/A</v>
      </c>
      <c r="CB25" t="e">
        <f t="shared" si="17"/>
        <v>#N/A</v>
      </c>
      <c r="CC25" s="58" t="e">
        <f t="shared" si="18"/>
        <v>#N/A</v>
      </c>
      <c r="CD25" s="95" t="e">
        <f t="shared" si="19"/>
        <v>#N/A</v>
      </c>
      <c r="CE25" s="96" t="b">
        <f t="shared" si="20"/>
        <v>1</v>
      </c>
      <c r="CF25" t="e">
        <f t="shared" si="21"/>
        <v>#DIV/0!</v>
      </c>
      <c r="CG25" t="e">
        <f t="shared" si="22"/>
        <v>#DIV/0!</v>
      </c>
      <c r="CH25" s="84" t="b">
        <f t="shared" si="23"/>
        <v>0</v>
      </c>
      <c r="CI25" t="str">
        <f t="shared" si="24"/>
        <v/>
      </c>
      <c r="CJ25" t="e">
        <f t="shared" si="25"/>
        <v>#DIV/0!</v>
      </c>
      <c r="CK25" t="b">
        <f t="shared" si="26"/>
        <v>1</v>
      </c>
      <c r="CL25" s="84" t="e">
        <f t="shared" si="27"/>
        <v>#DIV/0!</v>
      </c>
      <c r="CM25" t="e">
        <f t="shared" si="28"/>
        <v>#DIV/0!</v>
      </c>
      <c r="CN25" t="e">
        <f t="shared" si="29"/>
        <v>#DIV/0!</v>
      </c>
      <c r="CO25" s="84">
        <f t="shared" si="30"/>
        <v>-1</v>
      </c>
      <c r="CP25" t="b">
        <f t="shared" si="31"/>
        <v>1</v>
      </c>
      <c r="CQ25" s="96" t="b">
        <f t="shared" si="32"/>
        <v>1</v>
      </c>
      <c r="CR25" t="b">
        <f t="shared" si="33"/>
        <v>1</v>
      </c>
      <c r="CS25" t="b">
        <f t="shared" si="34"/>
        <v>1</v>
      </c>
      <c r="CT25" t="b">
        <f t="shared" si="35"/>
        <v>1</v>
      </c>
      <c r="CU25" t="b">
        <f t="shared" si="36"/>
        <v>1</v>
      </c>
      <c r="CV25" s="84" t="b">
        <f t="shared" si="37"/>
        <v>1</v>
      </c>
      <c r="CW25" t="b">
        <f t="shared" si="38"/>
        <v>1</v>
      </c>
      <c r="CX25" t="b">
        <f t="shared" si="39"/>
        <v>1</v>
      </c>
      <c r="CY25" t="b">
        <f t="shared" si="40"/>
        <v>1</v>
      </c>
      <c r="CZ25" t="b">
        <f t="shared" si="41"/>
        <v>1</v>
      </c>
      <c r="DA25" s="84">
        <f t="shared" si="42"/>
        <v>0</v>
      </c>
      <c r="DB25" t="e">
        <f t="shared" si="43"/>
        <v>#N/A</v>
      </c>
    </row>
    <row r="26" spans="1:106" ht="13.5" thickBot="1">
      <c r="A26" s="9">
        <v>644</v>
      </c>
      <c r="B26" s="3">
        <v>1</v>
      </c>
      <c r="C26" s="3" t="s">
        <v>2264</v>
      </c>
      <c r="D26" s="3" t="s">
        <v>12</v>
      </c>
      <c r="E26" s="3" t="s">
        <v>12</v>
      </c>
      <c r="F26" s="3">
        <v>107737.539</v>
      </c>
      <c r="G26" s="15">
        <v>414686.125</v>
      </c>
      <c r="H26" s="35" t="str">
        <f t="shared" si="0"/>
        <v>ja</v>
      </c>
      <c r="I26" s="155" t="s">
        <v>2402</v>
      </c>
      <c r="J26" s="20" t="s">
        <v>456</v>
      </c>
      <c r="K26" s="97">
        <v>10000</v>
      </c>
      <c r="L26" s="28">
        <f t="shared" si="6"/>
        <v>0.24</v>
      </c>
      <c r="M26" s="28">
        <f t="shared" si="7"/>
        <v>0</v>
      </c>
      <c r="N26" s="56">
        <f t="shared" si="1"/>
        <v>0</v>
      </c>
      <c r="O26" s="33">
        <f t="shared" si="8"/>
        <v>7164.5104297498201</v>
      </c>
      <c r="P26" s="37">
        <f t="shared" si="2"/>
        <v>96.249885844095132</v>
      </c>
      <c r="Q26" s="9" t="s">
        <v>12</v>
      </c>
      <c r="R26" s="55" t="s">
        <v>12</v>
      </c>
      <c r="S26" s="55">
        <v>2.552</v>
      </c>
      <c r="T26" s="55">
        <v>2.6869999999999998</v>
      </c>
      <c r="U26" s="55">
        <v>2.8069999999999999</v>
      </c>
      <c r="V26" s="3">
        <v>2.9550000000000001</v>
      </c>
      <c r="W26" s="3">
        <v>3.1480000000000001</v>
      </c>
      <c r="X26" s="3" t="s">
        <v>12</v>
      </c>
      <c r="Y26" s="3">
        <v>3.5840000000000001</v>
      </c>
      <c r="Z26" s="15" t="s">
        <v>12</v>
      </c>
      <c r="AA26" s="10">
        <f t="shared" si="3"/>
        <v>3.1480000000000001</v>
      </c>
      <c r="AB26" s="9">
        <f t="shared" si="4"/>
        <v>0.34100000000000019</v>
      </c>
      <c r="AC26" s="10">
        <f t="shared" si="5"/>
        <v>0.43599999999999994</v>
      </c>
      <c r="AD26" s="9"/>
      <c r="AE26" s="55"/>
      <c r="AF26" s="55"/>
      <c r="AG26" s="55"/>
      <c r="AH26" s="55"/>
      <c r="AI26" s="3"/>
      <c r="AJ26" s="3"/>
      <c r="AK26" s="3"/>
      <c r="AL26" s="3"/>
      <c r="AM26" s="15"/>
      <c r="AN26" s="10"/>
      <c r="AO26" s="9"/>
      <c r="AP26" s="10"/>
      <c r="AQ26" s="9"/>
      <c r="AR26" s="55"/>
      <c r="AS26" s="55"/>
      <c r="AT26" s="55"/>
      <c r="AU26" s="55"/>
      <c r="AV26" s="3"/>
      <c r="AW26" s="3"/>
      <c r="AX26" s="3"/>
      <c r="AY26" s="3"/>
      <c r="AZ26" s="15"/>
      <c r="BA26" s="10"/>
      <c r="BB26" s="9"/>
      <c r="BC26" s="10"/>
      <c r="BD26" s="9"/>
      <c r="BE26" s="3"/>
      <c r="BF26" s="15"/>
      <c r="BG26" s="15"/>
      <c r="BH26" s="9"/>
      <c r="BI26" s="10"/>
      <c r="BJ26" s="9"/>
      <c r="BK26" s="3"/>
      <c r="BL26" s="15"/>
      <c r="BM26" s="15"/>
      <c r="BN26" s="9"/>
      <c r="BO26" s="10"/>
      <c r="BP26">
        <f t="shared" si="9"/>
        <v>0</v>
      </c>
      <c r="BQ26" s="93">
        <f t="shared" si="10"/>
        <v>0</v>
      </c>
      <c r="BR26" s="93">
        <f t="shared" si="11"/>
        <v>0</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VLOOKUP(BS26,aslocaties_v01!$C$3:$AA$349,MATCH($K$3*10,aslocaties_v01!$C$2:$X$2),FALSE)</f>
        <v>#N/A</v>
      </c>
      <c r="BW26" s="93" t="e">
        <f t="shared" si="12"/>
        <v>#N/A</v>
      </c>
      <c r="BX26" s="93" t="e">
        <f t="shared" si="13"/>
        <v>#N/A</v>
      </c>
      <c r="BY26" s="94">
        <f t="shared" si="14"/>
        <v>999</v>
      </c>
      <c r="BZ26" s="94">
        <f t="shared" si="15"/>
        <v>999</v>
      </c>
      <c r="CA26" s="94" t="e">
        <f t="shared" si="16"/>
        <v>#N/A</v>
      </c>
      <c r="CB26" t="e">
        <f t="shared" si="17"/>
        <v>#N/A</v>
      </c>
      <c r="CC26" s="58" t="e">
        <f t="shared" si="18"/>
        <v>#N/A</v>
      </c>
      <c r="CD26" s="95" t="e">
        <f t="shared" si="19"/>
        <v>#N/A</v>
      </c>
      <c r="CE26" s="96" t="b">
        <f t="shared" si="20"/>
        <v>1</v>
      </c>
      <c r="CF26" t="e">
        <f t="shared" si="21"/>
        <v>#DIV/0!</v>
      </c>
      <c r="CG26" t="e">
        <f t="shared" si="22"/>
        <v>#DIV/0!</v>
      </c>
      <c r="CH26" s="84" t="b">
        <f t="shared" si="23"/>
        <v>0</v>
      </c>
      <c r="CI26" t="str">
        <f t="shared" si="24"/>
        <v/>
      </c>
      <c r="CJ26" t="e">
        <f t="shared" si="25"/>
        <v>#DIV/0!</v>
      </c>
      <c r="CK26" t="b">
        <f t="shared" si="26"/>
        <v>1</v>
      </c>
      <c r="CL26" s="84" t="e">
        <f t="shared" si="27"/>
        <v>#DIV/0!</v>
      </c>
      <c r="CM26" t="e">
        <f t="shared" si="28"/>
        <v>#DIV/0!</v>
      </c>
      <c r="CN26" t="e">
        <f t="shared" si="29"/>
        <v>#DIV/0!</v>
      </c>
      <c r="CO26" s="84">
        <f t="shared" si="30"/>
        <v>-1</v>
      </c>
      <c r="CP26" t="b">
        <f t="shared" si="31"/>
        <v>1</v>
      </c>
      <c r="CQ26" s="96" t="b">
        <f t="shared" si="32"/>
        <v>1</v>
      </c>
      <c r="CR26" t="b">
        <f t="shared" si="33"/>
        <v>1</v>
      </c>
      <c r="CS26" t="b">
        <f t="shared" si="34"/>
        <v>1</v>
      </c>
      <c r="CT26" t="b">
        <f t="shared" si="35"/>
        <v>1</v>
      </c>
      <c r="CU26" t="b">
        <f t="shared" si="36"/>
        <v>1</v>
      </c>
      <c r="CV26" s="84" t="b">
        <f t="shared" si="37"/>
        <v>1</v>
      </c>
      <c r="CW26" t="b">
        <f t="shared" si="38"/>
        <v>1</v>
      </c>
      <c r="CX26" t="b">
        <f t="shared" si="39"/>
        <v>1</v>
      </c>
      <c r="CY26" t="b">
        <f t="shared" si="40"/>
        <v>1</v>
      </c>
      <c r="CZ26" t="b">
        <f t="shared" si="41"/>
        <v>1</v>
      </c>
      <c r="DA26" s="84">
        <f t="shared" si="42"/>
        <v>0</v>
      </c>
      <c r="DB26" t="e">
        <f t="shared" si="43"/>
        <v>#N/A</v>
      </c>
    </row>
    <row r="27" spans="1:106" ht="13.5" thickBot="1">
      <c r="A27" s="9">
        <v>645</v>
      </c>
      <c r="B27" s="3">
        <v>1</v>
      </c>
      <c r="C27" s="3" t="s">
        <v>2682</v>
      </c>
      <c r="D27" s="3" t="s">
        <v>12</v>
      </c>
      <c r="E27" s="3" t="s">
        <v>12</v>
      </c>
      <c r="F27" s="3">
        <v>107641.344</v>
      </c>
      <c r="G27" s="15">
        <v>414689.375</v>
      </c>
      <c r="H27" s="35" t="str">
        <f t="shared" si="0"/>
        <v>ja</v>
      </c>
      <c r="I27" s="155" t="s">
        <v>2402</v>
      </c>
      <c r="J27" s="20" t="s">
        <v>456</v>
      </c>
      <c r="K27" s="97">
        <v>10000</v>
      </c>
      <c r="L27" s="28">
        <f t="shared" si="6"/>
        <v>0.24</v>
      </c>
      <c r="M27" s="28">
        <f t="shared" si="7"/>
        <v>0</v>
      </c>
      <c r="N27" s="56">
        <f t="shared" si="1"/>
        <v>0</v>
      </c>
      <c r="O27" s="33">
        <f t="shared" si="8"/>
        <v>96.249885844095132</v>
      </c>
      <c r="P27" s="37">
        <f t="shared" si="2"/>
        <v>75.036702412878469</v>
      </c>
      <c r="Q27" s="9" t="s">
        <v>12</v>
      </c>
      <c r="R27" s="55" t="s">
        <v>12</v>
      </c>
      <c r="S27" s="55">
        <v>2.5499999999999998</v>
      </c>
      <c r="T27" s="55">
        <v>2.6850000000000001</v>
      </c>
      <c r="U27" s="55">
        <v>2.8039999999999998</v>
      </c>
      <c r="V27" s="3">
        <v>2.952</v>
      </c>
      <c r="W27" s="3">
        <v>3.145</v>
      </c>
      <c r="X27" s="3" t="s">
        <v>12</v>
      </c>
      <c r="Y27" s="3">
        <v>3.581</v>
      </c>
      <c r="Z27" s="15" t="s">
        <v>12</v>
      </c>
      <c r="AA27" s="10">
        <f t="shared" si="3"/>
        <v>3.145</v>
      </c>
      <c r="AB27" s="9">
        <f t="shared" si="4"/>
        <v>0.34100000000000019</v>
      </c>
      <c r="AC27" s="10">
        <f t="shared" si="5"/>
        <v>0.43599999999999994</v>
      </c>
      <c r="AD27" s="9"/>
      <c r="AE27" s="55"/>
      <c r="AF27" s="55"/>
      <c r="AG27" s="55"/>
      <c r="AH27" s="55"/>
      <c r="AI27" s="3"/>
      <c r="AJ27" s="3"/>
      <c r="AK27" s="3"/>
      <c r="AL27" s="3"/>
      <c r="AM27" s="15"/>
      <c r="AN27" s="10"/>
      <c r="AO27" s="9"/>
      <c r="AP27" s="10"/>
      <c r="AQ27" s="9"/>
      <c r="AR27" s="55"/>
      <c r="AS27" s="55"/>
      <c r="AT27" s="55"/>
      <c r="AU27" s="55"/>
      <c r="AV27" s="3"/>
      <c r="AW27" s="3"/>
      <c r="AX27" s="3"/>
      <c r="AY27" s="3"/>
      <c r="AZ27" s="15"/>
      <c r="BA27" s="10"/>
      <c r="BB27" s="9"/>
      <c r="BC27" s="10"/>
      <c r="BD27" s="9"/>
      <c r="BE27" s="3"/>
      <c r="BF27" s="15"/>
      <c r="BG27" s="15"/>
      <c r="BH27" s="9"/>
      <c r="BI27" s="10"/>
      <c r="BJ27" s="9"/>
      <c r="BK27" s="3"/>
      <c r="BL27" s="15"/>
      <c r="BM27" s="15"/>
      <c r="BN27" s="9"/>
      <c r="BO27" s="10"/>
      <c r="BP27">
        <f t="shared" si="9"/>
        <v>0</v>
      </c>
      <c r="BQ27" s="93">
        <f t="shared" si="10"/>
        <v>0</v>
      </c>
      <c r="BR27" s="93">
        <f t="shared" si="11"/>
        <v>0</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VLOOKUP(BS27,aslocaties_v01!$C$3:$AA$349,MATCH($K$3*10,aslocaties_v01!$C$2:$X$2),FALSE)</f>
        <v>#N/A</v>
      </c>
      <c r="BW27" s="93" t="e">
        <f t="shared" si="12"/>
        <v>#N/A</v>
      </c>
      <c r="BX27" s="93" t="e">
        <f t="shared" si="13"/>
        <v>#N/A</v>
      </c>
      <c r="BY27" s="94">
        <f t="shared" si="14"/>
        <v>999</v>
      </c>
      <c r="BZ27" s="94">
        <f t="shared" si="15"/>
        <v>999</v>
      </c>
      <c r="CA27" s="94" t="e">
        <f t="shared" si="16"/>
        <v>#N/A</v>
      </c>
      <c r="CB27" t="e">
        <f t="shared" si="17"/>
        <v>#N/A</v>
      </c>
      <c r="CC27" s="58" t="e">
        <f t="shared" si="18"/>
        <v>#N/A</v>
      </c>
      <c r="CD27" s="95" t="e">
        <f t="shared" si="19"/>
        <v>#N/A</v>
      </c>
      <c r="CE27" s="96" t="b">
        <f t="shared" si="20"/>
        <v>1</v>
      </c>
      <c r="CF27" t="e">
        <f t="shared" si="21"/>
        <v>#DIV/0!</v>
      </c>
      <c r="CG27" t="e">
        <f t="shared" si="22"/>
        <v>#DIV/0!</v>
      </c>
      <c r="CH27" s="84" t="b">
        <f t="shared" si="23"/>
        <v>0</v>
      </c>
      <c r="CI27" t="str">
        <f t="shared" si="24"/>
        <v/>
      </c>
      <c r="CJ27" t="e">
        <f t="shared" si="25"/>
        <v>#DIV/0!</v>
      </c>
      <c r="CK27" t="b">
        <f t="shared" si="26"/>
        <v>1</v>
      </c>
      <c r="CL27" s="84" t="e">
        <f t="shared" si="27"/>
        <v>#DIV/0!</v>
      </c>
      <c r="CM27" t="e">
        <f t="shared" si="28"/>
        <v>#DIV/0!</v>
      </c>
      <c r="CN27" t="e">
        <f t="shared" si="29"/>
        <v>#DIV/0!</v>
      </c>
      <c r="CO27" s="84">
        <f t="shared" si="30"/>
        <v>-1</v>
      </c>
      <c r="CP27" t="b">
        <f t="shared" si="31"/>
        <v>1</v>
      </c>
      <c r="CQ27" s="96" t="b">
        <f t="shared" si="32"/>
        <v>1</v>
      </c>
      <c r="CR27" t="b">
        <f t="shared" si="33"/>
        <v>1</v>
      </c>
      <c r="CS27" t="b">
        <f t="shared" si="34"/>
        <v>1</v>
      </c>
      <c r="CT27" t="b">
        <f t="shared" si="35"/>
        <v>1</v>
      </c>
      <c r="CU27" t="b">
        <f t="shared" si="36"/>
        <v>1</v>
      </c>
      <c r="CV27" s="84" t="b">
        <f t="shared" si="37"/>
        <v>1</v>
      </c>
      <c r="CW27" t="b">
        <f t="shared" si="38"/>
        <v>1</v>
      </c>
      <c r="CX27" t="b">
        <f t="shared" si="39"/>
        <v>1</v>
      </c>
      <c r="CY27" t="b">
        <f t="shared" si="40"/>
        <v>1</v>
      </c>
      <c r="CZ27" t="b">
        <f t="shared" si="41"/>
        <v>1</v>
      </c>
      <c r="DA27" s="84">
        <f t="shared" si="42"/>
        <v>0</v>
      </c>
      <c r="DB27" t="e">
        <f t="shared" si="43"/>
        <v>#N/A</v>
      </c>
    </row>
    <row r="28" spans="1:106" ht="13.5" thickBot="1">
      <c r="A28" s="9">
        <v>646</v>
      </c>
      <c r="B28" s="3">
        <v>1</v>
      </c>
      <c r="C28" s="3" t="s">
        <v>2265</v>
      </c>
      <c r="D28" s="3" t="s">
        <v>12</v>
      </c>
      <c r="E28" s="3" t="s">
        <v>12</v>
      </c>
      <c r="F28" s="3">
        <v>107576.42200000001</v>
      </c>
      <c r="G28" s="15">
        <v>414651.75</v>
      </c>
      <c r="H28" s="35" t="str">
        <f t="shared" si="0"/>
        <v>ja</v>
      </c>
      <c r="I28" s="155" t="s">
        <v>2402</v>
      </c>
      <c r="J28" s="20" t="s">
        <v>456</v>
      </c>
      <c r="K28" s="97">
        <v>10000</v>
      </c>
      <c r="L28" s="28">
        <f t="shared" si="6"/>
        <v>0.24</v>
      </c>
      <c r="M28" s="28">
        <f t="shared" si="7"/>
        <v>0</v>
      </c>
      <c r="N28" s="56">
        <f t="shared" si="1"/>
        <v>0</v>
      </c>
      <c r="O28" s="33">
        <f t="shared" si="8"/>
        <v>75.036702412878469</v>
      </c>
      <c r="P28" s="37">
        <f t="shared" si="2"/>
        <v>102.47531333936821</v>
      </c>
      <c r="Q28" s="9" t="s">
        <v>12</v>
      </c>
      <c r="R28" s="55" t="s">
        <v>12</v>
      </c>
      <c r="S28" s="55">
        <v>2.5499999999999998</v>
      </c>
      <c r="T28" s="55">
        <v>2.6840000000000002</v>
      </c>
      <c r="U28" s="55">
        <v>2.8029999999999999</v>
      </c>
      <c r="V28" s="3">
        <v>2.95</v>
      </c>
      <c r="W28" s="3">
        <v>3.1429999999999998</v>
      </c>
      <c r="X28" s="3" t="s">
        <v>12</v>
      </c>
      <c r="Y28" s="3">
        <v>3.5790000000000002</v>
      </c>
      <c r="Z28" s="15" t="s">
        <v>12</v>
      </c>
      <c r="AA28" s="10">
        <f t="shared" si="3"/>
        <v>3.1429999999999998</v>
      </c>
      <c r="AB28" s="9">
        <f t="shared" si="4"/>
        <v>0.33999999999999986</v>
      </c>
      <c r="AC28" s="10">
        <f t="shared" si="5"/>
        <v>0.43600000000000039</v>
      </c>
      <c r="AD28" s="9"/>
      <c r="AE28" s="55"/>
      <c r="AF28" s="55"/>
      <c r="AG28" s="55"/>
      <c r="AH28" s="55"/>
      <c r="AI28" s="3"/>
      <c r="AJ28" s="3"/>
      <c r="AK28" s="3"/>
      <c r="AL28" s="3"/>
      <c r="AM28" s="15"/>
      <c r="AN28" s="10"/>
      <c r="AO28" s="9"/>
      <c r="AP28" s="10"/>
      <c r="AQ28" s="9"/>
      <c r="AR28" s="55"/>
      <c r="AS28" s="55"/>
      <c r="AT28" s="55"/>
      <c r="AU28" s="55"/>
      <c r="AV28" s="3"/>
      <c r="AW28" s="3"/>
      <c r="AX28" s="3"/>
      <c r="AY28" s="3"/>
      <c r="AZ28" s="15"/>
      <c r="BA28" s="10"/>
      <c r="BB28" s="9"/>
      <c r="BC28" s="10"/>
      <c r="BD28" s="9"/>
      <c r="BE28" s="3"/>
      <c r="BF28" s="15"/>
      <c r="BG28" s="15"/>
      <c r="BH28" s="9"/>
      <c r="BI28" s="10"/>
      <c r="BJ28" s="9"/>
      <c r="BK28" s="3"/>
      <c r="BL28" s="15"/>
      <c r="BM28" s="15"/>
      <c r="BN28" s="9"/>
      <c r="BO28" s="10"/>
      <c r="BP28">
        <f t="shared" si="9"/>
        <v>0</v>
      </c>
      <c r="BQ28" s="93">
        <f t="shared" si="10"/>
        <v>0</v>
      </c>
      <c r="BR28" s="93">
        <f t="shared" si="11"/>
        <v>0</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VLOOKUP(BS28,aslocaties_v01!$C$3:$AA$349,MATCH($K$3*10,aslocaties_v01!$C$2:$X$2),FALSE)</f>
        <v>#N/A</v>
      </c>
      <c r="BW28" s="93" t="e">
        <f t="shared" si="12"/>
        <v>#N/A</v>
      </c>
      <c r="BX28" s="93" t="e">
        <f t="shared" si="13"/>
        <v>#N/A</v>
      </c>
      <c r="BY28" s="94">
        <f t="shared" si="14"/>
        <v>999</v>
      </c>
      <c r="BZ28" s="94">
        <f t="shared" si="15"/>
        <v>999</v>
      </c>
      <c r="CA28" s="94" t="e">
        <f t="shared" si="16"/>
        <v>#N/A</v>
      </c>
      <c r="CB28" t="e">
        <f t="shared" si="17"/>
        <v>#N/A</v>
      </c>
      <c r="CC28" s="58" t="e">
        <f t="shared" si="18"/>
        <v>#N/A</v>
      </c>
      <c r="CD28" s="95" t="e">
        <f t="shared" si="19"/>
        <v>#N/A</v>
      </c>
      <c r="CE28" s="96" t="b">
        <f t="shared" si="20"/>
        <v>1</v>
      </c>
      <c r="CF28" t="e">
        <f t="shared" si="21"/>
        <v>#DIV/0!</v>
      </c>
      <c r="CG28" t="e">
        <f t="shared" si="22"/>
        <v>#DIV/0!</v>
      </c>
      <c r="CH28" s="84" t="b">
        <f t="shared" si="23"/>
        <v>0</v>
      </c>
      <c r="CI28" t="str">
        <f t="shared" si="24"/>
        <v/>
      </c>
      <c r="CJ28" t="e">
        <f t="shared" si="25"/>
        <v>#DIV/0!</v>
      </c>
      <c r="CK28" t="b">
        <f t="shared" si="26"/>
        <v>1</v>
      </c>
      <c r="CL28" s="84" t="e">
        <f t="shared" si="27"/>
        <v>#DIV/0!</v>
      </c>
      <c r="CM28" t="e">
        <f t="shared" si="28"/>
        <v>#DIV/0!</v>
      </c>
      <c r="CN28" t="e">
        <f t="shared" si="29"/>
        <v>#DIV/0!</v>
      </c>
      <c r="CO28" s="84">
        <f t="shared" si="30"/>
        <v>-1</v>
      </c>
      <c r="CP28" t="b">
        <f t="shared" si="31"/>
        <v>1</v>
      </c>
      <c r="CQ28" s="96" t="b">
        <f t="shared" si="32"/>
        <v>1</v>
      </c>
      <c r="CR28" t="b">
        <f t="shared" si="33"/>
        <v>1</v>
      </c>
      <c r="CS28" t="b">
        <f t="shared" si="34"/>
        <v>1</v>
      </c>
      <c r="CT28" t="b">
        <f t="shared" si="35"/>
        <v>1</v>
      </c>
      <c r="CU28" t="b">
        <f t="shared" si="36"/>
        <v>1</v>
      </c>
      <c r="CV28" s="84" t="b">
        <f t="shared" si="37"/>
        <v>1</v>
      </c>
      <c r="CW28" t="b">
        <f t="shared" si="38"/>
        <v>1</v>
      </c>
      <c r="CX28" t="b">
        <f t="shared" si="39"/>
        <v>1</v>
      </c>
      <c r="CY28" t="b">
        <f t="shared" si="40"/>
        <v>1</v>
      </c>
      <c r="CZ28" t="b">
        <f t="shared" si="41"/>
        <v>1</v>
      </c>
      <c r="DA28" s="84">
        <f t="shared" si="42"/>
        <v>0</v>
      </c>
      <c r="DB28" t="e">
        <f t="shared" si="43"/>
        <v>#N/A</v>
      </c>
    </row>
    <row r="29" spans="1:106" ht="13.5" thickBot="1">
      <c r="A29" s="9">
        <v>647</v>
      </c>
      <c r="B29" s="3">
        <v>1</v>
      </c>
      <c r="C29" s="3" t="s">
        <v>2683</v>
      </c>
      <c r="D29" s="3" t="s">
        <v>12</v>
      </c>
      <c r="E29" s="3" t="s">
        <v>12</v>
      </c>
      <c r="F29" s="3">
        <v>107484.234</v>
      </c>
      <c r="G29" s="15">
        <v>414696.5</v>
      </c>
      <c r="H29" s="35" t="str">
        <f t="shared" si="0"/>
        <v>ja</v>
      </c>
      <c r="I29" s="155" t="s">
        <v>2402</v>
      </c>
      <c r="J29" s="20" t="s">
        <v>456</v>
      </c>
      <c r="K29" s="97">
        <v>10000</v>
      </c>
      <c r="L29" s="28">
        <f t="shared" si="6"/>
        <v>0.24</v>
      </c>
      <c r="M29" s="28">
        <f t="shared" si="7"/>
        <v>0</v>
      </c>
      <c r="N29" s="56">
        <f t="shared" si="1"/>
        <v>0</v>
      </c>
      <c r="O29" s="33">
        <f t="shared" si="8"/>
        <v>102.47531333936821</v>
      </c>
      <c r="P29" s="37">
        <f t="shared" si="2"/>
        <v>92.943049019271797</v>
      </c>
      <c r="Q29" s="9" t="s">
        <v>12</v>
      </c>
      <c r="R29" s="55" t="s">
        <v>12</v>
      </c>
      <c r="S29" s="55">
        <v>2.548</v>
      </c>
      <c r="T29" s="55">
        <v>2.6819999999999999</v>
      </c>
      <c r="U29" s="55">
        <v>2.8</v>
      </c>
      <c r="V29" s="3">
        <v>2.9470000000000001</v>
      </c>
      <c r="W29" s="3">
        <v>3.1389999999999998</v>
      </c>
      <c r="X29" s="3" t="s">
        <v>12</v>
      </c>
      <c r="Y29" s="3">
        <v>3.5750000000000002</v>
      </c>
      <c r="Z29" s="15" t="s">
        <v>12</v>
      </c>
      <c r="AA29" s="10">
        <f t="shared" si="3"/>
        <v>3.1389999999999998</v>
      </c>
      <c r="AB29" s="9">
        <f t="shared" si="4"/>
        <v>0.33899999999999997</v>
      </c>
      <c r="AC29" s="10">
        <f t="shared" si="5"/>
        <v>0.43600000000000039</v>
      </c>
      <c r="AD29" s="9"/>
      <c r="AE29" s="55"/>
      <c r="AF29" s="55"/>
      <c r="AG29" s="55"/>
      <c r="AH29" s="55"/>
      <c r="AI29" s="3"/>
      <c r="AJ29" s="3"/>
      <c r="AK29" s="3"/>
      <c r="AL29" s="3"/>
      <c r="AM29" s="15"/>
      <c r="AN29" s="10"/>
      <c r="AO29" s="9"/>
      <c r="AP29" s="10"/>
      <c r="AQ29" s="9"/>
      <c r="AR29" s="55"/>
      <c r="AS29" s="55"/>
      <c r="AT29" s="55"/>
      <c r="AU29" s="55"/>
      <c r="AV29" s="3"/>
      <c r="AW29" s="3"/>
      <c r="AX29" s="3"/>
      <c r="AY29" s="3"/>
      <c r="AZ29" s="15"/>
      <c r="BA29" s="10"/>
      <c r="BB29" s="9"/>
      <c r="BC29" s="10"/>
      <c r="BD29" s="9"/>
      <c r="BE29" s="3"/>
      <c r="BF29" s="15"/>
      <c r="BG29" s="15"/>
      <c r="BH29" s="9"/>
      <c r="BI29" s="10"/>
      <c r="BJ29" s="9"/>
      <c r="BK29" s="3"/>
      <c r="BL29" s="15"/>
      <c r="BM29" s="15"/>
      <c r="BN29" s="9"/>
      <c r="BO29" s="10"/>
      <c r="BP29">
        <f t="shared" si="9"/>
        <v>0</v>
      </c>
      <c r="BQ29" s="93">
        <f t="shared" si="10"/>
        <v>0</v>
      </c>
      <c r="BR29" s="93">
        <f t="shared" si="11"/>
        <v>0</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VLOOKUP(BS29,aslocaties_v01!$C$3:$AA$349,MATCH($K$3*10,aslocaties_v01!$C$2:$X$2),FALSE)</f>
        <v>#N/A</v>
      </c>
      <c r="BW29" s="93" t="e">
        <f t="shared" si="12"/>
        <v>#N/A</v>
      </c>
      <c r="BX29" s="93" t="e">
        <f t="shared" si="13"/>
        <v>#N/A</v>
      </c>
      <c r="BY29" s="94">
        <f t="shared" si="14"/>
        <v>999</v>
      </c>
      <c r="BZ29" s="94">
        <f t="shared" si="15"/>
        <v>999</v>
      </c>
      <c r="CA29" s="94" t="e">
        <f t="shared" si="16"/>
        <v>#N/A</v>
      </c>
      <c r="CB29" t="e">
        <f t="shared" si="17"/>
        <v>#N/A</v>
      </c>
      <c r="CC29" s="58" t="e">
        <f t="shared" si="18"/>
        <v>#N/A</v>
      </c>
      <c r="CD29" s="95" t="e">
        <f t="shared" si="19"/>
        <v>#N/A</v>
      </c>
      <c r="CE29" s="96" t="b">
        <f t="shared" si="20"/>
        <v>1</v>
      </c>
      <c r="CF29" t="e">
        <f t="shared" si="21"/>
        <v>#DIV/0!</v>
      </c>
      <c r="CG29" t="e">
        <f t="shared" si="22"/>
        <v>#DIV/0!</v>
      </c>
      <c r="CH29" s="84" t="b">
        <f t="shared" si="23"/>
        <v>0</v>
      </c>
      <c r="CI29" t="str">
        <f t="shared" si="24"/>
        <v/>
      </c>
      <c r="CJ29" t="e">
        <f t="shared" si="25"/>
        <v>#DIV/0!</v>
      </c>
      <c r="CK29" t="b">
        <f t="shared" si="26"/>
        <v>1</v>
      </c>
      <c r="CL29" s="84" t="e">
        <f t="shared" si="27"/>
        <v>#DIV/0!</v>
      </c>
      <c r="CM29" t="e">
        <f t="shared" si="28"/>
        <v>#DIV/0!</v>
      </c>
      <c r="CN29" t="e">
        <f t="shared" si="29"/>
        <v>#DIV/0!</v>
      </c>
      <c r="CO29" s="84">
        <f t="shared" si="30"/>
        <v>-1</v>
      </c>
      <c r="CP29" t="b">
        <f t="shared" si="31"/>
        <v>1</v>
      </c>
      <c r="CQ29" s="96" t="b">
        <f t="shared" si="32"/>
        <v>1</v>
      </c>
      <c r="CR29" t="b">
        <f t="shared" si="33"/>
        <v>1</v>
      </c>
      <c r="CS29" t="b">
        <f t="shared" si="34"/>
        <v>1</v>
      </c>
      <c r="CT29" t="b">
        <f t="shared" si="35"/>
        <v>1</v>
      </c>
      <c r="CU29" t="b">
        <f t="shared" si="36"/>
        <v>1</v>
      </c>
      <c r="CV29" s="84" t="b">
        <f t="shared" si="37"/>
        <v>1</v>
      </c>
      <c r="CW29" t="b">
        <f t="shared" si="38"/>
        <v>1</v>
      </c>
      <c r="CX29" t="b">
        <f t="shared" si="39"/>
        <v>1</v>
      </c>
      <c r="CY29" t="b">
        <f t="shared" si="40"/>
        <v>1</v>
      </c>
      <c r="CZ29" t="b">
        <f t="shared" si="41"/>
        <v>1</v>
      </c>
      <c r="DA29" s="84">
        <f t="shared" si="42"/>
        <v>0</v>
      </c>
      <c r="DB29" t="e">
        <f t="shared" si="43"/>
        <v>#N/A</v>
      </c>
    </row>
    <row r="30" spans="1:106" ht="13.5" thickBot="1">
      <c r="A30" s="9">
        <v>648</v>
      </c>
      <c r="B30" s="3">
        <v>1</v>
      </c>
      <c r="C30" s="3" t="s">
        <v>2266</v>
      </c>
      <c r="D30" s="3" t="s">
        <v>12</v>
      </c>
      <c r="E30" s="3" t="s">
        <v>12</v>
      </c>
      <c r="F30" s="3">
        <v>107391.414</v>
      </c>
      <c r="G30" s="15">
        <v>414701.28100000002</v>
      </c>
      <c r="H30" s="35" t="str">
        <f t="shared" si="0"/>
        <v>ja</v>
      </c>
      <c r="I30" s="155" t="s">
        <v>2402</v>
      </c>
      <c r="J30" s="20" t="s">
        <v>456</v>
      </c>
      <c r="K30" s="97">
        <v>10000</v>
      </c>
      <c r="L30" s="28">
        <f t="shared" si="6"/>
        <v>0.24</v>
      </c>
      <c r="M30" s="28">
        <f t="shared" si="7"/>
        <v>0</v>
      </c>
      <c r="N30" s="56">
        <f t="shared" si="1"/>
        <v>0</v>
      </c>
      <c r="O30" s="33">
        <f t="shared" si="8"/>
        <v>92.943049019271797</v>
      </c>
      <c r="P30" s="37">
        <f t="shared" si="2"/>
        <v>91.976344051062483</v>
      </c>
      <c r="Q30" s="9" t="s">
        <v>12</v>
      </c>
      <c r="R30" s="55" t="s">
        <v>12</v>
      </c>
      <c r="S30" s="55">
        <v>2.5459999999999998</v>
      </c>
      <c r="T30" s="55">
        <v>2.68</v>
      </c>
      <c r="U30" s="55">
        <v>2.7970000000000002</v>
      </c>
      <c r="V30" s="3">
        <v>2.9430000000000001</v>
      </c>
      <c r="W30" s="3">
        <v>3.1360000000000001</v>
      </c>
      <c r="X30" s="3" t="s">
        <v>12</v>
      </c>
      <c r="Y30" s="3">
        <v>3.5720000000000001</v>
      </c>
      <c r="Z30" s="15" t="s">
        <v>12</v>
      </c>
      <c r="AA30" s="10">
        <f t="shared" si="3"/>
        <v>3.1360000000000001</v>
      </c>
      <c r="AB30" s="9">
        <f t="shared" si="4"/>
        <v>0.33899999999999997</v>
      </c>
      <c r="AC30" s="10">
        <f t="shared" si="5"/>
        <v>0.43599999999999994</v>
      </c>
      <c r="AD30" s="9"/>
      <c r="AE30" s="55"/>
      <c r="AF30" s="55"/>
      <c r="AG30" s="55"/>
      <c r="AH30" s="55"/>
      <c r="AI30" s="3"/>
      <c r="AJ30" s="3"/>
      <c r="AK30" s="3"/>
      <c r="AL30" s="3"/>
      <c r="AM30" s="15"/>
      <c r="AN30" s="10"/>
      <c r="AO30" s="9"/>
      <c r="AP30" s="10"/>
      <c r="AQ30" s="9"/>
      <c r="AR30" s="55"/>
      <c r="AS30" s="55"/>
      <c r="AT30" s="55"/>
      <c r="AU30" s="55"/>
      <c r="AV30" s="3"/>
      <c r="AW30" s="3"/>
      <c r="AX30" s="3"/>
      <c r="AY30" s="3"/>
      <c r="AZ30" s="15"/>
      <c r="BA30" s="10"/>
      <c r="BB30" s="9"/>
      <c r="BC30" s="10"/>
      <c r="BD30" s="9"/>
      <c r="BE30" s="3"/>
      <c r="BF30" s="15"/>
      <c r="BG30" s="15"/>
      <c r="BH30" s="9"/>
      <c r="BI30" s="10"/>
      <c r="BJ30" s="9"/>
      <c r="BK30" s="3"/>
      <c r="BL30" s="15"/>
      <c r="BM30" s="15"/>
      <c r="BN30" s="9"/>
      <c r="BO30" s="10"/>
      <c r="BP30">
        <f t="shared" si="9"/>
        <v>0</v>
      </c>
      <c r="BQ30" s="93">
        <f t="shared" si="10"/>
        <v>0</v>
      </c>
      <c r="BR30" s="93">
        <f t="shared" si="11"/>
        <v>0</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VLOOKUP(BS30,aslocaties_v01!$C$3:$AA$349,MATCH($K$3*10,aslocaties_v01!$C$2:$X$2),FALSE)</f>
        <v>#N/A</v>
      </c>
      <c r="BW30" s="93" t="e">
        <f t="shared" si="12"/>
        <v>#N/A</v>
      </c>
      <c r="BX30" s="93" t="e">
        <f t="shared" si="13"/>
        <v>#N/A</v>
      </c>
      <c r="BY30" s="94">
        <f t="shared" si="14"/>
        <v>999</v>
      </c>
      <c r="BZ30" s="94">
        <f t="shared" si="15"/>
        <v>999</v>
      </c>
      <c r="CA30" s="94" t="e">
        <f t="shared" si="16"/>
        <v>#N/A</v>
      </c>
      <c r="CB30" t="e">
        <f t="shared" si="17"/>
        <v>#N/A</v>
      </c>
      <c r="CC30" s="58" t="e">
        <f t="shared" si="18"/>
        <v>#N/A</v>
      </c>
      <c r="CD30" s="95" t="e">
        <f t="shared" si="19"/>
        <v>#N/A</v>
      </c>
      <c r="CE30" s="96" t="b">
        <f t="shared" si="20"/>
        <v>1</v>
      </c>
      <c r="CF30" t="e">
        <f t="shared" si="21"/>
        <v>#DIV/0!</v>
      </c>
      <c r="CG30" t="e">
        <f t="shared" si="22"/>
        <v>#DIV/0!</v>
      </c>
      <c r="CH30" s="84" t="b">
        <f t="shared" si="23"/>
        <v>0</v>
      </c>
      <c r="CI30" t="str">
        <f t="shared" si="24"/>
        <v/>
      </c>
      <c r="CJ30" t="e">
        <f t="shared" si="25"/>
        <v>#DIV/0!</v>
      </c>
      <c r="CK30" t="b">
        <f t="shared" si="26"/>
        <v>1</v>
      </c>
      <c r="CL30" s="84" t="e">
        <f t="shared" si="27"/>
        <v>#DIV/0!</v>
      </c>
      <c r="CM30" t="e">
        <f t="shared" si="28"/>
        <v>#DIV/0!</v>
      </c>
      <c r="CN30" t="e">
        <f t="shared" si="29"/>
        <v>#DIV/0!</v>
      </c>
      <c r="CO30" s="84">
        <f t="shared" si="30"/>
        <v>-1</v>
      </c>
      <c r="CP30" t="b">
        <f t="shared" si="31"/>
        <v>1</v>
      </c>
      <c r="CQ30" s="96" t="b">
        <f t="shared" si="32"/>
        <v>1</v>
      </c>
      <c r="CR30" t="b">
        <f t="shared" si="33"/>
        <v>1</v>
      </c>
      <c r="CS30" t="b">
        <f t="shared" si="34"/>
        <v>1</v>
      </c>
      <c r="CT30" t="b">
        <f t="shared" si="35"/>
        <v>1</v>
      </c>
      <c r="CU30" t="b">
        <f t="shared" si="36"/>
        <v>1</v>
      </c>
      <c r="CV30" s="84" t="b">
        <f t="shared" si="37"/>
        <v>1</v>
      </c>
      <c r="CW30" t="b">
        <f t="shared" si="38"/>
        <v>1</v>
      </c>
      <c r="CX30" t="b">
        <f t="shared" si="39"/>
        <v>1</v>
      </c>
      <c r="CY30" t="b">
        <f t="shared" si="40"/>
        <v>1</v>
      </c>
      <c r="CZ30" t="b">
        <f t="shared" si="41"/>
        <v>1</v>
      </c>
      <c r="DA30" s="84">
        <f t="shared" si="42"/>
        <v>0</v>
      </c>
      <c r="DB30" t="e">
        <f t="shared" si="43"/>
        <v>#N/A</v>
      </c>
    </row>
    <row r="31" spans="1:106" ht="13.5" thickBot="1">
      <c r="A31" s="9">
        <v>649</v>
      </c>
      <c r="B31" s="3">
        <v>1</v>
      </c>
      <c r="C31" s="3" t="s">
        <v>2267</v>
      </c>
      <c r="D31" s="3" t="s">
        <v>12</v>
      </c>
      <c r="E31" s="3" t="s">
        <v>12</v>
      </c>
      <c r="F31" s="3">
        <v>107299.56200000001</v>
      </c>
      <c r="G31" s="15">
        <v>414706.06199999998</v>
      </c>
      <c r="H31" s="35" t="str">
        <f t="shared" si="0"/>
        <v>ja</v>
      </c>
      <c r="I31" s="155" t="s">
        <v>2402</v>
      </c>
      <c r="J31" s="20" t="s">
        <v>456</v>
      </c>
      <c r="K31" s="97">
        <v>10000</v>
      </c>
      <c r="L31" s="28">
        <f t="shared" si="6"/>
        <v>0.24</v>
      </c>
      <c r="M31" s="28">
        <f t="shared" si="7"/>
        <v>0</v>
      </c>
      <c r="N31" s="56">
        <f t="shared" si="1"/>
        <v>0</v>
      </c>
      <c r="O31" s="33">
        <f t="shared" si="8"/>
        <v>91.976344051062483</v>
      </c>
      <c r="P31" s="37">
        <f t="shared" si="2"/>
        <v>11111.43474296047</v>
      </c>
      <c r="Q31" s="9" t="s">
        <v>12</v>
      </c>
      <c r="R31" s="55" t="s">
        <v>12</v>
      </c>
      <c r="S31" s="55">
        <v>2.5430000000000001</v>
      </c>
      <c r="T31" s="55">
        <v>2.677</v>
      </c>
      <c r="U31" s="55">
        <v>2.794</v>
      </c>
      <c r="V31" s="3">
        <v>2.9369999999999998</v>
      </c>
      <c r="W31" s="3">
        <v>3.129</v>
      </c>
      <c r="X31" s="3" t="s">
        <v>12</v>
      </c>
      <c r="Y31" s="3">
        <v>3.5649999999999999</v>
      </c>
      <c r="Z31" s="15" t="s">
        <v>12</v>
      </c>
      <c r="AA31" s="10">
        <f t="shared" si="3"/>
        <v>3.129</v>
      </c>
      <c r="AB31" s="9">
        <f t="shared" si="4"/>
        <v>0.33499999999999996</v>
      </c>
      <c r="AC31" s="10">
        <f t="shared" si="5"/>
        <v>0.43599999999999994</v>
      </c>
      <c r="AD31" s="9"/>
      <c r="AE31" s="55"/>
      <c r="AF31" s="55"/>
      <c r="AG31" s="55"/>
      <c r="AH31" s="55"/>
      <c r="AI31" s="3"/>
      <c r="AJ31" s="3"/>
      <c r="AK31" s="3"/>
      <c r="AL31" s="3"/>
      <c r="AM31" s="15"/>
      <c r="AN31" s="10"/>
      <c r="AO31" s="9"/>
      <c r="AP31" s="10"/>
      <c r="AQ31" s="9"/>
      <c r="AR31" s="55"/>
      <c r="AS31" s="55"/>
      <c r="AT31" s="55"/>
      <c r="AU31" s="55"/>
      <c r="AV31" s="3"/>
      <c r="AW31" s="3"/>
      <c r="AX31" s="3"/>
      <c r="AY31" s="3"/>
      <c r="AZ31" s="15"/>
      <c r="BA31" s="10"/>
      <c r="BB31" s="9"/>
      <c r="BC31" s="10"/>
      <c r="BD31" s="9"/>
      <c r="BE31" s="3"/>
      <c r="BF31" s="15"/>
      <c r="BG31" s="15"/>
      <c r="BH31" s="9"/>
      <c r="BI31" s="10"/>
      <c r="BJ31" s="9"/>
      <c r="BK31" s="3"/>
      <c r="BL31" s="15"/>
      <c r="BM31" s="15"/>
      <c r="BN31" s="9"/>
      <c r="BO31" s="10"/>
      <c r="BP31">
        <f t="shared" si="9"/>
        <v>0</v>
      </c>
      <c r="BQ31" s="93">
        <f t="shared" si="10"/>
        <v>0</v>
      </c>
      <c r="BR31" s="93">
        <f t="shared" si="11"/>
        <v>0</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VLOOKUP(BS31,aslocaties_v01!$C$3:$AA$349,MATCH($K$3*10,aslocaties_v01!$C$2:$X$2),FALSE)</f>
        <v>#N/A</v>
      </c>
      <c r="BW31" s="93" t="e">
        <f t="shared" si="12"/>
        <v>#N/A</v>
      </c>
      <c r="BX31" s="93" t="e">
        <f t="shared" si="13"/>
        <v>#N/A</v>
      </c>
      <c r="BY31" s="94">
        <f t="shared" si="14"/>
        <v>999</v>
      </c>
      <c r="BZ31" s="94">
        <f t="shared" si="15"/>
        <v>999</v>
      </c>
      <c r="CA31" s="94" t="e">
        <f t="shared" si="16"/>
        <v>#N/A</v>
      </c>
      <c r="CB31" t="e">
        <f t="shared" si="17"/>
        <v>#N/A</v>
      </c>
      <c r="CC31" s="58" t="e">
        <f t="shared" si="18"/>
        <v>#N/A</v>
      </c>
      <c r="CD31" s="95" t="e">
        <f t="shared" si="19"/>
        <v>#N/A</v>
      </c>
      <c r="CE31" s="96" t="b">
        <f t="shared" si="20"/>
        <v>1</v>
      </c>
      <c r="CF31" t="e">
        <f t="shared" si="21"/>
        <v>#DIV/0!</v>
      </c>
      <c r="CG31" t="e">
        <f t="shared" si="22"/>
        <v>#DIV/0!</v>
      </c>
      <c r="CH31" s="84" t="b">
        <f t="shared" si="23"/>
        <v>0</v>
      </c>
      <c r="CI31" t="str">
        <f t="shared" si="24"/>
        <v/>
      </c>
      <c r="CJ31" t="e">
        <f t="shared" si="25"/>
        <v>#DIV/0!</v>
      </c>
      <c r="CK31" t="b">
        <f t="shared" si="26"/>
        <v>1</v>
      </c>
      <c r="CL31" s="84" t="e">
        <f t="shared" si="27"/>
        <v>#DIV/0!</v>
      </c>
      <c r="CM31" t="e">
        <f t="shared" si="28"/>
        <v>#DIV/0!</v>
      </c>
      <c r="CN31" t="e">
        <f t="shared" si="29"/>
        <v>#DIV/0!</v>
      </c>
      <c r="CO31" s="84">
        <f t="shared" si="30"/>
        <v>-1</v>
      </c>
      <c r="CP31" t="b">
        <f t="shared" si="31"/>
        <v>1</v>
      </c>
      <c r="CQ31" s="96" t="b">
        <f t="shared" si="32"/>
        <v>1</v>
      </c>
      <c r="CR31" t="b">
        <f t="shared" si="33"/>
        <v>1</v>
      </c>
      <c r="CS31" t="b">
        <f t="shared" si="34"/>
        <v>1</v>
      </c>
      <c r="CT31" t="b">
        <f t="shared" si="35"/>
        <v>1</v>
      </c>
      <c r="CU31" t="b">
        <f t="shared" si="36"/>
        <v>1</v>
      </c>
      <c r="CV31" s="84" t="b">
        <f t="shared" si="37"/>
        <v>1</v>
      </c>
      <c r="CW31" t="b">
        <f t="shared" si="38"/>
        <v>1</v>
      </c>
      <c r="CX31" t="b">
        <f t="shared" si="39"/>
        <v>1</v>
      </c>
      <c r="CY31" t="b">
        <f t="shared" si="40"/>
        <v>1</v>
      </c>
      <c r="CZ31" t="b">
        <f t="shared" si="41"/>
        <v>1</v>
      </c>
      <c r="DA31" s="84">
        <f t="shared" si="42"/>
        <v>0</v>
      </c>
      <c r="DB31" t="e">
        <f t="shared" si="43"/>
        <v>#N/A</v>
      </c>
    </row>
    <row r="32" spans="1:106" ht="13.5" thickBot="1">
      <c r="A32" s="9">
        <v>650</v>
      </c>
      <c r="B32" s="3">
        <v>1</v>
      </c>
      <c r="C32" s="3" t="s">
        <v>480</v>
      </c>
      <c r="D32" s="3" t="s">
        <v>12</v>
      </c>
      <c r="E32" s="3" t="s">
        <v>12</v>
      </c>
      <c r="F32" s="3">
        <v>118401.79700000001</v>
      </c>
      <c r="G32" s="15">
        <v>414254</v>
      </c>
      <c r="H32" s="35" t="str">
        <f t="shared" si="0"/>
        <v>ja</v>
      </c>
      <c r="I32" s="155" t="s">
        <v>2402</v>
      </c>
      <c r="J32" s="20" t="s">
        <v>456</v>
      </c>
      <c r="K32" s="97">
        <v>10000</v>
      </c>
      <c r="L32" s="28">
        <f t="shared" si="6"/>
        <v>0.24</v>
      </c>
      <c r="M32" s="28">
        <f t="shared" si="7"/>
        <v>0</v>
      </c>
      <c r="N32" s="56">
        <f t="shared" si="1"/>
        <v>0</v>
      </c>
      <c r="O32" s="33">
        <f t="shared" si="8"/>
        <v>11111.43474296047</v>
      </c>
      <c r="P32" s="37">
        <f t="shared" si="2"/>
        <v>82.278006903429343</v>
      </c>
      <c r="Q32" s="9" t="s">
        <v>12</v>
      </c>
      <c r="R32" s="55" t="s">
        <v>12</v>
      </c>
      <c r="S32" s="55">
        <v>2.8109999999999999</v>
      </c>
      <c r="T32" s="55">
        <v>2.9980000000000002</v>
      </c>
      <c r="U32" s="55">
        <v>3.1920000000000002</v>
      </c>
      <c r="V32" s="3">
        <v>3.3719999999999999</v>
      </c>
      <c r="W32" s="3">
        <v>3.5819999999999999</v>
      </c>
      <c r="X32" s="3" t="s">
        <v>12</v>
      </c>
      <c r="Y32" s="3">
        <v>4.0090000000000003</v>
      </c>
      <c r="Z32" s="15" t="s">
        <v>12</v>
      </c>
      <c r="AA32" s="10">
        <f t="shared" si="3"/>
        <v>3.5819999999999999</v>
      </c>
      <c r="AB32" s="9">
        <f t="shared" si="4"/>
        <v>0.38999999999999968</v>
      </c>
      <c r="AC32" s="10">
        <f t="shared" si="5"/>
        <v>0.42700000000000049</v>
      </c>
      <c r="AD32" s="9"/>
      <c r="AE32" s="55"/>
      <c r="AF32" s="55"/>
      <c r="AG32" s="55"/>
      <c r="AH32" s="55"/>
      <c r="AI32" s="3"/>
      <c r="AJ32" s="3"/>
      <c r="AK32" s="3"/>
      <c r="AL32" s="3"/>
      <c r="AM32" s="15"/>
      <c r="AN32" s="10"/>
      <c r="AO32" s="9"/>
      <c r="AP32" s="10"/>
      <c r="AQ32" s="9"/>
      <c r="AR32" s="55"/>
      <c r="AS32" s="55"/>
      <c r="AT32" s="55"/>
      <c r="AU32" s="55"/>
      <c r="AV32" s="3"/>
      <c r="AW32" s="3"/>
      <c r="AX32" s="3"/>
      <c r="AY32" s="3"/>
      <c r="AZ32" s="15"/>
      <c r="BA32" s="10"/>
      <c r="BB32" s="9"/>
      <c r="BC32" s="10"/>
      <c r="BD32" s="9"/>
      <c r="BE32" s="3"/>
      <c r="BF32" s="15"/>
      <c r="BG32" s="15"/>
      <c r="BH32" s="9"/>
      <c r="BI32" s="10"/>
      <c r="BJ32" s="9"/>
      <c r="BK32" s="3"/>
      <c r="BL32" s="15"/>
      <c r="BM32" s="15"/>
      <c r="BN32" s="9"/>
      <c r="BO32" s="10"/>
      <c r="BP32">
        <f t="shared" si="9"/>
        <v>0</v>
      </c>
      <c r="BQ32" s="93">
        <f t="shared" si="10"/>
        <v>0</v>
      </c>
      <c r="BR32" s="93">
        <f t="shared" si="11"/>
        <v>0</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VLOOKUP(BS32,aslocaties_v01!$C$3:$AA$349,MATCH($K$3*10,aslocaties_v01!$C$2:$X$2),FALSE)</f>
        <v>#N/A</v>
      </c>
      <c r="BW32" s="93" t="e">
        <f t="shared" si="12"/>
        <v>#N/A</v>
      </c>
      <c r="BX32" s="93" t="e">
        <f t="shared" si="13"/>
        <v>#N/A</v>
      </c>
      <c r="BY32" s="94">
        <f t="shared" si="14"/>
        <v>999</v>
      </c>
      <c r="BZ32" s="94">
        <f t="shared" si="15"/>
        <v>999</v>
      </c>
      <c r="CA32" s="94" t="e">
        <f t="shared" si="16"/>
        <v>#N/A</v>
      </c>
      <c r="CB32" t="e">
        <f t="shared" si="17"/>
        <v>#N/A</v>
      </c>
      <c r="CC32" s="58" t="e">
        <f t="shared" si="18"/>
        <v>#N/A</v>
      </c>
      <c r="CD32" s="95" t="e">
        <f t="shared" si="19"/>
        <v>#N/A</v>
      </c>
      <c r="CE32" s="96" t="b">
        <f t="shared" si="20"/>
        <v>1</v>
      </c>
      <c r="CF32" t="e">
        <f t="shared" si="21"/>
        <v>#DIV/0!</v>
      </c>
      <c r="CG32" t="e">
        <f t="shared" si="22"/>
        <v>#DIV/0!</v>
      </c>
      <c r="CH32" s="84" t="b">
        <f t="shared" si="23"/>
        <v>0</v>
      </c>
      <c r="CI32" t="str">
        <f t="shared" si="24"/>
        <v/>
      </c>
      <c r="CJ32" t="e">
        <f t="shared" si="25"/>
        <v>#DIV/0!</v>
      </c>
      <c r="CK32" t="b">
        <f t="shared" si="26"/>
        <v>1</v>
      </c>
      <c r="CL32" s="84" t="e">
        <f t="shared" si="27"/>
        <v>#DIV/0!</v>
      </c>
      <c r="CM32" t="e">
        <f t="shared" si="28"/>
        <v>#DIV/0!</v>
      </c>
      <c r="CN32" t="e">
        <f t="shared" si="29"/>
        <v>#DIV/0!</v>
      </c>
      <c r="CO32" s="84">
        <f t="shared" si="30"/>
        <v>-1</v>
      </c>
      <c r="CP32" t="b">
        <f t="shared" si="31"/>
        <v>1</v>
      </c>
      <c r="CQ32" s="96" t="b">
        <f t="shared" si="32"/>
        <v>1</v>
      </c>
      <c r="CR32" t="b">
        <f t="shared" si="33"/>
        <v>1</v>
      </c>
      <c r="CS32" t="b">
        <f t="shared" si="34"/>
        <v>1</v>
      </c>
      <c r="CT32" t="b">
        <f t="shared" si="35"/>
        <v>1</v>
      </c>
      <c r="CU32" t="b">
        <f t="shared" si="36"/>
        <v>1</v>
      </c>
      <c r="CV32" s="84" t="b">
        <f t="shared" si="37"/>
        <v>1</v>
      </c>
      <c r="CW32" t="b">
        <f t="shared" si="38"/>
        <v>1</v>
      </c>
      <c r="CX32" t="b">
        <f t="shared" si="39"/>
        <v>1</v>
      </c>
      <c r="CY32" t="b">
        <f t="shared" si="40"/>
        <v>1</v>
      </c>
      <c r="CZ32" t="b">
        <f t="shared" si="41"/>
        <v>1</v>
      </c>
      <c r="DA32" s="84">
        <f t="shared" si="42"/>
        <v>0</v>
      </c>
      <c r="DB32" t="e">
        <f t="shared" si="43"/>
        <v>#N/A</v>
      </c>
    </row>
    <row r="33" spans="1:106" ht="13.5" thickBot="1">
      <c r="A33" s="9">
        <v>651</v>
      </c>
      <c r="B33" s="3">
        <v>1</v>
      </c>
      <c r="C33" s="3" t="s">
        <v>481</v>
      </c>
      <c r="D33" s="3" t="s">
        <v>12</v>
      </c>
      <c r="E33" s="3" t="s">
        <v>12</v>
      </c>
      <c r="F33" s="3">
        <v>118319.523</v>
      </c>
      <c r="G33" s="15">
        <v>414253.18800000002</v>
      </c>
      <c r="H33" s="35" t="str">
        <f t="shared" si="0"/>
        <v>ja</v>
      </c>
      <c r="I33" s="155" t="s">
        <v>2402</v>
      </c>
      <c r="J33" s="20" t="s">
        <v>456</v>
      </c>
      <c r="K33" s="97">
        <v>10000</v>
      </c>
      <c r="L33" s="28">
        <f t="shared" si="6"/>
        <v>0.24</v>
      </c>
      <c r="M33" s="28">
        <f t="shared" si="7"/>
        <v>0</v>
      </c>
      <c r="N33" s="56">
        <f t="shared" si="1"/>
        <v>0</v>
      </c>
      <c r="O33" s="33">
        <f t="shared" si="8"/>
        <v>82.278006903429343</v>
      </c>
      <c r="P33" s="37">
        <f t="shared" si="2"/>
        <v>78.757490875486099</v>
      </c>
      <c r="Q33" s="9" t="s">
        <v>12</v>
      </c>
      <c r="R33" s="55" t="s">
        <v>12</v>
      </c>
      <c r="S33" s="55">
        <v>2.8090000000000002</v>
      </c>
      <c r="T33" s="55">
        <v>2.9950000000000001</v>
      </c>
      <c r="U33" s="55">
        <v>3.1890000000000001</v>
      </c>
      <c r="V33" s="3">
        <v>3.3690000000000002</v>
      </c>
      <c r="W33" s="3">
        <v>3.5790000000000002</v>
      </c>
      <c r="X33" s="3" t="s">
        <v>12</v>
      </c>
      <c r="Y33" s="3">
        <v>4.0060000000000002</v>
      </c>
      <c r="Z33" s="15" t="s">
        <v>12</v>
      </c>
      <c r="AA33" s="10">
        <f t="shared" si="3"/>
        <v>3.5790000000000002</v>
      </c>
      <c r="AB33" s="9">
        <f t="shared" si="4"/>
        <v>0.39000000000000012</v>
      </c>
      <c r="AC33" s="10">
        <f t="shared" si="5"/>
        <v>0.42700000000000005</v>
      </c>
      <c r="AD33" s="9"/>
      <c r="AE33" s="55"/>
      <c r="AF33" s="55"/>
      <c r="AG33" s="55"/>
      <c r="AH33" s="55"/>
      <c r="AI33" s="3"/>
      <c r="AJ33" s="3"/>
      <c r="AK33" s="3"/>
      <c r="AL33" s="3"/>
      <c r="AM33" s="15"/>
      <c r="AN33" s="10"/>
      <c r="AO33" s="9"/>
      <c r="AP33" s="10"/>
      <c r="AQ33" s="9"/>
      <c r="AR33" s="55"/>
      <c r="AS33" s="55"/>
      <c r="AT33" s="55"/>
      <c r="AU33" s="55"/>
      <c r="AV33" s="3"/>
      <c r="AW33" s="3"/>
      <c r="AX33" s="3"/>
      <c r="AY33" s="3"/>
      <c r="AZ33" s="15"/>
      <c r="BA33" s="10"/>
      <c r="BB33" s="9"/>
      <c r="BC33" s="10"/>
      <c r="BD33" s="9"/>
      <c r="BE33" s="3"/>
      <c r="BF33" s="15"/>
      <c r="BG33" s="15"/>
      <c r="BH33" s="9"/>
      <c r="BI33" s="10"/>
      <c r="BJ33" s="9"/>
      <c r="BK33" s="3"/>
      <c r="BL33" s="15"/>
      <c r="BM33" s="15"/>
      <c r="BN33" s="9"/>
      <c r="BO33" s="10"/>
      <c r="BP33">
        <f t="shared" si="9"/>
        <v>0</v>
      </c>
      <c r="BQ33" s="93">
        <f t="shared" si="10"/>
        <v>0</v>
      </c>
      <c r="BR33" s="93">
        <f t="shared" si="11"/>
        <v>0</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VLOOKUP(BS33,aslocaties_v01!$C$3:$AA$349,MATCH($K$3*10,aslocaties_v01!$C$2:$X$2),FALSE)</f>
        <v>#N/A</v>
      </c>
      <c r="BW33" s="93" t="e">
        <f t="shared" si="12"/>
        <v>#N/A</v>
      </c>
      <c r="BX33" s="93" t="e">
        <f t="shared" si="13"/>
        <v>#N/A</v>
      </c>
      <c r="BY33" s="94">
        <f t="shared" si="14"/>
        <v>999</v>
      </c>
      <c r="BZ33" s="94">
        <f t="shared" si="15"/>
        <v>999</v>
      </c>
      <c r="CA33" s="94" t="e">
        <f t="shared" si="16"/>
        <v>#N/A</v>
      </c>
      <c r="CB33" t="e">
        <f t="shared" si="17"/>
        <v>#N/A</v>
      </c>
      <c r="CC33" s="58" t="e">
        <f t="shared" si="18"/>
        <v>#N/A</v>
      </c>
      <c r="CD33" s="95" t="e">
        <f t="shared" si="19"/>
        <v>#N/A</v>
      </c>
      <c r="CE33" s="96" t="b">
        <f t="shared" si="20"/>
        <v>1</v>
      </c>
      <c r="CF33" t="e">
        <f t="shared" si="21"/>
        <v>#DIV/0!</v>
      </c>
      <c r="CG33" t="e">
        <f t="shared" si="22"/>
        <v>#DIV/0!</v>
      </c>
      <c r="CH33" s="84" t="b">
        <f t="shared" si="23"/>
        <v>0</v>
      </c>
      <c r="CI33" t="str">
        <f t="shared" si="24"/>
        <v/>
      </c>
      <c r="CJ33" t="e">
        <f t="shared" si="25"/>
        <v>#DIV/0!</v>
      </c>
      <c r="CK33" t="b">
        <f t="shared" si="26"/>
        <v>1</v>
      </c>
      <c r="CL33" s="84" t="e">
        <f t="shared" si="27"/>
        <v>#DIV/0!</v>
      </c>
      <c r="CM33" t="e">
        <f t="shared" si="28"/>
        <v>#DIV/0!</v>
      </c>
      <c r="CN33" t="e">
        <f t="shared" si="29"/>
        <v>#DIV/0!</v>
      </c>
      <c r="CO33" s="84">
        <f t="shared" si="30"/>
        <v>-1</v>
      </c>
      <c r="CP33" t="b">
        <f t="shared" si="31"/>
        <v>1</v>
      </c>
      <c r="CQ33" s="96" t="b">
        <f t="shared" si="32"/>
        <v>1</v>
      </c>
      <c r="CR33" t="b">
        <f t="shared" si="33"/>
        <v>1</v>
      </c>
      <c r="CS33" t="b">
        <f t="shared" si="34"/>
        <v>1</v>
      </c>
      <c r="CT33" t="b">
        <f t="shared" si="35"/>
        <v>1</v>
      </c>
      <c r="CU33" t="b">
        <f t="shared" si="36"/>
        <v>1</v>
      </c>
      <c r="CV33" s="84" t="b">
        <f t="shared" si="37"/>
        <v>1</v>
      </c>
      <c r="CW33" t="b">
        <f t="shared" si="38"/>
        <v>1</v>
      </c>
      <c r="CX33" t="b">
        <f t="shared" si="39"/>
        <v>1</v>
      </c>
      <c r="CY33" t="b">
        <f t="shared" si="40"/>
        <v>1</v>
      </c>
      <c r="CZ33" t="b">
        <f t="shared" si="41"/>
        <v>1</v>
      </c>
      <c r="DA33" s="84">
        <f t="shared" si="42"/>
        <v>0</v>
      </c>
      <c r="DB33" t="e">
        <f t="shared" si="43"/>
        <v>#N/A</v>
      </c>
    </row>
    <row r="34" spans="1:106" ht="13.5" thickBot="1">
      <c r="A34" s="9">
        <v>652</v>
      </c>
      <c r="B34" s="3">
        <v>1</v>
      </c>
      <c r="C34" s="3" t="s">
        <v>482</v>
      </c>
      <c r="D34" s="3" t="s">
        <v>12</v>
      </c>
      <c r="E34" s="3" t="s">
        <v>12</v>
      </c>
      <c r="F34" s="3">
        <v>118245.20299999999</v>
      </c>
      <c r="G34" s="15">
        <v>414227.125</v>
      </c>
      <c r="H34" s="35" t="str">
        <f t="shared" si="0"/>
        <v>ja</v>
      </c>
      <c r="I34" s="155" t="s">
        <v>2402</v>
      </c>
      <c r="J34" s="20" t="s">
        <v>456</v>
      </c>
      <c r="K34" s="97">
        <v>10000</v>
      </c>
      <c r="L34" s="28">
        <f t="shared" si="6"/>
        <v>0.24</v>
      </c>
      <c r="M34" s="28">
        <f t="shared" si="7"/>
        <v>0</v>
      </c>
      <c r="N34" s="56">
        <f t="shared" si="1"/>
        <v>0</v>
      </c>
      <c r="O34" s="33">
        <f t="shared" si="8"/>
        <v>78.757490875486099</v>
      </c>
      <c r="P34" s="37">
        <f t="shared" si="2"/>
        <v>47.877070190206595</v>
      </c>
      <c r="Q34" s="9" t="s">
        <v>12</v>
      </c>
      <c r="R34" s="55" t="s">
        <v>12</v>
      </c>
      <c r="S34" s="55">
        <v>2.806</v>
      </c>
      <c r="T34" s="55">
        <v>2.9910000000000001</v>
      </c>
      <c r="U34" s="55">
        <v>3.1850000000000001</v>
      </c>
      <c r="V34" s="3">
        <v>3.3650000000000002</v>
      </c>
      <c r="W34" s="3">
        <v>3.5739999999999998</v>
      </c>
      <c r="X34" s="3" t="s">
        <v>12</v>
      </c>
      <c r="Y34" s="3">
        <v>4.0019999999999998</v>
      </c>
      <c r="Z34" s="15" t="s">
        <v>12</v>
      </c>
      <c r="AA34" s="10">
        <f t="shared" si="3"/>
        <v>3.5739999999999998</v>
      </c>
      <c r="AB34" s="9">
        <f t="shared" si="4"/>
        <v>0.38899999999999979</v>
      </c>
      <c r="AC34" s="10">
        <f t="shared" si="5"/>
        <v>0.42799999999999994</v>
      </c>
      <c r="AD34" s="9"/>
      <c r="AE34" s="55"/>
      <c r="AF34" s="55"/>
      <c r="AG34" s="55"/>
      <c r="AH34" s="55"/>
      <c r="AI34" s="3"/>
      <c r="AJ34" s="3"/>
      <c r="AK34" s="3"/>
      <c r="AL34" s="3"/>
      <c r="AM34" s="15"/>
      <c r="AN34" s="10"/>
      <c r="AO34" s="9"/>
      <c r="AP34" s="10"/>
      <c r="AQ34" s="9"/>
      <c r="AR34" s="55"/>
      <c r="AS34" s="55"/>
      <c r="AT34" s="55"/>
      <c r="AU34" s="55"/>
      <c r="AV34" s="3"/>
      <c r="AW34" s="3"/>
      <c r="AX34" s="3"/>
      <c r="AY34" s="3"/>
      <c r="AZ34" s="15"/>
      <c r="BA34" s="10"/>
      <c r="BB34" s="9"/>
      <c r="BC34" s="10"/>
      <c r="BD34" s="9"/>
      <c r="BE34" s="3"/>
      <c r="BF34" s="15"/>
      <c r="BG34" s="15"/>
      <c r="BH34" s="9"/>
      <c r="BI34" s="10"/>
      <c r="BJ34" s="9"/>
      <c r="BK34" s="3"/>
      <c r="BL34" s="15"/>
      <c r="BM34" s="15"/>
      <c r="BN34" s="9"/>
      <c r="BO34" s="10"/>
      <c r="BP34">
        <f t="shared" si="9"/>
        <v>0</v>
      </c>
      <c r="BQ34" s="93">
        <f t="shared" si="10"/>
        <v>0</v>
      </c>
      <c r="BR34" s="93">
        <f t="shared" si="11"/>
        <v>0</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VLOOKUP(BS34,aslocaties_v01!$C$3:$AA$349,MATCH($K$3*10,aslocaties_v01!$C$2:$X$2),FALSE)</f>
        <v>#N/A</v>
      </c>
      <c r="BW34" s="93" t="e">
        <f t="shared" si="12"/>
        <v>#N/A</v>
      </c>
      <c r="BX34" s="93" t="e">
        <f t="shared" si="13"/>
        <v>#N/A</v>
      </c>
      <c r="BY34" s="94">
        <f t="shared" si="14"/>
        <v>999</v>
      </c>
      <c r="BZ34" s="94">
        <f t="shared" si="15"/>
        <v>999</v>
      </c>
      <c r="CA34" s="94" t="e">
        <f t="shared" si="16"/>
        <v>#N/A</v>
      </c>
      <c r="CB34" t="e">
        <f t="shared" si="17"/>
        <v>#N/A</v>
      </c>
      <c r="CC34" s="58" t="e">
        <f t="shared" si="18"/>
        <v>#N/A</v>
      </c>
      <c r="CD34" s="95" t="e">
        <f t="shared" si="19"/>
        <v>#N/A</v>
      </c>
      <c r="CE34" s="96" t="b">
        <f t="shared" si="20"/>
        <v>1</v>
      </c>
      <c r="CF34" t="e">
        <f t="shared" si="21"/>
        <v>#DIV/0!</v>
      </c>
      <c r="CG34" t="e">
        <f t="shared" si="22"/>
        <v>#DIV/0!</v>
      </c>
      <c r="CH34" s="84" t="b">
        <f t="shared" si="23"/>
        <v>0</v>
      </c>
      <c r="CI34" t="str">
        <f t="shared" si="24"/>
        <v/>
      </c>
      <c r="CJ34" t="e">
        <f t="shared" si="25"/>
        <v>#DIV/0!</v>
      </c>
      <c r="CK34" t="b">
        <f t="shared" si="26"/>
        <v>1</v>
      </c>
      <c r="CL34" s="84" t="e">
        <f t="shared" si="27"/>
        <v>#DIV/0!</v>
      </c>
      <c r="CM34" t="e">
        <f t="shared" si="28"/>
        <v>#DIV/0!</v>
      </c>
      <c r="CN34" t="e">
        <f t="shared" si="29"/>
        <v>#DIV/0!</v>
      </c>
      <c r="CO34" s="84">
        <f t="shared" si="30"/>
        <v>-1</v>
      </c>
      <c r="CP34" t="b">
        <f t="shared" si="31"/>
        <v>1</v>
      </c>
      <c r="CQ34" s="96" t="b">
        <f t="shared" si="32"/>
        <v>1</v>
      </c>
      <c r="CR34" t="b">
        <f t="shared" si="33"/>
        <v>1</v>
      </c>
      <c r="CS34" t="b">
        <f t="shared" si="34"/>
        <v>1</v>
      </c>
      <c r="CT34" t="b">
        <f t="shared" si="35"/>
        <v>1</v>
      </c>
      <c r="CU34" t="b">
        <f t="shared" si="36"/>
        <v>1</v>
      </c>
      <c r="CV34" s="84" t="b">
        <f t="shared" si="37"/>
        <v>1</v>
      </c>
      <c r="CW34" t="b">
        <f t="shared" si="38"/>
        <v>1</v>
      </c>
      <c r="CX34" t="b">
        <f t="shared" si="39"/>
        <v>1</v>
      </c>
      <c r="CY34" t="b">
        <f t="shared" si="40"/>
        <v>1</v>
      </c>
      <c r="CZ34" t="b">
        <f t="shared" si="41"/>
        <v>1</v>
      </c>
      <c r="DA34" s="84">
        <f t="shared" si="42"/>
        <v>0</v>
      </c>
      <c r="DB34" t="e">
        <f t="shared" si="43"/>
        <v>#N/A</v>
      </c>
    </row>
    <row r="35" spans="1:106" ht="13.5" thickBot="1">
      <c r="A35" s="9">
        <v>653</v>
      </c>
      <c r="B35" s="3">
        <v>1</v>
      </c>
      <c r="C35" s="3" t="s">
        <v>483</v>
      </c>
      <c r="D35" s="3" t="s">
        <v>12</v>
      </c>
      <c r="E35" s="3" t="s">
        <v>12</v>
      </c>
      <c r="F35" s="3">
        <v>118217.344</v>
      </c>
      <c r="G35" s="15">
        <v>414188.18800000002</v>
      </c>
      <c r="H35" s="35" t="str">
        <f t="shared" si="0"/>
        <v>ja</v>
      </c>
      <c r="I35" s="155" t="s">
        <v>2402</v>
      </c>
      <c r="J35" s="20" t="s">
        <v>456</v>
      </c>
      <c r="K35" s="97">
        <v>10000</v>
      </c>
      <c r="L35" s="28">
        <f t="shared" si="6"/>
        <v>0.24</v>
      </c>
      <c r="M35" s="28">
        <f t="shared" si="7"/>
        <v>0</v>
      </c>
      <c r="N35" s="56">
        <f t="shared" si="1"/>
        <v>0</v>
      </c>
      <c r="O35" s="33">
        <f t="shared" si="8"/>
        <v>47.877070190206595</v>
      </c>
      <c r="P35" s="37">
        <f t="shared" si="2"/>
        <v>5348.1487647012545</v>
      </c>
      <c r="Q35" s="9" t="s">
        <v>12</v>
      </c>
      <c r="R35" s="55" t="s">
        <v>12</v>
      </c>
      <c r="S35" s="55">
        <v>2.8029999999999999</v>
      </c>
      <c r="T35" s="55">
        <v>2.988</v>
      </c>
      <c r="U35" s="55">
        <v>3.181</v>
      </c>
      <c r="V35" s="3">
        <v>3.3610000000000002</v>
      </c>
      <c r="W35" s="3">
        <v>3.5710000000000002</v>
      </c>
      <c r="X35" s="3" t="s">
        <v>12</v>
      </c>
      <c r="Y35" s="3">
        <v>3.9990000000000001</v>
      </c>
      <c r="Z35" s="15" t="s">
        <v>12</v>
      </c>
      <c r="AA35" s="10">
        <f t="shared" si="3"/>
        <v>3.5710000000000002</v>
      </c>
      <c r="AB35" s="9">
        <f t="shared" si="4"/>
        <v>0.39000000000000012</v>
      </c>
      <c r="AC35" s="10">
        <f t="shared" si="5"/>
        <v>0.42799999999999994</v>
      </c>
      <c r="AD35" s="9"/>
      <c r="AE35" s="55"/>
      <c r="AF35" s="55"/>
      <c r="AG35" s="55"/>
      <c r="AH35" s="55"/>
      <c r="AI35" s="3"/>
      <c r="AJ35" s="3"/>
      <c r="AK35" s="3"/>
      <c r="AL35" s="3"/>
      <c r="AM35" s="15"/>
      <c r="AN35" s="10"/>
      <c r="AO35" s="9"/>
      <c r="AP35" s="10"/>
      <c r="AQ35" s="9"/>
      <c r="AR35" s="55"/>
      <c r="AS35" s="55"/>
      <c r="AT35" s="55"/>
      <c r="AU35" s="55"/>
      <c r="AV35" s="3"/>
      <c r="AW35" s="3"/>
      <c r="AX35" s="3"/>
      <c r="AY35" s="3"/>
      <c r="AZ35" s="15"/>
      <c r="BA35" s="10"/>
      <c r="BB35" s="9"/>
      <c r="BC35" s="10"/>
      <c r="BD35" s="9"/>
      <c r="BE35" s="3"/>
      <c r="BF35" s="15"/>
      <c r="BG35" s="15"/>
      <c r="BH35" s="9"/>
      <c r="BI35" s="10"/>
      <c r="BJ35" s="9"/>
      <c r="BK35" s="3"/>
      <c r="BL35" s="15"/>
      <c r="BM35" s="15"/>
      <c r="BN35" s="9"/>
      <c r="BO35" s="10"/>
      <c r="BP35">
        <f t="shared" si="9"/>
        <v>0</v>
      </c>
      <c r="BQ35" s="93">
        <f t="shared" si="10"/>
        <v>0</v>
      </c>
      <c r="BR35" s="93">
        <f t="shared" si="11"/>
        <v>0</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VLOOKUP(BS35,aslocaties_v01!$C$3:$AA$349,MATCH($K$3*10,aslocaties_v01!$C$2:$X$2),FALSE)</f>
        <v>#N/A</v>
      </c>
      <c r="BW35" s="93" t="e">
        <f t="shared" si="12"/>
        <v>#N/A</v>
      </c>
      <c r="BX35" s="93" t="e">
        <f t="shared" si="13"/>
        <v>#N/A</v>
      </c>
      <c r="BY35" s="94">
        <f t="shared" si="14"/>
        <v>999</v>
      </c>
      <c r="BZ35" s="94">
        <f t="shared" si="15"/>
        <v>999</v>
      </c>
      <c r="CA35" s="94" t="e">
        <f t="shared" si="16"/>
        <v>#N/A</v>
      </c>
      <c r="CB35" t="e">
        <f t="shared" si="17"/>
        <v>#N/A</v>
      </c>
      <c r="CC35" s="58" t="e">
        <f t="shared" si="18"/>
        <v>#N/A</v>
      </c>
      <c r="CD35" s="95" t="e">
        <f t="shared" si="19"/>
        <v>#N/A</v>
      </c>
      <c r="CE35" s="96" t="b">
        <f t="shared" si="20"/>
        <v>1</v>
      </c>
      <c r="CF35" t="e">
        <f t="shared" si="21"/>
        <v>#DIV/0!</v>
      </c>
      <c r="CG35" t="e">
        <f t="shared" si="22"/>
        <v>#DIV/0!</v>
      </c>
      <c r="CH35" s="84" t="b">
        <f t="shared" si="23"/>
        <v>0</v>
      </c>
      <c r="CI35" t="str">
        <f t="shared" si="24"/>
        <v/>
      </c>
      <c r="CJ35" t="e">
        <f t="shared" si="25"/>
        <v>#DIV/0!</v>
      </c>
      <c r="CK35" t="b">
        <f t="shared" si="26"/>
        <v>1</v>
      </c>
      <c r="CL35" s="84" t="e">
        <f t="shared" si="27"/>
        <v>#DIV/0!</v>
      </c>
      <c r="CM35" t="e">
        <f t="shared" si="28"/>
        <v>#DIV/0!</v>
      </c>
      <c r="CN35" t="e">
        <f t="shared" si="29"/>
        <v>#DIV/0!</v>
      </c>
      <c r="CO35" s="84">
        <f t="shared" si="30"/>
        <v>-1</v>
      </c>
      <c r="CP35" t="b">
        <f t="shared" si="31"/>
        <v>1</v>
      </c>
      <c r="CQ35" s="96" t="b">
        <f t="shared" si="32"/>
        <v>1</v>
      </c>
      <c r="CR35" t="b">
        <f t="shared" si="33"/>
        <v>1</v>
      </c>
      <c r="CS35" t="b">
        <f t="shared" si="34"/>
        <v>1</v>
      </c>
      <c r="CT35" t="b">
        <f t="shared" si="35"/>
        <v>1</v>
      </c>
      <c r="CU35" t="b">
        <f t="shared" si="36"/>
        <v>1</v>
      </c>
      <c r="CV35" s="84" t="b">
        <f t="shared" si="37"/>
        <v>1</v>
      </c>
      <c r="CW35" t="b">
        <f t="shared" si="38"/>
        <v>1</v>
      </c>
      <c r="CX35" t="b">
        <f t="shared" si="39"/>
        <v>1</v>
      </c>
      <c r="CY35" t="b">
        <f t="shared" si="40"/>
        <v>1</v>
      </c>
      <c r="CZ35" t="b">
        <f t="shared" si="41"/>
        <v>1</v>
      </c>
      <c r="DA35" s="84">
        <f t="shared" si="42"/>
        <v>0</v>
      </c>
      <c r="DB35" t="e">
        <f t="shared" si="43"/>
        <v>#N/A</v>
      </c>
    </row>
    <row r="36" spans="1:106" ht="13.5" thickBot="1">
      <c r="A36" s="9">
        <v>654</v>
      </c>
      <c r="B36" s="3">
        <v>1</v>
      </c>
      <c r="C36" s="3" t="s">
        <v>484</v>
      </c>
      <c r="D36" s="3" t="s">
        <v>12</v>
      </c>
      <c r="E36" s="3" t="s">
        <v>12</v>
      </c>
      <c r="F36" s="3">
        <v>115580.844</v>
      </c>
      <c r="G36" s="15">
        <v>418841.31199999998</v>
      </c>
      <c r="H36" s="35" t="str">
        <f t="shared" si="0"/>
        <v>ja</v>
      </c>
      <c r="I36" s="155" t="s">
        <v>2402</v>
      </c>
      <c r="J36" s="20" t="s">
        <v>456</v>
      </c>
      <c r="K36" s="97">
        <v>10000</v>
      </c>
      <c r="L36" s="28">
        <f t="shared" si="6"/>
        <v>0.24</v>
      </c>
      <c r="M36" s="28">
        <f t="shared" si="7"/>
        <v>0</v>
      </c>
      <c r="N36" s="56">
        <f t="shared" si="1"/>
        <v>0</v>
      </c>
      <c r="O36" s="33">
        <f t="shared" si="8"/>
        <v>5348.1487647012545</v>
      </c>
      <c r="P36" s="37">
        <f t="shared" si="2"/>
        <v>185.68218090327352</v>
      </c>
      <c r="Q36" s="9" t="s">
        <v>12</v>
      </c>
      <c r="R36" s="55" t="s">
        <v>12</v>
      </c>
      <c r="S36" s="55">
        <v>2.722</v>
      </c>
      <c r="T36" s="55">
        <v>2.8809999999999998</v>
      </c>
      <c r="U36" s="55">
        <v>3.0630000000000002</v>
      </c>
      <c r="V36" s="3">
        <v>3.2389999999999999</v>
      </c>
      <c r="W36" s="3">
        <v>3.444</v>
      </c>
      <c r="X36" s="3" t="s">
        <v>12</v>
      </c>
      <c r="Y36" s="3">
        <v>3.859</v>
      </c>
      <c r="Z36" s="15" t="s">
        <v>12</v>
      </c>
      <c r="AA36" s="10">
        <f t="shared" si="3"/>
        <v>3.444</v>
      </c>
      <c r="AB36" s="9">
        <f t="shared" si="4"/>
        <v>0.38099999999999978</v>
      </c>
      <c r="AC36" s="10">
        <f t="shared" si="5"/>
        <v>0.41500000000000004</v>
      </c>
      <c r="AD36" s="9"/>
      <c r="AE36" s="55"/>
      <c r="AF36" s="55"/>
      <c r="AG36" s="55"/>
      <c r="AH36" s="55"/>
      <c r="AI36" s="3"/>
      <c r="AJ36" s="3"/>
      <c r="AK36" s="3"/>
      <c r="AL36" s="3"/>
      <c r="AM36" s="15"/>
      <c r="AN36" s="10"/>
      <c r="AO36" s="9"/>
      <c r="AP36" s="10"/>
      <c r="AQ36" s="9"/>
      <c r="AR36" s="55"/>
      <c r="AS36" s="55"/>
      <c r="AT36" s="55"/>
      <c r="AU36" s="55"/>
      <c r="AV36" s="3"/>
      <c r="AW36" s="3"/>
      <c r="AX36" s="3"/>
      <c r="AY36" s="3"/>
      <c r="AZ36" s="15"/>
      <c r="BA36" s="10"/>
      <c r="BB36" s="9"/>
      <c r="BC36" s="10"/>
      <c r="BD36" s="9"/>
      <c r="BE36" s="3"/>
      <c r="BF36" s="15"/>
      <c r="BG36" s="15"/>
      <c r="BH36" s="9"/>
      <c r="BI36" s="10"/>
      <c r="BJ36" s="9"/>
      <c r="BK36" s="3"/>
      <c r="BL36" s="15"/>
      <c r="BM36" s="15"/>
      <c r="BN36" s="9"/>
      <c r="BO36" s="10"/>
      <c r="BP36">
        <f t="shared" si="9"/>
        <v>0</v>
      </c>
      <c r="BQ36" s="93">
        <f t="shared" si="10"/>
        <v>0</v>
      </c>
      <c r="BR36" s="93">
        <f t="shared" si="11"/>
        <v>0</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VLOOKUP(BS36,aslocaties_v01!$C$3:$AA$349,MATCH($K$3*10,aslocaties_v01!$C$2:$X$2),FALSE)</f>
        <v>#N/A</v>
      </c>
      <c r="BW36" s="93" t="e">
        <f t="shared" si="12"/>
        <v>#N/A</v>
      </c>
      <c r="BX36" s="93" t="e">
        <f t="shared" si="13"/>
        <v>#N/A</v>
      </c>
      <c r="BY36" s="94">
        <f t="shared" si="14"/>
        <v>999</v>
      </c>
      <c r="BZ36" s="94">
        <f t="shared" si="15"/>
        <v>999</v>
      </c>
      <c r="CA36" s="94" t="e">
        <f t="shared" si="16"/>
        <v>#N/A</v>
      </c>
      <c r="CB36" t="e">
        <f t="shared" si="17"/>
        <v>#N/A</v>
      </c>
      <c r="CC36" s="58" t="e">
        <f t="shared" si="18"/>
        <v>#N/A</v>
      </c>
      <c r="CD36" s="95" t="e">
        <f t="shared" si="19"/>
        <v>#N/A</v>
      </c>
      <c r="CE36" s="96" t="b">
        <f t="shared" si="20"/>
        <v>1</v>
      </c>
      <c r="CF36" t="e">
        <f t="shared" si="21"/>
        <v>#DIV/0!</v>
      </c>
      <c r="CG36" t="e">
        <f t="shared" si="22"/>
        <v>#DIV/0!</v>
      </c>
      <c r="CH36" s="84" t="b">
        <f t="shared" si="23"/>
        <v>0</v>
      </c>
      <c r="CI36" t="str">
        <f t="shared" si="24"/>
        <v/>
      </c>
      <c r="CJ36" t="e">
        <f t="shared" si="25"/>
        <v>#DIV/0!</v>
      </c>
      <c r="CK36" t="b">
        <f t="shared" si="26"/>
        <v>1</v>
      </c>
      <c r="CL36" s="84" t="e">
        <f t="shared" si="27"/>
        <v>#DIV/0!</v>
      </c>
      <c r="CM36" t="e">
        <f t="shared" si="28"/>
        <v>#DIV/0!</v>
      </c>
      <c r="CN36" t="e">
        <f t="shared" si="29"/>
        <v>#DIV/0!</v>
      </c>
      <c r="CO36" s="84">
        <f t="shared" si="30"/>
        <v>-1</v>
      </c>
      <c r="CP36" t="b">
        <f t="shared" si="31"/>
        <v>1</v>
      </c>
      <c r="CQ36" s="96" t="b">
        <f t="shared" si="32"/>
        <v>1</v>
      </c>
      <c r="CR36" t="b">
        <f t="shared" si="33"/>
        <v>1</v>
      </c>
      <c r="CS36" t="b">
        <f t="shared" si="34"/>
        <v>1</v>
      </c>
      <c r="CT36" t="b">
        <f t="shared" si="35"/>
        <v>1</v>
      </c>
      <c r="CU36" t="b">
        <f t="shared" si="36"/>
        <v>1</v>
      </c>
      <c r="CV36" s="84" t="b">
        <f t="shared" si="37"/>
        <v>1</v>
      </c>
      <c r="CW36" t="b">
        <f t="shared" si="38"/>
        <v>1</v>
      </c>
      <c r="CX36" t="b">
        <f t="shared" si="39"/>
        <v>1</v>
      </c>
      <c r="CY36" t="b">
        <f t="shared" si="40"/>
        <v>1</v>
      </c>
      <c r="CZ36" t="b">
        <f t="shared" si="41"/>
        <v>1</v>
      </c>
      <c r="DA36" s="84">
        <f t="shared" si="42"/>
        <v>0</v>
      </c>
      <c r="DB36" t="e">
        <f t="shared" si="43"/>
        <v>#N/A</v>
      </c>
    </row>
    <row r="37" spans="1:106" ht="13.5" thickBot="1">
      <c r="A37" s="9">
        <v>655</v>
      </c>
      <c r="B37" s="3">
        <v>1</v>
      </c>
      <c r="C37" s="3" t="s">
        <v>485</v>
      </c>
      <c r="D37" s="3" t="s">
        <v>12</v>
      </c>
      <c r="E37" s="3" t="s">
        <v>12</v>
      </c>
      <c r="F37" s="3">
        <v>115736.125</v>
      </c>
      <c r="G37" s="15">
        <v>418739.5</v>
      </c>
      <c r="H37" s="35" t="str">
        <f t="shared" si="0"/>
        <v>ja</v>
      </c>
      <c r="I37" s="155" t="s">
        <v>2402</v>
      </c>
      <c r="J37" s="20" t="s">
        <v>456</v>
      </c>
      <c r="K37" s="97">
        <v>10000</v>
      </c>
      <c r="L37" s="28">
        <f t="shared" si="6"/>
        <v>0.24</v>
      </c>
      <c r="M37" s="28">
        <f t="shared" si="7"/>
        <v>0</v>
      </c>
      <c r="N37" s="56">
        <f t="shared" si="1"/>
        <v>0</v>
      </c>
      <c r="O37" s="33">
        <f t="shared" si="8"/>
        <v>185.68218090327352</v>
      </c>
      <c r="P37" s="37">
        <f t="shared" si="2"/>
        <v>84.364444560487428</v>
      </c>
      <c r="Q37" s="9" t="s">
        <v>12</v>
      </c>
      <c r="R37" s="55" t="s">
        <v>12</v>
      </c>
      <c r="S37" s="55">
        <v>2.7250000000000001</v>
      </c>
      <c r="T37" s="55">
        <v>2.8839999999999999</v>
      </c>
      <c r="U37" s="55">
        <v>3.0670000000000002</v>
      </c>
      <c r="V37" s="3">
        <v>3.2429999999999999</v>
      </c>
      <c r="W37" s="3">
        <v>3.4489999999999998</v>
      </c>
      <c r="X37" s="3" t="s">
        <v>12</v>
      </c>
      <c r="Y37" s="3">
        <v>3.8650000000000002</v>
      </c>
      <c r="Z37" s="15" t="s">
        <v>12</v>
      </c>
      <c r="AA37" s="10">
        <f t="shared" si="3"/>
        <v>3.4489999999999998</v>
      </c>
      <c r="AB37" s="9">
        <f t="shared" si="4"/>
        <v>0.38199999999999967</v>
      </c>
      <c r="AC37" s="10">
        <f t="shared" si="5"/>
        <v>0.41600000000000037</v>
      </c>
      <c r="AD37" s="9"/>
      <c r="AE37" s="55"/>
      <c r="AF37" s="55"/>
      <c r="AG37" s="55"/>
      <c r="AH37" s="55"/>
      <c r="AI37" s="3"/>
      <c r="AJ37" s="3"/>
      <c r="AK37" s="3"/>
      <c r="AL37" s="3"/>
      <c r="AM37" s="15"/>
      <c r="AN37" s="10"/>
      <c r="AO37" s="9"/>
      <c r="AP37" s="10"/>
      <c r="AQ37" s="9"/>
      <c r="AR37" s="55"/>
      <c r="AS37" s="55"/>
      <c r="AT37" s="55"/>
      <c r="AU37" s="55"/>
      <c r="AV37" s="3"/>
      <c r="AW37" s="3"/>
      <c r="AX37" s="3"/>
      <c r="AY37" s="3"/>
      <c r="AZ37" s="15"/>
      <c r="BA37" s="10"/>
      <c r="BB37" s="9"/>
      <c r="BC37" s="10"/>
      <c r="BD37" s="9"/>
      <c r="BE37" s="3"/>
      <c r="BF37" s="15"/>
      <c r="BG37" s="15"/>
      <c r="BH37" s="9"/>
      <c r="BI37" s="10"/>
      <c r="BJ37" s="9"/>
      <c r="BK37" s="3"/>
      <c r="BL37" s="15"/>
      <c r="BM37" s="15"/>
      <c r="BN37" s="9"/>
      <c r="BO37" s="10"/>
      <c r="BP37">
        <f t="shared" si="9"/>
        <v>0</v>
      </c>
      <c r="BQ37" s="93">
        <f t="shared" si="10"/>
        <v>0</v>
      </c>
      <c r="BR37" s="93">
        <f t="shared" si="11"/>
        <v>0</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VLOOKUP(BS37,aslocaties_v01!$C$3:$AA$349,MATCH($K$3*10,aslocaties_v01!$C$2:$X$2),FALSE)</f>
        <v>#N/A</v>
      </c>
      <c r="BW37" s="93" t="e">
        <f t="shared" si="12"/>
        <v>#N/A</v>
      </c>
      <c r="BX37" s="93" t="e">
        <f t="shared" si="13"/>
        <v>#N/A</v>
      </c>
      <c r="BY37" s="94">
        <f t="shared" si="14"/>
        <v>999</v>
      </c>
      <c r="BZ37" s="94">
        <f t="shared" si="15"/>
        <v>999</v>
      </c>
      <c r="CA37" s="94" t="e">
        <f t="shared" si="16"/>
        <v>#N/A</v>
      </c>
      <c r="CB37" t="e">
        <f t="shared" si="17"/>
        <v>#N/A</v>
      </c>
      <c r="CC37" s="58" t="e">
        <f t="shared" si="18"/>
        <v>#N/A</v>
      </c>
      <c r="CD37" s="95" t="e">
        <f t="shared" si="19"/>
        <v>#N/A</v>
      </c>
      <c r="CE37" s="96" t="b">
        <f t="shared" si="20"/>
        <v>1</v>
      </c>
      <c r="CF37" t="e">
        <f t="shared" si="21"/>
        <v>#DIV/0!</v>
      </c>
      <c r="CG37" t="e">
        <f t="shared" si="22"/>
        <v>#DIV/0!</v>
      </c>
      <c r="CH37" s="84" t="b">
        <f t="shared" si="23"/>
        <v>0</v>
      </c>
      <c r="CI37" t="str">
        <f t="shared" si="24"/>
        <v/>
      </c>
      <c r="CJ37" t="e">
        <f t="shared" si="25"/>
        <v>#DIV/0!</v>
      </c>
      <c r="CK37" t="b">
        <f t="shared" si="26"/>
        <v>1</v>
      </c>
      <c r="CL37" s="84" t="e">
        <f t="shared" si="27"/>
        <v>#DIV/0!</v>
      </c>
      <c r="CM37" t="e">
        <f t="shared" si="28"/>
        <v>#DIV/0!</v>
      </c>
      <c r="CN37" t="e">
        <f t="shared" si="29"/>
        <v>#DIV/0!</v>
      </c>
      <c r="CO37" s="84">
        <f t="shared" si="30"/>
        <v>-1</v>
      </c>
      <c r="CP37" t="b">
        <f t="shared" si="31"/>
        <v>1</v>
      </c>
      <c r="CQ37" s="96" t="b">
        <f t="shared" si="32"/>
        <v>1</v>
      </c>
      <c r="CR37" t="b">
        <f t="shared" si="33"/>
        <v>1</v>
      </c>
      <c r="CS37" t="b">
        <f t="shared" si="34"/>
        <v>1</v>
      </c>
      <c r="CT37" t="b">
        <f t="shared" si="35"/>
        <v>1</v>
      </c>
      <c r="CU37" t="b">
        <f t="shared" si="36"/>
        <v>1</v>
      </c>
      <c r="CV37" s="84" t="b">
        <f t="shared" si="37"/>
        <v>1</v>
      </c>
      <c r="CW37" t="b">
        <f t="shared" si="38"/>
        <v>1</v>
      </c>
      <c r="CX37" t="b">
        <f t="shared" si="39"/>
        <v>1</v>
      </c>
      <c r="CY37" t="b">
        <f t="shared" si="40"/>
        <v>1</v>
      </c>
      <c r="CZ37" t="b">
        <f t="shared" si="41"/>
        <v>1</v>
      </c>
      <c r="DA37" s="84">
        <f t="shared" si="42"/>
        <v>0</v>
      </c>
      <c r="DB37" t="e">
        <f t="shared" si="43"/>
        <v>#N/A</v>
      </c>
    </row>
    <row r="38" spans="1:106" ht="13.5" thickBot="1">
      <c r="A38" s="9">
        <v>656</v>
      </c>
      <c r="B38" s="3">
        <v>1</v>
      </c>
      <c r="C38" s="3" t="s">
        <v>486</v>
      </c>
      <c r="D38" s="3" t="s">
        <v>12</v>
      </c>
      <c r="E38" s="3" t="s">
        <v>12</v>
      </c>
      <c r="F38" s="3">
        <v>115803.984</v>
      </c>
      <c r="G38" s="15">
        <v>418689.375</v>
      </c>
      <c r="H38" s="35" t="str">
        <f t="shared" si="0"/>
        <v>ja</v>
      </c>
      <c r="I38" s="155" t="s">
        <v>2402</v>
      </c>
      <c r="J38" s="20" t="s">
        <v>456</v>
      </c>
      <c r="K38" s="97">
        <v>10000</v>
      </c>
      <c r="L38" s="28">
        <f t="shared" si="6"/>
        <v>0.24</v>
      </c>
      <c r="M38" s="28">
        <f t="shared" si="7"/>
        <v>0</v>
      </c>
      <c r="N38" s="56">
        <f t="shared" si="1"/>
        <v>0</v>
      </c>
      <c r="O38" s="33">
        <f t="shared" si="8"/>
        <v>84.364444560487428</v>
      </c>
      <c r="P38" s="37">
        <f t="shared" si="2"/>
        <v>110.78149321976845</v>
      </c>
      <c r="Q38" s="9" t="s">
        <v>12</v>
      </c>
      <c r="R38" s="55" t="s">
        <v>12</v>
      </c>
      <c r="S38" s="55">
        <v>2.726</v>
      </c>
      <c r="T38" s="55">
        <v>2.8849999999999998</v>
      </c>
      <c r="U38" s="55">
        <v>3.0680000000000001</v>
      </c>
      <c r="V38" s="3">
        <v>3.2450000000000001</v>
      </c>
      <c r="W38" s="3">
        <v>3.4510000000000001</v>
      </c>
      <c r="X38" s="3" t="s">
        <v>12</v>
      </c>
      <c r="Y38" s="3">
        <v>3.867</v>
      </c>
      <c r="Z38" s="15" t="s">
        <v>12</v>
      </c>
      <c r="AA38" s="10">
        <f t="shared" si="3"/>
        <v>3.4510000000000001</v>
      </c>
      <c r="AB38" s="9">
        <f t="shared" si="4"/>
        <v>0.38300000000000001</v>
      </c>
      <c r="AC38" s="10">
        <f t="shared" si="5"/>
        <v>0.41599999999999993</v>
      </c>
      <c r="AD38" s="9"/>
      <c r="AE38" s="55"/>
      <c r="AF38" s="55"/>
      <c r="AG38" s="55"/>
      <c r="AH38" s="55"/>
      <c r="AI38" s="3"/>
      <c r="AJ38" s="3"/>
      <c r="AK38" s="3"/>
      <c r="AL38" s="3"/>
      <c r="AM38" s="15"/>
      <c r="AN38" s="10"/>
      <c r="AO38" s="9"/>
      <c r="AP38" s="10"/>
      <c r="AQ38" s="9"/>
      <c r="AR38" s="55"/>
      <c r="AS38" s="55"/>
      <c r="AT38" s="55"/>
      <c r="AU38" s="55"/>
      <c r="AV38" s="3"/>
      <c r="AW38" s="3"/>
      <c r="AX38" s="3"/>
      <c r="AY38" s="3"/>
      <c r="AZ38" s="15"/>
      <c r="BA38" s="10"/>
      <c r="BB38" s="9"/>
      <c r="BC38" s="10"/>
      <c r="BD38" s="9"/>
      <c r="BE38" s="3"/>
      <c r="BF38" s="15"/>
      <c r="BG38" s="15"/>
      <c r="BH38" s="9"/>
      <c r="BI38" s="10"/>
      <c r="BJ38" s="9"/>
      <c r="BK38" s="3"/>
      <c r="BL38" s="15"/>
      <c r="BM38" s="15"/>
      <c r="BN38" s="9"/>
      <c r="BO38" s="10"/>
      <c r="BP38">
        <f t="shared" si="9"/>
        <v>0</v>
      </c>
      <c r="BQ38" s="93">
        <f t="shared" si="10"/>
        <v>0</v>
      </c>
      <c r="BR38" s="93">
        <f t="shared" si="11"/>
        <v>0</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VLOOKUP(BS38,aslocaties_v01!$C$3:$AA$349,MATCH($K$3*10,aslocaties_v01!$C$2:$X$2),FALSE)</f>
        <v>#N/A</v>
      </c>
      <c r="BW38" s="93" t="e">
        <f t="shared" si="12"/>
        <v>#N/A</v>
      </c>
      <c r="BX38" s="93" t="e">
        <f t="shared" si="13"/>
        <v>#N/A</v>
      </c>
      <c r="BY38" s="94">
        <f t="shared" si="14"/>
        <v>999</v>
      </c>
      <c r="BZ38" s="94">
        <f t="shared" si="15"/>
        <v>999</v>
      </c>
      <c r="CA38" s="94" t="e">
        <f t="shared" si="16"/>
        <v>#N/A</v>
      </c>
      <c r="CB38" t="e">
        <f t="shared" si="17"/>
        <v>#N/A</v>
      </c>
      <c r="CC38" s="58" t="e">
        <f t="shared" si="18"/>
        <v>#N/A</v>
      </c>
      <c r="CD38" s="95" t="e">
        <f t="shared" si="19"/>
        <v>#N/A</v>
      </c>
      <c r="CE38" s="96" t="b">
        <f t="shared" si="20"/>
        <v>1</v>
      </c>
      <c r="CF38" t="e">
        <f t="shared" si="21"/>
        <v>#DIV/0!</v>
      </c>
      <c r="CG38" t="e">
        <f t="shared" si="22"/>
        <v>#DIV/0!</v>
      </c>
      <c r="CH38" s="84" t="b">
        <f t="shared" si="23"/>
        <v>0</v>
      </c>
      <c r="CI38" t="str">
        <f t="shared" si="24"/>
        <v/>
      </c>
      <c r="CJ38" t="e">
        <f t="shared" si="25"/>
        <v>#DIV/0!</v>
      </c>
      <c r="CK38" t="b">
        <f t="shared" si="26"/>
        <v>1</v>
      </c>
      <c r="CL38" s="84" t="e">
        <f t="shared" si="27"/>
        <v>#DIV/0!</v>
      </c>
      <c r="CM38" t="e">
        <f t="shared" si="28"/>
        <v>#DIV/0!</v>
      </c>
      <c r="CN38" t="e">
        <f t="shared" si="29"/>
        <v>#DIV/0!</v>
      </c>
      <c r="CO38" s="84">
        <f t="shared" si="30"/>
        <v>-1</v>
      </c>
      <c r="CP38" t="b">
        <f t="shared" si="31"/>
        <v>1</v>
      </c>
      <c r="CQ38" s="96" t="b">
        <f t="shared" si="32"/>
        <v>1</v>
      </c>
      <c r="CR38" t="b">
        <f t="shared" si="33"/>
        <v>1</v>
      </c>
      <c r="CS38" t="b">
        <f t="shared" si="34"/>
        <v>1</v>
      </c>
      <c r="CT38" t="b">
        <f t="shared" si="35"/>
        <v>1</v>
      </c>
      <c r="CU38" t="b">
        <f t="shared" si="36"/>
        <v>1</v>
      </c>
      <c r="CV38" s="84" t="b">
        <f t="shared" si="37"/>
        <v>1</v>
      </c>
      <c r="CW38" t="b">
        <f t="shared" si="38"/>
        <v>1</v>
      </c>
      <c r="CX38" t="b">
        <f t="shared" si="39"/>
        <v>1</v>
      </c>
      <c r="CY38" t="b">
        <f t="shared" si="40"/>
        <v>1</v>
      </c>
      <c r="CZ38" t="b">
        <f t="shared" si="41"/>
        <v>1</v>
      </c>
      <c r="DA38" s="84">
        <f t="shared" si="42"/>
        <v>0</v>
      </c>
      <c r="DB38" t="e">
        <f t="shared" si="43"/>
        <v>#N/A</v>
      </c>
    </row>
    <row r="39" spans="1:106" ht="13.5" thickBot="1">
      <c r="A39" s="9">
        <v>657</v>
      </c>
      <c r="B39" s="3">
        <v>1</v>
      </c>
      <c r="C39" s="3" t="s">
        <v>487</v>
      </c>
      <c r="D39" s="3" t="s">
        <v>12</v>
      </c>
      <c r="E39" s="3" t="s">
        <v>12</v>
      </c>
      <c r="F39" s="3">
        <v>115901.586</v>
      </c>
      <c r="G39" s="15">
        <v>418636.96899999998</v>
      </c>
      <c r="H39" s="35" t="str">
        <f t="shared" si="0"/>
        <v>ja</v>
      </c>
      <c r="I39" s="155" t="s">
        <v>2402</v>
      </c>
      <c r="J39" s="20" t="s">
        <v>456</v>
      </c>
      <c r="K39" s="97">
        <v>10000</v>
      </c>
      <c r="L39" s="28">
        <f t="shared" si="6"/>
        <v>0.24</v>
      </c>
      <c r="M39" s="28">
        <f t="shared" si="7"/>
        <v>0</v>
      </c>
      <c r="N39" s="56">
        <f t="shared" si="1"/>
        <v>0</v>
      </c>
      <c r="O39" s="33">
        <f t="shared" si="8"/>
        <v>110.78149321976845</v>
      </c>
      <c r="P39" s="37">
        <f t="shared" si="2"/>
        <v>89.176753478678123</v>
      </c>
      <c r="Q39" s="9" t="s">
        <v>12</v>
      </c>
      <c r="R39" s="55" t="s">
        <v>12</v>
      </c>
      <c r="S39" s="55">
        <v>2.7280000000000002</v>
      </c>
      <c r="T39" s="55">
        <v>2.887</v>
      </c>
      <c r="U39" s="55">
        <v>3.07</v>
      </c>
      <c r="V39" s="3">
        <v>3.2469999999999999</v>
      </c>
      <c r="W39" s="3">
        <v>3.4529999999999998</v>
      </c>
      <c r="X39" s="3" t="s">
        <v>12</v>
      </c>
      <c r="Y39" s="3">
        <v>3.87</v>
      </c>
      <c r="Z39" s="15" t="s">
        <v>12</v>
      </c>
      <c r="AA39" s="10">
        <f t="shared" si="3"/>
        <v>3.4529999999999998</v>
      </c>
      <c r="AB39" s="9">
        <f t="shared" si="4"/>
        <v>0.38300000000000001</v>
      </c>
      <c r="AC39" s="10">
        <f t="shared" si="5"/>
        <v>0.41700000000000026</v>
      </c>
      <c r="AD39" s="9"/>
      <c r="AE39" s="55"/>
      <c r="AF39" s="55"/>
      <c r="AG39" s="55"/>
      <c r="AH39" s="55"/>
      <c r="AI39" s="3"/>
      <c r="AJ39" s="3"/>
      <c r="AK39" s="3"/>
      <c r="AL39" s="3"/>
      <c r="AM39" s="15"/>
      <c r="AN39" s="10"/>
      <c r="AO39" s="9"/>
      <c r="AP39" s="10"/>
      <c r="AQ39" s="9"/>
      <c r="AR39" s="55"/>
      <c r="AS39" s="55"/>
      <c r="AT39" s="55"/>
      <c r="AU39" s="55"/>
      <c r="AV39" s="3"/>
      <c r="AW39" s="3"/>
      <c r="AX39" s="3"/>
      <c r="AY39" s="3"/>
      <c r="AZ39" s="15"/>
      <c r="BA39" s="10"/>
      <c r="BB39" s="9"/>
      <c r="BC39" s="10"/>
      <c r="BD39" s="9"/>
      <c r="BE39" s="3"/>
      <c r="BF39" s="15"/>
      <c r="BG39" s="15"/>
      <c r="BH39" s="9"/>
      <c r="BI39" s="10"/>
      <c r="BJ39" s="9"/>
      <c r="BK39" s="3"/>
      <c r="BL39" s="15"/>
      <c r="BM39" s="15"/>
      <c r="BN39" s="9"/>
      <c r="BO39" s="10"/>
      <c r="BP39">
        <f t="shared" si="9"/>
        <v>0</v>
      </c>
      <c r="BQ39" s="93">
        <f t="shared" si="10"/>
        <v>0</v>
      </c>
      <c r="BR39" s="93">
        <f t="shared" si="11"/>
        <v>0</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VLOOKUP(BS39,aslocaties_v01!$C$3:$AA$349,MATCH($K$3*10,aslocaties_v01!$C$2:$X$2),FALSE)</f>
        <v>#N/A</v>
      </c>
      <c r="BW39" s="93" t="e">
        <f t="shared" si="12"/>
        <v>#N/A</v>
      </c>
      <c r="BX39" s="93" t="e">
        <f t="shared" si="13"/>
        <v>#N/A</v>
      </c>
      <c r="BY39" s="94">
        <f t="shared" si="14"/>
        <v>999</v>
      </c>
      <c r="BZ39" s="94">
        <f t="shared" si="15"/>
        <v>999</v>
      </c>
      <c r="CA39" s="94" t="e">
        <f t="shared" si="16"/>
        <v>#N/A</v>
      </c>
      <c r="CB39" t="e">
        <f t="shared" si="17"/>
        <v>#N/A</v>
      </c>
      <c r="CC39" s="58" t="e">
        <f t="shared" si="18"/>
        <v>#N/A</v>
      </c>
      <c r="CD39" s="95" t="e">
        <f t="shared" si="19"/>
        <v>#N/A</v>
      </c>
      <c r="CE39" s="96" t="b">
        <f t="shared" si="20"/>
        <v>1</v>
      </c>
      <c r="CF39" t="e">
        <f t="shared" si="21"/>
        <v>#DIV/0!</v>
      </c>
      <c r="CG39" t="e">
        <f t="shared" si="22"/>
        <v>#DIV/0!</v>
      </c>
      <c r="CH39" s="84" t="b">
        <f t="shared" si="23"/>
        <v>0</v>
      </c>
      <c r="CI39" t="str">
        <f t="shared" si="24"/>
        <v/>
      </c>
      <c r="CJ39" t="e">
        <f t="shared" si="25"/>
        <v>#DIV/0!</v>
      </c>
      <c r="CK39" t="b">
        <f t="shared" si="26"/>
        <v>1</v>
      </c>
      <c r="CL39" s="84" t="e">
        <f t="shared" si="27"/>
        <v>#DIV/0!</v>
      </c>
      <c r="CM39" t="e">
        <f t="shared" si="28"/>
        <v>#DIV/0!</v>
      </c>
      <c r="CN39" t="e">
        <f t="shared" si="29"/>
        <v>#DIV/0!</v>
      </c>
      <c r="CO39" s="84">
        <f t="shared" si="30"/>
        <v>-1</v>
      </c>
      <c r="CP39" t="b">
        <f t="shared" si="31"/>
        <v>1</v>
      </c>
      <c r="CQ39" s="96" t="b">
        <f t="shared" si="32"/>
        <v>1</v>
      </c>
      <c r="CR39" t="b">
        <f t="shared" si="33"/>
        <v>1</v>
      </c>
      <c r="CS39" t="b">
        <f t="shared" si="34"/>
        <v>1</v>
      </c>
      <c r="CT39" t="b">
        <f t="shared" si="35"/>
        <v>1</v>
      </c>
      <c r="CU39" t="b">
        <f t="shared" si="36"/>
        <v>1</v>
      </c>
      <c r="CV39" s="84" t="b">
        <f t="shared" si="37"/>
        <v>1</v>
      </c>
      <c r="CW39" t="b">
        <f t="shared" si="38"/>
        <v>1</v>
      </c>
      <c r="CX39" t="b">
        <f t="shared" si="39"/>
        <v>1</v>
      </c>
      <c r="CY39" t="b">
        <f t="shared" si="40"/>
        <v>1</v>
      </c>
      <c r="CZ39" t="b">
        <f t="shared" si="41"/>
        <v>1</v>
      </c>
      <c r="DA39" s="84">
        <f t="shared" si="42"/>
        <v>0</v>
      </c>
      <c r="DB39" t="e">
        <f t="shared" si="43"/>
        <v>#N/A</v>
      </c>
    </row>
    <row r="40" spans="1:106" ht="13.5" thickBot="1">
      <c r="A40" s="9">
        <v>658</v>
      </c>
      <c r="B40" s="3">
        <v>1</v>
      </c>
      <c r="C40" s="3" t="s">
        <v>488</v>
      </c>
      <c r="D40" s="3" t="s">
        <v>12</v>
      </c>
      <c r="E40" s="3" t="s">
        <v>12</v>
      </c>
      <c r="F40" s="3">
        <v>115975.406</v>
      </c>
      <c r="G40" s="15">
        <v>418586.93800000002</v>
      </c>
      <c r="H40" s="35" t="str">
        <f t="shared" si="0"/>
        <v>ja</v>
      </c>
      <c r="I40" s="155" t="s">
        <v>2402</v>
      </c>
      <c r="J40" s="20" t="s">
        <v>456</v>
      </c>
      <c r="K40" s="97">
        <v>10000</v>
      </c>
      <c r="L40" s="28">
        <f t="shared" si="6"/>
        <v>0.24</v>
      </c>
      <c r="M40" s="28">
        <f t="shared" si="7"/>
        <v>0</v>
      </c>
      <c r="N40" s="56">
        <f t="shared" si="1"/>
        <v>0</v>
      </c>
      <c r="O40" s="33">
        <f t="shared" si="8"/>
        <v>89.176753478678123</v>
      </c>
      <c r="P40" s="37">
        <f t="shared" si="2"/>
        <v>100.2432264644285</v>
      </c>
      <c r="Q40" s="9" t="s">
        <v>12</v>
      </c>
      <c r="R40" s="55" t="s">
        <v>12</v>
      </c>
      <c r="S40" s="55">
        <v>2.7290000000000001</v>
      </c>
      <c r="T40" s="55">
        <v>2.8889999999999998</v>
      </c>
      <c r="U40" s="55">
        <v>3.0710000000000002</v>
      </c>
      <c r="V40" s="3">
        <v>3.2480000000000002</v>
      </c>
      <c r="W40" s="3">
        <v>3.4540000000000002</v>
      </c>
      <c r="X40" s="3" t="s">
        <v>12</v>
      </c>
      <c r="Y40" s="3">
        <v>3.8719999999999999</v>
      </c>
      <c r="Z40" s="15" t="s">
        <v>12</v>
      </c>
      <c r="AA40" s="10">
        <f t="shared" si="3"/>
        <v>3.4540000000000002</v>
      </c>
      <c r="AB40" s="9">
        <f t="shared" si="4"/>
        <v>0.38300000000000001</v>
      </c>
      <c r="AC40" s="10">
        <f t="shared" si="5"/>
        <v>0.41799999999999971</v>
      </c>
      <c r="AD40" s="9"/>
      <c r="AE40" s="55"/>
      <c r="AF40" s="55"/>
      <c r="AG40" s="55"/>
      <c r="AH40" s="55"/>
      <c r="AI40" s="3"/>
      <c r="AJ40" s="3"/>
      <c r="AK40" s="3"/>
      <c r="AL40" s="3"/>
      <c r="AM40" s="15"/>
      <c r="AN40" s="10"/>
      <c r="AO40" s="9"/>
      <c r="AP40" s="10"/>
      <c r="AQ40" s="9"/>
      <c r="AR40" s="55"/>
      <c r="AS40" s="55"/>
      <c r="AT40" s="55"/>
      <c r="AU40" s="55"/>
      <c r="AV40" s="3"/>
      <c r="AW40" s="3"/>
      <c r="AX40" s="3"/>
      <c r="AY40" s="3"/>
      <c r="AZ40" s="15"/>
      <c r="BA40" s="10"/>
      <c r="BB40" s="9"/>
      <c r="BC40" s="10"/>
      <c r="BD40" s="9"/>
      <c r="BE40" s="3"/>
      <c r="BF40" s="15"/>
      <c r="BG40" s="15"/>
      <c r="BH40" s="9"/>
      <c r="BI40" s="10"/>
      <c r="BJ40" s="9"/>
      <c r="BK40" s="3"/>
      <c r="BL40" s="15"/>
      <c r="BM40" s="15"/>
      <c r="BN40" s="9"/>
      <c r="BO40" s="10"/>
      <c r="BP40">
        <f t="shared" si="9"/>
        <v>0</v>
      </c>
      <c r="BQ40" s="93">
        <f t="shared" si="10"/>
        <v>0</v>
      </c>
      <c r="BR40" s="93">
        <f t="shared" si="11"/>
        <v>0</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VLOOKUP(BS40,aslocaties_v01!$C$3:$AA$349,MATCH($K$3*10,aslocaties_v01!$C$2:$X$2),FALSE)</f>
        <v>#N/A</v>
      </c>
      <c r="BW40" s="93" t="e">
        <f t="shared" si="12"/>
        <v>#N/A</v>
      </c>
      <c r="BX40" s="93" t="e">
        <f t="shared" si="13"/>
        <v>#N/A</v>
      </c>
      <c r="BY40" s="94">
        <f t="shared" si="14"/>
        <v>999</v>
      </c>
      <c r="BZ40" s="94">
        <f t="shared" si="15"/>
        <v>999</v>
      </c>
      <c r="CA40" s="94" t="e">
        <f t="shared" si="16"/>
        <v>#N/A</v>
      </c>
      <c r="CB40" t="e">
        <f t="shared" si="17"/>
        <v>#N/A</v>
      </c>
      <c r="CC40" s="58" t="e">
        <f t="shared" si="18"/>
        <v>#N/A</v>
      </c>
      <c r="CD40" s="95" t="e">
        <f t="shared" si="19"/>
        <v>#N/A</v>
      </c>
      <c r="CE40" s="96" t="b">
        <f t="shared" si="20"/>
        <v>1</v>
      </c>
      <c r="CF40" t="e">
        <f t="shared" si="21"/>
        <v>#DIV/0!</v>
      </c>
      <c r="CG40" t="e">
        <f t="shared" si="22"/>
        <v>#DIV/0!</v>
      </c>
      <c r="CH40" s="84" t="b">
        <f t="shared" si="23"/>
        <v>0</v>
      </c>
      <c r="CI40" t="str">
        <f t="shared" si="24"/>
        <v/>
      </c>
      <c r="CJ40" t="e">
        <f t="shared" si="25"/>
        <v>#DIV/0!</v>
      </c>
      <c r="CK40" t="b">
        <f t="shared" si="26"/>
        <v>1</v>
      </c>
      <c r="CL40" s="84" t="e">
        <f t="shared" si="27"/>
        <v>#DIV/0!</v>
      </c>
      <c r="CM40" t="e">
        <f t="shared" si="28"/>
        <v>#DIV/0!</v>
      </c>
      <c r="CN40" t="e">
        <f t="shared" si="29"/>
        <v>#DIV/0!</v>
      </c>
      <c r="CO40" s="84">
        <f t="shared" si="30"/>
        <v>-1</v>
      </c>
      <c r="CP40" t="b">
        <f t="shared" si="31"/>
        <v>1</v>
      </c>
      <c r="CQ40" s="96" t="b">
        <f t="shared" si="32"/>
        <v>1</v>
      </c>
      <c r="CR40" t="b">
        <f t="shared" si="33"/>
        <v>1</v>
      </c>
      <c r="CS40" t="b">
        <f t="shared" si="34"/>
        <v>1</v>
      </c>
      <c r="CT40" t="b">
        <f t="shared" si="35"/>
        <v>1</v>
      </c>
      <c r="CU40" t="b">
        <f t="shared" si="36"/>
        <v>1</v>
      </c>
      <c r="CV40" s="84" t="b">
        <f t="shared" si="37"/>
        <v>1</v>
      </c>
      <c r="CW40" t="b">
        <f t="shared" si="38"/>
        <v>1</v>
      </c>
      <c r="CX40" t="b">
        <f t="shared" si="39"/>
        <v>1</v>
      </c>
      <c r="CY40" t="b">
        <f t="shared" si="40"/>
        <v>1</v>
      </c>
      <c r="CZ40" t="b">
        <f t="shared" si="41"/>
        <v>1</v>
      </c>
      <c r="DA40" s="84">
        <f t="shared" si="42"/>
        <v>0</v>
      </c>
      <c r="DB40" t="e">
        <f t="shared" si="43"/>
        <v>#N/A</v>
      </c>
    </row>
    <row r="41" spans="1:106" ht="13.5" thickBot="1">
      <c r="A41" s="9">
        <v>659</v>
      </c>
      <c r="B41" s="3">
        <v>1</v>
      </c>
      <c r="C41" s="3" t="s">
        <v>489</v>
      </c>
      <c r="D41" s="3" t="s">
        <v>12</v>
      </c>
      <c r="E41" s="3" t="s">
        <v>12</v>
      </c>
      <c r="F41" s="3">
        <v>116075.43</v>
      </c>
      <c r="G41" s="15">
        <v>418580.31199999998</v>
      </c>
      <c r="H41" s="35" t="str">
        <f t="shared" si="0"/>
        <v>ja</v>
      </c>
      <c r="I41" s="155" t="s">
        <v>2402</v>
      </c>
      <c r="J41" s="20" t="s">
        <v>456</v>
      </c>
      <c r="K41" s="97">
        <v>10000</v>
      </c>
      <c r="L41" s="28">
        <f t="shared" si="6"/>
        <v>0.24</v>
      </c>
      <c r="M41" s="28">
        <f t="shared" si="7"/>
        <v>0</v>
      </c>
      <c r="N41" s="56">
        <f t="shared" si="1"/>
        <v>0</v>
      </c>
      <c r="O41" s="33">
        <f t="shared" si="8"/>
        <v>100.2432264644285</v>
      </c>
      <c r="P41" s="37">
        <f t="shared" si="2"/>
        <v>93.507067374610443</v>
      </c>
      <c r="Q41" s="9" t="s">
        <v>12</v>
      </c>
      <c r="R41" s="55" t="s">
        <v>12</v>
      </c>
      <c r="S41" s="55">
        <v>2.7309999999999999</v>
      </c>
      <c r="T41" s="55">
        <v>2.891</v>
      </c>
      <c r="U41" s="55">
        <v>3.0739999999999998</v>
      </c>
      <c r="V41" s="3">
        <v>3.2509999999999999</v>
      </c>
      <c r="W41" s="3">
        <v>3.4569999999999999</v>
      </c>
      <c r="X41" s="3" t="s">
        <v>12</v>
      </c>
      <c r="Y41" s="3">
        <v>3.875</v>
      </c>
      <c r="Z41" s="15" t="s">
        <v>12</v>
      </c>
      <c r="AA41" s="10">
        <f t="shared" si="3"/>
        <v>3.4569999999999999</v>
      </c>
      <c r="AB41" s="9">
        <f t="shared" si="4"/>
        <v>0.38300000000000001</v>
      </c>
      <c r="AC41" s="10">
        <f t="shared" si="5"/>
        <v>0.41800000000000015</v>
      </c>
      <c r="AD41" s="9"/>
      <c r="AE41" s="55"/>
      <c r="AF41" s="55"/>
      <c r="AG41" s="55"/>
      <c r="AH41" s="55"/>
      <c r="AI41" s="3"/>
      <c r="AJ41" s="3"/>
      <c r="AK41" s="3"/>
      <c r="AL41" s="3"/>
      <c r="AM41" s="15"/>
      <c r="AN41" s="10"/>
      <c r="AO41" s="9"/>
      <c r="AP41" s="10"/>
      <c r="AQ41" s="9"/>
      <c r="AR41" s="55"/>
      <c r="AS41" s="55"/>
      <c r="AT41" s="55"/>
      <c r="AU41" s="55"/>
      <c r="AV41" s="3"/>
      <c r="AW41" s="3"/>
      <c r="AX41" s="3"/>
      <c r="AY41" s="3"/>
      <c r="AZ41" s="15"/>
      <c r="BA41" s="10"/>
      <c r="BB41" s="9"/>
      <c r="BC41" s="10"/>
      <c r="BD41" s="9"/>
      <c r="BE41" s="3"/>
      <c r="BF41" s="15"/>
      <c r="BG41" s="15"/>
      <c r="BH41" s="9"/>
      <c r="BI41" s="10"/>
      <c r="BJ41" s="9"/>
      <c r="BK41" s="3"/>
      <c r="BL41" s="15"/>
      <c r="BM41" s="15"/>
      <c r="BN41" s="9"/>
      <c r="BO41" s="10"/>
      <c r="BP41">
        <f t="shared" si="9"/>
        <v>0</v>
      </c>
      <c r="BQ41" s="93">
        <f t="shared" si="10"/>
        <v>0</v>
      </c>
      <c r="BR41" s="93">
        <f t="shared" si="11"/>
        <v>0</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VLOOKUP(BS41,aslocaties_v01!$C$3:$AA$349,MATCH($K$3*10,aslocaties_v01!$C$2:$X$2),FALSE)</f>
        <v>#N/A</v>
      </c>
      <c r="BW41" s="93" t="e">
        <f t="shared" si="12"/>
        <v>#N/A</v>
      </c>
      <c r="BX41" s="93" t="e">
        <f t="shared" si="13"/>
        <v>#N/A</v>
      </c>
      <c r="BY41" s="94">
        <f t="shared" si="14"/>
        <v>999</v>
      </c>
      <c r="BZ41" s="94">
        <f t="shared" si="15"/>
        <v>999</v>
      </c>
      <c r="CA41" s="94" t="e">
        <f t="shared" si="16"/>
        <v>#N/A</v>
      </c>
      <c r="CB41" t="e">
        <f t="shared" si="17"/>
        <v>#N/A</v>
      </c>
      <c r="CC41" s="58" t="e">
        <f t="shared" si="18"/>
        <v>#N/A</v>
      </c>
      <c r="CD41" s="95" t="e">
        <f t="shared" si="19"/>
        <v>#N/A</v>
      </c>
      <c r="CE41" s="96" t="b">
        <f t="shared" si="20"/>
        <v>1</v>
      </c>
      <c r="CF41" t="e">
        <f t="shared" si="21"/>
        <v>#DIV/0!</v>
      </c>
      <c r="CG41" t="e">
        <f t="shared" si="22"/>
        <v>#DIV/0!</v>
      </c>
      <c r="CH41" s="84" t="b">
        <f t="shared" si="23"/>
        <v>0</v>
      </c>
      <c r="CI41" t="str">
        <f t="shared" si="24"/>
        <v/>
      </c>
      <c r="CJ41" t="e">
        <f t="shared" si="25"/>
        <v>#DIV/0!</v>
      </c>
      <c r="CK41" t="b">
        <f t="shared" si="26"/>
        <v>1</v>
      </c>
      <c r="CL41" s="84" t="e">
        <f t="shared" si="27"/>
        <v>#DIV/0!</v>
      </c>
      <c r="CM41" t="e">
        <f t="shared" si="28"/>
        <v>#DIV/0!</v>
      </c>
      <c r="CN41" t="e">
        <f t="shared" si="29"/>
        <v>#DIV/0!</v>
      </c>
      <c r="CO41" s="84">
        <f t="shared" si="30"/>
        <v>-1</v>
      </c>
      <c r="CP41" t="b">
        <f t="shared" si="31"/>
        <v>1</v>
      </c>
      <c r="CQ41" s="96" t="b">
        <f t="shared" si="32"/>
        <v>1</v>
      </c>
      <c r="CR41" t="b">
        <f t="shared" si="33"/>
        <v>1</v>
      </c>
      <c r="CS41" t="b">
        <f t="shared" si="34"/>
        <v>1</v>
      </c>
      <c r="CT41" t="b">
        <f t="shared" si="35"/>
        <v>1</v>
      </c>
      <c r="CU41" t="b">
        <f t="shared" si="36"/>
        <v>1</v>
      </c>
      <c r="CV41" s="84" t="b">
        <f t="shared" si="37"/>
        <v>1</v>
      </c>
      <c r="CW41" t="b">
        <f t="shared" si="38"/>
        <v>1</v>
      </c>
      <c r="CX41" t="b">
        <f t="shared" si="39"/>
        <v>1</v>
      </c>
      <c r="CY41" t="b">
        <f t="shared" si="40"/>
        <v>1</v>
      </c>
      <c r="CZ41" t="b">
        <f t="shared" si="41"/>
        <v>1</v>
      </c>
      <c r="DA41" s="84">
        <f t="shared" si="42"/>
        <v>0</v>
      </c>
      <c r="DB41" t="e">
        <f t="shared" si="43"/>
        <v>#N/A</v>
      </c>
    </row>
    <row r="42" spans="1:106" ht="13.5" thickBot="1">
      <c r="A42" s="9">
        <v>660</v>
      </c>
      <c r="B42" s="3">
        <v>1</v>
      </c>
      <c r="C42" s="3" t="s">
        <v>490</v>
      </c>
      <c r="D42" s="3" t="s">
        <v>12</v>
      </c>
      <c r="E42" s="3" t="s">
        <v>12</v>
      </c>
      <c r="F42" s="3">
        <v>116168.80499999999</v>
      </c>
      <c r="G42" s="15">
        <v>418575.34399999998</v>
      </c>
      <c r="H42" s="35" t="str">
        <f t="shared" si="0"/>
        <v>ja</v>
      </c>
      <c r="I42" s="155" t="s">
        <v>2402</v>
      </c>
      <c r="J42" s="20" t="s">
        <v>456</v>
      </c>
      <c r="K42" s="97">
        <v>10000</v>
      </c>
      <c r="L42" s="28">
        <f t="shared" si="6"/>
        <v>0.24</v>
      </c>
      <c r="M42" s="28">
        <f t="shared" si="7"/>
        <v>0</v>
      </c>
      <c r="N42" s="56">
        <f t="shared" si="1"/>
        <v>0</v>
      </c>
      <c r="O42" s="33">
        <f t="shared" si="8"/>
        <v>93.507067374610443</v>
      </c>
      <c r="P42" s="37">
        <f t="shared" si="2"/>
        <v>89.494194895540218</v>
      </c>
      <c r="Q42" s="9" t="s">
        <v>12</v>
      </c>
      <c r="R42" s="55" t="s">
        <v>12</v>
      </c>
      <c r="S42" s="55">
        <v>2.7330000000000001</v>
      </c>
      <c r="T42" s="55">
        <v>2.8929999999999998</v>
      </c>
      <c r="U42" s="55">
        <v>3.0760000000000001</v>
      </c>
      <c r="V42" s="3">
        <v>3.2530000000000001</v>
      </c>
      <c r="W42" s="3">
        <v>3.4590000000000001</v>
      </c>
      <c r="X42" s="3" t="s">
        <v>12</v>
      </c>
      <c r="Y42" s="3">
        <v>3.8780000000000001</v>
      </c>
      <c r="Z42" s="15" t="s">
        <v>12</v>
      </c>
      <c r="AA42" s="10">
        <f t="shared" si="3"/>
        <v>3.4590000000000001</v>
      </c>
      <c r="AB42" s="9">
        <f t="shared" si="4"/>
        <v>0.38300000000000001</v>
      </c>
      <c r="AC42" s="10">
        <f t="shared" si="5"/>
        <v>0.41900000000000004</v>
      </c>
      <c r="AD42" s="9"/>
      <c r="AE42" s="55"/>
      <c r="AF42" s="55"/>
      <c r="AG42" s="55"/>
      <c r="AH42" s="55"/>
      <c r="AI42" s="3"/>
      <c r="AJ42" s="3"/>
      <c r="AK42" s="3"/>
      <c r="AL42" s="3"/>
      <c r="AM42" s="15"/>
      <c r="AN42" s="10"/>
      <c r="AO42" s="9"/>
      <c r="AP42" s="10"/>
      <c r="AQ42" s="9"/>
      <c r="AR42" s="55"/>
      <c r="AS42" s="55"/>
      <c r="AT42" s="55"/>
      <c r="AU42" s="55"/>
      <c r="AV42" s="3"/>
      <c r="AW42" s="3"/>
      <c r="AX42" s="3"/>
      <c r="AY42" s="3"/>
      <c r="AZ42" s="15"/>
      <c r="BA42" s="10"/>
      <c r="BB42" s="9"/>
      <c r="BC42" s="10"/>
      <c r="BD42" s="9"/>
      <c r="BE42" s="3"/>
      <c r="BF42" s="15"/>
      <c r="BG42" s="15"/>
      <c r="BH42" s="9"/>
      <c r="BI42" s="10"/>
      <c r="BJ42" s="9"/>
      <c r="BK42" s="3"/>
      <c r="BL42" s="15"/>
      <c r="BM42" s="15"/>
      <c r="BN42" s="9"/>
      <c r="BO42" s="10"/>
      <c r="BP42">
        <f t="shared" si="9"/>
        <v>0</v>
      </c>
      <c r="BQ42" s="93">
        <f t="shared" si="10"/>
        <v>0</v>
      </c>
      <c r="BR42" s="93">
        <f t="shared" si="11"/>
        <v>0</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VLOOKUP(BS42,aslocaties_v01!$C$3:$AA$349,MATCH($K$3*10,aslocaties_v01!$C$2:$X$2),FALSE)</f>
        <v>#N/A</v>
      </c>
      <c r="BW42" s="93" t="e">
        <f t="shared" si="12"/>
        <v>#N/A</v>
      </c>
      <c r="BX42" s="93" t="e">
        <f t="shared" si="13"/>
        <v>#N/A</v>
      </c>
      <c r="BY42" s="94">
        <f t="shared" si="14"/>
        <v>999</v>
      </c>
      <c r="BZ42" s="94">
        <f t="shared" si="15"/>
        <v>999</v>
      </c>
      <c r="CA42" s="94" t="e">
        <f t="shared" si="16"/>
        <v>#N/A</v>
      </c>
      <c r="CB42" t="e">
        <f t="shared" si="17"/>
        <v>#N/A</v>
      </c>
      <c r="CC42" s="58" t="e">
        <f t="shared" si="18"/>
        <v>#N/A</v>
      </c>
      <c r="CD42" s="95" t="e">
        <f t="shared" si="19"/>
        <v>#N/A</v>
      </c>
      <c r="CE42" s="96" t="b">
        <f t="shared" si="20"/>
        <v>1</v>
      </c>
      <c r="CF42" t="e">
        <f t="shared" si="21"/>
        <v>#DIV/0!</v>
      </c>
      <c r="CG42" t="e">
        <f t="shared" si="22"/>
        <v>#DIV/0!</v>
      </c>
      <c r="CH42" s="84" t="b">
        <f t="shared" si="23"/>
        <v>0</v>
      </c>
      <c r="CI42" t="str">
        <f t="shared" si="24"/>
        <v/>
      </c>
      <c r="CJ42" t="e">
        <f t="shared" si="25"/>
        <v>#DIV/0!</v>
      </c>
      <c r="CK42" t="b">
        <f t="shared" si="26"/>
        <v>1</v>
      </c>
      <c r="CL42" s="84" t="e">
        <f t="shared" si="27"/>
        <v>#DIV/0!</v>
      </c>
      <c r="CM42" t="e">
        <f t="shared" si="28"/>
        <v>#DIV/0!</v>
      </c>
      <c r="CN42" t="e">
        <f t="shared" si="29"/>
        <v>#DIV/0!</v>
      </c>
      <c r="CO42" s="84">
        <f t="shared" si="30"/>
        <v>-1</v>
      </c>
      <c r="CP42" t="b">
        <f t="shared" si="31"/>
        <v>1</v>
      </c>
      <c r="CQ42" s="96" t="b">
        <f t="shared" si="32"/>
        <v>1</v>
      </c>
      <c r="CR42" t="b">
        <f t="shared" si="33"/>
        <v>1</v>
      </c>
      <c r="CS42" t="b">
        <f t="shared" si="34"/>
        <v>1</v>
      </c>
      <c r="CT42" t="b">
        <f t="shared" si="35"/>
        <v>1</v>
      </c>
      <c r="CU42" t="b">
        <f t="shared" si="36"/>
        <v>1</v>
      </c>
      <c r="CV42" s="84" t="b">
        <f t="shared" si="37"/>
        <v>1</v>
      </c>
      <c r="CW42" t="b">
        <f t="shared" si="38"/>
        <v>1</v>
      </c>
      <c r="CX42" t="b">
        <f t="shared" si="39"/>
        <v>1</v>
      </c>
      <c r="CY42" t="b">
        <f t="shared" si="40"/>
        <v>1</v>
      </c>
      <c r="CZ42" t="b">
        <f t="shared" si="41"/>
        <v>1</v>
      </c>
      <c r="DA42" s="84">
        <f t="shared" si="42"/>
        <v>0</v>
      </c>
      <c r="DB42" t="e">
        <f t="shared" si="43"/>
        <v>#N/A</v>
      </c>
    </row>
    <row r="43" spans="1:106" ht="13.5" thickBot="1">
      <c r="A43" s="9">
        <v>661</v>
      </c>
      <c r="B43" s="3">
        <v>1</v>
      </c>
      <c r="C43" s="3" t="s">
        <v>491</v>
      </c>
      <c r="D43" s="3" t="s">
        <v>12</v>
      </c>
      <c r="E43" s="3" t="s">
        <v>12</v>
      </c>
      <c r="F43" s="3">
        <v>116258.227</v>
      </c>
      <c r="G43" s="15">
        <v>418571.75</v>
      </c>
      <c r="H43" s="35" t="str">
        <f t="shared" si="0"/>
        <v>ja</v>
      </c>
      <c r="I43" s="155" t="s">
        <v>2402</v>
      </c>
      <c r="J43" s="20" t="s">
        <v>456</v>
      </c>
      <c r="K43" s="97">
        <v>10000</v>
      </c>
      <c r="L43" s="28">
        <f t="shared" si="6"/>
        <v>0.24</v>
      </c>
      <c r="M43" s="28">
        <f t="shared" si="7"/>
        <v>0</v>
      </c>
      <c r="N43" s="56">
        <f t="shared" si="1"/>
        <v>0</v>
      </c>
      <c r="O43" s="33">
        <f t="shared" si="8"/>
        <v>89.494194895540218</v>
      </c>
      <c r="P43" s="37">
        <f t="shared" si="2"/>
        <v>112.83506802851838</v>
      </c>
      <c r="Q43" s="9" t="s">
        <v>12</v>
      </c>
      <c r="R43" s="55" t="s">
        <v>12</v>
      </c>
      <c r="S43" s="55">
        <v>2.7349999999999999</v>
      </c>
      <c r="T43" s="55">
        <v>2.895</v>
      </c>
      <c r="U43" s="55">
        <v>3.0779999999999998</v>
      </c>
      <c r="V43" s="3">
        <v>3.2549999999999999</v>
      </c>
      <c r="W43" s="3">
        <v>3.4620000000000002</v>
      </c>
      <c r="X43" s="3" t="s">
        <v>12</v>
      </c>
      <c r="Y43" s="3">
        <v>3.8820000000000001</v>
      </c>
      <c r="Z43" s="15" t="s">
        <v>12</v>
      </c>
      <c r="AA43" s="10">
        <f t="shared" si="3"/>
        <v>3.4620000000000002</v>
      </c>
      <c r="AB43" s="9">
        <f t="shared" si="4"/>
        <v>0.38400000000000034</v>
      </c>
      <c r="AC43" s="10">
        <f t="shared" si="5"/>
        <v>0.41999999999999993</v>
      </c>
      <c r="AD43" s="9"/>
      <c r="AE43" s="55"/>
      <c r="AF43" s="55"/>
      <c r="AG43" s="55"/>
      <c r="AH43" s="55"/>
      <c r="AI43" s="3"/>
      <c r="AJ43" s="3"/>
      <c r="AK43" s="3"/>
      <c r="AL43" s="3"/>
      <c r="AM43" s="15"/>
      <c r="AN43" s="10"/>
      <c r="AO43" s="9"/>
      <c r="AP43" s="10"/>
      <c r="AQ43" s="9"/>
      <c r="AR43" s="55"/>
      <c r="AS43" s="55"/>
      <c r="AT43" s="55"/>
      <c r="AU43" s="55"/>
      <c r="AV43" s="3"/>
      <c r="AW43" s="3"/>
      <c r="AX43" s="3"/>
      <c r="AY43" s="3"/>
      <c r="AZ43" s="15"/>
      <c r="BA43" s="10"/>
      <c r="BB43" s="9"/>
      <c r="BC43" s="10"/>
      <c r="BD43" s="9"/>
      <c r="BE43" s="3"/>
      <c r="BF43" s="15"/>
      <c r="BG43" s="15"/>
      <c r="BH43" s="9"/>
      <c r="BI43" s="10"/>
      <c r="BJ43" s="9"/>
      <c r="BK43" s="3"/>
      <c r="BL43" s="15"/>
      <c r="BM43" s="15"/>
      <c r="BN43" s="9"/>
      <c r="BO43" s="10"/>
      <c r="BP43">
        <f t="shared" si="9"/>
        <v>0</v>
      </c>
      <c r="BQ43" s="93">
        <f t="shared" si="10"/>
        <v>0</v>
      </c>
      <c r="BR43" s="93">
        <f t="shared" si="11"/>
        <v>0</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VLOOKUP(BS43,aslocaties_v01!$C$3:$AA$349,MATCH($K$3*10,aslocaties_v01!$C$2:$X$2),FALSE)</f>
        <v>#N/A</v>
      </c>
      <c r="BW43" s="93" t="e">
        <f t="shared" si="12"/>
        <v>#N/A</v>
      </c>
      <c r="BX43" s="93" t="e">
        <f t="shared" si="13"/>
        <v>#N/A</v>
      </c>
      <c r="BY43" s="94">
        <f t="shared" si="14"/>
        <v>999</v>
      </c>
      <c r="BZ43" s="94">
        <f t="shared" si="15"/>
        <v>999</v>
      </c>
      <c r="CA43" s="94" t="e">
        <f t="shared" si="16"/>
        <v>#N/A</v>
      </c>
      <c r="CB43" t="e">
        <f t="shared" si="17"/>
        <v>#N/A</v>
      </c>
      <c r="CC43" s="58" t="e">
        <f t="shared" si="18"/>
        <v>#N/A</v>
      </c>
      <c r="CD43" s="95" t="e">
        <f t="shared" si="19"/>
        <v>#N/A</v>
      </c>
      <c r="CE43" s="96" t="b">
        <f t="shared" si="20"/>
        <v>1</v>
      </c>
      <c r="CF43" t="e">
        <f t="shared" si="21"/>
        <v>#DIV/0!</v>
      </c>
      <c r="CG43" t="e">
        <f t="shared" si="22"/>
        <v>#DIV/0!</v>
      </c>
      <c r="CH43" s="84" t="b">
        <f t="shared" si="23"/>
        <v>0</v>
      </c>
      <c r="CI43" t="str">
        <f t="shared" si="24"/>
        <v/>
      </c>
      <c r="CJ43" t="e">
        <f t="shared" si="25"/>
        <v>#DIV/0!</v>
      </c>
      <c r="CK43" t="b">
        <f t="shared" si="26"/>
        <v>1</v>
      </c>
      <c r="CL43" s="84" t="e">
        <f t="shared" si="27"/>
        <v>#DIV/0!</v>
      </c>
      <c r="CM43" t="e">
        <f t="shared" si="28"/>
        <v>#DIV/0!</v>
      </c>
      <c r="CN43" t="e">
        <f t="shared" si="29"/>
        <v>#DIV/0!</v>
      </c>
      <c r="CO43" s="84">
        <f t="shared" si="30"/>
        <v>-1</v>
      </c>
      <c r="CP43" t="b">
        <f t="shared" si="31"/>
        <v>1</v>
      </c>
      <c r="CQ43" s="96" t="b">
        <f t="shared" si="32"/>
        <v>1</v>
      </c>
      <c r="CR43" t="b">
        <f t="shared" si="33"/>
        <v>1</v>
      </c>
      <c r="CS43" t="b">
        <f t="shared" si="34"/>
        <v>1</v>
      </c>
      <c r="CT43" t="b">
        <f t="shared" si="35"/>
        <v>1</v>
      </c>
      <c r="CU43" t="b">
        <f t="shared" si="36"/>
        <v>1</v>
      </c>
      <c r="CV43" s="84" t="b">
        <f t="shared" si="37"/>
        <v>1</v>
      </c>
      <c r="CW43" t="b">
        <f t="shared" si="38"/>
        <v>1</v>
      </c>
      <c r="CX43" t="b">
        <f t="shared" si="39"/>
        <v>1</v>
      </c>
      <c r="CY43" t="b">
        <f t="shared" si="40"/>
        <v>1</v>
      </c>
      <c r="CZ43" t="b">
        <f t="shared" si="41"/>
        <v>1</v>
      </c>
      <c r="DA43" s="84">
        <f t="shared" si="42"/>
        <v>0</v>
      </c>
      <c r="DB43" t="e">
        <f t="shared" si="43"/>
        <v>#N/A</v>
      </c>
    </row>
    <row r="44" spans="1:106" ht="13.5" thickBot="1">
      <c r="A44" s="9">
        <v>662</v>
      </c>
      <c r="B44" s="3">
        <v>1</v>
      </c>
      <c r="C44" s="3" t="s">
        <v>492</v>
      </c>
      <c r="D44" s="3" t="s">
        <v>12</v>
      </c>
      <c r="E44" s="3" t="s">
        <v>12</v>
      </c>
      <c r="F44" s="3">
        <v>116371.023</v>
      </c>
      <c r="G44" s="15">
        <v>418568.78100000002</v>
      </c>
      <c r="H44" s="35" t="str">
        <f t="shared" si="0"/>
        <v>ja</v>
      </c>
      <c r="I44" s="155" t="s">
        <v>2402</v>
      </c>
      <c r="J44" s="20" t="s">
        <v>456</v>
      </c>
      <c r="K44" s="97">
        <v>10000</v>
      </c>
      <c r="L44" s="28">
        <f t="shared" si="6"/>
        <v>0.24</v>
      </c>
      <c r="M44" s="28">
        <f t="shared" si="7"/>
        <v>0</v>
      </c>
      <c r="N44" s="56">
        <f t="shared" si="1"/>
        <v>0</v>
      </c>
      <c r="O44" s="33">
        <f t="shared" si="8"/>
        <v>112.83506802851838</v>
      </c>
      <c r="P44" s="37">
        <f t="shared" si="2"/>
        <v>93.176081662618259</v>
      </c>
      <c r="Q44" s="9" t="s">
        <v>12</v>
      </c>
      <c r="R44" s="55" t="s">
        <v>12</v>
      </c>
      <c r="S44" s="55">
        <v>2.7370000000000001</v>
      </c>
      <c r="T44" s="55">
        <v>2.8969999999999998</v>
      </c>
      <c r="U44" s="55">
        <v>3.081</v>
      </c>
      <c r="V44" s="3">
        <v>3.258</v>
      </c>
      <c r="W44" s="3">
        <v>3.4649999999999999</v>
      </c>
      <c r="X44" s="3" t="s">
        <v>12</v>
      </c>
      <c r="Y44" s="3">
        <v>3.8860000000000001</v>
      </c>
      <c r="Z44" s="15" t="s">
        <v>12</v>
      </c>
      <c r="AA44" s="10">
        <f t="shared" si="3"/>
        <v>3.4649999999999999</v>
      </c>
      <c r="AB44" s="9">
        <f t="shared" si="4"/>
        <v>0.3839999999999999</v>
      </c>
      <c r="AC44" s="10">
        <f t="shared" si="5"/>
        <v>0.42100000000000026</v>
      </c>
      <c r="AD44" s="9"/>
      <c r="AE44" s="55"/>
      <c r="AF44" s="55"/>
      <c r="AG44" s="55"/>
      <c r="AH44" s="55"/>
      <c r="AI44" s="3"/>
      <c r="AJ44" s="3"/>
      <c r="AK44" s="3"/>
      <c r="AL44" s="3"/>
      <c r="AM44" s="15"/>
      <c r="AN44" s="10"/>
      <c r="AO44" s="9"/>
      <c r="AP44" s="10"/>
      <c r="AQ44" s="9"/>
      <c r="AR44" s="55"/>
      <c r="AS44" s="55"/>
      <c r="AT44" s="55"/>
      <c r="AU44" s="55"/>
      <c r="AV44" s="3"/>
      <c r="AW44" s="3"/>
      <c r="AX44" s="3"/>
      <c r="AY44" s="3"/>
      <c r="AZ44" s="15"/>
      <c r="BA44" s="10"/>
      <c r="BB44" s="9"/>
      <c r="BC44" s="10"/>
      <c r="BD44" s="9"/>
      <c r="BE44" s="3"/>
      <c r="BF44" s="15"/>
      <c r="BG44" s="15"/>
      <c r="BH44" s="9"/>
      <c r="BI44" s="10"/>
      <c r="BJ44" s="9"/>
      <c r="BK44" s="3"/>
      <c r="BL44" s="15"/>
      <c r="BM44" s="15"/>
      <c r="BN44" s="9"/>
      <c r="BO44" s="10"/>
      <c r="BP44">
        <f t="shared" si="9"/>
        <v>0</v>
      </c>
      <c r="BQ44" s="93">
        <f t="shared" si="10"/>
        <v>0</v>
      </c>
      <c r="BR44" s="93">
        <f t="shared" si="11"/>
        <v>0</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VLOOKUP(BS44,aslocaties_v01!$C$3:$AA$349,MATCH($K$3*10,aslocaties_v01!$C$2:$X$2),FALSE)</f>
        <v>#N/A</v>
      </c>
      <c r="BW44" s="93" t="e">
        <f t="shared" si="12"/>
        <v>#N/A</v>
      </c>
      <c r="BX44" s="93" t="e">
        <f t="shared" si="13"/>
        <v>#N/A</v>
      </c>
      <c r="BY44" s="94">
        <f t="shared" si="14"/>
        <v>999</v>
      </c>
      <c r="BZ44" s="94">
        <f t="shared" si="15"/>
        <v>999</v>
      </c>
      <c r="CA44" s="94" t="e">
        <f t="shared" si="16"/>
        <v>#N/A</v>
      </c>
      <c r="CB44" t="e">
        <f t="shared" si="17"/>
        <v>#N/A</v>
      </c>
      <c r="CC44" s="58" t="e">
        <f t="shared" si="18"/>
        <v>#N/A</v>
      </c>
      <c r="CD44" s="95" t="e">
        <f t="shared" si="19"/>
        <v>#N/A</v>
      </c>
      <c r="CE44" s="96" t="b">
        <f t="shared" si="20"/>
        <v>1</v>
      </c>
      <c r="CF44" t="e">
        <f t="shared" si="21"/>
        <v>#DIV/0!</v>
      </c>
      <c r="CG44" t="e">
        <f t="shared" si="22"/>
        <v>#DIV/0!</v>
      </c>
      <c r="CH44" s="84" t="b">
        <f t="shared" si="23"/>
        <v>0</v>
      </c>
      <c r="CI44" t="str">
        <f t="shared" si="24"/>
        <v/>
      </c>
      <c r="CJ44" t="e">
        <f t="shared" si="25"/>
        <v>#DIV/0!</v>
      </c>
      <c r="CK44" t="b">
        <f t="shared" si="26"/>
        <v>1</v>
      </c>
      <c r="CL44" s="84" t="e">
        <f t="shared" si="27"/>
        <v>#DIV/0!</v>
      </c>
      <c r="CM44" t="e">
        <f t="shared" si="28"/>
        <v>#DIV/0!</v>
      </c>
      <c r="CN44" t="e">
        <f t="shared" si="29"/>
        <v>#DIV/0!</v>
      </c>
      <c r="CO44" s="84">
        <f t="shared" si="30"/>
        <v>-1</v>
      </c>
      <c r="CP44" t="b">
        <f t="shared" si="31"/>
        <v>1</v>
      </c>
      <c r="CQ44" s="96" t="b">
        <f t="shared" si="32"/>
        <v>1</v>
      </c>
      <c r="CR44" t="b">
        <f t="shared" si="33"/>
        <v>1</v>
      </c>
      <c r="CS44" t="b">
        <f t="shared" si="34"/>
        <v>1</v>
      </c>
      <c r="CT44" t="b">
        <f t="shared" si="35"/>
        <v>1</v>
      </c>
      <c r="CU44" t="b">
        <f t="shared" si="36"/>
        <v>1</v>
      </c>
      <c r="CV44" s="84" t="b">
        <f t="shared" si="37"/>
        <v>1</v>
      </c>
      <c r="CW44" t="b">
        <f t="shared" si="38"/>
        <v>1</v>
      </c>
      <c r="CX44" t="b">
        <f t="shared" si="39"/>
        <v>1</v>
      </c>
      <c r="CY44" t="b">
        <f t="shared" si="40"/>
        <v>1</v>
      </c>
      <c r="CZ44" t="b">
        <f t="shared" si="41"/>
        <v>1</v>
      </c>
      <c r="DA44" s="84">
        <f t="shared" si="42"/>
        <v>0</v>
      </c>
      <c r="DB44" t="e">
        <f t="shared" si="43"/>
        <v>#N/A</v>
      </c>
    </row>
    <row r="45" spans="1:106" ht="13.5" thickBot="1">
      <c r="A45" s="9">
        <v>663</v>
      </c>
      <c r="B45" s="3">
        <v>1</v>
      </c>
      <c r="C45" s="3" t="s">
        <v>493</v>
      </c>
      <c r="D45" s="3" t="s">
        <v>12</v>
      </c>
      <c r="E45" s="3" t="s">
        <v>12</v>
      </c>
      <c r="F45" s="3">
        <v>116464.18799999999</v>
      </c>
      <c r="G45" s="15">
        <v>418567.34399999998</v>
      </c>
      <c r="H45" s="35" t="str">
        <f t="shared" si="0"/>
        <v>ja</v>
      </c>
      <c r="I45" s="155" t="s">
        <v>2402</v>
      </c>
      <c r="J45" s="20" t="s">
        <v>456</v>
      </c>
      <c r="K45" s="97">
        <v>10000</v>
      </c>
      <c r="L45" s="28">
        <f t="shared" si="6"/>
        <v>0.24</v>
      </c>
      <c r="M45" s="28">
        <f t="shared" si="7"/>
        <v>0</v>
      </c>
      <c r="N45" s="56">
        <f t="shared" si="1"/>
        <v>0</v>
      </c>
      <c r="O45" s="33">
        <f t="shared" si="8"/>
        <v>93.176081662618259</v>
      </c>
      <c r="P45" s="37">
        <f t="shared" si="2"/>
        <v>96.396931673159557</v>
      </c>
      <c r="Q45" s="9" t="s">
        <v>12</v>
      </c>
      <c r="R45" s="55" t="s">
        <v>12</v>
      </c>
      <c r="S45" s="55">
        <v>2.7389999999999999</v>
      </c>
      <c r="T45" s="55">
        <v>2.899</v>
      </c>
      <c r="U45" s="55">
        <v>3.0830000000000002</v>
      </c>
      <c r="V45" s="3">
        <v>3.2610000000000001</v>
      </c>
      <c r="W45" s="3">
        <v>3.4670000000000001</v>
      </c>
      <c r="X45" s="3" t="s">
        <v>12</v>
      </c>
      <c r="Y45" s="3">
        <v>3.8889999999999998</v>
      </c>
      <c r="Z45" s="15" t="s">
        <v>12</v>
      </c>
      <c r="AA45" s="10">
        <f t="shared" si="3"/>
        <v>3.4670000000000001</v>
      </c>
      <c r="AB45" s="9">
        <f t="shared" si="4"/>
        <v>0.3839999999999999</v>
      </c>
      <c r="AC45" s="10">
        <f t="shared" si="5"/>
        <v>0.42199999999999971</v>
      </c>
      <c r="AD45" s="9"/>
      <c r="AE45" s="55"/>
      <c r="AF45" s="55"/>
      <c r="AG45" s="55"/>
      <c r="AH45" s="55"/>
      <c r="AI45" s="3"/>
      <c r="AJ45" s="3"/>
      <c r="AK45" s="3"/>
      <c r="AL45" s="3"/>
      <c r="AM45" s="15"/>
      <c r="AN45" s="10"/>
      <c r="AO45" s="9"/>
      <c r="AP45" s="10"/>
      <c r="AQ45" s="9"/>
      <c r="AR45" s="55"/>
      <c r="AS45" s="55"/>
      <c r="AT45" s="55"/>
      <c r="AU45" s="55"/>
      <c r="AV45" s="3"/>
      <c r="AW45" s="3"/>
      <c r="AX45" s="3"/>
      <c r="AY45" s="3"/>
      <c r="AZ45" s="15"/>
      <c r="BA45" s="10"/>
      <c r="BB45" s="9"/>
      <c r="BC45" s="10"/>
      <c r="BD45" s="9"/>
      <c r="BE45" s="3"/>
      <c r="BF45" s="15"/>
      <c r="BG45" s="15"/>
      <c r="BH45" s="9"/>
      <c r="BI45" s="10"/>
      <c r="BJ45" s="9"/>
      <c r="BK45" s="3"/>
      <c r="BL45" s="15"/>
      <c r="BM45" s="15"/>
      <c r="BN45" s="9"/>
      <c r="BO45" s="10"/>
      <c r="BP45">
        <f t="shared" si="9"/>
        <v>0</v>
      </c>
      <c r="BQ45" s="93">
        <f t="shared" si="10"/>
        <v>0</v>
      </c>
      <c r="BR45" s="93">
        <f t="shared" si="11"/>
        <v>0</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VLOOKUP(BS45,aslocaties_v01!$C$3:$AA$349,MATCH($K$3*10,aslocaties_v01!$C$2:$X$2),FALSE)</f>
        <v>#N/A</v>
      </c>
      <c r="BW45" s="93" t="e">
        <f t="shared" si="12"/>
        <v>#N/A</v>
      </c>
      <c r="BX45" s="93" t="e">
        <f t="shared" si="13"/>
        <v>#N/A</v>
      </c>
      <c r="BY45" s="94">
        <f t="shared" si="14"/>
        <v>999</v>
      </c>
      <c r="BZ45" s="94">
        <f t="shared" si="15"/>
        <v>999</v>
      </c>
      <c r="CA45" s="94" t="e">
        <f t="shared" si="16"/>
        <v>#N/A</v>
      </c>
      <c r="CB45" t="e">
        <f t="shared" si="17"/>
        <v>#N/A</v>
      </c>
      <c r="CC45" s="58" t="e">
        <f t="shared" si="18"/>
        <v>#N/A</v>
      </c>
      <c r="CD45" s="95" t="e">
        <f t="shared" si="19"/>
        <v>#N/A</v>
      </c>
      <c r="CE45" s="96" t="b">
        <f t="shared" si="20"/>
        <v>1</v>
      </c>
      <c r="CF45" t="e">
        <f t="shared" si="21"/>
        <v>#DIV/0!</v>
      </c>
      <c r="CG45" t="e">
        <f t="shared" si="22"/>
        <v>#DIV/0!</v>
      </c>
      <c r="CH45" s="84" t="b">
        <f t="shared" si="23"/>
        <v>0</v>
      </c>
      <c r="CI45" t="str">
        <f t="shared" si="24"/>
        <v/>
      </c>
      <c r="CJ45" t="e">
        <f t="shared" si="25"/>
        <v>#DIV/0!</v>
      </c>
      <c r="CK45" t="b">
        <f t="shared" si="26"/>
        <v>1</v>
      </c>
      <c r="CL45" s="84" t="e">
        <f t="shared" si="27"/>
        <v>#DIV/0!</v>
      </c>
      <c r="CM45" t="e">
        <f t="shared" si="28"/>
        <v>#DIV/0!</v>
      </c>
      <c r="CN45" t="e">
        <f t="shared" si="29"/>
        <v>#DIV/0!</v>
      </c>
      <c r="CO45" s="84">
        <f t="shared" si="30"/>
        <v>-1</v>
      </c>
      <c r="CP45" t="b">
        <f t="shared" si="31"/>
        <v>1</v>
      </c>
      <c r="CQ45" s="96" t="b">
        <f t="shared" si="32"/>
        <v>1</v>
      </c>
      <c r="CR45" t="b">
        <f t="shared" si="33"/>
        <v>1</v>
      </c>
      <c r="CS45" t="b">
        <f t="shared" si="34"/>
        <v>1</v>
      </c>
      <c r="CT45" t="b">
        <f t="shared" si="35"/>
        <v>1</v>
      </c>
      <c r="CU45" t="b">
        <f t="shared" si="36"/>
        <v>1</v>
      </c>
      <c r="CV45" s="84" t="b">
        <f t="shared" si="37"/>
        <v>1</v>
      </c>
      <c r="CW45" t="b">
        <f t="shared" si="38"/>
        <v>1</v>
      </c>
      <c r="CX45" t="b">
        <f t="shared" si="39"/>
        <v>1</v>
      </c>
      <c r="CY45" t="b">
        <f t="shared" si="40"/>
        <v>1</v>
      </c>
      <c r="CZ45" t="b">
        <f t="shared" si="41"/>
        <v>1</v>
      </c>
      <c r="DA45" s="84">
        <f t="shared" si="42"/>
        <v>0</v>
      </c>
      <c r="DB45" t="e">
        <f t="shared" si="43"/>
        <v>#N/A</v>
      </c>
    </row>
    <row r="46" spans="1:106" ht="13.5" thickBot="1">
      <c r="A46" s="9">
        <v>664</v>
      </c>
      <c r="B46" s="3">
        <v>1</v>
      </c>
      <c r="C46" s="3" t="s">
        <v>494</v>
      </c>
      <c r="D46" s="3" t="s">
        <v>12</v>
      </c>
      <c r="E46" s="3" t="s">
        <v>12</v>
      </c>
      <c r="F46" s="3">
        <v>116560.57799999999</v>
      </c>
      <c r="G46" s="15">
        <v>418566.18800000002</v>
      </c>
      <c r="H46" s="35" t="str">
        <f t="shared" si="0"/>
        <v>ja</v>
      </c>
      <c r="I46" s="155" t="s">
        <v>2402</v>
      </c>
      <c r="J46" s="20" t="s">
        <v>456</v>
      </c>
      <c r="K46" s="97">
        <v>10000</v>
      </c>
      <c r="L46" s="28">
        <f t="shared" si="6"/>
        <v>0.24</v>
      </c>
      <c r="M46" s="28">
        <f t="shared" si="7"/>
        <v>0</v>
      </c>
      <c r="N46" s="56">
        <f t="shared" si="1"/>
        <v>0</v>
      </c>
      <c r="O46" s="33">
        <f t="shared" si="8"/>
        <v>96.396931673159557</v>
      </c>
      <c r="P46" s="37">
        <f t="shared" si="2"/>
        <v>99.267537191170675</v>
      </c>
      <c r="Q46" s="9" t="s">
        <v>12</v>
      </c>
      <c r="R46" s="55" t="s">
        <v>12</v>
      </c>
      <c r="S46" s="55">
        <v>2.7410000000000001</v>
      </c>
      <c r="T46" s="55">
        <v>2.9009999999999998</v>
      </c>
      <c r="U46" s="55">
        <v>3.085</v>
      </c>
      <c r="V46" s="3">
        <v>3.262</v>
      </c>
      <c r="W46" s="3">
        <v>3.4689999999999999</v>
      </c>
      <c r="X46" s="3" t="s">
        <v>12</v>
      </c>
      <c r="Y46" s="3">
        <v>3.891</v>
      </c>
      <c r="Z46" s="15" t="s">
        <v>12</v>
      </c>
      <c r="AA46" s="10">
        <f t="shared" si="3"/>
        <v>3.4689999999999999</v>
      </c>
      <c r="AB46" s="9">
        <f t="shared" si="4"/>
        <v>0.3839999999999999</v>
      </c>
      <c r="AC46" s="10">
        <f t="shared" si="5"/>
        <v>0.42200000000000015</v>
      </c>
      <c r="AD46" s="9"/>
      <c r="AE46" s="55"/>
      <c r="AF46" s="55"/>
      <c r="AG46" s="55"/>
      <c r="AH46" s="55"/>
      <c r="AI46" s="3"/>
      <c r="AJ46" s="3"/>
      <c r="AK46" s="3"/>
      <c r="AL46" s="3"/>
      <c r="AM46" s="15"/>
      <c r="AN46" s="10"/>
      <c r="AO46" s="9"/>
      <c r="AP46" s="10"/>
      <c r="AQ46" s="9"/>
      <c r="AR46" s="55"/>
      <c r="AS46" s="55"/>
      <c r="AT46" s="55"/>
      <c r="AU46" s="55"/>
      <c r="AV46" s="3"/>
      <c r="AW46" s="3"/>
      <c r="AX46" s="3"/>
      <c r="AY46" s="3"/>
      <c r="AZ46" s="15"/>
      <c r="BA46" s="10"/>
      <c r="BB46" s="9"/>
      <c r="BC46" s="10"/>
      <c r="BD46" s="9"/>
      <c r="BE46" s="3"/>
      <c r="BF46" s="15"/>
      <c r="BG46" s="15"/>
      <c r="BH46" s="9"/>
      <c r="BI46" s="10"/>
      <c r="BJ46" s="9"/>
      <c r="BK46" s="3"/>
      <c r="BL46" s="15"/>
      <c r="BM46" s="15"/>
      <c r="BN46" s="9"/>
      <c r="BO46" s="10"/>
      <c r="BP46">
        <f t="shared" si="9"/>
        <v>0</v>
      </c>
      <c r="BQ46" s="93">
        <f t="shared" si="10"/>
        <v>0</v>
      </c>
      <c r="BR46" s="93">
        <f t="shared" si="11"/>
        <v>0</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VLOOKUP(BS46,aslocaties_v01!$C$3:$AA$349,MATCH($K$3*10,aslocaties_v01!$C$2:$X$2),FALSE)</f>
        <v>#N/A</v>
      </c>
      <c r="BW46" s="93" t="e">
        <f t="shared" si="12"/>
        <v>#N/A</v>
      </c>
      <c r="BX46" s="93" t="e">
        <f t="shared" si="13"/>
        <v>#N/A</v>
      </c>
      <c r="BY46" s="94">
        <f t="shared" si="14"/>
        <v>999</v>
      </c>
      <c r="BZ46" s="94">
        <f t="shared" si="15"/>
        <v>999</v>
      </c>
      <c r="CA46" s="94" t="e">
        <f t="shared" si="16"/>
        <v>#N/A</v>
      </c>
      <c r="CB46" t="e">
        <f t="shared" si="17"/>
        <v>#N/A</v>
      </c>
      <c r="CC46" s="58" t="e">
        <f t="shared" si="18"/>
        <v>#N/A</v>
      </c>
      <c r="CD46" s="95" t="e">
        <f t="shared" si="19"/>
        <v>#N/A</v>
      </c>
      <c r="CE46" s="96" t="b">
        <f t="shared" si="20"/>
        <v>1</v>
      </c>
      <c r="CF46" t="e">
        <f t="shared" si="21"/>
        <v>#DIV/0!</v>
      </c>
      <c r="CG46" t="e">
        <f t="shared" si="22"/>
        <v>#DIV/0!</v>
      </c>
      <c r="CH46" s="84" t="b">
        <f t="shared" si="23"/>
        <v>0</v>
      </c>
      <c r="CI46" t="str">
        <f t="shared" si="24"/>
        <v/>
      </c>
      <c r="CJ46" t="e">
        <f t="shared" si="25"/>
        <v>#DIV/0!</v>
      </c>
      <c r="CK46" t="b">
        <f t="shared" si="26"/>
        <v>1</v>
      </c>
      <c r="CL46" s="84" t="e">
        <f t="shared" si="27"/>
        <v>#DIV/0!</v>
      </c>
      <c r="CM46" t="e">
        <f t="shared" si="28"/>
        <v>#DIV/0!</v>
      </c>
      <c r="CN46" t="e">
        <f t="shared" si="29"/>
        <v>#DIV/0!</v>
      </c>
      <c r="CO46" s="84">
        <f t="shared" si="30"/>
        <v>-1</v>
      </c>
      <c r="CP46" t="b">
        <f t="shared" si="31"/>
        <v>1</v>
      </c>
      <c r="CQ46" s="96" t="b">
        <f t="shared" si="32"/>
        <v>1</v>
      </c>
      <c r="CR46" t="b">
        <f t="shared" si="33"/>
        <v>1</v>
      </c>
      <c r="CS46" t="b">
        <f t="shared" si="34"/>
        <v>1</v>
      </c>
      <c r="CT46" t="b">
        <f t="shared" si="35"/>
        <v>1</v>
      </c>
      <c r="CU46" t="b">
        <f t="shared" si="36"/>
        <v>1</v>
      </c>
      <c r="CV46" s="84" t="b">
        <f t="shared" si="37"/>
        <v>1</v>
      </c>
      <c r="CW46" t="b">
        <f t="shared" si="38"/>
        <v>1</v>
      </c>
      <c r="CX46" t="b">
        <f t="shared" si="39"/>
        <v>1</v>
      </c>
      <c r="CY46" t="b">
        <f t="shared" si="40"/>
        <v>1</v>
      </c>
      <c r="CZ46" t="b">
        <f t="shared" si="41"/>
        <v>1</v>
      </c>
      <c r="DA46" s="84">
        <f t="shared" si="42"/>
        <v>0</v>
      </c>
      <c r="DB46" t="e">
        <f t="shared" si="43"/>
        <v>#N/A</v>
      </c>
    </row>
    <row r="47" spans="1:106" ht="13.5" thickBot="1">
      <c r="A47" s="9">
        <v>665</v>
      </c>
      <c r="B47" s="3">
        <v>1</v>
      </c>
      <c r="C47" s="3" t="s">
        <v>495</v>
      </c>
      <c r="D47" s="3" t="s">
        <v>12</v>
      </c>
      <c r="E47" s="3" t="s">
        <v>12</v>
      </c>
      <c r="F47" s="3">
        <v>116659.836</v>
      </c>
      <c r="G47" s="15">
        <v>418564.81199999998</v>
      </c>
      <c r="H47" s="35" t="str">
        <f t="shared" si="0"/>
        <v>ja</v>
      </c>
      <c r="I47" s="155" t="s">
        <v>2402</v>
      </c>
      <c r="J47" s="20" t="s">
        <v>456</v>
      </c>
      <c r="K47" s="97">
        <v>10000</v>
      </c>
      <c r="L47" s="28">
        <f t="shared" si="6"/>
        <v>0.24</v>
      </c>
      <c r="M47" s="28">
        <f t="shared" si="7"/>
        <v>0</v>
      </c>
      <c r="N47" s="56">
        <f t="shared" si="1"/>
        <v>0</v>
      </c>
      <c r="O47" s="33">
        <f t="shared" si="8"/>
        <v>99.267537191170675</v>
      </c>
      <c r="P47" s="37">
        <f t="shared" si="2"/>
        <v>101.6781870019344</v>
      </c>
      <c r="Q47" s="9" t="s">
        <v>12</v>
      </c>
      <c r="R47" s="55" t="s">
        <v>12</v>
      </c>
      <c r="S47" s="55">
        <v>2.7429999999999999</v>
      </c>
      <c r="T47" s="55">
        <v>2.9039999999999999</v>
      </c>
      <c r="U47" s="55">
        <v>3.0880000000000001</v>
      </c>
      <c r="V47" s="3">
        <v>3.266</v>
      </c>
      <c r="W47" s="3">
        <v>3.472</v>
      </c>
      <c r="X47" s="3" t="s">
        <v>12</v>
      </c>
      <c r="Y47" s="3">
        <v>3.895</v>
      </c>
      <c r="Z47" s="15" t="s">
        <v>12</v>
      </c>
      <c r="AA47" s="10">
        <f t="shared" si="3"/>
        <v>3.472</v>
      </c>
      <c r="AB47" s="9">
        <f t="shared" si="4"/>
        <v>0.3839999999999999</v>
      </c>
      <c r="AC47" s="10">
        <f t="shared" si="5"/>
        <v>0.42300000000000004</v>
      </c>
      <c r="AD47" s="9"/>
      <c r="AE47" s="55"/>
      <c r="AF47" s="55"/>
      <c r="AG47" s="55"/>
      <c r="AH47" s="55"/>
      <c r="AI47" s="3"/>
      <c r="AJ47" s="3"/>
      <c r="AK47" s="3"/>
      <c r="AL47" s="3"/>
      <c r="AM47" s="15"/>
      <c r="AN47" s="10"/>
      <c r="AO47" s="9"/>
      <c r="AP47" s="10"/>
      <c r="AQ47" s="9"/>
      <c r="AR47" s="55"/>
      <c r="AS47" s="55"/>
      <c r="AT47" s="55"/>
      <c r="AU47" s="55"/>
      <c r="AV47" s="3"/>
      <c r="AW47" s="3"/>
      <c r="AX47" s="3"/>
      <c r="AY47" s="3"/>
      <c r="AZ47" s="15"/>
      <c r="BA47" s="10"/>
      <c r="BB47" s="9"/>
      <c r="BC47" s="10"/>
      <c r="BD47" s="9"/>
      <c r="BE47" s="3"/>
      <c r="BF47" s="15"/>
      <c r="BG47" s="15"/>
      <c r="BH47" s="9"/>
      <c r="BI47" s="10"/>
      <c r="BJ47" s="9"/>
      <c r="BK47" s="3"/>
      <c r="BL47" s="15"/>
      <c r="BM47" s="15"/>
      <c r="BN47" s="9"/>
      <c r="BO47" s="10"/>
      <c r="BP47">
        <f t="shared" si="9"/>
        <v>0</v>
      </c>
      <c r="BQ47" s="93">
        <f t="shared" si="10"/>
        <v>0</v>
      </c>
      <c r="BR47" s="93">
        <f t="shared" si="11"/>
        <v>0</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VLOOKUP(BS47,aslocaties_v01!$C$3:$AA$349,MATCH($K$3*10,aslocaties_v01!$C$2:$X$2),FALSE)</f>
        <v>#N/A</v>
      </c>
      <c r="BW47" s="93" t="e">
        <f t="shared" si="12"/>
        <v>#N/A</v>
      </c>
      <c r="BX47" s="93" t="e">
        <f t="shared" si="13"/>
        <v>#N/A</v>
      </c>
      <c r="BY47" s="94">
        <f t="shared" si="14"/>
        <v>999</v>
      </c>
      <c r="BZ47" s="94">
        <f t="shared" si="15"/>
        <v>999</v>
      </c>
      <c r="CA47" s="94" t="e">
        <f t="shared" si="16"/>
        <v>#N/A</v>
      </c>
      <c r="CB47" t="e">
        <f t="shared" si="17"/>
        <v>#N/A</v>
      </c>
      <c r="CC47" s="58" t="e">
        <f t="shared" si="18"/>
        <v>#N/A</v>
      </c>
      <c r="CD47" s="95" t="e">
        <f t="shared" si="19"/>
        <v>#N/A</v>
      </c>
      <c r="CE47" s="96" t="b">
        <f t="shared" si="20"/>
        <v>1</v>
      </c>
      <c r="CF47" t="e">
        <f t="shared" si="21"/>
        <v>#DIV/0!</v>
      </c>
      <c r="CG47" t="e">
        <f t="shared" si="22"/>
        <v>#DIV/0!</v>
      </c>
      <c r="CH47" s="84" t="b">
        <f t="shared" si="23"/>
        <v>0</v>
      </c>
      <c r="CI47" t="str">
        <f t="shared" si="24"/>
        <v/>
      </c>
      <c r="CJ47" t="e">
        <f t="shared" si="25"/>
        <v>#DIV/0!</v>
      </c>
      <c r="CK47" t="b">
        <f t="shared" si="26"/>
        <v>1</v>
      </c>
      <c r="CL47" s="84" t="e">
        <f t="shared" si="27"/>
        <v>#DIV/0!</v>
      </c>
      <c r="CM47" t="e">
        <f t="shared" si="28"/>
        <v>#DIV/0!</v>
      </c>
      <c r="CN47" t="e">
        <f t="shared" si="29"/>
        <v>#DIV/0!</v>
      </c>
      <c r="CO47" s="84">
        <f t="shared" si="30"/>
        <v>-1</v>
      </c>
      <c r="CP47" t="b">
        <f t="shared" si="31"/>
        <v>1</v>
      </c>
      <c r="CQ47" s="96" t="b">
        <f t="shared" si="32"/>
        <v>1</v>
      </c>
      <c r="CR47" t="b">
        <f t="shared" si="33"/>
        <v>1</v>
      </c>
      <c r="CS47" t="b">
        <f t="shared" si="34"/>
        <v>1</v>
      </c>
      <c r="CT47" t="b">
        <f t="shared" si="35"/>
        <v>1</v>
      </c>
      <c r="CU47" t="b">
        <f t="shared" si="36"/>
        <v>1</v>
      </c>
      <c r="CV47" s="84" t="b">
        <f t="shared" si="37"/>
        <v>1</v>
      </c>
      <c r="CW47" t="b">
        <f t="shared" si="38"/>
        <v>1</v>
      </c>
      <c r="CX47" t="b">
        <f t="shared" si="39"/>
        <v>1</v>
      </c>
      <c r="CY47" t="b">
        <f t="shared" si="40"/>
        <v>1</v>
      </c>
      <c r="CZ47" t="b">
        <f t="shared" si="41"/>
        <v>1</v>
      </c>
      <c r="DA47" s="84">
        <f t="shared" si="42"/>
        <v>0</v>
      </c>
      <c r="DB47" t="e">
        <f t="shared" si="43"/>
        <v>#N/A</v>
      </c>
    </row>
    <row r="48" spans="1:106" ht="13.5" thickBot="1">
      <c r="A48" s="9">
        <v>666</v>
      </c>
      <c r="B48" s="3">
        <v>1</v>
      </c>
      <c r="C48" s="3" t="s">
        <v>496</v>
      </c>
      <c r="D48" s="3" t="s">
        <v>12</v>
      </c>
      <c r="E48" s="3" t="s">
        <v>12</v>
      </c>
      <c r="F48" s="3">
        <v>116761.492</v>
      </c>
      <c r="G48" s="15">
        <v>418562.68800000002</v>
      </c>
      <c r="H48" s="35" t="str">
        <f t="shared" si="0"/>
        <v>ja</v>
      </c>
      <c r="I48" s="155" t="s">
        <v>2402</v>
      </c>
      <c r="J48" s="20" t="s">
        <v>456</v>
      </c>
      <c r="K48" s="97">
        <v>10000</v>
      </c>
      <c r="L48" s="28">
        <f t="shared" si="6"/>
        <v>0.24</v>
      </c>
      <c r="M48" s="28">
        <f t="shared" si="7"/>
        <v>0</v>
      </c>
      <c r="N48" s="56">
        <f t="shared" si="1"/>
        <v>0</v>
      </c>
      <c r="O48" s="33">
        <f t="shared" si="8"/>
        <v>101.6781870019344</v>
      </c>
      <c r="P48" s="37">
        <f t="shared" si="2"/>
        <v>120.20659882050099</v>
      </c>
      <c r="Q48" s="9" t="s">
        <v>12</v>
      </c>
      <c r="R48" s="55" t="s">
        <v>12</v>
      </c>
      <c r="S48" s="55">
        <v>2.7450000000000001</v>
      </c>
      <c r="T48" s="55">
        <v>2.907</v>
      </c>
      <c r="U48" s="55">
        <v>3.0910000000000002</v>
      </c>
      <c r="V48" s="3">
        <v>3.2690000000000001</v>
      </c>
      <c r="W48" s="3">
        <v>3.4750000000000001</v>
      </c>
      <c r="X48" s="3" t="s">
        <v>12</v>
      </c>
      <c r="Y48" s="3">
        <v>3.8980000000000001</v>
      </c>
      <c r="Z48" s="15" t="s">
        <v>12</v>
      </c>
      <c r="AA48" s="10">
        <f t="shared" si="3"/>
        <v>3.4750000000000001</v>
      </c>
      <c r="AB48" s="9">
        <f t="shared" si="4"/>
        <v>0.3839999999999999</v>
      </c>
      <c r="AC48" s="10">
        <f t="shared" si="5"/>
        <v>0.42300000000000004</v>
      </c>
      <c r="AD48" s="9"/>
      <c r="AE48" s="55"/>
      <c r="AF48" s="55"/>
      <c r="AG48" s="55"/>
      <c r="AH48" s="55"/>
      <c r="AI48" s="3"/>
      <c r="AJ48" s="3"/>
      <c r="AK48" s="3"/>
      <c r="AL48" s="3"/>
      <c r="AM48" s="15"/>
      <c r="AN48" s="10"/>
      <c r="AO48" s="9"/>
      <c r="AP48" s="10"/>
      <c r="AQ48" s="9"/>
      <c r="AR48" s="55"/>
      <c r="AS48" s="55"/>
      <c r="AT48" s="55"/>
      <c r="AU48" s="55"/>
      <c r="AV48" s="3"/>
      <c r="AW48" s="3"/>
      <c r="AX48" s="3"/>
      <c r="AY48" s="3"/>
      <c r="AZ48" s="15"/>
      <c r="BA48" s="10"/>
      <c r="BB48" s="9"/>
      <c r="BC48" s="10"/>
      <c r="BD48" s="9"/>
      <c r="BE48" s="3"/>
      <c r="BF48" s="15"/>
      <c r="BG48" s="15"/>
      <c r="BH48" s="9"/>
      <c r="BI48" s="10"/>
      <c r="BJ48" s="9"/>
      <c r="BK48" s="3"/>
      <c r="BL48" s="15"/>
      <c r="BM48" s="15"/>
      <c r="BN48" s="9"/>
      <c r="BO48" s="10"/>
      <c r="BP48">
        <f t="shared" si="9"/>
        <v>0</v>
      </c>
      <c r="BQ48" s="93">
        <f t="shared" si="10"/>
        <v>0</v>
      </c>
      <c r="BR48" s="93">
        <f t="shared" si="11"/>
        <v>0</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VLOOKUP(BS48,aslocaties_v01!$C$3:$AA$349,MATCH($K$3*10,aslocaties_v01!$C$2:$X$2),FALSE)</f>
        <v>#N/A</v>
      </c>
      <c r="BW48" s="93" t="e">
        <f t="shared" si="12"/>
        <v>#N/A</v>
      </c>
      <c r="BX48" s="93" t="e">
        <f t="shared" si="13"/>
        <v>#N/A</v>
      </c>
      <c r="BY48" s="94">
        <f t="shared" si="14"/>
        <v>999</v>
      </c>
      <c r="BZ48" s="94">
        <f t="shared" si="15"/>
        <v>999</v>
      </c>
      <c r="CA48" s="94" t="e">
        <f t="shared" si="16"/>
        <v>#N/A</v>
      </c>
      <c r="CB48" t="e">
        <f t="shared" si="17"/>
        <v>#N/A</v>
      </c>
      <c r="CC48" s="58" t="e">
        <f t="shared" si="18"/>
        <v>#N/A</v>
      </c>
      <c r="CD48" s="95" t="e">
        <f t="shared" si="19"/>
        <v>#N/A</v>
      </c>
      <c r="CE48" s="96" t="b">
        <f t="shared" si="20"/>
        <v>1</v>
      </c>
      <c r="CF48" t="e">
        <f t="shared" si="21"/>
        <v>#DIV/0!</v>
      </c>
      <c r="CG48" t="e">
        <f t="shared" si="22"/>
        <v>#DIV/0!</v>
      </c>
      <c r="CH48" s="84" t="b">
        <f t="shared" si="23"/>
        <v>0</v>
      </c>
      <c r="CI48" t="str">
        <f t="shared" si="24"/>
        <v/>
      </c>
      <c r="CJ48" t="e">
        <f t="shared" si="25"/>
        <v>#DIV/0!</v>
      </c>
      <c r="CK48" t="b">
        <f t="shared" si="26"/>
        <v>1</v>
      </c>
      <c r="CL48" s="84" t="e">
        <f t="shared" si="27"/>
        <v>#DIV/0!</v>
      </c>
      <c r="CM48" t="e">
        <f t="shared" si="28"/>
        <v>#DIV/0!</v>
      </c>
      <c r="CN48" t="e">
        <f t="shared" si="29"/>
        <v>#DIV/0!</v>
      </c>
      <c r="CO48" s="84">
        <f t="shared" si="30"/>
        <v>-1</v>
      </c>
      <c r="CP48" t="b">
        <f t="shared" si="31"/>
        <v>1</v>
      </c>
      <c r="CQ48" s="96" t="b">
        <f t="shared" si="32"/>
        <v>1</v>
      </c>
      <c r="CR48" t="b">
        <f t="shared" si="33"/>
        <v>1</v>
      </c>
      <c r="CS48" t="b">
        <f t="shared" si="34"/>
        <v>1</v>
      </c>
      <c r="CT48" t="b">
        <f t="shared" si="35"/>
        <v>1</v>
      </c>
      <c r="CU48" t="b">
        <f t="shared" si="36"/>
        <v>1</v>
      </c>
      <c r="CV48" s="84" t="b">
        <f t="shared" si="37"/>
        <v>1</v>
      </c>
      <c r="CW48" t="b">
        <f t="shared" si="38"/>
        <v>1</v>
      </c>
      <c r="CX48" t="b">
        <f t="shared" si="39"/>
        <v>1</v>
      </c>
      <c r="CY48" t="b">
        <f t="shared" si="40"/>
        <v>1</v>
      </c>
      <c r="CZ48" t="b">
        <f t="shared" si="41"/>
        <v>1</v>
      </c>
      <c r="DA48" s="84">
        <f t="shared" si="42"/>
        <v>0</v>
      </c>
      <c r="DB48" t="e">
        <f t="shared" si="43"/>
        <v>#N/A</v>
      </c>
    </row>
    <row r="49" spans="1:106" ht="13.5" thickBot="1">
      <c r="A49" s="9">
        <v>667</v>
      </c>
      <c r="B49" s="3">
        <v>1</v>
      </c>
      <c r="C49" s="3" t="s">
        <v>497</v>
      </c>
      <c r="D49" s="3" t="s">
        <v>12</v>
      </c>
      <c r="E49" s="3" t="s">
        <v>12</v>
      </c>
      <c r="F49" s="3">
        <v>116841</v>
      </c>
      <c r="G49" s="15">
        <v>418652.84399999998</v>
      </c>
      <c r="H49" s="35" t="str">
        <f t="shared" si="0"/>
        <v>ja</v>
      </c>
      <c r="I49" s="155" t="s">
        <v>2402</v>
      </c>
      <c r="J49" s="20" t="s">
        <v>456</v>
      </c>
      <c r="K49" s="97">
        <v>10000</v>
      </c>
      <c r="L49" s="28">
        <f t="shared" si="6"/>
        <v>0.24</v>
      </c>
      <c r="M49" s="28">
        <f t="shared" si="7"/>
        <v>0</v>
      </c>
      <c r="N49" s="56">
        <f t="shared" si="1"/>
        <v>0</v>
      </c>
      <c r="O49" s="33">
        <f t="shared" si="8"/>
        <v>120.20659882050099</v>
      </c>
      <c r="P49" s="37">
        <f t="shared" si="2"/>
        <v>90.758440973831071</v>
      </c>
      <c r="Q49" s="9" t="s">
        <v>12</v>
      </c>
      <c r="R49" s="55" t="s">
        <v>12</v>
      </c>
      <c r="S49" s="55">
        <v>2.7469999999999999</v>
      </c>
      <c r="T49" s="55">
        <v>2.91</v>
      </c>
      <c r="U49" s="55">
        <v>3.0939999999999999</v>
      </c>
      <c r="V49" s="3">
        <v>3.2719999999999998</v>
      </c>
      <c r="W49" s="3">
        <v>3.4790000000000001</v>
      </c>
      <c r="X49" s="3" t="s">
        <v>12</v>
      </c>
      <c r="Y49" s="3">
        <v>3.9020000000000001</v>
      </c>
      <c r="Z49" s="15" t="s">
        <v>12</v>
      </c>
      <c r="AA49" s="10">
        <f t="shared" si="3"/>
        <v>3.4790000000000001</v>
      </c>
      <c r="AB49" s="9">
        <f t="shared" si="4"/>
        <v>0.38500000000000023</v>
      </c>
      <c r="AC49" s="10">
        <f t="shared" si="5"/>
        <v>0.42300000000000004</v>
      </c>
      <c r="AD49" s="9"/>
      <c r="AE49" s="55"/>
      <c r="AF49" s="55"/>
      <c r="AG49" s="55"/>
      <c r="AH49" s="55"/>
      <c r="AI49" s="3"/>
      <c r="AJ49" s="3"/>
      <c r="AK49" s="3"/>
      <c r="AL49" s="3"/>
      <c r="AM49" s="15"/>
      <c r="AN49" s="10"/>
      <c r="AO49" s="9"/>
      <c r="AP49" s="10"/>
      <c r="AQ49" s="9"/>
      <c r="AR49" s="55"/>
      <c r="AS49" s="55"/>
      <c r="AT49" s="55"/>
      <c r="AU49" s="55"/>
      <c r="AV49" s="3"/>
      <c r="AW49" s="3"/>
      <c r="AX49" s="3"/>
      <c r="AY49" s="3"/>
      <c r="AZ49" s="15"/>
      <c r="BA49" s="10"/>
      <c r="BB49" s="9"/>
      <c r="BC49" s="10"/>
      <c r="BD49" s="9"/>
      <c r="BE49" s="3"/>
      <c r="BF49" s="15"/>
      <c r="BG49" s="15"/>
      <c r="BH49" s="9"/>
      <c r="BI49" s="10"/>
      <c r="BJ49" s="9"/>
      <c r="BK49" s="3"/>
      <c r="BL49" s="15"/>
      <c r="BM49" s="15"/>
      <c r="BN49" s="9"/>
      <c r="BO49" s="10"/>
      <c r="BP49">
        <f t="shared" si="9"/>
        <v>0</v>
      </c>
      <c r="BQ49" s="93">
        <f t="shared" si="10"/>
        <v>0</v>
      </c>
      <c r="BR49" s="93">
        <f t="shared" si="11"/>
        <v>0</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VLOOKUP(BS49,aslocaties_v01!$C$3:$AA$349,MATCH($K$3*10,aslocaties_v01!$C$2:$X$2),FALSE)</f>
        <v>#N/A</v>
      </c>
      <c r="BW49" s="93" t="e">
        <f t="shared" si="12"/>
        <v>#N/A</v>
      </c>
      <c r="BX49" s="93" t="e">
        <f t="shared" si="13"/>
        <v>#N/A</v>
      </c>
      <c r="BY49" s="94">
        <f t="shared" si="14"/>
        <v>999</v>
      </c>
      <c r="BZ49" s="94">
        <f t="shared" si="15"/>
        <v>999</v>
      </c>
      <c r="CA49" s="94" t="e">
        <f t="shared" si="16"/>
        <v>#N/A</v>
      </c>
      <c r="CB49" t="e">
        <f t="shared" si="17"/>
        <v>#N/A</v>
      </c>
      <c r="CC49" s="58" t="e">
        <f t="shared" si="18"/>
        <v>#N/A</v>
      </c>
      <c r="CD49" s="95" t="e">
        <f t="shared" si="19"/>
        <v>#N/A</v>
      </c>
      <c r="CE49" s="96" t="b">
        <f t="shared" si="20"/>
        <v>1</v>
      </c>
      <c r="CF49" t="e">
        <f t="shared" si="21"/>
        <v>#DIV/0!</v>
      </c>
      <c r="CG49" t="e">
        <f t="shared" si="22"/>
        <v>#DIV/0!</v>
      </c>
      <c r="CH49" s="84" t="b">
        <f t="shared" si="23"/>
        <v>0</v>
      </c>
      <c r="CI49" t="str">
        <f t="shared" si="24"/>
        <v/>
      </c>
      <c r="CJ49" t="e">
        <f t="shared" si="25"/>
        <v>#DIV/0!</v>
      </c>
      <c r="CK49" t="b">
        <f t="shared" si="26"/>
        <v>1</v>
      </c>
      <c r="CL49" s="84" t="e">
        <f t="shared" si="27"/>
        <v>#DIV/0!</v>
      </c>
      <c r="CM49" t="e">
        <f t="shared" si="28"/>
        <v>#DIV/0!</v>
      </c>
      <c r="CN49" t="e">
        <f t="shared" si="29"/>
        <v>#DIV/0!</v>
      </c>
      <c r="CO49" s="84">
        <f t="shared" si="30"/>
        <v>-1</v>
      </c>
      <c r="CP49" t="b">
        <f t="shared" si="31"/>
        <v>1</v>
      </c>
      <c r="CQ49" s="96" t="b">
        <f t="shared" si="32"/>
        <v>1</v>
      </c>
      <c r="CR49" t="b">
        <f t="shared" si="33"/>
        <v>1</v>
      </c>
      <c r="CS49" t="b">
        <f t="shared" si="34"/>
        <v>1</v>
      </c>
      <c r="CT49" t="b">
        <f t="shared" si="35"/>
        <v>1</v>
      </c>
      <c r="CU49" t="b">
        <f t="shared" si="36"/>
        <v>1</v>
      </c>
      <c r="CV49" s="84" t="b">
        <f t="shared" si="37"/>
        <v>1</v>
      </c>
      <c r="CW49" t="b">
        <f t="shared" si="38"/>
        <v>1</v>
      </c>
      <c r="CX49" t="b">
        <f t="shared" si="39"/>
        <v>1</v>
      </c>
      <c r="CY49" t="b">
        <f t="shared" si="40"/>
        <v>1</v>
      </c>
      <c r="CZ49" t="b">
        <f t="shared" si="41"/>
        <v>1</v>
      </c>
      <c r="DA49" s="84">
        <f t="shared" si="42"/>
        <v>0</v>
      </c>
      <c r="DB49" t="e">
        <f t="shared" si="43"/>
        <v>#N/A</v>
      </c>
    </row>
    <row r="50" spans="1:106" ht="13.5" thickBot="1">
      <c r="A50" s="9">
        <v>668</v>
      </c>
      <c r="B50" s="3">
        <v>1</v>
      </c>
      <c r="C50" s="3" t="s">
        <v>498</v>
      </c>
      <c r="D50" s="3" t="s">
        <v>12</v>
      </c>
      <c r="E50" s="3" t="s">
        <v>12</v>
      </c>
      <c r="F50" s="3">
        <v>116920.67200000001</v>
      </c>
      <c r="G50" s="15">
        <v>418696.31199999998</v>
      </c>
      <c r="H50" s="35" t="str">
        <f t="shared" si="0"/>
        <v>ja</v>
      </c>
      <c r="I50" s="155" t="s">
        <v>2402</v>
      </c>
      <c r="J50" s="20" t="s">
        <v>456</v>
      </c>
      <c r="K50" s="97">
        <v>10000</v>
      </c>
      <c r="L50" s="28">
        <f t="shared" si="6"/>
        <v>0.24</v>
      </c>
      <c r="M50" s="28">
        <f t="shared" si="7"/>
        <v>0</v>
      </c>
      <c r="N50" s="56">
        <f t="shared" si="1"/>
        <v>0</v>
      </c>
      <c r="O50" s="33">
        <f t="shared" si="8"/>
        <v>90.758440973831071</v>
      </c>
      <c r="P50" s="37">
        <f t="shared" si="2"/>
        <v>91.618518701199449</v>
      </c>
      <c r="Q50" s="9" t="s">
        <v>12</v>
      </c>
      <c r="R50" s="55" t="s">
        <v>12</v>
      </c>
      <c r="S50" s="55">
        <v>2.7490000000000001</v>
      </c>
      <c r="T50" s="55">
        <v>2.9119999999999999</v>
      </c>
      <c r="U50" s="55">
        <v>3.0960000000000001</v>
      </c>
      <c r="V50" s="3">
        <v>3.2749999999999999</v>
      </c>
      <c r="W50" s="3">
        <v>3.4820000000000002</v>
      </c>
      <c r="X50" s="3" t="s">
        <v>12</v>
      </c>
      <c r="Y50" s="3">
        <v>3.9049999999999998</v>
      </c>
      <c r="Z50" s="15" t="s">
        <v>12</v>
      </c>
      <c r="AA50" s="10">
        <f t="shared" si="3"/>
        <v>3.4820000000000002</v>
      </c>
      <c r="AB50" s="9">
        <f t="shared" si="4"/>
        <v>0.38600000000000012</v>
      </c>
      <c r="AC50" s="10">
        <f t="shared" si="5"/>
        <v>0.4229999999999996</v>
      </c>
      <c r="AD50" s="9"/>
      <c r="AE50" s="55"/>
      <c r="AF50" s="55"/>
      <c r="AG50" s="55"/>
      <c r="AH50" s="55"/>
      <c r="AI50" s="3"/>
      <c r="AJ50" s="3"/>
      <c r="AK50" s="3"/>
      <c r="AL50" s="3"/>
      <c r="AM50" s="15"/>
      <c r="AN50" s="10"/>
      <c r="AO50" s="9"/>
      <c r="AP50" s="10"/>
      <c r="AQ50" s="9"/>
      <c r="AR50" s="55"/>
      <c r="AS50" s="55"/>
      <c r="AT50" s="55"/>
      <c r="AU50" s="55"/>
      <c r="AV50" s="3"/>
      <c r="AW50" s="3"/>
      <c r="AX50" s="3"/>
      <c r="AY50" s="3"/>
      <c r="AZ50" s="15"/>
      <c r="BA50" s="10"/>
      <c r="BB50" s="9"/>
      <c r="BC50" s="10"/>
      <c r="BD50" s="9"/>
      <c r="BE50" s="3"/>
      <c r="BF50" s="15"/>
      <c r="BG50" s="15"/>
      <c r="BH50" s="9"/>
      <c r="BI50" s="10"/>
      <c r="BJ50" s="9"/>
      <c r="BK50" s="3"/>
      <c r="BL50" s="15"/>
      <c r="BM50" s="15"/>
      <c r="BN50" s="9"/>
      <c r="BO50" s="10"/>
      <c r="BP50">
        <f t="shared" si="9"/>
        <v>0</v>
      </c>
      <c r="BQ50" s="93">
        <f t="shared" si="10"/>
        <v>0</v>
      </c>
      <c r="BR50" s="93">
        <f t="shared" si="11"/>
        <v>0</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VLOOKUP(BS50,aslocaties_v01!$C$3:$AA$349,MATCH($K$3*10,aslocaties_v01!$C$2:$X$2),FALSE)</f>
        <v>#N/A</v>
      </c>
      <c r="BW50" s="93" t="e">
        <f t="shared" si="12"/>
        <v>#N/A</v>
      </c>
      <c r="BX50" s="93" t="e">
        <f t="shared" si="13"/>
        <v>#N/A</v>
      </c>
      <c r="BY50" s="94">
        <f t="shared" si="14"/>
        <v>999</v>
      </c>
      <c r="BZ50" s="94">
        <f t="shared" si="15"/>
        <v>999</v>
      </c>
      <c r="CA50" s="94" t="e">
        <f t="shared" si="16"/>
        <v>#N/A</v>
      </c>
      <c r="CB50" t="e">
        <f t="shared" si="17"/>
        <v>#N/A</v>
      </c>
      <c r="CC50" s="58" t="e">
        <f t="shared" si="18"/>
        <v>#N/A</v>
      </c>
      <c r="CD50" s="95" t="e">
        <f t="shared" si="19"/>
        <v>#N/A</v>
      </c>
      <c r="CE50" s="96" t="b">
        <f t="shared" si="20"/>
        <v>1</v>
      </c>
      <c r="CF50" t="e">
        <f t="shared" si="21"/>
        <v>#DIV/0!</v>
      </c>
      <c r="CG50" t="e">
        <f t="shared" si="22"/>
        <v>#DIV/0!</v>
      </c>
      <c r="CH50" s="84" t="b">
        <f t="shared" si="23"/>
        <v>0</v>
      </c>
      <c r="CI50" t="str">
        <f t="shared" si="24"/>
        <v/>
      </c>
      <c r="CJ50" t="e">
        <f t="shared" si="25"/>
        <v>#DIV/0!</v>
      </c>
      <c r="CK50" t="b">
        <f t="shared" si="26"/>
        <v>1</v>
      </c>
      <c r="CL50" s="84" t="e">
        <f t="shared" si="27"/>
        <v>#DIV/0!</v>
      </c>
      <c r="CM50" t="e">
        <f t="shared" si="28"/>
        <v>#DIV/0!</v>
      </c>
      <c r="CN50" t="e">
        <f t="shared" si="29"/>
        <v>#DIV/0!</v>
      </c>
      <c r="CO50" s="84">
        <f t="shared" si="30"/>
        <v>-1</v>
      </c>
      <c r="CP50" t="b">
        <f t="shared" si="31"/>
        <v>1</v>
      </c>
      <c r="CQ50" s="96" t="b">
        <f t="shared" si="32"/>
        <v>1</v>
      </c>
      <c r="CR50" t="b">
        <f t="shared" si="33"/>
        <v>1</v>
      </c>
      <c r="CS50" t="b">
        <f t="shared" si="34"/>
        <v>1</v>
      </c>
      <c r="CT50" t="b">
        <f t="shared" si="35"/>
        <v>1</v>
      </c>
      <c r="CU50" t="b">
        <f t="shared" si="36"/>
        <v>1</v>
      </c>
      <c r="CV50" s="84" t="b">
        <f t="shared" si="37"/>
        <v>1</v>
      </c>
      <c r="CW50" t="b">
        <f t="shared" si="38"/>
        <v>1</v>
      </c>
      <c r="CX50" t="b">
        <f t="shared" si="39"/>
        <v>1</v>
      </c>
      <c r="CY50" t="b">
        <f t="shared" si="40"/>
        <v>1</v>
      </c>
      <c r="CZ50" t="b">
        <f t="shared" si="41"/>
        <v>1</v>
      </c>
      <c r="DA50" s="84">
        <f t="shared" si="42"/>
        <v>0</v>
      </c>
      <c r="DB50" t="e">
        <f t="shared" si="43"/>
        <v>#N/A</v>
      </c>
    </row>
    <row r="51" spans="1:106" ht="13.5" thickBot="1">
      <c r="A51" s="9">
        <v>669</v>
      </c>
      <c r="B51" s="3">
        <v>1</v>
      </c>
      <c r="C51" s="3" t="s">
        <v>499</v>
      </c>
      <c r="D51" s="3" t="s">
        <v>12</v>
      </c>
      <c r="E51" s="3" t="s">
        <v>12</v>
      </c>
      <c r="F51" s="3">
        <v>117001.67200000001</v>
      </c>
      <c r="G51" s="15">
        <v>418739.125</v>
      </c>
      <c r="H51" s="35" t="str">
        <f t="shared" si="0"/>
        <v>ja</v>
      </c>
      <c r="I51" s="155" t="s">
        <v>2402</v>
      </c>
      <c r="J51" s="20" t="s">
        <v>456</v>
      </c>
      <c r="K51" s="97">
        <v>10000</v>
      </c>
      <c r="L51" s="28">
        <f t="shared" si="6"/>
        <v>0.24</v>
      </c>
      <c r="M51" s="28">
        <f t="shared" si="7"/>
        <v>0</v>
      </c>
      <c r="N51" s="56">
        <f t="shared" si="1"/>
        <v>0</v>
      </c>
      <c r="O51" s="33">
        <f t="shared" si="8"/>
        <v>91.618518701199449</v>
      </c>
      <c r="P51" s="37">
        <f t="shared" si="2"/>
        <v>93.090145692226216</v>
      </c>
      <c r="Q51" s="9" t="s">
        <v>12</v>
      </c>
      <c r="R51" s="55" t="s">
        <v>12</v>
      </c>
      <c r="S51" s="55">
        <v>2.7509999999999999</v>
      </c>
      <c r="T51" s="55">
        <v>2.9140000000000001</v>
      </c>
      <c r="U51" s="55">
        <v>3.0990000000000002</v>
      </c>
      <c r="V51" s="3">
        <v>3.2770000000000001</v>
      </c>
      <c r="W51" s="3">
        <v>3.484</v>
      </c>
      <c r="X51" s="3" t="s">
        <v>12</v>
      </c>
      <c r="Y51" s="3">
        <v>3.9089999999999998</v>
      </c>
      <c r="Z51" s="15" t="s">
        <v>12</v>
      </c>
      <c r="AA51" s="10">
        <f t="shared" si="3"/>
        <v>3.484</v>
      </c>
      <c r="AB51" s="9">
        <f t="shared" si="4"/>
        <v>0.38499999999999979</v>
      </c>
      <c r="AC51" s="10">
        <f t="shared" si="5"/>
        <v>0.42499999999999982</v>
      </c>
      <c r="AD51" s="9"/>
      <c r="AE51" s="55"/>
      <c r="AF51" s="55"/>
      <c r="AG51" s="55"/>
      <c r="AH51" s="55"/>
      <c r="AI51" s="3"/>
      <c r="AJ51" s="3"/>
      <c r="AK51" s="3"/>
      <c r="AL51" s="3"/>
      <c r="AM51" s="15"/>
      <c r="AN51" s="10"/>
      <c r="AO51" s="9"/>
      <c r="AP51" s="10"/>
      <c r="AQ51" s="9"/>
      <c r="AR51" s="55"/>
      <c r="AS51" s="55"/>
      <c r="AT51" s="55"/>
      <c r="AU51" s="55"/>
      <c r="AV51" s="3"/>
      <c r="AW51" s="3"/>
      <c r="AX51" s="3"/>
      <c r="AY51" s="3"/>
      <c r="AZ51" s="15"/>
      <c r="BA51" s="10"/>
      <c r="BB51" s="9"/>
      <c r="BC51" s="10"/>
      <c r="BD51" s="9"/>
      <c r="BE51" s="3"/>
      <c r="BF51" s="15"/>
      <c r="BG51" s="15"/>
      <c r="BH51" s="9"/>
      <c r="BI51" s="10"/>
      <c r="BJ51" s="9"/>
      <c r="BK51" s="3"/>
      <c r="BL51" s="15"/>
      <c r="BM51" s="15"/>
      <c r="BN51" s="9"/>
      <c r="BO51" s="10"/>
      <c r="BP51">
        <f t="shared" si="9"/>
        <v>0</v>
      </c>
      <c r="BQ51" s="93">
        <f t="shared" si="10"/>
        <v>0</v>
      </c>
      <c r="BR51" s="93">
        <f t="shared" si="11"/>
        <v>0</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VLOOKUP(BS51,aslocaties_v01!$C$3:$AA$349,MATCH($K$3*10,aslocaties_v01!$C$2:$X$2),FALSE)</f>
        <v>#N/A</v>
      </c>
      <c r="BW51" s="93" t="e">
        <f t="shared" si="12"/>
        <v>#N/A</v>
      </c>
      <c r="BX51" s="93" t="e">
        <f t="shared" si="13"/>
        <v>#N/A</v>
      </c>
      <c r="BY51" s="94">
        <f t="shared" si="14"/>
        <v>999</v>
      </c>
      <c r="BZ51" s="94">
        <f t="shared" si="15"/>
        <v>999</v>
      </c>
      <c r="CA51" s="94" t="e">
        <f t="shared" si="16"/>
        <v>#N/A</v>
      </c>
      <c r="CB51" t="e">
        <f t="shared" si="17"/>
        <v>#N/A</v>
      </c>
      <c r="CC51" s="58" t="e">
        <f t="shared" si="18"/>
        <v>#N/A</v>
      </c>
      <c r="CD51" s="95" t="e">
        <f t="shared" si="19"/>
        <v>#N/A</v>
      </c>
      <c r="CE51" s="96" t="b">
        <f t="shared" si="20"/>
        <v>1</v>
      </c>
      <c r="CF51" t="e">
        <f t="shared" si="21"/>
        <v>#DIV/0!</v>
      </c>
      <c r="CG51" t="e">
        <f t="shared" si="22"/>
        <v>#DIV/0!</v>
      </c>
      <c r="CH51" s="84" t="b">
        <f t="shared" si="23"/>
        <v>0</v>
      </c>
      <c r="CI51" t="str">
        <f t="shared" si="24"/>
        <v/>
      </c>
      <c r="CJ51" t="e">
        <f t="shared" si="25"/>
        <v>#DIV/0!</v>
      </c>
      <c r="CK51" t="b">
        <f t="shared" si="26"/>
        <v>1</v>
      </c>
      <c r="CL51" s="84" t="e">
        <f t="shared" si="27"/>
        <v>#DIV/0!</v>
      </c>
      <c r="CM51" t="e">
        <f t="shared" si="28"/>
        <v>#DIV/0!</v>
      </c>
      <c r="CN51" t="e">
        <f t="shared" si="29"/>
        <v>#DIV/0!</v>
      </c>
      <c r="CO51" s="84">
        <f t="shared" si="30"/>
        <v>-1</v>
      </c>
      <c r="CP51" t="b">
        <f t="shared" si="31"/>
        <v>1</v>
      </c>
      <c r="CQ51" s="96" t="b">
        <f t="shared" si="32"/>
        <v>1</v>
      </c>
      <c r="CR51" t="b">
        <f t="shared" si="33"/>
        <v>1</v>
      </c>
      <c r="CS51" t="b">
        <f t="shared" si="34"/>
        <v>1</v>
      </c>
      <c r="CT51" t="b">
        <f t="shared" si="35"/>
        <v>1</v>
      </c>
      <c r="CU51" t="b">
        <f t="shared" si="36"/>
        <v>1</v>
      </c>
      <c r="CV51" s="84" t="b">
        <f t="shared" si="37"/>
        <v>1</v>
      </c>
      <c r="CW51" t="b">
        <f t="shared" si="38"/>
        <v>1</v>
      </c>
      <c r="CX51" t="b">
        <f t="shared" si="39"/>
        <v>1</v>
      </c>
      <c r="CY51" t="b">
        <f t="shared" si="40"/>
        <v>1</v>
      </c>
      <c r="CZ51" t="b">
        <f t="shared" si="41"/>
        <v>1</v>
      </c>
      <c r="DA51" s="84">
        <f t="shared" si="42"/>
        <v>0</v>
      </c>
      <c r="DB51" t="e">
        <f t="shared" si="43"/>
        <v>#N/A</v>
      </c>
    </row>
    <row r="52" spans="1:106" ht="13.5" thickBot="1">
      <c r="A52" s="9">
        <v>670</v>
      </c>
      <c r="B52" s="3">
        <v>1</v>
      </c>
      <c r="C52" s="3" t="s">
        <v>500</v>
      </c>
      <c r="D52" s="3" t="s">
        <v>12</v>
      </c>
      <c r="E52" s="3" t="s">
        <v>12</v>
      </c>
      <c r="F52" s="3">
        <v>117084.81200000001</v>
      </c>
      <c r="G52" s="15">
        <v>418781</v>
      </c>
      <c r="H52" s="35" t="str">
        <f t="shared" si="0"/>
        <v>ja</v>
      </c>
      <c r="I52" s="155" t="s">
        <v>2402</v>
      </c>
      <c r="J52" s="20" t="s">
        <v>456</v>
      </c>
      <c r="K52" s="97">
        <v>10000</v>
      </c>
      <c r="L52" s="28">
        <f t="shared" si="6"/>
        <v>0.24</v>
      </c>
      <c r="M52" s="28">
        <f t="shared" si="7"/>
        <v>0</v>
      </c>
      <c r="N52" s="56">
        <f t="shared" si="1"/>
        <v>0</v>
      </c>
      <c r="O52" s="33">
        <f t="shared" si="8"/>
        <v>93.090145692226216</v>
      </c>
      <c r="P52" s="37">
        <f t="shared" si="2"/>
        <v>95.086877207107051</v>
      </c>
      <c r="Q52" s="9" t="s">
        <v>12</v>
      </c>
      <c r="R52" s="55" t="s">
        <v>12</v>
      </c>
      <c r="S52" s="55">
        <v>2.7530000000000001</v>
      </c>
      <c r="T52" s="55">
        <v>2.9169999999999998</v>
      </c>
      <c r="U52" s="55">
        <v>3.1019999999999999</v>
      </c>
      <c r="V52" s="3">
        <v>3.28</v>
      </c>
      <c r="W52" s="3">
        <v>3.4870000000000001</v>
      </c>
      <c r="X52" s="3" t="s">
        <v>12</v>
      </c>
      <c r="Y52" s="3">
        <v>3.9119999999999999</v>
      </c>
      <c r="Z52" s="15" t="s">
        <v>12</v>
      </c>
      <c r="AA52" s="10">
        <f t="shared" si="3"/>
        <v>3.4870000000000001</v>
      </c>
      <c r="AB52" s="9">
        <f t="shared" si="4"/>
        <v>0.38500000000000023</v>
      </c>
      <c r="AC52" s="10">
        <f t="shared" si="5"/>
        <v>0.42499999999999982</v>
      </c>
      <c r="AD52" s="9"/>
      <c r="AE52" s="55"/>
      <c r="AF52" s="55"/>
      <c r="AG52" s="55"/>
      <c r="AH52" s="55"/>
      <c r="AI52" s="3"/>
      <c r="AJ52" s="3"/>
      <c r="AK52" s="3"/>
      <c r="AL52" s="3"/>
      <c r="AM52" s="15"/>
      <c r="AN52" s="10"/>
      <c r="AO52" s="9"/>
      <c r="AP52" s="10"/>
      <c r="AQ52" s="9"/>
      <c r="AR52" s="55"/>
      <c r="AS52" s="55"/>
      <c r="AT52" s="55"/>
      <c r="AU52" s="55"/>
      <c r="AV52" s="3"/>
      <c r="AW52" s="3"/>
      <c r="AX52" s="3"/>
      <c r="AY52" s="3"/>
      <c r="AZ52" s="15"/>
      <c r="BA52" s="10"/>
      <c r="BB52" s="9"/>
      <c r="BC52" s="10"/>
      <c r="BD52" s="9"/>
      <c r="BE52" s="3"/>
      <c r="BF52" s="15"/>
      <c r="BG52" s="15"/>
      <c r="BH52" s="9"/>
      <c r="BI52" s="10"/>
      <c r="BJ52" s="9"/>
      <c r="BK52" s="3"/>
      <c r="BL52" s="15"/>
      <c r="BM52" s="15"/>
      <c r="BN52" s="9"/>
      <c r="BO52" s="10"/>
      <c r="BP52">
        <f t="shared" si="9"/>
        <v>0</v>
      </c>
      <c r="BQ52" s="93">
        <f t="shared" si="10"/>
        <v>0</v>
      </c>
      <c r="BR52" s="93">
        <f t="shared" si="11"/>
        <v>0</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VLOOKUP(BS52,aslocaties_v01!$C$3:$AA$349,MATCH($K$3*10,aslocaties_v01!$C$2:$X$2),FALSE)</f>
        <v>#N/A</v>
      </c>
      <c r="BW52" s="93" t="e">
        <f t="shared" si="12"/>
        <v>#N/A</v>
      </c>
      <c r="BX52" s="93" t="e">
        <f t="shared" si="13"/>
        <v>#N/A</v>
      </c>
      <c r="BY52" s="94">
        <f t="shared" si="14"/>
        <v>999</v>
      </c>
      <c r="BZ52" s="94">
        <f t="shared" si="15"/>
        <v>999</v>
      </c>
      <c r="CA52" s="94" t="e">
        <f t="shared" si="16"/>
        <v>#N/A</v>
      </c>
      <c r="CB52" t="e">
        <f t="shared" si="17"/>
        <v>#N/A</v>
      </c>
      <c r="CC52" s="58" t="e">
        <f t="shared" si="18"/>
        <v>#N/A</v>
      </c>
      <c r="CD52" s="95" t="e">
        <f t="shared" si="19"/>
        <v>#N/A</v>
      </c>
      <c r="CE52" s="96" t="b">
        <f t="shared" si="20"/>
        <v>1</v>
      </c>
      <c r="CF52" t="e">
        <f t="shared" si="21"/>
        <v>#DIV/0!</v>
      </c>
      <c r="CG52" t="e">
        <f t="shared" si="22"/>
        <v>#DIV/0!</v>
      </c>
      <c r="CH52" s="84" t="b">
        <f t="shared" si="23"/>
        <v>0</v>
      </c>
      <c r="CI52" t="str">
        <f t="shared" si="24"/>
        <v/>
      </c>
      <c r="CJ52" t="e">
        <f t="shared" si="25"/>
        <v>#DIV/0!</v>
      </c>
      <c r="CK52" t="b">
        <f t="shared" si="26"/>
        <v>1</v>
      </c>
      <c r="CL52" s="84" t="e">
        <f t="shared" si="27"/>
        <v>#DIV/0!</v>
      </c>
      <c r="CM52" t="e">
        <f t="shared" si="28"/>
        <v>#DIV/0!</v>
      </c>
      <c r="CN52" t="e">
        <f t="shared" si="29"/>
        <v>#DIV/0!</v>
      </c>
      <c r="CO52" s="84">
        <f t="shared" si="30"/>
        <v>-1</v>
      </c>
      <c r="CP52" t="b">
        <f t="shared" si="31"/>
        <v>1</v>
      </c>
      <c r="CQ52" s="96" t="b">
        <f t="shared" si="32"/>
        <v>1</v>
      </c>
      <c r="CR52" t="b">
        <f t="shared" si="33"/>
        <v>1</v>
      </c>
      <c r="CS52" t="b">
        <f t="shared" si="34"/>
        <v>1</v>
      </c>
      <c r="CT52" t="b">
        <f t="shared" si="35"/>
        <v>1</v>
      </c>
      <c r="CU52" t="b">
        <f t="shared" si="36"/>
        <v>1</v>
      </c>
      <c r="CV52" s="84" t="b">
        <f t="shared" si="37"/>
        <v>1</v>
      </c>
      <c r="CW52" t="b">
        <f t="shared" si="38"/>
        <v>1</v>
      </c>
      <c r="CX52" t="b">
        <f t="shared" si="39"/>
        <v>1</v>
      </c>
      <c r="CY52" t="b">
        <f t="shared" si="40"/>
        <v>1</v>
      </c>
      <c r="CZ52" t="b">
        <f t="shared" si="41"/>
        <v>1</v>
      </c>
      <c r="DA52" s="84">
        <f t="shared" si="42"/>
        <v>0</v>
      </c>
      <c r="DB52" t="e">
        <f t="shared" si="43"/>
        <v>#N/A</v>
      </c>
    </row>
    <row r="53" spans="1:106" ht="13.5" thickBot="1">
      <c r="A53" s="9">
        <v>671</v>
      </c>
      <c r="B53" s="3">
        <v>1</v>
      </c>
      <c r="C53" s="3" t="s">
        <v>501</v>
      </c>
      <c r="D53" s="3" t="s">
        <v>12</v>
      </c>
      <c r="E53" s="3" t="s">
        <v>12</v>
      </c>
      <c r="F53" s="3">
        <v>117170.82799999999</v>
      </c>
      <c r="G53" s="15">
        <v>418821.53100000002</v>
      </c>
      <c r="H53" s="35" t="str">
        <f t="shared" si="0"/>
        <v>ja</v>
      </c>
      <c r="I53" s="155" t="s">
        <v>2402</v>
      </c>
      <c r="J53" s="20" t="s">
        <v>456</v>
      </c>
      <c r="K53" s="97">
        <v>10000</v>
      </c>
      <c r="L53" s="28">
        <f t="shared" si="6"/>
        <v>0.24</v>
      </c>
      <c r="M53" s="28">
        <f t="shared" si="7"/>
        <v>0</v>
      </c>
      <c r="N53" s="56">
        <f t="shared" si="1"/>
        <v>0</v>
      </c>
      <c r="O53" s="33">
        <f t="shared" si="8"/>
        <v>95.086877207107051</v>
      </c>
      <c r="P53" s="37">
        <f t="shared" si="2"/>
        <v>86.576809048381776</v>
      </c>
      <c r="Q53" s="9" t="s">
        <v>12</v>
      </c>
      <c r="R53" s="55" t="s">
        <v>12</v>
      </c>
      <c r="S53" s="55">
        <v>2.8050000000000002</v>
      </c>
      <c r="T53" s="55">
        <v>2.9740000000000002</v>
      </c>
      <c r="U53" s="55">
        <v>3.157</v>
      </c>
      <c r="V53" s="3">
        <v>3.3290000000000002</v>
      </c>
      <c r="W53" s="3">
        <v>3.5289999999999999</v>
      </c>
      <c r="X53" s="3" t="s">
        <v>12</v>
      </c>
      <c r="Y53" s="3">
        <v>3.9390000000000001</v>
      </c>
      <c r="Z53" s="15" t="s">
        <v>12</v>
      </c>
      <c r="AA53" s="10">
        <f t="shared" si="3"/>
        <v>3.5289999999999999</v>
      </c>
      <c r="AB53" s="9">
        <f t="shared" si="4"/>
        <v>0.37199999999999989</v>
      </c>
      <c r="AC53" s="10">
        <f t="shared" si="5"/>
        <v>0.41000000000000014</v>
      </c>
      <c r="AD53" s="9"/>
      <c r="AE53" s="55"/>
      <c r="AF53" s="55"/>
      <c r="AG53" s="55"/>
      <c r="AH53" s="55"/>
      <c r="AI53" s="3"/>
      <c r="AJ53" s="3"/>
      <c r="AK53" s="3"/>
      <c r="AL53" s="3"/>
      <c r="AM53" s="15"/>
      <c r="AN53" s="10"/>
      <c r="AO53" s="9"/>
      <c r="AP53" s="10"/>
      <c r="AQ53" s="9"/>
      <c r="AR53" s="55"/>
      <c r="AS53" s="55"/>
      <c r="AT53" s="55"/>
      <c r="AU53" s="55"/>
      <c r="AV53" s="3"/>
      <c r="AW53" s="3"/>
      <c r="AX53" s="3"/>
      <c r="AY53" s="3"/>
      <c r="AZ53" s="15"/>
      <c r="BA53" s="10"/>
      <c r="BB53" s="9"/>
      <c r="BC53" s="10"/>
      <c r="BD53" s="9"/>
      <c r="BE53" s="3"/>
      <c r="BF53" s="15"/>
      <c r="BG53" s="15"/>
      <c r="BH53" s="9"/>
      <c r="BI53" s="10"/>
      <c r="BJ53" s="9"/>
      <c r="BK53" s="3"/>
      <c r="BL53" s="15"/>
      <c r="BM53" s="15"/>
      <c r="BN53" s="9"/>
      <c r="BO53" s="10"/>
      <c r="BP53">
        <f t="shared" si="9"/>
        <v>0</v>
      </c>
      <c r="BQ53" s="93">
        <f t="shared" si="10"/>
        <v>0</v>
      </c>
      <c r="BR53" s="93">
        <f t="shared" si="11"/>
        <v>0</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VLOOKUP(BS53,aslocaties_v01!$C$3:$AA$349,MATCH($K$3*10,aslocaties_v01!$C$2:$X$2),FALSE)</f>
        <v>#N/A</v>
      </c>
      <c r="BW53" s="93" t="e">
        <f t="shared" si="12"/>
        <v>#N/A</v>
      </c>
      <c r="BX53" s="93" t="e">
        <f t="shared" si="13"/>
        <v>#N/A</v>
      </c>
      <c r="BY53" s="94">
        <f t="shared" si="14"/>
        <v>999</v>
      </c>
      <c r="BZ53" s="94">
        <f t="shared" si="15"/>
        <v>999</v>
      </c>
      <c r="CA53" s="94" t="e">
        <f t="shared" si="16"/>
        <v>#N/A</v>
      </c>
      <c r="CB53" t="e">
        <f t="shared" si="17"/>
        <v>#N/A</v>
      </c>
      <c r="CC53" s="58" t="e">
        <f t="shared" si="18"/>
        <v>#N/A</v>
      </c>
      <c r="CD53" s="95" t="e">
        <f t="shared" si="19"/>
        <v>#N/A</v>
      </c>
      <c r="CE53" s="96" t="b">
        <f t="shared" si="20"/>
        <v>1</v>
      </c>
      <c r="CF53" t="e">
        <f t="shared" si="21"/>
        <v>#DIV/0!</v>
      </c>
      <c r="CG53" t="e">
        <f t="shared" si="22"/>
        <v>#DIV/0!</v>
      </c>
      <c r="CH53" s="84" t="b">
        <f t="shared" si="23"/>
        <v>0</v>
      </c>
      <c r="CI53" t="str">
        <f t="shared" si="24"/>
        <v/>
      </c>
      <c r="CJ53" t="e">
        <f t="shared" si="25"/>
        <v>#DIV/0!</v>
      </c>
      <c r="CK53" t="b">
        <f t="shared" si="26"/>
        <v>1</v>
      </c>
      <c r="CL53" s="84" t="e">
        <f t="shared" si="27"/>
        <v>#DIV/0!</v>
      </c>
      <c r="CM53" t="e">
        <f t="shared" si="28"/>
        <v>#DIV/0!</v>
      </c>
      <c r="CN53" t="e">
        <f t="shared" si="29"/>
        <v>#DIV/0!</v>
      </c>
      <c r="CO53" s="84">
        <f t="shared" si="30"/>
        <v>-1</v>
      </c>
      <c r="CP53" t="b">
        <f t="shared" si="31"/>
        <v>1</v>
      </c>
      <c r="CQ53" s="96" t="b">
        <f t="shared" si="32"/>
        <v>1</v>
      </c>
      <c r="CR53" t="b">
        <f t="shared" si="33"/>
        <v>1</v>
      </c>
      <c r="CS53" t="b">
        <f t="shared" si="34"/>
        <v>1</v>
      </c>
      <c r="CT53" t="b">
        <f t="shared" si="35"/>
        <v>1</v>
      </c>
      <c r="CU53" t="b">
        <f t="shared" si="36"/>
        <v>1</v>
      </c>
      <c r="CV53" s="84" t="b">
        <f t="shared" si="37"/>
        <v>1</v>
      </c>
      <c r="CW53" t="b">
        <f t="shared" si="38"/>
        <v>1</v>
      </c>
      <c r="CX53" t="b">
        <f t="shared" si="39"/>
        <v>1</v>
      </c>
      <c r="CY53" t="b">
        <f t="shared" si="40"/>
        <v>1</v>
      </c>
      <c r="CZ53" t="b">
        <f t="shared" si="41"/>
        <v>1</v>
      </c>
      <c r="DA53" s="84">
        <f t="shared" si="42"/>
        <v>0</v>
      </c>
      <c r="DB53" t="e">
        <f t="shared" si="43"/>
        <v>#N/A</v>
      </c>
    </row>
    <row r="54" spans="1:106" ht="13.5" thickBot="1">
      <c r="A54" s="9">
        <v>672</v>
      </c>
      <c r="B54" s="3">
        <v>1</v>
      </c>
      <c r="C54" s="3" t="s">
        <v>502</v>
      </c>
      <c r="D54" s="3" t="s">
        <v>12</v>
      </c>
      <c r="E54" s="3" t="s">
        <v>12</v>
      </c>
      <c r="F54" s="3">
        <v>117257.30499999999</v>
      </c>
      <c r="G54" s="15">
        <v>418817.375</v>
      </c>
      <c r="H54" s="35" t="str">
        <f t="shared" si="0"/>
        <v>ja</v>
      </c>
      <c r="I54" s="155" t="s">
        <v>2402</v>
      </c>
      <c r="J54" s="20" t="s">
        <v>456</v>
      </c>
      <c r="K54" s="97">
        <v>10000</v>
      </c>
      <c r="L54" s="28">
        <f t="shared" si="6"/>
        <v>0.24</v>
      </c>
      <c r="M54" s="28">
        <f t="shared" si="7"/>
        <v>0</v>
      </c>
      <c r="N54" s="56">
        <f t="shared" si="1"/>
        <v>0</v>
      </c>
      <c r="O54" s="33">
        <f t="shared" si="8"/>
        <v>86.576809048381776</v>
      </c>
      <c r="P54" s="37">
        <f t="shared" si="2"/>
        <v>97.58559560202427</v>
      </c>
      <c r="Q54" s="9" t="s">
        <v>12</v>
      </c>
      <c r="R54" s="55" t="s">
        <v>12</v>
      </c>
      <c r="S54" s="55">
        <v>2.8069999999999999</v>
      </c>
      <c r="T54" s="55">
        <v>2.976</v>
      </c>
      <c r="U54" s="55">
        <v>3.1589999999999998</v>
      </c>
      <c r="V54" s="3">
        <v>3.331</v>
      </c>
      <c r="W54" s="3">
        <v>3.5310000000000001</v>
      </c>
      <c r="X54" s="3" t="s">
        <v>12</v>
      </c>
      <c r="Y54" s="3">
        <v>3.9409999999999998</v>
      </c>
      <c r="Z54" s="15" t="s">
        <v>12</v>
      </c>
      <c r="AA54" s="10">
        <f t="shared" si="3"/>
        <v>3.5310000000000001</v>
      </c>
      <c r="AB54" s="9">
        <f t="shared" si="4"/>
        <v>0.37200000000000033</v>
      </c>
      <c r="AC54" s="10">
        <f t="shared" si="5"/>
        <v>0.4099999999999997</v>
      </c>
      <c r="AD54" s="9"/>
      <c r="AE54" s="55"/>
      <c r="AF54" s="55"/>
      <c r="AG54" s="55"/>
      <c r="AH54" s="55"/>
      <c r="AI54" s="3"/>
      <c r="AJ54" s="3"/>
      <c r="AK54" s="3"/>
      <c r="AL54" s="3"/>
      <c r="AM54" s="15"/>
      <c r="AN54" s="10"/>
      <c r="AO54" s="9"/>
      <c r="AP54" s="10"/>
      <c r="AQ54" s="9"/>
      <c r="AR54" s="55"/>
      <c r="AS54" s="55"/>
      <c r="AT54" s="55"/>
      <c r="AU54" s="55"/>
      <c r="AV54" s="3"/>
      <c r="AW54" s="3"/>
      <c r="AX54" s="3"/>
      <c r="AY54" s="3"/>
      <c r="AZ54" s="15"/>
      <c r="BA54" s="10"/>
      <c r="BB54" s="9"/>
      <c r="BC54" s="10"/>
      <c r="BD54" s="9"/>
      <c r="BE54" s="3"/>
      <c r="BF54" s="15"/>
      <c r="BG54" s="15"/>
      <c r="BH54" s="9"/>
      <c r="BI54" s="10"/>
      <c r="BJ54" s="9"/>
      <c r="BK54" s="3"/>
      <c r="BL54" s="15"/>
      <c r="BM54" s="15"/>
      <c r="BN54" s="9"/>
      <c r="BO54" s="10"/>
      <c r="BP54">
        <f t="shared" si="9"/>
        <v>0</v>
      </c>
      <c r="BQ54" s="93">
        <f t="shared" si="10"/>
        <v>0</v>
      </c>
      <c r="BR54" s="93">
        <f t="shared" si="11"/>
        <v>0</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VLOOKUP(BS54,aslocaties_v01!$C$3:$AA$349,MATCH($K$3*10,aslocaties_v01!$C$2:$X$2),FALSE)</f>
        <v>#N/A</v>
      </c>
      <c r="BW54" s="93" t="e">
        <f t="shared" si="12"/>
        <v>#N/A</v>
      </c>
      <c r="BX54" s="93" t="e">
        <f t="shared" si="13"/>
        <v>#N/A</v>
      </c>
      <c r="BY54" s="94">
        <f t="shared" si="14"/>
        <v>999</v>
      </c>
      <c r="BZ54" s="94">
        <f t="shared" si="15"/>
        <v>999</v>
      </c>
      <c r="CA54" s="94" t="e">
        <f t="shared" si="16"/>
        <v>#N/A</v>
      </c>
      <c r="CB54" t="e">
        <f t="shared" si="17"/>
        <v>#N/A</v>
      </c>
      <c r="CC54" s="58" t="e">
        <f t="shared" si="18"/>
        <v>#N/A</v>
      </c>
      <c r="CD54" s="95" t="e">
        <f t="shared" si="19"/>
        <v>#N/A</v>
      </c>
      <c r="CE54" s="96" t="b">
        <f t="shared" si="20"/>
        <v>1</v>
      </c>
      <c r="CF54" t="e">
        <f t="shared" si="21"/>
        <v>#DIV/0!</v>
      </c>
      <c r="CG54" t="e">
        <f t="shared" si="22"/>
        <v>#DIV/0!</v>
      </c>
      <c r="CH54" s="84" t="b">
        <f t="shared" si="23"/>
        <v>0</v>
      </c>
      <c r="CI54" t="str">
        <f t="shared" si="24"/>
        <v/>
      </c>
      <c r="CJ54" t="e">
        <f t="shared" si="25"/>
        <v>#DIV/0!</v>
      </c>
      <c r="CK54" t="b">
        <f t="shared" si="26"/>
        <v>1</v>
      </c>
      <c r="CL54" s="84" t="e">
        <f t="shared" si="27"/>
        <v>#DIV/0!</v>
      </c>
      <c r="CM54" t="e">
        <f t="shared" si="28"/>
        <v>#DIV/0!</v>
      </c>
      <c r="CN54" t="e">
        <f t="shared" si="29"/>
        <v>#DIV/0!</v>
      </c>
      <c r="CO54" s="84">
        <f t="shared" si="30"/>
        <v>-1</v>
      </c>
      <c r="CP54" t="b">
        <f t="shared" si="31"/>
        <v>1</v>
      </c>
      <c r="CQ54" s="96" t="b">
        <f t="shared" si="32"/>
        <v>1</v>
      </c>
      <c r="CR54" t="b">
        <f t="shared" si="33"/>
        <v>1</v>
      </c>
      <c r="CS54" t="b">
        <f t="shared" si="34"/>
        <v>1</v>
      </c>
      <c r="CT54" t="b">
        <f t="shared" si="35"/>
        <v>1</v>
      </c>
      <c r="CU54" t="b">
        <f t="shared" si="36"/>
        <v>1</v>
      </c>
      <c r="CV54" s="84" t="b">
        <f t="shared" si="37"/>
        <v>1</v>
      </c>
      <c r="CW54" t="b">
        <f t="shared" si="38"/>
        <v>1</v>
      </c>
      <c r="CX54" t="b">
        <f t="shared" si="39"/>
        <v>1</v>
      </c>
      <c r="CY54" t="b">
        <f t="shared" si="40"/>
        <v>1</v>
      </c>
      <c r="CZ54" t="b">
        <f t="shared" si="41"/>
        <v>1</v>
      </c>
      <c r="DA54" s="84">
        <f t="shared" si="42"/>
        <v>0</v>
      </c>
      <c r="DB54" t="e">
        <f t="shared" si="43"/>
        <v>#N/A</v>
      </c>
    </row>
    <row r="55" spans="1:106" ht="13.5" thickBot="1">
      <c r="A55" s="9">
        <v>673</v>
      </c>
      <c r="B55" s="3">
        <v>1</v>
      </c>
      <c r="C55" s="3" t="s">
        <v>503</v>
      </c>
      <c r="D55" s="3" t="s">
        <v>12</v>
      </c>
      <c r="E55" s="3" t="s">
        <v>12</v>
      </c>
      <c r="F55" s="3">
        <v>117347.05499999999</v>
      </c>
      <c r="G55" s="15">
        <v>418855.68800000002</v>
      </c>
      <c r="H55" s="35" t="str">
        <f t="shared" si="0"/>
        <v>ja</v>
      </c>
      <c r="I55" s="155" t="s">
        <v>2402</v>
      </c>
      <c r="J55" s="20" t="s">
        <v>456</v>
      </c>
      <c r="K55" s="97">
        <v>10000</v>
      </c>
      <c r="L55" s="28">
        <f t="shared" si="6"/>
        <v>0.24</v>
      </c>
      <c r="M55" s="28">
        <f t="shared" si="7"/>
        <v>0</v>
      </c>
      <c r="N55" s="56">
        <f t="shared" si="1"/>
        <v>0</v>
      </c>
      <c r="O55" s="33">
        <f t="shared" si="8"/>
        <v>97.58559560202427</v>
      </c>
      <c r="P55" s="37">
        <f t="shared" si="2"/>
        <v>58.839824948753886</v>
      </c>
      <c r="Q55" s="9" t="s">
        <v>12</v>
      </c>
      <c r="R55" s="55" t="s">
        <v>12</v>
      </c>
      <c r="S55" s="55">
        <v>2.8090000000000002</v>
      </c>
      <c r="T55" s="55">
        <v>2.9780000000000002</v>
      </c>
      <c r="U55" s="55">
        <v>3.1619999999999999</v>
      </c>
      <c r="V55" s="3">
        <v>3.3330000000000002</v>
      </c>
      <c r="W55" s="3">
        <v>3.53</v>
      </c>
      <c r="X55" s="3" t="s">
        <v>12</v>
      </c>
      <c r="Y55" s="3">
        <v>3.944</v>
      </c>
      <c r="Z55" s="15" t="s">
        <v>12</v>
      </c>
      <c r="AA55" s="10">
        <f t="shared" si="3"/>
        <v>3.53</v>
      </c>
      <c r="AB55" s="9">
        <f t="shared" si="4"/>
        <v>0.36799999999999988</v>
      </c>
      <c r="AC55" s="10">
        <f t="shared" si="5"/>
        <v>0.41400000000000015</v>
      </c>
      <c r="AD55" s="9"/>
      <c r="AE55" s="55"/>
      <c r="AF55" s="55"/>
      <c r="AG55" s="55"/>
      <c r="AH55" s="55"/>
      <c r="AI55" s="3"/>
      <c r="AJ55" s="3"/>
      <c r="AK55" s="3"/>
      <c r="AL55" s="3"/>
      <c r="AM55" s="15"/>
      <c r="AN55" s="10"/>
      <c r="AO55" s="9"/>
      <c r="AP55" s="10"/>
      <c r="AQ55" s="9"/>
      <c r="AR55" s="55"/>
      <c r="AS55" s="55"/>
      <c r="AT55" s="55"/>
      <c r="AU55" s="55"/>
      <c r="AV55" s="3"/>
      <c r="AW55" s="3"/>
      <c r="AX55" s="3"/>
      <c r="AY55" s="3"/>
      <c r="AZ55" s="15"/>
      <c r="BA55" s="10"/>
      <c r="BB55" s="9"/>
      <c r="BC55" s="10"/>
      <c r="BD55" s="9"/>
      <c r="BE55" s="3"/>
      <c r="BF55" s="15"/>
      <c r="BG55" s="15"/>
      <c r="BH55" s="9"/>
      <c r="BI55" s="10"/>
      <c r="BJ55" s="9"/>
      <c r="BK55" s="3"/>
      <c r="BL55" s="15"/>
      <c r="BM55" s="15"/>
      <c r="BN55" s="9"/>
      <c r="BO55" s="10"/>
      <c r="BP55">
        <f t="shared" si="9"/>
        <v>0</v>
      </c>
      <c r="BQ55" s="93">
        <f t="shared" si="10"/>
        <v>0</v>
      </c>
      <c r="BR55" s="93">
        <f t="shared" si="11"/>
        <v>0</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VLOOKUP(BS55,aslocaties_v01!$C$3:$AA$349,MATCH($K$3*10,aslocaties_v01!$C$2:$X$2),FALSE)</f>
        <v>#N/A</v>
      </c>
      <c r="BW55" s="93" t="e">
        <f t="shared" si="12"/>
        <v>#N/A</v>
      </c>
      <c r="BX55" s="93" t="e">
        <f t="shared" si="13"/>
        <v>#N/A</v>
      </c>
      <c r="BY55" s="94">
        <f t="shared" si="14"/>
        <v>999</v>
      </c>
      <c r="BZ55" s="94">
        <f t="shared" si="15"/>
        <v>999</v>
      </c>
      <c r="CA55" s="94" t="e">
        <f t="shared" si="16"/>
        <v>#N/A</v>
      </c>
      <c r="CB55" t="e">
        <f t="shared" si="17"/>
        <v>#N/A</v>
      </c>
      <c r="CC55" s="58" t="e">
        <f t="shared" si="18"/>
        <v>#N/A</v>
      </c>
      <c r="CD55" s="95" t="e">
        <f t="shared" si="19"/>
        <v>#N/A</v>
      </c>
      <c r="CE55" s="96" t="b">
        <f t="shared" si="20"/>
        <v>1</v>
      </c>
      <c r="CF55" t="e">
        <f t="shared" si="21"/>
        <v>#DIV/0!</v>
      </c>
      <c r="CG55" t="e">
        <f t="shared" si="22"/>
        <v>#DIV/0!</v>
      </c>
      <c r="CH55" s="84" t="b">
        <f t="shared" si="23"/>
        <v>0</v>
      </c>
      <c r="CI55" t="str">
        <f t="shared" si="24"/>
        <v/>
      </c>
      <c r="CJ55" t="e">
        <f t="shared" si="25"/>
        <v>#DIV/0!</v>
      </c>
      <c r="CK55" t="b">
        <f t="shared" si="26"/>
        <v>1</v>
      </c>
      <c r="CL55" s="84" t="e">
        <f t="shared" si="27"/>
        <v>#DIV/0!</v>
      </c>
      <c r="CM55" t="e">
        <f t="shared" si="28"/>
        <v>#DIV/0!</v>
      </c>
      <c r="CN55" t="e">
        <f t="shared" si="29"/>
        <v>#DIV/0!</v>
      </c>
      <c r="CO55" s="84">
        <f t="shared" si="30"/>
        <v>-1</v>
      </c>
      <c r="CP55" t="b">
        <f t="shared" si="31"/>
        <v>1</v>
      </c>
      <c r="CQ55" s="96" t="b">
        <f t="shared" si="32"/>
        <v>1</v>
      </c>
      <c r="CR55" t="b">
        <f t="shared" si="33"/>
        <v>1</v>
      </c>
      <c r="CS55" t="b">
        <f t="shared" si="34"/>
        <v>1</v>
      </c>
      <c r="CT55" t="b">
        <f t="shared" si="35"/>
        <v>1</v>
      </c>
      <c r="CU55" t="b">
        <f t="shared" si="36"/>
        <v>1</v>
      </c>
      <c r="CV55" s="84" t="b">
        <f t="shared" si="37"/>
        <v>1</v>
      </c>
      <c r="CW55" t="b">
        <f t="shared" si="38"/>
        <v>1</v>
      </c>
      <c r="CX55" t="b">
        <f t="shared" si="39"/>
        <v>1</v>
      </c>
      <c r="CY55" t="b">
        <f t="shared" si="40"/>
        <v>1</v>
      </c>
      <c r="CZ55" t="b">
        <f t="shared" si="41"/>
        <v>1</v>
      </c>
      <c r="DA55" s="84">
        <f t="shared" si="42"/>
        <v>0</v>
      </c>
      <c r="DB55" t="e">
        <f t="shared" si="43"/>
        <v>#N/A</v>
      </c>
    </row>
    <row r="56" spans="1:106" ht="13.5" thickBot="1">
      <c r="A56" s="9">
        <v>674</v>
      </c>
      <c r="B56" s="3">
        <v>1</v>
      </c>
      <c r="C56" s="3" t="s">
        <v>504</v>
      </c>
      <c r="D56" s="3" t="s">
        <v>12</v>
      </c>
      <c r="E56" s="3" t="s">
        <v>12</v>
      </c>
      <c r="F56" s="3">
        <v>117405.80499999999</v>
      </c>
      <c r="G56" s="15">
        <v>418852.43800000002</v>
      </c>
      <c r="H56" s="35" t="str">
        <f t="shared" si="0"/>
        <v>ja</v>
      </c>
      <c r="I56" s="155" t="s">
        <v>2402</v>
      </c>
      <c r="J56" s="20" t="s">
        <v>456</v>
      </c>
      <c r="K56" s="97">
        <v>10000</v>
      </c>
      <c r="L56" s="28">
        <f t="shared" si="6"/>
        <v>0.24</v>
      </c>
      <c r="M56" s="28">
        <f t="shared" si="7"/>
        <v>0</v>
      </c>
      <c r="N56" s="56">
        <f t="shared" si="1"/>
        <v>0</v>
      </c>
      <c r="O56" s="33">
        <f t="shared" si="8"/>
        <v>58.839824948753886</v>
      </c>
      <c r="P56" s="37">
        <f t="shared" si="2"/>
        <v>98.292756706696665</v>
      </c>
      <c r="Q56" s="9" t="s">
        <v>12</v>
      </c>
      <c r="R56" s="55" t="s">
        <v>12</v>
      </c>
      <c r="S56" s="55">
        <v>2.81</v>
      </c>
      <c r="T56" s="55">
        <v>2.98</v>
      </c>
      <c r="U56" s="55">
        <v>3.1629999999999998</v>
      </c>
      <c r="V56" s="3">
        <v>3.335</v>
      </c>
      <c r="W56" s="3">
        <v>3.5339999999999998</v>
      </c>
      <c r="X56" s="3" t="s">
        <v>12</v>
      </c>
      <c r="Y56" s="3">
        <v>3.9449999999999998</v>
      </c>
      <c r="Z56" s="15" t="s">
        <v>12</v>
      </c>
      <c r="AA56" s="10">
        <f t="shared" si="3"/>
        <v>3.5339999999999998</v>
      </c>
      <c r="AB56" s="9">
        <f t="shared" si="4"/>
        <v>0.371</v>
      </c>
      <c r="AC56" s="10">
        <f t="shared" si="5"/>
        <v>0.41100000000000003</v>
      </c>
      <c r="AD56" s="9"/>
      <c r="AE56" s="55"/>
      <c r="AF56" s="55"/>
      <c r="AG56" s="55"/>
      <c r="AH56" s="55"/>
      <c r="AI56" s="3"/>
      <c r="AJ56" s="3"/>
      <c r="AK56" s="3"/>
      <c r="AL56" s="3"/>
      <c r="AM56" s="15"/>
      <c r="AN56" s="10"/>
      <c r="AO56" s="9"/>
      <c r="AP56" s="10"/>
      <c r="AQ56" s="9"/>
      <c r="AR56" s="55"/>
      <c r="AS56" s="55"/>
      <c r="AT56" s="55"/>
      <c r="AU56" s="55"/>
      <c r="AV56" s="3"/>
      <c r="AW56" s="3"/>
      <c r="AX56" s="3"/>
      <c r="AY56" s="3"/>
      <c r="AZ56" s="15"/>
      <c r="BA56" s="10"/>
      <c r="BB56" s="9"/>
      <c r="BC56" s="10"/>
      <c r="BD56" s="9"/>
      <c r="BE56" s="3"/>
      <c r="BF56" s="15"/>
      <c r="BG56" s="15"/>
      <c r="BH56" s="9"/>
      <c r="BI56" s="10"/>
      <c r="BJ56" s="9"/>
      <c r="BK56" s="3"/>
      <c r="BL56" s="15"/>
      <c r="BM56" s="15"/>
      <c r="BN56" s="9"/>
      <c r="BO56" s="10"/>
      <c r="BP56">
        <f t="shared" si="9"/>
        <v>0</v>
      </c>
      <c r="BQ56" s="93">
        <f t="shared" si="10"/>
        <v>0</v>
      </c>
      <c r="BR56" s="93">
        <f t="shared" si="11"/>
        <v>0</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VLOOKUP(BS56,aslocaties_v01!$C$3:$AA$349,MATCH($K$3*10,aslocaties_v01!$C$2:$X$2),FALSE)</f>
        <v>#N/A</v>
      </c>
      <c r="BW56" s="93" t="e">
        <f t="shared" si="12"/>
        <v>#N/A</v>
      </c>
      <c r="BX56" s="93" t="e">
        <f t="shared" si="13"/>
        <v>#N/A</v>
      </c>
      <c r="BY56" s="94">
        <f t="shared" si="14"/>
        <v>999</v>
      </c>
      <c r="BZ56" s="94">
        <f t="shared" si="15"/>
        <v>999</v>
      </c>
      <c r="CA56" s="94" t="e">
        <f t="shared" si="16"/>
        <v>#N/A</v>
      </c>
      <c r="CB56" t="e">
        <f t="shared" si="17"/>
        <v>#N/A</v>
      </c>
      <c r="CC56" s="58" t="e">
        <f t="shared" si="18"/>
        <v>#N/A</v>
      </c>
      <c r="CD56" s="95" t="e">
        <f t="shared" si="19"/>
        <v>#N/A</v>
      </c>
      <c r="CE56" s="96" t="b">
        <f t="shared" si="20"/>
        <v>1</v>
      </c>
      <c r="CF56" t="e">
        <f t="shared" si="21"/>
        <v>#DIV/0!</v>
      </c>
      <c r="CG56" t="e">
        <f t="shared" si="22"/>
        <v>#DIV/0!</v>
      </c>
      <c r="CH56" s="84" t="b">
        <f t="shared" si="23"/>
        <v>0</v>
      </c>
      <c r="CI56" t="str">
        <f t="shared" si="24"/>
        <v/>
      </c>
      <c r="CJ56" t="e">
        <f t="shared" si="25"/>
        <v>#DIV/0!</v>
      </c>
      <c r="CK56" t="b">
        <f t="shared" si="26"/>
        <v>1</v>
      </c>
      <c r="CL56" s="84" t="e">
        <f t="shared" si="27"/>
        <v>#DIV/0!</v>
      </c>
      <c r="CM56" t="e">
        <f t="shared" si="28"/>
        <v>#DIV/0!</v>
      </c>
      <c r="CN56" t="e">
        <f t="shared" si="29"/>
        <v>#DIV/0!</v>
      </c>
      <c r="CO56" s="84">
        <f t="shared" si="30"/>
        <v>-1</v>
      </c>
      <c r="CP56" t="b">
        <f t="shared" si="31"/>
        <v>1</v>
      </c>
      <c r="CQ56" s="96" t="b">
        <f t="shared" si="32"/>
        <v>1</v>
      </c>
      <c r="CR56" t="b">
        <f t="shared" si="33"/>
        <v>1</v>
      </c>
      <c r="CS56" t="b">
        <f t="shared" si="34"/>
        <v>1</v>
      </c>
      <c r="CT56" t="b">
        <f t="shared" si="35"/>
        <v>1</v>
      </c>
      <c r="CU56" t="b">
        <f t="shared" si="36"/>
        <v>1</v>
      </c>
      <c r="CV56" s="84" t="b">
        <f t="shared" si="37"/>
        <v>1</v>
      </c>
      <c r="CW56" t="b">
        <f t="shared" si="38"/>
        <v>1</v>
      </c>
      <c r="CX56" t="b">
        <f t="shared" si="39"/>
        <v>1</v>
      </c>
      <c r="CY56" t="b">
        <f t="shared" si="40"/>
        <v>1</v>
      </c>
      <c r="CZ56" t="b">
        <f t="shared" si="41"/>
        <v>1</v>
      </c>
      <c r="DA56" s="84">
        <f t="shared" si="42"/>
        <v>0</v>
      </c>
      <c r="DB56" t="e">
        <f t="shared" si="43"/>
        <v>#N/A</v>
      </c>
    </row>
    <row r="57" spans="1:106" ht="13.5" thickBot="1">
      <c r="A57" s="9">
        <v>675</v>
      </c>
      <c r="B57" s="3">
        <v>1</v>
      </c>
      <c r="C57" s="3" t="s">
        <v>505</v>
      </c>
      <c r="D57" s="3" t="s">
        <v>12</v>
      </c>
      <c r="E57" s="3" t="s">
        <v>12</v>
      </c>
      <c r="F57" s="3">
        <v>117496.766</v>
      </c>
      <c r="G57" s="15">
        <v>418889.68800000002</v>
      </c>
      <c r="H57" s="35" t="str">
        <f t="shared" si="0"/>
        <v>ja</v>
      </c>
      <c r="I57" s="155" t="s">
        <v>2402</v>
      </c>
      <c r="J57" s="20" t="s">
        <v>456</v>
      </c>
      <c r="K57" s="97">
        <v>10000</v>
      </c>
      <c r="L57" s="28">
        <f t="shared" si="6"/>
        <v>0.24</v>
      </c>
      <c r="M57" s="28">
        <f t="shared" si="7"/>
        <v>0</v>
      </c>
      <c r="N57" s="56">
        <f t="shared" si="1"/>
        <v>0</v>
      </c>
      <c r="O57" s="33">
        <f t="shared" si="8"/>
        <v>98.292756706696665</v>
      </c>
      <c r="P57" s="37">
        <f t="shared" si="2"/>
        <v>90.54505533157969</v>
      </c>
      <c r="Q57" s="9" t="s">
        <v>12</v>
      </c>
      <c r="R57" s="55" t="s">
        <v>12</v>
      </c>
      <c r="S57" s="55">
        <v>2.8119999999999998</v>
      </c>
      <c r="T57" s="55">
        <v>2.9820000000000002</v>
      </c>
      <c r="U57" s="55">
        <v>3.165</v>
      </c>
      <c r="V57" s="3">
        <v>3.3370000000000002</v>
      </c>
      <c r="W57" s="3">
        <v>3.536</v>
      </c>
      <c r="X57" s="3" t="s">
        <v>12</v>
      </c>
      <c r="Y57" s="3">
        <v>3.9470000000000001</v>
      </c>
      <c r="Z57" s="15" t="s">
        <v>12</v>
      </c>
      <c r="AA57" s="10">
        <f t="shared" si="3"/>
        <v>3.536</v>
      </c>
      <c r="AB57" s="9">
        <f t="shared" si="4"/>
        <v>0.371</v>
      </c>
      <c r="AC57" s="10">
        <f t="shared" si="5"/>
        <v>0.41100000000000003</v>
      </c>
      <c r="AD57" s="9"/>
      <c r="AE57" s="55"/>
      <c r="AF57" s="55"/>
      <c r="AG57" s="55"/>
      <c r="AH57" s="55"/>
      <c r="AI57" s="3"/>
      <c r="AJ57" s="3"/>
      <c r="AK57" s="3"/>
      <c r="AL57" s="3"/>
      <c r="AM57" s="15"/>
      <c r="AN57" s="10"/>
      <c r="AO57" s="9"/>
      <c r="AP57" s="10"/>
      <c r="AQ57" s="9"/>
      <c r="AR57" s="55"/>
      <c r="AS57" s="55"/>
      <c r="AT57" s="55"/>
      <c r="AU57" s="55"/>
      <c r="AV57" s="3"/>
      <c r="AW57" s="3"/>
      <c r="AX57" s="3"/>
      <c r="AY57" s="3"/>
      <c r="AZ57" s="15"/>
      <c r="BA57" s="10"/>
      <c r="BB57" s="9"/>
      <c r="BC57" s="10"/>
      <c r="BD57" s="9"/>
      <c r="BE57" s="3"/>
      <c r="BF57" s="15"/>
      <c r="BG57" s="15"/>
      <c r="BH57" s="9"/>
      <c r="BI57" s="10"/>
      <c r="BJ57" s="9"/>
      <c r="BK57" s="3"/>
      <c r="BL57" s="15"/>
      <c r="BM57" s="15"/>
      <c r="BN57" s="9"/>
      <c r="BO57" s="10"/>
      <c r="BP57">
        <f t="shared" si="9"/>
        <v>0</v>
      </c>
      <c r="BQ57" s="93">
        <f t="shared" si="10"/>
        <v>0</v>
      </c>
      <c r="BR57" s="93">
        <f t="shared" si="11"/>
        <v>0</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VLOOKUP(BS57,aslocaties_v01!$C$3:$AA$349,MATCH($K$3*10,aslocaties_v01!$C$2:$X$2),FALSE)</f>
        <v>#N/A</v>
      </c>
      <c r="BW57" s="93" t="e">
        <f t="shared" si="12"/>
        <v>#N/A</v>
      </c>
      <c r="BX57" s="93" t="e">
        <f t="shared" si="13"/>
        <v>#N/A</v>
      </c>
      <c r="BY57" s="94">
        <f t="shared" si="14"/>
        <v>999</v>
      </c>
      <c r="BZ57" s="94">
        <f t="shared" si="15"/>
        <v>999</v>
      </c>
      <c r="CA57" s="94" t="e">
        <f t="shared" si="16"/>
        <v>#N/A</v>
      </c>
      <c r="CB57" t="e">
        <f t="shared" si="17"/>
        <v>#N/A</v>
      </c>
      <c r="CC57" s="58" t="e">
        <f t="shared" si="18"/>
        <v>#N/A</v>
      </c>
      <c r="CD57" s="95" t="e">
        <f t="shared" si="19"/>
        <v>#N/A</v>
      </c>
      <c r="CE57" s="96" t="b">
        <f t="shared" si="20"/>
        <v>1</v>
      </c>
      <c r="CF57" t="e">
        <f t="shared" si="21"/>
        <v>#DIV/0!</v>
      </c>
      <c r="CG57" t="e">
        <f t="shared" si="22"/>
        <v>#DIV/0!</v>
      </c>
      <c r="CH57" s="84" t="b">
        <f t="shared" si="23"/>
        <v>0</v>
      </c>
      <c r="CI57" t="str">
        <f t="shared" si="24"/>
        <v/>
      </c>
      <c r="CJ57" t="e">
        <f t="shared" si="25"/>
        <v>#DIV/0!</v>
      </c>
      <c r="CK57" t="b">
        <f t="shared" si="26"/>
        <v>1</v>
      </c>
      <c r="CL57" s="84" t="e">
        <f t="shared" si="27"/>
        <v>#DIV/0!</v>
      </c>
      <c r="CM57" t="e">
        <f t="shared" si="28"/>
        <v>#DIV/0!</v>
      </c>
      <c r="CN57" t="e">
        <f t="shared" si="29"/>
        <v>#DIV/0!</v>
      </c>
      <c r="CO57" s="84">
        <f t="shared" si="30"/>
        <v>-1</v>
      </c>
      <c r="CP57" t="b">
        <f t="shared" si="31"/>
        <v>1</v>
      </c>
      <c r="CQ57" s="96" t="b">
        <f t="shared" si="32"/>
        <v>1</v>
      </c>
      <c r="CR57" t="b">
        <f t="shared" si="33"/>
        <v>1</v>
      </c>
      <c r="CS57" t="b">
        <f t="shared" si="34"/>
        <v>1</v>
      </c>
      <c r="CT57" t="b">
        <f t="shared" si="35"/>
        <v>1</v>
      </c>
      <c r="CU57" t="b">
        <f t="shared" si="36"/>
        <v>1</v>
      </c>
      <c r="CV57" s="84" t="b">
        <f t="shared" si="37"/>
        <v>1</v>
      </c>
      <c r="CW57" t="b">
        <f t="shared" si="38"/>
        <v>1</v>
      </c>
      <c r="CX57" t="b">
        <f t="shared" si="39"/>
        <v>1</v>
      </c>
      <c r="CY57" t="b">
        <f t="shared" si="40"/>
        <v>1</v>
      </c>
      <c r="CZ57" t="b">
        <f t="shared" si="41"/>
        <v>1</v>
      </c>
      <c r="DA57" s="84">
        <f t="shared" si="42"/>
        <v>0</v>
      </c>
      <c r="DB57" t="e">
        <f t="shared" si="43"/>
        <v>#N/A</v>
      </c>
    </row>
    <row r="58" spans="1:106" ht="13.5" thickBot="1">
      <c r="A58" s="9">
        <v>676</v>
      </c>
      <c r="B58" s="3">
        <v>1</v>
      </c>
      <c r="C58" s="3" t="s">
        <v>506</v>
      </c>
      <c r="D58" s="3" t="s">
        <v>12</v>
      </c>
      <c r="E58" s="3" t="s">
        <v>12</v>
      </c>
      <c r="F58" s="3">
        <v>117587.18799999999</v>
      </c>
      <c r="G58" s="15">
        <v>418884.96899999998</v>
      </c>
      <c r="H58" s="35" t="str">
        <f t="shared" si="0"/>
        <v>ja</v>
      </c>
      <c r="I58" s="155" t="s">
        <v>2402</v>
      </c>
      <c r="J58" s="20" t="s">
        <v>456</v>
      </c>
      <c r="K58" s="97">
        <v>10000</v>
      </c>
      <c r="L58" s="28">
        <f t="shared" si="6"/>
        <v>0.24</v>
      </c>
      <c r="M58" s="28">
        <f t="shared" si="7"/>
        <v>0</v>
      </c>
      <c r="N58" s="56">
        <f t="shared" si="1"/>
        <v>0</v>
      </c>
      <c r="O58" s="33">
        <f t="shared" si="8"/>
        <v>90.54505533157969</v>
      </c>
      <c r="P58" s="37">
        <f t="shared" si="2"/>
        <v>3675.565343366914</v>
      </c>
      <c r="Q58" s="9" t="s">
        <v>12</v>
      </c>
      <c r="R58" s="55" t="s">
        <v>12</v>
      </c>
      <c r="S58" s="55">
        <v>2.8130000000000002</v>
      </c>
      <c r="T58" s="55">
        <v>2.984</v>
      </c>
      <c r="U58" s="55">
        <v>3.1669999999999998</v>
      </c>
      <c r="V58" s="3">
        <v>3.339</v>
      </c>
      <c r="W58" s="3">
        <v>3.5390000000000001</v>
      </c>
      <c r="X58" s="3" t="s">
        <v>12</v>
      </c>
      <c r="Y58" s="3">
        <v>3.95</v>
      </c>
      <c r="Z58" s="15" t="s">
        <v>12</v>
      </c>
      <c r="AA58" s="10">
        <f t="shared" si="3"/>
        <v>3.5390000000000001</v>
      </c>
      <c r="AB58" s="9">
        <f t="shared" si="4"/>
        <v>0.37200000000000033</v>
      </c>
      <c r="AC58" s="10">
        <f t="shared" si="5"/>
        <v>0.41100000000000003</v>
      </c>
      <c r="AD58" s="9"/>
      <c r="AE58" s="55"/>
      <c r="AF58" s="55"/>
      <c r="AG58" s="55"/>
      <c r="AH58" s="55"/>
      <c r="AI58" s="3"/>
      <c r="AJ58" s="3"/>
      <c r="AK58" s="3"/>
      <c r="AL58" s="3"/>
      <c r="AM58" s="15"/>
      <c r="AN58" s="10"/>
      <c r="AO58" s="9"/>
      <c r="AP58" s="10"/>
      <c r="AQ58" s="9"/>
      <c r="AR58" s="55"/>
      <c r="AS58" s="55"/>
      <c r="AT58" s="55"/>
      <c r="AU58" s="55"/>
      <c r="AV58" s="3"/>
      <c r="AW58" s="3"/>
      <c r="AX58" s="3"/>
      <c r="AY58" s="3"/>
      <c r="AZ58" s="15"/>
      <c r="BA58" s="10"/>
      <c r="BB58" s="9"/>
      <c r="BC58" s="10"/>
      <c r="BD58" s="9"/>
      <c r="BE58" s="3"/>
      <c r="BF58" s="15"/>
      <c r="BG58" s="15"/>
      <c r="BH58" s="9"/>
      <c r="BI58" s="10"/>
      <c r="BJ58" s="9"/>
      <c r="BK58" s="3"/>
      <c r="BL58" s="15"/>
      <c r="BM58" s="15"/>
      <c r="BN58" s="9"/>
      <c r="BO58" s="10"/>
      <c r="BP58">
        <f t="shared" si="9"/>
        <v>0</v>
      </c>
      <c r="BQ58" s="93">
        <f t="shared" si="10"/>
        <v>0</v>
      </c>
      <c r="BR58" s="93">
        <f t="shared" si="11"/>
        <v>0</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VLOOKUP(BS58,aslocaties_v01!$C$3:$AA$349,MATCH($K$3*10,aslocaties_v01!$C$2:$X$2),FALSE)</f>
        <v>#N/A</v>
      </c>
      <c r="BW58" s="93" t="e">
        <f t="shared" si="12"/>
        <v>#N/A</v>
      </c>
      <c r="BX58" s="93" t="e">
        <f t="shared" si="13"/>
        <v>#N/A</v>
      </c>
      <c r="BY58" s="94">
        <f t="shared" si="14"/>
        <v>999</v>
      </c>
      <c r="BZ58" s="94">
        <f t="shared" si="15"/>
        <v>999</v>
      </c>
      <c r="CA58" s="94" t="e">
        <f t="shared" si="16"/>
        <v>#N/A</v>
      </c>
      <c r="CB58" t="e">
        <f t="shared" si="17"/>
        <v>#N/A</v>
      </c>
      <c r="CC58" s="58" t="e">
        <f t="shared" si="18"/>
        <v>#N/A</v>
      </c>
      <c r="CD58" s="95" t="e">
        <f t="shared" si="19"/>
        <v>#N/A</v>
      </c>
      <c r="CE58" s="96" t="b">
        <f t="shared" si="20"/>
        <v>1</v>
      </c>
      <c r="CF58" t="e">
        <f t="shared" si="21"/>
        <v>#DIV/0!</v>
      </c>
      <c r="CG58" t="e">
        <f t="shared" si="22"/>
        <v>#DIV/0!</v>
      </c>
      <c r="CH58" s="84" t="b">
        <f t="shared" si="23"/>
        <v>0</v>
      </c>
      <c r="CI58" t="str">
        <f t="shared" si="24"/>
        <v/>
      </c>
      <c r="CJ58" t="e">
        <f t="shared" si="25"/>
        <v>#DIV/0!</v>
      </c>
      <c r="CK58" t="b">
        <f t="shared" si="26"/>
        <v>1</v>
      </c>
      <c r="CL58" s="84" t="e">
        <f t="shared" si="27"/>
        <v>#DIV/0!</v>
      </c>
      <c r="CM58" t="e">
        <f t="shared" si="28"/>
        <v>#DIV/0!</v>
      </c>
      <c r="CN58" t="e">
        <f t="shared" si="29"/>
        <v>#DIV/0!</v>
      </c>
      <c r="CO58" s="84">
        <f t="shared" si="30"/>
        <v>-1</v>
      </c>
      <c r="CP58" t="b">
        <f t="shared" si="31"/>
        <v>1</v>
      </c>
      <c r="CQ58" s="96" t="b">
        <f t="shared" si="32"/>
        <v>1</v>
      </c>
      <c r="CR58" t="b">
        <f t="shared" si="33"/>
        <v>1</v>
      </c>
      <c r="CS58" t="b">
        <f t="shared" si="34"/>
        <v>1</v>
      </c>
      <c r="CT58" t="b">
        <f t="shared" si="35"/>
        <v>1</v>
      </c>
      <c r="CU58" t="b">
        <f t="shared" si="36"/>
        <v>1</v>
      </c>
      <c r="CV58" s="84" t="b">
        <f t="shared" si="37"/>
        <v>1</v>
      </c>
      <c r="CW58" t="b">
        <f t="shared" si="38"/>
        <v>1</v>
      </c>
      <c r="CX58" t="b">
        <f t="shared" si="39"/>
        <v>1</v>
      </c>
      <c r="CY58" t="b">
        <f t="shared" si="40"/>
        <v>1</v>
      </c>
      <c r="CZ58" t="b">
        <f t="shared" si="41"/>
        <v>1</v>
      </c>
      <c r="DA58" s="84">
        <f t="shared" si="42"/>
        <v>0</v>
      </c>
      <c r="DB58" t="e">
        <f t="shared" si="43"/>
        <v>#N/A</v>
      </c>
    </row>
    <row r="59" spans="1:106" ht="13.5" thickBot="1">
      <c r="A59" s="9">
        <v>677</v>
      </c>
      <c r="B59" s="3">
        <v>1</v>
      </c>
      <c r="C59" s="3" t="s">
        <v>507</v>
      </c>
      <c r="D59" s="3" t="s">
        <v>12</v>
      </c>
      <c r="E59" s="3" t="s">
        <v>12</v>
      </c>
      <c r="F59" s="3">
        <v>113911.656</v>
      </c>
      <c r="G59" s="15">
        <v>418900.625</v>
      </c>
      <c r="H59" s="35" t="str">
        <f t="shared" si="0"/>
        <v>ja</v>
      </c>
      <c r="I59" s="155" t="s">
        <v>2402</v>
      </c>
      <c r="J59" s="20" t="s">
        <v>456</v>
      </c>
      <c r="K59" s="97">
        <v>10000</v>
      </c>
      <c r="L59" s="28">
        <f t="shared" si="6"/>
        <v>0.24</v>
      </c>
      <c r="M59" s="28">
        <f t="shared" si="7"/>
        <v>0</v>
      </c>
      <c r="N59" s="56">
        <f t="shared" si="1"/>
        <v>0</v>
      </c>
      <c r="O59" s="33">
        <f t="shared" si="8"/>
        <v>3675.565343366914</v>
      </c>
      <c r="P59" s="37">
        <f t="shared" si="2"/>
        <v>94.251713708555457</v>
      </c>
      <c r="Q59" s="9" t="s">
        <v>12</v>
      </c>
      <c r="R59" s="55" t="s">
        <v>12</v>
      </c>
      <c r="S59" s="55">
        <v>2.6829999999999998</v>
      </c>
      <c r="T59" s="55">
        <v>2.835</v>
      </c>
      <c r="U59" s="55">
        <v>3.0110000000000001</v>
      </c>
      <c r="V59" s="3">
        <v>3.1869999999999998</v>
      </c>
      <c r="W59" s="3">
        <v>3.3919999999999999</v>
      </c>
      <c r="X59" s="3" t="s">
        <v>12</v>
      </c>
      <c r="Y59" s="3">
        <v>3.8029999999999999</v>
      </c>
      <c r="Z59" s="15" t="s">
        <v>12</v>
      </c>
      <c r="AA59" s="10">
        <f t="shared" si="3"/>
        <v>3.3919999999999999</v>
      </c>
      <c r="AB59" s="9">
        <f t="shared" si="4"/>
        <v>0.38099999999999978</v>
      </c>
      <c r="AC59" s="10">
        <f t="shared" si="5"/>
        <v>0.41100000000000003</v>
      </c>
      <c r="AD59" s="9"/>
      <c r="AE59" s="55"/>
      <c r="AF59" s="55"/>
      <c r="AG59" s="55"/>
      <c r="AH59" s="55"/>
      <c r="AI59" s="3"/>
      <c r="AJ59" s="3"/>
      <c r="AK59" s="3"/>
      <c r="AL59" s="3"/>
      <c r="AM59" s="15"/>
      <c r="AN59" s="10"/>
      <c r="AO59" s="9"/>
      <c r="AP59" s="10"/>
      <c r="AQ59" s="9"/>
      <c r="AR59" s="55"/>
      <c r="AS59" s="55"/>
      <c r="AT59" s="55"/>
      <c r="AU59" s="55"/>
      <c r="AV59" s="3"/>
      <c r="AW59" s="3"/>
      <c r="AX59" s="3"/>
      <c r="AY59" s="3"/>
      <c r="AZ59" s="15"/>
      <c r="BA59" s="10"/>
      <c r="BB59" s="9"/>
      <c r="BC59" s="10"/>
      <c r="BD59" s="9"/>
      <c r="BE59" s="3"/>
      <c r="BF59" s="15"/>
      <c r="BG59" s="15"/>
      <c r="BH59" s="9"/>
      <c r="BI59" s="10"/>
      <c r="BJ59" s="9"/>
      <c r="BK59" s="3"/>
      <c r="BL59" s="15"/>
      <c r="BM59" s="15"/>
      <c r="BN59" s="9"/>
      <c r="BO59" s="10"/>
      <c r="BP59">
        <f t="shared" si="9"/>
        <v>0</v>
      </c>
      <c r="BQ59" s="93">
        <f t="shared" si="10"/>
        <v>0</v>
      </c>
      <c r="BR59" s="93">
        <f t="shared" si="11"/>
        <v>0</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VLOOKUP(BS59,aslocaties_v01!$C$3:$AA$349,MATCH($K$3*10,aslocaties_v01!$C$2:$X$2),FALSE)</f>
        <v>#N/A</v>
      </c>
      <c r="BW59" s="93" t="e">
        <f t="shared" si="12"/>
        <v>#N/A</v>
      </c>
      <c r="BX59" s="93" t="e">
        <f t="shared" si="13"/>
        <v>#N/A</v>
      </c>
      <c r="BY59" s="94">
        <f t="shared" si="14"/>
        <v>999</v>
      </c>
      <c r="BZ59" s="94">
        <f t="shared" si="15"/>
        <v>999</v>
      </c>
      <c r="CA59" s="94" t="e">
        <f t="shared" si="16"/>
        <v>#N/A</v>
      </c>
      <c r="CB59" t="e">
        <f t="shared" si="17"/>
        <v>#N/A</v>
      </c>
      <c r="CC59" s="58" t="e">
        <f t="shared" si="18"/>
        <v>#N/A</v>
      </c>
      <c r="CD59" s="95" t="e">
        <f t="shared" si="19"/>
        <v>#N/A</v>
      </c>
      <c r="CE59" s="96" t="b">
        <f t="shared" si="20"/>
        <v>1</v>
      </c>
      <c r="CF59" t="e">
        <f t="shared" si="21"/>
        <v>#DIV/0!</v>
      </c>
      <c r="CG59" t="e">
        <f t="shared" si="22"/>
        <v>#DIV/0!</v>
      </c>
      <c r="CH59" s="84" t="b">
        <f t="shared" si="23"/>
        <v>0</v>
      </c>
      <c r="CI59" t="str">
        <f t="shared" si="24"/>
        <v/>
      </c>
      <c r="CJ59" t="e">
        <f t="shared" si="25"/>
        <v>#DIV/0!</v>
      </c>
      <c r="CK59" t="b">
        <f t="shared" si="26"/>
        <v>1</v>
      </c>
      <c r="CL59" s="84" t="e">
        <f t="shared" si="27"/>
        <v>#DIV/0!</v>
      </c>
      <c r="CM59" t="e">
        <f t="shared" si="28"/>
        <v>#DIV/0!</v>
      </c>
      <c r="CN59" t="e">
        <f t="shared" si="29"/>
        <v>#DIV/0!</v>
      </c>
      <c r="CO59" s="84">
        <f t="shared" si="30"/>
        <v>-1</v>
      </c>
      <c r="CP59" t="b">
        <f t="shared" si="31"/>
        <v>1</v>
      </c>
      <c r="CQ59" s="96" t="b">
        <f t="shared" si="32"/>
        <v>1</v>
      </c>
      <c r="CR59" t="b">
        <f t="shared" si="33"/>
        <v>1</v>
      </c>
      <c r="CS59" t="b">
        <f t="shared" si="34"/>
        <v>1</v>
      </c>
      <c r="CT59" t="b">
        <f t="shared" si="35"/>
        <v>1</v>
      </c>
      <c r="CU59" t="b">
        <f t="shared" si="36"/>
        <v>1</v>
      </c>
      <c r="CV59" s="84" t="b">
        <f t="shared" si="37"/>
        <v>1</v>
      </c>
      <c r="CW59" t="b">
        <f t="shared" si="38"/>
        <v>1</v>
      </c>
      <c r="CX59" t="b">
        <f t="shared" si="39"/>
        <v>1</v>
      </c>
      <c r="CY59" t="b">
        <f t="shared" si="40"/>
        <v>1</v>
      </c>
      <c r="CZ59" t="b">
        <f t="shared" si="41"/>
        <v>1</v>
      </c>
      <c r="DA59" s="84">
        <f t="shared" si="42"/>
        <v>0</v>
      </c>
      <c r="DB59" t="e">
        <f t="shared" si="43"/>
        <v>#N/A</v>
      </c>
    </row>
    <row r="60" spans="1:106" ht="13.5" thickBot="1">
      <c r="A60" s="9">
        <v>678</v>
      </c>
      <c r="B60" s="3">
        <v>1</v>
      </c>
      <c r="C60" s="3" t="s">
        <v>508</v>
      </c>
      <c r="D60" s="3" t="s">
        <v>12</v>
      </c>
      <c r="E60" s="3" t="s">
        <v>12</v>
      </c>
      <c r="F60" s="3">
        <v>113999.30499999999</v>
      </c>
      <c r="G60" s="15">
        <v>418935.28100000002</v>
      </c>
      <c r="H60" s="35" t="str">
        <f t="shared" si="0"/>
        <v>ja</v>
      </c>
      <c r="I60" s="155" t="s">
        <v>2402</v>
      </c>
      <c r="J60" s="20" t="s">
        <v>456</v>
      </c>
      <c r="K60" s="97">
        <v>10000</v>
      </c>
      <c r="L60" s="28">
        <f t="shared" si="6"/>
        <v>0.24</v>
      </c>
      <c r="M60" s="28">
        <f t="shared" si="7"/>
        <v>0</v>
      </c>
      <c r="N60" s="56">
        <f t="shared" si="1"/>
        <v>0</v>
      </c>
      <c r="O60" s="33">
        <f t="shared" si="8"/>
        <v>94.251713708555457</v>
      </c>
      <c r="P60" s="37">
        <f t="shared" si="2"/>
        <v>40.958153828026326</v>
      </c>
      <c r="Q60" s="9" t="s">
        <v>12</v>
      </c>
      <c r="R60" s="55" t="s">
        <v>12</v>
      </c>
      <c r="S60" s="55">
        <v>2.6859999999999999</v>
      </c>
      <c r="T60" s="55">
        <v>2.839</v>
      </c>
      <c r="U60" s="55">
        <v>3.0169999999999999</v>
      </c>
      <c r="V60" s="3">
        <v>3.1920000000000002</v>
      </c>
      <c r="W60" s="3">
        <v>3.3980000000000001</v>
      </c>
      <c r="X60" s="3" t="s">
        <v>12</v>
      </c>
      <c r="Y60" s="3">
        <v>3.8090000000000002</v>
      </c>
      <c r="Z60" s="15" t="s">
        <v>12</v>
      </c>
      <c r="AA60" s="10">
        <f t="shared" si="3"/>
        <v>3.3980000000000001</v>
      </c>
      <c r="AB60" s="9">
        <f t="shared" si="4"/>
        <v>0.38100000000000023</v>
      </c>
      <c r="AC60" s="10">
        <f t="shared" si="5"/>
        <v>0.41100000000000003</v>
      </c>
      <c r="AD60" s="9"/>
      <c r="AE60" s="55"/>
      <c r="AF60" s="55"/>
      <c r="AG60" s="55"/>
      <c r="AH60" s="55"/>
      <c r="AI60" s="3"/>
      <c r="AJ60" s="3"/>
      <c r="AK60" s="3"/>
      <c r="AL60" s="3"/>
      <c r="AM60" s="15"/>
      <c r="AN60" s="10"/>
      <c r="AO60" s="9"/>
      <c r="AP60" s="10"/>
      <c r="AQ60" s="9"/>
      <c r="AR60" s="55"/>
      <c r="AS60" s="55"/>
      <c r="AT60" s="55"/>
      <c r="AU60" s="55"/>
      <c r="AV60" s="3"/>
      <c r="AW60" s="3"/>
      <c r="AX60" s="3"/>
      <c r="AY60" s="3"/>
      <c r="AZ60" s="15"/>
      <c r="BA60" s="10"/>
      <c r="BB60" s="9"/>
      <c r="BC60" s="10"/>
      <c r="BD60" s="9"/>
      <c r="BE60" s="3"/>
      <c r="BF60" s="15"/>
      <c r="BG60" s="15"/>
      <c r="BH60" s="9"/>
      <c r="BI60" s="10"/>
      <c r="BJ60" s="9"/>
      <c r="BK60" s="3"/>
      <c r="BL60" s="15"/>
      <c r="BM60" s="15"/>
      <c r="BN60" s="9"/>
      <c r="BO60" s="10"/>
      <c r="BP60">
        <f t="shared" si="9"/>
        <v>0</v>
      </c>
      <c r="BQ60" s="93">
        <f t="shared" si="10"/>
        <v>0</v>
      </c>
      <c r="BR60" s="93">
        <f t="shared" si="11"/>
        <v>0</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VLOOKUP(BS60,aslocaties_v01!$C$3:$AA$349,MATCH($K$3*10,aslocaties_v01!$C$2:$X$2),FALSE)</f>
        <v>#N/A</v>
      </c>
      <c r="BW60" s="93" t="e">
        <f t="shared" si="12"/>
        <v>#N/A</v>
      </c>
      <c r="BX60" s="93" t="e">
        <f t="shared" si="13"/>
        <v>#N/A</v>
      </c>
      <c r="BY60" s="94">
        <f t="shared" si="14"/>
        <v>999</v>
      </c>
      <c r="BZ60" s="94">
        <f t="shared" si="15"/>
        <v>999</v>
      </c>
      <c r="CA60" s="94" t="e">
        <f t="shared" si="16"/>
        <v>#N/A</v>
      </c>
      <c r="CB60" t="e">
        <f t="shared" si="17"/>
        <v>#N/A</v>
      </c>
      <c r="CC60" s="58" t="e">
        <f t="shared" si="18"/>
        <v>#N/A</v>
      </c>
      <c r="CD60" s="95" t="e">
        <f t="shared" si="19"/>
        <v>#N/A</v>
      </c>
      <c r="CE60" s="96" t="b">
        <f t="shared" si="20"/>
        <v>1</v>
      </c>
      <c r="CF60" t="e">
        <f t="shared" si="21"/>
        <v>#DIV/0!</v>
      </c>
      <c r="CG60" t="e">
        <f t="shared" si="22"/>
        <v>#DIV/0!</v>
      </c>
      <c r="CH60" s="84" t="b">
        <f t="shared" si="23"/>
        <v>0</v>
      </c>
      <c r="CI60" t="str">
        <f t="shared" si="24"/>
        <v/>
      </c>
      <c r="CJ60" t="e">
        <f t="shared" si="25"/>
        <v>#DIV/0!</v>
      </c>
      <c r="CK60" t="b">
        <f t="shared" si="26"/>
        <v>1</v>
      </c>
      <c r="CL60" s="84" t="e">
        <f t="shared" si="27"/>
        <v>#DIV/0!</v>
      </c>
      <c r="CM60" t="e">
        <f t="shared" si="28"/>
        <v>#DIV/0!</v>
      </c>
      <c r="CN60" t="e">
        <f t="shared" si="29"/>
        <v>#DIV/0!</v>
      </c>
      <c r="CO60" s="84">
        <f t="shared" si="30"/>
        <v>-1</v>
      </c>
      <c r="CP60" t="b">
        <f t="shared" si="31"/>
        <v>1</v>
      </c>
      <c r="CQ60" s="96" t="b">
        <f t="shared" si="32"/>
        <v>1</v>
      </c>
      <c r="CR60" t="b">
        <f t="shared" si="33"/>
        <v>1</v>
      </c>
      <c r="CS60" t="b">
        <f t="shared" si="34"/>
        <v>1</v>
      </c>
      <c r="CT60" t="b">
        <f t="shared" si="35"/>
        <v>1</v>
      </c>
      <c r="CU60" t="b">
        <f t="shared" si="36"/>
        <v>1</v>
      </c>
      <c r="CV60" s="84" t="b">
        <f t="shared" si="37"/>
        <v>1</v>
      </c>
      <c r="CW60" t="b">
        <f t="shared" si="38"/>
        <v>1</v>
      </c>
      <c r="CX60" t="b">
        <f t="shared" si="39"/>
        <v>1</v>
      </c>
      <c r="CY60" t="b">
        <f t="shared" si="40"/>
        <v>1</v>
      </c>
      <c r="CZ60" t="b">
        <f t="shared" si="41"/>
        <v>1</v>
      </c>
      <c r="DA60" s="84">
        <f t="shared" si="42"/>
        <v>0</v>
      </c>
      <c r="DB60" t="e">
        <f t="shared" si="43"/>
        <v>#N/A</v>
      </c>
    </row>
    <row r="61" spans="1:106" ht="13.5" thickBot="1">
      <c r="A61" s="9">
        <v>679</v>
      </c>
      <c r="B61" s="3">
        <v>1</v>
      </c>
      <c r="C61" s="3" t="s">
        <v>509</v>
      </c>
      <c r="D61" s="3" t="s">
        <v>12</v>
      </c>
      <c r="E61" s="3" t="s">
        <v>12</v>
      </c>
      <c r="F61" s="3">
        <v>114040.20299999999</v>
      </c>
      <c r="G61" s="15">
        <v>418933.06199999998</v>
      </c>
      <c r="H61" s="35" t="str">
        <f t="shared" si="0"/>
        <v>ja</v>
      </c>
      <c r="I61" s="155" t="s">
        <v>2402</v>
      </c>
      <c r="J61" s="20" t="s">
        <v>456</v>
      </c>
      <c r="K61" s="97">
        <v>10000</v>
      </c>
      <c r="L61" s="28">
        <f t="shared" si="6"/>
        <v>0.24</v>
      </c>
      <c r="M61" s="28">
        <f t="shared" si="7"/>
        <v>0</v>
      </c>
      <c r="N61" s="56">
        <f t="shared" si="1"/>
        <v>0</v>
      </c>
      <c r="O61" s="33">
        <f t="shared" si="8"/>
        <v>40.958153828026326</v>
      </c>
      <c r="P61" s="37">
        <f t="shared" si="2"/>
        <v>140.04601632322701</v>
      </c>
      <c r="Q61" s="9" t="s">
        <v>12</v>
      </c>
      <c r="R61" s="55" t="s">
        <v>12</v>
      </c>
      <c r="S61" s="55">
        <v>2.6880000000000002</v>
      </c>
      <c r="T61" s="55">
        <v>2.8410000000000002</v>
      </c>
      <c r="U61" s="55">
        <v>3.02</v>
      </c>
      <c r="V61" s="3">
        <v>3.1960000000000002</v>
      </c>
      <c r="W61" s="3">
        <v>3.4020000000000001</v>
      </c>
      <c r="X61" s="3" t="s">
        <v>12</v>
      </c>
      <c r="Y61" s="3">
        <v>3.8119999999999998</v>
      </c>
      <c r="Z61" s="15" t="s">
        <v>12</v>
      </c>
      <c r="AA61" s="10">
        <f t="shared" si="3"/>
        <v>3.4020000000000001</v>
      </c>
      <c r="AB61" s="9">
        <f t="shared" si="4"/>
        <v>0.38200000000000012</v>
      </c>
      <c r="AC61" s="10">
        <f t="shared" si="5"/>
        <v>0.4099999999999997</v>
      </c>
      <c r="AD61" s="9"/>
      <c r="AE61" s="55"/>
      <c r="AF61" s="55"/>
      <c r="AG61" s="55"/>
      <c r="AH61" s="55"/>
      <c r="AI61" s="3"/>
      <c r="AJ61" s="3"/>
      <c r="AK61" s="3"/>
      <c r="AL61" s="3"/>
      <c r="AM61" s="15"/>
      <c r="AN61" s="10"/>
      <c r="AO61" s="9"/>
      <c r="AP61" s="10"/>
      <c r="AQ61" s="9"/>
      <c r="AR61" s="55"/>
      <c r="AS61" s="55"/>
      <c r="AT61" s="55"/>
      <c r="AU61" s="55"/>
      <c r="AV61" s="3"/>
      <c r="AW61" s="3"/>
      <c r="AX61" s="3"/>
      <c r="AY61" s="3"/>
      <c r="AZ61" s="15"/>
      <c r="BA61" s="10"/>
      <c r="BB61" s="9"/>
      <c r="BC61" s="10"/>
      <c r="BD61" s="9"/>
      <c r="BE61" s="3"/>
      <c r="BF61" s="15"/>
      <c r="BG61" s="15"/>
      <c r="BH61" s="9"/>
      <c r="BI61" s="10"/>
      <c r="BJ61" s="9"/>
      <c r="BK61" s="3"/>
      <c r="BL61" s="15"/>
      <c r="BM61" s="15"/>
      <c r="BN61" s="9"/>
      <c r="BO61" s="10"/>
      <c r="BP61">
        <f t="shared" si="9"/>
        <v>0</v>
      </c>
      <c r="BQ61" s="93">
        <f t="shared" si="10"/>
        <v>0</v>
      </c>
      <c r="BR61" s="93">
        <f t="shared" si="11"/>
        <v>0</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VLOOKUP(BS61,aslocaties_v01!$C$3:$AA$349,MATCH($K$3*10,aslocaties_v01!$C$2:$X$2),FALSE)</f>
        <v>#N/A</v>
      </c>
      <c r="BW61" s="93" t="e">
        <f t="shared" si="12"/>
        <v>#N/A</v>
      </c>
      <c r="BX61" s="93" t="e">
        <f t="shared" si="13"/>
        <v>#N/A</v>
      </c>
      <c r="BY61" s="94">
        <f t="shared" si="14"/>
        <v>999</v>
      </c>
      <c r="BZ61" s="94">
        <f t="shared" si="15"/>
        <v>999</v>
      </c>
      <c r="CA61" s="94" t="e">
        <f t="shared" si="16"/>
        <v>#N/A</v>
      </c>
      <c r="CB61" t="e">
        <f t="shared" si="17"/>
        <v>#N/A</v>
      </c>
      <c r="CC61" s="58" t="e">
        <f t="shared" si="18"/>
        <v>#N/A</v>
      </c>
      <c r="CD61" s="95" t="e">
        <f t="shared" si="19"/>
        <v>#N/A</v>
      </c>
      <c r="CE61" s="96" t="b">
        <f t="shared" si="20"/>
        <v>1</v>
      </c>
      <c r="CF61" t="e">
        <f t="shared" si="21"/>
        <v>#DIV/0!</v>
      </c>
      <c r="CG61" t="e">
        <f t="shared" si="22"/>
        <v>#DIV/0!</v>
      </c>
      <c r="CH61" s="84" t="b">
        <f t="shared" si="23"/>
        <v>0</v>
      </c>
      <c r="CI61" t="str">
        <f t="shared" si="24"/>
        <v/>
      </c>
      <c r="CJ61" t="e">
        <f t="shared" si="25"/>
        <v>#DIV/0!</v>
      </c>
      <c r="CK61" t="b">
        <f t="shared" si="26"/>
        <v>1</v>
      </c>
      <c r="CL61" s="84" t="e">
        <f t="shared" si="27"/>
        <v>#DIV/0!</v>
      </c>
      <c r="CM61" t="e">
        <f t="shared" si="28"/>
        <v>#DIV/0!</v>
      </c>
      <c r="CN61" t="e">
        <f t="shared" si="29"/>
        <v>#DIV/0!</v>
      </c>
      <c r="CO61" s="84">
        <f t="shared" si="30"/>
        <v>-1</v>
      </c>
      <c r="CP61" t="b">
        <f t="shared" si="31"/>
        <v>1</v>
      </c>
      <c r="CQ61" s="96" t="b">
        <f t="shared" si="32"/>
        <v>1</v>
      </c>
      <c r="CR61" t="b">
        <f t="shared" si="33"/>
        <v>1</v>
      </c>
      <c r="CS61" t="b">
        <f t="shared" si="34"/>
        <v>1</v>
      </c>
      <c r="CT61" t="b">
        <f t="shared" si="35"/>
        <v>1</v>
      </c>
      <c r="CU61" t="b">
        <f t="shared" si="36"/>
        <v>1</v>
      </c>
      <c r="CV61" s="84" t="b">
        <f t="shared" si="37"/>
        <v>1</v>
      </c>
      <c r="CW61" t="b">
        <f t="shared" si="38"/>
        <v>1</v>
      </c>
      <c r="CX61" t="b">
        <f t="shared" si="39"/>
        <v>1</v>
      </c>
      <c r="CY61" t="b">
        <f t="shared" si="40"/>
        <v>1</v>
      </c>
      <c r="CZ61" t="b">
        <f t="shared" si="41"/>
        <v>1</v>
      </c>
      <c r="DA61" s="84">
        <f t="shared" si="42"/>
        <v>0</v>
      </c>
      <c r="DB61" t="e">
        <f t="shared" si="43"/>
        <v>#N/A</v>
      </c>
    </row>
    <row r="62" spans="1:106" ht="13.5" thickBot="1">
      <c r="A62" s="9">
        <v>680</v>
      </c>
      <c r="B62" s="3">
        <v>1</v>
      </c>
      <c r="C62" s="3" t="s">
        <v>510</v>
      </c>
      <c r="D62" s="3" t="s">
        <v>12</v>
      </c>
      <c r="E62" s="3" t="s">
        <v>12</v>
      </c>
      <c r="F62" s="3">
        <v>114161.391</v>
      </c>
      <c r="G62" s="15">
        <v>419003.25</v>
      </c>
      <c r="H62" s="35" t="str">
        <f t="shared" si="0"/>
        <v>ja</v>
      </c>
      <c r="I62" s="155" t="s">
        <v>2402</v>
      </c>
      <c r="J62" s="20" t="s">
        <v>456</v>
      </c>
      <c r="K62" s="97">
        <v>10000</v>
      </c>
      <c r="L62" s="28">
        <f t="shared" si="6"/>
        <v>0.24</v>
      </c>
      <c r="M62" s="28">
        <f t="shared" si="7"/>
        <v>0</v>
      </c>
      <c r="N62" s="56">
        <f t="shared" si="1"/>
        <v>0</v>
      </c>
      <c r="O62" s="33">
        <f t="shared" si="8"/>
        <v>140.04601632322701</v>
      </c>
      <c r="P62" s="37">
        <f t="shared" si="2"/>
        <v>75.774448107516662</v>
      </c>
      <c r="Q62" s="9" t="s">
        <v>12</v>
      </c>
      <c r="R62" s="55" t="s">
        <v>12</v>
      </c>
      <c r="S62" s="55">
        <v>2.6920000000000002</v>
      </c>
      <c r="T62" s="55">
        <v>2.847</v>
      </c>
      <c r="U62" s="55">
        <v>3.0259999999999998</v>
      </c>
      <c r="V62" s="3">
        <v>3.202</v>
      </c>
      <c r="W62" s="3">
        <v>3.4079999999999999</v>
      </c>
      <c r="X62" s="3" t="s">
        <v>12</v>
      </c>
      <c r="Y62" s="3">
        <v>3.8170000000000002</v>
      </c>
      <c r="Z62" s="15" t="s">
        <v>12</v>
      </c>
      <c r="AA62" s="10">
        <f t="shared" si="3"/>
        <v>3.4079999999999999</v>
      </c>
      <c r="AB62" s="9">
        <f t="shared" si="4"/>
        <v>0.38200000000000012</v>
      </c>
      <c r="AC62" s="10">
        <f t="shared" si="5"/>
        <v>0.40900000000000025</v>
      </c>
      <c r="AD62" s="9"/>
      <c r="AE62" s="55"/>
      <c r="AF62" s="55"/>
      <c r="AG62" s="55"/>
      <c r="AH62" s="55"/>
      <c r="AI62" s="3"/>
      <c r="AJ62" s="3"/>
      <c r="AK62" s="3"/>
      <c r="AL62" s="3"/>
      <c r="AM62" s="15"/>
      <c r="AN62" s="10"/>
      <c r="AO62" s="9"/>
      <c r="AP62" s="10"/>
      <c r="AQ62" s="9"/>
      <c r="AR62" s="55"/>
      <c r="AS62" s="55"/>
      <c r="AT62" s="55"/>
      <c r="AU62" s="55"/>
      <c r="AV62" s="3"/>
      <c r="AW62" s="3"/>
      <c r="AX62" s="3"/>
      <c r="AY62" s="3"/>
      <c r="AZ62" s="15"/>
      <c r="BA62" s="10"/>
      <c r="BB62" s="9"/>
      <c r="BC62" s="10"/>
      <c r="BD62" s="9"/>
      <c r="BE62" s="3"/>
      <c r="BF62" s="15"/>
      <c r="BG62" s="15"/>
      <c r="BH62" s="9"/>
      <c r="BI62" s="10"/>
      <c r="BJ62" s="9"/>
      <c r="BK62" s="3"/>
      <c r="BL62" s="15"/>
      <c r="BM62" s="15"/>
      <c r="BN62" s="9"/>
      <c r="BO62" s="10"/>
      <c r="BP62">
        <f t="shared" si="9"/>
        <v>0</v>
      </c>
      <c r="BQ62" s="93">
        <f t="shared" si="10"/>
        <v>0</v>
      </c>
      <c r="BR62" s="93">
        <f t="shared" si="11"/>
        <v>0</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VLOOKUP(BS62,aslocaties_v01!$C$3:$AA$349,MATCH($K$3*10,aslocaties_v01!$C$2:$X$2),FALSE)</f>
        <v>#N/A</v>
      </c>
      <c r="BW62" s="93" t="e">
        <f t="shared" si="12"/>
        <v>#N/A</v>
      </c>
      <c r="BX62" s="93" t="e">
        <f t="shared" si="13"/>
        <v>#N/A</v>
      </c>
      <c r="BY62" s="94">
        <f t="shared" si="14"/>
        <v>999</v>
      </c>
      <c r="BZ62" s="94">
        <f t="shared" si="15"/>
        <v>999</v>
      </c>
      <c r="CA62" s="94" t="e">
        <f t="shared" si="16"/>
        <v>#N/A</v>
      </c>
      <c r="CB62" t="e">
        <f t="shared" si="17"/>
        <v>#N/A</v>
      </c>
      <c r="CC62" s="58" t="e">
        <f t="shared" si="18"/>
        <v>#N/A</v>
      </c>
      <c r="CD62" s="95" t="e">
        <f t="shared" si="19"/>
        <v>#N/A</v>
      </c>
      <c r="CE62" s="96" t="b">
        <f t="shared" si="20"/>
        <v>1</v>
      </c>
      <c r="CF62" t="e">
        <f t="shared" si="21"/>
        <v>#DIV/0!</v>
      </c>
      <c r="CG62" t="e">
        <f t="shared" si="22"/>
        <v>#DIV/0!</v>
      </c>
      <c r="CH62" s="84" t="b">
        <f t="shared" si="23"/>
        <v>0</v>
      </c>
      <c r="CI62" t="str">
        <f t="shared" si="24"/>
        <v/>
      </c>
      <c r="CJ62" t="e">
        <f t="shared" si="25"/>
        <v>#DIV/0!</v>
      </c>
      <c r="CK62" t="b">
        <f t="shared" si="26"/>
        <v>1</v>
      </c>
      <c r="CL62" s="84" t="e">
        <f t="shared" si="27"/>
        <v>#DIV/0!</v>
      </c>
      <c r="CM62" t="e">
        <f t="shared" si="28"/>
        <v>#DIV/0!</v>
      </c>
      <c r="CN62" t="e">
        <f t="shared" si="29"/>
        <v>#DIV/0!</v>
      </c>
      <c r="CO62" s="84">
        <f t="shared" si="30"/>
        <v>-1</v>
      </c>
      <c r="CP62" t="b">
        <f t="shared" si="31"/>
        <v>1</v>
      </c>
      <c r="CQ62" s="96" t="b">
        <f t="shared" si="32"/>
        <v>1</v>
      </c>
      <c r="CR62" t="b">
        <f t="shared" si="33"/>
        <v>1</v>
      </c>
      <c r="CS62" t="b">
        <f t="shared" si="34"/>
        <v>1</v>
      </c>
      <c r="CT62" t="b">
        <f t="shared" si="35"/>
        <v>1</v>
      </c>
      <c r="CU62" t="b">
        <f t="shared" si="36"/>
        <v>1</v>
      </c>
      <c r="CV62" s="84" t="b">
        <f t="shared" si="37"/>
        <v>1</v>
      </c>
      <c r="CW62" t="b">
        <f t="shared" si="38"/>
        <v>1</v>
      </c>
      <c r="CX62" t="b">
        <f t="shared" si="39"/>
        <v>1</v>
      </c>
      <c r="CY62" t="b">
        <f t="shared" si="40"/>
        <v>1</v>
      </c>
      <c r="CZ62" t="b">
        <f t="shared" si="41"/>
        <v>1</v>
      </c>
      <c r="DA62" s="84">
        <f t="shared" si="42"/>
        <v>0</v>
      </c>
      <c r="DB62" t="e">
        <f t="shared" si="43"/>
        <v>#N/A</v>
      </c>
    </row>
    <row r="63" spans="1:106" ht="13.5" thickBot="1">
      <c r="A63" s="9">
        <v>681</v>
      </c>
      <c r="B63" s="3">
        <v>1</v>
      </c>
      <c r="C63" s="3" t="s">
        <v>511</v>
      </c>
      <c r="D63" s="3" t="s">
        <v>12</v>
      </c>
      <c r="E63" s="3" t="s">
        <v>12</v>
      </c>
      <c r="F63" s="3">
        <v>114237.086</v>
      </c>
      <c r="G63" s="15">
        <v>418999.78100000002</v>
      </c>
      <c r="H63" s="35" t="str">
        <f t="shared" si="0"/>
        <v>ja</v>
      </c>
      <c r="I63" s="155" t="s">
        <v>2402</v>
      </c>
      <c r="J63" s="20" t="s">
        <v>456</v>
      </c>
      <c r="K63" s="97">
        <v>10000</v>
      </c>
      <c r="L63" s="28">
        <f t="shared" si="6"/>
        <v>0.24</v>
      </c>
      <c r="M63" s="28">
        <f t="shared" si="7"/>
        <v>0</v>
      </c>
      <c r="N63" s="56">
        <f t="shared" si="1"/>
        <v>0</v>
      </c>
      <c r="O63" s="33">
        <f t="shared" si="8"/>
        <v>75.774448107516662</v>
      </c>
      <c r="P63" s="37">
        <f t="shared" si="2"/>
        <v>110.15475928892944</v>
      </c>
      <c r="Q63" s="9" t="s">
        <v>12</v>
      </c>
      <c r="R63" s="55" t="s">
        <v>12</v>
      </c>
      <c r="S63" s="55">
        <v>2.6960000000000002</v>
      </c>
      <c r="T63" s="55">
        <v>2.851</v>
      </c>
      <c r="U63" s="55">
        <v>3.0310000000000001</v>
      </c>
      <c r="V63" s="3">
        <v>3.2069999999999999</v>
      </c>
      <c r="W63" s="3">
        <v>3.4129999999999998</v>
      </c>
      <c r="X63" s="3" t="s">
        <v>12</v>
      </c>
      <c r="Y63" s="3">
        <v>3.8210000000000002</v>
      </c>
      <c r="Z63" s="15" t="s">
        <v>12</v>
      </c>
      <c r="AA63" s="10">
        <f t="shared" si="3"/>
        <v>3.4129999999999998</v>
      </c>
      <c r="AB63" s="9">
        <f t="shared" si="4"/>
        <v>0.38199999999999967</v>
      </c>
      <c r="AC63" s="10">
        <f t="shared" si="5"/>
        <v>0.40800000000000036</v>
      </c>
      <c r="AD63" s="9"/>
      <c r="AE63" s="55"/>
      <c r="AF63" s="55"/>
      <c r="AG63" s="55"/>
      <c r="AH63" s="55"/>
      <c r="AI63" s="3"/>
      <c r="AJ63" s="3"/>
      <c r="AK63" s="3"/>
      <c r="AL63" s="3"/>
      <c r="AM63" s="15"/>
      <c r="AN63" s="10"/>
      <c r="AO63" s="9"/>
      <c r="AP63" s="10"/>
      <c r="AQ63" s="9"/>
      <c r="AR63" s="55"/>
      <c r="AS63" s="55"/>
      <c r="AT63" s="55"/>
      <c r="AU63" s="55"/>
      <c r="AV63" s="3"/>
      <c r="AW63" s="3"/>
      <c r="AX63" s="3"/>
      <c r="AY63" s="3"/>
      <c r="AZ63" s="15"/>
      <c r="BA63" s="10"/>
      <c r="BB63" s="9"/>
      <c r="BC63" s="10"/>
      <c r="BD63" s="9"/>
      <c r="BE63" s="3"/>
      <c r="BF63" s="15"/>
      <c r="BG63" s="15"/>
      <c r="BH63" s="9"/>
      <c r="BI63" s="10"/>
      <c r="BJ63" s="9"/>
      <c r="BK63" s="3"/>
      <c r="BL63" s="15"/>
      <c r="BM63" s="15"/>
      <c r="BN63" s="9"/>
      <c r="BO63" s="10"/>
      <c r="BP63">
        <f t="shared" si="9"/>
        <v>0</v>
      </c>
      <c r="BQ63" s="93">
        <f t="shared" si="10"/>
        <v>0</v>
      </c>
      <c r="BR63" s="93">
        <f t="shared" si="11"/>
        <v>0</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VLOOKUP(BS63,aslocaties_v01!$C$3:$AA$349,MATCH($K$3*10,aslocaties_v01!$C$2:$X$2),FALSE)</f>
        <v>#N/A</v>
      </c>
      <c r="BW63" s="93" t="e">
        <f t="shared" si="12"/>
        <v>#N/A</v>
      </c>
      <c r="BX63" s="93" t="e">
        <f t="shared" si="13"/>
        <v>#N/A</v>
      </c>
      <c r="BY63" s="94">
        <f t="shared" si="14"/>
        <v>999</v>
      </c>
      <c r="BZ63" s="94">
        <f t="shared" si="15"/>
        <v>999</v>
      </c>
      <c r="CA63" s="94" t="e">
        <f t="shared" si="16"/>
        <v>#N/A</v>
      </c>
      <c r="CB63" t="e">
        <f t="shared" si="17"/>
        <v>#N/A</v>
      </c>
      <c r="CC63" s="58" t="e">
        <f t="shared" si="18"/>
        <v>#N/A</v>
      </c>
      <c r="CD63" s="95" t="e">
        <f t="shared" si="19"/>
        <v>#N/A</v>
      </c>
      <c r="CE63" s="96" t="b">
        <f t="shared" si="20"/>
        <v>1</v>
      </c>
      <c r="CF63" t="e">
        <f t="shared" si="21"/>
        <v>#DIV/0!</v>
      </c>
      <c r="CG63" t="e">
        <f t="shared" si="22"/>
        <v>#DIV/0!</v>
      </c>
      <c r="CH63" s="84" t="b">
        <f t="shared" si="23"/>
        <v>0</v>
      </c>
      <c r="CI63" t="str">
        <f t="shared" si="24"/>
        <v/>
      </c>
      <c r="CJ63" t="e">
        <f t="shared" si="25"/>
        <v>#DIV/0!</v>
      </c>
      <c r="CK63" t="b">
        <f t="shared" si="26"/>
        <v>1</v>
      </c>
      <c r="CL63" s="84" t="e">
        <f t="shared" si="27"/>
        <v>#DIV/0!</v>
      </c>
      <c r="CM63" t="e">
        <f t="shared" si="28"/>
        <v>#DIV/0!</v>
      </c>
      <c r="CN63" t="e">
        <f t="shared" si="29"/>
        <v>#DIV/0!</v>
      </c>
      <c r="CO63" s="84">
        <f t="shared" si="30"/>
        <v>-1</v>
      </c>
      <c r="CP63" t="b">
        <f t="shared" si="31"/>
        <v>1</v>
      </c>
      <c r="CQ63" s="96" t="b">
        <f t="shared" si="32"/>
        <v>1</v>
      </c>
      <c r="CR63" t="b">
        <f t="shared" si="33"/>
        <v>1</v>
      </c>
      <c r="CS63" t="b">
        <f t="shared" si="34"/>
        <v>1</v>
      </c>
      <c r="CT63" t="b">
        <f t="shared" si="35"/>
        <v>1</v>
      </c>
      <c r="CU63" t="b">
        <f t="shared" si="36"/>
        <v>1</v>
      </c>
      <c r="CV63" s="84" t="b">
        <f t="shared" si="37"/>
        <v>1</v>
      </c>
      <c r="CW63" t="b">
        <f t="shared" si="38"/>
        <v>1</v>
      </c>
      <c r="CX63" t="b">
        <f t="shared" si="39"/>
        <v>1</v>
      </c>
      <c r="CY63" t="b">
        <f t="shared" si="40"/>
        <v>1</v>
      </c>
      <c r="CZ63" t="b">
        <f t="shared" si="41"/>
        <v>1</v>
      </c>
      <c r="DA63" s="84">
        <f t="shared" si="42"/>
        <v>0</v>
      </c>
      <c r="DB63" t="e">
        <f t="shared" si="43"/>
        <v>#N/A</v>
      </c>
    </row>
    <row r="64" spans="1:106" ht="13.5" thickBot="1">
      <c r="A64" s="9">
        <v>682</v>
      </c>
      <c r="B64" s="3">
        <v>1</v>
      </c>
      <c r="C64" s="3" t="s">
        <v>512</v>
      </c>
      <c r="D64" s="3" t="s">
        <v>12</v>
      </c>
      <c r="E64" s="3" t="s">
        <v>12</v>
      </c>
      <c r="F64" s="3">
        <v>114347.141</v>
      </c>
      <c r="G64" s="15">
        <v>418995.09399999998</v>
      </c>
      <c r="H64" s="35" t="str">
        <f t="shared" si="0"/>
        <v>ja</v>
      </c>
      <c r="I64" s="155" t="s">
        <v>2402</v>
      </c>
      <c r="J64" s="20" t="s">
        <v>456</v>
      </c>
      <c r="K64" s="97">
        <v>10000</v>
      </c>
      <c r="L64" s="28">
        <f t="shared" si="6"/>
        <v>0.24</v>
      </c>
      <c r="M64" s="28">
        <f t="shared" si="7"/>
        <v>0</v>
      </c>
      <c r="N64" s="56">
        <f t="shared" si="1"/>
        <v>0</v>
      </c>
      <c r="O64" s="33">
        <f t="shared" si="8"/>
        <v>110.15475928892944</v>
      </c>
      <c r="P64" s="37">
        <f t="shared" si="2"/>
        <v>79.80048887694177</v>
      </c>
      <c r="Q64" s="9" t="s">
        <v>12</v>
      </c>
      <c r="R64" s="55" t="s">
        <v>12</v>
      </c>
      <c r="S64" s="55">
        <v>2.7010000000000001</v>
      </c>
      <c r="T64" s="55">
        <v>2.8570000000000002</v>
      </c>
      <c r="U64" s="55">
        <v>3.0369999999999999</v>
      </c>
      <c r="V64" s="3">
        <v>3.2130000000000001</v>
      </c>
      <c r="W64" s="3">
        <v>3.419</v>
      </c>
      <c r="X64" s="3" t="s">
        <v>12</v>
      </c>
      <c r="Y64" s="3">
        <v>3.8260000000000001</v>
      </c>
      <c r="Z64" s="15" t="s">
        <v>12</v>
      </c>
      <c r="AA64" s="10">
        <f t="shared" si="3"/>
        <v>3.419</v>
      </c>
      <c r="AB64" s="9">
        <f t="shared" si="4"/>
        <v>0.38200000000000012</v>
      </c>
      <c r="AC64" s="10">
        <f t="shared" si="5"/>
        <v>0.40700000000000003</v>
      </c>
      <c r="AD64" s="9"/>
      <c r="AE64" s="55"/>
      <c r="AF64" s="55"/>
      <c r="AG64" s="55"/>
      <c r="AH64" s="55"/>
      <c r="AI64" s="3"/>
      <c r="AJ64" s="3"/>
      <c r="AK64" s="3"/>
      <c r="AL64" s="3"/>
      <c r="AM64" s="15"/>
      <c r="AN64" s="10"/>
      <c r="AO64" s="9"/>
      <c r="AP64" s="10"/>
      <c r="AQ64" s="9"/>
      <c r="AR64" s="55"/>
      <c r="AS64" s="55"/>
      <c r="AT64" s="55"/>
      <c r="AU64" s="55"/>
      <c r="AV64" s="3"/>
      <c r="AW64" s="3"/>
      <c r="AX64" s="3"/>
      <c r="AY64" s="3"/>
      <c r="AZ64" s="15"/>
      <c r="BA64" s="10"/>
      <c r="BB64" s="9"/>
      <c r="BC64" s="10"/>
      <c r="BD64" s="9"/>
      <c r="BE64" s="3"/>
      <c r="BF64" s="15"/>
      <c r="BG64" s="15"/>
      <c r="BH64" s="9"/>
      <c r="BI64" s="10"/>
      <c r="BJ64" s="9"/>
      <c r="BK64" s="3"/>
      <c r="BL64" s="15"/>
      <c r="BM64" s="15"/>
      <c r="BN64" s="9"/>
      <c r="BO64" s="10"/>
      <c r="BP64">
        <f t="shared" si="9"/>
        <v>0</v>
      </c>
      <c r="BQ64" s="93">
        <f t="shared" si="10"/>
        <v>0</v>
      </c>
      <c r="BR64" s="93">
        <f t="shared" si="11"/>
        <v>0</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VLOOKUP(BS64,aslocaties_v01!$C$3:$AA$349,MATCH($K$3*10,aslocaties_v01!$C$2:$X$2),FALSE)</f>
        <v>#N/A</v>
      </c>
      <c r="BW64" s="93" t="e">
        <f t="shared" si="12"/>
        <v>#N/A</v>
      </c>
      <c r="BX64" s="93" t="e">
        <f t="shared" si="13"/>
        <v>#N/A</v>
      </c>
      <c r="BY64" s="94">
        <f t="shared" si="14"/>
        <v>999</v>
      </c>
      <c r="BZ64" s="94">
        <f t="shared" si="15"/>
        <v>999</v>
      </c>
      <c r="CA64" s="94" t="e">
        <f t="shared" si="16"/>
        <v>#N/A</v>
      </c>
      <c r="CB64" t="e">
        <f t="shared" si="17"/>
        <v>#N/A</v>
      </c>
      <c r="CC64" s="58" t="e">
        <f t="shared" si="18"/>
        <v>#N/A</v>
      </c>
      <c r="CD64" s="95" t="e">
        <f t="shared" si="19"/>
        <v>#N/A</v>
      </c>
      <c r="CE64" s="96" t="b">
        <f t="shared" si="20"/>
        <v>1</v>
      </c>
      <c r="CF64" t="e">
        <f t="shared" si="21"/>
        <v>#DIV/0!</v>
      </c>
      <c r="CG64" t="e">
        <f t="shared" si="22"/>
        <v>#DIV/0!</v>
      </c>
      <c r="CH64" s="84" t="b">
        <f t="shared" si="23"/>
        <v>0</v>
      </c>
      <c r="CI64" t="str">
        <f t="shared" si="24"/>
        <v/>
      </c>
      <c r="CJ64" t="e">
        <f t="shared" si="25"/>
        <v>#DIV/0!</v>
      </c>
      <c r="CK64" t="b">
        <f t="shared" si="26"/>
        <v>1</v>
      </c>
      <c r="CL64" s="84" t="e">
        <f t="shared" si="27"/>
        <v>#DIV/0!</v>
      </c>
      <c r="CM64" t="e">
        <f t="shared" si="28"/>
        <v>#DIV/0!</v>
      </c>
      <c r="CN64" t="e">
        <f t="shared" si="29"/>
        <v>#DIV/0!</v>
      </c>
      <c r="CO64" s="84">
        <f t="shared" si="30"/>
        <v>-1</v>
      </c>
      <c r="CP64" t="b">
        <f t="shared" si="31"/>
        <v>1</v>
      </c>
      <c r="CQ64" s="96" t="b">
        <f t="shared" si="32"/>
        <v>1</v>
      </c>
      <c r="CR64" t="b">
        <f t="shared" si="33"/>
        <v>1</v>
      </c>
      <c r="CS64" t="b">
        <f t="shared" si="34"/>
        <v>1</v>
      </c>
      <c r="CT64" t="b">
        <f t="shared" si="35"/>
        <v>1</v>
      </c>
      <c r="CU64" t="b">
        <f t="shared" si="36"/>
        <v>1</v>
      </c>
      <c r="CV64" s="84" t="b">
        <f t="shared" si="37"/>
        <v>1</v>
      </c>
      <c r="CW64" t="b">
        <f t="shared" si="38"/>
        <v>1</v>
      </c>
      <c r="CX64" t="b">
        <f t="shared" si="39"/>
        <v>1</v>
      </c>
      <c r="CY64" t="b">
        <f t="shared" si="40"/>
        <v>1</v>
      </c>
      <c r="CZ64" t="b">
        <f t="shared" si="41"/>
        <v>1</v>
      </c>
      <c r="DA64" s="84">
        <f t="shared" si="42"/>
        <v>0</v>
      </c>
      <c r="DB64" t="e">
        <f t="shared" si="43"/>
        <v>#N/A</v>
      </c>
    </row>
    <row r="65" spans="1:106" ht="13.5" thickBot="1">
      <c r="A65" s="9">
        <v>683</v>
      </c>
      <c r="B65" s="3">
        <v>1</v>
      </c>
      <c r="C65" s="3" t="s">
        <v>513</v>
      </c>
      <c r="D65" s="3" t="s">
        <v>12</v>
      </c>
      <c r="E65" s="3" t="s">
        <v>12</v>
      </c>
      <c r="F65" s="3">
        <v>114419.336</v>
      </c>
      <c r="G65" s="15">
        <v>419029.09399999998</v>
      </c>
      <c r="H65" s="35" t="str">
        <f t="shared" si="0"/>
        <v>ja</v>
      </c>
      <c r="I65" s="155" t="s">
        <v>2402</v>
      </c>
      <c r="J65" s="20" t="s">
        <v>456</v>
      </c>
      <c r="K65" s="97">
        <v>10000</v>
      </c>
      <c r="L65" s="28">
        <f t="shared" si="6"/>
        <v>0.24</v>
      </c>
      <c r="M65" s="28">
        <f t="shared" si="7"/>
        <v>0</v>
      </c>
      <c r="N65" s="56">
        <f t="shared" si="1"/>
        <v>0</v>
      </c>
      <c r="O65" s="33">
        <f t="shared" si="8"/>
        <v>79.80048887694177</v>
      </c>
      <c r="P65" s="37">
        <f t="shared" si="2"/>
        <v>68.76794163707055</v>
      </c>
      <c r="Q65" s="9" t="s">
        <v>12</v>
      </c>
      <c r="R65" s="55" t="s">
        <v>12</v>
      </c>
      <c r="S65" s="55">
        <v>2.7029999999999998</v>
      </c>
      <c r="T65" s="55">
        <v>2.859</v>
      </c>
      <c r="U65" s="55">
        <v>3.04</v>
      </c>
      <c r="V65" s="3">
        <v>3.2160000000000002</v>
      </c>
      <c r="W65" s="3">
        <v>3.4209999999999998</v>
      </c>
      <c r="X65" s="3" t="s">
        <v>12</v>
      </c>
      <c r="Y65" s="3">
        <v>3.8279999999999998</v>
      </c>
      <c r="Z65" s="15" t="s">
        <v>12</v>
      </c>
      <c r="AA65" s="10">
        <f t="shared" si="3"/>
        <v>3.4209999999999998</v>
      </c>
      <c r="AB65" s="9">
        <f t="shared" si="4"/>
        <v>0.38099999999999978</v>
      </c>
      <c r="AC65" s="10">
        <f t="shared" si="5"/>
        <v>0.40700000000000003</v>
      </c>
      <c r="AD65" s="9"/>
      <c r="AE65" s="55"/>
      <c r="AF65" s="55"/>
      <c r="AG65" s="55"/>
      <c r="AH65" s="55"/>
      <c r="AI65" s="3"/>
      <c r="AJ65" s="3"/>
      <c r="AK65" s="3"/>
      <c r="AL65" s="3"/>
      <c r="AM65" s="15"/>
      <c r="AN65" s="10"/>
      <c r="AO65" s="9"/>
      <c r="AP65" s="10"/>
      <c r="AQ65" s="9"/>
      <c r="AR65" s="55"/>
      <c r="AS65" s="55"/>
      <c r="AT65" s="55"/>
      <c r="AU65" s="55"/>
      <c r="AV65" s="3"/>
      <c r="AW65" s="3"/>
      <c r="AX65" s="3"/>
      <c r="AY65" s="3"/>
      <c r="AZ65" s="15"/>
      <c r="BA65" s="10"/>
      <c r="BB65" s="9"/>
      <c r="BC65" s="10"/>
      <c r="BD65" s="9"/>
      <c r="BE65" s="3"/>
      <c r="BF65" s="15"/>
      <c r="BG65" s="15"/>
      <c r="BH65" s="9"/>
      <c r="BI65" s="10"/>
      <c r="BJ65" s="9"/>
      <c r="BK65" s="3"/>
      <c r="BL65" s="15"/>
      <c r="BM65" s="15"/>
      <c r="BN65" s="9"/>
      <c r="BO65" s="10"/>
      <c r="BP65">
        <f t="shared" si="9"/>
        <v>0</v>
      </c>
      <c r="BQ65" s="93">
        <f t="shared" si="10"/>
        <v>0</v>
      </c>
      <c r="BR65" s="93">
        <f t="shared" si="11"/>
        <v>0</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VLOOKUP(BS65,aslocaties_v01!$C$3:$AA$349,MATCH($K$3*10,aslocaties_v01!$C$2:$X$2),FALSE)</f>
        <v>#N/A</v>
      </c>
      <c r="BW65" s="93" t="e">
        <f t="shared" si="12"/>
        <v>#N/A</v>
      </c>
      <c r="BX65" s="93" t="e">
        <f t="shared" si="13"/>
        <v>#N/A</v>
      </c>
      <c r="BY65" s="94">
        <f t="shared" si="14"/>
        <v>999</v>
      </c>
      <c r="BZ65" s="94">
        <f t="shared" si="15"/>
        <v>999</v>
      </c>
      <c r="CA65" s="94" t="e">
        <f t="shared" si="16"/>
        <v>#N/A</v>
      </c>
      <c r="CB65" t="e">
        <f t="shared" si="17"/>
        <v>#N/A</v>
      </c>
      <c r="CC65" s="58" t="e">
        <f t="shared" si="18"/>
        <v>#N/A</v>
      </c>
      <c r="CD65" s="95" t="e">
        <f t="shared" si="19"/>
        <v>#N/A</v>
      </c>
      <c r="CE65" s="96" t="b">
        <f t="shared" si="20"/>
        <v>1</v>
      </c>
      <c r="CF65" t="e">
        <f t="shared" si="21"/>
        <v>#DIV/0!</v>
      </c>
      <c r="CG65" t="e">
        <f t="shared" si="22"/>
        <v>#DIV/0!</v>
      </c>
      <c r="CH65" s="84" t="b">
        <f t="shared" si="23"/>
        <v>0</v>
      </c>
      <c r="CI65" t="str">
        <f t="shared" si="24"/>
        <v/>
      </c>
      <c r="CJ65" t="e">
        <f t="shared" si="25"/>
        <v>#DIV/0!</v>
      </c>
      <c r="CK65" t="b">
        <f t="shared" si="26"/>
        <v>1</v>
      </c>
      <c r="CL65" s="84" t="e">
        <f t="shared" si="27"/>
        <v>#DIV/0!</v>
      </c>
      <c r="CM65" t="e">
        <f t="shared" si="28"/>
        <v>#DIV/0!</v>
      </c>
      <c r="CN65" t="e">
        <f t="shared" si="29"/>
        <v>#DIV/0!</v>
      </c>
      <c r="CO65" s="84">
        <f t="shared" si="30"/>
        <v>-1</v>
      </c>
      <c r="CP65" t="b">
        <f t="shared" si="31"/>
        <v>1</v>
      </c>
      <c r="CQ65" s="96" t="b">
        <f t="shared" si="32"/>
        <v>1</v>
      </c>
      <c r="CR65" t="b">
        <f t="shared" si="33"/>
        <v>1</v>
      </c>
      <c r="CS65" t="b">
        <f t="shared" si="34"/>
        <v>1</v>
      </c>
      <c r="CT65" t="b">
        <f t="shared" si="35"/>
        <v>1</v>
      </c>
      <c r="CU65" t="b">
        <f t="shared" si="36"/>
        <v>1</v>
      </c>
      <c r="CV65" s="84" t="b">
        <f t="shared" si="37"/>
        <v>1</v>
      </c>
      <c r="CW65" t="b">
        <f t="shared" si="38"/>
        <v>1</v>
      </c>
      <c r="CX65" t="b">
        <f t="shared" si="39"/>
        <v>1</v>
      </c>
      <c r="CY65" t="b">
        <f t="shared" si="40"/>
        <v>1</v>
      </c>
      <c r="CZ65" t="b">
        <f t="shared" si="41"/>
        <v>1</v>
      </c>
      <c r="DA65" s="84">
        <f t="shared" si="42"/>
        <v>0</v>
      </c>
      <c r="DB65" t="e">
        <f t="shared" si="43"/>
        <v>#N/A</v>
      </c>
    </row>
    <row r="66" spans="1:106" ht="13.5" thickBot="1">
      <c r="A66" s="9">
        <v>684</v>
      </c>
      <c r="B66" s="3">
        <v>1</v>
      </c>
      <c r="C66" s="3" t="s">
        <v>514</v>
      </c>
      <c r="D66" s="3" t="s">
        <v>12</v>
      </c>
      <c r="E66" s="3" t="s">
        <v>12</v>
      </c>
      <c r="F66" s="3">
        <v>114488.05499999999</v>
      </c>
      <c r="G66" s="15">
        <v>419026.5</v>
      </c>
      <c r="H66" s="35" t="str">
        <f t="shared" si="0"/>
        <v>ja</v>
      </c>
      <c r="I66" s="155" t="s">
        <v>2402</v>
      </c>
      <c r="J66" s="20" t="s">
        <v>456</v>
      </c>
      <c r="K66" s="97">
        <v>10000</v>
      </c>
      <c r="L66" s="28">
        <f t="shared" si="6"/>
        <v>0.24</v>
      </c>
      <c r="M66" s="28">
        <f t="shared" si="7"/>
        <v>0</v>
      </c>
      <c r="N66" s="56">
        <f t="shared" si="1"/>
        <v>0</v>
      </c>
      <c r="O66" s="33">
        <f t="shared" si="8"/>
        <v>68.76794163707055</v>
      </c>
      <c r="P66" s="37">
        <f t="shared" si="2"/>
        <v>75.78805057528696</v>
      </c>
      <c r="Q66" s="9" t="s">
        <v>12</v>
      </c>
      <c r="R66" s="55" t="s">
        <v>12</v>
      </c>
      <c r="S66" s="55">
        <v>2.7040000000000002</v>
      </c>
      <c r="T66" s="55">
        <v>2.8610000000000002</v>
      </c>
      <c r="U66" s="55">
        <v>3.0419999999999998</v>
      </c>
      <c r="V66" s="3">
        <v>3.218</v>
      </c>
      <c r="W66" s="3">
        <v>3.423</v>
      </c>
      <c r="X66" s="3" t="s">
        <v>12</v>
      </c>
      <c r="Y66" s="3">
        <v>3.83</v>
      </c>
      <c r="Z66" s="15" t="s">
        <v>12</v>
      </c>
      <c r="AA66" s="10">
        <f t="shared" si="3"/>
        <v>3.423</v>
      </c>
      <c r="AB66" s="9">
        <f t="shared" si="4"/>
        <v>0.38100000000000023</v>
      </c>
      <c r="AC66" s="10">
        <f t="shared" si="5"/>
        <v>0.40700000000000003</v>
      </c>
      <c r="AD66" s="9"/>
      <c r="AE66" s="55"/>
      <c r="AF66" s="55"/>
      <c r="AG66" s="55"/>
      <c r="AH66" s="55"/>
      <c r="AI66" s="3"/>
      <c r="AJ66" s="3"/>
      <c r="AK66" s="3"/>
      <c r="AL66" s="3"/>
      <c r="AM66" s="15"/>
      <c r="AN66" s="10"/>
      <c r="AO66" s="9"/>
      <c r="AP66" s="10"/>
      <c r="AQ66" s="9"/>
      <c r="AR66" s="55"/>
      <c r="AS66" s="55"/>
      <c r="AT66" s="55"/>
      <c r="AU66" s="55"/>
      <c r="AV66" s="3"/>
      <c r="AW66" s="3"/>
      <c r="AX66" s="3"/>
      <c r="AY66" s="3"/>
      <c r="AZ66" s="15"/>
      <c r="BA66" s="10"/>
      <c r="BB66" s="9"/>
      <c r="BC66" s="10"/>
      <c r="BD66" s="9"/>
      <c r="BE66" s="3"/>
      <c r="BF66" s="15"/>
      <c r="BG66" s="15"/>
      <c r="BH66" s="9"/>
      <c r="BI66" s="10"/>
      <c r="BJ66" s="9"/>
      <c r="BK66" s="3"/>
      <c r="BL66" s="15"/>
      <c r="BM66" s="15"/>
      <c r="BN66" s="9"/>
      <c r="BO66" s="10"/>
      <c r="BP66">
        <f t="shared" si="9"/>
        <v>0</v>
      </c>
      <c r="BQ66" s="93">
        <f t="shared" si="10"/>
        <v>0</v>
      </c>
      <c r="BR66" s="93">
        <f t="shared" si="11"/>
        <v>0</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VLOOKUP(BS66,aslocaties_v01!$C$3:$AA$349,MATCH($K$3*10,aslocaties_v01!$C$2:$X$2),FALSE)</f>
        <v>#N/A</v>
      </c>
      <c r="BW66" s="93" t="e">
        <f t="shared" si="12"/>
        <v>#N/A</v>
      </c>
      <c r="BX66" s="93" t="e">
        <f t="shared" si="13"/>
        <v>#N/A</v>
      </c>
      <c r="BY66" s="94">
        <f t="shared" si="14"/>
        <v>999</v>
      </c>
      <c r="BZ66" s="94">
        <f t="shared" si="15"/>
        <v>999</v>
      </c>
      <c r="CA66" s="94" t="e">
        <f t="shared" si="16"/>
        <v>#N/A</v>
      </c>
      <c r="CB66" t="e">
        <f t="shared" si="17"/>
        <v>#N/A</v>
      </c>
      <c r="CC66" s="58" t="e">
        <f t="shared" si="18"/>
        <v>#N/A</v>
      </c>
      <c r="CD66" s="95" t="e">
        <f t="shared" si="19"/>
        <v>#N/A</v>
      </c>
      <c r="CE66" s="96" t="b">
        <f t="shared" si="20"/>
        <v>1</v>
      </c>
      <c r="CF66" t="e">
        <f t="shared" si="21"/>
        <v>#DIV/0!</v>
      </c>
      <c r="CG66" t="e">
        <f t="shared" si="22"/>
        <v>#DIV/0!</v>
      </c>
      <c r="CH66" s="84" t="b">
        <f t="shared" si="23"/>
        <v>0</v>
      </c>
      <c r="CI66" t="str">
        <f t="shared" si="24"/>
        <v/>
      </c>
      <c r="CJ66" t="e">
        <f t="shared" si="25"/>
        <v>#DIV/0!</v>
      </c>
      <c r="CK66" t="b">
        <f t="shared" si="26"/>
        <v>1</v>
      </c>
      <c r="CL66" s="84" t="e">
        <f t="shared" si="27"/>
        <v>#DIV/0!</v>
      </c>
      <c r="CM66" t="e">
        <f t="shared" si="28"/>
        <v>#DIV/0!</v>
      </c>
      <c r="CN66" t="e">
        <f t="shared" si="29"/>
        <v>#DIV/0!</v>
      </c>
      <c r="CO66" s="84">
        <f t="shared" si="30"/>
        <v>-1</v>
      </c>
      <c r="CP66" t="b">
        <f t="shared" si="31"/>
        <v>1</v>
      </c>
      <c r="CQ66" s="96" t="b">
        <f t="shared" si="32"/>
        <v>1</v>
      </c>
      <c r="CR66" t="b">
        <f t="shared" si="33"/>
        <v>1</v>
      </c>
      <c r="CS66" t="b">
        <f t="shared" si="34"/>
        <v>1</v>
      </c>
      <c r="CT66" t="b">
        <f t="shared" si="35"/>
        <v>1</v>
      </c>
      <c r="CU66" t="b">
        <f t="shared" si="36"/>
        <v>1</v>
      </c>
      <c r="CV66" s="84" t="b">
        <f t="shared" si="37"/>
        <v>1</v>
      </c>
      <c r="CW66" t="b">
        <f t="shared" si="38"/>
        <v>1</v>
      </c>
      <c r="CX66" t="b">
        <f t="shared" si="39"/>
        <v>1</v>
      </c>
      <c r="CY66" t="b">
        <f t="shared" si="40"/>
        <v>1</v>
      </c>
      <c r="CZ66" t="b">
        <f t="shared" si="41"/>
        <v>1</v>
      </c>
      <c r="DA66" s="84">
        <f t="shared" si="42"/>
        <v>0</v>
      </c>
      <c r="DB66" t="e">
        <f t="shared" si="43"/>
        <v>#N/A</v>
      </c>
    </row>
    <row r="67" spans="1:106" ht="13.5" thickBot="1">
      <c r="A67" s="9">
        <v>685</v>
      </c>
      <c r="B67" s="3">
        <v>1</v>
      </c>
      <c r="C67" s="3" t="s">
        <v>515</v>
      </c>
      <c r="D67" s="3" t="s">
        <v>12</v>
      </c>
      <c r="E67" s="3" t="s">
        <v>12</v>
      </c>
      <c r="F67" s="3">
        <v>114555.898</v>
      </c>
      <c r="G67" s="15">
        <v>419060.28100000002</v>
      </c>
      <c r="H67" s="35" t="str">
        <f t="shared" ref="H67:H130" si="44">IF(COUNTIF(C:C, "="&amp;C67)=1,"ja", "nee")</f>
        <v>ja</v>
      </c>
      <c r="I67" s="155" t="s">
        <v>2402</v>
      </c>
      <c r="J67" s="20" t="s">
        <v>456</v>
      </c>
      <c r="K67" s="97">
        <v>10000</v>
      </c>
      <c r="L67" s="28">
        <f t="shared" si="6"/>
        <v>0.24</v>
      </c>
      <c r="M67" s="28">
        <f t="shared" si="7"/>
        <v>0</v>
      </c>
      <c r="N67" s="56">
        <f t="shared" ref="N67:N130" si="45">INT(K67/L67*M67)</f>
        <v>0</v>
      </c>
      <c r="O67" s="33">
        <f t="shared" si="8"/>
        <v>75.78805057528696</v>
      </c>
      <c r="P67" s="37">
        <f t="shared" ref="P67:P130" si="46">SQRT((F67-F68)^2+(G67-G68)^2)</f>
        <v>96.340018543689368</v>
      </c>
      <c r="Q67" s="9" t="s">
        <v>12</v>
      </c>
      <c r="R67" s="55" t="s">
        <v>12</v>
      </c>
      <c r="S67" s="55">
        <v>2.706</v>
      </c>
      <c r="T67" s="55">
        <v>2.8620000000000001</v>
      </c>
      <c r="U67" s="55">
        <v>3.0430000000000001</v>
      </c>
      <c r="V67" s="3">
        <v>3.2189999999999999</v>
      </c>
      <c r="W67" s="3">
        <v>3.4249999999999998</v>
      </c>
      <c r="X67" s="3" t="s">
        <v>12</v>
      </c>
      <c r="Y67" s="3">
        <v>3.8319999999999999</v>
      </c>
      <c r="Z67" s="15" t="s">
        <v>12</v>
      </c>
      <c r="AA67" s="10">
        <f t="shared" ref="AA67:AA130" si="47">LOOKUP($K67,$Q$2:$Z$2,Q67:Z67)</f>
        <v>3.4249999999999998</v>
      </c>
      <c r="AB67" s="9">
        <f t="shared" ref="AB67:AB130" si="48">LOOKUP($K67,$Q$2:$Z$2,Q67:Z67)-LOOKUP(0.1*$K67,$Q$2:$Z$2,Q67:Z67)</f>
        <v>0.38199999999999967</v>
      </c>
      <c r="AC67" s="10">
        <f t="shared" ref="AC67:AC130" si="49">LOOKUP(10*$K67,$Q$2:$Z$2,Q67:Z67)-LOOKUP($K67,$Q$2:$Z$2,Q67:Z67)</f>
        <v>0.40700000000000003</v>
      </c>
      <c r="AD67" s="9"/>
      <c r="AE67" s="55"/>
      <c r="AF67" s="55"/>
      <c r="AG67" s="55"/>
      <c r="AH67" s="55"/>
      <c r="AI67" s="3"/>
      <c r="AJ67" s="3"/>
      <c r="AK67" s="3"/>
      <c r="AL67" s="3"/>
      <c r="AM67" s="15"/>
      <c r="AN67" s="10"/>
      <c r="AO67" s="9"/>
      <c r="AP67" s="10"/>
      <c r="AQ67" s="9"/>
      <c r="AR67" s="55"/>
      <c r="AS67" s="55"/>
      <c r="AT67" s="55"/>
      <c r="AU67" s="55"/>
      <c r="AV67" s="3"/>
      <c r="AW67" s="3"/>
      <c r="AX67" s="3"/>
      <c r="AY67" s="3"/>
      <c r="AZ67" s="15"/>
      <c r="BA67" s="10"/>
      <c r="BB67" s="9"/>
      <c r="BC67" s="10"/>
      <c r="BD67" s="9"/>
      <c r="BE67" s="3"/>
      <c r="BF67" s="15"/>
      <c r="BG67" s="15"/>
      <c r="BH67" s="9"/>
      <c r="BI67" s="10"/>
      <c r="BJ67" s="9"/>
      <c r="BK67" s="3"/>
      <c r="BL67" s="15"/>
      <c r="BM67" s="15"/>
      <c r="BN67" s="9"/>
      <c r="BO67" s="10"/>
      <c r="BP67">
        <f t="shared" si="9"/>
        <v>0</v>
      </c>
      <c r="BQ67" s="93">
        <f t="shared" si="10"/>
        <v>0</v>
      </c>
      <c r="BR67" s="93">
        <f t="shared" si="11"/>
        <v>0</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VLOOKUP(BS67,aslocaties_v01!$C$3:$AA$349,MATCH($K$3*10,aslocaties_v01!$C$2:$X$2),FALSE)</f>
        <v>#N/A</v>
      </c>
      <c r="BW67" s="93" t="e">
        <f t="shared" si="12"/>
        <v>#N/A</v>
      </c>
      <c r="BX67" s="93" t="e">
        <f t="shared" si="13"/>
        <v>#N/A</v>
      </c>
      <c r="BY67" s="94">
        <f t="shared" si="14"/>
        <v>999</v>
      </c>
      <c r="BZ67" s="94">
        <f t="shared" si="15"/>
        <v>999</v>
      </c>
      <c r="CA67" s="94" t="e">
        <f t="shared" si="16"/>
        <v>#N/A</v>
      </c>
      <c r="CB67" t="e">
        <f t="shared" si="17"/>
        <v>#N/A</v>
      </c>
      <c r="CC67" s="58" t="e">
        <f t="shared" si="18"/>
        <v>#N/A</v>
      </c>
      <c r="CD67" s="95" t="e">
        <f t="shared" si="19"/>
        <v>#N/A</v>
      </c>
      <c r="CE67" s="96" t="b">
        <f t="shared" si="20"/>
        <v>1</v>
      </c>
      <c r="CF67" t="e">
        <f t="shared" si="21"/>
        <v>#DIV/0!</v>
      </c>
      <c r="CG67" t="e">
        <f t="shared" si="22"/>
        <v>#DIV/0!</v>
      </c>
      <c r="CH67" s="84" t="b">
        <f t="shared" si="23"/>
        <v>0</v>
      </c>
      <c r="CI67" t="str">
        <f t="shared" si="24"/>
        <v/>
      </c>
      <c r="CJ67" t="e">
        <f t="shared" si="25"/>
        <v>#DIV/0!</v>
      </c>
      <c r="CK67" t="b">
        <f t="shared" si="26"/>
        <v>1</v>
      </c>
      <c r="CL67" s="84" t="e">
        <f t="shared" si="27"/>
        <v>#DIV/0!</v>
      </c>
      <c r="CM67" t="e">
        <f t="shared" si="28"/>
        <v>#DIV/0!</v>
      </c>
      <c r="CN67" t="e">
        <f t="shared" si="29"/>
        <v>#DIV/0!</v>
      </c>
      <c r="CO67" s="84">
        <f t="shared" si="30"/>
        <v>-1</v>
      </c>
      <c r="CP67" t="b">
        <f t="shared" si="31"/>
        <v>1</v>
      </c>
      <c r="CQ67" s="96" t="b">
        <f t="shared" si="32"/>
        <v>1</v>
      </c>
      <c r="CR67" t="b">
        <f t="shared" si="33"/>
        <v>1</v>
      </c>
      <c r="CS67" t="b">
        <f t="shared" si="34"/>
        <v>1</v>
      </c>
      <c r="CT67" t="b">
        <f t="shared" si="35"/>
        <v>1</v>
      </c>
      <c r="CU67" t="b">
        <f t="shared" si="36"/>
        <v>1</v>
      </c>
      <c r="CV67" s="84" t="b">
        <f t="shared" si="37"/>
        <v>1</v>
      </c>
      <c r="CW67" t="b">
        <f t="shared" si="38"/>
        <v>1</v>
      </c>
      <c r="CX67" t="b">
        <f t="shared" si="39"/>
        <v>1</v>
      </c>
      <c r="CY67" t="b">
        <f t="shared" si="40"/>
        <v>1</v>
      </c>
      <c r="CZ67" t="b">
        <f t="shared" si="41"/>
        <v>1</v>
      </c>
      <c r="DA67" s="84">
        <f t="shared" si="42"/>
        <v>0</v>
      </c>
      <c r="DB67" t="e">
        <f t="shared" si="43"/>
        <v>#N/A</v>
      </c>
    </row>
    <row r="68" spans="1:106" ht="13.5" thickBot="1">
      <c r="A68" s="9">
        <v>686</v>
      </c>
      <c r="B68" s="3">
        <v>1</v>
      </c>
      <c r="C68" s="3" t="s">
        <v>516</v>
      </c>
      <c r="D68" s="3" t="s">
        <v>12</v>
      </c>
      <c r="E68" s="3" t="s">
        <v>12</v>
      </c>
      <c r="F68" s="3">
        <v>114652.18</v>
      </c>
      <c r="G68" s="15">
        <v>419056.93800000002</v>
      </c>
      <c r="H68" s="35" t="str">
        <f t="shared" si="44"/>
        <v>ja</v>
      </c>
      <c r="I68" s="155" t="s">
        <v>2402</v>
      </c>
      <c r="J68" s="20" t="s">
        <v>456</v>
      </c>
      <c r="K68" s="97">
        <v>10000</v>
      </c>
      <c r="L68" s="28">
        <f t="shared" si="6"/>
        <v>0.24</v>
      </c>
      <c r="M68" s="28">
        <f t="shared" ref="M68:M131" si="50">M67</f>
        <v>0</v>
      </c>
      <c r="N68" s="56">
        <f t="shared" si="45"/>
        <v>0</v>
      </c>
      <c r="O68" s="33">
        <f t="shared" ref="O68:O131" si="51">SQRT((F67-F68)^2+(G67-G68)^2)</f>
        <v>96.340018543689368</v>
      </c>
      <c r="P68" s="37">
        <f t="shared" si="46"/>
        <v>1247.6330346892919</v>
      </c>
      <c r="Q68" s="9" t="s">
        <v>12</v>
      </c>
      <c r="R68" s="55" t="s">
        <v>12</v>
      </c>
      <c r="S68" s="55">
        <v>2.7069999999999999</v>
      </c>
      <c r="T68" s="55">
        <v>2.863</v>
      </c>
      <c r="U68" s="55">
        <v>3.044</v>
      </c>
      <c r="V68" s="3">
        <v>3.22</v>
      </c>
      <c r="W68" s="3">
        <v>3.4249999999999998</v>
      </c>
      <c r="X68" s="3" t="s">
        <v>12</v>
      </c>
      <c r="Y68" s="3">
        <v>3.8340000000000001</v>
      </c>
      <c r="Z68" s="15" t="s">
        <v>12</v>
      </c>
      <c r="AA68" s="10">
        <f t="shared" si="47"/>
        <v>3.4249999999999998</v>
      </c>
      <c r="AB68" s="9">
        <f t="shared" si="48"/>
        <v>0.38099999999999978</v>
      </c>
      <c r="AC68" s="10">
        <f t="shared" si="49"/>
        <v>0.40900000000000025</v>
      </c>
      <c r="AD68" s="9"/>
      <c r="AE68" s="55"/>
      <c r="AF68" s="55"/>
      <c r="AG68" s="55"/>
      <c r="AH68" s="55"/>
      <c r="AI68" s="3"/>
      <c r="AJ68" s="3"/>
      <c r="AK68" s="3"/>
      <c r="AL68" s="3"/>
      <c r="AM68" s="15"/>
      <c r="AN68" s="10"/>
      <c r="AO68" s="9"/>
      <c r="AP68" s="10"/>
      <c r="AQ68" s="9"/>
      <c r="AR68" s="55"/>
      <c r="AS68" s="55"/>
      <c r="AT68" s="55"/>
      <c r="AU68" s="55"/>
      <c r="AV68" s="3"/>
      <c r="AW68" s="3"/>
      <c r="AX68" s="3"/>
      <c r="AY68" s="3"/>
      <c r="AZ68" s="15"/>
      <c r="BA68" s="10"/>
      <c r="BB68" s="9"/>
      <c r="BC68" s="10"/>
      <c r="BD68" s="9"/>
      <c r="BE68" s="3"/>
      <c r="BF68" s="15"/>
      <c r="BG68" s="15"/>
      <c r="BH68" s="9"/>
      <c r="BI68" s="10"/>
      <c r="BJ68" s="9"/>
      <c r="BK68" s="3"/>
      <c r="BL68" s="15"/>
      <c r="BM68" s="15"/>
      <c r="BN68" s="9"/>
      <c r="BO68" s="10"/>
      <c r="BP68">
        <f t="shared" si="9"/>
        <v>0</v>
      </c>
      <c r="BQ68" s="93">
        <f t="shared" si="10"/>
        <v>0</v>
      </c>
      <c r="BR68" s="93">
        <f t="shared" si="11"/>
        <v>0</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VLOOKUP(BS68,aslocaties_v01!$C$3:$AA$349,MATCH($K$3*10,aslocaties_v01!$C$2:$X$2),FALSE)</f>
        <v>#N/A</v>
      </c>
      <c r="BW68" s="93" t="e">
        <f t="shared" si="12"/>
        <v>#N/A</v>
      </c>
      <c r="BX68" s="93" t="e">
        <f t="shared" si="13"/>
        <v>#N/A</v>
      </c>
      <c r="BY68" s="94">
        <f t="shared" si="14"/>
        <v>999</v>
      </c>
      <c r="BZ68" s="94">
        <f t="shared" si="15"/>
        <v>999</v>
      </c>
      <c r="CA68" s="94" t="e">
        <f t="shared" si="16"/>
        <v>#N/A</v>
      </c>
      <c r="CB68" t="e">
        <f t="shared" si="17"/>
        <v>#N/A</v>
      </c>
      <c r="CC68" s="58" t="e">
        <f t="shared" si="18"/>
        <v>#N/A</v>
      </c>
      <c r="CD68" s="95" t="e">
        <f t="shared" si="19"/>
        <v>#N/A</v>
      </c>
      <c r="CE68" s="96" t="b">
        <f t="shared" si="20"/>
        <v>1</v>
      </c>
      <c r="CF68" t="e">
        <f t="shared" si="21"/>
        <v>#DIV/0!</v>
      </c>
      <c r="CG68" t="e">
        <f t="shared" si="22"/>
        <v>#DIV/0!</v>
      </c>
      <c r="CH68" s="84" t="b">
        <f t="shared" si="23"/>
        <v>0</v>
      </c>
      <c r="CI68" t="str">
        <f t="shared" si="24"/>
        <v/>
      </c>
      <c r="CJ68" t="e">
        <f t="shared" si="25"/>
        <v>#DIV/0!</v>
      </c>
      <c r="CK68" t="b">
        <f t="shared" si="26"/>
        <v>1</v>
      </c>
      <c r="CL68" s="84" t="e">
        <f t="shared" si="27"/>
        <v>#DIV/0!</v>
      </c>
      <c r="CM68" t="e">
        <f t="shared" si="28"/>
        <v>#DIV/0!</v>
      </c>
      <c r="CN68" t="e">
        <f t="shared" si="29"/>
        <v>#DIV/0!</v>
      </c>
      <c r="CO68" s="84">
        <f t="shared" si="30"/>
        <v>-1</v>
      </c>
      <c r="CP68" t="b">
        <f t="shared" si="31"/>
        <v>1</v>
      </c>
      <c r="CQ68" s="96" t="b">
        <f t="shared" si="32"/>
        <v>1</v>
      </c>
      <c r="CR68" t="b">
        <f t="shared" si="33"/>
        <v>1</v>
      </c>
      <c r="CS68" t="b">
        <f t="shared" si="34"/>
        <v>1</v>
      </c>
      <c r="CT68" t="b">
        <f t="shared" si="35"/>
        <v>1</v>
      </c>
      <c r="CU68" t="b">
        <f t="shared" si="36"/>
        <v>1</v>
      </c>
      <c r="CV68" s="84" t="b">
        <f t="shared" si="37"/>
        <v>1</v>
      </c>
      <c r="CW68" t="b">
        <f t="shared" si="38"/>
        <v>1</v>
      </c>
      <c r="CX68" t="b">
        <f t="shared" si="39"/>
        <v>1</v>
      </c>
      <c r="CY68" t="b">
        <f t="shared" si="40"/>
        <v>1</v>
      </c>
      <c r="CZ68" t="b">
        <f t="shared" si="41"/>
        <v>1</v>
      </c>
      <c r="DA68" s="84">
        <f t="shared" si="42"/>
        <v>0</v>
      </c>
      <c r="DB68" t="e">
        <f t="shared" si="43"/>
        <v>#N/A</v>
      </c>
    </row>
    <row r="69" spans="1:106" ht="13.5" thickBot="1">
      <c r="A69" s="9">
        <v>687</v>
      </c>
      <c r="B69" s="3">
        <v>1</v>
      </c>
      <c r="C69" s="3" t="s">
        <v>517</v>
      </c>
      <c r="D69" s="3" t="s">
        <v>12</v>
      </c>
      <c r="E69" s="3" t="s">
        <v>12</v>
      </c>
      <c r="F69" s="3">
        <v>113440.82799999999</v>
      </c>
      <c r="G69" s="15">
        <v>418758.25</v>
      </c>
      <c r="H69" s="35" t="str">
        <f t="shared" si="44"/>
        <v>ja</v>
      </c>
      <c r="I69" s="155" t="s">
        <v>2402</v>
      </c>
      <c r="J69" s="20" t="s">
        <v>456</v>
      </c>
      <c r="K69" s="97">
        <v>10000</v>
      </c>
      <c r="L69" s="28">
        <f t="shared" si="6"/>
        <v>0.24</v>
      </c>
      <c r="M69" s="28">
        <f t="shared" si="50"/>
        <v>0</v>
      </c>
      <c r="N69" s="56">
        <f t="shared" si="45"/>
        <v>0</v>
      </c>
      <c r="O69" s="33">
        <f t="shared" si="51"/>
        <v>1247.6330346892919</v>
      </c>
      <c r="P69" s="37">
        <f t="shared" si="46"/>
        <v>119.92906568885591</v>
      </c>
      <c r="Q69" s="9" t="s">
        <v>12</v>
      </c>
      <c r="R69" s="55" t="s">
        <v>12</v>
      </c>
      <c r="S69" s="55">
        <v>2.66</v>
      </c>
      <c r="T69" s="55">
        <v>2.806</v>
      </c>
      <c r="U69" s="55">
        <v>2.9780000000000002</v>
      </c>
      <c r="V69" s="3">
        <v>3.1509999999999998</v>
      </c>
      <c r="W69" s="3">
        <v>3.3570000000000002</v>
      </c>
      <c r="X69" s="3" t="s">
        <v>12</v>
      </c>
      <c r="Y69" s="3">
        <v>3.7730000000000001</v>
      </c>
      <c r="Z69" s="15" t="s">
        <v>12</v>
      </c>
      <c r="AA69" s="10">
        <f t="shared" si="47"/>
        <v>3.3570000000000002</v>
      </c>
      <c r="AB69" s="9">
        <f t="shared" si="48"/>
        <v>0.379</v>
      </c>
      <c r="AC69" s="10">
        <f t="shared" si="49"/>
        <v>0.41599999999999993</v>
      </c>
      <c r="AD69" s="9"/>
      <c r="AE69" s="55"/>
      <c r="AF69" s="55"/>
      <c r="AG69" s="55"/>
      <c r="AH69" s="55"/>
      <c r="AI69" s="3"/>
      <c r="AJ69" s="3"/>
      <c r="AK69" s="3"/>
      <c r="AL69" s="3"/>
      <c r="AM69" s="15"/>
      <c r="AN69" s="10"/>
      <c r="AO69" s="9"/>
      <c r="AP69" s="10"/>
      <c r="AQ69" s="9"/>
      <c r="AR69" s="55"/>
      <c r="AS69" s="55"/>
      <c r="AT69" s="55"/>
      <c r="AU69" s="55"/>
      <c r="AV69" s="3"/>
      <c r="AW69" s="3"/>
      <c r="AX69" s="3"/>
      <c r="AY69" s="3"/>
      <c r="AZ69" s="15"/>
      <c r="BA69" s="10"/>
      <c r="BB69" s="9"/>
      <c r="BC69" s="10"/>
      <c r="BD69" s="9"/>
      <c r="BE69" s="3"/>
      <c r="BF69" s="15"/>
      <c r="BG69" s="15"/>
      <c r="BH69" s="9"/>
      <c r="BI69" s="10"/>
      <c r="BJ69" s="9"/>
      <c r="BK69" s="3"/>
      <c r="BL69" s="15"/>
      <c r="BM69" s="15"/>
      <c r="BN69" s="9"/>
      <c r="BO69" s="10"/>
      <c r="BP69">
        <f t="shared" ref="BP69:BP132" si="52">IF(AND(ISERROR(FIND("Fout",Q69)), ISERROR(FIND("Fout",AD69)), ISERROR(FIND("Fout",AQ69)), ISERROR(FIND( "Fout",BD69)), ISERROR(FIND( "Fout",BJ69))),0,1)</f>
        <v>0</v>
      </c>
      <c r="BQ69" s="93">
        <f t="shared" ref="BQ69:BQ132" si="53">IF(AB69=0, -1, BH69/AB69)</f>
        <v>0</v>
      </c>
      <c r="BR69" s="93">
        <f t="shared" ref="BR69:BR132" si="54">IF(AB69=0,-1,BN69/AB69)</f>
        <v>0</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VLOOKUP(BS69,aslocaties_v01!$C$3:$AA$349,MATCH($K$3*10,aslocaties_v01!$C$2:$X$2),FALSE)</f>
        <v>#N/A</v>
      </c>
      <c r="BW69" s="93" t="e">
        <f t="shared" ref="BW69:BW132" si="55">BU69-BT69</f>
        <v>#N/A</v>
      </c>
      <c r="BX69" s="93" t="e">
        <f t="shared" ref="BX69:BX132" si="56">BV69-BU69</f>
        <v>#N/A</v>
      </c>
      <c r="BY69" s="94">
        <f t="shared" ref="BY69:BY132" si="57">IFERROR(ABS(1-BW69/AB69), 999)</f>
        <v>999</v>
      </c>
      <c r="BZ69" s="94">
        <f t="shared" ref="BZ69:BZ132" si="58">IFERROR(ABS(1-BX69/AC69), 999)</f>
        <v>999</v>
      </c>
      <c r="CA69" s="94" t="e">
        <f t="shared" ref="CA69:CA132" si="59">ABS(LOOKUP(0.1*$K69,$Q$2:$Z$2,Q69:Z69)-BT69)</f>
        <v>#N/A</v>
      </c>
      <c r="CB69" t="e">
        <f t="shared" ref="CB69:CB132" si="60">ABS(LOOKUP($K69,$Q$2:$Z$2,Q69:Z69)-BU69)</f>
        <v>#N/A</v>
      </c>
      <c r="CC69" s="58" t="e">
        <f t="shared" ref="CC69:CC132" si="61">ABS(LOOKUP(10*$K69,$Q$2:$Z$2,Q69:Z69)-BV69)</f>
        <v>#N/A</v>
      </c>
      <c r="CD69" s="95" t="e">
        <f t="shared" ref="CD69:CD132" si="62">OR(BY69&gt;0.1,BZ69&gt;0.1, CA69&gt;=0.15, CB69&gt;=0.15, CC69&gt;=0.15)</f>
        <v>#N/A</v>
      </c>
      <c r="CE69" s="96" t="b">
        <f t="shared" ref="CE69:CE132" si="63">AA69&lt;AVERAGE(AA:AA)+2*STDEV(AA:AA)</f>
        <v>1</v>
      </c>
      <c r="CF69" t="e">
        <f t="shared" ref="CF69:CF132" si="64">BG69&lt;AVERAGE(BG:BG)+2*STDEV(BG:BG)</f>
        <v>#DIV/0!</v>
      </c>
      <c r="CG69" t="e">
        <f t="shared" ref="CG69:CG132" si="65">BM69&lt;AVERAGE(BM:BM)+2*STDEV(BM:BM)</f>
        <v>#DIV/0!</v>
      </c>
      <c r="CH69" s="84" t="b">
        <f t="shared" ref="CH69:CH132" si="66">AN69&gt;0.25</f>
        <v>0</v>
      </c>
      <c r="CI69" t="str">
        <f t="shared" ref="CI69:CI132" si="67">IF(CH69,AN69,"")</f>
        <v/>
      </c>
      <c r="CJ69" t="e">
        <f t="shared" ref="CJ69:CJ132" si="68">CI69&lt;AVERAGE(CI:CI)+3*STDEV(CI:CI)</f>
        <v>#DIV/0!</v>
      </c>
      <c r="CK69" t="b">
        <f t="shared" ref="CK69:CK132" si="69">AN69&lt;1.25</f>
        <v>1</v>
      </c>
      <c r="CL69" s="84" t="e">
        <f t="shared" ref="CL69:CL132" si="70">BA69&lt;AVERAGE(BA:BA)+2*STDEV(BA:BA)</f>
        <v>#DIV/0!</v>
      </c>
      <c r="CM69" t="e">
        <f t="shared" ref="CM69:CM132" si="71">IF(CL69,BA69,"")</f>
        <v>#DIV/0!</v>
      </c>
      <c r="CN69" t="e">
        <f t="shared" ref="CN69:CN132" si="72">CM69&lt;AVERAGE(CM:CM)+3*STDEV(CM:CM)</f>
        <v>#DIV/0!</v>
      </c>
      <c r="CO69" s="84">
        <f t="shared" ref="CO69:CO132" si="73">IF(BA69=0, -1, AN69/(1.56*BA69^2))</f>
        <v>-1</v>
      </c>
      <c r="CP69" t="b">
        <f t="shared" ref="CP69:CP132" si="74">OR(CO69&gt;0.035, CO69&lt;0.065)</f>
        <v>1</v>
      </c>
      <c r="CQ69" s="96" t="b">
        <f t="shared" ref="CQ69:CQ132" si="75">IF(O69="-", "-", ABS(AA69-AA68)&lt;O69*$CR$1)</f>
        <v>1</v>
      </c>
      <c r="CR69" t="b">
        <f t="shared" ref="CR69:CR132" si="76">IF(O69="-","-",ABS(BG69-BG68)&lt;O69*$CS$1)</f>
        <v>1</v>
      </c>
      <c r="CS69" t="b">
        <f t="shared" ref="CS69:CS132" si="77">IF(O69="-","-",ABS(BM69-BM68)&lt;O69*$CT$1)</f>
        <v>1</v>
      </c>
      <c r="CT69" t="b">
        <f t="shared" ref="CT69:CT132" si="78">IF(O69="-","-",ABS(AN69-AN68)&lt;O69*$CU$1)</f>
        <v>1</v>
      </c>
      <c r="CU69" t="b">
        <f t="shared" ref="CU69:CU132" si="79">IF(O69="-","-",ABS(BA68-BA69)&lt;O69*$CV$1)</f>
        <v>1</v>
      </c>
      <c r="CV69" s="84" t="b">
        <f t="shared" ref="CV69:CV132" si="80">IF(P69="-","-",ABS(AA70-AA69)&lt;P69*$CR$1)</f>
        <v>1</v>
      </c>
      <c r="CW69" t="b">
        <f t="shared" ref="CW69:CW132" si="81">IF(P69="-","-",ABS(BG70-BG69)&lt;P69*$CS$1)</f>
        <v>1</v>
      </c>
      <c r="CX69" t="b">
        <f t="shared" ref="CX69:CX132" si="82">IF(P69="-","-",ABS(BM70-BM69)&lt;P69*$CT$1)</f>
        <v>1</v>
      </c>
      <c r="CY69" t="b">
        <f t="shared" ref="CY69:CY132" si="83">IF(P69="-","-",ABS(AN70-AN69)&lt;P69*$CU$1)</f>
        <v>1</v>
      </c>
      <c r="CZ69" t="b">
        <f t="shared" ref="CZ69:CZ132" si="84">IF(P69="-","-",ABS(BA69-BA70)&lt;P69*$CV$1)</f>
        <v>1</v>
      </c>
      <c r="DA69" s="84">
        <f t="shared" ref="DA69:DA132" si="85">IFERROR(IF(AND(CQ69:CU69),0,1), 0)+IFERROR(IF(AND(CV69:CZ69),0,1),0)</f>
        <v>0</v>
      </c>
      <c r="DB69" t="e">
        <f t="shared" ref="DB69:DB132" si="86">AND(DA69&gt;0,CD69)</f>
        <v>#N/A</v>
      </c>
    </row>
    <row r="70" spans="1:106" ht="13.5" thickBot="1">
      <c r="A70" s="9">
        <v>688</v>
      </c>
      <c r="B70" s="3">
        <v>1</v>
      </c>
      <c r="C70" s="3" t="s">
        <v>518</v>
      </c>
      <c r="D70" s="3" t="s">
        <v>12</v>
      </c>
      <c r="E70" s="3" t="s">
        <v>12</v>
      </c>
      <c r="F70" s="3">
        <v>113554.609</v>
      </c>
      <c r="G70" s="15">
        <v>418796.15600000002</v>
      </c>
      <c r="H70" s="35" t="str">
        <f t="shared" si="44"/>
        <v>ja</v>
      </c>
      <c r="I70" s="155" t="s">
        <v>2402</v>
      </c>
      <c r="J70" s="20" t="s">
        <v>456</v>
      </c>
      <c r="K70" s="97">
        <v>10000</v>
      </c>
      <c r="L70" s="28">
        <f t="shared" si="6"/>
        <v>0.24</v>
      </c>
      <c r="M70" s="28">
        <f t="shared" si="50"/>
        <v>0</v>
      </c>
      <c r="N70" s="56">
        <f t="shared" si="45"/>
        <v>0</v>
      </c>
      <c r="O70" s="33">
        <f t="shared" si="51"/>
        <v>119.92906568885591</v>
      </c>
      <c r="P70" s="37">
        <f t="shared" si="46"/>
        <v>69.004263382768755</v>
      </c>
      <c r="Q70" s="9" t="s">
        <v>12</v>
      </c>
      <c r="R70" s="55" t="s">
        <v>12</v>
      </c>
      <c r="S70" s="55">
        <v>2.6629999999999998</v>
      </c>
      <c r="T70" s="55">
        <v>2.81</v>
      </c>
      <c r="U70" s="55">
        <v>2.9820000000000002</v>
      </c>
      <c r="V70" s="3">
        <v>3.1560000000000001</v>
      </c>
      <c r="W70" s="3">
        <v>3.3610000000000002</v>
      </c>
      <c r="X70" s="3" t="s">
        <v>12</v>
      </c>
      <c r="Y70" s="3">
        <v>3.7770000000000001</v>
      </c>
      <c r="Z70" s="15" t="s">
        <v>12</v>
      </c>
      <c r="AA70" s="10">
        <f t="shared" si="47"/>
        <v>3.3610000000000002</v>
      </c>
      <c r="AB70" s="9">
        <f t="shared" si="48"/>
        <v>0.379</v>
      </c>
      <c r="AC70" s="10">
        <f t="shared" si="49"/>
        <v>0.41599999999999993</v>
      </c>
      <c r="AD70" s="9"/>
      <c r="AE70" s="55"/>
      <c r="AF70" s="55"/>
      <c r="AG70" s="55"/>
      <c r="AH70" s="55"/>
      <c r="AI70" s="3"/>
      <c r="AJ70" s="3"/>
      <c r="AK70" s="3"/>
      <c r="AL70" s="3"/>
      <c r="AM70" s="15"/>
      <c r="AN70" s="10"/>
      <c r="AO70" s="9"/>
      <c r="AP70" s="10"/>
      <c r="AQ70" s="9"/>
      <c r="AR70" s="55"/>
      <c r="AS70" s="55"/>
      <c r="AT70" s="55"/>
      <c r="AU70" s="55"/>
      <c r="AV70" s="3"/>
      <c r="AW70" s="3"/>
      <c r="AX70" s="3"/>
      <c r="AY70" s="3"/>
      <c r="AZ70" s="15"/>
      <c r="BA70" s="10"/>
      <c r="BB70" s="9"/>
      <c r="BC70" s="10"/>
      <c r="BD70" s="9"/>
      <c r="BE70" s="3"/>
      <c r="BF70" s="15"/>
      <c r="BG70" s="15"/>
      <c r="BH70" s="9"/>
      <c r="BI70" s="10"/>
      <c r="BJ70" s="9"/>
      <c r="BK70" s="3"/>
      <c r="BL70" s="15"/>
      <c r="BM70" s="15"/>
      <c r="BN70" s="9"/>
      <c r="BO70" s="10"/>
      <c r="BP70">
        <f t="shared" si="52"/>
        <v>0</v>
      </c>
      <c r="BQ70" s="93">
        <f t="shared" si="53"/>
        <v>0</v>
      </c>
      <c r="BR70" s="93">
        <f t="shared" si="54"/>
        <v>0</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VLOOKUP(BS70,aslocaties_v01!$C$3:$AA$349,MATCH($K$3*10,aslocaties_v01!$C$2:$X$2),FALSE)</f>
        <v>#N/A</v>
      </c>
      <c r="BW70" s="93" t="e">
        <f t="shared" si="55"/>
        <v>#N/A</v>
      </c>
      <c r="BX70" s="93" t="e">
        <f t="shared" si="56"/>
        <v>#N/A</v>
      </c>
      <c r="BY70" s="94">
        <f t="shared" si="57"/>
        <v>999</v>
      </c>
      <c r="BZ70" s="94">
        <f t="shared" si="58"/>
        <v>999</v>
      </c>
      <c r="CA70" s="94" t="e">
        <f t="shared" si="59"/>
        <v>#N/A</v>
      </c>
      <c r="CB70" t="e">
        <f t="shared" si="60"/>
        <v>#N/A</v>
      </c>
      <c r="CC70" s="58" t="e">
        <f t="shared" si="61"/>
        <v>#N/A</v>
      </c>
      <c r="CD70" s="95" t="e">
        <f t="shared" si="62"/>
        <v>#N/A</v>
      </c>
      <c r="CE70" s="96" t="b">
        <f t="shared" si="63"/>
        <v>1</v>
      </c>
      <c r="CF70" t="e">
        <f t="shared" si="64"/>
        <v>#DIV/0!</v>
      </c>
      <c r="CG70" t="e">
        <f t="shared" si="65"/>
        <v>#DIV/0!</v>
      </c>
      <c r="CH70" s="84" t="b">
        <f t="shared" si="66"/>
        <v>0</v>
      </c>
      <c r="CI70" t="str">
        <f t="shared" si="67"/>
        <v/>
      </c>
      <c r="CJ70" t="e">
        <f t="shared" si="68"/>
        <v>#DIV/0!</v>
      </c>
      <c r="CK70" t="b">
        <f t="shared" si="69"/>
        <v>1</v>
      </c>
      <c r="CL70" s="84" t="e">
        <f t="shared" si="70"/>
        <v>#DIV/0!</v>
      </c>
      <c r="CM70" t="e">
        <f t="shared" si="71"/>
        <v>#DIV/0!</v>
      </c>
      <c r="CN70" t="e">
        <f t="shared" si="72"/>
        <v>#DIV/0!</v>
      </c>
      <c r="CO70" s="84">
        <f t="shared" si="73"/>
        <v>-1</v>
      </c>
      <c r="CP70" t="b">
        <f t="shared" si="74"/>
        <v>1</v>
      </c>
      <c r="CQ70" s="96" t="b">
        <f t="shared" si="75"/>
        <v>1</v>
      </c>
      <c r="CR70" t="b">
        <f t="shared" si="76"/>
        <v>1</v>
      </c>
      <c r="CS70" t="b">
        <f t="shared" si="77"/>
        <v>1</v>
      </c>
      <c r="CT70" t="b">
        <f t="shared" si="78"/>
        <v>1</v>
      </c>
      <c r="CU70" t="b">
        <f t="shared" si="79"/>
        <v>1</v>
      </c>
      <c r="CV70" s="84" t="b">
        <f t="shared" si="80"/>
        <v>1</v>
      </c>
      <c r="CW70" t="b">
        <f t="shared" si="81"/>
        <v>1</v>
      </c>
      <c r="CX70" t="b">
        <f t="shared" si="82"/>
        <v>1</v>
      </c>
      <c r="CY70" t="b">
        <f t="shared" si="83"/>
        <v>1</v>
      </c>
      <c r="CZ70" t="b">
        <f t="shared" si="84"/>
        <v>1</v>
      </c>
      <c r="DA70" s="84">
        <f t="shared" si="85"/>
        <v>0</v>
      </c>
      <c r="DB70" t="e">
        <f t="shared" si="86"/>
        <v>#N/A</v>
      </c>
    </row>
    <row r="71" spans="1:106" ht="13.5" thickBot="1">
      <c r="A71" s="9">
        <v>689</v>
      </c>
      <c r="B71" s="3">
        <v>1</v>
      </c>
      <c r="C71" s="3" t="s">
        <v>519</v>
      </c>
      <c r="D71" s="3" t="s">
        <v>12</v>
      </c>
      <c r="E71" s="3" t="s">
        <v>12</v>
      </c>
      <c r="F71" s="3">
        <v>113611.211</v>
      </c>
      <c r="G71" s="15">
        <v>418835.625</v>
      </c>
      <c r="H71" s="35" t="str">
        <f t="shared" si="44"/>
        <v>ja</v>
      </c>
      <c r="I71" s="155" t="s">
        <v>2402</v>
      </c>
      <c r="J71" s="20" t="s">
        <v>456</v>
      </c>
      <c r="K71" s="97">
        <v>10000</v>
      </c>
      <c r="L71" s="28">
        <f t="shared" si="6"/>
        <v>0.24</v>
      </c>
      <c r="M71" s="28">
        <f t="shared" si="50"/>
        <v>0</v>
      </c>
      <c r="N71" s="56">
        <f t="shared" si="45"/>
        <v>0</v>
      </c>
      <c r="O71" s="33">
        <f t="shared" si="51"/>
        <v>69.004263382768755</v>
      </c>
      <c r="P71" s="37">
        <f t="shared" si="46"/>
        <v>97.700331979973612</v>
      </c>
      <c r="Q71" s="9" t="s">
        <v>12</v>
      </c>
      <c r="R71" s="55" t="s">
        <v>12</v>
      </c>
      <c r="S71" s="55">
        <v>2.665</v>
      </c>
      <c r="T71" s="55">
        <v>2.8119999999999998</v>
      </c>
      <c r="U71" s="55">
        <v>2.9849999999999999</v>
      </c>
      <c r="V71" s="3">
        <v>3.1579999999999999</v>
      </c>
      <c r="W71" s="3">
        <v>3.363</v>
      </c>
      <c r="X71" s="3" t="s">
        <v>12</v>
      </c>
      <c r="Y71" s="3">
        <v>3.78</v>
      </c>
      <c r="Z71" s="15" t="s">
        <v>12</v>
      </c>
      <c r="AA71" s="10">
        <f t="shared" si="47"/>
        <v>3.363</v>
      </c>
      <c r="AB71" s="9">
        <f t="shared" si="48"/>
        <v>0.37800000000000011</v>
      </c>
      <c r="AC71" s="10">
        <f t="shared" si="49"/>
        <v>0.41699999999999982</v>
      </c>
      <c r="AD71" s="9"/>
      <c r="AE71" s="55"/>
      <c r="AF71" s="55"/>
      <c r="AG71" s="55"/>
      <c r="AH71" s="55"/>
      <c r="AI71" s="3"/>
      <c r="AJ71" s="3"/>
      <c r="AK71" s="3"/>
      <c r="AL71" s="3"/>
      <c r="AM71" s="15"/>
      <c r="AN71" s="10"/>
      <c r="AO71" s="9"/>
      <c r="AP71" s="10"/>
      <c r="AQ71" s="9"/>
      <c r="AR71" s="55"/>
      <c r="AS71" s="55"/>
      <c r="AT71" s="55"/>
      <c r="AU71" s="55"/>
      <c r="AV71" s="3"/>
      <c r="AW71" s="3"/>
      <c r="AX71" s="3"/>
      <c r="AY71" s="3"/>
      <c r="AZ71" s="15"/>
      <c r="BA71" s="10"/>
      <c r="BB71" s="9"/>
      <c r="BC71" s="10"/>
      <c r="BD71" s="9"/>
      <c r="BE71" s="3"/>
      <c r="BF71" s="15"/>
      <c r="BG71" s="15"/>
      <c r="BH71" s="9"/>
      <c r="BI71" s="10"/>
      <c r="BJ71" s="9"/>
      <c r="BK71" s="3"/>
      <c r="BL71" s="15"/>
      <c r="BM71" s="15"/>
      <c r="BN71" s="9"/>
      <c r="BO71" s="10"/>
      <c r="BP71">
        <f t="shared" si="52"/>
        <v>0</v>
      </c>
      <c r="BQ71" s="93">
        <f t="shared" si="53"/>
        <v>0</v>
      </c>
      <c r="BR71" s="93">
        <f t="shared" si="54"/>
        <v>0</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VLOOKUP(BS71,aslocaties_v01!$C$3:$AA$349,MATCH($K$3*10,aslocaties_v01!$C$2:$X$2),FALSE)</f>
        <v>#N/A</v>
      </c>
      <c r="BW71" s="93" t="e">
        <f t="shared" si="55"/>
        <v>#N/A</v>
      </c>
      <c r="BX71" s="93" t="e">
        <f t="shared" si="56"/>
        <v>#N/A</v>
      </c>
      <c r="BY71" s="94">
        <f t="shared" si="57"/>
        <v>999</v>
      </c>
      <c r="BZ71" s="94">
        <f t="shared" si="58"/>
        <v>999</v>
      </c>
      <c r="CA71" s="94" t="e">
        <f t="shared" si="59"/>
        <v>#N/A</v>
      </c>
      <c r="CB71" t="e">
        <f t="shared" si="60"/>
        <v>#N/A</v>
      </c>
      <c r="CC71" s="58" t="e">
        <f t="shared" si="61"/>
        <v>#N/A</v>
      </c>
      <c r="CD71" s="95" t="e">
        <f t="shared" si="62"/>
        <v>#N/A</v>
      </c>
      <c r="CE71" s="96" t="b">
        <f t="shared" si="63"/>
        <v>1</v>
      </c>
      <c r="CF71" t="e">
        <f t="shared" si="64"/>
        <v>#DIV/0!</v>
      </c>
      <c r="CG71" t="e">
        <f t="shared" si="65"/>
        <v>#DIV/0!</v>
      </c>
      <c r="CH71" s="84" t="b">
        <f t="shared" si="66"/>
        <v>0</v>
      </c>
      <c r="CI71" t="str">
        <f t="shared" si="67"/>
        <v/>
      </c>
      <c r="CJ71" t="e">
        <f t="shared" si="68"/>
        <v>#DIV/0!</v>
      </c>
      <c r="CK71" t="b">
        <f t="shared" si="69"/>
        <v>1</v>
      </c>
      <c r="CL71" s="84" t="e">
        <f t="shared" si="70"/>
        <v>#DIV/0!</v>
      </c>
      <c r="CM71" t="e">
        <f t="shared" si="71"/>
        <v>#DIV/0!</v>
      </c>
      <c r="CN71" t="e">
        <f t="shared" si="72"/>
        <v>#DIV/0!</v>
      </c>
      <c r="CO71" s="84">
        <f t="shared" si="73"/>
        <v>-1</v>
      </c>
      <c r="CP71" t="b">
        <f t="shared" si="74"/>
        <v>1</v>
      </c>
      <c r="CQ71" s="96" t="b">
        <f t="shared" si="75"/>
        <v>1</v>
      </c>
      <c r="CR71" t="b">
        <f t="shared" si="76"/>
        <v>1</v>
      </c>
      <c r="CS71" t="b">
        <f t="shared" si="77"/>
        <v>1</v>
      </c>
      <c r="CT71" t="b">
        <f t="shared" si="78"/>
        <v>1</v>
      </c>
      <c r="CU71" t="b">
        <f t="shared" si="79"/>
        <v>1</v>
      </c>
      <c r="CV71" s="84" t="b">
        <f t="shared" si="80"/>
        <v>1</v>
      </c>
      <c r="CW71" t="b">
        <f t="shared" si="81"/>
        <v>1</v>
      </c>
      <c r="CX71" t="b">
        <f t="shared" si="82"/>
        <v>1</v>
      </c>
      <c r="CY71" t="b">
        <f t="shared" si="83"/>
        <v>1</v>
      </c>
      <c r="CZ71" t="b">
        <f t="shared" si="84"/>
        <v>1</v>
      </c>
      <c r="DA71" s="84">
        <f t="shared" si="85"/>
        <v>0</v>
      </c>
      <c r="DB71" t="e">
        <f t="shared" si="86"/>
        <v>#N/A</v>
      </c>
    </row>
    <row r="72" spans="1:106" ht="13.5" thickBot="1">
      <c r="A72" s="9">
        <v>690</v>
      </c>
      <c r="B72" s="3">
        <v>1</v>
      </c>
      <c r="C72" s="3" t="s">
        <v>520</v>
      </c>
      <c r="D72" s="3" t="s">
        <v>12</v>
      </c>
      <c r="E72" s="3" t="s">
        <v>12</v>
      </c>
      <c r="F72" s="3">
        <v>113668.781</v>
      </c>
      <c r="G72" s="15">
        <v>418914.56199999998</v>
      </c>
      <c r="H72" s="35" t="str">
        <f t="shared" si="44"/>
        <v>ja</v>
      </c>
      <c r="I72" s="155" t="s">
        <v>2402</v>
      </c>
      <c r="J72" s="20" t="s">
        <v>456</v>
      </c>
      <c r="K72" s="97">
        <v>10000</v>
      </c>
      <c r="L72" s="28">
        <f t="shared" si="6"/>
        <v>0.24</v>
      </c>
      <c r="M72" s="28">
        <f t="shared" si="50"/>
        <v>0</v>
      </c>
      <c r="N72" s="56">
        <f t="shared" si="45"/>
        <v>0</v>
      </c>
      <c r="O72" s="33">
        <f t="shared" si="51"/>
        <v>97.700331979973612</v>
      </c>
      <c r="P72" s="37">
        <f t="shared" si="46"/>
        <v>156.39957774879289</v>
      </c>
      <c r="Q72" s="9" t="s">
        <v>12</v>
      </c>
      <c r="R72" s="55" t="s">
        <v>12</v>
      </c>
      <c r="S72" s="55">
        <v>2.67</v>
      </c>
      <c r="T72" s="55">
        <v>2.819</v>
      </c>
      <c r="U72" s="55">
        <v>2.9929999999999999</v>
      </c>
      <c r="V72" s="3">
        <v>3.1680000000000001</v>
      </c>
      <c r="W72" s="3">
        <v>3.3740000000000001</v>
      </c>
      <c r="X72" s="3" t="s">
        <v>12</v>
      </c>
      <c r="Y72" s="3">
        <v>3.7890000000000001</v>
      </c>
      <c r="Z72" s="15" t="s">
        <v>12</v>
      </c>
      <c r="AA72" s="10">
        <f t="shared" si="47"/>
        <v>3.3740000000000001</v>
      </c>
      <c r="AB72" s="9">
        <f t="shared" si="48"/>
        <v>0.38100000000000023</v>
      </c>
      <c r="AC72" s="10">
        <f t="shared" si="49"/>
        <v>0.41500000000000004</v>
      </c>
      <c r="AD72" s="9"/>
      <c r="AE72" s="55"/>
      <c r="AF72" s="55"/>
      <c r="AG72" s="55"/>
      <c r="AH72" s="55"/>
      <c r="AI72" s="3"/>
      <c r="AJ72" s="3"/>
      <c r="AK72" s="3"/>
      <c r="AL72" s="3"/>
      <c r="AM72" s="15"/>
      <c r="AN72" s="10"/>
      <c r="AO72" s="9"/>
      <c r="AP72" s="10"/>
      <c r="AQ72" s="9"/>
      <c r="AR72" s="55"/>
      <c r="AS72" s="55"/>
      <c r="AT72" s="55"/>
      <c r="AU72" s="55"/>
      <c r="AV72" s="3"/>
      <c r="AW72" s="3"/>
      <c r="AX72" s="3"/>
      <c r="AY72" s="3"/>
      <c r="AZ72" s="15"/>
      <c r="BA72" s="10"/>
      <c r="BB72" s="9"/>
      <c r="BC72" s="10"/>
      <c r="BD72" s="9"/>
      <c r="BE72" s="3"/>
      <c r="BF72" s="15"/>
      <c r="BG72" s="15"/>
      <c r="BH72" s="9"/>
      <c r="BI72" s="10"/>
      <c r="BJ72" s="9"/>
      <c r="BK72" s="3"/>
      <c r="BL72" s="15"/>
      <c r="BM72" s="15"/>
      <c r="BN72" s="9"/>
      <c r="BO72" s="10"/>
      <c r="BP72">
        <f t="shared" si="52"/>
        <v>0</v>
      </c>
      <c r="BQ72" s="93">
        <f t="shared" si="53"/>
        <v>0</v>
      </c>
      <c r="BR72" s="93">
        <f t="shared" si="54"/>
        <v>0</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VLOOKUP(BS72,aslocaties_v01!$C$3:$AA$349,MATCH($K$3*10,aslocaties_v01!$C$2:$X$2),FALSE)</f>
        <v>#N/A</v>
      </c>
      <c r="BW72" s="93" t="e">
        <f t="shared" si="55"/>
        <v>#N/A</v>
      </c>
      <c r="BX72" s="93" t="e">
        <f t="shared" si="56"/>
        <v>#N/A</v>
      </c>
      <c r="BY72" s="94">
        <f t="shared" si="57"/>
        <v>999</v>
      </c>
      <c r="BZ72" s="94">
        <f t="shared" si="58"/>
        <v>999</v>
      </c>
      <c r="CA72" s="94" t="e">
        <f t="shared" si="59"/>
        <v>#N/A</v>
      </c>
      <c r="CB72" t="e">
        <f t="shared" si="60"/>
        <v>#N/A</v>
      </c>
      <c r="CC72" s="58" t="e">
        <f t="shared" si="61"/>
        <v>#N/A</v>
      </c>
      <c r="CD72" s="95" t="e">
        <f t="shared" si="62"/>
        <v>#N/A</v>
      </c>
      <c r="CE72" s="96" t="b">
        <f t="shared" si="63"/>
        <v>1</v>
      </c>
      <c r="CF72" t="e">
        <f t="shared" si="64"/>
        <v>#DIV/0!</v>
      </c>
      <c r="CG72" t="e">
        <f t="shared" si="65"/>
        <v>#DIV/0!</v>
      </c>
      <c r="CH72" s="84" t="b">
        <f t="shared" si="66"/>
        <v>0</v>
      </c>
      <c r="CI72" t="str">
        <f t="shared" si="67"/>
        <v/>
      </c>
      <c r="CJ72" t="e">
        <f t="shared" si="68"/>
        <v>#DIV/0!</v>
      </c>
      <c r="CK72" t="b">
        <f t="shared" si="69"/>
        <v>1</v>
      </c>
      <c r="CL72" s="84" t="e">
        <f t="shared" si="70"/>
        <v>#DIV/0!</v>
      </c>
      <c r="CM72" t="e">
        <f t="shared" si="71"/>
        <v>#DIV/0!</v>
      </c>
      <c r="CN72" t="e">
        <f t="shared" si="72"/>
        <v>#DIV/0!</v>
      </c>
      <c r="CO72" s="84">
        <f t="shared" si="73"/>
        <v>-1</v>
      </c>
      <c r="CP72" t="b">
        <f t="shared" si="74"/>
        <v>1</v>
      </c>
      <c r="CQ72" s="96" t="b">
        <f t="shared" si="75"/>
        <v>1</v>
      </c>
      <c r="CR72" t="b">
        <f t="shared" si="76"/>
        <v>1</v>
      </c>
      <c r="CS72" t="b">
        <f t="shared" si="77"/>
        <v>1</v>
      </c>
      <c r="CT72" t="b">
        <f t="shared" si="78"/>
        <v>1</v>
      </c>
      <c r="CU72" t="b">
        <f t="shared" si="79"/>
        <v>1</v>
      </c>
      <c r="CV72" s="84" t="b">
        <f t="shared" si="80"/>
        <v>1</v>
      </c>
      <c r="CW72" t="b">
        <f t="shared" si="81"/>
        <v>1</v>
      </c>
      <c r="CX72" t="b">
        <f t="shared" si="82"/>
        <v>1</v>
      </c>
      <c r="CY72" t="b">
        <f t="shared" si="83"/>
        <v>1</v>
      </c>
      <c r="CZ72" t="b">
        <f t="shared" si="84"/>
        <v>1</v>
      </c>
      <c r="DA72" s="84">
        <f t="shared" si="85"/>
        <v>0</v>
      </c>
      <c r="DB72" t="e">
        <f t="shared" si="86"/>
        <v>#N/A</v>
      </c>
    </row>
    <row r="73" spans="1:106" ht="13.5" thickBot="1">
      <c r="A73" s="9">
        <v>691</v>
      </c>
      <c r="B73" s="3">
        <v>1</v>
      </c>
      <c r="C73" s="3" t="s">
        <v>521</v>
      </c>
      <c r="D73" s="3" t="s">
        <v>12</v>
      </c>
      <c r="E73" s="3" t="s">
        <v>12</v>
      </c>
      <c r="F73" s="3">
        <v>113822.109</v>
      </c>
      <c r="G73" s="15">
        <v>418945.40600000002</v>
      </c>
      <c r="H73" s="35" t="str">
        <f t="shared" si="44"/>
        <v>ja</v>
      </c>
      <c r="I73" s="155" t="s">
        <v>2402</v>
      </c>
      <c r="J73" s="20" t="s">
        <v>456</v>
      </c>
      <c r="K73" s="97">
        <v>10000</v>
      </c>
      <c r="L73" s="28">
        <f t="shared" si="6"/>
        <v>0.24</v>
      </c>
      <c r="M73" s="28">
        <f t="shared" si="50"/>
        <v>0</v>
      </c>
      <c r="N73" s="56">
        <f t="shared" si="45"/>
        <v>0</v>
      </c>
      <c r="O73" s="33">
        <f t="shared" si="51"/>
        <v>156.39957774879289</v>
      </c>
      <c r="P73" s="37">
        <f t="shared" si="46"/>
        <v>4510.1176197191398</v>
      </c>
      <c r="Q73" s="9" t="s">
        <v>12</v>
      </c>
      <c r="R73" s="55" t="s">
        <v>12</v>
      </c>
      <c r="S73" s="55">
        <v>2.681</v>
      </c>
      <c r="T73" s="55">
        <v>2.8330000000000002</v>
      </c>
      <c r="U73" s="55">
        <v>3.0089999999999999</v>
      </c>
      <c r="V73" s="3">
        <v>3.1850000000000001</v>
      </c>
      <c r="W73" s="3">
        <v>3.39</v>
      </c>
      <c r="X73" s="3" t="s">
        <v>12</v>
      </c>
      <c r="Y73" s="3">
        <v>3.8010000000000002</v>
      </c>
      <c r="Z73" s="15" t="s">
        <v>12</v>
      </c>
      <c r="AA73" s="10">
        <f t="shared" si="47"/>
        <v>3.39</v>
      </c>
      <c r="AB73" s="9">
        <f t="shared" si="48"/>
        <v>0.38100000000000023</v>
      </c>
      <c r="AC73" s="10">
        <f t="shared" si="49"/>
        <v>0.41100000000000003</v>
      </c>
      <c r="AD73" s="9"/>
      <c r="AE73" s="55"/>
      <c r="AF73" s="55"/>
      <c r="AG73" s="55"/>
      <c r="AH73" s="55"/>
      <c r="AI73" s="3"/>
      <c r="AJ73" s="3"/>
      <c r="AK73" s="3"/>
      <c r="AL73" s="3"/>
      <c r="AM73" s="15"/>
      <c r="AN73" s="10"/>
      <c r="AO73" s="9"/>
      <c r="AP73" s="10"/>
      <c r="AQ73" s="9"/>
      <c r="AR73" s="55"/>
      <c r="AS73" s="55"/>
      <c r="AT73" s="55"/>
      <c r="AU73" s="55"/>
      <c r="AV73" s="3"/>
      <c r="AW73" s="3"/>
      <c r="AX73" s="3"/>
      <c r="AY73" s="3"/>
      <c r="AZ73" s="15"/>
      <c r="BA73" s="10"/>
      <c r="BB73" s="9"/>
      <c r="BC73" s="10"/>
      <c r="BD73" s="9"/>
      <c r="BE73" s="3"/>
      <c r="BF73" s="15"/>
      <c r="BG73" s="15"/>
      <c r="BH73" s="9"/>
      <c r="BI73" s="10"/>
      <c r="BJ73" s="9"/>
      <c r="BK73" s="3"/>
      <c r="BL73" s="15"/>
      <c r="BM73" s="15"/>
      <c r="BN73" s="9"/>
      <c r="BO73" s="10"/>
      <c r="BP73">
        <f t="shared" si="52"/>
        <v>0</v>
      </c>
      <c r="BQ73" s="93">
        <f t="shared" si="53"/>
        <v>0</v>
      </c>
      <c r="BR73" s="93">
        <f t="shared" si="54"/>
        <v>0</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VLOOKUP(BS73,aslocaties_v01!$C$3:$AA$349,MATCH($K$3*10,aslocaties_v01!$C$2:$X$2),FALSE)</f>
        <v>#N/A</v>
      </c>
      <c r="BW73" s="93" t="e">
        <f t="shared" si="55"/>
        <v>#N/A</v>
      </c>
      <c r="BX73" s="93" t="e">
        <f t="shared" si="56"/>
        <v>#N/A</v>
      </c>
      <c r="BY73" s="94">
        <f t="shared" si="57"/>
        <v>999</v>
      </c>
      <c r="BZ73" s="94">
        <f t="shared" si="58"/>
        <v>999</v>
      </c>
      <c r="CA73" s="94" t="e">
        <f t="shared" si="59"/>
        <v>#N/A</v>
      </c>
      <c r="CB73" t="e">
        <f t="shared" si="60"/>
        <v>#N/A</v>
      </c>
      <c r="CC73" s="58" t="e">
        <f t="shared" si="61"/>
        <v>#N/A</v>
      </c>
      <c r="CD73" s="95" t="e">
        <f t="shared" si="62"/>
        <v>#N/A</v>
      </c>
      <c r="CE73" s="96" t="b">
        <f t="shared" si="63"/>
        <v>1</v>
      </c>
      <c r="CF73" t="e">
        <f t="shared" si="64"/>
        <v>#DIV/0!</v>
      </c>
      <c r="CG73" t="e">
        <f t="shared" si="65"/>
        <v>#DIV/0!</v>
      </c>
      <c r="CH73" s="84" t="b">
        <f t="shared" si="66"/>
        <v>0</v>
      </c>
      <c r="CI73" t="str">
        <f t="shared" si="67"/>
        <v/>
      </c>
      <c r="CJ73" t="e">
        <f t="shared" si="68"/>
        <v>#DIV/0!</v>
      </c>
      <c r="CK73" t="b">
        <f t="shared" si="69"/>
        <v>1</v>
      </c>
      <c r="CL73" s="84" t="e">
        <f t="shared" si="70"/>
        <v>#DIV/0!</v>
      </c>
      <c r="CM73" t="e">
        <f t="shared" si="71"/>
        <v>#DIV/0!</v>
      </c>
      <c r="CN73" t="e">
        <f t="shared" si="72"/>
        <v>#DIV/0!</v>
      </c>
      <c r="CO73" s="84">
        <f t="shared" si="73"/>
        <v>-1</v>
      </c>
      <c r="CP73" t="b">
        <f t="shared" si="74"/>
        <v>1</v>
      </c>
      <c r="CQ73" s="96" t="b">
        <f t="shared" si="75"/>
        <v>1</v>
      </c>
      <c r="CR73" t="b">
        <f t="shared" si="76"/>
        <v>1</v>
      </c>
      <c r="CS73" t="b">
        <f t="shared" si="77"/>
        <v>1</v>
      </c>
      <c r="CT73" t="b">
        <f t="shared" si="78"/>
        <v>1</v>
      </c>
      <c r="CU73" t="b">
        <f t="shared" si="79"/>
        <v>1</v>
      </c>
      <c r="CV73" s="84" t="b">
        <f t="shared" si="80"/>
        <v>1</v>
      </c>
      <c r="CW73" t="b">
        <f t="shared" si="81"/>
        <v>1</v>
      </c>
      <c r="CX73" t="b">
        <f t="shared" si="82"/>
        <v>1</v>
      </c>
      <c r="CY73" t="b">
        <f t="shared" si="83"/>
        <v>1</v>
      </c>
      <c r="CZ73" t="b">
        <f t="shared" si="84"/>
        <v>1</v>
      </c>
      <c r="DA73" s="84">
        <f t="shared" si="85"/>
        <v>0</v>
      </c>
      <c r="DB73" t="e">
        <f t="shared" si="86"/>
        <v>#N/A</v>
      </c>
    </row>
    <row r="74" spans="1:106" ht="13.5" thickBot="1">
      <c r="A74" s="9">
        <v>692</v>
      </c>
      <c r="B74" s="3">
        <v>1</v>
      </c>
      <c r="C74" s="3" t="s">
        <v>522</v>
      </c>
      <c r="D74" s="3" t="s">
        <v>12</v>
      </c>
      <c r="E74" s="3" t="s">
        <v>12</v>
      </c>
      <c r="F74" s="3">
        <v>117858.383</v>
      </c>
      <c r="G74" s="15">
        <v>416933.03100000002</v>
      </c>
      <c r="H74" s="35" t="str">
        <f t="shared" si="44"/>
        <v>ja</v>
      </c>
      <c r="I74" s="155" t="s">
        <v>2402</v>
      </c>
      <c r="J74" s="20" t="s">
        <v>456</v>
      </c>
      <c r="K74" s="97">
        <v>10000</v>
      </c>
      <c r="L74" s="28">
        <f t="shared" si="6"/>
        <v>0.24</v>
      </c>
      <c r="M74" s="28">
        <f t="shared" si="50"/>
        <v>0</v>
      </c>
      <c r="N74" s="56">
        <f t="shared" si="45"/>
        <v>0</v>
      </c>
      <c r="O74" s="33">
        <f t="shared" si="51"/>
        <v>4510.1176197191398</v>
      </c>
      <c r="P74" s="37">
        <f t="shared" si="46"/>
        <v>972.18065012734553</v>
      </c>
      <c r="Q74" s="9" t="s">
        <v>12</v>
      </c>
      <c r="R74" s="55" t="s">
        <v>12</v>
      </c>
      <c r="S74" s="55">
        <v>2.7719999999999998</v>
      </c>
      <c r="T74" s="55">
        <v>2.9460000000000002</v>
      </c>
      <c r="U74" s="55">
        <v>3.1320000000000001</v>
      </c>
      <c r="V74" s="3">
        <v>3.3079999999999998</v>
      </c>
      <c r="W74" s="3">
        <v>3.5150000000000001</v>
      </c>
      <c r="X74" s="3" t="s">
        <v>12</v>
      </c>
      <c r="Y74" s="3">
        <v>3.9470000000000001</v>
      </c>
      <c r="Z74" s="15" t="s">
        <v>12</v>
      </c>
      <c r="AA74" s="10">
        <f t="shared" si="47"/>
        <v>3.5150000000000001</v>
      </c>
      <c r="AB74" s="9">
        <f t="shared" si="48"/>
        <v>0.38300000000000001</v>
      </c>
      <c r="AC74" s="10">
        <f t="shared" si="49"/>
        <v>0.43199999999999994</v>
      </c>
      <c r="AD74" s="9"/>
      <c r="AE74" s="55"/>
      <c r="AF74" s="55"/>
      <c r="AG74" s="55"/>
      <c r="AH74" s="55"/>
      <c r="AI74" s="3"/>
      <c r="AJ74" s="3"/>
      <c r="AK74" s="3"/>
      <c r="AL74" s="3"/>
      <c r="AM74" s="15"/>
      <c r="AN74" s="10"/>
      <c r="AO74" s="9"/>
      <c r="AP74" s="10"/>
      <c r="AQ74" s="9"/>
      <c r="AR74" s="55"/>
      <c r="AS74" s="55"/>
      <c r="AT74" s="55"/>
      <c r="AU74" s="55"/>
      <c r="AV74" s="3"/>
      <c r="AW74" s="3"/>
      <c r="AX74" s="3"/>
      <c r="AY74" s="3"/>
      <c r="AZ74" s="15"/>
      <c r="BA74" s="10"/>
      <c r="BB74" s="9"/>
      <c r="BC74" s="10"/>
      <c r="BD74" s="9"/>
      <c r="BE74" s="3"/>
      <c r="BF74" s="15"/>
      <c r="BG74" s="15"/>
      <c r="BH74" s="9"/>
      <c r="BI74" s="10"/>
      <c r="BJ74" s="9"/>
      <c r="BK74" s="3"/>
      <c r="BL74" s="15"/>
      <c r="BM74" s="15"/>
      <c r="BN74" s="9"/>
      <c r="BO74" s="10"/>
      <c r="BP74">
        <f t="shared" si="52"/>
        <v>0</v>
      </c>
      <c r="BQ74" s="93">
        <f t="shared" si="53"/>
        <v>0</v>
      </c>
      <c r="BR74" s="93">
        <f t="shared" si="54"/>
        <v>0</v>
      </c>
      <c r="BS74" s="93" t="e">
        <f>VLOOKUP(C74,'Koppeling locatie - aslocatie'!$A$2:$C$8139,2,FALSE)</f>
        <v>#N/A</v>
      </c>
      <c r="BT74" s="93" t="e">
        <f>VLOOKUP($BS74,aslocaties_v01!$C$3:$AA$349,MATCH($K$3/10,aslocaties_v01!$C$2:$X$2),FALSE)</f>
        <v>#N/A</v>
      </c>
      <c r="BU74" s="93" t="e">
        <f>VLOOKUP(BS74,aslocaties_v01!$C$3:$AA$349,MATCH($K$3,aslocaties_v01!$C$2:$X$2),FALSE)</f>
        <v>#N/A</v>
      </c>
      <c r="BV74" s="93" t="e">
        <f>VLOOKUP(BS74,aslocaties_v01!$C$3:$AA$349,MATCH($K$3*10,aslocaties_v01!$C$2:$X$2),FALSE)</f>
        <v>#N/A</v>
      </c>
      <c r="BW74" s="93" t="e">
        <f t="shared" si="55"/>
        <v>#N/A</v>
      </c>
      <c r="BX74" s="93" t="e">
        <f t="shared" si="56"/>
        <v>#N/A</v>
      </c>
      <c r="BY74" s="94">
        <f t="shared" si="57"/>
        <v>999</v>
      </c>
      <c r="BZ74" s="94">
        <f t="shared" si="58"/>
        <v>999</v>
      </c>
      <c r="CA74" s="94" t="e">
        <f t="shared" si="59"/>
        <v>#N/A</v>
      </c>
      <c r="CB74" t="e">
        <f t="shared" si="60"/>
        <v>#N/A</v>
      </c>
      <c r="CC74" s="58" t="e">
        <f t="shared" si="61"/>
        <v>#N/A</v>
      </c>
      <c r="CD74" s="95" t="e">
        <f t="shared" si="62"/>
        <v>#N/A</v>
      </c>
      <c r="CE74" s="96" t="b">
        <f t="shared" si="63"/>
        <v>1</v>
      </c>
      <c r="CF74" t="e">
        <f t="shared" si="64"/>
        <v>#DIV/0!</v>
      </c>
      <c r="CG74" t="e">
        <f t="shared" si="65"/>
        <v>#DIV/0!</v>
      </c>
      <c r="CH74" s="84" t="b">
        <f t="shared" si="66"/>
        <v>0</v>
      </c>
      <c r="CI74" t="str">
        <f t="shared" si="67"/>
        <v/>
      </c>
      <c r="CJ74" t="e">
        <f t="shared" si="68"/>
        <v>#DIV/0!</v>
      </c>
      <c r="CK74" t="b">
        <f t="shared" si="69"/>
        <v>1</v>
      </c>
      <c r="CL74" s="84" t="e">
        <f t="shared" si="70"/>
        <v>#DIV/0!</v>
      </c>
      <c r="CM74" t="e">
        <f t="shared" si="71"/>
        <v>#DIV/0!</v>
      </c>
      <c r="CN74" t="e">
        <f t="shared" si="72"/>
        <v>#DIV/0!</v>
      </c>
      <c r="CO74" s="84">
        <f t="shared" si="73"/>
        <v>-1</v>
      </c>
      <c r="CP74" t="b">
        <f t="shared" si="74"/>
        <v>1</v>
      </c>
      <c r="CQ74" s="96" t="b">
        <f t="shared" si="75"/>
        <v>1</v>
      </c>
      <c r="CR74" t="b">
        <f t="shared" si="76"/>
        <v>1</v>
      </c>
      <c r="CS74" t="b">
        <f t="shared" si="77"/>
        <v>1</v>
      </c>
      <c r="CT74" t="b">
        <f t="shared" si="78"/>
        <v>1</v>
      </c>
      <c r="CU74" t="b">
        <f t="shared" si="79"/>
        <v>1</v>
      </c>
      <c r="CV74" s="84" t="b">
        <f t="shared" si="80"/>
        <v>1</v>
      </c>
      <c r="CW74" t="b">
        <f t="shared" si="81"/>
        <v>1</v>
      </c>
      <c r="CX74" t="b">
        <f t="shared" si="82"/>
        <v>1</v>
      </c>
      <c r="CY74" t="b">
        <f t="shared" si="83"/>
        <v>1</v>
      </c>
      <c r="CZ74" t="b">
        <f t="shared" si="84"/>
        <v>1</v>
      </c>
      <c r="DA74" s="84">
        <f t="shared" si="85"/>
        <v>0</v>
      </c>
      <c r="DB74" t="e">
        <f t="shared" si="86"/>
        <v>#N/A</v>
      </c>
    </row>
    <row r="75" spans="1:106" ht="13.5" thickBot="1">
      <c r="A75" s="9">
        <v>693</v>
      </c>
      <c r="B75" s="3">
        <v>1</v>
      </c>
      <c r="C75" s="3" t="s">
        <v>523</v>
      </c>
      <c r="D75" s="3" t="s">
        <v>12</v>
      </c>
      <c r="E75" s="3" t="s">
        <v>12</v>
      </c>
      <c r="F75" s="3">
        <v>118216.594</v>
      </c>
      <c r="G75" s="15">
        <v>416029.25</v>
      </c>
      <c r="H75" s="35" t="str">
        <f t="shared" si="44"/>
        <v>ja</v>
      </c>
      <c r="I75" s="155" t="s">
        <v>2402</v>
      </c>
      <c r="J75" s="20" t="s">
        <v>456</v>
      </c>
      <c r="K75" s="97">
        <v>10000</v>
      </c>
      <c r="L75" s="28">
        <f t="shared" si="6"/>
        <v>0.24</v>
      </c>
      <c r="M75" s="28">
        <f t="shared" si="50"/>
        <v>0</v>
      </c>
      <c r="N75" s="56">
        <f t="shared" si="45"/>
        <v>0</v>
      </c>
      <c r="O75" s="33">
        <f t="shared" si="51"/>
        <v>972.18065012734553</v>
      </c>
      <c r="P75" s="37">
        <f t="shared" si="46"/>
        <v>137.22492049549109</v>
      </c>
      <c r="Q75" s="9" t="s">
        <v>12</v>
      </c>
      <c r="R75" s="55" t="s">
        <v>12</v>
      </c>
      <c r="S75" s="55">
        <v>2.92</v>
      </c>
      <c r="T75" s="55">
        <v>3.0529999999999999</v>
      </c>
      <c r="U75" s="55">
        <v>3.2120000000000002</v>
      </c>
      <c r="V75" s="3">
        <v>3.39</v>
      </c>
      <c r="W75" s="3">
        <v>3.613</v>
      </c>
      <c r="X75" s="3" t="s">
        <v>12</v>
      </c>
      <c r="Y75" s="3">
        <v>4.0759999999999996</v>
      </c>
      <c r="Z75" s="15" t="s">
        <v>12</v>
      </c>
      <c r="AA75" s="10">
        <f t="shared" si="47"/>
        <v>3.613</v>
      </c>
      <c r="AB75" s="9">
        <f t="shared" si="48"/>
        <v>0.4009999999999998</v>
      </c>
      <c r="AC75" s="10">
        <f t="shared" si="49"/>
        <v>0.46299999999999963</v>
      </c>
      <c r="AD75" s="9"/>
      <c r="AE75" s="55"/>
      <c r="AF75" s="55"/>
      <c r="AG75" s="55"/>
      <c r="AH75" s="55"/>
      <c r="AI75" s="3"/>
      <c r="AJ75" s="3"/>
      <c r="AK75" s="3"/>
      <c r="AL75" s="3"/>
      <c r="AM75" s="15"/>
      <c r="AN75" s="10"/>
      <c r="AO75" s="9"/>
      <c r="AP75" s="10"/>
      <c r="AQ75" s="9"/>
      <c r="AR75" s="55"/>
      <c r="AS75" s="55"/>
      <c r="AT75" s="55"/>
      <c r="AU75" s="55"/>
      <c r="AV75" s="3"/>
      <c r="AW75" s="3"/>
      <c r="AX75" s="3"/>
      <c r="AY75" s="3"/>
      <c r="AZ75" s="15"/>
      <c r="BA75" s="10"/>
      <c r="BB75" s="9"/>
      <c r="BC75" s="10"/>
      <c r="BD75" s="9"/>
      <c r="BE75" s="3"/>
      <c r="BF75" s="15"/>
      <c r="BG75" s="15"/>
      <c r="BH75" s="9"/>
      <c r="BI75" s="10"/>
      <c r="BJ75" s="9"/>
      <c r="BK75" s="3"/>
      <c r="BL75" s="15"/>
      <c r="BM75" s="15"/>
      <c r="BN75" s="9"/>
      <c r="BO75" s="10"/>
      <c r="BP75">
        <f t="shared" si="52"/>
        <v>0</v>
      </c>
      <c r="BQ75" s="93">
        <f t="shared" si="53"/>
        <v>0</v>
      </c>
      <c r="BR75" s="93">
        <f t="shared" si="54"/>
        <v>0</v>
      </c>
      <c r="BS75" s="93" t="e">
        <f>VLOOKUP(C75,'Koppeling locatie - aslocatie'!$A$2:$C$8139,2,FALSE)</f>
        <v>#N/A</v>
      </c>
      <c r="BT75" s="93" t="e">
        <f>VLOOKUP($BS75,aslocaties_v01!$C$3:$AA$349,MATCH($K$3/10,aslocaties_v01!$C$2:$X$2),FALSE)</f>
        <v>#N/A</v>
      </c>
      <c r="BU75" s="93" t="e">
        <f>VLOOKUP(BS75,aslocaties_v01!$C$3:$AA$349,MATCH($K$3,aslocaties_v01!$C$2:$X$2),FALSE)</f>
        <v>#N/A</v>
      </c>
      <c r="BV75" s="93" t="e">
        <f>VLOOKUP(BS75,aslocaties_v01!$C$3:$AA$349,MATCH($K$3*10,aslocaties_v01!$C$2:$X$2),FALSE)</f>
        <v>#N/A</v>
      </c>
      <c r="BW75" s="93" t="e">
        <f t="shared" si="55"/>
        <v>#N/A</v>
      </c>
      <c r="BX75" s="93" t="e">
        <f t="shared" si="56"/>
        <v>#N/A</v>
      </c>
      <c r="BY75" s="94">
        <f t="shared" si="57"/>
        <v>999</v>
      </c>
      <c r="BZ75" s="94">
        <f t="shared" si="58"/>
        <v>999</v>
      </c>
      <c r="CA75" s="94" t="e">
        <f t="shared" si="59"/>
        <v>#N/A</v>
      </c>
      <c r="CB75" t="e">
        <f t="shared" si="60"/>
        <v>#N/A</v>
      </c>
      <c r="CC75" s="58" t="e">
        <f t="shared" si="61"/>
        <v>#N/A</v>
      </c>
      <c r="CD75" s="95" t="e">
        <f t="shared" si="62"/>
        <v>#N/A</v>
      </c>
      <c r="CE75" s="96" t="b">
        <f t="shared" si="63"/>
        <v>1</v>
      </c>
      <c r="CF75" t="e">
        <f t="shared" si="64"/>
        <v>#DIV/0!</v>
      </c>
      <c r="CG75" t="e">
        <f t="shared" si="65"/>
        <v>#DIV/0!</v>
      </c>
      <c r="CH75" s="84" t="b">
        <f t="shared" si="66"/>
        <v>0</v>
      </c>
      <c r="CI75" t="str">
        <f t="shared" si="67"/>
        <v/>
      </c>
      <c r="CJ75" t="e">
        <f t="shared" si="68"/>
        <v>#DIV/0!</v>
      </c>
      <c r="CK75" t="b">
        <f t="shared" si="69"/>
        <v>1</v>
      </c>
      <c r="CL75" s="84" t="e">
        <f t="shared" si="70"/>
        <v>#DIV/0!</v>
      </c>
      <c r="CM75" t="e">
        <f t="shared" si="71"/>
        <v>#DIV/0!</v>
      </c>
      <c r="CN75" t="e">
        <f t="shared" si="72"/>
        <v>#DIV/0!</v>
      </c>
      <c r="CO75" s="84">
        <f t="shared" si="73"/>
        <v>-1</v>
      </c>
      <c r="CP75" t="b">
        <f t="shared" si="74"/>
        <v>1</v>
      </c>
      <c r="CQ75" s="96" t="b">
        <f t="shared" si="75"/>
        <v>1</v>
      </c>
      <c r="CR75" t="b">
        <f t="shared" si="76"/>
        <v>1</v>
      </c>
      <c r="CS75" t="b">
        <f t="shared" si="77"/>
        <v>1</v>
      </c>
      <c r="CT75" t="b">
        <f t="shared" si="78"/>
        <v>1</v>
      </c>
      <c r="CU75" t="b">
        <f t="shared" si="79"/>
        <v>1</v>
      </c>
      <c r="CV75" s="84" t="b">
        <f t="shared" si="80"/>
        <v>1</v>
      </c>
      <c r="CW75" t="b">
        <f t="shared" si="81"/>
        <v>1</v>
      </c>
      <c r="CX75" t="b">
        <f t="shared" si="82"/>
        <v>1</v>
      </c>
      <c r="CY75" t="b">
        <f t="shared" si="83"/>
        <v>1</v>
      </c>
      <c r="CZ75" t="b">
        <f t="shared" si="84"/>
        <v>1</v>
      </c>
      <c r="DA75" s="84">
        <f t="shared" si="85"/>
        <v>0</v>
      </c>
      <c r="DB75" t="e">
        <f t="shared" si="86"/>
        <v>#N/A</v>
      </c>
    </row>
    <row r="76" spans="1:106" ht="13.5" thickBot="1">
      <c r="A76" s="9">
        <v>694</v>
      </c>
      <c r="B76" s="3">
        <v>1</v>
      </c>
      <c r="C76" s="3" t="s">
        <v>524</v>
      </c>
      <c r="D76" s="3" t="s">
        <v>12</v>
      </c>
      <c r="E76" s="3" t="s">
        <v>12</v>
      </c>
      <c r="F76" s="3">
        <v>118154.875</v>
      </c>
      <c r="G76" s="15">
        <v>415906.68800000002</v>
      </c>
      <c r="H76" s="35" t="str">
        <f t="shared" si="44"/>
        <v>ja</v>
      </c>
      <c r="I76" s="155" t="s">
        <v>2402</v>
      </c>
      <c r="J76" s="20" t="s">
        <v>456</v>
      </c>
      <c r="K76" s="97">
        <v>10000</v>
      </c>
      <c r="L76" s="28">
        <f t="shared" si="6"/>
        <v>0.24</v>
      </c>
      <c r="M76" s="28">
        <f t="shared" si="50"/>
        <v>0</v>
      </c>
      <c r="N76" s="56">
        <f t="shared" si="45"/>
        <v>0</v>
      </c>
      <c r="O76" s="33">
        <f t="shared" si="51"/>
        <v>137.22492049549109</v>
      </c>
      <c r="P76" s="37">
        <f t="shared" si="46"/>
        <v>66.831612953786987</v>
      </c>
      <c r="Q76" s="9" t="s">
        <v>12</v>
      </c>
      <c r="R76" s="55" t="s">
        <v>12</v>
      </c>
      <c r="S76" s="55">
        <v>2.8660000000000001</v>
      </c>
      <c r="T76" s="55">
        <v>3.0449999999999999</v>
      </c>
      <c r="U76" s="55">
        <v>3.23</v>
      </c>
      <c r="V76" s="3">
        <v>3.4049999999999998</v>
      </c>
      <c r="W76" s="3">
        <v>3.6150000000000002</v>
      </c>
      <c r="X76" s="3" t="s">
        <v>12</v>
      </c>
      <c r="Y76" s="3">
        <v>4.0609999999999999</v>
      </c>
      <c r="Z76" s="15" t="s">
        <v>12</v>
      </c>
      <c r="AA76" s="10">
        <f t="shared" si="47"/>
        <v>3.6150000000000002</v>
      </c>
      <c r="AB76" s="9">
        <f t="shared" si="48"/>
        <v>0.38500000000000023</v>
      </c>
      <c r="AC76" s="10">
        <f t="shared" si="49"/>
        <v>0.44599999999999973</v>
      </c>
      <c r="AD76" s="9"/>
      <c r="AE76" s="55"/>
      <c r="AF76" s="55"/>
      <c r="AG76" s="55"/>
      <c r="AH76" s="55"/>
      <c r="AI76" s="3"/>
      <c r="AJ76" s="3"/>
      <c r="AK76" s="3"/>
      <c r="AL76" s="3"/>
      <c r="AM76" s="15"/>
      <c r="AN76" s="10"/>
      <c r="AO76" s="9"/>
      <c r="AP76" s="10"/>
      <c r="AQ76" s="9"/>
      <c r="AR76" s="55"/>
      <c r="AS76" s="55"/>
      <c r="AT76" s="55"/>
      <c r="AU76" s="55"/>
      <c r="AV76" s="3"/>
      <c r="AW76" s="3"/>
      <c r="AX76" s="3"/>
      <c r="AY76" s="3"/>
      <c r="AZ76" s="15"/>
      <c r="BA76" s="10"/>
      <c r="BB76" s="9"/>
      <c r="BC76" s="10"/>
      <c r="BD76" s="9"/>
      <c r="BE76" s="3"/>
      <c r="BF76" s="15"/>
      <c r="BG76" s="15"/>
      <c r="BH76" s="9"/>
      <c r="BI76" s="10"/>
      <c r="BJ76" s="9"/>
      <c r="BK76" s="3"/>
      <c r="BL76" s="15"/>
      <c r="BM76" s="15"/>
      <c r="BN76" s="9"/>
      <c r="BO76" s="10"/>
      <c r="BP76">
        <f t="shared" si="52"/>
        <v>0</v>
      </c>
      <c r="BQ76" s="93">
        <f t="shared" si="53"/>
        <v>0</v>
      </c>
      <c r="BR76" s="93">
        <f t="shared" si="54"/>
        <v>0</v>
      </c>
      <c r="BS76" s="93" t="e">
        <f>VLOOKUP(C76,'Koppeling locatie - aslocatie'!$A$2:$C$8139,2,FALSE)</f>
        <v>#N/A</v>
      </c>
      <c r="BT76" s="93" t="e">
        <f>VLOOKUP($BS76,aslocaties_v01!$C$3:$AA$349,MATCH($K$3/10,aslocaties_v01!$C$2:$X$2),FALSE)</f>
        <v>#N/A</v>
      </c>
      <c r="BU76" s="93" t="e">
        <f>VLOOKUP(BS76,aslocaties_v01!$C$3:$AA$349,MATCH($K$3,aslocaties_v01!$C$2:$X$2),FALSE)</f>
        <v>#N/A</v>
      </c>
      <c r="BV76" s="93" t="e">
        <f>VLOOKUP(BS76,aslocaties_v01!$C$3:$AA$349,MATCH($K$3*10,aslocaties_v01!$C$2:$X$2),FALSE)</f>
        <v>#N/A</v>
      </c>
      <c r="BW76" s="93" t="e">
        <f t="shared" si="55"/>
        <v>#N/A</v>
      </c>
      <c r="BX76" s="93" t="e">
        <f t="shared" si="56"/>
        <v>#N/A</v>
      </c>
      <c r="BY76" s="94">
        <f t="shared" si="57"/>
        <v>999</v>
      </c>
      <c r="BZ76" s="94">
        <f t="shared" si="58"/>
        <v>999</v>
      </c>
      <c r="CA76" s="94" t="e">
        <f t="shared" si="59"/>
        <v>#N/A</v>
      </c>
      <c r="CB76" t="e">
        <f t="shared" si="60"/>
        <v>#N/A</v>
      </c>
      <c r="CC76" s="58" t="e">
        <f t="shared" si="61"/>
        <v>#N/A</v>
      </c>
      <c r="CD76" s="95" t="e">
        <f t="shared" si="62"/>
        <v>#N/A</v>
      </c>
      <c r="CE76" s="96" t="b">
        <f t="shared" si="63"/>
        <v>1</v>
      </c>
      <c r="CF76" t="e">
        <f t="shared" si="64"/>
        <v>#DIV/0!</v>
      </c>
      <c r="CG76" t="e">
        <f t="shared" si="65"/>
        <v>#DIV/0!</v>
      </c>
      <c r="CH76" s="84" t="b">
        <f t="shared" si="66"/>
        <v>0</v>
      </c>
      <c r="CI76" t="str">
        <f t="shared" si="67"/>
        <v/>
      </c>
      <c r="CJ76" t="e">
        <f t="shared" si="68"/>
        <v>#DIV/0!</v>
      </c>
      <c r="CK76" t="b">
        <f t="shared" si="69"/>
        <v>1</v>
      </c>
      <c r="CL76" s="84" t="e">
        <f t="shared" si="70"/>
        <v>#DIV/0!</v>
      </c>
      <c r="CM76" t="e">
        <f t="shared" si="71"/>
        <v>#DIV/0!</v>
      </c>
      <c r="CN76" t="e">
        <f t="shared" si="72"/>
        <v>#DIV/0!</v>
      </c>
      <c r="CO76" s="84">
        <f t="shared" si="73"/>
        <v>-1</v>
      </c>
      <c r="CP76" t="b">
        <f t="shared" si="74"/>
        <v>1</v>
      </c>
      <c r="CQ76" s="96" t="b">
        <f t="shared" si="75"/>
        <v>1</v>
      </c>
      <c r="CR76" t="b">
        <f t="shared" si="76"/>
        <v>1</v>
      </c>
      <c r="CS76" t="b">
        <f t="shared" si="77"/>
        <v>1</v>
      </c>
      <c r="CT76" t="b">
        <f t="shared" si="78"/>
        <v>1</v>
      </c>
      <c r="CU76" t="b">
        <f t="shared" si="79"/>
        <v>1</v>
      </c>
      <c r="CV76" s="84" t="b">
        <f t="shared" si="80"/>
        <v>1</v>
      </c>
      <c r="CW76" t="b">
        <f t="shared" si="81"/>
        <v>1</v>
      </c>
      <c r="CX76" t="b">
        <f t="shared" si="82"/>
        <v>1</v>
      </c>
      <c r="CY76" t="b">
        <f t="shared" si="83"/>
        <v>1</v>
      </c>
      <c r="CZ76" t="b">
        <f t="shared" si="84"/>
        <v>1</v>
      </c>
      <c r="DA76" s="84">
        <f t="shared" si="85"/>
        <v>0</v>
      </c>
      <c r="DB76" t="e">
        <f t="shared" si="86"/>
        <v>#N/A</v>
      </c>
    </row>
    <row r="77" spans="1:106" ht="13.5" thickBot="1">
      <c r="A77" s="9">
        <v>695</v>
      </c>
      <c r="B77" s="3">
        <v>1</v>
      </c>
      <c r="C77" s="3" t="s">
        <v>525</v>
      </c>
      <c r="D77" s="3" t="s">
        <v>12</v>
      </c>
      <c r="E77" s="3" t="s">
        <v>12</v>
      </c>
      <c r="F77" s="3">
        <v>118123.898</v>
      </c>
      <c r="G77" s="15">
        <v>415847.46899999998</v>
      </c>
      <c r="H77" s="35" t="str">
        <f t="shared" si="44"/>
        <v>ja</v>
      </c>
      <c r="I77" s="155" t="s">
        <v>2402</v>
      </c>
      <c r="J77" s="20" t="s">
        <v>456</v>
      </c>
      <c r="K77" s="97">
        <v>10000</v>
      </c>
      <c r="L77" s="28">
        <f t="shared" si="6"/>
        <v>0.24</v>
      </c>
      <c r="M77" s="28">
        <f t="shared" si="50"/>
        <v>0</v>
      </c>
      <c r="N77" s="56">
        <f t="shared" si="45"/>
        <v>0</v>
      </c>
      <c r="O77" s="33">
        <f t="shared" si="51"/>
        <v>66.831612953786987</v>
      </c>
      <c r="P77" s="37">
        <f t="shared" si="46"/>
        <v>131.30088244941643</v>
      </c>
      <c r="Q77" s="9" t="s">
        <v>12</v>
      </c>
      <c r="R77" s="55" t="s">
        <v>12</v>
      </c>
      <c r="S77" s="55">
        <v>2.8159999999999998</v>
      </c>
      <c r="T77" s="55">
        <v>2.9940000000000002</v>
      </c>
      <c r="U77" s="55">
        <v>3.1819999999999999</v>
      </c>
      <c r="V77" s="3">
        <v>3.363</v>
      </c>
      <c r="W77" s="3">
        <v>3.581</v>
      </c>
      <c r="X77" s="3" t="s">
        <v>12</v>
      </c>
      <c r="Y77" s="3">
        <v>4.0460000000000003</v>
      </c>
      <c r="Z77" s="15" t="s">
        <v>12</v>
      </c>
      <c r="AA77" s="10">
        <f t="shared" si="47"/>
        <v>3.581</v>
      </c>
      <c r="AB77" s="9">
        <f t="shared" si="48"/>
        <v>0.39900000000000002</v>
      </c>
      <c r="AC77" s="10">
        <f t="shared" si="49"/>
        <v>0.4650000000000003</v>
      </c>
      <c r="AD77" s="9"/>
      <c r="AE77" s="55"/>
      <c r="AF77" s="55"/>
      <c r="AG77" s="55"/>
      <c r="AH77" s="55"/>
      <c r="AI77" s="3"/>
      <c r="AJ77" s="3"/>
      <c r="AK77" s="3"/>
      <c r="AL77" s="3"/>
      <c r="AM77" s="15"/>
      <c r="AN77" s="10"/>
      <c r="AO77" s="9"/>
      <c r="AP77" s="10"/>
      <c r="AQ77" s="9"/>
      <c r="AR77" s="55"/>
      <c r="AS77" s="55"/>
      <c r="AT77" s="55"/>
      <c r="AU77" s="55"/>
      <c r="AV77" s="3"/>
      <c r="AW77" s="3"/>
      <c r="AX77" s="3"/>
      <c r="AY77" s="3"/>
      <c r="AZ77" s="15"/>
      <c r="BA77" s="10"/>
      <c r="BB77" s="9"/>
      <c r="BC77" s="10"/>
      <c r="BD77" s="9"/>
      <c r="BE77" s="3"/>
      <c r="BF77" s="15"/>
      <c r="BG77" s="15"/>
      <c r="BH77" s="9"/>
      <c r="BI77" s="10"/>
      <c r="BJ77" s="9"/>
      <c r="BK77" s="3"/>
      <c r="BL77" s="15"/>
      <c r="BM77" s="15"/>
      <c r="BN77" s="9"/>
      <c r="BO77" s="10"/>
      <c r="BP77">
        <f t="shared" si="52"/>
        <v>0</v>
      </c>
      <c r="BQ77" s="93">
        <f t="shared" si="53"/>
        <v>0</v>
      </c>
      <c r="BR77" s="93">
        <f t="shared" si="54"/>
        <v>0</v>
      </c>
      <c r="BS77" s="93" t="e">
        <f>VLOOKUP(C77,'Koppeling locatie - aslocatie'!$A$2:$C$8139,2,FALSE)</f>
        <v>#N/A</v>
      </c>
      <c r="BT77" s="93" t="e">
        <f>VLOOKUP($BS77,aslocaties_v01!$C$3:$AA$349,MATCH($K$3/10,aslocaties_v01!$C$2:$X$2),FALSE)</f>
        <v>#N/A</v>
      </c>
      <c r="BU77" s="93" t="e">
        <f>VLOOKUP(BS77,aslocaties_v01!$C$3:$AA$349,MATCH($K$3,aslocaties_v01!$C$2:$X$2),FALSE)</f>
        <v>#N/A</v>
      </c>
      <c r="BV77" s="93" t="e">
        <f>VLOOKUP(BS77,aslocaties_v01!$C$3:$AA$349,MATCH($K$3*10,aslocaties_v01!$C$2:$X$2),FALSE)</f>
        <v>#N/A</v>
      </c>
      <c r="BW77" s="93" t="e">
        <f t="shared" si="55"/>
        <v>#N/A</v>
      </c>
      <c r="BX77" s="93" t="e">
        <f t="shared" si="56"/>
        <v>#N/A</v>
      </c>
      <c r="BY77" s="94">
        <f t="shared" si="57"/>
        <v>999</v>
      </c>
      <c r="BZ77" s="94">
        <f t="shared" si="58"/>
        <v>999</v>
      </c>
      <c r="CA77" s="94" t="e">
        <f t="shared" si="59"/>
        <v>#N/A</v>
      </c>
      <c r="CB77" t="e">
        <f t="shared" si="60"/>
        <v>#N/A</v>
      </c>
      <c r="CC77" s="58" t="e">
        <f t="shared" si="61"/>
        <v>#N/A</v>
      </c>
      <c r="CD77" s="95" t="e">
        <f t="shared" si="62"/>
        <v>#N/A</v>
      </c>
      <c r="CE77" s="96" t="b">
        <f t="shared" si="63"/>
        <v>1</v>
      </c>
      <c r="CF77" t="e">
        <f t="shared" si="64"/>
        <v>#DIV/0!</v>
      </c>
      <c r="CG77" t="e">
        <f t="shared" si="65"/>
        <v>#DIV/0!</v>
      </c>
      <c r="CH77" s="84" t="b">
        <f t="shared" si="66"/>
        <v>0</v>
      </c>
      <c r="CI77" t="str">
        <f t="shared" si="67"/>
        <v/>
      </c>
      <c r="CJ77" t="e">
        <f t="shared" si="68"/>
        <v>#DIV/0!</v>
      </c>
      <c r="CK77" t="b">
        <f t="shared" si="69"/>
        <v>1</v>
      </c>
      <c r="CL77" s="84" t="e">
        <f t="shared" si="70"/>
        <v>#DIV/0!</v>
      </c>
      <c r="CM77" t="e">
        <f t="shared" si="71"/>
        <v>#DIV/0!</v>
      </c>
      <c r="CN77" t="e">
        <f t="shared" si="72"/>
        <v>#DIV/0!</v>
      </c>
      <c r="CO77" s="84">
        <f t="shared" si="73"/>
        <v>-1</v>
      </c>
      <c r="CP77" t="b">
        <f t="shared" si="74"/>
        <v>1</v>
      </c>
      <c r="CQ77" s="96" t="b">
        <f t="shared" si="75"/>
        <v>1</v>
      </c>
      <c r="CR77" t="b">
        <f t="shared" si="76"/>
        <v>1</v>
      </c>
      <c r="CS77" t="b">
        <f t="shared" si="77"/>
        <v>1</v>
      </c>
      <c r="CT77" t="b">
        <f t="shared" si="78"/>
        <v>1</v>
      </c>
      <c r="CU77" t="b">
        <f t="shared" si="79"/>
        <v>1</v>
      </c>
      <c r="CV77" s="84" t="b">
        <f t="shared" si="80"/>
        <v>1</v>
      </c>
      <c r="CW77" t="b">
        <f t="shared" si="81"/>
        <v>1</v>
      </c>
      <c r="CX77" t="b">
        <f t="shared" si="82"/>
        <v>1</v>
      </c>
      <c r="CY77" t="b">
        <f t="shared" si="83"/>
        <v>1</v>
      </c>
      <c r="CZ77" t="b">
        <f t="shared" si="84"/>
        <v>1</v>
      </c>
      <c r="DA77" s="84">
        <f t="shared" si="85"/>
        <v>0</v>
      </c>
      <c r="DB77" t="e">
        <f t="shared" si="86"/>
        <v>#N/A</v>
      </c>
    </row>
    <row r="78" spans="1:106" ht="13.5" thickBot="1">
      <c r="A78" s="9">
        <v>696</v>
      </c>
      <c r="B78" s="3">
        <v>1</v>
      </c>
      <c r="C78" s="3" t="s">
        <v>526</v>
      </c>
      <c r="D78" s="3" t="s">
        <v>12</v>
      </c>
      <c r="E78" s="3" t="s">
        <v>12</v>
      </c>
      <c r="F78" s="3">
        <v>118062.56200000001</v>
      </c>
      <c r="G78" s="15">
        <v>415731.375</v>
      </c>
      <c r="H78" s="35" t="str">
        <f t="shared" si="44"/>
        <v>ja</v>
      </c>
      <c r="I78" s="155" t="s">
        <v>2402</v>
      </c>
      <c r="J78" s="20" t="s">
        <v>456</v>
      </c>
      <c r="K78" s="97">
        <v>10000</v>
      </c>
      <c r="L78" s="28">
        <f t="shared" si="6"/>
        <v>0.24</v>
      </c>
      <c r="M78" s="28">
        <f t="shared" si="50"/>
        <v>0</v>
      </c>
      <c r="N78" s="56">
        <f t="shared" si="45"/>
        <v>0</v>
      </c>
      <c r="O78" s="33">
        <f t="shared" si="51"/>
        <v>131.30088244941643</v>
      </c>
      <c r="P78" s="37">
        <f t="shared" si="46"/>
        <v>100.06873794547309</v>
      </c>
      <c r="Q78" s="9" t="s">
        <v>12</v>
      </c>
      <c r="R78" s="55" t="s">
        <v>12</v>
      </c>
      <c r="S78" s="55">
        <v>2.78</v>
      </c>
      <c r="T78" s="55">
        <v>2.956</v>
      </c>
      <c r="U78" s="55">
        <v>3.1440000000000001</v>
      </c>
      <c r="V78" s="3">
        <v>3.3210000000000002</v>
      </c>
      <c r="W78" s="3">
        <v>3.528</v>
      </c>
      <c r="X78" s="3" t="s">
        <v>12</v>
      </c>
      <c r="Y78" s="3">
        <v>3.9620000000000002</v>
      </c>
      <c r="Z78" s="15" t="s">
        <v>12</v>
      </c>
      <c r="AA78" s="10">
        <f t="shared" si="47"/>
        <v>3.528</v>
      </c>
      <c r="AB78" s="9">
        <f t="shared" si="48"/>
        <v>0.3839999999999999</v>
      </c>
      <c r="AC78" s="10">
        <f t="shared" si="49"/>
        <v>0.43400000000000016</v>
      </c>
      <c r="AD78" s="9"/>
      <c r="AE78" s="55"/>
      <c r="AF78" s="55"/>
      <c r="AG78" s="55"/>
      <c r="AH78" s="55"/>
      <c r="AI78" s="3"/>
      <c r="AJ78" s="3"/>
      <c r="AK78" s="3"/>
      <c r="AL78" s="3"/>
      <c r="AM78" s="15"/>
      <c r="AN78" s="10"/>
      <c r="AO78" s="9"/>
      <c r="AP78" s="10"/>
      <c r="AQ78" s="9"/>
      <c r="AR78" s="55"/>
      <c r="AS78" s="55"/>
      <c r="AT78" s="55"/>
      <c r="AU78" s="55"/>
      <c r="AV78" s="3"/>
      <c r="AW78" s="3"/>
      <c r="AX78" s="3"/>
      <c r="AY78" s="3"/>
      <c r="AZ78" s="15"/>
      <c r="BA78" s="10"/>
      <c r="BB78" s="9"/>
      <c r="BC78" s="10"/>
      <c r="BD78" s="9"/>
      <c r="BE78" s="3"/>
      <c r="BF78" s="15"/>
      <c r="BG78" s="15"/>
      <c r="BH78" s="9"/>
      <c r="BI78" s="10"/>
      <c r="BJ78" s="9"/>
      <c r="BK78" s="3"/>
      <c r="BL78" s="15"/>
      <c r="BM78" s="15"/>
      <c r="BN78" s="9"/>
      <c r="BO78" s="10"/>
      <c r="BP78">
        <f t="shared" si="52"/>
        <v>0</v>
      </c>
      <c r="BQ78" s="93">
        <f t="shared" si="53"/>
        <v>0</v>
      </c>
      <c r="BR78" s="93">
        <f t="shared" si="54"/>
        <v>0</v>
      </c>
      <c r="BS78" s="93" t="e">
        <f>VLOOKUP(C78,'Koppeling locatie - aslocatie'!$A$2:$C$8139,2,FALSE)</f>
        <v>#N/A</v>
      </c>
      <c r="BT78" s="93" t="e">
        <f>VLOOKUP($BS78,aslocaties_v01!$C$3:$AA$349,MATCH($K$3/10,aslocaties_v01!$C$2:$X$2),FALSE)</f>
        <v>#N/A</v>
      </c>
      <c r="BU78" s="93" t="e">
        <f>VLOOKUP(BS78,aslocaties_v01!$C$3:$AA$349,MATCH($K$3,aslocaties_v01!$C$2:$X$2),FALSE)</f>
        <v>#N/A</v>
      </c>
      <c r="BV78" s="93" t="e">
        <f>VLOOKUP(BS78,aslocaties_v01!$C$3:$AA$349,MATCH($K$3*10,aslocaties_v01!$C$2:$X$2),FALSE)</f>
        <v>#N/A</v>
      </c>
      <c r="BW78" s="93" t="e">
        <f t="shared" si="55"/>
        <v>#N/A</v>
      </c>
      <c r="BX78" s="93" t="e">
        <f t="shared" si="56"/>
        <v>#N/A</v>
      </c>
      <c r="BY78" s="94">
        <f t="shared" si="57"/>
        <v>999</v>
      </c>
      <c r="BZ78" s="94">
        <f t="shared" si="58"/>
        <v>999</v>
      </c>
      <c r="CA78" s="94" t="e">
        <f t="shared" si="59"/>
        <v>#N/A</v>
      </c>
      <c r="CB78" t="e">
        <f t="shared" si="60"/>
        <v>#N/A</v>
      </c>
      <c r="CC78" s="58" t="e">
        <f t="shared" si="61"/>
        <v>#N/A</v>
      </c>
      <c r="CD78" s="95" t="e">
        <f t="shared" si="62"/>
        <v>#N/A</v>
      </c>
      <c r="CE78" s="96" t="b">
        <f t="shared" si="63"/>
        <v>1</v>
      </c>
      <c r="CF78" t="e">
        <f t="shared" si="64"/>
        <v>#DIV/0!</v>
      </c>
      <c r="CG78" t="e">
        <f t="shared" si="65"/>
        <v>#DIV/0!</v>
      </c>
      <c r="CH78" s="84" t="b">
        <f t="shared" si="66"/>
        <v>0</v>
      </c>
      <c r="CI78" t="str">
        <f t="shared" si="67"/>
        <v/>
      </c>
      <c r="CJ78" t="e">
        <f t="shared" si="68"/>
        <v>#DIV/0!</v>
      </c>
      <c r="CK78" t="b">
        <f t="shared" si="69"/>
        <v>1</v>
      </c>
      <c r="CL78" s="84" t="e">
        <f t="shared" si="70"/>
        <v>#DIV/0!</v>
      </c>
      <c r="CM78" t="e">
        <f t="shared" si="71"/>
        <v>#DIV/0!</v>
      </c>
      <c r="CN78" t="e">
        <f t="shared" si="72"/>
        <v>#DIV/0!</v>
      </c>
      <c r="CO78" s="84">
        <f t="shared" si="73"/>
        <v>-1</v>
      </c>
      <c r="CP78" t="b">
        <f t="shared" si="74"/>
        <v>1</v>
      </c>
      <c r="CQ78" s="96" t="b">
        <f t="shared" si="75"/>
        <v>1</v>
      </c>
      <c r="CR78" t="b">
        <f t="shared" si="76"/>
        <v>1</v>
      </c>
      <c r="CS78" t="b">
        <f t="shared" si="77"/>
        <v>1</v>
      </c>
      <c r="CT78" t="b">
        <f t="shared" si="78"/>
        <v>1</v>
      </c>
      <c r="CU78" t="b">
        <f t="shared" si="79"/>
        <v>1</v>
      </c>
      <c r="CV78" s="84" t="b">
        <f t="shared" si="80"/>
        <v>1</v>
      </c>
      <c r="CW78" t="b">
        <f t="shared" si="81"/>
        <v>1</v>
      </c>
      <c r="CX78" t="b">
        <f t="shared" si="82"/>
        <v>1</v>
      </c>
      <c r="CY78" t="b">
        <f t="shared" si="83"/>
        <v>1</v>
      </c>
      <c r="CZ78" t="b">
        <f t="shared" si="84"/>
        <v>1</v>
      </c>
      <c r="DA78" s="84">
        <f t="shared" si="85"/>
        <v>0</v>
      </c>
      <c r="DB78" t="e">
        <f t="shared" si="86"/>
        <v>#N/A</v>
      </c>
    </row>
    <row r="79" spans="1:106" ht="13.5" thickBot="1">
      <c r="A79" s="9">
        <v>697</v>
      </c>
      <c r="B79" s="3">
        <v>1</v>
      </c>
      <c r="C79" s="3" t="s">
        <v>527</v>
      </c>
      <c r="D79" s="3" t="s">
        <v>12</v>
      </c>
      <c r="E79" s="3" t="s">
        <v>12</v>
      </c>
      <c r="F79" s="3">
        <v>117990.44500000001</v>
      </c>
      <c r="G79" s="15">
        <v>415662</v>
      </c>
      <c r="H79" s="35" t="str">
        <f t="shared" si="44"/>
        <v>ja</v>
      </c>
      <c r="I79" s="155" t="s">
        <v>2402</v>
      </c>
      <c r="J79" s="20" t="s">
        <v>456</v>
      </c>
      <c r="K79" s="97">
        <v>10000</v>
      </c>
      <c r="L79" s="28">
        <f t="shared" si="6"/>
        <v>0.24</v>
      </c>
      <c r="M79" s="28">
        <f t="shared" si="50"/>
        <v>0</v>
      </c>
      <c r="N79" s="56">
        <f t="shared" si="45"/>
        <v>0</v>
      </c>
      <c r="O79" s="33">
        <f t="shared" si="51"/>
        <v>100.06873794547309</v>
      </c>
      <c r="P79" s="37">
        <f t="shared" si="46"/>
        <v>65.238145474867693</v>
      </c>
      <c r="Q79" s="9" t="s">
        <v>12</v>
      </c>
      <c r="R79" s="55" t="s">
        <v>12</v>
      </c>
      <c r="S79" s="55">
        <v>2.7789999999999999</v>
      </c>
      <c r="T79" s="55">
        <v>2.9550000000000001</v>
      </c>
      <c r="U79" s="55">
        <v>3.1429999999999998</v>
      </c>
      <c r="V79" s="3">
        <v>3.32</v>
      </c>
      <c r="W79" s="3">
        <v>3.5270000000000001</v>
      </c>
      <c r="X79" s="3" t="s">
        <v>12</v>
      </c>
      <c r="Y79" s="3">
        <v>3.96</v>
      </c>
      <c r="Z79" s="15" t="s">
        <v>12</v>
      </c>
      <c r="AA79" s="10">
        <f t="shared" si="47"/>
        <v>3.5270000000000001</v>
      </c>
      <c r="AB79" s="9">
        <f t="shared" si="48"/>
        <v>0.38400000000000034</v>
      </c>
      <c r="AC79" s="10">
        <f t="shared" si="49"/>
        <v>0.43299999999999983</v>
      </c>
      <c r="AD79" s="9"/>
      <c r="AE79" s="55"/>
      <c r="AF79" s="55"/>
      <c r="AG79" s="55"/>
      <c r="AH79" s="55"/>
      <c r="AI79" s="3"/>
      <c r="AJ79" s="3"/>
      <c r="AK79" s="3"/>
      <c r="AL79" s="3"/>
      <c r="AM79" s="15"/>
      <c r="AN79" s="10"/>
      <c r="AO79" s="9"/>
      <c r="AP79" s="10"/>
      <c r="AQ79" s="9"/>
      <c r="AR79" s="55"/>
      <c r="AS79" s="55"/>
      <c r="AT79" s="55"/>
      <c r="AU79" s="55"/>
      <c r="AV79" s="3"/>
      <c r="AW79" s="3"/>
      <c r="AX79" s="3"/>
      <c r="AY79" s="3"/>
      <c r="AZ79" s="15"/>
      <c r="BA79" s="10"/>
      <c r="BB79" s="9"/>
      <c r="BC79" s="10"/>
      <c r="BD79" s="9"/>
      <c r="BE79" s="3"/>
      <c r="BF79" s="15"/>
      <c r="BG79" s="15"/>
      <c r="BH79" s="9"/>
      <c r="BI79" s="10"/>
      <c r="BJ79" s="9"/>
      <c r="BK79" s="3"/>
      <c r="BL79" s="15"/>
      <c r="BM79" s="15"/>
      <c r="BN79" s="9"/>
      <c r="BO79" s="10"/>
      <c r="BP79">
        <f t="shared" si="52"/>
        <v>0</v>
      </c>
      <c r="BQ79" s="93">
        <f t="shared" si="53"/>
        <v>0</v>
      </c>
      <c r="BR79" s="93">
        <f t="shared" si="54"/>
        <v>0</v>
      </c>
      <c r="BS79" s="93" t="e">
        <f>VLOOKUP(C79,'Koppeling locatie - aslocatie'!$A$2:$C$8139,2,FALSE)</f>
        <v>#N/A</v>
      </c>
      <c r="BT79" s="93" t="e">
        <f>VLOOKUP($BS79,aslocaties_v01!$C$3:$AA$349,MATCH($K$3/10,aslocaties_v01!$C$2:$X$2),FALSE)</f>
        <v>#N/A</v>
      </c>
      <c r="BU79" s="93" t="e">
        <f>VLOOKUP(BS79,aslocaties_v01!$C$3:$AA$349,MATCH($K$3,aslocaties_v01!$C$2:$X$2),FALSE)</f>
        <v>#N/A</v>
      </c>
      <c r="BV79" s="93" t="e">
        <f>VLOOKUP(BS79,aslocaties_v01!$C$3:$AA$349,MATCH($K$3*10,aslocaties_v01!$C$2:$X$2),FALSE)</f>
        <v>#N/A</v>
      </c>
      <c r="BW79" s="93" t="e">
        <f t="shared" si="55"/>
        <v>#N/A</v>
      </c>
      <c r="BX79" s="93" t="e">
        <f t="shared" si="56"/>
        <v>#N/A</v>
      </c>
      <c r="BY79" s="94">
        <f t="shared" si="57"/>
        <v>999</v>
      </c>
      <c r="BZ79" s="94">
        <f t="shared" si="58"/>
        <v>999</v>
      </c>
      <c r="CA79" s="94" t="e">
        <f t="shared" si="59"/>
        <v>#N/A</v>
      </c>
      <c r="CB79" t="e">
        <f t="shared" si="60"/>
        <v>#N/A</v>
      </c>
      <c r="CC79" s="58" t="e">
        <f t="shared" si="61"/>
        <v>#N/A</v>
      </c>
      <c r="CD79" s="95" t="e">
        <f t="shared" si="62"/>
        <v>#N/A</v>
      </c>
      <c r="CE79" s="96" t="b">
        <f t="shared" si="63"/>
        <v>1</v>
      </c>
      <c r="CF79" t="e">
        <f t="shared" si="64"/>
        <v>#DIV/0!</v>
      </c>
      <c r="CG79" t="e">
        <f t="shared" si="65"/>
        <v>#DIV/0!</v>
      </c>
      <c r="CH79" s="84" t="b">
        <f t="shared" si="66"/>
        <v>0</v>
      </c>
      <c r="CI79" t="str">
        <f t="shared" si="67"/>
        <v/>
      </c>
      <c r="CJ79" t="e">
        <f t="shared" si="68"/>
        <v>#DIV/0!</v>
      </c>
      <c r="CK79" t="b">
        <f t="shared" si="69"/>
        <v>1</v>
      </c>
      <c r="CL79" s="84" t="e">
        <f t="shared" si="70"/>
        <v>#DIV/0!</v>
      </c>
      <c r="CM79" t="e">
        <f t="shared" si="71"/>
        <v>#DIV/0!</v>
      </c>
      <c r="CN79" t="e">
        <f t="shared" si="72"/>
        <v>#DIV/0!</v>
      </c>
      <c r="CO79" s="84">
        <f t="shared" si="73"/>
        <v>-1</v>
      </c>
      <c r="CP79" t="b">
        <f t="shared" si="74"/>
        <v>1</v>
      </c>
      <c r="CQ79" s="96" t="b">
        <f t="shared" si="75"/>
        <v>1</v>
      </c>
      <c r="CR79" t="b">
        <f t="shared" si="76"/>
        <v>1</v>
      </c>
      <c r="CS79" t="b">
        <f t="shared" si="77"/>
        <v>1</v>
      </c>
      <c r="CT79" t="b">
        <f t="shared" si="78"/>
        <v>1</v>
      </c>
      <c r="CU79" t="b">
        <f t="shared" si="79"/>
        <v>1</v>
      </c>
      <c r="CV79" s="84" t="b">
        <f t="shared" si="80"/>
        <v>1</v>
      </c>
      <c r="CW79" t="b">
        <f t="shared" si="81"/>
        <v>1</v>
      </c>
      <c r="CX79" t="b">
        <f t="shared" si="82"/>
        <v>1</v>
      </c>
      <c r="CY79" t="b">
        <f t="shared" si="83"/>
        <v>1</v>
      </c>
      <c r="CZ79" t="b">
        <f t="shared" si="84"/>
        <v>1</v>
      </c>
      <c r="DA79" s="84">
        <f t="shared" si="85"/>
        <v>0</v>
      </c>
      <c r="DB79" t="e">
        <f t="shared" si="86"/>
        <v>#N/A</v>
      </c>
    </row>
    <row r="80" spans="1:106" ht="13.5" thickBot="1">
      <c r="A80" s="9">
        <v>698</v>
      </c>
      <c r="B80" s="3">
        <v>1</v>
      </c>
      <c r="C80" s="3" t="s">
        <v>528</v>
      </c>
      <c r="D80" s="3" t="s">
        <v>12</v>
      </c>
      <c r="E80" s="3" t="s">
        <v>12</v>
      </c>
      <c r="F80" s="3">
        <v>117961.57</v>
      </c>
      <c r="G80" s="15">
        <v>415603.5</v>
      </c>
      <c r="H80" s="35" t="str">
        <f t="shared" si="44"/>
        <v>ja</v>
      </c>
      <c r="I80" s="155" t="s">
        <v>2402</v>
      </c>
      <c r="J80" s="20" t="s">
        <v>456</v>
      </c>
      <c r="K80" s="97">
        <v>10000</v>
      </c>
      <c r="L80" s="28">
        <f t="shared" si="6"/>
        <v>0.24</v>
      </c>
      <c r="M80" s="28">
        <f t="shared" si="50"/>
        <v>0</v>
      </c>
      <c r="N80" s="56">
        <f t="shared" si="45"/>
        <v>0</v>
      </c>
      <c r="O80" s="33">
        <f t="shared" si="51"/>
        <v>65.238145474867693</v>
      </c>
      <c r="P80" s="37">
        <f t="shared" si="46"/>
        <v>129.60218480024389</v>
      </c>
      <c r="Q80" s="9" t="s">
        <v>12</v>
      </c>
      <c r="R80" s="55" t="s">
        <v>12</v>
      </c>
      <c r="S80" s="55">
        <v>2.778</v>
      </c>
      <c r="T80" s="55">
        <v>2.9550000000000001</v>
      </c>
      <c r="U80" s="55">
        <v>3.1419999999999999</v>
      </c>
      <c r="V80" s="3">
        <v>3.3180000000000001</v>
      </c>
      <c r="W80" s="3">
        <v>3.5259999999999998</v>
      </c>
      <c r="X80" s="3" t="s">
        <v>12</v>
      </c>
      <c r="Y80" s="3">
        <v>3.96</v>
      </c>
      <c r="Z80" s="15" t="s">
        <v>12</v>
      </c>
      <c r="AA80" s="10">
        <f t="shared" si="47"/>
        <v>3.5259999999999998</v>
      </c>
      <c r="AB80" s="9">
        <f t="shared" si="48"/>
        <v>0.3839999999999999</v>
      </c>
      <c r="AC80" s="10">
        <f t="shared" si="49"/>
        <v>0.43400000000000016</v>
      </c>
      <c r="AD80" s="9"/>
      <c r="AE80" s="55"/>
      <c r="AF80" s="55"/>
      <c r="AG80" s="55"/>
      <c r="AH80" s="55"/>
      <c r="AI80" s="3"/>
      <c r="AJ80" s="3"/>
      <c r="AK80" s="3"/>
      <c r="AL80" s="3"/>
      <c r="AM80" s="15"/>
      <c r="AN80" s="10"/>
      <c r="AO80" s="9"/>
      <c r="AP80" s="10"/>
      <c r="AQ80" s="9"/>
      <c r="AR80" s="55"/>
      <c r="AS80" s="55"/>
      <c r="AT80" s="55"/>
      <c r="AU80" s="55"/>
      <c r="AV80" s="3"/>
      <c r="AW80" s="3"/>
      <c r="AX80" s="3"/>
      <c r="AY80" s="3"/>
      <c r="AZ80" s="15"/>
      <c r="BA80" s="10"/>
      <c r="BB80" s="9"/>
      <c r="BC80" s="10"/>
      <c r="BD80" s="9"/>
      <c r="BE80" s="3"/>
      <c r="BF80" s="15"/>
      <c r="BG80" s="15"/>
      <c r="BH80" s="9"/>
      <c r="BI80" s="10"/>
      <c r="BJ80" s="9"/>
      <c r="BK80" s="3"/>
      <c r="BL80" s="15"/>
      <c r="BM80" s="15"/>
      <c r="BN80" s="9"/>
      <c r="BO80" s="10"/>
      <c r="BP80">
        <f t="shared" si="52"/>
        <v>0</v>
      </c>
      <c r="BQ80" s="93">
        <f t="shared" si="53"/>
        <v>0</v>
      </c>
      <c r="BR80" s="93">
        <f t="shared" si="54"/>
        <v>0</v>
      </c>
      <c r="BS80" s="93" t="e">
        <f>VLOOKUP(C80,'Koppeling locatie - aslocatie'!$A$2:$C$8139,2,FALSE)</f>
        <v>#N/A</v>
      </c>
      <c r="BT80" s="93" t="e">
        <f>VLOOKUP($BS80,aslocaties_v01!$C$3:$AA$349,MATCH($K$3/10,aslocaties_v01!$C$2:$X$2),FALSE)</f>
        <v>#N/A</v>
      </c>
      <c r="BU80" s="93" t="e">
        <f>VLOOKUP(BS80,aslocaties_v01!$C$3:$AA$349,MATCH($K$3,aslocaties_v01!$C$2:$X$2),FALSE)</f>
        <v>#N/A</v>
      </c>
      <c r="BV80" s="93" t="e">
        <f>VLOOKUP(BS80,aslocaties_v01!$C$3:$AA$349,MATCH($K$3*10,aslocaties_v01!$C$2:$X$2),FALSE)</f>
        <v>#N/A</v>
      </c>
      <c r="BW80" s="93" t="e">
        <f t="shared" si="55"/>
        <v>#N/A</v>
      </c>
      <c r="BX80" s="93" t="e">
        <f t="shared" si="56"/>
        <v>#N/A</v>
      </c>
      <c r="BY80" s="94">
        <f t="shared" si="57"/>
        <v>999</v>
      </c>
      <c r="BZ80" s="94">
        <f t="shared" si="58"/>
        <v>999</v>
      </c>
      <c r="CA80" s="94" t="e">
        <f t="shared" si="59"/>
        <v>#N/A</v>
      </c>
      <c r="CB80" t="e">
        <f t="shared" si="60"/>
        <v>#N/A</v>
      </c>
      <c r="CC80" s="58" t="e">
        <f t="shared" si="61"/>
        <v>#N/A</v>
      </c>
      <c r="CD80" s="95" t="e">
        <f t="shared" si="62"/>
        <v>#N/A</v>
      </c>
      <c r="CE80" s="96" t="b">
        <f t="shared" si="63"/>
        <v>1</v>
      </c>
      <c r="CF80" t="e">
        <f t="shared" si="64"/>
        <v>#DIV/0!</v>
      </c>
      <c r="CG80" t="e">
        <f t="shared" si="65"/>
        <v>#DIV/0!</v>
      </c>
      <c r="CH80" s="84" t="b">
        <f t="shared" si="66"/>
        <v>0</v>
      </c>
      <c r="CI80" t="str">
        <f t="shared" si="67"/>
        <v/>
      </c>
      <c r="CJ80" t="e">
        <f t="shared" si="68"/>
        <v>#DIV/0!</v>
      </c>
      <c r="CK80" t="b">
        <f t="shared" si="69"/>
        <v>1</v>
      </c>
      <c r="CL80" s="84" t="e">
        <f t="shared" si="70"/>
        <v>#DIV/0!</v>
      </c>
      <c r="CM80" t="e">
        <f t="shared" si="71"/>
        <v>#DIV/0!</v>
      </c>
      <c r="CN80" t="e">
        <f t="shared" si="72"/>
        <v>#DIV/0!</v>
      </c>
      <c r="CO80" s="84">
        <f t="shared" si="73"/>
        <v>-1</v>
      </c>
      <c r="CP80" t="b">
        <f t="shared" si="74"/>
        <v>1</v>
      </c>
      <c r="CQ80" s="96" t="b">
        <f t="shared" si="75"/>
        <v>1</v>
      </c>
      <c r="CR80" t="b">
        <f t="shared" si="76"/>
        <v>1</v>
      </c>
      <c r="CS80" t="b">
        <f t="shared" si="77"/>
        <v>1</v>
      </c>
      <c r="CT80" t="b">
        <f t="shared" si="78"/>
        <v>1</v>
      </c>
      <c r="CU80" t="b">
        <f t="shared" si="79"/>
        <v>1</v>
      </c>
      <c r="CV80" s="84" t="b">
        <f t="shared" si="80"/>
        <v>1</v>
      </c>
      <c r="CW80" t="b">
        <f t="shared" si="81"/>
        <v>1</v>
      </c>
      <c r="CX80" t="b">
        <f t="shared" si="82"/>
        <v>1</v>
      </c>
      <c r="CY80" t="b">
        <f t="shared" si="83"/>
        <v>1</v>
      </c>
      <c r="CZ80" t="b">
        <f t="shared" si="84"/>
        <v>1</v>
      </c>
      <c r="DA80" s="84">
        <f t="shared" si="85"/>
        <v>0</v>
      </c>
      <c r="DB80" t="e">
        <f t="shared" si="86"/>
        <v>#N/A</v>
      </c>
    </row>
    <row r="81" spans="1:106" ht="13.5" thickBot="1">
      <c r="A81" s="9">
        <v>699</v>
      </c>
      <c r="B81" s="3">
        <v>1</v>
      </c>
      <c r="C81" s="3" t="s">
        <v>529</v>
      </c>
      <c r="D81" s="3" t="s">
        <v>12</v>
      </c>
      <c r="E81" s="3" t="s">
        <v>12</v>
      </c>
      <c r="F81" s="3">
        <v>117905.758</v>
      </c>
      <c r="G81" s="15">
        <v>415486.53100000002</v>
      </c>
      <c r="H81" s="35" t="str">
        <f t="shared" si="44"/>
        <v>ja</v>
      </c>
      <c r="I81" s="155" t="s">
        <v>2402</v>
      </c>
      <c r="J81" s="20" t="s">
        <v>456</v>
      </c>
      <c r="K81" s="97">
        <v>10000</v>
      </c>
      <c r="L81" s="28">
        <f t="shared" si="6"/>
        <v>0.24</v>
      </c>
      <c r="M81" s="28">
        <f t="shared" si="50"/>
        <v>0</v>
      </c>
      <c r="N81" s="56">
        <f t="shared" si="45"/>
        <v>0</v>
      </c>
      <c r="O81" s="33">
        <f t="shared" si="51"/>
        <v>129.60218480024389</v>
      </c>
      <c r="P81" s="37">
        <f t="shared" si="46"/>
        <v>64.069081778996704</v>
      </c>
      <c r="Q81" s="9" t="s">
        <v>12</v>
      </c>
      <c r="R81" s="55" t="s">
        <v>12</v>
      </c>
      <c r="S81" s="55">
        <v>2.7770000000000001</v>
      </c>
      <c r="T81" s="55">
        <v>2.9529999999999998</v>
      </c>
      <c r="U81" s="55">
        <v>3.14</v>
      </c>
      <c r="V81" s="3">
        <v>3.3170000000000002</v>
      </c>
      <c r="W81" s="3">
        <v>3.524</v>
      </c>
      <c r="X81" s="3" t="s">
        <v>12</v>
      </c>
      <c r="Y81" s="3">
        <v>3.9569999999999999</v>
      </c>
      <c r="Z81" s="15" t="s">
        <v>12</v>
      </c>
      <c r="AA81" s="10">
        <f t="shared" si="47"/>
        <v>3.524</v>
      </c>
      <c r="AB81" s="9">
        <f t="shared" si="48"/>
        <v>0.3839999999999999</v>
      </c>
      <c r="AC81" s="10">
        <f t="shared" si="49"/>
        <v>0.43299999999999983</v>
      </c>
      <c r="AD81" s="9"/>
      <c r="AE81" s="55"/>
      <c r="AF81" s="55"/>
      <c r="AG81" s="55"/>
      <c r="AH81" s="55"/>
      <c r="AI81" s="3"/>
      <c r="AJ81" s="3"/>
      <c r="AK81" s="3"/>
      <c r="AL81" s="3"/>
      <c r="AM81" s="15"/>
      <c r="AN81" s="10"/>
      <c r="AO81" s="9"/>
      <c r="AP81" s="10"/>
      <c r="AQ81" s="9"/>
      <c r="AR81" s="55"/>
      <c r="AS81" s="55"/>
      <c r="AT81" s="55"/>
      <c r="AU81" s="55"/>
      <c r="AV81" s="3"/>
      <c r="AW81" s="3"/>
      <c r="AX81" s="3"/>
      <c r="AY81" s="3"/>
      <c r="AZ81" s="15"/>
      <c r="BA81" s="10"/>
      <c r="BB81" s="9"/>
      <c r="BC81" s="10"/>
      <c r="BD81" s="9"/>
      <c r="BE81" s="3"/>
      <c r="BF81" s="15"/>
      <c r="BG81" s="15"/>
      <c r="BH81" s="9"/>
      <c r="BI81" s="10"/>
      <c r="BJ81" s="9"/>
      <c r="BK81" s="3"/>
      <c r="BL81" s="15"/>
      <c r="BM81" s="15"/>
      <c r="BN81" s="9"/>
      <c r="BO81" s="10"/>
      <c r="BP81">
        <f t="shared" si="52"/>
        <v>0</v>
      </c>
      <c r="BQ81" s="93">
        <f t="shared" si="53"/>
        <v>0</v>
      </c>
      <c r="BR81" s="93">
        <f t="shared" si="54"/>
        <v>0</v>
      </c>
      <c r="BS81" s="93" t="e">
        <f>VLOOKUP(C81,'Koppeling locatie - aslocatie'!$A$2:$C$8139,2,FALSE)</f>
        <v>#N/A</v>
      </c>
      <c r="BT81" s="93" t="e">
        <f>VLOOKUP($BS81,aslocaties_v01!$C$3:$AA$349,MATCH($K$3/10,aslocaties_v01!$C$2:$X$2),FALSE)</f>
        <v>#N/A</v>
      </c>
      <c r="BU81" s="93" t="e">
        <f>VLOOKUP(BS81,aslocaties_v01!$C$3:$AA$349,MATCH($K$3,aslocaties_v01!$C$2:$X$2),FALSE)</f>
        <v>#N/A</v>
      </c>
      <c r="BV81" s="93" t="e">
        <f>VLOOKUP(BS81,aslocaties_v01!$C$3:$AA$349,MATCH($K$3*10,aslocaties_v01!$C$2:$X$2),FALSE)</f>
        <v>#N/A</v>
      </c>
      <c r="BW81" s="93" t="e">
        <f t="shared" si="55"/>
        <v>#N/A</v>
      </c>
      <c r="BX81" s="93" t="e">
        <f t="shared" si="56"/>
        <v>#N/A</v>
      </c>
      <c r="BY81" s="94">
        <f t="shared" si="57"/>
        <v>999</v>
      </c>
      <c r="BZ81" s="94">
        <f t="shared" si="58"/>
        <v>999</v>
      </c>
      <c r="CA81" s="94" t="e">
        <f t="shared" si="59"/>
        <v>#N/A</v>
      </c>
      <c r="CB81" t="e">
        <f t="shared" si="60"/>
        <v>#N/A</v>
      </c>
      <c r="CC81" s="58" t="e">
        <f t="shared" si="61"/>
        <v>#N/A</v>
      </c>
      <c r="CD81" s="95" t="e">
        <f t="shared" si="62"/>
        <v>#N/A</v>
      </c>
      <c r="CE81" s="96" t="b">
        <f t="shared" si="63"/>
        <v>1</v>
      </c>
      <c r="CF81" t="e">
        <f t="shared" si="64"/>
        <v>#DIV/0!</v>
      </c>
      <c r="CG81" t="e">
        <f t="shared" si="65"/>
        <v>#DIV/0!</v>
      </c>
      <c r="CH81" s="84" t="b">
        <f t="shared" si="66"/>
        <v>0</v>
      </c>
      <c r="CI81" t="str">
        <f t="shared" si="67"/>
        <v/>
      </c>
      <c r="CJ81" t="e">
        <f t="shared" si="68"/>
        <v>#DIV/0!</v>
      </c>
      <c r="CK81" t="b">
        <f t="shared" si="69"/>
        <v>1</v>
      </c>
      <c r="CL81" s="84" t="e">
        <f t="shared" si="70"/>
        <v>#DIV/0!</v>
      </c>
      <c r="CM81" t="e">
        <f t="shared" si="71"/>
        <v>#DIV/0!</v>
      </c>
      <c r="CN81" t="e">
        <f t="shared" si="72"/>
        <v>#DIV/0!</v>
      </c>
      <c r="CO81" s="84">
        <f t="shared" si="73"/>
        <v>-1</v>
      </c>
      <c r="CP81" t="b">
        <f t="shared" si="74"/>
        <v>1</v>
      </c>
      <c r="CQ81" s="96" t="b">
        <f t="shared" si="75"/>
        <v>1</v>
      </c>
      <c r="CR81" t="b">
        <f t="shared" si="76"/>
        <v>1</v>
      </c>
      <c r="CS81" t="b">
        <f t="shared" si="77"/>
        <v>1</v>
      </c>
      <c r="CT81" t="b">
        <f t="shared" si="78"/>
        <v>1</v>
      </c>
      <c r="CU81" t="b">
        <f t="shared" si="79"/>
        <v>1</v>
      </c>
      <c r="CV81" s="84" t="b">
        <f t="shared" si="80"/>
        <v>1</v>
      </c>
      <c r="CW81" t="b">
        <f t="shared" si="81"/>
        <v>1</v>
      </c>
      <c r="CX81" t="b">
        <f t="shared" si="82"/>
        <v>1</v>
      </c>
      <c r="CY81" t="b">
        <f t="shared" si="83"/>
        <v>1</v>
      </c>
      <c r="CZ81" t="b">
        <f t="shared" si="84"/>
        <v>1</v>
      </c>
      <c r="DA81" s="84">
        <f t="shared" si="85"/>
        <v>0</v>
      </c>
      <c r="DB81" t="e">
        <f t="shared" si="86"/>
        <v>#N/A</v>
      </c>
    </row>
    <row r="82" spans="1:106" ht="13.5" thickBot="1">
      <c r="A82" s="9">
        <v>700</v>
      </c>
      <c r="B82" s="3">
        <v>1</v>
      </c>
      <c r="C82" s="3" t="s">
        <v>530</v>
      </c>
      <c r="D82" s="3" t="s">
        <v>12</v>
      </c>
      <c r="E82" s="3" t="s">
        <v>12</v>
      </c>
      <c r="F82" s="3">
        <v>117878.67200000001</v>
      </c>
      <c r="G82" s="15">
        <v>415428.46899999998</v>
      </c>
      <c r="H82" s="35" t="str">
        <f t="shared" si="44"/>
        <v>ja</v>
      </c>
      <c r="I82" s="155" t="s">
        <v>2402</v>
      </c>
      <c r="J82" s="20" t="s">
        <v>456</v>
      </c>
      <c r="K82" s="97">
        <v>10000</v>
      </c>
      <c r="L82" s="28">
        <f t="shared" si="6"/>
        <v>0.24</v>
      </c>
      <c r="M82" s="28">
        <f t="shared" si="50"/>
        <v>0</v>
      </c>
      <c r="N82" s="56">
        <f t="shared" si="45"/>
        <v>0</v>
      </c>
      <c r="O82" s="33">
        <f t="shared" si="51"/>
        <v>64.069081778996704</v>
      </c>
      <c r="P82" s="37">
        <f t="shared" si="46"/>
        <v>95.945284334324228</v>
      </c>
      <c r="Q82" s="9" t="s">
        <v>12</v>
      </c>
      <c r="R82" s="55" t="s">
        <v>12</v>
      </c>
      <c r="S82" s="55">
        <v>2.7759999999999998</v>
      </c>
      <c r="T82" s="55">
        <v>2.952</v>
      </c>
      <c r="U82" s="55">
        <v>3.1389999999999998</v>
      </c>
      <c r="V82" s="3">
        <v>3.3149999999999999</v>
      </c>
      <c r="W82" s="3">
        <v>3.5219999999999998</v>
      </c>
      <c r="X82" s="3" t="s">
        <v>12</v>
      </c>
      <c r="Y82" s="3">
        <v>3.956</v>
      </c>
      <c r="Z82" s="15" t="s">
        <v>12</v>
      </c>
      <c r="AA82" s="10">
        <f t="shared" si="47"/>
        <v>3.5219999999999998</v>
      </c>
      <c r="AB82" s="9">
        <f t="shared" si="48"/>
        <v>0.38300000000000001</v>
      </c>
      <c r="AC82" s="10">
        <f t="shared" si="49"/>
        <v>0.43400000000000016</v>
      </c>
      <c r="AD82" s="9"/>
      <c r="AE82" s="55"/>
      <c r="AF82" s="55"/>
      <c r="AG82" s="55"/>
      <c r="AH82" s="55"/>
      <c r="AI82" s="3"/>
      <c r="AJ82" s="3"/>
      <c r="AK82" s="3"/>
      <c r="AL82" s="3"/>
      <c r="AM82" s="15"/>
      <c r="AN82" s="10"/>
      <c r="AO82" s="9"/>
      <c r="AP82" s="10"/>
      <c r="AQ82" s="9"/>
      <c r="AR82" s="55"/>
      <c r="AS82" s="55"/>
      <c r="AT82" s="55"/>
      <c r="AU82" s="55"/>
      <c r="AV82" s="3"/>
      <c r="AW82" s="3"/>
      <c r="AX82" s="3"/>
      <c r="AY82" s="3"/>
      <c r="AZ82" s="15"/>
      <c r="BA82" s="10"/>
      <c r="BB82" s="9"/>
      <c r="BC82" s="10"/>
      <c r="BD82" s="9"/>
      <c r="BE82" s="3"/>
      <c r="BF82" s="15"/>
      <c r="BG82" s="15"/>
      <c r="BH82" s="9"/>
      <c r="BI82" s="10"/>
      <c r="BJ82" s="9"/>
      <c r="BK82" s="3"/>
      <c r="BL82" s="15"/>
      <c r="BM82" s="15"/>
      <c r="BN82" s="9"/>
      <c r="BO82" s="10"/>
      <c r="BP82">
        <f t="shared" si="52"/>
        <v>0</v>
      </c>
      <c r="BQ82" s="93">
        <f t="shared" si="53"/>
        <v>0</v>
      </c>
      <c r="BR82" s="93">
        <f t="shared" si="54"/>
        <v>0</v>
      </c>
      <c r="BS82" s="93" t="e">
        <f>VLOOKUP(C82,'Koppeling locatie - aslocatie'!$A$2:$C$8139,2,FALSE)</f>
        <v>#N/A</v>
      </c>
      <c r="BT82" s="93" t="e">
        <f>VLOOKUP($BS82,aslocaties_v01!$C$3:$AA$349,MATCH($K$3/10,aslocaties_v01!$C$2:$X$2),FALSE)</f>
        <v>#N/A</v>
      </c>
      <c r="BU82" s="93" t="e">
        <f>VLOOKUP(BS82,aslocaties_v01!$C$3:$AA$349,MATCH($K$3,aslocaties_v01!$C$2:$X$2),FALSE)</f>
        <v>#N/A</v>
      </c>
      <c r="BV82" s="93" t="e">
        <f>VLOOKUP(BS82,aslocaties_v01!$C$3:$AA$349,MATCH($K$3*10,aslocaties_v01!$C$2:$X$2),FALSE)</f>
        <v>#N/A</v>
      </c>
      <c r="BW82" s="93" t="e">
        <f t="shared" si="55"/>
        <v>#N/A</v>
      </c>
      <c r="BX82" s="93" t="e">
        <f t="shared" si="56"/>
        <v>#N/A</v>
      </c>
      <c r="BY82" s="94">
        <f t="shared" si="57"/>
        <v>999</v>
      </c>
      <c r="BZ82" s="94">
        <f t="shared" si="58"/>
        <v>999</v>
      </c>
      <c r="CA82" s="94" t="e">
        <f t="shared" si="59"/>
        <v>#N/A</v>
      </c>
      <c r="CB82" t="e">
        <f t="shared" si="60"/>
        <v>#N/A</v>
      </c>
      <c r="CC82" s="58" t="e">
        <f t="shared" si="61"/>
        <v>#N/A</v>
      </c>
      <c r="CD82" s="95" t="e">
        <f t="shared" si="62"/>
        <v>#N/A</v>
      </c>
      <c r="CE82" s="96" t="b">
        <f t="shared" si="63"/>
        <v>1</v>
      </c>
      <c r="CF82" t="e">
        <f t="shared" si="64"/>
        <v>#DIV/0!</v>
      </c>
      <c r="CG82" t="e">
        <f t="shared" si="65"/>
        <v>#DIV/0!</v>
      </c>
      <c r="CH82" s="84" t="b">
        <f t="shared" si="66"/>
        <v>0</v>
      </c>
      <c r="CI82" t="str">
        <f t="shared" si="67"/>
        <v/>
      </c>
      <c r="CJ82" t="e">
        <f t="shared" si="68"/>
        <v>#DIV/0!</v>
      </c>
      <c r="CK82" t="b">
        <f t="shared" si="69"/>
        <v>1</v>
      </c>
      <c r="CL82" s="84" t="e">
        <f t="shared" si="70"/>
        <v>#DIV/0!</v>
      </c>
      <c r="CM82" t="e">
        <f t="shared" si="71"/>
        <v>#DIV/0!</v>
      </c>
      <c r="CN82" t="e">
        <f t="shared" si="72"/>
        <v>#DIV/0!</v>
      </c>
      <c r="CO82" s="84">
        <f t="shared" si="73"/>
        <v>-1</v>
      </c>
      <c r="CP82" t="b">
        <f t="shared" si="74"/>
        <v>1</v>
      </c>
      <c r="CQ82" s="96" t="b">
        <f t="shared" si="75"/>
        <v>1</v>
      </c>
      <c r="CR82" t="b">
        <f t="shared" si="76"/>
        <v>1</v>
      </c>
      <c r="CS82" t="b">
        <f t="shared" si="77"/>
        <v>1</v>
      </c>
      <c r="CT82" t="b">
        <f t="shared" si="78"/>
        <v>1</v>
      </c>
      <c r="CU82" t="b">
        <f t="shared" si="79"/>
        <v>1</v>
      </c>
      <c r="CV82" s="84" t="b">
        <f t="shared" si="80"/>
        <v>1</v>
      </c>
      <c r="CW82" t="b">
        <f t="shared" si="81"/>
        <v>1</v>
      </c>
      <c r="CX82" t="b">
        <f t="shared" si="82"/>
        <v>1</v>
      </c>
      <c r="CY82" t="b">
        <f t="shared" si="83"/>
        <v>1</v>
      </c>
      <c r="CZ82" t="b">
        <f t="shared" si="84"/>
        <v>1</v>
      </c>
      <c r="DA82" s="84">
        <f t="shared" si="85"/>
        <v>0</v>
      </c>
      <c r="DB82" t="e">
        <f t="shared" si="86"/>
        <v>#N/A</v>
      </c>
    </row>
    <row r="83" spans="1:106" ht="13.5" thickBot="1">
      <c r="A83" s="9">
        <v>701</v>
      </c>
      <c r="B83" s="3">
        <v>1</v>
      </c>
      <c r="C83" s="3" t="s">
        <v>531</v>
      </c>
      <c r="D83" s="3" t="s">
        <v>12</v>
      </c>
      <c r="E83" s="3" t="s">
        <v>12</v>
      </c>
      <c r="F83" s="3">
        <v>117812.29700000001</v>
      </c>
      <c r="G83" s="15">
        <v>415359.18800000002</v>
      </c>
      <c r="H83" s="35" t="str">
        <f t="shared" si="44"/>
        <v>ja</v>
      </c>
      <c r="I83" s="155" t="s">
        <v>2402</v>
      </c>
      <c r="J83" s="20" t="s">
        <v>456</v>
      </c>
      <c r="K83" s="97">
        <v>10000</v>
      </c>
      <c r="L83" s="28">
        <f t="shared" si="6"/>
        <v>0.24</v>
      </c>
      <c r="M83" s="28">
        <f t="shared" si="50"/>
        <v>0</v>
      </c>
      <c r="N83" s="56">
        <f t="shared" si="45"/>
        <v>0</v>
      </c>
      <c r="O83" s="33">
        <f t="shared" si="51"/>
        <v>95.945284334324228</v>
      </c>
      <c r="P83" s="37">
        <f t="shared" si="46"/>
        <v>94.062012587484162</v>
      </c>
      <c r="Q83" s="9" t="s">
        <v>12</v>
      </c>
      <c r="R83" s="55" t="s">
        <v>12</v>
      </c>
      <c r="S83" s="55">
        <v>2.7759999999999998</v>
      </c>
      <c r="T83" s="55">
        <v>2.9529999999999998</v>
      </c>
      <c r="U83" s="55">
        <v>3.141</v>
      </c>
      <c r="V83" s="3">
        <v>3.3170000000000002</v>
      </c>
      <c r="W83" s="3">
        <v>3.524</v>
      </c>
      <c r="X83" s="3" t="s">
        <v>12</v>
      </c>
      <c r="Y83" s="3">
        <v>3.956</v>
      </c>
      <c r="Z83" s="15" t="s">
        <v>12</v>
      </c>
      <c r="AA83" s="10">
        <f t="shared" si="47"/>
        <v>3.524</v>
      </c>
      <c r="AB83" s="9">
        <f t="shared" si="48"/>
        <v>0.38300000000000001</v>
      </c>
      <c r="AC83" s="10">
        <f t="shared" si="49"/>
        <v>0.43199999999999994</v>
      </c>
      <c r="AD83" s="9"/>
      <c r="AE83" s="55"/>
      <c r="AF83" s="55"/>
      <c r="AG83" s="55"/>
      <c r="AH83" s="55"/>
      <c r="AI83" s="3"/>
      <c r="AJ83" s="3"/>
      <c r="AK83" s="3"/>
      <c r="AL83" s="3"/>
      <c r="AM83" s="15"/>
      <c r="AN83" s="10"/>
      <c r="AO83" s="9"/>
      <c r="AP83" s="10"/>
      <c r="AQ83" s="9"/>
      <c r="AR83" s="55"/>
      <c r="AS83" s="55"/>
      <c r="AT83" s="55"/>
      <c r="AU83" s="55"/>
      <c r="AV83" s="3"/>
      <c r="AW83" s="3"/>
      <c r="AX83" s="3"/>
      <c r="AY83" s="3"/>
      <c r="AZ83" s="15"/>
      <c r="BA83" s="10"/>
      <c r="BB83" s="9"/>
      <c r="BC83" s="10"/>
      <c r="BD83" s="9"/>
      <c r="BE83" s="3"/>
      <c r="BF83" s="15"/>
      <c r="BG83" s="15"/>
      <c r="BH83" s="9"/>
      <c r="BI83" s="10"/>
      <c r="BJ83" s="9"/>
      <c r="BK83" s="3"/>
      <c r="BL83" s="15"/>
      <c r="BM83" s="15"/>
      <c r="BN83" s="9"/>
      <c r="BO83" s="10"/>
      <c r="BP83">
        <f t="shared" si="52"/>
        <v>0</v>
      </c>
      <c r="BQ83" s="93">
        <f t="shared" si="53"/>
        <v>0</v>
      </c>
      <c r="BR83" s="93">
        <f t="shared" si="54"/>
        <v>0</v>
      </c>
      <c r="BS83" s="93" t="e">
        <f>VLOOKUP(C83,'Koppeling locatie - aslocatie'!$A$2:$C$8139,2,FALSE)</f>
        <v>#N/A</v>
      </c>
      <c r="BT83" s="93" t="e">
        <f>VLOOKUP($BS83,aslocaties_v01!$C$3:$AA$349,MATCH($K$3/10,aslocaties_v01!$C$2:$X$2),FALSE)</f>
        <v>#N/A</v>
      </c>
      <c r="BU83" s="93" t="e">
        <f>VLOOKUP(BS83,aslocaties_v01!$C$3:$AA$349,MATCH($K$3,aslocaties_v01!$C$2:$X$2),FALSE)</f>
        <v>#N/A</v>
      </c>
      <c r="BV83" s="93" t="e">
        <f>VLOOKUP(BS83,aslocaties_v01!$C$3:$AA$349,MATCH($K$3*10,aslocaties_v01!$C$2:$X$2),FALSE)</f>
        <v>#N/A</v>
      </c>
      <c r="BW83" s="93" t="e">
        <f t="shared" si="55"/>
        <v>#N/A</v>
      </c>
      <c r="BX83" s="93" t="e">
        <f t="shared" si="56"/>
        <v>#N/A</v>
      </c>
      <c r="BY83" s="94">
        <f t="shared" si="57"/>
        <v>999</v>
      </c>
      <c r="BZ83" s="94">
        <f t="shared" si="58"/>
        <v>999</v>
      </c>
      <c r="CA83" s="94" t="e">
        <f t="shared" si="59"/>
        <v>#N/A</v>
      </c>
      <c r="CB83" t="e">
        <f t="shared" si="60"/>
        <v>#N/A</v>
      </c>
      <c r="CC83" s="58" t="e">
        <f t="shared" si="61"/>
        <v>#N/A</v>
      </c>
      <c r="CD83" s="95" t="e">
        <f t="shared" si="62"/>
        <v>#N/A</v>
      </c>
      <c r="CE83" s="96" t="b">
        <f t="shared" si="63"/>
        <v>1</v>
      </c>
      <c r="CF83" t="e">
        <f t="shared" si="64"/>
        <v>#DIV/0!</v>
      </c>
      <c r="CG83" t="e">
        <f t="shared" si="65"/>
        <v>#DIV/0!</v>
      </c>
      <c r="CH83" s="84" t="b">
        <f t="shared" si="66"/>
        <v>0</v>
      </c>
      <c r="CI83" t="str">
        <f t="shared" si="67"/>
        <v/>
      </c>
      <c r="CJ83" t="e">
        <f t="shared" si="68"/>
        <v>#DIV/0!</v>
      </c>
      <c r="CK83" t="b">
        <f t="shared" si="69"/>
        <v>1</v>
      </c>
      <c r="CL83" s="84" t="e">
        <f t="shared" si="70"/>
        <v>#DIV/0!</v>
      </c>
      <c r="CM83" t="e">
        <f t="shared" si="71"/>
        <v>#DIV/0!</v>
      </c>
      <c r="CN83" t="e">
        <f t="shared" si="72"/>
        <v>#DIV/0!</v>
      </c>
      <c r="CO83" s="84">
        <f t="shared" si="73"/>
        <v>-1</v>
      </c>
      <c r="CP83" t="b">
        <f t="shared" si="74"/>
        <v>1</v>
      </c>
      <c r="CQ83" s="96" t="b">
        <f t="shared" si="75"/>
        <v>1</v>
      </c>
      <c r="CR83" t="b">
        <f t="shared" si="76"/>
        <v>1</v>
      </c>
      <c r="CS83" t="b">
        <f t="shared" si="77"/>
        <v>1</v>
      </c>
      <c r="CT83" t="b">
        <f t="shared" si="78"/>
        <v>1</v>
      </c>
      <c r="CU83" t="b">
        <f t="shared" si="79"/>
        <v>1</v>
      </c>
      <c r="CV83" s="84" t="b">
        <f t="shared" si="80"/>
        <v>1</v>
      </c>
      <c r="CW83" t="b">
        <f t="shared" si="81"/>
        <v>1</v>
      </c>
      <c r="CX83" t="b">
        <f t="shared" si="82"/>
        <v>1</v>
      </c>
      <c r="CY83" t="b">
        <f t="shared" si="83"/>
        <v>1</v>
      </c>
      <c r="CZ83" t="b">
        <f t="shared" si="84"/>
        <v>1</v>
      </c>
      <c r="DA83" s="84">
        <f t="shared" si="85"/>
        <v>0</v>
      </c>
      <c r="DB83" t="e">
        <f t="shared" si="86"/>
        <v>#N/A</v>
      </c>
    </row>
    <row r="84" spans="1:106" ht="13.5" thickBot="1">
      <c r="A84" s="9">
        <v>702</v>
      </c>
      <c r="B84" s="3">
        <v>1</v>
      </c>
      <c r="C84" s="3" t="s">
        <v>532</v>
      </c>
      <c r="D84" s="3" t="s">
        <v>12</v>
      </c>
      <c r="E84" s="3" t="s">
        <v>12</v>
      </c>
      <c r="F84" s="3">
        <v>117747.70299999999</v>
      </c>
      <c r="G84" s="15">
        <v>415290.81199999998</v>
      </c>
      <c r="H84" s="35" t="str">
        <f t="shared" si="44"/>
        <v>ja</v>
      </c>
      <c r="I84" s="155" t="s">
        <v>2402</v>
      </c>
      <c r="J84" s="20" t="s">
        <v>456</v>
      </c>
      <c r="K84" s="97">
        <v>10000</v>
      </c>
      <c r="L84" s="28">
        <f t="shared" si="6"/>
        <v>0.24</v>
      </c>
      <c r="M84" s="28">
        <f t="shared" si="50"/>
        <v>0</v>
      </c>
      <c r="N84" s="56">
        <f t="shared" si="45"/>
        <v>0</v>
      </c>
      <c r="O84" s="33">
        <f t="shared" si="51"/>
        <v>94.062012587484162</v>
      </c>
      <c r="P84" s="37">
        <f t="shared" si="46"/>
        <v>1744.099338286981</v>
      </c>
      <c r="Q84" s="9" t="s">
        <v>12</v>
      </c>
      <c r="R84" s="55" t="s">
        <v>12</v>
      </c>
      <c r="S84" s="55">
        <v>2.7749999999999999</v>
      </c>
      <c r="T84" s="55">
        <v>2.952</v>
      </c>
      <c r="U84" s="55">
        <v>3.14</v>
      </c>
      <c r="V84" s="3">
        <v>3.3159999999999998</v>
      </c>
      <c r="W84" s="3">
        <v>3.5230000000000001</v>
      </c>
      <c r="X84" s="3" t="s">
        <v>12</v>
      </c>
      <c r="Y84" s="3">
        <v>3.9550000000000001</v>
      </c>
      <c r="Z84" s="15" t="s">
        <v>12</v>
      </c>
      <c r="AA84" s="10">
        <f t="shared" si="47"/>
        <v>3.5230000000000001</v>
      </c>
      <c r="AB84" s="9">
        <f t="shared" si="48"/>
        <v>0.38300000000000001</v>
      </c>
      <c r="AC84" s="10">
        <f t="shared" si="49"/>
        <v>0.43199999999999994</v>
      </c>
      <c r="AD84" s="9"/>
      <c r="AE84" s="55"/>
      <c r="AF84" s="55"/>
      <c r="AG84" s="55"/>
      <c r="AH84" s="55"/>
      <c r="AI84" s="3"/>
      <c r="AJ84" s="3"/>
      <c r="AK84" s="3"/>
      <c r="AL84" s="3"/>
      <c r="AM84" s="15"/>
      <c r="AN84" s="10"/>
      <c r="AO84" s="9"/>
      <c r="AP84" s="10"/>
      <c r="AQ84" s="9"/>
      <c r="AR84" s="55"/>
      <c r="AS84" s="55"/>
      <c r="AT84" s="55"/>
      <c r="AU84" s="55"/>
      <c r="AV84" s="3"/>
      <c r="AW84" s="3"/>
      <c r="AX84" s="3"/>
      <c r="AY84" s="3"/>
      <c r="AZ84" s="15"/>
      <c r="BA84" s="10"/>
      <c r="BB84" s="9"/>
      <c r="BC84" s="10"/>
      <c r="BD84" s="9"/>
      <c r="BE84" s="3"/>
      <c r="BF84" s="15"/>
      <c r="BG84" s="15"/>
      <c r="BH84" s="9"/>
      <c r="BI84" s="10"/>
      <c r="BJ84" s="9"/>
      <c r="BK84" s="3"/>
      <c r="BL84" s="15"/>
      <c r="BM84" s="15"/>
      <c r="BN84" s="9"/>
      <c r="BO84" s="10"/>
      <c r="BP84">
        <f t="shared" si="52"/>
        <v>0</v>
      </c>
      <c r="BQ84" s="93">
        <f t="shared" si="53"/>
        <v>0</v>
      </c>
      <c r="BR84" s="93">
        <f t="shared" si="54"/>
        <v>0</v>
      </c>
      <c r="BS84" s="93" t="e">
        <f>VLOOKUP(C84,'Koppeling locatie - aslocatie'!$A$2:$C$8139,2,FALSE)</f>
        <v>#N/A</v>
      </c>
      <c r="BT84" s="93" t="e">
        <f>VLOOKUP($BS84,aslocaties_v01!$C$3:$AA$349,MATCH($K$3/10,aslocaties_v01!$C$2:$X$2),FALSE)</f>
        <v>#N/A</v>
      </c>
      <c r="BU84" s="93" t="e">
        <f>VLOOKUP(BS84,aslocaties_v01!$C$3:$AA$349,MATCH($K$3,aslocaties_v01!$C$2:$X$2),FALSE)</f>
        <v>#N/A</v>
      </c>
      <c r="BV84" s="93" t="e">
        <f>VLOOKUP(BS84,aslocaties_v01!$C$3:$AA$349,MATCH($K$3*10,aslocaties_v01!$C$2:$X$2),FALSE)</f>
        <v>#N/A</v>
      </c>
      <c r="BW84" s="93" t="e">
        <f t="shared" si="55"/>
        <v>#N/A</v>
      </c>
      <c r="BX84" s="93" t="e">
        <f t="shared" si="56"/>
        <v>#N/A</v>
      </c>
      <c r="BY84" s="94">
        <f t="shared" si="57"/>
        <v>999</v>
      </c>
      <c r="BZ84" s="94">
        <f t="shared" si="58"/>
        <v>999</v>
      </c>
      <c r="CA84" s="94" t="e">
        <f t="shared" si="59"/>
        <v>#N/A</v>
      </c>
      <c r="CB84" t="e">
        <f t="shared" si="60"/>
        <v>#N/A</v>
      </c>
      <c r="CC84" s="58" t="e">
        <f t="shared" si="61"/>
        <v>#N/A</v>
      </c>
      <c r="CD84" s="95" t="e">
        <f t="shared" si="62"/>
        <v>#N/A</v>
      </c>
      <c r="CE84" s="96" t="b">
        <f t="shared" si="63"/>
        <v>1</v>
      </c>
      <c r="CF84" t="e">
        <f t="shared" si="64"/>
        <v>#DIV/0!</v>
      </c>
      <c r="CG84" t="e">
        <f t="shared" si="65"/>
        <v>#DIV/0!</v>
      </c>
      <c r="CH84" s="84" t="b">
        <f t="shared" si="66"/>
        <v>0</v>
      </c>
      <c r="CI84" t="str">
        <f t="shared" si="67"/>
        <v/>
      </c>
      <c r="CJ84" t="e">
        <f t="shared" si="68"/>
        <v>#DIV/0!</v>
      </c>
      <c r="CK84" t="b">
        <f t="shared" si="69"/>
        <v>1</v>
      </c>
      <c r="CL84" s="84" t="e">
        <f t="shared" si="70"/>
        <v>#DIV/0!</v>
      </c>
      <c r="CM84" t="e">
        <f t="shared" si="71"/>
        <v>#DIV/0!</v>
      </c>
      <c r="CN84" t="e">
        <f t="shared" si="72"/>
        <v>#DIV/0!</v>
      </c>
      <c r="CO84" s="84">
        <f t="shared" si="73"/>
        <v>-1</v>
      </c>
      <c r="CP84" t="b">
        <f t="shared" si="74"/>
        <v>1</v>
      </c>
      <c r="CQ84" s="96" t="b">
        <f t="shared" si="75"/>
        <v>1</v>
      </c>
      <c r="CR84" t="b">
        <f t="shared" si="76"/>
        <v>1</v>
      </c>
      <c r="CS84" t="b">
        <f t="shared" si="77"/>
        <v>1</v>
      </c>
      <c r="CT84" t="b">
        <f t="shared" si="78"/>
        <v>1</v>
      </c>
      <c r="CU84" t="b">
        <f t="shared" si="79"/>
        <v>1</v>
      </c>
      <c r="CV84" s="84" t="b">
        <f t="shared" si="80"/>
        <v>1</v>
      </c>
      <c r="CW84" t="b">
        <f t="shared" si="81"/>
        <v>1</v>
      </c>
      <c r="CX84" t="b">
        <f t="shared" si="82"/>
        <v>1</v>
      </c>
      <c r="CY84" t="b">
        <f t="shared" si="83"/>
        <v>1</v>
      </c>
      <c r="CZ84" t="b">
        <f t="shared" si="84"/>
        <v>1</v>
      </c>
      <c r="DA84" s="84">
        <f t="shared" si="85"/>
        <v>0</v>
      </c>
      <c r="DB84" t="e">
        <f t="shared" si="86"/>
        <v>#N/A</v>
      </c>
    </row>
    <row r="85" spans="1:106" ht="13.5" thickBot="1">
      <c r="A85" s="9">
        <v>703</v>
      </c>
      <c r="B85" s="3">
        <v>1</v>
      </c>
      <c r="C85" s="3" t="s">
        <v>533</v>
      </c>
      <c r="D85" s="3" t="s">
        <v>12</v>
      </c>
      <c r="E85" s="3" t="s">
        <v>12</v>
      </c>
      <c r="F85" s="3">
        <v>117844.016</v>
      </c>
      <c r="G85" s="15">
        <v>417032.25</v>
      </c>
      <c r="H85" s="35" t="str">
        <f t="shared" si="44"/>
        <v>ja</v>
      </c>
      <c r="I85" s="155" t="s">
        <v>2402</v>
      </c>
      <c r="J85" s="20" t="s">
        <v>456</v>
      </c>
      <c r="K85" s="97">
        <v>10000</v>
      </c>
      <c r="L85" s="28">
        <f t="shared" si="6"/>
        <v>0.24</v>
      </c>
      <c r="M85" s="28">
        <f t="shared" si="50"/>
        <v>0</v>
      </c>
      <c r="N85" s="56">
        <f t="shared" si="45"/>
        <v>0</v>
      </c>
      <c r="O85" s="33">
        <f t="shared" si="51"/>
        <v>1744.099338286981</v>
      </c>
      <c r="P85" s="37">
        <f t="shared" si="46"/>
        <v>1815.70041691958</v>
      </c>
      <c r="Q85" s="9" t="s">
        <v>12</v>
      </c>
      <c r="R85" s="55" t="s">
        <v>12</v>
      </c>
      <c r="S85" s="55">
        <v>2.8069999999999999</v>
      </c>
      <c r="T85" s="55">
        <v>2.9830000000000001</v>
      </c>
      <c r="U85" s="55">
        <v>3.17</v>
      </c>
      <c r="V85" s="3">
        <v>3.351</v>
      </c>
      <c r="W85" s="3">
        <v>3.5680000000000001</v>
      </c>
      <c r="X85" s="3" t="s">
        <v>12</v>
      </c>
      <c r="Y85" s="3">
        <v>4.0289999999999999</v>
      </c>
      <c r="Z85" s="15" t="s">
        <v>12</v>
      </c>
      <c r="AA85" s="10">
        <f t="shared" si="47"/>
        <v>3.5680000000000001</v>
      </c>
      <c r="AB85" s="9">
        <f t="shared" si="48"/>
        <v>0.39800000000000013</v>
      </c>
      <c r="AC85" s="10">
        <f t="shared" si="49"/>
        <v>0.46099999999999985</v>
      </c>
      <c r="AD85" s="9"/>
      <c r="AE85" s="55"/>
      <c r="AF85" s="55"/>
      <c r="AG85" s="55"/>
      <c r="AH85" s="55"/>
      <c r="AI85" s="3"/>
      <c r="AJ85" s="3"/>
      <c r="AK85" s="3"/>
      <c r="AL85" s="3"/>
      <c r="AM85" s="15"/>
      <c r="AN85" s="10"/>
      <c r="AO85" s="9"/>
      <c r="AP85" s="10"/>
      <c r="AQ85" s="9"/>
      <c r="AR85" s="55"/>
      <c r="AS85" s="55"/>
      <c r="AT85" s="55"/>
      <c r="AU85" s="55"/>
      <c r="AV85" s="3"/>
      <c r="AW85" s="3"/>
      <c r="AX85" s="3"/>
      <c r="AY85" s="3"/>
      <c r="AZ85" s="15"/>
      <c r="BA85" s="10"/>
      <c r="BB85" s="9"/>
      <c r="BC85" s="10"/>
      <c r="BD85" s="9"/>
      <c r="BE85" s="3"/>
      <c r="BF85" s="15"/>
      <c r="BG85" s="15"/>
      <c r="BH85" s="9"/>
      <c r="BI85" s="10"/>
      <c r="BJ85" s="9"/>
      <c r="BK85" s="3"/>
      <c r="BL85" s="15"/>
      <c r="BM85" s="15"/>
      <c r="BN85" s="9"/>
      <c r="BO85" s="10"/>
      <c r="BP85">
        <f t="shared" si="52"/>
        <v>0</v>
      </c>
      <c r="BQ85" s="93">
        <f t="shared" si="53"/>
        <v>0</v>
      </c>
      <c r="BR85" s="93">
        <f t="shared" si="54"/>
        <v>0</v>
      </c>
      <c r="BS85" s="93" t="e">
        <f>VLOOKUP(C85,'Koppeling locatie - aslocatie'!$A$2:$C$8139,2,FALSE)</f>
        <v>#N/A</v>
      </c>
      <c r="BT85" s="93" t="e">
        <f>VLOOKUP($BS85,aslocaties_v01!$C$3:$AA$349,MATCH($K$3/10,aslocaties_v01!$C$2:$X$2),FALSE)</f>
        <v>#N/A</v>
      </c>
      <c r="BU85" s="93" t="e">
        <f>VLOOKUP(BS85,aslocaties_v01!$C$3:$AA$349,MATCH($K$3,aslocaties_v01!$C$2:$X$2),FALSE)</f>
        <v>#N/A</v>
      </c>
      <c r="BV85" s="93" t="e">
        <f>VLOOKUP(BS85,aslocaties_v01!$C$3:$AA$349,MATCH($K$3*10,aslocaties_v01!$C$2:$X$2),FALSE)</f>
        <v>#N/A</v>
      </c>
      <c r="BW85" s="93" t="e">
        <f t="shared" si="55"/>
        <v>#N/A</v>
      </c>
      <c r="BX85" s="93" t="e">
        <f t="shared" si="56"/>
        <v>#N/A</v>
      </c>
      <c r="BY85" s="94">
        <f t="shared" si="57"/>
        <v>999</v>
      </c>
      <c r="BZ85" s="94">
        <f t="shared" si="58"/>
        <v>999</v>
      </c>
      <c r="CA85" s="94" t="e">
        <f t="shared" si="59"/>
        <v>#N/A</v>
      </c>
      <c r="CB85" t="e">
        <f t="shared" si="60"/>
        <v>#N/A</v>
      </c>
      <c r="CC85" s="58" t="e">
        <f t="shared" si="61"/>
        <v>#N/A</v>
      </c>
      <c r="CD85" s="95" t="e">
        <f t="shared" si="62"/>
        <v>#N/A</v>
      </c>
      <c r="CE85" s="96" t="b">
        <f t="shared" si="63"/>
        <v>1</v>
      </c>
      <c r="CF85" t="e">
        <f t="shared" si="64"/>
        <v>#DIV/0!</v>
      </c>
      <c r="CG85" t="e">
        <f t="shared" si="65"/>
        <v>#DIV/0!</v>
      </c>
      <c r="CH85" s="84" t="b">
        <f t="shared" si="66"/>
        <v>0</v>
      </c>
      <c r="CI85" t="str">
        <f t="shared" si="67"/>
        <v/>
      </c>
      <c r="CJ85" t="e">
        <f t="shared" si="68"/>
        <v>#DIV/0!</v>
      </c>
      <c r="CK85" t="b">
        <f t="shared" si="69"/>
        <v>1</v>
      </c>
      <c r="CL85" s="84" t="e">
        <f t="shared" si="70"/>
        <v>#DIV/0!</v>
      </c>
      <c r="CM85" t="e">
        <f t="shared" si="71"/>
        <v>#DIV/0!</v>
      </c>
      <c r="CN85" t="e">
        <f t="shared" si="72"/>
        <v>#DIV/0!</v>
      </c>
      <c r="CO85" s="84">
        <f t="shared" si="73"/>
        <v>-1</v>
      </c>
      <c r="CP85" t="b">
        <f t="shared" si="74"/>
        <v>1</v>
      </c>
      <c r="CQ85" s="96" t="b">
        <f t="shared" si="75"/>
        <v>1</v>
      </c>
      <c r="CR85" t="b">
        <f t="shared" si="76"/>
        <v>1</v>
      </c>
      <c r="CS85" t="b">
        <f t="shared" si="77"/>
        <v>1</v>
      </c>
      <c r="CT85" t="b">
        <f t="shared" si="78"/>
        <v>1</v>
      </c>
      <c r="CU85" t="b">
        <f t="shared" si="79"/>
        <v>1</v>
      </c>
      <c r="CV85" s="84" t="b">
        <f t="shared" si="80"/>
        <v>1</v>
      </c>
      <c r="CW85" t="b">
        <f t="shared" si="81"/>
        <v>1</v>
      </c>
      <c r="CX85" t="b">
        <f t="shared" si="82"/>
        <v>1</v>
      </c>
      <c r="CY85" t="b">
        <f t="shared" si="83"/>
        <v>1</v>
      </c>
      <c r="CZ85" t="b">
        <f t="shared" si="84"/>
        <v>1</v>
      </c>
      <c r="DA85" s="84">
        <f t="shared" si="85"/>
        <v>0</v>
      </c>
      <c r="DB85" t="e">
        <f t="shared" si="86"/>
        <v>#N/A</v>
      </c>
    </row>
    <row r="86" spans="1:106" ht="13.5" thickBot="1">
      <c r="A86" s="9">
        <v>704</v>
      </c>
      <c r="B86" s="3">
        <v>1</v>
      </c>
      <c r="C86" s="3" t="s">
        <v>534</v>
      </c>
      <c r="D86" s="3" t="s">
        <v>12</v>
      </c>
      <c r="E86" s="3" t="s">
        <v>12</v>
      </c>
      <c r="F86" s="3">
        <v>117684.94500000001</v>
      </c>
      <c r="G86" s="15">
        <v>415223.53100000002</v>
      </c>
      <c r="H86" s="35" t="str">
        <f t="shared" si="44"/>
        <v>ja</v>
      </c>
      <c r="I86" s="155" t="s">
        <v>2402</v>
      </c>
      <c r="J86" s="20" t="s">
        <v>456</v>
      </c>
      <c r="K86" s="97">
        <v>10000</v>
      </c>
      <c r="L86" s="28">
        <f t="shared" si="6"/>
        <v>0.24</v>
      </c>
      <c r="M86" s="28">
        <f t="shared" si="50"/>
        <v>0</v>
      </c>
      <c r="N86" s="56">
        <f t="shared" si="45"/>
        <v>0</v>
      </c>
      <c r="O86" s="33">
        <f t="shared" si="51"/>
        <v>1815.70041691958</v>
      </c>
      <c r="P86" s="37">
        <f t="shared" si="46"/>
        <v>89.62457467125725</v>
      </c>
      <c r="Q86" s="9" t="s">
        <v>12</v>
      </c>
      <c r="R86" s="55" t="s">
        <v>12</v>
      </c>
      <c r="S86" s="55">
        <v>2.774</v>
      </c>
      <c r="T86" s="55">
        <v>2.9510000000000001</v>
      </c>
      <c r="U86" s="55">
        <v>3.1389999999999998</v>
      </c>
      <c r="V86" s="3">
        <v>3.3149999999999999</v>
      </c>
      <c r="W86" s="3">
        <v>3.5219999999999998</v>
      </c>
      <c r="X86" s="3" t="s">
        <v>12</v>
      </c>
      <c r="Y86" s="3">
        <v>3.9540000000000002</v>
      </c>
      <c r="Z86" s="15" t="s">
        <v>12</v>
      </c>
      <c r="AA86" s="10">
        <f t="shared" si="47"/>
        <v>3.5219999999999998</v>
      </c>
      <c r="AB86" s="9">
        <f t="shared" si="48"/>
        <v>0.38300000000000001</v>
      </c>
      <c r="AC86" s="10">
        <f t="shared" si="49"/>
        <v>0.43200000000000038</v>
      </c>
      <c r="AD86" s="9"/>
      <c r="AE86" s="55"/>
      <c r="AF86" s="55"/>
      <c r="AG86" s="55"/>
      <c r="AH86" s="55"/>
      <c r="AI86" s="3"/>
      <c r="AJ86" s="3"/>
      <c r="AK86" s="3"/>
      <c r="AL86" s="3"/>
      <c r="AM86" s="15"/>
      <c r="AN86" s="10"/>
      <c r="AO86" s="9"/>
      <c r="AP86" s="10"/>
      <c r="AQ86" s="9"/>
      <c r="AR86" s="55"/>
      <c r="AS86" s="55"/>
      <c r="AT86" s="55"/>
      <c r="AU86" s="55"/>
      <c r="AV86" s="3"/>
      <c r="AW86" s="3"/>
      <c r="AX86" s="3"/>
      <c r="AY86" s="3"/>
      <c r="AZ86" s="15"/>
      <c r="BA86" s="10"/>
      <c r="BB86" s="9"/>
      <c r="BC86" s="10"/>
      <c r="BD86" s="9"/>
      <c r="BE86" s="3"/>
      <c r="BF86" s="15"/>
      <c r="BG86" s="15"/>
      <c r="BH86" s="9"/>
      <c r="BI86" s="10"/>
      <c r="BJ86" s="9"/>
      <c r="BK86" s="3"/>
      <c r="BL86" s="15"/>
      <c r="BM86" s="15"/>
      <c r="BN86" s="9"/>
      <c r="BO86" s="10"/>
      <c r="BP86">
        <f t="shared" si="52"/>
        <v>0</v>
      </c>
      <c r="BQ86" s="93">
        <f t="shared" si="53"/>
        <v>0</v>
      </c>
      <c r="BR86" s="93">
        <f t="shared" si="54"/>
        <v>0</v>
      </c>
      <c r="BS86" s="93" t="e">
        <f>VLOOKUP(C86,'Koppeling locatie - aslocatie'!$A$2:$C$8139,2,FALSE)</f>
        <v>#N/A</v>
      </c>
      <c r="BT86" s="93" t="e">
        <f>VLOOKUP($BS86,aslocaties_v01!$C$3:$AA$349,MATCH($K$3/10,aslocaties_v01!$C$2:$X$2),FALSE)</f>
        <v>#N/A</v>
      </c>
      <c r="BU86" s="93" t="e">
        <f>VLOOKUP(BS86,aslocaties_v01!$C$3:$AA$349,MATCH($K$3,aslocaties_v01!$C$2:$X$2),FALSE)</f>
        <v>#N/A</v>
      </c>
      <c r="BV86" s="93" t="e">
        <f>VLOOKUP(BS86,aslocaties_v01!$C$3:$AA$349,MATCH($K$3*10,aslocaties_v01!$C$2:$X$2),FALSE)</f>
        <v>#N/A</v>
      </c>
      <c r="BW86" s="93" t="e">
        <f t="shared" si="55"/>
        <v>#N/A</v>
      </c>
      <c r="BX86" s="93" t="e">
        <f t="shared" si="56"/>
        <v>#N/A</v>
      </c>
      <c r="BY86" s="94">
        <f t="shared" si="57"/>
        <v>999</v>
      </c>
      <c r="BZ86" s="94">
        <f t="shared" si="58"/>
        <v>999</v>
      </c>
      <c r="CA86" s="94" t="e">
        <f t="shared" si="59"/>
        <v>#N/A</v>
      </c>
      <c r="CB86" t="e">
        <f t="shared" si="60"/>
        <v>#N/A</v>
      </c>
      <c r="CC86" s="58" t="e">
        <f t="shared" si="61"/>
        <v>#N/A</v>
      </c>
      <c r="CD86" s="95" t="e">
        <f t="shared" si="62"/>
        <v>#N/A</v>
      </c>
      <c r="CE86" s="96" t="b">
        <f t="shared" si="63"/>
        <v>1</v>
      </c>
      <c r="CF86" t="e">
        <f t="shared" si="64"/>
        <v>#DIV/0!</v>
      </c>
      <c r="CG86" t="e">
        <f t="shared" si="65"/>
        <v>#DIV/0!</v>
      </c>
      <c r="CH86" s="84" t="b">
        <f t="shared" si="66"/>
        <v>0</v>
      </c>
      <c r="CI86" t="str">
        <f t="shared" si="67"/>
        <v/>
      </c>
      <c r="CJ86" t="e">
        <f t="shared" si="68"/>
        <v>#DIV/0!</v>
      </c>
      <c r="CK86" t="b">
        <f t="shared" si="69"/>
        <v>1</v>
      </c>
      <c r="CL86" s="84" t="e">
        <f t="shared" si="70"/>
        <v>#DIV/0!</v>
      </c>
      <c r="CM86" t="e">
        <f t="shared" si="71"/>
        <v>#DIV/0!</v>
      </c>
      <c r="CN86" t="e">
        <f t="shared" si="72"/>
        <v>#DIV/0!</v>
      </c>
      <c r="CO86" s="84">
        <f t="shared" si="73"/>
        <v>-1</v>
      </c>
      <c r="CP86" t="b">
        <f t="shared" si="74"/>
        <v>1</v>
      </c>
      <c r="CQ86" s="96" t="b">
        <f t="shared" si="75"/>
        <v>1</v>
      </c>
      <c r="CR86" t="b">
        <f t="shared" si="76"/>
        <v>1</v>
      </c>
      <c r="CS86" t="b">
        <f t="shared" si="77"/>
        <v>1</v>
      </c>
      <c r="CT86" t="b">
        <f t="shared" si="78"/>
        <v>1</v>
      </c>
      <c r="CU86" t="b">
        <f t="shared" si="79"/>
        <v>1</v>
      </c>
      <c r="CV86" s="84" t="b">
        <f t="shared" si="80"/>
        <v>1</v>
      </c>
      <c r="CW86" t="b">
        <f t="shared" si="81"/>
        <v>1</v>
      </c>
      <c r="CX86" t="b">
        <f t="shared" si="82"/>
        <v>1</v>
      </c>
      <c r="CY86" t="b">
        <f t="shared" si="83"/>
        <v>1</v>
      </c>
      <c r="CZ86" t="b">
        <f t="shared" si="84"/>
        <v>1</v>
      </c>
      <c r="DA86" s="84">
        <f t="shared" si="85"/>
        <v>0</v>
      </c>
      <c r="DB86" t="e">
        <f t="shared" si="86"/>
        <v>#N/A</v>
      </c>
    </row>
    <row r="87" spans="1:106" ht="13.5" thickBot="1">
      <c r="A87" s="9">
        <v>705</v>
      </c>
      <c r="B87" s="3">
        <v>1</v>
      </c>
      <c r="C87" s="3" t="s">
        <v>535</v>
      </c>
      <c r="D87" s="3" t="s">
        <v>12</v>
      </c>
      <c r="E87" s="3" t="s">
        <v>12</v>
      </c>
      <c r="F87" s="3">
        <v>117623.93799999999</v>
      </c>
      <c r="G87" s="15">
        <v>415157.875</v>
      </c>
      <c r="H87" s="35" t="str">
        <f t="shared" si="44"/>
        <v>ja</v>
      </c>
      <c r="I87" s="155" t="s">
        <v>2402</v>
      </c>
      <c r="J87" s="20" t="s">
        <v>456</v>
      </c>
      <c r="K87" s="97">
        <v>10000</v>
      </c>
      <c r="L87" s="28">
        <f t="shared" si="6"/>
        <v>0.24</v>
      </c>
      <c r="M87" s="28">
        <f t="shared" si="50"/>
        <v>0</v>
      </c>
      <c r="N87" s="56">
        <f t="shared" si="45"/>
        <v>0</v>
      </c>
      <c r="O87" s="33">
        <f t="shared" si="51"/>
        <v>89.62457467125725</v>
      </c>
      <c r="P87" s="37">
        <f t="shared" si="46"/>
        <v>96.282406933958725</v>
      </c>
      <c r="Q87" s="9" t="s">
        <v>12</v>
      </c>
      <c r="R87" s="55" t="s">
        <v>12</v>
      </c>
      <c r="S87" s="55">
        <v>2.774</v>
      </c>
      <c r="T87" s="55">
        <v>2.9510000000000001</v>
      </c>
      <c r="U87" s="55">
        <v>3.1389999999999998</v>
      </c>
      <c r="V87" s="3">
        <v>3.3149999999999999</v>
      </c>
      <c r="W87" s="3">
        <v>3.5219999999999998</v>
      </c>
      <c r="X87" s="3" t="s">
        <v>12</v>
      </c>
      <c r="Y87" s="3">
        <v>3.9529999999999998</v>
      </c>
      <c r="Z87" s="15" t="s">
        <v>12</v>
      </c>
      <c r="AA87" s="10">
        <f t="shared" si="47"/>
        <v>3.5219999999999998</v>
      </c>
      <c r="AB87" s="9">
        <f t="shared" si="48"/>
        <v>0.38300000000000001</v>
      </c>
      <c r="AC87" s="10">
        <f t="shared" si="49"/>
        <v>0.43100000000000005</v>
      </c>
      <c r="AD87" s="9"/>
      <c r="AE87" s="55"/>
      <c r="AF87" s="55"/>
      <c r="AG87" s="55"/>
      <c r="AH87" s="55"/>
      <c r="AI87" s="3"/>
      <c r="AJ87" s="3"/>
      <c r="AK87" s="3"/>
      <c r="AL87" s="3"/>
      <c r="AM87" s="15"/>
      <c r="AN87" s="10"/>
      <c r="AO87" s="9"/>
      <c r="AP87" s="10"/>
      <c r="AQ87" s="9"/>
      <c r="AR87" s="55"/>
      <c r="AS87" s="55"/>
      <c r="AT87" s="55"/>
      <c r="AU87" s="55"/>
      <c r="AV87" s="3"/>
      <c r="AW87" s="3"/>
      <c r="AX87" s="3"/>
      <c r="AY87" s="3"/>
      <c r="AZ87" s="15"/>
      <c r="BA87" s="10"/>
      <c r="BB87" s="9"/>
      <c r="BC87" s="10"/>
      <c r="BD87" s="9"/>
      <c r="BE87" s="3"/>
      <c r="BF87" s="15"/>
      <c r="BG87" s="15"/>
      <c r="BH87" s="9"/>
      <c r="BI87" s="10"/>
      <c r="BJ87" s="9"/>
      <c r="BK87" s="3"/>
      <c r="BL87" s="15"/>
      <c r="BM87" s="15"/>
      <c r="BN87" s="9"/>
      <c r="BO87" s="10"/>
      <c r="BP87">
        <f t="shared" si="52"/>
        <v>0</v>
      </c>
      <c r="BQ87" s="93">
        <f t="shared" si="53"/>
        <v>0</v>
      </c>
      <c r="BR87" s="93">
        <f t="shared" si="54"/>
        <v>0</v>
      </c>
      <c r="BS87" s="93" t="e">
        <f>VLOOKUP(C87,'Koppeling locatie - aslocatie'!$A$2:$C$8139,2,FALSE)</f>
        <v>#N/A</v>
      </c>
      <c r="BT87" s="93" t="e">
        <f>VLOOKUP($BS87,aslocaties_v01!$C$3:$AA$349,MATCH($K$3/10,aslocaties_v01!$C$2:$X$2),FALSE)</f>
        <v>#N/A</v>
      </c>
      <c r="BU87" s="93" t="e">
        <f>VLOOKUP(BS87,aslocaties_v01!$C$3:$AA$349,MATCH($K$3,aslocaties_v01!$C$2:$X$2),FALSE)</f>
        <v>#N/A</v>
      </c>
      <c r="BV87" s="93" t="e">
        <f>VLOOKUP(BS87,aslocaties_v01!$C$3:$AA$349,MATCH($K$3*10,aslocaties_v01!$C$2:$X$2),FALSE)</f>
        <v>#N/A</v>
      </c>
      <c r="BW87" s="93" t="e">
        <f t="shared" si="55"/>
        <v>#N/A</v>
      </c>
      <c r="BX87" s="93" t="e">
        <f t="shared" si="56"/>
        <v>#N/A</v>
      </c>
      <c r="BY87" s="94">
        <f t="shared" si="57"/>
        <v>999</v>
      </c>
      <c r="BZ87" s="94">
        <f t="shared" si="58"/>
        <v>999</v>
      </c>
      <c r="CA87" s="94" t="e">
        <f t="shared" si="59"/>
        <v>#N/A</v>
      </c>
      <c r="CB87" t="e">
        <f t="shared" si="60"/>
        <v>#N/A</v>
      </c>
      <c r="CC87" s="58" t="e">
        <f t="shared" si="61"/>
        <v>#N/A</v>
      </c>
      <c r="CD87" s="95" t="e">
        <f t="shared" si="62"/>
        <v>#N/A</v>
      </c>
      <c r="CE87" s="96" t="b">
        <f t="shared" si="63"/>
        <v>1</v>
      </c>
      <c r="CF87" t="e">
        <f t="shared" si="64"/>
        <v>#DIV/0!</v>
      </c>
      <c r="CG87" t="e">
        <f t="shared" si="65"/>
        <v>#DIV/0!</v>
      </c>
      <c r="CH87" s="84" t="b">
        <f t="shared" si="66"/>
        <v>0</v>
      </c>
      <c r="CI87" t="str">
        <f t="shared" si="67"/>
        <v/>
      </c>
      <c r="CJ87" t="e">
        <f t="shared" si="68"/>
        <v>#DIV/0!</v>
      </c>
      <c r="CK87" t="b">
        <f t="shared" si="69"/>
        <v>1</v>
      </c>
      <c r="CL87" s="84" t="e">
        <f t="shared" si="70"/>
        <v>#DIV/0!</v>
      </c>
      <c r="CM87" t="e">
        <f t="shared" si="71"/>
        <v>#DIV/0!</v>
      </c>
      <c r="CN87" t="e">
        <f t="shared" si="72"/>
        <v>#DIV/0!</v>
      </c>
      <c r="CO87" s="84">
        <f t="shared" si="73"/>
        <v>-1</v>
      </c>
      <c r="CP87" t="b">
        <f t="shared" si="74"/>
        <v>1</v>
      </c>
      <c r="CQ87" s="96" t="b">
        <f t="shared" si="75"/>
        <v>1</v>
      </c>
      <c r="CR87" t="b">
        <f t="shared" si="76"/>
        <v>1</v>
      </c>
      <c r="CS87" t="b">
        <f t="shared" si="77"/>
        <v>1</v>
      </c>
      <c r="CT87" t="b">
        <f t="shared" si="78"/>
        <v>1</v>
      </c>
      <c r="CU87" t="b">
        <f t="shared" si="79"/>
        <v>1</v>
      </c>
      <c r="CV87" s="84" t="b">
        <f t="shared" si="80"/>
        <v>1</v>
      </c>
      <c r="CW87" t="b">
        <f t="shared" si="81"/>
        <v>1</v>
      </c>
      <c r="CX87" t="b">
        <f t="shared" si="82"/>
        <v>1</v>
      </c>
      <c r="CY87" t="b">
        <f t="shared" si="83"/>
        <v>1</v>
      </c>
      <c r="CZ87" t="b">
        <f t="shared" si="84"/>
        <v>1</v>
      </c>
      <c r="DA87" s="84">
        <f t="shared" si="85"/>
        <v>0</v>
      </c>
      <c r="DB87" t="e">
        <f t="shared" si="86"/>
        <v>#N/A</v>
      </c>
    </row>
    <row r="88" spans="1:106" ht="13.5" thickBot="1">
      <c r="A88" s="9">
        <v>706</v>
      </c>
      <c r="B88" s="3">
        <v>1</v>
      </c>
      <c r="C88" s="3" t="s">
        <v>536</v>
      </c>
      <c r="D88" s="3" t="s">
        <v>12</v>
      </c>
      <c r="E88" s="3" t="s">
        <v>12</v>
      </c>
      <c r="F88" s="3">
        <v>117612.44500000001</v>
      </c>
      <c r="G88" s="15">
        <v>415062.28100000002</v>
      </c>
      <c r="H88" s="35" t="str">
        <f t="shared" si="44"/>
        <v>ja</v>
      </c>
      <c r="I88" s="155" t="s">
        <v>2402</v>
      </c>
      <c r="J88" s="20" t="s">
        <v>456</v>
      </c>
      <c r="K88" s="97">
        <v>10000</v>
      </c>
      <c r="L88" s="28">
        <f t="shared" si="6"/>
        <v>0.24</v>
      </c>
      <c r="M88" s="28">
        <f t="shared" si="50"/>
        <v>0</v>
      </c>
      <c r="N88" s="56">
        <f t="shared" si="45"/>
        <v>0</v>
      </c>
      <c r="O88" s="33">
        <f t="shared" si="51"/>
        <v>96.282406933958725</v>
      </c>
      <c r="P88" s="37">
        <f t="shared" si="46"/>
        <v>1727.6648326724116</v>
      </c>
      <c r="Q88" s="9" t="s">
        <v>12</v>
      </c>
      <c r="R88" s="55" t="s">
        <v>12</v>
      </c>
      <c r="S88" s="55">
        <v>2.774</v>
      </c>
      <c r="T88" s="55">
        <v>2.9510000000000001</v>
      </c>
      <c r="U88" s="55">
        <v>3.1389999999999998</v>
      </c>
      <c r="V88" s="3">
        <v>3.3149999999999999</v>
      </c>
      <c r="W88" s="3">
        <v>3.5219999999999998</v>
      </c>
      <c r="X88" s="3" t="s">
        <v>12</v>
      </c>
      <c r="Y88" s="3">
        <v>3.9529999999999998</v>
      </c>
      <c r="Z88" s="15" t="s">
        <v>12</v>
      </c>
      <c r="AA88" s="10">
        <f t="shared" si="47"/>
        <v>3.5219999999999998</v>
      </c>
      <c r="AB88" s="9">
        <f t="shared" si="48"/>
        <v>0.38300000000000001</v>
      </c>
      <c r="AC88" s="10">
        <f t="shared" si="49"/>
        <v>0.43100000000000005</v>
      </c>
      <c r="AD88" s="9"/>
      <c r="AE88" s="55"/>
      <c r="AF88" s="55"/>
      <c r="AG88" s="55"/>
      <c r="AH88" s="55"/>
      <c r="AI88" s="3"/>
      <c r="AJ88" s="3"/>
      <c r="AK88" s="3"/>
      <c r="AL88" s="3"/>
      <c r="AM88" s="15"/>
      <c r="AN88" s="10"/>
      <c r="AO88" s="9"/>
      <c r="AP88" s="10"/>
      <c r="AQ88" s="9"/>
      <c r="AR88" s="55"/>
      <c r="AS88" s="55"/>
      <c r="AT88" s="55"/>
      <c r="AU88" s="55"/>
      <c r="AV88" s="3"/>
      <c r="AW88" s="3"/>
      <c r="AX88" s="3"/>
      <c r="AY88" s="3"/>
      <c r="AZ88" s="15"/>
      <c r="BA88" s="10"/>
      <c r="BB88" s="9"/>
      <c r="BC88" s="10"/>
      <c r="BD88" s="9"/>
      <c r="BE88" s="3"/>
      <c r="BF88" s="15"/>
      <c r="BG88" s="15"/>
      <c r="BH88" s="9"/>
      <c r="BI88" s="10"/>
      <c r="BJ88" s="9"/>
      <c r="BK88" s="3"/>
      <c r="BL88" s="15"/>
      <c r="BM88" s="15"/>
      <c r="BN88" s="9"/>
      <c r="BO88" s="10"/>
      <c r="BP88">
        <f t="shared" si="52"/>
        <v>0</v>
      </c>
      <c r="BQ88" s="93">
        <f t="shared" si="53"/>
        <v>0</v>
      </c>
      <c r="BR88" s="93">
        <f t="shared" si="54"/>
        <v>0</v>
      </c>
      <c r="BS88" s="93" t="e">
        <f>VLOOKUP(C88,'Koppeling locatie - aslocatie'!$A$2:$C$8139,2,FALSE)</f>
        <v>#N/A</v>
      </c>
      <c r="BT88" s="93" t="e">
        <f>VLOOKUP($BS88,aslocaties_v01!$C$3:$AA$349,MATCH($K$3/10,aslocaties_v01!$C$2:$X$2),FALSE)</f>
        <v>#N/A</v>
      </c>
      <c r="BU88" s="93" t="e">
        <f>VLOOKUP(BS88,aslocaties_v01!$C$3:$AA$349,MATCH($K$3,aslocaties_v01!$C$2:$X$2),FALSE)</f>
        <v>#N/A</v>
      </c>
      <c r="BV88" s="93" t="e">
        <f>VLOOKUP(BS88,aslocaties_v01!$C$3:$AA$349,MATCH($K$3*10,aslocaties_v01!$C$2:$X$2),FALSE)</f>
        <v>#N/A</v>
      </c>
      <c r="BW88" s="93" t="e">
        <f t="shared" si="55"/>
        <v>#N/A</v>
      </c>
      <c r="BX88" s="93" t="e">
        <f t="shared" si="56"/>
        <v>#N/A</v>
      </c>
      <c r="BY88" s="94">
        <f t="shared" si="57"/>
        <v>999</v>
      </c>
      <c r="BZ88" s="94">
        <f t="shared" si="58"/>
        <v>999</v>
      </c>
      <c r="CA88" s="94" t="e">
        <f t="shared" si="59"/>
        <v>#N/A</v>
      </c>
      <c r="CB88" t="e">
        <f t="shared" si="60"/>
        <v>#N/A</v>
      </c>
      <c r="CC88" s="58" t="e">
        <f t="shared" si="61"/>
        <v>#N/A</v>
      </c>
      <c r="CD88" s="95" t="e">
        <f t="shared" si="62"/>
        <v>#N/A</v>
      </c>
      <c r="CE88" s="96" t="b">
        <f t="shared" si="63"/>
        <v>1</v>
      </c>
      <c r="CF88" t="e">
        <f t="shared" si="64"/>
        <v>#DIV/0!</v>
      </c>
      <c r="CG88" t="e">
        <f t="shared" si="65"/>
        <v>#DIV/0!</v>
      </c>
      <c r="CH88" s="84" t="b">
        <f t="shared" si="66"/>
        <v>0</v>
      </c>
      <c r="CI88" t="str">
        <f t="shared" si="67"/>
        <v/>
      </c>
      <c r="CJ88" t="e">
        <f t="shared" si="68"/>
        <v>#DIV/0!</v>
      </c>
      <c r="CK88" t="b">
        <f t="shared" si="69"/>
        <v>1</v>
      </c>
      <c r="CL88" s="84" t="e">
        <f t="shared" si="70"/>
        <v>#DIV/0!</v>
      </c>
      <c r="CM88" t="e">
        <f t="shared" si="71"/>
        <v>#DIV/0!</v>
      </c>
      <c r="CN88" t="e">
        <f t="shared" si="72"/>
        <v>#DIV/0!</v>
      </c>
      <c r="CO88" s="84">
        <f t="shared" si="73"/>
        <v>-1</v>
      </c>
      <c r="CP88" t="b">
        <f t="shared" si="74"/>
        <v>1</v>
      </c>
      <c r="CQ88" s="96" t="b">
        <f t="shared" si="75"/>
        <v>1</v>
      </c>
      <c r="CR88" t="b">
        <f t="shared" si="76"/>
        <v>1</v>
      </c>
      <c r="CS88" t="b">
        <f t="shared" si="77"/>
        <v>1</v>
      </c>
      <c r="CT88" t="b">
        <f t="shared" si="78"/>
        <v>1</v>
      </c>
      <c r="CU88" t="b">
        <f t="shared" si="79"/>
        <v>1</v>
      </c>
      <c r="CV88" s="84" t="b">
        <f t="shared" si="80"/>
        <v>1</v>
      </c>
      <c r="CW88" t="b">
        <f t="shared" si="81"/>
        <v>1</v>
      </c>
      <c r="CX88" t="b">
        <f t="shared" si="82"/>
        <v>1</v>
      </c>
      <c r="CY88" t="b">
        <f t="shared" si="83"/>
        <v>1</v>
      </c>
      <c r="CZ88" t="b">
        <f t="shared" si="84"/>
        <v>1</v>
      </c>
      <c r="DA88" s="84">
        <f t="shared" si="85"/>
        <v>0</v>
      </c>
      <c r="DB88" t="e">
        <f t="shared" si="86"/>
        <v>#N/A</v>
      </c>
    </row>
    <row r="89" spans="1:106" ht="13.5" thickBot="1">
      <c r="A89" s="9">
        <v>707</v>
      </c>
      <c r="B89" s="3">
        <v>1</v>
      </c>
      <c r="C89" s="3" t="s">
        <v>537</v>
      </c>
      <c r="D89" s="3" t="s">
        <v>12</v>
      </c>
      <c r="E89" s="3" t="s">
        <v>12</v>
      </c>
      <c r="F89" s="3">
        <v>119316.04700000001</v>
      </c>
      <c r="G89" s="15">
        <v>414774.93800000002</v>
      </c>
      <c r="H89" s="35" t="str">
        <f t="shared" si="44"/>
        <v>ja</v>
      </c>
      <c r="I89" s="155" t="s">
        <v>2402</v>
      </c>
      <c r="J89" s="20" t="s">
        <v>456</v>
      </c>
      <c r="K89" s="97">
        <v>10000</v>
      </c>
      <c r="L89" s="28">
        <f t="shared" si="6"/>
        <v>0.24</v>
      </c>
      <c r="M89" s="28">
        <f t="shared" si="50"/>
        <v>0</v>
      </c>
      <c r="N89" s="56">
        <f t="shared" si="45"/>
        <v>0</v>
      </c>
      <c r="O89" s="33">
        <f t="shared" si="51"/>
        <v>1727.6648326724116</v>
      </c>
      <c r="P89" s="37">
        <f t="shared" si="46"/>
        <v>84.496000787018446</v>
      </c>
      <c r="Q89" s="9" t="s">
        <v>12</v>
      </c>
      <c r="R89" s="55" t="s">
        <v>12</v>
      </c>
      <c r="S89" s="55">
        <v>2.8610000000000002</v>
      </c>
      <c r="T89" s="55">
        <v>3.0569999999999999</v>
      </c>
      <c r="U89" s="55">
        <v>3.2559999999999998</v>
      </c>
      <c r="V89" s="3">
        <v>3.4369999999999998</v>
      </c>
      <c r="W89" s="3">
        <v>3.6459999999999999</v>
      </c>
      <c r="X89" s="3" t="s">
        <v>12</v>
      </c>
      <c r="Y89" s="3">
        <v>4.0670000000000002</v>
      </c>
      <c r="Z89" s="15" t="s">
        <v>12</v>
      </c>
      <c r="AA89" s="10">
        <f t="shared" si="47"/>
        <v>3.6459999999999999</v>
      </c>
      <c r="AB89" s="9">
        <f t="shared" si="48"/>
        <v>0.39000000000000012</v>
      </c>
      <c r="AC89" s="10">
        <f t="shared" si="49"/>
        <v>0.42100000000000026</v>
      </c>
      <c r="AD89" s="9"/>
      <c r="AE89" s="55"/>
      <c r="AF89" s="55"/>
      <c r="AG89" s="55"/>
      <c r="AH89" s="55"/>
      <c r="AI89" s="3"/>
      <c r="AJ89" s="3"/>
      <c r="AK89" s="3"/>
      <c r="AL89" s="3"/>
      <c r="AM89" s="15"/>
      <c r="AN89" s="10"/>
      <c r="AO89" s="9"/>
      <c r="AP89" s="10"/>
      <c r="AQ89" s="9"/>
      <c r="AR89" s="55"/>
      <c r="AS89" s="55"/>
      <c r="AT89" s="55"/>
      <c r="AU89" s="55"/>
      <c r="AV89" s="3"/>
      <c r="AW89" s="3"/>
      <c r="AX89" s="3"/>
      <c r="AY89" s="3"/>
      <c r="AZ89" s="15"/>
      <c r="BA89" s="10"/>
      <c r="BB89" s="9"/>
      <c r="BC89" s="10"/>
      <c r="BD89" s="9"/>
      <c r="BE89" s="3"/>
      <c r="BF89" s="15"/>
      <c r="BG89" s="15"/>
      <c r="BH89" s="9"/>
      <c r="BI89" s="10"/>
      <c r="BJ89" s="9"/>
      <c r="BK89" s="3"/>
      <c r="BL89" s="15"/>
      <c r="BM89" s="15"/>
      <c r="BN89" s="9"/>
      <c r="BO89" s="10"/>
      <c r="BP89">
        <f t="shared" si="52"/>
        <v>0</v>
      </c>
      <c r="BQ89" s="93">
        <f t="shared" si="53"/>
        <v>0</v>
      </c>
      <c r="BR89" s="93">
        <f t="shared" si="54"/>
        <v>0</v>
      </c>
      <c r="BS89" s="93" t="e">
        <f>VLOOKUP(C89,'Koppeling locatie - aslocatie'!$A$2:$C$8139,2,FALSE)</f>
        <v>#N/A</v>
      </c>
      <c r="BT89" s="93" t="e">
        <f>VLOOKUP($BS89,aslocaties_v01!$C$3:$AA$349,MATCH($K$3/10,aslocaties_v01!$C$2:$X$2),FALSE)</f>
        <v>#N/A</v>
      </c>
      <c r="BU89" s="93" t="e">
        <f>VLOOKUP(BS89,aslocaties_v01!$C$3:$AA$349,MATCH($K$3,aslocaties_v01!$C$2:$X$2),FALSE)</f>
        <v>#N/A</v>
      </c>
      <c r="BV89" s="93" t="e">
        <f>VLOOKUP(BS89,aslocaties_v01!$C$3:$AA$349,MATCH($K$3*10,aslocaties_v01!$C$2:$X$2),FALSE)</f>
        <v>#N/A</v>
      </c>
      <c r="BW89" s="93" t="e">
        <f t="shared" si="55"/>
        <v>#N/A</v>
      </c>
      <c r="BX89" s="93" t="e">
        <f t="shared" si="56"/>
        <v>#N/A</v>
      </c>
      <c r="BY89" s="94">
        <f t="shared" si="57"/>
        <v>999</v>
      </c>
      <c r="BZ89" s="94">
        <f t="shared" si="58"/>
        <v>999</v>
      </c>
      <c r="CA89" s="94" t="e">
        <f t="shared" si="59"/>
        <v>#N/A</v>
      </c>
      <c r="CB89" t="e">
        <f t="shared" si="60"/>
        <v>#N/A</v>
      </c>
      <c r="CC89" s="58" t="e">
        <f t="shared" si="61"/>
        <v>#N/A</v>
      </c>
      <c r="CD89" s="95" t="e">
        <f t="shared" si="62"/>
        <v>#N/A</v>
      </c>
      <c r="CE89" s="96" t="b">
        <f t="shared" si="63"/>
        <v>1</v>
      </c>
      <c r="CF89" t="e">
        <f t="shared" si="64"/>
        <v>#DIV/0!</v>
      </c>
      <c r="CG89" t="e">
        <f t="shared" si="65"/>
        <v>#DIV/0!</v>
      </c>
      <c r="CH89" s="84" t="b">
        <f t="shared" si="66"/>
        <v>0</v>
      </c>
      <c r="CI89" t="str">
        <f t="shared" si="67"/>
        <v/>
      </c>
      <c r="CJ89" t="e">
        <f t="shared" si="68"/>
        <v>#DIV/0!</v>
      </c>
      <c r="CK89" t="b">
        <f t="shared" si="69"/>
        <v>1</v>
      </c>
      <c r="CL89" s="84" t="e">
        <f t="shared" si="70"/>
        <v>#DIV/0!</v>
      </c>
      <c r="CM89" t="e">
        <f t="shared" si="71"/>
        <v>#DIV/0!</v>
      </c>
      <c r="CN89" t="e">
        <f t="shared" si="72"/>
        <v>#DIV/0!</v>
      </c>
      <c r="CO89" s="84">
        <f t="shared" si="73"/>
        <v>-1</v>
      </c>
      <c r="CP89" t="b">
        <f t="shared" si="74"/>
        <v>1</v>
      </c>
      <c r="CQ89" s="96" t="b">
        <f t="shared" si="75"/>
        <v>1</v>
      </c>
      <c r="CR89" t="b">
        <f t="shared" si="76"/>
        <v>1</v>
      </c>
      <c r="CS89" t="b">
        <f t="shared" si="77"/>
        <v>1</v>
      </c>
      <c r="CT89" t="b">
        <f t="shared" si="78"/>
        <v>1</v>
      </c>
      <c r="CU89" t="b">
        <f t="shared" si="79"/>
        <v>1</v>
      </c>
      <c r="CV89" s="84" t="b">
        <f t="shared" si="80"/>
        <v>1</v>
      </c>
      <c r="CW89" t="b">
        <f t="shared" si="81"/>
        <v>1</v>
      </c>
      <c r="CX89" t="b">
        <f t="shared" si="82"/>
        <v>1</v>
      </c>
      <c r="CY89" t="b">
        <f t="shared" si="83"/>
        <v>1</v>
      </c>
      <c r="CZ89" t="b">
        <f t="shared" si="84"/>
        <v>1</v>
      </c>
      <c r="DA89" s="84">
        <f t="shared" si="85"/>
        <v>0</v>
      </c>
      <c r="DB89" t="e">
        <f t="shared" si="86"/>
        <v>#N/A</v>
      </c>
    </row>
    <row r="90" spans="1:106" ht="13.5" thickBot="1">
      <c r="A90" s="9">
        <v>708</v>
      </c>
      <c r="B90" s="3">
        <v>1</v>
      </c>
      <c r="C90" s="3" t="s">
        <v>538</v>
      </c>
      <c r="D90" s="3" t="s">
        <v>12</v>
      </c>
      <c r="E90" s="3" t="s">
        <v>12</v>
      </c>
      <c r="F90" s="3">
        <v>119399.42200000001</v>
      </c>
      <c r="G90" s="15">
        <v>414788.65600000002</v>
      </c>
      <c r="H90" s="35" t="str">
        <f t="shared" si="44"/>
        <v>ja</v>
      </c>
      <c r="I90" s="155" t="s">
        <v>2402</v>
      </c>
      <c r="J90" s="20" t="s">
        <v>456</v>
      </c>
      <c r="K90" s="97">
        <v>10000</v>
      </c>
      <c r="L90" s="28">
        <f t="shared" si="6"/>
        <v>0.24</v>
      </c>
      <c r="M90" s="28">
        <f t="shared" si="50"/>
        <v>0</v>
      </c>
      <c r="N90" s="56">
        <f t="shared" si="45"/>
        <v>0</v>
      </c>
      <c r="O90" s="33">
        <f t="shared" si="51"/>
        <v>84.496000787018446</v>
      </c>
      <c r="P90" s="37">
        <f t="shared" si="46"/>
        <v>2820.3621633962061</v>
      </c>
      <c r="Q90" s="9" t="s">
        <v>12</v>
      </c>
      <c r="R90" s="55" t="s">
        <v>12</v>
      </c>
      <c r="S90" s="55">
        <v>2.8639999999999999</v>
      </c>
      <c r="T90" s="55">
        <v>3.0609999999999999</v>
      </c>
      <c r="U90" s="55">
        <v>3.2589999999999999</v>
      </c>
      <c r="V90" s="3">
        <v>3.44</v>
      </c>
      <c r="W90" s="3">
        <v>3.649</v>
      </c>
      <c r="X90" s="3" t="s">
        <v>12</v>
      </c>
      <c r="Y90" s="3">
        <v>4.07</v>
      </c>
      <c r="Z90" s="15" t="s">
        <v>12</v>
      </c>
      <c r="AA90" s="10">
        <f t="shared" si="47"/>
        <v>3.649</v>
      </c>
      <c r="AB90" s="9">
        <f t="shared" si="48"/>
        <v>0.39000000000000012</v>
      </c>
      <c r="AC90" s="10">
        <f t="shared" si="49"/>
        <v>0.42100000000000026</v>
      </c>
      <c r="AD90" s="9"/>
      <c r="AE90" s="55"/>
      <c r="AF90" s="55"/>
      <c r="AG90" s="55"/>
      <c r="AH90" s="55"/>
      <c r="AI90" s="3"/>
      <c r="AJ90" s="3"/>
      <c r="AK90" s="3"/>
      <c r="AL90" s="3"/>
      <c r="AM90" s="15"/>
      <c r="AN90" s="10"/>
      <c r="AO90" s="9"/>
      <c r="AP90" s="10"/>
      <c r="AQ90" s="9"/>
      <c r="AR90" s="55"/>
      <c r="AS90" s="55"/>
      <c r="AT90" s="55"/>
      <c r="AU90" s="55"/>
      <c r="AV90" s="3"/>
      <c r="AW90" s="3"/>
      <c r="AX90" s="3"/>
      <c r="AY90" s="3"/>
      <c r="AZ90" s="15"/>
      <c r="BA90" s="10"/>
      <c r="BB90" s="9"/>
      <c r="BC90" s="10"/>
      <c r="BD90" s="9"/>
      <c r="BE90" s="3"/>
      <c r="BF90" s="15"/>
      <c r="BG90" s="15"/>
      <c r="BH90" s="9"/>
      <c r="BI90" s="10"/>
      <c r="BJ90" s="9"/>
      <c r="BK90" s="3"/>
      <c r="BL90" s="15"/>
      <c r="BM90" s="15"/>
      <c r="BN90" s="9"/>
      <c r="BO90" s="10"/>
      <c r="BP90">
        <f t="shared" si="52"/>
        <v>0</v>
      </c>
      <c r="BQ90" s="93">
        <f t="shared" si="53"/>
        <v>0</v>
      </c>
      <c r="BR90" s="93">
        <f t="shared" si="54"/>
        <v>0</v>
      </c>
      <c r="BS90" s="93" t="e">
        <f>VLOOKUP(C90,'Koppeling locatie - aslocatie'!$A$2:$C$8139,2,FALSE)</f>
        <v>#N/A</v>
      </c>
      <c r="BT90" s="93" t="e">
        <f>VLOOKUP($BS90,aslocaties_v01!$C$3:$AA$349,MATCH($K$3/10,aslocaties_v01!$C$2:$X$2),FALSE)</f>
        <v>#N/A</v>
      </c>
      <c r="BU90" s="93" t="e">
        <f>VLOOKUP(BS90,aslocaties_v01!$C$3:$AA$349,MATCH($K$3,aslocaties_v01!$C$2:$X$2),FALSE)</f>
        <v>#N/A</v>
      </c>
      <c r="BV90" s="93" t="e">
        <f>VLOOKUP(BS90,aslocaties_v01!$C$3:$AA$349,MATCH($K$3*10,aslocaties_v01!$C$2:$X$2),FALSE)</f>
        <v>#N/A</v>
      </c>
      <c r="BW90" s="93" t="e">
        <f t="shared" si="55"/>
        <v>#N/A</v>
      </c>
      <c r="BX90" s="93" t="e">
        <f t="shared" si="56"/>
        <v>#N/A</v>
      </c>
      <c r="BY90" s="94">
        <f t="shared" si="57"/>
        <v>999</v>
      </c>
      <c r="BZ90" s="94">
        <f t="shared" si="58"/>
        <v>999</v>
      </c>
      <c r="CA90" s="94" t="e">
        <f t="shared" si="59"/>
        <v>#N/A</v>
      </c>
      <c r="CB90" t="e">
        <f t="shared" si="60"/>
        <v>#N/A</v>
      </c>
      <c r="CC90" s="58" t="e">
        <f t="shared" si="61"/>
        <v>#N/A</v>
      </c>
      <c r="CD90" s="95" t="e">
        <f t="shared" si="62"/>
        <v>#N/A</v>
      </c>
      <c r="CE90" s="96" t="b">
        <f t="shared" si="63"/>
        <v>1</v>
      </c>
      <c r="CF90" t="e">
        <f t="shared" si="64"/>
        <v>#DIV/0!</v>
      </c>
      <c r="CG90" t="e">
        <f t="shared" si="65"/>
        <v>#DIV/0!</v>
      </c>
      <c r="CH90" s="84" t="b">
        <f t="shared" si="66"/>
        <v>0</v>
      </c>
      <c r="CI90" t="str">
        <f t="shared" si="67"/>
        <v/>
      </c>
      <c r="CJ90" t="e">
        <f t="shared" si="68"/>
        <v>#DIV/0!</v>
      </c>
      <c r="CK90" t="b">
        <f t="shared" si="69"/>
        <v>1</v>
      </c>
      <c r="CL90" s="84" t="e">
        <f t="shared" si="70"/>
        <v>#DIV/0!</v>
      </c>
      <c r="CM90" t="e">
        <f t="shared" si="71"/>
        <v>#DIV/0!</v>
      </c>
      <c r="CN90" t="e">
        <f t="shared" si="72"/>
        <v>#DIV/0!</v>
      </c>
      <c r="CO90" s="84">
        <f t="shared" si="73"/>
        <v>-1</v>
      </c>
      <c r="CP90" t="b">
        <f t="shared" si="74"/>
        <v>1</v>
      </c>
      <c r="CQ90" s="96" t="b">
        <f t="shared" si="75"/>
        <v>1</v>
      </c>
      <c r="CR90" t="b">
        <f t="shared" si="76"/>
        <v>1</v>
      </c>
      <c r="CS90" t="b">
        <f t="shared" si="77"/>
        <v>1</v>
      </c>
      <c r="CT90" t="b">
        <f t="shared" si="78"/>
        <v>1</v>
      </c>
      <c r="CU90" t="b">
        <f t="shared" si="79"/>
        <v>1</v>
      </c>
      <c r="CV90" s="84" t="b">
        <f t="shared" si="80"/>
        <v>1</v>
      </c>
      <c r="CW90" t="b">
        <f t="shared" si="81"/>
        <v>1</v>
      </c>
      <c r="CX90" t="b">
        <f t="shared" si="82"/>
        <v>1</v>
      </c>
      <c r="CY90" t="b">
        <f t="shared" si="83"/>
        <v>1</v>
      </c>
      <c r="CZ90" t="b">
        <f t="shared" si="84"/>
        <v>1</v>
      </c>
      <c r="DA90" s="84">
        <f t="shared" si="85"/>
        <v>0</v>
      </c>
      <c r="DB90" t="e">
        <f t="shared" si="86"/>
        <v>#N/A</v>
      </c>
    </row>
    <row r="91" spans="1:106" ht="13.5" thickBot="1">
      <c r="A91" s="9">
        <v>709</v>
      </c>
      <c r="B91" s="3">
        <v>1</v>
      </c>
      <c r="C91" s="3" t="s">
        <v>539</v>
      </c>
      <c r="D91" s="3" t="s">
        <v>12</v>
      </c>
      <c r="E91" s="3" t="s">
        <v>12</v>
      </c>
      <c r="F91" s="3">
        <v>117830.156</v>
      </c>
      <c r="G91" s="15">
        <v>417132.125</v>
      </c>
      <c r="H91" s="35" t="str">
        <f t="shared" si="44"/>
        <v>ja</v>
      </c>
      <c r="I91" s="155" t="s">
        <v>2402</v>
      </c>
      <c r="J91" s="20" t="s">
        <v>456</v>
      </c>
      <c r="K91" s="97">
        <v>10000</v>
      </c>
      <c r="L91" s="28">
        <f t="shared" si="6"/>
        <v>0.24</v>
      </c>
      <c r="M91" s="28">
        <f t="shared" si="50"/>
        <v>0</v>
      </c>
      <c r="N91" s="56">
        <f t="shared" si="45"/>
        <v>0</v>
      </c>
      <c r="O91" s="33">
        <f t="shared" si="51"/>
        <v>2820.3621633962061</v>
      </c>
      <c r="P91" s="37">
        <f t="shared" si="46"/>
        <v>50.67060746624486</v>
      </c>
      <c r="Q91" s="9" t="s">
        <v>12</v>
      </c>
      <c r="R91" s="55" t="s">
        <v>12</v>
      </c>
      <c r="S91" s="55">
        <v>2.8050000000000002</v>
      </c>
      <c r="T91" s="55">
        <v>2.9830000000000001</v>
      </c>
      <c r="U91" s="55">
        <v>3.1720000000000002</v>
      </c>
      <c r="V91" s="3">
        <v>3.3519999999999999</v>
      </c>
      <c r="W91" s="3">
        <v>3.5649999999999999</v>
      </c>
      <c r="X91" s="3" t="s">
        <v>12</v>
      </c>
      <c r="Y91" s="3">
        <v>4.016</v>
      </c>
      <c r="Z91" s="15" t="s">
        <v>12</v>
      </c>
      <c r="AA91" s="10">
        <f t="shared" si="47"/>
        <v>3.5649999999999999</v>
      </c>
      <c r="AB91" s="9">
        <f t="shared" si="48"/>
        <v>0.39299999999999979</v>
      </c>
      <c r="AC91" s="10">
        <f t="shared" si="49"/>
        <v>0.45100000000000007</v>
      </c>
      <c r="AD91" s="9"/>
      <c r="AE91" s="55"/>
      <c r="AF91" s="55"/>
      <c r="AG91" s="55"/>
      <c r="AH91" s="55"/>
      <c r="AI91" s="3"/>
      <c r="AJ91" s="3"/>
      <c r="AK91" s="3"/>
      <c r="AL91" s="3"/>
      <c r="AM91" s="15"/>
      <c r="AN91" s="10"/>
      <c r="AO91" s="9"/>
      <c r="AP91" s="10"/>
      <c r="AQ91" s="9"/>
      <c r="AR91" s="55"/>
      <c r="AS91" s="55"/>
      <c r="AT91" s="55"/>
      <c r="AU91" s="55"/>
      <c r="AV91" s="3"/>
      <c r="AW91" s="3"/>
      <c r="AX91" s="3"/>
      <c r="AY91" s="3"/>
      <c r="AZ91" s="15"/>
      <c r="BA91" s="10"/>
      <c r="BB91" s="9"/>
      <c r="BC91" s="10"/>
      <c r="BD91" s="9"/>
      <c r="BE91" s="3"/>
      <c r="BF91" s="15"/>
      <c r="BG91" s="15"/>
      <c r="BH91" s="9"/>
      <c r="BI91" s="10"/>
      <c r="BJ91" s="9"/>
      <c r="BK91" s="3"/>
      <c r="BL91" s="15"/>
      <c r="BM91" s="15"/>
      <c r="BN91" s="9"/>
      <c r="BO91" s="10"/>
      <c r="BP91">
        <f t="shared" si="52"/>
        <v>0</v>
      </c>
      <c r="BQ91" s="93">
        <f t="shared" si="53"/>
        <v>0</v>
      </c>
      <c r="BR91" s="93">
        <f t="shared" si="54"/>
        <v>0</v>
      </c>
      <c r="BS91" s="93" t="e">
        <f>VLOOKUP(C91,'Koppeling locatie - aslocatie'!$A$2:$C$8139,2,FALSE)</f>
        <v>#N/A</v>
      </c>
      <c r="BT91" s="93" t="e">
        <f>VLOOKUP($BS91,aslocaties_v01!$C$3:$AA$349,MATCH($K$3/10,aslocaties_v01!$C$2:$X$2),FALSE)</f>
        <v>#N/A</v>
      </c>
      <c r="BU91" s="93" t="e">
        <f>VLOOKUP(BS91,aslocaties_v01!$C$3:$AA$349,MATCH($K$3,aslocaties_v01!$C$2:$X$2),FALSE)</f>
        <v>#N/A</v>
      </c>
      <c r="BV91" s="93" t="e">
        <f>VLOOKUP(BS91,aslocaties_v01!$C$3:$AA$349,MATCH($K$3*10,aslocaties_v01!$C$2:$X$2),FALSE)</f>
        <v>#N/A</v>
      </c>
      <c r="BW91" s="93" t="e">
        <f t="shared" si="55"/>
        <v>#N/A</v>
      </c>
      <c r="BX91" s="93" t="e">
        <f t="shared" si="56"/>
        <v>#N/A</v>
      </c>
      <c r="BY91" s="94">
        <f t="shared" si="57"/>
        <v>999</v>
      </c>
      <c r="BZ91" s="94">
        <f t="shared" si="58"/>
        <v>999</v>
      </c>
      <c r="CA91" s="94" t="e">
        <f t="shared" si="59"/>
        <v>#N/A</v>
      </c>
      <c r="CB91" t="e">
        <f t="shared" si="60"/>
        <v>#N/A</v>
      </c>
      <c r="CC91" s="58" t="e">
        <f t="shared" si="61"/>
        <v>#N/A</v>
      </c>
      <c r="CD91" s="95" t="e">
        <f t="shared" si="62"/>
        <v>#N/A</v>
      </c>
      <c r="CE91" s="96" t="b">
        <f t="shared" si="63"/>
        <v>1</v>
      </c>
      <c r="CF91" t="e">
        <f t="shared" si="64"/>
        <v>#DIV/0!</v>
      </c>
      <c r="CG91" t="e">
        <f t="shared" si="65"/>
        <v>#DIV/0!</v>
      </c>
      <c r="CH91" s="84" t="b">
        <f t="shared" si="66"/>
        <v>0</v>
      </c>
      <c r="CI91" t="str">
        <f t="shared" si="67"/>
        <v/>
      </c>
      <c r="CJ91" t="e">
        <f t="shared" si="68"/>
        <v>#DIV/0!</v>
      </c>
      <c r="CK91" t="b">
        <f t="shared" si="69"/>
        <v>1</v>
      </c>
      <c r="CL91" s="84" t="e">
        <f t="shared" si="70"/>
        <v>#DIV/0!</v>
      </c>
      <c r="CM91" t="e">
        <f t="shared" si="71"/>
        <v>#DIV/0!</v>
      </c>
      <c r="CN91" t="e">
        <f t="shared" si="72"/>
        <v>#DIV/0!</v>
      </c>
      <c r="CO91" s="84">
        <f t="shared" si="73"/>
        <v>-1</v>
      </c>
      <c r="CP91" t="b">
        <f t="shared" si="74"/>
        <v>1</v>
      </c>
      <c r="CQ91" s="96" t="b">
        <f t="shared" si="75"/>
        <v>1</v>
      </c>
      <c r="CR91" t="b">
        <f t="shared" si="76"/>
        <v>1</v>
      </c>
      <c r="CS91" t="b">
        <f t="shared" si="77"/>
        <v>1</v>
      </c>
      <c r="CT91" t="b">
        <f t="shared" si="78"/>
        <v>1</v>
      </c>
      <c r="CU91" t="b">
        <f t="shared" si="79"/>
        <v>1</v>
      </c>
      <c r="CV91" s="84" t="b">
        <f t="shared" si="80"/>
        <v>1</v>
      </c>
      <c r="CW91" t="b">
        <f t="shared" si="81"/>
        <v>1</v>
      </c>
      <c r="CX91" t="b">
        <f t="shared" si="82"/>
        <v>1</v>
      </c>
      <c r="CY91" t="b">
        <f t="shared" si="83"/>
        <v>1</v>
      </c>
      <c r="CZ91" t="b">
        <f t="shared" si="84"/>
        <v>1</v>
      </c>
      <c r="DA91" s="84">
        <f t="shared" si="85"/>
        <v>0</v>
      </c>
      <c r="DB91" t="e">
        <f t="shared" si="86"/>
        <v>#N/A</v>
      </c>
    </row>
    <row r="92" spans="1:106" ht="13.5" thickBot="1">
      <c r="A92" s="9">
        <v>710</v>
      </c>
      <c r="B92" s="3">
        <v>1</v>
      </c>
      <c r="C92" s="3" t="s">
        <v>540</v>
      </c>
      <c r="D92" s="3" t="s">
        <v>12</v>
      </c>
      <c r="E92" s="3" t="s">
        <v>12</v>
      </c>
      <c r="F92" s="3">
        <v>117823.406</v>
      </c>
      <c r="G92" s="15">
        <v>417182.34399999998</v>
      </c>
      <c r="H92" s="35" t="str">
        <f t="shared" si="44"/>
        <v>ja</v>
      </c>
      <c r="I92" s="155" t="s">
        <v>2402</v>
      </c>
      <c r="J92" s="20" t="s">
        <v>456</v>
      </c>
      <c r="K92" s="97">
        <v>10000</v>
      </c>
      <c r="L92" s="28">
        <f t="shared" si="6"/>
        <v>0.24</v>
      </c>
      <c r="M92" s="28">
        <f t="shared" si="50"/>
        <v>0</v>
      </c>
      <c r="N92" s="56">
        <f t="shared" si="45"/>
        <v>0</v>
      </c>
      <c r="O92" s="33">
        <f t="shared" si="51"/>
        <v>50.67060746624486</v>
      </c>
      <c r="P92" s="37">
        <f t="shared" si="46"/>
        <v>108.82518716275315</v>
      </c>
      <c r="Q92" s="9" t="s">
        <v>12</v>
      </c>
      <c r="R92" s="55" t="s">
        <v>12</v>
      </c>
      <c r="S92" s="55">
        <v>2.8039999999999998</v>
      </c>
      <c r="T92" s="55">
        <v>2.9830000000000001</v>
      </c>
      <c r="U92" s="55">
        <v>3.1709999999999998</v>
      </c>
      <c r="V92" s="3">
        <v>3.351</v>
      </c>
      <c r="W92" s="3">
        <v>3.5640000000000001</v>
      </c>
      <c r="X92" s="3" t="s">
        <v>12</v>
      </c>
      <c r="Y92" s="3">
        <v>4.0149999999999997</v>
      </c>
      <c r="Z92" s="15" t="s">
        <v>12</v>
      </c>
      <c r="AA92" s="10">
        <f t="shared" si="47"/>
        <v>3.5640000000000001</v>
      </c>
      <c r="AB92" s="9">
        <f t="shared" si="48"/>
        <v>0.39300000000000024</v>
      </c>
      <c r="AC92" s="10">
        <f t="shared" si="49"/>
        <v>0.45099999999999962</v>
      </c>
      <c r="AD92" s="9"/>
      <c r="AE92" s="55"/>
      <c r="AF92" s="55"/>
      <c r="AG92" s="55"/>
      <c r="AH92" s="55"/>
      <c r="AI92" s="3"/>
      <c r="AJ92" s="3"/>
      <c r="AK92" s="3"/>
      <c r="AL92" s="3"/>
      <c r="AM92" s="15"/>
      <c r="AN92" s="10"/>
      <c r="AO92" s="9"/>
      <c r="AP92" s="10"/>
      <c r="AQ92" s="9"/>
      <c r="AR92" s="55"/>
      <c r="AS92" s="55"/>
      <c r="AT92" s="55"/>
      <c r="AU92" s="55"/>
      <c r="AV92" s="3"/>
      <c r="AW92" s="3"/>
      <c r="AX92" s="3"/>
      <c r="AY92" s="3"/>
      <c r="AZ92" s="15"/>
      <c r="BA92" s="10"/>
      <c r="BB92" s="9"/>
      <c r="BC92" s="10"/>
      <c r="BD92" s="9"/>
      <c r="BE92" s="3"/>
      <c r="BF92" s="15"/>
      <c r="BG92" s="15"/>
      <c r="BH92" s="9"/>
      <c r="BI92" s="10"/>
      <c r="BJ92" s="9"/>
      <c r="BK92" s="3"/>
      <c r="BL92" s="15"/>
      <c r="BM92" s="15"/>
      <c r="BN92" s="9"/>
      <c r="BO92" s="10"/>
      <c r="BP92">
        <f t="shared" si="52"/>
        <v>0</v>
      </c>
      <c r="BQ92" s="93">
        <f t="shared" si="53"/>
        <v>0</v>
      </c>
      <c r="BR92" s="93">
        <f t="shared" si="54"/>
        <v>0</v>
      </c>
      <c r="BS92" s="93" t="e">
        <f>VLOOKUP(C92,'Koppeling locatie - aslocatie'!$A$2:$C$8139,2,FALSE)</f>
        <v>#N/A</v>
      </c>
      <c r="BT92" s="93" t="e">
        <f>VLOOKUP($BS92,aslocaties_v01!$C$3:$AA$349,MATCH($K$3/10,aslocaties_v01!$C$2:$X$2),FALSE)</f>
        <v>#N/A</v>
      </c>
      <c r="BU92" s="93" t="e">
        <f>VLOOKUP(BS92,aslocaties_v01!$C$3:$AA$349,MATCH($K$3,aslocaties_v01!$C$2:$X$2),FALSE)</f>
        <v>#N/A</v>
      </c>
      <c r="BV92" s="93" t="e">
        <f>VLOOKUP(BS92,aslocaties_v01!$C$3:$AA$349,MATCH($K$3*10,aslocaties_v01!$C$2:$X$2),FALSE)</f>
        <v>#N/A</v>
      </c>
      <c r="BW92" s="93" t="e">
        <f t="shared" si="55"/>
        <v>#N/A</v>
      </c>
      <c r="BX92" s="93" t="e">
        <f t="shared" si="56"/>
        <v>#N/A</v>
      </c>
      <c r="BY92" s="94">
        <f t="shared" si="57"/>
        <v>999</v>
      </c>
      <c r="BZ92" s="94">
        <f t="shared" si="58"/>
        <v>999</v>
      </c>
      <c r="CA92" s="94" t="e">
        <f t="shared" si="59"/>
        <v>#N/A</v>
      </c>
      <c r="CB92" t="e">
        <f t="shared" si="60"/>
        <v>#N/A</v>
      </c>
      <c r="CC92" s="58" t="e">
        <f t="shared" si="61"/>
        <v>#N/A</v>
      </c>
      <c r="CD92" s="95" t="e">
        <f t="shared" si="62"/>
        <v>#N/A</v>
      </c>
      <c r="CE92" s="96" t="b">
        <f t="shared" si="63"/>
        <v>1</v>
      </c>
      <c r="CF92" t="e">
        <f t="shared" si="64"/>
        <v>#DIV/0!</v>
      </c>
      <c r="CG92" t="e">
        <f t="shared" si="65"/>
        <v>#DIV/0!</v>
      </c>
      <c r="CH92" s="84" t="b">
        <f t="shared" si="66"/>
        <v>0</v>
      </c>
      <c r="CI92" t="str">
        <f t="shared" si="67"/>
        <v/>
      </c>
      <c r="CJ92" t="e">
        <f t="shared" si="68"/>
        <v>#DIV/0!</v>
      </c>
      <c r="CK92" t="b">
        <f t="shared" si="69"/>
        <v>1</v>
      </c>
      <c r="CL92" s="84" t="e">
        <f t="shared" si="70"/>
        <v>#DIV/0!</v>
      </c>
      <c r="CM92" t="e">
        <f t="shared" si="71"/>
        <v>#DIV/0!</v>
      </c>
      <c r="CN92" t="e">
        <f t="shared" si="72"/>
        <v>#DIV/0!</v>
      </c>
      <c r="CO92" s="84">
        <f t="shared" si="73"/>
        <v>-1</v>
      </c>
      <c r="CP92" t="b">
        <f t="shared" si="74"/>
        <v>1</v>
      </c>
      <c r="CQ92" s="96" t="b">
        <f t="shared" si="75"/>
        <v>1</v>
      </c>
      <c r="CR92" t="b">
        <f t="shared" si="76"/>
        <v>1</v>
      </c>
      <c r="CS92" t="b">
        <f t="shared" si="77"/>
        <v>1</v>
      </c>
      <c r="CT92" t="b">
        <f t="shared" si="78"/>
        <v>1</v>
      </c>
      <c r="CU92" t="b">
        <f t="shared" si="79"/>
        <v>1</v>
      </c>
      <c r="CV92" s="84" t="b">
        <f t="shared" si="80"/>
        <v>1</v>
      </c>
      <c r="CW92" t="b">
        <f t="shared" si="81"/>
        <v>1</v>
      </c>
      <c r="CX92" t="b">
        <f t="shared" si="82"/>
        <v>1</v>
      </c>
      <c r="CY92" t="b">
        <f t="shared" si="83"/>
        <v>1</v>
      </c>
      <c r="CZ92" t="b">
        <f t="shared" si="84"/>
        <v>1</v>
      </c>
      <c r="DA92" s="84">
        <f t="shared" si="85"/>
        <v>0</v>
      </c>
      <c r="DB92" t="e">
        <f t="shared" si="86"/>
        <v>#N/A</v>
      </c>
    </row>
    <row r="93" spans="1:106" ht="13.5" thickBot="1">
      <c r="A93" s="9">
        <v>711</v>
      </c>
      <c r="B93" s="3">
        <v>1</v>
      </c>
      <c r="C93" s="3" t="s">
        <v>541</v>
      </c>
      <c r="D93" s="3" t="s">
        <v>12</v>
      </c>
      <c r="E93" s="3" t="s">
        <v>12</v>
      </c>
      <c r="F93" s="3">
        <v>117850.711</v>
      </c>
      <c r="G93" s="15">
        <v>417287.68800000002</v>
      </c>
      <c r="H93" s="35" t="str">
        <f t="shared" si="44"/>
        <v>ja</v>
      </c>
      <c r="I93" s="155" t="s">
        <v>2402</v>
      </c>
      <c r="J93" s="20" t="s">
        <v>456</v>
      </c>
      <c r="K93" s="97">
        <v>10000</v>
      </c>
      <c r="L93" s="28">
        <f t="shared" si="6"/>
        <v>0.24</v>
      </c>
      <c r="M93" s="28">
        <f t="shared" si="50"/>
        <v>0</v>
      </c>
      <c r="N93" s="56">
        <f t="shared" si="45"/>
        <v>0</v>
      </c>
      <c r="O93" s="33">
        <f t="shared" si="51"/>
        <v>108.82518716275315</v>
      </c>
      <c r="P93" s="37">
        <f t="shared" si="46"/>
        <v>99.490264136724818</v>
      </c>
      <c r="Q93" s="9" t="s">
        <v>12</v>
      </c>
      <c r="R93" s="55" t="s">
        <v>12</v>
      </c>
      <c r="S93" s="55">
        <v>2.7679999999999998</v>
      </c>
      <c r="T93" s="55">
        <v>2.9420000000000002</v>
      </c>
      <c r="U93" s="55">
        <v>3.129</v>
      </c>
      <c r="V93" s="3">
        <v>3.3050000000000002</v>
      </c>
      <c r="W93" s="3">
        <v>3.5110000000000001</v>
      </c>
      <c r="X93" s="3" t="s">
        <v>12</v>
      </c>
      <c r="Y93" s="3">
        <v>3.944</v>
      </c>
      <c r="Z93" s="15" t="s">
        <v>12</v>
      </c>
      <c r="AA93" s="10">
        <f t="shared" si="47"/>
        <v>3.5110000000000001</v>
      </c>
      <c r="AB93" s="9">
        <f t="shared" si="48"/>
        <v>0.38200000000000012</v>
      </c>
      <c r="AC93" s="10">
        <f t="shared" si="49"/>
        <v>0.43299999999999983</v>
      </c>
      <c r="AD93" s="9"/>
      <c r="AE93" s="55"/>
      <c r="AF93" s="55"/>
      <c r="AG93" s="55"/>
      <c r="AH93" s="55"/>
      <c r="AI93" s="3"/>
      <c r="AJ93" s="3"/>
      <c r="AK93" s="3"/>
      <c r="AL93" s="3"/>
      <c r="AM93" s="15"/>
      <c r="AN93" s="10"/>
      <c r="AO93" s="9"/>
      <c r="AP93" s="10"/>
      <c r="AQ93" s="9"/>
      <c r="AR93" s="55"/>
      <c r="AS93" s="55"/>
      <c r="AT93" s="55"/>
      <c r="AU93" s="55"/>
      <c r="AV93" s="3"/>
      <c r="AW93" s="3"/>
      <c r="AX93" s="3"/>
      <c r="AY93" s="3"/>
      <c r="AZ93" s="15"/>
      <c r="BA93" s="10"/>
      <c r="BB93" s="9"/>
      <c r="BC93" s="10"/>
      <c r="BD93" s="9"/>
      <c r="BE93" s="3"/>
      <c r="BF93" s="15"/>
      <c r="BG93" s="15"/>
      <c r="BH93" s="9"/>
      <c r="BI93" s="10"/>
      <c r="BJ93" s="9"/>
      <c r="BK93" s="3"/>
      <c r="BL93" s="15"/>
      <c r="BM93" s="15"/>
      <c r="BN93" s="9"/>
      <c r="BO93" s="10"/>
      <c r="BP93">
        <f t="shared" si="52"/>
        <v>0</v>
      </c>
      <c r="BQ93" s="93">
        <f t="shared" si="53"/>
        <v>0</v>
      </c>
      <c r="BR93" s="93">
        <f t="shared" si="54"/>
        <v>0</v>
      </c>
      <c r="BS93" s="93" t="e">
        <f>VLOOKUP(C93,'Koppeling locatie - aslocatie'!$A$2:$C$8139,2,FALSE)</f>
        <v>#N/A</v>
      </c>
      <c r="BT93" s="93" t="e">
        <f>VLOOKUP($BS93,aslocaties_v01!$C$3:$AA$349,MATCH($K$3/10,aslocaties_v01!$C$2:$X$2),FALSE)</f>
        <v>#N/A</v>
      </c>
      <c r="BU93" s="93" t="e">
        <f>VLOOKUP(BS93,aslocaties_v01!$C$3:$AA$349,MATCH($K$3,aslocaties_v01!$C$2:$X$2),FALSE)</f>
        <v>#N/A</v>
      </c>
      <c r="BV93" s="93" t="e">
        <f>VLOOKUP(BS93,aslocaties_v01!$C$3:$AA$349,MATCH($K$3*10,aslocaties_v01!$C$2:$X$2),FALSE)</f>
        <v>#N/A</v>
      </c>
      <c r="BW93" s="93" t="e">
        <f t="shared" si="55"/>
        <v>#N/A</v>
      </c>
      <c r="BX93" s="93" t="e">
        <f t="shared" si="56"/>
        <v>#N/A</v>
      </c>
      <c r="BY93" s="94">
        <f t="shared" si="57"/>
        <v>999</v>
      </c>
      <c r="BZ93" s="94">
        <f t="shared" si="58"/>
        <v>999</v>
      </c>
      <c r="CA93" s="94" t="e">
        <f t="shared" si="59"/>
        <v>#N/A</v>
      </c>
      <c r="CB93" t="e">
        <f t="shared" si="60"/>
        <v>#N/A</v>
      </c>
      <c r="CC93" s="58" t="e">
        <f t="shared" si="61"/>
        <v>#N/A</v>
      </c>
      <c r="CD93" s="95" t="e">
        <f t="shared" si="62"/>
        <v>#N/A</v>
      </c>
      <c r="CE93" s="96" t="b">
        <f t="shared" si="63"/>
        <v>1</v>
      </c>
      <c r="CF93" t="e">
        <f t="shared" si="64"/>
        <v>#DIV/0!</v>
      </c>
      <c r="CG93" t="e">
        <f t="shared" si="65"/>
        <v>#DIV/0!</v>
      </c>
      <c r="CH93" s="84" t="b">
        <f t="shared" si="66"/>
        <v>0</v>
      </c>
      <c r="CI93" t="str">
        <f t="shared" si="67"/>
        <v/>
      </c>
      <c r="CJ93" t="e">
        <f t="shared" si="68"/>
        <v>#DIV/0!</v>
      </c>
      <c r="CK93" t="b">
        <f t="shared" si="69"/>
        <v>1</v>
      </c>
      <c r="CL93" s="84" t="e">
        <f t="shared" si="70"/>
        <v>#DIV/0!</v>
      </c>
      <c r="CM93" t="e">
        <f t="shared" si="71"/>
        <v>#DIV/0!</v>
      </c>
      <c r="CN93" t="e">
        <f t="shared" si="72"/>
        <v>#DIV/0!</v>
      </c>
      <c r="CO93" s="84">
        <f t="shared" si="73"/>
        <v>-1</v>
      </c>
      <c r="CP93" t="b">
        <f t="shared" si="74"/>
        <v>1</v>
      </c>
      <c r="CQ93" s="96" t="b">
        <f t="shared" si="75"/>
        <v>1</v>
      </c>
      <c r="CR93" t="b">
        <f t="shared" si="76"/>
        <v>1</v>
      </c>
      <c r="CS93" t="b">
        <f t="shared" si="77"/>
        <v>1</v>
      </c>
      <c r="CT93" t="b">
        <f t="shared" si="78"/>
        <v>1</v>
      </c>
      <c r="CU93" t="b">
        <f t="shared" si="79"/>
        <v>1</v>
      </c>
      <c r="CV93" s="84" t="b">
        <f t="shared" si="80"/>
        <v>1</v>
      </c>
      <c r="CW93" t="b">
        <f t="shared" si="81"/>
        <v>1</v>
      </c>
      <c r="CX93" t="b">
        <f t="shared" si="82"/>
        <v>1</v>
      </c>
      <c r="CY93" t="b">
        <f t="shared" si="83"/>
        <v>1</v>
      </c>
      <c r="CZ93" t="b">
        <f t="shared" si="84"/>
        <v>1</v>
      </c>
      <c r="DA93" s="84">
        <f t="shared" si="85"/>
        <v>0</v>
      </c>
      <c r="DB93" t="e">
        <f t="shared" si="86"/>
        <v>#N/A</v>
      </c>
    </row>
    <row r="94" spans="1:106" ht="13.5" thickBot="1">
      <c r="A94" s="9">
        <v>712</v>
      </c>
      <c r="B94" s="3">
        <v>1</v>
      </c>
      <c r="C94" s="3" t="s">
        <v>542</v>
      </c>
      <c r="D94" s="3" t="s">
        <v>12</v>
      </c>
      <c r="E94" s="3" t="s">
        <v>12</v>
      </c>
      <c r="F94" s="3">
        <v>117838.094</v>
      </c>
      <c r="G94" s="15">
        <v>417386.375</v>
      </c>
      <c r="H94" s="35" t="str">
        <f t="shared" si="44"/>
        <v>ja</v>
      </c>
      <c r="I94" s="155" t="s">
        <v>2402</v>
      </c>
      <c r="J94" s="20" t="s">
        <v>456</v>
      </c>
      <c r="K94" s="97">
        <v>10000</v>
      </c>
      <c r="L94" s="28">
        <f t="shared" si="6"/>
        <v>0.24</v>
      </c>
      <c r="M94" s="28">
        <f t="shared" si="50"/>
        <v>0</v>
      </c>
      <c r="N94" s="56">
        <f t="shared" si="45"/>
        <v>0</v>
      </c>
      <c r="O94" s="33">
        <f t="shared" si="51"/>
        <v>99.490264136724818</v>
      </c>
      <c r="P94" s="37">
        <f t="shared" si="46"/>
        <v>97.36484956079039</v>
      </c>
      <c r="Q94" s="9" t="s">
        <v>12</v>
      </c>
      <c r="R94" s="55" t="s">
        <v>12</v>
      </c>
      <c r="S94" s="55">
        <v>2.7669999999999999</v>
      </c>
      <c r="T94" s="55">
        <v>2.9409999999999998</v>
      </c>
      <c r="U94" s="55">
        <v>3.1280000000000001</v>
      </c>
      <c r="V94" s="3">
        <v>3.3039999999999998</v>
      </c>
      <c r="W94" s="3">
        <v>3.51</v>
      </c>
      <c r="X94" s="3" t="s">
        <v>12</v>
      </c>
      <c r="Y94" s="3">
        <v>3.9430000000000001</v>
      </c>
      <c r="Z94" s="15" t="s">
        <v>12</v>
      </c>
      <c r="AA94" s="10">
        <f t="shared" si="47"/>
        <v>3.51</v>
      </c>
      <c r="AB94" s="9">
        <f t="shared" si="48"/>
        <v>0.38199999999999967</v>
      </c>
      <c r="AC94" s="10">
        <f t="shared" si="49"/>
        <v>0.43300000000000027</v>
      </c>
      <c r="AD94" s="9"/>
      <c r="AE94" s="55"/>
      <c r="AF94" s="55"/>
      <c r="AG94" s="55"/>
      <c r="AH94" s="55"/>
      <c r="AI94" s="3"/>
      <c r="AJ94" s="3"/>
      <c r="AK94" s="3"/>
      <c r="AL94" s="3"/>
      <c r="AM94" s="15"/>
      <c r="AN94" s="10"/>
      <c r="AO94" s="9"/>
      <c r="AP94" s="10"/>
      <c r="AQ94" s="9"/>
      <c r="AR94" s="55"/>
      <c r="AS94" s="55"/>
      <c r="AT94" s="55"/>
      <c r="AU94" s="55"/>
      <c r="AV94" s="3"/>
      <c r="AW94" s="3"/>
      <c r="AX94" s="3"/>
      <c r="AY94" s="3"/>
      <c r="AZ94" s="15"/>
      <c r="BA94" s="10"/>
      <c r="BB94" s="9"/>
      <c r="BC94" s="10"/>
      <c r="BD94" s="9"/>
      <c r="BE94" s="3"/>
      <c r="BF94" s="15"/>
      <c r="BG94" s="15"/>
      <c r="BH94" s="9"/>
      <c r="BI94" s="10"/>
      <c r="BJ94" s="9"/>
      <c r="BK94" s="3"/>
      <c r="BL94" s="15"/>
      <c r="BM94" s="15"/>
      <c r="BN94" s="9"/>
      <c r="BO94" s="10"/>
      <c r="BP94">
        <f t="shared" si="52"/>
        <v>0</v>
      </c>
      <c r="BQ94" s="93">
        <f t="shared" si="53"/>
        <v>0</v>
      </c>
      <c r="BR94" s="93">
        <f t="shared" si="54"/>
        <v>0</v>
      </c>
      <c r="BS94" s="93" t="e">
        <f>VLOOKUP(C94,'Koppeling locatie - aslocatie'!$A$2:$C$8139,2,FALSE)</f>
        <v>#N/A</v>
      </c>
      <c r="BT94" s="93" t="e">
        <f>VLOOKUP($BS94,aslocaties_v01!$C$3:$AA$349,MATCH($K$3/10,aslocaties_v01!$C$2:$X$2),FALSE)</f>
        <v>#N/A</v>
      </c>
      <c r="BU94" s="93" t="e">
        <f>VLOOKUP(BS94,aslocaties_v01!$C$3:$AA$349,MATCH($K$3,aslocaties_v01!$C$2:$X$2),FALSE)</f>
        <v>#N/A</v>
      </c>
      <c r="BV94" s="93" t="e">
        <f>VLOOKUP(BS94,aslocaties_v01!$C$3:$AA$349,MATCH($K$3*10,aslocaties_v01!$C$2:$X$2),FALSE)</f>
        <v>#N/A</v>
      </c>
      <c r="BW94" s="93" t="e">
        <f t="shared" si="55"/>
        <v>#N/A</v>
      </c>
      <c r="BX94" s="93" t="e">
        <f t="shared" si="56"/>
        <v>#N/A</v>
      </c>
      <c r="BY94" s="94">
        <f t="shared" si="57"/>
        <v>999</v>
      </c>
      <c r="BZ94" s="94">
        <f t="shared" si="58"/>
        <v>999</v>
      </c>
      <c r="CA94" s="94" t="e">
        <f t="shared" si="59"/>
        <v>#N/A</v>
      </c>
      <c r="CB94" t="e">
        <f t="shared" si="60"/>
        <v>#N/A</v>
      </c>
      <c r="CC94" s="58" t="e">
        <f t="shared" si="61"/>
        <v>#N/A</v>
      </c>
      <c r="CD94" s="95" t="e">
        <f t="shared" si="62"/>
        <v>#N/A</v>
      </c>
      <c r="CE94" s="96" t="b">
        <f t="shared" si="63"/>
        <v>1</v>
      </c>
      <c r="CF94" t="e">
        <f t="shared" si="64"/>
        <v>#DIV/0!</v>
      </c>
      <c r="CG94" t="e">
        <f t="shared" si="65"/>
        <v>#DIV/0!</v>
      </c>
      <c r="CH94" s="84" t="b">
        <f t="shared" si="66"/>
        <v>0</v>
      </c>
      <c r="CI94" t="str">
        <f t="shared" si="67"/>
        <v/>
      </c>
      <c r="CJ94" t="e">
        <f t="shared" si="68"/>
        <v>#DIV/0!</v>
      </c>
      <c r="CK94" t="b">
        <f t="shared" si="69"/>
        <v>1</v>
      </c>
      <c r="CL94" s="84" t="e">
        <f t="shared" si="70"/>
        <v>#DIV/0!</v>
      </c>
      <c r="CM94" t="e">
        <f t="shared" si="71"/>
        <v>#DIV/0!</v>
      </c>
      <c r="CN94" t="e">
        <f t="shared" si="72"/>
        <v>#DIV/0!</v>
      </c>
      <c r="CO94" s="84">
        <f t="shared" si="73"/>
        <v>-1</v>
      </c>
      <c r="CP94" t="b">
        <f t="shared" si="74"/>
        <v>1</v>
      </c>
      <c r="CQ94" s="96" t="b">
        <f t="shared" si="75"/>
        <v>1</v>
      </c>
      <c r="CR94" t="b">
        <f t="shared" si="76"/>
        <v>1</v>
      </c>
      <c r="CS94" t="b">
        <f t="shared" si="77"/>
        <v>1</v>
      </c>
      <c r="CT94" t="b">
        <f t="shared" si="78"/>
        <v>1</v>
      </c>
      <c r="CU94" t="b">
        <f t="shared" si="79"/>
        <v>1</v>
      </c>
      <c r="CV94" s="84" t="b">
        <f t="shared" si="80"/>
        <v>1</v>
      </c>
      <c r="CW94" t="b">
        <f t="shared" si="81"/>
        <v>1</v>
      </c>
      <c r="CX94" t="b">
        <f t="shared" si="82"/>
        <v>1</v>
      </c>
      <c r="CY94" t="b">
        <f t="shared" si="83"/>
        <v>1</v>
      </c>
      <c r="CZ94" t="b">
        <f t="shared" si="84"/>
        <v>1</v>
      </c>
      <c r="DA94" s="84">
        <f t="shared" si="85"/>
        <v>0</v>
      </c>
      <c r="DB94" t="e">
        <f t="shared" si="86"/>
        <v>#N/A</v>
      </c>
    </row>
    <row r="95" spans="1:106" ht="13.5" thickBot="1">
      <c r="A95" s="9">
        <v>713</v>
      </c>
      <c r="B95" s="3">
        <v>1</v>
      </c>
      <c r="C95" s="3" t="s">
        <v>543</v>
      </c>
      <c r="D95" s="3" t="s">
        <v>12</v>
      </c>
      <c r="E95" s="3" t="s">
        <v>12</v>
      </c>
      <c r="F95" s="3">
        <v>117826.625</v>
      </c>
      <c r="G95" s="15">
        <v>417483.06199999998</v>
      </c>
      <c r="H95" s="35" t="str">
        <f t="shared" si="44"/>
        <v>ja</v>
      </c>
      <c r="I95" s="155" t="s">
        <v>2402</v>
      </c>
      <c r="J95" s="20" t="s">
        <v>456</v>
      </c>
      <c r="K95" s="97">
        <v>10000</v>
      </c>
      <c r="L95" s="28">
        <f t="shared" si="6"/>
        <v>0.24</v>
      </c>
      <c r="M95" s="28">
        <f t="shared" si="50"/>
        <v>0</v>
      </c>
      <c r="N95" s="56">
        <f t="shared" si="45"/>
        <v>0</v>
      </c>
      <c r="O95" s="33">
        <f t="shared" si="51"/>
        <v>97.36484956079039</v>
      </c>
      <c r="P95" s="37">
        <f t="shared" si="46"/>
        <v>103.1480534474975</v>
      </c>
      <c r="Q95" s="9" t="s">
        <v>12</v>
      </c>
      <c r="R95" s="55" t="s">
        <v>12</v>
      </c>
      <c r="S95" s="55">
        <v>2.8220000000000001</v>
      </c>
      <c r="T95" s="55">
        <v>2.9990000000000001</v>
      </c>
      <c r="U95" s="55">
        <v>3.1840000000000002</v>
      </c>
      <c r="V95" s="3">
        <v>3.3540000000000001</v>
      </c>
      <c r="W95" s="3">
        <v>3.552</v>
      </c>
      <c r="X95" s="3" t="s">
        <v>12</v>
      </c>
      <c r="Y95" s="3">
        <v>3.9660000000000002</v>
      </c>
      <c r="Z95" s="15" t="s">
        <v>12</v>
      </c>
      <c r="AA95" s="10">
        <f t="shared" si="47"/>
        <v>3.552</v>
      </c>
      <c r="AB95" s="9">
        <f t="shared" si="48"/>
        <v>0.36799999999999988</v>
      </c>
      <c r="AC95" s="10">
        <f t="shared" si="49"/>
        <v>0.41400000000000015</v>
      </c>
      <c r="AD95" s="9"/>
      <c r="AE95" s="55"/>
      <c r="AF95" s="55"/>
      <c r="AG95" s="55"/>
      <c r="AH95" s="55"/>
      <c r="AI95" s="3"/>
      <c r="AJ95" s="3"/>
      <c r="AK95" s="3"/>
      <c r="AL95" s="3"/>
      <c r="AM95" s="15"/>
      <c r="AN95" s="10"/>
      <c r="AO95" s="9"/>
      <c r="AP95" s="10"/>
      <c r="AQ95" s="9"/>
      <c r="AR95" s="55"/>
      <c r="AS95" s="55"/>
      <c r="AT95" s="55"/>
      <c r="AU95" s="55"/>
      <c r="AV95" s="3"/>
      <c r="AW95" s="3"/>
      <c r="AX95" s="3"/>
      <c r="AY95" s="3"/>
      <c r="AZ95" s="15"/>
      <c r="BA95" s="10"/>
      <c r="BB95" s="9"/>
      <c r="BC95" s="10"/>
      <c r="BD95" s="9"/>
      <c r="BE95" s="3"/>
      <c r="BF95" s="15"/>
      <c r="BG95" s="15"/>
      <c r="BH95" s="9"/>
      <c r="BI95" s="10"/>
      <c r="BJ95" s="9"/>
      <c r="BK95" s="3"/>
      <c r="BL95" s="15"/>
      <c r="BM95" s="15"/>
      <c r="BN95" s="9"/>
      <c r="BO95" s="10"/>
      <c r="BP95">
        <f t="shared" si="52"/>
        <v>0</v>
      </c>
      <c r="BQ95" s="93">
        <f t="shared" si="53"/>
        <v>0</v>
      </c>
      <c r="BR95" s="93">
        <f t="shared" si="54"/>
        <v>0</v>
      </c>
      <c r="BS95" s="93" t="e">
        <f>VLOOKUP(C95,'Koppeling locatie - aslocatie'!$A$2:$C$8139,2,FALSE)</f>
        <v>#N/A</v>
      </c>
      <c r="BT95" s="93" t="e">
        <f>VLOOKUP($BS95,aslocaties_v01!$C$3:$AA$349,MATCH($K$3/10,aslocaties_v01!$C$2:$X$2),FALSE)</f>
        <v>#N/A</v>
      </c>
      <c r="BU95" s="93" t="e">
        <f>VLOOKUP(BS95,aslocaties_v01!$C$3:$AA$349,MATCH($K$3,aslocaties_v01!$C$2:$X$2),FALSE)</f>
        <v>#N/A</v>
      </c>
      <c r="BV95" s="93" t="e">
        <f>VLOOKUP(BS95,aslocaties_v01!$C$3:$AA$349,MATCH($K$3*10,aslocaties_v01!$C$2:$X$2),FALSE)</f>
        <v>#N/A</v>
      </c>
      <c r="BW95" s="93" t="e">
        <f t="shared" si="55"/>
        <v>#N/A</v>
      </c>
      <c r="BX95" s="93" t="e">
        <f t="shared" si="56"/>
        <v>#N/A</v>
      </c>
      <c r="BY95" s="94">
        <f t="shared" si="57"/>
        <v>999</v>
      </c>
      <c r="BZ95" s="94">
        <f t="shared" si="58"/>
        <v>999</v>
      </c>
      <c r="CA95" s="94" t="e">
        <f t="shared" si="59"/>
        <v>#N/A</v>
      </c>
      <c r="CB95" t="e">
        <f t="shared" si="60"/>
        <v>#N/A</v>
      </c>
      <c r="CC95" s="58" t="e">
        <f t="shared" si="61"/>
        <v>#N/A</v>
      </c>
      <c r="CD95" s="95" t="e">
        <f t="shared" si="62"/>
        <v>#N/A</v>
      </c>
      <c r="CE95" s="96" t="b">
        <f t="shared" si="63"/>
        <v>1</v>
      </c>
      <c r="CF95" t="e">
        <f t="shared" si="64"/>
        <v>#DIV/0!</v>
      </c>
      <c r="CG95" t="e">
        <f t="shared" si="65"/>
        <v>#DIV/0!</v>
      </c>
      <c r="CH95" s="84" t="b">
        <f t="shared" si="66"/>
        <v>0</v>
      </c>
      <c r="CI95" t="str">
        <f t="shared" si="67"/>
        <v/>
      </c>
      <c r="CJ95" t="e">
        <f t="shared" si="68"/>
        <v>#DIV/0!</v>
      </c>
      <c r="CK95" t="b">
        <f t="shared" si="69"/>
        <v>1</v>
      </c>
      <c r="CL95" s="84" t="e">
        <f t="shared" si="70"/>
        <v>#DIV/0!</v>
      </c>
      <c r="CM95" t="e">
        <f t="shared" si="71"/>
        <v>#DIV/0!</v>
      </c>
      <c r="CN95" t="e">
        <f t="shared" si="72"/>
        <v>#DIV/0!</v>
      </c>
      <c r="CO95" s="84">
        <f t="shared" si="73"/>
        <v>-1</v>
      </c>
      <c r="CP95" t="b">
        <f t="shared" si="74"/>
        <v>1</v>
      </c>
      <c r="CQ95" s="96" t="b">
        <f t="shared" si="75"/>
        <v>1</v>
      </c>
      <c r="CR95" t="b">
        <f t="shared" si="76"/>
        <v>1</v>
      </c>
      <c r="CS95" t="b">
        <f t="shared" si="77"/>
        <v>1</v>
      </c>
      <c r="CT95" t="b">
        <f t="shared" si="78"/>
        <v>1</v>
      </c>
      <c r="CU95" t="b">
        <f t="shared" si="79"/>
        <v>1</v>
      </c>
      <c r="CV95" s="84" t="b">
        <f t="shared" si="80"/>
        <v>1</v>
      </c>
      <c r="CW95" t="b">
        <f t="shared" si="81"/>
        <v>1</v>
      </c>
      <c r="CX95" t="b">
        <f t="shared" si="82"/>
        <v>1</v>
      </c>
      <c r="CY95" t="b">
        <f t="shared" si="83"/>
        <v>1</v>
      </c>
      <c r="CZ95" t="b">
        <f t="shared" si="84"/>
        <v>1</v>
      </c>
      <c r="DA95" s="84">
        <f t="shared" si="85"/>
        <v>0</v>
      </c>
      <c r="DB95" t="e">
        <f t="shared" si="86"/>
        <v>#N/A</v>
      </c>
    </row>
    <row r="96" spans="1:106" ht="13.5" thickBot="1">
      <c r="A96" s="9">
        <v>714</v>
      </c>
      <c r="B96" s="3">
        <v>1</v>
      </c>
      <c r="C96" s="3" t="s">
        <v>544</v>
      </c>
      <c r="D96" s="3" t="s">
        <v>12</v>
      </c>
      <c r="E96" s="3" t="s">
        <v>12</v>
      </c>
      <c r="F96" s="3">
        <v>117855.68799999999</v>
      </c>
      <c r="G96" s="15">
        <v>417582.03100000002</v>
      </c>
      <c r="H96" s="35" t="str">
        <f t="shared" si="44"/>
        <v>ja</v>
      </c>
      <c r="I96" s="155" t="s">
        <v>2402</v>
      </c>
      <c r="J96" s="20" t="s">
        <v>456</v>
      </c>
      <c r="K96" s="97">
        <v>10000</v>
      </c>
      <c r="L96" s="28">
        <f t="shared" si="6"/>
        <v>0.24</v>
      </c>
      <c r="M96" s="28">
        <f t="shared" si="50"/>
        <v>0</v>
      </c>
      <c r="N96" s="56">
        <f t="shared" si="45"/>
        <v>0</v>
      </c>
      <c r="O96" s="33">
        <f t="shared" si="51"/>
        <v>103.1480534474975</v>
      </c>
      <c r="P96" s="37">
        <f t="shared" si="46"/>
        <v>1540.43762882435</v>
      </c>
      <c r="Q96" s="9" t="s">
        <v>12</v>
      </c>
      <c r="R96" s="55" t="s">
        <v>12</v>
      </c>
      <c r="S96" s="55">
        <v>2.7669999999999999</v>
      </c>
      <c r="T96" s="55">
        <v>2.9390000000000001</v>
      </c>
      <c r="U96" s="55">
        <v>3.1269999999999998</v>
      </c>
      <c r="V96" s="3">
        <v>3.3029999999999999</v>
      </c>
      <c r="W96" s="3">
        <v>3.51</v>
      </c>
      <c r="X96" s="3" t="s">
        <v>12</v>
      </c>
      <c r="Y96" s="3">
        <v>3.9409999999999998</v>
      </c>
      <c r="Z96" s="15" t="s">
        <v>12</v>
      </c>
      <c r="AA96" s="10">
        <f t="shared" si="47"/>
        <v>3.51</v>
      </c>
      <c r="AB96" s="9">
        <f t="shared" si="48"/>
        <v>0.38300000000000001</v>
      </c>
      <c r="AC96" s="10">
        <f t="shared" si="49"/>
        <v>0.43100000000000005</v>
      </c>
      <c r="AD96" s="9"/>
      <c r="AE96" s="55"/>
      <c r="AF96" s="55"/>
      <c r="AG96" s="55"/>
      <c r="AH96" s="55"/>
      <c r="AI96" s="3"/>
      <c r="AJ96" s="3"/>
      <c r="AK96" s="3"/>
      <c r="AL96" s="3"/>
      <c r="AM96" s="15"/>
      <c r="AN96" s="10"/>
      <c r="AO96" s="9"/>
      <c r="AP96" s="10"/>
      <c r="AQ96" s="9"/>
      <c r="AR96" s="55"/>
      <c r="AS96" s="55"/>
      <c r="AT96" s="55"/>
      <c r="AU96" s="55"/>
      <c r="AV96" s="3"/>
      <c r="AW96" s="3"/>
      <c r="AX96" s="3"/>
      <c r="AY96" s="3"/>
      <c r="AZ96" s="15"/>
      <c r="BA96" s="10"/>
      <c r="BB96" s="9"/>
      <c r="BC96" s="10"/>
      <c r="BD96" s="9"/>
      <c r="BE96" s="3"/>
      <c r="BF96" s="15"/>
      <c r="BG96" s="15"/>
      <c r="BH96" s="9"/>
      <c r="BI96" s="10"/>
      <c r="BJ96" s="9"/>
      <c r="BK96" s="3"/>
      <c r="BL96" s="15"/>
      <c r="BM96" s="15"/>
      <c r="BN96" s="9"/>
      <c r="BO96" s="10"/>
      <c r="BP96">
        <f t="shared" si="52"/>
        <v>0</v>
      </c>
      <c r="BQ96" s="93">
        <f t="shared" si="53"/>
        <v>0</v>
      </c>
      <c r="BR96" s="93">
        <f t="shared" si="54"/>
        <v>0</v>
      </c>
      <c r="BS96" s="93" t="e">
        <f>VLOOKUP(C96,'Koppeling locatie - aslocatie'!$A$2:$C$8139,2,FALSE)</f>
        <v>#N/A</v>
      </c>
      <c r="BT96" s="93" t="e">
        <f>VLOOKUP($BS96,aslocaties_v01!$C$3:$AA$349,MATCH($K$3/10,aslocaties_v01!$C$2:$X$2),FALSE)</f>
        <v>#N/A</v>
      </c>
      <c r="BU96" s="93" t="e">
        <f>VLOOKUP(BS96,aslocaties_v01!$C$3:$AA$349,MATCH($K$3,aslocaties_v01!$C$2:$X$2),FALSE)</f>
        <v>#N/A</v>
      </c>
      <c r="BV96" s="93" t="e">
        <f>VLOOKUP(BS96,aslocaties_v01!$C$3:$AA$349,MATCH($K$3*10,aslocaties_v01!$C$2:$X$2),FALSE)</f>
        <v>#N/A</v>
      </c>
      <c r="BW96" s="93" t="e">
        <f t="shared" si="55"/>
        <v>#N/A</v>
      </c>
      <c r="BX96" s="93" t="e">
        <f t="shared" si="56"/>
        <v>#N/A</v>
      </c>
      <c r="BY96" s="94">
        <f t="shared" si="57"/>
        <v>999</v>
      </c>
      <c r="BZ96" s="94">
        <f t="shared" si="58"/>
        <v>999</v>
      </c>
      <c r="CA96" s="94" t="e">
        <f t="shared" si="59"/>
        <v>#N/A</v>
      </c>
      <c r="CB96" t="e">
        <f t="shared" si="60"/>
        <v>#N/A</v>
      </c>
      <c r="CC96" s="58" t="e">
        <f t="shared" si="61"/>
        <v>#N/A</v>
      </c>
      <c r="CD96" s="95" t="e">
        <f t="shared" si="62"/>
        <v>#N/A</v>
      </c>
      <c r="CE96" s="96" t="b">
        <f t="shared" si="63"/>
        <v>1</v>
      </c>
      <c r="CF96" t="e">
        <f t="shared" si="64"/>
        <v>#DIV/0!</v>
      </c>
      <c r="CG96" t="e">
        <f t="shared" si="65"/>
        <v>#DIV/0!</v>
      </c>
      <c r="CH96" s="84" t="b">
        <f t="shared" si="66"/>
        <v>0</v>
      </c>
      <c r="CI96" t="str">
        <f t="shared" si="67"/>
        <v/>
      </c>
      <c r="CJ96" t="e">
        <f t="shared" si="68"/>
        <v>#DIV/0!</v>
      </c>
      <c r="CK96" t="b">
        <f t="shared" si="69"/>
        <v>1</v>
      </c>
      <c r="CL96" s="84" t="e">
        <f t="shared" si="70"/>
        <v>#DIV/0!</v>
      </c>
      <c r="CM96" t="e">
        <f t="shared" si="71"/>
        <v>#DIV/0!</v>
      </c>
      <c r="CN96" t="e">
        <f t="shared" si="72"/>
        <v>#DIV/0!</v>
      </c>
      <c r="CO96" s="84">
        <f t="shared" si="73"/>
        <v>-1</v>
      </c>
      <c r="CP96" t="b">
        <f t="shared" si="74"/>
        <v>1</v>
      </c>
      <c r="CQ96" s="96" t="b">
        <f t="shared" si="75"/>
        <v>1</v>
      </c>
      <c r="CR96" t="b">
        <f t="shared" si="76"/>
        <v>1</v>
      </c>
      <c r="CS96" t="b">
        <f t="shared" si="77"/>
        <v>1</v>
      </c>
      <c r="CT96" t="b">
        <f t="shared" si="78"/>
        <v>1</v>
      </c>
      <c r="CU96" t="b">
        <f t="shared" si="79"/>
        <v>1</v>
      </c>
      <c r="CV96" s="84" t="b">
        <f t="shared" si="80"/>
        <v>1</v>
      </c>
      <c r="CW96" t="b">
        <f t="shared" si="81"/>
        <v>1</v>
      </c>
      <c r="CX96" t="b">
        <f t="shared" si="82"/>
        <v>1</v>
      </c>
      <c r="CY96" t="b">
        <f t="shared" si="83"/>
        <v>1</v>
      </c>
      <c r="CZ96" t="b">
        <f t="shared" si="84"/>
        <v>1</v>
      </c>
      <c r="DA96" s="84">
        <f t="shared" si="85"/>
        <v>0</v>
      </c>
      <c r="DB96" t="e">
        <f t="shared" si="86"/>
        <v>#N/A</v>
      </c>
    </row>
    <row r="97" spans="1:106" ht="13.5" thickBot="1">
      <c r="A97" s="9">
        <v>715</v>
      </c>
      <c r="B97" s="3">
        <v>1</v>
      </c>
      <c r="C97" s="3" t="s">
        <v>545</v>
      </c>
      <c r="D97" s="3" t="s">
        <v>12</v>
      </c>
      <c r="E97" s="3" t="s">
        <v>12</v>
      </c>
      <c r="F97" s="3">
        <v>118203.781</v>
      </c>
      <c r="G97" s="15">
        <v>416081.43800000002</v>
      </c>
      <c r="H97" s="35" t="str">
        <f t="shared" si="44"/>
        <v>ja</v>
      </c>
      <c r="I97" s="155" t="s">
        <v>2402</v>
      </c>
      <c r="J97" s="20" t="s">
        <v>456</v>
      </c>
      <c r="K97" s="97">
        <v>10000</v>
      </c>
      <c r="L97" s="28">
        <f t="shared" si="6"/>
        <v>0.24</v>
      </c>
      <c r="M97" s="28">
        <f t="shared" si="50"/>
        <v>0</v>
      </c>
      <c r="N97" s="56">
        <f t="shared" si="45"/>
        <v>0</v>
      </c>
      <c r="O97" s="33">
        <f t="shared" si="51"/>
        <v>1540.43762882435</v>
      </c>
      <c r="P97" s="37">
        <f t="shared" si="46"/>
        <v>1987.1401128078739</v>
      </c>
      <c r="Q97" s="9" t="s">
        <v>12</v>
      </c>
      <c r="R97" s="55" t="s">
        <v>12</v>
      </c>
      <c r="S97" s="55">
        <v>2.782</v>
      </c>
      <c r="T97" s="55">
        <v>2.9580000000000002</v>
      </c>
      <c r="U97" s="55">
        <v>3.1459999999999999</v>
      </c>
      <c r="V97" s="3">
        <v>3.323</v>
      </c>
      <c r="W97" s="3">
        <v>3.53</v>
      </c>
      <c r="X97" s="3" t="s">
        <v>12</v>
      </c>
      <c r="Y97" s="3">
        <v>3.964</v>
      </c>
      <c r="Z97" s="15" t="s">
        <v>12</v>
      </c>
      <c r="AA97" s="10">
        <f t="shared" si="47"/>
        <v>3.53</v>
      </c>
      <c r="AB97" s="9">
        <f t="shared" si="48"/>
        <v>0.3839999999999999</v>
      </c>
      <c r="AC97" s="10">
        <f t="shared" si="49"/>
        <v>0.43400000000000016</v>
      </c>
      <c r="AD97" s="9"/>
      <c r="AE97" s="55"/>
      <c r="AF97" s="55"/>
      <c r="AG97" s="55"/>
      <c r="AH97" s="55"/>
      <c r="AI97" s="3"/>
      <c r="AJ97" s="3"/>
      <c r="AK97" s="3"/>
      <c r="AL97" s="3"/>
      <c r="AM97" s="15"/>
      <c r="AN97" s="10"/>
      <c r="AO97" s="9"/>
      <c r="AP97" s="10"/>
      <c r="AQ97" s="9"/>
      <c r="AR97" s="55"/>
      <c r="AS97" s="55"/>
      <c r="AT97" s="55"/>
      <c r="AU97" s="55"/>
      <c r="AV97" s="3"/>
      <c r="AW97" s="3"/>
      <c r="AX97" s="3"/>
      <c r="AY97" s="3"/>
      <c r="AZ97" s="15"/>
      <c r="BA97" s="10"/>
      <c r="BB97" s="9"/>
      <c r="BC97" s="10"/>
      <c r="BD97" s="9"/>
      <c r="BE97" s="3"/>
      <c r="BF97" s="15"/>
      <c r="BG97" s="15"/>
      <c r="BH97" s="9"/>
      <c r="BI97" s="10"/>
      <c r="BJ97" s="9"/>
      <c r="BK97" s="3"/>
      <c r="BL97" s="15"/>
      <c r="BM97" s="15"/>
      <c r="BN97" s="9"/>
      <c r="BO97" s="10"/>
      <c r="BP97">
        <f t="shared" si="52"/>
        <v>0</v>
      </c>
      <c r="BQ97" s="93">
        <f t="shared" si="53"/>
        <v>0</v>
      </c>
      <c r="BR97" s="93">
        <f t="shared" si="54"/>
        <v>0</v>
      </c>
      <c r="BS97" s="93" t="e">
        <f>VLOOKUP(C97,'Koppeling locatie - aslocatie'!$A$2:$C$8139,2,FALSE)</f>
        <v>#N/A</v>
      </c>
      <c r="BT97" s="93" t="e">
        <f>VLOOKUP($BS97,aslocaties_v01!$C$3:$AA$349,MATCH($K$3/10,aslocaties_v01!$C$2:$X$2),FALSE)</f>
        <v>#N/A</v>
      </c>
      <c r="BU97" s="93" t="e">
        <f>VLOOKUP(BS97,aslocaties_v01!$C$3:$AA$349,MATCH($K$3,aslocaties_v01!$C$2:$X$2),FALSE)</f>
        <v>#N/A</v>
      </c>
      <c r="BV97" s="93" t="e">
        <f>VLOOKUP(BS97,aslocaties_v01!$C$3:$AA$349,MATCH($K$3*10,aslocaties_v01!$C$2:$X$2),FALSE)</f>
        <v>#N/A</v>
      </c>
      <c r="BW97" s="93" t="e">
        <f t="shared" si="55"/>
        <v>#N/A</v>
      </c>
      <c r="BX97" s="93" t="e">
        <f t="shared" si="56"/>
        <v>#N/A</v>
      </c>
      <c r="BY97" s="94">
        <f t="shared" si="57"/>
        <v>999</v>
      </c>
      <c r="BZ97" s="94">
        <f t="shared" si="58"/>
        <v>999</v>
      </c>
      <c r="CA97" s="94" t="e">
        <f t="shared" si="59"/>
        <v>#N/A</v>
      </c>
      <c r="CB97" t="e">
        <f t="shared" si="60"/>
        <v>#N/A</v>
      </c>
      <c r="CC97" s="58" t="e">
        <f t="shared" si="61"/>
        <v>#N/A</v>
      </c>
      <c r="CD97" s="95" t="e">
        <f t="shared" si="62"/>
        <v>#N/A</v>
      </c>
      <c r="CE97" s="96" t="b">
        <f t="shared" si="63"/>
        <v>1</v>
      </c>
      <c r="CF97" t="e">
        <f t="shared" si="64"/>
        <v>#DIV/0!</v>
      </c>
      <c r="CG97" t="e">
        <f t="shared" si="65"/>
        <v>#DIV/0!</v>
      </c>
      <c r="CH97" s="84" t="b">
        <f t="shared" si="66"/>
        <v>0</v>
      </c>
      <c r="CI97" t="str">
        <f t="shared" si="67"/>
        <v/>
      </c>
      <c r="CJ97" t="e">
        <f t="shared" si="68"/>
        <v>#DIV/0!</v>
      </c>
      <c r="CK97" t="b">
        <f t="shared" si="69"/>
        <v>1</v>
      </c>
      <c r="CL97" s="84" t="e">
        <f t="shared" si="70"/>
        <v>#DIV/0!</v>
      </c>
      <c r="CM97" t="e">
        <f t="shared" si="71"/>
        <v>#DIV/0!</v>
      </c>
      <c r="CN97" t="e">
        <f t="shared" si="72"/>
        <v>#DIV/0!</v>
      </c>
      <c r="CO97" s="84">
        <f t="shared" si="73"/>
        <v>-1</v>
      </c>
      <c r="CP97" t="b">
        <f t="shared" si="74"/>
        <v>1</v>
      </c>
      <c r="CQ97" s="96" t="b">
        <f t="shared" si="75"/>
        <v>1</v>
      </c>
      <c r="CR97" t="b">
        <f t="shared" si="76"/>
        <v>1</v>
      </c>
      <c r="CS97" t="b">
        <f t="shared" si="77"/>
        <v>1</v>
      </c>
      <c r="CT97" t="b">
        <f t="shared" si="78"/>
        <v>1</v>
      </c>
      <c r="CU97" t="b">
        <f t="shared" si="79"/>
        <v>1</v>
      </c>
      <c r="CV97" s="84" t="b">
        <f t="shared" si="80"/>
        <v>1</v>
      </c>
      <c r="CW97" t="b">
        <f t="shared" si="81"/>
        <v>1</v>
      </c>
      <c r="CX97" t="b">
        <f t="shared" si="82"/>
        <v>1</v>
      </c>
      <c r="CY97" t="b">
        <f t="shared" si="83"/>
        <v>1</v>
      </c>
      <c r="CZ97" t="b">
        <f t="shared" si="84"/>
        <v>1</v>
      </c>
      <c r="DA97" s="84">
        <f t="shared" si="85"/>
        <v>0</v>
      </c>
      <c r="DB97" t="e">
        <f t="shared" si="86"/>
        <v>#N/A</v>
      </c>
    </row>
    <row r="98" spans="1:106" ht="13.5" thickBot="1">
      <c r="A98" s="9">
        <v>716</v>
      </c>
      <c r="B98" s="3">
        <v>1</v>
      </c>
      <c r="C98" s="3" t="s">
        <v>546</v>
      </c>
      <c r="D98" s="3" t="s">
        <v>12</v>
      </c>
      <c r="E98" s="3" t="s">
        <v>12</v>
      </c>
      <c r="F98" s="3">
        <v>117352.5</v>
      </c>
      <c r="G98" s="15">
        <v>414285.875</v>
      </c>
      <c r="H98" s="35" t="str">
        <f t="shared" si="44"/>
        <v>ja</v>
      </c>
      <c r="I98" s="155" t="s">
        <v>2402</v>
      </c>
      <c r="J98" s="20" t="s">
        <v>456</v>
      </c>
      <c r="K98" s="97">
        <v>10000</v>
      </c>
      <c r="L98" s="28">
        <f t="shared" si="6"/>
        <v>0.24</v>
      </c>
      <c r="M98" s="28">
        <f t="shared" si="50"/>
        <v>0</v>
      </c>
      <c r="N98" s="56">
        <f t="shared" si="45"/>
        <v>0</v>
      </c>
      <c r="O98" s="33">
        <f t="shared" si="51"/>
        <v>1987.1401128078739</v>
      </c>
      <c r="P98" s="37">
        <f t="shared" si="46"/>
        <v>99.504625952765082</v>
      </c>
      <c r="Q98" s="9" t="s">
        <v>12</v>
      </c>
      <c r="R98" s="55" t="s">
        <v>12</v>
      </c>
      <c r="S98" s="55">
        <v>2.77</v>
      </c>
      <c r="T98" s="55">
        <v>2.9460000000000002</v>
      </c>
      <c r="U98" s="55">
        <v>3.1349999999999998</v>
      </c>
      <c r="V98" s="3">
        <v>3.3119999999999998</v>
      </c>
      <c r="W98" s="3">
        <v>3.5190000000000001</v>
      </c>
      <c r="X98" s="3" t="s">
        <v>12</v>
      </c>
      <c r="Y98" s="3">
        <v>3.95</v>
      </c>
      <c r="Z98" s="15" t="s">
        <v>12</v>
      </c>
      <c r="AA98" s="10">
        <f t="shared" si="47"/>
        <v>3.5190000000000001</v>
      </c>
      <c r="AB98" s="9">
        <f t="shared" si="48"/>
        <v>0.38400000000000034</v>
      </c>
      <c r="AC98" s="10">
        <f t="shared" si="49"/>
        <v>0.43100000000000005</v>
      </c>
      <c r="AD98" s="9"/>
      <c r="AE98" s="55"/>
      <c r="AF98" s="55"/>
      <c r="AG98" s="55"/>
      <c r="AH98" s="55"/>
      <c r="AI98" s="3"/>
      <c r="AJ98" s="3"/>
      <c r="AK98" s="3"/>
      <c r="AL98" s="3"/>
      <c r="AM98" s="15"/>
      <c r="AN98" s="10"/>
      <c r="AO98" s="9"/>
      <c r="AP98" s="10"/>
      <c r="AQ98" s="9"/>
      <c r="AR98" s="55"/>
      <c r="AS98" s="55"/>
      <c r="AT98" s="55"/>
      <c r="AU98" s="55"/>
      <c r="AV98" s="3"/>
      <c r="AW98" s="3"/>
      <c r="AX98" s="3"/>
      <c r="AY98" s="3"/>
      <c r="AZ98" s="15"/>
      <c r="BA98" s="10"/>
      <c r="BB98" s="9"/>
      <c r="BC98" s="10"/>
      <c r="BD98" s="9"/>
      <c r="BE98" s="3"/>
      <c r="BF98" s="15"/>
      <c r="BG98" s="15"/>
      <c r="BH98" s="9"/>
      <c r="BI98" s="10"/>
      <c r="BJ98" s="9"/>
      <c r="BK98" s="3"/>
      <c r="BL98" s="15"/>
      <c r="BM98" s="15"/>
      <c r="BN98" s="9"/>
      <c r="BO98" s="10"/>
      <c r="BP98">
        <f t="shared" si="52"/>
        <v>0</v>
      </c>
      <c r="BQ98" s="93">
        <f t="shared" si="53"/>
        <v>0</v>
      </c>
      <c r="BR98" s="93">
        <f t="shared" si="54"/>
        <v>0</v>
      </c>
      <c r="BS98" s="93" t="e">
        <f>VLOOKUP(C98,'Koppeling locatie - aslocatie'!$A$2:$C$8139,2,FALSE)</f>
        <v>#N/A</v>
      </c>
      <c r="BT98" s="93" t="e">
        <f>VLOOKUP($BS98,aslocaties_v01!$C$3:$AA$349,MATCH($K$3/10,aslocaties_v01!$C$2:$X$2),FALSE)</f>
        <v>#N/A</v>
      </c>
      <c r="BU98" s="93" t="e">
        <f>VLOOKUP(BS98,aslocaties_v01!$C$3:$AA$349,MATCH($K$3,aslocaties_v01!$C$2:$X$2),FALSE)</f>
        <v>#N/A</v>
      </c>
      <c r="BV98" s="93" t="e">
        <f>VLOOKUP(BS98,aslocaties_v01!$C$3:$AA$349,MATCH($K$3*10,aslocaties_v01!$C$2:$X$2),FALSE)</f>
        <v>#N/A</v>
      </c>
      <c r="BW98" s="93" t="e">
        <f t="shared" si="55"/>
        <v>#N/A</v>
      </c>
      <c r="BX98" s="93" t="e">
        <f t="shared" si="56"/>
        <v>#N/A</v>
      </c>
      <c r="BY98" s="94">
        <f t="shared" si="57"/>
        <v>999</v>
      </c>
      <c r="BZ98" s="94">
        <f t="shared" si="58"/>
        <v>999</v>
      </c>
      <c r="CA98" s="94" t="e">
        <f t="shared" si="59"/>
        <v>#N/A</v>
      </c>
      <c r="CB98" t="e">
        <f t="shared" si="60"/>
        <v>#N/A</v>
      </c>
      <c r="CC98" s="58" t="e">
        <f t="shared" si="61"/>
        <v>#N/A</v>
      </c>
      <c r="CD98" s="95" t="e">
        <f t="shared" si="62"/>
        <v>#N/A</v>
      </c>
      <c r="CE98" s="96" t="b">
        <f t="shared" si="63"/>
        <v>1</v>
      </c>
      <c r="CF98" t="e">
        <f t="shared" si="64"/>
        <v>#DIV/0!</v>
      </c>
      <c r="CG98" t="e">
        <f t="shared" si="65"/>
        <v>#DIV/0!</v>
      </c>
      <c r="CH98" s="84" t="b">
        <f t="shared" si="66"/>
        <v>0</v>
      </c>
      <c r="CI98" t="str">
        <f t="shared" si="67"/>
        <v/>
      </c>
      <c r="CJ98" t="e">
        <f t="shared" si="68"/>
        <v>#DIV/0!</v>
      </c>
      <c r="CK98" t="b">
        <f t="shared" si="69"/>
        <v>1</v>
      </c>
      <c r="CL98" s="84" t="e">
        <f t="shared" si="70"/>
        <v>#DIV/0!</v>
      </c>
      <c r="CM98" t="e">
        <f t="shared" si="71"/>
        <v>#DIV/0!</v>
      </c>
      <c r="CN98" t="e">
        <f t="shared" si="72"/>
        <v>#DIV/0!</v>
      </c>
      <c r="CO98" s="84">
        <f t="shared" si="73"/>
        <v>-1</v>
      </c>
      <c r="CP98" t="b">
        <f t="shared" si="74"/>
        <v>1</v>
      </c>
      <c r="CQ98" s="96" t="b">
        <f t="shared" si="75"/>
        <v>1</v>
      </c>
      <c r="CR98" t="b">
        <f t="shared" si="76"/>
        <v>1</v>
      </c>
      <c r="CS98" t="b">
        <f t="shared" si="77"/>
        <v>1</v>
      </c>
      <c r="CT98" t="b">
        <f t="shared" si="78"/>
        <v>1</v>
      </c>
      <c r="CU98" t="b">
        <f t="shared" si="79"/>
        <v>1</v>
      </c>
      <c r="CV98" s="84" t="b">
        <f t="shared" si="80"/>
        <v>1</v>
      </c>
      <c r="CW98" t="b">
        <f t="shared" si="81"/>
        <v>1</v>
      </c>
      <c r="CX98" t="b">
        <f t="shared" si="82"/>
        <v>1</v>
      </c>
      <c r="CY98" t="b">
        <f t="shared" si="83"/>
        <v>1</v>
      </c>
      <c r="CZ98" t="b">
        <f t="shared" si="84"/>
        <v>1</v>
      </c>
      <c r="DA98" s="84">
        <f t="shared" si="85"/>
        <v>0</v>
      </c>
      <c r="DB98" t="e">
        <f t="shared" si="86"/>
        <v>#N/A</v>
      </c>
    </row>
    <row r="99" spans="1:106" ht="13.5" thickBot="1">
      <c r="A99" s="9">
        <v>717</v>
      </c>
      <c r="B99" s="3">
        <v>1</v>
      </c>
      <c r="C99" s="3" t="s">
        <v>547</v>
      </c>
      <c r="D99" s="3" t="s">
        <v>12</v>
      </c>
      <c r="E99" s="3" t="s">
        <v>12</v>
      </c>
      <c r="F99" s="3">
        <v>117294.531</v>
      </c>
      <c r="G99" s="15">
        <v>414205</v>
      </c>
      <c r="H99" s="35" t="str">
        <f t="shared" si="44"/>
        <v>ja</v>
      </c>
      <c r="I99" s="155" t="s">
        <v>2402</v>
      </c>
      <c r="J99" s="20" t="s">
        <v>456</v>
      </c>
      <c r="K99" s="97">
        <v>10000</v>
      </c>
      <c r="L99" s="28">
        <f t="shared" si="6"/>
        <v>0.24</v>
      </c>
      <c r="M99" s="28">
        <f t="shared" si="50"/>
        <v>0</v>
      </c>
      <c r="N99" s="56">
        <f t="shared" si="45"/>
        <v>0</v>
      </c>
      <c r="O99" s="33">
        <f t="shared" si="51"/>
        <v>99.504625952765082</v>
      </c>
      <c r="P99" s="37">
        <f t="shared" si="46"/>
        <v>159.51531559069878</v>
      </c>
      <c r="Q99" s="9" t="s">
        <v>12</v>
      </c>
      <c r="R99" s="55" t="s">
        <v>12</v>
      </c>
      <c r="S99" s="55">
        <v>2.7669999999999999</v>
      </c>
      <c r="T99" s="55">
        <v>2.9430000000000001</v>
      </c>
      <c r="U99" s="55">
        <v>3.1309999999999998</v>
      </c>
      <c r="V99" s="3">
        <v>3.3069999999999999</v>
      </c>
      <c r="W99" s="3">
        <v>3.5139999999999998</v>
      </c>
      <c r="X99" s="3" t="s">
        <v>12</v>
      </c>
      <c r="Y99" s="3">
        <v>3.9449999999999998</v>
      </c>
      <c r="Z99" s="15" t="s">
        <v>12</v>
      </c>
      <c r="AA99" s="10">
        <f t="shared" si="47"/>
        <v>3.5139999999999998</v>
      </c>
      <c r="AB99" s="9">
        <f t="shared" si="48"/>
        <v>0.38300000000000001</v>
      </c>
      <c r="AC99" s="10">
        <f t="shared" si="49"/>
        <v>0.43100000000000005</v>
      </c>
      <c r="AD99" s="9"/>
      <c r="AE99" s="55"/>
      <c r="AF99" s="55"/>
      <c r="AG99" s="55"/>
      <c r="AH99" s="55"/>
      <c r="AI99" s="3"/>
      <c r="AJ99" s="3"/>
      <c r="AK99" s="3"/>
      <c r="AL99" s="3"/>
      <c r="AM99" s="15"/>
      <c r="AN99" s="10"/>
      <c r="AO99" s="9"/>
      <c r="AP99" s="10"/>
      <c r="AQ99" s="9"/>
      <c r="AR99" s="55"/>
      <c r="AS99" s="55"/>
      <c r="AT99" s="55"/>
      <c r="AU99" s="55"/>
      <c r="AV99" s="3"/>
      <c r="AW99" s="3"/>
      <c r="AX99" s="3"/>
      <c r="AY99" s="3"/>
      <c r="AZ99" s="15"/>
      <c r="BA99" s="10"/>
      <c r="BB99" s="9"/>
      <c r="BC99" s="10"/>
      <c r="BD99" s="9"/>
      <c r="BE99" s="3"/>
      <c r="BF99" s="15"/>
      <c r="BG99" s="15"/>
      <c r="BH99" s="9"/>
      <c r="BI99" s="10"/>
      <c r="BJ99" s="9"/>
      <c r="BK99" s="3"/>
      <c r="BL99" s="15"/>
      <c r="BM99" s="15"/>
      <c r="BN99" s="9"/>
      <c r="BO99" s="10"/>
      <c r="BP99">
        <f t="shared" si="52"/>
        <v>0</v>
      </c>
      <c r="BQ99" s="93">
        <f t="shared" si="53"/>
        <v>0</v>
      </c>
      <c r="BR99" s="93">
        <f t="shared" si="54"/>
        <v>0</v>
      </c>
      <c r="BS99" s="93" t="e">
        <f>VLOOKUP(C99,'Koppeling locatie - aslocatie'!$A$2:$C$8139,2,FALSE)</f>
        <v>#N/A</v>
      </c>
      <c r="BT99" s="93" t="e">
        <f>VLOOKUP($BS99,aslocaties_v01!$C$3:$AA$349,MATCH($K$3/10,aslocaties_v01!$C$2:$X$2),FALSE)</f>
        <v>#N/A</v>
      </c>
      <c r="BU99" s="93" t="e">
        <f>VLOOKUP(BS99,aslocaties_v01!$C$3:$AA$349,MATCH($K$3,aslocaties_v01!$C$2:$X$2),FALSE)</f>
        <v>#N/A</v>
      </c>
      <c r="BV99" s="93" t="e">
        <f>VLOOKUP(BS99,aslocaties_v01!$C$3:$AA$349,MATCH($K$3*10,aslocaties_v01!$C$2:$X$2),FALSE)</f>
        <v>#N/A</v>
      </c>
      <c r="BW99" s="93" t="e">
        <f t="shared" si="55"/>
        <v>#N/A</v>
      </c>
      <c r="BX99" s="93" t="e">
        <f t="shared" si="56"/>
        <v>#N/A</v>
      </c>
      <c r="BY99" s="94">
        <f t="shared" si="57"/>
        <v>999</v>
      </c>
      <c r="BZ99" s="94">
        <f t="shared" si="58"/>
        <v>999</v>
      </c>
      <c r="CA99" s="94" t="e">
        <f t="shared" si="59"/>
        <v>#N/A</v>
      </c>
      <c r="CB99" t="e">
        <f t="shared" si="60"/>
        <v>#N/A</v>
      </c>
      <c r="CC99" s="58" t="e">
        <f t="shared" si="61"/>
        <v>#N/A</v>
      </c>
      <c r="CD99" s="95" t="e">
        <f t="shared" si="62"/>
        <v>#N/A</v>
      </c>
      <c r="CE99" s="96" t="b">
        <f t="shared" si="63"/>
        <v>1</v>
      </c>
      <c r="CF99" t="e">
        <f t="shared" si="64"/>
        <v>#DIV/0!</v>
      </c>
      <c r="CG99" t="e">
        <f t="shared" si="65"/>
        <v>#DIV/0!</v>
      </c>
      <c r="CH99" s="84" t="b">
        <f t="shared" si="66"/>
        <v>0</v>
      </c>
      <c r="CI99" t="str">
        <f t="shared" si="67"/>
        <v/>
      </c>
      <c r="CJ99" t="e">
        <f t="shared" si="68"/>
        <v>#DIV/0!</v>
      </c>
      <c r="CK99" t="b">
        <f t="shared" si="69"/>
        <v>1</v>
      </c>
      <c r="CL99" s="84" t="e">
        <f t="shared" si="70"/>
        <v>#DIV/0!</v>
      </c>
      <c r="CM99" t="e">
        <f t="shared" si="71"/>
        <v>#DIV/0!</v>
      </c>
      <c r="CN99" t="e">
        <f t="shared" si="72"/>
        <v>#DIV/0!</v>
      </c>
      <c r="CO99" s="84">
        <f t="shared" si="73"/>
        <v>-1</v>
      </c>
      <c r="CP99" t="b">
        <f t="shared" si="74"/>
        <v>1</v>
      </c>
      <c r="CQ99" s="96" t="b">
        <f t="shared" si="75"/>
        <v>1</v>
      </c>
      <c r="CR99" t="b">
        <f t="shared" si="76"/>
        <v>1</v>
      </c>
      <c r="CS99" t="b">
        <f t="shared" si="77"/>
        <v>1</v>
      </c>
      <c r="CT99" t="b">
        <f t="shared" si="78"/>
        <v>1</v>
      </c>
      <c r="CU99" t="b">
        <f t="shared" si="79"/>
        <v>1</v>
      </c>
      <c r="CV99" s="84" t="b">
        <f t="shared" si="80"/>
        <v>1</v>
      </c>
      <c r="CW99" t="b">
        <f t="shared" si="81"/>
        <v>1</v>
      </c>
      <c r="CX99" t="b">
        <f t="shared" si="82"/>
        <v>1</v>
      </c>
      <c r="CY99" t="b">
        <f t="shared" si="83"/>
        <v>1</v>
      </c>
      <c r="CZ99" t="b">
        <f t="shared" si="84"/>
        <v>1</v>
      </c>
      <c r="DA99" s="84">
        <f t="shared" si="85"/>
        <v>0</v>
      </c>
      <c r="DB99" t="e">
        <f t="shared" si="86"/>
        <v>#N/A</v>
      </c>
    </row>
    <row r="100" spans="1:106" ht="13.5" thickBot="1">
      <c r="A100" s="9">
        <v>718</v>
      </c>
      <c r="B100" s="3">
        <v>1</v>
      </c>
      <c r="C100" s="3" t="s">
        <v>548</v>
      </c>
      <c r="D100" s="3" t="s">
        <v>12</v>
      </c>
      <c r="E100" s="3" t="s">
        <v>12</v>
      </c>
      <c r="F100" s="3">
        <v>117453.273</v>
      </c>
      <c r="G100" s="15">
        <v>414220.68800000002</v>
      </c>
      <c r="H100" s="35" t="str">
        <f t="shared" si="44"/>
        <v>ja</v>
      </c>
      <c r="I100" s="155" t="s">
        <v>2402</v>
      </c>
      <c r="J100" s="20" t="s">
        <v>456</v>
      </c>
      <c r="K100" s="97">
        <v>10000</v>
      </c>
      <c r="L100" s="28">
        <f t="shared" si="6"/>
        <v>0.24</v>
      </c>
      <c r="M100" s="28">
        <f t="shared" si="50"/>
        <v>0</v>
      </c>
      <c r="N100" s="56">
        <f t="shared" si="45"/>
        <v>0</v>
      </c>
      <c r="O100" s="33">
        <f t="shared" si="51"/>
        <v>159.51531559069878</v>
      </c>
      <c r="P100" s="37">
        <f t="shared" si="46"/>
        <v>78.279268449557321</v>
      </c>
      <c r="Q100" s="9" t="s">
        <v>12</v>
      </c>
      <c r="R100" s="55" t="s">
        <v>12</v>
      </c>
      <c r="S100" s="55">
        <v>2.7770000000000001</v>
      </c>
      <c r="T100" s="55">
        <v>2.956</v>
      </c>
      <c r="U100" s="55">
        <v>3.1459999999999999</v>
      </c>
      <c r="V100" s="3">
        <v>3.323</v>
      </c>
      <c r="W100" s="3">
        <v>3.53</v>
      </c>
      <c r="X100" s="3" t="s">
        <v>12</v>
      </c>
      <c r="Y100" s="3">
        <v>3.9590000000000001</v>
      </c>
      <c r="Z100" s="15" t="s">
        <v>12</v>
      </c>
      <c r="AA100" s="10">
        <f t="shared" si="47"/>
        <v>3.53</v>
      </c>
      <c r="AB100" s="9">
        <f t="shared" si="48"/>
        <v>0.3839999999999999</v>
      </c>
      <c r="AC100" s="10">
        <f t="shared" si="49"/>
        <v>0.42900000000000027</v>
      </c>
      <c r="AD100" s="9"/>
      <c r="AE100" s="55"/>
      <c r="AF100" s="55"/>
      <c r="AG100" s="55"/>
      <c r="AH100" s="55"/>
      <c r="AI100" s="3"/>
      <c r="AJ100" s="3"/>
      <c r="AK100" s="3"/>
      <c r="AL100" s="3"/>
      <c r="AM100" s="15"/>
      <c r="AN100" s="10"/>
      <c r="AO100" s="9"/>
      <c r="AP100" s="10"/>
      <c r="AQ100" s="9"/>
      <c r="AR100" s="55"/>
      <c r="AS100" s="55"/>
      <c r="AT100" s="55"/>
      <c r="AU100" s="55"/>
      <c r="AV100" s="3"/>
      <c r="AW100" s="3"/>
      <c r="AX100" s="3"/>
      <c r="AY100" s="3"/>
      <c r="AZ100" s="15"/>
      <c r="BA100" s="10"/>
      <c r="BB100" s="9"/>
      <c r="BC100" s="10"/>
      <c r="BD100" s="9"/>
      <c r="BE100" s="3"/>
      <c r="BF100" s="15"/>
      <c r="BG100" s="15"/>
      <c r="BH100" s="9"/>
      <c r="BI100" s="10"/>
      <c r="BJ100" s="9"/>
      <c r="BK100" s="3"/>
      <c r="BL100" s="15"/>
      <c r="BM100" s="15"/>
      <c r="BN100" s="9"/>
      <c r="BO100" s="10"/>
      <c r="BP100">
        <f t="shared" si="52"/>
        <v>0</v>
      </c>
      <c r="BQ100" s="93">
        <f t="shared" si="53"/>
        <v>0</v>
      </c>
      <c r="BR100" s="93">
        <f t="shared" si="54"/>
        <v>0</v>
      </c>
      <c r="BS100" s="93" t="e">
        <f>VLOOKUP(C100,'Koppeling locatie - aslocatie'!$A$2:$C$8139,2,FALSE)</f>
        <v>#N/A</v>
      </c>
      <c r="BT100" s="93" t="e">
        <f>VLOOKUP($BS100,aslocaties_v01!$C$3:$AA$349,MATCH($K$3/10,aslocaties_v01!$C$2:$X$2),FALSE)</f>
        <v>#N/A</v>
      </c>
      <c r="BU100" s="93" t="e">
        <f>VLOOKUP(BS100,aslocaties_v01!$C$3:$AA$349,MATCH($K$3,aslocaties_v01!$C$2:$X$2),FALSE)</f>
        <v>#N/A</v>
      </c>
      <c r="BV100" s="93" t="e">
        <f>VLOOKUP(BS100,aslocaties_v01!$C$3:$AA$349,MATCH($K$3*10,aslocaties_v01!$C$2:$X$2),FALSE)</f>
        <v>#N/A</v>
      </c>
      <c r="BW100" s="93" t="e">
        <f t="shared" si="55"/>
        <v>#N/A</v>
      </c>
      <c r="BX100" s="93" t="e">
        <f t="shared" si="56"/>
        <v>#N/A</v>
      </c>
      <c r="BY100" s="94">
        <f t="shared" si="57"/>
        <v>999</v>
      </c>
      <c r="BZ100" s="94">
        <f t="shared" si="58"/>
        <v>999</v>
      </c>
      <c r="CA100" s="94" t="e">
        <f t="shared" si="59"/>
        <v>#N/A</v>
      </c>
      <c r="CB100" t="e">
        <f t="shared" si="60"/>
        <v>#N/A</v>
      </c>
      <c r="CC100" s="58" t="e">
        <f t="shared" si="61"/>
        <v>#N/A</v>
      </c>
      <c r="CD100" s="95" t="e">
        <f t="shared" si="62"/>
        <v>#N/A</v>
      </c>
      <c r="CE100" s="96" t="b">
        <f t="shared" si="63"/>
        <v>1</v>
      </c>
      <c r="CF100" t="e">
        <f t="shared" si="64"/>
        <v>#DIV/0!</v>
      </c>
      <c r="CG100" t="e">
        <f t="shared" si="65"/>
        <v>#DIV/0!</v>
      </c>
      <c r="CH100" s="84" t="b">
        <f t="shared" si="66"/>
        <v>0</v>
      </c>
      <c r="CI100" t="str">
        <f t="shared" si="67"/>
        <v/>
      </c>
      <c r="CJ100" t="e">
        <f t="shared" si="68"/>
        <v>#DIV/0!</v>
      </c>
      <c r="CK100" t="b">
        <f t="shared" si="69"/>
        <v>1</v>
      </c>
      <c r="CL100" s="84" t="e">
        <f t="shared" si="70"/>
        <v>#DIV/0!</v>
      </c>
      <c r="CM100" t="e">
        <f t="shared" si="71"/>
        <v>#DIV/0!</v>
      </c>
      <c r="CN100" t="e">
        <f t="shared" si="72"/>
        <v>#DIV/0!</v>
      </c>
      <c r="CO100" s="84">
        <f t="shared" si="73"/>
        <v>-1</v>
      </c>
      <c r="CP100" t="b">
        <f t="shared" si="74"/>
        <v>1</v>
      </c>
      <c r="CQ100" s="96" t="b">
        <f t="shared" si="75"/>
        <v>1</v>
      </c>
      <c r="CR100" t="b">
        <f t="shared" si="76"/>
        <v>1</v>
      </c>
      <c r="CS100" t="b">
        <f t="shared" si="77"/>
        <v>1</v>
      </c>
      <c r="CT100" t="b">
        <f t="shared" si="78"/>
        <v>1</v>
      </c>
      <c r="CU100" t="b">
        <f t="shared" si="79"/>
        <v>1</v>
      </c>
      <c r="CV100" s="84" t="b">
        <f t="shared" si="80"/>
        <v>1</v>
      </c>
      <c r="CW100" t="b">
        <f t="shared" si="81"/>
        <v>1</v>
      </c>
      <c r="CX100" t="b">
        <f t="shared" si="82"/>
        <v>1</v>
      </c>
      <c r="CY100" t="b">
        <f t="shared" si="83"/>
        <v>1</v>
      </c>
      <c r="CZ100" t="b">
        <f t="shared" si="84"/>
        <v>1</v>
      </c>
      <c r="DA100" s="84">
        <f t="shared" si="85"/>
        <v>0</v>
      </c>
      <c r="DB100" t="e">
        <f t="shared" si="86"/>
        <v>#N/A</v>
      </c>
    </row>
    <row r="101" spans="1:106" ht="13.5" thickBot="1">
      <c r="A101" s="9">
        <v>719</v>
      </c>
      <c r="B101" s="3">
        <v>1</v>
      </c>
      <c r="C101" s="3" t="s">
        <v>549</v>
      </c>
      <c r="D101" s="3" t="s">
        <v>12</v>
      </c>
      <c r="E101" s="3" t="s">
        <v>12</v>
      </c>
      <c r="F101" s="3">
        <v>117528.07799999999</v>
      </c>
      <c r="G101" s="15">
        <v>414243.75</v>
      </c>
      <c r="H101" s="35" t="str">
        <f t="shared" si="44"/>
        <v>ja</v>
      </c>
      <c r="I101" s="155" t="s">
        <v>2402</v>
      </c>
      <c r="J101" s="20" t="s">
        <v>456</v>
      </c>
      <c r="K101" s="97">
        <v>10000</v>
      </c>
      <c r="L101" s="28">
        <f t="shared" si="6"/>
        <v>0.24</v>
      </c>
      <c r="M101" s="28">
        <f t="shared" si="50"/>
        <v>0</v>
      </c>
      <c r="N101" s="56">
        <f t="shared" si="45"/>
        <v>0</v>
      </c>
      <c r="O101" s="33">
        <f t="shared" si="51"/>
        <v>78.279268449557321</v>
      </c>
      <c r="P101" s="37">
        <f t="shared" si="46"/>
        <v>83.653369567537453</v>
      </c>
      <c r="Q101" s="9" t="s">
        <v>12</v>
      </c>
      <c r="R101" s="55" t="s">
        <v>12</v>
      </c>
      <c r="S101" s="55">
        <v>2.7839999999999998</v>
      </c>
      <c r="T101" s="55">
        <v>2.964</v>
      </c>
      <c r="U101" s="55">
        <v>3.1560000000000001</v>
      </c>
      <c r="V101" s="3">
        <v>3.3340000000000001</v>
      </c>
      <c r="W101" s="3">
        <v>3.5409999999999999</v>
      </c>
      <c r="X101" s="3" t="s">
        <v>12</v>
      </c>
      <c r="Y101" s="3">
        <v>3.968</v>
      </c>
      <c r="Z101" s="15" t="s">
        <v>12</v>
      </c>
      <c r="AA101" s="10">
        <f t="shared" si="47"/>
        <v>3.5409999999999999</v>
      </c>
      <c r="AB101" s="9">
        <f t="shared" si="48"/>
        <v>0.38499999999999979</v>
      </c>
      <c r="AC101" s="10">
        <f t="shared" si="49"/>
        <v>0.42700000000000005</v>
      </c>
      <c r="AD101" s="9"/>
      <c r="AE101" s="55"/>
      <c r="AF101" s="55"/>
      <c r="AG101" s="55"/>
      <c r="AH101" s="55"/>
      <c r="AI101" s="3"/>
      <c r="AJ101" s="3"/>
      <c r="AK101" s="3"/>
      <c r="AL101" s="3"/>
      <c r="AM101" s="15"/>
      <c r="AN101" s="10"/>
      <c r="AO101" s="9"/>
      <c r="AP101" s="10"/>
      <c r="AQ101" s="9"/>
      <c r="AR101" s="55"/>
      <c r="AS101" s="55"/>
      <c r="AT101" s="55"/>
      <c r="AU101" s="55"/>
      <c r="AV101" s="3"/>
      <c r="AW101" s="3"/>
      <c r="AX101" s="3"/>
      <c r="AY101" s="3"/>
      <c r="AZ101" s="15"/>
      <c r="BA101" s="10"/>
      <c r="BB101" s="9"/>
      <c r="BC101" s="10"/>
      <c r="BD101" s="9"/>
      <c r="BE101" s="3"/>
      <c r="BF101" s="15"/>
      <c r="BG101" s="15"/>
      <c r="BH101" s="9"/>
      <c r="BI101" s="10"/>
      <c r="BJ101" s="9"/>
      <c r="BK101" s="3"/>
      <c r="BL101" s="15"/>
      <c r="BM101" s="15"/>
      <c r="BN101" s="9"/>
      <c r="BO101" s="10"/>
      <c r="BP101">
        <f t="shared" si="52"/>
        <v>0</v>
      </c>
      <c r="BQ101" s="93">
        <f t="shared" si="53"/>
        <v>0</v>
      </c>
      <c r="BR101" s="93">
        <f t="shared" si="54"/>
        <v>0</v>
      </c>
      <c r="BS101" s="93" t="e">
        <f>VLOOKUP(C101,'Koppeling locatie - aslocatie'!$A$2:$C$8139,2,FALSE)</f>
        <v>#N/A</v>
      </c>
      <c r="BT101" s="93" t="e">
        <f>VLOOKUP($BS101,aslocaties_v01!$C$3:$AA$349,MATCH($K$3/10,aslocaties_v01!$C$2:$X$2),FALSE)</f>
        <v>#N/A</v>
      </c>
      <c r="BU101" s="93" t="e">
        <f>VLOOKUP(BS101,aslocaties_v01!$C$3:$AA$349,MATCH($K$3,aslocaties_v01!$C$2:$X$2),FALSE)</f>
        <v>#N/A</v>
      </c>
      <c r="BV101" s="93" t="e">
        <f>VLOOKUP(BS101,aslocaties_v01!$C$3:$AA$349,MATCH($K$3*10,aslocaties_v01!$C$2:$X$2),FALSE)</f>
        <v>#N/A</v>
      </c>
      <c r="BW101" s="93" t="e">
        <f t="shared" si="55"/>
        <v>#N/A</v>
      </c>
      <c r="BX101" s="93" t="e">
        <f t="shared" si="56"/>
        <v>#N/A</v>
      </c>
      <c r="BY101" s="94">
        <f t="shared" si="57"/>
        <v>999</v>
      </c>
      <c r="BZ101" s="94">
        <f t="shared" si="58"/>
        <v>999</v>
      </c>
      <c r="CA101" s="94" t="e">
        <f t="shared" si="59"/>
        <v>#N/A</v>
      </c>
      <c r="CB101" t="e">
        <f t="shared" si="60"/>
        <v>#N/A</v>
      </c>
      <c r="CC101" s="58" t="e">
        <f t="shared" si="61"/>
        <v>#N/A</v>
      </c>
      <c r="CD101" s="95" t="e">
        <f t="shared" si="62"/>
        <v>#N/A</v>
      </c>
      <c r="CE101" s="96" t="b">
        <f t="shared" si="63"/>
        <v>1</v>
      </c>
      <c r="CF101" t="e">
        <f t="shared" si="64"/>
        <v>#DIV/0!</v>
      </c>
      <c r="CG101" t="e">
        <f t="shared" si="65"/>
        <v>#DIV/0!</v>
      </c>
      <c r="CH101" s="84" t="b">
        <f t="shared" si="66"/>
        <v>0</v>
      </c>
      <c r="CI101" t="str">
        <f t="shared" si="67"/>
        <v/>
      </c>
      <c r="CJ101" t="e">
        <f t="shared" si="68"/>
        <v>#DIV/0!</v>
      </c>
      <c r="CK101" t="b">
        <f t="shared" si="69"/>
        <v>1</v>
      </c>
      <c r="CL101" s="84" t="e">
        <f t="shared" si="70"/>
        <v>#DIV/0!</v>
      </c>
      <c r="CM101" t="e">
        <f t="shared" si="71"/>
        <v>#DIV/0!</v>
      </c>
      <c r="CN101" t="e">
        <f t="shared" si="72"/>
        <v>#DIV/0!</v>
      </c>
      <c r="CO101" s="84">
        <f t="shared" si="73"/>
        <v>-1</v>
      </c>
      <c r="CP101" t="b">
        <f t="shared" si="74"/>
        <v>1</v>
      </c>
      <c r="CQ101" s="96" t="b">
        <f t="shared" si="75"/>
        <v>1</v>
      </c>
      <c r="CR101" t="b">
        <f t="shared" si="76"/>
        <v>1</v>
      </c>
      <c r="CS101" t="b">
        <f t="shared" si="77"/>
        <v>1</v>
      </c>
      <c r="CT101" t="b">
        <f t="shared" si="78"/>
        <v>1</v>
      </c>
      <c r="CU101" t="b">
        <f t="shared" si="79"/>
        <v>1</v>
      </c>
      <c r="CV101" s="84" t="b">
        <f t="shared" si="80"/>
        <v>1</v>
      </c>
      <c r="CW101" t="b">
        <f t="shared" si="81"/>
        <v>1</v>
      </c>
      <c r="CX101" t="b">
        <f t="shared" si="82"/>
        <v>1</v>
      </c>
      <c r="CY101" t="b">
        <f t="shared" si="83"/>
        <v>1</v>
      </c>
      <c r="CZ101" t="b">
        <f t="shared" si="84"/>
        <v>1</v>
      </c>
      <c r="DA101" s="84">
        <f t="shared" si="85"/>
        <v>0</v>
      </c>
      <c r="DB101" t="e">
        <f t="shared" si="86"/>
        <v>#N/A</v>
      </c>
    </row>
    <row r="102" spans="1:106" ht="13.5" thickBot="1">
      <c r="A102" s="9">
        <v>720</v>
      </c>
      <c r="B102" s="3">
        <v>1</v>
      </c>
      <c r="C102" s="3" t="s">
        <v>550</v>
      </c>
      <c r="D102" s="3" t="s">
        <v>12</v>
      </c>
      <c r="E102" s="3" t="s">
        <v>12</v>
      </c>
      <c r="F102" s="3">
        <v>117594.242</v>
      </c>
      <c r="G102" s="15">
        <v>414294.93800000002</v>
      </c>
      <c r="H102" s="35" t="str">
        <f t="shared" si="44"/>
        <v>ja</v>
      </c>
      <c r="I102" s="155" t="s">
        <v>2402</v>
      </c>
      <c r="J102" s="20" t="s">
        <v>456</v>
      </c>
      <c r="K102" s="97">
        <v>10000</v>
      </c>
      <c r="L102" s="28">
        <f t="shared" si="6"/>
        <v>0.24</v>
      </c>
      <c r="M102" s="28">
        <f t="shared" si="50"/>
        <v>0</v>
      </c>
      <c r="N102" s="56">
        <f t="shared" si="45"/>
        <v>0</v>
      </c>
      <c r="O102" s="33">
        <f t="shared" si="51"/>
        <v>83.653369567537453</v>
      </c>
      <c r="P102" s="37">
        <f t="shared" si="46"/>
        <v>118.08695401695287</v>
      </c>
      <c r="Q102" s="9" t="s">
        <v>12</v>
      </c>
      <c r="R102" s="55" t="s">
        <v>12</v>
      </c>
      <c r="S102" s="55">
        <v>2.7879999999999998</v>
      </c>
      <c r="T102" s="55">
        <v>2.97</v>
      </c>
      <c r="U102" s="55">
        <v>3.1619999999999999</v>
      </c>
      <c r="V102" s="3">
        <v>3.339</v>
      </c>
      <c r="W102" s="3">
        <v>3.5449999999999999</v>
      </c>
      <c r="X102" s="3" t="s">
        <v>12</v>
      </c>
      <c r="Y102" s="3">
        <v>3.972</v>
      </c>
      <c r="Z102" s="15" t="s">
        <v>12</v>
      </c>
      <c r="AA102" s="10">
        <f t="shared" si="47"/>
        <v>3.5449999999999999</v>
      </c>
      <c r="AB102" s="9">
        <f t="shared" si="48"/>
        <v>0.38300000000000001</v>
      </c>
      <c r="AC102" s="10">
        <f t="shared" si="49"/>
        <v>0.42700000000000005</v>
      </c>
      <c r="AD102" s="9"/>
      <c r="AE102" s="55"/>
      <c r="AF102" s="55"/>
      <c r="AG102" s="55"/>
      <c r="AH102" s="55"/>
      <c r="AI102" s="3"/>
      <c r="AJ102" s="3"/>
      <c r="AK102" s="3"/>
      <c r="AL102" s="3"/>
      <c r="AM102" s="15"/>
      <c r="AN102" s="10"/>
      <c r="AO102" s="9"/>
      <c r="AP102" s="10"/>
      <c r="AQ102" s="9"/>
      <c r="AR102" s="55"/>
      <c r="AS102" s="55"/>
      <c r="AT102" s="55"/>
      <c r="AU102" s="55"/>
      <c r="AV102" s="3"/>
      <c r="AW102" s="3"/>
      <c r="AX102" s="3"/>
      <c r="AY102" s="3"/>
      <c r="AZ102" s="15"/>
      <c r="BA102" s="10"/>
      <c r="BB102" s="9"/>
      <c r="BC102" s="10"/>
      <c r="BD102" s="9"/>
      <c r="BE102" s="3"/>
      <c r="BF102" s="15"/>
      <c r="BG102" s="15"/>
      <c r="BH102" s="9"/>
      <c r="BI102" s="10"/>
      <c r="BJ102" s="9"/>
      <c r="BK102" s="3"/>
      <c r="BL102" s="15"/>
      <c r="BM102" s="15"/>
      <c r="BN102" s="9"/>
      <c r="BO102" s="10"/>
      <c r="BP102">
        <f t="shared" si="52"/>
        <v>0</v>
      </c>
      <c r="BQ102" s="93">
        <f t="shared" si="53"/>
        <v>0</v>
      </c>
      <c r="BR102" s="93">
        <f t="shared" si="54"/>
        <v>0</v>
      </c>
      <c r="BS102" s="93" t="e">
        <f>VLOOKUP(C102,'Koppeling locatie - aslocatie'!$A$2:$C$8139,2,FALSE)</f>
        <v>#N/A</v>
      </c>
      <c r="BT102" s="93" t="e">
        <f>VLOOKUP($BS102,aslocaties_v01!$C$3:$AA$349,MATCH($K$3/10,aslocaties_v01!$C$2:$X$2),FALSE)</f>
        <v>#N/A</v>
      </c>
      <c r="BU102" s="93" t="e">
        <f>VLOOKUP(BS102,aslocaties_v01!$C$3:$AA$349,MATCH($K$3,aslocaties_v01!$C$2:$X$2),FALSE)</f>
        <v>#N/A</v>
      </c>
      <c r="BV102" s="93" t="e">
        <f>VLOOKUP(BS102,aslocaties_v01!$C$3:$AA$349,MATCH($K$3*10,aslocaties_v01!$C$2:$X$2),FALSE)</f>
        <v>#N/A</v>
      </c>
      <c r="BW102" s="93" t="e">
        <f t="shared" si="55"/>
        <v>#N/A</v>
      </c>
      <c r="BX102" s="93" t="e">
        <f t="shared" si="56"/>
        <v>#N/A</v>
      </c>
      <c r="BY102" s="94">
        <f t="shared" si="57"/>
        <v>999</v>
      </c>
      <c r="BZ102" s="94">
        <f t="shared" si="58"/>
        <v>999</v>
      </c>
      <c r="CA102" s="94" t="e">
        <f t="shared" si="59"/>
        <v>#N/A</v>
      </c>
      <c r="CB102" t="e">
        <f t="shared" si="60"/>
        <v>#N/A</v>
      </c>
      <c r="CC102" s="58" t="e">
        <f t="shared" si="61"/>
        <v>#N/A</v>
      </c>
      <c r="CD102" s="95" t="e">
        <f t="shared" si="62"/>
        <v>#N/A</v>
      </c>
      <c r="CE102" s="96" t="b">
        <f t="shared" si="63"/>
        <v>1</v>
      </c>
      <c r="CF102" t="e">
        <f t="shared" si="64"/>
        <v>#DIV/0!</v>
      </c>
      <c r="CG102" t="e">
        <f t="shared" si="65"/>
        <v>#DIV/0!</v>
      </c>
      <c r="CH102" s="84" t="b">
        <f t="shared" si="66"/>
        <v>0</v>
      </c>
      <c r="CI102" t="str">
        <f t="shared" si="67"/>
        <v/>
      </c>
      <c r="CJ102" t="e">
        <f t="shared" si="68"/>
        <v>#DIV/0!</v>
      </c>
      <c r="CK102" t="b">
        <f t="shared" si="69"/>
        <v>1</v>
      </c>
      <c r="CL102" s="84" t="e">
        <f t="shared" si="70"/>
        <v>#DIV/0!</v>
      </c>
      <c r="CM102" t="e">
        <f t="shared" si="71"/>
        <v>#DIV/0!</v>
      </c>
      <c r="CN102" t="e">
        <f t="shared" si="72"/>
        <v>#DIV/0!</v>
      </c>
      <c r="CO102" s="84">
        <f t="shared" si="73"/>
        <v>-1</v>
      </c>
      <c r="CP102" t="b">
        <f t="shared" si="74"/>
        <v>1</v>
      </c>
      <c r="CQ102" s="96" t="b">
        <f t="shared" si="75"/>
        <v>1</v>
      </c>
      <c r="CR102" t="b">
        <f t="shared" si="76"/>
        <v>1</v>
      </c>
      <c r="CS102" t="b">
        <f t="shared" si="77"/>
        <v>1</v>
      </c>
      <c r="CT102" t="b">
        <f t="shared" si="78"/>
        <v>1</v>
      </c>
      <c r="CU102" t="b">
        <f t="shared" si="79"/>
        <v>1</v>
      </c>
      <c r="CV102" s="84" t="b">
        <f t="shared" si="80"/>
        <v>1</v>
      </c>
      <c r="CW102" t="b">
        <f t="shared" si="81"/>
        <v>1</v>
      </c>
      <c r="CX102" t="b">
        <f t="shared" si="82"/>
        <v>1</v>
      </c>
      <c r="CY102" t="b">
        <f t="shared" si="83"/>
        <v>1</v>
      </c>
      <c r="CZ102" t="b">
        <f t="shared" si="84"/>
        <v>1</v>
      </c>
      <c r="DA102" s="84">
        <f t="shared" si="85"/>
        <v>0</v>
      </c>
      <c r="DB102" t="e">
        <f t="shared" si="86"/>
        <v>#N/A</v>
      </c>
    </row>
    <row r="103" spans="1:106" ht="13.5" thickBot="1">
      <c r="A103" s="9">
        <v>721</v>
      </c>
      <c r="B103" s="3">
        <v>1</v>
      </c>
      <c r="C103" s="3" t="s">
        <v>551</v>
      </c>
      <c r="D103" s="3" t="s">
        <v>12</v>
      </c>
      <c r="E103" s="3" t="s">
        <v>12</v>
      </c>
      <c r="F103" s="3">
        <v>117706.94500000001</v>
      </c>
      <c r="G103" s="15">
        <v>414330.18800000002</v>
      </c>
      <c r="H103" s="35" t="str">
        <f t="shared" si="44"/>
        <v>ja</v>
      </c>
      <c r="I103" s="155" t="s">
        <v>2402</v>
      </c>
      <c r="J103" s="20" t="s">
        <v>456</v>
      </c>
      <c r="K103" s="97">
        <v>10000</v>
      </c>
      <c r="L103" s="28">
        <f t="shared" si="6"/>
        <v>0.24</v>
      </c>
      <c r="M103" s="28">
        <f t="shared" si="50"/>
        <v>0</v>
      </c>
      <c r="N103" s="56">
        <f t="shared" si="45"/>
        <v>0</v>
      </c>
      <c r="O103" s="33">
        <f t="shared" si="51"/>
        <v>118.08695401695287</v>
      </c>
      <c r="P103" s="37">
        <f t="shared" si="46"/>
        <v>79.076954025800831</v>
      </c>
      <c r="Q103" s="9" t="s">
        <v>12</v>
      </c>
      <c r="R103" s="55" t="s">
        <v>12</v>
      </c>
      <c r="S103" s="55">
        <v>2.7919999999999998</v>
      </c>
      <c r="T103" s="55">
        <v>2.9750000000000001</v>
      </c>
      <c r="U103" s="55">
        <v>3.1669999999999998</v>
      </c>
      <c r="V103" s="3">
        <v>3.3450000000000002</v>
      </c>
      <c r="W103" s="3">
        <v>3.5529999999999999</v>
      </c>
      <c r="X103" s="3" t="s">
        <v>12</v>
      </c>
      <c r="Y103" s="3">
        <v>3.984</v>
      </c>
      <c r="Z103" s="15" t="s">
        <v>12</v>
      </c>
      <c r="AA103" s="10">
        <f t="shared" si="47"/>
        <v>3.5529999999999999</v>
      </c>
      <c r="AB103" s="9">
        <f t="shared" si="48"/>
        <v>0.38600000000000012</v>
      </c>
      <c r="AC103" s="10">
        <f t="shared" si="49"/>
        <v>0.43100000000000005</v>
      </c>
      <c r="AD103" s="9"/>
      <c r="AE103" s="55"/>
      <c r="AF103" s="55"/>
      <c r="AG103" s="55"/>
      <c r="AH103" s="55"/>
      <c r="AI103" s="3"/>
      <c r="AJ103" s="3"/>
      <c r="AK103" s="3"/>
      <c r="AL103" s="3"/>
      <c r="AM103" s="15"/>
      <c r="AN103" s="10"/>
      <c r="AO103" s="9"/>
      <c r="AP103" s="10"/>
      <c r="AQ103" s="9"/>
      <c r="AR103" s="55"/>
      <c r="AS103" s="55"/>
      <c r="AT103" s="55"/>
      <c r="AU103" s="55"/>
      <c r="AV103" s="3"/>
      <c r="AW103" s="3"/>
      <c r="AX103" s="3"/>
      <c r="AY103" s="3"/>
      <c r="AZ103" s="15"/>
      <c r="BA103" s="10"/>
      <c r="BB103" s="9"/>
      <c r="BC103" s="10"/>
      <c r="BD103" s="9"/>
      <c r="BE103" s="3"/>
      <c r="BF103" s="15"/>
      <c r="BG103" s="15"/>
      <c r="BH103" s="9"/>
      <c r="BI103" s="10"/>
      <c r="BJ103" s="9"/>
      <c r="BK103" s="3"/>
      <c r="BL103" s="15"/>
      <c r="BM103" s="15"/>
      <c r="BN103" s="9"/>
      <c r="BO103" s="10"/>
      <c r="BP103">
        <f t="shared" si="52"/>
        <v>0</v>
      </c>
      <c r="BQ103" s="93">
        <f t="shared" si="53"/>
        <v>0</v>
      </c>
      <c r="BR103" s="93">
        <f t="shared" si="54"/>
        <v>0</v>
      </c>
      <c r="BS103" s="93" t="e">
        <f>VLOOKUP(C103,'Koppeling locatie - aslocatie'!$A$2:$C$8139,2,FALSE)</f>
        <v>#N/A</v>
      </c>
      <c r="BT103" s="93" t="e">
        <f>VLOOKUP($BS103,aslocaties_v01!$C$3:$AA$349,MATCH($K$3/10,aslocaties_v01!$C$2:$X$2),FALSE)</f>
        <v>#N/A</v>
      </c>
      <c r="BU103" s="93" t="e">
        <f>VLOOKUP(BS103,aslocaties_v01!$C$3:$AA$349,MATCH($K$3,aslocaties_v01!$C$2:$X$2),FALSE)</f>
        <v>#N/A</v>
      </c>
      <c r="BV103" s="93" t="e">
        <f>VLOOKUP(BS103,aslocaties_v01!$C$3:$AA$349,MATCH($K$3*10,aslocaties_v01!$C$2:$X$2),FALSE)</f>
        <v>#N/A</v>
      </c>
      <c r="BW103" s="93" t="e">
        <f t="shared" si="55"/>
        <v>#N/A</v>
      </c>
      <c r="BX103" s="93" t="e">
        <f t="shared" si="56"/>
        <v>#N/A</v>
      </c>
      <c r="BY103" s="94">
        <f t="shared" si="57"/>
        <v>999</v>
      </c>
      <c r="BZ103" s="94">
        <f t="shared" si="58"/>
        <v>999</v>
      </c>
      <c r="CA103" s="94" t="e">
        <f t="shared" si="59"/>
        <v>#N/A</v>
      </c>
      <c r="CB103" t="e">
        <f t="shared" si="60"/>
        <v>#N/A</v>
      </c>
      <c r="CC103" s="58" t="e">
        <f t="shared" si="61"/>
        <v>#N/A</v>
      </c>
      <c r="CD103" s="95" t="e">
        <f t="shared" si="62"/>
        <v>#N/A</v>
      </c>
      <c r="CE103" s="96" t="b">
        <f t="shared" si="63"/>
        <v>1</v>
      </c>
      <c r="CF103" t="e">
        <f t="shared" si="64"/>
        <v>#DIV/0!</v>
      </c>
      <c r="CG103" t="e">
        <f t="shared" si="65"/>
        <v>#DIV/0!</v>
      </c>
      <c r="CH103" s="84" t="b">
        <f t="shared" si="66"/>
        <v>0</v>
      </c>
      <c r="CI103" t="str">
        <f t="shared" si="67"/>
        <v/>
      </c>
      <c r="CJ103" t="e">
        <f t="shared" si="68"/>
        <v>#DIV/0!</v>
      </c>
      <c r="CK103" t="b">
        <f t="shared" si="69"/>
        <v>1</v>
      </c>
      <c r="CL103" s="84" t="e">
        <f t="shared" si="70"/>
        <v>#DIV/0!</v>
      </c>
      <c r="CM103" t="e">
        <f t="shared" si="71"/>
        <v>#DIV/0!</v>
      </c>
      <c r="CN103" t="e">
        <f t="shared" si="72"/>
        <v>#DIV/0!</v>
      </c>
      <c r="CO103" s="84">
        <f t="shared" si="73"/>
        <v>-1</v>
      </c>
      <c r="CP103" t="b">
        <f t="shared" si="74"/>
        <v>1</v>
      </c>
      <c r="CQ103" s="96" t="b">
        <f t="shared" si="75"/>
        <v>1</v>
      </c>
      <c r="CR103" t="b">
        <f t="shared" si="76"/>
        <v>1</v>
      </c>
      <c r="CS103" t="b">
        <f t="shared" si="77"/>
        <v>1</v>
      </c>
      <c r="CT103" t="b">
        <f t="shared" si="78"/>
        <v>1</v>
      </c>
      <c r="CU103" t="b">
        <f t="shared" si="79"/>
        <v>1</v>
      </c>
      <c r="CV103" s="84" t="b">
        <f t="shared" si="80"/>
        <v>1</v>
      </c>
      <c r="CW103" t="b">
        <f t="shared" si="81"/>
        <v>1</v>
      </c>
      <c r="CX103" t="b">
        <f t="shared" si="82"/>
        <v>1</v>
      </c>
      <c r="CY103" t="b">
        <f t="shared" si="83"/>
        <v>1</v>
      </c>
      <c r="CZ103" t="b">
        <f t="shared" si="84"/>
        <v>1</v>
      </c>
      <c r="DA103" s="84">
        <f t="shared" si="85"/>
        <v>0</v>
      </c>
      <c r="DB103" t="e">
        <f t="shared" si="86"/>
        <v>#N/A</v>
      </c>
    </row>
    <row r="104" spans="1:106" ht="13.5" thickBot="1">
      <c r="A104" s="9">
        <v>722</v>
      </c>
      <c r="B104" s="3">
        <v>1</v>
      </c>
      <c r="C104" s="3" t="s">
        <v>552</v>
      </c>
      <c r="D104" s="3" t="s">
        <v>12</v>
      </c>
      <c r="E104" s="3" t="s">
        <v>12</v>
      </c>
      <c r="F104" s="3">
        <v>117782.31200000001</v>
      </c>
      <c r="G104" s="15">
        <v>414354.125</v>
      </c>
      <c r="H104" s="35" t="str">
        <f t="shared" si="44"/>
        <v>ja</v>
      </c>
      <c r="I104" s="155" t="s">
        <v>2402</v>
      </c>
      <c r="J104" s="20" t="s">
        <v>456</v>
      </c>
      <c r="K104" s="97">
        <v>10000</v>
      </c>
      <c r="L104" s="28">
        <f t="shared" si="6"/>
        <v>0.24</v>
      </c>
      <c r="M104" s="28">
        <f t="shared" si="50"/>
        <v>0</v>
      </c>
      <c r="N104" s="56">
        <f t="shared" si="45"/>
        <v>0</v>
      </c>
      <c r="O104" s="33">
        <f t="shared" si="51"/>
        <v>79.076954025800831</v>
      </c>
      <c r="P104" s="37">
        <f t="shared" si="46"/>
        <v>119.02650911877357</v>
      </c>
      <c r="Q104" s="9" t="s">
        <v>12</v>
      </c>
      <c r="R104" s="55" t="s">
        <v>12</v>
      </c>
      <c r="S104" s="55">
        <v>2.7970000000000002</v>
      </c>
      <c r="T104" s="55">
        <v>2.9809999999999999</v>
      </c>
      <c r="U104" s="55">
        <v>3.173</v>
      </c>
      <c r="V104" s="3">
        <v>3.3519999999999999</v>
      </c>
      <c r="W104" s="3">
        <v>3.5609999999999999</v>
      </c>
      <c r="X104" s="3" t="s">
        <v>12</v>
      </c>
      <c r="Y104" s="3">
        <v>3.992</v>
      </c>
      <c r="Z104" s="15" t="s">
        <v>12</v>
      </c>
      <c r="AA104" s="10">
        <f t="shared" si="47"/>
        <v>3.5609999999999999</v>
      </c>
      <c r="AB104" s="9">
        <f t="shared" si="48"/>
        <v>0.3879999999999999</v>
      </c>
      <c r="AC104" s="10">
        <f t="shared" si="49"/>
        <v>0.43100000000000005</v>
      </c>
      <c r="AD104" s="9"/>
      <c r="AE104" s="55"/>
      <c r="AF104" s="55"/>
      <c r="AG104" s="55"/>
      <c r="AH104" s="55"/>
      <c r="AI104" s="3"/>
      <c r="AJ104" s="3"/>
      <c r="AK104" s="3"/>
      <c r="AL104" s="3"/>
      <c r="AM104" s="15"/>
      <c r="AN104" s="10"/>
      <c r="AO104" s="9"/>
      <c r="AP104" s="10"/>
      <c r="AQ104" s="9"/>
      <c r="AR104" s="55"/>
      <c r="AS104" s="55"/>
      <c r="AT104" s="55"/>
      <c r="AU104" s="55"/>
      <c r="AV104" s="3"/>
      <c r="AW104" s="3"/>
      <c r="AX104" s="3"/>
      <c r="AY104" s="3"/>
      <c r="AZ104" s="15"/>
      <c r="BA104" s="10"/>
      <c r="BB104" s="9"/>
      <c r="BC104" s="10"/>
      <c r="BD104" s="9"/>
      <c r="BE104" s="3"/>
      <c r="BF104" s="15"/>
      <c r="BG104" s="15"/>
      <c r="BH104" s="9"/>
      <c r="BI104" s="10"/>
      <c r="BJ104" s="9"/>
      <c r="BK104" s="3"/>
      <c r="BL104" s="15"/>
      <c r="BM104" s="15"/>
      <c r="BN104" s="9"/>
      <c r="BO104" s="10"/>
      <c r="BP104">
        <f t="shared" si="52"/>
        <v>0</v>
      </c>
      <c r="BQ104" s="93">
        <f t="shared" si="53"/>
        <v>0</v>
      </c>
      <c r="BR104" s="93">
        <f t="shared" si="54"/>
        <v>0</v>
      </c>
      <c r="BS104" s="93" t="e">
        <f>VLOOKUP(C104,'Koppeling locatie - aslocatie'!$A$2:$C$8139,2,FALSE)</f>
        <v>#N/A</v>
      </c>
      <c r="BT104" s="93" t="e">
        <f>VLOOKUP($BS104,aslocaties_v01!$C$3:$AA$349,MATCH($K$3/10,aslocaties_v01!$C$2:$X$2),FALSE)</f>
        <v>#N/A</v>
      </c>
      <c r="BU104" s="93" t="e">
        <f>VLOOKUP(BS104,aslocaties_v01!$C$3:$AA$349,MATCH($K$3,aslocaties_v01!$C$2:$X$2),FALSE)</f>
        <v>#N/A</v>
      </c>
      <c r="BV104" s="93" t="e">
        <f>VLOOKUP(BS104,aslocaties_v01!$C$3:$AA$349,MATCH($K$3*10,aslocaties_v01!$C$2:$X$2),FALSE)</f>
        <v>#N/A</v>
      </c>
      <c r="BW104" s="93" t="e">
        <f t="shared" si="55"/>
        <v>#N/A</v>
      </c>
      <c r="BX104" s="93" t="e">
        <f t="shared" si="56"/>
        <v>#N/A</v>
      </c>
      <c r="BY104" s="94">
        <f t="shared" si="57"/>
        <v>999</v>
      </c>
      <c r="BZ104" s="94">
        <f t="shared" si="58"/>
        <v>999</v>
      </c>
      <c r="CA104" s="94" t="e">
        <f t="shared" si="59"/>
        <v>#N/A</v>
      </c>
      <c r="CB104" t="e">
        <f t="shared" si="60"/>
        <v>#N/A</v>
      </c>
      <c r="CC104" s="58" t="e">
        <f t="shared" si="61"/>
        <v>#N/A</v>
      </c>
      <c r="CD104" s="95" t="e">
        <f t="shared" si="62"/>
        <v>#N/A</v>
      </c>
      <c r="CE104" s="96" t="b">
        <f t="shared" si="63"/>
        <v>1</v>
      </c>
      <c r="CF104" t="e">
        <f t="shared" si="64"/>
        <v>#DIV/0!</v>
      </c>
      <c r="CG104" t="e">
        <f t="shared" si="65"/>
        <v>#DIV/0!</v>
      </c>
      <c r="CH104" s="84" t="b">
        <f t="shared" si="66"/>
        <v>0</v>
      </c>
      <c r="CI104" t="str">
        <f t="shared" si="67"/>
        <v/>
      </c>
      <c r="CJ104" t="e">
        <f t="shared" si="68"/>
        <v>#DIV/0!</v>
      </c>
      <c r="CK104" t="b">
        <f t="shared" si="69"/>
        <v>1</v>
      </c>
      <c r="CL104" s="84" t="e">
        <f t="shared" si="70"/>
        <v>#DIV/0!</v>
      </c>
      <c r="CM104" t="e">
        <f t="shared" si="71"/>
        <v>#DIV/0!</v>
      </c>
      <c r="CN104" t="e">
        <f t="shared" si="72"/>
        <v>#DIV/0!</v>
      </c>
      <c r="CO104" s="84">
        <f t="shared" si="73"/>
        <v>-1</v>
      </c>
      <c r="CP104" t="b">
        <f t="shared" si="74"/>
        <v>1</v>
      </c>
      <c r="CQ104" s="96" t="b">
        <f t="shared" si="75"/>
        <v>1</v>
      </c>
      <c r="CR104" t="b">
        <f t="shared" si="76"/>
        <v>1</v>
      </c>
      <c r="CS104" t="b">
        <f t="shared" si="77"/>
        <v>1</v>
      </c>
      <c r="CT104" t="b">
        <f t="shared" si="78"/>
        <v>1</v>
      </c>
      <c r="CU104" t="b">
        <f t="shared" si="79"/>
        <v>1</v>
      </c>
      <c r="CV104" s="84" t="b">
        <f t="shared" si="80"/>
        <v>1</v>
      </c>
      <c r="CW104" t="b">
        <f t="shared" si="81"/>
        <v>1</v>
      </c>
      <c r="CX104" t="b">
        <f t="shared" si="82"/>
        <v>1</v>
      </c>
      <c r="CY104" t="b">
        <f t="shared" si="83"/>
        <v>1</v>
      </c>
      <c r="CZ104" t="b">
        <f t="shared" si="84"/>
        <v>1</v>
      </c>
      <c r="DA104" s="84">
        <f t="shared" si="85"/>
        <v>0</v>
      </c>
      <c r="DB104" t="e">
        <f t="shared" si="86"/>
        <v>#N/A</v>
      </c>
    </row>
    <row r="105" spans="1:106" ht="13.5" thickBot="1">
      <c r="A105" s="9">
        <v>723</v>
      </c>
      <c r="B105" s="3">
        <v>1</v>
      </c>
      <c r="C105" s="3" t="s">
        <v>553</v>
      </c>
      <c r="D105" s="3" t="s">
        <v>12</v>
      </c>
      <c r="E105" s="3" t="s">
        <v>12</v>
      </c>
      <c r="F105" s="3">
        <v>117895.664</v>
      </c>
      <c r="G105" s="15">
        <v>414390.43800000002</v>
      </c>
      <c r="H105" s="35" t="str">
        <f t="shared" si="44"/>
        <v>ja</v>
      </c>
      <c r="I105" s="155" t="s">
        <v>2402</v>
      </c>
      <c r="J105" s="20" t="s">
        <v>456</v>
      </c>
      <c r="K105" s="97">
        <v>10000</v>
      </c>
      <c r="L105" s="28">
        <f t="shared" si="6"/>
        <v>0.24</v>
      </c>
      <c r="M105" s="28">
        <f t="shared" si="50"/>
        <v>0</v>
      </c>
      <c r="N105" s="56">
        <f t="shared" si="45"/>
        <v>0</v>
      </c>
      <c r="O105" s="33">
        <f t="shared" si="51"/>
        <v>119.02650911877357</v>
      </c>
      <c r="P105" s="37">
        <f t="shared" si="46"/>
        <v>79.571100909797238</v>
      </c>
      <c r="Q105" s="9" t="s">
        <v>12</v>
      </c>
      <c r="R105" s="55" t="s">
        <v>12</v>
      </c>
      <c r="S105" s="55">
        <v>2.802</v>
      </c>
      <c r="T105" s="55">
        <v>2.988</v>
      </c>
      <c r="U105" s="55">
        <v>3.181</v>
      </c>
      <c r="V105" s="3">
        <v>3.3610000000000002</v>
      </c>
      <c r="W105" s="3">
        <v>3.57</v>
      </c>
      <c r="X105" s="3" t="s">
        <v>12</v>
      </c>
      <c r="Y105" s="3">
        <v>4</v>
      </c>
      <c r="Z105" s="15" t="s">
        <v>12</v>
      </c>
      <c r="AA105" s="10">
        <f t="shared" si="47"/>
        <v>3.57</v>
      </c>
      <c r="AB105" s="9">
        <f t="shared" si="48"/>
        <v>0.38899999999999979</v>
      </c>
      <c r="AC105" s="10">
        <f t="shared" si="49"/>
        <v>0.43000000000000016</v>
      </c>
      <c r="AD105" s="9"/>
      <c r="AE105" s="55"/>
      <c r="AF105" s="55"/>
      <c r="AG105" s="55"/>
      <c r="AH105" s="55"/>
      <c r="AI105" s="3"/>
      <c r="AJ105" s="3"/>
      <c r="AK105" s="3"/>
      <c r="AL105" s="3"/>
      <c r="AM105" s="15"/>
      <c r="AN105" s="10"/>
      <c r="AO105" s="9"/>
      <c r="AP105" s="10"/>
      <c r="AQ105" s="9"/>
      <c r="AR105" s="55"/>
      <c r="AS105" s="55"/>
      <c r="AT105" s="55"/>
      <c r="AU105" s="55"/>
      <c r="AV105" s="3"/>
      <c r="AW105" s="3"/>
      <c r="AX105" s="3"/>
      <c r="AY105" s="3"/>
      <c r="AZ105" s="15"/>
      <c r="BA105" s="10"/>
      <c r="BB105" s="9"/>
      <c r="BC105" s="10"/>
      <c r="BD105" s="9"/>
      <c r="BE105" s="3"/>
      <c r="BF105" s="15"/>
      <c r="BG105" s="15"/>
      <c r="BH105" s="9"/>
      <c r="BI105" s="10"/>
      <c r="BJ105" s="9"/>
      <c r="BK105" s="3"/>
      <c r="BL105" s="15"/>
      <c r="BM105" s="15"/>
      <c r="BN105" s="9"/>
      <c r="BO105" s="10"/>
      <c r="BP105">
        <f t="shared" si="52"/>
        <v>0</v>
      </c>
      <c r="BQ105" s="93">
        <f t="shared" si="53"/>
        <v>0</v>
      </c>
      <c r="BR105" s="93">
        <f t="shared" si="54"/>
        <v>0</v>
      </c>
      <c r="BS105" s="93" t="e">
        <f>VLOOKUP(C105,'Koppeling locatie - aslocatie'!$A$2:$C$8139,2,FALSE)</f>
        <v>#N/A</v>
      </c>
      <c r="BT105" s="93" t="e">
        <f>VLOOKUP($BS105,aslocaties_v01!$C$3:$AA$349,MATCH($K$3/10,aslocaties_v01!$C$2:$X$2),FALSE)</f>
        <v>#N/A</v>
      </c>
      <c r="BU105" s="93" t="e">
        <f>VLOOKUP(BS105,aslocaties_v01!$C$3:$AA$349,MATCH($K$3,aslocaties_v01!$C$2:$X$2),FALSE)</f>
        <v>#N/A</v>
      </c>
      <c r="BV105" s="93" t="e">
        <f>VLOOKUP(BS105,aslocaties_v01!$C$3:$AA$349,MATCH($K$3*10,aslocaties_v01!$C$2:$X$2),FALSE)</f>
        <v>#N/A</v>
      </c>
      <c r="BW105" s="93" t="e">
        <f t="shared" si="55"/>
        <v>#N/A</v>
      </c>
      <c r="BX105" s="93" t="e">
        <f t="shared" si="56"/>
        <v>#N/A</v>
      </c>
      <c r="BY105" s="94">
        <f t="shared" si="57"/>
        <v>999</v>
      </c>
      <c r="BZ105" s="94">
        <f t="shared" si="58"/>
        <v>999</v>
      </c>
      <c r="CA105" s="94" t="e">
        <f t="shared" si="59"/>
        <v>#N/A</v>
      </c>
      <c r="CB105" t="e">
        <f t="shared" si="60"/>
        <v>#N/A</v>
      </c>
      <c r="CC105" s="58" t="e">
        <f t="shared" si="61"/>
        <v>#N/A</v>
      </c>
      <c r="CD105" s="95" t="e">
        <f t="shared" si="62"/>
        <v>#N/A</v>
      </c>
      <c r="CE105" s="96" t="b">
        <f t="shared" si="63"/>
        <v>1</v>
      </c>
      <c r="CF105" t="e">
        <f t="shared" si="64"/>
        <v>#DIV/0!</v>
      </c>
      <c r="CG105" t="e">
        <f t="shared" si="65"/>
        <v>#DIV/0!</v>
      </c>
      <c r="CH105" s="84" t="b">
        <f t="shared" si="66"/>
        <v>0</v>
      </c>
      <c r="CI105" t="str">
        <f t="shared" si="67"/>
        <v/>
      </c>
      <c r="CJ105" t="e">
        <f t="shared" si="68"/>
        <v>#DIV/0!</v>
      </c>
      <c r="CK105" t="b">
        <f t="shared" si="69"/>
        <v>1</v>
      </c>
      <c r="CL105" s="84" t="e">
        <f t="shared" si="70"/>
        <v>#DIV/0!</v>
      </c>
      <c r="CM105" t="e">
        <f t="shared" si="71"/>
        <v>#DIV/0!</v>
      </c>
      <c r="CN105" t="e">
        <f t="shared" si="72"/>
        <v>#DIV/0!</v>
      </c>
      <c r="CO105" s="84">
        <f t="shared" si="73"/>
        <v>-1</v>
      </c>
      <c r="CP105" t="b">
        <f t="shared" si="74"/>
        <v>1</v>
      </c>
      <c r="CQ105" s="96" t="b">
        <f t="shared" si="75"/>
        <v>1</v>
      </c>
      <c r="CR105" t="b">
        <f t="shared" si="76"/>
        <v>1</v>
      </c>
      <c r="CS105" t="b">
        <f t="shared" si="77"/>
        <v>1</v>
      </c>
      <c r="CT105" t="b">
        <f t="shared" si="78"/>
        <v>1</v>
      </c>
      <c r="CU105" t="b">
        <f t="shared" si="79"/>
        <v>1</v>
      </c>
      <c r="CV105" s="84" t="b">
        <f t="shared" si="80"/>
        <v>1</v>
      </c>
      <c r="CW105" t="b">
        <f t="shared" si="81"/>
        <v>1</v>
      </c>
      <c r="CX105" t="b">
        <f t="shared" si="82"/>
        <v>1</v>
      </c>
      <c r="CY105" t="b">
        <f t="shared" si="83"/>
        <v>1</v>
      </c>
      <c r="CZ105" t="b">
        <f t="shared" si="84"/>
        <v>1</v>
      </c>
      <c r="DA105" s="84">
        <f t="shared" si="85"/>
        <v>0</v>
      </c>
      <c r="DB105" t="e">
        <f t="shared" si="86"/>
        <v>#N/A</v>
      </c>
    </row>
    <row r="106" spans="1:106" ht="13.5" thickBot="1">
      <c r="A106" s="9">
        <v>724</v>
      </c>
      <c r="B106" s="3">
        <v>1</v>
      </c>
      <c r="C106" s="3" t="s">
        <v>554</v>
      </c>
      <c r="D106" s="3" t="s">
        <v>12</v>
      </c>
      <c r="E106" s="3" t="s">
        <v>12</v>
      </c>
      <c r="F106" s="3">
        <v>117971.43</v>
      </c>
      <c r="G106" s="15">
        <v>414414.75</v>
      </c>
      <c r="H106" s="35" t="str">
        <f t="shared" si="44"/>
        <v>ja</v>
      </c>
      <c r="I106" s="155" t="s">
        <v>2402</v>
      </c>
      <c r="J106" s="20" t="s">
        <v>456</v>
      </c>
      <c r="K106" s="97">
        <v>10000</v>
      </c>
      <c r="L106" s="28">
        <f t="shared" si="6"/>
        <v>0.24</v>
      </c>
      <c r="M106" s="28">
        <f t="shared" si="50"/>
        <v>0</v>
      </c>
      <c r="N106" s="56">
        <f t="shared" si="45"/>
        <v>0</v>
      </c>
      <c r="O106" s="33">
        <f t="shared" si="51"/>
        <v>79.571100909797238</v>
      </c>
      <c r="P106" s="37">
        <f t="shared" si="46"/>
        <v>681.67066197689439</v>
      </c>
      <c r="Q106" s="9" t="s">
        <v>12</v>
      </c>
      <c r="R106" s="55" t="s">
        <v>12</v>
      </c>
      <c r="S106" s="55">
        <v>2.8050000000000002</v>
      </c>
      <c r="T106" s="55">
        <v>2.99</v>
      </c>
      <c r="U106" s="55">
        <v>3.1840000000000002</v>
      </c>
      <c r="V106" s="3">
        <v>3.3639999999999999</v>
      </c>
      <c r="W106" s="3">
        <v>3.5739999999999998</v>
      </c>
      <c r="X106" s="3" t="s">
        <v>12</v>
      </c>
      <c r="Y106" s="3">
        <v>4.0019999999999998</v>
      </c>
      <c r="Z106" s="15" t="s">
        <v>12</v>
      </c>
      <c r="AA106" s="10">
        <f t="shared" si="47"/>
        <v>3.5739999999999998</v>
      </c>
      <c r="AB106" s="9">
        <f t="shared" si="48"/>
        <v>0.38999999999999968</v>
      </c>
      <c r="AC106" s="10">
        <f t="shared" si="49"/>
        <v>0.42799999999999994</v>
      </c>
      <c r="AD106" s="9"/>
      <c r="AE106" s="55"/>
      <c r="AF106" s="55"/>
      <c r="AG106" s="55"/>
      <c r="AH106" s="55"/>
      <c r="AI106" s="3"/>
      <c r="AJ106" s="3"/>
      <c r="AK106" s="3"/>
      <c r="AL106" s="3"/>
      <c r="AM106" s="15"/>
      <c r="AN106" s="10"/>
      <c r="AO106" s="9"/>
      <c r="AP106" s="10"/>
      <c r="AQ106" s="9"/>
      <c r="AR106" s="55"/>
      <c r="AS106" s="55"/>
      <c r="AT106" s="55"/>
      <c r="AU106" s="55"/>
      <c r="AV106" s="3"/>
      <c r="AW106" s="3"/>
      <c r="AX106" s="3"/>
      <c r="AY106" s="3"/>
      <c r="AZ106" s="15"/>
      <c r="BA106" s="10"/>
      <c r="BB106" s="9"/>
      <c r="BC106" s="10"/>
      <c r="BD106" s="9"/>
      <c r="BE106" s="3"/>
      <c r="BF106" s="15"/>
      <c r="BG106" s="15"/>
      <c r="BH106" s="9"/>
      <c r="BI106" s="10"/>
      <c r="BJ106" s="9"/>
      <c r="BK106" s="3"/>
      <c r="BL106" s="15"/>
      <c r="BM106" s="15"/>
      <c r="BN106" s="9"/>
      <c r="BO106" s="10"/>
      <c r="BP106">
        <f t="shared" si="52"/>
        <v>0</v>
      </c>
      <c r="BQ106" s="93">
        <f t="shared" si="53"/>
        <v>0</v>
      </c>
      <c r="BR106" s="93">
        <f t="shared" si="54"/>
        <v>0</v>
      </c>
      <c r="BS106" s="93" t="e">
        <f>VLOOKUP(C106,'Koppeling locatie - aslocatie'!$A$2:$C$8139,2,FALSE)</f>
        <v>#N/A</v>
      </c>
      <c r="BT106" s="93" t="e">
        <f>VLOOKUP($BS106,aslocaties_v01!$C$3:$AA$349,MATCH($K$3/10,aslocaties_v01!$C$2:$X$2),FALSE)</f>
        <v>#N/A</v>
      </c>
      <c r="BU106" s="93" t="e">
        <f>VLOOKUP(BS106,aslocaties_v01!$C$3:$AA$349,MATCH($K$3,aslocaties_v01!$C$2:$X$2),FALSE)</f>
        <v>#N/A</v>
      </c>
      <c r="BV106" s="93" t="e">
        <f>VLOOKUP(BS106,aslocaties_v01!$C$3:$AA$349,MATCH($K$3*10,aslocaties_v01!$C$2:$X$2),FALSE)</f>
        <v>#N/A</v>
      </c>
      <c r="BW106" s="93" t="e">
        <f t="shared" si="55"/>
        <v>#N/A</v>
      </c>
      <c r="BX106" s="93" t="e">
        <f t="shared" si="56"/>
        <v>#N/A</v>
      </c>
      <c r="BY106" s="94">
        <f t="shared" si="57"/>
        <v>999</v>
      </c>
      <c r="BZ106" s="94">
        <f t="shared" si="58"/>
        <v>999</v>
      </c>
      <c r="CA106" s="94" t="e">
        <f t="shared" si="59"/>
        <v>#N/A</v>
      </c>
      <c r="CB106" t="e">
        <f t="shared" si="60"/>
        <v>#N/A</v>
      </c>
      <c r="CC106" s="58" t="e">
        <f t="shared" si="61"/>
        <v>#N/A</v>
      </c>
      <c r="CD106" s="95" t="e">
        <f t="shared" si="62"/>
        <v>#N/A</v>
      </c>
      <c r="CE106" s="96" t="b">
        <f t="shared" si="63"/>
        <v>1</v>
      </c>
      <c r="CF106" t="e">
        <f t="shared" si="64"/>
        <v>#DIV/0!</v>
      </c>
      <c r="CG106" t="e">
        <f t="shared" si="65"/>
        <v>#DIV/0!</v>
      </c>
      <c r="CH106" s="84" t="b">
        <f t="shared" si="66"/>
        <v>0</v>
      </c>
      <c r="CI106" t="str">
        <f t="shared" si="67"/>
        <v/>
      </c>
      <c r="CJ106" t="e">
        <f t="shared" si="68"/>
        <v>#DIV/0!</v>
      </c>
      <c r="CK106" t="b">
        <f t="shared" si="69"/>
        <v>1</v>
      </c>
      <c r="CL106" s="84" t="e">
        <f t="shared" si="70"/>
        <v>#DIV/0!</v>
      </c>
      <c r="CM106" t="e">
        <f t="shared" si="71"/>
        <v>#DIV/0!</v>
      </c>
      <c r="CN106" t="e">
        <f t="shared" si="72"/>
        <v>#DIV/0!</v>
      </c>
      <c r="CO106" s="84">
        <f t="shared" si="73"/>
        <v>-1</v>
      </c>
      <c r="CP106" t="b">
        <f t="shared" si="74"/>
        <v>1</v>
      </c>
      <c r="CQ106" s="96" t="b">
        <f t="shared" si="75"/>
        <v>1</v>
      </c>
      <c r="CR106" t="b">
        <f t="shared" si="76"/>
        <v>1</v>
      </c>
      <c r="CS106" t="b">
        <f t="shared" si="77"/>
        <v>1</v>
      </c>
      <c r="CT106" t="b">
        <f t="shared" si="78"/>
        <v>1</v>
      </c>
      <c r="CU106" t="b">
        <f t="shared" si="79"/>
        <v>1</v>
      </c>
      <c r="CV106" s="84" t="b">
        <f t="shared" si="80"/>
        <v>1</v>
      </c>
      <c r="CW106" t="b">
        <f t="shared" si="81"/>
        <v>1</v>
      </c>
      <c r="CX106" t="b">
        <f t="shared" si="82"/>
        <v>1</v>
      </c>
      <c r="CY106" t="b">
        <f t="shared" si="83"/>
        <v>1</v>
      </c>
      <c r="CZ106" t="b">
        <f t="shared" si="84"/>
        <v>1</v>
      </c>
      <c r="DA106" s="84">
        <f t="shared" si="85"/>
        <v>0</v>
      </c>
      <c r="DB106" t="e">
        <f t="shared" si="86"/>
        <v>#N/A</v>
      </c>
    </row>
    <row r="107" spans="1:106" ht="13.5" thickBot="1">
      <c r="A107" s="9">
        <v>725</v>
      </c>
      <c r="B107" s="3">
        <v>1</v>
      </c>
      <c r="C107" s="3" t="s">
        <v>555</v>
      </c>
      <c r="D107" s="3" t="s">
        <v>12</v>
      </c>
      <c r="E107" s="3" t="s">
        <v>12</v>
      </c>
      <c r="F107" s="3">
        <v>117563.18799999999</v>
      </c>
      <c r="G107" s="15">
        <v>414960.65600000002</v>
      </c>
      <c r="H107" s="35" t="str">
        <f t="shared" si="44"/>
        <v>ja</v>
      </c>
      <c r="I107" s="155" t="s">
        <v>2402</v>
      </c>
      <c r="J107" s="20" t="s">
        <v>456</v>
      </c>
      <c r="K107" s="97">
        <v>10000</v>
      </c>
      <c r="L107" s="28">
        <f t="shared" si="6"/>
        <v>0.24</v>
      </c>
      <c r="M107" s="28">
        <f t="shared" si="50"/>
        <v>0</v>
      </c>
      <c r="N107" s="56">
        <f t="shared" si="45"/>
        <v>0</v>
      </c>
      <c r="O107" s="33">
        <f t="shared" si="51"/>
        <v>681.67066197689439</v>
      </c>
      <c r="P107" s="37">
        <f t="shared" si="46"/>
        <v>88.184746373767808</v>
      </c>
      <c r="Q107" s="9" t="s">
        <v>12</v>
      </c>
      <c r="R107" s="55" t="s">
        <v>12</v>
      </c>
      <c r="S107" s="55">
        <v>2.7730000000000001</v>
      </c>
      <c r="T107" s="55">
        <v>2.95</v>
      </c>
      <c r="U107" s="55">
        <v>3.1379999999999999</v>
      </c>
      <c r="V107" s="3">
        <v>3.3140000000000001</v>
      </c>
      <c r="W107" s="3">
        <v>3.5209999999999999</v>
      </c>
      <c r="X107" s="3" t="s">
        <v>12</v>
      </c>
      <c r="Y107" s="3">
        <v>3.952</v>
      </c>
      <c r="Z107" s="15" t="s">
        <v>12</v>
      </c>
      <c r="AA107" s="10">
        <f t="shared" si="47"/>
        <v>3.5209999999999999</v>
      </c>
      <c r="AB107" s="9">
        <f t="shared" si="48"/>
        <v>0.38300000000000001</v>
      </c>
      <c r="AC107" s="10">
        <f t="shared" si="49"/>
        <v>0.43100000000000005</v>
      </c>
      <c r="AD107" s="9"/>
      <c r="AE107" s="55"/>
      <c r="AF107" s="55"/>
      <c r="AG107" s="55"/>
      <c r="AH107" s="55"/>
      <c r="AI107" s="3"/>
      <c r="AJ107" s="3"/>
      <c r="AK107" s="3"/>
      <c r="AL107" s="3"/>
      <c r="AM107" s="15"/>
      <c r="AN107" s="10"/>
      <c r="AO107" s="9"/>
      <c r="AP107" s="10"/>
      <c r="AQ107" s="9"/>
      <c r="AR107" s="55"/>
      <c r="AS107" s="55"/>
      <c r="AT107" s="55"/>
      <c r="AU107" s="55"/>
      <c r="AV107" s="3"/>
      <c r="AW107" s="3"/>
      <c r="AX107" s="3"/>
      <c r="AY107" s="3"/>
      <c r="AZ107" s="15"/>
      <c r="BA107" s="10"/>
      <c r="BB107" s="9"/>
      <c r="BC107" s="10"/>
      <c r="BD107" s="9"/>
      <c r="BE107" s="3"/>
      <c r="BF107" s="15"/>
      <c r="BG107" s="15"/>
      <c r="BH107" s="9"/>
      <c r="BI107" s="10"/>
      <c r="BJ107" s="9"/>
      <c r="BK107" s="3"/>
      <c r="BL107" s="15"/>
      <c r="BM107" s="15"/>
      <c r="BN107" s="9"/>
      <c r="BO107" s="10"/>
      <c r="BP107">
        <f t="shared" si="52"/>
        <v>0</v>
      </c>
      <c r="BQ107" s="93">
        <f t="shared" si="53"/>
        <v>0</v>
      </c>
      <c r="BR107" s="93">
        <f t="shared" si="54"/>
        <v>0</v>
      </c>
      <c r="BS107" s="93" t="e">
        <f>VLOOKUP(C107,'Koppeling locatie - aslocatie'!$A$2:$C$8139,2,FALSE)</f>
        <v>#N/A</v>
      </c>
      <c r="BT107" s="93" t="e">
        <f>VLOOKUP($BS107,aslocaties_v01!$C$3:$AA$349,MATCH($K$3/10,aslocaties_v01!$C$2:$X$2),FALSE)</f>
        <v>#N/A</v>
      </c>
      <c r="BU107" s="93" t="e">
        <f>VLOOKUP(BS107,aslocaties_v01!$C$3:$AA$349,MATCH($K$3,aslocaties_v01!$C$2:$X$2),FALSE)</f>
        <v>#N/A</v>
      </c>
      <c r="BV107" s="93" t="e">
        <f>VLOOKUP(BS107,aslocaties_v01!$C$3:$AA$349,MATCH($K$3*10,aslocaties_v01!$C$2:$X$2),FALSE)</f>
        <v>#N/A</v>
      </c>
      <c r="BW107" s="93" t="e">
        <f t="shared" si="55"/>
        <v>#N/A</v>
      </c>
      <c r="BX107" s="93" t="e">
        <f t="shared" si="56"/>
        <v>#N/A</v>
      </c>
      <c r="BY107" s="94">
        <f t="shared" si="57"/>
        <v>999</v>
      </c>
      <c r="BZ107" s="94">
        <f t="shared" si="58"/>
        <v>999</v>
      </c>
      <c r="CA107" s="94" t="e">
        <f t="shared" si="59"/>
        <v>#N/A</v>
      </c>
      <c r="CB107" t="e">
        <f t="shared" si="60"/>
        <v>#N/A</v>
      </c>
      <c r="CC107" s="58" t="e">
        <f t="shared" si="61"/>
        <v>#N/A</v>
      </c>
      <c r="CD107" s="95" t="e">
        <f t="shared" si="62"/>
        <v>#N/A</v>
      </c>
      <c r="CE107" s="96" t="b">
        <f t="shared" si="63"/>
        <v>1</v>
      </c>
      <c r="CF107" t="e">
        <f t="shared" si="64"/>
        <v>#DIV/0!</v>
      </c>
      <c r="CG107" t="e">
        <f t="shared" si="65"/>
        <v>#DIV/0!</v>
      </c>
      <c r="CH107" s="84" t="b">
        <f t="shared" si="66"/>
        <v>0</v>
      </c>
      <c r="CI107" t="str">
        <f t="shared" si="67"/>
        <v/>
      </c>
      <c r="CJ107" t="e">
        <f t="shared" si="68"/>
        <v>#DIV/0!</v>
      </c>
      <c r="CK107" t="b">
        <f t="shared" si="69"/>
        <v>1</v>
      </c>
      <c r="CL107" s="84" t="e">
        <f t="shared" si="70"/>
        <v>#DIV/0!</v>
      </c>
      <c r="CM107" t="e">
        <f t="shared" si="71"/>
        <v>#DIV/0!</v>
      </c>
      <c r="CN107" t="e">
        <f t="shared" si="72"/>
        <v>#DIV/0!</v>
      </c>
      <c r="CO107" s="84">
        <f t="shared" si="73"/>
        <v>-1</v>
      </c>
      <c r="CP107" t="b">
        <f t="shared" si="74"/>
        <v>1</v>
      </c>
      <c r="CQ107" s="96" t="b">
        <f t="shared" si="75"/>
        <v>1</v>
      </c>
      <c r="CR107" t="b">
        <f t="shared" si="76"/>
        <v>1</v>
      </c>
      <c r="CS107" t="b">
        <f t="shared" si="77"/>
        <v>1</v>
      </c>
      <c r="CT107" t="b">
        <f t="shared" si="78"/>
        <v>1</v>
      </c>
      <c r="CU107" t="b">
        <f t="shared" si="79"/>
        <v>1</v>
      </c>
      <c r="CV107" s="84" t="b">
        <f t="shared" si="80"/>
        <v>1</v>
      </c>
      <c r="CW107" t="b">
        <f t="shared" si="81"/>
        <v>1</v>
      </c>
      <c r="CX107" t="b">
        <f t="shared" si="82"/>
        <v>1</v>
      </c>
      <c r="CY107" t="b">
        <f t="shared" si="83"/>
        <v>1</v>
      </c>
      <c r="CZ107" t="b">
        <f t="shared" si="84"/>
        <v>1</v>
      </c>
      <c r="DA107" s="84">
        <f t="shared" si="85"/>
        <v>0</v>
      </c>
      <c r="DB107" t="e">
        <f t="shared" si="86"/>
        <v>#N/A</v>
      </c>
    </row>
    <row r="108" spans="1:106" ht="13.5" thickBot="1">
      <c r="A108" s="9">
        <v>726</v>
      </c>
      <c r="B108" s="3">
        <v>1</v>
      </c>
      <c r="C108" s="3" t="s">
        <v>556</v>
      </c>
      <c r="D108" s="3" t="s">
        <v>12</v>
      </c>
      <c r="E108" s="3" t="s">
        <v>12</v>
      </c>
      <c r="F108" s="3">
        <v>117548.406</v>
      </c>
      <c r="G108" s="15">
        <v>414873.71899999998</v>
      </c>
      <c r="H108" s="35" t="str">
        <f t="shared" si="44"/>
        <v>ja</v>
      </c>
      <c r="I108" s="155" t="s">
        <v>2402</v>
      </c>
      <c r="J108" s="20" t="s">
        <v>456</v>
      </c>
      <c r="K108" s="97">
        <v>10000</v>
      </c>
      <c r="L108" s="28">
        <f t="shared" si="6"/>
        <v>0.24</v>
      </c>
      <c r="M108" s="28">
        <f t="shared" si="50"/>
        <v>0</v>
      </c>
      <c r="N108" s="56">
        <f t="shared" si="45"/>
        <v>0</v>
      </c>
      <c r="O108" s="33">
        <f t="shared" si="51"/>
        <v>88.184746373767808</v>
      </c>
      <c r="P108" s="37">
        <f t="shared" si="46"/>
        <v>118.7741358924407</v>
      </c>
      <c r="Q108" s="9" t="s">
        <v>12</v>
      </c>
      <c r="R108" s="55" t="s">
        <v>12</v>
      </c>
      <c r="S108" s="55">
        <v>2.7730000000000001</v>
      </c>
      <c r="T108" s="55">
        <v>2.9489999999999998</v>
      </c>
      <c r="U108" s="55">
        <v>3.1379999999999999</v>
      </c>
      <c r="V108" s="3">
        <v>3.3140000000000001</v>
      </c>
      <c r="W108" s="3">
        <v>3.5209999999999999</v>
      </c>
      <c r="X108" s="3" t="s">
        <v>12</v>
      </c>
      <c r="Y108" s="3">
        <v>3.952</v>
      </c>
      <c r="Z108" s="15" t="s">
        <v>12</v>
      </c>
      <c r="AA108" s="10">
        <f t="shared" si="47"/>
        <v>3.5209999999999999</v>
      </c>
      <c r="AB108" s="9">
        <f t="shared" si="48"/>
        <v>0.38300000000000001</v>
      </c>
      <c r="AC108" s="10">
        <f t="shared" si="49"/>
        <v>0.43100000000000005</v>
      </c>
      <c r="AD108" s="9"/>
      <c r="AE108" s="55"/>
      <c r="AF108" s="55"/>
      <c r="AG108" s="55"/>
      <c r="AH108" s="55"/>
      <c r="AI108" s="3"/>
      <c r="AJ108" s="3"/>
      <c r="AK108" s="3"/>
      <c r="AL108" s="3"/>
      <c r="AM108" s="15"/>
      <c r="AN108" s="10"/>
      <c r="AO108" s="9"/>
      <c r="AP108" s="10"/>
      <c r="AQ108" s="9"/>
      <c r="AR108" s="55"/>
      <c r="AS108" s="55"/>
      <c r="AT108" s="55"/>
      <c r="AU108" s="55"/>
      <c r="AV108" s="3"/>
      <c r="AW108" s="3"/>
      <c r="AX108" s="3"/>
      <c r="AY108" s="3"/>
      <c r="AZ108" s="15"/>
      <c r="BA108" s="10"/>
      <c r="BB108" s="9"/>
      <c r="BC108" s="10"/>
      <c r="BD108" s="9"/>
      <c r="BE108" s="3"/>
      <c r="BF108" s="15"/>
      <c r="BG108" s="15"/>
      <c r="BH108" s="9"/>
      <c r="BI108" s="10"/>
      <c r="BJ108" s="9"/>
      <c r="BK108" s="3"/>
      <c r="BL108" s="15"/>
      <c r="BM108" s="15"/>
      <c r="BN108" s="9"/>
      <c r="BO108" s="10"/>
      <c r="BP108">
        <f t="shared" si="52"/>
        <v>0</v>
      </c>
      <c r="BQ108" s="93">
        <f t="shared" si="53"/>
        <v>0</v>
      </c>
      <c r="BR108" s="93">
        <f t="shared" si="54"/>
        <v>0</v>
      </c>
      <c r="BS108" s="93" t="e">
        <f>VLOOKUP(C108,'Koppeling locatie - aslocatie'!$A$2:$C$8139,2,FALSE)</f>
        <v>#N/A</v>
      </c>
      <c r="BT108" s="93" t="e">
        <f>VLOOKUP($BS108,aslocaties_v01!$C$3:$AA$349,MATCH($K$3/10,aslocaties_v01!$C$2:$X$2),FALSE)</f>
        <v>#N/A</v>
      </c>
      <c r="BU108" s="93" t="e">
        <f>VLOOKUP(BS108,aslocaties_v01!$C$3:$AA$349,MATCH($K$3,aslocaties_v01!$C$2:$X$2),FALSE)</f>
        <v>#N/A</v>
      </c>
      <c r="BV108" s="93" t="e">
        <f>VLOOKUP(BS108,aslocaties_v01!$C$3:$AA$349,MATCH($K$3*10,aslocaties_v01!$C$2:$X$2),FALSE)</f>
        <v>#N/A</v>
      </c>
      <c r="BW108" s="93" t="e">
        <f t="shared" si="55"/>
        <v>#N/A</v>
      </c>
      <c r="BX108" s="93" t="e">
        <f t="shared" si="56"/>
        <v>#N/A</v>
      </c>
      <c r="BY108" s="94">
        <f t="shared" si="57"/>
        <v>999</v>
      </c>
      <c r="BZ108" s="94">
        <f t="shared" si="58"/>
        <v>999</v>
      </c>
      <c r="CA108" s="94" t="e">
        <f t="shared" si="59"/>
        <v>#N/A</v>
      </c>
      <c r="CB108" t="e">
        <f t="shared" si="60"/>
        <v>#N/A</v>
      </c>
      <c r="CC108" s="58" t="e">
        <f t="shared" si="61"/>
        <v>#N/A</v>
      </c>
      <c r="CD108" s="95" t="e">
        <f t="shared" si="62"/>
        <v>#N/A</v>
      </c>
      <c r="CE108" s="96" t="b">
        <f t="shared" si="63"/>
        <v>1</v>
      </c>
      <c r="CF108" t="e">
        <f t="shared" si="64"/>
        <v>#DIV/0!</v>
      </c>
      <c r="CG108" t="e">
        <f t="shared" si="65"/>
        <v>#DIV/0!</v>
      </c>
      <c r="CH108" s="84" t="b">
        <f t="shared" si="66"/>
        <v>0</v>
      </c>
      <c r="CI108" t="str">
        <f t="shared" si="67"/>
        <v/>
      </c>
      <c r="CJ108" t="e">
        <f t="shared" si="68"/>
        <v>#DIV/0!</v>
      </c>
      <c r="CK108" t="b">
        <f t="shared" si="69"/>
        <v>1</v>
      </c>
      <c r="CL108" s="84" t="e">
        <f t="shared" si="70"/>
        <v>#DIV/0!</v>
      </c>
      <c r="CM108" t="e">
        <f t="shared" si="71"/>
        <v>#DIV/0!</v>
      </c>
      <c r="CN108" t="e">
        <f t="shared" si="72"/>
        <v>#DIV/0!</v>
      </c>
      <c r="CO108" s="84">
        <f t="shared" si="73"/>
        <v>-1</v>
      </c>
      <c r="CP108" t="b">
        <f t="shared" si="74"/>
        <v>1</v>
      </c>
      <c r="CQ108" s="96" t="b">
        <f t="shared" si="75"/>
        <v>1</v>
      </c>
      <c r="CR108" t="b">
        <f t="shared" si="76"/>
        <v>1</v>
      </c>
      <c r="CS108" t="b">
        <f t="shared" si="77"/>
        <v>1</v>
      </c>
      <c r="CT108" t="b">
        <f t="shared" si="78"/>
        <v>1</v>
      </c>
      <c r="CU108" t="b">
        <f t="shared" si="79"/>
        <v>1</v>
      </c>
      <c r="CV108" s="84" t="b">
        <f t="shared" si="80"/>
        <v>1</v>
      </c>
      <c r="CW108" t="b">
        <f t="shared" si="81"/>
        <v>1</v>
      </c>
      <c r="CX108" t="b">
        <f t="shared" si="82"/>
        <v>1</v>
      </c>
      <c r="CY108" t="b">
        <f t="shared" si="83"/>
        <v>1</v>
      </c>
      <c r="CZ108" t="b">
        <f t="shared" si="84"/>
        <v>1</v>
      </c>
      <c r="DA108" s="84">
        <f t="shared" si="85"/>
        <v>0</v>
      </c>
      <c r="DB108" t="e">
        <f t="shared" si="86"/>
        <v>#N/A</v>
      </c>
    </row>
    <row r="109" spans="1:106" ht="13.5" thickBot="1">
      <c r="A109" s="9">
        <v>727</v>
      </c>
      <c r="B109" s="3">
        <v>1</v>
      </c>
      <c r="C109" s="3" t="s">
        <v>557</v>
      </c>
      <c r="D109" s="3" t="s">
        <v>12</v>
      </c>
      <c r="E109" s="3" t="s">
        <v>12</v>
      </c>
      <c r="F109" s="3">
        <v>117541.867</v>
      </c>
      <c r="G109" s="15">
        <v>414755.125</v>
      </c>
      <c r="H109" s="35" t="str">
        <f t="shared" si="44"/>
        <v>ja</v>
      </c>
      <c r="I109" s="155" t="s">
        <v>2402</v>
      </c>
      <c r="J109" s="20" t="s">
        <v>456</v>
      </c>
      <c r="K109" s="97">
        <v>10000</v>
      </c>
      <c r="L109" s="28">
        <f t="shared" si="6"/>
        <v>0.24</v>
      </c>
      <c r="M109" s="28">
        <f t="shared" si="50"/>
        <v>0</v>
      </c>
      <c r="N109" s="56">
        <f t="shared" si="45"/>
        <v>0</v>
      </c>
      <c r="O109" s="33">
        <f t="shared" si="51"/>
        <v>118.7741358924407</v>
      </c>
      <c r="P109" s="37">
        <f t="shared" si="46"/>
        <v>52.361201943808467</v>
      </c>
      <c r="Q109" s="9" t="s">
        <v>12</v>
      </c>
      <c r="R109" s="55" t="s">
        <v>12</v>
      </c>
      <c r="S109" s="55">
        <v>2.7730000000000001</v>
      </c>
      <c r="T109" s="55">
        <v>2.95</v>
      </c>
      <c r="U109" s="55">
        <v>3.1379999999999999</v>
      </c>
      <c r="V109" s="3">
        <v>3.3149999999999999</v>
      </c>
      <c r="W109" s="3">
        <v>3.5219999999999998</v>
      </c>
      <c r="X109" s="3" t="s">
        <v>12</v>
      </c>
      <c r="Y109" s="3">
        <v>3.9529999999999998</v>
      </c>
      <c r="Z109" s="15" t="s">
        <v>12</v>
      </c>
      <c r="AA109" s="10">
        <f t="shared" si="47"/>
        <v>3.5219999999999998</v>
      </c>
      <c r="AB109" s="9">
        <f t="shared" si="48"/>
        <v>0.3839999999999999</v>
      </c>
      <c r="AC109" s="10">
        <f t="shared" si="49"/>
        <v>0.43100000000000005</v>
      </c>
      <c r="AD109" s="9"/>
      <c r="AE109" s="55"/>
      <c r="AF109" s="55"/>
      <c r="AG109" s="55"/>
      <c r="AH109" s="55"/>
      <c r="AI109" s="3"/>
      <c r="AJ109" s="3"/>
      <c r="AK109" s="3"/>
      <c r="AL109" s="3"/>
      <c r="AM109" s="15"/>
      <c r="AN109" s="10"/>
      <c r="AO109" s="9"/>
      <c r="AP109" s="10"/>
      <c r="AQ109" s="9"/>
      <c r="AR109" s="55"/>
      <c r="AS109" s="55"/>
      <c r="AT109" s="55"/>
      <c r="AU109" s="55"/>
      <c r="AV109" s="3"/>
      <c r="AW109" s="3"/>
      <c r="AX109" s="3"/>
      <c r="AY109" s="3"/>
      <c r="AZ109" s="15"/>
      <c r="BA109" s="10"/>
      <c r="BB109" s="9"/>
      <c r="BC109" s="10"/>
      <c r="BD109" s="9"/>
      <c r="BE109" s="3"/>
      <c r="BF109" s="15"/>
      <c r="BG109" s="15"/>
      <c r="BH109" s="9"/>
      <c r="BI109" s="10"/>
      <c r="BJ109" s="9"/>
      <c r="BK109" s="3"/>
      <c r="BL109" s="15"/>
      <c r="BM109" s="15"/>
      <c r="BN109" s="9"/>
      <c r="BO109" s="10"/>
      <c r="BP109">
        <f t="shared" si="52"/>
        <v>0</v>
      </c>
      <c r="BQ109" s="93">
        <f t="shared" si="53"/>
        <v>0</v>
      </c>
      <c r="BR109" s="93">
        <f t="shared" si="54"/>
        <v>0</v>
      </c>
      <c r="BS109" s="93" t="e">
        <f>VLOOKUP(C109,'Koppeling locatie - aslocatie'!$A$2:$C$8139,2,FALSE)</f>
        <v>#N/A</v>
      </c>
      <c r="BT109" s="93" t="e">
        <f>VLOOKUP($BS109,aslocaties_v01!$C$3:$AA$349,MATCH($K$3/10,aslocaties_v01!$C$2:$X$2),FALSE)</f>
        <v>#N/A</v>
      </c>
      <c r="BU109" s="93" t="e">
        <f>VLOOKUP(BS109,aslocaties_v01!$C$3:$AA$349,MATCH($K$3,aslocaties_v01!$C$2:$X$2),FALSE)</f>
        <v>#N/A</v>
      </c>
      <c r="BV109" s="93" t="e">
        <f>VLOOKUP(BS109,aslocaties_v01!$C$3:$AA$349,MATCH($K$3*10,aslocaties_v01!$C$2:$X$2),FALSE)</f>
        <v>#N/A</v>
      </c>
      <c r="BW109" s="93" t="e">
        <f t="shared" si="55"/>
        <v>#N/A</v>
      </c>
      <c r="BX109" s="93" t="e">
        <f t="shared" si="56"/>
        <v>#N/A</v>
      </c>
      <c r="BY109" s="94">
        <f t="shared" si="57"/>
        <v>999</v>
      </c>
      <c r="BZ109" s="94">
        <f t="shared" si="58"/>
        <v>999</v>
      </c>
      <c r="CA109" s="94" t="e">
        <f t="shared" si="59"/>
        <v>#N/A</v>
      </c>
      <c r="CB109" t="e">
        <f t="shared" si="60"/>
        <v>#N/A</v>
      </c>
      <c r="CC109" s="58" t="e">
        <f t="shared" si="61"/>
        <v>#N/A</v>
      </c>
      <c r="CD109" s="95" t="e">
        <f t="shared" si="62"/>
        <v>#N/A</v>
      </c>
      <c r="CE109" s="96" t="b">
        <f t="shared" si="63"/>
        <v>1</v>
      </c>
      <c r="CF109" t="e">
        <f t="shared" si="64"/>
        <v>#DIV/0!</v>
      </c>
      <c r="CG109" t="e">
        <f t="shared" si="65"/>
        <v>#DIV/0!</v>
      </c>
      <c r="CH109" s="84" t="b">
        <f t="shared" si="66"/>
        <v>0</v>
      </c>
      <c r="CI109" t="str">
        <f t="shared" si="67"/>
        <v/>
      </c>
      <c r="CJ109" t="e">
        <f t="shared" si="68"/>
        <v>#DIV/0!</v>
      </c>
      <c r="CK109" t="b">
        <f t="shared" si="69"/>
        <v>1</v>
      </c>
      <c r="CL109" s="84" t="e">
        <f t="shared" si="70"/>
        <v>#DIV/0!</v>
      </c>
      <c r="CM109" t="e">
        <f t="shared" si="71"/>
        <v>#DIV/0!</v>
      </c>
      <c r="CN109" t="e">
        <f t="shared" si="72"/>
        <v>#DIV/0!</v>
      </c>
      <c r="CO109" s="84">
        <f t="shared" si="73"/>
        <v>-1</v>
      </c>
      <c r="CP109" t="b">
        <f t="shared" si="74"/>
        <v>1</v>
      </c>
      <c r="CQ109" s="96" t="b">
        <f t="shared" si="75"/>
        <v>1</v>
      </c>
      <c r="CR109" t="b">
        <f t="shared" si="76"/>
        <v>1</v>
      </c>
      <c r="CS109" t="b">
        <f t="shared" si="77"/>
        <v>1</v>
      </c>
      <c r="CT109" t="b">
        <f t="shared" si="78"/>
        <v>1</v>
      </c>
      <c r="CU109" t="b">
        <f t="shared" si="79"/>
        <v>1</v>
      </c>
      <c r="CV109" s="84" t="b">
        <f t="shared" si="80"/>
        <v>1</v>
      </c>
      <c r="CW109" t="b">
        <f t="shared" si="81"/>
        <v>1</v>
      </c>
      <c r="CX109" t="b">
        <f t="shared" si="82"/>
        <v>1</v>
      </c>
      <c r="CY109" t="b">
        <f t="shared" si="83"/>
        <v>1</v>
      </c>
      <c r="CZ109" t="b">
        <f t="shared" si="84"/>
        <v>1</v>
      </c>
      <c r="DA109" s="84">
        <f t="shared" si="85"/>
        <v>0</v>
      </c>
      <c r="DB109" t="e">
        <f t="shared" si="86"/>
        <v>#N/A</v>
      </c>
    </row>
    <row r="110" spans="1:106" ht="13.5" thickBot="1">
      <c r="A110" s="9">
        <v>728</v>
      </c>
      <c r="B110" s="3">
        <v>1</v>
      </c>
      <c r="C110" s="3" t="s">
        <v>558</v>
      </c>
      <c r="D110" s="3" t="s">
        <v>12</v>
      </c>
      <c r="E110" s="3" t="s">
        <v>12</v>
      </c>
      <c r="F110" s="3">
        <v>117514.68</v>
      </c>
      <c r="G110" s="15">
        <v>414710.375</v>
      </c>
      <c r="H110" s="35" t="str">
        <f t="shared" si="44"/>
        <v>ja</v>
      </c>
      <c r="I110" s="155" t="s">
        <v>2402</v>
      </c>
      <c r="J110" s="20" t="s">
        <v>456</v>
      </c>
      <c r="K110" s="97">
        <v>10000</v>
      </c>
      <c r="L110" s="28">
        <f t="shared" si="6"/>
        <v>0.24</v>
      </c>
      <c r="M110" s="28">
        <f t="shared" si="50"/>
        <v>0</v>
      </c>
      <c r="N110" s="56">
        <f t="shared" si="45"/>
        <v>0</v>
      </c>
      <c r="O110" s="33">
        <f t="shared" si="51"/>
        <v>52.361201943808467</v>
      </c>
      <c r="P110" s="37">
        <f t="shared" si="46"/>
        <v>103.79096135017923</v>
      </c>
      <c r="Q110" s="9" t="s">
        <v>12</v>
      </c>
      <c r="R110" s="55" t="s">
        <v>12</v>
      </c>
      <c r="S110" s="55">
        <v>2.7719999999999998</v>
      </c>
      <c r="T110" s="55">
        <v>2.9489999999999998</v>
      </c>
      <c r="U110" s="55">
        <v>3.1379999999999999</v>
      </c>
      <c r="V110" s="3">
        <v>3.3140000000000001</v>
      </c>
      <c r="W110" s="3">
        <v>3.5209999999999999</v>
      </c>
      <c r="X110" s="3" t="s">
        <v>12</v>
      </c>
      <c r="Y110" s="3">
        <v>3.9529999999999998</v>
      </c>
      <c r="Z110" s="15" t="s">
        <v>12</v>
      </c>
      <c r="AA110" s="10">
        <f t="shared" si="47"/>
        <v>3.5209999999999999</v>
      </c>
      <c r="AB110" s="9">
        <f t="shared" si="48"/>
        <v>0.38300000000000001</v>
      </c>
      <c r="AC110" s="10">
        <f t="shared" si="49"/>
        <v>0.43199999999999994</v>
      </c>
      <c r="AD110" s="9"/>
      <c r="AE110" s="55"/>
      <c r="AF110" s="55"/>
      <c r="AG110" s="55"/>
      <c r="AH110" s="55"/>
      <c r="AI110" s="3"/>
      <c r="AJ110" s="3"/>
      <c r="AK110" s="3"/>
      <c r="AL110" s="3"/>
      <c r="AM110" s="15"/>
      <c r="AN110" s="10"/>
      <c r="AO110" s="9"/>
      <c r="AP110" s="10"/>
      <c r="AQ110" s="9"/>
      <c r="AR110" s="55"/>
      <c r="AS110" s="55"/>
      <c r="AT110" s="55"/>
      <c r="AU110" s="55"/>
      <c r="AV110" s="3"/>
      <c r="AW110" s="3"/>
      <c r="AX110" s="3"/>
      <c r="AY110" s="3"/>
      <c r="AZ110" s="15"/>
      <c r="BA110" s="10"/>
      <c r="BB110" s="9"/>
      <c r="BC110" s="10"/>
      <c r="BD110" s="9"/>
      <c r="BE110" s="3"/>
      <c r="BF110" s="15"/>
      <c r="BG110" s="15"/>
      <c r="BH110" s="9"/>
      <c r="BI110" s="10"/>
      <c r="BJ110" s="9"/>
      <c r="BK110" s="3"/>
      <c r="BL110" s="15"/>
      <c r="BM110" s="15"/>
      <c r="BN110" s="9"/>
      <c r="BO110" s="10"/>
      <c r="BP110">
        <f t="shared" si="52"/>
        <v>0</v>
      </c>
      <c r="BQ110" s="93">
        <f t="shared" si="53"/>
        <v>0</v>
      </c>
      <c r="BR110" s="93">
        <f t="shared" si="54"/>
        <v>0</v>
      </c>
      <c r="BS110" s="93" t="e">
        <f>VLOOKUP(C110,'Koppeling locatie - aslocatie'!$A$2:$C$8139,2,FALSE)</f>
        <v>#N/A</v>
      </c>
      <c r="BT110" s="93" t="e">
        <f>VLOOKUP($BS110,aslocaties_v01!$C$3:$AA$349,MATCH($K$3/10,aslocaties_v01!$C$2:$X$2),FALSE)</f>
        <v>#N/A</v>
      </c>
      <c r="BU110" s="93" t="e">
        <f>VLOOKUP(BS110,aslocaties_v01!$C$3:$AA$349,MATCH($K$3,aslocaties_v01!$C$2:$X$2),FALSE)</f>
        <v>#N/A</v>
      </c>
      <c r="BV110" s="93" t="e">
        <f>VLOOKUP(BS110,aslocaties_v01!$C$3:$AA$349,MATCH($K$3*10,aslocaties_v01!$C$2:$X$2),FALSE)</f>
        <v>#N/A</v>
      </c>
      <c r="BW110" s="93" t="e">
        <f t="shared" si="55"/>
        <v>#N/A</v>
      </c>
      <c r="BX110" s="93" t="e">
        <f t="shared" si="56"/>
        <v>#N/A</v>
      </c>
      <c r="BY110" s="94">
        <f t="shared" si="57"/>
        <v>999</v>
      </c>
      <c r="BZ110" s="94">
        <f t="shared" si="58"/>
        <v>999</v>
      </c>
      <c r="CA110" s="94" t="e">
        <f t="shared" si="59"/>
        <v>#N/A</v>
      </c>
      <c r="CB110" t="e">
        <f t="shared" si="60"/>
        <v>#N/A</v>
      </c>
      <c r="CC110" s="58" t="e">
        <f t="shared" si="61"/>
        <v>#N/A</v>
      </c>
      <c r="CD110" s="95" t="e">
        <f t="shared" si="62"/>
        <v>#N/A</v>
      </c>
      <c r="CE110" s="96" t="b">
        <f t="shared" si="63"/>
        <v>1</v>
      </c>
      <c r="CF110" t="e">
        <f t="shared" si="64"/>
        <v>#DIV/0!</v>
      </c>
      <c r="CG110" t="e">
        <f t="shared" si="65"/>
        <v>#DIV/0!</v>
      </c>
      <c r="CH110" s="84" t="b">
        <f t="shared" si="66"/>
        <v>0</v>
      </c>
      <c r="CI110" t="str">
        <f t="shared" si="67"/>
        <v/>
      </c>
      <c r="CJ110" t="e">
        <f t="shared" si="68"/>
        <v>#DIV/0!</v>
      </c>
      <c r="CK110" t="b">
        <f t="shared" si="69"/>
        <v>1</v>
      </c>
      <c r="CL110" s="84" t="e">
        <f t="shared" si="70"/>
        <v>#DIV/0!</v>
      </c>
      <c r="CM110" t="e">
        <f t="shared" si="71"/>
        <v>#DIV/0!</v>
      </c>
      <c r="CN110" t="e">
        <f t="shared" si="72"/>
        <v>#DIV/0!</v>
      </c>
      <c r="CO110" s="84">
        <f t="shared" si="73"/>
        <v>-1</v>
      </c>
      <c r="CP110" t="b">
        <f t="shared" si="74"/>
        <v>1</v>
      </c>
      <c r="CQ110" s="96" t="b">
        <f t="shared" si="75"/>
        <v>1</v>
      </c>
      <c r="CR110" t="b">
        <f t="shared" si="76"/>
        <v>1</v>
      </c>
      <c r="CS110" t="b">
        <f t="shared" si="77"/>
        <v>1</v>
      </c>
      <c r="CT110" t="b">
        <f t="shared" si="78"/>
        <v>1</v>
      </c>
      <c r="CU110" t="b">
        <f t="shared" si="79"/>
        <v>1</v>
      </c>
      <c r="CV110" s="84" t="b">
        <f t="shared" si="80"/>
        <v>1</v>
      </c>
      <c r="CW110" t="b">
        <f t="shared" si="81"/>
        <v>1</v>
      </c>
      <c r="CX110" t="b">
        <f t="shared" si="82"/>
        <v>1</v>
      </c>
      <c r="CY110" t="b">
        <f t="shared" si="83"/>
        <v>1</v>
      </c>
      <c r="CZ110" t="b">
        <f t="shared" si="84"/>
        <v>1</v>
      </c>
      <c r="DA110" s="84">
        <f t="shared" si="85"/>
        <v>0</v>
      </c>
      <c r="DB110" t="e">
        <f t="shared" si="86"/>
        <v>#N/A</v>
      </c>
    </row>
    <row r="111" spans="1:106" ht="13.5" thickBot="1">
      <c r="A111" s="9">
        <v>729</v>
      </c>
      <c r="B111" s="3">
        <v>1</v>
      </c>
      <c r="C111" s="3" t="s">
        <v>559</v>
      </c>
      <c r="D111" s="3" t="s">
        <v>12</v>
      </c>
      <c r="E111" s="3" t="s">
        <v>12</v>
      </c>
      <c r="F111" s="3">
        <v>117459.54700000001</v>
      </c>
      <c r="G111" s="15">
        <v>414622.43800000002</v>
      </c>
      <c r="H111" s="35" t="str">
        <f t="shared" si="44"/>
        <v>ja</v>
      </c>
      <c r="I111" s="155" t="s">
        <v>2402</v>
      </c>
      <c r="J111" s="20" t="s">
        <v>456</v>
      </c>
      <c r="K111" s="97">
        <v>10000</v>
      </c>
      <c r="L111" s="28">
        <f t="shared" si="6"/>
        <v>0.24</v>
      </c>
      <c r="M111" s="28">
        <f t="shared" si="50"/>
        <v>0</v>
      </c>
      <c r="N111" s="56">
        <f t="shared" si="45"/>
        <v>0</v>
      </c>
      <c r="O111" s="33">
        <f t="shared" si="51"/>
        <v>103.79096135017923</v>
      </c>
      <c r="P111" s="37">
        <f t="shared" si="46"/>
        <v>102.8363833135048</v>
      </c>
      <c r="Q111" s="9" t="s">
        <v>12</v>
      </c>
      <c r="R111" s="55" t="s">
        <v>12</v>
      </c>
      <c r="S111" s="55">
        <v>2.7709999999999999</v>
      </c>
      <c r="T111" s="55">
        <v>2.948</v>
      </c>
      <c r="U111" s="55">
        <v>3.137</v>
      </c>
      <c r="V111" s="3">
        <v>3.3130000000000002</v>
      </c>
      <c r="W111" s="3">
        <v>3.52</v>
      </c>
      <c r="X111" s="3" t="s">
        <v>12</v>
      </c>
      <c r="Y111" s="3">
        <v>3.9510000000000001</v>
      </c>
      <c r="Z111" s="15" t="s">
        <v>12</v>
      </c>
      <c r="AA111" s="10">
        <f t="shared" si="47"/>
        <v>3.52</v>
      </c>
      <c r="AB111" s="9">
        <f t="shared" si="48"/>
        <v>0.38300000000000001</v>
      </c>
      <c r="AC111" s="10">
        <f t="shared" si="49"/>
        <v>0.43100000000000005</v>
      </c>
      <c r="AD111" s="9"/>
      <c r="AE111" s="55"/>
      <c r="AF111" s="55"/>
      <c r="AG111" s="55"/>
      <c r="AH111" s="55"/>
      <c r="AI111" s="3"/>
      <c r="AJ111" s="3"/>
      <c r="AK111" s="3"/>
      <c r="AL111" s="3"/>
      <c r="AM111" s="15"/>
      <c r="AN111" s="10"/>
      <c r="AO111" s="9"/>
      <c r="AP111" s="10"/>
      <c r="AQ111" s="9"/>
      <c r="AR111" s="55"/>
      <c r="AS111" s="55"/>
      <c r="AT111" s="55"/>
      <c r="AU111" s="55"/>
      <c r="AV111" s="3"/>
      <c r="AW111" s="3"/>
      <c r="AX111" s="3"/>
      <c r="AY111" s="3"/>
      <c r="AZ111" s="15"/>
      <c r="BA111" s="10"/>
      <c r="BB111" s="9"/>
      <c r="BC111" s="10"/>
      <c r="BD111" s="9"/>
      <c r="BE111" s="3"/>
      <c r="BF111" s="15"/>
      <c r="BG111" s="15"/>
      <c r="BH111" s="9"/>
      <c r="BI111" s="10"/>
      <c r="BJ111" s="9"/>
      <c r="BK111" s="3"/>
      <c r="BL111" s="15"/>
      <c r="BM111" s="15"/>
      <c r="BN111" s="9"/>
      <c r="BO111" s="10"/>
      <c r="BP111">
        <f t="shared" si="52"/>
        <v>0</v>
      </c>
      <c r="BQ111" s="93">
        <f t="shared" si="53"/>
        <v>0</v>
      </c>
      <c r="BR111" s="93">
        <f t="shared" si="54"/>
        <v>0</v>
      </c>
      <c r="BS111" s="93" t="e">
        <f>VLOOKUP(C111,'Koppeling locatie - aslocatie'!$A$2:$C$8139,2,FALSE)</f>
        <v>#N/A</v>
      </c>
      <c r="BT111" s="93" t="e">
        <f>VLOOKUP($BS111,aslocaties_v01!$C$3:$AA$349,MATCH($K$3/10,aslocaties_v01!$C$2:$X$2),FALSE)</f>
        <v>#N/A</v>
      </c>
      <c r="BU111" s="93" t="e">
        <f>VLOOKUP(BS111,aslocaties_v01!$C$3:$AA$349,MATCH($K$3,aslocaties_v01!$C$2:$X$2),FALSE)</f>
        <v>#N/A</v>
      </c>
      <c r="BV111" s="93" t="e">
        <f>VLOOKUP(BS111,aslocaties_v01!$C$3:$AA$349,MATCH($K$3*10,aslocaties_v01!$C$2:$X$2),FALSE)</f>
        <v>#N/A</v>
      </c>
      <c r="BW111" s="93" t="e">
        <f t="shared" si="55"/>
        <v>#N/A</v>
      </c>
      <c r="BX111" s="93" t="e">
        <f t="shared" si="56"/>
        <v>#N/A</v>
      </c>
      <c r="BY111" s="94">
        <f t="shared" si="57"/>
        <v>999</v>
      </c>
      <c r="BZ111" s="94">
        <f t="shared" si="58"/>
        <v>999</v>
      </c>
      <c r="CA111" s="94" t="e">
        <f t="shared" si="59"/>
        <v>#N/A</v>
      </c>
      <c r="CB111" t="e">
        <f t="shared" si="60"/>
        <v>#N/A</v>
      </c>
      <c r="CC111" s="58" t="e">
        <f t="shared" si="61"/>
        <v>#N/A</v>
      </c>
      <c r="CD111" s="95" t="e">
        <f t="shared" si="62"/>
        <v>#N/A</v>
      </c>
      <c r="CE111" s="96" t="b">
        <f t="shared" si="63"/>
        <v>1</v>
      </c>
      <c r="CF111" t="e">
        <f t="shared" si="64"/>
        <v>#DIV/0!</v>
      </c>
      <c r="CG111" t="e">
        <f t="shared" si="65"/>
        <v>#DIV/0!</v>
      </c>
      <c r="CH111" s="84" t="b">
        <f t="shared" si="66"/>
        <v>0</v>
      </c>
      <c r="CI111" t="str">
        <f t="shared" si="67"/>
        <v/>
      </c>
      <c r="CJ111" t="e">
        <f t="shared" si="68"/>
        <v>#DIV/0!</v>
      </c>
      <c r="CK111" t="b">
        <f t="shared" si="69"/>
        <v>1</v>
      </c>
      <c r="CL111" s="84" t="e">
        <f t="shared" si="70"/>
        <v>#DIV/0!</v>
      </c>
      <c r="CM111" t="e">
        <f t="shared" si="71"/>
        <v>#DIV/0!</v>
      </c>
      <c r="CN111" t="e">
        <f t="shared" si="72"/>
        <v>#DIV/0!</v>
      </c>
      <c r="CO111" s="84">
        <f t="shared" si="73"/>
        <v>-1</v>
      </c>
      <c r="CP111" t="b">
        <f t="shared" si="74"/>
        <v>1</v>
      </c>
      <c r="CQ111" s="96" t="b">
        <f t="shared" si="75"/>
        <v>1</v>
      </c>
      <c r="CR111" t="b">
        <f t="shared" si="76"/>
        <v>1</v>
      </c>
      <c r="CS111" t="b">
        <f t="shared" si="77"/>
        <v>1</v>
      </c>
      <c r="CT111" t="b">
        <f t="shared" si="78"/>
        <v>1</v>
      </c>
      <c r="CU111" t="b">
        <f t="shared" si="79"/>
        <v>1</v>
      </c>
      <c r="CV111" s="84" t="b">
        <f t="shared" si="80"/>
        <v>1</v>
      </c>
      <c r="CW111" t="b">
        <f t="shared" si="81"/>
        <v>1</v>
      </c>
      <c r="CX111" t="b">
        <f t="shared" si="82"/>
        <v>1</v>
      </c>
      <c r="CY111" t="b">
        <f t="shared" si="83"/>
        <v>1</v>
      </c>
      <c r="CZ111" t="b">
        <f t="shared" si="84"/>
        <v>1</v>
      </c>
      <c r="DA111" s="84">
        <f t="shared" si="85"/>
        <v>0</v>
      </c>
      <c r="DB111" t="e">
        <f t="shared" si="86"/>
        <v>#N/A</v>
      </c>
    </row>
    <row r="112" spans="1:106" ht="13.5" thickBot="1">
      <c r="A112" s="9">
        <v>730</v>
      </c>
      <c r="B112" s="3">
        <v>1</v>
      </c>
      <c r="C112" s="3" t="s">
        <v>560</v>
      </c>
      <c r="D112" s="3" t="s">
        <v>12</v>
      </c>
      <c r="E112" s="3" t="s">
        <v>12</v>
      </c>
      <c r="F112" s="3">
        <v>117403.594</v>
      </c>
      <c r="G112" s="15">
        <v>414536.15600000002</v>
      </c>
      <c r="H112" s="35" t="str">
        <f t="shared" si="44"/>
        <v>ja</v>
      </c>
      <c r="I112" s="155" t="s">
        <v>2402</v>
      </c>
      <c r="J112" s="20" t="s">
        <v>456</v>
      </c>
      <c r="K112" s="97">
        <v>10000</v>
      </c>
      <c r="L112" s="28">
        <f t="shared" si="6"/>
        <v>0.24</v>
      </c>
      <c r="M112" s="28">
        <f t="shared" si="50"/>
        <v>0</v>
      </c>
      <c r="N112" s="56">
        <f t="shared" si="45"/>
        <v>0</v>
      </c>
      <c r="O112" s="33">
        <f t="shared" si="51"/>
        <v>102.8363833135048</v>
      </c>
      <c r="P112" s="37">
        <f t="shared" si="46"/>
        <v>77.446445974007688</v>
      </c>
      <c r="Q112" s="9" t="s">
        <v>12</v>
      </c>
      <c r="R112" s="55" t="s">
        <v>12</v>
      </c>
      <c r="S112" s="55">
        <v>2.77</v>
      </c>
      <c r="T112" s="55">
        <v>2.9470000000000001</v>
      </c>
      <c r="U112" s="55">
        <v>3.1360000000000001</v>
      </c>
      <c r="V112" s="3">
        <v>3.3119999999999998</v>
      </c>
      <c r="W112" s="3">
        <v>3.5190000000000001</v>
      </c>
      <c r="X112" s="3" t="s">
        <v>12</v>
      </c>
      <c r="Y112" s="3">
        <v>3.95</v>
      </c>
      <c r="Z112" s="15" t="s">
        <v>12</v>
      </c>
      <c r="AA112" s="10">
        <f t="shared" si="47"/>
        <v>3.5190000000000001</v>
      </c>
      <c r="AB112" s="9">
        <f t="shared" si="48"/>
        <v>0.38300000000000001</v>
      </c>
      <c r="AC112" s="10">
        <f t="shared" si="49"/>
        <v>0.43100000000000005</v>
      </c>
      <c r="AD112" s="9"/>
      <c r="AE112" s="55"/>
      <c r="AF112" s="55"/>
      <c r="AG112" s="55"/>
      <c r="AH112" s="55"/>
      <c r="AI112" s="3"/>
      <c r="AJ112" s="3"/>
      <c r="AK112" s="3"/>
      <c r="AL112" s="3"/>
      <c r="AM112" s="15"/>
      <c r="AN112" s="10"/>
      <c r="AO112" s="9"/>
      <c r="AP112" s="10"/>
      <c r="AQ112" s="9"/>
      <c r="AR112" s="55"/>
      <c r="AS112" s="55"/>
      <c r="AT112" s="55"/>
      <c r="AU112" s="55"/>
      <c r="AV112" s="3"/>
      <c r="AW112" s="3"/>
      <c r="AX112" s="3"/>
      <c r="AY112" s="3"/>
      <c r="AZ112" s="15"/>
      <c r="BA112" s="10"/>
      <c r="BB112" s="9"/>
      <c r="BC112" s="10"/>
      <c r="BD112" s="9"/>
      <c r="BE112" s="3"/>
      <c r="BF112" s="15"/>
      <c r="BG112" s="15"/>
      <c r="BH112" s="9"/>
      <c r="BI112" s="10"/>
      <c r="BJ112" s="9"/>
      <c r="BK112" s="3"/>
      <c r="BL112" s="15"/>
      <c r="BM112" s="15"/>
      <c r="BN112" s="9"/>
      <c r="BO112" s="10"/>
      <c r="BP112">
        <f t="shared" si="52"/>
        <v>0</v>
      </c>
      <c r="BQ112" s="93">
        <f t="shared" si="53"/>
        <v>0</v>
      </c>
      <c r="BR112" s="93">
        <f t="shared" si="54"/>
        <v>0</v>
      </c>
      <c r="BS112" s="93" t="e">
        <f>VLOOKUP(C112,'Koppeling locatie - aslocatie'!$A$2:$C$8139,2,FALSE)</f>
        <v>#N/A</v>
      </c>
      <c r="BT112" s="93" t="e">
        <f>VLOOKUP($BS112,aslocaties_v01!$C$3:$AA$349,MATCH($K$3/10,aslocaties_v01!$C$2:$X$2),FALSE)</f>
        <v>#N/A</v>
      </c>
      <c r="BU112" s="93" t="e">
        <f>VLOOKUP(BS112,aslocaties_v01!$C$3:$AA$349,MATCH($K$3,aslocaties_v01!$C$2:$X$2),FALSE)</f>
        <v>#N/A</v>
      </c>
      <c r="BV112" s="93" t="e">
        <f>VLOOKUP(BS112,aslocaties_v01!$C$3:$AA$349,MATCH($K$3*10,aslocaties_v01!$C$2:$X$2),FALSE)</f>
        <v>#N/A</v>
      </c>
      <c r="BW112" s="93" t="e">
        <f t="shared" si="55"/>
        <v>#N/A</v>
      </c>
      <c r="BX112" s="93" t="e">
        <f t="shared" si="56"/>
        <v>#N/A</v>
      </c>
      <c r="BY112" s="94">
        <f t="shared" si="57"/>
        <v>999</v>
      </c>
      <c r="BZ112" s="94">
        <f t="shared" si="58"/>
        <v>999</v>
      </c>
      <c r="CA112" s="94" t="e">
        <f t="shared" si="59"/>
        <v>#N/A</v>
      </c>
      <c r="CB112" t="e">
        <f t="shared" si="60"/>
        <v>#N/A</v>
      </c>
      <c r="CC112" s="58" t="e">
        <f t="shared" si="61"/>
        <v>#N/A</v>
      </c>
      <c r="CD112" s="95" t="e">
        <f t="shared" si="62"/>
        <v>#N/A</v>
      </c>
      <c r="CE112" s="96" t="b">
        <f t="shared" si="63"/>
        <v>1</v>
      </c>
      <c r="CF112" t="e">
        <f t="shared" si="64"/>
        <v>#DIV/0!</v>
      </c>
      <c r="CG112" t="e">
        <f t="shared" si="65"/>
        <v>#DIV/0!</v>
      </c>
      <c r="CH112" s="84" t="b">
        <f t="shared" si="66"/>
        <v>0</v>
      </c>
      <c r="CI112" t="str">
        <f t="shared" si="67"/>
        <v/>
      </c>
      <c r="CJ112" t="e">
        <f t="shared" si="68"/>
        <v>#DIV/0!</v>
      </c>
      <c r="CK112" t="b">
        <f t="shared" si="69"/>
        <v>1</v>
      </c>
      <c r="CL112" s="84" t="e">
        <f t="shared" si="70"/>
        <v>#DIV/0!</v>
      </c>
      <c r="CM112" t="e">
        <f t="shared" si="71"/>
        <v>#DIV/0!</v>
      </c>
      <c r="CN112" t="e">
        <f t="shared" si="72"/>
        <v>#DIV/0!</v>
      </c>
      <c r="CO112" s="84">
        <f t="shared" si="73"/>
        <v>-1</v>
      </c>
      <c r="CP112" t="b">
        <f t="shared" si="74"/>
        <v>1</v>
      </c>
      <c r="CQ112" s="96" t="b">
        <f t="shared" si="75"/>
        <v>1</v>
      </c>
      <c r="CR112" t="b">
        <f t="shared" si="76"/>
        <v>1</v>
      </c>
      <c r="CS112" t="b">
        <f t="shared" si="77"/>
        <v>1</v>
      </c>
      <c r="CT112" t="b">
        <f t="shared" si="78"/>
        <v>1</v>
      </c>
      <c r="CU112" t="b">
        <f t="shared" si="79"/>
        <v>1</v>
      </c>
      <c r="CV112" s="84" t="b">
        <f t="shared" si="80"/>
        <v>1</v>
      </c>
      <c r="CW112" t="b">
        <f t="shared" si="81"/>
        <v>1</v>
      </c>
      <c r="CX112" t="b">
        <f t="shared" si="82"/>
        <v>1</v>
      </c>
      <c r="CY112" t="b">
        <f t="shared" si="83"/>
        <v>1</v>
      </c>
      <c r="CZ112" t="b">
        <f t="shared" si="84"/>
        <v>1</v>
      </c>
      <c r="DA112" s="84">
        <f t="shared" si="85"/>
        <v>0</v>
      </c>
      <c r="DB112" t="e">
        <f t="shared" si="86"/>
        <v>#N/A</v>
      </c>
    </row>
    <row r="113" spans="1:106" ht="13.5" thickBot="1">
      <c r="A113" s="9">
        <v>731</v>
      </c>
      <c r="B113" s="3">
        <v>1</v>
      </c>
      <c r="C113" s="3" t="s">
        <v>561</v>
      </c>
      <c r="D113" s="3" t="s">
        <v>12</v>
      </c>
      <c r="E113" s="3" t="s">
        <v>12</v>
      </c>
      <c r="F113" s="3">
        <v>117384.039</v>
      </c>
      <c r="G113" s="15">
        <v>414461.21899999998</v>
      </c>
      <c r="H113" s="35" t="str">
        <f t="shared" si="44"/>
        <v>ja</v>
      </c>
      <c r="I113" s="155" t="s">
        <v>2402</v>
      </c>
      <c r="J113" s="20" t="s">
        <v>456</v>
      </c>
      <c r="K113" s="97">
        <v>10000</v>
      </c>
      <c r="L113" s="28">
        <f t="shared" si="6"/>
        <v>0.24</v>
      </c>
      <c r="M113" s="28">
        <f t="shared" si="50"/>
        <v>0</v>
      </c>
      <c r="N113" s="56">
        <f t="shared" si="45"/>
        <v>0</v>
      </c>
      <c r="O113" s="33">
        <f t="shared" si="51"/>
        <v>77.446445974007688</v>
      </c>
      <c r="P113" s="37">
        <f t="shared" si="46"/>
        <v>104.86279082687128</v>
      </c>
      <c r="Q113" s="9" t="s">
        <v>12</v>
      </c>
      <c r="R113" s="55" t="s">
        <v>12</v>
      </c>
      <c r="S113" s="55">
        <v>2.7650000000000001</v>
      </c>
      <c r="T113" s="55">
        <v>2.9470000000000001</v>
      </c>
      <c r="U113" s="55">
        <v>3.137</v>
      </c>
      <c r="V113" s="3">
        <v>3.3130000000000002</v>
      </c>
      <c r="W113" s="3">
        <v>3.52</v>
      </c>
      <c r="X113" s="3" t="s">
        <v>12</v>
      </c>
      <c r="Y113" s="3">
        <v>3.9489999999999998</v>
      </c>
      <c r="Z113" s="15" t="s">
        <v>12</v>
      </c>
      <c r="AA113" s="10">
        <f t="shared" si="47"/>
        <v>3.52</v>
      </c>
      <c r="AB113" s="9">
        <f t="shared" si="48"/>
        <v>0.38300000000000001</v>
      </c>
      <c r="AC113" s="10">
        <f t="shared" si="49"/>
        <v>0.42899999999999983</v>
      </c>
      <c r="AD113" s="9"/>
      <c r="AE113" s="55"/>
      <c r="AF113" s="55"/>
      <c r="AG113" s="55"/>
      <c r="AH113" s="55"/>
      <c r="AI113" s="3"/>
      <c r="AJ113" s="3"/>
      <c r="AK113" s="3"/>
      <c r="AL113" s="3"/>
      <c r="AM113" s="15"/>
      <c r="AN113" s="10"/>
      <c r="AO113" s="9"/>
      <c r="AP113" s="10"/>
      <c r="AQ113" s="9"/>
      <c r="AR113" s="55"/>
      <c r="AS113" s="55"/>
      <c r="AT113" s="55"/>
      <c r="AU113" s="55"/>
      <c r="AV113" s="3"/>
      <c r="AW113" s="3"/>
      <c r="AX113" s="3"/>
      <c r="AY113" s="3"/>
      <c r="AZ113" s="15"/>
      <c r="BA113" s="10"/>
      <c r="BB113" s="9"/>
      <c r="BC113" s="10"/>
      <c r="BD113" s="9"/>
      <c r="BE113" s="3"/>
      <c r="BF113" s="15"/>
      <c r="BG113" s="15"/>
      <c r="BH113" s="9"/>
      <c r="BI113" s="10"/>
      <c r="BJ113" s="9"/>
      <c r="BK113" s="3"/>
      <c r="BL113" s="15"/>
      <c r="BM113" s="15"/>
      <c r="BN113" s="9"/>
      <c r="BO113" s="10"/>
      <c r="BP113">
        <f t="shared" si="52"/>
        <v>0</v>
      </c>
      <c r="BQ113" s="93">
        <f t="shared" si="53"/>
        <v>0</v>
      </c>
      <c r="BR113" s="93">
        <f t="shared" si="54"/>
        <v>0</v>
      </c>
      <c r="BS113" s="93" t="e">
        <f>VLOOKUP(C113,'Koppeling locatie - aslocatie'!$A$2:$C$8139,2,FALSE)</f>
        <v>#N/A</v>
      </c>
      <c r="BT113" s="93" t="e">
        <f>VLOOKUP($BS113,aslocaties_v01!$C$3:$AA$349,MATCH($K$3/10,aslocaties_v01!$C$2:$X$2),FALSE)</f>
        <v>#N/A</v>
      </c>
      <c r="BU113" s="93" t="e">
        <f>VLOOKUP(BS113,aslocaties_v01!$C$3:$AA$349,MATCH($K$3,aslocaties_v01!$C$2:$X$2),FALSE)</f>
        <v>#N/A</v>
      </c>
      <c r="BV113" s="93" t="e">
        <f>VLOOKUP(BS113,aslocaties_v01!$C$3:$AA$349,MATCH($K$3*10,aslocaties_v01!$C$2:$X$2),FALSE)</f>
        <v>#N/A</v>
      </c>
      <c r="BW113" s="93" t="e">
        <f t="shared" si="55"/>
        <v>#N/A</v>
      </c>
      <c r="BX113" s="93" t="e">
        <f t="shared" si="56"/>
        <v>#N/A</v>
      </c>
      <c r="BY113" s="94">
        <f t="shared" si="57"/>
        <v>999</v>
      </c>
      <c r="BZ113" s="94">
        <f t="shared" si="58"/>
        <v>999</v>
      </c>
      <c r="CA113" s="94" t="e">
        <f t="shared" si="59"/>
        <v>#N/A</v>
      </c>
      <c r="CB113" t="e">
        <f t="shared" si="60"/>
        <v>#N/A</v>
      </c>
      <c r="CC113" s="58" t="e">
        <f t="shared" si="61"/>
        <v>#N/A</v>
      </c>
      <c r="CD113" s="95" t="e">
        <f t="shared" si="62"/>
        <v>#N/A</v>
      </c>
      <c r="CE113" s="96" t="b">
        <f t="shared" si="63"/>
        <v>1</v>
      </c>
      <c r="CF113" t="e">
        <f t="shared" si="64"/>
        <v>#DIV/0!</v>
      </c>
      <c r="CG113" t="e">
        <f t="shared" si="65"/>
        <v>#DIV/0!</v>
      </c>
      <c r="CH113" s="84" t="b">
        <f t="shared" si="66"/>
        <v>0</v>
      </c>
      <c r="CI113" t="str">
        <f t="shared" si="67"/>
        <v/>
      </c>
      <c r="CJ113" t="e">
        <f t="shared" si="68"/>
        <v>#DIV/0!</v>
      </c>
      <c r="CK113" t="b">
        <f t="shared" si="69"/>
        <v>1</v>
      </c>
      <c r="CL113" s="84" t="e">
        <f t="shared" si="70"/>
        <v>#DIV/0!</v>
      </c>
      <c r="CM113" t="e">
        <f t="shared" si="71"/>
        <v>#DIV/0!</v>
      </c>
      <c r="CN113" t="e">
        <f t="shared" si="72"/>
        <v>#DIV/0!</v>
      </c>
      <c r="CO113" s="84">
        <f t="shared" si="73"/>
        <v>-1</v>
      </c>
      <c r="CP113" t="b">
        <f t="shared" si="74"/>
        <v>1</v>
      </c>
      <c r="CQ113" s="96" t="b">
        <f t="shared" si="75"/>
        <v>1</v>
      </c>
      <c r="CR113" t="b">
        <f t="shared" si="76"/>
        <v>1</v>
      </c>
      <c r="CS113" t="b">
        <f t="shared" si="77"/>
        <v>1</v>
      </c>
      <c r="CT113" t="b">
        <f t="shared" si="78"/>
        <v>1</v>
      </c>
      <c r="CU113" t="b">
        <f t="shared" si="79"/>
        <v>1</v>
      </c>
      <c r="CV113" s="84" t="b">
        <f t="shared" si="80"/>
        <v>1</v>
      </c>
      <c r="CW113" t="b">
        <f t="shared" si="81"/>
        <v>1</v>
      </c>
      <c r="CX113" t="b">
        <f t="shared" si="82"/>
        <v>1</v>
      </c>
      <c r="CY113" t="b">
        <f t="shared" si="83"/>
        <v>1</v>
      </c>
      <c r="CZ113" t="b">
        <f t="shared" si="84"/>
        <v>1</v>
      </c>
      <c r="DA113" s="84">
        <f t="shared" si="85"/>
        <v>0</v>
      </c>
      <c r="DB113" t="e">
        <f t="shared" si="86"/>
        <v>#N/A</v>
      </c>
    </row>
    <row r="114" spans="1:106" ht="13.5" thickBot="1">
      <c r="A114" s="9">
        <v>732</v>
      </c>
      <c r="B114" s="3">
        <v>1</v>
      </c>
      <c r="C114" s="3" t="s">
        <v>562</v>
      </c>
      <c r="D114" s="3" t="s">
        <v>12</v>
      </c>
      <c r="E114" s="3" t="s">
        <v>12</v>
      </c>
      <c r="F114" s="3">
        <v>117372.719</v>
      </c>
      <c r="G114" s="15">
        <v>414356.96899999998</v>
      </c>
      <c r="H114" s="35" t="str">
        <f t="shared" si="44"/>
        <v>ja</v>
      </c>
      <c r="I114" s="155" t="s">
        <v>2402</v>
      </c>
      <c r="J114" s="20" t="s">
        <v>456</v>
      </c>
      <c r="K114" s="97">
        <v>10000</v>
      </c>
      <c r="L114" s="28">
        <f t="shared" si="6"/>
        <v>0.24</v>
      </c>
      <c r="M114" s="28">
        <f t="shared" si="50"/>
        <v>0</v>
      </c>
      <c r="N114" s="56">
        <f t="shared" si="45"/>
        <v>0</v>
      </c>
      <c r="O114" s="33">
        <f t="shared" si="51"/>
        <v>104.86279082687128</v>
      </c>
      <c r="P114" s="37">
        <f t="shared" si="46"/>
        <v>714.54985781120251</v>
      </c>
      <c r="Q114" s="9" t="s">
        <v>12</v>
      </c>
      <c r="R114" s="55" t="s">
        <v>12</v>
      </c>
      <c r="S114" s="55">
        <v>2.7650000000000001</v>
      </c>
      <c r="T114" s="55">
        <v>2.9470000000000001</v>
      </c>
      <c r="U114" s="55">
        <v>3.137</v>
      </c>
      <c r="V114" s="3">
        <v>3.3130000000000002</v>
      </c>
      <c r="W114" s="3">
        <v>3.5190000000000001</v>
      </c>
      <c r="X114" s="3" t="s">
        <v>12</v>
      </c>
      <c r="Y114" s="3">
        <v>3.9489999999999998</v>
      </c>
      <c r="Z114" s="15" t="s">
        <v>12</v>
      </c>
      <c r="AA114" s="10">
        <f t="shared" si="47"/>
        <v>3.5190000000000001</v>
      </c>
      <c r="AB114" s="9">
        <f t="shared" si="48"/>
        <v>0.38200000000000012</v>
      </c>
      <c r="AC114" s="10">
        <f t="shared" si="49"/>
        <v>0.42999999999999972</v>
      </c>
      <c r="AD114" s="9"/>
      <c r="AE114" s="55"/>
      <c r="AF114" s="55"/>
      <c r="AG114" s="55"/>
      <c r="AH114" s="55"/>
      <c r="AI114" s="3"/>
      <c r="AJ114" s="3"/>
      <c r="AK114" s="3"/>
      <c r="AL114" s="3"/>
      <c r="AM114" s="15"/>
      <c r="AN114" s="10"/>
      <c r="AO114" s="9"/>
      <c r="AP114" s="10"/>
      <c r="AQ114" s="9"/>
      <c r="AR114" s="55"/>
      <c r="AS114" s="55"/>
      <c r="AT114" s="55"/>
      <c r="AU114" s="55"/>
      <c r="AV114" s="3"/>
      <c r="AW114" s="3"/>
      <c r="AX114" s="3"/>
      <c r="AY114" s="3"/>
      <c r="AZ114" s="15"/>
      <c r="BA114" s="10"/>
      <c r="BB114" s="9"/>
      <c r="BC114" s="10"/>
      <c r="BD114" s="9"/>
      <c r="BE114" s="3"/>
      <c r="BF114" s="15"/>
      <c r="BG114" s="15"/>
      <c r="BH114" s="9"/>
      <c r="BI114" s="10"/>
      <c r="BJ114" s="9"/>
      <c r="BK114" s="3"/>
      <c r="BL114" s="15"/>
      <c r="BM114" s="15"/>
      <c r="BN114" s="9"/>
      <c r="BO114" s="10"/>
      <c r="BP114">
        <f t="shared" si="52"/>
        <v>0</v>
      </c>
      <c r="BQ114" s="93">
        <f t="shared" si="53"/>
        <v>0</v>
      </c>
      <c r="BR114" s="93">
        <f t="shared" si="54"/>
        <v>0</v>
      </c>
      <c r="BS114" s="93" t="e">
        <f>VLOOKUP(C114,'Koppeling locatie - aslocatie'!$A$2:$C$8139,2,FALSE)</f>
        <v>#N/A</v>
      </c>
      <c r="BT114" s="93" t="e">
        <f>VLOOKUP($BS114,aslocaties_v01!$C$3:$AA$349,MATCH($K$3/10,aslocaties_v01!$C$2:$X$2),FALSE)</f>
        <v>#N/A</v>
      </c>
      <c r="BU114" s="93" t="e">
        <f>VLOOKUP(BS114,aslocaties_v01!$C$3:$AA$349,MATCH($K$3,aslocaties_v01!$C$2:$X$2),FALSE)</f>
        <v>#N/A</v>
      </c>
      <c r="BV114" s="93" t="e">
        <f>VLOOKUP(BS114,aslocaties_v01!$C$3:$AA$349,MATCH($K$3*10,aslocaties_v01!$C$2:$X$2),FALSE)</f>
        <v>#N/A</v>
      </c>
      <c r="BW114" s="93" t="e">
        <f t="shared" si="55"/>
        <v>#N/A</v>
      </c>
      <c r="BX114" s="93" t="e">
        <f t="shared" si="56"/>
        <v>#N/A</v>
      </c>
      <c r="BY114" s="94">
        <f t="shared" si="57"/>
        <v>999</v>
      </c>
      <c r="BZ114" s="94">
        <f t="shared" si="58"/>
        <v>999</v>
      </c>
      <c r="CA114" s="94" t="e">
        <f t="shared" si="59"/>
        <v>#N/A</v>
      </c>
      <c r="CB114" t="e">
        <f t="shared" si="60"/>
        <v>#N/A</v>
      </c>
      <c r="CC114" s="58" t="e">
        <f t="shared" si="61"/>
        <v>#N/A</v>
      </c>
      <c r="CD114" s="95" t="e">
        <f t="shared" si="62"/>
        <v>#N/A</v>
      </c>
      <c r="CE114" s="96" t="b">
        <f t="shared" si="63"/>
        <v>1</v>
      </c>
      <c r="CF114" t="e">
        <f t="shared" si="64"/>
        <v>#DIV/0!</v>
      </c>
      <c r="CG114" t="e">
        <f t="shared" si="65"/>
        <v>#DIV/0!</v>
      </c>
      <c r="CH114" s="84" t="b">
        <f t="shared" si="66"/>
        <v>0</v>
      </c>
      <c r="CI114" t="str">
        <f t="shared" si="67"/>
        <v/>
      </c>
      <c r="CJ114" t="e">
        <f t="shared" si="68"/>
        <v>#DIV/0!</v>
      </c>
      <c r="CK114" t="b">
        <f t="shared" si="69"/>
        <v>1</v>
      </c>
      <c r="CL114" s="84" t="e">
        <f t="shared" si="70"/>
        <v>#DIV/0!</v>
      </c>
      <c r="CM114" t="e">
        <f t="shared" si="71"/>
        <v>#DIV/0!</v>
      </c>
      <c r="CN114" t="e">
        <f t="shared" si="72"/>
        <v>#DIV/0!</v>
      </c>
      <c r="CO114" s="84">
        <f t="shared" si="73"/>
        <v>-1</v>
      </c>
      <c r="CP114" t="b">
        <f t="shared" si="74"/>
        <v>1</v>
      </c>
      <c r="CQ114" s="96" t="b">
        <f t="shared" si="75"/>
        <v>1</v>
      </c>
      <c r="CR114" t="b">
        <f t="shared" si="76"/>
        <v>1</v>
      </c>
      <c r="CS114" t="b">
        <f t="shared" si="77"/>
        <v>1</v>
      </c>
      <c r="CT114" t="b">
        <f t="shared" si="78"/>
        <v>1</v>
      </c>
      <c r="CU114" t="b">
        <f t="shared" si="79"/>
        <v>1</v>
      </c>
      <c r="CV114" s="84" t="b">
        <f t="shared" si="80"/>
        <v>1</v>
      </c>
      <c r="CW114" t="b">
        <f t="shared" si="81"/>
        <v>1</v>
      </c>
      <c r="CX114" t="b">
        <f t="shared" si="82"/>
        <v>1</v>
      </c>
      <c r="CY114" t="b">
        <f t="shared" si="83"/>
        <v>1</v>
      </c>
      <c r="CZ114" t="b">
        <f t="shared" si="84"/>
        <v>1</v>
      </c>
      <c r="DA114" s="84">
        <f t="shared" si="85"/>
        <v>0</v>
      </c>
      <c r="DB114" t="e">
        <f t="shared" si="86"/>
        <v>#N/A</v>
      </c>
    </row>
    <row r="115" spans="1:106" ht="13.5" thickBot="1">
      <c r="A115" s="9">
        <v>733</v>
      </c>
      <c r="B115" s="3">
        <v>1</v>
      </c>
      <c r="C115" s="3" t="s">
        <v>563</v>
      </c>
      <c r="D115" s="3" t="s">
        <v>12</v>
      </c>
      <c r="E115" s="3" t="s">
        <v>12</v>
      </c>
      <c r="F115" s="3">
        <v>118077.06200000001</v>
      </c>
      <c r="G115" s="15">
        <v>414477.31199999998</v>
      </c>
      <c r="H115" s="35" t="str">
        <f t="shared" si="44"/>
        <v>ja</v>
      </c>
      <c r="I115" s="155" t="s">
        <v>2402</v>
      </c>
      <c r="J115" s="20" t="s">
        <v>456</v>
      </c>
      <c r="K115" s="97">
        <v>10000</v>
      </c>
      <c r="L115" s="28">
        <f t="shared" si="6"/>
        <v>0.24</v>
      </c>
      <c r="M115" s="28">
        <f t="shared" si="50"/>
        <v>0</v>
      </c>
      <c r="N115" s="56">
        <f t="shared" si="45"/>
        <v>0</v>
      </c>
      <c r="O115" s="33">
        <f t="shared" si="51"/>
        <v>714.54985781120251</v>
      </c>
      <c r="P115" s="37">
        <f t="shared" si="46"/>
        <v>861.1761431089509</v>
      </c>
      <c r="Q115" s="9" t="s">
        <v>12</v>
      </c>
      <c r="R115" s="55" t="s">
        <v>12</v>
      </c>
      <c r="S115" s="55">
        <v>2.8079999999999998</v>
      </c>
      <c r="T115" s="55">
        <v>2.9940000000000002</v>
      </c>
      <c r="U115" s="55">
        <v>3.1880000000000002</v>
      </c>
      <c r="V115" s="3">
        <v>3.3679999999999999</v>
      </c>
      <c r="W115" s="3">
        <v>3.5790000000000002</v>
      </c>
      <c r="X115" s="3" t="s">
        <v>12</v>
      </c>
      <c r="Y115" s="3">
        <v>4.0060000000000002</v>
      </c>
      <c r="Z115" s="15" t="s">
        <v>12</v>
      </c>
      <c r="AA115" s="10">
        <f t="shared" si="47"/>
        <v>3.5790000000000002</v>
      </c>
      <c r="AB115" s="9">
        <f t="shared" si="48"/>
        <v>0.39100000000000001</v>
      </c>
      <c r="AC115" s="10">
        <f t="shared" si="49"/>
        <v>0.42700000000000005</v>
      </c>
      <c r="AD115" s="9"/>
      <c r="AE115" s="55"/>
      <c r="AF115" s="55"/>
      <c r="AG115" s="55"/>
      <c r="AH115" s="55"/>
      <c r="AI115" s="3"/>
      <c r="AJ115" s="3"/>
      <c r="AK115" s="3"/>
      <c r="AL115" s="3"/>
      <c r="AM115" s="15"/>
      <c r="AN115" s="10"/>
      <c r="AO115" s="9"/>
      <c r="AP115" s="10"/>
      <c r="AQ115" s="9"/>
      <c r="AR115" s="55"/>
      <c r="AS115" s="55"/>
      <c r="AT115" s="55"/>
      <c r="AU115" s="55"/>
      <c r="AV115" s="3"/>
      <c r="AW115" s="3"/>
      <c r="AX115" s="3"/>
      <c r="AY115" s="3"/>
      <c r="AZ115" s="15"/>
      <c r="BA115" s="10"/>
      <c r="BB115" s="9"/>
      <c r="BC115" s="10"/>
      <c r="BD115" s="9"/>
      <c r="BE115" s="3"/>
      <c r="BF115" s="15"/>
      <c r="BG115" s="15"/>
      <c r="BH115" s="9"/>
      <c r="BI115" s="10"/>
      <c r="BJ115" s="9"/>
      <c r="BK115" s="3"/>
      <c r="BL115" s="15"/>
      <c r="BM115" s="15"/>
      <c r="BN115" s="9"/>
      <c r="BO115" s="10"/>
      <c r="BP115">
        <f t="shared" si="52"/>
        <v>0</v>
      </c>
      <c r="BQ115" s="93">
        <f t="shared" si="53"/>
        <v>0</v>
      </c>
      <c r="BR115" s="93">
        <f t="shared" si="54"/>
        <v>0</v>
      </c>
      <c r="BS115" s="93" t="e">
        <f>VLOOKUP(C115,'Koppeling locatie - aslocatie'!$A$2:$C$8139,2,FALSE)</f>
        <v>#N/A</v>
      </c>
      <c r="BT115" s="93" t="e">
        <f>VLOOKUP($BS115,aslocaties_v01!$C$3:$AA$349,MATCH($K$3/10,aslocaties_v01!$C$2:$X$2),FALSE)</f>
        <v>#N/A</v>
      </c>
      <c r="BU115" s="93" t="e">
        <f>VLOOKUP(BS115,aslocaties_v01!$C$3:$AA$349,MATCH($K$3,aslocaties_v01!$C$2:$X$2),FALSE)</f>
        <v>#N/A</v>
      </c>
      <c r="BV115" s="93" t="e">
        <f>VLOOKUP(BS115,aslocaties_v01!$C$3:$AA$349,MATCH($K$3*10,aslocaties_v01!$C$2:$X$2),FALSE)</f>
        <v>#N/A</v>
      </c>
      <c r="BW115" s="93" t="e">
        <f t="shared" si="55"/>
        <v>#N/A</v>
      </c>
      <c r="BX115" s="93" t="e">
        <f t="shared" si="56"/>
        <v>#N/A</v>
      </c>
      <c r="BY115" s="94">
        <f t="shared" si="57"/>
        <v>999</v>
      </c>
      <c r="BZ115" s="94">
        <f t="shared" si="58"/>
        <v>999</v>
      </c>
      <c r="CA115" s="94" t="e">
        <f t="shared" si="59"/>
        <v>#N/A</v>
      </c>
      <c r="CB115" t="e">
        <f t="shared" si="60"/>
        <v>#N/A</v>
      </c>
      <c r="CC115" s="58" t="e">
        <f t="shared" si="61"/>
        <v>#N/A</v>
      </c>
      <c r="CD115" s="95" t="e">
        <f t="shared" si="62"/>
        <v>#N/A</v>
      </c>
      <c r="CE115" s="96" t="b">
        <f t="shared" si="63"/>
        <v>1</v>
      </c>
      <c r="CF115" t="e">
        <f t="shared" si="64"/>
        <v>#DIV/0!</v>
      </c>
      <c r="CG115" t="e">
        <f t="shared" si="65"/>
        <v>#DIV/0!</v>
      </c>
      <c r="CH115" s="84" t="b">
        <f t="shared" si="66"/>
        <v>0</v>
      </c>
      <c r="CI115" t="str">
        <f t="shared" si="67"/>
        <v/>
      </c>
      <c r="CJ115" t="e">
        <f t="shared" si="68"/>
        <v>#DIV/0!</v>
      </c>
      <c r="CK115" t="b">
        <f t="shared" si="69"/>
        <v>1</v>
      </c>
      <c r="CL115" s="84" t="e">
        <f t="shared" si="70"/>
        <v>#DIV/0!</v>
      </c>
      <c r="CM115" t="e">
        <f t="shared" si="71"/>
        <v>#DIV/0!</v>
      </c>
      <c r="CN115" t="e">
        <f t="shared" si="72"/>
        <v>#DIV/0!</v>
      </c>
      <c r="CO115" s="84">
        <f t="shared" si="73"/>
        <v>-1</v>
      </c>
      <c r="CP115" t="b">
        <f t="shared" si="74"/>
        <v>1</v>
      </c>
      <c r="CQ115" s="96" t="b">
        <f t="shared" si="75"/>
        <v>1</v>
      </c>
      <c r="CR115" t="b">
        <f t="shared" si="76"/>
        <v>1</v>
      </c>
      <c r="CS115" t="b">
        <f t="shared" si="77"/>
        <v>1</v>
      </c>
      <c r="CT115" t="b">
        <f t="shared" si="78"/>
        <v>1</v>
      </c>
      <c r="CU115" t="b">
        <f t="shared" si="79"/>
        <v>1</v>
      </c>
      <c r="CV115" s="84" t="b">
        <f t="shared" si="80"/>
        <v>1</v>
      </c>
      <c r="CW115" t="b">
        <f t="shared" si="81"/>
        <v>1</v>
      </c>
      <c r="CX115" t="b">
        <f t="shared" si="82"/>
        <v>1</v>
      </c>
      <c r="CY115" t="b">
        <f t="shared" si="83"/>
        <v>1</v>
      </c>
      <c r="CZ115" t="b">
        <f t="shared" si="84"/>
        <v>1</v>
      </c>
      <c r="DA115" s="84">
        <f t="shared" si="85"/>
        <v>0</v>
      </c>
      <c r="DB115" t="e">
        <f t="shared" si="86"/>
        <v>#N/A</v>
      </c>
    </row>
    <row r="116" spans="1:106" ht="13.5" thickBot="1">
      <c r="A116" s="9">
        <v>734</v>
      </c>
      <c r="B116" s="3">
        <v>1</v>
      </c>
      <c r="C116" s="3" t="s">
        <v>564</v>
      </c>
      <c r="D116" s="3" t="s">
        <v>12</v>
      </c>
      <c r="E116" s="3" t="s">
        <v>12</v>
      </c>
      <c r="F116" s="3">
        <v>118905.234</v>
      </c>
      <c r="G116" s="15">
        <v>414713.43800000002</v>
      </c>
      <c r="H116" s="35" t="str">
        <f t="shared" si="44"/>
        <v>ja</v>
      </c>
      <c r="I116" s="155" t="s">
        <v>2402</v>
      </c>
      <c r="J116" s="20" t="s">
        <v>456</v>
      </c>
      <c r="K116" s="97">
        <v>10000</v>
      </c>
      <c r="L116" s="28">
        <f t="shared" si="6"/>
        <v>0.24</v>
      </c>
      <c r="M116" s="28">
        <f t="shared" si="50"/>
        <v>0</v>
      </c>
      <c r="N116" s="56">
        <f t="shared" si="45"/>
        <v>0</v>
      </c>
      <c r="O116" s="33">
        <f t="shared" si="51"/>
        <v>861.1761431089509</v>
      </c>
      <c r="P116" s="37">
        <f t="shared" si="46"/>
        <v>122.76107546368905</v>
      </c>
      <c r="Q116" s="9" t="s">
        <v>12</v>
      </c>
      <c r="R116" s="55" t="s">
        <v>12</v>
      </c>
      <c r="S116" s="55">
        <v>2.8450000000000002</v>
      </c>
      <c r="T116" s="55">
        <v>3.0379999999999998</v>
      </c>
      <c r="U116" s="55">
        <v>3.2349999999999999</v>
      </c>
      <c r="V116" s="3">
        <v>3.4140000000000001</v>
      </c>
      <c r="W116" s="3">
        <v>3.6219999999999999</v>
      </c>
      <c r="X116" s="3" t="s">
        <v>12</v>
      </c>
      <c r="Y116" s="3">
        <v>4.0430000000000001</v>
      </c>
      <c r="Z116" s="15" t="s">
        <v>12</v>
      </c>
      <c r="AA116" s="10">
        <f t="shared" si="47"/>
        <v>3.6219999999999999</v>
      </c>
      <c r="AB116" s="9">
        <f t="shared" si="48"/>
        <v>0.38700000000000001</v>
      </c>
      <c r="AC116" s="10">
        <f t="shared" si="49"/>
        <v>0.42100000000000026</v>
      </c>
      <c r="AD116" s="9"/>
      <c r="AE116" s="55"/>
      <c r="AF116" s="55"/>
      <c r="AG116" s="55"/>
      <c r="AH116" s="55"/>
      <c r="AI116" s="3"/>
      <c r="AJ116" s="3"/>
      <c r="AK116" s="3"/>
      <c r="AL116" s="3"/>
      <c r="AM116" s="15"/>
      <c r="AN116" s="10"/>
      <c r="AO116" s="9"/>
      <c r="AP116" s="10"/>
      <c r="AQ116" s="9"/>
      <c r="AR116" s="55"/>
      <c r="AS116" s="55"/>
      <c r="AT116" s="55"/>
      <c r="AU116" s="55"/>
      <c r="AV116" s="3"/>
      <c r="AW116" s="3"/>
      <c r="AX116" s="3"/>
      <c r="AY116" s="3"/>
      <c r="AZ116" s="15"/>
      <c r="BA116" s="10"/>
      <c r="BB116" s="9"/>
      <c r="BC116" s="10"/>
      <c r="BD116" s="9"/>
      <c r="BE116" s="3"/>
      <c r="BF116" s="15"/>
      <c r="BG116" s="15"/>
      <c r="BH116" s="9"/>
      <c r="BI116" s="10"/>
      <c r="BJ116" s="9"/>
      <c r="BK116" s="3"/>
      <c r="BL116" s="15"/>
      <c r="BM116" s="15"/>
      <c r="BN116" s="9"/>
      <c r="BO116" s="10"/>
      <c r="BP116">
        <f t="shared" si="52"/>
        <v>0</v>
      </c>
      <c r="BQ116" s="93">
        <f t="shared" si="53"/>
        <v>0</v>
      </c>
      <c r="BR116" s="93">
        <f t="shared" si="54"/>
        <v>0</v>
      </c>
      <c r="BS116" s="93" t="e">
        <f>VLOOKUP(C116,'Koppeling locatie - aslocatie'!$A$2:$C$8139,2,FALSE)</f>
        <v>#N/A</v>
      </c>
      <c r="BT116" s="93" t="e">
        <f>VLOOKUP($BS116,aslocaties_v01!$C$3:$AA$349,MATCH($K$3/10,aslocaties_v01!$C$2:$X$2),FALSE)</f>
        <v>#N/A</v>
      </c>
      <c r="BU116" s="93" t="e">
        <f>VLOOKUP(BS116,aslocaties_v01!$C$3:$AA$349,MATCH($K$3,aslocaties_v01!$C$2:$X$2),FALSE)</f>
        <v>#N/A</v>
      </c>
      <c r="BV116" s="93" t="e">
        <f>VLOOKUP(BS116,aslocaties_v01!$C$3:$AA$349,MATCH($K$3*10,aslocaties_v01!$C$2:$X$2),FALSE)</f>
        <v>#N/A</v>
      </c>
      <c r="BW116" s="93" t="e">
        <f t="shared" si="55"/>
        <v>#N/A</v>
      </c>
      <c r="BX116" s="93" t="e">
        <f t="shared" si="56"/>
        <v>#N/A</v>
      </c>
      <c r="BY116" s="94">
        <f t="shared" si="57"/>
        <v>999</v>
      </c>
      <c r="BZ116" s="94">
        <f t="shared" si="58"/>
        <v>999</v>
      </c>
      <c r="CA116" s="94" t="e">
        <f t="shared" si="59"/>
        <v>#N/A</v>
      </c>
      <c r="CB116" t="e">
        <f t="shared" si="60"/>
        <v>#N/A</v>
      </c>
      <c r="CC116" s="58" t="e">
        <f t="shared" si="61"/>
        <v>#N/A</v>
      </c>
      <c r="CD116" s="95" t="e">
        <f t="shared" si="62"/>
        <v>#N/A</v>
      </c>
      <c r="CE116" s="96" t="b">
        <f t="shared" si="63"/>
        <v>1</v>
      </c>
      <c r="CF116" t="e">
        <f t="shared" si="64"/>
        <v>#DIV/0!</v>
      </c>
      <c r="CG116" t="e">
        <f t="shared" si="65"/>
        <v>#DIV/0!</v>
      </c>
      <c r="CH116" s="84" t="b">
        <f t="shared" si="66"/>
        <v>0</v>
      </c>
      <c r="CI116" t="str">
        <f t="shared" si="67"/>
        <v/>
      </c>
      <c r="CJ116" t="e">
        <f t="shared" si="68"/>
        <v>#DIV/0!</v>
      </c>
      <c r="CK116" t="b">
        <f t="shared" si="69"/>
        <v>1</v>
      </c>
      <c r="CL116" s="84" t="e">
        <f t="shared" si="70"/>
        <v>#DIV/0!</v>
      </c>
      <c r="CM116" t="e">
        <f t="shared" si="71"/>
        <v>#DIV/0!</v>
      </c>
      <c r="CN116" t="e">
        <f t="shared" si="72"/>
        <v>#DIV/0!</v>
      </c>
      <c r="CO116" s="84">
        <f t="shared" si="73"/>
        <v>-1</v>
      </c>
      <c r="CP116" t="b">
        <f t="shared" si="74"/>
        <v>1</v>
      </c>
      <c r="CQ116" s="96" t="b">
        <f t="shared" si="75"/>
        <v>1</v>
      </c>
      <c r="CR116" t="b">
        <f t="shared" si="76"/>
        <v>1</v>
      </c>
      <c r="CS116" t="b">
        <f t="shared" si="77"/>
        <v>1</v>
      </c>
      <c r="CT116" t="b">
        <f t="shared" si="78"/>
        <v>1</v>
      </c>
      <c r="CU116" t="b">
        <f t="shared" si="79"/>
        <v>1</v>
      </c>
      <c r="CV116" s="84" t="b">
        <f t="shared" si="80"/>
        <v>1</v>
      </c>
      <c r="CW116" t="b">
        <f t="shared" si="81"/>
        <v>1</v>
      </c>
      <c r="CX116" t="b">
        <f t="shared" si="82"/>
        <v>1</v>
      </c>
      <c r="CY116" t="b">
        <f t="shared" si="83"/>
        <v>1</v>
      </c>
      <c r="CZ116" t="b">
        <f t="shared" si="84"/>
        <v>1</v>
      </c>
      <c r="DA116" s="84">
        <f t="shared" si="85"/>
        <v>0</v>
      </c>
      <c r="DB116" t="e">
        <f t="shared" si="86"/>
        <v>#N/A</v>
      </c>
    </row>
    <row r="117" spans="1:106" ht="13.5" thickBot="1">
      <c r="A117" s="9">
        <v>735</v>
      </c>
      <c r="B117" s="3">
        <v>1</v>
      </c>
      <c r="C117" s="3" t="s">
        <v>565</v>
      </c>
      <c r="D117" s="3" t="s">
        <v>12</v>
      </c>
      <c r="E117" s="3" t="s">
        <v>12</v>
      </c>
      <c r="F117" s="3">
        <v>119024.641</v>
      </c>
      <c r="G117" s="15">
        <v>414741.93800000002</v>
      </c>
      <c r="H117" s="35" t="str">
        <f t="shared" si="44"/>
        <v>ja</v>
      </c>
      <c r="I117" s="155" t="s">
        <v>2402</v>
      </c>
      <c r="J117" s="20" t="s">
        <v>456</v>
      </c>
      <c r="K117" s="97">
        <v>10000</v>
      </c>
      <c r="L117" s="28">
        <f t="shared" si="6"/>
        <v>0.24</v>
      </c>
      <c r="M117" s="28">
        <f t="shared" si="50"/>
        <v>0</v>
      </c>
      <c r="N117" s="56">
        <f t="shared" si="45"/>
        <v>0</v>
      </c>
      <c r="O117" s="33">
        <f t="shared" si="51"/>
        <v>122.76107546368905</v>
      </c>
      <c r="P117" s="37">
        <f t="shared" si="46"/>
        <v>82.361866327792924</v>
      </c>
      <c r="Q117" s="9" t="s">
        <v>12</v>
      </c>
      <c r="R117" s="55" t="s">
        <v>12</v>
      </c>
      <c r="S117" s="55">
        <v>2.8479999999999999</v>
      </c>
      <c r="T117" s="55">
        <v>3.0409999999999999</v>
      </c>
      <c r="U117" s="55">
        <v>3.2370000000000001</v>
      </c>
      <c r="V117" s="3">
        <v>3.4169999999999998</v>
      </c>
      <c r="W117" s="3">
        <v>3.625</v>
      </c>
      <c r="X117" s="3" t="s">
        <v>12</v>
      </c>
      <c r="Y117" s="3">
        <v>4.0469999999999997</v>
      </c>
      <c r="Z117" s="15" t="s">
        <v>12</v>
      </c>
      <c r="AA117" s="10">
        <f t="shared" si="47"/>
        <v>3.625</v>
      </c>
      <c r="AB117" s="9">
        <f t="shared" si="48"/>
        <v>0.3879999999999999</v>
      </c>
      <c r="AC117" s="10">
        <f t="shared" si="49"/>
        <v>0.42199999999999971</v>
      </c>
      <c r="AD117" s="9"/>
      <c r="AE117" s="55"/>
      <c r="AF117" s="55"/>
      <c r="AG117" s="55"/>
      <c r="AH117" s="55"/>
      <c r="AI117" s="3"/>
      <c r="AJ117" s="3"/>
      <c r="AK117" s="3"/>
      <c r="AL117" s="3"/>
      <c r="AM117" s="15"/>
      <c r="AN117" s="10"/>
      <c r="AO117" s="9"/>
      <c r="AP117" s="10"/>
      <c r="AQ117" s="9"/>
      <c r="AR117" s="55"/>
      <c r="AS117" s="55"/>
      <c r="AT117" s="55"/>
      <c r="AU117" s="55"/>
      <c r="AV117" s="3"/>
      <c r="AW117" s="3"/>
      <c r="AX117" s="3"/>
      <c r="AY117" s="3"/>
      <c r="AZ117" s="15"/>
      <c r="BA117" s="10"/>
      <c r="BB117" s="9"/>
      <c r="BC117" s="10"/>
      <c r="BD117" s="9"/>
      <c r="BE117" s="3"/>
      <c r="BF117" s="15"/>
      <c r="BG117" s="15"/>
      <c r="BH117" s="9"/>
      <c r="BI117" s="10"/>
      <c r="BJ117" s="9"/>
      <c r="BK117" s="3"/>
      <c r="BL117" s="15"/>
      <c r="BM117" s="15"/>
      <c r="BN117" s="9"/>
      <c r="BO117" s="10"/>
      <c r="BP117">
        <f t="shared" si="52"/>
        <v>0</v>
      </c>
      <c r="BQ117" s="93">
        <f t="shared" si="53"/>
        <v>0</v>
      </c>
      <c r="BR117" s="93">
        <f t="shared" si="54"/>
        <v>0</v>
      </c>
      <c r="BS117" s="93" t="e">
        <f>VLOOKUP(C117,'Koppeling locatie - aslocatie'!$A$2:$C$8139,2,FALSE)</f>
        <v>#N/A</v>
      </c>
      <c r="BT117" s="93" t="e">
        <f>VLOOKUP($BS117,aslocaties_v01!$C$3:$AA$349,MATCH($K$3/10,aslocaties_v01!$C$2:$X$2),FALSE)</f>
        <v>#N/A</v>
      </c>
      <c r="BU117" s="93" t="e">
        <f>VLOOKUP(BS117,aslocaties_v01!$C$3:$AA$349,MATCH($K$3,aslocaties_v01!$C$2:$X$2),FALSE)</f>
        <v>#N/A</v>
      </c>
      <c r="BV117" s="93" t="e">
        <f>VLOOKUP(BS117,aslocaties_v01!$C$3:$AA$349,MATCH($K$3*10,aslocaties_v01!$C$2:$X$2),FALSE)</f>
        <v>#N/A</v>
      </c>
      <c r="BW117" s="93" t="e">
        <f t="shared" si="55"/>
        <v>#N/A</v>
      </c>
      <c r="BX117" s="93" t="e">
        <f t="shared" si="56"/>
        <v>#N/A</v>
      </c>
      <c r="BY117" s="94">
        <f t="shared" si="57"/>
        <v>999</v>
      </c>
      <c r="BZ117" s="94">
        <f t="shared" si="58"/>
        <v>999</v>
      </c>
      <c r="CA117" s="94" t="e">
        <f t="shared" si="59"/>
        <v>#N/A</v>
      </c>
      <c r="CB117" t="e">
        <f t="shared" si="60"/>
        <v>#N/A</v>
      </c>
      <c r="CC117" s="58" t="e">
        <f t="shared" si="61"/>
        <v>#N/A</v>
      </c>
      <c r="CD117" s="95" t="e">
        <f t="shared" si="62"/>
        <v>#N/A</v>
      </c>
      <c r="CE117" s="96" t="b">
        <f t="shared" si="63"/>
        <v>1</v>
      </c>
      <c r="CF117" t="e">
        <f t="shared" si="64"/>
        <v>#DIV/0!</v>
      </c>
      <c r="CG117" t="e">
        <f t="shared" si="65"/>
        <v>#DIV/0!</v>
      </c>
      <c r="CH117" s="84" t="b">
        <f t="shared" si="66"/>
        <v>0</v>
      </c>
      <c r="CI117" t="str">
        <f t="shared" si="67"/>
        <v/>
      </c>
      <c r="CJ117" t="e">
        <f t="shared" si="68"/>
        <v>#DIV/0!</v>
      </c>
      <c r="CK117" t="b">
        <f t="shared" si="69"/>
        <v>1</v>
      </c>
      <c r="CL117" s="84" t="e">
        <f t="shared" si="70"/>
        <v>#DIV/0!</v>
      </c>
      <c r="CM117" t="e">
        <f t="shared" si="71"/>
        <v>#DIV/0!</v>
      </c>
      <c r="CN117" t="e">
        <f t="shared" si="72"/>
        <v>#DIV/0!</v>
      </c>
      <c r="CO117" s="84">
        <f t="shared" si="73"/>
        <v>-1</v>
      </c>
      <c r="CP117" t="b">
        <f t="shared" si="74"/>
        <v>1</v>
      </c>
      <c r="CQ117" s="96" t="b">
        <f t="shared" si="75"/>
        <v>1</v>
      </c>
      <c r="CR117" t="b">
        <f t="shared" si="76"/>
        <v>1</v>
      </c>
      <c r="CS117" t="b">
        <f t="shared" si="77"/>
        <v>1</v>
      </c>
      <c r="CT117" t="b">
        <f t="shared" si="78"/>
        <v>1</v>
      </c>
      <c r="CU117" t="b">
        <f t="shared" si="79"/>
        <v>1</v>
      </c>
      <c r="CV117" s="84" t="b">
        <f t="shared" si="80"/>
        <v>1</v>
      </c>
      <c r="CW117" t="b">
        <f t="shared" si="81"/>
        <v>1</v>
      </c>
      <c r="CX117" t="b">
        <f t="shared" si="82"/>
        <v>1</v>
      </c>
      <c r="CY117" t="b">
        <f t="shared" si="83"/>
        <v>1</v>
      </c>
      <c r="CZ117" t="b">
        <f t="shared" si="84"/>
        <v>1</v>
      </c>
      <c r="DA117" s="84">
        <f t="shared" si="85"/>
        <v>0</v>
      </c>
      <c r="DB117" t="e">
        <f t="shared" si="86"/>
        <v>#N/A</v>
      </c>
    </row>
    <row r="118" spans="1:106" ht="13.5" thickBot="1">
      <c r="A118" s="9">
        <v>736</v>
      </c>
      <c r="B118" s="3">
        <v>1</v>
      </c>
      <c r="C118" s="3" t="s">
        <v>566</v>
      </c>
      <c r="D118" s="3" t="s">
        <v>12</v>
      </c>
      <c r="E118" s="3" t="s">
        <v>12</v>
      </c>
      <c r="F118" s="3">
        <v>119104.984</v>
      </c>
      <c r="G118" s="15">
        <v>414760.06199999998</v>
      </c>
      <c r="H118" s="35" t="str">
        <f t="shared" si="44"/>
        <v>ja</v>
      </c>
      <c r="I118" s="155" t="s">
        <v>2402</v>
      </c>
      <c r="J118" s="20" t="s">
        <v>456</v>
      </c>
      <c r="K118" s="97">
        <v>10000</v>
      </c>
      <c r="L118" s="28">
        <f t="shared" si="6"/>
        <v>0.24</v>
      </c>
      <c r="M118" s="28">
        <f t="shared" si="50"/>
        <v>0</v>
      </c>
      <c r="N118" s="56">
        <f t="shared" si="45"/>
        <v>0</v>
      </c>
      <c r="O118" s="33">
        <f t="shared" si="51"/>
        <v>82.361866327792924</v>
      </c>
      <c r="P118" s="37">
        <f t="shared" si="46"/>
        <v>87.405366362710794</v>
      </c>
      <c r="Q118" s="9" t="s">
        <v>12</v>
      </c>
      <c r="R118" s="55" t="s">
        <v>12</v>
      </c>
      <c r="S118" s="55">
        <v>2.847</v>
      </c>
      <c r="T118" s="55">
        <v>3.0390000000000001</v>
      </c>
      <c r="U118" s="55">
        <v>3.2349999999999999</v>
      </c>
      <c r="V118" s="3">
        <v>3.4140000000000001</v>
      </c>
      <c r="W118" s="3">
        <v>3.621</v>
      </c>
      <c r="X118" s="3" t="s">
        <v>12</v>
      </c>
      <c r="Y118" s="3">
        <v>4.0430000000000001</v>
      </c>
      <c r="Z118" s="15" t="s">
        <v>12</v>
      </c>
      <c r="AA118" s="10">
        <f t="shared" si="47"/>
        <v>3.621</v>
      </c>
      <c r="AB118" s="9">
        <f t="shared" si="48"/>
        <v>0.38600000000000012</v>
      </c>
      <c r="AC118" s="10">
        <f t="shared" si="49"/>
        <v>0.42200000000000015</v>
      </c>
      <c r="AD118" s="9"/>
      <c r="AE118" s="55"/>
      <c r="AF118" s="55"/>
      <c r="AG118" s="55"/>
      <c r="AH118" s="55"/>
      <c r="AI118" s="3"/>
      <c r="AJ118" s="3"/>
      <c r="AK118" s="3"/>
      <c r="AL118" s="3"/>
      <c r="AM118" s="15"/>
      <c r="AN118" s="10"/>
      <c r="AO118" s="9"/>
      <c r="AP118" s="10"/>
      <c r="AQ118" s="9"/>
      <c r="AR118" s="55"/>
      <c r="AS118" s="55"/>
      <c r="AT118" s="55"/>
      <c r="AU118" s="55"/>
      <c r="AV118" s="3"/>
      <c r="AW118" s="3"/>
      <c r="AX118" s="3"/>
      <c r="AY118" s="3"/>
      <c r="AZ118" s="15"/>
      <c r="BA118" s="10"/>
      <c r="BB118" s="9"/>
      <c r="BC118" s="10"/>
      <c r="BD118" s="9"/>
      <c r="BE118" s="3"/>
      <c r="BF118" s="15"/>
      <c r="BG118" s="15"/>
      <c r="BH118" s="9"/>
      <c r="BI118" s="10"/>
      <c r="BJ118" s="9"/>
      <c r="BK118" s="3"/>
      <c r="BL118" s="15"/>
      <c r="BM118" s="15"/>
      <c r="BN118" s="9"/>
      <c r="BO118" s="10"/>
      <c r="BP118">
        <f t="shared" si="52"/>
        <v>0</v>
      </c>
      <c r="BQ118" s="93">
        <f t="shared" si="53"/>
        <v>0</v>
      </c>
      <c r="BR118" s="93">
        <f t="shared" si="54"/>
        <v>0</v>
      </c>
      <c r="BS118" s="93" t="e">
        <f>VLOOKUP(C118,'Koppeling locatie - aslocatie'!$A$2:$C$8139,2,FALSE)</f>
        <v>#N/A</v>
      </c>
      <c r="BT118" s="93" t="e">
        <f>VLOOKUP($BS118,aslocaties_v01!$C$3:$AA$349,MATCH($K$3/10,aslocaties_v01!$C$2:$X$2),FALSE)</f>
        <v>#N/A</v>
      </c>
      <c r="BU118" s="93" t="e">
        <f>VLOOKUP(BS118,aslocaties_v01!$C$3:$AA$349,MATCH($K$3,aslocaties_v01!$C$2:$X$2),FALSE)</f>
        <v>#N/A</v>
      </c>
      <c r="BV118" s="93" t="e">
        <f>VLOOKUP(BS118,aslocaties_v01!$C$3:$AA$349,MATCH($K$3*10,aslocaties_v01!$C$2:$X$2),FALSE)</f>
        <v>#N/A</v>
      </c>
      <c r="BW118" s="93" t="e">
        <f t="shared" si="55"/>
        <v>#N/A</v>
      </c>
      <c r="BX118" s="93" t="e">
        <f t="shared" si="56"/>
        <v>#N/A</v>
      </c>
      <c r="BY118" s="94">
        <f t="shared" si="57"/>
        <v>999</v>
      </c>
      <c r="BZ118" s="94">
        <f t="shared" si="58"/>
        <v>999</v>
      </c>
      <c r="CA118" s="94" t="e">
        <f t="shared" si="59"/>
        <v>#N/A</v>
      </c>
      <c r="CB118" t="e">
        <f t="shared" si="60"/>
        <v>#N/A</v>
      </c>
      <c r="CC118" s="58" t="e">
        <f t="shared" si="61"/>
        <v>#N/A</v>
      </c>
      <c r="CD118" s="95" t="e">
        <f t="shared" si="62"/>
        <v>#N/A</v>
      </c>
      <c r="CE118" s="96" t="b">
        <f t="shared" si="63"/>
        <v>1</v>
      </c>
      <c r="CF118" t="e">
        <f t="shared" si="64"/>
        <v>#DIV/0!</v>
      </c>
      <c r="CG118" t="e">
        <f t="shared" si="65"/>
        <v>#DIV/0!</v>
      </c>
      <c r="CH118" s="84" t="b">
        <f t="shared" si="66"/>
        <v>0</v>
      </c>
      <c r="CI118" t="str">
        <f t="shared" si="67"/>
        <v/>
      </c>
      <c r="CJ118" t="e">
        <f t="shared" si="68"/>
        <v>#DIV/0!</v>
      </c>
      <c r="CK118" t="b">
        <f t="shared" si="69"/>
        <v>1</v>
      </c>
      <c r="CL118" s="84" t="e">
        <f t="shared" si="70"/>
        <v>#DIV/0!</v>
      </c>
      <c r="CM118" t="e">
        <f t="shared" si="71"/>
        <v>#DIV/0!</v>
      </c>
      <c r="CN118" t="e">
        <f t="shared" si="72"/>
        <v>#DIV/0!</v>
      </c>
      <c r="CO118" s="84">
        <f t="shared" si="73"/>
        <v>-1</v>
      </c>
      <c r="CP118" t="b">
        <f t="shared" si="74"/>
        <v>1</v>
      </c>
      <c r="CQ118" s="96" t="b">
        <f t="shared" si="75"/>
        <v>1</v>
      </c>
      <c r="CR118" t="b">
        <f t="shared" si="76"/>
        <v>1</v>
      </c>
      <c r="CS118" t="b">
        <f t="shared" si="77"/>
        <v>1</v>
      </c>
      <c r="CT118" t="b">
        <f t="shared" si="78"/>
        <v>1</v>
      </c>
      <c r="CU118" t="b">
        <f t="shared" si="79"/>
        <v>1</v>
      </c>
      <c r="CV118" s="84" t="b">
        <f t="shared" si="80"/>
        <v>1</v>
      </c>
      <c r="CW118" t="b">
        <f t="shared" si="81"/>
        <v>1</v>
      </c>
      <c r="CX118" t="b">
        <f t="shared" si="82"/>
        <v>1</v>
      </c>
      <c r="CY118" t="b">
        <f t="shared" si="83"/>
        <v>1</v>
      </c>
      <c r="CZ118" t="b">
        <f t="shared" si="84"/>
        <v>1</v>
      </c>
      <c r="DA118" s="84">
        <f t="shared" si="85"/>
        <v>0</v>
      </c>
      <c r="DB118" t="e">
        <f t="shared" si="86"/>
        <v>#N/A</v>
      </c>
    </row>
    <row r="119" spans="1:106" ht="13.5" thickBot="1">
      <c r="A119" s="9">
        <v>737</v>
      </c>
      <c r="B119" s="3">
        <v>1</v>
      </c>
      <c r="C119" s="3" t="s">
        <v>567</v>
      </c>
      <c r="D119" s="3" t="s">
        <v>12</v>
      </c>
      <c r="E119" s="3" t="s">
        <v>12</v>
      </c>
      <c r="F119" s="3">
        <v>119191.969</v>
      </c>
      <c r="G119" s="15">
        <v>414751.5</v>
      </c>
      <c r="H119" s="35" t="str">
        <f t="shared" si="44"/>
        <v>ja</v>
      </c>
      <c r="I119" s="155" t="s">
        <v>2402</v>
      </c>
      <c r="J119" s="20" t="s">
        <v>456</v>
      </c>
      <c r="K119" s="97">
        <v>10000</v>
      </c>
      <c r="L119" s="28">
        <f t="shared" si="6"/>
        <v>0.24</v>
      </c>
      <c r="M119" s="28">
        <f t="shared" si="50"/>
        <v>0</v>
      </c>
      <c r="N119" s="56">
        <f t="shared" si="45"/>
        <v>0</v>
      </c>
      <c r="O119" s="33">
        <f t="shared" si="51"/>
        <v>87.405366362710794</v>
      </c>
      <c r="P119" s="37">
        <f t="shared" si="46"/>
        <v>1068.3399326749823</v>
      </c>
      <c r="Q119" s="9" t="s">
        <v>12</v>
      </c>
      <c r="R119" s="55" t="s">
        <v>12</v>
      </c>
      <c r="S119" s="55">
        <v>2.85</v>
      </c>
      <c r="T119" s="55">
        <v>3.0430000000000001</v>
      </c>
      <c r="U119" s="55">
        <v>3.24</v>
      </c>
      <c r="V119" s="3">
        <v>3.42</v>
      </c>
      <c r="W119" s="3">
        <v>3.6280000000000001</v>
      </c>
      <c r="X119" s="3" t="s">
        <v>12</v>
      </c>
      <c r="Y119" s="3">
        <v>4.05</v>
      </c>
      <c r="Z119" s="15" t="s">
        <v>12</v>
      </c>
      <c r="AA119" s="10">
        <f t="shared" si="47"/>
        <v>3.6280000000000001</v>
      </c>
      <c r="AB119" s="9">
        <f t="shared" si="48"/>
        <v>0.3879999999999999</v>
      </c>
      <c r="AC119" s="10">
        <f t="shared" si="49"/>
        <v>0.42199999999999971</v>
      </c>
      <c r="AD119" s="9"/>
      <c r="AE119" s="55"/>
      <c r="AF119" s="55"/>
      <c r="AG119" s="55"/>
      <c r="AH119" s="55"/>
      <c r="AI119" s="3"/>
      <c r="AJ119" s="3"/>
      <c r="AK119" s="3"/>
      <c r="AL119" s="3"/>
      <c r="AM119" s="15"/>
      <c r="AN119" s="10"/>
      <c r="AO119" s="9"/>
      <c r="AP119" s="10"/>
      <c r="AQ119" s="9"/>
      <c r="AR119" s="55"/>
      <c r="AS119" s="55"/>
      <c r="AT119" s="55"/>
      <c r="AU119" s="55"/>
      <c r="AV119" s="3"/>
      <c r="AW119" s="3"/>
      <c r="AX119" s="3"/>
      <c r="AY119" s="3"/>
      <c r="AZ119" s="15"/>
      <c r="BA119" s="10"/>
      <c r="BB119" s="9"/>
      <c r="BC119" s="10"/>
      <c r="BD119" s="9"/>
      <c r="BE119" s="3"/>
      <c r="BF119" s="15"/>
      <c r="BG119" s="15"/>
      <c r="BH119" s="9"/>
      <c r="BI119" s="10"/>
      <c r="BJ119" s="9"/>
      <c r="BK119" s="3"/>
      <c r="BL119" s="15"/>
      <c r="BM119" s="15"/>
      <c r="BN119" s="9"/>
      <c r="BO119" s="10"/>
      <c r="BP119">
        <f t="shared" si="52"/>
        <v>0</v>
      </c>
      <c r="BQ119" s="93">
        <f t="shared" si="53"/>
        <v>0</v>
      </c>
      <c r="BR119" s="93">
        <f t="shared" si="54"/>
        <v>0</v>
      </c>
      <c r="BS119" s="93" t="e">
        <f>VLOOKUP(C119,'Koppeling locatie - aslocatie'!$A$2:$C$8139,2,FALSE)</f>
        <v>#N/A</v>
      </c>
      <c r="BT119" s="93" t="e">
        <f>VLOOKUP($BS119,aslocaties_v01!$C$3:$AA$349,MATCH($K$3/10,aslocaties_v01!$C$2:$X$2),FALSE)</f>
        <v>#N/A</v>
      </c>
      <c r="BU119" s="93" t="e">
        <f>VLOOKUP(BS119,aslocaties_v01!$C$3:$AA$349,MATCH($K$3,aslocaties_v01!$C$2:$X$2),FALSE)</f>
        <v>#N/A</v>
      </c>
      <c r="BV119" s="93" t="e">
        <f>VLOOKUP(BS119,aslocaties_v01!$C$3:$AA$349,MATCH($K$3*10,aslocaties_v01!$C$2:$X$2),FALSE)</f>
        <v>#N/A</v>
      </c>
      <c r="BW119" s="93" t="e">
        <f t="shared" si="55"/>
        <v>#N/A</v>
      </c>
      <c r="BX119" s="93" t="e">
        <f t="shared" si="56"/>
        <v>#N/A</v>
      </c>
      <c r="BY119" s="94">
        <f t="shared" si="57"/>
        <v>999</v>
      </c>
      <c r="BZ119" s="94">
        <f t="shared" si="58"/>
        <v>999</v>
      </c>
      <c r="CA119" s="94" t="e">
        <f t="shared" si="59"/>
        <v>#N/A</v>
      </c>
      <c r="CB119" t="e">
        <f t="shared" si="60"/>
        <v>#N/A</v>
      </c>
      <c r="CC119" s="58" t="e">
        <f t="shared" si="61"/>
        <v>#N/A</v>
      </c>
      <c r="CD119" s="95" t="e">
        <f t="shared" si="62"/>
        <v>#N/A</v>
      </c>
      <c r="CE119" s="96" t="b">
        <f t="shared" si="63"/>
        <v>1</v>
      </c>
      <c r="CF119" t="e">
        <f t="shared" si="64"/>
        <v>#DIV/0!</v>
      </c>
      <c r="CG119" t="e">
        <f t="shared" si="65"/>
        <v>#DIV/0!</v>
      </c>
      <c r="CH119" s="84" t="b">
        <f t="shared" si="66"/>
        <v>0</v>
      </c>
      <c r="CI119" t="str">
        <f t="shared" si="67"/>
        <v/>
      </c>
      <c r="CJ119" t="e">
        <f t="shared" si="68"/>
        <v>#DIV/0!</v>
      </c>
      <c r="CK119" t="b">
        <f t="shared" si="69"/>
        <v>1</v>
      </c>
      <c r="CL119" s="84" t="e">
        <f t="shared" si="70"/>
        <v>#DIV/0!</v>
      </c>
      <c r="CM119" t="e">
        <f t="shared" si="71"/>
        <v>#DIV/0!</v>
      </c>
      <c r="CN119" t="e">
        <f t="shared" si="72"/>
        <v>#DIV/0!</v>
      </c>
      <c r="CO119" s="84">
        <f t="shared" si="73"/>
        <v>-1</v>
      </c>
      <c r="CP119" t="b">
        <f t="shared" si="74"/>
        <v>1</v>
      </c>
      <c r="CQ119" s="96" t="b">
        <f t="shared" si="75"/>
        <v>1</v>
      </c>
      <c r="CR119" t="b">
        <f t="shared" si="76"/>
        <v>1</v>
      </c>
      <c r="CS119" t="b">
        <f t="shared" si="77"/>
        <v>1</v>
      </c>
      <c r="CT119" t="b">
        <f t="shared" si="78"/>
        <v>1</v>
      </c>
      <c r="CU119" t="b">
        <f t="shared" si="79"/>
        <v>1</v>
      </c>
      <c r="CV119" s="84" t="b">
        <f t="shared" si="80"/>
        <v>1</v>
      </c>
      <c r="CW119" t="b">
        <f t="shared" si="81"/>
        <v>1</v>
      </c>
      <c r="CX119" t="b">
        <f t="shared" si="82"/>
        <v>1</v>
      </c>
      <c r="CY119" t="b">
        <f t="shared" si="83"/>
        <v>1</v>
      </c>
      <c r="CZ119" t="b">
        <f t="shared" si="84"/>
        <v>1</v>
      </c>
      <c r="DA119" s="84">
        <f t="shared" si="85"/>
        <v>0</v>
      </c>
      <c r="DB119" t="e">
        <f t="shared" si="86"/>
        <v>#N/A</v>
      </c>
    </row>
    <row r="120" spans="1:106" ht="13.5" thickBot="1">
      <c r="A120" s="9">
        <v>738</v>
      </c>
      <c r="B120" s="3">
        <v>1</v>
      </c>
      <c r="C120" s="3" t="s">
        <v>568</v>
      </c>
      <c r="D120" s="3" t="s">
        <v>12</v>
      </c>
      <c r="E120" s="3" t="s">
        <v>12</v>
      </c>
      <c r="F120" s="3">
        <v>118153.367</v>
      </c>
      <c r="G120" s="15">
        <v>414501.18800000002</v>
      </c>
      <c r="H120" s="35" t="str">
        <f t="shared" si="44"/>
        <v>ja</v>
      </c>
      <c r="I120" s="155" t="s">
        <v>2402</v>
      </c>
      <c r="J120" s="20" t="s">
        <v>456</v>
      </c>
      <c r="K120" s="97">
        <v>10000</v>
      </c>
      <c r="L120" s="28">
        <f t="shared" si="6"/>
        <v>0.24</v>
      </c>
      <c r="M120" s="28">
        <f t="shared" si="50"/>
        <v>0</v>
      </c>
      <c r="N120" s="56">
        <f t="shared" si="45"/>
        <v>0</v>
      </c>
      <c r="O120" s="33">
        <f t="shared" si="51"/>
        <v>1068.3399326749823</v>
      </c>
      <c r="P120" s="37">
        <f t="shared" si="46"/>
        <v>80.001083523909429</v>
      </c>
      <c r="Q120" s="9" t="s">
        <v>12</v>
      </c>
      <c r="R120" s="55" t="s">
        <v>12</v>
      </c>
      <c r="S120" s="55">
        <v>2.8090000000000002</v>
      </c>
      <c r="T120" s="55">
        <v>2.9950000000000001</v>
      </c>
      <c r="U120" s="55">
        <v>3.1890000000000001</v>
      </c>
      <c r="V120" s="3">
        <v>3.37</v>
      </c>
      <c r="W120" s="3">
        <v>3.581</v>
      </c>
      <c r="X120" s="3" t="s">
        <v>12</v>
      </c>
      <c r="Y120" s="3">
        <v>4.0069999999999997</v>
      </c>
      <c r="Z120" s="15" t="s">
        <v>12</v>
      </c>
      <c r="AA120" s="10">
        <f t="shared" si="47"/>
        <v>3.581</v>
      </c>
      <c r="AB120" s="9">
        <f t="shared" si="48"/>
        <v>0.3919999999999999</v>
      </c>
      <c r="AC120" s="10">
        <f t="shared" si="49"/>
        <v>0.42599999999999971</v>
      </c>
      <c r="AD120" s="9"/>
      <c r="AE120" s="55"/>
      <c r="AF120" s="55"/>
      <c r="AG120" s="55"/>
      <c r="AH120" s="55"/>
      <c r="AI120" s="3"/>
      <c r="AJ120" s="3"/>
      <c r="AK120" s="3"/>
      <c r="AL120" s="3"/>
      <c r="AM120" s="15"/>
      <c r="AN120" s="10"/>
      <c r="AO120" s="9"/>
      <c r="AP120" s="10"/>
      <c r="AQ120" s="9"/>
      <c r="AR120" s="55"/>
      <c r="AS120" s="55"/>
      <c r="AT120" s="55"/>
      <c r="AU120" s="55"/>
      <c r="AV120" s="3"/>
      <c r="AW120" s="3"/>
      <c r="AX120" s="3"/>
      <c r="AY120" s="3"/>
      <c r="AZ120" s="15"/>
      <c r="BA120" s="10"/>
      <c r="BB120" s="9"/>
      <c r="BC120" s="10"/>
      <c r="BD120" s="9"/>
      <c r="BE120" s="3"/>
      <c r="BF120" s="15"/>
      <c r="BG120" s="15"/>
      <c r="BH120" s="9"/>
      <c r="BI120" s="10"/>
      <c r="BJ120" s="9"/>
      <c r="BK120" s="3"/>
      <c r="BL120" s="15"/>
      <c r="BM120" s="15"/>
      <c r="BN120" s="9"/>
      <c r="BO120" s="10"/>
      <c r="BP120">
        <f t="shared" si="52"/>
        <v>0</v>
      </c>
      <c r="BQ120" s="93">
        <f t="shared" si="53"/>
        <v>0</v>
      </c>
      <c r="BR120" s="93">
        <f t="shared" si="54"/>
        <v>0</v>
      </c>
      <c r="BS120" s="93" t="e">
        <f>VLOOKUP(C120,'Koppeling locatie - aslocatie'!$A$2:$C$8139,2,FALSE)</f>
        <v>#N/A</v>
      </c>
      <c r="BT120" s="93" t="e">
        <f>VLOOKUP($BS120,aslocaties_v01!$C$3:$AA$349,MATCH($K$3/10,aslocaties_v01!$C$2:$X$2),FALSE)</f>
        <v>#N/A</v>
      </c>
      <c r="BU120" s="93" t="e">
        <f>VLOOKUP(BS120,aslocaties_v01!$C$3:$AA$349,MATCH($K$3,aslocaties_v01!$C$2:$X$2),FALSE)</f>
        <v>#N/A</v>
      </c>
      <c r="BV120" s="93" t="e">
        <f>VLOOKUP(BS120,aslocaties_v01!$C$3:$AA$349,MATCH($K$3*10,aslocaties_v01!$C$2:$X$2),FALSE)</f>
        <v>#N/A</v>
      </c>
      <c r="BW120" s="93" t="e">
        <f t="shared" si="55"/>
        <v>#N/A</v>
      </c>
      <c r="BX120" s="93" t="e">
        <f t="shared" si="56"/>
        <v>#N/A</v>
      </c>
      <c r="BY120" s="94">
        <f t="shared" si="57"/>
        <v>999</v>
      </c>
      <c r="BZ120" s="94">
        <f t="shared" si="58"/>
        <v>999</v>
      </c>
      <c r="CA120" s="94" t="e">
        <f t="shared" si="59"/>
        <v>#N/A</v>
      </c>
      <c r="CB120" t="e">
        <f t="shared" si="60"/>
        <v>#N/A</v>
      </c>
      <c r="CC120" s="58" t="e">
        <f t="shared" si="61"/>
        <v>#N/A</v>
      </c>
      <c r="CD120" s="95" t="e">
        <f t="shared" si="62"/>
        <v>#N/A</v>
      </c>
      <c r="CE120" s="96" t="b">
        <f t="shared" si="63"/>
        <v>1</v>
      </c>
      <c r="CF120" t="e">
        <f t="shared" si="64"/>
        <v>#DIV/0!</v>
      </c>
      <c r="CG120" t="e">
        <f t="shared" si="65"/>
        <v>#DIV/0!</v>
      </c>
      <c r="CH120" s="84" t="b">
        <f t="shared" si="66"/>
        <v>0</v>
      </c>
      <c r="CI120" t="str">
        <f t="shared" si="67"/>
        <v/>
      </c>
      <c r="CJ120" t="e">
        <f t="shared" si="68"/>
        <v>#DIV/0!</v>
      </c>
      <c r="CK120" t="b">
        <f t="shared" si="69"/>
        <v>1</v>
      </c>
      <c r="CL120" s="84" t="e">
        <f t="shared" si="70"/>
        <v>#DIV/0!</v>
      </c>
      <c r="CM120" t="e">
        <f t="shared" si="71"/>
        <v>#DIV/0!</v>
      </c>
      <c r="CN120" t="e">
        <f t="shared" si="72"/>
        <v>#DIV/0!</v>
      </c>
      <c r="CO120" s="84">
        <f t="shared" si="73"/>
        <v>-1</v>
      </c>
      <c r="CP120" t="b">
        <f t="shared" si="74"/>
        <v>1</v>
      </c>
      <c r="CQ120" s="96" t="b">
        <f t="shared" si="75"/>
        <v>1</v>
      </c>
      <c r="CR120" t="b">
        <f t="shared" si="76"/>
        <v>1</v>
      </c>
      <c r="CS120" t="b">
        <f t="shared" si="77"/>
        <v>1</v>
      </c>
      <c r="CT120" t="b">
        <f t="shared" si="78"/>
        <v>1</v>
      </c>
      <c r="CU120" t="b">
        <f t="shared" si="79"/>
        <v>1</v>
      </c>
      <c r="CV120" s="84" t="b">
        <f t="shared" si="80"/>
        <v>1</v>
      </c>
      <c r="CW120" t="b">
        <f t="shared" si="81"/>
        <v>1</v>
      </c>
      <c r="CX120" t="b">
        <f t="shared" si="82"/>
        <v>1</v>
      </c>
      <c r="CY120" t="b">
        <f t="shared" si="83"/>
        <v>1</v>
      </c>
      <c r="CZ120" t="b">
        <f t="shared" si="84"/>
        <v>1</v>
      </c>
      <c r="DA120" s="84">
        <f t="shared" si="85"/>
        <v>0</v>
      </c>
      <c r="DB120" t="e">
        <f t="shared" si="86"/>
        <v>#N/A</v>
      </c>
    </row>
    <row r="121" spans="1:106" ht="13.5" thickBot="1">
      <c r="A121" s="9">
        <v>739</v>
      </c>
      <c r="B121" s="3">
        <v>1</v>
      </c>
      <c r="C121" s="3" t="s">
        <v>569</v>
      </c>
      <c r="D121" s="3" t="s">
        <v>12</v>
      </c>
      <c r="E121" s="3" t="s">
        <v>12</v>
      </c>
      <c r="F121" s="3">
        <v>118229.781</v>
      </c>
      <c r="G121" s="15">
        <v>414524.875</v>
      </c>
      <c r="H121" s="35" t="str">
        <f t="shared" si="44"/>
        <v>ja</v>
      </c>
      <c r="I121" s="155" t="s">
        <v>2402</v>
      </c>
      <c r="J121" s="20" t="s">
        <v>456</v>
      </c>
      <c r="K121" s="97">
        <v>10000</v>
      </c>
      <c r="L121" s="28">
        <f t="shared" si="6"/>
        <v>0.24</v>
      </c>
      <c r="M121" s="28">
        <f t="shared" si="50"/>
        <v>0</v>
      </c>
      <c r="N121" s="56">
        <f t="shared" si="45"/>
        <v>0</v>
      </c>
      <c r="O121" s="33">
        <f t="shared" si="51"/>
        <v>80.001083523909429</v>
      </c>
      <c r="P121" s="37">
        <f t="shared" si="46"/>
        <v>120.57364538322371</v>
      </c>
      <c r="Q121" s="9" t="s">
        <v>12</v>
      </c>
      <c r="R121" s="55" t="s">
        <v>12</v>
      </c>
      <c r="S121" s="55">
        <v>2.8119999999999998</v>
      </c>
      <c r="T121" s="55">
        <v>2.9980000000000002</v>
      </c>
      <c r="U121" s="55">
        <v>3.1930000000000001</v>
      </c>
      <c r="V121" s="3">
        <v>3.3740000000000001</v>
      </c>
      <c r="W121" s="3">
        <v>3.5840000000000001</v>
      </c>
      <c r="X121" s="3" t="s">
        <v>12</v>
      </c>
      <c r="Y121" s="3">
        <v>4.01</v>
      </c>
      <c r="Z121" s="15" t="s">
        <v>12</v>
      </c>
      <c r="AA121" s="10">
        <f t="shared" si="47"/>
        <v>3.5840000000000001</v>
      </c>
      <c r="AB121" s="9">
        <f t="shared" si="48"/>
        <v>0.39100000000000001</v>
      </c>
      <c r="AC121" s="10">
        <f t="shared" si="49"/>
        <v>0.42599999999999971</v>
      </c>
      <c r="AD121" s="9"/>
      <c r="AE121" s="55"/>
      <c r="AF121" s="55"/>
      <c r="AG121" s="55"/>
      <c r="AH121" s="55"/>
      <c r="AI121" s="3"/>
      <c r="AJ121" s="3"/>
      <c r="AK121" s="3"/>
      <c r="AL121" s="3"/>
      <c r="AM121" s="15"/>
      <c r="AN121" s="10"/>
      <c r="AO121" s="9"/>
      <c r="AP121" s="10"/>
      <c r="AQ121" s="9"/>
      <c r="AR121" s="55"/>
      <c r="AS121" s="55"/>
      <c r="AT121" s="55"/>
      <c r="AU121" s="55"/>
      <c r="AV121" s="3"/>
      <c r="AW121" s="3"/>
      <c r="AX121" s="3"/>
      <c r="AY121" s="3"/>
      <c r="AZ121" s="15"/>
      <c r="BA121" s="10"/>
      <c r="BB121" s="9"/>
      <c r="BC121" s="10"/>
      <c r="BD121" s="9"/>
      <c r="BE121" s="3"/>
      <c r="BF121" s="15"/>
      <c r="BG121" s="15"/>
      <c r="BH121" s="9"/>
      <c r="BI121" s="10"/>
      <c r="BJ121" s="9"/>
      <c r="BK121" s="3"/>
      <c r="BL121" s="15"/>
      <c r="BM121" s="15"/>
      <c r="BN121" s="9"/>
      <c r="BO121" s="10"/>
      <c r="BP121">
        <f t="shared" si="52"/>
        <v>0</v>
      </c>
      <c r="BQ121" s="93">
        <f t="shared" si="53"/>
        <v>0</v>
      </c>
      <c r="BR121" s="93">
        <f t="shared" si="54"/>
        <v>0</v>
      </c>
      <c r="BS121" s="93" t="e">
        <f>VLOOKUP(C121,'Koppeling locatie - aslocatie'!$A$2:$C$8139,2,FALSE)</f>
        <v>#N/A</v>
      </c>
      <c r="BT121" s="93" t="e">
        <f>VLOOKUP($BS121,aslocaties_v01!$C$3:$AA$349,MATCH($K$3/10,aslocaties_v01!$C$2:$X$2),FALSE)</f>
        <v>#N/A</v>
      </c>
      <c r="BU121" s="93" t="e">
        <f>VLOOKUP(BS121,aslocaties_v01!$C$3:$AA$349,MATCH($K$3,aslocaties_v01!$C$2:$X$2),FALSE)</f>
        <v>#N/A</v>
      </c>
      <c r="BV121" s="93" t="e">
        <f>VLOOKUP(BS121,aslocaties_v01!$C$3:$AA$349,MATCH($K$3*10,aslocaties_v01!$C$2:$X$2),FALSE)</f>
        <v>#N/A</v>
      </c>
      <c r="BW121" s="93" t="e">
        <f t="shared" si="55"/>
        <v>#N/A</v>
      </c>
      <c r="BX121" s="93" t="e">
        <f t="shared" si="56"/>
        <v>#N/A</v>
      </c>
      <c r="BY121" s="94">
        <f t="shared" si="57"/>
        <v>999</v>
      </c>
      <c r="BZ121" s="94">
        <f t="shared" si="58"/>
        <v>999</v>
      </c>
      <c r="CA121" s="94" t="e">
        <f t="shared" si="59"/>
        <v>#N/A</v>
      </c>
      <c r="CB121" t="e">
        <f t="shared" si="60"/>
        <v>#N/A</v>
      </c>
      <c r="CC121" s="58" t="e">
        <f t="shared" si="61"/>
        <v>#N/A</v>
      </c>
      <c r="CD121" s="95" t="e">
        <f t="shared" si="62"/>
        <v>#N/A</v>
      </c>
      <c r="CE121" s="96" t="b">
        <f t="shared" si="63"/>
        <v>1</v>
      </c>
      <c r="CF121" t="e">
        <f t="shared" si="64"/>
        <v>#DIV/0!</v>
      </c>
      <c r="CG121" t="e">
        <f t="shared" si="65"/>
        <v>#DIV/0!</v>
      </c>
      <c r="CH121" s="84" t="b">
        <f t="shared" si="66"/>
        <v>0</v>
      </c>
      <c r="CI121" t="str">
        <f t="shared" si="67"/>
        <v/>
      </c>
      <c r="CJ121" t="e">
        <f t="shared" si="68"/>
        <v>#DIV/0!</v>
      </c>
      <c r="CK121" t="b">
        <f t="shared" si="69"/>
        <v>1</v>
      </c>
      <c r="CL121" s="84" t="e">
        <f t="shared" si="70"/>
        <v>#DIV/0!</v>
      </c>
      <c r="CM121" t="e">
        <f t="shared" si="71"/>
        <v>#DIV/0!</v>
      </c>
      <c r="CN121" t="e">
        <f t="shared" si="72"/>
        <v>#DIV/0!</v>
      </c>
      <c r="CO121" s="84">
        <f t="shared" si="73"/>
        <v>-1</v>
      </c>
      <c r="CP121" t="b">
        <f t="shared" si="74"/>
        <v>1</v>
      </c>
      <c r="CQ121" s="96" t="b">
        <f t="shared" si="75"/>
        <v>1</v>
      </c>
      <c r="CR121" t="b">
        <f t="shared" si="76"/>
        <v>1</v>
      </c>
      <c r="CS121" t="b">
        <f t="shared" si="77"/>
        <v>1</v>
      </c>
      <c r="CT121" t="b">
        <f t="shared" si="78"/>
        <v>1</v>
      </c>
      <c r="CU121" t="b">
        <f t="shared" si="79"/>
        <v>1</v>
      </c>
      <c r="CV121" s="84" t="b">
        <f t="shared" si="80"/>
        <v>1</v>
      </c>
      <c r="CW121" t="b">
        <f t="shared" si="81"/>
        <v>1</v>
      </c>
      <c r="CX121" t="b">
        <f t="shared" si="82"/>
        <v>1</v>
      </c>
      <c r="CY121" t="b">
        <f t="shared" si="83"/>
        <v>1</v>
      </c>
      <c r="CZ121" t="b">
        <f t="shared" si="84"/>
        <v>1</v>
      </c>
      <c r="DA121" s="84">
        <f t="shared" si="85"/>
        <v>0</v>
      </c>
      <c r="DB121" t="e">
        <f t="shared" si="86"/>
        <v>#N/A</v>
      </c>
    </row>
    <row r="122" spans="1:106" ht="13.5" thickBot="1">
      <c r="A122" s="9">
        <v>740</v>
      </c>
      <c r="B122" s="3">
        <v>1</v>
      </c>
      <c r="C122" s="3" t="s">
        <v>570</v>
      </c>
      <c r="D122" s="3" t="s">
        <v>12</v>
      </c>
      <c r="E122" s="3" t="s">
        <v>12</v>
      </c>
      <c r="F122" s="3">
        <v>118345.125</v>
      </c>
      <c r="G122" s="15">
        <v>414560</v>
      </c>
      <c r="H122" s="35" t="str">
        <f t="shared" si="44"/>
        <v>ja</v>
      </c>
      <c r="I122" s="155" t="s">
        <v>2402</v>
      </c>
      <c r="J122" s="20" t="s">
        <v>456</v>
      </c>
      <c r="K122" s="97">
        <v>10000</v>
      </c>
      <c r="L122" s="28">
        <f t="shared" si="6"/>
        <v>0.24</v>
      </c>
      <c r="M122" s="28">
        <f t="shared" si="50"/>
        <v>0</v>
      </c>
      <c r="N122" s="56">
        <f t="shared" si="45"/>
        <v>0</v>
      </c>
      <c r="O122" s="33">
        <f t="shared" si="51"/>
        <v>120.57364538322371</v>
      </c>
      <c r="P122" s="37">
        <f t="shared" si="46"/>
        <v>81.289842046849387</v>
      </c>
      <c r="Q122" s="9" t="s">
        <v>12</v>
      </c>
      <c r="R122" s="55" t="s">
        <v>12</v>
      </c>
      <c r="S122" s="55">
        <v>2.8149999999999999</v>
      </c>
      <c r="T122" s="55">
        <v>3.0030000000000001</v>
      </c>
      <c r="U122" s="55">
        <v>3.1989999999999998</v>
      </c>
      <c r="V122" s="3">
        <v>3.379</v>
      </c>
      <c r="W122" s="3">
        <v>3.5880000000000001</v>
      </c>
      <c r="X122" s="3" t="s">
        <v>12</v>
      </c>
      <c r="Y122" s="3">
        <v>4.0129999999999999</v>
      </c>
      <c r="Z122" s="15" t="s">
        <v>12</v>
      </c>
      <c r="AA122" s="10">
        <f t="shared" si="47"/>
        <v>3.5880000000000001</v>
      </c>
      <c r="AB122" s="9">
        <f t="shared" si="48"/>
        <v>0.38900000000000023</v>
      </c>
      <c r="AC122" s="10">
        <f t="shared" si="49"/>
        <v>0.42499999999999982</v>
      </c>
      <c r="AD122" s="9"/>
      <c r="AE122" s="55"/>
      <c r="AF122" s="55"/>
      <c r="AG122" s="55"/>
      <c r="AH122" s="55"/>
      <c r="AI122" s="3"/>
      <c r="AJ122" s="3"/>
      <c r="AK122" s="3"/>
      <c r="AL122" s="3"/>
      <c r="AM122" s="15"/>
      <c r="AN122" s="10"/>
      <c r="AO122" s="9"/>
      <c r="AP122" s="10"/>
      <c r="AQ122" s="9"/>
      <c r="AR122" s="55"/>
      <c r="AS122" s="55"/>
      <c r="AT122" s="55"/>
      <c r="AU122" s="55"/>
      <c r="AV122" s="3"/>
      <c r="AW122" s="3"/>
      <c r="AX122" s="3"/>
      <c r="AY122" s="3"/>
      <c r="AZ122" s="15"/>
      <c r="BA122" s="10"/>
      <c r="BB122" s="9"/>
      <c r="BC122" s="10"/>
      <c r="BD122" s="9"/>
      <c r="BE122" s="3"/>
      <c r="BF122" s="15"/>
      <c r="BG122" s="15"/>
      <c r="BH122" s="9"/>
      <c r="BI122" s="10"/>
      <c r="BJ122" s="9"/>
      <c r="BK122" s="3"/>
      <c r="BL122" s="15"/>
      <c r="BM122" s="15"/>
      <c r="BN122" s="9"/>
      <c r="BO122" s="10"/>
      <c r="BP122">
        <f t="shared" si="52"/>
        <v>0</v>
      </c>
      <c r="BQ122" s="93">
        <f t="shared" si="53"/>
        <v>0</v>
      </c>
      <c r="BR122" s="93">
        <f t="shared" si="54"/>
        <v>0</v>
      </c>
      <c r="BS122" s="93" t="e">
        <f>VLOOKUP(C122,'Koppeling locatie - aslocatie'!$A$2:$C$8139,2,FALSE)</f>
        <v>#N/A</v>
      </c>
      <c r="BT122" s="93" t="e">
        <f>VLOOKUP($BS122,aslocaties_v01!$C$3:$AA$349,MATCH($K$3/10,aslocaties_v01!$C$2:$X$2),FALSE)</f>
        <v>#N/A</v>
      </c>
      <c r="BU122" s="93" t="e">
        <f>VLOOKUP(BS122,aslocaties_v01!$C$3:$AA$349,MATCH($K$3,aslocaties_v01!$C$2:$X$2),FALSE)</f>
        <v>#N/A</v>
      </c>
      <c r="BV122" s="93" t="e">
        <f>VLOOKUP(BS122,aslocaties_v01!$C$3:$AA$349,MATCH($K$3*10,aslocaties_v01!$C$2:$X$2),FALSE)</f>
        <v>#N/A</v>
      </c>
      <c r="BW122" s="93" t="e">
        <f t="shared" si="55"/>
        <v>#N/A</v>
      </c>
      <c r="BX122" s="93" t="e">
        <f t="shared" si="56"/>
        <v>#N/A</v>
      </c>
      <c r="BY122" s="94">
        <f t="shared" si="57"/>
        <v>999</v>
      </c>
      <c r="BZ122" s="94">
        <f t="shared" si="58"/>
        <v>999</v>
      </c>
      <c r="CA122" s="94" t="e">
        <f t="shared" si="59"/>
        <v>#N/A</v>
      </c>
      <c r="CB122" t="e">
        <f t="shared" si="60"/>
        <v>#N/A</v>
      </c>
      <c r="CC122" s="58" t="e">
        <f t="shared" si="61"/>
        <v>#N/A</v>
      </c>
      <c r="CD122" s="95" t="e">
        <f t="shared" si="62"/>
        <v>#N/A</v>
      </c>
      <c r="CE122" s="96" t="b">
        <f t="shared" si="63"/>
        <v>1</v>
      </c>
      <c r="CF122" t="e">
        <f t="shared" si="64"/>
        <v>#DIV/0!</v>
      </c>
      <c r="CG122" t="e">
        <f t="shared" si="65"/>
        <v>#DIV/0!</v>
      </c>
      <c r="CH122" s="84" t="b">
        <f t="shared" si="66"/>
        <v>0</v>
      </c>
      <c r="CI122" t="str">
        <f t="shared" si="67"/>
        <v/>
      </c>
      <c r="CJ122" t="e">
        <f t="shared" si="68"/>
        <v>#DIV/0!</v>
      </c>
      <c r="CK122" t="b">
        <f t="shared" si="69"/>
        <v>1</v>
      </c>
      <c r="CL122" s="84" t="e">
        <f t="shared" si="70"/>
        <v>#DIV/0!</v>
      </c>
      <c r="CM122" t="e">
        <f t="shared" si="71"/>
        <v>#DIV/0!</v>
      </c>
      <c r="CN122" t="e">
        <f t="shared" si="72"/>
        <v>#DIV/0!</v>
      </c>
      <c r="CO122" s="84">
        <f t="shared" si="73"/>
        <v>-1</v>
      </c>
      <c r="CP122" t="b">
        <f t="shared" si="74"/>
        <v>1</v>
      </c>
      <c r="CQ122" s="96" t="b">
        <f t="shared" si="75"/>
        <v>1</v>
      </c>
      <c r="CR122" t="b">
        <f t="shared" si="76"/>
        <v>1</v>
      </c>
      <c r="CS122" t="b">
        <f t="shared" si="77"/>
        <v>1</v>
      </c>
      <c r="CT122" t="b">
        <f t="shared" si="78"/>
        <v>1</v>
      </c>
      <c r="CU122" t="b">
        <f t="shared" si="79"/>
        <v>1</v>
      </c>
      <c r="CV122" s="84" t="b">
        <f t="shared" si="80"/>
        <v>1</v>
      </c>
      <c r="CW122" t="b">
        <f t="shared" si="81"/>
        <v>1</v>
      </c>
      <c r="CX122" t="b">
        <f t="shared" si="82"/>
        <v>1</v>
      </c>
      <c r="CY122" t="b">
        <f t="shared" si="83"/>
        <v>1</v>
      </c>
      <c r="CZ122" t="b">
        <f t="shared" si="84"/>
        <v>1</v>
      </c>
      <c r="DA122" s="84">
        <f t="shared" si="85"/>
        <v>0</v>
      </c>
      <c r="DB122" t="e">
        <f t="shared" si="86"/>
        <v>#N/A</v>
      </c>
    </row>
    <row r="123" spans="1:106" ht="13.5" thickBot="1">
      <c r="A123" s="9">
        <v>741</v>
      </c>
      <c r="B123" s="3">
        <v>1</v>
      </c>
      <c r="C123" s="3" t="s">
        <v>571</v>
      </c>
      <c r="D123" s="3" t="s">
        <v>12</v>
      </c>
      <c r="E123" s="3" t="s">
        <v>12</v>
      </c>
      <c r="F123" s="3">
        <v>118423.04700000001</v>
      </c>
      <c r="G123" s="15">
        <v>414583.15600000002</v>
      </c>
      <c r="H123" s="35" t="str">
        <f t="shared" si="44"/>
        <v>ja</v>
      </c>
      <c r="I123" s="155" t="s">
        <v>2402</v>
      </c>
      <c r="J123" s="20" t="s">
        <v>456</v>
      </c>
      <c r="K123" s="97">
        <v>10000</v>
      </c>
      <c r="L123" s="28">
        <f t="shared" si="6"/>
        <v>0.24</v>
      </c>
      <c r="M123" s="28">
        <f t="shared" si="50"/>
        <v>0</v>
      </c>
      <c r="N123" s="56">
        <f t="shared" si="45"/>
        <v>0</v>
      </c>
      <c r="O123" s="33">
        <f t="shared" si="51"/>
        <v>81.289842046849387</v>
      </c>
      <c r="P123" s="37">
        <f t="shared" si="46"/>
        <v>86.471881909663367</v>
      </c>
      <c r="Q123" s="9" t="s">
        <v>12</v>
      </c>
      <c r="R123" s="55" t="s">
        <v>12</v>
      </c>
      <c r="S123" s="55">
        <v>2.82</v>
      </c>
      <c r="T123" s="55">
        <v>3.0089999999999999</v>
      </c>
      <c r="U123" s="55">
        <v>3.2050000000000001</v>
      </c>
      <c r="V123" s="3">
        <v>3.3849999999999998</v>
      </c>
      <c r="W123" s="3">
        <v>3.5939999999999999</v>
      </c>
      <c r="X123" s="3" t="s">
        <v>12</v>
      </c>
      <c r="Y123" s="3">
        <v>4.0179999999999998</v>
      </c>
      <c r="Z123" s="15" t="s">
        <v>12</v>
      </c>
      <c r="AA123" s="10">
        <f t="shared" si="47"/>
        <v>3.5939999999999999</v>
      </c>
      <c r="AB123" s="9">
        <f t="shared" si="48"/>
        <v>0.38899999999999979</v>
      </c>
      <c r="AC123" s="10">
        <f t="shared" si="49"/>
        <v>0.42399999999999993</v>
      </c>
      <c r="AD123" s="9"/>
      <c r="AE123" s="55"/>
      <c r="AF123" s="55"/>
      <c r="AG123" s="55"/>
      <c r="AH123" s="55"/>
      <c r="AI123" s="3"/>
      <c r="AJ123" s="3"/>
      <c r="AK123" s="3"/>
      <c r="AL123" s="3"/>
      <c r="AM123" s="15"/>
      <c r="AN123" s="10"/>
      <c r="AO123" s="9"/>
      <c r="AP123" s="10"/>
      <c r="AQ123" s="9"/>
      <c r="AR123" s="55"/>
      <c r="AS123" s="55"/>
      <c r="AT123" s="55"/>
      <c r="AU123" s="55"/>
      <c r="AV123" s="3"/>
      <c r="AW123" s="3"/>
      <c r="AX123" s="3"/>
      <c r="AY123" s="3"/>
      <c r="AZ123" s="15"/>
      <c r="BA123" s="10"/>
      <c r="BB123" s="9"/>
      <c r="BC123" s="10"/>
      <c r="BD123" s="9"/>
      <c r="BE123" s="3"/>
      <c r="BF123" s="15"/>
      <c r="BG123" s="15"/>
      <c r="BH123" s="9"/>
      <c r="BI123" s="10"/>
      <c r="BJ123" s="9"/>
      <c r="BK123" s="3"/>
      <c r="BL123" s="15"/>
      <c r="BM123" s="15"/>
      <c r="BN123" s="9"/>
      <c r="BO123" s="10"/>
      <c r="BP123">
        <f t="shared" si="52"/>
        <v>0</v>
      </c>
      <c r="BQ123" s="93">
        <f t="shared" si="53"/>
        <v>0</v>
      </c>
      <c r="BR123" s="93">
        <f t="shared" si="54"/>
        <v>0</v>
      </c>
      <c r="BS123" s="93" t="e">
        <f>VLOOKUP(C123,'Koppeling locatie - aslocatie'!$A$2:$C$8139,2,FALSE)</f>
        <v>#N/A</v>
      </c>
      <c r="BT123" s="93" t="e">
        <f>VLOOKUP($BS123,aslocaties_v01!$C$3:$AA$349,MATCH($K$3/10,aslocaties_v01!$C$2:$X$2),FALSE)</f>
        <v>#N/A</v>
      </c>
      <c r="BU123" s="93" t="e">
        <f>VLOOKUP(BS123,aslocaties_v01!$C$3:$AA$349,MATCH($K$3,aslocaties_v01!$C$2:$X$2),FALSE)</f>
        <v>#N/A</v>
      </c>
      <c r="BV123" s="93" t="e">
        <f>VLOOKUP(BS123,aslocaties_v01!$C$3:$AA$349,MATCH($K$3*10,aslocaties_v01!$C$2:$X$2),FALSE)</f>
        <v>#N/A</v>
      </c>
      <c r="BW123" s="93" t="e">
        <f t="shared" si="55"/>
        <v>#N/A</v>
      </c>
      <c r="BX123" s="93" t="e">
        <f t="shared" si="56"/>
        <v>#N/A</v>
      </c>
      <c r="BY123" s="94">
        <f t="shared" si="57"/>
        <v>999</v>
      </c>
      <c r="BZ123" s="94">
        <f t="shared" si="58"/>
        <v>999</v>
      </c>
      <c r="CA123" s="94" t="e">
        <f t="shared" si="59"/>
        <v>#N/A</v>
      </c>
      <c r="CB123" t="e">
        <f t="shared" si="60"/>
        <v>#N/A</v>
      </c>
      <c r="CC123" s="58" t="e">
        <f t="shared" si="61"/>
        <v>#N/A</v>
      </c>
      <c r="CD123" s="95" t="e">
        <f t="shared" si="62"/>
        <v>#N/A</v>
      </c>
      <c r="CE123" s="96" t="b">
        <f t="shared" si="63"/>
        <v>1</v>
      </c>
      <c r="CF123" t="e">
        <f t="shared" si="64"/>
        <v>#DIV/0!</v>
      </c>
      <c r="CG123" t="e">
        <f t="shared" si="65"/>
        <v>#DIV/0!</v>
      </c>
      <c r="CH123" s="84" t="b">
        <f t="shared" si="66"/>
        <v>0</v>
      </c>
      <c r="CI123" t="str">
        <f t="shared" si="67"/>
        <v/>
      </c>
      <c r="CJ123" t="e">
        <f t="shared" si="68"/>
        <v>#DIV/0!</v>
      </c>
      <c r="CK123" t="b">
        <f t="shared" si="69"/>
        <v>1</v>
      </c>
      <c r="CL123" s="84" t="e">
        <f t="shared" si="70"/>
        <v>#DIV/0!</v>
      </c>
      <c r="CM123" t="e">
        <f t="shared" si="71"/>
        <v>#DIV/0!</v>
      </c>
      <c r="CN123" t="e">
        <f t="shared" si="72"/>
        <v>#DIV/0!</v>
      </c>
      <c r="CO123" s="84">
        <f t="shared" si="73"/>
        <v>-1</v>
      </c>
      <c r="CP123" t="b">
        <f t="shared" si="74"/>
        <v>1</v>
      </c>
      <c r="CQ123" s="96" t="b">
        <f t="shared" si="75"/>
        <v>1</v>
      </c>
      <c r="CR123" t="b">
        <f t="shared" si="76"/>
        <v>1</v>
      </c>
      <c r="CS123" t="b">
        <f t="shared" si="77"/>
        <v>1</v>
      </c>
      <c r="CT123" t="b">
        <f t="shared" si="78"/>
        <v>1</v>
      </c>
      <c r="CU123" t="b">
        <f t="shared" si="79"/>
        <v>1</v>
      </c>
      <c r="CV123" s="84" t="b">
        <f t="shared" si="80"/>
        <v>1</v>
      </c>
      <c r="CW123" t="b">
        <f t="shared" si="81"/>
        <v>1</v>
      </c>
      <c r="CX123" t="b">
        <f t="shared" si="82"/>
        <v>1</v>
      </c>
      <c r="CY123" t="b">
        <f t="shared" si="83"/>
        <v>1</v>
      </c>
      <c r="CZ123" t="b">
        <f t="shared" si="84"/>
        <v>1</v>
      </c>
      <c r="DA123" s="84">
        <f t="shared" si="85"/>
        <v>0</v>
      </c>
      <c r="DB123" t="e">
        <f t="shared" si="86"/>
        <v>#N/A</v>
      </c>
    </row>
    <row r="124" spans="1:106" ht="13.5" thickBot="1">
      <c r="A124" s="9">
        <v>742</v>
      </c>
      <c r="B124" s="3">
        <v>1</v>
      </c>
      <c r="C124" s="3" t="s">
        <v>572</v>
      </c>
      <c r="D124" s="3" t="s">
        <v>12</v>
      </c>
      <c r="E124" s="3" t="s">
        <v>12</v>
      </c>
      <c r="F124" s="3">
        <v>118509.492</v>
      </c>
      <c r="G124" s="15">
        <v>414581</v>
      </c>
      <c r="H124" s="35" t="str">
        <f t="shared" si="44"/>
        <v>ja</v>
      </c>
      <c r="I124" s="155" t="s">
        <v>2402</v>
      </c>
      <c r="J124" s="20" t="s">
        <v>456</v>
      </c>
      <c r="K124" s="97">
        <v>10000</v>
      </c>
      <c r="L124" s="28">
        <f t="shared" si="6"/>
        <v>0.24</v>
      </c>
      <c r="M124" s="28">
        <f t="shared" si="50"/>
        <v>0</v>
      </c>
      <c r="N124" s="56">
        <f t="shared" si="45"/>
        <v>0</v>
      </c>
      <c r="O124" s="33">
        <f t="shared" si="51"/>
        <v>86.471881909663367</v>
      </c>
      <c r="P124" s="37">
        <f t="shared" si="46"/>
        <v>125.31603462048264</v>
      </c>
      <c r="Q124" s="9" t="s">
        <v>12</v>
      </c>
      <c r="R124" s="55" t="s">
        <v>12</v>
      </c>
      <c r="S124" s="55">
        <v>2.8239999999999998</v>
      </c>
      <c r="T124" s="55">
        <v>3.0139999999999998</v>
      </c>
      <c r="U124" s="55">
        <v>3.2090000000000001</v>
      </c>
      <c r="V124" s="3">
        <v>3.3889999999999998</v>
      </c>
      <c r="W124" s="3">
        <v>3.5979999999999999</v>
      </c>
      <c r="X124" s="3" t="s">
        <v>12</v>
      </c>
      <c r="Y124" s="3">
        <v>4.0209999999999999</v>
      </c>
      <c r="Z124" s="15" t="s">
        <v>12</v>
      </c>
      <c r="AA124" s="10">
        <f t="shared" si="47"/>
        <v>3.5979999999999999</v>
      </c>
      <c r="AB124" s="9">
        <f t="shared" si="48"/>
        <v>0.38899999999999979</v>
      </c>
      <c r="AC124" s="10">
        <f t="shared" si="49"/>
        <v>0.42300000000000004</v>
      </c>
      <c r="AD124" s="9"/>
      <c r="AE124" s="55"/>
      <c r="AF124" s="55"/>
      <c r="AG124" s="55"/>
      <c r="AH124" s="55"/>
      <c r="AI124" s="3"/>
      <c r="AJ124" s="3"/>
      <c r="AK124" s="3"/>
      <c r="AL124" s="3"/>
      <c r="AM124" s="15"/>
      <c r="AN124" s="10"/>
      <c r="AO124" s="9"/>
      <c r="AP124" s="10"/>
      <c r="AQ124" s="9"/>
      <c r="AR124" s="55"/>
      <c r="AS124" s="55"/>
      <c r="AT124" s="55"/>
      <c r="AU124" s="55"/>
      <c r="AV124" s="3"/>
      <c r="AW124" s="3"/>
      <c r="AX124" s="3"/>
      <c r="AY124" s="3"/>
      <c r="AZ124" s="15"/>
      <c r="BA124" s="10"/>
      <c r="BB124" s="9"/>
      <c r="BC124" s="10"/>
      <c r="BD124" s="9"/>
      <c r="BE124" s="3"/>
      <c r="BF124" s="15"/>
      <c r="BG124" s="15"/>
      <c r="BH124" s="9"/>
      <c r="BI124" s="10"/>
      <c r="BJ124" s="9"/>
      <c r="BK124" s="3"/>
      <c r="BL124" s="15"/>
      <c r="BM124" s="15"/>
      <c r="BN124" s="9"/>
      <c r="BO124" s="10"/>
      <c r="BP124">
        <f t="shared" si="52"/>
        <v>0</v>
      </c>
      <c r="BQ124" s="93">
        <f t="shared" si="53"/>
        <v>0</v>
      </c>
      <c r="BR124" s="93">
        <f t="shared" si="54"/>
        <v>0</v>
      </c>
      <c r="BS124" s="93" t="e">
        <f>VLOOKUP(C124,'Koppeling locatie - aslocatie'!$A$2:$C$8139,2,FALSE)</f>
        <v>#N/A</v>
      </c>
      <c r="BT124" s="93" t="e">
        <f>VLOOKUP($BS124,aslocaties_v01!$C$3:$AA$349,MATCH($K$3/10,aslocaties_v01!$C$2:$X$2),FALSE)</f>
        <v>#N/A</v>
      </c>
      <c r="BU124" s="93" t="e">
        <f>VLOOKUP(BS124,aslocaties_v01!$C$3:$AA$349,MATCH($K$3,aslocaties_v01!$C$2:$X$2),FALSE)</f>
        <v>#N/A</v>
      </c>
      <c r="BV124" s="93" t="e">
        <f>VLOOKUP(BS124,aslocaties_v01!$C$3:$AA$349,MATCH($K$3*10,aslocaties_v01!$C$2:$X$2),FALSE)</f>
        <v>#N/A</v>
      </c>
      <c r="BW124" s="93" t="e">
        <f t="shared" si="55"/>
        <v>#N/A</v>
      </c>
      <c r="BX124" s="93" t="e">
        <f t="shared" si="56"/>
        <v>#N/A</v>
      </c>
      <c r="BY124" s="94">
        <f t="shared" si="57"/>
        <v>999</v>
      </c>
      <c r="BZ124" s="94">
        <f t="shared" si="58"/>
        <v>999</v>
      </c>
      <c r="CA124" s="94" t="e">
        <f t="shared" si="59"/>
        <v>#N/A</v>
      </c>
      <c r="CB124" t="e">
        <f t="shared" si="60"/>
        <v>#N/A</v>
      </c>
      <c r="CC124" s="58" t="e">
        <f t="shared" si="61"/>
        <v>#N/A</v>
      </c>
      <c r="CD124" s="95" t="e">
        <f t="shared" si="62"/>
        <v>#N/A</v>
      </c>
      <c r="CE124" s="96" t="b">
        <f t="shared" si="63"/>
        <v>1</v>
      </c>
      <c r="CF124" t="e">
        <f t="shared" si="64"/>
        <v>#DIV/0!</v>
      </c>
      <c r="CG124" t="e">
        <f t="shared" si="65"/>
        <v>#DIV/0!</v>
      </c>
      <c r="CH124" s="84" t="b">
        <f t="shared" si="66"/>
        <v>0</v>
      </c>
      <c r="CI124" t="str">
        <f t="shared" si="67"/>
        <v/>
      </c>
      <c r="CJ124" t="e">
        <f t="shared" si="68"/>
        <v>#DIV/0!</v>
      </c>
      <c r="CK124" t="b">
        <f t="shared" si="69"/>
        <v>1</v>
      </c>
      <c r="CL124" s="84" t="e">
        <f t="shared" si="70"/>
        <v>#DIV/0!</v>
      </c>
      <c r="CM124" t="e">
        <f t="shared" si="71"/>
        <v>#DIV/0!</v>
      </c>
      <c r="CN124" t="e">
        <f t="shared" si="72"/>
        <v>#DIV/0!</v>
      </c>
      <c r="CO124" s="84">
        <f t="shared" si="73"/>
        <v>-1</v>
      </c>
      <c r="CP124" t="b">
        <f t="shared" si="74"/>
        <v>1</v>
      </c>
      <c r="CQ124" s="96" t="b">
        <f t="shared" si="75"/>
        <v>1</v>
      </c>
      <c r="CR124" t="b">
        <f t="shared" si="76"/>
        <v>1</v>
      </c>
      <c r="CS124" t="b">
        <f t="shared" si="77"/>
        <v>1</v>
      </c>
      <c r="CT124" t="b">
        <f t="shared" si="78"/>
        <v>1</v>
      </c>
      <c r="CU124" t="b">
        <f t="shared" si="79"/>
        <v>1</v>
      </c>
      <c r="CV124" s="84" t="b">
        <f t="shared" si="80"/>
        <v>1</v>
      </c>
      <c r="CW124" t="b">
        <f t="shared" si="81"/>
        <v>1</v>
      </c>
      <c r="CX124" t="b">
        <f t="shared" si="82"/>
        <v>1</v>
      </c>
      <c r="CY124" t="b">
        <f t="shared" si="83"/>
        <v>1</v>
      </c>
      <c r="CZ124" t="b">
        <f t="shared" si="84"/>
        <v>1</v>
      </c>
      <c r="DA124" s="84">
        <f t="shared" si="85"/>
        <v>0</v>
      </c>
      <c r="DB124" t="e">
        <f t="shared" si="86"/>
        <v>#N/A</v>
      </c>
    </row>
    <row r="125" spans="1:106" ht="13.5" thickBot="1">
      <c r="A125" s="9">
        <v>743</v>
      </c>
      <c r="B125" s="3">
        <v>1</v>
      </c>
      <c r="C125" s="3" t="s">
        <v>573</v>
      </c>
      <c r="D125" s="3" t="s">
        <v>12</v>
      </c>
      <c r="E125" s="3" t="s">
        <v>12</v>
      </c>
      <c r="F125" s="3">
        <v>118630.125</v>
      </c>
      <c r="G125" s="15">
        <v>414614.93800000002</v>
      </c>
      <c r="H125" s="35" t="str">
        <f t="shared" si="44"/>
        <v>ja</v>
      </c>
      <c r="I125" s="155" t="s">
        <v>2402</v>
      </c>
      <c r="J125" s="20" t="s">
        <v>456</v>
      </c>
      <c r="K125" s="97">
        <v>10000</v>
      </c>
      <c r="L125" s="28">
        <f t="shared" si="6"/>
        <v>0.24</v>
      </c>
      <c r="M125" s="28">
        <f t="shared" si="50"/>
        <v>0</v>
      </c>
      <c r="N125" s="56">
        <f t="shared" si="45"/>
        <v>0</v>
      </c>
      <c r="O125" s="33">
        <f t="shared" si="51"/>
        <v>125.31603462048264</v>
      </c>
      <c r="P125" s="37">
        <f t="shared" si="46"/>
        <v>83.872642607694175</v>
      </c>
      <c r="Q125" s="9" t="s">
        <v>12</v>
      </c>
      <c r="R125" s="55" t="s">
        <v>12</v>
      </c>
      <c r="S125" s="55">
        <v>2.8340000000000001</v>
      </c>
      <c r="T125" s="55">
        <v>3.0259999999999998</v>
      </c>
      <c r="U125" s="55">
        <v>3.222</v>
      </c>
      <c r="V125" s="3">
        <v>3.4020000000000001</v>
      </c>
      <c r="W125" s="3">
        <v>3.61</v>
      </c>
      <c r="X125" s="3" t="s">
        <v>12</v>
      </c>
      <c r="Y125" s="3">
        <v>4.032</v>
      </c>
      <c r="Z125" s="15" t="s">
        <v>12</v>
      </c>
      <c r="AA125" s="10">
        <f t="shared" si="47"/>
        <v>3.61</v>
      </c>
      <c r="AB125" s="9">
        <f t="shared" si="48"/>
        <v>0.3879999999999999</v>
      </c>
      <c r="AC125" s="10">
        <f t="shared" si="49"/>
        <v>0.42200000000000015</v>
      </c>
      <c r="AD125" s="9"/>
      <c r="AE125" s="55"/>
      <c r="AF125" s="55"/>
      <c r="AG125" s="55"/>
      <c r="AH125" s="55"/>
      <c r="AI125" s="3"/>
      <c r="AJ125" s="3"/>
      <c r="AK125" s="3"/>
      <c r="AL125" s="3"/>
      <c r="AM125" s="15"/>
      <c r="AN125" s="10"/>
      <c r="AO125" s="9"/>
      <c r="AP125" s="10"/>
      <c r="AQ125" s="9"/>
      <c r="AR125" s="55"/>
      <c r="AS125" s="55"/>
      <c r="AT125" s="55"/>
      <c r="AU125" s="55"/>
      <c r="AV125" s="3"/>
      <c r="AW125" s="3"/>
      <c r="AX125" s="3"/>
      <c r="AY125" s="3"/>
      <c r="AZ125" s="15"/>
      <c r="BA125" s="10"/>
      <c r="BB125" s="9"/>
      <c r="BC125" s="10"/>
      <c r="BD125" s="9"/>
      <c r="BE125" s="3"/>
      <c r="BF125" s="15"/>
      <c r="BG125" s="15"/>
      <c r="BH125" s="9"/>
      <c r="BI125" s="10"/>
      <c r="BJ125" s="9"/>
      <c r="BK125" s="3"/>
      <c r="BL125" s="15"/>
      <c r="BM125" s="15"/>
      <c r="BN125" s="9"/>
      <c r="BO125" s="10"/>
      <c r="BP125">
        <f t="shared" si="52"/>
        <v>0</v>
      </c>
      <c r="BQ125" s="93">
        <f t="shared" si="53"/>
        <v>0</v>
      </c>
      <c r="BR125" s="93">
        <f t="shared" si="54"/>
        <v>0</v>
      </c>
      <c r="BS125" s="93" t="e">
        <f>VLOOKUP(C125,'Koppeling locatie - aslocatie'!$A$2:$C$8139,2,FALSE)</f>
        <v>#N/A</v>
      </c>
      <c r="BT125" s="93" t="e">
        <f>VLOOKUP($BS125,aslocaties_v01!$C$3:$AA$349,MATCH($K$3/10,aslocaties_v01!$C$2:$X$2),FALSE)</f>
        <v>#N/A</v>
      </c>
      <c r="BU125" s="93" t="e">
        <f>VLOOKUP(BS125,aslocaties_v01!$C$3:$AA$349,MATCH($K$3,aslocaties_v01!$C$2:$X$2),FALSE)</f>
        <v>#N/A</v>
      </c>
      <c r="BV125" s="93" t="e">
        <f>VLOOKUP(BS125,aslocaties_v01!$C$3:$AA$349,MATCH($K$3*10,aslocaties_v01!$C$2:$X$2),FALSE)</f>
        <v>#N/A</v>
      </c>
      <c r="BW125" s="93" t="e">
        <f t="shared" si="55"/>
        <v>#N/A</v>
      </c>
      <c r="BX125" s="93" t="e">
        <f t="shared" si="56"/>
        <v>#N/A</v>
      </c>
      <c r="BY125" s="94">
        <f t="shared" si="57"/>
        <v>999</v>
      </c>
      <c r="BZ125" s="94">
        <f t="shared" si="58"/>
        <v>999</v>
      </c>
      <c r="CA125" s="94" t="e">
        <f t="shared" si="59"/>
        <v>#N/A</v>
      </c>
      <c r="CB125" t="e">
        <f t="shared" si="60"/>
        <v>#N/A</v>
      </c>
      <c r="CC125" s="58" t="e">
        <f t="shared" si="61"/>
        <v>#N/A</v>
      </c>
      <c r="CD125" s="95" t="e">
        <f t="shared" si="62"/>
        <v>#N/A</v>
      </c>
      <c r="CE125" s="96" t="b">
        <f t="shared" si="63"/>
        <v>1</v>
      </c>
      <c r="CF125" t="e">
        <f t="shared" si="64"/>
        <v>#DIV/0!</v>
      </c>
      <c r="CG125" t="e">
        <f t="shared" si="65"/>
        <v>#DIV/0!</v>
      </c>
      <c r="CH125" s="84" t="b">
        <f t="shared" si="66"/>
        <v>0</v>
      </c>
      <c r="CI125" t="str">
        <f t="shared" si="67"/>
        <v/>
      </c>
      <c r="CJ125" t="e">
        <f t="shared" si="68"/>
        <v>#DIV/0!</v>
      </c>
      <c r="CK125" t="b">
        <f t="shared" si="69"/>
        <v>1</v>
      </c>
      <c r="CL125" s="84" t="e">
        <f t="shared" si="70"/>
        <v>#DIV/0!</v>
      </c>
      <c r="CM125" t="e">
        <f t="shared" si="71"/>
        <v>#DIV/0!</v>
      </c>
      <c r="CN125" t="e">
        <f t="shared" si="72"/>
        <v>#DIV/0!</v>
      </c>
      <c r="CO125" s="84">
        <f t="shared" si="73"/>
        <v>-1</v>
      </c>
      <c r="CP125" t="b">
        <f t="shared" si="74"/>
        <v>1</v>
      </c>
      <c r="CQ125" s="96" t="b">
        <f t="shared" si="75"/>
        <v>1</v>
      </c>
      <c r="CR125" t="b">
        <f t="shared" si="76"/>
        <v>1</v>
      </c>
      <c r="CS125" t="b">
        <f t="shared" si="77"/>
        <v>1</v>
      </c>
      <c r="CT125" t="b">
        <f t="shared" si="78"/>
        <v>1</v>
      </c>
      <c r="CU125" t="b">
        <f t="shared" si="79"/>
        <v>1</v>
      </c>
      <c r="CV125" s="84" t="b">
        <f t="shared" si="80"/>
        <v>1</v>
      </c>
      <c r="CW125" t="b">
        <f t="shared" si="81"/>
        <v>1</v>
      </c>
      <c r="CX125" t="b">
        <f t="shared" si="82"/>
        <v>1</v>
      </c>
      <c r="CY125" t="b">
        <f t="shared" si="83"/>
        <v>1</v>
      </c>
      <c r="CZ125" t="b">
        <f t="shared" si="84"/>
        <v>1</v>
      </c>
      <c r="DA125" s="84">
        <f t="shared" si="85"/>
        <v>0</v>
      </c>
      <c r="DB125" t="e">
        <f t="shared" si="86"/>
        <v>#N/A</v>
      </c>
    </row>
    <row r="126" spans="1:106" ht="13.5" thickBot="1">
      <c r="A126" s="9">
        <v>744</v>
      </c>
      <c r="B126" s="3">
        <v>1</v>
      </c>
      <c r="C126" s="3" t="s">
        <v>574</v>
      </c>
      <c r="D126" s="3" t="s">
        <v>12</v>
      </c>
      <c r="E126" s="3" t="s">
        <v>12</v>
      </c>
      <c r="F126" s="3">
        <v>118711.07799999999</v>
      </c>
      <c r="G126" s="15">
        <v>414636.875</v>
      </c>
      <c r="H126" s="35" t="str">
        <f t="shared" si="44"/>
        <v>ja</v>
      </c>
      <c r="I126" s="155" t="s">
        <v>2402</v>
      </c>
      <c r="J126" s="20" t="s">
        <v>456</v>
      </c>
      <c r="K126" s="97">
        <v>10000</v>
      </c>
      <c r="L126" s="28">
        <f t="shared" si="6"/>
        <v>0.24</v>
      </c>
      <c r="M126" s="28">
        <f t="shared" si="50"/>
        <v>0</v>
      </c>
      <c r="N126" s="56">
        <f t="shared" si="45"/>
        <v>0</v>
      </c>
      <c r="O126" s="33">
        <f t="shared" si="51"/>
        <v>83.872642607694175</v>
      </c>
      <c r="P126" s="37">
        <f t="shared" si="46"/>
        <v>124.78958524652867</v>
      </c>
      <c r="Q126" s="9" t="s">
        <v>12</v>
      </c>
      <c r="R126" s="55" t="s">
        <v>12</v>
      </c>
      <c r="S126" s="55">
        <v>2.8380000000000001</v>
      </c>
      <c r="T126" s="55">
        <v>3.032</v>
      </c>
      <c r="U126" s="55">
        <v>3.2290000000000001</v>
      </c>
      <c r="V126" s="3">
        <v>3.4089999999999998</v>
      </c>
      <c r="W126" s="3">
        <v>3.617</v>
      </c>
      <c r="X126" s="3" t="s">
        <v>12</v>
      </c>
      <c r="Y126" s="3">
        <v>4.0389999999999997</v>
      </c>
      <c r="Z126" s="15" t="s">
        <v>12</v>
      </c>
      <c r="AA126" s="10">
        <f t="shared" si="47"/>
        <v>3.617</v>
      </c>
      <c r="AB126" s="9">
        <f t="shared" si="48"/>
        <v>0.3879999999999999</v>
      </c>
      <c r="AC126" s="10">
        <f t="shared" si="49"/>
        <v>0.42199999999999971</v>
      </c>
      <c r="AD126" s="9"/>
      <c r="AE126" s="55"/>
      <c r="AF126" s="55"/>
      <c r="AG126" s="55"/>
      <c r="AH126" s="55"/>
      <c r="AI126" s="3"/>
      <c r="AJ126" s="3"/>
      <c r="AK126" s="3"/>
      <c r="AL126" s="3"/>
      <c r="AM126" s="15"/>
      <c r="AN126" s="10"/>
      <c r="AO126" s="9"/>
      <c r="AP126" s="10"/>
      <c r="AQ126" s="9"/>
      <c r="AR126" s="55"/>
      <c r="AS126" s="55"/>
      <c r="AT126" s="55"/>
      <c r="AU126" s="55"/>
      <c r="AV126" s="3"/>
      <c r="AW126" s="3"/>
      <c r="AX126" s="3"/>
      <c r="AY126" s="3"/>
      <c r="AZ126" s="15"/>
      <c r="BA126" s="10"/>
      <c r="BB126" s="9"/>
      <c r="BC126" s="10"/>
      <c r="BD126" s="9"/>
      <c r="BE126" s="3"/>
      <c r="BF126" s="15"/>
      <c r="BG126" s="15"/>
      <c r="BH126" s="9"/>
      <c r="BI126" s="10"/>
      <c r="BJ126" s="9"/>
      <c r="BK126" s="3"/>
      <c r="BL126" s="15"/>
      <c r="BM126" s="15"/>
      <c r="BN126" s="9"/>
      <c r="BO126" s="10"/>
      <c r="BP126">
        <f t="shared" si="52"/>
        <v>0</v>
      </c>
      <c r="BQ126" s="93">
        <f t="shared" si="53"/>
        <v>0</v>
      </c>
      <c r="BR126" s="93">
        <f t="shared" si="54"/>
        <v>0</v>
      </c>
      <c r="BS126" s="93" t="e">
        <f>VLOOKUP(C126,'Koppeling locatie - aslocatie'!$A$2:$C$8139,2,FALSE)</f>
        <v>#N/A</v>
      </c>
      <c r="BT126" s="93" t="e">
        <f>VLOOKUP($BS126,aslocaties_v01!$C$3:$AA$349,MATCH($K$3/10,aslocaties_v01!$C$2:$X$2),FALSE)</f>
        <v>#N/A</v>
      </c>
      <c r="BU126" s="93" t="e">
        <f>VLOOKUP(BS126,aslocaties_v01!$C$3:$AA$349,MATCH($K$3,aslocaties_v01!$C$2:$X$2),FALSE)</f>
        <v>#N/A</v>
      </c>
      <c r="BV126" s="93" t="e">
        <f>VLOOKUP(BS126,aslocaties_v01!$C$3:$AA$349,MATCH($K$3*10,aslocaties_v01!$C$2:$X$2),FALSE)</f>
        <v>#N/A</v>
      </c>
      <c r="BW126" s="93" t="e">
        <f t="shared" si="55"/>
        <v>#N/A</v>
      </c>
      <c r="BX126" s="93" t="e">
        <f t="shared" si="56"/>
        <v>#N/A</v>
      </c>
      <c r="BY126" s="94">
        <f t="shared" si="57"/>
        <v>999</v>
      </c>
      <c r="BZ126" s="94">
        <f t="shared" si="58"/>
        <v>999</v>
      </c>
      <c r="CA126" s="94" t="e">
        <f t="shared" si="59"/>
        <v>#N/A</v>
      </c>
      <c r="CB126" t="e">
        <f t="shared" si="60"/>
        <v>#N/A</v>
      </c>
      <c r="CC126" s="58" t="e">
        <f t="shared" si="61"/>
        <v>#N/A</v>
      </c>
      <c r="CD126" s="95" t="e">
        <f t="shared" si="62"/>
        <v>#N/A</v>
      </c>
      <c r="CE126" s="96" t="b">
        <f t="shared" si="63"/>
        <v>1</v>
      </c>
      <c r="CF126" t="e">
        <f t="shared" si="64"/>
        <v>#DIV/0!</v>
      </c>
      <c r="CG126" t="e">
        <f t="shared" si="65"/>
        <v>#DIV/0!</v>
      </c>
      <c r="CH126" s="84" t="b">
        <f t="shared" si="66"/>
        <v>0</v>
      </c>
      <c r="CI126" t="str">
        <f t="shared" si="67"/>
        <v/>
      </c>
      <c r="CJ126" t="e">
        <f t="shared" si="68"/>
        <v>#DIV/0!</v>
      </c>
      <c r="CK126" t="b">
        <f t="shared" si="69"/>
        <v>1</v>
      </c>
      <c r="CL126" s="84" t="e">
        <f t="shared" si="70"/>
        <v>#DIV/0!</v>
      </c>
      <c r="CM126" t="e">
        <f t="shared" si="71"/>
        <v>#DIV/0!</v>
      </c>
      <c r="CN126" t="e">
        <f t="shared" si="72"/>
        <v>#DIV/0!</v>
      </c>
      <c r="CO126" s="84">
        <f t="shared" si="73"/>
        <v>-1</v>
      </c>
      <c r="CP126" t="b">
        <f t="shared" si="74"/>
        <v>1</v>
      </c>
      <c r="CQ126" s="96" t="b">
        <f t="shared" si="75"/>
        <v>1</v>
      </c>
      <c r="CR126" t="b">
        <f t="shared" si="76"/>
        <v>1</v>
      </c>
      <c r="CS126" t="b">
        <f t="shared" si="77"/>
        <v>1</v>
      </c>
      <c r="CT126" t="b">
        <f t="shared" si="78"/>
        <v>1</v>
      </c>
      <c r="CU126" t="b">
        <f t="shared" si="79"/>
        <v>1</v>
      </c>
      <c r="CV126" s="84" t="b">
        <f t="shared" si="80"/>
        <v>1</v>
      </c>
      <c r="CW126" t="b">
        <f t="shared" si="81"/>
        <v>1</v>
      </c>
      <c r="CX126" t="b">
        <f t="shared" si="82"/>
        <v>1</v>
      </c>
      <c r="CY126" t="b">
        <f t="shared" si="83"/>
        <v>1</v>
      </c>
      <c r="CZ126" t="b">
        <f t="shared" si="84"/>
        <v>1</v>
      </c>
      <c r="DA126" s="84">
        <f t="shared" si="85"/>
        <v>0</v>
      </c>
      <c r="DB126" t="e">
        <f t="shared" si="86"/>
        <v>#N/A</v>
      </c>
    </row>
    <row r="127" spans="1:106" ht="13.5" thickBot="1">
      <c r="A127" s="9">
        <v>745</v>
      </c>
      <c r="B127" s="3">
        <v>1</v>
      </c>
      <c r="C127" s="3" t="s">
        <v>575</v>
      </c>
      <c r="D127" s="3" t="s">
        <v>12</v>
      </c>
      <c r="E127" s="3" t="s">
        <v>12</v>
      </c>
      <c r="F127" s="3">
        <v>118831.859</v>
      </c>
      <c r="G127" s="15">
        <v>414668.25</v>
      </c>
      <c r="H127" s="35" t="str">
        <f t="shared" si="44"/>
        <v>ja</v>
      </c>
      <c r="I127" s="155" t="s">
        <v>2402</v>
      </c>
      <c r="J127" s="20" t="s">
        <v>456</v>
      </c>
      <c r="K127" s="97">
        <v>10000</v>
      </c>
      <c r="L127" s="28">
        <f t="shared" si="6"/>
        <v>0.24</v>
      </c>
      <c r="M127" s="28">
        <f t="shared" si="50"/>
        <v>0</v>
      </c>
      <c r="N127" s="56">
        <f t="shared" si="45"/>
        <v>0</v>
      </c>
      <c r="O127" s="33">
        <f t="shared" si="51"/>
        <v>124.78958524652867</v>
      </c>
      <c r="P127" s="37">
        <f t="shared" si="46"/>
        <v>8935.9328993881536</v>
      </c>
      <c r="Q127" s="9" t="s">
        <v>12</v>
      </c>
      <c r="R127" s="55" t="s">
        <v>12</v>
      </c>
      <c r="S127" s="55">
        <v>2.8410000000000002</v>
      </c>
      <c r="T127" s="55">
        <v>3.0329999999999999</v>
      </c>
      <c r="U127" s="55">
        <v>3.2309999999999999</v>
      </c>
      <c r="V127" s="3">
        <v>3.41</v>
      </c>
      <c r="W127" s="3">
        <v>3.6179999999999999</v>
      </c>
      <c r="X127" s="3" t="s">
        <v>12</v>
      </c>
      <c r="Y127" s="3">
        <v>4.04</v>
      </c>
      <c r="Z127" s="15" t="s">
        <v>12</v>
      </c>
      <c r="AA127" s="10">
        <f t="shared" si="47"/>
        <v>3.6179999999999999</v>
      </c>
      <c r="AB127" s="9">
        <f t="shared" si="48"/>
        <v>0.38700000000000001</v>
      </c>
      <c r="AC127" s="10">
        <f t="shared" si="49"/>
        <v>0.42200000000000015</v>
      </c>
      <c r="AD127" s="9"/>
      <c r="AE127" s="55"/>
      <c r="AF127" s="55"/>
      <c r="AG127" s="55"/>
      <c r="AH127" s="55"/>
      <c r="AI127" s="3"/>
      <c r="AJ127" s="3"/>
      <c r="AK127" s="3"/>
      <c r="AL127" s="3"/>
      <c r="AM127" s="15"/>
      <c r="AN127" s="10"/>
      <c r="AO127" s="9"/>
      <c r="AP127" s="10"/>
      <c r="AQ127" s="9"/>
      <c r="AR127" s="55"/>
      <c r="AS127" s="55"/>
      <c r="AT127" s="55"/>
      <c r="AU127" s="55"/>
      <c r="AV127" s="3"/>
      <c r="AW127" s="3"/>
      <c r="AX127" s="3"/>
      <c r="AY127" s="3"/>
      <c r="AZ127" s="15"/>
      <c r="BA127" s="10"/>
      <c r="BB127" s="9"/>
      <c r="BC127" s="10"/>
      <c r="BD127" s="9"/>
      <c r="BE127" s="3"/>
      <c r="BF127" s="15"/>
      <c r="BG127" s="15"/>
      <c r="BH127" s="9"/>
      <c r="BI127" s="10"/>
      <c r="BJ127" s="9"/>
      <c r="BK127" s="3"/>
      <c r="BL127" s="15"/>
      <c r="BM127" s="15"/>
      <c r="BN127" s="9"/>
      <c r="BO127" s="10"/>
      <c r="BP127">
        <f t="shared" si="52"/>
        <v>0</v>
      </c>
      <c r="BQ127" s="93">
        <f t="shared" si="53"/>
        <v>0</v>
      </c>
      <c r="BR127" s="93">
        <f t="shared" si="54"/>
        <v>0</v>
      </c>
      <c r="BS127" s="93" t="e">
        <f>VLOOKUP(C127,'Koppeling locatie - aslocatie'!$A$2:$C$8139,2,FALSE)</f>
        <v>#N/A</v>
      </c>
      <c r="BT127" s="93" t="e">
        <f>VLOOKUP($BS127,aslocaties_v01!$C$3:$AA$349,MATCH($K$3/10,aslocaties_v01!$C$2:$X$2),FALSE)</f>
        <v>#N/A</v>
      </c>
      <c r="BU127" s="93" t="e">
        <f>VLOOKUP(BS127,aslocaties_v01!$C$3:$AA$349,MATCH($K$3,aslocaties_v01!$C$2:$X$2),FALSE)</f>
        <v>#N/A</v>
      </c>
      <c r="BV127" s="93" t="e">
        <f>VLOOKUP(BS127,aslocaties_v01!$C$3:$AA$349,MATCH($K$3*10,aslocaties_v01!$C$2:$X$2),FALSE)</f>
        <v>#N/A</v>
      </c>
      <c r="BW127" s="93" t="e">
        <f t="shared" si="55"/>
        <v>#N/A</v>
      </c>
      <c r="BX127" s="93" t="e">
        <f t="shared" si="56"/>
        <v>#N/A</v>
      </c>
      <c r="BY127" s="94">
        <f t="shared" si="57"/>
        <v>999</v>
      </c>
      <c r="BZ127" s="94">
        <f t="shared" si="58"/>
        <v>999</v>
      </c>
      <c r="CA127" s="94" t="e">
        <f t="shared" si="59"/>
        <v>#N/A</v>
      </c>
      <c r="CB127" t="e">
        <f t="shared" si="60"/>
        <v>#N/A</v>
      </c>
      <c r="CC127" s="58" t="e">
        <f t="shared" si="61"/>
        <v>#N/A</v>
      </c>
      <c r="CD127" s="95" t="e">
        <f t="shared" si="62"/>
        <v>#N/A</v>
      </c>
      <c r="CE127" s="96" t="b">
        <f t="shared" si="63"/>
        <v>1</v>
      </c>
      <c r="CF127" t="e">
        <f t="shared" si="64"/>
        <v>#DIV/0!</v>
      </c>
      <c r="CG127" t="e">
        <f t="shared" si="65"/>
        <v>#DIV/0!</v>
      </c>
      <c r="CH127" s="84" t="b">
        <f t="shared" si="66"/>
        <v>0</v>
      </c>
      <c r="CI127" t="str">
        <f t="shared" si="67"/>
        <v/>
      </c>
      <c r="CJ127" t="e">
        <f t="shared" si="68"/>
        <v>#DIV/0!</v>
      </c>
      <c r="CK127" t="b">
        <f t="shared" si="69"/>
        <v>1</v>
      </c>
      <c r="CL127" s="84" t="e">
        <f t="shared" si="70"/>
        <v>#DIV/0!</v>
      </c>
      <c r="CM127" t="e">
        <f t="shared" si="71"/>
        <v>#DIV/0!</v>
      </c>
      <c r="CN127" t="e">
        <f t="shared" si="72"/>
        <v>#DIV/0!</v>
      </c>
      <c r="CO127" s="84">
        <f t="shared" si="73"/>
        <v>-1</v>
      </c>
      <c r="CP127" t="b">
        <f t="shared" si="74"/>
        <v>1</v>
      </c>
      <c r="CQ127" s="96" t="b">
        <f t="shared" si="75"/>
        <v>1</v>
      </c>
      <c r="CR127" t="b">
        <f t="shared" si="76"/>
        <v>1</v>
      </c>
      <c r="CS127" t="b">
        <f t="shared" si="77"/>
        <v>1</v>
      </c>
      <c r="CT127" t="b">
        <f t="shared" si="78"/>
        <v>1</v>
      </c>
      <c r="CU127" t="b">
        <f t="shared" si="79"/>
        <v>1</v>
      </c>
      <c r="CV127" s="84" t="b">
        <f t="shared" si="80"/>
        <v>1</v>
      </c>
      <c r="CW127" t="b">
        <f t="shared" si="81"/>
        <v>1</v>
      </c>
      <c r="CX127" t="b">
        <f t="shared" si="82"/>
        <v>1</v>
      </c>
      <c r="CY127" t="b">
        <f t="shared" si="83"/>
        <v>1</v>
      </c>
      <c r="CZ127" t="b">
        <f t="shared" si="84"/>
        <v>1</v>
      </c>
      <c r="DA127" s="84">
        <f t="shared" si="85"/>
        <v>0</v>
      </c>
      <c r="DB127" t="e">
        <f t="shared" si="86"/>
        <v>#N/A</v>
      </c>
    </row>
    <row r="128" spans="1:106" ht="13.5" thickBot="1">
      <c r="A128" s="9">
        <v>746</v>
      </c>
      <c r="B128" s="3">
        <v>1</v>
      </c>
      <c r="C128" s="3" t="s">
        <v>2246</v>
      </c>
      <c r="D128" s="3" t="s">
        <v>12</v>
      </c>
      <c r="E128" s="3" t="s">
        <v>12</v>
      </c>
      <c r="F128" s="3">
        <v>118973.391</v>
      </c>
      <c r="G128" s="15">
        <v>423603.06199999998</v>
      </c>
      <c r="H128" s="35" t="str">
        <f t="shared" si="44"/>
        <v>ja</v>
      </c>
      <c r="I128" s="155" t="s">
        <v>2402</v>
      </c>
      <c r="J128" s="20" t="s">
        <v>456</v>
      </c>
      <c r="K128" s="97">
        <v>10000</v>
      </c>
      <c r="L128" s="28">
        <f t="shared" si="6"/>
        <v>0.24</v>
      </c>
      <c r="M128" s="28">
        <f t="shared" si="50"/>
        <v>0</v>
      </c>
      <c r="N128" s="56">
        <f t="shared" si="45"/>
        <v>0</v>
      </c>
      <c r="O128" s="33">
        <f t="shared" si="51"/>
        <v>8935.9328993881536</v>
      </c>
      <c r="P128" s="37">
        <f t="shared" si="46"/>
        <v>43.515763327763523</v>
      </c>
      <c r="Q128" s="9" t="s">
        <v>12</v>
      </c>
      <c r="R128" s="55" t="s">
        <v>12</v>
      </c>
      <c r="S128" s="55">
        <v>3.1739999999999999</v>
      </c>
      <c r="T128" s="55">
        <v>3.327</v>
      </c>
      <c r="U128" s="55">
        <v>3.488</v>
      </c>
      <c r="V128" s="3">
        <v>3.64</v>
      </c>
      <c r="W128" s="3">
        <v>3.8220000000000001</v>
      </c>
      <c r="X128" s="3" t="s">
        <v>12</v>
      </c>
      <c r="Y128" s="3">
        <v>4.1950000000000003</v>
      </c>
      <c r="Z128" s="15" t="s">
        <v>12</v>
      </c>
      <c r="AA128" s="10">
        <f t="shared" si="47"/>
        <v>3.8220000000000001</v>
      </c>
      <c r="AB128" s="9">
        <f t="shared" si="48"/>
        <v>0.33400000000000007</v>
      </c>
      <c r="AC128" s="10">
        <f t="shared" si="49"/>
        <v>0.37300000000000022</v>
      </c>
      <c r="AD128" s="9"/>
      <c r="AE128" s="55"/>
      <c r="AF128" s="55"/>
      <c r="AG128" s="55"/>
      <c r="AH128" s="55"/>
      <c r="AI128" s="3"/>
      <c r="AJ128" s="3"/>
      <c r="AK128" s="3"/>
      <c r="AL128" s="3"/>
      <c r="AM128" s="15"/>
      <c r="AN128" s="10"/>
      <c r="AO128" s="9"/>
      <c r="AP128" s="10"/>
      <c r="AQ128" s="9"/>
      <c r="AR128" s="55"/>
      <c r="AS128" s="55"/>
      <c r="AT128" s="55"/>
      <c r="AU128" s="55"/>
      <c r="AV128" s="3"/>
      <c r="AW128" s="3"/>
      <c r="AX128" s="3"/>
      <c r="AY128" s="3"/>
      <c r="AZ128" s="15"/>
      <c r="BA128" s="10"/>
      <c r="BB128" s="9"/>
      <c r="BC128" s="10"/>
      <c r="BD128" s="9"/>
      <c r="BE128" s="3"/>
      <c r="BF128" s="15"/>
      <c r="BG128" s="15"/>
      <c r="BH128" s="9"/>
      <c r="BI128" s="10"/>
      <c r="BJ128" s="9"/>
      <c r="BK128" s="3"/>
      <c r="BL128" s="15"/>
      <c r="BM128" s="15"/>
      <c r="BN128" s="9"/>
      <c r="BO128" s="10"/>
      <c r="BP128">
        <f t="shared" si="52"/>
        <v>0</v>
      </c>
      <c r="BQ128" s="93">
        <f t="shared" si="53"/>
        <v>0</v>
      </c>
      <c r="BR128" s="93">
        <f t="shared" si="54"/>
        <v>0</v>
      </c>
      <c r="BS128" s="93" t="e">
        <f>VLOOKUP(C128,'Koppeling locatie - aslocatie'!$A$2:$C$8139,2,FALSE)</f>
        <v>#N/A</v>
      </c>
      <c r="BT128" s="93" t="e">
        <f>VLOOKUP($BS128,aslocaties_v01!$C$3:$AA$349,MATCH($K$3/10,aslocaties_v01!$C$2:$X$2),FALSE)</f>
        <v>#N/A</v>
      </c>
      <c r="BU128" s="93" t="e">
        <f>VLOOKUP(BS128,aslocaties_v01!$C$3:$AA$349,MATCH($K$3,aslocaties_v01!$C$2:$X$2),FALSE)</f>
        <v>#N/A</v>
      </c>
      <c r="BV128" s="93" t="e">
        <f>VLOOKUP(BS128,aslocaties_v01!$C$3:$AA$349,MATCH($K$3*10,aslocaties_v01!$C$2:$X$2),FALSE)</f>
        <v>#N/A</v>
      </c>
      <c r="BW128" s="93" t="e">
        <f t="shared" si="55"/>
        <v>#N/A</v>
      </c>
      <c r="BX128" s="93" t="e">
        <f t="shared" si="56"/>
        <v>#N/A</v>
      </c>
      <c r="BY128" s="94">
        <f t="shared" si="57"/>
        <v>999</v>
      </c>
      <c r="BZ128" s="94">
        <f t="shared" si="58"/>
        <v>999</v>
      </c>
      <c r="CA128" s="94" t="e">
        <f t="shared" si="59"/>
        <v>#N/A</v>
      </c>
      <c r="CB128" t="e">
        <f t="shared" si="60"/>
        <v>#N/A</v>
      </c>
      <c r="CC128" s="58" t="e">
        <f t="shared" si="61"/>
        <v>#N/A</v>
      </c>
      <c r="CD128" s="95" t="e">
        <f t="shared" si="62"/>
        <v>#N/A</v>
      </c>
      <c r="CE128" s="96" t="b">
        <f t="shared" si="63"/>
        <v>1</v>
      </c>
      <c r="CF128" t="e">
        <f t="shared" si="64"/>
        <v>#DIV/0!</v>
      </c>
      <c r="CG128" t="e">
        <f t="shared" si="65"/>
        <v>#DIV/0!</v>
      </c>
      <c r="CH128" s="84" t="b">
        <f t="shared" si="66"/>
        <v>0</v>
      </c>
      <c r="CI128" t="str">
        <f t="shared" si="67"/>
        <v/>
      </c>
      <c r="CJ128" t="e">
        <f t="shared" si="68"/>
        <v>#DIV/0!</v>
      </c>
      <c r="CK128" t="b">
        <f t="shared" si="69"/>
        <v>1</v>
      </c>
      <c r="CL128" s="84" t="e">
        <f t="shared" si="70"/>
        <v>#DIV/0!</v>
      </c>
      <c r="CM128" t="e">
        <f t="shared" si="71"/>
        <v>#DIV/0!</v>
      </c>
      <c r="CN128" t="e">
        <f t="shared" si="72"/>
        <v>#DIV/0!</v>
      </c>
      <c r="CO128" s="84">
        <f t="shared" si="73"/>
        <v>-1</v>
      </c>
      <c r="CP128" t="b">
        <f t="shared" si="74"/>
        <v>1</v>
      </c>
      <c r="CQ128" s="96" t="b">
        <f t="shared" si="75"/>
        <v>1</v>
      </c>
      <c r="CR128" t="b">
        <f t="shared" si="76"/>
        <v>1</v>
      </c>
      <c r="CS128" t="b">
        <f t="shared" si="77"/>
        <v>1</v>
      </c>
      <c r="CT128" t="b">
        <f t="shared" si="78"/>
        <v>1</v>
      </c>
      <c r="CU128" t="b">
        <f t="shared" si="79"/>
        <v>1</v>
      </c>
      <c r="CV128" s="84" t="b">
        <f t="shared" si="80"/>
        <v>1</v>
      </c>
      <c r="CW128" t="b">
        <f t="shared" si="81"/>
        <v>1</v>
      </c>
      <c r="CX128" t="b">
        <f t="shared" si="82"/>
        <v>1</v>
      </c>
      <c r="CY128" t="b">
        <f t="shared" si="83"/>
        <v>1</v>
      </c>
      <c r="CZ128" t="b">
        <f t="shared" si="84"/>
        <v>1</v>
      </c>
      <c r="DA128" s="84">
        <f t="shared" si="85"/>
        <v>0</v>
      </c>
      <c r="DB128" t="e">
        <f t="shared" si="86"/>
        <v>#N/A</v>
      </c>
    </row>
    <row r="129" spans="1:106" ht="13.5" thickBot="1">
      <c r="A129" s="9">
        <v>747</v>
      </c>
      <c r="B129" s="3">
        <v>1</v>
      </c>
      <c r="C129" s="3" t="s">
        <v>2259</v>
      </c>
      <c r="D129" s="3" t="s">
        <v>12</v>
      </c>
      <c r="E129" s="3" t="s">
        <v>12</v>
      </c>
      <c r="F129" s="3">
        <v>118976.008</v>
      </c>
      <c r="G129" s="15">
        <v>423559.625</v>
      </c>
      <c r="H129" s="35" t="str">
        <f t="shared" si="44"/>
        <v>ja</v>
      </c>
      <c r="I129" s="155" t="s">
        <v>2402</v>
      </c>
      <c r="J129" s="20" t="s">
        <v>456</v>
      </c>
      <c r="K129" s="97">
        <v>10000</v>
      </c>
      <c r="L129" s="28">
        <f t="shared" si="6"/>
        <v>0.24</v>
      </c>
      <c r="M129" s="28">
        <f t="shared" si="50"/>
        <v>0</v>
      </c>
      <c r="N129" s="56">
        <f t="shared" si="45"/>
        <v>0</v>
      </c>
      <c r="O129" s="33">
        <f t="shared" si="51"/>
        <v>43.515763327763523</v>
      </c>
      <c r="P129" s="37">
        <f t="shared" si="46"/>
        <v>9118.6794238996008</v>
      </c>
      <c r="Q129" s="9" t="s">
        <v>12</v>
      </c>
      <c r="R129" s="55" t="s">
        <v>12</v>
      </c>
      <c r="S129" s="55">
        <v>3.1669999999999998</v>
      </c>
      <c r="T129" s="55">
        <v>3.32</v>
      </c>
      <c r="U129" s="55">
        <v>3.48</v>
      </c>
      <c r="V129" s="3">
        <v>3.6309999999999998</v>
      </c>
      <c r="W129" s="3">
        <v>3.8130000000000002</v>
      </c>
      <c r="X129" s="3" t="s">
        <v>12</v>
      </c>
      <c r="Y129" s="3">
        <v>4.1909999999999998</v>
      </c>
      <c r="Z129" s="15" t="s">
        <v>12</v>
      </c>
      <c r="AA129" s="10">
        <f t="shared" si="47"/>
        <v>3.8130000000000002</v>
      </c>
      <c r="AB129" s="9">
        <f t="shared" si="48"/>
        <v>0.33300000000000018</v>
      </c>
      <c r="AC129" s="10">
        <f t="shared" si="49"/>
        <v>0.37799999999999967</v>
      </c>
      <c r="AD129" s="9"/>
      <c r="AE129" s="55"/>
      <c r="AF129" s="55"/>
      <c r="AG129" s="55"/>
      <c r="AH129" s="55"/>
      <c r="AI129" s="3"/>
      <c r="AJ129" s="3"/>
      <c r="AK129" s="3"/>
      <c r="AL129" s="3"/>
      <c r="AM129" s="15"/>
      <c r="AN129" s="10"/>
      <c r="AO129" s="9"/>
      <c r="AP129" s="10"/>
      <c r="AQ129" s="9"/>
      <c r="AR129" s="55"/>
      <c r="AS129" s="55"/>
      <c r="AT129" s="55"/>
      <c r="AU129" s="55"/>
      <c r="AV129" s="3"/>
      <c r="AW129" s="3"/>
      <c r="AX129" s="3"/>
      <c r="AY129" s="3"/>
      <c r="AZ129" s="15"/>
      <c r="BA129" s="10"/>
      <c r="BB129" s="9"/>
      <c r="BC129" s="10"/>
      <c r="BD129" s="9"/>
      <c r="BE129" s="3"/>
      <c r="BF129" s="15"/>
      <c r="BG129" s="15"/>
      <c r="BH129" s="9"/>
      <c r="BI129" s="10"/>
      <c r="BJ129" s="9"/>
      <c r="BK129" s="3"/>
      <c r="BL129" s="15"/>
      <c r="BM129" s="15"/>
      <c r="BN129" s="9"/>
      <c r="BO129" s="10"/>
      <c r="BP129">
        <f t="shared" si="52"/>
        <v>0</v>
      </c>
      <c r="BQ129" s="93">
        <f t="shared" si="53"/>
        <v>0</v>
      </c>
      <c r="BR129" s="93">
        <f t="shared" si="54"/>
        <v>0</v>
      </c>
      <c r="BS129" s="93" t="e">
        <f>VLOOKUP(C129,'Koppeling locatie - aslocatie'!$A$2:$C$8139,2,FALSE)</f>
        <v>#N/A</v>
      </c>
      <c r="BT129" s="93" t="e">
        <f>VLOOKUP($BS129,aslocaties_v01!$C$3:$AA$349,MATCH($K$3/10,aslocaties_v01!$C$2:$X$2),FALSE)</f>
        <v>#N/A</v>
      </c>
      <c r="BU129" s="93" t="e">
        <f>VLOOKUP(BS129,aslocaties_v01!$C$3:$AA$349,MATCH($K$3,aslocaties_v01!$C$2:$X$2),FALSE)</f>
        <v>#N/A</v>
      </c>
      <c r="BV129" s="93" t="e">
        <f>VLOOKUP(BS129,aslocaties_v01!$C$3:$AA$349,MATCH($K$3*10,aslocaties_v01!$C$2:$X$2),FALSE)</f>
        <v>#N/A</v>
      </c>
      <c r="BW129" s="93" t="e">
        <f t="shared" si="55"/>
        <v>#N/A</v>
      </c>
      <c r="BX129" s="93" t="e">
        <f t="shared" si="56"/>
        <v>#N/A</v>
      </c>
      <c r="BY129" s="94">
        <f t="shared" si="57"/>
        <v>999</v>
      </c>
      <c r="BZ129" s="94">
        <f t="shared" si="58"/>
        <v>999</v>
      </c>
      <c r="CA129" s="94" t="e">
        <f t="shared" si="59"/>
        <v>#N/A</v>
      </c>
      <c r="CB129" t="e">
        <f t="shared" si="60"/>
        <v>#N/A</v>
      </c>
      <c r="CC129" s="58" t="e">
        <f t="shared" si="61"/>
        <v>#N/A</v>
      </c>
      <c r="CD129" s="95" t="e">
        <f t="shared" si="62"/>
        <v>#N/A</v>
      </c>
      <c r="CE129" s="96" t="b">
        <f t="shared" si="63"/>
        <v>1</v>
      </c>
      <c r="CF129" t="e">
        <f t="shared" si="64"/>
        <v>#DIV/0!</v>
      </c>
      <c r="CG129" t="e">
        <f t="shared" si="65"/>
        <v>#DIV/0!</v>
      </c>
      <c r="CH129" s="84" t="b">
        <f t="shared" si="66"/>
        <v>0</v>
      </c>
      <c r="CI129" t="str">
        <f t="shared" si="67"/>
        <v/>
      </c>
      <c r="CJ129" t="e">
        <f t="shared" si="68"/>
        <v>#DIV/0!</v>
      </c>
      <c r="CK129" t="b">
        <f t="shared" si="69"/>
        <v>1</v>
      </c>
      <c r="CL129" s="84" t="e">
        <f t="shared" si="70"/>
        <v>#DIV/0!</v>
      </c>
      <c r="CM129" t="e">
        <f t="shared" si="71"/>
        <v>#DIV/0!</v>
      </c>
      <c r="CN129" t="e">
        <f t="shared" si="72"/>
        <v>#DIV/0!</v>
      </c>
      <c r="CO129" s="84">
        <f t="shared" si="73"/>
        <v>-1</v>
      </c>
      <c r="CP129" t="b">
        <f t="shared" si="74"/>
        <v>1</v>
      </c>
      <c r="CQ129" s="96" t="b">
        <f t="shared" si="75"/>
        <v>1</v>
      </c>
      <c r="CR129" t="b">
        <f t="shared" si="76"/>
        <v>1</v>
      </c>
      <c r="CS129" t="b">
        <f t="shared" si="77"/>
        <v>1</v>
      </c>
      <c r="CT129" t="b">
        <f t="shared" si="78"/>
        <v>1</v>
      </c>
      <c r="CU129" t="b">
        <f t="shared" si="79"/>
        <v>1</v>
      </c>
      <c r="CV129" s="84" t="b">
        <f t="shared" si="80"/>
        <v>1</v>
      </c>
      <c r="CW129" t="b">
        <f t="shared" si="81"/>
        <v>1</v>
      </c>
      <c r="CX129" t="b">
        <f t="shared" si="82"/>
        <v>1</v>
      </c>
      <c r="CY129" t="b">
        <f t="shared" si="83"/>
        <v>1</v>
      </c>
      <c r="CZ129" t="b">
        <f t="shared" si="84"/>
        <v>1</v>
      </c>
      <c r="DA129" s="84">
        <f t="shared" si="85"/>
        <v>0</v>
      </c>
      <c r="DB129" t="e">
        <f t="shared" si="86"/>
        <v>#N/A</v>
      </c>
    </row>
    <row r="130" spans="1:106" ht="13.5" thickBot="1">
      <c r="A130" s="9">
        <v>882</v>
      </c>
      <c r="B130" s="3">
        <v>1</v>
      </c>
      <c r="C130" s="3" t="s">
        <v>2684</v>
      </c>
      <c r="D130" s="3" t="s">
        <v>12</v>
      </c>
      <c r="E130" s="3" t="s">
        <v>12</v>
      </c>
      <c r="F130" s="3">
        <v>110181.617</v>
      </c>
      <c r="G130" s="15">
        <v>425969.81199999998</v>
      </c>
      <c r="H130" s="35" t="str">
        <f t="shared" si="44"/>
        <v>ja</v>
      </c>
      <c r="I130" s="155" t="s">
        <v>2402</v>
      </c>
      <c r="J130" s="20" t="s">
        <v>456</v>
      </c>
      <c r="K130" s="97">
        <v>10000</v>
      </c>
      <c r="L130" s="28">
        <f t="shared" si="6"/>
        <v>0.24</v>
      </c>
      <c r="M130" s="28">
        <f t="shared" si="50"/>
        <v>0</v>
      </c>
      <c r="N130" s="56">
        <f t="shared" si="45"/>
        <v>0</v>
      </c>
      <c r="O130" s="33">
        <f t="shared" si="51"/>
        <v>9118.6794238996008</v>
      </c>
      <c r="P130" s="37">
        <f t="shared" si="46"/>
        <v>856.50941061321919</v>
      </c>
      <c r="Q130" s="9" t="s">
        <v>12</v>
      </c>
      <c r="R130" s="55" t="s">
        <v>12</v>
      </c>
      <c r="S130" s="55">
        <v>2.7770000000000001</v>
      </c>
      <c r="T130" s="55">
        <v>2.89</v>
      </c>
      <c r="U130" s="55">
        <v>3.0019999999999998</v>
      </c>
      <c r="V130" s="3">
        <v>3.133</v>
      </c>
      <c r="W130" s="3">
        <v>3.3</v>
      </c>
      <c r="X130" s="3" t="s">
        <v>12</v>
      </c>
      <c r="Y130" s="3">
        <v>3.6779999999999999</v>
      </c>
      <c r="Z130" s="15" t="s">
        <v>12</v>
      </c>
      <c r="AA130" s="10">
        <f t="shared" si="47"/>
        <v>3.3</v>
      </c>
      <c r="AB130" s="9">
        <f t="shared" si="48"/>
        <v>0.29800000000000004</v>
      </c>
      <c r="AC130" s="10">
        <f t="shared" si="49"/>
        <v>0.37800000000000011</v>
      </c>
      <c r="AD130" s="9"/>
      <c r="AE130" s="55"/>
      <c r="AF130" s="55"/>
      <c r="AG130" s="55"/>
      <c r="AH130" s="55"/>
      <c r="AI130" s="3"/>
      <c r="AJ130" s="3"/>
      <c r="AK130" s="3"/>
      <c r="AL130" s="3"/>
      <c r="AM130" s="15"/>
      <c r="AN130" s="10"/>
      <c r="AO130" s="9"/>
      <c r="AP130" s="10"/>
      <c r="AQ130" s="9"/>
      <c r="AR130" s="55"/>
      <c r="AS130" s="55"/>
      <c r="AT130" s="55"/>
      <c r="AU130" s="55"/>
      <c r="AV130" s="3"/>
      <c r="AW130" s="3"/>
      <c r="AX130" s="3"/>
      <c r="AY130" s="3"/>
      <c r="AZ130" s="15"/>
      <c r="BA130" s="10"/>
      <c r="BB130" s="9"/>
      <c r="BC130" s="10"/>
      <c r="BD130" s="9"/>
      <c r="BE130" s="3"/>
      <c r="BF130" s="15"/>
      <c r="BG130" s="15"/>
      <c r="BH130" s="9"/>
      <c r="BI130" s="10"/>
      <c r="BJ130" s="9"/>
      <c r="BK130" s="3"/>
      <c r="BL130" s="15"/>
      <c r="BM130" s="15"/>
      <c r="BN130" s="9"/>
      <c r="BO130" s="10"/>
      <c r="BP130">
        <f t="shared" si="52"/>
        <v>0</v>
      </c>
      <c r="BQ130" s="93">
        <f t="shared" si="53"/>
        <v>0</v>
      </c>
      <c r="BR130" s="93">
        <f t="shared" si="54"/>
        <v>0</v>
      </c>
      <c r="BS130" s="93" t="e">
        <f>VLOOKUP(C130,'Koppeling locatie - aslocatie'!$A$2:$C$8139,2,FALSE)</f>
        <v>#N/A</v>
      </c>
      <c r="BT130" s="93" t="e">
        <f>VLOOKUP($BS130,aslocaties_v01!$C$3:$AA$349,MATCH($K$3/10,aslocaties_v01!$C$2:$X$2),FALSE)</f>
        <v>#N/A</v>
      </c>
      <c r="BU130" s="93" t="e">
        <f>VLOOKUP(BS130,aslocaties_v01!$C$3:$AA$349,MATCH($K$3,aslocaties_v01!$C$2:$X$2),FALSE)</f>
        <v>#N/A</v>
      </c>
      <c r="BV130" s="93" t="e">
        <f>VLOOKUP(BS130,aslocaties_v01!$C$3:$AA$349,MATCH($K$3*10,aslocaties_v01!$C$2:$X$2),FALSE)</f>
        <v>#N/A</v>
      </c>
      <c r="BW130" s="93" t="e">
        <f t="shared" si="55"/>
        <v>#N/A</v>
      </c>
      <c r="BX130" s="93" t="e">
        <f t="shared" si="56"/>
        <v>#N/A</v>
      </c>
      <c r="BY130" s="94">
        <f t="shared" si="57"/>
        <v>999</v>
      </c>
      <c r="BZ130" s="94">
        <f t="shared" si="58"/>
        <v>999</v>
      </c>
      <c r="CA130" s="94" t="e">
        <f t="shared" si="59"/>
        <v>#N/A</v>
      </c>
      <c r="CB130" t="e">
        <f t="shared" si="60"/>
        <v>#N/A</v>
      </c>
      <c r="CC130" s="58" t="e">
        <f t="shared" si="61"/>
        <v>#N/A</v>
      </c>
      <c r="CD130" s="95" t="e">
        <f t="shared" si="62"/>
        <v>#N/A</v>
      </c>
      <c r="CE130" s="96" t="b">
        <f t="shared" si="63"/>
        <v>1</v>
      </c>
      <c r="CF130" t="e">
        <f t="shared" si="64"/>
        <v>#DIV/0!</v>
      </c>
      <c r="CG130" t="e">
        <f t="shared" si="65"/>
        <v>#DIV/0!</v>
      </c>
      <c r="CH130" s="84" t="b">
        <f t="shared" si="66"/>
        <v>0</v>
      </c>
      <c r="CI130" t="str">
        <f t="shared" si="67"/>
        <v/>
      </c>
      <c r="CJ130" t="e">
        <f t="shared" si="68"/>
        <v>#DIV/0!</v>
      </c>
      <c r="CK130" t="b">
        <f t="shared" si="69"/>
        <v>1</v>
      </c>
      <c r="CL130" s="84" t="e">
        <f t="shared" si="70"/>
        <v>#DIV/0!</v>
      </c>
      <c r="CM130" t="e">
        <f t="shared" si="71"/>
        <v>#DIV/0!</v>
      </c>
      <c r="CN130" t="e">
        <f t="shared" si="72"/>
        <v>#DIV/0!</v>
      </c>
      <c r="CO130" s="84">
        <f t="shared" si="73"/>
        <v>-1</v>
      </c>
      <c r="CP130" t="b">
        <f t="shared" si="74"/>
        <v>1</v>
      </c>
      <c r="CQ130" s="96" t="b">
        <f t="shared" si="75"/>
        <v>1</v>
      </c>
      <c r="CR130" t="b">
        <f t="shared" si="76"/>
        <v>1</v>
      </c>
      <c r="CS130" t="b">
        <f t="shared" si="77"/>
        <v>1</v>
      </c>
      <c r="CT130" t="b">
        <f t="shared" si="78"/>
        <v>1</v>
      </c>
      <c r="CU130" t="b">
        <f t="shared" si="79"/>
        <v>1</v>
      </c>
      <c r="CV130" s="84" t="b">
        <f t="shared" si="80"/>
        <v>1</v>
      </c>
      <c r="CW130" t="b">
        <f t="shared" si="81"/>
        <v>1</v>
      </c>
      <c r="CX130" t="b">
        <f t="shared" si="82"/>
        <v>1</v>
      </c>
      <c r="CY130" t="b">
        <f t="shared" si="83"/>
        <v>1</v>
      </c>
      <c r="CZ130" t="b">
        <f t="shared" si="84"/>
        <v>1</v>
      </c>
      <c r="DA130" s="84">
        <f t="shared" si="85"/>
        <v>0</v>
      </c>
      <c r="DB130" t="e">
        <f t="shared" si="86"/>
        <v>#N/A</v>
      </c>
    </row>
    <row r="131" spans="1:106" ht="13.5" thickBot="1">
      <c r="A131" s="9">
        <v>883</v>
      </c>
      <c r="B131" s="3">
        <v>1</v>
      </c>
      <c r="C131" s="3" t="s">
        <v>2685</v>
      </c>
      <c r="D131" s="3" t="s">
        <v>12</v>
      </c>
      <c r="E131" s="3" t="s">
        <v>12</v>
      </c>
      <c r="F131" s="3">
        <v>109329.367</v>
      </c>
      <c r="G131" s="15">
        <v>426055.125</v>
      </c>
      <c r="H131" s="35" t="str">
        <f t="shared" ref="H131:H194" si="87">IF(COUNTIF(C:C, "="&amp;C131)=1,"ja", "nee")</f>
        <v>ja</v>
      </c>
      <c r="I131" s="155" t="s">
        <v>2402</v>
      </c>
      <c r="J131" s="20" t="s">
        <v>456</v>
      </c>
      <c r="K131" s="97">
        <v>10000</v>
      </c>
      <c r="L131" s="28">
        <f t="shared" si="6"/>
        <v>0.24</v>
      </c>
      <c r="M131" s="28">
        <f t="shared" si="50"/>
        <v>0</v>
      </c>
      <c r="N131" s="56">
        <f t="shared" ref="N131:N194" si="88">INT(K131/L131*M131)</f>
        <v>0</v>
      </c>
      <c r="O131" s="33">
        <f t="shared" si="51"/>
        <v>856.50941061321919</v>
      </c>
      <c r="P131" s="37">
        <f t="shared" ref="P131:P194" si="89">SQRT((F131-F132)^2+(G131-G132)^2)</f>
        <v>92.784140913192815</v>
      </c>
      <c r="Q131" s="9" t="s">
        <v>12</v>
      </c>
      <c r="R131" s="55" t="s">
        <v>12</v>
      </c>
      <c r="S131" s="55">
        <v>2.7669999999999999</v>
      </c>
      <c r="T131" s="55">
        <v>2.879</v>
      </c>
      <c r="U131" s="55">
        <v>2.9870000000000001</v>
      </c>
      <c r="V131" s="3">
        <v>3.1120000000000001</v>
      </c>
      <c r="W131" s="3">
        <v>3.2789999999999999</v>
      </c>
      <c r="X131" s="3" t="s">
        <v>12</v>
      </c>
      <c r="Y131" s="3">
        <v>3.6579999999999999</v>
      </c>
      <c r="Z131" s="15" t="s">
        <v>12</v>
      </c>
      <c r="AA131" s="10">
        <f t="shared" ref="AA131:AA194" si="90">LOOKUP($K131,$Q$2:$Z$2,Q131:Z131)</f>
        <v>3.2789999999999999</v>
      </c>
      <c r="AB131" s="9">
        <f t="shared" ref="AB131:AB194" si="91">LOOKUP($K131,$Q$2:$Z$2,Q131:Z131)-LOOKUP(0.1*$K131,$Q$2:$Z$2,Q131:Z131)</f>
        <v>0.29199999999999982</v>
      </c>
      <c r="AC131" s="10">
        <f t="shared" ref="AC131:AC194" si="92">LOOKUP(10*$K131,$Q$2:$Z$2,Q131:Z131)-LOOKUP($K131,$Q$2:$Z$2,Q131:Z131)</f>
        <v>0.379</v>
      </c>
      <c r="AD131" s="9"/>
      <c r="AE131" s="55"/>
      <c r="AF131" s="55"/>
      <c r="AG131" s="55"/>
      <c r="AH131" s="55"/>
      <c r="AI131" s="3"/>
      <c r="AJ131" s="3"/>
      <c r="AK131" s="3"/>
      <c r="AL131" s="3"/>
      <c r="AM131" s="15"/>
      <c r="AN131" s="10"/>
      <c r="AO131" s="9"/>
      <c r="AP131" s="10"/>
      <c r="AQ131" s="9"/>
      <c r="AR131" s="55"/>
      <c r="AS131" s="55"/>
      <c r="AT131" s="55"/>
      <c r="AU131" s="55"/>
      <c r="AV131" s="3"/>
      <c r="AW131" s="3"/>
      <c r="AX131" s="3"/>
      <c r="AY131" s="3"/>
      <c r="AZ131" s="15"/>
      <c r="BA131" s="10"/>
      <c r="BB131" s="9"/>
      <c r="BC131" s="10"/>
      <c r="BD131" s="9"/>
      <c r="BE131" s="3"/>
      <c r="BF131" s="15"/>
      <c r="BG131" s="15"/>
      <c r="BH131" s="9"/>
      <c r="BI131" s="10"/>
      <c r="BJ131" s="9"/>
      <c r="BK131" s="3"/>
      <c r="BL131" s="15"/>
      <c r="BM131" s="15"/>
      <c r="BN131" s="9"/>
      <c r="BO131" s="10"/>
      <c r="BP131">
        <f t="shared" si="52"/>
        <v>0</v>
      </c>
      <c r="BQ131" s="93">
        <f t="shared" si="53"/>
        <v>0</v>
      </c>
      <c r="BR131" s="93">
        <f t="shared" si="54"/>
        <v>0</v>
      </c>
      <c r="BS131" s="93" t="e">
        <f>VLOOKUP(C131,'Koppeling locatie - aslocatie'!$A$2:$C$8139,2,FALSE)</f>
        <v>#N/A</v>
      </c>
      <c r="BT131" s="93" t="e">
        <f>VLOOKUP($BS131,aslocaties_v01!$C$3:$AA$349,MATCH($K$3/10,aslocaties_v01!$C$2:$X$2),FALSE)</f>
        <v>#N/A</v>
      </c>
      <c r="BU131" s="93" t="e">
        <f>VLOOKUP(BS131,aslocaties_v01!$C$3:$AA$349,MATCH($K$3,aslocaties_v01!$C$2:$X$2),FALSE)</f>
        <v>#N/A</v>
      </c>
      <c r="BV131" s="93" t="e">
        <f>VLOOKUP(BS131,aslocaties_v01!$C$3:$AA$349,MATCH($K$3*10,aslocaties_v01!$C$2:$X$2),FALSE)</f>
        <v>#N/A</v>
      </c>
      <c r="BW131" s="93" t="e">
        <f t="shared" si="55"/>
        <v>#N/A</v>
      </c>
      <c r="BX131" s="93" t="e">
        <f t="shared" si="56"/>
        <v>#N/A</v>
      </c>
      <c r="BY131" s="94">
        <f t="shared" si="57"/>
        <v>999</v>
      </c>
      <c r="BZ131" s="94">
        <f t="shared" si="58"/>
        <v>999</v>
      </c>
      <c r="CA131" s="94" t="e">
        <f t="shared" si="59"/>
        <v>#N/A</v>
      </c>
      <c r="CB131" t="e">
        <f t="shared" si="60"/>
        <v>#N/A</v>
      </c>
      <c r="CC131" s="58" t="e">
        <f t="shared" si="61"/>
        <v>#N/A</v>
      </c>
      <c r="CD131" s="95" t="e">
        <f t="shared" si="62"/>
        <v>#N/A</v>
      </c>
      <c r="CE131" s="96" t="b">
        <f t="shared" si="63"/>
        <v>1</v>
      </c>
      <c r="CF131" t="e">
        <f t="shared" si="64"/>
        <v>#DIV/0!</v>
      </c>
      <c r="CG131" t="e">
        <f t="shared" si="65"/>
        <v>#DIV/0!</v>
      </c>
      <c r="CH131" s="84" t="b">
        <f t="shared" si="66"/>
        <v>0</v>
      </c>
      <c r="CI131" t="str">
        <f t="shared" si="67"/>
        <v/>
      </c>
      <c r="CJ131" t="e">
        <f t="shared" si="68"/>
        <v>#DIV/0!</v>
      </c>
      <c r="CK131" t="b">
        <f t="shared" si="69"/>
        <v>1</v>
      </c>
      <c r="CL131" s="84" t="e">
        <f t="shared" si="70"/>
        <v>#DIV/0!</v>
      </c>
      <c r="CM131" t="e">
        <f t="shared" si="71"/>
        <v>#DIV/0!</v>
      </c>
      <c r="CN131" t="e">
        <f t="shared" si="72"/>
        <v>#DIV/0!</v>
      </c>
      <c r="CO131" s="84">
        <f t="shared" si="73"/>
        <v>-1</v>
      </c>
      <c r="CP131" t="b">
        <f t="shared" si="74"/>
        <v>1</v>
      </c>
      <c r="CQ131" s="96" t="b">
        <f t="shared" si="75"/>
        <v>1</v>
      </c>
      <c r="CR131" t="b">
        <f t="shared" si="76"/>
        <v>1</v>
      </c>
      <c r="CS131" t="b">
        <f t="shared" si="77"/>
        <v>1</v>
      </c>
      <c r="CT131" t="b">
        <f t="shared" si="78"/>
        <v>1</v>
      </c>
      <c r="CU131" t="b">
        <f t="shared" si="79"/>
        <v>1</v>
      </c>
      <c r="CV131" s="84" t="b">
        <f t="shared" si="80"/>
        <v>1</v>
      </c>
      <c r="CW131" t="b">
        <f t="shared" si="81"/>
        <v>1</v>
      </c>
      <c r="CX131" t="b">
        <f t="shared" si="82"/>
        <v>1</v>
      </c>
      <c r="CY131" t="b">
        <f t="shared" si="83"/>
        <v>1</v>
      </c>
      <c r="CZ131" t="b">
        <f t="shared" si="84"/>
        <v>1</v>
      </c>
      <c r="DA131" s="84">
        <f t="shared" si="85"/>
        <v>0</v>
      </c>
      <c r="DB131" t="e">
        <f t="shared" si="86"/>
        <v>#N/A</v>
      </c>
    </row>
    <row r="132" spans="1:106" ht="13.5" thickBot="1">
      <c r="A132" s="9">
        <v>884</v>
      </c>
      <c r="B132" s="3">
        <v>1</v>
      </c>
      <c r="C132" s="3" t="s">
        <v>2686</v>
      </c>
      <c r="D132" s="3" t="s">
        <v>12</v>
      </c>
      <c r="E132" s="3" t="s">
        <v>12</v>
      </c>
      <c r="F132" s="3">
        <v>109236.773</v>
      </c>
      <c r="G132" s="15">
        <v>426061.06199999998</v>
      </c>
      <c r="H132" s="35" t="str">
        <f t="shared" si="87"/>
        <v>ja</v>
      </c>
      <c r="I132" s="155" t="s">
        <v>2402</v>
      </c>
      <c r="J132" s="20" t="s">
        <v>456</v>
      </c>
      <c r="K132" s="97">
        <v>10000</v>
      </c>
      <c r="L132" s="28">
        <f t="shared" si="6"/>
        <v>0.24</v>
      </c>
      <c r="M132" s="28">
        <f t="shared" ref="M132:M195" si="93">M131</f>
        <v>0</v>
      </c>
      <c r="N132" s="56">
        <f t="shared" si="88"/>
        <v>0</v>
      </c>
      <c r="O132" s="33">
        <f t="shared" ref="O132:O195" si="94">SQRT((F131-F132)^2+(G131-G132)^2)</f>
        <v>92.784140913192815</v>
      </c>
      <c r="P132" s="37">
        <f t="shared" si="89"/>
        <v>95.101525634445665</v>
      </c>
      <c r="Q132" s="9" t="s">
        <v>12</v>
      </c>
      <c r="R132" s="55" t="s">
        <v>12</v>
      </c>
      <c r="S132" s="55">
        <v>2.766</v>
      </c>
      <c r="T132" s="55">
        <v>2.8769999999999998</v>
      </c>
      <c r="U132" s="55">
        <v>2.9860000000000002</v>
      </c>
      <c r="V132" s="3">
        <v>3.109</v>
      </c>
      <c r="W132" s="3">
        <v>3.2759999999999998</v>
      </c>
      <c r="X132" s="3" t="s">
        <v>12</v>
      </c>
      <c r="Y132" s="3">
        <v>3.6560000000000001</v>
      </c>
      <c r="Z132" s="15" t="s">
        <v>12</v>
      </c>
      <c r="AA132" s="10">
        <f t="shared" si="90"/>
        <v>3.2759999999999998</v>
      </c>
      <c r="AB132" s="9">
        <f t="shared" si="91"/>
        <v>0.28999999999999959</v>
      </c>
      <c r="AC132" s="10">
        <f t="shared" si="92"/>
        <v>0.38000000000000034</v>
      </c>
      <c r="AD132" s="9"/>
      <c r="AE132" s="55"/>
      <c r="AF132" s="55"/>
      <c r="AG132" s="55"/>
      <c r="AH132" s="55"/>
      <c r="AI132" s="3"/>
      <c r="AJ132" s="3"/>
      <c r="AK132" s="3"/>
      <c r="AL132" s="3"/>
      <c r="AM132" s="15"/>
      <c r="AN132" s="10"/>
      <c r="AO132" s="9"/>
      <c r="AP132" s="10"/>
      <c r="AQ132" s="9"/>
      <c r="AR132" s="55"/>
      <c r="AS132" s="55"/>
      <c r="AT132" s="55"/>
      <c r="AU132" s="55"/>
      <c r="AV132" s="3"/>
      <c r="AW132" s="3"/>
      <c r="AX132" s="3"/>
      <c r="AY132" s="3"/>
      <c r="AZ132" s="15"/>
      <c r="BA132" s="10"/>
      <c r="BB132" s="9"/>
      <c r="BC132" s="10"/>
      <c r="BD132" s="9"/>
      <c r="BE132" s="3"/>
      <c r="BF132" s="15"/>
      <c r="BG132" s="15"/>
      <c r="BH132" s="9"/>
      <c r="BI132" s="10"/>
      <c r="BJ132" s="9"/>
      <c r="BK132" s="3"/>
      <c r="BL132" s="15"/>
      <c r="BM132" s="15"/>
      <c r="BN132" s="9"/>
      <c r="BO132" s="10"/>
      <c r="BP132">
        <f t="shared" si="52"/>
        <v>0</v>
      </c>
      <c r="BQ132" s="93">
        <f t="shared" si="53"/>
        <v>0</v>
      </c>
      <c r="BR132" s="93">
        <f t="shared" si="54"/>
        <v>0</v>
      </c>
      <c r="BS132" s="93" t="e">
        <f>VLOOKUP(C132,'Koppeling locatie - aslocatie'!$A$2:$C$8139,2,FALSE)</f>
        <v>#N/A</v>
      </c>
      <c r="BT132" s="93" t="e">
        <f>VLOOKUP($BS132,aslocaties_v01!$C$3:$AA$349,MATCH($K$3/10,aslocaties_v01!$C$2:$X$2),FALSE)</f>
        <v>#N/A</v>
      </c>
      <c r="BU132" s="93" t="e">
        <f>VLOOKUP(BS132,aslocaties_v01!$C$3:$AA$349,MATCH($K$3,aslocaties_v01!$C$2:$X$2),FALSE)</f>
        <v>#N/A</v>
      </c>
      <c r="BV132" s="93" t="e">
        <f>VLOOKUP(BS132,aslocaties_v01!$C$3:$AA$349,MATCH($K$3*10,aslocaties_v01!$C$2:$X$2),FALSE)</f>
        <v>#N/A</v>
      </c>
      <c r="BW132" s="93" t="e">
        <f t="shared" si="55"/>
        <v>#N/A</v>
      </c>
      <c r="BX132" s="93" t="e">
        <f t="shared" si="56"/>
        <v>#N/A</v>
      </c>
      <c r="BY132" s="94">
        <f t="shared" si="57"/>
        <v>999</v>
      </c>
      <c r="BZ132" s="94">
        <f t="shared" si="58"/>
        <v>999</v>
      </c>
      <c r="CA132" s="94" t="e">
        <f t="shared" si="59"/>
        <v>#N/A</v>
      </c>
      <c r="CB132" t="e">
        <f t="shared" si="60"/>
        <v>#N/A</v>
      </c>
      <c r="CC132" s="58" t="e">
        <f t="shared" si="61"/>
        <v>#N/A</v>
      </c>
      <c r="CD132" s="95" t="e">
        <f t="shared" si="62"/>
        <v>#N/A</v>
      </c>
      <c r="CE132" s="96" t="b">
        <f t="shared" si="63"/>
        <v>1</v>
      </c>
      <c r="CF132" t="e">
        <f t="shared" si="64"/>
        <v>#DIV/0!</v>
      </c>
      <c r="CG132" t="e">
        <f t="shared" si="65"/>
        <v>#DIV/0!</v>
      </c>
      <c r="CH132" s="84" t="b">
        <f t="shared" si="66"/>
        <v>0</v>
      </c>
      <c r="CI132" t="str">
        <f t="shared" si="67"/>
        <v/>
      </c>
      <c r="CJ132" t="e">
        <f t="shared" si="68"/>
        <v>#DIV/0!</v>
      </c>
      <c r="CK132" t="b">
        <f t="shared" si="69"/>
        <v>1</v>
      </c>
      <c r="CL132" s="84" t="e">
        <f t="shared" si="70"/>
        <v>#DIV/0!</v>
      </c>
      <c r="CM132" t="e">
        <f t="shared" si="71"/>
        <v>#DIV/0!</v>
      </c>
      <c r="CN132" t="e">
        <f t="shared" si="72"/>
        <v>#DIV/0!</v>
      </c>
      <c r="CO132" s="84">
        <f t="shared" si="73"/>
        <v>-1</v>
      </c>
      <c r="CP132" t="b">
        <f t="shared" si="74"/>
        <v>1</v>
      </c>
      <c r="CQ132" s="96" t="b">
        <f t="shared" si="75"/>
        <v>1</v>
      </c>
      <c r="CR132" t="b">
        <f t="shared" si="76"/>
        <v>1</v>
      </c>
      <c r="CS132" t="b">
        <f t="shared" si="77"/>
        <v>1</v>
      </c>
      <c r="CT132" t="b">
        <f t="shared" si="78"/>
        <v>1</v>
      </c>
      <c r="CU132" t="b">
        <f t="shared" si="79"/>
        <v>1</v>
      </c>
      <c r="CV132" s="84" t="b">
        <f t="shared" si="80"/>
        <v>1</v>
      </c>
      <c r="CW132" t="b">
        <f t="shared" si="81"/>
        <v>1</v>
      </c>
      <c r="CX132" t="b">
        <f t="shared" si="82"/>
        <v>1</v>
      </c>
      <c r="CY132" t="b">
        <f t="shared" si="83"/>
        <v>1</v>
      </c>
      <c r="CZ132" t="b">
        <f t="shared" si="84"/>
        <v>1</v>
      </c>
      <c r="DA132" s="84">
        <f t="shared" si="85"/>
        <v>0</v>
      </c>
      <c r="DB132" t="e">
        <f t="shared" si="86"/>
        <v>#N/A</v>
      </c>
    </row>
    <row r="133" spans="1:106" ht="13.5" thickBot="1">
      <c r="A133" s="9">
        <v>885</v>
      </c>
      <c r="B133" s="3">
        <v>1</v>
      </c>
      <c r="C133" s="3" t="s">
        <v>2687</v>
      </c>
      <c r="D133" s="3" t="s">
        <v>12</v>
      </c>
      <c r="E133" s="3" t="s">
        <v>12</v>
      </c>
      <c r="F133" s="3">
        <v>109141.82</v>
      </c>
      <c r="G133" s="15">
        <v>426066.375</v>
      </c>
      <c r="H133" s="35" t="str">
        <f t="shared" si="87"/>
        <v>ja</v>
      </c>
      <c r="I133" s="155" t="s">
        <v>2402</v>
      </c>
      <c r="J133" s="20" t="s">
        <v>456</v>
      </c>
      <c r="K133" s="97">
        <v>10000</v>
      </c>
      <c r="L133" s="28">
        <f t="shared" si="6"/>
        <v>0.24</v>
      </c>
      <c r="M133" s="28">
        <f t="shared" si="93"/>
        <v>0</v>
      </c>
      <c r="N133" s="56">
        <f t="shared" si="88"/>
        <v>0</v>
      </c>
      <c r="O133" s="33">
        <f t="shared" si="94"/>
        <v>95.101525634445665</v>
      </c>
      <c r="P133" s="37">
        <f t="shared" si="89"/>
        <v>100.52891871497354</v>
      </c>
      <c r="Q133" s="9" t="s">
        <v>12</v>
      </c>
      <c r="R133" s="55" t="s">
        <v>12</v>
      </c>
      <c r="S133" s="55">
        <v>2.7650000000000001</v>
      </c>
      <c r="T133" s="55">
        <v>2.8769999999999998</v>
      </c>
      <c r="U133" s="55">
        <v>2.984</v>
      </c>
      <c r="V133" s="3">
        <v>3.1070000000000002</v>
      </c>
      <c r="W133" s="3">
        <v>3.274</v>
      </c>
      <c r="X133" s="3" t="s">
        <v>12</v>
      </c>
      <c r="Y133" s="3">
        <v>3.6539999999999999</v>
      </c>
      <c r="Z133" s="15" t="s">
        <v>12</v>
      </c>
      <c r="AA133" s="10">
        <f t="shared" si="90"/>
        <v>3.274</v>
      </c>
      <c r="AB133" s="9">
        <f t="shared" si="91"/>
        <v>0.29000000000000004</v>
      </c>
      <c r="AC133" s="10">
        <f t="shared" si="92"/>
        <v>0.37999999999999989</v>
      </c>
      <c r="AD133" s="9"/>
      <c r="AE133" s="55"/>
      <c r="AF133" s="55"/>
      <c r="AG133" s="55"/>
      <c r="AH133" s="55"/>
      <c r="AI133" s="3"/>
      <c r="AJ133" s="3"/>
      <c r="AK133" s="3"/>
      <c r="AL133" s="3"/>
      <c r="AM133" s="15"/>
      <c r="AN133" s="10"/>
      <c r="AO133" s="9"/>
      <c r="AP133" s="10"/>
      <c r="AQ133" s="9"/>
      <c r="AR133" s="55"/>
      <c r="AS133" s="55"/>
      <c r="AT133" s="55"/>
      <c r="AU133" s="55"/>
      <c r="AV133" s="3"/>
      <c r="AW133" s="3"/>
      <c r="AX133" s="3"/>
      <c r="AY133" s="3"/>
      <c r="AZ133" s="15"/>
      <c r="BA133" s="10"/>
      <c r="BB133" s="9"/>
      <c r="BC133" s="10"/>
      <c r="BD133" s="9"/>
      <c r="BE133" s="3"/>
      <c r="BF133" s="15"/>
      <c r="BG133" s="15"/>
      <c r="BH133" s="9"/>
      <c r="BI133" s="10"/>
      <c r="BJ133" s="9"/>
      <c r="BK133" s="3"/>
      <c r="BL133" s="15"/>
      <c r="BM133" s="15"/>
      <c r="BN133" s="9"/>
      <c r="BO133" s="10"/>
      <c r="BP133">
        <f t="shared" ref="BP133:BP196" si="95">IF(AND(ISERROR(FIND("Fout",Q133)), ISERROR(FIND("Fout",AD133)), ISERROR(FIND("Fout",AQ133)), ISERROR(FIND( "Fout",BD133)), ISERROR(FIND( "Fout",BJ133))),0,1)</f>
        <v>0</v>
      </c>
      <c r="BQ133" s="93">
        <f t="shared" ref="BQ133:BQ196" si="96">IF(AB133=0, -1, BH133/AB133)</f>
        <v>0</v>
      </c>
      <c r="BR133" s="93">
        <f t="shared" ref="BR133:BR196" si="97">IF(AB133=0,-1,BN133/AB133)</f>
        <v>0</v>
      </c>
      <c r="BS133" s="93" t="e">
        <f>VLOOKUP(C133,'Koppeling locatie - aslocatie'!$A$2:$C$8139,2,FALSE)</f>
        <v>#N/A</v>
      </c>
      <c r="BT133" s="93" t="e">
        <f>VLOOKUP($BS133,aslocaties_v01!$C$3:$AA$349,MATCH($K$3/10,aslocaties_v01!$C$2:$X$2),FALSE)</f>
        <v>#N/A</v>
      </c>
      <c r="BU133" s="93" t="e">
        <f>VLOOKUP(BS133,aslocaties_v01!$C$3:$AA$349,MATCH($K$3,aslocaties_v01!$C$2:$X$2),FALSE)</f>
        <v>#N/A</v>
      </c>
      <c r="BV133" s="93" t="e">
        <f>VLOOKUP(BS133,aslocaties_v01!$C$3:$AA$349,MATCH($K$3*10,aslocaties_v01!$C$2:$X$2),FALSE)</f>
        <v>#N/A</v>
      </c>
      <c r="BW133" s="93" t="e">
        <f t="shared" ref="BW133:BW196" si="98">BU133-BT133</f>
        <v>#N/A</v>
      </c>
      <c r="BX133" s="93" t="e">
        <f t="shared" ref="BX133:BX196" si="99">BV133-BU133</f>
        <v>#N/A</v>
      </c>
      <c r="BY133" s="94">
        <f t="shared" ref="BY133:BY196" si="100">IFERROR(ABS(1-BW133/AB133), 999)</f>
        <v>999</v>
      </c>
      <c r="BZ133" s="94">
        <f t="shared" ref="BZ133:BZ196" si="101">IFERROR(ABS(1-BX133/AC133), 999)</f>
        <v>999</v>
      </c>
      <c r="CA133" s="94" t="e">
        <f t="shared" ref="CA133:CA196" si="102">ABS(LOOKUP(0.1*$K133,$Q$2:$Z$2,Q133:Z133)-BT133)</f>
        <v>#N/A</v>
      </c>
      <c r="CB133" t="e">
        <f t="shared" ref="CB133:CB196" si="103">ABS(LOOKUP($K133,$Q$2:$Z$2,Q133:Z133)-BU133)</f>
        <v>#N/A</v>
      </c>
      <c r="CC133" s="58" t="e">
        <f t="shared" ref="CC133:CC196" si="104">ABS(LOOKUP(10*$K133,$Q$2:$Z$2,Q133:Z133)-BV133)</f>
        <v>#N/A</v>
      </c>
      <c r="CD133" s="95" t="e">
        <f t="shared" ref="CD133:CD196" si="105">OR(BY133&gt;0.1,BZ133&gt;0.1, CA133&gt;=0.15, CB133&gt;=0.15, CC133&gt;=0.15)</f>
        <v>#N/A</v>
      </c>
      <c r="CE133" s="96" t="b">
        <f t="shared" ref="CE133:CE196" si="106">AA133&lt;AVERAGE(AA:AA)+2*STDEV(AA:AA)</f>
        <v>1</v>
      </c>
      <c r="CF133" t="e">
        <f t="shared" ref="CF133:CF196" si="107">BG133&lt;AVERAGE(BG:BG)+2*STDEV(BG:BG)</f>
        <v>#DIV/0!</v>
      </c>
      <c r="CG133" t="e">
        <f t="shared" ref="CG133:CG196" si="108">BM133&lt;AVERAGE(BM:BM)+2*STDEV(BM:BM)</f>
        <v>#DIV/0!</v>
      </c>
      <c r="CH133" s="84" t="b">
        <f t="shared" ref="CH133:CH196" si="109">AN133&gt;0.25</f>
        <v>0</v>
      </c>
      <c r="CI133" t="str">
        <f t="shared" ref="CI133:CI196" si="110">IF(CH133,AN133,"")</f>
        <v/>
      </c>
      <c r="CJ133" t="e">
        <f t="shared" ref="CJ133:CJ196" si="111">CI133&lt;AVERAGE(CI:CI)+3*STDEV(CI:CI)</f>
        <v>#DIV/0!</v>
      </c>
      <c r="CK133" t="b">
        <f t="shared" ref="CK133:CK196" si="112">AN133&lt;1.25</f>
        <v>1</v>
      </c>
      <c r="CL133" s="84" t="e">
        <f t="shared" ref="CL133:CL196" si="113">BA133&lt;AVERAGE(BA:BA)+2*STDEV(BA:BA)</f>
        <v>#DIV/0!</v>
      </c>
      <c r="CM133" t="e">
        <f t="shared" ref="CM133:CM196" si="114">IF(CL133,BA133,"")</f>
        <v>#DIV/0!</v>
      </c>
      <c r="CN133" t="e">
        <f t="shared" ref="CN133:CN196" si="115">CM133&lt;AVERAGE(CM:CM)+3*STDEV(CM:CM)</f>
        <v>#DIV/0!</v>
      </c>
      <c r="CO133" s="84">
        <f t="shared" ref="CO133:CO196" si="116">IF(BA133=0, -1, AN133/(1.56*BA133^2))</f>
        <v>-1</v>
      </c>
      <c r="CP133" t="b">
        <f t="shared" ref="CP133:CP196" si="117">OR(CO133&gt;0.035, CO133&lt;0.065)</f>
        <v>1</v>
      </c>
      <c r="CQ133" s="96" t="b">
        <f t="shared" ref="CQ133:CQ196" si="118">IF(O133="-", "-", ABS(AA133-AA132)&lt;O133*$CR$1)</f>
        <v>1</v>
      </c>
      <c r="CR133" t="b">
        <f t="shared" ref="CR133:CR196" si="119">IF(O133="-","-",ABS(BG133-BG132)&lt;O133*$CS$1)</f>
        <v>1</v>
      </c>
      <c r="CS133" t="b">
        <f t="shared" ref="CS133:CS196" si="120">IF(O133="-","-",ABS(BM133-BM132)&lt;O133*$CT$1)</f>
        <v>1</v>
      </c>
      <c r="CT133" t="b">
        <f t="shared" ref="CT133:CT196" si="121">IF(O133="-","-",ABS(AN133-AN132)&lt;O133*$CU$1)</f>
        <v>1</v>
      </c>
      <c r="CU133" t="b">
        <f t="shared" ref="CU133:CU196" si="122">IF(O133="-","-",ABS(BA132-BA133)&lt;O133*$CV$1)</f>
        <v>1</v>
      </c>
      <c r="CV133" s="84" t="b">
        <f t="shared" ref="CV133:CV196" si="123">IF(P133="-","-",ABS(AA134-AA133)&lt;P133*$CR$1)</f>
        <v>1</v>
      </c>
      <c r="CW133" t="b">
        <f t="shared" ref="CW133:CW196" si="124">IF(P133="-","-",ABS(BG134-BG133)&lt;P133*$CS$1)</f>
        <v>1</v>
      </c>
      <c r="CX133" t="b">
        <f t="shared" ref="CX133:CX196" si="125">IF(P133="-","-",ABS(BM134-BM133)&lt;P133*$CT$1)</f>
        <v>1</v>
      </c>
      <c r="CY133" t="b">
        <f t="shared" ref="CY133:CY196" si="126">IF(P133="-","-",ABS(AN134-AN133)&lt;P133*$CU$1)</f>
        <v>1</v>
      </c>
      <c r="CZ133" t="b">
        <f t="shared" ref="CZ133:CZ196" si="127">IF(P133="-","-",ABS(BA133-BA134)&lt;P133*$CV$1)</f>
        <v>1</v>
      </c>
      <c r="DA133" s="84">
        <f t="shared" ref="DA133:DA196" si="128">IFERROR(IF(AND(CQ133:CU133),0,1), 0)+IFERROR(IF(AND(CV133:CZ133),0,1),0)</f>
        <v>0</v>
      </c>
      <c r="DB133" t="e">
        <f t="shared" ref="DB133:DB196" si="129">AND(DA133&gt;0,CD133)</f>
        <v>#N/A</v>
      </c>
    </row>
    <row r="134" spans="1:106" ht="13.5" thickBot="1">
      <c r="A134" s="9">
        <v>886</v>
      </c>
      <c r="B134" s="3">
        <v>1</v>
      </c>
      <c r="C134" s="3" t="s">
        <v>2688</v>
      </c>
      <c r="D134" s="3" t="s">
        <v>12</v>
      </c>
      <c r="E134" s="3" t="s">
        <v>12</v>
      </c>
      <c r="F134" s="3">
        <v>109046.79700000001</v>
      </c>
      <c r="G134" s="15">
        <v>426099.18800000002</v>
      </c>
      <c r="H134" s="35" t="str">
        <f t="shared" si="87"/>
        <v>ja</v>
      </c>
      <c r="I134" s="155" t="s">
        <v>2402</v>
      </c>
      <c r="J134" s="20" t="s">
        <v>456</v>
      </c>
      <c r="K134" s="97">
        <v>10000</v>
      </c>
      <c r="L134" s="28">
        <f t="shared" si="6"/>
        <v>0.24</v>
      </c>
      <c r="M134" s="28">
        <f t="shared" si="93"/>
        <v>0</v>
      </c>
      <c r="N134" s="56">
        <f t="shared" si="88"/>
        <v>0</v>
      </c>
      <c r="O134" s="33">
        <f t="shared" si="94"/>
        <v>100.52891871497354</v>
      </c>
      <c r="P134" s="37">
        <f t="shared" si="89"/>
        <v>109.74965371243391</v>
      </c>
      <c r="Q134" s="9" t="s">
        <v>12</v>
      </c>
      <c r="R134" s="55" t="s">
        <v>12</v>
      </c>
      <c r="S134" s="55">
        <v>2.7639999999999998</v>
      </c>
      <c r="T134" s="55">
        <v>2.875</v>
      </c>
      <c r="U134" s="55">
        <v>2.9820000000000002</v>
      </c>
      <c r="V134" s="3">
        <v>3.1030000000000002</v>
      </c>
      <c r="W134" s="3">
        <v>3.2690000000000001</v>
      </c>
      <c r="X134" s="3" t="s">
        <v>12</v>
      </c>
      <c r="Y134" s="3">
        <v>3.6480000000000001</v>
      </c>
      <c r="Z134" s="15" t="s">
        <v>12</v>
      </c>
      <c r="AA134" s="10">
        <f t="shared" si="90"/>
        <v>3.2690000000000001</v>
      </c>
      <c r="AB134" s="9">
        <f t="shared" si="91"/>
        <v>0.28699999999999992</v>
      </c>
      <c r="AC134" s="10">
        <f t="shared" si="92"/>
        <v>0.379</v>
      </c>
      <c r="AD134" s="9"/>
      <c r="AE134" s="55"/>
      <c r="AF134" s="55"/>
      <c r="AG134" s="55"/>
      <c r="AH134" s="55"/>
      <c r="AI134" s="3"/>
      <c r="AJ134" s="3"/>
      <c r="AK134" s="3"/>
      <c r="AL134" s="3"/>
      <c r="AM134" s="15"/>
      <c r="AN134" s="10"/>
      <c r="AO134" s="9"/>
      <c r="AP134" s="10"/>
      <c r="AQ134" s="9"/>
      <c r="AR134" s="55"/>
      <c r="AS134" s="55"/>
      <c r="AT134" s="55"/>
      <c r="AU134" s="55"/>
      <c r="AV134" s="3"/>
      <c r="AW134" s="3"/>
      <c r="AX134" s="3"/>
      <c r="AY134" s="3"/>
      <c r="AZ134" s="15"/>
      <c r="BA134" s="10"/>
      <c r="BB134" s="9"/>
      <c r="BC134" s="10"/>
      <c r="BD134" s="9"/>
      <c r="BE134" s="3"/>
      <c r="BF134" s="15"/>
      <c r="BG134" s="15"/>
      <c r="BH134" s="9"/>
      <c r="BI134" s="10"/>
      <c r="BJ134" s="9"/>
      <c r="BK134" s="3"/>
      <c r="BL134" s="15"/>
      <c r="BM134" s="15"/>
      <c r="BN134" s="9"/>
      <c r="BO134" s="10"/>
      <c r="BP134">
        <f t="shared" si="95"/>
        <v>0</v>
      </c>
      <c r="BQ134" s="93">
        <f t="shared" si="96"/>
        <v>0</v>
      </c>
      <c r="BR134" s="93">
        <f t="shared" si="97"/>
        <v>0</v>
      </c>
      <c r="BS134" s="93" t="e">
        <f>VLOOKUP(C134,'Koppeling locatie - aslocatie'!$A$2:$C$8139,2,FALSE)</f>
        <v>#N/A</v>
      </c>
      <c r="BT134" s="93" t="e">
        <f>VLOOKUP($BS134,aslocaties_v01!$C$3:$AA$349,MATCH($K$3/10,aslocaties_v01!$C$2:$X$2),FALSE)</f>
        <v>#N/A</v>
      </c>
      <c r="BU134" s="93" t="e">
        <f>VLOOKUP(BS134,aslocaties_v01!$C$3:$AA$349,MATCH($K$3,aslocaties_v01!$C$2:$X$2),FALSE)</f>
        <v>#N/A</v>
      </c>
      <c r="BV134" s="93" t="e">
        <f>VLOOKUP(BS134,aslocaties_v01!$C$3:$AA$349,MATCH($K$3*10,aslocaties_v01!$C$2:$X$2),FALSE)</f>
        <v>#N/A</v>
      </c>
      <c r="BW134" s="93" t="e">
        <f t="shared" si="98"/>
        <v>#N/A</v>
      </c>
      <c r="BX134" s="93" t="e">
        <f t="shared" si="99"/>
        <v>#N/A</v>
      </c>
      <c r="BY134" s="94">
        <f t="shared" si="100"/>
        <v>999</v>
      </c>
      <c r="BZ134" s="94">
        <f t="shared" si="101"/>
        <v>999</v>
      </c>
      <c r="CA134" s="94" t="e">
        <f t="shared" si="102"/>
        <v>#N/A</v>
      </c>
      <c r="CB134" t="e">
        <f t="shared" si="103"/>
        <v>#N/A</v>
      </c>
      <c r="CC134" s="58" t="e">
        <f t="shared" si="104"/>
        <v>#N/A</v>
      </c>
      <c r="CD134" s="95" t="e">
        <f t="shared" si="105"/>
        <v>#N/A</v>
      </c>
      <c r="CE134" s="96" t="b">
        <f t="shared" si="106"/>
        <v>1</v>
      </c>
      <c r="CF134" t="e">
        <f t="shared" si="107"/>
        <v>#DIV/0!</v>
      </c>
      <c r="CG134" t="e">
        <f t="shared" si="108"/>
        <v>#DIV/0!</v>
      </c>
      <c r="CH134" s="84" t="b">
        <f t="shared" si="109"/>
        <v>0</v>
      </c>
      <c r="CI134" t="str">
        <f t="shared" si="110"/>
        <v/>
      </c>
      <c r="CJ134" t="e">
        <f t="shared" si="111"/>
        <v>#DIV/0!</v>
      </c>
      <c r="CK134" t="b">
        <f t="shared" si="112"/>
        <v>1</v>
      </c>
      <c r="CL134" s="84" t="e">
        <f t="shared" si="113"/>
        <v>#DIV/0!</v>
      </c>
      <c r="CM134" t="e">
        <f t="shared" si="114"/>
        <v>#DIV/0!</v>
      </c>
      <c r="CN134" t="e">
        <f t="shared" si="115"/>
        <v>#DIV/0!</v>
      </c>
      <c r="CO134" s="84">
        <f t="shared" si="116"/>
        <v>-1</v>
      </c>
      <c r="CP134" t="b">
        <f t="shared" si="117"/>
        <v>1</v>
      </c>
      <c r="CQ134" s="96" t="b">
        <f t="shared" si="118"/>
        <v>1</v>
      </c>
      <c r="CR134" t="b">
        <f t="shared" si="119"/>
        <v>1</v>
      </c>
      <c r="CS134" t="b">
        <f t="shared" si="120"/>
        <v>1</v>
      </c>
      <c r="CT134" t="b">
        <f t="shared" si="121"/>
        <v>1</v>
      </c>
      <c r="CU134" t="b">
        <f t="shared" si="122"/>
        <v>1</v>
      </c>
      <c r="CV134" s="84" t="b">
        <f t="shared" si="123"/>
        <v>1</v>
      </c>
      <c r="CW134" t="b">
        <f t="shared" si="124"/>
        <v>1</v>
      </c>
      <c r="CX134" t="b">
        <f t="shared" si="125"/>
        <v>1</v>
      </c>
      <c r="CY134" t="b">
        <f t="shared" si="126"/>
        <v>1</v>
      </c>
      <c r="CZ134" t="b">
        <f t="shared" si="127"/>
        <v>1</v>
      </c>
      <c r="DA134" s="84">
        <f t="shared" si="128"/>
        <v>0</v>
      </c>
      <c r="DB134" t="e">
        <f t="shared" si="129"/>
        <v>#N/A</v>
      </c>
    </row>
    <row r="135" spans="1:106" ht="13.5" thickBot="1">
      <c r="A135" s="9">
        <v>887</v>
      </c>
      <c r="B135" s="3">
        <v>1</v>
      </c>
      <c r="C135" s="3" t="s">
        <v>2689</v>
      </c>
      <c r="D135" s="3" t="s">
        <v>12</v>
      </c>
      <c r="E135" s="3" t="s">
        <v>12</v>
      </c>
      <c r="F135" s="3">
        <v>108953.586</v>
      </c>
      <c r="G135" s="15">
        <v>426157.125</v>
      </c>
      <c r="H135" s="35" t="str">
        <f t="shared" si="87"/>
        <v>ja</v>
      </c>
      <c r="I135" s="155" t="s">
        <v>2402</v>
      </c>
      <c r="J135" s="20" t="s">
        <v>456</v>
      </c>
      <c r="K135" s="97">
        <v>10000</v>
      </c>
      <c r="L135" s="28">
        <f t="shared" si="6"/>
        <v>0.24</v>
      </c>
      <c r="M135" s="28">
        <f t="shared" si="93"/>
        <v>0</v>
      </c>
      <c r="N135" s="56">
        <f t="shared" si="88"/>
        <v>0</v>
      </c>
      <c r="O135" s="33">
        <f t="shared" si="94"/>
        <v>109.74965371243391</v>
      </c>
      <c r="P135" s="37">
        <f t="shared" si="89"/>
        <v>93.647658107390839</v>
      </c>
      <c r="Q135" s="9" t="s">
        <v>12</v>
      </c>
      <c r="R135" s="55" t="s">
        <v>12</v>
      </c>
      <c r="S135" s="55">
        <v>2.76</v>
      </c>
      <c r="T135" s="55">
        <v>2.871</v>
      </c>
      <c r="U135" s="55">
        <v>2.9769999999999999</v>
      </c>
      <c r="V135" s="3">
        <v>3.0939999999999999</v>
      </c>
      <c r="W135" s="3">
        <v>3.26</v>
      </c>
      <c r="X135" s="3" t="s">
        <v>12</v>
      </c>
      <c r="Y135" s="3">
        <v>3.6419999999999999</v>
      </c>
      <c r="Z135" s="15" t="s">
        <v>12</v>
      </c>
      <c r="AA135" s="10">
        <f t="shared" si="90"/>
        <v>3.26</v>
      </c>
      <c r="AB135" s="9">
        <f t="shared" si="91"/>
        <v>0.28299999999999992</v>
      </c>
      <c r="AC135" s="10">
        <f t="shared" si="92"/>
        <v>0.38200000000000012</v>
      </c>
      <c r="AD135" s="9"/>
      <c r="AE135" s="55"/>
      <c r="AF135" s="55"/>
      <c r="AG135" s="55"/>
      <c r="AH135" s="55"/>
      <c r="AI135" s="3"/>
      <c r="AJ135" s="3"/>
      <c r="AK135" s="3"/>
      <c r="AL135" s="3"/>
      <c r="AM135" s="15"/>
      <c r="AN135" s="10"/>
      <c r="AO135" s="9"/>
      <c r="AP135" s="10"/>
      <c r="AQ135" s="9"/>
      <c r="AR135" s="55"/>
      <c r="AS135" s="55"/>
      <c r="AT135" s="55"/>
      <c r="AU135" s="55"/>
      <c r="AV135" s="3"/>
      <c r="AW135" s="3"/>
      <c r="AX135" s="3"/>
      <c r="AY135" s="3"/>
      <c r="AZ135" s="15"/>
      <c r="BA135" s="10"/>
      <c r="BB135" s="9"/>
      <c r="BC135" s="10"/>
      <c r="BD135" s="9"/>
      <c r="BE135" s="3"/>
      <c r="BF135" s="15"/>
      <c r="BG135" s="15"/>
      <c r="BH135" s="9"/>
      <c r="BI135" s="10"/>
      <c r="BJ135" s="9"/>
      <c r="BK135" s="3"/>
      <c r="BL135" s="15"/>
      <c r="BM135" s="15"/>
      <c r="BN135" s="9"/>
      <c r="BO135" s="10"/>
      <c r="BP135">
        <f t="shared" si="95"/>
        <v>0</v>
      </c>
      <c r="BQ135" s="93">
        <f t="shared" si="96"/>
        <v>0</v>
      </c>
      <c r="BR135" s="93">
        <f t="shared" si="97"/>
        <v>0</v>
      </c>
      <c r="BS135" s="93" t="e">
        <f>VLOOKUP(C135,'Koppeling locatie - aslocatie'!$A$2:$C$8139,2,FALSE)</f>
        <v>#N/A</v>
      </c>
      <c r="BT135" s="93" t="e">
        <f>VLOOKUP($BS135,aslocaties_v01!$C$3:$AA$349,MATCH($K$3/10,aslocaties_v01!$C$2:$X$2),FALSE)</f>
        <v>#N/A</v>
      </c>
      <c r="BU135" s="93" t="e">
        <f>VLOOKUP(BS135,aslocaties_v01!$C$3:$AA$349,MATCH($K$3,aslocaties_v01!$C$2:$X$2),FALSE)</f>
        <v>#N/A</v>
      </c>
      <c r="BV135" s="93" t="e">
        <f>VLOOKUP(BS135,aslocaties_v01!$C$3:$AA$349,MATCH($K$3*10,aslocaties_v01!$C$2:$X$2),FALSE)</f>
        <v>#N/A</v>
      </c>
      <c r="BW135" s="93" t="e">
        <f t="shared" si="98"/>
        <v>#N/A</v>
      </c>
      <c r="BX135" s="93" t="e">
        <f t="shared" si="99"/>
        <v>#N/A</v>
      </c>
      <c r="BY135" s="94">
        <f t="shared" si="100"/>
        <v>999</v>
      </c>
      <c r="BZ135" s="94">
        <f t="shared" si="101"/>
        <v>999</v>
      </c>
      <c r="CA135" s="94" t="e">
        <f t="shared" si="102"/>
        <v>#N/A</v>
      </c>
      <c r="CB135" t="e">
        <f t="shared" si="103"/>
        <v>#N/A</v>
      </c>
      <c r="CC135" s="58" t="e">
        <f t="shared" si="104"/>
        <v>#N/A</v>
      </c>
      <c r="CD135" s="95" t="e">
        <f t="shared" si="105"/>
        <v>#N/A</v>
      </c>
      <c r="CE135" s="96" t="b">
        <f t="shared" si="106"/>
        <v>1</v>
      </c>
      <c r="CF135" t="e">
        <f t="shared" si="107"/>
        <v>#DIV/0!</v>
      </c>
      <c r="CG135" t="e">
        <f t="shared" si="108"/>
        <v>#DIV/0!</v>
      </c>
      <c r="CH135" s="84" t="b">
        <f t="shared" si="109"/>
        <v>0</v>
      </c>
      <c r="CI135" t="str">
        <f t="shared" si="110"/>
        <v/>
      </c>
      <c r="CJ135" t="e">
        <f t="shared" si="111"/>
        <v>#DIV/0!</v>
      </c>
      <c r="CK135" t="b">
        <f t="shared" si="112"/>
        <v>1</v>
      </c>
      <c r="CL135" s="84" t="e">
        <f t="shared" si="113"/>
        <v>#DIV/0!</v>
      </c>
      <c r="CM135" t="e">
        <f t="shared" si="114"/>
        <v>#DIV/0!</v>
      </c>
      <c r="CN135" t="e">
        <f t="shared" si="115"/>
        <v>#DIV/0!</v>
      </c>
      <c r="CO135" s="84">
        <f t="shared" si="116"/>
        <v>-1</v>
      </c>
      <c r="CP135" t="b">
        <f t="shared" si="117"/>
        <v>1</v>
      </c>
      <c r="CQ135" s="96" t="b">
        <f t="shared" si="118"/>
        <v>1</v>
      </c>
      <c r="CR135" t="b">
        <f t="shared" si="119"/>
        <v>1</v>
      </c>
      <c r="CS135" t="b">
        <f t="shared" si="120"/>
        <v>1</v>
      </c>
      <c r="CT135" t="b">
        <f t="shared" si="121"/>
        <v>1</v>
      </c>
      <c r="CU135" t="b">
        <f t="shared" si="122"/>
        <v>1</v>
      </c>
      <c r="CV135" s="84" t="b">
        <f t="shared" si="123"/>
        <v>1</v>
      </c>
      <c r="CW135" t="b">
        <f t="shared" si="124"/>
        <v>1</v>
      </c>
      <c r="CX135" t="b">
        <f t="shared" si="125"/>
        <v>1</v>
      </c>
      <c r="CY135" t="b">
        <f t="shared" si="126"/>
        <v>1</v>
      </c>
      <c r="CZ135" t="b">
        <f t="shared" si="127"/>
        <v>1</v>
      </c>
      <c r="DA135" s="84">
        <f t="shared" si="128"/>
        <v>0</v>
      </c>
      <c r="DB135" t="e">
        <f t="shared" si="129"/>
        <v>#N/A</v>
      </c>
    </row>
    <row r="136" spans="1:106" ht="13.5" thickBot="1">
      <c r="A136" s="9">
        <v>888</v>
      </c>
      <c r="B136" s="3">
        <v>1</v>
      </c>
      <c r="C136" s="3" t="s">
        <v>2690</v>
      </c>
      <c r="D136" s="3" t="s">
        <v>12</v>
      </c>
      <c r="E136" s="3" t="s">
        <v>12</v>
      </c>
      <c r="F136" s="3">
        <v>108860.016</v>
      </c>
      <c r="G136" s="15">
        <v>426160.93800000002</v>
      </c>
      <c r="H136" s="35" t="str">
        <f t="shared" si="87"/>
        <v>ja</v>
      </c>
      <c r="I136" s="155" t="s">
        <v>2402</v>
      </c>
      <c r="J136" s="20" t="s">
        <v>456</v>
      </c>
      <c r="K136" s="97">
        <v>10000</v>
      </c>
      <c r="L136" s="28">
        <f t="shared" si="6"/>
        <v>0.24</v>
      </c>
      <c r="M136" s="28">
        <f t="shared" si="93"/>
        <v>0</v>
      </c>
      <c r="N136" s="56">
        <f t="shared" si="88"/>
        <v>0</v>
      </c>
      <c r="O136" s="33">
        <f t="shared" si="94"/>
        <v>93.647658107390839</v>
      </c>
      <c r="P136" s="37">
        <f t="shared" si="89"/>
        <v>94.163720073077471</v>
      </c>
      <c r="Q136" s="9" t="s">
        <v>12</v>
      </c>
      <c r="R136" s="55" t="s">
        <v>12</v>
      </c>
      <c r="S136" s="55">
        <v>2.758</v>
      </c>
      <c r="T136" s="55">
        <v>2.8679999999999999</v>
      </c>
      <c r="U136" s="55">
        <v>2.9729999999999999</v>
      </c>
      <c r="V136" s="3">
        <v>3.089</v>
      </c>
      <c r="W136" s="3">
        <v>3.254</v>
      </c>
      <c r="X136" s="3" t="s">
        <v>12</v>
      </c>
      <c r="Y136" s="3">
        <v>3.637</v>
      </c>
      <c r="Z136" s="15" t="s">
        <v>12</v>
      </c>
      <c r="AA136" s="10">
        <f t="shared" si="90"/>
        <v>3.254</v>
      </c>
      <c r="AB136" s="9">
        <f t="shared" si="91"/>
        <v>0.28100000000000014</v>
      </c>
      <c r="AC136" s="10">
        <f t="shared" si="92"/>
        <v>0.38300000000000001</v>
      </c>
      <c r="AD136" s="9"/>
      <c r="AE136" s="55"/>
      <c r="AF136" s="55"/>
      <c r="AG136" s="55"/>
      <c r="AH136" s="55"/>
      <c r="AI136" s="3"/>
      <c r="AJ136" s="3"/>
      <c r="AK136" s="3"/>
      <c r="AL136" s="3"/>
      <c r="AM136" s="15"/>
      <c r="AN136" s="10"/>
      <c r="AO136" s="9"/>
      <c r="AP136" s="10"/>
      <c r="AQ136" s="9"/>
      <c r="AR136" s="55"/>
      <c r="AS136" s="55"/>
      <c r="AT136" s="55"/>
      <c r="AU136" s="55"/>
      <c r="AV136" s="3"/>
      <c r="AW136" s="3"/>
      <c r="AX136" s="3"/>
      <c r="AY136" s="3"/>
      <c r="AZ136" s="15"/>
      <c r="BA136" s="10"/>
      <c r="BB136" s="9"/>
      <c r="BC136" s="10"/>
      <c r="BD136" s="9"/>
      <c r="BE136" s="3"/>
      <c r="BF136" s="15"/>
      <c r="BG136" s="15"/>
      <c r="BH136" s="9"/>
      <c r="BI136" s="10"/>
      <c r="BJ136" s="9"/>
      <c r="BK136" s="3"/>
      <c r="BL136" s="15"/>
      <c r="BM136" s="15"/>
      <c r="BN136" s="9"/>
      <c r="BO136" s="10"/>
      <c r="BP136">
        <f t="shared" si="95"/>
        <v>0</v>
      </c>
      <c r="BQ136" s="93">
        <f t="shared" si="96"/>
        <v>0</v>
      </c>
      <c r="BR136" s="93">
        <f t="shared" si="97"/>
        <v>0</v>
      </c>
      <c r="BS136" s="93" t="e">
        <f>VLOOKUP(C136,'Koppeling locatie - aslocatie'!$A$2:$C$8139,2,FALSE)</f>
        <v>#N/A</v>
      </c>
      <c r="BT136" s="93" t="e">
        <f>VLOOKUP($BS136,aslocaties_v01!$C$3:$AA$349,MATCH($K$3/10,aslocaties_v01!$C$2:$X$2),FALSE)</f>
        <v>#N/A</v>
      </c>
      <c r="BU136" s="93" t="e">
        <f>VLOOKUP(BS136,aslocaties_v01!$C$3:$AA$349,MATCH($K$3,aslocaties_v01!$C$2:$X$2),FALSE)</f>
        <v>#N/A</v>
      </c>
      <c r="BV136" s="93" t="e">
        <f>VLOOKUP(BS136,aslocaties_v01!$C$3:$AA$349,MATCH($K$3*10,aslocaties_v01!$C$2:$X$2),FALSE)</f>
        <v>#N/A</v>
      </c>
      <c r="BW136" s="93" t="e">
        <f t="shared" si="98"/>
        <v>#N/A</v>
      </c>
      <c r="BX136" s="93" t="e">
        <f t="shared" si="99"/>
        <v>#N/A</v>
      </c>
      <c r="BY136" s="94">
        <f t="shared" si="100"/>
        <v>999</v>
      </c>
      <c r="BZ136" s="94">
        <f t="shared" si="101"/>
        <v>999</v>
      </c>
      <c r="CA136" s="94" t="e">
        <f t="shared" si="102"/>
        <v>#N/A</v>
      </c>
      <c r="CB136" t="e">
        <f t="shared" si="103"/>
        <v>#N/A</v>
      </c>
      <c r="CC136" s="58" t="e">
        <f t="shared" si="104"/>
        <v>#N/A</v>
      </c>
      <c r="CD136" s="95" t="e">
        <f t="shared" si="105"/>
        <v>#N/A</v>
      </c>
      <c r="CE136" s="96" t="b">
        <f t="shared" si="106"/>
        <v>1</v>
      </c>
      <c r="CF136" t="e">
        <f t="shared" si="107"/>
        <v>#DIV/0!</v>
      </c>
      <c r="CG136" t="e">
        <f t="shared" si="108"/>
        <v>#DIV/0!</v>
      </c>
      <c r="CH136" s="84" t="b">
        <f t="shared" si="109"/>
        <v>0</v>
      </c>
      <c r="CI136" t="str">
        <f t="shared" si="110"/>
        <v/>
      </c>
      <c r="CJ136" t="e">
        <f t="shared" si="111"/>
        <v>#DIV/0!</v>
      </c>
      <c r="CK136" t="b">
        <f t="shared" si="112"/>
        <v>1</v>
      </c>
      <c r="CL136" s="84" t="e">
        <f t="shared" si="113"/>
        <v>#DIV/0!</v>
      </c>
      <c r="CM136" t="e">
        <f t="shared" si="114"/>
        <v>#DIV/0!</v>
      </c>
      <c r="CN136" t="e">
        <f t="shared" si="115"/>
        <v>#DIV/0!</v>
      </c>
      <c r="CO136" s="84">
        <f t="shared" si="116"/>
        <v>-1</v>
      </c>
      <c r="CP136" t="b">
        <f t="shared" si="117"/>
        <v>1</v>
      </c>
      <c r="CQ136" s="96" t="b">
        <f t="shared" si="118"/>
        <v>1</v>
      </c>
      <c r="CR136" t="b">
        <f t="shared" si="119"/>
        <v>1</v>
      </c>
      <c r="CS136" t="b">
        <f t="shared" si="120"/>
        <v>1</v>
      </c>
      <c r="CT136" t="b">
        <f t="shared" si="121"/>
        <v>1</v>
      </c>
      <c r="CU136" t="b">
        <f t="shared" si="122"/>
        <v>1</v>
      </c>
      <c r="CV136" s="84" t="b">
        <f t="shared" si="123"/>
        <v>1</v>
      </c>
      <c r="CW136" t="b">
        <f t="shared" si="124"/>
        <v>1</v>
      </c>
      <c r="CX136" t="b">
        <f t="shared" si="125"/>
        <v>1</v>
      </c>
      <c r="CY136" t="b">
        <f t="shared" si="126"/>
        <v>1</v>
      </c>
      <c r="CZ136" t="b">
        <f t="shared" si="127"/>
        <v>1</v>
      </c>
      <c r="DA136" s="84">
        <f t="shared" si="128"/>
        <v>0</v>
      </c>
      <c r="DB136" t="e">
        <f t="shared" si="129"/>
        <v>#N/A</v>
      </c>
    </row>
    <row r="137" spans="1:106" ht="13.5" thickBot="1">
      <c r="A137" s="9">
        <v>889</v>
      </c>
      <c r="B137" s="3">
        <v>1</v>
      </c>
      <c r="C137" s="3" t="s">
        <v>2691</v>
      </c>
      <c r="D137" s="3" t="s">
        <v>12</v>
      </c>
      <c r="E137" s="3" t="s">
        <v>12</v>
      </c>
      <c r="F137" s="3">
        <v>108765.969</v>
      </c>
      <c r="G137" s="15">
        <v>426165.625</v>
      </c>
      <c r="H137" s="35" t="str">
        <f t="shared" si="87"/>
        <v>ja</v>
      </c>
      <c r="I137" s="155" t="s">
        <v>2402</v>
      </c>
      <c r="J137" s="20" t="s">
        <v>456</v>
      </c>
      <c r="K137" s="97">
        <v>10000</v>
      </c>
      <c r="L137" s="28">
        <f t="shared" si="6"/>
        <v>0.24</v>
      </c>
      <c r="M137" s="28">
        <f t="shared" si="93"/>
        <v>0</v>
      </c>
      <c r="N137" s="56">
        <f t="shared" si="88"/>
        <v>0</v>
      </c>
      <c r="O137" s="33">
        <f t="shared" si="94"/>
        <v>94.163720073077471</v>
      </c>
      <c r="P137" s="37">
        <f t="shared" si="89"/>
        <v>98.915559160321024</v>
      </c>
      <c r="Q137" s="9" t="s">
        <v>12</v>
      </c>
      <c r="R137" s="55" t="s">
        <v>12</v>
      </c>
      <c r="S137" s="55">
        <v>2.758</v>
      </c>
      <c r="T137" s="55">
        <v>2.8690000000000002</v>
      </c>
      <c r="U137" s="55">
        <v>2.9740000000000002</v>
      </c>
      <c r="V137" s="3">
        <v>3.09</v>
      </c>
      <c r="W137" s="3">
        <v>3.2549999999999999</v>
      </c>
      <c r="X137" s="3" t="s">
        <v>12</v>
      </c>
      <c r="Y137" s="3">
        <v>3.637</v>
      </c>
      <c r="Z137" s="15" t="s">
        <v>12</v>
      </c>
      <c r="AA137" s="10">
        <f t="shared" si="90"/>
        <v>3.2549999999999999</v>
      </c>
      <c r="AB137" s="9">
        <f t="shared" si="91"/>
        <v>0.28099999999999969</v>
      </c>
      <c r="AC137" s="10">
        <f t="shared" si="92"/>
        <v>0.38200000000000012</v>
      </c>
      <c r="AD137" s="9"/>
      <c r="AE137" s="55"/>
      <c r="AF137" s="55"/>
      <c r="AG137" s="55"/>
      <c r="AH137" s="55"/>
      <c r="AI137" s="3"/>
      <c r="AJ137" s="3"/>
      <c r="AK137" s="3"/>
      <c r="AL137" s="3"/>
      <c r="AM137" s="15"/>
      <c r="AN137" s="10"/>
      <c r="AO137" s="9"/>
      <c r="AP137" s="10"/>
      <c r="AQ137" s="9"/>
      <c r="AR137" s="55"/>
      <c r="AS137" s="55"/>
      <c r="AT137" s="55"/>
      <c r="AU137" s="55"/>
      <c r="AV137" s="3"/>
      <c r="AW137" s="3"/>
      <c r="AX137" s="3"/>
      <c r="AY137" s="3"/>
      <c r="AZ137" s="15"/>
      <c r="BA137" s="10"/>
      <c r="BB137" s="9"/>
      <c r="BC137" s="10"/>
      <c r="BD137" s="9"/>
      <c r="BE137" s="3"/>
      <c r="BF137" s="15"/>
      <c r="BG137" s="15"/>
      <c r="BH137" s="9"/>
      <c r="BI137" s="10"/>
      <c r="BJ137" s="9"/>
      <c r="BK137" s="3"/>
      <c r="BL137" s="15"/>
      <c r="BM137" s="15"/>
      <c r="BN137" s="9"/>
      <c r="BO137" s="10"/>
      <c r="BP137">
        <f t="shared" si="95"/>
        <v>0</v>
      </c>
      <c r="BQ137" s="93">
        <f t="shared" si="96"/>
        <v>0</v>
      </c>
      <c r="BR137" s="93">
        <f t="shared" si="97"/>
        <v>0</v>
      </c>
      <c r="BS137" s="93" t="e">
        <f>VLOOKUP(C137,'Koppeling locatie - aslocatie'!$A$2:$C$8139,2,FALSE)</f>
        <v>#N/A</v>
      </c>
      <c r="BT137" s="93" t="e">
        <f>VLOOKUP($BS137,aslocaties_v01!$C$3:$AA$349,MATCH($K$3/10,aslocaties_v01!$C$2:$X$2),FALSE)</f>
        <v>#N/A</v>
      </c>
      <c r="BU137" s="93" t="e">
        <f>VLOOKUP(BS137,aslocaties_v01!$C$3:$AA$349,MATCH($K$3,aslocaties_v01!$C$2:$X$2),FALSE)</f>
        <v>#N/A</v>
      </c>
      <c r="BV137" s="93" t="e">
        <f>VLOOKUP(BS137,aslocaties_v01!$C$3:$AA$349,MATCH($K$3*10,aslocaties_v01!$C$2:$X$2),FALSE)</f>
        <v>#N/A</v>
      </c>
      <c r="BW137" s="93" t="e">
        <f t="shared" si="98"/>
        <v>#N/A</v>
      </c>
      <c r="BX137" s="93" t="e">
        <f t="shared" si="99"/>
        <v>#N/A</v>
      </c>
      <c r="BY137" s="94">
        <f t="shared" si="100"/>
        <v>999</v>
      </c>
      <c r="BZ137" s="94">
        <f t="shared" si="101"/>
        <v>999</v>
      </c>
      <c r="CA137" s="94" t="e">
        <f t="shared" si="102"/>
        <v>#N/A</v>
      </c>
      <c r="CB137" t="e">
        <f t="shared" si="103"/>
        <v>#N/A</v>
      </c>
      <c r="CC137" s="58" t="e">
        <f t="shared" si="104"/>
        <v>#N/A</v>
      </c>
      <c r="CD137" s="95" t="e">
        <f t="shared" si="105"/>
        <v>#N/A</v>
      </c>
      <c r="CE137" s="96" t="b">
        <f t="shared" si="106"/>
        <v>1</v>
      </c>
      <c r="CF137" t="e">
        <f t="shared" si="107"/>
        <v>#DIV/0!</v>
      </c>
      <c r="CG137" t="e">
        <f t="shared" si="108"/>
        <v>#DIV/0!</v>
      </c>
      <c r="CH137" s="84" t="b">
        <f t="shared" si="109"/>
        <v>0</v>
      </c>
      <c r="CI137" t="str">
        <f t="shared" si="110"/>
        <v/>
      </c>
      <c r="CJ137" t="e">
        <f t="shared" si="111"/>
        <v>#DIV/0!</v>
      </c>
      <c r="CK137" t="b">
        <f t="shared" si="112"/>
        <v>1</v>
      </c>
      <c r="CL137" s="84" t="e">
        <f t="shared" si="113"/>
        <v>#DIV/0!</v>
      </c>
      <c r="CM137" t="e">
        <f t="shared" si="114"/>
        <v>#DIV/0!</v>
      </c>
      <c r="CN137" t="e">
        <f t="shared" si="115"/>
        <v>#DIV/0!</v>
      </c>
      <c r="CO137" s="84">
        <f t="shared" si="116"/>
        <v>-1</v>
      </c>
      <c r="CP137" t="b">
        <f t="shared" si="117"/>
        <v>1</v>
      </c>
      <c r="CQ137" s="96" t="b">
        <f t="shared" si="118"/>
        <v>1</v>
      </c>
      <c r="CR137" t="b">
        <f t="shared" si="119"/>
        <v>1</v>
      </c>
      <c r="CS137" t="b">
        <f t="shared" si="120"/>
        <v>1</v>
      </c>
      <c r="CT137" t="b">
        <f t="shared" si="121"/>
        <v>1</v>
      </c>
      <c r="CU137" t="b">
        <f t="shared" si="122"/>
        <v>1</v>
      </c>
      <c r="CV137" s="84" t="b">
        <f t="shared" si="123"/>
        <v>1</v>
      </c>
      <c r="CW137" t="b">
        <f t="shared" si="124"/>
        <v>1</v>
      </c>
      <c r="CX137" t="b">
        <f t="shared" si="125"/>
        <v>1</v>
      </c>
      <c r="CY137" t="b">
        <f t="shared" si="126"/>
        <v>1</v>
      </c>
      <c r="CZ137" t="b">
        <f t="shared" si="127"/>
        <v>1</v>
      </c>
      <c r="DA137" s="84">
        <f t="shared" si="128"/>
        <v>0</v>
      </c>
      <c r="DB137" t="e">
        <f t="shared" si="129"/>
        <v>#N/A</v>
      </c>
    </row>
    <row r="138" spans="1:106" ht="13.5" thickBot="1">
      <c r="A138" s="9">
        <v>890</v>
      </c>
      <c r="B138" s="3">
        <v>1</v>
      </c>
      <c r="C138" s="3" t="s">
        <v>2692</v>
      </c>
      <c r="D138" s="3" t="s">
        <v>12</v>
      </c>
      <c r="E138" s="3" t="s">
        <v>12</v>
      </c>
      <c r="F138" s="3">
        <v>108669.531</v>
      </c>
      <c r="G138" s="15">
        <v>426143.625</v>
      </c>
      <c r="H138" s="35" t="str">
        <f t="shared" si="87"/>
        <v>ja</v>
      </c>
      <c r="I138" s="155" t="s">
        <v>2402</v>
      </c>
      <c r="J138" s="20" t="s">
        <v>456</v>
      </c>
      <c r="K138" s="97">
        <v>10000</v>
      </c>
      <c r="L138" s="28">
        <f t="shared" si="6"/>
        <v>0.24</v>
      </c>
      <c r="M138" s="28">
        <f t="shared" si="93"/>
        <v>0</v>
      </c>
      <c r="N138" s="56">
        <f t="shared" si="88"/>
        <v>0</v>
      </c>
      <c r="O138" s="33">
        <f t="shared" si="94"/>
        <v>98.915559160321024</v>
      </c>
      <c r="P138" s="37">
        <f t="shared" si="89"/>
        <v>99.990742861523131</v>
      </c>
      <c r="Q138" s="9" t="s">
        <v>12</v>
      </c>
      <c r="R138" s="55" t="s">
        <v>12</v>
      </c>
      <c r="S138" s="55">
        <v>2.758</v>
      </c>
      <c r="T138" s="55">
        <v>2.8679999999999999</v>
      </c>
      <c r="U138" s="55">
        <v>2.9729999999999999</v>
      </c>
      <c r="V138" s="3">
        <v>3.089</v>
      </c>
      <c r="W138" s="3">
        <v>3.254</v>
      </c>
      <c r="X138" s="3" t="s">
        <v>12</v>
      </c>
      <c r="Y138" s="3">
        <v>3.6360000000000001</v>
      </c>
      <c r="Z138" s="15" t="s">
        <v>12</v>
      </c>
      <c r="AA138" s="10">
        <f t="shared" si="90"/>
        <v>3.254</v>
      </c>
      <c r="AB138" s="9">
        <f t="shared" si="91"/>
        <v>0.28100000000000014</v>
      </c>
      <c r="AC138" s="10">
        <f t="shared" si="92"/>
        <v>0.38200000000000012</v>
      </c>
      <c r="AD138" s="9"/>
      <c r="AE138" s="55"/>
      <c r="AF138" s="55"/>
      <c r="AG138" s="55"/>
      <c r="AH138" s="55"/>
      <c r="AI138" s="3"/>
      <c r="AJ138" s="3"/>
      <c r="AK138" s="3"/>
      <c r="AL138" s="3"/>
      <c r="AM138" s="15"/>
      <c r="AN138" s="10"/>
      <c r="AO138" s="9"/>
      <c r="AP138" s="10"/>
      <c r="AQ138" s="9"/>
      <c r="AR138" s="55"/>
      <c r="AS138" s="55"/>
      <c r="AT138" s="55"/>
      <c r="AU138" s="55"/>
      <c r="AV138" s="3"/>
      <c r="AW138" s="3"/>
      <c r="AX138" s="3"/>
      <c r="AY138" s="3"/>
      <c r="AZ138" s="15"/>
      <c r="BA138" s="10"/>
      <c r="BB138" s="9"/>
      <c r="BC138" s="10"/>
      <c r="BD138" s="9"/>
      <c r="BE138" s="3"/>
      <c r="BF138" s="15"/>
      <c r="BG138" s="15"/>
      <c r="BH138" s="9"/>
      <c r="BI138" s="10"/>
      <c r="BJ138" s="9"/>
      <c r="BK138" s="3"/>
      <c r="BL138" s="15"/>
      <c r="BM138" s="15"/>
      <c r="BN138" s="9"/>
      <c r="BO138" s="10"/>
      <c r="BP138">
        <f t="shared" si="95"/>
        <v>0</v>
      </c>
      <c r="BQ138" s="93">
        <f t="shared" si="96"/>
        <v>0</v>
      </c>
      <c r="BR138" s="93">
        <f t="shared" si="97"/>
        <v>0</v>
      </c>
      <c r="BS138" s="93" t="e">
        <f>VLOOKUP(C138,'Koppeling locatie - aslocatie'!$A$2:$C$8139,2,FALSE)</f>
        <v>#N/A</v>
      </c>
      <c r="BT138" s="93" t="e">
        <f>VLOOKUP($BS138,aslocaties_v01!$C$3:$AA$349,MATCH($K$3/10,aslocaties_v01!$C$2:$X$2),FALSE)</f>
        <v>#N/A</v>
      </c>
      <c r="BU138" s="93" t="e">
        <f>VLOOKUP(BS138,aslocaties_v01!$C$3:$AA$349,MATCH($K$3,aslocaties_v01!$C$2:$X$2),FALSE)</f>
        <v>#N/A</v>
      </c>
      <c r="BV138" s="93" t="e">
        <f>VLOOKUP(BS138,aslocaties_v01!$C$3:$AA$349,MATCH($K$3*10,aslocaties_v01!$C$2:$X$2),FALSE)</f>
        <v>#N/A</v>
      </c>
      <c r="BW138" s="93" t="e">
        <f t="shared" si="98"/>
        <v>#N/A</v>
      </c>
      <c r="BX138" s="93" t="e">
        <f t="shared" si="99"/>
        <v>#N/A</v>
      </c>
      <c r="BY138" s="94">
        <f t="shared" si="100"/>
        <v>999</v>
      </c>
      <c r="BZ138" s="94">
        <f t="shared" si="101"/>
        <v>999</v>
      </c>
      <c r="CA138" s="94" t="e">
        <f t="shared" si="102"/>
        <v>#N/A</v>
      </c>
      <c r="CB138" t="e">
        <f t="shared" si="103"/>
        <v>#N/A</v>
      </c>
      <c r="CC138" s="58" t="e">
        <f t="shared" si="104"/>
        <v>#N/A</v>
      </c>
      <c r="CD138" s="95" t="e">
        <f t="shared" si="105"/>
        <v>#N/A</v>
      </c>
      <c r="CE138" s="96" t="b">
        <f t="shared" si="106"/>
        <v>1</v>
      </c>
      <c r="CF138" t="e">
        <f t="shared" si="107"/>
        <v>#DIV/0!</v>
      </c>
      <c r="CG138" t="e">
        <f t="shared" si="108"/>
        <v>#DIV/0!</v>
      </c>
      <c r="CH138" s="84" t="b">
        <f t="shared" si="109"/>
        <v>0</v>
      </c>
      <c r="CI138" t="str">
        <f t="shared" si="110"/>
        <v/>
      </c>
      <c r="CJ138" t="e">
        <f t="shared" si="111"/>
        <v>#DIV/0!</v>
      </c>
      <c r="CK138" t="b">
        <f t="shared" si="112"/>
        <v>1</v>
      </c>
      <c r="CL138" s="84" t="e">
        <f t="shared" si="113"/>
        <v>#DIV/0!</v>
      </c>
      <c r="CM138" t="e">
        <f t="shared" si="114"/>
        <v>#DIV/0!</v>
      </c>
      <c r="CN138" t="e">
        <f t="shared" si="115"/>
        <v>#DIV/0!</v>
      </c>
      <c r="CO138" s="84">
        <f t="shared" si="116"/>
        <v>-1</v>
      </c>
      <c r="CP138" t="b">
        <f t="shared" si="117"/>
        <v>1</v>
      </c>
      <c r="CQ138" s="96" t="b">
        <f t="shared" si="118"/>
        <v>1</v>
      </c>
      <c r="CR138" t="b">
        <f t="shared" si="119"/>
        <v>1</v>
      </c>
      <c r="CS138" t="b">
        <f t="shared" si="120"/>
        <v>1</v>
      </c>
      <c r="CT138" t="b">
        <f t="shared" si="121"/>
        <v>1</v>
      </c>
      <c r="CU138" t="b">
        <f t="shared" si="122"/>
        <v>1</v>
      </c>
      <c r="CV138" s="84" t="b">
        <f t="shared" si="123"/>
        <v>1</v>
      </c>
      <c r="CW138" t="b">
        <f t="shared" si="124"/>
        <v>1</v>
      </c>
      <c r="CX138" t="b">
        <f t="shared" si="125"/>
        <v>1</v>
      </c>
      <c r="CY138" t="b">
        <f t="shared" si="126"/>
        <v>1</v>
      </c>
      <c r="CZ138" t="b">
        <f t="shared" si="127"/>
        <v>1</v>
      </c>
      <c r="DA138" s="84">
        <f t="shared" si="128"/>
        <v>0</v>
      </c>
      <c r="DB138" t="e">
        <f t="shared" si="129"/>
        <v>#N/A</v>
      </c>
    </row>
    <row r="139" spans="1:106" ht="13.5" thickBot="1">
      <c r="A139" s="9">
        <v>891</v>
      </c>
      <c r="B139" s="3">
        <v>1</v>
      </c>
      <c r="C139" s="3" t="s">
        <v>2693</v>
      </c>
      <c r="D139" s="3" t="s">
        <v>12</v>
      </c>
      <c r="E139" s="3" t="s">
        <v>12</v>
      </c>
      <c r="F139" s="3">
        <v>108572.148</v>
      </c>
      <c r="G139" s="15">
        <v>426120.93800000002</v>
      </c>
      <c r="H139" s="35" t="str">
        <f t="shared" si="87"/>
        <v>ja</v>
      </c>
      <c r="I139" s="155" t="s">
        <v>2402</v>
      </c>
      <c r="J139" s="20" t="s">
        <v>456</v>
      </c>
      <c r="K139" s="97">
        <v>10000</v>
      </c>
      <c r="L139" s="28">
        <f t="shared" si="6"/>
        <v>0.24</v>
      </c>
      <c r="M139" s="28">
        <f t="shared" si="93"/>
        <v>0</v>
      </c>
      <c r="N139" s="56">
        <f t="shared" si="88"/>
        <v>0</v>
      </c>
      <c r="O139" s="33">
        <f t="shared" si="94"/>
        <v>99.990742861523131</v>
      </c>
      <c r="P139" s="37">
        <f t="shared" si="89"/>
        <v>48.080415815585141</v>
      </c>
      <c r="Q139" s="9" t="s">
        <v>12</v>
      </c>
      <c r="R139" s="55" t="s">
        <v>12</v>
      </c>
      <c r="S139" s="55">
        <v>2.758</v>
      </c>
      <c r="T139" s="55">
        <v>2.8690000000000002</v>
      </c>
      <c r="U139" s="55">
        <v>2.9729999999999999</v>
      </c>
      <c r="V139" s="3">
        <v>3.09</v>
      </c>
      <c r="W139" s="3">
        <v>3.2549999999999999</v>
      </c>
      <c r="X139" s="3" t="s">
        <v>12</v>
      </c>
      <c r="Y139" s="3">
        <v>3.6360000000000001</v>
      </c>
      <c r="Z139" s="15" t="s">
        <v>12</v>
      </c>
      <c r="AA139" s="10">
        <f t="shared" si="90"/>
        <v>3.2549999999999999</v>
      </c>
      <c r="AB139" s="9">
        <f t="shared" si="91"/>
        <v>0.28200000000000003</v>
      </c>
      <c r="AC139" s="10">
        <f t="shared" si="92"/>
        <v>0.38100000000000023</v>
      </c>
      <c r="AD139" s="9"/>
      <c r="AE139" s="55"/>
      <c r="AF139" s="55"/>
      <c r="AG139" s="55"/>
      <c r="AH139" s="55"/>
      <c r="AI139" s="3"/>
      <c r="AJ139" s="3"/>
      <c r="AK139" s="3"/>
      <c r="AL139" s="3"/>
      <c r="AM139" s="15"/>
      <c r="AN139" s="10"/>
      <c r="AO139" s="9"/>
      <c r="AP139" s="10"/>
      <c r="AQ139" s="9"/>
      <c r="AR139" s="55"/>
      <c r="AS139" s="55"/>
      <c r="AT139" s="55"/>
      <c r="AU139" s="55"/>
      <c r="AV139" s="3"/>
      <c r="AW139" s="3"/>
      <c r="AX139" s="3"/>
      <c r="AY139" s="3"/>
      <c r="AZ139" s="15"/>
      <c r="BA139" s="10"/>
      <c r="BB139" s="9"/>
      <c r="BC139" s="10"/>
      <c r="BD139" s="9"/>
      <c r="BE139" s="3"/>
      <c r="BF139" s="15"/>
      <c r="BG139" s="15"/>
      <c r="BH139" s="9"/>
      <c r="BI139" s="10"/>
      <c r="BJ139" s="9"/>
      <c r="BK139" s="3"/>
      <c r="BL139" s="15"/>
      <c r="BM139" s="15"/>
      <c r="BN139" s="9"/>
      <c r="BO139" s="10"/>
      <c r="BP139">
        <f t="shared" si="95"/>
        <v>0</v>
      </c>
      <c r="BQ139" s="93">
        <f t="shared" si="96"/>
        <v>0</v>
      </c>
      <c r="BR139" s="93">
        <f t="shared" si="97"/>
        <v>0</v>
      </c>
      <c r="BS139" s="93" t="e">
        <f>VLOOKUP(C139,'Koppeling locatie - aslocatie'!$A$2:$C$8139,2,FALSE)</f>
        <v>#N/A</v>
      </c>
      <c r="BT139" s="93" t="e">
        <f>VLOOKUP($BS139,aslocaties_v01!$C$3:$AA$349,MATCH($K$3/10,aslocaties_v01!$C$2:$X$2),FALSE)</f>
        <v>#N/A</v>
      </c>
      <c r="BU139" s="93" t="e">
        <f>VLOOKUP(BS139,aslocaties_v01!$C$3:$AA$349,MATCH($K$3,aslocaties_v01!$C$2:$X$2),FALSE)</f>
        <v>#N/A</v>
      </c>
      <c r="BV139" s="93" t="e">
        <f>VLOOKUP(BS139,aslocaties_v01!$C$3:$AA$349,MATCH($K$3*10,aslocaties_v01!$C$2:$X$2),FALSE)</f>
        <v>#N/A</v>
      </c>
      <c r="BW139" s="93" t="e">
        <f t="shared" si="98"/>
        <v>#N/A</v>
      </c>
      <c r="BX139" s="93" t="e">
        <f t="shared" si="99"/>
        <v>#N/A</v>
      </c>
      <c r="BY139" s="94">
        <f t="shared" si="100"/>
        <v>999</v>
      </c>
      <c r="BZ139" s="94">
        <f t="shared" si="101"/>
        <v>999</v>
      </c>
      <c r="CA139" s="94" t="e">
        <f t="shared" si="102"/>
        <v>#N/A</v>
      </c>
      <c r="CB139" t="e">
        <f t="shared" si="103"/>
        <v>#N/A</v>
      </c>
      <c r="CC139" s="58" t="e">
        <f t="shared" si="104"/>
        <v>#N/A</v>
      </c>
      <c r="CD139" s="95" t="e">
        <f t="shared" si="105"/>
        <v>#N/A</v>
      </c>
      <c r="CE139" s="96" t="b">
        <f t="shared" si="106"/>
        <v>1</v>
      </c>
      <c r="CF139" t="e">
        <f t="shared" si="107"/>
        <v>#DIV/0!</v>
      </c>
      <c r="CG139" t="e">
        <f t="shared" si="108"/>
        <v>#DIV/0!</v>
      </c>
      <c r="CH139" s="84" t="b">
        <f t="shared" si="109"/>
        <v>0</v>
      </c>
      <c r="CI139" t="str">
        <f t="shared" si="110"/>
        <v/>
      </c>
      <c r="CJ139" t="e">
        <f t="shared" si="111"/>
        <v>#DIV/0!</v>
      </c>
      <c r="CK139" t="b">
        <f t="shared" si="112"/>
        <v>1</v>
      </c>
      <c r="CL139" s="84" t="e">
        <f t="shared" si="113"/>
        <v>#DIV/0!</v>
      </c>
      <c r="CM139" t="e">
        <f t="shared" si="114"/>
        <v>#DIV/0!</v>
      </c>
      <c r="CN139" t="e">
        <f t="shared" si="115"/>
        <v>#DIV/0!</v>
      </c>
      <c r="CO139" s="84">
        <f t="shared" si="116"/>
        <v>-1</v>
      </c>
      <c r="CP139" t="b">
        <f t="shared" si="117"/>
        <v>1</v>
      </c>
      <c r="CQ139" s="96" t="b">
        <f t="shared" si="118"/>
        <v>1</v>
      </c>
      <c r="CR139" t="b">
        <f t="shared" si="119"/>
        <v>1</v>
      </c>
      <c r="CS139" t="b">
        <f t="shared" si="120"/>
        <v>1</v>
      </c>
      <c r="CT139" t="b">
        <f t="shared" si="121"/>
        <v>1</v>
      </c>
      <c r="CU139" t="b">
        <f t="shared" si="122"/>
        <v>1</v>
      </c>
      <c r="CV139" s="84" t="b">
        <f t="shared" si="123"/>
        <v>1</v>
      </c>
      <c r="CW139" t="b">
        <f t="shared" si="124"/>
        <v>1</v>
      </c>
      <c r="CX139" t="b">
        <f t="shared" si="125"/>
        <v>1</v>
      </c>
      <c r="CY139" t="b">
        <f t="shared" si="126"/>
        <v>1</v>
      </c>
      <c r="CZ139" t="b">
        <f t="shared" si="127"/>
        <v>1</v>
      </c>
      <c r="DA139" s="84">
        <f t="shared" si="128"/>
        <v>0</v>
      </c>
      <c r="DB139" t="e">
        <f t="shared" si="129"/>
        <v>#N/A</v>
      </c>
    </row>
    <row r="140" spans="1:106" ht="13.5" thickBot="1">
      <c r="A140" s="9">
        <v>892</v>
      </c>
      <c r="B140" s="3">
        <v>1</v>
      </c>
      <c r="C140" s="3" t="s">
        <v>2694</v>
      </c>
      <c r="D140" s="3" t="s">
        <v>12</v>
      </c>
      <c r="E140" s="3" t="s">
        <v>12</v>
      </c>
      <c r="F140" s="3">
        <v>108524.141</v>
      </c>
      <c r="G140" s="15">
        <v>426123.59399999998</v>
      </c>
      <c r="H140" s="35" t="str">
        <f t="shared" si="87"/>
        <v>ja</v>
      </c>
      <c r="I140" s="155" t="s">
        <v>2402</v>
      </c>
      <c r="J140" s="20" t="s">
        <v>456</v>
      </c>
      <c r="K140" s="97">
        <v>10000</v>
      </c>
      <c r="L140" s="28">
        <f t="shared" si="6"/>
        <v>0.24</v>
      </c>
      <c r="M140" s="28">
        <f t="shared" si="93"/>
        <v>0</v>
      </c>
      <c r="N140" s="56">
        <f t="shared" si="88"/>
        <v>0</v>
      </c>
      <c r="O140" s="33">
        <f t="shared" si="94"/>
        <v>48.080415815585141</v>
      </c>
      <c r="P140" s="37">
        <f t="shared" si="89"/>
        <v>1572.961959754904</v>
      </c>
      <c r="Q140" s="9" t="s">
        <v>12</v>
      </c>
      <c r="R140" s="55" t="s">
        <v>12</v>
      </c>
      <c r="S140" s="55">
        <v>2.758</v>
      </c>
      <c r="T140" s="55">
        <v>2.8690000000000002</v>
      </c>
      <c r="U140" s="55">
        <v>2.9740000000000002</v>
      </c>
      <c r="V140" s="3">
        <v>3.09</v>
      </c>
      <c r="W140" s="3">
        <v>3.2549999999999999</v>
      </c>
      <c r="X140" s="3" t="s">
        <v>12</v>
      </c>
      <c r="Y140" s="3">
        <v>3.6360000000000001</v>
      </c>
      <c r="Z140" s="15" t="s">
        <v>12</v>
      </c>
      <c r="AA140" s="10">
        <f t="shared" si="90"/>
        <v>3.2549999999999999</v>
      </c>
      <c r="AB140" s="9">
        <f t="shared" si="91"/>
        <v>0.28099999999999969</v>
      </c>
      <c r="AC140" s="10">
        <f t="shared" si="92"/>
        <v>0.38100000000000023</v>
      </c>
      <c r="AD140" s="9"/>
      <c r="AE140" s="55"/>
      <c r="AF140" s="55"/>
      <c r="AG140" s="55"/>
      <c r="AH140" s="55"/>
      <c r="AI140" s="3"/>
      <c r="AJ140" s="3"/>
      <c r="AK140" s="3"/>
      <c r="AL140" s="3"/>
      <c r="AM140" s="15"/>
      <c r="AN140" s="10"/>
      <c r="AO140" s="9"/>
      <c r="AP140" s="10"/>
      <c r="AQ140" s="9"/>
      <c r="AR140" s="55"/>
      <c r="AS140" s="55"/>
      <c r="AT140" s="55"/>
      <c r="AU140" s="55"/>
      <c r="AV140" s="3"/>
      <c r="AW140" s="3"/>
      <c r="AX140" s="3"/>
      <c r="AY140" s="3"/>
      <c r="AZ140" s="15"/>
      <c r="BA140" s="10"/>
      <c r="BB140" s="9"/>
      <c r="BC140" s="10"/>
      <c r="BD140" s="9"/>
      <c r="BE140" s="3"/>
      <c r="BF140" s="15"/>
      <c r="BG140" s="15"/>
      <c r="BH140" s="9"/>
      <c r="BI140" s="10"/>
      <c r="BJ140" s="9"/>
      <c r="BK140" s="3"/>
      <c r="BL140" s="15"/>
      <c r="BM140" s="15"/>
      <c r="BN140" s="9"/>
      <c r="BO140" s="10"/>
      <c r="BP140">
        <f t="shared" si="95"/>
        <v>0</v>
      </c>
      <c r="BQ140" s="93">
        <f t="shared" si="96"/>
        <v>0</v>
      </c>
      <c r="BR140" s="93">
        <f t="shared" si="97"/>
        <v>0</v>
      </c>
      <c r="BS140" s="93" t="e">
        <f>VLOOKUP(C140,'Koppeling locatie - aslocatie'!$A$2:$C$8139,2,FALSE)</f>
        <v>#N/A</v>
      </c>
      <c r="BT140" s="93" t="e">
        <f>VLOOKUP($BS140,aslocaties_v01!$C$3:$AA$349,MATCH($K$3/10,aslocaties_v01!$C$2:$X$2),FALSE)</f>
        <v>#N/A</v>
      </c>
      <c r="BU140" s="93" t="e">
        <f>VLOOKUP(BS140,aslocaties_v01!$C$3:$AA$349,MATCH($K$3,aslocaties_v01!$C$2:$X$2),FALSE)</f>
        <v>#N/A</v>
      </c>
      <c r="BV140" s="93" t="e">
        <f>VLOOKUP(BS140,aslocaties_v01!$C$3:$AA$349,MATCH($K$3*10,aslocaties_v01!$C$2:$X$2),FALSE)</f>
        <v>#N/A</v>
      </c>
      <c r="BW140" s="93" t="e">
        <f t="shared" si="98"/>
        <v>#N/A</v>
      </c>
      <c r="BX140" s="93" t="e">
        <f t="shared" si="99"/>
        <v>#N/A</v>
      </c>
      <c r="BY140" s="94">
        <f t="shared" si="100"/>
        <v>999</v>
      </c>
      <c r="BZ140" s="94">
        <f t="shared" si="101"/>
        <v>999</v>
      </c>
      <c r="CA140" s="94" t="e">
        <f t="shared" si="102"/>
        <v>#N/A</v>
      </c>
      <c r="CB140" t="e">
        <f t="shared" si="103"/>
        <v>#N/A</v>
      </c>
      <c r="CC140" s="58" t="e">
        <f t="shared" si="104"/>
        <v>#N/A</v>
      </c>
      <c r="CD140" s="95" t="e">
        <f t="shared" si="105"/>
        <v>#N/A</v>
      </c>
      <c r="CE140" s="96" t="b">
        <f t="shared" si="106"/>
        <v>1</v>
      </c>
      <c r="CF140" t="e">
        <f t="shared" si="107"/>
        <v>#DIV/0!</v>
      </c>
      <c r="CG140" t="e">
        <f t="shared" si="108"/>
        <v>#DIV/0!</v>
      </c>
      <c r="CH140" s="84" t="b">
        <f t="shared" si="109"/>
        <v>0</v>
      </c>
      <c r="CI140" t="str">
        <f t="shared" si="110"/>
        <v/>
      </c>
      <c r="CJ140" t="e">
        <f t="shared" si="111"/>
        <v>#DIV/0!</v>
      </c>
      <c r="CK140" t="b">
        <f t="shared" si="112"/>
        <v>1</v>
      </c>
      <c r="CL140" s="84" t="e">
        <f t="shared" si="113"/>
        <v>#DIV/0!</v>
      </c>
      <c r="CM140" t="e">
        <f t="shared" si="114"/>
        <v>#DIV/0!</v>
      </c>
      <c r="CN140" t="e">
        <f t="shared" si="115"/>
        <v>#DIV/0!</v>
      </c>
      <c r="CO140" s="84">
        <f t="shared" si="116"/>
        <v>-1</v>
      </c>
      <c r="CP140" t="b">
        <f t="shared" si="117"/>
        <v>1</v>
      </c>
      <c r="CQ140" s="96" t="b">
        <f t="shared" si="118"/>
        <v>1</v>
      </c>
      <c r="CR140" t="b">
        <f t="shared" si="119"/>
        <v>1</v>
      </c>
      <c r="CS140" t="b">
        <f t="shared" si="120"/>
        <v>1</v>
      </c>
      <c r="CT140" t="b">
        <f t="shared" si="121"/>
        <v>1</v>
      </c>
      <c r="CU140" t="b">
        <f t="shared" si="122"/>
        <v>1</v>
      </c>
      <c r="CV140" s="84" t="b">
        <f t="shared" si="123"/>
        <v>1</v>
      </c>
      <c r="CW140" t="b">
        <f t="shared" si="124"/>
        <v>1</v>
      </c>
      <c r="CX140" t="b">
        <f t="shared" si="125"/>
        <v>1</v>
      </c>
      <c r="CY140" t="b">
        <f t="shared" si="126"/>
        <v>1</v>
      </c>
      <c r="CZ140" t="b">
        <f t="shared" si="127"/>
        <v>1</v>
      </c>
      <c r="DA140" s="84">
        <f t="shared" si="128"/>
        <v>0</v>
      </c>
      <c r="DB140" t="e">
        <f t="shared" si="129"/>
        <v>#N/A</v>
      </c>
    </row>
    <row r="141" spans="1:106" ht="13.5" thickBot="1">
      <c r="A141" s="9">
        <v>893</v>
      </c>
      <c r="B141" s="3">
        <v>1</v>
      </c>
      <c r="C141" s="3" t="s">
        <v>2695</v>
      </c>
      <c r="D141" s="3" t="s">
        <v>12</v>
      </c>
      <c r="E141" s="3" t="s">
        <v>12</v>
      </c>
      <c r="F141" s="3">
        <v>110090.391</v>
      </c>
      <c r="G141" s="15">
        <v>425978.43800000002</v>
      </c>
      <c r="H141" s="35" t="str">
        <f t="shared" si="87"/>
        <v>ja</v>
      </c>
      <c r="I141" s="155" t="s">
        <v>2402</v>
      </c>
      <c r="J141" s="20" t="s">
        <v>456</v>
      </c>
      <c r="K141" s="97">
        <v>10000</v>
      </c>
      <c r="L141" s="28">
        <f t="shared" si="6"/>
        <v>0.24</v>
      </c>
      <c r="M141" s="28">
        <f t="shared" si="93"/>
        <v>0</v>
      </c>
      <c r="N141" s="56">
        <f t="shared" si="88"/>
        <v>0</v>
      </c>
      <c r="O141" s="33">
        <f t="shared" si="94"/>
        <v>1572.961959754904</v>
      </c>
      <c r="P141" s="37">
        <f t="shared" si="89"/>
        <v>1668.8003707636769</v>
      </c>
      <c r="Q141" s="9" t="s">
        <v>12</v>
      </c>
      <c r="R141" s="55" t="s">
        <v>12</v>
      </c>
      <c r="S141" s="55">
        <v>2.7770000000000001</v>
      </c>
      <c r="T141" s="55">
        <v>2.8889999999999998</v>
      </c>
      <c r="U141" s="55">
        <v>3.0009999999999999</v>
      </c>
      <c r="V141" s="3">
        <v>3.133</v>
      </c>
      <c r="W141" s="3">
        <v>3.3</v>
      </c>
      <c r="X141" s="3" t="s">
        <v>12</v>
      </c>
      <c r="Y141" s="3">
        <v>3.677</v>
      </c>
      <c r="Z141" s="15" t="s">
        <v>12</v>
      </c>
      <c r="AA141" s="10">
        <f t="shared" si="90"/>
        <v>3.3</v>
      </c>
      <c r="AB141" s="9">
        <f t="shared" si="91"/>
        <v>0.29899999999999993</v>
      </c>
      <c r="AC141" s="10">
        <f t="shared" si="92"/>
        <v>0.37700000000000022</v>
      </c>
      <c r="AD141" s="9"/>
      <c r="AE141" s="55"/>
      <c r="AF141" s="55"/>
      <c r="AG141" s="55"/>
      <c r="AH141" s="55"/>
      <c r="AI141" s="3"/>
      <c r="AJ141" s="3"/>
      <c r="AK141" s="3"/>
      <c r="AL141" s="3"/>
      <c r="AM141" s="15"/>
      <c r="AN141" s="10"/>
      <c r="AO141" s="9"/>
      <c r="AP141" s="10"/>
      <c r="AQ141" s="9"/>
      <c r="AR141" s="55"/>
      <c r="AS141" s="55"/>
      <c r="AT141" s="55"/>
      <c r="AU141" s="55"/>
      <c r="AV141" s="3"/>
      <c r="AW141" s="3"/>
      <c r="AX141" s="3"/>
      <c r="AY141" s="3"/>
      <c r="AZ141" s="15"/>
      <c r="BA141" s="10"/>
      <c r="BB141" s="9"/>
      <c r="BC141" s="10"/>
      <c r="BD141" s="9"/>
      <c r="BE141" s="3"/>
      <c r="BF141" s="15"/>
      <c r="BG141" s="15"/>
      <c r="BH141" s="9"/>
      <c r="BI141" s="10"/>
      <c r="BJ141" s="9"/>
      <c r="BK141" s="3"/>
      <c r="BL141" s="15"/>
      <c r="BM141" s="15"/>
      <c r="BN141" s="9"/>
      <c r="BO141" s="10"/>
      <c r="BP141">
        <f t="shared" si="95"/>
        <v>0</v>
      </c>
      <c r="BQ141" s="93">
        <f t="shared" si="96"/>
        <v>0</v>
      </c>
      <c r="BR141" s="93">
        <f t="shared" si="97"/>
        <v>0</v>
      </c>
      <c r="BS141" s="93" t="e">
        <f>VLOOKUP(C141,'Koppeling locatie - aslocatie'!$A$2:$C$8139,2,FALSE)</f>
        <v>#N/A</v>
      </c>
      <c r="BT141" s="93" t="e">
        <f>VLOOKUP($BS141,aslocaties_v01!$C$3:$AA$349,MATCH($K$3/10,aslocaties_v01!$C$2:$X$2),FALSE)</f>
        <v>#N/A</v>
      </c>
      <c r="BU141" s="93" t="e">
        <f>VLOOKUP(BS141,aslocaties_v01!$C$3:$AA$349,MATCH($K$3,aslocaties_v01!$C$2:$X$2),FALSE)</f>
        <v>#N/A</v>
      </c>
      <c r="BV141" s="93" t="e">
        <f>VLOOKUP(BS141,aslocaties_v01!$C$3:$AA$349,MATCH($K$3*10,aslocaties_v01!$C$2:$X$2),FALSE)</f>
        <v>#N/A</v>
      </c>
      <c r="BW141" s="93" t="e">
        <f t="shared" si="98"/>
        <v>#N/A</v>
      </c>
      <c r="BX141" s="93" t="e">
        <f t="shared" si="99"/>
        <v>#N/A</v>
      </c>
      <c r="BY141" s="94">
        <f t="shared" si="100"/>
        <v>999</v>
      </c>
      <c r="BZ141" s="94">
        <f t="shared" si="101"/>
        <v>999</v>
      </c>
      <c r="CA141" s="94" t="e">
        <f t="shared" si="102"/>
        <v>#N/A</v>
      </c>
      <c r="CB141" t="e">
        <f t="shared" si="103"/>
        <v>#N/A</v>
      </c>
      <c r="CC141" s="58" t="e">
        <f t="shared" si="104"/>
        <v>#N/A</v>
      </c>
      <c r="CD141" s="95" t="e">
        <f t="shared" si="105"/>
        <v>#N/A</v>
      </c>
      <c r="CE141" s="96" t="b">
        <f t="shared" si="106"/>
        <v>1</v>
      </c>
      <c r="CF141" t="e">
        <f t="shared" si="107"/>
        <v>#DIV/0!</v>
      </c>
      <c r="CG141" t="e">
        <f t="shared" si="108"/>
        <v>#DIV/0!</v>
      </c>
      <c r="CH141" s="84" t="b">
        <f t="shared" si="109"/>
        <v>0</v>
      </c>
      <c r="CI141" t="str">
        <f t="shared" si="110"/>
        <v/>
      </c>
      <c r="CJ141" t="e">
        <f t="shared" si="111"/>
        <v>#DIV/0!</v>
      </c>
      <c r="CK141" t="b">
        <f t="shared" si="112"/>
        <v>1</v>
      </c>
      <c r="CL141" s="84" t="e">
        <f t="shared" si="113"/>
        <v>#DIV/0!</v>
      </c>
      <c r="CM141" t="e">
        <f t="shared" si="114"/>
        <v>#DIV/0!</v>
      </c>
      <c r="CN141" t="e">
        <f t="shared" si="115"/>
        <v>#DIV/0!</v>
      </c>
      <c r="CO141" s="84">
        <f t="shared" si="116"/>
        <v>-1</v>
      </c>
      <c r="CP141" t="b">
        <f t="shared" si="117"/>
        <v>1</v>
      </c>
      <c r="CQ141" s="96" t="b">
        <f t="shared" si="118"/>
        <v>1</v>
      </c>
      <c r="CR141" t="b">
        <f t="shared" si="119"/>
        <v>1</v>
      </c>
      <c r="CS141" t="b">
        <f t="shared" si="120"/>
        <v>1</v>
      </c>
      <c r="CT141" t="b">
        <f t="shared" si="121"/>
        <v>1</v>
      </c>
      <c r="CU141" t="b">
        <f t="shared" si="122"/>
        <v>1</v>
      </c>
      <c r="CV141" s="84" t="b">
        <f t="shared" si="123"/>
        <v>1</v>
      </c>
      <c r="CW141" t="b">
        <f t="shared" si="124"/>
        <v>1</v>
      </c>
      <c r="CX141" t="b">
        <f t="shared" si="125"/>
        <v>1</v>
      </c>
      <c r="CY141" t="b">
        <f t="shared" si="126"/>
        <v>1</v>
      </c>
      <c r="CZ141" t="b">
        <f t="shared" si="127"/>
        <v>1</v>
      </c>
      <c r="DA141" s="84">
        <f t="shared" si="128"/>
        <v>0</v>
      </c>
      <c r="DB141" t="e">
        <f t="shared" si="129"/>
        <v>#N/A</v>
      </c>
    </row>
    <row r="142" spans="1:106" ht="13.5" thickBot="1">
      <c r="A142" s="9">
        <v>894</v>
      </c>
      <c r="B142" s="3">
        <v>1</v>
      </c>
      <c r="C142" s="3" t="s">
        <v>2696</v>
      </c>
      <c r="D142" s="3" t="s">
        <v>12</v>
      </c>
      <c r="E142" s="3" t="s">
        <v>12</v>
      </c>
      <c r="F142" s="3">
        <v>108431.141</v>
      </c>
      <c r="G142" s="15">
        <v>426156.71899999998</v>
      </c>
      <c r="H142" s="35" t="str">
        <f t="shared" si="87"/>
        <v>ja</v>
      </c>
      <c r="I142" s="155" t="s">
        <v>2402</v>
      </c>
      <c r="J142" s="20" t="s">
        <v>456</v>
      </c>
      <c r="K142" s="97">
        <v>10000</v>
      </c>
      <c r="L142" s="28">
        <f t="shared" si="6"/>
        <v>0.24</v>
      </c>
      <c r="M142" s="28">
        <f t="shared" si="93"/>
        <v>0</v>
      </c>
      <c r="N142" s="56">
        <f t="shared" si="88"/>
        <v>0</v>
      </c>
      <c r="O142" s="33">
        <f t="shared" si="94"/>
        <v>1668.8003707636769</v>
      </c>
      <c r="P142" s="37">
        <f t="shared" si="89"/>
        <v>135.8021301195306</v>
      </c>
      <c r="Q142" s="9" t="s">
        <v>12</v>
      </c>
      <c r="R142" s="55" t="s">
        <v>12</v>
      </c>
      <c r="S142" s="55">
        <v>2.754</v>
      </c>
      <c r="T142" s="55">
        <v>2.8650000000000002</v>
      </c>
      <c r="U142" s="55">
        <v>2.9689999999999999</v>
      </c>
      <c r="V142" s="3">
        <v>3.0830000000000002</v>
      </c>
      <c r="W142" s="3">
        <v>3.2469999999999999</v>
      </c>
      <c r="X142" s="3" t="s">
        <v>12</v>
      </c>
      <c r="Y142" s="3">
        <v>3.6309999999999998</v>
      </c>
      <c r="Z142" s="15" t="s">
        <v>12</v>
      </c>
      <c r="AA142" s="10">
        <f t="shared" si="90"/>
        <v>3.2469999999999999</v>
      </c>
      <c r="AB142" s="9">
        <f t="shared" si="91"/>
        <v>0.27800000000000002</v>
      </c>
      <c r="AC142" s="10">
        <f t="shared" si="92"/>
        <v>0.3839999999999999</v>
      </c>
      <c r="AD142" s="9"/>
      <c r="AE142" s="55"/>
      <c r="AF142" s="55"/>
      <c r="AG142" s="55"/>
      <c r="AH142" s="55"/>
      <c r="AI142" s="3"/>
      <c r="AJ142" s="3"/>
      <c r="AK142" s="3"/>
      <c r="AL142" s="3"/>
      <c r="AM142" s="15"/>
      <c r="AN142" s="10"/>
      <c r="AO142" s="9"/>
      <c r="AP142" s="10"/>
      <c r="AQ142" s="9"/>
      <c r="AR142" s="55"/>
      <c r="AS142" s="55"/>
      <c r="AT142" s="55"/>
      <c r="AU142" s="55"/>
      <c r="AV142" s="3"/>
      <c r="AW142" s="3"/>
      <c r="AX142" s="3"/>
      <c r="AY142" s="3"/>
      <c r="AZ142" s="15"/>
      <c r="BA142" s="10"/>
      <c r="BB142" s="9"/>
      <c r="BC142" s="10"/>
      <c r="BD142" s="9"/>
      <c r="BE142" s="3"/>
      <c r="BF142" s="15"/>
      <c r="BG142" s="15"/>
      <c r="BH142" s="9"/>
      <c r="BI142" s="10"/>
      <c r="BJ142" s="9"/>
      <c r="BK142" s="3"/>
      <c r="BL142" s="15"/>
      <c r="BM142" s="15"/>
      <c r="BN142" s="9"/>
      <c r="BO142" s="10"/>
      <c r="BP142">
        <f t="shared" si="95"/>
        <v>0</v>
      </c>
      <c r="BQ142" s="93">
        <f t="shared" si="96"/>
        <v>0</v>
      </c>
      <c r="BR142" s="93">
        <f t="shared" si="97"/>
        <v>0</v>
      </c>
      <c r="BS142" s="93" t="e">
        <f>VLOOKUP(C142,'Koppeling locatie - aslocatie'!$A$2:$C$8139,2,FALSE)</f>
        <v>#N/A</v>
      </c>
      <c r="BT142" s="93" t="e">
        <f>VLOOKUP($BS142,aslocaties_v01!$C$3:$AA$349,MATCH($K$3/10,aslocaties_v01!$C$2:$X$2),FALSE)</f>
        <v>#N/A</v>
      </c>
      <c r="BU142" s="93" t="e">
        <f>VLOOKUP(BS142,aslocaties_v01!$C$3:$AA$349,MATCH($K$3,aslocaties_v01!$C$2:$X$2),FALSE)</f>
        <v>#N/A</v>
      </c>
      <c r="BV142" s="93" t="e">
        <f>VLOOKUP(BS142,aslocaties_v01!$C$3:$AA$349,MATCH($K$3*10,aslocaties_v01!$C$2:$X$2),FALSE)</f>
        <v>#N/A</v>
      </c>
      <c r="BW142" s="93" t="e">
        <f t="shared" si="98"/>
        <v>#N/A</v>
      </c>
      <c r="BX142" s="93" t="e">
        <f t="shared" si="99"/>
        <v>#N/A</v>
      </c>
      <c r="BY142" s="94">
        <f t="shared" si="100"/>
        <v>999</v>
      </c>
      <c r="BZ142" s="94">
        <f t="shared" si="101"/>
        <v>999</v>
      </c>
      <c r="CA142" s="94" t="e">
        <f t="shared" si="102"/>
        <v>#N/A</v>
      </c>
      <c r="CB142" t="e">
        <f t="shared" si="103"/>
        <v>#N/A</v>
      </c>
      <c r="CC142" s="58" t="e">
        <f t="shared" si="104"/>
        <v>#N/A</v>
      </c>
      <c r="CD142" s="95" t="e">
        <f t="shared" si="105"/>
        <v>#N/A</v>
      </c>
      <c r="CE142" s="96" t="b">
        <f t="shared" si="106"/>
        <v>1</v>
      </c>
      <c r="CF142" t="e">
        <f t="shared" si="107"/>
        <v>#DIV/0!</v>
      </c>
      <c r="CG142" t="e">
        <f t="shared" si="108"/>
        <v>#DIV/0!</v>
      </c>
      <c r="CH142" s="84" t="b">
        <f t="shared" si="109"/>
        <v>0</v>
      </c>
      <c r="CI142" t="str">
        <f t="shared" si="110"/>
        <v/>
      </c>
      <c r="CJ142" t="e">
        <f t="shared" si="111"/>
        <v>#DIV/0!</v>
      </c>
      <c r="CK142" t="b">
        <f t="shared" si="112"/>
        <v>1</v>
      </c>
      <c r="CL142" s="84" t="e">
        <f t="shared" si="113"/>
        <v>#DIV/0!</v>
      </c>
      <c r="CM142" t="e">
        <f t="shared" si="114"/>
        <v>#DIV/0!</v>
      </c>
      <c r="CN142" t="e">
        <f t="shared" si="115"/>
        <v>#DIV/0!</v>
      </c>
      <c r="CO142" s="84">
        <f t="shared" si="116"/>
        <v>-1</v>
      </c>
      <c r="CP142" t="b">
        <f t="shared" si="117"/>
        <v>1</v>
      </c>
      <c r="CQ142" s="96" t="b">
        <f t="shared" si="118"/>
        <v>1</v>
      </c>
      <c r="CR142" t="b">
        <f t="shared" si="119"/>
        <v>1</v>
      </c>
      <c r="CS142" t="b">
        <f t="shared" si="120"/>
        <v>1</v>
      </c>
      <c r="CT142" t="b">
        <f t="shared" si="121"/>
        <v>1</v>
      </c>
      <c r="CU142" t="b">
        <f t="shared" si="122"/>
        <v>1</v>
      </c>
      <c r="CV142" s="84" t="b">
        <f t="shared" si="123"/>
        <v>1</v>
      </c>
      <c r="CW142" t="b">
        <f t="shared" si="124"/>
        <v>1</v>
      </c>
      <c r="CX142" t="b">
        <f t="shared" si="125"/>
        <v>1</v>
      </c>
      <c r="CY142" t="b">
        <f t="shared" si="126"/>
        <v>1</v>
      </c>
      <c r="CZ142" t="b">
        <f t="shared" si="127"/>
        <v>1</v>
      </c>
      <c r="DA142" s="84">
        <f t="shared" si="128"/>
        <v>0</v>
      </c>
      <c r="DB142" t="e">
        <f t="shared" si="129"/>
        <v>#N/A</v>
      </c>
    </row>
    <row r="143" spans="1:106" ht="13.5" thickBot="1">
      <c r="A143" s="9">
        <v>895</v>
      </c>
      <c r="B143" s="3">
        <v>1</v>
      </c>
      <c r="C143" s="3" t="s">
        <v>2697</v>
      </c>
      <c r="D143" s="3" t="s">
        <v>12</v>
      </c>
      <c r="E143" s="3" t="s">
        <v>12</v>
      </c>
      <c r="F143" s="3">
        <v>108295.617</v>
      </c>
      <c r="G143" s="15">
        <v>426165.40600000002</v>
      </c>
      <c r="H143" s="35" t="str">
        <f t="shared" si="87"/>
        <v>ja</v>
      </c>
      <c r="I143" s="155" t="s">
        <v>2402</v>
      </c>
      <c r="J143" s="20" t="s">
        <v>456</v>
      </c>
      <c r="K143" s="97">
        <v>10000</v>
      </c>
      <c r="L143" s="28">
        <f t="shared" si="6"/>
        <v>0.24</v>
      </c>
      <c r="M143" s="28">
        <f t="shared" si="93"/>
        <v>0</v>
      </c>
      <c r="N143" s="56">
        <f t="shared" si="88"/>
        <v>0</v>
      </c>
      <c r="O143" s="33">
        <f t="shared" si="94"/>
        <v>135.8021301195306</v>
      </c>
      <c r="P143" s="37">
        <f t="shared" si="89"/>
        <v>87.083674618152685</v>
      </c>
      <c r="Q143" s="9" t="s">
        <v>12</v>
      </c>
      <c r="R143" s="55" t="s">
        <v>12</v>
      </c>
      <c r="S143" s="55">
        <v>2.7530000000000001</v>
      </c>
      <c r="T143" s="55">
        <v>2.863</v>
      </c>
      <c r="U143" s="55">
        <v>2.9660000000000002</v>
      </c>
      <c r="V143" s="3">
        <v>3.0790000000000002</v>
      </c>
      <c r="W143" s="3">
        <v>3.2429999999999999</v>
      </c>
      <c r="X143" s="3" t="s">
        <v>12</v>
      </c>
      <c r="Y143" s="3">
        <v>3.6259999999999999</v>
      </c>
      <c r="Z143" s="15" t="s">
        <v>12</v>
      </c>
      <c r="AA143" s="10">
        <f t="shared" si="90"/>
        <v>3.2429999999999999</v>
      </c>
      <c r="AB143" s="9">
        <f t="shared" si="91"/>
        <v>0.27699999999999969</v>
      </c>
      <c r="AC143" s="10">
        <f t="shared" si="92"/>
        <v>0.38300000000000001</v>
      </c>
      <c r="AD143" s="9"/>
      <c r="AE143" s="55"/>
      <c r="AF143" s="55"/>
      <c r="AG143" s="55"/>
      <c r="AH143" s="55"/>
      <c r="AI143" s="3"/>
      <c r="AJ143" s="3"/>
      <c r="AK143" s="3"/>
      <c r="AL143" s="3"/>
      <c r="AM143" s="15"/>
      <c r="AN143" s="10"/>
      <c r="AO143" s="9"/>
      <c r="AP143" s="10"/>
      <c r="AQ143" s="9"/>
      <c r="AR143" s="55"/>
      <c r="AS143" s="55"/>
      <c r="AT143" s="55"/>
      <c r="AU143" s="55"/>
      <c r="AV143" s="3"/>
      <c r="AW143" s="3"/>
      <c r="AX143" s="3"/>
      <c r="AY143" s="3"/>
      <c r="AZ143" s="15"/>
      <c r="BA143" s="10"/>
      <c r="BB143" s="9"/>
      <c r="BC143" s="10"/>
      <c r="BD143" s="9"/>
      <c r="BE143" s="3"/>
      <c r="BF143" s="15"/>
      <c r="BG143" s="15"/>
      <c r="BH143" s="9"/>
      <c r="BI143" s="10"/>
      <c r="BJ143" s="9"/>
      <c r="BK143" s="3"/>
      <c r="BL143" s="15"/>
      <c r="BM143" s="15"/>
      <c r="BN143" s="9"/>
      <c r="BO143" s="10"/>
      <c r="BP143">
        <f t="shared" si="95"/>
        <v>0</v>
      </c>
      <c r="BQ143" s="93">
        <f t="shared" si="96"/>
        <v>0</v>
      </c>
      <c r="BR143" s="93">
        <f t="shared" si="97"/>
        <v>0</v>
      </c>
      <c r="BS143" s="93" t="e">
        <f>VLOOKUP(C143,'Koppeling locatie - aslocatie'!$A$2:$C$8139,2,FALSE)</f>
        <v>#N/A</v>
      </c>
      <c r="BT143" s="93" t="e">
        <f>VLOOKUP($BS143,aslocaties_v01!$C$3:$AA$349,MATCH($K$3/10,aslocaties_v01!$C$2:$X$2),FALSE)</f>
        <v>#N/A</v>
      </c>
      <c r="BU143" s="93" t="e">
        <f>VLOOKUP(BS143,aslocaties_v01!$C$3:$AA$349,MATCH($K$3,aslocaties_v01!$C$2:$X$2),FALSE)</f>
        <v>#N/A</v>
      </c>
      <c r="BV143" s="93" t="e">
        <f>VLOOKUP(BS143,aslocaties_v01!$C$3:$AA$349,MATCH($K$3*10,aslocaties_v01!$C$2:$X$2),FALSE)</f>
        <v>#N/A</v>
      </c>
      <c r="BW143" s="93" t="e">
        <f t="shared" si="98"/>
        <v>#N/A</v>
      </c>
      <c r="BX143" s="93" t="e">
        <f t="shared" si="99"/>
        <v>#N/A</v>
      </c>
      <c r="BY143" s="94">
        <f t="shared" si="100"/>
        <v>999</v>
      </c>
      <c r="BZ143" s="94">
        <f t="shared" si="101"/>
        <v>999</v>
      </c>
      <c r="CA143" s="94" t="e">
        <f t="shared" si="102"/>
        <v>#N/A</v>
      </c>
      <c r="CB143" t="e">
        <f t="shared" si="103"/>
        <v>#N/A</v>
      </c>
      <c r="CC143" s="58" t="e">
        <f t="shared" si="104"/>
        <v>#N/A</v>
      </c>
      <c r="CD143" s="95" t="e">
        <f t="shared" si="105"/>
        <v>#N/A</v>
      </c>
      <c r="CE143" s="96" t="b">
        <f t="shared" si="106"/>
        <v>1</v>
      </c>
      <c r="CF143" t="e">
        <f t="shared" si="107"/>
        <v>#DIV/0!</v>
      </c>
      <c r="CG143" t="e">
        <f t="shared" si="108"/>
        <v>#DIV/0!</v>
      </c>
      <c r="CH143" s="84" t="b">
        <f t="shared" si="109"/>
        <v>0</v>
      </c>
      <c r="CI143" t="str">
        <f t="shared" si="110"/>
        <v/>
      </c>
      <c r="CJ143" t="e">
        <f t="shared" si="111"/>
        <v>#DIV/0!</v>
      </c>
      <c r="CK143" t="b">
        <f t="shared" si="112"/>
        <v>1</v>
      </c>
      <c r="CL143" s="84" t="e">
        <f t="shared" si="113"/>
        <v>#DIV/0!</v>
      </c>
      <c r="CM143" t="e">
        <f t="shared" si="114"/>
        <v>#DIV/0!</v>
      </c>
      <c r="CN143" t="e">
        <f t="shared" si="115"/>
        <v>#DIV/0!</v>
      </c>
      <c r="CO143" s="84">
        <f t="shared" si="116"/>
        <v>-1</v>
      </c>
      <c r="CP143" t="b">
        <f t="shared" si="117"/>
        <v>1</v>
      </c>
      <c r="CQ143" s="96" t="b">
        <f t="shared" si="118"/>
        <v>1</v>
      </c>
      <c r="CR143" t="b">
        <f t="shared" si="119"/>
        <v>1</v>
      </c>
      <c r="CS143" t="b">
        <f t="shared" si="120"/>
        <v>1</v>
      </c>
      <c r="CT143" t="b">
        <f t="shared" si="121"/>
        <v>1</v>
      </c>
      <c r="CU143" t="b">
        <f t="shared" si="122"/>
        <v>1</v>
      </c>
      <c r="CV143" s="84" t="b">
        <f t="shared" si="123"/>
        <v>1</v>
      </c>
      <c r="CW143" t="b">
        <f t="shared" si="124"/>
        <v>1</v>
      </c>
      <c r="CX143" t="b">
        <f t="shared" si="125"/>
        <v>1</v>
      </c>
      <c r="CY143" t="b">
        <f t="shared" si="126"/>
        <v>1</v>
      </c>
      <c r="CZ143" t="b">
        <f t="shared" si="127"/>
        <v>1</v>
      </c>
      <c r="DA143" s="84">
        <f t="shared" si="128"/>
        <v>0</v>
      </c>
      <c r="DB143" t="e">
        <f t="shared" si="129"/>
        <v>#N/A</v>
      </c>
    </row>
    <row r="144" spans="1:106" ht="13.5" thickBot="1">
      <c r="A144" s="9">
        <v>896</v>
      </c>
      <c r="B144" s="3">
        <v>1</v>
      </c>
      <c r="C144" s="3" t="s">
        <v>2698</v>
      </c>
      <c r="D144" s="3" t="s">
        <v>12</v>
      </c>
      <c r="E144" s="3" t="s">
        <v>12</v>
      </c>
      <c r="F144" s="3">
        <v>108208.68799999999</v>
      </c>
      <c r="G144" s="15">
        <v>426170.59399999998</v>
      </c>
      <c r="H144" s="35" t="str">
        <f t="shared" si="87"/>
        <v>ja</v>
      </c>
      <c r="I144" s="155" t="s">
        <v>2402</v>
      </c>
      <c r="J144" s="20" t="s">
        <v>456</v>
      </c>
      <c r="K144" s="97">
        <v>10000</v>
      </c>
      <c r="L144" s="28">
        <f t="shared" si="6"/>
        <v>0.24</v>
      </c>
      <c r="M144" s="28">
        <f t="shared" si="93"/>
        <v>0</v>
      </c>
      <c r="N144" s="56">
        <f t="shared" si="88"/>
        <v>0</v>
      </c>
      <c r="O144" s="33">
        <f t="shared" si="94"/>
        <v>87.083674618152685</v>
      </c>
      <c r="P144" s="37">
        <f t="shared" si="89"/>
        <v>84.581110101489188</v>
      </c>
      <c r="Q144" s="9" t="s">
        <v>12</v>
      </c>
      <c r="R144" s="55" t="s">
        <v>12</v>
      </c>
      <c r="S144" s="55">
        <v>2.7530000000000001</v>
      </c>
      <c r="T144" s="55">
        <v>2.863</v>
      </c>
      <c r="U144" s="55">
        <v>2.9649999999999999</v>
      </c>
      <c r="V144" s="3">
        <v>3.077</v>
      </c>
      <c r="W144" s="3">
        <v>3.24</v>
      </c>
      <c r="X144" s="3" t="s">
        <v>12</v>
      </c>
      <c r="Y144" s="3">
        <v>3.625</v>
      </c>
      <c r="Z144" s="15" t="s">
        <v>12</v>
      </c>
      <c r="AA144" s="10">
        <f t="shared" si="90"/>
        <v>3.24</v>
      </c>
      <c r="AB144" s="9">
        <f t="shared" si="91"/>
        <v>0.27500000000000036</v>
      </c>
      <c r="AC144" s="10">
        <f t="shared" si="92"/>
        <v>0.38499999999999979</v>
      </c>
      <c r="AD144" s="9"/>
      <c r="AE144" s="55"/>
      <c r="AF144" s="55"/>
      <c r="AG144" s="55"/>
      <c r="AH144" s="55"/>
      <c r="AI144" s="3"/>
      <c r="AJ144" s="3"/>
      <c r="AK144" s="3"/>
      <c r="AL144" s="3"/>
      <c r="AM144" s="15"/>
      <c r="AN144" s="10"/>
      <c r="AO144" s="9"/>
      <c r="AP144" s="10"/>
      <c r="AQ144" s="9"/>
      <c r="AR144" s="55"/>
      <c r="AS144" s="55"/>
      <c r="AT144" s="55"/>
      <c r="AU144" s="55"/>
      <c r="AV144" s="3"/>
      <c r="AW144" s="3"/>
      <c r="AX144" s="3"/>
      <c r="AY144" s="3"/>
      <c r="AZ144" s="15"/>
      <c r="BA144" s="10"/>
      <c r="BB144" s="9"/>
      <c r="BC144" s="10"/>
      <c r="BD144" s="9"/>
      <c r="BE144" s="3"/>
      <c r="BF144" s="15"/>
      <c r="BG144" s="15"/>
      <c r="BH144" s="9"/>
      <c r="BI144" s="10"/>
      <c r="BJ144" s="9"/>
      <c r="BK144" s="3"/>
      <c r="BL144" s="15"/>
      <c r="BM144" s="15"/>
      <c r="BN144" s="9"/>
      <c r="BO144" s="10"/>
      <c r="BP144">
        <f t="shared" si="95"/>
        <v>0</v>
      </c>
      <c r="BQ144" s="93">
        <f t="shared" si="96"/>
        <v>0</v>
      </c>
      <c r="BR144" s="93">
        <f t="shared" si="97"/>
        <v>0</v>
      </c>
      <c r="BS144" s="93" t="e">
        <f>VLOOKUP(C144,'Koppeling locatie - aslocatie'!$A$2:$C$8139,2,FALSE)</f>
        <v>#N/A</v>
      </c>
      <c r="BT144" s="93" t="e">
        <f>VLOOKUP($BS144,aslocaties_v01!$C$3:$AA$349,MATCH($K$3/10,aslocaties_v01!$C$2:$X$2),FALSE)</f>
        <v>#N/A</v>
      </c>
      <c r="BU144" s="93" t="e">
        <f>VLOOKUP(BS144,aslocaties_v01!$C$3:$AA$349,MATCH($K$3,aslocaties_v01!$C$2:$X$2),FALSE)</f>
        <v>#N/A</v>
      </c>
      <c r="BV144" s="93" t="e">
        <f>VLOOKUP(BS144,aslocaties_v01!$C$3:$AA$349,MATCH($K$3*10,aslocaties_v01!$C$2:$X$2),FALSE)</f>
        <v>#N/A</v>
      </c>
      <c r="BW144" s="93" t="e">
        <f t="shared" si="98"/>
        <v>#N/A</v>
      </c>
      <c r="BX144" s="93" t="e">
        <f t="shared" si="99"/>
        <v>#N/A</v>
      </c>
      <c r="BY144" s="94">
        <f t="shared" si="100"/>
        <v>999</v>
      </c>
      <c r="BZ144" s="94">
        <f t="shared" si="101"/>
        <v>999</v>
      </c>
      <c r="CA144" s="94" t="e">
        <f t="shared" si="102"/>
        <v>#N/A</v>
      </c>
      <c r="CB144" t="e">
        <f t="shared" si="103"/>
        <v>#N/A</v>
      </c>
      <c r="CC144" s="58" t="e">
        <f t="shared" si="104"/>
        <v>#N/A</v>
      </c>
      <c r="CD144" s="95" t="e">
        <f t="shared" si="105"/>
        <v>#N/A</v>
      </c>
      <c r="CE144" s="96" t="b">
        <f t="shared" si="106"/>
        <v>1</v>
      </c>
      <c r="CF144" t="e">
        <f t="shared" si="107"/>
        <v>#DIV/0!</v>
      </c>
      <c r="CG144" t="e">
        <f t="shared" si="108"/>
        <v>#DIV/0!</v>
      </c>
      <c r="CH144" s="84" t="b">
        <f t="shared" si="109"/>
        <v>0</v>
      </c>
      <c r="CI144" t="str">
        <f t="shared" si="110"/>
        <v/>
      </c>
      <c r="CJ144" t="e">
        <f t="shared" si="111"/>
        <v>#DIV/0!</v>
      </c>
      <c r="CK144" t="b">
        <f t="shared" si="112"/>
        <v>1</v>
      </c>
      <c r="CL144" s="84" t="e">
        <f t="shared" si="113"/>
        <v>#DIV/0!</v>
      </c>
      <c r="CM144" t="e">
        <f t="shared" si="114"/>
        <v>#DIV/0!</v>
      </c>
      <c r="CN144" t="e">
        <f t="shared" si="115"/>
        <v>#DIV/0!</v>
      </c>
      <c r="CO144" s="84">
        <f t="shared" si="116"/>
        <v>-1</v>
      </c>
      <c r="CP144" t="b">
        <f t="shared" si="117"/>
        <v>1</v>
      </c>
      <c r="CQ144" s="96" t="b">
        <f t="shared" si="118"/>
        <v>1</v>
      </c>
      <c r="CR144" t="b">
        <f t="shared" si="119"/>
        <v>1</v>
      </c>
      <c r="CS144" t="b">
        <f t="shared" si="120"/>
        <v>1</v>
      </c>
      <c r="CT144" t="b">
        <f t="shared" si="121"/>
        <v>1</v>
      </c>
      <c r="CU144" t="b">
        <f t="shared" si="122"/>
        <v>1</v>
      </c>
      <c r="CV144" s="84" t="b">
        <f t="shared" si="123"/>
        <v>1</v>
      </c>
      <c r="CW144" t="b">
        <f t="shared" si="124"/>
        <v>1</v>
      </c>
      <c r="CX144" t="b">
        <f t="shared" si="125"/>
        <v>1</v>
      </c>
      <c r="CY144" t="b">
        <f t="shared" si="126"/>
        <v>1</v>
      </c>
      <c r="CZ144" t="b">
        <f t="shared" si="127"/>
        <v>1</v>
      </c>
      <c r="DA144" s="84">
        <f t="shared" si="128"/>
        <v>0</v>
      </c>
      <c r="DB144" t="e">
        <f t="shared" si="129"/>
        <v>#N/A</v>
      </c>
    </row>
    <row r="145" spans="1:106" ht="13.5" thickBot="1">
      <c r="A145" s="9">
        <v>897</v>
      </c>
      <c r="B145" s="3">
        <v>1</v>
      </c>
      <c r="C145" s="3" t="s">
        <v>2699</v>
      </c>
      <c r="D145" s="3" t="s">
        <v>12</v>
      </c>
      <c r="E145" s="3" t="s">
        <v>12</v>
      </c>
      <c r="F145" s="3">
        <v>108124.20299999999</v>
      </c>
      <c r="G145" s="15">
        <v>426174.625</v>
      </c>
      <c r="H145" s="35" t="str">
        <f t="shared" si="87"/>
        <v>ja</v>
      </c>
      <c r="I145" s="155" t="s">
        <v>2402</v>
      </c>
      <c r="J145" s="20" t="s">
        <v>456</v>
      </c>
      <c r="K145" s="97">
        <v>10000</v>
      </c>
      <c r="L145" s="28">
        <f t="shared" si="6"/>
        <v>0.24</v>
      </c>
      <c r="M145" s="28">
        <f t="shared" si="93"/>
        <v>0</v>
      </c>
      <c r="N145" s="56">
        <f t="shared" si="88"/>
        <v>0</v>
      </c>
      <c r="O145" s="33">
        <f t="shared" si="94"/>
        <v>84.581110101489188</v>
      </c>
      <c r="P145" s="37">
        <f t="shared" si="89"/>
        <v>1885.6485045166839</v>
      </c>
      <c r="Q145" s="9" t="s">
        <v>12</v>
      </c>
      <c r="R145" s="55" t="s">
        <v>12</v>
      </c>
      <c r="S145" s="55">
        <v>2.7519999999999998</v>
      </c>
      <c r="T145" s="55">
        <v>2.8620000000000001</v>
      </c>
      <c r="U145" s="55">
        <v>2.964</v>
      </c>
      <c r="V145" s="3">
        <v>3.0750000000000002</v>
      </c>
      <c r="W145" s="3">
        <v>3.2389999999999999</v>
      </c>
      <c r="X145" s="3" t="s">
        <v>12</v>
      </c>
      <c r="Y145" s="3">
        <v>3.6230000000000002</v>
      </c>
      <c r="Z145" s="15" t="s">
        <v>12</v>
      </c>
      <c r="AA145" s="10">
        <f t="shared" si="90"/>
        <v>3.2389999999999999</v>
      </c>
      <c r="AB145" s="9">
        <f t="shared" si="91"/>
        <v>0.27499999999999991</v>
      </c>
      <c r="AC145" s="10">
        <f t="shared" si="92"/>
        <v>0.38400000000000034</v>
      </c>
      <c r="AD145" s="9"/>
      <c r="AE145" s="55"/>
      <c r="AF145" s="55"/>
      <c r="AG145" s="55"/>
      <c r="AH145" s="55"/>
      <c r="AI145" s="3"/>
      <c r="AJ145" s="3"/>
      <c r="AK145" s="3"/>
      <c r="AL145" s="3"/>
      <c r="AM145" s="15"/>
      <c r="AN145" s="10"/>
      <c r="AO145" s="9"/>
      <c r="AP145" s="10"/>
      <c r="AQ145" s="9"/>
      <c r="AR145" s="55"/>
      <c r="AS145" s="55"/>
      <c r="AT145" s="55"/>
      <c r="AU145" s="55"/>
      <c r="AV145" s="3"/>
      <c r="AW145" s="3"/>
      <c r="AX145" s="3"/>
      <c r="AY145" s="3"/>
      <c r="AZ145" s="15"/>
      <c r="BA145" s="10"/>
      <c r="BB145" s="9"/>
      <c r="BC145" s="10"/>
      <c r="BD145" s="9"/>
      <c r="BE145" s="3"/>
      <c r="BF145" s="15"/>
      <c r="BG145" s="15"/>
      <c r="BH145" s="9"/>
      <c r="BI145" s="10"/>
      <c r="BJ145" s="9"/>
      <c r="BK145" s="3"/>
      <c r="BL145" s="15"/>
      <c r="BM145" s="15"/>
      <c r="BN145" s="9"/>
      <c r="BO145" s="10"/>
      <c r="BP145">
        <f t="shared" si="95"/>
        <v>0</v>
      </c>
      <c r="BQ145" s="93">
        <f t="shared" si="96"/>
        <v>0</v>
      </c>
      <c r="BR145" s="93">
        <f t="shared" si="97"/>
        <v>0</v>
      </c>
      <c r="BS145" s="93" t="e">
        <f>VLOOKUP(C145,'Koppeling locatie - aslocatie'!$A$2:$C$8139,2,FALSE)</f>
        <v>#N/A</v>
      </c>
      <c r="BT145" s="93" t="e">
        <f>VLOOKUP($BS145,aslocaties_v01!$C$3:$AA$349,MATCH($K$3/10,aslocaties_v01!$C$2:$X$2),FALSE)</f>
        <v>#N/A</v>
      </c>
      <c r="BU145" s="93" t="e">
        <f>VLOOKUP(BS145,aslocaties_v01!$C$3:$AA$349,MATCH($K$3,aslocaties_v01!$C$2:$X$2),FALSE)</f>
        <v>#N/A</v>
      </c>
      <c r="BV145" s="93" t="e">
        <f>VLOOKUP(BS145,aslocaties_v01!$C$3:$AA$349,MATCH($K$3*10,aslocaties_v01!$C$2:$X$2),FALSE)</f>
        <v>#N/A</v>
      </c>
      <c r="BW145" s="93" t="e">
        <f t="shared" si="98"/>
        <v>#N/A</v>
      </c>
      <c r="BX145" s="93" t="e">
        <f t="shared" si="99"/>
        <v>#N/A</v>
      </c>
      <c r="BY145" s="94">
        <f t="shared" si="100"/>
        <v>999</v>
      </c>
      <c r="BZ145" s="94">
        <f t="shared" si="101"/>
        <v>999</v>
      </c>
      <c r="CA145" s="94" t="e">
        <f t="shared" si="102"/>
        <v>#N/A</v>
      </c>
      <c r="CB145" t="e">
        <f t="shared" si="103"/>
        <v>#N/A</v>
      </c>
      <c r="CC145" s="58" t="e">
        <f t="shared" si="104"/>
        <v>#N/A</v>
      </c>
      <c r="CD145" s="95" t="e">
        <f t="shared" si="105"/>
        <v>#N/A</v>
      </c>
      <c r="CE145" s="96" t="b">
        <f t="shared" si="106"/>
        <v>1</v>
      </c>
      <c r="CF145" t="e">
        <f t="shared" si="107"/>
        <v>#DIV/0!</v>
      </c>
      <c r="CG145" t="e">
        <f t="shared" si="108"/>
        <v>#DIV/0!</v>
      </c>
      <c r="CH145" s="84" t="b">
        <f t="shared" si="109"/>
        <v>0</v>
      </c>
      <c r="CI145" t="str">
        <f t="shared" si="110"/>
        <v/>
      </c>
      <c r="CJ145" t="e">
        <f t="shared" si="111"/>
        <v>#DIV/0!</v>
      </c>
      <c r="CK145" t="b">
        <f t="shared" si="112"/>
        <v>1</v>
      </c>
      <c r="CL145" s="84" t="e">
        <f t="shared" si="113"/>
        <v>#DIV/0!</v>
      </c>
      <c r="CM145" t="e">
        <f t="shared" si="114"/>
        <v>#DIV/0!</v>
      </c>
      <c r="CN145" t="e">
        <f t="shared" si="115"/>
        <v>#DIV/0!</v>
      </c>
      <c r="CO145" s="84">
        <f t="shared" si="116"/>
        <v>-1</v>
      </c>
      <c r="CP145" t="b">
        <f t="shared" si="117"/>
        <v>1</v>
      </c>
      <c r="CQ145" s="96" t="b">
        <f t="shared" si="118"/>
        <v>1</v>
      </c>
      <c r="CR145" t="b">
        <f t="shared" si="119"/>
        <v>1</v>
      </c>
      <c r="CS145" t="b">
        <f t="shared" si="120"/>
        <v>1</v>
      </c>
      <c r="CT145" t="b">
        <f t="shared" si="121"/>
        <v>1</v>
      </c>
      <c r="CU145" t="b">
        <f t="shared" si="122"/>
        <v>1</v>
      </c>
      <c r="CV145" s="84" t="b">
        <f t="shared" si="123"/>
        <v>1</v>
      </c>
      <c r="CW145" t="b">
        <f t="shared" si="124"/>
        <v>1</v>
      </c>
      <c r="CX145" t="b">
        <f t="shared" si="125"/>
        <v>1</v>
      </c>
      <c r="CY145" t="b">
        <f t="shared" si="126"/>
        <v>1</v>
      </c>
      <c r="CZ145" t="b">
        <f t="shared" si="127"/>
        <v>1</v>
      </c>
      <c r="DA145" s="84">
        <f t="shared" si="128"/>
        <v>0</v>
      </c>
      <c r="DB145" t="e">
        <f t="shared" si="129"/>
        <v>#N/A</v>
      </c>
    </row>
    <row r="146" spans="1:106" ht="13.5" thickBot="1">
      <c r="A146" s="9">
        <v>898</v>
      </c>
      <c r="B146" s="3">
        <v>1</v>
      </c>
      <c r="C146" s="3" t="s">
        <v>2700</v>
      </c>
      <c r="D146" s="3" t="s">
        <v>12</v>
      </c>
      <c r="E146" s="3" t="s">
        <v>12</v>
      </c>
      <c r="F146" s="3">
        <v>110000.57799999999</v>
      </c>
      <c r="G146" s="15">
        <v>425987.84399999998</v>
      </c>
      <c r="H146" s="35" t="str">
        <f t="shared" si="87"/>
        <v>ja</v>
      </c>
      <c r="I146" s="155" t="s">
        <v>2402</v>
      </c>
      <c r="J146" s="20" t="s">
        <v>456</v>
      </c>
      <c r="K146" s="97">
        <v>10000</v>
      </c>
      <c r="L146" s="28">
        <f t="shared" si="6"/>
        <v>0.24</v>
      </c>
      <c r="M146" s="28">
        <f t="shared" si="93"/>
        <v>0</v>
      </c>
      <c r="N146" s="56">
        <f t="shared" si="88"/>
        <v>0</v>
      </c>
      <c r="O146" s="33">
        <f t="shared" si="94"/>
        <v>1885.6485045166839</v>
      </c>
      <c r="P146" s="37">
        <f t="shared" si="89"/>
        <v>89.279814991967413</v>
      </c>
      <c r="Q146" s="9" t="s">
        <v>12</v>
      </c>
      <c r="R146" s="55" t="s">
        <v>12</v>
      </c>
      <c r="S146" s="55">
        <v>2.7759999999999998</v>
      </c>
      <c r="T146" s="55">
        <v>2.8879999999999999</v>
      </c>
      <c r="U146" s="55">
        <v>2.9990000000000001</v>
      </c>
      <c r="V146" s="3">
        <v>3.13</v>
      </c>
      <c r="W146" s="3">
        <v>3.2970000000000002</v>
      </c>
      <c r="X146" s="3" t="s">
        <v>12</v>
      </c>
      <c r="Y146" s="3">
        <v>3.6749999999999998</v>
      </c>
      <c r="Z146" s="15" t="s">
        <v>12</v>
      </c>
      <c r="AA146" s="10">
        <f t="shared" si="90"/>
        <v>3.2970000000000002</v>
      </c>
      <c r="AB146" s="9">
        <f t="shared" si="91"/>
        <v>0.29800000000000004</v>
      </c>
      <c r="AC146" s="10">
        <f t="shared" si="92"/>
        <v>0.37799999999999967</v>
      </c>
      <c r="AD146" s="9"/>
      <c r="AE146" s="55"/>
      <c r="AF146" s="55"/>
      <c r="AG146" s="55"/>
      <c r="AH146" s="55"/>
      <c r="AI146" s="3"/>
      <c r="AJ146" s="3"/>
      <c r="AK146" s="3"/>
      <c r="AL146" s="3"/>
      <c r="AM146" s="15"/>
      <c r="AN146" s="10"/>
      <c r="AO146" s="9"/>
      <c r="AP146" s="10"/>
      <c r="AQ146" s="9"/>
      <c r="AR146" s="55"/>
      <c r="AS146" s="55"/>
      <c r="AT146" s="55"/>
      <c r="AU146" s="55"/>
      <c r="AV146" s="3"/>
      <c r="AW146" s="3"/>
      <c r="AX146" s="3"/>
      <c r="AY146" s="3"/>
      <c r="AZ146" s="15"/>
      <c r="BA146" s="10"/>
      <c r="BB146" s="9"/>
      <c r="BC146" s="10"/>
      <c r="BD146" s="9"/>
      <c r="BE146" s="3"/>
      <c r="BF146" s="15"/>
      <c r="BG146" s="15"/>
      <c r="BH146" s="9"/>
      <c r="BI146" s="10"/>
      <c r="BJ146" s="9"/>
      <c r="BK146" s="3"/>
      <c r="BL146" s="15"/>
      <c r="BM146" s="15"/>
      <c r="BN146" s="9"/>
      <c r="BO146" s="10"/>
      <c r="BP146">
        <f t="shared" si="95"/>
        <v>0</v>
      </c>
      <c r="BQ146" s="93">
        <f t="shared" si="96"/>
        <v>0</v>
      </c>
      <c r="BR146" s="93">
        <f t="shared" si="97"/>
        <v>0</v>
      </c>
      <c r="BS146" s="93" t="e">
        <f>VLOOKUP(C146,'Koppeling locatie - aslocatie'!$A$2:$C$8139,2,FALSE)</f>
        <v>#N/A</v>
      </c>
      <c r="BT146" s="93" t="e">
        <f>VLOOKUP($BS146,aslocaties_v01!$C$3:$AA$349,MATCH($K$3/10,aslocaties_v01!$C$2:$X$2),FALSE)</f>
        <v>#N/A</v>
      </c>
      <c r="BU146" s="93" t="e">
        <f>VLOOKUP(BS146,aslocaties_v01!$C$3:$AA$349,MATCH($K$3,aslocaties_v01!$C$2:$X$2),FALSE)</f>
        <v>#N/A</v>
      </c>
      <c r="BV146" s="93" t="e">
        <f>VLOOKUP(BS146,aslocaties_v01!$C$3:$AA$349,MATCH($K$3*10,aslocaties_v01!$C$2:$X$2),FALSE)</f>
        <v>#N/A</v>
      </c>
      <c r="BW146" s="93" t="e">
        <f t="shared" si="98"/>
        <v>#N/A</v>
      </c>
      <c r="BX146" s="93" t="e">
        <f t="shared" si="99"/>
        <v>#N/A</v>
      </c>
      <c r="BY146" s="94">
        <f t="shared" si="100"/>
        <v>999</v>
      </c>
      <c r="BZ146" s="94">
        <f t="shared" si="101"/>
        <v>999</v>
      </c>
      <c r="CA146" s="94" t="e">
        <f t="shared" si="102"/>
        <v>#N/A</v>
      </c>
      <c r="CB146" t="e">
        <f t="shared" si="103"/>
        <v>#N/A</v>
      </c>
      <c r="CC146" s="58" t="e">
        <f t="shared" si="104"/>
        <v>#N/A</v>
      </c>
      <c r="CD146" s="95" t="e">
        <f t="shared" si="105"/>
        <v>#N/A</v>
      </c>
      <c r="CE146" s="96" t="b">
        <f t="shared" si="106"/>
        <v>1</v>
      </c>
      <c r="CF146" t="e">
        <f t="shared" si="107"/>
        <v>#DIV/0!</v>
      </c>
      <c r="CG146" t="e">
        <f t="shared" si="108"/>
        <v>#DIV/0!</v>
      </c>
      <c r="CH146" s="84" t="b">
        <f t="shared" si="109"/>
        <v>0</v>
      </c>
      <c r="CI146" t="str">
        <f t="shared" si="110"/>
        <v/>
      </c>
      <c r="CJ146" t="e">
        <f t="shared" si="111"/>
        <v>#DIV/0!</v>
      </c>
      <c r="CK146" t="b">
        <f t="shared" si="112"/>
        <v>1</v>
      </c>
      <c r="CL146" s="84" t="e">
        <f t="shared" si="113"/>
        <v>#DIV/0!</v>
      </c>
      <c r="CM146" t="e">
        <f t="shared" si="114"/>
        <v>#DIV/0!</v>
      </c>
      <c r="CN146" t="e">
        <f t="shared" si="115"/>
        <v>#DIV/0!</v>
      </c>
      <c r="CO146" s="84">
        <f t="shared" si="116"/>
        <v>-1</v>
      </c>
      <c r="CP146" t="b">
        <f t="shared" si="117"/>
        <v>1</v>
      </c>
      <c r="CQ146" s="96" t="b">
        <f t="shared" si="118"/>
        <v>1</v>
      </c>
      <c r="CR146" t="b">
        <f t="shared" si="119"/>
        <v>1</v>
      </c>
      <c r="CS146" t="b">
        <f t="shared" si="120"/>
        <v>1</v>
      </c>
      <c r="CT146" t="b">
        <f t="shared" si="121"/>
        <v>1</v>
      </c>
      <c r="CU146" t="b">
        <f t="shared" si="122"/>
        <v>1</v>
      </c>
      <c r="CV146" s="84" t="b">
        <f t="shared" si="123"/>
        <v>1</v>
      </c>
      <c r="CW146" t="b">
        <f t="shared" si="124"/>
        <v>1</v>
      </c>
      <c r="CX146" t="b">
        <f t="shared" si="125"/>
        <v>1</v>
      </c>
      <c r="CY146" t="b">
        <f t="shared" si="126"/>
        <v>1</v>
      </c>
      <c r="CZ146" t="b">
        <f t="shared" si="127"/>
        <v>1</v>
      </c>
      <c r="DA146" s="84">
        <f t="shared" si="128"/>
        <v>0</v>
      </c>
      <c r="DB146" t="e">
        <f t="shared" si="129"/>
        <v>#N/A</v>
      </c>
    </row>
    <row r="147" spans="1:106" ht="13.5" thickBot="1">
      <c r="A147" s="9">
        <v>899</v>
      </c>
      <c r="B147" s="3">
        <v>1</v>
      </c>
      <c r="C147" s="3" t="s">
        <v>2701</v>
      </c>
      <c r="D147" s="3" t="s">
        <v>12</v>
      </c>
      <c r="E147" s="3" t="s">
        <v>12</v>
      </c>
      <c r="F147" s="3">
        <v>109911.867</v>
      </c>
      <c r="G147" s="15">
        <v>425997.90600000002</v>
      </c>
      <c r="H147" s="35" t="str">
        <f t="shared" si="87"/>
        <v>ja</v>
      </c>
      <c r="I147" s="155" t="s">
        <v>2402</v>
      </c>
      <c r="J147" s="20" t="s">
        <v>456</v>
      </c>
      <c r="K147" s="97">
        <v>10000</v>
      </c>
      <c r="L147" s="28">
        <f t="shared" si="6"/>
        <v>0.24</v>
      </c>
      <c r="M147" s="28">
        <f t="shared" si="93"/>
        <v>0</v>
      </c>
      <c r="N147" s="56">
        <f t="shared" si="88"/>
        <v>0</v>
      </c>
      <c r="O147" s="33">
        <f t="shared" si="94"/>
        <v>89.279814991967413</v>
      </c>
      <c r="P147" s="37">
        <f t="shared" si="89"/>
        <v>88.717735013916055</v>
      </c>
      <c r="Q147" s="9" t="s">
        <v>12</v>
      </c>
      <c r="R147" s="55" t="s">
        <v>12</v>
      </c>
      <c r="S147" s="55">
        <v>2.774</v>
      </c>
      <c r="T147" s="55">
        <v>2.887</v>
      </c>
      <c r="U147" s="55">
        <v>2.9980000000000002</v>
      </c>
      <c r="V147" s="3">
        <v>3.1280000000000001</v>
      </c>
      <c r="W147" s="3">
        <v>3.294</v>
      </c>
      <c r="X147" s="3" t="s">
        <v>12</v>
      </c>
      <c r="Y147" s="3">
        <v>3.673</v>
      </c>
      <c r="Z147" s="15" t="s">
        <v>12</v>
      </c>
      <c r="AA147" s="10">
        <f t="shared" si="90"/>
        <v>3.294</v>
      </c>
      <c r="AB147" s="9">
        <f t="shared" si="91"/>
        <v>0.29599999999999982</v>
      </c>
      <c r="AC147" s="10">
        <f t="shared" si="92"/>
        <v>0.379</v>
      </c>
      <c r="AD147" s="9"/>
      <c r="AE147" s="55"/>
      <c r="AF147" s="55"/>
      <c r="AG147" s="55"/>
      <c r="AH147" s="55"/>
      <c r="AI147" s="3"/>
      <c r="AJ147" s="3"/>
      <c r="AK147" s="3"/>
      <c r="AL147" s="3"/>
      <c r="AM147" s="15"/>
      <c r="AN147" s="10"/>
      <c r="AO147" s="9"/>
      <c r="AP147" s="10"/>
      <c r="AQ147" s="9"/>
      <c r="AR147" s="55"/>
      <c r="AS147" s="55"/>
      <c r="AT147" s="55"/>
      <c r="AU147" s="55"/>
      <c r="AV147" s="3"/>
      <c r="AW147" s="3"/>
      <c r="AX147" s="3"/>
      <c r="AY147" s="3"/>
      <c r="AZ147" s="15"/>
      <c r="BA147" s="10"/>
      <c r="BB147" s="9"/>
      <c r="BC147" s="10"/>
      <c r="BD147" s="9"/>
      <c r="BE147" s="3"/>
      <c r="BF147" s="15"/>
      <c r="BG147" s="15"/>
      <c r="BH147" s="9"/>
      <c r="BI147" s="10"/>
      <c r="BJ147" s="9"/>
      <c r="BK147" s="3"/>
      <c r="BL147" s="15"/>
      <c r="BM147" s="15"/>
      <c r="BN147" s="9"/>
      <c r="BO147" s="10"/>
      <c r="BP147">
        <f t="shared" si="95"/>
        <v>0</v>
      </c>
      <c r="BQ147" s="93">
        <f t="shared" si="96"/>
        <v>0</v>
      </c>
      <c r="BR147" s="93">
        <f t="shared" si="97"/>
        <v>0</v>
      </c>
      <c r="BS147" s="93" t="e">
        <f>VLOOKUP(C147,'Koppeling locatie - aslocatie'!$A$2:$C$8139,2,FALSE)</f>
        <v>#N/A</v>
      </c>
      <c r="BT147" s="93" t="e">
        <f>VLOOKUP($BS147,aslocaties_v01!$C$3:$AA$349,MATCH($K$3/10,aslocaties_v01!$C$2:$X$2),FALSE)</f>
        <v>#N/A</v>
      </c>
      <c r="BU147" s="93" t="e">
        <f>VLOOKUP(BS147,aslocaties_v01!$C$3:$AA$349,MATCH($K$3,aslocaties_v01!$C$2:$X$2),FALSE)</f>
        <v>#N/A</v>
      </c>
      <c r="BV147" s="93" t="e">
        <f>VLOOKUP(BS147,aslocaties_v01!$C$3:$AA$349,MATCH($K$3*10,aslocaties_v01!$C$2:$X$2),FALSE)</f>
        <v>#N/A</v>
      </c>
      <c r="BW147" s="93" t="e">
        <f t="shared" si="98"/>
        <v>#N/A</v>
      </c>
      <c r="BX147" s="93" t="e">
        <f t="shared" si="99"/>
        <v>#N/A</v>
      </c>
      <c r="BY147" s="94">
        <f t="shared" si="100"/>
        <v>999</v>
      </c>
      <c r="BZ147" s="94">
        <f t="shared" si="101"/>
        <v>999</v>
      </c>
      <c r="CA147" s="94" t="e">
        <f t="shared" si="102"/>
        <v>#N/A</v>
      </c>
      <c r="CB147" t="e">
        <f t="shared" si="103"/>
        <v>#N/A</v>
      </c>
      <c r="CC147" s="58" t="e">
        <f t="shared" si="104"/>
        <v>#N/A</v>
      </c>
      <c r="CD147" s="95" t="e">
        <f t="shared" si="105"/>
        <v>#N/A</v>
      </c>
      <c r="CE147" s="96" t="b">
        <f t="shared" si="106"/>
        <v>1</v>
      </c>
      <c r="CF147" t="e">
        <f t="shared" si="107"/>
        <v>#DIV/0!</v>
      </c>
      <c r="CG147" t="e">
        <f t="shared" si="108"/>
        <v>#DIV/0!</v>
      </c>
      <c r="CH147" s="84" t="b">
        <f t="shared" si="109"/>
        <v>0</v>
      </c>
      <c r="CI147" t="str">
        <f t="shared" si="110"/>
        <v/>
      </c>
      <c r="CJ147" t="e">
        <f t="shared" si="111"/>
        <v>#DIV/0!</v>
      </c>
      <c r="CK147" t="b">
        <f t="shared" si="112"/>
        <v>1</v>
      </c>
      <c r="CL147" s="84" t="e">
        <f t="shared" si="113"/>
        <v>#DIV/0!</v>
      </c>
      <c r="CM147" t="e">
        <f t="shared" si="114"/>
        <v>#DIV/0!</v>
      </c>
      <c r="CN147" t="e">
        <f t="shared" si="115"/>
        <v>#DIV/0!</v>
      </c>
      <c r="CO147" s="84">
        <f t="shared" si="116"/>
        <v>-1</v>
      </c>
      <c r="CP147" t="b">
        <f t="shared" si="117"/>
        <v>1</v>
      </c>
      <c r="CQ147" s="96" t="b">
        <f t="shared" si="118"/>
        <v>1</v>
      </c>
      <c r="CR147" t="b">
        <f t="shared" si="119"/>
        <v>1</v>
      </c>
      <c r="CS147" t="b">
        <f t="shared" si="120"/>
        <v>1</v>
      </c>
      <c r="CT147" t="b">
        <f t="shared" si="121"/>
        <v>1</v>
      </c>
      <c r="CU147" t="b">
        <f t="shared" si="122"/>
        <v>1</v>
      </c>
      <c r="CV147" s="84" t="b">
        <f t="shared" si="123"/>
        <v>1</v>
      </c>
      <c r="CW147" t="b">
        <f t="shared" si="124"/>
        <v>1</v>
      </c>
      <c r="CX147" t="b">
        <f t="shared" si="125"/>
        <v>1</v>
      </c>
      <c r="CY147" t="b">
        <f t="shared" si="126"/>
        <v>1</v>
      </c>
      <c r="CZ147" t="b">
        <f t="shared" si="127"/>
        <v>1</v>
      </c>
      <c r="DA147" s="84">
        <f t="shared" si="128"/>
        <v>0</v>
      </c>
      <c r="DB147" t="e">
        <f t="shared" si="129"/>
        <v>#N/A</v>
      </c>
    </row>
    <row r="148" spans="1:106" ht="13.5" thickBot="1">
      <c r="A148" s="9">
        <v>900</v>
      </c>
      <c r="B148" s="3">
        <v>1</v>
      </c>
      <c r="C148" s="3" t="s">
        <v>2702</v>
      </c>
      <c r="D148" s="3" t="s">
        <v>12</v>
      </c>
      <c r="E148" s="3" t="s">
        <v>12</v>
      </c>
      <c r="F148" s="3">
        <v>109823.758</v>
      </c>
      <c r="G148" s="15">
        <v>426008.28100000002</v>
      </c>
      <c r="H148" s="35" t="str">
        <f t="shared" si="87"/>
        <v>ja</v>
      </c>
      <c r="I148" s="155" t="s">
        <v>2402</v>
      </c>
      <c r="J148" s="20" t="s">
        <v>456</v>
      </c>
      <c r="K148" s="97">
        <v>10000</v>
      </c>
      <c r="L148" s="28">
        <f t="shared" si="6"/>
        <v>0.24</v>
      </c>
      <c r="M148" s="28">
        <f t="shared" si="93"/>
        <v>0</v>
      </c>
      <c r="N148" s="56">
        <f t="shared" si="88"/>
        <v>0</v>
      </c>
      <c r="O148" s="33">
        <f t="shared" si="94"/>
        <v>88.717735013916055</v>
      </c>
      <c r="P148" s="37">
        <f t="shared" si="89"/>
        <v>88.808104821566815</v>
      </c>
      <c r="Q148" s="9" t="s">
        <v>12</v>
      </c>
      <c r="R148" s="55" t="s">
        <v>12</v>
      </c>
      <c r="S148" s="55">
        <v>2.774</v>
      </c>
      <c r="T148" s="55">
        <v>2.8860000000000001</v>
      </c>
      <c r="U148" s="55">
        <v>2.9969999999999999</v>
      </c>
      <c r="V148" s="3">
        <v>3.1259999999999999</v>
      </c>
      <c r="W148" s="3">
        <v>3.2930000000000001</v>
      </c>
      <c r="X148" s="3" t="s">
        <v>12</v>
      </c>
      <c r="Y148" s="3">
        <v>3.6709999999999998</v>
      </c>
      <c r="Z148" s="15" t="s">
        <v>12</v>
      </c>
      <c r="AA148" s="10">
        <f t="shared" si="90"/>
        <v>3.2930000000000001</v>
      </c>
      <c r="AB148" s="9">
        <f t="shared" si="91"/>
        <v>0.29600000000000026</v>
      </c>
      <c r="AC148" s="10">
        <f t="shared" si="92"/>
        <v>0.37799999999999967</v>
      </c>
      <c r="AD148" s="9"/>
      <c r="AE148" s="55"/>
      <c r="AF148" s="55"/>
      <c r="AG148" s="55"/>
      <c r="AH148" s="55"/>
      <c r="AI148" s="3"/>
      <c r="AJ148" s="3"/>
      <c r="AK148" s="3"/>
      <c r="AL148" s="3"/>
      <c r="AM148" s="15"/>
      <c r="AN148" s="10"/>
      <c r="AO148" s="9"/>
      <c r="AP148" s="10"/>
      <c r="AQ148" s="9"/>
      <c r="AR148" s="55"/>
      <c r="AS148" s="55"/>
      <c r="AT148" s="55"/>
      <c r="AU148" s="55"/>
      <c r="AV148" s="3"/>
      <c r="AW148" s="3"/>
      <c r="AX148" s="3"/>
      <c r="AY148" s="3"/>
      <c r="AZ148" s="15"/>
      <c r="BA148" s="10"/>
      <c r="BB148" s="9"/>
      <c r="BC148" s="10"/>
      <c r="BD148" s="9"/>
      <c r="BE148" s="3"/>
      <c r="BF148" s="15"/>
      <c r="BG148" s="15"/>
      <c r="BH148" s="9"/>
      <c r="BI148" s="10"/>
      <c r="BJ148" s="9"/>
      <c r="BK148" s="3"/>
      <c r="BL148" s="15"/>
      <c r="BM148" s="15"/>
      <c r="BN148" s="9"/>
      <c r="BO148" s="10"/>
      <c r="BP148">
        <f t="shared" si="95"/>
        <v>0</v>
      </c>
      <c r="BQ148" s="93">
        <f t="shared" si="96"/>
        <v>0</v>
      </c>
      <c r="BR148" s="93">
        <f t="shared" si="97"/>
        <v>0</v>
      </c>
      <c r="BS148" s="93" t="e">
        <f>VLOOKUP(C148,'Koppeling locatie - aslocatie'!$A$2:$C$8139,2,FALSE)</f>
        <v>#N/A</v>
      </c>
      <c r="BT148" s="93" t="e">
        <f>VLOOKUP($BS148,aslocaties_v01!$C$3:$AA$349,MATCH($K$3/10,aslocaties_v01!$C$2:$X$2),FALSE)</f>
        <v>#N/A</v>
      </c>
      <c r="BU148" s="93" t="e">
        <f>VLOOKUP(BS148,aslocaties_v01!$C$3:$AA$349,MATCH($K$3,aslocaties_v01!$C$2:$X$2),FALSE)</f>
        <v>#N/A</v>
      </c>
      <c r="BV148" s="93" t="e">
        <f>VLOOKUP(BS148,aslocaties_v01!$C$3:$AA$349,MATCH($K$3*10,aslocaties_v01!$C$2:$X$2),FALSE)</f>
        <v>#N/A</v>
      </c>
      <c r="BW148" s="93" t="e">
        <f t="shared" si="98"/>
        <v>#N/A</v>
      </c>
      <c r="BX148" s="93" t="e">
        <f t="shared" si="99"/>
        <v>#N/A</v>
      </c>
      <c r="BY148" s="94">
        <f t="shared" si="100"/>
        <v>999</v>
      </c>
      <c r="BZ148" s="94">
        <f t="shared" si="101"/>
        <v>999</v>
      </c>
      <c r="CA148" s="94" t="e">
        <f t="shared" si="102"/>
        <v>#N/A</v>
      </c>
      <c r="CB148" t="e">
        <f t="shared" si="103"/>
        <v>#N/A</v>
      </c>
      <c r="CC148" s="58" t="e">
        <f t="shared" si="104"/>
        <v>#N/A</v>
      </c>
      <c r="CD148" s="95" t="e">
        <f t="shared" si="105"/>
        <v>#N/A</v>
      </c>
      <c r="CE148" s="96" t="b">
        <f t="shared" si="106"/>
        <v>1</v>
      </c>
      <c r="CF148" t="e">
        <f t="shared" si="107"/>
        <v>#DIV/0!</v>
      </c>
      <c r="CG148" t="e">
        <f t="shared" si="108"/>
        <v>#DIV/0!</v>
      </c>
      <c r="CH148" s="84" t="b">
        <f t="shared" si="109"/>
        <v>0</v>
      </c>
      <c r="CI148" t="str">
        <f t="shared" si="110"/>
        <v/>
      </c>
      <c r="CJ148" t="e">
        <f t="shared" si="111"/>
        <v>#DIV/0!</v>
      </c>
      <c r="CK148" t="b">
        <f t="shared" si="112"/>
        <v>1</v>
      </c>
      <c r="CL148" s="84" t="e">
        <f t="shared" si="113"/>
        <v>#DIV/0!</v>
      </c>
      <c r="CM148" t="e">
        <f t="shared" si="114"/>
        <v>#DIV/0!</v>
      </c>
      <c r="CN148" t="e">
        <f t="shared" si="115"/>
        <v>#DIV/0!</v>
      </c>
      <c r="CO148" s="84">
        <f t="shared" si="116"/>
        <v>-1</v>
      </c>
      <c r="CP148" t="b">
        <f t="shared" si="117"/>
        <v>1</v>
      </c>
      <c r="CQ148" s="96" t="b">
        <f t="shared" si="118"/>
        <v>1</v>
      </c>
      <c r="CR148" t="b">
        <f t="shared" si="119"/>
        <v>1</v>
      </c>
      <c r="CS148" t="b">
        <f t="shared" si="120"/>
        <v>1</v>
      </c>
      <c r="CT148" t="b">
        <f t="shared" si="121"/>
        <v>1</v>
      </c>
      <c r="CU148" t="b">
        <f t="shared" si="122"/>
        <v>1</v>
      </c>
      <c r="CV148" s="84" t="b">
        <f t="shared" si="123"/>
        <v>1</v>
      </c>
      <c r="CW148" t="b">
        <f t="shared" si="124"/>
        <v>1</v>
      </c>
      <c r="CX148" t="b">
        <f t="shared" si="125"/>
        <v>1</v>
      </c>
      <c r="CY148" t="b">
        <f t="shared" si="126"/>
        <v>1</v>
      </c>
      <c r="CZ148" t="b">
        <f t="shared" si="127"/>
        <v>1</v>
      </c>
      <c r="DA148" s="84">
        <f t="shared" si="128"/>
        <v>0</v>
      </c>
      <c r="DB148" t="e">
        <f t="shared" si="129"/>
        <v>#N/A</v>
      </c>
    </row>
    <row r="149" spans="1:106" ht="13.5" thickBot="1">
      <c r="A149" s="9">
        <v>901</v>
      </c>
      <c r="B149" s="3">
        <v>1</v>
      </c>
      <c r="C149" s="3" t="s">
        <v>2703</v>
      </c>
      <c r="D149" s="3" t="s">
        <v>12</v>
      </c>
      <c r="E149" s="3" t="s">
        <v>12</v>
      </c>
      <c r="F149" s="3">
        <v>109735.54700000001</v>
      </c>
      <c r="G149" s="15">
        <v>426018.56199999998</v>
      </c>
      <c r="H149" s="35" t="str">
        <f t="shared" si="87"/>
        <v>ja</v>
      </c>
      <c r="I149" s="155" t="s">
        <v>2402</v>
      </c>
      <c r="J149" s="20" t="s">
        <v>456</v>
      </c>
      <c r="K149" s="97">
        <v>10000</v>
      </c>
      <c r="L149" s="28">
        <f t="shared" si="6"/>
        <v>0.24</v>
      </c>
      <c r="M149" s="28">
        <f t="shared" si="93"/>
        <v>0</v>
      </c>
      <c r="N149" s="56">
        <f t="shared" si="88"/>
        <v>0</v>
      </c>
      <c r="O149" s="33">
        <f t="shared" si="94"/>
        <v>88.808104821566815</v>
      </c>
      <c r="P149" s="37">
        <f t="shared" si="89"/>
        <v>137.44942540804101</v>
      </c>
      <c r="Q149" s="9" t="s">
        <v>12</v>
      </c>
      <c r="R149" s="55" t="s">
        <v>12</v>
      </c>
      <c r="S149" s="55">
        <v>2.7719999999999998</v>
      </c>
      <c r="T149" s="55">
        <v>2.8839999999999999</v>
      </c>
      <c r="U149" s="55">
        <v>2.9940000000000002</v>
      </c>
      <c r="V149" s="3">
        <v>3.1230000000000002</v>
      </c>
      <c r="W149" s="3">
        <v>3.29</v>
      </c>
      <c r="X149" s="3" t="s">
        <v>12</v>
      </c>
      <c r="Y149" s="3">
        <v>3.6680000000000001</v>
      </c>
      <c r="Z149" s="15" t="s">
        <v>12</v>
      </c>
      <c r="AA149" s="10">
        <f t="shared" si="90"/>
        <v>3.29</v>
      </c>
      <c r="AB149" s="9">
        <f t="shared" si="91"/>
        <v>0.29599999999999982</v>
      </c>
      <c r="AC149" s="10">
        <f t="shared" si="92"/>
        <v>0.37800000000000011</v>
      </c>
      <c r="AD149" s="9"/>
      <c r="AE149" s="55"/>
      <c r="AF149" s="55"/>
      <c r="AG149" s="55"/>
      <c r="AH149" s="55"/>
      <c r="AI149" s="3"/>
      <c r="AJ149" s="3"/>
      <c r="AK149" s="3"/>
      <c r="AL149" s="3"/>
      <c r="AM149" s="15"/>
      <c r="AN149" s="10"/>
      <c r="AO149" s="9"/>
      <c r="AP149" s="10"/>
      <c r="AQ149" s="9"/>
      <c r="AR149" s="55"/>
      <c r="AS149" s="55"/>
      <c r="AT149" s="55"/>
      <c r="AU149" s="55"/>
      <c r="AV149" s="3"/>
      <c r="AW149" s="3"/>
      <c r="AX149" s="3"/>
      <c r="AY149" s="3"/>
      <c r="AZ149" s="15"/>
      <c r="BA149" s="10"/>
      <c r="BB149" s="9"/>
      <c r="BC149" s="10"/>
      <c r="BD149" s="9"/>
      <c r="BE149" s="3"/>
      <c r="BF149" s="15"/>
      <c r="BG149" s="15"/>
      <c r="BH149" s="9"/>
      <c r="BI149" s="10"/>
      <c r="BJ149" s="9"/>
      <c r="BK149" s="3"/>
      <c r="BL149" s="15"/>
      <c r="BM149" s="15"/>
      <c r="BN149" s="9"/>
      <c r="BO149" s="10"/>
      <c r="BP149">
        <f t="shared" si="95"/>
        <v>0</v>
      </c>
      <c r="BQ149" s="93">
        <f t="shared" si="96"/>
        <v>0</v>
      </c>
      <c r="BR149" s="93">
        <f t="shared" si="97"/>
        <v>0</v>
      </c>
      <c r="BS149" s="93" t="e">
        <f>VLOOKUP(C149,'Koppeling locatie - aslocatie'!$A$2:$C$8139,2,FALSE)</f>
        <v>#N/A</v>
      </c>
      <c r="BT149" s="93" t="e">
        <f>VLOOKUP($BS149,aslocaties_v01!$C$3:$AA$349,MATCH($K$3/10,aslocaties_v01!$C$2:$X$2),FALSE)</f>
        <v>#N/A</v>
      </c>
      <c r="BU149" s="93" t="e">
        <f>VLOOKUP(BS149,aslocaties_v01!$C$3:$AA$349,MATCH($K$3,aslocaties_v01!$C$2:$X$2),FALSE)</f>
        <v>#N/A</v>
      </c>
      <c r="BV149" s="93" t="e">
        <f>VLOOKUP(BS149,aslocaties_v01!$C$3:$AA$349,MATCH($K$3*10,aslocaties_v01!$C$2:$X$2),FALSE)</f>
        <v>#N/A</v>
      </c>
      <c r="BW149" s="93" t="e">
        <f t="shared" si="98"/>
        <v>#N/A</v>
      </c>
      <c r="BX149" s="93" t="e">
        <f t="shared" si="99"/>
        <v>#N/A</v>
      </c>
      <c r="BY149" s="94">
        <f t="shared" si="100"/>
        <v>999</v>
      </c>
      <c r="BZ149" s="94">
        <f t="shared" si="101"/>
        <v>999</v>
      </c>
      <c r="CA149" s="94" t="e">
        <f t="shared" si="102"/>
        <v>#N/A</v>
      </c>
      <c r="CB149" t="e">
        <f t="shared" si="103"/>
        <v>#N/A</v>
      </c>
      <c r="CC149" s="58" t="e">
        <f t="shared" si="104"/>
        <v>#N/A</v>
      </c>
      <c r="CD149" s="95" t="e">
        <f t="shared" si="105"/>
        <v>#N/A</v>
      </c>
      <c r="CE149" s="96" t="b">
        <f t="shared" si="106"/>
        <v>1</v>
      </c>
      <c r="CF149" t="e">
        <f t="shared" si="107"/>
        <v>#DIV/0!</v>
      </c>
      <c r="CG149" t="e">
        <f t="shared" si="108"/>
        <v>#DIV/0!</v>
      </c>
      <c r="CH149" s="84" t="b">
        <f t="shared" si="109"/>
        <v>0</v>
      </c>
      <c r="CI149" t="str">
        <f t="shared" si="110"/>
        <v/>
      </c>
      <c r="CJ149" t="e">
        <f t="shared" si="111"/>
        <v>#DIV/0!</v>
      </c>
      <c r="CK149" t="b">
        <f t="shared" si="112"/>
        <v>1</v>
      </c>
      <c r="CL149" s="84" t="e">
        <f t="shared" si="113"/>
        <v>#DIV/0!</v>
      </c>
      <c r="CM149" t="e">
        <f t="shared" si="114"/>
        <v>#DIV/0!</v>
      </c>
      <c r="CN149" t="e">
        <f t="shared" si="115"/>
        <v>#DIV/0!</v>
      </c>
      <c r="CO149" s="84">
        <f t="shared" si="116"/>
        <v>-1</v>
      </c>
      <c r="CP149" t="b">
        <f t="shared" si="117"/>
        <v>1</v>
      </c>
      <c r="CQ149" s="96" t="b">
        <f t="shared" si="118"/>
        <v>1</v>
      </c>
      <c r="CR149" t="b">
        <f t="shared" si="119"/>
        <v>1</v>
      </c>
      <c r="CS149" t="b">
        <f t="shared" si="120"/>
        <v>1</v>
      </c>
      <c r="CT149" t="b">
        <f t="shared" si="121"/>
        <v>1</v>
      </c>
      <c r="CU149" t="b">
        <f t="shared" si="122"/>
        <v>1</v>
      </c>
      <c r="CV149" s="84" t="b">
        <f t="shared" si="123"/>
        <v>1</v>
      </c>
      <c r="CW149" t="b">
        <f t="shared" si="124"/>
        <v>1</v>
      </c>
      <c r="CX149" t="b">
        <f t="shared" si="125"/>
        <v>1</v>
      </c>
      <c r="CY149" t="b">
        <f t="shared" si="126"/>
        <v>1</v>
      </c>
      <c r="CZ149" t="b">
        <f t="shared" si="127"/>
        <v>1</v>
      </c>
      <c r="DA149" s="84">
        <f t="shared" si="128"/>
        <v>0</v>
      </c>
      <c r="DB149" t="e">
        <f t="shared" si="129"/>
        <v>#N/A</v>
      </c>
    </row>
    <row r="150" spans="1:106" ht="13.5" thickBot="1">
      <c r="A150" s="9">
        <v>902</v>
      </c>
      <c r="B150" s="3">
        <v>1</v>
      </c>
      <c r="C150" s="3" t="s">
        <v>2704</v>
      </c>
      <c r="D150" s="3" t="s">
        <v>12</v>
      </c>
      <c r="E150" s="3" t="s">
        <v>12</v>
      </c>
      <c r="F150" s="3">
        <v>109598.898</v>
      </c>
      <c r="G150" s="15">
        <v>426003.75</v>
      </c>
      <c r="H150" s="35" t="str">
        <f t="shared" si="87"/>
        <v>ja</v>
      </c>
      <c r="I150" s="155" t="s">
        <v>2402</v>
      </c>
      <c r="J150" s="20" t="s">
        <v>456</v>
      </c>
      <c r="K150" s="97">
        <v>10000</v>
      </c>
      <c r="L150" s="28">
        <f t="shared" si="6"/>
        <v>0.24</v>
      </c>
      <c r="M150" s="28">
        <f t="shared" si="93"/>
        <v>0</v>
      </c>
      <c r="N150" s="56">
        <f t="shared" si="88"/>
        <v>0</v>
      </c>
      <c r="O150" s="33">
        <f t="shared" si="94"/>
        <v>137.44942540804101</v>
      </c>
      <c r="P150" s="37">
        <f t="shared" si="89"/>
        <v>95.24066298067396</v>
      </c>
      <c r="Q150" s="9" t="s">
        <v>12</v>
      </c>
      <c r="R150" s="55" t="s">
        <v>12</v>
      </c>
      <c r="S150" s="55">
        <v>2.7709999999999999</v>
      </c>
      <c r="T150" s="55">
        <v>2.883</v>
      </c>
      <c r="U150" s="55">
        <v>2.9929999999999999</v>
      </c>
      <c r="V150" s="3">
        <v>3.12</v>
      </c>
      <c r="W150" s="3">
        <v>3.2869999999999999</v>
      </c>
      <c r="X150" s="3" t="s">
        <v>12</v>
      </c>
      <c r="Y150" s="3">
        <v>3.6659999999999999</v>
      </c>
      <c r="Z150" s="15" t="s">
        <v>12</v>
      </c>
      <c r="AA150" s="10">
        <f t="shared" si="90"/>
        <v>3.2869999999999999</v>
      </c>
      <c r="AB150" s="9">
        <f t="shared" si="91"/>
        <v>0.29400000000000004</v>
      </c>
      <c r="AC150" s="10">
        <f t="shared" si="92"/>
        <v>0.379</v>
      </c>
      <c r="AD150" s="9"/>
      <c r="AE150" s="55"/>
      <c r="AF150" s="55"/>
      <c r="AG150" s="55"/>
      <c r="AH150" s="55"/>
      <c r="AI150" s="3"/>
      <c r="AJ150" s="3"/>
      <c r="AK150" s="3"/>
      <c r="AL150" s="3"/>
      <c r="AM150" s="15"/>
      <c r="AN150" s="10"/>
      <c r="AO150" s="9"/>
      <c r="AP150" s="10"/>
      <c r="AQ150" s="9"/>
      <c r="AR150" s="55"/>
      <c r="AS150" s="55"/>
      <c r="AT150" s="55"/>
      <c r="AU150" s="55"/>
      <c r="AV150" s="3"/>
      <c r="AW150" s="3"/>
      <c r="AX150" s="3"/>
      <c r="AY150" s="3"/>
      <c r="AZ150" s="15"/>
      <c r="BA150" s="10"/>
      <c r="BB150" s="9"/>
      <c r="BC150" s="10"/>
      <c r="BD150" s="9"/>
      <c r="BE150" s="3"/>
      <c r="BF150" s="15"/>
      <c r="BG150" s="15"/>
      <c r="BH150" s="9"/>
      <c r="BI150" s="10"/>
      <c r="BJ150" s="9"/>
      <c r="BK150" s="3"/>
      <c r="BL150" s="15"/>
      <c r="BM150" s="15"/>
      <c r="BN150" s="9"/>
      <c r="BO150" s="10"/>
      <c r="BP150">
        <f t="shared" si="95"/>
        <v>0</v>
      </c>
      <c r="BQ150" s="93">
        <f t="shared" si="96"/>
        <v>0</v>
      </c>
      <c r="BR150" s="93">
        <f t="shared" si="97"/>
        <v>0</v>
      </c>
      <c r="BS150" s="93" t="e">
        <f>VLOOKUP(C150,'Koppeling locatie - aslocatie'!$A$2:$C$8139,2,FALSE)</f>
        <v>#N/A</v>
      </c>
      <c r="BT150" s="93" t="e">
        <f>VLOOKUP($BS150,aslocaties_v01!$C$3:$AA$349,MATCH($K$3/10,aslocaties_v01!$C$2:$X$2),FALSE)</f>
        <v>#N/A</v>
      </c>
      <c r="BU150" s="93" t="e">
        <f>VLOOKUP(BS150,aslocaties_v01!$C$3:$AA$349,MATCH($K$3,aslocaties_v01!$C$2:$X$2),FALSE)</f>
        <v>#N/A</v>
      </c>
      <c r="BV150" s="93" t="e">
        <f>VLOOKUP(BS150,aslocaties_v01!$C$3:$AA$349,MATCH($K$3*10,aslocaties_v01!$C$2:$X$2),FALSE)</f>
        <v>#N/A</v>
      </c>
      <c r="BW150" s="93" t="e">
        <f t="shared" si="98"/>
        <v>#N/A</v>
      </c>
      <c r="BX150" s="93" t="e">
        <f t="shared" si="99"/>
        <v>#N/A</v>
      </c>
      <c r="BY150" s="94">
        <f t="shared" si="100"/>
        <v>999</v>
      </c>
      <c r="BZ150" s="94">
        <f t="shared" si="101"/>
        <v>999</v>
      </c>
      <c r="CA150" s="94" t="e">
        <f t="shared" si="102"/>
        <v>#N/A</v>
      </c>
      <c r="CB150" t="e">
        <f t="shared" si="103"/>
        <v>#N/A</v>
      </c>
      <c r="CC150" s="58" t="e">
        <f t="shared" si="104"/>
        <v>#N/A</v>
      </c>
      <c r="CD150" s="95" t="e">
        <f t="shared" si="105"/>
        <v>#N/A</v>
      </c>
      <c r="CE150" s="96" t="b">
        <f t="shared" si="106"/>
        <v>1</v>
      </c>
      <c r="CF150" t="e">
        <f t="shared" si="107"/>
        <v>#DIV/0!</v>
      </c>
      <c r="CG150" t="e">
        <f t="shared" si="108"/>
        <v>#DIV/0!</v>
      </c>
      <c r="CH150" s="84" t="b">
        <f t="shared" si="109"/>
        <v>0</v>
      </c>
      <c r="CI150" t="str">
        <f t="shared" si="110"/>
        <v/>
      </c>
      <c r="CJ150" t="e">
        <f t="shared" si="111"/>
        <v>#DIV/0!</v>
      </c>
      <c r="CK150" t="b">
        <f t="shared" si="112"/>
        <v>1</v>
      </c>
      <c r="CL150" s="84" t="e">
        <f t="shared" si="113"/>
        <v>#DIV/0!</v>
      </c>
      <c r="CM150" t="e">
        <f t="shared" si="114"/>
        <v>#DIV/0!</v>
      </c>
      <c r="CN150" t="e">
        <f t="shared" si="115"/>
        <v>#DIV/0!</v>
      </c>
      <c r="CO150" s="84">
        <f t="shared" si="116"/>
        <v>-1</v>
      </c>
      <c r="CP150" t="b">
        <f t="shared" si="117"/>
        <v>1</v>
      </c>
      <c r="CQ150" s="96" t="b">
        <f t="shared" si="118"/>
        <v>1</v>
      </c>
      <c r="CR150" t="b">
        <f t="shared" si="119"/>
        <v>1</v>
      </c>
      <c r="CS150" t="b">
        <f t="shared" si="120"/>
        <v>1</v>
      </c>
      <c r="CT150" t="b">
        <f t="shared" si="121"/>
        <v>1</v>
      </c>
      <c r="CU150" t="b">
        <f t="shared" si="122"/>
        <v>1</v>
      </c>
      <c r="CV150" s="84" t="b">
        <f t="shared" si="123"/>
        <v>1</v>
      </c>
      <c r="CW150" t="b">
        <f t="shared" si="124"/>
        <v>1</v>
      </c>
      <c r="CX150" t="b">
        <f t="shared" si="125"/>
        <v>1</v>
      </c>
      <c r="CY150" t="b">
        <f t="shared" si="126"/>
        <v>1</v>
      </c>
      <c r="CZ150" t="b">
        <f t="shared" si="127"/>
        <v>1</v>
      </c>
      <c r="DA150" s="84">
        <f t="shared" si="128"/>
        <v>0</v>
      </c>
      <c r="DB150" t="e">
        <f t="shared" si="129"/>
        <v>#N/A</v>
      </c>
    </row>
    <row r="151" spans="1:106" ht="13.5" thickBot="1">
      <c r="A151" s="9">
        <v>903</v>
      </c>
      <c r="B151" s="3">
        <v>1</v>
      </c>
      <c r="C151" s="3" t="s">
        <v>2705</v>
      </c>
      <c r="D151" s="3" t="s">
        <v>12</v>
      </c>
      <c r="E151" s="3" t="s">
        <v>12</v>
      </c>
      <c r="F151" s="3">
        <v>109511.391</v>
      </c>
      <c r="G151" s="15">
        <v>426041.34399999998</v>
      </c>
      <c r="H151" s="35" t="str">
        <f t="shared" si="87"/>
        <v>ja</v>
      </c>
      <c r="I151" s="155" t="s">
        <v>2402</v>
      </c>
      <c r="J151" s="20" t="s">
        <v>456</v>
      </c>
      <c r="K151" s="97">
        <v>10000</v>
      </c>
      <c r="L151" s="28">
        <f t="shared" si="6"/>
        <v>0.24</v>
      </c>
      <c r="M151" s="28">
        <f t="shared" si="93"/>
        <v>0</v>
      </c>
      <c r="N151" s="56">
        <f t="shared" si="88"/>
        <v>0</v>
      </c>
      <c r="O151" s="33">
        <f t="shared" si="94"/>
        <v>95.24066298067396</v>
      </c>
      <c r="P151" s="37">
        <f t="shared" si="89"/>
        <v>91.093520872791387</v>
      </c>
      <c r="Q151" s="9" t="s">
        <v>12</v>
      </c>
      <c r="R151" s="55" t="s">
        <v>12</v>
      </c>
      <c r="S151" s="55">
        <v>2.77</v>
      </c>
      <c r="T151" s="55">
        <v>2.8820000000000001</v>
      </c>
      <c r="U151" s="55">
        <v>2.992</v>
      </c>
      <c r="V151" s="3">
        <v>3.1190000000000002</v>
      </c>
      <c r="W151" s="3">
        <v>3.286</v>
      </c>
      <c r="X151" s="3" t="s">
        <v>12</v>
      </c>
      <c r="Y151" s="3">
        <v>3.6640000000000001</v>
      </c>
      <c r="Z151" s="15" t="s">
        <v>12</v>
      </c>
      <c r="AA151" s="10">
        <f t="shared" si="90"/>
        <v>3.286</v>
      </c>
      <c r="AB151" s="9">
        <f t="shared" si="91"/>
        <v>0.29400000000000004</v>
      </c>
      <c r="AC151" s="10">
        <f t="shared" si="92"/>
        <v>0.37800000000000011</v>
      </c>
      <c r="AD151" s="9"/>
      <c r="AE151" s="55"/>
      <c r="AF151" s="55"/>
      <c r="AG151" s="55"/>
      <c r="AH151" s="55"/>
      <c r="AI151" s="3"/>
      <c r="AJ151" s="3"/>
      <c r="AK151" s="3"/>
      <c r="AL151" s="3"/>
      <c r="AM151" s="15"/>
      <c r="AN151" s="10"/>
      <c r="AO151" s="9"/>
      <c r="AP151" s="10"/>
      <c r="AQ151" s="9"/>
      <c r="AR151" s="55"/>
      <c r="AS151" s="55"/>
      <c r="AT151" s="55"/>
      <c r="AU151" s="55"/>
      <c r="AV151" s="3"/>
      <c r="AW151" s="3"/>
      <c r="AX151" s="3"/>
      <c r="AY151" s="3"/>
      <c r="AZ151" s="15"/>
      <c r="BA151" s="10"/>
      <c r="BB151" s="9"/>
      <c r="BC151" s="10"/>
      <c r="BD151" s="9"/>
      <c r="BE151" s="3"/>
      <c r="BF151" s="15"/>
      <c r="BG151" s="15"/>
      <c r="BH151" s="9"/>
      <c r="BI151" s="10"/>
      <c r="BJ151" s="9"/>
      <c r="BK151" s="3"/>
      <c r="BL151" s="15"/>
      <c r="BM151" s="15"/>
      <c r="BN151" s="9"/>
      <c r="BO151" s="10"/>
      <c r="BP151">
        <f t="shared" si="95"/>
        <v>0</v>
      </c>
      <c r="BQ151" s="93">
        <f t="shared" si="96"/>
        <v>0</v>
      </c>
      <c r="BR151" s="93">
        <f t="shared" si="97"/>
        <v>0</v>
      </c>
      <c r="BS151" s="93" t="e">
        <f>VLOOKUP(C151,'Koppeling locatie - aslocatie'!$A$2:$C$8139,2,FALSE)</f>
        <v>#N/A</v>
      </c>
      <c r="BT151" s="93" t="e">
        <f>VLOOKUP($BS151,aslocaties_v01!$C$3:$AA$349,MATCH($K$3/10,aslocaties_v01!$C$2:$X$2),FALSE)</f>
        <v>#N/A</v>
      </c>
      <c r="BU151" s="93" t="e">
        <f>VLOOKUP(BS151,aslocaties_v01!$C$3:$AA$349,MATCH($K$3,aslocaties_v01!$C$2:$X$2),FALSE)</f>
        <v>#N/A</v>
      </c>
      <c r="BV151" s="93" t="e">
        <f>VLOOKUP(BS151,aslocaties_v01!$C$3:$AA$349,MATCH($K$3*10,aslocaties_v01!$C$2:$X$2),FALSE)</f>
        <v>#N/A</v>
      </c>
      <c r="BW151" s="93" t="e">
        <f t="shared" si="98"/>
        <v>#N/A</v>
      </c>
      <c r="BX151" s="93" t="e">
        <f t="shared" si="99"/>
        <v>#N/A</v>
      </c>
      <c r="BY151" s="94">
        <f t="shared" si="100"/>
        <v>999</v>
      </c>
      <c r="BZ151" s="94">
        <f t="shared" si="101"/>
        <v>999</v>
      </c>
      <c r="CA151" s="94" t="e">
        <f t="shared" si="102"/>
        <v>#N/A</v>
      </c>
      <c r="CB151" t="e">
        <f t="shared" si="103"/>
        <v>#N/A</v>
      </c>
      <c r="CC151" s="58" t="e">
        <f t="shared" si="104"/>
        <v>#N/A</v>
      </c>
      <c r="CD151" s="95" t="e">
        <f t="shared" si="105"/>
        <v>#N/A</v>
      </c>
      <c r="CE151" s="96" t="b">
        <f t="shared" si="106"/>
        <v>1</v>
      </c>
      <c r="CF151" t="e">
        <f t="shared" si="107"/>
        <v>#DIV/0!</v>
      </c>
      <c r="CG151" t="e">
        <f t="shared" si="108"/>
        <v>#DIV/0!</v>
      </c>
      <c r="CH151" s="84" t="b">
        <f t="shared" si="109"/>
        <v>0</v>
      </c>
      <c r="CI151" t="str">
        <f t="shared" si="110"/>
        <v/>
      </c>
      <c r="CJ151" t="e">
        <f t="shared" si="111"/>
        <v>#DIV/0!</v>
      </c>
      <c r="CK151" t="b">
        <f t="shared" si="112"/>
        <v>1</v>
      </c>
      <c r="CL151" s="84" t="e">
        <f t="shared" si="113"/>
        <v>#DIV/0!</v>
      </c>
      <c r="CM151" t="e">
        <f t="shared" si="114"/>
        <v>#DIV/0!</v>
      </c>
      <c r="CN151" t="e">
        <f t="shared" si="115"/>
        <v>#DIV/0!</v>
      </c>
      <c r="CO151" s="84">
        <f t="shared" si="116"/>
        <v>-1</v>
      </c>
      <c r="CP151" t="b">
        <f t="shared" si="117"/>
        <v>1</v>
      </c>
      <c r="CQ151" s="96" t="b">
        <f t="shared" si="118"/>
        <v>1</v>
      </c>
      <c r="CR151" t="b">
        <f t="shared" si="119"/>
        <v>1</v>
      </c>
      <c r="CS151" t="b">
        <f t="shared" si="120"/>
        <v>1</v>
      </c>
      <c r="CT151" t="b">
        <f t="shared" si="121"/>
        <v>1</v>
      </c>
      <c r="CU151" t="b">
        <f t="shared" si="122"/>
        <v>1</v>
      </c>
      <c r="CV151" s="84" t="b">
        <f t="shared" si="123"/>
        <v>1</v>
      </c>
      <c r="CW151" t="b">
        <f t="shared" si="124"/>
        <v>1</v>
      </c>
      <c r="CX151" t="b">
        <f t="shared" si="125"/>
        <v>1</v>
      </c>
      <c r="CY151" t="b">
        <f t="shared" si="126"/>
        <v>1</v>
      </c>
      <c r="CZ151" t="b">
        <f t="shared" si="127"/>
        <v>1</v>
      </c>
      <c r="DA151" s="84">
        <f t="shared" si="128"/>
        <v>0</v>
      </c>
      <c r="DB151" t="e">
        <f t="shared" si="129"/>
        <v>#N/A</v>
      </c>
    </row>
    <row r="152" spans="1:106" ht="13.5" thickBot="1">
      <c r="A152" s="9">
        <v>904</v>
      </c>
      <c r="B152" s="3">
        <v>1</v>
      </c>
      <c r="C152" s="3" t="s">
        <v>2706</v>
      </c>
      <c r="D152" s="3" t="s">
        <v>12</v>
      </c>
      <c r="E152" s="3" t="s">
        <v>12</v>
      </c>
      <c r="F152" s="3">
        <v>109420.594</v>
      </c>
      <c r="G152" s="15">
        <v>426048.68800000002</v>
      </c>
      <c r="H152" s="35" t="str">
        <f t="shared" si="87"/>
        <v>ja</v>
      </c>
      <c r="I152" s="155" t="s">
        <v>2402</v>
      </c>
      <c r="J152" s="20" t="s">
        <v>456</v>
      </c>
      <c r="K152" s="97">
        <v>10000</v>
      </c>
      <c r="L152" s="28">
        <f t="shared" si="6"/>
        <v>0.24</v>
      </c>
      <c r="M152" s="28">
        <f t="shared" si="93"/>
        <v>0</v>
      </c>
      <c r="N152" s="56">
        <f t="shared" si="88"/>
        <v>0</v>
      </c>
      <c r="O152" s="33">
        <f t="shared" si="94"/>
        <v>91.093520872791387</v>
      </c>
      <c r="P152" s="37">
        <f t="shared" si="89"/>
        <v>1125.301249037318</v>
      </c>
      <c r="Q152" s="9" t="s">
        <v>12</v>
      </c>
      <c r="R152" s="55" t="s">
        <v>12</v>
      </c>
      <c r="S152" s="55">
        <v>2.7679999999999998</v>
      </c>
      <c r="T152" s="55">
        <v>2.88</v>
      </c>
      <c r="U152" s="55">
        <v>2.9889999999999999</v>
      </c>
      <c r="V152" s="3">
        <v>3.1139999999999999</v>
      </c>
      <c r="W152" s="3">
        <v>3.2810000000000001</v>
      </c>
      <c r="X152" s="3" t="s">
        <v>12</v>
      </c>
      <c r="Y152" s="3">
        <v>3.66</v>
      </c>
      <c r="Z152" s="15" t="s">
        <v>12</v>
      </c>
      <c r="AA152" s="10">
        <f t="shared" si="90"/>
        <v>3.2810000000000001</v>
      </c>
      <c r="AB152" s="9">
        <f t="shared" si="91"/>
        <v>0.29200000000000026</v>
      </c>
      <c r="AC152" s="10">
        <f t="shared" si="92"/>
        <v>0.379</v>
      </c>
      <c r="AD152" s="9"/>
      <c r="AE152" s="55"/>
      <c r="AF152" s="55"/>
      <c r="AG152" s="55"/>
      <c r="AH152" s="55"/>
      <c r="AI152" s="3"/>
      <c r="AJ152" s="3"/>
      <c r="AK152" s="3"/>
      <c r="AL152" s="3"/>
      <c r="AM152" s="15"/>
      <c r="AN152" s="10"/>
      <c r="AO152" s="9"/>
      <c r="AP152" s="10"/>
      <c r="AQ152" s="9"/>
      <c r="AR152" s="55"/>
      <c r="AS152" s="55"/>
      <c r="AT152" s="55"/>
      <c r="AU152" s="55"/>
      <c r="AV152" s="3"/>
      <c r="AW152" s="3"/>
      <c r="AX152" s="3"/>
      <c r="AY152" s="3"/>
      <c r="AZ152" s="15"/>
      <c r="BA152" s="10"/>
      <c r="BB152" s="9"/>
      <c r="BC152" s="10"/>
      <c r="BD152" s="9"/>
      <c r="BE152" s="3"/>
      <c r="BF152" s="15"/>
      <c r="BG152" s="15"/>
      <c r="BH152" s="9"/>
      <c r="BI152" s="10"/>
      <c r="BJ152" s="9"/>
      <c r="BK152" s="3"/>
      <c r="BL152" s="15"/>
      <c r="BM152" s="15"/>
      <c r="BN152" s="9"/>
      <c r="BO152" s="10"/>
      <c r="BP152">
        <f t="shared" si="95"/>
        <v>0</v>
      </c>
      <c r="BQ152" s="93">
        <f t="shared" si="96"/>
        <v>0</v>
      </c>
      <c r="BR152" s="93">
        <f t="shared" si="97"/>
        <v>0</v>
      </c>
      <c r="BS152" s="93" t="e">
        <f>VLOOKUP(C152,'Koppeling locatie - aslocatie'!$A$2:$C$8139,2,FALSE)</f>
        <v>#N/A</v>
      </c>
      <c r="BT152" s="93" t="e">
        <f>VLOOKUP($BS152,aslocaties_v01!$C$3:$AA$349,MATCH($K$3/10,aslocaties_v01!$C$2:$X$2),FALSE)</f>
        <v>#N/A</v>
      </c>
      <c r="BU152" s="93" t="e">
        <f>VLOOKUP(BS152,aslocaties_v01!$C$3:$AA$349,MATCH($K$3,aslocaties_v01!$C$2:$X$2),FALSE)</f>
        <v>#N/A</v>
      </c>
      <c r="BV152" s="93" t="e">
        <f>VLOOKUP(BS152,aslocaties_v01!$C$3:$AA$349,MATCH($K$3*10,aslocaties_v01!$C$2:$X$2),FALSE)</f>
        <v>#N/A</v>
      </c>
      <c r="BW152" s="93" t="e">
        <f t="shared" si="98"/>
        <v>#N/A</v>
      </c>
      <c r="BX152" s="93" t="e">
        <f t="shared" si="99"/>
        <v>#N/A</v>
      </c>
      <c r="BY152" s="94">
        <f t="shared" si="100"/>
        <v>999</v>
      </c>
      <c r="BZ152" s="94">
        <f t="shared" si="101"/>
        <v>999</v>
      </c>
      <c r="CA152" s="94" t="e">
        <f t="shared" si="102"/>
        <v>#N/A</v>
      </c>
      <c r="CB152" t="e">
        <f t="shared" si="103"/>
        <v>#N/A</v>
      </c>
      <c r="CC152" s="58" t="e">
        <f t="shared" si="104"/>
        <v>#N/A</v>
      </c>
      <c r="CD152" s="95" t="e">
        <f t="shared" si="105"/>
        <v>#N/A</v>
      </c>
      <c r="CE152" s="96" t="b">
        <f t="shared" si="106"/>
        <v>1</v>
      </c>
      <c r="CF152" t="e">
        <f t="shared" si="107"/>
        <v>#DIV/0!</v>
      </c>
      <c r="CG152" t="e">
        <f t="shared" si="108"/>
        <v>#DIV/0!</v>
      </c>
      <c r="CH152" s="84" t="b">
        <f t="shared" si="109"/>
        <v>0</v>
      </c>
      <c r="CI152" t="str">
        <f t="shared" si="110"/>
        <v/>
      </c>
      <c r="CJ152" t="e">
        <f t="shared" si="111"/>
        <v>#DIV/0!</v>
      </c>
      <c r="CK152" t="b">
        <f t="shared" si="112"/>
        <v>1</v>
      </c>
      <c r="CL152" s="84" t="e">
        <f t="shared" si="113"/>
        <v>#DIV/0!</v>
      </c>
      <c r="CM152" t="e">
        <f t="shared" si="114"/>
        <v>#DIV/0!</v>
      </c>
      <c r="CN152" t="e">
        <f t="shared" si="115"/>
        <v>#DIV/0!</v>
      </c>
      <c r="CO152" s="84">
        <f t="shared" si="116"/>
        <v>-1</v>
      </c>
      <c r="CP152" t="b">
        <f t="shared" si="117"/>
        <v>1</v>
      </c>
      <c r="CQ152" s="96" t="b">
        <f t="shared" si="118"/>
        <v>1</v>
      </c>
      <c r="CR152" t="b">
        <f t="shared" si="119"/>
        <v>1</v>
      </c>
      <c r="CS152" t="b">
        <f t="shared" si="120"/>
        <v>1</v>
      </c>
      <c r="CT152" t="b">
        <f t="shared" si="121"/>
        <v>1</v>
      </c>
      <c r="CU152" t="b">
        <f t="shared" si="122"/>
        <v>1</v>
      </c>
      <c r="CV152" s="84" t="b">
        <f t="shared" si="123"/>
        <v>1</v>
      </c>
      <c r="CW152" t="b">
        <f t="shared" si="124"/>
        <v>1</v>
      </c>
      <c r="CX152" t="b">
        <f t="shared" si="125"/>
        <v>1</v>
      </c>
      <c r="CY152" t="b">
        <f t="shared" si="126"/>
        <v>1</v>
      </c>
      <c r="CZ152" t="b">
        <f t="shared" si="127"/>
        <v>1</v>
      </c>
      <c r="DA152" s="84">
        <f t="shared" si="128"/>
        <v>0</v>
      </c>
      <c r="DB152" t="e">
        <f t="shared" si="129"/>
        <v>#N/A</v>
      </c>
    </row>
    <row r="153" spans="1:106" ht="13.5" thickBot="1">
      <c r="A153" s="9">
        <v>905</v>
      </c>
      <c r="B153" s="3">
        <v>1</v>
      </c>
      <c r="C153" s="3" t="s">
        <v>2707</v>
      </c>
      <c r="D153" s="3" t="s">
        <v>12</v>
      </c>
      <c r="E153" s="3" t="s">
        <v>12</v>
      </c>
      <c r="F153" s="3">
        <v>108353.04700000001</v>
      </c>
      <c r="G153" s="15">
        <v>426404.56199999998</v>
      </c>
      <c r="H153" s="35" t="str">
        <f t="shared" si="87"/>
        <v>ja</v>
      </c>
      <c r="I153" s="155" t="s">
        <v>2402</v>
      </c>
      <c r="J153" s="20" t="s">
        <v>456</v>
      </c>
      <c r="K153" s="97">
        <v>10000</v>
      </c>
      <c r="L153" s="28">
        <f t="shared" si="6"/>
        <v>0.24</v>
      </c>
      <c r="M153" s="28">
        <f t="shared" si="93"/>
        <v>0</v>
      </c>
      <c r="N153" s="56">
        <f t="shared" si="88"/>
        <v>0</v>
      </c>
      <c r="O153" s="33">
        <f t="shared" si="94"/>
        <v>1125.301249037318</v>
      </c>
      <c r="P153" s="37">
        <f t="shared" si="89"/>
        <v>45.143916810568541</v>
      </c>
      <c r="Q153" s="9" t="s">
        <v>12</v>
      </c>
      <c r="R153" s="55" t="s">
        <v>12</v>
      </c>
      <c r="S153" s="55">
        <v>2.7549999999999999</v>
      </c>
      <c r="T153" s="55">
        <v>2.8650000000000002</v>
      </c>
      <c r="U153" s="55">
        <v>2.968</v>
      </c>
      <c r="V153" s="3">
        <v>3.0819999999999999</v>
      </c>
      <c r="W153" s="3">
        <v>3.246</v>
      </c>
      <c r="X153" s="3" t="s">
        <v>12</v>
      </c>
      <c r="Y153" s="3">
        <v>3.629</v>
      </c>
      <c r="Z153" s="15" t="s">
        <v>12</v>
      </c>
      <c r="AA153" s="10">
        <f t="shared" si="90"/>
        <v>3.246</v>
      </c>
      <c r="AB153" s="9">
        <f t="shared" si="91"/>
        <v>0.27800000000000002</v>
      </c>
      <c r="AC153" s="10">
        <f t="shared" si="92"/>
        <v>0.38300000000000001</v>
      </c>
      <c r="AD153" s="9"/>
      <c r="AE153" s="55"/>
      <c r="AF153" s="55"/>
      <c r="AG153" s="55"/>
      <c r="AH153" s="55"/>
      <c r="AI153" s="3"/>
      <c r="AJ153" s="3"/>
      <c r="AK153" s="3"/>
      <c r="AL153" s="3"/>
      <c r="AM153" s="15"/>
      <c r="AN153" s="10"/>
      <c r="AO153" s="9"/>
      <c r="AP153" s="10"/>
      <c r="AQ153" s="9"/>
      <c r="AR153" s="55"/>
      <c r="AS153" s="55"/>
      <c r="AT153" s="55"/>
      <c r="AU153" s="55"/>
      <c r="AV153" s="3"/>
      <c r="AW153" s="3"/>
      <c r="AX153" s="3"/>
      <c r="AY153" s="3"/>
      <c r="AZ153" s="15"/>
      <c r="BA153" s="10"/>
      <c r="BB153" s="9"/>
      <c r="BC153" s="10"/>
      <c r="BD153" s="9"/>
      <c r="BE153" s="3"/>
      <c r="BF153" s="15"/>
      <c r="BG153" s="15"/>
      <c r="BH153" s="9"/>
      <c r="BI153" s="10"/>
      <c r="BJ153" s="9"/>
      <c r="BK153" s="3"/>
      <c r="BL153" s="15"/>
      <c r="BM153" s="15"/>
      <c r="BN153" s="9"/>
      <c r="BO153" s="10"/>
      <c r="BP153">
        <f t="shared" si="95"/>
        <v>0</v>
      </c>
      <c r="BQ153" s="93">
        <f t="shared" si="96"/>
        <v>0</v>
      </c>
      <c r="BR153" s="93">
        <f t="shared" si="97"/>
        <v>0</v>
      </c>
      <c r="BS153" s="93" t="e">
        <f>VLOOKUP(C153,'Koppeling locatie - aslocatie'!$A$2:$C$8139,2,FALSE)</f>
        <v>#N/A</v>
      </c>
      <c r="BT153" s="93" t="e">
        <f>VLOOKUP($BS153,aslocaties_v01!$C$3:$AA$349,MATCH($K$3/10,aslocaties_v01!$C$2:$X$2),FALSE)</f>
        <v>#N/A</v>
      </c>
      <c r="BU153" s="93" t="e">
        <f>VLOOKUP(BS153,aslocaties_v01!$C$3:$AA$349,MATCH($K$3,aslocaties_v01!$C$2:$X$2),FALSE)</f>
        <v>#N/A</v>
      </c>
      <c r="BV153" s="93" t="e">
        <f>VLOOKUP(BS153,aslocaties_v01!$C$3:$AA$349,MATCH($K$3*10,aslocaties_v01!$C$2:$X$2),FALSE)</f>
        <v>#N/A</v>
      </c>
      <c r="BW153" s="93" t="e">
        <f t="shared" si="98"/>
        <v>#N/A</v>
      </c>
      <c r="BX153" s="93" t="e">
        <f t="shared" si="99"/>
        <v>#N/A</v>
      </c>
      <c r="BY153" s="94">
        <f t="shared" si="100"/>
        <v>999</v>
      </c>
      <c r="BZ153" s="94">
        <f t="shared" si="101"/>
        <v>999</v>
      </c>
      <c r="CA153" s="94" t="e">
        <f t="shared" si="102"/>
        <v>#N/A</v>
      </c>
      <c r="CB153" t="e">
        <f t="shared" si="103"/>
        <v>#N/A</v>
      </c>
      <c r="CC153" s="58" t="e">
        <f t="shared" si="104"/>
        <v>#N/A</v>
      </c>
      <c r="CD153" s="95" t="e">
        <f t="shared" si="105"/>
        <v>#N/A</v>
      </c>
      <c r="CE153" s="96" t="b">
        <f t="shared" si="106"/>
        <v>1</v>
      </c>
      <c r="CF153" t="e">
        <f t="shared" si="107"/>
        <v>#DIV/0!</v>
      </c>
      <c r="CG153" t="e">
        <f t="shared" si="108"/>
        <v>#DIV/0!</v>
      </c>
      <c r="CH153" s="84" t="b">
        <f t="shared" si="109"/>
        <v>0</v>
      </c>
      <c r="CI153" t="str">
        <f t="shared" si="110"/>
        <v/>
      </c>
      <c r="CJ153" t="e">
        <f t="shared" si="111"/>
        <v>#DIV/0!</v>
      </c>
      <c r="CK153" t="b">
        <f t="shared" si="112"/>
        <v>1</v>
      </c>
      <c r="CL153" s="84" t="e">
        <f t="shared" si="113"/>
        <v>#DIV/0!</v>
      </c>
      <c r="CM153" t="e">
        <f t="shared" si="114"/>
        <v>#DIV/0!</v>
      </c>
      <c r="CN153" t="e">
        <f t="shared" si="115"/>
        <v>#DIV/0!</v>
      </c>
      <c r="CO153" s="84">
        <f t="shared" si="116"/>
        <v>-1</v>
      </c>
      <c r="CP153" t="b">
        <f t="shared" si="117"/>
        <v>1</v>
      </c>
      <c r="CQ153" s="96" t="b">
        <f t="shared" si="118"/>
        <v>1</v>
      </c>
      <c r="CR153" t="b">
        <f t="shared" si="119"/>
        <v>1</v>
      </c>
      <c r="CS153" t="b">
        <f t="shared" si="120"/>
        <v>1</v>
      </c>
      <c r="CT153" t="b">
        <f t="shared" si="121"/>
        <v>1</v>
      </c>
      <c r="CU153" t="b">
        <f t="shared" si="122"/>
        <v>1</v>
      </c>
      <c r="CV153" s="84" t="b">
        <f t="shared" si="123"/>
        <v>1</v>
      </c>
      <c r="CW153" t="b">
        <f t="shared" si="124"/>
        <v>1</v>
      </c>
      <c r="CX153" t="b">
        <f t="shared" si="125"/>
        <v>1</v>
      </c>
      <c r="CY153" t="b">
        <f t="shared" si="126"/>
        <v>1</v>
      </c>
      <c r="CZ153" t="b">
        <f t="shared" si="127"/>
        <v>1</v>
      </c>
      <c r="DA153" s="84">
        <f t="shared" si="128"/>
        <v>0</v>
      </c>
      <c r="DB153" t="e">
        <f t="shared" si="129"/>
        <v>#N/A</v>
      </c>
    </row>
    <row r="154" spans="1:106" ht="13.5" thickBot="1">
      <c r="A154" s="9">
        <v>906</v>
      </c>
      <c r="B154" s="3">
        <v>1</v>
      </c>
      <c r="C154" s="3" t="s">
        <v>2708</v>
      </c>
      <c r="D154" s="3" t="s">
        <v>12</v>
      </c>
      <c r="E154" s="3" t="s">
        <v>12</v>
      </c>
      <c r="F154" s="3">
        <v>108398.148</v>
      </c>
      <c r="G154" s="15">
        <v>426402.59399999998</v>
      </c>
      <c r="H154" s="35" t="str">
        <f t="shared" si="87"/>
        <v>ja</v>
      </c>
      <c r="I154" s="155" t="s">
        <v>2402</v>
      </c>
      <c r="J154" s="20" t="s">
        <v>456</v>
      </c>
      <c r="K154" s="97">
        <v>10000</v>
      </c>
      <c r="L154" s="28">
        <f t="shared" si="6"/>
        <v>0.24</v>
      </c>
      <c r="M154" s="28">
        <f t="shared" si="93"/>
        <v>0</v>
      </c>
      <c r="N154" s="56">
        <f t="shared" si="88"/>
        <v>0</v>
      </c>
      <c r="O154" s="33">
        <f t="shared" si="94"/>
        <v>45.143916810568541</v>
      </c>
      <c r="P154" s="37">
        <f t="shared" si="89"/>
        <v>92.297716770238722</v>
      </c>
      <c r="Q154" s="9" t="s">
        <v>12</v>
      </c>
      <c r="R154" s="55" t="s">
        <v>12</v>
      </c>
      <c r="S154" s="55">
        <v>2.7549999999999999</v>
      </c>
      <c r="T154" s="55">
        <v>2.8650000000000002</v>
      </c>
      <c r="U154" s="55">
        <v>2.9689999999999999</v>
      </c>
      <c r="V154" s="3">
        <v>3.0840000000000001</v>
      </c>
      <c r="W154" s="3">
        <v>3.2480000000000002</v>
      </c>
      <c r="X154" s="3" t="s">
        <v>12</v>
      </c>
      <c r="Y154" s="3">
        <v>3.6309999999999998</v>
      </c>
      <c r="Z154" s="15" t="s">
        <v>12</v>
      </c>
      <c r="AA154" s="10">
        <f t="shared" si="90"/>
        <v>3.2480000000000002</v>
      </c>
      <c r="AB154" s="9">
        <f t="shared" si="91"/>
        <v>0.27900000000000036</v>
      </c>
      <c r="AC154" s="10">
        <f t="shared" si="92"/>
        <v>0.38299999999999956</v>
      </c>
      <c r="AD154" s="9"/>
      <c r="AE154" s="55"/>
      <c r="AF154" s="55"/>
      <c r="AG154" s="55"/>
      <c r="AH154" s="55"/>
      <c r="AI154" s="3"/>
      <c r="AJ154" s="3"/>
      <c r="AK154" s="3"/>
      <c r="AL154" s="3"/>
      <c r="AM154" s="15"/>
      <c r="AN154" s="10"/>
      <c r="AO154" s="9"/>
      <c r="AP154" s="10"/>
      <c r="AQ154" s="9"/>
      <c r="AR154" s="55"/>
      <c r="AS154" s="55"/>
      <c r="AT154" s="55"/>
      <c r="AU154" s="55"/>
      <c r="AV154" s="3"/>
      <c r="AW154" s="3"/>
      <c r="AX154" s="3"/>
      <c r="AY154" s="3"/>
      <c r="AZ154" s="15"/>
      <c r="BA154" s="10"/>
      <c r="BB154" s="9"/>
      <c r="BC154" s="10"/>
      <c r="BD154" s="9"/>
      <c r="BE154" s="3"/>
      <c r="BF154" s="15"/>
      <c r="BG154" s="15"/>
      <c r="BH154" s="9"/>
      <c r="BI154" s="10"/>
      <c r="BJ154" s="9"/>
      <c r="BK154" s="3"/>
      <c r="BL154" s="15"/>
      <c r="BM154" s="15"/>
      <c r="BN154" s="9"/>
      <c r="BO154" s="10"/>
      <c r="BP154">
        <f t="shared" si="95"/>
        <v>0</v>
      </c>
      <c r="BQ154" s="93">
        <f t="shared" si="96"/>
        <v>0</v>
      </c>
      <c r="BR154" s="93">
        <f t="shared" si="97"/>
        <v>0</v>
      </c>
      <c r="BS154" s="93" t="e">
        <f>VLOOKUP(C154,'Koppeling locatie - aslocatie'!$A$2:$C$8139,2,FALSE)</f>
        <v>#N/A</v>
      </c>
      <c r="BT154" s="93" t="e">
        <f>VLOOKUP($BS154,aslocaties_v01!$C$3:$AA$349,MATCH($K$3/10,aslocaties_v01!$C$2:$X$2),FALSE)</f>
        <v>#N/A</v>
      </c>
      <c r="BU154" s="93" t="e">
        <f>VLOOKUP(BS154,aslocaties_v01!$C$3:$AA$349,MATCH($K$3,aslocaties_v01!$C$2:$X$2),FALSE)</f>
        <v>#N/A</v>
      </c>
      <c r="BV154" s="93" t="e">
        <f>VLOOKUP(BS154,aslocaties_v01!$C$3:$AA$349,MATCH($K$3*10,aslocaties_v01!$C$2:$X$2),FALSE)</f>
        <v>#N/A</v>
      </c>
      <c r="BW154" s="93" t="e">
        <f t="shared" si="98"/>
        <v>#N/A</v>
      </c>
      <c r="BX154" s="93" t="e">
        <f t="shared" si="99"/>
        <v>#N/A</v>
      </c>
      <c r="BY154" s="94">
        <f t="shared" si="100"/>
        <v>999</v>
      </c>
      <c r="BZ154" s="94">
        <f t="shared" si="101"/>
        <v>999</v>
      </c>
      <c r="CA154" s="94" t="e">
        <f t="shared" si="102"/>
        <v>#N/A</v>
      </c>
      <c r="CB154" t="e">
        <f t="shared" si="103"/>
        <v>#N/A</v>
      </c>
      <c r="CC154" s="58" t="e">
        <f t="shared" si="104"/>
        <v>#N/A</v>
      </c>
      <c r="CD154" s="95" t="e">
        <f t="shared" si="105"/>
        <v>#N/A</v>
      </c>
      <c r="CE154" s="96" t="b">
        <f t="shared" si="106"/>
        <v>1</v>
      </c>
      <c r="CF154" t="e">
        <f t="shared" si="107"/>
        <v>#DIV/0!</v>
      </c>
      <c r="CG154" t="e">
        <f t="shared" si="108"/>
        <v>#DIV/0!</v>
      </c>
      <c r="CH154" s="84" t="b">
        <f t="shared" si="109"/>
        <v>0</v>
      </c>
      <c r="CI154" t="str">
        <f t="shared" si="110"/>
        <v/>
      </c>
      <c r="CJ154" t="e">
        <f t="shared" si="111"/>
        <v>#DIV/0!</v>
      </c>
      <c r="CK154" t="b">
        <f t="shared" si="112"/>
        <v>1</v>
      </c>
      <c r="CL154" s="84" t="e">
        <f t="shared" si="113"/>
        <v>#DIV/0!</v>
      </c>
      <c r="CM154" t="e">
        <f t="shared" si="114"/>
        <v>#DIV/0!</v>
      </c>
      <c r="CN154" t="e">
        <f t="shared" si="115"/>
        <v>#DIV/0!</v>
      </c>
      <c r="CO154" s="84">
        <f t="shared" si="116"/>
        <v>-1</v>
      </c>
      <c r="CP154" t="b">
        <f t="shared" si="117"/>
        <v>1</v>
      </c>
      <c r="CQ154" s="96" t="b">
        <f t="shared" si="118"/>
        <v>1</v>
      </c>
      <c r="CR154" t="b">
        <f t="shared" si="119"/>
        <v>1</v>
      </c>
      <c r="CS154" t="b">
        <f t="shared" si="120"/>
        <v>1</v>
      </c>
      <c r="CT154" t="b">
        <f t="shared" si="121"/>
        <v>1</v>
      </c>
      <c r="CU154" t="b">
        <f t="shared" si="122"/>
        <v>1</v>
      </c>
      <c r="CV154" s="84" t="b">
        <f t="shared" si="123"/>
        <v>1</v>
      </c>
      <c r="CW154" t="b">
        <f t="shared" si="124"/>
        <v>1</v>
      </c>
      <c r="CX154" t="b">
        <f t="shared" si="125"/>
        <v>1</v>
      </c>
      <c r="CY154" t="b">
        <f t="shared" si="126"/>
        <v>1</v>
      </c>
      <c r="CZ154" t="b">
        <f t="shared" si="127"/>
        <v>1</v>
      </c>
      <c r="DA154" s="84">
        <f t="shared" si="128"/>
        <v>0</v>
      </c>
      <c r="DB154" t="e">
        <f t="shared" si="129"/>
        <v>#N/A</v>
      </c>
    </row>
    <row r="155" spans="1:106" ht="13.5" thickBot="1">
      <c r="A155" s="9">
        <v>907</v>
      </c>
      <c r="B155" s="3">
        <v>1</v>
      </c>
      <c r="C155" s="3" t="s">
        <v>2709</v>
      </c>
      <c r="D155" s="3" t="s">
        <v>12</v>
      </c>
      <c r="E155" s="3" t="s">
        <v>12</v>
      </c>
      <c r="F155" s="3">
        <v>108490.359</v>
      </c>
      <c r="G155" s="15">
        <v>426398.59399999998</v>
      </c>
      <c r="H155" s="35" t="str">
        <f t="shared" si="87"/>
        <v>ja</v>
      </c>
      <c r="I155" s="155" t="s">
        <v>2402</v>
      </c>
      <c r="J155" s="20" t="s">
        <v>456</v>
      </c>
      <c r="K155" s="97">
        <v>10000</v>
      </c>
      <c r="L155" s="28">
        <f t="shared" si="6"/>
        <v>0.24</v>
      </c>
      <c r="M155" s="28">
        <f t="shared" si="93"/>
        <v>0</v>
      </c>
      <c r="N155" s="56">
        <f t="shared" si="88"/>
        <v>0</v>
      </c>
      <c r="O155" s="33">
        <f t="shared" si="94"/>
        <v>92.297716770238722</v>
      </c>
      <c r="P155" s="37">
        <f t="shared" si="89"/>
        <v>95.230677121401243</v>
      </c>
      <c r="Q155" s="9" t="s">
        <v>12</v>
      </c>
      <c r="R155" s="55" t="s">
        <v>12</v>
      </c>
      <c r="S155" s="55">
        <v>2.7559999999999998</v>
      </c>
      <c r="T155" s="55">
        <v>2.867</v>
      </c>
      <c r="U155" s="55">
        <v>2.9710000000000001</v>
      </c>
      <c r="V155" s="3">
        <v>3.0859999999999999</v>
      </c>
      <c r="W155" s="3">
        <v>3.2509999999999999</v>
      </c>
      <c r="X155" s="3" t="s">
        <v>12</v>
      </c>
      <c r="Y155" s="3">
        <v>3.633</v>
      </c>
      <c r="Z155" s="15" t="s">
        <v>12</v>
      </c>
      <c r="AA155" s="10">
        <f t="shared" si="90"/>
        <v>3.2509999999999999</v>
      </c>
      <c r="AB155" s="9">
        <f t="shared" si="91"/>
        <v>0.2799999999999998</v>
      </c>
      <c r="AC155" s="10">
        <f t="shared" si="92"/>
        <v>0.38200000000000012</v>
      </c>
      <c r="AD155" s="9"/>
      <c r="AE155" s="55"/>
      <c r="AF155" s="55"/>
      <c r="AG155" s="55"/>
      <c r="AH155" s="55"/>
      <c r="AI155" s="3"/>
      <c r="AJ155" s="3"/>
      <c r="AK155" s="3"/>
      <c r="AL155" s="3"/>
      <c r="AM155" s="15"/>
      <c r="AN155" s="10"/>
      <c r="AO155" s="9"/>
      <c r="AP155" s="10"/>
      <c r="AQ155" s="9"/>
      <c r="AR155" s="55"/>
      <c r="AS155" s="55"/>
      <c r="AT155" s="55"/>
      <c r="AU155" s="55"/>
      <c r="AV155" s="3"/>
      <c r="AW155" s="3"/>
      <c r="AX155" s="3"/>
      <c r="AY155" s="3"/>
      <c r="AZ155" s="15"/>
      <c r="BA155" s="10"/>
      <c r="BB155" s="9"/>
      <c r="BC155" s="10"/>
      <c r="BD155" s="9"/>
      <c r="BE155" s="3"/>
      <c r="BF155" s="15"/>
      <c r="BG155" s="15"/>
      <c r="BH155" s="9"/>
      <c r="BI155" s="10"/>
      <c r="BJ155" s="9"/>
      <c r="BK155" s="3"/>
      <c r="BL155" s="15"/>
      <c r="BM155" s="15"/>
      <c r="BN155" s="9"/>
      <c r="BO155" s="10"/>
      <c r="BP155">
        <f t="shared" si="95"/>
        <v>0</v>
      </c>
      <c r="BQ155" s="93">
        <f t="shared" si="96"/>
        <v>0</v>
      </c>
      <c r="BR155" s="93">
        <f t="shared" si="97"/>
        <v>0</v>
      </c>
      <c r="BS155" s="93" t="e">
        <f>VLOOKUP(C155,'Koppeling locatie - aslocatie'!$A$2:$C$8139,2,FALSE)</f>
        <v>#N/A</v>
      </c>
      <c r="BT155" s="93" t="e">
        <f>VLOOKUP($BS155,aslocaties_v01!$C$3:$AA$349,MATCH($K$3/10,aslocaties_v01!$C$2:$X$2),FALSE)</f>
        <v>#N/A</v>
      </c>
      <c r="BU155" s="93" t="e">
        <f>VLOOKUP(BS155,aslocaties_v01!$C$3:$AA$349,MATCH($K$3,aslocaties_v01!$C$2:$X$2),FALSE)</f>
        <v>#N/A</v>
      </c>
      <c r="BV155" s="93" t="e">
        <f>VLOOKUP(BS155,aslocaties_v01!$C$3:$AA$349,MATCH($K$3*10,aslocaties_v01!$C$2:$X$2),FALSE)</f>
        <v>#N/A</v>
      </c>
      <c r="BW155" s="93" t="e">
        <f t="shared" si="98"/>
        <v>#N/A</v>
      </c>
      <c r="BX155" s="93" t="e">
        <f t="shared" si="99"/>
        <v>#N/A</v>
      </c>
      <c r="BY155" s="94">
        <f t="shared" si="100"/>
        <v>999</v>
      </c>
      <c r="BZ155" s="94">
        <f t="shared" si="101"/>
        <v>999</v>
      </c>
      <c r="CA155" s="94" t="e">
        <f t="shared" si="102"/>
        <v>#N/A</v>
      </c>
      <c r="CB155" t="e">
        <f t="shared" si="103"/>
        <v>#N/A</v>
      </c>
      <c r="CC155" s="58" t="e">
        <f t="shared" si="104"/>
        <v>#N/A</v>
      </c>
      <c r="CD155" s="95" t="e">
        <f t="shared" si="105"/>
        <v>#N/A</v>
      </c>
      <c r="CE155" s="96" t="b">
        <f t="shared" si="106"/>
        <v>1</v>
      </c>
      <c r="CF155" t="e">
        <f t="shared" si="107"/>
        <v>#DIV/0!</v>
      </c>
      <c r="CG155" t="e">
        <f t="shared" si="108"/>
        <v>#DIV/0!</v>
      </c>
      <c r="CH155" s="84" t="b">
        <f t="shared" si="109"/>
        <v>0</v>
      </c>
      <c r="CI155" t="str">
        <f t="shared" si="110"/>
        <v/>
      </c>
      <c r="CJ155" t="e">
        <f t="shared" si="111"/>
        <v>#DIV/0!</v>
      </c>
      <c r="CK155" t="b">
        <f t="shared" si="112"/>
        <v>1</v>
      </c>
      <c r="CL155" s="84" t="e">
        <f t="shared" si="113"/>
        <v>#DIV/0!</v>
      </c>
      <c r="CM155" t="e">
        <f t="shared" si="114"/>
        <v>#DIV/0!</v>
      </c>
      <c r="CN155" t="e">
        <f t="shared" si="115"/>
        <v>#DIV/0!</v>
      </c>
      <c r="CO155" s="84">
        <f t="shared" si="116"/>
        <v>-1</v>
      </c>
      <c r="CP155" t="b">
        <f t="shared" si="117"/>
        <v>1</v>
      </c>
      <c r="CQ155" s="96" t="b">
        <f t="shared" si="118"/>
        <v>1</v>
      </c>
      <c r="CR155" t="b">
        <f t="shared" si="119"/>
        <v>1</v>
      </c>
      <c r="CS155" t="b">
        <f t="shared" si="120"/>
        <v>1</v>
      </c>
      <c r="CT155" t="b">
        <f t="shared" si="121"/>
        <v>1</v>
      </c>
      <c r="CU155" t="b">
        <f t="shared" si="122"/>
        <v>1</v>
      </c>
      <c r="CV155" s="84" t="b">
        <f t="shared" si="123"/>
        <v>1</v>
      </c>
      <c r="CW155" t="b">
        <f t="shared" si="124"/>
        <v>1</v>
      </c>
      <c r="CX155" t="b">
        <f t="shared" si="125"/>
        <v>1</v>
      </c>
      <c r="CY155" t="b">
        <f t="shared" si="126"/>
        <v>1</v>
      </c>
      <c r="CZ155" t="b">
        <f t="shared" si="127"/>
        <v>1</v>
      </c>
      <c r="DA155" s="84">
        <f t="shared" si="128"/>
        <v>0</v>
      </c>
      <c r="DB155" t="e">
        <f t="shared" si="129"/>
        <v>#N/A</v>
      </c>
    </row>
    <row r="156" spans="1:106" ht="13.5" thickBot="1">
      <c r="A156" s="9">
        <v>908</v>
      </c>
      <c r="B156" s="3">
        <v>1</v>
      </c>
      <c r="C156" s="3" t="s">
        <v>2710</v>
      </c>
      <c r="D156" s="3" t="s">
        <v>12</v>
      </c>
      <c r="E156" s="3" t="s">
        <v>12</v>
      </c>
      <c r="F156" s="3">
        <v>108585.523</v>
      </c>
      <c r="G156" s="15">
        <v>426395.03100000002</v>
      </c>
      <c r="H156" s="35" t="str">
        <f t="shared" si="87"/>
        <v>ja</v>
      </c>
      <c r="I156" s="155" t="s">
        <v>2402</v>
      </c>
      <c r="J156" s="20" t="s">
        <v>456</v>
      </c>
      <c r="K156" s="97">
        <v>10000</v>
      </c>
      <c r="L156" s="28">
        <f t="shared" si="6"/>
        <v>0.24</v>
      </c>
      <c r="M156" s="28">
        <f t="shared" si="93"/>
        <v>0</v>
      </c>
      <c r="N156" s="56">
        <f t="shared" si="88"/>
        <v>0</v>
      </c>
      <c r="O156" s="33">
        <f t="shared" si="94"/>
        <v>95.230677121401243</v>
      </c>
      <c r="P156" s="37">
        <f t="shared" si="89"/>
        <v>99.737056187760174</v>
      </c>
      <c r="Q156" s="9" t="s">
        <v>12</v>
      </c>
      <c r="R156" s="55" t="s">
        <v>12</v>
      </c>
      <c r="S156" s="55">
        <v>2.7570000000000001</v>
      </c>
      <c r="T156" s="55">
        <v>2.8679999999999999</v>
      </c>
      <c r="U156" s="55">
        <v>2.972</v>
      </c>
      <c r="V156" s="3">
        <v>3.0880000000000001</v>
      </c>
      <c r="W156" s="3">
        <v>3.2530000000000001</v>
      </c>
      <c r="X156" s="3" t="s">
        <v>12</v>
      </c>
      <c r="Y156" s="3">
        <v>3.6349999999999998</v>
      </c>
      <c r="Z156" s="15" t="s">
        <v>12</v>
      </c>
      <c r="AA156" s="10">
        <f t="shared" si="90"/>
        <v>3.2530000000000001</v>
      </c>
      <c r="AB156" s="9">
        <f t="shared" si="91"/>
        <v>0.28100000000000014</v>
      </c>
      <c r="AC156" s="10">
        <f t="shared" si="92"/>
        <v>0.38199999999999967</v>
      </c>
      <c r="AD156" s="9"/>
      <c r="AE156" s="55"/>
      <c r="AF156" s="55"/>
      <c r="AG156" s="55"/>
      <c r="AH156" s="55"/>
      <c r="AI156" s="3"/>
      <c r="AJ156" s="3"/>
      <c r="AK156" s="3"/>
      <c r="AL156" s="3"/>
      <c r="AM156" s="15"/>
      <c r="AN156" s="10"/>
      <c r="AO156" s="9"/>
      <c r="AP156" s="10"/>
      <c r="AQ156" s="9"/>
      <c r="AR156" s="55"/>
      <c r="AS156" s="55"/>
      <c r="AT156" s="55"/>
      <c r="AU156" s="55"/>
      <c r="AV156" s="3"/>
      <c r="AW156" s="3"/>
      <c r="AX156" s="3"/>
      <c r="AY156" s="3"/>
      <c r="AZ156" s="15"/>
      <c r="BA156" s="10"/>
      <c r="BB156" s="9"/>
      <c r="BC156" s="10"/>
      <c r="BD156" s="9"/>
      <c r="BE156" s="3"/>
      <c r="BF156" s="15"/>
      <c r="BG156" s="15"/>
      <c r="BH156" s="9"/>
      <c r="BI156" s="10"/>
      <c r="BJ156" s="9"/>
      <c r="BK156" s="3"/>
      <c r="BL156" s="15"/>
      <c r="BM156" s="15"/>
      <c r="BN156" s="9"/>
      <c r="BO156" s="10"/>
      <c r="BP156">
        <f t="shared" si="95"/>
        <v>0</v>
      </c>
      <c r="BQ156" s="93">
        <f t="shared" si="96"/>
        <v>0</v>
      </c>
      <c r="BR156" s="93">
        <f t="shared" si="97"/>
        <v>0</v>
      </c>
      <c r="BS156" s="93" t="e">
        <f>VLOOKUP(C156,'Koppeling locatie - aslocatie'!$A$2:$C$8139,2,FALSE)</f>
        <v>#N/A</v>
      </c>
      <c r="BT156" s="93" t="e">
        <f>VLOOKUP($BS156,aslocaties_v01!$C$3:$AA$349,MATCH($K$3/10,aslocaties_v01!$C$2:$X$2),FALSE)</f>
        <v>#N/A</v>
      </c>
      <c r="BU156" s="93" t="e">
        <f>VLOOKUP(BS156,aslocaties_v01!$C$3:$AA$349,MATCH($K$3,aslocaties_v01!$C$2:$X$2),FALSE)</f>
        <v>#N/A</v>
      </c>
      <c r="BV156" s="93" t="e">
        <f>VLOOKUP(BS156,aslocaties_v01!$C$3:$AA$349,MATCH($K$3*10,aslocaties_v01!$C$2:$X$2),FALSE)</f>
        <v>#N/A</v>
      </c>
      <c r="BW156" s="93" t="e">
        <f t="shared" si="98"/>
        <v>#N/A</v>
      </c>
      <c r="BX156" s="93" t="e">
        <f t="shared" si="99"/>
        <v>#N/A</v>
      </c>
      <c r="BY156" s="94">
        <f t="shared" si="100"/>
        <v>999</v>
      </c>
      <c r="BZ156" s="94">
        <f t="shared" si="101"/>
        <v>999</v>
      </c>
      <c r="CA156" s="94" t="e">
        <f t="shared" si="102"/>
        <v>#N/A</v>
      </c>
      <c r="CB156" t="e">
        <f t="shared" si="103"/>
        <v>#N/A</v>
      </c>
      <c r="CC156" s="58" t="e">
        <f t="shared" si="104"/>
        <v>#N/A</v>
      </c>
      <c r="CD156" s="95" t="e">
        <f t="shared" si="105"/>
        <v>#N/A</v>
      </c>
      <c r="CE156" s="96" t="b">
        <f t="shared" si="106"/>
        <v>1</v>
      </c>
      <c r="CF156" t="e">
        <f t="shared" si="107"/>
        <v>#DIV/0!</v>
      </c>
      <c r="CG156" t="e">
        <f t="shared" si="108"/>
        <v>#DIV/0!</v>
      </c>
      <c r="CH156" s="84" t="b">
        <f t="shared" si="109"/>
        <v>0</v>
      </c>
      <c r="CI156" t="str">
        <f t="shared" si="110"/>
        <v/>
      </c>
      <c r="CJ156" t="e">
        <f t="shared" si="111"/>
        <v>#DIV/0!</v>
      </c>
      <c r="CK156" t="b">
        <f t="shared" si="112"/>
        <v>1</v>
      </c>
      <c r="CL156" s="84" t="e">
        <f t="shared" si="113"/>
        <v>#DIV/0!</v>
      </c>
      <c r="CM156" t="e">
        <f t="shared" si="114"/>
        <v>#DIV/0!</v>
      </c>
      <c r="CN156" t="e">
        <f t="shared" si="115"/>
        <v>#DIV/0!</v>
      </c>
      <c r="CO156" s="84">
        <f t="shared" si="116"/>
        <v>-1</v>
      </c>
      <c r="CP156" t="b">
        <f t="shared" si="117"/>
        <v>1</v>
      </c>
      <c r="CQ156" s="96" t="b">
        <f t="shared" si="118"/>
        <v>1</v>
      </c>
      <c r="CR156" t="b">
        <f t="shared" si="119"/>
        <v>1</v>
      </c>
      <c r="CS156" t="b">
        <f t="shared" si="120"/>
        <v>1</v>
      </c>
      <c r="CT156" t="b">
        <f t="shared" si="121"/>
        <v>1</v>
      </c>
      <c r="CU156" t="b">
        <f t="shared" si="122"/>
        <v>1</v>
      </c>
      <c r="CV156" s="84" t="b">
        <f t="shared" si="123"/>
        <v>1</v>
      </c>
      <c r="CW156" t="b">
        <f t="shared" si="124"/>
        <v>1</v>
      </c>
      <c r="CX156" t="b">
        <f t="shared" si="125"/>
        <v>1</v>
      </c>
      <c r="CY156" t="b">
        <f t="shared" si="126"/>
        <v>1</v>
      </c>
      <c r="CZ156" t="b">
        <f t="shared" si="127"/>
        <v>1</v>
      </c>
      <c r="DA156" s="84">
        <f t="shared" si="128"/>
        <v>0</v>
      </c>
      <c r="DB156" t="e">
        <f t="shared" si="129"/>
        <v>#N/A</v>
      </c>
    </row>
    <row r="157" spans="1:106" ht="13.5" thickBot="1">
      <c r="A157" s="9">
        <v>909</v>
      </c>
      <c r="B157" s="3">
        <v>1</v>
      </c>
      <c r="C157" s="3" t="s">
        <v>2711</v>
      </c>
      <c r="D157" s="3" t="s">
        <v>12</v>
      </c>
      <c r="E157" s="3" t="s">
        <v>12</v>
      </c>
      <c r="F157" s="3">
        <v>108679.719</v>
      </c>
      <c r="G157" s="15">
        <v>426362.25</v>
      </c>
      <c r="H157" s="35" t="str">
        <f t="shared" si="87"/>
        <v>ja</v>
      </c>
      <c r="I157" s="155" t="s">
        <v>2402</v>
      </c>
      <c r="J157" s="20" t="s">
        <v>456</v>
      </c>
      <c r="K157" s="97">
        <v>10000</v>
      </c>
      <c r="L157" s="28">
        <f t="shared" si="6"/>
        <v>0.24</v>
      </c>
      <c r="M157" s="28">
        <f t="shared" si="93"/>
        <v>0</v>
      </c>
      <c r="N157" s="56">
        <f t="shared" si="88"/>
        <v>0</v>
      </c>
      <c r="O157" s="33">
        <f t="shared" si="94"/>
        <v>99.737056187760174</v>
      </c>
      <c r="P157" s="37">
        <f t="shared" si="89"/>
        <v>55.795656685793091</v>
      </c>
      <c r="Q157" s="9" t="s">
        <v>12</v>
      </c>
      <c r="R157" s="55" t="s">
        <v>12</v>
      </c>
      <c r="S157" s="55">
        <v>2.7570000000000001</v>
      </c>
      <c r="T157" s="55">
        <v>2.8679999999999999</v>
      </c>
      <c r="U157" s="55">
        <v>2.9729999999999999</v>
      </c>
      <c r="V157" s="3">
        <v>3.089</v>
      </c>
      <c r="W157" s="3">
        <v>3.254</v>
      </c>
      <c r="X157" s="3" t="s">
        <v>12</v>
      </c>
      <c r="Y157" s="3">
        <v>3.6360000000000001</v>
      </c>
      <c r="Z157" s="15" t="s">
        <v>12</v>
      </c>
      <c r="AA157" s="10">
        <f t="shared" si="90"/>
        <v>3.254</v>
      </c>
      <c r="AB157" s="9">
        <f t="shared" si="91"/>
        <v>0.28100000000000014</v>
      </c>
      <c r="AC157" s="10">
        <f t="shared" si="92"/>
        <v>0.38200000000000012</v>
      </c>
      <c r="AD157" s="9"/>
      <c r="AE157" s="55"/>
      <c r="AF157" s="55"/>
      <c r="AG157" s="55"/>
      <c r="AH157" s="55"/>
      <c r="AI157" s="3"/>
      <c r="AJ157" s="3"/>
      <c r="AK157" s="3"/>
      <c r="AL157" s="3"/>
      <c r="AM157" s="15"/>
      <c r="AN157" s="10"/>
      <c r="AO157" s="9"/>
      <c r="AP157" s="10"/>
      <c r="AQ157" s="9"/>
      <c r="AR157" s="55"/>
      <c r="AS157" s="55"/>
      <c r="AT157" s="55"/>
      <c r="AU157" s="55"/>
      <c r="AV157" s="3"/>
      <c r="AW157" s="3"/>
      <c r="AX157" s="3"/>
      <c r="AY157" s="3"/>
      <c r="AZ157" s="15"/>
      <c r="BA157" s="10"/>
      <c r="BB157" s="9"/>
      <c r="BC157" s="10"/>
      <c r="BD157" s="9"/>
      <c r="BE157" s="3"/>
      <c r="BF157" s="15"/>
      <c r="BG157" s="15"/>
      <c r="BH157" s="9"/>
      <c r="BI157" s="10"/>
      <c r="BJ157" s="9"/>
      <c r="BK157" s="3"/>
      <c r="BL157" s="15"/>
      <c r="BM157" s="15"/>
      <c r="BN157" s="9"/>
      <c r="BO157" s="10"/>
      <c r="BP157">
        <f t="shared" si="95"/>
        <v>0</v>
      </c>
      <c r="BQ157" s="93">
        <f t="shared" si="96"/>
        <v>0</v>
      </c>
      <c r="BR157" s="93">
        <f t="shared" si="97"/>
        <v>0</v>
      </c>
      <c r="BS157" s="93" t="e">
        <f>VLOOKUP(C157,'Koppeling locatie - aslocatie'!$A$2:$C$8139,2,FALSE)</f>
        <v>#N/A</v>
      </c>
      <c r="BT157" s="93" t="e">
        <f>VLOOKUP($BS157,aslocaties_v01!$C$3:$AA$349,MATCH($K$3/10,aslocaties_v01!$C$2:$X$2),FALSE)</f>
        <v>#N/A</v>
      </c>
      <c r="BU157" s="93" t="e">
        <f>VLOOKUP(BS157,aslocaties_v01!$C$3:$AA$349,MATCH($K$3,aslocaties_v01!$C$2:$X$2),FALSE)</f>
        <v>#N/A</v>
      </c>
      <c r="BV157" s="93" t="e">
        <f>VLOOKUP(BS157,aslocaties_v01!$C$3:$AA$349,MATCH($K$3*10,aslocaties_v01!$C$2:$X$2),FALSE)</f>
        <v>#N/A</v>
      </c>
      <c r="BW157" s="93" t="e">
        <f t="shared" si="98"/>
        <v>#N/A</v>
      </c>
      <c r="BX157" s="93" t="e">
        <f t="shared" si="99"/>
        <v>#N/A</v>
      </c>
      <c r="BY157" s="94">
        <f t="shared" si="100"/>
        <v>999</v>
      </c>
      <c r="BZ157" s="94">
        <f t="shared" si="101"/>
        <v>999</v>
      </c>
      <c r="CA157" s="94" t="e">
        <f t="shared" si="102"/>
        <v>#N/A</v>
      </c>
      <c r="CB157" t="e">
        <f t="shared" si="103"/>
        <v>#N/A</v>
      </c>
      <c r="CC157" s="58" t="e">
        <f t="shared" si="104"/>
        <v>#N/A</v>
      </c>
      <c r="CD157" s="95" t="e">
        <f t="shared" si="105"/>
        <v>#N/A</v>
      </c>
      <c r="CE157" s="96" t="b">
        <f t="shared" si="106"/>
        <v>1</v>
      </c>
      <c r="CF157" t="e">
        <f t="shared" si="107"/>
        <v>#DIV/0!</v>
      </c>
      <c r="CG157" t="e">
        <f t="shared" si="108"/>
        <v>#DIV/0!</v>
      </c>
      <c r="CH157" s="84" t="b">
        <f t="shared" si="109"/>
        <v>0</v>
      </c>
      <c r="CI157" t="str">
        <f t="shared" si="110"/>
        <v/>
      </c>
      <c r="CJ157" t="e">
        <f t="shared" si="111"/>
        <v>#DIV/0!</v>
      </c>
      <c r="CK157" t="b">
        <f t="shared" si="112"/>
        <v>1</v>
      </c>
      <c r="CL157" s="84" t="e">
        <f t="shared" si="113"/>
        <v>#DIV/0!</v>
      </c>
      <c r="CM157" t="e">
        <f t="shared" si="114"/>
        <v>#DIV/0!</v>
      </c>
      <c r="CN157" t="e">
        <f t="shared" si="115"/>
        <v>#DIV/0!</v>
      </c>
      <c r="CO157" s="84">
        <f t="shared" si="116"/>
        <v>-1</v>
      </c>
      <c r="CP157" t="b">
        <f t="shared" si="117"/>
        <v>1</v>
      </c>
      <c r="CQ157" s="96" t="b">
        <f t="shared" si="118"/>
        <v>1</v>
      </c>
      <c r="CR157" t="b">
        <f t="shared" si="119"/>
        <v>1</v>
      </c>
      <c r="CS157" t="b">
        <f t="shared" si="120"/>
        <v>1</v>
      </c>
      <c r="CT157" t="b">
        <f t="shared" si="121"/>
        <v>1</v>
      </c>
      <c r="CU157" t="b">
        <f t="shared" si="122"/>
        <v>1</v>
      </c>
      <c r="CV157" s="84" t="b">
        <f t="shared" si="123"/>
        <v>1</v>
      </c>
      <c r="CW157" t="b">
        <f t="shared" si="124"/>
        <v>1</v>
      </c>
      <c r="CX157" t="b">
        <f t="shared" si="125"/>
        <v>1</v>
      </c>
      <c r="CY157" t="b">
        <f t="shared" si="126"/>
        <v>1</v>
      </c>
      <c r="CZ157" t="b">
        <f t="shared" si="127"/>
        <v>1</v>
      </c>
      <c r="DA157" s="84">
        <f t="shared" si="128"/>
        <v>0</v>
      </c>
      <c r="DB157" t="e">
        <f t="shared" si="129"/>
        <v>#N/A</v>
      </c>
    </row>
    <row r="158" spans="1:106" ht="13.5" thickBot="1">
      <c r="A158" s="9">
        <v>910</v>
      </c>
      <c r="B158" s="3">
        <v>1</v>
      </c>
      <c r="C158" s="3" t="s">
        <v>2712</v>
      </c>
      <c r="D158" s="3" t="s">
        <v>12</v>
      </c>
      <c r="E158" s="3" t="s">
        <v>12</v>
      </c>
      <c r="F158" s="3">
        <v>108727.5</v>
      </c>
      <c r="G158" s="15">
        <v>426391.06199999998</v>
      </c>
      <c r="H158" s="35" t="str">
        <f t="shared" si="87"/>
        <v>ja</v>
      </c>
      <c r="I158" s="155" t="s">
        <v>2402</v>
      </c>
      <c r="J158" s="20" t="s">
        <v>456</v>
      </c>
      <c r="K158" s="97">
        <v>10000</v>
      </c>
      <c r="L158" s="28">
        <f t="shared" si="6"/>
        <v>0.24</v>
      </c>
      <c r="M158" s="28">
        <f t="shared" si="93"/>
        <v>0</v>
      </c>
      <c r="N158" s="56">
        <f t="shared" si="88"/>
        <v>0</v>
      </c>
      <c r="O158" s="33">
        <f t="shared" si="94"/>
        <v>55.795656685793091</v>
      </c>
      <c r="P158" s="37">
        <f t="shared" si="89"/>
        <v>138.27734810879184</v>
      </c>
      <c r="Q158" s="9" t="s">
        <v>12</v>
      </c>
      <c r="R158" s="55" t="s">
        <v>12</v>
      </c>
      <c r="S158" s="55">
        <v>2.758</v>
      </c>
      <c r="T158" s="55">
        <v>2.8690000000000002</v>
      </c>
      <c r="U158" s="55">
        <v>2.9740000000000002</v>
      </c>
      <c r="V158" s="3">
        <v>3.0910000000000002</v>
      </c>
      <c r="W158" s="3">
        <v>3.2559999999999998</v>
      </c>
      <c r="X158" s="3" t="s">
        <v>12</v>
      </c>
      <c r="Y158" s="3">
        <v>3.637</v>
      </c>
      <c r="Z158" s="15" t="s">
        <v>12</v>
      </c>
      <c r="AA158" s="10">
        <f t="shared" si="90"/>
        <v>3.2559999999999998</v>
      </c>
      <c r="AB158" s="9">
        <f t="shared" si="91"/>
        <v>0.28199999999999958</v>
      </c>
      <c r="AC158" s="10">
        <f t="shared" si="92"/>
        <v>0.38100000000000023</v>
      </c>
      <c r="AD158" s="9"/>
      <c r="AE158" s="55"/>
      <c r="AF158" s="55"/>
      <c r="AG158" s="55"/>
      <c r="AH158" s="55"/>
      <c r="AI158" s="3"/>
      <c r="AJ158" s="3"/>
      <c r="AK158" s="3"/>
      <c r="AL158" s="3"/>
      <c r="AM158" s="15"/>
      <c r="AN158" s="10"/>
      <c r="AO158" s="9"/>
      <c r="AP158" s="10"/>
      <c r="AQ158" s="9"/>
      <c r="AR158" s="55"/>
      <c r="AS158" s="55"/>
      <c r="AT158" s="55"/>
      <c r="AU158" s="55"/>
      <c r="AV158" s="3"/>
      <c r="AW158" s="3"/>
      <c r="AX158" s="3"/>
      <c r="AY158" s="3"/>
      <c r="AZ158" s="15"/>
      <c r="BA158" s="10"/>
      <c r="BB158" s="9"/>
      <c r="BC158" s="10"/>
      <c r="BD158" s="9"/>
      <c r="BE158" s="3"/>
      <c r="BF158" s="15"/>
      <c r="BG158" s="15"/>
      <c r="BH158" s="9"/>
      <c r="BI158" s="10"/>
      <c r="BJ158" s="9"/>
      <c r="BK158" s="3"/>
      <c r="BL158" s="15"/>
      <c r="BM158" s="15"/>
      <c r="BN158" s="9"/>
      <c r="BO158" s="10"/>
      <c r="BP158">
        <f t="shared" si="95"/>
        <v>0</v>
      </c>
      <c r="BQ158" s="93">
        <f t="shared" si="96"/>
        <v>0</v>
      </c>
      <c r="BR158" s="93">
        <f t="shared" si="97"/>
        <v>0</v>
      </c>
      <c r="BS158" s="93" t="e">
        <f>VLOOKUP(C158,'Koppeling locatie - aslocatie'!$A$2:$C$8139,2,FALSE)</f>
        <v>#N/A</v>
      </c>
      <c r="BT158" s="93" t="e">
        <f>VLOOKUP($BS158,aslocaties_v01!$C$3:$AA$349,MATCH($K$3/10,aslocaties_v01!$C$2:$X$2),FALSE)</f>
        <v>#N/A</v>
      </c>
      <c r="BU158" s="93" t="e">
        <f>VLOOKUP(BS158,aslocaties_v01!$C$3:$AA$349,MATCH($K$3,aslocaties_v01!$C$2:$X$2),FALSE)</f>
        <v>#N/A</v>
      </c>
      <c r="BV158" s="93" t="e">
        <f>VLOOKUP(BS158,aslocaties_v01!$C$3:$AA$349,MATCH($K$3*10,aslocaties_v01!$C$2:$X$2),FALSE)</f>
        <v>#N/A</v>
      </c>
      <c r="BW158" s="93" t="e">
        <f t="shared" si="98"/>
        <v>#N/A</v>
      </c>
      <c r="BX158" s="93" t="e">
        <f t="shared" si="99"/>
        <v>#N/A</v>
      </c>
      <c r="BY158" s="94">
        <f t="shared" si="100"/>
        <v>999</v>
      </c>
      <c r="BZ158" s="94">
        <f t="shared" si="101"/>
        <v>999</v>
      </c>
      <c r="CA158" s="94" t="e">
        <f t="shared" si="102"/>
        <v>#N/A</v>
      </c>
      <c r="CB158" t="e">
        <f t="shared" si="103"/>
        <v>#N/A</v>
      </c>
      <c r="CC158" s="58" t="e">
        <f t="shared" si="104"/>
        <v>#N/A</v>
      </c>
      <c r="CD158" s="95" t="e">
        <f t="shared" si="105"/>
        <v>#N/A</v>
      </c>
      <c r="CE158" s="96" t="b">
        <f t="shared" si="106"/>
        <v>1</v>
      </c>
      <c r="CF158" t="e">
        <f t="shared" si="107"/>
        <v>#DIV/0!</v>
      </c>
      <c r="CG158" t="e">
        <f t="shared" si="108"/>
        <v>#DIV/0!</v>
      </c>
      <c r="CH158" s="84" t="b">
        <f t="shared" si="109"/>
        <v>0</v>
      </c>
      <c r="CI158" t="str">
        <f t="shared" si="110"/>
        <v/>
      </c>
      <c r="CJ158" t="e">
        <f t="shared" si="111"/>
        <v>#DIV/0!</v>
      </c>
      <c r="CK158" t="b">
        <f t="shared" si="112"/>
        <v>1</v>
      </c>
      <c r="CL158" s="84" t="e">
        <f t="shared" si="113"/>
        <v>#DIV/0!</v>
      </c>
      <c r="CM158" t="e">
        <f t="shared" si="114"/>
        <v>#DIV/0!</v>
      </c>
      <c r="CN158" t="e">
        <f t="shared" si="115"/>
        <v>#DIV/0!</v>
      </c>
      <c r="CO158" s="84">
        <f t="shared" si="116"/>
        <v>-1</v>
      </c>
      <c r="CP158" t="b">
        <f t="shared" si="117"/>
        <v>1</v>
      </c>
      <c r="CQ158" s="96" t="b">
        <f t="shared" si="118"/>
        <v>1</v>
      </c>
      <c r="CR158" t="b">
        <f t="shared" si="119"/>
        <v>1</v>
      </c>
      <c r="CS158" t="b">
        <f t="shared" si="120"/>
        <v>1</v>
      </c>
      <c r="CT158" t="b">
        <f t="shared" si="121"/>
        <v>1</v>
      </c>
      <c r="CU158" t="b">
        <f t="shared" si="122"/>
        <v>1</v>
      </c>
      <c r="CV158" s="84" t="b">
        <f t="shared" si="123"/>
        <v>1</v>
      </c>
      <c r="CW158" t="b">
        <f t="shared" si="124"/>
        <v>1</v>
      </c>
      <c r="CX158" t="b">
        <f t="shared" si="125"/>
        <v>1</v>
      </c>
      <c r="CY158" t="b">
        <f t="shared" si="126"/>
        <v>1</v>
      </c>
      <c r="CZ158" t="b">
        <f t="shared" si="127"/>
        <v>1</v>
      </c>
      <c r="DA158" s="84">
        <f t="shared" si="128"/>
        <v>0</v>
      </c>
      <c r="DB158" t="e">
        <f t="shared" si="129"/>
        <v>#N/A</v>
      </c>
    </row>
    <row r="159" spans="1:106" ht="13.5" thickBot="1">
      <c r="A159" s="9">
        <v>911</v>
      </c>
      <c r="B159" s="3">
        <v>1</v>
      </c>
      <c r="C159" s="3" t="s">
        <v>2713</v>
      </c>
      <c r="D159" s="3" t="s">
        <v>12</v>
      </c>
      <c r="E159" s="3" t="s">
        <v>12</v>
      </c>
      <c r="F159" s="3">
        <v>108865.75</v>
      </c>
      <c r="G159" s="15">
        <v>426388.31199999998</v>
      </c>
      <c r="H159" s="35" t="str">
        <f t="shared" si="87"/>
        <v>ja</v>
      </c>
      <c r="I159" s="155" t="s">
        <v>2402</v>
      </c>
      <c r="J159" s="20" t="s">
        <v>456</v>
      </c>
      <c r="K159" s="97">
        <v>10000</v>
      </c>
      <c r="L159" s="28">
        <f t="shared" si="6"/>
        <v>0.24</v>
      </c>
      <c r="M159" s="28">
        <f t="shared" si="93"/>
        <v>0</v>
      </c>
      <c r="N159" s="56">
        <f t="shared" si="88"/>
        <v>0</v>
      </c>
      <c r="O159" s="33">
        <f t="shared" si="94"/>
        <v>138.27734810879184</v>
      </c>
      <c r="P159" s="37">
        <f t="shared" si="89"/>
        <v>54.955377625851007</v>
      </c>
      <c r="Q159" s="9" t="s">
        <v>12</v>
      </c>
      <c r="R159" s="55" t="s">
        <v>12</v>
      </c>
      <c r="S159" s="55">
        <v>2.7589999999999999</v>
      </c>
      <c r="T159" s="55">
        <v>2.87</v>
      </c>
      <c r="U159" s="55">
        <v>2.9750000000000001</v>
      </c>
      <c r="V159" s="3">
        <v>3.0920000000000001</v>
      </c>
      <c r="W159" s="3">
        <v>3.258</v>
      </c>
      <c r="X159" s="3" t="s">
        <v>12</v>
      </c>
      <c r="Y159" s="3">
        <v>3.64</v>
      </c>
      <c r="Z159" s="15" t="s">
        <v>12</v>
      </c>
      <c r="AA159" s="10">
        <f t="shared" si="90"/>
        <v>3.258</v>
      </c>
      <c r="AB159" s="9">
        <f t="shared" si="91"/>
        <v>0.28299999999999992</v>
      </c>
      <c r="AC159" s="10">
        <f t="shared" si="92"/>
        <v>0.38200000000000012</v>
      </c>
      <c r="AD159" s="9"/>
      <c r="AE159" s="55"/>
      <c r="AF159" s="55"/>
      <c r="AG159" s="55"/>
      <c r="AH159" s="55"/>
      <c r="AI159" s="3"/>
      <c r="AJ159" s="3"/>
      <c r="AK159" s="3"/>
      <c r="AL159" s="3"/>
      <c r="AM159" s="15"/>
      <c r="AN159" s="10"/>
      <c r="AO159" s="9"/>
      <c r="AP159" s="10"/>
      <c r="AQ159" s="9"/>
      <c r="AR159" s="55"/>
      <c r="AS159" s="55"/>
      <c r="AT159" s="55"/>
      <c r="AU159" s="55"/>
      <c r="AV159" s="3"/>
      <c r="AW159" s="3"/>
      <c r="AX159" s="3"/>
      <c r="AY159" s="3"/>
      <c r="AZ159" s="15"/>
      <c r="BA159" s="10"/>
      <c r="BB159" s="9"/>
      <c r="BC159" s="10"/>
      <c r="BD159" s="9"/>
      <c r="BE159" s="3"/>
      <c r="BF159" s="15"/>
      <c r="BG159" s="15"/>
      <c r="BH159" s="9"/>
      <c r="BI159" s="10"/>
      <c r="BJ159" s="9"/>
      <c r="BK159" s="3"/>
      <c r="BL159" s="15"/>
      <c r="BM159" s="15"/>
      <c r="BN159" s="9"/>
      <c r="BO159" s="10"/>
      <c r="BP159">
        <f t="shared" si="95"/>
        <v>0</v>
      </c>
      <c r="BQ159" s="93">
        <f t="shared" si="96"/>
        <v>0</v>
      </c>
      <c r="BR159" s="93">
        <f t="shared" si="97"/>
        <v>0</v>
      </c>
      <c r="BS159" s="93" t="e">
        <f>VLOOKUP(C159,'Koppeling locatie - aslocatie'!$A$2:$C$8139,2,FALSE)</f>
        <v>#N/A</v>
      </c>
      <c r="BT159" s="93" t="e">
        <f>VLOOKUP($BS159,aslocaties_v01!$C$3:$AA$349,MATCH($K$3/10,aslocaties_v01!$C$2:$X$2),FALSE)</f>
        <v>#N/A</v>
      </c>
      <c r="BU159" s="93" t="e">
        <f>VLOOKUP(BS159,aslocaties_v01!$C$3:$AA$349,MATCH($K$3,aslocaties_v01!$C$2:$X$2),FALSE)</f>
        <v>#N/A</v>
      </c>
      <c r="BV159" s="93" t="e">
        <f>VLOOKUP(BS159,aslocaties_v01!$C$3:$AA$349,MATCH($K$3*10,aslocaties_v01!$C$2:$X$2),FALSE)</f>
        <v>#N/A</v>
      </c>
      <c r="BW159" s="93" t="e">
        <f t="shared" si="98"/>
        <v>#N/A</v>
      </c>
      <c r="BX159" s="93" t="e">
        <f t="shared" si="99"/>
        <v>#N/A</v>
      </c>
      <c r="BY159" s="94">
        <f t="shared" si="100"/>
        <v>999</v>
      </c>
      <c r="BZ159" s="94">
        <f t="shared" si="101"/>
        <v>999</v>
      </c>
      <c r="CA159" s="94" t="e">
        <f t="shared" si="102"/>
        <v>#N/A</v>
      </c>
      <c r="CB159" t="e">
        <f t="shared" si="103"/>
        <v>#N/A</v>
      </c>
      <c r="CC159" s="58" t="e">
        <f t="shared" si="104"/>
        <v>#N/A</v>
      </c>
      <c r="CD159" s="95" t="e">
        <f t="shared" si="105"/>
        <v>#N/A</v>
      </c>
      <c r="CE159" s="96" t="b">
        <f t="shared" si="106"/>
        <v>1</v>
      </c>
      <c r="CF159" t="e">
        <f t="shared" si="107"/>
        <v>#DIV/0!</v>
      </c>
      <c r="CG159" t="e">
        <f t="shared" si="108"/>
        <v>#DIV/0!</v>
      </c>
      <c r="CH159" s="84" t="b">
        <f t="shared" si="109"/>
        <v>0</v>
      </c>
      <c r="CI159" t="str">
        <f t="shared" si="110"/>
        <v/>
      </c>
      <c r="CJ159" t="e">
        <f t="shared" si="111"/>
        <v>#DIV/0!</v>
      </c>
      <c r="CK159" t="b">
        <f t="shared" si="112"/>
        <v>1</v>
      </c>
      <c r="CL159" s="84" t="e">
        <f t="shared" si="113"/>
        <v>#DIV/0!</v>
      </c>
      <c r="CM159" t="e">
        <f t="shared" si="114"/>
        <v>#DIV/0!</v>
      </c>
      <c r="CN159" t="e">
        <f t="shared" si="115"/>
        <v>#DIV/0!</v>
      </c>
      <c r="CO159" s="84">
        <f t="shared" si="116"/>
        <v>-1</v>
      </c>
      <c r="CP159" t="b">
        <f t="shared" si="117"/>
        <v>1</v>
      </c>
      <c r="CQ159" s="96" t="b">
        <f t="shared" si="118"/>
        <v>1</v>
      </c>
      <c r="CR159" t="b">
        <f t="shared" si="119"/>
        <v>1</v>
      </c>
      <c r="CS159" t="b">
        <f t="shared" si="120"/>
        <v>1</v>
      </c>
      <c r="CT159" t="b">
        <f t="shared" si="121"/>
        <v>1</v>
      </c>
      <c r="CU159" t="b">
        <f t="shared" si="122"/>
        <v>1</v>
      </c>
      <c r="CV159" s="84" t="b">
        <f t="shared" si="123"/>
        <v>1</v>
      </c>
      <c r="CW159" t="b">
        <f t="shared" si="124"/>
        <v>1</v>
      </c>
      <c r="CX159" t="b">
        <f t="shared" si="125"/>
        <v>1</v>
      </c>
      <c r="CY159" t="b">
        <f t="shared" si="126"/>
        <v>1</v>
      </c>
      <c r="CZ159" t="b">
        <f t="shared" si="127"/>
        <v>1</v>
      </c>
      <c r="DA159" s="84">
        <f t="shared" si="128"/>
        <v>0</v>
      </c>
      <c r="DB159" t="e">
        <f t="shared" si="129"/>
        <v>#N/A</v>
      </c>
    </row>
    <row r="160" spans="1:106" ht="13.5" thickBot="1">
      <c r="A160" s="9">
        <v>912</v>
      </c>
      <c r="B160" s="3">
        <v>1</v>
      </c>
      <c r="C160" s="3" t="s">
        <v>2714</v>
      </c>
      <c r="D160" s="3" t="s">
        <v>12</v>
      </c>
      <c r="E160" s="3" t="s">
        <v>12</v>
      </c>
      <c r="F160" s="3">
        <v>108910.891</v>
      </c>
      <c r="G160" s="15">
        <v>426356.96899999998</v>
      </c>
      <c r="H160" s="35" t="str">
        <f t="shared" si="87"/>
        <v>ja</v>
      </c>
      <c r="I160" s="155" t="s">
        <v>2402</v>
      </c>
      <c r="J160" s="20" t="s">
        <v>456</v>
      </c>
      <c r="K160" s="97">
        <v>10000</v>
      </c>
      <c r="L160" s="28">
        <f t="shared" si="6"/>
        <v>0.24</v>
      </c>
      <c r="M160" s="28">
        <f t="shared" si="93"/>
        <v>0</v>
      </c>
      <c r="N160" s="56">
        <f t="shared" si="88"/>
        <v>0</v>
      </c>
      <c r="O160" s="33">
        <f t="shared" si="94"/>
        <v>54.955377625851007</v>
      </c>
      <c r="P160" s="37">
        <f t="shared" si="89"/>
        <v>55.137859271111388</v>
      </c>
      <c r="Q160" s="9" t="s">
        <v>12</v>
      </c>
      <c r="R160" s="55" t="s">
        <v>12</v>
      </c>
      <c r="S160" s="55">
        <v>2.7589999999999999</v>
      </c>
      <c r="T160" s="55">
        <v>2.87</v>
      </c>
      <c r="U160" s="55">
        <v>2.9750000000000001</v>
      </c>
      <c r="V160" s="3">
        <v>3.0920000000000001</v>
      </c>
      <c r="W160" s="3">
        <v>3.258</v>
      </c>
      <c r="X160" s="3" t="s">
        <v>12</v>
      </c>
      <c r="Y160" s="3">
        <v>3.641</v>
      </c>
      <c r="Z160" s="15" t="s">
        <v>12</v>
      </c>
      <c r="AA160" s="10">
        <f t="shared" si="90"/>
        <v>3.258</v>
      </c>
      <c r="AB160" s="9">
        <f t="shared" si="91"/>
        <v>0.28299999999999992</v>
      </c>
      <c r="AC160" s="10">
        <f t="shared" si="92"/>
        <v>0.38300000000000001</v>
      </c>
      <c r="AD160" s="9"/>
      <c r="AE160" s="55"/>
      <c r="AF160" s="55"/>
      <c r="AG160" s="55"/>
      <c r="AH160" s="55"/>
      <c r="AI160" s="3"/>
      <c r="AJ160" s="3"/>
      <c r="AK160" s="3"/>
      <c r="AL160" s="3"/>
      <c r="AM160" s="15"/>
      <c r="AN160" s="10"/>
      <c r="AO160" s="9"/>
      <c r="AP160" s="10"/>
      <c r="AQ160" s="9"/>
      <c r="AR160" s="55"/>
      <c r="AS160" s="55"/>
      <c r="AT160" s="55"/>
      <c r="AU160" s="55"/>
      <c r="AV160" s="3"/>
      <c r="AW160" s="3"/>
      <c r="AX160" s="3"/>
      <c r="AY160" s="3"/>
      <c r="AZ160" s="15"/>
      <c r="BA160" s="10"/>
      <c r="BB160" s="9"/>
      <c r="BC160" s="10"/>
      <c r="BD160" s="9"/>
      <c r="BE160" s="3"/>
      <c r="BF160" s="15"/>
      <c r="BG160" s="15"/>
      <c r="BH160" s="9"/>
      <c r="BI160" s="10"/>
      <c r="BJ160" s="9"/>
      <c r="BK160" s="3"/>
      <c r="BL160" s="15"/>
      <c r="BM160" s="15"/>
      <c r="BN160" s="9"/>
      <c r="BO160" s="10"/>
      <c r="BP160">
        <f t="shared" si="95"/>
        <v>0</v>
      </c>
      <c r="BQ160" s="93">
        <f t="shared" si="96"/>
        <v>0</v>
      </c>
      <c r="BR160" s="93">
        <f t="shared" si="97"/>
        <v>0</v>
      </c>
      <c r="BS160" s="93" t="e">
        <f>VLOOKUP(C160,'Koppeling locatie - aslocatie'!$A$2:$C$8139,2,FALSE)</f>
        <v>#N/A</v>
      </c>
      <c r="BT160" s="93" t="e">
        <f>VLOOKUP($BS160,aslocaties_v01!$C$3:$AA$349,MATCH($K$3/10,aslocaties_v01!$C$2:$X$2),FALSE)</f>
        <v>#N/A</v>
      </c>
      <c r="BU160" s="93" t="e">
        <f>VLOOKUP(BS160,aslocaties_v01!$C$3:$AA$349,MATCH($K$3,aslocaties_v01!$C$2:$X$2),FALSE)</f>
        <v>#N/A</v>
      </c>
      <c r="BV160" s="93" t="e">
        <f>VLOOKUP(BS160,aslocaties_v01!$C$3:$AA$349,MATCH($K$3*10,aslocaties_v01!$C$2:$X$2),FALSE)</f>
        <v>#N/A</v>
      </c>
      <c r="BW160" s="93" t="e">
        <f t="shared" si="98"/>
        <v>#N/A</v>
      </c>
      <c r="BX160" s="93" t="e">
        <f t="shared" si="99"/>
        <v>#N/A</v>
      </c>
      <c r="BY160" s="94">
        <f t="shared" si="100"/>
        <v>999</v>
      </c>
      <c r="BZ160" s="94">
        <f t="shared" si="101"/>
        <v>999</v>
      </c>
      <c r="CA160" s="94" t="e">
        <f t="shared" si="102"/>
        <v>#N/A</v>
      </c>
      <c r="CB160" t="e">
        <f t="shared" si="103"/>
        <v>#N/A</v>
      </c>
      <c r="CC160" s="58" t="e">
        <f t="shared" si="104"/>
        <v>#N/A</v>
      </c>
      <c r="CD160" s="95" t="e">
        <f t="shared" si="105"/>
        <v>#N/A</v>
      </c>
      <c r="CE160" s="96" t="b">
        <f t="shared" si="106"/>
        <v>1</v>
      </c>
      <c r="CF160" t="e">
        <f t="shared" si="107"/>
        <v>#DIV/0!</v>
      </c>
      <c r="CG160" t="e">
        <f t="shared" si="108"/>
        <v>#DIV/0!</v>
      </c>
      <c r="CH160" s="84" t="b">
        <f t="shared" si="109"/>
        <v>0</v>
      </c>
      <c r="CI160" t="str">
        <f t="shared" si="110"/>
        <v/>
      </c>
      <c r="CJ160" t="e">
        <f t="shared" si="111"/>
        <v>#DIV/0!</v>
      </c>
      <c r="CK160" t="b">
        <f t="shared" si="112"/>
        <v>1</v>
      </c>
      <c r="CL160" s="84" t="e">
        <f t="shared" si="113"/>
        <v>#DIV/0!</v>
      </c>
      <c r="CM160" t="e">
        <f t="shared" si="114"/>
        <v>#DIV/0!</v>
      </c>
      <c r="CN160" t="e">
        <f t="shared" si="115"/>
        <v>#DIV/0!</v>
      </c>
      <c r="CO160" s="84">
        <f t="shared" si="116"/>
        <v>-1</v>
      </c>
      <c r="CP160" t="b">
        <f t="shared" si="117"/>
        <v>1</v>
      </c>
      <c r="CQ160" s="96" t="b">
        <f t="shared" si="118"/>
        <v>1</v>
      </c>
      <c r="CR160" t="b">
        <f t="shared" si="119"/>
        <v>1</v>
      </c>
      <c r="CS160" t="b">
        <f t="shared" si="120"/>
        <v>1</v>
      </c>
      <c r="CT160" t="b">
        <f t="shared" si="121"/>
        <v>1</v>
      </c>
      <c r="CU160" t="b">
        <f t="shared" si="122"/>
        <v>1</v>
      </c>
      <c r="CV160" s="84" t="b">
        <f t="shared" si="123"/>
        <v>1</v>
      </c>
      <c r="CW160" t="b">
        <f t="shared" si="124"/>
        <v>1</v>
      </c>
      <c r="CX160" t="b">
        <f t="shared" si="125"/>
        <v>1</v>
      </c>
      <c r="CY160" t="b">
        <f t="shared" si="126"/>
        <v>1</v>
      </c>
      <c r="CZ160" t="b">
        <f t="shared" si="127"/>
        <v>1</v>
      </c>
      <c r="DA160" s="84">
        <f t="shared" si="128"/>
        <v>0</v>
      </c>
      <c r="DB160" t="e">
        <f t="shared" si="129"/>
        <v>#N/A</v>
      </c>
    </row>
    <row r="161" spans="1:106" ht="13.5" thickBot="1">
      <c r="A161" s="9">
        <v>913</v>
      </c>
      <c r="B161" s="3">
        <v>1</v>
      </c>
      <c r="C161" s="3" t="s">
        <v>2715</v>
      </c>
      <c r="D161" s="3" t="s">
        <v>12</v>
      </c>
      <c r="E161" s="3" t="s">
        <v>12</v>
      </c>
      <c r="F161" s="3">
        <v>108957.133</v>
      </c>
      <c r="G161" s="15">
        <v>426387</v>
      </c>
      <c r="H161" s="35" t="str">
        <f t="shared" si="87"/>
        <v>ja</v>
      </c>
      <c r="I161" s="155" t="s">
        <v>2402</v>
      </c>
      <c r="J161" s="20" t="s">
        <v>456</v>
      </c>
      <c r="K161" s="97">
        <v>10000</v>
      </c>
      <c r="L161" s="28">
        <f t="shared" si="6"/>
        <v>0.24</v>
      </c>
      <c r="M161" s="28">
        <f t="shared" si="93"/>
        <v>0</v>
      </c>
      <c r="N161" s="56">
        <f t="shared" si="88"/>
        <v>0</v>
      </c>
      <c r="O161" s="33">
        <f t="shared" si="94"/>
        <v>55.137859271111388</v>
      </c>
      <c r="P161" s="37">
        <f t="shared" si="89"/>
        <v>95.109214595637738</v>
      </c>
      <c r="Q161" s="9" t="s">
        <v>12</v>
      </c>
      <c r="R161" s="55" t="s">
        <v>12</v>
      </c>
      <c r="S161" s="55">
        <v>2.7639999999999998</v>
      </c>
      <c r="T161" s="55">
        <v>2.875</v>
      </c>
      <c r="U161" s="55">
        <v>2.9830000000000001</v>
      </c>
      <c r="V161" s="3">
        <v>3.105</v>
      </c>
      <c r="W161" s="3">
        <v>3.2709999999999999</v>
      </c>
      <c r="X161" s="3" t="s">
        <v>12</v>
      </c>
      <c r="Y161" s="3">
        <v>3.649</v>
      </c>
      <c r="Z161" s="15" t="s">
        <v>12</v>
      </c>
      <c r="AA161" s="10">
        <f t="shared" si="90"/>
        <v>3.2709999999999999</v>
      </c>
      <c r="AB161" s="9">
        <f t="shared" si="91"/>
        <v>0.28799999999999981</v>
      </c>
      <c r="AC161" s="10">
        <f t="shared" si="92"/>
        <v>0.37800000000000011</v>
      </c>
      <c r="AD161" s="9"/>
      <c r="AE161" s="55"/>
      <c r="AF161" s="55"/>
      <c r="AG161" s="55"/>
      <c r="AH161" s="55"/>
      <c r="AI161" s="3"/>
      <c r="AJ161" s="3"/>
      <c r="AK161" s="3"/>
      <c r="AL161" s="3"/>
      <c r="AM161" s="15"/>
      <c r="AN161" s="10"/>
      <c r="AO161" s="9"/>
      <c r="AP161" s="10"/>
      <c r="AQ161" s="9"/>
      <c r="AR161" s="55"/>
      <c r="AS161" s="55"/>
      <c r="AT161" s="55"/>
      <c r="AU161" s="55"/>
      <c r="AV161" s="3"/>
      <c r="AW161" s="3"/>
      <c r="AX161" s="3"/>
      <c r="AY161" s="3"/>
      <c r="AZ161" s="15"/>
      <c r="BA161" s="10"/>
      <c r="BB161" s="9"/>
      <c r="BC161" s="10"/>
      <c r="BD161" s="9"/>
      <c r="BE161" s="3"/>
      <c r="BF161" s="15"/>
      <c r="BG161" s="15"/>
      <c r="BH161" s="9"/>
      <c r="BI161" s="10"/>
      <c r="BJ161" s="9"/>
      <c r="BK161" s="3"/>
      <c r="BL161" s="15"/>
      <c r="BM161" s="15"/>
      <c r="BN161" s="9"/>
      <c r="BO161" s="10"/>
      <c r="BP161">
        <f t="shared" si="95"/>
        <v>0</v>
      </c>
      <c r="BQ161" s="93">
        <f t="shared" si="96"/>
        <v>0</v>
      </c>
      <c r="BR161" s="93">
        <f t="shared" si="97"/>
        <v>0</v>
      </c>
      <c r="BS161" s="93" t="e">
        <f>VLOOKUP(C161,'Koppeling locatie - aslocatie'!$A$2:$C$8139,2,FALSE)</f>
        <v>#N/A</v>
      </c>
      <c r="BT161" s="93" t="e">
        <f>VLOOKUP($BS161,aslocaties_v01!$C$3:$AA$349,MATCH($K$3/10,aslocaties_v01!$C$2:$X$2),FALSE)</f>
        <v>#N/A</v>
      </c>
      <c r="BU161" s="93" t="e">
        <f>VLOOKUP(BS161,aslocaties_v01!$C$3:$AA$349,MATCH($K$3,aslocaties_v01!$C$2:$X$2),FALSE)</f>
        <v>#N/A</v>
      </c>
      <c r="BV161" s="93" t="e">
        <f>VLOOKUP(BS161,aslocaties_v01!$C$3:$AA$349,MATCH($K$3*10,aslocaties_v01!$C$2:$X$2),FALSE)</f>
        <v>#N/A</v>
      </c>
      <c r="BW161" s="93" t="e">
        <f t="shared" si="98"/>
        <v>#N/A</v>
      </c>
      <c r="BX161" s="93" t="e">
        <f t="shared" si="99"/>
        <v>#N/A</v>
      </c>
      <c r="BY161" s="94">
        <f t="shared" si="100"/>
        <v>999</v>
      </c>
      <c r="BZ161" s="94">
        <f t="shared" si="101"/>
        <v>999</v>
      </c>
      <c r="CA161" s="94" t="e">
        <f t="shared" si="102"/>
        <v>#N/A</v>
      </c>
      <c r="CB161" t="e">
        <f t="shared" si="103"/>
        <v>#N/A</v>
      </c>
      <c r="CC161" s="58" t="e">
        <f t="shared" si="104"/>
        <v>#N/A</v>
      </c>
      <c r="CD161" s="95" t="e">
        <f t="shared" si="105"/>
        <v>#N/A</v>
      </c>
      <c r="CE161" s="96" t="b">
        <f t="shared" si="106"/>
        <v>1</v>
      </c>
      <c r="CF161" t="e">
        <f t="shared" si="107"/>
        <v>#DIV/0!</v>
      </c>
      <c r="CG161" t="e">
        <f t="shared" si="108"/>
        <v>#DIV/0!</v>
      </c>
      <c r="CH161" s="84" t="b">
        <f t="shared" si="109"/>
        <v>0</v>
      </c>
      <c r="CI161" t="str">
        <f t="shared" si="110"/>
        <v/>
      </c>
      <c r="CJ161" t="e">
        <f t="shared" si="111"/>
        <v>#DIV/0!</v>
      </c>
      <c r="CK161" t="b">
        <f t="shared" si="112"/>
        <v>1</v>
      </c>
      <c r="CL161" s="84" t="e">
        <f t="shared" si="113"/>
        <v>#DIV/0!</v>
      </c>
      <c r="CM161" t="e">
        <f t="shared" si="114"/>
        <v>#DIV/0!</v>
      </c>
      <c r="CN161" t="e">
        <f t="shared" si="115"/>
        <v>#DIV/0!</v>
      </c>
      <c r="CO161" s="84">
        <f t="shared" si="116"/>
        <v>-1</v>
      </c>
      <c r="CP161" t="b">
        <f t="shared" si="117"/>
        <v>1</v>
      </c>
      <c r="CQ161" s="96" t="b">
        <f t="shared" si="118"/>
        <v>1</v>
      </c>
      <c r="CR161" t="b">
        <f t="shared" si="119"/>
        <v>1</v>
      </c>
      <c r="CS161" t="b">
        <f t="shared" si="120"/>
        <v>1</v>
      </c>
      <c r="CT161" t="b">
        <f t="shared" si="121"/>
        <v>1</v>
      </c>
      <c r="CU161" t="b">
        <f t="shared" si="122"/>
        <v>1</v>
      </c>
      <c r="CV161" s="84" t="b">
        <f t="shared" si="123"/>
        <v>1</v>
      </c>
      <c r="CW161" t="b">
        <f t="shared" si="124"/>
        <v>1</v>
      </c>
      <c r="CX161" t="b">
        <f t="shared" si="125"/>
        <v>1</v>
      </c>
      <c r="CY161" t="b">
        <f t="shared" si="126"/>
        <v>1</v>
      </c>
      <c r="CZ161" t="b">
        <f t="shared" si="127"/>
        <v>1</v>
      </c>
      <c r="DA161" s="84">
        <f t="shared" si="128"/>
        <v>0</v>
      </c>
      <c r="DB161" t="e">
        <f t="shared" si="129"/>
        <v>#N/A</v>
      </c>
    </row>
    <row r="162" spans="1:106" ht="13.5" thickBot="1">
      <c r="A162" s="9">
        <v>914</v>
      </c>
      <c r="B162" s="3">
        <v>1</v>
      </c>
      <c r="C162" s="3" t="s">
        <v>2716</v>
      </c>
      <c r="D162" s="3" t="s">
        <v>12</v>
      </c>
      <c r="E162" s="3" t="s">
        <v>12</v>
      </c>
      <c r="F162" s="3">
        <v>109052.234</v>
      </c>
      <c r="G162" s="15">
        <v>426385.75</v>
      </c>
      <c r="H162" s="35" t="str">
        <f t="shared" si="87"/>
        <v>ja</v>
      </c>
      <c r="I162" s="155" t="s">
        <v>2402</v>
      </c>
      <c r="J162" s="20" t="s">
        <v>456</v>
      </c>
      <c r="K162" s="97">
        <v>10000</v>
      </c>
      <c r="L162" s="28">
        <f t="shared" si="6"/>
        <v>0.24</v>
      </c>
      <c r="M162" s="28">
        <f t="shared" si="93"/>
        <v>0</v>
      </c>
      <c r="N162" s="56">
        <f t="shared" si="88"/>
        <v>0</v>
      </c>
      <c r="O162" s="33">
        <f t="shared" si="94"/>
        <v>95.109214595637738</v>
      </c>
      <c r="P162" s="37">
        <f t="shared" si="89"/>
        <v>99.654249814047816</v>
      </c>
      <c r="Q162" s="9" t="s">
        <v>12</v>
      </c>
      <c r="R162" s="55" t="s">
        <v>12</v>
      </c>
      <c r="S162" s="55">
        <v>2.7639999999999998</v>
      </c>
      <c r="T162" s="55">
        <v>2.875</v>
      </c>
      <c r="U162" s="55">
        <v>2.9830000000000001</v>
      </c>
      <c r="V162" s="3">
        <v>3.1040000000000001</v>
      </c>
      <c r="W162" s="3">
        <v>3.2709999999999999</v>
      </c>
      <c r="X162" s="3" t="s">
        <v>12</v>
      </c>
      <c r="Y162" s="3">
        <v>3.65</v>
      </c>
      <c r="Z162" s="15" t="s">
        <v>12</v>
      </c>
      <c r="AA162" s="10">
        <f t="shared" si="90"/>
        <v>3.2709999999999999</v>
      </c>
      <c r="AB162" s="9">
        <f t="shared" si="91"/>
        <v>0.28799999999999981</v>
      </c>
      <c r="AC162" s="10">
        <f t="shared" si="92"/>
        <v>0.379</v>
      </c>
      <c r="AD162" s="9"/>
      <c r="AE162" s="55"/>
      <c r="AF162" s="55"/>
      <c r="AG162" s="55"/>
      <c r="AH162" s="55"/>
      <c r="AI162" s="3"/>
      <c r="AJ162" s="3"/>
      <c r="AK162" s="3"/>
      <c r="AL162" s="3"/>
      <c r="AM162" s="15"/>
      <c r="AN162" s="10"/>
      <c r="AO162" s="9"/>
      <c r="AP162" s="10"/>
      <c r="AQ162" s="9"/>
      <c r="AR162" s="55"/>
      <c r="AS162" s="55"/>
      <c r="AT162" s="55"/>
      <c r="AU162" s="55"/>
      <c r="AV162" s="3"/>
      <c r="AW162" s="3"/>
      <c r="AX162" s="3"/>
      <c r="AY162" s="3"/>
      <c r="AZ162" s="15"/>
      <c r="BA162" s="10"/>
      <c r="BB162" s="9"/>
      <c r="BC162" s="10"/>
      <c r="BD162" s="9"/>
      <c r="BE162" s="3"/>
      <c r="BF162" s="15"/>
      <c r="BG162" s="15"/>
      <c r="BH162" s="9"/>
      <c r="BI162" s="10"/>
      <c r="BJ162" s="9"/>
      <c r="BK162" s="3"/>
      <c r="BL162" s="15"/>
      <c r="BM162" s="15"/>
      <c r="BN162" s="9"/>
      <c r="BO162" s="10"/>
      <c r="BP162">
        <f t="shared" si="95"/>
        <v>0</v>
      </c>
      <c r="BQ162" s="93">
        <f t="shared" si="96"/>
        <v>0</v>
      </c>
      <c r="BR162" s="93">
        <f t="shared" si="97"/>
        <v>0</v>
      </c>
      <c r="BS162" s="93" t="e">
        <f>VLOOKUP(C162,'Koppeling locatie - aslocatie'!$A$2:$C$8139,2,FALSE)</f>
        <v>#N/A</v>
      </c>
      <c r="BT162" s="93" t="e">
        <f>VLOOKUP($BS162,aslocaties_v01!$C$3:$AA$349,MATCH($K$3/10,aslocaties_v01!$C$2:$X$2),FALSE)</f>
        <v>#N/A</v>
      </c>
      <c r="BU162" s="93" t="e">
        <f>VLOOKUP(BS162,aslocaties_v01!$C$3:$AA$349,MATCH($K$3,aslocaties_v01!$C$2:$X$2),FALSE)</f>
        <v>#N/A</v>
      </c>
      <c r="BV162" s="93" t="e">
        <f>VLOOKUP(BS162,aslocaties_v01!$C$3:$AA$349,MATCH($K$3*10,aslocaties_v01!$C$2:$X$2),FALSE)</f>
        <v>#N/A</v>
      </c>
      <c r="BW162" s="93" t="e">
        <f t="shared" si="98"/>
        <v>#N/A</v>
      </c>
      <c r="BX162" s="93" t="e">
        <f t="shared" si="99"/>
        <v>#N/A</v>
      </c>
      <c r="BY162" s="94">
        <f t="shared" si="100"/>
        <v>999</v>
      </c>
      <c r="BZ162" s="94">
        <f t="shared" si="101"/>
        <v>999</v>
      </c>
      <c r="CA162" s="94" t="e">
        <f t="shared" si="102"/>
        <v>#N/A</v>
      </c>
      <c r="CB162" t="e">
        <f t="shared" si="103"/>
        <v>#N/A</v>
      </c>
      <c r="CC162" s="58" t="e">
        <f t="shared" si="104"/>
        <v>#N/A</v>
      </c>
      <c r="CD162" s="95" t="e">
        <f t="shared" si="105"/>
        <v>#N/A</v>
      </c>
      <c r="CE162" s="96" t="b">
        <f t="shared" si="106"/>
        <v>1</v>
      </c>
      <c r="CF162" t="e">
        <f t="shared" si="107"/>
        <v>#DIV/0!</v>
      </c>
      <c r="CG162" t="e">
        <f t="shared" si="108"/>
        <v>#DIV/0!</v>
      </c>
      <c r="CH162" s="84" t="b">
        <f t="shared" si="109"/>
        <v>0</v>
      </c>
      <c r="CI162" t="str">
        <f t="shared" si="110"/>
        <v/>
      </c>
      <c r="CJ162" t="e">
        <f t="shared" si="111"/>
        <v>#DIV/0!</v>
      </c>
      <c r="CK162" t="b">
        <f t="shared" si="112"/>
        <v>1</v>
      </c>
      <c r="CL162" s="84" t="e">
        <f t="shared" si="113"/>
        <v>#DIV/0!</v>
      </c>
      <c r="CM162" t="e">
        <f t="shared" si="114"/>
        <v>#DIV/0!</v>
      </c>
      <c r="CN162" t="e">
        <f t="shared" si="115"/>
        <v>#DIV/0!</v>
      </c>
      <c r="CO162" s="84">
        <f t="shared" si="116"/>
        <v>-1</v>
      </c>
      <c r="CP162" t="b">
        <f t="shared" si="117"/>
        <v>1</v>
      </c>
      <c r="CQ162" s="96" t="b">
        <f t="shared" si="118"/>
        <v>1</v>
      </c>
      <c r="CR162" t="b">
        <f t="shared" si="119"/>
        <v>1</v>
      </c>
      <c r="CS162" t="b">
        <f t="shared" si="120"/>
        <v>1</v>
      </c>
      <c r="CT162" t="b">
        <f t="shared" si="121"/>
        <v>1</v>
      </c>
      <c r="CU162" t="b">
        <f t="shared" si="122"/>
        <v>1</v>
      </c>
      <c r="CV162" s="84" t="b">
        <f t="shared" si="123"/>
        <v>1</v>
      </c>
      <c r="CW162" t="b">
        <f t="shared" si="124"/>
        <v>1</v>
      </c>
      <c r="CX162" t="b">
        <f t="shared" si="125"/>
        <v>1</v>
      </c>
      <c r="CY162" t="b">
        <f t="shared" si="126"/>
        <v>1</v>
      </c>
      <c r="CZ162" t="b">
        <f t="shared" si="127"/>
        <v>1</v>
      </c>
      <c r="DA162" s="84">
        <f t="shared" si="128"/>
        <v>0</v>
      </c>
      <c r="DB162" t="e">
        <f t="shared" si="129"/>
        <v>#N/A</v>
      </c>
    </row>
    <row r="163" spans="1:106" ht="13.5" thickBot="1">
      <c r="A163" s="9">
        <v>915</v>
      </c>
      <c r="B163" s="3">
        <v>1</v>
      </c>
      <c r="C163" s="3" t="s">
        <v>2717</v>
      </c>
      <c r="D163" s="3" t="s">
        <v>12</v>
      </c>
      <c r="E163" s="3" t="s">
        <v>12</v>
      </c>
      <c r="F163" s="3">
        <v>109151.875</v>
      </c>
      <c r="G163" s="15">
        <v>426384.125</v>
      </c>
      <c r="H163" s="35" t="str">
        <f t="shared" si="87"/>
        <v>ja</v>
      </c>
      <c r="I163" s="155" t="s">
        <v>2402</v>
      </c>
      <c r="J163" s="20" t="s">
        <v>456</v>
      </c>
      <c r="K163" s="97">
        <v>10000</v>
      </c>
      <c r="L163" s="28">
        <f t="shared" si="6"/>
        <v>0.24</v>
      </c>
      <c r="M163" s="28">
        <f t="shared" si="93"/>
        <v>0</v>
      </c>
      <c r="N163" s="56">
        <f t="shared" si="88"/>
        <v>0</v>
      </c>
      <c r="O163" s="33">
        <f t="shared" si="94"/>
        <v>99.654249814047816</v>
      </c>
      <c r="P163" s="37">
        <f t="shared" si="89"/>
        <v>150.95521342768853</v>
      </c>
      <c r="Q163" s="9" t="s">
        <v>12</v>
      </c>
      <c r="R163" s="55" t="s">
        <v>12</v>
      </c>
      <c r="S163" s="55">
        <v>2.7639999999999998</v>
      </c>
      <c r="T163" s="55">
        <v>2.875</v>
      </c>
      <c r="U163" s="55">
        <v>2.9820000000000002</v>
      </c>
      <c r="V163" s="3">
        <v>3.1040000000000001</v>
      </c>
      <c r="W163" s="3">
        <v>3.27</v>
      </c>
      <c r="X163" s="3" t="s">
        <v>12</v>
      </c>
      <c r="Y163" s="3">
        <v>3.6509999999999998</v>
      </c>
      <c r="Z163" s="15" t="s">
        <v>12</v>
      </c>
      <c r="AA163" s="10">
        <f t="shared" si="90"/>
        <v>3.27</v>
      </c>
      <c r="AB163" s="9">
        <f t="shared" si="91"/>
        <v>0.28799999999999981</v>
      </c>
      <c r="AC163" s="10">
        <f t="shared" si="92"/>
        <v>0.38099999999999978</v>
      </c>
      <c r="AD163" s="9"/>
      <c r="AE163" s="55"/>
      <c r="AF163" s="55"/>
      <c r="AG163" s="55"/>
      <c r="AH163" s="55"/>
      <c r="AI163" s="3"/>
      <c r="AJ163" s="3"/>
      <c r="AK163" s="3"/>
      <c r="AL163" s="3"/>
      <c r="AM163" s="15"/>
      <c r="AN163" s="10"/>
      <c r="AO163" s="9"/>
      <c r="AP163" s="10"/>
      <c r="AQ163" s="9"/>
      <c r="AR163" s="55"/>
      <c r="AS163" s="55"/>
      <c r="AT163" s="55"/>
      <c r="AU163" s="55"/>
      <c r="AV163" s="3"/>
      <c r="AW163" s="3"/>
      <c r="AX163" s="3"/>
      <c r="AY163" s="3"/>
      <c r="AZ163" s="15"/>
      <c r="BA163" s="10"/>
      <c r="BB163" s="9"/>
      <c r="BC163" s="10"/>
      <c r="BD163" s="9"/>
      <c r="BE163" s="3"/>
      <c r="BF163" s="15"/>
      <c r="BG163" s="15"/>
      <c r="BH163" s="9"/>
      <c r="BI163" s="10"/>
      <c r="BJ163" s="9"/>
      <c r="BK163" s="3"/>
      <c r="BL163" s="15"/>
      <c r="BM163" s="15"/>
      <c r="BN163" s="9"/>
      <c r="BO163" s="10"/>
      <c r="BP163">
        <f t="shared" si="95"/>
        <v>0</v>
      </c>
      <c r="BQ163" s="93">
        <f t="shared" si="96"/>
        <v>0</v>
      </c>
      <c r="BR163" s="93">
        <f t="shared" si="97"/>
        <v>0</v>
      </c>
      <c r="BS163" s="93" t="e">
        <f>VLOOKUP(C163,'Koppeling locatie - aslocatie'!$A$2:$C$8139,2,FALSE)</f>
        <v>#N/A</v>
      </c>
      <c r="BT163" s="93" t="e">
        <f>VLOOKUP($BS163,aslocaties_v01!$C$3:$AA$349,MATCH($K$3/10,aslocaties_v01!$C$2:$X$2),FALSE)</f>
        <v>#N/A</v>
      </c>
      <c r="BU163" s="93" t="e">
        <f>VLOOKUP(BS163,aslocaties_v01!$C$3:$AA$349,MATCH($K$3,aslocaties_v01!$C$2:$X$2),FALSE)</f>
        <v>#N/A</v>
      </c>
      <c r="BV163" s="93" t="e">
        <f>VLOOKUP(BS163,aslocaties_v01!$C$3:$AA$349,MATCH($K$3*10,aslocaties_v01!$C$2:$X$2),FALSE)</f>
        <v>#N/A</v>
      </c>
      <c r="BW163" s="93" t="e">
        <f t="shared" si="98"/>
        <v>#N/A</v>
      </c>
      <c r="BX163" s="93" t="e">
        <f t="shared" si="99"/>
        <v>#N/A</v>
      </c>
      <c r="BY163" s="94">
        <f t="shared" si="100"/>
        <v>999</v>
      </c>
      <c r="BZ163" s="94">
        <f t="shared" si="101"/>
        <v>999</v>
      </c>
      <c r="CA163" s="94" t="e">
        <f t="shared" si="102"/>
        <v>#N/A</v>
      </c>
      <c r="CB163" t="e">
        <f t="shared" si="103"/>
        <v>#N/A</v>
      </c>
      <c r="CC163" s="58" t="e">
        <f t="shared" si="104"/>
        <v>#N/A</v>
      </c>
      <c r="CD163" s="95" t="e">
        <f t="shared" si="105"/>
        <v>#N/A</v>
      </c>
      <c r="CE163" s="96" t="b">
        <f t="shared" si="106"/>
        <v>1</v>
      </c>
      <c r="CF163" t="e">
        <f t="shared" si="107"/>
        <v>#DIV/0!</v>
      </c>
      <c r="CG163" t="e">
        <f t="shared" si="108"/>
        <v>#DIV/0!</v>
      </c>
      <c r="CH163" s="84" t="b">
        <f t="shared" si="109"/>
        <v>0</v>
      </c>
      <c r="CI163" t="str">
        <f t="shared" si="110"/>
        <v/>
      </c>
      <c r="CJ163" t="e">
        <f t="shared" si="111"/>
        <v>#DIV/0!</v>
      </c>
      <c r="CK163" t="b">
        <f t="shared" si="112"/>
        <v>1</v>
      </c>
      <c r="CL163" s="84" t="e">
        <f t="shared" si="113"/>
        <v>#DIV/0!</v>
      </c>
      <c r="CM163" t="e">
        <f t="shared" si="114"/>
        <v>#DIV/0!</v>
      </c>
      <c r="CN163" t="e">
        <f t="shared" si="115"/>
        <v>#DIV/0!</v>
      </c>
      <c r="CO163" s="84">
        <f t="shared" si="116"/>
        <v>-1</v>
      </c>
      <c r="CP163" t="b">
        <f t="shared" si="117"/>
        <v>1</v>
      </c>
      <c r="CQ163" s="96" t="b">
        <f t="shared" si="118"/>
        <v>1</v>
      </c>
      <c r="CR163" t="b">
        <f t="shared" si="119"/>
        <v>1</v>
      </c>
      <c r="CS163" t="b">
        <f t="shared" si="120"/>
        <v>1</v>
      </c>
      <c r="CT163" t="b">
        <f t="shared" si="121"/>
        <v>1</v>
      </c>
      <c r="CU163" t="b">
        <f t="shared" si="122"/>
        <v>1</v>
      </c>
      <c r="CV163" s="84" t="b">
        <f t="shared" si="123"/>
        <v>1</v>
      </c>
      <c r="CW163" t="b">
        <f t="shared" si="124"/>
        <v>1</v>
      </c>
      <c r="CX163" t="b">
        <f t="shared" si="125"/>
        <v>1</v>
      </c>
      <c r="CY163" t="b">
        <f t="shared" si="126"/>
        <v>1</v>
      </c>
      <c r="CZ163" t="b">
        <f t="shared" si="127"/>
        <v>1</v>
      </c>
      <c r="DA163" s="84">
        <f t="shared" si="128"/>
        <v>0</v>
      </c>
      <c r="DB163" t="e">
        <f t="shared" si="129"/>
        <v>#N/A</v>
      </c>
    </row>
    <row r="164" spans="1:106" ht="13.5" thickBot="1">
      <c r="A164" s="9">
        <v>916</v>
      </c>
      <c r="B164" s="3">
        <v>1</v>
      </c>
      <c r="C164" s="3" t="s">
        <v>2718</v>
      </c>
      <c r="D164" s="3" t="s">
        <v>12</v>
      </c>
      <c r="E164" s="3" t="s">
        <v>12</v>
      </c>
      <c r="F164" s="3">
        <v>109300</v>
      </c>
      <c r="G164" s="15">
        <v>426413.21899999998</v>
      </c>
      <c r="H164" s="35" t="str">
        <f t="shared" si="87"/>
        <v>ja</v>
      </c>
      <c r="I164" s="155" t="s">
        <v>2402</v>
      </c>
      <c r="J164" s="20" t="s">
        <v>456</v>
      </c>
      <c r="K164" s="97">
        <v>10000</v>
      </c>
      <c r="L164" s="28">
        <f t="shared" si="6"/>
        <v>0.24</v>
      </c>
      <c r="M164" s="28">
        <f t="shared" si="93"/>
        <v>0</v>
      </c>
      <c r="N164" s="56">
        <f t="shared" si="88"/>
        <v>0</v>
      </c>
      <c r="O164" s="33">
        <f t="shared" si="94"/>
        <v>150.95521342768853</v>
      </c>
      <c r="P164" s="37">
        <f t="shared" si="89"/>
        <v>100.71776113475319</v>
      </c>
      <c r="Q164" s="9" t="s">
        <v>12</v>
      </c>
      <c r="R164" s="55" t="s">
        <v>12</v>
      </c>
      <c r="S164" s="55">
        <v>2.7669999999999999</v>
      </c>
      <c r="T164" s="55">
        <v>2.879</v>
      </c>
      <c r="U164" s="55">
        <v>2.9870000000000001</v>
      </c>
      <c r="V164" s="3">
        <v>3.1110000000000002</v>
      </c>
      <c r="W164" s="3">
        <v>3.278</v>
      </c>
      <c r="X164" s="3" t="s">
        <v>12</v>
      </c>
      <c r="Y164" s="3">
        <v>3.657</v>
      </c>
      <c r="Z164" s="15" t="s">
        <v>12</v>
      </c>
      <c r="AA164" s="10">
        <f t="shared" si="90"/>
        <v>3.278</v>
      </c>
      <c r="AB164" s="9">
        <f t="shared" si="91"/>
        <v>0.29099999999999993</v>
      </c>
      <c r="AC164" s="10">
        <f t="shared" si="92"/>
        <v>0.379</v>
      </c>
      <c r="AD164" s="9"/>
      <c r="AE164" s="55"/>
      <c r="AF164" s="55"/>
      <c r="AG164" s="55"/>
      <c r="AH164" s="55"/>
      <c r="AI164" s="3"/>
      <c r="AJ164" s="3"/>
      <c r="AK164" s="3"/>
      <c r="AL164" s="3"/>
      <c r="AM164" s="15"/>
      <c r="AN164" s="10"/>
      <c r="AO164" s="9"/>
      <c r="AP164" s="10"/>
      <c r="AQ164" s="9"/>
      <c r="AR164" s="55"/>
      <c r="AS164" s="55"/>
      <c r="AT164" s="55"/>
      <c r="AU164" s="55"/>
      <c r="AV164" s="3"/>
      <c r="AW164" s="3"/>
      <c r="AX164" s="3"/>
      <c r="AY164" s="3"/>
      <c r="AZ164" s="15"/>
      <c r="BA164" s="10"/>
      <c r="BB164" s="9"/>
      <c r="BC164" s="10"/>
      <c r="BD164" s="9"/>
      <c r="BE164" s="3"/>
      <c r="BF164" s="15"/>
      <c r="BG164" s="15"/>
      <c r="BH164" s="9"/>
      <c r="BI164" s="10"/>
      <c r="BJ164" s="9"/>
      <c r="BK164" s="3"/>
      <c r="BL164" s="15"/>
      <c r="BM164" s="15"/>
      <c r="BN164" s="9"/>
      <c r="BO164" s="10"/>
      <c r="BP164">
        <f t="shared" si="95"/>
        <v>0</v>
      </c>
      <c r="BQ164" s="93">
        <f t="shared" si="96"/>
        <v>0</v>
      </c>
      <c r="BR164" s="93">
        <f t="shared" si="97"/>
        <v>0</v>
      </c>
      <c r="BS164" s="93" t="e">
        <f>VLOOKUP(C164,'Koppeling locatie - aslocatie'!$A$2:$C$8139,2,FALSE)</f>
        <v>#N/A</v>
      </c>
      <c r="BT164" s="93" t="e">
        <f>VLOOKUP($BS164,aslocaties_v01!$C$3:$AA$349,MATCH($K$3/10,aslocaties_v01!$C$2:$X$2),FALSE)</f>
        <v>#N/A</v>
      </c>
      <c r="BU164" s="93" t="e">
        <f>VLOOKUP(BS164,aslocaties_v01!$C$3:$AA$349,MATCH($K$3,aslocaties_v01!$C$2:$X$2),FALSE)</f>
        <v>#N/A</v>
      </c>
      <c r="BV164" s="93" t="e">
        <f>VLOOKUP(BS164,aslocaties_v01!$C$3:$AA$349,MATCH($K$3*10,aslocaties_v01!$C$2:$X$2),FALSE)</f>
        <v>#N/A</v>
      </c>
      <c r="BW164" s="93" t="e">
        <f t="shared" si="98"/>
        <v>#N/A</v>
      </c>
      <c r="BX164" s="93" t="e">
        <f t="shared" si="99"/>
        <v>#N/A</v>
      </c>
      <c r="BY164" s="94">
        <f t="shared" si="100"/>
        <v>999</v>
      </c>
      <c r="BZ164" s="94">
        <f t="shared" si="101"/>
        <v>999</v>
      </c>
      <c r="CA164" s="94" t="e">
        <f t="shared" si="102"/>
        <v>#N/A</v>
      </c>
      <c r="CB164" t="e">
        <f t="shared" si="103"/>
        <v>#N/A</v>
      </c>
      <c r="CC164" s="58" t="e">
        <f t="shared" si="104"/>
        <v>#N/A</v>
      </c>
      <c r="CD164" s="95" t="e">
        <f t="shared" si="105"/>
        <v>#N/A</v>
      </c>
      <c r="CE164" s="96" t="b">
        <f t="shared" si="106"/>
        <v>1</v>
      </c>
      <c r="CF164" t="e">
        <f t="shared" si="107"/>
        <v>#DIV/0!</v>
      </c>
      <c r="CG164" t="e">
        <f t="shared" si="108"/>
        <v>#DIV/0!</v>
      </c>
      <c r="CH164" s="84" t="b">
        <f t="shared" si="109"/>
        <v>0</v>
      </c>
      <c r="CI164" t="str">
        <f t="shared" si="110"/>
        <v/>
      </c>
      <c r="CJ164" t="e">
        <f t="shared" si="111"/>
        <v>#DIV/0!</v>
      </c>
      <c r="CK164" t="b">
        <f t="shared" si="112"/>
        <v>1</v>
      </c>
      <c r="CL164" s="84" t="e">
        <f t="shared" si="113"/>
        <v>#DIV/0!</v>
      </c>
      <c r="CM164" t="e">
        <f t="shared" si="114"/>
        <v>#DIV/0!</v>
      </c>
      <c r="CN164" t="e">
        <f t="shared" si="115"/>
        <v>#DIV/0!</v>
      </c>
      <c r="CO164" s="84">
        <f t="shared" si="116"/>
        <v>-1</v>
      </c>
      <c r="CP164" t="b">
        <f t="shared" si="117"/>
        <v>1</v>
      </c>
      <c r="CQ164" s="96" t="b">
        <f t="shared" si="118"/>
        <v>1</v>
      </c>
      <c r="CR164" t="b">
        <f t="shared" si="119"/>
        <v>1</v>
      </c>
      <c r="CS164" t="b">
        <f t="shared" si="120"/>
        <v>1</v>
      </c>
      <c r="CT164" t="b">
        <f t="shared" si="121"/>
        <v>1</v>
      </c>
      <c r="CU164" t="b">
        <f t="shared" si="122"/>
        <v>1</v>
      </c>
      <c r="CV164" s="84" t="b">
        <f t="shared" si="123"/>
        <v>1</v>
      </c>
      <c r="CW164" t="b">
        <f t="shared" si="124"/>
        <v>1</v>
      </c>
      <c r="CX164" t="b">
        <f t="shared" si="125"/>
        <v>1</v>
      </c>
      <c r="CY164" t="b">
        <f t="shared" si="126"/>
        <v>1</v>
      </c>
      <c r="CZ164" t="b">
        <f t="shared" si="127"/>
        <v>1</v>
      </c>
      <c r="DA164" s="84">
        <f t="shared" si="128"/>
        <v>0</v>
      </c>
      <c r="DB164" t="e">
        <f t="shared" si="129"/>
        <v>#N/A</v>
      </c>
    </row>
    <row r="165" spans="1:106" ht="13.5" thickBot="1">
      <c r="A165" s="9">
        <v>917</v>
      </c>
      <c r="B165" s="3">
        <v>1</v>
      </c>
      <c r="C165" s="3" t="s">
        <v>2719</v>
      </c>
      <c r="D165" s="3" t="s">
        <v>12</v>
      </c>
      <c r="E165" s="3" t="s">
        <v>12</v>
      </c>
      <c r="F165" s="3">
        <v>109393.992</v>
      </c>
      <c r="G165" s="15">
        <v>426377.03100000002</v>
      </c>
      <c r="H165" s="35" t="str">
        <f t="shared" si="87"/>
        <v>ja</v>
      </c>
      <c r="I165" s="155" t="s">
        <v>2402</v>
      </c>
      <c r="J165" s="20" t="s">
        <v>456</v>
      </c>
      <c r="K165" s="97">
        <v>10000</v>
      </c>
      <c r="L165" s="28">
        <f t="shared" si="6"/>
        <v>0.24</v>
      </c>
      <c r="M165" s="28">
        <f t="shared" si="93"/>
        <v>0</v>
      </c>
      <c r="N165" s="56">
        <f t="shared" si="88"/>
        <v>0</v>
      </c>
      <c r="O165" s="33">
        <f t="shared" si="94"/>
        <v>100.71776113475319</v>
      </c>
      <c r="P165" s="37">
        <f t="shared" si="89"/>
        <v>95.301803130891187</v>
      </c>
      <c r="Q165" s="9" t="s">
        <v>12</v>
      </c>
      <c r="R165" s="55" t="s">
        <v>12</v>
      </c>
      <c r="S165" s="55">
        <v>2.7679999999999998</v>
      </c>
      <c r="T165" s="55">
        <v>2.879</v>
      </c>
      <c r="U165" s="55">
        <v>2.9889999999999999</v>
      </c>
      <c r="V165" s="3">
        <v>3.1139999999999999</v>
      </c>
      <c r="W165" s="3">
        <v>3.2810000000000001</v>
      </c>
      <c r="X165" s="3" t="s">
        <v>12</v>
      </c>
      <c r="Y165" s="3">
        <v>3.66</v>
      </c>
      <c r="Z165" s="15" t="s">
        <v>12</v>
      </c>
      <c r="AA165" s="10">
        <f t="shared" si="90"/>
        <v>3.2810000000000001</v>
      </c>
      <c r="AB165" s="9">
        <f t="shared" si="91"/>
        <v>0.29200000000000026</v>
      </c>
      <c r="AC165" s="10">
        <f t="shared" si="92"/>
        <v>0.379</v>
      </c>
      <c r="AD165" s="9"/>
      <c r="AE165" s="55"/>
      <c r="AF165" s="55"/>
      <c r="AG165" s="55"/>
      <c r="AH165" s="55"/>
      <c r="AI165" s="3"/>
      <c r="AJ165" s="3"/>
      <c r="AK165" s="3"/>
      <c r="AL165" s="3"/>
      <c r="AM165" s="15"/>
      <c r="AN165" s="10"/>
      <c r="AO165" s="9"/>
      <c r="AP165" s="10"/>
      <c r="AQ165" s="9"/>
      <c r="AR165" s="55"/>
      <c r="AS165" s="55"/>
      <c r="AT165" s="55"/>
      <c r="AU165" s="55"/>
      <c r="AV165" s="3"/>
      <c r="AW165" s="3"/>
      <c r="AX165" s="3"/>
      <c r="AY165" s="3"/>
      <c r="AZ165" s="15"/>
      <c r="BA165" s="10"/>
      <c r="BB165" s="9"/>
      <c r="BC165" s="10"/>
      <c r="BD165" s="9"/>
      <c r="BE165" s="3"/>
      <c r="BF165" s="15"/>
      <c r="BG165" s="15"/>
      <c r="BH165" s="9"/>
      <c r="BI165" s="10"/>
      <c r="BJ165" s="9"/>
      <c r="BK165" s="3"/>
      <c r="BL165" s="15"/>
      <c r="BM165" s="15"/>
      <c r="BN165" s="9"/>
      <c r="BO165" s="10"/>
      <c r="BP165">
        <f t="shared" si="95"/>
        <v>0</v>
      </c>
      <c r="BQ165" s="93">
        <f t="shared" si="96"/>
        <v>0</v>
      </c>
      <c r="BR165" s="93">
        <f t="shared" si="97"/>
        <v>0</v>
      </c>
      <c r="BS165" s="93" t="e">
        <f>VLOOKUP(C165,'Koppeling locatie - aslocatie'!$A$2:$C$8139,2,FALSE)</f>
        <v>#N/A</v>
      </c>
      <c r="BT165" s="93" t="e">
        <f>VLOOKUP($BS165,aslocaties_v01!$C$3:$AA$349,MATCH($K$3/10,aslocaties_v01!$C$2:$X$2),FALSE)</f>
        <v>#N/A</v>
      </c>
      <c r="BU165" s="93" t="e">
        <f>VLOOKUP(BS165,aslocaties_v01!$C$3:$AA$349,MATCH($K$3,aslocaties_v01!$C$2:$X$2),FALSE)</f>
        <v>#N/A</v>
      </c>
      <c r="BV165" s="93" t="e">
        <f>VLOOKUP(BS165,aslocaties_v01!$C$3:$AA$349,MATCH($K$3*10,aslocaties_v01!$C$2:$X$2),FALSE)</f>
        <v>#N/A</v>
      </c>
      <c r="BW165" s="93" t="e">
        <f t="shared" si="98"/>
        <v>#N/A</v>
      </c>
      <c r="BX165" s="93" t="e">
        <f t="shared" si="99"/>
        <v>#N/A</v>
      </c>
      <c r="BY165" s="94">
        <f t="shared" si="100"/>
        <v>999</v>
      </c>
      <c r="BZ165" s="94">
        <f t="shared" si="101"/>
        <v>999</v>
      </c>
      <c r="CA165" s="94" t="e">
        <f t="shared" si="102"/>
        <v>#N/A</v>
      </c>
      <c r="CB165" t="e">
        <f t="shared" si="103"/>
        <v>#N/A</v>
      </c>
      <c r="CC165" s="58" t="e">
        <f t="shared" si="104"/>
        <v>#N/A</v>
      </c>
      <c r="CD165" s="95" t="e">
        <f t="shared" si="105"/>
        <v>#N/A</v>
      </c>
      <c r="CE165" s="96" t="b">
        <f t="shared" si="106"/>
        <v>1</v>
      </c>
      <c r="CF165" t="e">
        <f t="shared" si="107"/>
        <v>#DIV/0!</v>
      </c>
      <c r="CG165" t="e">
        <f t="shared" si="108"/>
        <v>#DIV/0!</v>
      </c>
      <c r="CH165" s="84" t="b">
        <f t="shared" si="109"/>
        <v>0</v>
      </c>
      <c r="CI165" t="str">
        <f t="shared" si="110"/>
        <v/>
      </c>
      <c r="CJ165" t="e">
        <f t="shared" si="111"/>
        <v>#DIV/0!</v>
      </c>
      <c r="CK165" t="b">
        <f t="shared" si="112"/>
        <v>1</v>
      </c>
      <c r="CL165" s="84" t="e">
        <f t="shared" si="113"/>
        <v>#DIV/0!</v>
      </c>
      <c r="CM165" t="e">
        <f t="shared" si="114"/>
        <v>#DIV/0!</v>
      </c>
      <c r="CN165" t="e">
        <f t="shared" si="115"/>
        <v>#DIV/0!</v>
      </c>
      <c r="CO165" s="84">
        <f t="shared" si="116"/>
        <v>-1</v>
      </c>
      <c r="CP165" t="b">
        <f t="shared" si="117"/>
        <v>1</v>
      </c>
      <c r="CQ165" s="96" t="b">
        <f t="shared" si="118"/>
        <v>1</v>
      </c>
      <c r="CR165" t="b">
        <f t="shared" si="119"/>
        <v>1</v>
      </c>
      <c r="CS165" t="b">
        <f t="shared" si="120"/>
        <v>1</v>
      </c>
      <c r="CT165" t="b">
        <f t="shared" si="121"/>
        <v>1</v>
      </c>
      <c r="CU165" t="b">
        <f t="shared" si="122"/>
        <v>1</v>
      </c>
      <c r="CV165" s="84" t="b">
        <f t="shared" si="123"/>
        <v>1</v>
      </c>
      <c r="CW165" t="b">
        <f t="shared" si="124"/>
        <v>1</v>
      </c>
      <c r="CX165" t="b">
        <f t="shared" si="125"/>
        <v>1</v>
      </c>
      <c r="CY165" t="b">
        <f t="shared" si="126"/>
        <v>1</v>
      </c>
      <c r="CZ165" t="b">
        <f t="shared" si="127"/>
        <v>1</v>
      </c>
      <c r="DA165" s="84">
        <f t="shared" si="128"/>
        <v>0</v>
      </c>
      <c r="DB165" t="e">
        <f t="shared" si="129"/>
        <v>#N/A</v>
      </c>
    </row>
    <row r="166" spans="1:106" ht="13.5" thickBot="1">
      <c r="A166" s="9">
        <v>918</v>
      </c>
      <c r="B166" s="3">
        <v>1</v>
      </c>
      <c r="C166" s="3" t="s">
        <v>2720</v>
      </c>
      <c r="D166" s="3" t="s">
        <v>12</v>
      </c>
      <c r="E166" s="3" t="s">
        <v>12</v>
      </c>
      <c r="F166" s="3">
        <v>109489.18</v>
      </c>
      <c r="G166" s="15">
        <v>426372.375</v>
      </c>
      <c r="H166" s="35" t="str">
        <f t="shared" si="87"/>
        <v>ja</v>
      </c>
      <c r="I166" s="155" t="s">
        <v>2402</v>
      </c>
      <c r="J166" s="20" t="s">
        <v>456</v>
      </c>
      <c r="K166" s="97">
        <v>10000</v>
      </c>
      <c r="L166" s="28">
        <f t="shared" si="6"/>
        <v>0.24</v>
      </c>
      <c r="M166" s="28">
        <f t="shared" si="93"/>
        <v>0</v>
      </c>
      <c r="N166" s="56">
        <f t="shared" si="88"/>
        <v>0</v>
      </c>
      <c r="O166" s="33">
        <f t="shared" si="94"/>
        <v>95.301803130891187</v>
      </c>
      <c r="P166" s="37">
        <f t="shared" si="89"/>
        <v>95.915499399217737</v>
      </c>
      <c r="Q166" s="9" t="s">
        <v>12</v>
      </c>
      <c r="R166" s="55" t="s">
        <v>12</v>
      </c>
      <c r="S166" s="55">
        <v>2.77</v>
      </c>
      <c r="T166" s="55">
        <v>2.8820000000000001</v>
      </c>
      <c r="U166" s="55">
        <v>2.992</v>
      </c>
      <c r="V166" s="3">
        <v>3.1179999999999999</v>
      </c>
      <c r="W166" s="3">
        <v>3.2850000000000001</v>
      </c>
      <c r="X166" s="3" t="s">
        <v>12</v>
      </c>
      <c r="Y166" s="3">
        <v>3.6629999999999998</v>
      </c>
      <c r="Z166" s="15" t="s">
        <v>12</v>
      </c>
      <c r="AA166" s="10">
        <f t="shared" si="90"/>
        <v>3.2850000000000001</v>
      </c>
      <c r="AB166" s="9">
        <f t="shared" si="91"/>
        <v>0.29300000000000015</v>
      </c>
      <c r="AC166" s="10">
        <f t="shared" si="92"/>
        <v>0.37799999999999967</v>
      </c>
      <c r="AD166" s="9"/>
      <c r="AE166" s="55"/>
      <c r="AF166" s="55"/>
      <c r="AG166" s="55"/>
      <c r="AH166" s="55"/>
      <c r="AI166" s="3"/>
      <c r="AJ166" s="3"/>
      <c r="AK166" s="3"/>
      <c r="AL166" s="3"/>
      <c r="AM166" s="15"/>
      <c r="AN166" s="10"/>
      <c r="AO166" s="9"/>
      <c r="AP166" s="10"/>
      <c r="AQ166" s="9"/>
      <c r="AR166" s="55"/>
      <c r="AS166" s="55"/>
      <c r="AT166" s="55"/>
      <c r="AU166" s="55"/>
      <c r="AV166" s="3"/>
      <c r="AW166" s="3"/>
      <c r="AX166" s="3"/>
      <c r="AY166" s="3"/>
      <c r="AZ166" s="15"/>
      <c r="BA166" s="10"/>
      <c r="BB166" s="9"/>
      <c r="BC166" s="10"/>
      <c r="BD166" s="9"/>
      <c r="BE166" s="3"/>
      <c r="BF166" s="15"/>
      <c r="BG166" s="15"/>
      <c r="BH166" s="9"/>
      <c r="BI166" s="10"/>
      <c r="BJ166" s="9"/>
      <c r="BK166" s="3"/>
      <c r="BL166" s="15"/>
      <c r="BM166" s="15"/>
      <c r="BN166" s="9"/>
      <c r="BO166" s="10"/>
      <c r="BP166">
        <f t="shared" si="95"/>
        <v>0</v>
      </c>
      <c r="BQ166" s="93">
        <f t="shared" si="96"/>
        <v>0</v>
      </c>
      <c r="BR166" s="93">
        <f t="shared" si="97"/>
        <v>0</v>
      </c>
      <c r="BS166" s="93" t="e">
        <f>VLOOKUP(C166,'Koppeling locatie - aslocatie'!$A$2:$C$8139,2,FALSE)</f>
        <v>#N/A</v>
      </c>
      <c r="BT166" s="93" t="e">
        <f>VLOOKUP($BS166,aslocaties_v01!$C$3:$AA$349,MATCH($K$3/10,aslocaties_v01!$C$2:$X$2),FALSE)</f>
        <v>#N/A</v>
      </c>
      <c r="BU166" s="93" t="e">
        <f>VLOOKUP(BS166,aslocaties_v01!$C$3:$AA$349,MATCH($K$3,aslocaties_v01!$C$2:$X$2),FALSE)</f>
        <v>#N/A</v>
      </c>
      <c r="BV166" s="93" t="e">
        <f>VLOOKUP(BS166,aslocaties_v01!$C$3:$AA$349,MATCH($K$3*10,aslocaties_v01!$C$2:$X$2),FALSE)</f>
        <v>#N/A</v>
      </c>
      <c r="BW166" s="93" t="e">
        <f t="shared" si="98"/>
        <v>#N/A</v>
      </c>
      <c r="BX166" s="93" t="e">
        <f t="shared" si="99"/>
        <v>#N/A</v>
      </c>
      <c r="BY166" s="94">
        <f t="shared" si="100"/>
        <v>999</v>
      </c>
      <c r="BZ166" s="94">
        <f t="shared" si="101"/>
        <v>999</v>
      </c>
      <c r="CA166" s="94" t="e">
        <f t="shared" si="102"/>
        <v>#N/A</v>
      </c>
      <c r="CB166" t="e">
        <f t="shared" si="103"/>
        <v>#N/A</v>
      </c>
      <c r="CC166" s="58" t="e">
        <f t="shared" si="104"/>
        <v>#N/A</v>
      </c>
      <c r="CD166" s="95" t="e">
        <f t="shared" si="105"/>
        <v>#N/A</v>
      </c>
      <c r="CE166" s="96" t="b">
        <f t="shared" si="106"/>
        <v>1</v>
      </c>
      <c r="CF166" t="e">
        <f t="shared" si="107"/>
        <v>#DIV/0!</v>
      </c>
      <c r="CG166" t="e">
        <f t="shared" si="108"/>
        <v>#DIV/0!</v>
      </c>
      <c r="CH166" s="84" t="b">
        <f t="shared" si="109"/>
        <v>0</v>
      </c>
      <c r="CI166" t="str">
        <f t="shared" si="110"/>
        <v/>
      </c>
      <c r="CJ166" t="e">
        <f t="shared" si="111"/>
        <v>#DIV/0!</v>
      </c>
      <c r="CK166" t="b">
        <f t="shared" si="112"/>
        <v>1</v>
      </c>
      <c r="CL166" s="84" t="e">
        <f t="shared" si="113"/>
        <v>#DIV/0!</v>
      </c>
      <c r="CM166" t="e">
        <f t="shared" si="114"/>
        <v>#DIV/0!</v>
      </c>
      <c r="CN166" t="e">
        <f t="shared" si="115"/>
        <v>#DIV/0!</v>
      </c>
      <c r="CO166" s="84">
        <f t="shared" si="116"/>
        <v>-1</v>
      </c>
      <c r="CP166" t="b">
        <f t="shared" si="117"/>
        <v>1</v>
      </c>
      <c r="CQ166" s="96" t="b">
        <f t="shared" si="118"/>
        <v>1</v>
      </c>
      <c r="CR166" t="b">
        <f t="shared" si="119"/>
        <v>1</v>
      </c>
      <c r="CS166" t="b">
        <f t="shared" si="120"/>
        <v>1</v>
      </c>
      <c r="CT166" t="b">
        <f t="shared" si="121"/>
        <v>1</v>
      </c>
      <c r="CU166" t="b">
        <f t="shared" si="122"/>
        <v>1</v>
      </c>
      <c r="CV166" s="84" t="b">
        <f t="shared" si="123"/>
        <v>1</v>
      </c>
      <c r="CW166" t="b">
        <f t="shared" si="124"/>
        <v>1</v>
      </c>
      <c r="CX166" t="b">
        <f t="shared" si="125"/>
        <v>1</v>
      </c>
      <c r="CY166" t="b">
        <f t="shared" si="126"/>
        <v>1</v>
      </c>
      <c r="CZ166" t="b">
        <f t="shared" si="127"/>
        <v>1</v>
      </c>
      <c r="DA166" s="84">
        <f t="shared" si="128"/>
        <v>0</v>
      </c>
      <c r="DB166" t="e">
        <f t="shared" si="129"/>
        <v>#N/A</v>
      </c>
    </row>
    <row r="167" spans="1:106" ht="13.5" thickBot="1">
      <c r="A167" s="9">
        <v>919</v>
      </c>
      <c r="B167" s="3">
        <v>1</v>
      </c>
      <c r="C167" s="3" t="s">
        <v>2721</v>
      </c>
      <c r="D167" s="3" t="s">
        <v>12</v>
      </c>
      <c r="E167" s="3" t="s">
        <v>12</v>
      </c>
      <c r="F167" s="3">
        <v>109584.875</v>
      </c>
      <c r="G167" s="15">
        <v>426365.875</v>
      </c>
      <c r="H167" s="35" t="str">
        <f t="shared" si="87"/>
        <v>ja</v>
      </c>
      <c r="I167" s="155" t="s">
        <v>2402</v>
      </c>
      <c r="J167" s="20" t="s">
        <v>456</v>
      </c>
      <c r="K167" s="97">
        <v>10000</v>
      </c>
      <c r="L167" s="28">
        <f t="shared" si="6"/>
        <v>0.24</v>
      </c>
      <c r="M167" s="28">
        <f t="shared" si="93"/>
        <v>0</v>
      </c>
      <c r="N167" s="56">
        <f t="shared" si="88"/>
        <v>0</v>
      </c>
      <c r="O167" s="33">
        <f t="shared" si="94"/>
        <v>95.915499399217737</v>
      </c>
      <c r="P167" s="37">
        <f t="shared" si="89"/>
        <v>95.443156789791459</v>
      </c>
      <c r="Q167" s="9" t="s">
        <v>12</v>
      </c>
      <c r="R167" s="55" t="s">
        <v>12</v>
      </c>
      <c r="S167" s="55">
        <v>2.7719999999999998</v>
      </c>
      <c r="T167" s="55">
        <v>2.8839999999999999</v>
      </c>
      <c r="U167" s="55">
        <v>2.9940000000000002</v>
      </c>
      <c r="V167" s="3">
        <v>3.1230000000000002</v>
      </c>
      <c r="W167" s="3">
        <v>3.2890000000000001</v>
      </c>
      <c r="X167" s="3" t="s">
        <v>12</v>
      </c>
      <c r="Y167" s="3">
        <v>3.6669999999999998</v>
      </c>
      <c r="Z167" s="15" t="s">
        <v>12</v>
      </c>
      <c r="AA167" s="10">
        <f t="shared" si="90"/>
        <v>3.2890000000000001</v>
      </c>
      <c r="AB167" s="9">
        <f t="shared" si="91"/>
        <v>0.29499999999999993</v>
      </c>
      <c r="AC167" s="10">
        <f t="shared" si="92"/>
        <v>0.37799999999999967</v>
      </c>
      <c r="AD167" s="9"/>
      <c r="AE167" s="55"/>
      <c r="AF167" s="55"/>
      <c r="AG167" s="55"/>
      <c r="AH167" s="55"/>
      <c r="AI167" s="3"/>
      <c r="AJ167" s="3"/>
      <c r="AK167" s="3"/>
      <c r="AL167" s="3"/>
      <c r="AM167" s="15"/>
      <c r="AN167" s="10"/>
      <c r="AO167" s="9"/>
      <c r="AP167" s="10"/>
      <c r="AQ167" s="9"/>
      <c r="AR167" s="55"/>
      <c r="AS167" s="55"/>
      <c r="AT167" s="55"/>
      <c r="AU167" s="55"/>
      <c r="AV167" s="3"/>
      <c r="AW167" s="3"/>
      <c r="AX167" s="3"/>
      <c r="AY167" s="3"/>
      <c r="AZ167" s="15"/>
      <c r="BA167" s="10"/>
      <c r="BB167" s="9"/>
      <c r="BC167" s="10"/>
      <c r="BD167" s="9"/>
      <c r="BE167" s="3"/>
      <c r="BF167" s="15"/>
      <c r="BG167" s="15"/>
      <c r="BH167" s="9"/>
      <c r="BI167" s="10"/>
      <c r="BJ167" s="9"/>
      <c r="BK167" s="3"/>
      <c r="BL167" s="15"/>
      <c r="BM167" s="15"/>
      <c r="BN167" s="9"/>
      <c r="BO167" s="10"/>
      <c r="BP167">
        <f t="shared" si="95"/>
        <v>0</v>
      </c>
      <c r="BQ167" s="93">
        <f t="shared" si="96"/>
        <v>0</v>
      </c>
      <c r="BR167" s="93">
        <f t="shared" si="97"/>
        <v>0</v>
      </c>
      <c r="BS167" s="93" t="e">
        <f>VLOOKUP(C167,'Koppeling locatie - aslocatie'!$A$2:$C$8139,2,FALSE)</f>
        <v>#N/A</v>
      </c>
      <c r="BT167" s="93" t="e">
        <f>VLOOKUP($BS167,aslocaties_v01!$C$3:$AA$349,MATCH($K$3/10,aslocaties_v01!$C$2:$X$2),FALSE)</f>
        <v>#N/A</v>
      </c>
      <c r="BU167" s="93" t="e">
        <f>VLOOKUP(BS167,aslocaties_v01!$C$3:$AA$349,MATCH($K$3,aslocaties_v01!$C$2:$X$2),FALSE)</f>
        <v>#N/A</v>
      </c>
      <c r="BV167" s="93" t="e">
        <f>VLOOKUP(BS167,aslocaties_v01!$C$3:$AA$349,MATCH($K$3*10,aslocaties_v01!$C$2:$X$2),FALSE)</f>
        <v>#N/A</v>
      </c>
      <c r="BW167" s="93" t="e">
        <f t="shared" si="98"/>
        <v>#N/A</v>
      </c>
      <c r="BX167" s="93" t="e">
        <f t="shared" si="99"/>
        <v>#N/A</v>
      </c>
      <c r="BY167" s="94">
        <f t="shared" si="100"/>
        <v>999</v>
      </c>
      <c r="BZ167" s="94">
        <f t="shared" si="101"/>
        <v>999</v>
      </c>
      <c r="CA167" s="94" t="e">
        <f t="shared" si="102"/>
        <v>#N/A</v>
      </c>
      <c r="CB167" t="e">
        <f t="shared" si="103"/>
        <v>#N/A</v>
      </c>
      <c r="CC167" s="58" t="e">
        <f t="shared" si="104"/>
        <v>#N/A</v>
      </c>
      <c r="CD167" s="95" t="e">
        <f t="shared" si="105"/>
        <v>#N/A</v>
      </c>
      <c r="CE167" s="96" t="b">
        <f t="shared" si="106"/>
        <v>1</v>
      </c>
      <c r="CF167" t="e">
        <f t="shared" si="107"/>
        <v>#DIV/0!</v>
      </c>
      <c r="CG167" t="e">
        <f t="shared" si="108"/>
        <v>#DIV/0!</v>
      </c>
      <c r="CH167" s="84" t="b">
        <f t="shared" si="109"/>
        <v>0</v>
      </c>
      <c r="CI167" t="str">
        <f t="shared" si="110"/>
        <v/>
      </c>
      <c r="CJ167" t="e">
        <f t="shared" si="111"/>
        <v>#DIV/0!</v>
      </c>
      <c r="CK167" t="b">
        <f t="shared" si="112"/>
        <v>1</v>
      </c>
      <c r="CL167" s="84" t="e">
        <f t="shared" si="113"/>
        <v>#DIV/0!</v>
      </c>
      <c r="CM167" t="e">
        <f t="shared" si="114"/>
        <v>#DIV/0!</v>
      </c>
      <c r="CN167" t="e">
        <f t="shared" si="115"/>
        <v>#DIV/0!</v>
      </c>
      <c r="CO167" s="84">
        <f t="shared" si="116"/>
        <v>-1</v>
      </c>
      <c r="CP167" t="b">
        <f t="shared" si="117"/>
        <v>1</v>
      </c>
      <c r="CQ167" s="96" t="b">
        <f t="shared" si="118"/>
        <v>1</v>
      </c>
      <c r="CR167" t="b">
        <f t="shared" si="119"/>
        <v>1</v>
      </c>
      <c r="CS167" t="b">
        <f t="shared" si="120"/>
        <v>1</v>
      </c>
      <c r="CT167" t="b">
        <f t="shared" si="121"/>
        <v>1</v>
      </c>
      <c r="CU167" t="b">
        <f t="shared" si="122"/>
        <v>1</v>
      </c>
      <c r="CV167" s="84" t="b">
        <f t="shared" si="123"/>
        <v>1</v>
      </c>
      <c r="CW167" t="b">
        <f t="shared" si="124"/>
        <v>1</v>
      </c>
      <c r="CX167" t="b">
        <f t="shared" si="125"/>
        <v>1</v>
      </c>
      <c r="CY167" t="b">
        <f t="shared" si="126"/>
        <v>1</v>
      </c>
      <c r="CZ167" t="b">
        <f t="shared" si="127"/>
        <v>1</v>
      </c>
      <c r="DA167" s="84">
        <f t="shared" si="128"/>
        <v>0</v>
      </c>
      <c r="DB167" t="e">
        <f t="shared" si="129"/>
        <v>#N/A</v>
      </c>
    </row>
    <row r="168" spans="1:106" ht="13.5" thickBot="1">
      <c r="A168" s="9">
        <v>920</v>
      </c>
      <c r="B168" s="3">
        <v>1</v>
      </c>
      <c r="C168" s="3" t="s">
        <v>2722</v>
      </c>
      <c r="D168" s="3" t="s">
        <v>12</v>
      </c>
      <c r="E168" s="3" t="s">
        <v>12</v>
      </c>
      <c r="F168" s="3">
        <v>109679.92200000001</v>
      </c>
      <c r="G168" s="15">
        <v>426357.18800000002</v>
      </c>
      <c r="H168" s="35" t="str">
        <f t="shared" si="87"/>
        <v>ja</v>
      </c>
      <c r="I168" s="155" t="s">
        <v>2402</v>
      </c>
      <c r="J168" s="20" t="s">
        <v>456</v>
      </c>
      <c r="K168" s="97">
        <v>10000</v>
      </c>
      <c r="L168" s="28">
        <f t="shared" si="6"/>
        <v>0.24</v>
      </c>
      <c r="M168" s="28">
        <f t="shared" si="93"/>
        <v>0</v>
      </c>
      <c r="N168" s="56">
        <f t="shared" si="88"/>
        <v>0</v>
      </c>
      <c r="O168" s="33">
        <f t="shared" si="94"/>
        <v>95.443156789791459</v>
      </c>
      <c r="P168" s="37">
        <f t="shared" si="89"/>
        <v>93.787440784994445</v>
      </c>
      <c r="Q168" s="9" t="s">
        <v>12</v>
      </c>
      <c r="R168" s="55" t="s">
        <v>12</v>
      </c>
      <c r="S168" s="55">
        <v>2.7730000000000001</v>
      </c>
      <c r="T168" s="55">
        <v>2.8849999999999998</v>
      </c>
      <c r="U168" s="55">
        <v>2.9950000000000001</v>
      </c>
      <c r="V168" s="3">
        <v>3.1240000000000001</v>
      </c>
      <c r="W168" s="3">
        <v>3.2909999999999999</v>
      </c>
      <c r="X168" s="3" t="s">
        <v>12</v>
      </c>
      <c r="Y168" s="3">
        <v>3.669</v>
      </c>
      <c r="Z168" s="15" t="s">
        <v>12</v>
      </c>
      <c r="AA168" s="10">
        <f t="shared" si="90"/>
        <v>3.2909999999999999</v>
      </c>
      <c r="AB168" s="9">
        <f t="shared" si="91"/>
        <v>0.29599999999999982</v>
      </c>
      <c r="AC168" s="10">
        <f t="shared" si="92"/>
        <v>0.37800000000000011</v>
      </c>
      <c r="AD168" s="9"/>
      <c r="AE168" s="55"/>
      <c r="AF168" s="55"/>
      <c r="AG168" s="55"/>
      <c r="AH168" s="55"/>
      <c r="AI168" s="3"/>
      <c r="AJ168" s="3"/>
      <c r="AK168" s="3"/>
      <c r="AL168" s="3"/>
      <c r="AM168" s="15"/>
      <c r="AN168" s="10"/>
      <c r="AO168" s="9"/>
      <c r="AP168" s="10"/>
      <c r="AQ168" s="9"/>
      <c r="AR168" s="55"/>
      <c r="AS168" s="55"/>
      <c r="AT168" s="55"/>
      <c r="AU168" s="55"/>
      <c r="AV168" s="3"/>
      <c r="AW168" s="3"/>
      <c r="AX168" s="3"/>
      <c r="AY168" s="3"/>
      <c r="AZ168" s="15"/>
      <c r="BA168" s="10"/>
      <c r="BB168" s="9"/>
      <c r="BC168" s="10"/>
      <c r="BD168" s="9"/>
      <c r="BE168" s="3"/>
      <c r="BF168" s="15"/>
      <c r="BG168" s="15"/>
      <c r="BH168" s="9"/>
      <c r="BI168" s="10"/>
      <c r="BJ168" s="9"/>
      <c r="BK168" s="3"/>
      <c r="BL168" s="15"/>
      <c r="BM168" s="15"/>
      <c r="BN168" s="9"/>
      <c r="BO168" s="10"/>
      <c r="BP168">
        <f t="shared" si="95"/>
        <v>0</v>
      </c>
      <c r="BQ168" s="93">
        <f t="shared" si="96"/>
        <v>0</v>
      </c>
      <c r="BR168" s="93">
        <f t="shared" si="97"/>
        <v>0</v>
      </c>
      <c r="BS168" s="93" t="e">
        <f>VLOOKUP(C168,'Koppeling locatie - aslocatie'!$A$2:$C$8139,2,FALSE)</f>
        <v>#N/A</v>
      </c>
      <c r="BT168" s="93" t="e">
        <f>VLOOKUP($BS168,aslocaties_v01!$C$3:$AA$349,MATCH($K$3/10,aslocaties_v01!$C$2:$X$2),FALSE)</f>
        <v>#N/A</v>
      </c>
      <c r="BU168" s="93" t="e">
        <f>VLOOKUP(BS168,aslocaties_v01!$C$3:$AA$349,MATCH($K$3,aslocaties_v01!$C$2:$X$2),FALSE)</f>
        <v>#N/A</v>
      </c>
      <c r="BV168" s="93" t="e">
        <f>VLOOKUP(BS168,aslocaties_v01!$C$3:$AA$349,MATCH($K$3*10,aslocaties_v01!$C$2:$X$2),FALSE)</f>
        <v>#N/A</v>
      </c>
      <c r="BW168" s="93" t="e">
        <f t="shared" si="98"/>
        <v>#N/A</v>
      </c>
      <c r="BX168" s="93" t="e">
        <f t="shared" si="99"/>
        <v>#N/A</v>
      </c>
      <c r="BY168" s="94">
        <f t="shared" si="100"/>
        <v>999</v>
      </c>
      <c r="BZ168" s="94">
        <f t="shared" si="101"/>
        <v>999</v>
      </c>
      <c r="CA168" s="94" t="e">
        <f t="shared" si="102"/>
        <v>#N/A</v>
      </c>
      <c r="CB168" t="e">
        <f t="shared" si="103"/>
        <v>#N/A</v>
      </c>
      <c r="CC168" s="58" t="e">
        <f t="shared" si="104"/>
        <v>#N/A</v>
      </c>
      <c r="CD168" s="95" t="e">
        <f t="shared" si="105"/>
        <v>#N/A</v>
      </c>
      <c r="CE168" s="96" t="b">
        <f t="shared" si="106"/>
        <v>1</v>
      </c>
      <c r="CF168" t="e">
        <f t="shared" si="107"/>
        <v>#DIV/0!</v>
      </c>
      <c r="CG168" t="e">
        <f t="shared" si="108"/>
        <v>#DIV/0!</v>
      </c>
      <c r="CH168" s="84" t="b">
        <f t="shared" si="109"/>
        <v>0</v>
      </c>
      <c r="CI168" t="str">
        <f t="shared" si="110"/>
        <v/>
      </c>
      <c r="CJ168" t="e">
        <f t="shared" si="111"/>
        <v>#DIV/0!</v>
      </c>
      <c r="CK168" t="b">
        <f t="shared" si="112"/>
        <v>1</v>
      </c>
      <c r="CL168" s="84" t="e">
        <f t="shared" si="113"/>
        <v>#DIV/0!</v>
      </c>
      <c r="CM168" t="e">
        <f t="shared" si="114"/>
        <v>#DIV/0!</v>
      </c>
      <c r="CN168" t="e">
        <f t="shared" si="115"/>
        <v>#DIV/0!</v>
      </c>
      <c r="CO168" s="84">
        <f t="shared" si="116"/>
        <v>-1</v>
      </c>
      <c r="CP168" t="b">
        <f t="shared" si="117"/>
        <v>1</v>
      </c>
      <c r="CQ168" s="96" t="b">
        <f t="shared" si="118"/>
        <v>1</v>
      </c>
      <c r="CR168" t="b">
        <f t="shared" si="119"/>
        <v>1</v>
      </c>
      <c r="CS168" t="b">
        <f t="shared" si="120"/>
        <v>1</v>
      </c>
      <c r="CT168" t="b">
        <f t="shared" si="121"/>
        <v>1</v>
      </c>
      <c r="CU168" t="b">
        <f t="shared" si="122"/>
        <v>1</v>
      </c>
      <c r="CV168" s="84" t="b">
        <f t="shared" si="123"/>
        <v>1</v>
      </c>
      <c r="CW168" t="b">
        <f t="shared" si="124"/>
        <v>1</v>
      </c>
      <c r="CX168" t="b">
        <f t="shared" si="125"/>
        <v>1</v>
      </c>
      <c r="CY168" t="b">
        <f t="shared" si="126"/>
        <v>1</v>
      </c>
      <c r="CZ168" t="b">
        <f t="shared" si="127"/>
        <v>1</v>
      </c>
      <c r="DA168" s="84">
        <f t="shared" si="128"/>
        <v>0</v>
      </c>
      <c r="DB168" t="e">
        <f t="shared" si="129"/>
        <v>#N/A</v>
      </c>
    </row>
    <row r="169" spans="1:106" ht="13.5" thickBot="1">
      <c r="A169" s="9">
        <v>921</v>
      </c>
      <c r="B169" s="3">
        <v>1</v>
      </c>
      <c r="C169" s="3" t="s">
        <v>2723</v>
      </c>
      <c r="D169" s="3" t="s">
        <v>12</v>
      </c>
      <c r="E169" s="3" t="s">
        <v>12</v>
      </c>
      <c r="F169" s="3">
        <v>109773.102</v>
      </c>
      <c r="G169" s="15">
        <v>426346.53100000002</v>
      </c>
      <c r="H169" s="35" t="str">
        <f t="shared" si="87"/>
        <v>ja</v>
      </c>
      <c r="I169" s="155" t="s">
        <v>2402</v>
      </c>
      <c r="J169" s="20" t="s">
        <v>456</v>
      </c>
      <c r="K169" s="97">
        <v>10000</v>
      </c>
      <c r="L169" s="28">
        <f t="shared" si="6"/>
        <v>0.24</v>
      </c>
      <c r="M169" s="28">
        <f t="shared" si="93"/>
        <v>0</v>
      </c>
      <c r="N169" s="56">
        <f t="shared" si="88"/>
        <v>0</v>
      </c>
      <c r="O169" s="33">
        <f t="shared" si="94"/>
        <v>93.787440784994445</v>
      </c>
      <c r="P169" s="37">
        <f t="shared" si="89"/>
        <v>90.999817126188873</v>
      </c>
      <c r="Q169" s="9" t="s">
        <v>12</v>
      </c>
      <c r="R169" s="55" t="s">
        <v>12</v>
      </c>
      <c r="S169" s="55">
        <v>2.774</v>
      </c>
      <c r="T169" s="55">
        <v>2.8860000000000001</v>
      </c>
      <c r="U169" s="55">
        <v>2.9969999999999999</v>
      </c>
      <c r="V169" s="3">
        <v>3.1259999999999999</v>
      </c>
      <c r="W169" s="3">
        <v>3.2930000000000001</v>
      </c>
      <c r="X169" s="3" t="s">
        <v>12</v>
      </c>
      <c r="Y169" s="3">
        <v>3.67</v>
      </c>
      <c r="Z169" s="15" t="s">
        <v>12</v>
      </c>
      <c r="AA169" s="10">
        <f t="shared" si="90"/>
        <v>3.2930000000000001</v>
      </c>
      <c r="AB169" s="9">
        <f t="shared" si="91"/>
        <v>0.29600000000000026</v>
      </c>
      <c r="AC169" s="10">
        <f t="shared" si="92"/>
        <v>0.37699999999999978</v>
      </c>
      <c r="AD169" s="9"/>
      <c r="AE169" s="55"/>
      <c r="AF169" s="55"/>
      <c r="AG169" s="55"/>
      <c r="AH169" s="55"/>
      <c r="AI169" s="3"/>
      <c r="AJ169" s="3"/>
      <c r="AK169" s="3"/>
      <c r="AL169" s="3"/>
      <c r="AM169" s="15"/>
      <c r="AN169" s="10"/>
      <c r="AO169" s="9"/>
      <c r="AP169" s="10"/>
      <c r="AQ169" s="9"/>
      <c r="AR169" s="55"/>
      <c r="AS169" s="55"/>
      <c r="AT169" s="55"/>
      <c r="AU169" s="55"/>
      <c r="AV169" s="3"/>
      <c r="AW169" s="3"/>
      <c r="AX169" s="3"/>
      <c r="AY169" s="3"/>
      <c r="AZ169" s="15"/>
      <c r="BA169" s="10"/>
      <c r="BB169" s="9"/>
      <c r="BC169" s="10"/>
      <c r="BD169" s="9"/>
      <c r="BE169" s="3"/>
      <c r="BF169" s="15"/>
      <c r="BG169" s="15"/>
      <c r="BH169" s="9"/>
      <c r="BI169" s="10"/>
      <c r="BJ169" s="9"/>
      <c r="BK169" s="3"/>
      <c r="BL169" s="15"/>
      <c r="BM169" s="15"/>
      <c r="BN169" s="9"/>
      <c r="BO169" s="10"/>
      <c r="BP169">
        <f t="shared" si="95"/>
        <v>0</v>
      </c>
      <c r="BQ169" s="93">
        <f t="shared" si="96"/>
        <v>0</v>
      </c>
      <c r="BR169" s="93">
        <f t="shared" si="97"/>
        <v>0</v>
      </c>
      <c r="BS169" s="93" t="e">
        <f>VLOOKUP(C169,'Koppeling locatie - aslocatie'!$A$2:$C$8139,2,FALSE)</f>
        <v>#N/A</v>
      </c>
      <c r="BT169" s="93" t="e">
        <f>VLOOKUP($BS169,aslocaties_v01!$C$3:$AA$349,MATCH($K$3/10,aslocaties_v01!$C$2:$X$2),FALSE)</f>
        <v>#N/A</v>
      </c>
      <c r="BU169" s="93" t="e">
        <f>VLOOKUP(BS169,aslocaties_v01!$C$3:$AA$349,MATCH($K$3,aslocaties_v01!$C$2:$X$2),FALSE)</f>
        <v>#N/A</v>
      </c>
      <c r="BV169" s="93" t="e">
        <f>VLOOKUP(BS169,aslocaties_v01!$C$3:$AA$349,MATCH($K$3*10,aslocaties_v01!$C$2:$X$2),FALSE)</f>
        <v>#N/A</v>
      </c>
      <c r="BW169" s="93" t="e">
        <f t="shared" si="98"/>
        <v>#N/A</v>
      </c>
      <c r="BX169" s="93" t="e">
        <f t="shared" si="99"/>
        <v>#N/A</v>
      </c>
      <c r="BY169" s="94">
        <f t="shared" si="100"/>
        <v>999</v>
      </c>
      <c r="BZ169" s="94">
        <f t="shared" si="101"/>
        <v>999</v>
      </c>
      <c r="CA169" s="94" t="e">
        <f t="shared" si="102"/>
        <v>#N/A</v>
      </c>
      <c r="CB169" t="e">
        <f t="shared" si="103"/>
        <v>#N/A</v>
      </c>
      <c r="CC169" s="58" t="e">
        <f t="shared" si="104"/>
        <v>#N/A</v>
      </c>
      <c r="CD169" s="95" t="e">
        <f t="shared" si="105"/>
        <v>#N/A</v>
      </c>
      <c r="CE169" s="96" t="b">
        <f t="shared" si="106"/>
        <v>1</v>
      </c>
      <c r="CF169" t="e">
        <f t="shared" si="107"/>
        <v>#DIV/0!</v>
      </c>
      <c r="CG169" t="e">
        <f t="shared" si="108"/>
        <v>#DIV/0!</v>
      </c>
      <c r="CH169" s="84" t="b">
        <f t="shared" si="109"/>
        <v>0</v>
      </c>
      <c r="CI169" t="str">
        <f t="shared" si="110"/>
        <v/>
      </c>
      <c r="CJ169" t="e">
        <f t="shared" si="111"/>
        <v>#DIV/0!</v>
      </c>
      <c r="CK169" t="b">
        <f t="shared" si="112"/>
        <v>1</v>
      </c>
      <c r="CL169" s="84" t="e">
        <f t="shared" si="113"/>
        <v>#DIV/0!</v>
      </c>
      <c r="CM169" t="e">
        <f t="shared" si="114"/>
        <v>#DIV/0!</v>
      </c>
      <c r="CN169" t="e">
        <f t="shared" si="115"/>
        <v>#DIV/0!</v>
      </c>
      <c r="CO169" s="84">
        <f t="shared" si="116"/>
        <v>-1</v>
      </c>
      <c r="CP169" t="b">
        <f t="shared" si="117"/>
        <v>1</v>
      </c>
      <c r="CQ169" s="96" t="b">
        <f t="shared" si="118"/>
        <v>1</v>
      </c>
      <c r="CR169" t="b">
        <f t="shared" si="119"/>
        <v>1</v>
      </c>
      <c r="CS169" t="b">
        <f t="shared" si="120"/>
        <v>1</v>
      </c>
      <c r="CT169" t="b">
        <f t="shared" si="121"/>
        <v>1</v>
      </c>
      <c r="CU169" t="b">
        <f t="shared" si="122"/>
        <v>1</v>
      </c>
      <c r="CV169" s="84" t="b">
        <f t="shared" si="123"/>
        <v>1</v>
      </c>
      <c r="CW169" t="b">
        <f t="shared" si="124"/>
        <v>1</v>
      </c>
      <c r="CX169" t="b">
        <f t="shared" si="125"/>
        <v>1</v>
      </c>
      <c r="CY169" t="b">
        <f t="shared" si="126"/>
        <v>1</v>
      </c>
      <c r="CZ169" t="b">
        <f t="shared" si="127"/>
        <v>1</v>
      </c>
      <c r="DA169" s="84">
        <f t="shared" si="128"/>
        <v>0</v>
      </c>
      <c r="DB169" t="e">
        <f t="shared" si="129"/>
        <v>#N/A</v>
      </c>
    </row>
    <row r="170" spans="1:106" ht="13.5" thickBot="1">
      <c r="A170" s="9">
        <v>922</v>
      </c>
      <c r="B170" s="3">
        <v>1</v>
      </c>
      <c r="C170" s="3" t="s">
        <v>2724</v>
      </c>
      <c r="D170" s="3" t="s">
        <v>12</v>
      </c>
      <c r="E170" s="3" t="s">
        <v>12</v>
      </c>
      <c r="F170" s="3">
        <v>109863.336</v>
      </c>
      <c r="G170" s="15">
        <v>426334.75</v>
      </c>
      <c r="H170" s="35" t="str">
        <f t="shared" si="87"/>
        <v>ja</v>
      </c>
      <c r="I170" s="155" t="s">
        <v>2402</v>
      </c>
      <c r="J170" s="20" t="s">
        <v>456</v>
      </c>
      <c r="K170" s="97">
        <v>10000</v>
      </c>
      <c r="L170" s="28">
        <f t="shared" si="6"/>
        <v>0.24</v>
      </c>
      <c r="M170" s="28">
        <f t="shared" si="93"/>
        <v>0</v>
      </c>
      <c r="N170" s="56">
        <f t="shared" si="88"/>
        <v>0</v>
      </c>
      <c r="O170" s="33">
        <f t="shared" si="94"/>
        <v>90.999817126188873</v>
      </c>
      <c r="P170" s="37">
        <f t="shared" si="89"/>
        <v>88.472061940483599</v>
      </c>
      <c r="Q170" s="9" t="s">
        <v>12</v>
      </c>
      <c r="R170" s="55" t="s">
        <v>12</v>
      </c>
      <c r="S170" s="55">
        <v>2.7730000000000001</v>
      </c>
      <c r="T170" s="55">
        <v>2.8849999999999998</v>
      </c>
      <c r="U170" s="55">
        <v>2.996</v>
      </c>
      <c r="V170" s="3">
        <v>3.125</v>
      </c>
      <c r="W170" s="3">
        <v>3.2919999999999998</v>
      </c>
      <c r="X170" s="3" t="s">
        <v>12</v>
      </c>
      <c r="Y170" s="3">
        <v>3.67</v>
      </c>
      <c r="Z170" s="15" t="s">
        <v>12</v>
      </c>
      <c r="AA170" s="10">
        <f t="shared" si="90"/>
        <v>3.2919999999999998</v>
      </c>
      <c r="AB170" s="9">
        <f t="shared" si="91"/>
        <v>0.29599999999999982</v>
      </c>
      <c r="AC170" s="10">
        <f t="shared" si="92"/>
        <v>0.37800000000000011</v>
      </c>
      <c r="AD170" s="9"/>
      <c r="AE170" s="55"/>
      <c r="AF170" s="55"/>
      <c r="AG170" s="55"/>
      <c r="AH170" s="55"/>
      <c r="AI170" s="3"/>
      <c r="AJ170" s="3"/>
      <c r="AK170" s="3"/>
      <c r="AL170" s="3"/>
      <c r="AM170" s="15"/>
      <c r="AN170" s="10"/>
      <c r="AO170" s="9"/>
      <c r="AP170" s="10"/>
      <c r="AQ170" s="9"/>
      <c r="AR170" s="55"/>
      <c r="AS170" s="55"/>
      <c r="AT170" s="55"/>
      <c r="AU170" s="55"/>
      <c r="AV170" s="3"/>
      <c r="AW170" s="3"/>
      <c r="AX170" s="3"/>
      <c r="AY170" s="3"/>
      <c r="AZ170" s="15"/>
      <c r="BA170" s="10"/>
      <c r="BB170" s="9"/>
      <c r="BC170" s="10"/>
      <c r="BD170" s="9"/>
      <c r="BE170" s="3"/>
      <c r="BF170" s="15"/>
      <c r="BG170" s="15"/>
      <c r="BH170" s="9"/>
      <c r="BI170" s="10"/>
      <c r="BJ170" s="9"/>
      <c r="BK170" s="3"/>
      <c r="BL170" s="15"/>
      <c r="BM170" s="15"/>
      <c r="BN170" s="9"/>
      <c r="BO170" s="10"/>
      <c r="BP170">
        <f t="shared" si="95"/>
        <v>0</v>
      </c>
      <c r="BQ170" s="93">
        <f t="shared" si="96"/>
        <v>0</v>
      </c>
      <c r="BR170" s="93">
        <f t="shared" si="97"/>
        <v>0</v>
      </c>
      <c r="BS170" s="93" t="e">
        <f>VLOOKUP(C170,'Koppeling locatie - aslocatie'!$A$2:$C$8139,2,FALSE)</f>
        <v>#N/A</v>
      </c>
      <c r="BT170" s="93" t="e">
        <f>VLOOKUP($BS170,aslocaties_v01!$C$3:$AA$349,MATCH($K$3/10,aslocaties_v01!$C$2:$X$2),FALSE)</f>
        <v>#N/A</v>
      </c>
      <c r="BU170" s="93" t="e">
        <f>VLOOKUP(BS170,aslocaties_v01!$C$3:$AA$349,MATCH($K$3,aslocaties_v01!$C$2:$X$2),FALSE)</f>
        <v>#N/A</v>
      </c>
      <c r="BV170" s="93" t="e">
        <f>VLOOKUP(BS170,aslocaties_v01!$C$3:$AA$349,MATCH($K$3*10,aslocaties_v01!$C$2:$X$2),FALSE)</f>
        <v>#N/A</v>
      </c>
      <c r="BW170" s="93" t="e">
        <f t="shared" si="98"/>
        <v>#N/A</v>
      </c>
      <c r="BX170" s="93" t="e">
        <f t="shared" si="99"/>
        <v>#N/A</v>
      </c>
      <c r="BY170" s="94">
        <f t="shared" si="100"/>
        <v>999</v>
      </c>
      <c r="BZ170" s="94">
        <f t="shared" si="101"/>
        <v>999</v>
      </c>
      <c r="CA170" s="94" t="e">
        <f t="shared" si="102"/>
        <v>#N/A</v>
      </c>
      <c r="CB170" t="e">
        <f t="shared" si="103"/>
        <v>#N/A</v>
      </c>
      <c r="CC170" s="58" t="e">
        <f t="shared" si="104"/>
        <v>#N/A</v>
      </c>
      <c r="CD170" s="95" t="e">
        <f t="shared" si="105"/>
        <v>#N/A</v>
      </c>
      <c r="CE170" s="96" t="b">
        <f t="shared" si="106"/>
        <v>1</v>
      </c>
      <c r="CF170" t="e">
        <f t="shared" si="107"/>
        <v>#DIV/0!</v>
      </c>
      <c r="CG170" t="e">
        <f t="shared" si="108"/>
        <v>#DIV/0!</v>
      </c>
      <c r="CH170" s="84" t="b">
        <f t="shared" si="109"/>
        <v>0</v>
      </c>
      <c r="CI170" t="str">
        <f t="shared" si="110"/>
        <v/>
      </c>
      <c r="CJ170" t="e">
        <f t="shared" si="111"/>
        <v>#DIV/0!</v>
      </c>
      <c r="CK170" t="b">
        <f t="shared" si="112"/>
        <v>1</v>
      </c>
      <c r="CL170" s="84" t="e">
        <f t="shared" si="113"/>
        <v>#DIV/0!</v>
      </c>
      <c r="CM170" t="e">
        <f t="shared" si="114"/>
        <v>#DIV/0!</v>
      </c>
      <c r="CN170" t="e">
        <f t="shared" si="115"/>
        <v>#DIV/0!</v>
      </c>
      <c r="CO170" s="84">
        <f t="shared" si="116"/>
        <v>-1</v>
      </c>
      <c r="CP170" t="b">
        <f t="shared" si="117"/>
        <v>1</v>
      </c>
      <c r="CQ170" s="96" t="b">
        <f t="shared" si="118"/>
        <v>1</v>
      </c>
      <c r="CR170" t="b">
        <f t="shared" si="119"/>
        <v>1</v>
      </c>
      <c r="CS170" t="b">
        <f t="shared" si="120"/>
        <v>1</v>
      </c>
      <c r="CT170" t="b">
        <f t="shared" si="121"/>
        <v>1</v>
      </c>
      <c r="CU170" t="b">
        <f t="shared" si="122"/>
        <v>1</v>
      </c>
      <c r="CV170" s="84" t="b">
        <f t="shared" si="123"/>
        <v>1</v>
      </c>
      <c r="CW170" t="b">
        <f t="shared" si="124"/>
        <v>1</v>
      </c>
      <c r="CX170" t="b">
        <f t="shared" si="125"/>
        <v>1</v>
      </c>
      <c r="CY170" t="b">
        <f t="shared" si="126"/>
        <v>1</v>
      </c>
      <c r="CZ170" t="b">
        <f t="shared" si="127"/>
        <v>1</v>
      </c>
      <c r="DA170" s="84">
        <f t="shared" si="128"/>
        <v>0</v>
      </c>
      <c r="DB170" t="e">
        <f t="shared" si="129"/>
        <v>#N/A</v>
      </c>
    </row>
    <row r="171" spans="1:106" ht="13.5" thickBot="1">
      <c r="A171" s="9">
        <v>923</v>
      </c>
      <c r="B171" s="3">
        <v>1</v>
      </c>
      <c r="C171" s="3" t="s">
        <v>2725</v>
      </c>
      <c r="D171" s="3" t="s">
        <v>12</v>
      </c>
      <c r="E171" s="3" t="s">
        <v>12</v>
      </c>
      <c r="F171" s="3">
        <v>109951.016</v>
      </c>
      <c r="G171" s="15">
        <v>426322.93800000002</v>
      </c>
      <c r="H171" s="35" t="str">
        <f t="shared" si="87"/>
        <v>ja</v>
      </c>
      <c r="I171" s="155" t="s">
        <v>2402</v>
      </c>
      <c r="J171" s="20" t="s">
        <v>456</v>
      </c>
      <c r="K171" s="97">
        <v>10000</v>
      </c>
      <c r="L171" s="28">
        <f t="shared" si="6"/>
        <v>0.24</v>
      </c>
      <c r="M171" s="28">
        <f t="shared" si="93"/>
        <v>0</v>
      </c>
      <c r="N171" s="56">
        <f t="shared" si="88"/>
        <v>0</v>
      </c>
      <c r="O171" s="33">
        <f t="shared" si="94"/>
        <v>88.472061940483599</v>
      </c>
      <c r="P171" s="37">
        <f t="shared" si="89"/>
        <v>2657.905752201149</v>
      </c>
      <c r="Q171" s="9" t="s">
        <v>12</v>
      </c>
      <c r="R171" s="55" t="s">
        <v>12</v>
      </c>
      <c r="S171" s="55">
        <v>2.7749999999999999</v>
      </c>
      <c r="T171" s="55">
        <v>2.8879999999999999</v>
      </c>
      <c r="U171" s="55">
        <v>2.9990000000000001</v>
      </c>
      <c r="V171" s="3">
        <v>3.13</v>
      </c>
      <c r="W171" s="3">
        <v>3.2970000000000002</v>
      </c>
      <c r="X171" s="3" t="s">
        <v>12</v>
      </c>
      <c r="Y171" s="3">
        <v>3.6739999999999999</v>
      </c>
      <c r="Z171" s="15" t="s">
        <v>12</v>
      </c>
      <c r="AA171" s="10">
        <f t="shared" si="90"/>
        <v>3.2970000000000002</v>
      </c>
      <c r="AB171" s="9">
        <f t="shared" si="91"/>
        <v>0.29800000000000004</v>
      </c>
      <c r="AC171" s="10">
        <f t="shared" si="92"/>
        <v>0.37699999999999978</v>
      </c>
      <c r="AD171" s="9"/>
      <c r="AE171" s="55"/>
      <c r="AF171" s="55"/>
      <c r="AG171" s="55"/>
      <c r="AH171" s="55"/>
      <c r="AI171" s="3"/>
      <c r="AJ171" s="3"/>
      <c r="AK171" s="3"/>
      <c r="AL171" s="3"/>
      <c r="AM171" s="15"/>
      <c r="AN171" s="10"/>
      <c r="AO171" s="9"/>
      <c r="AP171" s="10"/>
      <c r="AQ171" s="9"/>
      <c r="AR171" s="55"/>
      <c r="AS171" s="55"/>
      <c r="AT171" s="55"/>
      <c r="AU171" s="55"/>
      <c r="AV171" s="3"/>
      <c r="AW171" s="3"/>
      <c r="AX171" s="3"/>
      <c r="AY171" s="3"/>
      <c r="AZ171" s="15"/>
      <c r="BA171" s="10"/>
      <c r="BB171" s="9"/>
      <c r="BC171" s="10"/>
      <c r="BD171" s="9"/>
      <c r="BE171" s="3"/>
      <c r="BF171" s="15"/>
      <c r="BG171" s="15"/>
      <c r="BH171" s="9"/>
      <c r="BI171" s="10"/>
      <c r="BJ171" s="9"/>
      <c r="BK171" s="3"/>
      <c r="BL171" s="15"/>
      <c r="BM171" s="15"/>
      <c r="BN171" s="9"/>
      <c r="BO171" s="10"/>
      <c r="BP171">
        <f t="shared" si="95"/>
        <v>0</v>
      </c>
      <c r="BQ171" s="93">
        <f t="shared" si="96"/>
        <v>0</v>
      </c>
      <c r="BR171" s="93">
        <f t="shared" si="97"/>
        <v>0</v>
      </c>
      <c r="BS171" s="93" t="e">
        <f>VLOOKUP(C171,'Koppeling locatie - aslocatie'!$A$2:$C$8139,2,FALSE)</f>
        <v>#N/A</v>
      </c>
      <c r="BT171" s="93" t="e">
        <f>VLOOKUP($BS171,aslocaties_v01!$C$3:$AA$349,MATCH($K$3/10,aslocaties_v01!$C$2:$X$2),FALSE)</f>
        <v>#N/A</v>
      </c>
      <c r="BU171" s="93" t="e">
        <f>VLOOKUP(BS171,aslocaties_v01!$C$3:$AA$349,MATCH($K$3,aslocaties_v01!$C$2:$X$2),FALSE)</f>
        <v>#N/A</v>
      </c>
      <c r="BV171" s="93" t="e">
        <f>VLOOKUP(BS171,aslocaties_v01!$C$3:$AA$349,MATCH($K$3*10,aslocaties_v01!$C$2:$X$2),FALSE)</f>
        <v>#N/A</v>
      </c>
      <c r="BW171" s="93" t="e">
        <f t="shared" si="98"/>
        <v>#N/A</v>
      </c>
      <c r="BX171" s="93" t="e">
        <f t="shared" si="99"/>
        <v>#N/A</v>
      </c>
      <c r="BY171" s="94">
        <f t="shared" si="100"/>
        <v>999</v>
      </c>
      <c r="BZ171" s="94">
        <f t="shared" si="101"/>
        <v>999</v>
      </c>
      <c r="CA171" s="94" t="e">
        <f t="shared" si="102"/>
        <v>#N/A</v>
      </c>
      <c r="CB171" t="e">
        <f t="shared" si="103"/>
        <v>#N/A</v>
      </c>
      <c r="CC171" s="58" t="e">
        <f t="shared" si="104"/>
        <v>#N/A</v>
      </c>
      <c r="CD171" s="95" t="e">
        <f t="shared" si="105"/>
        <v>#N/A</v>
      </c>
      <c r="CE171" s="96" t="b">
        <f t="shared" si="106"/>
        <v>1</v>
      </c>
      <c r="CF171" t="e">
        <f t="shared" si="107"/>
        <v>#DIV/0!</v>
      </c>
      <c r="CG171" t="e">
        <f t="shared" si="108"/>
        <v>#DIV/0!</v>
      </c>
      <c r="CH171" s="84" t="b">
        <f t="shared" si="109"/>
        <v>0</v>
      </c>
      <c r="CI171" t="str">
        <f t="shared" si="110"/>
        <v/>
      </c>
      <c r="CJ171" t="e">
        <f t="shared" si="111"/>
        <v>#DIV/0!</v>
      </c>
      <c r="CK171" t="b">
        <f t="shared" si="112"/>
        <v>1</v>
      </c>
      <c r="CL171" s="84" t="e">
        <f t="shared" si="113"/>
        <v>#DIV/0!</v>
      </c>
      <c r="CM171" t="e">
        <f t="shared" si="114"/>
        <v>#DIV/0!</v>
      </c>
      <c r="CN171" t="e">
        <f t="shared" si="115"/>
        <v>#DIV/0!</v>
      </c>
      <c r="CO171" s="84">
        <f t="shared" si="116"/>
        <v>-1</v>
      </c>
      <c r="CP171" t="b">
        <f t="shared" si="117"/>
        <v>1</v>
      </c>
      <c r="CQ171" s="96" t="b">
        <f t="shared" si="118"/>
        <v>1</v>
      </c>
      <c r="CR171" t="b">
        <f t="shared" si="119"/>
        <v>1</v>
      </c>
      <c r="CS171" t="b">
        <f t="shared" si="120"/>
        <v>1</v>
      </c>
      <c r="CT171" t="b">
        <f t="shared" si="121"/>
        <v>1</v>
      </c>
      <c r="CU171" t="b">
        <f t="shared" si="122"/>
        <v>1</v>
      </c>
      <c r="CV171" s="84" t="b">
        <f t="shared" si="123"/>
        <v>1</v>
      </c>
      <c r="CW171" t="b">
        <f t="shared" si="124"/>
        <v>1</v>
      </c>
      <c r="CX171" t="b">
        <f t="shared" si="125"/>
        <v>1</v>
      </c>
      <c r="CY171" t="b">
        <f t="shared" si="126"/>
        <v>1</v>
      </c>
      <c r="CZ171" t="b">
        <f t="shared" si="127"/>
        <v>1</v>
      </c>
      <c r="DA171" s="84">
        <f t="shared" si="128"/>
        <v>0</v>
      </c>
      <c r="DB171" t="e">
        <f t="shared" si="129"/>
        <v>#N/A</v>
      </c>
    </row>
    <row r="172" spans="1:106" ht="13.5" thickBot="1">
      <c r="A172" s="9">
        <v>924</v>
      </c>
      <c r="B172" s="3">
        <v>1</v>
      </c>
      <c r="C172" s="3" t="s">
        <v>2726</v>
      </c>
      <c r="D172" s="3" t="s">
        <v>12</v>
      </c>
      <c r="E172" s="3" t="s">
        <v>12</v>
      </c>
      <c r="F172" s="3">
        <v>112470.68799999999</v>
      </c>
      <c r="G172" s="15">
        <v>425476.93800000002</v>
      </c>
      <c r="H172" s="35" t="str">
        <f t="shared" si="87"/>
        <v>ja</v>
      </c>
      <c r="I172" s="155" t="s">
        <v>2402</v>
      </c>
      <c r="J172" s="20" t="s">
        <v>456</v>
      </c>
      <c r="K172" s="97">
        <v>10000</v>
      </c>
      <c r="L172" s="28">
        <f t="shared" si="6"/>
        <v>0.24</v>
      </c>
      <c r="M172" s="28">
        <f t="shared" si="93"/>
        <v>0</v>
      </c>
      <c r="N172" s="56">
        <f t="shared" si="88"/>
        <v>0</v>
      </c>
      <c r="O172" s="33">
        <f t="shared" si="94"/>
        <v>2657.905752201149</v>
      </c>
      <c r="P172" s="37">
        <f t="shared" si="89"/>
        <v>112.01764502524918</v>
      </c>
      <c r="Q172" s="9" t="s">
        <v>12</v>
      </c>
      <c r="R172" s="55" t="s">
        <v>12</v>
      </c>
      <c r="S172" s="55">
        <v>2.82</v>
      </c>
      <c r="T172" s="55">
        <v>2.9430000000000001</v>
      </c>
      <c r="U172" s="55">
        <v>3.09</v>
      </c>
      <c r="V172" s="3">
        <v>3.2410000000000001</v>
      </c>
      <c r="W172" s="3">
        <v>3.4209999999999998</v>
      </c>
      <c r="X172" s="3" t="s">
        <v>12</v>
      </c>
      <c r="Y172" s="3">
        <v>3.7890000000000001</v>
      </c>
      <c r="Z172" s="15" t="s">
        <v>12</v>
      </c>
      <c r="AA172" s="10">
        <f t="shared" si="90"/>
        <v>3.4209999999999998</v>
      </c>
      <c r="AB172" s="9">
        <f t="shared" si="91"/>
        <v>0.33099999999999996</v>
      </c>
      <c r="AC172" s="10">
        <f t="shared" si="92"/>
        <v>0.36800000000000033</v>
      </c>
      <c r="AD172" s="9"/>
      <c r="AE172" s="55"/>
      <c r="AF172" s="55"/>
      <c r="AG172" s="55"/>
      <c r="AH172" s="55"/>
      <c r="AI172" s="3"/>
      <c r="AJ172" s="3"/>
      <c r="AK172" s="3"/>
      <c r="AL172" s="3"/>
      <c r="AM172" s="15"/>
      <c r="AN172" s="10"/>
      <c r="AO172" s="9"/>
      <c r="AP172" s="10"/>
      <c r="AQ172" s="9"/>
      <c r="AR172" s="55"/>
      <c r="AS172" s="55"/>
      <c r="AT172" s="55"/>
      <c r="AU172" s="55"/>
      <c r="AV172" s="3"/>
      <c r="AW172" s="3"/>
      <c r="AX172" s="3"/>
      <c r="AY172" s="3"/>
      <c r="AZ172" s="15"/>
      <c r="BA172" s="10"/>
      <c r="BB172" s="9"/>
      <c r="BC172" s="10"/>
      <c r="BD172" s="9"/>
      <c r="BE172" s="3"/>
      <c r="BF172" s="15"/>
      <c r="BG172" s="15"/>
      <c r="BH172" s="9"/>
      <c r="BI172" s="10"/>
      <c r="BJ172" s="9"/>
      <c r="BK172" s="3"/>
      <c r="BL172" s="15"/>
      <c r="BM172" s="15"/>
      <c r="BN172" s="9"/>
      <c r="BO172" s="10"/>
      <c r="BP172">
        <f t="shared" si="95"/>
        <v>0</v>
      </c>
      <c r="BQ172" s="93">
        <f t="shared" si="96"/>
        <v>0</v>
      </c>
      <c r="BR172" s="93">
        <f t="shared" si="97"/>
        <v>0</v>
      </c>
      <c r="BS172" s="93" t="e">
        <f>VLOOKUP(C172,'Koppeling locatie - aslocatie'!$A$2:$C$8139,2,FALSE)</f>
        <v>#N/A</v>
      </c>
      <c r="BT172" s="93" t="e">
        <f>VLOOKUP($BS172,aslocaties_v01!$C$3:$AA$349,MATCH($K$3/10,aslocaties_v01!$C$2:$X$2),FALSE)</f>
        <v>#N/A</v>
      </c>
      <c r="BU172" s="93" t="e">
        <f>VLOOKUP(BS172,aslocaties_v01!$C$3:$AA$349,MATCH($K$3,aslocaties_v01!$C$2:$X$2),FALSE)</f>
        <v>#N/A</v>
      </c>
      <c r="BV172" s="93" t="e">
        <f>VLOOKUP(BS172,aslocaties_v01!$C$3:$AA$349,MATCH($K$3*10,aslocaties_v01!$C$2:$X$2),FALSE)</f>
        <v>#N/A</v>
      </c>
      <c r="BW172" s="93" t="e">
        <f t="shared" si="98"/>
        <v>#N/A</v>
      </c>
      <c r="BX172" s="93" t="e">
        <f t="shared" si="99"/>
        <v>#N/A</v>
      </c>
      <c r="BY172" s="94">
        <f t="shared" si="100"/>
        <v>999</v>
      </c>
      <c r="BZ172" s="94">
        <f t="shared" si="101"/>
        <v>999</v>
      </c>
      <c r="CA172" s="94" t="e">
        <f t="shared" si="102"/>
        <v>#N/A</v>
      </c>
      <c r="CB172" t="e">
        <f t="shared" si="103"/>
        <v>#N/A</v>
      </c>
      <c r="CC172" s="58" t="e">
        <f t="shared" si="104"/>
        <v>#N/A</v>
      </c>
      <c r="CD172" s="95" t="e">
        <f t="shared" si="105"/>
        <v>#N/A</v>
      </c>
      <c r="CE172" s="96" t="b">
        <f t="shared" si="106"/>
        <v>1</v>
      </c>
      <c r="CF172" t="e">
        <f t="shared" si="107"/>
        <v>#DIV/0!</v>
      </c>
      <c r="CG172" t="e">
        <f t="shared" si="108"/>
        <v>#DIV/0!</v>
      </c>
      <c r="CH172" s="84" t="b">
        <f t="shared" si="109"/>
        <v>0</v>
      </c>
      <c r="CI172" t="str">
        <f t="shared" si="110"/>
        <v/>
      </c>
      <c r="CJ172" t="e">
        <f t="shared" si="111"/>
        <v>#DIV/0!</v>
      </c>
      <c r="CK172" t="b">
        <f t="shared" si="112"/>
        <v>1</v>
      </c>
      <c r="CL172" s="84" t="e">
        <f t="shared" si="113"/>
        <v>#DIV/0!</v>
      </c>
      <c r="CM172" t="e">
        <f t="shared" si="114"/>
        <v>#DIV/0!</v>
      </c>
      <c r="CN172" t="e">
        <f t="shared" si="115"/>
        <v>#DIV/0!</v>
      </c>
      <c r="CO172" s="84">
        <f t="shared" si="116"/>
        <v>-1</v>
      </c>
      <c r="CP172" t="b">
        <f t="shared" si="117"/>
        <v>1</v>
      </c>
      <c r="CQ172" s="96" t="b">
        <f t="shared" si="118"/>
        <v>1</v>
      </c>
      <c r="CR172" t="b">
        <f t="shared" si="119"/>
        <v>1</v>
      </c>
      <c r="CS172" t="b">
        <f t="shared" si="120"/>
        <v>1</v>
      </c>
      <c r="CT172" t="b">
        <f t="shared" si="121"/>
        <v>1</v>
      </c>
      <c r="CU172" t="b">
        <f t="shared" si="122"/>
        <v>1</v>
      </c>
      <c r="CV172" s="84" t="b">
        <f t="shared" si="123"/>
        <v>1</v>
      </c>
      <c r="CW172" t="b">
        <f t="shared" si="124"/>
        <v>1</v>
      </c>
      <c r="CX172" t="b">
        <f t="shared" si="125"/>
        <v>1</v>
      </c>
      <c r="CY172" t="b">
        <f t="shared" si="126"/>
        <v>1</v>
      </c>
      <c r="CZ172" t="b">
        <f t="shared" si="127"/>
        <v>1</v>
      </c>
      <c r="DA172" s="84">
        <f t="shared" si="128"/>
        <v>0</v>
      </c>
      <c r="DB172" t="e">
        <f t="shared" si="129"/>
        <v>#N/A</v>
      </c>
    </row>
    <row r="173" spans="1:106" ht="13.5" thickBot="1">
      <c r="A173" s="9">
        <v>925</v>
      </c>
      <c r="B173" s="3">
        <v>1</v>
      </c>
      <c r="C173" s="3" t="s">
        <v>2727</v>
      </c>
      <c r="D173" s="3" t="s">
        <v>12</v>
      </c>
      <c r="E173" s="3" t="s">
        <v>12</v>
      </c>
      <c r="F173" s="3">
        <v>112579.594</v>
      </c>
      <c r="G173" s="15">
        <v>425450.71899999998</v>
      </c>
      <c r="H173" s="35" t="str">
        <f t="shared" si="87"/>
        <v>ja</v>
      </c>
      <c r="I173" s="155" t="s">
        <v>2402</v>
      </c>
      <c r="J173" s="20" t="s">
        <v>456</v>
      </c>
      <c r="K173" s="97">
        <v>10000</v>
      </c>
      <c r="L173" s="28">
        <f t="shared" si="6"/>
        <v>0.24</v>
      </c>
      <c r="M173" s="28">
        <f t="shared" si="93"/>
        <v>0</v>
      </c>
      <c r="N173" s="56">
        <f t="shared" si="88"/>
        <v>0</v>
      </c>
      <c r="O173" s="33">
        <f t="shared" si="94"/>
        <v>112.01764502524918</v>
      </c>
      <c r="P173" s="37">
        <f t="shared" si="89"/>
        <v>111.22612040344544</v>
      </c>
      <c r="Q173" s="9" t="s">
        <v>12</v>
      </c>
      <c r="R173" s="55" t="s">
        <v>12</v>
      </c>
      <c r="S173" s="55">
        <v>2.8180000000000001</v>
      </c>
      <c r="T173" s="55">
        <v>2.9420000000000002</v>
      </c>
      <c r="U173" s="55">
        <v>3.089</v>
      </c>
      <c r="V173" s="3">
        <v>3.242</v>
      </c>
      <c r="W173" s="3">
        <v>3.423</v>
      </c>
      <c r="X173" s="3" t="s">
        <v>12</v>
      </c>
      <c r="Y173" s="3">
        <v>3.7930000000000001</v>
      </c>
      <c r="Z173" s="15" t="s">
        <v>12</v>
      </c>
      <c r="AA173" s="10">
        <f t="shared" si="90"/>
        <v>3.423</v>
      </c>
      <c r="AB173" s="9">
        <f t="shared" si="91"/>
        <v>0.33400000000000007</v>
      </c>
      <c r="AC173" s="10">
        <f t="shared" si="92"/>
        <v>0.37000000000000011</v>
      </c>
      <c r="AD173" s="9"/>
      <c r="AE173" s="55"/>
      <c r="AF173" s="55"/>
      <c r="AG173" s="55"/>
      <c r="AH173" s="55"/>
      <c r="AI173" s="3"/>
      <c r="AJ173" s="3"/>
      <c r="AK173" s="3"/>
      <c r="AL173" s="3"/>
      <c r="AM173" s="15"/>
      <c r="AN173" s="10"/>
      <c r="AO173" s="9"/>
      <c r="AP173" s="10"/>
      <c r="AQ173" s="9"/>
      <c r="AR173" s="55"/>
      <c r="AS173" s="55"/>
      <c r="AT173" s="55"/>
      <c r="AU173" s="55"/>
      <c r="AV173" s="3"/>
      <c r="AW173" s="3"/>
      <c r="AX173" s="3"/>
      <c r="AY173" s="3"/>
      <c r="AZ173" s="15"/>
      <c r="BA173" s="10"/>
      <c r="BB173" s="9"/>
      <c r="BC173" s="10"/>
      <c r="BD173" s="9"/>
      <c r="BE173" s="3"/>
      <c r="BF173" s="15"/>
      <c r="BG173" s="15"/>
      <c r="BH173" s="9"/>
      <c r="BI173" s="10"/>
      <c r="BJ173" s="9"/>
      <c r="BK173" s="3"/>
      <c r="BL173" s="15"/>
      <c r="BM173" s="15"/>
      <c r="BN173" s="9"/>
      <c r="BO173" s="10"/>
      <c r="BP173">
        <f t="shared" si="95"/>
        <v>0</v>
      </c>
      <c r="BQ173" s="93">
        <f t="shared" si="96"/>
        <v>0</v>
      </c>
      <c r="BR173" s="93">
        <f t="shared" si="97"/>
        <v>0</v>
      </c>
      <c r="BS173" s="93" t="e">
        <f>VLOOKUP(C173,'Koppeling locatie - aslocatie'!$A$2:$C$8139,2,FALSE)</f>
        <v>#N/A</v>
      </c>
      <c r="BT173" s="93" t="e">
        <f>VLOOKUP($BS173,aslocaties_v01!$C$3:$AA$349,MATCH($K$3/10,aslocaties_v01!$C$2:$X$2),FALSE)</f>
        <v>#N/A</v>
      </c>
      <c r="BU173" s="93" t="e">
        <f>VLOOKUP(BS173,aslocaties_v01!$C$3:$AA$349,MATCH($K$3,aslocaties_v01!$C$2:$X$2),FALSE)</f>
        <v>#N/A</v>
      </c>
      <c r="BV173" s="93" t="e">
        <f>VLOOKUP(BS173,aslocaties_v01!$C$3:$AA$349,MATCH($K$3*10,aslocaties_v01!$C$2:$X$2),FALSE)</f>
        <v>#N/A</v>
      </c>
      <c r="BW173" s="93" t="e">
        <f t="shared" si="98"/>
        <v>#N/A</v>
      </c>
      <c r="BX173" s="93" t="e">
        <f t="shared" si="99"/>
        <v>#N/A</v>
      </c>
      <c r="BY173" s="94">
        <f t="shared" si="100"/>
        <v>999</v>
      </c>
      <c r="BZ173" s="94">
        <f t="shared" si="101"/>
        <v>999</v>
      </c>
      <c r="CA173" s="94" t="e">
        <f t="shared" si="102"/>
        <v>#N/A</v>
      </c>
      <c r="CB173" t="e">
        <f t="shared" si="103"/>
        <v>#N/A</v>
      </c>
      <c r="CC173" s="58" t="e">
        <f t="shared" si="104"/>
        <v>#N/A</v>
      </c>
      <c r="CD173" s="95" t="e">
        <f t="shared" si="105"/>
        <v>#N/A</v>
      </c>
      <c r="CE173" s="96" t="b">
        <f t="shared" si="106"/>
        <v>1</v>
      </c>
      <c r="CF173" t="e">
        <f t="shared" si="107"/>
        <v>#DIV/0!</v>
      </c>
      <c r="CG173" t="e">
        <f t="shared" si="108"/>
        <v>#DIV/0!</v>
      </c>
      <c r="CH173" s="84" t="b">
        <f t="shared" si="109"/>
        <v>0</v>
      </c>
      <c r="CI173" t="str">
        <f t="shared" si="110"/>
        <v/>
      </c>
      <c r="CJ173" t="e">
        <f t="shared" si="111"/>
        <v>#DIV/0!</v>
      </c>
      <c r="CK173" t="b">
        <f t="shared" si="112"/>
        <v>1</v>
      </c>
      <c r="CL173" s="84" t="e">
        <f t="shared" si="113"/>
        <v>#DIV/0!</v>
      </c>
      <c r="CM173" t="e">
        <f t="shared" si="114"/>
        <v>#DIV/0!</v>
      </c>
      <c r="CN173" t="e">
        <f t="shared" si="115"/>
        <v>#DIV/0!</v>
      </c>
      <c r="CO173" s="84">
        <f t="shared" si="116"/>
        <v>-1</v>
      </c>
      <c r="CP173" t="b">
        <f t="shared" si="117"/>
        <v>1</v>
      </c>
      <c r="CQ173" s="96" t="b">
        <f t="shared" si="118"/>
        <v>1</v>
      </c>
      <c r="CR173" t="b">
        <f t="shared" si="119"/>
        <v>1</v>
      </c>
      <c r="CS173" t="b">
        <f t="shared" si="120"/>
        <v>1</v>
      </c>
      <c r="CT173" t="b">
        <f t="shared" si="121"/>
        <v>1</v>
      </c>
      <c r="CU173" t="b">
        <f t="shared" si="122"/>
        <v>1</v>
      </c>
      <c r="CV173" s="84" t="b">
        <f t="shared" si="123"/>
        <v>1</v>
      </c>
      <c r="CW173" t="b">
        <f t="shared" si="124"/>
        <v>1</v>
      </c>
      <c r="CX173" t="b">
        <f t="shared" si="125"/>
        <v>1</v>
      </c>
      <c r="CY173" t="b">
        <f t="shared" si="126"/>
        <v>1</v>
      </c>
      <c r="CZ173" t="b">
        <f t="shared" si="127"/>
        <v>1</v>
      </c>
      <c r="DA173" s="84">
        <f t="shared" si="128"/>
        <v>0</v>
      </c>
      <c r="DB173" t="e">
        <f t="shared" si="129"/>
        <v>#N/A</v>
      </c>
    </row>
    <row r="174" spans="1:106" ht="13.5" thickBot="1">
      <c r="A174" s="9">
        <v>926</v>
      </c>
      <c r="B174" s="3">
        <v>1</v>
      </c>
      <c r="C174" s="3" t="s">
        <v>2728</v>
      </c>
      <c r="D174" s="3" t="s">
        <v>12</v>
      </c>
      <c r="E174" s="3" t="s">
        <v>12</v>
      </c>
      <c r="F174" s="3">
        <v>112690.81200000001</v>
      </c>
      <c r="G174" s="15">
        <v>425449.375</v>
      </c>
      <c r="H174" s="35" t="str">
        <f t="shared" si="87"/>
        <v>ja</v>
      </c>
      <c r="I174" s="155" t="s">
        <v>2402</v>
      </c>
      <c r="J174" s="20" t="s">
        <v>456</v>
      </c>
      <c r="K174" s="97">
        <v>10000</v>
      </c>
      <c r="L174" s="28">
        <f t="shared" si="6"/>
        <v>0.24</v>
      </c>
      <c r="M174" s="28">
        <f t="shared" si="93"/>
        <v>0</v>
      </c>
      <c r="N174" s="56">
        <f t="shared" si="88"/>
        <v>0</v>
      </c>
      <c r="O174" s="33">
        <f t="shared" si="94"/>
        <v>111.22612040344544</v>
      </c>
      <c r="P174" s="37">
        <f t="shared" si="89"/>
        <v>74.158974514204431</v>
      </c>
      <c r="Q174" s="9" t="s">
        <v>12</v>
      </c>
      <c r="R174" s="55" t="s">
        <v>12</v>
      </c>
      <c r="S174" s="55">
        <v>2.8220000000000001</v>
      </c>
      <c r="T174" s="55">
        <v>2.948</v>
      </c>
      <c r="U174" s="55">
        <v>3.0979999999999999</v>
      </c>
      <c r="V174" s="3">
        <v>3.2530000000000001</v>
      </c>
      <c r="W174" s="3">
        <v>3.4359999999999999</v>
      </c>
      <c r="X174" s="3" t="s">
        <v>12</v>
      </c>
      <c r="Y174" s="3">
        <v>3.8079999999999998</v>
      </c>
      <c r="Z174" s="15" t="s">
        <v>12</v>
      </c>
      <c r="AA174" s="10">
        <f t="shared" si="90"/>
        <v>3.4359999999999999</v>
      </c>
      <c r="AB174" s="9">
        <f t="shared" si="91"/>
        <v>0.33800000000000008</v>
      </c>
      <c r="AC174" s="10">
        <f t="shared" si="92"/>
        <v>0.37199999999999989</v>
      </c>
      <c r="AD174" s="9"/>
      <c r="AE174" s="55"/>
      <c r="AF174" s="55"/>
      <c r="AG174" s="55"/>
      <c r="AH174" s="55"/>
      <c r="AI174" s="3"/>
      <c r="AJ174" s="3"/>
      <c r="AK174" s="3"/>
      <c r="AL174" s="3"/>
      <c r="AM174" s="15"/>
      <c r="AN174" s="10"/>
      <c r="AO174" s="9"/>
      <c r="AP174" s="10"/>
      <c r="AQ174" s="9"/>
      <c r="AR174" s="55"/>
      <c r="AS174" s="55"/>
      <c r="AT174" s="55"/>
      <c r="AU174" s="55"/>
      <c r="AV174" s="3"/>
      <c r="AW174" s="3"/>
      <c r="AX174" s="3"/>
      <c r="AY174" s="3"/>
      <c r="AZ174" s="15"/>
      <c r="BA174" s="10"/>
      <c r="BB174" s="9"/>
      <c r="BC174" s="10"/>
      <c r="BD174" s="9"/>
      <c r="BE174" s="3"/>
      <c r="BF174" s="15"/>
      <c r="BG174" s="15"/>
      <c r="BH174" s="9"/>
      <c r="BI174" s="10"/>
      <c r="BJ174" s="9"/>
      <c r="BK174" s="3"/>
      <c r="BL174" s="15"/>
      <c r="BM174" s="15"/>
      <c r="BN174" s="9"/>
      <c r="BO174" s="10"/>
      <c r="BP174">
        <f t="shared" si="95"/>
        <v>0</v>
      </c>
      <c r="BQ174" s="93">
        <f t="shared" si="96"/>
        <v>0</v>
      </c>
      <c r="BR174" s="93">
        <f t="shared" si="97"/>
        <v>0</v>
      </c>
      <c r="BS174" s="93" t="e">
        <f>VLOOKUP(C174,'Koppeling locatie - aslocatie'!$A$2:$C$8139,2,FALSE)</f>
        <v>#N/A</v>
      </c>
      <c r="BT174" s="93" t="e">
        <f>VLOOKUP($BS174,aslocaties_v01!$C$3:$AA$349,MATCH($K$3/10,aslocaties_v01!$C$2:$X$2),FALSE)</f>
        <v>#N/A</v>
      </c>
      <c r="BU174" s="93" t="e">
        <f>VLOOKUP(BS174,aslocaties_v01!$C$3:$AA$349,MATCH($K$3,aslocaties_v01!$C$2:$X$2),FALSE)</f>
        <v>#N/A</v>
      </c>
      <c r="BV174" s="93" t="e">
        <f>VLOOKUP(BS174,aslocaties_v01!$C$3:$AA$349,MATCH($K$3*10,aslocaties_v01!$C$2:$X$2),FALSE)</f>
        <v>#N/A</v>
      </c>
      <c r="BW174" s="93" t="e">
        <f t="shared" si="98"/>
        <v>#N/A</v>
      </c>
      <c r="BX174" s="93" t="e">
        <f t="shared" si="99"/>
        <v>#N/A</v>
      </c>
      <c r="BY174" s="94">
        <f t="shared" si="100"/>
        <v>999</v>
      </c>
      <c r="BZ174" s="94">
        <f t="shared" si="101"/>
        <v>999</v>
      </c>
      <c r="CA174" s="94" t="e">
        <f t="shared" si="102"/>
        <v>#N/A</v>
      </c>
      <c r="CB174" t="e">
        <f t="shared" si="103"/>
        <v>#N/A</v>
      </c>
      <c r="CC174" s="58" t="e">
        <f t="shared" si="104"/>
        <v>#N/A</v>
      </c>
      <c r="CD174" s="95" t="e">
        <f t="shared" si="105"/>
        <v>#N/A</v>
      </c>
      <c r="CE174" s="96" t="b">
        <f t="shared" si="106"/>
        <v>1</v>
      </c>
      <c r="CF174" t="e">
        <f t="shared" si="107"/>
        <v>#DIV/0!</v>
      </c>
      <c r="CG174" t="e">
        <f t="shared" si="108"/>
        <v>#DIV/0!</v>
      </c>
      <c r="CH174" s="84" t="b">
        <f t="shared" si="109"/>
        <v>0</v>
      </c>
      <c r="CI174" t="str">
        <f t="shared" si="110"/>
        <v/>
      </c>
      <c r="CJ174" t="e">
        <f t="shared" si="111"/>
        <v>#DIV/0!</v>
      </c>
      <c r="CK174" t="b">
        <f t="shared" si="112"/>
        <v>1</v>
      </c>
      <c r="CL174" s="84" t="e">
        <f t="shared" si="113"/>
        <v>#DIV/0!</v>
      </c>
      <c r="CM174" t="e">
        <f t="shared" si="114"/>
        <v>#DIV/0!</v>
      </c>
      <c r="CN174" t="e">
        <f t="shared" si="115"/>
        <v>#DIV/0!</v>
      </c>
      <c r="CO174" s="84">
        <f t="shared" si="116"/>
        <v>-1</v>
      </c>
      <c r="CP174" t="b">
        <f t="shared" si="117"/>
        <v>1</v>
      </c>
      <c r="CQ174" s="96" t="b">
        <f t="shared" si="118"/>
        <v>1</v>
      </c>
      <c r="CR174" t="b">
        <f t="shared" si="119"/>
        <v>1</v>
      </c>
      <c r="CS174" t="b">
        <f t="shared" si="120"/>
        <v>1</v>
      </c>
      <c r="CT174" t="b">
        <f t="shared" si="121"/>
        <v>1</v>
      </c>
      <c r="CU174" t="b">
        <f t="shared" si="122"/>
        <v>1</v>
      </c>
      <c r="CV174" s="84" t="b">
        <f t="shared" si="123"/>
        <v>1</v>
      </c>
      <c r="CW174" t="b">
        <f t="shared" si="124"/>
        <v>1</v>
      </c>
      <c r="CX174" t="b">
        <f t="shared" si="125"/>
        <v>1</v>
      </c>
      <c r="CY174" t="b">
        <f t="shared" si="126"/>
        <v>1</v>
      </c>
      <c r="CZ174" t="b">
        <f t="shared" si="127"/>
        <v>1</v>
      </c>
      <c r="DA174" s="84">
        <f t="shared" si="128"/>
        <v>0</v>
      </c>
      <c r="DB174" t="e">
        <f t="shared" si="129"/>
        <v>#N/A</v>
      </c>
    </row>
    <row r="175" spans="1:106" ht="13.5" thickBot="1">
      <c r="A175" s="9">
        <v>927</v>
      </c>
      <c r="B175" s="3">
        <v>1</v>
      </c>
      <c r="C175" s="3" t="s">
        <v>2729</v>
      </c>
      <c r="D175" s="3" t="s">
        <v>12</v>
      </c>
      <c r="E175" s="3" t="s">
        <v>12</v>
      </c>
      <c r="F175" s="3">
        <v>112764.43799999999</v>
      </c>
      <c r="G175" s="15">
        <v>425458.25</v>
      </c>
      <c r="H175" s="35" t="str">
        <f t="shared" si="87"/>
        <v>ja</v>
      </c>
      <c r="I175" s="155" t="s">
        <v>2402</v>
      </c>
      <c r="J175" s="20" t="s">
        <v>456</v>
      </c>
      <c r="K175" s="97">
        <v>10000</v>
      </c>
      <c r="L175" s="28">
        <f t="shared" si="6"/>
        <v>0.24</v>
      </c>
      <c r="M175" s="28">
        <f t="shared" si="93"/>
        <v>0</v>
      </c>
      <c r="N175" s="56">
        <f t="shared" si="88"/>
        <v>0</v>
      </c>
      <c r="O175" s="33">
        <f t="shared" si="94"/>
        <v>74.158974514204431</v>
      </c>
      <c r="P175" s="37">
        <f t="shared" si="89"/>
        <v>80.370047436845638</v>
      </c>
      <c r="Q175" s="9" t="s">
        <v>12</v>
      </c>
      <c r="R175" s="55" t="s">
        <v>12</v>
      </c>
      <c r="S175" s="55">
        <v>2.8380000000000001</v>
      </c>
      <c r="T175" s="55">
        <v>2.972</v>
      </c>
      <c r="U175" s="55">
        <v>3.1320000000000001</v>
      </c>
      <c r="V175" s="3">
        <v>3.2909999999999999</v>
      </c>
      <c r="W175" s="3">
        <v>3.4769999999999999</v>
      </c>
      <c r="X175" s="3" t="s">
        <v>12</v>
      </c>
      <c r="Y175" s="3">
        <v>3.84</v>
      </c>
      <c r="Z175" s="15" t="s">
        <v>12</v>
      </c>
      <c r="AA175" s="10">
        <f t="shared" si="90"/>
        <v>3.4769999999999999</v>
      </c>
      <c r="AB175" s="9">
        <f t="shared" si="91"/>
        <v>0.34499999999999975</v>
      </c>
      <c r="AC175" s="10">
        <f t="shared" si="92"/>
        <v>0.36299999999999999</v>
      </c>
      <c r="AD175" s="9"/>
      <c r="AE175" s="55"/>
      <c r="AF175" s="55"/>
      <c r="AG175" s="55"/>
      <c r="AH175" s="55"/>
      <c r="AI175" s="3"/>
      <c r="AJ175" s="3"/>
      <c r="AK175" s="3"/>
      <c r="AL175" s="3"/>
      <c r="AM175" s="15"/>
      <c r="AN175" s="10"/>
      <c r="AO175" s="9"/>
      <c r="AP175" s="10"/>
      <c r="AQ175" s="9"/>
      <c r="AR175" s="55"/>
      <c r="AS175" s="55"/>
      <c r="AT175" s="55"/>
      <c r="AU175" s="55"/>
      <c r="AV175" s="3"/>
      <c r="AW175" s="3"/>
      <c r="AX175" s="3"/>
      <c r="AY175" s="3"/>
      <c r="AZ175" s="15"/>
      <c r="BA175" s="10"/>
      <c r="BB175" s="9"/>
      <c r="BC175" s="10"/>
      <c r="BD175" s="9"/>
      <c r="BE175" s="3"/>
      <c r="BF175" s="15"/>
      <c r="BG175" s="15"/>
      <c r="BH175" s="9"/>
      <c r="BI175" s="10"/>
      <c r="BJ175" s="9"/>
      <c r="BK175" s="3"/>
      <c r="BL175" s="15"/>
      <c r="BM175" s="15"/>
      <c r="BN175" s="9"/>
      <c r="BO175" s="10"/>
      <c r="BP175">
        <f t="shared" si="95"/>
        <v>0</v>
      </c>
      <c r="BQ175" s="93">
        <f t="shared" si="96"/>
        <v>0</v>
      </c>
      <c r="BR175" s="93">
        <f t="shared" si="97"/>
        <v>0</v>
      </c>
      <c r="BS175" s="93" t="e">
        <f>VLOOKUP(C175,'Koppeling locatie - aslocatie'!$A$2:$C$8139,2,FALSE)</f>
        <v>#N/A</v>
      </c>
      <c r="BT175" s="93" t="e">
        <f>VLOOKUP($BS175,aslocaties_v01!$C$3:$AA$349,MATCH($K$3/10,aslocaties_v01!$C$2:$X$2),FALSE)</f>
        <v>#N/A</v>
      </c>
      <c r="BU175" s="93" t="e">
        <f>VLOOKUP(BS175,aslocaties_v01!$C$3:$AA$349,MATCH($K$3,aslocaties_v01!$C$2:$X$2),FALSE)</f>
        <v>#N/A</v>
      </c>
      <c r="BV175" s="93" t="e">
        <f>VLOOKUP(BS175,aslocaties_v01!$C$3:$AA$349,MATCH($K$3*10,aslocaties_v01!$C$2:$X$2),FALSE)</f>
        <v>#N/A</v>
      </c>
      <c r="BW175" s="93" t="e">
        <f t="shared" si="98"/>
        <v>#N/A</v>
      </c>
      <c r="BX175" s="93" t="e">
        <f t="shared" si="99"/>
        <v>#N/A</v>
      </c>
      <c r="BY175" s="94">
        <f t="shared" si="100"/>
        <v>999</v>
      </c>
      <c r="BZ175" s="94">
        <f t="shared" si="101"/>
        <v>999</v>
      </c>
      <c r="CA175" s="94" t="e">
        <f t="shared" si="102"/>
        <v>#N/A</v>
      </c>
      <c r="CB175" t="e">
        <f t="shared" si="103"/>
        <v>#N/A</v>
      </c>
      <c r="CC175" s="58" t="e">
        <f t="shared" si="104"/>
        <v>#N/A</v>
      </c>
      <c r="CD175" s="95" t="e">
        <f t="shared" si="105"/>
        <v>#N/A</v>
      </c>
      <c r="CE175" s="96" t="b">
        <f t="shared" si="106"/>
        <v>1</v>
      </c>
      <c r="CF175" t="e">
        <f t="shared" si="107"/>
        <v>#DIV/0!</v>
      </c>
      <c r="CG175" t="e">
        <f t="shared" si="108"/>
        <v>#DIV/0!</v>
      </c>
      <c r="CH175" s="84" t="b">
        <f t="shared" si="109"/>
        <v>0</v>
      </c>
      <c r="CI175" t="str">
        <f t="shared" si="110"/>
        <v/>
      </c>
      <c r="CJ175" t="e">
        <f t="shared" si="111"/>
        <v>#DIV/0!</v>
      </c>
      <c r="CK175" t="b">
        <f t="shared" si="112"/>
        <v>1</v>
      </c>
      <c r="CL175" s="84" t="e">
        <f t="shared" si="113"/>
        <v>#DIV/0!</v>
      </c>
      <c r="CM175" t="e">
        <f t="shared" si="114"/>
        <v>#DIV/0!</v>
      </c>
      <c r="CN175" t="e">
        <f t="shared" si="115"/>
        <v>#DIV/0!</v>
      </c>
      <c r="CO175" s="84">
        <f t="shared" si="116"/>
        <v>-1</v>
      </c>
      <c r="CP175" t="b">
        <f t="shared" si="117"/>
        <v>1</v>
      </c>
      <c r="CQ175" s="96" t="b">
        <f t="shared" si="118"/>
        <v>1</v>
      </c>
      <c r="CR175" t="b">
        <f t="shared" si="119"/>
        <v>1</v>
      </c>
      <c r="CS175" t="b">
        <f t="shared" si="120"/>
        <v>1</v>
      </c>
      <c r="CT175" t="b">
        <f t="shared" si="121"/>
        <v>1</v>
      </c>
      <c r="CU175" t="b">
        <f t="shared" si="122"/>
        <v>1</v>
      </c>
      <c r="CV175" s="84" t="b">
        <f t="shared" si="123"/>
        <v>1</v>
      </c>
      <c r="CW175" t="b">
        <f t="shared" si="124"/>
        <v>1</v>
      </c>
      <c r="CX175" t="b">
        <f t="shared" si="125"/>
        <v>1</v>
      </c>
      <c r="CY175" t="b">
        <f t="shared" si="126"/>
        <v>1</v>
      </c>
      <c r="CZ175" t="b">
        <f t="shared" si="127"/>
        <v>1</v>
      </c>
      <c r="DA175" s="84">
        <f t="shared" si="128"/>
        <v>0</v>
      </c>
      <c r="DB175" t="e">
        <f t="shared" si="129"/>
        <v>#N/A</v>
      </c>
    </row>
    <row r="176" spans="1:106" ht="13.5" thickBot="1">
      <c r="A176" s="9">
        <v>928</v>
      </c>
      <c r="B176" s="3">
        <v>1</v>
      </c>
      <c r="C176" s="3" t="s">
        <v>2730</v>
      </c>
      <c r="D176" s="3" t="s">
        <v>12</v>
      </c>
      <c r="E176" s="3" t="s">
        <v>12</v>
      </c>
      <c r="F176" s="3">
        <v>112838.68</v>
      </c>
      <c r="G176" s="15">
        <v>425489.03100000002</v>
      </c>
      <c r="H176" s="35" t="str">
        <f t="shared" si="87"/>
        <v>ja</v>
      </c>
      <c r="I176" s="155" t="s">
        <v>2402</v>
      </c>
      <c r="J176" s="20" t="s">
        <v>456</v>
      </c>
      <c r="K176" s="97">
        <v>10000</v>
      </c>
      <c r="L176" s="28">
        <f t="shared" si="6"/>
        <v>0.24</v>
      </c>
      <c r="M176" s="28">
        <f t="shared" si="93"/>
        <v>0</v>
      </c>
      <c r="N176" s="56">
        <f t="shared" si="88"/>
        <v>0</v>
      </c>
      <c r="O176" s="33">
        <f t="shared" si="94"/>
        <v>80.370047436845638</v>
      </c>
      <c r="P176" s="37">
        <f t="shared" si="89"/>
        <v>2339.1848833482627</v>
      </c>
      <c r="Q176" s="9" t="s">
        <v>12</v>
      </c>
      <c r="R176" s="55" t="s">
        <v>12</v>
      </c>
      <c r="S176" s="55">
        <v>2.8439999999999999</v>
      </c>
      <c r="T176" s="55">
        <v>2.9809999999999999</v>
      </c>
      <c r="U176" s="55">
        <v>3.1429999999999998</v>
      </c>
      <c r="V176" s="3">
        <v>3.3039999999999998</v>
      </c>
      <c r="W176" s="3">
        <v>3.4889999999999999</v>
      </c>
      <c r="X176" s="3" t="s">
        <v>12</v>
      </c>
      <c r="Y176" s="3">
        <v>3.8519999999999999</v>
      </c>
      <c r="Z176" s="15" t="s">
        <v>12</v>
      </c>
      <c r="AA176" s="10">
        <f t="shared" si="90"/>
        <v>3.4889999999999999</v>
      </c>
      <c r="AB176" s="9">
        <f t="shared" si="91"/>
        <v>0.34600000000000009</v>
      </c>
      <c r="AC176" s="10">
        <f t="shared" si="92"/>
        <v>0.36299999999999999</v>
      </c>
      <c r="AD176" s="9"/>
      <c r="AE176" s="55"/>
      <c r="AF176" s="55"/>
      <c r="AG176" s="55"/>
      <c r="AH176" s="55"/>
      <c r="AI176" s="3"/>
      <c r="AJ176" s="3"/>
      <c r="AK176" s="3"/>
      <c r="AL176" s="3"/>
      <c r="AM176" s="15"/>
      <c r="AN176" s="10"/>
      <c r="AO176" s="9"/>
      <c r="AP176" s="10"/>
      <c r="AQ176" s="9"/>
      <c r="AR176" s="55"/>
      <c r="AS176" s="55"/>
      <c r="AT176" s="55"/>
      <c r="AU176" s="55"/>
      <c r="AV176" s="3"/>
      <c r="AW176" s="3"/>
      <c r="AX176" s="3"/>
      <c r="AY176" s="3"/>
      <c r="AZ176" s="15"/>
      <c r="BA176" s="10"/>
      <c r="BB176" s="9"/>
      <c r="BC176" s="10"/>
      <c r="BD176" s="9"/>
      <c r="BE176" s="3"/>
      <c r="BF176" s="15"/>
      <c r="BG176" s="15"/>
      <c r="BH176" s="9"/>
      <c r="BI176" s="10"/>
      <c r="BJ176" s="9"/>
      <c r="BK176" s="3"/>
      <c r="BL176" s="15"/>
      <c r="BM176" s="15"/>
      <c r="BN176" s="9"/>
      <c r="BO176" s="10"/>
      <c r="BP176">
        <f t="shared" si="95"/>
        <v>0</v>
      </c>
      <c r="BQ176" s="93">
        <f t="shared" si="96"/>
        <v>0</v>
      </c>
      <c r="BR176" s="93">
        <f t="shared" si="97"/>
        <v>0</v>
      </c>
      <c r="BS176" s="93" t="e">
        <f>VLOOKUP(C176,'Koppeling locatie - aslocatie'!$A$2:$C$8139,2,FALSE)</f>
        <v>#N/A</v>
      </c>
      <c r="BT176" s="93" t="e">
        <f>VLOOKUP($BS176,aslocaties_v01!$C$3:$AA$349,MATCH($K$3/10,aslocaties_v01!$C$2:$X$2),FALSE)</f>
        <v>#N/A</v>
      </c>
      <c r="BU176" s="93" t="e">
        <f>VLOOKUP(BS176,aslocaties_v01!$C$3:$AA$349,MATCH($K$3,aslocaties_v01!$C$2:$X$2),FALSE)</f>
        <v>#N/A</v>
      </c>
      <c r="BV176" s="93" t="e">
        <f>VLOOKUP(BS176,aslocaties_v01!$C$3:$AA$349,MATCH($K$3*10,aslocaties_v01!$C$2:$X$2),FALSE)</f>
        <v>#N/A</v>
      </c>
      <c r="BW176" s="93" t="e">
        <f t="shared" si="98"/>
        <v>#N/A</v>
      </c>
      <c r="BX176" s="93" t="e">
        <f t="shared" si="99"/>
        <v>#N/A</v>
      </c>
      <c r="BY176" s="94">
        <f t="shared" si="100"/>
        <v>999</v>
      </c>
      <c r="BZ176" s="94">
        <f t="shared" si="101"/>
        <v>999</v>
      </c>
      <c r="CA176" s="94" t="e">
        <f t="shared" si="102"/>
        <v>#N/A</v>
      </c>
      <c r="CB176" t="e">
        <f t="shared" si="103"/>
        <v>#N/A</v>
      </c>
      <c r="CC176" s="58" t="e">
        <f t="shared" si="104"/>
        <v>#N/A</v>
      </c>
      <c r="CD176" s="95" t="e">
        <f t="shared" si="105"/>
        <v>#N/A</v>
      </c>
      <c r="CE176" s="96" t="b">
        <f t="shared" si="106"/>
        <v>1</v>
      </c>
      <c r="CF176" t="e">
        <f t="shared" si="107"/>
        <v>#DIV/0!</v>
      </c>
      <c r="CG176" t="e">
        <f t="shared" si="108"/>
        <v>#DIV/0!</v>
      </c>
      <c r="CH176" s="84" t="b">
        <f t="shared" si="109"/>
        <v>0</v>
      </c>
      <c r="CI176" t="str">
        <f t="shared" si="110"/>
        <v/>
      </c>
      <c r="CJ176" t="e">
        <f t="shared" si="111"/>
        <v>#DIV/0!</v>
      </c>
      <c r="CK176" t="b">
        <f t="shared" si="112"/>
        <v>1</v>
      </c>
      <c r="CL176" s="84" t="e">
        <f t="shared" si="113"/>
        <v>#DIV/0!</v>
      </c>
      <c r="CM176" t="e">
        <f t="shared" si="114"/>
        <v>#DIV/0!</v>
      </c>
      <c r="CN176" t="e">
        <f t="shared" si="115"/>
        <v>#DIV/0!</v>
      </c>
      <c r="CO176" s="84">
        <f t="shared" si="116"/>
        <v>-1</v>
      </c>
      <c r="CP176" t="b">
        <f t="shared" si="117"/>
        <v>1</v>
      </c>
      <c r="CQ176" s="96" t="b">
        <f t="shared" si="118"/>
        <v>1</v>
      </c>
      <c r="CR176" t="b">
        <f t="shared" si="119"/>
        <v>1</v>
      </c>
      <c r="CS176" t="b">
        <f t="shared" si="120"/>
        <v>1</v>
      </c>
      <c r="CT176" t="b">
        <f t="shared" si="121"/>
        <v>1</v>
      </c>
      <c r="CU176" t="b">
        <f t="shared" si="122"/>
        <v>1</v>
      </c>
      <c r="CV176" s="84" t="b">
        <f t="shared" si="123"/>
        <v>1</v>
      </c>
      <c r="CW176" t="b">
        <f t="shared" si="124"/>
        <v>1</v>
      </c>
      <c r="CX176" t="b">
        <f t="shared" si="125"/>
        <v>1</v>
      </c>
      <c r="CY176" t="b">
        <f t="shared" si="126"/>
        <v>1</v>
      </c>
      <c r="CZ176" t="b">
        <f t="shared" si="127"/>
        <v>1</v>
      </c>
      <c r="DA176" s="84">
        <f t="shared" si="128"/>
        <v>0</v>
      </c>
      <c r="DB176" t="e">
        <f t="shared" si="129"/>
        <v>#N/A</v>
      </c>
    </row>
    <row r="177" spans="1:106" ht="13.5" thickBot="1">
      <c r="A177" s="9">
        <v>929</v>
      </c>
      <c r="B177" s="3">
        <v>1</v>
      </c>
      <c r="C177" s="3" t="s">
        <v>2731</v>
      </c>
      <c r="D177" s="3" t="s">
        <v>12</v>
      </c>
      <c r="E177" s="3" t="s">
        <v>12</v>
      </c>
      <c r="F177" s="3">
        <v>115156.273</v>
      </c>
      <c r="G177" s="15">
        <v>425806.125</v>
      </c>
      <c r="H177" s="35" t="str">
        <f t="shared" si="87"/>
        <v>ja</v>
      </c>
      <c r="I177" s="155" t="s">
        <v>2402</v>
      </c>
      <c r="J177" s="20" t="s">
        <v>456</v>
      </c>
      <c r="K177" s="97">
        <v>10000</v>
      </c>
      <c r="L177" s="28">
        <f t="shared" si="6"/>
        <v>0.24</v>
      </c>
      <c r="M177" s="28">
        <f t="shared" si="93"/>
        <v>0</v>
      </c>
      <c r="N177" s="56">
        <f t="shared" si="88"/>
        <v>0</v>
      </c>
      <c r="O177" s="33">
        <f t="shared" si="94"/>
        <v>2339.1848833482627</v>
      </c>
      <c r="P177" s="37">
        <f t="shared" si="89"/>
        <v>4510.1734182074388</v>
      </c>
      <c r="Q177" s="9" t="s">
        <v>12</v>
      </c>
      <c r="R177" s="55" t="s">
        <v>12</v>
      </c>
      <c r="S177" s="55">
        <v>2.98</v>
      </c>
      <c r="T177" s="55">
        <v>3.16</v>
      </c>
      <c r="U177" s="55">
        <v>3.343</v>
      </c>
      <c r="V177" s="3">
        <v>3.5030000000000001</v>
      </c>
      <c r="W177" s="3">
        <v>3.6829999999999998</v>
      </c>
      <c r="X177" s="3" t="s">
        <v>12</v>
      </c>
      <c r="Y177" s="3">
        <v>4.0270000000000001</v>
      </c>
      <c r="Z177" s="15" t="s">
        <v>12</v>
      </c>
      <c r="AA177" s="10">
        <f t="shared" si="90"/>
        <v>3.6829999999999998</v>
      </c>
      <c r="AB177" s="9">
        <f t="shared" si="91"/>
        <v>0.33999999999999986</v>
      </c>
      <c r="AC177" s="10">
        <f t="shared" si="92"/>
        <v>0.34400000000000031</v>
      </c>
      <c r="AD177" s="9"/>
      <c r="AE177" s="55"/>
      <c r="AF177" s="55"/>
      <c r="AG177" s="55"/>
      <c r="AH177" s="55"/>
      <c r="AI177" s="3"/>
      <c r="AJ177" s="3"/>
      <c r="AK177" s="3"/>
      <c r="AL177" s="3"/>
      <c r="AM177" s="15"/>
      <c r="AN177" s="10"/>
      <c r="AO177" s="9"/>
      <c r="AP177" s="10"/>
      <c r="AQ177" s="9"/>
      <c r="AR177" s="55"/>
      <c r="AS177" s="55"/>
      <c r="AT177" s="55"/>
      <c r="AU177" s="55"/>
      <c r="AV177" s="3"/>
      <c r="AW177" s="3"/>
      <c r="AX177" s="3"/>
      <c r="AY177" s="3"/>
      <c r="AZ177" s="15"/>
      <c r="BA177" s="10"/>
      <c r="BB177" s="9"/>
      <c r="BC177" s="10"/>
      <c r="BD177" s="9"/>
      <c r="BE177" s="3"/>
      <c r="BF177" s="15"/>
      <c r="BG177" s="15"/>
      <c r="BH177" s="9"/>
      <c r="BI177" s="10"/>
      <c r="BJ177" s="9"/>
      <c r="BK177" s="3"/>
      <c r="BL177" s="15"/>
      <c r="BM177" s="15"/>
      <c r="BN177" s="9"/>
      <c r="BO177" s="10"/>
      <c r="BP177">
        <f t="shared" si="95"/>
        <v>0</v>
      </c>
      <c r="BQ177" s="93">
        <f t="shared" si="96"/>
        <v>0</v>
      </c>
      <c r="BR177" s="93">
        <f t="shared" si="97"/>
        <v>0</v>
      </c>
      <c r="BS177" s="93" t="e">
        <f>VLOOKUP(C177,'Koppeling locatie - aslocatie'!$A$2:$C$8139,2,FALSE)</f>
        <v>#N/A</v>
      </c>
      <c r="BT177" s="93" t="e">
        <f>VLOOKUP($BS177,aslocaties_v01!$C$3:$AA$349,MATCH($K$3/10,aslocaties_v01!$C$2:$X$2),FALSE)</f>
        <v>#N/A</v>
      </c>
      <c r="BU177" s="93" t="e">
        <f>VLOOKUP(BS177,aslocaties_v01!$C$3:$AA$349,MATCH($K$3,aslocaties_v01!$C$2:$X$2),FALSE)</f>
        <v>#N/A</v>
      </c>
      <c r="BV177" s="93" t="e">
        <f>VLOOKUP(BS177,aslocaties_v01!$C$3:$AA$349,MATCH($K$3*10,aslocaties_v01!$C$2:$X$2),FALSE)</f>
        <v>#N/A</v>
      </c>
      <c r="BW177" s="93" t="e">
        <f t="shared" si="98"/>
        <v>#N/A</v>
      </c>
      <c r="BX177" s="93" t="e">
        <f t="shared" si="99"/>
        <v>#N/A</v>
      </c>
      <c r="BY177" s="94">
        <f t="shared" si="100"/>
        <v>999</v>
      </c>
      <c r="BZ177" s="94">
        <f t="shared" si="101"/>
        <v>999</v>
      </c>
      <c r="CA177" s="94" t="e">
        <f t="shared" si="102"/>
        <v>#N/A</v>
      </c>
      <c r="CB177" t="e">
        <f t="shared" si="103"/>
        <v>#N/A</v>
      </c>
      <c r="CC177" s="58" t="e">
        <f t="shared" si="104"/>
        <v>#N/A</v>
      </c>
      <c r="CD177" s="95" t="e">
        <f t="shared" si="105"/>
        <v>#N/A</v>
      </c>
      <c r="CE177" s="96" t="b">
        <f t="shared" si="106"/>
        <v>1</v>
      </c>
      <c r="CF177" t="e">
        <f t="shared" si="107"/>
        <v>#DIV/0!</v>
      </c>
      <c r="CG177" t="e">
        <f t="shared" si="108"/>
        <v>#DIV/0!</v>
      </c>
      <c r="CH177" s="84" t="b">
        <f t="shared" si="109"/>
        <v>0</v>
      </c>
      <c r="CI177" t="str">
        <f t="shared" si="110"/>
        <v/>
      </c>
      <c r="CJ177" t="e">
        <f t="shared" si="111"/>
        <v>#DIV/0!</v>
      </c>
      <c r="CK177" t="b">
        <f t="shared" si="112"/>
        <v>1</v>
      </c>
      <c r="CL177" s="84" t="e">
        <f t="shared" si="113"/>
        <v>#DIV/0!</v>
      </c>
      <c r="CM177" t="e">
        <f t="shared" si="114"/>
        <v>#DIV/0!</v>
      </c>
      <c r="CN177" t="e">
        <f t="shared" si="115"/>
        <v>#DIV/0!</v>
      </c>
      <c r="CO177" s="84">
        <f t="shared" si="116"/>
        <v>-1</v>
      </c>
      <c r="CP177" t="b">
        <f t="shared" si="117"/>
        <v>1</v>
      </c>
      <c r="CQ177" s="96" t="b">
        <f t="shared" si="118"/>
        <v>1</v>
      </c>
      <c r="CR177" t="b">
        <f t="shared" si="119"/>
        <v>1</v>
      </c>
      <c r="CS177" t="b">
        <f t="shared" si="120"/>
        <v>1</v>
      </c>
      <c r="CT177" t="b">
        <f t="shared" si="121"/>
        <v>1</v>
      </c>
      <c r="CU177" t="b">
        <f t="shared" si="122"/>
        <v>1</v>
      </c>
      <c r="CV177" s="84" t="b">
        <f t="shared" si="123"/>
        <v>1</v>
      </c>
      <c r="CW177" t="b">
        <f t="shared" si="124"/>
        <v>1</v>
      </c>
      <c r="CX177" t="b">
        <f t="shared" si="125"/>
        <v>1</v>
      </c>
      <c r="CY177" t="b">
        <f t="shared" si="126"/>
        <v>1</v>
      </c>
      <c r="CZ177" t="b">
        <f t="shared" si="127"/>
        <v>1</v>
      </c>
      <c r="DA177" s="84">
        <f t="shared" si="128"/>
        <v>0</v>
      </c>
      <c r="DB177" t="e">
        <f t="shared" si="129"/>
        <v>#N/A</v>
      </c>
    </row>
    <row r="178" spans="1:106" ht="13.5" thickBot="1">
      <c r="A178" s="9">
        <v>930</v>
      </c>
      <c r="B178" s="3">
        <v>1</v>
      </c>
      <c r="C178" s="3" t="s">
        <v>2732</v>
      </c>
      <c r="D178" s="3" t="s">
        <v>12</v>
      </c>
      <c r="E178" s="3" t="s">
        <v>12</v>
      </c>
      <c r="F178" s="3">
        <v>119664.117</v>
      </c>
      <c r="G178" s="15">
        <v>425661.18800000002</v>
      </c>
      <c r="H178" s="35" t="str">
        <f t="shared" si="87"/>
        <v>ja</v>
      </c>
      <c r="I178" s="155" t="s">
        <v>2402</v>
      </c>
      <c r="J178" s="20" t="s">
        <v>456</v>
      </c>
      <c r="K178" s="97">
        <v>10000</v>
      </c>
      <c r="L178" s="28">
        <f t="shared" si="6"/>
        <v>0.24</v>
      </c>
      <c r="M178" s="28">
        <f t="shared" si="93"/>
        <v>0</v>
      </c>
      <c r="N178" s="56">
        <f t="shared" si="88"/>
        <v>0</v>
      </c>
      <c r="O178" s="33">
        <f t="shared" si="94"/>
        <v>4510.1734182074388</v>
      </c>
      <c r="P178" s="37">
        <f t="shared" si="89"/>
        <v>82.752839014744382</v>
      </c>
      <c r="Q178" s="9" t="s">
        <v>12</v>
      </c>
      <c r="R178" s="55" t="s">
        <v>12</v>
      </c>
      <c r="S178" s="55">
        <v>3.3069999999999999</v>
      </c>
      <c r="T178" s="55">
        <v>3.5049999999999999</v>
      </c>
      <c r="U178" s="55">
        <v>3.6920000000000002</v>
      </c>
      <c r="V178" s="3">
        <v>3.847</v>
      </c>
      <c r="W178" s="3">
        <v>4.0179999999999998</v>
      </c>
      <c r="X178" s="3" t="s">
        <v>12</v>
      </c>
      <c r="Y178" s="3">
        <v>4.3460000000000001</v>
      </c>
      <c r="Z178" s="15" t="s">
        <v>12</v>
      </c>
      <c r="AA178" s="10">
        <f t="shared" si="90"/>
        <v>4.0179999999999998</v>
      </c>
      <c r="AB178" s="9">
        <f t="shared" si="91"/>
        <v>0.32599999999999962</v>
      </c>
      <c r="AC178" s="10">
        <f t="shared" si="92"/>
        <v>0.32800000000000029</v>
      </c>
      <c r="AD178" s="9"/>
      <c r="AE178" s="55"/>
      <c r="AF178" s="55"/>
      <c r="AG178" s="55"/>
      <c r="AH178" s="55"/>
      <c r="AI178" s="3"/>
      <c r="AJ178" s="3"/>
      <c r="AK178" s="3"/>
      <c r="AL178" s="3"/>
      <c r="AM178" s="15"/>
      <c r="AN178" s="10"/>
      <c r="AO178" s="9"/>
      <c r="AP178" s="10"/>
      <c r="AQ178" s="9"/>
      <c r="AR178" s="55"/>
      <c r="AS178" s="55"/>
      <c r="AT178" s="55"/>
      <c r="AU178" s="55"/>
      <c r="AV178" s="3"/>
      <c r="AW178" s="3"/>
      <c r="AX178" s="3"/>
      <c r="AY178" s="3"/>
      <c r="AZ178" s="15"/>
      <c r="BA178" s="10"/>
      <c r="BB178" s="9"/>
      <c r="BC178" s="10"/>
      <c r="BD178" s="9"/>
      <c r="BE178" s="3"/>
      <c r="BF178" s="15"/>
      <c r="BG178" s="15"/>
      <c r="BH178" s="9"/>
      <c r="BI178" s="10"/>
      <c r="BJ178" s="9"/>
      <c r="BK178" s="3"/>
      <c r="BL178" s="15"/>
      <c r="BM178" s="15"/>
      <c r="BN178" s="9"/>
      <c r="BO178" s="10"/>
      <c r="BP178">
        <f t="shared" si="95"/>
        <v>0</v>
      </c>
      <c r="BQ178" s="93">
        <f t="shared" si="96"/>
        <v>0</v>
      </c>
      <c r="BR178" s="93">
        <f t="shared" si="97"/>
        <v>0</v>
      </c>
      <c r="BS178" s="93" t="e">
        <f>VLOOKUP(C178,'Koppeling locatie - aslocatie'!$A$2:$C$8139,2,FALSE)</f>
        <v>#N/A</v>
      </c>
      <c r="BT178" s="93" t="e">
        <f>VLOOKUP($BS178,aslocaties_v01!$C$3:$AA$349,MATCH($K$3/10,aslocaties_v01!$C$2:$X$2),FALSE)</f>
        <v>#N/A</v>
      </c>
      <c r="BU178" s="93" t="e">
        <f>VLOOKUP(BS178,aslocaties_v01!$C$3:$AA$349,MATCH($K$3,aslocaties_v01!$C$2:$X$2),FALSE)</f>
        <v>#N/A</v>
      </c>
      <c r="BV178" s="93" t="e">
        <f>VLOOKUP(BS178,aslocaties_v01!$C$3:$AA$349,MATCH($K$3*10,aslocaties_v01!$C$2:$X$2),FALSE)</f>
        <v>#N/A</v>
      </c>
      <c r="BW178" s="93" t="e">
        <f t="shared" si="98"/>
        <v>#N/A</v>
      </c>
      <c r="BX178" s="93" t="e">
        <f t="shared" si="99"/>
        <v>#N/A</v>
      </c>
      <c r="BY178" s="94">
        <f t="shared" si="100"/>
        <v>999</v>
      </c>
      <c r="BZ178" s="94">
        <f t="shared" si="101"/>
        <v>999</v>
      </c>
      <c r="CA178" s="94" t="e">
        <f t="shared" si="102"/>
        <v>#N/A</v>
      </c>
      <c r="CB178" t="e">
        <f t="shared" si="103"/>
        <v>#N/A</v>
      </c>
      <c r="CC178" s="58" t="e">
        <f t="shared" si="104"/>
        <v>#N/A</v>
      </c>
      <c r="CD178" s="95" t="e">
        <f t="shared" si="105"/>
        <v>#N/A</v>
      </c>
      <c r="CE178" s="96" t="b">
        <f t="shared" si="106"/>
        <v>1</v>
      </c>
      <c r="CF178" t="e">
        <f t="shared" si="107"/>
        <v>#DIV/0!</v>
      </c>
      <c r="CG178" t="e">
        <f t="shared" si="108"/>
        <v>#DIV/0!</v>
      </c>
      <c r="CH178" s="84" t="b">
        <f t="shared" si="109"/>
        <v>0</v>
      </c>
      <c r="CI178" t="str">
        <f t="shared" si="110"/>
        <v/>
      </c>
      <c r="CJ178" t="e">
        <f t="shared" si="111"/>
        <v>#DIV/0!</v>
      </c>
      <c r="CK178" t="b">
        <f t="shared" si="112"/>
        <v>1</v>
      </c>
      <c r="CL178" s="84" t="e">
        <f t="shared" si="113"/>
        <v>#DIV/0!</v>
      </c>
      <c r="CM178" t="e">
        <f t="shared" si="114"/>
        <v>#DIV/0!</v>
      </c>
      <c r="CN178" t="e">
        <f t="shared" si="115"/>
        <v>#DIV/0!</v>
      </c>
      <c r="CO178" s="84">
        <f t="shared" si="116"/>
        <v>-1</v>
      </c>
      <c r="CP178" t="b">
        <f t="shared" si="117"/>
        <v>1</v>
      </c>
      <c r="CQ178" s="96" t="b">
        <f t="shared" si="118"/>
        <v>1</v>
      </c>
      <c r="CR178" t="b">
        <f t="shared" si="119"/>
        <v>1</v>
      </c>
      <c r="CS178" t="b">
        <f t="shared" si="120"/>
        <v>1</v>
      </c>
      <c r="CT178" t="b">
        <f t="shared" si="121"/>
        <v>1</v>
      </c>
      <c r="CU178" t="b">
        <f t="shared" si="122"/>
        <v>1</v>
      </c>
      <c r="CV178" s="84" t="b">
        <f t="shared" si="123"/>
        <v>1</v>
      </c>
      <c r="CW178" t="b">
        <f t="shared" si="124"/>
        <v>1</v>
      </c>
      <c r="CX178" t="b">
        <f t="shared" si="125"/>
        <v>1</v>
      </c>
      <c r="CY178" t="b">
        <f t="shared" si="126"/>
        <v>1</v>
      </c>
      <c r="CZ178" t="b">
        <f t="shared" si="127"/>
        <v>1</v>
      </c>
      <c r="DA178" s="84">
        <f t="shared" si="128"/>
        <v>0</v>
      </c>
      <c r="DB178" t="e">
        <f t="shared" si="129"/>
        <v>#N/A</v>
      </c>
    </row>
    <row r="179" spans="1:106" ht="13.5" thickBot="1">
      <c r="A179" s="9">
        <v>931</v>
      </c>
      <c r="B179" s="3">
        <v>1</v>
      </c>
      <c r="C179" s="3" t="s">
        <v>2733</v>
      </c>
      <c r="D179" s="3" t="s">
        <v>12</v>
      </c>
      <c r="E179" s="3" t="s">
        <v>12</v>
      </c>
      <c r="F179" s="3">
        <v>119744.70299999999</v>
      </c>
      <c r="G179" s="15">
        <v>425642.375</v>
      </c>
      <c r="H179" s="35" t="str">
        <f t="shared" si="87"/>
        <v>ja</v>
      </c>
      <c r="I179" s="155" t="s">
        <v>2402</v>
      </c>
      <c r="J179" s="20" t="s">
        <v>456</v>
      </c>
      <c r="K179" s="97">
        <v>10000</v>
      </c>
      <c r="L179" s="28">
        <f t="shared" si="6"/>
        <v>0.24</v>
      </c>
      <c r="M179" s="28">
        <f t="shared" si="93"/>
        <v>0</v>
      </c>
      <c r="N179" s="56">
        <f t="shared" si="88"/>
        <v>0</v>
      </c>
      <c r="O179" s="33">
        <f t="shared" si="94"/>
        <v>82.752839014744382</v>
      </c>
      <c r="P179" s="37">
        <f t="shared" si="89"/>
        <v>116.279645841397</v>
      </c>
      <c r="Q179" s="9" t="s">
        <v>12</v>
      </c>
      <c r="R179" s="55" t="s">
        <v>12</v>
      </c>
      <c r="S179" s="55">
        <v>3.3090000000000002</v>
      </c>
      <c r="T179" s="55">
        <v>3.5070000000000001</v>
      </c>
      <c r="U179" s="55">
        <v>3.694</v>
      </c>
      <c r="V179" s="3">
        <v>3.8490000000000002</v>
      </c>
      <c r="W179" s="3">
        <v>4.0190000000000001</v>
      </c>
      <c r="X179" s="3" t="s">
        <v>12</v>
      </c>
      <c r="Y179" s="3">
        <v>4.3470000000000004</v>
      </c>
      <c r="Z179" s="15" t="s">
        <v>12</v>
      </c>
      <c r="AA179" s="10">
        <f t="shared" si="90"/>
        <v>4.0190000000000001</v>
      </c>
      <c r="AB179" s="9">
        <f t="shared" si="91"/>
        <v>0.32500000000000018</v>
      </c>
      <c r="AC179" s="10">
        <f t="shared" si="92"/>
        <v>0.32800000000000029</v>
      </c>
      <c r="AD179" s="9"/>
      <c r="AE179" s="55"/>
      <c r="AF179" s="55"/>
      <c r="AG179" s="55"/>
      <c r="AH179" s="55"/>
      <c r="AI179" s="3"/>
      <c r="AJ179" s="3"/>
      <c r="AK179" s="3"/>
      <c r="AL179" s="3"/>
      <c r="AM179" s="15"/>
      <c r="AN179" s="10"/>
      <c r="AO179" s="9"/>
      <c r="AP179" s="10"/>
      <c r="AQ179" s="9"/>
      <c r="AR179" s="55"/>
      <c r="AS179" s="55"/>
      <c r="AT179" s="55"/>
      <c r="AU179" s="55"/>
      <c r="AV179" s="3"/>
      <c r="AW179" s="3"/>
      <c r="AX179" s="3"/>
      <c r="AY179" s="3"/>
      <c r="AZ179" s="15"/>
      <c r="BA179" s="10"/>
      <c r="BB179" s="9"/>
      <c r="BC179" s="10"/>
      <c r="BD179" s="9"/>
      <c r="BE179" s="3"/>
      <c r="BF179" s="15"/>
      <c r="BG179" s="15"/>
      <c r="BH179" s="9"/>
      <c r="BI179" s="10"/>
      <c r="BJ179" s="9"/>
      <c r="BK179" s="3"/>
      <c r="BL179" s="15"/>
      <c r="BM179" s="15"/>
      <c r="BN179" s="9"/>
      <c r="BO179" s="10"/>
      <c r="BP179">
        <f t="shared" si="95"/>
        <v>0</v>
      </c>
      <c r="BQ179" s="93">
        <f t="shared" si="96"/>
        <v>0</v>
      </c>
      <c r="BR179" s="93">
        <f t="shared" si="97"/>
        <v>0</v>
      </c>
      <c r="BS179" s="93" t="e">
        <f>VLOOKUP(C179,'Koppeling locatie - aslocatie'!$A$2:$C$8139,2,FALSE)</f>
        <v>#N/A</v>
      </c>
      <c r="BT179" s="93" t="e">
        <f>VLOOKUP($BS179,aslocaties_v01!$C$3:$AA$349,MATCH($K$3/10,aslocaties_v01!$C$2:$X$2),FALSE)</f>
        <v>#N/A</v>
      </c>
      <c r="BU179" s="93" t="e">
        <f>VLOOKUP(BS179,aslocaties_v01!$C$3:$AA$349,MATCH($K$3,aslocaties_v01!$C$2:$X$2),FALSE)</f>
        <v>#N/A</v>
      </c>
      <c r="BV179" s="93" t="e">
        <f>VLOOKUP(BS179,aslocaties_v01!$C$3:$AA$349,MATCH($K$3*10,aslocaties_v01!$C$2:$X$2),FALSE)</f>
        <v>#N/A</v>
      </c>
      <c r="BW179" s="93" t="e">
        <f t="shared" si="98"/>
        <v>#N/A</v>
      </c>
      <c r="BX179" s="93" t="e">
        <f t="shared" si="99"/>
        <v>#N/A</v>
      </c>
      <c r="BY179" s="94">
        <f t="shared" si="100"/>
        <v>999</v>
      </c>
      <c r="BZ179" s="94">
        <f t="shared" si="101"/>
        <v>999</v>
      </c>
      <c r="CA179" s="94" t="e">
        <f t="shared" si="102"/>
        <v>#N/A</v>
      </c>
      <c r="CB179" t="e">
        <f t="shared" si="103"/>
        <v>#N/A</v>
      </c>
      <c r="CC179" s="58" t="e">
        <f t="shared" si="104"/>
        <v>#N/A</v>
      </c>
      <c r="CD179" s="95" t="e">
        <f t="shared" si="105"/>
        <v>#N/A</v>
      </c>
      <c r="CE179" s="96" t="b">
        <f t="shared" si="106"/>
        <v>1</v>
      </c>
      <c r="CF179" t="e">
        <f t="shared" si="107"/>
        <v>#DIV/0!</v>
      </c>
      <c r="CG179" t="e">
        <f t="shared" si="108"/>
        <v>#DIV/0!</v>
      </c>
      <c r="CH179" s="84" t="b">
        <f t="shared" si="109"/>
        <v>0</v>
      </c>
      <c r="CI179" t="str">
        <f t="shared" si="110"/>
        <v/>
      </c>
      <c r="CJ179" t="e">
        <f t="shared" si="111"/>
        <v>#DIV/0!</v>
      </c>
      <c r="CK179" t="b">
        <f t="shared" si="112"/>
        <v>1</v>
      </c>
      <c r="CL179" s="84" t="e">
        <f t="shared" si="113"/>
        <v>#DIV/0!</v>
      </c>
      <c r="CM179" t="e">
        <f t="shared" si="114"/>
        <v>#DIV/0!</v>
      </c>
      <c r="CN179" t="e">
        <f t="shared" si="115"/>
        <v>#DIV/0!</v>
      </c>
      <c r="CO179" s="84">
        <f t="shared" si="116"/>
        <v>-1</v>
      </c>
      <c r="CP179" t="b">
        <f t="shared" si="117"/>
        <v>1</v>
      </c>
      <c r="CQ179" s="96" t="b">
        <f t="shared" si="118"/>
        <v>1</v>
      </c>
      <c r="CR179" t="b">
        <f t="shared" si="119"/>
        <v>1</v>
      </c>
      <c r="CS179" t="b">
        <f t="shared" si="120"/>
        <v>1</v>
      </c>
      <c r="CT179" t="b">
        <f t="shared" si="121"/>
        <v>1</v>
      </c>
      <c r="CU179" t="b">
        <f t="shared" si="122"/>
        <v>1</v>
      </c>
      <c r="CV179" s="84" t="b">
        <f t="shared" si="123"/>
        <v>1</v>
      </c>
      <c r="CW179" t="b">
        <f t="shared" si="124"/>
        <v>1</v>
      </c>
      <c r="CX179" t="b">
        <f t="shared" si="125"/>
        <v>1</v>
      </c>
      <c r="CY179" t="b">
        <f t="shared" si="126"/>
        <v>1</v>
      </c>
      <c r="CZ179" t="b">
        <f t="shared" si="127"/>
        <v>1</v>
      </c>
      <c r="DA179" s="84">
        <f t="shared" si="128"/>
        <v>0</v>
      </c>
      <c r="DB179" t="e">
        <f t="shared" si="129"/>
        <v>#N/A</v>
      </c>
    </row>
    <row r="180" spans="1:106" ht="13.5" thickBot="1">
      <c r="A180" s="9">
        <v>932</v>
      </c>
      <c r="B180" s="3">
        <v>1</v>
      </c>
      <c r="C180" s="3" t="s">
        <v>2734</v>
      </c>
      <c r="D180" s="3" t="s">
        <v>12</v>
      </c>
      <c r="E180" s="3" t="s">
        <v>12</v>
      </c>
      <c r="F180" s="3">
        <v>119860.352</v>
      </c>
      <c r="G180" s="15">
        <v>425654.46899999998</v>
      </c>
      <c r="H180" s="35" t="str">
        <f t="shared" si="87"/>
        <v>ja</v>
      </c>
      <c r="I180" s="155" t="s">
        <v>2402</v>
      </c>
      <c r="J180" s="20" t="s">
        <v>456</v>
      </c>
      <c r="K180" s="97">
        <v>10000</v>
      </c>
      <c r="L180" s="28">
        <f t="shared" si="6"/>
        <v>0.24</v>
      </c>
      <c r="M180" s="28">
        <f t="shared" si="93"/>
        <v>0</v>
      </c>
      <c r="N180" s="56">
        <f t="shared" si="88"/>
        <v>0</v>
      </c>
      <c r="O180" s="33">
        <f t="shared" si="94"/>
        <v>116.279645841397</v>
      </c>
      <c r="P180" s="37">
        <f t="shared" si="89"/>
        <v>79.141601424278136</v>
      </c>
      <c r="Q180" s="9" t="s">
        <v>12</v>
      </c>
      <c r="R180" s="55" t="s">
        <v>12</v>
      </c>
      <c r="S180" s="55">
        <v>3.335</v>
      </c>
      <c r="T180" s="55">
        <v>3.5379999999999998</v>
      </c>
      <c r="U180" s="55">
        <v>3.7280000000000002</v>
      </c>
      <c r="V180" s="3">
        <v>3.8839999999999999</v>
      </c>
      <c r="W180" s="3">
        <v>4.0529999999999999</v>
      </c>
      <c r="X180" s="3" t="s">
        <v>12</v>
      </c>
      <c r="Y180" s="3">
        <v>4.3789999999999996</v>
      </c>
      <c r="Z180" s="15" t="s">
        <v>12</v>
      </c>
      <c r="AA180" s="10">
        <f t="shared" si="90"/>
        <v>4.0529999999999999</v>
      </c>
      <c r="AB180" s="9">
        <f t="shared" si="91"/>
        <v>0.32499999999999973</v>
      </c>
      <c r="AC180" s="10">
        <f t="shared" si="92"/>
        <v>0.32599999999999962</v>
      </c>
      <c r="AD180" s="9"/>
      <c r="AE180" s="55"/>
      <c r="AF180" s="55"/>
      <c r="AG180" s="55"/>
      <c r="AH180" s="55"/>
      <c r="AI180" s="3"/>
      <c r="AJ180" s="3"/>
      <c r="AK180" s="3"/>
      <c r="AL180" s="3"/>
      <c r="AM180" s="15"/>
      <c r="AN180" s="10"/>
      <c r="AO180" s="9"/>
      <c r="AP180" s="10"/>
      <c r="AQ180" s="9"/>
      <c r="AR180" s="55"/>
      <c r="AS180" s="55"/>
      <c r="AT180" s="55"/>
      <c r="AU180" s="55"/>
      <c r="AV180" s="3"/>
      <c r="AW180" s="3"/>
      <c r="AX180" s="3"/>
      <c r="AY180" s="3"/>
      <c r="AZ180" s="15"/>
      <c r="BA180" s="10"/>
      <c r="BB180" s="9"/>
      <c r="BC180" s="10"/>
      <c r="BD180" s="9"/>
      <c r="BE180" s="3"/>
      <c r="BF180" s="15"/>
      <c r="BG180" s="15"/>
      <c r="BH180" s="9"/>
      <c r="BI180" s="10"/>
      <c r="BJ180" s="9"/>
      <c r="BK180" s="3"/>
      <c r="BL180" s="15"/>
      <c r="BM180" s="15"/>
      <c r="BN180" s="9"/>
      <c r="BO180" s="10"/>
      <c r="BP180">
        <f t="shared" si="95"/>
        <v>0</v>
      </c>
      <c r="BQ180" s="93">
        <f t="shared" si="96"/>
        <v>0</v>
      </c>
      <c r="BR180" s="93">
        <f t="shared" si="97"/>
        <v>0</v>
      </c>
      <c r="BS180" s="93" t="e">
        <f>VLOOKUP(C180,'Koppeling locatie - aslocatie'!$A$2:$C$8139,2,FALSE)</f>
        <v>#N/A</v>
      </c>
      <c r="BT180" s="93" t="e">
        <f>VLOOKUP($BS180,aslocaties_v01!$C$3:$AA$349,MATCH($K$3/10,aslocaties_v01!$C$2:$X$2),FALSE)</f>
        <v>#N/A</v>
      </c>
      <c r="BU180" s="93" t="e">
        <f>VLOOKUP(BS180,aslocaties_v01!$C$3:$AA$349,MATCH($K$3,aslocaties_v01!$C$2:$X$2),FALSE)</f>
        <v>#N/A</v>
      </c>
      <c r="BV180" s="93" t="e">
        <f>VLOOKUP(BS180,aslocaties_v01!$C$3:$AA$349,MATCH($K$3*10,aslocaties_v01!$C$2:$X$2),FALSE)</f>
        <v>#N/A</v>
      </c>
      <c r="BW180" s="93" t="e">
        <f t="shared" si="98"/>
        <v>#N/A</v>
      </c>
      <c r="BX180" s="93" t="e">
        <f t="shared" si="99"/>
        <v>#N/A</v>
      </c>
      <c r="BY180" s="94">
        <f t="shared" si="100"/>
        <v>999</v>
      </c>
      <c r="BZ180" s="94">
        <f t="shared" si="101"/>
        <v>999</v>
      </c>
      <c r="CA180" s="94" t="e">
        <f t="shared" si="102"/>
        <v>#N/A</v>
      </c>
      <c r="CB180" t="e">
        <f t="shared" si="103"/>
        <v>#N/A</v>
      </c>
      <c r="CC180" s="58" t="e">
        <f t="shared" si="104"/>
        <v>#N/A</v>
      </c>
      <c r="CD180" s="95" t="e">
        <f t="shared" si="105"/>
        <v>#N/A</v>
      </c>
      <c r="CE180" s="96" t="b">
        <f t="shared" si="106"/>
        <v>1</v>
      </c>
      <c r="CF180" t="e">
        <f t="shared" si="107"/>
        <v>#DIV/0!</v>
      </c>
      <c r="CG180" t="e">
        <f t="shared" si="108"/>
        <v>#DIV/0!</v>
      </c>
      <c r="CH180" s="84" t="b">
        <f t="shared" si="109"/>
        <v>0</v>
      </c>
      <c r="CI180" t="str">
        <f t="shared" si="110"/>
        <v/>
      </c>
      <c r="CJ180" t="e">
        <f t="shared" si="111"/>
        <v>#DIV/0!</v>
      </c>
      <c r="CK180" t="b">
        <f t="shared" si="112"/>
        <v>1</v>
      </c>
      <c r="CL180" s="84" t="e">
        <f t="shared" si="113"/>
        <v>#DIV/0!</v>
      </c>
      <c r="CM180" t="e">
        <f t="shared" si="114"/>
        <v>#DIV/0!</v>
      </c>
      <c r="CN180" t="e">
        <f t="shared" si="115"/>
        <v>#DIV/0!</v>
      </c>
      <c r="CO180" s="84">
        <f t="shared" si="116"/>
        <v>-1</v>
      </c>
      <c r="CP180" t="b">
        <f t="shared" si="117"/>
        <v>1</v>
      </c>
      <c r="CQ180" s="96" t="b">
        <f t="shared" si="118"/>
        <v>1</v>
      </c>
      <c r="CR180" t="b">
        <f t="shared" si="119"/>
        <v>1</v>
      </c>
      <c r="CS180" t="b">
        <f t="shared" si="120"/>
        <v>1</v>
      </c>
      <c r="CT180" t="b">
        <f t="shared" si="121"/>
        <v>1</v>
      </c>
      <c r="CU180" t="b">
        <f t="shared" si="122"/>
        <v>1</v>
      </c>
      <c r="CV180" s="84" t="b">
        <f t="shared" si="123"/>
        <v>1</v>
      </c>
      <c r="CW180" t="b">
        <f t="shared" si="124"/>
        <v>1</v>
      </c>
      <c r="CX180" t="b">
        <f t="shared" si="125"/>
        <v>1</v>
      </c>
      <c r="CY180" t="b">
        <f t="shared" si="126"/>
        <v>1</v>
      </c>
      <c r="CZ180" t="b">
        <f t="shared" si="127"/>
        <v>1</v>
      </c>
      <c r="DA180" s="84">
        <f t="shared" si="128"/>
        <v>0</v>
      </c>
      <c r="DB180" t="e">
        <f t="shared" si="129"/>
        <v>#N/A</v>
      </c>
    </row>
    <row r="181" spans="1:106" ht="13.5" thickBot="1">
      <c r="A181" s="9">
        <v>933</v>
      </c>
      <c r="B181" s="3">
        <v>1</v>
      </c>
      <c r="C181" s="3" t="s">
        <v>2735</v>
      </c>
      <c r="D181" s="3" t="s">
        <v>12</v>
      </c>
      <c r="E181" s="3" t="s">
        <v>12</v>
      </c>
      <c r="F181" s="3">
        <v>119931.57799999999</v>
      </c>
      <c r="G181" s="15">
        <v>425688.96899999998</v>
      </c>
      <c r="H181" s="35" t="str">
        <f t="shared" si="87"/>
        <v>ja</v>
      </c>
      <c r="I181" s="155" t="s">
        <v>2402</v>
      </c>
      <c r="J181" s="20" t="s">
        <v>456</v>
      </c>
      <c r="K181" s="97">
        <v>10000</v>
      </c>
      <c r="L181" s="28">
        <f t="shared" si="6"/>
        <v>0.24</v>
      </c>
      <c r="M181" s="28">
        <f t="shared" si="93"/>
        <v>0</v>
      </c>
      <c r="N181" s="56">
        <f t="shared" si="88"/>
        <v>0</v>
      </c>
      <c r="O181" s="33">
        <f t="shared" si="94"/>
        <v>79.141601424278136</v>
      </c>
      <c r="P181" s="37">
        <f t="shared" si="89"/>
        <v>111.11207588737443</v>
      </c>
      <c r="Q181" s="9" t="s">
        <v>12</v>
      </c>
      <c r="R181" s="55" t="s">
        <v>12</v>
      </c>
      <c r="S181" s="55">
        <v>3.34</v>
      </c>
      <c r="T181" s="55">
        <v>3.544</v>
      </c>
      <c r="U181" s="55">
        <v>3.7330000000000001</v>
      </c>
      <c r="V181" s="3">
        <v>3.887</v>
      </c>
      <c r="W181" s="3">
        <v>4.0519999999999996</v>
      </c>
      <c r="X181" s="3" t="s">
        <v>12</v>
      </c>
      <c r="Y181" s="3">
        <v>4.3739999999999997</v>
      </c>
      <c r="Z181" s="15" t="s">
        <v>12</v>
      </c>
      <c r="AA181" s="10">
        <f t="shared" si="90"/>
        <v>4.0519999999999996</v>
      </c>
      <c r="AB181" s="9">
        <f t="shared" si="91"/>
        <v>0.31899999999999951</v>
      </c>
      <c r="AC181" s="10">
        <f t="shared" si="92"/>
        <v>0.32200000000000006</v>
      </c>
      <c r="AD181" s="9"/>
      <c r="AE181" s="55"/>
      <c r="AF181" s="55"/>
      <c r="AG181" s="55"/>
      <c r="AH181" s="55"/>
      <c r="AI181" s="3"/>
      <c r="AJ181" s="3"/>
      <c r="AK181" s="3"/>
      <c r="AL181" s="3"/>
      <c r="AM181" s="15"/>
      <c r="AN181" s="10"/>
      <c r="AO181" s="9"/>
      <c r="AP181" s="10"/>
      <c r="AQ181" s="9"/>
      <c r="AR181" s="55"/>
      <c r="AS181" s="55"/>
      <c r="AT181" s="55"/>
      <c r="AU181" s="55"/>
      <c r="AV181" s="3"/>
      <c r="AW181" s="3"/>
      <c r="AX181" s="3"/>
      <c r="AY181" s="3"/>
      <c r="AZ181" s="15"/>
      <c r="BA181" s="10"/>
      <c r="BB181" s="9"/>
      <c r="BC181" s="10"/>
      <c r="BD181" s="9"/>
      <c r="BE181" s="3"/>
      <c r="BF181" s="15"/>
      <c r="BG181" s="15"/>
      <c r="BH181" s="9"/>
      <c r="BI181" s="10"/>
      <c r="BJ181" s="9"/>
      <c r="BK181" s="3"/>
      <c r="BL181" s="15"/>
      <c r="BM181" s="15"/>
      <c r="BN181" s="9"/>
      <c r="BO181" s="10"/>
      <c r="BP181">
        <f t="shared" si="95"/>
        <v>0</v>
      </c>
      <c r="BQ181" s="93">
        <f t="shared" si="96"/>
        <v>0</v>
      </c>
      <c r="BR181" s="93">
        <f t="shared" si="97"/>
        <v>0</v>
      </c>
      <c r="BS181" s="93" t="e">
        <f>VLOOKUP(C181,'Koppeling locatie - aslocatie'!$A$2:$C$8139,2,FALSE)</f>
        <v>#N/A</v>
      </c>
      <c r="BT181" s="93" t="e">
        <f>VLOOKUP($BS181,aslocaties_v01!$C$3:$AA$349,MATCH($K$3/10,aslocaties_v01!$C$2:$X$2),FALSE)</f>
        <v>#N/A</v>
      </c>
      <c r="BU181" s="93" t="e">
        <f>VLOOKUP(BS181,aslocaties_v01!$C$3:$AA$349,MATCH($K$3,aslocaties_v01!$C$2:$X$2),FALSE)</f>
        <v>#N/A</v>
      </c>
      <c r="BV181" s="93" t="e">
        <f>VLOOKUP(BS181,aslocaties_v01!$C$3:$AA$349,MATCH($K$3*10,aslocaties_v01!$C$2:$X$2),FALSE)</f>
        <v>#N/A</v>
      </c>
      <c r="BW181" s="93" t="e">
        <f t="shared" si="98"/>
        <v>#N/A</v>
      </c>
      <c r="BX181" s="93" t="e">
        <f t="shared" si="99"/>
        <v>#N/A</v>
      </c>
      <c r="BY181" s="94">
        <f t="shared" si="100"/>
        <v>999</v>
      </c>
      <c r="BZ181" s="94">
        <f t="shared" si="101"/>
        <v>999</v>
      </c>
      <c r="CA181" s="94" t="e">
        <f t="shared" si="102"/>
        <v>#N/A</v>
      </c>
      <c r="CB181" t="e">
        <f t="shared" si="103"/>
        <v>#N/A</v>
      </c>
      <c r="CC181" s="58" t="e">
        <f t="shared" si="104"/>
        <v>#N/A</v>
      </c>
      <c r="CD181" s="95" t="e">
        <f t="shared" si="105"/>
        <v>#N/A</v>
      </c>
      <c r="CE181" s="96" t="b">
        <f t="shared" si="106"/>
        <v>1</v>
      </c>
      <c r="CF181" t="e">
        <f t="shared" si="107"/>
        <v>#DIV/0!</v>
      </c>
      <c r="CG181" t="e">
        <f t="shared" si="108"/>
        <v>#DIV/0!</v>
      </c>
      <c r="CH181" s="84" t="b">
        <f t="shared" si="109"/>
        <v>0</v>
      </c>
      <c r="CI181" t="str">
        <f t="shared" si="110"/>
        <v/>
      </c>
      <c r="CJ181" t="e">
        <f t="shared" si="111"/>
        <v>#DIV/0!</v>
      </c>
      <c r="CK181" t="b">
        <f t="shared" si="112"/>
        <v>1</v>
      </c>
      <c r="CL181" s="84" t="e">
        <f t="shared" si="113"/>
        <v>#DIV/0!</v>
      </c>
      <c r="CM181" t="e">
        <f t="shared" si="114"/>
        <v>#DIV/0!</v>
      </c>
      <c r="CN181" t="e">
        <f t="shared" si="115"/>
        <v>#DIV/0!</v>
      </c>
      <c r="CO181" s="84">
        <f t="shared" si="116"/>
        <v>-1</v>
      </c>
      <c r="CP181" t="b">
        <f t="shared" si="117"/>
        <v>1</v>
      </c>
      <c r="CQ181" s="96" t="b">
        <f t="shared" si="118"/>
        <v>1</v>
      </c>
      <c r="CR181" t="b">
        <f t="shared" si="119"/>
        <v>1</v>
      </c>
      <c r="CS181" t="b">
        <f t="shared" si="120"/>
        <v>1</v>
      </c>
      <c r="CT181" t="b">
        <f t="shared" si="121"/>
        <v>1</v>
      </c>
      <c r="CU181" t="b">
        <f t="shared" si="122"/>
        <v>1</v>
      </c>
      <c r="CV181" s="84" t="b">
        <f t="shared" si="123"/>
        <v>1</v>
      </c>
      <c r="CW181" t="b">
        <f t="shared" si="124"/>
        <v>1</v>
      </c>
      <c r="CX181" t="b">
        <f t="shared" si="125"/>
        <v>1</v>
      </c>
      <c r="CY181" t="b">
        <f t="shared" si="126"/>
        <v>1</v>
      </c>
      <c r="CZ181" t="b">
        <f t="shared" si="127"/>
        <v>1</v>
      </c>
      <c r="DA181" s="84">
        <f t="shared" si="128"/>
        <v>0</v>
      </c>
      <c r="DB181" t="e">
        <f t="shared" si="129"/>
        <v>#N/A</v>
      </c>
    </row>
    <row r="182" spans="1:106" ht="13.5" thickBot="1">
      <c r="A182" s="9">
        <v>934</v>
      </c>
      <c r="B182" s="3">
        <v>1</v>
      </c>
      <c r="C182" s="3" t="s">
        <v>2736</v>
      </c>
      <c r="D182" s="3" t="s">
        <v>12</v>
      </c>
      <c r="E182" s="3" t="s">
        <v>12</v>
      </c>
      <c r="F182" s="3">
        <v>120041.086</v>
      </c>
      <c r="G182" s="15">
        <v>425707.78100000002</v>
      </c>
      <c r="H182" s="35" t="str">
        <f t="shared" si="87"/>
        <v>ja</v>
      </c>
      <c r="I182" s="155" t="s">
        <v>2402</v>
      </c>
      <c r="J182" s="20" t="s">
        <v>456</v>
      </c>
      <c r="K182" s="97">
        <v>10000</v>
      </c>
      <c r="L182" s="28">
        <f t="shared" si="6"/>
        <v>0.24</v>
      </c>
      <c r="M182" s="28">
        <f t="shared" si="93"/>
        <v>0</v>
      </c>
      <c r="N182" s="56">
        <f t="shared" si="88"/>
        <v>0</v>
      </c>
      <c r="O182" s="33">
        <f t="shared" si="94"/>
        <v>111.11207588737443</v>
      </c>
      <c r="P182" s="37">
        <f t="shared" si="89"/>
        <v>8809.7200140718414</v>
      </c>
      <c r="Q182" s="9" t="s">
        <v>12</v>
      </c>
      <c r="R182" s="55" t="s">
        <v>12</v>
      </c>
      <c r="S182" s="55">
        <v>3.3809999999999998</v>
      </c>
      <c r="T182" s="55">
        <v>3.589</v>
      </c>
      <c r="U182" s="55">
        <v>3.786</v>
      </c>
      <c r="V182" s="3">
        <v>3.9489999999999998</v>
      </c>
      <c r="W182" s="3">
        <v>4.12</v>
      </c>
      <c r="X182" s="3" t="s">
        <v>12</v>
      </c>
      <c r="Y182" s="3">
        <v>4.4269999999999996</v>
      </c>
      <c r="Z182" s="15" t="s">
        <v>12</v>
      </c>
      <c r="AA182" s="10">
        <f t="shared" si="90"/>
        <v>4.12</v>
      </c>
      <c r="AB182" s="9">
        <f t="shared" si="91"/>
        <v>0.33400000000000007</v>
      </c>
      <c r="AC182" s="10">
        <f t="shared" si="92"/>
        <v>0.3069999999999995</v>
      </c>
      <c r="AD182" s="9"/>
      <c r="AE182" s="55"/>
      <c r="AF182" s="55"/>
      <c r="AG182" s="55"/>
      <c r="AH182" s="55"/>
      <c r="AI182" s="3"/>
      <c r="AJ182" s="3"/>
      <c r="AK182" s="3"/>
      <c r="AL182" s="3"/>
      <c r="AM182" s="15"/>
      <c r="AN182" s="10"/>
      <c r="AO182" s="9"/>
      <c r="AP182" s="10"/>
      <c r="AQ182" s="9"/>
      <c r="AR182" s="55"/>
      <c r="AS182" s="55"/>
      <c r="AT182" s="55"/>
      <c r="AU182" s="55"/>
      <c r="AV182" s="3"/>
      <c r="AW182" s="3"/>
      <c r="AX182" s="3"/>
      <c r="AY182" s="3"/>
      <c r="AZ182" s="15"/>
      <c r="BA182" s="10"/>
      <c r="BB182" s="9"/>
      <c r="BC182" s="10"/>
      <c r="BD182" s="9"/>
      <c r="BE182" s="3"/>
      <c r="BF182" s="15"/>
      <c r="BG182" s="15"/>
      <c r="BH182" s="9"/>
      <c r="BI182" s="10"/>
      <c r="BJ182" s="9"/>
      <c r="BK182" s="3"/>
      <c r="BL182" s="15"/>
      <c r="BM182" s="15"/>
      <c r="BN182" s="9"/>
      <c r="BO182" s="10"/>
      <c r="BP182">
        <f t="shared" si="95"/>
        <v>0</v>
      </c>
      <c r="BQ182" s="93">
        <f t="shared" si="96"/>
        <v>0</v>
      </c>
      <c r="BR182" s="93">
        <f t="shared" si="97"/>
        <v>0</v>
      </c>
      <c r="BS182" s="93" t="e">
        <f>VLOOKUP(C182,'Koppeling locatie - aslocatie'!$A$2:$C$8139,2,FALSE)</f>
        <v>#N/A</v>
      </c>
      <c r="BT182" s="93" t="e">
        <f>VLOOKUP($BS182,aslocaties_v01!$C$3:$AA$349,MATCH($K$3/10,aslocaties_v01!$C$2:$X$2),FALSE)</f>
        <v>#N/A</v>
      </c>
      <c r="BU182" s="93" t="e">
        <f>VLOOKUP(BS182,aslocaties_v01!$C$3:$AA$349,MATCH($K$3,aslocaties_v01!$C$2:$X$2),FALSE)</f>
        <v>#N/A</v>
      </c>
      <c r="BV182" s="93" t="e">
        <f>VLOOKUP(BS182,aslocaties_v01!$C$3:$AA$349,MATCH($K$3*10,aslocaties_v01!$C$2:$X$2),FALSE)</f>
        <v>#N/A</v>
      </c>
      <c r="BW182" s="93" t="e">
        <f t="shared" si="98"/>
        <v>#N/A</v>
      </c>
      <c r="BX182" s="93" t="e">
        <f t="shared" si="99"/>
        <v>#N/A</v>
      </c>
      <c r="BY182" s="94">
        <f t="shared" si="100"/>
        <v>999</v>
      </c>
      <c r="BZ182" s="94">
        <f t="shared" si="101"/>
        <v>999</v>
      </c>
      <c r="CA182" s="94" t="e">
        <f t="shared" si="102"/>
        <v>#N/A</v>
      </c>
      <c r="CB182" t="e">
        <f t="shared" si="103"/>
        <v>#N/A</v>
      </c>
      <c r="CC182" s="58" t="e">
        <f t="shared" si="104"/>
        <v>#N/A</v>
      </c>
      <c r="CD182" s="95" t="e">
        <f t="shared" si="105"/>
        <v>#N/A</v>
      </c>
      <c r="CE182" s="96" t="b">
        <f t="shared" si="106"/>
        <v>1</v>
      </c>
      <c r="CF182" t="e">
        <f t="shared" si="107"/>
        <v>#DIV/0!</v>
      </c>
      <c r="CG182" t="e">
        <f t="shared" si="108"/>
        <v>#DIV/0!</v>
      </c>
      <c r="CH182" s="84" t="b">
        <f t="shared" si="109"/>
        <v>0</v>
      </c>
      <c r="CI182" t="str">
        <f t="shared" si="110"/>
        <v/>
      </c>
      <c r="CJ182" t="e">
        <f t="shared" si="111"/>
        <v>#DIV/0!</v>
      </c>
      <c r="CK182" t="b">
        <f t="shared" si="112"/>
        <v>1</v>
      </c>
      <c r="CL182" s="84" t="e">
        <f t="shared" si="113"/>
        <v>#DIV/0!</v>
      </c>
      <c r="CM182" t="e">
        <f t="shared" si="114"/>
        <v>#DIV/0!</v>
      </c>
      <c r="CN182" t="e">
        <f t="shared" si="115"/>
        <v>#DIV/0!</v>
      </c>
      <c r="CO182" s="84">
        <f t="shared" si="116"/>
        <v>-1</v>
      </c>
      <c r="CP182" t="b">
        <f t="shared" si="117"/>
        <v>1</v>
      </c>
      <c r="CQ182" s="96" t="b">
        <f t="shared" si="118"/>
        <v>1</v>
      </c>
      <c r="CR182" t="b">
        <f t="shared" si="119"/>
        <v>1</v>
      </c>
      <c r="CS182" t="b">
        <f t="shared" si="120"/>
        <v>1</v>
      </c>
      <c r="CT182" t="b">
        <f t="shared" si="121"/>
        <v>1</v>
      </c>
      <c r="CU182" t="b">
        <f t="shared" si="122"/>
        <v>1</v>
      </c>
      <c r="CV182" s="84" t="b">
        <f t="shared" si="123"/>
        <v>1</v>
      </c>
      <c r="CW182" t="b">
        <f t="shared" si="124"/>
        <v>1</v>
      </c>
      <c r="CX182" t="b">
        <f t="shared" si="125"/>
        <v>1</v>
      </c>
      <c r="CY182" t="b">
        <f t="shared" si="126"/>
        <v>1</v>
      </c>
      <c r="CZ182" t="b">
        <f t="shared" si="127"/>
        <v>1</v>
      </c>
      <c r="DA182" s="84">
        <f t="shared" si="128"/>
        <v>0</v>
      </c>
      <c r="DB182" t="e">
        <f t="shared" si="129"/>
        <v>#N/A</v>
      </c>
    </row>
    <row r="183" spans="1:106" ht="13.5" thickBot="1">
      <c r="A183" s="9">
        <v>935</v>
      </c>
      <c r="B183" s="3">
        <v>1</v>
      </c>
      <c r="C183" s="3" t="s">
        <v>2737</v>
      </c>
      <c r="D183" s="3" t="s">
        <v>12</v>
      </c>
      <c r="E183" s="3" t="s">
        <v>12</v>
      </c>
      <c r="F183" s="3">
        <v>111242.219</v>
      </c>
      <c r="G183" s="15">
        <v>426144.93800000002</v>
      </c>
      <c r="H183" s="35" t="str">
        <f t="shared" si="87"/>
        <v>ja</v>
      </c>
      <c r="I183" s="155" t="s">
        <v>2402</v>
      </c>
      <c r="J183" s="20" t="s">
        <v>456</v>
      </c>
      <c r="K183" s="97">
        <v>10000</v>
      </c>
      <c r="L183" s="28">
        <f t="shared" si="6"/>
        <v>0.24</v>
      </c>
      <c r="M183" s="28">
        <f t="shared" si="93"/>
        <v>0</v>
      </c>
      <c r="N183" s="56">
        <f t="shared" si="88"/>
        <v>0</v>
      </c>
      <c r="O183" s="33">
        <f t="shared" si="94"/>
        <v>8809.7200140718414</v>
      </c>
      <c r="P183" s="37">
        <f t="shared" si="89"/>
        <v>136.58711780032809</v>
      </c>
      <c r="Q183" s="9" t="s">
        <v>12</v>
      </c>
      <c r="R183" s="55" t="s">
        <v>12</v>
      </c>
      <c r="S183" s="55">
        <v>2.7959999999999998</v>
      </c>
      <c r="T183" s="55">
        <v>2.911</v>
      </c>
      <c r="U183" s="55">
        <v>3.0369999999999999</v>
      </c>
      <c r="V183" s="3">
        <v>3.1749999999999998</v>
      </c>
      <c r="W183" s="3">
        <v>3.3460000000000001</v>
      </c>
      <c r="X183" s="3" t="s">
        <v>12</v>
      </c>
      <c r="Y183" s="3">
        <v>3.7160000000000002</v>
      </c>
      <c r="Z183" s="15" t="s">
        <v>12</v>
      </c>
      <c r="AA183" s="10">
        <f t="shared" si="90"/>
        <v>3.3460000000000001</v>
      </c>
      <c r="AB183" s="9">
        <f t="shared" si="91"/>
        <v>0.30900000000000016</v>
      </c>
      <c r="AC183" s="10">
        <f t="shared" si="92"/>
        <v>0.37000000000000011</v>
      </c>
      <c r="AD183" s="9"/>
      <c r="AE183" s="55"/>
      <c r="AF183" s="55"/>
      <c r="AG183" s="55"/>
      <c r="AH183" s="55"/>
      <c r="AI183" s="3"/>
      <c r="AJ183" s="3"/>
      <c r="AK183" s="3"/>
      <c r="AL183" s="3"/>
      <c r="AM183" s="15"/>
      <c r="AN183" s="10"/>
      <c r="AO183" s="9"/>
      <c r="AP183" s="10"/>
      <c r="AQ183" s="9"/>
      <c r="AR183" s="55"/>
      <c r="AS183" s="55"/>
      <c r="AT183" s="55"/>
      <c r="AU183" s="55"/>
      <c r="AV183" s="3"/>
      <c r="AW183" s="3"/>
      <c r="AX183" s="3"/>
      <c r="AY183" s="3"/>
      <c r="AZ183" s="15"/>
      <c r="BA183" s="10"/>
      <c r="BB183" s="9"/>
      <c r="BC183" s="10"/>
      <c r="BD183" s="9"/>
      <c r="BE183" s="3"/>
      <c r="BF183" s="15"/>
      <c r="BG183" s="15"/>
      <c r="BH183" s="9"/>
      <c r="BI183" s="10"/>
      <c r="BJ183" s="9"/>
      <c r="BK183" s="3"/>
      <c r="BL183" s="15"/>
      <c r="BM183" s="15"/>
      <c r="BN183" s="9"/>
      <c r="BO183" s="10"/>
      <c r="BP183">
        <f t="shared" si="95"/>
        <v>0</v>
      </c>
      <c r="BQ183" s="93">
        <f t="shared" si="96"/>
        <v>0</v>
      </c>
      <c r="BR183" s="93">
        <f t="shared" si="97"/>
        <v>0</v>
      </c>
      <c r="BS183" s="93" t="e">
        <f>VLOOKUP(C183,'Koppeling locatie - aslocatie'!$A$2:$C$8139,2,FALSE)</f>
        <v>#N/A</v>
      </c>
      <c r="BT183" s="93" t="e">
        <f>VLOOKUP($BS183,aslocaties_v01!$C$3:$AA$349,MATCH($K$3/10,aslocaties_v01!$C$2:$X$2),FALSE)</f>
        <v>#N/A</v>
      </c>
      <c r="BU183" s="93" t="e">
        <f>VLOOKUP(BS183,aslocaties_v01!$C$3:$AA$349,MATCH($K$3,aslocaties_v01!$C$2:$X$2),FALSE)</f>
        <v>#N/A</v>
      </c>
      <c r="BV183" s="93" t="e">
        <f>VLOOKUP(BS183,aslocaties_v01!$C$3:$AA$349,MATCH($K$3*10,aslocaties_v01!$C$2:$X$2),FALSE)</f>
        <v>#N/A</v>
      </c>
      <c r="BW183" s="93" t="e">
        <f t="shared" si="98"/>
        <v>#N/A</v>
      </c>
      <c r="BX183" s="93" t="e">
        <f t="shared" si="99"/>
        <v>#N/A</v>
      </c>
      <c r="BY183" s="94">
        <f t="shared" si="100"/>
        <v>999</v>
      </c>
      <c r="BZ183" s="94">
        <f t="shared" si="101"/>
        <v>999</v>
      </c>
      <c r="CA183" s="94" t="e">
        <f t="shared" si="102"/>
        <v>#N/A</v>
      </c>
      <c r="CB183" t="e">
        <f t="shared" si="103"/>
        <v>#N/A</v>
      </c>
      <c r="CC183" s="58" t="e">
        <f t="shared" si="104"/>
        <v>#N/A</v>
      </c>
      <c r="CD183" s="95" t="e">
        <f t="shared" si="105"/>
        <v>#N/A</v>
      </c>
      <c r="CE183" s="96" t="b">
        <f t="shared" si="106"/>
        <v>1</v>
      </c>
      <c r="CF183" t="e">
        <f t="shared" si="107"/>
        <v>#DIV/0!</v>
      </c>
      <c r="CG183" t="e">
        <f t="shared" si="108"/>
        <v>#DIV/0!</v>
      </c>
      <c r="CH183" s="84" t="b">
        <f t="shared" si="109"/>
        <v>0</v>
      </c>
      <c r="CI183" t="str">
        <f t="shared" si="110"/>
        <v/>
      </c>
      <c r="CJ183" t="e">
        <f t="shared" si="111"/>
        <v>#DIV/0!</v>
      </c>
      <c r="CK183" t="b">
        <f t="shared" si="112"/>
        <v>1</v>
      </c>
      <c r="CL183" s="84" t="e">
        <f t="shared" si="113"/>
        <v>#DIV/0!</v>
      </c>
      <c r="CM183" t="e">
        <f t="shared" si="114"/>
        <v>#DIV/0!</v>
      </c>
      <c r="CN183" t="e">
        <f t="shared" si="115"/>
        <v>#DIV/0!</v>
      </c>
      <c r="CO183" s="84">
        <f t="shared" si="116"/>
        <v>-1</v>
      </c>
      <c r="CP183" t="b">
        <f t="shared" si="117"/>
        <v>1</v>
      </c>
      <c r="CQ183" s="96" t="b">
        <f t="shared" si="118"/>
        <v>1</v>
      </c>
      <c r="CR183" t="b">
        <f t="shared" si="119"/>
        <v>1</v>
      </c>
      <c r="CS183" t="b">
        <f t="shared" si="120"/>
        <v>1</v>
      </c>
      <c r="CT183" t="b">
        <f t="shared" si="121"/>
        <v>1</v>
      </c>
      <c r="CU183" t="b">
        <f t="shared" si="122"/>
        <v>1</v>
      </c>
      <c r="CV183" s="84" t="b">
        <f t="shared" si="123"/>
        <v>1</v>
      </c>
      <c r="CW183" t="b">
        <f t="shared" si="124"/>
        <v>1</v>
      </c>
      <c r="CX183" t="b">
        <f t="shared" si="125"/>
        <v>1</v>
      </c>
      <c r="CY183" t="b">
        <f t="shared" si="126"/>
        <v>1</v>
      </c>
      <c r="CZ183" t="b">
        <f t="shared" si="127"/>
        <v>1</v>
      </c>
      <c r="DA183" s="84">
        <f t="shared" si="128"/>
        <v>0</v>
      </c>
      <c r="DB183" t="e">
        <f t="shared" si="129"/>
        <v>#N/A</v>
      </c>
    </row>
    <row r="184" spans="1:106" ht="13.5" thickBot="1">
      <c r="A184" s="9">
        <v>936</v>
      </c>
      <c r="B184" s="3">
        <v>1</v>
      </c>
      <c r="C184" s="3" t="s">
        <v>2738</v>
      </c>
      <c r="D184" s="3" t="s">
        <v>12</v>
      </c>
      <c r="E184" s="3" t="s">
        <v>12</v>
      </c>
      <c r="F184" s="3">
        <v>111362.734</v>
      </c>
      <c r="G184" s="15">
        <v>426080.65600000002</v>
      </c>
      <c r="H184" s="35" t="str">
        <f t="shared" si="87"/>
        <v>ja</v>
      </c>
      <c r="I184" s="155" t="s">
        <v>2402</v>
      </c>
      <c r="J184" s="20" t="s">
        <v>456</v>
      </c>
      <c r="K184" s="97">
        <v>10000</v>
      </c>
      <c r="L184" s="28">
        <f t="shared" si="6"/>
        <v>0.24</v>
      </c>
      <c r="M184" s="28">
        <f t="shared" si="93"/>
        <v>0</v>
      </c>
      <c r="N184" s="56">
        <f t="shared" si="88"/>
        <v>0</v>
      </c>
      <c r="O184" s="33">
        <f t="shared" si="94"/>
        <v>136.58711780032809</v>
      </c>
      <c r="P184" s="37">
        <f t="shared" si="89"/>
        <v>87.967700646335288</v>
      </c>
      <c r="Q184" s="9" t="s">
        <v>12</v>
      </c>
      <c r="R184" s="55" t="s">
        <v>12</v>
      </c>
      <c r="S184" s="55">
        <v>2.7970000000000002</v>
      </c>
      <c r="T184" s="55">
        <v>2.9119999999999999</v>
      </c>
      <c r="U184" s="55">
        <v>3.0379999999999998</v>
      </c>
      <c r="V184" s="3">
        <v>3.1760000000000002</v>
      </c>
      <c r="W184" s="3">
        <v>3.347</v>
      </c>
      <c r="X184" s="3" t="s">
        <v>12</v>
      </c>
      <c r="Y184" s="3">
        <v>3.718</v>
      </c>
      <c r="Z184" s="15" t="s">
        <v>12</v>
      </c>
      <c r="AA184" s="10">
        <f t="shared" si="90"/>
        <v>3.347</v>
      </c>
      <c r="AB184" s="9">
        <f t="shared" si="91"/>
        <v>0.30900000000000016</v>
      </c>
      <c r="AC184" s="10">
        <f t="shared" si="92"/>
        <v>0.371</v>
      </c>
      <c r="AD184" s="9"/>
      <c r="AE184" s="55"/>
      <c r="AF184" s="55"/>
      <c r="AG184" s="55"/>
      <c r="AH184" s="55"/>
      <c r="AI184" s="3"/>
      <c r="AJ184" s="3"/>
      <c r="AK184" s="3"/>
      <c r="AL184" s="3"/>
      <c r="AM184" s="15"/>
      <c r="AN184" s="10"/>
      <c r="AO184" s="9"/>
      <c r="AP184" s="10"/>
      <c r="AQ184" s="9"/>
      <c r="AR184" s="55"/>
      <c r="AS184" s="55"/>
      <c r="AT184" s="55"/>
      <c r="AU184" s="55"/>
      <c r="AV184" s="3"/>
      <c r="AW184" s="3"/>
      <c r="AX184" s="3"/>
      <c r="AY184" s="3"/>
      <c r="AZ184" s="15"/>
      <c r="BA184" s="10"/>
      <c r="BB184" s="9"/>
      <c r="BC184" s="10"/>
      <c r="BD184" s="9"/>
      <c r="BE184" s="3"/>
      <c r="BF184" s="15"/>
      <c r="BG184" s="15"/>
      <c r="BH184" s="9"/>
      <c r="BI184" s="10"/>
      <c r="BJ184" s="9"/>
      <c r="BK184" s="3"/>
      <c r="BL184" s="15"/>
      <c r="BM184" s="15"/>
      <c r="BN184" s="9"/>
      <c r="BO184" s="10"/>
      <c r="BP184">
        <f t="shared" si="95"/>
        <v>0</v>
      </c>
      <c r="BQ184" s="93">
        <f t="shared" si="96"/>
        <v>0</v>
      </c>
      <c r="BR184" s="93">
        <f t="shared" si="97"/>
        <v>0</v>
      </c>
      <c r="BS184" s="93" t="e">
        <f>VLOOKUP(C184,'Koppeling locatie - aslocatie'!$A$2:$C$8139,2,FALSE)</f>
        <v>#N/A</v>
      </c>
      <c r="BT184" s="93" t="e">
        <f>VLOOKUP($BS184,aslocaties_v01!$C$3:$AA$349,MATCH($K$3/10,aslocaties_v01!$C$2:$X$2),FALSE)</f>
        <v>#N/A</v>
      </c>
      <c r="BU184" s="93" t="e">
        <f>VLOOKUP(BS184,aslocaties_v01!$C$3:$AA$349,MATCH($K$3,aslocaties_v01!$C$2:$X$2),FALSE)</f>
        <v>#N/A</v>
      </c>
      <c r="BV184" s="93" t="e">
        <f>VLOOKUP(BS184,aslocaties_v01!$C$3:$AA$349,MATCH($K$3*10,aslocaties_v01!$C$2:$X$2),FALSE)</f>
        <v>#N/A</v>
      </c>
      <c r="BW184" s="93" t="e">
        <f t="shared" si="98"/>
        <v>#N/A</v>
      </c>
      <c r="BX184" s="93" t="e">
        <f t="shared" si="99"/>
        <v>#N/A</v>
      </c>
      <c r="BY184" s="94">
        <f t="shared" si="100"/>
        <v>999</v>
      </c>
      <c r="BZ184" s="94">
        <f t="shared" si="101"/>
        <v>999</v>
      </c>
      <c r="CA184" s="94" t="e">
        <f t="shared" si="102"/>
        <v>#N/A</v>
      </c>
      <c r="CB184" t="e">
        <f t="shared" si="103"/>
        <v>#N/A</v>
      </c>
      <c r="CC184" s="58" t="e">
        <f t="shared" si="104"/>
        <v>#N/A</v>
      </c>
      <c r="CD184" s="95" t="e">
        <f t="shared" si="105"/>
        <v>#N/A</v>
      </c>
      <c r="CE184" s="96" t="b">
        <f t="shared" si="106"/>
        <v>1</v>
      </c>
      <c r="CF184" t="e">
        <f t="shared" si="107"/>
        <v>#DIV/0!</v>
      </c>
      <c r="CG184" t="e">
        <f t="shared" si="108"/>
        <v>#DIV/0!</v>
      </c>
      <c r="CH184" s="84" t="b">
        <f t="shared" si="109"/>
        <v>0</v>
      </c>
      <c r="CI184" t="str">
        <f t="shared" si="110"/>
        <v/>
      </c>
      <c r="CJ184" t="e">
        <f t="shared" si="111"/>
        <v>#DIV/0!</v>
      </c>
      <c r="CK184" t="b">
        <f t="shared" si="112"/>
        <v>1</v>
      </c>
      <c r="CL184" s="84" t="e">
        <f t="shared" si="113"/>
        <v>#DIV/0!</v>
      </c>
      <c r="CM184" t="e">
        <f t="shared" si="114"/>
        <v>#DIV/0!</v>
      </c>
      <c r="CN184" t="e">
        <f t="shared" si="115"/>
        <v>#DIV/0!</v>
      </c>
      <c r="CO184" s="84">
        <f t="shared" si="116"/>
        <v>-1</v>
      </c>
      <c r="CP184" t="b">
        <f t="shared" si="117"/>
        <v>1</v>
      </c>
      <c r="CQ184" s="96" t="b">
        <f t="shared" si="118"/>
        <v>1</v>
      </c>
      <c r="CR184" t="b">
        <f t="shared" si="119"/>
        <v>1</v>
      </c>
      <c r="CS184" t="b">
        <f t="shared" si="120"/>
        <v>1</v>
      </c>
      <c r="CT184" t="b">
        <f t="shared" si="121"/>
        <v>1</v>
      </c>
      <c r="CU184" t="b">
        <f t="shared" si="122"/>
        <v>1</v>
      </c>
      <c r="CV184" s="84" t="b">
        <f t="shared" si="123"/>
        <v>1</v>
      </c>
      <c r="CW184" t="b">
        <f t="shared" si="124"/>
        <v>1</v>
      </c>
      <c r="CX184" t="b">
        <f t="shared" si="125"/>
        <v>1</v>
      </c>
      <c r="CY184" t="b">
        <f t="shared" si="126"/>
        <v>1</v>
      </c>
      <c r="CZ184" t="b">
        <f t="shared" si="127"/>
        <v>1</v>
      </c>
      <c r="DA184" s="84">
        <f t="shared" si="128"/>
        <v>0</v>
      </c>
      <c r="DB184" t="e">
        <f t="shared" si="129"/>
        <v>#N/A</v>
      </c>
    </row>
    <row r="185" spans="1:106" ht="13.5" thickBot="1">
      <c r="A185" s="9">
        <v>937</v>
      </c>
      <c r="B185" s="3">
        <v>1</v>
      </c>
      <c r="C185" s="3" t="s">
        <v>2739</v>
      </c>
      <c r="D185" s="3" t="s">
        <v>12</v>
      </c>
      <c r="E185" s="3" t="s">
        <v>12</v>
      </c>
      <c r="F185" s="3">
        <v>111445.023</v>
      </c>
      <c r="G185" s="15">
        <v>426049.56199999998</v>
      </c>
      <c r="H185" s="35" t="str">
        <f t="shared" si="87"/>
        <v>ja</v>
      </c>
      <c r="I185" s="155" t="s">
        <v>2402</v>
      </c>
      <c r="J185" s="20" t="s">
        <v>456</v>
      </c>
      <c r="K185" s="97">
        <v>10000</v>
      </c>
      <c r="L185" s="28">
        <f t="shared" si="6"/>
        <v>0.24</v>
      </c>
      <c r="M185" s="28">
        <f t="shared" si="93"/>
        <v>0</v>
      </c>
      <c r="N185" s="56">
        <f t="shared" si="88"/>
        <v>0</v>
      </c>
      <c r="O185" s="33">
        <f t="shared" si="94"/>
        <v>87.967700646335288</v>
      </c>
      <c r="P185" s="37">
        <f t="shared" si="89"/>
        <v>88.629908834407786</v>
      </c>
      <c r="Q185" s="9" t="s">
        <v>12</v>
      </c>
      <c r="R185" s="55" t="s">
        <v>12</v>
      </c>
      <c r="S185" s="55">
        <v>2.7970000000000002</v>
      </c>
      <c r="T185" s="55">
        <v>2.911</v>
      </c>
      <c r="U185" s="55">
        <v>3.0390000000000001</v>
      </c>
      <c r="V185" s="3">
        <v>3.177</v>
      </c>
      <c r="W185" s="3">
        <v>3.3479999999999999</v>
      </c>
      <c r="X185" s="3" t="s">
        <v>12</v>
      </c>
      <c r="Y185" s="3">
        <v>3.7189999999999999</v>
      </c>
      <c r="Z185" s="15" t="s">
        <v>12</v>
      </c>
      <c r="AA185" s="10">
        <f t="shared" si="90"/>
        <v>3.3479999999999999</v>
      </c>
      <c r="AB185" s="9">
        <f t="shared" si="91"/>
        <v>0.30899999999999972</v>
      </c>
      <c r="AC185" s="10">
        <f t="shared" si="92"/>
        <v>0.371</v>
      </c>
      <c r="AD185" s="9"/>
      <c r="AE185" s="55"/>
      <c r="AF185" s="55"/>
      <c r="AG185" s="55"/>
      <c r="AH185" s="55"/>
      <c r="AI185" s="3"/>
      <c r="AJ185" s="3"/>
      <c r="AK185" s="3"/>
      <c r="AL185" s="3"/>
      <c r="AM185" s="15"/>
      <c r="AN185" s="10"/>
      <c r="AO185" s="9"/>
      <c r="AP185" s="10"/>
      <c r="AQ185" s="9"/>
      <c r="AR185" s="55"/>
      <c r="AS185" s="55"/>
      <c r="AT185" s="55"/>
      <c r="AU185" s="55"/>
      <c r="AV185" s="3"/>
      <c r="AW185" s="3"/>
      <c r="AX185" s="3"/>
      <c r="AY185" s="3"/>
      <c r="AZ185" s="15"/>
      <c r="BA185" s="10"/>
      <c r="BB185" s="9"/>
      <c r="BC185" s="10"/>
      <c r="BD185" s="9"/>
      <c r="BE185" s="3"/>
      <c r="BF185" s="15"/>
      <c r="BG185" s="15"/>
      <c r="BH185" s="9"/>
      <c r="BI185" s="10"/>
      <c r="BJ185" s="9"/>
      <c r="BK185" s="3"/>
      <c r="BL185" s="15"/>
      <c r="BM185" s="15"/>
      <c r="BN185" s="9"/>
      <c r="BO185" s="10"/>
      <c r="BP185">
        <f t="shared" si="95"/>
        <v>0</v>
      </c>
      <c r="BQ185" s="93">
        <f t="shared" si="96"/>
        <v>0</v>
      </c>
      <c r="BR185" s="93">
        <f t="shared" si="97"/>
        <v>0</v>
      </c>
      <c r="BS185" s="93" t="e">
        <f>VLOOKUP(C185,'Koppeling locatie - aslocatie'!$A$2:$C$8139,2,FALSE)</f>
        <v>#N/A</v>
      </c>
      <c r="BT185" s="93" t="e">
        <f>VLOOKUP($BS185,aslocaties_v01!$C$3:$AA$349,MATCH($K$3/10,aslocaties_v01!$C$2:$X$2),FALSE)</f>
        <v>#N/A</v>
      </c>
      <c r="BU185" s="93" t="e">
        <f>VLOOKUP(BS185,aslocaties_v01!$C$3:$AA$349,MATCH($K$3,aslocaties_v01!$C$2:$X$2),FALSE)</f>
        <v>#N/A</v>
      </c>
      <c r="BV185" s="93" t="e">
        <f>VLOOKUP(BS185,aslocaties_v01!$C$3:$AA$349,MATCH($K$3*10,aslocaties_v01!$C$2:$X$2),FALSE)</f>
        <v>#N/A</v>
      </c>
      <c r="BW185" s="93" t="e">
        <f t="shared" si="98"/>
        <v>#N/A</v>
      </c>
      <c r="BX185" s="93" t="e">
        <f t="shared" si="99"/>
        <v>#N/A</v>
      </c>
      <c r="BY185" s="94">
        <f t="shared" si="100"/>
        <v>999</v>
      </c>
      <c r="BZ185" s="94">
        <f t="shared" si="101"/>
        <v>999</v>
      </c>
      <c r="CA185" s="94" t="e">
        <f t="shared" si="102"/>
        <v>#N/A</v>
      </c>
      <c r="CB185" t="e">
        <f t="shared" si="103"/>
        <v>#N/A</v>
      </c>
      <c r="CC185" s="58" t="e">
        <f t="shared" si="104"/>
        <v>#N/A</v>
      </c>
      <c r="CD185" s="95" t="e">
        <f t="shared" si="105"/>
        <v>#N/A</v>
      </c>
      <c r="CE185" s="96" t="b">
        <f t="shared" si="106"/>
        <v>1</v>
      </c>
      <c r="CF185" t="e">
        <f t="shared" si="107"/>
        <v>#DIV/0!</v>
      </c>
      <c r="CG185" t="e">
        <f t="shared" si="108"/>
        <v>#DIV/0!</v>
      </c>
      <c r="CH185" s="84" t="b">
        <f t="shared" si="109"/>
        <v>0</v>
      </c>
      <c r="CI185" t="str">
        <f t="shared" si="110"/>
        <v/>
      </c>
      <c r="CJ185" t="e">
        <f t="shared" si="111"/>
        <v>#DIV/0!</v>
      </c>
      <c r="CK185" t="b">
        <f t="shared" si="112"/>
        <v>1</v>
      </c>
      <c r="CL185" s="84" t="e">
        <f t="shared" si="113"/>
        <v>#DIV/0!</v>
      </c>
      <c r="CM185" t="e">
        <f t="shared" si="114"/>
        <v>#DIV/0!</v>
      </c>
      <c r="CN185" t="e">
        <f t="shared" si="115"/>
        <v>#DIV/0!</v>
      </c>
      <c r="CO185" s="84">
        <f t="shared" si="116"/>
        <v>-1</v>
      </c>
      <c r="CP185" t="b">
        <f t="shared" si="117"/>
        <v>1</v>
      </c>
      <c r="CQ185" s="96" t="b">
        <f t="shared" si="118"/>
        <v>1</v>
      </c>
      <c r="CR185" t="b">
        <f t="shared" si="119"/>
        <v>1</v>
      </c>
      <c r="CS185" t="b">
        <f t="shared" si="120"/>
        <v>1</v>
      </c>
      <c r="CT185" t="b">
        <f t="shared" si="121"/>
        <v>1</v>
      </c>
      <c r="CU185" t="b">
        <f t="shared" si="122"/>
        <v>1</v>
      </c>
      <c r="CV185" s="84" t="b">
        <f t="shared" si="123"/>
        <v>1</v>
      </c>
      <c r="CW185" t="b">
        <f t="shared" si="124"/>
        <v>1</v>
      </c>
      <c r="CX185" t="b">
        <f t="shared" si="125"/>
        <v>1</v>
      </c>
      <c r="CY185" t="b">
        <f t="shared" si="126"/>
        <v>1</v>
      </c>
      <c r="CZ185" t="b">
        <f t="shared" si="127"/>
        <v>1</v>
      </c>
      <c r="DA185" s="84">
        <f t="shared" si="128"/>
        <v>0</v>
      </c>
      <c r="DB185" t="e">
        <f t="shared" si="129"/>
        <v>#N/A</v>
      </c>
    </row>
    <row r="186" spans="1:106" ht="13.5" thickBot="1">
      <c r="A186" s="9">
        <v>938</v>
      </c>
      <c r="B186" s="3">
        <v>1</v>
      </c>
      <c r="C186" s="3" t="s">
        <v>2740</v>
      </c>
      <c r="D186" s="3" t="s">
        <v>12</v>
      </c>
      <c r="E186" s="3" t="s">
        <v>12</v>
      </c>
      <c r="F186" s="3">
        <v>111515.375</v>
      </c>
      <c r="G186" s="15">
        <v>425995.65600000002</v>
      </c>
      <c r="H186" s="35" t="str">
        <f t="shared" si="87"/>
        <v>ja</v>
      </c>
      <c r="I186" s="155" t="s">
        <v>2402</v>
      </c>
      <c r="J186" s="20" t="s">
        <v>456</v>
      </c>
      <c r="K186" s="97">
        <v>10000</v>
      </c>
      <c r="L186" s="28">
        <f t="shared" si="6"/>
        <v>0.24</v>
      </c>
      <c r="M186" s="28">
        <f t="shared" si="93"/>
        <v>0</v>
      </c>
      <c r="N186" s="56">
        <f t="shared" si="88"/>
        <v>0</v>
      </c>
      <c r="O186" s="33">
        <f t="shared" si="94"/>
        <v>88.629908834407786</v>
      </c>
      <c r="P186" s="37">
        <f t="shared" si="89"/>
        <v>125.67794301706644</v>
      </c>
      <c r="Q186" s="9" t="s">
        <v>12</v>
      </c>
      <c r="R186" s="55" t="s">
        <v>12</v>
      </c>
      <c r="S186" s="55">
        <v>2.798</v>
      </c>
      <c r="T186" s="55">
        <v>2.9129999999999998</v>
      </c>
      <c r="U186" s="55">
        <v>3.0419999999999998</v>
      </c>
      <c r="V186" s="3">
        <v>3.1789999999999998</v>
      </c>
      <c r="W186" s="3">
        <v>3.35</v>
      </c>
      <c r="X186" s="3" t="s">
        <v>12</v>
      </c>
      <c r="Y186" s="3">
        <v>3.7210000000000001</v>
      </c>
      <c r="Z186" s="15" t="s">
        <v>12</v>
      </c>
      <c r="AA186" s="10">
        <f t="shared" si="90"/>
        <v>3.35</v>
      </c>
      <c r="AB186" s="9">
        <f t="shared" si="91"/>
        <v>0.30800000000000027</v>
      </c>
      <c r="AC186" s="10">
        <f t="shared" si="92"/>
        <v>0.371</v>
      </c>
      <c r="AD186" s="9"/>
      <c r="AE186" s="55"/>
      <c r="AF186" s="55"/>
      <c r="AG186" s="55"/>
      <c r="AH186" s="55"/>
      <c r="AI186" s="3"/>
      <c r="AJ186" s="3"/>
      <c r="AK186" s="3"/>
      <c r="AL186" s="3"/>
      <c r="AM186" s="15"/>
      <c r="AN186" s="10"/>
      <c r="AO186" s="9"/>
      <c r="AP186" s="10"/>
      <c r="AQ186" s="9"/>
      <c r="AR186" s="55"/>
      <c r="AS186" s="55"/>
      <c r="AT186" s="55"/>
      <c r="AU186" s="55"/>
      <c r="AV186" s="3"/>
      <c r="AW186" s="3"/>
      <c r="AX186" s="3"/>
      <c r="AY186" s="3"/>
      <c r="AZ186" s="15"/>
      <c r="BA186" s="10"/>
      <c r="BB186" s="9"/>
      <c r="BC186" s="10"/>
      <c r="BD186" s="9"/>
      <c r="BE186" s="3"/>
      <c r="BF186" s="15"/>
      <c r="BG186" s="15"/>
      <c r="BH186" s="9"/>
      <c r="BI186" s="10"/>
      <c r="BJ186" s="9"/>
      <c r="BK186" s="3"/>
      <c r="BL186" s="15"/>
      <c r="BM186" s="15"/>
      <c r="BN186" s="9"/>
      <c r="BO186" s="10"/>
      <c r="BP186">
        <f t="shared" si="95"/>
        <v>0</v>
      </c>
      <c r="BQ186" s="93">
        <f t="shared" si="96"/>
        <v>0</v>
      </c>
      <c r="BR186" s="93">
        <f t="shared" si="97"/>
        <v>0</v>
      </c>
      <c r="BS186" s="93" t="e">
        <f>VLOOKUP(C186,'Koppeling locatie - aslocatie'!$A$2:$C$8139,2,FALSE)</f>
        <v>#N/A</v>
      </c>
      <c r="BT186" s="93" t="e">
        <f>VLOOKUP($BS186,aslocaties_v01!$C$3:$AA$349,MATCH($K$3/10,aslocaties_v01!$C$2:$X$2),FALSE)</f>
        <v>#N/A</v>
      </c>
      <c r="BU186" s="93" t="e">
        <f>VLOOKUP(BS186,aslocaties_v01!$C$3:$AA$349,MATCH($K$3,aslocaties_v01!$C$2:$X$2),FALSE)</f>
        <v>#N/A</v>
      </c>
      <c r="BV186" s="93" t="e">
        <f>VLOOKUP(BS186,aslocaties_v01!$C$3:$AA$349,MATCH($K$3*10,aslocaties_v01!$C$2:$X$2),FALSE)</f>
        <v>#N/A</v>
      </c>
      <c r="BW186" s="93" t="e">
        <f t="shared" si="98"/>
        <v>#N/A</v>
      </c>
      <c r="BX186" s="93" t="e">
        <f t="shared" si="99"/>
        <v>#N/A</v>
      </c>
      <c r="BY186" s="94">
        <f t="shared" si="100"/>
        <v>999</v>
      </c>
      <c r="BZ186" s="94">
        <f t="shared" si="101"/>
        <v>999</v>
      </c>
      <c r="CA186" s="94" t="e">
        <f t="shared" si="102"/>
        <v>#N/A</v>
      </c>
      <c r="CB186" t="e">
        <f t="shared" si="103"/>
        <v>#N/A</v>
      </c>
      <c r="CC186" s="58" t="e">
        <f t="shared" si="104"/>
        <v>#N/A</v>
      </c>
      <c r="CD186" s="95" t="e">
        <f t="shared" si="105"/>
        <v>#N/A</v>
      </c>
      <c r="CE186" s="96" t="b">
        <f t="shared" si="106"/>
        <v>1</v>
      </c>
      <c r="CF186" t="e">
        <f t="shared" si="107"/>
        <v>#DIV/0!</v>
      </c>
      <c r="CG186" t="e">
        <f t="shared" si="108"/>
        <v>#DIV/0!</v>
      </c>
      <c r="CH186" s="84" t="b">
        <f t="shared" si="109"/>
        <v>0</v>
      </c>
      <c r="CI186" t="str">
        <f t="shared" si="110"/>
        <v/>
      </c>
      <c r="CJ186" t="e">
        <f t="shared" si="111"/>
        <v>#DIV/0!</v>
      </c>
      <c r="CK186" t="b">
        <f t="shared" si="112"/>
        <v>1</v>
      </c>
      <c r="CL186" s="84" t="e">
        <f t="shared" si="113"/>
        <v>#DIV/0!</v>
      </c>
      <c r="CM186" t="e">
        <f t="shared" si="114"/>
        <v>#DIV/0!</v>
      </c>
      <c r="CN186" t="e">
        <f t="shared" si="115"/>
        <v>#DIV/0!</v>
      </c>
      <c r="CO186" s="84">
        <f t="shared" si="116"/>
        <v>-1</v>
      </c>
      <c r="CP186" t="b">
        <f t="shared" si="117"/>
        <v>1</v>
      </c>
      <c r="CQ186" s="96" t="b">
        <f t="shared" si="118"/>
        <v>1</v>
      </c>
      <c r="CR186" t="b">
        <f t="shared" si="119"/>
        <v>1</v>
      </c>
      <c r="CS186" t="b">
        <f t="shared" si="120"/>
        <v>1</v>
      </c>
      <c r="CT186" t="b">
        <f t="shared" si="121"/>
        <v>1</v>
      </c>
      <c r="CU186" t="b">
        <f t="shared" si="122"/>
        <v>1</v>
      </c>
      <c r="CV186" s="84" t="b">
        <f t="shared" si="123"/>
        <v>1</v>
      </c>
      <c r="CW186" t="b">
        <f t="shared" si="124"/>
        <v>1</v>
      </c>
      <c r="CX186" t="b">
        <f t="shared" si="125"/>
        <v>1</v>
      </c>
      <c r="CY186" t="b">
        <f t="shared" si="126"/>
        <v>1</v>
      </c>
      <c r="CZ186" t="b">
        <f t="shared" si="127"/>
        <v>1</v>
      </c>
      <c r="DA186" s="84">
        <f t="shared" si="128"/>
        <v>0</v>
      </c>
      <c r="DB186" t="e">
        <f t="shared" si="129"/>
        <v>#N/A</v>
      </c>
    </row>
    <row r="187" spans="1:106" ht="13.5" thickBot="1">
      <c r="A187" s="9">
        <v>939</v>
      </c>
      <c r="B187" s="3">
        <v>1</v>
      </c>
      <c r="C187" s="3" t="s">
        <v>2741</v>
      </c>
      <c r="D187" s="3" t="s">
        <v>12</v>
      </c>
      <c r="E187" s="3" t="s">
        <v>12</v>
      </c>
      <c r="F187" s="3">
        <v>111619.05499999999</v>
      </c>
      <c r="G187" s="15">
        <v>425924.625</v>
      </c>
      <c r="H187" s="35" t="str">
        <f t="shared" si="87"/>
        <v>ja</v>
      </c>
      <c r="I187" s="155" t="s">
        <v>2402</v>
      </c>
      <c r="J187" s="20" t="s">
        <v>456</v>
      </c>
      <c r="K187" s="97">
        <v>10000</v>
      </c>
      <c r="L187" s="28">
        <f t="shared" si="6"/>
        <v>0.24</v>
      </c>
      <c r="M187" s="28">
        <f t="shared" si="93"/>
        <v>0</v>
      </c>
      <c r="N187" s="56">
        <f t="shared" si="88"/>
        <v>0</v>
      </c>
      <c r="O187" s="33">
        <f t="shared" si="94"/>
        <v>125.67794301706644</v>
      </c>
      <c r="P187" s="37">
        <f t="shared" si="89"/>
        <v>162.55579312038657</v>
      </c>
      <c r="Q187" s="9" t="s">
        <v>12</v>
      </c>
      <c r="R187" s="55" t="s">
        <v>12</v>
      </c>
      <c r="S187" s="55">
        <v>2.8010000000000002</v>
      </c>
      <c r="T187" s="55">
        <v>2.9169999999999998</v>
      </c>
      <c r="U187" s="55">
        <v>3.0470000000000002</v>
      </c>
      <c r="V187" s="3">
        <v>3.1850000000000001</v>
      </c>
      <c r="W187" s="3">
        <v>3.3570000000000002</v>
      </c>
      <c r="X187" s="3" t="s">
        <v>12</v>
      </c>
      <c r="Y187" s="3">
        <v>3.7269999999999999</v>
      </c>
      <c r="Z187" s="15" t="s">
        <v>12</v>
      </c>
      <c r="AA187" s="10">
        <f t="shared" si="90"/>
        <v>3.3570000000000002</v>
      </c>
      <c r="AB187" s="9">
        <f t="shared" si="91"/>
        <v>0.31000000000000005</v>
      </c>
      <c r="AC187" s="10">
        <f t="shared" si="92"/>
        <v>0.36999999999999966</v>
      </c>
      <c r="AD187" s="9"/>
      <c r="AE187" s="55"/>
      <c r="AF187" s="55"/>
      <c r="AG187" s="55"/>
      <c r="AH187" s="55"/>
      <c r="AI187" s="3"/>
      <c r="AJ187" s="3"/>
      <c r="AK187" s="3"/>
      <c r="AL187" s="3"/>
      <c r="AM187" s="15"/>
      <c r="AN187" s="10"/>
      <c r="AO187" s="9"/>
      <c r="AP187" s="10"/>
      <c r="AQ187" s="9"/>
      <c r="AR187" s="55"/>
      <c r="AS187" s="55"/>
      <c r="AT187" s="55"/>
      <c r="AU187" s="55"/>
      <c r="AV187" s="3"/>
      <c r="AW187" s="3"/>
      <c r="AX187" s="3"/>
      <c r="AY187" s="3"/>
      <c r="AZ187" s="15"/>
      <c r="BA187" s="10"/>
      <c r="BB187" s="9"/>
      <c r="BC187" s="10"/>
      <c r="BD187" s="9"/>
      <c r="BE187" s="3"/>
      <c r="BF187" s="15"/>
      <c r="BG187" s="15"/>
      <c r="BH187" s="9"/>
      <c r="BI187" s="10"/>
      <c r="BJ187" s="9"/>
      <c r="BK187" s="3"/>
      <c r="BL187" s="15"/>
      <c r="BM187" s="15"/>
      <c r="BN187" s="9"/>
      <c r="BO187" s="10"/>
      <c r="BP187">
        <f t="shared" si="95"/>
        <v>0</v>
      </c>
      <c r="BQ187" s="93">
        <f t="shared" si="96"/>
        <v>0</v>
      </c>
      <c r="BR187" s="93">
        <f t="shared" si="97"/>
        <v>0</v>
      </c>
      <c r="BS187" s="93" t="e">
        <f>VLOOKUP(C187,'Koppeling locatie - aslocatie'!$A$2:$C$8139,2,FALSE)</f>
        <v>#N/A</v>
      </c>
      <c r="BT187" s="93" t="e">
        <f>VLOOKUP($BS187,aslocaties_v01!$C$3:$AA$349,MATCH($K$3/10,aslocaties_v01!$C$2:$X$2),FALSE)</f>
        <v>#N/A</v>
      </c>
      <c r="BU187" s="93" t="e">
        <f>VLOOKUP(BS187,aslocaties_v01!$C$3:$AA$349,MATCH($K$3,aslocaties_v01!$C$2:$X$2),FALSE)</f>
        <v>#N/A</v>
      </c>
      <c r="BV187" s="93" t="e">
        <f>VLOOKUP(BS187,aslocaties_v01!$C$3:$AA$349,MATCH($K$3*10,aslocaties_v01!$C$2:$X$2),FALSE)</f>
        <v>#N/A</v>
      </c>
      <c r="BW187" s="93" t="e">
        <f t="shared" si="98"/>
        <v>#N/A</v>
      </c>
      <c r="BX187" s="93" t="e">
        <f t="shared" si="99"/>
        <v>#N/A</v>
      </c>
      <c r="BY187" s="94">
        <f t="shared" si="100"/>
        <v>999</v>
      </c>
      <c r="BZ187" s="94">
        <f t="shared" si="101"/>
        <v>999</v>
      </c>
      <c r="CA187" s="94" t="e">
        <f t="shared" si="102"/>
        <v>#N/A</v>
      </c>
      <c r="CB187" t="e">
        <f t="shared" si="103"/>
        <v>#N/A</v>
      </c>
      <c r="CC187" s="58" t="e">
        <f t="shared" si="104"/>
        <v>#N/A</v>
      </c>
      <c r="CD187" s="95" t="e">
        <f t="shared" si="105"/>
        <v>#N/A</v>
      </c>
      <c r="CE187" s="96" t="b">
        <f t="shared" si="106"/>
        <v>1</v>
      </c>
      <c r="CF187" t="e">
        <f t="shared" si="107"/>
        <v>#DIV/0!</v>
      </c>
      <c r="CG187" t="e">
        <f t="shared" si="108"/>
        <v>#DIV/0!</v>
      </c>
      <c r="CH187" s="84" t="b">
        <f t="shared" si="109"/>
        <v>0</v>
      </c>
      <c r="CI187" t="str">
        <f t="shared" si="110"/>
        <v/>
      </c>
      <c r="CJ187" t="e">
        <f t="shared" si="111"/>
        <v>#DIV/0!</v>
      </c>
      <c r="CK187" t="b">
        <f t="shared" si="112"/>
        <v>1</v>
      </c>
      <c r="CL187" s="84" t="e">
        <f t="shared" si="113"/>
        <v>#DIV/0!</v>
      </c>
      <c r="CM187" t="e">
        <f t="shared" si="114"/>
        <v>#DIV/0!</v>
      </c>
      <c r="CN187" t="e">
        <f t="shared" si="115"/>
        <v>#DIV/0!</v>
      </c>
      <c r="CO187" s="84">
        <f t="shared" si="116"/>
        <v>-1</v>
      </c>
      <c r="CP187" t="b">
        <f t="shared" si="117"/>
        <v>1</v>
      </c>
      <c r="CQ187" s="96" t="b">
        <f t="shared" si="118"/>
        <v>1</v>
      </c>
      <c r="CR187" t="b">
        <f t="shared" si="119"/>
        <v>1</v>
      </c>
      <c r="CS187" t="b">
        <f t="shared" si="120"/>
        <v>1</v>
      </c>
      <c r="CT187" t="b">
        <f t="shared" si="121"/>
        <v>1</v>
      </c>
      <c r="CU187" t="b">
        <f t="shared" si="122"/>
        <v>1</v>
      </c>
      <c r="CV187" s="84" t="b">
        <f t="shared" si="123"/>
        <v>1</v>
      </c>
      <c r="CW187" t="b">
        <f t="shared" si="124"/>
        <v>1</v>
      </c>
      <c r="CX187" t="b">
        <f t="shared" si="125"/>
        <v>1</v>
      </c>
      <c r="CY187" t="b">
        <f t="shared" si="126"/>
        <v>1</v>
      </c>
      <c r="CZ187" t="b">
        <f t="shared" si="127"/>
        <v>1</v>
      </c>
      <c r="DA187" s="84">
        <f t="shared" si="128"/>
        <v>0</v>
      </c>
      <c r="DB187" t="e">
        <f t="shared" si="129"/>
        <v>#N/A</v>
      </c>
    </row>
    <row r="188" spans="1:106" ht="13.5" thickBot="1">
      <c r="A188" s="9">
        <v>940</v>
      </c>
      <c r="B188" s="3">
        <v>1</v>
      </c>
      <c r="C188" s="3" t="s">
        <v>2742</v>
      </c>
      <c r="D188" s="3" t="s">
        <v>12</v>
      </c>
      <c r="E188" s="3" t="s">
        <v>12</v>
      </c>
      <c r="F188" s="3">
        <v>111754.609</v>
      </c>
      <c r="G188" s="15">
        <v>425834.90600000002</v>
      </c>
      <c r="H188" s="35" t="str">
        <f t="shared" si="87"/>
        <v>ja</v>
      </c>
      <c r="I188" s="155" t="s">
        <v>2402</v>
      </c>
      <c r="J188" s="20" t="s">
        <v>456</v>
      </c>
      <c r="K188" s="97">
        <v>10000</v>
      </c>
      <c r="L188" s="28">
        <f t="shared" si="6"/>
        <v>0.24</v>
      </c>
      <c r="M188" s="28">
        <f t="shared" si="93"/>
        <v>0</v>
      </c>
      <c r="N188" s="56">
        <f t="shared" si="88"/>
        <v>0</v>
      </c>
      <c r="O188" s="33">
        <f t="shared" si="94"/>
        <v>162.55579312038657</v>
      </c>
      <c r="P188" s="37">
        <f t="shared" si="89"/>
        <v>82.459405436890506</v>
      </c>
      <c r="Q188" s="9" t="s">
        <v>12</v>
      </c>
      <c r="R188" s="55" t="s">
        <v>12</v>
      </c>
      <c r="S188" s="55">
        <v>2.8</v>
      </c>
      <c r="T188" s="55">
        <v>2.915</v>
      </c>
      <c r="U188" s="55">
        <v>3.044</v>
      </c>
      <c r="V188" s="3">
        <v>3.1819999999999999</v>
      </c>
      <c r="W188" s="3">
        <v>3.3530000000000002</v>
      </c>
      <c r="X188" s="3" t="s">
        <v>12</v>
      </c>
      <c r="Y188" s="3">
        <v>3.7240000000000002</v>
      </c>
      <c r="Z188" s="15" t="s">
        <v>12</v>
      </c>
      <c r="AA188" s="10">
        <f t="shared" si="90"/>
        <v>3.3530000000000002</v>
      </c>
      <c r="AB188" s="9">
        <f t="shared" si="91"/>
        <v>0.30900000000000016</v>
      </c>
      <c r="AC188" s="10">
        <f t="shared" si="92"/>
        <v>0.371</v>
      </c>
      <c r="AD188" s="9"/>
      <c r="AE188" s="55"/>
      <c r="AF188" s="55"/>
      <c r="AG188" s="55"/>
      <c r="AH188" s="55"/>
      <c r="AI188" s="3"/>
      <c r="AJ188" s="3"/>
      <c r="AK188" s="3"/>
      <c r="AL188" s="3"/>
      <c r="AM188" s="15"/>
      <c r="AN188" s="10"/>
      <c r="AO188" s="9"/>
      <c r="AP188" s="10"/>
      <c r="AQ188" s="9"/>
      <c r="AR188" s="55"/>
      <c r="AS188" s="55"/>
      <c r="AT188" s="55"/>
      <c r="AU188" s="55"/>
      <c r="AV188" s="3"/>
      <c r="AW188" s="3"/>
      <c r="AX188" s="3"/>
      <c r="AY188" s="3"/>
      <c r="AZ188" s="15"/>
      <c r="BA188" s="10"/>
      <c r="BB188" s="9"/>
      <c r="BC188" s="10"/>
      <c r="BD188" s="9"/>
      <c r="BE188" s="3"/>
      <c r="BF188" s="15"/>
      <c r="BG188" s="15"/>
      <c r="BH188" s="9"/>
      <c r="BI188" s="10"/>
      <c r="BJ188" s="9"/>
      <c r="BK188" s="3"/>
      <c r="BL188" s="15"/>
      <c r="BM188" s="15"/>
      <c r="BN188" s="9"/>
      <c r="BO188" s="10"/>
      <c r="BP188">
        <f t="shared" si="95"/>
        <v>0</v>
      </c>
      <c r="BQ188" s="93">
        <f t="shared" si="96"/>
        <v>0</v>
      </c>
      <c r="BR188" s="93">
        <f t="shared" si="97"/>
        <v>0</v>
      </c>
      <c r="BS188" s="93" t="e">
        <f>VLOOKUP(C188,'Koppeling locatie - aslocatie'!$A$2:$C$8139,2,FALSE)</f>
        <v>#N/A</v>
      </c>
      <c r="BT188" s="93" t="e">
        <f>VLOOKUP($BS188,aslocaties_v01!$C$3:$AA$349,MATCH($K$3/10,aslocaties_v01!$C$2:$X$2),FALSE)</f>
        <v>#N/A</v>
      </c>
      <c r="BU188" s="93" t="e">
        <f>VLOOKUP(BS188,aslocaties_v01!$C$3:$AA$349,MATCH($K$3,aslocaties_v01!$C$2:$X$2),FALSE)</f>
        <v>#N/A</v>
      </c>
      <c r="BV188" s="93" t="e">
        <f>VLOOKUP(BS188,aslocaties_v01!$C$3:$AA$349,MATCH($K$3*10,aslocaties_v01!$C$2:$X$2),FALSE)</f>
        <v>#N/A</v>
      </c>
      <c r="BW188" s="93" t="e">
        <f t="shared" si="98"/>
        <v>#N/A</v>
      </c>
      <c r="BX188" s="93" t="e">
        <f t="shared" si="99"/>
        <v>#N/A</v>
      </c>
      <c r="BY188" s="94">
        <f t="shared" si="100"/>
        <v>999</v>
      </c>
      <c r="BZ188" s="94">
        <f t="shared" si="101"/>
        <v>999</v>
      </c>
      <c r="CA188" s="94" t="e">
        <f t="shared" si="102"/>
        <v>#N/A</v>
      </c>
      <c r="CB188" t="e">
        <f t="shared" si="103"/>
        <v>#N/A</v>
      </c>
      <c r="CC188" s="58" t="e">
        <f t="shared" si="104"/>
        <v>#N/A</v>
      </c>
      <c r="CD188" s="95" t="e">
        <f t="shared" si="105"/>
        <v>#N/A</v>
      </c>
      <c r="CE188" s="96" t="b">
        <f t="shared" si="106"/>
        <v>1</v>
      </c>
      <c r="CF188" t="e">
        <f t="shared" si="107"/>
        <v>#DIV/0!</v>
      </c>
      <c r="CG188" t="e">
        <f t="shared" si="108"/>
        <v>#DIV/0!</v>
      </c>
      <c r="CH188" s="84" t="b">
        <f t="shared" si="109"/>
        <v>0</v>
      </c>
      <c r="CI188" t="str">
        <f t="shared" si="110"/>
        <v/>
      </c>
      <c r="CJ188" t="e">
        <f t="shared" si="111"/>
        <v>#DIV/0!</v>
      </c>
      <c r="CK188" t="b">
        <f t="shared" si="112"/>
        <v>1</v>
      </c>
      <c r="CL188" s="84" t="e">
        <f t="shared" si="113"/>
        <v>#DIV/0!</v>
      </c>
      <c r="CM188" t="e">
        <f t="shared" si="114"/>
        <v>#DIV/0!</v>
      </c>
      <c r="CN188" t="e">
        <f t="shared" si="115"/>
        <v>#DIV/0!</v>
      </c>
      <c r="CO188" s="84">
        <f t="shared" si="116"/>
        <v>-1</v>
      </c>
      <c r="CP188" t="b">
        <f t="shared" si="117"/>
        <v>1</v>
      </c>
      <c r="CQ188" s="96" t="b">
        <f t="shared" si="118"/>
        <v>1</v>
      </c>
      <c r="CR188" t="b">
        <f t="shared" si="119"/>
        <v>1</v>
      </c>
      <c r="CS188" t="b">
        <f t="shared" si="120"/>
        <v>1</v>
      </c>
      <c r="CT188" t="b">
        <f t="shared" si="121"/>
        <v>1</v>
      </c>
      <c r="CU188" t="b">
        <f t="shared" si="122"/>
        <v>1</v>
      </c>
      <c r="CV188" s="84" t="b">
        <f t="shared" si="123"/>
        <v>1</v>
      </c>
      <c r="CW188" t="b">
        <f t="shared" si="124"/>
        <v>1</v>
      </c>
      <c r="CX188" t="b">
        <f t="shared" si="125"/>
        <v>1</v>
      </c>
      <c r="CY188" t="b">
        <f t="shared" si="126"/>
        <v>1</v>
      </c>
      <c r="CZ188" t="b">
        <f t="shared" si="127"/>
        <v>1</v>
      </c>
      <c r="DA188" s="84">
        <f t="shared" si="128"/>
        <v>0</v>
      </c>
      <c r="DB188" t="e">
        <f t="shared" si="129"/>
        <v>#N/A</v>
      </c>
    </row>
    <row r="189" spans="1:106" ht="13.5" thickBot="1">
      <c r="A189" s="9">
        <v>941</v>
      </c>
      <c r="B189" s="3">
        <v>1</v>
      </c>
      <c r="C189" s="3" t="s">
        <v>2743</v>
      </c>
      <c r="D189" s="3" t="s">
        <v>12</v>
      </c>
      <c r="E189" s="3" t="s">
        <v>12</v>
      </c>
      <c r="F189" s="3">
        <v>111817.06200000001</v>
      </c>
      <c r="G189" s="15">
        <v>425781.06199999998</v>
      </c>
      <c r="H189" s="35" t="str">
        <f t="shared" si="87"/>
        <v>ja</v>
      </c>
      <c r="I189" s="155" t="s">
        <v>2402</v>
      </c>
      <c r="J189" s="20" t="s">
        <v>456</v>
      </c>
      <c r="K189" s="97">
        <v>10000</v>
      </c>
      <c r="L189" s="28">
        <f t="shared" si="6"/>
        <v>0.24</v>
      </c>
      <c r="M189" s="28">
        <f t="shared" si="93"/>
        <v>0</v>
      </c>
      <c r="N189" s="56">
        <f t="shared" si="88"/>
        <v>0</v>
      </c>
      <c r="O189" s="33">
        <f t="shared" si="94"/>
        <v>82.459405436890506</v>
      </c>
      <c r="P189" s="37">
        <f t="shared" si="89"/>
        <v>120.40275918762222</v>
      </c>
      <c r="Q189" s="9" t="s">
        <v>12</v>
      </c>
      <c r="R189" s="55" t="s">
        <v>12</v>
      </c>
      <c r="S189" s="55">
        <v>2.8</v>
      </c>
      <c r="T189" s="55">
        <v>2.9119999999999999</v>
      </c>
      <c r="U189" s="55">
        <v>3.0449999999999999</v>
      </c>
      <c r="V189" s="3">
        <v>3.1819999999999999</v>
      </c>
      <c r="W189" s="3">
        <v>3.3530000000000002</v>
      </c>
      <c r="X189" s="3" t="s">
        <v>12</v>
      </c>
      <c r="Y189" s="3">
        <v>3.7250000000000001</v>
      </c>
      <c r="Z189" s="15" t="s">
        <v>12</v>
      </c>
      <c r="AA189" s="10">
        <f t="shared" si="90"/>
        <v>3.3530000000000002</v>
      </c>
      <c r="AB189" s="9">
        <f t="shared" si="91"/>
        <v>0.30800000000000027</v>
      </c>
      <c r="AC189" s="10">
        <f t="shared" si="92"/>
        <v>0.37199999999999989</v>
      </c>
      <c r="AD189" s="9"/>
      <c r="AE189" s="55"/>
      <c r="AF189" s="55"/>
      <c r="AG189" s="55"/>
      <c r="AH189" s="55"/>
      <c r="AI189" s="3"/>
      <c r="AJ189" s="3"/>
      <c r="AK189" s="3"/>
      <c r="AL189" s="3"/>
      <c r="AM189" s="15"/>
      <c r="AN189" s="10"/>
      <c r="AO189" s="9"/>
      <c r="AP189" s="10"/>
      <c r="AQ189" s="9"/>
      <c r="AR189" s="55"/>
      <c r="AS189" s="55"/>
      <c r="AT189" s="55"/>
      <c r="AU189" s="55"/>
      <c r="AV189" s="3"/>
      <c r="AW189" s="3"/>
      <c r="AX189" s="3"/>
      <c r="AY189" s="3"/>
      <c r="AZ189" s="15"/>
      <c r="BA189" s="10"/>
      <c r="BB189" s="9"/>
      <c r="BC189" s="10"/>
      <c r="BD189" s="9"/>
      <c r="BE189" s="3"/>
      <c r="BF189" s="15"/>
      <c r="BG189" s="15"/>
      <c r="BH189" s="9"/>
      <c r="BI189" s="10"/>
      <c r="BJ189" s="9"/>
      <c r="BK189" s="3"/>
      <c r="BL189" s="15"/>
      <c r="BM189" s="15"/>
      <c r="BN189" s="9"/>
      <c r="BO189" s="10"/>
      <c r="BP189">
        <f t="shared" si="95"/>
        <v>0</v>
      </c>
      <c r="BQ189" s="93">
        <f t="shared" si="96"/>
        <v>0</v>
      </c>
      <c r="BR189" s="93">
        <f t="shared" si="97"/>
        <v>0</v>
      </c>
      <c r="BS189" s="93" t="e">
        <f>VLOOKUP(C189,'Koppeling locatie - aslocatie'!$A$2:$C$8139,2,FALSE)</f>
        <v>#N/A</v>
      </c>
      <c r="BT189" s="93" t="e">
        <f>VLOOKUP($BS189,aslocaties_v01!$C$3:$AA$349,MATCH($K$3/10,aslocaties_v01!$C$2:$X$2),FALSE)</f>
        <v>#N/A</v>
      </c>
      <c r="BU189" s="93" t="e">
        <f>VLOOKUP(BS189,aslocaties_v01!$C$3:$AA$349,MATCH($K$3,aslocaties_v01!$C$2:$X$2),FALSE)</f>
        <v>#N/A</v>
      </c>
      <c r="BV189" s="93" t="e">
        <f>VLOOKUP(BS189,aslocaties_v01!$C$3:$AA$349,MATCH($K$3*10,aslocaties_v01!$C$2:$X$2),FALSE)</f>
        <v>#N/A</v>
      </c>
      <c r="BW189" s="93" t="e">
        <f t="shared" si="98"/>
        <v>#N/A</v>
      </c>
      <c r="BX189" s="93" t="e">
        <f t="shared" si="99"/>
        <v>#N/A</v>
      </c>
      <c r="BY189" s="94">
        <f t="shared" si="100"/>
        <v>999</v>
      </c>
      <c r="BZ189" s="94">
        <f t="shared" si="101"/>
        <v>999</v>
      </c>
      <c r="CA189" s="94" t="e">
        <f t="shared" si="102"/>
        <v>#N/A</v>
      </c>
      <c r="CB189" t="e">
        <f t="shared" si="103"/>
        <v>#N/A</v>
      </c>
      <c r="CC189" s="58" t="e">
        <f t="shared" si="104"/>
        <v>#N/A</v>
      </c>
      <c r="CD189" s="95" t="e">
        <f t="shared" si="105"/>
        <v>#N/A</v>
      </c>
      <c r="CE189" s="96" t="b">
        <f t="shared" si="106"/>
        <v>1</v>
      </c>
      <c r="CF189" t="e">
        <f t="shared" si="107"/>
        <v>#DIV/0!</v>
      </c>
      <c r="CG189" t="e">
        <f t="shared" si="108"/>
        <v>#DIV/0!</v>
      </c>
      <c r="CH189" s="84" t="b">
        <f t="shared" si="109"/>
        <v>0</v>
      </c>
      <c r="CI189" t="str">
        <f t="shared" si="110"/>
        <v/>
      </c>
      <c r="CJ189" t="e">
        <f t="shared" si="111"/>
        <v>#DIV/0!</v>
      </c>
      <c r="CK189" t="b">
        <f t="shared" si="112"/>
        <v>1</v>
      </c>
      <c r="CL189" s="84" t="e">
        <f t="shared" si="113"/>
        <v>#DIV/0!</v>
      </c>
      <c r="CM189" t="e">
        <f t="shared" si="114"/>
        <v>#DIV/0!</v>
      </c>
      <c r="CN189" t="e">
        <f t="shared" si="115"/>
        <v>#DIV/0!</v>
      </c>
      <c r="CO189" s="84">
        <f t="shared" si="116"/>
        <v>-1</v>
      </c>
      <c r="CP189" t="b">
        <f t="shared" si="117"/>
        <v>1</v>
      </c>
      <c r="CQ189" s="96" t="b">
        <f t="shared" si="118"/>
        <v>1</v>
      </c>
      <c r="CR189" t="b">
        <f t="shared" si="119"/>
        <v>1</v>
      </c>
      <c r="CS189" t="b">
        <f t="shared" si="120"/>
        <v>1</v>
      </c>
      <c r="CT189" t="b">
        <f t="shared" si="121"/>
        <v>1</v>
      </c>
      <c r="CU189" t="b">
        <f t="shared" si="122"/>
        <v>1</v>
      </c>
      <c r="CV189" s="84" t="b">
        <f t="shared" si="123"/>
        <v>1</v>
      </c>
      <c r="CW189" t="b">
        <f t="shared" si="124"/>
        <v>1</v>
      </c>
      <c r="CX189" t="b">
        <f t="shared" si="125"/>
        <v>1</v>
      </c>
      <c r="CY189" t="b">
        <f t="shared" si="126"/>
        <v>1</v>
      </c>
      <c r="CZ189" t="b">
        <f t="shared" si="127"/>
        <v>1</v>
      </c>
      <c r="DA189" s="84">
        <f t="shared" si="128"/>
        <v>0</v>
      </c>
      <c r="DB189" t="e">
        <f t="shared" si="129"/>
        <v>#N/A</v>
      </c>
    </row>
    <row r="190" spans="1:106" ht="13.5" thickBot="1">
      <c r="A190" s="9">
        <v>942</v>
      </c>
      <c r="B190" s="3">
        <v>1</v>
      </c>
      <c r="C190" s="3" t="s">
        <v>2744</v>
      </c>
      <c r="D190" s="3" t="s">
        <v>12</v>
      </c>
      <c r="E190" s="3" t="s">
        <v>12</v>
      </c>
      <c r="F190" s="3">
        <v>111914.734</v>
      </c>
      <c r="G190" s="15">
        <v>425710.65600000002</v>
      </c>
      <c r="H190" s="35" t="str">
        <f t="shared" si="87"/>
        <v>ja</v>
      </c>
      <c r="I190" s="155" t="s">
        <v>2402</v>
      </c>
      <c r="J190" s="20" t="s">
        <v>456</v>
      </c>
      <c r="K190" s="97">
        <v>10000</v>
      </c>
      <c r="L190" s="28">
        <f t="shared" si="6"/>
        <v>0.24</v>
      </c>
      <c r="M190" s="28">
        <f t="shared" si="93"/>
        <v>0</v>
      </c>
      <c r="N190" s="56">
        <f t="shared" si="88"/>
        <v>0</v>
      </c>
      <c r="O190" s="33">
        <f t="shared" si="94"/>
        <v>120.40275918762222</v>
      </c>
      <c r="P190" s="37">
        <f t="shared" si="89"/>
        <v>118.07217523615969</v>
      </c>
      <c r="Q190" s="9" t="s">
        <v>12</v>
      </c>
      <c r="R190" s="55" t="s">
        <v>12</v>
      </c>
      <c r="S190" s="55">
        <v>2.802</v>
      </c>
      <c r="T190" s="55">
        <v>2.915</v>
      </c>
      <c r="U190" s="55">
        <v>3.0489999999999999</v>
      </c>
      <c r="V190" s="3">
        <v>3.1869999999999998</v>
      </c>
      <c r="W190" s="3">
        <v>3.3580000000000001</v>
      </c>
      <c r="X190" s="3" t="s">
        <v>12</v>
      </c>
      <c r="Y190" s="3">
        <v>3.7290000000000001</v>
      </c>
      <c r="Z190" s="15" t="s">
        <v>12</v>
      </c>
      <c r="AA190" s="10">
        <f t="shared" si="90"/>
        <v>3.3580000000000001</v>
      </c>
      <c r="AB190" s="9">
        <f t="shared" si="91"/>
        <v>0.30900000000000016</v>
      </c>
      <c r="AC190" s="10">
        <f t="shared" si="92"/>
        <v>0.371</v>
      </c>
      <c r="AD190" s="9"/>
      <c r="AE190" s="55"/>
      <c r="AF190" s="55"/>
      <c r="AG190" s="55"/>
      <c r="AH190" s="55"/>
      <c r="AI190" s="3"/>
      <c r="AJ190" s="3"/>
      <c r="AK190" s="3"/>
      <c r="AL190" s="3"/>
      <c r="AM190" s="15"/>
      <c r="AN190" s="10"/>
      <c r="AO190" s="9"/>
      <c r="AP190" s="10"/>
      <c r="AQ190" s="9"/>
      <c r="AR190" s="55"/>
      <c r="AS190" s="55"/>
      <c r="AT190" s="55"/>
      <c r="AU190" s="55"/>
      <c r="AV190" s="3"/>
      <c r="AW190" s="3"/>
      <c r="AX190" s="3"/>
      <c r="AY190" s="3"/>
      <c r="AZ190" s="15"/>
      <c r="BA190" s="10"/>
      <c r="BB190" s="9"/>
      <c r="BC190" s="10"/>
      <c r="BD190" s="9"/>
      <c r="BE190" s="3"/>
      <c r="BF190" s="15"/>
      <c r="BG190" s="15"/>
      <c r="BH190" s="9"/>
      <c r="BI190" s="10"/>
      <c r="BJ190" s="9"/>
      <c r="BK190" s="3"/>
      <c r="BL190" s="15"/>
      <c r="BM190" s="15"/>
      <c r="BN190" s="9"/>
      <c r="BO190" s="10"/>
      <c r="BP190">
        <f t="shared" si="95"/>
        <v>0</v>
      </c>
      <c r="BQ190" s="93">
        <f t="shared" si="96"/>
        <v>0</v>
      </c>
      <c r="BR190" s="93">
        <f t="shared" si="97"/>
        <v>0</v>
      </c>
      <c r="BS190" s="93" t="e">
        <f>VLOOKUP(C190,'Koppeling locatie - aslocatie'!$A$2:$C$8139,2,FALSE)</f>
        <v>#N/A</v>
      </c>
      <c r="BT190" s="93" t="e">
        <f>VLOOKUP($BS190,aslocaties_v01!$C$3:$AA$349,MATCH($K$3/10,aslocaties_v01!$C$2:$X$2),FALSE)</f>
        <v>#N/A</v>
      </c>
      <c r="BU190" s="93" t="e">
        <f>VLOOKUP(BS190,aslocaties_v01!$C$3:$AA$349,MATCH($K$3,aslocaties_v01!$C$2:$X$2),FALSE)</f>
        <v>#N/A</v>
      </c>
      <c r="BV190" s="93" t="e">
        <f>VLOOKUP(BS190,aslocaties_v01!$C$3:$AA$349,MATCH($K$3*10,aslocaties_v01!$C$2:$X$2),FALSE)</f>
        <v>#N/A</v>
      </c>
      <c r="BW190" s="93" t="e">
        <f t="shared" si="98"/>
        <v>#N/A</v>
      </c>
      <c r="BX190" s="93" t="e">
        <f t="shared" si="99"/>
        <v>#N/A</v>
      </c>
      <c r="BY190" s="94">
        <f t="shared" si="100"/>
        <v>999</v>
      </c>
      <c r="BZ190" s="94">
        <f t="shared" si="101"/>
        <v>999</v>
      </c>
      <c r="CA190" s="94" t="e">
        <f t="shared" si="102"/>
        <v>#N/A</v>
      </c>
      <c r="CB190" t="e">
        <f t="shared" si="103"/>
        <v>#N/A</v>
      </c>
      <c r="CC190" s="58" t="e">
        <f t="shared" si="104"/>
        <v>#N/A</v>
      </c>
      <c r="CD190" s="95" t="e">
        <f t="shared" si="105"/>
        <v>#N/A</v>
      </c>
      <c r="CE190" s="96" t="b">
        <f t="shared" si="106"/>
        <v>1</v>
      </c>
      <c r="CF190" t="e">
        <f t="shared" si="107"/>
        <v>#DIV/0!</v>
      </c>
      <c r="CG190" t="e">
        <f t="shared" si="108"/>
        <v>#DIV/0!</v>
      </c>
      <c r="CH190" s="84" t="b">
        <f t="shared" si="109"/>
        <v>0</v>
      </c>
      <c r="CI190" t="str">
        <f t="shared" si="110"/>
        <v/>
      </c>
      <c r="CJ190" t="e">
        <f t="shared" si="111"/>
        <v>#DIV/0!</v>
      </c>
      <c r="CK190" t="b">
        <f t="shared" si="112"/>
        <v>1</v>
      </c>
      <c r="CL190" s="84" t="e">
        <f t="shared" si="113"/>
        <v>#DIV/0!</v>
      </c>
      <c r="CM190" t="e">
        <f t="shared" si="114"/>
        <v>#DIV/0!</v>
      </c>
      <c r="CN190" t="e">
        <f t="shared" si="115"/>
        <v>#DIV/0!</v>
      </c>
      <c r="CO190" s="84">
        <f t="shared" si="116"/>
        <v>-1</v>
      </c>
      <c r="CP190" t="b">
        <f t="shared" si="117"/>
        <v>1</v>
      </c>
      <c r="CQ190" s="96" t="b">
        <f t="shared" si="118"/>
        <v>1</v>
      </c>
      <c r="CR190" t="b">
        <f t="shared" si="119"/>
        <v>1</v>
      </c>
      <c r="CS190" t="b">
        <f t="shared" si="120"/>
        <v>1</v>
      </c>
      <c r="CT190" t="b">
        <f t="shared" si="121"/>
        <v>1</v>
      </c>
      <c r="CU190" t="b">
        <f t="shared" si="122"/>
        <v>1</v>
      </c>
      <c r="CV190" s="84" t="b">
        <f t="shared" si="123"/>
        <v>1</v>
      </c>
      <c r="CW190" t="b">
        <f t="shared" si="124"/>
        <v>1</v>
      </c>
      <c r="CX190" t="b">
        <f t="shared" si="125"/>
        <v>1</v>
      </c>
      <c r="CY190" t="b">
        <f t="shared" si="126"/>
        <v>1</v>
      </c>
      <c r="CZ190" t="b">
        <f t="shared" si="127"/>
        <v>1</v>
      </c>
      <c r="DA190" s="84">
        <f t="shared" si="128"/>
        <v>0</v>
      </c>
      <c r="DB190" t="e">
        <f t="shared" si="129"/>
        <v>#N/A</v>
      </c>
    </row>
    <row r="191" spans="1:106" ht="13.5" thickBot="1">
      <c r="A191" s="9">
        <v>943</v>
      </c>
      <c r="B191" s="3">
        <v>1</v>
      </c>
      <c r="C191" s="3" t="s">
        <v>2745</v>
      </c>
      <c r="D191" s="3" t="s">
        <v>12</v>
      </c>
      <c r="E191" s="3" t="s">
        <v>12</v>
      </c>
      <c r="F191" s="3">
        <v>112011.80499999999</v>
      </c>
      <c r="G191" s="15">
        <v>425643.43800000002</v>
      </c>
      <c r="H191" s="35" t="str">
        <f t="shared" si="87"/>
        <v>ja</v>
      </c>
      <c r="I191" s="155" t="s">
        <v>2402</v>
      </c>
      <c r="J191" s="20" t="s">
        <v>456</v>
      </c>
      <c r="K191" s="97">
        <v>10000</v>
      </c>
      <c r="L191" s="28">
        <f t="shared" si="6"/>
        <v>0.24</v>
      </c>
      <c r="M191" s="28">
        <f t="shared" si="93"/>
        <v>0</v>
      </c>
      <c r="N191" s="56">
        <f t="shared" si="88"/>
        <v>0</v>
      </c>
      <c r="O191" s="33">
        <f t="shared" si="94"/>
        <v>118.07217523615969</v>
      </c>
      <c r="P191" s="37">
        <f t="shared" si="89"/>
        <v>113.86700180474855</v>
      </c>
      <c r="Q191" s="9" t="s">
        <v>12</v>
      </c>
      <c r="R191" s="55" t="s">
        <v>12</v>
      </c>
      <c r="S191" s="55">
        <v>2.802</v>
      </c>
      <c r="T191" s="55">
        <v>2.915</v>
      </c>
      <c r="U191" s="55">
        <v>3.05</v>
      </c>
      <c r="V191" s="3">
        <v>3.1869999999999998</v>
      </c>
      <c r="W191" s="3">
        <v>3.3580000000000001</v>
      </c>
      <c r="X191" s="3" t="s">
        <v>12</v>
      </c>
      <c r="Y191" s="3">
        <v>3.73</v>
      </c>
      <c r="Z191" s="15" t="s">
        <v>12</v>
      </c>
      <c r="AA191" s="10">
        <f t="shared" si="90"/>
        <v>3.3580000000000001</v>
      </c>
      <c r="AB191" s="9">
        <f t="shared" si="91"/>
        <v>0.30800000000000027</v>
      </c>
      <c r="AC191" s="10">
        <f t="shared" si="92"/>
        <v>0.37199999999999989</v>
      </c>
      <c r="AD191" s="9"/>
      <c r="AE191" s="55"/>
      <c r="AF191" s="55"/>
      <c r="AG191" s="55"/>
      <c r="AH191" s="55"/>
      <c r="AI191" s="3"/>
      <c r="AJ191" s="3"/>
      <c r="AK191" s="3"/>
      <c r="AL191" s="3"/>
      <c r="AM191" s="15"/>
      <c r="AN191" s="10"/>
      <c r="AO191" s="9"/>
      <c r="AP191" s="10"/>
      <c r="AQ191" s="9"/>
      <c r="AR191" s="55"/>
      <c r="AS191" s="55"/>
      <c r="AT191" s="55"/>
      <c r="AU191" s="55"/>
      <c r="AV191" s="3"/>
      <c r="AW191" s="3"/>
      <c r="AX191" s="3"/>
      <c r="AY191" s="3"/>
      <c r="AZ191" s="15"/>
      <c r="BA191" s="10"/>
      <c r="BB191" s="9"/>
      <c r="BC191" s="10"/>
      <c r="BD191" s="9"/>
      <c r="BE191" s="3"/>
      <c r="BF191" s="15"/>
      <c r="BG191" s="15"/>
      <c r="BH191" s="9"/>
      <c r="BI191" s="10"/>
      <c r="BJ191" s="9"/>
      <c r="BK191" s="3"/>
      <c r="BL191" s="15"/>
      <c r="BM191" s="15"/>
      <c r="BN191" s="9"/>
      <c r="BO191" s="10"/>
      <c r="BP191">
        <f t="shared" si="95"/>
        <v>0</v>
      </c>
      <c r="BQ191" s="93">
        <f t="shared" si="96"/>
        <v>0</v>
      </c>
      <c r="BR191" s="93">
        <f t="shared" si="97"/>
        <v>0</v>
      </c>
      <c r="BS191" s="93" t="e">
        <f>VLOOKUP(C191,'Koppeling locatie - aslocatie'!$A$2:$C$8139,2,FALSE)</f>
        <v>#N/A</v>
      </c>
      <c r="BT191" s="93" t="e">
        <f>VLOOKUP($BS191,aslocaties_v01!$C$3:$AA$349,MATCH($K$3/10,aslocaties_v01!$C$2:$X$2),FALSE)</f>
        <v>#N/A</v>
      </c>
      <c r="BU191" s="93" t="e">
        <f>VLOOKUP(BS191,aslocaties_v01!$C$3:$AA$349,MATCH($K$3,aslocaties_v01!$C$2:$X$2),FALSE)</f>
        <v>#N/A</v>
      </c>
      <c r="BV191" s="93" t="e">
        <f>VLOOKUP(BS191,aslocaties_v01!$C$3:$AA$349,MATCH($K$3*10,aslocaties_v01!$C$2:$X$2),FALSE)</f>
        <v>#N/A</v>
      </c>
      <c r="BW191" s="93" t="e">
        <f t="shared" si="98"/>
        <v>#N/A</v>
      </c>
      <c r="BX191" s="93" t="e">
        <f t="shared" si="99"/>
        <v>#N/A</v>
      </c>
      <c r="BY191" s="94">
        <f t="shared" si="100"/>
        <v>999</v>
      </c>
      <c r="BZ191" s="94">
        <f t="shared" si="101"/>
        <v>999</v>
      </c>
      <c r="CA191" s="94" t="e">
        <f t="shared" si="102"/>
        <v>#N/A</v>
      </c>
      <c r="CB191" t="e">
        <f t="shared" si="103"/>
        <v>#N/A</v>
      </c>
      <c r="CC191" s="58" t="e">
        <f t="shared" si="104"/>
        <v>#N/A</v>
      </c>
      <c r="CD191" s="95" t="e">
        <f t="shared" si="105"/>
        <v>#N/A</v>
      </c>
      <c r="CE191" s="96" t="b">
        <f t="shared" si="106"/>
        <v>1</v>
      </c>
      <c r="CF191" t="e">
        <f t="shared" si="107"/>
        <v>#DIV/0!</v>
      </c>
      <c r="CG191" t="e">
        <f t="shared" si="108"/>
        <v>#DIV/0!</v>
      </c>
      <c r="CH191" s="84" t="b">
        <f t="shared" si="109"/>
        <v>0</v>
      </c>
      <c r="CI191" t="str">
        <f t="shared" si="110"/>
        <v/>
      </c>
      <c r="CJ191" t="e">
        <f t="shared" si="111"/>
        <v>#DIV/0!</v>
      </c>
      <c r="CK191" t="b">
        <f t="shared" si="112"/>
        <v>1</v>
      </c>
      <c r="CL191" s="84" t="e">
        <f t="shared" si="113"/>
        <v>#DIV/0!</v>
      </c>
      <c r="CM191" t="e">
        <f t="shared" si="114"/>
        <v>#DIV/0!</v>
      </c>
      <c r="CN191" t="e">
        <f t="shared" si="115"/>
        <v>#DIV/0!</v>
      </c>
      <c r="CO191" s="84">
        <f t="shared" si="116"/>
        <v>-1</v>
      </c>
      <c r="CP191" t="b">
        <f t="shared" si="117"/>
        <v>1</v>
      </c>
      <c r="CQ191" s="96" t="b">
        <f t="shared" si="118"/>
        <v>1</v>
      </c>
      <c r="CR191" t="b">
        <f t="shared" si="119"/>
        <v>1</v>
      </c>
      <c r="CS191" t="b">
        <f t="shared" si="120"/>
        <v>1</v>
      </c>
      <c r="CT191" t="b">
        <f t="shared" si="121"/>
        <v>1</v>
      </c>
      <c r="CU191" t="b">
        <f t="shared" si="122"/>
        <v>1</v>
      </c>
      <c r="CV191" s="84" t="b">
        <f t="shared" si="123"/>
        <v>1</v>
      </c>
      <c r="CW191" t="b">
        <f t="shared" si="124"/>
        <v>1</v>
      </c>
      <c r="CX191" t="b">
        <f t="shared" si="125"/>
        <v>1</v>
      </c>
      <c r="CY191" t="b">
        <f t="shared" si="126"/>
        <v>1</v>
      </c>
      <c r="CZ191" t="b">
        <f t="shared" si="127"/>
        <v>1</v>
      </c>
      <c r="DA191" s="84">
        <f t="shared" si="128"/>
        <v>0</v>
      </c>
      <c r="DB191" t="e">
        <f t="shared" si="129"/>
        <v>#N/A</v>
      </c>
    </row>
    <row r="192" spans="1:106" ht="13.5" thickBot="1">
      <c r="A192" s="9">
        <v>944</v>
      </c>
      <c r="B192" s="3">
        <v>1</v>
      </c>
      <c r="C192" s="3" t="s">
        <v>2746</v>
      </c>
      <c r="D192" s="3" t="s">
        <v>12</v>
      </c>
      <c r="E192" s="3" t="s">
        <v>12</v>
      </c>
      <c r="F192" s="3">
        <v>112116.281</v>
      </c>
      <c r="G192" s="15">
        <v>425598.15600000002</v>
      </c>
      <c r="H192" s="35" t="str">
        <f t="shared" si="87"/>
        <v>ja</v>
      </c>
      <c r="I192" s="155" t="s">
        <v>2402</v>
      </c>
      <c r="J192" s="20" t="s">
        <v>456</v>
      </c>
      <c r="K192" s="97">
        <v>10000</v>
      </c>
      <c r="L192" s="28">
        <f t="shared" si="6"/>
        <v>0.24</v>
      </c>
      <c r="M192" s="28">
        <f t="shared" si="93"/>
        <v>0</v>
      </c>
      <c r="N192" s="56">
        <f t="shared" si="88"/>
        <v>0</v>
      </c>
      <c r="O192" s="33">
        <f t="shared" si="94"/>
        <v>113.86700180474855</v>
      </c>
      <c r="P192" s="37">
        <f t="shared" si="89"/>
        <v>114.27809853600031</v>
      </c>
      <c r="Q192" s="9" t="s">
        <v>12</v>
      </c>
      <c r="R192" s="55" t="s">
        <v>12</v>
      </c>
      <c r="S192" s="55">
        <v>2.8010000000000002</v>
      </c>
      <c r="T192" s="55">
        <v>2.915</v>
      </c>
      <c r="U192" s="55">
        <v>3.05</v>
      </c>
      <c r="V192" s="3">
        <v>3.1869999999999998</v>
      </c>
      <c r="W192" s="3">
        <v>3.359</v>
      </c>
      <c r="X192" s="3" t="s">
        <v>12</v>
      </c>
      <c r="Y192" s="3">
        <v>3.7309999999999999</v>
      </c>
      <c r="Z192" s="15" t="s">
        <v>12</v>
      </c>
      <c r="AA192" s="10">
        <f t="shared" si="90"/>
        <v>3.359</v>
      </c>
      <c r="AB192" s="9">
        <f t="shared" si="91"/>
        <v>0.30900000000000016</v>
      </c>
      <c r="AC192" s="10">
        <f t="shared" si="92"/>
        <v>0.37199999999999989</v>
      </c>
      <c r="AD192" s="9"/>
      <c r="AE192" s="55"/>
      <c r="AF192" s="55"/>
      <c r="AG192" s="55"/>
      <c r="AH192" s="55"/>
      <c r="AI192" s="3"/>
      <c r="AJ192" s="3"/>
      <c r="AK192" s="3"/>
      <c r="AL192" s="3"/>
      <c r="AM192" s="15"/>
      <c r="AN192" s="10"/>
      <c r="AO192" s="9"/>
      <c r="AP192" s="10"/>
      <c r="AQ192" s="9"/>
      <c r="AR192" s="55"/>
      <c r="AS192" s="55"/>
      <c r="AT192" s="55"/>
      <c r="AU192" s="55"/>
      <c r="AV192" s="3"/>
      <c r="AW192" s="3"/>
      <c r="AX192" s="3"/>
      <c r="AY192" s="3"/>
      <c r="AZ192" s="15"/>
      <c r="BA192" s="10"/>
      <c r="BB192" s="9"/>
      <c r="BC192" s="10"/>
      <c r="BD192" s="9"/>
      <c r="BE192" s="3"/>
      <c r="BF192" s="15"/>
      <c r="BG192" s="15"/>
      <c r="BH192" s="9"/>
      <c r="BI192" s="10"/>
      <c r="BJ192" s="9"/>
      <c r="BK192" s="3"/>
      <c r="BL192" s="15"/>
      <c r="BM192" s="15"/>
      <c r="BN192" s="9"/>
      <c r="BO192" s="10"/>
      <c r="BP192">
        <f t="shared" si="95"/>
        <v>0</v>
      </c>
      <c r="BQ192" s="93">
        <f t="shared" si="96"/>
        <v>0</v>
      </c>
      <c r="BR192" s="93">
        <f t="shared" si="97"/>
        <v>0</v>
      </c>
      <c r="BS192" s="93" t="e">
        <f>VLOOKUP(C192,'Koppeling locatie - aslocatie'!$A$2:$C$8139,2,FALSE)</f>
        <v>#N/A</v>
      </c>
      <c r="BT192" s="93" t="e">
        <f>VLOOKUP($BS192,aslocaties_v01!$C$3:$AA$349,MATCH($K$3/10,aslocaties_v01!$C$2:$X$2),FALSE)</f>
        <v>#N/A</v>
      </c>
      <c r="BU192" s="93" t="e">
        <f>VLOOKUP(BS192,aslocaties_v01!$C$3:$AA$349,MATCH($K$3,aslocaties_v01!$C$2:$X$2),FALSE)</f>
        <v>#N/A</v>
      </c>
      <c r="BV192" s="93" t="e">
        <f>VLOOKUP(BS192,aslocaties_v01!$C$3:$AA$349,MATCH($K$3*10,aslocaties_v01!$C$2:$X$2),FALSE)</f>
        <v>#N/A</v>
      </c>
      <c r="BW192" s="93" t="e">
        <f t="shared" si="98"/>
        <v>#N/A</v>
      </c>
      <c r="BX192" s="93" t="e">
        <f t="shared" si="99"/>
        <v>#N/A</v>
      </c>
      <c r="BY192" s="94">
        <f t="shared" si="100"/>
        <v>999</v>
      </c>
      <c r="BZ192" s="94">
        <f t="shared" si="101"/>
        <v>999</v>
      </c>
      <c r="CA192" s="94" t="e">
        <f t="shared" si="102"/>
        <v>#N/A</v>
      </c>
      <c r="CB192" t="e">
        <f t="shared" si="103"/>
        <v>#N/A</v>
      </c>
      <c r="CC192" s="58" t="e">
        <f t="shared" si="104"/>
        <v>#N/A</v>
      </c>
      <c r="CD192" s="95" t="e">
        <f t="shared" si="105"/>
        <v>#N/A</v>
      </c>
      <c r="CE192" s="96" t="b">
        <f t="shared" si="106"/>
        <v>1</v>
      </c>
      <c r="CF192" t="e">
        <f t="shared" si="107"/>
        <v>#DIV/0!</v>
      </c>
      <c r="CG192" t="e">
        <f t="shared" si="108"/>
        <v>#DIV/0!</v>
      </c>
      <c r="CH192" s="84" t="b">
        <f t="shared" si="109"/>
        <v>0</v>
      </c>
      <c r="CI192" t="str">
        <f t="shared" si="110"/>
        <v/>
      </c>
      <c r="CJ192" t="e">
        <f t="shared" si="111"/>
        <v>#DIV/0!</v>
      </c>
      <c r="CK192" t="b">
        <f t="shared" si="112"/>
        <v>1</v>
      </c>
      <c r="CL192" s="84" t="e">
        <f t="shared" si="113"/>
        <v>#DIV/0!</v>
      </c>
      <c r="CM192" t="e">
        <f t="shared" si="114"/>
        <v>#DIV/0!</v>
      </c>
      <c r="CN192" t="e">
        <f t="shared" si="115"/>
        <v>#DIV/0!</v>
      </c>
      <c r="CO192" s="84">
        <f t="shared" si="116"/>
        <v>-1</v>
      </c>
      <c r="CP192" t="b">
        <f t="shared" si="117"/>
        <v>1</v>
      </c>
      <c r="CQ192" s="96" t="b">
        <f t="shared" si="118"/>
        <v>1</v>
      </c>
      <c r="CR192" t="b">
        <f t="shared" si="119"/>
        <v>1</v>
      </c>
      <c r="CS192" t="b">
        <f t="shared" si="120"/>
        <v>1</v>
      </c>
      <c r="CT192" t="b">
        <f t="shared" si="121"/>
        <v>1</v>
      </c>
      <c r="CU192" t="b">
        <f t="shared" si="122"/>
        <v>1</v>
      </c>
      <c r="CV192" s="84" t="b">
        <f t="shared" si="123"/>
        <v>1</v>
      </c>
      <c r="CW192" t="b">
        <f t="shared" si="124"/>
        <v>1</v>
      </c>
      <c r="CX192" t="b">
        <f t="shared" si="125"/>
        <v>1</v>
      </c>
      <c r="CY192" t="b">
        <f t="shared" si="126"/>
        <v>1</v>
      </c>
      <c r="CZ192" t="b">
        <f t="shared" si="127"/>
        <v>1</v>
      </c>
      <c r="DA192" s="84">
        <f t="shared" si="128"/>
        <v>0</v>
      </c>
      <c r="DB192" t="e">
        <f t="shared" si="129"/>
        <v>#N/A</v>
      </c>
    </row>
    <row r="193" spans="1:106" ht="13.5" thickBot="1">
      <c r="A193" s="9">
        <v>945</v>
      </c>
      <c r="B193" s="3">
        <v>1</v>
      </c>
      <c r="C193" s="3" t="s">
        <v>2747</v>
      </c>
      <c r="D193" s="3" t="s">
        <v>12</v>
      </c>
      <c r="E193" s="3" t="s">
        <v>12</v>
      </c>
      <c r="F193" s="3">
        <v>112214.094</v>
      </c>
      <c r="G193" s="15">
        <v>425539.06199999998</v>
      </c>
      <c r="H193" s="35" t="str">
        <f t="shared" si="87"/>
        <v>ja</v>
      </c>
      <c r="I193" s="155" t="s">
        <v>2402</v>
      </c>
      <c r="J193" s="20" t="s">
        <v>456</v>
      </c>
      <c r="K193" s="97">
        <v>10000</v>
      </c>
      <c r="L193" s="28">
        <f t="shared" si="6"/>
        <v>0.24</v>
      </c>
      <c r="M193" s="28">
        <f t="shared" si="93"/>
        <v>0</v>
      </c>
      <c r="N193" s="56">
        <f t="shared" si="88"/>
        <v>0</v>
      </c>
      <c r="O193" s="33">
        <f t="shared" si="94"/>
        <v>114.27809853600031</v>
      </c>
      <c r="P193" s="37">
        <f t="shared" si="89"/>
        <v>75.120736151877537</v>
      </c>
      <c r="Q193" s="9" t="s">
        <v>12</v>
      </c>
      <c r="R193" s="55" t="s">
        <v>12</v>
      </c>
      <c r="S193" s="55">
        <v>2.8029999999999999</v>
      </c>
      <c r="T193" s="55">
        <v>2.9169999999999998</v>
      </c>
      <c r="U193" s="55">
        <v>3.052</v>
      </c>
      <c r="V193" s="3">
        <v>3.19</v>
      </c>
      <c r="W193" s="3">
        <v>3.3620000000000001</v>
      </c>
      <c r="X193" s="3" t="s">
        <v>12</v>
      </c>
      <c r="Y193" s="3">
        <v>3.734</v>
      </c>
      <c r="Z193" s="15" t="s">
        <v>12</v>
      </c>
      <c r="AA193" s="10">
        <f t="shared" si="90"/>
        <v>3.3620000000000001</v>
      </c>
      <c r="AB193" s="9">
        <f t="shared" si="91"/>
        <v>0.31000000000000005</v>
      </c>
      <c r="AC193" s="10">
        <f t="shared" si="92"/>
        <v>0.37199999999999989</v>
      </c>
      <c r="AD193" s="9"/>
      <c r="AE193" s="55"/>
      <c r="AF193" s="55"/>
      <c r="AG193" s="55"/>
      <c r="AH193" s="55"/>
      <c r="AI193" s="3"/>
      <c r="AJ193" s="3"/>
      <c r="AK193" s="3"/>
      <c r="AL193" s="3"/>
      <c r="AM193" s="15"/>
      <c r="AN193" s="10"/>
      <c r="AO193" s="9"/>
      <c r="AP193" s="10"/>
      <c r="AQ193" s="9"/>
      <c r="AR193" s="55"/>
      <c r="AS193" s="55"/>
      <c r="AT193" s="55"/>
      <c r="AU193" s="55"/>
      <c r="AV193" s="3"/>
      <c r="AW193" s="3"/>
      <c r="AX193" s="3"/>
      <c r="AY193" s="3"/>
      <c r="AZ193" s="15"/>
      <c r="BA193" s="10"/>
      <c r="BB193" s="9"/>
      <c r="BC193" s="10"/>
      <c r="BD193" s="9"/>
      <c r="BE193" s="3"/>
      <c r="BF193" s="15"/>
      <c r="BG193" s="15"/>
      <c r="BH193" s="9"/>
      <c r="BI193" s="10"/>
      <c r="BJ193" s="9"/>
      <c r="BK193" s="3"/>
      <c r="BL193" s="15"/>
      <c r="BM193" s="15"/>
      <c r="BN193" s="9"/>
      <c r="BO193" s="10"/>
      <c r="BP193">
        <f t="shared" si="95"/>
        <v>0</v>
      </c>
      <c r="BQ193" s="93">
        <f t="shared" si="96"/>
        <v>0</v>
      </c>
      <c r="BR193" s="93">
        <f t="shared" si="97"/>
        <v>0</v>
      </c>
      <c r="BS193" s="93" t="e">
        <f>VLOOKUP(C193,'Koppeling locatie - aslocatie'!$A$2:$C$8139,2,FALSE)</f>
        <v>#N/A</v>
      </c>
      <c r="BT193" s="93" t="e">
        <f>VLOOKUP($BS193,aslocaties_v01!$C$3:$AA$349,MATCH($K$3/10,aslocaties_v01!$C$2:$X$2),FALSE)</f>
        <v>#N/A</v>
      </c>
      <c r="BU193" s="93" t="e">
        <f>VLOOKUP(BS193,aslocaties_v01!$C$3:$AA$349,MATCH($K$3,aslocaties_v01!$C$2:$X$2),FALSE)</f>
        <v>#N/A</v>
      </c>
      <c r="BV193" s="93" t="e">
        <f>VLOOKUP(BS193,aslocaties_v01!$C$3:$AA$349,MATCH($K$3*10,aslocaties_v01!$C$2:$X$2),FALSE)</f>
        <v>#N/A</v>
      </c>
      <c r="BW193" s="93" t="e">
        <f t="shared" si="98"/>
        <v>#N/A</v>
      </c>
      <c r="BX193" s="93" t="e">
        <f t="shared" si="99"/>
        <v>#N/A</v>
      </c>
      <c r="BY193" s="94">
        <f t="shared" si="100"/>
        <v>999</v>
      </c>
      <c r="BZ193" s="94">
        <f t="shared" si="101"/>
        <v>999</v>
      </c>
      <c r="CA193" s="94" t="e">
        <f t="shared" si="102"/>
        <v>#N/A</v>
      </c>
      <c r="CB193" t="e">
        <f t="shared" si="103"/>
        <v>#N/A</v>
      </c>
      <c r="CC193" s="58" t="e">
        <f t="shared" si="104"/>
        <v>#N/A</v>
      </c>
      <c r="CD193" s="95" t="e">
        <f t="shared" si="105"/>
        <v>#N/A</v>
      </c>
      <c r="CE193" s="96" t="b">
        <f t="shared" si="106"/>
        <v>1</v>
      </c>
      <c r="CF193" t="e">
        <f t="shared" si="107"/>
        <v>#DIV/0!</v>
      </c>
      <c r="CG193" t="e">
        <f t="shared" si="108"/>
        <v>#DIV/0!</v>
      </c>
      <c r="CH193" s="84" t="b">
        <f t="shared" si="109"/>
        <v>0</v>
      </c>
      <c r="CI193" t="str">
        <f t="shared" si="110"/>
        <v/>
      </c>
      <c r="CJ193" t="e">
        <f t="shared" si="111"/>
        <v>#DIV/0!</v>
      </c>
      <c r="CK193" t="b">
        <f t="shared" si="112"/>
        <v>1</v>
      </c>
      <c r="CL193" s="84" t="e">
        <f t="shared" si="113"/>
        <v>#DIV/0!</v>
      </c>
      <c r="CM193" t="e">
        <f t="shared" si="114"/>
        <v>#DIV/0!</v>
      </c>
      <c r="CN193" t="e">
        <f t="shared" si="115"/>
        <v>#DIV/0!</v>
      </c>
      <c r="CO193" s="84">
        <f t="shared" si="116"/>
        <v>-1</v>
      </c>
      <c r="CP193" t="b">
        <f t="shared" si="117"/>
        <v>1</v>
      </c>
      <c r="CQ193" s="96" t="b">
        <f t="shared" si="118"/>
        <v>1</v>
      </c>
      <c r="CR193" t="b">
        <f t="shared" si="119"/>
        <v>1</v>
      </c>
      <c r="CS193" t="b">
        <f t="shared" si="120"/>
        <v>1</v>
      </c>
      <c r="CT193" t="b">
        <f t="shared" si="121"/>
        <v>1</v>
      </c>
      <c r="CU193" t="b">
        <f t="shared" si="122"/>
        <v>1</v>
      </c>
      <c r="CV193" s="84" t="b">
        <f t="shared" si="123"/>
        <v>1</v>
      </c>
      <c r="CW193" t="b">
        <f t="shared" si="124"/>
        <v>1</v>
      </c>
      <c r="CX193" t="b">
        <f t="shared" si="125"/>
        <v>1</v>
      </c>
      <c r="CY193" t="b">
        <f t="shared" si="126"/>
        <v>1</v>
      </c>
      <c r="CZ193" t="b">
        <f t="shared" si="127"/>
        <v>1</v>
      </c>
      <c r="DA193" s="84">
        <f t="shared" si="128"/>
        <v>0</v>
      </c>
      <c r="DB193" t="e">
        <f t="shared" si="129"/>
        <v>#N/A</v>
      </c>
    </row>
    <row r="194" spans="1:106" ht="13.5" thickBot="1">
      <c r="A194" s="9">
        <v>946</v>
      </c>
      <c r="B194" s="3">
        <v>1</v>
      </c>
      <c r="C194" s="3" t="s">
        <v>2748</v>
      </c>
      <c r="D194" s="3" t="s">
        <v>12</v>
      </c>
      <c r="E194" s="3" t="s">
        <v>12</v>
      </c>
      <c r="F194" s="3">
        <v>112284.844</v>
      </c>
      <c r="G194" s="15">
        <v>425513.81199999998</v>
      </c>
      <c r="H194" s="35" t="str">
        <f t="shared" si="87"/>
        <v>ja</v>
      </c>
      <c r="I194" s="155" t="s">
        <v>2402</v>
      </c>
      <c r="J194" s="20" t="s">
        <v>456</v>
      </c>
      <c r="K194" s="97">
        <v>10000</v>
      </c>
      <c r="L194" s="28">
        <f t="shared" si="6"/>
        <v>0.24</v>
      </c>
      <c r="M194" s="28">
        <f t="shared" si="93"/>
        <v>0</v>
      </c>
      <c r="N194" s="56">
        <f t="shared" si="88"/>
        <v>0</v>
      </c>
      <c r="O194" s="33">
        <f t="shared" si="94"/>
        <v>75.120736151877537</v>
      </c>
      <c r="P194" s="37">
        <f t="shared" si="89"/>
        <v>114.57405587653203</v>
      </c>
      <c r="Q194" s="9" t="s">
        <v>12</v>
      </c>
      <c r="R194" s="55" t="s">
        <v>12</v>
      </c>
      <c r="S194" s="55">
        <v>2.8</v>
      </c>
      <c r="T194" s="55">
        <v>2.9140000000000001</v>
      </c>
      <c r="U194" s="55">
        <v>3.048</v>
      </c>
      <c r="V194" s="3">
        <v>3.1850000000000001</v>
      </c>
      <c r="W194" s="3">
        <v>3.3570000000000002</v>
      </c>
      <c r="X194" s="3" t="s">
        <v>12</v>
      </c>
      <c r="Y194" s="3">
        <v>3.7330000000000001</v>
      </c>
      <c r="Z194" s="15" t="s">
        <v>12</v>
      </c>
      <c r="AA194" s="10">
        <f t="shared" si="90"/>
        <v>3.3570000000000002</v>
      </c>
      <c r="AB194" s="9">
        <f t="shared" si="91"/>
        <v>0.30900000000000016</v>
      </c>
      <c r="AC194" s="10">
        <f t="shared" si="92"/>
        <v>0.37599999999999989</v>
      </c>
      <c r="AD194" s="9"/>
      <c r="AE194" s="55"/>
      <c r="AF194" s="55"/>
      <c r="AG194" s="55"/>
      <c r="AH194" s="55"/>
      <c r="AI194" s="3"/>
      <c r="AJ194" s="3"/>
      <c r="AK194" s="3"/>
      <c r="AL194" s="3"/>
      <c r="AM194" s="15"/>
      <c r="AN194" s="10"/>
      <c r="AO194" s="9"/>
      <c r="AP194" s="10"/>
      <c r="AQ194" s="9"/>
      <c r="AR194" s="55"/>
      <c r="AS194" s="55"/>
      <c r="AT194" s="55"/>
      <c r="AU194" s="55"/>
      <c r="AV194" s="3"/>
      <c r="AW194" s="3"/>
      <c r="AX194" s="3"/>
      <c r="AY194" s="3"/>
      <c r="AZ194" s="15"/>
      <c r="BA194" s="10"/>
      <c r="BB194" s="9"/>
      <c r="BC194" s="10"/>
      <c r="BD194" s="9"/>
      <c r="BE194" s="3"/>
      <c r="BF194" s="15"/>
      <c r="BG194" s="15"/>
      <c r="BH194" s="9"/>
      <c r="BI194" s="10"/>
      <c r="BJ194" s="9"/>
      <c r="BK194" s="3"/>
      <c r="BL194" s="15"/>
      <c r="BM194" s="15"/>
      <c r="BN194" s="9"/>
      <c r="BO194" s="10"/>
      <c r="BP194">
        <f t="shared" si="95"/>
        <v>0</v>
      </c>
      <c r="BQ194" s="93">
        <f t="shared" si="96"/>
        <v>0</v>
      </c>
      <c r="BR194" s="93">
        <f t="shared" si="97"/>
        <v>0</v>
      </c>
      <c r="BS194" s="93" t="e">
        <f>VLOOKUP(C194,'Koppeling locatie - aslocatie'!$A$2:$C$8139,2,FALSE)</f>
        <v>#N/A</v>
      </c>
      <c r="BT194" s="93" t="e">
        <f>VLOOKUP($BS194,aslocaties_v01!$C$3:$AA$349,MATCH($K$3/10,aslocaties_v01!$C$2:$X$2),FALSE)</f>
        <v>#N/A</v>
      </c>
      <c r="BU194" s="93" t="e">
        <f>VLOOKUP(BS194,aslocaties_v01!$C$3:$AA$349,MATCH($K$3,aslocaties_v01!$C$2:$X$2),FALSE)</f>
        <v>#N/A</v>
      </c>
      <c r="BV194" s="93" t="e">
        <f>VLOOKUP(BS194,aslocaties_v01!$C$3:$AA$349,MATCH($K$3*10,aslocaties_v01!$C$2:$X$2),FALSE)</f>
        <v>#N/A</v>
      </c>
      <c r="BW194" s="93" t="e">
        <f t="shared" si="98"/>
        <v>#N/A</v>
      </c>
      <c r="BX194" s="93" t="e">
        <f t="shared" si="99"/>
        <v>#N/A</v>
      </c>
      <c r="BY194" s="94">
        <f t="shared" si="100"/>
        <v>999</v>
      </c>
      <c r="BZ194" s="94">
        <f t="shared" si="101"/>
        <v>999</v>
      </c>
      <c r="CA194" s="94" t="e">
        <f t="shared" si="102"/>
        <v>#N/A</v>
      </c>
      <c r="CB194" t="e">
        <f t="shared" si="103"/>
        <v>#N/A</v>
      </c>
      <c r="CC194" s="58" t="e">
        <f t="shared" si="104"/>
        <v>#N/A</v>
      </c>
      <c r="CD194" s="95" t="e">
        <f t="shared" si="105"/>
        <v>#N/A</v>
      </c>
      <c r="CE194" s="96" t="b">
        <f t="shared" si="106"/>
        <v>1</v>
      </c>
      <c r="CF194" t="e">
        <f t="shared" si="107"/>
        <v>#DIV/0!</v>
      </c>
      <c r="CG194" t="e">
        <f t="shared" si="108"/>
        <v>#DIV/0!</v>
      </c>
      <c r="CH194" s="84" t="b">
        <f t="shared" si="109"/>
        <v>0</v>
      </c>
      <c r="CI194" t="str">
        <f t="shared" si="110"/>
        <v/>
      </c>
      <c r="CJ194" t="e">
        <f t="shared" si="111"/>
        <v>#DIV/0!</v>
      </c>
      <c r="CK194" t="b">
        <f t="shared" si="112"/>
        <v>1</v>
      </c>
      <c r="CL194" s="84" t="e">
        <f t="shared" si="113"/>
        <v>#DIV/0!</v>
      </c>
      <c r="CM194" t="e">
        <f t="shared" si="114"/>
        <v>#DIV/0!</v>
      </c>
      <c r="CN194" t="e">
        <f t="shared" si="115"/>
        <v>#DIV/0!</v>
      </c>
      <c r="CO194" s="84">
        <f t="shared" si="116"/>
        <v>-1</v>
      </c>
      <c r="CP194" t="b">
        <f t="shared" si="117"/>
        <v>1</v>
      </c>
      <c r="CQ194" s="96" t="b">
        <f t="shared" si="118"/>
        <v>1</v>
      </c>
      <c r="CR194" t="b">
        <f t="shared" si="119"/>
        <v>1</v>
      </c>
      <c r="CS194" t="b">
        <f t="shared" si="120"/>
        <v>1</v>
      </c>
      <c r="CT194" t="b">
        <f t="shared" si="121"/>
        <v>1</v>
      </c>
      <c r="CU194" t="b">
        <f t="shared" si="122"/>
        <v>1</v>
      </c>
      <c r="CV194" s="84" t="b">
        <f t="shared" si="123"/>
        <v>1</v>
      </c>
      <c r="CW194" t="b">
        <f t="shared" si="124"/>
        <v>1</v>
      </c>
      <c r="CX194" t="b">
        <f t="shared" si="125"/>
        <v>1</v>
      </c>
      <c r="CY194" t="b">
        <f t="shared" si="126"/>
        <v>1</v>
      </c>
      <c r="CZ194" t="b">
        <f t="shared" si="127"/>
        <v>1</v>
      </c>
      <c r="DA194" s="84">
        <f t="shared" si="128"/>
        <v>0</v>
      </c>
      <c r="DB194" t="e">
        <f t="shared" si="129"/>
        <v>#N/A</v>
      </c>
    </row>
    <row r="195" spans="1:106" ht="13.5" thickBot="1">
      <c r="A195" s="9">
        <v>947</v>
      </c>
      <c r="B195" s="3">
        <v>1</v>
      </c>
      <c r="C195" s="3" t="s">
        <v>2749</v>
      </c>
      <c r="D195" s="3" t="s">
        <v>12</v>
      </c>
      <c r="E195" s="3" t="s">
        <v>12</v>
      </c>
      <c r="F195" s="3">
        <v>112398.242</v>
      </c>
      <c r="G195" s="15">
        <v>425497.43800000002</v>
      </c>
      <c r="H195" s="35" t="str">
        <f t="shared" ref="H195:H261" si="130">IF(COUNTIF(C:C, "="&amp;C195)=1,"ja", "nee")</f>
        <v>ja</v>
      </c>
      <c r="I195" s="155" t="s">
        <v>2402</v>
      </c>
      <c r="J195" s="20" t="s">
        <v>456</v>
      </c>
      <c r="K195" s="97">
        <v>10000</v>
      </c>
      <c r="L195" s="28">
        <f t="shared" si="6"/>
        <v>0.24</v>
      </c>
      <c r="M195" s="28">
        <f t="shared" si="93"/>
        <v>0</v>
      </c>
      <c r="N195" s="56">
        <f t="shared" ref="N195:N258" si="131">INT(K195/L195*M195)</f>
        <v>0</v>
      </c>
      <c r="O195" s="33">
        <f t="shared" si="94"/>
        <v>114.57405587653203</v>
      </c>
      <c r="P195" s="37">
        <f t="shared" ref="P195:P260" si="132">SQRT((F195-F196)^2+(G195-G196)^2)</f>
        <v>7070.8708364719123</v>
      </c>
      <c r="Q195" s="9" t="s">
        <v>12</v>
      </c>
      <c r="R195" s="55" t="s">
        <v>12</v>
      </c>
      <c r="S195" s="55">
        <v>2.819</v>
      </c>
      <c r="T195" s="55">
        <v>2.9420000000000002</v>
      </c>
      <c r="U195" s="55">
        <v>3.0880000000000001</v>
      </c>
      <c r="V195" s="3">
        <v>3.238</v>
      </c>
      <c r="W195" s="3">
        <v>3.4180000000000001</v>
      </c>
      <c r="X195" s="3" t="s">
        <v>12</v>
      </c>
      <c r="Y195" s="3">
        <v>3.7839999999999998</v>
      </c>
      <c r="Z195" s="15" t="s">
        <v>12</v>
      </c>
      <c r="AA195" s="10">
        <f t="shared" ref="AA195:AA258" si="133">LOOKUP($K195,$Q$2:$Z$2,Q195:Z195)</f>
        <v>3.4180000000000001</v>
      </c>
      <c r="AB195" s="9">
        <f t="shared" ref="AB195:AB260" si="134">LOOKUP($K195,$Q$2:$Z$2,Q195:Z195)-LOOKUP(0.1*$K195,$Q$2:$Z$2,Q195:Z195)</f>
        <v>0.33000000000000007</v>
      </c>
      <c r="AC195" s="10">
        <f t="shared" ref="AC195:AC260" si="135">LOOKUP(10*$K195,$Q$2:$Z$2,Q195:Z195)-LOOKUP($K195,$Q$2:$Z$2,Q195:Z195)</f>
        <v>0.36599999999999966</v>
      </c>
      <c r="AD195" s="9"/>
      <c r="AE195" s="55"/>
      <c r="AF195" s="55"/>
      <c r="AG195" s="55"/>
      <c r="AH195" s="55"/>
      <c r="AI195" s="3"/>
      <c r="AJ195" s="3"/>
      <c r="AK195" s="3"/>
      <c r="AL195" s="3"/>
      <c r="AM195" s="15"/>
      <c r="AN195" s="10"/>
      <c r="AO195" s="9"/>
      <c r="AP195" s="10"/>
      <c r="AQ195" s="9"/>
      <c r="AR195" s="55"/>
      <c r="AS195" s="55"/>
      <c r="AT195" s="55"/>
      <c r="AU195" s="55"/>
      <c r="AV195" s="3"/>
      <c r="AW195" s="3"/>
      <c r="AX195" s="3"/>
      <c r="AY195" s="3"/>
      <c r="AZ195" s="15"/>
      <c r="BA195" s="10"/>
      <c r="BB195" s="9"/>
      <c r="BC195" s="10"/>
      <c r="BD195" s="9"/>
      <c r="BE195" s="3"/>
      <c r="BF195" s="15"/>
      <c r="BG195" s="15"/>
      <c r="BH195" s="9"/>
      <c r="BI195" s="10"/>
      <c r="BJ195" s="9"/>
      <c r="BK195" s="3"/>
      <c r="BL195" s="15"/>
      <c r="BM195" s="15"/>
      <c r="BN195" s="9"/>
      <c r="BO195" s="10"/>
      <c r="BP195">
        <f t="shared" si="95"/>
        <v>0</v>
      </c>
      <c r="BQ195" s="93">
        <f t="shared" si="96"/>
        <v>0</v>
      </c>
      <c r="BR195" s="93">
        <f t="shared" si="97"/>
        <v>0</v>
      </c>
      <c r="BS195" s="93" t="e">
        <f>VLOOKUP(C195,'Koppeling locatie - aslocatie'!$A$2:$C$8139,2,FALSE)</f>
        <v>#N/A</v>
      </c>
      <c r="BT195" s="93" t="e">
        <f>VLOOKUP($BS195,aslocaties_v01!$C$3:$AA$349,MATCH($K$3/10,aslocaties_v01!$C$2:$X$2),FALSE)</f>
        <v>#N/A</v>
      </c>
      <c r="BU195" s="93" t="e">
        <f>VLOOKUP(BS195,aslocaties_v01!$C$3:$AA$349,MATCH($K$3,aslocaties_v01!$C$2:$X$2),FALSE)</f>
        <v>#N/A</v>
      </c>
      <c r="BV195" s="93" t="e">
        <f>VLOOKUP(BS195,aslocaties_v01!$C$3:$AA$349,MATCH($K$3*10,aslocaties_v01!$C$2:$X$2),FALSE)</f>
        <v>#N/A</v>
      </c>
      <c r="BW195" s="93" t="e">
        <f t="shared" si="98"/>
        <v>#N/A</v>
      </c>
      <c r="BX195" s="93" t="e">
        <f t="shared" si="99"/>
        <v>#N/A</v>
      </c>
      <c r="BY195" s="94">
        <f t="shared" si="100"/>
        <v>999</v>
      </c>
      <c r="BZ195" s="94">
        <f t="shared" si="101"/>
        <v>999</v>
      </c>
      <c r="CA195" s="94" t="e">
        <f t="shared" si="102"/>
        <v>#N/A</v>
      </c>
      <c r="CB195" t="e">
        <f t="shared" si="103"/>
        <v>#N/A</v>
      </c>
      <c r="CC195" s="58" t="e">
        <f t="shared" si="104"/>
        <v>#N/A</v>
      </c>
      <c r="CD195" s="95" t="e">
        <f t="shared" si="105"/>
        <v>#N/A</v>
      </c>
      <c r="CE195" s="96" t="b">
        <f t="shared" si="106"/>
        <v>1</v>
      </c>
      <c r="CF195" t="e">
        <f t="shared" si="107"/>
        <v>#DIV/0!</v>
      </c>
      <c r="CG195" t="e">
        <f t="shared" si="108"/>
        <v>#DIV/0!</v>
      </c>
      <c r="CH195" s="84" t="b">
        <f t="shared" si="109"/>
        <v>0</v>
      </c>
      <c r="CI195" t="str">
        <f t="shared" si="110"/>
        <v/>
      </c>
      <c r="CJ195" t="e">
        <f t="shared" si="111"/>
        <v>#DIV/0!</v>
      </c>
      <c r="CK195" t="b">
        <f t="shared" si="112"/>
        <v>1</v>
      </c>
      <c r="CL195" s="84" t="e">
        <f t="shared" si="113"/>
        <v>#DIV/0!</v>
      </c>
      <c r="CM195" t="e">
        <f t="shared" si="114"/>
        <v>#DIV/0!</v>
      </c>
      <c r="CN195" t="e">
        <f t="shared" si="115"/>
        <v>#DIV/0!</v>
      </c>
      <c r="CO195" s="84">
        <f t="shared" si="116"/>
        <v>-1</v>
      </c>
      <c r="CP195" t="b">
        <f t="shared" si="117"/>
        <v>1</v>
      </c>
      <c r="CQ195" s="96" t="b">
        <f t="shared" si="118"/>
        <v>1</v>
      </c>
      <c r="CR195" t="b">
        <f t="shared" si="119"/>
        <v>1</v>
      </c>
      <c r="CS195" t="b">
        <f t="shared" si="120"/>
        <v>1</v>
      </c>
      <c r="CT195" t="b">
        <f t="shared" si="121"/>
        <v>1</v>
      </c>
      <c r="CU195" t="b">
        <f t="shared" si="122"/>
        <v>1</v>
      </c>
      <c r="CV195" s="84" t="b">
        <f t="shared" si="123"/>
        <v>1</v>
      </c>
      <c r="CW195" t="b">
        <f t="shared" si="124"/>
        <v>1</v>
      </c>
      <c r="CX195" t="b">
        <f t="shared" si="125"/>
        <v>1</v>
      </c>
      <c r="CY195" t="b">
        <f t="shared" si="126"/>
        <v>1</v>
      </c>
      <c r="CZ195" t="b">
        <f t="shared" si="127"/>
        <v>1</v>
      </c>
      <c r="DA195" s="84">
        <f t="shared" si="128"/>
        <v>0</v>
      </c>
      <c r="DB195" t="e">
        <f t="shared" si="129"/>
        <v>#N/A</v>
      </c>
    </row>
    <row r="196" spans="1:106" ht="13.5" thickBot="1">
      <c r="A196" s="9">
        <v>948</v>
      </c>
      <c r="B196" s="3">
        <v>1</v>
      </c>
      <c r="C196" s="3" t="s">
        <v>2750</v>
      </c>
      <c r="D196" s="3" t="s">
        <v>12</v>
      </c>
      <c r="E196" s="3" t="s">
        <v>12</v>
      </c>
      <c r="F196" s="3">
        <v>119465.977</v>
      </c>
      <c r="G196" s="15">
        <v>425708</v>
      </c>
      <c r="H196" s="35" t="str">
        <f t="shared" si="130"/>
        <v>ja</v>
      </c>
      <c r="I196" s="155" t="s">
        <v>2402</v>
      </c>
      <c r="J196" s="20" t="s">
        <v>456</v>
      </c>
      <c r="K196" s="97">
        <v>10000</v>
      </c>
      <c r="L196" s="28">
        <f t="shared" si="6"/>
        <v>0.24</v>
      </c>
      <c r="M196" s="28">
        <f t="shared" ref="M196:M261" si="136">M195</f>
        <v>0</v>
      </c>
      <c r="N196" s="56">
        <f t="shared" si="131"/>
        <v>0</v>
      </c>
      <c r="O196" s="33">
        <f t="shared" ref="O196:O260" si="137">SQRT((F195-F196)^2+(G195-G196)^2)</f>
        <v>7070.8708364719123</v>
      </c>
      <c r="P196" s="37">
        <f t="shared" si="132"/>
        <v>7311.8248301329695</v>
      </c>
      <c r="Q196" s="9" t="s">
        <v>12</v>
      </c>
      <c r="R196" s="55" t="s">
        <v>12</v>
      </c>
      <c r="S196" s="55">
        <v>3.3159999999999998</v>
      </c>
      <c r="T196" s="55">
        <v>3.5150000000000001</v>
      </c>
      <c r="U196" s="55">
        <v>3.7010000000000001</v>
      </c>
      <c r="V196" s="3">
        <v>3.8540000000000001</v>
      </c>
      <c r="W196" s="3">
        <v>4.0220000000000002</v>
      </c>
      <c r="X196" s="3" t="s">
        <v>12</v>
      </c>
      <c r="Y196" s="3">
        <v>4.3460000000000001</v>
      </c>
      <c r="Z196" s="15" t="s">
        <v>12</v>
      </c>
      <c r="AA196" s="10">
        <f t="shared" si="133"/>
        <v>4.0220000000000002</v>
      </c>
      <c r="AB196" s="9">
        <f t="shared" si="134"/>
        <v>0.32100000000000017</v>
      </c>
      <c r="AC196" s="10">
        <f t="shared" si="135"/>
        <v>0.32399999999999984</v>
      </c>
      <c r="AD196" s="9"/>
      <c r="AE196" s="55"/>
      <c r="AF196" s="55"/>
      <c r="AG196" s="55"/>
      <c r="AH196" s="55"/>
      <c r="AI196" s="3"/>
      <c r="AJ196" s="3"/>
      <c r="AK196" s="3"/>
      <c r="AL196" s="3"/>
      <c r="AM196" s="15"/>
      <c r="AN196" s="10"/>
      <c r="AO196" s="9"/>
      <c r="AP196" s="10"/>
      <c r="AQ196" s="9"/>
      <c r="AR196" s="55"/>
      <c r="AS196" s="55"/>
      <c r="AT196" s="55"/>
      <c r="AU196" s="55"/>
      <c r="AV196" s="3"/>
      <c r="AW196" s="3"/>
      <c r="AX196" s="3"/>
      <c r="AY196" s="3"/>
      <c r="AZ196" s="15"/>
      <c r="BA196" s="10"/>
      <c r="BB196" s="9"/>
      <c r="BC196" s="10"/>
      <c r="BD196" s="9"/>
      <c r="BE196" s="3"/>
      <c r="BF196" s="15"/>
      <c r="BG196" s="15"/>
      <c r="BH196" s="9"/>
      <c r="BI196" s="10"/>
      <c r="BJ196" s="9"/>
      <c r="BK196" s="3"/>
      <c r="BL196" s="15"/>
      <c r="BM196" s="15"/>
      <c r="BN196" s="9"/>
      <c r="BO196" s="10"/>
      <c r="BP196">
        <f t="shared" si="95"/>
        <v>0</v>
      </c>
      <c r="BQ196" s="93">
        <f t="shared" si="96"/>
        <v>0</v>
      </c>
      <c r="BR196" s="93">
        <f t="shared" si="97"/>
        <v>0</v>
      </c>
      <c r="BS196" s="93" t="e">
        <f>VLOOKUP(C196,'Koppeling locatie - aslocatie'!$A$2:$C$8139,2,FALSE)</f>
        <v>#N/A</v>
      </c>
      <c r="BT196" s="93" t="e">
        <f>VLOOKUP($BS196,aslocaties_v01!$C$3:$AA$349,MATCH($K$3/10,aslocaties_v01!$C$2:$X$2),FALSE)</f>
        <v>#N/A</v>
      </c>
      <c r="BU196" s="93" t="e">
        <f>VLOOKUP(BS196,aslocaties_v01!$C$3:$AA$349,MATCH($K$3,aslocaties_v01!$C$2:$X$2),FALSE)</f>
        <v>#N/A</v>
      </c>
      <c r="BV196" s="93" t="e">
        <f>VLOOKUP(BS196,aslocaties_v01!$C$3:$AA$349,MATCH($K$3*10,aslocaties_v01!$C$2:$X$2),FALSE)</f>
        <v>#N/A</v>
      </c>
      <c r="BW196" s="93" t="e">
        <f t="shared" si="98"/>
        <v>#N/A</v>
      </c>
      <c r="BX196" s="93" t="e">
        <f t="shared" si="99"/>
        <v>#N/A</v>
      </c>
      <c r="BY196" s="94">
        <f t="shared" si="100"/>
        <v>999</v>
      </c>
      <c r="BZ196" s="94">
        <f t="shared" si="101"/>
        <v>999</v>
      </c>
      <c r="CA196" s="94" t="e">
        <f t="shared" si="102"/>
        <v>#N/A</v>
      </c>
      <c r="CB196" t="e">
        <f t="shared" si="103"/>
        <v>#N/A</v>
      </c>
      <c r="CC196" s="58" t="e">
        <f t="shared" si="104"/>
        <v>#N/A</v>
      </c>
      <c r="CD196" s="95" t="e">
        <f t="shared" si="105"/>
        <v>#N/A</v>
      </c>
      <c r="CE196" s="96" t="b">
        <f t="shared" si="106"/>
        <v>1</v>
      </c>
      <c r="CF196" t="e">
        <f t="shared" si="107"/>
        <v>#DIV/0!</v>
      </c>
      <c r="CG196" t="e">
        <f t="shared" si="108"/>
        <v>#DIV/0!</v>
      </c>
      <c r="CH196" s="84" t="b">
        <f t="shared" si="109"/>
        <v>0</v>
      </c>
      <c r="CI196" t="str">
        <f t="shared" si="110"/>
        <v/>
      </c>
      <c r="CJ196" t="e">
        <f t="shared" si="111"/>
        <v>#DIV/0!</v>
      </c>
      <c r="CK196" t="b">
        <f t="shared" si="112"/>
        <v>1</v>
      </c>
      <c r="CL196" s="84" t="e">
        <f t="shared" si="113"/>
        <v>#DIV/0!</v>
      </c>
      <c r="CM196" t="e">
        <f t="shared" si="114"/>
        <v>#DIV/0!</v>
      </c>
      <c r="CN196" t="e">
        <f t="shared" si="115"/>
        <v>#DIV/0!</v>
      </c>
      <c r="CO196" s="84">
        <f t="shared" si="116"/>
        <v>-1</v>
      </c>
      <c r="CP196" t="b">
        <f t="shared" si="117"/>
        <v>1</v>
      </c>
      <c r="CQ196" s="96" t="b">
        <f t="shared" si="118"/>
        <v>1</v>
      </c>
      <c r="CR196" t="b">
        <f t="shared" si="119"/>
        <v>1</v>
      </c>
      <c r="CS196" t="b">
        <f t="shared" si="120"/>
        <v>1</v>
      </c>
      <c r="CT196" t="b">
        <f t="shared" si="121"/>
        <v>1</v>
      </c>
      <c r="CU196" t="b">
        <f t="shared" si="122"/>
        <v>1</v>
      </c>
      <c r="CV196" s="84" t="b">
        <f t="shared" si="123"/>
        <v>1</v>
      </c>
      <c r="CW196" t="b">
        <f t="shared" si="124"/>
        <v>1</v>
      </c>
      <c r="CX196" t="b">
        <f t="shared" si="125"/>
        <v>1</v>
      </c>
      <c r="CY196" t="b">
        <f t="shared" si="126"/>
        <v>1</v>
      </c>
      <c r="CZ196" t="b">
        <f t="shared" si="127"/>
        <v>1</v>
      </c>
      <c r="DA196" s="84">
        <f t="shared" si="128"/>
        <v>0</v>
      </c>
      <c r="DB196" t="e">
        <f t="shared" si="129"/>
        <v>#N/A</v>
      </c>
    </row>
    <row r="197" spans="1:106" ht="13.5" thickBot="1">
      <c r="A197" s="9">
        <v>2240</v>
      </c>
      <c r="B197" s="3">
        <v>1</v>
      </c>
      <c r="C197" s="3" t="s">
        <v>2751</v>
      </c>
      <c r="D197" s="3" t="s">
        <v>12</v>
      </c>
      <c r="E197" s="3" t="s">
        <v>12</v>
      </c>
      <c r="F197" s="3">
        <v>112803.234</v>
      </c>
      <c r="G197" s="15">
        <v>422696.25</v>
      </c>
      <c r="H197" s="35" t="str">
        <f t="shared" si="130"/>
        <v>ja</v>
      </c>
      <c r="I197" s="155" t="s">
        <v>2402</v>
      </c>
      <c r="J197" s="20" t="s">
        <v>456</v>
      </c>
      <c r="K197" s="97">
        <v>10000</v>
      </c>
      <c r="L197" s="28">
        <f t="shared" si="6"/>
        <v>0.24</v>
      </c>
      <c r="M197" s="28">
        <f t="shared" si="136"/>
        <v>0</v>
      </c>
      <c r="N197" s="56">
        <f t="shared" si="131"/>
        <v>0</v>
      </c>
      <c r="O197" s="33">
        <f t="shared" si="137"/>
        <v>7311.8248301329695</v>
      </c>
      <c r="P197" s="37">
        <f t="shared" si="132"/>
        <v>102.2987663659878</v>
      </c>
      <c r="Q197" s="9" t="s">
        <v>12</v>
      </c>
      <c r="R197" s="55" t="s">
        <v>12</v>
      </c>
      <c r="S197" s="55">
        <v>2.758</v>
      </c>
      <c r="T197" s="55">
        <v>2.9169999999999998</v>
      </c>
      <c r="U197" s="55">
        <v>3.093</v>
      </c>
      <c r="V197" s="3">
        <v>3.258</v>
      </c>
      <c r="W197" s="3">
        <v>3.4470000000000001</v>
      </c>
      <c r="X197" s="3" t="s">
        <v>12</v>
      </c>
      <c r="Y197" s="3">
        <v>3.82</v>
      </c>
      <c r="Z197" s="15" t="s">
        <v>12</v>
      </c>
      <c r="AA197" s="10">
        <f t="shared" si="133"/>
        <v>3.4470000000000001</v>
      </c>
      <c r="AB197" s="9">
        <f t="shared" si="134"/>
        <v>0.35400000000000009</v>
      </c>
      <c r="AC197" s="10">
        <f t="shared" si="135"/>
        <v>0.37299999999999978</v>
      </c>
      <c r="AD197" s="9"/>
      <c r="AE197" s="55"/>
      <c r="AF197" s="55"/>
      <c r="AG197" s="55"/>
      <c r="AH197" s="55"/>
      <c r="AI197" s="3"/>
      <c r="AJ197" s="3"/>
      <c r="AK197" s="3"/>
      <c r="AL197" s="3"/>
      <c r="AM197" s="15"/>
      <c r="AN197" s="10"/>
      <c r="AO197" s="9"/>
      <c r="AP197" s="10"/>
      <c r="AQ197" s="9"/>
      <c r="AR197" s="55"/>
      <c r="AS197" s="55"/>
      <c r="AT197" s="55"/>
      <c r="AU197" s="55"/>
      <c r="AV197" s="3"/>
      <c r="AW197" s="3"/>
      <c r="AX197" s="3"/>
      <c r="AY197" s="3"/>
      <c r="AZ197" s="15"/>
      <c r="BA197" s="10"/>
      <c r="BB197" s="9"/>
      <c r="BC197" s="10"/>
      <c r="BD197" s="9"/>
      <c r="BE197" s="3"/>
      <c r="BF197" s="15"/>
      <c r="BG197" s="15"/>
      <c r="BH197" s="9"/>
      <c r="BI197" s="10"/>
      <c r="BJ197" s="9"/>
      <c r="BK197" s="3"/>
      <c r="BL197" s="15"/>
      <c r="BM197" s="15"/>
      <c r="BN197" s="9"/>
      <c r="BO197" s="10"/>
      <c r="BP197">
        <f t="shared" ref="BP197:BP260" si="138">IF(AND(ISERROR(FIND("Fout",Q197)), ISERROR(FIND("Fout",AD197)), ISERROR(FIND("Fout",AQ197)), ISERROR(FIND( "Fout",BD197)), ISERROR(FIND( "Fout",BJ197))),0,1)</f>
        <v>0</v>
      </c>
      <c r="BQ197" s="93">
        <f t="shared" ref="BQ197:BQ260" si="139">IF(AB197=0, -1, BH197/AB197)</f>
        <v>0</v>
      </c>
      <c r="BR197" s="93">
        <f t="shared" ref="BR197:BR260" si="140">IF(AB197=0,-1,BN197/AB197)</f>
        <v>0</v>
      </c>
      <c r="BS197" s="93" t="e">
        <f>VLOOKUP(C197,'Koppeling locatie - aslocatie'!$A$2:$C$8139,2,FALSE)</f>
        <v>#N/A</v>
      </c>
      <c r="BT197" s="93" t="e">
        <f>VLOOKUP($BS197,aslocaties_v01!$C$3:$AA$349,MATCH($K$3/10,aslocaties_v01!$C$2:$X$2),FALSE)</f>
        <v>#N/A</v>
      </c>
      <c r="BU197" s="93" t="e">
        <f>VLOOKUP(BS197,aslocaties_v01!$C$3:$AA$349,MATCH($K$3,aslocaties_v01!$C$2:$X$2),FALSE)</f>
        <v>#N/A</v>
      </c>
      <c r="BV197" s="93" t="e">
        <f>VLOOKUP(BS197,aslocaties_v01!$C$3:$AA$349,MATCH($K$3*10,aslocaties_v01!$C$2:$X$2),FALSE)</f>
        <v>#N/A</v>
      </c>
      <c r="BW197" s="93" t="e">
        <f t="shared" ref="BW197:BW260" si="141">BU197-BT197</f>
        <v>#N/A</v>
      </c>
      <c r="BX197" s="93" t="e">
        <f t="shared" ref="BX197:BX260" si="142">BV197-BU197</f>
        <v>#N/A</v>
      </c>
      <c r="BY197" s="94">
        <f t="shared" ref="BY197:BY260" si="143">IFERROR(ABS(1-BW197/AB197), 999)</f>
        <v>999</v>
      </c>
      <c r="BZ197" s="94">
        <f t="shared" ref="BZ197:BZ260" si="144">IFERROR(ABS(1-BX197/AC197), 999)</f>
        <v>999</v>
      </c>
      <c r="CA197" s="94" t="e">
        <f t="shared" ref="CA197:CA260" si="145">ABS(LOOKUP(0.1*$K197,$Q$2:$Z$2,Q197:Z197)-BT197)</f>
        <v>#N/A</v>
      </c>
      <c r="CB197" t="e">
        <f t="shared" ref="CB197:CB260" si="146">ABS(LOOKUP($K197,$Q$2:$Z$2,Q197:Z197)-BU197)</f>
        <v>#N/A</v>
      </c>
      <c r="CC197" s="58" t="e">
        <f t="shared" ref="CC197:CC260" si="147">ABS(LOOKUP(10*$K197,$Q$2:$Z$2,Q197:Z197)-BV197)</f>
        <v>#N/A</v>
      </c>
      <c r="CD197" s="95" t="e">
        <f t="shared" ref="CD197:CD260" si="148">OR(BY197&gt;0.1,BZ197&gt;0.1, CA197&gt;=0.15, CB197&gt;=0.15, CC197&gt;=0.15)</f>
        <v>#N/A</v>
      </c>
      <c r="CE197" s="96" t="b">
        <f t="shared" ref="CE197:CE260" si="149">AA197&lt;AVERAGE(AA:AA)+2*STDEV(AA:AA)</f>
        <v>1</v>
      </c>
      <c r="CF197" t="e">
        <f t="shared" ref="CF197:CF260" si="150">BG197&lt;AVERAGE(BG:BG)+2*STDEV(BG:BG)</f>
        <v>#DIV/0!</v>
      </c>
      <c r="CG197" t="e">
        <f t="shared" ref="CG197:CG260" si="151">BM197&lt;AVERAGE(BM:BM)+2*STDEV(BM:BM)</f>
        <v>#DIV/0!</v>
      </c>
      <c r="CH197" s="84" t="b">
        <f t="shared" ref="CH197:CH260" si="152">AN197&gt;0.25</f>
        <v>0</v>
      </c>
      <c r="CI197" t="str">
        <f t="shared" ref="CI197:CI260" si="153">IF(CH197,AN197,"")</f>
        <v/>
      </c>
      <c r="CJ197" t="e">
        <f t="shared" ref="CJ197:CJ260" si="154">CI197&lt;AVERAGE(CI:CI)+3*STDEV(CI:CI)</f>
        <v>#DIV/0!</v>
      </c>
      <c r="CK197" t="b">
        <f t="shared" ref="CK197:CK260" si="155">AN197&lt;1.25</f>
        <v>1</v>
      </c>
      <c r="CL197" s="84" t="e">
        <f t="shared" ref="CL197:CL260" si="156">BA197&lt;AVERAGE(BA:BA)+2*STDEV(BA:BA)</f>
        <v>#DIV/0!</v>
      </c>
      <c r="CM197" t="e">
        <f t="shared" ref="CM197:CM260" si="157">IF(CL197,BA197,"")</f>
        <v>#DIV/0!</v>
      </c>
      <c r="CN197" t="e">
        <f t="shared" ref="CN197:CN260" si="158">CM197&lt;AVERAGE(CM:CM)+3*STDEV(CM:CM)</f>
        <v>#DIV/0!</v>
      </c>
      <c r="CO197" s="84">
        <f t="shared" ref="CO197:CO260" si="159">IF(BA197=0, -1, AN197/(1.56*BA197^2))</f>
        <v>-1</v>
      </c>
      <c r="CP197" t="b">
        <f t="shared" ref="CP197:CP260" si="160">OR(CO197&gt;0.035, CO197&lt;0.065)</f>
        <v>1</v>
      </c>
      <c r="CQ197" s="96" t="b">
        <f t="shared" ref="CQ197:CQ260" si="161">IF(O197="-", "-", ABS(AA197-AA196)&lt;O197*$CR$1)</f>
        <v>1</v>
      </c>
      <c r="CR197" t="b">
        <f t="shared" ref="CR197:CR260" si="162">IF(O197="-","-",ABS(BG197-BG196)&lt;O197*$CS$1)</f>
        <v>1</v>
      </c>
      <c r="CS197" t="b">
        <f t="shared" ref="CS197:CS260" si="163">IF(O197="-","-",ABS(BM197-BM196)&lt;O197*$CT$1)</f>
        <v>1</v>
      </c>
      <c r="CT197" t="b">
        <f t="shared" ref="CT197:CT260" si="164">IF(O197="-","-",ABS(AN197-AN196)&lt;O197*$CU$1)</f>
        <v>1</v>
      </c>
      <c r="CU197" t="b">
        <f t="shared" ref="CU197:CU260" si="165">IF(O197="-","-",ABS(BA196-BA197)&lt;O197*$CV$1)</f>
        <v>1</v>
      </c>
      <c r="CV197" s="84" t="b">
        <f t="shared" ref="CV197:CV260" si="166">IF(P197="-","-",ABS(AA198-AA197)&lt;P197*$CR$1)</f>
        <v>1</v>
      </c>
      <c r="CW197" t="b">
        <f t="shared" ref="CW197:CW260" si="167">IF(P197="-","-",ABS(BG198-BG197)&lt;P197*$CS$1)</f>
        <v>1</v>
      </c>
      <c r="CX197" t="b">
        <f t="shared" ref="CX197:CX260" si="168">IF(P197="-","-",ABS(BM198-BM197)&lt;P197*$CT$1)</f>
        <v>1</v>
      </c>
      <c r="CY197" t="b">
        <f t="shared" ref="CY197:CY260" si="169">IF(P197="-","-",ABS(AN198-AN197)&lt;P197*$CU$1)</f>
        <v>1</v>
      </c>
      <c r="CZ197" t="b">
        <f t="shared" ref="CZ197:CZ260" si="170">IF(P197="-","-",ABS(BA197-BA198)&lt;P197*$CV$1)</f>
        <v>1</v>
      </c>
      <c r="DA197" s="84">
        <f t="shared" ref="DA197:DA260" si="171">IFERROR(IF(AND(CQ197:CU197),0,1), 0)+IFERROR(IF(AND(CV197:CZ197),0,1),0)</f>
        <v>0</v>
      </c>
      <c r="DB197" t="e">
        <f t="shared" ref="DB197:DB260" si="172">AND(DA197&gt;0,CD197)</f>
        <v>#N/A</v>
      </c>
    </row>
    <row r="198" spans="1:106" ht="13.5" thickBot="1">
      <c r="A198" s="9">
        <v>2241</v>
      </c>
      <c r="B198" s="3">
        <v>1</v>
      </c>
      <c r="C198" s="3" t="s">
        <v>2752</v>
      </c>
      <c r="D198" s="3" t="s">
        <v>12</v>
      </c>
      <c r="E198" s="3" t="s">
        <v>12</v>
      </c>
      <c r="F198" s="3">
        <v>112730.75</v>
      </c>
      <c r="G198" s="15">
        <v>422624.06199999998</v>
      </c>
      <c r="H198" s="35" t="str">
        <f t="shared" si="130"/>
        <v>ja</v>
      </c>
      <c r="I198" s="155" t="s">
        <v>2402</v>
      </c>
      <c r="J198" s="20" t="s">
        <v>456</v>
      </c>
      <c r="K198" s="97">
        <v>10000</v>
      </c>
      <c r="L198" s="28">
        <f t="shared" si="6"/>
        <v>0.24</v>
      </c>
      <c r="M198" s="28">
        <f t="shared" si="136"/>
        <v>0</v>
      </c>
      <c r="N198" s="56">
        <f t="shared" si="131"/>
        <v>0</v>
      </c>
      <c r="O198" s="33">
        <f t="shared" si="137"/>
        <v>102.2987663659878</v>
      </c>
      <c r="P198" s="37">
        <f t="shared" si="132"/>
        <v>125.43169175690385</v>
      </c>
      <c r="Q198" s="9" t="s">
        <v>12</v>
      </c>
      <c r="R198" s="55" t="s">
        <v>12</v>
      </c>
      <c r="S198" s="55">
        <v>2.8740000000000001</v>
      </c>
      <c r="T198" s="55">
        <v>2.9940000000000002</v>
      </c>
      <c r="U198" s="55">
        <v>3.1429999999999998</v>
      </c>
      <c r="V198" s="3">
        <v>3.3069999999999999</v>
      </c>
      <c r="W198" s="3">
        <v>3.4990000000000001</v>
      </c>
      <c r="X198" s="3" t="s">
        <v>12</v>
      </c>
      <c r="Y198" s="3">
        <v>3.9049999999999998</v>
      </c>
      <c r="Z198" s="15" t="s">
        <v>12</v>
      </c>
      <c r="AA198" s="10">
        <f t="shared" si="133"/>
        <v>3.4990000000000001</v>
      </c>
      <c r="AB198" s="9">
        <f t="shared" si="134"/>
        <v>0.35600000000000032</v>
      </c>
      <c r="AC198" s="10">
        <f t="shared" si="135"/>
        <v>0.40599999999999969</v>
      </c>
      <c r="AD198" s="9"/>
      <c r="AE198" s="55"/>
      <c r="AF198" s="55"/>
      <c r="AG198" s="55"/>
      <c r="AH198" s="55"/>
      <c r="AI198" s="3"/>
      <c r="AJ198" s="3"/>
      <c r="AK198" s="3"/>
      <c r="AL198" s="3"/>
      <c r="AM198" s="15"/>
      <c r="AN198" s="10"/>
      <c r="AO198" s="9"/>
      <c r="AP198" s="10"/>
      <c r="AQ198" s="9"/>
      <c r="AR198" s="55"/>
      <c r="AS198" s="55"/>
      <c r="AT198" s="55"/>
      <c r="AU198" s="55"/>
      <c r="AV198" s="3"/>
      <c r="AW198" s="3"/>
      <c r="AX198" s="3"/>
      <c r="AY198" s="3"/>
      <c r="AZ198" s="15"/>
      <c r="BA198" s="10"/>
      <c r="BB198" s="9"/>
      <c r="BC198" s="10"/>
      <c r="BD198" s="9"/>
      <c r="BE198" s="3"/>
      <c r="BF198" s="15"/>
      <c r="BG198" s="15"/>
      <c r="BH198" s="9"/>
      <c r="BI198" s="10"/>
      <c r="BJ198" s="9"/>
      <c r="BK198" s="3"/>
      <c r="BL198" s="15"/>
      <c r="BM198" s="15"/>
      <c r="BN198" s="9"/>
      <c r="BO198" s="10"/>
      <c r="BP198">
        <f t="shared" si="138"/>
        <v>0</v>
      </c>
      <c r="BQ198" s="93">
        <f t="shared" si="139"/>
        <v>0</v>
      </c>
      <c r="BR198" s="93">
        <f t="shared" si="140"/>
        <v>0</v>
      </c>
      <c r="BS198" s="93" t="e">
        <f>VLOOKUP(C198,'Koppeling locatie - aslocatie'!$A$2:$C$8139,2,FALSE)</f>
        <v>#N/A</v>
      </c>
      <c r="BT198" s="93" t="e">
        <f>VLOOKUP($BS198,aslocaties_v01!$C$3:$AA$349,MATCH($K$3/10,aslocaties_v01!$C$2:$X$2),FALSE)</f>
        <v>#N/A</v>
      </c>
      <c r="BU198" s="93" t="e">
        <f>VLOOKUP(BS198,aslocaties_v01!$C$3:$AA$349,MATCH($K$3,aslocaties_v01!$C$2:$X$2),FALSE)</f>
        <v>#N/A</v>
      </c>
      <c r="BV198" s="93" t="e">
        <f>VLOOKUP(BS198,aslocaties_v01!$C$3:$AA$349,MATCH($K$3*10,aslocaties_v01!$C$2:$X$2),FALSE)</f>
        <v>#N/A</v>
      </c>
      <c r="BW198" s="93" t="e">
        <f t="shared" si="141"/>
        <v>#N/A</v>
      </c>
      <c r="BX198" s="93" t="e">
        <f t="shared" si="142"/>
        <v>#N/A</v>
      </c>
      <c r="BY198" s="94">
        <f t="shared" si="143"/>
        <v>999</v>
      </c>
      <c r="BZ198" s="94">
        <f t="shared" si="144"/>
        <v>999</v>
      </c>
      <c r="CA198" s="94" t="e">
        <f t="shared" si="145"/>
        <v>#N/A</v>
      </c>
      <c r="CB198" t="e">
        <f t="shared" si="146"/>
        <v>#N/A</v>
      </c>
      <c r="CC198" s="58" t="e">
        <f t="shared" si="147"/>
        <v>#N/A</v>
      </c>
      <c r="CD198" s="95" t="e">
        <f t="shared" si="148"/>
        <v>#N/A</v>
      </c>
      <c r="CE198" s="96" t="b">
        <f t="shared" si="149"/>
        <v>1</v>
      </c>
      <c r="CF198" t="e">
        <f t="shared" si="150"/>
        <v>#DIV/0!</v>
      </c>
      <c r="CG198" t="e">
        <f t="shared" si="151"/>
        <v>#DIV/0!</v>
      </c>
      <c r="CH198" s="84" t="b">
        <f t="shared" si="152"/>
        <v>0</v>
      </c>
      <c r="CI198" t="str">
        <f t="shared" si="153"/>
        <v/>
      </c>
      <c r="CJ198" t="e">
        <f t="shared" si="154"/>
        <v>#DIV/0!</v>
      </c>
      <c r="CK198" t="b">
        <f t="shared" si="155"/>
        <v>1</v>
      </c>
      <c r="CL198" s="84" t="e">
        <f t="shared" si="156"/>
        <v>#DIV/0!</v>
      </c>
      <c r="CM198" t="e">
        <f t="shared" si="157"/>
        <v>#DIV/0!</v>
      </c>
      <c r="CN198" t="e">
        <f t="shared" si="158"/>
        <v>#DIV/0!</v>
      </c>
      <c r="CO198" s="84">
        <f t="shared" si="159"/>
        <v>-1</v>
      </c>
      <c r="CP198" t="b">
        <f t="shared" si="160"/>
        <v>1</v>
      </c>
      <c r="CQ198" s="96" t="b">
        <f t="shared" si="161"/>
        <v>1</v>
      </c>
      <c r="CR198" t="b">
        <f t="shared" si="162"/>
        <v>1</v>
      </c>
      <c r="CS198" t="b">
        <f t="shared" si="163"/>
        <v>1</v>
      </c>
      <c r="CT198" t="b">
        <f t="shared" si="164"/>
        <v>1</v>
      </c>
      <c r="CU198" t="b">
        <f t="shared" si="165"/>
        <v>1</v>
      </c>
      <c r="CV198" s="84" t="b">
        <f t="shared" si="166"/>
        <v>1</v>
      </c>
      <c r="CW198" t="b">
        <f t="shared" si="167"/>
        <v>1</v>
      </c>
      <c r="CX198" t="b">
        <f t="shared" si="168"/>
        <v>1</v>
      </c>
      <c r="CY198" t="b">
        <f t="shared" si="169"/>
        <v>1</v>
      </c>
      <c r="CZ198" t="b">
        <f t="shared" si="170"/>
        <v>1</v>
      </c>
      <c r="DA198" s="84">
        <f t="shared" si="171"/>
        <v>0</v>
      </c>
      <c r="DB198" t="e">
        <f t="shared" si="172"/>
        <v>#N/A</v>
      </c>
    </row>
    <row r="199" spans="1:106" ht="13.5" thickBot="1">
      <c r="A199" s="9">
        <v>2242</v>
      </c>
      <c r="B199" s="3">
        <v>1</v>
      </c>
      <c r="C199" s="3" t="s">
        <v>2753</v>
      </c>
      <c r="D199" s="3" t="s">
        <v>12</v>
      </c>
      <c r="E199" s="3" t="s">
        <v>12</v>
      </c>
      <c r="F199" s="3">
        <v>112607.094</v>
      </c>
      <c r="G199" s="15">
        <v>422603.03100000002</v>
      </c>
      <c r="H199" s="35" t="str">
        <f t="shared" si="130"/>
        <v>ja</v>
      </c>
      <c r="I199" s="155" t="s">
        <v>2402</v>
      </c>
      <c r="J199" s="20" t="s">
        <v>456</v>
      </c>
      <c r="K199" s="97">
        <v>10000</v>
      </c>
      <c r="L199" s="28">
        <f t="shared" si="6"/>
        <v>0.24</v>
      </c>
      <c r="M199" s="28">
        <f t="shared" si="136"/>
        <v>0</v>
      </c>
      <c r="N199" s="56">
        <f t="shared" si="131"/>
        <v>0</v>
      </c>
      <c r="O199" s="33">
        <f t="shared" si="137"/>
        <v>125.43169175690385</v>
      </c>
      <c r="P199" s="37">
        <f t="shared" si="132"/>
        <v>100.2633381899859</v>
      </c>
      <c r="Q199" s="9" t="s">
        <v>12</v>
      </c>
      <c r="R199" s="55" t="s">
        <v>12</v>
      </c>
      <c r="S199" s="55">
        <v>2.7450000000000001</v>
      </c>
      <c r="T199" s="55">
        <v>2.903</v>
      </c>
      <c r="U199" s="55">
        <v>3.0779999999999998</v>
      </c>
      <c r="V199" s="3">
        <v>3.2429999999999999</v>
      </c>
      <c r="W199" s="3">
        <v>3.4319999999999999</v>
      </c>
      <c r="X199" s="3" t="s">
        <v>12</v>
      </c>
      <c r="Y199" s="3">
        <v>3.8090000000000002</v>
      </c>
      <c r="Z199" s="15" t="s">
        <v>12</v>
      </c>
      <c r="AA199" s="10">
        <f t="shared" si="133"/>
        <v>3.4319999999999999</v>
      </c>
      <c r="AB199" s="9">
        <f t="shared" si="134"/>
        <v>0.35400000000000009</v>
      </c>
      <c r="AC199" s="10">
        <f t="shared" si="135"/>
        <v>0.37700000000000022</v>
      </c>
      <c r="AD199" s="9"/>
      <c r="AE199" s="55"/>
      <c r="AF199" s="55"/>
      <c r="AG199" s="55"/>
      <c r="AH199" s="55"/>
      <c r="AI199" s="3"/>
      <c r="AJ199" s="3"/>
      <c r="AK199" s="3"/>
      <c r="AL199" s="3"/>
      <c r="AM199" s="15"/>
      <c r="AN199" s="10"/>
      <c r="AO199" s="9"/>
      <c r="AP199" s="10"/>
      <c r="AQ199" s="9"/>
      <c r="AR199" s="55"/>
      <c r="AS199" s="55"/>
      <c r="AT199" s="55"/>
      <c r="AU199" s="55"/>
      <c r="AV199" s="3"/>
      <c r="AW199" s="3"/>
      <c r="AX199" s="3"/>
      <c r="AY199" s="3"/>
      <c r="AZ199" s="15"/>
      <c r="BA199" s="10"/>
      <c r="BB199" s="9"/>
      <c r="BC199" s="10"/>
      <c r="BD199" s="9"/>
      <c r="BE199" s="3"/>
      <c r="BF199" s="15"/>
      <c r="BG199" s="15"/>
      <c r="BH199" s="9"/>
      <c r="BI199" s="10"/>
      <c r="BJ199" s="9"/>
      <c r="BK199" s="3"/>
      <c r="BL199" s="15"/>
      <c r="BM199" s="15"/>
      <c r="BN199" s="9"/>
      <c r="BO199" s="10"/>
      <c r="BP199">
        <f t="shared" si="138"/>
        <v>0</v>
      </c>
      <c r="BQ199" s="93">
        <f t="shared" si="139"/>
        <v>0</v>
      </c>
      <c r="BR199" s="93">
        <f t="shared" si="140"/>
        <v>0</v>
      </c>
      <c r="BS199" s="93" t="e">
        <f>VLOOKUP(C199,'Koppeling locatie - aslocatie'!$A$2:$C$8139,2,FALSE)</f>
        <v>#N/A</v>
      </c>
      <c r="BT199" s="93" t="e">
        <f>VLOOKUP($BS199,aslocaties_v01!$C$3:$AA$349,MATCH($K$3/10,aslocaties_v01!$C$2:$X$2),FALSE)</f>
        <v>#N/A</v>
      </c>
      <c r="BU199" s="93" t="e">
        <f>VLOOKUP(BS199,aslocaties_v01!$C$3:$AA$349,MATCH($K$3,aslocaties_v01!$C$2:$X$2),FALSE)</f>
        <v>#N/A</v>
      </c>
      <c r="BV199" s="93" t="e">
        <f>VLOOKUP(BS199,aslocaties_v01!$C$3:$AA$349,MATCH($K$3*10,aslocaties_v01!$C$2:$X$2),FALSE)</f>
        <v>#N/A</v>
      </c>
      <c r="BW199" s="93" t="e">
        <f t="shared" si="141"/>
        <v>#N/A</v>
      </c>
      <c r="BX199" s="93" t="e">
        <f t="shared" si="142"/>
        <v>#N/A</v>
      </c>
      <c r="BY199" s="94">
        <f t="shared" si="143"/>
        <v>999</v>
      </c>
      <c r="BZ199" s="94">
        <f t="shared" si="144"/>
        <v>999</v>
      </c>
      <c r="CA199" s="94" t="e">
        <f t="shared" si="145"/>
        <v>#N/A</v>
      </c>
      <c r="CB199" t="e">
        <f t="shared" si="146"/>
        <v>#N/A</v>
      </c>
      <c r="CC199" s="58" t="e">
        <f t="shared" si="147"/>
        <v>#N/A</v>
      </c>
      <c r="CD199" s="95" t="e">
        <f t="shared" si="148"/>
        <v>#N/A</v>
      </c>
      <c r="CE199" s="96" t="b">
        <f t="shared" si="149"/>
        <v>1</v>
      </c>
      <c r="CF199" t="e">
        <f t="shared" si="150"/>
        <v>#DIV/0!</v>
      </c>
      <c r="CG199" t="e">
        <f t="shared" si="151"/>
        <v>#DIV/0!</v>
      </c>
      <c r="CH199" s="84" t="b">
        <f t="shared" si="152"/>
        <v>0</v>
      </c>
      <c r="CI199" t="str">
        <f t="shared" si="153"/>
        <v/>
      </c>
      <c r="CJ199" t="e">
        <f t="shared" si="154"/>
        <v>#DIV/0!</v>
      </c>
      <c r="CK199" t="b">
        <f t="shared" si="155"/>
        <v>1</v>
      </c>
      <c r="CL199" s="84" t="e">
        <f t="shared" si="156"/>
        <v>#DIV/0!</v>
      </c>
      <c r="CM199" t="e">
        <f t="shared" si="157"/>
        <v>#DIV/0!</v>
      </c>
      <c r="CN199" t="e">
        <f t="shared" si="158"/>
        <v>#DIV/0!</v>
      </c>
      <c r="CO199" s="84">
        <f t="shared" si="159"/>
        <v>-1</v>
      </c>
      <c r="CP199" t="b">
        <f t="shared" si="160"/>
        <v>1</v>
      </c>
      <c r="CQ199" s="96" t="b">
        <f t="shared" si="161"/>
        <v>1</v>
      </c>
      <c r="CR199" t="b">
        <f t="shared" si="162"/>
        <v>1</v>
      </c>
      <c r="CS199" t="b">
        <f t="shared" si="163"/>
        <v>1</v>
      </c>
      <c r="CT199" t="b">
        <f t="shared" si="164"/>
        <v>1</v>
      </c>
      <c r="CU199" t="b">
        <f t="shared" si="165"/>
        <v>1</v>
      </c>
      <c r="CV199" s="84" t="b">
        <f t="shared" si="166"/>
        <v>1</v>
      </c>
      <c r="CW199" t="b">
        <f t="shared" si="167"/>
        <v>1</v>
      </c>
      <c r="CX199" t="b">
        <f t="shared" si="168"/>
        <v>1</v>
      </c>
      <c r="CY199" t="b">
        <f t="shared" si="169"/>
        <v>1</v>
      </c>
      <c r="CZ199" t="b">
        <f t="shared" si="170"/>
        <v>1</v>
      </c>
      <c r="DA199" s="84">
        <f t="shared" si="171"/>
        <v>0</v>
      </c>
      <c r="DB199" t="e">
        <f t="shared" si="172"/>
        <v>#N/A</v>
      </c>
    </row>
    <row r="200" spans="1:106" ht="13.5" thickBot="1">
      <c r="A200" s="9">
        <v>2243</v>
      </c>
      <c r="B200" s="3">
        <v>1</v>
      </c>
      <c r="C200" s="3" t="s">
        <v>2754</v>
      </c>
      <c r="D200" s="3" t="s">
        <v>12</v>
      </c>
      <c r="E200" s="3" t="s">
        <v>12</v>
      </c>
      <c r="F200" s="3">
        <v>112534.43799999999</v>
      </c>
      <c r="G200" s="15">
        <v>422533.93800000002</v>
      </c>
      <c r="H200" s="35" t="str">
        <f t="shared" si="130"/>
        <v>ja</v>
      </c>
      <c r="I200" s="155" t="s">
        <v>2402</v>
      </c>
      <c r="J200" s="20" t="s">
        <v>456</v>
      </c>
      <c r="K200" s="97">
        <v>10000</v>
      </c>
      <c r="L200" s="28">
        <f t="shared" si="6"/>
        <v>0.24</v>
      </c>
      <c r="M200" s="28">
        <f t="shared" si="136"/>
        <v>0</v>
      </c>
      <c r="N200" s="56">
        <f t="shared" si="131"/>
        <v>0</v>
      </c>
      <c r="O200" s="33">
        <f t="shared" si="137"/>
        <v>100.2633381899859</v>
      </c>
      <c r="P200" s="37">
        <f t="shared" si="132"/>
        <v>99.754688361006629</v>
      </c>
      <c r="Q200" s="9" t="s">
        <v>12</v>
      </c>
      <c r="R200" s="55" t="s">
        <v>12</v>
      </c>
      <c r="S200" s="55">
        <v>2.74</v>
      </c>
      <c r="T200" s="55">
        <v>2.8969999999999998</v>
      </c>
      <c r="U200" s="55">
        <v>3.0710000000000002</v>
      </c>
      <c r="V200" s="3">
        <v>3.2360000000000002</v>
      </c>
      <c r="W200" s="3">
        <v>3.4260000000000002</v>
      </c>
      <c r="X200" s="3" t="s">
        <v>12</v>
      </c>
      <c r="Y200" s="3">
        <v>3.8039999999999998</v>
      </c>
      <c r="Z200" s="15" t="s">
        <v>12</v>
      </c>
      <c r="AA200" s="10">
        <f t="shared" si="133"/>
        <v>3.4260000000000002</v>
      </c>
      <c r="AB200" s="9">
        <f t="shared" si="134"/>
        <v>0.35499999999999998</v>
      </c>
      <c r="AC200" s="10">
        <f t="shared" si="135"/>
        <v>0.37799999999999967</v>
      </c>
      <c r="AD200" s="9"/>
      <c r="AE200" s="55"/>
      <c r="AF200" s="55"/>
      <c r="AG200" s="55"/>
      <c r="AH200" s="55"/>
      <c r="AI200" s="3"/>
      <c r="AJ200" s="3"/>
      <c r="AK200" s="3"/>
      <c r="AL200" s="3"/>
      <c r="AM200" s="15"/>
      <c r="AN200" s="10"/>
      <c r="AO200" s="9"/>
      <c r="AP200" s="10"/>
      <c r="AQ200" s="9"/>
      <c r="AR200" s="55"/>
      <c r="AS200" s="55"/>
      <c r="AT200" s="55"/>
      <c r="AU200" s="55"/>
      <c r="AV200" s="3"/>
      <c r="AW200" s="3"/>
      <c r="AX200" s="3"/>
      <c r="AY200" s="3"/>
      <c r="AZ200" s="15"/>
      <c r="BA200" s="10"/>
      <c r="BB200" s="9"/>
      <c r="BC200" s="10"/>
      <c r="BD200" s="9"/>
      <c r="BE200" s="3"/>
      <c r="BF200" s="15"/>
      <c r="BG200" s="15"/>
      <c r="BH200" s="9"/>
      <c r="BI200" s="10"/>
      <c r="BJ200" s="9"/>
      <c r="BK200" s="3"/>
      <c r="BL200" s="15"/>
      <c r="BM200" s="15"/>
      <c r="BN200" s="9"/>
      <c r="BO200" s="10"/>
      <c r="BP200">
        <f t="shared" si="138"/>
        <v>0</v>
      </c>
      <c r="BQ200" s="93">
        <f t="shared" si="139"/>
        <v>0</v>
      </c>
      <c r="BR200" s="93">
        <f t="shared" si="140"/>
        <v>0</v>
      </c>
      <c r="BS200" s="93" t="e">
        <f>VLOOKUP(C200,'Koppeling locatie - aslocatie'!$A$2:$C$8139,2,FALSE)</f>
        <v>#N/A</v>
      </c>
      <c r="BT200" s="93" t="e">
        <f>VLOOKUP($BS200,aslocaties_v01!$C$3:$AA$349,MATCH($K$3/10,aslocaties_v01!$C$2:$X$2),FALSE)</f>
        <v>#N/A</v>
      </c>
      <c r="BU200" s="93" t="e">
        <f>VLOOKUP(BS200,aslocaties_v01!$C$3:$AA$349,MATCH($K$3,aslocaties_v01!$C$2:$X$2),FALSE)</f>
        <v>#N/A</v>
      </c>
      <c r="BV200" s="93" t="e">
        <f>VLOOKUP(BS200,aslocaties_v01!$C$3:$AA$349,MATCH($K$3*10,aslocaties_v01!$C$2:$X$2),FALSE)</f>
        <v>#N/A</v>
      </c>
      <c r="BW200" s="93" t="e">
        <f t="shared" si="141"/>
        <v>#N/A</v>
      </c>
      <c r="BX200" s="93" t="e">
        <f t="shared" si="142"/>
        <v>#N/A</v>
      </c>
      <c r="BY200" s="94">
        <f t="shared" si="143"/>
        <v>999</v>
      </c>
      <c r="BZ200" s="94">
        <f t="shared" si="144"/>
        <v>999</v>
      </c>
      <c r="CA200" s="94" t="e">
        <f t="shared" si="145"/>
        <v>#N/A</v>
      </c>
      <c r="CB200" t="e">
        <f t="shared" si="146"/>
        <v>#N/A</v>
      </c>
      <c r="CC200" s="58" t="e">
        <f t="shared" si="147"/>
        <v>#N/A</v>
      </c>
      <c r="CD200" s="95" t="e">
        <f t="shared" si="148"/>
        <v>#N/A</v>
      </c>
      <c r="CE200" s="96" t="b">
        <f t="shared" si="149"/>
        <v>1</v>
      </c>
      <c r="CF200" t="e">
        <f t="shared" si="150"/>
        <v>#DIV/0!</v>
      </c>
      <c r="CG200" t="e">
        <f t="shared" si="151"/>
        <v>#DIV/0!</v>
      </c>
      <c r="CH200" s="84" t="b">
        <f t="shared" si="152"/>
        <v>0</v>
      </c>
      <c r="CI200" t="str">
        <f t="shared" si="153"/>
        <v/>
      </c>
      <c r="CJ200" t="e">
        <f t="shared" si="154"/>
        <v>#DIV/0!</v>
      </c>
      <c r="CK200" t="b">
        <f t="shared" si="155"/>
        <v>1</v>
      </c>
      <c r="CL200" s="84" t="e">
        <f t="shared" si="156"/>
        <v>#DIV/0!</v>
      </c>
      <c r="CM200" t="e">
        <f t="shared" si="157"/>
        <v>#DIV/0!</v>
      </c>
      <c r="CN200" t="e">
        <f t="shared" si="158"/>
        <v>#DIV/0!</v>
      </c>
      <c r="CO200" s="84">
        <f t="shared" si="159"/>
        <v>-1</v>
      </c>
      <c r="CP200" t="b">
        <f t="shared" si="160"/>
        <v>1</v>
      </c>
      <c r="CQ200" s="96" t="b">
        <f t="shared" si="161"/>
        <v>1</v>
      </c>
      <c r="CR200" t="b">
        <f t="shared" si="162"/>
        <v>1</v>
      </c>
      <c r="CS200" t="b">
        <f t="shared" si="163"/>
        <v>1</v>
      </c>
      <c r="CT200" t="b">
        <f t="shared" si="164"/>
        <v>1</v>
      </c>
      <c r="CU200" t="b">
        <f t="shared" si="165"/>
        <v>1</v>
      </c>
      <c r="CV200" s="84" t="b">
        <f t="shared" si="166"/>
        <v>1</v>
      </c>
      <c r="CW200" t="b">
        <f t="shared" si="167"/>
        <v>1</v>
      </c>
      <c r="CX200" t="b">
        <f t="shared" si="168"/>
        <v>1</v>
      </c>
      <c r="CY200" t="b">
        <f t="shared" si="169"/>
        <v>1</v>
      </c>
      <c r="CZ200" t="b">
        <f t="shared" si="170"/>
        <v>1</v>
      </c>
      <c r="DA200" s="84">
        <f t="shared" si="171"/>
        <v>0</v>
      </c>
      <c r="DB200" t="e">
        <f t="shared" si="172"/>
        <v>#N/A</v>
      </c>
    </row>
    <row r="201" spans="1:106" ht="13.5" thickBot="1">
      <c r="A201" s="9">
        <v>2244</v>
      </c>
      <c r="B201" s="3">
        <v>1</v>
      </c>
      <c r="C201" s="3" t="s">
        <v>2755</v>
      </c>
      <c r="D201" s="3" t="s">
        <v>12</v>
      </c>
      <c r="E201" s="3" t="s">
        <v>12</v>
      </c>
      <c r="F201" s="3">
        <v>112461.04700000001</v>
      </c>
      <c r="G201" s="15">
        <v>422466.375</v>
      </c>
      <c r="H201" s="35" t="str">
        <f t="shared" si="130"/>
        <v>ja</v>
      </c>
      <c r="I201" s="155" t="s">
        <v>2402</v>
      </c>
      <c r="J201" s="20" t="s">
        <v>456</v>
      </c>
      <c r="K201" s="97">
        <v>10000</v>
      </c>
      <c r="L201" s="28">
        <f t="shared" si="6"/>
        <v>0.24</v>
      </c>
      <c r="M201" s="28">
        <f t="shared" si="136"/>
        <v>0</v>
      </c>
      <c r="N201" s="56">
        <f t="shared" si="131"/>
        <v>0</v>
      </c>
      <c r="O201" s="33">
        <f t="shared" si="137"/>
        <v>99.754688361006629</v>
      </c>
      <c r="P201" s="37">
        <f t="shared" si="132"/>
        <v>99.385021351324056</v>
      </c>
      <c r="Q201" s="9" t="s">
        <v>12</v>
      </c>
      <c r="R201" s="55" t="s">
        <v>12</v>
      </c>
      <c r="S201" s="55">
        <v>2.738</v>
      </c>
      <c r="T201" s="55">
        <v>2.8929999999999998</v>
      </c>
      <c r="U201" s="55">
        <v>3.0670000000000002</v>
      </c>
      <c r="V201" s="3">
        <v>3.2320000000000002</v>
      </c>
      <c r="W201" s="3">
        <v>3.4220000000000002</v>
      </c>
      <c r="X201" s="3" t="s">
        <v>12</v>
      </c>
      <c r="Y201" s="3">
        <v>3.8</v>
      </c>
      <c r="Z201" s="15" t="s">
        <v>12</v>
      </c>
      <c r="AA201" s="10">
        <f t="shared" si="133"/>
        <v>3.4220000000000002</v>
      </c>
      <c r="AB201" s="9">
        <f t="shared" si="134"/>
        <v>0.35499999999999998</v>
      </c>
      <c r="AC201" s="10">
        <f t="shared" si="135"/>
        <v>0.37799999999999967</v>
      </c>
      <c r="AD201" s="9"/>
      <c r="AE201" s="55"/>
      <c r="AF201" s="55"/>
      <c r="AG201" s="55"/>
      <c r="AH201" s="55"/>
      <c r="AI201" s="3"/>
      <c r="AJ201" s="3"/>
      <c r="AK201" s="3"/>
      <c r="AL201" s="3"/>
      <c r="AM201" s="15"/>
      <c r="AN201" s="10"/>
      <c r="AO201" s="9"/>
      <c r="AP201" s="10"/>
      <c r="AQ201" s="9"/>
      <c r="AR201" s="55"/>
      <c r="AS201" s="55"/>
      <c r="AT201" s="55"/>
      <c r="AU201" s="55"/>
      <c r="AV201" s="3"/>
      <c r="AW201" s="3"/>
      <c r="AX201" s="3"/>
      <c r="AY201" s="3"/>
      <c r="AZ201" s="15"/>
      <c r="BA201" s="10"/>
      <c r="BB201" s="9"/>
      <c r="BC201" s="10"/>
      <c r="BD201" s="9"/>
      <c r="BE201" s="3"/>
      <c r="BF201" s="15"/>
      <c r="BG201" s="15"/>
      <c r="BH201" s="9"/>
      <c r="BI201" s="10"/>
      <c r="BJ201" s="9"/>
      <c r="BK201" s="3"/>
      <c r="BL201" s="15"/>
      <c r="BM201" s="15"/>
      <c r="BN201" s="9"/>
      <c r="BO201" s="10"/>
      <c r="BP201">
        <f t="shared" si="138"/>
        <v>0</v>
      </c>
      <c r="BQ201" s="93">
        <f t="shared" si="139"/>
        <v>0</v>
      </c>
      <c r="BR201" s="93">
        <f t="shared" si="140"/>
        <v>0</v>
      </c>
      <c r="BS201" s="93" t="e">
        <f>VLOOKUP(C201,'Koppeling locatie - aslocatie'!$A$2:$C$8139,2,FALSE)</f>
        <v>#N/A</v>
      </c>
      <c r="BT201" s="93" t="e">
        <f>VLOOKUP($BS201,aslocaties_v01!$C$3:$AA$349,MATCH($K$3/10,aslocaties_v01!$C$2:$X$2),FALSE)</f>
        <v>#N/A</v>
      </c>
      <c r="BU201" s="93" t="e">
        <f>VLOOKUP(BS201,aslocaties_v01!$C$3:$AA$349,MATCH($K$3,aslocaties_v01!$C$2:$X$2),FALSE)</f>
        <v>#N/A</v>
      </c>
      <c r="BV201" s="93" t="e">
        <f>VLOOKUP(BS201,aslocaties_v01!$C$3:$AA$349,MATCH($K$3*10,aslocaties_v01!$C$2:$X$2),FALSE)</f>
        <v>#N/A</v>
      </c>
      <c r="BW201" s="93" t="e">
        <f t="shared" si="141"/>
        <v>#N/A</v>
      </c>
      <c r="BX201" s="93" t="e">
        <f t="shared" si="142"/>
        <v>#N/A</v>
      </c>
      <c r="BY201" s="94">
        <f t="shared" si="143"/>
        <v>999</v>
      </c>
      <c r="BZ201" s="94">
        <f t="shared" si="144"/>
        <v>999</v>
      </c>
      <c r="CA201" s="94" t="e">
        <f t="shared" si="145"/>
        <v>#N/A</v>
      </c>
      <c r="CB201" t="e">
        <f t="shared" si="146"/>
        <v>#N/A</v>
      </c>
      <c r="CC201" s="58" t="e">
        <f t="shared" si="147"/>
        <v>#N/A</v>
      </c>
      <c r="CD201" s="95" t="e">
        <f t="shared" si="148"/>
        <v>#N/A</v>
      </c>
      <c r="CE201" s="96" t="b">
        <f t="shared" si="149"/>
        <v>1</v>
      </c>
      <c r="CF201" t="e">
        <f t="shared" si="150"/>
        <v>#DIV/0!</v>
      </c>
      <c r="CG201" t="e">
        <f t="shared" si="151"/>
        <v>#DIV/0!</v>
      </c>
      <c r="CH201" s="84" t="b">
        <f t="shared" si="152"/>
        <v>0</v>
      </c>
      <c r="CI201" t="str">
        <f t="shared" si="153"/>
        <v/>
      </c>
      <c r="CJ201" t="e">
        <f t="shared" si="154"/>
        <v>#DIV/0!</v>
      </c>
      <c r="CK201" t="b">
        <f t="shared" si="155"/>
        <v>1</v>
      </c>
      <c r="CL201" s="84" t="e">
        <f t="shared" si="156"/>
        <v>#DIV/0!</v>
      </c>
      <c r="CM201" t="e">
        <f t="shared" si="157"/>
        <v>#DIV/0!</v>
      </c>
      <c r="CN201" t="e">
        <f t="shared" si="158"/>
        <v>#DIV/0!</v>
      </c>
      <c r="CO201" s="84">
        <f t="shared" si="159"/>
        <v>-1</v>
      </c>
      <c r="CP201" t="b">
        <f t="shared" si="160"/>
        <v>1</v>
      </c>
      <c r="CQ201" s="96" t="b">
        <f t="shared" si="161"/>
        <v>1</v>
      </c>
      <c r="CR201" t="b">
        <f t="shared" si="162"/>
        <v>1</v>
      </c>
      <c r="CS201" t="b">
        <f t="shared" si="163"/>
        <v>1</v>
      </c>
      <c r="CT201" t="b">
        <f t="shared" si="164"/>
        <v>1</v>
      </c>
      <c r="CU201" t="b">
        <f t="shared" si="165"/>
        <v>1</v>
      </c>
      <c r="CV201" s="84" t="b">
        <f t="shared" si="166"/>
        <v>1</v>
      </c>
      <c r="CW201" t="b">
        <f t="shared" si="167"/>
        <v>1</v>
      </c>
      <c r="CX201" t="b">
        <f t="shared" si="168"/>
        <v>1</v>
      </c>
      <c r="CY201" t="b">
        <f t="shared" si="169"/>
        <v>1</v>
      </c>
      <c r="CZ201" t="b">
        <f t="shared" si="170"/>
        <v>1</v>
      </c>
      <c r="DA201" s="84">
        <f t="shared" si="171"/>
        <v>0</v>
      </c>
      <c r="DB201" t="e">
        <f t="shared" si="172"/>
        <v>#N/A</v>
      </c>
    </row>
    <row r="202" spans="1:106" ht="13.5" thickBot="1">
      <c r="A202" s="9">
        <v>2245</v>
      </c>
      <c r="B202" s="3">
        <v>1</v>
      </c>
      <c r="C202" s="3" t="s">
        <v>2756</v>
      </c>
      <c r="D202" s="3" t="s">
        <v>12</v>
      </c>
      <c r="E202" s="3" t="s">
        <v>12</v>
      </c>
      <c r="F202" s="3">
        <v>112386.79700000001</v>
      </c>
      <c r="G202" s="15">
        <v>422400.31199999998</v>
      </c>
      <c r="H202" s="35" t="str">
        <f t="shared" si="130"/>
        <v>ja</v>
      </c>
      <c r="I202" s="155" t="s">
        <v>2402</v>
      </c>
      <c r="J202" s="20" t="s">
        <v>456</v>
      </c>
      <c r="K202" s="97">
        <v>10000</v>
      </c>
      <c r="L202" s="28">
        <f t="shared" si="6"/>
        <v>0.24</v>
      </c>
      <c r="M202" s="28">
        <f t="shared" si="136"/>
        <v>0</v>
      </c>
      <c r="N202" s="56">
        <f t="shared" si="131"/>
        <v>0</v>
      </c>
      <c r="O202" s="33">
        <f t="shared" si="137"/>
        <v>99.385021351324056</v>
      </c>
      <c r="P202" s="37">
        <f t="shared" si="132"/>
        <v>117.28477722620488</v>
      </c>
      <c r="Q202" s="9" t="s">
        <v>12</v>
      </c>
      <c r="R202" s="55" t="s">
        <v>12</v>
      </c>
      <c r="S202" s="55">
        <v>2.7349999999999999</v>
      </c>
      <c r="T202" s="55">
        <v>2.89</v>
      </c>
      <c r="U202" s="55">
        <v>3.0640000000000001</v>
      </c>
      <c r="V202" s="3">
        <v>3.2280000000000002</v>
      </c>
      <c r="W202" s="3">
        <v>3.4180000000000001</v>
      </c>
      <c r="X202" s="3" t="s">
        <v>12</v>
      </c>
      <c r="Y202" s="3">
        <v>3.798</v>
      </c>
      <c r="Z202" s="15" t="s">
        <v>12</v>
      </c>
      <c r="AA202" s="10">
        <f t="shared" si="133"/>
        <v>3.4180000000000001</v>
      </c>
      <c r="AB202" s="9">
        <f t="shared" si="134"/>
        <v>0.35400000000000009</v>
      </c>
      <c r="AC202" s="10">
        <f t="shared" si="135"/>
        <v>0.37999999999999989</v>
      </c>
      <c r="AD202" s="9"/>
      <c r="AE202" s="55"/>
      <c r="AF202" s="55"/>
      <c r="AG202" s="55"/>
      <c r="AH202" s="55"/>
      <c r="AI202" s="3"/>
      <c r="AJ202" s="3"/>
      <c r="AK202" s="3"/>
      <c r="AL202" s="3"/>
      <c r="AM202" s="15"/>
      <c r="AN202" s="10"/>
      <c r="AO202" s="9"/>
      <c r="AP202" s="10"/>
      <c r="AQ202" s="9"/>
      <c r="AR202" s="55"/>
      <c r="AS202" s="55"/>
      <c r="AT202" s="55"/>
      <c r="AU202" s="55"/>
      <c r="AV202" s="3"/>
      <c r="AW202" s="3"/>
      <c r="AX202" s="3"/>
      <c r="AY202" s="3"/>
      <c r="AZ202" s="15"/>
      <c r="BA202" s="10"/>
      <c r="BB202" s="9"/>
      <c r="BC202" s="10"/>
      <c r="BD202" s="9"/>
      <c r="BE202" s="3"/>
      <c r="BF202" s="15"/>
      <c r="BG202" s="15"/>
      <c r="BH202" s="9"/>
      <c r="BI202" s="10"/>
      <c r="BJ202" s="9"/>
      <c r="BK202" s="3"/>
      <c r="BL202" s="15"/>
      <c r="BM202" s="15"/>
      <c r="BN202" s="9"/>
      <c r="BO202" s="10"/>
      <c r="BP202">
        <f t="shared" si="138"/>
        <v>0</v>
      </c>
      <c r="BQ202" s="93">
        <f t="shared" si="139"/>
        <v>0</v>
      </c>
      <c r="BR202" s="93">
        <f t="shared" si="140"/>
        <v>0</v>
      </c>
      <c r="BS202" s="93" t="e">
        <f>VLOOKUP(C202,'Koppeling locatie - aslocatie'!$A$2:$C$8139,2,FALSE)</f>
        <v>#N/A</v>
      </c>
      <c r="BT202" s="93" t="e">
        <f>VLOOKUP($BS202,aslocaties_v01!$C$3:$AA$349,MATCH($K$3/10,aslocaties_v01!$C$2:$X$2),FALSE)</f>
        <v>#N/A</v>
      </c>
      <c r="BU202" s="93" t="e">
        <f>VLOOKUP(BS202,aslocaties_v01!$C$3:$AA$349,MATCH($K$3,aslocaties_v01!$C$2:$X$2),FALSE)</f>
        <v>#N/A</v>
      </c>
      <c r="BV202" s="93" t="e">
        <f>VLOOKUP(BS202,aslocaties_v01!$C$3:$AA$349,MATCH($K$3*10,aslocaties_v01!$C$2:$X$2),FALSE)</f>
        <v>#N/A</v>
      </c>
      <c r="BW202" s="93" t="e">
        <f t="shared" si="141"/>
        <v>#N/A</v>
      </c>
      <c r="BX202" s="93" t="e">
        <f t="shared" si="142"/>
        <v>#N/A</v>
      </c>
      <c r="BY202" s="94">
        <f t="shared" si="143"/>
        <v>999</v>
      </c>
      <c r="BZ202" s="94">
        <f t="shared" si="144"/>
        <v>999</v>
      </c>
      <c r="CA202" s="94" t="e">
        <f t="shared" si="145"/>
        <v>#N/A</v>
      </c>
      <c r="CB202" t="e">
        <f t="shared" si="146"/>
        <v>#N/A</v>
      </c>
      <c r="CC202" s="58" t="e">
        <f t="shared" si="147"/>
        <v>#N/A</v>
      </c>
      <c r="CD202" s="95" t="e">
        <f t="shared" si="148"/>
        <v>#N/A</v>
      </c>
      <c r="CE202" s="96" t="b">
        <f t="shared" si="149"/>
        <v>1</v>
      </c>
      <c r="CF202" t="e">
        <f t="shared" si="150"/>
        <v>#DIV/0!</v>
      </c>
      <c r="CG202" t="e">
        <f t="shared" si="151"/>
        <v>#DIV/0!</v>
      </c>
      <c r="CH202" s="84" t="b">
        <f t="shared" si="152"/>
        <v>0</v>
      </c>
      <c r="CI202" t="str">
        <f t="shared" si="153"/>
        <v/>
      </c>
      <c r="CJ202" t="e">
        <f t="shared" si="154"/>
        <v>#DIV/0!</v>
      </c>
      <c r="CK202" t="b">
        <f t="shared" si="155"/>
        <v>1</v>
      </c>
      <c r="CL202" s="84" t="e">
        <f t="shared" si="156"/>
        <v>#DIV/0!</v>
      </c>
      <c r="CM202" t="e">
        <f t="shared" si="157"/>
        <v>#DIV/0!</v>
      </c>
      <c r="CN202" t="e">
        <f t="shared" si="158"/>
        <v>#DIV/0!</v>
      </c>
      <c r="CO202" s="84">
        <f t="shared" si="159"/>
        <v>-1</v>
      </c>
      <c r="CP202" t="b">
        <f t="shared" si="160"/>
        <v>1</v>
      </c>
      <c r="CQ202" s="96" t="b">
        <f t="shared" si="161"/>
        <v>1</v>
      </c>
      <c r="CR202" t="b">
        <f t="shared" si="162"/>
        <v>1</v>
      </c>
      <c r="CS202" t="b">
        <f t="shared" si="163"/>
        <v>1</v>
      </c>
      <c r="CT202" t="b">
        <f t="shared" si="164"/>
        <v>1</v>
      </c>
      <c r="CU202" t="b">
        <f t="shared" si="165"/>
        <v>1</v>
      </c>
      <c r="CV202" s="84" t="b">
        <f t="shared" si="166"/>
        <v>1</v>
      </c>
      <c r="CW202" t="b">
        <f t="shared" si="167"/>
        <v>1</v>
      </c>
      <c r="CX202" t="b">
        <f t="shared" si="168"/>
        <v>1</v>
      </c>
      <c r="CY202" t="b">
        <f t="shared" si="169"/>
        <v>1</v>
      </c>
      <c r="CZ202" t="b">
        <f t="shared" si="170"/>
        <v>1</v>
      </c>
      <c r="DA202" s="84">
        <f t="shared" si="171"/>
        <v>0</v>
      </c>
      <c r="DB202" t="e">
        <f t="shared" si="172"/>
        <v>#N/A</v>
      </c>
    </row>
    <row r="203" spans="1:106" ht="13.5" thickBot="1">
      <c r="A203" s="9">
        <v>2246</v>
      </c>
      <c r="B203" s="3">
        <v>1</v>
      </c>
      <c r="C203" s="3" t="s">
        <v>2757</v>
      </c>
      <c r="D203" s="3" t="s">
        <v>12</v>
      </c>
      <c r="E203" s="3" t="s">
        <v>12</v>
      </c>
      <c r="F203" s="3">
        <v>112359.234</v>
      </c>
      <c r="G203" s="15">
        <v>422286.31199999998</v>
      </c>
      <c r="H203" s="35" t="str">
        <f t="shared" si="130"/>
        <v>ja</v>
      </c>
      <c r="I203" s="155" t="s">
        <v>2402</v>
      </c>
      <c r="J203" s="20" t="s">
        <v>456</v>
      </c>
      <c r="K203" s="97">
        <v>10000</v>
      </c>
      <c r="L203" s="28">
        <f t="shared" si="6"/>
        <v>0.24</v>
      </c>
      <c r="M203" s="28">
        <f t="shared" si="136"/>
        <v>0</v>
      </c>
      <c r="N203" s="56">
        <f t="shared" si="131"/>
        <v>0</v>
      </c>
      <c r="O203" s="33">
        <f t="shared" si="137"/>
        <v>117.28477722620488</v>
      </c>
      <c r="P203" s="37">
        <f t="shared" si="132"/>
        <v>82.487038793979536</v>
      </c>
      <c r="Q203" s="9" t="s">
        <v>12</v>
      </c>
      <c r="R203" s="55" t="s">
        <v>12</v>
      </c>
      <c r="S203" s="55">
        <v>2.8450000000000002</v>
      </c>
      <c r="T203" s="55">
        <v>2.9580000000000002</v>
      </c>
      <c r="U203" s="55">
        <v>3.0960000000000001</v>
      </c>
      <c r="V203" s="3">
        <v>3.258</v>
      </c>
      <c r="W203" s="3">
        <v>3.4620000000000002</v>
      </c>
      <c r="X203" s="3" t="s">
        <v>12</v>
      </c>
      <c r="Y203" s="3">
        <v>3.8839999999999999</v>
      </c>
      <c r="Z203" s="15" t="s">
        <v>12</v>
      </c>
      <c r="AA203" s="10">
        <f t="shared" si="133"/>
        <v>3.4620000000000002</v>
      </c>
      <c r="AB203" s="9">
        <f t="shared" si="134"/>
        <v>0.3660000000000001</v>
      </c>
      <c r="AC203" s="10">
        <f t="shared" si="135"/>
        <v>0.42199999999999971</v>
      </c>
      <c r="AD203" s="9"/>
      <c r="AE203" s="55"/>
      <c r="AF203" s="55"/>
      <c r="AG203" s="55"/>
      <c r="AH203" s="55"/>
      <c r="AI203" s="3"/>
      <c r="AJ203" s="3"/>
      <c r="AK203" s="3"/>
      <c r="AL203" s="3"/>
      <c r="AM203" s="15"/>
      <c r="AN203" s="10"/>
      <c r="AO203" s="9"/>
      <c r="AP203" s="10"/>
      <c r="AQ203" s="9"/>
      <c r="AR203" s="55"/>
      <c r="AS203" s="55"/>
      <c r="AT203" s="55"/>
      <c r="AU203" s="55"/>
      <c r="AV203" s="3"/>
      <c r="AW203" s="3"/>
      <c r="AX203" s="3"/>
      <c r="AY203" s="3"/>
      <c r="AZ203" s="15"/>
      <c r="BA203" s="10"/>
      <c r="BB203" s="9"/>
      <c r="BC203" s="10"/>
      <c r="BD203" s="9"/>
      <c r="BE203" s="3"/>
      <c r="BF203" s="15"/>
      <c r="BG203" s="15"/>
      <c r="BH203" s="9"/>
      <c r="BI203" s="10"/>
      <c r="BJ203" s="9"/>
      <c r="BK203" s="3"/>
      <c r="BL203" s="15"/>
      <c r="BM203" s="15"/>
      <c r="BN203" s="9"/>
      <c r="BO203" s="10"/>
      <c r="BP203">
        <f t="shared" si="138"/>
        <v>0</v>
      </c>
      <c r="BQ203" s="93">
        <f t="shared" si="139"/>
        <v>0</v>
      </c>
      <c r="BR203" s="93">
        <f t="shared" si="140"/>
        <v>0</v>
      </c>
      <c r="BS203" s="93" t="e">
        <f>VLOOKUP(C203,'Koppeling locatie - aslocatie'!$A$2:$C$8139,2,FALSE)</f>
        <v>#N/A</v>
      </c>
      <c r="BT203" s="93" t="e">
        <f>VLOOKUP($BS203,aslocaties_v01!$C$3:$AA$349,MATCH($K$3/10,aslocaties_v01!$C$2:$X$2),FALSE)</f>
        <v>#N/A</v>
      </c>
      <c r="BU203" s="93" t="e">
        <f>VLOOKUP(BS203,aslocaties_v01!$C$3:$AA$349,MATCH($K$3,aslocaties_v01!$C$2:$X$2),FALSE)</f>
        <v>#N/A</v>
      </c>
      <c r="BV203" s="93" t="e">
        <f>VLOOKUP(BS203,aslocaties_v01!$C$3:$AA$349,MATCH($K$3*10,aslocaties_v01!$C$2:$X$2),FALSE)</f>
        <v>#N/A</v>
      </c>
      <c r="BW203" s="93" t="e">
        <f t="shared" si="141"/>
        <v>#N/A</v>
      </c>
      <c r="BX203" s="93" t="e">
        <f t="shared" si="142"/>
        <v>#N/A</v>
      </c>
      <c r="BY203" s="94">
        <f t="shared" si="143"/>
        <v>999</v>
      </c>
      <c r="BZ203" s="94">
        <f t="shared" si="144"/>
        <v>999</v>
      </c>
      <c r="CA203" s="94" t="e">
        <f t="shared" si="145"/>
        <v>#N/A</v>
      </c>
      <c r="CB203" t="e">
        <f t="shared" si="146"/>
        <v>#N/A</v>
      </c>
      <c r="CC203" s="58" t="e">
        <f t="shared" si="147"/>
        <v>#N/A</v>
      </c>
      <c r="CD203" s="95" t="e">
        <f t="shared" si="148"/>
        <v>#N/A</v>
      </c>
      <c r="CE203" s="96" t="b">
        <f t="shared" si="149"/>
        <v>1</v>
      </c>
      <c r="CF203" t="e">
        <f t="shared" si="150"/>
        <v>#DIV/0!</v>
      </c>
      <c r="CG203" t="e">
        <f t="shared" si="151"/>
        <v>#DIV/0!</v>
      </c>
      <c r="CH203" s="84" t="b">
        <f t="shared" si="152"/>
        <v>0</v>
      </c>
      <c r="CI203" t="str">
        <f t="shared" si="153"/>
        <v/>
      </c>
      <c r="CJ203" t="e">
        <f t="shared" si="154"/>
        <v>#DIV/0!</v>
      </c>
      <c r="CK203" t="b">
        <f t="shared" si="155"/>
        <v>1</v>
      </c>
      <c r="CL203" s="84" t="e">
        <f t="shared" si="156"/>
        <v>#DIV/0!</v>
      </c>
      <c r="CM203" t="e">
        <f t="shared" si="157"/>
        <v>#DIV/0!</v>
      </c>
      <c r="CN203" t="e">
        <f t="shared" si="158"/>
        <v>#DIV/0!</v>
      </c>
      <c r="CO203" s="84">
        <f t="shared" si="159"/>
        <v>-1</v>
      </c>
      <c r="CP203" t="b">
        <f t="shared" si="160"/>
        <v>1</v>
      </c>
      <c r="CQ203" s="96" t="b">
        <f t="shared" si="161"/>
        <v>1</v>
      </c>
      <c r="CR203" t="b">
        <f t="shared" si="162"/>
        <v>1</v>
      </c>
      <c r="CS203" t="b">
        <f t="shared" si="163"/>
        <v>1</v>
      </c>
      <c r="CT203" t="b">
        <f t="shared" si="164"/>
        <v>1</v>
      </c>
      <c r="CU203" t="b">
        <f t="shared" si="165"/>
        <v>1</v>
      </c>
      <c r="CV203" s="84" t="b">
        <f t="shared" si="166"/>
        <v>1</v>
      </c>
      <c r="CW203" t="b">
        <f t="shared" si="167"/>
        <v>1</v>
      </c>
      <c r="CX203" t="b">
        <f t="shared" si="168"/>
        <v>1</v>
      </c>
      <c r="CY203" t="b">
        <f t="shared" si="169"/>
        <v>1</v>
      </c>
      <c r="CZ203" t="b">
        <f t="shared" si="170"/>
        <v>1</v>
      </c>
      <c r="DA203" s="84">
        <f t="shared" si="171"/>
        <v>0</v>
      </c>
      <c r="DB203" t="e">
        <f t="shared" si="172"/>
        <v>#N/A</v>
      </c>
    </row>
    <row r="204" spans="1:106" ht="13.5" thickBot="1">
      <c r="A204" s="9">
        <v>2247</v>
      </c>
      <c r="B204" s="3">
        <v>1</v>
      </c>
      <c r="C204" s="3" t="s">
        <v>2758</v>
      </c>
      <c r="D204" s="3" t="s">
        <v>12</v>
      </c>
      <c r="E204" s="3" t="s">
        <v>12</v>
      </c>
      <c r="F204" s="3">
        <v>112277.219</v>
      </c>
      <c r="G204" s="15">
        <v>422277.5</v>
      </c>
      <c r="H204" s="35" t="str">
        <f t="shared" si="130"/>
        <v>ja</v>
      </c>
      <c r="I204" s="155" t="s">
        <v>2402</v>
      </c>
      <c r="J204" s="20" t="s">
        <v>456</v>
      </c>
      <c r="K204" s="97">
        <v>10000</v>
      </c>
      <c r="L204" s="28">
        <f t="shared" si="6"/>
        <v>0.24</v>
      </c>
      <c r="M204" s="28">
        <f t="shared" si="136"/>
        <v>0</v>
      </c>
      <c r="N204" s="56">
        <f t="shared" si="131"/>
        <v>0</v>
      </c>
      <c r="O204" s="33">
        <f t="shared" si="137"/>
        <v>82.487038793979536</v>
      </c>
      <c r="P204" s="37">
        <f t="shared" si="132"/>
        <v>81.601438345173179</v>
      </c>
      <c r="Q204" s="9" t="s">
        <v>12</v>
      </c>
      <c r="R204" s="55" t="s">
        <v>12</v>
      </c>
      <c r="S204" s="55">
        <v>2.7309999999999999</v>
      </c>
      <c r="T204" s="55">
        <v>2.8849999999999998</v>
      </c>
      <c r="U204" s="55">
        <v>3.0579999999999998</v>
      </c>
      <c r="V204" s="3">
        <v>3.222</v>
      </c>
      <c r="W204" s="3">
        <v>3.4119999999999999</v>
      </c>
      <c r="X204" s="3" t="s">
        <v>12</v>
      </c>
      <c r="Y204" s="3">
        <v>3.7930000000000001</v>
      </c>
      <c r="Z204" s="15" t="s">
        <v>12</v>
      </c>
      <c r="AA204" s="10">
        <f t="shared" si="133"/>
        <v>3.4119999999999999</v>
      </c>
      <c r="AB204" s="9">
        <f t="shared" si="134"/>
        <v>0.35400000000000009</v>
      </c>
      <c r="AC204" s="10">
        <f t="shared" si="135"/>
        <v>0.38100000000000023</v>
      </c>
      <c r="AD204" s="9"/>
      <c r="AE204" s="55"/>
      <c r="AF204" s="55"/>
      <c r="AG204" s="55"/>
      <c r="AH204" s="55"/>
      <c r="AI204" s="3"/>
      <c r="AJ204" s="3"/>
      <c r="AK204" s="3"/>
      <c r="AL204" s="3"/>
      <c r="AM204" s="15"/>
      <c r="AN204" s="10"/>
      <c r="AO204" s="9"/>
      <c r="AP204" s="10"/>
      <c r="AQ204" s="9"/>
      <c r="AR204" s="55"/>
      <c r="AS204" s="55"/>
      <c r="AT204" s="55"/>
      <c r="AU204" s="55"/>
      <c r="AV204" s="3"/>
      <c r="AW204" s="3"/>
      <c r="AX204" s="3"/>
      <c r="AY204" s="3"/>
      <c r="AZ204" s="15"/>
      <c r="BA204" s="10"/>
      <c r="BB204" s="9"/>
      <c r="BC204" s="10"/>
      <c r="BD204" s="9"/>
      <c r="BE204" s="3"/>
      <c r="BF204" s="15"/>
      <c r="BG204" s="15"/>
      <c r="BH204" s="9"/>
      <c r="BI204" s="10"/>
      <c r="BJ204" s="9"/>
      <c r="BK204" s="3"/>
      <c r="BL204" s="15"/>
      <c r="BM204" s="15"/>
      <c r="BN204" s="9"/>
      <c r="BO204" s="10"/>
      <c r="BP204">
        <f t="shared" si="138"/>
        <v>0</v>
      </c>
      <c r="BQ204" s="93">
        <f t="shared" si="139"/>
        <v>0</v>
      </c>
      <c r="BR204" s="93">
        <f t="shared" si="140"/>
        <v>0</v>
      </c>
      <c r="BS204" s="93" t="e">
        <f>VLOOKUP(C204,'Koppeling locatie - aslocatie'!$A$2:$C$8139,2,FALSE)</f>
        <v>#N/A</v>
      </c>
      <c r="BT204" s="93" t="e">
        <f>VLOOKUP($BS204,aslocaties_v01!$C$3:$AA$349,MATCH($K$3/10,aslocaties_v01!$C$2:$X$2),FALSE)</f>
        <v>#N/A</v>
      </c>
      <c r="BU204" s="93" t="e">
        <f>VLOOKUP(BS204,aslocaties_v01!$C$3:$AA$349,MATCH($K$3,aslocaties_v01!$C$2:$X$2),FALSE)</f>
        <v>#N/A</v>
      </c>
      <c r="BV204" s="93" t="e">
        <f>VLOOKUP(BS204,aslocaties_v01!$C$3:$AA$349,MATCH($K$3*10,aslocaties_v01!$C$2:$X$2),FALSE)</f>
        <v>#N/A</v>
      </c>
      <c r="BW204" s="93" t="e">
        <f t="shared" si="141"/>
        <v>#N/A</v>
      </c>
      <c r="BX204" s="93" t="e">
        <f t="shared" si="142"/>
        <v>#N/A</v>
      </c>
      <c r="BY204" s="94">
        <f t="shared" si="143"/>
        <v>999</v>
      </c>
      <c r="BZ204" s="94">
        <f t="shared" si="144"/>
        <v>999</v>
      </c>
      <c r="CA204" s="94" t="e">
        <f t="shared" si="145"/>
        <v>#N/A</v>
      </c>
      <c r="CB204" t="e">
        <f t="shared" si="146"/>
        <v>#N/A</v>
      </c>
      <c r="CC204" s="58" t="e">
        <f t="shared" si="147"/>
        <v>#N/A</v>
      </c>
      <c r="CD204" s="95" t="e">
        <f t="shared" si="148"/>
        <v>#N/A</v>
      </c>
      <c r="CE204" s="96" t="b">
        <f t="shared" si="149"/>
        <v>1</v>
      </c>
      <c r="CF204" t="e">
        <f t="shared" si="150"/>
        <v>#DIV/0!</v>
      </c>
      <c r="CG204" t="e">
        <f t="shared" si="151"/>
        <v>#DIV/0!</v>
      </c>
      <c r="CH204" s="84" t="b">
        <f t="shared" si="152"/>
        <v>0</v>
      </c>
      <c r="CI204" t="str">
        <f t="shared" si="153"/>
        <v/>
      </c>
      <c r="CJ204" t="e">
        <f t="shared" si="154"/>
        <v>#DIV/0!</v>
      </c>
      <c r="CK204" t="b">
        <f t="shared" si="155"/>
        <v>1</v>
      </c>
      <c r="CL204" s="84" t="e">
        <f t="shared" si="156"/>
        <v>#DIV/0!</v>
      </c>
      <c r="CM204" t="e">
        <f t="shared" si="157"/>
        <v>#DIV/0!</v>
      </c>
      <c r="CN204" t="e">
        <f t="shared" si="158"/>
        <v>#DIV/0!</v>
      </c>
      <c r="CO204" s="84">
        <f t="shared" si="159"/>
        <v>-1</v>
      </c>
      <c r="CP204" t="b">
        <f t="shared" si="160"/>
        <v>1</v>
      </c>
      <c r="CQ204" s="96" t="b">
        <f t="shared" si="161"/>
        <v>1</v>
      </c>
      <c r="CR204" t="b">
        <f t="shared" si="162"/>
        <v>1</v>
      </c>
      <c r="CS204" t="b">
        <f t="shared" si="163"/>
        <v>1</v>
      </c>
      <c r="CT204" t="b">
        <f t="shared" si="164"/>
        <v>1</v>
      </c>
      <c r="CU204" t="b">
        <f t="shared" si="165"/>
        <v>1</v>
      </c>
      <c r="CV204" s="84" t="b">
        <f t="shared" si="166"/>
        <v>1</v>
      </c>
      <c r="CW204" t="b">
        <f t="shared" si="167"/>
        <v>1</v>
      </c>
      <c r="CX204" t="b">
        <f t="shared" si="168"/>
        <v>1</v>
      </c>
      <c r="CY204" t="b">
        <f t="shared" si="169"/>
        <v>1</v>
      </c>
      <c r="CZ204" t="b">
        <f t="shared" si="170"/>
        <v>1</v>
      </c>
      <c r="DA204" s="84">
        <f t="shared" si="171"/>
        <v>0</v>
      </c>
      <c r="DB204" t="e">
        <f t="shared" si="172"/>
        <v>#N/A</v>
      </c>
    </row>
    <row r="205" spans="1:106" ht="13.5" thickBot="1">
      <c r="A205" s="9">
        <v>2248</v>
      </c>
      <c r="B205" s="3">
        <v>1</v>
      </c>
      <c r="C205" s="3" t="s">
        <v>2759</v>
      </c>
      <c r="D205" s="3" t="s">
        <v>12</v>
      </c>
      <c r="E205" s="3" t="s">
        <v>12</v>
      </c>
      <c r="F205" s="3">
        <v>112196.05499999999</v>
      </c>
      <c r="G205" s="15">
        <v>422269.06199999998</v>
      </c>
      <c r="H205" s="35" t="str">
        <f t="shared" si="130"/>
        <v>ja</v>
      </c>
      <c r="I205" s="155" t="s">
        <v>2402</v>
      </c>
      <c r="J205" s="20" t="s">
        <v>456</v>
      </c>
      <c r="K205" s="97">
        <v>10000</v>
      </c>
      <c r="L205" s="28">
        <f t="shared" si="6"/>
        <v>0.24</v>
      </c>
      <c r="M205" s="28">
        <f t="shared" si="136"/>
        <v>0</v>
      </c>
      <c r="N205" s="56">
        <f t="shared" si="131"/>
        <v>0</v>
      </c>
      <c r="O205" s="33">
        <f t="shared" si="137"/>
        <v>81.601438345173179</v>
      </c>
      <c r="P205" s="37">
        <f t="shared" si="132"/>
        <v>114.53546932282273</v>
      </c>
      <c r="Q205" s="9" t="s">
        <v>12</v>
      </c>
      <c r="R205" s="55" t="s">
        <v>12</v>
      </c>
      <c r="S205" s="55">
        <v>2.7290000000000001</v>
      </c>
      <c r="T205" s="55">
        <v>2.883</v>
      </c>
      <c r="U205" s="55">
        <v>3.056</v>
      </c>
      <c r="V205" s="3">
        <v>3.22</v>
      </c>
      <c r="W205" s="3">
        <v>3.41</v>
      </c>
      <c r="X205" s="3" t="s">
        <v>12</v>
      </c>
      <c r="Y205" s="3">
        <v>3.7909999999999999</v>
      </c>
      <c r="Z205" s="15" t="s">
        <v>12</v>
      </c>
      <c r="AA205" s="10">
        <f t="shared" si="133"/>
        <v>3.41</v>
      </c>
      <c r="AB205" s="9">
        <f t="shared" si="134"/>
        <v>0.35400000000000009</v>
      </c>
      <c r="AC205" s="10">
        <f t="shared" si="135"/>
        <v>0.38099999999999978</v>
      </c>
      <c r="AD205" s="9"/>
      <c r="AE205" s="55"/>
      <c r="AF205" s="55"/>
      <c r="AG205" s="55"/>
      <c r="AH205" s="55"/>
      <c r="AI205" s="3"/>
      <c r="AJ205" s="3"/>
      <c r="AK205" s="3"/>
      <c r="AL205" s="3"/>
      <c r="AM205" s="15"/>
      <c r="AN205" s="10"/>
      <c r="AO205" s="9"/>
      <c r="AP205" s="10"/>
      <c r="AQ205" s="9"/>
      <c r="AR205" s="55"/>
      <c r="AS205" s="55"/>
      <c r="AT205" s="55"/>
      <c r="AU205" s="55"/>
      <c r="AV205" s="3"/>
      <c r="AW205" s="3"/>
      <c r="AX205" s="3"/>
      <c r="AY205" s="3"/>
      <c r="AZ205" s="15"/>
      <c r="BA205" s="10"/>
      <c r="BB205" s="9"/>
      <c r="BC205" s="10"/>
      <c r="BD205" s="9"/>
      <c r="BE205" s="3"/>
      <c r="BF205" s="15"/>
      <c r="BG205" s="15"/>
      <c r="BH205" s="9"/>
      <c r="BI205" s="10"/>
      <c r="BJ205" s="9"/>
      <c r="BK205" s="3"/>
      <c r="BL205" s="15"/>
      <c r="BM205" s="15"/>
      <c r="BN205" s="9"/>
      <c r="BO205" s="10"/>
      <c r="BP205">
        <f t="shared" si="138"/>
        <v>0</v>
      </c>
      <c r="BQ205" s="93">
        <f t="shared" si="139"/>
        <v>0</v>
      </c>
      <c r="BR205" s="93">
        <f t="shared" si="140"/>
        <v>0</v>
      </c>
      <c r="BS205" s="93" t="e">
        <f>VLOOKUP(C205,'Koppeling locatie - aslocatie'!$A$2:$C$8139,2,FALSE)</f>
        <v>#N/A</v>
      </c>
      <c r="BT205" s="93" t="e">
        <f>VLOOKUP($BS205,aslocaties_v01!$C$3:$AA$349,MATCH($K$3/10,aslocaties_v01!$C$2:$X$2),FALSE)</f>
        <v>#N/A</v>
      </c>
      <c r="BU205" s="93" t="e">
        <f>VLOOKUP(BS205,aslocaties_v01!$C$3:$AA$349,MATCH($K$3,aslocaties_v01!$C$2:$X$2),FALSE)</f>
        <v>#N/A</v>
      </c>
      <c r="BV205" s="93" t="e">
        <f>VLOOKUP(BS205,aslocaties_v01!$C$3:$AA$349,MATCH($K$3*10,aslocaties_v01!$C$2:$X$2),FALSE)</f>
        <v>#N/A</v>
      </c>
      <c r="BW205" s="93" t="e">
        <f t="shared" si="141"/>
        <v>#N/A</v>
      </c>
      <c r="BX205" s="93" t="e">
        <f t="shared" si="142"/>
        <v>#N/A</v>
      </c>
      <c r="BY205" s="94">
        <f t="shared" si="143"/>
        <v>999</v>
      </c>
      <c r="BZ205" s="94">
        <f t="shared" si="144"/>
        <v>999</v>
      </c>
      <c r="CA205" s="94" t="e">
        <f t="shared" si="145"/>
        <v>#N/A</v>
      </c>
      <c r="CB205" t="e">
        <f t="shared" si="146"/>
        <v>#N/A</v>
      </c>
      <c r="CC205" s="58" t="e">
        <f t="shared" si="147"/>
        <v>#N/A</v>
      </c>
      <c r="CD205" s="95" t="e">
        <f t="shared" si="148"/>
        <v>#N/A</v>
      </c>
      <c r="CE205" s="96" t="b">
        <f t="shared" si="149"/>
        <v>1</v>
      </c>
      <c r="CF205" t="e">
        <f t="shared" si="150"/>
        <v>#DIV/0!</v>
      </c>
      <c r="CG205" t="e">
        <f t="shared" si="151"/>
        <v>#DIV/0!</v>
      </c>
      <c r="CH205" s="84" t="b">
        <f t="shared" si="152"/>
        <v>0</v>
      </c>
      <c r="CI205" t="str">
        <f t="shared" si="153"/>
        <v/>
      </c>
      <c r="CJ205" t="e">
        <f t="shared" si="154"/>
        <v>#DIV/0!</v>
      </c>
      <c r="CK205" t="b">
        <f t="shared" si="155"/>
        <v>1</v>
      </c>
      <c r="CL205" s="84" t="e">
        <f t="shared" si="156"/>
        <v>#DIV/0!</v>
      </c>
      <c r="CM205" t="e">
        <f t="shared" si="157"/>
        <v>#DIV/0!</v>
      </c>
      <c r="CN205" t="e">
        <f t="shared" si="158"/>
        <v>#DIV/0!</v>
      </c>
      <c r="CO205" s="84">
        <f t="shared" si="159"/>
        <v>-1</v>
      </c>
      <c r="CP205" t="b">
        <f t="shared" si="160"/>
        <v>1</v>
      </c>
      <c r="CQ205" s="96" t="b">
        <f t="shared" si="161"/>
        <v>1</v>
      </c>
      <c r="CR205" t="b">
        <f t="shared" si="162"/>
        <v>1</v>
      </c>
      <c r="CS205" t="b">
        <f t="shared" si="163"/>
        <v>1</v>
      </c>
      <c r="CT205" t="b">
        <f t="shared" si="164"/>
        <v>1</v>
      </c>
      <c r="CU205" t="b">
        <f t="shared" si="165"/>
        <v>1</v>
      </c>
      <c r="CV205" s="84" t="b">
        <f t="shared" si="166"/>
        <v>1</v>
      </c>
      <c r="CW205" t="b">
        <f t="shared" si="167"/>
        <v>1</v>
      </c>
      <c r="CX205" t="b">
        <f t="shared" si="168"/>
        <v>1</v>
      </c>
      <c r="CY205" t="b">
        <f t="shared" si="169"/>
        <v>1</v>
      </c>
      <c r="CZ205" t="b">
        <f t="shared" si="170"/>
        <v>1</v>
      </c>
      <c r="DA205" s="84">
        <f t="shared" si="171"/>
        <v>0</v>
      </c>
      <c r="DB205" t="e">
        <f t="shared" si="172"/>
        <v>#N/A</v>
      </c>
    </row>
    <row r="206" spans="1:106" ht="13.5" thickBot="1">
      <c r="A206" s="9">
        <v>2249</v>
      </c>
      <c r="B206" s="3">
        <v>1</v>
      </c>
      <c r="C206" s="3" t="s">
        <v>2760</v>
      </c>
      <c r="D206" s="3" t="s">
        <v>12</v>
      </c>
      <c r="E206" s="3" t="s">
        <v>12</v>
      </c>
      <c r="F206" s="3">
        <v>112246.977</v>
      </c>
      <c r="G206" s="15">
        <v>422166.46899999998</v>
      </c>
      <c r="H206" s="35" t="str">
        <f t="shared" si="130"/>
        <v>ja</v>
      </c>
      <c r="I206" s="155" t="s">
        <v>2402</v>
      </c>
      <c r="J206" s="20" t="s">
        <v>456</v>
      </c>
      <c r="K206" s="97">
        <v>10000</v>
      </c>
      <c r="L206" s="28">
        <f t="shared" si="6"/>
        <v>0.24</v>
      </c>
      <c r="M206" s="28">
        <f t="shared" si="136"/>
        <v>0</v>
      </c>
      <c r="N206" s="56">
        <f t="shared" si="131"/>
        <v>0</v>
      </c>
      <c r="O206" s="33">
        <f t="shared" si="137"/>
        <v>114.53546932282273</v>
      </c>
      <c r="P206" s="37">
        <f t="shared" si="132"/>
        <v>97.157410937097325</v>
      </c>
      <c r="Q206" s="9" t="s">
        <v>12</v>
      </c>
      <c r="R206" s="55" t="s">
        <v>12</v>
      </c>
      <c r="S206" s="55">
        <v>2.7280000000000002</v>
      </c>
      <c r="T206" s="55">
        <v>2.8820000000000001</v>
      </c>
      <c r="U206" s="55">
        <v>3.0539999999999998</v>
      </c>
      <c r="V206" s="3">
        <v>3.218</v>
      </c>
      <c r="W206" s="3">
        <v>3.4089999999999998</v>
      </c>
      <c r="X206" s="3" t="s">
        <v>12</v>
      </c>
      <c r="Y206" s="3">
        <v>3.79</v>
      </c>
      <c r="Z206" s="15" t="s">
        <v>12</v>
      </c>
      <c r="AA206" s="10">
        <f t="shared" si="133"/>
        <v>3.4089999999999998</v>
      </c>
      <c r="AB206" s="9">
        <f t="shared" si="134"/>
        <v>0.35499999999999998</v>
      </c>
      <c r="AC206" s="10">
        <f t="shared" si="135"/>
        <v>0.38100000000000023</v>
      </c>
      <c r="AD206" s="9"/>
      <c r="AE206" s="55"/>
      <c r="AF206" s="55"/>
      <c r="AG206" s="55"/>
      <c r="AH206" s="55"/>
      <c r="AI206" s="3"/>
      <c r="AJ206" s="3"/>
      <c r="AK206" s="3"/>
      <c r="AL206" s="3"/>
      <c r="AM206" s="15"/>
      <c r="AN206" s="10"/>
      <c r="AO206" s="9"/>
      <c r="AP206" s="10"/>
      <c r="AQ206" s="9"/>
      <c r="AR206" s="55"/>
      <c r="AS206" s="55"/>
      <c r="AT206" s="55"/>
      <c r="AU206" s="55"/>
      <c r="AV206" s="3"/>
      <c r="AW206" s="3"/>
      <c r="AX206" s="3"/>
      <c r="AY206" s="3"/>
      <c r="AZ206" s="15"/>
      <c r="BA206" s="10"/>
      <c r="BB206" s="9"/>
      <c r="BC206" s="10"/>
      <c r="BD206" s="9"/>
      <c r="BE206" s="3"/>
      <c r="BF206" s="15"/>
      <c r="BG206" s="15"/>
      <c r="BH206" s="9"/>
      <c r="BI206" s="10"/>
      <c r="BJ206" s="9"/>
      <c r="BK206" s="3"/>
      <c r="BL206" s="15"/>
      <c r="BM206" s="15"/>
      <c r="BN206" s="9"/>
      <c r="BO206" s="10"/>
      <c r="BP206">
        <f t="shared" si="138"/>
        <v>0</v>
      </c>
      <c r="BQ206" s="93">
        <f t="shared" si="139"/>
        <v>0</v>
      </c>
      <c r="BR206" s="93">
        <f t="shared" si="140"/>
        <v>0</v>
      </c>
      <c r="BS206" s="93" t="e">
        <f>VLOOKUP(C206,'Koppeling locatie - aslocatie'!$A$2:$C$8139,2,FALSE)</f>
        <v>#N/A</v>
      </c>
      <c r="BT206" s="93" t="e">
        <f>VLOOKUP($BS206,aslocaties_v01!$C$3:$AA$349,MATCH($K$3/10,aslocaties_v01!$C$2:$X$2),FALSE)</f>
        <v>#N/A</v>
      </c>
      <c r="BU206" s="93" t="e">
        <f>VLOOKUP(BS206,aslocaties_v01!$C$3:$AA$349,MATCH($K$3,aslocaties_v01!$C$2:$X$2),FALSE)</f>
        <v>#N/A</v>
      </c>
      <c r="BV206" s="93" t="e">
        <f>VLOOKUP(BS206,aslocaties_v01!$C$3:$AA$349,MATCH($K$3*10,aslocaties_v01!$C$2:$X$2),FALSE)</f>
        <v>#N/A</v>
      </c>
      <c r="BW206" s="93" t="e">
        <f t="shared" si="141"/>
        <v>#N/A</v>
      </c>
      <c r="BX206" s="93" t="e">
        <f t="shared" si="142"/>
        <v>#N/A</v>
      </c>
      <c r="BY206" s="94">
        <f t="shared" si="143"/>
        <v>999</v>
      </c>
      <c r="BZ206" s="94">
        <f t="shared" si="144"/>
        <v>999</v>
      </c>
      <c r="CA206" s="94" t="e">
        <f t="shared" si="145"/>
        <v>#N/A</v>
      </c>
      <c r="CB206" t="e">
        <f t="shared" si="146"/>
        <v>#N/A</v>
      </c>
      <c r="CC206" s="58" t="e">
        <f t="shared" si="147"/>
        <v>#N/A</v>
      </c>
      <c r="CD206" s="95" t="e">
        <f t="shared" si="148"/>
        <v>#N/A</v>
      </c>
      <c r="CE206" s="96" t="b">
        <f t="shared" si="149"/>
        <v>1</v>
      </c>
      <c r="CF206" t="e">
        <f t="shared" si="150"/>
        <v>#DIV/0!</v>
      </c>
      <c r="CG206" t="e">
        <f t="shared" si="151"/>
        <v>#DIV/0!</v>
      </c>
      <c r="CH206" s="84" t="b">
        <f t="shared" si="152"/>
        <v>0</v>
      </c>
      <c r="CI206" t="str">
        <f t="shared" si="153"/>
        <v/>
      </c>
      <c r="CJ206" t="e">
        <f t="shared" si="154"/>
        <v>#DIV/0!</v>
      </c>
      <c r="CK206" t="b">
        <f t="shared" si="155"/>
        <v>1</v>
      </c>
      <c r="CL206" s="84" t="e">
        <f t="shared" si="156"/>
        <v>#DIV/0!</v>
      </c>
      <c r="CM206" t="e">
        <f t="shared" si="157"/>
        <v>#DIV/0!</v>
      </c>
      <c r="CN206" t="e">
        <f t="shared" si="158"/>
        <v>#DIV/0!</v>
      </c>
      <c r="CO206" s="84">
        <f t="shared" si="159"/>
        <v>-1</v>
      </c>
      <c r="CP206" t="b">
        <f t="shared" si="160"/>
        <v>1</v>
      </c>
      <c r="CQ206" s="96" t="b">
        <f t="shared" si="161"/>
        <v>1</v>
      </c>
      <c r="CR206" t="b">
        <f t="shared" si="162"/>
        <v>1</v>
      </c>
      <c r="CS206" t="b">
        <f t="shared" si="163"/>
        <v>1</v>
      </c>
      <c r="CT206" t="b">
        <f t="shared" si="164"/>
        <v>1</v>
      </c>
      <c r="CU206" t="b">
        <f t="shared" si="165"/>
        <v>1</v>
      </c>
      <c r="CV206" s="84" t="b">
        <f t="shared" si="166"/>
        <v>1</v>
      </c>
      <c r="CW206" t="b">
        <f t="shared" si="167"/>
        <v>1</v>
      </c>
      <c r="CX206" t="b">
        <f t="shared" si="168"/>
        <v>1</v>
      </c>
      <c r="CY206" t="b">
        <f t="shared" si="169"/>
        <v>1</v>
      </c>
      <c r="CZ206" t="b">
        <f t="shared" si="170"/>
        <v>1</v>
      </c>
      <c r="DA206" s="84">
        <f t="shared" si="171"/>
        <v>0</v>
      </c>
      <c r="DB206" t="e">
        <f t="shared" si="172"/>
        <v>#N/A</v>
      </c>
    </row>
    <row r="207" spans="1:106" ht="13.5" thickBot="1">
      <c r="A207" s="9">
        <v>2250</v>
      </c>
      <c r="B207" s="3">
        <v>1</v>
      </c>
      <c r="C207" s="3" t="s">
        <v>2761</v>
      </c>
      <c r="D207" s="3" t="s">
        <v>12</v>
      </c>
      <c r="E207" s="3" t="s">
        <v>12</v>
      </c>
      <c r="F207" s="3">
        <v>112169.977</v>
      </c>
      <c r="G207" s="15">
        <v>422107.21899999998</v>
      </c>
      <c r="H207" s="35" t="str">
        <f t="shared" si="130"/>
        <v>ja</v>
      </c>
      <c r="I207" s="155" t="s">
        <v>2402</v>
      </c>
      <c r="J207" s="20" t="s">
        <v>456</v>
      </c>
      <c r="K207" s="97">
        <v>10000</v>
      </c>
      <c r="L207" s="28">
        <f t="shared" si="6"/>
        <v>0.24</v>
      </c>
      <c r="M207" s="28">
        <f t="shared" si="136"/>
        <v>0</v>
      </c>
      <c r="N207" s="56">
        <f t="shared" si="131"/>
        <v>0</v>
      </c>
      <c r="O207" s="33">
        <f t="shared" si="137"/>
        <v>97.157410937097325</v>
      </c>
      <c r="P207" s="37">
        <f t="shared" si="132"/>
        <v>80.437751615769088</v>
      </c>
      <c r="Q207" s="9" t="s">
        <v>12</v>
      </c>
      <c r="R207" s="55" t="s">
        <v>12</v>
      </c>
      <c r="S207" s="55">
        <v>2.726</v>
      </c>
      <c r="T207" s="55">
        <v>2.88</v>
      </c>
      <c r="U207" s="55">
        <v>3.052</v>
      </c>
      <c r="V207" s="3">
        <v>3.2160000000000002</v>
      </c>
      <c r="W207" s="3">
        <v>3.407</v>
      </c>
      <c r="X207" s="3" t="s">
        <v>12</v>
      </c>
      <c r="Y207" s="3">
        <v>3.7890000000000001</v>
      </c>
      <c r="Z207" s="15" t="s">
        <v>12</v>
      </c>
      <c r="AA207" s="10">
        <f t="shared" si="133"/>
        <v>3.407</v>
      </c>
      <c r="AB207" s="9">
        <f t="shared" si="134"/>
        <v>0.35499999999999998</v>
      </c>
      <c r="AC207" s="10">
        <f t="shared" si="135"/>
        <v>0.38200000000000012</v>
      </c>
      <c r="AD207" s="9"/>
      <c r="AE207" s="55"/>
      <c r="AF207" s="55"/>
      <c r="AG207" s="55"/>
      <c r="AH207" s="55"/>
      <c r="AI207" s="3"/>
      <c r="AJ207" s="3"/>
      <c r="AK207" s="3"/>
      <c r="AL207" s="3"/>
      <c r="AM207" s="15"/>
      <c r="AN207" s="10"/>
      <c r="AO207" s="9"/>
      <c r="AP207" s="10"/>
      <c r="AQ207" s="9"/>
      <c r="AR207" s="55"/>
      <c r="AS207" s="55"/>
      <c r="AT207" s="55"/>
      <c r="AU207" s="55"/>
      <c r="AV207" s="3"/>
      <c r="AW207" s="3"/>
      <c r="AX207" s="3"/>
      <c r="AY207" s="3"/>
      <c r="AZ207" s="15"/>
      <c r="BA207" s="10"/>
      <c r="BB207" s="9"/>
      <c r="BC207" s="10"/>
      <c r="BD207" s="9"/>
      <c r="BE207" s="3"/>
      <c r="BF207" s="15"/>
      <c r="BG207" s="15"/>
      <c r="BH207" s="9"/>
      <c r="BI207" s="10"/>
      <c r="BJ207" s="9"/>
      <c r="BK207" s="3"/>
      <c r="BL207" s="15"/>
      <c r="BM207" s="15"/>
      <c r="BN207" s="9"/>
      <c r="BO207" s="10"/>
      <c r="BP207">
        <f t="shared" si="138"/>
        <v>0</v>
      </c>
      <c r="BQ207" s="93">
        <f t="shared" si="139"/>
        <v>0</v>
      </c>
      <c r="BR207" s="93">
        <f t="shared" si="140"/>
        <v>0</v>
      </c>
      <c r="BS207" s="93" t="e">
        <f>VLOOKUP(C207,'Koppeling locatie - aslocatie'!$A$2:$C$8139,2,FALSE)</f>
        <v>#N/A</v>
      </c>
      <c r="BT207" s="93" t="e">
        <f>VLOOKUP($BS207,aslocaties_v01!$C$3:$AA$349,MATCH($K$3/10,aslocaties_v01!$C$2:$X$2),FALSE)</f>
        <v>#N/A</v>
      </c>
      <c r="BU207" s="93" t="e">
        <f>VLOOKUP(BS207,aslocaties_v01!$C$3:$AA$349,MATCH($K$3,aslocaties_v01!$C$2:$X$2),FALSE)</f>
        <v>#N/A</v>
      </c>
      <c r="BV207" s="93" t="e">
        <f>VLOOKUP(BS207,aslocaties_v01!$C$3:$AA$349,MATCH($K$3*10,aslocaties_v01!$C$2:$X$2),FALSE)</f>
        <v>#N/A</v>
      </c>
      <c r="BW207" s="93" t="e">
        <f t="shared" si="141"/>
        <v>#N/A</v>
      </c>
      <c r="BX207" s="93" t="e">
        <f t="shared" si="142"/>
        <v>#N/A</v>
      </c>
      <c r="BY207" s="94">
        <f t="shared" si="143"/>
        <v>999</v>
      </c>
      <c r="BZ207" s="94">
        <f t="shared" si="144"/>
        <v>999</v>
      </c>
      <c r="CA207" s="94" t="e">
        <f t="shared" si="145"/>
        <v>#N/A</v>
      </c>
      <c r="CB207" t="e">
        <f t="shared" si="146"/>
        <v>#N/A</v>
      </c>
      <c r="CC207" s="58" t="e">
        <f t="shared" si="147"/>
        <v>#N/A</v>
      </c>
      <c r="CD207" s="95" t="e">
        <f t="shared" si="148"/>
        <v>#N/A</v>
      </c>
      <c r="CE207" s="96" t="b">
        <f t="shared" si="149"/>
        <v>1</v>
      </c>
      <c r="CF207" t="e">
        <f t="shared" si="150"/>
        <v>#DIV/0!</v>
      </c>
      <c r="CG207" t="e">
        <f t="shared" si="151"/>
        <v>#DIV/0!</v>
      </c>
      <c r="CH207" s="84" t="b">
        <f t="shared" si="152"/>
        <v>0</v>
      </c>
      <c r="CI207" t="str">
        <f t="shared" si="153"/>
        <v/>
      </c>
      <c r="CJ207" t="e">
        <f t="shared" si="154"/>
        <v>#DIV/0!</v>
      </c>
      <c r="CK207" t="b">
        <f t="shared" si="155"/>
        <v>1</v>
      </c>
      <c r="CL207" s="84" t="e">
        <f t="shared" si="156"/>
        <v>#DIV/0!</v>
      </c>
      <c r="CM207" t="e">
        <f t="shared" si="157"/>
        <v>#DIV/0!</v>
      </c>
      <c r="CN207" t="e">
        <f t="shared" si="158"/>
        <v>#DIV/0!</v>
      </c>
      <c r="CO207" s="84">
        <f t="shared" si="159"/>
        <v>-1</v>
      </c>
      <c r="CP207" t="b">
        <f t="shared" si="160"/>
        <v>1</v>
      </c>
      <c r="CQ207" s="96" t="b">
        <f t="shared" si="161"/>
        <v>1</v>
      </c>
      <c r="CR207" t="b">
        <f t="shared" si="162"/>
        <v>1</v>
      </c>
      <c r="CS207" t="b">
        <f t="shared" si="163"/>
        <v>1</v>
      </c>
      <c r="CT207" t="b">
        <f t="shared" si="164"/>
        <v>1</v>
      </c>
      <c r="CU207" t="b">
        <f t="shared" si="165"/>
        <v>1</v>
      </c>
      <c r="CV207" s="84" t="b">
        <f t="shared" si="166"/>
        <v>1</v>
      </c>
      <c r="CW207" t="b">
        <f t="shared" si="167"/>
        <v>1</v>
      </c>
      <c r="CX207" t="b">
        <f t="shared" si="168"/>
        <v>1</v>
      </c>
      <c r="CY207" t="b">
        <f t="shared" si="169"/>
        <v>1</v>
      </c>
      <c r="CZ207" t="b">
        <f t="shared" si="170"/>
        <v>1</v>
      </c>
      <c r="DA207" s="84">
        <f t="shared" si="171"/>
        <v>0</v>
      </c>
      <c r="DB207" t="e">
        <f t="shared" si="172"/>
        <v>#N/A</v>
      </c>
    </row>
    <row r="208" spans="1:106" ht="13.5" thickBot="1">
      <c r="A208" s="9">
        <v>2251</v>
      </c>
      <c r="B208" s="3">
        <v>1</v>
      </c>
      <c r="C208" s="3" t="s">
        <v>2762</v>
      </c>
      <c r="D208" s="3" t="s">
        <v>12</v>
      </c>
      <c r="E208" s="3" t="s">
        <v>12</v>
      </c>
      <c r="F208" s="3">
        <v>112089.734</v>
      </c>
      <c r="G208" s="15">
        <v>422101.625</v>
      </c>
      <c r="H208" s="35" t="str">
        <f t="shared" si="130"/>
        <v>ja</v>
      </c>
      <c r="I208" s="155" t="s">
        <v>2402</v>
      </c>
      <c r="J208" s="20" t="s">
        <v>456</v>
      </c>
      <c r="K208" s="97">
        <v>10000</v>
      </c>
      <c r="L208" s="28">
        <f t="shared" si="6"/>
        <v>0.24</v>
      </c>
      <c r="M208" s="28">
        <f t="shared" si="136"/>
        <v>0</v>
      </c>
      <c r="N208" s="56">
        <f t="shared" si="131"/>
        <v>0</v>
      </c>
      <c r="O208" s="33">
        <f t="shared" si="137"/>
        <v>80.437751615769088</v>
      </c>
      <c r="P208" s="37">
        <f t="shared" si="132"/>
        <v>94.401993946104795</v>
      </c>
      <c r="Q208" s="9" t="s">
        <v>12</v>
      </c>
      <c r="R208" s="55" t="s">
        <v>12</v>
      </c>
      <c r="S208" s="55">
        <v>2.7160000000000002</v>
      </c>
      <c r="T208" s="55">
        <v>2.8679999999999999</v>
      </c>
      <c r="U208" s="55">
        <v>3.0369999999999999</v>
      </c>
      <c r="V208" s="3">
        <v>3.2010000000000001</v>
      </c>
      <c r="W208" s="3">
        <v>3.3919999999999999</v>
      </c>
      <c r="X208" s="3" t="s">
        <v>12</v>
      </c>
      <c r="Y208" s="3">
        <v>3.778</v>
      </c>
      <c r="Z208" s="15" t="s">
        <v>12</v>
      </c>
      <c r="AA208" s="10">
        <f t="shared" si="133"/>
        <v>3.3919999999999999</v>
      </c>
      <c r="AB208" s="9">
        <f t="shared" si="134"/>
        <v>0.35499999999999998</v>
      </c>
      <c r="AC208" s="10">
        <f t="shared" si="135"/>
        <v>0.38600000000000012</v>
      </c>
      <c r="AD208" s="9"/>
      <c r="AE208" s="55"/>
      <c r="AF208" s="55"/>
      <c r="AG208" s="55"/>
      <c r="AH208" s="55"/>
      <c r="AI208" s="3"/>
      <c r="AJ208" s="3"/>
      <c r="AK208" s="3"/>
      <c r="AL208" s="3"/>
      <c r="AM208" s="15"/>
      <c r="AN208" s="10"/>
      <c r="AO208" s="9"/>
      <c r="AP208" s="10"/>
      <c r="AQ208" s="9"/>
      <c r="AR208" s="55"/>
      <c r="AS208" s="55"/>
      <c r="AT208" s="55"/>
      <c r="AU208" s="55"/>
      <c r="AV208" s="3"/>
      <c r="AW208" s="3"/>
      <c r="AX208" s="3"/>
      <c r="AY208" s="3"/>
      <c r="AZ208" s="15"/>
      <c r="BA208" s="10"/>
      <c r="BB208" s="9"/>
      <c r="BC208" s="10"/>
      <c r="BD208" s="9"/>
      <c r="BE208" s="3"/>
      <c r="BF208" s="15"/>
      <c r="BG208" s="15"/>
      <c r="BH208" s="9"/>
      <c r="BI208" s="10"/>
      <c r="BJ208" s="9"/>
      <c r="BK208" s="3"/>
      <c r="BL208" s="15"/>
      <c r="BM208" s="15"/>
      <c r="BN208" s="9"/>
      <c r="BO208" s="10"/>
      <c r="BP208">
        <f t="shared" si="138"/>
        <v>0</v>
      </c>
      <c r="BQ208" s="93">
        <f t="shared" si="139"/>
        <v>0</v>
      </c>
      <c r="BR208" s="93">
        <f t="shared" si="140"/>
        <v>0</v>
      </c>
      <c r="BS208" s="93" t="e">
        <f>VLOOKUP(C208,'Koppeling locatie - aslocatie'!$A$2:$C$8139,2,FALSE)</f>
        <v>#N/A</v>
      </c>
      <c r="BT208" s="93" t="e">
        <f>VLOOKUP($BS208,aslocaties_v01!$C$3:$AA$349,MATCH($K$3/10,aslocaties_v01!$C$2:$X$2),FALSE)</f>
        <v>#N/A</v>
      </c>
      <c r="BU208" s="93" t="e">
        <f>VLOOKUP(BS208,aslocaties_v01!$C$3:$AA$349,MATCH($K$3,aslocaties_v01!$C$2:$X$2),FALSE)</f>
        <v>#N/A</v>
      </c>
      <c r="BV208" s="93" t="e">
        <f>VLOOKUP(BS208,aslocaties_v01!$C$3:$AA$349,MATCH($K$3*10,aslocaties_v01!$C$2:$X$2),FALSE)</f>
        <v>#N/A</v>
      </c>
      <c r="BW208" s="93" t="e">
        <f t="shared" si="141"/>
        <v>#N/A</v>
      </c>
      <c r="BX208" s="93" t="e">
        <f t="shared" si="142"/>
        <v>#N/A</v>
      </c>
      <c r="BY208" s="94">
        <f t="shared" si="143"/>
        <v>999</v>
      </c>
      <c r="BZ208" s="94">
        <f t="shared" si="144"/>
        <v>999</v>
      </c>
      <c r="CA208" s="94" t="e">
        <f t="shared" si="145"/>
        <v>#N/A</v>
      </c>
      <c r="CB208" t="e">
        <f t="shared" si="146"/>
        <v>#N/A</v>
      </c>
      <c r="CC208" s="58" t="e">
        <f t="shared" si="147"/>
        <v>#N/A</v>
      </c>
      <c r="CD208" s="95" t="e">
        <f t="shared" si="148"/>
        <v>#N/A</v>
      </c>
      <c r="CE208" s="96" t="b">
        <f t="shared" si="149"/>
        <v>1</v>
      </c>
      <c r="CF208" t="e">
        <f t="shared" si="150"/>
        <v>#DIV/0!</v>
      </c>
      <c r="CG208" t="e">
        <f t="shared" si="151"/>
        <v>#DIV/0!</v>
      </c>
      <c r="CH208" s="84" t="b">
        <f t="shared" si="152"/>
        <v>0</v>
      </c>
      <c r="CI208" t="str">
        <f t="shared" si="153"/>
        <v/>
      </c>
      <c r="CJ208" t="e">
        <f t="shared" si="154"/>
        <v>#DIV/0!</v>
      </c>
      <c r="CK208" t="b">
        <f t="shared" si="155"/>
        <v>1</v>
      </c>
      <c r="CL208" s="84" t="e">
        <f t="shared" si="156"/>
        <v>#DIV/0!</v>
      </c>
      <c r="CM208" t="e">
        <f t="shared" si="157"/>
        <v>#DIV/0!</v>
      </c>
      <c r="CN208" t="e">
        <f t="shared" si="158"/>
        <v>#DIV/0!</v>
      </c>
      <c r="CO208" s="84">
        <f t="shared" si="159"/>
        <v>-1</v>
      </c>
      <c r="CP208" t="b">
        <f t="shared" si="160"/>
        <v>1</v>
      </c>
      <c r="CQ208" s="96" t="b">
        <f t="shared" si="161"/>
        <v>1</v>
      </c>
      <c r="CR208" t="b">
        <f t="shared" si="162"/>
        <v>1</v>
      </c>
      <c r="CS208" t="b">
        <f t="shared" si="163"/>
        <v>1</v>
      </c>
      <c r="CT208" t="b">
        <f t="shared" si="164"/>
        <v>1</v>
      </c>
      <c r="CU208" t="b">
        <f t="shared" si="165"/>
        <v>1</v>
      </c>
      <c r="CV208" s="84" t="b">
        <f t="shared" si="166"/>
        <v>1</v>
      </c>
      <c r="CW208" t="b">
        <f t="shared" si="167"/>
        <v>1</v>
      </c>
      <c r="CX208" t="b">
        <f t="shared" si="168"/>
        <v>1</v>
      </c>
      <c r="CY208" t="b">
        <f t="shared" si="169"/>
        <v>1</v>
      </c>
      <c r="CZ208" t="b">
        <f t="shared" si="170"/>
        <v>1</v>
      </c>
      <c r="DA208" s="84">
        <f t="shared" si="171"/>
        <v>0</v>
      </c>
      <c r="DB208" t="e">
        <f t="shared" si="172"/>
        <v>#N/A</v>
      </c>
    </row>
    <row r="209" spans="1:106" ht="13.5" thickBot="1">
      <c r="A209" s="9">
        <v>2252</v>
      </c>
      <c r="B209" s="3">
        <v>1</v>
      </c>
      <c r="C209" s="3" t="s">
        <v>2763</v>
      </c>
      <c r="D209" s="3" t="s">
        <v>12</v>
      </c>
      <c r="E209" s="3" t="s">
        <v>12</v>
      </c>
      <c r="F209" s="3">
        <v>112013.82799999999</v>
      </c>
      <c r="G209" s="15">
        <v>422045.5</v>
      </c>
      <c r="H209" s="35" t="str">
        <f t="shared" si="130"/>
        <v>ja</v>
      </c>
      <c r="I209" s="155" t="s">
        <v>2402</v>
      </c>
      <c r="J209" s="20" t="s">
        <v>456</v>
      </c>
      <c r="K209" s="97">
        <v>10000</v>
      </c>
      <c r="L209" s="28">
        <f t="shared" si="6"/>
        <v>0.24</v>
      </c>
      <c r="M209" s="28">
        <f t="shared" si="136"/>
        <v>0</v>
      </c>
      <c r="N209" s="56">
        <f t="shared" si="131"/>
        <v>0</v>
      </c>
      <c r="O209" s="33">
        <f t="shared" si="137"/>
        <v>94.401993946104795</v>
      </c>
      <c r="P209" s="37">
        <f t="shared" si="132"/>
        <v>51.103384643307365</v>
      </c>
      <c r="Q209" s="9" t="s">
        <v>12</v>
      </c>
      <c r="R209" s="55" t="s">
        <v>12</v>
      </c>
      <c r="S209" s="55">
        <v>2.714</v>
      </c>
      <c r="T209" s="55">
        <v>2.8650000000000002</v>
      </c>
      <c r="U209" s="55">
        <v>3.0329999999999999</v>
      </c>
      <c r="V209" s="3">
        <v>3.1960000000000002</v>
      </c>
      <c r="W209" s="3">
        <v>3.3860000000000001</v>
      </c>
      <c r="X209" s="3" t="s">
        <v>12</v>
      </c>
      <c r="Y209" s="3">
        <v>3.7730000000000001</v>
      </c>
      <c r="Z209" s="15" t="s">
        <v>12</v>
      </c>
      <c r="AA209" s="10">
        <f t="shared" si="133"/>
        <v>3.3860000000000001</v>
      </c>
      <c r="AB209" s="9">
        <f t="shared" si="134"/>
        <v>0.3530000000000002</v>
      </c>
      <c r="AC209" s="10">
        <f t="shared" si="135"/>
        <v>0.38700000000000001</v>
      </c>
      <c r="AD209" s="9"/>
      <c r="AE209" s="55"/>
      <c r="AF209" s="55"/>
      <c r="AG209" s="55"/>
      <c r="AH209" s="55"/>
      <c r="AI209" s="3"/>
      <c r="AJ209" s="3"/>
      <c r="AK209" s="3"/>
      <c r="AL209" s="3"/>
      <c r="AM209" s="15"/>
      <c r="AN209" s="10"/>
      <c r="AO209" s="9"/>
      <c r="AP209" s="10"/>
      <c r="AQ209" s="9"/>
      <c r="AR209" s="55"/>
      <c r="AS209" s="55"/>
      <c r="AT209" s="55"/>
      <c r="AU209" s="55"/>
      <c r="AV209" s="3"/>
      <c r="AW209" s="3"/>
      <c r="AX209" s="3"/>
      <c r="AY209" s="3"/>
      <c r="AZ209" s="15"/>
      <c r="BA209" s="10"/>
      <c r="BB209" s="9"/>
      <c r="BC209" s="10"/>
      <c r="BD209" s="9"/>
      <c r="BE209" s="3"/>
      <c r="BF209" s="15"/>
      <c r="BG209" s="15"/>
      <c r="BH209" s="9"/>
      <c r="BI209" s="10"/>
      <c r="BJ209" s="9"/>
      <c r="BK209" s="3"/>
      <c r="BL209" s="15"/>
      <c r="BM209" s="15"/>
      <c r="BN209" s="9"/>
      <c r="BO209" s="10"/>
      <c r="BP209">
        <f t="shared" si="138"/>
        <v>0</v>
      </c>
      <c r="BQ209" s="93">
        <f t="shared" si="139"/>
        <v>0</v>
      </c>
      <c r="BR209" s="93">
        <f t="shared" si="140"/>
        <v>0</v>
      </c>
      <c r="BS209" s="93" t="e">
        <f>VLOOKUP(C209,'Koppeling locatie - aslocatie'!$A$2:$C$8139,2,FALSE)</f>
        <v>#N/A</v>
      </c>
      <c r="BT209" s="93" t="e">
        <f>VLOOKUP($BS209,aslocaties_v01!$C$3:$AA$349,MATCH($K$3/10,aslocaties_v01!$C$2:$X$2),FALSE)</f>
        <v>#N/A</v>
      </c>
      <c r="BU209" s="93" t="e">
        <f>VLOOKUP(BS209,aslocaties_v01!$C$3:$AA$349,MATCH($K$3,aslocaties_v01!$C$2:$X$2),FALSE)</f>
        <v>#N/A</v>
      </c>
      <c r="BV209" s="93" t="e">
        <f>VLOOKUP(BS209,aslocaties_v01!$C$3:$AA$349,MATCH($K$3*10,aslocaties_v01!$C$2:$X$2),FALSE)</f>
        <v>#N/A</v>
      </c>
      <c r="BW209" s="93" t="e">
        <f t="shared" si="141"/>
        <v>#N/A</v>
      </c>
      <c r="BX209" s="93" t="e">
        <f t="shared" si="142"/>
        <v>#N/A</v>
      </c>
      <c r="BY209" s="94">
        <f t="shared" si="143"/>
        <v>999</v>
      </c>
      <c r="BZ209" s="94">
        <f t="shared" si="144"/>
        <v>999</v>
      </c>
      <c r="CA209" s="94" t="e">
        <f t="shared" si="145"/>
        <v>#N/A</v>
      </c>
      <c r="CB209" t="e">
        <f t="shared" si="146"/>
        <v>#N/A</v>
      </c>
      <c r="CC209" s="58" t="e">
        <f t="shared" si="147"/>
        <v>#N/A</v>
      </c>
      <c r="CD209" s="95" t="e">
        <f t="shared" si="148"/>
        <v>#N/A</v>
      </c>
      <c r="CE209" s="96" t="b">
        <f t="shared" si="149"/>
        <v>1</v>
      </c>
      <c r="CF209" t="e">
        <f t="shared" si="150"/>
        <v>#DIV/0!</v>
      </c>
      <c r="CG209" t="e">
        <f t="shared" si="151"/>
        <v>#DIV/0!</v>
      </c>
      <c r="CH209" s="84" t="b">
        <f t="shared" si="152"/>
        <v>0</v>
      </c>
      <c r="CI209" t="str">
        <f t="shared" si="153"/>
        <v/>
      </c>
      <c r="CJ209" t="e">
        <f t="shared" si="154"/>
        <v>#DIV/0!</v>
      </c>
      <c r="CK209" t="b">
        <f t="shared" si="155"/>
        <v>1</v>
      </c>
      <c r="CL209" s="84" t="e">
        <f t="shared" si="156"/>
        <v>#DIV/0!</v>
      </c>
      <c r="CM209" t="e">
        <f t="shared" si="157"/>
        <v>#DIV/0!</v>
      </c>
      <c r="CN209" t="e">
        <f t="shared" si="158"/>
        <v>#DIV/0!</v>
      </c>
      <c r="CO209" s="84">
        <f t="shared" si="159"/>
        <v>-1</v>
      </c>
      <c r="CP209" t="b">
        <f t="shared" si="160"/>
        <v>1</v>
      </c>
      <c r="CQ209" s="96" t="b">
        <f t="shared" si="161"/>
        <v>1</v>
      </c>
      <c r="CR209" t="b">
        <f t="shared" si="162"/>
        <v>1</v>
      </c>
      <c r="CS209" t="b">
        <f t="shared" si="163"/>
        <v>1</v>
      </c>
      <c r="CT209" t="b">
        <f t="shared" si="164"/>
        <v>1</v>
      </c>
      <c r="CU209" t="b">
        <f t="shared" si="165"/>
        <v>1</v>
      </c>
      <c r="CV209" s="84" t="b">
        <f t="shared" si="166"/>
        <v>1</v>
      </c>
      <c r="CW209" t="b">
        <f t="shared" si="167"/>
        <v>1</v>
      </c>
      <c r="CX209" t="b">
        <f t="shared" si="168"/>
        <v>1</v>
      </c>
      <c r="CY209" t="b">
        <f t="shared" si="169"/>
        <v>1</v>
      </c>
      <c r="CZ209" t="b">
        <f t="shared" si="170"/>
        <v>1</v>
      </c>
      <c r="DA209" s="84">
        <f t="shared" si="171"/>
        <v>0</v>
      </c>
      <c r="DB209" t="e">
        <f t="shared" si="172"/>
        <v>#N/A</v>
      </c>
    </row>
    <row r="210" spans="1:106" ht="13.5" thickBot="1">
      <c r="A210" s="9">
        <v>2253</v>
      </c>
      <c r="B210" s="3">
        <v>1</v>
      </c>
      <c r="C210" s="3" t="s">
        <v>2764</v>
      </c>
      <c r="D210" s="3" t="s">
        <v>12</v>
      </c>
      <c r="E210" s="3" t="s">
        <v>12</v>
      </c>
      <c r="F210" s="3">
        <v>112016.54700000001</v>
      </c>
      <c r="G210" s="15">
        <v>421994.46899999998</v>
      </c>
      <c r="H210" s="35" t="str">
        <f t="shared" si="130"/>
        <v>ja</v>
      </c>
      <c r="I210" s="155" t="s">
        <v>2402</v>
      </c>
      <c r="J210" s="20" t="s">
        <v>456</v>
      </c>
      <c r="K210" s="97">
        <v>10000</v>
      </c>
      <c r="L210" s="28">
        <f t="shared" si="6"/>
        <v>0.24</v>
      </c>
      <c r="M210" s="28">
        <f t="shared" si="136"/>
        <v>0</v>
      </c>
      <c r="N210" s="56">
        <f t="shared" si="131"/>
        <v>0</v>
      </c>
      <c r="O210" s="33">
        <f t="shared" si="137"/>
        <v>51.103384643307365</v>
      </c>
      <c r="P210" s="37">
        <f t="shared" si="132"/>
        <v>128.67417709079496</v>
      </c>
      <c r="Q210" s="9" t="s">
        <v>12</v>
      </c>
      <c r="R210" s="55" t="s">
        <v>12</v>
      </c>
      <c r="S210" s="55">
        <v>2.7080000000000002</v>
      </c>
      <c r="T210" s="55">
        <v>2.859</v>
      </c>
      <c r="U210" s="55">
        <v>3.0249999999999999</v>
      </c>
      <c r="V210" s="3">
        <v>3.1880000000000002</v>
      </c>
      <c r="W210" s="3">
        <v>3.3780000000000001</v>
      </c>
      <c r="X210" s="3" t="s">
        <v>12</v>
      </c>
      <c r="Y210" s="3">
        <v>3.766</v>
      </c>
      <c r="Z210" s="15" t="s">
        <v>12</v>
      </c>
      <c r="AA210" s="10">
        <f t="shared" si="133"/>
        <v>3.3780000000000001</v>
      </c>
      <c r="AB210" s="9">
        <f t="shared" si="134"/>
        <v>0.3530000000000002</v>
      </c>
      <c r="AC210" s="10">
        <f t="shared" si="135"/>
        <v>0.3879999999999999</v>
      </c>
      <c r="AD210" s="9"/>
      <c r="AE210" s="55"/>
      <c r="AF210" s="55"/>
      <c r="AG210" s="55"/>
      <c r="AH210" s="55"/>
      <c r="AI210" s="3"/>
      <c r="AJ210" s="3"/>
      <c r="AK210" s="3"/>
      <c r="AL210" s="3"/>
      <c r="AM210" s="15"/>
      <c r="AN210" s="10"/>
      <c r="AO210" s="9"/>
      <c r="AP210" s="10"/>
      <c r="AQ210" s="9"/>
      <c r="AR210" s="55"/>
      <c r="AS210" s="55"/>
      <c r="AT210" s="55"/>
      <c r="AU210" s="55"/>
      <c r="AV210" s="3"/>
      <c r="AW210" s="3"/>
      <c r="AX210" s="3"/>
      <c r="AY210" s="3"/>
      <c r="AZ210" s="15"/>
      <c r="BA210" s="10"/>
      <c r="BB210" s="9"/>
      <c r="BC210" s="10"/>
      <c r="BD210" s="9"/>
      <c r="BE210" s="3"/>
      <c r="BF210" s="15"/>
      <c r="BG210" s="15"/>
      <c r="BH210" s="9"/>
      <c r="BI210" s="10"/>
      <c r="BJ210" s="9"/>
      <c r="BK210" s="3"/>
      <c r="BL210" s="15"/>
      <c r="BM210" s="15"/>
      <c r="BN210" s="9"/>
      <c r="BO210" s="10"/>
      <c r="BP210">
        <f t="shared" si="138"/>
        <v>0</v>
      </c>
      <c r="BQ210" s="93">
        <f t="shared" si="139"/>
        <v>0</v>
      </c>
      <c r="BR210" s="93">
        <f t="shared" si="140"/>
        <v>0</v>
      </c>
      <c r="BS210" s="93" t="e">
        <f>VLOOKUP(C210,'Koppeling locatie - aslocatie'!$A$2:$C$8139,2,FALSE)</f>
        <v>#N/A</v>
      </c>
      <c r="BT210" s="93" t="e">
        <f>VLOOKUP($BS210,aslocaties_v01!$C$3:$AA$349,MATCH($K$3/10,aslocaties_v01!$C$2:$X$2),FALSE)</f>
        <v>#N/A</v>
      </c>
      <c r="BU210" s="93" t="e">
        <f>VLOOKUP(BS210,aslocaties_v01!$C$3:$AA$349,MATCH($K$3,aslocaties_v01!$C$2:$X$2),FALSE)</f>
        <v>#N/A</v>
      </c>
      <c r="BV210" s="93" t="e">
        <f>VLOOKUP(BS210,aslocaties_v01!$C$3:$AA$349,MATCH($K$3*10,aslocaties_v01!$C$2:$X$2),FALSE)</f>
        <v>#N/A</v>
      </c>
      <c r="BW210" s="93" t="e">
        <f t="shared" si="141"/>
        <v>#N/A</v>
      </c>
      <c r="BX210" s="93" t="e">
        <f t="shared" si="142"/>
        <v>#N/A</v>
      </c>
      <c r="BY210" s="94">
        <f t="shared" si="143"/>
        <v>999</v>
      </c>
      <c r="BZ210" s="94">
        <f t="shared" si="144"/>
        <v>999</v>
      </c>
      <c r="CA210" s="94" t="e">
        <f t="shared" si="145"/>
        <v>#N/A</v>
      </c>
      <c r="CB210" t="e">
        <f t="shared" si="146"/>
        <v>#N/A</v>
      </c>
      <c r="CC210" s="58" t="e">
        <f t="shared" si="147"/>
        <v>#N/A</v>
      </c>
      <c r="CD210" s="95" t="e">
        <f t="shared" si="148"/>
        <v>#N/A</v>
      </c>
      <c r="CE210" s="96" t="b">
        <f t="shared" si="149"/>
        <v>1</v>
      </c>
      <c r="CF210" t="e">
        <f t="shared" si="150"/>
        <v>#DIV/0!</v>
      </c>
      <c r="CG210" t="e">
        <f t="shared" si="151"/>
        <v>#DIV/0!</v>
      </c>
      <c r="CH210" s="84" t="b">
        <f t="shared" si="152"/>
        <v>0</v>
      </c>
      <c r="CI210" t="str">
        <f t="shared" si="153"/>
        <v/>
      </c>
      <c r="CJ210" t="e">
        <f t="shared" si="154"/>
        <v>#DIV/0!</v>
      </c>
      <c r="CK210" t="b">
        <f t="shared" si="155"/>
        <v>1</v>
      </c>
      <c r="CL210" s="84" t="e">
        <f t="shared" si="156"/>
        <v>#DIV/0!</v>
      </c>
      <c r="CM210" t="e">
        <f t="shared" si="157"/>
        <v>#DIV/0!</v>
      </c>
      <c r="CN210" t="e">
        <f t="shared" si="158"/>
        <v>#DIV/0!</v>
      </c>
      <c r="CO210" s="84">
        <f t="shared" si="159"/>
        <v>-1</v>
      </c>
      <c r="CP210" t="b">
        <f t="shared" si="160"/>
        <v>1</v>
      </c>
      <c r="CQ210" s="96" t="b">
        <f t="shared" si="161"/>
        <v>1</v>
      </c>
      <c r="CR210" t="b">
        <f t="shared" si="162"/>
        <v>1</v>
      </c>
      <c r="CS210" t="b">
        <f t="shared" si="163"/>
        <v>1</v>
      </c>
      <c r="CT210" t="b">
        <f t="shared" si="164"/>
        <v>1</v>
      </c>
      <c r="CU210" t="b">
        <f t="shared" si="165"/>
        <v>1</v>
      </c>
      <c r="CV210" s="84" t="b">
        <f t="shared" si="166"/>
        <v>1</v>
      </c>
      <c r="CW210" t="b">
        <f t="shared" si="167"/>
        <v>1</v>
      </c>
      <c r="CX210" t="b">
        <f t="shared" si="168"/>
        <v>1</v>
      </c>
      <c r="CY210" t="b">
        <f t="shared" si="169"/>
        <v>1</v>
      </c>
      <c r="CZ210" t="b">
        <f t="shared" si="170"/>
        <v>1</v>
      </c>
      <c r="DA210" s="84">
        <f t="shared" si="171"/>
        <v>0</v>
      </c>
      <c r="DB210" t="e">
        <f t="shared" si="172"/>
        <v>#N/A</v>
      </c>
    </row>
    <row r="211" spans="1:106" ht="13.5" thickBot="1">
      <c r="A211" s="9">
        <v>2254</v>
      </c>
      <c r="B211" s="3">
        <v>1</v>
      </c>
      <c r="C211" s="3" t="s">
        <v>2765</v>
      </c>
      <c r="D211" s="3" t="s">
        <v>12</v>
      </c>
      <c r="E211" s="3" t="s">
        <v>12</v>
      </c>
      <c r="F211" s="3">
        <v>111941.906</v>
      </c>
      <c r="G211" s="15">
        <v>421889.65600000002</v>
      </c>
      <c r="H211" s="35" t="str">
        <f t="shared" si="130"/>
        <v>ja</v>
      </c>
      <c r="I211" s="155" t="s">
        <v>2402</v>
      </c>
      <c r="J211" s="20" t="s">
        <v>456</v>
      </c>
      <c r="K211" s="97">
        <v>10000</v>
      </c>
      <c r="L211" s="28">
        <f t="shared" si="6"/>
        <v>0.24</v>
      </c>
      <c r="M211" s="28">
        <f t="shared" si="136"/>
        <v>0</v>
      </c>
      <c r="N211" s="56">
        <f t="shared" si="131"/>
        <v>0</v>
      </c>
      <c r="O211" s="33">
        <f t="shared" si="137"/>
        <v>128.67417709079496</v>
      </c>
      <c r="P211" s="37">
        <f t="shared" si="132"/>
        <v>93.153929986884634</v>
      </c>
      <c r="Q211" s="9" t="s">
        <v>12</v>
      </c>
      <c r="R211" s="55" t="s">
        <v>12</v>
      </c>
      <c r="S211" s="55">
        <v>2.706</v>
      </c>
      <c r="T211" s="55">
        <v>2.8559999999999999</v>
      </c>
      <c r="U211" s="55">
        <v>3.0219999999999998</v>
      </c>
      <c r="V211" s="3">
        <v>3.1850000000000001</v>
      </c>
      <c r="W211" s="3">
        <v>3.3740000000000001</v>
      </c>
      <c r="X211" s="3" t="s">
        <v>12</v>
      </c>
      <c r="Y211" s="3">
        <v>3.7629999999999999</v>
      </c>
      <c r="Z211" s="15" t="s">
        <v>12</v>
      </c>
      <c r="AA211" s="10">
        <f t="shared" si="133"/>
        <v>3.3740000000000001</v>
      </c>
      <c r="AB211" s="9">
        <f t="shared" si="134"/>
        <v>0.35200000000000031</v>
      </c>
      <c r="AC211" s="10">
        <f t="shared" si="135"/>
        <v>0.38899999999999979</v>
      </c>
      <c r="AD211" s="9"/>
      <c r="AE211" s="55"/>
      <c r="AF211" s="55"/>
      <c r="AG211" s="55"/>
      <c r="AH211" s="55"/>
      <c r="AI211" s="3"/>
      <c r="AJ211" s="3"/>
      <c r="AK211" s="3"/>
      <c r="AL211" s="3"/>
      <c r="AM211" s="15"/>
      <c r="AN211" s="10"/>
      <c r="AO211" s="9"/>
      <c r="AP211" s="10"/>
      <c r="AQ211" s="9"/>
      <c r="AR211" s="55"/>
      <c r="AS211" s="55"/>
      <c r="AT211" s="55"/>
      <c r="AU211" s="55"/>
      <c r="AV211" s="3"/>
      <c r="AW211" s="3"/>
      <c r="AX211" s="3"/>
      <c r="AY211" s="3"/>
      <c r="AZ211" s="15"/>
      <c r="BA211" s="10"/>
      <c r="BB211" s="9"/>
      <c r="BC211" s="10"/>
      <c r="BD211" s="9"/>
      <c r="BE211" s="3"/>
      <c r="BF211" s="15"/>
      <c r="BG211" s="15"/>
      <c r="BH211" s="9"/>
      <c r="BI211" s="10"/>
      <c r="BJ211" s="9"/>
      <c r="BK211" s="3"/>
      <c r="BL211" s="15"/>
      <c r="BM211" s="15"/>
      <c r="BN211" s="9"/>
      <c r="BO211" s="10"/>
      <c r="BP211">
        <f t="shared" si="138"/>
        <v>0</v>
      </c>
      <c r="BQ211" s="93">
        <f t="shared" si="139"/>
        <v>0</v>
      </c>
      <c r="BR211" s="93">
        <f t="shared" si="140"/>
        <v>0</v>
      </c>
      <c r="BS211" s="93" t="e">
        <f>VLOOKUP(C211,'Koppeling locatie - aslocatie'!$A$2:$C$8139,2,FALSE)</f>
        <v>#N/A</v>
      </c>
      <c r="BT211" s="93" t="e">
        <f>VLOOKUP($BS211,aslocaties_v01!$C$3:$AA$349,MATCH($K$3/10,aslocaties_v01!$C$2:$X$2),FALSE)</f>
        <v>#N/A</v>
      </c>
      <c r="BU211" s="93" t="e">
        <f>VLOOKUP(BS211,aslocaties_v01!$C$3:$AA$349,MATCH($K$3,aslocaties_v01!$C$2:$X$2),FALSE)</f>
        <v>#N/A</v>
      </c>
      <c r="BV211" s="93" t="e">
        <f>VLOOKUP(BS211,aslocaties_v01!$C$3:$AA$349,MATCH($K$3*10,aslocaties_v01!$C$2:$X$2),FALSE)</f>
        <v>#N/A</v>
      </c>
      <c r="BW211" s="93" t="e">
        <f t="shared" si="141"/>
        <v>#N/A</v>
      </c>
      <c r="BX211" s="93" t="e">
        <f t="shared" si="142"/>
        <v>#N/A</v>
      </c>
      <c r="BY211" s="94">
        <f t="shared" si="143"/>
        <v>999</v>
      </c>
      <c r="BZ211" s="94">
        <f t="shared" si="144"/>
        <v>999</v>
      </c>
      <c r="CA211" s="94" t="e">
        <f t="shared" si="145"/>
        <v>#N/A</v>
      </c>
      <c r="CB211" t="e">
        <f t="shared" si="146"/>
        <v>#N/A</v>
      </c>
      <c r="CC211" s="58" t="e">
        <f t="shared" si="147"/>
        <v>#N/A</v>
      </c>
      <c r="CD211" s="95" t="e">
        <f t="shared" si="148"/>
        <v>#N/A</v>
      </c>
      <c r="CE211" s="96" t="b">
        <f t="shared" si="149"/>
        <v>1</v>
      </c>
      <c r="CF211" t="e">
        <f t="shared" si="150"/>
        <v>#DIV/0!</v>
      </c>
      <c r="CG211" t="e">
        <f t="shared" si="151"/>
        <v>#DIV/0!</v>
      </c>
      <c r="CH211" s="84" t="b">
        <f t="shared" si="152"/>
        <v>0</v>
      </c>
      <c r="CI211" t="str">
        <f t="shared" si="153"/>
        <v/>
      </c>
      <c r="CJ211" t="e">
        <f t="shared" si="154"/>
        <v>#DIV/0!</v>
      </c>
      <c r="CK211" t="b">
        <f t="shared" si="155"/>
        <v>1</v>
      </c>
      <c r="CL211" s="84" t="e">
        <f t="shared" si="156"/>
        <v>#DIV/0!</v>
      </c>
      <c r="CM211" t="e">
        <f t="shared" si="157"/>
        <v>#DIV/0!</v>
      </c>
      <c r="CN211" t="e">
        <f t="shared" si="158"/>
        <v>#DIV/0!</v>
      </c>
      <c r="CO211" s="84">
        <f t="shared" si="159"/>
        <v>-1</v>
      </c>
      <c r="CP211" t="b">
        <f t="shared" si="160"/>
        <v>1</v>
      </c>
      <c r="CQ211" s="96" t="b">
        <f t="shared" si="161"/>
        <v>1</v>
      </c>
      <c r="CR211" t="b">
        <f t="shared" si="162"/>
        <v>1</v>
      </c>
      <c r="CS211" t="b">
        <f t="shared" si="163"/>
        <v>1</v>
      </c>
      <c r="CT211" t="b">
        <f t="shared" si="164"/>
        <v>1</v>
      </c>
      <c r="CU211" t="b">
        <f t="shared" si="165"/>
        <v>1</v>
      </c>
      <c r="CV211" s="84" t="b">
        <f t="shared" si="166"/>
        <v>1</v>
      </c>
      <c r="CW211" t="b">
        <f t="shared" si="167"/>
        <v>1</v>
      </c>
      <c r="CX211" t="b">
        <f t="shared" si="168"/>
        <v>1</v>
      </c>
      <c r="CY211" t="b">
        <f t="shared" si="169"/>
        <v>1</v>
      </c>
      <c r="CZ211" t="b">
        <f t="shared" si="170"/>
        <v>1</v>
      </c>
      <c r="DA211" s="84">
        <f t="shared" si="171"/>
        <v>0</v>
      </c>
      <c r="DB211" t="e">
        <f t="shared" si="172"/>
        <v>#N/A</v>
      </c>
    </row>
    <row r="212" spans="1:106" ht="13.5" thickBot="1">
      <c r="A212" s="9">
        <v>2255</v>
      </c>
      <c r="B212" s="3">
        <v>1</v>
      </c>
      <c r="C212" s="3" t="s">
        <v>2766</v>
      </c>
      <c r="D212" s="3" t="s">
        <v>12</v>
      </c>
      <c r="E212" s="3" t="s">
        <v>12</v>
      </c>
      <c r="F212" s="3">
        <v>111865.06200000001</v>
      </c>
      <c r="G212" s="15">
        <v>421837</v>
      </c>
      <c r="H212" s="35" t="str">
        <f t="shared" si="130"/>
        <v>ja</v>
      </c>
      <c r="I212" s="155" t="s">
        <v>2402</v>
      </c>
      <c r="J212" s="20" t="s">
        <v>456</v>
      </c>
      <c r="K212" s="97">
        <v>10000</v>
      </c>
      <c r="L212" s="28">
        <f t="shared" si="6"/>
        <v>0.24</v>
      </c>
      <c r="M212" s="28">
        <f t="shared" si="136"/>
        <v>0</v>
      </c>
      <c r="N212" s="56">
        <f t="shared" si="131"/>
        <v>0</v>
      </c>
      <c r="O212" s="33">
        <f t="shared" si="137"/>
        <v>93.153929986884634</v>
      </c>
      <c r="P212" s="37">
        <f t="shared" si="132"/>
        <v>92.823561367811919</v>
      </c>
      <c r="Q212" s="9" t="s">
        <v>12</v>
      </c>
      <c r="R212" s="55" t="s">
        <v>12</v>
      </c>
      <c r="S212" s="55">
        <v>2.7029999999999998</v>
      </c>
      <c r="T212" s="55">
        <v>2.8530000000000002</v>
      </c>
      <c r="U212" s="55">
        <v>3.0190000000000001</v>
      </c>
      <c r="V212" s="3">
        <v>3.1819999999999999</v>
      </c>
      <c r="W212" s="3">
        <v>3.3719999999999999</v>
      </c>
      <c r="X212" s="3" t="s">
        <v>12</v>
      </c>
      <c r="Y212" s="3">
        <v>3.76</v>
      </c>
      <c r="Z212" s="15" t="s">
        <v>12</v>
      </c>
      <c r="AA212" s="10">
        <f t="shared" si="133"/>
        <v>3.3719999999999999</v>
      </c>
      <c r="AB212" s="9">
        <f t="shared" si="134"/>
        <v>0.35299999999999976</v>
      </c>
      <c r="AC212" s="10">
        <f t="shared" si="135"/>
        <v>0.3879999999999999</v>
      </c>
      <c r="AD212" s="9"/>
      <c r="AE212" s="55"/>
      <c r="AF212" s="55"/>
      <c r="AG212" s="55"/>
      <c r="AH212" s="55"/>
      <c r="AI212" s="3"/>
      <c r="AJ212" s="3"/>
      <c r="AK212" s="3"/>
      <c r="AL212" s="3"/>
      <c r="AM212" s="15"/>
      <c r="AN212" s="10"/>
      <c r="AO212" s="9"/>
      <c r="AP212" s="10"/>
      <c r="AQ212" s="9"/>
      <c r="AR212" s="55"/>
      <c r="AS212" s="55"/>
      <c r="AT212" s="55"/>
      <c r="AU212" s="55"/>
      <c r="AV212" s="3"/>
      <c r="AW212" s="3"/>
      <c r="AX212" s="3"/>
      <c r="AY212" s="3"/>
      <c r="AZ212" s="15"/>
      <c r="BA212" s="10"/>
      <c r="BB212" s="9"/>
      <c r="BC212" s="10"/>
      <c r="BD212" s="9"/>
      <c r="BE212" s="3"/>
      <c r="BF212" s="15"/>
      <c r="BG212" s="15"/>
      <c r="BH212" s="9"/>
      <c r="BI212" s="10"/>
      <c r="BJ212" s="9"/>
      <c r="BK212" s="3"/>
      <c r="BL212" s="15"/>
      <c r="BM212" s="15"/>
      <c r="BN212" s="9"/>
      <c r="BO212" s="10"/>
      <c r="BP212">
        <f t="shared" si="138"/>
        <v>0</v>
      </c>
      <c r="BQ212" s="93">
        <f t="shared" si="139"/>
        <v>0</v>
      </c>
      <c r="BR212" s="93">
        <f t="shared" si="140"/>
        <v>0</v>
      </c>
      <c r="BS212" s="93" t="e">
        <f>VLOOKUP(C212,'Koppeling locatie - aslocatie'!$A$2:$C$8139,2,FALSE)</f>
        <v>#N/A</v>
      </c>
      <c r="BT212" s="93" t="e">
        <f>VLOOKUP($BS212,aslocaties_v01!$C$3:$AA$349,MATCH($K$3/10,aslocaties_v01!$C$2:$X$2),FALSE)</f>
        <v>#N/A</v>
      </c>
      <c r="BU212" s="93" t="e">
        <f>VLOOKUP(BS212,aslocaties_v01!$C$3:$AA$349,MATCH($K$3,aslocaties_v01!$C$2:$X$2),FALSE)</f>
        <v>#N/A</v>
      </c>
      <c r="BV212" s="93" t="e">
        <f>VLOOKUP(BS212,aslocaties_v01!$C$3:$AA$349,MATCH($K$3*10,aslocaties_v01!$C$2:$X$2),FALSE)</f>
        <v>#N/A</v>
      </c>
      <c r="BW212" s="93" t="e">
        <f t="shared" si="141"/>
        <v>#N/A</v>
      </c>
      <c r="BX212" s="93" t="e">
        <f t="shared" si="142"/>
        <v>#N/A</v>
      </c>
      <c r="BY212" s="94">
        <f t="shared" si="143"/>
        <v>999</v>
      </c>
      <c r="BZ212" s="94">
        <f t="shared" si="144"/>
        <v>999</v>
      </c>
      <c r="CA212" s="94" t="e">
        <f t="shared" si="145"/>
        <v>#N/A</v>
      </c>
      <c r="CB212" t="e">
        <f t="shared" si="146"/>
        <v>#N/A</v>
      </c>
      <c r="CC212" s="58" t="e">
        <f t="shared" si="147"/>
        <v>#N/A</v>
      </c>
      <c r="CD212" s="95" t="e">
        <f t="shared" si="148"/>
        <v>#N/A</v>
      </c>
      <c r="CE212" s="96" t="b">
        <f t="shared" si="149"/>
        <v>1</v>
      </c>
      <c r="CF212" t="e">
        <f t="shared" si="150"/>
        <v>#DIV/0!</v>
      </c>
      <c r="CG212" t="e">
        <f t="shared" si="151"/>
        <v>#DIV/0!</v>
      </c>
      <c r="CH212" s="84" t="b">
        <f t="shared" si="152"/>
        <v>0</v>
      </c>
      <c r="CI212" t="str">
        <f t="shared" si="153"/>
        <v/>
      </c>
      <c r="CJ212" t="e">
        <f t="shared" si="154"/>
        <v>#DIV/0!</v>
      </c>
      <c r="CK212" t="b">
        <f t="shared" si="155"/>
        <v>1</v>
      </c>
      <c r="CL212" s="84" t="e">
        <f t="shared" si="156"/>
        <v>#DIV/0!</v>
      </c>
      <c r="CM212" t="e">
        <f t="shared" si="157"/>
        <v>#DIV/0!</v>
      </c>
      <c r="CN212" t="e">
        <f t="shared" si="158"/>
        <v>#DIV/0!</v>
      </c>
      <c r="CO212" s="84">
        <f t="shared" si="159"/>
        <v>-1</v>
      </c>
      <c r="CP212" t="b">
        <f t="shared" si="160"/>
        <v>1</v>
      </c>
      <c r="CQ212" s="96" t="b">
        <f t="shared" si="161"/>
        <v>1</v>
      </c>
      <c r="CR212" t="b">
        <f t="shared" si="162"/>
        <v>1</v>
      </c>
      <c r="CS212" t="b">
        <f t="shared" si="163"/>
        <v>1</v>
      </c>
      <c r="CT212" t="b">
        <f t="shared" si="164"/>
        <v>1</v>
      </c>
      <c r="CU212" t="b">
        <f t="shared" si="165"/>
        <v>1</v>
      </c>
      <c r="CV212" s="84" t="b">
        <f t="shared" si="166"/>
        <v>1</v>
      </c>
      <c r="CW212" t="b">
        <f t="shared" si="167"/>
        <v>1</v>
      </c>
      <c r="CX212" t="b">
        <f t="shared" si="168"/>
        <v>1</v>
      </c>
      <c r="CY212" t="b">
        <f t="shared" si="169"/>
        <v>1</v>
      </c>
      <c r="CZ212" t="b">
        <f t="shared" si="170"/>
        <v>1</v>
      </c>
      <c r="DA212" s="84">
        <f t="shared" si="171"/>
        <v>0</v>
      </c>
      <c r="DB212" t="e">
        <f t="shared" si="172"/>
        <v>#N/A</v>
      </c>
    </row>
    <row r="213" spans="1:106" ht="13.5" thickBot="1">
      <c r="A213" s="9">
        <v>2256</v>
      </c>
      <c r="B213" s="3">
        <v>1</v>
      </c>
      <c r="C213" s="3" t="s">
        <v>2767</v>
      </c>
      <c r="D213" s="3" t="s">
        <v>12</v>
      </c>
      <c r="E213" s="3" t="s">
        <v>12</v>
      </c>
      <c r="F213" s="3">
        <v>111787.961</v>
      </c>
      <c r="G213" s="15">
        <v>421785.31199999998</v>
      </c>
      <c r="H213" s="35" t="str">
        <f t="shared" si="130"/>
        <v>ja</v>
      </c>
      <c r="I213" s="155" t="s">
        <v>2402</v>
      </c>
      <c r="J213" s="20" t="s">
        <v>456</v>
      </c>
      <c r="K213" s="97">
        <v>10000</v>
      </c>
      <c r="L213" s="28">
        <f t="shared" si="6"/>
        <v>0.24</v>
      </c>
      <c r="M213" s="28">
        <f t="shared" si="136"/>
        <v>0</v>
      </c>
      <c r="N213" s="56">
        <f t="shared" si="131"/>
        <v>0</v>
      </c>
      <c r="O213" s="33">
        <f t="shared" si="137"/>
        <v>92.823561367811919</v>
      </c>
      <c r="P213" s="37">
        <f t="shared" si="132"/>
        <v>50.969439010051275</v>
      </c>
      <c r="Q213" s="9" t="s">
        <v>12</v>
      </c>
      <c r="R213" s="55" t="s">
        <v>12</v>
      </c>
      <c r="S213" s="55">
        <v>2.7010000000000001</v>
      </c>
      <c r="T213" s="55">
        <v>2.851</v>
      </c>
      <c r="U213" s="55">
        <v>3.016</v>
      </c>
      <c r="V213" s="3">
        <v>3.1789999999999998</v>
      </c>
      <c r="W213" s="3">
        <v>3.37</v>
      </c>
      <c r="X213" s="3" t="s">
        <v>12</v>
      </c>
      <c r="Y213" s="3">
        <v>3.7589999999999999</v>
      </c>
      <c r="Z213" s="15" t="s">
        <v>12</v>
      </c>
      <c r="AA213" s="10">
        <f t="shared" si="133"/>
        <v>3.37</v>
      </c>
      <c r="AB213" s="9">
        <f t="shared" si="134"/>
        <v>0.35400000000000009</v>
      </c>
      <c r="AC213" s="10">
        <f t="shared" si="135"/>
        <v>0.38899999999999979</v>
      </c>
      <c r="AD213" s="9"/>
      <c r="AE213" s="55"/>
      <c r="AF213" s="55"/>
      <c r="AG213" s="55"/>
      <c r="AH213" s="55"/>
      <c r="AI213" s="3"/>
      <c r="AJ213" s="3"/>
      <c r="AK213" s="3"/>
      <c r="AL213" s="3"/>
      <c r="AM213" s="15"/>
      <c r="AN213" s="10"/>
      <c r="AO213" s="9"/>
      <c r="AP213" s="10"/>
      <c r="AQ213" s="9"/>
      <c r="AR213" s="55"/>
      <c r="AS213" s="55"/>
      <c r="AT213" s="55"/>
      <c r="AU213" s="55"/>
      <c r="AV213" s="3"/>
      <c r="AW213" s="3"/>
      <c r="AX213" s="3"/>
      <c r="AY213" s="3"/>
      <c r="AZ213" s="15"/>
      <c r="BA213" s="10"/>
      <c r="BB213" s="9"/>
      <c r="BC213" s="10"/>
      <c r="BD213" s="9"/>
      <c r="BE213" s="3"/>
      <c r="BF213" s="15"/>
      <c r="BG213" s="15"/>
      <c r="BH213" s="9"/>
      <c r="BI213" s="10"/>
      <c r="BJ213" s="9"/>
      <c r="BK213" s="3"/>
      <c r="BL213" s="15"/>
      <c r="BM213" s="15"/>
      <c r="BN213" s="9"/>
      <c r="BO213" s="10"/>
      <c r="BP213">
        <f t="shared" si="138"/>
        <v>0</v>
      </c>
      <c r="BQ213" s="93">
        <f t="shared" si="139"/>
        <v>0</v>
      </c>
      <c r="BR213" s="93">
        <f t="shared" si="140"/>
        <v>0</v>
      </c>
      <c r="BS213" s="93" t="e">
        <f>VLOOKUP(C213,'Koppeling locatie - aslocatie'!$A$2:$C$8139,2,FALSE)</f>
        <v>#N/A</v>
      </c>
      <c r="BT213" s="93" t="e">
        <f>VLOOKUP($BS213,aslocaties_v01!$C$3:$AA$349,MATCH($K$3/10,aslocaties_v01!$C$2:$X$2),FALSE)</f>
        <v>#N/A</v>
      </c>
      <c r="BU213" s="93" t="e">
        <f>VLOOKUP(BS213,aslocaties_v01!$C$3:$AA$349,MATCH($K$3,aslocaties_v01!$C$2:$X$2),FALSE)</f>
        <v>#N/A</v>
      </c>
      <c r="BV213" s="93" t="e">
        <f>VLOOKUP(BS213,aslocaties_v01!$C$3:$AA$349,MATCH($K$3*10,aslocaties_v01!$C$2:$X$2),FALSE)</f>
        <v>#N/A</v>
      </c>
      <c r="BW213" s="93" t="e">
        <f t="shared" si="141"/>
        <v>#N/A</v>
      </c>
      <c r="BX213" s="93" t="e">
        <f t="shared" si="142"/>
        <v>#N/A</v>
      </c>
      <c r="BY213" s="94">
        <f t="shared" si="143"/>
        <v>999</v>
      </c>
      <c r="BZ213" s="94">
        <f t="shared" si="144"/>
        <v>999</v>
      </c>
      <c r="CA213" s="94" t="e">
        <f t="shared" si="145"/>
        <v>#N/A</v>
      </c>
      <c r="CB213" t="e">
        <f t="shared" si="146"/>
        <v>#N/A</v>
      </c>
      <c r="CC213" s="58" t="e">
        <f t="shared" si="147"/>
        <v>#N/A</v>
      </c>
      <c r="CD213" s="95" t="e">
        <f t="shared" si="148"/>
        <v>#N/A</v>
      </c>
      <c r="CE213" s="96" t="b">
        <f t="shared" si="149"/>
        <v>1</v>
      </c>
      <c r="CF213" t="e">
        <f t="shared" si="150"/>
        <v>#DIV/0!</v>
      </c>
      <c r="CG213" t="e">
        <f t="shared" si="151"/>
        <v>#DIV/0!</v>
      </c>
      <c r="CH213" s="84" t="b">
        <f t="shared" si="152"/>
        <v>0</v>
      </c>
      <c r="CI213" t="str">
        <f t="shared" si="153"/>
        <v/>
      </c>
      <c r="CJ213" t="e">
        <f t="shared" si="154"/>
        <v>#DIV/0!</v>
      </c>
      <c r="CK213" t="b">
        <f t="shared" si="155"/>
        <v>1</v>
      </c>
      <c r="CL213" s="84" t="e">
        <f t="shared" si="156"/>
        <v>#DIV/0!</v>
      </c>
      <c r="CM213" t="e">
        <f t="shared" si="157"/>
        <v>#DIV/0!</v>
      </c>
      <c r="CN213" t="e">
        <f t="shared" si="158"/>
        <v>#DIV/0!</v>
      </c>
      <c r="CO213" s="84">
        <f t="shared" si="159"/>
        <v>-1</v>
      </c>
      <c r="CP213" t="b">
        <f t="shared" si="160"/>
        <v>1</v>
      </c>
      <c r="CQ213" s="96" t="b">
        <f t="shared" si="161"/>
        <v>1</v>
      </c>
      <c r="CR213" t="b">
        <f t="shared" si="162"/>
        <v>1</v>
      </c>
      <c r="CS213" t="b">
        <f t="shared" si="163"/>
        <v>1</v>
      </c>
      <c r="CT213" t="b">
        <f t="shared" si="164"/>
        <v>1</v>
      </c>
      <c r="CU213" t="b">
        <f t="shared" si="165"/>
        <v>1</v>
      </c>
      <c r="CV213" s="84" t="b">
        <f t="shared" si="166"/>
        <v>1</v>
      </c>
      <c r="CW213" t="b">
        <f t="shared" si="167"/>
        <v>1</v>
      </c>
      <c r="CX213" t="b">
        <f t="shared" si="168"/>
        <v>1</v>
      </c>
      <c r="CY213" t="b">
        <f t="shared" si="169"/>
        <v>1</v>
      </c>
      <c r="CZ213" t="b">
        <f t="shared" si="170"/>
        <v>1</v>
      </c>
      <c r="DA213" s="84">
        <f t="shared" si="171"/>
        <v>0</v>
      </c>
      <c r="DB213" t="e">
        <f t="shared" si="172"/>
        <v>#N/A</v>
      </c>
    </row>
    <row r="214" spans="1:106" ht="13.5" thickBot="1">
      <c r="A214" s="9">
        <v>2257</v>
      </c>
      <c r="B214" s="3">
        <v>1</v>
      </c>
      <c r="C214" s="3" t="s">
        <v>2768</v>
      </c>
      <c r="D214" s="3" t="s">
        <v>12</v>
      </c>
      <c r="E214" s="3" t="s">
        <v>12</v>
      </c>
      <c r="F214" s="3">
        <v>111788.344</v>
      </c>
      <c r="G214" s="15">
        <v>421734.34399999998</v>
      </c>
      <c r="H214" s="35" t="str">
        <f t="shared" si="130"/>
        <v>ja</v>
      </c>
      <c r="I214" s="155" t="s">
        <v>2402</v>
      </c>
      <c r="J214" s="20" t="s">
        <v>456</v>
      </c>
      <c r="K214" s="97">
        <v>10000</v>
      </c>
      <c r="L214" s="28">
        <f t="shared" si="6"/>
        <v>0.24</v>
      </c>
      <c r="M214" s="28">
        <f t="shared" si="136"/>
        <v>0</v>
      </c>
      <c r="N214" s="56">
        <f t="shared" si="131"/>
        <v>0</v>
      </c>
      <c r="O214" s="33">
        <f t="shared" si="137"/>
        <v>50.969439010051275</v>
      </c>
      <c r="P214" s="37">
        <f t="shared" si="132"/>
        <v>194.79179291232819</v>
      </c>
      <c r="Q214" s="9" t="s">
        <v>12</v>
      </c>
      <c r="R214" s="55" t="s">
        <v>12</v>
      </c>
      <c r="S214" s="55">
        <v>2.698</v>
      </c>
      <c r="T214" s="55">
        <v>2.847</v>
      </c>
      <c r="U214" s="55">
        <v>3.0129999999999999</v>
      </c>
      <c r="V214" s="3">
        <v>3.1760000000000002</v>
      </c>
      <c r="W214" s="3">
        <v>3.367</v>
      </c>
      <c r="X214" s="3" t="s">
        <v>12</v>
      </c>
      <c r="Y214" s="3">
        <v>3.7570000000000001</v>
      </c>
      <c r="Z214" s="15" t="s">
        <v>12</v>
      </c>
      <c r="AA214" s="10">
        <f t="shared" si="133"/>
        <v>3.367</v>
      </c>
      <c r="AB214" s="9">
        <f t="shared" si="134"/>
        <v>0.35400000000000009</v>
      </c>
      <c r="AC214" s="10">
        <f t="shared" si="135"/>
        <v>0.39000000000000012</v>
      </c>
      <c r="AD214" s="9"/>
      <c r="AE214" s="55"/>
      <c r="AF214" s="55"/>
      <c r="AG214" s="55"/>
      <c r="AH214" s="55"/>
      <c r="AI214" s="3"/>
      <c r="AJ214" s="3"/>
      <c r="AK214" s="3"/>
      <c r="AL214" s="3"/>
      <c r="AM214" s="15"/>
      <c r="AN214" s="10"/>
      <c r="AO214" s="9"/>
      <c r="AP214" s="10"/>
      <c r="AQ214" s="9"/>
      <c r="AR214" s="55"/>
      <c r="AS214" s="55"/>
      <c r="AT214" s="55"/>
      <c r="AU214" s="55"/>
      <c r="AV214" s="3"/>
      <c r="AW214" s="3"/>
      <c r="AX214" s="3"/>
      <c r="AY214" s="3"/>
      <c r="AZ214" s="15"/>
      <c r="BA214" s="10"/>
      <c r="BB214" s="9"/>
      <c r="BC214" s="10"/>
      <c r="BD214" s="9"/>
      <c r="BE214" s="3"/>
      <c r="BF214" s="15"/>
      <c r="BG214" s="15"/>
      <c r="BH214" s="9"/>
      <c r="BI214" s="10"/>
      <c r="BJ214" s="9"/>
      <c r="BK214" s="3"/>
      <c r="BL214" s="15"/>
      <c r="BM214" s="15"/>
      <c r="BN214" s="9"/>
      <c r="BO214" s="10"/>
      <c r="BP214">
        <f t="shared" si="138"/>
        <v>0</v>
      </c>
      <c r="BQ214" s="93">
        <f t="shared" si="139"/>
        <v>0</v>
      </c>
      <c r="BR214" s="93">
        <f t="shared" si="140"/>
        <v>0</v>
      </c>
      <c r="BS214" s="93" t="e">
        <f>VLOOKUP(C214,'Koppeling locatie - aslocatie'!$A$2:$C$8139,2,FALSE)</f>
        <v>#N/A</v>
      </c>
      <c r="BT214" s="93" t="e">
        <f>VLOOKUP($BS214,aslocaties_v01!$C$3:$AA$349,MATCH($K$3/10,aslocaties_v01!$C$2:$X$2),FALSE)</f>
        <v>#N/A</v>
      </c>
      <c r="BU214" s="93" t="e">
        <f>VLOOKUP(BS214,aslocaties_v01!$C$3:$AA$349,MATCH($K$3,aslocaties_v01!$C$2:$X$2),FALSE)</f>
        <v>#N/A</v>
      </c>
      <c r="BV214" s="93" t="e">
        <f>VLOOKUP(BS214,aslocaties_v01!$C$3:$AA$349,MATCH($K$3*10,aslocaties_v01!$C$2:$X$2),FALSE)</f>
        <v>#N/A</v>
      </c>
      <c r="BW214" s="93" t="e">
        <f t="shared" si="141"/>
        <v>#N/A</v>
      </c>
      <c r="BX214" s="93" t="e">
        <f t="shared" si="142"/>
        <v>#N/A</v>
      </c>
      <c r="BY214" s="94">
        <f t="shared" si="143"/>
        <v>999</v>
      </c>
      <c r="BZ214" s="94">
        <f t="shared" si="144"/>
        <v>999</v>
      </c>
      <c r="CA214" s="94" t="e">
        <f t="shared" si="145"/>
        <v>#N/A</v>
      </c>
      <c r="CB214" t="e">
        <f t="shared" si="146"/>
        <v>#N/A</v>
      </c>
      <c r="CC214" s="58" t="e">
        <f t="shared" si="147"/>
        <v>#N/A</v>
      </c>
      <c r="CD214" s="95" t="e">
        <f t="shared" si="148"/>
        <v>#N/A</v>
      </c>
      <c r="CE214" s="96" t="b">
        <f t="shared" si="149"/>
        <v>1</v>
      </c>
      <c r="CF214" t="e">
        <f t="shared" si="150"/>
        <v>#DIV/0!</v>
      </c>
      <c r="CG214" t="e">
        <f t="shared" si="151"/>
        <v>#DIV/0!</v>
      </c>
      <c r="CH214" s="84" t="b">
        <f t="shared" si="152"/>
        <v>0</v>
      </c>
      <c r="CI214" t="str">
        <f t="shared" si="153"/>
        <v/>
      </c>
      <c r="CJ214" t="e">
        <f t="shared" si="154"/>
        <v>#DIV/0!</v>
      </c>
      <c r="CK214" t="b">
        <f t="shared" si="155"/>
        <v>1</v>
      </c>
      <c r="CL214" s="84" t="e">
        <f t="shared" si="156"/>
        <v>#DIV/0!</v>
      </c>
      <c r="CM214" t="e">
        <f t="shared" si="157"/>
        <v>#DIV/0!</v>
      </c>
      <c r="CN214" t="e">
        <f t="shared" si="158"/>
        <v>#DIV/0!</v>
      </c>
      <c r="CO214" s="84">
        <f t="shared" si="159"/>
        <v>-1</v>
      </c>
      <c r="CP214" t="b">
        <f t="shared" si="160"/>
        <v>1</v>
      </c>
      <c r="CQ214" s="96" t="b">
        <f t="shared" si="161"/>
        <v>1</v>
      </c>
      <c r="CR214" t="b">
        <f t="shared" si="162"/>
        <v>1</v>
      </c>
      <c r="CS214" t="b">
        <f t="shared" si="163"/>
        <v>1</v>
      </c>
      <c r="CT214" t="b">
        <f t="shared" si="164"/>
        <v>1</v>
      </c>
      <c r="CU214" t="b">
        <f t="shared" si="165"/>
        <v>1</v>
      </c>
      <c r="CV214" s="84" t="b">
        <f t="shared" si="166"/>
        <v>1</v>
      </c>
      <c r="CW214" t="b">
        <f t="shared" si="167"/>
        <v>1</v>
      </c>
      <c r="CX214" t="b">
        <f t="shared" si="168"/>
        <v>1</v>
      </c>
      <c r="CY214" t="b">
        <f t="shared" si="169"/>
        <v>1</v>
      </c>
      <c r="CZ214" t="b">
        <f t="shared" si="170"/>
        <v>1</v>
      </c>
      <c r="DA214" s="84">
        <f t="shared" si="171"/>
        <v>0</v>
      </c>
      <c r="DB214" t="e">
        <f t="shared" si="172"/>
        <v>#N/A</v>
      </c>
    </row>
    <row r="215" spans="1:106" ht="13.5" thickBot="1">
      <c r="A215" s="9">
        <v>2258</v>
      </c>
      <c r="B215" s="3">
        <v>1</v>
      </c>
      <c r="C215" s="3" t="s">
        <v>2769</v>
      </c>
      <c r="D215" s="3" t="s">
        <v>12</v>
      </c>
      <c r="E215" s="3" t="s">
        <v>12</v>
      </c>
      <c r="F215" s="3">
        <v>111667.625</v>
      </c>
      <c r="G215" s="15">
        <v>421581.46899999998</v>
      </c>
      <c r="H215" s="35" t="str">
        <f t="shared" si="130"/>
        <v>ja</v>
      </c>
      <c r="I215" s="155" t="s">
        <v>2402</v>
      </c>
      <c r="J215" s="20" t="s">
        <v>456</v>
      </c>
      <c r="K215" s="97">
        <v>10000</v>
      </c>
      <c r="L215" s="28">
        <f t="shared" si="6"/>
        <v>0.24</v>
      </c>
      <c r="M215" s="28">
        <f t="shared" si="136"/>
        <v>0</v>
      </c>
      <c r="N215" s="56">
        <f t="shared" si="131"/>
        <v>0</v>
      </c>
      <c r="O215" s="33">
        <f t="shared" si="137"/>
        <v>194.79179291232819</v>
      </c>
      <c r="P215" s="37">
        <f t="shared" si="132"/>
        <v>65.560890636108098</v>
      </c>
      <c r="Q215" s="9" t="s">
        <v>12</v>
      </c>
      <c r="R215" s="55" t="s">
        <v>12</v>
      </c>
      <c r="S215" s="55">
        <v>2.69</v>
      </c>
      <c r="T215" s="55">
        <v>2.835</v>
      </c>
      <c r="U215" s="55">
        <v>2.9950000000000001</v>
      </c>
      <c r="V215" s="3">
        <v>3.1539999999999999</v>
      </c>
      <c r="W215" s="3">
        <v>3.3439999999999999</v>
      </c>
      <c r="X215" s="3" t="s">
        <v>12</v>
      </c>
      <c r="Y215" s="3">
        <v>3.742</v>
      </c>
      <c r="Z215" s="15" t="s">
        <v>12</v>
      </c>
      <c r="AA215" s="10">
        <f t="shared" si="133"/>
        <v>3.3439999999999999</v>
      </c>
      <c r="AB215" s="9">
        <f t="shared" si="134"/>
        <v>0.34899999999999975</v>
      </c>
      <c r="AC215" s="10">
        <f t="shared" si="135"/>
        <v>0.39800000000000013</v>
      </c>
      <c r="AD215" s="9"/>
      <c r="AE215" s="55"/>
      <c r="AF215" s="55"/>
      <c r="AG215" s="55"/>
      <c r="AH215" s="55"/>
      <c r="AI215" s="3"/>
      <c r="AJ215" s="3"/>
      <c r="AK215" s="3"/>
      <c r="AL215" s="3"/>
      <c r="AM215" s="15"/>
      <c r="AN215" s="10"/>
      <c r="AO215" s="9"/>
      <c r="AP215" s="10"/>
      <c r="AQ215" s="9"/>
      <c r="AR215" s="55"/>
      <c r="AS215" s="55"/>
      <c r="AT215" s="55"/>
      <c r="AU215" s="55"/>
      <c r="AV215" s="3"/>
      <c r="AW215" s="3"/>
      <c r="AX215" s="3"/>
      <c r="AY215" s="3"/>
      <c r="AZ215" s="15"/>
      <c r="BA215" s="10"/>
      <c r="BB215" s="9"/>
      <c r="BC215" s="10"/>
      <c r="BD215" s="9"/>
      <c r="BE215" s="3"/>
      <c r="BF215" s="15"/>
      <c r="BG215" s="15"/>
      <c r="BH215" s="9"/>
      <c r="BI215" s="10"/>
      <c r="BJ215" s="9"/>
      <c r="BK215" s="3"/>
      <c r="BL215" s="15"/>
      <c r="BM215" s="15"/>
      <c r="BN215" s="9"/>
      <c r="BO215" s="10"/>
      <c r="BP215">
        <f t="shared" si="138"/>
        <v>0</v>
      </c>
      <c r="BQ215" s="93">
        <f t="shared" si="139"/>
        <v>0</v>
      </c>
      <c r="BR215" s="93">
        <f t="shared" si="140"/>
        <v>0</v>
      </c>
      <c r="BS215" s="93" t="e">
        <f>VLOOKUP(C215,'Koppeling locatie - aslocatie'!$A$2:$C$8139,2,FALSE)</f>
        <v>#N/A</v>
      </c>
      <c r="BT215" s="93" t="e">
        <f>VLOOKUP($BS215,aslocaties_v01!$C$3:$AA$349,MATCH($K$3/10,aslocaties_v01!$C$2:$X$2),FALSE)</f>
        <v>#N/A</v>
      </c>
      <c r="BU215" s="93" t="e">
        <f>VLOOKUP(BS215,aslocaties_v01!$C$3:$AA$349,MATCH($K$3,aslocaties_v01!$C$2:$X$2),FALSE)</f>
        <v>#N/A</v>
      </c>
      <c r="BV215" s="93" t="e">
        <f>VLOOKUP(BS215,aslocaties_v01!$C$3:$AA$349,MATCH($K$3*10,aslocaties_v01!$C$2:$X$2),FALSE)</f>
        <v>#N/A</v>
      </c>
      <c r="BW215" s="93" t="e">
        <f t="shared" si="141"/>
        <v>#N/A</v>
      </c>
      <c r="BX215" s="93" t="e">
        <f t="shared" si="142"/>
        <v>#N/A</v>
      </c>
      <c r="BY215" s="94">
        <f t="shared" si="143"/>
        <v>999</v>
      </c>
      <c r="BZ215" s="94">
        <f t="shared" si="144"/>
        <v>999</v>
      </c>
      <c r="CA215" s="94" t="e">
        <f t="shared" si="145"/>
        <v>#N/A</v>
      </c>
      <c r="CB215" t="e">
        <f t="shared" si="146"/>
        <v>#N/A</v>
      </c>
      <c r="CC215" s="58" t="e">
        <f t="shared" si="147"/>
        <v>#N/A</v>
      </c>
      <c r="CD215" s="95" t="e">
        <f t="shared" si="148"/>
        <v>#N/A</v>
      </c>
      <c r="CE215" s="96" t="b">
        <f t="shared" si="149"/>
        <v>1</v>
      </c>
      <c r="CF215" t="e">
        <f t="shared" si="150"/>
        <v>#DIV/0!</v>
      </c>
      <c r="CG215" t="e">
        <f t="shared" si="151"/>
        <v>#DIV/0!</v>
      </c>
      <c r="CH215" s="84" t="b">
        <f t="shared" si="152"/>
        <v>0</v>
      </c>
      <c r="CI215" t="str">
        <f t="shared" si="153"/>
        <v/>
      </c>
      <c r="CJ215" t="e">
        <f t="shared" si="154"/>
        <v>#DIV/0!</v>
      </c>
      <c r="CK215" t="b">
        <f t="shared" si="155"/>
        <v>1</v>
      </c>
      <c r="CL215" s="84" t="e">
        <f t="shared" si="156"/>
        <v>#DIV/0!</v>
      </c>
      <c r="CM215" t="e">
        <f t="shared" si="157"/>
        <v>#DIV/0!</v>
      </c>
      <c r="CN215" t="e">
        <f t="shared" si="158"/>
        <v>#DIV/0!</v>
      </c>
      <c r="CO215" s="84">
        <f t="shared" si="159"/>
        <v>-1</v>
      </c>
      <c r="CP215" t="b">
        <f t="shared" si="160"/>
        <v>1</v>
      </c>
      <c r="CQ215" s="96" t="b">
        <f t="shared" si="161"/>
        <v>1</v>
      </c>
      <c r="CR215" t="b">
        <f t="shared" si="162"/>
        <v>1</v>
      </c>
      <c r="CS215" t="b">
        <f t="shared" si="163"/>
        <v>1</v>
      </c>
      <c r="CT215" t="b">
        <f t="shared" si="164"/>
        <v>1</v>
      </c>
      <c r="CU215" t="b">
        <f t="shared" si="165"/>
        <v>1</v>
      </c>
      <c r="CV215" s="84" t="b">
        <f t="shared" si="166"/>
        <v>1</v>
      </c>
      <c r="CW215" t="b">
        <f t="shared" si="167"/>
        <v>1</v>
      </c>
      <c r="CX215" t="b">
        <f t="shared" si="168"/>
        <v>1</v>
      </c>
      <c r="CY215" t="b">
        <f t="shared" si="169"/>
        <v>1</v>
      </c>
      <c r="CZ215" t="b">
        <f t="shared" si="170"/>
        <v>1</v>
      </c>
      <c r="DA215" s="84">
        <f t="shared" si="171"/>
        <v>0</v>
      </c>
      <c r="DB215" t="e">
        <f t="shared" si="172"/>
        <v>#N/A</v>
      </c>
    </row>
    <row r="216" spans="1:106" ht="13.5" thickBot="1">
      <c r="A216" s="9">
        <v>2259</v>
      </c>
      <c r="B216" s="3">
        <v>1</v>
      </c>
      <c r="C216" s="3" t="s">
        <v>2770</v>
      </c>
      <c r="D216" s="3" t="s">
        <v>12</v>
      </c>
      <c r="E216" s="3" t="s">
        <v>12</v>
      </c>
      <c r="F216" s="3">
        <v>111625.516</v>
      </c>
      <c r="G216" s="15">
        <v>421531.21899999998</v>
      </c>
      <c r="H216" s="35" t="str">
        <f t="shared" si="130"/>
        <v>ja</v>
      </c>
      <c r="I216" s="155" t="s">
        <v>2402</v>
      </c>
      <c r="J216" s="20" t="s">
        <v>456</v>
      </c>
      <c r="K216" s="97">
        <v>10000</v>
      </c>
      <c r="L216" s="28">
        <f t="shared" si="6"/>
        <v>0.24</v>
      </c>
      <c r="M216" s="28">
        <f t="shared" si="136"/>
        <v>0</v>
      </c>
      <c r="N216" s="56">
        <f t="shared" si="131"/>
        <v>0</v>
      </c>
      <c r="O216" s="33">
        <f t="shared" si="137"/>
        <v>65.560890636108098</v>
      </c>
      <c r="P216" s="37">
        <f t="shared" si="132"/>
        <v>616.81360545708878</v>
      </c>
      <c r="Q216" s="9" t="s">
        <v>12</v>
      </c>
      <c r="R216" s="55" t="s">
        <v>12</v>
      </c>
      <c r="S216" s="55">
        <v>2.6890000000000001</v>
      </c>
      <c r="T216" s="55">
        <v>2.835</v>
      </c>
      <c r="U216" s="55">
        <v>2.9940000000000002</v>
      </c>
      <c r="V216" s="3">
        <v>3.153</v>
      </c>
      <c r="W216" s="3">
        <v>3.3410000000000002</v>
      </c>
      <c r="X216" s="3" t="s">
        <v>12</v>
      </c>
      <c r="Y216" s="3">
        <v>3.7389999999999999</v>
      </c>
      <c r="Z216" s="15" t="s">
        <v>12</v>
      </c>
      <c r="AA216" s="10">
        <f t="shared" si="133"/>
        <v>3.3410000000000002</v>
      </c>
      <c r="AB216" s="9">
        <f t="shared" si="134"/>
        <v>0.34699999999999998</v>
      </c>
      <c r="AC216" s="10">
        <f t="shared" si="135"/>
        <v>0.39799999999999969</v>
      </c>
      <c r="AD216" s="9"/>
      <c r="AE216" s="55"/>
      <c r="AF216" s="55"/>
      <c r="AG216" s="55"/>
      <c r="AH216" s="55"/>
      <c r="AI216" s="3"/>
      <c r="AJ216" s="3"/>
      <c r="AK216" s="3"/>
      <c r="AL216" s="3"/>
      <c r="AM216" s="15"/>
      <c r="AN216" s="10"/>
      <c r="AO216" s="9"/>
      <c r="AP216" s="10"/>
      <c r="AQ216" s="9"/>
      <c r="AR216" s="55"/>
      <c r="AS216" s="55"/>
      <c r="AT216" s="55"/>
      <c r="AU216" s="55"/>
      <c r="AV216" s="3"/>
      <c r="AW216" s="3"/>
      <c r="AX216" s="3"/>
      <c r="AY216" s="3"/>
      <c r="AZ216" s="15"/>
      <c r="BA216" s="10"/>
      <c r="BB216" s="9"/>
      <c r="BC216" s="10"/>
      <c r="BD216" s="9"/>
      <c r="BE216" s="3"/>
      <c r="BF216" s="15"/>
      <c r="BG216" s="15"/>
      <c r="BH216" s="9"/>
      <c r="BI216" s="10"/>
      <c r="BJ216" s="9"/>
      <c r="BK216" s="3"/>
      <c r="BL216" s="15"/>
      <c r="BM216" s="15"/>
      <c r="BN216" s="9"/>
      <c r="BO216" s="10"/>
      <c r="BP216">
        <f t="shared" si="138"/>
        <v>0</v>
      </c>
      <c r="BQ216" s="93">
        <f t="shared" si="139"/>
        <v>0</v>
      </c>
      <c r="BR216" s="93">
        <f t="shared" si="140"/>
        <v>0</v>
      </c>
      <c r="BS216" s="93" t="e">
        <f>VLOOKUP(C216,'Koppeling locatie - aslocatie'!$A$2:$C$8139,2,FALSE)</f>
        <v>#N/A</v>
      </c>
      <c r="BT216" s="93" t="e">
        <f>VLOOKUP($BS216,aslocaties_v01!$C$3:$AA$349,MATCH($K$3/10,aslocaties_v01!$C$2:$X$2),FALSE)</f>
        <v>#N/A</v>
      </c>
      <c r="BU216" s="93" t="e">
        <f>VLOOKUP(BS216,aslocaties_v01!$C$3:$AA$349,MATCH($K$3,aslocaties_v01!$C$2:$X$2),FALSE)</f>
        <v>#N/A</v>
      </c>
      <c r="BV216" s="93" t="e">
        <f>VLOOKUP(BS216,aslocaties_v01!$C$3:$AA$349,MATCH($K$3*10,aslocaties_v01!$C$2:$X$2),FALSE)</f>
        <v>#N/A</v>
      </c>
      <c r="BW216" s="93" t="e">
        <f t="shared" si="141"/>
        <v>#N/A</v>
      </c>
      <c r="BX216" s="93" t="e">
        <f t="shared" si="142"/>
        <v>#N/A</v>
      </c>
      <c r="BY216" s="94">
        <f t="shared" si="143"/>
        <v>999</v>
      </c>
      <c r="BZ216" s="94">
        <f t="shared" si="144"/>
        <v>999</v>
      </c>
      <c r="CA216" s="94" t="e">
        <f t="shared" si="145"/>
        <v>#N/A</v>
      </c>
      <c r="CB216" t="e">
        <f t="shared" si="146"/>
        <v>#N/A</v>
      </c>
      <c r="CC216" s="58" t="e">
        <f t="shared" si="147"/>
        <v>#N/A</v>
      </c>
      <c r="CD216" s="95" t="e">
        <f t="shared" si="148"/>
        <v>#N/A</v>
      </c>
      <c r="CE216" s="96" t="b">
        <f t="shared" si="149"/>
        <v>1</v>
      </c>
      <c r="CF216" t="e">
        <f t="shared" si="150"/>
        <v>#DIV/0!</v>
      </c>
      <c r="CG216" t="e">
        <f t="shared" si="151"/>
        <v>#DIV/0!</v>
      </c>
      <c r="CH216" s="84" t="b">
        <f t="shared" si="152"/>
        <v>0</v>
      </c>
      <c r="CI216" t="str">
        <f t="shared" si="153"/>
        <v/>
      </c>
      <c r="CJ216" t="e">
        <f t="shared" si="154"/>
        <v>#DIV/0!</v>
      </c>
      <c r="CK216" t="b">
        <f t="shared" si="155"/>
        <v>1</v>
      </c>
      <c r="CL216" s="84" t="e">
        <f t="shared" si="156"/>
        <v>#DIV/0!</v>
      </c>
      <c r="CM216" t="e">
        <f t="shared" si="157"/>
        <v>#DIV/0!</v>
      </c>
      <c r="CN216" t="e">
        <f t="shared" si="158"/>
        <v>#DIV/0!</v>
      </c>
      <c r="CO216" s="84">
        <f t="shared" si="159"/>
        <v>-1</v>
      </c>
      <c r="CP216" t="b">
        <f t="shared" si="160"/>
        <v>1</v>
      </c>
      <c r="CQ216" s="96" t="b">
        <f t="shared" si="161"/>
        <v>1</v>
      </c>
      <c r="CR216" t="b">
        <f t="shared" si="162"/>
        <v>1</v>
      </c>
      <c r="CS216" t="b">
        <f t="shared" si="163"/>
        <v>1</v>
      </c>
      <c r="CT216" t="b">
        <f t="shared" si="164"/>
        <v>1</v>
      </c>
      <c r="CU216" t="b">
        <f t="shared" si="165"/>
        <v>1</v>
      </c>
      <c r="CV216" s="84" t="b">
        <f t="shared" si="166"/>
        <v>1</v>
      </c>
      <c r="CW216" t="b">
        <f t="shared" si="167"/>
        <v>1</v>
      </c>
      <c r="CX216" t="b">
        <f t="shared" si="168"/>
        <v>1</v>
      </c>
      <c r="CY216" t="b">
        <f t="shared" si="169"/>
        <v>1</v>
      </c>
      <c r="CZ216" t="b">
        <f t="shared" si="170"/>
        <v>1</v>
      </c>
      <c r="DA216" s="84">
        <f t="shared" si="171"/>
        <v>0</v>
      </c>
      <c r="DB216" t="e">
        <f t="shared" si="172"/>
        <v>#N/A</v>
      </c>
    </row>
    <row r="217" spans="1:106" ht="13.5" thickBot="1">
      <c r="A217" s="9">
        <v>2260</v>
      </c>
      <c r="B217" s="3">
        <v>1</v>
      </c>
      <c r="C217" s="3" t="s">
        <v>2771</v>
      </c>
      <c r="D217" s="3" t="s">
        <v>12</v>
      </c>
      <c r="E217" s="3" t="s">
        <v>12</v>
      </c>
      <c r="F217" s="3">
        <v>112118.07</v>
      </c>
      <c r="G217" s="15">
        <v>421159.93800000002</v>
      </c>
      <c r="H217" s="35" t="str">
        <f t="shared" si="130"/>
        <v>ja</v>
      </c>
      <c r="I217" s="155" t="s">
        <v>2402</v>
      </c>
      <c r="J217" s="20" t="s">
        <v>456</v>
      </c>
      <c r="K217" s="97">
        <v>10000</v>
      </c>
      <c r="L217" s="28">
        <f t="shared" si="6"/>
        <v>0.24</v>
      </c>
      <c r="M217" s="28">
        <f t="shared" si="136"/>
        <v>0</v>
      </c>
      <c r="N217" s="56">
        <f t="shared" si="131"/>
        <v>0</v>
      </c>
      <c r="O217" s="33">
        <f t="shared" si="137"/>
        <v>616.81360545708878</v>
      </c>
      <c r="P217" s="37">
        <f t="shared" si="132"/>
        <v>131.2425261034025</v>
      </c>
      <c r="Q217" s="9" t="s">
        <v>12</v>
      </c>
      <c r="R217" s="55" t="s">
        <v>12</v>
      </c>
      <c r="S217" s="55">
        <v>2.6680000000000001</v>
      </c>
      <c r="T217" s="55">
        <v>2.8130000000000002</v>
      </c>
      <c r="U217" s="55">
        <v>2.9809999999999999</v>
      </c>
      <c r="V217" s="3">
        <v>3.1419999999999999</v>
      </c>
      <c r="W217" s="3">
        <v>3.33</v>
      </c>
      <c r="X217" s="3" t="s">
        <v>12</v>
      </c>
      <c r="Y217" s="3">
        <v>3.7290000000000001</v>
      </c>
      <c r="Z217" s="15" t="s">
        <v>12</v>
      </c>
      <c r="AA217" s="10">
        <f t="shared" si="133"/>
        <v>3.33</v>
      </c>
      <c r="AB217" s="9">
        <f t="shared" si="134"/>
        <v>0.3490000000000002</v>
      </c>
      <c r="AC217" s="10">
        <f t="shared" si="135"/>
        <v>0.39900000000000002</v>
      </c>
      <c r="AD217" s="9"/>
      <c r="AE217" s="55"/>
      <c r="AF217" s="55"/>
      <c r="AG217" s="55"/>
      <c r="AH217" s="55"/>
      <c r="AI217" s="3"/>
      <c r="AJ217" s="3"/>
      <c r="AK217" s="3"/>
      <c r="AL217" s="3"/>
      <c r="AM217" s="15"/>
      <c r="AN217" s="10"/>
      <c r="AO217" s="9"/>
      <c r="AP217" s="10"/>
      <c r="AQ217" s="9"/>
      <c r="AR217" s="55"/>
      <c r="AS217" s="55"/>
      <c r="AT217" s="55"/>
      <c r="AU217" s="55"/>
      <c r="AV217" s="3"/>
      <c r="AW217" s="3"/>
      <c r="AX217" s="3"/>
      <c r="AY217" s="3"/>
      <c r="AZ217" s="15"/>
      <c r="BA217" s="10"/>
      <c r="BB217" s="9"/>
      <c r="BC217" s="10"/>
      <c r="BD217" s="9"/>
      <c r="BE217" s="3"/>
      <c r="BF217" s="15"/>
      <c r="BG217" s="15"/>
      <c r="BH217" s="9"/>
      <c r="BI217" s="10"/>
      <c r="BJ217" s="9"/>
      <c r="BK217" s="3"/>
      <c r="BL217" s="15"/>
      <c r="BM217" s="15"/>
      <c r="BN217" s="9"/>
      <c r="BO217" s="10"/>
      <c r="BP217">
        <f t="shared" si="138"/>
        <v>0</v>
      </c>
      <c r="BQ217" s="93">
        <f t="shared" si="139"/>
        <v>0</v>
      </c>
      <c r="BR217" s="93">
        <f t="shared" si="140"/>
        <v>0</v>
      </c>
      <c r="BS217" s="93" t="e">
        <f>VLOOKUP(C217,'Koppeling locatie - aslocatie'!$A$2:$C$8139,2,FALSE)</f>
        <v>#N/A</v>
      </c>
      <c r="BT217" s="93" t="e">
        <f>VLOOKUP($BS217,aslocaties_v01!$C$3:$AA$349,MATCH($K$3/10,aslocaties_v01!$C$2:$X$2),FALSE)</f>
        <v>#N/A</v>
      </c>
      <c r="BU217" s="93" t="e">
        <f>VLOOKUP(BS217,aslocaties_v01!$C$3:$AA$349,MATCH($K$3,aslocaties_v01!$C$2:$X$2),FALSE)</f>
        <v>#N/A</v>
      </c>
      <c r="BV217" s="93" t="e">
        <f>VLOOKUP(BS217,aslocaties_v01!$C$3:$AA$349,MATCH($K$3*10,aslocaties_v01!$C$2:$X$2),FALSE)</f>
        <v>#N/A</v>
      </c>
      <c r="BW217" s="93" t="e">
        <f t="shared" si="141"/>
        <v>#N/A</v>
      </c>
      <c r="BX217" s="93" t="e">
        <f t="shared" si="142"/>
        <v>#N/A</v>
      </c>
      <c r="BY217" s="94">
        <f t="shared" si="143"/>
        <v>999</v>
      </c>
      <c r="BZ217" s="94">
        <f t="shared" si="144"/>
        <v>999</v>
      </c>
      <c r="CA217" s="94" t="e">
        <f t="shared" si="145"/>
        <v>#N/A</v>
      </c>
      <c r="CB217" t="e">
        <f t="shared" si="146"/>
        <v>#N/A</v>
      </c>
      <c r="CC217" s="58" t="e">
        <f t="shared" si="147"/>
        <v>#N/A</v>
      </c>
      <c r="CD217" s="95" t="e">
        <f t="shared" si="148"/>
        <v>#N/A</v>
      </c>
      <c r="CE217" s="96" t="b">
        <f t="shared" si="149"/>
        <v>1</v>
      </c>
      <c r="CF217" t="e">
        <f t="shared" si="150"/>
        <v>#DIV/0!</v>
      </c>
      <c r="CG217" t="e">
        <f t="shared" si="151"/>
        <v>#DIV/0!</v>
      </c>
      <c r="CH217" s="84" t="b">
        <f t="shared" si="152"/>
        <v>0</v>
      </c>
      <c r="CI217" t="str">
        <f t="shared" si="153"/>
        <v/>
      </c>
      <c r="CJ217" t="e">
        <f t="shared" si="154"/>
        <v>#DIV/0!</v>
      </c>
      <c r="CK217" t="b">
        <f t="shared" si="155"/>
        <v>1</v>
      </c>
      <c r="CL217" s="84" t="e">
        <f t="shared" si="156"/>
        <v>#DIV/0!</v>
      </c>
      <c r="CM217" t="e">
        <f t="shared" si="157"/>
        <v>#DIV/0!</v>
      </c>
      <c r="CN217" t="e">
        <f t="shared" si="158"/>
        <v>#DIV/0!</v>
      </c>
      <c r="CO217" s="84">
        <f t="shared" si="159"/>
        <v>-1</v>
      </c>
      <c r="CP217" t="b">
        <f t="shared" si="160"/>
        <v>1</v>
      </c>
      <c r="CQ217" s="96" t="b">
        <f t="shared" si="161"/>
        <v>1</v>
      </c>
      <c r="CR217" t="b">
        <f t="shared" si="162"/>
        <v>1</v>
      </c>
      <c r="CS217" t="b">
        <f t="shared" si="163"/>
        <v>1</v>
      </c>
      <c r="CT217" t="b">
        <f t="shared" si="164"/>
        <v>1</v>
      </c>
      <c r="CU217" t="b">
        <f t="shared" si="165"/>
        <v>1</v>
      </c>
      <c r="CV217" s="84" t="b">
        <f t="shared" si="166"/>
        <v>1</v>
      </c>
      <c r="CW217" t="b">
        <f t="shared" si="167"/>
        <v>1</v>
      </c>
      <c r="CX217" t="b">
        <f t="shared" si="168"/>
        <v>1</v>
      </c>
      <c r="CY217" t="b">
        <f t="shared" si="169"/>
        <v>1</v>
      </c>
      <c r="CZ217" t="b">
        <f t="shared" si="170"/>
        <v>1</v>
      </c>
      <c r="DA217" s="84">
        <f t="shared" si="171"/>
        <v>0</v>
      </c>
      <c r="DB217" t="e">
        <f t="shared" si="172"/>
        <v>#N/A</v>
      </c>
    </row>
    <row r="218" spans="1:106" ht="13.5" thickBot="1">
      <c r="A218" s="9">
        <v>2261</v>
      </c>
      <c r="B218" s="3">
        <v>1</v>
      </c>
      <c r="C218" s="3" t="s">
        <v>2256</v>
      </c>
      <c r="D218" s="3" t="s">
        <v>12</v>
      </c>
      <c r="E218" s="3" t="s">
        <v>12</v>
      </c>
      <c r="F218" s="3">
        <v>112206.95299999999</v>
      </c>
      <c r="G218" s="15">
        <v>421063.375</v>
      </c>
      <c r="H218" s="35" t="str">
        <f t="shared" si="130"/>
        <v>ja</v>
      </c>
      <c r="I218" s="155" t="s">
        <v>2402</v>
      </c>
      <c r="J218" s="20" t="s">
        <v>456</v>
      </c>
      <c r="K218" s="97">
        <v>10000</v>
      </c>
      <c r="L218" s="28">
        <f t="shared" si="6"/>
        <v>0.24</v>
      </c>
      <c r="M218" s="28">
        <f t="shared" si="136"/>
        <v>0</v>
      </c>
      <c r="N218" s="56">
        <f t="shared" si="131"/>
        <v>0</v>
      </c>
      <c r="O218" s="33">
        <f t="shared" si="137"/>
        <v>131.2425261034025</v>
      </c>
      <c r="P218" s="37">
        <f t="shared" si="132"/>
        <v>48.818885003677835</v>
      </c>
      <c r="Q218" s="9" t="s">
        <v>12</v>
      </c>
      <c r="R218" s="55" t="s">
        <v>12</v>
      </c>
      <c r="S218" s="55">
        <v>2.6320000000000001</v>
      </c>
      <c r="T218" s="55">
        <v>2.7930000000000001</v>
      </c>
      <c r="U218" s="55">
        <v>2.964</v>
      </c>
      <c r="V218" s="3">
        <v>3.1219999999999999</v>
      </c>
      <c r="W218" s="3">
        <v>3.3069999999999999</v>
      </c>
      <c r="X218" s="3" t="s">
        <v>12</v>
      </c>
      <c r="Y218" s="3">
        <v>3.702</v>
      </c>
      <c r="Z218" s="15" t="s">
        <v>12</v>
      </c>
      <c r="AA218" s="10">
        <f t="shared" si="133"/>
        <v>3.3069999999999999</v>
      </c>
      <c r="AB218" s="9">
        <f t="shared" si="134"/>
        <v>0.34299999999999997</v>
      </c>
      <c r="AC218" s="10">
        <f t="shared" si="135"/>
        <v>0.39500000000000002</v>
      </c>
      <c r="AD218" s="9"/>
      <c r="AE218" s="55"/>
      <c r="AF218" s="55"/>
      <c r="AG218" s="55"/>
      <c r="AH218" s="55"/>
      <c r="AI218" s="3"/>
      <c r="AJ218" s="3"/>
      <c r="AK218" s="3"/>
      <c r="AL218" s="3"/>
      <c r="AM218" s="15"/>
      <c r="AN218" s="10"/>
      <c r="AO218" s="9"/>
      <c r="AP218" s="10"/>
      <c r="AQ218" s="9"/>
      <c r="AR218" s="55"/>
      <c r="AS218" s="55"/>
      <c r="AT218" s="55"/>
      <c r="AU218" s="55"/>
      <c r="AV218" s="3"/>
      <c r="AW218" s="3"/>
      <c r="AX218" s="3"/>
      <c r="AY218" s="3"/>
      <c r="AZ218" s="15"/>
      <c r="BA218" s="10"/>
      <c r="BB218" s="9"/>
      <c r="BC218" s="10"/>
      <c r="BD218" s="9"/>
      <c r="BE218" s="3"/>
      <c r="BF218" s="15"/>
      <c r="BG218" s="15"/>
      <c r="BH218" s="9"/>
      <c r="BI218" s="10"/>
      <c r="BJ218" s="9"/>
      <c r="BK218" s="3"/>
      <c r="BL218" s="15"/>
      <c r="BM218" s="15"/>
      <c r="BN218" s="9"/>
      <c r="BO218" s="10"/>
      <c r="BP218">
        <f t="shared" si="138"/>
        <v>0</v>
      </c>
      <c r="BQ218" s="93">
        <f t="shared" si="139"/>
        <v>0</v>
      </c>
      <c r="BR218" s="93">
        <f t="shared" si="140"/>
        <v>0</v>
      </c>
      <c r="BS218" s="93" t="e">
        <f>VLOOKUP(C218,'Koppeling locatie - aslocatie'!$A$2:$C$8139,2,FALSE)</f>
        <v>#N/A</v>
      </c>
      <c r="BT218" s="93" t="e">
        <f>VLOOKUP($BS218,aslocaties_v01!$C$3:$AA$349,MATCH($K$3/10,aslocaties_v01!$C$2:$X$2),FALSE)</f>
        <v>#N/A</v>
      </c>
      <c r="BU218" s="93" t="e">
        <f>VLOOKUP(BS218,aslocaties_v01!$C$3:$AA$349,MATCH($K$3,aslocaties_v01!$C$2:$X$2),FALSE)</f>
        <v>#N/A</v>
      </c>
      <c r="BV218" s="93" t="e">
        <f>VLOOKUP(BS218,aslocaties_v01!$C$3:$AA$349,MATCH($K$3*10,aslocaties_v01!$C$2:$X$2),FALSE)</f>
        <v>#N/A</v>
      </c>
      <c r="BW218" s="93" t="e">
        <f t="shared" si="141"/>
        <v>#N/A</v>
      </c>
      <c r="BX218" s="93" t="e">
        <f t="shared" si="142"/>
        <v>#N/A</v>
      </c>
      <c r="BY218" s="94">
        <f t="shared" si="143"/>
        <v>999</v>
      </c>
      <c r="BZ218" s="94">
        <f t="shared" si="144"/>
        <v>999</v>
      </c>
      <c r="CA218" s="94" t="e">
        <f t="shared" si="145"/>
        <v>#N/A</v>
      </c>
      <c r="CB218" t="e">
        <f t="shared" si="146"/>
        <v>#N/A</v>
      </c>
      <c r="CC218" s="58" t="e">
        <f t="shared" si="147"/>
        <v>#N/A</v>
      </c>
      <c r="CD218" s="95" t="e">
        <f t="shared" si="148"/>
        <v>#N/A</v>
      </c>
      <c r="CE218" s="96" t="b">
        <f t="shared" si="149"/>
        <v>1</v>
      </c>
      <c r="CF218" t="e">
        <f t="shared" si="150"/>
        <v>#DIV/0!</v>
      </c>
      <c r="CG218" t="e">
        <f t="shared" si="151"/>
        <v>#DIV/0!</v>
      </c>
      <c r="CH218" s="84" t="b">
        <f t="shared" si="152"/>
        <v>0</v>
      </c>
      <c r="CI218" t="str">
        <f t="shared" si="153"/>
        <v/>
      </c>
      <c r="CJ218" t="e">
        <f t="shared" si="154"/>
        <v>#DIV/0!</v>
      </c>
      <c r="CK218" t="b">
        <f t="shared" si="155"/>
        <v>1</v>
      </c>
      <c r="CL218" s="84" t="e">
        <f t="shared" si="156"/>
        <v>#DIV/0!</v>
      </c>
      <c r="CM218" t="e">
        <f t="shared" si="157"/>
        <v>#DIV/0!</v>
      </c>
      <c r="CN218" t="e">
        <f t="shared" si="158"/>
        <v>#DIV/0!</v>
      </c>
      <c r="CO218" s="84">
        <f t="shared" si="159"/>
        <v>-1</v>
      </c>
      <c r="CP218" t="b">
        <f t="shared" si="160"/>
        <v>1</v>
      </c>
      <c r="CQ218" s="96" t="b">
        <f t="shared" si="161"/>
        <v>1</v>
      </c>
      <c r="CR218" t="b">
        <f t="shared" si="162"/>
        <v>1</v>
      </c>
      <c r="CS218" t="b">
        <f t="shared" si="163"/>
        <v>1</v>
      </c>
      <c r="CT218" t="b">
        <f t="shared" si="164"/>
        <v>1</v>
      </c>
      <c r="CU218" t="b">
        <f t="shared" si="165"/>
        <v>1</v>
      </c>
      <c r="CV218" s="84" t="b">
        <f t="shared" si="166"/>
        <v>1</v>
      </c>
      <c r="CW218" t="b">
        <f t="shared" si="167"/>
        <v>1</v>
      </c>
      <c r="CX218" t="b">
        <f t="shared" si="168"/>
        <v>1</v>
      </c>
      <c r="CY218" t="b">
        <f t="shared" si="169"/>
        <v>1</v>
      </c>
      <c r="CZ218" t="b">
        <f t="shared" si="170"/>
        <v>1</v>
      </c>
      <c r="DA218" s="84">
        <f t="shared" si="171"/>
        <v>0</v>
      </c>
      <c r="DB218" t="e">
        <f t="shared" si="172"/>
        <v>#N/A</v>
      </c>
    </row>
    <row r="219" spans="1:106" ht="13.5" thickBot="1">
      <c r="A219" s="9">
        <v>2262</v>
      </c>
      <c r="B219" s="3">
        <v>1</v>
      </c>
      <c r="C219" s="3" t="s">
        <v>2257</v>
      </c>
      <c r="D219" s="3" t="s">
        <v>12</v>
      </c>
      <c r="E219" s="3" t="s">
        <v>12</v>
      </c>
      <c r="F219" s="3">
        <v>112207.711</v>
      </c>
      <c r="G219" s="15">
        <v>421014.56199999998</v>
      </c>
      <c r="H219" s="35" t="str">
        <f t="shared" si="130"/>
        <v>ja</v>
      </c>
      <c r="I219" s="155" t="s">
        <v>2402</v>
      </c>
      <c r="J219" s="20" t="s">
        <v>456</v>
      </c>
      <c r="K219" s="97">
        <v>10000</v>
      </c>
      <c r="L219" s="28">
        <f t="shared" si="6"/>
        <v>0.24</v>
      </c>
      <c r="M219" s="28">
        <f t="shared" si="136"/>
        <v>0</v>
      </c>
      <c r="N219" s="56">
        <f t="shared" si="131"/>
        <v>0</v>
      </c>
      <c r="O219" s="33">
        <f t="shared" si="137"/>
        <v>48.818885003677835</v>
      </c>
      <c r="P219" s="37">
        <f t="shared" si="132"/>
        <v>100.16642332134963</v>
      </c>
      <c r="Q219" s="9" t="s">
        <v>12</v>
      </c>
      <c r="R219" s="55" t="s">
        <v>12</v>
      </c>
      <c r="S219" s="55">
        <v>2.669</v>
      </c>
      <c r="T219" s="55">
        <v>2.8140000000000001</v>
      </c>
      <c r="U219" s="55">
        <v>2.9820000000000002</v>
      </c>
      <c r="V219" s="3">
        <v>3.1440000000000001</v>
      </c>
      <c r="W219" s="3">
        <v>3.3319999999999999</v>
      </c>
      <c r="X219" s="3" t="s">
        <v>12</v>
      </c>
      <c r="Y219" s="3">
        <v>3.73</v>
      </c>
      <c r="Z219" s="15" t="s">
        <v>12</v>
      </c>
      <c r="AA219" s="10">
        <f t="shared" si="133"/>
        <v>3.3319999999999999</v>
      </c>
      <c r="AB219" s="9">
        <f t="shared" si="134"/>
        <v>0.34999999999999964</v>
      </c>
      <c r="AC219" s="10">
        <f t="shared" si="135"/>
        <v>0.39800000000000013</v>
      </c>
      <c r="AD219" s="9"/>
      <c r="AE219" s="55"/>
      <c r="AF219" s="55"/>
      <c r="AG219" s="55"/>
      <c r="AH219" s="55"/>
      <c r="AI219" s="3"/>
      <c r="AJ219" s="3"/>
      <c r="AK219" s="3"/>
      <c r="AL219" s="3"/>
      <c r="AM219" s="15"/>
      <c r="AN219" s="10"/>
      <c r="AO219" s="9"/>
      <c r="AP219" s="10"/>
      <c r="AQ219" s="9"/>
      <c r="AR219" s="55"/>
      <c r="AS219" s="55"/>
      <c r="AT219" s="55"/>
      <c r="AU219" s="55"/>
      <c r="AV219" s="3"/>
      <c r="AW219" s="3"/>
      <c r="AX219" s="3"/>
      <c r="AY219" s="3"/>
      <c r="AZ219" s="15"/>
      <c r="BA219" s="10"/>
      <c r="BB219" s="9"/>
      <c r="BC219" s="10"/>
      <c r="BD219" s="9"/>
      <c r="BE219" s="3"/>
      <c r="BF219" s="15"/>
      <c r="BG219" s="15"/>
      <c r="BH219" s="9"/>
      <c r="BI219" s="10"/>
      <c r="BJ219" s="9"/>
      <c r="BK219" s="3"/>
      <c r="BL219" s="15"/>
      <c r="BM219" s="15"/>
      <c r="BN219" s="9"/>
      <c r="BO219" s="10"/>
      <c r="BP219">
        <f t="shared" si="138"/>
        <v>0</v>
      </c>
      <c r="BQ219" s="93">
        <f t="shared" si="139"/>
        <v>0</v>
      </c>
      <c r="BR219" s="93">
        <f t="shared" si="140"/>
        <v>0</v>
      </c>
      <c r="BS219" s="93" t="e">
        <f>VLOOKUP(C219,'Koppeling locatie - aslocatie'!$A$2:$C$8139,2,FALSE)</f>
        <v>#N/A</v>
      </c>
      <c r="BT219" s="93" t="e">
        <f>VLOOKUP($BS219,aslocaties_v01!$C$3:$AA$349,MATCH($K$3/10,aslocaties_v01!$C$2:$X$2),FALSE)</f>
        <v>#N/A</v>
      </c>
      <c r="BU219" s="93" t="e">
        <f>VLOOKUP(BS219,aslocaties_v01!$C$3:$AA$349,MATCH($K$3,aslocaties_v01!$C$2:$X$2),FALSE)</f>
        <v>#N/A</v>
      </c>
      <c r="BV219" s="93" t="e">
        <f>VLOOKUP(BS219,aslocaties_v01!$C$3:$AA$349,MATCH($K$3*10,aslocaties_v01!$C$2:$X$2),FALSE)</f>
        <v>#N/A</v>
      </c>
      <c r="BW219" s="93" t="e">
        <f t="shared" si="141"/>
        <v>#N/A</v>
      </c>
      <c r="BX219" s="93" t="e">
        <f t="shared" si="142"/>
        <v>#N/A</v>
      </c>
      <c r="BY219" s="94">
        <f t="shared" si="143"/>
        <v>999</v>
      </c>
      <c r="BZ219" s="94">
        <f t="shared" si="144"/>
        <v>999</v>
      </c>
      <c r="CA219" s="94" t="e">
        <f t="shared" si="145"/>
        <v>#N/A</v>
      </c>
      <c r="CB219" t="e">
        <f t="shared" si="146"/>
        <v>#N/A</v>
      </c>
      <c r="CC219" s="58" t="e">
        <f t="shared" si="147"/>
        <v>#N/A</v>
      </c>
      <c r="CD219" s="95" t="e">
        <f t="shared" si="148"/>
        <v>#N/A</v>
      </c>
      <c r="CE219" s="96" t="b">
        <f t="shared" si="149"/>
        <v>1</v>
      </c>
      <c r="CF219" t="e">
        <f t="shared" si="150"/>
        <v>#DIV/0!</v>
      </c>
      <c r="CG219" t="e">
        <f t="shared" si="151"/>
        <v>#DIV/0!</v>
      </c>
      <c r="CH219" s="84" t="b">
        <f t="shared" si="152"/>
        <v>0</v>
      </c>
      <c r="CI219" t="str">
        <f t="shared" si="153"/>
        <v/>
      </c>
      <c r="CJ219" t="e">
        <f t="shared" si="154"/>
        <v>#DIV/0!</v>
      </c>
      <c r="CK219" t="b">
        <f t="shared" si="155"/>
        <v>1</v>
      </c>
      <c r="CL219" s="84" t="e">
        <f t="shared" si="156"/>
        <v>#DIV/0!</v>
      </c>
      <c r="CM219" t="e">
        <f t="shared" si="157"/>
        <v>#DIV/0!</v>
      </c>
      <c r="CN219" t="e">
        <f t="shared" si="158"/>
        <v>#DIV/0!</v>
      </c>
      <c r="CO219" s="84">
        <f t="shared" si="159"/>
        <v>-1</v>
      </c>
      <c r="CP219" t="b">
        <f t="shared" si="160"/>
        <v>1</v>
      </c>
      <c r="CQ219" s="96" t="b">
        <f t="shared" si="161"/>
        <v>1</v>
      </c>
      <c r="CR219" t="b">
        <f t="shared" si="162"/>
        <v>1</v>
      </c>
      <c r="CS219" t="b">
        <f t="shared" si="163"/>
        <v>1</v>
      </c>
      <c r="CT219" t="b">
        <f t="shared" si="164"/>
        <v>1</v>
      </c>
      <c r="CU219" t="b">
        <f t="shared" si="165"/>
        <v>1</v>
      </c>
      <c r="CV219" s="84" t="b">
        <f t="shared" si="166"/>
        <v>1</v>
      </c>
      <c r="CW219" t="b">
        <f t="shared" si="167"/>
        <v>1</v>
      </c>
      <c r="CX219" t="b">
        <f t="shared" si="168"/>
        <v>1</v>
      </c>
      <c r="CY219" t="b">
        <f t="shared" si="169"/>
        <v>1</v>
      </c>
      <c r="CZ219" t="b">
        <f t="shared" si="170"/>
        <v>1</v>
      </c>
      <c r="DA219" s="84">
        <f t="shared" si="171"/>
        <v>0</v>
      </c>
      <c r="DB219" t="e">
        <f t="shared" si="172"/>
        <v>#N/A</v>
      </c>
    </row>
    <row r="220" spans="1:106" ht="13.5" thickBot="1">
      <c r="A220" s="9">
        <v>2263</v>
      </c>
      <c r="B220" s="3">
        <v>1</v>
      </c>
      <c r="C220" s="3" t="s">
        <v>2258</v>
      </c>
      <c r="D220" s="3" t="s">
        <v>12</v>
      </c>
      <c r="E220" s="3" t="s">
        <v>12</v>
      </c>
      <c r="F220" s="3">
        <v>112209.156</v>
      </c>
      <c r="G220" s="15">
        <v>420914.40600000002</v>
      </c>
      <c r="H220" s="35" t="str">
        <f t="shared" si="130"/>
        <v>ja</v>
      </c>
      <c r="I220" s="155" t="s">
        <v>2402</v>
      </c>
      <c r="J220" s="20" t="s">
        <v>456</v>
      </c>
      <c r="K220" s="97">
        <v>10000</v>
      </c>
      <c r="L220" s="28">
        <f t="shared" si="6"/>
        <v>0.24</v>
      </c>
      <c r="M220" s="28">
        <f t="shared" si="136"/>
        <v>0</v>
      </c>
      <c r="N220" s="56">
        <f t="shared" si="131"/>
        <v>0</v>
      </c>
      <c r="O220" s="33">
        <f t="shared" si="137"/>
        <v>100.16642332134963</v>
      </c>
      <c r="P220" s="37">
        <f t="shared" si="132"/>
        <v>114.6744590787284</v>
      </c>
      <c r="Q220" s="9" t="s">
        <v>12</v>
      </c>
      <c r="R220" s="55" t="s">
        <v>12</v>
      </c>
      <c r="S220" s="55">
        <v>2.617</v>
      </c>
      <c r="T220" s="55">
        <v>2.77</v>
      </c>
      <c r="U220" s="55">
        <v>2.9390000000000001</v>
      </c>
      <c r="V220" s="3">
        <v>3.109</v>
      </c>
      <c r="W220" s="3">
        <v>3.3130000000000002</v>
      </c>
      <c r="X220" s="3" t="s">
        <v>12</v>
      </c>
      <c r="Y220" s="3">
        <v>3.7370000000000001</v>
      </c>
      <c r="Z220" s="15" t="s">
        <v>12</v>
      </c>
      <c r="AA220" s="10">
        <f t="shared" si="133"/>
        <v>3.3130000000000002</v>
      </c>
      <c r="AB220" s="9">
        <f t="shared" si="134"/>
        <v>0.37400000000000011</v>
      </c>
      <c r="AC220" s="10">
        <f t="shared" si="135"/>
        <v>0.42399999999999993</v>
      </c>
      <c r="AD220" s="9"/>
      <c r="AE220" s="55"/>
      <c r="AF220" s="55"/>
      <c r="AG220" s="55"/>
      <c r="AH220" s="55"/>
      <c r="AI220" s="3"/>
      <c r="AJ220" s="3"/>
      <c r="AK220" s="3"/>
      <c r="AL220" s="3"/>
      <c r="AM220" s="15"/>
      <c r="AN220" s="10"/>
      <c r="AO220" s="9"/>
      <c r="AP220" s="10"/>
      <c r="AQ220" s="9"/>
      <c r="AR220" s="55"/>
      <c r="AS220" s="55"/>
      <c r="AT220" s="55"/>
      <c r="AU220" s="55"/>
      <c r="AV220" s="3"/>
      <c r="AW220" s="3"/>
      <c r="AX220" s="3"/>
      <c r="AY220" s="3"/>
      <c r="AZ220" s="15"/>
      <c r="BA220" s="10"/>
      <c r="BB220" s="9"/>
      <c r="BC220" s="10"/>
      <c r="BD220" s="9"/>
      <c r="BE220" s="3"/>
      <c r="BF220" s="15"/>
      <c r="BG220" s="15"/>
      <c r="BH220" s="9"/>
      <c r="BI220" s="10"/>
      <c r="BJ220" s="9"/>
      <c r="BK220" s="3"/>
      <c r="BL220" s="15"/>
      <c r="BM220" s="15"/>
      <c r="BN220" s="9"/>
      <c r="BO220" s="10"/>
      <c r="BP220">
        <f t="shared" si="138"/>
        <v>0</v>
      </c>
      <c r="BQ220" s="93">
        <f t="shared" si="139"/>
        <v>0</v>
      </c>
      <c r="BR220" s="93">
        <f t="shared" si="140"/>
        <v>0</v>
      </c>
      <c r="BS220" s="93" t="e">
        <f>VLOOKUP(C220,'Koppeling locatie - aslocatie'!$A$2:$C$8139,2,FALSE)</f>
        <v>#N/A</v>
      </c>
      <c r="BT220" s="93" t="e">
        <f>VLOOKUP($BS220,aslocaties_v01!$C$3:$AA$349,MATCH($K$3/10,aslocaties_v01!$C$2:$X$2),FALSE)</f>
        <v>#N/A</v>
      </c>
      <c r="BU220" s="93" t="e">
        <f>VLOOKUP(BS220,aslocaties_v01!$C$3:$AA$349,MATCH($K$3,aslocaties_v01!$C$2:$X$2),FALSE)</f>
        <v>#N/A</v>
      </c>
      <c r="BV220" s="93" t="e">
        <f>VLOOKUP(BS220,aslocaties_v01!$C$3:$AA$349,MATCH($K$3*10,aslocaties_v01!$C$2:$X$2),FALSE)</f>
        <v>#N/A</v>
      </c>
      <c r="BW220" s="93" t="e">
        <f t="shared" si="141"/>
        <v>#N/A</v>
      </c>
      <c r="BX220" s="93" t="e">
        <f t="shared" si="142"/>
        <v>#N/A</v>
      </c>
      <c r="BY220" s="94">
        <f t="shared" si="143"/>
        <v>999</v>
      </c>
      <c r="BZ220" s="94">
        <f t="shared" si="144"/>
        <v>999</v>
      </c>
      <c r="CA220" s="94" t="e">
        <f t="shared" si="145"/>
        <v>#N/A</v>
      </c>
      <c r="CB220" t="e">
        <f t="shared" si="146"/>
        <v>#N/A</v>
      </c>
      <c r="CC220" s="58" t="e">
        <f t="shared" si="147"/>
        <v>#N/A</v>
      </c>
      <c r="CD220" s="95" t="e">
        <f t="shared" si="148"/>
        <v>#N/A</v>
      </c>
      <c r="CE220" s="96" t="b">
        <f t="shared" si="149"/>
        <v>1</v>
      </c>
      <c r="CF220" t="e">
        <f t="shared" si="150"/>
        <v>#DIV/0!</v>
      </c>
      <c r="CG220" t="e">
        <f t="shared" si="151"/>
        <v>#DIV/0!</v>
      </c>
      <c r="CH220" s="84" t="b">
        <f t="shared" si="152"/>
        <v>0</v>
      </c>
      <c r="CI220" t="str">
        <f t="shared" si="153"/>
        <v/>
      </c>
      <c r="CJ220" t="e">
        <f t="shared" si="154"/>
        <v>#DIV/0!</v>
      </c>
      <c r="CK220" t="b">
        <f t="shared" si="155"/>
        <v>1</v>
      </c>
      <c r="CL220" s="84" t="e">
        <f t="shared" si="156"/>
        <v>#DIV/0!</v>
      </c>
      <c r="CM220" t="e">
        <f t="shared" si="157"/>
        <v>#DIV/0!</v>
      </c>
      <c r="CN220" t="e">
        <f t="shared" si="158"/>
        <v>#DIV/0!</v>
      </c>
      <c r="CO220" s="84">
        <f t="shared" si="159"/>
        <v>-1</v>
      </c>
      <c r="CP220" t="b">
        <f t="shared" si="160"/>
        <v>1</v>
      </c>
      <c r="CQ220" s="96" t="b">
        <f t="shared" si="161"/>
        <v>1</v>
      </c>
      <c r="CR220" t="b">
        <f t="shared" si="162"/>
        <v>1</v>
      </c>
      <c r="CS220" t="b">
        <f t="shared" si="163"/>
        <v>1</v>
      </c>
      <c r="CT220" t="b">
        <f t="shared" si="164"/>
        <v>1</v>
      </c>
      <c r="CU220" t="b">
        <f t="shared" si="165"/>
        <v>1</v>
      </c>
      <c r="CV220" s="84" t="b">
        <f t="shared" si="166"/>
        <v>1</v>
      </c>
      <c r="CW220" t="b">
        <f t="shared" si="167"/>
        <v>1</v>
      </c>
      <c r="CX220" t="b">
        <f t="shared" si="168"/>
        <v>1</v>
      </c>
      <c r="CY220" t="b">
        <f t="shared" si="169"/>
        <v>1</v>
      </c>
      <c r="CZ220" t="b">
        <f t="shared" si="170"/>
        <v>1</v>
      </c>
      <c r="DA220" s="84">
        <f t="shared" si="171"/>
        <v>0</v>
      </c>
      <c r="DB220" t="e">
        <f t="shared" si="172"/>
        <v>#N/A</v>
      </c>
    </row>
    <row r="221" spans="1:106" ht="13.5" thickBot="1">
      <c r="A221" s="9">
        <v>2264</v>
      </c>
      <c r="B221" s="3">
        <v>1</v>
      </c>
      <c r="C221" s="3" t="s">
        <v>2772</v>
      </c>
      <c r="D221" s="3" t="s">
        <v>12</v>
      </c>
      <c r="E221" s="3" t="s">
        <v>12</v>
      </c>
      <c r="F221" s="3">
        <v>112164.727</v>
      </c>
      <c r="G221" s="15">
        <v>420808.68800000002</v>
      </c>
      <c r="H221" s="35" t="str">
        <f t="shared" si="130"/>
        <v>ja</v>
      </c>
      <c r="I221" s="155" t="s">
        <v>2402</v>
      </c>
      <c r="J221" s="20" t="s">
        <v>456</v>
      </c>
      <c r="K221" s="97">
        <v>10000</v>
      </c>
      <c r="L221" s="28">
        <f t="shared" si="6"/>
        <v>0.24</v>
      </c>
      <c r="M221" s="28">
        <f t="shared" si="136"/>
        <v>0</v>
      </c>
      <c r="N221" s="56">
        <f t="shared" si="131"/>
        <v>0</v>
      </c>
      <c r="O221" s="33">
        <f t="shared" si="137"/>
        <v>114.6744590787284</v>
      </c>
      <c r="P221" s="37">
        <f t="shared" si="132"/>
        <v>703.53457357613684</v>
      </c>
      <c r="Q221" s="9" t="s">
        <v>12</v>
      </c>
      <c r="R221" s="55" t="s">
        <v>12</v>
      </c>
      <c r="S221" s="55">
        <v>2.6150000000000002</v>
      </c>
      <c r="T221" s="55">
        <v>2.7679999999999998</v>
      </c>
      <c r="U221" s="55">
        <v>2.9380000000000002</v>
      </c>
      <c r="V221" s="3">
        <v>3.1070000000000002</v>
      </c>
      <c r="W221" s="3">
        <v>3.31</v>
      </c>
      <c r="X221" s="3" t="s">
        <v>12</v>
      </c>
      <c r="Y221" s="3">
        <v>3.7309999999999999</v>
      </c>
      <c r="Z221" s="15" t="s">
        <v>12</v>
      </c>
      <c r="AA221" s="10">
        <f t="shared" si="133"/>
        <v>3.31</v>
      </c>
      <c r="AB221" s="9">
        <f t="shared" si="134"/>
        <v>0.37199999999999989</v>
      </c>
      <c r="AC221" s="10">
        <f t="shared" si="135"/>
        <v>0.42099999999999982</v>
      </c>
      <c r="AD221" s="9"/>
      <c r="AE221" s="55"/>
      <c r="AF221" s="55"/>
      <c r="AG221" s="55"/>
      <c r="AH221" s="55"/>
      <c r="AI221" s="3"/>
      <c r="AJ221" s="3"/>
      <c r="AK221" s="3"/>
      <c r="AL221" s="3"/>
      <c r="AM221" s="15"/>
      <c r="AN221" s="10"/>
      <c r="AO221" s="9"/>
      <c r="AP221" s="10"/>
      <c r="AQ221" s="9"/>
      <c r="AR221" s="55"/>
      <c r="AS221" s="55"/>
      <c r="AT221" s="55"/>
      <c r="AU221" s="55"/>
      <c r="AV221" s="3"/>
      <c r="AW221" s="3"/>
      <c r="AX221" s="3"/>
      <c r="AY221" s="3"/>
      <c r="AZ221" s="15"/>
      <c r="BA221" s="10"/>
      <c r="BB221" s="9"/>
      <c r="BC221" s="10"/>
      <c r="BD221" s="9"/>
      <c r="BE221" s="3"/>
      <c r="BF221" s="15"/>
      <c r="BG221" s="15"/>
      <c r="BH221" s="9"/>
      <c r="BI221" s="10"/>
      <c r="BJ221" s="9"/>
      <c r="BK221" s="3"/>
      <c r="BL221" s="15"/>
      <c r="BM221" s="15"/>
      <c r="BN221" s="9"/>
      <c r="BO221" s="10"/>
      <c r="BP221">
        <f t="shared" si="138"/>
        <v>0</v>
      </c>
      <c r="BQ221" s="93">
        <f t="shared" si="139"/>
        <v>0</v>
      </c>
      <c r="BR221" s="93">
        <f t="shared" si="140"/>
        <v>0</v>
      </c>
      <c r="BS221" s="93" t="e">
        <f>VLOOKUP(C221,'Koppeling locatie - aslocatie'!$A$2:$C$8139,2,FALSE)</f>
        <v>#N/A</v>
      </c>
      <c r="BT221" s="93" t="e">
        <f>VLOOKUP($BS221,aslocaties_v01!$C$3:$AA$349,MATCH($K$3/10,aslocaties_v01!$C$2:$X$2),FALSE)</f>
        <v>#N/A</v>
      </c>
      <c r="BU221" s="93" t="e">
        <f>VLOOKUP(BS221,aslocaties_v01!$C$3:$AA$349,MATCH($K$3,aslocaties_v01!$C$2:$X$2),FALSE)</f>
        <v>#N/A</v>
      </c>
      <c r="BV221" s="93" t="e">
        <f>VLOOKUP(BS221,aslocaties_v01!$C$3:$AA$349,MATCH($K$3*10,aslocaties_v01!$C$2:$X$2),FALSE)</f>
        <v>#N/A</v>
      </c>
      <c r="BW221" s="93" t="e">
        <f t="shared" si="141"/>
        <v>#N/A</v>
      </c>
      <c r="BX221" s="93" t="e">
        <f t="shared" si="142"/>
        <v>#N/A</v>
      </c>
      <c r="BY221" s="94">
        <f t="shared" si="143"/>
        <v>999</v>
      </c>
      <c r="BZ221" s="94">
        <f t="shared" si="144"/>
        <v>999</v>
      </c>
      <c r="CA221" s="94" t="e">
        <f t="shared" si="145"/>
        <v>#N/A</v>
      </c>
      <c r="CB221" t="e">
        <f t="shared" si="146"/>
        <v>#N/A</v>
      </c>
      <c r="CC221" s="58" t="e">
        <f t="shared" si="147"/>
        <v>#N/A</v>
      </c>
      <c r="CD221" s="95" t="e">
        <f t="shared" si="148"/>
        <v>#N/A</v>
      </c>
      <c r="CE221" s="96" t="b">
        <f t="shared" si="149"/>
        <v>1</v>
      </c>
      <c r="CF221" t="e">
        <f t="shared" si="150"/>
        <v>#DIV/0!</v>
      </c>
      <c r="CG221" t="e">
        <f t="shared" si="151"/>
        <v>#DIV/0!</v>
      </c>
      <c r="CH221" s="84" t="b">
        <f t="shared" si="152"/>
        <v>0</v>
      </c>
      <c r="CI221" t="str">
        <f t="shared" si="153"/>
        <v/>
      </c>
      <c r="CJ221" t="e">
        <f t="shared" si="154"/>
        <v>#DIV/0!</v>
      </c>
      <c r="CK221" t="b">
        <f t="shared" si="155"/>
        <v>1</v>
      </c>
      <c r="CL221" s="84" t="e">
        <f t="shared" si="156"/>
        <v>#DIV/0!</v>
      </c>
      <c r="CM221" t="e">
        <f t="shared" si="157"/>
        <v>#DIV/0!</v>
      </c>
      <c r="CN221" t="e">
        <f t="shared" si="158"/>
        <v>#DIV/0!</v>
      </c>
      <c r="CO221" s="84">
        <f t="shared" si="159"/>
        <v>-1</v>
      </c>
      <c r="CP221" t="b">
        <f t="shared" si="160"/>
        <v>1</v>
      </c>
      <c r="CQ221" s="96" t="b">
        <f t="shared" si="161"/>
        <v>1</v>
      </c>
      <c r="CR221" t="b">
        <f t="shared" si="162"/>
        <v>1</v>
      </c>
      <c r="CS221" t="b">
        <f t="shared" si="163"/>
        <v>1</v>
      </c>
      <c r="CT221" t="b">
        <f t="shared" si="164"/>
        <v>1</v>
      </c>
      <c r="CU221" t="b">
        <f t="shared" si="165"/>
        <v>1</v>
      </c>
      <c r="CV221" s="84" t="b">
        <f t="shared" si="166"/>
        <v>1</v>
      </c>
      <c r="CW221" t="b">
        <f t="shared" si="167"/>
        <v>1</v>
      </c>
      <c r="CX221" t="b">
        <f t="shared" si="168"/>
        <v>1</v>
      </c>
      <c r="CY221" t="b">
        <f t="shared" si="169"/>
        <v>1</v>
      </c>
      <c r="CZ221" t="b">
        <f t="shared" si="170"/>
        <v>1</v>
      </c>
      <c r="DA221" s="84">
        <f t="shared" si="171"/>
        <v>0</v>
      </c>
      <c r="DB221" t="e">
        <f t="shared" si="172"/>
        <v>#N/A</v>
      </c>
    </row>
    <row r="222" spans="1:106" ht="13.5" thickBot="1">
      <c r="A222" s="9">
        <v>2265</v>
      </c>
      <c r="B222" s="3">
        <v>1</v>
      </c>
      <c r="C222" s="3" t="s">
        <v>2773</v>
      </c>
      <c r="D222" s="3" t="s">
        <v>12</v>
      </c>
      <c r="E222" s="3" t="s">
        <v>12</v>
      </c>
      <c r="F222" s="3">
        <v>111742.211</v>
      </c>
      <c r="G222" s="15">
        <v>421371.21899999998</v>
      </c>
      <c r="H222" s="35" t="str">
        <f t="shared" si="130"/>
        <v>ja</v>
      </c>
      <c r="I222" s="155" t="s">
        <v>2402</v>
      </c>
      <c r="J222" s="20" t="s">
        <v>456</v>
      </c>
      <c r="K222" s="97">
        <v>10000</v>
      </c>
      <c r="L222" s="28">
        <f t="shared" si="6"/>
        <v>0.24</v>
      </c>
      <c r="M222" s="28">
        <f t="shared" si="136"/>
        <v>0</v>
      </c>
      <c r="N222" s="56">
        <f t="shared" si="131"/>
        <v>0</v>
      </c>
      <c r="O222" s="33">
        <f t="shared" si="137"/>
        <v>703.53457357613684</v>
      </c>
      <c r="P222" s="37">
        <f t="shared" si="132"/>
        <v>97.253515843882028</v>
      </c>
      <c r="Q222" s="9" t="s">
        <v>12</v>
      </c>
      <c r="R222" s="55" t="s">
        <v>12</v>
      </c>
      <c r="S222" s="55">
        <v>2.6880000000000002</v>
      </c>
      <c r="T222" s="55">
        <v>2.8330000000000002</v>
      </c>
      <c r="U222" s="55">
        <v>2.9910000000000001</v>
      </c>
      <c r="V222" s="3">
        <v>3.1509999999999998</v>
      </c>
      <c r="W222" s="3">
        <v>3.3410000000000002</v>
      </c>
      <c r="X222" s="3" t="s">
        <v>12</v>
      </c>
      <c r="Y222" s="3">
        <v>3.7440000000000002</v>
      </c>
      <c r="Z222" s="15" t="s">
        <v>12</v>
      </c>
      <c r="AA222" s="10">
        <f t="shared" si="133"/>
        <v>3.3410000000000002</v>
      </c>
      <c r="AB222" s="9">
        <f t="shared" si="134"/>
        <v>0.35000000000000009</v>
      </c>
      <c r="AC222" s="10">
        <f t="shared" si="135"/>
        <v>0.40300000000000002</v>
      </c>
      <c r="AD222" s="9"/>
      <c r="AE222" s="55"/>
      <c r="AF222" s="55"/>
      <c r="AG222" s="55"/>
      <c r="AH222" s="55"/>
      <c r="AI222" s="3"/>
      <c r="AJ222" s="3"/>
      <c r="AK222" s="3"/>
      <c r="AL222" s="3"/>
      <c r="AM222" s="15"/>
      <c r="AN222" s="10"/>
      <c r="AO222" s="9"/>
      <c r="AP222" s="10"/>
      <c r="AQ222" s="9"/>
      <c r="AR222" s="55"/>
      <c r="AS222" s="55"/>
      <c r="AT222" s="55"/>
      <c r="AU222" s="55"/>
      <c r="AV222" s="3"/>
      <c r="AW222" s="3"/>
      <c r="AX222" s="3"/>
      <c r="AY222" s="3"/>
      <c r="AZ222" s="15"/>
      <c r="BA222" s="10"/>
      <c r="BB222" s="9"/>
      <c r="BC222" s="10"/>
      <c r="BD222" s="9"/>
      <c r="BE222" s="3"/>
      <c r="BF222" s="15"/>
      <c r="BG222" s="15"/>
      <c r="BH222" s="9"/>
      <c r="BI222" s="10"/>
      <c r="BJ222" s="9"/>
      <c r="BK222" s="3"/>
      <c r="BL222" s="15"/>
      <c r="BM222" s="15"/>
      <c r="BN222" s="9"/>
      <c r="BO222" s="10"/>
      <c r="BP222">
        <f t="shared" si="138"/>
        <v>0</v>
      </c>
      <c r="BQ222" s="93">
        <f t="shared" si="139"/>
        <v>0</v>
      </c>
      <c r="BR222" s="93">
        <f t="shared" si="140"/>
        <v>0</v>
      </c>
      <c r="BS222" s="93" t="e">
        <f>VLOOKUP(C222,'Koppeling locatie - aslocatie'!$A$2:$C$8139,2,FALSE)</f>
        <v>#N/A</v>
      </c>
      <c r="BT222" s="93" t="e">
        <f>VLOOKUP($BS222,aslocaties_v01!$C$3:$AA$349,MATCH($K$3/10,aslocaties_v01!$C$2:$X$2),FALSE)</f>
        <v>#N/A</v>
      </c>
      <c r="BU222" s="93" t="e">
        <f>VLOOKUP(BS222,aslocaties_v01!$C$3:$AA$349,MATCH($K$3,aslocaties_v01!$C$2:$X$2),FALSE)</f>
        <v>#N/A</v>
      </c>
      <c r="BV222" s="93" t="e">
        <f>VLOOKUP(BS222,aslocaties_v01!$C$3:$AA$349,MATCH($K$3*10,aslocaties_v01!$C$2:$X$2),FALSE)</f>
        <v>#N/A</v>
      </c>
      <c r="BW222" s="93" t="e">
        <f t="shared" si="141"/>
        <v>#N/A</v>
      </c>
      <c r="BX222" s="93" t="e">
        <f t="shared" si="142"/>
        <v>#N/A</v>
      </c>
      <c r="BY222" s="94">
        <f t="shared" si="143"/>
        <v>999</v>
      </c>
      <c r="BZ222" s="94">
        <f t="shared" si="144"/>
        <v>999</v>
      </c>
      <c r="CA222" s="94" t="e">
        <f t="shared" si="145"/>
        <v>#N/A</v>
      </c>
      <c r="CB222" t="e">
        <f t="shared" si="146"/>
        <v>#N/A</v>
      </c>
      <c r="CC222" s="58" t="e">
        <f t="shared" si="147"/>
        <v>#N/A</v>
      </c>
      <c r="CD222" s="95" t="e">
        <f t="shared" si="148"/>
        <v>#N/A</v>
      </c>
      <c r="CE222" s="96" t="b">
        <f t="shared" si="149"/>
        <v>1</v>
      </c>
      <c r="CF222" t="e">
        <f t="shared" si="150"/>
        <v>#DIV/0!</v>
      </c>
      <c r="CG222" t="e">
        <f t="shared" si="151"/>
        <v>#DIV/0!</v>
      </c>
      <c r="CH222" s="84" t="b">
        <f t="shared" si="152"/>
        <v>0</v>
      </c>
      <c r="CI222" t="str">
        <f t="shared" si="153"/>
        <v/>
      </c>
      <c r="CJ222" t="e">
        <f t="shared" si="154"/>
        <v>#DIV/0!</v>
      </c>
      <c r="CK222" t="b">
        <f t="shared" si="155"/>
        <v>1</v>
      </c>
      <c r="CL222" s="84" t="e">
        <f t="shared" si="156"/>
        <v>#DIV/0!</v>
      </c>
      <c r="CM222" t="e">
        <f t="shared" si="157"/>
        <v>#DIV/0!</v>
      </c>
      <c r="CN222" t="e">
        <f t="shared" si="158"/>
        <v>#DIV/0!</v>
      </c>
      <c r="CO222" s="84">
        <f t="shared" si="159"/>
        <v>-1</v>
      </c>
      <c r="CP222" t="b">
        <f t="shared" si="160"/>
        <v>1</v>
      </c>
      <c r="CQ222" s="96" t="b">
        <f t="shared" si="161"/>
        <v>1</v>
      </c>
      <c r="CR222" t="b">
        <f t="shared" si="162"/>
        <v>1</v>
      </c>
      <c r="CS222" t="b">
        <f t="shared" si="163"/>
        <v>1</v>
      </c>
      <c r="CT222" t="b">
        <f t="shared" si="164"/>
        <v>1</v>
      </c>
      <c r="CU222" t="b">
        <f t="shared" si="165"/>
        <v>1</v>
      </c>
      <c r="CV222" s="84" t="b">
        <f t="shared" si="166"/>
        <v>1</v>
      </c>
      <c r="CW222" t="b">
        <f t="shared" si="167"/>
        <v>1</v>
      </c>
      <c r="CX222" t="b">
        <f t="shared" si="168"/>
        <v>1</v>
      </c>
      <c r="CY222" t="b">
        <f t="shared" si="169"/>
        <v>1</v>
      </c>
      <c r="CZ222" t="b">
        <f t="shared" si="170"/>
        <v>1</v>
      </c>
      <c r="DA222" s="84">
        <f t="shared" si="171"/>
        <v>0</v>
      </c>
      <c r="DB222" t="e">
        <f t="shared" si="172"/>
        <v>#N/A</v>
      </c>
    </row>
    <row r="223" spans="1:106" ht="13.5" thickBot="1">
      <c r="A223" s="9">
        <v>2266</v>
      </c>
      <c r="B223" s="3">
        <v>1</v>
      </c>
      <c r="C223" s="3" t="s">
        <v>2774</v>
      </c>
      <c r="D223" s="3" t="s">
        <v>12</v>
      </c>
      <c r="E223" s="3" t="s">
        <v>12</v>
      </c>
      <c r="F223" s="3">
        <v>111822.461</v>
      </c>
      <c r="G223" s="15">
        <v>421316.28100000002</v>
      </c>
      <c r="H223" s="35" t="str">
        <f t="shared" si="130"/>
        <v>ja</v>
      </c>
      <c r="I223" s="155" t="s">
        <v>2402</v>
      </c>
      <c r="J223" s="20" t="s">
        <v>456</v>
      </c>
      <c r="K223" s="97">
        <v>10000</v>
      </c>
      <c r="L223" s="28">
        <f t="shared" si="6"/>
        <v>0.24</v>
      </c>
      <c r="M223" s="28">
        <f t="shared" si="136"/>
        <v>0</v>
      </c>
      <c r="N223" s="56">
        <f t="shared" si="131"/>
        <v>0</v>
      </c>
      <c r="O223" s="33">
        <f t="shared" si="137"/>
        <v>97.253515843882028</v>
      </c>
      <c r="P223" s="37">
        <f t="shared" si="132"/>
        <v>161.03415317874811</v>
      </c>
      <c r="Q223" s="9" t="s">
        <v>12</v>
      </c>
      <c r="R223" s="55" t="s">
        <v>12</v>
      </c>
      <c r="S223" s="55">
        <v>2.6890000000000001</v>
      </c>
      <c r="T223" s="55">
        <v>2.835</v>
      </c>
      <c r="U223" s="55">
        <v>2.9929999999999999</v>
      </c>
      <c r="V223" s="3">
        <v>3.1520000000000001</v>
      </c>
      <c r="W223" s="3">
        <v>3.3410000000000002</v>
      </c>
      <c r="X223" s="3" t="s">
        <v>12</v>
      </c>
      <c r="Y223" s="3">
        <v>3.7429999999999999</v>
      </c>
      <c r="Z223" s="15" t="s">
        <v>12</v>
      </c>
      <c r="AA223" s="10">
        <f t="shared" si="133"/>
        <v>3.3410000000000002</v>
      </c>
      <c r="AB223" s="9">
        <f t="shared" si="134"/>
        <v>0.34800000000000031</v>
      </c>
      <c r="AC223" s="10">
        <f t="shared" si="135"/>
        <v>0.40199999999999969</v>
      </c>
      <c r="AD223" s="9"/>
      <c r="AE223" s="55"/>
      <c r="AF223" s="55"/>
      <c r="AG223" s="55"/>
      <c r="AH223" s="55"/>
      <c r="AI223" s="3"/>
      <c r="AJ223" s="3"/>
      <c r="AK223" s="3"/>
      <c r="AL223" s="3"/>
      <c r="AM223" s="15"/>
      <c r="AN223" s="10"/>
      <c r="AO223" s="9"/>
      <c r="AP223" s="10"/>
      <c r="AQ223" s="9"/>
      <c r="AR223" s="55"/>
      <c r="AS223" s="55"/>
      <c r="AT223" s="55"/>
      <c r="AU223" s="55"/>
      <c r="AV223" s="3"/>
      <c r="AW223" s="3"/>
      <c r="AX223" s="3"/>
      <c r="AY223" s="3"/>
      <c r="AZ223" s="15"/>
      <c r="BA223" s="10"/>
      <c r="BB223" s="9"/>
      <c r="BC223" s="10"/>
      <c r="BD223" s="9"/>
      <c r="BE223" s="3"/>
      <c r="BF223" s="15"/>
      <c r="BG223" s="15"/>
      <c r="BH223" s="9"/>
      <c r="BI223" s="10"/>
      <c r="BJ223" s="9"/>
      <c r="BK223" s="3"/>
      <c r="BL223" s="15"/>
      <c r="BM223" s="15"/>
      <c r="BN223" s="9"/>
      <c r="BO223" s="10"/>
      <c r="BP223">
        <f t="shared" si="138"/>
        <v>0</v>
      </c>
      <c r="BQ223" s="93">
        <f t="shared" si="139"/>
        <v>0</v>
      </c>
      <c r="BR223" s="93">
        <f t="shared" si="140"/>
        <v>0</v>
      </c>
      <c r="BS223" s="93" t="e">
        <f>VLOOKUP(C223,'Koppeling locatie - aslocatie'!$A$2:$C$8139,2,FALSE)</f>
        <v>#N/A</v>
      </c>
      <c r="BT223" s="93" t="e">
        <f>VLOOKUP($BS223,aslocaties_v01!$C$3:$AA$349,MATCH($K$3/10,aslocaties_v01!$C$2:$X$2),FALSE)</f>
        <v>#N/A</v>
      </c>
      <c r="BU223" s="93" t="e">
        <f>VLOOKUP(BS223,aslocaties_v01!$C$3:$AA$349,MATCH($K$3,aslocaties_v01!$C$2:$X$2),FALSE)</f>
        <v>#N/A</v>
      </c>
      <c r="BV223" s="93" t="e">
        <f>VLOOKUP(BS223,aslocaties_v01!$C$3:$AA$349,MATCH($K$3*10,aslocaties_v01!$C$2:$X$2),FALSE)</f>
        <v>#N/A</v>
      </c>
      <c r="BW223" s="93" t="e">
        <f t="shared" si="141"/>
        <v>#N/A</v>
      </c>
      <c r="BX223" s="93" t="e">
        <f t="shared" si="142"/>
        <v>#N/A</v>
      </c>
      <c r="BY223" s="94">
        <f t="shared" si="143"/>
        <v>999</v>
      </c>
      <c r="BZ223" s="94">
        <f t="shared" si="144"/>
        <v>999</v>
      </c>
      <c r="CA223" s="94" t="e">
        <f t="shared" si="145"/>
        <v>#N/A</v>
      </c>
      <c r="CB223" t="e">
        <f t="shared" si="146"/>
        <v>#N/A</v>
      </c>
      <c r="CC223" s="58" t="e">
        <f t="shared" si="147"/>
        <v>#N/A</v>
      </c>
      <c r="CD223" s="95" t="e">
        <f t="shared" si="148"/>
        <v>#N/A</v>
      </c>
      <c r="CE223" s="96" t="b">
        <f t="shared" si="149"/>
        <v>1</v>
      </c>
      <c r="CF223" t="e">
        <f t="shared" si="150"/>
        <v>#DIV/0!</v>
      </c>
      <c r="CG223" t="e">
        <f t="shared" si="151"/>
        <v>#DIV/0!</v>
      </c>
      <c r="CH223" s="84" t="b">
        <f t="shared" si="152"/>
        <v>0</v>
      </c>
      <c r="CI223" t="str">
        <f t="shared" si="153"/>
        <v/>
      </c>
      <c r="CJ223" t="e">
        <f t="shared" si="154"/>
        <v>#DIV/0!</v>
      </c>
      <c r="CK223" t="b">
        <f t="shared" si="155"/>
        <v>1</v>
      </c>
      <c r="CL223" s="84" t="e">
        <f t="shared" si="156"/>
        <v>#DIV/0!</v>
      </c>
      <c r="CM223" t="e">
        <f t="shared" si="157"/>
        <v>#DIV/0!</v>
      </c>
      <c r="CN223" t="e">
        <f t="shared" si="158"/>
        <v>#DIV/0!</v>
      </c>
      <c r="CO223" s="84">
        <f t="shared" si="159"/>
        <v>-1</v>
      </c>
      <c r="CP223" t="b">
        <f t="shared" si="160"/>
        <v>1</v>
      </c>
      <c r="CQ223" s="96" t="b">
        <f t="shared" si="161"/>
        <v>1</v>
      </c>
      <c r="CR223" t="b">
        <f t="shared" si="162"/>
        <v>1</v>
      </c>
      <c r="CS223" t="b">
        <f t="shared" si="163"/>
        <v>1</v>
      </c>
      <c r="CT223" t="b">
        <f t="shared" si="164"/>
        <v>1</v>
      </c>
      <c r="CU223" t="b">
        <f t="shared" si="165"/>
        <v>1</v>
      </c>
      <c r="CV223" s="84" t="b">
        <f t="shared" si="166"/>
        <v>1</v>
      </c>
      <c r="CW223" t="b">
        <f t="shared" si="167"/>
        <v>1</v>
      </c>
      <c r="CX223" t="b">
        <f t="shared" si="168"/>
        <v>1</v>
      </c>
      <c r="CY223" t="b">
        <f t="shared" si="169"/>
        <v>1</v>
      </c>
      <c r="CZ223" t="b">
        <f t="shared" si="170"/>
        <v>1</v>
      </c>
      <c r="DA223" s="84">
        <f t="shared" si="171"/>
        <v>0</v>
      </c>
      <c r="DB223" t="e">
        <f t="shared" si="172"/>
        <v>#N/A</v>
      </c>
    </row>
    <row r="224" spans="1:106" ht="13.5" thickBot="1">
      <c r="A224" s="9">
        <v>2267</v>
      </c>
      <c r="B224" s="3">
        <v>1</v>
      </c>
      <c r="C224" s="3" t="s">
        <v>2775</v>
      </c>
      <c r="D224" s="3" t="s">
        <v>12</v>
      </c>
      <c r="E224" s="3" t="s">
        <v>12</v>
      </c>
      <c r="F224" s="3">
        <v>111703.43799999999</v>
      </c>
      <c r="G224" s="15">
        <v>421424.75</v>
      </c>
      <c r="H224" s="35" t="str">
        <f t="shared" si="130"/>
        <v>ja</v>
      </c>
      <c r="I224" s="155" t="s">
        <v>2402</v>
      </c>
      <c r="J224" s="20" t="s">
        <v>456</v>
      </c>
      <c r="K224" s="97">
        <v>10000</v>
      </c>
      <c r="L224" s="28">
        <f t="shared" si="6"/>
        <v>0.24</v>
      </c>
      <c r="M224" s="28">
        <f t="shared" si="136"/>
        <v>0</v>
      </c>
      <c r="N224" s="56">
        <f t="shared" si="131"/>
        <v>0</v>
      </c>
      <c r="O224" s="33">
        <f t="shared" si="137"/>
        <v>161.03415317874811</v>
      </c>
      <c r="P224" s="37">
        <f t="shared" si="132"/>
        <v>356.70050462537898</v>
      </c>
      <c r="Q224" s="9" t="s">
        <v>12</v>
      </c>
      <c r="R224" s="55" t="s">
        <v>12</v>
      </c>
      <c r="S224" s="55">
        <v>2.6869999999999998</v>
      </c>
      <c r="T224" s="55">
        <v>2.8319999999999999</v>
      </c>
      <c r="U224" s="55">
        <v>2.9910000000000001</v>
      </c>
      <c r="V224" s="3">
        <v>3.15</v>
      </c>
      <c r="W224" s="3">
        <v>3.339</v>
      </c>
      <c r="X224" s="3" t="s">
        <v>12</v>
      </c>
      <c r="Y224" s="3">
        <v>3.74</v>
      </c>
      <c r="Z224" s="15" t="s">
        <v>12</v>
      </c>
      <c r="AA224" s="10">
        <f t="shared" si="133"/>
        <v>3.339</v>
      </c>
      <c r="AB224" s="9">
        <f t="shared" si="134"/>
        <v>0.34799999999999986</v>
      </c>
      <c r="AC224" s="10">
        <f t="shared" si="135"/>
        <v>0.40100000000000025</v>
      </c>
      <c r="AD224" s="9"/>
      <c r="AE224" s="55"/>
      <c r="AF224" s="55"/>
      <c r="AG224" s="55"/>
      <c r="AH224" s="55"/>
      <c r="AI224" s="3"/>
      <c r="AJ224" s="3"/>
      <c r="AK224" s="3"/>
      <c r="AL224" s="3"/>
      <c r="AM224" s="15"/>
      <c r="AN224" s="10"/>
      <c r="AO224" s="9"/>
      <c r="AP224" s="10"/>
      <c r="AQ224" s="9"/>
      <c r="AR224" s="55"/>
      <c r="AS224" s="55"/>
      <c r="AT224" s="55"/>
      <c r="AU224" s="55"/>
      <c r="AV224" s="3"/>
      <c r="AW224" s="3"/>
      <c r="AX224" s="3"/>
      <c r="AY224" s="3"/>
      <c r="AZ224" s="15"/>
      <c r="BA224" s="10"/>
      <c r="BB224" s="9"/>
      <c r="BC224" s="10"/>
      <c r="BD224" s="9"/>
      <c r="BE224" s="3"/>
      <c r="BF224" s="15"/>
      <c r="BG224" s="15"/>
      <c r="BH224" s="9"/>
      <c r="BI224" s="10"/>
      <c r="BJ224" s="9"/>
      <c r="BK224" s="3"/>
      <c r="BL224" s="15"/>
      <c r="BM224" s="15"/>
      <c r="BN224" s="9"/>
      <c r="BO224" s="10"/>
      <c r="BP224">
        <f t="shared" si="138"/>
        <v>0</v>
      </c>
      <c r="BQ224" s="93">
        <f t="shared" si="139"/>
        <v>0</v>
      </c>
      <c r="BR224" s="93">
        <f t="shared" si="140"/>
        <v>0</v>
      </c>
      <c r="BS224" s="93" t="e">
        <f>VLOOKUP(C224,'Koppeling locatie - aslocatie'!$A$2:$C$8139,2,FALSE)</f>
        <v>#N/A</v>
      </c>
      <c r="BT224" s="93" t="e">
        <f>VLOOKUP($BS224,aslocaties_v01!$C$3:$AA$349,MATCH($K$3/10,aslocaties_v01!$C$2:$X$2),FALSE)</f>
        <v>#N/A</v>
      </c>
      <c r="BU224" s="93" t="e">
        <f>VLOOKUP(BS224,aslocaties_v01!$C$3:$AA$349,MATCH($K$3,aslocaties_v01!$C$2:$X$2),FALSE)</f>
        <v>#N/A</v>
      </c>
      <c r="BV224" s="93" t="e">
        <f>VLOOKUP(BS224,aslocaties_v01!$C$3:$AA$349,MATCH($K$3*10,aslocaties_v01!$C$2:$X$2),FALSE)</f>
        <v>#N/A</v>
      </c>
      <c r="BW224" s="93" t="e">
        <f t="shared" si="141"/>
        <v>#N/A</v>
      </c>
      <c r="BX224" s="93" t="e">
        <f t="shared" si="142"/>
        <v>#N/A</v>
      </c>
      <c r="BY224" s="94">
        <f t="shared" si="143"/>
        <v>999</v>
      </c>
      <c r="BZ224" s="94">
        <f t="shared" si="144"/>
        <v>999</v>
      </c>
      <c r="CA224" s="94" t="e">
        <f t="shared" si="145"/>
        <v>#N/A</v>
      </c>
      <c r="CB224" t="e">
        <f t="shared" si="146"/>
        <v>#N/A</v>
      </c>
      <c r="CC224" s="58" t="e">
        <f t="shared" si="147"/>
        <v>#N/A</v>
      </c>
      <c r="CD224" s="95" t="e">
        <f t="shared" si="148"/>
        <v>#N/A</v>
      </c>
      <c r="CE224" s="96" t="b">
        <f t="shared" si="149"/>
        <v>1</v>
      </c>
      <c r="CF224" t="e">
        <f t="shared" si="150"/>
        <v>#DIV/0!</v>
      </c>
      <c r="CG224" t="e">
        <f t="shared" si="151"/>
        <v>#DIV/0!</v>
      </c>
      <c r="CH224" s="84" t="b">
        <f t="shared" si="152"/>
        <v>0</v>
      </c>
      <c r="CI224" t="str">
        <f t="shared" si="153"/>
        <v/>
      </c>
      <c r="CJ224" t="e">
        <f t="shared" si="154"/>
        <v>#DIV/0!</v>
      </c>
      <c r="CK224" t="b">
        <f t="shared" si="155"/>
        <v>1</v>
      </c>
      <c r="CL224" s="84" t="e">
        <f t="shared" si="156"/>
        <v>#DIV/0!</v>
      </c>
      <c r="CM224" t="e">
        <f t="shared" si="157"/>
        <v>#DIV/0!</v>
      </c>
      <c r="CN224" t="e">
        <f t="shared" si="158"/>
        <v>#DIV/0!</v>
      </c>
      <c r="CO224" s="84">
        <f t="shared" si="159"/>
        <v>-1</v>
      </c>
      <c r="CP224" t="b">
        <f t="shared" si="160"/>
        <v>1</v>
      </c>
      <c r="CQ224" s="96" t="b">
        <f t="shared" si="161"/>
        <v>1</v>
      </c>
      <c r="CR224" t="b">
        <f t="shared" si="162"/>
        <v>1</v>
      </c>
      <c r="CS224" t="b">
        <f t="shared" si="163"/>
        <v>1</v>
      </c>
      <c r="CT224" t="b">
        <f t="shared" si="164"/>
        <v>1</v>
      </c>
      <c r="CU224" t="b">
        <f t="shared" si="165"/>
        <v>1</v>
      </c>
      <c r="CV224" s="84" t="b">
        <f t="shared" si="166"/>
        <v>1</v>
      </c>
      <c r="CW224" t="b">
        <f t="shared" si="167"/>
        <v>1</v>
      </c>
      <c r="CX224" t="b">
        <f t="shared" si="168"/>
        <v>1</v>
      </c>
      <c r="CY224" t="b">
        <f t="shared" si="169"/>
        <v>1</v>
      </c>
      <c r="CZ224" t="b">
        <f t="shared" si="170"/>
        <v>1</v>
      </c>
      <c r="DA224" s="84">
        <f t="shared" si="171"/>
        <v>0</v>
      </c>
      <c r="DB224" t="e">
        <f t="shared" si="172"/>
        <v>#N/A</v>
      </c>
    </row>
    <row r="225" spans="1:106" ht="13.5" thickBot="1">
      <c r="A225" s="9">
        <v>2268</v>
      </c>
      <c r="B225" s="3">
        <v>1</v>
      </c>
      <c r="C225" s="3" t="s">
        <v>2776</v>
      </c>
      <c r="D225" s="3" t="s">
        <v>12</v>
      </c>
      <c r="E225" s="3" t="s">
        <v>12</v>
      </c>
      <c r="F225" s="3">
        <v>111988.43799999999</v>
      </c>
      <c r="G225" s="15">
        <v>421210.25</v>
      </c>
      <c r="H225" s="35" t="str">
        <f t="shared" si="130"/>
        <v>ja</v>
      </c>
      <c r="I225" s="155" t="s">
        <v>2402</v>
      </c>
      <c r="J225" s="20" t="s">
        <v>456</v>
      </c>
      <c r="K225" s="97">
        <v>10000</v>
      </c>
      <c r="L225" s="28">
        <f t="shared" si="6"/>
        <v>0.24</v>
      </c>
      <c r="M225" s="28">
        <f t="shared" si="136"/>
        <v>0</v>
      </c>
      <c r="N225" s="56">
        <f t="shared" si="131"/>
        <v>0</v>
      </c>
      <c r="O225" s="33">
        <f t="shared" si="137"/>
        <v>356.70050462537898</v>
      </c>
      <c r="P225" s="37">
        <f t="shared" si="132"/>
        <v>86.097136915238664</v>
      </c>
      <c r="Q225" s="9" t="s">
        <v>12</v>
      </c>
      <c r="R225" s="55" t="s">
        <v>12</v>
      </c>
      <c r="S225" s="55">
        <v>2.6150000000000002</v>
      </c>
      <c r="T225" s="55">
        <v>2.7709999999999999</v>
      </c>
      <c r="U225" s="55">
        <v>2.9430000000000001</v>
      </c>
      <c r="V225" s="3">
        <v>3.109</v>
      </c>
      <c r="W225" s="3">
        <v>3.3039999999999998</v>
      </c>
      <c r="X225" s="3" t="s">
        <v>12</v>
      </c>
      <c r="Y225" s="3">
        <v>3.71</v>
      </c>
      <c r="Z225" s="15" t="s">
        <v>12</v>
      </c>
      <c r="AA225" s="10">
        <f t="shared" si="133"/>
        <v>3.3039999999999998</v>
      </c>
      <c r="AB225" s="9">
        <f t="shared" si="134"/>
        <v>0.36099999999999977</v>
      </c>
      <c r="AC225" s="10">
        <f t="shared" si="135"/>
        <v>0.40600000000000014</v>
      </c>
      <c r="AD225" s="9"/>
      <c r="AE225" s="55"/>
      <c r="AF225" s="55"/>
      <c r="AG225" s="55"/>
      <c r="AH225" s="55"/>
      <c r="AI225" s="3"/>
      <c r="AJ225" s="3"/>
      <c r="AK225" s="3"/>
      <c r="AL225" s="3"/>
      <c r="AM225" s="15"/>
      <c r="AN225" s="10"/>
      <c r="AO225" s="9"/>
      <c r="AP225" s="10"/>
      <c r="AQ225" s="9"/>
      <c r="AR225" s="55"/>
      <c r="AS225" s="55"/>
      <c r="AT225" s="55"/>
      <c r="AU225" s="55"/>
      <c r="AV225" s="3"/>
      <c r="AW225" s="3"/>
      <c r="AX225" s="3"/>
      <c r="AY225" s="3"/>
      <c r="AZ225" s="15"/>
      <c r="BA225" s="10"/>
      <c r="BB225" s="9"/>
      <c r="BC225" s="10"/>
      <c r="BD225" s="9"/>
      <c r="BE225" s="3"/>
      <c r="BF225" s="15"/>
      <c r="BG225" s="15"/>
      <c r="BH225" s="9"/>
      <c r="BI225" s="10"/>
      <c r="BJ225" s="9"/>
      <c r="BK225" s="3"/>
      <c r="BL225" s="15"/>
      <c r="BM225" s="15"/>
      <c r="BN225" s="9"/>
      <c r="BO225" s="10"/>
      <c r="BP225">
        <f t="shared" si="138"/>
        <v>0</v>
      </c>
      <c r="BQ225" s="93">
        <f t="shared" si="139"/>
        <v>0</v>
      </c>
      <c r="BR225" s="93">
        <f t="shared" si="140"/>
        <v>0</v>
      </c>
      <c r="BS225" s="93" t="e">
        <f>VLOOKUP(C225,'Koppeling locatie - aslocatie'!$A$2:$C$8139,2,FALSE)</f>
        <v>#N/A</v>
      </c>
      <c r="BT225" s="93" t="e">
        <f>VLOOKUP($BS225,aslocaties_v01!$C$3:$AA$349,MATCH($K$3/10,aslocaties_v01!$C$2:$X$2),FALSE)</f>
        <v>#N/A</v>
      </c>
      <c r="BU225" s="93" t="e">
        <f>VLOOKUP(BS225,aslocaties_v01!$C$3:$AA$349,MATCH($K$3,aslocaties_v01!$C$2:$X$2),FALSE)</f>
        <v>#N/A</v>
      </c>
      <c r="BV225" s="93" t="e">
        <f>VLOOKUP(BS225,aslocaties_v01!$C$3:$AA$349,MATCH($K$3*10,aslocaties_v01!$C$2:$X$2),FALSE)</f>
        <v>#N/A</v>
      </c>
      <c r="BW225" s="93" t="e">
        <f t="shared" si="141"/>
        <v>#N/A</v>
      </c>
      <c r="BX225" s="93" t="e">
        <f t="shared" si="142"/>
        <v>#N/A</v>
      </c>
      <c r="BY225" s="94">
        <f t="shared" si="143"/>
        <v>999</v>
      </c>
      <c r="BZ225" s="94">
        <f t="shared" si="144"/>
        <v>999</v>
      </c>
      <c r="CA225" s="94" t="e">
        <f t="shared" si="145"/>
        <v>#N/A</v>
      </c>
      <c r="CB225" t="e">
        <f t="shared" si="146"/>
        <v>#N/A</v>
      </c>
      <c r="CC225" s="58" t="e">
        <f t="shared" si="147"/>
        <v>#N/A</v>
      </c>
      <c r="CD225" s="95" t="e">
        <f t="shared" si="148"/>
        <v>#N/A</v>
      </c>
      <c r="CE225" s="96" t="b">
        <f t="shared" si="149"/>
        <v>1</v>
      </c>
      <c r="CF225" t="e">
        <f t="shared" si="150"/>
        <v>#DIV/0!</v>
      </c>
      <c r="CG225" t="e">
        <f t="shared" si="151"/>
        <v>#DIV/0!</v>
      </c>
      <c r="CH225" s="84" t="b">
        <f t="shared" si="152"/>
        <v>0</v>
      </c>
      <c r="CI225" t="str">
        <f t="shared" si="153"/>
        <v/>
      </c>
      <c r="CJ225" t="e">
        <f t="shared" si="154"/>
        <v>#DIV/0!</v>
      </c>
      <c r="CK225" t="b">
        <f t="shared" si="155"/>
        <v>1</v>
      </c>
      <c r="CL225" s="84" t="e">
        <f t="shared" si="156"/>
        <v>#DIV/0!</v>
      </c>
      <c r="CM225" t="e">
        <f t="shared" si="157"/>
        <v>#DIV/0!</v>
      </c>
      <c r="CN225" t="e">
        <f t="shared" si="158"/>
        <v>#DIV/0!</v>
      </c>
      <c r="CO225" s="84">
        <f t="shared" si="159"/>
        <v>-1</v>
      </c>
      <c r="CP225" t="b">
        <f t="shared" si="160"/>
        <v>1</v>
      </c>
      <c r="CQ225" s="96" t="b">
        <f t="shared" si="161"/>
        <v>1</v>
      </c>
      <c r="CR225" t="b">
        <f t="shared" si="162"/>
        <v>1</v>
      </c>
      <c r="CS225" t="b">
        <f t="shared" si="163"/>
        <v>1</v>
      </c>
      <c r="CT225" t="b">
        <f t="shared" si="164"/>
        <v>1</v>
      </c>
      <c r="CU225" t="b">
        <f t="shared" si="165"/>
        <v>1</v>
      </c>
      <c r="CV225" s="84" t="b">
        <f t="shared" si="166"/>
        <v>1</v>
      </c>
      <c r="CW225" t="b">
        <f t="shared" si="167"/>
        <v>1</v>
      </c>
      <c r="CX225" t="b">
        <f t="shared" si="168"/>
        <v>1</v>
      </c>
      <c r="CY225" t="b">
        <f t="shared" si="169"/>
        <v>1</v>
      </c>
      <c r="CZ225" t="b">
        <f t="shared" si="170"/>
        <v>1</v>
      </c>
      <c r="DA225" s="84">
        <f t="shared" si="171"/>
        <v>0</v>
      </c>
      <c r="DB225" t="e">
        <f t="shared" si="172"/>
        <v>#N/A</v>
      </c>
    </row>
    <row r="226" spans="1:106" ht="13.5" thickBot="1">
      <c r="A226" s="9">
        <v>2269</v>
      </c>
      <c r="B226" s="3">
        <v>1</v>
      </c>
      <c r="C226" s="3" t="s">
        <v>2777</v>
      </c>
      <c r="D226" s="3" t="s">
        <v>12</v>
      </c>
      <c r="E226" s="3" t="s">
        <v>12</v>
      </c>
      <c r="F226" s="3">
        <v>112074.531</v>
      </c>
      <c r="G226" s="15">
        <v>421209.40600000002</v>
      </c>
      <c r="H226" s="35" t="str">
        <f t="shared" si="130"/>
        <v>ja</v>
      </c>
      <c r="I226" s="155" t="s">
        <v>2402</v>
      </c>
      <c r="J226" s="20" t="s">
        <v>456</v>
      </c>
      <c r="K226" s="97">
        <v>10000</v>
      </c>
      <c r="L226" s="28">
        <f t="shared" si="6"/>
        <v>0.24</v>
      </c>
      <c r="M226" s="28">
        <f t="shared" si="136"/>
        <v>0</v>
      </c>
      <c r="N226" s="56">
        <f t="shared" si="131"/>
        <v>0</v>
      </c>
      <c r="O226" s="33">
        <f t="shared" si="137"/>
        <v>86.097136915238664</v>
      </c>
      <c r="P226" s="37">
        <f t="shared" si="132"/>
        <v>2542.3084870636735</v>
      </c>
      <c r="Q226" s="9" t="s">
        <v>12</v>
      </c>
      <c r="R226" s="55" t="s">
        <v>12</v>
      </c>
      <c r="S226" s="55">
        <v>2.6720000000000002</v>
      </c>
      <c r="T226" s="55">
        <v>2.8170000000000002</v>
      </c>
      <c r="U226" s="55">
        <v>2.98</v>
      </c>
      <c r="V226" s="3">
        <v>3.141</v>
      </c>
      <c r="W226" s="3">
        <v>3.3279999999999998</v>
      </c>
      <c r="X226" s="3" t="s">
        <v>12</v>
      </c>
      <c r="Y226" s="3">
        <v>3.7280000000000002</v>
      </c>
      <c r="Z226" s="15" t="s">
        <v>12</v>
      </c>
      <c r="AA226" s="10">
        <f t="shared" si="133"/>
        <v>3.3279999999999998</v>
      </c>
      <c r="AB226" s="9">
        <f t="shared" si="134"/>
        <v>0.34799999999999986</v>
      </c>
      <c r="AC226" s="10">
        <f t="shared" si="135"/>
        <v>0.40000000000000036</v>
      </c>
      <c r="AD226" s="9"/>
      <c r="AE226" s="55"/>
      <c r="AF226" s="55"/>
      <c r="AG226" s="55"/>
      <c r="AH226" s="55"/>
      <c r="AI226" s="3"/>
      <c r="AJ226" s="3"/>
      <c r="AK226" s="3"/>
      <c r="AL226" s="3"/>
      <c r="AM226" s="15"/>
      <c r="AN226" s="10"/>
      <c r="AO226" s="9"/>
      <c r="AP226" s="10"/>
      <c r="AQ226" s="9"/>
      <c r="AR226" s="55"/>
      <c r="AS226" s="55"/>
      <c r="AT226" s="55"/>
      <c r="AU226" s="55"/>
      <c r="AV226" s="3"/>
      <c r="AW226" s="3"/>
      <c r="AX226" s="3"/>
      <c r="AY226" s="3"/>
      <c r="AZ226" s="15"/>
      <c r="BA226" s="10"/>
      <c r="BB226" s="9"/>
      <c r="BC226" s="10"/>
      <c r="BD226" s="9"/>
      <c r="BE226" s="3"/>
      <c r="BF226" s="15"/>
      <c r="BG226" s="15"/>
      <c r="BH226" s="9"/>
      <c r="BI226" s="10"/>
      <c r="BJ226" s="9"/>
      <c r="BK226" s="3"/>
      <c r="BL226" s="15"/>
      <c r="BM226" s="15"/>
      <c r="BN226" s="9"/>
      <c r="BO226" s="10"/>
      <c r="BP226">
        <f t="shared" si="138"/>
        <v>0</v>
      </c>
      <c r="BQ226" s="93">
        <f t="shared" si="139"/>
        <v>0</v>
      </c>
      <c r="BR226" s="93">
        <f t="shared" si="140"/>
        <v>0</v>
      </c>
      <c r="BS226" s="93" t="e">
        <f>VLOOKUP(C226,'Koppeling locatie - aslocatie'!$A$2:$C$8139,2,FALSE)</f>
        <v>#N/A</v>
      </c>
      <c r="BT226" s="93" t="e">
        <f>VLOOKUP($BS226,aslocaties_v01!$C$3:$AA$349,MATCH($K$3/10,aslocaties_v01!$C$2:$X$2),FALSE)</f>
        <v>#N/A</v>
      </c>
      <c r="BU226" s="93" t="e">
        <f>VLOOKUP(BS226,aslocaties_v01!$C$3:$AA$349,MATCH($K$3,aslocaties_v01!$C$2:$X$2),FALSE)</f>
        <v>#N/A</v>
      </c>
      <c r="BV226" s="93" t="e">
        <f>VLOOKUP(BS226,aslocaties_v01!$C$3:$AA$349,MATCH($K$3*10,aslocaties_v01!$C$2:$X$2),FALSE)</f>
        <v>#N/A</v>
      </c>
      <c r="BW226" s="93" t="e">
        <f t="shared" si="141"/>
        <v>#N/A</v>
      </c>
      <c r="BX226" s="93" t="e">
        <f t="shared" si="142"/>
        <v>#N/A</v>
      </c>
      <c r="BY226" s="94">
        <f t="shared" si="143"/>
        <v>999</v>
      </c>
      <c r="BZ226" s="94">
        <f t="shared" si="144"/>
        <v>999</v>
      </c>
      <c r="CA226" s="94" t="e">
        <f t="shared" si="145"/>
        <v>#N/A</v>
      </c>
      <c r="CB226" t="e">
        <f t="shared" si="146"/>
        <v>#N/A</v>
      </c>
      <c r="CC226" s="58" t="e">
        <f t="shared" si="147"/>
        <v>#N/A</v>
      </c>
      <c r="CD226" s="95" t="e">
        <f t="shared" si="148"/>
        <v>#N/A</v>
      </c>
      <c r="CE226" s="96" t="b">
        <f t="shared" si="149"/>
        <v>1</v>
      </c>
      <c r="CF226" t="e">
        <f t="shared" si="150"/>
        <v>#DIV/0!</v>
      </c>
      <c r="CG226" t="e">
        <f t="shared" si="151"/>
        <v>#DIV/0!</v>
      </c>
      <c r="CH226" s="84" t="b">
        <f t="shared" si="152"/>
        <v>0</v>
      </c>
      <c r="CI226" t="str">
        <f t="shared" si="153"/>
        <v/>
      </c>
      <c r="CJ226" t="e">
        <f t="shared" si="154"/>
        <v>#DIV/0!</v>
      </c>
      <c r="CK226" t="b">
        <f t="shared" si="155"/>
        <v>1</v>
      </c>
      <c r="CL226" s="84" t="e">
        <f t="shared" si="156"/>
        <v>#DIV/0!</v>
      </c>
      <c r="CM226" t="e">
        <f t="shared" si="157"/>
        <v>#DIV/0!</v>
      </c>
      <c r="CN226" t="e">
        <f t="shared" si="158"/>
        <v>#DIV/0!</v>
      </c>
      <c r="CO226" s="84">
        <f t="shared" si="159"/>
        <v>-1</v>
      </c>
      <c r="CP226" t="b">
        <f t="shared" si="160"/>
        <v>1</v>
      </c>
      <c r="CQ226" s="96" t="b">
        <f t="shared" si="161"/>
        <v>1</v>
      </c>
      <c r="CR226" t="b">
        <f t="shared" si="162"/>
        <v>1</v>
      </c>
      <c r="CS226" t="b">
        <f t="shared" si="163"/>
        <v>1</v>
      </c>
      <c r="CT226" t="b">
        <f t="shared" si="164"/>
        <v>1</v>
      </c>
      <c r="CU226" t="b">
        <f t="shared" si="165"/>
        <v>1</v>
      </c>
      <c r="CV226" s="84" t="b">
        <f t="shared" si="166"/>
        <v>1</v>
      </c>
      <c r="CW226" t="b">
        <f t="shared" si="167"/>
        <v>1</v>
      </c>
      <c r="CX226" t="b">
        <f t="shared" si="168"/>
        <v>1</v>
      </c>
      <c r="CY226" t="b">
        <f t="shared" si="169"/>
        <v>1</v>
      </c>
      <c r="CZ226" t="b">
        <f t="shared" si="170"/>
        <v>1</v>
      </c>
      <c r="DA226" s="84">
        <f t="shared" si="171"/>
        <v>0</v>
      </c>
      <c r="DB226" t="e">
        <f t="shared" si="172"/>
        <v>#N/A</v>
      </c>
    </row>
    <row r="227" spans="1:106" ht="13.5" thickBot="1">
      <c r="A227" s="9">
        <v>2270</v>
      </c>
      <c r="B227" s="3">
        <v>1</v>
      </c>
      <c r="C227" s="3" t="s">
        <v>2253</v>
      </c>
      <c r="D227" s="3" t="s">
        <v>12</v>
      </c>
      <c r="E227" s="3" t="s">
        <v>12</v>
      </c>
      <c r="F227" s="3">
        <v>113750.117</v>
      </c>
      <c r="G227" s="15">
        <v>423121.40600000002</v>
      </c>
      <c r="H227" s="35" t="str">
        <f t="shared" si="130"/>
        <v>ja</v>
      </c>
      <c r="I227" s="155" t="s">
        <v>2402</v>
      </c>
      <c r="J227" s="20" t="s">
        <v>456</v>
      </c>
      <c r="K227" s="97">
        <v>10000</v>
      </c>
      <c r="L227" s="28">
        <f t="shared" si="6"/>
        <v>0.24</v>
      </c>
      <c r="M227" s="28">
        <f t="shared" si="136"/>
        <v>0</v>
      </c>
      <c r="N227" s="56">
        <f t="shared" si="131"/>
        <v>0</v>
      </c>
      <c r="O227" s="33">
        <f t="shared" si="137"/>
        <v>2542.3084870636735</v>
      </c>
      <c r="P227" s="37">
        <f t="shared" si="132"/>
        <v>860.66446949376541</v>
      </c>
      <c r="Q227" s="9" t="s">
        <v>12</v>
      </c>
      <c r="R227" s="55" t="s">
        <v>12</v>
      </c>
      <c r="S227" s="55">
        <v>2.8039999999999998</v>
      </c>
      <c r="T227" s="55">
        <v>2.97</v>
      </c>
      <c r="U227" s="55">
        <v>3.149</v>
      </c>
      <c r="V227" s="3">
        <v>3.3130000000000002</v>
      </c>
      <c r="W227" s="3">
        <v>3.5009999999999999</v>
      </c>
      <c r="X227" s="3" t="s">
        <v>12</v>
      </c>
      <c r="Y227" s="3">
        <v>3.8679999999999999</v>
      </c>
      <c r="Z227" s="15" t="s">
        <v>12</v>
      </c>
      <c r="AA227" s="10">
        <f t="shared" si="133"/>
        <v>3.5009999999999999</v>
      </c>
      <c r="AB227" s="9">
        <f t="shared" si="134"/>
        <v>0.35199999999999987</v>
      </c>
      <c r="AC227" s="10">
        <f t="shared" si="135"/>
        <v>0.36699999999999999</v>
      </c>
      <c r="AD227" s="9"/>
      <c r="AE227" s="55"/>
      <c r="AF227" s="55"/>
      <c r="AG227" s="55"/>
      <c r="AH227" s="55"/>
      <c r="AI227" s="3"/>
      <c r="AJ227" s="3"/>
      <c r="AK227" s="3"/>
      <c r="AL227" s="3"/>
      <c r="AM227" s="15"/>
      <c r="AN227" s="10"/>
      <c r="AO227" s="9"/>
      <c r="AP227" s="10"/>
      <c r="AQ227" s="9"/>
      <c r="AR227" s="55"/>
      <c r="AS227" s="55"/>
      <c r="AT227" s="55"/>
      <c r="AU227" s="55"/>
      <c r="AV227" s="3"/>
      <c r="AW227" s="3"/>
      <c r="AX227" s="3"/>
      <c r="AY227" s="3"/>
      <c r="AZ227" s="15"/>
      <c r="BA227" s="10"/>
      <c r="BB227" s="9"/>
      <c r="BC227" s="10"/>
      <c r="BD227" s="9"/>
      <c r="BE227" s="3"/>
      <c r="BF227" s="15"/>
      <c r="BG227" s="15"/>
      <c r="BH227" s="9"/>
      <c r="BI227" s="10"/>
      <c r="BJ227" s="9"/>
      <c r="BK227" s="3"/>
      <c r="BL227" s="15"/>
      <c r="BM227" s="15"/>
      <c r="BN227" s="9"/>
      <c r="BO227" s="10"/>
      <c r="BP227">
        <f t="shared" si="138"/>
        <v>0</v>
      </c>
      <c r="BQ227" s="93">
        <f t="shared" si="139"/>
        <v>0</v>
      </c>
      <c r="BR227" s="93">
        <f t="shared" si="140"/>
        <v>0</v>
      </c>
      <c r="BS227" s="93" t="e">
        <f>VLOOKUP(C227,'Koppeling locatie - aslocatie'!$A$2:$C$8139,2,FALSE)</f>
        <v>#N/A</v>
      </c>
      <c r="BT227" s="93" t="e">
        <f>VLOOKUP($BS227,aslocaties_v01!$C$3:$AA$349,MATCH($K$3/10,aslocaties_v01!$C$2:$X$2),FALSE)</f>
        <v>#N/A</v>
      </c>
      <c r="BU227" s="93" t="e">
        <f>VLOOKUP(BS227,aslocaties_v01!$C$3:$AA$349,MATCH($K$3,aslocaties_v01!$C$2:$X$2),FALSE)</f>
        <v>#N/A</v>
      </c>
      <c r="BV227" s="93" t="e">
        <f>VLOOKUP(BS227,aslocaties_v01!$C$3:$AA$349,MATCH($K$3*10,aslocaties_v01!$C$2:$X$2),FALSE)</f>
        <v>#N/A</v>
      </c>
      <c r="BW227" s="93" t="e">
        <f t="shared" si="141"/>
        <v>#N/A</v>
      </c>
      <c r="BX227" s="93" t="e">
        <f t="shared" si="142"/>
        <v>#N/A</v>
      </c>
      <c r="BY227" s="94">
        <f t="shared" si="143"/>
        <v>999</v>
      </c>
      <c r="BZ227" s="94">
        <f t="shared" si="144"/>
        <v>999</v>
      </c>
      <c r="CA227" s="94" t="e">
        <f t="shared" si="145"/>
        <v>#N/A</v>
      </c>
      <c r="CB227" t="e">
        <f t="shared" si="146"/>
        <v>#N/A</v>
      </c>
      <c r="CC227" s="58" t="e">
        <f t="shared" si="147"/>
        <v>#N/A</v>
      </c>
      <c r="CD227" s="95" t="e">
        <f t="shared" si="148"/>
        <v>#N/A</v>
      </c>
      <c r="CE227" s="96" t="b">
        <f t="shared" si="149"/>
        <v>1</v>
      </c>
      <c r="CF227" t="e">
        <f t="shared" si="150"/>
        <v>#DIV/0!</v>
      </c>
      <c r="CG227" t="e">
        <f t="shared" si="151"/>
        <v>#DIV/0!</v>
      </c>
      <c r="CH227" s="84" t="b">
        <f t="shared" si="152"/>
        <v>0</v>
      </c>
      <c r="CI227" t="str">
        <f t="shared" si="153"/>
        <v/>
      </c>
      <c r="CJ227" t="e">
        <f t="shared" si="154"/>
        <v>#DIV/0!</v>
      </c>
      <c r="CK227" t="b">
        <f t="shared" si="155"/>
        <v>1</v>
      </c>
      <c r="CL227" s="84" t="e">
        <f t="shared" si="156"/>
        <v>#DIV/0!</v>
      </c>
      <c r="CM227" t="e">
        <f t="shared" si="157"/>
        <v>#DIV/0!</v>
      </c>
      <c r="CN227" t="e">
        <f t="shared" si="158"/>
        <v>#DIV/0!</v>
      </c>
      <c r="CO227" s="84">
        <f t="shared" si="159"/>
        <v>-1</v>
      </c>
      <c r="CP227" t="b">
        <f t="shared" si="160"/>
        <v>1</v>
      </c>
      <c r="CQ227" s="96" t="b">
        <f t="shared" si="161"/>
        <v>1</v>
      </c>
      <c r="CR227" t="b">
        <f t="shared" si="162"/>
        <v>1</v>
      </c>
      <c r="CS227" t="b">
        <f t="shared" si="163"/>
        <v>1</v>
      </c>
      <c r="CT227" t="b">
        <f t="shared" si="164"/>
        <v>1</v>
      </c>
      <c r="CU227" t="b">
        <f t="shared" si="165"/>
        <v>1</v>
      </c>
      <c r="CV227" s="84" t="b">
        <f t="shared" si="166"/>
        <v>1</v>
      </c>
      <c r="CW227" t="b">
        <f t="shared" si="167"/>
        <v>1</v>
      </c>
      <c r="CX227" t="b">
        <f t="shared" si="168"/>
        <v>1</v>
      </c>
      <c r="CY227" t="b">
        <f t="shared" si="169"/>
        <v>1</v>
      </c>
      <c r="CZ227" t="b">
        <f t="shared" si="170"/>
        <v>1</v>
      </c>
      <c r="DA227" s="84">
        <f t="shared" si="171"/>
        <v>0</v>
      </c>
      <c r="DB227" t="e">
        <f t="shared" si="172"/>
        <v>#N/A</v>
      </c>
    </row>
    <row r="228" spans="1:106" ht="13.5" thickBot="1">
      <c r="A228" s="9">
        <v>2271</v>
      </c>
      <c r="B228" s="3">
        <v>1</v>
      </c>
      <c r="C228" s="3" t="s">
        <v>2778</v>
      </c>
      <c r="D228" s="3" t="s">
        <v>12</v>
      </c>
      <c r="E228" s="3" t="s">
        <v>12</v>
      </c>
      <c r="F228" s="3">
        <v>112957.31200000001</v>
      </c>
      <c r="G228" s="15">
        <v>422786.43800000002</v>
      </c>
      <c r="H228" s="35" t="str">
        <f t="shared" si="130"/>
        <v>ja</v>
      </c>
      <c r="I228" s="155" t="s">
        <v>2402</v>
      </c>
      <c r="J228" s="20" t="s">
        <v>456</v>
      </c>
      <c r="K228" s="97">
        <v>10000</v>
      </c>
      <c r="L228" s="28">
        <f t="shared" si="6"/>
        <v>0.24</v>
      </c>
      <c r="M228" s="28">
        <f t="shared" si="136"/>
        <v>0</v>
      </c>
      <c r="N228" s="56">
        <f t="shared" si="131"/>
        <v>0</v>
      </c>
      <c r="O228" s="33">
        <f t="shared" si="137"/>
        <v>860.66446949376541</v>
      </c>
      <c r="P228" s="37">
        <f t="shared" si="132"/>
        <v>84.163052511185242</v>
      </c>
      <c r="Q228" s="9" t="s">
        <v>12</v>
      </c>
      <c r="R228" s="55" t="s">
        <v>12</v>
      </c>
      <c r="S228" s="55">
        <v>2.77</v>
      </c>
      <c r="T228" s="55">
        <v>2.931</v>
      </c>
      <c r="U228" s="55">
        <v>3.1080000000000001</v>
      </c>
      <c r="V228" s="3">
        <v>3.274</v>
      </c>
      <c r="W228" s="3">
        <v>3.4620000000000002</v>
      </c>
      <c r="X228" s="3" t="s">
        <v>12</v>
      </c>
      <c r="Y228" s="3">
        <v>3.8340000000000001</v>
      </c>
      <c r="Z228" s="15" t="s">
        <v>12</v>
      </c>
      <c r="AA228" s="10">
        <f t="shared" si="133"/>
        <v>3.4620000000000002</v>
      </c>
      <c r="AB228" s="9">
        <f t="shared" si="134"/>
        <v>0.35400000000000009</v>
      </c>
      <c r="AC228" s="10">
        <f t="shared" si="135"/>
        <v>0.37199999999999989</v>
      </c>
      <c r="AD228" s="9"/>
      <c r="AE228" s="55"/>
      <c r="AF228" s="55"/>
      <c r="AG228" s="55"/>
      <c r="AH228" s="55"/>
      <c r="AI228" s="3"/>
      <c r="AJ228" s="3"/>
      <c r="AK228" s="3"/>
      <c r="AL228" s="3"/>
      <c r="AM228" s="15"/>
      <c r="AN228" s="10"/>
      <c r="AO228" s="9"/>
      <c r="AP228" s="10"/>
      <c r="AQ228" s="9"/>
      <c r="AR228" s="55"/>
      <c r="AS228" s="55"/>
      <c r="AT228" s="55"/>
      <c r="AU228" s="55"/>
      <c r="AV228" s="3"/>
      <c r="AW228" s="3"/>
      <c r="AX228" s="3"/>
      <c r="AY228" s="3"/>
      <c r="AZ228" s="15"/>
      <c r="BA228" s="10"/>
      <c r="BB228" s="9"/>
      <c r="BC228" s="10"/>
      <c r="BD228" s="9"/>
      <c r="BE228" s="3"/>
      <c r="BF228" s="15"/>
      <c r="BG228" s="15"/>
      <c r="BH228" s="9"/>
      <c r="BI228" s="10"/>
      <c r="BJ228" s="9"/>
      <c r="BK228" s="3"/>
      <c r="BL228" s="15"/>
      <c r="BM228" s="15"/>
      <c r="BN228" s="9"/>
      <c r="BO228" s="10"/>
      <c r="BP228">
        <f t="shared" si="138"/>
        <v>0</v>
      </c>
      <c r="BQ228" s="93">
        <f t="shared" si="139"/>
        <v>0</v>
      </c>
      <c r="BR228" s="93">
        <f t="shared" si="140"/>
        <v>0</v>
      </c>
      <c r="BS228" s="93" t="e">
        <f>VLOOKUP(C228,'Koppeling locatie - aslocatie'!$A$2:$C$8139,2,FALSE)</f>
        <v>#N/A</v>
      </c>
      <c r="BT228" s="93" t="e">
        <f>VLOOKUP($BS228,aslocaties_v01!$C$3:$AA$349,MATCH($K$3/10,aslocaties_v01!$C$2:$X$2),FALSE)</f>
        <v>#N/A</v>
      </c>
      <c r="BU228" s="93" t="e">
        <f>VLOOKUP(BS228,aslocaties_v01!$C$3:$AA$349,MATCH($K$3,aslocaties_v01!$C$2:$X$2),FALSE)</f>
        <v>#N/A</v>
      </c>
      <c r="BV228" s="93" t="e">
        <f>VLOOKUP(BS228,aslocaties_v01!$C$3:$AA$349,MATCH($K$3*10,aslocaties_v01!$C$2:$X$2),FALSE)</f>
        <v>#N/A</v>
      </c>
      <c r="BW228" s="93" t="e">
        <f t="shared" si="141"/>
        <v>#N/A</v>
      </c>
      <c r="BX228" s="93" t="e">
        <f t="shared" si="142"/>
        <v>#N/A</v>
      </c>
      <c r="BY228" s="94">
        <f t="shared" si="143"/>
        <v>999</v>
      </c>
      <c r="BZ228" s="94">
        <f t="shared" si="144"/>
        <v>999</v>
      </c>
      <c r="CA228" s="94" t="e">
        <f t="shared" si="145"/>
        <v>#N/A</v>
      </c>
      <c r="CB228" t="e">
        <f t="shared" si="146"/>
        <v>#N/A</v>
      </c>
      <c r="CC228" s="58" t="e">
        <f t="shared" si="147"/>
        <v>#N/A</v>
      </c>
      <c r="CD228" s="95" t="e">
        <f t="shared" si="148"/>
        <v>#N/A</v>
      </c>
      <c r="CE228" s="96" t="b">
        <f t="shared" si="149"/>
        <v>1</v>
      </c>
      <c r="CF228" t="e">
        <f t="shared" si="150"/>
        <v>#DIV/0!</v>
      </c>
      <c r="CG228" t="e">
        <f t="shared" si="151"/>
        <v>#DIV/0!</v>
      </c>
      <c r="CH228" s="84" t="b">
        <f t="shared" si="152"/>
        <v>0</v>
      </c>
      <c r="CI228" t="str">
        <f t="shared" si="153"/>
        <v/>
      </c>
      <c r="CJ228" t="e">
        <f t="shared" si="154"/>
        <v>#DIV/0!</v>
      </c>
      <c r="CK228" t="b">
        <f t="shared" si="155"/>
        <v>1</v>
      </c>
      <c r="CL228" s="84" t="e">
        <f t="shared" si="156"/>
        <v>#DIV/0!</v>
      </c>
      <c r="CM228" t="e">
        <f t="shared" si="157"/>
        <v>#DIV/0!</v>
      </c>
      <c r="CN228" t="e">
        <f t="shared" si="158"/>
        <v>#DIV/0!</v>
      </c>
      <c r="CO228" s="84">
        <f t="shared" si="159"/>
        <v>-1</v>
      </c>
      <c r="CP228" t="b">
        <f t="shared" si="160"/>
        <v>1</v>
      </c>
      <c r="CQ228" s="96" t="b">
        <f t="shared" si="161"/>
        <v>1</v>
      </c>
      <c r="CR228" t="b">
        <f t="shared" si="162"/>
        <v>1</v>
      </c>
      <c r="CS228" t="b">
        <f t="shared" si="163"/>
        <v>1</v>
      </c>
      <c r="CT228" t="b">
        <f t="shared" si="164"/>
        <v>1</v>
      </c>
      <c r="CU228" t="b">
        <f t="shared" si="165"/>
        <v>1</v>
      </c>
      <c r="CV228" s="84" t="b">
        <f t="shared" si="166"/>
        <v>1</v>
      </c>
      <c r="CW228" t="b">
        <f t="shared" si="167"/>
        <v>1</v>
      </c>
      <c r="CX228" t="b">
        <f t="shared" si="168"/>
        <v>1</v>
      </c>
      <c r="CY228" t="b">
        <f t="shared" si="169"/>
        <v>1</v>
      </c>
      <c r="CZ228" t="b">
        <f t="shared" si="170"/>
        <v>1</v>
      </c>
      <c r="DA228" s="84">
        <f t="shared" si="171"/>
        <v>0</v>
      </c>
      <c r="DB228" t="e">
        <f t="shared" si="172"/>
        <v>#N/A</v>
      </c>
    </row>
    <row r="229" spans="1:106" ht="13.5" thickBot="1">
      <c r="A229" s="9">
        <v>2272</v>
      </c>
      <c r="B229" s="3">
        <v>1</v>
      </c>
      <c r="C229" s="3" t="s">
        <v>2779</v>
      </c>
      <c r="D229" s="3" t="s">
        <v>12</v>
      </c>
      <c r="E229" s="3" t="s">
        <v>12</v>
      </c>
      <c r="F229" s="3">
        <v>112874.82</v>
      </c>
      <c r="G229" s="15">
        <v>422769.75</v>
      </c>
      <c r="H229" s="35" t="str">
        <f t="shared" si="130"/>
        <v>ja</v>
      </c>
      <c r="I229" s="155" t="s">
        <v>2402</v>
      </c>
      <c r="J229" s="20" t="s">
        <v>456</v>
      </c>
      <c r="K229" s="97">
        <v>10000</v>
      </c>
      <c r="L229" s="28">
        <f t="shared" si="6"/>
        <v>0.24</v>
      </c>
      <c r="M229" s="28">
        <f t="shared" si="136"/>
        <v>0</v>
      </c>
      <c r="N229" s="56">
        <f t="shared" si="131"/>
        <v>0</v>
      </c>
      <c r="O229" s="33">
        <f t="shared" si="137"/>
        <v>84.163052511185242</v>
      </c>
      <c r="P229" s="37">
        <f t="shared" si="132"/>
        <v>830.09234075491872</v>
      </c>
      <c r="Q229" s="9" t="s">
        <v>12</v>
      </c>
      <c r="R229" s="55" t="s">
        <v>12</v>
      </c>
      <c r="S229" s="55">
        <v>2.7610000000000001</v>
      </c>
      <c r="T229" s="55">
        <v>2.9209999999999998</v>
      </c>
      <c r="U229" s="55">
        <v>3.097</v>
      </c>
      <c r="V229" s="3">
        <v>3.262</v>
      </c>
      <c r="W229" s="3">
        <v>3.4510000000000001</v>
      </c>
      <c r="X229" s="3" t="s">
        <v>12</v>
      </c>
      <c r="Y229" s="3">
        <v>3.8239999999999998</v>
      </c>
      <c r="Z229" s="15" t="s">
        <v>12</v>
      </c>
      <c r="AA229" s="10">
        <f t="shared" si="133"/>
        <v>3.4510000000000001</v>
      </c>
      <c r="AB229" s="9">
        <f t="shared" si="134"/>
        <v>0.35400000000000009</v>
      </c>
      <c r="AC229" s="10">
        <f t="shared" si="135"/>
        <v>0.37299999999999978</v>
      </c>
      <c r="AD229" s="9"/>
      <c r="AE229" s="55"/>
      <c r="AF229" s="55"/>
      <c r="AG229" s="55"/>
      <c r="AH229" s="55"/>
      <c r="AI229" s="3"/>
      <c r="AJ229" s="3"/>
      <c r="AK229" s="3"/>
      <c r="AL229" s="3"/>
      <c r="AM229" s="15"/>
      <c r="AN229" s="10"/>
      <c r="AO229" s="9"/>
      <c r="AP229" s="10"/>
      <c r="AQ229" s="9"/>
      <c r="AR229" s="55"/>
      <c r="AS229" s="55"/>
      <c r="AT229" s="55"/>
      <c r="AU229" s="55"/>
      <c r="AV229" s="3"/>
      <c r="AW229" s="3"/>
      <c r="AX229" s="3"/>
      <c r="AY229" s="3"/>
      <c r="AZ229" s="15"/>
      <c r="BA229" s="10"/>
      <c r="BB229" s="9"/>
      <c r="BC229" s="10"/>
      <c r="BD229" s="9"/>
      <c r="BE229" s="3"/>
      <c r="BF229" s="15"/>
      <c r="BG229" s="15"/>
      <c r="BH229" s="9"/>
      <c r="BI229" s="10"/>
      <c r="BJ229" s="9"/>
      <c r="BK229" s="3"/>
      <c r="BL229" s="15"/>
      <c r="BM229" s="15"/>
      <c r="BN229" s="9"/>
      <c r="BO229" s="10"/>
      <c r="BP229">
        <f t="shared" si="138"/>
        <v>0</v>
      </c>
      <c r="BQ229" s="93">
        <f t="shared" si="139"/>
        <v>0</v>
      </c>
      <c r="BR229" s="93">
        <f t="shared" si="140"/>
        <v>0</v>
      </c>
      <c r="BS229" s="93" t="e">
        <f>VLOOKUP(C229,'Koppeling locatie - aslocatie'!$A$2:$C$8139,2,FALSE)</f>
        <v>#N/A</v>
      </c>
      <c r="BT229" s="93" t="e">
        <f>VLOOKUP($BS229,aslocaties_v01!$C$3:$AA$349,MATCH($K$3/10,aslocaties_v01!$C$2:$X$2),FALSE)</f>
        <v>#N/A</v>
      </c>
      <c r="BU229" s="93" t="e">
        <f>VLOOKUP(BS229,aslocaties_v01!$C$3:$AA$349,MATCH($K$3,aslocaties_v01!$C$2:$X$2),FALSE)</f>
        <v>#N/A</v>
      </c>
      <c r="BV229" s="93" t="e">
        <f>VLOOKUP(BS229,aslocaties_v01!$C$3:$AA$349,MATCH($K$3*10,aslocaties_v01!$C$2:$X$2),FALSE)</f>
        <v>#N/A</v>
      </c>
      <c r="BW229" s="93" t="e">
        <f t="shared" si="141"/>
        <v>#N/A</v>
      </c>
      <c r="BX229" s="93" t="e">
        <f t="shared" si="142"/>
        <v>#N/A</v>
      </c>
      <c r="BY229" s="94">
        <f t="shared" si="143"/>
        <v>999</v>
      </c>
      <c r="BZ229" s="94">
        <f t="shared" si="144"/>
        <v>999</v>
      </c>
      <c r="CA229" s="94" t="e">
        <f t="shared" si="145"/>
        <v>#N/A</v>
      </c>
      <c r="CB229" t="e">
        <f t="shared" si="146"/>
        <v>#N/A</v>
      </c>
      <c r="CC229" s="58" t="e">
        <f t="shared" si="147"/>
        <v>#N/A</v>
      </c>
      <c r="CD229" s="95" t="e">
        <f t="shared" si="148"/>
        <v>#N/A</v>
      </c>
      <c r="CE229" s="96" t="b">
        <f t="shared" si="149"/>
        <v>1</v>
      </c>
      <c r="CF229" t="e">
        <f t="shared" si="150"/>
        <v>#DIV/0!</v>
      </c>
      <c r="CG229" t="e">
        <f t="shared" si="151"/>
        <v>#DIV/0!</v>
      </c>
      <c r="CH229" s="84" t="b">
        <f t="shared" si="152"/>
        <v>0</v>
      </c>
      <c r="CI229" t="str">
        <f t="shared" si="153"/>
        <v/>
      </c>
      <c r="CJ229" t="e">
        <f t="shared" si="154"/>
        <v>#DIV/0!</v>
      </c>
      <c r="CK229" t="b">
        <f t="shared" si="155"/>
        <v>1</v>
      </c>
      <c r="CL229" s="84" t="e">
        <f t="shared" si="156"/>
        <v>#DIV/0!</v>
      </c>
      <c r="CM229" t="e">
        <f t="shared" si="157"/>
        <v>#DIV/0!</v>
      </c>
      <c r="CN229" t="e">
        <f t="shared" si="158"/>
        <v>#DIV/0!</v>
      </c>
      <c r="CO229" s="84">
        <f t="shared" si="159"/>
        <v>-1</v>
      </c>
      <c r="CP229" t="b">
        <f t="shared" si="160"/>
        <v>1</v>
      </c>
      <c r="CQ229" s="96" t="b">
        <f t="shared" si="161"/>
        <v>1</v>
      </c>
      <c r="CR229" t="b">
        <f t="shared" si="162"/>
        <v>1</v>
      </c>
      <c r="CS229" t="b">
        <f t="shared" si="163"/>
        <v>1</v>
      </c>
      <c r="CT229" t="b">
        <f t="shared" si="164"/>
        <v>1</v>
      </c>
      <c r="CU229" t="b">
        <f t="shared" si="165"/>
        <v>1</v>
      </c>
      <c r="CV229" s="84" t="b">
        <f t="shared" si="166"/>
        <v>1</v>
      </c>
      <c r="CW229" t="b">
        <f t="shared" si="167"/>
        <v>1</v>
      </c>
      <c r="CX229" t="b">
        <f t="shared" si="168"/>
        <v>1</v>
      </c>
      <c r="CY229" t="b">
        <f t="shared" si="169"/>
        <v>1</v>
      </c>
      <c r="CZ229" t="b">
        <f t="shared" si="170"/>
        <v>1</v>
      </c>
      <c r="DA229" s="84">
        <f t="shared" si="171"/>
        <v>0</v>
      </c>
      <c r="DB229" t="e">
        <f t="shared" si="172"/>
        <v>#N/A</v>
      </c>
    </row>
    <row r="230" spans="1:106" ht="13.5" thickBot="1">
      <c r="A230" s="9">
        <v>2273</v>
      </c>
      <c r="B230" s="3">
        <v>1</v>
      </c>
      <c r="C230" s="3" t="s">
        <v>2780</v>
      </c>
      <c r="D230" s="3" t="s">
        <v>12</v>
      </c>
      <c r="E230" s="3" t="s">
        <v>12</v>
      </c>
      <c r="F230" s="3">
        <v>113635.164</v>
      </c>
      <c r="G230" s="15">
        <v>423102.81199999998</v>
      </c>
      <c r="H230" s="35" t="str">
        <f t="shared" si="130"/>
        <v>ja</v>
      </c>
      <c r="I230" s="155" t="s">
        <v>2402</v>
      </c>
      <c r="J230" s="20" t="s">
        <v>456</v>
      </c>
      <c r="K230" s="97">
        <v>10000</v>
      </c>
      <c r="L230" s="28">
        <f t="shared" si="6"/>
        <v>0.24</v>
      </c>
      <c r="M230" s="28">
        <f t="shared" si="136"/>
        <v>0</v>
      </c>
      <c r="N230" s="56">
        <f t="shared" si="131"/>
        <v>0</v>
      </c>
      <c r="O230" s="33">
        <f t="shared" si="137"/>
        <v>830.09234075491872</v>
      </c>
      <c r="P230" s="37">
        <f t="shared" si="132"/>
        <v>6340.3271372439476</v>
      </c>
      <c r="Q230" s="9" t="s">
        <v>12</v>
      </c>
      <c r="R230" s="55" t="s">
        <v>12</v>
      </c>
      <c r="S230" s="55">
        <v>2.7919999999999998</v>
      </c>
      <c r="T230" s="55">
        <v>2.956</v>
      </c>
      <c r="U230" s="55">
        <v>3.1339999999999999</v>
      </c>
      <c r="V230" s="3">
        <v>3.2989999999999999</v>
      </c>
      <c r="W230" s="3">
        <v>3.4870000000000001</v>
      </c>
      <c r="X230" s="3" t="s">
        <v>12</v>
      </c>
      <c r="Y230" s="3">
        <v>3.855</v>
      </c>
      <c r="Z230" s="15" t="s">
        <v>12</v>
      </c>
      <c r="AA230" s="10">
        <f t="shared" si="133"/>
        <v>3.4870000000000001</v>
      </c>
      <c r="AB230" s="9">
        <f t="shared" si="134"/>
        <v>0.3530000000000002</v>
      </c>
      <c r="AC230" s="10">
        <f t="shared" si="135"/>
        <v>0.36799999999999988</v>
      </c>
      <c r="AD230" s="9"/>
      <c r="AE230" s="55"/>
      <c r="AF230" s="55"/>
      <c r="AG230" s="55"/>
      <c r="AH230" s="55"/>
      <c r="AI230" s="3"/>
      <c r="AJ230" s="3"/>
      <c r="AK230" s="3"/>
      <c r="AL230" s="3"/>
      <c r="AM230" s="15"/>
      <c r="AN230" s="10"/>
      <c r="AO230" s="9"/>
      <c r="AP230" s="10"/>
      <c r="AQ230" s="9"/>
      <c r="AR230" s="55"/>
      <c r="AS230" s="55"/>
      <c r="AT230" s="55"/>
      <c r="AU230" s="55"/>
      <c r="AV230" s="3"/>
      <c r="AW230" s="3"/>
      <c r="AX230" s="3"/>
      <c r="AY230" s="3"/>
      <c r="AZ230" s="15"/>
      <c r="BA230" s="10"/>
      <c r="BB230" s="9"/>
      <c r="BC230" s="10"/>
      <c r="BD230" s="9"/>
      <c r="BE230" s="3"/>
      <c r="BF230" s="15"/>
      <c r="BG230" s="15"/>
      <c r="BH230" s="9"/>
      <c r="BI230" s="10"/>
      <c r="BJ230" s="9"/>
      <c r="BK230" s="3"/>
      <c r="BL230" s="15"/>
      <c r="BM230" s="15"/>
      <c r="BN230" s="9"/>
      <c r="BO230" s="10"/>
      <c r="BP230">
        <f t="shared" si="138"/>
        <v>0</v>
      </c>
      <c r="BQ230" s="93">
        <f t="shared" si="139"/>
        <v>0</v>
      </c>
      <c r="BR230" s="93">
        <f t="shared" si="140"/>
        <v>0</v>
      </c>
      <c r="BS230" s="93" t="e">
        <f>VLOOKUP(C230,'Koppeling locatie - aslocatie'!$A$2:$C$8139,2,FALSE)</f>
        <v>#N/A</v>
      </c>
      <c r="BT230" s="93" t="e">
        <f>VLOOKUP($BS230,aslocaties_v01!$C$3:$AA$349,MATCH($K$3/10,aslocaties_v01!$C$2:$X$2),FALSE)</f>
        <v>#N/A</v>
      </c>
      <c r="BU230" s="93" t="e">
        <f>VLOOKUP(BS230,aslocaties_v01!$C$3:$AA$349,MATCH($K$3,aslocaties_v01!$C$2:$X$2),FALSE)</f>
        <v>#N/A</v>
      </c>
      <c r="BV230" s="93" t="e">
        <f>VLOOKUP(BS230,aslocaties_v01!$C$3:$AA$349,MATCH($K$3*10,aslocaties_v01!$C$2:$X$2),FALSE)</f>
        <v>#N/A</v>
      </c>
      <c r="BW230" s="93" t="e">
        <f t="shared" si="141"/>
        <v>#N/A</v>
      </c>
      <c r="BX230" s="93" t="e">
        <f t="shared" si="142"/>
        <v>#N/A</v>
      </c>
      <c r="BY230" s="94">
        <f t="shared" si="143"/>
        <v>999</v>
      </c>
      <c r="BZ230" s="94">
        <f t="shared" si="144"/>
        <v>999</v>
      </c>
      <c r="CA230" s="94" t="e">
        <f t="shared" si="145"/>
        <v>#N/A</v>
      </c>
      <c r="CB230" t="e">
        <f t="shared" si="146"/>
        <v>#N/A</v>
      </c>
      <c r="CC230" s="58" t="e">
        <f t="shared" si="147"/>
        <v>#N/A</v>
      </c>
      <c r="CD230" s="95" t="e">
        <f t="shared" si="148"/>
        <v>#N/A</v>
      </c>
      <c r="CE230" s="96" t="b">
        <f t="shared" si="149"/>
        <v>1</v>
      </c>
      <c r="CF230" t="e">
        <f t="shared" si="150"/>
        <v>#DIV/0!</v>
      </c>
      <c r="CG230" t="e">
        <f t="shared" si="151"/>
        <v>#DIV/0!</v>
      </c>
      <c r="CH230" s="84" t="b">
        <f t="shared" si="152"/>
        <v>0</v>
      </c>
      <c r="CI230" t="str">
        <f t="shared" si="153"/>
        <v/>
      </c>
      <c r="CJ230" t="e">
        <f t="shared" si="154"/>
        <v>#DIV/0!</v>
      </c>
      <c r="CK230" t="b">
        <f t="shared" si="155"/>
        <v>1</v>
      </c>
      <c r="CL230" s="84" t="e">
        <f t="shared" si="156"/>
        <v>#DIV/0!</v>
      </c>
      <c r="CM230" t="e">
        <f t="shared" si="157"/>
        <v>#DIV/0!</v>
      </c>
      <c r="CN230" t="e">
        <f t="shared" si="158"/>
        <v>#DIV/0!</v>
      </c>
      <c r="CO230" s="84">
        <f t="shared" si="159"/>
        <v>-1</v>
      </c>
      <c r="CP230" t="b">
        <f t="shared" si="160"/>
        <v>1</v>
      </c>
      <c r="CQ230" s="96" t="b">
        <f t="shared" si="161"/>
        <v>1</v>
      </c>
      <c r="CR230" t="b">
        <f t="shared" si="162"/>
        <v>1</v>
      </c>
      <c r="CS230" t="b">
        <f t="shared" si="163"/>
        <v>1</v>
      </c>
      <c r="CT230" t="b">
        <f t="shared" si="164"/>
        <v>1</v>
      </c>
      <c r="CU230" t="b">
        <f t="shared" si="165"/>
        <v>1</v>
      </c>
      <c r="CV230" s="84" t="b">
        <f t="shared" si="166"/>
        <v>1</v>
      </c>
      <c r="CW230" t="b">
        <f t="shared" si="167"/>
        <v>1</v>
      </c>
      <c r="CX230" t="b">
        <f t="shared" si="168"/>
        <v>1</v>
      </c>
      <c r="CY230" t="b">
        <f t="shared" si="169"/>
        <v>1</v>
      </c>
      <c r="CZ230" t="b">
        <f t="shared" si="170"/>
        <v>1</v>
      </c>
      <c r="DA230" s="84">
        <f t="shared" si="171"/>
        <v>0</v>
      </c>
      <c r="DB230" t="e">
        <f t="shared" si="172"/>
        <v>#N/A</v>
      </c>
    </row>
    <row r="231" spans="1:106" ht="13.5" thickBot="1">
      <c r="A231" s="9">
        <v>2274</v>
      </c>
      <c r="B231" s="3">
        <v>1</v>
      </c>
      <c r="C231" s="3" t="s">
        <v>2781</v>
      </c>
      <c r="D231" s="3" t="s">
        <v>12</v>
      </c>
      <c r="E231" s="3" t="s">
        <v>12</v>
      </c>
      <c r="F231" s="3">
        <v>119764.07799999999</v>
      </c>
      <c r="G231" s="15">
        <v>424726.43800000002</v>
      </c>
      <c r="H231" s="35" t="str">
        <f t="shared" si="130"/>
        <v>ja</v>
      </c>
      <c r="I231" s="155" t="s">
        <v>2402</v>
      </c>
      <c r="J231" s="20" t="s">
        <v>456</v>
      </c>
      <c r="K231" s="97">
        <v>10000</v>
      </c>
      <c r="L231" s="28">
        <f t="shared" si="6"/>
        <v>0.24</v>
      </c>
      <c r="M231" s="28">
        <f t="shared" si="136"/>
        <v>0</v>
      </c>
      <c r="N231" s="56">
        <f t="shared" si="131"/>
        <v>0</v>
      </c>
      <c r="O231" s="33">
        <f t="shared" si="137"/>
        <v>6340.3271372439476</v>
      </c>
      <c r="P231" s="37">
        <f t="shared" si="132"/>
        <v>81.671769663730757</v>
      </c>
      <c r="Q231" s="9" t="s">
        <v>12</v>
      </c>
      <c r="R231" s="55" t="s">
        <v>12</v>
      </c>
      <c r="S231" s="55">
        <v>3.2629999999999999</v>
      </c>
      <c r="T231" s="55">
        <v>3.476</v>
      </c>
      <c r="U231" s="55">
        <v>3.6749999999999998</v>
      </c>
      <c r="V231" s="3">
        <v>3.8359999999999999</v>
      </c>
      <c r="W231" s="3">
        <v>4.01</v>
      </c>
      <c r="X231" s="3" t="s">
        <v>12</v>
      </c>
      <c r="Y231" s="3">
        <v>4.3390000000000004</v>
      </c>
      <c r="Z231" s="15" t="s">
        <v>12</v>
      </c>
      <c r="AA231" s="10">
        <f t="shared" si="133"/>
        <v>4.01</v>
      </c>
      <c r="AB231" s="9">
        <f t="shared" si="134"/>
        <v>0.33499999999999996</v>
      </c>
      <c r="AC231" s="10">
        <f t="shared" si="135"/>
        <v>0.32900000000000063</v>
      </c>
      <c r="AD231" s="9"/>
      <c r="AE231" s="55"/>
      <c r="AF231" s="55"/>
      <c r="AG231" s="55"/>
      <c r="AH231" s="55"/>
      <c r="AI231" s="3"/>
      <c r="AJ231" s="3"/>
      <c r="AK231" s="3"/>
      <c r="AL231" s="3"/>
      <c r="AM231" s="15"/>
      <c r="AN231" s="10"/>
      <c r="AO231" s="9"/>
      <c r="AP231" s="10"/>
      <c r="AQ231" s="9"/>
      <c r="AR231" s="55"/>
      <c r="AS231" s="55"/>
      <c r="AT231" s="55"/>
      <c r="AU231" s="55"/>
      <c r="AV231" s="3"/>
      <c r="AW231" s="3"/>
      <c r="AX231" s="3"/>
      <c r="AY231" s="3"/>
      <c r="AZ231" s="15"/>
      <c r="BA231" s="10"/>
      <c r="BB231" s="9"/>
      <c r="BC231" s="10"/>
      <c r="BD231" s="9"/>
      <c r="BE231" s="3"/>
      <c r="BF231" s="15"/>
      <c r="BG231" s="15"/>
      <c r="BH231" s="9"/>
      <c r="BI231" s="10"/>
      <c r="BJ231" s="9"/>
      <c r="BK231" s="3"/>
      <c r="BL231" s="15"/>
      <c r="BM231" s="15"/>
      <c r="BN231" s="9"/>
      <c r="BO231" s="10"/>
      <c r="BP231">
        <f t="shared" si="138"/>
        <v>0</v>
      </c>
      <c r="BQ231" s="93">
        <f t="shared" si="139"/>
        <v>0</v>
      </c>
      <c r="BR231" s="93">
        <f t="shared" si="140"/>
        <v>0</v>
      </c>
      <c r="BS231" s="93" t="e">
        <f>VLOOKUP(C231,'Koppeling locatie - aslocatie'!$A$2:$C$8139,2,FALSE)</f>
        <v>#N/A</v>
      </c>
      <c r="BT231" s="93" t="e">
        <f>VLOOKUP($BS231,aslocaties_v01!$C$3:$AA$349,MATCH($K$3/10,aslocaties_v01!$C$2:$X$2),FALSE)</f>
        <v>#N/A</v>
      </c>
      <c r="BU231" s="93" t="e">
        <f>VLOOKUP(BS231,aslocaties_v01!$C$3:$AA$349,MATCH($K$3,aslocaties_v01!$C$2:$X$2),FALSE)</f>
        <v>#N/A</v>
      </c>
      <c r="BV231" s="93" t="e">
        <f>VLOOKUP(BS231,aslocaties_v01!$C$3:$AA$349,MATCH($K$3*10,aslocaties_v01!$C$2:$X$2),FALSE)</f>
        <v>#N/A</v>
      </c>
      <c r="BW231" s="93" t="e">
        <f t="shared" si="141"/>
        <v>#N/A</v>
      </c>
      <c r="BX231" s="93" t="e">
        <f t="shared" si="142"/>
        <v>#N/A</v>
      </c>
      <c r="BY231" s="94">
        <f t="shared" si="143"/>
        <v>999</v>
      </c>
      <c r="BZ231" s="94">
        <f t="shared" si="144"/>
        <v>999</v>
      </c>
      <c r="CA231" s="94" t="e">
        <f t="shared" si="145"/>
        <v>#N/A</v>
      </c>
      <c r="CB231" t="e">
        <f t="shared" si="146"/>
        <v>#N/A</v>
      </c>
      <c r="CC231" s="58" t="e">
        <f t="shared" si="147"/>
        <v>#N/A</v>
      </c>
      <c r="CD231" s="95" t="e">
        <f t="shared" si="148"/>
        <v>#N/A</v>
      </c>
      <c r="CE231" s="96" t="b">
        <f t="shared" si="149"/>
        <v>1</v>
      </c>
      <c r="CF231" t="e">
        <f t="shared" si="150"/>
        <v>#DIV/0!</v>
      </c>
      <c r="CG231" t="e">
        <f t="shared" si="151"/>
        <v>#DIV/0!</v>
      </c>
      <c r="CH231" s="84" t="b">
        <f t="shared" si="152"/>
        <v>0</v>
      </c>
      <c r="CI231" t="str">
        <f t="shared" si="153"/>
        <v/>
      </c>
      <c r="CJ231" t="e">
        <f t="shared" si="154"/>
        <v>#DIV/0!</v>
      </c>
      <c r="CK231" t="b">
        <f t="shared" si="155"/>
        <v>1</v>
      </c>
      <c r="CL231" s="84" t="e">
        <f t="shared" si="156"/>
        <v>#DIV/0!</v>
      </c>
      <c r="CM231" t="e">
        <f t="shared" si="157"/>
        <v>#DIV/0!</v>
      </c>
      <c r="CN231" t="e">
        <f t="shared" si="158"/>
        <v>#DIV/0!</v>
      </c>
      <c r="CO231" s="84">
        <f t="shared" si="159"/>
        <v>-1</v>
      </c>
      <c r="CP231" t="b">
        <f t="shared" si="160"/>
        <v>1</v>
      </c>
      <c r="CQ231" s="96" t="b">
        <f t="shared" si="161"/>
        <v>1</v>
      </c>
      <c r="CR231" t="b">
        <f t="shared" si="162"/>
        <v>1</v>
      </c>
      <c r="CS231" t="b">
        <f t="shared" si="163"/>
        <v>1</v>
      </c>
      <c r="CT231" t="b">
        <f t="shared" si="164"/>
        <v>1</v>
      </c>
      <c r="CU231" t="b">
        <f t="shared" si="165"/>
        <v>1</v>
      </c>
      <c r="CV231" s="84" t="b">
        <f t="shared" si="166"/>
        <v>1</v>
      </c>
      <c r="CW231" t="b">
        <f t="shared" si="167"/>
        <v>1</v>
      </c>
      <c r="CX231" t="b">
        <f t="shared" si="168"/>
        <v>1</v>
      </c>
      <c r="CY231" t="b">
        <f t="shared" si="169"/>
        <v>1</v>
      </c>
      <c r="CZ231" t="b">
        <f t="shared" si="170"/>
        <v>1</v>
      </c>
      <c r="DA231" s="84">
        <f t="shared" si="171"/>
        <v>0</v>
      </c>
      <c r="DB231" t="e">
        <f t="shared" si="172"/>
        <v>#N/A</v>
      </c>
    </row>
    <row r="232" spans="1:106" ht="13.5" thickBot="1">
      <c r="A232" s="9">
        <v>2275</v>
      </c>
      <c r="B232" s="3">
        <v>1</v>
      </c>
      <c r="C232" s="3" t="s">
        <v>2782</v>
      </c>
      <c r="D232" s="3" t="s">
        <v>12</v>
      </c>
      <c r="E232" s="3" t="s">
        <v>12</v>
      </c>
      <c r="F232" s="3">
        <v>119713.5</v>
      </c>
      <c r="G232" s="15">
        <v>424662.31199999998</v>
      </c>
      <c r="H232" s="35" t="str">
        <f t="shared" si="130"/>
        <v>ja</v>
      </c>
      <c r="I232" s="155" t="s">
        <v>2402</v>
      </c>
      <c r="J232" s="20" t="s">
        <v>456</v>
      </c>
      <c r="K232" s="97">
        <v>10000</v>
      </c>
      <c r="L232" s="28">
        <f t="shared" si="6"/>
        <v>0.24</v>
      </c>
      <c r="M232" s="28">
        <f t="shared" si="136"/>
        <v>0</v>
      </c>
      <c r="N232" s="56">
        <f t="shared" si="131"/>
        <v>0</v>
      </c>
      <c r="O232" s="33">
        <f t="shared" si="137"/>
        <v>81.671769663730757</v>
      </c>
      <c r="P232" s="37">
        <f t="shared" si="132"/>
        <v>105.8858252741901</v>
      </c>
      <c r="Q232" s="9" t="s">
        <v>12</v>
      </c>
      <c r="R232" s="55" t="s">
        <v>12</v>
      </c>
      <c r="S232" s="55">
        <v>3.2349999999999999</v>
      </c>
      <c r="T232" s="55">
        <v>3.4489999999999998</v>
      </c>
      <c r="U232" s="55">
        <v>3.6549999999999998</v>
      </c>
      <c r="V232" s="3">
        <v>3.8220000000000001</v>
      </c>
      <c r="W232" s="3">
        <v>4</v>
      </c>
      <c r="X232" s="3" t="s">
        <v>12</v>
      </c>
      <c r="Y232" s="3">
        <v>4.3310000000000004</v>
      </c>
      <c r="Z232" s="15" t="s">
        <v>12</v>
      </c>
      <c r="AA232" s="10">
        <f t="shared" si="133"/>
        <v>4</v>
      </c>
      <c r="AB232" s="9">
        <f t="shared" si="134"/>
        <v>0.3450000000000002</v>
      </c>
      <c r="AC232" s="10">
        <f t="shared" si="135"/>
        <v>0.33100000000000041</v>
      </c>
      <c r="AD232" s="9"/>
      <c r="AE232" s="55"/>
      <c r="AF232" s="55"/>
      <c r="AG232" s="55"/>
      <c r="AH232" s="55"/>
      <c r="AI232" s="3"/>
      <c r="AJ232" s="3"/>
      <c r="AK232" s="3"/>
      <c r="AL232" s="3"/>
      <c r="AM232" s="15"/>
      <c r="AN232" s="10"/>
      <c r="AO232" s="9"/>
      <c r="AP232" s="10"/>
      <c r="AQ232" s="9"/>
      <c r="AR232" s="55"/>
      <c r="AS232" s="55"/>
      <c r="AT232" s="55"/>
      <c r="AU232" s="55"/>
      <c r="AV232" s="3"/>
      <c r="AW232" s="3"/>
      <c r="AX232" s="3"/>
      <c r="AY232" s="3"/>
      <c r="AZ232" s="15"/>
      <c r="BA232" s="10"/>
      <c r="BB232" s="9"/>
      <c r="BC232" s="10"/>
      <c r="BD232" s="9"/>
      <c r="BE232" s="3"/>
      <c r="BF232" s="15"/>
      <c r="BG232" s="15"/>
      <c r="BH232" s="9"/>
      <c r="BI232" s="10"/>
      <c r="BJ232" s="9"/>
      <c r="BK232" s="3"/>
      <c r="BL232" s="15"/>
      <c r="BM232" s="15"/>
      <c r="BN232" s="9"/>
      <c r="BO232" s="10"/>
      <c r="BP232">
        <f t="shared" si="138"/>
        <v>0</v>
      </c>
      <c r="BQ232" s="93">
        <f t="shared" si="139"/>
        <v>0</v>
      </c>
      <c r="BR232" s="93">
        <f t="shared" si="140"/>
        <v>0</v>
      </c>
      <c r="BS232" s="93" t="e">
        <f>VLOOKUP(C232,'Koppeling locatie - aslocatie'!$A$2:$C$8139,2,FALSE)</f>
        <v>#N/A</v>
      </c>
      <c r="BT232" s="93" t="e">
        <f>VLOOKUP($BS232,aslocaties_v01!$C$3:$AA$349,MATCH($K$3/10,aslocaties_v01!$C$2:$X$2),FALSE)</f>
        <v>#N/A</v>
      </c>
      <c r="BU232" s="93" t="e">
        <f>VLOOKUP(BS232,aslocaties_v01!$C$3:$AA$349,MATCH($K$3,aslocaties_v01!$C$2:$X$2),FALSE)</f>
        <v>#N/A</v>
      </c>
      <c r="BV232" s="93" t="e">
        <f>VLOOKUP(BS232,aslocaties_v01!$C$3:$AA$349,MATCH($K$3*10,aslocaties_v01!$C$2:$X$2),FALSE)</f>
        <v>#N/A</v>
      </c>
      <c r="BW232" s="93" t="e">
        <f t="shared" si="141"/>
        <v>#N/A</v>
      </c>
      <c r="BX232" s="93" t="e">
        <f t="shared" si="142"/>
        <v>#N/A</v>
      </c>
      <c r="BY232" s="94">
        <f t="shared" si="143"/>
        <v>999</v>
      </c>
      <c r="BZ232" s="94">
        <f t="shared" si="144"/>
        <v>999</v>
      </c>
      <c r="CA232" s="94" t="e">
        <f t="shared" si="145"/>
        <v>#N/A</v>
      </c>
      <c r="CB232" t="e">
        <f t="shared" si="146"/>
        <v>#N/A</v>
      </c>
      <c r="CC232" s="58" t="e">
        <f t="shared" si="147"/>
        <v>#N/A</v>
      </c>
      <c r="CD232" s="95" t="e">
        <f t="shared" si="148"/>
        <v>#N/A</v>
      </c>
      <c r="CE232" s="96" t="b">
        <f t="shared" si="149"/>
        <v>1</v>
      </c>
      <c r="CF232" t="e">
        <f t="shared" si="150"/>
        <v>#DIV/0!</v>
      </c>
      <c r="CG232" t="e">
        <f t="shared" si="151"/>
        <v>#DIV/0!</v>
      </c>
      <c r="CH232" s="84" t="b">
        <f t="shared" si="152"/>
        <v>0</v>
      </c>
      <c r="CI232" t="str">
        <f t="shared" si="153"/>
        <v/>
      </c>
      <c r="CJ232" t="e">
        <f t="shared" si="154"/>
        <v>#DIV/0!</v>
      </c>
      <c r="CK232" t="b">
        <f t="shared" si="155"/>
        <v>1</v>
      </c>
      <c r="CL232" s="84" t="e">
        <f t="shared" si="156"/>
        <v>#DIV/0!</v>
      </c>
      <c r="CM232" t="e">
        <f t="shared" si="157"/>
        <v>#DIV/0!</v>
      </c>
      <c r="CN232" t="e">
        <f t="shared" si="158"/>
        <v>#DIV/0!</v>
      </c>
      <c r="CO232" s="84">
        <f t="shared" si="159"/>
        <v>-1</v>
      </c>
      <c r="CP232" t="b">
        <f t="shared" si="160"/>
        <v>1</v>
      </c>
      <c r="CQ232" s="96" t="b">
        <f t="shared" si="161"/>
        <v>1</v>
      </c>
      <c r="CR232" t="b">
        <f t="shared" si="162"/>
        <v>1</v>
      </c>
      <c r="CS232" t="b">
        <f t="shared" si="163"/>
        <v>1</v>
      </c>
      <c r="CT232" t="b">
        <f t="shared" si="164"/>
        <v>1</v>
      </c>
      <c r="CU232" t="b">
        <f t="shared" si="165"/>
        <v>1</v>
      </c>
      <c r="CV232" s="84" t="b">
        <f t="shared" si="166"/>
        <v>1</v>
      </c>
      <c r="CW232" t="b">
        <f t="shared" si="167"/>
        <v>1</v>
      </c>
      <c r="CX232" t="b">
        <f t="shared" si="168"/>
        <v>1</v>
      </c>
      <c r="CY232" t="b">
        <f t="shared" si="169"/>
        <v>1</v>
      </c>
      <c r="CZ232" t="b">
        <f t="shared" si="170"/>
        <v>1</v>
      </c>
      <c r="DA232" s="84">
        <f t="shared" si="171"/>
        <v>0</v>
      </c>
      <c r="DB232" t="e">
        <f t="shared" si="172"/>
        <v>#N/A</v>
      </c>
    </row>
    <row r="233" spans="1:106" ht="13.5" thickBot="1">
      <c r="A233" s="9">
        <v>2276</v>
      </c>
      <c r="B233" s="3">
        <v>1</v>
      </c>
      <c r="C233" s="3" t="s">
        <v>2245</v>
      </c>
      <c r="D233" s="3" t="s">
        <v>12</v>
      </c>
      <c r="E233" s="3" t="s">
        <v>12</v>
      </c>
      <c r="F233" s="3">
        <v>119662.30499999999</v>
      </c>
      <c r="G233" s="15">
        <v>424569.625</v>
      </c>
      <c r="H233" s="35" t="str">
        <f t="shared" si="130"/>
        <v>ja</v>
      </c>
      <c r="I233" s="155" t="s">
        <v>2402</v>
      </c>
      <c r="J233" s="20" t="s">
        <v>456</v>
      </c>
      <c r="K233" s="97">
        <v>10000</v>
      </c>
      <c r="L233" s="28">
        <f t="shared" si="6"/>
        <v>0.24</v>
      </c>
      <c r="M233" s="28">
        <f t="shared" si="136"/>
        <v>0</v>
      </c>
      <c r="N233" s="56">
        <f t="shared" si="131"/>
        <v>0</v>
      </c>
      <c r="O233" s="33">
        <f t="shared" si="137"/>
        <v>105.8858252741901</v>
      </c>
      <c r="P233" s="37">
        <f t="shared" si="132"/>
        <v>6322.9240496808843</v>
      </c>
      <c r="Q233" s="9" t="s">
        <v>12</v>
      </c>
      <c r="R233" s="55" t="s">
        <v>12</v>
      </c>
      <c r="S233" s="55">
        <v>3.1779999999999999</v>
      </c>
      <c r="T233" s="55">
        <v>3.3740000000000001</v>
      </c>
      <c r="U233" s="55">
        <v>3.5710000000000002</v>
      </c>
      <c r="V233" s="3">
        <v>3.7450000000000001</v>
      </c>
      <c r="W233" s="3">
        <v>3.9359999999999999</v>
      </c>
      <c r="X233" s="3" t="s">
        <v>12</v>
      </c>
      <c r="Y233" s="3">
        <v>4.2889999999999997</v>
      </c>
      <c r="Z233" s="15" t="s">
        <v>12</v>
      </c>
      <c r="AA233" s="10">
        <f t="shared" si="133"/>
        <v>3.9359999999999999</v>
      </c>
      <c r="AB233" s="9">
        <f t="shared" si="134"/>
        <v>0.36499999999999977</v>
      </c>
      <c r="AC233" s="10">
        <f t="shared" si="135"/>
        <v>0.35299999999999976</v>
      </c>
      <c r="AD233" s="9"/>
      <c r="AE233" s="55"/>
      <c r="AF233" s="55"/>
      <c r="AG233" s="55"/>
      <c r="AH233" s="55"/>
      <c r="AI233" s="3"/>
      <c r="AJ233" s="3"/>
      <c r="AK233" s="3"/>
      <c r="AL233" s="3"/>
      <c r="AM233" s="15"/>
      <c r="AN233" s="10"/>
      <c r="AO233" s="9"/>
      <c r="AP233" s="10"/>
      <c r="AQ233" s="9"/>
      <c r="AR233" s="55"/>
      <c r="AS233" s="55"/>
      <c r="AT233" s="55"/>
      <c r="AU233" s="55"/>
      <c r="AV233" s="3"/>
      <c r="AW233" s="3"/>
      <c r="AX233" s="3"/>
      <c r="AY233" s="3"/>
      <c r="AZ233" s="15"/>
      <c r="BA233" s="10"/>
      <c r="BB233" s="9"/>
      <c r="BC233" s="10"/>
      <c r="BD233" s="9"/>
      <c r="BE233" s="3"/>
      <c r="BF233" s="15"/>
      <c r="BG233" s="15"/>
      <c r="BH233" s="9"/>
      <c r="BI233" s="10"/>
      <c r="BJ233" s="9"/>
      <c r="BK233" s="3"/>
      <c r="BL233" s="15"/>
      <c r="BM233" s="15"/>
      <c r="BN233" s="9"/>
      <c r="BO233" s="10"/>
      <c r="BP233">
        <f t="shared" si="138"/>
        <v>0</v>
      </c>
      <c r="BQ233" s="93">
        <f t="shared" si="139"/>
        <v>0</v>
      </c>
      <c r="BR233" s="93">
        <f t="shared" si="140"/>
        <v>0</v>
      </c>
      <c r="BS233" s="93" t="e">
        <f>VLOOKUP(C233,'Koppeling locatie - aslocatie'!$A$2:$C$8139,2,FALSE)</f>
        <v>#N/A</v>
      </c>
      <c r="BT233" s="93" t="e">
        <f>VLOOKUP($BS233,aslocaties_v01!$C$3:$AA$349,MATCH($K$3/10,aslocaties_v01!$C$2:$X$2),FALSE)</f>
        <v>#N/A</v>
      </c>
      <c r="BU233" s="93" t="e">
        <f>VLOOKUP(BS233,aslocaties_v01!$C$3:$AA$349,MATCH($K$3,aslocaties_v01!$C$2:$X$2),FALSE)</f>
        <v>#N/A</v>
      </c>
      <c r="BV233" s="93" t="e">
        <f>VLOOKUP(BS233,aslocaties_v01!$C$3:$AA$349,MATCH($K$3*10,aslocaties_v01!$C$2:$X$2),FALSE)</f>
        <v>#N/A</v>
      </c>
      <c r="BW233" s="93" t="e">
        <f t="shared" si="141"/>
        <v>#N/A</v>
      </c>
      <c r="BX233" s="93" t="e">
        <f t="shared" si="142"/>
        <v>#N/A</v>
      </c>
      <c r="BY233" s="94">
        <f t="shared" si="143"/>
        <v>999</v>
      </c>
      <c r="BZ233" s="94">
        <f t="shared" si="144"/>
        <v>999</v>
      </c>
      <c r="CA233" s="94" t="e">
        <f t="shared" si="145"/>
        <v>#N/A</v>
      </c>
      <c r="CB233" t="e">
        <f t="shared" si="146"/>
        <v>#N/A</v>
      </c>
      <c r="CC233" s="58" t="e">
        <f t="shared" si="147"/>
        <v>#N/A</v>
      </c>
      <c r="CD233" s="95" t="e">
        <f t="shared" si="148"/>
        <v>#N/A</v>
      </c>
      <c r="CE233" s="96" t="b">
        <f t="shared" si="149"/>
        <v>1</v>
      </c>
      <c r="CF233" t="e">
        <f t="shared" si="150"/>
        <v>#DIV/0!</v>
      </c>
      <c r="CG233" t="e">
        <f t="shared" si="151"/>
        <v>#DIV/0!</v>
      </c>
      <c r="CH233" s="84" t="b">
        <f t="shared" si="152"/>
        <v>0</v>
      </c>
      <c r="CI233" t="str">
        <f t="shared" si="153"/>
        <v/>
      </c>
      <c r="CJ233" t="e">
        <f t="shared" si="154"/>
        <v>#DIV/0!</v>
      </c>
      <c r="CK233" t="b">
        <f t="shared" si="155"/>
        <v>1</v>
      </c>
      <c r="CL233" s="84" t="e">
        <f t="shared" si="156"/>
        <v>#DIV/0!</v>
      </c>
      <c r="CM233" t="e">
        <f t="shared" si="157"/>
        <v>#DIV/0!</v>
      </c>
      <c r="CN233" t="e">
        <f t="shared" si="158"/>
        <v>#DIV/0!</v>
      </c>
      <c r="CO233" s="84">
        <f t="shared" si="159"/>
        <v>-1</v>
      </c>
      <c r="CP233" t="b">
        <f t="shared" si="160"/>
        <v>1</v>
      </c>
      <c r="CQ233" s="96" t="b">
        <f t="shared" si="161"/>
        <v>1</v>
      </c>
      <c r="CR233" t="b">
        <f t="shared" si="162"/>
        <v>1</v>
      </c>
      <c r="CS233" t="b">
        <f t="shared" si="163"/>
        <v>1</v>
      </c>
      <c r="CT233" t="b">
        <f t="shared" si="164"/>
        <v>1</v>
      </c>
      <c r="CU233" t="b">
        <f t="shared" si="165"/>
        <v>1</v>
      </c>
      <c r="CV233" s="84" t="b">
        <f t="shared" si="166"/>
        <v>1</v>
      </c>
      <c r="CW233" t="b">
        <f t="shared" si="167"/>
        <v>1</v>
      </c>
      <c r="CX233" t="b">
        <f t="shared" si="168"/>
        <v>1</v>
      </c>
      <c r="CY233" t="b">
        <f t="shared" si="169"/>
        <v>1</v>
      </c>
      <c r="CZ233" t="b">
        <f t="shared" si="170"/>
        <v>1</v>
      </c>
      <c r="DA233" s="84">
        <f t="shared" si="171"/>
        <v>0</v>
      </c>
      <c r="DB233" t="e">
        <f t="shared" si="172"/>
        <v>#N/A</v>
      </c>
    </row>
    <row r="234" spans="1:106" ht="13.5" thickBot="1">
      <c r="A234" s="9">
        <v>2277</v>
      </c>
      <c r="B234" s="3">
        <v>1</v>
      </c>
      <c r="C234" s="3" t="s">
        <v>2783</v>
      </c>
      <c r="D234" s="3" t="s">
        <v>12</v>
      </c>
      <c r="E234" s="3" t="s">
        <v>12</v>
      </c>
      <c r="F234" s="3">
        <v>113516.79700000001</v>
      </c>
      <c r="G234" s="15">
        <v>423082.31199999998</v>
      </c>
      <c r="H234" s="35" t="str">
        <f t="shared" si="130"/>
        <v>ja</v>
      </c>
      <c r="I234" s="155" t="s">
        <v>2402</v>
      </c>
      <c r="J234" s="20" t="s">
        <v>456</v>
      </c>
      <c r="K234" s="97">
        <v>10000</v>
      </c>
      <c r="L234" s="28">
        <f t="shared" si="6"/>
        <v>0.24</v>
      </c>
      <c r="M234" s="28">
        <f t="shared" si="136"/>
        <v>0</v>
      </c>
      <c r="N234" s="56">
        <f t="shared" si="131"/>
        <v>0</v>
      </c>
      <c r="O234" s="33">
        <f t="shared" si="137"/>
        <v>6322.9240496808843</v>
      </c>
      <c r="P234" s="37">
        <f t="shared" si="132"/>
        <v>100.29285474047215</v>
      </c>
      <c r="Q234" s="9" t="s">
        <v>12</v>
      </c>
      <c r="R234" s="55" t="s">
        <v>12</v>
      </c>
      <c r="S234" s="55">
        <v>2.786</v>
      </c>
      <c r="T234" s="55">
        <v>2.9489999999999998</v>
      </c>
      <c r="U234" s="55">
        <v>3.1259999999999999</v>
      </c>
      <c r="V234" s="3">
        <v>3.2909999999999999</v>
      </c>
      <c r="W234" s="3">
        <v>3.48</v>
      </c>
      <c r="X234" s="3" t="s">
        <v>12</v>
      </c>
      <c r="Y234" s="3">
        <v>3.8479999999999999</v>
      </c>
      <c r="Z234" s="15" t="s">
        <v>12</v>
      </c>
      <c r="AA234" s="10">
        <f t="shared" si="133"/>
        <v>3.48</v>
      </c>
      <c r="AB234" s="9">
        <f t="shared" si="134"/>
        <v>0.35400000000000009</v>
      </c>
      <c r="AC234" s="10">
        <f t="shared" si="135"/>
        <v>0.36799999999999988</v>
      </c>
      <c r="AD234" s="9"/>
      <c r="AE234" s="55"/>
      <c r="AF234" s="55"/>
      <c r="AG234" s="55"/>
      <c r="AH234" s="55"/>
      <c r="AI234" s="3"/>
      <c r="AJ234" s="3"/>
      <c r="AK234" s="3"/>
      <c r="AL234" s="3"/>
      <c r="AM234" s="15"/>
      <c r="AN234" s="10"/>
      <c r="AO234" s="9"/>
      <c r="AP234" s="10"/>
      <c r="AQ234" s="9"/>
      <c r="AR234" s="55"/>
      <c r="AS234" s="55"/>
      <c r="AT234" s="55"/>
      <c r="AU234" s="55"/>
      <c r="AV234" s="3"/>
      <c r="AW234" s="3"/>
      <c r="AX234" s="3"/>
      <c r="AY234" s="3"/>
      <c r="AZ234" s="15"/>
      <c r="BA234" s="10"/>
      <c r="BB234" s="9"/>
      <c r="BC234" s="10"/>
      <c r="BD234" s="9"/>
      <c r="BE234" s="3"/>
      <c r="BF234" s="15"/>
      <c r="BG234" s="15"/>
      <c r="BH234" s="9"/>
      <c r="BI234" s="10"/>
      <c r="BJ234" s="9"/>
      <c r="BK234" s="3"/>
      <c r="BL234" s="15"/>
      <c r="BM234" s="15"/>
      <c r="BN234" s="9"/>
      <c r="BO234" s="10"/>
      <c r="BP234">
        <f t="shared" si="138"/>
        <v>0</v>
      </c>
      <c r="BQ234" s="93">
        <f t="shared" si="139"/>
        <v>0</v>
      </c>
      <c r="BR234" s="93">
        <f t="shared" si="140"/>
        <v>0</v>
      </c>
      <c r="BS234" s="93" t="e">
        <f>VLOOKUP(C234,'Koppeling locatie - aslocatie'!$A$2:$C$8139,2,FALSE)</f>
        <v>#N/A</v>
      </c>
      <c r="BT234" s="93" t="e">
        <f>VLOOKUP($BS234,aslocaties_v01!$C$3:$AA$349,MATCH($K$3/10,aslocaties_v01!$C$2:$X$2),FALSE)</f>
        <v>#N/A</v>
      </c>
      <c r="BU234" s="93" t="e">
        <f>VLOOKUP(BS234,aslocaties_v01!$C$3:$AA$349,MATCH($K$3,aslocaties_v01!$C$2:$X$2),FALSE)</f>
        <v>#N/A</v>
      </c>
      <c r="BV234" s="93" t="e">
        <f>VLOOKUP(BS234,aslocaties_v01!$C$3:$AA$349,MATCH($K$3*10,aslocaties_v01!$C$2:$X$2),FALSE)</f>
        <v>#N/A</v>
      </c>
      <c r="BW234" s="93" t="e">
        <f t="shared" si="141"/>
        <v>#N/A</v>
      </c>
      <c r="BX234" s="93" t="e">
        <f t="shared" si="142"/>
        <v>#N/A</v>
      </c>
      <c r="BY234" s="94">
        <f t="shared" si="143"/>
        <v>999</v>
      </c>
      <c r="BZ234" s="94">
        <f t="shared" si="144"/>
        <v>999</v>
      </c>
      <c r="CA234" s="94" t="e">
        <f t="shared" si="145"/>
        <v>#N/A</v>
      </c>
      <c r="CB234" t="e">
        <f t="shared" si="146"/>
        <v>#N/A</v>
      </c>
      <c r="CC234" s="58" t="e">
        <f t="shared" si="147"/>
        <v>#N/A</v>
      </c>
      <c r="CD234" s="95" t="e">
        <f t="shared" si="148"/>
        <v>#N/A</v>
      </c>
      <c r="CE234" s="96" t="b">
        <f t="shared" si="149"/>
        <v>1</v>
      </c>
      <c r="CF234" t="e">
        <f t="shared" si="150"/>
        <v>#DIV/0!</v>
      </c>
      <c r="CG234" t="e">
        <f t="shared" si="151"/>
        <v>#DIV/0!</v>
      </c>
      <c r="CH234" s="84" t="b">
        <f t="shared" si="152"/>
        <v>0</v>
      </c>
      <c r="CI234" t="str">
        <f t="shared" si="153"/>
        <v/>
      </c>
      <c r="CJ234" t="e">
        <f t="shared" si="154"/>
        <v>#DIV/0!</v>
      </c>
      <c r="CK234" t="b">
        <f t="shared" si="155"/>
        <v>1</v>
      </c>
      <c r="CL234" s="84" t="e">
        <f t="shared" si="156"/>
        <v>#DIV/0!</v>
      </c>
      <c r="CM234" t="e">
        <f t="shared" si="157"/>
        <v>#DIV/0!</v>
      </c>
      <c r="CN234" t="e">
        <f t="shared" si="158"/>
        <v>#DIV/0!</v>
      </c>
      <c r="CO234" s="84">
        <f t="shared" si="159"/>
        <v>-1</v>
      </c>
      <c r="CP234" t="b">
        <f t="shared" si="160"/>
        <v>1</v>
      </c>
      <c r="CQ234" s="96" t="b">
        <f t="shared" si="161"/>
        <v>1</v>
      </c>
      <c r="CR234" t="b">
        <f t="shared" si="162"/>
        <v>1</v>
      </c>
      <c r="CS234" t="b">
        <f t="shared" si="163"/>
        <v>1</v>
      </c>
      <c r="CT234" t="b">
        <f t="shared" si="164"/>
        <v>1</v>
      </c>
      <c r="CU234" t="b">
        <f t="shared" si="165"/>
        <v>1</v>
      </c>
      <c r="CV234" s="84" t="b">
        <f t="shared" si="166"/>
        <v>1</v>
      </c>
      <c r="CW234" t="b">
        <f t="shared" si="167"/>
        <v>1</v>
      </c>
      <c r="CX234" t="b">
        <f t="shared" si="168"/>
        <v>1</v>
      </c>
      <c r="CY234" t="b">
        <f t="shared" si="169"/>
        <v>1</v>
      </c>
      <c r="CZ234" t="b">
        <f t="shared" si="170"/>
        <v>1</v>
      </c>
      <c r="DA234" s="84">
        <f t="shared" si="171"/>
        <v>0</v>
      </c>
      <c r="DB234" t="e">
        <f t="shared" si="172"/>
        <v>#N/A</v>
      </c>
    </row>
    <row r="235" spans="1:106" ht="13.5" thickBot="1">
      <c r="A235" s="9">
        <v>2278</v>
      </c>
      <c r="B235" s="3">
        <v>1</v>
      </c>
      <c r="C235" s="3" t="s">
        <v>2254</v>
      </c>
      <c r="D235" s="3" t="s">
        <v>12</v>
      </c>
      <c r="E235" s="3" t="s">
        <v>12</v>
      </c>
      <c r="F235" s="3">
        <v>113447.891</v>
      </c>
      <c r="G235" s="15">
        <v>423009.43800000002</v>
      </c>
      <c r="H235" s="35" t="str">
        <f t="shared" si="130"/>
        <v>ja</v>
      </c>
      <c r="I235" s="155" t="s">
        <v>2402</v>
      </c>
      <c r="J235" s="20" t="s">
        <v>456</v>
      </c>
      <c r="K235" s="97">
        <v>10000</v>
      </c>
      <c r="L235" s="28">
        <f t="shared" si="6"/>
        <v>0.24</v>
      </c>
      <c r="M235" s="28">
        <f t="shared" si="136"/>
        <v>0</v>
      </c>
      <c r="N235" s="56">
        <f t="shared" si="131"/>
        <v>0</v>
      </c>
      <c r="O235" s="33">
        <f t="shared" si="137"/>
        <v>100.29285474047215</v>
      </c>
      <c r="P235" s="37">
        <f t="shared" si="132"/>
        <v>80.622499768989442</v>
      </c>
      <c r="Q235" s="9" t="s">
        <v>12</v>
      </c>
      <c r="R235" s="55" t="s">
        <v>12</v>
      </c>
      <c r="S235" s="55">
        <v>2.778</v>
      </c>
      <c r="T235" s="55">
        <v>2.94</v>
      </c>
      <c r="U235" s="55">
        <v>3.117</v>
      </c>
      <c r="V235" s="3">
        <v>3.282</v>
      </c>
      <c r="W235" s="3">
        <v>3.4710000000000001</v>
      </c>
      <c r="X235" s="3" t="s">
        <v>12</v>
      </c>
      <c r="Y235" s="3">
        <v>3.8410000000000002</v>
      </c>
      <c r="Z235" s="15" t="s">
        <v>12</v>
      </c>
      <c r="AA235" s="10">
        <f t="shared" si="133"/>
        <v>3.4710000000000001</v>
      </c>
      <c r="AB235" s="9">
        <f t="shared" si="134"/>
        <v>0.35400000000000009</v>
      </c>
      <c r="AC235" s="10">
        <f t="shared" si="135"/>
        <v>0.37000000000000011</v>
      </c>
      <c r="AD235" s="9"/>
      <c r="AE235" s="55"/>
      <c r="AF235" s="55"/>
      <c r="AG235" s="55"/>
      <c r="AH235" s="55"/>
      <c r="AI235" s="3"/>
      <c r="AJ235" s="3"/>
      <c r="AK235" s="3"/>
      <c r="AL235" s="3"/>
      <c r="AM235" s="15"/>
      <c r="AN235" s="10"/>
      <c r="AO235" s="9"/>
      <c r="AP235" s="10"/>
      <c r="AQ235" s="9"/>
      <c r="AR235" s="55"/>
      <c r="AS235" s="55"/>
      <c r="AT235" s="55"/>
      <c r="AU235" s="55"/>
      <c r="AV235" s="3"/>
      <c r="AW235" s="3"/>
      <c r="AX235" s="3"/>
      <c r="AY235" s="3"/>
      <c r="AZ235" s="15"/>
      <c r="BA235" s="10"/>
      <c r="BB235" s="9"/>
      <c r="BC235" s="10"/>
      <c r="BD235" s="9"/>
      <c r="BE235" s="3"/>
      <c r="BF235" s="15"/>
      <c r="BG235" s="15"/>
      <c r="BH235" s="9"/>
      <c r="BI235" s="10"/>
      <c r="BJ235" s="9"/>
      <c r="BK235" s="3"/>
      <c r="BL235" s="15"/>
      <c r="BM235" s="15"/>
      <c r="BN235" s="9"/>
      <c r="BO235" s="10"/>
      <c r="BP235">
        <f t="shared" si="138"/>
        <v>0</v>
      </c>
      <c r="BQ235" s="93">
        <f t="shared" si="139"/>
        <v>0</v>
      </c>
      <c r="BR235" s="93">
        <f t="shared" si="140"/>
        <v>0</v>
      </c>
      <c r="BS235" s="93" t="e">
        <f>VLOOKUP(C235,'Koppeling locatie - aslocatie'!$A$2:$C$8139,2,FALSE)</f>
        <v>#N/A</v>
      </c>
      <c r="BT235" s="93" t="e">
        <f>VLOOKUP($BS235,aslocaties_v01!$C$3:$AA$349,MATCH($K$3/10,aslocaties_v01!$C$2:$X$2),FALSE)</f>
        <v>#N/A</v>
      </c>
      <c r="BU235" s="93" t="e">
        <f>VLOOKUP(BS235,aslocaties_v01!$C$3:$AA$349,MATCH($K$3,aslocaties_v01!$C$2:$X$2),FALSE)</f>
        <v>#N/A</v>
      </c>
      <c r="BV235" s="93" t="e">
        <f>VLOOKUP(BS235,aslocaties_v01!$C$3:$AA$349,MATCH($K$3*10,aslocaties_v01!$C$2:$X$2),FALSE)</f>
        <v>#N/A</v>
      </c>
      <c r="BW235" s="93" t="e">
        <f t="shared" si="141"/>
        <v>#N/A</v>
      </c>
      <c r="BX235" s="93" t="e">
        <f t="shared" si="142"/>
        <v>#N/A</v>
      </c>
      <c r="BY235" s="94">
        <f t="shared" si="143"/>
        <v>999</v>
      </c>
      <c r="BZ235" s="94">
        <f t="shared" si="144"/>
        <v>999</v>
      </c>
      <c r="CA235" s="94" t="e">
        <f t="shared" si="145"/>
        <v>#N/A</v>
      </c>
      <c r="CB235" t="e">
        <f t="shared" si="146"/>
        <v>#N/A</v>
      </c>
      <c r="CC235" s="58" t="e">
        <f t="shared" si="147"/>
        <v>#N/A</v>
      </c>
      <c r="CD235" s="95" t="e">
        <f t="shared" si="148"/>
        <v>#N/A</v>
      </c>
      <c r="CE235" s="96" t="b">
        <f t="shared" si="149"/>
        <v>1</v>
      </c>
      <c r="CF235" t="e">
        <f t="shared" si="150"/>
        <v>#DIV/0!</v>
      </c>
      <c r="CG235" t="e">
        <f t="shared" si="151"/>
        <v>#DIV/0!</v>
      </c>
      <c r="CH235" s="84" t="b">
        <f t="shared" si="152"/>
        <v>0</v>
      </c>
      <c r="CI235" t="str">
        <f t="shared" si="153"/>
        <v/>
      </c>
      <c r="CJ235" t="e">
        <f t="shared" si="154"/>
        <v>#DIV/0!</v>
      </c>
      <c r="CK235" t="b">
        <f t="shared" si="155"/>
        <v>1</v>
      </c>
      <c r="CL235" s="84" t="e">
        <f t="shared" si="156"/>
        <v>#DIV/0!</v>
      </c>
      <c r="CM235" t="e">
        <f t="shared" si="157"/>
        <v>#DIV/0!</v>
      </c>
      <c r="CN235" t="e">
        <f t="shared" si="158"/>
        <v>#DIV/0!</v>
      </c>
      <c r="CO235" s="84">
        <f t="shared" si="159"/>
        <v>-1</v>
      </c>
      <c r="CP235" t="b">
        <f t="shared" si="160"/>
        <v>1</v>
      </c>
      <c r="CQ235" s="96" t="b">
        <f t="shared" si="161"/>
        <v>1</v>
      </c>
      <c r="CR235" t="b">
        <f t="shared" si="162"/>
        <v>1</v>
      </c>
      <c r="CS235" t="b">
        <f t="shared" si="163"/>
        <v>1</v>
      </c>
      <c r="CT235" t="b">
        <f t="shared" si="164"/>
        <v>1</v>
      </c>
      <c r="CU235" t="b">
        <f t="shared" si="165"/>
        <v>1</v>
      </c>
      <c r="CV235" s="84" t="b">
        <f t="shared" si="166"/>
        <v>1</v>
      </c>
      <c r="CW235" t="b">
        <f t="shared" si="167"/>
        <v>1</v>
      </c>
      <c r="CX235" t="b">
        <f t="shared" si="168"/>
        <v>1</v>
      </c>
      <c r="CY235" t="b">
        <f t="shared" si="169"/>
        <v>1</v>
      </c>
      <c r="CZ235" t="b">
        <f t="shared" si="170"/>
        <v>1</v>
      </c>
      <c r="DA235" s="84">
        <f t="shared" si="171"/>
        <v>0</v>
      </c>
      <c r="DB235" t="e">
        <f t="shared" si="172"/>
        <v>#N/A</v>
      </c>
    </row>
    <row r="236" spans="1:106" ht="13.5" thickBot="1">
      <c r="A236" s="9">
        <v>2279</v>
      </c>
      <c r="B236" s="3">
        <v>1</v>
      </c>
      <c r="C236" s="3" t="s">
        <v>2784</v>
      </c>
      <c r="D236" s="3" t="s">
        <v>12</v>
      </c>
      <c r="E236" s="3" t="s">
        <v>12</v>
      </c>
      <c r="F236" s="3">
        <v>113368.641</v>
      </c>
      <c r="G236" s="15">
        <v>422994.625</v>
      </c>
      <c r="H236" s="35" t="str">
        <f t="shared" si="130"/>
        <v>ja</v>
      </c>
      <c r="I236" s="155" t="s">
        <v>2402</v>
      </c>
      <c r="J236" s="20" t="s">
        <v>456</v>
      </c>
      <c r="K236" s="97">
        <v>10000</v>
      </c>
      <c r="L236" s="28">
        <f t="shared" si="6"/>
        <v>0.24</v>
      </c>
      <c r="M236" s="28">
        <f t="shared" si="136"/>
        <v>0</v>
      </c>
      <c r="N236" s="56">
        <f t="shared" si="131"/>
        <v>0</v>
      </c>
      <c r="O236" s="33">
        <f t="shared" si="137"/>
        <v>80.622499768989442</v>
      </c>
      <c r="P236" s="37">
        <f t="shared" si="132"/>
        <v>100.04716880051275</v>
      </c>
      <c r="Q236" s="9" t="s">
        <v>12</v>
      </c>
      <c r="R236" s="55" t="s">
        <v>12</v>
      </c>
      <c r="S236" s="55">
        <v>2.774</v>
      </c>
      <c r="T236" s="55">
        <v>2.9350000000000001</v>
      </c>
      <c r="U236" s="55">
        <v>3.1110000000000002</v>
      </c>
      <c r="V236" s="3">
        <v>3.2770000000000001</v>
      </c>
      <c r="W236" s="3">
        <v>3.4660000000000002</v>
      </c>
      <c r="X236" s="3" t="s">
        <v>12</v>
      </c>
      <c r="Y236" s="3">
        <v>3.8359999999999999</v>
      </c>
      <c r="Z236" s="15" t="s">
        <v>12</v>
      </c>
      <c r="AA236" s="10">
        <f t="shared" si="133"/>
        <v>3.4660000000000002</v>
      </c>
      <c r="AB236" s="9">
        <f t="shared" si="134"/>
        <v>0.35499999999999998</v>
      </c>
      <c r="AC236" s="10">
        <f t="shared" si="135"/>
        <v>0.36999999999999966</v>
      </c>
      <c r="AD236" s="9"/>
      <c r="AE236" s="55"/>
      <c r="AF236" s="55"/>
      <c r="AG236" s="55"/>
      <c r="AH236" s="55"/>
      <c r="AI236" s="3"/>
      <c r="AJ236" s="3"/>
      <c r="AK236" s="3"/>
      <c r="AL236" s="3"/>
      <c r="AM236" s="15"/>
      <c r="AN236" s="10"/>
      <c r="AO236" s="9"/>
      <c r="AP236" s="10"/>
      <c r="AQ236" s="9"/>
      <c r="AR236" s="55"/>
      <c r="AS236" s="55"/>
      <c r="AT236" s="55"/>
      <c r="AU236" s="55"/>
      <c r="AV236" s="3"/>
      <c r="AW236" s="3"/>
      <c r="AX236" s="3"/>
      <c r="AY236" s="3"/>
      <c r="AZ236" s="15"/>
      <c r="BA236" s="10"/>
      <c r="BB236" s="9"/>
      <c r="BC236" s="10"/>
      <c r="BD236" s="9"/>
      <c r="BE236" s="3"/>
      <c r="BF236" s="15"/>
      <c r="BG236" s="15"/>
      <c r="BH236" s="9"/>
      <c r="BI236" s="10"/>
      <c r="BJ236" s="9"/>
      <c r="BK236" s="3"/>
      <c r="BL236" s="15"/>
      <c r="BM236" s="15"/>
      <c r="BN236" s="9"/>
      <c r="BO236" s="10"/>
      <c r="BP236">
        <f t="shared" si="138"/>
        <v>0</v>
      </c>
      <c r="BQ236" s="93">
        <f t="shared" si="139"/>
        <v>0</v>
      </c>
      <c r="BR236" s="93">
        <f t="shared" si="140"/>
        <v>0</v>
      </c>
      <c r="BS236" s="93" t="e">
        <f>VLOOKUP(C236,'Koppeling locatie - aslocatie'!$A$2:$C$8139,2,FALSE)</f>
        <v>#N/A</v>
      </c>
      <c r="BT236" s="93" t="e">
        <f>VLOOKUP($BS236,aslocaties_v01!$C$3:$AA$349,MATCH($K$3/10,aslocaties_v01!$C$2:$X$2),FALSE)</f>
        <v>#N/A</v>
      </c>
      <c r="BU236" s="93" t="e">
        <f>VLOOKUP(BS236,aslocaties_v01!$C$3:$AA$349,MATCH($K$3,aslocaties_v01!$C$2:$X$2),FALSE)</f>
        <v>#N/A</v>
      </c>
      <c r="BV236" s="93" t="e">
        <f>VLOOKUP(BS236,aslocaties_v01!$C$3:$AA$349,MATCH($K$3*10,aslocaties_v01!$C$2:$X$2),FALSE)</f>
        <v>#N/A</v>
      </c>
      <c r="BW236" s="93" t="e">
        <f t="shared" si="141"/>
        <v>#N/A</v>
      </c>
      <c r="BX236" s="93" t="e">
        <f t="shared" si="142"/>
        <v>#N/A</v>
      </c>
      <c r="BY236" s="94">
        <f t="shared" si="143"/>
        <v>999</v>
      </c>
      <c r="BZ236" s="94">
        <f t="shared" si="144"/>
        <v>999</v>
      </c>
      <c r="CA236" s="94" t="e">
        <f t="shared" si="145"/>
        <v>#N/A</v>
      </c>
      <c r="CB236" t="e">
        <f t="shared" si="146"/>
        <v>#N/A</v>
      </c>
      <c r="CC236" s="58" t="e">
        <f t="shared" si="147"/>
        <v>#N/A</v>
      </c>
      <c r="CD236" s="95" t="e">
        <f t="shared" si="148"/>
        <v>#N/A</v>
      </c>
      <c r="CE236" s="96" t="b">
        <f t="shared" si="149"/>
        <v>1</v>
      </c>
      <c r="CF236" t="e">
        <f t="shared" si="150"/>
        <v>#DIV/0!</v>
      </c>
      <c r="CG236" t="e">
        <f t="shared" si="151"/>
        <v>#DIV/0!</v>
      </c>
      <c r="CH236" s="84" t="b">
        <f t="shared" si="152"/>
        <v>0</v>
      </c>
      <c r="CI236" t="str">
        <f t="shared" si="153"/>
        <v/>
      </c>
      <c r="CJ236" t="e">
        <f t="shared" si="154"/>
        <v>#DIV/0!</v>
      </c>
      <c r="CK236" t="b">
        <f t="shared" si="155"/>
        <v>1</v>
      </c>
      <c r="CL236" s="84" t="e">
        <f t="shared" si="156"/>
        <v>#DIV/0!</v>
      </c>
      <c r="CM236" t="e">
        <f t="shared" si="157"/>
        <v>#DIV/0!</v>
      </c>
      <c r="CN236" t="e">
        <f t="shared" si="158"/>
        <v>#DIV/0!</v>
      </c>
      <c r="CO236" s="84">
        <f t="shared" si="159"/>
        <v>-1</v>
      </c>
      <c r="CP236" t="b">
        <f t="shared" si="160"/>
        <v>1</v>
      </c>
      <c r="CQ236" s="96" t="b">
        <f t="shared" si="161"/>
        <v>1</v>
      </c>
      <c r="CR236" t="b">
        <f t="shared" si="162"/>
        <v>1</v>
      </c>
      <c r="CS236" t="b">
        <f t="shared" si="163"/>
        <v>1</v>
      </c>
      <c r="CT236" t="b">
        <f t="shared" si="164"/>
        <v>1</v>
      </c>
      <c r="CU236" t="b">
        <f t="shared" si="165"/>
        <v>1</v>
      </c>
      <c r="CV236" s="84" t="b">
        <f t="shared" si="166"/>
        <v>1</v>
      </c>
      <c r="CW236" t="b">
        <f t="shared" si="167"/>
        <v>1</v>
      </c>
      <c r="CX236" t="b">
        <f t="shared" si="168"/>
        <v>1</v>
      </c>
      <c r="CY236" t="b">
        <f t="shared" si="169"/>
        <v>1</v>
      </c>
      <c r="CZ236" t="b">
        <f t="shared" si="170"/>
        <v>1</v>
      </c>
      <c r="DA236" s="84">
        <f t="shared" si="171"/>
        <v>0</v>
      </c>
      <c r="DB236" t="e">
        <f t="shared" si="172"/>
        <v>#N/A</v>
      </c>
    </row>
    <row r="237" spans="1:106" ht="13.5" thickBot="1">
      <c r="A237" s="9">
        <v>2280</v>
      </c>
      <c r="B237" s="3">
        <v>1</v>
      </c>
      <c r="C237" s="3" t="s">
        <v>2255</v>
      </c>
      <c r="D237" s="3" t="s">
        <v>12</v>
      </c>
      <c r="E237" s="3" t="s">
        <v>12</v>
      </c>
      <c r="F237" s="3">
        <v>113302.109</v>
      </c>
      <c r="G237" s="15">
        <v>422919.90600000002</v>
      </c>
      <c r="H237" s="35" t="str">
        <f t="shared" si="130"/>
        <v>ja</v>
      </c>
      <c r="I237" s="155" t="s">
        <v>2402</v>
      </c>
      <c r="J237" s="20" t="s">
        <v>456</v>
      </c>
      <c r="K237" s="97">
        <v>10000</v>
      </c>
      <c r="L237" s="28">
        <f t="shared" si="6"/>
        <v>0.24</v>
      </c>
      <c r="M237" s="28">
        <f t="shared" si="136"/>
        <v>0</v>
      </c>
      <c r="N237" s="56">
        <f t="shared" si="131"/>
        <v>0</v>
      </c>
      <c r="O237" s="33">
        <f t="shared" si="137"/>
        <v>100.04716880051275</v>
      </c>
      <c r="P237" s="37">
        <f t="shared" si="132"/>
        <v>2446.6511125602005</v>
      </c>
      <c r="Q237" s="9" t="s">
        <v>12</v>
      </c>
      <c r="R237" s="55" t="s">
        <v>12</v>
      </c>
      <c r="S237" s="55">
        <v>2.7719999999999998</v>
      </c>
      <c r="T237" s="55">
        <v>2.9319999999999999</v>
      </c>
      <c r="U237" s="55">
        <v>3.1080000000000001</v>
      </c>
      <c r="V237" s="3">
        <v>3.274</v>
      </c>
      <c r="W237" s="3">
        <v>3.4630000000000001</v>
      </c>
      <c r="X237" s="3" t="s">
        <v>12</v>
      </c>
      <c r="Y237" s="3">
        <v>3.8340000000000001</v>
      </c>
      <c r="Z237" s="15" t="s">
        <v>12</v>
      </c>
      <c r="AA237" s="10">
        <f t="shared" si="133"/>
        <v>3.4630000000000001</v>
      </c>
      <c r="AB237" s="9">
        <f t="shared" si="134"/>
        <v>0.35499999999999998</v>
      </c>
      <c r="AC237" s="10">
        <f t="shared" si="135"/>
        <v>0.371</v>
      </c>
      <c r="AD237" s="9"/>
      <c r="AE237" s="55"/>
      <c r="AF237" s="55"/>
      <c r="AG237" s="55"/>
      <c r="AH237" s="55"/>
      <c r="AI237" s="3"/>
      <c r="AJ237" s="3"/>
      <c r="AK237" s="3"/>
      <c r="AL237" s="3"/>
      <c r="AM237" s="15"/>
      <c r="AN237" s="10"/>
      <c r="AO237" s="9"/>
      <c r="AP237" s="10"/>
      <c r="AQ237" s="9"/>
      <c r="AR237" s="55"/>
      <c r="AS237" s="55"/>
      <c r="AT237" s="55"/>
      <c r="AU237" s="55"/>
      <c r="AV237" s="3"/>
      <c r="AW237" s="3"/>
      <c r="AX237" s="3"/>
      <c r="AY237" s="3"/>
      <c r="AZ237" s="15"/>
      <c r="BA237" s="10"/>
      <c r="BB237" s="9"/>
      <c r="BC237" s="10"/>
      <c r="BD237" s="9"/>
      <c r="BE237" s="3"/>
      <c r="BF237" s="15"/>
      <c r="BG237" s="15"/>
      <c r="BH237" s="9"/>
      <c r="BI237" s="10"/>
      <c r="BJ237" s="9"/>
      <c r="BK237" s="3"/>
      <c r="BL237" s="15"/>
      <c r="BM237" s="15"/>
      <c r="BN237" s="9"/>
      <c r="BO237" s="10"/>
      <c r="BP237">
        <f t="shared" si="138"/>
        <v>0</v>
      </c>
      <c r="BQ237" s="93">
        <f t="shared" si="139"/>
        <v>0</v>
      </c>
      <c r="BR237" s="93">
        <f t="shared" si="140"/>
        <v>0</v>
      </c>
      <c r="BS237" s="93" t="e">
        <f>VLOOKUP(C237,'Koppeling locatie - aslocatie'!$A$2:$C$8139,2,FALSE)</f>
        <v>#N/A</v>
      </c>
      <c r="BT237" s="93" t="e">
        <f>VLOOKUP($BS237,aslocaties_v01!$C$3:$AA$349,MATCH($K$3/10,aslocaties_v01!$C$2:$X$2),FALSE)</f>
        <v>#N/A</v>
      </c>
      <c r="BU237" s="93" t="e">
        <f>VLOOKUP(BS237,aslocaties_v01!$C$3:$AA$349,MATCH($K$3,aslocaties_v01!$C$2:$X$2),FALSE)</f>
        <v>#N/A</v>
      </c>
      <c r="BV237" s="93" t="e">
        <f>VLOOKUP(BS237,aslocaties_v01!$C$3:$AA$349,MATCH($K$3*10,aslocaties_v01!$C$2:$X$2),FALSE)</f>
        <v>#N/A</v>
      </c>
      <c r="BW237" s="93" t="e">
        <f t="shared" si="141"/>
        <v>#N/A</v>
      </c>
      <c r="BX237" s="93" t="e">
        <f t="shared" si="142"/>
        <v>#N/A</v>
      </c>
      <c r="BY237" s="94">
        <f t="shared" si="143"/>
        <v>999</v>
      </c>
      <c r="BZ237" s="94">
        <f t="shared" si="144"/>
        <v>999</v>
      </c>
      <c r="CA237" s="94" t="e">
        <f t="shared" si="145"/>
        <v>#N/A</v>
      </c>
      <c r="CB237" t="e">
        <f t="shared" si="146"/>
        <v>#N/A</v>
      </c>
      <c r="CC237" s="58" t="e">
        <f t="shared" si="147"/>
        <v>#N/A</v>
      </c>
      <c r="CD237" s="95" t="e">
        <f t="shared" si="148"/>
        <v>#N/A</v>
      </c>
      <c r="CE237" s="96" t="b">
        <f t="shared" si="149"/>
        <v>1</v>
      </c>
      <c r="CF237" t="e">
        <f t="shared" si="150"/>
        <v>#DIV/0!</v>
      </c>
      <c r="CG237" t="e">
        <f t="shared" si="151"/>
        <v>#DIV/0!</v>
      </c>
      <c r="CH237" s="84" t="b">
        <f t="shared" si="152"/>
        <v>0</v>
      </c>
      <c r="CI237" t="str">
        <f t="shared" si="153"/>
        <v/>
      </c>
      <c r="CJ237" t="e">
        <f t="shared" si="154"/>
        <v>#DIV/0!</v>
      </c>
      <c r="CK237" t="b">
        <f t="shared" si="155"/>
        <v>1</v>
      </c>
      <c r="CL237" s="84" t="e">
        <f t="shared" si="156"/>
        <v>#DIV/0!</v>
      </c>
      <c r="CM237" t="e">
        <f t="shared" si="157"/>
        <v>#DIV/0!</v>
      </c>
      <c r="CN237" t="e">
        <f t="shared" si="158"/>
        <v>#DIV/0!</v>
      </c>
      <c r="CO237" s="84">
        <f t="shared" si="159"/>
        <v>-1</v>
      </c>
      <c r="CP237" t="b">
        <f t="shared" si="160"/>
        <v>1</v>
      </c>
      <c r="CQ237" s="96" t="b">
        <f t="shared" si="161"/>
        <v>1</v>
      </c>
      <c r="CR237" t="b">
        <f t="shared" si="162"/>
        <v>1</v>
      </c>
      <c r="CS237" t="b">
        <f t="shared" si="163"/>
        <v>1</v>
      </c>
      <c r="CT237" t="b">
        <f t="shared" si="164"/>
        <v>1</v>
      </c>
      <c r="CU237" t="b">
        <f t="shared" si="165"/>
        <v>1</v>
      </c>
      <c r="CV237" s="84" t="b">
        <f t="shared" si="166"/>
        <v>1</v>
      </c>
      <c r="CW237" t="b">
        <f t="shared" si="167"/>
        <v>1</v>
      </c>
      <c r="CX237" t="b">
        <f t="shared" si="168"/>
        <v>1</v>
      </c>
      <c r="CY237" t="b">
        <f t="shared" si="169"/>
        <v>1</v>
      </c>
      <c r="CZ237" t="b">
        <f t="shared" si="170"/>
        <v>1</v>
      </c>
      <c r="DA237" s="84">
        <f t="shared" si="171"/>
        <v>0</v>
      </c>
      <c r="DB237" t="e">
        <f t="shared" si="172"/>
        <v>#N/A</v>
      </c>
    </row>
    <row r="238" spans="1:106" ht="13.5" thickBot="1">
      <c r="A238" s="9">
        <v>2281</v>
      </c>
      <c r="B238" s="3">
        <v>1</v>
      </c>
      <c r="C238" s="3" t="s">
        <v>2785</v>
      </c>
      <c r="D238" s="3" t="s">
        <v>12</v>
      </c>
      <c r="E238" s="3" t="s">
        <v>12</v>
      </c>
      <c r="F238" s="3">
        <v>112164.625</v>
      </c>
      <c r="G238" s="15">
        <v>420753.75</v>
      </c>
      <c r="H238" s="35" t="str">
        <f t="shared" si="130"/>
        <v>ja</v>
      </c>
      <c r="I238" s="155" t="s">
        <v>2402</v>
      </c>
      <c r="J238" s="20" t="s">
        <v>456</v>
      </c>
      <c r="K238" s="97">
        <v>10000</v>
      </c>
      <c r="L238" s="28">
        <f t="shared" si="6"/>
        <v>0.24</v>
      </c>
      <c r="M238" s="28">
        <f t="shared" si="136"/>
        <v>0</v>
      </c>
      <c r="N238" s="56">
        <f t="shared" si="131"/>
        <v>0</v>
      </c>
      <c r="O238" s="33">
        <f t="shared" si="137"/>
        <v>2446.6511125602005</v>
      </c>
      <c r="P238" s="37">
        <f t="shared" si="132"/>
        <v>112.50712313449317</v>
      </c>
      <c r="Q238" s="9" t="s">
        <v>12</v>
      </c>
      <c r="R238" s="55" t="s">
        <v>12</v>
      </c>
      <c r="S238" s="55">
        <v>2.6150000000000002</v>
      </c>
      <c r="T238" s="55">
        <v>2.7679999999999998</v>
      </c>
      <c r="U238" s="55">
        <v>2.9380000000000002</v>
      </c>
      <c r="V238" s="3">
        <v>3.1070000000000002</v>
      </c>
      <c r="W238" s="3">
        <v>3.31</v>
      </c>
      <c r="X238" s="3" t="s">
        <v>12</v>
      </c>
      <c r="Y238" s="3">
        <v>3.7290000000000001</v>
      </c>
      <c r="Z238" s="15" t="s">
        <v>12</v>
      </c>
      <c r="AA238" s="10">
        <f t="shared" si="133"/>
        <v>3.31</v>
      </c>
      <c r="AB238" s="9">
        <f t="shared" si="134"/>
        <v>0.37199999999999989</v>
      </c>
      <c r="AC238" s="10">
        <f t="shared" si="135"/>
        <v>0.41900000000000004</v>
      </c>
      <c r="AD238" s="9"/>
      <c r="AE238" s="55"/>
      <c r="AF238" s="55"/>
      <c r="AG238" s="55"/>
      <c r="AH238" s="55"/>
      <c r="AI238" s="3"/>
      <c r="AJ238" s="3"/>
      <c r="AK238" s="3"/>
      <c r="AL238" s="3"/>
      <c r="AM238" s="15"/>
      <c r="AN238" s="10"/>
      <c r="AO238" s="9"/>
      <c r="AP238" s="10"/>
      <c r="AQ238" s="9"/>
      <c r="AR238" s="55"/>
      <c r="AS238" s="55"/>
      <c r="AT238" s="55"/>
      <c r="AU238" s="55"/>
      <c r="AV238" s="3"/>
      <c r="AW238" s="3"/>
      <c r="AX238" s="3"/>
      <c r="AY238" s="3"/>
      <c r="AZ238" s="15"/>
      <c r="BA238" s="10"/>
      <c r="BB238" s="9"/>
      <c r="BC238" s="10"/>
      <c r="BD238" s="9"/>
      <c r="BE238" s="3"/>
      <c r="BF238" s="15"/>
      <c r="BG238" s="15"/>
      <c r="BH238" s="9"/>
      <c r="BI238" s="10"/>
      <c r="BJ238" s="9"/>
      <c r="BK238" s="3"/>
      <c r="BL238" s="15"/>
      <c r="BM238" s="15"/>
      <c r="BN238" s="9"/>
      <c r="BO238" s="10"/>
      <c r="BP238">
        <f t="shared" si="138"/>
        <v>0</v>
      </c>
      <c r="BQ238" s="93">
        <f t="shared" si="139"/>
        <v>0</v>
      </c>
      <c r="BR238" s="93">
        <f t="shared" si="140"/>
        <v>0</v>
      </c>
      <c r="BS238" s="93" t="e">
        <f>VLOOKUP(C238,'Koppeling locatie - aslocatie'!$A$2:$C$8139,2,FALSE)</f>
        <v>#N/A</v>
      </c>
      <c r="BT238" s="93" t="e">
        <f>VLOOKUP($BS238,aslocaties_v01!$C$3:$AA$349,MATCH($K$3/10,aslocaties_v01!$C$2:$X$2),FALSE)</f>
        <v>#N/A</v>
      </c>
      <c r="BU238" s="93" t="e">
        <f>VLOOKUP(BS238,aslocaties_v01!$C$3:$AA$349,MATCH($K$3,aslocaties_v01!$C$2:$X$2),FALSE)</f>
        <v>#N/A</v>
      </c>
      <c r="BV238" s="93" t="e">
        <f>VLOOKUP(BS238,aslocaties_v01!$C$3:$AA$349,MATCH($K$3*10,aslocaties_v01!$C$2:$X$2),FALSE)</f>
        <v>#N/A</v>
      </c>
      <c r="BW238" s="93" t="e">
        <f t="shared" si="141"/>
        <v>#N/A</v>
      </c>
      <c r="BX238" s="93" t="e">
        <f t="shared" si="142"/>
        <v>#N/A</v>
      </c>
      <c r="BY238" s="94">
        <f t="shared" si="143"/>
        <v>999</v>
      </c>
      <c r="BZ238" s="94">
        <f t="shared" si="144"/>
        <v>999</v>
      </c>
      <c r="CA238" s="94" t="e">
        <f t="shared" si="145"/>
        <v>#N/A</v>
      </c>
      <c r="CB238" t="e">
        <f t="shared" si="146"/>
        <v>#N/A</v>
      </c>
      <c r="CC238" s="58" t="e">
        <f t="shared" si="147"/>
        <v>#N/A</v>
      </c>
      <c r="CD238" s="95" t="e">
        <f t="shared" si="148"/>
        <v>#N/A</v>
      </c>
      <c r="CE238" s="96" t="b">
        <f t="shared" si="149"/>
        <v>1</v>
      </c>
      <c r="CF238" t="e">
        <f t="shared" si="150"/>
        <v>#DIV/0!</v>
      </c>
      <c r="CG238" t="e">
        <f t="shared" si="151"/>
        <v>#DIV/0!</v>
      </c>
      <c r="CH238" s="84" t="b">
        <f t="shared" si="152"/>
        <v>0</v>
      </c>
      <c r="CI238" t="str">
        <f t="shared" si="153"/>
        <v/>
      </c>
      <c r="CJ238" t="e">
        <f t="shared" si="154"/>
        <v>#DIV/0!</v>
      </c>
      <c r="CK238" t="b">
        <f t="shared" si="155"/>
        <v>1</v>
      </c>
      <c r="CL238" s="84" t="e">
        <f t="shared" si="156"/>
        <v>#DIV/0!</v>
      </c>
      <c r="CM238" t="e">
        <f t="shared" si="157"/>
        <v>#DIV/0!</v>
      </c>
      <c r="CN238" t="e">
        <f t="shared" si="158"/>
        <v>#DIV/0!</v>
      </c>
      <c r="CO238" s="84">
        <f t="shared" si="159"/>
        <v>-1</v>
      </c>
      <c r="CP238" t="b">
        <f t="shared" si="160"/>
        <v>1</v>
      </c>
      <c r="CQ238" s="96" t="b">
        <f t="shared" si="161"/>
        <v>1</v>
      </c>
      <c r="CR238" t="b">
        <f t="shared" si="162"/>
        <v>1</v>
      </c>
      <c r="CS238" t="b">
        <f t="shared" si="163"/>
        <v>1</v>
      </c>
      <c r="CT238" t="b">
        <f t="shared" si="164"/>
        <v>1</v>
      </c>
      <c r="CU238" t="b">
        <f t="shared" si="165"/>
        <v>1</v>
      </c>
      <c r="CV238" s="84" t="b">
        <f t="shared" si="166"/>
        <v>1</v>
      </c>
      <c r="CW238" t="b">
        <f t="shared" si="167"/>
        <v>1</v>
      </c>
      <c r="CX238" t="b">
        <f t="shared" si="168"/>
        <v>1</v>
      </c>
      <c r="CY238" t="b">
        <f t="shared" si="169"/>
        <v>1</v>
      </c>
      <c r="CZ238" t="b">
        <f t="shared" si="170"/>
        <v>1</v>
      </c>
      <c r="DA238" s="84">
        <f t="shared" si="171"/>
        <v>0</v>
      </c>
      <c r="DB238" t="e">
        <f t="shared" si="172"/>
        <v>#N/A</v>
      </c>
    </row>
    <row r="239" spans="1:106" ht="13.5" thickBot="1">
      <c r="A239" s="9">
        <v>2282</v>
      </c>
      <c r="B239" s="3">
        <v>1</v>
      </c>
      <c r="C239" s="3" t="s">
        <v>2786</v>
      </c>
      <c r="D239" s="3" t="s">
        <v>12</v>
      </c>
      <c r="E239" s="3" t="s">
        <v>12</v>
      </c>
      <c r="F239" s="3">
        <v>112163.359</v>
      </c>
      <c r="G239" s="15">
        <v>420641.25</v>
      </c>
      <c r="H239" s="35" t="str">
        <f t="shared" si="130"/>
        <v>ja</v>
      </c>
      <c r="I239" s="155" t="s">
        <v>2402</v>
      </c>
      <c r="J239" s="20" t="s">
        <v>456</v>
      </c>
      <c r="K239" s="97">
        <v>10000</v>
      </c>
      <c r="L239" s="28">
        <f t="shared" si="6"/>
        <v>0.24</v>
      </c>
      <c r="M239" s="28">
        <f t="shared" si="136"/>
        <v>0</v>
      </c>
      <c r="N239" s="56">
        <f t="shared" si="131"/>
        <v>0</v>
      </c>
      <c r="O239" s="33">
        <f t="shared" si="137"/>
        <v>112.50712313449317</v>
      </c>
      <c r="P239" s="37">
        <f t="shared" si="132"/>
        <v>112.72466885737724</v>
      </c>
      <c r="Q239" s="9" t="s">
        <v>12</v>
      </c>
      <c r="R239" s="55" t="s">
        <v>12</v>
      </c>
      <c r="S239" s="55">
        <v>2.633</v>
      </c>
      <c r="T239" s="55">
        <v>2.7759999999999998</v>
      </c>
      <c r="U239" s="55">
        <v>2.9390000000000001</v>
      </c>
      <c r="V239" s="3">
        <v>3.1070000000000002</v>
      </c>
      <c r="W239" s="3">
        <v>3.3090000000000002</v>
      </c>
      <c r="X239" s="3" t="s">
        <v>12</v>
      </c>
      <c r="Y239" s="3">
        <v>3.7250000000000001</v>
      </c>
      <c r="Z239" s="15" t="s">
        <v>12</v>
      </c>
      <c r="AA239" s="10">
        <f t="shared" si="133"/>
        <v>3.3090000000000002</v>
      </c>
      <c r="AB239" s="9">
        <f t="shared" si="134"/>
        <v>0.37000000000000011</v>
      </c>
      <c r="AC239" s="10">
        <f t="shared" si="135"/>
        <v>0.41599999999999993</v>
      </c>
      <c r="AD239" s="9"/>
      <c r="AE239" s="55"/>
      <c r="AF239" s="55"/>
      <c r="AG239" s="55"/>
      <c r="AH239" s="55"/>
      <c r="AI239" s="3"/>
      <c r="AJ239" s="3"/>
      <c r="AK239" s="3"/>
      <c r="AL239" s="3"/>
      <c r="AM239" s="15"/>
      <c r="AN239" s="10"/>
      <c r="AO239" s="9"/>
      <c r="AP239" s="10"/>
      <c r="AQ239" s="9"/>
      <c r="AR239" s="55"/>
      <c r="AS239" s="55"/>
      <c r="AT239" s="55"/>
      <c r="AU239" s="55"/>
      <c r="AV239" s="3"/>
      <c r="AW239" s="3"/>
      <c r="AX239" s="3"/>
      <c r="AY239" s="3"/>
      <c r="AZ239" s="15"/>
      <c r="BA239" s="10"/>
      <c r="BB239" s="9"/>
      <c r="BC239" s="10"/>
      <c r="BD239" s="9"/>
      <c r="BE239" s="3"/>
      <c r="BF239" s="15"/>
      <c r="BG239" s="15"/>
      <c r="BH239" s="9"/>
      <c r="BI239" s="10"/>
      <c r="BJ239" s="9"/>
      <c r="BK239" s="3"/>
      <c r="BL239" s="15"/>
      <c r="BM239" s="15"/>
      <c r="BN239" s="9"/>
      <c r="BO239" s="10"/>
      <c r="BP239">
        <f t="shared" si="138"/>
        <v>0</v>
      </c>
      <c r="BQ239" s="93">
        <f t="shared" si="139"/>
        <v>0</v>
      </c>
      <c r="BR239" s="93">
        <f t="shared" si="140"/>
        <v>0</v>
      </c>
      <c r="BS239" s="93" t="e">
        <f>VLOOKUP(C239,'Koppeling locatie - aslocatie'!$A$2:$C$8139,2,FALSE)</f>
        <v>#N/A</v>
      </c>
      <c r="BT239" s="93" t="e">
        <f>VLOOKUP($BS239,aslocaties_v01!$C$3:$AA$349,MATCH($K$3/10,aslocaties_v01!$C$2:$X$2),FALSE)</f>
        <v>#N/A</v>
      </c>
      <c r="BU239" s="93" t="e">
        <f>VLOOKUP(BS239,aslocaties_v01!$C$3:$AA$349,MATCH($K$3,aslocaties_v01!$C$2:$X$2),FALSE)</f>
        <v>#N/A</v>
      </c>
      <c r="BV239" s="93" t="e">
        <f>VLOOKUP(BS239,aslocaties_v01!$C$3:$AA$349,MATCH($K$3*10,aslocaties_v01!$C$2:$X$2),FALSE)</f>
        <v>#N/A</v>
      </c>
      <c r="BW239" s="93" t="e">
        <f t="shared" si="141"/>
        <v>#N/A</v>
      </c>
      <c r="BX239" s="93" t="e">
        <f t="shared" si="142"/>
        <v>#N/A</v>
      </c>
      <c r="BY239" s="94">
        <f t="shared" si="143"/>
        <v>999</v>
      </c>
      <c r="BZ239" s="94">
        <f t="shared" si="144"/>
        <v>999</v>
      </c>
      <c r="CA239" s="94" t="e">
        <f t="shared" si="145"/>
        <v>#N/A</v>
      </c>
      <c r="CB239" t="e">
        <f t="shared" si="146"/>
        <v>#N/A</v>
      </c>
      <c r="CC239" s="58" t="e">
        <f t="shared" si="147"/>
        <v>#N/A</v>
      </c>
      <c r="CD239" s="95" t="e">
        <f t="shared" si="148"/>
        <v>#N/A</v>
      </c>
      <c r="CE239" s="96" t="b">
        <f t="shared" si="149"/>
        <v>1</v>
      </c>
      <c r="CF239" t="e">
        <f t="shared" si="150"/>
        <v>#DIV/0!</v>
      </c>
      <c r="CG239" t="e">
        <f t="shared" si="151"/>
        <v>#DIV/0!</v>
      </c>
      <c r="CH239" s="84" t="b">
        <f t="shared" si="152"/>
        <v>0</v>
      </c>
      <c r="CI239" t="str">
        <f t="shared" si="153"/>
        <v/>
      </c>
      <c r="CJ239" t="e">
        <f t="shared" si="154"/>
        <v>#DIV/0!</v>
      </c>
      <c r="CK239" t="b">
        <f t="shared" si="155"/>
        <v>1</v>
      </c>
      <c r="CL239" s="84" t="e">
        <f t="shared" si="156"/>
        <v>#DIV/0!</v>
      </c>
      <c r="CM239" t="e">
        <f t="shared" si="157"/>
        <v>#DIV/0!</v>
      </c>
      <c r="CN239" t="e">
        <f t="shared" si="158"/>
        <v>#DIV/0!</v>
      </c>
      <c r="CO239" s="84">
        <f t="shared" si="159"/>
        <v>-1</v>
      </c>
      <c r="CP239" t="b">
        <f t="shared" si="160"/>
        <v>1</v>
      </c>
      <c r="CQ239" s="96" t="b">
        <f t="shared" si="161"/>
        <v>1</v>
      </c>
      <c r="CR239" t="b">
        <f t="shared" si="162"/>
        <v>1</v>
      </c>
      <c r="CS239" t="b">
        <f t="shared" si="163"/>
        <v>1</v>
      </c>
      <c r="CT239" t="b">
        <f t="shared" si="164"/>
        <v>1</v>
      </c>
      <c r="CU239" t="b">
        <f t="shared" si="165"/>
        <v>1</v>
      </c>
      <c r="CV239" s="84" t="b">
        <f t="shared" si="166"/>
        <v>1</v>
      </c>
      <c r="CW239" t="b">
        <f t="shared" si="167"/>
        <v>1</v>
      </c>
      <c r="CX239" t="b">
        <f t="shared" si="168"/>
        <v>1</v>
      </c>
      <c r="CY239" t="b">
        <f t="shared" si="169"/>
        <v>1</v>
      </c>
      <c r="CZ239" t="b">
        <f t="shared" si="170"/>
        <v>1</v>
      </c>
      <c r="DA239" s="84">
        <f t="shared" si="171"/>
        <v>0</v>
      </c>
      <c r="DB239" t="e">
        <f t="shared" si="172"/>
        <v>#N/A</v>
      </c>
    </row>
    <row r="240" spans="1:106" ht="13.5" thickBot="1">
      <c r="A240" s="9">
        <v>2283</v>
      </c>
      <c r="B240" s="3">
        <v>1</v>
      </c>
      <c r="C240" s="3" t="s">
        <v>2787</v>
      </c>
      <c r="D240" s="3" t="s">
        <v>12</v>
      </c>
      <c r="E240" s="3" t="s">
        <v>12</v>
      </c>
      <c r="F240" s="3">
        <v>112160.484</v>
      </c>
      <c r="G240" s="15">
        <v>420528.56199999998</v>
      </c>
      <c r="H240" s="35" t="str">
        <f t="shared" si="130"/>
        <v>ja</v>
      </c>
      <c r="I240" s="155" t="s">
        <v>2402</v>
      </c>
      <c r="J240" s="20" t="s">
        <v>456</v>
      </c>
      <c r="K240" s="97">
        <v>10000</v>
      </c>
      <c r="L240" s="28">
        <f t="shared" si="6"/>
        <v>0.24</v>
      </c>
      <c r="M240" s="28">
        <f t="shared" si="136"/>
        <v>0</v>
      </c>
      <c r="N240" s="56">
        <f t="shared" si="131"/>
        <v>0</v>
      </c>
      <c r="O240" s="33">
        <f t="shared" si="137"/>
        <v>112.72466885737724</v>
      </c>
      <c r="P240" s="37">
        <f t="shared" si="132"/>
        <v>110.24312341362138</v>
      </c>
      <c r="Q240" s="9" t="s">
        <v>12</v>
      </c>
      <c r="R240" s="55" t="s">
        <v>12</v>
      </c>
      <c r="S240" s="55">
        <v>2.633</v>
      </c>
      <c r="T240" s="55">
        <v>2.7759999999999998</v>
      </c>
      <c r="U240" s="55">
        <v>2.9380000000000002</v>
      </c>
      <c r="V240" s="3">
        <v>3.1070000000000002</v>
      </c>
      <c r="W240" s="3">
        <v>3.3090000000000002</v>
      </c>
      <c r="X240" s="3" t="s">
        <v>12</v>
      </c>
      <c r="Y240" s="3">
        <v>3.7240000000000002</v>
      </c>
      <c r="Z240" s="15" t="s">
        <v>12</v>
      </c>
      <c r="AA240" s="10">
        <f t="shared" si="133"/>
        <v>3.3090000000000002</v>
      </c>
      <c r="AB240" s="9">
        <f t="shared" si="134"/>
        <v>0.371</v>
      </c>
      <c r="AC240" s="10">
        <f t="shared" si="135"/>
        <v>0.41500000000000004</v>
      </c>
      <c r="AD240" s="9"/>
      <c r="AE240" s="55"/>
      <c r="AF240" s="55"/>
      <c r="AG240" s="55"/>
      <c r="AH240" s="55"/>
      <c r="AI240" s="3"/>
      <c r="AJ240" s="3"/>
      <c r="AK240" s="3"/>
      <c r="AL240" s="3"/>
      <c r="AM240" s="15"/>
      <c r="AN240" s="10"/>
      <c r="AO240" s="9"/>
      <c r="AP240" s="10"/>
      <c r="AQ240" s="9"/>
      <c r="AR240" s="55"/>
      <c r="AS240" s="55"/>
      <c r="AT240" s="55"/>
      <c r="AU240" s="55"/>
      <c r="AV240" s="3"/>
      <c r="AW240" s="3"/>
      <c r="AX240" s="3"/>
      <c r="AY240" s="3"/>
      <c r="AZ240" s="15"/>
      <c r="BA240" s="10"/>
      <c r="BB240" s="9"/>
      <c r="BC240" s="10"/>
      <c r="BD240" s="9"/>
      <c r="BE240" s="3"/>
      <c r="BF240" s="15"/>
      <c r="BG240" s="15"/>
      <c r="BH240" s="9"/>
      <c r="BI240" s="10"/>
      <c r="BJ240" s="9"/>
      <c r="BK240" s="3"/>
      <c r="BL240" s="15"/>
      <c r="BM240" s="15"/>
      <c r="BN240" s="9"/>
      <c r="BO240" s="10"/>
      <c r="BP240">
        <f t="shared" si="138"/>
        <v>0</v>
      </c>
      <c r="BQ240" s="93">
        <f t="shared" si="139"/>
        <v>0</v>
      </c>
      <c r="BR240" s="93">
        <f t="shared" si="140"/>
        <v>0</v>
      </c>
      <c r="BS240" s="93" t="e">
        <f>VLOOKUP(C240,'Koppeling locatie - aslocatie'!$A$2:$C$8139,2,FALSE)</f>
        <v>#N/A</v>
      </c>
      <c r="BT240" s="93" t="e">
        <f>VLOOKUP($BS240,aslocaties_v01!$C$3:$AA$349,MATCH($K$3/10,aslocaties_v01!$C$2:$X$2),FALSE)</f>
        <v>#N/A</v>
      </c>
      <c r="BU240" s="93" t="e">
        <f>VLOOKUP(BS240,aslocaties_v01!$C$3:$AA$349,MATCH($K$3,aslocaties_v01!$C$2:$X$2),FALSE)</f>
        <v>#N/A</v>
      </c>
      <c r="BV240" s="93" t="e">
        <f>VLOOKUP(BS240,aslocaties_v01!$C$3:$AA$349,MATCH($K$3*10,aslocaties_v01!$C$2:$X$2),FALSE)</f>
        <v>#N/A</v>
      </c>
      <c r="BW240" s="93" t="e">
        <f t="shared" si="141"/>
        <v>#N/A</v>
      </c>
      <c r="BX240" s="93" t="e">
        <f t="shared" si="142"/>
        <v>#N/A</v>
      </c>
      <c r="BY240" s="94">
        <f t="shared" si="143"/>
        <v>999</v>
      </c>
      <c r="BZ240" s="94">
        <f t="shared" si="144"/>
        <v>999</v>
      </c>
      <c r="CA240" s="94" t="e">
        <f t="shared" si="145"/>
        <v>#N/A</v>
      </c>
      <c r="CB240" t="e">
        <f t="shared" si="146"/>
        <v>#N/A</v>
      </c>
      <c r="CC240" s="58" t="e">
        <f t="shared" si="147"/>
        <v>#N/A</v>
      </c>
      <c r="CD240" s="95" t="e">
        <f t="shared" si="148"/>
        <v>#N/A</v>
      </c>
      <c r="CE240" s="96" t="b">
        <f t="shared" si="149"/>
        <v>1</v>
      </c>
      <c r="CF240" t="e">
        <f t="shared" si="150"/>
        <v>#DIV/0!</v>
      </c>
      <c r="CG240" t="e">
        <f t="shared" si="151"/>
        <v>#DIV/0!</v>
      </c>
      <c r="CH240" s="84" t="b">
        <f t="shared" si="152"/>
        <v>0</v>
      </c>
      <c r="CI240" t="str">
        <f t="shared" si="153"/>
        <v/>
      </c>
      <c r="CJ240" t="e">
        <f t="shared" si="154"/>
        <v>#DIV/0!</v>
      </c>
      <c r="CK240" t="b">
        <f t="shared" si="155"/>
        <v>1</v>
      </c>
      <c r="CL240" s="84" t="e">
        <f t="shared" si="156"/>
        <v>#DIV/0!</v>
      </c>
      <c r="CM240" t="e">
        <f t="shared" si="157"/>
        <v>#DIV/0!</v>
      </c>
      <c r="CN240" t="e">
        <f t="shared" si="158"/>
        <v>#DIV/0!</v>
      </c>
      <c r="CO240" s="84">
        <f t="shared" si="159"/>
        <v>-1</v>
      </c>
      <c r="CP240" t="b">
        <f t="shared" si="160"/>
        <v>1</v>
      </c>
      <c r="CQ240" s="96" t="b">
        <f t="shared" si="161"/>
        <v>1</v>
      </c>
      <c r="CR240" t="b">
        <f t="shared" si="162"/>
        <v>1</v>
      </c>
      <c r="CS240" t="b">
        <f t="shared" si="163"/>
        <v>1</v>
      </c>
      <c r="CT240" t="b">
        <f t="shared" si="164"/>
        <v>1</v>
      </c>
      <c r="CU240" t="b">
        <f t="shared" si="165"/>
        <v>1</v>
      </c>
      <c r="CV240" s="84" t="b">
        <f t="shared" si="166"/>
        <v>1</v>
      </c>
      <c r="CW240" t="b">
        <f t="shared" si="167"/>
        <v>1</v>
      </c>
      <c r="CX240" t="b">
        <f t="shared" si="168"/>
        <v>1</v>
      </c>
      <c r="CY240" t="b">
        <f t="shared" si="169"/>
        <v>1</v>
      </c>
      <c r="CZ240" t="b">
        <f t="shared" si="170"/>
        <v>1</v>
      </c>
      <c r="DA240" s="84">
        <f t="shared" si="171"/>
        <v>0</v>
      </c>
      <c r="DB240" t="e">
        <f t="shared" si="172"/>
        <v>#N/A</v>
      </c>
    </row>
    <row r="241" spans="1:106" ht="13.5" thickBot="1">
      <c r="A241" s="9">
        <v>2284</v>
      </c>
      <c r="B241" s="3">
        <v>1</v>
      </c>
      <c r="C241" s="3" t="s">
        <v>2788</v>
      </c>
      <c r="D241" s="3" t="s">
        <v>12</v>
      </c>
      <c r="E241" s="3" t="s">
        <v>12</v>
      </c>
      <c r="F241" s="3">
        <v>112156.102</v>
      </c>
      <c r="G241" s="15">
        <v>420418.40600000002</v>
      </c>
      <c r="H241" s="35" t="str">
        <f t="shared" si="130"/>
        <v>ja</v>
      </c>
      <c r="I241" s="155" t="s">
        <v>2402</v>
      </c>
      <c r="J241" s="20" t="s">
        <v>456</v>
      </c>
      <c r="K241" s="97">
        <v>10000</v>
      </c>
      <c r="L241" s="28">
        <f t="shared" si="6"/>
        <v>0.24</v>
      </c>
      <c r="M241" s="28">
        <f t="shared" si="136"/>
        <v>0</v>
      </c>
      <c r="N241" s="56">
        <f t="shared" si="131"/>
        <v>0</v>
      </c>
      <c r="O241" s="33">
        <f t="shared" si="137"/>
        <v>110.24312341362138</v>
      </c>
      <c r="P241" s="37">
        <f t="shared" si="132"/>
        <v>53.535123274344528</v>
      </c>
      <c r="Q241" s="9" t="s">
        <v>12</v>
      </c>
      <c r="R241" s="55" t="s">
        <v>12</v>
      </c>
      <c r="S241" s="55">
        <v>2.6320000000000001</v>
      </c>
      <c r="T241" s="55">
        <v>2.7759999999999998</v>
      </c>
      <c r="U241" s="55">
        <v>2.9390000000000001</v>
      </c>
      <c r="V241" s="3">
        <v>3.1070000000000002</v>
      </c>
      <c r="W241" s="3">
        <v>3.3090000000000002</v>
      </c>
      <c r="X241" s="3" t="s">
        <v>12</v>
      </c>
      <c r="Y241" s="3">
        <v>3.7250000000000001</v>
      </c>
      <c r="Z241" s="15" t="s">
        <v>12</v>
      </c>
      <c r="AA241" s="10">
        <f t="shared" si="133"/>
        <v>3.3090000000000002</v>
      </c>
      <c r="AB241" s="9">
        <f t="shared" si="134"/>
        <v>0.37000000000000011</v>
      </c>
      <c r="AC241" s="10">
        <f t="shared" si="135"/>
        <v>0.41599999999999993</v>
      </c>
      <c r="AD241" s="9"/>
      <c r="AE241" s="55"/>
      <c r="AF241" s="55"/>
      <c r="AG241" s="55"/>
      <c r="AH241" s="55"/>
      <c r="AI241" s="3"/>
      <c r="AJ241" s="3"/>
      <c r="AK241" s="3"/>
      <c r="AL241" s="3"/>
      <c r="AM241" s="15"/>
      <c r="AN241" s="10"/>
      <c r="AO241" s="9"/>
      <c r="AP241" s="10"/>
      <c r="AQ241" s="9"/>
      <c r="AR241" s="55"/>
      <c r="AS241" s="55"/>
      <c r="AT241" s="55"/>
      <c r="AU241" s="55"/>
      <c r="AV241" s="3"/>
      <c r="AW241" s="3"/>
      <c r="AX241" s="3"/>
      <c r="AY241" s="3"/>
      <c r="AZ241" s="15"/>
      <c r="BA241" s="10"/>
      <c r="BB241" s="9"/>
      <c r="BC241" s="10"/>
      <c r="BD241" s="9"/>
      <c r="BE241" s="3"/>
      <c r="BF241" s="15"/>
      <c r="BG241" s="15"/>
      <c r="BH241" s="9"/>
      <c r="BI241" s="10"/>
      <c r="BJ241" s="9"/>
      <c r="BK241" s="3"/>
      <c r="BL241" s="15"/>
      <c r="BM241" s="15"/>
      <c r="BN241" s="9"/>
      <c r="BO241" s="10"/>
      <c r="BP241">
        <f t="shared" si="138"/>
        <v>0</v>
      </c>
      <c r="BQ241" s="93">
        <f t="shared" si="139"/>
        <v>0</v>
      </c>
      <c r="BR241" s="93">
        <f t="shared" si="140"/>
        <v>0</v>
      </c>
      <c r="BS241" s="93" t="e">
        <f>VLOOKUP(C241,'Koppeling locatie - aslocatie'!$A$2:$C$8139,2,FALSE)</f>
        <v>#N/A</v>
      </c>
      <c r="BT241" s="93" t="e">
        <f>VLOOKUP($BS241,aslocaties_v01!$C$3:$AA$349,MATCH($K$3/10,aslocaties_v01!$C$2:$X$2),FALSE)</f>
        <v>#N/A</v>
      </c>
      <c r="BU241" s="93" t="e">
        <f>VLOOKUP(BS241,aslocaties_v01!$C$3:$AA$349,MATCH($K$3,aslocaties_v01!$C$2:$X$2),FALSE)</f>
        <v>#N/A</v>
      </c>
      <c r="BV241" s="93" t="e">
        <f>VLOOKUP(BS241,aslocaties_v01!$C$3:$AA$349,MATCH($K$3*10,aslocaties_v01!$C$2:$X$2),FALSE)</f>
        <v>#N/A</v>
      </c>
      <c r="BW241" s="93" t="e">
        <f t="shared" si="141"/>
        <v>#N/A</v>
      </c>
      <c r="BX241" s="93" t="e">
        <f t="shared" si="142"/>
        <v>#N/A</v>
      </c>
      <c r="BY241" s="94">
        <f t="shared" si="143"/>
        <v>999</v>
      </c>
      <c r="BZ241" s="94">
        <f t="shared" si="144"/>
        <v>999</v>
      </c>
      <c r="CA241" s="94" t="e">
        <f t="shared" si="145"/>
        <v>#N/A</v>
      </c>
      <c r="CB241" t="e">
        <f t="shared" si="146"/>
        <v>#N/A</v>
      </c>
      <c r="CC241" s="58" t="e">
        <f t="shared" si="147"/>
        <v>#N/A</v>
      </c>
      <c r="CD241" s="95" t="e">
        <f t="shared" si="148"/>
        <v>#N/A</v>
      </c>
      <c r="CE241" s="96" t="b">
        <f t="shared" si="149"/>
        <v>1</v>
      </c>
      <c r="CF241" t="e">
        <f t="shared" si="150"/>
        <v>#DIV/0!</v>
      </c>
      <c r="CG241" t="e">
        <f t="shared" si="151"/>
        <v>#DIV/0!</v>
      </c>
      <c r="CH241" s="84" t="b">
        <f t="shared" si="152"/>
        <v>0</v>
      </c>
      <c r="CI241" t="str">
        <f t="shared" si="153"/>
        <v/>
      </c>
      <c r="CJ241" t="e">
        <f t="shared" si="154"/>
        <v>#DIV/0!</v>
      </c>
      <c r="CK241" t="b">
        <f t="shared" si="155"/>
        <v>1</v>
      </c>
      <c r="CL241" s="84" t="e">
        <f t="shared" si="156"/>
        <v>#DIV/0!</v>
      </c>
      <c r="CM241" t="e">
        <f t="shared" si="157"/>
        <v>#DIV/0!</v>
      </c>
      <c r="CN241" t="e">
        <f t="shared" si="158"/>
        <v>#DIV/0!</v>
      </c>
      <c r="CO241" s="84">
        <f t="shared" si="159"/>
        <v>-1</v>
      </c>
      <c r="CP241" t="b">
        <f t="shared" si="160"/>
        <v>1</v>
      </c>
      <c r="CQ241" s="96" t="b">
        <f t="shared" si="161"/>
        <v>1</v>
      </c>
      <c r="CR241" t="b">
        <f t="shared" si="162"/>
        <v>1</v>
      </c>
      <c r="CS241" t="b">
        <f t="shared" si="163"/>
        <v>1</v>
      </c>
      <c r="CT241" t="b">
        <f t="shared" si="164"/>
        <v>1</v>
      </c>
      <c r="CU241" t="b">
        <f t="shared" si="165"/>
        <v>1</v>
      </c>
      <c r="CV241" s="84" t="b">
        <f t="shared" si="166"/>
        <v>1</v>
      </c>
      <c r="CW241" t="b">
        <f t="shared" si="167"/>
        <v>1</v>
      </c>
      <c r="CX241" t="b">
        <f t="shared" si="168"/>
        <v>1</v>
      </c>
      <c r="CY241" t="b">
        <f t="shared" si="169"/>
        <v>1</v>
      </c>
      <c r="CZ241" t="b">
        <f t="shared" si="170"/>
        <v>1</v>
      </c>
      <c r="DA241" s="84">
        <f t="shared" si="171"/>
        <v>0</v>
      </c>
      <c r="DB241" t="e">
        <f t="shared" si="172"/>
        <v>#N/A</v>
      </c>
    </row>
    <row r="242" spans="1:106" ht="13.5" thickBot="1">
      <c r="A242" s="9">
        <v>2285</v>
      </c>
      <c r="B242" s="3">
        <v>1</v>
      </c>
      <c r="C242" s="3" t="s">
        <v>2789</v>
      </c>
      <c r="D242" s="3" t="s">
        <v>12</v>
      </c>
      <c r="E242" s="3" t="s">
        <v>12</v>
      </c>
      <c r="F242" s="3">
        <v>112153.42200000001</v>
      </c>
      <c r="G242" s="15">
        <v>420364.93800000002</v>
      </c>
      <c r="H242" s="35" t="str">
        <f t="shared" si="130"/>
        <v>ja</v>
      </c>
      <c r="I242" s="155" t="s">
        <v>2402</v>
      </c>
      <c r="J242" s="20" t="s">
        <v>456</v>
      </c>
      <c r="K242" s="97">
        <v>10000</v>
      </c>
      <c r="L242" s="28">
        <f t="shared" si="6"/>
        <v>0.24</v>
      </c>
      <c r="M242" s="28">
        <f t="shared" si="136"/>
        <v>0</v>
      </c>
      <c r="N242" s="56">
        <f t="shared" si="131"/>
        <v>0</v>
      </c>
      <c r="O242" s="33">
        <f t="shared" si="137"/>
        <v>53.535123274344528</v>
      </c>
      <c r="P242" s="37">
        <f t="shared" si="132"/>
        <v>113.43724073253185</v>
      </c>
      <c r="Q242" s="9" t="s">
        <v>12</v>
      </c>
      <c r="R242" s="55" t="s">
        <v>12</v>
      </c>
      <c r="S242" s="55">
        <v>2.7109999999999999</v>
      </c>
      <c r="T242" s="55">
        <v>2.7949999999999999</v>
      </c>
      <c r="U242" s="55">
        <v>2.9470000000000001</v>
      </c>
      <c r="V242" s="3">
        <v>3.1190000000000002</v>
      </c>
      <c r="W242" s="3">
        <v>3.3250000000000002</v>
      </c>
      <c r="X242" s="3" t="s">
        <v>12</v>
      </c>
      <c r="Y242" s="3">
        <v>3.7480000000000002</v>
      </c>
      <c r="Z242" s="15" t="s">
        <v>12</v>
      </c>
      <c r="AA242" s="10">
        <f t="shared" si="133"/>
        <v>3.3250000000000002</v>
      </c>
      <c r="AB242" s="9">
        <f t="shared" si="134"/>
        <v>0.37800000000000011</v>
      </c>
      <c r="AC242" s="10">
        <f t="shared" si="135"/>
        <v>0.42300000000000004</v>
      </c>
      <c r="AD242" s="9"/>
      <c r="AE242" s="55"/>
      <c r="AF242" s="55"/>
      <c r="AG242" s="55"/>
      <c r="AH242" s="55"/>
      <c r="AI242" s="3"/>
      <c r="AJ242" s="3"/>
      <c r="AK242" s="3"/>
      <c r="AL242" s="3"/>
      <c r="AM242" s="15"/>
      <c r="AN242" s="10"/>
      <c r="AO242" s="9"/>
      <c r="AP242" s="10"/>
      <c r="AQ242" s="9"/>
      <c r="AR242" s="55"/>
      <c r="AS242" s="55"/>
      <c r="AT242" s="55"/>
      <c r="AU242" s="55"/>
      <c r="AV242" s="3"/>
      <c r="AW242" s="3"/>
      <c r="AX242" s="3"/>
      <c r="AY242" s="3"/>
      <c r="AZ242" s="15"/>
      <c r="BA242" s="10"/>
      <c r="BB242" s="9"/>
      <c r="BC242" s="10"/>
      <c r="BD242" s="9"/>
      <c r="BE242" s="3"/>
      <c r="BF242" s="15"/>
      <c r="BG242" s="15"/>
      <c r="BH242" s="9"/>
      <c r="BI242" s="10"/>
      <c r="BJ242" s="9"/>
      <c r="BK242" s="3"/>
      <c r="BL242" s="15"/>
      <c r="BM242" s="15"/>
      <c r="BN242" s="9"/>
      <c r="BO242" s="10"/>
      <c r="BP242">
        <f t="shared" si="138"/>
        <v>0</v>
      </c>
      <c r="BQ242" s="93">
        <f t="shared" si="139"/>
        <v>0</v>
      </c>
      <c r="BR242" s="93">
        <f t="shared" si="140"/>
        <v>0</v>
      </c>
      <c r="BS242" s="93" t="e">
        <f>VLOOKUP(C242,'Koppeling locatie - aslocatie'!$A$2:$C$8139,2,FALSE)</f>
        <v>#N/A</v>
      </c>
      <c r="BT242" s="93" t="e">
        <f>VLOOKUP($BS242,aslocaties_v01!$C$3:$AA$349,MATCH($K$3/10,aslocaties_v01!$C$2:$X$2),FALSE)</f>
        <v>#N/A</v>
      </c>
      <c r="BU242" s="93" t="e">
        <f>VLOOKUP(BS242,aslocaties_v01!$C$3:$AA$349,MATCH($K$3,aslocaties_v01!$C$2:$X$2),FALSE)</f>
        <v>#N/A</v>
      </c>
      <c r="BV242" s="93" t="e">
        <f>VLOOKUP(BS242,aslocaties_v01!$C$3:$AA$349,MATCH($K$3*10,aslocaties_v01!$C$2:$X$2),FALSE)</f>
        <v>#N/A</v>
      </c>
      <c r="BW242" s="93" t="e">
        <f t="shared" si="141"/>
        <v>#N/A</v>
      </c>
      <c r="BX242" s="93" t="e">
        <f t="shared" si="142"/>
        <v>#N/A</v>
      </c>
      <c r="BY242" s="94">
        <f t="shared" si="143"/>
        <v>999</v>
      </c>
      <c r="BZ242" s="94">
        <f t="shared" si="144"/>
        <v>999</v>
      </c>
      <c r="CA242" s="94" t="e">
        <f t="shared" si="145"/>
        <v>#N/A</v>
      </c>
      <c r="CB242" t="e">
        <f t="shared" si="146"/>
        <v>#N/A</v>
      </c>
      <c r="CC242" s="58" t="e">
        <f t="shared" si="147"/>
        <v>#N/A</v>
      </c>
      <c r="CD242" s="95" t="e">
        <f t="shared" si="148"/>
        <v>#N/A</v>
      </c>
      <c r="CE242" s="96" t="b">
        <f t="shared" si="149"/>
        <v>1</v>
      </c>
      <c r="CF242" t="e">
        <f t="shared" si="150"/>
        <v>#DIV/0!</v>
      </c>
      <c r="CG242" t="e">
        <f t="shared" si="151"/>
        <v>#DIV/0!</v>
      </c>
      <c r="CH242" s="84" t="b">
        <f t="shared" si="152"/>
        <v>0</v>
      </c>
      <c r="CI242" t="str">
        <f t="shared" si="153"/>
        <v/>
      </c>
      <c r="CJ242" t="e">
        <f t="shared" si="154"/>
        <v>#DIV/0!</v>
      </c>
      <c r="CK242" t="b">
        <f t="shared" si="155"/>
        <v>1</v>
      </c>
      <c r="CL242" s="84" t="e">
        <f t="shared" si="156"/>
        <v>#DIV/0!</v>
      </c>
      <c r="CM242" t="e">
        <f t="shared" si="157"/>
        <v>#DIV/0!</v>
      </c>
      <c r="CN242" t="e">
        <f t="shared" si="158"/>
        <v>#DIV/0!</v>
      </c>
      <c r="CO242" s="84">
        <f t="shared" si="159"/>
        <v>-1</v>
      </c>
      <c r="CP242" t="b">
        <f t="shared" si="160"/>
        <v>1</v>
      </c>
      <c r="CQ242" s="96" t="b">
        <f t="shared" si="161"/>
        <v>1</v>
      </c>
      <c r="CR242" t="b">
        <f t="shared" si="162"/>
        <v>1</v>
      </c>
      <c r="CS242" t="b">
        <f t="shared" si="163"/>
        <v>1</v>
      </c>
      <c r="CT242" t="b">
        <f t="shared" si="164"/>
        <v>1</v>
      </c>
      <c r="CU242" t="b">
        <f t="shared" si="165"/>
        <v>1</v>
      </c>
      <c r="CV242" s="84" t="b">
        <f t="shared" si="166"/>
        <v>1</v>
      </c>
      <c r="CW242" t="b">
        <f t="shared" si="167"/>
        <v>1</v>
      </c>
      <c r="CX242" t="b">
        <f t="shared" si="168"/>
        <v>1</v>
      </c>
      <c r="CY242" t="b">
        <f t="shared" si="169"/>
        <v>1</v>
      </c>
      <c r="CZ242" t="b">
        <f t="shared" si="170"/>
        <v>1</v>
      </c>
      <c r="DA242" s="84">
        <f t="shared" si="171"/>
        <v>0</v>
      </c>
      <c r="DB242" t="e">
        <f t="shared" si="172"/>
        <v>#N/A</v>
      </c>
    </row>
    <row r="243" spans="1:106" ht="13.5" thickBot="1">
      <c r="A243" s="9">
        <v>2286</v>
      </c>
      <c r="B243" s="3">
        <v>1</v>
      </c>
      <c r="C243" s="3" t="s">
        <v>2790</v>
      </c>
      <c r="D243" s="3" t="s">
        <v>12</v>
      </c>
      <c r="E243" s="3" t="s">
        <v>12</v>
      </c>
      <c r="F243" s="3">
        <v>112098.719</v>
      </c>
      <c r="G243" s="15">
        <v>420265.56199999998</v>
      </c>
      <c r="H243" s="35" t="str">
        <f t="shared" si="130"/>
        <v>ja</v>
      </c>
      <c r="I243" s="155" t="s">
        <v>2402</v>
      </c>
      <c r="J243" s="20" t="s">
        <v>456</v>
      </c>
      <c r="K243" s="97">
        <v>10000</v>
      </c>
      <c r="L243" s="28">
        <f t="shared" si="6"/>
        <v>0.24</v>
      </c>
      <c r="M243" s="28">
        <f t="shared" si="136"/>
        <v>0</v>
      </c>
      <c r="N243" s="56">
        <f t="shared" si="131"/>
        <v>0</v>
      </c>
      <c r="O243" s="33">
        <f t="shared" si="137"/>
        <v>113.43724073253185</v>
      </c>
      <c r="P243" s="37">
        <f t="shared" si="132"/>
        <v>141.21583101052491</v>
      </c>
      <c r="Q243" s="9" t="s">
        <v>12</v>
      </c>
      <c r="R243" s="55" t="s">
        <v>12</v>
      </c>
      <c r="S243" s="55">
        <v>2.6320000000000001</v>
      </c>
      <c r="T243" s="55">
        <v>2.7749999999999999</v>
      </c>
      <c r="U243" s="55">
        <v>2.9380000000000002</v>
      </c>
      <c r="V243" s="3">
        <v>3.1059999999999999</v>
      </c>
      <c r="W243" s="3">
        <v>3.3090000000000002</v>
      </c>
      <c r="X243" s="3" t="s">
        <v>12</v>
      </c>
      <c r="Y243" s="3">
        <v>3.7250000000000001</v>
      </c>
      <c r="Z243" s="15" t="s">
        <v>12</v>
      </c>
      <c r="AA243" s="10">
        <f t="shared" si="133"/>
        <v>3.3090000000000002</v>
      </c>
      <c r="AB243" s="9">
        <f t="shared" si="134"/>
        <v>0.371</v>
      </c>
      <c r="AC243" s="10">
        <f t="shared" si="135"/>
        <v>0.41599999999999993</v>
      </c>
      <c r="AD243" s="9"/>
      <c r="AE243" s="55"/>
      <c r="AF243" s="55"/>
      <c r="AG243" s="55"/>
      <c r="AH243" s="55"/>
      <c r="AI243" s="3"/>
      <c r="AJ243" s="3"/>
      <c r="AK243" s="3"/>
      <c r="AL243" s="3"/>
      <c r="AM243" s="15"/>
      <c r="AN243" s="10"/>
      <c r="AO243" s="9"/>
      <c r="AP243" s="10"/>
      <c r="AQ243" s="9"/>
      <c r="AR243" s="55"/>
      <c r="AS243" s="55"/>
      <c r="AT243" s="55"/>
      <c r="AU243" s="55"/>
      <c r="AV243" s="3"/>
      <c r="AW243" s="3"/>
      <c r="AX243" s="3"/>
      <c r="AY243" s="3"/>
      <c r="AZ243" s="15"/>
      <c r="BA243" s="10"/>
      <c r="BB243" s="9"/>
      <c r="BC243" s="10"/>
      <c r="BD243" s="9"/>
      <c r="BE243" s="3"/>
      <c r="BF243" s="15"/>
      <c r="BG243" s="15"/>
      <c r="BH243" s="9"/>
      <c r="BI243" s="10"/>
      <c r="BJ243" s="9"/>
      <c r="BK243" s="3"/>
      <c r="BL243" s="15"/>
      <c r="BM243" s="15"/>
      <c r="BN243" s="9"/>
      <c r="BO243" s="10"/>
      <c r="BP243">
        <f t="shared" si="138"/>
        <v>0</v>
      </c>
      <c r="BQ243" s="93">
        <f t="shared" si="139"/>
        <v>0</v>
      </c>
      <c r="BR243" s="93">
        <f t="shared" si="140"/>
        <v>0</v>
      </c>
      <c r="BS243" s="93" t="e">
        <f>VLOOKUP(C243,'Koppeling locatie - aslocatie'!$A$2:$C$8139,2,FALSE)</f>
        <v>#N/A</v>
      </c>
      <c r="BT243" s="93" t="e">
        <f>VLOOKUP($BS243,aslocaties_v01!$C$3:$AA$349,MATCH($K$3/10,aslocaties_v01!$C$2:$X$2),FALSE)</f>
        <v>#N/A</v>
      </c>
      <c r="BU243" s="93" t="e">
        <f>VLOOKUP(BS243,aslocaties_v01!$C$3:$AA$349,MATCH($K$3,aslocaties_v01!$C$2:$X$2),FALSE)</f>
        <v>#N/A</v>
      </c>
      <c r="BV243" s="93" t="e">
        <f>VLOOKUP(BS243,aslocaties_v01!$C$3:$AA$349,MATCH($K$3*10,aslocaties_v01!$C$2:$X$2),FALSE)</f>
        <v>#N/A</v>
      </c>
      <c r="BW243" s="93" t="e">
        <f t="shared" si="141"/>
        <v>#N/A</v>
      </c>
      <c r="BX243" s="93" t="e">
        <f t="shared" si="142"/>
        <v>#N/A</v>
      </c>
      <c r="BY243" s="94">
        <f t="shared" si="143"/>
        <v>999</v>
      </c>
      <c r="BZ243" s="94">
        <f t="shared" si="144"/>
        <v>999</v>
      </c>
      <c r="CA243" s="94" t="e">
        <f t="shared" si="145"/>
        <v>#N/A</v>
      </c>
      <c r="CB243" t="e">
        <f t="shared" si="146"/>
        <v>#N/A</v>
      </c>
      <c r="CC243" s="58" t="e">
        <f t="shared" si="147"/>
        <v>#N/A</v>
      </c>
      <c r="CD243" s="95" t="e">
        <f t="shared" si="148"/>
        <v>#N/A</v>
      </c>
      <c r="CE243" s="96" t="b">
        <f t="shared" si="149"/>
        <v>1</v>
      </c>
      <c r="CF243" t="e">
        <f t="shared" si="150"/>
        <v>#DIV/0!</v>
      </c>
      <c r="CG243" t="e">
        <f t="shared" si="151"/>
        <v>#DIV/0!</v>
      </c>
      <c r="CH243" s="84" t="b">
        <f t="shared" si="152"/>
        <v>0</v>
      </c>
      <c r="CI243" t="str">
        <f t="shared" si="153"/>
        <v/>
      </c>
      <c r="CJ243" t="e">
        <f t="shared" si="154"/>
        <v>#DIV/0!</v>
      </c>
      <c r="CK243" t="b">
        <f t="shared" si="155"/>
        <v>1</v>
      </c>
      <c r="CL243" s="84" t="e">
        <f t="shared" si="156"/>
        <v>#DIV/0!</v>
      </c>
      <c r="CM243" t="e">
        <f t="shared" si="157"/>
        <v>#DIV/0!</v>
      </c>
      <c r="CN243" t="e">
        <f t="shared" si="158"/>
        <v>#DIV/0!</v>
      </c>
      <c r="CO243" s="84">
        <f t="shared" si="159"/>
        <v>-1</v>
      </c>
      <c r="CP243" t="b">
        <f t="shared" si="160"/>
        <v>1</v>
      </c>
      <c r="CQ243" s="96" t="b">
        <f t="shared" si="161"/>
        <v>1</v>
      </c>
      <c r="CR243" t="b">
        <f t="shared" si="162"/>
        <v>1</v>
      </c>
      <c r="CS243" t="b">
        <f t="shared" si="163"/>
        <v>1</v>
      </c>
      <c r="CT243" t="b">
        <f t="shared" si="164"/>
        <v>1</v>
      </c>
      <c r="CU243" t="b">
        <f t="shared" si="165"/>
        <v>1</v>
      </c>
      <c r="CV243" s="84" t="b">
        <f t="shared" si="166"/>
        <v>1</v>
      </c>
      <c r="CW243" t="b">
        <f t="shared" si="167"/>
        <v>1</v>
      </c>
      <c r="CX243" t="b">
        <f t="shared" si="168"/>
        <v>1</v>
      </c>
      <c r="CY243" t="b">
        <f t="shared" si="169"/>
        <v>1</v>
      </c>
      <c r="CZ243" t="b">
        <f t="shared" si="170"/>
        <v>1</v>
      </c>
      <c r="DA243" s="84">
        <f t="shared" si="171"/>
        <v>0</v>
      </c>
      <c r="DB243" t="e">
        <f t="shared" si="172"/>
        <v>#N/A</v>
      </c>
    </row>
    <row r="244" spans="1:106" ht="13.5" thickBot="1">
      <c r="A244" s="9">
        <v>2287</v>
      </c>
      <c r="B244" s="3">
        <v>1</v>
      </c>
      <c r="C244" s="3" t="s">
        <v>2791</v>
      </c>
      <c r="D244" s="3" t="s">
        <v>12</v>
      </c>
      <c r="E244" s="3" t="s">
        <v>12</v>
      </c>
      <c r="F244" s="3">
        <v>112088.04700000001</v>
      </c>
      <c r="G244" s="15">
        <v>420124.75</v>
      </c>
      <c r="H244" s="35" t="str">
        <f t="shared" si="130"/>
        <v>ja</v>
      </c>
      <c r="I244" s="155" t="s">
        <v>2402</v>
      </c>
      <c r="J244" s="20" t="s">
        <v>456</v>
      </c>
      <c r="K244" s="97">
        <v>10000</v>
      </c>
      <c r="L244" s="28">
        <f t="shared" si="6"/>
        <v>0.24</v>
      </c>
      <c r="M244" s="28">
        <f t="shared" si="136"/>
        <v>0</v>
      </c>
      <c r="N244" s="56">
        <f t="shared" si="131"/>
        <v>0</v>
      </c>
      <c r="O244" s="33">
        <f t="shared" si="137"/>
        <v>141.21583101052491</v>
      </c>
      <c r="P244" s="37">
        <f t="shared" si="132"/>
        <v>85.50732259284645</v>
      </c>
      <c r="Q244" s="9" t="s">
        <v>12</v>
      </c>
      <c r="R244" s="55" t="s">
        <v>12</v>
      </c>
      <c r="S244" s="55">
        <v>2.6309999999999998</v>
      </c>
      <c r="T244" s="55">
        <v>2.7749999999999999</v>
      </c>
      <c r="U244" s="55">
        <v>2.9369999999999998</v>
      </c>
      <c r="V244" s="3">
        <v>3.1059999999999999</v>
      </c>
      <c r="W244" s="3">
        <v>3.3079999999999998</v>
      </c>
      <c r="X244" s="3" t="s">
        <v>12</v>
      </c>
      <c r="Y244" s="3">
        <v>3.7229999999999999</v>
      </c>
      <c r="Z244" s="15" t="s">
        <v>12</v>
      </c>
      <c r="AA244" s="10">
        <f t="shared" si="133"/>
        <v>3.3079999999999998</v>
      </c>
      <c r="AB244" s="9">
        <f t="shared" si="134"/>
        <v>0.371</v>
      </c>
      <c r="AC244" s="10">
        <f t="shared" si="135"/>
        <v>0.41500000000000004</v>
      </c>
      <c r="AD244" s="9"/>
      <c r="AE244" s="55"/>
      <c r="AF244" s="55"/>
      <c r="AG244" s="55"/>
      <c r="AH244" s="55"/>
      <c r="AI244" s="3"/>
      <c r="AJ244" s="3"/>
      <c r="AK244" s="3"/>
      <c r="AL244" s="3"/>
      <c r="AM244" s="15"/>
      <c r="AN244" s="10"/>
      <c r="AO244" s="9"/>
      <c r="AP244" s="10"/>
      <c r="AQ244" s="9"/>
      <c r="AR244" s="55"/>
      <c r="AS244" s="55"/>
      <c r="AT244" s="55"/>
      <c r="AU244" s="55"/>
      <c r="AV244" s="3"/>
      <c r="AW244" s="3"/>
      <c r="AX244" s="3"/>
      <c r="AY244" s="3"/>
      <c r="AZ244" s="15"/>
      <c r="BA244" s="10"/>
      <c r="BB244" s="9"/>
      <c r="BC244" s="10"/>
      <c r="BD244" s="9"/>
      <c r="BE244" s="3"/>
      <c r="BF244" s="15"/>
      <c r="BG244" s="15"/>
      <c r="BH244" s="9"/>
      <c r="BI244" s="10"/>
      <c r="BJ244" s="9"/>
      <c r="BK244" s="3"/>
      <c r="BL244" s="15"/>
      <c r="BM244" s="15"/>
      <c r="BN244" s="9"/>
      <c r="BO244" s="10"/>
      <c r="BP244">
        <f t="shared" si="138"/>
        <v>0</v>
      </c>
      <c r="BQ244" s="93">
        <f t="shared" si="139"/>
        <v>0</v>
      </c>
      <c r="BR244" s="93">
        <f t="shared" si="140"/>
        <v>0</v>
      </c>
      <c r="BS244" s="93" t="e">
        <f>VLOOKUP(C244,'Koppeling locatie - aslocatie'!$A$2:$C$8139,2,FALSE)</f>
        <v>#N/A</v>
      </c>
      <c r="BT244" s="93" t="e">
        <f>VLOOKUP($BS244,aslocaties_v01!$C$3:$AA$349,MATCH($K$3/10,aslocaties_v01!$C$2:$X$2),FALSE)</f>
        <v>#N/A</v>
      </c>
      <c r="BU244" s="93" t="e">
        <f>VLOOKUP(BS244,aslocaties_v01!$C$3:$AA$349,MATCH($K$3,aslocaties_v01!$C$2:$X$2),FALSE)</f>
        <v>#N/A</v>
      </c>
      <c r="BV244" s="93" t="e">
        <f>VLOOKUP(BS244,aslocaties_v01!$C$3:$AA$349,MATCH($K$3*10,aslocaties_v01!$C$2:$X$2),FALSE)</f>
        <v>#N/A</v>
      </c>
      <c r="BW244" s="93" t="e">
        <f t="shared" si="141"/>
        <v>#N/A</v>
      </c>
      <c r="BX244" s="93" t="e">
        <f t="shared" si="142"/>
        <v>#N/A</v>
      </c>
      <c r="BY244" s="94">
        <f t="shared" si="143"/>
        <v>999</v>
      </c>
      <c r="BZ244" s="94">
        <f t="shared" si="144"/>
        <v>999</v>
      </c>
      <c r="CA244" s="94" t="e">
        <f t="shared" si="145"/>
        <v>#N/A</v>
      </c>
      <c r="CB244" t="e">
        <f t="shared" si="146"/>
        <v>#N/A</v>
      </c>
      <c r="CC244" s="58" t="e">
        <f t="shared" si="147"/>
        <v>#N/A</v>
      </c>
      <c r="CD244" s="95" t="e">
        <f t="shared" si="148"/>
        <v>#N/A</v>
      </c>
      <c r="CE244" s="96" t="b">
        <f t="shared" si="149"/>
        <v>1</v>
      </c>
      <c r="CF244" t="e">
        <f t="shared" si="150"/>
        <v>#DIV/0!</v>
      </c>
      <c r="CG244" t="e">
        <f t="shared" si="151"/>
        <v>#DIV/0!</v>
      </c>
      <c r="CH244" s="84" t="b">
        <f t="shared" si="152"/>
        <v>0</v>
      </c>
      <c r="CI244" t="str">
        <f t="shared" si="153"/>
        <v/>
      </c>
      <c r="CJ244" t="e">
        <f t="shared" si="154"/>
        <v>#DIV/0!</v>
      </c>
      <c r="CK244" t="b">
        <f t="shared" si="155"/>
        <v>1</v>
      </c>
      <c r="CL244" s="84" t="e">
        <f t="shared" si="156"/>
        <v>#DIV/0!</v>
      </c>
      <c r="CM244" t="e">
        <f t="shared" si="157"/>
        <v>#DIV/0!</v>
      </c>
      <c r="CN244" t="e">
        <f t="shared" si="158"/>
        <v>#DIV/0!</v>
      </c>
      <c r="CO244" s="84">
        <f t="shared" si="159"/>
        <v>-1</v>
      </c>
      <c r="CP244" t="b">
        <f t="shared" si="160"/>
        <v>1</v>
      </c>
      <c r="CQ244" s="96" t="b">
        <f t="shared" si="161"/>
        <v>1</v>
      </c>
      <c r="CR244" t="b">
        <f t="shared" si="162"/>
        <v>1</v>
      </c>
      <c r="CS244" t="b">
        <f t="shared" si="163"/>
        <v>1</v>
      </c>
      <c r="CT244" t="b">
        <f t="shared" si="164"/>
        <v>1</v>
      </c>
      <c r="CU244" t="b">
        <f t="shared" si="165"/>
        <v>1</v>
      </c>
      <c r="CV244" s="84" t="b">
        <f t="shared" si="166"/>
        <v>1</v>
      </c>
      <c r="CW244" t="b">
        <f t="shared" si="167"/>
        <v>1</v>
      </c>
      <c r="CX244" t="b">
        <f t="shared" si="168"/>
        <v>1</v>
      </c>
      <c r="CY244" t="b">
        <f t="shared" si="169"/>
        <v>1</v>
      </c>
      <c r="CZ244" t="b">
        <f t="shared" si="170"/>
        <v>1</v>
      </c>
      <c r="DA244" s="84">
        <f t="shared" si="171"/>
        <v>0</v>
      </c>
      <c r="DB244" t="e">
        <f t="shared" si="172"/>
        <v>#N/A</v>
      </c>
    </row>
    <row r="245" spans="1:106" ht="13.5" thickBot="1">
      <c r="A245" s="9">
        <v>2288</v>
      </c>
      <c r="B245" s="3">
        <v>1</v>
      </c>
      <c r="C245" s="3" t="s">
        <v>2792</v>
      </c>
      <c r="D245" s="3" t="s">
        <v>12</v>
      </c>
      <c r="E245" s="3" t="s">
        <v>12</v>
      </c>
      <c r="F245" s="3">
        <v>112081.031</v>
      </c>
      <c r="G245" s="15">
        <v>420039.53100000002</v>
      </c>
      <c r="H245" s="35" t="str">
        <f t="shared" si="130"/>
        <v>ja</v>
      </c>
      <c r="I245" s="155" t="s">
        <v>2402</v>
      </c>
      <c r="J245" s="20" t="s">
        <v>456</v>
      </c>
      <c r="K245" s="97">
        <v>10000</v>
      </c>
      <c r="L245" s="28">
        <f t="shared" si="6"/>
        <v>0.24</v>
      </c>
      <c r="M245" s="28">
        <f t="shared" si="136"/>
        <v>0</v>
      </c>
      <c r="N245" s="56">
        <f t="shared" si="131"/>
        <v>0</v>
      </c>
      <c r="O245" s="33">
        <f t="shared" si="137"/>
        <v>85.50732259284645</v>
      </c>
      <c r="P245" s="37">
        <f t="shared" si="132"/>
        <v>79.308193687680983</v>
      </c>
      <c r="Q245" s="9" t="s">
        <v>12</v>
      </c>
      <c r="R245" s="55" t="s">
        <v>12</v>
      </c>
      <c r="S245" s="55">
        <v>2.6309999999999998</v>
      </c>
      <c r="T245" s="55">
        <v>2.774</v>
      </c>
      <c r="U245" s="55">
        <v>2.9369999999999998</v>
      </c>
      <c r="V245" s="3">
        <v>3.1059999999999999</v>
      </c>
      <c r="W245" s="3">
        <v>3.3079999999999998</v>
      </c>
      <c r="X245" s="3" t="s">
        <v>12</v>
      </c>
      <c r="Y245" s="3">
        <v>3.7229999999999999</v>
      </c>
      <c r="Z245" s="15" t="s">
        <v>12</v>
      </c>
      <c r="AA245" s="10">
        <f t="shared" si="133"/>
        <v>3.3079999999999998</v>
      </c>
      <c r="AB245" s="9">
        <f t="shared" si="134"/>
        <v>0.371</v>
      </c>
      <c r="AC245" s="10">
        <f t="shared" si="135"/>
        <v>0.41500000000000004</v>
      </c>
      <c r="AD245" s="9"/>
      <c r="AE245" s="55"/>
      <c r="AF245" s="55"/>
      <c r="AG245" s="55"/>
      <c r="AH245" s="55"/>
      <c r="AI245" s="3"/>
      <c r="AJ245" s="3"/>
      <c r="AK245" s="3"/>
      <c r="AL245" s="3"/>
      <c r="AM245" s="15"/>
      <c r="AN245" s="10"/>
      <c r="AO245" s="9"/>
      <c r="AP245" s="10"/>
      <c r="AQ245" s="9"/>
      <c r="AR245" s="55"/>
      <c r="AS245" s="55"/>
      <c r="AT245" s="55"/>
      <c r="AU245" s="55"/>
      <c r="AV245" s="3"/>
      <c r="AW245" s="3"/>
      <c r="AX245" s="3"/>
      <c r="AY245" s="3"/>
      <c r="AZ245" s="15"/>
      <c r="BA245" s="10"/>
      <c r="BB245" s="9"/>
      <c r="BC245" s="10"/>
      <c r="BD245" s="9"/>
      <c r="BE245" s="3"/>
      <c r="BF245" s="15"/>
      <c r="BG245" s="15"/>
      <c r="BH245" s="9"/>
      <c r="BI245" s="10"/>
      <c r="BJ245" s="9"/>
      <c r="BK245" s="3"/>
      <c r="BL245" s="15"/>
      <c r="BM245" s="15"/>
      <c r="BN245" s="9"/>
      <c r="BO245" s="10"/>
      <c r="BP245">
        <f t="shared" si="138"/>
        <v>0</v>
      </c>
      <c r="BQ245" s="93">
        <f t="shared" si="139"/>
        <v>0</v>
      </c>
      <c r="BR245" s="93">
        <f t="shared" si="140"/>
        <v>0</v>
      </c>
      <c r="BS245" s="93" t="e">
        <f>VLOOKUP(C245,'Koppeling locatie - aslocatie'!$A$2:$C$8139,2,FALSE)</f>
        <v>#N/A</v>
      </c>
      <c r="BT245" s="93" t="e">
        <f>VLOOKUP($BS245,aslocaties_v01!$C$3:$AA$349,MATCH($K$3/10,aslocaties_v01!$C$2:$X$2),FALSE)</f>
        <v>#N/A</v>
      </c>
      <c r="BU245" s="93" t="e">
        <f>VLOOKUP(BS245,aslocaties_v01!$C$3:$AA$349,MATCH($K$3,aslocaties_v01!$C$2:$X$2),FALSE)</f>
        <v>#N/A</v>
      </c>
      <c r="BV245" s="93" t="e">
        <f>VLOOKUP(BS245,aslocaties_v01!$C$3:$AA$349,MATCH($K$3*10,aslocaties_v01!$C$2:$X$2),FALSE)</f>
        <v>#N/A</v>
      </c>
      <c r="BW245" s="93" t="e">
        <f t="shared" si="141"/>
        <v>#N/A</v>
      </c>
      <c r="BX245" s="93" t="e">
        <f t="shared" si="142"/>
        <v>#N/A</v>
      </c>
      <c r="BY245" s="94">
        <f t="shared" si="143"/>
        <v>999</v>
      </c>
      <c r="BZ245" s="94">
        <f t="shared" si="144"/>
        <v>999</v>
      </c>
      <c r="CA245" s="94" t="e">
        <f t="shared" si="145"/>
        <v>#N/A</v>
      </c>
      <c r="CB245" t="e">
        <f t="shared" si="146"/>
        <v>#N/A</v>
      </c>
      <c r="CC245" s="58" t="e">
        <f t="shared" si="147"/>
        <v>#N/A</v>
      </c>
      <c r="CD245" s="95" t="e">
        <f t="shared" si="148"/>
        <v>#N/A</v>
      </c>
      <c r="CE245" s="96" t="b">
        <f t="shared" si="149"/>
        <v>1</v>
      </c>
      <c r="CF245" t="e">
        <f t="shared" si="150"/>
        <v>#DIV/0!</v>
      </c>
      <c r="CG245" t="e">
        <f t="shared" si="151"/>
        <v>#DIV/0!</v>
      </c>
      <c r="CH245" s="84" t="b">
        <f t="shared" si="152"/>
        <v>0</v>
      </c>
      <c r="CI245" t="str">
        <f t="shared" si="153"/>
        <v/>
      </c>
      <c r="CJ245" t="e">
        <f t="shared" si="154"/>
        <v>#DIV/0!</v>
      </c>
      <c r="CK245" t="b">
        <f t="shared" si="155"/>
        <v>1</v>
      </c>
      <c r="CL245" s="84" t="e">
        <f t="shared" si="156"/>
        <v>#DIV/0!</v>
      </c>
      <c r="CM245" t="e">
        <f t="shared" si="157"/>
        <v>#DIV/0!</v>
      </c>
      <c r="CN245" t="e">
        <f t="shared" si="158"/>
        <v>#DIV/0!</v>
      </c>
      <c r="CO245" s="84">
        <f t="shared" si="159"/>
        <v>-1</v>
      </c>
      <c r="CP245" t="b">
        <f t="shared" si="160"/>
        <v>1</v>
      </c>
      <c r="CQ245" s="96" t="b">
        <f t="shared" si="161"/>
        <v>1</v>
      </c>
      <c r="CR245" t="b">
        <f t="shared" si="162"/>
        <v>1</v>
      </c>
      <c r="CS245" t="b">
        <f t="shared" si="163"/>
        <v>1</v>
      </c>
      <c r="CT245" t="b">
        <f t="shared" si="164"/>
        <v>1</v>
      </c>
      <c r="CU245" t="b">
        <f t="shared" si="165"/>
        <v>1</v>
      </c>
      <c r="CV245" s="84" t="b">
        <f t="shared" si="166"/>
        <v>1</v>
      </c>
      <c r="CW245" t="b">
        <f t="shared" si="167"/>
        <v>1</v>
      </c>
      <c r="CX245" t="b">
        <f t="shared" si="168"/>
        <v>1</v>
      </c>
      <c r="CY245" t="b">
        <f t="shared" si="169"/>
        <v>1</v>
      </c>
      <c r="CZ245" t="b">
        <f t="shared" si="170"/>
        <v>1</v>
      </c>
      <c r="DA245" s="84">
        <f t="shared" si="171"/>
        <v>0</v>
      </c>
      <c r="DB245" t="e">
        <f t="shared" si="172"/>
        <v>#N/A</v>
      </c>
    </row>
    <row r="246" spans="1:106" ht="13.5" thickBot="1">
      <c r="A246" s="9">
        <v>2289</v>
      </c>
      <c r="B246" s="3">
        <v>1</v>
      </c>
      <c r="C246" s="3" t="s">
        <v>2793</v>
      </c>
      <c r="D246" s="3" t="s">
        <v>12</v>
      </c>
      <c r="E246" s="3" t="s">
        <v>12</v>
      </c>
      <c r="F246" s="3">
        <v>112074.406</v>
      </c>
      <c r="G246" s="15">
        <v>419960.5</v>
      </c>
      <c r="H246" s="35" t="str">
        <f t="shared" si="130"/>
        <v>ja</v>
      </c>
      <c r="I246" s="155" t="s">
        <v>2402</v>
      </c>
      <c r="J246" s="20" t="s">
        <v>456</v>
      </c>
      <c r="K246" s="97">
        <v>10000</v>
      </c>
      <c r="L246" s="28">
        <f t="shared" si="6"/>
        <v>0.24</v>
      </c>
      <c r="M246" s="28">
        <f t="shared" si="136"/>
        <v>0</v>
      </c>
      <c r="N246" s="56">
        <f t="shared" si="131"/>
        <v>0</v>
      </c>
      <c r="O246" s="33">
        <f t="shared" si="137"/>
        <v>79.308193687680983</v>
      </c>
      <c r="P246" s="37">
        <f t="shared" si="132"/>
        <v>3160.2897418464781</v>
      </c>
      <c r="Q246" s="9" t="s">
        <v>12</v>
      </c>
      <c r="R246" s="55" t="s">
        <v>12</v>
      </c>
      <c r="S246" s="55">
        <v>2.6309999999999998</v>
      </c>
      <c r="T246" s="55">
        <v>2.774</v>
      </c>
      <c r="U246" s="55">
        <v>2.9369999999999998</v>
      </c>
      <c r="V246" s="3">
        <v>3.105</v>
      </c>
      <c r="W246" s="3">
        <v>3.3069999999999999</v>
      </c>
      <c r="X246" s="3" t="s">
        <v>12</v>
      </c>
      <c r="Y246" s="3">
        <v>3.722</v>
      </c>
      <c r="Z246" s="15" t="s">
        <v>12</v>
      </c>
      <c r="AA246" s="10">
        <f t="shared" si="133"/>
        <v>3.3069999999999999</v>
      </c>
      <c r="AB246" s="9">
        <f t="shared" si="134"/>
        <v>0.37000000000000011</v>
      </c>
      <c r="AC246" s="10">
        <f t="shared" si="135"/>
        <v>0.41500000000000004</v>
      </c>
      <c r="AD246" s="9"/>
      <c r="AE246" s="55"/>
      <c r="AF246" s="55"/>
      <c r="AG246" s="55"/>
      <c r="AH246" s="55"/>
      <c r="AI246" s="3"/>
      <c r="AJ246" s="3"/>
      <c r="AK246" s="3"/>
      <c r="AL246" s="3"/>
      <c r="AM246" s="15"/>
      <c r="AN246" s="10"/>
      <c r="AO246" s="9"/>
      <c r="AP246" s="10"/>
      <c r="AQ246" s="9"/>
      <c r="AR246" s="55"/>
      <c r="AS246" s="55"/>
      <c r="AT246" s="55"/>
      <c r="AU246" s="55"/>
      <c r="AV246" s="3"/>
      <c r="AW246" s="3"/>
      <c r="AX246" s="3"/>
      <c r="AY246" s="3"/>
      <c r="AZ246" s="15"/>
      <c r="BA246" s="10"/>
      <c r="BB246" s="9"/>
      <c r="BC246" s="10"/>
      <c r="BD246" s="9"/>
      <c r="BE246" s="3"/>
      <c r="BF246" s="15"/>
      <c r="BG246" s="15"/>
      <c r="BH246" s="9"/>
      <c r="BI246" s="10"/>
      <c r="BJ246" s="9"/>
      <c r="BK246" s="3"/>
      <c r="BL246" s="15"/>
      <c r="BM246" s="15"/>
      <c r="BN246" s="9"/>
      <c r="BO246" s="10"/>
      <c r="BP246">
        <f t="shared" si="138"/>
        <v>0</v>
      </c>
      <c r="BQ246" s="93">
        <f t="shared" si="139"/>
        <v>0</v>
      </c>
      <c r="BR246" s="93">
        <f t="shared" si="140"/>
        <v>0</v>
      </c>
      <c r="BS246" s="93" t="e">
        <f>VLOOKUP(C246,'Koppeling locatie - aslocatie'!$A$2:$C$8139,2,FALSE)</f>
        <v>#N/A</v>
      </c>
      <c r="BT246" s="93" t="e">
        <f>VLOOKUP($BS246,aslocaties_v01!$C$3:$AA$349,MATCH($K$3/10,aslocaties_v01!$C$2:$X$2),FALSE)</f>
        <v>#N/A</v>
      </c>
      <c r="BU246" s="93" t="e">
        <f>VLOOKUP(BS246,aslocaties_v01!$C$3:$AA$349,MATCH($K$3,aslocaties_v01!$C$2:$X$2),FALSE)</f>
        <v>#N/A</v>
      </c>
      <c r="BV246" s="93" t="e">
        <f>VLOOKUP(BS246,aslocaties_v01!$C$3:$AA$349,MATCH($K$3*10,aslocaties_v01!$C$2:$X$2),FALSE)</f>
        <v>#N/A</v>
      </c>
      <c r="BW246" s="93" t="e">
        <f t="shared" si="141"/>
        <v>#N/A</v>
      </c>
      <c r="BX246" s="93" t="e">
        <f t="shared" si="142"/>
        <v>#N/A</v>
      </c>
      <c r="BY246" s="94">
        <f t="shared" si="143"/>
        <v>999</v>
      </c>
      <c r="BZ246" s="94">
        <f t="shared" si="144"/>
        <v>999</v>
      </c>
      <c r="CA246" s="94" t="e">
        <f t="shared" si="145"/>
        <v>#N/A</v>
      </c>
      <c r="CB246" t="e">
        <f t="shared" si="146"/>
        <v>#N/A</v>
      </c>
      <c r="CC246" s="58" t="e">
        <f t="shared" si="147"/>
        <v>#N/A</v>
      </c>
      <c r="CD246" s="95" t="e">
        <f t="shared" si="148"/>
        <v>#N/A</v>
      </c>
      <c r="CE246" s="96" t="b">
        <f t="shared" si="149"/>
        <v>1</v>
      </c>
      <c r="CF246" t="e">
        <f t="shared" si="150"/>
        <v>#DIV/0!</v>
      </c>
      <c r="CG246" t="e">
        <f t="shared" si="151"/>
        <v>#DIV/0!</v>
      </c>
      <c r="CH246" s="84" t="b">
        <f t="shared" si="152"/>
        <v>0</v>
      </c>
      <c r="CI246" t="str">
        <f t="shared" si="153"/>
        <v/>
      </c>
      <c r="CJ246" t="e">
        <f t="shared" si="154"/>
        <v>#DIV/0!</v>
      </c>
      <c r="CK246" t="b">
        <f t="shared" si="155"/>
        <v>1</v>
      </c>
      <c r="CL246" s="84" t="e">
        <f t="shared" si="156"/>
        <v>#DIV/0!</v>
      </c>
      <c r="CM246" t="e">
        <f t="shared" si="157"/>
        <v>#DIV/0!</v>
      </c>
      <c r="CN246" t="e">
        <f t="shared" si="158"/>
        <v>#DIV/0!</v>
      </c>
      <c r="CO246" s="84">
        <f t="shared" si="159"/>
        <v>-1</v>
      </c>
      <c r="CP246" t="b">
        <f t="shared" si="160"/>
        <v>1</v>
      </c>
      <c r="CQ246" s="96" t="b">
        <f t="shared" si="161"/>
        <v>1</v>
      </c>
      <c r="CR246" t="b">
        <f t="shared" si="162"/>
        <v>1</v>
      </c>
      <c r="CS246" t="b">
        <f t="shared" si="163"/>
        <v>1</v>
      </c>
      <c r="CT246" t="b">
        <f t="shared" si="164"/>
        <v>1</v>
      </c>
      <c r="CU246" t="b">
        <f t="shared" si="165"/>
        <v>1</v>
      </c>
      <c r="CV246" s="84" t="b">
        <f t="shared" si="166"/>
        <v>1</v>
      </c>
      <c r="CW246" t="b">
        <f t="shared" si="167"/>
        <v>1</v>
      </c>
      <c r="CX246" t="b">
        <f t="shared" si="168"/>
        <v>1</v>
      </c>
      <c r="CY246" t="b">
        <f t="shared" si="169"/>
        <v>1</v>
      </c>
      <c r="CZ246" t="b">
        <f t="shared" si="170"/>
        <v>1</v>
      </c>
      <c r="DA246" s="84">
        <f t="shared" si="171"/>
        <v>0</v>
      </c>
      <c r="DB246" t="e">
        <f t="shared" si="172"/>
        <v>#N/A</v>
      </c>
    </row>
    <row r="247" spans="1:106" ht="13.5" thickBot="1">
      <c r="A247" s="9">
        <v>2290</v>
      </c>
      <c r="B247" s="3">
        <v>1</v>
      </c>
      <c r="C247" s="3" t="s">
        <v>2794</v>
      </c>
      <c r="D247" s="3" t="s">
        <v>12</v>
      </c>
      <c r="E247" s="3" t="s">
        <v>12</v>
      </c>
      <c r="F247" s="3">
        <v>113224.32799999999</v>
      </c>
      <c r="G247" s="15">
        <v>422904.15600000002</v>
      </c>
      <c r="H247" s="35" t="str">
        <f t="shared" si="130"/>
        <v>ja</v>
      </c>
      <c r="I247" s="155" t="s">
        <v>2402</v>
      </c>
      <c r="J247" s="20" t="s">
        <v>456</v>
      </c>
      <c r="K247" s="97">
        <v>10000</v>
      </c>
      <c r="L247" s="28">
        <f t="shared" si="6"/>
        <v>0.24</v>
      </c>
      <c r="M247" s="28">
        <f t="shared" si="136"/>
        <v>0</v>
      </c>
      <c r="N247" s="56">
        <f t="shared" si="131"/>
        <v>0</v>
      </c>
      <c r="O247" s="33">
        <f t="shared" si="137"/>
        <v>3160.2897418464781</v>
      </c>
      <c r="P247" s="37">
        <f t="shared" si="132"/>
        <v>3253.2702749571995</v>
      </c>
      <c r="Q247" s="9" t="s">
        <v>12</v>
      </c>
      <c r="R247" s="55" t="s">
        <v>12</v>
      </c>
      <c r="S247" s="55">
        <v>2.78</v>
      </c>
      <c r="T247" s="55">
        <v>2.9420000000000002</v>
      </c>
      <c r="U247" s="55">
        <v>3.12</v>
      </c>
      <c r="V247" s="3">
        <v>3.286</v>
      </c>
      <c r="W247" s="3">
        <v>3.4750000000000001</v>
      </c>
      <c r="X247" s="3" t="s">
        <v>12</v>
      </c>
      <c r="Y247" s="3">
        <v>3.8450000000000002</v>
      </c>
      <c r="Z247" s="15" t="s">
        <v>12</v>
      </c>
      <c r="AA247" s="10">
        <f t="shared" si="133"/>
        <v>3.4750000000000001</v>
      </c>
      <c r="AB247" s="9">
        <f t="shared" si="134"/>
        <v>0.35499999999999998</v>
      </c>
      <c r="AC247" s="10">
        <f t="shared" si="135"/>
        <v>0.37000000000000011</v>
      </c>
      <c r="AD247" s="9"/>
      <c r="AE247" s="55"/>
      <c r="AF247" s="55"/>
      <c r="AG247" s="55"/>
      <c r="AH247" s="55"/>
      <c r="AI247" s="3"/>
      <c r="AJ247" s="3"/>
      <c r="AK247" s="3"/>
      <c r="AL247" s="3"/>
      <c r="AM247" s="15"/>
      <c r="AN247" s="10"/>
      <c r="AO247" s="9"/>
      <c r="AP247" s="10"/>
      <c r="AQ247" s="9"/>
      <c r="AR247" s="55"/>
      <c r="AS247" s="55"/>
      <c r="AT247" s="55"/>
      <c r="AU247" s="55"/>
      <c r="AV247" s="3"/>
      <c r="AW247" s="3"/>
      <c r="AX247" s="3"/>
      <c r="AY247" s="3"/>
      <c r="AZ247" s="15"/>
      <c r="BA247" s="10"/>
      <c r="BB247" s="9"/>
      <c r="BC247" s="10"/>
      <c r="BD247" s="9"/>
      <c r="BE247" s="3"/>
      <c r="BF247" s="15"/>
      <c r="BG247" s="15"/>
      <c r="BH247" s="9"/>
      <c r="BI247" s="10"/>
      <c r="BJ247" s="9"/>
      <c r="BK247" s="3"/>
      <c r="BL247" s="15"/>
      <c r="BM247" s="15"/>
      <c r="BN247" s="9"/>
      <c r="BO247" s="10"/>
      <c r="BP247">
        <f t="shared" si="138"/>
        <v>0</v>
      </c>
      <c r="BQ247" s="93">
        <f t="shared" si="139"/>
        <v>0</v>
      </c>
      <c r="BR247" s="93">
        <f t="shared" si="140"/>
        <v>0</v>
      </c>
      <c r="BS247" s="93" t="e">
        <f>VLOOKUP(C247,'Koppeling locatie - aslocatie'!$A$2:$C$8139,2,FALSE)</f>
        <v>#N/A</v>
      </c>
      <c r="BT247" s="93" t="e">
        <f>VLOOKUP($BS247,aslocaties_v01!$C$3:$AA$349,MATCH($K$3/10,aslocaties_v01!$C$2:$X$2),FALSE)</f>
        <v>#N/A</v>
      </c>
      <c r="BU247" s="93" t="e">
        <f>VLOOKUP(BS247,aslocaties_v01!$C$3:$AA$349,MATCH($K$3,aslocaties_v01!$C$2:$X$2),FALSE)</f>
        <v>#N/A</v>
      </c>
      <c r="BV247" s="93" t="e">
        <f>VLOOKUP(BS247,aslocaties_v01!$C$3:$AA$349,MATCH($K$3*10,aslocaties_v01!$C$2:$X$2),FALSE)</f>
        <v>#N/A</v>
      </c>
      <c r="BW247" s="93" t="e">
        <f t="shared" si="141"/>
        <v>#N/A</v>
      </c>
      <c r="BX247" s="93" t="e">
        <f t="shared" si="142"/>
        <v>#N/A</v>
      </c>
      <c r="BY247" s="94">
        <f t="shared" si="143"/>
        <v>999</v>
      </c>
      <c r="BZ247" s="94">
        <f t="shared" si="144"/>
        <v>999</v>
      </c>
      <c r="CA247" s="94" t="e">
        <f t="shared" si="145"/>
        <v>#N/A</v>
      </c>
      <c r="CB247" t="e">
        <f t="shared" si="146"/>
        <v>#N/A</v>
      </c>
      <c r="CC247" s="58" t="e">
        <f t="shared" si="147"/>
        <v>#N/A</v>
      </c>
      <c r="CD247" s="95" t="e">
        <f t="shared" si="148"/>
        <v>#N/A</v>
      </c>
      <c r="CE247" s="96" t="b">
        <f t="shared" si="149"/>
        <v>1</v>
      </c>
      <c r="CF247" t="e">
        <f t="shared" si="150"/>
        <v>#DIV/0!</v>
      </c>
      <c r="CG247" t="e">
        <f t="shared" si="151"/>
        <v>#DIV/0!</v>
      </c>
      <c r="CH247" s="84" t="b">
        <f t="shared" si="152"/>
        <v>0</v>
      </c>
      <c r="CI247" t="str">
        <f t="shared" si="153"/>
        <v/>
      </c>
      <c r="CJ247" t="e">
        <f t="shared" si="154"/>
        <v>#DIV/0!</v>
      </c>
      <c r="CK247" t="b">
        <f t="shared" si="155"/>
        <v>1</v>
      </c>
      <c r="CL247" s="84" t="e">
        <f t="shared" si="156"/>
        <v>#DIV/0!</v>
      </c>
      <c r="CM247" t="e">
        <f t="shared" si="157"/>
        <v>#DIV/0!</v>
      </c>
      <c r="CN247" t="e">
        <f t="shared" si="158"/>
        <v>#DIV/0!</v>
      </c>
      <c r="CO247" s="84">
        <f t="shared" si="159"/>
        <v>-1</v>
      </c>
      <c r="CP247" t="b">
        <f t="shared" si="160"/>
        <v>1</v>
      </c>
      <c r="CQ247" s="96" t="b">
        <f t="shared" si="161"/>
        <v>1</v>
      </c>
      <c r="CR247" t="b">
        <f t="shared" si="162"/>
        <v>1</v>
      </c>
      <c r="CS247" t="b">
        <f t="shared" si="163"/>
        <v>1</v>
      </c>
      <c r="CT247" t="b">
        <f t="shared" si="164"/>
        <v>1</v>
      </c>
      <c r="CU247" t="b">
        <f t="shared" si="165"/>
        <v>1</v>
      </c>
      <c r="CV247" s="84" t="b">
        <f t="shared" si="166"/>
        <v>1</v>
      </c>
      <c r="CW247" t="b">
        <f t="shared" si="167"/>
        <v>1</v>
      </c>
      <c r="CX247" t="b">
        <f t="shared" si="168"/>
        <v>1</v>
      </c>
      <c r="CY247" t="b">
        <f t="shared" si="169"/>
        <v>1</v>
      </c>
      <c r="CZ247" t="b">
        <f t="shared" si="170"/>
        <v>1</v>
      </c>
      <c r="DA247" s="84">
        <f t="shared" si="171"/>
        <v>0</v>
      </c>
      <c r="DB247" t="e">
        <f t="shared" si="172"/>
        <v>#N/A</v>
      </c>
    </row>
    <row r="248" spans="1:106" ht="13.5" thickBot="1">
      <c r="A248" s="9">
        <v>2291</v>
      </c>
      <c r="B248" s="3">
        <v>1</v>
      </c>
      <c r="C248" s="3" t="s">
        <v>2795</v>
      </c>
      <c r="D248" s="3" t="s">
        <v>12</v>
      </c>
      <c r="E248" s="3" t="s">
        <v>12</v>
      </c>
      <c r="F248" s="3">
        <v>112116</v>
      </c>
      <c r="G248" s="15">
        <v>419845.5</v>
      </c>
      <c r="H248" s="35" t="str">
        <f t="shared" si="130"/>
        <v>ja</v>
      </c>
      <c r="I248" s="155" t="s">
        <v>2402</v>
      </c>
      <c r="J248" s="20" t="s">
        <v>456</v>
      </c>
      <c r="K248" s="97">
        <v>10000</v>
      </c>
      <c r="L248" s="28">
        <f t="shared" si="6"/>
        <v>0.24</v>
      </c>
      <c r="M248" s="28">
        <f t="shared" si="136"/>
        <v>0</v>
      </c>
      <c r="N248" s="56">
        <f t="shared" si="131"/>
        <v>0</v>
      </c>
      <c r="O248" s="33">
        <f t="shared" si="137"/>
        <v>3253.2702749571995</v>
      </c>
      <c r="P248" s="37">
        <f t="shared" si="132"/>
        <v>71.642858960286048</v>
      </c>
      <c r="Q248" s="9" t="s">
        <v>12</v>
      </c>
      <c r="R248" s="55" t="s">
        <v>12</v>
      </c>
      <c r="S248" s="55">
        <v>2.6320000000000001</v>
      </c>
      <c r="T248" s="55">
        <v>2.7749999999999999</v>
      </c>
      <c r="U248" s="55">
        <v>2.9369999999999998</v>
      </c>
      <c r="V248" s="3">
        <v>3.105</v>
      </c>
      <c r="W248" s="3">
        <v>3.3069999999999999</v>
      </c>
      <c r="X248" s="3" t="s">
        <v>12</v>
      </c>
      <c r="Y248" s="3">
        <v>3.722</v>
      </c>
      <c r="Z248" s="15" t="s">
        <v>12</v>
      </c>
      <c r="AA248" s="10">
        <f t="shared" si="133"/>
        <v>3.3069999999999999</v>
      </c>
      <c r="AB248" s="9">
        <f t="shared" si="134"/>
        <v>0.37000000000000011</v>
      </c>
      <c r="AC248" s="10">
        <f t="shared" si="135"/>
        <v>0.41500000000000004</v>
      </c>
      <c r="AD248" s="9"/>
      <c r="AE248" s="55"/>
      <c r="AF248" s="55"/>
      <c r="AG248" s="55"/>
      <c r="AH248" s="55"/>
      <c r="AI248" s="3"/>
      <c r="AJ248" s="3"/>
      <c r="AK248" s="3"/>
      <c r="AL248" s="3"/>
      <c r="AM248" s="15"/>
      <c r="AN248" s="10"/>
      <c r="AO248" s="9"/>
      <c r="AP248" s="10"/>
      <c r="AQ248" s="9"/>
      <c r="AR248" s="55"/>
      <c r="AS248" s="55"/>
      <c r="AT248" s="55"/>
      <c r="AU248" s="55"/>
      <c r="AV248" s="3"/>
      <c r="AW248" s="3"/>
      <c r="AX248" s="3"/>
      <c r="AY248" s="3"/>
      <c r="AZ248" s="15"/>
      <c r="BA248" s="10"/>
      <c r="BB248" s="9"/>
      <c r="BC248" s="10"/>
      <c r="BD248" s="9"/>
      <c r="BE248" s="3"/>
      <c r="BF248" s="15"/>
      <c r="BG248" s="15"/>
      <c r="BH248" s="9"/>
      <c r="BI248" s="10"/>
      <c r="BJ248" s="9"/>
      <c r="BK248" s="3"/>
      <c r="BL248" s="15"/>
      <c r="BM248" s="15"/>
      <c r="BN248" s="9"/>
      <c r="BO248" s="10"/>
      <c r="BP248">
        <f t="shared" si="138"/>
        <v>0</v>
      </c>
      <c r="BQ248" s="93">
        <f t="shared" si="139"/>
        <v>0</v>
      </c>
      <c r="BR248" s="93">
        <f t="shared" si="140"/>
        <v>0</v>
      </c>
      <c r="BS248" s="93" t="e">
        <f>VLOOKUP(C248,'Koppeling locatie - aslocatie'!$A$2:$C$8139,2,FALSE)</f>
        <v>#N/A</v>
      </c>
      <c r="BT248" s="93" t="e">
        <f>VLOOKUP($BS248,aslocaties_v01!$C$3:$AA$349,MATCH($K$3/10,aslocaties_v01!$C$2:$X$2),FALSE)</f>
        <v>#N/A</v>
      </c>
      <c r="BU248" s="93" t="e">
        <f>VLOOKUP(BS248,aslocaties_v01!$C$3:$AA$349,MATCH($K$3,aslocaties_v01!$C$2:$X$2),FALSE)</f>
        <v>#N/A</v>
      </c>
      <c r="BV248" s="93" t="e">
        <f>VLOOKUP(BS248,aslocaties_v01!$C$3:$AA$349,MATCH($K$3*10,aslocaties_v01!$C$2:$X$2),FALSE)</f>
        <v>#N/A</v>
      </c>
      <c r="BW248" s="93" t="e">
        <f t="shared" si="141"/>
        <v>#N/A</v>
      </c>
      <c r="BX248" s="93" t="e">
        <f t="shared" si="142"/>
        <v>#N/A</v>
      </c>
      <c r="BY248" s="94">
        <f t="shared" si="143"/>
        <v>999</v>
      </c>
      <c r="BZ248" s="94">
        <f t="shared" si="144"/>
        <v>999</v>
      </c>
      <c r="CA248" s="94" t="e">
        <f t="shared" si="145"/>
        <v>#N/A</v>
      </c>
      <c r="CB248" t="e">
        <f t="shared" si="146"/>
        <v>#N/A</v>
      </c>
      <c r="CC248" s="58" t="e">
        <f t="shared" si="147"/>
        <v>#N/A</v>
      </c>
      <c r="CD248" s="95" t="e">
        <f t="shared" si="148"/>
        <v>#N/A</v>
      </c>
      <c r="CE248" s="96" t="b">
        <f t="shared" si="149"/>
        <v>1</v>
      </c>
      <c r="CF248" t="e">
        <f t="shared" si="150"/>
        <v>#DIV/0!</v>
      </c>
      <c r="CG248" t="e">
        <f t="shared" si="151"/>
        <v>#DIV/0!</v>
      </c>
      <c r="CH248" s="84" t="b">
        <f t="shared" si="152"/>
        <v>0</v>
      </c>
      <c r="CI248" t="str">
        <f t="shared" si="153"/>
        <v/>
      </c>
      <c r="CJ248" t="e">
        <f t="shared" si="154"/>
        <v>#DIV/0!</v>
      </c>
      <c r="CK248" t="b">
        <f t="shared" si="155"/>
        <v>1</v>
      </c>
      <c r="CL248" s="84" t="e">
        <f t="shared" si="156"/>
        <v>#DIV/0!</v>
      </c>
      <c r="CM248" t="e">
        <f t="shared" si="157"/>
        <v>#DIV/0!</v>
      </c>
      <c r="CN248" t="e">
        <f t="shared" si="158"/>
        <v>#DIV/0!</v>
      </c>
      <c r="CO248" s="84">
        <f t="shared" si="159"/>
        <v>-1</v>
      </c>
      <c r="CP248" t="b">
        <f t="shared" si="160"/>
        <v>1</v>
      </c>
      <c r="CQ248" s="96" t="b">
        <f t="shared" si="161"/>
        <v>1</v>
      </c>
      <c r="CR248" t="b">
        <f t="shared" si="162"/>
        <v>1</v>
      </c>
      <c r="CS248" t="b">
        <f t="shared" si="163"/>
        <v>1</v>
      </c>
      <c r="CT248" t="b">
        <f t="shared" si="164"/>
        <v>1</v>
      </c>
      <c r="CU248" t="b">
        <f t="shared" si="165"/>
        <v>1</v>
      </c>
      <c r="CV248" s="84" t="b">
        <f t="shared" si="166"/>
        <v>1</v>
      </c>
      <c r="CW248" t="b">
        <f t="shared" si="167"/>
        <v>1</v>
      </c>
      <c r="CX248" t="b">
        <f t="shared" si="168"/>
        <v>1</v>
      </c>
      <c r="CY248" t="b">
        <f t="shared" si="169"/>
        <v>1</v>
      </c>
      <c r="CZ248" t="b">
        <f t="shared" si="170"/>
        <v>1</v>
      </c>
      <c r="DA248" s="84">
        <f t="shared" si="171"/>
        <v>0</v>
      </c>
      <c r="DB248" t="e">
        <f t="shared" si="172"/>
        <v>#N/A</v>
      </c>
    </row>
    <row r="249" spans="1:106" ht="13.5" thickBot="1">
      <c r="A249" s="9">
        <v>2292</v>
      </c>
      <c r="B249" s="3">
        <v>1</v>
      </c>
      <c r="C249" s="3" t="s">
        <v>2796</v>
      </c>
      <c r="D249" s="3" t="s">
        <v>12</v>
      </c>
      <c r="E249" s="3" t="s">
        <v>12</v>
      </c>
      <c r="F249" s="3">
        <v>112110.586</v>
      </c>
      <c r="G249" s="15">
        <v>419774.06199999998</v>
      </c>
      <c r="H249" s="35" t="str">
        <f t="shared" si="130"/>
        <v>ja</v>
      </c>
      <c r="I249" s="155" t="s">
        <v>2402</v>
      </c>
      <c r="J249" s="20" t="s">
        <v>456</v>
      </c>
      <c r="K249" s="97">
        <v>10000</v>
      </c>
      <c r="L249" s="28">
        <f t="shared" si="6"/>
        <v>0.24</v>
      </c>
      <c r="M249" s="28">
        <f t="shared" si="136"/>
        <v>0</v>
      </c>
      <c r="N249" s="56">
        <f t="shared" si="131"/>
        <v>0</v>
      </c>
      <c r="O249" s="33">
        <f t="shared" si="137"/>
        <v>71.642858960286048</v>
      </c>
      <c r="P249" s="37">
        <f t="shared" si="132"/>
        <v>87.509622813685041</v>
      </c>
      <c r="Q249" s="9" t="s">
        <v>12</v>
      </c>
      <c r="R249" s="55" t="s">
        <v>12</v>
      </c>
      <c r="S249" s="55">
        <v>2.6309999999999998</v>
      </c>
      <c r="T249" s="55">
        <v>2.774</v>
      </c>
      <c r="U249" s="55">
        <v>2.9369999999999998</v>
      </c>
      <c r="V249" s="3">
        <v>3.105</v>
      </c>
      <c r="W249" s="3">
        <v>3.3069999999999999</v>
      </c>
      <c r="X249" s="3" t="s">
        <v>12</v>
      </c>
      <c r="Y249" s="3">
        <v>3.7210000000000001</v>
      </c>
      <c r="Z249" s="15" t="s">
        <v>12</v>
      </c>
      <c r="AA249" s="10">
        <f t="shared" si="133"/>
        <v>3.3069999999999999</v>
      </c>
      <c r="AB249" s="9">
        <f t="shared" si="134"/>
        <v>0.37000000000000011</v>
      </c>
      <c r="AC249" s="10">
        <f t="shared" si="135"/>
        <v>0.41400000000000015</v>
      </c>
      <c r="AD249" s="9"/>
      <c r="AE249" s="55"/>
      <c r="AF249" s="55"/>
      <c r="AG249" s="55"/>
      <c r="AH249" s="55"/>
      <c r="AI249" s="3"/>
      <c r="AJ249" s="3"/>
      <c r="AK249" s="3"/>
      <c r="AL249" s="3"/>
      <c r="AM249" s="15"/>
      <c r="AN249" s="10"/>
      <c r="AO249" s="9"/>
      <c r="AP249" s="10"/>
      <c r="AQ249" s="9"/>
      <c r="AR249" s="55"/>
      <c r="AS249" s="55"/>
      <c r="AT249" s="55"/>
      <c r="AU249" s="55"/>
      <c r="AV249" s="3"/>
      <c r="AW249" s="3"/>
      <c r="AX249" s="3"/>
      <c r="AY249" s="3"/>
      <c r="AZ249" s="15"/>
      <c r="BA249" s="10"/>
      <c r="BB249" s="9"/>
      <c r="BC249" s="10"/>
      <c r="BD249" s="9"/>
      <c r="BE249" s="3"/>
      <c r="BF249" s="15"/>
      <c r="BG249" s="15"/>
      <c r="BH249" s="9"/>
      <c r="BI249" s="10"/>
      <c r="BJ249" s="9"/>
      <c r="BK249" s="3"/>
      <c r="BL249" s="15"/>
      <c r="BM249" s="15"/>
      <c r="BN249" s="9"/>
      <c r="BO249" s="10"/>
      <c r="BP249">
        <f t="shared" si="138"/>
        <v>0</v>
      </c>
      <c r="BQ249" s="93">
        <f t="shared" si="139"/>
        <v>0</v>
      </c>
      <c r="BR249" s="93">
        <f t="shared" si="140"/>
        <v>0</v>
      </c>
      <c r="BS249" s="93" t="e">
        <f>VLOOKUP(C249,'Koppeling locatie - aslocatie'!$A$2:$C$8139,2,FALSE)</f>
        <v>#N/A</v>
      </c>
      <c r="BT249" s="93" t="e">
        <f>VLOOKUP($BS249,aslocaties_v01!$C$3:$AA$349,MATCH($K$3/10,aslocaties_v01!$C$2:$X$2),FALSE)</f>
        <v>#N/A</v>
      </c>
      <c r="BU249" s="93" t="e">
        <f>VLOOKUP(BS249,aslocaties_v01!$C$3:$AA$349,MATCH($K$3,aslocaties_v01!$C$2:$X$2),FALSE)</f>
        <v>#N/A</v>
      </c>
      <c r="BV249" s="93" t="e">
        <f>VLOOKUP(BS249,aslocaties_v01!$C$3:$AA$349,MATCH($K$3*10,aslocaties_v01!$C$2:$X$2),FALSE)</f>
        <v>#N/A</v>
      </c>
      <c r="BW249" s="93" t="e">
        <f t="shared" si="141"/>
        <v>#N/A</v>
      </c>
      <c r="BX249" s="93" t="e">
        <f t="shared" si="142"/>
        <v>#N/A</v>
      </c>
      <c r="BY249" s="94">
        <f t="shared" si="143"/>
        <v>999</v>
      </c>
      <c r="BZ249" s="94">
        <f t="shared" si="144"/>
        <v>999</v>
      </c>
      <c r="CA249" s="94" t="e">
        <f t="shared" si="145"/>
        <v>#N/A</v>
      </c>
      <c r="CB249" t="e">
        <f t="shared" si="146"/>
        <v>#N/A</v>
      </c>
      <c r="CC249" s="58" t="e">
        <f t="shared" si="147"/>
        <v>#N/A</v>
      </c>
      <c r="CD249" s="95" t="e">
        <f t="shared" si="148"/>
        <v>#N/A</v>
      </c>
      <c r="CE249" s="96" t="b">
        <f t="shared" si="149"/>
        <v>1</v>
      </c>
      <c r="CF249" t="e">
        <f t="shared" si="150"/>
        <v>#DIV/0!</v>
      </c>
      <c r="CG249" t="e">
        <f t="shared" si="151"/>
        <v>#DIV/0!</v>
      </c>
      <c r="CH249" s="84" t="b">
        <f t="shared" si="152"/>
        <v>0</v>
      </c>
      <c r="CI249" t="str">
        <f t="shared" si="153"/>
        <v/>
      </c>
      <c r="CJ249" t="e">
        <f t="shared" si="154"/>
        <v>#DIV/0!</v>
      </c>
      <c r="CK249" t="b">
        <f t="shared" si="155"/>
        <v>1</v>
      </c>
      <c r="CL249" s="84" t="e">
        <f t="shared" si="156"/>
        <v>#DIV/0!</v>
      </c>
      <c r="CM249" t="e">
        <f t="shared" si="157"/>
        <v>#DIV/0!</v>
      </c>
      <c r="CN249" t="e">
        <f t="shared" si="158"/>
        <v>#DIV/0!</v>
      </c>
      <c r="CO249" s="84">
        <f t="shared" si="159"/>
        <v>-1</v>
      </c>
      <c r="CP249" t="b">
        <f t="shared" si="160"/>
        <v>1</v>
      </c>
      <c r="CQ249" s="96" t="b">
        <f t="shared" si="161"/>
        <v>1</v>
      </c>
      <c r="CR249" t="b">
        <f t="shared" si="162"/>
        <v>1</v>
      </c>
      <c r="CS249" t="b">
        <f t="shared" si="163"/>
        <v>1</v>
      </c>
      <c r="CT249" t="b">
        <f t="shared" si="164"/>
        <v>1</v>
      </c>
      <c r="CU249" t="b">
        <f t="shared" si="165"/>
        <v>1</v>
      </c>
      <c r="CV249" s="84" t="b">
        <f t="shared" si="166"/>
        <v>1</v>
      </c>
      <c r="CW249" t="b">
        <f t="shared" si="167"/>
        <v>1</v>
      </c>
      <c r="CX249" t="b">
        <f t="shared" si="168"/>
        <v>1</v>
      </c>
      <c r="CY249" t="b">
        <f t="shared" si="169"/>
        <v>1</v>
      </c>
      <c r="CZ249" t="b">
        <f t="shared" si="170"/>
        <v>1</v>
      </c>
      <c r="DA249" s="84">
        <f t="shared" si="171"/>
        <v>0</v>
      </c>
      <c r="DB249" t="e">
        <f t="shared" si="172"/>
        <v>#N/A</v>
      </c>
    </row>
    <row r="250" spans="1:106" ht="13.5" thickBot="1">
      <c r="A250" s="9">
        <v>2293</v>
      </c>
      <c r="B250" s="3">
        <v>1</v>
      </c>
      <c r="C250" s="3" t="s">
        <v>2797</v>
      </c>
      <c r="D250" s="3" t="s">
        <v>12</v>
      </c>
      <c r="E250" s="3" t="s">
        <v>12</v>
      </c>
      <c r="F250" s="3">
        <v>112155.883</v>
      </c>
      <c r="G250" s="15">
        <v>419699.18800000002</v>
      </c>
      <c r="H250" s="35" t="str">
        <f t="shared" si="130"/>
        <v>ja</v>
      </c>
      <c r="I250" s="155" t="s">
        <v>2402</v>
      </c>
      <c r="J250" s="20" t="s">
        <v>456</v>
      </c>
      <c r="K250" s="97">
        <v>10000</v>
      </c>
      <c r="L250" s="28">
        <f t="shared" si="6"/>
        <v>0.24</v>
      </c>
      <c r="M250" s="28">
        <f t="shared" si="136"/>
        <v>0</v>
      </c>
      <c r="N250" s="56">
        <f t="shared" si="131"/>
        <v>0</v>
      </c>
      <c r="O250" s="33">
        <f t="shared" si="137"/>
        <v>87.509622813685041</v>
      </c>
      <c r="P250" s="37">
        <f t="shared" si="132"/>
        <v>163.48759414710415</v>
      </c>
      <c r="Q250" s="9" t="s">
        <v>12</v>
      </c>
      <c r="R250" s="55" t="s">
        <v>12</v>
      </c>
      <c r="S250" s="55">
        <v>2.6320000000000001</v>
      </c>
      <c r="T250" s="55">
        <v>2.7749999999999999</v>
      </c>
      <c r="U250" s="55">
        <v>2.9369999999999998</v>
      </c>
      <c r="V250" s="3">
        <v>3.105</v>
      </c>
      <c r="W250" s="3">
        <v>3.3069999999999999</v>
      </c>
      <c r="X250" s="3" t="s">
        <v>12</v>
      </c>
      <c r="Y250" s="3">
        <v>3.722</v>
      </c>
      <c r="Z250" s="15" t="s">
        <v>12</v>
      </c>
      <c r="AA250" s="10">
        <f t="shared" si="133"/>
        <v>3.3069999999999999</v>
      </c>
      <c r="AB250" s="9">
        <f t="shared" si="134"/>
        <v>0.37000000000000011</v>
      </c>
      <c r="AC250" s="10">
        <f t="shared" si="135"/>
        <v>0.41500000000000004</v>
      </c>
      <c r="AD250" s="9"/>
      <c r="AE250" s="55"/>
      <c r="AF250" s="55"/>
      <c r="AG250" s="55"/>
      <c r="AH250" s="55"/>
      <c r="AI250" s="3"/>
      <c r="AJ250" s="3"/>
      <c r="AK250" s="3"/>
      <c r="AL250" s="3"/>
      <c r="AM250" s="15"/>
      <c r="AN250" s="10"/>
      <c r="AO250" s="9"/>
      <c r="AP250" s="10"/>
      <c r="AQ250" s="9"/>
      <c r="AR250" s="55"/>
      <c r="AS250" s="55"/>
      <c r="AT250" s="55"/>
      <c r="AU250" s="55"/>
      <c r="AV250" s="3"/>
      <c r="AW250" s="3"/>
      <c r="AX250" s="3"/>
      <c r="AY250" s="3"/>
      <c r="AZ250" s="15"/>
      <c r="BA250" s="10"/>
      <c r="BB250" s="9"/>
      <c r="BC250" s="10"/>
      <c r="BD250" s="9"/>
      <c r="BE250" s="3"/>
      <c r="BF250" s="15"/>
      <c r="BG250" s="15"/>
      <c r="BH250" s="9"/>
      <c r="BI250" s="10"/>
      <c r="BJ250" s="9"/>
      <c r="BK250" s="3"/>
      <c r="BL250" s="15"/>
      <c r="BM250" s="15"/>
      <c r="BN250" s="9"/>
      <c r="BO250" s="10"/>
      <c r="BP250">
        <f t="shared" si="138"/>
        <v>0</v>
      </c>
      <c r="BQ250" s="93">
        <f t="shared" si="139"/>
        <v>0</v>
      </c>
      <c r="BR250" s="93">
        <f t="shared" si="140"/>
        <v>0</v>
      </c>
      <c r="BS250" s="93" t="e">
        <f>VLOOKUP(C250,'Koppeling locatie - aslocatie'!$A$2:$C$8139,2,FALSE)</f>
        <v>#N/A</v>
      </c>
      <c r="BT250" s="93" t="e">
        <f>VLOOKUP($BS250,aslocaties_v01!$C$3:$AA$349,MATCH($K$3/10,aslocaties_v01!$C$2:$X$2),FALSE)</f>
        <v>#N/A</v>
      </c>
      <c r="BU250" s="93" t="e">
        <f>VLOOKUP(BS250,aslocaties_v01!$C$3:$AA$349,MATCH($K$3,aslocaties_v01!$C$2:$X$2),FALSE)</f>
        <v>#N/A</v>
      </c>
      <c r="BV250" s="93" t="e">
        <f>VLOOKUP(BS250,aslocaties_v01!$C$3:$AA$349,MATCH($K$3*10,aslocaties_v01!$C$2:$X$2),FALSE)</f>
        <v>#N/A</v>
      </c>
      <c r="BW250" s="93" t="e">
        <f t="shared" si="141"/>
        <v>#N/A</v>
      </c>
      <c r="BX250" s="93" t="e">
        <f t="shared" si="142"/>
        <v>#N/A</v>
      </c>
      <c r="BY250" s="94">
        <f t="shared" si="143"/>
        <v>999</v>
      </c>
      <c r="BZ250" s="94">
        <f t="shared" si="144"/>
        <v>999</v>
      </c>
      <c r="CA250" s="94" t="e">
        <f t="shared" si="145"/>
        <v>#N/A</v>
      </c>
      <c r="CB250" t="e">
        <f t="shared" si="146"/>
        <v>#N/A</v>
      </c>
      <c r="CC250" s="58" t="e">
        <f t="shared" si="147"/>
        <v>#N/A</v>
      </c>
      <c r="CD250" s="95" t="e">
        <f t="shared" si="148"/>
        <v>#N/A</v>
      </c>
      <c r="CE250" s="96" t="b">
        <f t="shared" si="149"/>
        <v>1</v>
      </c>
      <c r="CF250" t="e">
        <f t="shared" si="150"/>
        <v>#DIV/0!</v>
      </c>
      <c r="CG250" t="e">
        <f t="shared" si="151"/>
        <v>#DIV/0!</v>
      </c>
      <c r="CH250" s="84" t="b">
        <f t="shared" si="152"/>
        <v>0</v>
      </c>
      <c r="CI250" t="str">
        <f t="shared" si="153"/>
        <v/>
      </c>
      <c r="CJ250" t="e">
        <f t="shared" si="154"/>
        <v>#DIV/0!</v>
      </c>
      <c r="CK250" t="b">
        <f t="shared" si="155"/>
        <v>1</v>
      </c>
      <c r="CL250" s="84" t="e">
        <f t="shared" si="156"/>
        <v>#DIV/0!</v>
      </c>
      <c r="CM250" t="e">
        <f t="shared" si="157"/>
        <v>#DIV/0!</v>
      </c>
      <c r="CN250" t="e">
        <f t="shared" si="158"/>
        <v>#DIV/0!</v>
      </c>
      <c r="CO250" s="84">
        <f t="shared" si="159"/>
        <v>-1</v>
      </c>
      <c r="CP250" t="b">
        <f t="shared" si="160"/>
        <v>1</v>
      </c>
      <c r="CQ250" s="96" t="b">
        <f t="shared" si="161"/>
        <v>1</v>
      </c>
      <c r="CR250" t="b">
        <f t="shared" si="162"/>
        <v>1</v>
      </c>
      <c r="CS250" t="b">
        <f t="shared" si="163"/>
        <v>1</v>
      </c>
      <c r="CT250" t="b">
        <f t="shared" si="164"/>
        <v>1</v>
      </c>
      <c r="CU250" t="b">
        <f t="shared" si="165"/>
        <v>1</v>
      </c>
      <c r="CV250" s="84" t="b">
        <f t="shared" si="166"/>
        <v>1</v>
      </c>
      <c r="CW250" t="b">
        <f t="shared" si="167"/>
        <v>1</v>
      </c>
      <c r="CX250" t="b">
        <f t="shared" si="168"/>
        <v>1</v>
      </c>
      <c r="CY250" t="b">
        <f t="shared" si="169"/>
        <v>1</v>
      </c>
      <c r="CZ250" t="b">
        <f t="shared" si="170"/>
        <v>1</v>
      </c>
      <c r="DA250" s="84">
        <f t="shared" si="171"/>
        <v>0</v>
      </c>
      <c r="DB250" t="e">
        <f t="shared" si="172"/>
        <v>#N/A</v>
      </c>
    </row>
    <row r="251" spans="1:106" ht="13.5" thickBot="1">
      <c r="A251" s="9">
        <v>2294</v>
      </c>
      <c r="B251" s="3">
        <v>1</v>
      </c>
      <c r="C251" s="3" t="s">
        <v>2798</v>
      </c>
      <c r="D251" s="3" t="s">
        <v>12</v>
      </c>
      <c r="E251" s="3" t="s">
        <v>12</v>
      </c>
      <c r="F251" s="3">
        <v>112297.391</v>
      </c>
      <c r="G251" s="15">
        <v>419617.31199999998</v>
      </c>
      <c r="H251" s="35" t="str">
        <f t="shared" si="130"/>
        <v>ja</v>
      </c>
      <c r="I251" s="155" t="s">
        <v>2402</v>
      </c>
      <c r="J251" s="20" t="s">
        <v>456</v>
      </c>
      <c r="K251" s="97">
        <v>10000</v>
      </c>
      <c r="L251" s="28">
        <f t="shared" si="6"/>
        <v>0.24</v>
      </c>
      <c r="M251" s="28">
        <f t="shared" si="136"/>
        <v>0</v>
      </c>
      <c r="N251" s="56">
        <f t="shared" si="131"/>
        <v>0</v>
      </c>
      <c r="O251" s="33">
        <f t="shared" si="137"/>
        <v>163.48759414710415</v>
      </c>
      <c r="P251" s="37">
        <f t="shared" si="132"/>
        <v>100.68997448107973</v>
      </c>
      <c r="Q251" s="9" t="s">
        <v>12</v>
      </c>
      <c r="R251" s="55" t="s">
        <v>12</v>
      </c>
      <c r="S251" s="55">
        <v>2.6320000000000001</v>
      </c>
      <c r="T251" s="55">
        <v>2.7749999999999999</v>
      </c>
      <c r="U251" s="55">
        <v>2.9369999999999998</v>
      </c>
      <c r="V251" s="3">
        <v>3.105</v>
      </c>
      <c r="W251" s="3">
        <v>3.3069999999999999</v>
      </c>
      <c r="X251" s="3" t="s">
        <v>12</v>
      </c>
      <c r="Y251" s="3">
        <v>3.722</v>
      </c>
      <c r="Z251" s="15" t="s">
        <v>12</v>
      </c>
      <c r="AA251" s="10">
        <f t="shared" si="133"/>
        <v>3.3069999999999999</v>
      </c>
      <c r="AB251" s="9">
        <f t="shared" si="134"/>
        <v>0.37000000000000011</v>
      </c>
      <c r="AC251" s="10">
        <f t="shared" si="135"/>
        <v>0.41500000000000004</v>
      </c>
      <c r="AD251" s="9"/>
      <c r="AE251" s="55"/>
      <c r="AF251" s="55"/>
      <c r="AG251" s="55"/>
      <c r="AH251" s="55"/>
      <c r="AI251" s="3"/>
      <c r="AJ251" s="3"/>
      <c r="AK251" s="3"/>
      <c r="AL251" s="3"/>
      <c r="AM251" s="15"/>
      <c r="AN251" s="10"/>
      <c r="AO251" s="9"/>
      <c r="AP251" s="10"/>
      <c r="AQ251" s="9"/>
      <c r="AR251" s="55"/>
      <c r="AS251" s="55"/>
      <c r="AT251" s="55"/>
      <c r="AU251" s="55"/>
      <c r="AV251" s="3"/>
      <c r="AW251" s="3"/>
      <c r="AX251" s="3"/>
      <c r="AY251" s="3"/>
      <c r="AZ251" s="15"/>
      <c r="BA251" s="10"/>
      <c r="BB251" s="9"/>
      <c r="BC251" s="10"/>
      <c r="BD251" s="9"/>
      <c r="BE251" s="3"/>
      <c r="BF251" s="15"/>
      <c r="BG251" s="15"/>
      <c r="BH251" s="9"/>
      <c r="BI251" s="10"/>
      <c r="BJ251" s="9"/>
      <c r="BK251" s="3"/>
      <c r="BL251" s="15"/>
      <c r="BM251" s="15"/>
      <c r="BN251" s="9"/>
      <c r="BO251" s="10"/>
      <c r="BP251">
        <f t="shared" si="138"/>
        <v>0</v>
      </c>
      <c r="BQ251" s="93">
        <f t="shared" si="139"/>
        <v>0</v>
      </c>
      <c r="BR251" s="93">
        <f t="shared" si="140"/>
        <v>0</v>
      </c>
      <c r="BS251" s="93" t="e">
        <f>VLOOKUP(C251,'Koppeling locatie - aslocatie'!$A$2:$C$8139,2,FALSE)</f>
        <v>#N/A</v>
      </c>
      <c r="BT251" s="93" t="e">
        <f>VLOOKUP($BS251,aslocaties_v01!$C$3:$AA$349,MATCH($K$3/10,aslocaties_v01!$C$2:$X$2),FALSE)</f>
        <v>#N/A</v>
      </c>
      <c r="BU251" s="93" t="e">
        <f>VLOOKUP(BS251,aslocaties_v01!$C$3:$AA$349,MATCH($K$3,aslocaties_v01!$C$2:$X$2),FALSE)</f>
        <v>#N/A</v>
      </c>
      <c r="BV251" s="93" t="e">
        <f>VLOOKUP(BS251,aslocaties_v01!$C$3:$AA$349,MATCH($K$3*10,aslocaties_v01!$C$2:$X$2),FALSE)</f>
        <v>#N/A</v>
      </c>
      <c r="BW251" s="93" t="e">
        <f t="shared" si="141"/>
        <v>#N/A</v>
      </c>
      <c r="BX251" s="93" t="e">
        <f t="shared" si="142"/>
        <v>#N/A</v>
      </c>
      <c r="BY251" s="94">
        <f t="shared" si="143"/>
        <v>999</v>
      </c>
      <c r="BZ251" s="94">
        <f t="shared" si="144"/>
        <v>999</v>
      </c>
      <c r="CA251" s="94" t="e">
        <f t="shared" si="145"/>
        <v>#N/A</v>
      </c>
      <c r="CB251" t="e">
        <f t="shared" si="146"/>
        <v>#N/A</v>
      </c>
      <c r="CC251" s="58" t="e">
        <f t="shared" si="147"/>
        <v>#N/A</v>
      </c>
      <c r="CD251" s="95" t="e">
        <f t="shared" si="148"/>
        <v>#N/A</v>
      </c>
      <c r="CE251" s="96" t="b">
        <f t="shared" si="149"/>
        <v>1</v>
      </c>
      <c r="CF251" t="e">
        <f t="shared" si="150"/>
        <v>#DIV/0!</v>
      </c>
      <c r="CG251" t="e">
        <f t="shared" si="151"/>
        <v>#DIV/0!</v>
      </c>
      <c r="CH251" s="84" t="b">
        <f t="shared" si="152"/>
        <v>0</v>
      </c>
      <c r="CI251" t="str">
        <f t="shared" si="153"/>
        <v/>
      </c>
      <c r="CJ251" t="e">
        <f t="shared" si="154"/>
        <v>#DIV/0!</v>
      </c>
      <c r="CK251" t="b">
        <f t="shared" si="155"/>
        <v>1</v>
      </c>
      <c r="CL251" s="84" t="e">
        <f t="shared" si="156"/>
        <v>#DIV/0!</v>
      </c>
      <c r="CM251" t="e">
        <f t="shared" si="157"/>
        <v>#DIV/0!</v>
      </c>
      <c r="CN251" t="e">
        <f t="shared" si="158"/>
        <v>#DIV/0!</v>
      </c>
      <c r="CO251" s="84">
        <f t="shared" si="159"/>
        <v>-1</v>
      </c>
      <c r="CP251" t="b">
        <f t="shared" si="160"/>
        <v>1</v>
      </c>
      <c r="CQ251" s="96" t="b">
        <f t="shared" si="161"/>
        <v>1</v>
      </c>
      <c r="CR251" t="b">
        <f t="shared" si="162"/>
        <v>1</v>
      </c>
      <c r="CS251" t="b">
        <f t="shared" si="163"/>
        <v>1</v>
      </c>
      <c r="CT251" t="b">
        <f t="shared" si="164"/>
        <v>1</v>
      </c>
      <c r="CU251" t="b">
        <f t="shared" si="165"/>
        <v>1</v>
      </c>
      <c r="CV251" s="84" t="b">
        <f t="shared" si="166"/>
        <v>1</v>
      </c>
      <c r="CW251" t="b">
        <f t="shared" si="167"/>
        <v>1</v>
      </c>
      <c r="CX251" t="b">
        <f t="shared" si="168"/>
        <v>1</v>
      </c>
      <c r="CY251" t="b">
        <f t="shared" si="169"/>
        <v>1</v>
      </c>
      <c r="CZ251" t="b">
        <f t="shared" si="170"/>
        <v>1</v>
      </c>
      <c r="DA251" s="84">
        <f t="shared" si="171"/>
        <v>0</v>
      </c>
      <c r="DB251" t="e">
        <f t="shared" si="172"/>
        <v>#N/A</v>
      </c>
    </row>
    <row r="252" spans="1:106" ht="13.5" thickBot="1">
      <c r="A252" s="9">
        <v>2295</v>
      </c>
      <c r="B252" s="3">
        <v>1</v>
      </c>
      <c r="C252" s="3" t="s">
        <v>2799</v>
      </c>
      <c r="D252" s="3" t="s">
        <v>12</v>
      </c>
      <c r="E252" s="3" t="s">
        <v>12</v>
      </c>
      <c r="F252" s="3">
        <v>112388.67200000001</v>
      </c>
      <c r="G252" s="15">
        <v>419574.81199999998</v>
      </c>
      <c r="H252" s="35" t="str">
        <f t="shared" si="130"/>
        <v>ja</v>
      </c>
      <c r="I252" s="155" t="s">
        <v>2402</v>
      </c>
      <c r="J252" s="20" t="s">
        <v>456</v>
      </c>
      <c r="K252" s="97">
        <v>10000</v>
      </c>
      <c r="L252" s="28">
        <f t="shared" si="6"/>
        <v>0.24</v>
      </c>
      <c r="M252" s="28">
        <f t="shared" si="136"/>
        <v>0</v>
      </c>
      <c r="N252" s="56">
        <f t="shared" si="131"/>
        <v>0</v>
      </c>
      <c r="O252" s="33">
        <f t="shared" si="137"/>
        <v>100.68997448107973</v>
      </c>
      <c r="P252" s="37">
        <f t="shared" si="132"/>
        <v>3398.3386027457982</v>
      </c>
      <c r="Q252" s="9" t="s">
        <v>12</v>
      </c>
      <c r="R252" s="55" t="s">
        <v>12</v>
      </c>
      <c r="S252" s="55">
        <v>2.6349999999999998</v>
      </c>
      <c r="T252" s="55">
        <v>2.778</v>
      </c>
      <c r="U252" s="55">
        <v>2.9409999999999998</v>
      </c>
      <c r="V252" s="3">
        <v>3.109</v>
      </c>
      <c r="W252" s="3">
        <v>3.3109999999999999</v>
      </c>
      <c r="X252" s="3" t="s">
        <v>12</v>
      </c>
      <c r="Y252" s="3">
        <v>3.726</v>
      </c>
      <c r="Z252" s="15" t="s">
        <v>12</v>
      </c>
      <c r="AA252" s="10">
        <f t="shared" si="133"/>
        <v>3.3109999999999999</v>
      </c>
      <c r="AB252" s="9">
        <f t="shared" si="134"/>
        <v>0.37000000000000011</v>
      </c>
      <c r="AC252" s="10">
        <f t="shared" si="135"/>
        <v>0.41500000000000004</v>
      </c>
      <c r="AD252" s="9"/>
      <c r="AE252" s="55"/>
      <c r="AF252" s="55"/>
      <c r="AG252" s="55"/>
      <c r="AH252" s="55"/>
      <c r="AI252" s="3"/>
      <c r="AJ252" s="3"/>
      <c r="AK252" s="3"/>
      <c r="AL252" s="3"/>
      <c r="AM252" s="15"/>
      <c r="AN252" s="10"/>
      <c r="AO252" s="9"/>
      <c r="AP252" s="10"/>
      <c r="AQ252" s="9"/>
      <c r="AR252" s="55"/>
      <c r="AS252" s="55"/>
      <c r="AT252" s="55"/>
      <c r="AU252" s="55"/>
      <c r="AV252" s="3"/>
      <c r="AW252" s="3"/>
      <c r="AX252" s="3"/>
      <c r="AY252" s="3"/>
      <c r="AZ252" s="15"/>
      <c r="BA252" s="10"/>
      <c r="BB252" s="9"/>
      <c r="BC252" s="10"/>
      <c r="BD252" s="9"/>
      <c r="BE252" s="3"/>
      <c r="BF252" s="15"/>
      <c r="BG252" s="15"/>
      <c r="BH252" s="9"/>
      <c r="BI252" s="10"/>
      <c r="BJ252" s="9"/>
      <c r="BK252" s="3"/>
      <c r="BL252" s="15"/>
      <c r="BM252" s="15"/>
      <c r="BN252" s="9"/>
      <c r="BO252" s="10"/>
      <c r="BP252">
        <f t="shared" si="138"/>
        <v>0</v>
      </c>
      <c r="BQ252" s="93">
        <f t="shared" si="139"/>
        <v>0</v>
      </c>
      <c r="BR252" s="93">
        <f t="shared" si="140"/>
        <v>0</v>
      </c>
      <c r="BS252" s="93" t="e">
        <f>VLOOKUP(C252,'Koppeling locatie - aslocatie'!$A$2:$C$8139,2,FALSE)</f>
        <v>#N/A</v>
      </c>
      <c r="BT252" s="93" t="e">
        <f>VLOOKUP($BS252,aslocaties_v01!$C$3:$AA$349,MATCH($K$3/10,aslocaties_v01!$C$2:$X$2),FALSE)</f>
        <v>#N/A</v>
      </c>
      <c r="BU252" s="93" t="e">
        <f>VLOOKUP(BS252,aslocaties_v01!$C$3:$AA$349,MATCH($K$3,aslocaties_v01!$C$2:$X$2),FALSE)</f>
        <v>#N/A</v>
      </c>
      <c r="BV252" s="93" t="e">
        <f>VLOOKUP(BS252,aslocaties_v01!$C$3:$AA$349,MATCH($K$3*10,aslocaties_v01!$C$2:$X$2),FALSE)</f>
        <v>#N/A</v>
      </c>
      <c r="BW252" s="93" t="e">
        <f t="shared" si="141"/>
        <v>#N/A</v>
      </c>
      <c r="BX252" s="93" t="e">
        <f t="shared" si="142"/>
        <v>#N/A</v>
      </c>
      <c r="BY252" s="94">
        <f t="shared" si="143"/>
        <v>999</v>
      </c>
      <c r="BZ252" s="94">
        <f t="shared" si="144"/>
        <v>999</v>
      </c>
      <c r="CA252" s="94" t="e">
        <f t="shared" si="145"/>
        <v>#N/A</v>
      </c>
      <c r="CB252" t="e">
        <f t="shared" si="146"/>
        <v>#N/A</v>
      </c>
      <c r="CC252" s="58" t="e">
        <f t="shared" si="147"/>
        <v>#N/A</v>
      </c>
      <c r="CD252" s="95" t="e">
        <f t="shared" si="148"/>
        <v>#N/A</v>
      </c>
      <c r="CE252" s="96" t="b">
        <f t="shared" si="149"/>
        <v>1</v>
      </c>
      <c r="CF252" t="e">
        <f t="shared" si="150"/>
        <v>#DIV/0!</v>
      </c>
      <c r="CG252" t="e">
        <f t="shared" si="151"/>
        <v>#DIV/0!</v>
      </c>
      <c r="CH252" s="84" t="b">
        <f t="shared" si="152"/>
        <v>0</v>
      </c>
      <c r="CI252" t="str">
        <f t="shared" si="153"/>
        <v/>
      </c>
      <c r="CJ252" t="e">
        <f t="shared" si="154"/>
        <v>#DIV/0!</v>
      </c>
      <c r="CK252" t="b">
        <f t="shared" si="155"/>
        <v>1</v>
      </c>
      <c r="CL252" s="84" t="e">
        <f t="shared" si="156"/>
        <v>#DIV/0!</v>
      </c>
      <c r="CM252" t="e">
        <f t="shared" si="157"/>
        <v>#DIV/0!</v>
      </c>
      <c r="CN252" t="e">
        <f t="shared" si="158"/>
        <v>#DIV/0!</v>
      </c>
      <c r="CO252" s="84">
        <f t="shared" si="159"/>
        <v>-1</v>
      </c>
      <c r="CP252" t="b">
        <f t="shared" si="160"/>
        <v>1</v>
      </c>
      <c r="CQ252" s="96" t="b">
        <f t="shared" si="161"/>
        <v>1</v>
      </c>
      <c r="CR252" t="b">
        <f t="shared" si="162"/>
        <v>1</v>
      </c>
      <c r="CS252" t="b">
        <f t="shared" si="163"/>
        <v>1</v>
      </c>
      <c r="CT252" t="b">
        <f t="shared" si="164"/>
        <v>1</v>
      </c>
      <c r="CU252" t="b">
        <f t="shared" si="165"/>
        <v>1</v>
      </c>
      <c r="CV252" s="84" t="b">
        <f t="shared" si="166"/>
        <v>1</v>
      </c>
      <c r="CW252" t="b">
        <f t="shared" si="167"/>
        <v>1</v>
      </c>
      <c r="CX252" t="b">
        <f t="shared" si="168"/>
        <v>1</v>
      </c>
      <c r="CY252" t="b">
        <f t="shared" si="169"/>
        <v>1</v>
      </c>
      <c r="CZ252" t="b">
        <f t="shared" si="170"/>
        <v>1</v>
      </c>
      <c r="DA252" s="84">
        <f t="shared" si="171"/>
        <v>0</v>
      </c>
      <c r="DB252" t="e">
        <f t="shared" si="172"/>
        <v>#N/A</v>
      </c>
    </row>
    <row r="253" spans="1:106" ht="13.5" thickBot="1">
      <c r="A253" s="9">
        <v>2296</v>
      </c>
      <c r="B253" s="3">
        <v>1</v>
      </c>
      <c r="C253" s="3" t="s">
        <v>2800</v>
      </c>
      <c r="D253" s="3" t="s">
        <v>12</v>
      </c>
      <c r="E253" s="3" t="s">
        <v>12</v>
      </c>
      <c r="F253" s="3">
        <v>113146.148</v>
      </c>
      <c r="G253" s="15">
        <v>422887.65600000002</v>
      </c>
      <c r="H253" s="35" t="str">
        <f t="shared" si="130"/>
        <v>ja</v>
      </c>
      <c r="I253" s="155" t="s">
        <v>2402</v>
      </c>
      <c r="J253" s="20" t="s">
        <v>456</v>
      </c>
      <c r="K253" s="97">
        <v>10000</v>
      </c>
      <c r="L253" s="28">
        <f t="shared" si="6"/>
        <v>0.24</v>
      </c>
      <c r="M253" s="28">
        <f t="shared" si="136"/>
        <v>0</v>
      </c>
      <c r="N253" s="56">
        <f t="shared" si="131"/>
        <v>0</v>
      </c>
      <c r="O253" s="33">
        <f t="shared" si="137"/>
        <v>3398.3386027457982</v>
      </c>
      <c r="P253" s="37">
        <f t="shared" si="132"/>
        <v>122.44264316406608</v>
      </c>
      <c r="Q253" s="9" t="s">
        <v>12</v>
      </c>
      <c r="R253" s="55" t="s">
        <v>12</v>
      </c>
      <c r="S253" s="55">
        <v>2.7930000000000001</v>
      </c>
      <c r="T253" s="55">
        <v>2.956</v>
      </c>
      <c r="U253" s="55">
        <v>3.1339999999999999</v>
      </c>
      <c r="V253" s="3">
        <v>3.298</v>
      </c>
      <c r="W253" s="3">
        <v>3.4849999999999999</v>
      </c>
      <c r="X253" s="3" t="s">
        <v>12</v>
      </c>
      <c r="Y253" s="3">
        <v>3.8519999999999999</v>
      </c>
      <c r="Z253" s="15" t="s">
        <v>12</v>
      </c>
      <c r="AA253" s="10">
        <f t="shared" si="133"/>
        <v>3.4849999999999999</v>
      </c>
      <c r="AB253" s="9">
        <f t="shared" si="134"/>
        <v>0.35099999999999998</v>
      </c>
      <c r="AC253" s="10">
        <f t="shared" si="135"/>
        <v>0.36699999999999999</v>
      </c>
      <c r="AD253" s="9"/>
      <c r="AE253" s="55"/>
      <c r="AF253" s="55"/>
      <c r="AG253" s="55"/>
      <c r="AH253" s="55"/>
      <c r="AI253" s="3"/>
      <c r="AJ253" s="3"/>
      <c r="AK253" s="3"/>
      <c r="AL253" s="3"/>
      <c r="AM253" s="15"/>
      <c r="AN253" s="10"/>
      <c r="AO253" s="9"/>
      <c r="AP253" s="10"/>
      <c r="AQ253" s="9"/>
      <c r="AR253" s="55"/>
      <c r="AS253" s="55"/>
      <c r="AT253" s="55"/>
      <c r="AU253" s="55"/>
      <c r="AV253" s="3"/>
      <c r="AW253" s="3"/>
      <c r="AX253" s="3"/>
      <c r="AY253" s="3"/>
      <c r="AZ253" s="15"/>
      <c r="BA253" s="10"/>
      <c r="BB253" s="9"/>
      <c r="BC253" s="10"/>
      <c r="BD253" s="9"/>
      <c r="BE253" s="3"/>
      <c r="BF253" s="15"/>
      <c r="BG253" s="15"/>
      <c r="BH253" s="9"/>
      <c r="BI253" s="10"/>
      <c r="BJ253" s="9"/>
      <c r="BK253" s="3"/>
      <c r="BL253" s="15"/>
      <c r="BM253" s="15"/>
      <c r="BN253" s="9"/>
      <c r="BO253" s="10"/>
      <c r="BP253">
        <f t="shared" si="138"/>
        <v>0</v>
      </c>
      <c r="BQ253" s="93">
        <f t="shared" si="139"/>
        <v>0</v>
      </c>
      <c r="BR253" s="93">
        <f t="shared" si="140"/>
        <v>0</v>
      </c>
      <c r="BS253" s="93" t="e">
        <f>VLOOKUP(C253,'Koppeling locatie - aslocatie'!$A$2:$C$8139,2,FALSE)</f>
        <v>#N/A</v>
      </c>
      <c r="BT253" s="93" t="e">
        <f>VLOOKUP($BS253,aslocaties_v01!$C$3:$AA$349,MATCH($K$3/10,aslocaties_v01!$C$2:$X$2),FALSE)</f>
        <v>#N/A</v>
      </c>
      <c r="BU253" s="93" t="e">
        <f>VLOOKUP(BS253,aslocaties_v01!$C$3:$AA$349,MATCH($K$3,aslocaties_v01!$C$2:$X$2),FALSE)</f>
        <v>#N/A</v>
      </c>
      <c r="BV253" s="93" t="e">
        <f>VLOOKUP(BS253,aslocaties_v01!$C$3:$AA$349,MATCH($K$3*10,aslocaties_v01!$C$2:$X$2),FALSE)</f>
        <v>#N/A</v>
      </c>
      <c r="BW253" s="93" t="e">
        <f t="shared" si="141"/>
        <v>#N/A</v>
      </c>
      <c r="BX253" s="93" t="e">
        <f t="shared" si="142"/>
        <v>#N/A</v>
      </c>
      <c r="BY253" s="94">
        <f t="shared" si="143"/>
        <v>999</v>
      </c>
      <c r="BZ253" s="94">
        <f t="shared" si="144"/>
        <v>999</v>
      </c>
      <c r="CA253" s="94" t="e">
        <f t="shared" si="145"/>
        <v>#N/A</v>
      </c>
      <c r="CB253" t="e">
        <f t="shared" si="146"/>
        <v>#N/A</v>
      </c>
      <c r="CC253" s="58" t="e">
        <f t="shared" si="147"/>
        <v>#N/A</v>
      </c>
      <c r="CD253" s="95" t="e">
        <f t="shared" si="148"/>
        <v>#N/A</v>
      </c>
      <c r="CE253" s="96" t="b">
        <f t="shared" si="149"/>
        <v>1</v>
      </c>
      <c r="CF253" t="e">
        <f t="shared" si="150"/>
        <v>#DIV/0!</v>
      </c>
      <c r="CG253" t="e">
        <f t="shared" si="151"/>
        <v>#DIV/0!</v>
      </c>
      <c r="CH253" s="84" t="b">
        <f t="shared" si="152"/>
        <v>0</v>
      </c>
      <c r="CI253" t="str">
        <f t="shared" si="153"/>
        <v/>
      </c>
      <c r="CJ253" t="e">
        <f t="shared" si="154"/>
        <v>#DIV/0!</v>
      </c>
      <c r="CK253" t="b">
        <f t="shared" si="155"/>
        <v>1</v>
      </c>
      <c r="CL253" s="84" t="e">
        <f t="shared" si="156"/>
        <v>#DIV/0!</v>
      </c>
      <c r="CM253" t="e">
        <f t="shared" si="157"/>
        <v>#DIV/0!</v>
      </c>
      <c r="CN253" t="e">
        <f t="shared" si="158"/>
        <v>#DIV/0!</v>
      </c>
      <c r="CO253" s="84">
        <f t="shared" si="159"/>
        <v>-1</v>
      </c>
      <c r="CP253" t="b">
        <f t="shared" si="160"/>
        <v>1</v>
      </c>
      <c r="CQ253" s="96" t="b">
        <f t="shared" si="161"/>
        <v>1</v>
      </c>
      <c r="CR253" t="b">
        <f t="shared" si="162"/>
        <v>1</v>
      </c>
      <c r="CS253" t="b">
        <f t="shared" si="163"/>
        <v>1</v>
      </c>
      <c r="CT253" t="b">
        <f t="shared" si="164"/>
        <v>1</v>
      </c>
      <c r="CU253" t="b">
        <f t="shared" si="165"/>
        <v>1</v>
      </c>
      <c r="CV253" s="84" t="b">
        <f t="shared" si="166"/>
        <v>1</v>
      </c>
      <c r="CW253" t="b">
        <f t="shared" si="167"/>
        <v>1</v>
      </c>
      <c r="CX253" t="b">
        <f t="shared" si="168"/>
        <v>1</v>
      </c>
      <c r="CY253" t="b">
        <f t="shared" si="169"/>
        <v>1</v>
      </c>
      <c r="CZ253" t="b">
        <f t="shared" si="170"/>
        <v>1</v>
      </c>
      <c r="DA253" s="84">
        <f t="shared" si="171"/>
        <v>0</v>
      </c>
      <c r="DB253" t="e">
        <f t="shared" si="172"/>
        <v>#N/A</v>
      </c>
    </row>
    <row r="254" spans="1:106" ht="13.5" thickBot="1">
      <c r="A254" s="9">
        <v>2297</v>
      </c>
      <c r="B254" s="3">
        <v>1</v>
      </c>
      <c r="C254" s="3" t="s">
        <v>2801</v>
      </c>
      <c r="D254" s="3" t="s">
        <v>12</v>
      </c>
      <c r="E254" s="3" t="s">
        <v>12</v>
      </c>
      <c r="F254" s="3">
        <v>113026.484</v>
      </c>
      <c r="G254" s="15">
        <v>422861.71899999998</v>
      </c>
      <c r="H254" s="35" t="str">
        <f t="shared" si="130"/>
        <v>ja</v>
      </c>
      <c r="I254" s="155" t="s">
        <v>2402</v>
      </c>
      <c r="J254" s="20" t="s">
        <v>456</v>
      </c>
      <c r="K254" s="97">
        <v>10000</v>
      </c>
      <c r="L254" s="28">
        <f t="shared" si="6"/>
        <v>0.24</v>
      </c>
      <c r="M254" s="28">
        <f t="shared" si="136"/>
        <v>0</v>
      </c>
      <c r="N254" s="56">
        <f t="shared" si="131"/>
        <v>0</v>
      </c>
      <c r="O254" s="33">
        <f t="shared" si="137"/>
        <v>122.44264316406608</v>
      </c>
      <c r="P254" s="37">
        <f t="shared" si="132"/>
        <v>7570.6424814783832</v>
      </c>
      <c r="Q254" s="9" t="s">
        <v>12</v>
      </c>
      <c r="R254" s="55" t="s">
        <v>12</v>
      </c>
      <c r="S254" s="55">
        <v>2.778</v>
      </c>
      <c r="T254" s="55">
        <v>2.94</v>
      </c>
      <c r="U254" s="55">
        <v>3.1190000000000002</v>
      </c>
      <c r="V254" s="3">
        <v>3.2829999999999999</v>
      </c>
      <c r="W254" s="3">
        <v>3.4710000000000001</v>
      </c>
      <c r="X254" s="3" t="s">
        <v>12</v>
      </c>
      <c r="Y254" s="3">
        <v>3.8410000000000002</v>
      </c>
      <c r="Z254" s="15" t="s">
        <v>12</v>
      </c>
      <c r="AA254" s="10">
        <f t="shared" si="133"/>
        <v>3.4710000000000001</v>
      </c>
      <c r="AB254" s="9">
        <f t="shared" si="134"/>
        <v>0.35199999999999987</v>
      </c>
      <c r="AC254" s="10">
        <f t="shared" si="135"/>
        <v>0.37000000000000011</v>
      </c>
      <c r="AD254" s="9"/>
      <c r="AE254" s="55"/>
      <c r="AF254" s="55"/>
      <c r="AG254" s="55"/>
      <c r="AH254" s="55"/>
      <c r="AI254" s="3"/>
      <c r="AJ254" s="3"/>
      <c r="AK254" s="3"/>
      <c r="AL254" s="3"/>
      <c r="AM254" s="15"/>
      <c r="AN254" s="10"/>
      <c r="AO254" s="9"/>
      <c r="AP254" s="10"/>
      <c r="AQ254" s="9"/>
      <c r="AR254" s="55"/>
      <c r="AS254" s="55"/>
      <c r="AT254" s="55"/>
      <c r="AU254" s="55"/>
      <c r="AV254" s="3"/>
      <c r="AW254" s="3"/>
      <c r="AX254" s="3"/>
      <c r="AY254" s="3"/>
      <c r="AZ254" s="15"/>
      <c r="BA254" s="10"/>
      <c r="BB254" s="9"/>
      <c r="BC254" s="10"/>
      <c r="BD254" s="9"/>
      <c r="BE254" s="3"/>
      <c r="BF254" s="15"/>
      <c r="BG254" s="15"/>
      <c r="BH254" s="9"/>
      <c r="BI254" s="10"/>
      <c r="BJ254" s="9"/>
      <c r="BK254" s="3"/>
      <c r="BL254" s="15"/>
      <c r="BM254" s="15"/>
      <c r="BN254" s="9"/>
      <c r="BO254" s="10"/>
      <c r="BP254">
        <f t="shared" si="138"/>
        <v>0</v>
      </c>
      <c r="BQ254" s="93">
        <f t="shared" si="139"/>
        <v>0</v>
      </c>
      <c r="BR254" s="93">
        <f t="shared" si="140"/>
        <v>0</v>
      </c>
      <c r="BS254" s="93" t="e">
        <f>VLOOKUP(C254,'Koppeling locatie - aslocatie'!$A$2:$C$8139,2,FALSE)</f>
        <v>#N/A</v>
      </c>
      <c r="BT254" s="93" t="e">
        <f>VLOOKUP($BS254,aslocaties_v01!$C$3:$AA$349,MATCH($K$3/10,aslocaties_v01!$C$2:$X$2),FALSE)</f>
        <v>#N/A</v>
      </c>
      <c r="BU254" s="93" t="e">
        <f>VLOOKUP(BS254,aslocaties_v01!$C$3:$AA$349,MATCH($K$3,aslocaties_v01!$C$2:$X$2),FALSE)</f>
        <v>#N/A</v>
      </c>
      <c r="BV254" s="93" t="e">
        <f>VLOOKUP(BS254,aslocaties_v01!$C$3:$AA$349,MATCH($K$3*10,aslocaties_v01!$C$2:$X$2),FALSE)</f>
        <v>#N/A</v>
      </c>
      <c r="BW254" s="93" t="e">
        <f t="shared" si="141"/>
        <v>#N/A</v>
      </c>
      <c r="BX254" s="93" t="e">
        <f t="shared" si="142"/>
        <v>#N/A</v>
      </c>
      <c r="BY254" s="94">
        <f t="shared" si="143"/>
        <v>999</v>
      </c>
      <c r="BZ254" s="94">
        <f t="shared" si="144"/>
        <v>999</v>
      </c>
      <c r="CA254" s="94" t="e">
        <f t="shared" si="145"/>
        <v>#N/A</v>
      </c>
      <c r="CB254" t="e">
        <f t="shared" si="146"/>
        <v>#N/A</v>
      </c>
      <c r="CC254" s="58" t="e">
        <f t="shared" si="147"/>
        <v>#N/A</v>
      </c>
      <c r="CD254" s="95" t="e">
        <f t="shared" si="148"/>
        <v>#N/A</v>
      </c>
      <c r="CE254" s="96" t="b">
        <f t="shared" si="149"/>
        <v>1</v>
      </c>
      <c r="CF254" t="e">
        <f t="shared" si="150"/>
        <v>#DIV/0!</v>
      </c>
      <c r="CG254" t="e">
        <f t="shared" si="151"/>
        <v>#DIV/0!</v>
      </c>
      <c r="CH254" s="84" t="b">
        <f t="shared" si="152"/>
        <v>0</v>
      </c>
      <c r="CI254" t="str">
        <f t="shared" si="153"/>
        <v/>
      </c>
      <c r="CJ254" t="e">
        <f t="shared" si="154"/>
        <v>#DIV/0!</v>
      </c>
      <c r="CK254" t="b">
        <f t="shared" si="155"/>
        <v>1</v>
      </c>
      <c r="CL254" s="84" t="e">
        <f t="shared" si="156"/>
        <v>#DIV/0!</v>
      </c>
      <c r="CM254" t="e">
        <f t="shared" si="157"/>
        <v>#DIV/0!</v>
      </c>
      <c r="CN254" t="e">
        <f t="shared" si="158"/>
        <v>#DIV/0!</v>
      </c>
      <c r="CO254" s="84">
        <f t="shared" si="159"/>
        <v>-1</v>
      </c>
      <c r="CP254" t="b">
        <f t="shared" si="160"/>
        <v>1</v>
      </c>
      <c r="CQ254" s="96" t="b">
        <f t="shared" si="161"/>
        <v>1</v>
      </c>
      <c r="CR254" t="b">
        <f t="shared" si="162"/>
        <v>1</v>
      </c>
      <c r="CS254" t="b">
        <f t="shared" si="163"/>
        <v>1</v>
      </c>
      <c r="CT254" t="b">
        <f t="shared" si="164"/>
        <v>1</v>
      </c>
      <c r="CU254" t="b">
        <f t="shared" si="165"/>
        <v>1</v>
      </c>
      <c r="CV254" s="84" t="b">
        <f t="shared" si="166"/>
        <v>1</v>
      </c>
      <c r="CW254" t="b">
        <f t="shared" si="167"/>
        <v>1</v>
      </c>
      <c r="CX254" t="b">
        <f t="shared" si="168"/>
        <v>1</v>
      </c>
      <c r="CY254" t="b">
        <f t="shared" si="169"/>
        <v>1</v>
      </c>
      <c r="CZ254" t="b">
        <f t="shared" si="170"/>
        <v>1</v>
      </c>
      <c r="DA254" s="84">
        <f t="shared" si="171"/>
        <v>0</v>
      </c>
      <c r="DB254" t="e">
        <f t="shared" si="172"/>
        <v>#N/A</v>
      </c>
    </row>
    <row r="255" spans="1:106" ht="13.5" thickBot="1">
      <c r="A255" s="9">
        <v>2298</v>
      </c>
      <c r="B255" s="3">
        <v>1</v>
      </c>
      <c r="C255" s="3" t="s">
        <v>2802</v>
      </c>
      <c r="D255" s="3" t="s">
        <v>12</v>
      </c>
      <c r="E255" s="3" t="s">
        <v>12</v>
      </c>
      <c r="F255" s="3">
        <v>120238.586</v>
      </c>
      <c r="G255" s="15">
        <v>425163.93800000002</v>
      </c>
      <c r="H255" s="35" t="str">
        <f t="shared" si="130"/>
        <v>ja</v>
      </c>
      <c r="I255" s="155" t="s">
        <v>2402</v>
      </c>
      <c r="J255" s="20" t="s">
        <v>456</v>
      </c>
      <c r="K255" s="97">
        <v>10000</v>
      </c>
      <c r="L255" s="28">
        <f t="shared" si="6"/>
        <v>0.24</v>
      </c>
      <c r="M255" s="28">
        <f t="shared" si="136"/>
        <v>0</v>
      </c>
      <c r="N255" s="56">
        <f t="shared" si="131"/>
        <v>0</v>
      </c>
      <c r="O255" s="33">
        <f t="shared" si="137"/>
        <v>7570.6424814783832</v>
      </c>
      <c r="P255" s="37">
        <f t="shared" si="132"/>
        <v>97.469069704185657</v>
      </c>
      <c r="Q255" s="9" t="s">
        <v>12</v>
      </c>
      <c r="R255" s="55" t="s">
        <v>12</v>
      </c>
      <c r="S255" s="55">
        <v>3.319</v>
      </c>
      <c r="T255" s="55">
        <v>3.524</v>
      </c>
      <c r="U255" s="55">
        <v>3.7160000000000002</v>
      </c>
      <c r="V255" s="3">
        <v>3.875</v>
      </c>
      <c r="W255" s="3">
        <v>4.0460000000000003</v>
      </c>
      <c r="X255" s="3" t="s">
        <v>12</v>
      </c>
      <c r="Y255" s="3">
        <v>4.3689999999999998</v>
      </c>
      <c r="Z255" s="15" t="s">
        <v>12</v>
      </c>
      <c r="AA255" s="10">
        <f t="shared" si="133"/>
        <v>4.0460000000000003</v>
      </c>
      <c r="AB255" s="9">
        <f t="shared" si="134"/>
        <v>0.33000000000000007</v>
      </c>
      <c r="AC255" s="10">
        <f t="shared" si="135"/>
        <v>0.32299999999999951</v>
      </c>
      <c r="AD255" s="9"/>
      <c r="AE255" s="55"/>
      <c r="AF255" s="55"/>
      <c r="AG255" s="55"/>
      <c r="AH255" s="55"/>
      <c r="AI255" s="3"/>
      <c r="AJ255" s="3"/>
      <c r="AK255" s="3"/>
      <c r="AL255" s="3"/>
      <c r="AM255" s="15"/>
      <c r="AN255" s="10"/>
      <c r="AO255" s="9"/>
      <c r="AP255" s="10"/>
      <c r="AQ255" s="9"/>
      <c r="AR255" s="55"/>
      <c r="AS255" s="55"/>
      <c r="AT255" s="55"/>
      <c r="AU255" s="55"/>
      <c r="AV255" s="3"/>
      <c r="AW255" s="3"/>
      <c r="AX255" s="3"/>
      <c r="AY255" s="3"/>
      <c r="AZ255" s="15"/>
      <c r="BA255" s="10"/>
      <c r="BB255" s="9"/>
      <c r="BC255" s="10"/>
      <c r="BD255" s="9"/>
      <c r="BE255" s="3"/>
      <c r="BF255" s="15"/>
      <c r="BG255" s="15"/>
      <c r="BH255" s="9"/>
      <c r="BI255" s="10"/>
      <c r="BJ255" s="9"/>
      <c r="BK255" s="3"/>
      <c r="BL255" s="15"/>
      <c r="BM255" s="15"/>
      <c r="BN255" s="9"/>
      <c r="BO255" s="10"/>
      <c r="BP255">
        <f t="shared" si="138"/>
        <v>0</v>
      </c>
      <c r="BQ255" s="93">
        <f t="shared" si="139"/>
        <v>0</v>
      </c>
      <c r="BR255" s="93">
        <f t="shared" si="140"/>
        <v>0</v>
      </c>
      <c r="BS255" s="93" t="e">
        <f>VLOOKUP(C255,'Koppeling locatie - aslocatie'!$A$2:$C$8139,2,FALSE)</f>
        <v>#N/A</v>
      </c>
      <c r="BT255" s="93" t="e">
        <f>VLOOKUP($BS255,aslocaties_v01!$C$3:$AA$349,MATCH($K$3/10,aslocaties_v01!$C$2:$X$2),FALSE)</f>
        <v>#N/A</v>
      </c>
      <c r="BU255" s="93" t="e">
        <f>VLOOKUP(BS255,aslocaties_v01!$C$3:$AA$349,MATCH($K$3,aslocaties_v01!$C$2:$X$2),FALSE)</f>
        <v>#N/A</v>
      </c>
      <c r="BV255" s="93" t="e">
        <f>VLOOKUP(BS255,aslocaties_v01!$C$3:$AA$349,MATCH($K$3*10,aslocaties_v01!$C$2:$X$2),FALSE)</f>
        <v>#N/A</v>
      </c>
      <c r="BW255" s="93" t="e">
        <f t="shared" si="141"/>
        <v>#N/A</v>
      </c>
      <c r="BX255" s="93" t="e">
        <f t="shared" si="142"/>
        <v>#N/A</v>
      </c>
      <c r="BY255" s="94">
        <f t="shared" si="143"/>
        <v>999</v>
      </c>
      <c r="BZ255" s="94">
        <f t="shared" si="144"/>
        <v>999</v>
      </c>
      <c r="CA255" s="94" t="e">
        <f t="shared" si="145"/>
        <v>#N/A</v>
      </c>
      <c r="CB255" t="e">
        <f t="shared" si="146"/>
        <v>#N/A</v>
      </c>
      <c r="CC255" s="58" t="e">
        <f t="shared" si="147"/>
        <v>#N/A</v>
      </c>
      <c r="CD255" s="95" t="e">
        <f t="shared" si="148"/>
        <v>#N/A</v>
      </c>
      <c r="CE255" s="96" t="b">
        <f t="shared" si="149"/>
        <v>1</v>
      </c>
      <c r="CF255" t="e">
        <f t="shared" si="150"/>
        <v>#DIV/0!</v>
      </c>
      <c r="CG255" t="e">
        <f t="shared" si="151"/>
        <v>#DIV/0!</v>
      </c>
      <c r="CH255" s="84" t="b">
        <f t="shared" si="152"/>
        <v>0</v>
      </c>
      <c r="CI255" t="str">
        <f t="shared" si="153"/>
        <v/>
      </c>
      <c r="CJ255" t="e">
        <f t="shared" si="154"/>
        <v>#DIV/0!</v>
      </c>
      <c r="CK255" t="b">
        <f t="shared" si="155"/>
        <v>1</v>
      </c>
      <c r="CL255" s="84" t="e">
        <f t="shared" si="156"/>
        <v>#DIV/0!</v>
      </c>
      <c r="CM255" t="e">
        <f t="shared" si="157"/>
        <v>#DIV/0!</v>
      </c>
      <c r="CN255" t="e">
        <f t="shared" si="158"/>
        <v>#DIV/0!</v>
      </c>
      <c r="CO255" s="84">
        <f t="shared" si="159"/>
        <v>-1</v>
      </c>
      <c r="CP255" t="b">
        <f t="shared" si="160"/>
        <v>1</v>
      </c>
      <c r="CQ255" s="96" t="b">
        <f t="shared" si="161"/>
        <v>1</v>
      </c>
      <c r="CR255" t="b">
        <f t="shared" si="162"/>
        <v>1</v>
      </c>
      <c r="CS255" t="b">
        <f t="shared" si="163"/>
        <v>1</v>
      </c>
      <c r="CT255" t="b">
        <f t="shared" si="164"/>
        <v>1</v>
      </c>
      <c r="CU255" t="b">
        <f t="shared" si="165"/>
        <v>1</v>
      </c>
      <c r="CV255" s="84" t="b">
        <f t="shared" si="166"/>
        <v>1</v>
      </c>
      <c r="CW255" t="b">
        <f t="shared" si="167"/>
        <v>1</v>
      </c>
      <c r="CX255" t="b">
        <f t="shared" si="168"/>
        <v>1</v>
      </c>
      <c r="CY255" t="b">
        <f t="shared" si="169"/>
        <v>1</v>
      </c>
      <c r="CZ255" t="b">
        <f t="shared" si="170"/>
        <v>1</v>
      </c>
      <c r="DA255" s="84">
        <f t="shared" si="171"/>
        <v>0</v>
      </c>
      <c r="DB255" t="e">
        <f t="shared" si="172"/>
        <v>#N/A</v>
      </c>
    </row>
    <row r="256" spans="1:106" ht="13.5" thickBot="1">
      <c r="A256" s="9">
        <v>2299</v>
      </c>
      <c r="B256" s="3">
        <v>1</v>
      </c>
      <c r="C256" s="3" t="s">
        <v>2803</v>
      </c>
      <c r="D256" s="3" t="s">
        <v>12</v>
      </c>
      <c r="E256" s="3" t="s">
        <v>12</v>
      </c>
      <c r="F256" s="3">
        <v>120155.391</v>
      </c>
      <c r="G256" s="15">
        <v>425113.15600000002</v>
      </c>
      <c r="H256" s="35" t="str">
        <f t="shared" si="130"/>
        <v>ja</v>
      </c>
      <c r="I256" s="155" t="s">
        <v>2402</v>
      </c>
      <c r="J256" s="20" t="s">
        <v>456</v>
      </c>
      <c r="K256" s="97">
        <v>10000</v>
      </c>
      <c r="L256" s="28">
        <f t="shared" si="6"/>
        <v>0.24</v>
      </c>
      <c r="M256" s="28">
        <f t="shared" si="136"/>
        <v>0</v>
      </c>
      <c r="N256" s="56">
        <f t="shared" si="131"/>
        <v>0</v>
      </c>
      <c r="O256" s="33">
        <f t="shared" si="137"/>
        <v>97.469069704185657</v>
      </c>
      <c r="P256" s="37">
        <f t="shared" si="132"/>
        <v>83.017109953328386</v>
      </c>
      <c r="Q256" s="9" t="s">
        <v>12</v>
      </c>
      <c r="R256" s="55" t="s">
        <v>12</v>
      </c>
      <c r="S256" s="55">
        <v>3.3119999999999998</v>
      </c>
      <c r="T256" s="55">
        <v>3.5150000000000001</v>
      </c>
      <c r="U256" s="55">
        <v>3.7080000000000002</v>
      </c>
      <c r="V256" s="3">
        <v>3.867</v>
      </c>
      <c r="W256" s="3">
        <v>4.04</v>
      </c>
      <c r="X256" s="3" t="s">
        <v>12</v>
      </c>
      <c r="Y256" s="3">
        <v>4.367</v>
      </c>
      <c r="Z256" s="15" t="s">
        <v>12</v>
      </c>
      <c r="AA256" s="10">
        <f t="shared" si="133"/>
        <v>4.04</v>
      </c>
      <c r="AB256" s="9">
        <f t="shared" si="134"/>
        <v>0.33199999999999985</v>
      </c>
      <c r="AC256" s="10">
        <f t="shared" si="135"/>
        <v>0.32699999999999996</v>
      </c>
      <c r="AD256" s="9"/>
      <c r="AE256" s="55"/>
      <c r="AF256" s="55"/>
      <c r="AG256" s="55"/>
      <c r="AH256" s="55"/>
      <c r="AI256" s="3"/>
      <c r="AJ256" s="3"/>
      <c r="AK256" s="3"/>
      <c r="AL256" s="3"/>
      <c r="AM256" s="15"/>
      <c r="AN256" s="10"/>
      <c r="AO256" s="9"/>
      <c r="AP256" s="10"/>
      <c r="AQ256" s="9"/>
      <c r="AR256" s="55"/>
      <c r="AS256" s="55"/>
      <c r="AT256" s="55"/>
      <c r="AU256" s="55"/>
      <c r="AV256" s="3"/>
      <c r="AW256" s="3"/>
      <c r="AX256" s="3"/>
      <c r="AY256" s="3"/>
      <c r="AZ256" s="15"/>
      <c r="BA256" s="10"/>
      <c r="BB256" s="9"/>
      <c r="BC256" s="10"/>
      <c r="BD256" s="9"/>
      <c r="BE256" s="3"/>
      <c r="BF256" s="15"/>
      <c r="BG256" s="15"/>
      <c r="BH256" s="9"/>
      <c r="BI256" s="10"/>
      <c r="BJ256" s="9"/>
      <c r="BK256" s="3"/>
      <c r="BL256" s="15"/>
      <c r="BM256" s="15"/>
      <c r="BN256" s="9"/>
      <c r="BO256" s="10"/>
      <c r="BP256">
        <f t="shared" si="138"/>
        <v>0</v>
      </c>
      <c r="BQ256" s="93">
        <f t="shared" si="139"/>
        <v>0</v>
      </c>
      <c r="BR256" s="93">
        <f t="shared" si="140"/>
        <v>0</v>
      </c>
      <c r="BS256" s="93" t="e">
        <f>VLOOKUP(C256,'Koppeling locatie - aslocatie'!$A$2:$C$8139,2,FALSE)</f>
        <v>#N/A</v>
      </c>
      <c r="BT256" s="93" t="e">
        <f>VLOOKUP($BS256,aslocaties_v01!$C$3:$AA$349,MATCH($K$3/10,aslocaties_v01!$C$2:$X$2),FALSE)</f>
        <v>#N/A</v>
      </c>
      <c r="BU256" s="93" t="e">
        <f>VLOOKUP(BS256,aslocaties_v01!$C$3:$AA$349,MATCH($K$3,aslocaties_v01!$C$2:$X$2),FALSE)</f>
        <v>#N/A</v>
      </c>
      <c r="BV256" s="93" t="e">
        <f>VLOOKUP(BS256,aslocaties_v01!$C$3:$AA$349,MATCH($K$3*10,aslocaties_v01!$C$2:$X$2),FALSE)</f>
        <v>#N/A</v>
      </c>
      <c r="BW256" s="93" t="e">
        <f t="shared" si="141"/>
        <v>#N/A</v>
      </c>
      <c r="BX256" s="93" t="e">
        <f t="shared" si="142"/>
        <v>#N/A</v>
      </c>
      <c r="BY256" s="94">
        <f t="shared" si="143"/>
        <v>999</v>
      </c>
      <c r="BZ256" s="94">
        <f t="shared" si="144"/>
        <v>999</v>
      </c>
      <c r="CA256" s="94" t="e">
        <f t="shared" si="145"/>
        <v>#N/A</v>
      </c>
      <c r="CB256" t="e">
        <f t="shared" si="146"/>
        <v>#N/A</v>
      </c>
      <c r="CC256" s="58" t="e">
        <f t="shared" si="147"/>
        <v>#N/A</v>
      </c>
      <c r="CD256" s="95" t="e">
        <f t="shared" si="148"/>
        <v>#N/A</v>
      </c>
      <c r="CE256" s="96" t="b">
        <f t="shared" si="149"/>
        <v>1</v>
      </c>
      <c r="CF256" t="e">
        <f t="shared" si="150"/>
        <v>#DIV/0!</v>
      </c>
      <c r="CG256" t="e">
        <f t="shared" si="151"/>
        <v>#DIV/0!</v>
      </c>
      <c r="CH256" s="84" t="b">
        <f t="shared" si="152"/>
        <v>0</v>
      </c>
      <c r="CI256" t="str">
        <f t="shared" si="153"/>
        <v/>
      </c>
      <c r="CJ256" t="e">
        <f t="shared" si="154"/>
        <v>#DIV/0!</v>
      </c>
      <c r="CK256" t="b">
        <f t="shared" si="155"/>
        <v>1</v>
      </c>
      <c r="CL256" s="84" t="e">
        <f t="shared" si="156"/>
        <v>#DIV/0!</v>
      </c>
      <c r="CM256" t="e">
        <f t="shared" si="157"/>
        <v>#DIV/0!</v>
      </c>
      <c r="CN256" t="e">
        <f t="shared" si="158"/>
        <v>#DIV/0!</v>
      </c>
      <c r="CO256" s="84">
        <f t="shared" si="159"/>
        <v>-1</v>
      </c>
      <c r="CP256" t="b">
        <f t="shared" si="160"/>
        <v>1</v>
      </c>
      <c r="CQ256" s="96" t="b">
        <f t="shared" si="161"/>
        <v>1</v>
      </c>
      <c r="CR256" t="b">
        <f t="shared" si="162"/>
        <v>1</v>
      </c>
      <c r="CS256" t="b">
        <f t="shared" si="163"/>
        <v>1</v>
      </c>
      <c r="CT256" t="b">
        <f t="shared" si="164"/>
        <v>1</v>
      </c>
      <c r="CU256" t="b">
        <f t="shared" si="165"/>
        <v>1</v>
      </c>
      <c r="CV256" s="84" t="b">
        <f t="shared" si="166"/>
        <v>1</v>
      </c>
      <c r="CW256" t="b">
        <f t="shared" si="167"/>
        <v>1</v>
      </c>
      <c r="CX256" t="b">
        <f t="shared" si="168"/>
        <v>1</v>
      </c>
      <c r="CY256" t="b">
        <f t="shared" si="169"/>
        <v>1</v>
      </c>
      <c r="CZ256" t="b">
        <f t="shared" si="170"/>
        <v>1</v>
      </c>
      <c r="DA256" s="84">
        <f t="shared" si="171"/>
        <v>0</v>
      </c>
      <c r="DB256" t="e">
        <f t="shared" si="172"/>
        <v>#N/A</v>
      </c>
    </row>
    <row r="257" spans="1:106" ht="13.5" thickBot="1">
      <c r="A257" s="9">
        <v>2300</v>
      </c>
      <c r="B257" s="3">
        <v>1</v>
      </c>
      <c r="C257" s="3" t="s">
        <v>2804</v>
      </c>
      <c r="D257" s="3" t="s">
        <v>12</v>
      </c>
      <c r="E257" s="3" t="s">
        <v>12</v>
      </c>
      <c r="F257" s="3">
        <v>120122.344</v>
      </c>
      <c r="G257" s="15">
        <v>425037</v>
      </c>
      <c r="H257" s="35" t="str">
        <f t="shared" si="130"/>
        <v>ja</v>
      </c>
      <c r="I257" s="155" t="s">
        <v>2402</v>
      </c>
      <c r="J257" s="20" t="s">
        <v>456</v>
      </c>
      <c r="K257" s="97">
        <v>10000</v>
      </c>
      <c r="L257" s="28">
        <f t="shared" si="6"/>
        <v>0.24</v>
      </c>
      <c r="M257" s="28">
        <f t="shared" si="136"/>
        <v>0</v>
      </c>
      <c r="N257" s="56">
        <f t="shared" si="131"/>
        <v>0</v>
      </c>
      <c r="O257" s="33">
        <f t="shared" si="137"/>
        <v>83.017109953328386</v>
      </c>
      <c r="P257" s="37">
        <f t="shared" si="132"/>
        <v>57.961975414918129</v>
      </c>
      <c r="Q257" s="9" t="s">
        <v>12</v>
      </c>
      <c r="R257" s="55" t="s">
        <v>12</v>
      </c>
      <c r="S257" s="55">
        <v>3.3</v>
      </c>
      <c r="T257" s="55">
        <v>3.5030000000000001</v>
      </c>
      <c r="U257" s="55">
        <v>3.6970000000000001</v>
      </c>
      <c r="V257" s="3">
        <v>3.8570000000000002</v>
      </c>
      <c r="W257" s="3">
        <v>4.03</v>
      </c>
      <c r="X257" s="3" t="s">
        <v>12</v>
      </c>
      <c r="Y257" s="3">
        <v>4.3600000000000003</v>
      </c>
      <c r="Z257" s="15" t="s">
        <v>12</v>
      </c>
      <c r="AA257" s="10">
        <f t="shared" si="133"/>
        <v>4.03</v>
      </c>
      <c r="AB257" s="9">
        <f t="shared" si="134"/>
        <v>0.33300000000000018</v>
      </c>
      <c r="AC257" s="10">
        <f t="shared" si="135"/>
        <v>0.33000000000000007</v>
      </c>
      <c r="AD257" s="9"/>
      <c r="AE257" s="55"/>
      <c r="AF257" s="55"/>
      <c r="AG257" s="55"/>
      <c r="AH257" s="55"/>
      <c r="AI257" s="3"/>
      <c r="AJ257" s="3"/>
      <c r="AK257" s="3"/>
      <c r="AL257" s="3"/>
      <c r="AM257" s="15"/>
      <c r="AN257" s="10"/>
      <c r="AO257" s="9"/>
      <c r="AP257" s="10"/>
      <c r="AQ257" s="9"/>
      <c r="AR257" s="55"/>
      <c r="AS257" s="55"/>
      <c r="AT257" s="55"/>
      <c r="AU257" s="55"/>
      <c r="AV257" s="3"/>
      <c r="AW257" s="3"/>
      <c r="AX257" s="3"/>
      <c r="AY257" s="3"/>
      <c r="AZ257" s="15"/>
      <c r="BA257" s="10"/>
      <c r="BB257" s="9"/>
      <c r="BC257" s="10"/>
      <c r="BD257" s="9"/>
      <c r="BE257" s="3"/>
      <c r="BF257" s="15"/>
      <c r="BG257" s="15"/>
      <c r="BH257" s="9"/>
      <c r="BI257" s="10"/>
      <c r="BJ257" s="9"/>
      <c r="BK257" s="3"/>
      <c r="BL257" s="15"/>
      <c r="BM257" s="15"/>
      <c r="BN257" s="9"/>
      <c r="BO257" s="10"/>
      <c r="BP257">
        <f t="shared" si="138"/>
        <v>0</v>
      </c>
      <c r="BQ257" s="93">
        <f t="shared" si="139"/>
        <v>0</v>
      </c>
      <c r="BR257" s="93">
        <f t="shared" si="140"/>
        <v>0</v>
      </c>
      <c r="BS257" s="93" t="e">
        <f>VLOOKUP(C257,'Koppeling locatie - aslocatie'!$A$2:$C$8139,2,FALSE)</f>
        <v>#N/A</v>
      </c>
      <c r="BT257" s="93" t="e">
        <f>VLOOKUP($BS257,aslocaties_v01!$C$3:$AA$349,MATCH($K$3/10,aslocaties_v01!$C$2:$X$2),FALSE)</f>
        <v>#N/A</v>
      </c>
      <c r="BU257" s="93" t="e">
        <f>VLOOKUP(BS257,aslocaties_v01!$C$3:$AA$349,MATCH($K$3,aslocaties_v01!$C$2:$X$2),FALSE)</f>
        <v>#N/A</v>
      </c>
      <c r="BV257" s="93" t="e">
        <f>VLOOKUP(BS257,aslocaties_v01!$C$3:$AA$349,MATCH($K$3*10,aslocaties_v01!$C$2:$X$2),FALSE)</f>
        <v>#N/A</v>
      </c>
      <c r="BW257" s="93" t="e">
        <f t="shared" si="141"/>
        <v>#N/A</v>
      </c>
      <c r="BX257" s="93" t="e">
        <f t="shared" si="142"/>
        <v>#N/A</v>
      </c>
      <c r="BY257" s="94">
        <f t="shared" si="143"/>
        <v>999</v>
      </c>
      <c r="BZ257" s="94">
        <f t="shared" si="144"/>
        <v>999</v>
      </c>
      <c r="CA257" s="94" t="e">
        <f t="shared" si="145"/>
        <v>#N/A</v>
      </c>
      <c r="CB257" t="e">
        <f t="shared" si="146"/>
        <v>#N/A</v>
      </c>
      <c r="CC257" s="58" t="e">
        <f t="shared" si="147"/>
        <v>#N/A</v>
      </c>
      <c r="CD257" s="95" t="e">
        <f t="shared" si="148"/>
        <v>#N/A</v>
      </c>
      <c r="CE257" s="96" t="b">
        <f t="shared" si="149"/>
        <v>1</v>
      </c>
      <c r="CF257" t="e">
        <f t="shared" si="150"/>
        <v>#DIV/0!</v>
      </c>
      <c r="CG257" t="e">
        <f t="shared" si="151"/>
        <v>#DIV/0!</v>
      </c>
      <c r="CH257" s="84" t="b">
        <f t="shared" si="152"/>
        <v>0</v>
      </c>
      <c r="CI257" t="str">
        <f t="shared" si="153"/>
        <v/>
      </c>
      <c r="CJ257" t="e">
        <f t="shared" si="154"/>
        <v>#DIV/0!</v>
      </c>
      <c r="CK257" t="b">
        <f t="shared" si="155"/>
        <v>1</v>
      </c>
      <c r="CL257" s="84" t="e">
        <f t="shared" si="156"/>
        <v>#DIV/0!</v>
      </c>
      <c r="CM257" t="e">
        <f t="shared" si="157"/>
        <v>#DIV/0!</v>
      </c>
      <c r="CN257" t="e">
        <f t="shared" si="158"/>
        <v>#DIV/0!</v>
      </c>
      <c r="CO257" s="84">
        <f t="shared" si="159"/>
        <v>-1</v>
      </c>
      <c r="CP257" t="b">
        <f t="shared" si="160"/>
        <v>1</v>
      </c>
      <c r="CQ257" s="96" t="b">
        <f t="shared" si="161"/>
        <v>1</v>
      </c>
      <c r="CR257" t="b">
        <f t="shared" si="162"/>
        <v>1</v>
      </c>
      <c r="CS257" t="b">
        <f t="shared" si="163"/>
        <v>1</v>
      </c>
      <c r="CT257" t="b">
        <f t="shared" si="164"/>
        <v>1</v>
      </c>
      <c r="CU257" t="b">
        <f t="shared" si="165"/>
        <v>1</v>
      </c>
      <c r="CV257" s="84" t="b">
        <f t="shared" si="166"/>
        <v>1</v>
      </c>
      <c r="CW257" t="b">
        <f t="shared" si="167"/>
        <v>1</v>
      </c>
      <c r="CX257" t="b">
        <f t="shared" si="168"/>
        <v>1</v>
      </c>
      <c r="CY257" t="b">
        <f t="shared" si="169"/>
        <v>1</v>
      </c>
      <c r="CZ257" t="b">
        <f t="shared" si="170"/>
        <v>1</v>
      </c>
      <c r="DA257" s="84">
        <f t="shared" si="171"/>
        <v>0</v>
      </c>
      <c r="DB257" t="e">
        <f t="shared" si="172"/>
        <v>#N/A</v>
      </c>
    </row>
    <row r="258" spans="1:106" ht="13.5" thickBot="1">
      <c r="A258" s="9">
        <v>2301</v>
      </c>
      <c r="B258" s="3">
        <v>1</v>
      </c>
      <c r="C258" s="3" t="s">
        <v>2805</v>
      </c>
      <c r="D258" s="3" t="s">
        <v>12</v>
      </c>
      <c r="E258" s="3" t="s">
        <v>12</v>
      </c>
      <c r="F258" s="3">
        <v>120082.531</v>
      </c>
      <c r="G258" s="15">
        <v>424994.875</v>
      </c>
      <c r="H258" s="35" t="str">
        <f t="shared" si="130"/>
        <v>ja</v>
      </c>
      <c r="I258" s="155" t="s">
        <v>2402</v>
      </c>
      <c r="J258" s="20" t="s">
        <v>456</v>
      </c>
      <c r="K258" s="97">
        <v>10000</v>
      </c>
      <c r="L258" s="28">
        <f t="shared" si="6"/>
        <v>0.24</v>
      </c>
      <c r="M258" s="28">
        <f t="shared" si="136"/>
        <v>0</v>
      </c>
      <c r="N258" s="56">
        <f t="shared" si="131"/>
        <v>0</v>
      </c>
      <c r="O258" s="33">
        <f t="shared" si="137"/>
        <v>57.961975414918129</v>
      </c>
      <c r="P258" s="37">
        <f t="shared" si="132"/>
        <v>99.600312193287252</v>
      </c>
      <c r="Q258" s="9" t="s">
        <v>12</v>
      </c>
      <c r="R258" s="55" t="s">
        <v>12</v>
      </c>
      <c r="S258" s="55">
        <v>3.3050000000000002</v>
      </c>
      <c r="T258" s="55">
        <v>3.508</v>
      </c>
      <c r="U258" s="55">
        <v>3.7010000000000001</v>
      </c>
      <c r="V258" s="3">
        <v>3.8610000000000002</v>
      </c>
      <c r="W258" s="3">
        <v>4.0350000000000001</v>
      </c>
      <c r="X258" s="3" t="s">
        <v>12</v>
      </c>
      <c r="Y258" s="3">
        <v>4.3639999999999999</v>
      </c>
      <c r="Z258" s="15" t="s">
        <v>12</v>
      </c>
      <c r="AA258" s="10">
        <f t="shared" si="133"/>
        <v>4.0350000000000001</v>
      </c>
      <c r="AB258" s="9">
        <f t="shared" si="134"/>
        <v>0.33400000000000007</v>
      </c>
      <c r="AC258" s="10">
        <f t="shared" si="135"/>
        <v>0.32899999999999974</v>
      </c>
      <c r="AD258" s="9"/>
      <c r="AE258" s="55"/>
      <c r="AF258" s="55"/>
      <c r="AG258" s="55"/>
      <c r="AH258" s="55"/>
      <c r="AI258" s="3"/>
      <c r="AJ258" s="3"/>
      <c r="AK258" s="3"/>
      <c r="AL258" s="3"/>
      <c r="AM258" s="15"/>
      <c r="AN258" s="10"/>
      <c r="AO258" s="9"/>
      <c r="AP258" s="10"/>
      <c r="AQ258" s="9"/>
      <c r="AR258" s="55"/>
      <c r="AS258" s="55"/>
      <c r="AT258" s="55"/>
      <c r="AU258" s="55"/>
      <c r="AV258" s="3"/>
      <c r="AW258" s="3"/>
      <c r="AX258" s="3"/>
      <c r="AY258" s="3"/>
      <c r="AZ258" s="15"/>
      <c r="BA258" s="10"/>
      <c r="BB258" s="9"/>
      <c r="BC258" s="10"/>
      <c r="BD258" s="9"/>
      <c r="BE258" s="3"/>
      <c r="BF258" s="15"/>
      <c r="BG258" s="15"/>
      <c r="BH258" s="9"/>
      <c r="BI258" s="10"/>
      <c r="BJ258" s="9"/>
      <c r="BK258" s="3"/>
      <c r="BL258" s="15"/>
      <c r="BM258" s="15"/>
      <c r="BN258" s="9"/>
      <c r="BO258" s="10"/>
      <c r="BP258">
        <f t="shared" si="138"/>
        <v>0</v>
      </c>
      <c r="BQ258" s="93">
        <f t="shared" si="139"/>
        <v>0</v>
      </c>
      <c r="BR258" s="93">
        <f t="shared" si="140"/>
        <v>0</v>
      </c>
      <c r="BS258" s="93" t="e">
        <f>VLOOKUP(C258,'Koppeling locatie - aslocatie'!$A$2:$C$8139,2,FALSE)</f>
        <v>#N/A</v>
      </c>
      <c r="BT258" s="93" t="e">
        <f>VLOOKUP($BS258,aslocaties_v01!$C$3:$AA$349,MATCH($K$3/10,aslocaties_v01!$C$2:$X$2),FALSE)</f>
        <v>#N/A</v>
      </c>
      <c r="BU258" s="93" t="e">
        <f>VLOOKUP(BS258,aslocaties_v01!$C$3:$AA$349,MATCH($K$3,aslocaties_v01!$C$2:$X$2),FALSE)</f>
        <v>#N/A</v>
      </c>
      <c r="BV258" s="93" t="e">
        <f>VLOOKUP(BS258,aslocaties_v01!$C$3:$AA$349,MATCH($K$3*10,aslocaties_v01!$C$2:$X$2),FALSE)</f>
        <v>#N/A</v>
      </c>
      <c r="BW258" s="93" t="e">
        <f t="shared" si="141"/>
        <v>#N/A</v>
      </c>
      <c r="BX258" s="93" t="e">
        <f t="shared" si="142"/>
        <v>#N/A</v>
      </c>
      <c r="BY258" s="94">
        <f t="shared" si="143"/>
        <v>999</v>
      </c>
      <c r="BZ258" s="94">
        <f t="shared" si="144"/>
        <v>999</v>
      </c>
      <c r="CA258" s="94" t="e">
        <f t="shared" si="145"/>
        <v>#N/A</v>
      </c>
      <c r="CB258" t="e">
        <f t="shared" si="146"/>
        <v>#N/A</v>
      </c>
      <c r="CC258" s="58" t="e">
        <f t="shared" si="147"/>
        <v>#N/A</v>
      </c>
      <c r="CD258" s="95" t="e">
        <f t="shared" si="148"/>
        <v>#N/A</v>
      </c>
      <c r="CE258" s="96" t="b">
        <f t="shared" si="149"/>
        <v>1</v>
      </c>
      <c r="CF258" t="e">
        <f t="shared" si="150"/>
        <v>#DIV/0!</v>
      </c>
      <c r="CG258" t="e">
        <f t="shared" si="151"/>
        <v>#DIV/0!</v>
      </c>
      <c r="CH258" s="84" t="b">
        <f t="shared" si="152"/>
        <v>0</v>
      </c>
      <c r="CI258" t="str">
        <f t="shared" si="153"/>
        <v/>
      </c>
      <c r="CJ258" t="e">
        <f t="shared" si="154"/>
        <v>#DIV/0!</v>
      </c>
      <c r="CK258" t="b">
        <f t="shared" si="155"/>
        <v>1</v>
      </c>
      <c r="CL258" s="84" t="e">
        <f t="shared" si="156"/>
        <v>#DIV/0!</v>
      </c>
      <c r="CM258" t="e">
        <f t="shared" si="157"/>
        <v>#DIV/0!</v>
      </c>
      <c r="CN258" t="e">
        <f t="shared" si="158"/>
        <v>#DIV/0!</v>
      </c>
      <c r="CO258" s="84">
        <f t="shared" si="159"/>
        <v>-1</v>
      </c>
      <c r="CP258" t="b">
        <f t="shared" si="160"/>
        <v>1</v>
      </c>
      <c r="CQ258" s="96" t="b">
        <f t="shared" si="161"/>
        <v>1</v>
      </c>
      <c r="CR258" t="b">
        <f t="shared" si="162"/>
        <v>1</v>
      </c>
      <c r="CS258" t="b">
        <f t="shared" si="163"/>
        <v>1</v>
      </c>
      <c r="CT258" t="b">
        <f t="shared" si="164"/>
        <v>1</v>
      </c>
      <c r="CU258" t="b">
        <f t="shared" si="165"/>
        <v>1</v>
      </c>
      <c r="CV258" s="84" t="b">
        <f t="shared" si="166"/>
        <v>1</v>
      </c>
      <c r="CW258" t="b">
        <f t="shared" si="167"/>
        <v>1</v>
      </c>
      <c r="CX258" t="b">
        <f t="shared" si="168"/>
        <v>1</v>
      </c>
      <c r="CY258" t="b">
        <f t="shared" si="169"/>
        <v>1</v>
      </c>
      <c r="CZ258" t="b">
        <f t="shared" si="170"/>
        <v>1</v>
      </c>
      <c r="DA258" s="84">
        <f t="shared" si="171"/>
        <v>0</v>
      </c>
      <c r="DB258" t="e">
        <f t="shared" si="172"/>
        <v>#N/A</v>
      </c>
    </row>
    <row r="259" spans="1:106" ht="13.5" thickBot="1">
      <c r="A259" s="9">
        <v>2302</v>
      </c>
      <c r="B259" s="3">
        <v>1</v>
      </c>
      <c r="C259" s="3" t="s">
        <v>2806</v>
      </c>
      <c r="D259" s="3" t="s">
        <v>12</v>
      </c>
      <c r="E259" s="3" t="s">
        <v>12</v>
      </c>
      <c r="F259" s="3">
        <v>119995.398</v>
      </c>
      <c r="G259" s="15">
        <v>424946.625</v>
      </c>
      <c r="H259" s="35" t="str">
        <f t="shared" si="130"/>
        <v>ja</v>
      </c>
      <c r="I259" s="155" t="s">
        <v>2402</v>
      </c>
      <c r="J259" s="20" t="s">
        <v>456</v>
      </c>
      <c r="K259" s="97">
        <v>10000</v>
      </c>
      <c r="L259" s="28">
        <f>L258</f>
        <v>0.24</v>
      </c>
      <c r="M259" s="28">
        <f t="shared" si="136"/>
        <v>0</v>
      </c>
      <c r="N259" s="56">
        <f>INT(K259/L259*M259)</f>
        <v>0</v>
      </c>
      <c r="O259" s="33">
        <f t="shared" si="137"/>
        <v>99.600312193287252</v>
      </c>
      <c r="P259" s="37">
        <f t="shared" si="132"/>
        <v>118.46174371923252</v>
      </c>
      <c r="Q259" s="9" t="s">
        <v>12</v>
      </c>
      <c r="R259" s="55" t="s">
        <v>12</v>
      </c>
      <c r="S259" s="55">
        <v>3.3119999999999998</v>
      </c>
      <c r="T259" s="55">
        <v>3.5129999999999999</v>
      </c>
      <c r="U259" s="55">
        <v>3.7029999999999998</v>
      </c>
      <c r="V259" s="3">
        <v>3.86</v>
      </c>
      <c r="W259" s="3">
        <v>4.0309999999999997</v>
      </c>
      <c r="X259" s="3" t="s">
        <v>12</v>
      </c>
      <c r="Y259" s="3">
        <v>4.3570000000000002</v>
      </c>
      <c r="Z259" s="15" t="s">
        <v>12</v>
      </c>
      <c r="AA259" s="10">
        <f t="shared" ref="AA259:AA260" si="173">LOOKUP($K259,$Q$2:$Z$2,Q259:Z259)</f>
        <v>4.0309999999999997</v>
      </c>
      <c r="AB259" s="9">
        <f t="shared" si="134"/>
        <v>0.32799999999999985</v>
      </c>
      <c r="AC259" s="10">
        <f t="shared" si="135"/>
        <v>0.32600000000000051</v>
      </c>
      <c r="AD259" s="9"/>
      <c r="AE259" s="55"/>
      <c r="AF259" s="55"/>
      <c r="AG259" s="55"/>
      <c r="AH259" s="55"/>
      <c r="AI259" s="3"/>
      <c r="AJ259" s="3"/>
      <c r="AK259" s="3"/>
      <c r="AL259" s="3"/>
      <c r="AM259" s="15"/>
      <c r="AN259" s="10"/>
      <c r="AO259" s="9"/>
      <c r="AP259" s="10"/>
      <c r="AQ259" s="9"/>
      <c r="AR259" s="55"/>
      <c r="AS259" s="55"/>
      <c r="AT259" s="55"/>
      <c r="AU259" s="55"/>
      <c r="AV259" s="3"/>
      <c r="AW259" s="3"/>
      <c r="AX259" s="3"/>
      <c r="AY259" s="3"/>
      <c r="AZ259" s="15"/>
      <c r="BA259" s="10"/>
      <c r="BB259" s="9"/>
      <c r="BC259" s="10"/>
      <c r="BD259" s="9"/>
      <c r="BE259" s="3"/>
      <c r="BF259" s="15"/>
      <c r="BG259" s="15"/>
      <c r="BH259" s="9"/>
      <c r="BI259" s="10"/>
      <c r="BJ259" s="9"/>
      <c r="BK259" s="3"/>
      <c r="BL259" s="15"/>
      <c r="BM259" s="15"/>
      <c r="BN259" s="9"/>
      <c r="BO259" s="10"/>
      <c r="BP259">
        <f t="shared" si="138"/>
        <v>0</v>
      </c>
      <c r="BQ259" s="93">
        <f t="shared" si="139"/>
        <v>0</v>
      </c>
      <c r="BR259" s="93">
        <f t="shared" si="140"/>
        <v>0</v>
      </c>
      <c r="BS259" s="93" t="e">
        <f>VLOOKUP(C259,'Koppeling locatie - aslocatie'!$A$2:$C$8139,2,FALSE)</f>
        <v>#N/A</v>
      </c>
      <c r="BT259" s="93" t="e">
        <f>VLOOKUP($BS259,aslocaties_v01!$C$3:$AA$349,MATCH($K$3/10,aslocaties_v01!$C$2:$X$2),FALSE)</f>
        <v>#N/A</v>
      </c>
      <c r="BU259" s="93" t="e">
        <f>VLOOKUP(BS259,aslocaties_v01!$C$3:$AA$349,MATCH($K$3,aslocaties_v01!$C$2:$X$2),FALSE)</f>
        <v>#N/A</v>
      </c>
      <c r="BV259" s="93" t="e">
        <f>VLOOKUP(BS259,aslocaties_v01!$C$3:$AA$349,MATCH($K$3*10,aslocaties_v01!$C$2:$X$2),FALSE)</f>
        <v>#N/A</v>
      </c>
      <c r="BW259" s="93" t="e">
        <f t="shared" si="141"/>
        <v>#N/A</v>
      </c>
      <c r="BX259" s="93" t="e">
        <f t="shared" si="142"/>
        <v>#N/A</v>
      </c>
      <c r="BY259" s="94">
        <f t="shared" si="143"/>
        <v>999</v>
      </c>
      <c r="BZ259" s="94">
        <f t="shared" si="144"/>
        <v>999</v>
      </c>
      <c r="CA259" s="94" t="e">
        <f t="shared" si="145"/>
        <v>#N/A</v>
      </c>
      <c r="CB259" t="e">
        <f t="shared" si="146"/>
        <v>#N/A</v>
      </c>
      <c r="CC259" s="58" t="e">
        <f t="shared" si="147"/>
        <v>#N/A</v>
      </c>
      <c r="CD259" s="95" t="e">
        <f t="shared" si="148"/>
        <v>#N/A</v>
      </c>
      <c r="CE259" s="96" t="b">
        <f t="shared" si="149"/>
        <v>1</v>
      </c>
      <c r="CF259" t="e">
        <f t="shared" si="150"/>
        <v>#DIV/0!</v>
      </c>
      <c r="CG259" t="e">
        <f t="shared" si="151"/>
        <v>#DIV/0!</v>
      </c>
      <c r="CH259" s="84" t="b">
        <f t="shared" si="152"/>
        <v>0</v>
      </c>
      <c r="CI259" t="str">
        <f t="shared" si="153"/>
        <v/>
      </c>
      <c r="CJ259" t="e">
        <f t="shared" si="154"/>
        <v>#DIV/0!</v>
      </c>
      <c r="CK259" t="b">
        <f t="shared" si="155"/>
        <v>1</v>
      </c>
      <c r="CL259" s="84" t="e">
        <f t="shared" si="156"/>
        <v>#DIV/0!</v>
      </c>
      <c r="CM259" t="e">
        <f t="shared" si="157"/>
        <v>#DIV/0!</v>
      </c>
      <c r="CN259" t="e">
        <f t="shared" si="158"/>
        <v>#DIV/0!</v>
      </c>
      <c r="CO259" s="84">
        <f t="shared" si="159"/>
        <v>-1</v>
      </c>
      <c r="CP259" t="b">
        <f t="shared" si="160"/>
        <v>1</v>
      </c>
      <c r="CQ259" s="96" t="b">
        <f t="shared" si="161"/>
        <v>1</v>
      </c>
      <c r="CR259" t="b">
        <f t="shared" si="162"/>
        <v>1</v>
      </c>
      <c r="CS259" t="b">
        <f t="shared" si="163"/>
        <v>1</v>
      </c>
      <c r="CT259" t="b">
        <f t="shared" si="164"/>
        <v>1</v>
      </c>
      <c r="CU259" t="b">
        <f t="shared" si="165"/>
        <v>1</v>
      </c>
      <c r="CV259" s="84" t="b">
        <f t="shared" si="166"/>
        <v>1</v>
      </c>
      <c r="CW259" t="b">
        <f t="shared" si="167"/>
        <v>1</v>
      </c>
      <c r="CX259" t="b">
        <f t="shared" si="168"/>
        <v>1</v>
      </c>
      <c r="CY259" t="b">
        <f t="shared" si="169"/>
        <v>1</v>
      </c>
      <c r="CZ259" t="b">
        <f t="shared" si="170"/>
        <v>1</v>
      </c>
      <c r="DA259" s="84">
        <f t="shared" si="171"/>
        <v>0</v>
      </c>
      <c r="DB259" t="e">
        <f t="shared" si="172"/>
        <v>#N/A</v>
      </c>
    </row>
    <row r="260" spans="1:106" ht="13.5" thickBot="1">
      <c r="A260" s="9">
        <v>2303</v>
      </c>
      <c r="B260" s="3">
        <v>1</v>
      </c>
      <c r="C260" s="3" t="s">
        <v>2807</v>
      </c>
      <c r="D260" s="3" t="s">
        <v>12</v>
      </c>
      <c r="E260" s="3" t="s">
        <v>12</v>
      </c>
      <c r="F260" s="3">
        <v>119907.68799999999</v>
      </c>
      <c r="G260" s="15">
        <v>424867</v>
      </c>
      <c r="H260" s="35" t="str">
        <f t="shared" si="130"/>
        <v>ja</v>
      </c>
      <c r="I260" s="155" t="s">
        <v>2402</v>
      </c>
      <c r="J260" s="20" t="s">
        <v>456</v>
      </c>
      <c r="K260" s="97">
        <v>10000</v>
      </c>
      <c r="L260" s="28">
        <f>L259</f>
        <v>0.24</v>
      </c>
      <c r="M260" s="28">
        <f t="shared" si="136"/>
        <v>0</v>
      </c>
      <c r="N260" s="56">
        <f>INT(K260/L260*M260)</f>
        <v>0</v>
      </c>
      <c r="O260" s="33">
        <f t="shared" si="137"/>
        <v>118.46174371923252</v>
      </c>
      <c r="P260" s="37">
        <f t="shared" si="132"/>
        <v>82.543625126347095</v>
      </c>
      <c r="Q260" s="9" t="s">
        <v>12</v>
      </c>
      <c r="R260" s="55" t="s">
        <v>12</v>
      </c>
      <c r="S260" s="55">
        <v>3.3079999999999998</v>
      </c>
      <c r="T260" s="55">
        <v>3.5110000000000001</v>
      </c>
      <c r="U260" s="55">
        <v>3.7029999999999998</v>
      </c>
      <c r="V260" s="3">
        <v>3.8610000000000002</v>
      </c>
      <c r="W260" s="3">
        <v>4.032</v>
      </c>
      <c r="X260" s="3" t="s">
        <v>12</v>
      </c>
      <c r="Y260" s="3">
        <v>4.3570000000000002</v>
      </c>
      <c r="Z260" s="15" t="s">
        <v>12</v>
      </c>
      <c r="AA260" s="10">
        <f t="shared" si="173"/>
        <v>4.032</v>
      </c>
      <c r="AB260" s="9">
        <f t="shared" si="134"/>
        <v>0.32900000000000018</v>
      </c>
      <c r="AC260" s="10">
        <f t="shared" si="135"/>
        <v>0.32500000000000018</v>
      </c>
      <c r="AD260" s="9"/>
      <c r="AE260" s="55"/>
      <c r="AF260" s="55"/>
      <c r="AG260" s="55"/>
      <c r="AH260" s="55"/>
      <c r="AI260" s="3"/>
      <c r="AJ260" s="3"/>
      <c r="AK260" s="3"/>
      <c r="AL260" s="3"/>
      <c r="AM260" s="15"/>
      <c r="AN260" s="10"/>
      <c r="AO260" s="9"/>
      <c r="AP260" s="10"/>
      <c r="AQ260" s="9"/>
      <c r="AR260" s="55"/>
      <c r="AS260" s="55"/>
      <c r="AT260" s="55"/>
      <c r="AU260" s="55"/>
      <c r="AV260" s="3"/>
      <c r="AW260" s="3"/>
      <c r="AX260" s="3"/>
      <c r="AY260" s="3"/>
      <c r="AZ260" s="15"/>
      <c r="BA260" s="10"/>
      <c r="BB260" s="9"/>
      <c r="BC260" s="10"/>
      <c r="BD260" s="9"/>
      <c r="BE260" s="3"/>
      <c r="BF260" s="15"/>
      <c r="BG260" s="15"/>
      <c r="BH260" s="9"/>
      <c r="BI260" s="10"/>
      <c r="BJ260" s="9"/>
      <c r="BK260" s="3"/>
      <c r="BL260" s="15"/>
      <c r="BM260" s="15"/>
      <c r="BN260" s="9"/>
      <c r="BO260" s="10"/>
      <c r="BP260">
        <f t="shared" si="138"/>
        <v>0</v>
      </c>
      <c r="BQ260" s="93">
        <f t="shared" si="139"/>
        <v>0</v>
      </c>
      <c r="BR260" s="93">
        <f t="shared" si="140"/>
        <v>0</v>
      </c>
      <c r="BS260" s="93" t="e">
        <f>VLOOKUP(C260,'Koppeling locatie - aslocatie'!$A$2:$C$8139,2,FALSE)</f>
        <v>#N/A</v>
      </c>
      <c r="BT260" s="93" t="e">
        <f>VLOOKUP($BS260,aslocaties_v01!$C$3:$AA$349,MATCH($K$3/10,aslocaties_v01!$C$2:$X$2),FALSE)</f>
        <v>#N/A</v>
      </c>
      <c r="BU260" s="93" t="e">
        <f>VLOOKUP(BS260,aslocaties_v01!$C$3:$AA$349,MATCH($K$3,aslocaties_v01!$C$2:$X$2),FALSE)</f>
        <v>#N/A</v>
      </c>
      <c r="BV260" s="93" t="e">
        <f>VLOOKUP(BS260,aslocaties_v01!$C$3:$AA$349,MATCH($K$3*10,aslocaties_v01!$C$2:$X$2),FALSE)</f>
        <v>#N/A</v>
      </c>
      <c r="BW260" s="93" t="e">
        <f t="shared" si="141"/>
        <v>#N/A</v>
      </c>
      <c r="BX260" s="93" t="e">
        <f t="shared" si="142"/>
        <v>#N/A</v>
      </c>
      <c r="BY260" s="94">
        <f t="shared" si="143"/>
        <v>999</v>
      </c>
      <c r="BZ260" s="94">
        <f t="shared" si="144"/>
        <v>999</v>
      </c>
      <c r="CA260" s="94" t="e">
        <f t="shared" si="145"/>
        <v>#N/A</v>
      </c>
      <c r="CB260" t="e">
        <f t="shared" si="146"/>
        <v>#N/A</v>
      </c>
      <c r="CC260" s="58" t="e">
        <f t="shared" si="147"/>
        <v>#N/A</v>
      </c>
      <c r="CD260" s="95" t="e">
        <f t="shared" si="148"/>
        <v>#N/A</v>
      </c>
      <c r="CE260" s="96" t="b">
        <f t="shared" si="149"/>
        <v>1</v>
      </c>
      <c r="CF260" t="e">
        <f t="shared" si="150"/>
        <v>#DIV/0!</v>
      </c>
      <c r="CG260" t="e">
        <f t="shared" si="151"/>
        <v>#DIV/0!</v>
      </c>
      <c r="CH260" s="84" t="b">
        <f t="shared" si="152"/>
        <v>0</v>
      </c>
      <c r="CI260" t="str">
        <f t="shared" si="153"/>
        <v/>
      </c>
      <c r="CJ260" t="e">
        <f t="shared" si="154"/>
        <v>#DIV/0!</v>
      </c>
      <c r="CK260" t="b">
        <f t="shared" si="155"/>
        <v>1</v>
      </c>
      <c r="CL260" s="84" t="e">
        <f t="shared" si="156"/>
        <v>#DIV/0!</v>
      </c>
      <c r="CM260" t="e">
        <f t="shared" si="157"/>
        <v>#DIV/0!</v>
      </c>
      <c r="CN260" t="e">
        <f t="shared" si="158"/>
        <v>#DIV/0!</v>
      </c>
      <c r="CO260" s="84">
        <f t="shared" si="159"/>
        <v>-1</v>
      </c>
      <c r="CP260" t="b">
        <f t="shared" si="160"/>
        <v>1</v>
      </c>
      <c r="CQ260" s="96" t="b">
        <f t="shared" si="161"/>
        <v>1</v>
      </c>
      <c r="CR260" t="b">
        <f t="shared" si="162"/>
        <v>1</v>
      </c>
      <c r="CS260" t="b">
        <f t="shared" si="163"/>
        <v>1</v>
      </c>
      <c r="CT260" t="b">
        <f t="shared" si="164"/>
        <v>1</v>
      </c>
      <c r="CU260" t="b">
        <f t="shared" si="165"/>
        <v>1</v>
      </c>
      <c r="CV260" s="84" t="b">
        <f t="shared" si="166"/>
        <v>1</v>
      </c>
      <c r="CW260" t="b">
        <f t="shared" si="167"/>
        <v>1</v>
      </c>
      <c r="CX260" t="b">
        <f t="shared" si="168"/>
        <v>1</v>
      </c>
      <c r="CY260" t="b">
        <f t="shared" si="169"/>
        <v>1</v>
      </c>
      <c r="CZ260" t="b">
        <f t="shared" si="170"/>
        <v>1</v>
      </c>
      <c r="DA260" s="84">
        <f t="shared" si="171"/>
        <v>0</v>
      </c>
      <c r="DB260" t="e">
        <f t="shared" si="172"/>
        <v>#N/A</v>
      </c>
    </row>
    <row r="261" spans="1:106" ht="13.5" thickBot="1">
      <c r="A261">
        <v>2304</v>
      </c>
      <c r="B261">
        <v>1</v>
      </c>
      <c r="C261" t="s">
        <v>2808</v>
      </c>
      <c r="D261" s="3" t="s">
        <v>12</v>
      </c>
      <c r="E261" s="3" t="s">
        <v>12</v>
      </c>
      <c r="F261">
        <v>119863.94500000001</v>
      </c>
      <c r="G261">
        <v>424797</v>
      </c>
      <c r="H261" s="35" t="str">
        <f t="shared" si="130"/>
        <v>ja</v>
      </c>
      <c r="I261" s="155" t="s">
        <v>2402</v>
      </c>
      <c r="J261" t="s">
        <v>456</v>
      </c>
      <c r="K261" s="97">
        <v>10000</v>
      </c>
      <c r="L261" s="28">
        <f t="shared" ref="L261:M324" si="174">L260</f>
        <v>0.24</v>
      </c>
      <c r="M261" s="28">
        <f t="shared" si="136"/>
        <v>0</v>
      </c>
      <c r="N261" s="56">
        <f t="shared" ref="N261:N324" si="175">INT(K261/L261*M261)</f>
        <v>0</v>
      </c>
      <c r="O261" s="33">
        <f t="shared" ref="O261:O324" si="176">SQRT((F260-F261)^2+(G260-G261)^2)</f>
        <v>82.543625126347095</v>
      </c>
      <c r="P261" s="37">
        <f t="shared" ref="P261:P324" si="177">SQRT((F261-F262)^2+(G261-G262)^2)</f>
        <v>15638.122087080017</v>
      </c>
      <c r="Q261" t="s">
        <v>12</v>
      </c>
      <c r="R261" t="s">
        <v>12</v>
      </c>
      <c r="S261">
        <v>3.2989999999999999</v>
      </c>
      <c r="T261">
        <v>3.5030000000000001</v>
      </c>
      <c r="U261">
        <v>3.6960000000000002</v>
      </c>
      <c r="V261">
        <v>3.855</v>
      </c>
      <c r="W261">
        <v>4.0259999999999998</v>
      </c>
      <c r="X261" t="s">
        <v>12</v>
      </c>
      <c r="Y261">
        <v>4.351</v>
      </c>
      <c r="Z261" t="s">
        <v>12</v>
      </c>
      <c r="AA261" s="10">
        <f t="shared" ref="AA261:AA324" si="178">LOOKUP($K261,$Q$2:$Z$2,Q261:Z261)</f>
        <v>4.0259999999999998</v>
      </c>
      <c r="AB261" s="9">
        <f t="shared" ref="AB261:AB324" si="179">LOOKUP($K261,$Q$2:$Z$2,Q261:Z261)-LOOKUP(0.1*$K261,$Q$2:$Z$2,Q261:Z261)</f>
        <v>0.32999999999999963</v>
      </c>
      <c r="AC261" s="10">
        <f t="shared" ref="AC261:AC324" si="180">LOOKUP(10*$K261,$Q$2:$Z$2,Q261:Z261)-LOOKUP($K261,$Q$2:$Z$2,Q261:Z261)</f>
        <v>0.32500000000000018</v>
      </c>
      <c r="AD261" s="9"/>
      <c r="AE261" s="55"/>
      <c r="AF261" s="55"/>
      <c r="AG261" s="55"/>
      <c r="AH261" s="55"/>
      <c r="AI261" s="3"/>
      <c r="AJ261" s="3"/>
      <c r="AK261" s="3"/>
      <c r="AL261" s="3"/>
      <c r="AM261" s="15"/>
      <c r="AN261" s="10"/>
      <c r="AO261" s="9"/>
      <c r="AP261" s="10"/>
      <c r="AQ261" s="9"/>
      <c r="AR261" s="55"/>
      <c r="AS261" s="55"/>
      <c r="AT261" s="55"/>
      <c r="AU261" s="55"/>
      <c r="AV261" s="3"/>
      <c r="AW261" s="3"/>
      <c r="AX261" s="3"/>
      <c r="AY261" s="3"/>
      <c r="AZ261" s="15"/>
      <c r="BA261" s="10"/>
      <c r="BB261" s="9"/>
      <c r="BC261" s="10"/>
      <c r="BD261" s="9"/>
      <c r="BE261" s="3"/>
      <c r="BF261" s="15"/>
      <c r="BG261" s="15"/>
      <c r="BH261" s="9"/>
      <c r="BI261" s="10"/>
      <c r="BJ261" s="9"/>
      <c r="BK261" s="3"/>
      <c r="BL261" s="15"/>
      <c r="BM261" s="15"/>
      <c r="BN261" s="9"/>
      <c r="BO261" s="10"/>
      <c r="BP261">
        <f t="shared" ref="BP261:BP324" si="181">IF(AND(ISERROR(FIND("Fout",Q261)), ISERROR(FIND("Fout",AD261)), ISERROR(FIND("Fout",AQ261)), ISERROR(FIND( "Fout",BD261)), ISERROR(FIND( "Fout",BJ261))),0,1)</f>
        <v>0</v>
      </c>
      <c r="BQ261" s="93">
        <f t="shared" ref="BQ261:BQ324" si="182">IF(AB261=0, -1, BH261/AB261)</f>
        <v>0</v>
      </c>
      <c r="BR261" s="93">
        <f t="shared" ref="BR261:BR324" si="183">IF(AB261=0,-1,BN261/AB261)</f>
        <v>0</v>
      </c>
      <c r="BS261" s="93" t="e">
        <f>VLOOKUP(C261,'Koppeling locatie - aslocatie'!$A$2:$C$8139,2,FALSE)</f>
        <v>#N/A</v>
      </c>
      <c r="BT261" s="93" t="e">
        <f>VLOOKUP($BS261,aslocaties_v01!$C$3:$AA$349,MATCH($K$3/10,aslocaties_v01!$C$2:$X$2),FALSE)</f>
        <v>#N/A</v>
      </c>
      <c r="BU261" s="93" t="e">
        <f>VLOOKUP(BS261,aslocaties_v01!$C$3:$AA$349,MATCH($K$3,aslocaties_v01!$C$2:$X$2),FALSE)</f>
        <v>#N/A</v>
      </c>
      <c r="BV261" s="93" t="e">
        <f>VLOOKUP(BS261,aslocaties_v01!$C$3:$AA$349,MATCH($K$3*10,aslocaties_v01!$C$2:$X$2),FALSE)</f>
        <v>#N/A</v>
      </c>
      <c r="BW261" s="93" t="e">
        <f t="shared" ref="BW261:BW324" si="184">BU261-BT261</f>
        <v>#N/A</v>
      </c>
      <c r="BX261" s="93" t="e">
        <f t="shared" ref="BX261:BX324" si="185">BV261-BU261</f>
        <v>#N/A</v>
      </c>
      <c r="BY261" s="94">
        <f t="shared" ref="BY261:BY324" si="186">IFERROR(ABS(1-BW261/AB261), 999)</f>
        <v>999</v>
      </c>
      <c r="BZ261" s="94">
        <f t="shared" ref="BZ261:BZ324" si="187">IFERROR(ABS(1-BX261/AC261), 999)</f>
        <v>999</v>
      </c>
      <c r="CA261" s="94" t="e">
        <f t="shared" ref="CA261:CA324" si="188">ABS(LOOKUP(0.1*$K261,$Q$2:$Z$2,Q261:Z261)-BT261)</f>
        <v>#N/A</v>
      </c>
      <c r="CB261" t="e">
        <f t="shared" ref="CB261:CB324" si="189">ABS(LOOKUP($K261,$Q$2:$Z$2,Q261:Z261)-BU261)</f>
        <v>#N/A</v>
      </c>
      <c r="CC261" s="58" t="e">
        <f t="shared" ref="CC261:CC324" si="190">ABS(LOOKUP(10*$K261,$Q$2:$Z$2,Q261:Z261)-BV261)</f>
        <v>#N/A</v>
      </c>
      <c r="CD261" s="95" t="e">
        <f t="shared" ref="CD261:CD324" si="191">OR(BY261&gt;0.1,BZ261&gt;0.1, CA261&gt;=0.15, CB261&gt;=0.15, CC261&gt;=0.15)</f>
        <v>#N/A</v>
      </c>
      <c r="CE261" s="96" t="b">
        <f t="shared" ref="CE261:CE324" si="192">AA261&lt;AVERAGE(AA:AA)+2*STDEV(AA:AA)</f>
        <v>1</v>
      </c>
      <c r="CF261" t="e">
        <f t="shared" ref="CF261:CF324" si="193">BG261&lt;AVERAGE(BG:BG)+2*STDEV(BG:BG)</f>
        <v>#DIV/0!</v>
      </c>
      <c r="CG261" t="e">
        <f t="shared" ref="CG261:CG324" si="194">BM261&lt;AVERAGE(BM:BM)+2*STDEV(BM:BM)</f>
        <v>#DIV/0!</v>
      </c>
      <c r="CH261" s="84" t="b">
        <f t="shared" ref="CH261:CH324" si="195">AN261&gt;0.25</f>
        <v>0</v>
      </c>
      <c r="CI261" t="str">
        <f t="shared" ref="CI261:CI324" si="196">IF(CH261,AN261,"")</f>
        <v/>
      </c>
      <c r="CJ261" t="e">
        <f t="shared" ref="CJ261:CJ324" si="197">CI261&lt;AVERAGE(CI:CI)+3*STDEV(CI:CI)</f>
        <v>#DIV/0!</v>
      </c>
      <c r="CK261" t="b">
        <f t="shared" ref="CK261:CK324" si="198">AN261&lt;1.25</f>
        <v>1</v>
      </c>
      <c r="CL261" s="84" t="e">
        <f t="shared" ref="CL261:CL324" si="199">BA261&lt;AVERAGE(BA:BA)+2*STDEV(BA:BA)</f>
        <v>#DIV/0!</v>
      </c>
      <c r="CM261" t="e">
        <f t="shared" ref="CM261:CM324" si="200">IF(CL261,BA261,"")</f>
        <v>#DIV/0!</v>
      </c>
      <c r="CN261" t="e">
        <f t="shared" ref="CN261:CN324" si="201">CM261&lt;AVERAGE(CM:CM)+3*STDEV(CM:CM)</f>
        <v>#DIV/0!</v>
      </c>
      <c r="CO261" s="84">
        <f t="shared" ref="CO261:CO324" si="202">IF(BA261=0, -1, AN261/(1.56*BA261^2))</f>
        <v>-1</v>
      </c>
      <c r="CP261" t="b">
        <f t="shared" ref="CP261:CP324" si="203">OR(CO261&gt;0.035, CO261&lt;0.065)</f>
        <v>1</v>
      </c>
      <c r="CQ261" s="96" t="b">
        <f t="shared" ref="CQ261:CQ324" si="204">IF(O261="-", "-", ABS(AA261-AA260)&lt;O261*$CR$1)</f>
        <v>1</v>
      </c>
      <c r="CR261" t="b">
        <f t="shared" ref="CR261:CR324" si="205">IF(O261="-","-",ABS(BG261-BG260)&lt;O261*$CS$1)</f>
        <v>1</v>
      </c>
      <c r="CS261" t="b">
        <f t="shared" ref="CS261:CS324" si="206">IF(O261="-","-",ABS(BM261-BM260)&lt;O261*$CT$1)</f>
        <v>1</v>
      </c>
      <c r="CT261" t="b">
        <f t="shared" ref="CT261:CT324" si="207">IF(O261="-","-",ABS(AN261-AN260)&lt;O261*$CU$1)</f>
        <v>1</v>
      </c>
      <c r="CU261" t="b">
        <f t="shared" ref="CU261:CU324" si="208">IF(O261="-","-",ABS(BA260-BA261)&lt;O261*$CV$1)</f>
        <v>1</v>
      </c>
      <c r="CV261" s="84" t="b">
        <f t="shared" ref="CV261:CV324" si="209">IF(P261="-","-",ABS(AA262-AA261)&lt;P261*$CR$1)</f>
        <v>1</v>
      </c>
      <c r="CW261" t="b">
        <f t="shared" ref="CW261:CW324" si="210">IF(P261="-","-",ABS(BG262-BG261)&lt;P261*$CS$1)</f>
        <v>1</v>
      </c>
      <c r="CX261" t="b">
        <f t="shared" ref="CX261:CX324" si="211">IF(P261="-","-",ABS(BM262-BM261)&lt;P261*$CT$1)</f>
        <v>1</v>
      </c>
      <c r="CY261" t="b">
        <f t="shared" ref="CY261:CY324" si="212">IF(P261="-","-",ABS(AN262-AN261)&lt;P261*$CU$1)</f>
        <v>1</v>
      </c>
      <c r="CZ261" t="b">
        <f t="shared" ref="CZ261:CZ324" si="213">IF(P261="-","-",ABS(BA261-BA262)&lt;P261*$CV$1)</f>
        <v>1</v>
      </c>
      <c r="DA261" s="84">
        <f t="shared" ref="DA261:DA324" si="214">IFERROR(IF(AND(CQ261:CU261),0,1), 0)+IFERROR(IF(AND(CV261:CZ261),0,1),0)</f>
        <v>0</v>
      </c>
      <c r="DB261" t="e">
        <f t="shared" ref="DB261:DB324" si="215">AND(DA261&gt;0,CD261)</f>
        <v>#N/A</v>
      </c>
    </row>
    <row r="262" spans="1:106" ht="13.5" thickBot="1">
      <c r="A262">
        <v>2305</v>
      </c>
      <c r="B262">
        <v>1</v>
      </c>
      <c r="C262" t="s">
        <v>2809</v>
      </c>
      <c r="D262" s="3" t="s">
        <v>12</v>
      </c>
      <c r="E262" s="3" t="s">
        <v>12</v>
      </c>
      <c r="F262">
        <v>106689.219</v>
      </c>
      <c r="G262">
        <v>416372.18800000002</v>
      </c>
      <c r="H262" s="35" t="str">
        <f t="shared" ref="H262:H325" si="216">IF(COUNTIF(C:C, "="&amp;C262)=1,"ja", "nee")</f>
        <v>ja</v>
      </c>
      <c r="I262" s="155" t="s">
        <v>2402</v>
      </c>
      <c r="J262" t="s">
        <v>456</v>
      </c>
      <c r="K262" s="97">
        <v>10000</v>
      </c>
      <c r="L262" s="28">
        <f t="shared" si="174"/>
        <v>0.24</v>
      </c>
      <c r="M262" s="28">
        <f t="shared" si="174"/>
        <v>0</v>
      </c>
      <c r="N262" s="56">
        <f t="shared" si="175"/>
        <v>0</v>
      </c>
      <c r="O262" s="33">
        <f t="shared" si="176"/>
        <v>15638.122087080017</v>
      </c>
      <c r="P262" s="37">
        <f t="shared" si="177"/>
        <v>114.80063735448503</v>
      </c>
      <c r="Q262" t="s">
        <v>12</v>
      </c>
      <c r="R262" t="s">
        <v>12</v>
      </c>
      <c r="S262">
        <v>2.54</v>
      </c>
      <c r="T262">
        <v>2.673</v>
      </c>
      <c r="U262">
        <v>2.79</v>
      </c>
      <c r="V262">
        <v>2.9319999999999999</v>
      </c>
      <c r="W262">
        <v>3.1240000000000001</v>
      </c>
      <c r="X262" t="s">
        <v>12</v>
      </c>
      <c r="Y262">
        <v>3.5579999999999998</v>
      </c>
      <c r="Z262" t="s">
        <v>12</v>
      </c>
      <c r="AA262" s="10">
        <f t="shared" si="178"/>
        <v>3.1240000000000001</v>
      </c>
      <c r="AB262" s="9">
        <f t="shared" si="179"/>
        <v>0.33400000000000007</v>
      </c>
      <c r="AC262" s="10">
        <f t="shared" si="180"/>
        <v>0.43399999999999972</v>
      </c>
      <c r="AD262" s="9"/>
      <c r="AE262" s="55"/>
      <c r="AF262" s="55"/>
      <c r="AG262" s="55"/>
      <c r="AH262" s="55"/>
      <c r="AI262" s="3"/>
      <c r="AJ262" s="3"/>
      <c r="AK262" s="3"/>
      <c r="AL262" s="3"/>
      <c r="AM262" s="15"/>
      <c r="AN262" s="10"/>
      <c r="AO262" s="9"/>
      <c r="AP262" s="10"/>
      <c r="AQ262" s="9"/>
      <c r="AR262" s="55"/>
      <c r="AS262" s="55"/>
      <c r="AT262" s="55"/>
      <c r="AU262" s="55"/>
      <c r="AV262" s="3"/>
      <c r="AW262" s="3"/>
      <c r="AX262" s="3"/>
      <c r="AY262" s="3"/>
      <c r="AZ262" s="15"/>
      <c r="BA262" s="10"/>
      <c r="BB262" s="9"/>
      <c r="BC262" s="10"/>
      <c r="BD262" s="9"/>
      <c r="BE262" s="3"/>
      <c r="BF262" s="15"/>
      <c r="BG262" s="15"/>
      <c r="BH262" s="9"/>
      <c r="BI262" s="10"/>
      <c r="BJ262" s="9"/>
      <c r="BK262" s="3"/>
      <c r="BL262" s="15"/>
      <c r="BM262" s="15"/>
      <c r="BN262" s="9"/>
      <c r="BO262" s="10"/>
      <c r="BP262">
        <f t="shared" si="181"/>
        <v>0</v>
      </c>
      <c r="BQ262" s="93">
        <f t="shared" si="182"/>
        <v>0</v>
      </c>
      <c r="BR262" s="93">
        <f t="shared" si="183"/>
        <v>0</v>
      </c>
      <c r="BS262" s="93" t="e">
        <f>VLOOKUP(C262,'Koppeling locatie - aslocatie'!$A$2:$C$8139,2,FALSE)</f>
        <v>#N/A</v>
      </c>
      <c r="BT262" s="93" t="e">
        <f>VLOOKUP($BS262,aslocaties_v01!$C$3:$AA$349,MATCH($K$3/10,aslocaties_v01!$C$2:$X$2),FALSE)</f>
        <v>#N/A</v>
      </c>
      <c r="BU262" s="93" t="e">
        <f>VLOOKUP(BS262,aslocaties_v01!$C$3:$AA$349,MATCH($K$3,aslocaties_v01!$C$2:$X$2),FALSE)</f>
        <v>#N/A</v>
      </c>
      <c r="BV262" s="93" t="e">
        <f>VLOOKUP(BS262,aslocaties_v01!$C$3:$AA$349,MATCH($K$3*10,aslocaties_v01!$C$2:$X$2),FALSE)</f>
        <v>#N/A</v>
      </c>
      <c r="BW262" s="93" t="e">
        <f t="shared" si="184"/>
        <v>#N/A</v>
      </c>
      <c r="BX262" s="93" t="e">
        <f t="shared" si="185"/>
        <v>#N/A</v>
      </c>
      <c r="BY262" s="94">
        <f t="shared" si="186"/>
        <v>999</v>
      </c>
      <c r="BZ262" s="94">
        <f t="shared" si="187"/>
        <v>999</v>
      </c>
      <c r="CA262" s="94" t="e">
        <f t="shared" si="188"/>
        <v>#N/A</v>
      </c>
      <c r="CB262" t="e">
        <f t="shared" si="189"/>
        <v>#N/A</v>
      </c>
      <c r="CC262" s="58" t="e">
        <f t="shared" si="190"/>
        <v>#N/A</v>
      </c>
      <c r="CD262" s="95" t="e">
        <f t="shared" si="191"/>
        <v>#N/A</v>
      </c>
      <c r="CE262" s="96" t="b">
        <f t="shared" si="192"/>
        <v>1</v>
      </c>
      <c r="CF262" t="e">
        <f t="shared" si="193"/>
        <v>#DIV/0!</v>
      </c>
      <c r="CG262" t="e">
        <f t="shared" si="194"/>
        <v>#DIV/0!</v>
      </c>
      <c r="CH262" s="84" t="b">
        <f t="shared" si="195"/>
        <v>0</v>
      </c>
      <c r="CI262" t="str">
        <f t="shared" si="196"/>
        <v/>
      </c>
      <c r="CJ262" t="e">
        <f t="shared" si="197"/>
        <v>#DIV/0!</v>
      </c>
      <c r="CK262" t="b">
        <f t="shared" si="198"/>
        <v>1</v>
      </c>
      <c r="CL262" s="84" t="e">
        <f t="shared" si="199"/>
        <v>#DIV/0!</v>
      </c>
      <c r="CM262" t="e">
        <f t="shared" si="200"/>
        <v>#DIV/0!</v>
      </c>
      <c r="CN262" t="e">
        <f t="shared" si="201"/>
        <v>#DIV/0!</v>
      </c>
      <c r="CO262" s="84">
        <f t="shared" si="202"/>
        <v>-1</v>
      </c>
      <c r="CP262" t="b">
        <f t="shared" si="203"/>
        <v>1</v>
      </c>
      <c r="CQ262" s="96" t="b">
        <f t="shared" si="204"/>
        <v>1</v>
      </c>
      <c r="CR262" t="b">
        <f t="shared" si="205"/>
        <v>1</v>
      </c>
      <c r="CS262" t="b">
        <f t="shared" si="206"/>
        <v>1</v>
      </c>
      <c r="CT262" t="b">
        <f t="shared" si="207"/>
        <v>1</v>
      </c>
      <c r="CU262" t="b">
        <f t="shared" si="208"/>
        <v>1</v>
      </c>
      <c r="CV262" s="84" t="b">
        <f t="shared" si="209"/>
        <v>1</v>
      </c>
      <c r="CW262" t="b">
        <f t="shared" si="210"/>
        <v>1</v>
      </c>
      <c r="CX262" t="b">
        <f t="shared" si="211"/>
        <v>1</v>
      </c>
      <c r="CY262" t="b">
        <f t="shared" si="212"/>
        <v>1</v>
      </c>
      <c r="CZ262" t="b">
        <f t="shared" si="213"/>
        <v>1</v>
      </c>
      <c r="DA262" s="84">
        <f t="shared" si="214"/>
        <v>0</v>
      </c>
      <c r="DB262" t="e">
        <f t="shared" si="215"/>
        <v>#N/A</v>
      </c>
    </row>
    <row r="263" spans="1:106" ht="13.5" thickBot="1">
      <c r="A263">
        <v>2306</v>
      </c>
      <c r="B263">
        <v>1</v>
      </c>
      <c r="C263" t="s">
        <v>2810</v>
      </c>
      <c r="D263" s="3" t="s">
        <v>12</v>
      </c>
      <c r="E263" s="3" t="s">
        <v>12</v>
      </c>
      <c r="F263">
        <v>106798.18799999999</v>
      </c>
      <c r="G263">
        <v>416408.31199999998</v>
      </c>
      <c r="H263" s="35" t="str">
        <f t="shared" si="216"/>
        <v>ja</v>
      </c>
      <c r="I263" s="155" t="s">
        <v>2402</v>
      </c>
      <c r="J263" t="s">
        <v>456</v>
      </c>
      <c r="K263" s="97">
        <v>10000</v>
      </c>
      <c r="L263" s="28">
        <f t="shared" si="174"/>
        <v>0.24</v>
      </c>
      <c r="M263" s="28">
        <f t="shared" si="174"/>
        <v>0</v>
      </c>
      <c r="N263" s="56">
        <f t="shared" si="175"/>
        <v>0</v>
      </c>
      <c r="O263" s="33">
        <f t="shared" si="176"/>
        <v>114.80063735448503</v>
      </c>
      <c r="P263" s="37">
        <f t="shared" si="177"/>
        <v>81.83258610725413</v>
      </c>
      <c r="Q263" t="s">
        <v>12</v>
      </c>
      <c r="R263" t="s">
        <v>12</v>
      </c>
      <c r="S263">
        <v>2.5419999999999998</v>
      </c>
      <c r="T263">
        <v>2.6749999999999998</v>
      </c>
      <c r="U263">
        <v>2.7919999999999998</v>
      </c>
      <c r="V263">
        <v>2.9340000000000002</v>
      </c>
      <c r="W263">
        <v>3.1259999999999999</v>
      </c>
      <c r="X263" t="s">
        <v>12</v>
      </c>
      <c r="Y263">
        <v>3.56</v>
      </c>
      <c r="Z263" t="s">
        <v>12</v>
      </c>
      <c r="AA263" s="10">
        <f t="shared" si="178"/>
        <v>3.1259999999999999</v>
      </c>
      <c r="AB263" s="9">
        <f t="shared" si="179"/>
        <v>0.33400000000000007</v>
      </c>
      <c r="AC263" s="10">
        <f t="shared" si="180"/>
        <v>0.43400000000000016</v>
      </c>
      <c r="AD263" s="9"/>
      <c r="AE263" s="55"/>
      <c r="AF263" s="55"/>
      <c r="AG263" s="55"/>
      <c r="AH263" s="55"/>
      <c r="AI263" s="3"/>
      <c r="AJ263" s="3"/>
      <c r="AK263" s="3"/>
      <c r="AL263" s="3"/>
      <c r="AM263" s="15"/>
      <c r="AN263" s="10"/>
      <c r="AO263" s="9"/>
      <c r="AP263" s="10"/>
      <c r="AQ263" s="9"/>
      <c r="AR263" s="55"/>
      <c r="AS263" s="55"/>
      <c r="AT263" s="55"/>
      <c r="AU263" s="55"/>
      <c r="AV263" s="3"/>
      <c r="AW263" s="3"/>
      <c r="AX263" s="3"/>
      <c r="AY263" s="3"/>
      <c r="AZ263" s="15"/>
      <c r="BA263" s="10"/>
      <c r="BB263" s="9"/>
      <c r="BC263" s="10"/>
      <c r="BD263" s="9"/>
      <c r="BE263" s="3"/>
      <c r="BF263" s="15"/>
      <c r="BG263" s="15"/>
      <c r="BH263" s="9"/>
      <c r="BI263" s="10"/>
      <c r="BJ263" s="9"/>
      <c r="BK263" s="3"/>
      <c r="BL263" s="15"/>
      <c r="BM263" s="15"/>
      <c r="BN263" s="9"/>
      <c r="BO263" s="10"/>
      <c r="BP263">
        <f t="shared" si="181"/>
        <v>0</v>
      </c>
      <c r="BQ263" s="93">
        <f t="shared" si="182"/>
        <v>0</v>
      </c>
      <c r="BR263" s="93">
        <f t="shared" si="183"/>
        <v>0</v>
      </c>
      <c r="BS263" s="93" t="e">
        <f>VLOOKUP(C263,'Koppeling locatie - aslocatie'!$A$2:$C$8139,2,FALSE)</f>
        <v>#N/A</v>
      </c>
      <c r="BT263" s="93" t="e">
        <f>VLOOKUP($BS263,aslocaties_v01!$C$3:$AA$349,MATCH($K$3/10,aslocaties_v01!$C$2:$X$2),FALSE)</f>
        <v>#N/A</v>
      </c>
      <c r="BU263" s="93" t="e">
        <f>VLOOKUP(BS263,aslocaties_v01!$C$3:$AA$349,MATCH($K$3,aslocaties_v01!$C$2:$X$2),FALSE)</f>
        <v>#N/A</v>
      </c>
      <c r="BV263" s="93" t="e">
        <f>VLOOKUP(BS263,aslocaties_v01!$C$3:$AA$349,MATCH($K$3*10,aslocaties_v01!$C$2:$X$2),FALSE)</f>
        <v>#N/A</v>
      </c>
      <c r="BW263" s="93" t="e">
        <f t="shared" si="184"/>
        <v>#N/A</v>
      </c>
      <c r="BX263" s="93" t="e">
        <f t="shared" si="185"/>
        <v>#N/A</v>
      </c>
      <c r="BY263" s="94">
        <f t="shared" si="186"/>
        <v>999</v>
      </c>
      <c r="BZ263" s="94">
        <f t="shared" si="187"/>
        <v>999</v>
      </c>
      <c r="CA263" s="94" t="e">
        <f t="shared" si="188"/>
        <v>#N/A</v>
      </c>
      <c r="CB263" t="e">
        <f t="shared" si="189"/>
        <v>#N/A</v>
      </c>
      <c r="CC263" s="58" t="e">
        <f t="shared" si="190"/>
        <v>#N/A</v>
      </c>
      <c r="CD263" s="95" t="e">
        <f t="shared" si="191"/>
        <v>#N/A</v>
      </c>
      <c r="CE263" s="96" t="b">
        <f t="shared" si="192"/>
        <v>1</v>
      </c>
      <c r="CF263" t="e">
        <f t="shared" si="193"/>
        <v>#DIV/0!</v>
      </c>
      <c r="CG263" t="e">
        <f t="shared" si="194"/>
        <v>#DIV/0!</v>
      </c>
      <c r="CH263" s="84" t="b">
        <f t="shared" si="195"/>
        <v>0</v>
      </c>
      <c r="CI263" t="str">
        <f t="shared" si="196"/>
        <v/>
      </c>
      <c r="CJ263" t="e">
        <f t="shared" si="197"/>
        <v>#DIV/0!</v>
      </c>
      <c r="CK263" t="b">
        <f t="shared" si="198"/>
        <v>1</v>
      </c>
      <c r="CL263" s="84" t="e">
        <f t="shared" si="199"/>
        <v>#DIV/0!</v>
      </c>
      <c r="CM263" t="e">
        <f t="shared" si="200"/>
        <v>#DIV/0!</v>
      </c>
      <c r="CN263" t="e">
        <f t="shared" si="201"/>
        <v>#DIV/0!</v>
      </c>
      <c r="CO263" s="84">
        <f t="shared" si="202"/>
        <v>-1</v>
      </c>
      <c r="CP263" t="b">
        <f t="shared" si="203"/>
        <v>1</v>
      </c>
      <c r="CQ263" s="96" t="b">
        <f t="shared" si="204"/>
        <v>1</v>
      </c>
      <c r="CR263" t="b">
        <f t="shared" si="205"/>
        <v>1</v>
      </c>
      <c r="CS263" t="b">
        <f t="shared" si="206"/>
        <v>1</v>
      </c>
      <c r="CT263" t="b">
        <f t="shared" si="207"/>
        <v>1</v>
      </c>
      <c r="CU263" t="b">
        <f t="shared" si="208"/>
        <v>1</v>
      </c>
      <c r="CV263" s="84" t="b">
        <f t="shared" si="209"/>
        <v>1</v>
      </c>
      <c r="CW263" t="b">
        <f t="shared" si="210"/>
        <v>1</v>
      </c>
      <c r="CX263" t="b">
        <f t="shared" si="211"/>
        <v>1</v>
      </c>
      <c r="CY263" t="b">
        <f t="shared" si="212"/>
        <v>1</v>
      </c>
      <c r="CZ263" t="b">
        <f t="shared" si="213"/>
        <v>1</v>
      </c>
      <c r="DA263" s="84">
        <f t="shared" si="214"/>
        <v>0</v>
      </c>
      <c r="DB263" t="e">
        <f t="shared" si="215"/>
        <v>#N/A</v>
      </c>
    </row>
    <row r="264" spans="1:106" ht="13.5" thickBot="1">
      <c r="A264">
        <v>2307</v>
      </c>
      <c r="B264">
        <v>1</v>
      </c>
      <c r="C264" t="s">
        <v>2811</v>
      </c>
      <c r="D264" s="3" t="s">
        <v>12</v>
      </c>
      <c r="E264" s="3" t="s">
        <v>12</v>
      </c>
      <c r="F264">
        <v>106870.531</v>
      </c>
      <c r="G264">
        <v>416446.56199999998</v>
      </c>
      <c r="H264" s="35" t="str">
        <f t="shared" si="216"/>
        <v>ja</v>
      </c>
      <c r="I264" s="155" t="s">
        <v>2402</v>
      </c>
      <c r="J264" t="s">
        <v>456</v>
      </c>
      <c r="K264" s="97">
        <v>10000</v>
      </c>
      <c r="L264" s="28">
        <f t="shared" si="174"/>
        <v>0.24</v>
      </c>
      <c r="M264" s="28">
        <f t="shared" si="174"/>
        <v>0</v>
      </c>
      <c r="N264" s="56">
        <f t="shared" si="175"/>
        <v>0</v>
      </c>
      <c r="O264" s="33">
        <f t="shared" si="176"/>
        <v>81.83258610725413</v>
      </c>
      <c r="P264" s="37">
        <f t="shared" si="177"/>
        <v>111.76962201332515</v>
      </c>
      <c r="Q264" t="s">
        <v>12</v>
      </c>
      <c r="R264" t="s">
        <v>12</v>
      </c>
      <c r="S264">
        <v>2.5430000000000001</v>
      </c>
      <c r="T264">
        <v>2.6760000000000002</v>
      </c>
      <c r="U264">
        <v>2.7930000000000001</v>
      </c>
      <c r="V264">
        <v>2.9359999999999999</v>
      </c>
      <c r="W264">
        <v>3.1280000000000001</v>
      </c>
      <c r="X264" t="s">
        <v>12</v>
      </c>
      <c r="Y264">
        <v>3.5619999999999998</v>
      </c>
      <c r="Z264" t="s">
        <v>12</v>
      </c>
      <c r="AA264" s="10">
        <f t="shared" si="178"/>
        <v>3.1280000000000001</v>
      </c>
      <c r="AB264" s="9">
        <f t="shared" si="179"/>
        <v>0.33499999999999996</v>
      </c>
      <c r="AC264" s="10">
        <f t="shared" si="180"/>
        <v>0.43399999999999972</v>
      </c>
      <c r="AD264" s="9"/>
      <c r="AE264" s="55"/>
      <c r="AF264" s="55"/>
      <c r="AG264" s="55"/>
      <c r="AH264" s="55"/>
      <c r="AI264" s="3"/>
      <c r="AJ264" s="3"/>
      <c r="AK264" s="3"/>
      <c r="AL264" s="3"/>
      <c r="AM264" s="15"/>
      <c r="AN264" s="10"/>
      <c r="AO264" s="9"/>
      <c r="AP264" s="10"/>
      <c r="AQ264" s="9"/>
      <c r="AR264" s="55"/>
      <c r="AS264" s="55"/>
      <c r="AT264" s="55"/>
      <c r="AU264" s="55"/>
      <c r="AV264" s="3"/>
      <c r="AW264" s="3"/>
      <c r="AX264" s="3"/>
      <c r="AY264" s="3"/>
      <c r="AZ264" s="15"/>
      <c r="BA264" s="10"/>
      <c r="BB264" s="9"/>
      <c r="BC264" s="10"/>
      <c r="BD264" s="9"/>
      <c r="BE264" s="3"/>
      <c r="BF264" s="15"/>
      <c r="BG264" s="15"/>
      <c r="BH264" s="9"/>
      <c r="BI264" s="10"/>
      <c r="BJ264" s="9"/>
      <c r="BK264" s="3"/>
      <c r="BL264" s="15"/>
      <c r="BM264" s="15"/>
      <c r="BN264" s="9"/>
      <c r="BO264" s="10"/>
      <c r="BP264">
        <f t="shared" si="181"/>
        <v>0</v>
      </c>
      <c r="BQ264" s="93">
        <f t="shared" si="182"/>
        <v>0</v>
      </c>
      <c r="BR264" s="93">
        <f t="shared" si="183"/>
        <v>0</v>
      </c>
      <c r="BS264" s="93" t="e">
        <f>VLOOKUP(C264,'Koppeling locatie - aslocatie'!$A$2:$C$8139,2,FALSE)</f>
        <v>#N/A</v>
      </c>
      <c r="BT264" s="93" t="e">
        <f>VLOOKUP($BS264,aslocaties_v01!$C$3:$AA$349,MATCH($K$3/10,aslocaties_v01!$C$2:$X$2),FALSE)</f>
        <v>#N/A</v>
      </c>
      <c r="BU264" s="93" t="e">
        <f>VLOOKUP(BS264,aslocaties_v01!$C$3:$AA$349,MATCH($K$3,aslocaties_v01!$C$2:$X$2),FALSE)</f>
        <v>#N/A</v>
      </c>
      <c r="BV264" s="93" t="e">
        <f>VLOOKUP(BS264,aslocaties_v01!$C$3:$AA$349,MATCH($K$3*10,aslocaties_v01!$C$2:$X$2),FALSE)</f>
        <v>#N/A</v>
      </c>
      <c r="BW264" s="93" t="e">
        <f t="shared" si="184"/>
        <v>#N/A</v>
      </c>
      <c r="BX264" s="93" t="e">
        <f t="shared" si="185"/>
        <v>#N/A</v>
      </c>
      <c r="BY264" s="94">
        <f t="shared" si="186"/>
        <v>999</v>
      </c>
      <c r="BZ264" s="94">
        <f t="shared" si="187"/>
        <v>999</v>
      </c>
      <c r="CA264" s="94" t="e">
        <f t="shared" si="188"/>
        <v>#N/A</v>
      </c>
      <c r="CB264" t="e">
        <f t="shared" si="189"/>
        <v>#N/A</v>
      </c>
      <c r="CC264" s="58" t="e">
        <f t="shared" si="190"/>
        <v>#N/A</v>
      </c>
      <c r="CD264" s="95" t="e">
        <f t="shared" si="191"/>
        <v>#N/A</v>
      </c>
      <c r="CE264" s="96" t="b">
        <f t="shared" si="192"/>
        <v>1</v>
      </c>
      <c r="CF264" t="e">
        <f t="shared" si="193"/>
        <v>#DIV/0!</v>
      </c>
      <c r="CG264" t="e">
        <f t="shared" si="194"/>
        <v>#DIV/0!</v>
      </c>
      <c r="CH264" s="84" t="b">
        <f t="shared" si="195"/>
        <v>0</v>
      </c>
      <c r="CI264" t="str">
        <f t="shared" si="196"/>
        <v/>
      </c>
      <c r="CJ264" t="e">
        <f t="shared" si="197"/>
        <v>#DIV/0!</v>
      </c>
      <c r="CK264" t="b">
        <f t="shared" si="198"/>
        <v>1</v>
      </c>
      <c r="CL264" s="84" t="e">
        <f t="shared" si="199"/>
        <v>#DIV/0!</v>
      </c>
      <c r="CM264" t="e">
        <f t="shared" si="200"/>
        <v>#DIV/0!</v>
      </c>
      <c r="CN264" t="e">
        <f t="shared" si="201"/>
        <v>#DIV/0!</v>
      </c>
      <c r="CO264" s="84">
        <f t="shared" si="202"/>
        <v>-1</v>
      </c>
      <c r="CP264" t="b">
        <f t="shared" si="203"/>
        <v>1</v>
      </c>
      <c r="CQ264" s="96" t="b">
        <f t="shared" si="204"/>
        <v>1</v>
      </c>
      <c r="CR264" t="b">
        <f t="shared" si="205"/>
        <v>1</v>
      </c>
      <c r="CS264" t="b">
        <f t="shared" si="206"/>
        <v>1</v>
      </c>
      <c r="CT264" t="b">
        <f t="shared" si="207"/>
        <v>1</v>
      </c>
      <c r="CU264" t="b">
        <f t="shared" si="208"/>
        <v>1</v>
      </c>
      <c r="CV264" s="84" t="b">
        <f t="shared" si="209"/>
        <v>1</v>
      </c>
      <c r="CW264" t="b">
        <f t="shared" si="210"/>
        <v>1</v>
      </c>
      <c r="CX264" t="b">
        <f t="shared" si="211"/>
        <v>1</v>
      </c>
      <c r="CY264" t="b">
        <f t="shared" si="212"/>
        <v>1</v>
      </c>
      <c r="CZ264" t="b">
        <f t="shared" si="213"/>
        <v>1</v>
      </c>
      <c r="DA264" s="84">
        <f t="shared" si="214"/>
        <v>0</v>
      </c>
      <c r="DB264" t="e">
        <f t="shared" si="215"/>
        <v>#N/A</v>
      </c>
    </row>
    <row r="265" spans="1:106" ht="13.5" thickBot="1">
      <c r="A265">
        <v>2308</v>
      </c>
      <c r="B265">
        <v>1</v>
      </c>
      <c r="C265" t="s">
        <v>2812</v>
      </c>
      <c r="D265" s="3" t="s">
        <v>12</v>
      </c>
      <c r="E265" s="3" t="s">
        <v>12</v>
      </c>
      <c r="F265">
        <v>106943.79700000001</v>
      </c>
      <c r="G265">
        <v>416530.96899999998</v>
      </c>
      <c r="H265" s="35" t="str">
        <f t="shared" si="216"/>
        <v>ja</v>
      </c>
      <c r="I265" s="155" t="s">
        <v>2402</v>
      </c>
      <c r="J265" t="s">
        <v>456</v>
      </c>
      <c r="K265" s="97">
        <v>10000</v>
      </c>
      <c r="L265" s="28">
        <f t="shared" si="174"/>
        <v>0.24</v>
      </c>
      <c r="M265" s="28">
        <f t="shared" si="174"/>
        <v>0</v>
      </c>
      <c r="N265" s="56">
        <f t="shared" si="175"/>
        <v>0</v>
      </c>
      <c r="O265" s="33">
        <f t="shared" si="176"/>
        <v>111.76962201332515</v>
      </c>
      <c r="P265" s="37">
        <f t="shared" si="177"/>
        <v>112.72316333833834</v>
      </c>
      <c r="Q265" t="s">
        <v>12</v>
      </c>
      <c r="R265" t="s">
        <v>12</v>
      </c>
      <c r="S265">
        <v>2.5449999999999999</v>
      </c>
      <c r="T265">
        <v>2.6779999999999999</v>
      </c>
      <c r="U265">
        <v>2.7949999999999999</v>
      </c>
      <c r="V265">
        <v>2.94</v>
      </c>
      <c r="W265">
        <v>3.133</v>
      </c>
      <c r="X265" t="s">
        <v>12</v>
      </c>
      <c r="Y265">
        <v>3.5670000000000002</v>
      </c>
      <c r="Z265" t="s">
        <v>12</v>
      </c>
      <c r="AA265" s="10">
        <f t="shared" si="178"/>
        <v>3.133</v>
      </c>
      <c r="AB265" s="9">
        <f t="shared" si="179"/>
        <v>0.33800000000000008</v>
      </c>
      <c r="AC265" s="10">
        <f t="shared" si="180"/>
        <v>0.43400000000000016</v>
      </c>
      <c r="AD265" s="9"/>
      <c r="AE265" s="55"/>
      <c r="AF265" s="55"/>
      <c r="AG265" s="55"/>
      <c r="AH265" s="55"/>
      <c r="AI265" s="3"/>
      <c r="AJ265" s="3"/>
      <c r="AK265" s="3"/>
      <c r="AL265" s="3"/>
      <c r="AM265" s="15"/>
      <c r="AN265" s="10"/>
      <c r="AO265" s="9"/>
      <c r="AP265" s="10"/>
      <c r="AQ265" s="9"/>
      <c r="AR265" s="55"/>
      <c r="AS265" s="55"/>
      <c r="AT265" s="55"/>
      <c r="AU265" s="55"/>
      <c r="AV265" s="3"/>
      <c r="AW265" s="3"/>
      <c r="AX265" s="3"/>
      <c r="AY265" s="3"/>
      <c r="AZ265" s="15"/>
      <c r="BA265" s="10"/>
      <c r="BB265" s="9"/>
      <c r="BC265" s="10"/>
      <c r="BD265" s="9"/>
      <c r="BE265" s="3"/>
      <c r="BF265" s="15"/>
      <c r="BG265" s="15"/>
      <c r="BH265" s="9"/>
      <c r="BI265" s="10"/>
      <c r="BJ265" s="9"/>
      <c r="BK265" s="3"/>
      <c r="BL265" s="15"/>
      <c r="BM265" s="15"/>
      <c r="BN265" s="9"/>
      <c r="BO265" s="10"/>
      <c r="BP265">
        <f t="shared" si="181"/>
        <v>0</v>
      </c>
      <c r="BQ265" s="93">
        <f t="shared" si="182"/>
        <v>0</v>
      </c>
      <c r="BR265" s="93">
        <f t="shared" si="183"/>
        <v>0</v>
      </c>
      <c r="BS265" s="93" t="e">
        <f>VLOOKUP(C265,'Koppeling locatie - aslocatie'!$A$2:$C$8139,2,FALSE)</f>
        <v>#N/A</v>
      </c>
      <c r="BT265" s="93" t="e">
        <f>VLOOKUP($BS265,aslocaties_v01!$C$3:$AA$349,MATCH($K$3/10,aslocaties_v01!$C$2:$X$2),FALSE)</f>
        <v>#N/A</v>
      </c>
      <c r="BU265" s="93" t="e">
        <f>VLOOKUP(BS265,aslocaties_v01!$C$3:$AA$349,MATCH($K$3,aslocaties_v01!$C$2:$X$2),FALSE)</f>
        <v>#N/A</v>
      </c>
      <c r="BV265" s="93" t="e">
        <f>VLOOKUP(BS265,aslocaties_v01!$C$3:$AA$349,MATCH($K$3*10,aslocaties_v01!$C$2:$X$2),FALSE)</f>
        <v>#N/A</v>
      </c>
      <c r="BW265" s="93" t="e">
        <f t="shared" si="184"/>
        <v>#N/A</v>
      </c>
      <c r="BX265" s="93" t="e">
        <f t="shared" si="185"/>
        <v>#N/A</v>
      </c>
      <c r="BY265" s="94">
        <f t="shared" si="186"/>
        <v>999</v>
      </c>
      <c r="BZ265" s="94">
        <f t="shared" si="187"/>
        <v>999</v>
      </c>
      <c r="CA265" s="94" t="e">
        <f t="shared" si="188"/>
        <v>#N/A</v>
      </c>
      <c r="CB265" t="e">
        <f t="shared" si="189"/>
        <v>#N/A</v>
      </c>
      <c r="CC265" s="58" t="e">
        <f t="shared" si="190"/>
        <v>#N/A</v>
      </c>
      <c r="CD265" s="95" t="e">
        <f t="shared" si="191"/>
        <v>#N/A</v>
      </c>
      <c r="CE265" s="96" t="b">
        <f t="shared" si="192"/>
        <v>1</v>
      </c>
      <c r="CF265" t="e">
        <f t="shared" si="193"/>
        <v>#DIV/0!</v>
      </c>
      <c r="CG265" t="e">
        <f t="shared" si="194"/>
        <v>#DIV/0!</v>
      </c>
      <c r="CH265" s="84" t="b">
        <f t="shared" si="195"/>
        <v>0</v>
      </c>
      <c r="CI265" t="str">
        <f t="shared" si="196"/>
        <v/>
      </c>
      <c r="CJ265" t="e">
        <f t="shared" si="197"/>
        <v>#DIV/0!</v>
      </c>
      <c r="CK265" t="b">
        <f t="shared" si="198"/>
        <v>1</v>
      </c>
      <c r="CL265" s="84" t="e">
        <f t="shared" si="199"/>
        <v>#DIV/0!</v>
      </c>
      <c r="CM265" t="e">
        <f t="shared" si="200"/>
        <v>#DIV/0!</v>
      </c>
      <c r="CN265" t="e">
        <f t="shared" si="201"/>
        <v>#DIV/0!</v>
      </c>
      <c r="CO265" s="84">
        <f t="shared" si="202"/>
        <v>-1</v>
      </c>
      <c r="CP265" t="b">
        <f t="shared" si="203"/>
        <v>1</v>
      </c>
      <c r="CQ265" s="96" t="b">
        <f t="shared" si="204"/>
        <v>1</v>
      </c>
      <c r="CR265" t="b">
        <f t="shared" si="205"/>
        <v>1</v>
      </c>
      <c r="CS265" t="b">
        <f t="shared" si="206"/>
        <v>1</v>
      </c>
      <c r="CT265" t="b">
        <f t="shared" si="207"/>
        <v>1</v>
      </c>
      <c r="CU265" t="b">
        <f t="shared" si="208"/>
        <v>1</v>
      </c>
      <c r="CV265" s="84" t="b">
        <f t="shared" si="209"/>
        <v>1</v>
      </c>
      <c r="CW265" t="b">
        <f t="shared" si="210"/>
        <v>1</v>
      </c>
      <c r="CX265" t="b">
        <f t="shared" si="211"/>
        <v>1</v>
      </c>
      <c r="CY265" t="b">
        <f t="shared" si="212"/>
        <v>1</v>
      </c>
      <c r="CZ265" t="b">
        <f t="shared" si="213"/>
        <v>1</v>
      </c>
      <c r="DA265" s="84">
        <f t="shared" si="214"/>
        <v>0</v>
      </c>
      <c r="DB265" t="e">
        <f t="shared" si="215"/>
        <v>#N/A</v>
      </c>
    </row>
    <row r="266" spans="1:106" ht="13.5" thickBot="1">
      <c r="A266">
        <v>2309</v>
      </c>
      <c r="B266">
        <v>1</v>
      </c>
      <c r="C266" t="s">
        <v>2813</v>
      </c>
      <c r="D266" s="3" t="s">
        <v>12</v>
      </c>
      <c r="E266" s="3" t="s">
        <v>12</v>
      </c>
      <c r="F266">
        <v>107048.125</v>
      </c>
      <c r="G266">
        <v>416573.65600000002</v>
      </c>
      <c r="H266" s="35" t="str">
        <f t="shared" si="216"/>
        <v>ja</v>
      </c>
      <c r="I266" s="155" t="s">
        <v>2402</v>
      </c>
      <c r="J266" t="s">
        <v>456</v>
      </c>
      <c r="K266" s="97">
        <v>10000</v>
      </c>
      <c r="L266" s="28">
        <f t="shared" si="174"/>
        <v>0.24</v>
      </c>
      <c r="M266" s="28">
        <f t="shared" si="174"/>
        <v>0</v>
      </c>
      <c r="N266" s="56">
        <f t="shared" si="175"/>
        <v>0</v>
      </c>
      <c r="O266" s="33">
        <f t="shared" si="176"/>
        <v>112.72316333833834</v>
      </c>
      <c r="P266" s="37">
        <f t="shared" si="177"/>
        <v>82.858064966538748</v>
      </c>
      <c r="Q266" t="s">
        <v>12</v>
      </c>
      <c r="R266" t="s">
        <v>12</v>
      </c>
      <c r="S266">
        <v>2.5449999999999999</v>
      </c>
      <c r="T266">
        <v>2.6789999999999998</v>
      </c>
      <c r="U266">
        <v>2.7970000000000002</v>
      </c>
      <c r="V266">
        <v>2.9420000000000002</v>
      </c>
      <c r="W266">
        <v>3.1349999999999998</v>
      </c>
      <c r="X266" t="s">
        <v>12</v>
      </c>
      <c r="Y266">
        <v>3.569</v>
      </c>
      <c r="Z266" t="s">
        <v>12</v>
      </c>
      <c r="AA266" s="10">
        <f t="shared" si="178"/>
        <v>3.1349999999999998</v>
      </c>
      <c r="AB266" s="9">
        <f t="shared" si="179"/>
        <v>0.33799999999999963</v>
      </c>
      <c r="AC266" s="10">
        <f t="shared" si="180"/>
        <v>0.43400000000000016</v>
      </c>
      <c r="AD266" s="9"/>
      <c r="AE266" s="55"/>
      <c r="AF266" s="55"/>
      <c r="AG266" s="55"/>
      <c r="AH266" s="55"/>
      <c r="AI266" s="3"/>
      <c r="AJ266" s="3"/>
      <c r="AK266" s="3"/>
      <c r="AL266" s="3"/>
      <c r="AM266" s="15"/>
      <c r="AN266" s="10"/>
      <c r="AO266" s="9"/>
      <c r="AP266" s="10"/>
      <c r="AQ266" s="9"/>
      <c r="AR266" s="55"/>
      <c r="AS266" s="55"/>
      <c r="AT266" s="55"/>
      <c r="AU266" s="55"/>
      <c r="AV266" s="3"/>
      <c r="AW266" s="3"/>
      <c r="AX266" s="3"/>
      <c r="AY266" s="3"/>
      <c r="AZ266" s="15"/>
      <c r="BA266" s="10"/>
      <c r="BB266" s="9"/>
      <c r="BC266" s="10"/>
      <c r="BD266" s="9"/>
      <c r="BE266" s="3"/>
      <c r="BF266" s="15"/>
      <c r="BG266" s="15"/>
      <c r="BH266" s="9"/>
      <c r="BI266" s="10"/>
      <c r="BJ266" s="9"/>
      <c r="BK266" s="3"/>
      <c r="BL266" s="15"/>
      <c r="BM266" s="15"/>
      <c r="BN266" s="9"/>
      <c r="BO266" s="10"/>
      <c r="BP266">
        <f t="shared" si="181"/>
        <v>0</v>
      </c>
      <c r="BQ266" s="93">
        <f t="shared" si="182"/>
        <v>0</v>
      </c>
      <c r="BR266" s="93">
        <f t="shared" si="183"/>
        <v>0</v>
      </c>
      <c r="BS266" s="93" t="e">
        <f>VLOOKUP(C266,'Koppeling locatie - aslocatie'!$A$2:$C$8139,2,FALSE)</f>
        <v>#N/A</v>
      </c>
      <c r="BT266" s="93" t="e">
        <f>VLOOKUP($BS266,aslocaties_v01!$C$3:$AA$349,MATCH($K$3/10,aslocaties_v01!$C$2:$X$2),FALSE)</f>
        <v>#N/A</v>
      </c>
      <c r="BU266" s="93" t="e">
        <f>VLOOKUP(BS266,aslocaties_v01!$C$3:$AA$349,MATCH($K$3,aslocaties_v01!$C$2:$X$2),FALSE)</f>
        <v>#N/A</v>
      </c>
      <c r="BV266" s="93" t="e">
        <f>VLOOKUP(BS266,aslocaties_v01!$C$3:$AA$349,MATCH($K$3*10,aslocaties_v01!$C$2:$X$2),FALSE)</f>
        <v>#N/A</v>
      </c>
      <c r="BW266" s="93" t="e">
        <f t="shared" si="184"/>
        <v>#N/A</v>
      </c>
      <c r="BX266" s="93" t="e">
        <f t="shared" si="185"/>
        <v>#N/A</v>
      </c>
      <c r="BY266" s="94">
        <f t="shared" si="186"/>
        <v>999</v>
      </c>
      <c r="BZ266" s="94">
        <f t="shared" si="187"/>
        <v>999</v>
      </c>
      <c r="CA266" s="94" t="e">
        <f t="shared" si="188"/>
        <v>#N/A</v>
      </c>
      <c r="CB266" t="e">
        <f t="shared" si="189"/>
        <v>#N/A</v>
      </c>
      <c r="CC266" s="58" t="e">
        <f t="shared" si="190"/>
        <v>#N/A</v>
      </c>
      <c r="CD266" s="95" t="e">
        <f t="shared" si="191"/>
        <v>#N/A</v>
      </c>
      <c r="CE266" s="96" t="b">
        <f t="shared" si="192"/>
        <v>1</v>
      </c>
      <c r="CF266" t="e">
        <f t="shared" si="193"/>
        <v>#DIV/0!</v>
      </c>
      <c r="CG266" t="e">
        <f t="shared" si="194"/>
        <v>#DIV/0!</v>
      </c>
      <c r="CH266" s="84" t="b">
        <f t="shared" si="195"/>
        <v>0</v>
      </c>
      <c r="CI266" t="str">
        <f t="shared" si="196"/>
        <v/>
      </c>
      <c r="CJ266" t="e">
        <f t="shared" si="197"/>
        <v>#DIV/0!</v>
      </c>
      <c r="CK266" t="b">
        <f t="shared" si="198"/>
        <v>1</v>
      </c>
      <c r="CL266" s="84" t="e">
        <f t="shared" si="199"/>
        <v>#DIV/0!</v>
      </c>
      <c r="CM266" t="e">
        <f t="shared" si="200"/>
        <v>#DIV/0!</v>
      </c>
      <c r="CN266" t="e">
        <f t="shared" si="201"/>
        <v>#DIV/0!</v>
      </c>
      <c r="CO266" s="84">
        <f t="shared" si="202"/>
        <v>-1</v>
      </c>
      <c r="CP266" t="b">
        <f t="shared" si="203"/>
        <v>1</v>
      </c>
      <c r="CQ266" s="96" t="b">
        <f t="shared" si="204"/>
        <v>1</v>
      </c>
      <c r="CR266" t="b">
        <f t="shared" si="205"/>
        <v>1</v>
      </c>
      <c r="CS266" t="b">
        <f t="shared" si="206"/>
        <v>1</v>
      </c>
      <c r="CT266" t="b">
        <f t="shared" si="207"/>
        <v>1</v>
      </c>
      <c r="CU266" t="b">
        <f t="shared" si="208"/>
        <v>1</v>
      </c>
      <c r="CV266" s="84" t="b">
        <f t="shared" si="209"/>
        <v>1</v>
      </c>
      <c r="CW266" t="b">
        <f t="shared" si="210"/>
        <v>1</v>
      </c>
      <c r="CX266" t="b">
        <f t="shared" si="211"/>
        <v>1</v>
      </c>
      <c r="CY266" t="b">
        <f t="shared" si="212"/>
        <v>1</v>
      </c>
      <c r="CZ266" t="b">
        <f t="shared" si="213"/>
        <v>1</v>
      </c>
      <c r="DA266" s="84">
        <f t="shared" si="214"/>
        <v>0</v>
      </c>
      <c r="DB266" t="e">
        <f t="shared" si="215"/>
        <v>#N/A</v>
      </c>
    </row>
    <row r="267" spans="1:106" ht="13.5" thickBot="1">
      <c r="A267">
        <v>2310</v>
      </c>
      <c r="B267">
        <v>1</v>
      </c>
      <c r="C267" t="s">
        <v>2814</v>
      </c>
      <c r="D267" s="3" t="s">
        <v>12</v>
      </c>
      <c r="E267" s="3" t="s">
        <v>12</v>
      </c>
      <c r="F267">
        <v>107117.06200000001</v>
      </c>
      <c r="G267">
        <v>416619.625</v>
      </c>
      <c r="H267" s="35" t="str">
        <f t="shared" si="216"/>
        <v>ja</v>
      </c>
      <c r="I267" s="155" t="s">
        <v>2402</v>
      </c>
      <c r="J267" t="s">
        <v>456</v>
      </c>
      <c r="K267" s="97">
        <v>10000</v>
      </c>
      <c r="L267" s="28">
        <f t="shared" si="174"/>
        <v>0.24</v>
      </c>
      <c r="M267" s="28">
        <f t="shared" si="174"/>
        <v>0</v>
      </c>
      <c r="N267" s="56">
        <f t="shared" si="175"/>
        <v>0</v>
      </c>
      <c r="O267" s="33">
        <f t="shared" si="176"/>
        <v>82.858064966538748</v>
      </c>
      <c r="P267" s="37">
        <f t="shared" si="177"/>
        <v>111.03484696706515</v>
      </c>
      <c r="Q267" t="s">
        <v>12</v>
      </c>
      <c r="R267" t="s">
        <v>12</v>
      </c>
      <c r="S267">
        <v>2.5459999999999998</v>
      </c>
      <c r="T267">
        <v>2.68</v>
      </c>
      <c r="U267">
        <v>2.798</v>
      </c>
      <c r="V267">
        <v>2.944</v>
      </c>
      <c r="W267">
        <v>3.137</v>
      </c>
      <c r="X267" t="s">
        <v>12</v>
      </c>
      <c r="Y267">
        <v>3.5710000000000002</v>
      </c>
      <c r="Z267" t="s">
        <v>12</v>
      </c>
      <c r="AA267" s="10">
        <f t="shared" si="178"/>
        <v>3.137</v>
      </c>
      <c r="AB267" s="9">
        <f t="shared" si="179"/>
        <v>0.33899999999999997</v>
      </c>
      <c r="AC267" s="10">
        <f t="shared" si="180"/>
        <v>0.43400000000000016</v>
      </c>
      <c r="AD267" s="9"/>
      <c r="AE267" s="55"/>
      <c r="AF267" s="55"/>
      <c r="AG267" s="55"/>
      <c r="AH267" s="55"/>
      <c r="AI267" s="3"/>
      <c r="AJ267" s="3"/>
      <c r="AK267" s="3"/>
      <c r="AL267" s="3"/>
      <c r="AM267" s="15"/>
      <c r="AN267" s="10"/>
      <c r="AO267" s="9"/>
      <c r="AP267" s="10"/>
      <c r="AQ267" s="9"/>
      <c r="AR267" s="55"/>
      <c r="AS267" s="55"/>
      <c r="AT267" s="55"/>
      <c r="AU267" s="55"/>
      <c r="AV267" s="3"/>
      <c r="AW267" s="3"/>
      <c r="AX267" s="3"/>
      <c r="AY267" s="3"/>
      <c r="AZ267" s="15"/>
      <c r="BA267" s="10"/>
      <c r="BB267" s="9"/>
      <c r="BC267" s="10"/>
      <c r="BD267" s="9"/>
      <c r="BE267" s="3"/>
      <c r="BF267" s="15"/>
      <c r="BG267" s="15"/>
      <c r="BH267" s="9"/>
      <c r="BI267" s="10"/>
      <c r="BJ267" s="9"/>
      <c r="BK267" s="3"/>
      <c r="BL267" s="15"/>
      <c r="BM267" s="15"/>
      <c r="BN267" s="9"/>
      <c r="BO267" s="10"/>
      <c r="BP267">
        <f t="shared" si="181"/>
        <v>0</v>
      </c>
      <c r="BQ267" s="93">
        <f t="shared" si="182"/>
        <v>0</v>
      </c>
      <c r="BR267" s="93">
        <f t="shared" si="183"/>
        <v>0</v>
      </c>
      <c r="BS267" s="93" t="e">
        <f>VLOOKUP(C267,'Koppeling locatie - aslocatie'!$A$2:$C$8139,2,FALSE)</f>
        <v>#N/A</v>
      </c>
      <c r="BT267" s="93" t="e">
        <f>VLOOKUP($BS267,aslocaties_v01!$C$3:$AA$349,MATCH($K$3/10,aslocaties_v01!$C$2:$X$2),FALSE)</f>
        <v>#N/A</v>
      </c>
      <c r="BU267" s="93" t="e">
        <f>VLOOKUP(BS267,aslocaties_v01!$C$3:$AA$349,MATCH($K$3,aslocaties_v01!$C$2:$X$2),FALSE)</f>
        <v>#N/A</v>
      </c>
      <c r="BV267" s="93" t="e">
        <f>VLOOKUP(BS267,aslocaties_v01!$C$3:$AA$349,MATCH($K$3*10,aslocaties_v01!$C$2:$X$2),FALSE)</f>
        <v>#N/A</v>
      </c>
      <c r="BW267" s="93" t="e">
        <f t="shared" si="184"/>
        <v>#N/A</v>
      </c>
      <c r="BX267" s="93" t="e">
        <f t="shared" si="185"/>
        <v>#N/A</v>
      </c>
      <c r="BY267" s="94">
        <f t="shared" si="186"/>
        <v>999</v>
      </c>
      <c r="BZ267" s="94">
        <f t="shared" si="187"/>
        <v>999</v>
      </c>
      <c r="CA267" s="94" t="e">
        <f t="shared" si="188"/>
        <v>#N/A</v>
      </c>
      <c r="CB267" t="e">
        <f t="shared" si="189"/>
        <v>#N/A</v>
      </c>
      <c r="CC267" s="58" t="e">
        <f t="shared" si="190"/>
        <v>#N/A</v>
      </c>
      <c r="CD267" s="95" t="e">
        <f t="shared" si="191"/>
        <v>#N/A</v>
      </c>
      <c r="CE267" s="96" t="b">
        <f t="shared" si="192"/>
        <v>1</v>
      </c>
      <c r="CF267" t="e">
        <f t="shared" si="193"/>
        <v>#DIV/0!</v>
      </c>
      <c r="CG267" t="e">
        <f t="shared" si="194"/>
        <v>#DIV/0!</v>
      </c>
      <c r="CH267" s="84" t="b">
        <f t="shared" si="195"/>
        <v>0</v>
      </c>
      <c r="CI267" t="str">
        <f t="shared" si="196"/>
        <v/>
      </c>
      <c r="CJ267" t="e">
        <f t="shared" si="197"/>
        <v>#DIV/0!</v>
      </c>
      <c r="CK267" t="b">
        <f t="shared" si="198"/>
        <v>1</v>
      </c>
      <c r="CL267" s="84" t="e">
        <f t="shared" si="199"/>
        <v>#DIV/0!</v>
      </c>
      <c r="CM267" t="e">
        <f t="shared" si="200"/>
        <v>#DIV/0!</v>
      </c>
      <c r="CN267" t="e">
        <f t="shared" si="201"/>
        <v>#DIV/0!</v>
      </c>
      <c r="CO267" s="84">
        <f t="shared" si="202"/>
        <v>-1</v>
      </c>
      <c r="CP267" t="b">
        <f t="shared" si="203"/>
        <v>1</v>
      </c>
      <c r="CQ267" s="96" t="b">
        <f t="shared" si="204"/>
        <v>1</v>
      </c>
      <c r="CR267" t="b">
        <f t="shared" si="205"/>
        <v>1</v>
      </c>
      <c r="CS267" t="b">
        <f t="shared" si="206"/>
        <v>1</v>
      </c>
      <c r="CT267" t="b">
        <f t="shared" si="207"/>
        <v>1</v>
      </c>
      <c r="CU267" t="b">
        <f t="shared" si="208"/>
        <v>1</v>
      </c>
      <c r="CV267" s="84" t="b">
        <f t="shared" si="209"/>
        <v>1</v>
      </c>
      <c r="CW267" t="b">
        <f t="shared" si="210"/>
        <v>1</v>
      </c>
      <c r="CX267" t="b">
        <f t="shared" si="211"/>
        <v>1</v>
      </c>
      <c r="CY267" t="b">
        <f t="shared" si="212"/>
        <v>1</v>
      </c>
      <c r="CZ267" t="b">
        <f t="shared" si="213"/>
        <v>1</v>
      </c>
      <c r="DA267" s="84">
        <f t="shared" si="214"/>
        <v>0</v>
      </c>
      <c r="DB267" t="e">
        <f t="shared" si="215"/>
        <v>#N/A</v>
      </c>
    </row>
    <row r="268" spans="1:106" ht="13.5" thickBot="1">
      <c r="A268">
        <v>2311</v>
      </c>
      <c r="B268">
        <v>1</v>
      </c>
      <c r="C268" t="s">
        <v>2815</v>
      </c>
      <c r="D268" s="3" t="s">
        <v>12</v>
      </c>
      <c r="E268" s="3" t="s">
        <v>12</v>
      </c>
      <c r="F268">
        <v>107217.891</v>
      </c>
      <c r="G268">
        <v>416666.125</v>
      </c>
      <c r="H268" s="35" t="str">
        <f t="shared" si="216"/>
        <v>ja</v>
      </c>
      <c r="I268" s="155" t="s">
        <v>2402</v>
      </c>
      <c r="J268" t="s">
        <v>456</v>
      </c>
      <c r="K268" s="97">
        <v>10000</v>
      </c>
      <c r="L268" s="28">
        <f t="shared" si="174"/>
        <v>0.24</v>
      </c>
      <c r="M268" s="28">
        <f t="shared" si="174"/>
        <v>0</v>
      </c>
      <c r="N268" s="56">
        <f t="shared" si="175"/>
        <v>0</v>
      </c>
      <c r="O268" s="33">
        <f t="shared" si="176"/>
        <v>111.03484696706515</v>
      </c>
      <c r="P268" s="37">
        <f t="shared" si="177"/>
        <v>81.78114367628001</v>
      </c>
      <c r="Q268" t="s">
        <v>12</v>
      </c>
      <c r="R268" t="s">
        <v>12</v>
      </c>
      <c r="S268">
        <v>2.548</v>
      </c>
      <c r="T268">
        <v>2.6829999999999998</v>
      </c>
      <c r="U268">
        <v>2.8010000000000002</v>
      </c>
      <c r="V268">
        <v>2.9489999999999998</v>
      </c>
      <c r="W268">
        <v>3.1419999999999999</v>
      </c>
      <c r="X268" t="s">
        <v>12</v>
      </c>
      <c r="Y268">
        <v>3.5750000000000002</v>
      </c>
      <c r="Z268" t="s">
        <v>12</v>
      </c>
      <c r="AA268" s="10">
        <f t="shared" si="178"/>
        <v>3.1419999999999999</v>
      </c>
      <c r="AB268" s="9">
        <f t="shared" si="179"/>
        <v>0.34099999999999975</v>
      </c>
      <c r="AC268" s="10">
        <f t="shared" si="180"/>
        <v>0.43300000000000027</v>
      </c>
      <c r="AD268" s="9"/>
      <c r="AE268" s="55"/>
      <c r="AF268" s="55"/>
      <c r="AG268" s="55"/>
      <c r="AH268" s="55"/>
      <c r="AI268" s="3"/>
      <c r="AJ268" s="3"/>
      <c r="AK268" s="3"/>
      <c r="AL268" s="3"/>
      <c r="AM268" s="15"/>
      <c r="AN268" s="10"/>
      <c r="AO268" s="9"/>
      <c r="AP268" s="10"/>
      <c r="AQ268" s="9"/>
      <c r="AR268" s="55"/>
      <c r="AS268" s="55"/>
      <c r="AT268" s="55"/>
      <c r="AU268" s="55"/>
      <c r="AV268" s="3"/>
      <c r="AW268" s="3"/>
      <c r="AX268" s="3"/>
      <c r="AY268" s="3"/>
      <c r="AZ268" s="15"/>
      <c r="BA268" s="10"/>
      <c r="BB268" s="9"/>
      <c r="BC268" s="10"/>
      <c r="BD268" s="9"/>
      <c r="BE268" s="3"/>
      <c r="BF268" s="15"/>
      <c r="BG268" s="15"/>
      <c r="BH268" s="9"/>
      <c r="BI268" s="10"/>
      <c r="BJ268" s="9"/>
      <c r="BK268" s="3"/>
      <c r="BL268" s="15"/>
      <c r="BM268" s="15"/>
      <c r="BN268" s="9"/>
      <c r="BO268" s="10"/>
      <c r="BP268">
        <f t="shared" si="181"/>
        <v>0</v>
      </c>
      <c r="BQ268" s="93">
        <f t="shared" si="182"/>
        <v>0</v>
      </c>
      <c r="BR268" s="93">
        <f t="shared" si="183"/>
        <v>0</v>
      </c>
      <c r="BS268" s="93" t="e">
        <f>VLOOKUP(C268,'Koppeling locatie - aslocatie'!$A$2:$C$8139,2,FALSE)</f>
        <v>#N/A</v>
      </c>
      <c r="BT268" s="93" t="e">
        <f>VLOOKUP($BS268,aslocaties_v01!$C$3:$AA$349,MATCH($K$3/10,aslocaties_v01!$C$2:$X$2),FALSE)</f>
        <v>#N/A</v>
      </c>
      <c r="BU268" s="93" t="e">
        <f>VLOOKUP(BS268,aslocaties_v01!$C$3:$AA$349,MATCH($K$3,aslocaties_v01!$C$2:$X$2),FALSE)</f>
        <v>#N/A</v>
      </c>
      <c r="BV268" s="93" t="e">
        <f>VLOOKUP(BS268,aslocaties_v01!$C$3:$AA$349,MATCH($K$3*10,aslocaties_v01!$C$2:$X$2),FALSE)</f>
        <v>#N/A</v>
      </c>
      <c r="BW268" s="93" t="e">
        <f t="shared" si="184"/>
        <v>#N/A</v>
      </c>
      <c r="BX268" s="93" t="e">
        <f t="shared" si="185"/>
        <v>#N/A</v>
      </c>
      <c r="BY268" s="94">
        <f t="shared" si="186"/>
        <v>999</v>
      </c>
      <c r="BZ268" s="94">
        <f t="shared" si="187"/>
        <v>999</v>
      </c>
      <c r="CA268" s="94" t="e">
        <f t="shared" si="188"/>
        <v>#N/A</v>
      </c>
      <c r="CB268" t="e">
        <f t="shared" si="189"/>
        <v>#N/A</v>
      </c>
      <c r="CC268" s="58" t="e">
        <f t="shared" si="190"/>
        <v>#N/A</v>
      </c>
      <c r="CD268" s="95" t="e">
        <f t="shared" si="191"/>
        <v>#N/A</v>
      </c>
      <c r="CE268" s="96" t="b">
        <f t="shared" si="192"/>
        <v>1</v>
      </c>
      <c r="CF268" t="e">
        <f t="shared" si="193"/>
        <v>#DIV/0!</v>
      </c>
      <c r="CG268" t="e">
        <f t="shared" si="194"/>
        <v>#DIV/0!</v>
      </c>
      <c r="CH268" s="84" t="b">
        <f t="shared" si="195"/>
        <v>0</v>
      </c>
      <c r="CI268" t="str">
        <f t="shared" si="196"/>
        <v/>
      </c>
      <c r="CJ268" t="e">
        <f t="shared" si="197"/>
        <v>#DIV/0!</v>
      </c>
      <c r="CK268" t="b">
        <f t="shared" si="198"/>
        <v>1</v>
      </c>
      <c r="CL268" s="84" t="e">
        <f t="shared" si="199"/>
        <v>#DIV/0!</v>
      </c>
      <c r="CM268" t="e">
        <f t="shared" si="200"/>
        <v>#DIV/0!</v>
      </c>
      <c r="CN268" t="e">
        <f t="shared" si="201"/>
        <v>#DIV/0!</v>
      </c>
      <c r="CO268" s="84">
        <f t="shared" si="202"/>
        <v>-1</v>
      </c>
      <c r="CP268" t="b">
        <f t="shared" si="203"/>
        <v>1</v>
      </c>
      <c r="CQ268" s="96" t="b">
        <f t="shared" si="204"/>
        <v>1</v>
      </c>
      <c r="CR268" t="b">
        <f t="shared" si="205"/>
        <v>1</v>
      </c>
      <c r="CS268" t="b">
        <f t="shared" si="206"/>
        <v>1</v>
      </c>
      <c r="CT268" t="b">
        <f t="shared" si="207"/>
        <v>1</v>
      </c>
      <c r="CU268" t="b">
        <f t="shared" si="208"/>
        <v>1</v>
      </c>
      <c r="CV268" s="84" t="b">
        <f t="shared" si="209"/>
        <v>1</v>
      </c>
      <c r="CW268" t="b">
        <f t="shared" si="210"/>
        <v>1</v>
      </c>
      <c r="CX268" t="b">
        <f t="shared" si="211"/>
        <v>1</v>
      </c>
      <c r="CY268" t="b">
        <f t="shared" si="212"/>
        <v>1</v>
      </c>
      <c r="CZ268" t="b">
        <f t="shared" si="213"/>
        <v>1</v>
      </c>
      <c r="DA268" s="84">
        <f t="shared" si="214"/>
        <v>0</v>
      </c>
      <c r="DB268" t="e">
        <f t="shared" si="215"/>
        <v>#N/A</v>
      </c>
    </row>
    <row r="269" spans="1:106" ht="13.5" thickBot="1">
      <c r="A269">
        <v>2312</v>
      </c>
      <c r="B269">
        <v>1</v>
      </c>
      <c r="C269" t="s">
        <v>2816</v>
      </c>
      <c r="D269" s="3" t="s">
        <v>12</v>
      </c>
      <c r="E269" s="3" t="s">
        <v>12</v>
      </c>
      <c r="F269">
        <v>107283.92200000001</v>
      </c>
      <c r="G269">
        <v>416714.375</v>
      </c>
      <c r="H269" s="35" t="str">
        <f t="shared" si="216"/>
        <v>ja</v>
      </c>
      <c r="I269" s="155" t="s">
        <v>2402</v>
      </c>
      <c r="J269" t="s">
        <v>456</v>
      </c>
      <c r="K269" s="97">
        <v>10000</v>
      </c>
      <c r="L269" s="28">
        <f t="shared" si="174"/>
        <v>0.24</v>
      </c>
      <c r="M269" s="28">
        <f t="shared" si="174"/>
        <v>0</v>
      </c>
      <c r="N269" s="56">
        <f t="shared" si="175"/>
        <v>0</v>
      </c>
      <c r="O269" s="33">
        <f t="shared" si="176"/>
        <v>81.78114367628001</v>
      </c>
      <c r="P269" s="37">
        <f t="shared" si="177"/>
        <v>263.49292024834011</v>
      </c>
      <c r="Q269" t="s">
        <v>12</v>
      </c>
      <c r="R269" t="s">
        <v>12</v>
      </c>
      <c r="S269">
        <v>2.5510000000000002</v>
      </c>
      <c r="T269">
        <v>2.6859999999999999</v>
      </c>
      <c r="U269">
        <v>2.8050000000000002</v>
      </c>
      <c r="V269">
        <v>2.9540000000000002</v>
      </c>
      <c r="W269">
        <v>3.1469999999999998</v>
      </c>
      <c r="X269" t="s">
        <v>12</v>
      </c>
      <c r="Y269">
        <v>3.5790000000000002</v>
      </c>
      <c r="Z269" t="s">
        <v>12</v>
      </c>
      <c r="AA269" s="10">
        <f t="shared" si="178"/>
        <v>3.1469999999999998</v>
      </c>
      <c r="AB269" s="9">
        <f t="shared" si="179"/>
        <v>0.34199999999999964</v>
      </c>
      <c r="AC269" s="10">
        <f t="shared" si="180"/>
        <v>0.43200000000000038</v>
      </c>
      <c r="AD269" s="9"/>
      <c r="AE269" s="55"/>
      <c r="AF269" s="55"/>
      <c r="AG269" s="55"/>
      <c r="AH269" s="55"/>
      <c r="AI269" s="3"/>
      <c r="AJ269" s="3"/>
      <c r="AK269" s="3"/>
      <c r="AL269" s="3"/>
      <c r="AM269" s="15"/>
      <c r="AN269" s="10"/>
      <c r="AO269" s="9"/>
      <c r="AP269" s="10"/>
      <c r="AQ269" s="9"/>
      <c r="AR269" s="55"/>
      <c r="AS269" s="55"/>
      <c r="AT269" s="55"/>
      <c r="AU269" s="55"/>
      <c r="AV269" s="3"/>
      <c r="AW269" s="3"/>
      <c r="AX269" s="3"/>
      <c r="AY269" s="3"/>
      <c r="AZ269" s="15"/>
      <c r="BA269" s="10"/>
      <c r="BB269" s="9"/>
      <c r="BC269" s="10"/>
      <c r="BD269" s="9"/>
      <c r="BE269" s="3"/>
      <c r="BF269" s="15"/>
      <c r="BG269" s="15"/>
      <c r="BH269" s="9"/>
      <c r="BI269" s="10"/>
      <c r="BJ269" s="9"/>
      <c r="BK269" s="3"/>
      <c r="BL269" s="15"/>
      <c r="BM269" s="15"/>
      <c r="BN269" s="9"/>
      <c r="BO269" s="10"/>
      <c r="BP269">
        <f t="shared" si="181"/>
        <v>0</v>
      </c>
      <c r="BQ269" s="93">
        <f t="shared" si="182"/>
        <v>0</v>
      </c>
      <c r="BR269" s="93">
        <f t="shared" si="183"/>
        <v>0</v>
      </c>
      <c r="BS269" s="93" t="e">
        <f>VLOOKUP(C269,'Koppeling locatie - aslocatie'!$A$2:$C$8139,2,FALSE)</f>
        <v>#N/A</v>
      </c>
      <c r="BT269" s="93" t="e">
        <f>VLOOKUP($BS269,aslocaties_v01!$C$3:$AA$349,MATCH($K$3/10,aslocaties_v01!$C$2:$X$2),FALSE)</f>
        <v>#N/A</v>
      </c>
      <c r="BU269" s="93" t="e">
        <f>VLOOKUP(BS269,aslocaties_v01!$C$3:$AA$349,MATCH($K$3,aslocaties_v01!$C$2:$X$2),FALSE)</f>
        <v>#N/A</v>
      </c>
      <c r="BV269" s="93" t="e">
        <f>VLOOKUP(BS269,aslocaties_v01!$C$3:$AA$349,MATCH($K$3*10,aslocaties_v01!$C$2:$X$2),FALSE)</f>
        <v>#N/A</v>
      </c>
      <c r="BW269" s="93" t="e">
        <f t="shared" si="184"/>
        <v>#N/A</v>
      </c>
      <c r="BX269" s="93" t="e">
        <f t="shared" si="185"/>
        <v>#N/A</v>
      </c>
      <c r="BY269" s="94">
        <f t="shared" si="186"/>
        <v>999</v>
      </c>
      <c r="BZ269" s="94">
        <f t="shared" si="187"/>
        <v>999</v>
      </c>
      <c r="CA269" s="94" t="e">
        <f t="shared" si="188"/>
        <v>#N/A</v>
      </c>
      <c r="CB269" t="e">
        <f t="shared" si="189"/>
        <v>#N/A</v>
      </c>
      <c r="CC269" s="58" t="e">
        <f t="shared" si="190"/>
        <v>#N/A</v>
      </c>
      <c r="CD269" s="95" t="e">
        <f t="shared" si="191"/>
        <v>#N/A</v>
      </c>
      <c r="CE269" s="96" t="b">
        <f t="shared" si="192"/>
        <v>1</v>
      </c>
      <c r="CF269" t="e">
        <f t="shared" si="193"/>
        <v>#DIV/0!</v>
      </c>
      <c r="CG269" t="e">
        <f t="shared" si="194"/>
        <v>#DIV/0!</v>
      </c>
      <c r="CH269" s="84" t="b">
        <f t="shared" si="195"/>
        <v>0</v>
      </c>
      <c r="CI269" t="str">
        <f t="shared" si="196"/>
        <v/>
      </c>
      <c r="CJ269" t="e">
        <f t="shared" si="197"/>
        <v>#DIV/0!</v>
      </c>
      <c r="CK269" t="b">
        <f t="shared" si="198"/>
        <v>1</v>
      </c>
      <c r="CL269" s="84" t="e">
        <f t="shared" si="199"/>
        <v>#DIV/0!</v>
      </c>
      <c r="CM269" t="e">
        <f t="shared" si="200"/>
        <v>#DIV/0!</v>
      </c>
      <c r="CN269" t="e">
        <f t="shared" si="201"/>
        <v>#DIV/0!</v>
      </c>
      <c r="CO269" s="84">
        <f t="shared" si="202"/>
        <v>-1</v>
      </c>
      <c r="CP269" t="b">
        <f t="shared" si="203"/>
        <v>1</v>
      </c>
      <c r="CQ269" s="96" t="b">
        <f t="shared" si="204"/>
        <v>1</v>
      </c>
      <c r="CR269" t="b">
        <f t="shared" si="205"/>
        <v>1</v>
      </c>
      <c r="CS269" t="b">
        <f t="shared" si="206"/>
        <v>1</v>
      </c>
      <c r="CT269" t="b">
        <f t="shared" si="207"/>
        <v>1</v>
      </c>
      <c r="CU269" t="b">
        <f t="shared" si="208"/>
        <v>1</v>
      </c>
      <c r="CV269" s="84" t="b">
        <f t="shared" si="209"/>
        <v>1</v>
      </c>
      <c r="CW269" t="b">
        <f t="shared" si="210"/>
        <v>1</v>
      </c>
      <c r="CX269" t="b">
        <f t="shared" si="211"/>
        <v>1</v>
      </c>
      <c r="CY269" t="b">
        <f t="shared" si="212"/>
        <v>1</v>
      </c>
      <c r="CZ269" t="b">
        <f t="shared" si="213"/>
        <v>1</v>
      </c>
      <c r="DA269" s="84">
        <f t="shared" si="214"/>
        <v>0</v>
      </c>
      <c r="DB269" t="e">
        <f t="shared" si="215"/>
        <v>#N/A</v>
      </c>
    </row>
    <row r="270" spans="1:106" ht="13.5" thickBot="1">
      <c r="A270">
        <v>2313</v>
      </c>
      <c r="B270">
        <v>1</v>
      </c>
      <c r="C270" t="s">
        <v>2817</v>
      </c>
      <c r="D270" s="3" t="s">
        <v>12</v>
      </c>
      <c r="E270" s="3" t="s">
        <v>12</v>
      </c>
      <c r="F270">
        <v>107502.008</v>
      </c>
      <c r="G270">
        <v>416862.25</v>
      </c>
      <c r="H270" s="35" t="str">
        <f t="shared" si="216"/>
        <v>ja</v>
      </c>
      <c r="I270" s="155" t="s">
        <v>2402</v>
      </c>
      <c r="J270" t="s">
        <v>456</v>
      </c>
      <c r="K270" s="97">
        <v>10000</v>
      </c>
      <c r="L270" s="28">
        <f t="shared" si="174"/>
        <v>0.24</v>
      </c>
      <c r="M270" s="28">
        <f t="shared" si="174"/>
        <v>0</v>
      </c>
      <c r="N270" s="56">
        <f t="shared" si="175"/>
        <v>0</v>
      </c>
      <c r="O270" s="33">
        <f t="shared" si="176"/>
        <v>263.49292024834011</v>
      </c>
      <c r="P270" s="37">
        <f t="shared" si="177"/>
        <v>77.557411386650813</v>
      </c>
      <c r="Q270" t="s">
        <v>12</v>
      </c>
      <c r="R270" t="s">
        <v>12</v>
      </c>
      <c r="S270">
        <v>2.5529999999999999</v>
      </c>
      <c r="T270">
        <v>2.6890000000000001</v>
      </c>
      <c r="U270">
        <v>2.8090000000000002</v>
      </c>
      <c r="V270">
        <v>2.9580000000000002</v>
      </c>
      <c r="W270">
        <v>3.1509999999999998</v>
      </c>
      <c r="X270" t="s">
        <v>12</v>
      </c>
      <c r="Y270">
        <v>3.5819999999999999</v>
      </c>
      <c r="Z270" t="s">
        <v>12</v>
      </c>
      <c r="AA270" s="10">
        <f t="shared" si="178"/>
        <v>3.1509999999999998</v>
      </c>
      <c r="AB270" s="9">
        <f t="shared" si="179"/>
        <v>0.34199999999999964</v>
      </c>
      <c r="AC270" s="10">
        <f t="shared" si="180"/>
        <v>0.43100000000000005</v>
      </c>
      <c r="AD270" s="9"/>
      <c r="AE270" s="55"/>
      <c r="AF270" s="55"/>
      <c r="AG270" s="55"/>
      <c r="AH270" s="55"/>
      <c r="AI270" s="3"/>
      <c r="AJ270" s="3"/>
      <c r="AK270" s="3"/>
      <c r="AL270" s="3"/>
      <c r="AM270" s="15"/>
      <c r="AN270" s="10"/>
      <c r="AO270" s="9"/>
      <c r="AP270" s="10"/>
      <c r="AQ270" s="9"/>
      <c r="AR270" s="55"/>
      <c r="AS270" s="55"/>
      <c r="AT270" s="55"/>
      <c r="AU270" s="55"/>
      <c r="AV270" s="3"/>
      <c r="AW270" s="3"/>
      <c r="AX270" s="3"/>
      <c r="AY270" s="3"/>
      <c r="AZ270" s="15"/>
      <c r="BA270" s="10"/>
      <c r="BB270" s="9"/>
      <c r="BC270" s="10"/>
      <c r="BD270" s="9"/>
      <c r="BE270" s="3"/>
      <c r="BF270" s="15"/>
      <c r="BG270" s="15"/>
      <c r="BH270" s="9"/>
      <c r="BI270" s="10"/>
      <c r="BJ270" s="9"/>
      <c r="BK270" s="3"/>
      <c r="BL270" s="15"/>
      <c r="BM270" s="15"/>
      <c r="BN270" s="9"/>
      <c r="BO270" s="10"/>
      <c r="BP270">
        <f t="shared" si="181"/>
        <v>0</v>
      </c>
      <c r="BQ270" s="93">
        <f t="shared" si="182"/>
        <v>0</v>
      </c>
      <c r="BR270" s="93">
        <f t="shared" si="183"/>
        <v>0</v>
      </c>
      <c r="BS270" s="93" t="e">
        <f>VLOOKUP(C270,'Koppeling locatie - aslocatie'!$A$2:$C$8139,2,FALSE)</f>
        <v>#N/A</v>
      </c>
      <c r="BT270" s="93" t="e">
        <f>VLOOKUP($BS270,aslocaties_v01!$C$3:$AA$349,MATCH($K$3/10,aslocaties_v01!$C$2:$X$2),FALSE)</f>
        <v>#N/A</v>
      </c>
      <c r="BU270" s="93" t="e">
        <f>VLOOKUP(BS270,aslocaties_v01!$C$3:$AA$349,MATCH($K$3,aslocaties_v01!$C$2:$X$2),FALSE)</f>
        <v>#N/A</v>
      </c>
      <c r="BV270" s="93" t="e">
        <f>VLOOKUP(BS270,aslocaties_v01!$C$3:$AA$349,MATCH($K$3*10,aslocaties_v01!$C$2:$X$2),FALSE)</f>
        <v>#N/A</v>
      </c>
      <c r="BW270" s="93" t="e">
        <f t="shared" si="184"/>
        <v>#N/A</v>
      </c>
      <c r="BX270" s="93" t="e">
        <f t="shared" si="185"/>
        <v>#N/A</v>
      </c>
      <c r="BY270" s="94">
        <f t="shared" si="186"/>
        <v>999</v>
      </c>
      <c r="BZ270" s="94">
        <f t="shared" si="187"/>
        <v>999</v>
      </c>
      <c r="CA270" s="94" t="e">
        <f t="shared" si="188"/>
        <v>#N/A</v>
      </c>
      <c r="CB270" t="e">
        <f t="shared" si="189"/>
        <v>#N/A</v>
      </c>
      <c r="CC270" s="58" t="e">
        <f t="shared" si="190"/>
        <v>#N/A</v>
      </c>
      <c r="CD270" s="95" t="e">
        <f t="shared" si="191"/>
        <v>#N/A</v>
      </c>
      <c r="CE270" s="96" t="b">
        <f t="shared" si="192"/>
        <v>1</v>
      </c>
      <c r="CF270" t="e">
        <f t="shared" si="193"/>
        <v>#DIV/0!</v>
      </c>
      <c r="CG270" t="e">
        <f t="shared" si="194"/>
        <v>#DIV/0!</v>
      </c>
      <c r="CH270" s="84" t="b">
        <f t="shared" si="195"/>
        <v>0</v>
      </c>
      <c r="CI270" t="str">
        <f t="shared" si="196"/>
        <v/>
      </c>
      <c r="CJ270" t="e">
        <f t="shared" si="197"/>
        <v>#DIV/0!</v>
      </c>
      <c r="CK270" t="b">
        <f t="shared" si="198"/>
        <v>1</v>
      </c>
      <c r="CL270" s="84" t="e">
        <f t="shared" si="199"/>
        <v>#DIV/0!</v>
      </c>
      <c r="CM270" t="e">
        <f t="shared" si="200"/>
        <v>#DIV/0!</v>
      </c>
      <c r="CN270" t="e">
        <f t="shared" si="201"/>
        <v>#DIV/0!</v>
      </c>
      <c r="CO270" s="84">
        <f t="shared" si="202"/>
        <v>-1</v>
      </c>
      <c r="CP270" t="b">
        <f t="shared" si="203"/>
        <v>1</v>
      </c>
      <c r="CQ270" s="96" t="b">
        <f t="shared" si="204"/>
        <v>1</v>
      </c>
      <c r="CR270" t="b">
        <f t="shared" si="205"/>
        <v>1</v>
      </c>
      <c r="CS270" t="b">
        <f t="shared" si="206"/>
        <v>1</v>
      </c>
      <c r="CT270" t="b">
        <f t="shared" si="207"/>
        <v>1</v>
      </c>
      <c r="CU270" t="b">
        <f t="shared" si="208"/>
        <v>1</v>
      </c>
      <c r="CV270" s="84" t="b">
        <f t="shared" si="209"/>
        <v>1</v>
      </c>
      <c r="CW270" t="b">
        <f t="shared" si="210"/>
        <v>1</v>
      </c>
      <c r="CX270" t="b">
        <f t="shared" si="211"/>
        <v>1</v>
      </c>
      <c r="CY270" t="b">
        <f t="shared" si="212"/>
        <v>1</v>
      </c>
      <c r="CZ270" t="b">
        <f t="shared" si="213"/>
        <v>1</v>
      </c>
      <c r="DA270" s="84">
        <f t="shared" si="214"/>
        <v>0</v>
      </c>
      <c r="DB270" t="e">
        <f t="shared" si="215"/>
        <v>#N/A</v>
      </c>
    </row>
    <row r="271" spans="1:106" ht="13.5" thickBot="1">
      <c r="A271">
        <v>2314</v>
      </c>
      <c r="B271">
        <v>1</v>
      </c>
      <c r="C271" t="s">
        <v>2818</v>
      </c>
      <c r="D271" s="3" t="s">
        <v>12</v>
      </c>
      <c r="E271" s="3" t="s">
        <v>12</v>
      </c>
      <c r="F271">
        <v>107560.898</v>
      </c>
      <c r="G271">
        <v>416912.71899999998</v>
      </c>
      <c r="H271" s="35" t="str">
        <f t="shared" si="216"/>
        <v>ja</v>
      </c>
      <c r="I271" s="155" t="s">
        <v>2402</v>
      </c>
      <c r="J271" t="s">
        <v>456</v>
      </c>
      <c r="K271" s="97">
        <v>10000</v>
      </c>
      <c r="L271" s="28">
        <f t="shared" si="174"/>
        <v>0.24</v>
      </c>
      <c r="M271" s="28">
        <f t="shared" si="174"/>
        <v>0</v>
      </c>
      <c r="N271" s="56">
        <f t="shared" si="175"/>
        <v>0</v>
      </c>
      <c r="O271" s="33">
        <f t="shared" si="176"/>
        <v>77.557411386650813</v>
      </c>
      <c r="P271" s="37">
        <f t="shared" si="177"/>
        <v>100.54570925704408</v>
      </c>
      <c r="Q271" t="s">
        <v>12</v>
      </c>
      <c r="R271" t="s">
        <v>12</v>
      </c>
      <c r="S271">
        <v>2.5529999999999999</v>
      </c>
      <c r="T271">
        <v>2.6890000000000001</v>
      </c>
      <c r="U271">
        <v>2.8090000000000002</v>
      </c>
      <c r="V271">
        <v>2.9580000000000002</v>
      </c>
      <c r="W271">
        <v>3.1509999999999998</v>
      </c>
      <c r="X271" t="s">
        <v>12</v>
      </c>
      <c r="Y271">
        <v>3.5819999999999999</v>
      </c>
      <c r="Z271" t="s">
        <v>12</v>
      </c>
      <c r="AA271" s="10">
        <f t="shared" si="178"/>
        <v>3.1509999999999998</v>
      </c>
      <c r="AB271" s="9">
        <f t="shared" si="179"/>
        <v>0.34199999999999964</v>
      </c>
      <c r="AC271" s="10">
        <f t="shared" si="180"/>
        <v>0.43100000000000005</v>
      </c>
      <c r="AD271" s="9"/>
      <c r="AE271" s="55"/>
      <c r="AF271" s="55"/>
      <c r="AG271" s="55"/>
      <c r="AH271" s="55"/>
      <c r="AI271" s="3"/>
      <c r="AJ271" s="3"/>
      <c r="AK271" s="3"/>
      <c r="AL271" s="3"/>
      <c r="AM271" s="15"/>
      <c r="AN271" s="10"/>
      <c r="AO271" s="9"/>
      <c r="AP271" s="10"/>
      <c r="AQ271" s="9"/>
      <c r="AR271" s="55"/>
      <c r="AS271" s="55"/>
      <c r="AT271" s="55"/>
      <c r="AU271" s="55"/>
      <c r="AV271" s="3"/>
      <c r="AW271" s="3"/>
      <c r="AX271" s="3"/>
      <c r="AY271" s="3"/>
      <c r="AZ271" s="15"/>
      <c r="BA271" s="10"/>
      <c r="BB271" s="9"/>
      <c r="BC271" s="10"/>
      <c r="BD271" s="9"/>
      <c r="BE271" s="3"/>
      <c r="BF271" s="15"/>
      <c r="BG271" s="15"/>
      <c r="BH271" s="9"/>
      <c r="BI271" s="10"/>
      <c r="BJ271" s="9"/>
      <c r="BK271" s="3"/>
      <c r="BL271" s="15"/>
      <c r="BM271" s="15"/>
      <c r="BN271" s="9"/>
      <c r="BO271" s="10"/>
      <c r="BP271">
        <f t="shared" si="181"/>
        <v>0</v>
      </c>
      <c r="BQ271" s="93">
        <f t="shared" si="182"/>
        <v>0</v>
      </c>
      <c r="BR271" s="93">
        <f t="shared" si="183"/>
        <v>0</v>
      </c>
      <c r="BS271" s="93" t="e">
        <f>VLOOKUP(C271,'Koppeling locatie - aslocatie'!$A$2:$C$8139,2,FALSE)</f>
        <v>#N/A</v>
      </c>
      <c r="BT271" s="93" t="e">
        <f>VLOOKUP($BS271,aslocaties_v01!$C$3:$AA$349,MATCH($K$3/10,aslocaties_v01!$C$2:$X$2),FALSE)</f>
        <v>#N/A</v>
      </c>
      <c r="BU271" s="93" t="e">
        <f>VLOOKUP(BS271,aslocaties_v01!$C$3:$AA$349,MATCH($K$3,aslocaties_v01!$C$2:$X$2),FALSE)</f>
        <v>#N/A</v>
      </c>
      <c r="BV271" s="93" t="e">
        <f>VLOOKUP(BS271,aslocaties_v01!$C$3:$AA$349,MATCH($K$3*10,aslocaties_v01!$C$2:$X$2),FALSE)</f>
        <v>#N/A</v>
      </c>
      <c r="BW271" s="93" t="e">
        <f t="shared" si="184"/>
        <v>#N/A</v>
      </c>
      <c r="BX271" s="93" t="e">
        <f t="shared" si="185"/>
        <v>#N/A</v>
      </c>
      <c r="BY271" s="94">
        <f t="shared" si="186"/>
        <v>999</v>
      </c>
      <c r="BZ271" s="94">
        <f t="shared" si="187"/>
        <v>999</v>
      </c>
      <c r="CA271" s="94" t="e">
        <f t="shared" si="188"/>
        <v>#N/A</v>
      </c>
      <c r="CB271" t="e">
        <f t="shared" si="189"/>
        <v>#N/A</v>
      </c>
      <c r="CC271" s="58" t="e">
        <f t="shared" si="190"/>
        <v>#N/A</v>
      </c>
      <c r="CD271" s="95" t="e">
        <f t="shared" si="191"/>
        <v>#N/A</v>
      </c>
      <c r="CE271" s="96" t="b">
        <f t="shared" si="192"/>
        <v>1</v>
      </c>
      <c r="CF271" t="e">
        <f t="shared" si="193"/>
        <v>#DIV/0!</v>
      </c>
      <c r="CG271" t="e">
        <f t="shared" si="194"/>
        <v>#DIV/0!</v>
      </c>
      <c r="CH271" s="84" t="b">
        <f t="shared" si="195"/>
        <v>0</v>
      </c>
      <c r="CI271" t="str">
        <f t="shared" si="196"/>
        <v/>
      </c>
      <c r="CJ271" t="e">
        <f t="shared" si="197"/>
        <v>#DIV/0!</v>
      </c>
      <c r="CK271" t="b">
        <f t="shared" si="198"/>
        <v>1</v>
      </c>
      <c r="CL271" s="84" t="e">
        <f t="shared" si="199"/>
        <v>#DIV/0!</v>
      </c>
      <c r="CM271" t="e">
        <f t="shared" si="200"/>
        <v>#DIV/0!</v>
      </c>
      <c r="CN271" t="e">
        <f t="shared" si="201"/>
        <v>#DIV/0!</v>
      </c>
      <c r="CO271" s="84">
        <f t="shared" si="202"/>
        <v>-1</v>
      </c>
      <c r="CP271" t="b">
        <f t="shared" si="203"/>
        <v>1</v>
      </c>
      <c r="CQ271" s="96" t="b">
        <f t="shared" si="204"/>
        <v>1</v>
      </c>
      <c r="CR271" t="b">
        <f t="shared" si="205"/>
        <v>1</v>
      </c>
      <c r="CS271" t="b">
        <f t="shared" si="206"/>
        <v>1</v>
      </c>
      <c r="CT271" t="b">
        <f t="shared" si="207"/>
        <v>1</v>
      </c>
      <c r="CU271" t="b">
        <f t="shared" si="208"/>
        <v>1</v>
      </c>
      <c r="CV271" s="84" t="b">
        <f t="shared" si="209"/>
        <v>1</v>
      </c>
      <c r="CW271" t="b">
        <f t="shared" si="210"/>
        <v>1</v>
      </c>
      <c r="CX271" t="b">
        <f t="shared" si="211"/>
        <v>1</v>
      </c>
      <c r="CY271" t="b">
        <f t="shared" si="212"/>
        <v>1</v>
      </c>
      <c r="CZ271" t="b">
        <f t="shared" si="213"/>
        <v>1</v>
      </c>
      <c r="DA271" s="84">
        <f t="shared" si="214"/>
        <v>0</v>
      </c>
      <c r="DB271" t="e">
        <f t="shared" si="215"/>
        <v>#N/A</v>
      </c>
    </row>
    <row r="272" spans="1:106" ht="13.5" thickBot="1">
      <c r="A272">
        <v>2315</v>
      </c>
      <c r="B272">
        <v>1</v>
      </c>
      <c r="C272" t="s">
        <v>2819</v>
      </c>
      <c r="D272" s="3" t="s">
        <v>12</v>
      </c>
      <c r="E272" s="3" t="s">
        <v>12</v>
      </c>
      <c r="F272">
        <v>107647.531</v>
      </c>
      <c r="G272">
        <v>416963.75</v>
      </c>
      <c r="H272" s="35" t="str">
        <f t="shared" si="216"/>
        <v>ja</v>
      </c>
      <c r="I272" s="155" t="s">
        <v>2402</v>
      </c>
      <c r="J272" t="s">
        <v>456</v>
      </c>
      <c r="K272" s="97">
        <v>10000</v>
      </c>
      <c r="L272" s="28">
        <f t="shared" si="174"/>
        <v>0.24</v>
      </c>
      <c r="M272" s="28">
        <f t="shared" si="174"/>
        <v>0</v>
      </c>
      <c r="N272" s="56">
        <f t="shared" si="175"/>
        <v>0</v>
      </c>
      <c r="O272" s="33">
        <f t="shared" si="176"/>
        <v>100.54570925704408</v>
      </c>
      <c r="P272" s="37">
        <f t="shared" si="177"/>
        <v>76.052500714977327</v>
      </c>
      <c r="Q272" t="s">
        <v>12</v>
      </c>
      <c r="R272" t="s">
        <v>12</v>
      </c>
      <c r="S272">
        <v>2.556</v>
      </c>
      <c r="T272">
        <v>2.6920000000000002</v>
      </c>
      <c r="U272">
        <v>2.8140000000000001</v>
      </c>
      <c r="V272">
        <v>2.9620000000000002</v>
      </c>
      <c r="W272">
        <v>3.1560000000000001</v>
      </c>
      <c r="X272" t="s">
        <v>12</v>
      </c>
      <c r="Y272">
        <v>3.5859999999999999</v>
      </c>
      <c r="Z272" t="s">
        <v>12</v>
      </c>
      <c r="AA272" s="10">
        <f t="shared" si="178"/>
        <v>3.1560000000000001</v>
      </c>
      <c r="AB272" s="9">
        <f t="shared" si="179"/>
        <v>0.34200000000000008</v>
      </c>
      <c r="AC272" s="10">
        <f t="shared" si="180"/>
        <v>0.42999999999999972</v>
      </c>
      <c r="AD272" s="9"/>
      <c r="AE272" s="55"/>
      <c r="AF272" s="55"/>
      <c r="AG272" s="55"/>
      <c r="AH272" s="55"/>
      <c r="AI272" s="3"/>
      <c r="AJ272" s="3"/>
      <c r="AK272" s="3"/>
      <c r="AL272" s="3"/>
      <c r="AM272" s="15"/>
      <c r="AN272" s="10"/>
      <c r="AO272" s="9"/>
      <c r="AP272" s="10"/>
      <c r="AQ272" s="9"/>
      <c r="AR272" s="55"/>
      <c r="AS272" s="55"/>
      <c r="AT272" s="55"/>
      <c r="AU272" s="55"/>
      <c r="AV272" s="3"/>
      <c r="AW272" s="3"/>
      <c r="AX272" s="3"/>
      <c r="AY272" s="3"/>
      <c r="AZ272" s="15"/>
      <c r="BA272" s="10"/>
      <c r="BB272" s="9"/>
      <c r="BC272" s="10"/>
      <c r="BD272" s="9"/>
      <c r="BE272" s="3"/>
      <c r="BF272" s="15"/>
      <c r="BG272" s="15"/>
      <c r="BH272" s="9"/>
      <c r="BI272" s="10"/>
      <c r="BJ272" s="9"/>
      <c r="BK272" s="3"/>
      <c r="BL272" s="15"/>
      <c r="BM272" s="15"/>
      <c r="BN272" s="9"/>
      <c r="BO272" s="10"/>
      <c r="BP272">
        <f t="shared" si="181"/>
        <v>0</v>
      </c>
      <c r="BQ272" s="93">
        <f t="shared" si="182"/>
        <v>0</v>
      </c>
      <c r="BR272" s="93">
        <f t="shared" si="183"/>
        <v>0</v>
      </c>
      <c r="BS272" s="93" t="e">
        <f>VLOOKUP(C272,'Koppeling locatie - aslocatie'!$A$2:$C$8139,2,FALSE)</f>
        <v>#N/A</v>
      </c>
      <c r="BT272" s="93" t="e">
        <f>VLOOKUP($BS272,aslocaties_v01!$C$3:$AA$349,MATCH($K$3/10,aslocaties_v01!$C$2:$X$2),FALSE)</f>
        <v>#N/A</v>
      </c>
      <c r="BU272" s="93" t="e">
        <f>VLOOKUP(BS272,aslocaties_v01!$C$3:$AA$349,MATCH($K$3,aslocaties_v01!$C$2:$X$2),FALSE)</f>
        <v>#N/A</v>
      </c>
      <c r="BV272" s="93" t="e">
        <f>VLOOKUP(BS272,aslocaties_v01!$C$3:$AA$349,MATCH($K$3*10,aslocaties_v01!$C$2:$X$2),FALSE)</f>
        <v>#N/A</v>
      </c>
      <c r="BW272" s="93" t="e">
        <f t="shared" si="184"/>
        <v>#N/A</v>
      </c>
      <c r="BX272" s="93" t="e">
        <f t="shared" si="185"/>
        <v>#N/A</v>
      </c>
      <c r="BY272" s="94">
        <f t="shared" si="186"/>
        <v>999</v>
      </c>
      <c r="BZ272" s="94">
        <f t="shared" si="187"/>
        <v>999</v>
      </c>
      <c r="CA272" s="94" t="e">
        <f t="shared" si="188"/>
        <v>#N/A</v>
      </c>
      <c r="CB272" t="e">
        <f t="shared" si="189"/>
        <v>#N/A</v>
      </c>
      <c r="CC272" s="58" t="e">
        <f t="shared" si="190"/>
        <v>#N/A</v>
      </c>
      <c r="CD272" s="95" t="e">
        <f t="shared" si="191"/>
        <v>#N/A</v>
      </c>
      <c r="CE272" s="96" t="b">
        <f t="shared" si="192"/>
        <v>1</v>
      </c>
      <c r="CF272" t="e">
        <f t="shared" si="193"/>
        <v>#DIV/0!</v>
      </c>
      <c r="CG272" t="e">
        <f t="shared" si="194"/>
        <v>#DIV/0!</v>
      </c>
      <c r="CH272" s="84" t="b">
        <f t="shared" si="195"/>
        <v>0</v>
      </c>
      <c r="CI272" t="str">
        <f t="shared" si="196"/>
        <v/>
      </c>
      <c r="CJ272" t="e">
        <f t="shared" si="197"/>
        <v>#DIV/0!</v>
      </c>
      <c r="CK272" t="b">
        <f t="shared" si="198"/>
        <v>1</v>
      </c>
      <c r="CL272" s="84" t="e">
        <f t="shared" si="199"/>
        <v>#DIV/0!</v>
      </c>
      <c r="CM272" t="e">
        <f t="shared" si="200"/>
        <v>#DIV/0!</v>
      </c>
      <c r="CN272" t="e">
        <f t="shared" si="201"/>
        <v>#DIV/0!</v>
      </c>
      <c r="CO272" s="84">
        <f t="shared" si="202"/>
        <v>-1</v>
      </c>
      <c r="CP272" t="b">
        <f t="shared" si="203"/>
        <v>1</v>
      </c>
      <c r="CQ272" s="96" t="b">
        <f t="shared" si="204"/>
        <v>1</v>
      </c>
      <c r="CR272" t="b">
        <f t="shared" si="205"/>
        <v>1</v>
      </c>
      <c r="CS272" t="b">
        <f t="shared" si="206"/>
        <v>1</v>
      </c>
      <c r="CT272" t="b">
        <f t="shared" si="207"/>
        <v>1</v>
      </c>
      <c r="CU272" t="b">
        <f t="shared" si="208"/>
        <v>1</v>
      </c>
      <c r="CV272" s="84" t="b">
        <f t="shared" si="209"/>
        <v>1</v>
      </c>
      <c r="CW272" t="b">
        <f t="shared" si="210"/>
        <v>1</v>
      </c>
      <c r="CX272" t="b">
        <f t="shared" si="211"/>
        <v>1</v>
      </c>
      <c r="CY272" t="b">
        <f t="shared" si="212"/>
        <v>1</v>
      </c>
      <c r="CZ272" t="b">
        <f t="shared" si="213"/>
        <v>1</v>
      </c>
      <c r="DA272" s="84">
        <f t="shared" si="214"/>
        <v>0</v>
      </c>
      <c r="DB272" t="e">
        <f t="shared" si="215"/>
        <v>#N/A</v>
      </c>
    </row>
    <row r="273" spans="1:106" ht="13.5" thickBot="1">
      <c r="A273">
        <v>2316</v>
      </c>
      <c r="B273">
        <v>1</v>
      </c>
      <c r="C273" t="s">
        <v>2820</v>
      </c>
      <c r="D273" s="3" t="s">
        <v>12</v>
      </c>
      <c r="E273" s="3" t="s">
        <v>12</v>
      </c>
      <c r="F273">
        <v>107704.258</v>
      </c>
      <c r="G273">
        <v>417014.40600000002</v>
      </c>
      <c r="H273" s="35" t="str">
        <f t="shared" si="216"/>
        <v>ja</v>
      </c>
      <c r="I273" s="155" t="s">
        <v>2402</v>
      </c>
      <c r="J273" t="s">
        <v>456</v>
      </c>
      <c r="K273" s="97">
        <v>10000</v>
      </c>
      <c r="L273" s="28">
        <f t="shared" si="174"/>
        <v>0.24</v>
      </c>
      <c r="M273" s="28">
        <f t="shared" si="174"/>
        <v>0</v>
      </c>
      <c r="N273" s="56">
        <f t="shared" si="175"/>
        <v>0</v>
      </c>
      <c r="O273" s="33">
        <f t="shared" si="176"/>
        <v>76.052500714977327</v>
      </c>
      <c r="P273" s="37">
        <f t="shared" si="177"/>
        <v>98.248317166245528</v>
      </c>
      <c r="Q273" t="s">
        <v>12</v>
      </c>
      <c r="R273" t="s">
        <v>12</v>
      </c>
      <c r="S273">
        <v>2.5569999999999999</v>
      </c>
      <c r="T273">
        <v>2.6930000000000001</v>
      </c>
      <c r="U273">
        <v>2.8140000000000001</v>
      </c>
      <c r="V273">
        <v>2.9630000000000001</v>
      </c>
      <c r="W273">
        <v>3.1560000000000001</v>
      </c>
      <c r="X273" t="s">
        <v>12</v>
      </c>
      <c r="Y273">
        <v>3.5870000000000002</v>
      </c>
      <c r="Z273" t="s">
        <v>12</v>
      </c>
      <c r="AA273" s="10">
        <f t="shared" si="178"/>
        <v>3.1560000000000001</v>
      </c>
      <c r="AB273" s="9">
        <f t="shared" si="179"/>
        <v>0.34200000000000008</v>
      </c>
      <c r="AC273" s="10">
        <f t="shared" si="180"/>
        <v>0.43100000000000005</v>
      </c>
      <c r="AD273" s="9"/>
      <c r="AE273" s="55"/>
      <c r="AF273" s="55"/>
      <c r="AG273" s="55"/>
      <c r="AH273" s="55"/>
      <c r="AI273" s="3"/>
      <c r="AJ273" s="3"/>
      <c r="AK273" s="3"/>
      <c r="AL273" s="3"/>
      <c r="AM273" s="15"/>
      <c r="AN273" s="10"/>
      <c r="AO273" s="9"/>
      <c r="AP273" s="10"/>
      <c r="AQ273" s="9"/>
      <c r="AR273" s="55"/>
      <c r="AS273" s="55"/>
      <c r="AT273" s="55"/>
      <c r="AU273" s="55"/>
      <c r="AV273" s="3"/>
      <c r="AW273" s="3"/>
      <c r="AX273" s="3"/>
      <c r="AY273" s="3"/>
      <c r="AZ273" s="15"/>
      <c r="BA273" s="10"/>
      <c r="BB273" s="9"/>
      <c r="BC273" s="10"/>
      <c r="BD273" s="9"/>
      <c r="BE273" s="3"/>
      <c r="BF273" s="15"/>
      <c r="BG273" s="15"/>
      <c r="BH273" s="9"/>
      <c r="BI273" s="10"/>
      <c r="BJ273" s="9"/>
      <c r="BK273" s="3"/>
      <c r="BL273" s="15"/>
      <c r="BM273" s="15"/>
      <c r="BN273" s="9"/>
      <c r="BO273" s="10"/>
      <c r="BP273">
        <f t="shared" si="181"/>
        <v>0</v>
      </c>
      <c r="BQ273" s="93">
        <f t="shared" si="182"/>
        <v>0</v>
      </c>
      <c r="BR273" s="93">
        <f t="shared" si="183"/>
        <v>0</v>
      </c>
      <c r="BS273" s="93" t="e">
        <f>VLOOKUP(C273,'Koppeling locatie - aslocatie'!$A$2:$C$8139,2,FALSE)</f>
        <v>#N/A</v>
      </c>
      <c r="BT273" s="93" t="e">
        <f>VLOOKUP($BS273,aslocaties_v01!$C$3:$AA$349,MATCH($K$3/10,aslocaties_v01!$C$2:$X$2),FALSE)</f>
        <v>#N/A</v>
      </c>
      <c r="BU273" s="93" t="e">
        <f>VLOOKUP(BS273,aslocaties_v01!$C$3:$AA$349,MATCH($K$3,aslocaties_v01!$C$2:$X$2),FALSE)</f>
        <v>#N/A</v>
      </c>
      <c r="BV273" s="93" t="e">
        <f>VLOOKUP(BS273,aslocaties_v01!$C$3:$AA$349,MATCH($K$3*10,aslocaties_v01!$C$2:$X$2),FALSE)</f>
        <v>#N/A</v>
      </c>
      <c r="BW273" s="93" t="e">
        <f t="shared" si="184"/>
        <v>#N/A</v>
      </c>
      <c r="BX273" s="93" t="e">
        <f t="shared" si="185"/>
        <v>#N/A</v>
      </c>
      <c r="BY273" s="94">
        <f t="shared" si="186"/>
        <v>999</v>
      </c>
      <c r="BZ273" s="94">
        <f t="shared" si="187"/>
        <v>999</v>
      </c>
      <c r="CA273" s="94" t="e">
        <f t="shared" si="188"/>
        <v>#N/A</v>
      </c>
      <c r="CB273" t="e">
        <f t="shared" si="189"/>
        <v>#N/A</v>
      </c>
      <c r="CC273" s="58" t="e">
        <f t="shared" si="190"/>
        <v>#N/A</v>
      </c>
      <c r="CD273" s="95" t="e">
        <f t="shared" si="191"/>
        <v>#N/A</v>
      </c>
      <c r="CE273" s="96" t="b">
        <f t="shared" si="192"/>
        <v>1</v>
      </c>
      <c r="CF273" t="e">
        <f t="shared" si="193"/>
        <v>#DIV/0!</v>
      </c>
      <c r="CG273" t="e">
        <f t="shared" si="194"/>
        <v>#DIV/0!</v>
      </c>
      <c r="CH273" s="84" t="b">
        <f t="shared" si="195"/>
        <v>0</v>
      </c>
      <c r="CI273" t="str">
        <f t="shared" si="196"/>
        <v/>
      </c>
      <c r="CJ273" t="e">
        <f t="shared" si="197"/>
        <v>#DIV/0!</v>
      </c>
      <c r="CK273" t="b">
        <f t="shared" si="198"/>
        <v>1</v>
      </c>
      <c r="CL273" s="84" t="e">
        <f t="shared" si="199"/>
        <v>#DIV/0!</v>
      </c>
      <c r="CM273" t="e">
        <f t="shared" si="200"/>
        <v>#DIV/0!</v>
      </c>
      <c r="CN273" t="e">
        <f t="shared" si="201"/>
        <v>#DIV/0!</v>
      </c>
      <c r="CO273" s="84">
        <f t="shared" si="202"/>
        <v>-1</v>
      </c>
      <c r="CP273" t="b">
        <f t="shared" si="203"/>
        <v>1</v>
      </c>
      <c r="CQ273" s="96" t="b">
        <f t="shared" si="204"/>
        <v>1</v>
      </c>
      <c r="CR273" t="b">
        <f t="shared" si="205"/>
        <v>1</v>
      </c>
      <c r="CS273" t="b">
        <f t="shared" si="206"/>
        <v>1</v>
      </c>
      <c r="CT273" t="b">
        <f t="shared" si="207"/>
        <v>1</v>
      </c>
      <c r="CU273" t="b">
        <f t="shared" si="208"/>
        <v>1</v>
      </c>
      <c r="CV273" s="84" t="b">
        <f t="shared" si="209"/>
        <v>1</v>
      </c>
      <c r="CW273" t="b">
        <f t="shared" si="210"/>
        <v>1</v>
      </c>
      <c r="CX273" t="b">
        <f t="shared" si="211"/>
        <v>1</v>
      </c>
      <c r="CY273" t="b">
        <f t="shared" si="212"/>
        <v>1</v>
      </c>
      <c r="CZ273" t="b">
        <f t="shared" si="213"/>
        <v>1</v>
      </c>
      <c r="DA273" s="84">
        <f t="shared" si="214"/>
        <v>0</v>
      </c>
      <c r="DB273" t="e">
        <f t="shared" si="215"/>
        <v>#N/A</v>
      </c>
    </row>
    <row r="274" spans="1:106" ht="13.5" thickBot="1">
      <c r="A274">
        <v>2317</v>
      </c>
      <c r="B274">
        <v>1</v>
      </c>
      <c r="C274" t="s">
        <v>2821</v>
      </c>
      <c r="D274" s="3" t="s">
        <v>12</v>
      </c>
      <c r="E274" s="3" t="s">
        <v>12</v>
      </c>
      <c r="F274">
        <v>107788.609</v>
      </c>
      <c r="G274">
        <v>417064.78100000002</v>
      </c>
      <c r="H274" s="35" t="str">
        <f t="shared" si="216"/>
        <v>ja</v>
      </c>
      <c r="I274" s="155" t="s">
        <v>2402</v>
      </c>
      <c r="J274" t="s">
        <v>456</v>
      </c>
      <c r="K274" s="97">
        <v>10000</v>
      </c>
      <c r="L274" s="28">
        <f t="shared" si="174"/>
        <v>0.24</v>
      </c>
      <c r="M274" s="28">
        <f t="shared" si="174"/>
        <v>0</v>
      </c>
      <c r="N274" s="56">
        <f t="shared" si="175"/>
        <v>0</v>
      </c>
      <c r="O274" s="33">
        <f t="shared" si="176"/>
        <v>98.248317166245528</v>
      </c>
      <c r="P274" s="37">
        <f t="shared" si="177"/>
        <v>128.99193951945961</v>
      </c>
      <c r="Q274" t="s">
        <v>12</v>
      </c>
      <c r="R274" t="s">
        <v>12</v>
      </c>
      <c r="S274">
        <v>2.5579999999999998</v>
      </c>
      <c r="T274">
        <v>2.694</v>
      </c>
      <c r="U274">
        <v>2.8159999999999998</v>
      </c>
      <c r="V274">
        <v>2.9649999999999999</v>
      </c>
      <c r="W274">
        <v>3.1579999999999999</v>
      </c>
      <c r="X274" t="s">
        <v>12</v>
      </c>
      <c r="Y274">
        <v>3.5880000000000001</v>
      </c>
      <c r="Z274" t="s">
        <v>12</v>
      </c>
      <c r="AA274" s="10">
        <f t="shared" si="178"/>
        <v>3.1579999999999999</v>
      </c>
      <c r="AB274" s="9">
        <f t="shared" si="179"/>
        <v>0.34200000000000008</v>
      </c>
      <c r="AC274" s="10">
        <f t="shared" si="180"/>
        <v>0.43000000000000016</v>
      </c>
      <c r="AD274" s="9"/>
      <c r="AE274" s="55"/>
      <c r="AF274" s="55"/>
      <c r="AG274" s="55"/>
      <c r="AH274" s="55"/>
      <c r="AI274" s="3"/>
      <c r="AJ274" s="3"/>
      <c r="AK274" s="3"/>
      <c r="AL274" s="3"/>
      <c r="AM274" s="15"/>
      <c r="AN274" s="10"/>
      <c r="AO274" s="9"/>
      <c r="AP274" s="10"/>
      <c r="AQ274" s="9"/>
      <c r="AR274" s="55"/>
      <c r="AS274" s="55"/>
      <c r="AT274" s="55"/>
      <c r="AU274" s="55"/>
      <c r="AV274" s="3"/>
      <c r="AW274" s="3"/>
      <c r="AX274" s="3"/>
      <c r="AY274" s="3"/>
      <c r="AZ274" s="15"/>
      <c r="BA274" s="10"/>
      <c r="BB274" s="9"/>
      <c r="BC274" s="10"/>
      <c r="BD274" s="9"/>
      <c r="BE274" s="3"/>
      <c r="BF274" s="15"/>
      <c r="BG274" s="15"/>
      <c r="BH274" s="9"/>
      <c r="BI274" s="10"/>
      <c r="BJ274" s="9"/>
      <c r="BK274" s="3"/>
      <c r="BL274" s="15"/>
      <c r="BM274" s="15"/>
      <c r="BN274" s="9"/>
      <c r="BO274" s="10"/>
      <c r="BP274">
        <f t="shared" si="181"/>
        <v>0</v>
      </c>
      <c r="BQ274" s="93">
        <f t="shared" si="182"/>
        <v>0</v>
      </c>
      <c r="BR274" s="93">
        <f t="shared" si="183"/>
        <v>0</v>
      </c>
      <c r="BS274" s="93" t="e">
        <f>VLOOKUP(C274,'Koppeling locatie - aslocatie'!$A$2:$C$8139,2,FALSE)</f>
        <v>#N/A</v>
      </c>
      <c r="BT274" s="93" t="e">
        <f>VLOOKUP($BS274,aslocaties_v01!$C$3:$AA$349,MATCH($K$3/10,aslocaties_v01!$C$2:$X$2),FALSE)</f>
        <v>#N/A</v>
      </c>
      <c r="BU274" s="93" t="e">
        <f>VLOOKUP(BS274,aslocaties_v01!$C$3:$AA$349,MATCH($K$3,aslocaties_v01!$C$2:$X$2),FALSE)</f>
        <v>#N/A</v>
      </c>
      <c r="BV274" s="93" t="e">
        <f>VLOOKUP(BS274,aslocaties_v01!$C$3:$AA$349,MATCH($K$3*10,aslocaties_v01!$C$2:$X$2),FALSE)</f>
        <v>#N/A</v>
      </c>
      <c r="BW274" s="93" t="e">
        <f t="shared" si="184"/>
        <v>#N/A</v>
      </c>
      <c r="BX274" s="93" t="e">
        <f t="shared" si="185"/>
        <v>#N/A</v>
      </c>
      <c r="BY274" s="94">
        <f t="shared" si="186"/>
        <v>999</v>
      </c>
      <c r="BZ274" s="94">
        <f t="shared" si="187"/>
        <v>999</v>
      </c>
      <c r="CA274" s="94" t="e">
        <f t="shared" si="188"/>
        <v>#N/A</v>
      </c>
      <c r="CB274" t="e">
        <f t="shared" si="189"/>
        <v>#N/A</v>
      </c>
      <c r="CC274" s="58" t="e">
        <f t="shared" si="190"/>
        <v>#N/A</v>
      </c>
      <c r="CD274" s="95" t="e">
        <f t="shared" si="191"/>
        <v>#N/A</v>
      </c>
      <c r="CE274" s="96" t="b">
        <f t="shared" si="192"/>
        <v>1</v>
      </c>
      <c r="CF274" t="e">
        <f t="shared" si="193"/>
        <v>#DIV/0!</v>
      </c>
      <c r="CG274" t="e">
        <f t="shared" si="194"/>
        <v>#DIV/0!</v>
      </c>
      <c r="CH274" s="84" t="b">
        <f t="shared" si="195"/>
        <v>0</v>
      </c>
      <c r="CI274" t="str">
        <f t="shared" si="196"/>
        <v/>
      </c>
      <c r="CJ274" t="e">
        <f t="shared" si="197"/>
        <v>#DIV/0!</v>
      </c>
      <c r="CK274" t="b">
        <f t="shared" si="198"/>
        <v>1</v>
      </c>
      <c r="CL274" s="84" t="e">
        <f t="shared" si="199"/>
        <v>#DIV/0!</v>
      </c>
      <c r="CM274" t="e">
        <f t="shared" si="200"/>
        <v>#DIV/0!</v>
      </c>
      <c r="CN274" t="e">
        <f t="shared" si="201"/>
        <v>#DIV/0!</v>
      </c>
      <c r="CO274" s="84">
        <f t="shared" si="202"/>
        <v>-1</v>
      </c>
      <c r="CP274" t="b">
        <f t="shared" si="203"/>
        <v>1</v>
      </c>
      <c r="CQ274" s="96" t="b">
        <f t="shared" si="204"/>
        <v>1</v>
      </c>
      <c r="CR274" t="b">
        <f t="shared" si="205"/>
        <v>1</v>
      </c>
      <c r="CS274" t="b">
        <f t="shared" si="206"/>
        <v>1</v>
      </c>
      <c r="CT274" t="b">
        <f t="shared" si="207"/>
        <v>1</v>
      </c>
      <c r="CU274" t="b">
        <f t="shared" si="208"/>
        <v>1</v>
      </c>
      <c r="CV274" s="84" t="b">
        <f t="shared" si="209"/>
        <v>1</v>
      </c>
      <c r="CW274" t="b">
        <f t="shared" si="210"/>
        <v>1</v>
      </c>
      <c r="CX274" t="b">
        <f t="shared" si="211"/>
        <v>1</v>
      </c>
      <c r="CY274" t="b">
        <f t="shared" si="212"/>
        <v>1</v>
      </c>
      <c r="CZ274" t="b">
        <f t="shared" si="213"/>
        <v>1</v>
      </c>
      <c r="DA274" s="84">
        <f t="shared" si="214"/>
        <v>0</v>
      </c>
      <c r="DB274" t="e">
        <f t="shared" si="215"/>
        <v>#N/A</v>
      </c>
    </row>
    <row r="275" spans="1:106" ht="13.5" thickBot="1">
      <c r="A275">
        <v>2318</v>
      </c>
      <c r="B275">
        <v>1</v>
      </c>
      <c r="C275" t="s">
        <v>2822</v>
      </c>
      <c r="D275" s="3" t="s">
        <v>12</v>
      </c>
      <c r="E275" s="3" t="s">
        <v>12</v>
      </c>
      <c r="F275">
        <v>107871.859</v>
      </c>
      <c r="G275">
        <v>417163.31199999998</v>
      </c>
      <c r="H275" s="35" t="str">
        <f t="shared" si="216"/>
        <v>ja</v>
      </c>
      <c r="I275" s="155" t="s">
        <v>2402</v>
      </c>
      <c r="J275" t="s">
        <v>456</v>
      </c>
      <c r="K275" s="97">
        <v>10000</v>
      </c>
      <c r="L275" s="28">
        <f t="shared" si="174"/>
        <v>0.24</v>
      </c>
      <c r="M275" s="28">
        <f t="shared" si="174"/>
        <v>0</v>
      </c>
      <c r="N275" s="56">
        <f t="shared" si="175"/>
        <v>0</v>
      </c>
      <c r="O275" s="33">
        <f t="shared" si="176"/>
        <v>128.99193951945961</v>
      </c>
      <c r="P275" s="37">
        <f t="shared" si="177"/>
        <v>81.08773863539183</v>
      </c>
      <c r="Q275" t="s">
        <v>12</v>
      </c>
      <c r="R275" t="s">
        <v>12</v>
      </c>
      <c r="S275">
        <v>2.5590000000000002</v>
      </c>
      <c r="T275">
        <v>2.6960000000000002</v>
      </c>
      <c r="U275">
        <v>2.8180000000000001</v>
      </c>
      <c r="V275">
        <v>2.9670000000000001</v>
      </c>
      <c r="W275">
        <v>3.16</v>
      </c>
      <c r="X275" t="s">
        <v>12</v>
      </c>
      <c r="Y275">
        <v>3.59</v>
      </c>
      <c r="Z275" t="s">
        <v>12</v>
      </c>
      <c r="AA275" s="10">
        <f t="shared" si="178"/>
        <v>3.16</v>
      </c>
      <c r="AB275" s="9">
        <f t="shared" si="179"/>
        <v>0.34200000000000008</v>
      </c>
      <c r="AC275" s="10">
        <f t="shared" si="180"/>
        <v>0.42999999999999972</v>
      </c>
      <c r="AD275" s="9"/>
      <c r="AE275" s="55"/>
      <c r="AF275" s="55"/>
      <c r="AG275" s="55"/>
      <c r="AH275" s="55"/>
      <c r="AI275" s="3"/>
      <c r="AJ275" s="3"/>
      <c r="AK275" s="3"/>
      <c r="AL275" s="3"/>
      <c r="AM275" s="15"/>
      <c r="AN275" s="10"/>
      <c r="AO275" s="9"/>
      <c r="AP275" s="10"/>
      <c r="AQ275" s="9"/>
      <c r="AR275" s="55"/>
      <c r="AS275" s="55"/>
      <c r="AT275" s="55"/>
      <c r="AU275" s="55"/>
      <c r="AV275" s="3"/>
      <c r="AW275" s="3"/>
      <c r="AX275" s="3"/>
      <c r="AY275" s="3"/>
      <c r="AZ275" s="15"/>
      <c r="BA275" s="10"/>
      <c r="BB275" s="9"/>
      <c r="BC275" s="10"/>
      <c r="BD275" s="9"/>
      <c r="BE275" s="3"/>
      <c r="BF275" s="15"/>
      <c r="BG275" s="15"/>
      <c r="BH275" s="9"/>
      <c r="BI275" s="10"/>
      <c r="BJ275" s="9"/>
      <c r="BK275" s="3"/>
      <c r="BL275" s="15"/>
      <c r="BM275" s="15"/>
      <c r="BN275" s="9"/>
      <c r="BO275" s="10"/>
      <c r="BP275">
        <f t="shared" si="181"/>
        <v>0</v>
      </c>
      <c r="BQ275" s="93">
        <f t="shared" si="182"/>
        <v>0</v>
      </c>
      <c r="BR275" s="93">
        <f t="shared" si="183"/>
        <v>0</v>
      </c>
      <c r="BS275" s="93" t="e">
        <f>VLOOKUP(C275,'Koppeling locatie - aslocatie'!$A$2:$C$8139,2,FALSE)</f>
        <v>#N/A</v>
      </c>
      <c r="BT275" s="93" t="e">
        <f>VLOOKUP($BS275,aslocaties_v01!$C$3:$AA$349,MATCH($K$3/10,aslocaties_v01!$C$2:$X$2),FALSE)</f>
        <v>#N/A</v>
      </c>
      <c r="BU275" s="93" t="e">
        <f>VLOOKUP(BS275,aslocaties_v01!$C$3:$AA$349,MATCH($K$3,aslocaties_v01!$C$2:$X$2),FALSE)</f>
        <v>#N/A</v>
      </c>
      <c r="BV275" s="93" t="e">
        <f>VLOOKUP(BS275,aslocaties_v01!$C$3:$AA$349,MATCH($K$3*10,aslocaties_v01!$C$2:$X$2),FALSE)</f>
        <v>#N/A</v>
      </c>
      <c r="BW275" s="93" t="e">
        <f t="shared" si="184"/>
        <v>#N/A</v>
      </c>
      <c r="BX275" s="93" t="e">
        <f t="shared" si="185"/>
        <v>#N/A</v>
      </c>
      <c r="BY275" s="94">
        <f t="shared" si="186"/>
        <v>999</v>
      </c>
      <c r="BZ275" s="94">
        <f t="shared" si="187"/>
        <v>999</v>
      </c>
      <c r="CA275" s="94" t="e">
        <f t="shared" si="188"/>
        <v>#N/A</v>
      </c>
      <c r="CB275" t="e">
        <f t="shared" si="189"/>
        <v>#N/A</v>
      </c>
      <c r="CC275" s="58" t="e">
        <f t="shared" si="190"/>
        <v>#N/A</v>
      </c>
      <c r="CD275" s="95" t="e">
        <f t="shared" si="191"/>
        <v>#N/A</v>
      </c>
      <c r="CE275" s="96" t="b">
        <f t="shared" si="192"/>
        <v>1</v>
      </c>
      <c r="CF275" t="e">
        <f t="shared" si="193"/>
        <v>#DIV/0!</v>
      </c>
      <c r="CG275" t="e">
        <f t="shared" si="194"/>
        <v>#DIV/0!</v>
      </c>
      <c r="CH275" s="84" t="b">
        <f t="shared" si="195"/>
        <v>0</v>
      </c>
      <c r="CI275" t="str">
        <f t="shared" si="196"/>
        <v/>
      </c>
      <c r="CJ275" t="e">
        <f t="shared" si="197"/>
        <v>#DIV/0!</v>
      </c>
      <c r="CK275" t="b">
        <f t="shared" si="198"/>
        <v>1</v>
      </c>
      <c r="CL275" s="84" t="e">
        <f t="shared" si="199"/>
        <v>#DIV/0!</v>
      </c>
      <c r="CM275" t="e">
        <f t="shared" si="200"/>
        <v>#DIV/0!</v>
      </c>
      <c r="CN275" t="e">
        <f t="shared" si="201"/>
        <v>#DIV/0!</v>
      </c>
      <c r="CO275" s="84">
        <f t="shared" si="202"/>
        <v>-1</v>
      </c>
      <c r="CP275" t="b">
        <f t="shared" si="203"/>
        <v>1</v>
      </c>
      <c r="CQ275" s="96" t="b">
        <f t="shared" si="204"/>
        <v>1</v>
      </c>
      <c r="CR275" t="b">
        <f t="shared" si="205"/>
        <v>1</v>
      </c>
      <c r="CS275" t="b">
        <f t="shared" si="206"/>
        <v>1</v>
      </c>
      <c r="CT275" t="b">
        <f t="shared" si="207"/>
        <v>1</v>
      </c>
      <c r="CU275" t="b">
        <f t="shared" si="208"/>
        <v>1</v>
      </c>
      <c r="CV275" s="84" t="b">
        <f t="shared" si="209"/>
        <v>1</v>
      </c>
      <c r="CW275" t="b">
        <f t="shared" si="210"/>
        <v>1</v>
      </c>
      <c r="CX275" t="b">
        <f t="shared" si="211"/>
        <v>1</v>
      </c>
      <c r="CY275" t="b">
        <f t="shared" si="212"/>
        <v>1</v>
      </c>
      <c r="CZ275" t="b">
        <f t="shared" si="213"/>
        <v>1</v>
      </c>
      <c r="DA275" s="84">
        <f t="shared" si="214"/>
        <v>0</v>
      </c>
      <c r="DB275" t="e">
        <f t="shared" si="215"/>
        <v>#N/A</v>
      </c>
    </row>
    <row r="276" spans="1:106" ht="13.5" thickBot="1">
      <c r="A276">
        <v>2319</v>
      </c>
      <c r="B276">
        <v>1</v>
      </c>
      <c r="C276" t="s">
        <v>2823</v>
      </c>
      <c r="D276" s="3" t="s">
        <v>12</v>
      </c>
      <c r="E276" s="3" t="s">
        <v>12</v>
      </c>
      <c r="F276">
        <v>107952.94500000001</v>
      </c>
      <c r="G276">
        <v>417162.78100000002</v>
      </c>
      <c r="H276" s="35" t="str">
        <f t="shared" si="216"/>
        <v>ja</v>
      </c>
      <c r="I276" s="155" t="s">
        <v>2402</v>
      </c>
      <c r="J276" t="s">
        <v>456</v>
      </c>
      <c r="K276" s="97">
        <v>10000</v>
      </c>
      <c r="L276" s="28">
        <f t="shared" si="174"/>
        <v>0.24</v>
      </c>
      <c r="M276" s="28">
        <f t="shared" si="174"/>
        <v>0</v>
      </c>
      <c r="N276" s="56">
        <f t="shared" si="175"/>
        <v>0</v>
      </c>
      <c r="O276" s="33">
        <f t="shared" si="176"/>
        <v>81.08773863539183</v>
      </c>
      <c r="P276" s="37">
        <f t="shared" si="177"/>
        <v>96.410970713924755</v>
      </c>
      <c r="Q276" t="s">
        <v>12</v>
      </c>
      <c r="R276" t="s">
        <v>12</v>
      </c>
      <c r="S276">
        <v>2.56</v>
      </c>
      <c r="T276">
        <v>2.6970000000000001</v>
      </c>
      <c r="U276">
        <v>2.82</v>
      </c>
      <c r="V276">
        <v>2.9689999999999999</v>
      </c>
      <c r="W276">
        <v>3.1619999999999999</v>
      </c>
      <c r="X276" t="s">
        <v>12</v>
      </c>
      <c r="Y276">
        <v>3.5920000000000001</v>
      </c>
      <c r="Z276" t="s">
        <v>12</v>
      </c>
      <c r="AA276" s="10">
        <f t="shared" si="178"/>
        <v>3.1619999999999999</v>
      </c>
      <c r="AB276" s="9">
        <f t="shared" si="179"/>
        <v>0.34200000000000008</v>
      </c>
      <c r="AC276" s="10">
        <f t="shared" si="180"/>
        <v>0.43000000000000016</v>
      </c>
      <c r="AD276" s="9"/>
      <c r="AE276" s="55"/>
      <c r="AF276" s="55"/>
      <c r="AG276" s="55"/>
      <c r="AH276" s="55"/>
      <c r="AI276" s="3"/>
      <c r="AJ276" s="3"/>
      <c r="AK276" s="3"/>
      <c r="AL276" s="3"/>
      <c r="AM276" s="15"/>
      <c r="AN276" s="10"/>
      <c r="AO276" s="9"/>
      <c r="AP276" s="10"/>
      <c r="AQ276" s="9"/>
      <c r="AR276" s="55"/>
      <c r="AS276" s="55"/>
      <c r="AT276" s="55"/>
      <c r="AU276" s="55"/>
      <c r="AV276" s="3"/>
      <c r="AW276" s="3"/>
      <c r="AX276" s="3"/>
      <c r="AY276" s="3"/>
      <c r="AZ276" s="15"/>
      <c r="BA276" s="10"/>
      <c r="BB276" s="9"/>
      <c r="BC276" s="10"/>
      <c r="BD276" s="9"/>
      <c r="BE276" s="3"/>
      <c r="BF276" s="15"/>
      <c r="BG276" s="15"/>
      <c r="BH276" s="9"/>
      <c r="BI276" s="10"/>
      <c r="BJ276" s="9"/>
      <c r="BK276" s="3"/>
      <c r="BL276" s="15"/>
      <c r="BM276" s="15"/>
      <c r="BN276" s="9"/>
      <c r="BO276" s="10"/>
      <c r="BP276">
        <f t="shared" si="181"/>
        <v>0</v>
      </c>
      <c r="BQ276" s="93">
        <f t="shared" si="182"/>
        <v>0</v>
      </c>
      <c r="BR276" s="93">
        <f t="shared" si="183"/>
        <v>0</v>
      </c>
      <c r="BS276" s="93" t="e">
        <f>VLOOKUP(C276,'Koppeling locatie - aslocatie'!$A$2:$C$8139,2,FALSE)</f>
        <v>#N/A</v>
      </c>
      <c r="BT276" s="93" t="e">
        <f>VLOOKUP($BS276,aslocaties_v01!$C$3:$AA$349,MATCH($K$3/10,aslocaties_v01!$C$2:$X$2),FALSE)</f>
        <v>#N/A</v>
      </c>
      <c r="BU276" s="93" t="e">
        <f>VLOOKUP(BS276,aslocaties_v01!$C$3:$AA$349,MATCH($K$3,aslocaties_v01!$C$2:$X$2),FALSE)</f>
        <v>#N/A</v>
      </c>
      <c r="BV276" s="93" t="e">
        <f>VLOOKUP(BS276,aslocaties_v01!$C$3:$AA$349,MATCH($K$3*10,aslocaties_v01!$C$2:$X$2),FALSE)</f>
        <v>#N/A</v>
      </c>
      <c r="BW276" s="93" t="e">
        <f t="shared" si="184"/>
        <v>#N/A</v>
      </c>
      <c r="BX276" s="93" t="e">
        <f t="shared" si="185"/>
        <v>#N/A</v>
      </c>
      <c r="BY276" s="94">
        <f t="shared" si="186"/>
        <v>999</v>
      </c>
      <c r="BZ276" s="94">
        <f t="shared" si="187"/>
        <v>999</v>
      </c>
      <c r="CA276" s="94" t="e">
        <f t="shared" si="188"/>
        <v>#N/A</v>
      </c>
      <c r="CB276" t="e">
        <f t="shared" si="189"/>
        <v>#N/A</v>
      </c>
      <c r="CC276" s="58" t="e">
        <f t="shared" si="190"/>
        <v>#N/A</v>
      </c>
      <c r="CD276" s="95" t="e">
        <f t="shared" si="191"/>
        <v>#N/A</v>
      </c>
      <c r="CE276" s="96" t="b">
        <f t="shared" si="192"/>
        <v>1</v>
      </c>
      <c r="CF276" t="e">
        <f t="shared" si="193"/>
        <v>#DIV/0!</v>
      </c>
      <c r="CG276" t="e">
        <f t="shared" si="194"/>
        <v>#DIV/0!</v>
      </c>
      <c r="CH276" s="84" t="b">
        <f t="shared" si="195"/>
        <v>0</v>
      </c>
      <c r="CI276" t="str">
        <f t="shared" si="196"/>
        <v/>
      </c>
      <c r="CJ276" t="e">
        <f t="shared" si="197"/>
        <v>#DIV/0!</v>
      </c>
      <c r="CK276" t="b">
        <f t="shared" si="198"/>
        <v>1</v>
      </c>
      <c r="CL276" s="84" t="e">
        <f t="shared" si="199"/>
        <v>#DIV/0!</v>
      </c>
      <c r="CM276" t="e">
        <f t="shared" si="200"/>
        <v>#DIV/0!</v>
      </c>
      <c r="CN276" t="e">
        <f t="shared" si="201"/>
        <v>#DIV/0!</v>
      </c>
      <c r="CO276" s="84">
        <f t="shared" si="202"/>
        <v>-1</v>
      </c>
      <c r="CP276" t="b">
        <f t="shared" si="203"/>
        <v>1</v>
      </c>
      <c r="CQ276" s="96" t="b">
        <f t="shared" si="204"/>
        <v>1</v>
      </c>
      <c r="CR276" t="b">
        <f t="shared" si="205"/>
        <v>1</v>
      </c>
      <c r="CS276" t="b">
        <f t="shared" si="206"/>
        <v>1</v>
      </c>
      <c r="CT276" t="b">
        <f t="shared" si="207"/>
        <v>1</v>
      </c>
      <c r="CU276" t="b">
        <f t="shared" si="208"/>
        <v>1</v>
      </c>
      <c r="CV276" s="84" t="b">
        <f t="shared" si="209"/>
        <v>1</v>
      </c>
      <c r="CW276" t="b">
        <f t="shared" si="210"/>
        <v>1</v>
      </c>
      <c r="CX276" t="b">
        <f t="shared" si="211"/>
        <v>1</v>
      </c>
      <c r="CY276" t="b">
        <f t="shared" si="212"/>
        <v>1</v>
      </c>
      <c r="CZ276" t="b">
        <f t="shared" si="213"/>
        <v>1</v>
      </c>
      <c r="DA276" s="84">
        <f t="shared" si="214"/>
        <v>0</v>
      </c>
      <c r="DB276" t="e">
        <f t="shared" si="215"/>
        <v>#N/A</v>
      </c>
    </row>
    <row r="277" spans="1:106" ht="13.5" thickBot="1">
      <c r="A277">
        <v>2320</v>
      </c>
      <c r="B277">
        <v>1</v>
      </c>
      <c r="C277" t="s">
        <v>2824</v>
      </c>
      <c r="D277" s="3" t="s">
        <v>12</v>
      </c>
      <c r="E277" s="3" t="s">
        <v>12</v>
      </c>
      <c r="F277">
        <v>107953.82</v>
      </c>
      <c r="G277">
        <v>417259.18800000002</v>
      </c>
      <c r="H277" s="35" t="str">
        <f t="shared" si="216"/>
        <v>ja</v>
      </c>
      <c r="I277" s="155" t="s">
        <v>2402</v>
      </c>
      <c r="J277" t="s">
        <v>456</v>
      </c>
      <c r="K277" s="97">
        <v>10000</v>
      </c>
      <c r="L277" s="28">
        <f t="shared" si="174"/>
        <v>0.24</v>
      </c>
      <c r="M277" s="28">
        <f t="shared" si="174"/>
        <v>0</v>
      </c>
      <c r="N277" s="56">
        <f t="shared" si="175"/>
        <v>0</v>
      </c>
      <c r="O277" s="33">
        <f t="shared" si="176"/>
        <v>96.410970713924755</v>
      </c>
      <c r="P277" s="37">
        <f t="shared" si="177"/>
        <v>108.82498595909398</v>
      </c>
      <c r="Q277" t="s">
        <v>12</v>
      </c>
      <c r="R277" t="s">
        <v>12</v>
      </c>
      <c r="S277">
        <v>2.5609999999999999</v>
      </c>
      <c r="T277">
        <v>2.698</v>
      </c>
      <c r="U277">
        <v>2.8210000000000002</v>
      </c>
      <c r="V277">
        <v>2.97</v>
      </c>
      <c r="W277">
        <v>3.1629999999999998</v>
      </c>
      <c r="X277" t="s">
        <v>12</v>
      </c>
      <c r="Y277">
        <v>3.5920000000000001</v>
      </c>
      <c r="Z277" t="s">
        <v>12</v>
      </c>
      <c r="AA277" s="10">
        <f t="shared" si="178"/>
        <v>3.1629999999999998</v>
      </c>
      <c r="AB277" s="9">
        <f t="shared" si="179"/>
        <v>0.34199999999999964</v>
      </c>
      <c r="AC277" s="10">
        <f t="shared" si="180"/>
        <v>0.42900000000000027</v>
      </c>
      <c r="AD277" s="9"/>
      <c r="AE277" s="55"/>
      <c r="AF277" s="55"/>
      <c r="AG277" s="55"/>
      <c r="AH277" s="55"/>
      <c r="AI277" s="3"/>
      <c r="AJ277" s="3"/>
      <c r="AK277" s="3"/>
      <c r="AL277" s="3"/>
      <c r="AM277" s="15"/>
      <c r="AN277" s="10"/>
      <c r="AO277" s="9"/>
      <c r="AP277" s="10"/>
      <c r="AQ277" s="9"/>
      <c r="AR277" s="55"/>
      <c r="AS277" s="55"/>
      <c r="AT277" s="55"/>
      <c r="AU277" s="55"/>
      <c r="AV277" s="3"/>
      <c r="AW277" s="3"/>
      <c r="AX277" s="3"/>
      <c r="AY277" s="3"/>
      <c r="AZ277" s="15"/>
      <c r="BA277" s="10"/>
      <c r="BB277" s="9"/>
      <c r="BC277" s="10"/>
      <c r="BD277" s="9"/>
      <c r="BE277" s="3"/>
      <c r="BF277" s="15"/>
      <c r="BG277" s="15"/>
      <c r="BH277" s="9"/>
      <c r="BI277" s="10"/>
      <c r="BJ277" s="9"/>
      <c r="BK277" s="3"/>
      <c r="BL277" s="15"/>
      <c r="BM277" s="15"/>
      <c r="BN277" s="9"/>
      <c r="BO277" s="10"/>
      <c r="BP277">
        <f t="shared" si="181"/>
        <v>0</v>
      </c>
      <c r="BQ277" s="93">
        <f t="shared" si="182"/>
        <v>0</v>
      </c>
      <c r="BR277" s="93">
        <f t="shared" si="183"/>
        <v>0</v>
      </c>
      <c r="BS277" s="93" t="e">
        <f>VLOOKUP(C277,'Koppeling locatie - aslocatie'!$A$2:$C$8139,2,FALSE)</f>
        <v>#N/A</v>
      </c>
      <c r="BT277" s="93" t="e">
        <f>VLOOKUP($BS277,aslocaties_v01!$C$3:$AA$349,MATCH($K$3/10,aslocaties_v01!$C$2:$X$2),FALSE)</f>
        <v>#N/A</v>
      </c>
      <c r="BU277" s="93" t="e">
        <f>VLOOKUP(BS277,aslocaties_v01!$C$3:$AA$349,MATCH($K$3,aslocaties_v01!$C$2:$X$2),FALSE)</f>
        <v>#N/A</v>
      </c>
      <c r="BV277" s="93" t="e">
        <f>VLOOKUP(BS277,aslocaties_v01!$C$3:$AA$349,MATCH($K$3*10,aslocaties_v01!$C$2:$X$2),FALSE)</f>
        <v>#N/A</v>
      </c>
      <c r="BW277" s="93" t="e">
        <f t="shared" si="184"/>
        <v>#N/A</v>
      </c>
      <c r="BX277" s="93" t="e">
        <f t="shared" si="185"/>
        <v>#N/A</v>
      </c>
      <c r="BY277" s="94">
        <f t="shared" si="186"/>
        <v>999</v>
      </c>
      <c r="BZ277" s="94">
        <f t="shared" si="187"/>
        <v>999</v>
      </c>
      <c r="CA277" s="94" t="e">
        <f t="shared" si="188"/>
        <v>#N/A</v>
      </c>
      <c r="CB277" t="e">
        <f t="shared" si="189"/>
        <v>#N/A</v>
      </c>
      <c r="CC277" s="58" t="e">
        <f t="shared" si="190"/>
        <v>#N/A</v>
      </c>
      <c r="CD277" s="95" t="e">
        <f t="shared" si="191"/>
        <v>#N/A</v>
      </c>
      <c r="CE277" s="96" t="b">
        <f t="shared" si="192"/>
        <v>1</v>
      </c>
      <c r="CF277" t="e">
        <f t="shared" si="193"/>
        <v>#DIV/0!</v>
      </c>
      <c r="CG277" t="e">
        <f t="shared" si="194"/>
        <v>#DIV/0!</v>
      </c>
      <c r="CH277" s="84" t="b">
        <f t="shared" si="195"/>
        <v>0</v>
      </c>
      <c r="CI277" t="str">
        <f t="shared" si="196"/>
        <v/>
      </c>
      <c r="CJ277" t="e">
        <f t="shared" si="197"/>
        <v>#DIV/0!</v>
      </c>
      <c r="CK277" t="b">
        <f t="shared" si="198"/>
        <v>1</v>
      </c>
      <c r="CL277" s="84" t="e">
        <f t="shared" si="199"/>
        <v>#DIV/0!</v>
      </c>
      <c r="CM277" t="e">
        <f t="shared" si="200"/>
        <v>#DIV/0!</v>
      </c>
      <c r="CN277" t="e">
        <f t="shared" si="201"/>
        <v>#DIV/0!</v>
      </c>
      <c r="CO277" s="84">
        <f t="shared" si="202"/>
        <v>-1</v>
      </c>
      <c r="CP277" t="b">
        <f t="shared" si="203"/>
        <v>1</v>
      </c>
      <c r="CQ277" s="96" t="b">
        <f t="shared" si="204"/>
        <v>1</v>
      </c>
      <c r="CR277" t="b">
        <f t="shared" si="205"/>
        <v>1</v>
      </c>
      <c r="CS277" t="b">
        <f t="shared" si="206"/>
        <v>1</v>
      </c>
      <c r="CT277" t="b">
        <f t="shared" si="207"/>
        <v>1</v>
      </c>
      <c r="CU277" t="b">
        <f t="shared" si="208"/>
        <v>1</v>
      </c>
      <c r="CV277" s="84" t="b">
        <f t="shared" si="209"/>
        <v>1</v>
      </c>
      <c r="CW277" t="b">
        <f t="shared" si="210"/>
        <v>1</v>
      </c>
      <c r="CX277" t="b">
        <f t="shared" si="211"/>
        <v>1</v>
      </c>
      <c r="CY277" t="b">
        <f t="shared" si="212"/>
        <v>1</v>
      </c>
      <c r="CZ277" t="b">
        <f t="shared" si="213"/>
        <v>1</v>
      </c>
      <c r="DA277" s="84">
        <f t="shared" si="214"/>
        <v>0</v>
      </c>
      <c r="DB277" t="e">
        <f t="shared" si="215"/>
        <v>#N/A</v>
      </c>
    </row>
    <row r="278" spans="1:106" ht="13.5" thickBot="1">
      <c r="A278">
        <v>2321</v>
      </c>
      <c r="B278">
        <v>1</v>
      </c>
      <c r="C278" t="s">
        <v>2825</v>
      </c>
      <c r="D278" s="3" t="s">
        <v>12</v>
      </c>
      <c r="E278" s="3" t="s">
        <v>12</v>
      </c>
      <c r="F278">
        <v>107900.18</v>
      </c>
      <c r="G278">
        <v>417353.875</v>
      </c>
      <c r="H278" s="35" t="str">
        <f t="shared" si="216"/>
        <v>ja</v>
      </c>
      <c r="I278" s="155" t="s">
        <v>2402</v>
      </c>
      <c r="J278" t="s">
        <v>456</v>
      </c>
      <c r="K278" s="97">
        <v>10000</v>
      </c>
      <c r="L278" s="28">
        <f t="shared" si="174"/>
        <v>0.24</v>
      </c>
      <c r="M278" s="28">
        <f t="shared" si="174"/>
        <v>0</v>
      </c>
      <c r="N278" s="56">
        <f t="shared" si="175"/>
        <v>0</v>
      </c>
      <c r="O278" s="33">
        <f t="shared" si="176"/>
        <v>108.82498595909398</v>
      </c>
      <c r="P278" s="37">
        <f t="shared" si="177"/>
        <v>27.774281286821147</v>
      </c>
      <c r="Q278" t="s">
        <v>12</v>
      </c>
      <c r="R278" t="s">
        <v>12</v>
      </c>
      <c r="S278">
        <v>2.56</v>
      </c>
      <c r="T278">
        <v>2.6960000000000002</v>
      </c>
      <c r="U278">
        <v>2.819</v>
      </c>
      <c r="V278">
        <v>2.968</v>
      </c>
      <c r="W278">
        <v>3.161</v>
      </c>
      <c r="X278" t="s">
        <v>12</v>
      </c>
      <c r="Y278">
        <v>3.59</v>
      </c>
      <c r="Z278" t="s">
        <v>12</v>
      </c>
      <c r="AA278" s="10">
        <f t="shared" si="178"/>
        <v>3.161</v>
      </c>
      <c r="AB278" s="9">
        <f t="shared" si="179"/>
        <v>0.34200000000000008</v>
      </c>
      <c r="AC278" s="10">
        <f t="shared" si="180"/>
        <v>0.42899999999999983</v>
      </c>
      <c r="AD278" s="9"/>
      <c r="AE278" s="55"/>
      <c r="AF278" s="55"/>
      <c r="AG278" s="55"/>
      <c r="AH278" s="55"/>
      <c r="AI278" s="3"/>
      <c r="AJ278" s="3"/>
      <c r="AK278" s="3"/>
      <c r="AL278" s="3"/>
      <c r="AM278" s="15"/>
      <c r="AN278" s="10"/>
      <c r="AO278" s="9"/>
      <c r="AP278" s="10"/>
      <c r="AQ278" s="9"/>
      <c r="AR278" s="55"/>
      <c r="AS278" s="55"/>
      <c r="AT278" s="55"/>
      <c r="AU278" s="55"/>
      <c r="AV278" s="3"/>
      <c r="AW278" s="3"/>
      <c r="AX278" s="3"/>
      <c r="AY278" s="3"/>
      <c r="AZ278" s="15"/>
      <c r="BA278" s="10"/>
      <c r="BB278" s="9"/>
      <c r="BC278" s="10"/>
      <c r="BD278" s="9"/>
      <c r="BE278" s="3"/>
      <c r="BF278" s="15"/>
      <c r="BG278" s="15"/>
      <c r="BH278" s="9"/>
      <c r="BI278" s="10"/>
      <c r="BJ278" s="9"/>
      <c r="BK278" s="3"/>
      <c r="BL278" s="15"/>
      <c r="BM278" s="15"/>
      <c r="BN278" s="9"/>
      <c r="BO278" s="10"/>
      <c r="BP278">
        <f t="shared" si="181"/>
        <v>0</v>
      </c>
      <c r="BQ278" s="93">
        <f t="shared" si="182"/>
        <v>0</v>
      </c>
      <c r="BR278" s="93">
        <f t="shared" si="183"/>
        <v>0</v>
      </c>
      <c r="BS278" s="93" t="e">
        <f>VLOOKUP(C278,'Koppeling locatie - aslocatie'!$A$2:$C$8139,2,FALSE)</f>
        <v>#N/A</v>
      </c>
      <c r="BT278" s="93" t="e">
        <f>VLOOKUP($BS278,aslocaties_v01!$C$3:$AA$349,MATCH($K$3/10,aslocaties_v01!$C$2:$X$2),FALSE)</f>
        <v>#N/A</v>
      </c>
      <c r="BU278" s="93" t="e">
        <f>VLOOKUP(BS278,aslocaties_v01!$C$3:$AA$349,MATCH($K$3,aslocaties_v01!$C$2:$X$2),FALSE)</f>
        <v>#N/A</v>
      </c>
      <c r="BV278" s="93" t="e">
        <f>VLOOKUP(BS278,aslocaties_v01!$C$3:$AA$349,MATCH($K$3*10,aslocaties_v01!$C$2:$X$2),FALSE)</f>
        <v>#N/A</v>
      </c>
      <c r="BW278" s="93" t="e">
        <f t="shared" si="184"/>
        <v>#N/A</v>
      </c>
      <c r="BX278" s="93" t="e">
        <f t="shared" si="185"/>
        <v>#N/A</v>
      </c>
      <c r="BY278" s="94">
        <f t="shared" si="186"/>
        <v>999</v>
      </c>
      <c r="BZ278" s="94">
        <f t="shared" si="187"/>
        <v>999</v>
      </c>
      <c r="CA278" s="94" t="e">
        <f t="shared" si="188"/>
        <v>#N/A</v>
      </c>
      <c r="CB278" t="e">
        <f t="shared" si="189"/>
        <v>#N/A</v>
      </c>
      <c r="CC278" s="58" t="e">
        <f t="shared" si="190"/>
        <v>#N/A</v>
      </c>
      <c r="CD278" s="95" t="e">
        <f t="shared" si="191"/>
        <v>#N/A</v>
      </c>
      <c r="CE278" s="96" t="b">
        <f t="shared" si="192"/>
        <v>1</v>
      </c>
      <c r="CF278" t="e">
        <f t="shared" si="193"/>
        <v>#DIV/0!</v>
      </c>
      <c r="CG278" t="e">
        <f t="shared" si="194"/>
        <v>#DIV/0!</v>
      </c>
      <c r="CH278" s="84" t="b">
        <f t="shared" si="195"/>
        <v>0</v>
      </c>
      <c r="CI278" t="str">
        <f t="shared" si="196"/>
        <v/>
      </c>
      <c r="CJ278" t="e">
        <f t="shared" si="197"/>
        <v>#DIV/0!</v>
      </c>
      <c r="CK278" t="b">
        <f t="shared" si="198"/>
        <v>1</v>
      </c>
      <c r="CL278" s="84" t="e">
        <f t="shared" si="199"/>
        <v>#DIV/0!</v>
      </c>
      <c r="CM278" t="e">
        <f t="shared" si="200"/>
        <v>#DIV/0!</v>
      </c>
      <c r="CN278" t="e">
        <f t="shared" si="201"/>
        <v>#DIV/0!</v>
      </c>
      <c r="CO278" s="84">
        <f t="shared" si="202"/>
        <v>-1</v>
      </c>
      <c r="CP278" t="b">
        <f t="shared" si="203"/>
        <v>1</v>
      </c>
      <c r="CQ278" s="96" t="b">
        <f t="shared" si="204"/>
        <v>1</v>
      </c>
      <c r="CR278" t="b">
        <f t="shared" si="205"/>
        <v>1</v>
      </c>
      <c r="CS278" t="b">
        <f t="shared" si="206"/>
        <v>1</v>
      </c>
      <c r="CT278" t="b">
        <f t="shared" si="207"/>
        <v>1</v>
      </c>
      <c r="CU278" t="b">
        <f t="shared" si="208"/>
        <v>1</v>
      </c>
      <c r="CV278" s="84" t="b">
        <f t="shared" si="209"/>
        <v>1</v>
      </c>
      <c r="CW278" t="b">
        <f t="shared" si="210"/>
        <v>1</v>
      </c>
      <c r="CX278" t="b">
        <f t="shared" si="211"/>
        <v>1</v>
      </c>
      <c r="CY278" t="b">
        <f t="shared" si="212"/>
        <v>1</v>
      </c>
      <c r="CZ278" t="b">
        <f t="shared" si="213"/>
        <v>1</v>
      </c>
      <c r="DA278" s="84">
        <f t="shared" si="214"/>
        <v>0</v>
      </c>
      <c r="DB278" t="e">
        <f t="shared" si="215"/>
        <v>#N/A</v>
      </c>
    </row>
    <row r="279" spans="1:106" ht="13.5" thickBot="1">
      <c r="A279">
        <v>2322</v>
      </c>
      <c r="B279">
        <v>1</v>
      </c>
      <c r="C279" t="s">
        <v>2826</v>
      </c>
      <c r="D279" s="3" t="s">
        <v>12</v>
      </c>
      <c r="E279" s="3" t="s">
        <v>12</v>
      </c>
      <c r="F279">
        <v>107872.406</v>
      </c>
      <c r="G279">
        <v>417354</v>
      </c>
      <c r="H279" s="35" t="str">
        <f t="shared" si="216"/>
        <v>ja</v>
      </c>
      <c r="I279" s="155" t="s">
        <v>2402</v>
      </c>
      <c r="J279" t="s">
        <v>456</v>
      </c>
      <c r="K279" s="97">
        <v>10000</v>
      </c>
      <c r="L279" s="28">
        <f t="shared" si="174"/>
        <v>0.24</v>
      </c>
      <c r="M279" s="28">
        <f t="shared" si="174"/>
        <v>0</v>
      </c>
      <c r="N279" s="56">
        <f t="shared" si="175"/>
        <v>0</v>
      </c>
      <c r="O279" s="33">
        <f t="shared" si="176"/>
        <v>27.774281286821147</v>
      </c>
      <c r="P279" s="37">
        <f t="shared" si="177"/>
        <v>96.717694865003892</v>
      </c>
      <c r="Q279" t="s">
        <v>12</v>
      </c>
      <c r="R279" t="s">
        <v>12</v>
      </c>
      <c r="S279">
        <v>2.5590000000000002</v>
      </c>
      <c r="T279">
        <v>2.6960000000000002</v>
      </c>
      <c r="U279">
        <v>2.8180000000000001</v>
      </c>
      <c r="V279">
        <v>2.9670000000000001</v>
      </c>
      <c r="W279">
        <v>3.16</v>
      </c>
      <c r="X279" t="s">
        <v>12</v>
      </c>
      <c r="Y279">
        <v>3.589</v>
      </c>
      <c r="Z279" t="s">
        <v>12</v>
      </c>
      <c r="AA279" s="10">
        <f t="shared" si="178"/>
        <v>3.16</v>
      </c>
      <c r="AB279" s="9">
        <f t="shared" si="179"/>
        <v>0.34200000000000008</v>
      </c>
      <c r="AC279" s="10">
        <f t="shared" si="180"/>
        <v>0.42899999999999983</v>
      </c>
      <c r="AD279" s="9"/>
      <c r="AE279" s="55"/>
      <c r="AF279" s="55"/>
      <c r="AG279" s="55"/>
      <c r="AH279" s="55"/>
      <c r="AI279" s="3"/>
      <c r="AJ279" s="3"/>
      <c r="AK279" s="3"/>
      <c r="AL279" s="3"/>
      <c r="AM279" s="15"/>
      <c r="AN279" s="10"/>
      <c r="AO279" s="9"/>
      <c r="AP279" s="10"/>
      <c r="AQ279" s="9"/>
      <c r="AR279" s="55"/>
      <c r="AS279" s="55"/>
      <c r="AT279" s="55"/>
      <c r="AU279" s="55"/>
      <c r="AV279" s="3"/>
      <c r="AW279" s="3"/>
      <c r="AX279" s="3"/>
      <c r="AY279" s="3"/>
      <c r="AZ279" s="15"/>
      <c r="BA279" s="10"/>
      <c r="BB279" s="9"/>
      <c r="BC279" s="10"/>
      <c r="BD279" s="9"/>
      <c r="BE279" s="3"/>
      <c r="BF279" s="15"/>
      <c r="BG279" s="15"/>
      <c r="BH279" s="9"/>
      <c r="BI279" s="10"/>
      <c r="BJ279" s="9"/>
      <c r="BK279" s="3"/>
      <c r="BL279" s="15"/>
      <c r="BM279" s="15"/>
      <c r="BN279" s="9"/>
      <c r="BO279" s="10"/>
      <c r="BP279">
        <f t="shared" si="181"/>
        <v>0</v>
      </c>
      <c r="BQ279" s="93">
        <f t="shared" si="182"/>
        <v>0</v>
      </c>
      <c r="BR279" s="93">
        <f t="shared" si="183"/>
        <v>0</v>
      </c>
      <c r="BS279" s="93" t="e">
        <f>VLOOKUP(C279,'Koppeling locatie - aslocatie'!$A$2:$C$8139,2,FALSE)</f>
        <v>#N/A</v>
      </c>
      <c r="BT279" s="93" t="e">
        <f>VLOOKUP($BS279,aslocaties_v01!$C$3:$AA$349,MATCH($K$3/10,aslocaties_v01!$C$2:$X$2),FALSE)</f>
        <v>#N/A</v>
      </c>
      <c r="BU279" s="93" t="e">
        <f>VLOOKUP(BS279,aslocaties_v01!$C$3:$AA$349,MATCH($K$3,aslocaties_v01!$C$2:$X$2),FALSE)</f>
        <v>#N/A</v>
      </c>
      <c r="BV279" s="93" t="e">
        <f>VLOOKUP(BS279,aslocaties_v01!$C$3:$AA$349,MATCH($K$3*10,aslocaties_v01!$C$2:$X$2),FALSE)</f>
        <v>#N/A</v>
      </c>
      <c r="BW279" s="93" t="e">
        <f t="shared" si="184"/>
        <v>#N/A</v>
      </c>
      <c r="BX279" s="93" t="e">
        <f t="shared" si="185"/>
        <v>#N/A</v>
      </c>
      <c r="BY279" s="94">
        <f t="shared" si="186"/>
        <v>999</v>
      </c>
      <c r="BZ279" s="94">
        <f t="shared" si="187"/>
        <v>999</v>
      </c>
      <c r="CA279" s="94" t="e">
        <f t="shared" si="188"/>
        <v>#N/A</v>
      </c>
      <c r="CB279" t="e">
        <f t="shared" si="189"/>
        <v>#N/A</v>
      </c>
      <c r="CC279" s="58" t="e">
        <f t="shared" si="190"/>
        <v>#N/A</v>
      </c>
      <c r="CD279" s="95" t="e">
        <f t="shared" si="191"/>
        <v>#N/A</v>
      </c>
      <c r="CE279" s="96" t="b">
        <f t="shared" si="192"/>
        <v>1</v>
      </c>
      <c r="CF279" t="e">
        <f t="shared" si="193"/>
        <v>#DIV/0!</v>
      </c>
      <c r="CG279" t="e">
        <f t="shared" si="194"/>
        <v>#DIV/0!</v>
      </c>
      <c r="CH279" s="84" t="b">
        <f t="shared" si="195"/>
        <v>0</v>
      </c>
      <c r="CI279" t="str">
        <f t="shared" si="196"/>
        <v/>
      </c>
      <c r="CJ279" t="e">
        <f t="shared" si="197"/>
        <v>#DIV/0!</v>
      </c>
      <c r="CK279" t="b">
        <f t="shared" si="198"/>
        <v>1</v>
      </c>
      <c r="CL279" s="84" t="e">
        <f t="shared" si="199"/>
        <v>#DIV/0!</v>
      </c>
      <c r="CM279" t="e">
        <f t="shared" si="200"/>
        <v>#DIV/0!</v>
      </c>
      <c r="CN279" t="e">
        <f t="shared" si="201"/>
        <v>#DIV/0!</v>
      </c>
      <c r="CO279" s="84">
        <f t="shared" si="202"/>
        <v>-1</v>
      </c>
      <c r="CP279" t="b">
        <f t="shared" si="203"/>
        <v>1</v>
      </c>
      <c r="CQ279" s="96" t="b">
        <f t="shared" si="204"/>
        <v>1</v>
      </c>
      <c r="CR279" t="b">
        <f t="shared" si="205"/>
        <v>1</v>
      </c>
      <c r="CS279" t="b">
        <f t="shared" si="206"/>
        <v>1</v>
      </c>
      <c r="CT279" t="b">
        <f t="shared" si="207"/>
        <v>1</v>
      </c>
      <c r="CU279" t="b">
        <f t="shared" si="208"/>
        <v>1</v>
      </c>
      <c r="CV279" s="84" t="b">
        <f t="shared" si="209"/>
        <v>1</v>
      </c>
      <c r="CW279" t="b">
        <f t="shared" si="210"/>
        <v>1</v>
      </c>
      <c r="CX279" t="b">
        <f t="shared" si="211"/>
        <v>1</v>
      </c>
      <c r="CY279" t="b">
        <f t="shared" si="212"/>
        <v>1</v>
      </c>
      <c r="CZ279" t="b">
        <f t="shared" si="213"/>
        <v>1</v>
      </c>
      <c r="DA279" s="84">
        <f t="shared" si="214"/>
        <v>0</v>
      </c>
      <c r="DB279" t="e">
        <f t="shared" si="215"/>
        <v>#N/A</v>
      </c>
    </row>
    <row r="280" spans="1:106" ht="13.5" thickBot="1">
      <c r="A280">
        <v>2323</v>
      </c>
      <c r="B280">
        <v>1</v>
      </c>
      <c r="C280" t="s">
        <v>2827</v>
      </c>
      <c r="D280" s="3" t="s">
        <v>12</v>
      </c>
      <c r="E280" s="3" t="s">
        <v>12</v>
      </c>
      <c r="F280">
        <v>107900.656</v>
      </c>
      <c r="G280">
        <v>417446.5</v>
      </c>
      <c r="H280" s="35" t="str">
        <f t="shared" si="216"/>
        <v>ja</v>
      </c>
      <c r="I280" s="155" t="s">
        <v>2402</v>
      </c>
      <c r="J280" t="s">
        <v>456</v>
      </c>
      <c r="K280" s="97">
        <v>10000</v>
      </c>
      <c r="L280" s="28">
        <f t="shared" si="174"/>
        <v>0.24</v>
      </c>
      <c r="M280" s="28">
        <f t="shared" si="174"/>
        <v>0</v>
      </c>
      <c r="N280" s="56">
        <f t="shared" si="175"/>
        <v>0</v>
      </c>
      <c r="O280" s="33">
        <f t="shared" si="176"/>
        <v>96.717694865003892</v>
      </c>
      <c r="P280" s="37">
        <f t="shared" si="177"/>
        <v>53.695320168501794</v>
      </c>
      <c r="Q280" t="s">
        <v>12</v>
      </c>
      <c r="R280" t="s">
        <v>12</v>
      </c>
      <c r="S280">
        <v>2.56</v>
      </c>
      <c r="T280">
        <v>2.6960000000000002</v>
      </c>
      <c r="U280">
        <v>2.819</v>
      </c>
      <c r="V280">
        <v>2.968</v>
      </c>
      <c r="W280">
        <v>3.161</v>
      </c>
      <c r="X280" t="s">
        <v>12</v>
      </c>
      <c r="Y280">
        <v>3.589</v>
      </c>
      <c r="Z280" t="s">
        <v>12</v>
      </c>
      <c r="AA280" s="10">
        <f t="shared" si="178"/>
        <v>3.161</v>
      </c>
      <c r="AB280" s="9">
        <f t="shared" si="179"/>
        <v>0.34200000000000008</v>
      </c>
      <c r="AC280" s="10">
        <f t="shared" si="180"/>
        <v>0.42799999999999994</v>
      </c>
      <c r="AD280" s="9"/>
      <c r="AE280" s="55"/>
      <c r="AF280" s="55"/>
      <c r="AG280" s="55"/>
      <c r="AH280" s="55"/>
      <c r="AI280" s="3"/>
      <c r="AJ280" s="3"/>
      <c r="AK280" s="3"/>
      <c r="AL280" s="3"/>
      <c r="AM280" s="15"/>
      <c r="AN280" s="10"/>
      <c r="AO280" s="9"/>
      <c r="AP280" s="10"/>
      <c r="AQ280" s="9"/>
      <c r="AR280" s="55"/>
      <c r="AS280" s="55"/>
      <c r="AT280" s="55"/>
      <c r="AU280" s="55"/>
      <c r="AV280" s="3"/>
      <c r="AW280" s="3"/>
      <c r="AX280" s="3"/>
      <c r="AY280" s="3"/>
      <c r="AZ280" s="15"/>
      <c r="BA280" s="10"/>
      <c r="BB280" s="9"/>
      <c r="BC280" s="10"/>
      <c r="BD280" s="9"/>
      <c r="BE280" s="3"/>
      <c r="BF280" s="15"/>
      <c r="BG280" s="15"/>
      <c r="BH280" s="9"/>
      <c r="BI280" s="10"/>
      <c r="BJ280" s="9"/>
      <c r="BK280" s="3"/>
      <c r="BL280" s="15"/>
      <c r="BM280" s="15"/>
      <c r="BN280" s="9"/>
      <c r="BO280" s="10"/>
      <c r="BP280">
        <f t="shared" si="181"/>
        <v>0</v>
      </c>
      <c r="BQ280" s="93">
        <f t="shared" si="182"/>
        <v>0</v>
      </c>
      <c r="BR280" s="93">
        <f t="shared" si="183"/>
        <v>0</v>
      </c>
      <c r="BS280" s="93" t="e">
        <f>VLOOKUP(C280,'Koppeling locatie - aslocatie'!$A$2:$C$8139,2,FALSE)</f>
        <v>#N/A</v>
      </c>
      <c r="BT280" s="93" t="e">
        <f>VLOOKUP($BS280,aslocaties_v01!$C$3:$AA$349,MATCH($K$3/10,aslocaties_v01!$C$2:$X$2),FALSE)</f>
        <v>#N/A</v>
      </c>
      <c r="BU280" s="93" t="e">
        <f>VLOOKUP(BS280,aslocaties_v01!$C$3:$AA$349,MATCH($K$3,aslocaties_v01!$C$2:$X$2),FALSE)</f>
        <v>#N/A</v>
      </c>
      <c r="BV280" s="93" t="e">
        <f>VLOOKUP(BS280,aslocaties_v01!$C$3:$AA$349,MATCH($K$3*10,aslocaties_v01!$C$2:$X$2),FALSE)</f>
        <v>#N/A</v>
      </c>
      <c r="BW280" s="93" t="e">
        <f t="shared" si="184"/>
        <v>#N/A</v>
      </c>
      <c r="BX280" s="93" t="e">
        <f t="shared" si="185"/>
        <v>#N/A</v>
      </c>
      <c r="BY280" s="94">
        <f t="shared" si="186"/>
        <v>999</v>
      </c>
      <c r="BZ280" s="94">
        <f t="shared" si="187"/>
        <v>999</v>
      </c>
      <c r="CA280" s="94" t="e">
        <f t="shared" si="188"/>
        <v>#N/A</v>
      </c>
      <c r="CB280" t="e">
        <f t="shared" si="189"/>
        <v>#N/A</v>
      </c>
      <c r="CC280" s="58" t="e">
        <f t="shared" si="190"/>
        <v>#N/A</v>
      </c>
      <c r="CD280" s="95" t="e">
        <f t="shared" si="191"/>
        <v>#N/A</v>
      </c>
      <c r="CE280" s="96" t="b">
        <f t="shared" si="192"/>
        <v>1</v>
      </c>
      <c r="CF280" t="e">
        <f t="shared" si="193"/>
        <v>#DIV/0!</v>
      </c>
      <c r="CG280" t="e">
        <f t="shared" si="194"/>
        <v>#DIV/0!</v>
      </c>
      <c r="CH280" s="84" t="b">
        <f t="shared" si="195"/>
        <v>0</v>
      </c>
      <c r="CI280" t="str">
        <f t="shared" si="196"/>
        <v/>
      </c>
      <c r="CJ280" t="e">
        <f t="shared" si="197"/>
        <v>#DIV/0!</v>
      </c>
      <c r="CK280" t="b">
        <f t="shared" si="198"/>
        <v>1</v>
      </c>
      <c r="CL280" s="84" t="e">
        <f t="shared" si="199"/>
        <v>#DIV/0!</v>
      </c>
      <c r="CM280" t="e">
        <f t="shared" si="200"/>
        <v>#DIV/0!</v>
      </c>
      <c r="CN280" t="e">
        <f t="shared" si="201"/>
        <v>#DIV/0!</v>
      </c>
      <c r="CO280" s="84">
        <f t="shared" si="202"/>
        <v>-1</v>
      </c>
      <c r="CP280" t="b">
        <f t="shared" si="203"/>
        <v>1</v>
      </c>
      <c r="CQ280" s="96" t="b">
        <f t="shared" si="204"/>
        <v>1</v>
      </c>
      <c r="CR280" t="b">
        <f t="shared" si="205"/>
        <v>1</v>
      </c>
      <c r="CS280" t="b">
        <f t="shared" si="206"/>
        <v>1</v>
      </c>
      <c r="CT280" t="b">
        <f t="shared" si="207"/>
        <v>1</v>
      </c>
      <c r="CU280" t="b">
        <f t="shared" si="208"/>
        <v>1</v>
      </c>
      <c r="CV280" s="84" t="b">
        <f t="shared" si="209"/>
        <v>1</v>
      </c>
      <c r="CW280" t="b">
        <f t="shared" si="210"/>
        <v>1</v>
      </c>
      <c r="CX280" t="b">
        <f t="shared" si="211"/>
        <v>1</v>
      </c>
      <c r="CY280" t="b">
        <f t="shared" si="212"/>
        <v>1</v>
      </c>
      <c r="CZ280" t="b">
        <f t="shared" si="213"/>
        <v>1</v>
      </c>
      <c r="DA280" s="84">
        <f t="shared" si="214"/>
        <v>0</v>
      </c>
      <c r="DB280" t="e">
        <f t="shared" si="215"/>
        <v>#N/A</v>
      </c>
    </row>
    <row r="281" spans="1:106" ht="13.5" thickBot="1">
      <c r="A281">
        <v>2324</v>
      </c>
      <c r="B281">
        <v>1</v>
      </c>
      <c r="C281" t="s">
        <v>2828</v>
      </c>
      <c r="D281" s="3" t="s">
        <v>12</v>
      </c>
      <c r="E281" s="3" t="s">
        <v>12</v>
      </c>
      <c r="F281">
        <v>107928.664</v>
      </c>
      <c r="G281">
        <v>417492.31199999998</v>
      </c>
      <c r="H281" s="35" t="str">
        <f t="shared" si="216"/>
        <v>ja</v>
      </c>
      <c r="I281" s="155" t="s">
        <v>2402</v>
      </c>
      <c r="J281" t="s">
        <v>456</v>
      </c>
      <c r="K281" s="97">
        <v>10000</v>
      </c>
      <c r="L281" s="28">
        <f t="shared" si="174"/>
        <v>0.24</v>
      </c>
      <c r="M281" s="28">
        <f t="shared" si="174"/>
        <v>0</v>
      </c>
      <c r="N281" s="56">
        <f t="shared" si="175"/>
        <v>0</v>
      </c>
      <c r="O281" s="33">
        <f t="shared" si="176"/>
        <v>53.695320168501794</v>
      </c>
      <c r="P281" s="37">
        <f t="shared" si="177"/>
        <v>116.41853840346357</v>
      </c>
      <c r="Q281" t="s">
        <v>12</v>
      </c>
      <c r="R281" t="s">
        <v>12</v>
      </c>
      <c r="S281">
        <v>2.56</v>
      </c>
      <c r="T281">
        <v>2.6970000000000001</v>
      </c>
      <c r="U281">
        <v>2.82</v>
      </c>
      <c r="V281">
        <v>2.9689999999999999</v>
      </c>
      <c r="W281">
        <v>3.161</v>
      </c>
      <c r="X281" t="s">
        <v>12</v>
      </c>
      <c r="Y281">
        <v>3.59</v>
      </c>
      <c r="Z281" t="s">
        <v>12</v>
      </c>
      <c r="AA281" s="10">
        <f t="shared" si="178"/>
        <v>3.161</v>
      </c>
      <c r="AB281" s="9">
        <f t="shared" si="179"/>
        <v>0.34100000000000019</v>
      </c>
      <c r="AC281" s="10">
        <f t="shared" si="180"/>
        <v>0.42899999999999983</v>
      </c>
      <c r="AD281" s="9"/>
      <c r="AE281" s="55"/>
      <c r="AF281" s="55"/>
      <c r="AG281" s="55"/>
      <c r="AH281" s="55"/>
      <c r="AI281" s="3"/>
      <c r="AJ281" s="3"/>
      <c r="AK281" s="3"/>
      <c r="AL281" s="3"/>
      <c r="AM281" s="15"/>
      <c r="AN281" s="10"/>
      <c r="AO281" s="9"/>
      <c r="AP281" s="10"/>
      <c r="AQ281" s="9"/>
      <c r="AR281" s="55"/>
      <c r="AS281" s="55"/>
      <c r="AT281" s="55"/>
      <c r="AU281" s="55"/>
      <c r="AV281" s="3"/>
      <c r="AW281" s="3"/>
      <c r="AX281" s="3"/>
      <c r="AY281" s="3"/>
      <c r="AZ281" s="15"/>
      <c r="BA281" s="10"/>
      <c r="BB281" s="9"/>
      <c r="BC281" s="10"/>
      <c r="BD281" s="9"/>
      <c r="BE281" s="3"/>
      <c r="BF281" s="15"/>
      <c r="BG281" s="15"/>
      <c r="BH281" s="9"/>
      <c r="BI281" s="10"/>
      <c r="BJ281" s="9"/>
      <c r="BK281" s="3"/>
      <c r="BL281" s="15"/>
      <c r="BM281" s="15"/>
      <c r="BN281" s="9"/>
      <c r="BO281" s="10"/>
      <c r="BP281">
        <f t="shared" si="181"/>
        <v>0</v>
      </c>
      <c r="BQ281" s="93">
        <f t="shared" si="182"/>
        <v>0</v>
      </c>
      <c r="BR281" s="93">
        <f t="shared" si="183"/>
        <v>0</v>
      </c>
      <c r="BS281" s="93" t="e">
        <f>VLOOKUP(C281,'Koppeling locatie - aslocatie'!$A$2:$C$8139,2,FALSE)</f>
        <v>#N/A</v>
      </c>
      <c r="BT281" s="93" t="e">
        <f>VLOOKUP($BS281,aslocaties_v01!$C$3:$AA$349,MATCH($K$3/10,aslocaties_v01!$C$2:$X$2),FALSE)</f>
        <v>#N/A</v>
      </c>
      <c r="BU281" s="93" t="e">
        <f>VLOOKUP(BS281,aslocaties_v01!$C$3:$AA$349,MATCH($K$3,aslocaties_v01!$C$2:$X$2),FALSE)</f>
        <v>#N/A</v>
      </c>
      <c r="BV281" s="93" t="e">
        <f>VLOOKUP(BS281,aslocaties_v01!$C$3:$AA$349,MATCH($K$3*10,aslocaties_v01!$C$2:$X$2),FALSE)</f>
        <v>#N/A</v>
      </c>
      <c r="BW281" s="93" t="e">
        <f t="shared" si="184"/>
        <v>#N/A</v>
      </c>
      <c r="BX281" s="93" t="e">
        <f t="shared" si="185"/>
        <v>#N/A</v>
      </c>
      <c r="BY281" s="94">
        <f t="shared" si="186"/>
        <v>999</v>
      </c>
      <c r="BZ281" s="94">
        <f t="shared" si="187"/>
        <v>999</v>
      </c>
      <c r="CA281" s="94" t="e">
        <f t="shared" si="188"/>
        <v>#N/A</v>
      </c>
      <c r="CB281" t="e">
        <f t="shared" si="189"/>
        <v>#N/A</v>
      </c>
      <c r="CC281" s="58" t="e">
        <f t="shared" si="190"/>
        <v>#N/A</v>
      </c>
      <c r="CD281" s="95" t="e">
        <f t="shared" si="191"/>
        <v>#N/A</v>
      </c>
      <c r="CE281" s="96" t="b">
        <f t="shared" si="192"/>
        <v>1</v>
      </c>
      <c r="CF281" t="e">
        <f t="shared" si="193"/>
        <v>#DIV/0!</v>
      </c>
      <c r="CG281" t="e">
        <f t="shared" si="194"/>
        <v>#DIV/0!</v>
      </c>
      <c r="CH281" s="84" t="b">
        <f t="shared" si="195"/>
        <v>0</v>
      </c>
      <c r="CI281" t="str">
        <f t="shared" si="196"/>
        <v/>
      </c>
      <c r="CJ281" t="e">
        <f t="shared" si="197"/>
        <v>#DIV/0!</v>
      </c>
      <c r="CK281" t="b">
        <f t="shared" si="198"/>
        <v>1</v>
      </c>
      <c r="CL281" s="84" t="e">
        <f t="shared" si="199"/>
        <v>#DIV/0!</v>
      </c>
      <c r="CM281" t="e">
        <f t="shared" si="200"/>
        <v>#DIV/0!</v>
      </c>
      <c r="CN281" t="e">
        <f t="shared" si="201"/>
        <v>#DIV/0!</v>
      </c>
      <c r="CO281" s="84">
        <f t="shared" si="202"/>
        <v>-1</v>
      </c>
      <c r="CP281" t="b">
        <f t="shared" si="203"/>
        <v>1</v>
      </c>
      <c r="CQ281" s="96" t="b">
        <f t="shared" si="204"/>
        <v>1</v>
      </c>
      <c r="CR281" t="b">
        <f t="shared" si="205"/>
        <v>1</v>
      </c>
      <c r="CS281" t="b">
        <f t="shared" si="206"/>
        <v>1</v>
      </c>
      <c r="CT281" t="b">
        <f t="shared" si="207"/>
        <v>1</v>
      </c>
      <c r="CU281" t="b">
        <f t="shared" si="208"/>
        <v>1</v>
      </c>
      <c r="CV281" s="84" t="b">
        <f t="shared" si="209"/>
        <v>1</v>
      </c>
      <c r="CW281" t="b">
        <f t="shared" si="210"/>
        <v>1</v>
      </c>
      <c r="CX281" t="b">
        <f t="shared" si="211"/>
        <v>1</v>
      </c>
      <c r="CY281" t="b">
        <f t="shared" si="212"/>
        <v>1</v>
      </c>
      <c r="CZ281" t="b">
        <f t="shared" si="213"/>
        <v>1</v>
      </c>
      <c r="DA281" s="84">
        <f t="shared" si="214"/>
        <v>0</v>
      </c>
      <c r="DB281" t="e">
        <f t="shared" si="215"/>
        <v>#N/A</v>
      </c>
    </row>
    <row r="282" spans="1:106" ht="13.5" thickBot="1">
      <c r="A282">
        <v>2325</v>
      </c>
      <c r="B282">
        <v>1</v>
      </c>
      <c r="C282" t="s">
        <v>2829</v>
      </c>
      <c r="D282" s="3" t="s">
        <v>12</v>
      </c>
      <c r="E282" s="3" t="s">
        <v>12</v>
      </c>
      <c r="F282">
        <v>108036.242</v>
      </c>
      <c r="G282">
        <v>417536.81199999998</v>
      </c>
      <c r="H282" s="35" t="str">
        <f t="shared" si="216"/>
        <v>ja</v>
      </c>
      <c r="I282" s="155" t="s">
        <v>2402</v>
      </c>
      <c r="J282" t="s">
        <v>456</v>
      </c>
      <c r="K282" s="97">
        <v>10000</v>
      </c>
      <c r="L282" s="28">
        <f t="shared" si="174"/>
        <v>0.24</v>
      </c>
      <c r="M282" s="28">
        <f t="shared" si="174"/>
        <v>0</v>
      </c>
      <c r="N282" s="56">
        <f t="shared" si="175"/>
        <v>0</v>
      </c>
      <c r="O282" s="33">
        <f t="shared" si="176"/>
        <v>116.41853840346357</v>
      </c>
      <c r="P282" s="37">
        <f t="shared" si="177"/>
        <v>100.19258727571129</v>
      </c>
      <c r="Q282" t="s">
        <v>12</v>
      </c>
      <c r="R282" t="s">
        <v>12</v>
      </c>
      <c r="S282">
        <v>2.5609999999999999</v>
      </c>
      <c r="T282">
        <v>2.698</v>
      </c>
      <c r="U282">
        <v>2.8220000000000001</v>
      </c>
      <c r="V282">
        <v>2.97</v>
      </c>
      <c r="W282">
        <v>3.1629999999999998</v>
      </c>
      <c r="X282" t="s">
        <v>12</v>
      </c>
      <c r="Y282">
        <v>3.5920000000000001</v>
      </c>
      <c r="Z282" t="s">
        <v>12</v>
      </c>
      <c r="AA282" s="10">
        <f t="shared" si="178"/>
        <v>3.1629999999999998</v>
      </c>
      <c r="AB282" s="9">
        <f t="shared" si="179"/>
        <v>0.34099999999999975</v>
      </c>
      <c r="AC282" s="10">
        <f t="shared" si="180"/>
        <v>0.42900000000000027</v>
      </c>
      <c r="AD282" s="9"/>
      <c r="AE282" s="55"/>
      <c r="AF282" s="55"/>
      <c r="AG282" s="55"/>
      <c r="AH282" s="55"/>
      <c r="AI282" s="3"/>
      <c r="AJ282" s="3"/>
      <c r="AK282" s="3"/>
      <c r="AL282" s="3"/>
      <c r="AM282" s="15"/>
      <c r="AN282" s="10"/>
      <c r="AO282" s="9"/>
      <c r="AP282" s="10"/>
      <c r="AQ282" s="9"/>
      <c r="AR282" s="55"/>
      <c r="AS282" s="55"/>
      <c r="AT282" s="55"/>
      <c r="AU282" s="55"/>
      <c r="AV282" s="3"/>
      <c r="AW282" s="3"/>
      <c r="AX282" s="3"/>
      <c r="AY282" s="3"/>
      <c r="AZ282" s="15"/>
      <c r="BA282" s="10"/>
      <c r="BB282" s="9"/>
      <c r="BC282" s="10"/>
      <c r="BD282" s="9"/>
      <c r="BE282" s="3"/>
      <c r="BF282" s="15"/>
      <c r="BG282" s="15"/>
      <c r="BH282" s="9"/>
      <c r="BI282" s="10"/>
      <c r="BJ282" s="9"/>
      <c r="BK282" s="3"/>
      <c r="BL282" s="15"/>
      <c r="BM282" s="15"/>
      <c r="BN282" s="9"/>
      <c r="BO282" s="10"/>
      <c r="BP282">
        <f t="shared" si="181"/>
        <v>0</v>
      </c>
      <c r="BQ282" s="93">
        <f t="shared" si="182"/>
        <v>0</v>
      </c>
      <c r="BR282" s="93">
        <f t="shared" si="183"/>
        <v>0</v>
      </c>
      <c r="BS282" s="93" t="e">
        <f>VLOOKUP(C282,'Koppeling locatie - aslocatie'!$A$2:$C$8139,2,FALSE)</f>
        <v>#N/A</v>
      </c>
      <c r="BT282" s="93" t="e">
        <f>VLOOKUP($BS282,aslocaties_v01!$C$3:$AA$349,MATCH($K$3/10,aslocaties_v01!$C$2:$X$2),FALSE)</f>
        <v>#N/A</v>
      </c>
      <c r="BU282" s="93" t="e">
        <f>VLOOKUP(BS282,aslocaties_v01!$C$3:$AA$349,MATCH($K$3,aslocaties_v01!$C$2:$X$2),FALSE)</f>
        <v>#N/A</v>
      </c>
      <c r="BV282" s="93" t="e">
        <f>VLOOKUP(BS282,aslocaties_v01!$C$3:$AA$349,MATCH($K$3*10,aslocaties_v01!$C$2:$X$2),FALSE)</f>
        <v>#N/A</v>
      </c>
      <c r="BW282" s="93" t="e">
        <f t="shared" si="184"/>
        <v>#N/A</v>
      </c>
      <c r="BX282" s="93" t="e">
        <f t="shared" si="185"/>
        <v>#N/A</v>
      </c>
      <c r="BY282" s="94">
        <f t="shared" si="186"/>
        <v>999</v>
      </c>
      <c r="BZ282" s="94">
        <f t="shared" si="187"/>
        <v>999</v>
      </c>
      <c r="CA282" s="94" t="e">
        <f t="shared" si="188"/>
        <v>#N/A</v>
      </c>
      <c r="CB282" t="e">
        <f t="shared" si="189"/>
        <v>#N/A</v>
      </c>
      <c r="CC282" s="58" t="e">
        <f t="shared" si="190"/>
        <v>#N/A</v>
      </c>
      <c r="CD282" s="95" t="e">
        <f t="shared" si="191"/>
        <v>#N/A</v>
      </c>
      <c r="CE282" s="96" t="b">
        <f t="shared" si="192"/>
        <v>1</v>
      </c>
      <c r="CF282" t="e">
        <f t="shared" si="193"/>
        <v>#DIV/0!</v>
      </c>
      <c r="CG282" t="e">
        <f t="shared" si="194"/>
        <v>#DIV/0!</v>
      </c>
      <c r="CH282" s="84" t="b">
        <f t="shared" si="195"/>
        <v>0</v>
      </c>
      <c r="CI282" t="str">
        <f t="shared" si="196"/>
        <v/>
      </c>
      <c r="CJ282" t="e">
        <f t="shared" si="197"/>
        <v>#DIV/0!</v>
      </c>
      <c r="CK282" t="b">
        <f t="shared" si="198"/>
        <v>1</v>
      </c>
      <c r="CL282" s="84" t="e">
        <f t="shared" si="199"/>
        <v>#DIV/0!</v>
      </c>
      <c r="CM282" t="e">
        <f t="shared" si="200"/>
        <v>#DIV/0!</v>
      </c>
      <c r="CN282" t="e">
        <f t="shared" si="201"/>
        <v>#DIV/0!</v>
      </c>
      <c r="CO282" s="84">
        <f t="shared" si="202"/>
        <v>-1</v>
      </c>
      <c r="CP282" t="b">
        <f t="shared" si="203"/>
        <v>1</v>
      </c>
      <c r="CQ282" s="96" t="b">
        <f t="shared" si="204"/>
        <v>1</v>
      </c>
      <c r="CR282" t="b">
        <f t="shared" si="205"/>
        <v>1</v>
      </c>
      <c r="CS282" t="b">
        <f t="shared" si="206"/>
        <v>1</v>
      </c>
      <c r="CT282" t="b">
        <f t="shared" si="207"/>
        <v>1</v>
      </c>
      <c r="CU282" t="b">
        <f t="shared" si="208"/>
        <v>1</v>
      </c>
      <c r="CV282" s="84" t="b">
        <f t="shared" si="209"/>
        <v>1</v>
      </c>
      <c r="CW282" t="b">
        <f t="shared" si="210"/>
        <v>1</v>
      </c>
      <c r="CX282" t="b">
        <f t="shared" si="211"/>
        <v>1</v>
      </c>
      <c r="CY282" t="b">
        <f t="shared" si="212"/>
        <v>1</v>
      </c>
      <c r="CZ282" t="b">
        <f t="shared" si="213"/>
        <v>1</v>
      </c>
      <c r="DA282" s="84">
        <f t="shared" si="214"/>
        <v>0</v>
      </c>
      <c r="DB282" t="e">
        <f t="shared" si="215"/>
        <v>#N/A</v>
      </c>
    </row>
    <row r="283" spans="1:106" ht="13.5" thickBot="1">
      <c r="A283">
        <v>2326</v>
      </c>
      <c r="B283">
        <v>1</v>
      </c>
      <c r="C283" t="s">
        <v>2830</v>
      </c>
      <c r="D283" s="3" t="s">
        <v>12</v>
      </c>
      <c r="E283" s="3" t="s">
        <v>12</v>
      </c>
      <c r="F283">
        <v>108136.414</v>
      </c>
      <c r="G283">
        <v>417534.78100000002</v>
      </c>
      <c r="H283" s="35" t="str">
        <f t="shared" si="216"/>
        <v>ja</v>
      </c>
      <c r="I283" s="155" t="s">
        <v>2402</v>
      </c>
      <c r="J283" t="s">
        <v>456</v>
      </c>
      <c r="K283" s="97">
        <v>10000</v>
      </c>
      <c r="L283" s="28">
        <f t="shared" si="174"/>
        <v>0.24</v>
      </c>
      <c r="M283" s="28">
        <f t="shared" si="174"/>
        <v>0</v>
      </c>
      <c r="N283" s="56">
        <f t="shared" si="175"/>
        <v>0</v>
      </c>
      <c r="O283" s="33">
        <f t="shared" si="176"/>
        <v>100.19258727571129</v>
      </c>
      <c r="P283" s="37">
        <f t="shared" si="177"/>
        <v>72.408090190256374</v>
      </c>
      <c r="Q283" t="s">
        <v>12</v>
      </c>
      <c r="R283" t="s">
        <v>12</v>
      </c>
      <c r="S283">
        <v>2.5630000000000002</v>
      </c>
      <c r="T283">
        <v>2.6989999999999998</v>
      </c>
      <c r="U283">
        <v>2.823</v>
      </c>
      <c r="V283">
        <v>2.972</v>
      </c>
      <c r="W283">
        <v>3.1640000000000001</v>
      </c>
      <c r="X283" t="s">
        <v>12</v>
      </c>
      <c r="Y283">
        <v>3.593</v>
      </c>
      <c r="Z283" t="s">
        <v>12</v>
      </c>
      <c r="AA283" s="10">
        <f t="shared" si="178"/>
        <v>3.1640000000000001</v>
      </c>
      <c r="AB283" s="9">
        <f t="shared" si="179"/>
        <v>0.34100000000000019</v>
      </c>
      <c r="AC283" s="10">
        <f t="shared" si="180"/>
        <v>0.42899999999999983</v>
      </c>
      <c r="AD283" s="9"/>
      <c r="AE283" s="55"/>
      <c r="AF283" s="55"/>
      <c r="AG283" s="55"/>
      <c r="AH283" s="55"/>
      <c r="AI283" s="3"/>
      <c r="AJ283" s="3"/>
      <c r="AK283" s="3"/>
      <c r="AL283" s="3"/>
      <c r="AM283" s="15"/>
      <c r="AN283" s="10"/>
      <c r="AO283" s="9"/>
      <c r="AP283" s="10"/>
      <c r="AQ283" s="9"/>
      <c r="AR283" s="55"/>
      <c r="AS283" s="55"/>
      <c r="AT283" s="55"/>
      <c r="AU283" s="55"/>
      <c r="AV283" s="3"/>
      <c r="AW283" s="3"/>
      <c r="AX283" s="3"/>
      <c r="AY283" s="3"/>
      <c r="AZ283" s="15"/>
      <c r="BA283" s="10"/>
      <c r="BB283" s="9"/>
      <c r="BC283" s="10"/>
      <c r="BD283" s="9"/>
      <c r="BE283" s="3"/>
      <c r="BF283" s="15"/>
      <c r="BG283" s="15"/>
      <c r="BH283" s="9"/>
      <c r="BI283" s="10"/>
      <c r="BJ283" s="9"/>
      <c r="BK283" s="3"/>
      <c r="BL283" s="15"/>
      <c r="BM283" s="15"/>
      <c r="BN283" s="9"/>
      <c r="BO283" s="10"/>
      <c r="BP283">
        <f t="shared" si="181"/>
        <v>0</v>
      </c>
      <c r="BQ283" s="93">
        <f t="shared" si="182"/>
        <v>0</v>
      </c>
      <c r="BR283" s="93">
        <f t="shared" si="183"/>
        <v>0</v>
      </c>
      <c r="BS283" s="93" t="e">
        <f>VLOOKUP(C283,'Koppeling locatie - aslocatie'!$A$2:$C$8139,2,FALSE)</f>
        <v>#N/A</v>
      </c>
      <c r="BT283" s="93" t="e">
        <f>VLOOKUP($BS283,aslocaties_v01!$C$3:$AA$349,MATCH($K$3/10,aslocaties_v01!$C$2:$X$2),FALSE)</f>
        <v>#N/A</v>
      </c>
      <c r="BU283" s="93" t="e">
        <f>VLOOKUP(BS283,aslocaties_v01!$C$3:$AA$349,MATCH($K$3,aslocaties_v01!$C$2:$X$2),FALSE)</f>
        <v>#N/A</v>
      </c>
      <c r="BV283" s="93" t="e">
        <f>VLOOKUP(BS283,aslocaties_v01!$C$3:$AA$349,MATCH($K$3*10,aslocaties_v01!$C$2:$X$2),FALSE)</f>
        <v>#N/A</v>
      </c>
      <c r="BW283" s="93" t="e">
        <f t="shared" si="184"/>
        <v>#N/A</v>
      </c>
      <c r="BX283" s="93" t="e">
        <f t="shared" si="185"/>
        <v>#N/A</v>
      </c>
      <c r="BY283" s="94">
        <f t="shared" si="186"/>
        <v>999</v>
      </c>
      <c r="BZ283" s="94">
        <f t="shared" si="187"/>
        <v>999</v>
      </c>
      <c r="CA283" s="94" t="e">
        <f t="shared" si="188"/>
        <v>#N/A</v>
      </c>
      <c r="CB283" t="e">
        <f t="shared" si="189"/>
        <v>#N/A</v>
      </c>
      <c r="CC283" s="58" t="e">
        <f t="shared" si="190"/>
        <v>#N/A</v>
      </c>
      <c r="CD283" s="95" t="e">
        <f t="shared" si="191"/>
        <v>#N/A</v>
      </c>
      <c r="CE283" s="96" t="b">
        <f t="shared" si="192"/>
        <v>1</v>
      </c>
      <c r="CF283" t="e">
        <f t="shared" si="193"/>
        <v>#DIV/0!</v>
      </c>
      <c r="CG283" t="e">
        <f t="shared" si="194"/>
        <v>#DIV/0!</v>
      </c>
      <c r="CH283" s="84" t="b">
        <f t="shared" si="195"/>
        <v>0</v>
      </c>
      <c r="CI283" t="str">
        <f t="shared" si="196"/>
        <v/>
      </c>
      <c r="CJ283" t="e">
        <f t="shared" si="197"/>
        <v>#DIV/0!</v>
      </c>
      <c r="CK283" t="b">
        <f t="shared" si="198"/>
        <v>1</v>
      </c>
      <c r="CL283" s="84" t="e">
        <f t="shared" si="199"/>
        <v>#DIV/0!</v>
      </c>
      <c r="CM283" t="e">
        <f t="shared" si="200"/>
        <v>#DIV/0!</v>
      </c>
      <c r="CN283" t="e">
        <f t="shared" si="201"/>
        <v>#DIV/0!</v>
      </c>
      <c r="CO283" s="84">
        <f t="shared" si="202"/>
        <v>-1</v>
      </c>
      <c r="CP283" t="b">
        <f t="shared" si="203"/>
        <v>1</v>
      </c>
      <c r="CQ283" s="96" t="b">
        <f t="shared" si="204"/>
        <v>1</v>
      </c>
      <c r="CR283" t="b">
        <f t="shared" si="205"/>
        <v>1</v>
      </c>
      <c r="CS283" t="b">
        <f t="shared" si="206"/>
        <v>1</v>
      </c>
      <c r="CT283" t="b">
        <f t="shared" si="207"/>
        <v>1</v>
      </c>
      <c r="CU283" t="b">
        <f t="shared" si="208"/>
        <v>1</v>
      </c>
      <c r="CV283" s="84" t="b">
        <f t="shared" si="209"/>
        <v>1</v>
      </c>
      <c r="CW283" t="b">
        <f t="shared" si="210"/>
        <v>1</v>
      </c>
      <c r="CX283" t="b">
        <f t="shared" si="211"/>
        <v>1</v>
      </c>
      <c r="CY283" t="b">
        <f t="shared" si="212"/>
        <v>1</v>
      </c>
      <c r="CZ283" t="b">
        <f t="shared" si="213"/>
        <v>1</v>
      </c>
      <c r="DA283" s="84">
        <f t="shared" si="214"/>
        <v>0</v>
      </c>
      <c r="DB283" t="e">
        <f t="shared" si="215"/>
        <v>#N/A</v>
      </c>
    </row>
    <row r="284" spans="1:106" ht="13.5" thickBot="1">
      <c r="A284">
        <v>2327</v>
      </c>
      <c r="B284">
        <v>1</v>
      </c>
      <c r="C284" t="s">
        <v>2831</v>
      </c>
      <c r="D284" s="3" t="s">
        <v>12</v>
      </c>
      <c r="E284" s="3" t="s">
        <v>12</v>
      </c>
      <c r="F284">
        <v>108208.79700000001</v>
      </c>
      <c r="G284">
        <v>417532.875</v>
      </c>
      <c r="H284" s="35" t="str">
        <f t="shared" si="216"/>
        <v>ja</v>
      </c>
      <c r="I284" s="155" t="s">
        <v>2402</v>
      </c>
      <c r="J284" t="s">
        <v>456</v>
      </c>
      <c r="K284" s="97">
        <v>10000</v>
      </c>
      <c r="L284" s="28">
        <f t="shared" si="174"/>
        <v>0.24</v>
      </c>
      <c r="M284" s="28">
        <f t="shared" si="174"/>
        <v>0</v>
      </c>
      <c r="N284" s="56">
        <f t="shared" si="175"/>
        <v>0</v>
      </c>
      <c r="O284" s="33">
        <f t="shared" si="176"/>
        <v>72.408090190256374</v>
      </c>
      <c r="P284" s="37">
        <f t="shared" si="177"/>
        <v>85.244058707910142</v>
      </c>
      <c r="Q284" t="s">
        <v>12</v>
      </c>
      <c r="R284" t="s">
        <v>12</v>
      </c>
      <c r="S284">
        <v>2.5640000000000001</v>
      </c>
      <c r="T284">
        <v>2.7</v>
      </c>
      <c r="U284">
        <v>2.8239999999999998</v>
      </c>
      <c r="V284">
        <v>2.9729999999999999</v>
      </c>
      <c r="W284">
        <v>3.165</v>
      </c>
      <c r="X284" t="s">
        <v>12</v>
      </c>
      <c r="Y284">
        <v>3.5950000000000002</v>
      </c>
      <c r="Z284" t="s">
        <v>12</v>
      </c>
      <c r="AA284" s="10">
        <f t="shared" si="178"/>
        <v>3.165</v>
      </c>
      <c r="AB284" s="9">
        <f t="shared" si="179"/>
        <v>0.34100000000000019</v>
      </c>
      <c r="AC284" s="10">
        <f t="shared" si="180"/>
        <v>0.43000000000000016</v>
      </c>
      <c r="AD284" s="9"/>
      <c r="AE284" s="55"/>
      <c r="AF284" s="55"/>
      <c r="AG284" s="55"/>
      <c r="AH284" s="55"/>
      <c r="AI284" s="3"/>
      <c r="AJ284" s="3"/>
      <c r="AK284" s="3"/>
      <c r="AL284" s="3"/>
      <c r="AM284" s="15"/>
      <c r="AN284" s="10"/>
      <c r="AO284" s="9"/>
      <c r="AP284" s="10"/>
      <c r="AQ284" s="9"/>
      <c r="AR284" s="55"/>
      <c r="AS284" s="55"/>
      <c r="AT284" s="55"/>
      <c r="AU284" s="55"/>
      <c r="AV284" s="3"/>
      <c r="AW284" s="3"/>
      <c r="AX284" s="3"/>
      <c r="AY284" s="3"/>
      <c r="AZ284" s="15"/>
      <c r="BA284" s="10"/>
      <c r="BB284" s="9"/>
      <c r="BC284" s="10"/>
      <c r="BD284" s="9"/>
      <c r="BE284" s="3"/>
      <c r="BF284" s="15"/>
      <c r="BG284" s="15"/>
      <c r="BH284" s="9"/>
      <c r="BI284" s="10"/>
      <c r="BJ284" s="9"/>
      <c r="BK284" s="3"/>
      <c r="BL284" s="15"/>
      <c r="BM284" s="15"/>
      <c r="BN284" s="9"/>
      <c r="BO284" s="10"/>
      <c r="BP284">
        <f t="shared" si="181"/>
        <v>0</v>
      </c>
      <c r="BQ284" s="93">
        <f t="shared" si="182"/>
        <v>0</v>
      </c>
      <c r="BR284" s="93">
        <f t="shared" si="183"/>
        <v>0</v>
      </c>
      <c r="BS284" s="93" t="e">
        <f>VLOOKUP(C284,'Koppeling locatie - aslocatie'!$A$2:$C$8139,2,FALSE)</f>
        <v>#N/A</v>
      </c>
      <c r="BT284" s="93" t="e">
        <f>VLOOKUP($BS284,aslocaties_v01!$C$3:$AA$349,MATCH($K$3/10,aslocaties_v01!$C$2:$X$2),FALSE)</f>
        <v>#N/A</v>
      </c>
      <c r="BU284" s="93" t="e">
        <f>VLOOKUP(BS284,aslocaties_v01!$C$3:$AA$349,MATCH($K$3,aslocaties_v01!$C$2:$X$2),FALSE)</f>
        <v>#N/A</v>
      </c>
      <c r="BV284" s="93" t="e">
        <f>VLOOKUP(BS284,aslocaties_v01!$C$3:$AA$349,MATCH($K$3*10,aslocaties_v01!$C$2:$X$2),FALSE)</f>
        <v>#N/A</v>
      </c>
      <c r="BW284" s="93" t="e">
        <f t="shared" si="184"/>
        <v>#N/A</v>
      </c>
      <c r="BX284" s="93" t="e">
        <f t="shared" si="185"/>
        <v>#N/A</v>
      </c>
      <c r="BY284" s="94">
        <f t="shared" si="186"/>
        <v>999</v>
      </c>
      <c r="BZ284" s="94">
        <f t="shared" si="187"/>
        <v>999</v>
      </c>
      <c r="CA284" s="94" t="e">
        <f t="shared" si="188"/>
        <v>#N/A</v>
      </c>
      <c r="CB284" t="e">
        <f t="shared" si="189"/>
        <v>#N/A</v>
      </c>
      <c r="CC284" s="58" t="e">
        <f t="shared" si="190"/>
        <v>#N/A</v>
      </c>
      <c r="CD284" s="95" t="e">
        <f t="shared" si="191"/>
        <v>#N/A</v>
      </c>
      <c r="CE284" s="96" t="b">
        <f t="shared" si="192"/>
        <v>1</v>
      </c>
      <c r="CF284" t="e">
        <f t="shared" si="193"/>
        <v>#DIV/0!</v>
      </c>
      <c r="CG284" t="e">
        <f t="shared" si="194"/>
        <v>#DIV/0!</v>
      </c>
      <c r="CH284" s="84" t="b">
        <f t="shared" si="195"/>
        <v>0</v>
      </c>
      <c r="CI284" t="str">
        <f t="shared" si="196"/>
        <v/>
      </c>
      <c r="CJ284" t="e">
        <f t="shared" si="197"/>
        <v>#DIV/0!</v>
      </c>
      <c r="CK284" t="b">
        <f t="shared" si="198"/>
        <v>1</v>
      </c>
      <c r="CL284" s="84" t="e">
        <f t="shared" si="199"/>
        <v>#DIV/0!</v>
      </c>
      <c r="CM284" t="e">
        <f t="shared" si="200"/>
        <v>#DIV/0!</v>
      </c>
      <c r="CN284" t="e">
        <f t="shared" si="201"/>
        <v>#DIV/0!</v>
      </c>
      <c r="CO284" s="84">
        <f t="shared" si="202"/>
        <v>-1</v>
      </c>
      <c r="CP284" t="b">
        <f t="shared" si="203"/>
        <v>1</v>
      </c>
      <c r="CQ284" s="96" t="b">
        <f t="shared" si="204"/>
        <v>1</v>
      </c>
      <c r="CR284" t="b">
        <f t="shared" si="205"/>
        <v>1</v>
      </c>
      <c r="CS284" t="b">
        <f t="shared" si="206"/>
        <v>1</v>
      </c>
      <c r="CT284" t="b">
        <f t="shared" si="207"/>
        <v>1</v>
      </c>
      <c r="CU284" t="b">
        <f t="shared" si="208"/>
        <v>1</v>
      </c>
      <c r="CV284" s="84" t="b">
        <f t="shared" si="209"/>
        <v>1</v>
      </c>
      <c r="CW284" t="b">
        <f t="shared" si="210"/>
        <v>1</v>
      </c>
      <c r="CX284" t="b">
        <f t="shared" si="211"/>
        <v>1</v>
      </c>
      <c r="CY284" t="b">
        <f t="shared" si="212"/>
        <v>1</v>
      </c>
      <c r="CZ284" t="b">
        <f t="shared" si="213"/>
        <v>1</v>
      </c>
      <c r="DA284" s="84">
        <f t="shared" si="214"/>
        <v>0</v>
      </c>
      <c r="DB284" t="e">
        <f t="shared" si="215"/>
        <v>#N/A</v>
      </c>
    </row>
    <row r="285" spans="1:106" ht="13.5" thickBot="1">
      <c r="A285">
        <v>2328</v>
      </c>
      <c r="B285">
        <v>1</v>
      </c>
      <c r="C285" t="s">
        <v>2832</v>
      </c>
      <c r="D285" s="3" t="s">
        <v>12</v>
      </c>
      <c r="E285" s="3" t="s">
        <v>12</v>
      </c>
      <c r="F285">
        <v>108282.125</v>
      </c>
      <c r="G285">
        <v>417576.34399999998</v>
      </c>
      <c r="H285" s="35" t="str">
        <f t="shared" si="216"/>
        <v>ja</v>
      </c>
      <c r="I285" s="155" t="s">
        <v>2402</v>
      </c>
      <c r="J285" t="s">
        <v>456</v>
      </c>
      <c r="K285" s="97">
        <v>10000</v>
      </c>
      <c r="L285" s="28">
        <f t="shared" si="174"/>
        <v>0.24</v>
      </c>
      <c r="M285" s="28">
        <f t="shared" si="174"/>
        <v>0</v>
      </c>
      <c r="N285" s="56">
        <f t="shared" si="175"/>
        <v>0</v>
      </c>
      <c r="O285" s="33">
        <f t="shared" si="176"/>
        <v>85.244058707910142</v>
      </c>
      <c r="P285" s="37">
        <f t="shared" si="177"/>
        <v>66.776269512461695</v>
      </c>
      <c r="Q285" t="s">
        <v>12</v>
      </c>
      <c r="R285" t="s">
        <v>12</v>
      </c>
      <c r="S285">
        <v>2.5659999999999998</v>
      </c>
      <c r="T285">
        <v>2.702</v>
      </c>
      <c r="U285">
        <v>2.827</v>
      </c>
      <c r="V285">
        <v>2.976</v>
      </c>
      <c r="W285">
        <v>3.169</v>
      </c>
      <c r="X285" t="s">
        <v>12</v>
      </c>
      <c r="Y285">
        <v>3.5979999999999999</v>
      </c>
      <c r="Z285" t="s">
        <v>12</v>
      </c>
      <c r="AA285" s="10">
        <f t="shared" si="178"/>
        <v>3.169</v>
      </c>
      <c r="AB285" s="9">
        <f t="shared" si="179"/>
        <v>0.34200000000000008</v>
      </c>
      <c r="AC285" s="10">
        <f t="shared" si="180"/>
        <v>0.42899999999999983</v>
      </c>
      <c r="AD285" s="9"/>
      <c r="AE285" s="55"/>
      <c r="AF285" s="55"/>
      <c r="AG285" s="55"/>
      <c r="AH285" s="55"/>
      <c r="AI285" s="3"/>
      <c r="AJ285" s="3"/>
      <c r="AK285" s="3"/>
      <c r="AL285" s="3"/>
      <c r="AM285" s="15"/>
      <c r="AN285" s="10"/>
      <c r="AO285" s="9"/>
      <c r="AP285" s="10"/>
      <c r="AQ285" s="9"/>
      <c r="AR285" s="55"/>
      <c r="AS285" s="55"/>
      <c r="AT285" s="55"/>
      <c r="AU285" s="55"/>
      <c r="AV285" s="3"/>
      <c r="AW285" s="3"/>
      <c r="AX285" s="3"/>
      <c r="AY285" s="3"/>
      <c r="AZ285" s="15"/>
      <c r="BA285" s="10"/>
      <c r="BB285" s="9"/>
      <c r="BC285" s="10"/>
      <c r="BD285" s="9"/>
      <c r="BE285" s="3"/>
      <c r="BF285" s="15"/>
      <c r="BG285" s="15"/>
      <c r="BH285" s="9"/>
      <c r="BI285" s="10"/>
      <c r="BJ285" s="9"/>
      <c r="BK285" s="3"/>
      <c r="BL285" s="15"/>
      <c r="BM285" s="15"/>
      <c r="BN285" s="9"/>
      <c r="BO285" s="10"/>
      <c r="BP285">
        <f t="shared" si="181"/>
        <v>0</v>
      </c>
      <c r="BQ285" s="93">
        <f t="shared" si="182"/>
        <v>0</v>
      </c>
      <c r="BR285" s="93">
        <f t="shared" si="183"/>
        <v>0</v>
      </c>
      <c r="BS285" s="93" t="e">
        <f>VLOOKUP(C285,'Koppeling locatie - aslocatie'!$A$2:$C$8139,2,FALSE)</f>
        <v>#N/A</v>
      </c>
      <c r="BT285" s="93" t="e">
        <f>VLOOKUP($BS285,aslocaties_v01!$C$3:$AA$349,MATCH($K$3/10,aslocaties_v01!$C$2:$X$2),FALSE)</f>
        <v>#N/A</v>
      </c>
      <c r="BU285" s="93" t="e">
        <f>VLOOKUP(BS285,aslocaties_v01!$C$3:$AA$349,MATCH($K$3,aslocaties_v01!$C$2:$X$2),FALSE)</f>
        <v>#N/A</v>
      </c>
      <c r="BV285" s="93" t="e">
        <f>VLOOKUP(BS285,aslocaties_v01!$C$3:$AA$349,MATCH($K$3*10,aslocaties_v01!$C$2:$X$2),FALSE)</f>
        <v>#N/A</v>
      </c>
      <c r="BW285" s="93" t="e">
        <f t="shared" si="184"/>
        <v>#N/A</v>
      </c>
      <c r="BX285" s="93" t="e">
        <f t="shared" si="185"/>
        <v>#N/A</v>
      </c>
      <c r="BY285" s="94">
        <f t="shared" si="186"/>
        <v>999</v>
      </c>
      <c r="BZ285" s="94">
        <f t="shared" si="187"/>
        <v>999</v>
      </c>
      <c r="CA285" s="94" t="e">
        <f t="shared" si="188"/>
        <v>#N/A</v>
      </c>
      <c r="CB285" t="e">
        <f t="shared" si="189"/>
        <v>#N/A</v>
      </c>
      <c r="CC285" s="58" t="e">
        <f t="shared" si="190"/>
        <v>#N/A</v>
      </c>
      <c r="CD285" s="95" t="e">
        <f t="shared" si="191"/>
        <v>#N/A</v>
      </c>
      <c r="CE285" s="96" t="b">
        <f t="shared" si="192"/>
        <v>1</v>
      </c>
      <c r="CF285" t="e">
        <f t="shared" si="193"/>
        <v>#DIV/0!</v>
      </c>
      <c r="CG285" t="e">
        <f t="shared" si="194"/>
        <v>#DIV/0!</v>
      </c>
      <c r="CH285" s="84" t="b">
        <f t="shared" si="195"/>
        <v>0</v>
      </c>
      <c r="CI285" t="str">
        <f t="shared" si="196"/>
        <v/>
      </c>
      <c r="CJ285" t="e">
        <f t="shared" si="197"/>
        <v>#DIV/0!</v>
      </c>
      <c r="CK285" t="b">
        <f t="shared" si="198"/>
        <v>1</v>
      </c>
      <c r="CL285" s="84" t="e">
        <f t="shared" si="199"/>
        <v>#DIV/0!</v>
      </c>
      <c r="CM285" t="e">
        <f t="shared" si="200"/>
        <v>#DIV/0!</v>
      </c>
      <c r="CN285" t="e">
        <f t="shared" si="201"/>
        <v>#DIV/0!</v>
      </c>
      <c r="CO285" s="84">
        <f t="shared" si="202"/>
        <v>-1</v>
      </c>
      <c r="CP285" t="b">
        <f t="shared" si="203"/>
        <v>1</v>
      </c>
      <c r="CQ285" s="96" t="b">
        <f t="shared" si="204"/>
        <v>1</v>
      </c>
      <c r="CR285" t="b">
        <f t="shared" si="205"/>
        <v>1</v>
      </c>
      <c r="CS285" t="b">
        <f t="shared" si="206"/>
        <v>1</v>
      </c>
      <c r="CT285" t="b">
        <f t="shared" si="207"/>
        <v>1</v>
      </c>
      <c r="CU285" t="b">
        <f t="shared" si="208"/>
        <v>1</v>
      </c>
      <c r="CV285" s="84" t="b">
        <f t="shared" si="209"/>
        <v>1</v>
      </c>
      <c r="CW285" t="b">
        <f t="shared" si="210"/>
        <v>1</v>
      </c>
      <c r="CX285" t="b">
        <f t="shared" si="211"/>
        <v>1</v>
      </c>
      <c r="CY285" t="b">
        <f t="shared" si="212"/>
        <v>1</v>
      </c>
      <c r="CZ285" t="b">
        <f t="shared" si="213"/>
        <v>1</v>
      </c>
      <c r="DA285" s="84">
        <f t="shared" si="214"/>
        <v>0</v>
      </c>
      <c r="DB285" t="e">
        <f t="shared" si="215"/>
        <v>#N/A</v>
      </c>
    </row>
    <row r="286" spans="1:106" ht="13.5" thickBot="1">
      <c r="A286">
        <v>2329</v>
      </c>
      <c r="B286">
        <v>1</v>
      </c>
      <c r="C286" t="s">
        <v>2833</v>
      </c>
      <c r="D286" s="3" t="s">
        <v>12</v>
      </c>
      <c r="E286" s="3" t="s">
        <v>12</v>
      </c>
      <c r="F286">
        <v>108332.32799999999</v>
      </c>
      <c r="G286">
        <v>417620.375</v>
      </c>
      <c r="H286" s="35" t="str">
        <f t="shared" si="216"/>
        <v>ja</v>
      </c>
      <c r="I286" s="155" t="s">
        <v>2402</v>
      </c>
      <c r="J286" t="s">
        <v>456</v>
      </c>
      <c r="K286" s="97">
        <v>10000</v>
      </c>
      <c r="L286" s="28">
        <f t="shared" si="174"/>
        <v>0.24</v>
      </c>
      <c r="M286" s="28">
        <f t="shared" si="174"/>
        <v>0</v>
      </c>
      <c r="N286" s="56">
        <f t="shared" si="175"/>
        <v>0</v>
      </c>
      <c r="O286" s="33">
        <f t="shared" si="176"/>
        <v>66.776269512461695</v>
      </c>
      <c r="P286" s="37">
        <f t="shared" si="177"/>
        <v>118.97768248707905</v>
      </c>
      <c r="Q286" t="s">
        <v>12</v>
      </c>
      <c r="R286" t="s">
        <v>12</v>
      </c>
      <c r="S286">
        <v>2.5670000000000002</v>
      </c>
      <c r="T286">
        <v>2.7040000000000002</v>
      </c>
      <c r="U286">
        <v>2.83</v>
      </c>
      <c r="V286">
        <v>2.9780000000000002</v>
      </c>
      <c r="W286">
        <v>3.1709999999999998</v>
      </c>
      <c r="X286" t="s">
        <v>12</v>
      </c>
      <c r="Y286">
        <v>3.5990000000000002</v>
      </c>
      <c r="Z286" t="s">
        <v>12</v>
      </c>
      <c r="AA286" s="10">
        <f t="shared" si="178"/>
        <v>3.1709999999999998</v>
      </c>
      <c r="AB286" s="9">
        <f t="shared" si="179"/>
        <v>0.34099999999999975</v>
      </c>
      <c r="AC286" s="10">
        <f t="shared" si="180"/>
        <v>0.42800000000000038</v>
      </c>
      <c r="AD286" s="9"/>
      <c r="AE286" s="55"/>
      <c r="AF286" s="55"/>
      <c r="AG286" s="55"/>
      <c r="AH286" s="55"/>
      <c r="AI286" s="3"/>
      <c r="AJ286" s="3"/>
      <c r="AK286" s="3"/>
      <c r="AL286" s="3"/>
      <c r="AM286" s="15"/>
      <c r="AN286" s="10"/>
      <c r="AO286" s="9"/>
      <c r="AP286" s="10"/>
      <c r="AQ286" s="9"/>
      <c r="AR286" s="55"/>
      <c r="AS286" s="55"/>
      <c r="AT286" s="55"/>
      <c r="AU286" s="55"/>
      <c r="AV286" s="3"/>
      <c r="AW286" s="3"/>
      <c r="AX286" s="3"/>
      <c r="AY286" s="3"/>
      <c r="AZ286" s="15"/>
      <c r="BA286" s="10"/>
      <c r="BB286" s="9"/>
      <c r="BC286" s="10"/>
      <c r="BD286" s="9"/>
      <c r="BE286" s="3"/>
      <c r="BF286" s="15"/>
      <c r="BG286" s="15"/>
      <c r="BH286" s="9"/>
      <c r="BI286" s="10"/>
      <c r="BJ286" s="9"/>
      <c r="BK286" s="3"/>
      <c r="BL286" s="15"/>
      <c r="BM286" s="15"/>
      <c r="BN286" s="9"/>
      <c r="BO286" s="10"/>
      <c r="BP286">
        <f t="shared" si="181"/>
        <v>0</v>
      </c>
      <c r="BQ286" s="93">
        <f t="shared" si="182"/>
        <v>0</v>
      </c>
      <c r="BR286" s="93">
        <f t="shared" si="183"/>
        <v>0</v>
      </c>
      <c r="BS286" s="93" t="e">
        <f>VLOOKUP(C286,'Koppeling locatie - aslocatie'!$A$2:$C$8139,2,FALSE)</f>
        <v>#N/A</v>
      </c>
      <c r="BT286" s="93" t="e">
        <f>VLOOKUP($BS286,aslocaties_v01!$C$3:$AA$349,MATCH($K$3/10,aslocaties_v01!$C$2:$X$2),FALSE)</f>
        <v>#N/A</v>
      </c>
      <c r="BU286" s="93" t="e">
        <f>VLOOKUP(BS286,aslocaties_v01!$C$3:$AA$349,MATCH($K$3,aslocaties_v01!$C$2:$X$2),FALSE)</f>
        <v>#N/A</v>
      </c>
      <c r="BV286" s="93" t="e">
        <f>VLOOKUP(BS286,aslocaties_v01!$C$3:$AA$349,MATCH($K$3*10,aslocaties_v01!$C$2:$X$2),FALSE)</f>
        <v>#N/A</v>
      </c>
      <c r="BW286" s="93" t="e">
        <f t="shared" si="184"/>
        <v>#N/A</v>
      </c>
      <c r="BX286" s="93" t="e">
        <f t="shared" si="185"/>
        <v>#N/A</v>
      </c>
      <c r="BY286" s="94">
        <f t="shared" si="186"/>
        <v>999</v>
      </c>
      <c r="BZ286" s="94">
        <f t="shared" si="187"/>
        <v>999</v>
      </c>
      <c r="CA286" s="94" t="e">
        <f t="shared" si="188"/>
        <v>#N/A</v>
      </c>
      <c r="CB286" t="e">
        <f t="shared" si="189"/>
        <v>#N/A</v>
      </c>
      <c r="CC286" s="58" t="e">
        <f t="shared" si="190"/>
        <v>#N/A</v>
      </c>
      <c r="CD286" s="95" t="e">
        <f t="shared" si="191"/>
        <v>#N/A</v>
      </c>
      <c r="CE286" s="96" t="b">
        <f t="shared" si="192"/>
        <v>1</v>
      </c>
      <c r="CF286" t="e">
        <f t="shared" si="193"/>
        <v>#DIV/0!</v>
      </c>
      <c r="CG286" t="e">
        <f t="shared" si="194"/>
        <v>#DIV/0!</v>
      </c>
      <c r="CH286" s="84" t="b">
        <f t="shared" si="195"/>
        <v>0</v>
      </c>
      <c r="CI286" t="str">
        <f t="shared" si="196"/>
        <v/>
      </c>
      <c r="CJ286" t="e">
        <f t="shared" si="197"/>
        <v>#DIV/0!</v>
      </c>
      <c r="CK286" t="b">
        <f t="shared" si="198"/>
        <v>1</v>
      </c>
      <c r="CL286" s="84" t="e">
        <f t="shared" si="199"/>
        <v>#DIV/0!</v>
      </c>
      <c r="CM286" t="e">
        <f t="shared" si="200"/>
        <v>#DIV/0!</v>
      </c>
      <c r="CN286" t="e">
        <f t="shared" si="201"/>
        <v>#DIV/0!</v>
      </c>
      <c r="CO286" s="84">
        <f t="shared" si="202"/>
        <v>-1</v>
      </c>
      <c r="CP286" t="b">
        <f t="shared" si="203"/>
        <v>1</v>
      </c>
      <c r="CQ286" s="96" t="b">
        <f t="shared" si="204"/>
        <v>1</v>
      </c>
      <c r="CR286" t="b">
        <f t="shared" si="205"/>
        <v>1</v>
      </c>
      <c r="CS286" t="b">
        <f t="shared" si="206"/>
        <v>1</v>
      </c>
      <c r="CT286" t="b">
        <f t="shared" si="207"/>
        <v>1</v>
      </c>
      <c r="CU286" t="b">
        <f t="shared" si="208"/>
        <v>1</v>
      </c>
      <c r="CV286" s="84" t="b">
        <f t="shared" si="209"/>
        <v>1</v>
      </c>
      <c r="CW286" t="b">
        <f t="shared" si="210"/>
        <v>1</v>
      </c>
      <c r="CX286" t="b">
        <f t="shared" si="211"/>
        <v>1</v>
      </c>
      <c r="CY286" t="b">
        <f t="shared" si="212"/>
        <v>1</v>
      </c>
      <c r="CZ286" t="b">
        <f t="shared" si="213"/>
        <v>1</v>
      </c>
      <c r="DA286" s="84">
        <f t="shared" si="214"/>
        <v>0</v>
      </c>
      <c r="DB286" t="e">
        <f t="shared" si="215"/>
        <v>#N/A</v>
      </c>
    </row>
    <row r="287" spans="1:106" ht="13.5" thickBot="1">
      <c r="A287">
        <v>2330</v>
      </c>
      <c r="B287">
        <v>1</v>
      </c>
      <c r="C287" t="s">
        <v>2834</v>
      </c>
      <c r="D287" s="3" t="s">
        <v>12</v>
      </c>
      <c r="E287" s="3" t="s">
        <v>12</v>
      </c>
      <c r="F287">
        <v>108411.359</v>
      </c>
      <c r="G287">
        <v>417709.31199999998</v>
      </c>
      <c r="H287" s="35" t="str">
        <f t="shared" si="216"/>
        <v>ja</v>
      </c>
      <c r="I287" s="155" t="s">
        <v>2402</v>
      </c>
      <c r="J287" t="s">
        <v>456</v>
      </c>
      <c r="K287" s="97">
        <v>10000</v>
      </c>
      <c r="L287" s="28">
        <f t="shared" si="174"/>
        <v>0.24</v>
      </c>
      <c r="M287" s="28">
        <f t="shared" si="174"/>
        <v>0</v>
      </c>
      <c r="N287" s="56">
        <f t="shared" si="175"/>
        <v>0</v>
      </c>
      <c r="O287" s="33">
        <f t="shared" si="176"/>
        <v>118.97768248707905</v>
      </c>
      <c r="P287" s="37">
        <f t="shared" si="177"/>
        <v>107.62087509401093</v>
      </c>
      <c r="Q287" t="s">
        <v>12</v>
      </c>
      <c r="R287" t="s">
        <v>12</v>
      </c>
      <c r="S287">
        <v>2.5680000000000001</v>
      </c>
      <c r="T287">
        <v>2.7040000000000002</v>
      </c>
      <c r="U287">
        <v>2.83</v>
      </c>
      <c r="V287">
        <v>2.9790000000000001</v>
      </c>
      <c r="W287">
        <v>3.1720000000000002</v>
      </c>
      <c r="X287" t="s">
        <v>12</v>
      </c>
      <c r="Y287">
        <v>3.6</v>
      </c>
      <c r="Z287" t="s">
        <v>12</v>
      </c>
      <c r="AA287" s="10">
        <f t="shared" si="178"/>
        <v>3.1720000000000002</v>
      </c>
      <c r="AB287" s="9">
        <f t="shared" si="179"/>
        <v>0.34200000000000008</v>
      </c>
      <c r="AC287" s="10">
        <f t="shared" si="180"/>
        <v>0.42799999999999994</v>
      </c>
      <c r="AD287" s="9"/>
      <c r="AE287" s="55"/>
      <c r="AF287" s="55"/>
      <c r="AG287" s="55"/>
      <c r="AH287" s="55"/>
      <c r="AI287" s="3"/>
      <c r="AJ287" s="3"/>
      <c r="AK287" s="3"/>
      <c r="AL287" s="3"/>
      <c r="AM287" s="15"/>
      <c r="AN287" s="10"/>
      <c r="AO287" s="9"/>
      <c r="AP287" s="10"/>
      <c r="AQ287" s="9"/>
      <c r="AR287" s="55"/>
      <c r="AS287" s="55"/>
      <c r="AT287" s="55"/>
      <c r="AU287" s="55"/>
      <c r="AV287" s="3"/>
      <c r="AW287" s="3"/>
      <c r="AX287" s="3"/>
      <c r="AY287" s="3"/>
      <c r="AZ287" s="15"/>
      <c r="BA287" s="10"/>
      <c r="BB287" s="9"/>
      <c r="BC287" s="10"/>
      <c r="BD287" s="9"/>
      <c r="BE287" s="3"/>
      <c r="BF287" s="15"/>
      <c r="BG287" s="15"/>
      <c r="BH287" s="9"/>
      <c r="BI287" s="10"/>
      <c r="BJ287" s="9"/>
      <c r="BK287" s="3"/>
      <c r="BL287" s="15"/>
      <c r="BM287" s="15"/>
      <c r="BN287" s="9"/>
      <c r="BO287" s="10"/>
      <c r="BP287">
        <f t="shared" si="181"/>
        <v>0</v>
      </c>
      <c r="BQ287" s="93">
        <f t="shared" si="182"/>
        <v>0</v>
      </c>
      <c r="BR287" s="93">
        <f t="shared" si="183"/>
        <v>0</v>
      </c>
      <c r="BS287" s="93" t="e">
        <f>VLOOKUP(C287,'Koppeling locatie - aslocatie'!$A$2:$C$8139,2,FALSE)</f>
        <v>#N/A</v>
      </c>
      <c r="BT287" s="93" t="e">
        <f>VLOOKUP($BS287,aslocaties_v01!$C$3:$AA$349,MATCH($K$3/10,aslocaties_v01!$C$2:$X$2),FALSE)</f>
        <v>#N/A</v>
      </c>
      <c r="BU287" s="93" t="e">
        <f>VLOOKUP(BS287,aslocaties_v01!$C$3:$AA$349,MATCH($K$3,aslocaties_v01!$C$2:$X$2),FALSE)</f>
        <v>#N/A</v>
      </c>
      <c r="BV287" s="93" t="e">
        <f>VLOOKUP(BS287,aslocaties_v01!$C$3:$AA$349,MATCH($K$3*10,aslocaties_v01!$C$2:$X$2),FALSE)</f>
        <v>#N/A</v>
      </c>
      <c r="BW287" s="93" t="e">
        <f t="shared" si="184"/>
        <v>#N/A</v>
      </c>
      <c r="BX287" s="93" t="e">
        <f t="shared" si="185"/>
        <v>#N/A</v>
      </c>
      <c r="BY287" s="94">
        <f t="shared" si="186"/>
        <v>999</v>
      </c>
      <c r="BZ287" s="94">
        <f t="shared" si="187"/>
        <v>999</v>
      </c>
      <c r="CA287" s="94" t="e">
        <f t="shared" si="188"/>
        <v>#N/A</v>
      </c>
      <c r="CB287" t="e">
        <f t="shared" si="189"/>
        <v>#N/A</v>
      </c>
      <c r="CC287" s="58" t="e">
        <f t="shared" si="190"/>
        <v>#N/A</v>
      </c>
      <c r="CD287" s="95" t="e">
        <f t="shared" si="191"/>
        <v>#N/A</v>
      </c>
      <c r="CE287" s="96" t="b">
        <f t="shared" si="192"/>
        <v>1</v>
      </c>
      <c r="CF287" t="e">
        <f t="shared" si="193"/>
        <v>#DIV/0!</v>
      </c>
      <c r="CG287" t="e">
        <f t="shared" si="194"/>
        <v>#DIV/0!</v>
      </c>
      <c r="CH287" s="84" t="b">
        <f t="shared" si="195"/>
        <v>0</v>
      </c>
      <c r="CI287" t="str">
        <f t="shared" si="196"/>
        <v/>
      </c>
      <c r="CJ287" t="e">
        <f t="shared" si="197"/>
        <v>#DIV/0!</v>
      </c>
      <c r="CK287" t="b">
        <f t="shared" si="198"/>
        <v>1</v>
      </c>
      <c r="CL287" s="84" t="e">
        <f t="shared" si="199"/>
        <v>#DIV/0!</v>
      </c>
      <c r="CM287" t="e">
        <f t="shared" si="200"/>
        <v>#DIV/0!</v>
      </c>
      <c r="CN287" t="e">
        <f t="shared" si="201"/>
        <v>#DIV/0!</v>
      </c>
      <c r="CO287" s="84">
        <f t="shared" si="202"/>
        <v>-1</v>
      </c>
      <c r="CP287" t="b">
        <f t="shared" si="203"/>
        <v>1</v>
      </c>
      <c r="CQ287" s="96" t="b">
        <f t="shared" si="204"/>
        <v>1</v>
      </c>
      <c r="CR287" t="b">
        <f t="shared" si="205"/>
        <v>1</v>
      </c>
      <c r="CS287" t="b">
        <f t="shared" si="206"/>
        <v>1</v>
      </c>
      <c r="CT287" t="b">
        <f t="shared" si="207"/>
        <v>1</v>
      </c>
      <c r="CU287" t="b">
        <f t="shared" si="208"/>
        <v>1</v>
      </c>
      <c r="CV287" s="84" t="b">
        <f t="shared" si="209"/>
        <v>1</v>
      </c>
      <c r="CW287" t="b">
        <f t="shared" si="210"/>
        <v>1</v>
      </c>
      <c r="CX287" t="b">
        <f t="shared" si="211"/>
        <v>1</v>
      </c>
      <c r="CY287" t="b">
        <f t="shared" si="212"/>
        <v>1</v>
      </c>
      <c r="CZ287" t="b">
        <f t="shared" si="213"/>
        <v>1</v>
      </c>
      <c r="DA287" s="84">
        <f t="shared" si="214"/>
        <v>0</v>
      </c>
      <c r="DB287" t="e">
        <f t="shared" si="215"/>
        <v>#N/A</v>
      </c>
    </row>
    <row r="288" spans="1:106" ht="13.5" thickBot="1">
      <c r="A288">
        <v>2331</v>
      </c>
      <c r="B288">
        <v>1</v>
      </c>
      <c r="C288" t="s">
        <v>2835</v>
      </c>
      <c r="D288" s="3" t="s">
        <v>12</v>
      </c>
      <c r="E288" s="3" t="s">
        <v>12</v>
      </c>
      <c r="F288">
        <v>108518.875</v>
      </c>
      <c r="G288">
        <v>417704.56199999998</v>
      </c>
      <c r="H288" s="35" t="str">
        <f t="shared" si="216"/>
        <v>ja</v>
      </c>
      <c r="I288" s="155" t="s">
        <v>2402</v>
      </c>
      <c r="J288" t="s">
        <v>456</v>
      </c>
      <c r="K288" s="97">
        <v>10000</v>
      </c>
      <c r="L288" s="28">
        <f t="shared" si="174"/>
        <v>0.24</v>
      </c>
      <c r="M288" s="28">
        <f t="shared" si="174"/>
        <v>0</v>
      </c>
      <c r="N288" s="56">
        <f t="shared" si="175"/>
        <v>0</v>
      </c>
      <c r="O288" s="33">
        <f t="shared" si="176"/>
        <v>107.62087509401093</v>
      </c>
      <c r="P288" s="37">
        <f t="shared" si="177"/>
        <v>56.122415530688066</v>
      </c>
      <c r="Q288" t="s">
        <v>12</v>
      </c>
      <c r="R288" t="s">
        <v>12</v>
      </c>
      <c r="S288">
        <v>2.5680000000000001</v>
      </c>
      <c r="T288">
        <v>2.7040000000000002</v>
      </c>
      <c r="U288">
        <v>2.831</v>
      </c>
      <c r="V288">
        <v>2.98</v>
      </c>
      <c r="W288">
        <v>3.1720000000000002</v>
      </c>
      <c r="X288" t="s">
        <v>12</v>
      </c>
      <c r="Y288">
        <v>3.601</v>
      </c>
      <c r="Z288" t="s">
        <v>12</v>
      </c>
      <c r="AA288" s="10">
        <f t="shared" si="178"/>
        <v>3.1720000000000002</v>
      </c>
      <c r="AB288" s="9">
        <f t="shared" si="179"/>
        <v>0.34100000000000019</v>
      </c>
      <c r="AC288" s="10">
        <f t="shared" si="180"/>
        <v>0.42899999999999983</v>
      </c>
      <c r="AD288" s="9"/>
      <c r="AE288" s="55"/>
      <c r="AF288" s="55"/>
      <c r="AG288" s="55"/>
      <c r="AH288" s="55"/>
      <c r="AI288" s="3"/>
      <c r="AJ288" s="3"/>
      <c r="AK288" s="3"/>
      <c r="AL288" s="3"/>
      <c r="AM288" s="15"/>
      <c r="AN288" s="10"/>
      <c r="AO288" s="9"/>
      <c r="AP288" s="10"/>
      <c r="AQ288" s="9"/>
      <c r="AR288" s="55"/>
      <c r="AS288" s="55"/>
      <c r="AT288" s="55"/>
      <c r="AU288" s="55"/>
      <c r="AV288" s="3"/>
      <c r="AW288" s="3"/>
      <c r="AX288" s="3"/>
      <c r="AY288" s="3"/>
      <c r="AZ288" s="15"/>
      <c r="BA288" s="10"/>
      <c r="BB288" s="9"/>
      <c r="BC288" s="10"/>
      <c r="BD288" s="9"/>
      <c r="BE288" s="3"/>
      <c r="BF288" s="15"/>
      <c r="BG288" s="15"/>
      <c r="BH288" s="9"/>
      <c r="BI288" s="10"/>
      <c r="BJ288" s="9"/>
      <c r="BK288" s="3"/>
      <c r="BL288" s="15"/>
      <c r="BM288" s="15"/>
      <c r="BN288" s="9"/>
      <c r="BO288" s="10"/>
      <c r="BP288">
        <f t="shared" si="181"/>
        <v>0</v>
      </c>
      <c r="BQ288" s="93">
        <f t="shared" si="182"/>
        <v>0</v>
      </c>
      <c r="BR288" s="93">
        <f t="shared" si="183"/>
        <v>0</v>
      </c>
      <c r="BS288" s="93" t="e">
        <f>VLOOKUP(C288,'Koppeling locatie - aslocatie'!$A$2:$C$8139,2,FALSE)</f>
        <v>#N/A</v>
      </c>
      <c r="BT288" s="93" t="e">
        <f>VLOOKUP($BS288,aslocaties_v01!$C$3:$AA$349,MATCH($K$3/10,aslocaties_v01!$C$2:$X$2),FALSE)</f>
        <v>#N/A</v>
      </c>
      <c r="BU288" s="93" t="e">
        <f>VLOOKUP(BS288,aslocaties_v01!$C$3:$AA$349,MATCH($K$3,aslocaties_v01!$C$2:$X$2),FALSE)</f>
        <v>#N/A</v>
      </c>
      <c r="BV288" s="93" t="e">
        <f>VLOOKUP(BS288,aslocaties_v01!$C$3:$AA$349,MATCH($K$3*10,aslocaties_v01!$C$2:$X$2),FALSE)</f>
        <v>#N/A</v>
      </c>
      <c r="BW288" s="93" t="e">
        <f t="shared" si="184"/>
        <v>#N/A</v>
      </c>
      <c r="BX288" s="93" t="e">
        <f t="shared" si="185"/>
        <v>#N/A</v>
      </c>
      <c r="BY288" s="94">
        <f t="shared" si="186"/>
        <v>999</v>
      </c>
      <c r="BZ288" s="94">
        <f t="shared" si="187"/>
        <v>999</v>
      </c>
      <c r="CA288" s="94" t="e">
        <f t="shared" si="188"/>
        <v>#N/A</v>
      </c>
      <c r="CB288" t="e">
        <f t="shared" si="189"/>
        <v>#N/A</v>
      </c>
      <c r="CC288" s="58" t="e">
        <f t="shared" si="190"/>
        <v>#N/A</v>
      </c>
      <c r="CD288" s="95" t="e">
        <f t="shared" si="191"/>
        <v>#N/A</v>
      </c>
      <c r="CE288" s="96" t="b">
        <f t="shared" si="192"/>
        <v>1</v>
      </c>
      <c r="CF288" t="e">
        <f t="shared" si="193"/>
        <v>#DIV/0!</v>
      </c>
      <c r="CG288" t="e">
        <f t="shared" si="194"/>
        <v>#DIV/0!</v>
      </c>
      <c r="CH288" s="84" t="b">
        <f t="shared" si="195"/>
        <v>0</v>
      </c>
      <c r="CI288" t="str">
        <f t="shared" si="196"/>
        <v/>
      </c>
      <c r="CJ288" t="e">
        <f t="shared" si="197"/>
        <v>#DIV/0!</v>
      </c>
      <c r="CK288" t="b">
        <f t="shared" si="198"/>
        <v>1</v>
      </c>
      <c r="CL288" s="84" t="e">
        <f t="shared" si="199"/>
        <v>#DIV/0!</v>
      </c>
      <c r="CM288" t="e">
        <f t="shared" si="200"/>
        <v>#DIV/0!</v>
      </c>
      <c r="CN288" t="e">
        <f t="shared" si="201"/>
        <v>#DIV/0!</v>
      </c>
      <c r="CO288" s="84">
        <f t="shared" si="202"/>
        <v>-1</v>
      </c>
      <c r="CP288" t="b">
        <f t="shared" si="203"/>
        <v>1</v>
      </c>
      <c r="CQ288" s="96" t="b">
        <f t="shared" si="204"/>
        <v>1</v>
      </c>
      <c r="CR288" t="b">
        <f t="shared" si="205"/>
        <v>1</v>
      </c>
      <c r="CS288" t="b">
        <f t="shared" si="206"/>
        <v>1</v>
      </c>
      <c r="CT288" t="b">
        <f t="shared" si="207"/>
        <v>1</v>
      </c>
      <c r="CU288" t="b">
        <f t="shared" si="208"/>
        <v>1</v>
      </c>
      <c r="CV288" s="84" t="b">
        <f t="shared" si="209"/>
        <v>1</v>
      </c>
      <c r="CW288" t="b">
        <f t="shared" si="210"/>
        <v>1</v>
      </c>
      <c r="CX288" t="b">
        <f t="shared" si="211"/>
        <v>1</v>
      </c>
      <c r="CY288" t="b">
        <f t="shared" si="212"/>
        <v>1</v>
      </c>
      <c r="CZ288" t="b">
        <f t="shared" si="213"/>
        <v>1</v>
      </c>
      <c r="DA288" s="84">
        <f t="shared" si="214"/>
        <v>0</v>
      </c>
      <c r="DB288" t="e">
        <f t="shared" si="215"/>
        <v>#N/A</v>
      </c>
    </row>
    <row r="289" spans="1:106" ht="13.5" thickBot="1">
      <c r="A289">
        <v>2332</v>
      </c>
      <c r="B289">
        <v>1</v>
      </c>
      <c r="C289" t="s">
        <v>2836</v>
      </c>
      <c r="D289" s="3" t="s">
        <v>12</v>
      </c>
      <c r="E289" s="3" t="s">
        <v>12</v>
      </c>
      <c r="F289">
        <v>108574.93</v>
      </c>
      <c r="G289">
        <v>417701.81199999998</v>
      </c>
      <c r="H289" s="35" t="str">
        <f t="shared" si="216"/>
        <v>ja</v>
      </c>
      <c r="I289" s="155" t="s">
        <v>2402</v>
      </c>
      <c r="J289" t="s">
        <v>456</v>
      </c>
      <c r="K289" s="97">
        <v>10000</v>
      </c>
      <c r="L289" s="28">
        <f t="shared" si="174"/>
        <v>0.24</v>
      </c>
      <c r="M289" s="28">
        <f t="shared" si="174"/>
        <v>0</v>
      </c>
      <c r="N289" s="56">
        <f t="shared" si="175"/>
        <v>0</v>
      </c>
      <c r="O289" s="33">
        <f t="shared" si="176"/>
        <v>56.122415530688066</v>
      </c>
      <c r="P289" s="37">
        <f t="shared" si="177"/>
        <v>126.90517942543494</v>
      </c>
      <c r="Q289" t="s">
        <v>12</v>
      </c>
      <c r="R289" t="s">
        <v>12</v>
      </c>
      <c r="S289">
        <v>2.57</v>
      </c>
      <c r="T289">
        <v>2.706</v>
      </c>
      <c r="U289">
        <v>2.8340000000000001</v>
      </c>
      <c r="V289">
        <v>2.9830000000000001</v>
      </c>
      <c r="W289">
        <v>3.1749999999999998</v>
      </c>
      <c r="X289" t="s">
        <v>12</v>
      </c>
      <c r="Y289">
        <v>3.6030000000000002</v>
      </c>
      <c r="Z289" t="s">
        <v>12</v>
      </c>
      <c r="AA289" s="10">
        <f t="shared" si="178"/>
        <v>3.1749999999999998</v>
      </c>
      <c r="AB289" s="9">
        <f t="shared" si="179"/>
        <v>0.34099999999999975</v>
      </c>
      <c r="AC289" s="10">
        <f t="shared" si="180"/>
        <v>0.42800000000000038</v>
      </c>
      <c r="AD289" s="9"/>
      <c r="AE289" s="55"/>
      <c r="AF289" s="55"/>
      <c r="AG289" s="55"/>
      <c r="AH289" s="55"/>
      <c r="AI289" s="3"/>
      <c r="AJ289" s="3"/>
      <c r="AK289" s="3"/>
      <c r="AL289" s="3"/>
      <c r="AM289" s="15"/>
      <c r="AN289" s="10"/>
      <c r="AO289" s="9"/>
      <c r="AP289" s="10"/>
      <c r="AQ289" s="9"/>
      <c r="AR289" s="55"/>
      <c r="AS289" s="55"/>
      <c r="AT289" s="55"/>
      <c r="AU289" s="55"/>
      <c r="AV289" s="3"/>
      <c r="AW289" s="3"/>
      <c r="AX289" s="3"/>
      <c r="AY289" s="3"/>
      <c r="AZ289" s="15"/>
      <c r="BA289" s="10"/>
      <c r="BB289" s="9"/>
      <c r="BC289" s="10"/>
      <c r="BD289" s="9"/>
      <c r="BE289" s="3"/>
      <c r="BF289" s="15"/>
      <c r="BG289" s="15"/>
      <c r="BH289" s="9"/>
      <c r="BI289" s="10"/>
      <c r="BJ289" s="9"/>
      <c r="BK289" s="3"/>
      <c r="BL289" s="15"/>
      <c r="BM289" s="15"/>
      <c r="BN289" s="9"/>
      <c r="BO289" s="10"/>
      <c r="BP289">
        <f t="shared" si="181"/>
        <v>0</v>
      </c>
      <c r="BQ289" s="93">
        <f t="shared" si="182"/>
        <v>0</v>
      </c>
      <c r="BR289" s="93">
        <f t="shared" si="183"/>
        <v>0</v>
      </c>
      <c r="BS289" s="93" t="e">
        <f>VLOOKUP(C289,'Koppeling locatie - aslocatie'!$A$2:$C$8139,2,FALSE)</f>
        <v>#N/A</v>
      </c>
      <c r="BT289" s="93" t="e">
        <f>VLOOKUP($BS289,aslocaties_v01!$C$3:$AA$349,MATCH($K$3/10,aslocaties_v01!$C$2:$X$2),FALSE)</f>
        <v>#N/A</v>
      </c>
      <c r="BU289" s="93" t="e">
        <f>VLOOKUP(BS289,aslocaties_v01!$C$3:$AA$349,MATCH($K$3,aslocaties_v01!$C$2:$X$2),FALSE)</f>
        <v>#N/A</v>
      </c>
      <c r="BV289" s="93" t="e">
        <f>VLOOKUP(BS289,aslocaties_v01!$C$3:$AA$349,MATCH($K$3*10,aslocaties_v01!$C$2:$X$2),FALSE)</f>
        <v>#N/A</v>
      </c>
      <c r="BW289" s="93" t="e">
        <f t="shared" si="184"/>
        <v>#N/A</v>
      </c>
      <c r="BX289" s="93" t="e">
        <f t="shared" si="185"/>
        <v>#N/A</v>
      </c>
      <c r="BY289" s="94">
        <f t="shared" si="186"/>
        <v>999</v>
      </c>
      <c r="BZ289" s="94">
        <f t="shared" si="187"/>
        <v>999</v>
      </c>
      <c r="CA289" s="94" t="e">
        <f t="shared" si="188"/>
        <v>#N/A</v>
      </c>
      <c r="CB289" t="e">
        <f t="shared" si="189"/>
        <v>#N/A</v>
      </c>
      <c r="CC289" s="58" t="e">
        <f t="shared" si="190"/>
        <v>#N/A</v>
      </c>
      <c r="CD289" s="95" t="e">
        <f t="shared" si="191"/>
        <v>#N/A</v>
      </c>
      <c r="CE289" s="96" t="b">
        <f t="shared" si="192"/>
        <v>1</v>
      </c>
      <c r="CF289" t="e">
        <f t="shared" si="193"/>
        <v>#DIV/0!</v>
      </c>
      <c r="CG289" t="e">
        <f t="shared" si="194"/>
        <v>#DIV/0!</v>
      </c>
      <c r="CH289" s="84" t="b">
        <f t="shared" si="195"/>
        <v>0</v>
      </c>
      <c r="CI289" t="str">
        <f t="shared" si="196"/>
        <v/>
      </c>
      <c r="CJ289" t="e">
        <f t="shared" si="197"/>
        <v>#DIV/0!</v>
      </c>
      <c r="CK289" t="b">
        <f t="shared" si="198"/>
        <v>1</v>
      </c>
      <c r="CL289" s="84" t="e">
        <f t="shared" si="199"/>
        <v>#DIV/0!</v>
      </c>
      <c r="CM289" t="e">
        <f t="shared" si="200"/>
        <v>#DIV/0!</v>
      </c>
      <c r="CN289" t="e">
        <f t="shared" si="201"/>
        <v>#DIV/0!</v>
      </c>
      <c r="CO289" s="84">
        <f t="shared" si="202"/>
        <v>-1</v>
      </c>
      <c r="CP289" t="b">
        <f t="shared" si="203"/>
        <v>1</v>
      </c>
      <c r="CQ289" s="96" t="b">
        <f t="shared" si="204"/>
        <v>1</v>
      </c>
      <c r="CR289" t="b">
        <f t="shared" si="205"/>
        <v>1</v>
      </c>
      <c r="CS289" t="b">
        <f t="shared" si="206"/>
        <v>1</v>
      </c>
      <c r="CT289" t="b">
        <f t="shared" si="207"/>
        <v>1</v>
      </c>
      <c r="CU289" t="b">
        <f t="shared" si="208"/>
        <v>1</v>
      </c>
      <c r="CV289" s="84" t="b">
        <f t="shared" si="209"/>
        <v>1</v>
      </c>
      <c r="CW289" t="b">
        <f t="shared" si="210"/>
        <v>1</v>
      </c>
      <c r="CX289" t="b">
        <f t="shared" si="211"/>
        <v>1</v>
      </c>
      <c r="CY289" t="b">
        <f t="shared" si="212"/>
        <v>1</v>
      </c>
      <c r="CZ289" t="b">
        <f t="shared" si="213"/>
        <v>1</v>
      </c>
      <c r="DA289" s="84">
        <f t="shared" si="214"/>
        <v>0</v>
      </c>
      <c r="DB289" t="e">
        <f t="shared" si="215"/>
        <v>#N/A</v>
      </c>
    </row>
    <row r="290" spans="1:106" ht="13.5" thickBot="1">
      <c r="A290">
        <v>2333</v>
      </c>
      <c r="B290">
        <v>1</v>
      </c>
      <c r="C290" t="s">
        <v>2837</v>
      </c>
      <c r="D290" s="3" t="s">
        <v>12</v>
      </c>
      <c r="E290" s="3" t="s">
        <v>12</v>
      </c>
      <c r="F290">
        <v>108665.609</v>
      </c>
      <c r="G290">
        <v>417790.59399999998</v>
      </c>
      <c r="H290" s="35" t="str">
        <f t="shared" si="216"/>
        <v>ja</v>
      </c>
      <c r="I290" s="155" t="s">
        <v>2402</v>
      </c>
      <c r="J290" t="s">
        <v>456</v>
      </c>
      <c r="K290" s="97">
        <v>10000</v>
      </c>
      <c r="L290" s="28">
        <f t="shared" si="174"/>
        <v>0.24</v>
      </c>
      <c r="M290" s="28">
        <f t="shared" si="174"/>
        <v>0</v>
      </c>
      <c r="N290" s="56">
        <f t="shared" si="175"/>
        <v>0</v>
      </c>
      <c r="O290" s="33">
        <f t="shared" si="176"/>
        <v>126.90517942543494</v>
      </c>
      <c r="P290" s="37">
        <f t="shared" si="177"/>
        <v>75.135280428067233</v>
      </c>
      <c r="Q290" t="s">
        <v>12</v>
      </c>
      <c r="R290" t="s">
        <v>12</v>
      </c>
      <c r="S290">
        <v>2.5750000000000002</v>
      </c>
      <c r="T290">
        <v>2.7109999999999999</v>
      </c>
      <c r="U290">
        <v>2.8410000000000002</v>
      </c>
      <c r="V290">
        <v>2.99</v>
      </c>
      <c r="W290">
        <v>3.1819999999999999</v>
      </c>
      <c r="X290" t="s">
        <v>12</v>
      </c>
      <c r="Y290">
        <v>3.6080000000000001</v>
      </c>
      <c r="Z290" t="s">
        <v>12</v>
      </c>
      <c r="AA290" s="10">
        <f t="shared" si="178"/>
        <v>3.1819999999999999</v>
      </c>
      <c r="AB290" s="9">
        <f t="shared" si="179"/>
        <v>0.34099999999999975</v>
      </c>
      <c r="AC290" s="10">
        <f t="shared" si="180"/>
        <v>0.42600000000000016</v>
      </c>
      <c r="AD290" s="9"/>
      <c r="AE290" s="55"/>
      <c r="AF290" s="55"/>
      <c r="AG290" s="55"/>
      <c r="AH290" s="55"/>
      <c r="AI290" s="3"/>
      <c r="AJ290" s="3"/>
      <c r="AK290" s="3"/>
      <c r="AL290" s="3"/>
      <c r="AM290" s="15"/>
      <c r="AN290" s="10"/>
      <c r="AO290" s="9"/>
      <c r="AP290" s="10"/>
      <c r="AQ290" s="9"/>
      <c r="AR290" s="55"/>
      <c r="AS290" s="55"/>
      <c r="AT290" s="55"/>
      <c r="AU290" s="55"/>
      <c r="AV290" s="3"/>
      <c r="AW290" s="3"/>
      <c r="AX290" s="3"/>
      <c r="AY290" s="3"/>
      <c r="AZ290" s="15"/>
      <c r="BA290" s="10"/>
      <c r="BB290" s="9"/>
      <c r="BC290" s="10"/>
      <c r="BD290" s="9"/>
      <c r="BE290" s="3"/>
      <c r="BF290" s="15"/>
      <c r="BG290" s="15"/>
      <c r="BH290" s="9"/>
      <c r="BI290" s="10"/>
      <c r="BJ290" s="9"/>
      <c r="BK290" s="3"/>
      <c r="BL290" s="15"/>
      <c r="BM290" s="15"/>
      <c r="BN290" s="9"/>
      <c r="BO290" s="10"/>
      <c r="BP290">
        <f t="shared" si="181"/>
        <v>0</v>
      </c>
      <c r="BQ290" s="93">
        <f t="shared" si="182"/>
        <v>0</v>
      </c>
      <c r="BR290" s="93">
        <f t="shared" si="183"/>
        <v>0</v>
      </c>
      <c r="BS290" s="93" t="e">
        <f>VLOOKUP(C290,'Koppeling locatie - aslocatie'!$A$2:$C$8139,2,FALSE)</f>
        <v>#N/A</v>
      </c>
      <c r="BT290" s="93" t="e">
        <f>VLOOKUP($BS290,aslocaties_v01!$C$3:$AA$349,MATCH($K$3/10,aslocaties_v01!$C$2:$X$2),FALSE)</f>
        <v>#N/A</v>
      </c>
      <c r="BU290" s="93" t="e">
        <f>VLOOKUP(BS290,aslocaties_v01!$C$3:$AA$349,MATCH($K$3,aslocaties_v01!$C$2:$X$2),FALSE)</f>
        <v>#N/A</v>
      </c>
      <c r="BV290" s="93" t="e">
        <f>VLOOKUP(BS290,aslocaties_v01!$C$3:$AA$349,MATCH($K$3*10,aslocaties_v01!$C$2:$X$2),FALSE)</f>
        <v>#N/A</v>
      </c>
      <c r="BW290" s="93" t="e">
        <f t="shared" si="184"/>
        <v>#N/A</v>
      </c>
      <c r="BX290" s="93" t="e">
        <f t="shared" si="185"/>
        <v>#N/A</v>
      </c>
      <c r="BY290" s="94">
        <f t="shared" si="186"/>
        <v>999</v>
      </c>
      <c r="BZ290" s="94">
        <f t="shared" si="187"/>
        <v>999</v>
      </c>
      <c r="CA290" s="94" t="e">
        <f t="shared" si="188"/>
        <v>#N/A</v>
      </c>
      <c r="CB290" t="e">
        <f t="shared" si="189"/>
        <v>#N/A</v>
      </c>
      <c r="CC290" s="58" t="e">
        <f t="shared" si="190"/>
        <v>#N/A</v>
      </c>
      <c r="CD290" s="95" t="e">
        <f t="shared" si="191"/>
        <v>#N/A</v>
      </c>
      <c r="CE290" s="96" t="b">
        <f t="shared" si="192"/>
        <v>1</v>
      </c>
      <c r="CF290" t="e">
        <f t="shared" si="193"/>
        <v>#DIV/0!</v>
      </c>
      <c r="CG290" t="e">
        <f t="shared" si="194"/>
        <v>#DIV/0!</v>
      </c>
      <c r="CH290" s="84" t="b">
        <f t="shared" si="195"/>
        <v>0</v>
      </c>
      <c r="CI290" t="str">
        <f t="shared" si="196"/>
        <v/>
      </c>
      <c r="CJ290" t="e">
        <f t="shared" si="197"/>
        <v>#DIV/0!</v>
      </c>
      <c r="CK290" t="b">
        <f t="shared" si="198"/>
        <v>1</v>
      </c>
      <c r="CL290" s="84" t="e">
        <f t="shared" si="199"/>
        <v>#DIV/0!</v>
      </c>
      <c r="CM290" t="e">
        <f t="shared" si="200"/>
        <v>#DIV/0!</v>
      </c>
      <c r="CN290" t="e">
        <f t="shared" si="201"/>
        <v>#DIV/0!</v>
      </c>
      <c r="CO290" s="84">
        <f t="shared" si="202"/>
        <v>-1</v>
      </c>
      <c r="CP290" t="b">
        <f t="shared" si="203"/>
        <v>1</v>
      </c>
      <c r="CQ290" s="96" t="b">
        <f t="shared" si="204"/>
        <v>1</v>
      </c>
      <c r="CR290" t="b">
        <f t="shared" si="205"/>
        <v>1</v>
      </c>
      <c r="CS290" t="b">
        <f t="shared" si="206"/>
        <v>1</v>
      </c>
      <c r="CT290" t="b">
        <f t="shared" si="207"/>
        <v>1</v>
      </c>
      <c r="CU290" t="b">
        <f t="shared" si="208"/>
        <v>1</v>
      </c>
      <c r="CV290" s="84" t="b">
        <f t="shared" si="209"/>
        <v>1</v>
      </c>
      <c r="CW290" t="b">
        <f t="shared" si="210"/>
        <v>1</v>
      </c>
      <c r="CX290" t="b">
        <f t="shared" si="211"/>
        <v>1</v>
      </c>
      <c r="CY290" t="b">
        <f t="shared" si="212"/>
        <v>1</v>
      </c>
      <c r="CZ290" t="b">
        <f t="shared" si="213"/>
        <v>1</v>
      </c>
      <c r="DA290" s="84">
        <f t="shared" si="214"/>
        <v>0</v>
      </c>
      <c r="DB290" t="e">
        <f t="shared" si="215"/>
        <v>#N/A</v>
      </c>
    </row>
    <row r="291" spans="1:106" ht="13.5" thickBot="1">
      <c r="A291">
        <v>2334</v>
      </c>
      <c r="B291">
        <v>1</v>
      </c>
      <c r="C291" t="s">
        <v>2838</v>
      </c>
      <c r="D291" s="3" t="s">
        <v>12</v>
      </c>
      <c r="E291" s="3" t="s">
        <v>12</v>
      </c>
      <c r="F291">
        <v>108726.19500000001</v>
      </c>
      <c r="G291">
        <v>417835.03100000002</v>
      </c>
      <c r="H291" s="35" t="str">
        <f t="shared" si="216"/>
        <v>ja</v>
      </c>
      <c r="I291" s="155" t="s">
        <v>2402</v>
      </c>
      <c r="J291" t="s">
        <v>456</v>
      </c>
      <c r="K291" s="97">
        <v>10000</v>
      </c>
      <c r="L291" s="28">
        <f t="shared" si="174"/>
        <v>0.24</v>
      </c>
      <c r="M291" s="28">
        <f t="shared" si="174"/>
        <v>0</v>
      </c>
      <c r="N291" s="56">
        <f t="shared" si="175"/>
        <v>0</v>
      </c>
      <c r="O291" s="33">
        <f t="shared" si="176"/>
        <v>75.135280428067233</v>
      </c>
      <c r="P291" s="37">
        <f t="shared" si="177"/>
        <v>114.03140727009955</v>
      </c>
      <c r="Q291" t="s">
        <v>12</v>
      </c>
      <c r="R291" t="s">
        <v>12</v>
      </c>
      <c r="S291">
        <v>2.5760000000000001</v>
      </c>
      <c r="T291">
        <v>2.7130000000000001</v>
      </c>
      <c r="U291">
        <v>2.8439999999999999</v>
      </c>
      <c r="V291">
        <v>2.9929999999999999</v>
      </c>
      <c r="W291">
        <v>3.1850000000000001</v>
      </c>
      <c r="X291" t="s">
        <v>12</v>
      </c>
      <c r="Y291">
        <v>3.61</v>
      </c>
      <c r="Z291" t="s">
        <v>12</v>
      </c>
      <c r="AA291" s="10">
        <f t="shared" si="178"/>
        <v>3.1850000000000001</v>
      </c>
      <c r="AB291" s="9">
        <f t="shared" si="179"/>
        <v>0.34100000000000019</v>
      </c>
      <c r="AC291" s="10">
        <f t="shared" si="180"/>
        <v>0.42499999999999982</v>
      </c>
      <c r="AD291" s="9"/>
      <c r="AE291" s="55"/>
      <c r="AF291" s="55"/>
      <c r="AG291" s="55"/>
      <c r="AH291" s="55"/>
      <c r="AI291" s="3"/>
      <c r="AJ291" s="3"/>
      <c r="AK291" s="3"/>
      <c r="AL291" s="3"/>
      <c r="AM291" s="15"/>
      <c r="AN291" s="10"/>
      <c r="AO291" s="9"/>
      <c r="AP291" s="10"/>
      <c r="AQ291" s="9"/>
      <c r="AR291" s="55"/>
      <c r="AS291" s="55"/>
      <c r="AT291" s="55"/>
      <c r="AU291" s="55"/>
      <c r="AV291" s="3"/>
      <c r="AW291" s="3"/>
      <c r="AX291" s="3"/>
      <c r="AY291" s="3"/>
      <c r="AZ291" s="15"/>
      <c r="BA291" s="10"/>
      <c r="BB291" s="9"/>
      <c r="BC291" s="10"/>
      <c r="BD291" s="9"/>
      <c r="BE291" s="3"/>
      <c r="BF291" s="15"/>
      <c r="BG291" s="15"/>
      <c r="BH291" s="9"/>
      <c r="BI291" s="10"/>
      <c r="BJ291" s="9"/>
      <c r="BK291" s="3"/>
      <c r="BL291" s="15"/>
      <c r="BM291" s="15"/>
      <c r="BN291" s="9"/>
      <c r="BO291" s="10"/>
      <c r="BP291">
        <f t="shared" si="181"/>
        <v>0</v>
      </c>
      <c r="BQ291" s="93">
        <f t="shared" si="182"/>
        <v>0</v>
      </c>
      <c r="BR291" s="93">
        <f t="shared" si="183"/>
        <v>0</v>
      </c>
      <c r="BS291" s="93" t="e">
        <f>VLOOKUP(C291,'Koppeling locatie - aslocatie'!$A$2:$C$8139,2,FALSE)</f>
        <v>#N/A</v>
      </c>
      <c r="BT291" s="93" t="e">
        <f>VLOOKUP($BS291,aslocaties_v01!$C$3:$AA$349,MATCH($K$3/10,aslocaties_v01!$C$2:$X$2),FALSE)</f>
        <v>#N/A</v>
      </c>
      <c r="BU291" s="93" t="e">
        <f>VLOOKUP(BS291,aslocaties_v01!$C$3:$AA$349,MATCH($K$3,aslocaties_v01!$C$2:$X$2),FALSE)</f>
        <v>#N/A</v>
      </c>
      <c r="BV291" s="93" t="e">
        <f>VLOOKUP(BS291,aslocaties_v01!$C$3:$AA$349,MATCH($K$3*10,aslocaties_v01!$C$2:$X$2),FALSE)</f>
        <v>#N/A</v>
      </c>
      <c r="BW291" s="93" t="e">
        <f t="shared" si="184"/>
        <v>#N/A</v>
      </c>
      <c r="BX291" s="93" t="e">
        <f t="shared" si="185"/>
        <v>#N/A</v>
      </c>
      <c r="BY291" s="94">
        <f t="shared" si="186"/>
        <v>999</v>
      </c>
      <c r="BZ291" s="94">
        <f t="shared" si="187"/>
        <v>999</v>
      </c>
      <c r="CA291" s="94" t="e">
        <f t="shared" si="188"/>
        <v>#N/A</v>
      </c>
      <c r="CB291" t="e">
        <f t="shared" si="189"/>
        <v>#N/A</v>
      </c>
      <c r="CC291" s="58" t="e">
        <f t="shared" si="190"/>
        <v>#N/A</v>
      </c>
      <c r="CD291" s="95" t="e">
        <f t="shared" si="191"/>
        <v>#N/A</v>
      </c>
      <c r="CE291" s="96" t="b">
        <f t="shared" si="192"/>
        <v>1</v>
      </c>
      <c r="CF291" t="e">
        <f t="shared" si="193"/>
        <v>#DIV/0!</v>
      </c>
      <c r="CG291" t="e">
        <f t="shared" si="194"/>
        <v>#DIV/0!</v>
      </c>
      <c r="CH291" s="84" t="b">
        <f t="shared" si="195"/>
        <v>0</v>
      </c>
      <c r="CI291" t="str">
        <f t="shared" si="196"/>
        <v/>
      </c>
      <c r="CJ291" t="e">
        <f t="shared" si="197"/>
        <v>#DIV/0!</v>
      </c>
      <c r="CK291" t="b">
        <f t="shared" si="198"/>
        <v>1</v>
      </c>
      <c r="CL291" s="84" t="e">
        <f t="shared" si="199"/>
        <v>#DIV/0!</v>
      </c>
      <c r="CM291" t="e">
        <f t="shared" si="200"/>
        <v>#DIV/0!</v>
      </c>
      <c r="CN291" t="e">
        <f t="shared" si="201"/>
        <v>#DIV/0!</v>
      </c>
      <c r="CO291" s="84">
        <f t="shared" si="202"/>
        <v>-1</v>
      </c>
      <c r="CP291" t="b">
        <f t="shared" si="203"/>
        <v>1</v>
      </c>
      <c r="CQ291" s="96" t="b">
        <f t="shared" si="204"/>
        <v>1</v>
      </c>
      <c r="CR291" t="b">
        <f t="shared" si="205"/>
        <v>1</v>
      </c>
      <c r="CS291" t="b">
        <f t="shared" si="206"/>
        <v>1</v>
      </c>
      <c r="CT291" t="b">
        <f t="shared" si="207"/>
        <v>1</v>
      </c>
      <c r="CU291" t="b">
        <f t="shared" si="208"/>
        <v>1</v>
      </c>
      <c r="CV291" s="84" t="b">
        <f t="shared" si="209"/>
        <v>1</v>
      </c>
      <c r="CW291" t="b">
        <f t="shared" si="210"/>
        <v>1</v>
      </c>
      <c r="CX291" t="b">
        <f t="shared" si="211"/>
        <v>1</v>
      </c>
      <c r="CY291" t="b">
        <f t="shared" si="212"/>
        <v>1</v>
      </c>
      <c r="CZ291" t="b">
        <f t="shared" si="213"/>
        <v>1</v>
      </c>
      <c r="DA291" s="84">
        <f t="shared" si="214"/>
        <v>0</v>
      </c>
      <c r="DB291" t="e">
        <f t="shared" si="215"/>
        <v>#N/A</v>
      </c>
    </row>
    <row r="292" spans="1:106" ht="13.5" thickBot="1">
      <c r="A292">
        <v>2335</v>
      </c>
      <c r="B292">
        <v>1</v>
      </c>
      <c r="C292" t="s">
        <v>2839</v>
      </c>
      <c r="D292" s="3" t="s">
        <v>12</v>
      </c>
      <c r="E292" s="3" t="s">
        <v>12</v>
      </c>
      <c r="F292">
        <v>108790.383</v>
      </c>
      <c r="G292">
        <v>417929.28100000002</v>
      </c>
      <c r="H292" s="35" t="str">
        <f t="shared" si="216"/>
        <v>ja</v>
      </c>
      <c r="I292" s="155" t="s">
        <v>2402</v>
      </c>
      <c r="J292" t="s">
        <v>456</v>
      </c>
      <c r="K292" s="97">
        <v>10000</v>
      </c>
      <c r="L292" s="28">
        <f t="shared" si="174"/>
        <v>0.24</v>
      </c>
      <c r="M292" s="28">
        <f t="shared" si="174"/>
        <v>0</v>
      </c>
      <c r="N292" s="56">
        <f t="shared" si="175"/>
        <v>0</v>
      </c>
      <c r="O292" s="33">
        <f t="shared" si="176"/>
        <v>114.03140727009955</v>
      </c>
      <c r="P292" s="37">
        <f t="shared" si="177"/>
        <v>116.68048449076799</v>
      </c>
      <c r="Q292" t="s">
        <v>12</v>
      </c>
      <c r="R292" t="s">
        <v>12</v>
      </c>
      <c r="S292">
        <v>2.58</v>
      </c>
      <c r="T292">
        <v>2.7170000000000001</v>
      </c>
      <c r="U292">
        <v>2.8490000000000002</v>
      </c>
      <c r="V292">
        <v>2.9980000000000002</v>
      </c>
      <c r="W292">
        <v>3.1890000000000001</v>
      </c>
      <c r="X292" t="s">
        <v>12</v>
      </c>
      <c r="Y292">
        <v>3.6139999999999999</v>
      </c>
      <c r="Z292" t="s">
        <v>12</v>
      </c>
      <c r="AA292" s="10">
        <f t="shared" si="178"/>
        <v>3.1890000000000001</v>
      </c>
      <c r="AB292" s="9">
        <f t="shared" si="179"/>
        <v>0.33999999999999986</v>
      </c>
      <c r="AC292" s="10">
        <f t="shared" si="180"/>
        <v>0.42499999999999982</v>
      </c>
      <c r="AD292" s="9"/>
      <c r="AE292" s="55"/>
      <c r="AF292" s="55"/>
      <c r="AG292" s="55"/>
      <c r="AH292" s="55"/>
      <c r="AI292" s="3"/>
      <c r="AJ292" s="3"/>
      <c r="AK292" s="3"/>
      <c r="AL292" s="3"/>
      <c r="AM292" s="15"/>
      <c r="AN292" s="10"/>
      <c r="AO292" s="9"/>
      <c r="AP292" s="10"/>
      <c r="AQ292" s="9"/>
      <c r="AR292" s="55"/>
      <c r="AS292" s="55"/>
      <c r="AT292" s="55"/>
      <c r="AU292" s="55"/>
      <c r="AV292" s="3"/>
      <c r="AW292" s="3"/>
      <c r="AX292" s="3"/>
      <c r="AY292" s="3"/>
      <c r="AZ292" s="15"/>
      <c r="BA292" s="10"/>
      <c r="BB292" s="9"/>
      <c r="BC292" s="10"/>
      <c r="BD292" s="9"/>
      <c r="BE292" s="3"/>
      <c r="BF292" s="15"/>
      <c r="BG292" s="15"/>
      <c r="BH292" s="9"/>
      <c r="BI292" s="10"/>
      <c r="BJ292" s="9"/>
      <c r="BK292" s="3"/>
      <c r="BL292" s="15"/>
      <c r="BM292" s="15"/>
      <c r="BN292" s="9"/>
      <c r="BO292" s="10"/>
      <c r="BP292">
        <f t="shared" si="181"/>
        <v>0</v>
      </c>
      <c r="BQ292" s="93">
        <f t="shared" si="182"/>
        <v>0</v>
      </c>
      <c r="BR292" s="93">
        <f t="shared" si="183"/>
        <v>0</v>
      </c>
      <c r="BS292" s="93" t="e">
        <f>VLOOKUP(C292,'Koppeling locatie - aslocatie'!$A$2:$C$8139,2,FALSE)</f>
        <v>#N/A</v>
      </c>
      <c r="BT292" s="93" t="e">
        <f>VLOOKUP($BS292,aslocaties_v01!$C$3:$AA$349,MATCH($K$3/10,aslocaties_v01!$C$2:$X$2),FALSE)</f>
        <v>#N/A</v>
      </c>
      <c r="BU292" s="93" t="e">
        <f>VLOOKUP(BS292,aslocaties_v01!$C$3:$AA$349,MATCH($K$3,aslocaties_v01!$C$2:$X$2),FALSE)</f>
        <v>#N/A</v>
      </c>
      <c r="BV292" s="93" t="e">
        <f>VLOOKUP(BS292,aslocaties_v01!$C$3:$AA$349,MATCH($K$3*10,aslocaties_v01!$C$2:$X$2),FALSE)</f>
        <v>#N/A</v>
      </c>
      <c r="BW292" s="93" t="e">
        <f t="shared" si="184"/>
        <v>#N/A</v>
      </c>
      <c r="BX292" s="93" t="e">
        <f t="shared" si="185"/>
        <v>#N/A</v>
      </c>
      <c r="BY292" s="94">
        <f t="shared" si="186"/>
        <v>999</v>
      </c>
      <c r="BZ292" s="94">
        <f t="shared" si="187"/>
        <v>999</v>
      </c>
      <c r="CA292" s="94" t="e">
        <f t="shared" si="188"/>
        <v>#N/A</v>
      </c>
      <c r="CB292" t="e">
        <f t="shared" si="189"/>
        <v>#N/A</v>
      </c>
      <c r="CC292" s="58" t="e">
        <f t="shared" si="190"/>
        <v>#N/A</v>
      </c>
      <c r="CD292" s="95" t="e">
        <f t="shared" si="191"/>
        <v>#N/A</v>
      </c>
      <c r="CE292" s="96" t="b">
        <f t="shared" si="192"/>
        <v>1</v>
      </c>
      <c r="CF292" t="e">
        <f t="shared" si="193"/>
        <v>#DIV/0!</v>
      </c>
      <c r="CG292" t="e">
        <f t="shared" si="194"/>
        <v>#DIV/0!</v>
      </c>
      <c r="CH292" s="84" t="b">
        <f t="shared" si="195"/>
        <v>0</v>
      </c>
      <c r="CI292" t="str">
        <f t="shared" si="196"/>
        <v/>
      </c>
      <c r="CJ292" t="e">
        <f t="shared" si="197"/>
        <v>#DIV/0!</v>
      </c>
      <c r="CK292" t="b">
        <f t="shared" si="198"/>
        <v>1</v>
      </c>
      <c r="CL292" s="84" t="e">
        <f t="shared" si="199"/>
        <v>#DIV/0!</v>
      </c>
      <c r="CM292" t="e">
        <f t="shared" si="200"/>
        <v>#DIV/0!</v>
      </c>
      <c r="CN292" t="e">
        <f t="shared" si="201"/>
        <v>#DIV/0!</v>
      </c>
      <c r="CO292" s="84">
        <f t="shared" si="202"/>
        <v>-1</v>
      </c>
      <c r="CP292" t="b">
        <f t="shared" si="203"/>
        <v>1</v>
      </c>
      <c r="CQ292" s="96" t="b">
        <f t="shared" si="204"/>
        <v>1</v>
      </c>
      <c r="CR292" t="b">
        <f t="shared" si="205"/>
        <v>1</v>
      </c>
      <c r="CS292" t="b">
        <f t="shared" si="206"/>
        <v>1</v>
      </c>
      <c r="CT292" t="b">
        <f t="shared" si="207"/>
        <v>1</v>
      </c>
      <c r="CU292" t="b">
        <f t="shared" si="208"/>
        <v>1</v>
      </c>
      <c r="CV292" s="84" t="b">
        <f t="shared" si="209"/>
        <v>1</v>
      </c>
      <c r="CW292" t="b">
        <f t="shared" si="210"/>
        <v>1</v>
      </c>
      <c r="CX292" t="b">
        <f t="shared" si="211"/>
        <v>1</v>
      </c>
      <c r="CY292" t="b">
        <f t="shared" si="212"/>
        <v>1</v>
      </c>
      <c r="CZ292" t="b">
        <f t="shared" si="213"/>
        <v>1</v>
      </c>
      <c r="DA292" s="84">
        <f t="shared" si="214"/>
        <v>0</v>
      </c>
      <c r="DB292" t="e">
        <f t="shared" si="215"/>
        <v>#N/A</v>
      </c>
    </row>
    <row r="293" spans="1:106" ht="13.5" thickBot="1">
      <c r="A293">
        <v>2336</v>
      </c>
      <c r="B293">
        <v>1</v>
      </c>
      <c r="C293" t="s">
        <v>2840</v>
      </c>
      <c r="D293" s="3" t="s">
        <v>12</v>
      </c>
      <c r="E293" s="3" t="s">
        <v>12</v>
      </c>
      <c r="F293">
        <v>108855.789</v>
      </c>
      <c r="G293">
        <v>418025.90600000002</v>
      </c>
      <c r="H293" s="35" t="str">
        <f t="shared" si="216"/>
        <v>ja</v>
      </c>
      <c r="I293" s="155" t="s">
        <v>2402</v>
      </c>
      <c r="J293" t="s">
        <v>456</v>
      </c>
      <c r="K293" s="97">
        <v>10000</v>
      </c>
      <c r="L293" s="28">
        <f t="shared" si="174"/>
        <v>0.24</v>
      </c>
      <c r="M293" s="28">
        <f t="shared" si="174"/>
        <v>0</v>
      </c>
      <c r="N293" s="56">
        <f t="shared" si="175"/>
        <v>0</v>
      </c>
      <c r="O293" s="33">
        <f t="shared" si="176"/>
        <v>116.68048449076799</v>
      </c>
      <c r="P293" s="37">
        <f t="shared" si="177"/>
        <v>106.64521098010877</v>
      </c>
      <c r="Q293" t="s">
        <v>12</v>
      </c>
      <c r="R293" t="s">
        <v>12</v>
      </c>
      <c r="S293">
        <v>2.5830000000000002</v>
      </c>
      <c r="T293">
        <v>2.7189999999999999</v>
      </c>
      <c r="U293">
        <v>2.8519999999999999</v>
      </c>
      <c r="V293">
        <v>3.0009999999999999</v>
      </c>
      <c r="W293">
        <v>3.1920000000000002</v>
      </c>
      <c r="X293" t="s">
        <v>12</v>
      </c>
      <c r="Y293">
        <v>3.6160000000000001</v>
      </c>
      <c r="Z293" t="s">
        <v>12</v>
      </c>
      <c r="AA293" s="10">
        <f t="shared" si="178"/>
        <v>3.1920000000000002</v>
      </c>
      <c r="AB293" s="9">
        <f t="shared" si="179"/>
        <v>0.3400000000000003</v>
      </c>
      <c r="AC293" s="10">
        <f t="shared" si="180"/>
        <v>0.42399999999999993</v>
      </c>
      <c r="AD293" s="9"/>
      <c r="AE293" s="55"/>
      <c r="AF293" s="55"/>
      <c r="AG293" s="55"/>
      <c r="AH293" s="55"/>
      <c r="AI293" s="3"/>
      <c r="AJ293" s="3"/>
      <c r="AK293" s="3"/>
      <c r="AL293" s="3"/>
      <c r="AM293" s="15"/>
      <c r="AN293" s="10"/>
      <c r="AO293" s="9"/>
      <c r="AP293" s="10"/>
      <c r="AQ293" s="9"/>
      <c r="AR293" s="55"/>
      <c r="AS293" s="55"/>
      <c r="AT293" s="55"/>
      <c r="AU293" s="55"/>
      <c r="AV293" s="3"/>
      <c r="AW293" s="3"/>
      <c r="AX293" s="3"/>
      <c r="AY293" s="3"/>
      <c r="AZ293" s="15"/>
      <c r="BA293" s="10"/>
      <c r="BB293" s="9"/>
      <c r="BC293" s="10"/>
      <c r="BD293" s="9"/>
      <c r="BE293" s="3"/>
      <c r="BF293" s="15"/>
      <c r="BG293" s="15"/>
      <c r="BH293" s="9"/>
      <c r="BI293" s="10"/>
      <c r="BJ293" s="9"/>
      <c r="BK293" s="3"/>
      <c r="BL293" s="15"/>
      <c r="BM293" s="15"/>
      <c r="BN293" s="9"/>
      <c r="BO293" s="10"/>
      <c r="BP293">
        <f t="shared" si="181"/>
        <v>0</v>
      </c>
      <c r="BQ293" s="93">
        <f t="shared" si="182"/>
        <v>0</v>
      </c>
      <c r="BR293" s="93">
        <f t="shared" si="183"/>
        <v>0</v>
      </c>
      <c r="BS293" s="93" t="e">
        <f>VLOOKUP(C293,'Koppeling locatie - aslocatie'!$A$2:$C$8139,2,FALSE)</f>
        <v>#N/A</v>
      </c>
      <c r="BT293" s="93" t="e">
        <f>VLOOKUP($BS293,aslocaties_v01!$C$3:$AA$349,MATCH($K$3/10,aslocaties_v01!$C$2:$X$2),FALSE)</f>
        <v>#N/A</v>
      </c>
      <c r="BU293" s="93" t="e">
        <f>VLOOKUP(BS293,aslocaties_v01!$C$3:$AA$349,MATCH($K$3,aslocaties_v01!$C$2:$X$2),FALSE)</f>
        <v>#N/A</v>
      </c>
      <c r="BV293" s="93" t="e">
        <f>VLOOKUP(BS293,aslocaties_v01!$C$3:$AA$349,MATCH($K$3*10,aslocaties_v01!$C$2:$X$2),FALSE)</f>
        <v>#N/A</v>
      </c>
      <c r="BW293" s="93" t="e">
        <f t="shared" si="184"/>
        <v>#N/A</v>
      </c>
      <c r="BX293" s="93" t="e">
        <f t="shared" si="185"/>
        <v>#N/A</v>
      </c>
      <c r="BY293" s="94">
        <f t="shared" si="186"/>
        <v>999</v>
      </c>
      <c r="BZ293" s="94">
        <f t="shared" si="187"/>
        <v>999</v>
      </c>
      <c r="CA293" s="94" t="e">
        <f t="shared" si="188"/>
        <v>#N/A</v>
      </c>
      <c r="CB293" t="e">
        <f t="shared" si="189"/>
        <v>#N/A</v>
      </c>
      <c r="CC293" s="58" t="e">
        <f t="shared" si="190"/>
        <v>#N/A</v>
      </c>
      <c r="CD293" s="95" t="e">
        <f t="shared" si="191"/>
        <v>#N/A</v>
      </c>
      <c r="CE293" s="96" t="b">
        <f t="shared" si="192"/>
        <v>1</v>
      </c>
      <c r="CF293" t="e">
        <f t="shared" si="193"/>
        <v>#DIV/0!</v>
      </c>
      <c r="CG293" t="e">
        <f t="shared" si="194"/>
        <v>#DIV/0!</v>
      </c>
      <c r="CH293" s="84" t="b">
        <f t="shared" si="195"/>
        <v>0</v>
      </c>
      <c r="CI293" t="str">
        <f t="shared" si="196"/>
        <v/>
      </c>
      <c r="CJ293" t="e">
        <f t="shared" si="197"/>
        <v>#DIV/0!</v>
      </c>
      <c r="CK293" t="b">
        <f t="shared" si="198"/>
        <v>1</v>
      </c>
      <c r="CL293" s="84" t="e">
        <f t="shared" si="199"/>
        <v>#DIV/0!</v>
      </c>
      <c r="CM293" t="e">
        <f t="shared" si="200"/>
        <v>#DIV/0!</v>
      </c>
      <c r="CN293" t="e">
        <f t="shared" si="201"/>
        <v>#DIV/0!</v>
      </c>
      <c r="CO293" s="84">
        <f t="shared" si="202"/>
        <v>-1</v>
      </c>
      <c r="CP293" t="b">
        <f t="shared" si="203"/>
        <v>1</v>
      </c>
      <c r="CQ293" s="96" t="b">
        <f t="shared" si="204"/>
        <v>1</v>
      </c>
      <c r="CR293" t="b">
        <f t="shared" si="205"/>
        <v>1</v>
      </c>
      <c r="CS293" t="b">
        <f t="shared" si="206"/>
        <v>1</v>
      </c>
      <c r="CT293" t="b">
        <f t="shared" si="207"/>
        <v>1</v>
      </c>
      <c r="CU293" t="b">
        <f t="shared" si="208"/>
        <v>1</v>
      </c>
      <c r="CV293" s="84" t="b">
        <f t="shared" si="209"/>
        <v>1</v>
      </c>
      <c r="CW293" t="b">
        <f t="shared" si="210"/>
        <v>1</v>
      </c>
      <c r="CX293" t="b">
        <f t="shared" si="211"/>
        <v>1</v>
      </c>
      <c r="CY293" t="b">
        <f t="shared" si="212"/>
        <v>1</v>
      </c>
      <c r="CZ293" t="b">
        <f t="shared" si="213"/>
        <v>1</v>
      </c>
      <c r="DA293" s="84">
        <f t="shared" si="214"/>
        <v>0</v>
      </c>
      <c r="DB293" t="e">
        <f t="shared" si="215"/>
        <v>#N/A</v>
      </c>
    </row>
    <row r="294" spans="1:106" ht="13.5" thickBot="1">
      <c r="A294">
        <v>2337</v>
      </c>
      <c r="B294">
        <v>1</v>
      </c>
      <c r="C294" t="s">
        <v>2841</v>
      </c>
      <c r="D294" s="3" t="s">
        <v>12</v>
      </c>
      <c r="E294" s="3" t="s">
        <v>12</v>
      </c>
      <c r="F294">
        <v>108892.42200000001</v>
      </c>
      <c r="G294">
        <v>418126.06199999998</v>
      </c>
      <c r="H294" s="35" t="str">
        <f t="shared" si="216"/>
        <v>ja</v>
      </c>
      <c r="I294" s="155" t="s">
        <v>2402</v>
      </c>
      <c r="J294" t="s">
        <v>456</v>
      </c>
      <c r="K294" s="97">
        <v>10000</v>
      </c>
      <c r="L294" s="28">
        <f t="shared" si="174"/>
        <v>0.24</v>
      </c>
      <c r="M294" s="28">
        <f t="shared" si="174"/>
        <v>0</v>
      </c>
      <c r="N294" s="56">
        <f t="shared" si="175"/>
        <v>0</v>
      </c>
      <c r="O294" s="33">
        <f t="shared" si="176"/>
        <v>106.64521098010877</v>
      </c>
      <c r="P294" s="37">
        <f t="shared" si="177"/>
        <v>60.755595668214383</v>
      </c>
      <c r="Q294" t="s">
        <v>12</v>
      </c>
      <c r="R294" t="s">
        <v>12</v>
      </c>
      <c r="S294">
        <v>2.5819999999999999</v>
      </c>
      <c r="T294">
        <v>2.718</v>
      </c>
      <c r="U294">
        <v>2.85</v>
      </c>
      <c r="V294">
        <v>2.9990000000000001</v>
      </c>
      <c r="W294">
        <v>3.19</v>
      </c>
      <c r="X294" t="s">
        <v>12</v>
      </c>
      <c r="Y294">
        <v>3.6150000000000002</v>
      </c>
      <c r="Z294" t="s">
        <v>12</v>
      </c>
      <c r="AA294" s="10">
        <f t="shared" si="178"/>
        <v>3.19</v>
      </c>
      <c r="AB294" s="9">
        <f t="shared" si="179"/>
        <v>0.33999999999999986</v>
      </c>
      <c r="AC294" s="10">
        <f t="shared" si="180"/>
        <v>0.42500000000000027</v>
      </c>
      <c r="AD294" s="9"/>
      <c r="AE294" s="55"/>
      <c r="AF294" s="55"/>
      <c r="AG294" s="55"/>
      <c r="AH294" s="55"/>
      <c r="AI294" s="3"/>
      <c r="AJ294" s="3"/>
      <c r="AK294" s="3"/>
      <c r="AL294" s="3"/>
      <c r="AM294" s="15"/>
      <c r="AN294" s="10"/>
      <c r="AO294" s="9"/>
      <c r="AP294" s="10"/>
      <c r="AQ294" s="9"/>
      <c r="AR294" s="55"/>
      <c r="AS294" s="55"/>
      <c r="AT294" s="55"/>
      <c r="AU294" s="55"/>
      <c r="AV294" s="3"/>
      <c r="AW294" s="3"/>
      <c r="AX294" s="3"/>
      <c r="AY294" s="3"/>
      <c r="AZ294" s="15"/>
      <c r="BA294" s="10"/>
      <c r="BB294" s="9"/>
      <c r="BC294" s="10"/>
      <c r="BD294" s="9"/>
      <c r="BE294" s="3"/>
      <c r="BF294" s="15"/>
      <c r="BG294" s="15"/>
      <c r="BH294" s="9"/>
      <c r="BI294" s="10"/>
      <c r="BJ294" s="9"/>
      <c r="BK294" s="3"/>
      <c r="BL294" s="15"/>
      <c r="BM294" s="15"/>
      <c r="BN294" s="9"/>
      <c r="BO294" s="10"/>
      <c r="BP294">
        <f t="shared" si="181"/>
        <v>0</v>
      </c>
      <c r="BQ294" s="93">
        <f t="shared" si="182"/>
        <v>0</v>
      </c>
      <c r="BR294" s="93">
        <f t="shared" si="183"/>
        <v>0</v>
      </c>
      <c r="BS294" s="93" t="e">
        <f>VLOOKUP(C294,'Koppeling locatie - aslocatie'!$A$2:$C$8139,2,FALSE)</f>
        <v>#N/A</v>
      </c>
      <c r="BT294" s="93" t="e">
        <f>VLOOKUP($BS294,aslocaties_v01!$C$3:$AA$349,MATCH($K$3/10,aslocaties_v01!$C$2:$X$2),FALSE)</f>
        <v>#N/A</v>
      </c>
      <c r="BU294" s="93" t="e">
        <f>VLOOKUP(BS294,aslocaties_v01!$C$3:$AA$349,MATCH($K$3,aslocaties_v01!$C$2:$X$2),FALSE)</f>
        <v>#N/A</v>
      </c>
      <c r="BV294" s="93" t="e">
        <f>VLOOKUP(BS294,aslocaties_v01!$C$3:$AA$349,MATCH($K$3*10,aslocaties_v01!$C$2:$X$2),FALSE)</f>
        <v>#N/A</v>
      </c>
      <c r="BW294" s="93" t="e">
        <f t="shared" si="184"/>
        <v>#N/A</v>
      </c>
      <c r="BX294" s="93" t="e">
        <f t="shared" si="185"/>
        <v>#N/A</v>
      </c>
      <c r="BY294" s="94">
        <f t="shared" si="186"/>
        <v>999</v>
      </c>
      <c r="BZ294" s="94">
        <f t="shared" si="187"/>
        <v>999</v>
      </c>
      <c r="CA294" s="94" t="e">
        <f t="shared" si="188"/>
        <v>#N/A</v>
      </c>
      <c r="CB294" t="e">
        <f t="shared" si="189"/>
        <v>#N/A</v>
      </c>
      <c r="CC294" s="58" t="e">
        <f t="shared" si="190"/>
        <v>#N/A</v>
      </c>
      <c r="CD294" s="95" t="e">
        <f t="shared" si="191"/>
        <v>#N/A</v>
      </c>
      <c r="CE294" s="96" t="b">
        <f t="shared" si="192"/>
        <v>1</v>
      </c>
      <c r="CF294" t="e">
        <f t="shared" si="193"/>
        <v>#DIV/0!</v>
      </c>
      <c r="CG294" t="e">
        <f t="shared" si="194"/>
        <v>#DIV/0!</v>
      </c>
      <c r="CH294" s="84" t="b">
        <f t="shared" si="195"/>
        <v>0</v>
      </c>
      <c r="CI294" t="str">
        <f t="shared" si="196"/>
        <v/>
      </c>
      <c r="CJ294" t="e">
        <f t="shared" si="197"/>
        <v>#DIV/0!</v>
      </c>
      <c r="CK294" t="b">
        <f t="shared" si="198"/>
        <v>1</v>
      </c>
      <c r="CL294" s="84" t="e">
        <f t="shared" si="199"/>
        <v>#DIV/0!</v>
      </c>
      <c r="CM294" t="e">
        <f t="shared" si="200"/>
        <v>#DIV/0!</v>
      </c>
      <c r="CN294" t="e">
        <f t="shared" si="201"/>
        <v>#DIV/0!</v>
      </c>
      <c r="CO294" s="84">
        <f t="shared" si="202"/>
        <v>-1</v>
      </c>
      <c r="CP294" t="b">
        <f t="shared" si="203"/>
        <v>1</v>
      </c>
      <c r="CQ294" s="96" t="b">
        <f t="shared" si="204"/>
        <v>1</v>
      </c>
      <c r="CR294" t="b">
        <f t="shared" si="205"/>
        <v>1</v>
      </c>
      <c r="CS294" t="b">
        <f t="shared" si="206"/>
        <v>1</v>
      </c>
      <c r="CT294" t="b">
        <f t="shared" si="207"/>
        <v>1</v>
      </c>
      <c r="CU294" t="b">
        <f t="shared" si="208"/>
        <v>1</v>
      </c>
      <c r="CV294" s="84" t="b">
        <f t="shared" si="209"/>
        <v>1</v>
      </c>
      <c r="CW294" t="b">
        <f t="shared" si="210"/>
        <v>1</v>
      </c>
      <c r="CX294" t="b">
        <f t="shared" si="211"/>
        <v>1</v>
      </c>
      <c r="CY294" t="b">
        <f t="shared" si="212"/>
        <v>1</v>
      </c>
      <c r="CZ294" t="b">
        <f t="shared" si="213"/>
        <v>1</v>
      </c>
      <c r="DA294" s="84">
        <f t="shared" si="214"/>
        <v>0</v>
      </c>
      <c r="DB294" t="e">
        <f t="shared" si="215"/>
        <v>#N/A</v>
      </c>
    </row>
    <row r="295" spans="1:106" ht="13.5" thickBot="1">
      <c r="A295">
        <v>2338</v>
      </c>
      <c r="B295">
        <v>1</v>
      </c>
      <c r="C295" t="s">
        <v>2842</v>
      </c>
      <c r="D295" s="3" t="s">
        <v>12</v>
      </c>
      <c r="E295" s="3" t="s">
        <v>12</v>
      </c>
      <c r="F295">
        <v>108953.031</v>
      </c>
      <c r="G295">
        <v>418121.84399999998</v>
      </c>
      <c r="H295" s="35" t="str">
        <f t="shared" si="216"/>
        <v>ja</v>
      </c>
      <c r="I295" s="155" t="s">
        <v>2402</v>
      </c>
      <c r="J295" t="s">
        <v>456</v>
      </c>
      <c r="K295" s="97">
        <v>10000</v>
      </c>
      <c r="L295" s="28">
        <f t="shared" si="174"/>
        <v>0.24</v>
      </c>
      <c r="M295" s="28">
        <f t="shared" si="174"/>
        <v>0</v>
      </c>
      <c r="N295" s="56">
        <f t="shared" si="175"/>
        <v>0</v>
      </c>
      <c r="O295" s="33">
        <f t="shared" si="176"/>
        <v>60.755595668214383</v>
      </c>
      <c r="P295" s="37">
        <f t="shared" si="177"/>
        <v>59.749022853921169</v>
      </c>
      <c r="Q295" t="s">
        <v>12</v>
      </c>
      <c r="R295" t="s">
        <v>12</v>
      </c>
      <c r="S295">
        <v>2.581</v>
      </c>
      <c r="T295">
        <v>2.7170000000000001</v>
      </c>
      <c r="U295">
        <v>2.8490000000000002</v>
      </c>
      <c r="V295">
        <v>2.9969999999999999</v>
      </c>
      <c r="W295">
        <v>3.1880000000000002</v>
      </c>
      <c r="X295" t="s">
        <v>12</v>
      </c>
      <c r="Y295">
        <v>3.613</v>
      </c>
      <c r="Z295" t="s">
        <v>12</v>
      </c>
      <c r="AA295" s="10">
        <f t="shared" si="178"/>
        <v>3.1880000000000002</v>
      </c>
      <c r="AB295" s="9">
        <f t="shared" si="179"/>
        <v>0.33899999999999997</v>
      </c>
      <c r="AC295" s="10">
        <f t="shared" si="180"/>
        <v>0.42499999999999982</v>
      </c>
      <c r="AD295" s="9"/>
      <c r="AE295" s="55"/>
      <c r="AF295" s="55"/>
      <c r="AG295" s="55"/>
      <c r="AH295" s="55"/>
      <c r="AI295" s="3"/>
      <c r="AJ295" s="3"/>
      <c r="AK295" s="3"/>
      <c r="AL295" s="3"/>
      <c r="AM295" s="15"/>
      <c r="AN295" s="10"/>
      <c r="AO295" s="9"/>
      <c r="AP295" s="10"/>
      <c r="AQ295" s="9"/>
      <c r="AR295" s="55"/>
      <c r="AS295" s="55"/>
      <c r="AT295" s="55"/>
      <c r="AU295" s="55"/>
      <c r="AV295" s="3"/>
      <c r="AW295" s="3"/>
      <c r="AX295" s="3"/>
      <c r="AY295" s="3"/>
      <c r="AZ295" s="15"/>
      <c r="BA295" s="10"/>
      <c r="BB295" s="9"/>
      <c r="BC295" s="10"/>
      <c r="BD295" s="9"/>
      <c r="BE295" s="3"/>
      <c r="BF295" s="15"/>
      <c r="BG295" s="15"/>
      <c r="BH295" s="9"/>
      <c r="BI295" s="10"/>
      <c r="BJ295" s="9"/>
      <c r="BK295" s="3"/>
      <c r="BL295" s="15"/>
      <c r="BM295" s="15"/>
      <c r="BN295" s="9"/>
      <c r="BO295" s="10"/>
      <c r="BP295">
        <f t="shared" si="181"/>
        <v>0</v>
      </c>
      <c r="BQ295" s="93">
        <f t="shared" si="182"/>
        <v>0</v>
      </c>
      <c r="BR295" s="93">
        <f t="shared" si="183"/>
        <v>0</v>
      </c>
      <c r="BS295" s="93" t="e">
        <f>VLOOKUP(C295,'Koppeling locatie - aslocatie'!$A$2:$C$8139,2,FALSE)</f>
        <v>#N/A</v>
      </c>
      <c r="BT295" s="93" t="e">
        <f>VLOOKUP($BS295,aslocaties_v01!$C$3:$AA$349,MATCH($K$3/10,aslocaties_v01!$C$2:$X$2),FALSE)</f>
        <v>#N/A</v>
      </c>
      <c r="BU295" s="93" t="e">
        <f>VLOOKUP(BS295,aslocaties_v01!$C$3:$AA$349,MATCH($K$3,aslocaties_v01!$C$2:$X$2),FALSE)</f>
        <v>#N/A</v>
      </c>
      <c r="BV295" s="93" t="e">
        <f>VLOOKUP(BS295,aslocaties_v01!$C$3:$AA$349,MATCH($K$3*10,aslocaties_v01!$C$2:$X$2),FALSE)</f>
        <v>#N/A</v>
      </c>
      <c r="BW295" s="93" t="e">
        <f t="shared" si="184"/>
        <v>#N/A</v>
      </c>
      <c r="BX295" s="93" t="e">
        <f t="shared" si="185"/>
        <v>#N/A</v>
      </c>
      <c r="BY295" s="94">
        <f t="shared" si="186"/>
        <v>999</v>
      </c>
      <c r="BZ295" s="94">
        <f t="shared" si="187"/>
        <v>999</v>
      </c>
      <c r="CA295" s="94" t="e">
        <f t="shared" si="188"/>
        <v>#N/A</v>
      </c>
      <c r="CB295" t="e">
        <f t="shared" si="189"/>
        <v>#N/A</v>
      </c>
      <c r="CC295" s="58" t="e">
        <f t="shared" si="190"/>
        <v>#N/A</v>
      </c>
      <c r="CD295" s="95" t="e">
        <f t="shared" si="191"/>
        <v>#N/A</v>
      </c>
      <c r="CE295" s="96" t="b">
        <f t="shared" si="192"/>
        <v>1</v>
      </c>
      <c r="CF295" t="e">
        <f t="shared" si="193"/>
        <v>#DIV/0!</v>
      </c>
      <c r="CG295" t="e">
        <f t="shared" si="194"/>
        <v>#DIV/0!</v>
      </c>
      <c r="CH295" s="84" t="b">
        <f t="shared" si="195"/>
        <v>0</v>
      </c>
      <c r="CI295" t="str">
        <f t="shared" si="196"/>
        <v/>
      </c>
      <c r="CJ295" t="e">
        <f t="shared" si="197"/>
        <v>#DIV/0!</v>
      </c>
      <c r="CK295" t="b">
        <f t="shared" si="198"/>
        <v>1</v>
      </c>
      <c r="CL295" s="84" t="e">
        <f t="shared" si="199"/>
        <v>#DIV/0!</v>
      </c>
      <c r="CM295" t="e">
        <f t="shared" si="200"/>
        <v>#DIV/0!</v>
      </c>
      <c r="CN295" t="e">
        <f t="shared" si="201"/>
        <v>#DIV/0!</v>
      </c>
      <c r="CO295" s="84">
        <f t="shared" si="202"/>
        <v>-1</v>
      </c>
      <c r="CP295" t="b">
        <f t="shared" si="203"/>
        <v>1</v>
      </c>
      <c r="CQ295" s="96" t="b">
        <f t="shared" si="204"/>
        <v>1</v>
      </c>
      <c r="CR295" t="b">
        <f t="shared" si="205"/>
        <v>1</v>
      </c>
      <c r="CS295" t="b">
        <f t="shared" si="206"/>
        <v>1</v>
      </c>
      <c r="CT295" t="b">
        <f t="shared" si="207"/>
        <v>1</v>
      </c>
      <c r="CU295" t="b">
        <f t="shared" si="208"/>
        <v>1</v>
      </c>
      <c r="CV295" s="84" t="b">
        <f t="shared" si="209"/>
        <v>1</v>
      </c>
      <c r="CW295" t="b">
        <f t="shared" si="210"/>
        <v>1</v>
      </c>
      <c r="CX295" t="b">
        <f t="shared" si="211"/>
        <v>1</v>
      </c>
      <c r="CY295" t="b">
        <f t="shared" si="212"/>
        <v>1</v>
      </c>
      <c r="CZ295" t="b">
        <f t="shared" si="213"/>
        <v>1</v>
      </c>
      <c r="DA295" s="84">
        <f t="shared" si="214"/>
        <v>0</v>
      </c>
      <c r="DB295" t="e">
        <f t="shared" si="215"/>
        <v>#N/A</v>
      </c>
    </row>
    <row r="296" spans="1:106" ht="13.5" thickBot="1">
      <c r="A296">
        <v>2339</v>
      </c>
      <c r="B296">
        <v>1</v>
      </c>
      <c r="C296" t="s">
        <v>2843</v>
      </c>
      <c r="D296" s="3" t="s">
        <v>12</v>
      </c>
      <c r="E296" s="3" t="s">
        <v>12</v>
      </c>
      <c r="F296">
        <v>108979.94500000001</v>
      </c>
      <c r="G296">
        <v>418068.5</v>
      </c>
      <c r="H296" s="35" t="str">
        <f t="shared" si="216"/>
        <v>ja</v>
      </c>
      <c r="I296" s="155" t="s">
        <v>2402</v>
      </c>
      <c r="J296" t="s">
        <v>456</v>
      </c>
      <c r="K296" s="97">
        <v>10000</v>
      </c>
      <c r="L296" s="28">
        <f t="shared" si="174"/>
        <v>0.24</v>
      </c>
      <c r="M296" s="28">
        <f t="shared" si="174"/>
        <v>0</v>
      </c>
      <c r="N296" s="56">
        <f t="shared" si="175"/>
        <v>0</v>
      </c>
      <c r="O296" s="33">
        <f t="shared" si="176"/>
        <v>59.749022853921169</v>
      </c>
      <c r="P296" s="37">
        <f t="shared" si="177"/>
        <v>102.73126523603419</v>
      </c>
      <c r="Q296" t="s">
        <v>12</v>
      </c>
      <c r="R296" t="s">
        <v>12</v>
      </c>
      <c r="S296">
        <v>2.5830000000000002</v>
      </c>
      <c r="T296">
        <v>2.72</v>
      </c>
      <c r="U296">
        <v>2.8519999999999999</v>
      </c>
      <c r="V296">
        <v>3.0009999999999999</v>
      </c>
      <c r="W296">
        <v>3.1920000000000002</v>
      </c>
      <c r="X296" t="s">
        <v>12</v>
      </c>
      <c r="Y296">
        <v>3.617</v>
      </c>
      <c r="Z296" t="s">
        <v>12</v>
      </c>
      <c r="AA296" s="10">
        <f t="shared" si="178"/>
        <v>3.1920000000000002</v>
      </c>
      <c r="AB296" s="9">
        <f t="shared" si="179"/>
        <v>0.3400000000000003</v>
      </c>
      <c r="AC296" s="10">
        <f t="shared" si="180"/>
        <v>0.42499999999999982</v>
      </c>
      <c r="AD296" s="9"/>
      <c r="AE296" s="55"/>
      <c r="AF296" s="55"/>
      <c r="AG296" s="55"/>
      <c r="AH296" s="55"/>
      <c r="AI296" s="3"/>
      <c r="AJ296" s="3"/>
      <c r="AK296" s="3"/>
      <c r="AL296" s="3"/>
      <c r="AM296" s="15"/>
      <c r="AN296" s="10"/>
      <c r="AO296" s="9"/>
      <c r="AP296" s="10"/>
      <c r="AQ296" s="9"/>
      <c r="AR296" s="55"/>
      <c r="AS296" s="55"/>
      <c r="AT296" s="55"/>
      <c r="AU296" s="55"/>
      <c r="AV296" s="3"/>
      <c r="AW296" s="3"/>
      <c r="AX296" s="3"/>
      <c r="AY296" s="3"/>
      <c r="AZ296" s="15"/>
      <c r="BA296" s="10"/>
      <c r="BB296" s="9"/>
      <c r="BC296" s="10"/>
      <c r="BD296" s="9"/>
      <c r="BE296" s="3"/>
      <c r="BF296" s="15"/>
      <c r="BG296" s="15"/>
      <c r="BH296" s="9"/>
      <c r="BI296" s="10"/>
      <c r="BJ296" s="9"/>
      <c r="BK296" s="3"/>
      <c r="BL296" s="15"/>
      <c r="BM296" s="15"/>
      <c r="BN296" s="9"/>
      <c r="BO296" s="10"/>
      <c r="BP296">
        <f t="shared" si="181"/>
        <v>0</v>
      </c>
      <c r="BQ296" s="93">
        <f t="shared" si="182"/>
        <v>0</v>
      </c>
      <c r="BR296" s="93">
        <f t="shared" si="183"/>
        <v>0</v>
      </c>
      <c r="BS296" s="93" t="e">
        <f>VLOOKUP(C296,'Koppeling locatie - aslocatie'!$A$2:$C$8139,2,FALSE)</f>
        <v>#N/A</v>
      </c>
      <c r="BT296" s="93" t="e">
        <f>VLOOKUP($BS296,aslocaties_v01!$C$3:$AA$349,MATCH($K$3/10,aslocaties_v01!$C$2:$X$2),FALSE)</f>
        <v>#N/A</v>
      </c>
      <c r="BU296" s="93" t="e">
        <f>VLOOKUP(BS296,aslocaties_v01!$C$3:$AA$349,MATCH($K$3,aslocaties_v01!$C$2:$X$2),FALSE)</f>
        <v>#N/A</v>
      </c>
      <c r="BV296" s="93" t="e">
        <f>VLOOKUP(BS296,aslocaties_v01!$C$3:$AA$349,MATCH($K$3*10,aslocaties_v01!$C$2:$X$2),FALSE)</f>
        <v>#N/A</v>
      </c>
      <c r="BW296" s="93" t="e">
        <f t="shared" si="184"/>
        <v>#N/A</v>
      </c>
      <c r="BX296" s="93" t="e">
        <f t="shared" si="185"/>
        <v>#N/A</v>
      </c>
      <c r="BY296" s="94">
        <f t="shared" si="186"/>
        <v>999</v>
      </c>
      <c r="BZ296" s="94">
        <f t="shared" si="187"/>
        <v>999</v>
      </c>
      <c r="CA296" s="94" t="e">
        <f t="shared" si="188"/>
        <v>#N/A</v>
      </c>
      <c r="CB296" t="e">
        <f t="shared" si="189"/>
        <v>#N/A</v>
      </c>
      <c r="CC296" s="58" t="e">
        <f t="shared" si="190"/>
        <v>#N/A</v>
      </c>
      <c r="CD296" s="95" t="e">
        <f t="shared" si="191"/>
        <v>#N/A</v>
      </c>
      <c r="CE296" s="96" t="b">
        <f t="shared" si="192"/>
        <v>1</v>
      </c>
      <c r="CF296" t="e">
        <f t="shared" si="193"/>
        <v>#DIV/0!</v>
      </c>
      <c r="CG296" t="e">
        <f t="shared" si="194"/>
        <v>#DIV/0!</v>
      </c>
      <c r="CH296" s="84" t="b">
        <f t="shared" si="195"/>
        <v>0</v>
      </c>
      <c r="CI296" t="str">
        <f t="shared" si="196"/>
        <v/>
      </c>
      <c r="CJ296" t="e">
        <f t="shared" si="197"/>
        <v>#DIV/0!</v>
      </c>
      <c r="CK296" t="b">
        <f t="shared" si="198"/>
        <v>1</v>
      </c>
      <c r="CL296" s="84" t="e">
        <f t="shared" si="199"/>
        <v>#DIV/0!</v>
      </c>
      <c r="CM296" t="e">
        <f t="shared" si="200"/>
        <v>#DIV/0!</v>
      </c>
      <c r="CN296" t="e">
        <f t="shared" si="201"/>
        <v>#DIV/0!</v>
      </c>
      <c r="CO296" s="84">
        <f t="shared" si="202"/>
        <v>-1</v>
      </c>
      <c r="CP296" t="b">
        <f t="shared" si="203"/>
        <v>1</v>
      </c>
      <c r="CQ296" s="96" t="b">
        <f t="shared" si="204"/>
        <v>1</v>
      </c>
      <c r="CR296" t="b">
        <f t="shared" si="205"/>
        <v>1</v>
      </c>
      <c r="CS296" t="b">
        <f t="shared" si="206"/>
        <v>1</v>
      </c>
      <c r="CT296" t="b">
        <f t="shared" si="207"/>
        <v>1</v>
      </c>
      <c r="CU296" t="b">
        <f t="shared" si="208"/>
        <v>1</v>
      </c>
      <c r="CV296" s="84" t="b">
        <f t="shared" si="209"/>
        <v>1</v>
      </c>
      <c r="CW296" t="b">
        <f t="shared" si="210"/>
        <v>1</v>
      </c>
      <c r="CX296" t="b">
        <f t="shared" si="211"/>
        <v>1</v>
      </c>
      <c r="CY296" t="b">
        <f t="shared" si="212"/>
        <v>1</v>
      </c>
      <c r="CZ296" t="b">
        <f t="shared" si="213"/>
        <v>1</v>
      </c>
      <c r="DA296" s="84">
        <f t="shared" si="214"/>
        <v>0</v>
      </c>
      <c r="DB296" t="e">
        <f t="shared" si="215"/>
        <v>#N/A</v>
      </c>
    </row>
    <row r="297" spans="1:106" ht="13.5" thickBot="1">
      <c r="A297">
        <v>2340</v>
      </c>
      <c r="B297">
        <v>1</v>
      </c>
      <c r="C297" t="s">
        <v>2844</v>
      </c>
      <c r="D297" s="3" t="s">
        <v>12</v>
      </c>
      <c r="E297" s="3" t="s">
        <v>12</v>
      </c>
      <c r="F297">
        <v>108987.281</v>
      </c>
      <c r="G297">
        <v>418170.96899999998</v>
      </c>
      <c r="H297" s="35" t="str">
        <f t="shared" si="216"/>
        <v>ja</v>
      </c>
      <c r="I297" s="155" t="s">
        <v>2402</v>
      </c>
      <c r="J297" t="s">
        <v>456</v>
      </c>
      <c r="K297" s="97">
        <v>10000</v>
      </c>
      <c r="L297" s="28">
        <f t="shared" si="174"/>
        <v>0.24</v>
      </c>
      <c r="M297" s="28">
        <f t="shared" si="174"/>
        <v>0</v>
      </c>
      <c r="N297" s="56">
        <f t="shared" si="175"/>
        <v>0</v>
      </c>
      <c r="O297" s="33">
        <f t="shared" si="176"/>
        <v>102.73126523603419</v>
      </c>
      <c r="P297" s="37">
        <f t="shared" si="177"/>
        <v>491.15589440624063</v>
      </c>
      <c r="Q297" t="s">
        <v>12</v>
      </c>
      <c r="R297" t="s">
        <v>12</v>
      </c>
      <c r="S297">
        <v>2.5880000000000001</v>
      </c>
      <c r="T297">
        <v>2.7240000000000002</v>
      </c>
      <c r="U297">
        <v>2.859</v>
      </c>
      <c r="V297">
        <v>3.0089999999999999</v>
      </c>
      <c r="W297">
        <v>3.2</v>
      </c>
      <c r="X297" t="s">
        <v>12</v>
      </c>
      <c r="Y297">
        <v>3.6219999999999999</v>
      </c>
      <c r="Z297" t="s">
        <v>12</v>
      </c>
      <c r="AA297" s="10">
        <f t="shared" si="178"/>
        <v>3.2</v>
      </c>
      <c r="AB297" s="9">
        <f t="shared" si="179"/>
        <v>0.34100000000000019</v>
      </c>
      <c r="AC297" s="10">
        <f t="shared" si="180"/>
        <v>0.42199999999999971</v>
      </c>
      <c r="AD297" s="9"/>
      <c r="AE297" s="55"/>
      <c r="AF297" s="55"/>
      <c r="AG297" s="55"/>
      <c r="AH297" s="55"/>
      <c r="AI297" s="3"/>
      <c r="AJ297" s="3"/>
      <c r="AK297" s="3"/>
      <c r="AL297" s="3"/>
      <c r="AM297" s="15"/>
      <c r="AN297" s="10"/>
      <c r="AO297" s="9"/>
      <c r="AP297" s="10"/>
      <c r="AQ297" s="9"/>
      <c r="AR297" s="55"/>
      <c r="AS297" s="55"/>
      <c r="AT297" s="55"/>
      <c r="AU297" s="55"/>
      <c r="AV297" s="3"/>
      <c r="AW297" s="3"/>
      <c r="AX297" s="3"/>
      <c r="AY297" s="3"/>
      <c r="AZ297" s="15"/>
      <c r="BA297" s="10"/>
      <c r="BB297" s="9"/>
      <c r="BC297" s="10"/>
      <c r="BD297" s="9"/>
      <c r="BE297" s="3"/>
      <c r="BF297" s="15"/>
      <c r="BG297" s="15"/>
      <c r="BH297" s="9"/>
      <c r="BI297" s="10"/>
      <c r="BJ297" s="9"/>
      <c r="BK297" s="3"/>
      <c r="BL297" s="15"/>
      <c r="BM297" s="15"/>
      <c r="BN297" s="9"/>
      <c r="BO297" s="10"/>
      <c r="BP297">
        <f t="shared" si="181"/>
        <v>0</v>
      </c>
      <c r="BQ297" s="93">
        <f t="shared" si="182"/>
        <v>0</v>
      </c>
      <c r="BR297" s="93">
        <f t="shared" si="183"/>
        <v>0</v>
      </c>
      <c r="BS297" s="93" t="e">
        <f>VLOOKUP(C297,'Koppeling locatie - aslocatie'!$A$2:$C$8139,2,FALSE)</f>
        <v>#N/A</v>
      </c>
      <c r="BT297" s="93" t="e">
        <f>VLOOKUP($BS297,aslocaties_v01!$C$3:$AA$349,MATCH($K$3/10,aslocaties_v01!$C$2:$X$2),FALSE)</f>
        <v>#N/A</v>
      </c>
      <c r="BU297" s="93" t="e">
        <f>VLOOKUP(BS297,aslocaties_v01!$C$3:$AA$349,MATCH($K$3,aslocaties_v01!$C$2:$X$2),FALSE)</f>
        <v>#N/A</v>
      </c>
      <c r="BV297" s="93" t="e">
        <f>VLOOKUP(BS297,aslocaties_v01!$C$3:$AA$349,MATCH($K$3*10,aslocaties_v01!$C$2:$X$2),FALSE)</f>
        <v>#N/A</v>
      </c>
      <c r="BW297" s="93" t="e">
        <f t="shared" si="184"/>
        <v>#N/A</v>
      </c>
      <c r="BX297" s="93" t="e">
        <f t="shared" si="185"/>
        <v>#N/A</v>
      </c>
      <c r="BY297" s="94">
        <f t="shared" si="186"/>
        <v>999</v>
      </c>
      <c r="BZ297" s="94">
        <f t="shared" si="187"/>
        <v>999</v>
      </c>
      <c r="CA297" s="94" t="e">
        <f t="shared" si="188"/>
        <v>#N/A</v>
      </c>
      <c r="CB297" t="e">
        <f t="shared" si="189"/>
        <v>#N/A</v>
      </c>
      <c r="CC297" s="58" t="e">
        <f t="shared" si="190"/>
        <v>#N/A</v>
      </c>
      <c r="CD297" s="95" t="e">
        <f t="shared" si="191"/>
        <v>#N/A</v>
      </c>
      <c r="CE297" s="96" t="b">
        <f t="shared" si="192"/>
        <v>1</v>
      </c>
      <c r="CF297" t="e">
        <f t="shared" si="193"/>
        <v>#DIV/0!</v>
      </c>
      <c r="CG297" t="e">
        <f t="shared" si="194"/>
        <v>#DIV/0!</v>
      </c>
      <c r="CH297" s="84" t="b">
        <f t="shared" si="195"/>
        <v>0</v>
      </c>
      <c r="CI297" t="str">
        <f t="shared" si="196"/>
        <v/>
      </c>
      <c r="CJ297" t="e">
        <f t="shared" si="197"/>
        <v>#DIV/0!</v>
      </c>
      <c r="CK297" t="b">
        <f t="shared" si="198"/>
        <v>1</v>
      </c>
      <c r="CL297" s="84" t="e">
        <f t="shared" si="199"/>
        <v>#DIV/0!</v>
      </c>
      <c r="CM297" t="e">
        <f t="shared" si="200"/>
        <v>#DIV/0!</v>
      </c>
      <c r="CN297" t="e">
        <f t="shared" si="201"/>
        <v>#DIV/0!</v>
      </c>
      <c r="CO297" s="84">
        <f t="shared" si="202"/>
        <v>-1</v>
      </c>
      <c r="CP297" t="b">
        <f t="shared" si="203"/>
        <v>1</v>
      </c>
      <c r="CQ297" s="96" t="b">
        <f t="shared" si="204"/>
        <v>1</v>
      </c>
      <c r="CR297" t="b">
        <f t="shared" si="205"/>
        <v>1</v>
      </c>
      <c r="CS297" t="b">
        <f t="shared" si="206"/>
        <v>1</v>
      </c>
      <c r="CT297" t="b">
        <f t="shared" si="207"/>
        <v>1</v>
      </c>
      <c r="CU297" t="b">
        <f t="shared" si="208"/>
        <v>1</v>
      </c>
      <c r="CV297" s="84" t="b">
        <f t="shared" si="209"/>
        <v>1</v>
      </c>
      <c r="CW297" t="b">
        <f t="shared" si="210"/>
        <v>1</v>
      </c>
      <c r="CX297" t="b">
        <f t="shared" si="211"/>
        <v>1</v>
      </c>
      <c r="CY297" t="b">
        <f t="shared" si="212"/>
        <v>1</v>
      </c>
      <c r="CZ297" t="b">
        <f t="shared" si="213"/>
        <v>1</v>
      </c>
      <c r="DA297" s="84">
        <f t="shared" si="214"/>
        <v>0</v>
      </c>
      <c r="DB297" t="e">
        <f t="shared" si="215"/>
        <v>#N/A</v>
      </c>
    </row>
    <row r="298" spans="1:106" ht="13.5" thickBot="1">
      <c r="A298">
        <v>2341</v>
      </c>
      <c r="B298">
        <v>1</v>
      </c>
      <c r="C298" t="s">
        <v>2845</v>
      </c>
      <c r="D298" s="3" t="s">
        <v>12</v>
      </c>
      <c r="E298" s="3" t="s">
        <v>12</v>
      </c>
      <c r="F298">
        <v>109394</v>
      </c>
      <c r="G298">
        <v>418446.31199999998</v>
      </c>
      <c r="H298" s="35" t="str">
        <f t="shared" si="216"/>
        <v>ja</v>
      </c>
      <c r="I298" s="155" t="s">
        <v>2402</v>
      </c>
      <c r="J298" t="s">
        <v>456</v>
      </c>
      <c r="K298" s="97">
        <v>10000</v>
      </c>
      <c r="L298" s="28">
        <f t="shared" si="174"/>
        <v>0.24</v>
      </c>
      <c r="M298" s="28">
        <f t="shared" si="174"/>
        <v>0</v>
      </c>
      <c r="N298" s="56">
        <f t="shared" si="175"/>
        <v>0</v>
      </c>
      <c r="O298" s="33">
        <f t="shared" si="176"/>
        <v>491.15589440624063</v>
      </c>
      <c r="P298" s="37">
        <f t="shared" si="177"/>
        <v>124.06569850288538</v>
      </c>
      <c r="Q298" t="s">
        <v>12</v>
      </c>
      <c r="R298" t="s">
        <v>12</v>
      </c>
      <c r="S298">
        <v>2.5960000000000001</v>
      </c>
      <c r="T298">
        <v>2.7320000000000002</v>
      </c>
      <c r="U298">
        <v>2.8690000000000002</v>
      </c>
      <c r="V298">
        <v>3.02</v>
      </c>
      <c r="W298">
        <v>3.21</v>
      </c>
      <c r="X298" t="s">
        <v>12</v>
      </c>
      <c r="Y298">
        <v>3.6309999999999998</v>
      </c>
      <c r="Z298" t="s">
        <v>12</v>
      </c>
      <c r="AA298" s="10">
        <f t="shared" si="178"/>
        <v>3.21</v>
      </c>
      <c r="AB298" s="9">
        <f t="shared" si="179"/>
        <v>0.34099999999999975</v>
      </c>
      <c r="AC298" s="10">
        <f t="shared" si="180"/>
        <v>0.42099999999999982</v>
      </c>
      <c r="AD298" s="9"/>
      <c r="AE298" s="55"/>
      <c r="AF298" s="55"/>
      <c r="AG298" s="55"/>
      <c r="AH298" s="55"/>
      <c r="AI298" s="3"/>
      <c r="AJ298" s="3"/>
      <c r="AK298" s="3"/>
      <c r="AL298" s="3"/>
      <c r="AM298" s="15"/>
      <c r="AN298" s="10"/>
      <c r="AO298" s="9"/>
      <c r="AP298" s="10"/>
      <c r="AQ298" s="9"/>
      <c r="AR298" s="55"/>
      <c r="AS298" s="55"/>
      <c r="AT298" s="55"/>
      <c r="AU298" s="55"/>
      <c r="AV298" s="3"/>
      <c r="AW298" s="3"/>
      <c r="AX298" s="3"/>
      <c r="AY298" s="3"/>
      <c r="AZ298" s="15"/>
      <c r="BA298" s="10"/>
      <c r="BB298" s="9"/>
      <c r="BC298" s="10"/>
      <c r="BD298" s="9"/>
      <c r="BE298" s="3"/>
      <c r="BF298" s="15"/>
      <c r="BG298" s="15"/>
      <c r="BH298" s="9"/>
      <c r="BI298" s="10"/>
      <c r="BJ298" s="9"/>
      <c r="BK298" s="3"/>
      <c r="BL298" s="15"/>
      <c r="BM298" s="15"/>
      <c r="BN298" s="9"/>
      <c r="BO298" s="10"/>
      <c r="BP298">
        <f t="shared" si="181"/>
        <v>0</v>
      </c>
      <c r="BQ298" s="93">
        <f t="shared" si="182"/>
        <v>0</v>
      </c>
      <c r="BR298" s="93">
        <f t="shared" si="183"/>
        <v>0</v>
      </c>
      <c r="BS298" s="93" t="e">
        <f>VLOOKUP(C298,'Koppeling locatie - aslocatie'!$A$2:$C$8139,2,FALSE)</f>
        <v>#N/A</v>
      </c>
      <c r="BT298" s="93" t="e">
        <f>VLOOKUP($BS298,aslocaties_v01!$C$3:$AA$349,MATCH($K$3/10,aslocaties_v01!$C$2:$X$2),FALSE)</f>
        <v>#N/A</v>
      </c>
      <c r="BU298" s="93" t="e">
        <f>VLOOKUP(BS298,aslocaties_v01!$C$3:$AA$349,MATCH($K$3,aslocaties_v01!$C$2:$X$2),FALSE)</f>
        <v>#N/A</v>
      </c>
      <c r="BV298" s="93" t="e">
        <f>VLOOKUP(BS298,aslocaties_v01!$C$3:$AA$349,MATCH($K$3*10,aslocaties_v01!$C$2:$X$2),FALSE)</f>
        <v>#N/A</v>
      </c>
      <c r="BW298" s="93" t="e">
        <f t="shared" si="184"/>
        <v>#N/A</v>
      </c>
      <c r="BX298" s="93" t="e">
        <f t="shared" si="185"/>
        <v>#N/A</v>
      </c>
      <c r="BY298" s="94">
        <f t="shared" si="186"/>
        <v>999</v>
      </c>
      <c r="BZ298" s="94">
        <f t="shared" si="187"/>
        <v>999</v>
      </c>
      <c r="CA298" s="94" t="e">
        <f t="shared" si="188"/>
        <v>#N/A</v>
      </c>
      <c r="CB298" t="e">
        <f t="shared" si="189"/>
        <v>#N/A</v>
      </c>
      <c r="CC298" s="58" t="e">
        <f t="shared" si="190"/>
        <v>#N/A</v>
      </c>
      <c r="CD298" s="95" t="e">
        <f t="shared" si="191"/>
        <v>#N/A</v>
      </c>
      <c r="CE298" s="96" t="b">
        <f t="shared" si="192"/>
        <v>1</v>
      </c>
      <c r="CF298" t="e">
        <f t="shared" si="193"/>
        <v>#DIV/0!</v>
      </c>
      <c r="CG298" t="e">
        <f t="shared" si="194"/>
        <v>#DIV/0!</v>
      </c>
      <c r="CH298" s="84" t="b">
        <f t="shared" si="195"/>
        <v>0</v>
      </c>
      <c r="CI298" t="str">
        <f t="shared" si="196"/>
        <v/>
      </c>
      <c r="CJ298" t="e">
        <f t="shared" si="197"/>
        <v>#DIV/0!</v>
      </c>
      <c r="CK298" t="b">
        <f t="shared" si="198"/>
        <v>1</v>
      </c>
      <c r="CL298" s="84" t="e">
        <f t="shared" si="199"/>
        <v>#DIV/0!</v>
      </c>
      <c r="CM298" t="e">
        <f t="shared" si="200"/>
        <v>#DIV/0!</v>
      </c>
      <c r="CN298" t="e">
        <f t="shared" si="201"/>
        <v>#DIV/0!</v>
      </c>
      <c r="CO298" s="84">
        <f t="shared" si="202"/>
        <v>-1</v>
      </c>
      <c r="CP298" t="b">
        <f t="shared" si="203"/>
        <v>1</v>
      </c>
      <c r="CQ298" s="96" t="b">
        <f t="shared" si="204"/>
        <v>1</v>
      </c>
      <c r="CR298" t="b">
        <f t="shared" si="205"/>
        <v>1</v>
      </c>
      <c r="CS298" t="b">
        <f t="shared" si="206"/>
        <v>1</v>
      </c>
      <c r="CT298" t="b">
        <f t="shared" si="207"/>
        <v>1</v>
      </c>
      <c r="CU298" t="b">
        <f t="shared" si="208"/>
        <v>1</v>
      </c>
      <c r="CV298" s="84" t="b">
        <f t="shared" si="209"/>
        <v>1</v>
      </c>
      <c r="CW298" t="b">
        <f t="shared" si="210"/>
        <v>1</v>
      </c>
      <c r="CX298" t="b">
        <f t="shared" si="211"/>
        <v>1</v>
      </c>
      <c r="CY298" t="b">
        <f t="shared" si="212"/>
        <v>1</v>
      </c>
      <c r="CZ298" t="b">
        <f t="shared" si="213"/>
        <v>1</v>
      </c>
      <c r="DA298" s="84">
        <f t="shared" si="214"/>
        <v>0</v>
      </c>
      <c r="DB298" t="e">
        <f t="shared" si="215"/>
        <v>#N/A</v>
      </c>
    </row>
    <row r="299" spans="1:106" ht="13.5" thickBot="1">
      <c r="A299">
        <v>2342</v>
      </c>
      <c r="B299">
        <v>1</v>
      </c>
      <c r="C299" t="s">
        <v>2846</v>
      </c>
      <c r="D299" s="3" t="s">
        <v>12</v>
      </c>
      <c r="E299" s="3" t="s">
        <v>12</v>
      </c>
      <c r="F299">
        <v>109471.54700000001</v>
      </c>
      <c r="G299">
        <v>418543.15600000002</v>
      </c>
      <c r="H299" s="35" t="str">
        <f t="shared" si="216"/>
        <v>ja</v>
      </c>
      <c r="I299" s="155" t="s">
        <v>2402</v>
      </c>
      <c r="J299" t="s">
        <v>456</v>
      </c>
      <c r="K299" s="97">
        <v>10000</v>
      </c>
      <c r="L299" s="28">
        <f t="shared" si="174"/>
        <v>0.24</v>
      </c>
      <c r="M299" s="28">
        <f t="shared" si="174"/>
        <v>0</v>
      </c>
      <c r="N299" s="56">
        <f t="shared" si="175"/>
        <v>0</v>
      </c>
      <c r="O299" s="33">
        <f t="shared" si="176"/>
        <v>124.06569850288538</v>
      </c>
      <c r="P299" s="37">
        <f t="shared" si="177"/>
        <v>86.160938945667056</v>
      </c>
      <c r="Q299" t="s">
        <v>12</v>
      </c>
      <c r="R299" t="s">
        <v>12</v>
      </c>
      <c r="S299">
        <v>2.601</v>
      </c>
      <c r="T299">
        <v>2.7370000000000001</v>
      </c>
      <c r="U299">
        <v>2.8759999999999999</v>
      </c>
      <c r="V299">
        <v>3.028</v>
      </c>
      <c r="W299">
        <v>3.218</v>
      </c>
      <c r="X299" t="s">
        <v>12</v>
      </c>
      <c r="Y299">
        <v>3.6360000000000001</v>
      </c>
      <c r="Z299" t="s">
        <v>12</v>
      </c>
      <c r="AA299" s="10">
        <f t="shared" si="178"/>
        <v>3.218</v>
      </c>
      <c r="AB299" s="9">
        <f t="shared" si="179"/>
        <v>0.34200000000000008</v>
      </c>
      <c r="AC299" s="10">
        <f t="shared" si="180"/>
        <v>0.41800000000000015</v>
      </c>
      <c r="AD299" s="9"/>
      <c r="AE299" s="55"/>
      <c r="AF299" s="55"/>
      <c r="AG299" s="55"/>
      <c r="AH299" s="55"/>
      <c r="AI299" s="3"/>
      <c r="AJ299" s="3"/>
      <c r="AK299" s="3"/>
      <c r="AL299" s="3"/>
      <c r="AM299" s="15"/>
      <c r="AN299" s="10"/>
      <c r="AO299" s="9"/>
      <c r="AP299" s="10"/>
      <c r="AQ299" s="9"/>
      <c r="AR299" s="55"/>
      <c r="AS299" s="55"/>
      <c r="AT299" s="55"/>
      <c r="AU299" s="55"/>
      <c r="AV299" s="3"/>
      <c r="AW299" s="3"/>
      <c r="AX299" s="3"/>
      <c r="AY299" s="3"/>
      <c r="AZ299" s="15"/>
      <c r="BA299" s="10"/>
      <c r="BB299" s="9"/>
      <c r="BC299" s="10"/>
      <c r="BD299" s="9"/>
      <c r="BE299" s="3"/>
      <c r="BF299" s="15"/>
      <c r="BG299" s="15"/>
      <c r="BH299" s="9"/>
      <c r="BI299" s="10"/>
      <c r="BJ299" s="9"/>
      <c r="BK299" s="3"/>
      <c r="BL299" s="15"/>
      <c r="BM299" s="15"/>
      <c r="BN299" s="9"/>
      <c r="BO299" s="10"/>
      <c r="BP299">
        <f t="shared" si="181"/>
        <v>0</v>
      </c>
      <c r="BQ299" s="93">
        <f t="shared" si="182"/>
        <v>0</v>
      </c>
      <c r="BR299" s="93">
        <f t="shared" si="183"/>
        <v>0</v>
      </c>
      <c r="BS299" s="93" t="e">
        <f>VLOOKUP(C299,'Koppeling locatie - aslocatie'!$A$2:$C$8139,2,FALSE)</f>
        <v>#N/A</v>
      </c>
      <c r="BT299" s="93" t="e">
        <f>VLOOKUP($BS299,aslocaties_v01!$C$3:$AA$349,MATCH($K$3/10,aslocaties_v01!$C$2:$X$2),FALSE)</f>
        <v>#N/A</v>
      </c>
      <c r="BU299" s="93" t="e">
        <f>VLOOKUP(BS299,aslocaties_v01!$C$3:$AA$349,MATCH($K$3,aslocaties_v01!$C$2:$X$2),FALSE)</f>
        <v>#N/A</v>
      </c>
      <c r="BV299" s="93" t="e">
        <f>VLOOKUP(BS299,aslocaties_v01!$C$3:$AA$349,MATCH($K$3*10,aslocaties_v01!$C$2:$X$2),FALSE)</f>
        <v>#N/A</v>
      </c>
      <c r="BW299" s="93" t="e">
        <f t="shared" si="184"/>
        <v>#N/A</v>
      </c>
      <c r="BX299" s="93" t="e">
        <f t="shared" si="185"/>
        <v>#N/A</v>
      </c>
      <c r="BY299" s="94">
        <f t="shared" si="186"/>
        <v>999</v>
      </c>
      <c r="BZ299" s="94">
        <f t="shared" si="187"/>
        <v>999</v>
      </c>
      <c r="CA299" s="94" t="e">
        <f t="shared" si="188"/>
        <v>#N/A</v>
      </c>
      <c r="CB299" t="e">
        <f t="shared" si="189"/>
        <v>#N/A</v>
      </c>
      <c r="CC299" s="58" t="e">
        <f t="shared" si="190"/>
        <v>#N/A</v>
      </c>
      <c r="CD299" s="95" t="e">
        <f t="shared" si="191"/>
        <v>#N/A</v>
      </c>
      <c r="CE299" s="96" t="b">
        <f t="shared" si="192"/>
        <v>1</v>
      </c>
      <c r="CF299" t="e">
        <f t="shared" si="193"/>
        <v>#DIV/0!</v>
      </c>
      <c r="CG299" t="e">
        <f t="shared" si="194"/>
        <v>#DIV/0!</v>
      </c>
      <c r="CH299" s="84" t="b">
        <f t="shared" si="195"/>
        <v>0</v>
      </c>
      <c r="CI299" t="str">
        <f t="shared" si="196"/>
        <v/>
      </c>
      <c r="CJ299" t="e">
        <f t="shared" si="197"/>
        <v>#DIV/0!</v>
      </c>
      <c r="CK299" t="b">
        <f t="shared" si="198"/>
        <v>1</v>
      </c>
      <c r="CL299" s="84" t="e">
        <f t="shared" si="199"/>
        <v>#DIV/0!</v>
      </c>
      <c r="CM299" t="e">
        <f t="shared" si="200"/>
        <v>#DIV/0!</v>
      </c>
      <c r="CN299" t="e">
        <f t="shared" si="201"/>
        <v>#DIV/0!</v>
      </c>
      <c r="CO299" s="84">
        <f t="shared" si="202"/>
        <v>-1</v>
      </c>
      <c r="CP299" t="b">
        <f t="shared" si="203"/>
        <v>1</v>
      </c>
      <c r="CQ299" s="96" t="b">
        <f t="shared" si="204"/>
        <v>1</v>
      </c>
      <c r="CR299" t="b">
        <f t="shared" si="205"/>
        <v>1</v>
      </c>
      <c r="CS299" t="b">
        <f t="shared" si="206"/>
        <v>1</v>
      </c>
      <c r="CT299" t="b">
        <f t="shared" si="207"/>
        <v>1</v>
      </c>
      <c r="CU299" t="b">
        <f t="shared" si="208"/>
        <v>1</v>
      </c>
      <c r="CV299" s="84" t="b">
        <f t="shared" si="209"/>
        <v>1</v>
      </c>
      <c r="CW299" t="b">
        <f t="shared" si="210"/>
        <v>1</v>
      </c>
      <c r="CX299" t="b">
        <f t="shared" si="211"/>
        <v>1</v>
      </c>
      <c r="CY299" t="b">
        <f t="shared" si="212"/>
        <v>1</v>
      </c>
      <c r="CZ299" t="b">
        <f t="shared" si="213"/>
        <v>1</v>
      </c>
      <c r="DA299" s="84">
        <f t="shared" si="214"/>
        <v>0</v>
      </c>
      <c r="DB299" t="e">
        <f t="shared" si="215"/>
        <v>#N/A</v>
      </c>
    </row>
    <row r="300" spans="1:106" ht="13.5" thickBot="1">
      <c r="A300">
        <v>2343</v>
      </c>
      <c r="B300">
        <v>1</v>
      </c>
      <c r="C300" t="s">
        <v>2847</v>
      </c>
      <c r="D300" s="3" t="s">
        <v>12</v>
      </c>
      <c r="E300" s="3" t="s">
        <v>12</v>
      </c>
      <c r="F300">
        <v>109545.477</v>
      </c>
      <c r="G300">
        <v>418587.40600000002</v>
      </c>
      <c r="H300" s="35" t="str">
        <f t="shared" si="216"/>
        <v>ja</v>
      </c>
      <c r="I300" s="155" t="s">
        <v>2402</v>
      </c>
      <c r="J300" t="s">
        <v>456</v>
      </c>
      <c r="K300" s="97">
        <v>10000</v>
      </c>
      <c r="L300" s="28">
        <f t="shared" si="174"/>
        <v>0.24</v>
      </c>
      <c r="M300" s="28">
        <f t="shared" si="174"/>
        <v>0</v>
      </c>
      <c r="N300" s="56">
        <f t="shared" si="175"/>
        <v>0</v>
      </c>
      <c r="O300" s="33">
        <f t="shared" si="176"/>
        <v>86.160938945667056</v>
      </c>
      <c r="P300" s="37">
        <f t="shared" si="177"/>
        <v>813.66597076809592</v>
      </c>
      <c r="Q300" t="s">
        <v>12</v>
      </c>
      <c r="R300" t="s">
        <v>12</v>
      </c>
      <c r="S300">
        <v>2.6019999999999999</v>
      </c>
      <c r="T300">
        <v>2.7370000000000001</v>
      </c>
      <c r="U300">
        <v>2.8769999999999998</v>
      </c>
      <c r="V300">
        <v>3.0289999999999999</v>
      </c>
      <c r="W300">
        <v>3.2189999999999999</v>
      </c>
      <c r="X300" t="s">
        <v>12</v>
      </c>
      <c r="Y300">
        <v>3.637</v>
      </c>
      <c r="Z300" t="s">
        <v>12</v>
      </c>
      <c r="AA300" s="10">
        <f t="shared" si="178"/>
        <v>3.2189999999999999</v>
      </c>
      <c r="AB300" s="9">
        <f t="shared" si="179"/>
        <v>0.34200000000000008</v>
      </c>
      <c r="AC300" s="10">
        <f t="shared" si="180"/>
        <v>0.41800000000000015</v>
      </c>
      <c r="AD300" s="9"/>
      <c r="AE300" s="55"/>
      <c r="AF300" s="55"/>
      <c r="AG300" s="55"/>
      <c r="AH300" s="55"/>
      <c r="AI300" s="3"/>
      <c r="AJ300" s="3"/>
      <c r="AK300" s="3"/>
      <c r="AL300" s="3"/>
      <c r="AM300" s="15"/>
      <c r="AN300" s="10"/>
      <c r="AO300" s="9"/>
      <c r="AP300" s="10"/>
      <c r="AQ300" s="9"/>
      <c r="AR300" s="55"/>
      <c r="AS300" s="55"/>
      <c r="AT300" s="55"/>
      <c r="AU300" s="55"/>
      <c r="AV300" s="3"/>
      <c r="AW300" s="3"/>
      <c r="AX300" s="3"/>
      <c r="AY300" s="3"/>
      <c r="AZ300" s="15"/>
      <c r="BA300" s="10"/>
      <c r="BB300" s="9"/>
      <c r="BC300" s="10"/>
      <c r="BD300" s="9"/>
      <c r="BE300" s="3"/>
      <c r="BF300" s="15"/>
      <c r="BG300" s="15"/>
      <c r="BH300" s="9"/>
      <c r="BI300" s="10"/>
      <c r="BJ300" s="9"/>
      <c r="BK300" s="3"/>
      <c r="BL300" s="15"/>
      <c r="BM300" s="15"/>
      <c r="BN300" s="9"/>
      <c r="BO300" s="10"/>
      <c r="BP300">
        <f t="shared" si="181"/>
        <v>0</v>
      </c>
      <c r="BQ300" s="93">
        <f t="shared" si="182"/>
        <v>0</v>
      </c>
      <c r="BR300" s="93">
        <f t="shared" si="183"/>
        <v>0</v>
      </c>
      <c r="BS300" s="93" t="e">
        <f>VLOOKUP(C300,'Koppeling locatie - aslocatie'!$A$2:$C$8139,2,FALSE)</f>
        <v>#N/A</v>
      </c>
      <c r="BT300" s="93" t="e">
        <f>VLOOKUP($BS300,aslocaties_v01!$C$3:$AA$349,MATCH($K$3/10,aslocaties_v01!$C$2:$X$2),FALSE)</f>
        <v>#N/A</v>
      </c>
      <c r="BU300" s="93" t="e">
        <f>VLOOKUP(BS300,aslocaties_v01!$C$3:$AA$349,MATCH($K$3,aslocaties_v01!$C$2:$X$2),FALSE)</f>
        <v>#N/A</v>
      </c>
      <c r="BV300" s="93" t="e">
        <f>VLOOKUP(BS300,aslocaties_v01!$C$3:$AA$349,MATCH($K$3*10,aslocaties_v01!$C$2:$X$2),FALSE)</f>
        <v>#N/A</v>
      </c>
      <c r="BW300" s="93" t="e">
        <f t="shared" si="184"/>
        <v>#N/A</v>
      </c>
      <c r="BX300" s="93" t="e">
        <f t="shared" si="185"/>
        <v>#N/A</v>
      </c>
      <c r="BY300" s="94">
        <f t="shared" si="186"/>
        <v>999</v>
      </c>
      <c r="BZ300" s="94">
        <f t="shared" si="187"/>
        <v>999</v>
      </c>
      <c r="CA300" s="94" t="e">
        <f t="shared" si="188"/>
        <v>#N/A</v>
      </c>
      <c r="CB300" t="e">
        <f t="shared" si="189"/>
        <v>#N/A</v>
      </c>
      <c r="CC300" s="58" t="e">
        <f t="shared" si="190"/>
        <v>#N/A</v>
      </c>
      <c r="CD300" s="95" t="e">
        <f t="shared" si="191"/>
        <v>#N/A</v>
      </c>
      <c r="CE300" s="96" t="b">
        <f t="shared" si="192"/>
        <v>1</v>
      </c>
      <c r="CF300" t="e">
        <f t="shared" si="193"/>
        <v>#DIV/0!</v>
      </c>
      <c r="CG300" t="e">
        <f t="shared" si="194"/>
        <v>#DIV/0!</v>
      </c>
      <c r="CH300" s="84" t="b">
        <f t="shared" si="195"/>
        <v>0</v>
      </c>
      <c r="CI300" t="str">
        <f t="shared" si="196"/>
        <v/>
      </c>
      <c r="CJ300" t="e">
        <f t="shared" si="197"/>
        <v>#DIV/0!</v>
      </c>
      <c r="CK300" t="b">
        <f t="shared" si="198"/>
        <v>1</v>
      </c>
      <c r="CL300" s="84" t="e">
        <f t="shared" si="199"/>
        <v>#DIV/0!</v>
      </c>
      <c r="CM300" t="e">
        <f t="shared" si="200"/>
        <v>#DIV/0!</v>
      </c>
      <c r="CN300" t="e">
        <f t="shared" si="201"/>
        <v>#DIV/0!</v>
      </c>
      <c r="CO300" s="84">
        <f t="shared" si="202"/>
        <v>-1</v>
      </c>
      <c r="CP300" t="b">
        <f t="shared" si="203"/>
        <v>1</v>
      </c>
      <c r="CQ300" s="96" t="b">
        <f t="shared" si="204"/>
        <v>1</v>
      </c>
      <c r="CR300" t="b">
        <f t="shared" si="205"/>
        <v>1</v>
      </c>
      <c r="CS300" t="b">
        <f t="shared" si="206"/>
        <v>1</v>
      </c>
      <c r="CT300" t="b">
        <f t="shared" si="207"/>
        <v>1</v>
      </c>
      <c r="CU300" t="b">
        <f t="shared" si="208"/>
        <v>1</v>
      </c>
      <c r="CV300" s="84" t="b">
        <f t="shared" si="209"/>
        <v>1</v>
      </c>
      <c r="CW300" t="b">
        <f t="shared" si="210"/>
        <v>1</v>
      </c>
      <c r="CX300" t="b">
        <f t="shared" si="211"/>
        <v>1</v>
      </c>
      <c r="CY300" t="b">
        <f t="shared" si="212"/>
        <v>1</v>
      </c>
      <c r="CZ300" t="b">
        <f t="shared" si="213"/>
        <v>1</v>
      </c>
      <c r="DA300" s="84">
        <f t="shared" si="214"/>
        <v>0</v>
      </c>
      <c r="DB300" t="e">
        <f t="shared" si="215"/>
        <v>#N/A</v>
      </c>
    </row>
    <row r="301" spans="1:106" ht="13.5" thickBot="1">
      <c r="A301">
        <v>2344</v>
      </c>
      <c r="B301">
        <v>1</v>
      </c>
      <c r="C301" t="s">
        <v>2848</v>
      </c>
      <c r="D301" s="3" t="s">
        <v>12</v>
      </c>
      <c r="E301" s="3" t="s">
        <v>12</v>
      </c>
      <c r="F301">
        <v>110116.42200000001</v>
      </c>
      <c r="G301">
        <v>419167.125</v>
      </c>
      <c r="H301" s="35" t="str">
        <f t="shared" si="216"/>
        <v>ja</v>
      </c>
      <c r="I301" s="155" t="s">
        <v>2402</v>
      </c>
      <c r="J301" t="s">
        <v>456</v>
      </c>
      <c r="K301" s="97">
        <v>10000</v>
      </c>
      <c r="L301" s="28">
        <f t="shared" si="174"/>
        <v>0.24</v>
      </c>
      <c r="M301" s="28">
        <f t="shared" si="174"/>
        <v>0</v>
      </c>
      <c r="N301" s="56">
        <f t="shared" si="175"/>
        <v>0</v>
      </c>
      <c r="O301" s="33">
        <f t="shared" si="176"/>
        <v>813.66597076809592</v>
      </c>
      <c r="P301" s="37">
        <f t="shared" si="177"/>
        <v>99.978771926829765</v>
      </c>
      <c r="Q301" t="s">
        <v>12</v>
      </c>
      <c r="R301" t="s">
        <v>12</v>
      </c>
      <c r="S301">
        <v>2.6139999999999999</v>
      </c>
      <c r="T301">
        <v>2.75</v>
      </c>
      <c r="U301">
        <v>2.8929999999999998</v>
      </c>
      <c r="V301">
        <v>3.048</v>
      </c>
      <c r="W301">
        <v>3.2370000000000001</v>
      </c>
      <c r="X301" t="s">
        <v>12</v>
      </c>
      <c r="Y301">
        <v>3.6520000000000001</v>
      </c>
      <c r="Z301" t="s">
        <v>12</v>
      </c>
      <c r="AA301" s="10">
        <f t="shared" si="178"/>
        <v>3.2370000000000001</v>
      </c>
      <c r="AB301" s="9">
        <f t="shared" si="179"/>
        <v>0.34400000000000031</v>
      </c>
      <c r="AC301" s="10">
        <f t="shared" si="180"/>
        <v>0.41500000000000004</v>
      </c>
      <c r="AD301" s="9"/>
      <c r="AE301" s="55"/>
      <c r="AF301" s="55"/>
      <c r="AG301" s="55"/>
      <c r="AH301" s="55"/>
      <c r="AI301" s="3"/>
      <c r="AJ301" s="3"/>
      <c r="AK301" s="3"/>
      <c r="AL301" s="3"/>
      <c r="AM301" s="15"/>
      <c r="AN301" s="10"/>
      <c r="AO301" s="9"/>
      <c r="AP301" s="10"/>
      <c r="AQ301" s="9"/>
      <c r="AR301" s="55"/>
      <c r="AS301" s="55"/>
      <c r="AT301" s="55"/>
      <c r="AU301" s="55"/>
      <c r="AV301" s="3"/>
      <c r="AW301" s="3"/>
      <c r="AX301" s="3"/>
      <c r="AY301" s="3"/>
      <c r="AZ301" s="15"/>
      <c r="BA301" s="10"/>
      <c r="BB301" s="9"/>
      <c r="BC301" s="10"/>
      <c r="BD301" s="9"/>
      <c r="BE301" s="3"/>
      <c r="BF301" s="15"/>
      <c r="BG301" s="15"/>
      <c r="BH301" s="9"/>
      <c r="BI301" s="10"/>
      <c r="BJ301" s="9"/>
      <c r="BK301" s="3"/>
      <c r="BL301" s="15"/>
      <c r="BM301" s="15"/>
      <c r="BN301" s="9"/>
      <c r="BO301" s="10"/>
      <c r="BP301">
        <f t="shared" si="181"/>
        <v>0</v>
      </c>
      <c r="BQ301" s="93">
        <f t="shared" si="182"/>
        <v>0</v>
      </c>
      <c r="BR301" s="93">
        <f t="shared" si="183"/>
        <v>0</v>
      </c>
      <c r="BS301" s="93" t="e">
        <f>VLOOKUP(C301,'Koppeling locatie - aslocatie'!$A$2:$C$8139,2,FALSE)</f>
        <v>#N/A</v>
      </c>
      <c r="BT301" s="93" t="e">
        <f>VLOOKUP($BS301,aslocaties_v01!$C$3:$AA$349,MATCH($K$3/10,aslocaties_v01!$C$2:$X$2),FALSE)</f>
        <v>#N/A</v>
      </c>
      <c r="BU301" s="93" t="e">
        <f>VLOOKUP(BS301,aslocaties_v01!$C$3:$AA$349,MATCH($K$3,aslocaties_v01!$C$2:$X$2),FALSE)</f>
        <v>#N/A</v>
      </c>
      <c r="BV301" s="93" t="e">
        <f>VLOOKUP(BS301,aslocaties_v01!$C$3:$AA$349,MATCH($K$3*10,aslocaties_v01!$C$2:$X$2),FALSE)</f>
        <v>#N/A</v>
      </c>
      <c r="BW301" s="93" t="e">
        <f t="shared" si="184"/>
        <v>#N/A</v>
      </c>
      <c r="BX301" s="93" t="e">
        <f t="shared" si="185"/>
        <v>#N/A</v>
      </c>
      <c r="BY301" s="94">
        <f t="shared" si="186"/>
        <v>999</v>
      </c>
      <c r="BZ301" s="94">
        <f t="shared" si="187"/>
        <v>999</v>
      </c>
      <c r="CA301" s="94" t="e">
        <f t="shared" si="188"/>
        <v>#N/A</v>
      </c>
      <c r="CB301" t="e">
        <f t="shared" si="189"/>
        <v>#N/A</v>
      </c>
      <c r="CC301" s="58" t="e">
        <f t="shared" si="190"/>
        <v>#N/A</v>
      </c>
      <c r="CD301" s="95" t="e">
        <f t="shared" si="191"/>
        <v>#N/A</v>
      </c>
      <c r="CE301" s="96" t="b">
        <f t="shared" si="192"/>
        <v>1</v>
      </c>
      <c r="CF301" t="e">
        <f t="shared" si="193"/>
        <v>#DIV/0!</v>
      </c>
      <c r="CG301" t="e">
        <f t="shared" si="194"/>
        <v>#DIV/0!</v>
      </c>
      <c r="CH301" s="84" t="b">
        <f t="shared" si="195"/>
        <v>0</v>
      </c>
      <c r="CI301" t="str">
        <f t="shared" si="196"/>
        <v/>
      </c>
      <c r="CJ301" t="e">
        <f t="shared" si="197"/>
        <v>#DIV/0!</v>
      </c>
      <c r="CK301" t="b">
        <f t="shared" si="198"/>
        <v>1</v>
      </c>
      <c r="CL301" s="84" t="e">
        <f t="shared" si="199"/>
        <v>#DIV/0!</v>
      </c>
      <c r="CM301" t="e">
        <f t="shared" si="200"/>
        <v>#DIV/0!</v>
      </c>
      <c r="CN301" t="e">
        <f t="shared" si="201"/>
        <v>#DIV/0!</v>
      </c>
      <c r="CO301" s="84">
        <f t="shared" si="202"/>
        <v>-1</v>
      </c>
      <c r="CP301" t="b">
        <f t="shared" si="203"/>
        <v>1</v>
      </c>
      <c r="CQ301" s="96" t="b">
        <f t="shared" si="204"/>
        <v>1</v>
      </c>
      <c r="CR301" t="b">
        <f t="shared" si="205"/>
        <v>1</v>
      </c>
      <c r="CS301" t="b">
        <f t="shared" si="206"/>
        <v>1</v>
      </c>
      <c r="CT301" t="b">
        <f t="shared" si="207"/>
        <v>1</v>
      </c>
      <c r="CU301" t="b">
        <f t="shared" si="208"/>
        <v>1</v>
      </c>
      <c r="CV301" s="84" t="b">
        <f t="shared" si="209"/>
        <v>1</v>
      </c>
      <c r="CW301" t="b">
        <f t="shared" si="210"/>
        <v>1</v>
      </c>
      <c r="CX301" t="b">
        <f t="shared" si="211"/>
        <v>1</v>
      </c>
      <c r="CY301" t="b">
        <f t="shared" si="212"/>
        <v>1</v>
      </c>
      <c r="CZ301" t="b">
        <f t="shared" si="213"/>
        <v>1</v>
      </c>
      <c r="DA301" s="84">
        <f t="shared" si="214"/>
        <v>0</v>
      </c>
      <c r="DB301" t="e">
        <f t="shared" si="215"/>
        <v>#N/A</v>
      </c>
    </row>
    <row r="302" spans="1:106" ht="13.5" thickBot="1">
      <c r="A302">
        <v>2345</v>
      </c>
      <c r="B302">
        <v>1</v>
      </c>
      <c r="C302" t="s">
        <v>2849</v>
      </c>
      <c r="D302" s="3" t="s">
        <v>12</v>
      </c>
      <c r="E302" s="3" t="s">
        <v>12</v>
      </c>
      <c r="F302">
        <v>110167.67200000001</v>
      </c>
      <c r="G302">
        <v>419252.96899999998</v>
      </c>
      <c r="H302" s="35" t="str">
        <f t="shared" si="216"/>
        <v>ja</v>
      </c>
      <c r="I302" s="155" t="s">
        <v>2402</v>
      </c>
      <c r="J302" t="s">
        <v>456</v>
      </c>
      <c r="K302" s="97">
        <v>10000</v>
      </c>
      <c r="L302" s="28">
        <f t="shared" si="174"/>
        <v>0.24</v>
      </c>
      <c r="M302" s="28">
        <f t="shared" si="174"/>
        <v>0</v>
      </c>
      <c r="N302" s="56">
        <f t="shared" si="175"/>
        <v>0</v>
      </c>
      <c r="O302" s="33">
        <f t="shared" si="176"/>
        <v>99.978771926829765</v>
      </c>
      <c r="P302" s="37">
        <f t="shared" si="177"/>
        <v>96.800283393204651</v>
      </c>
      <c r="Q302" t="s">
        <v>12</v>
      </c>
      <c r="R302" t="s">
        <v>12</v>
      </c>
      <c r="S302">
        <v>2.6150000000000002</v>
      </c>
      <c r="T302">
        <v>2.7519999999999998</v>
      </c>
      <c r="U302">
        <v>2.895</v>
      </c>
      <c r="V302">
        <v>3.05</v>
      </c>
      <c r="W302">
        <v>3.2389999999999999</v>
      </c>
      <c r="X302" t="s">
        <v>12</v>
      </c>
      <c r="Y302">
        <v>3.6539999999999999</v>
      </c>
      <c r="Z302" t="s">
        <v>12</v>
      </c>
      <c r="AA302" s="10">
        <f t="shared" si="178"/>
        <v>3.2389999999999999</v>
      </c>
      <c r="AB302" s="9">
        <f t="shared" si="179"/>
        <v>0.34399999999999986</v>
      </c>
      <c r="AC302" s="10">
        <f t="shared" si="180"/>
        <v>0.41500000000000004</v>
      </c>
      <c r="AD302" s="9"/>
      <c r="AE302" s="55"/>
      <c r="AF302" s="55"/>
      <c r="AG302" s="55"/>
      <c r="AH302" s="55"/>
      <c r="AI302" s="3"/>
      <c r="AJ302" s="3"/>
      <c r="AK302" s="3"/>
      <c r="AL302" s="3"/>
      <c r="AM302" s="15"/>
      <c r="AN302" s="10"/>
      <c r="AO302" s="9"/>
      <c r="AP302" s="10"/>
      <c r="AQ302" s="9"/>
      <c r="AR302" s="55"/>
      <c r="AS302" s="55"/>
      <c r="AT302" s="55"/>
      <c r="AU302" s="55"/>
      <c r="AV302" s="3"/>
      <c r="AW302" s="3"/>
      <c r="AX302" s="3"/>
      <c r="AY302" s="3"/>
      <c r="AZ302" s="15"/>
      <c r="BA302" s="10"/>
      <c r="BB302" s="9"/>
      <c r="BC302" s="10"/>
      <c r="BD302" s="9"/>
      <c r="BE302" s="3"/>
      <c r="BF302" s="15"/>
      <c r="BG302" s="15"/>
      <c r="BH302" s="9"/>
      <c r="BI302" s="10"/>
      <c r="BJ302" s="9"/>
      <c r="BK302" s="3"/>
      <c r="BL302" s="15"/>
      <c r="BM302" s="15"/>
      <c r="BN302" s="9"/>
      <c r="BO302" s="10"/>
      <c r="BP302">
        <f t="shared" si="181"/>
        <v>0</v>
      </c>
      <c r="BQ302" s="93">
        <f t="shared" si="182"/>
        <v>0</v>
      </c>
      <c r="BR302" s="93">
        <f t="shared" si="183"/>
        <v>0</v>
      </c>
      <c r="BS302" s="93" t="e">
        <f>VLOOKUP(C302,'Koppeling locatie - aslocatie'!$A$2:$C$8139,2,FALSE)</f>
        <v>#N/A</v>
      </c>
      <c r="BT302" s="93" t="e">
        <f>VLOOKUP($BS302,aslocaties_v01!$C$3:$AA$349,MATCH($K$3/10,aslocaties_v01!$C$2:$X$2),FALSE)</f>
        <v>#N/A</v>
      </c>
      <c r="BU302" s="93" t="e">
        <f>VLOOKUP(BS302,aslocaties_v01!$C$3:$AA$349,MATCH($K$3,aslocaties_v01!$C$2:$X$2),FALSE)</f>
        <v>#N/A</v>
      </c>
      <c r="BV302" s="93" t="e">
        <f>VLOOKUP(BS302,aslocaties_v01!$C$3:$AA$349,MATCH($K$3*10,aslocaties_v01!$C$2:$X$2),FALSE)</f>
        <v>#N/A</v>
      </c>
      <c r="BW302" s="93" t="e">
        <f t="shared" si="184"/>
        <v>#N/A</v>
      </c>
      <c r="BX302" s="93" t="e">
        <f t="shared" si="185"/>
        <v>#N/A</v>
      </c>
      <c r="BY302" s="94">
        <f t="shared" si="186"/>
        <v>999</v>
      </c>
      <c r="BZ302" s="94">
        <f t="shared" si="187"/>
        <v>999</v>
      </c>
      <c r="CA302" s="94" t="e">
        <f t="shared" si="188"/>
        <v>#N/A</v>
      </c>
      <c r="CB302" t="e">
        <f t="shared" si="189"/>
        <v>#N/A</v>
      </c>
      <c r="CC302" s="58" t="e">
        <f t="shared" si="190"/>
        <v>#N/A</v>
      </c>
      <c r="CD302" s="95" t="e">
        <f t="shared" si="191"/>
        <v>#N/A</v>
      </c>
      <c r="CE302" s="96" t="b">
        <f t="shared" si="192"/>
        <v>1</v>
      </c>
      <c r="CF302" t="e">
        <f t="shared" si="193"/>
        <v>#DIV/0!</v>
      </c>
      <c r="CG302" t="e">
        <f t="shared" si="194"/>
        <v>#DIV/0!</v>
      </c>
      <c r="CH302" s="84" t="b">
        <f t="shared" si="195"/>
        <v>0</v>
      </c>
      <c r="CI302" t="str">
        <f t="shared" si="196"/>
        <v/>
      </c>
      <c r="CJ302" t="e">
        <f t="shared" si="197"/>
        <v>#DIV/0!</v>
      </c>
      <c r="CK302" t="b">
        <f t="shared" si="198"/>
        <v>1</v>
      </c>
      <c r="CL302" s="84" t="e">
        <f t="shared" si="199"/>
        <v>#DIV/0!</v>
      </c>
      <c r="CM302" t="e">
        <f t="shared" si="200"/>
        <v>#DIV/0!</v>
      </c>
      <c r="CN302" t="e">
        <f t="shared" si="201"/>
        <v>#DIV/0!</v>
      </c>
      <c r="CO302" s="84">
        <f t="shared" si="202"/>
        <v>-1</v>
      </c>
      <c r="CP302" t="b">
        <f t="shared" si="203"/>
        <v>1</v>
      </c>
      <c r="CQ302" s="96" t="b">
        <f t="shared" si="204"/>
        <v>1</v>
      </c>
      <c r="CR302" t="b">
        <f t="shared" si="205"/>
        <v>1</v>
      </c>
      <c r="CS302" t="b">
        <f t="shared" si="206"/>
        <v>1</v>
      </c>
      <c r="CT302" t="b">
        <f t="shared" si="207"/>
        <v>1</v>
      </c>
      <c r="CU302" t="b">
        <f t="shared" si="208"/>
        <v>1</v>
      </c>
      <c r="CV302" s="84" t="b">
        <f t="shared" si="209"/>
        <v>1</v>
      </c>
      <c r="CW302" t="b">
        <f t="shared" si="210"/>
        <v>1</v>
      </c>
      <c r="CX302" t="b">
        <f t="shared" si="211"/>
        <v>1</v>
      </c>
      <c r="CY302" t="b">
        <f t="shared" si="212"/>
        <v>1</v>
      </c>
      <c r="CZ302" t="b">
        <f t="shared" si="213"/>
        <v>1</v>
      </c>
      <c r="DA302" s="84">
        <f t="shared" si="214"/>
        <v>0</v>
      </c>
      <c r="DB302" t="e">
        <f t="shared" si="215"/>
        <v>#N/A</v>
      </c>
    </row>
    <row r="303" spans="1:106" ht="13.5" thickBot="1">
      <c r="A303">
        <v>2346</v>
      </c>
      <c r="B303">
        <v>1</v>
      </c>
      <c r="C303" t="s">
        <v>2850</v>
      </c>
      <c r="D303" s="3" t="s">
        <v>12</v>
      </c>
      <c r="E303" s="3" t="s">
        <v>12</v>
      </c>
      <c r="F303">
        <v>110216.961</v>
      </c>
      <c r="G303">
        <v>419336.28100000002</v>
      </c>
      <c r="H303" s="35" t="str">
        <f t="shared" si="216"/>
        <v>ja</v>
      </c>
      <c r="I303" s="155" t="s">
        <v>2402</v>
      </c>
      <c r="J303" t="s">
        <v>456</v>
      </c>
      <c r="K303" s="97">
        <v>10000</v>
      </c>
      <c r="L303" s="28">
        <f t="shared" si="174"/>
        <v>0.24</v>
      </c>
      <c r="M303" s="28">
        <f t="shared" si="174"/>
        <v>0</v>
      </c>
      <c r="N303" s="56">
        <f t="shared" si="175"/>
        <v>0</v>
      </c>
      <c r="O303" s="33">
        <f t="shared" si="176"/>
        <v>96.800283393204651</v>
      </c>
      <c r="P303" s="37">
        <f t="shared" si="177"/>
        <v>108.82949117312366</v>
      </c>
      <c r="Q303" t="s">
        <v>12</v>
      </c>
      <c r="R303" t="s">
        <v>12</v>
      </c>
      <c r="S303">
        <v>2.62</v>
      </c>
      <c r="T303">
        <v>2.76</v>
      </c>
      <c r="U303">
        <v>2.9009999999999998</v>
      </c>
      <c r="V303">
        <v>3.056</v>
      </c>
      <c r="W303">
        <v>3.246</v>
      </c>
      <c r="X303" t="s">
        <v>12</v>
      </c>
      <c r="Y303">
        <v>3.6589999999999998</v>
      </c>
      <c r="Z303" t="s">
        <v>12</v>
      </c>
      <c r="AA303" s="10">
        <f t="shared" si="178"/>
        <v>3.246</v>
      </c>
      <c r="AB303" s="9">
        <f t="shared" si="179"/>
        <v>0.3450000000000002</v>
      </c>
      <c r="AC303" s="10">
        <f t="shared" si="180"/>
        <v>0.41299999999999981</v>
      </c>
      <c r="AD303" s="9"/>
      <c r="AE303" s="55"/>
      <c r="AF303" s="55"/>
      <c r="AG303" s="55"/>
      <c r="AH303" s="55"/>
      <c r="AI303" s="3"/>
      <c r="AJ303" s="3"/>
      <c r="AK303" s="3"/>
      <c r="AL303" s="3"/>
      <c r="AM303" s="15"/>
      <c r="AN303" s="10"/>
      <c r="AO303" s="9"/>
      <c r="AP303" s="10"/>
      <c r="AQ303" s="9"/>
      <c r="AR303" s="55"/>
      <c r="AS303" s="55"/>
      <c r="AT303" s="55"/>
      <c r="AU303" s="55"/>
      <c r="AV303" s="3"/>
      <c r="AW303" s="3"/>
      <c r="AX303" s="3"/>
      <c r="AY303" s="3"/>
      <c r="AZ303" s="15"/>
      <c r="BA303" s="10"/>
      <c r="BB303" s="9"/>
      <c r="BC303" s="10"/>
      <c r="BD303" s="9"/>
      <c r="BE303" s="3"/>
      <c r="BF303" s="15"/>
      <c r="BG303" s="15"/>
      <c r="BH303" s="9"/>
      <c r="BI303" s="10"/>
      <c r="BJ303" s="9"/>
      <c r="BK303" s="3"/>
      <c r="BL303" s="15"/>
      <c r="BM303" s="15"/>
      <c r="BN303" s="9"/>
      <c r="BO303" s="10"/>
      <c r="BP303">
        <f t="shared" si="181"/>
        <v>0</v>
      </c>
      <c r="BQ303" s="93">
        <f t="shared" si="182"/>
        <v>0</v>
      </c>
      <c r="BR303" s="93">
        <f t="shared" si="183"/>
        <v>0</v>
      </c>
      <c r="BS303" s="93" t="e">
        <f>VLOOKUP(C303,'Koppeling locatie - aslocatie'!$A$2:$C$8139,2,FALSE)</f>
        <v>#N/A</v>
      </c>
      <c r="BT303" s="93" t="e">
        <f>VLOOKUP($BS303,aslocaties_v01!$C$3:$AA$349,MATCH($K$3/10,aslocaties_v01!$C$2:$X$2),FALSE)</f>
        <v>#N/A</v>
      </c>
      <c r="BU303" s="93" t="e">
        <f>VLOOKUP(BS303,aslocaties_v01!$C$3:$AA$349,MATCH($K$3,aslocaties_v01!$C$2:$X$2),FALSE)</f>
        <v>#N/A</v>
      </c>
      <c r="BV303" s="93" t="e">
        <f>VLOOKUP(BS303,aslocaties_v01!$C$3:$AA$349,MATCH($K$3*10,aslocaties_v01!$C$2:$X$2),FALSE)</f>
        <v>#N/A</v>
      </c>
      <c r="BW303" s="93" t="e">
        <f t="shared" si="184"/>
        <v>#N/A</v>
      </c>
      <c r="BX303" s="93" t="e">
        <f t="shared" si="185"/>
        <v>#N/A</v>
      </c>
      <c r="BY303" s="94">
        <f t="shared" si="186"/>
        <v>999</v>
      </c>
      <c r="BZ303" s="94">
        <f t="shared" si="187"/>
        <v>999</v>
      </c>
      <c r="CA303" s="94" t="e">
        <f t="shared" si="188"/>
        <v>#N/A</v>
      </c>
      <c r="CB303" t="e">
        <f t="shared" si="189"/>
        <v>#N/A</v>
      </c>
      <c r="CC303" s="58" t="e">
        <f t="shared" si="190"/>
        <v>#N/A</v>
      </c>
      <c r="CD303" s="95" t="e">
        <f t="shared" si="191"/>
        <v>#N/A</v>
      </c>
      <c r="CE303" s="96" t="b">
        <f t="shared" si="192"/>
        <v>1</v>
      </c>
      <c r="CF303" t="e">
        <f t="shared" si="193"/>
        <v>#DIV/0!</v>
      </c>
      <c r="CG303" t="e">
        <f t="shared" si="194"/>
        <v>#DIV/0!</v>
      </c>
      <c r="CH303" s="84" t="b">
        <f t="shared" si="195"/>
        <v>0</v>
      </c>
      <c r="CI303" t="str">
        <f t="shared" si="196"/>
        <v/>
      </c>
      <c r="CJ303" t="e">
        <f t="shared" si="197"/>
        <v>#DIV/0!</v>
      </c>
      <c r="CK303" t="b">
        <f t="shared" si="198"/>
        <v>1</v>
      </c>
      <c r="CL303" s="84" t="e">
        <f t="shared" si="199"/>
        <v>#DIV/0!</v>
      </c>
      <c r="CM303" t="e">
        <f t="shared" si="200"/>
        <v>#DIV/0!</v>
      </c>
      <c r="CN303" t="e">
        <f t="shared" si="201"/>
        <v>#DIV/0!</v>
      </c>
      <c r="CO303" s="84">
        <f t="shared" si="202"/>
        <v>-1</v>
      </c>
      <c r="CP303" t="b">
        <f t="shared" si="203"/>
        <v>1</v>
      </c>
      <c r="CQ303" s="96" t="b">
        <f t="shared" si="204"/>
        <v>1</v>
      </c>
      <c r="CR303" t="b">
        <f t="shared" si="205"/>
        <v>1</v>
      </c>
      <c r="CS303" t="b">
        <f t="shared" si="206"/>
        <v>1</v>
      </c>
      <c r="CT303" t="b">
        <f t="shared" si="207"/>
        <v>1</v>
      </c>
      <c r="CU303" t="b">
        <f t="shared" si="208"/>
        <v>1</v>
      </c>
      <c r="CV303" s="84" t="b">
        <f t="shared" si="209"/>
        <v>1</v>
      </c>
      <c r="CW303" t="b">
        <f t="shared" si="210"/>
        <v>1</v>
      </c>
      <c r="CX303" t="b">
        <f t="shared" si="211"/>
        <v>1</v>
      </c>
      <c r="CY303" t="b">
        <f t="shared" si="212"/>
        <v>1</v>
      </c>
      <c r="CZ303" t="b">
        <f t="shared" si="213"/>
        <v>1</v>
      </c>
      <c r="DA303" s="84">
        <f t="shared" si="214"/>
        <v>0</v>
      </c>
      <c r="DB303" t="e">
        <f t="shared" si="215"/>
        <v>#N/A</v>
      </c>
    </row>
    <row r="304" spans="1:106" ht="13.5" thickBot="1">
      <c r="A304">
        <v>2347</v>
      </c>
      <c r="B304">
        <v>1</v>
      </c>
      <c r="C304" t="s">
        <v>2851</v>
      </c>
      <c r="D304" s="3" t="s">
        <v>12</v>
      </c>
      <c r="E304" s="3" t="s">
        <v>12</v>
      </c>
      <c r="F304">
        <v>110294.211</v>
      </c>
      <c r="G304">
        <v>419412.93800000002</v>
      </c>
      <c r="H304" s="35" t="str">
        <f t="shared" si="216"/>
        <v>ja</v>
      </c>
      <c r="I304" s="155" t="s">
        <v>2402</v>
      </c>
      <c r="J304" t="s">
        <v>456</v>
      </c>
      <c r="K304" s="97">
        <v>10000</v>
      </c>
      <c r="L304" s="28">
        <f t="shared" si="174"/>
        <v>0.24</v>
      </c>
      <c r="M304" s="28">
        <f t="shared" si="174"/>
        <v>0</v>
      </c>
      <c r="N304" s="56">
        <f t="shared" si="175"/>
        <v>0</v>
      </c>
      <c r="O304" s="33">
        <f t="shared" si="176"/>
        <v>108.82949117312366</v>
      </c>
      <c r="P304" s="37">
        <f t="shared" si="177"/>
        <v>94.541582898703851</v>
      </c>
      <c r="Q304" t="s">
        <v>12</v>
      </c>
      <c r="R304" t="s">
        <v>12</v>
      </c>
      <c r="S304">
        <v>2.6219999999999999</v>
      </c>
      <c r="T304">
        <v>2.7629999999999999</v>
      </c>
      <c r="U304">
        <v>2.9039999999999999</v>
      </c>
      <c r="V304">
        <v>3.06</v>
      </c>
      <c r="W304">
        <v>3.2490000000000001</v>
      </c>
      <c r="X304" t="s">
        <v>12</v>
      </c>
      <c r="Y304">
        <v>3.6619999999999999</v>
      </c>
      <c r="Z304" t="s">
        <v>12</v>
      </c>
      <c r="AA304" s="10">
        <f t="shared" si="178"/>
        <v>3.2490000000000001</v>
      </c>
      <c r="AB304" s="9">
        <f t="shared" si="179"/>
        <v>0.3450000000000002</v>
      </c>
      <c r="AC304" s="10">
        <f t="shared" si="180"/>
        <v>0.41299999999999981</v>
      </c>
      <c r="AD304" s="9"/>
      <c r="AE304" s="55"/>
      <c r="AF304" s="55"/>
      <c r="AG304" s="55"/>
      <c r="AH304" s="55"/>
      <c r="AI304" s="3"/>
      <c r="AJ304" s="3"/>
      <c r="AK304" s="3"/>
      <c r="AL304" s="3"/>
      <c r="AM304" s="15"/>
      <c r="AN304" s="10"/>
      <c r="AO304" s="9"/>
      <c r="AP304" s="10"/>
      <c r="AQ304" s="9"/>
      <c r="AR304" s="55"/>
      <c r="AS304" s="55"/>
      <c r="AT304" s="55"/>
      <c r="AU304" s="55"/>
      <c r="AV304" s="3"/>
      <c r="AW304" s="3"/>
      <c r="AX304" s="3"/>
      <c r="AY304" s="3"/>
      <c r="AZ304" s="15"/>
      <c r="BA304" s="10"/>
      <c r="BB304" s="9"/>
      <c r="BC304" s="10"/>
      <c r="BD304" s="9"/>
      <c r="BE304" s="3"/>
      <c r="BF304" s="15"/>
      <c r="BG304" s="15"/>
      <c r="BH304" s="9"/>
      <c r="BI304" s="10"/>
      <c r="BJ304" s="9"/>
      <c r="BK304" s="3"/>
      <c r="BL304" s="15"/>
      <c r="BM304" s="15"/>
      <c r="BN304" s="9"/>
      <c r="BO304" s="10"/>
      <c r="BP304">
        <f t="shared" si="181"/>
        <v>0</v>
      </c>
      <c r="BQ304" s="93">
        <f t="shared" si="182"/>
        <v>0</v>
      </c>
      <c r="BR304" s="93">
        <f t="shared" si="183"/>
        <v>0</v>
      </c>
      <c r="BS304" s="93" t="e">
        <f>VLOOKUP(C304,'Koppeling locatie - aslocatie'!$A$2:$C$8139,2,FALSE)</f>
        <v>#N/A</v>
      </c>
      <c r="BT304" s="93" t="e">
        <f>VLOOKUP($BS304,aslocaties_v01!$C$3:$AA$349,MATCH($K$3/10,aslocaties_v01!$C$2:$X$2),FALSE)</f>
        <v>#N/A</v>
      </c>
      <c r="BU304" s="93" t="e">
        <f>VLOOKUP(BS304,aslocaties_v01!$C$3:$AA$349,MATCH($K$3,aslocaties_v01!$C$2:$X$2),FALSE)</f>
        <v>#N/A</v>
      </c>
      <c r="BV304" s="93" t="e">
        <f>VLOOKUP(BS304,aslocaties_v01!$C$3:$AA$349,MATCH($K$3*10,aslocaties_v01!$C$2:$X$2),FALSE)</f>
        <v>#N/A</v>
      </c>
      <c r="BW304" s="93" t="e">
        <f t="shared" si="184"/>
        <v>#N/A</v>
      </c>
      <c r="BX304" s="93" t="e">
        <f t="shared" si="185"/>
        <v>#N/A</v>
      </c>
      <c r="BY304" s="94">
        <f t="shared" si="186"/>
        <v>999</v>
      </c>
      <c r="BZ304" s="94">
        <f t="shared" si="187"/>
        <v>999</v>
      </c>
      <c r="CA304" s="94" t="e">
        <f t="shared" si="188"/>
        <v>#N/A</v>
      </c>
      <c r="CB304" t="e">
        <f t="shared" si="189"/>
        <v>#N/A</v>
      </c>
      <c r="CC304" s="58" t="e">
        <f t="shared" si="190"/>
        <v>#N/A</v>
      </c>
      <c r="CD304" s="95" t="e">
        <f t="shared" si="191"/>
        <v>#N/A</v>
      </c>
      <c r="CE304" s="96" t="b">
        <f t="shared" si="192"/>
        <v>1</v>
      </c>
      <c r="CF304" t="e">
        <f t="shared" si="193"/>
        <v>#DIV/0!</v>
      </c>
      <c r="CG304" t="e">
        <f t="shared" si="194"/>
        <v>#DIV/0!</v>
      </c>
      <c r="CH304" s="84" t="b">
        <f t="shared" si="195"/>
        <v>0</v>
      </c>
      <c r="CI304" t="str">
        <f t="shared" si="196"/>
        <v/>
      </c>
      <c r="CJ304" t="e">
        <f t="shared" si="197"/>
        <v>#DIV/0!</v>
      </c>
      <c r="CK304" t="b">
        <f t="shared" si="198"/>
        <v>1</v>
      </c>
      <c r="CL304" s="84" t="e">
        <f t="shared" si="199"/>
        <v>#DIV/0!</v>
      </c>
      <c r="CM304" t="e">
        <f t="shared" si="200"/>
        <v>#DIV/0!</v>
      </c>
      <c r="CN304" t="e">
        <f t="shared" si="201"/>
        <v>#DIV/0!</v>
      </c>
      <c r="CO304" s="84">
        <f t="shared" si="202"/>
        <v>-1</v>
      </c>
      <c r="CP304" t="b">
        <f t="shared" si="203"/>
        <v>1</v>
      </c>
      <c r="CQ304" s="96" t="b">
        <f t="shared" si="204"/>
        <v>1</v>
      </c>
      <c r="CR304" t="b">
        <f t="shared" si="205"/>
        <v>1</v>
      </c>
      <c r="CS304" t="b">
        <f t="shared" si="206"/>
        <v>1</v>
      </c>
      <c r="CT304" t="b">
        <f t="shared" si="207"/>
        <v>1</v>
      </c>
      <c r="CU304" t="b">
        <f t="shared" si="208"/>
        <v>1</v>
      </c>
      <c r="CV304" s="84" t="b">
        <f t="shared" si="209"/>
        <v>1</v>
      </c>
      <c r="CW304" t="b">
        <f t="shared" si="210"/>
        <v>1</v>
      </c>
      <c r="CX304" t="b">
        <f t="shared" si="211"/>
        <v>1</v>
      </c>
      <c r="CY304" t="b">
        <f t="shared" si="212"/>
        <v>1</v>
      </c>
      <c r="CZ304" t="b">
        <f t="shared" si="213"/>
        <v>1</v>
      </c>
      <c r="DA304" s="84">
        <f t="shared" si="214"/>
        <v>0</v>
      </c>
      <c r="DB304" t="e">
        <f t="shared" si="215"/>
        <v>#N/A</v>
      </c>
    </row>
    <row r="305" spans="1:106" ht="13.5" thickBot="1">
      <c r="A305">
        <v>2348</v>
      </c>
      <c r="B305">
        <v>1</v>
      </c>
      <c r="C305" t="s">
        <v>2852</v>
      </c>
      <c r="D305" s="3" t="s">
        <v>12</v>
      </c>
      <c r="E305" s="3" t="s">
        <v>12</v>
      </c>
      <c r="F305">
        <v>110339.25</v>
      </c>
      <c r="G305">
        <v>419496.06199999998</v>
      </c>
      <c r="H305" s="35" t="str">
        <f t="shared" si="216"/>
        <v>ja</v>
      </c>
      <c r="I305" s="155" t="s">
        <v>2402</v>
      </c>
      <c r="J305" t="s">
        <v>456</v>
      </c>
      <c r="K305" s="97">
        <v>10000</v>
      </c>
      <c r="L305" s="28">
        <f t="shared" si="174"/>
        <v>0.24</v>
      </c>
      <c r="M305" s="28">
        <f t="shared" si="174"/>
        <v>0</v>
      </c>
      <c r="N305" s="56">
        <f t="shared" si="175"/>
        <v>0</v>
      </c>
      <c r="O305" s="33">
        <f t="shared" si="176"/>
        <v>94.541582898703851</v>
      </c>
      <c r="P305" s="37">
        <f t="shared" si="177"/>
        <v>94.632847236087017</v>
      </c>
      <c r="Q305" t="s">
        <v>12</v>
      </c>
      <c r="R305" t="s">
        <v>12</v>
      </c>
      <c r="S305">
        <v>2.6240000000000001</v>
      </c>
      <c r="T305">
        <v>2.7639999999999998</v>
      </c>
      <c r="U305">
        <v>2.9060000000000001</v>
      </c>
      <c r="V305">
        <v>3.0619999999999998</v>
      </c>
      <c r="W305">
        <v>3.2509999999999999</v>
      </c>
      <c r="X305" t="s">
        <v>12</v>
      </c>
      <c r="Y305">
        <v>3.6629999999999998</v>
      </c>
      <c r="Z305" t="s">
        <v>12</v>
      </c>
      <c r="AA305" s="10">
        <f t="shared" si="178"/>
        <v>3.2509999999999999</v>
      </c>
      <c r="AB305" s="9">
        <f t="shared" si="179"/>
        <v>0.34499999999999975</v>
      </c>
      <c r="AC305" s="10">
        <f t="shared" si="180"/>
        <v>0.41199999999999992</v>
      </c>
      <c r="AD305" s="9"/>
      <c r="AE305" s="55"/>
      <c r="AF305" s="55"/>
      <c r="AG305" s="55"/>
      <c r="AH305" s="55"/>
      <c r="AI305" s="3"/>
      <c r="AJ305" s="3"/>
      <c r="AK305" s="3"/>
      <c r="AL305" s="3"/>
      <c r="AM305" s="15"/>
      <c r="AN305" s="10"/>
      <c r="AO305" s="9"/>
      <c r="AP305" s="10"/>
      <c r="AQ305" s="9"/>
      <c r="AR305" s="55"/>
      <c r="AS305" s="55"/>
      <c r="AT305" s="55"/>
      <c r="AU305" s="55"/>
      <c r="AV305" s="3"/>
      <c r="AW305" s="3"/>
      <c r="AX305" s="3"/>
      <c r="AY305" s="3"/>
      <c r="AZ305" s="15"/>
      <c r="BA305" s="10"/>
      <c r="BB305" s="9"/>
      <c r="BC305" s="10"/>
      <c r="BD305" s="9"/>
      <c r="BE305" s="3"/>
      <c r="BF305" s="15"/>
      <c r="BG305" s="15"/>
      <c r="BH305" s="9"/>
      <c r="BI305" s="10"/>
      <c r="BJ305" s="9"/>
      <c r="BK305" s="3"/>
      <c r="BL305" s="15"/>
      <c r="BM305" s="15"/>
      <c r="BN305" s="9"/>
      <c r="BO305" s="10"/>
      <c r="BP305">
        <f t="shared" si="181"/>
        <v>0</v>
      </c>
      <c r="BQ305" s="93">
        <f t="shared" si="182"/>
        <v>0</v>
      </c>
      <c r="BR305" s="93">
        <f t="shared" si="183"/>
        <v>0</v>
      </c>
      <c r="BS305" s="93" t="e">
        <f>VLOOKUP(C305,'Koppeling locatie - aslocatie'!$A$2:$C$8139,2,FALSE)</f>
        <v>#N/A</v>
      </c>
      <c r="BT305" s="93" t="e">
        <f>VLOOKUP($BS305,aslocaties_v01!$C$3:$AA$349,MATCH($K$3/10,aslocaties_v01!$C$2:$X$2),FALSE)</f>
        <v>#N/A</v>
      </c>
      <c r="BU305" s="93" t="e">
        <f>VLOOKUP(BS305,aslocaties_v01!$C$3:$AA$349,MATCH($K$3,aslocaties_v01!$C$2:$X$2),FALSE)</f>
        <v>#N/A</v>
      </c>
      <c r="BV305" s="93" t="e">
        <f>VLOOKUP(BS305,aslocaties_v01!$C$3:$AA$349,MATCH($K$3*10,aslocaties_v01!$C$2:$X$2),FALSE)</f>
        <v>#N/A</v>
      </c>
      <c r="BW305" s="93" t="e">
        <f t="shared" si="184"/>
        <v>#N/A</v>
      </c>
      <c r="BX305" s="93" t="e">
        <f t="shared" si="185"/>
        <v>#N/A</v>
      </c>
      <c r="BY305" s="94">
        <f t="shared" si="186"/>
        <v>999</v>
      </c>
      <c r="BZ305" s="94">
        <f t="shared" si="187"/>
        <v>999</v>
      </c>
      <c r="CA305" s="94" t="e">
        <f t="shared" si="188"/>
        <v>#N/A</v>
      </c>
      <c r="CB305" t="e">
        <f t="shared" si="189"/>
        <v>#N/A</v>
      </c>
      <c r="CC305" s="58" t="e">
        <f t="shared" si="190"/>
        <v>#N/A</v>
      </c>
      <c r="CD305" s="95" t="e">
        <f t="shared" si="191"/>
        <v>#N/A</v>
      </c>
      <c r="CE305" s="96" t="b">
        <f t="shared" si="192"/>
        <v>1</v>
      </c>
      <c r="CF305" t="e">
        <f t="shared" si="193"/>
        <v>#DIV/0!</v>
      </c>
      <c r="CG305" t="e">
        <f t="shared" si="194"/>
        <v>#DIV/0!</v>
      </c>
      <c r="CH305" s="84" t="b">
        <f t="shared" si="195"/>
        <v>0</v>
      </c>
      <c r="CI305" t="str">
        <f t="shared" si="196"/>
        <v/>
      </c>
      <c r="CJ305" t="e">
        <f t="shared" si="197"/>
        <v>#DIV/0!</v>
      </c>
      <c r="CK305" t="b">
        <f t="shared" si="198"/>
        <v>1</v>
      </c>
      <c r="CL305" s="84" t="e">
        <f t="shared" si="199"/>
        <v>#DIV/0!</v>
      </c>
      <c r="CM305" t="e">
        <f t="shared" si="200"/>
        <v>#DIV/0!</v>
      </c>
      <c r="CN305" t="e">
        <f t="shared" si="201"/>
        <v>#DIV/0!</v>
      </c>
      <c r="CO305" s="84">
        <f t="shared" si="202"/>
        <v>-1</v>
      </c>
      <c r="CP305" t="b">
        <f t="shared" si="203"/>
        <v>1</v>
      </c>
      <c r="CQ305" s="96" t="b">
        <f t="shared" si="204"/>
        <v>1</v>
      </c>
      <c r="CR305" t="b">
        <f t="shared" si="205"/>
        <v>1</v>
      </c>
      <c r="CS305" t="b">
        <f t="shared" si="206"/>
        <v>1</v>
      </c>
      <c r="CT305" t="b">
        <f t="shared" si="207"/>
        <v>1</v>
      </c>
      <c r="CU305" t="b">
        <f t="shared" si="208"/>
        <v>1</v>
      </c>
      <c r="CV305" s="84" t="b">
        <f t="shared" si="209"/>
        <v>1</v>
      </c>
      <c r="CW305" t="b">
        <f t="shared" si="210"/>
        <v>1</v>
      </c>
      <c r="CX305" t="b">
        <f t="shared" si="211"/>
        <v>1</v>
      </c>
      <c r="CY305" t="b">
        <f t="shared" si="212"/>
        <v>1</v>
      </c>
      <c r="CZ305" t="b">
        <f t="shared" si="213"/>
        <v>1</v>
      </c>
      <c r="DA305" s="84">
        <f t="shared" si="214"/>
        <v>0</v>
      </c>
      <c r="DB305" t="e">
        <f t="shared" si="215"/>
        <v>#N/A</v>
      </c>
    </row>
    <row r="306" spans="1:106" ht="13.5" thickBot="1">
      <c r="A306">
        <v>2349</v>
      </c>
      <c r="B306">
        <v>1</v>
      </c>
      <c r="C306" t="s">
        <v>2853</v>
      </c>
      <c r="D306" s="3" t="s">
        <v>12</v>
      </c>
      <c r="E306" s="3" t="s">
        <v>12</v>
      </c>
      <c r="F306">
        <v>110383.07</v>
      </c>
      <c r="G306">
        <v>419579.93800000002</v>
      </c>
      <c r="H306" s="35" t="str">
        <f t="shared" si="216"/>
        <v>ja</v>
      </c>
      <c r="I306" s="155" t="s">
        <v>2402</v>
      </c>
      <c r="J306" t="s">
        <v>456</v>
      </c>
      <c r="K306" s="97">
        <v>10000</v>
      </c>
      <c r="L306" s="28">
        <f t="shared" si="174"/>
        <v>0.24</v>
      </c>
      <c r="M306" s="28">
        <f t="shared" si="174"/>
        <v>0</v>
      </c>
      <c r="N306" s="56">
        <f t="shared" si="175"/>
        <v>0</v>
      </c>
      <c r="O306" s="33">
        <f t="shared" si="176"/>
        <v>94.632847236087017</v>
      </c>
      <c r="P306" s="37">
        <f t="shared" si="177"/>
        <v>137.08570047236267</v>
      </c>
      <c r="Q306" t="s">
        <v>12</v>
      </c>
      <c r="R306" t="s">
        <v>12</v>
      </c>
      <c r="S306">
        <v>2.6259999999999999</v>
      </c>
      <c r="T306">
        <v>2.766</v>
      </c>
      <c r="U306">
        <v>2.91</v>
      </c>
      <c r="V306">
        <v>3.0649999999999999</v>
      </c>
      <c r="W306">
        <v>3.2549999999999999</v>
      </c>
      <c r="X306" t="s">
        <v>12</v>
      </c>
      <c r="Y306">
        <v>3.6659999999999999</v>
      </c>
      <c r="Z306" t="s">
        <v>12</v>
      </c>
      <c r="AA306" s="10">
        <f t="shared" si="178"/>
        <v>3.2549999999999999</v>
      </c>
      <c r="AB306" s="9">
        <f t="shared" si="179"/>
        <v>0.34499999999999975</v>
      </c>
      <c r="AC306" s="10">
        <f t="shared" si="180"/>
        <v>0.41100000000000003</v>
      </c>
      <c r="AD306" s="9"/>
      <c r="AE306" s="55"/>
      <c r="AF306" s="55"/>
      <c r="AG306" s="55"/>
      <c r="AH306" s="55"/>
      <c r="AI306" s="3"/>
      <c r="AJ306" s="3"/>
      <c r="AK306" s="3"/>
      <c r="AL306" s="3"/>
      <c r="AM306" s="15"/>
      <c r="AN306" s="10"/>
      <c r="AO306" s="9"/>
      <c r="AP306" s="10"/>
      <c r="AQ306" s="9"/>
      <c r="AR306" s="55"/>
      <c r="AS306" s="55"/>
      <c r="AT306" s="55"/>
      <c r="AU306" s="55"/>
      <c r="AV306" s="3"/>
      <c r="AW306" s="3"/>
      <c r="AX306" s="3"/>
      <c r="AY306" s="3"/>
      <c r="AZ306" s="15"/>
      <c r="BA306" s="10"/>
      <c r="BB306" s="9"/>
      <c r="BC306" s="10"/>
      <c r="BD306" s="9"/>
      <c r="BE306" s="3"/>
      <c r="BF306" s="15"/>
      <c r="BG306" s="15"/>
      <c r="BH306" s="9"/>
      <c r="BI306" s="10"/>
      <c r="BJ306" s="9"/>
      <c r="BK306" s="3"/>
      <c r="BL306" s="15"/>
      <c r="BM306" s="15"/>
      <c r="BN306" s="9"/>
      <c r="BO306" s="10"/>
      <c r="BP306">
        <f t="shared" si="181"/>
        <v>0</v>
      </c>
      <c r="BQ306" s="93">
        <f t="shared" si="182"/>
        <v>0</v>
      </c>
      <c r="BR306" s="93">
        <f t="shared" si="183"/>
        <v>0</v>
      </c>
      <c r="BS306" s="93" t="e">
        <f>VLOOKUP(C306,'Koppeling locatie - aslocatie'!$A$2:$C$8139,2,FALSE)</f>
        <v>#N/A</v>
      </c>
      <c r="BT306" s="93" t="e">
        <f>VLOOKUP($BS306,aslocaties_v01!$C$3:$AA$349,MATCH($K$3/10,aslocaties_v01!$C$2:$X$2),FALSE)</f>
        <v>#N/A</v>
      </c>
      <c r="BU306" s="93" t="e">
        <f>VLOOKUP(BS306,aslocaties_v01!$C$3:$AA$349,MATCH($K$3,aslocaties_v01!$C$2:$X$2),FALSE)</f>
        <v>#N/A</v>
      </c>
      <c r="BV306" s="93" t="e">
        <f>VLOOKUP(BS306,aslocaties_v01!$C$3:$AA$349,MATCH($K$3*10,aslocaties_v01!$C$2:$X$2),FALSE)</f>
        <v>#N/A</v>
      </c>
      <c r="BW306" s="93" t="e">
        <f t="shared" si="184"/>
        <v>#N/A</v>
      </c>
      <c r="BX306" s="93" t="e">
        <f t="shared" si="185"/>
        <v>#N/A</v>
      </c>
      <c r="BY306" s="94">
        <f t="shared" si="186"/>
        <v>999</v>
      </c>
      <c r="BZ306" s="94">
        <f t="shared" si="187"/>
        <v>999</v>
      </c>
      <c r="CA306" s="94" t="e">
        <f t="shared" si="188"/>
        <v>#N/A</v>
      </c>
      <c r="CB306" t="e">
        <f t="shared" si="189"/>
        <v>#N/A</v>
      </c>
      <c r="CC306" s="58" t="e">
        <f t="shared" si="190"/>
        <v>#N/A</v>
      </c>
      <c r="CD306" s="95" t="e">
        <f t="shared" si="191"/>
        <v>#N/A</v>
      </c>
      <c r="CE306" s="96" t="b">
        <f t="shared" si="192"/>
        <v>1</v>
      </c>
      <c r="CF306" t="e">
        <f t="shared" si="193"/>
        <v>#DIV/0!</v>
      </c>
      <c r="CG306" t="e">
        <f t="shared" si="194"/>
        <v>#DIV/0!</v>
      </c>
      <c r="CH306" s="84" t="b">
        <f t="shared" si="195"/>
        <v>0</v>
      </c>
      <c r="CI306" t="str">
        <f t="shared" si="196"/>
        <v/>
      </c>
      <c r="CJ306" t="e">
        <f t="shared" si="197"/>
        <v>#DIV/0!</v>
      </c>
      <c r="CK306" t="b">
        <f t="shared" si="198"/>
        <v>1</v>
      </c>
      <c r="CL306" s="84" t="e">
        <f t="shared" si="199"/>
        <v>#DIV/0!</v>
      </c>
      <c r="CM306" t="e">
        <f t="shared" si="200"/>
        <v>#DIV/0!</v>
      </c>
      <c r="CN306" t="e">
        <f t="shared" si="201"/>
        <v>#DIV/0!</v>
      </c>
      <c r="CO306" s="84">
        <f t="shared" si="202"/>
        <v>-1</v>
      </c>
      <c r="CP306" t="b">
        <f t="shared" si="203"/>
        <v>1</v>
      </c>
      <c r="CQ306" s="96" t="b">
        <f t="shared" si="204"/>
        <v>1</v>
      </c>
      <c r="CR306" t="b">
        <f t="shared" si="205"/>
        <v>1</v>
      </c>
      <c r="CS306" t="b">
        <f t="shared" si="206"/>
        <v>1</v>
      </c>
      <c r="CT306" t="b">
        <f t="shared" si="207"/>
        <v>1</v>
      </c>
      <c r="CU306" t="b">
        <f t="shared" si="208"/>
        <v>1</v>
      </c>
      <c r="CV306" s="84" t="b">
        <f t="shared" si="209"/>
        <v>1</v>
      </c>
      <c r="CW306" t="b">
        <f t="shared" si="210"/>
        <v>1</v>
      </c>
      <c r="CX306" t="b">
        <f t="shared" si="211"/>
        <v>1</v>
      </c>
      <c r="CY306" t="b">
        <f t="shared" si="212"/>
        <v>1</v>
      </c>
      <c r="CZ306" t="b">
        <f t="shared" si="213"/>
        <v>1</v>
      </c>
      <c r="DA306" s="84">
        <f t="shared" si="214"/>
        <v>0</v>
      </c>
      <c r="DB306" t="e">
        <f t="shared" si="215"/>
        <v>#N/A</v>
      </c>
    </row>
    <row r="307" spans="1:106" ht="13.5" thickBot="1">
      <c r="A307">
        <v>2350</v>
      </c>
      <c r="B307">
        <v>1</v>
      </c>
      <c r="C307" t="s">
        <v>2854</v>
      </c>
      <c r="D307" s="3" t="s">
        <v>12</v>
      </c>
      <c r="E307" s="3" t="s">
        <v>12</v>
      </c>
      <c r="F307">
        <v>110433.19500000001</v>
      </c>
      <c r="G307">
        <v>419707.53100000002</v>
      </c>
      <c r="H307" s="35" t="str">
        <f t="shared" si="216"/>
        <v>ja</v>
      </c>
      <c r="I307" s="155" t="s">
        <v>2402</v>
      </c>
      <c r="J307" t="s">
        <v>456</v>
      </c>
      <c r="K307" s="97">
        <v>10000</v>
      </c>
      <c r="L307" s="28">
        <f t="shared" si="174"/>
        <v>0.24</v>
      </c>
      <c r="M307" s="28">
        <f t="shared" si="174"/>
        <v>0</v>
      </c>
      <c r="N307" s="56">
        <f t="shared" si="175"/>
        <v>0</v>
      </c>
      <c r="O307" s="33">
        <f t="shared" si="176"/>
        <v>137.08570047236267</v>
      </c>
      <c r="P307" s="37">
        <f t="shared" si="177"/>
        <v>91.096238396501732</v>
      </c>
      <c r="Q307" t="s">
        <v>12</v>
      </c>
      <c r="R307" t="s">
        <v>12</v>
      </c>
      <c r="S307">
        <v>2.629</v>
      </c>
      <c r="T307">
        <v>2.77</v>
      </c>
      <c r="U307">
        <v>2.9140000000000001</v>
      </c>
      <c r="V307">
        <v>3.07</v>
      </c>
      <c r="W307">
        <v>3.26</v>
      </c>
      <c r="X307" t="s">
        <v>12</v>
      </c>
      <c r="Y307">
        <v>3.6709999999999998</v>
      </c>
      <c r="Z307" t="s">
        <v>12</v>
      </c>
      <c r="AA307" s="10">
        <f t="shared" si="178"/>
        <v>3.26</v>
      </c>
      <c r="AB307" s="9">
        <f t="shared" si="179"/>
        <v>0.34599999999999964</v>
      </c>
      <c r="AC307" s="10">
        <f t="shared" si="180"/>
        <v>0.41100000000000003</v>
      </c>
      <c r="AD307" s="9"/>
      <c r="AE307" s="55"/>
      <c r="AF307" s="55"/>
      <c r="AG307" s="55"/>
      <c r="AH307" s="55"/>
      <c r="AI307" s="3"/>
      <c r="AJ307" s="3"/>
      <c r="AK307" s="3"/>
      <c r="AL307" s="3"/>
      <c r="AM307" s="15"/>
      <c r="AN307" s="10"/>
      <c r="AO307" s="9"/>
      <c r="AP307" s="10"/>
      <c r="AQ307" s="9"/>
      <c r="AR307" s="55"/>
      <c r="AS307" s="55"/>
      <c r="AT307" s="55"/>
      <c r="AU307" s="55"/>
      <c r="AV307" s="3"/>
      <c r="AW307" s="3"/>
      <c r="AX307" s="3"/>
      <c r="AY307" s="3"/>
      <c r="AZ307" s="15"/>
      <c r="BA307" s="10"/>
      <c r="BB307" s="9"/>
      <c r="BC307" s="10"/>
      <c r="BD307" s="9"/>
      <c r="BE307" s="3"/>
      <c r="BF307" s="15"/>
      <c r="BG307" s="15"/>
      <c r="BH307" s="9"/>
      <c r="BI307" s="10"/>
      <c r="BJ307" s="9"/>
      <c r="BK307" s="3"/>
      <c r="BL307" s="15"/>
      <c r="BM307" s="15"/>
      <c r="BN307" s="9"/>
      <c r="BO307" s="10"/>
      <c r="BP307">
        <f t="shared" si="181"/>
        <v>0</v>
      </c>
      <c r="BQ307" s="93">
        <f t="shared" si="182"/>
        <v>0</v>
      </c>
      <c r="BR307" s="93">
        <f t="shared" si="183"/>
        <v>0</v>
      </c>
      <c r="BS307" s="93" t="e">
        <f>VLOOKUP(C307,'Koppeling locatie - aslocatie'!$A$2:$C$8139,2,FALSE)</f>
        <v>#N/A</v>
      </c>
      <c r="BT307" s="93" t="e">
        <f>VLOOKUP($BS307,aslocaties_v01!$C$3:$AA$349,MATCH($K$3/10,aslocaties_v01!$C$2:$X$2),FALSE)</f>
        <v>#N/A</v>
      </c>
      <c r="BU307" s="93" t="e">
        <f>VLOOKUP(BS307,aslocaties_v01!$C$3:$AA$349,MATCH($K$3,aslocaties_v01!$C$2:$X$2),FALSE)</f>
        <v>#N/A</v>
      </c>
      <c r="BV307" s="93" t="e">
        <f>VLOOKUP(BS307,aslocaties_v01!$C$3:$AA$349,MATCH($K$3*10,aslocaties_v01!$C$2:$X$2),FALSE)</f>
        <v>#N/A</v>
      </c>
      <c r="BW307" s="93" t="e">
        <f t="shared" si="184"/>
        <v>#N/A</v>
      </c>
      <c r="BX307" s="93" t="e">
        <f t="shared" si="185"/>
        <v>#N/A</v>
      </c>
      <c r="BY307" s="94">
        <f t="shared" si="186"/>
        <v>999</v>
      </c>
      <c r="BZ307" s="94">
        <f t="shared" si="187"/>
        <v>999</v>
      </c>
      <c r="CA307" s="94" t="e">
        <f t="shared" si="188"/>
        <v>#N/A</v>
      </c>
      <c r="CB307" t="e">
        <f t="shared" si="189"/>
        <v>#N/A</v>
      </c>
      <c r="CC307" s="58" t="e">
        <f t="shared" si="190"/>
        <v>#N/A</v>
      </c>
      <c r="CD307" s="95" t="e">
        <f t="shared" si="191"/>
        <v>#N/A</v>
      </c>
      <c r="CE307" s="96" t="b">
        <f t="shared" si="192"/>
        <v>1</v>
      </c>
      <c r="CF307" t="e">
        <f t="shared" si="193"/>
        <v>#DIV/0!</v>
      </c>
      <c r="CG307" t="e">
        <f t="shared" si="194"/>
        <v>#DIV/0!</v>
      </c>
      <c r="CH307" s="84" t="b">
        <f t="shared" si="195"/>
        <v>0</v>
      </c>
      <c r="CI307" t="str">
        <f t="shared" si="196"/>
        <v/>
      </c>
      <c r="CJ307" t="e">
        <f t="shared" si="197"/>
        <v>#DIV/0!</v>
      </c>
      <c r="CK307" t="b">
        <f t="shared" si="198"/>
        <v>1</v>
      </c>
      <c r="CL307" s="84" t="e">
        <f t="shared" si="199"/>
        <v>#DIV/0!</v>
      </c>
      <c r="CM307" t="e">
        <f t="shared" si="200"/>
        <v>#DIV/0!</v>
      </c>
      <c r="CN307" t="e">
        <f t="shared" si="201"/>
        <v>#DIV/0!</v>
      </c>
      <c r="CO307" s="84">
        <f t="shared" si="202"/>
        <v>-1</v>
      </c>
      <c r="CP307" t="b">
        <f t="shared" si="203"/>
        <v>1</v>
      </c>
      <c r="CQ307" s="96" t="b">
        <f t="shared" si="204"/>
        <v>1</v>
      </c>
      <c r="CR307" t="b">
        <f t="shared" si="205"/>
        <v>1</v>
      </c>
      <c r="CS307" t="b">
        <f t="shared" si="206"/>
        <v>1</v>
      </c>
      <c r="CT307" t="b">
        <f t="shared" si="207"/>
        <v>1</v>
      </c>
      <c r="CU307" t="b">
        <f t="shared" si="208"/>
        <v>1</v>
      </c>
      <c r="CV307" s="84" t="b">
        <f t="shared" si="209"/>
        <v>1</v>
      </c>
      <c r="CW307" t="b">
        <f t="shared" si="210"/>
        <v>1</v>
      </c>
      <c r="CX307" t="b">
        <f t="shared" si="211"/>
        <v>1</v>
      </c>
      <c r="CY307" t="b">
        <f t="shared" si="212"/>
        <v>1</v>
      </c>
      <c r="CZ307" t="b">
        <f t="shared" si="213"/>
        <v>1</v>
      </c>
      <c r="DA307" s="84">
        <f t="shared" si="214"/>
        <v>0</v>
      </c>
      <c r="DB307" t="e">
        <f t="shared" si="215"/>
        <v>#N/A</v>
      </c>
    </row>
    <row r="308" spans="1:106" ht="13.5" thickBot="1">
      <c r="A308">
        <v>2351</v>
      </c>
      <c r="B308">
        <v>1</v>
      </c>
      <c r="C308" t="s">
        <v>2855</v>
      </c>
      <c r="D308" s="3" t="s">
        <v>12</v>
      </c>
      <c r="E308" s="3" t="s">
        <v>12</v>
      </c>
      <c r="F308">
        <v>110474.32799999999</v>
      </c>
      <c r="G308">
        <v>419788.81199999998</v>
      </c>
      <c r="H308" s="35" t="str">
        <f t="shared" si="216"/>
        <v>ja</v>
      </c>
      <c r="I308" s="155" t="s">
        <v>2402</v>
      </c>
      <c r="J308" t="s">
        <v>456</v>
      </c>
      <c r="K308" s="97">
        <v>10000</v>
      </c>
      <c r="L308" s="28">
        <f t="shared" si="174"/>
        <v>0.24</v>
      </c>
      <c r="M308" s="28">
        <f t="shared" si="174"/>
        <v>0</v>
      </c>
      <c r="N308" s="56">
        <f t="shared" si="175"/>
        <v>0</v>
      </c>
      <c r="O308" s="33">
        <f t="shared" si="176"/>
        <v>91.096238396501732</v>
      </c>
      <c r="P308" s="37">
        <f t="shared" si="177"/>
        <v>88.189831959282188</v>
      </c>
      <c r="Q308" t="s">
        <v>12</v>
      </c>
      <c r="R308" t="s">
        <v>12</v>
      </c>
      <c r="S308">
        <v>2.6309999999999998</v>
      </c>
      <c r="T308">
        <v>2.7730000000000001</v>
      </c>
      <c r="U308">
        <v>2.919</v>
      </c>
      <c r="V308">
        <v>3.0760000000000001</v>
      </c>
      <c r="W308">
        <v>3.266</v>
      </c>
      <c r="X308" t="s">
        <v>12</v>
      </c>
      <c r="Y308">
        <v>3.6749999999999998</v>
      </c>
      <c r="Z308" t="s">
        <v>12</v>
      </c>
      <c r="AA308" s="10">
        <f t="shared" si="178"/>
        <v>3.266</v>
      </c>
      <c r="AB308" s="9">
        <f t="shared" si="179"/>
        <v>0.34699999999999998</v>
      </c>
      <c r="AC308" s="10">
        <f t="shared" si="180"/>
        <v>0.40899999999999981</v>
      </c>
      <c r="AD308" s="9"/>
      <c r="AE308" s="55"/>
      <c r="AF308" s="55"/>
      <c r="AG308" s="55"/>
      <c r="AH308" s="55"/>
      <c r="AI308" s="3"/>
      <c r="AJ308" s="3"/>
      <c r="AK308" s="3"/>
      <c r="AL308" s="3"/>
      <c r="AM308" s="15"/>
      <c r="AN308" s="10"/>
      <c r="AO308" s="9"/>
      <c r="AP308" s="10"/>
      <c r="AQ308" s="9"/>
      <c r="AR308" s="55"/>
      <c r="AS308" s="55"/>
      <c r="AT308" s="55"/>
      <c r="AU308" s="55"/>
      <c r="AV308" s="3"/>
      <c r="AW308" s="3"/>
      <c r="AX308" s="3"/>
      <c r="AY308" s="3"/>
      <c r="AZ308" s="15"/>
      <c r="BA308" s="10"/>
      <c r="BB308" s="9"/>
      <c r="BC308" s="10"/>
      <c r="BD308" s="9"/>
      <c r="BE308" s="3"/>
      <c r="BF308" s="15"/>
      <c r="BG308" s="15"/>
      <c r="BH308" s="9"/>
      <c r="BI308" s="10"/>
      <c r="BJ308" s="9"/>
      <c r="BK308" s="3"/>
      <c r="BL308" s="15"/>
      <c r="BM308" s="15"/>
      <c r="BN308" s="9"/>
      <c r="BO308" s="10"/>
      <c r="BP308">
        <f t="shared" si="181"/>
        <v>0</v>
      </c>
      <c r="BQ308" s="93">
        <f t="shared" si="182"/>
        <v>0</v>
      </c>
      <c r="BR308" s="93">
        <f t="shared" si="183"/>
        <v>0</v>
      </c>
      <c r="BS308" s="93" t="e">
        <f>VLOOKUP(C308,'Koppeling locatie - aslocatie'!$A$2:$C$8139,2,FALSE)</f>
        <v>#N/A</v>
      </c>
      <c r="BT308" s="93" t="e">
        <f>VLOOKUP($BS308,aslocaties_v01!$C$3:$AA$349,MATCH($K$3/10,aslocaties_v01!$C$2:$X$2),FALSE)</f>
        <v>#N/A</v>
      </c>
      <c r="BU308" s="93" t="e">
        <f>VLOOKUP(BS308,aslocaties_v01!$C$3:$AA$349,MATCH($K$3,aslocaties_v01!$C$2:$X$2),FALSE)</f>
        <v>#N/A</v>
      </c>
      <c r="BV308" s="93" t="e">
        <f>VLOOKUP(BS308,aslocaties_v01!$C$3:$AA$349,MATCH($K$3*10,aslocaties_v01!$C$2:$X$2),FALSE)</f>
        <v>#N/A</v>
      </c>
      <c r="BW308" s="93" t="e">
        <f t="shared" si="184"/>
        <v>#N/A</v>
      </c>
      <c r="BX308" s="93" t="e">
        <f t="shared" si="185"/>
        <v>#N/A</v>
      </c>
      <c r="BY308" s="94">
        <f t="shared" si="186"/>
        <v>999</v>
      </c>
      <c r="BZ308" s="94">
        <f t="shared" si="187"/>
        <v>999</v>
      </c>
      <c r="CA308" s="94" t="e">
        <f t="shared" si="188"/>
        <v>#N/A</v>
      </c>
      <c r="CB308" t="e">
        <f t="shared" si="189"/>
        <v>#N/A</v>
      </c>
      <c r="CC308" s="58" t="e">
        <f t="shared" si="190"/>
        <v>#N/A</v>
      </c>
      <c r="CD308" s="95" t="e">
        <f t="shared" si="191"/>
        <v>#N/A</v>
      </c>
      <c r="CE308" s="96" t="b">
        <f t="shared" si="192"/>
        <v>1</v>
      </c>
      <c r="CF308" t="e">
        <f t="shared" si="193"/>
        <v>#DIV/0!</v>
      </c>
      <c r="CG308" t="e">
        <f t="shared" si="194"/>
        <v>#DIV/0!</v>
      </c>
      <c r="CH308" s="84" t="b">
        <f t="shared" si="195"/>
        <v>0</v>
      </c>
      <c r="CI308" t="str">
        <f t="shared" si="196"/>
        <v/>
      </c>
      <c r="CJ308" t="e">
        <f t="shared" si="197"/>
        <v>#DIV/0!</v>
      </c>
      <c r="CK308" t="b">
        <f t="shared" si="198"/>
        <v>1</v>
      </c>
      <c r="CL308" s="84" t="e">
        <f t="shared" si="199"/>
        <v>#DIV/0!</v>
      </c>
      <c r="CM308" t="e">
        <f t="shared" si="200"/>
        <v>#DIV/0!</v>
      </c>
      <c r="CN308" t="e">
        <f t="shared" si="201"/>
        <v>#DIV/0!</v>
      </c>
      <c r="CO308" s="84">
        <f t="shared" si="202"/>
        <v>-1</v>
      </c>
      <c r="CP308" t="b">
        <f t="shared" si="203"/>
        <v>1</v>
      </c>
      <c r="CQ308" s="96" t="b">
        <f t="shared" si="204"/>
        <v>1</v>
      </c>
      <c r="CR308" t="b">
        <f t="shared" si="205"/>
        <v>1</v>
      </c>
      <c r="CS308" t="b">
        <f t="shared" si="206"/>
        <v>1</v>
      </c>
      <c r="CT308" t="b">
        <f t="shared" si="207"/>
        <v>1</v>
      </c>
      <c r="CU308" t="b">
        <f t="shared" si="208"/>
        <v>1</v>
      </c>
      <c r="CV308" s="84" t="b">
        <f t="shared" si="209"/>
        <v>1</v>
      </c>
      <c r="CW308" t="b">
        <f t="shared" si="210"/>
        <v>1</v>
      </c>
      <c r="CX308" t="b">
        <f t="shared" si="211"/>
        <v>1</v>
      </c>
      <c r="CY308" t="b">
        <f t="shared" si="212"/>
        <v>1</v>
      </c>
      <c r="CZ308" t="b">
        <f t="shared" si="213"/>
        <v>1</v>
      </c>
      <c r="DA308" s="84">
        <f t="shared" si="214"/>
        <v>0</v>
      </c>
      <c r="DB308" t="e">
        <f t="shared" si="215"/>
        <v>#N/A</v>
      </c>
    </row>
    <row r="309" spans="1:106" ht="13.5" thickBot="1">
      <c r="A309">
        <v>2352</v>
      </c>
      <c r="B309">
        <v>1</v>
      </c>
      <c r="C309" t="s">
        <v>2856</v>
      </c>
      <c r="D309" s="3" t="s">
        <v>12</v>
      </c>
      <c r="E309" s="3" t="s">
        <v>12</v>
      </c>
      <c r="F309">
        <v>110514.57799999999</v>
      </c>
      <c r="G309">
        <v>419867.28100000002</v>
      </c>
      <c r="H309" s="35" t="str">
        <f t="shared" si="216"/>
        <v>ja</v>
      </c>
      <c r="I309" s="155" t="s">
        <v>2402</v>
      </c>
      <c r="J309" t="s">
        <v>456</v>
      </c>
      <c r="K309" s="97">
        <v>10000</v>
      </c>
      <c r="L309" s="28">
        <f t="shared" si="174"/>
        <v>0.24</v>
      </c>
      <c r="M309" s="28">
        <f t="shared" si="174"/>
        <v>0</v>
      </c>
      <c r="N309" s="56">
        <f t="shared" si="175"/>
        <v>0</v>
      </c>
      <c r="O309" s="33">
        <f t="shared" si="176"/>
        <v>88.189831959282188</v>
      </c>
      <c r="P309" s="37">
        <f t="shared" si="177"/>
        <v>86.232892871536492</v>
      </c>
      <c r="Q309" t="s">
        <v>12</v>
      </c>
      <c r="R309" t="s">
        <v>12</v>
      </c>
      <c r="S309">
        <v>2.6339999999999999</v>
      </c>
      <c r="T309">
        <v>2.7749999999999999</v>
      </c>
      <c r="U309">
        <v>2.9220000000000002</v>
      </c>
      <c r="V309">
        <v>3.0790000000000002</v>
      </c>
      <c r="W309">
        <v>3.2690000000000001</v>
      </c>
      <c r="X309" t="s">
        <v>12</v>
      </c>
      <c r="Y309">
        <v>3.6789999999999998</v>
      </c>
      <c r="Z309" t="s">
        <v>12</v>
      </c>
      <c r="AA309" s="10">
        <f t="shared" si="178"/>
        <v>3.2690000000000001</v>
      </c>
      <c r="AB309" s="9">
        <f t="shared" si="179"/>
        <v>0.34699999999999998</v>
      </c>
      <c r="AC309" s="10">
        <f t="shared" si="180"/>
        <v>0.4099999999999997</v>
      </c>
      <c r="AD309" s="9"/>
      <c r="AE309" s="55"/>
      <c r="AF309" s="55"/>
      <c r="AG309" s="55"/>
      <c r="AH309" s="55"/>
      <c r="AI309" s="3"/>
      <c r="AJ309" s="3"/>
      <c r="AK309" s="3"/>
      <c r="AL309" s="3"/>
      <c r="AM309" s="15"/>
      <c r="AN309" s="10"/>
      <c r="AO309" s="9"/>
      <c r="AP309" s="10"/>
      <c r="AQ309" s="9"/>
      <c r="AR309" s="55"/>
      <c r="AS309" s="55"/>
      <c r="AT309" s="55"/>
      <c r="AU309" s="55"/>
      <c r="AV309" s="3"/>
      <c r="AW309" s="3"/>
      <c r="AX309" s="3"/>
      <c r="AY309" s="3"/>
      <c r="AZ309" s="15"/>
      <c r="BA309" s="10"/>
      <c r="BB309" s="9"/>
      <c r="BC309" s="10"/>
      <c r="BD309" s="9"/>
      <c r="BE309" s="3"/>
      <c r="BF309" s="15"/>
      <c r="BG309" s="15"/>
      <c r="BH309" s="9"/>
      <c r="BI309" s="10"/>
      <c r="BJ309" s="9"/>
      <c r="BK309" s="3"/>
      <c r="BL309" s="15"/>
      <c r="BM309" s="15"/>
      <c r="BN309" s="9"/>
      <c r="BO309" s="10"/>
      <c r="BP309">
        <f t="shared" si="181"/>
        <v>0</v>
      </c>
      <c r="BQ309" s="93">
        <f t="shared" si="182"/>
        <v>0</v>
      </c>
      <c r="BR309" s="93">
        <f t="shared" si="183"/>
        <v>0</v>
      </c>
      <c r="BS309" s="93" t="e">
        <f>VLOOKUP(C309,'Koppeling locatie - aslocatie'!$A$2:$C$8139,2,FALSE)</f>
        <v>#N/A</v>
      </c>
      <c r="BT309" s="93" t="e">
        <f>VLOOKUP($BS309,aslocaties_v01!$C$3:$AA$349,MATCH($K$3/10,aslocaties_v01!$C$2:$X$2),FALSE)</f>
        <v>#N/A</v>
      </c>
      <c r="BU309" s="93" t="e">
        <f>VLOOKUP(BS309,aslocaties_v01!$C$3:$AA$349,MATCH($K$3,aslocaties_v01!$C$2:$X$2),FALSE)</f>
        <v>#N/A</v>
      </c>
      <c r="BV309" s="93" t="e">
        <f>VLOOKUP(BS309,aslocaties_v01!$C$3:$AA$349,MATCH($K$3*10,aslocaties_v01!$C$2:$X$2),FALSE)</f>
        <v>#N/A</v>
      </c>
      <c r="BW309" s="93" t="e">
        <f t="shared" si="184"/>
        <v>#N/A</v>
      </c>
      <c r="BX309" s="93" t="e">
        <f t="shared" si="185"/>
        <v>#N/A</v>
      </c>
      <c r="BY309" s="94">
        <f t="shared" si="186"/>
        <v>999</v>
      </c>
      <c r="BZ309" s="94">
        <f t="shared" si="187"/>
        <v>999</v>
      </c>
      <c r="CA309" s="94" t="e">
        <f t="shared" si="188"/>
        <v>#N/A</v>
      </c>
      <c r="CB309" t="e">
        <f t="shared" si="189"/>
        <v>#N/A</v>
      </c>
      <c r="CC309" s="58" t="e">
        <f t="shared" si="190"/>
        <v>#N/A</v>
      </c>
      <c r="CD309" s="95" t="e">
        <f t="shared" si="191"/>
        <v>#N/A</v>
      </c>
      <c r="CE309" s="96" t="b">
        <f t="shared" si="192"/>
        <v>1</v>
      </c>
      <c r="CF309" t="e">
        <f t="shared" si="193"/>
        <v>#DIV/0!</v>
      </c>
      <c r="CG309" t="e">
        <f t="shared" si="194"/>
        <v>#DIV/0!</v>
      </c>
      <c r="CH309" s="84" t="b">
        <f t="shared" si="195"/>
        <v>0</v>
      </c>
      <c r="CI309" t="str">
        <f t="shared" si="196"/>
        <v/>
      </c>
      <c r="CJ309" t="e">
        <f t="shared" si="197"/>
        <v>#DIV/0!</v>
      </c>
      <c r="CK309" t="b">
        <f t="shared" si="198"/>
        <v>1</v>
      </c>
      <c r="CL309" s="84" t="e">
        <f t="shared" si="199"/>
        <v>#DIV/0!</v>
      </c>
      <c r="CM309" t="e">
        <f t="shared" si="200"/>
        <v>#DIV/0!</v>
      </c>
      <c r="CN309" t="e">
        <f t="shared" si="201"/>
        <v>#DIV/0!</v>
      </c>
      <c r="CO309" s="84">
        <f t="shared" si="202"/>
        <v>-1</v>
      </c>
      <c r="CP309" t="b">
        <f t="shared" si="203"/>
        <v>1</v>
      </c>
      <c r="CQ309" s="96" t="b">
        <f t="shared" si="204"/>
        <v>1</v>
      </c>
      <c r="CR309" t="b">
        <f t="shared" si="205"/>
        <v>1</v>
      </c>
      <c r="CS309" t="b">
        <f t="shared" si="206"/>
        <v>1</v>
      </c>
      <c r="CT309" t="b">
        <f t="shared" si="207"/>
        <v>1</v>
      </c>
      <c r="CU309" t="b">
        <f t="shared" si="208"/>
        <v>1</v>
      </c>
      <c r="CV309" s="84" t="b">
        <f t="shared" si="209"/>
        <v>1</v>
      </c>
      <c r="CW309" t="b">
        <f t="shared" si="210"/>
        <v>1</v>
      </c>
      <c r="CX309" t="b">
        <f t="shared" si="211"/>
        <v>1</v>
      </c>
      <c r="CY309" t="b">
        <f t="shared" si="212"/>
        <v>1</v>
      </c>
      <c r="CZ309" t="b">
        <f t="shared" si="213"/>
        <v>1</v>
      </c>
      <c r="DA309" s="84">
        <f t="shared" si="214"/>
        <v>0</v>
      </c>
      <c r="DB309" t="e">
        <f t="shared" si="215"/>
        <v>#N/A</v>
      </c>
    </row>
    <row r="310" spans="1:106" ht="13.5" thickBot="1">
      <c r="A310">
        <v>2353</v>
      </c>
      <c r="B310">
        <v>1</v>
      </c>
      <c r="C310" t="s">
        <v>2857</v>
      </c>
      <c r="D310" s="3" t="s">
        <v>12</v>
      </c>
      <c r="E310" s="3" t="s">
        <v>12</v>
      </c>
      <c r="F310">
        <v>110502.016</v>
      </c>
      <c r="G310">
        <v>419952.59399999998</v>
      </c>
      <c r="H310" s="35" t="str">
        <f t="shared" si="216"/>
        <v>ja</v>
      </c>
      <c r="I310" s="155" t="s">
        <v>2402</v>
      </c>
      <c r="J310" t="s">
        <v>456</v>
      </c>
      <c r="K310" s="97">
        <v>10000</v>
      </c>
      <c r="L310" s="28">
        <f t="shared" si="174"/>
        <v>0.24</v>
      </c>
      <c r="M310" s="28">
        <f t="shared" si="174"/>
        <v>0</v>
      </c>
      <c r="N310" s="56">
        <f t="shared" si="175"/>
        <v>0</v>
      </c>
      <c r="O310" s="33">
        <f t="shared" si="176"/>
        <v>86.232892871536492</v>
      </c>
      <c r="P310" s="37">
        <f t="shared" si="177"/>
        <v>161.77393910333964</v>
      </c>
      <c r="Q310" t="s">
        <v>12</v>
      </c>
      <c r="R310" t="s">
        <v>12</v>
      </c>
      <c r="S310">
        <v>2.6389999999999998</v>
      </c>
      <c r="T310">
        <v>2.7810000000000001</v>
      </c>
      <c r="U310">
        <v>2.93</v>
      </c>
      <c r="V310">
        <v>3.0870000000000002</v>
      </c>
      <c r="W310">
        <v>3.278</v>
      </c>
      <c r="X310" t="s">
        <v>12</v>
      </c>
      <c r="Y310">
        <v>3.6850000000000001</v>
      </c>
      <c r="Z310" t="s">
        <v>12</v>
      </c>
      <c r="AA310" s="10">
        <f t="shared" si="178"/>
        <v>3.278</v>
      </c>
      <c r="AB310" s="9">
        <f t="shared" si="179"/>
        <v>0.34799999999999986</v>
      </c>
      <c r="AC310" s="10">
        <f t="shared" si="180"/>
        <v>0.40700000000000003</v>
      </c>
      <c r="AD310" s="9"/>
      <c r="AE310" s="55"/>
      <c r="AF310" s="55"/>
      <c r="AG310" s="55"/>
      <c r="AH310" s="55"/>
      <c r="AI310" s="3"/>
      <c r="AJ310" s="3"/>
      <c r="AK310" s="3"/>
      <c r="AL310" s="3"/>
      <c r="AM310" s="15"/>
      <c r="AN310" s="10"/>
      <c r="AO310" s="9"/>
      <c r="AP310" s="10"/>
      <c r="AQ310" s="9"/>
      <c r="AR310" s="55"/>
      <c r="AS310" s="55"/>
      <c r="AT310" s="55"/>
      <c r="AU310" s="55"/>
      <c r="AV310" s="3"/>
      <c r="AW310" s="3"/>
      <c r="AX310" s="3"/>
      <c r="AY310" s="3"/>
      <c r="AZ310" s="15"/>
      <c r="BA310" s="10"/>
      <c r="BB310" s="9"/>
      <c r="BC310" s="10"/>
      <c r="BD310" s="9"/>
      <c r="BE310" s="3"/>
      <c r="BF310" s="15"/>
      <c r="BG310" s="15"/>
      <c r="BH310" s="9"/>
      <c r="BI310" s="10"/>
      <c r="BJ310" s="9"/>
      <c r="BK310" s="3"/>
      <c r="BL310" s="15"/>
      <c r="BM310" s="15"/>
      <c r="BN310" s="9"/>
      <c r="BO310" s="10"/>
      <c r="BP310">
        <f t="shared" si="181"/>
        <v>0</v>
      </c>
      <c r="BQ310" s="93">
        <f t="shared" si="182"/>
        <v>0</v>
      </c>
      <c r="BR310" s="93">
        <f t="shared" si="183"/>
        <v>0</v>
      </c>
      <c r="BS310" s="93" t="e">
        <f>VLOOKUP(C310,'Koppeling locatie - aslocatie'!$A$2:$C$8139,2,FALSE)</f>
        <v>#N/A</v>
      </c>
      <c r="BT310" s="93" t="e">
        <f>VLOOKUP($BS310,aslocaties_v01!$C$3:$AA$349,MATCH($K$3/10,aslocaties_v01!$C$2:$X$2),FALSE)</f>
        <v>#N/A</v>
      </c>
      <c r="BU310" s="93" t="e">
        <f>VLOOKUP(BS310,aslocaties_v01!$C$3:$AA$349,MATCH($K$3,aslocaties_v01!$C$2:$X$2),FALSE)</f>
        <v>#N/A</v>
      </c>
      <c r="BV310" s="93" t="e">
        <f>VLOOKUP(BS310,aslocaties_v01!$C$3:$AA$349,MATCH($K$3*10,aslocaties_v01!$C$2:$X$2),FALSE)</f>
        <v>#N/A</v>
      </c>
      <c r="BW310" s="93" t="e">
        <f t="shared" si="184"/>
        <v>#N/A</v>
      </c>
      <c r="BX310" s="93" t="e">
        <f t="shared" si="185"/>
        <v>#N/A</v>
      </c>
      <c r="BY310" s="94">
        <f t="shared" si="186"/>
        <v>999</v>
      </c>
      <c r="BZ310" s="94">
        <f t="shared" si="187"/>
        <v>999</v>
      </c>
      <c r="CA310" s="94" t="e">
        <f t="shared" si="188"/>
        <v>#N/A</v>
      </c>
      <c r="CB310" t="e">
        <f t="shared" si="189"/>
        <v>#N/A</v>
      </c>
      <c r="CC310" s="58" t="e">
        <f t="shared" si="190"/>
        <v>#N/A</v>
      </c>
      <c r="CD310" s="95" t="e">
        <f t="shared" si="191"/>
        <v>#N/A</v>
      </c>
      <c r="CE310" s="96" t="b">
        <f t="shared" si="192"/>
        <v>1</v>
      </c>
      <c r="CF310" t="e">
        <f t="shared" si="193"/>
        <v>#DIV/0!</v>
      </c>
      <c r="CG310" t="e">
        <f t="shared" si="194"/>
        <v>#DIV/0!</v>
      </c>
      <c r="CH310" s="84" t="b">
        <f t="shared" si="195"/>
        <v>0</v>
      </c>
      <c r="CI310" t="str">
        <f t="shared" si="196"/>
        <v/>
      </c>
      <c r="CJ310" t="e">
        <f t="shared" si="197"/>
        <v>#DIV/0!</v>
      </c>
      <c r="CK310" t="b">
        <f t="shared" si="198"/>
        <v>1</v>
      </c>
      <c r="CL310" s="84" t="e">
        <f t="shared" si="199"/>
        <v>#DIV/0!</v>
      </c>
      <c r="CM310" t="e">
        <f t="shared" si="200"/>
        <v>#DIV/0!</v>
      </c>
      <c r="CN310" t="e">
        <f t="shared" si="201"/>
        <v>#DIV/0!</v>
      </c>
      <c r="CO310" s="84">
        <f t="shared" si="202"/>
        <v>-1</v>
      </c>
      <c r="CP310" t="b">
        <f t="shared" si="203"/>
        <v>1</v>
      </c>
      <c r="CQ310" s="96" t="b">
        <f t="shared" si="204"/>
        <v>1</v>
      </c>
      <c r="CR310" t="b">
        <f t="shared" si="205"/>
        <v>1</v>
      </c>
      <c r="CS310" t="b">
        <f t="shared" si="206"/>
        <v>1</v>
      </c>
      <c r="CT310" t="b">
        <f t="shared" si="207"/>
        <v>1</v>
      </c>
      <c r="CU310" t="b">
        <f t="shared" si="208"/>
        <v>1</v>
      </c>
      <c r="CV310" s="84" t="b">
        <f t="shared" si="209"/>
        <v>1</v>
      </c>
      <c r="CW310" t="b">
        <f t="shared" si="210"/>
        <v>1</v>
      </c>
      <c r="CX310" t="b">
        <f t="shared" si="211"/>
        <v>1</v>
      </c>
      <c r="CY310" t="b">
        <f t="shared" si="212"/>
        <v>1</v>
      </c>
      <c r="CZ310" t="b">
        <f t="shared" si="213"/>
        <v>1</v>
      </c>
      <c r="DA310" s="84">
        <f t="shared" si="214"/>
        <v>0</v>
      </c>
      <c r="DB310" t="e">
        <f t="shared" si="215"/>
        <v>#N/A</v>
      </c>
    </row>
    <row r="311" spans="1:106" ht="13.5" thickBot="1">
      <c r="A311">
        <v>2354</v>
      </c>
      <c r="B311">
        <v>1</v>
      </c>
      <c r="C311" t="s">
        <v>2858</v>
      </c>
      <c r="D311" s="3" t="s">
        <v>12</v>
      </c>
      <c r="E311" s="3" t="s">
        <v>12</v>
      </c>
      <c r="F311">
        <v>110529.414</v>
      </c>
      <c r="G311">
        <v>420112.03100000002</v>
      </c>
      <c r="H311" s="35" t="str">
        <f t="shared" si="216"/>
        <v>ja</v>
      </c>
      <c r="I311" s="155" t="s">
        <v>2402</v>
      </c>
      <c r="J311" t="s">
        <v>456</v>
      </c>
      <c r="K311" s="97">
        <v>10000</v>
      </c>
      <c r="L311" s="28">
        <f t="shared" si="174"/>
        <v>0.24</v>
      </c>
      <c r="M311" s="28">
        <f t="shared" si="174"/>
        <v>0</v>
      </c>
      <c r="N311" s="56">
        <f t="shared" si="175"/>
        <v>0</v>
      </c>
      <c r="O311" s="33">
        <f t="shared" si="176"/>
        <v>161.77393910333964</v>
      </c>
      <c r="P311" s="37">
        <f t="shared" si="177"/>
        <v>214.11502974102606</v>
      </c>
      <c r="Q311" t="s">
        <v>12</v>
      </c>
      <c r="R311" t="s">
        <v>12</v>
      </c>
      <c r="S311">
        <v>2.6419999999999999</v>
      </c>
      <c r="T311">
        <v>2.7850000000000001</v>
      </c>
      <c r="U311">
        <v>2.9340000000000002</v>
      </c>
      <c r="V311">
        <v>3.0910000000000002</v>
      </c>
      <c r="W311">
        <v>3.282</v>
      </c>
      <c r="X311" t="s">
        <v>12</v>
      </c>
      <c r="Y311">
        <v>3.6880000000000002</v>
      </c>
      <c r="Z311" t="s">
        <v>12</v>
      </c>
      <c r="AA311" s="10">
        <f t="shared" si="178"/>
        <v>3.282</v>
      </c>
      <c r="AB311" s="9">
        <f t="shared" si="179"/>
        <v>0.34799999999999986</v>
      </c>
      <c r="AC311" s="10">
        <f t="shared" si="180"/>
        <v>0.40600000000000014</v>
      </c>
      <c r="AD311" s="9"/>
      <c r="AE311" s="55"/>
      <c r="AF311" s="55"/>
      <c r="AG311" s="55"/>
      <c r="AH311" s="55"/>
      <c r="AI311" s="3"/>
      <c r="AJ311" s="3"/>
      <c r="AK311" s="3"/>
      <c r="AL311" s="3"/>
      <c r="AM311" s="15"/>
      <c r="AN311" s="10"/>
      <c r="AO311" s="9"/>
      <c r="AP311" s="10"/>
      <c r="AQ311" s="9"/>
      <c r="AR311" s="55"/>
      <c r="AS311" s="55"/>
      <c r="AT311" s="55"/>
      <c r="AU311" s="55"/>
      <c r="AV311" s="3"/>
      <c r="AW311" s="3"/>
      <c r="AX311" s="3"/>
      <c r="AY311" s="3"/>
      <c r="AZ311" s="15"/>
      <c r="BA311" s="10"/>
      <c r="BB311" s="9"/>
      <c r="BC311" s="10"/>
      <c r="BD311" s="9"/>
      <c r="BE311" s="3"/>
      <c r="BF311" s="15"/>
      <c r="BG311" s="15"/>
      <c r="BH311" s="9"/>
      <c r="BI311" s="10"/>
      <c r="BJ311" s="9"/>
      <c r="BK311" s="3"/>
      <c r="BL311" s="15"/>
      <c r="BM311" s="15"/>
      <c r="BN311" s="9"/>
      <c r="BO311" s="10"/>
      <c r="BP311">
        <f t="shared" si="181"/>
        <v>0</v>
      </c>
      <c r="BQ311" s="93">
        <f t="shared" si="182"/>
        <v>0</v>
      </c>
      <c r="BR311" s="93">
        <f t="shared" si="183"/>
        <v>0</v>
      </c>
      <c r="BS311" s="93" t="e">
        <f>VLOOKUP(C311,'Koppeling locatie - aslocatie'!$A$2:$C$8139,2,FALSE)</f>
        <v>#N/A</v>
      </c>
      <c r="BT311" s="93" t="e">
        <f>VLOOKUP($BS311,aslocaties_v01!$C$3:$AA$349,MATCH($K$3/10,aslocaties_v01!$C$2:$X$2),FALSE)</f>
        <v>#N/A</v>
      </c>
      <c r="BU311" s="93" t="e">
        <f>VLOOKUP(BS311,aslocaties_v01!$C$3:$AA$349,MATCH($K$3,aslocaties_v01!$C$2:$X$2),FALSE)</f>
        <v>#N/A</v>
      </c>
      <c r="BV311" s="93" t="e">
        <f>VLOOKUP(BS311,aslocaties_v01!$C$3:$AA$349,MATCH($K$3*10,aslocaties_v01!$C$2:$X$2),FALSE)</f>
        <v>#N/A</v>
      </c>
      <c r="BW311" s="93" t="e">
        <f t="shared" si="184"/>
        <v>#N/A</v>
      </c>
      <c r="BX311" s="93" t="e">
        <f t="shared" si="185"/>
        <v>#N/A</v>
      </c>
      <c r="BY311" s="94">
        <f t="shared" si="186"/>
        <v>999</v>
      </c>
      <c r="BZ311" s="94">
        <f t="shared" si="187"/>
        <v>999</v>
      </c>
      <c r="CA311" s="94" t="e">
        <f t="shared" si="188"/>
        <v>#N/A</v>
      </c>
      <c r="CB311" t="e">
        <f t="shared" si="189"/>
        <v>#N/A</v>
      </c>
      <c r="CC311" s="58" t="e">
        <f t="shared" si="190"/>
        <v>#N/A</v>
      </c>
      <c r="CD311" s="95" t="e">
        <f t="shared" si="191"/>
        <v>#N/A</v>
      </c>
      <c r="CE311" s="96" t="b">
        <f t="shared" si="192"/>
        <v>1</v>
      </c>
      <c r="CF311" t="e">
        <f t="shared" si="193"/>
        <v>#DIV/0!</v>
      </c>
      <c r="CG311" t="e">
        <f t="shared" si="194"/>
        <v>#DIV/0!</v>
      </c>
      <c r="CH311" s="84" t="b">
        <f t="shared" si="195"/>
        <v>0</v>
      </c>
      <c r="CI311" t="str">
        <f t="shared" si="196"/>
        <v/>
      </c>
      <c r="CJ311" t="e">
        <f t="shared" si="197"/>
        <v>#DIV/0!</v>
      </c>
      <c r="CK311" t="b">
        <f t="shared" si="198"/>
        <v>1</v>
      </c>
      <c r="CL311" s="84" t="e">
        <f t="shared" si="199"/>
        <v>#DIV/0!</v>
      </c>
      <c r="CM311" t="e">
        <f t="shared" si="200"/>
        <v>#DIV/0!</v>
      </c>
      <c r="CN311" t="e">
        <f t="shared" si="201"/>
        <v>#DIV/0!</v>
      </c>
      <c r="CO311" s="84">
        <f t="shared" si="202"/>
        <v>-1</v>
      </c>
      <c r="CP311" t="b">
        <f t="shared" si="203"/>
        <v>1</v>
      </c>
      <c r="CQ311" s="96" t="b">
        <f t="shared" si="204"/>
        <v>1</v>
      </c>
      <c r="CR311" t="b">
        <f t="shared" si="205"/>
        <v>1</v>
      </c>
      <c r="CS311" t="b">
        <f t="shared" si="206"/>
        <v>1</v>
      </c>
      <c r="CT311" t="b">
        <f t="shared" si="207"/>
        <v>1</v>
      </c>
      <c r="CU311" t="b">
        <f t="shared" si="208"/>
        <v>1</v>
      </c>
      <c r="CV311" s="84" t="b">
        <f t="shared" si="209"/>
        <v>1</v>
      </c>
      <c r="CW311" t="b">
        <f t="shared" si="210"/>
        <v>1</v>
      </c>
      <c r="CX311" t="b">
        <f t="shared" si="211"/>
        <v>1</v>
      </c>
      <c r="CY311" t="b">
        <f t="shared" si="212"/>
        <v>1</v>
      </c>
      <c r="CZ311" t="b">
        <f t="shared" si="213"/>
        <v>1</v>
      </c>
      <c r="DA311" s="84">
        <f t="shared" si="214"/>
        <v>0</v>
      </c>
      <c r="DB311" t="e">
        <f t="shared" si="215"/>
        <v>#N/A</v>
      </c>
    </row>
    <row r="312" spans="1:106" ht="13.5" thickBot="1">
      <c r="A312">
        <v>2355</v>
      </c>
      <c r="B312">
        <v>1</v>
      </c>
      <c r="C312" t="s">
        <v>2859</v>
      </c>
      <c r="D312" s="3" t="s">
        <v>12</v>
      </c>
      <c r="E312" s="3" t="s">
        <v>12</v>
      </c>
      <c r="F312">
        <v>110617.57</v>
      </c>
      <c r="G312">
        <v>420307.15600000002</v>
      </c>
      <c r="H312" s="35" t="str">
        <f t="shared" si="216"/>
        <v>ja</v>
      </c>
      <c r="I312" s="155" t="s">
        <v>2402</v>
      </c>
      <c r="J312" t="s">
        <v>456</v>
      </c>
      <c r="K312" s="97">
        <v>10000</v>
      </c>
      <c r="L312" s="28">
        <f t="shared" si="174"/>
        <v>0.24</v>
      </c>
      <c r="M312" s="28">
        <f t="shared" si="174"/>
        <v>0</v>
      </c>
      <c r="N312" s="56">
        <f t="shared" si="175"/>
        <v>0</v>
      </c>
      <c r="O312" s="33">
        <f t="shared" si="176"/>
        <v>214.11502974102606</v>
      </c>
      <c r="P312" s="37">
        <f t="shared" si="177"/>
        <v>89.716003834322237</v>
      </c>
      <c r="Q312" t="s">
        <v>12</v>
      </c>
      <c r="R312" t="s">
        <v>12</v>
      </c>
      <c r="S312">
        <v>2.649</v>
      </c>
      <c r="T312">
        <v>2.7919999999999998</v>
      </c>
      <c r="U312">
        <v>2.9430000000000001</v>
      </c>
      <c r="V312">
        <v>3.101</v>
      </c>
      <c r="W312">
        <v>3.2909999999999999</v>
      </c>
      <c r="X312" t="s">
        <v>12</v>
      </c>
      <c r="Y312">
        <v>3.6949999999999998</v>
      </c>
      <c r="Z312" t="s">
        <v>12</v>
      </c>
      <c r="AA312" s="10">
        <f t="shared" si="178"/>
        <v>3.2909999999999999</v>
      </c>
      <c r="AB312" s="9">
        <f t="shared" si="179"/>
        <v>0.34799999999999986</v>
      </c>
      <c r="AC312" s="10">
        <f t="shared" si="180"/>
        <v>0.40399999999999991</v>
      </c>
      <c r="AD312" s="9"/>
      <c r="AE312" s="55"/>
      <c r="AF312" s="55"/>
      <c r="AG312" s="55"/>
      <c r="AH312" s="55"/>
      <c r="AI312" s="3"/>
      <c r="AJ312" s="3"/>
      <c r="AK312" s="3"/>
      <c r="AL312" s="3"/>
      <c r="AM312" s="15"/>
      <c r="AN312" s="10"/>
      <c r="AO312" s="9"/>
      <c r="AP312" s="10"/>
      <c r="AQ312" s="9"/>
      <c r="AR312" s="55"/>
      <c r="AS312" s="55"/>
      <c r="AT312" s="55"/>
      <c r="AU312" s="55"/>
      <c r="AV312" s="3"/>
      <c r="AW312" s="3"/>
      <c r="AX312" s="3"/>
      <c r="AY312" s="3"/>
      <c r="AZ312" s="15"/>
      <c r="BA312" s="10"/>
      <c r="BB312" s="9"/>
      <c r="BC312" s="10"/>
      <c r="BD312" s="9"/>
      <c r="BE312" s="3"/>
      <c r="BF312" s="15"/>
      <c r="BG312" s="15"/>
      <c r="BH312" s="9"/>
      <c r="BI312" s="10"/>
      <c r="BJ312" s="9"/>
      <c r="BK312" s="3"/>
      <c r="BL312" s="15"/>
      <c r="BM312" s="15"/>
      <c r="BN312" s="9"/>
      <c r="BO312" s="10"/>
      <c r="BP312">
        <f t="shared" si="181"/>
        <v>0</v>
      </c>
      <c r="BQ312" s="93">
        <f t="shared" si="182"/>
        <v>0</v>
      </c>
      <c r="BR312" s="93">
        <f t="shared" si="183"/>
        <v>0</v>
      </c>
      <c r="BS312" s="93" t="e">
        <f>VLOOKUP(C312,'Koppeling locatie - aslocatie'!$A$2:$C$8139,2,FALSE)</f>
        <v>#N/A</v>
      </c>
      <c r="BT312" s="93" t="e">
        <f>VLOOKUP($BS312,aslocaties_v01!$C$3:$AA$349,MATCH($K$3/10,aslocaties_v01!$C$2:$X$2),FALSE)</f>
        <v>#N/A</v>
      </c>
      <c r="BU312" s="93" t="e">
        <f>VLOOKUP(BS312,aslocaties_v01!$C$3:$AA$349,MATCH($K$3,aslocaties_v01!$C$2:$X$2),FALSE)</f>
        <v>#N/A</v>
      </c>
      <c r="BV312" s="93" t="e">
        <f>VLOOKUP(BS312,aslocaties_v01!$C$3:$AA$349,MATCH($K$3*10,aslocaties_v01!$C$2:$X$2),FALSE)</f>
        <v>#N/A</v>
      </c>
      <c r="BW312" s="93" t="e">
        <f t="shared" si="184"/>
        <v>#N/A</v>
      </c>
      <c r="BX312" s="93" t="e">
        <f t="shared" si="185"/>
        <v>#N/A</v>
      </c>
      <c r="BY312" s="94">
        <f t="shared" si="186"/>
        <v>999</v>
      </c>
      <c r="BZ312" s="94">
        <f t="shared" si="187"/>
        <v>999</v>
      </c>
      <c r="CA312" s="94" t="e">
        <f t="shared" si="188"/>
        <v>#N/A</v>
      </c>
      <c r="CB312" t="e">
        <f t="shared" si="189"/>
        <v>#N/A</v>
      </c>
      <c r="CC312" s="58" t="e">
        <f t="shared" si="190"/>
        <v>#N/A</v>
      </c>
      <c r="CD312" s="95" t="e">
        <f t="shared" si="191"/>
        <v>#N/A</v>
      </c>
      <c r="CE312" s="96" t="b">
        <f t="shared" si="192"/>
        <v>1</v>
      </c>
      <c r="CF312" t="e">
        <f t="shared" si="193"/>
        <v>#DIV/0!</v>
      </c>
      <c r="CG312" t="e">
        <f t="shared" si="194"/>
        <v>#DIV/0!</v>
      </c>
      <c r="CH312" s="84" t="b">
        <f t="shared" si="195"/>
        <v>0</v>
      </c>
      <c r="CI312" t="str">
        <f t="shared" si="196"/>
        <v/>
      </c>
      <c r="CJ312" t="e">
        <f t="shared" si="197"/>
        <v>#DIV/0!</v>
      </c>
      <c r="CK312" t="b">
        <f t="shared" si="198"/>
        <v>1</v>
      </c>
      <c r="CL312" s="84" t="e">
        <f t="shared" si="199"/>
        <v>#DIV/0!</v>
      </c>
      <c r="CM312" t="e">
        <f t="shared" si="200"/>
        <v>#DIV/0!</v>
      </c>
      <c r="CN312" t="e">
        <f t="shared" si="201"/>
        <v>#DIV/0!</v>
      </c>
      <c r="CO312" s="84">
        <f t="shared" si="202"/>
        <v>-1</v>
      </c>
      <c r="CP312" t="b">
        <f t="shared" si="203"/>
        <v>1</v>
      </c>
      <c r="CQ312" s="96" t="b">
        <f t="shared" si="204"/>
        <v>1</v>
      </c>
      <c r="CR312" t="b">
        <f t="shared" si="205"/>
        <v>1</v>
      </c>
      <c r="CS312" t="b">
        <f t="shared" si="206"/>
        <v>1</v>
      </c>
      <c r="CT312" t="b">
        <f t="shared" si="207"/>
        <v>1</v>
      </c>
      <c r="CU312" t="b">
        <f t="shared" si="208"/>
        <v>1</v>
      </c>
      <c r="CV312" s="84" t="b">
        <f t="shared" si="209"/>
        <v>1</v>
      </c>
      <c r="CW312" t="b">
        <f t="shared" si="210"/>
        <v>1</v>
      </c>
      <c r="CX312" t="b">
        <f t="shared" si="211"/>
        <v>1</v>
      </c>
      <c r="CY312" t="b">
        <f t="shared" si="212"/>
        <v>1</v>
      </c>
      <c r="CZ312" t="b">
        <f t="shared" si="213"/>
        <v>1</v>
      </c>
      <c r="DA312" s="84">
        <f t="shared" si="214"/>
        <v>0</v>
      </c>
      <c r="DB312" t="e">
        <f t="shared" si="215"/>
        <v>#N/A</v>
      </c>
    </row>
    <row r="313" spans="1:106" ht="13.5" thickBot="1">
      <c r="A313">
        <v>2356</v>
      </c>
      <c r="B313">
        <v>1</v>
      </c>
      <c r="C313" t="s">
        <v>2860</v>
      </c>
      <c r="D313" s="3" t="s">
        <v>12</v>
      </c>
      <c r="E313" s="3" t="s">
        <v>12</v>
      </c>
      <c r="F313">
        <v>110606.258</v>
      </c>
      <c r="G313">
        <v>420396.15600000002</v>
      </c>
      <c r="H313" s="35" t="str">
        <f t="shared" si="216"/>
        <v>ja</v>
      </c>
      <c r="I313" s="155" t="s">
        <v>2402</v>
      </c>
      <c r="J313" t="s">
        <v>456</v>
      </c>
      <c r="K313" s="97">
        <v>10000</v>
      </c>
      <c r="L313" s="28">
        <f t="shared" si="174"/>
        <v>0.24</v>
      </c>
      <c r="M313" s="28">
        <f t="shared" si="174"/>
        <v>0</v>
      </c>
      <c r="N313" s="56">
        <f t="shared" si="175"/>
        <v>0</v>
      </c>
      <c r="O313" s="33">
        <f t="shared" si="176"/>
        <v>89.716003834322237</v>
      </c>
      <c r="P313" s="37">
        <f t="shared" si="177"/>
        <v>86.706338707138215</v>
      </c>
      <c r="Q313" t="s">
        <v>12</v>
      </c>
      <c r="R313" t="s">
        <v>12</v>
      </c>
      <c r="S313">
        <v>2.653</v>
      </c>
      <c r="T313">
        <v>2.7959999999999998</v>
      </c>
      <c r="U313">
        <v>2.948</v>
      </c>
      <c r="V313">
        <v>3.1059999999999999</v>
      </c>
      <c r="W313">
        <v>3.2959999999999998</v>
      </c>
      <c r="X313" t="s">
        <v>12</v>
      </c>
      <c r="Y313">
        <v>3.6989999999999998</v>
      </c>
      <c r="Z313" t="s">
        <v>12</v>
      </c>
      <c r="AA313" s="10">
        <f t="shared" si="178"/>
        <v>3.2959999999999998</v>
      </c>
      <c r="AB313" s="9">
        <f t="shared" si="179"/>
        <v>0.34799999999999986</v>
      </c>
      <c r="AC313" s="10">
        <f t="shared" si="180"/>
        <v>0.40300000000000002</v>
      </c>
      <c r="AD313" s="9"/>
      <c r="AE313" s="55"/>
      <c r="AF313" s="55"/>
      <c r="AG313" s="55"/>
      <c r="AH313" s="55"/>
      <c r="AI313" s="3"/>
      <c r="AJ313" s="3"/>
      <c r="AK313" s="3"/>
      <c r="AL313" s="3"/>
      <c r="AM313" s="15"/>
      <c r="AN313" s="10"/>
      <c r="AO313" s="9"/>
      <c r="AP313" s="10"/>
      <c r="AQ313" s="9"/>
      <c r="AR313" s="55"/>
      <c r="AS313" s="55"/>
      <c r="AT313" s="55"/>
      <c r="AU313" s="55"/>
      <c r="AV313" s="3"/>
      <c r="AW313" s="3"/>
      <c r="AX313" s="3"/>
      <c r="AY313" s="3"/>
      <c r="AZ313" s="15"/>
      <c r="BA313" s="10"/>
      <c r="BB313" s="9"/>
      <c r="BC313" s="10"/>
      <c r="BD313" s="9"/>
      <c r="BE313" s="3"/>
      <c r="BF313" s="15"/>
      <c r="BG313" s="15"/>
      <c r="BH313" s="9"/>
      <c r="BI313" s="10"/>
      <c r="BJ313" s="9"/>
      <c r="BK313" s="3"/>
      <c r="BL313" s="15"/>
      <c r="BM313" s="15"/>
      <c r="BN313" s="9"/>
      <c r="BO313" s="10"/>
      <c r="BP313">
        <f t="shared" si="181"/>
        <v>0</v>
      </c>
      <c r="BQ313" s="93">
        <f t="shared" si="182"/>
        <v>0</v>
      </c>
      <c r="BR313" s="93">
        <f t="shared" si="183"/>
        <v>0</v>
      </c>
      <c r="BS313" s="93" t="e">
        <f>VLOOKUP(C313,'Koppeling locatie - aslocatie'!$A$2:$C$8139,2,FALSE)</f>
        <v>#N/A</v>
      </c>
      <c r="BT313" s="93" t="e">
        <f>VLOOKUP($BS313,aslocaties_v01!$C$3:$AA$349,MATCH($K$3/10,aslocaties_v01!$C$2:$X$2),FALSE)</f>
        <v>#N/A</v>
      </c>
      <c r="BU313" s="93" t="e">
        <f>VLOOKUP(BS313,aslocaties_v01!$C$3:$AA$349,MATCH($K$3,aslocaties_v01!$C$2:$X$2),FALSE)</f>
        <v>#N/A</v>
      </c>
      <c r="BV313" s="93" t="e">
        <f>VLOOKUP(BS313,aslocaties_v01!$C$3:$AA$349,MATCH($K$3*10,aslocaties_v01!$C$2:$X$2),FALSE)</f>
        <v>#N/A</v>
      </c>
      <c r="BW313" s="93" t="e">
        <f t="shared" si="184"/>
        <v>#N/A</v>
      </c>
      <c r="BX313" s="93" t="e">
        <f t="shared" si="185"/>
        <v>#N/A</v>
      </c>
      <c r="BY313" s="94">
        <f t="shared" si="186"/>
        <v>999</v>
      </c>
      <c r="BZ313" s="94">
        <f t="shared" si="187"/>
        <v>999</v>
      </c>
      <c r="CA313" s="94" t="e">
        <f t="shared" si="188"/>
        <v>#N/A</v>
      </c>
      <c r="CB313" t="e">
        <f t="shared" si="189"/>
        <v>#N/A</v>
      </c>
      <c r="CC313" s="58" t="e">
        <f t="shared" si="190"/>
        <v>#N/A</v>
      </c>
      <c r="CD313" s="95" t="e">
        <f t="shared" si="191"/>
        <v>#N/A</v>
      </c>
      <c r="CE313" s="96" t="b">
        <f t="shared" si="192"/>
        <v>1</v>
      </c>
      <c r="CF313" t="e">
        <f t="shared" si="193"/>
        <v>#DIV/0!</v>
      </c>
      <c r="CG313" t="e">
        <f t="shared" si="194"/>
        <v>#DIV/0!</v>
      </c>
      <c r="CH313" s="84" t="b">
        <f t="shared" si="195"/>
        <v>0</v>
      </c>
      <c r="CI313" t="str">
        <f t="shared" si="196"/>
        <v/>
      </c>
      <c r="CJ313" t="e">
        <f t="shared" si="197"/>
        <v>#DIV/0!</v>
      </c>
      <c r="CK313" t="b">
        <f t="shared" si="198"/>
        <v>1</v>
      </c>
      <c r="CL313" s="84" t="e">
        <f t="shared" si="199"/>
        <v>#DIV/0!</v>
      </c>
      <c r="CM313" t="e">
        <f t="shared" si="200"/>
        <v>#DIV/0!</v>
      </c>
      <c r="CN313" t="e">
        <f t="shared" si="201"/>
        <v>#DIV/0!</v>
      </c>
      <c r="CO313" s="84">
        <f t="shared" si="202"/>
        <v>-1</v>
      </c>
      <c r="CP313" t="b">
        <f t="shared" si="203"/>
        <v>1</v>
      </c>
      <c r="CQ313" s="96" t="b">
        <f t="shared" si="204"/>
        <v>1</v>
      </c>
      <c r="CR313" t="b">
        <f t="shared" si="205"/>
        <v>1</v>
      </c>
      <c r="CS313" t="b">
        <f t="shared" si="206"/>
        <v>1</v>
      </c>
      <c r="CT313" t="b">
        <f t="shared" si="207"/>
        <v>1</v>
      </c>
      <c r="CU313" t="b">
        <f t="shared" si="208"/>
        <v>1</v>
      </c>
      <c r="CV313" s="84" t="b">
        <f t="shared" si="209"/>
        <v>1</v>
      </c>
      <c r="CW313" t="b">
        <f t="shared" si="210"/>
        <v>1</v>
      </c>
      <c r="CX313" t="b">
        <f t="shared" si="211"/>
        <v>1</v>
      </c>
      <c r="CY313" t="b">
        <f t="shared" si="212"/>
        <v>1</v>
      </c>
      <c r="CZ313" t="b">
        <f t="shared" si="213"/>
        <v>1</v>
      </c>
      <c r="DA313" s="84">
        <f t="shared" si="214"/>
        <v>0</v>
      </c>
      <c r="DB313" t="e">
        <f t="shared" si="215"/>
        <v>#N/A</v>
      </c>
    </row>
    <row r="314" spans="1:106" ht="13.5" thickBot="1">
      <c r="A314">
        <v>2357</v>
      </c>
      <c r="B314">
        <v>1</v>
      </c>
      <c r="C314" t="s">
        <v>2861</v>
      </c>
      <c r="D314" s="3" t="s">
        <v>12</v>
      </c>
      <c r="E314" s="3" t="s">
        <v>12</v>
      </c>
      <c r="F314">
        <v>110620.102</v>
      </c>
      <c r="G314">
        <v>420481.75</v>
      </c>
      <c r="H314" s="35" t="str">
        <f t="shared" si="216"/>
        <v>ja</v>
      </c>
      <c r="I314" s="155" t="s">
        <v>2402</v>
      </c>
      <c r="J314" t="s">
        <v>456</v>
      </c>
      <c r="K314" s="97">
        <v>10000</v>
      </c>
      <c r="L314" s="28">
        <f t="shared" si="174"/>
        <v>0.24</v>
      </c>
      <c r="M314" s="28">
        <f t="shared" si="174"/>
        <v>0</v>
      </c>
      <c r="N314" s="56">
        <f t="shared" si="175"/>
        <v>0</v>
      </c>
      <c r="O314" s="33">
        <f t="shared" si="176"/>
        <v>86.706338707138215</v>
      </c>
      <c r="P314" s="37">
        <f t="shared" si="177"/>
        <v>87.674132838573669</v>
      </c>
      <c r="Q314" t="s">
        <v>12</v>
      </c>
      <c r="R314" t="s">
        <v>12</v>
      </c>
      <c r="S314">
        <v>2.6539999999999999</v>
      </c>
      <c r="T314">
        <v>2.798</v>
      </c>
      <c r="U314">
        <v>2.9510000000000001</v>
      </c>
      <c r="V314">
        <v>3.109</v>
      </c>
      <c r="W314">
        <v>3.2989999999999999</v>
      </c>
      <c r="X314" t="s">
        <v>12</v>
      </c>
      <c r="Y314">
        <v>3.7010000000000001</v>
      </c>
      <c r="Z314" t="s">
        <v>12</v>
      </c>
      <c r="AA314" s="10">
        <f t="shared" si="178"/>
        <v>3.2989999999999999</v>
      </c>
      <c r="AB314" s="9">
        <f t="shared" si="179"/>
        <v>0.34799999999999986</v>
      </c>
      <c r="AC314" s="10">
        <f t="shared" si="180"/>
        <v>0.40200000000000014</v>
      </c>
      <c r="AD314" s="9"/>
      <c r="AE314" s="55"/>
      <c r="AF314" s="55"/>
      <c r="AG314" s="55"/>
      <c r="AH314" s="55"/>
      <c r="AI314" s="3"/>
      <c r="AJ314" s="3"/>
      <c r="AK314" s="3"/>
      <c r="AL314" s="3"/>
      <c r="AM314" s="15"/>
      <c r="AN314" s="10"/>
      <c r="AO314" s="9"/>
      <c r="AP314" s="10"/>
      <c r="AQ314" s="9"/>
      <c r="AR314" s="55"/>
      <c r="AS314" s="55"/>
      <c r="AT314" s="55"/>
      <c r="AU314" s="55"/>
      <c r="AV314" s="3"/>
      <c r="AW314" s="3"/>
      <c r="AX314" s="3"/>
      <c r="AY314" s="3"/>
      <c r="AZ314" s="15"/>
      <c r="BA314" s="10"/>
      <c r="BB314" s="9"/>
      <c r="BC314" s="10"/>
      <c r="BD314" s="9"/>
      <c r="BE314" s="3"/>
      <c r="BF314" s="15"/>
      <c r="BG314" s="15"/>
      <c r="BH314" s="9"/>
      <c r="BI314" s="10"/>
      <c r="BJ314" s="9"/>
      <c r="BK314" s="3"/>
      <c r="BL314" s="15"/>
      <c r="BM314" s="15"/>
      <c r="BN314" s="9"/>
      <c r="BO314" s="10"/>
      <c r="BP314">
        <f t="shared" si="181"/>
        <v>0</v>
      </c>
      <c r="BQ314" s="93">
        <f t="shared" si="182"/>
        <v>0</v>
      </c>
      <c r="BR314" s="93">
        <f t="shared" si="183"/>
        <v>0</v>
      </c>
      <c r="BS314" s="93" t="e">
        <f>VLOOKUP(C314,'Koppeling locatie - aslocatie'!$A$2:$C$8139,2,FALSE)</f>
        <v>#N/A</v>
      </c>
      <c r="BT314" s="93" t="e">
        <f>VLOOKUP($BS314,aslocaties_v01!$C$3:$AA$349,MATCH($K$3/10,aslocaties_v01!$C$2:$X$2),FALSE)</f>
        <v>#N/A</v>
      </c>
      <c r="BU314" s="93" t="e">
        <f>VLOOKUP(BS314,aslocaties_v01!$C$3:$AA$349,MATCH($K$3,aslocaties_v01!$C$2:$X$2),FALSE)</f>
        <v>#N/A</v>
      </c>
      <c r="BV314" s="93" t="e">
        <f>VLOOKUP(BS314,aslocaties_v01!$C$3:$AA$349,MATCH($K$3*10,aslocaties_v01!$C$2:$X$2),FALSE)</f>
        <v>#N/A</v>
      </c>
      <c r="BW314" s="93" t="e">
        <f t="shared" si="184"/>
        <v>#N/A</v>
      </c>
      <c r="BX314" s="93" t="e">
        <f t="shared" si="185"/>
        <v>#N/A</v>
      </c>
      <c r="BY314" s="94">
        <f t="shared" si="186"/>
        <v>999</v>
      </c>
      <c r="BZ314" s="94">
        <f t="shared" si="187"/>
        <v>999</v>
      </c>
      <c r="CA314" s="94" t="e">
        <f t="shared" si="188"/>
        <v>#N/A</v>
      </c>
      <c r="CB314" t="e">
        <f t="shared" si="189"/>
        <v>#N/A</v>
      </c>
      <c r="CC314" s="58" t="e">
        <f t="shared" si="190"/>
        <v>#N/A</v>
      </c>
      <c r="CD314" s="95" t="e">
        <f t="shared" si="191"/>
        <v>#N/A</v>
      </c>
      <c r="CE314" s="96" t="b">
        <f t="shared" si="192"/>
        <v>1</v>
      </c>
      <c r="CF314" t="e">
        <f t="shared" si="193"/>
        <v>#DIV/0!</v>
      </c>
      <c r="CG314" t="e">
        <f t="shared" si="194"/>
        <v>#DIV/0!</v>
      </c>
      <c r="CH314" s="84" t="b">
        <f t="shared" si="195"/>
        <v>0</v>
      </c>
      <c r="CI314" t="str">
        <f t="shared" si="196"/>
        <v/>
      </c>
      <c r="CJ314" t="e">
        <f t="shared" si="197"/>
        <v>#DIV/0!</v>
      </c>
      <c r="CK314" t="b">
        <f t="shared" si="198"/>
        <v>1</v>
      </c>
      <c r="CL314" s="84" t="e">
        <f t="shared" si="199"/>
        <v>#DIV/0!</v>
      </c>
      <c r="CM314" t="e">
        <f t="shared" si="200"/>
        <v>#DIV/0!</v>
      </c>
      <c r="CN314" t="e">
        <f t="shared" si="201"/>
        <v>#DIV/0!</v>
      </c>
      <c r="CO314" s="84">
        <f t="shared" si="202"/>
        <v>-1</v>
      </c>
      <c r="CP314" t="b">
        <f t="shared" si="203"/>
        <v>1</v>
      </c>
      <c r="CQ314" s="96" t="b">
        <f t="shared" si="204"/>
        <v>1</v>
      </c>
      <c r="CR314" t="b">
        <f t="shared" si="205"/>
        <v>1</v>
      </c>
      <c r="CS314" t="b">
        <f t="shared" si="206"/>
        <v>1</v>
      </c>
      <c r="CT314" t="b">
        <f t="shared" si="207"/>
        <v>1</v>
      </c>
      <c r="CU314" t="b">
        <f t="shared" si="208"/>
        <v>1</v>
      </c>
      <c r="CV314" s="84" t="b">
        <f t="shared" si="209"/>
        <v>1</v>
      </c>
      <c r="CW314" t="b">
        <f t="shared" si="210"/>
        <v>1</v>
      </c>
      <c r="CX314" t="b">
        <f t="shared" si="211"/>
        <v>1</v>
      </c>
      <c r="CY314" t="b">
        <f t="shared" si="212"/>
        <v>1</v>
      </c>
      <c r="CZ314" t="b">
        <f t="shared" si="213"/>
        <v>1</v>
      </c>
      <c r="DA314" s="84">
        <f t="shared" si="214"/>
        <v>0</v>
      </c>
      <c r="DB314" t="e">
        <f t="shared" si="215"/>
        <v>#N/A</v>
      </c>
    </row>
    <row r="315" spans="1:106" ht="13.5" thickBot="1">
      <c r="A315">
        <v>2358</v>
      </c>
      <c r="B315">
        <v>1</v>
      </c>
      <c r="C315" t="s">
        <v>2862</v>
      </c>
      <c r="D315" s="3" t="s">
        <v>12</v>
      </c>
      <c r="E315" s="3" t="s">
        <v>12</v>
      </c>
      <c r="F315">
        <v>110632.367</v>
      </c>
      <c r="G315">
        <v>420568.56199999998</v>
      </c>
      <c r="H315" s="35" t="str">
        <f t="shared" si="216"/>
        <v>ja</v>
      </c>
      <c r="I315" s="155" t="s">
        <v>2402</v>
      </c>
      <c r="J315" t="s">
        <v>456</v>
      </c>
      <c r="K315" s="97">
        <v>10000</v>
      </c>
      <c r="L315" s="28">
        <f t="shared" si="174"/>
        <v>0.24</v>
      </c>
      <c r="M315" s="28">
        <f t="shared" si="174"/>
        <v>0</v>
      </c>
      <c r="N315" s="56">
        <f t="shared" si="175"/>
        <v>0</v>
      </c>
      <c r="O315" s="33">
        <f t="shared" si="176"/>
        <v>87.674132838573669</v>
      </c>
      <c r="P315" s="37">
        <f t="shared" si="177"/>
        <v>92.806852640354023</v>
      </c>
      <c r="Q315" t="s">
        <v>12</v>
      </c>
      <c r="R315" t="s">
        <v>12</v>
      </c>
      <c r="S315">
        <v>2.6579999999999999</v>
      </c>
      <c r="T315">
        <v>2.8029999999999999</v>
      </c>
      <c r="U315">
        <v>2.956</v>
      </c>
      <c r="V315">
        <v>3.1150000000000002</v>
      </c>
      <c r="W315">
        <v>3.3039999999999998</v>
      </c>
      <c r="X315" t="s">
        <v>12</v>
      </c>
      <c r="Y315">
        <v>3.7050000000000001</v>
      </c>
      <c r="Z315" t="s">
        <v>12</v>
      </c>
      <c r="AA315" s="10">
        <f t="shared" si="178"/>
        <v>3.3039999999999998</v>
      </c>
      <c r="AB315" s="9">
        <f t="shared" si="179"/>
        <v>0.34799999999999986</v>
      </c>
      <c r="AC315" s="10">
        <f t="shared" si="180"/>
        <v>0.40100000000000025</v>
      </c>
      <c r="AD315" s="9"/>
      <c r="AE315" s="55"/>
      <c r="AF315" s="55"/>
      <c r="AG315" s="55"/>
      <c r="AH315" s="55"/>
      <c r="AI315" s="3"/>
      <c r="AJ315" s="3"/>
      <c r="AK315" s="3"/>
      <c r="AL315" s="3"/>
      <c r="AM315" s="15"/>
      <c r="AN315" s="10"/>
      <c r="AO315" s="9"/>
      <c r="AP315" s="10"/>
      <c r="AQ315" s="9"/>
      <c r="AR315" s="55"/>
      <c r="AS315" s="55"/>
      <c r="AT315" s="55"/>
      <c r="AU315" s="55"/>
      <c r="AV315" s="3"/>
      <c r="AW315" s="3"/>
      <c r="AX315" s="3"/>
      <c r="AY315" s="3"/>
      <c r="AZ315" s="15"/>
      <c r="BA315" s="10"/>
      <c r="BB315" s="9"/>
      <c r="BC315" s="10"/>
      <c r="BD315" s="9"/>
      <c r="BE315" s="3"/>
      <c r="BF315" s="15"/>
      <c r="BG315" s="15"/>
      <c r="BH315" s="9"/>
      <c r="BI315" s="10"/>
      <c r="BJ315" s="9"/>
      <c r="BK315" s="3"/>
      <c r="BL315" s="15"/>
      <c r="BM315" s="15"/>
      <c r="BN315" s="9"/>
      <c r="BO315" s="10"/>
      <c r="BP315">
        <f t="shared" si="181"/>
        <v>0</v>
      </c>
      <c r="BQ315" s="93">
        <f t="shared" si="182"/>
        <v>0</v>
      </c>
      <c r="BR315" s="93">
        <f t="shared" si="183"/>
        <v>0</v>
      </c>
      <c r="BS315" s="93" t="e">
        <f>VLOOKUP(C315,'Koppeling locatie - aslocatie'!$A$2:$C$8139,2,FALSE)</f>
        <v>#N/A</v>
      </c>
      <c r="BT315" s="93" t="e">
        <f>VLOOKUP($BS315,aslocaties_v01!$C$3:$AA$349,MATCH($K$3/10,aslocaties_v01!$C$2:$X$2),FALSE)</f>
        <v>#N/A</v>
      </c>
      <c r="BU315" s="93" t="e">
        <f>VLOOKUP(BS315,aslocaties_v01!$C$3:$AA$349,MATCH($K$3,aslocaties_v01!$C$2:$X$2),FALSE)</f>
        <v>#N/A</v>
      </c>
      <c r="BV315" s="93" t="e">
        <f>VLOOKUP(BS315,aslocaties_v01!$C$3:$AA$349,MATCH($K$3*10,aslocaties_v01!$C$2:$X$2),FALSE)</f>
        <v>#N/A</v>
      </c>
      <c r="BW315" s="93" t="e">
        <f t="shared" si="184"/>
        <v>#N/A</v>
      </c>
      <c r="BX315" s="93" t="e">
        <f t="shared" si="185"/>
        <v>#N/A</v>
      </c>
      <c r="BY315" s="94">
        <f t="shared" si="186"/>
        <v>999</v>
      </c>
      <c r="BZ315" s="94">
        <f t="shared" si="187"/>
        <v>999</v>
      </c>
      <c r="CA315" s="94" t="e">
        <f t="shared" si="188"/>
        <v>#N/A</v>
      </c>
      <c r="CB315" t="e">
        <f t="shared" si="189"/>
        <v>#N/A</v>
      </c>
      <c r="CC315" s="58" t="e">
        <f t="shared" si="190"/>
        <v>#N/A</v>
      </c>
      <c r="CD315" s="95" t="e">
        <f t="shared" si="191"/>
        <v>#N/A</v>
      </c>
      <c r="CE315" s="96" t="b">
        <f t="shared" si="192"/>
        <v>1</v>
      </c>
      <c r="CF315" t="e">
        <f t="shared" si="193"/>
        <v>#DIV/0!</v>
      </c>
      <c r="CG315" t="e">
        <f t="shared" si="194"/>
        <v>#DIV/0!</v>
      </c>
      <c r="CH315" s="84" t="b">
        <f t="shared" si="195"/>
        <v>0</v>
      </c>
      <c r="CI315" t="str">
        <f t="shared" si="196"/>
        <v/>
      </c>
      <c r="CJ315" t="e">
        <f t="shared" si="197"/>
        <v>#DIV/0!</v>
      </c>
      <c r="CK315" t="b">
        <f t="shared" si="198"/>
        <v>1</v>
      </c>
      <c r="CL315" s="84" t="e">
        <f t="shared" si="199"/>
        <v>#DIV/0!</v>
      </c>
      <c r="CM315" t="e">
        <f t="shared" si="200"/>
        <v>#DIV/0!</v>
      </c>
      <c r="CN315" t="e">
        <f t="shared" si="201"/>
        <v>#DIV/0!</v>
      </c>
      <c r="CO315" s="84">
        <f t="shared" si="202"/>
        <v>-1</v>
      </c>
      <c r="CP315" t="b">
        <f t="shared" si="203"/>
        <v>1</v>
      </c>
      <c r="CQ315" s="96" t="b">
        <f t="shared" si="204"/>
        <v>1</v>
      </c>
      <c r="CR315" t="b">
        <f t="shared" si="205"/>
        <v>1</v>
      </c>
      <c r="CS315" t="b">
        <f t="shared" si="206"/>
        <v>1</v>
      </c>
      <c r="CT315" t="b">
        <f t="shared" si="207"/>
        <v>1</v>
      </c>
      <c r="CU315" t="b">
        <f t="shared" si="208"/>
        <v>1</v>
      </c>
      <c r="CV315" s="84" t="b">
        <f t="shared" si="209"/>
        <v>1</v>
      </c>
      <c r="CW315" t="b">
        <f t="shared" si="210"/>
        <v>1</v>
      </c>
      <c r="CX315" t="b">
        <f t="shared" si="211"/>
        <v>1</v>
      </c>
      <c r="CY315" t="b">
        <f t="shared" si="212"/>
        <v>1</v>
      </c>
      <c r="CZ315" t="b">
        <f t="shared" si="213"/>
        <v>1</v>
      </c>
      <c r="DA315" s="84">
        <f t="shared" si="214"/>
        <v>0</v>
      </c>
      <c r="DB315" t="e">
        <f t="shared" si="215"/>
        <v>#N/A</v>
      </c>
    </row>
    <row r="316" spans="1:106" ht="13.5" thickBot="1">
      <c r="A316">
        <v>2359</v>
      </c>
      <c r="B316">
        <v>1</v>
      </c>
      <c r="C316" t="s">
        <v>2863</v>
      </c>
      <c r="D316" s="3" t="s">
        <v>12</v>
      </c>
      <c r="E316" s="3" t="s">
        <v>12</v>
      </c>
      <c r="F316">
        <v>110669.906</v>
      </c>
      <c r="G316">
        <v>420653.43800000002</v>
      </c>
      <c r="H316" s="35" t="str">
        <f t="shared" si="216"/>
        <v>ja</v>
      </c>
      <c r="I316" s="155" t="s">
        <v>2402</v>
      </c>
      <c r="J316" t="s">
        <v>456</v>
      </c>
      <c r="K316" s="97">
        <v>10000</v>
      </c>
      <c r="L316" s="28">
        <f t="shared" si="174"/>
        <v>0.24</v>
      </c>
      <c r="M316" s="28">
        <f t="shared" si="174"/>
        <v>0</v>
      </c>
      <c r="N316" s="56">
        <f t="shared" si="175"/>
        <v>0</v>
      </c>
      <c r="O316" s="33">
        <f t="shared" si="176"/>
        <v>92.806852640354023</v>
      </c>
      <c r="P316" s="37">
        <f t="shared" si="177"/>
        <v>89.503995581203029</v>
      </c>
      <c r="Q316" t="s">
        <v>12</v>
      </c>
      <c r="R316" t="s">
        <v>12</v>
      </c>
      <c r="S316">
        <v>2.6589999999999998</v>
      </c>
      <c r="T316">
        <v>2.8039999999999998</v>
      </c>
      <c r="U316">
        <v>2.9580000000000002</v>
      </c>
      <c r="V316">
        <v>3.117</v>
      </c>
      <c r="W316">
        <v>3.3069999999999999</v>
      </c>
      <c r="X316" t="s">
        <v>12</v>
      </c>
      <c r="Y316">
        <v>3.7069999999999999</v>
      </c>
      <c r="Z316" t="s">
        <v>12</v>
      </c>
      <c r="AA316" s="10">
        <f t="shared" si="178"/>
        <v>3.3069999999999999</v>
      </c>
      <c r="AB316" s="9">
        <f t="shared" si="179"/>
        <v>0.34899999999999975</v>
      </c>
      <c r="AC316" s="10">
        <f t="shared" si="180"/>
        <v>0.39999999999999991</v>
      </c>
      <c r="AD316" s="9"/>
      <c r="AE316" s="55"/>
      <c r="AF316" s="55"/>
      <c r="AG316" s="55"/>
      <c r="AH316" s="55"/>
      <c r="AI316" s="3"/>
      <c r="AJ316" s="3"/>
      <c r="AK316" s="3"/>
      <c r="AL316" s="3"/>
      <c r="AM316" s="15"/>
      <c r="AN316" s="10"/>
      <c r="AO316" s="9"/>
      <c r="AP316" s="10"/>
      <c r="AQ316" s="9"/>
      <c r="AR316" s="55"/>
      <c r="AS316" s="55"/>
      <c r="AT316" s="55"/>
      <c r="AU316" s="55"/>
      <c r="AV316" s="3"/>
      <c r="AW316" s="3"/>
      <c r="AX316" s="3"/>
      <c r="AY316" s="3"/>
      <c r="AZ316" s="15"/>
      <c r="BA316" s="10"/>
      <c r="BB316" s="9"/>
      <c r="BC316" s="10"/>
      <c r="BD316" s="9"/>
      <c r="BE316" s="3"/>
      <c r="BF316" s="15"/>
      <c r="BG316" s="15"/>
      <c r="BH316" s="9"/>
      <c r="BI316" s="10"/>
      <c r="BJ316" s="9"/>
      <c r="BK316" s="3"/>
      <c r="BL316" s="15"/>
      <c r="BM316" s="15"/>
      <c r="BN316" s="9"/>
      <c r="BO316" s="10"/>
      <c r="BP316">
        <f t="shared" si="181"/>
        <v>0</v>
      </c>
      <c r="BQ316" s="93">
        <f t="shared" si="182"/>
        <v>0</v>
      </c>
      <c r="BR316" s="93">
        <f t="shared" si="183"/>
        <v>0</v>
      </c>
      <c r="BS316" s="93" t="e">
        <f>VLOOKUP(C316,'Koppeling locatie - aslocatie'!$A$2:$C$8139,2,FALSE)</f>
        <v>#N/A</v>
      </c>
      <c r="BT316" s="93" t="e">
        <f>VLOOKUP($BS316,aslocaties_v01!$C$3:$AA$349,MATCH($K$3/10,aslocaties_v01!$C$2:$X$2),FALSE)</f>
        <v>#N/A</v>
      </c>
      <c r="BU316" s="93" t="e">
        <f>VLOOKUP(BS316,aslocaties_v01!$C$3:$AA$349,MATCH($K$3,aslocaties_v01!$C$2:$X$2),FALSE)</f>
        <v>#N/A</v>
      </c>
      <c r="BV316" s="93" t="e">
        <f>VLOOKUP(BS316,aslocaties_v01!$C$3:$AA$349,MATCH($K$3*10,aslocaties_v01!$C$2:$X$2),FALSE)</f>
        <v>#N/A</v>
      </c>
      <c r="BW316" s="93" t="e">
        <f t="shared" si="184"/>
        <v>#N/A</v>
      </c>
      <c r="BX316" s="93" t="e">
        <f t="shared" si="185"/>
        <v>#N/A</v>
      </c>
      <c r="BY316" s="94">
        <f t="shared" si="186"/>
        <v>999</v>
      </c>
      <c r="BZ316" s="94">
        <f t="shared" si="187"/>
        <v>999</v>
      </c>
      <c r="CA316" s="94" t="e">
        <f t="shared" si="188"/>
        <v>#N/A</v>
      </c>
      <c r="CB316" t="e">
        <f t="shared" si="189"/>
        <v>#N/A</v>
      </c>
      <c r="CC316" s="58" t="e">
        <f t="shared" si="190"/>
        <v>#N/A</v>
      </c>
      <c r="CD316" s="95" t="e">
        <f t="shared" si="191"/>
        <v>#N/A</v>
      </c>
      <c r="CE316" s="96" t="b">
        <f t="shared" si="192"/>
        <v>1</v>
      </c>
      <c r="CF316" t="e">
        <f t="shared" si="193"/>
        <v>#DIV/0!</v>
      </c>
      <c r="CG316" t="e">
        <f t="shared" si="194"/>
        <v>#DIV/0!</v>
      </c>
      <c r="CH316" s="84" t="b">
        <f t="shared" si="195"/>
        <v>0</v>
      </c>
      <c r="CI316" t="str">
        <f t="shared" si="196"/>
        <v/>
      </c>
      <c r="CJ316" t="e">
        <f t="shared" si="197"/>
        <v>#DIV/0!</v>
      </c>
      <c r="CK316" t="b">
        <f t="shared" si="198"/>
        <v>1</v>
      </c>
      <c r="CL316" s="84" t="e">
        <f t="shared" si="199"/>
        <v>#DIV/0!</v>
      </c>
      <c r="CM316" t="e">
        <f t="shared" si="200"/>
        <v>#DIV/0!</v>
      </c>
      <c r="CN316" t="e">
        <f t="shared" si="201"/>
        <v>#DIV/0!</v>
      </c>
      <c r="CO316" s="84">
        <f t="shared" si="202"/>
        <v>-1</v>
      </c>
      <c r="CP316" t="b">
        <f t="shared" si="203"/>
        <v>1</v>
      </c>
      <c r="CQ316" s="96" t="b">
        <f t="shared" si="204"/>
        <v>1</v>
      </c>
      <c r="CR316" t="b">
        <f t="shared" si="205"/>
        <v>1</v>
      </c>
      <c r="CS316" t="b">
        <f t="shared" si="206"/>
        <v>1</v>
      </c>
      <c r="CT316" t="b">
        <f t="shared" si="207"/>
        <v>1</v>
      </c>
      <c r="CU316" t="b">
        <f t="shared" si="208"/>
        <v>1</v>
      </c>
      <c r="CV316" s="84" t="b">
        <f t="shared" si="209"/>
        <v>1</v>
      </c>
      <c r="CW316" t="b">
        <f t="shared" si="210"/>
        <v>1</v>
      </c>
      <c r="CX316" t="b">
        <f t="shared" si="211"/>
        <v>1</v>
      </c>
      <c r="CY316" t="b">
        <f t="shared" si="212"/>
        <v>1</v>
      </c>
      <c r="CZ316" t="b">
        <f t="shared" si="213"/>
        <v>1</v>
      </c>
      <c r="DA316" s="84">
        <f t="shared" si="214"/>
        <v>0</v>
      </c>
      <c r="DB316" t="e">
        <f t="shared" si="215"/>
        <v>#N/A</v>
      </c>
    </row>
    <row r="317" spans="1:106" ht="13.5" thickBot="1">
      <c r="A317">
        <v>2360</v>
      </c>
      <c r="B317">
        <v>1</v>
      </c>
      <c r="C317" t="s">
        <v>2864</v>
      </c>
      <c r="D317" s="3" t="s">
        <v>12</v>
      </c>
      <c r="E317" s="3" t="s">
        <v>12</v>
      </c>
      <c r="F317">
        <v>110679.391</v>
      </c>
      <c r="G317">
        <v>420742.43800000002</v>
      </c>
      <c r="H317" s="35" t="str">
        <f t="shared" si="216"/>
        <v>ja</v>
      </c>
      <c r="I317" s="155" t="s">
        <v>2402</v>
      </c>
      <c r="J317" t="s">
        <v>456</v>
      </c>
      <c r="K317" s="97">
        <v>10000</v>
      </c>
      <c r="L317" s="28">
        <f t="shared" si="174"/>
        <v>0.24</v>
      </c>
      <c r="M317" s="28">
        <f t="shared" si="174"/>
        <v>0</v>
      </c>
      <c r="N317" s="56">
        <f t="shared" si="175"/>
        <v>0</v>
      </c>
      <c r="O317" s="33">
        <f t="shared" si="176"/>
        <v>89.503995581203029</v>
      </c>
      <c r="P317" s="37">
        <f t="shared" si="177"/>
        <v>93.874438208699132</v>
      </c>
      <c r="Q317" t="s">
        <v>12</v>
      </c>
      <c r="R317" t="s">
        <v>12</v>
      </c>
      <c r="S317">
        <v>2.6640000000000001</v>
      </c>
      <c r="T317">
        <v>2.8090000000000002</v>
      </c>
      <c r="U317">
        <v>2.964</v>
      </c>
      <c r="V317">
        <v>3.1230000000000002</v>
      </c>
      <c r="W317">
        <v>3.3130000000000002</v>
      </c>
      <c r="X317" t="s">
        <v>12</v>
      </c>
      <c r="Y317">
        <v>3.7120000000000002</v>
      </c>
      <c r="Z317" t="s">
        <v>12</v>
      </c>
      <c r="AA317" s="10">
        <f t="shared" si="178"/>
        <v>3.3130000000000002</v>
      </c>
      <c r="AB317" s="9">
        <f t="shared" si="179"/>
        <v>0.3490000000000002</v>
      </c>
      <c r="AC317" s="10">
        <f t="shared" si="180"/>
        <v>0.39900000000000002</v>
      </c>
      <c r="AD317" s="9"/>
      <c r="AE317" s="55"/>
      <c r="AF317" s="55"/>
      <c r="AG317" s="55"/>
      <c r="AH317" s="55"/>
      <c r="AI317" s="3"/>
      <c r="AJ317" s="3"/>
      <c r="AK317" s="3"/>
      <c r="AL317" s="3"/>
      <c r="AM317" s="15"/>
      <c r="AN317" s="10"/>
      <c r="AO317" s="9"/>
      <c r="AP317" s="10"/>
      <c r="AQ317" s="9"/>
      <c r="AR317" s="55"/>
      <c r="AS317" s="55"/>
      <c r="AT317" s="55"/>
      <c r="AU317" s="55"/>
      <c r="AV317" s="3"/>
      <c r="AW317" s="3"/>
      <c r="AX317" s="3"/>
      <c r="AY317" s="3"/>
      <c r="AZ317" s="15"/>
      <c r="BA317" s="10"/>
      <c r="BB317" s="9"/>
      <c r="BC317" s="10"/>
      <c r="BD317" s="9"/>
      <c r="BE317" s="3"/>
      <c r="BF317" s="15"/>
      <c r="BG317" s="15"/>
      <c r="BH317" s="9"/>
      <c r="BI317" s="10"/>
      <c r="BJ317" s="9"/>
      <c r="BK317" s="3"/>
      <c r="BL317" s="15"/>
      <c r="BM317" s="15"/>
      <c r="BN317" s="9"/>
      <c r="BO317" s="10"/>
      <c r="BP317">
        <f t="shared" si="181"/>
        <v>0</v>
      </c>
      <c r="BQ317" s="93">
        <f t="shared" si="182"/>
        <v>0</v>
      </c>
      <c r="BR317" s="93">
        <f t="shared" si="183"/>
        <v>0</v>
      </c>
      <c r="BS317" s="93" t="e">
        <f>VLOOKUP(C317,'Koppeling locatie - aslocatie'!$A$2:$C$8139,2,FALSE)</f>
        <v>#N/A</v>
      </c>
      <c r="BT317" s="93" t="e">
        <f>VLOOKUP($BS317,aslocaties_v01!$C$3:$AA$349,MATCH($K$3/10,aslocaties_v01!$C$2:$X$2),FALSE)</f>
        <v>#N/A</v>
      </c>
      <c r="BU317" s="93" t="e">
        <f>VLOOKUP(BS317,aslocaties_v01!$C$3:$AA$349,MATCH($K$3,aslocaties_v01!$C$2:$X$2),FALSE)</f>
        <v>#N/A</v>
      </c>
      <c r="BV317" s="93" t="e">
        <f>VLOOKUP(BS317,aslocaties_v01!$C$3:$AA$349,MATCH($K$3*10,aslocaties_v01!$C$2:$X$2),FALSE)</f>
        <v>#N/A</v>
      </c>
      <c r="BW317" s="93" t="e">
        <f t="shared" si="184"/>
        <v>#N/A</v>
      </c>
      <c r="BX317" s="93" t="e">
        <f t="shared" si="185"/>
        <v>#N/A</v>
      </c>
      <c r="BY317" s="94">
        <f t="shared" si="186"/>
        <v>999</v>
      </c>
      <c r="BZ317" s="94">
        <f t="shared" si="187"/>
        <v>999</v>
      </c>
      <c r="CA317" s="94" t="e">
        <f t="shared" si="188"/>
        <v>#N/A</v>
      </c>
      <c r="CB317" t="e">
        <f t="shared" si="189"/>
        <v>#N/A</v>
      </c>
      <c r="CC317" s="58" t="e">
        <f t="shared" si="190"/>
        <v>#N/A</v>
      </c>
      <c r="CD317" s="95" t="e">
        <f t="shared" si="191"/>
        <v>#N/A</v>
      </c>
      <c r="CE317" s="96" t="b">
        <f t="shared" si="192"/>
        <v>1</v>
      </c>
      <c r="CF317" t="e">
        <f t="shared" si="193"/>
        <v>#DIV/0!</v>
      </c>
      <c r="CG317" t="e">
        <f t="shared" si="194"/>
        <v>#DIV/0!</v>
      </c>
      <c r="CH317" s="84" t="b">
        <f t="shared" si="195"/>
        <v>0</v>
      </c>
      <c r="CI317" t="str">
        <f t="shared" si="196"/>
        <v/>
      </c>
      <c r="CJ317" t="e">
        <f t="shared" si="197"/>
        <v>#DIV/0!</v>
      </c>
      <c r="CK317" t="b">
        <f t="shared" si="198"/>
        <v>1</v>
      </c>
      <c r="CL317" s="84" t="e">
        <f t="shared" si="199"/>
        <v>#DIV/0!</v>
      </c>
      <c r="CM317" t="e">
        <f t="shared" si="200"/>
        <v>#DIV/0!</v>
      </c>
      <c r="CN317" t="e">
        <f t="shared" si="201"/>
        <v>#DIV/0!</v>
      </c>
      <c r="CO317" s="84">
        <f t="shared" si="202"/>
        <v>-1</v>
      </c>
      <c r="CP317" t="b">
        <f t="shared" si="203"/>
        <v>1</v>
      </c>
      <c r="CQ317" s="96" t="b">
        <f t="shared" si="204"/>
        <v>1</v>
      </c>
      <c r="CR317" t="b">
        <f t="shared" si="205"/>
        <v>1</v>
      </c>
      <c r="CS317" t="b">
        <f t="shared" si="206"/>
        <v>1</v>
      </c>
      <c r="CT317" t="b">
        <f t="shared" si="207"/>
        <v>1</v>
      </c>
      <c r="CU317" t="b">
        <f t="shared" si="208"/>
        <v>1</v>
      </c>
      <c r="CV317" s="84" t="b">
        <f t="shared" si="209"/>
        <v>1</v>
      </c>
      <c r="CW317" t="b">
        <f t="shared" si="210"/>
        <v>1</v>
      </c>
      <c r="CX317" t="b">
        <f t="shared" si="211"/>
        <v>1</v>
      </c>
      <c r="CY317" t="b">
        <f t="shared" si="212"/>
        <v>1</v>
      </c>
      <c r="CZ317" t="b">
        <f t="shared" si="213"/>
        <v>1</v>
      </c>
      <c r="DA317" s="84">
        <f t="shared" si="214"/>
        <v>0</v>
      </c>
      <c r="DB317" t="e">
        <f t="shared" si="215"/>
        <v>#N/A</v>
      </c>
    </row>
    <row r="318" spans="1:106" ht="13.5" thickBot="1">
      <c r="A318">
        <v>2361</v>
      </c>
      <c r="B318">
        <v>1</v>
      </c>
      <c r="C318" t="s">
        <v>2865</v>
      </c>
      <c r="D318" s="3" t="s">
        <v>12</v>
      </c>
      <c r="E318" s="3" t="s">
        <v>12</v>
      </c>
      <c r="F318">
        <v>110715.641</v>
      </c>
      <c r="G318">
        <v>420829.03100000002</v>
      </c>
      <c r="H318" s="35" t="str">
        <f t="shared" si="216"/>
        <v>ja</v>
      </c>
      <c r="I318" s="155" t="s">
        <v>2402</v>
      </c>
      <c r="J318" t="s">
        <v>456</v>
      </c>
      <c r="K318" s="97">
        <v>10000</v>
      </c>
      <c r="L318" s="28">
        <f t="shared" si="174"/>
        <v>0.24</v>
      </c>
      <c r="M318" s="28">
        <f t="shared" si="174"/>
        <v>0</v>
      </c>
      <c r="N318" s="56">
        <f t="shared" si="175"/>
        <v>0</v>
      </c>
      <c r="O318" s="33">
        <f t="shared" si="176"/>
        <v>93.874438208699132</v>
      </c>
      <c r="P318" s="37">
        <f t="shared" si="177"/>
        <v>138.28442776032381</v>
      </c>
      <c r="Q318" t="s">
        <v>12</v>
      </c>
      <c r="R318" t="s">
        <v>12</v>
      </c>
      <c r="S318">
        <v>2.665</v>
      </c>
      <c r="T318">
        <v>2.81</v>
      </c>
      <c r="U318">
        <v>2.9649999999999999</v>
      </c>
      <c r="V318">
        <v>3.1240000000000001</v>
      </c>
      <c r="W318">
        <v>3.3140000000000001</v>
      </c>
      <c r="X318" t="s">
        <v>12</v>
      </c>
      <c r="Y318">
        <v>3.7130000000000001</v>
      </c>
      <c r="Z318" t="s">
        <v>12</v>
      </c>
      <c r="AA318" s="10">
        <f t="shared" si="178"/>
        <v>3.3140000000000001</v>
      </c>
      <c r="AB318" s="9">
        <f t="shared" si="179"/>
        <v>0.3490000000000002</v>
      </c>
      <c r="AC318" s="10">
        <f t="shared" si="180"/>
        <v>0.39900000000000002</v>
      </c>
      <c r="AD318" s="9"/>
      <c r="AE318" s="55"/>
      <c r="AF318" s="55"/>
      <c r="AG318" s="55"/>
      <c r="AH318" s="55"/>
      <c r="AI318" s="3"/>
      <c r="AJ318" s="3"/>
      <c r="AK318" s="3"/>
      <c r="AL318" s="3"/>
      <c r="AM318" s="15"/>
      <c r="AN318" s="10"/>
      <c r="AO318" s="9"/>
      <c r="AP318" s="10"/>
      <c r="AQ318" s="9"/>
      <c r="AR318" s="55"/>
      <c r="AS318" s="55"/>
      <c r="AT318" s="55"/>
      <c r="AU318" s="55"/>
      <c r="AV318" s="3"/>
      <c r="AW318" s="3"/>
      <c r="AX318" s="3"/>
      <c r="AY318" s="3"/>
      <c r="AZ318" s="15"/>
      <c r="BA318" s="10"/>
      <c r="BB318" s="9"/>
      <c r="BC318" s="10"/>
      <c r="BD318" s="9"/>
      <c r="BE318" s="3"/>
      <c r="BF318" s="15"/>
      <c r="BG318" s="15"/>
      <c r="BH318" s="9"/>
      <c r="BI318" s="10"/>
      <c r="BJ318" s="9"/>
      <c r="BK318" s="3"/>
      <c r="BL318" s="15"/>
      <c r="BM318" s="15"/>
      <c r="BN318" s="9"/>
      <c r="BO318" s="10"/>
      <c r="BP318">
        <f t="shared" si="181"/>
        <v>0</v>
      </c>
      <c r="BQ318" s="93">
        <f t="shared" si="182"/>
        <v>0</v>
      </c>
      <c r="BR318" s="93">
        <f t="shared" si="183"/>
        <v>0</v>
      </c>
      <c r="BS318" s="93" t="e">
        <f>VLOOKUP(C318,'Koppeling locatie - aslocatie'!$A$2:$C$8139,2,FALSE)</f>
        <v>#N/A</v>
      </c>
      <c r="BT318" s="93" t="e">
        <f>VLOOKUP($BS318,aslocaties_v01!$C$3:$AA$349,MATCH($K$3/10,aslocaties_v01!$C$2:$X$2),FALSE)</f>
        <v>#N/A</v>
      </c>
      <c r="BU318" s="93" t="e">
        <f>VLOOKUP(BS318,aslocaties_v01!$C$3:$AA$349,MATCH($K$3,aslocaties_v01!$C$2:$X$2),FALSE)</f>
        <v>#N/A</v>
      </c>
      <c r="BV318" s="93" t="e">
        <f>VLOOKUP(BS318,aslocaties_v01!$C$3:$AA$349,MATCH($K$3*10,aslocaties_v01!$C$2:$X$2),FALSE)</f>
        <v>#N/A</v>
      </c>
      <c r="BW318" s="93" t="e">
        <f t="shared" si="184"/>
        <v>#N/A</v>
      </c>
      <c r="BX318" s="93" t="e">
        <f t="shared" si="185"/>
        <v>#N/A</v>
      </c>
      <c r="BY318" s="94">
        <f t="shared" si="186"/>
        <v>999</v>
      </c>
      <c r="BZ318" s="94">
        <f t="shared" si="187"/>
        <v>999</v>
      </c>
      <c r="CA318" s="94" t="e">
        <f t="shared" si="188"/>
        <v>#N/A</v>
      </c>
      <c r="CB318" t="e">
        <f t="shared" si="189"/>
        <v>#N/A</v>
      </c>
      <c r="CC318" s="58" t="e">
        <f t="shared" si="190"/>
        <v>#N/A</v>
      </c>
      <c r="CD318" s="95" t="e">
        <f t="shared" si="191"/>
        <v>#N/A</v>
      </c>
      <c r="CE318" s="96" t="b">
        <f t="shared" si="192"/>
        <v>1</v>
      </c>
      <c r="CF318" t="e">
        <f t="shared" si="193"/>
        <v>#DIV/0!</v>
      </c>
      <c r="CG318" t="e">
        <f t="shared" si="194"/>
        <v>#DIV/0!</v>
      </c>
      <c r="CH318" s="84" t="b">
        <f t="shared" si="195"/>
        <v>0</v>
      </c>
      <c r="CI318" t="str">
        <f t="shared" si="196"/>
        <v/>
      </c>
      <c r="CJ318" t="e">
        <f t="shared" si="197"/>
        <v>#DIV/0!</v>
      </c>
      <c r="CK318" t="b">
        <f t="shared" si="198"/>
        <v>1</v>
      </c>
      <c r="CL318" s="84" t="e">
        <f t="shared" si="199"/>
        <v>#DIV/0!</v>
      </c>
      <c r="CM318" t="e">
        <f t="shared" si="200"/>
        <v>#DIV/0!</v>
      </c>
      <c r="CN318" t="e">
        <f t="shared" si="201"/>
        <v>#DIV/0!</v>
      </c>
      <c r="CO318" s="84">
        <f t="shared" si="202"/>
        <v>-1</v>
      </c>
      <c r="CP318" t="b">
        <f t="shared" si="203"/>
        <v>1</v>
      </c>
      <c r="CQ318" s="96" t="b">
        <f t="shared" si="204"/>
        <v>1</v>
      </c>
      <c r="CR318" t="b">
        <f t="shared" si="205"/>
        <v>1</v>
      </c>
      <c r="CS318" t="b">
        <f t="shared" si="206"/>
        <v>1</v>
      </c>
      <c r="CT318" t="b">
        <f t="shared" si="207"/>
        <v>1</v>
      </c>
      <c r="CU318" t="b">
        <f t="shared" si="208"/>
        <v>1</v>
      </c>
      <c r="CV318" s="84" t="b">
        <f t="shared" si="209"/>
        <v>1</v>
      </c>
      <c r="CW318" t="b">
        <f t="shared" si="210"/>
        <v>1</v>
      </c>
      <c r="CX318" t="b">
        <f t="shared" si="211"/>
        <v>1</v>
      </c>
      <c r="CY318" t="b">
        <f t="shared" si="212"/>
        <v>1</v>
      </c>
      <c r="CZ318" t="b">
        <f t="shared" si="213"/>
        <v>1</v>
      </c>
      <c r="DA318" s="84">
        <f t="shared" si="214"/>
        <v>0</v>
      </c>
      <c r="DB318" t="e">
        <f t="shared" si="215"/>
        <v>#N/A</v>
      </c>
    </row>
    <row r="319" spans="1:106" ht="13.5" thickBot="1">
      <c r="A319">
        <v>2362</v>
      </c>
      <c r="B319">
        <v>1</v>
      </c>
      <c r="C319" t="s">
        <v>2866</v>
      </c>
      <c r="D319" s="3" t="s">
        <v>12</v>
      </c>
      <c r="E319" s="3" t="s">
        <v>12</v>
      </c>
      <c r="F319">
        <v>110754.79700000001</v>
      </c>
      <c r="G319">
        <v>420961.65600000002</v>
      </c>
      <c r="H319" s="35" t="str">
        <f t="shared" si="216"/>
        <v>ja</v>
      </c>
      <c r="I319" s="155" t="s">
        <v>2402</v>
      </c>
      <c r="J319" t="s">
        <v>456</v>
      </c>
      <c r="K319" s="97">
        <v>10000</v>
      </c>
      <c r="L319" s="28">
        <f t="shared" si="174"/>
        <v>0.24</v>
      </c>
      <c r="M319" s="28">
        <f t="shared" si="174"/>
        <v>0</v>
      </c>
      <c r="N319" s="56">
        <f t="shared" si="175"/>
        <v>0</v>
      </c>
      <c r="O319" s="33">
        <f t="shared" si="176"/>
        <v>138.28442776032381</v>
      </c>
      <c r="P319" s="37">
        <f t="shared" si="177"/>
        <v>95.830735220978113</v>
      </c>
      <c r="Q319" t="s">
        <v>12</v>
      </c>
      <c r="R319" t="s">
        <v>12</v>
      </c>
      <c r="S319">
        <v>2.67</v>
      </c>
      <c r="T319">
        <v>2.8149999999999999</v>
      </c>
      <c r="U319">
        <v>2.9710000000000001</v>
      </c>
      <c r="V319">
        <v>3.1309999999999998</v>
      </c>
      <c r="W319">
        <v>3.32</v>
      </c>
      <c r="X319" t="s">
        <v>12</v>
      </c>
      <c r="Y319">
        <v>3.718</v>
      </c>
      <c r="Z319" t="s">
        <v>12</v>
      </c>
      <c r="AA319" s="10">
        <f t="shared" si="178"/>
        <v>3.32</v>
      </c>
      <c r="AB319" s="9">
        <f t="shared" si="179"/>
        <v>0.34899999999999975</v>
      </c>
      <c r="AC319" s="10">
        <f t="shared" si="180"/>
        <v>0.39800000000000013</v>
      </c>
      <c r="AD319" s="9"/>
      <c r="AE319" s="55"/>
      <c r="AF319" s="55"/>
      <c r="AG319" s="55"/>
      <c r="AH319" s="55"/>
      <c r="AI319" s="3"/>
      <c r="AJ319" s="3"/>
      <c r="AK319" s="3"/>
      <c r="AL319" s="3"/>
      <c r="AM319" s="15"/>
      <c r="AN319" s="10"/>
      <c r="AO319" s="9"/>
      <c r="AP319" s="10"/>
      <c r="AQ319" s="9"/>
      <c r="AR319" s="55"/>
      <c r="AS319" s="55"/>
      <c r="AT319" s="55"/>
      <c r="AU319" s="55"/>
      <c r="AV319" s="3"/>
      <c r="AW319" s="3"/>
      <c r="AX319" s="3"/>
      <c r="AY319" s="3"/>
      <c r="AZ319" s="15"/>
      <c r="BA319" s="10"/>
      <c r="BB319" s="9"/>
      <c r="BC319" s="10"/>
      <c r="BD319" s="9"/>
      <c r="BE319" s="3"/>
      <c r="BF319" s="15"/>
      <c r="BG319" s="15"/>
      <c r="BH319" s="9"/>
      <c r="BI319" s="10"/>
      <c r="BJ319" s="9"/>
      <c r="BK319" s="3"/>
      <c r="BL319" s="15"/>
      <c r="BM319" s="15"/>
      <c r="BN319" s="9"/>
      <c r="BO319" s="10"/>
      <c r="BP319">
        <f t="shared" si="181"/>
        <v>0</v>
      </c>
      <c r="BQ319" s="93">
        <f t="shared" si="182"/>
        <v>0</v>
      </c>
      <c r="BR319" s="93">
        <f t="shared" si="183"/>
        <v>0</v>
      </c>
      <c r="BS319" s="93" t="e">
        <f>VLOOKUP(C319,'Koppeling locatie - aslocatie'!$A$2:$C$8139,2,FALSE)</f>
        <v>#N/A</v>
      </c>
      <c r="BT319" s="93" t="e">
        <f>VLOOKUP($BS319,aslocaties_v01!$C$3:$AA$349,MATCH($K$3/10,aslocaties_v01!$C$2:$X$2),FALSE)</f>
        <v>#N/A</v>
      </c>
      <c r="BU319" s="93" t="e">
        <f>VLOOKUP(BS319,aslocaties_v01!$C$3:$AA$349,MATCH($K$3,aslocaties_v01!$C$2:$X$2),FALSE)</f>
        <v>#N/A</v>
      </c>
      <c r="BV319" s="93" t="e">
        <f>VLOOKUP(BS319,aslocaties_v01!$C$3:$AA$349,MATCH($K$3*10,aslocaties_v01!$C$2:$X$2),FALSE)</f>
        <v>#N/A</v>
      </c>
      <c r="BW319" s="93" t="e">
        <f t="shared" si="184"/>
        <v>#N/A</v>
      </c>
      <c r="BX319" s="93" t="e">
        <f t="shared" si="185"/>
        <v>#N/A</v>
      </c>
      <c r="BY319" s="94">
        <f t="shared" si="186"/>
        <v>999</v>
      </c>
      <c r="BZ319" s="94">
        <f t="shared" si="187"/>
        <v>999</v>
      </c>
      <c r="CA319" s="94" t="e">
        <f t="shared" si="188"/>
        <v>#N/A</v>
      </c>
      <c r="CB319" t="e">
        <f t="shared" si="189"/>
        <v>#N/A</v>
      </c>
      <c r="CC319" s="58" t="e">
        <f t="shared" si="190"/>
        <v>#N/A</v>
      </c>
      <c r="CD319" s="95" t="e">
        <f t="shared" si="191"/>
        <v>#N/A</v>
      </c>
      <c r="CE319" s="96" t="b">
        <f t="shared" si="192"/>
        <v>1</v>
      </c>
      <c r="CF319" t="e">
        <f t="shared" si="193"/>
        <v>#DIV/0!</v>
      </c>
      <c r="CG319" t="e">
        <f t="shared" si="194"/>
        <v>#DIV/0!</v>
      </c>
      <c r="CH319" s="84" t="b">
        <f t="shared" si="195"/>
        <v>0</v>
      </c>
      <c r="CI319" t="str">
        <f t="shared" si="196"/>
        <v/>
      </c>
      <c r="CJ319" t="e">
        <f t="shared" si="197"/>
        <v>#DIV/0!</v>
      </c>
      <c r="CK319" t="b">
        <f t="shared" si="198"/>
        <v>1</v>
      </c>
      <c r="CL319" s="84" t="e">
        <f t="shared" si="199"/>
        <v>#DIV/0!</v>
      </c>
      <c r="CM319" t="e">
        <f t="shared" si="200"/>
        <v>#DIV/0!</v>
      </c>
      <c r="CN319" t="e">
        <f t="shared" si="201"/>
        <v>#DIV/0!</v>
      </c>
      <c r="CO319" s="84">
        <f t="shared" si="202"/>
        <v>-1</v>
      </c>
      <c r="CP319" t="b">
        <f t="shared" si="203"/>
        <v>1</v>
      </c>
      <c r="CQ319" s="96" t="b">
        <f t="shared" si="204"/>
        <v>1</v>
      </c>
      <c r="CR319" t="b">
        <f t="shared" si="205"/>
        <v>1</v>
      </c>
      <c r="CS319" t="b">
        <f t="shared" si="206"/>
        <v>1</v>
      </c>
      <c r="CT319" t="b">
        <f t="shared" si="207"/>
        <v>1</v>
      </c>
      <c r="CU319" t="b">
        <f t="shared" si="208"/>
        <v>1</v>
      </c>
      <c r="CV319" s="84" t="b">
        <f t="shared" si="209"/>
        <v>1</v>
      </c>
      <c r="CW319" t="b">
        <f t="shared" si="210"/>
        <v>1</v>
      </c>
      <c r="CX319" t="b">
        <f t="shared" si="211"/>
        <v>1</v>
      </c>
      <c r="CY319" t="b">
        <f t="shared" si="212"/>
        <v>1</v>
      </c>
      <c r="CZ319" t="b">
        <f t="shared" si="213"/>
        <v>1</v>
      </c>
      <c r="DA319" s="84">
        <f t="shared" si="214"/>
        <v>0</v>
      </c>
      <c r="DB319" t="e">
        <f t="shared" si="215"/>
        <v>#N/A</v>
      </c>
    </row>
    <row r="320" spans="1:106" ht="13.5" thickBot="1">
      <c r="A320">
        <v>2363</v>
      </c>
      <c r="B320">
        <v>1</v>
      </c>
      <c r="C320" t="s">
        <v>2867</v>
      </c>
      <c r="D320" s="3" t="s">
        <v>12</v>
      </c>
      <c r="E320" s="3" t="s">
        <v>12</v>
      </c>
      <c r="F320">
        <v>110790.484</v>
      </c>
      <c r="G320">
        <v>421050.59399999998</v>
      </c>
      <c r="H320" s="35" t="str">
        <f t="shared" si="216"/>
        <v>ja</v>
      </c>
      <c r="I320" s="155" t="s">
        <v>2402</v>
      </c>
      <c r="J320" t="s">
        <v>456</v>
      </c>
      <c r="K320" s="97">
        <v>10000</v>
      </c>
      <c r="L320" s="28">
        <f t="shared" si="174"/>
        <v>0.24</v>
      </c>
      <c r="M320" s="28">
        <f t="shared" si="174"/>
        <v>0</v>
      </c>
      <c r="N320" s="56">
        <f t="shared" si="175"/>
        <v>0</v>
      </c>
      <c r="O320" s="33">
        <f t="shared" si="176"/>
        <v>95.830735220978113</v>
      </c>
      <c r="P320" s="37">
        <f t="shared" si="177"/>
        <v>111.47364255732602</v>
      </c>
      <c r="Q320" t="s">
        <v>12</v>
      </c>
      <c r="R320" t="s">
        <v>12</v>
      </c>
      <c r="S320">
        <v>2.6709999999999998</v>
      </c>
      <c r="T320">
        <v>2.8170000000000002</v>
      </c>
      <c r="U320">
        <v>2.9729999999999999</v>
      </c>
      <c r="V320">
        <v>3.133</v>
      </c>
      <c r="W320">
        <v>3.323</v>
      </c>
      <c r="X320" t="s">
        <v>12</v>
      </c>
      <c r="Y320">
        <v>3.72</v>
      </c>
      <c r="Z320" t="s">
        <v>12</v>
      </c>
      <c r="AA320" s="10">
        <f t="shared" si="178"/>
        <v>3.323</v>
      </c>
      <c r="AB320" s="9">
        <f t="shared" si="179"/>
        <v>0.35000000000000009</v>
      </c>
      <c r="AC320" s="10">
        <f t="shared" si="180"/>
        <v>0.39700000000000024</v>
      </c>
      <c r="AD320" s="9"/>
      <c r="AE320" s="55"/>
      <c r="AF320" s="55"/>
      <c r="AG320" s="55"/>
      <c r="AH320" s="55"/>
      <c r="AI320" s="3"/>
      <c r="AJ320" s="3"/>
      <c r="AK320" s="3"/>
      <c r="AL320" s="3"/>
      <c r="AM320" s="15"/>
      <c r="AN320" s="10"/>
      <c r="AO320" s="9"/>
      <c r="AP320" s="10"/>
      <c r="AQ320" s="9"/>
      <c r="AR320" s="55"/>
      <c r="AS320" s="55"/>
      <c r="AT320" s="55"/>
      <c r="AU320" s="55"/>
      <c r="AV320" s="3"/>
      <c r="AW320" s="3"/>
      <c r="AX320" s="3"/>
      <c r="AY320" s="3"/>
      <c r="AZ320" s="15"/>
      <c r="BA320" s="10"/>
      <c r="BB320" s="9"/>
      <c r="BC320" s="10"/>
      <c r="BD320" s="9"/>
      <c r="BE320" s="3"/>
      <c r="BF320" s="15"/>
      <c r="BG320" s="15"/>
      <c r="BH320" s="9"/>
      <c r="BI320" s="10"/>
      <c r="BJ320" s="9"/>
      <c r="BK320" s="3"/>
      <c r="BL320" s="15"/>
      <c r="BM320" s="15"/>
      <c r="BN320" s="9"/>
      <c r="BO320" s="10"/>
      <c r="BP320">
        <f t="shared" si="181"/>
        <v>0</v>
      </c>
      <c r="BQ320" s="93">
        <f t="shared" si="182"/>
        <v>0</v>
      </c>
      <c r="BR320" s="93">
        <f t="shared" si="183"/>
        <v>0</v>
      </c>
      <c r="BS320" s="93" t="e">
        <f>VLOOKUP(C320,'Koppeling locatie - aslocatie'!$A$2:$C$8139,2,FALSE)</f>
        <v>#N/A</v>
      </c>
      <c r="BT320" s="93" t="e">
        <f>VLOOKUP($BS320,aslocaties_v01!$C$3:$AA$349,MATCH($K$3/10,aslocaties_v01!$C$2:$X$2),FALSE)</f>
        <v>#N/A</v>
      </c>
      <c r="BU320" s="93" t="e">
        <f>VLOOKUP(BS320,aslocaties_v01!$C$3:$AA$349,MATCH($K$3,aslocaties_v01!$C$2:$X$2),FALSE)</f>
        <v>#N/A</v>
      </c>
      <c r="BV320" s="93" t="e">
        <f>VLOOKUP(BS320,aslocaties_v01!$C$3:$AA$349,MATCH($K$3*10,aslocaties_v01!$C$2:$X$2),FALSE)</f>
        <v>#N/A</v>
      </c>
      <c r="BW320" s="93" t="e">
        <f t="shared" si="184"/>
        <v>#N/A</v>
      </c>
      <c r="BX320" s="93" t="e">
        <f t="shared" si="185"/>
        <v>#N/A</v>
      </c>
      <c r="BY320" s="94">
        <f t="shared" si="186"/>
        <v>999</v>
      </c>
      <c r="BZ320" s="94">
        <f t="shared" si="187"/>
        <v>999</v>
      </c>
      <c r="CA320" s="94" t="e">
        <f t="shared" si="188"/>
        <v>#N/A</v>
      </c>
      <c r="CB320" t="e">
        <f t="shared" si="189"/>
        <v>#N/A</v>
      </c>
      <c r="CC320" s="58" t="e">
        <f t="shared" si="190"/>
        <v>#N/A</v>
      </c>
      <c r="CD320" s="95" t="e">
        <f t="shared" si="191"/>
        <v>#N/A</v>
      </c>
      <c r="CE320" s="96" t="b">
        <f t="shared" si="192"/>
        <v>1</v>
      </c>
      <c r="CF320" t="e">
        <f t="shared" si="193"/>
        <v>#DIV/0!</v>
      </c>
      <c r="CG320" t="e">
        <f t="shared" si="194"/>
        <v>#DIV/0!</v>
      </c>
      <c r="CH320" s="84" t="b">
        <f t="shared" si="195"/>
        <v>0</v>
      </c>
      <c r="CI320" t="str">
        <f t="shared" si="196"/>
        <v/>
      </c>
      <c r="CJ320" t="e">
        <f t="shared" si="197"/>
        <v>#DIV/0!</v>
      </c>
      <c r="CK320" t="b">
        <f t="shared" si="198"/>
        <v>1</v>
      </c>
      <c r="CL320" s="84" t="e">
        <f t="shared" si="199"/>
        <v>#DIV/0!</v>
      </c>
      <c r="CM320" t="e">
        <f t="shared" si="200"/>
        <v>#DIV/0!</v>
      </c>
      <c r="CN320" t="e">
        <f t="shared" si="201"/>
        <v>#DIV/0!</v>
      </c>
      <c r="CO320" s="84">
        <f t="shared" si="202"/>
        <v>-1</v>
      </c>
      <c r="CP320" t="b">
        <f t="shared" si="203"/>
        <v>1</v>
      </c>
      <c r="CQ320" s="96" t="b">
        <f t="shared" si="204"/>
        <v>1</v>
      </c>
      <c r="CR320" t="b">
        <f t="shared" si="205"/>
        <v>1</v>
      </c>
      <c r="CS320" t="b">
        <f t="shared" si="206"/>
        <v>1</v>
      </c>
      <c r="CT320" t="b">
        <f t="shared" si="207"/>
        <v>1</v>
      </c>
      <c r="CU320" t="b">
        <f t="shared" si="208"/>
        <v>1</v>
      </c>
      <c r="CV320" s="84" t="b">
        <f t="shared" si="209"/>
        <v>1</v>
      </c>
      <c r="CW320" t="b">
        <f t="shared" si="210"/>
        <v>1</v>
      </c>
      <c r="CX320" t="b">
        <f t="shared" si="211"/>
        <v>1</v>
      </c>
      <c r="CY320" t="b">
        <f t="shared" si="212"/>
        <v>1</v>
      </c>
      <c r="CZ320" t="b">
        <f t="shared" si="213"/>
        <v>1</v>
      </c>
      <c r="DA320" s="84">
        <f t="shared" si="214"/>
        <v>0</v>
      </c>
      <c r="DB320" t="e">
        <f t="shared" si="215"/>
        <v>#N/A</v>
      </c>
    </row>
    <row r="321" spans="1:106" ht="13.5" thickBot="1">
      <c r="A321">
        <v>2364</v>
      </c>
      <c r="B321">
        <v>1</v>
      </c>
      <c r="C321" t="s">
        <v>2868</v>
      </c>
      <c r="D321" s="3" t="s">
        <v>12</v>
      </c>
      <c r="E321" s="3" t="s">
        <v>12</v>
      </c>
      <c r="F321">
        <v>110858.95299999999</v>
      </c>
      <c r="G321">
        <v>421138.56199999998</v>
      </c>
      <c r="H321" s="35" t="str">
        <f t="shared" si="216"/>
        <v>ja</v>
      </c>
      <c r="I321" s="155" t="s">
        <v>2402</v>
      </c>
      <c r="J321" t="s">
        <v>456</v>
      </c>
      <c r="K321" s="97">
        <v>10000</v>
      </c>
      <c r="L321" s="28">
        <f t="shared" si="174"/>
        <v>0.24</v>
      </c>
      <c r="M321" s="28">
        <f t="shared" si="174"/>
        <v>0</v>
      </c>
      <c r="N321" s="56">
        <f t="shared" si="175"/>
        <v>0</v>
      </c>
      <c r="O321" s="33">
        <f t="shared" si="176"/>
        <v>111.47364255732602</v>
      </c>
      <c r="P321" s="37">
        <f t="shared" si="177"/>
        <v>97.684704805844234</v>
      </c>
      <c r="Q321" t="s">
        <v>12</v>
      </c>
      <c r="R321" t="s">
        <v>12</v>
      </c>
      <c r="S321">
        <v>2.6749999999999998</v>
      </c>
      <c r="T321">
        <v>2.8210000000000002</v>
      </c>
      <c r="U321">
        <v>2.9780000000000002</v>
      </c>
      <c r="V321">
        <v>3.1379999999999999</v>
      </c>
      <c r="W321">
        <v>3.3279999999999998</v>
      </c>
      <c r="X321" t="s">
        <v>12</v>
      </c>
      <c r="Y321">
        <v>3.7240000000000002</v>
      </c>
      <c r="Z321" t="s">
        <v>12</v>
      </c>
      <c r="AA321" s="10">
        <f t="shared" si="178"/>
        <v>3.3279999999999998</v>
      </c>
      <c r="AB321" s="9">
        <f t="shared" si="179"/>
        <v>0.34999999999999964</v>
      </c>
      <c r="AC321" s="10">
        <f t="shared" si="180"/>
        <v>0.39600000000000035</v>
      </c>
      <c r="AD321" s="9"/>
      <c r="AE321" s="55"/>
      <c r="AF321" s="55"/>
      <c r="AG321" s="55"/>
      <c r="AH321" s="55"/>
      <c r="AI321" s="3"/>
      <c r="AJ321" s="3"/>
      <c r="AK321" s="3"/>
      <c r="AL321" s="3"/>
      <c r="AM321" s="15"/>
      <c r="AN321" s="10"/>
      <c r="AO321" s="9"/>
      <c r="AP321" s="10"/>
      <c r="AQ321" s="9"/>
      <c r="AR321" s="55"/>
      <c r="AS321" s="55"/>
      <c r="AT321" s="55"/>
      <c r="AU321" s="55"/>
      <c r="AV321" s="3"/>
      <c r="AW321" s="3"/>
      <c r="AX321" s="3"/>
      <c r="AY321" s="3"/>
      <c r="AZ321" s="15"/>
      <c r="BA321" s="10"/>
      <c r="BB321" s="9"/>
      <c r="BC321" s="10"/>
      <c r="BD321" s="9"/>
      <c r="BE321" s="3"/>
      <c r="BF321" s="15"/>
      <c r="BG321" s="15"/>
      <c r="BH321" s="9"/>
      <c r="BI321" s="10"/>
      <c r="BJ321" s="9"/>
      <c r="BK321" s="3"/>
      <c r="BL321" s="15"/>
      <c r="BM321" s="15"/>
      <c r="BN321" s="9"/>
      <c r="BO321" s="10"/>
      <c r="BP321">
        <f t="shared" si="181"/>
        <v>0</v>
      </c>
      <c r="BQ321" s="93">
        <f t="shared" si="182"/>
        <v>0</v>
      </c>
      <c r="BR321" s="93">
        <f t="shared" si="183"/>
        <v>0</v>
      </c>
      <c r="BS321" s="93" t="e">
        <f>VLOOKUP(C321,'Koppeling locatie - aslocatie'!$A$2:$C$8139,2,FALSE)</f>
        <v>#N/A</v>
      </c>
      <c r="BT321" s="93" t="e">
        <f>VLOOKUP($BS321,aslocaties_v01!$C$3:$AA$349,MATCH($K$3/10,aslocaties_v01!$C$2:$X$2),FALSE)</f>
        <v>#N/A</v>
      </c>
      <c r="BU321" s="93" t="e">
        <f>VLOOKUP(BS321,aslocaties_v01!$C$3:$AA$349,MATCH($K$3,aslocaties_v01!$C$2:$X$2),FALSE)</f>
        <v>#N/A</v>
      </c>
      <c r="BV321" s="93" t="e">
        <f>VLOOKUP(BS321,aslocaties_v01!$C$3:$AA$349,MATCH($K$3*10,aslocaties_v01!$C$2:$X$2),FALSE)</f>
        <v>#N/A</v>
      </c>
      <c r="BW321" s="93" t="e">
        <f t="shared" si="184"/>
        <v>#N/A</v>
      </c>
      <c r="BX321" s="93" t="e">
        <f t="shared" si="185"/>
        <v>#N/A</v>
      </c>
      <c r="BY321" s="94">
        <f t="shared" si="186"/>
        <v>999</v>
      </c>
      <c r="BZ321" s="94">
        <f t="shared" si="187"/>
        <v>999</v>
      </c>
      <c r="CA321" s="94" t="e">
        <f t="shared" si="188"/>
        <v>#N/A</v>
      </c>
      <c r="CB321" t="e">
        <f t="shared" si="189"/>
        <v>#N/A</v>
      </c>
      <c r="CC321" s="58" t="e">
        <f t="shared" si="190"/>
        <v>#N/A</v>
      </c>
      <c r="CD321" s="95" t="e">
        <f t="shared" si="191"/>
        <v>#N/A</v>
      </c>
      <c r="CE321" s="96" t="b">
        <f t="shared" si="192"/>
        <v>1</v>
      </c>
      <c r="CF321" t="e">
        <f t="shared" si="193"/>
        <v>#DIV/0!</v>
      </c>
      <c r="CG321" t="e">
        <f t="shared" si="194"/>
        <v>#DIV/0!</v>
      </c>
      <c r="CH321" s="84" t="b">
        <f t="shared" si="195"/>
        <v>0</v>
      </c>
      <c r="CI321" t="str">
        <f t="shared" si="196"/>
        <v/>
      </c>
      <c r="CJ321" t="e">
        <f t="shared" si="197"/>
        <v>#DIV/0!</v>
      </c>
      <c r="CK321" t="b">
        <f t="shared" si="198"/>
        <v>1</v>
      </c>
      <c r="CL321" s="84" t="e">
        <f t="shared" si="199"/>
        <v>#DIV/0!</v>
      </c>
      <c r="CM321" t="e">
        <f t="shared" si="200"/>
        <v>#DIV/0!</v>
      </c>
      <c r="CN321" t="e">
        <f t="shared" si="201"/>
        <v>#DIV/0!</v>
      </c>
      <c r="CO321" s="84">
        <f t="shared" si="202"/>
        <v>-1</v>
      </c>
      <c r="CP321" t="b">
        <f t="shared" si="203"/>
        <v>1</v>
      </c>
      <c r="CQ321" s="96" t="b">
        <f t="shared" si="204"/>
        <v>1</v>
      </c>
      <c r="CR321" t="b">
        <f t="shared" si="205"/>
        <v>1</v>
      </c>
      <c r="CS321" t="b">
        <f t="shared" si="206"/>
        <v>1</v>
      </c>
      <c r="CT321" t="b">
        <f t="shared" si="207"/>
        <v>1</v>
      </c>
      <c r="CU321" t="b">
        <f t="shared" si="208"/>
        <v>1</v>
      </c>
      <c r="CV321" s="84" t="b">
        <f t="shared" si="209"/>
        <v>1</v>
      </c>
      <c r="CW321" t="b">
        <f t="shared" si="210"/>
        <v>1</v>
      </c>
      <c r="CX321" t="b">
        <f t="shared" si="211"/>
        <v>1</v>
      </c>
      <c r="CY321" t="b">
        <f t="shared" si="212"/>
        <v>1</v>
      </c>
      <c r="CZ321" t="b">
        <f t="shared" si="213"/>
        <v>1</v>
      </c>
      <c r="DA321" s="84">
        <f t="shared" si="214"/>
        <v>0</v>
      </c>
      <c r="DB321" t="e">
        <f t="shared" si="215"/>
        <v>#N/A</v>
      </c>
    </row>
    <row r="322" spans="1:106" ht="13.5" thickBot="1">
      <c r="A322">
        <v>2365</v>
      </c>
      <c r="B322">
        <v>1</v>
      </c>
      <c r="C322" t="s">
        <v>2869</v>
      </c>
      <c r="D322" s="3" t="s">
        <v>12</v>
      </c>
      <c r="E322" s="3" t="s">
        <v>12</v>
      </c>
      <c r="F322">
        <v>110896.781</v>
      </c>
      <c r="G322">
        <v>421228.625</v>
      </c>
      <c r="H322" s="35" t="str">
        <f t="shared" si="216"/>
        <v>ja</v>
      </c>
      <c r="I322" s="155" t="s">
        <v>2402</v>
      </c>
      <c r="J322" t="s">
        <v>456</v>
      </c>
      <c r="K322" s="97">
        <v>10000</v>
      </c>
      <c r="L322" s="28">
        <f t="shared" si="174"/>
        <v>0.24</v>
      </c>
      <c r="M322" s="28">
        <f t="shared" si="174"/>
        <v>0</v>
      </c>
      <c r="N322" s="56">
        <f t="shared" si="175"/>
        <v>0</v>
      </c>
      <c r="O322" s="33">
        <f t="shared" si="176"/>
        <v>97.684704805844234</v>
      </c>
      <c r="P322" s="37">
        <f t="shared" si="177"/>
        <v>57.501363436024072</v>
      </c>
      <c r="Q322" t="s">
        <v>12</v>
      </c>
      <c r="R322" t="s">
        <v>12</v>
      </c>
      <c r="S322">
        <v>2.677</v>
      </c>
      <c r="T322">
        <v>2.823</v>
      </c>
      <c r="U322">
        <v>2.9809999999999999</v>
      </c>
      <c r="V322">
        <v>3.141</v>
      </c>
      <c r="W322">
        <v>3.331</v>
      </c>
      <c r="X322" t="s">
        <v>12</v>
      </c>
      <c r="Y322">
        <v>3.726</v>
      </c>
      <c r="Z322" t="s">
        <v>12</v>
      </c>
      <c r="AA322" s="10">
        <f t="shared" si="178"/>
        <v>3.331</v>
      </c>
      <c r="AB322" s="9">
        <f t="shared" si="179"/>
        <v>0.35000000000000009</v>
      </c>
      <c r="AC322" s="10">
        <f t="shared" si="180"/>
        <v>0.39500000000000002</v>
      </c>
      <c r="AD322" s="9"/>
      <c r="AE322" s="55"/>
      <c r="AF322" s="55"/>
      <c r="AG322" s="55"/>
      <c r="AH322" s="55"/>
      <c r="AI322" s="3"/>
      <c r="AJ322" s="3"/>
      <c r="AK322" s="3"/>
      <c r="AL322" s="3"/>
      <c r="AM322" s="15"/>
      <c r="AN322" s="10"/>
      <c r="AO322" s="9"/>
      <c r="AP322" s="10"/>
      <c r="AQ322" s="9"/>
      <c r="AR322" s="55"/>
      <c r="AS322" s="55"/>
      <c r="AT322" s="55"/>
      <c r="AU322" s="55"/>
      <c r="AV322" s="3"/>
      <c r="AW322" s="3"/>
      <c r="AX322" s="3"/>
      <c r="AY322" s="3"/>
      <c r="AZ322" s="15"/>
      <c r="BA322" s="10"/>
      <c r="BB322" s="9"/>
      <c r="BC322" s="10"/>
      <c r="BD322" s="9"/>
      <c r="BE322" s="3"/>
      <c r="BF322" s="15"/>
      <c r="BG322" s="15"/>
      <c r="BH322" s="9"/>
      <c r="BI322" s="10"/>
      <c r="BJ322" s="9"/>
      <c r="BK322" s="3"/>
      <c r="BL322" s="15"/>
      <c r="BM322" s="15"/>
      <c r="BN322" s="9"/>
      <c r="BO322" s="10"/>
      <c r="BP322">
        <f t="shared" si="181"/>
        <v>0</v>
      </c>
      <c r="BQ322" s="93">
        <f t="shared" si="182"/>
        <v>0</v>
      </c>
      <c r="BR322" s="93">
        <f t="shared" si="183"/>
        <v>0</v>
      </c>
      <c r="BS322" s="93" t="e">
        <f>VLOOKUP(C322,'Koppeling locatie - aslocatie'!$A$2:$C$8139,2,FALSE)</f>
        <v>#N/A</v>
      </c>
      <c r="BT322" s="93" t="e">
        <f>VLOOKUP($BS322,aslocaties_v01!$C$3:$AA$349,MATCH($K$3/10,aslocaties_v01!$C$2:$X$2),FALSE)</f>
        <v>#N/A</v>
      </c>
      <c r="BU322" s="93" t="e">
        <f>VLOOKUP(BS322,aslocaties_v01!$C$3:$AA$349,MATCH($K$3,aslocaties_v01!$C$2:$X$2),FALSE)</f>
        <v>#N/A</v>
      </c>
      <c r="BV322" s="93" t="e">
        <f>VLOOKUP(BS322,aslocaties_v01!$C$3:$AA$349,MATCH($K$3*10,aslocaties_v01!$C$2:$X$2),FALSE)</f>
        <v>#N/A</v>
      </c>
      <c r="BW322" s="93" t="e">
        <f t="shared" si="184"/>
        <v>#N/A</v>
      </c>
      <c r="BX322" s="93" t="e">
        <f t="shared" si="185"/>
        <v>#N/A</v>
      </c>
      <c r="BY322" s="94">
        <f t="shared" si="186"/>
        <v>999</v>
      </c>
      <c r="BZ322" s="94">
        <f t="shared" si="187"/>
        <v>999</v>
      </c>
      <c r="CA322" s="94" t="e">
        <f t="shared" si="188"/>
        <v>#N/A</v>
      </c>
      <c r="CB322" t="e">
        <f t="shared" si="189"/>
        <v>#N/A</v>
      </c>
      <c r="CC322" s="58" t="e">
        <f t="shared" si="190"/>
        <v>#N/A</v>
      </c>
      <c r="CD322" s="95" t="e">
        <f t="shared" si="191"/>
        <v>#N/A</v>
      </c>
      <c r="CE322" s="96" t="b">
        <f t="shared" si="192"/>
        <v>1</v>
      </c>
      <c r="CF322" t="e">
        <f t="shared" si="193"/>
        <v>#DIV/0!</v>
      </c>
      <c r="CG322" t="e">
        <f t="shared" si="194"/>
        <v>#DIV/0!</v>
      </c>
      <c r="CH322" s="84" t="b">
        <f t="shared" si="195"/>
        <v>0</v>
      </c>
      <c r="CI322" t="str">
        <f t="shared" si="196"/>
        <v/>
      </c>
      <c r="CJ322" t="e">
        <f t="shared" si="197"/>
        <v>#DIV/0!</v>
      </c>
      <c r="CK322" t="b">
        <f t="shared" si="198"/>
        <v>1</v>
      </c>
      <c r="CL322" s="84" t="e">
        <f t="shared" si="199"/>
        <v>#DIV/0!</v>
      </c>
      <c r="CM322" t="e">
        <f t="shared" si="200"/>
        <v>#DIV/0!</v>
      </c>
      <c r="CN322" t="e">
        <f t="shared" si="201"/>
        <v>#DIV/0!</v>
      </c>
      <c r="CO322" s="84">
        <f t="shared" si="202"/>
        <v>-1</v>
      </c>
      <c r="CP322" t="b">
        <f t="shared" si="203"/>
        <v>1</v>
      </c>
      <c r="CQ322" s="96" t="b">
        <f t="shared" si="204"/>
        <v>1</v>
      </c>
      <c r="CR322" t="b">
        <f t="shared" si="205"/>
        <v>1</v>
      </c>
      <c r="CS322" t="b">
        <f t="shared" si="206"/>
        <v>1</v>
      </c>
      <c r="CT322" t="b">
        <f t="shared" si="207"/>
        <v>1</v>
      </c>
      <c r="CU322" t="b">
        <f t="shared" si="208"/>
        <v>1</v>
      </c>
      <c r="CV322" s="84" t="b">
        <f t="shared" si="209"/>
        <v>1</v>
      </c>
      <c r="CW322" t="b">
        <f t="shared" si="210"/>
        <v>1</v>
      </c>
      <c r="CX322" t="b">
        <f t="shared" si="211"/>
        <v>1</v>
      </c>
      <c r="CY322" t="b">
        <f t="shared" si="212"/>
        <v>1</v>
      </c>
      <c r="CZ322" t="b">
        <f t="shared" si="213"/>
        <v>1</v>
      </c>
      <c r="DA322" s="84">
        <f t="shared" si="214"/>
        <v>0</v>
      </c>
      <c r="DB322" t="e">
        <f t="shared" si="215"/>
        <v>#N/A</v>
      </c>
    </row>
    <row r="323" spans="1:106" ht="13.5" thickBot="1">
      <c r="A323">
        <v>2366</v>
      </c>
      <c r="B323">
        <v>1</v>
      </c>
      <c r="C323" t="s">
        <v>2870</v>
      </c>
      <c r="D323" s="3" t="s">
        <v>12</v>
      </c>
      <c r="E323" s="3" t="s">
        <v>12</v>
      </c>
      <c r="F323">
        <v>110933.31200000001</v>
      </c>
      <c r="G323">
        <v>421273.03100000002</v>
      </c>
      <c r="H323" s="35" t="str">
        <f t="shared" si="216"/>
        <v>ja</v>
      </c>
      <c r="I323" s="155" t="s">
        <v>2402</v>
      </c>
      <c r="J323" t="s">
        <v>456</v>
      </c>
      <c r="K323" s="97">
        <v>10000</v>
      </c>
      <c r="L323" s="28">
        <f t="shared" si="174"/>
        <v>0.24</v>
      </c>
      <c r="M323" s="28">
        <f t="shared" si="174"/>
        <v>0</v>
      </c>
      <c r="N323" s="56">
        <f t="shared" si="175"/>
        <v>0</v>
      </c>
      <c r="O323" s="33">
        <f t="shared" si="176"/>
        <v>57.501363436024072</v>
      </c>
      <c r="P323" s="37">
        <f t="shared" si="177"/>
        <v>92.286002280935023</v>
      </c>
      <c r="Q323" t="s">
        <v>12</v>
      </c>
      <c r="R323" t="s">
        <v>12</v>
      </c>
      <c r="S323">
        <v>2.6779999999999999</v>
      </c>
      <c r="T323">
        <v>2.8250000000000002</v>
      </c>
      <c r="U323">
        <v>2.9830000000000001</v>
      </c>
      <c r="V323">
        <v>3.1440000000000001</v>
      </c>
      <c r="W323">
        <v>3.3330000000000002</v>
      </c>
      <c r="X323" t="s">
        <v>12</v>
      </c>
      <c r="Y323">
        <v>3.7290000000000001</v>
      </c>
      <c r="Z323" t="s">
        <v>12</v>
      </c>
      <c r="AA323" s="10">
        <f t="shared" si="178"/>
        <v>3.3330000000000002</v>
      </c>
      <c r="AB323" s="9">
        <f t="shared" si="179"/>
        <v>0.35000000000000009</v>
      </c>
      <c r="AC323" s="10">
        <f t="shared" si="180"/>
        <v>0.39599999999999991</v>
      </c>
      <c r="AD323" s="9"/>
      <c r="AE323" s="55"/>
      <c r="AF323" s="55"/>
      <c r="AG323" s="55"/>
      <c r="AH323" s="55"/>
      <c r="AI323" s="3"/>
      <c r="AJ323" s="3"/>
      <c r="AK323" s="3"/>
      <c r="AL323" s="3"/>
      <c r="AM323" s="15"/>
      <c r="AN323" s="10"/>
      <c r="AO323" s="9"/>
      <c r="AP323" s="10"/>
      <c r="AQ323" s="9"/>
      <c r="AR323" s="55"/>
      <c r="AS323" s="55"/>
      <c r="AT323" s="55"/>
      <c r="AU323" s="55"/>
      <c r="AV323" s="3"/>
      <c r="AW323" s="3"/>
      <c r="AX323" s="3"/>
      <c r="AY323" s="3"/>
      <c r="AZ323" s="15"/>
      <c r="BA323" s="10"/>
      <c r="BB323" s="9"/>
      <c r="BC323" s="10"/>
      <c r="BD323" s="9"/>
      <c r="BE323" s="3"/>
      <c r="BF323" s="15"/>
      <c r="BG323" s="15"/>
      <c r="BH323" s="9"/>
      <c r="BI323" s="10"/>
      <c r="BJ323" s="9"/>
      <c r="BK323" s="3"/>
      <c r="BL323" s="15"/>
      <c r="BM323" s="15"/>
      <c r="BN323" s="9"/>
      <c r="BO323" s="10"/>
      <c r="BP323">
        <f t="shared" si="181"/>
        <v>0</v>
      </c>
      <c r="BQ323" s="93">
        <f t="shared" si="182"/>
        <v>0</v>
      </c>
      <c r="BR323" s="93">
        <f t="shared" si="183"/>
        <v>0</v>
      </c>
      <c r="BS323" s="93" t="e">
        <f>VLOOKUP(C323,'Koppeling locatie - aslocatie'!$A$2:$C$8139,2,FALSE)</f>
        <v>#N/A</v>
      </c>
      <c r="BT323" s="93" t="e">
        <f>VLOOKUP($BS323,aslocaties_v01!$C$3:$AA$349,MATCH($K$3/10,aslocaties_v01!$C$2:$X$2),FALSE)</f>
        <v>#N/A</v>
      </c>
      <c r="BU323" s="93" t="e">
        <f>VLOOKUP(BS323,aslocaties_v01!$C$3:$AA$349,MATCH($K$3,aslocaties_v01!$C$2:$X$2),FALSE)</f>
        <v>#N/A</v>
      </c>
      <c r="BV323" s="93" t="e">
        <f>VLOOKUP(BS323,aslocaties_v01!$C$3:$AA$349,MATCH($K$3*10,aslocaties_v01!$C$2:$X$2),FALSE)</f>
        <v>#N/A</v>
      </c>
      <c r="BW323" s="93" t="e">
        <f t="shared" si="184"/>
        <v>#N/A</v>
      </c>
      <c r="BX323" s="93" t="e">
        <f t="shared" si="185"/>
        <v>#N/A</v>
      </c>
      <c r="BY323" s="94">
        <f t="shared" si="186"/>
        <v>999</v>
      </c>
      <c r="BZ323" s="94">
        <f t="shared" si="187"/>
        <v>999</v>
      </c>
      <c r="CA323" s="94" t="e">
        <f t="shared" si="188"/>
        <v>#N/A</v>
      </c>
      <c r="CB323" t="e">
        <f t="shared" si="189"/>
        <v>#N/A</v>
      </c>
      <c r="CC323" s="58" t="e">
        <f t="shared" si="190"/>
        <v>#N/A</v>
      </c>
      <c r="CD323" s="95" t="e">
        <f t="shared" si="191"/>
        <v>#N/A</v>
      </c>
      <c r="CE323" s="96" t="b">
        <f t="shared" si="192"/>
        <v>1</v>
      </c>
      <c r="CF323" t="e">
        <f t="shared" si="193"/>
        <v>#DIV/0!</v>
      </c>
      <c r="CG323" t="e">
        <f t="shared" si="194"/>
        <v>#DIV/0!</v>
      </c>
      <c r="CH323" s="84" t="b">
        <f t="shared" si="195"/>
        <v>0</v>
      </c>
      <c r="CI323" t="str">
        <f t="shared" si="196"/>
        <v/>
      </c>
      <c r="CJ323" t="e">
        <f t="shared" si="197"/>
        <v>#DIV/0!</v>
      </c>
      <c r="CK323" t="b">
        <f t="shared" si="198"/>
        <v>1</v>
      </c>
      <c r="CL323" s="84" t="e">
        <f t="shared" si="199"/>
        <v>#DIV/0!</v>
      </c>
      <c r="CM323" t="e">
        <f t="shared" si="200"/>
        <v>#DIV/0!</v>
      </c>
      <c r="CN323" t="e">
        <f t="shared" si="201"/>
        <v>#DIV/0!</v>
      </c>
      <c r="CO323" s="84">
        <f t="shared" si="202"/>
        <v>-1</v>
      </c>
      <c r="CP323" t="b">
        <f t="shared" si="203"/>
        <v>1</v>
      </c>
      <c r="CQ323" s="96" t="b">
        <f t="shared" si="204"/>
        <v>1</v>
      </c>
      <c r="CR323" t="b">
        <f t="shared" si="205"/>
        <v>1</v>
      </c>
      <c r="CS323" t="b">
        <f t="shared" si="206"/>
        <v>1</v>
      </c>
      <c r="CT323" t="b">
        <f t="shared" si="207"/>
        <v>1</v>
      </c>
      <c r="CU323" t="b">
        <f t="shared" si="208"/>
        <v>1</v>
      </c>
      <c r="CV323" s="84" t="b">
        <f t="shared" si="209"/>
        <v>1</v>
      </c>
      <c r="CW323" t="b">
        <f t="shared" si="210"/>
        <v>1</v>
      </c>
      <c r="CX323" t="b">
        <f t="shared" si="211"/>
        <v>1</v>
      </c>
      <c r="CY323" t="b">
        <f t="shared" si="212"/>
        <v>1</v>
      </c>
      <c r="CZ323" t="b">
        <f t="shared" si="213"/>
        <v>1</v>
      </c>
      <c r="DA323" s="84">
        <f t="shared" si="214"/>
        <v>0</v>
      </c>
      <c r="DB323" t="e">
        <f t="shared" si="215"/>
        <v>#N/A</v>
      </c>
    </row>
    <row r="324" spans="1:106" ht="13.5" thickBot="1">
      <c r="A324">
        <v>2367</v>
      </c>
      <c r="B324">
        <v>1</v>
      </c>
      <c r="C324" t="s">
        <v>2871</v>
      </c>
      <c r="D324" s="3" t="s">
        <v>12</v>
      </c>
      <c r="E324" s="3" t="s">
        <v>12</v>
      </c>
      <c r="F324">
        <v>110936.82799999999</v>
      </c>
      <c r="G324">
        <v>421365.25</v>
      </c>
      <c r="H324" s="35" t="str">
        <f t="shared" si="216"/>
        <v>ja</v>
      </c>
      <c r="I324" s="155" t="s">
        <v>2402</v>
      </c>
      <c r="J324" t="s">
        <v>456</v>
      </c>
      <c r="K324" s="97">
        <v>10000</v>
      </c>
      <c r="L324" s="28">
        <f t="shared" si="174"/>
        <v>0.24</v>
      </c>
      <c r="M324" s="28">
        <f t="shared" si="174"/>
        <v>0</v>
      </c>
      <c r="N324" s="56">
        <f t="shared" si="175"/>
        <v>0</v>
      </c>
      <c r="O324" s="33">
        <f t="shared" si="176"/>
        <v>92.286002280935023</v>
      </c>
      <c r="P324" s="37">
        <f t="shared" si="177"/>
        <v>58.415249960933153</v>
      </c>
      <c r="Q324" t="s">
        <v>12</v>
      </c>
      <c r="R324" t="s">
        <v>12</v>
      </c>
      <c r="S324">
        <v>2.6789999999999998</v>
      </c>
      <c r="T324">
        <v>2.8260000000000001</v>
      </c>
      <c r="U324">
        <v>2.9849999999999999</v>
      </c>
      <c r="V324">
        <v>3.1459999999999999</v>
      </c>
      <c r="W324">
        <v>3.335</v>
      </c>
      <c r="X324" t="s">
        <v>12</v>
      </c>
      <c r="Y324">
        <v>3.73</v>
      </c>
      <c r="Z324" t="s">
        <v>12</v>
      </c>
      <c r="AA324" s="10">
        <f t="shared" si="178"/>
        <v>3.335</v>
      </c>
      <c r="AB324" s="9">
        <f t="shared" si="179"/>
        <v>0.35000000000000009</v>
      </c>
      <c r="AC324" s="10">
        <f t="shared" si="180"/>
        <v>0.39500000000000002</v>
      </c>
      <c r="AD324" s="9"/>
      <c r="AE324" s="55"/>
      <c r="AF324" s="55"/>
      <c r="AG324" s="55"/>
      <c r="AH324" s="55"/>
      <c r="AI324" s="3"/>
      <c r="AJ324" s="3"/>
      <c r="AK324" s="3"/>
      <c r="AL324" s="3"/>
      <c r="AM324" s="15"/>
      <c r="AN324" s="10"/>
      <c r="AO324" s="9"/>
      <c r="AP324" s="10"/>
      <c r="AQ324" s="9"/>
      <c r="AR324" s="55"/>
      <c r="AS324" s="55"/>
      <c r="AT324" s="55"/>
      <c r="AU324" s="55"/>
      <c r="AV324" s="3"/>
      <c r="AW324" s="3"/>
      <c r="AX324" s="3"/>
      <c r="AY324" s="3"/>
      <c r="AZ324" s="15"/>
      <c r="BA324" s="10"/>
      <c r="BB324" s="9"/>
      <c r="BC324" s="10"/>
      <c r="BD324" s="9"/>
      <c r="BE324" s="3"/>
      <c r="BF324" s="15"/>
      <c r="BG324" s="15"/>
      <c r="BH324" s="9"/>
      <c r="BI324" s="10"/>
      <c r="BJ324" s="9"/>
      <c r="BK324" s="3"/>
      <c r="BL324" s="15"/>
      <c r="BM324" s="15"/>
      <c r="BN324" s="9"/>
      <c r="BO324" s="10"/>
      <c r="BP324">
        <f t="shared" si="181"/>
        <v>0</v>
      </c>
      <c r="BQ324" s="93">
        <f t="shared" si="182"/>
        <v>0</v>
      </c>
      <c r="BR324" s="93">
        <f t="shared" si="183"/>
        <v>0</v>
      </c>
      <c r="BS324" s="93" t="e">
        <f>VLOOKUP(C324,'Koppeling locatie - aslocatie'!$A$2:$C$8139,2,FALSE)</f>
        <v>#N/A</v>
      </c>
      <c r="BT324" s="93" t="e">
        <f>VLOOKUP($BS324,aslocaties_v01!$C$3:$AA$349,MATCH($K$3/10,aslocaties_v01!$C$2:$X$2),FALSE)</f>
        <v>#N/A</v>
      </c>
      <c r="BU324" s="93" t="e">
        <f>VLOOKUP(BS324,aslocaties_v01!$C$3:$AA$349,MATCH($K$3,aslocaties_v01!$C$2:$X$2),FALSE)</f>
        <v>#N/A</v>
      </c>
      <c r="BV324" s="93" t="e">
        <f>VLOOKUP(BS324,aslocaties_v01!$C$3:$AA$349,MATCH($K$3*10,aslocaties_v01!$C$2:$X$2),FALSE)</f>
        <v>#N/A</v>
      </c>
      <c r="BW324" s="93" t="e">
        <f t="shared" si="184"/>
        <v>#N/A</v>
      </c>
      <c r="BX324" s="93" t="e">
        <f t="shared" si="185"/>
        <v>#N/A</v>
      </c>
      <c r="BY324" s="94">
        <f t="shared" si="186"/>
        <v>999</v>
      </c>
      <c r="BZ324" s="94">
        <f t="shared" si="187"/>
        <v>999</v>
      </c>
      <c r="CA324" s="94" t="e">
        <f t="shared" si="188"/>
        <v>#N/A</v>
      </c>
      <c r="CB324" t="e">
        <f t="shared" si="189"/>
        <v>#N/A</v>
      </c>
      <c r="CC324" s="58" t="e">
        <f t="shared" si="190"/>
        <v>#N/A</v>
      </c>
      <c r="CD324" s="95" t="e">
        <f t="shared" si="191"/>
        <v>#N/A</v>
      </c>
      <c r="CE324" s="96" t="b">
        <f t="shared" si="192"/>
        <v>1</v>
      </c>
      <c r="CF324" t="e">
        <f t="shared" si="193"/>
        <v>#DIV/0!</v>
      </c>
      <c r="CG324" t="e">
        <f t="shared" si="194"/>
        <v>#DIV/0!</v>
      </c>
      <c r="CH324" s="84" t="b">
        <f t="shared" si="195"/>
        <v>0</v>
      </c>
      <c r="CI324" t="str">
        <f t="shared" si="196"/>
        <v/>
      </c>
      <c r="CJ324" t="e">
        <f t="shared" si="197"/>
        <v>#DIV/0!</v>
      </c>
      <c r="CK324" t="b">
        <f t="shared" si="198"/>
        <v>1</v>
      </c>
      <c r="CL324" s="84" t="e">
        <f t="shared" si="199"/>
        <v>#DIV/0!</v>
      </c>
      <c r="CM324" t="e">
        <f t="shared" si="200"/>
        <v>#DIV/0!</v>
      </c>
      <c r="CN324" t="e">
        <f t="shared" si="201"/>
        <v>#DIV/0!</v>
      </c>
      <c r="CO324" s="84">
        <f t="shared" si="202"/>
        <v>-1</v>
      </c>
      <c r="CP324" t="b">
        <f t="shared" si="203"/>
        <v>1</v>
      </c>
      <c r="CQ324" s="96" t="b">
        <f t="shared" si="204"/>
        <v>1</v>
      </c>
      <c r="CR324" t="b">
        <f t="shared" si="205"/>
        <v>1</v>
      </c>
      <c r="CS324" t="b">
        <f t="shared" si="206"/>
        <v>1</v>
      </c>
      <c r="CT324" t="b">
        <f t="shared" si="207"/>
        <v>1</v>
      </c>
      <c r="CU324" t="b">
        <f t="shared" si="208"/>
        <v>1</v>
      </c>
      <c r="CV324" s="84" t="b">
        <f t="shared" si="209"/>
        <v>1</v>
      </c>
      <c r="CW324" t="b">
        <f t="shared" si="210"/>
        <v>1</v>
      </c>
      <c r="CX324" t="b">
        <f t="shared" si="211"/>
        <v>1</v>
      </c>
      <c r="CY324" t="b">
        <f t="shared" si="212"/>
        <v>1</v>
      </c>
      <c r="CZ324" t="b">
        <f t="shared" si="213"/>
        <v>1</v>
      </c>
      <c r="DA324" s="84">
        <f t="shared" si="214"/>
        <v>0</v>
      </c>
      <c r="DB324" t="e">
        <f t="shared" si="215"/>
        <v>#N/A</v>
      </c>
    </row>
    <row r="325" spans="1:106" ht="13.5" thickBot="1">
      <c r="A325">
        <v>2368</v>
      </c>
      <c r="B325">
        <v>1</v>
      </c>
      <c r="C325" t="s">
        <v>2872</v>
      </c>
      <c r="D325" s="3" t="s">
        <v>12</v>
      </c>
      <c r="E325" s="3" t="s">
        <v>12</v>
      </c>
      <c r="F325">
        <v>110974</v>
      </c>
      <c r="G325">
        <v>421410.31199999998</v>
      </c>
      <c r="H325" s="35" t="str">
        <f t="shared" si="216"/>
        <v>ja</v>
      </c>
      <c r="I325" s="155" t="s">
        <v>2402</v>
      </c>
      <c r="J325" t="s">
        <v>456</v>
      </c>
      <c r="K325" s="97">
        <v>10000</v>
      </c>
      <c r="L325" s="28">
        <f t="shared" ref="L325:M356" si="217">L324</f>
        <v>0.24</v>
      </c>
      <c r="M325" s="28">
        <f t="shared" si="217"/>
        <v>0</v>
      </c>
      <c r="N325" s="56">
        <f t="shared" ref="N325:N388" si="218">INT(K325/L325*M325)</f>
        <v>0</v>
      </c>
      <c r="O325" s="33">
        <f t="shared" ref="O325:O388" si="219">SQRT((F324-F325)^2+(G324-G325)^2)</f>
        <v>58.415249960933153</v>
      </c>
      <c r="P325" s="37">
        <f t="shared" ref="P325:P388" si="220">SQRT((F325-F326)^2+(G325-G326)^2)</f>
        <v>100.08834139898381</v>
      </c>
      <c r="Q325" t="s">
        <v>12</v>
      </c>
      <c r="R325" t="s">
        <v>12</v>
      </c>
      <c r="S325">
        <v>2.6819999999999999</v>
      </c>
      <c r="T325">
        <v>2.8290000000000002</v>
      </c>
      <c r="U325">
        <v>2.9889999999999999</v>
      </c>
      <c r="V325">
        <v>3.15</v>
      </c>
      <c r="W325">
        <v>3.339</v>
      </c>
      <c r="X325" t="s">
        <v>12</v>
      </c>
      <c r="Y325">
        <v>3.7330000000000001</v>
      </c>
      <c r="Z325" t="s">
        <v>12</v>
      </c>
      <c r="AA325" s="10">
        <f t="shared" ref="AA325:AA388" si="221">LOOKUP($K325,$Q$2:$Z$2,Q325:Z325)</f>
        <v>3.339</v>
      </c>
      <c r="AB325" s="9">
        <f t="shared" ref="AB325:AB388" si="222">LOOKUP($K325,$Q$2:$Z$2,Q325:Z325)-LOOKUP(0.1*$K325,$Q$2:$Z$2,Q325:Z325)</f>
        <v>0.35000000000000009</v>
      </c>
      <c r="AC325" s="10">
        <f t="shared" ref="AC325:AC388" si="223">LOOKUP(10*$K325,$Q$2:$Z$2,Q325:Z325)-LOOKUP($K325,$Q$2:$Z$2,Q325:Z325)</f>
        <v>0.39400000000000013</v>
      </c>
      <c r="AD325" s="9"/>
      <c r="AE325" s="55"/>
      <c r="AF325" s="55"/>
      <c r="AG325" s="55"/>
      <c r="AH325" s="55"/>
      <c r="AI325" s="3"/>
      <c r="AJ325" s="3"/>
      <c r="AK325" s="3"/>
      <c r="AL325" s="3"/>
      <c r="AM325" s="15"/>
      <c r="AN325" s="10"/>
      <c r="AO325" s="9"/>
      <c r="AP325" s="10"/>
      <c r="AQ325" s="9"/>
      <c r="AR325" s="55"/>
      <c r="AS325" s="55"/>
      <c r="AT325" s="55"/>
      <c r="AU325" s="55"/>
      <c r="AV325" s="3"/>
      <c r="AW325" s="3"/>
      <c r="AX325" s="3"/>
      <c r="AY325" s="3"/>
      <c r="AZ325" s="15"/>
      <c r="BA325" s="10"/>
      <c r="BB325" s="9"/>
      <c r="BC325" s="10"/>
      <c r="BD325" s="9"/>
      <c r="BE325" s="3"/>
      <c r="BF325" s="15"/>
      <c r="BG325" s="15"/>
      <c r="BH325" s="9"/>
      <c r="BI325" s="10"/>
      <c r="BJ325" s="9"/>
      <c r="BK325" s="3"/>
      <c r="BL325" s="15"/>
      <c r="BM325" s="15"/>
      <c r="BN325" s="9"/>
      <c r="BO325" s="10"/>
      <c r="BP325">
        <f t="shared" ref="BP325:BP388" si="224">IF(AND(ISERROR(FIND("Fout",Q325)), ISERROR(FIND("Fout",AD325)), ISERROR(FIND("Fout",AQ325)), ISERROR(FIND( "Fout",BD325)), ISERROR(FIND( "Fout",BJ325))),0,1)</f>
        <v>0</v>
      </c>
      <c r="BQ325" s="93">
        <f t="shared" ref="BQ325:BQ388" si="225">IF(AB325=0, -1, BH325/AB325)</f>
        <v>0</v>
      </c>
      <c r="BR325" s="93">
        <f t="shared" ref="BR325:BR388" si="226">IF(AB325=0,-1,BN325/AB325)</f>
        <v>0</v>
      </c>
      <c r="BS325" s="93" t="e">
        <f>VLOOKUP(C325,'Koppeling locatie - aslocatie'!$A$2:$C$8139,2,FALSE)</f>
        <v>#N/A</v>
      </c>
      <c r="BT325" s="93" t="e">
        <f>VLOOKUP($BS325,aslocaties_v01!$C$3:$AA$349,MATCH($K$3/10,aslocaties_v01!$C$2:$X$2),FALSE)</f>
        <v>#N/A</v>
      </c>
      <c r="BU325" s="93" t="e">
        <f>VLOOKUP(BS325,aslocaties_v01!$C$3:$AA$349,MATCH($K$3,aslocaties_v01!$C$2:$X$2),FALSE)</f>
        <v>#N/A</v>
      </c>
      <c r="BV325" s="93" t="e">
        <f>VLOOKUP(BS325,aslocaties_v01!$C$3:$AA$349,MATCH($K$3*10,aslocaties_v01!$C$2:$X$2),FALSE)</f>
        <v>#N/A</v>
      </c>
      <c r="BW325" s="93" t="e">
        <f t="shared" ref="BW325:BW388" si="227">BU325-BT325</f>
        <v>#N/A</v>
      </c>
      <c r="BX325" s="93" t="e">
        <f t="shared" ref="BX325:BX388" si="228">BV325-BU325</f>
        <v>#N/A</v>
      </c>
      <c r="BY325" s="94">
        <f t="shared" ref="BY325:BY388" si="229">IFERROR(ABS(1-BW325/AB325), 999)</f>
        <v>999</v>
      </c>
      <c r="BZ325" s="94">
        <f t="shared" ref="BZ325:BZ388" si="230">IFERROR(ABS(1-BX325/AC325), 999)</f>
        <v>999</v>
      </c>
      <c r="CA325" s="94" t="e">
        <f t="shared" ref="CA325:CA388" si="231">ABS(LOOKUP(0.1*$K325,$Q$2:$Z$2,Q325:Z325)-BT325)</f>
        <v>#N/A</v>
      </c>
      <c r="CB325" t="e">
        <f t="shared" ref="CB325:CB388" si="232">ABS(LOOKUP($K325,$Q$2:$Z$2,Q325:Z325)-BU325)</f>
        <v>#N/A</v>
      </c>
      <c r="CC325" s="58" t="e">
        <f t="shared" ref="CC325:CC388" si="233">ABS(LOOKUP(10*$K325,$Q$2:$Z$2,Q325:Z325)-BV325)</f>
        <v>#N/A</v>
      </c>
      <c r="CD325" s="95" t="e">
        <f t="shared" ref="CD325:CD388" si="234">OR(BY325&gt;0.1,BZ325&gt;0.1, CA325&gt;=0.15, CB325&gt;=0.15, CC325&gt;=0.15)</f>
        <v>#N/A</v>
      </c>
      <c r="CE325" s="96" t="b">
        <f t="shared" ref="CE325:CE388" si="235">AA325&lt;AVERAGE(AA:AA)+2*STDEV(AA:AA)</f>
        <v>1</v>
      </c>
      <c r="CF325" t="e">
        <f t="shared" ref="CF325:CF388" si="236">BG325&lt;AVERAGE(BG:BG)+2*STDEV(BG:BG)</f>
        <v>#DIV/0!</v>
      </c>
      <c r="CG325" t="e">
        <f t="shared" ref="CG325:CG388" si="237">BM325&lt;AVERAGE(BM:BM)+2*STDEV(BM:BM)</f>
        <v>#DIV/0!</v>
      </c>
      <c r="CH325" s="84" t="b">
        <f t="shared" ref="CH325:CH388" si="238">AN325&gt;0.25</f>
        <v>0</v>
      </c>
      <c r="CI325" t="str">
        <f t="shared" ref="CI325:CI388" si="239">IF(CH325,AN325,"")</f>
        <v/>
      </c>
      <c r="CJ325" t="e">
        <f t="shared" ref="CJ325:CJ388" si="240">CI325&lt;AVERAGE(CI:CI)+3*STDEV(CI:CI)</f>
        <v>#DIV/0!</v>
      </c>
      <c r="CK325" t="b">
        <f t="shared" ref="CK325:CK388" si="241">AN325&lt;1.25</f>
        <v>1</v>
      </c>
      <c r="CL325" s="84" t="e">
        <f t="shared" ref="CL325:CL388" si="242">BA325&lt;AVERAGE(BA:BA)+2*STDEV(BA:BA)</f>
        <v>#DIV/0!</v>
      </c>
      <c r="CM325" t="e">
        <f t="shared" ref="CM325:CM388" si="243">IF(CL325,BA325,"")</f>
        <v>#DIV/0!</v>
      </c>
      <c r="CN325" t="e">
        <f t="shared" ref="CN325:CN388" si="244">CM325&lt;AVERAGE(CM:CM)+3*STDEV(CM:CM)</f>
        <v>#DIV/0!</v>
      </c>
      <c r="CO325" s="84">
        <f t="shared" ref="CO325:CO388" si="245">IF(BA325=0, -1, AN325/(1.56*BA325^2))</f>
        <v>-1</v>
      </c>
      <c r="CP325" t="b">
        <f t="shared" ref="CP325:CP388" si="246">OR(CO325&gt;0.035, CO325&lt;0.065)</f>
        <v>1</v>
      </c>
      <c r="CQ325" s="96" t="b">
        <f t="shared" ref="CQ325:CQ388" si="247">IF(O325="-", "-", ABS(AA325-AA324)&lt;O325*$CR$1)</f>
        <v>1</v>
      </c>
      <c r="CR325" t="b">
        <f t="shared" ref="CR325:CR388" si="248">IF(O325="-","-",ABS(BG325-BG324)&lt;O325*$CS$1)</f>
        <v>1</v>
      </c>
      <c r="CS325" t="b">
        <f t="shared" ref="CS325:CS388" si="249">IF(O325="-","-",ABS(BM325-BM324)&lt;O325*$CT$1)</f>
        <v>1</v>
      </c>
      <c r="CT325" t="b">
        <f t="shared" ref="CT325:CT388" si="250">IF(O325="-","-",ABS(AN325-AN324)&lt;O325*$CU$1)</f>
        <v>1</v>
      </c>
      <c r="CU325" t="b">
        <f t="shared" ref="CU325:CU388" si="251">IF(O325="-","-",ABS(BA324-BA325)&lt;O325*$CV$1)</f>
        <v>1</v>
      </c>
      <c r="CV325" s="84" t="b">
        <f t="shared" ref="CV325:CV388" si="252">IF(P325="-","-",ABS(AA326-AA325)&lt;P325*$CR$1)</f>
        <v>1</v>
      </c>
      <c r="CW325" t="b">
        <f t="shared" ref="CW325:CW388" si="253">IF(P325="-","-",ABS(BG326-BG325)&lt;P325*$CS$1)</f>
        <v>1</v>
      </c>
      <c r="CX325" t="b">
        <f t="shared" ref="CX325:CX388" si="254">IF(P325="-","-",ABS(BM326-BM325)&lt;P325*$CT$1)</f>
        <v>1</v>
      </c>
      <c r="CY325" t="b">
        <f t="shared" ref="CY325:CY388" si="255">IF(P325="-","-",ABS(AN326-AN325)&lt;P325*$CU$1)</f>
        <v>1</v>
      </c>
      <c r="CZ325" t="b">
        <f t="shared" ref="CZ325:CZ388" si="256">IF(P325="-","-",ABS(BA325-BA326)&lt;P325*$CV$1)</f>
        <v>1</v>
      </c>
      <c r="DA325" s="84">
        <f t="shared" ref="DA325:DA388" si="257">IFERROR(IF(AND(CQ325:CU325),0,1), 0)+IFERROR(IF(AND(CV325:CZ325),0,1),0)</f>
        <v>0</v>
      </c>
      <c r="DB325" t="e">
        <f t="shared" ref="DB325:DB388" si="258">AND(DA325&gt;0,CD325)</f>
        <v>#N/A</v>
      </c>
    </row>
    <row r="326" spans="1:106" ht="13.5" thickBot="1">
      <c r="A326">
        <v>2369</v>
      </c>
      <c r="B326">
        <v>1</v>
      </c>
      <c r="C326" t="s">
        <v>2873</v>
      </c>
      <c r="D326" s="3" t="s">
        <v>12</v>
      </c>
      <c r="E326" s="3" t="s">
        <v>12</v>
      </c>
      <c r="F326">
        <v>111012.82799999999</v>
      </c>
      <c r="G326">
        <v>421502.56199999998</v>
      </c>
      <c r="H326" s="35" t="str">
        <f t="shared" ref="H326:H389" si="259">IF(COUNTIF(C:C, "="&amp;C326)=1,"ja", "nee")</f>
        <v>ja</v>
      </c>
      <c r="I326" s="155" t="s">
        <v>2402</v>
      </c>
      <c r="J326" t="s">
        <v>456</v>
      </c>
      <c r="K326" s="97">
        <v>10000</v>
      </c>
      <c r="L326" s="28">
        <f t="shared" si="217"/>
        <v>0.24</v>
      </c>
      <c r="M326" s="28">
        <f t="shared" si="217"/>
        <v>0</v>
      </c>
      <c r="N326" s="56">
        <f t="shared" si="218"/>
        <v>0</v>
      </c>
      <c r="O326" s="33">
        <f t="shared" si="219"/>
        <v>100.08834139898381</v>
      </c>
      <c r="P326" s="37">
        <f t="shared" si="220"/>
        <v>101.15444796945134</v>
      </c>
      <c r="Q326" t="s">
        <v>12</v>
      </c>
      <c r="R326" t="s">
        <v>12</v>
      </c>
      <c r="S326">
        <v>2.69</v>
      </c>
      <c r="T326">
        <v>2.8380000000000001</v>
      </c>
      <c r="U326">
        <v>3</v>
      </c>
      <c r="V326">
        <v>3.1619999999999999</v>
      </c>
      <c r="W326">
        <v>3.351</v>
      </c>
      <c r="X326" t="s">
        <v>12</v>
      </c>
      <c r="Y326">
        <v>3.742</v>
      </c>
      <c r="Z326" t="s">
        <v>12</v>
      </c>
      <c r="AA326" s="10">
        <f t="shared" si="221"/>
        <v>3.351</v>
      </c>
      <c r="AB326" s="9">
        <f t="shared" si="222"/>
        <v>0.35099999999999998</v>
      </c>
      <c r="AC326" s="10">
        <f t="shared" si="223"/>
        <v>0.39100000000000001</v>
      </c>
      <c r="AD326" s="9"/>
      <c r="AE326" s="55"/>
      <c r="AF326" s="55"/>
      <c r="AG326" s="55"/>
      <c r="AH326" s="55"/>
      <c r="AI326" s="3"/>
      <c r="AJ326" s="3"/>
      <c r="AK326" s="3"/>
      <c r="AL326" s="3"/>
      <c r="AM326" s="15"/>
      <c r="AN326" s="10"/>
      <c r="AO326" s="9"/>
      <c r="AP326" s="10"/>
      <c r="AQ326" s="9"/>
      <c r="AR326" s="55"/>
      <c r="AS326" s="55"/>
      <c r="AT326" s="55"/>
      <c r="AU326" s="55"/>
      <c r="AV326" s="3"/>
      <c r="AW326" s="3"/>
      <c r="AX326" s="3"/>
      <c r="AY326" s="3"/>
      <c r="AZ326" s="15"/>
      <c r="BA326" s="10"/>
      <c r="BB326" s="9"/>
      <c r="BC326" s="10"/>
      <c r="BD326" s="9"/>
      <c r="BE326" s="3"/>
      <c r="BF326" s="15"/>
      <c r="BG326" s="15"/>
      <c r="BH326" s="9"/>
      <c r="BI326" s="10"/>
      <c r="BJ326" s="9"/>
      <c r="BK326" s="3"/>
      <c r="BL326" s="15"/>
      <c r="BM326" s="15"/>
      <c r="BN326" s="9"/>
      <c r="BO326" s="10"/>
      <c r="BP326">
        <f t="shared" si="224"/>
        <v>0</v>
      </c>
      <c r="BQ326" s="93">
        <f t="shared" si="225"/>
        <v>0</v>
      </c>
      <c r="BR326" s="93">
        <f t="shared" si="226"/>
        <v>0</v>
      </c>
      <c r="BS326" s="93" t="e">
        <f>VLOOKUP(C326,'Koppeling locatie - aslocatie'!$A$2:$C$8139,2,FALSE)</f>
        <v>#N/A</v>
      </c>
      <c r="BT326" s="93" t="e">
        <f>VLOOKUP($BS326,aslocaties_v01!$C$3:$AA$349,MATCH($K$3/10,aslocaties_v01!$C$2:$X$2),FALSE)</f>
        <v>#N/A</v>
      </c>
      <c r="BU326" s="93" t="e">
        <f>VLOOKUP(BS326,aslocaties_v01!$C$3:$AA$349,MATCH($K$3,aslocaties_v01!$C$2:$X$2),FALSE)</f>
        <v>#N/A</v>
      </c>
      <c r="BV326" s="93" t="e">
        <f>VLOOKUP(BS326,aslocaties_v01!$C$3:$AA$349,MATCH($K$3*10,aslocaties_v01!$C$2:$X$2),FALSE)</f>
        <v>#N/A</v>
      </c>
      <c r="BW326" s="93" t="e">
        <f t="shared" si="227"/>
        <v>#N/A</v>
      </c>
      <c r="BX326" s="93" t="e">
        <f t="shared" si="228"/>
        <v>#N/A</v>
      </c>
      <c r="BY326" s="94">
        <f t="shared" si="229"/>
        <v>999</v>
      </c>
      <c r="BZ326" s="94">
        <f t="shared" si="230"/>
        <v>999</v>
      </c>
      <c r="CA326" s="94" t="e">
        <f t="shared" si="231"/>
        <v>#N/A</v>
      </c>
      <c r="CB326" t="e">
        <f t="shared" si="232"/>
        <v>#N/A</v>
      </c>
      <c r="CC326" s="58" t="e">
        <f t="shared" si="233"/>
        <v>#N/A</v>
      </c>
      <c r="CD326" s="95" t="e">
        <f t="shared" si="234"/>
        <v>#N/A</v>
      </c>
      <c r="CE326" s="96" t="b">
        <f t="shared" si="235"/>
        <v>1</v>
      </c>
      <c r="CF326" t="e">
        <f t="shared" si="236"/>
        <v>#DIV/0!</v>
      </c>
      <c r="CG326" t="e">
        <f t="shared" si="237"/>
        <v>#DIV/0!</v>
      </c>
      <c r="CH326" s="84" t="b">
        <f t="shared" si="238"/>
        <v>0</v>
      </c>
      <c r="CI326" t="str">
        <f t="shared" si="239"/>
        <v/>
      </c>
      <c r="CJ326" t="e">
        <f t="shared" si="240"/>
        <v>#DIV/0!</v>
      </c>
      <c r="CK326" t="b">
        <f t="shared" si="241"/>
        <v>1</v>
      </c>
      <c r="CL326" s="84" t="e">
        <f t="shared" si="242"/>
        <v>#DIV/0!</v>
      </c>
      <c r="CM326" t="e">
        <f t="shared" si="243"/>
        <v>#DIV/0!</v>
      </c>
      <c r="CN326" t="e">
        <f t="shared" si="244"/>
        <v>#DIV/0!</v>
      </c>
      <c r="CO326" s="84">
        <f t="shared" si="245"/>
        <v>-1</v>
      </c>
      <c r="CP326" t="b">
        <f t="shared" si="246"/>
        <v>1</v>
      </c>
      <c r="CQ326" s="96" t="b">
        <f t="shared" si="247"/>
        <v>1</v>
      </c>
      <c r="CR326" t="b">
        <f t="shared" si="248"/>
        <v>1</v>
      </c>
      <c r="CS326" t="b">
        <f t="shared" si="249"/>
        <v>1</v>
      </c>
      <c r="CT326" t="b">
        <f t="shared" si="250"/>
        <v>1</v>
      </c>
      <c r="CU326" t="b">
        <f t="shared" si="251"/>
        <v>1</v>
      </c>
      <c r="CV326" s="84" t="b">
        <f t="shared" si="252"/>
        <v>1</v>
      </c>
      <c r="CW326" t="b">
        <f t="shared" si="253"/>
        <v>1</v>
      </c>
      <c r="CX326" t="b">
        <f t="shared" si="254"/>
        <v>1</v>
      </c>
      <c r="CY326" t="b">
        <f t="shared" si="255"/>
        <v>1</v>
      </c>
      <c r="CZ326" t="b">
        <f t="shared" si="256"/>
        <v>1</v>
      </c>
      <c r="DA326" s="84">
        <f t="shared" si="257"/>
        <v>0</v>
      </c>
      <c r="DB326" t="e">
        <f t="shared" si="258"/>
        <v>#N/A</v>
      </c>
    </row>
    <row r="327" spans="1:106" ht="13.5" thickBot="1">
      <c r="A327">
        <v>2370</v>
      </c>
      <c r="B327">
        <v>1</v>
      </c>
      <c r="C327" t="s">
        <v>2874</v>
      </c>
      <c r="D327" s="3" t="s">
        <v>12</v>
      </c>
      <c r="E327" s="3" t="s">
        <v>12</v>
      </c>
      <c r="F327">
        <v>111051.57799999999</v>
      </c>
      <c r="G327">
        <v>421596</v>
      </c>
      <c r="H327" s="35" t="str">
        <f t="shared" si="259"/>
        <v>ja</v>
      </c>
      <c r="I327" s="155" t="s">
        <v>2402</v>
      </c>
      <c r="J327" t="s">
        <v>456</v>
      </c>
      <c r="K327" s="97">
        <v>10000</v>
      </c>
      <c r="L327" s="28">
        <f t="shared" si="217"/>
        <v>0.24</v>
      </c>
      <c r="M327" s="28">
        <f t="shared" si="217"/>
        <v>0</v>
      </c>
      <c r="N327" s="56">
        <f t="shared" si="218"/>
        <v>0</v>
      </c>
      <c r="O327" s="33">
        <f t="shared" si="219"/>
        <v>101.15444796945134</v>
      </c>
      <c r="P327" s="37">
        <f t="shared" si="220"/>
        <v>47.12501613792827</v>
      </c>
      <c r="Q327" t="s">
        <v>12</v>
      </c>
      <c r="R327" t="s">
        <v>12</v>
      </c>
      <c r="S327">
        <v>2.694</v>
      </c>
      <c r="T327">
        <v>2.8420000000000001</v>
      </c>
      <c r="U327">
        <v>3.004</v>
      </c>
      <c r="V327">
        <v>3.1669999999999998</v>
      </c>
      <c r="W327">
        <v>3.3559999999999999</v>
      </c>
      <c r="X327" t="s">
        <v>12</v>
      </c>
      <c r="Y327">
        <v>3.746</v>
      </c>
      <c r="Z327" t="s">
        <v>12</v>
      </c>
      <c r="AA327" s="10">
        <f t="shared" si="221"/>
        <v>3.3559999999999999</v>
      </c>
      <c r="AB327" s="9">
        <f t="shared" si="222"/>
        <v>0.35199999999999987</v>
      </c>
      <c r="AC327" s="10">
        <f t="shared" si="223"/>
        <v>0.39000000000000012</v>
      </c>
      <c r="AD327" s="9"/>
      <c r="AE327" s="55"/>
      <c r="AF327" s="55"/>
      <c r="AG327" s="55"/>
      <c r="AH327" s="55"/>
      <c r="AI327" s="3"/>
      <c r="AJ327" s="3"/>
      <c r="AK327" s="3"/>
      <c r="AL327" s="3"/>
      <c r="AM327" s="15"/>
      <c r="AN327" s="10"/>
      <c r="AO327" s="9"/>
      <c r="AP327" s="10"/>
      <c r="AQ327" s="9"/>
      <c r="AR327" s="55"/>
      <c r="AS327" s="55"/>
      <c r="AT327" s="55"/>
      <c r="AU327" s="55"/>
      <c r="AV327" s="3"/>
      <c r="AW327" s="3"/>
      <c r="AX327" s="3"/>
      <c r="AY327" s="3"/>
      <c r="AZ327" s="15"/>
      <c r="BA327" s="10"/>
      <c r="BB327" s="9"/>
      <c r="BC327" s="10"/>
      <c r="BD327" s="9"/>
      <c r="BE327" s="3"/>
      <c r="BF327" s="15"/>
      <c r="BG327" s="15"/>
      <c r="BH327" s="9"/>
      <c r="BI327" s="10"/>
      <c r="BJ327" s="9"/>
      <c r="BK327" s="3"/>
      <c r="BL327" s="15"/>
      <c r="BM327" s="15"/>
      <c r="BN327" s="9"/>
      <c r="BO327" s="10"/>
      <c r="BP327">
        <f t="shared" si="224"/>
        <v>0</v>
      </c>
      <c r="BQ327" s="93">
        <f t="shared" si="225"/>
        <v>0</v>
      </c>
      <c r="BR327" s="93">
        <f t="shared" si="226"/>
        <v>0</v>
      </c>
      <c r="BS327" s="93" t="e">
        <f>VLOOKUP(C327,'Koppeling locatie - aslocatie'!$A$2:$C$8139,2,FALSE)</f>
        <v>#N/A</v>
      </c>
      <c r="BT327" s="93" t="e">
        <f>VLOOKUP($BS327,aslocaties_v01!$C$3:$AA$349,MATCH($K$3/10,aslocaties_v01!$C$2:$X$2),FALSE)</f>
        <v>#N/A</v>
      </c>
      <c r="BU327" s="93" t="e">
        <f>VLOOKUP(BS327,aslocaties_v01!$C$3:$AA$349,MATCH($K$3,aslocaties_v01!$C$2:$X$2),FALSE)</f>
        <v>#N/A</v>
      </c>
      <c r="BV327" s="93" t="e">
        <f>VLOOKUP(BS327,aslocaties_v01!$C$3:$AA$349,MATCH($K$3*10,aslocaties_v01!$C$2:$X$2),FALSE)</f>
        <v>#N/A</v>
      </c>
      <c r="BW327" s="93" t="e">
        <f t="shared" si="227"/>
        <v>#N/A</v>
      </c>
      <c r="BX327" s="93" t="e">
        <f t="shared" si="228"/>
        <v>#N/A</v>
      </c>
      <c r="BY327" s="94">
        <f t="shared" si="229"/>
        <v>999</v>
      </c>
      <c r="BZ327" s="94">
        <f t="shared" si="230"/>
        <v>999</v>
      </c>
      <c r="CA327" s="94" t="e">
        <f t="shared" si="231"/>
        <v>#N/A</v>
      </c>
      <c r="CB327" t="e">
        <f t="shared" si="232"/>
        <v>#N/A</v>
      </c>
      <c r="CC327" s="58" t="e">
        <f t="shared" si="233"/>
        <v>#N/A</v>
      </c>
      <c r="CD327" s="95" t="e">
        <f t="shared" si="234"/>
        <v>#N/A</v>
      </c>
      <c r="CE327" s="96" t="b">
        <f t="shared" si="235"/>
        <v>1</v>
      </c>
      <c r="CF327" t="e">
        <f t="shared" si="236"/>
        <v>#DIV/0!</v>
      </c>
      <c r="CG327" t="e">
        <f t="shared" si="237"/>
        <v>#DIV/0!</v>
      </c>
      <c r="CH327" s="84" t="b">
        <f t="shared" si="238"/>
        <v>0</v>
      </c>
      <c r="CI327" t="str">
        <f t="shared" si="239"/>
        <v/>
      </c>
      <c r="CJ327" t="e">
        <f t="shared" si="240"/>
        <v>#DIV/0!</v>
      </c>
      <c r="CK327" t="b">
        <f t="shared" si="241"/>
        <v>1</v>
      </c>
      <c r="CL327" s="84" t="e">
        <f t="shared" si="242"/>
        <v>#DIV/0!</v>
      </c>
      <c r="CM327" t="e">
        <f t="shared" si="243"/>
        <v>#DIV/0!</v>
      </c>
      <c r="CN327" t="e">
        <f t="shared" si="244"/>
        <v>#DIV/0!</v>
      </c>
      <c r="CO327" s="84">
        <f t="shared" si="245"/>
        <v>-1</v>
      </c>
      <c r="CP327" t="b">
        <f t="shared" si="246"/>
        <v>1</v>
      </c>
      <c r="CQ327" s="96" t="b">
        <f t="shared" si="247"/>
        <v>1</v>
      </c>
      <c r="CR327" t="b">
        <f t="shared" si="248"/>
        <v>1</v>
      </c>
      <c r="CS327" t="b">
        <f t="shared" si="249"/>
        <v>1</v>
      </c>
      <c r="CT327" t="b">
        <f t="shared" si="250"/>
        <v>1</v>
      </c>
      <c r="CU327" t="b">
        <f t="shared" si="251"/>
        <v>1</v>
      </c>
      <c r="CV327" s="84" t="b">
        <f t="shared" si="252"/>
        <v>1</v>
      </c>
      <c r="CW327" t="b">
        <f t="shared" si="253"/>
        <v>1</v>
      </c>
      <c r="CX327" t="b">
        <f t="shared" si="254"/>
        <v>1</v>
      </c>
      <c r="CY327" t="b">
        <f t="shared" si="255"/>
        <v>1</v>
      </c>
      <c r="CZ327" t="b">
        <f t="shared" si="256"/>
        <v>1</v>
      </c>
      <c r="DA327" s="84">
        <f t="shared" si="257"/>
        <v>0</v>
      </c>
      <c r="DB327" t="e">
        <f t="shared" si="258"/>
        <v>#N/A</v>
      </c>
    </row>
    <row r="328" spans="1:106" ht="13.5" thickBot="1">
      <c r="A328">
        <v>2371</v>
      </c>
      <c r="B328">
        <v>1</v>
      </c>
      <c r="C328" t="s">
        <v>2875</v>
      </c>
      <c r="D328" s="3" t="s">
        <v>12</v>
      </c>
      <c r="E328" s="3" t="s">
        <v>12</v>
      </c>
      <c r="F328">
        <v>111051.617</v>
      </c>
      <c r="G328">
        <v>421643.125</v>
      </c>
      <c r="H328" s="35" t="str">
        <f t="shared" si="259"/>
        <v>ja</v>
      </c>
      <c r="I328" s="155" t="s">
        <v>2402</v>
      </c>
      <c r="J328" t="s">
        <v>456</v>
      </c>
      <c r="K328" s="97">
        <v>10000</v>
      </c>
      <c r="L328" s="28">
        <f t="shared" si="217"/>
        <v>0.24</v>
      </c>
      <c r="M328" s="28">
        <f t="shared" si="217"/>
        <v>0</v>
      </c>
      <c r="N328" s="56">
        <f t="shared" si="218"/>
        <v>0</v>
      </c>
      <c r="O328" s="33">
        <f t="shared" si="219"/>
        <v>47.12501613792827</v>
      </c>
      <c r="P328" s="37">
        <f t="shared" si="220"/>
        <v>94.284706379153789</v>
      </c>
      <c r="Q328" t="s">
        <v>12</v>
      </c>
      <c r="R328" t="s">
        <v>12</v>
      </c>
      <c r="S328">
        <v>2.6970000000000001</v>
      </c>
      <c r="T328">
        <v>2.8460000000000001</v>
      </c>
      <c r="U328">
        <v>3.01</v>
      </c>
      <c r="V328">
        <v>3.173</v>
      </c>
      <c r="W328">
        <v>3.363</v>
      </c>
      <c r="X328" t="s">
        <v>12</v>
      </c>
      <c r="Y328">
        <v>3.7519999999999998</v>
      </c>
      <c r="Z328" t="s">
        <v>12</v>
      </c>
      <c r="AA328" s="10">
        <f t="shared" si="221"/>
        <v>3.363</v>
      </c>
      <c r="AB328" s="9">
        <f t="shared" si="222"/>
        <v>0.3530000000000002</v>
      </c>
      <c r="AC328" s="10">
        <f t="shared" si="223"/>
        <v>0.38899999999999979</v>
      </c>
      <c r="AD328" s="9"/>
      <c r="AE328" s="55"/>
      <c r="AF328" s="55"/>
      <c r="AG328" s="55"/>
      <c r="AH328" s="55"/>
      <c r="AI328" s="3"/>
      <c r="AJ328" s="3"/>
      <c r="AK328" s="3"/>
      <c r="AL328" s="3"/>
      <c r="AM328" s="15"/>
      <c r="AN328" s="10"/>
      <c r="AO328" s="9"/>
      <c r="AP328" s="10"/>
      <c r="AQ328" s="9"/>
      <c r="AR328" s="55"/>
      <c r="AS328" s="55"/>
      <c r="AT328" s="55"/>
      <c r="AU328" s="55"/>
      <c r="AV328" s="3"/>
      <c r="AW328" s="3"/>
      <c r="AX328" s="3"/>
      <c r="AY328" s="3"/>
      <c r="AZ328" s="15"/>
      <c r="BA328" s="10"/>
      <c r="BB328" s="9"/>
      <c r="BC328" s="10"/>
      <c r="BD328" s="9"/>
      <c r="BE328" s="3"/>
      <c r="BF328" s="15"/>
      <c r="BG328" s="15"/>
      <c r="BH328" s="9"/>
      <c r="BI328" s="10"/>
      <c r="BJ328" s="9"/>
      <c r="BK328" s="3"/>
      <c r="BL328" s="15"/>
      <c r="BM328" s="15"/>
      <c r="BN328" s="9"/>
      <c r="BO328" s="10"/>
      <c r="BP328">
        <f t="shared" si="224"/>
        <v>0</v>
      </c>
      <c r="BQ328" s="93">
        <f t="shared" si="225"/>
        <v>0</v>
      </c>
      <c r="BR328" s="93">
        <f t="shared" si="226"/>
        <v>0</v>
      </c>
      <c r="BS328" s="93" t="e">
        <f>VLOOKUP(C328,'Koppeling locatie - aslocatie'!$A$2:$C$8139,2,FALSE)</f>
        <v>#N/A</v>
      </c>
      <c r="BT328" s="93" t="e">
        <f>VLOOKUP($BS328,aslocaties_v01!$C$3:$AA$349,MATCH($K$3/10,aslocaties_v01!$C$2:$X$2),FALSE)</f>
        <v>#N/A</v>
      </c>
      <c r="BU328" s="93" t="e">
        <f>VLOOKUP(BS328,aslocaties_v01!$C$3:$AA$349,MATCH($K$3,aslocaties_v01!$C$2:$X$2),FALSE)</f>
        <v>#N/A</v>
      </c>
      <c r="BV328" s="93" t="e">
        <f>VLOOKUP(BS328,aslocaties_v01!$C$3:$AA$349,MATCH($K$3*10,aslocaties_v01!$C$2:$X$2),FALSE)</f>
        <v>#N/A</v>
      </c>
      <c r="BW328" s="93" t="e">
        <f t="shared" si="227"/>
        <v>#N/A</v>
      </c>
      <c r="BX328" s="93" t="e">
        <f t="shared" si="228"/>
        <v>#N/A</v>
      </c>
      <c r="BY328" s="94">
        <f t="shared" si="229"/>
        <v>999</v>
      </c>
      <c r="BZ328" s="94">
        <f t="shared" si="230"/>
        <v>999</v>
      </c>
      <c r="CA328" s="94" t="e">
        <f t="shared" si="231"/>
        <v>#N/A</v>
      </c>
      <c r="CB328" t="e">
        <f t="shared" si="232"/>
        <v>#N/A</v>
      </c>
      <c r="CC328" s="58" t="e">
        <f t="shared" si="233"/>
        <v>#N/A</v>
      </c>
      <c r="CD328" s="95" t="e">
        <f t="shared" si="234"/>
        <v>#N/A</v>
      </c>
      <c r="CE328" s="96" t="b">
        <f t="shared" si="235"/>
        <v>1</v>
      </c>
      <c r="CF328" t="e">
        <f t="shared" si="236"/>
        <v>#DIV/0!</v>
      </c>
      <c r="CG328" t="e">
        <f t="shared" si="237"/>
        <v>#DIV/0!</v>
      </c>
      <c r="CH328" s="84" t="b">
        <f t="shared" si="238"/>
        <v>0</v>
      </c>
      <c r="CI328" t="str">
        <f t="shared" si="239"/>
        <v/>
      </c>
      <c r="CJ328" t="e">
        <f t="shared" si="240"/>
        <v>#DIV/0!</v>
      </c>
      <c r="CK328" t="b">
        <f t="shared" si="241"/>
        <v>1</v>
      </c>
      <c r="CL328" s="84" t="e">
        <f t="shared" si="242"/>
        <v>#DIV/0!</v>
      </c>
      <c r="CM328" t="e">
        <f t="shared" si="243"/>
        <v>#DIV/0!</v>
      </c>
      <c r="CN328" t="e">
        <f t="shared" si="244"/>
        <v>#DIV/0!</v>
      </c>
      <c r="CO328" s="84">
        <f t="shared" si="245"/>
        <v>-1</v>
      </c>
      <c r="CP328" t="b">
        <f t="shared" si="246"/>
        <v>1</v>
      </c>
      <c r="CQ328" s="96" t="b">
        <f t="shared" si="247"/>
        <v>1</v>
      </c>
      <c r="CR328" t="b">
        <f t="shared" si="248"/>
        <v>1</v>
      </c>
      <c r="CS328" t="b">
        <f t="shared" si="249"/>
        <v>1</v>
      </c>
      <c r="CT328" t="b">
        <f t="shared" si="250"/>
        <v>1</v>
      </c>
      <c r="CU328" t="b">
        <f t="shared" si="251"/>
        <v>1</v>
      </c>
      <c r="CV328" s="84" t="b">
        <f t="shared" si="252"/>
        <v>1</v>
      </c>
      <c r="CW328" t="b">
        <f t="shared" si="253"/>
        <v>1</v>
      </c>
      <c r="CX328" t="b">
        <f t="shared" si="254"/>
        <v>1</v>
      </c>
      <c r="CY328" t="b">
        <f t="shared" si="255"/>
        <v>1</v>
      </c>
      <c r="CZ328" t="b">
        <f t="shared" si="256"/>
        <v>1</v>
      </c>
      <c r="DA328" s="84">
        <f t="shared" si="257"/>
        <v>0</v>
      </c>
      <c r="DB328" t="e">
        <f t="shared" si="258"/>
        <v>#N/A</v>
      </c>
    </row>
    <row r="329" spans="1:106" ht="13.5" thickBot="1">
      <c r="A329">
        <v>2372</v>
      </c>
      <c r="B329">
        <v>1</v>
      </c>
      <c r="C329" t="s">
        <v>2876</v>
      </c>
      <c r="D329" s="3" t="s">
        <v>12</v>
      </c>
      <c r="E329" s="3" t="s">
        <v>12</v>
      </c>
      <c r="F329">
        <v>111050.781</v>
      </c>
      <c r="G329">
        <v>421737.40600000002</v>
      </c>
      <c r="H329" s="35" t="str">
        <f t="shared" si="259"/>
        <v>ja</v>
      </c>
      <c r="I329" s="155" t="s">
        <v>2402</v>
      </c>
      <c r="J329" t="s">
        <v>456</v>
      </c>
      <c r="K329" s="97">
        <v>10000</v>
      </c>
      <c r="L329" s="28">
        <f t="shared" si="217"/>
        <v>0.24</v>
      </c>
      <c r="M329" s="28">
        <f t="shared" si="217"/>
        <v>0</v>
      </c>
      <c r="N329" s="56">
        <f t="shared" si="218"/>
        <v>0</v>
      </c>
      <c r="O329" s="33">
        <f t="shared" si="219"/>
        <v>94.284706379153789</v>
      </c>
      <c r="P329" s="37">
        <f t="shared" si="220"/>
        <v>91.86445517717938</v>
      </c>
      <c r="Q329" t="s">
        <v>12</v>
      </c>
      <c r="R329" t="s">
        <v>12</v>
      </c>
      <c r="S329">
        <v>2.6960000000000002</v>
      </c>
      <c r="T329">
        <v>2.8450000000000002</v>
      </c>
      <c r="U329">
        <v>3.0089999999999999</v>
      </c>
      <c r="V329">
        <v>3.1709999999999998</v>
      </c>
      <c r="W329">
        <v>3.3610000000000002</v>
      </c>
      <c r="X329" t="s">
        <v>12</v>
      </c>
      <c r="Y329">
        <v>3.75</v>
      </c>
      <c r="Z329" t="s">
        <v>12</v>
      </c>
      <c r="AA329" s="10">
        <f t="shared" si="221"/>
        <v>3.3610000000000002</v>
      </c>
      <c r="AB329" s="9">
        <f t="shared" si="222"/>
        <v>0.35200000000000031</v>
      </c>
      <c r="AC329" s="10">
        <f t="shared" si="223"/>
        <v>0.38899999999999979</v>
      </c>
      <c r="AD329" s="9"/>
      <c r="AE329" s="55"/>
      <c r="AF329" s="55"/>
      <c r="AG329" s="55"/>
      <c r="AH329" s="55"/>
      <c r="AI329" s="3"/>
      <c r="AJ329" s="3"/>
      <c r="AK329" s="3"/>
      <c r="AL329" s="3"/>
      <c r="AM329" s="15"/>
      <c r="AN329" s="10"/>
      <c r="AO329" s="9"/>
      <c r="AP329" s="10"/>
      <c r="AQ329" s="9"/>
      <c r="AR329" s="55"/>
      <c r="AS329" s="55"/>
      <c r="AT329" s="55"/>
      <c r="AU329" s="55"/>
      <c r="AV329" s="3"/>
      <c r="AW329" s="3"/>
      <c r="AX329" s="3"/>
      <c r="AY329" s="3"/>
      <c r="AZ329" s="15"/>
      <c r="BA329" s="10"/>
      <c r="BB329" s="9"/>
      <c r="BC329" s="10"/>
      <c r="BD329" s="9"/>
      <c r="BE329" s="3"/>
      <c r="BF329" s="15"/>
      <c r="BG329" s="15"/>
      <c r="BH329" s="9"/>
      <c r="BI329" s="10"/>
      <c r="BJ329" s="9"/>
      <c r="BK329" s="3"/>
      <c r="BL329" s="15"/>
      <c r="BM329" s="15"/>
      <c r="BN329" s="9"/>
      <c r="BO329" s="10"/>
      <c r="BP329">
        <f t="shared" si="224"/>
        <v>0</v>
      </c>
      <c r="BQ329" s="93">
        <f t="shared" si="225"/>
        <v>0</v>
      </c>
      <c r="BR329" s="93">
        <f t="shared" si="226"/>
        <v>0</v>
      </c>
      <c r="BS329" s="93" t="e">
        <f>VLOOKUP(C329,'Koppeling locatie - aslocatie'!$A$2:$C$8139,2,FALSE)</f>
        <v>#N/A</v>
      </c>
      <c r="BT329" s="93" t="e">
        <f>VLOOKUP($BS329,aslocaties_v01!$C$3:$AA$349,MATCH($K$3/10,aslocaties_v01!$C$2:$X$2),FALSE)</f>
        <v>#N/A</v>
      </c>
      <c r="BU329" s="93" t="e">
        <f>VLOOKUP(BS329,aslocaties_v01!$C$3:$AA$349,MATCH($K$3,aslocaties_v01!$C$2:$X$2),FALSE)</f>
        <v>#N/A</v>
      </c>
      <c r="BV329" s="93" t="e">
        <f>VLOOKUP(BS329,aslocaties_v01!$C$3:$AA$349,MATCH($K$3*10,aslocaties_v01!$C$2:$X$2),FALSE)</f>
        <v>#N/A</v>
      </c>
      <c r="BW329" s="93" t="e">
        <f t="shared" si="227"/>
        <v>#N/A</v>
      </c>
      <c r="BX329" s="93" t="e">
        <f t="shared" si="228"/>
        <v>#N/A</v>
      </c>
      <c r="BY329" s="94">
        <f t="shared" si="229"/>
        <v>999</v>
      </c>
      <c r="BZ329" s="94">
        <f t="shared" si="230"/>
        <v>999</v>
      </c>
      <c r="CA329" s="94" t="e">
        <f t="shared" si="231"/>
        <v>#N/A</v>
      </c>
      <c r="CB329" t="e">
        <f t="shared" si="232"/>
        <v>#N/A</v>
      </c>
      <c r="CC329" s="58" t="e">
        <f t="shared" si="233"/>
        <v>#N/A</v>
      </c>
      <c r="CD329" s="95" t="e">
        <f t="shared" si="234"/>
        <v>#N/A</v>
      </c>
      <c r="CE329" s="96" t="b">
        <f t="shared" si="235"/>
        <v>1</v>
      </c>
      <c r="CF329" t="e">
        <f t="shared" si="236"/>
        <v>#DIV/0!</v>
      </c>
      <c r="CG329" t="e">
        <f t="shared" si="237"/>
        <v>#DIV/0!</v>
      </c>
      <c r="CH329" s="84" t="b">
        <f t="shared" si="238"/>
        <v>0</v>
      </c>
      <c r="CI329" t="str">
        <f t="shared" si="239"/>
        <v/>
      </c>
      <c r="CJ329" t="e">
        <f t="shared" si="240"/>
        <v>#DIV/0!</v>
      </c>
      <c r="CK329" t="b">
        <f t="shared" si="241"/>
        <v>1</v>
      </c>
      <c r="CL329" s="84" t="e">
        <f t="shared" si="242"/>
        <v>#DIV/0!</v>
      </c>
      <c r="CM329" t="e">
        <f t="shared" si="243"/>
        <v>#DIV/0!</v>
      </c>
      <c r="CN329" t="e">
        <f t="shared" si="244"/>
        <v>#DIV/0!</v>
      </c>
      <c r="CO329" s="84">
        <f t="shared" si="245"/>
        <v>-1</v>
      </c>
      <c r="CP329" t="b">
        <f t="shared" si="246"/>
        <v>1</v>
      </c>
      <c r="CQ329" s="96" t="b">
        <f t="shared" si="247"/>
        <v>1</v>
      </c>
      <c r="CR329" t="b">
        <f t="shared" si="248"/>
        <v>1</v>
      </c>
      <c r="CS329" t="b">
        <f t="shared" si="249"/>
        <v>1</v>
      </c>
      <c r="CT329" t="b">
        <f t="shared" si="250"/>
        <v>1</v>
      </c>
      <c r="CU329" t="b">
        <f t="shared" si="251"/>
        <v>1</v>
      </c>
      <c r="CV329" s="84" t="b">
        <f t="shared" si="252"/>
        <v>1</v>
      </c>
      <c r="CW329" t="b">
        <f t="shared" si="253"/>
        <v>1</v>
      </c>
      <c r="CX329" t="b">
        <f t="shared" si="254"/>
        <v>1</v>
      </c>
      <c r="CY329" t="b">
        <f t="shared" si="255"/>
        <v>1</v>
      </c>
      <c r="CZ329" t="b">
        <f t="shared" si="256"/>
        <v>1</v>
      </c>
      <c r="DA329" s="84">
        <f t="shared" si="257"/>
        <v>0</v>
      </c>
      <c r="DB329" t="e">
        <f t="shared" si="258"/>
        <v>#N/A</v>
      </c>
    </row>
    <row r="330" spans="1:106" ht="13.5" thickBot="1">
      <c r="A330">
        <v>2373</v>
      </c>
      <c r="B330">
        <v>1</v>
      </c>
      <c r="C330" t="s">
        <v>2877</v>
      </c>
      <c r="D330" s="3" t="s">
        <v>12</v>
      </c>
      <c r="E330" s="3" t="s">
        <v>12</v>
      </c>
      <c r="F330">
        <v>111129.031</v>
      </c>
      <c r="G330">
        <v>421785.53100000002</v>
      </c>
      <c r="H330" s="35" t="str">
        <f t="shared" si="259"/>
        <v>ja</v>
      </c>
      <c r="I330" s="155" t="s">
        <v>2402</v>
      </c>
      <c r="J330" t="s">
        <v>456</v>
      </c>
      <c r="K330" s="97">
        <v>10000</v>
      </c>
      <c r="L330" s="28">
        <f t="shared" si="217"/>
        <v>0.24</v>
      </c>
      <c r="M330" s="28">
        <f t="shared" si="217"/>
        <v>0</v>
      </c>
      <c r="N330" s="56">
        <f t="shared" si="218"/>
        <v>0</v>
      </c>
      <c r="O330" s="33">
        <f t="shared" si="219"/>
        <v>91.86445517717938</v>
      </c>
      <c r="P330" s="37">
        <f t="shared" si="220"/>
        <v>94.349392547067978</v>
      </c>
      <c r="Q330" t="s">
        <v>12</v>
      </c>
      <c r="R330" t="s">
        <v>12</v>
      </c>
      <c r="S330">
        <v>2.6970000000000001</v>
      </c>
      <c r="T330">
        <v>2.8450000000000002</v>
      </c>
      <c r="U330">
        <v>3.0089999999999999</v>
      </c>
      <c r="V330">
        <v>3.1709999999999998</v>
      </c>
      <c r="W330">
        <v>3.3610000000000002</v>
      </c>
      <c r="X330" t="s">
        <v>12</v>
      </c>
      <c r="Y330">
        <v>3.75</v>
      </c>
      <c r="Z330" t="s">
        <v>12</v>
      </c>
      <c r="AA330" s="10">
        <f t="shared" si="221"/>
        <v>3.3610000000000002</v>
      </c>
      <c r="AB330" s="9">
        <f t="shared" si="222"/>
        <v>0.35200000000000031</v>
      </c>
      <c r="AC330" s="10">
        <f t="shared" si="223"/>
        <v>0.38899999999999979</v>
      </c>
      <c r="AD330" s="9"/>
      <c r="AE330" s="55"/>
      <c r="AF330" s="55"/>
      <c r="AG330" s="55"/>
      <c r="AH330" s="55"/>
      <c r="AI330" s="3"/>
      <c r="AJ330" s="3"/>
      <c r="AK330" s="3"/>
      <c r="AL330" s="3"/>
      <c r="AM330" s="15"/>
      <c r="AN330" s="10"/>
      <c r="AO330" s="9"/>
      <c r="AP330" s="10"/>
      <c r="AQ330" s="9"/>
      <c r="AR330" s="55"/>
      <c r="AS330" s="55"/>
      <c r="AT330" s="55"/>
      <c r="AU330" s="55"/>
      <c r="AV330" s="3"/>
      <c r="AW330" s="3"/>
      <c r="AX330" s="3"/>
      <c r="AY330" s="3"/>
      <c r="AZ330" s="15"/>
      <c r="BA330" s="10"/>
      <c r="BB330" s="9"/>
      <c r="BC330" s="10"/>
      <c r="BD330" s="9"/>
      <c r="BE330" s="3"/>
      <c r="BF330" s="15"/>
      <c r="BG330" s="15"/>
      <c r="BH330" s="9"/>
      <c r="BI330" s="10"/>
      <c r="BJ330" s="9"/>
      <c r="BK330" s="3"/>
      <c r="BL330" s="15"/>
      <c r="BM330" s="15"/>
      <c r="BN330" s="9"/>
      <c r="BO330" s="10"/>
      <c r="BP330">
        <f t="shared" si="224"/>
        <v>0</v>
      </c>
      <c r="BQ330" s="93">
        <f t="shared" si="225"/>
        <v>0</v>
      </c>
      <c r="BR330" s="93">
        <f t="shared" si="226"/>
        <v>0</v>
      </c>
      <c r="BS330" s="93" t="e">
        <f>VLOOKUP(C330,'Koppeling locatie - aslocatie'!$A$2:$C$8139,2,FALSE)</f>
        <v>#N/A</v>
      </c>
      <c r="BT330" s="93" t="e">
        <f>VLOOKUP($BS330,aslocaties_v01!$C$3:$AA$349,MATCH($K$3/10,aslocaties_v01!$C$2:$X$2),FALSE)</f>
        <v>#N/A</v>
      </c>
      <c r="BU330" s="93" t="e">
        <f>VLOOKUP(BS330,aslocaties_v01!$C$3:$AA$349,MATCH($K$3,aslocaties_v01!$C$2:$X$2),FALSE)</f>
        <v>#N/A</v>
      </c>
      <c r="BV330" s="93" t="e">
        <f>VLOOKUP(BS330,aslocaties_v01!$C$3:$AA$349,MATCH($K$3*10,aslocaties_v01!$C$2:$X$2),FALSE)</f>
        <v>#N/A</v>
      </c>
      <c r="BW330" s="93" t="e">
        <f t="shared" si="227"/>
        <v>#N/A</v>
      </c>
      <c r="BX330" s="93" t="e">
        <f t="shared" si="228"/>
        <v>#N/A</v>
      </c>
      <c r="BY330" s="94">
        <f t="shared" si="229"/>
        <v>999</v>
      </c>
      <c r="BZ330" s="94">
        <f t="shared" si="230"/>
        <v>999</v>
      </c>
      <c r="CA330" s="94" t="e">
        <f t="shared" si="231"/>
        <v>#N/A</v>
      </c>
      <c r="CB330" t="e">
        <f t="shared" si="232"/>
        <v>#N/A</v>
      </c>
      <c r="CC330" s="58" t="e">
        <f t="shared" si="233"/>
        <v>#N/A</v>
      </c>
      <c r="CD330" s="95" t="e">
        <f t="shared" si="234"/>
        <v>#N/A</v>
      </c>
      <c r="CE330" s="96" t="b">
        <f t="shared" si="235"/>
        <v>1</v>
      </c>
      <c r="CF330" t="e">
        <f t="shared" si="236"/>
        <v>#DIV/0!</v>
      </c>
      <c r="CG330" t="e">
        <f t="shared" si="237"/>
        <v>#DIV/0!</v>
      </c>
      <c r="CH330" s="84" t="b">
        <f t="shared" si="238"/>
        <v>0</v>
      </c>
      <c r="CI330" t="str">
        <f t="shared" si="239"/>
        <v/>
      </c>
      <c r="CJ330" t="e">
        <f t="shared" si="240"/>
        <v>#DIV/0!</v>
      </c>
      <c r="CK330" t="b">
        <f t="shared" si="241"/>
        <v>1</v>
      </c>
      <c r="CL330" s="84" t="e">
        <f t="shared" si="242"/>
        <v>#DIV/0!</v>
      </c>
      <c r="CM330" t="e">
        <f t="shared" si="243"/>
        <v>#DIV/0!</v>
      </c>
      <c r="CN330" t="e">
        <f t="shared" si="244"/>
        <v>#DIV/0!</v>
      </c>
      <c r="CO330" s="84">
        <f t="shared" si="245"/>
        <v>-1</v>
      </c>
      <c r="CP330" t="b">
        <f t="shared" si="246"/>
        <v>1</v>
      </c>
      <c r="CQ330" s="96" t="b">
        <f t="shared" si="247"/>
        <v>1</v>
      </c>
      <c r="CR330" t="b">
        <f t="shared" si="248"/>
        <v>1</v>
      </c>
      <c r="CS330" t="b">
        <f t="shared" si="249"/>
        <v>1</v>
      </c>
      <c r="CT330" t="b">
        <f t="shared" si="250"/>
        <v>1</v>
      </c>
      <c r="CU330" t="b">
        <f t="shared" si="251"/>
        <v>1</v>
      </c>
      <c r="CV330" s="84" t="b">
        <f t="shared" si="252"/>
        <v>1</v>
      </c>
      <c r="CW330" t="b">
        <f t="shared" si="253"/>
        <v>1</v>
      </c>
      <c r="CX330" t="b">
        <f t="shared" si="254"/>
        <v>1</v>
      </c>
      <c r="CY330" t="b">
        <f t="shared" si="255"/>
        <v>1</v>
      </c>
      <c r="CZ330" t="b">
        <f t="shared" si="256"/>
        <v>1</v>
      </c>
      <c r="DA330" s="84">
        <f t="shared" si="257"/>
        <v>0</v>
      </c>
      <c r="DB330" t="e">
        <f t="shared" si="258"/>
        <v>#N/A</v>
      </c>
    </row>
    <row r="331" spans="1:106" ht="13.5" thickBot="1">
      <c r="A331">
        <v>2374</v>
      </c>
      <c r="B331">
        <v>1</v>
      </c>
      <c r="C331" t="s">
        <v>2878</v>
      </c>
      <c r="D331" s="3" t="s">
        <v>12</v>
      </c>
      <c r="E331" s="3" t="s">
        <v>12</v>
      </c>
      <c r="F331">
        <v>111210.016</v>
      </c>
      <c r="G331">
        <v>421833.93800000002</v>
      </c>
      <c r="H331" s="35" t="str">
        <f t="shared" si="259"/>
        <v>ja</v>
      </c>
      <c r="I331" s="155" t="s">
        <v>2402</v>
      </c>
      <c r="J331" t="s">
        <v>456</v>
      </c>
      <c r="K331" s="97">
        <v>10000</v>
      </c>
      <c r="L331" s="28">
        <f t="shared" si="217"/>
        <v>0.24</v>
      </c>
      <c r="M331" s="28">
        <f t="shared" si="217"/>
        <v>0</v>
      </c>
      <c r="N331" s="56">
        <f t="shared" si="218"/>
        <v>0</v>
      </c>
      <c r="O331" s="33">
        <f t="shared" si="219"/>
        <v>94.349392547067978</v>
      </c>
      <c r="P331" s="37">
        <f t="shared" si="220"/>
        <v>926.17518255021719</v>
      </c>
      <c r="Q331" t="s">
        <v>12</v>
      </c>
      <c r="R331" t="s">
        <v>12</v>
      </c>
      <c r="S331">
        <v>2.7</v>
      </c>
      <c r="T331">
        <v>2.8490000000000002</v>
      </c>
      <c r="U331">
        <v>3.0129999999999999</v>
      </c>
      <c r="V331">
        <v>3.1749999999999998</v>
      </c>
      <c r="W331">
        <v>3.3650000000000002</v>
      </c>
      <c r="X331" t="s">
        <v>12</v>
      </c>
      <c r="Y331">
        <v>3.754</v>
      </c>
      <c r="Z331" t="s">
        <v>12</v>
      </c>
      <c r="AA331" s="10">
        <f t="shared" si="221"/>
        <v>3.3650000000000002</v>
      </c>
      <c r="AB331" s="9">
        <f t="shared" si="222"/>
        <v>0.35200000000000031</v>
      </c>
      <c r="AC331" s="10">
        <f t="shared" si="223"/>
        <v>0.38899999999999979</v>
      </c>
      <c r="AD331" s="9"/>
      <c r="AE331" s="55"/>
      <c r="AF331" s="55"/>
      <c r="AG331" s="55"/>
      <c r="AH331" s="55"/>
      <c r="AI331" s="3"/>
      <c r="AJ331" s="3"/>
      <c r="AK331" s="3"/>
      <c r="AL331" s="3"/>
      <c r="AM331" s="15"/>
      <c r="AN331" s="10"/>
      <c r="AO331" s="9"/>
      <c r="AP331" s="10"/>
      <c r="AQ331" s="9"/>
      <c r="AR331" s="55"/>
      <c r="AS331" s="55"/>
      <c r="AT331" s="55"/>
      <c r="AU331" s="55"/>
      <c r="AV331" s="3"/>
      <c r="AW331" s="3"/>
      <c r="AX331" s="3"/>
      <c r="AY331" s="3"/>
      <c r="AZ331" s="15"/>
      <c r="BA331" s="10"/>
      <c r="BB331" s="9"/>
      <c r="BC331" s="10"/>
      <c r="BD331" s="9"/>
      <c r="BE331" s="3"/>
      <c r="BF331" s="15"/>
      <c r="BG331" s="15"/>
      <c r="BH331" s="9"/>
      <c r="BI331" s="10"/>
      <c r="BJ331" s="9"/>
      <c r="BK331" s="3"/>
      <c r="BL331" s="15"/>
      <c r="BM331" s="15"/>
      <c r="BN331" s="9"/>
      <c r="BO331" s="10"/>
      <c r="BP331">
        <f t="shared" si="224"/>
        <v>0</v>
      </c>
      <c r="BQ331" s="93">
        <f t="shared" si="225"/>
        <v>0</v>
      </c>
      <c r="BR331" s="93">
        <f t="shared" si="226"/>
        <v>0</v>
      </c>
      <c r="BS331" s="93" t="e">
        <f>VLOOKUP(C331,'Koppeling locatie - aslocatie'!$A$2:$C$8139,2,FALSE)</f>
        <v>#N/A</v>
      </c>
      <c r="BT331" s="93" t="e">
        <f>VLOOKUP($BS331,aslocaties_v01!$C$3:$AA$349,MATCH($K$3/10,aslocaties_v01!$C$2:$X$2),FALSE)</f>
        <v>#N/A</v>
      </c>
      <c r="BU331" s="93" t="e">
        <f>VLOOKUP(BS331,aslocaties_v01!$C$3:$AA$349,MATCH($K$3,aslocaties_v01!$C$2:$X$2),FALSE)</f>
        <v>#N/A</v>
      </c>
      <c r="BV331" s="93" t="e">
        <f>VLOOKUP(BS331,aslocaties_v01!$C$3:$AA$349,MATCH($K$3*10,aslocaties_v01!$C$2:$X$2),FALSE)</f>
        <v>#N/A</v>
      </c>
      <c r="BW331" s="93" t="e">
        <f t="shared" si="227"/>
        <v>#N/A</v>
      </c>
      <c r="BX331" s="93" t="e">
        <f t="shared" si="228"/>
        <v>#N/A</v>
      </c>
      <c r="BY331" s="94">
        <f t="shared" si="229"/>
        <v>999</v>
      </c>
      <c r="BZ331" s="94">
        <f t="shared" si="230"/>
        <v>999</v>
      </c>
      <c r="CA331" s="94" t="e">
        <f t="shared" si="231"/>
        <v>#N/A</v>
      </c>
      <c r="CB331" t="e">
        <f t="shared" si="232"/>
        <v>#N/A</v>
      </c>
      <c r="CC331" s="58" t="e">
        <f t="shared" si="233"/>
        <v>#N/A</v>
      </c>
      <c r="CD331" s="95" t="e">
        <f t="shared" si="234"/>
        <v>#N/A</v>
      </c>
      <c r="CE331" s="96" t="b">
        <f t="shared" si="235"/>
        <v>1</v>
      </c>
      <c r="CF331" t="e">
        <f t="shared" si="236"/>
        <v>#DIV/0!</v>
      </c>
      <c r="CG331" t="e">
        <f t="shared" si="237"/>
        <v>#DIV/0!</v>
      </c>
      <c r="CH331" s="84" t="b">
        <f t="shared" si="238"/>
        <v>0</v>
      </c>
      <c r="CI331" t="str">
        <f t="shared" si="239"/>
        <v/>
      </c>
      <c r="CJ331" t="e">
        <f t="shared" si="240"/>
        <v>#DIV/0!</v>
      </c>
      <c r="CK331" t="b">
        <f t="shared" si="241"/>
        <v>1</v>
      </c>
      <c r="CL331" s="84" t="e">
        <f t="shared" si="242"/>
        <v>#DIV/0!</v>
      </c>
      <c r="CM331" t="e">
        <f t="shared" si="243"/>
        <v>#DIV/0!</v>
      </c>
      <c r="CN331" t="e">
        <f t="shared" si="244"/>
        <v>#DIV/0!</v>
      </c>
      <c r="CO331" s="84">
        <f t="shared" si="245"/>
        <v>-1</v>
      </c>
      <c r="CP331" t="b">
        <f t="shared" si="246"/>
        <v>1</v>
      </c>
      <c r="CQ331" s="96" t="b">
        <f t="shared" si="247"/>
        <v>1</v>
      </c>
      <c r="CR331" t="b">
        <f t="shared" si="248"/>
        <v>1</v>
      </c>
      <c r="CS331" t="b">
        <f t="shared" si="249"/>
        <v>1</v>
      </c>
      <c r="CT331" t="b">
        <f t="shared" si="250"/>
        <v>1</v>
      </c>
      <c r="CU331" t="b">
        <f t="shared" si="251"/>
        <v>1</v>
      </c>
      <c r="CV331" s="84" t="b">
        <f t="shared" si="252"/>
        <v>1</v>
      </c>
      <c r="CW331" t="b">
        <f t="shared" si="253"/>
        <v>1</v>
      </c>
      <c r="CX331" t="b">
        <f t="shared" si="254"/>
        <v>1</v>
      </c>
      <c r="CY331" t="b">
        <f t="shared" si="255"/>
        <v>1</v>
      </c>
      <c r="CZ331" t="b">
        <f t="shared" si="256"/>
        <v>1</v>
      </c>
      <c r="DA331" s="84">
        <f t="shared" si="257"/>
        <v>0</v>
      </c>
      <c r="DB331" t="e">
        <f t="shared" si="258"/>
        <v>#N/A</v>
      </c>
    </row>
    <row r="332" spans="1:106" ht="13.5" thickBot="1">
      <c r="A332">
        <v>2375</v>
      </c>
      <c r="B332">
        <v>1</v>
      </c>
      <c r="C332" t="s">
        <v>2879</v>
      </c>
      <c r="D332" s="3" t="s">
        <v>12</v>
      </c>
      <c r="E332" s="3" t="s">
        <v>12</v>
      </c>
      <c r="F332">
        <v>111814.602</v>
      </c>
      <c r="G332">
        <v>422535.56199999998</v>
      </c>
      <c r="H332" s="35" t="str">
        <f t="shared" si="259"/>
        <v>ja</v>
      </c>
      <c r="I332" s="155" t="s">
        <v>2402</v>
      </c>
      <c r="J332" t="s">
        <v>456</v>
      </c>
      <c r="K332" s="97">
        <v>10000</v>
      </c>
      <c r="L332" s="28">
        <f t="shared" si="217"/>
        <v>0.24</v>
      </c>
      <c r="M332" s="28">
        <f t="shared" si="217"/>
        <v>0</v>
      </c>
      <c r="N332" s="56">
        <f t="shared" si="218"/>
        <v>0</v>
      </c>
      <c r="O332" s="33">
        <f t="shared" si="219"/>
        <v>926.17518255021719</v>
      </c>
      <c r="P332" s="37">
        <f t="shared" si="220"/>
        <v>89.117109479634664</v>
      </c>
      <c r="Q332" t="s">
        <v>12</v>
      </c>
      <c r="R332" t="s">
        <v>12</v>
      </c>
      <c r="S332">
        <v>2.7320000000000002</v>
      </c>
      <c r="T332">
        <v>2.8860000000000001</v>
      </c>
      <c r="U332">
        <v>3.0579999999999998</v>
      </c>
      <c r="V332">
        <v>3.2229999999999999</v>
      </c>
      <c r="W332">
        <v>3.4119999999999999</v>
      </c>
      <c r="X332" t="s">
        <v>12</v>
      </c>
      <c r="Y332">
        <v>3.7930000000000001</v>
      </c>
      <c r="Z332" t="s">
        <v>12</v>
      </c>
      <c r="AA332" s="10">
        <f t="shared" si="221"/>
        <v>3.4119999999999999</v>
      </c>
      <c r="AB332" s="9">
        <f t="shared" si="222"/>
        <v>0.35400000000000009</v>
      </c>
      <c r="AC332" s="10">
        <f t="shared" si="223"/>
        <v>0.38100000000000023</v>
      </c>
      <c r="AD332" s="9"/>
      <c r="AE332" s="55"/>
      <c r="AF332" s="55"/>
      <c r="AG332" s="55"/>
      <c r="AH332" s="55"/>
      <c r="AI332" s="3"/>
      <c r="AJ332" s="3"/>
      <c r="AK332" s="3"/>
      <c r="AL332" s="3"/>
      <c r="AM332" s="15"/>
      <c r="AN332" s="10"/>
      <c r="AO332" s="9"/>
      <c r="AP332" s="10"/>
      <c r="AQ332" s="9"/>
      <c r="AR332" s="55"/>
      <c r="AS332" s="55"/>
      <c r="AT332" s="55"/>
      <c r="AU332" s="55"/>
      <c r="AV332" s="3"/>
      <c r="AW332" s="3"/>
      <c r="AX332" s="3"/>
      <c r="AY332" s="3"/>
      <c r="AZ332" s="15"/>
      <c r="BA332" s="10"/>
      <c r="BB332" s="9"/>
      <c r="BC332" s="10"/>
      <c r="BD332" s="9"/>
      <c r="BE332" s="3"/>
      <c r="BF332" s="15"/>
      <c r="BG332" s="15"/>
      <c r="BH332" s="9"/>
      <c r="BI332" s="10"/>
      <c r="BJ332" s="9"/>
      <c r="BK332" s="3"/>
      <c r="BL332" s="15"/>
      <c r="BM332" s="15"/>
      <c r="BN332" s="9"/>
      <c r="BO332" s="10"/>
      <c r="BP332">
        <f t="shared" si="224"/>
        <v>0</v>
      </c>
      <c r="BQ332" s="93">
        <f t="shared" si="225"/>
        <v>0</v>
      </c>
      <c r="BR332" s="93">
        <f t="shared" si="226"/>
        <v>0</v>
      </c>
      <c r="BS332" s="93" t="e">
        <f>VLOOKUP(C332,'Koppeling locatie - aslocatie'!$A$2:$C$8139,2,FALSE)</f>
        <v>#N/A</v>
      </c>
      <c r="BT332" s="93" t="e">
        <f>VLOOKUP($BS332,aslocaties_v01!$C$3:$AA$349,MATCH($K$3/10,aslocaties_v01!$C$2:$X$2),FALSE)</f>
        <v>#N/A</v>
      </c>
      <c r="BU332" s="93" t="e">
        <f>VLOOKUP(BS332,aslocaties_v01!$C$3:$AA$349,MATCH($K$3,aslocaties_v01!$C$2:$X$2),FALSE)</f>
        <v>#N/A</v>
      </c>
      <c r="BV332" s="93" t="e">
        <f>VLOOKUP(BS332,aslocaties_v01!$C$3:$AA$349,MATCH($K$3*10,aslocaties_v01!$C$2:$X$2),FALSE)</f>
        <v>#N/A</v>
      </c>
      <c r="BW332" s="93" t="e">
        <f t="shared" si="227"/>
        <v>#N/A</v>
      </c>
      <c r="BX332" s="93" t="e">
        <f t="shared" si="228"/>
        <v>#N/A</v>
      </c>
      <c r="BY332" s="94">
        <f t="shared" si="229"/>
        <v>999</v>
      </c>
      <c r="BZ332" s="94">
        <f t="shared" si="230"/>
        <v>999</v>
      </c>
      <c r="CA332" s="94" t="e">
        <f t="shared" si="231"/>
        <v>#N/A</v>
      </c>
      <c r="CB332" t="e">
        <f t="shared" si="232"/>
        <v>#N/A</v>
      </c>
      <c r="CC332" s="58" t="e">
        <f t="shared" si="233"/>
        <v>#N/A</v>
      </c>
      <c r="CD332" s="95" t="e">
        <f t="shared" si="234"/>
        <v>#N/A</v>
      </c>
      <c r="CE332" s="96" t="b">
        <f t="shared" si="235"/>
        <v>1</v>
      </c>
      <c r="CF332" t="e">
        <f t="shared" si="236"/>
        <v>#DIV/0!</v>
      </c>
      <c r="CG332" t="e">
        <f t="shared" si="237"/>
        <v>#DIV/0!</v>
      </c>
      <c r="CH332" s="84" t="b">
        <f t="shared" si="238"/>
        <v>0</v>
      </c>
      <c r="CI332" t="str">
        <f t="shared" si="239"/>
        <v/>
      </c>
      <c r="CJ332" t="e">
        <f t="shared" si="240"/>
        <v>#DIV/0!</v>
      </c>
      <c r="CK332" t="b">
        <f t="shared" si="241"/>
        <v>1</v>
      </c>
      <c r="CL332" s="84" t="e">
        <f t="shared" si="242"/>
        <v>#DIV/0!</v>
      </c>
      <c r="CM332" t="e">
        <f t="shared" si="243"/>
        <v>#DIV/0!</v>
      </c>
      <c r="CN332" t="e">
        <f t="shared" si="244"/>
        <v>#DIV/0!</v>
      </c>
      <c r="CO332" s="84">
        <f t="shared" si="245"/>
        <v>-1</v>
      </c>
      <c r="CP332" t="b">
        <f t="shared" si="246"/>
        <v>1</v>
      </c>
      <c r="CQ332" s="96" t="b">
        <f t="shared" si="247"/>
        <v>1</v>
      </c>
      <c r="CR332" t="b">
        <f t="shared" si="248"/>
        <v>1</v>
      </c>
      <c r="CS332" t="b">
        <f t="shared" si="249"/>
        <v>1</v>
      </c>
      <c r="CT332" t="b">
        <f t="shared" si="250"/>
        <v>1</v>
      </c>
      <c r="CU332" t="b">
        <f t="shared" si="251"/>
        <v>1</v>
      </c>
      <c r="CV332" s="84" t="b">
        <f t="shared" si="252"/>
        <v>1</v>
      </c>
      <c r="CW332" t="b">
        <f t="shared" si="253"/>
        <v>1</v>
      </c>
      <c r="CX332" t="b">
        <f t="shared" si="254"/>
        <v>1</v>
      </c>
      <c r="CY332" t="b">
        <f t="shared" si="255"/>
        <v>1</v>
      </c>
      <c r="CZ332" t="b">
        <f t="shared" si="256"/>
        <v>1</v>
      </c>
      <c r="DA332" s="84">
        <f t="shared" si="257"/>
        <v>0</v>
      </c>
      <c r="DB332" t="e">
        <f t="shared" si="258"/>
        <v>#N/A</v>
      </c>
    </row>
    <row r="333" spans="1:106" ht="13.5" thickBot="1">
      <c r="A333">
        <v>2376</v>
      </c>
      <c r="B333">
        <v>1</v>
      </c>
      <c r="C333" t="s">
        <v>2880</v>
      </c>
      <c r="D333" s="3" t="s">
        <v>12</v>
      </c>
      <c r="E333" s="3" t="s">
        <v>12</v>
      </c>
      <c r="F333">
        <v>111880.523</v>
      </c>
      <c r="G333">
        <v>422595.53100000002</v>
      </c>
      <c r="H333" s="35" t="str">
        <f t="shared" si="259"/>
        <v>ja</v>
      </c>
      <c r="I333" s="155" t="s">
        <v>2402</v>
      </c>
      <c r="J333" t="s">
        <v>456</v>
      </c>
      <c r="K333" s="97">
        <v>10000</v>
      </c>
      <c r="L333" s="28">
        <f t="shared" si="217"/>
        <v>0.24</v>
      </c>
      <c r="M333" s="28">
        <f t="shared" si="217"/>
        <v>0</v>
      </c>
      <c r="N333" s="56">
        <f t="shared" si="218"/>
        <v>0</v>
      </c>
      <c r="O333" s="33">
        <f t="shared" si="219"/>
        <v>89.117109479634664</v>
      </c>
      <c r="P333" s="37">
        <f t="shared" si="220"/>
        <v>8180.9082694920889</v>
      </c>
      <c r="Q333" t="s">
        <v>12</v>
      </c>
      <c r="R333" t="s">
        <v>12</v>
      </c>
      <c r="S333">
        <v>2.7349999999999999</v>
      </c>
      <c r="T333">
        <v>2.89</v>
      </c>
      <c r="U333">
        <v>3.0640000000000001</v>
      </c>
      <c r="V333">
        <v>3.2280000000000002</v>
      </c>
      <c r="W333">
        <v>3.4180000000000001</v>
      </c>
      <c r="X333" t="s">
        <v>12</v>
      </c>
      <c r="Y333">
        <v>3.798</v>
      </c>
      <c r="Z333" t="s">
        <v>12</v>
      </c>
      <c r="AA333" s="10">
        <f t="shared" si="221"/>
        <v>3.4180000000000001</v>
      </c>
      <c r="AB333" s="9">
        <f t="shared" si="222"/>
        <v>0.35400000000000009</v>
      </c>
      <c r="AC333" s="10">
        <f t="shared" si="223"/>
        <v>0.37999999999999989</v>
      </c>
      <c r="AD333" s="9"/>
      <c r="AE333" s="55"/>
      <c r="AF333" s="55"/>
      <c r="AG333" s="55"/>
      <c r="AH333" s="55"/>
      <c r="AI333" s="3"/>
      <c r="AJ333" s="3"/>
      <c r="AK333" s="3"/>
      <c r="AL333" s="3"/>
      <c r="AM333" s="15"/>
      <c r="AN333" s="10"/>
      <c r="AO333" s="9"/>
      <c r="AP333" s="10"/>
      <c r="AQ333" s="9"/>
      <c r="AR333" s="55"/>
      <c r="AS333" s="55"/>
      <c r="AT333" s="55"/>
      <c r="AU333" s="55"/>
      <c r="AV333" s="3"/>
      <c r="AW333" s="3"/>
      <c r="AX333" s="3"/>
      <c r="AY333" s="3"/>
      <c r="AZ333" s="15"/>
      <c r="BA333" s="10"/>
      <c r="BB333" s="9"/>
      <c r="BC333" s="10"/>
      <c r="BD333" s="9"/>
      <c r="BE333" s="3"/>
      <c r="BF333" s="15"/>
      <c r="BG333" s="15"/>
      <c r="BH333" s="9"/>
      <c r="BI333" s="10"/>
      <c r="BJ333" s="9"/>
      <c r="BK333" s="3"/>
      <c r="BL333" s="15"/>
      <c r="BM333" s="15"/>
      <c r="BN333" s="9"/>
      <c r="BO333" s="10"/>
      <c r="BP333">
        <f t="shared" si="224"/>
        <v>0</v>
      </c>
      <c r="BQ333" s="93">
        <f t="shared" si="225"/>
        <v>0</v>
      </c>
      <c r="BR333" s="93">
        <f t="shared" si="226"/>
        <v>0</v>
      </c>
      <c r="BS333" s="93" t="e">
        <f>VLOOKUP(C333,'Koppeling locatie - aslocatie'!$A$2:$C$8139,2,FALSE)</f>
        <v>#N/A</v>
      </c>
      <c r="BT333" s="93" t="e">
        <f>VLOOKUP($BS333,aslocaties_v01!$C$3:$AA$349,MATCH($K$3/10,aslocaties_v01!$C$2:$X$2),FALSE)</f>
        <v>#N/A</v>
      </c>
      <c r="BU333" s="93" t="e">
        <f>VLOOKUP(BS333,aslocaties_v01!$C$3:$AA$349,MATCH($K$3,aslocaties_v01!$C$2:$X$2),FALSE)</f>
        <v>#N/A</v>
      </c>
      <c r="BV333" s="93" t="e">
        <f>VLOOKUP(BS333,aslocaties_v01!$C$3:$AA$349,MATCH($K$3*10,aslocaties_v01!$C$2:$X$2),FALSE)</f>
        <v>#N/A</v>
      </c>
      <c r="BW333" s="93" t="e">
        <f t="shared" si="227"/>
        <v>#N/A</v>
      </c>
      <c r="BX333" s="93" t="e">
        <f t="shared" si="228"/>
        <v>#N/A</v>
      </c>
      <c r="BY333" s="94">
        <f t="shared" si="229"/>
        <v>999</v>
      </c>
      <c r="BZ333" s="94">
        <f t="shared" si="230"/>
        <v>999</v>
      </c>
      <c r="CA333" s="94" t="e">
        <f t="shared" si="231"/>
        <v>#N/A</v>
      </c>
      <c r="CB333" t="e">
        <f t="shared" si="232"/>
        <v>#N/A</v>
      </c>
      <c r="CC333" s="58" t="e">
        <f t="shared" si="233"/>
        <v>#N/A</v>
      </c>
      <c r="CD333" s="95" t="e">
        <f t="shared" si="234"/>
        <v>#N/A</v>
      </c>
      <c r="CE333" s="96" t="b">
        <f t="shared" si="235"/>
        <v>1</v>
      </c>
      <c r="CF333" t="e">
        <f t="shared" si="236"/>
        <v>#DIV/0!</v>
      </c>
      <c r="CG333" t="e">
        <f t="shared" si="237"/>
        <v>#DIV/0!</v>
      </c>
      <c r="CH333" s="84" t="b">
        <f t="shared" si="238"/>
        <v>0</v>
      </c>
      <c r="CI333" t="str">
        <f t="shared" si="239"/>
        <v/>
      </c>
      <c r="CJ333" t="e">
        <f t="shared" si="240"/>
        <v>#DIV/0!</v>
      </c>
      <c r="CK333" t="b">
        <f t="shared" si="241"/>
        <v>1</v>
      </c>
      <c r="CL333" s="84" t="e">
        <f t="shared" si="242"/>
        <v>#DIV/0!</v>
      </c>
      <c r="CM333" t="e">
        <f t="shared" si="243"/>
        <v>#DIV/0!</v>
      </c>
      <c r="CN333" t="e">
        <f t="shared" si="244"/>
        <v>#DIV/0!</v>
      </c>
      <c r="CO333" s="84">
        <f t="shared" si="245"/>
        <v>-1</v>
      </c>
      <c r="CP333" t="b">
        <f t="shared" si="246"/>
        <v>1</v>
      </c>
      <c r="CQ333" s="96" t="b">
        <f t="shared" si="247"/>
        <v>1</v>
      </c>
      <c r="CR333" t="b">
        <f t="shared" si="248"/>
        <v>1</v>
      </c>
      <c r="CS333" t="b">
        <f t="shared" si="249"/>
        <v>1</v>
      </c>
      <c r="CT333" t="b">
        <f t="shared" si="250"/>
        <v>1</v>
      </c>
      <c r="CU333" t="b">
        <f t="shared" si="251"/>
        <v>1</v>
      </c>
      <c r="CV333" s="84" t="b">
        <f t="shared" si="252"/>
        <v>1</v>
      </c>
      <c r="CW333" t="b">
        <f t="shared" si="253"/>
        <v>1</v>
      </c>
      <c r="CX333" t="b">
        <f t="shared" si="254"/>
        <v>1</v>
      </c>
      <c r="CY333" t="b">
        <f t="shared" si="255"/>
        <v>1</v>
      </c>
      <c r="CZ333" t="b">
        <f t="shared" si="256"/>
        <v>1</v>
      </c>
      <c r="DA333" s="84">
        <f t="shared" si="257"/>
        <v>0</v>
      </c>
      <c r="DB333" t="e">
        <f t="shared" si="258"/>
        <v>#N/A</v>
      </c>
    </row>
    <row r="334" spans="1:106" ht="13.5" thickBot="1">
      <c r="A334">
        <v>2377</v>
      </c>
      <c r="B334">
        <v>1</v>
      </c>
      <c r="C334" t="s">
        <v>2881</v>
      </c>
      <c r="D334" s="3" t="s">
        <v>12</v>
      </c>
      <c r="E334" s="3" t="s">
        <v>12</v>
      </c>
      <c r="F334">
        <v>106615.461</v>
      </c>
      <c r="G334">
        <v>416334.03100000002</v>
      </c>
      <c r="H334" s="35" t="str">
        <f t="shared" si="259"/>
        <v>ja</v>
      </c>
      <c r="I334" s="155" t="s">
        <v>2402</v>
      </c>
      <c r="J334" t="s">
        <v>456</v>
      </c>
      <c r="K334" s="97">
        <v>10000</v>
      </c>
      <c r="L334" s="28">
        <f t="shared" si="217"/>
        <v>0.24</v>
      </c>
      <c r="M334" s="28">
        <f t="shared" si="217"/>
        <v>0</v>
      </c>
      <c r="N334" s="56">
        <f t="shared" si="218"/>
        <v>0</v>
      </c>
      <c r="O334" s="33">
        <f t="shared" si="219"/>
        <v>8180.9082694920889</v>
      </c>
      <c r="P334" s="37">
        <f t="shared" si="220"/>
        <v>8337.3607348403002</v>
      </c>
      <c r="Q334" t="s">
        <v>12</v>
      </c>
      <c r="R334" t="s">
        <v>12</v>
      </c>
      <c r="S334">
        <v>2.54</v>
      </c>
      <c r="T334">
        <v>2.6720000000000002</v>
      </c>
      <c r="U334">
        <v>2.7890000000000001</v>
      </c>
      <c r="V334">
        <v>2.931</v>
      </c>
      <c r="W334">
        <v>3.1219999999999999</v>
      </c>
      <c r="X334" t="s">
        <v>12</v>
      </c>
      <c r="Y334">
        <v>3.556</v>
      </c>
      <c r="Z334" t="s">
        <v>12</v>
      </c>
      <c r="AA334" s="10">
        <f t="shared" si="221"/>
        <v>3.1219999999999999</v>
      </c>
      <c r="AB334" s="9">
        <f t="shared" si="222"/>
        <v>0.33299999999999974</v>
      </c>
      <c r="AC334" s="10">
        <f t="shared" si="223"/>
        <v>0.43400000000000016</v>
      </c>
      <c r="AD334" s="9"/>
      <c r="AE334" s="55"/>
      <c r="AF334" s="55"/>
      <c r="AG334" s="55"/>
      <c r="AH334" s="55"/>
      <c r="AI334" s="3"/>
      <c r="AJ334" s="3"/>
      <c r="AK334" s="3"/>
      <c r="AL334" s="3"/>
      <c r="AM334" s="15"/>
      <c r="AN334" s="10"/>
      <c r="AO334" s="9"/>
      <c r="AP334" s="10"/>
      <c r="AQ334" s="9"/>
      <c r="AR334" s="55"/>
      <c r="AS334" s="55"/>
      <c r="AT334" s="55"/>
      <c r="AU334" s="55"/>
      <c r="AV334" s="3"/>
      <c r="AW334" s="3"/>
      <c r="AX334" s="3"/>
      <c r="AY334" s="3"/>
      <c r="AZ334" s="15"/>
      <c r="BA334" s="10"/>
      <c r="BB334" s="9"/>
      <c r="BC334" s="10"/>
      <c r="BD334" s="9"/>
      <c r="BE334" s="3"/>
      <c r="BF334" s="15"/>
      <c r="BG334" s="15"/>
      <c r="BH334" s="9"/>
      <c r="BI334" s="10"/>
      <c r="BJ334" s="9"/>
      <c r="BK334" s="3"/>
      <c r="BL334" s="15"/>
      <c r="BM334" s="15"/>
      <c r="BN334" s="9"/>
      <c r="BO334" s="10"/>
      <c r="BP334">
        <f t="shared" si="224"/>
        <v>0</v>
      </c>
      <c r="BQ334" s="93">
        <f t="shared" si="225"/>
        <v>0</v>
      </c>
      <c r="BR334" s="93">
        <f t="shared" si="226"/>
        <v>0</v>
      </c>
      <c r="BS334" s="93" t="e">
        <f>VLOOKUP(C334,'Koppeling locatie - aslocatie'!$A$2:$C$8139,2,FALSE)</f>
        <v>#N/A</v>
      </c>
      <c r="BT334" s="93" t="e">
        <f>VLOOKUP($BS334,aslocaties_v01!$C$3:$AA$349,MATCH($K$3/10,aslocaties_v01!$C$2:$X$2),FALSE)</f>
        <v>#N/A</v>
      </c>
      <c r="BU334" s="93" t="e">
        <f>VLOOKUP(BS334,aslocaties_v01!$C$3:$AA$349,MATCH($K$3,aslocaties_v01!$C$2:$X$2),FALSE)</f>
        <v>#N/A</v>
      </c>
      <c r="BV334" s="93" t="e">
        <f>VLOOKUP(BS334,aslocaties_v01!$C$3:$AA$349,MATCH($K$3*10,aslocaties_v01!$C$2:$X$2),FALSE)</f>
        <v>#N/A</v>
      </c>
      <c r="BW334" s="93" t="e">
        <f t="shared" si="227"/>
        <v>#N/A</v>
      </c>
      <c r="BX334" s="93" t="e">
        <f t="shared" si="228"/>
        <v>#N/A</v>
      </c>
      <c r="BY334" s="94">
        <f t="shared" si="229"/>
        <v>999</v>
      </c>
      <c r="BZ334" s="94">
        <f t="shared" si="230"/>
        <v>999</v>
      </c>
      <c r="CA334" s="94" t="e">
        <f t="shared" si="231"/>
        <v>#N/A</v>
      </c>
      <c r="CB334" t="e">
        <f t="shared" si="232"/>
        <v>#N/A</v>
      </c>
      <c r="CC334" s="58" t="e">
        <f t="shared" si="233"/>
        <v>#N/A</v>
      </c>
      <c r="CD334" s="95" t="e">
        <f t="shared" si="234"/>
        <v>#N/A</v>
      </c>
      <c r="CE334" s="96" t="b">
        <f t="shared" si="235"/>
        <v>1</v>
      </c>
      <c r="CF334" t="e">
        <f t="shared" si="236"/>
        <v>#DIV/0!</v>
      </c>
      <c r="CG334" t="e">
        <f t="shared" si="237"/>
        <v>#DIV/0!</v>
      </c>
      <c r="CH334" s="84" t="b">
        <f t="shared" si="238"/>
        <v>0</v>
      </c>
      <c r="CI334" t="str">
        <f t="shared" si="239"/>
        <v/>
      </c>
      <c r="CJ334" t="e">
        <f t="shared" si="240"/>
        <v>#DIV/0!</v>
      </c>
      <c r="CK334" t="b">
        <f t="shared" si="241"/>
        <v>1</v>
      </c>
      <c r="CL334" s="84" t="e">
        <f t="shared" si="242"/>
        <v>#DIV/0!</v>
      </c>
      <c r="CM334" t="e">
        <f t="shared" si="243"/>
        <v>#DIV/0!</v>
      </c>
      <c r="CN334" t="e">
        <f t="shared" si="244"/>
        <v>#DIV/0!</v>
      </c>
      <c r="CO334" s="84">
        <f t="shared" si="245"/>
        <v>-1</v>
      </c>
      <c r="CP334" t="b">
        <f t="shared" si="246"/>
        <v>1</v>
      </c>
      <c r="CQ334" s="96" t="b">
        <f t="shared" si="247"/>
        <v>1</v>
      </c>
      <c r="CR334" t="b">
        <f t="shared" si="248"/>
        <v>1</v>
      </c>
      <c r="CS334" t="b">
        <f t="shared" si="249"/>
        <v>1</v>
      </c>
      <c r="CT334" t="b">
        <f t="shared" si="250"/>
        <v>1</v>
      </c>
      <c r="CU334" t="b">
        <f t="shared" si="251"/>
        <v>1</v>
      </c>
      <c r="CV334" s="84" t="b">
        <f t="shared" si="252"/>
        <v>1</v>
      </c>
      <c r="CW334" t="b">
        <f t="shared" si="253"/>
        <v>1</v>
      </c>
      <c r="CX334" t="b">
        <f t="shared" si="254"/>
        <v>1</v>
      </c>
      <c r="CY334" t="b">
        <f t="shared" si="255"/>
        <v>1</v>
      </c>
      <c r="CZ334" t="b">
        <f t="shared" si="256"/>
        <v>1</v>
      </c>
      <c r="DA334" s="84">
        <f t="shared" si="257"/>
        <v>0</v>
      </c>
      <c r="DB334" t="e">
        <f t="shared" si="258"/>
        <v>#N/A</v>
      </c>
    </row>
    <row r="335" spans="1:106" ht="13.5" thickBot="1">
      <c r="A335">
        <v>2659</v>
      </c>
      <c r="B335">
        <v>1</v>
      </c>
      <c r="C335" t="s">
        <v>2882</v>
      </c>
      <c r="D335" s="3" t="s">
        <v>12</v>
      </c>
      <c r="E335" s="3" t="s">
        <v>12</v>
      </c>
      <c r="F335">
        <v>111629.25</v>
      </c>
      <c r="G335">
        <v>422995.375</v>
      </c>
      <c r="H335" s="35" t="str">
        <f t="shared" si="259"/>
        <v>ja</v>
      </c>
      <c r="I335" s="155" t="s">
        <v>2402</v>
      </c>
      <c r="J335" t="s">
        <v>456</v>
      </c>
      <c r="K335" s="97">
        <v>10000</v>
      </c>
      <c r="L335" s="28">
        <f t="shared" si="217"/>
        <v>0.24</v>
      </c>
      <c r="M335" s="28">
        <f t="shared" si="217"/>
        <v>0</v>
      </c>
      <c r="N335" s="56">
        <f t="shared" si="218"/>
        <v>0</v>
      </c>
      <c r="O335" s="33">
        <f t="shared" si="219"/>
        <v>8337.3607348403002</v>
      </c>
      <c r="P335" s="37">
        <f t="shared" si="220"/>
        <v>88.279071642134099</v>
      </c>
      <c r="Q335" t="s">
        <v>12</v>
      </c>
      <c r="R335" t="s">
        <v>12</v>
      </c>
      <c r="S335">
        <v>2.8580000000000001</v>
      </c>
      <c r="T335">
        <v>2.9769999999999999</v>
      </c>
      <c r="U335">
        <v>3.1240000000000001</v>
      </c>
      <c r="V335">
        <v>3.2890000000000001</v>
      </c>
      <c r="W335">
        <v>3.4889999999999999</v>
      </c>
      <c r="X335" t="s">
        <v>12</v>
      </c>
      <c r="Y335">
        <v>3.891</v>
      </c>
      <c r="Z335" t="s">
        <v>12</v>
      </c>
      <c r="AA335" s="10">
        <f t="shared" si="221"/>
        <v>3.4889999999999999</v>
      </c>
      <c r="AB335" s="9">
        <f t="shared" si="222"/>
        <v>0.36499999999999977</v>
      </c>
      <c r="AC335" s="10">
        <f t="shared" si="223"/>
        <v>0.40200000000000014</v>
      </c>
      <c r="AD335" s="9"/>
      <c r="AE335" s="55"/>
      <c r="AF335" s="55"/>
      <c r="AG335" s="55"/>
      <c r="AH335" s="55"/>
      <c r="AI335" s="3"/>
      <c r="AJ335" s="3"/>
      <c r="AK335" s="3"/>
      <c r="AL335" s="3"/>
      <c r="AM335" s="15"/>
      <c r="AN335" s="10"/>
      <c r="AO335" s="9"/>
      <c r="AP335" s="10"/>
      <c r="AQ335" s="9"/>
      <c r="AR335" s="55"/>
      <c r="AS335" s="55"/>
      <c r="AT335" s="55"/>
      <c r="AU335" s="55"/>
      <c r="AV335" s="3"/>
      <c r="AW335" s="3"/>
      <c r="AX335" s="3"/>
      <c r="AY335" s="3"/>
      <c r="AZ335" s="15"/>
      <c r="BA335" s="10"/>
      <c r="BB335" s="9"/>
      <c r="BC335" s="10"/>
      <c r="BD335" s="9"/>
      <c r="BE335" s="3"/>
      <c r="BF335" s="15"/>
      <c r="BG335" s="15"/>
      <c r="BH335" s="9"/>
      <c r="BI335" s="10"/>
      <c r="BJ335" s="9"/>
      <c r="BK335" s="3"/>
      <c r="BL335" s="15"/>
      <c r="BM335" s="15"/>
      <c r="BN335" s="9"/>
      <c r="BO335" s="10"/>
      <c r="BP335">
        <f t="shared" si="224"/>
        <v>0</v>
      </c>
      <c r="BQ335" s="93">
        <f t="shared" si="225"/>
        <v>0</v>
      </c>
      <c r="BR335" s="93">
        <f t="shared" si="226"/>
        <v>0</v>
      </c>
      <c r="BS335" s="93" t="e">
        <f>VLOOKUP(C335,'Koppeling locatie - aslocatie'!$A$2:$C$8139,2,FALSE)</f>
        <v>#N/A</v>
      </c>
      <c r="BT335" s="93" t="e">
        <f>VLOOKUP($BS335,aslocaties_v01!$C$3:$AA$349,MATCH($K$3/10,aslocaties_v01!$C$2:$X$2),FALSE)</f>
        <v>#N/A</v>
      </c>
      <c r="BU335" s="93" t="e">
        <f>VLOOKUP(BS335,aslocaties_v01!$C$3:$AA$349,MATCH($K$3,aslocaties_v01!$C$2:$X$2),FALSE)</f>
        <v>#N/A</v>
      </c>
      <c r="BV335" s="93" t="e">
        <f>VLOOKUP(BS335,aslocaties_v01!$C$3:$AA$349,MATCH($K$3*10,aslocaties_v01!$C$2:$X$2),FALSE)</f>
        <v>#N/A</v>
      </c>
      <c r="BW335" s="93" t="e">
        <f t="shared" si="227"/>
        <v>#N/A</v>
      </c>
      <c r="BX335" s="93" t="e">
        <f t="shared" si="228"/>
        <v>#N/A</v>
      </c>
      <c r="BY335" s="94">
        <f t="shared" si="229"/>
        <v>999</v>
      </c>
      <c r="BZ335" s="94">
        <f t="shared" si="230"/>
        <v>999</v>
      </c>
      <c r="CA335" s="94" t="e">
        <f t="shared" si="231"/>
        <v>#N/A</v>
      </c>
      <c r="CB335" t="e">
        <f t="shared" si="232"/>
        <v>#N/A</v>
      </c>
      <c r="CC335" s="58" t="e">
        <f t="shared" si="233"/>
        <v>#N/A</v>
      </c>
      <c r="CD335" s="95" t="e">
        <f t="shared" si="234"/>
        <v>#N/A</v>
      </c>
      <c r="CE335" s="96" t="b">
        <f t="shared" si="235"/>
        <v>1</v>
      </c>
      <c r="CF335" t="e">
        <f t="shared" si="236"/>
        <v>#DIV/0!</v>
      </c>
      <c r="CG335" t="e">
        <f t="shared" si="237"/>
        <v>#DIV/0!</v>
      </c>
      <c r="CH335" s="84" t="b">
        <f t="shared" si="238"/>
        <v>0</v>
      </c>
      <c r="CI335" t="str">
        <f t="shared" si="239"/>
        <v/>
      </c>
      <c r="CJ335" t="e">
        <f t="shared" si="240"/>
        <v>#DIV/0!</v>
      </c>
      <c r="CK335" t="b">
        <f t="shared" si="241"/>
        <v>1</v>
      </c>
      <c r="CL335" s="84" t="e">
        <f t="shared" si="242"/>
        <v>#DIV/0!</v>
      </c>
      <c r="CM335" t="e">
        <f t="shared" si="243"/>
        <v>#DIV/0!</v>
      </c>
      <c r="CN335" t="e">
        <f t="shared" si="244"/>
        <v>#DIV/0!</v>
      </c>
      <c r="CO335" s="84">
        <f t="shared" si="245"/>
        <v>-1</v>
      </c>
      <c r="CP335" t="b">
        <f t="shared" si="246"/>
        <v>1</v>
      </c>
      <c r="CQ335" s="96" t="b">
        <f t="shared" si="247"/>
        <v>1</v>
      </c>
      <c r="CR335" t="b">
        <f t="shared" si="248"/>
        <v>1</v>
      </c>
      <c r="CS335" t="b">
        <f t="shared" si="249"/>
        <v>1</v>
      </c>
      <c r="CT335" t="b">
        <f t="shared" si="250"/>
        <v>1</v>
      </c>
      <c r="CU335" t="b">
        <f t="shared" si="251"/>
        <v>1</v>
      </c>
      <c r="CV335" s="84" t="b">
        <f t="shared" si="252"/>
        <v>1</v>
      </c>
      <c r="CW335" t="b">
        <f t="shared" si="253"/>
        <v>1</v>
      </c>
      <c r="CX335" t="b">
        <f t="shared" si="254"/>
        <v>1</v>
      </c>
      <c r="CY335" t="b">
        <f t="shared" si="255"/>
        <v>1</v>
      </c>
      <c r="CZ335" t="b">
        <f t="shared" si="256"/>
        <v>1</v>
      </c>
      <c r="DA335" s="84">
        <f t="shared" si="257"/>
        <v>0</v>
      </c>
      <c r="DB335" t="e">
        <f t="shared" si="258"/>
        <v>#N/A</v>
      </c>
    </row>
    <row r="336" spans="1:106" ht="13.5" thickBot="1">
      <c r="A336">
        <v>2660</v>
      </c>
      <c r="B336">
        <v>1</v>
      </c>
      <c r="C336" t="s">
        <v>2883</v>
      </c>
      <c r="D336" s="3" t="s">
        <v>12</v>
      </c>
      <c r="E336" s="3" t="s">
        <v>12</v>
      </c>
      <c r="F336">
        <v>111645.773</v>
      </c>
      <c r="G336">
        <v>422908.65600000002</v>
      </c>
      <c r="H336" s="35" t="str">
        <f t="shared" si="259"/>
        <v>ja</v>
      </c>
      <c r="I336" s="155" t="s">
        <v>2402</v>
      </c>
      <c r="J336" t="s">
        <v>456</v>
      </c>
      <c r="K336" s="97">
        <v>10000</v>
      </c>
      <c r="L336" s="28">
        <f t="shared" si="217"/>
        <v>0.24</v>
      </c>
      <c r="M336" s="28">
        <f t="shared" si="217"/>
        <v>0</v>
      </c>
      <c r="N336" s="56">
        <f t="shared" si="218"/>
        <v>0</v>
      </c>
      <c r="O336" s="33">
        <f t="shared" si="219"/>
        <v>88.279071642134099</v>
      </c>
      <c r="P336" s="37">
        <f t="shared" si="220"/>
        <v>58.957201129286638</v>
      </c>
      <c r="Q336" t="s">
        <v>12</v>
      </c>
      <c r="R336" t="s">
        <v>12</v>
      </c>
      <c r="S336">
        <v>2.8580000000000001</v>
      </c>
      <c r="T336">
        <v>2.976</v>
      </c>
      <c r="U336">
        <v>3.1230000000000002</v>
      </c>
      <c r="V336">
        <v>3.2879999999999998</v>
      </c>
      <c r="W336">
        <v>3.488</v>
      </c>
      <c r="X336" t="s">
        <v>12</v>
      </c>
      <c r="Y336">
        <v>3.891</v>
      </c>
      <c r="Z336" t="s">
        <v>12</v>
      </c>
      <c r="AA336" s="10">
        <f t="shared" si="221"/>
        <v>3.488</v>
      </c>
      <c r="AB336" s="9">
        <f t="shared" si="222"/>
        <v>0.36499999999999977</v>
      </c>
      <c r="AC336" s="10">
        <f t="shared" si="223"/>
        <v>0.40300000000000002</v>
      </c>
      <c r="AD336" s="9"/>
      <c r="AE336" s="55"/>
      <c r="AF336" s="55"/>
      <c r="AG336" s="55"/>
      <c r="AH336" s="55"/>
      <c r="AI336" s="3"/>
      <c r="AJ336" s="3"/>
      <c r="AK336" s="3"/>
      <c r="AL336" s="3"/>
      <c r="AM336" s="15"/>
      <c r="AN336" s="10"/>
      <c r="AO336" s="9"/>
      <c r="AP336" s="10"/>
      <c r="AQ336" s="9"/>
      <c r="AR336" s="55"/>
      <c r="AS336" s="55"/>
      <c r="AT336" s="55"/>
      <c r="AU336" s="55"/>
      <c r="AV336" s="3"/>
      <c r="AW336" s="3"/>
      <c r="AX336" s="3"/>
      <c r="AY336" s="3"/>
      <c r="AZ336" s="15"/>
      <c r="BA336" s="10"/>
      <c r="BB336" s="9"/>
      <c r="BC336" s="10"/>
      <c r="BD336" s="9"/>
      <c r="BE336" s="3"/>
      <c r="BF336" s="15"/>
      <c r="BG336" s="15"/>
      <c r="BH336" s="9"/>
      <c r="BI336" s="10"/>
      <c r="BJ336" s="9"/>
      <c r="BK336" s="3"/>
      <c r="BL336" s="15"/>
      <c r="BM336" s="15"/>
      <c r="BN336" s="9"/>
      <c r="BO336" s="10"/>
      <c r="BP336">
        <f t="shared" si="224"/>
        <v>0</v>
      </c>
      <c r="BQ336" s="93">
        <f t="shared" si="225"/>
        <v>0</v>
      </c>
      <c r="BR336" s="93">
        <f t="shared" si="226"/>
        <v>0</v>
      </c>
      <c r="BS336" s="93" t="e">
        <f>VLOOKUP(C336,'Koppeling locatie - aslocatie'!$A$2:$C$8139,2,FALSE)</f>
        <v>#N/A</v>
      </c>
      <c r="BT336" s="93" t="e">
        <f>VLOOKUP($BS336,aslocaties_v01!$C$3:$AA$349,MATCH($K$3/10,aslocaties_v01!$C$2:$X$2),FALSE)</f>
        <v>#N/A</v>
      </c>
      <c r="BU336" s="93" t="e">
        <f>VLOOKUP(BS336,aslocaties_v01!$C$3:$AA$349,MATCH($K$3,aslocaties_v01!$C$2:$X$2),FALSE)</f>
        <v>#N/A</v>
      </c>
      <c r="BV336" s="93" t="e">
        <f>VLOOKUP(BS336,aslocaties_v01!$C$3:$AA$349,MATCH($K$3*10,aslocaties_v01!$C$2:$X$2),FALSE)</f>
        <v>#N/A</v>
      </c>
      <c r="BW336" s="93" t="e">
        <f t="shared" si="227"/>
        <v>#N/A</v>
      </c>
      <c r="BX336" s="93" t="e">
        <f t="shared" si="228"/>
        <v>#N/A</v>
      </c>
      <c r="BY336" s="94">
        <f t="shared" si="229"/>
        <v>999</v>
      </c>
      <c r="BZ336" s="94">
        <f t="shared" si="230"/>
        <v>999</v>
      </c>
      <c r="CA336" s="94" t="e">
        <f t="shared" si="231"/>
        <v>#N/A</v>
      </c>
      <c r="CB336" t="e">
        <f t="shared" si="232"/>
        <v>#N/A</v>
      </c>
      <c r="CC336" s="58" t="e">
        <f t="shared" si="233"/>
        <v>#N/A</v>
      </c>
      <c r="CD336" s="95" t="e">
        <f t="shared" si="234"/>
        <v>#N/A</v>
      </c>
      <c r="CE336" s="96" t="b">
        <f t="shared" si="235"/>
        <v>1</v>
      </c>
      <c r="CF336" t="e">
        <f t="shared" si="236"/>
        <v>#DIV/0!</v>
      </c>
      <c r="CG336" t="e">
        <f t="shared" si="237"/>
        <v>#DIV/0!</v>
      </c>
      <c r="CH336" s="84" t="b">
        <f t="shared" si="238"/>
        <v>0</v>
      </c>
      <c r="CI336" t="str">
        <f t="shared" si="239"/>
        <v/>
      </c>
      <c r="CJ336" t="e">
        <f t="shared" si="240"/>
        <v>#DIV/0!</v>
      </c>
      <c r="CK336" t="b">
        <f t="shared" si="241"/>
        <v>1</v>
      </c>
      <c r="CL336" s="84" t="e">
        <f t="shared" si="242"/>
        <v>#DIV/0!</v>
      </c>
      <c r="CM336" t="e">
        <f t="shared" si="243"/>
        <v>#DIV/0!</v>
      </c>
      <c r="CN336" t="e">
        <f t="shared" si="244"/>
        <v>#DIV/0!</v>
      </c>
      <c r="CO336" s="84">
        <f t="shared" si="245"/>
        <v>-1</v>
      </c>
      <c r="CP336" t="b">
        <f t="shared" si="246"/>
        <v>1</v>
      </c>
      <c r="CQ336" s="96" t="b">
        <f t="shared" si="247"/>
        <v>1</v>
      </c>
      <c r="CR336" t="b">
        <f t="shared" si="248"/>
        <v>1</v>
      </c>
      <c r="CS336" t="b">
        <f t="shared" si="249"/>
        <v>1</v>
      </c>
      <c r="CT336" t="b">
        <f t="shared" si="250"/>
        <v>1</v>
      </c>
      <c r="CU336" t="b">
        <f t="shared" si="251"/>
        <v>1</v>
      </c>
      <c r="CV336" s="84" t="b">
        <f t="shared" si="252"/>
        <v>1</v>
      </c>
      <c r="CW336" t="b">
        <f t="shared" si="253"/>
        <v>1</v>
      </c>
      <c r="CX336" t="b">
        <f t="shared" si="254"/>
        <v>1</v>
      </c>
      <c r="CY336" t="b">
        <f t="shared" si="255"/>
        <v>1</v>
      </c>
      <c r="CZ336" t="b">
        <f t="shared" si="256"/>
        <v>1</v>
      </c>
      <c r="DA336" s="84">
        <f t="shared" si="257"/>
        <v>0</v>
      </c>
      <c r="DB336" t="e">
        <f t="shared" si="258"/>
        <v>#N/A</v>
      </c>
    </row>
    <row r="337" spans="1:106" ht="13.5" thickBot="1">
      <c r="A337">
        <v>2661</v>
      </c>
      <c r="B337">
        <v>1</v>
      </c>
      <c r="C337" t="s">
        <v>2884</v>
      </c>
      <c r="D337" s="3" t="s">
        <v>12</v>
      </c>
      <c r="E337" s="3" t="s">
        <v>12</v>
      </c>
      <c r="F337">
        <v>111689.344</v>
      </c>
      <c r="G337">
        <v>422868.93800000002</v>
      </c>
      <c r="H337" s="35" t="str">
        <f t="shared" si="259"/>
        <v>ja</v>
      </c>
      <c r="I337" s="155" t="s">
        <v>2402</v>
      </c>
      <c r="J337" t="s">
        <v>456</v>
      </c>
      <c r="K337" s="97">
        <v>10000</v>
      </c>
      <c r="L337" s="28">
        <f t="shared" si="217"/>
        <v>0.24</v>
      </c>
      <c r="M337" s="28">
        <f t="shared" si="217"/>
        <v>0</v>
      </c>
      <c r="N337" s="56">
        <f t="shared" si="218"/>
        <v>0</v>
      </c>
      <c r="O337" s="33">
        <f t="shared" si="219"/>
        <v>58.957201129286638</v>
      </c>
      <c r="P337" s="37">
        <f t="shared" si="220"/>
        <v>1035.764633106364</v>
      </c>
      <c r="Q337" t="s">
        <v>12</v>
      </c>
      <c r="R337" t="s">
        <v>12</v>
      </c>
      <c r="S337">
        <v>2.8580000000000001</v>
      </c>
      <c r="T337">
        <v>2.976</v>
      </c>
      <c r="U337">
        <v>3.1230000000000002</v>
      </c>
      <c r="V337">
        <v>3.2869999999999999</v>
      </c>
      <c r="W337">
        <v>3.4870000000000001</v>
      </c>
      <c r="X337" t="s">
        <v>12</v>
      </c>
      <c r="Y337">
        <v>3.891</v>
      </c>
      <c r="Z337" t="s">
        <v>12</v>
      </c>
      <c r="AA337" s="10">
        <f t="shared" si="221"/>
        <v>3.4870000000000001</v>
      </c>
      <c r="AB337" s="9">
        <f t="shared" si="222"/>
        <v>0.36399999999999988</v>
      </c>
      <c r="AC337" s="10">
        <f t="shared" si="223"/>
        <v>0.40399999999999991</v>
      </c>
      <c r="AD337" s="9"/>
      <c r="AE337" s="55"/>
      <c r="AF337" s="55"/>
      <c r="AG337" s="55"/>
      <c r="AH337" s="55"/>
      <c r="AI337" s="3"/>
      <c r="AJ337" s="3"/>
      <c r="AK337" s="3"/>
      <c r="AL337" s="3"/>
      <c r="AM337" s="15"/>
      <c r="AN337" s="10"/>
      <c r="AO337" s="9"/>
      <c r="AP337" s="10"/>
      <c r="AQ337" s="9"/>
      <c r="AR337" s="55"/>
      <c r="AS337" s="55"/>
      <c r="AT337" s="55"/>
      <c r="AU337" s="55"/>
      <c r="AV337" s="3"/>
      <c r="AW337" s="3"/>
      <c r="AX337" s="3"/>
      <c r="AY337" s="3"/>
      <c r="AZ337" s="15"/>
      <c r="BA337" s="10"/>
      <c r="BB337" s="9"/>
      <c r="BC337" s="10"/>
      <c r="BD337" s="9"/>
      <c r="BE337" s="3"/>
      <c r="BF337" s="15"/>
      <c r="BG337" s="15"/>
      <c r="BH337" s="9"/>
      <c r="BI337" s="10"/>
      <c r="BJ337" s="9"/>
      <c r="BK337" s="3"/>
      <c r="BL337" s="15"/>
      <c r="BM337" s="15"/>
      <c r="BN337" s="9"/>
      <c r="BO337" s="10"/>
      <c r="BP337">
        <f t="shared" si="224"/>
        <v>0</v>
      </c>
      <c r="BQ337" s="93">
        <f t="shared" si="225"/>
        <v>0</v>
      </c>
      <c r="BR337" s="93">
        <f t="shared" si="226"/>
        <v>0</v>
      </c>
      <c r="BS337" s="93" t="e">
        <f>VLOOKUP(C337,'Koppeling locatie - aslocatie'!$A$2:$C$8139,2,FALSE)</f>
        <v>#N/A</v>
      </c>
      <c r="BT337" s="93" t="e">
        <f>VLOOKUP($BS337,aslocaties_v01!$C$3:$AA$349,MATCH($K$3/10,aslocaties_v01!$C$2:$X$2),FALSE)</f>
        <v>#N/A</v>
      </c>
      <c r="BU337" s="93" t="e">
        <f>VLOOKUP(BS337,aslocaties_v01!$C$3:$AA$349,MATCH($K$3,aslocaties_v01!$C$2:$X$2),FALSE)</f>
        <v>#N/A</v>
      </c>
      <c r="BV337" s="93" t="e">
        <f>VLOOKUP(BS337,aslocaties_v01!$C$3:$AA$349,MATCH($K$3*10,aslocaties_v01!$C$2:$X$2),FALSE)</f>
        <v>#N/A</v>
      </c>
      <c r="BW337" s="93" t="e">
        <f t="shared" si="227"/>
        <v>#N/A</v>
      </c>
      <c r="BX337" s="93" t="e">
        <f t="shared" si="228"/>
        <v>#N/A</v>
      </c>
      <c r="BY337" s="94">
        <f t="shared" si="229"/>
        <v>999</v>
      </c>
      <c r="BZ337" s="94">
        <f t="shared" si="230"/>
        <v>999</v>
      </c>
      <c r="CA337" s="94" t="e">
        <f t="shared" si="231"/>
        <v>#N/A</v>
      </c>
      <c r="CB337" t="e">
        <f t="shared" si="232"/>
        <v>#N/A</v>
      </c>
      <c r="CC337" s="58" t="e">
        <f t="shared" si="233"/>
        <v>#N/A</v>
      </c>
      <c r="CD337" s="95" t="e">
        <f t="shared" si="234"/>
        <v>#N/A</v>
      </c>
      <c r="CE337" s="96" t="b">
        <f t="shared" si="235"/>
        <v>1</v>
      </c>
      <c r="CF337" t="e">
        <f t="shared" si="236"/>
        <v>#DIV/0!</v>
      </c>
      <c r="CG337" t="e">
        <f t="shared" si="237"/>
        <v>#DIV/0!</v>
      </c>
      <c r="CH337" s="84" t="b">
        <f t="shared" si="238"/>
        <v>0</v>
      </c>
      <c r="CI337" t="str">
        <f t="shared" si="239"/>
        <v/>
      </c>
      <c r="CJ337" t="e">
        <f t="shared" si="240"/>
        <v>#DIV/0!</v>
      </c>
      <c r="CK337" t="b">
        <f t="shared" si="241"/>
        <v>1</v>
      </c>
      <c r="CL337" s="84" t="e">
        <f t="shared" si="242"/>
        <v>#DIV/0!</v>
      </c>
      <c r="CM337" t="e">
        <f t="shared" si="243"/>
        <v>#DIV/0!</v>
      </c>
      <c r="CN337" t="e">
        <f t="shared" si="244"/>
        <v>#DIV/0!</v>
      </c>
      <c r="CO337" s="84">
        <f t="shared" si="245"/>
        <v>-1</v>
      </c>
      <c r="CP337" t="b">
        <f t="shared" si="246"/>
        <v>1</v>
      </c>
      <c r="CQ337" s="96" t="b">
        <f t="shared" si="247"/>
        <v>1</v>
      </c>
      <c r="CR337" t="b">
        <f t="shared" si="248"/>
        <v>1</v>
      </c>
      <c r="CS337" t="b">
        <f t="shared" si="249"/>
        <v>1</v>
      </c>
      <c r="CT337" t="b">
        <f t="shared" si="250"/>
        <v>1</v>
      </c>
      <c r="CU337" t="b">
        <f t="shared" si="251"/>
        <v>1</v>
      </c>
      <c r="CV337" s="84" t="b">
        <f t="shared" si="252"/>
        <v>1</v>
      </c>
      <c r="CW337" t="b">
        <f t="shared" si="253"/>
        <v>1</v>
      </c>
      <c r="CX337" t="b">
        <f t="shared" si="254"/>
        <v>1</v>
      </c>
      <c r="CY337" t="b">
        <f t="shared" si="255"/>
        <v>1</v>
      </c>
      <c r="CZ337" t="b">
        <f t="shared" si="256"/>
        <v>1</v>
      </c>
      <c r="DA337" s="84">
        <f t="shared" si="257"/>
        <v>0</v>
      </c>
      <c r="DB337" t="e">
        <f t="shared" si="258"/>
        <v>#N/A</v>
      </c>
    </row>
    <row r="338" spans="1:106" ht="13.5" thickBot="1">
      <c r="A338">
        <v>2662</v>
      </c>
      <c r="B338">
        <v>1</v>
      </c>
      <c r="C338" t="s">
        <v>2885</v>
      </c>
      <c r="D338" s="3" t="s">
        <v>12</v>
      </c>
      <c r="E338" s="3" t="s">
        <v>12</v>
      </c>
      <c r="F338">
        <v>111087.109</v>
      </c>
      <c r="G338">
        <v>423711.625</v>
      </c>
      <c r="H338" s="35" t="str">
        <f t="shared" si="259"/>
        <v>ja</v>
      </c>
      <c r="I338" s="155" t="s">
        <v>2402</v>
      </c>
      <c r="J338" t="s">
        <v>456</v>
      </c>
      <c r="K338" s="97">
        <v>10000</v>
      </c>
      <c r="L338" s="28">
        <f t="shared" si="217"/>
        <v>0.24</v>
      </c>
      <c r="M338" s="28">
        <f t="shared" si="217"/>
        <v>0</v>
      </c>
      <c r="N338" s="56">
        <f t="shared" si="218"/>
        <v>0</v>
      </c>
      <c r="O338" s="33">
        <f t="shared" si="219"/>
        <v>1035.764633106364</v>
      </c>
      <c r="P338" s="37">
        <f t="shared" si="220"/>
        <v>98.840138815162533</v>
      </c>
      <c r="Q338" t="s">
        <v>12</v>
      </c>
      <c r="R338" t="s">
        <v>12</v>
      </c>
      <c r="S338">
        <v>2.847</v>
      </c>
      <c r="T338">
        <v>2.97</v>
      </c>
      <c r="U338">
        <v>3.1230000000000002</v>
      </c>
      <c r="V338">
        <v>3.2850000000000001</v>
      </c>
      <c r="W338">
        <v>3.4740000000000002</v>
      </c>
      <c r="X338" t="s">
        <v>12</v>
      </c>
      <c r="Y338">
        <v>3.859</v>
      </c>
      <c r="Z338" t="s">
        <v>12</v>
      </c>
      <c r="AA338" s="10">
        <f t="shared" si="221"/>
        <v>3.4740000000000002</v>
      </c>
      <c r="AB338" s="9">
        <f t="shared" si="222"/>
        <v>0.35099999999999998</v>
      </c>
      <c r="AC338" s="10">
        <f t="shared" si="223"/>
        <v>0.38499999999999979</v>
      </c>
      <c r="AD338" s="9"/>
      <c r="AE338" s="55"/>
      <c r="AF338" s="55"/>
      <c r="AG338" s="55"/>
      <c r="AH338" s="55"/>
      <c r="AI338" s="3"/>
      <c r="AJ338" s="3"/>
      <c r="AK338" s="3"/>
      <c r="AL338" s="3"/>
      <c r="AM338" s="15"/>
      <c r="AN338" s="10"/>
      <c r="AO338" s="9"/>
      <c r="AP338" s="10"/>
      <c r="AQ338" s="9"/>
      <c r="AR338" s="55"/>
      <c r="AS338" s="55"/>
      <c r="AT338" s="55"/>
      <c r="AU338" s="55"/>
      <c r="AV338" s="3"/>
      <c r="AW338" s="3"/>
      <c r="AX338" s="3"/>
      <c r="AY338" s="3"/>
      <c r="AZ338" s="15"/>
      <c r="BA338" s="10"/>
      <c r="BB338" s="9"/>
      <c r="BC338" s="10"/>
      <c r="BD338" s="9"/>
      <c r="BE338" s="3"/>
      <c r="BF338" s="15"/>
      <c r="BG338" s="15"/>
      <c r="BH338" s="9"/>
      <c r="BI338" s="10"/>
      <c r="BJ338" s="9"/>
      <c r="BK338" s="3"/>
      <c r="BL338" s="15"/>
      <c r="BM338" s="15"/>
      <c r="BN338" s="9"/>
      <c r="BO338" s="10"/>
      <c r="BP338">
        <f t="shared" si="224"/>
        <v>0</v>
      </c>
      <c r="BQ338" s="93">
        <f t="shared" si="225"/>
        <v>0</v>
      </c>
      <c r="BR338" s="93">
        <f t="shared" si="226"/>
        <v>0</v>
      </c>
      <c r="BS338" s="93" t="e">
        <f>VLOOKUP(C338,'Koppeling locatie - aslocatie'!$A$2:$C$8139,2,FALSE)</f>
        <v>#N/A</v>
      </c>
      <c r="BT338" s="93" t="e">
        <f>VLOOKUP($BS338,aslocaties_v01!$C$3:$AA$349,MATCH($K$3/10,aslocaties_v01!$C$2:$X$2),FALSE)</f>
        <v>#N/A</v>
      </c>
      <c r="BU338" s="93" t="e">
        <f>VLOOKUP(BS338,aslocaties_v01!$C$3:$AA$349,MATCH($K$3,aslocaties_v01!$C$2:$X$2),FALSE)</f>
        <v>#N/A</v>
      </c>
      <c r="BV338" s="93" t="e">
        <f>VLOOKUP(BS338,aslocaties_v01!$C$3:$AA$349,MATCH($K$3*10,aslocaties_v01!$C$2:$X$2),FALSE)</f>
        <v>#N/A</v>
      </c>
      <c r="BW338" s="93" t="e">
        <f t="shared" si="227"/>
        <v>#N/A</v>
      </c>
      <c r="BX338" s="93" t="e">
        <f t="shared" si="228"/>
        <v>#N/A</v>
      </c>
      <c r="BY338" s="94">
        <f t="shared" si="229"/>
        <v>999</v>
      </c>
      <c r="BZ338" s="94">
        <f t="shared" si="230"/>
        <v>999</v>
      </c>
      <c r="CA338" s="94" t="e">
        <f t="shared" si="231"/>
        <v>#N/A</v>
      </c>
      <c r="CB338" t="e">
        <f t="shared" si="232"/>
        <v>#N/A</v>
      </c>
      <c r="CC338" s="58" t="e">
        <f t="shared" si="233"/>
        <v>#N/A</v>
      </c>
      <c r="CD338" s="95" t="e">
        <f t="shared" si="234"/>
        <v>#N/A</v>
      </c>
      <c r="CE338" s="96" t="b">
        <f t="shared" si="235"/>
        <v>1</v>
      </c>
      <c r="CF338" t="e">
        <f t="shared" si="236"/>
        <v>#DIV/0!</v>
      </c>
      <c r="CG338" t="e">
        <f t="shared" si="237"/>
        <v>#DIV/0!</v>
      </c>
      <c r="CH338" s="84" t="b">
        <f t="shared" si="238"/>
        <v>0</v>
      </c>
      <c r="CI338" t="str">
        <f t="shared" si="239"/>
        <v/>
      </c>
      <c r="CJ338" t="e">
        <f t="shared" si="240"/>
        <v>#DIV/0!</v>
      </c>
      <c r="CK338" t="b">
        <f t="shared" si="241"/>
        <v>1</v>
      </c>
      <c r="CL338" s="84" t="e">
        <f t="shared" si="242"/>
        <v>#DIV/0!</v>
      </c>
      <c r="CM338" t="e">
        <f t="shared" si="243"/>
        <v>#DIV/0!</v>
      </c>
      <c r="CN338" t="e">
        <f t="shared" si="244"/>
        <v>#DIV/0!</v>
      </c>
      <c r="CO338" s="84">
        <f t="shared" si="245"/>
        <v>-1</v>
      </c>
      <c r="CP338" t="b">
        <f t="shared" si="246"/>
        <v>1</v>
      </c>
      <c r="CQ338" s="96" t="b">
        <f t="shared" si="247"/>
        <v>1</v>
      </c>
      <c r="CR338" t="b">
        <f t="shared" si="248"/>
        <v>1</v>
      </c>
      <c r="CS338" t="b">
        <f t="shared" si="249"/>
        <v>1</v>
      </c>
      <c r="CT338" t="b">
        <f t="shared" si="250"/>
        <v>1</v>
      </c>
      <c r="CU338" t="b">
        <f t="shared" si="251"/>
        <v>1</v>
      </c>
      <c r="CV338" s="84" t="b">
        <f t="shared" si="252"/>
        <v>1</v>
      </c>
      <c r="CW338" t="b">
        <f t="shared" si="253"/>
        <v>1</v>
      </c>
      <c r="CX338" t="b">
        <f t="shared" si="254"/>
        <v>1</v>
      </c>
      <c r="CY338" t="b">
        <f t="shared" si="255"/>
        <v>1</v>
      </c>
      <c r="CZ338" t="b">
        <f t="shared" si="256"/>
        <v>1</v>
      </c>
      <c r="DA338" s="84">
        <f t="shared" si="257"/>
        <v>0</v>
      </c>
      <c r="DB338" t="e">
        <f t="shared" si="258"/>
        <v>#N/A</v>
      </c>
    </row>
    <row r="339" spans="1:106" ht="13.5" thickBot="1">
      <c r="A339">
        <v>2663</v>
      </c>
      <c r="B339">
        <v>1</v>
      </c>
      <c r="C339" t="s">
        <v>2886</v>
      </c>
      <c r="D339" s="3" t="s">
        <v>12</v>
      </c>
      <c r="E339" s="3" t="s">
        <v>12</v>
      </c>
      <c r="F339">
        <v>111006.80499999999</v>
      </c>
      <c r="G339">
        <v>423769.25</v>
      </c>
      <c r="H339" s="35" t="str">
        <f t="shared" si="259"/>
        <v>ja</v>
      </c>
      <c r="I339" s="155" t="s">
        <v>2402</v>
      </c>
      <c r="J339" t="s">
        <v>456</v>
      </c>
      <c r="K339" s="97">
        <v>10000</v>
      </c>
      <c r="L339" s="28">
        <f t="shared" si="217"/>
        <v>0.24</v>
      </c>
      <c r="M339" s="28">
        <f t="shared" si="217"/>
        <v>0</v>
      </c>
      <c r="N339" s="56">
        <f t="shared" si="218"/>
        <v>0</v>
      </c>
      <c r="O339" s="33">
        <f t="shared" si="219"/>
        <v>98.840138815162533</v>
      </c>
      <c r="P339" s="37">
        <f t="shared" si="220"/>
        <v>98.287987796073324</v>
      </c>
      <c r="Q339" t="s">
        <v>12</v>
      </c>
      <c r="R339" t="s">
        <v>12</v>
      </c>
      <c r="S339">
        <v>2.8490000000000002</v>
      </c>
      <c r="T339">
        <v>2.97</v>
      </c>
      <c r="U339">
        <v>3.12</v>
      </c>
      <c r="V339">
        <v>3.2839999999999998</v>
      </c>
      <c r="W339">
        <v>3.4809999999999999</v>
      </c>
      <c r="X339" t="s">
        <v>12</v>
      </c>
      <c r="Y339">
        <v>3.8759999999999999</v>
      </c>
      <c r="Z339" t="s">
        <v>12</v>
      </c>
      <c r="AA339" s="10">
        <f t="shared" si="221"/>
        <v>3.4809999999999999</v>
      </c>
      <c r="AB339" s="9">
        <f t="shared" si="222"/>
        <v>0.36099999999999977</v>
      </c>
      <c r="AC339" s="10">
        <f t="shared" si="223"/>
        <v>0.39500000000000002</v>
      </c>
      <c r="AD339" s="9"/>
      <c r="AE339" s="55"/>
      <c r="AF339" s="55"/>
      <c r="AG339" s="55"/>
      <c r="AH339" s="55"/>
      <c r="AI339" s="3"/>
      <c r="AJ339" s="3"/>
      <c r="AK339" s="3"/>
      <c r="AL339" s="3"/>
      <c r="AM339" s="15"/>
      <c r="AN339" s="10"/>
      <c r="AO339" s="9"/>
      <c r="AP339" s="10"/>
      <c r="AQ339" s="9"/>
      <c r="AR339" s="55"/>
      <c r="AS339" s="55"/>
      <c r="AT339" s="55"/>
      <c r="AU339" s="55"/>
      <c r="AV339" s="3"/>
      <c r="AW339" s="3"/>
      <c r="AX339" s="3"/>
      <c r="AY339" s="3"/>
      <c r="AZ339" s="15"/>
      <c r="BA339" s="10"/>
      <c r="BB339" s="9"/>
      <c r="BC339" s="10"/>
      <c r="BD339" s="9"/>
      <c r="BE339" s="3"/>
      <c r="BF339" s="15"/>
      <c r="BG339" s="15"/>
      <c r="BH339" s="9"/>
      <c r="BI339" s="10"/>
      <c r="BJ339" s="9"/>
      <c r="BK339" s="3"/>
      <c r="BL339" s="15"/>
      <c r="BM339" s="15"/>
      <c r="BN339" s="9"/>
      <c r="BO339" s="10"/>
      <c r="BP339">
        <f t="shared" si="224"/>
        <v>0</v>
      </c>
      <c r="BQ339" s="93">
        <f t="shared" si="225"/>
        <v>0</v>
      </c>
      <c r="BR339" s="93">
        <f t="shared" si="226"/>
        <v>0</v>
      </c>
      <c r="BS339" s="93" t="e">
        <f>VLOOKUP(C339,'Koppeling locatie - aslocatie'!$A$2:$C$8139,2,FALSE)</f>
        <v>#N/A</v>
      </c>
      <c r="BT339" s="93" t="e">
        <f>VLOOKUP($BS339,aslocaties_v01!$C$3:$AA$349,MATCH($K$3/10,aslocaties_v01!$C$2:$X$2),FALSE)</f>
        <v>#N/A</v>
      </c>
      <c r="BU339" s="93" t="e">
        <f>VLOOKUP(BS339,aslocaties_v01!$C$3:$AA$349,MATCH($K$3,aslocaties_v01!$C$2:$X$2),FALSE)</f>
        <v>#N/A</v>
      </c>
      <c r="BV339" s="93" t="e">
        <f>VLOOKUP(BS339,aslocaties_v01!$C$3:$AA$349,MATCH($K$3*10,aslocaties_v01!$C$2:$X$2),FALSE)</f>
        <v>#N/A</v>
      </c>
      <c r="BW339" s="93" t="e">
        <f t="shared" si="227"/>
        <v>#N/A</v>
      </c>
      <c r="BX339" s="93" t="e">
        <f t="shared" si="228"/>
        <v>#N/A</v>
      </c>
      <c r="BY339" s="94">
        <f t="shared" si="229"/>
        <v>999</v>
      </c>
      <c r="BZ339" s="94">
        <f t="shared" si="230"/>
        <v>999</v>
      </c>
      <c r="CA339" s="94" t="e">
        <f t="shared" si="231"/>
        <v>#N/A</v>
      </c>
      <c r="CB339" t="e">
        <f t="shared" si="232"/>
        <v>#N/A</v>
      </c>
      <c r="CC339" s="58" t="e">
        <f t="shared" si="233"/>
        <v>#N/A</v>
      </c>
      <c r="CD339" s="95" t="e">
        <f t="shared" si="234"/>
        <v>#N/A</v>
      </c>
      <c r="CE339" s="96" t="b">
        <f t="shared" si="235"/>
        <v>1</v>
      </c>
      <c r="CF339" t="e">
        <f t="shared" si="236"/>
        <v>#DIV/0!</v>
      </c>
      <c r="CG339" t="e">
        <f t="shared" si="237"/>
        <v>#DIV/0!</v>
      </c>
      <c r="CH339" s="84" t="b">
        <f t="shared" si="238"/>
        <v>0</v>
      </c>
      <c r="CI339" t="str">
        <f t="shared" si="239"/>
        <v/>
      </c>
      <c r="CJ339" t="e">
        <f t="shared" si="240"/>
        <v>#DIV/0!</v>
      </c>
      <c r="CK339" t="b">
        <f t="shared" si="241"/>
        <v>1</v>
      </c>
      <c r="CL339" s="84" t="e">
        <f t="shared" si="242"/>
        <v>#DIV/0!</v>
      </c>
      <c r="CM339" t="e">
        <f t="shared" si="243"/>
        <v>#DIV/0!</v>
      </c>
      <c r="CN339" t="e">
        <f t="shared" si="244"/>
        <v>#DIV/0!</v>
      </c>
      <c r="CO339" s="84">
        <f t="shared" si="245"/>
        <v>-1</v>
      </c>
      <c r="CP339" t="b">
        <f t="shared" si="246"/>
        <v>1</v>
      </c>
      <c r="CQ339" s="96" t="b">
        <f t="shared" si="247"/>
        <v>1</v>
      </c>
      <c r="CR339" t="b">
        <f t="shared" si="248"/>
        <v>1</v>
      </c>
      <c r="CS339" t="b">
        <f t="shared" si="249"/>
        <v>1</v>
      </c>
      <c r="CT339" t="b">
        <f t="shared" si="250"/>
        <v>1</v>
      </c>
      <c r="CU339" t="b">
        <f t="shared" si="251"/>
        <v>1</v>
      </c>
      <c r="CV339" s="84" t="b">
        <f t="shared" si="252"/>
        <v>1</v>
      </c>
      <c r="CW339" t="b">
        <f t="shared" si="253"/>
        <v>1</v>
      </c>
      <c r="CX339" t="b">
        <f t="shared" si="254"/>
        <v>1</v>
      </c>
      <c r="CY339" t="b">
        <f t="shared" si="255"/>
        <v>1</v>
      </c>
      <c r="CZ339" t="b">
        <f t="shared" si="256"/>
        <v>1</v>
      </c>
      <c r="DA339" s="84">
        <f t="shared" si="257"/>
        <v>0</v>
      </c>
      <c r="DB339" t="e">
        <f t="shared" si="258"/>
        <v>#N/A</v>
      </c>
    </row>
    <row r="340" spans="1:106" ht="13.5" thickBot="1">
      <c r="A340">
        <v>2664</v>
      </c>
      <c r="B340">
        <v>1</v>
      </c>
      <c r="C340" t="s">
        <v>2887</v>
      </c>
      <c r="D340" s="3" t="s">
        <v>12</v>
      </c>
      <c r="E340" s="3" t="s">
        <v>12</v>
      </c>
      <c r="F340">
        <v>110927.477</v>
      </c>
      <c r="G340">
        <v>423827.28100000002</v>
      </c>
      <c r="H340" s="35" t="str">
        <f t="shared" si="259"/>
        <v>ja</v>
      </c>
      <c r="I340" s="155" t="s">
        <v>2402</v>
      </c>
      <c r="J340" t="s">
        <v>456</v>
      </c>
      <c r="K340" s="97">
        <v>10000</v>
      </c>
      <c r="L340" s="28">
        <f t="shared" si="217"/>
        <v>0.24</v>
      </c>
      <c r="M340" s="28">
        <f t="shared" si="217"/>
        <v>0</v>
      </c>
      <c r="N340" s="56">
        <f t="shared" si="218"/>
        <v>0</v>
      </c>
      <c r="O340" s="33">
        <f t="shared" si="219"/>
        <v>98.287987796073324</v>
      </c>
      <c r="P340" s="37">
        <f t="shared" si="220"/>
        <v>110.28136596905249</v>
      </c>
      <c r="Q340" t="s">
        <v>12</v>
      </c>
      <c r="R340" t="s">
        <v>12</v>
      </c>
      <c r="S340">
        <v>2.8460000000000001</v>
      </c>
      <c r="T340">
        <v>2.9670000000000001</v>
      </c>
      <c r="U340">
        <v>3.1179999999999999</v>
      </c>
      <c r="V340">
        <v>3.2839999999999998</v>
      </c>
      <c r="W340">
        <v>3.4820000000000002</v>
      </c>
      <c r="X340" t="s">
        <v>12</v>
      </c>
      <c r="Y340">
        <v>3.8759999999999999</v>
      </c>
      <c r="Z340" t="s">
        <v>12</v>
      </c>
      <c r="AA340" s="10">
        <f t="shared" si="221"/>
        <v>3.4820000000000002</v>
      </c>
      <c r="AB340" s="9">
        <f t="shared" si="222"/>
        <v>0.36400000000000032</v>
      </c>
      <c r="AC340" s="10">
        <f t="shared" si="223"/>
        <v>0.39399999999999968</v>
      </c>
      <c r="AD340" s="9"/>
      <c r="AE340" s="55"/>
      <c r="AF340" s="55"/>
      <c r="AG340" s="55"/>
      <c r="AH340" s="55"/>
      <c r="AI340" s="3"/>
      <c r="AJ340" s="3"/>
      <c r="AK340" s="3"/>
      <c r="AL340" s="3"/>
      <c r="AM340" s="15"/>
      <c r="AN340" s="10"/>
      <c r="AO340" s="9"/>
      <c r="AP340" s="10"/>
      <c r="AQ340" s="9"/>
      <c r="AR340" s="55"/>
      <c r="AS340" s="55"/>
      <c r="AT340" s="55"/>
      <c r="AU340" s="55"/>
      <c r="AV340" s="3"/>
      <c r="AW340" s="3"/>
      <c r="AX340" s="3"/>
      <c r="AY340" s="3"/>
      <c r="AZ340" s="15"/>
      <c r="BA340" s="10"/>
      <c r="BB340" s="9"/>
      <c r="BC340" s="10"/>
      <c r="BD340" s="9"/>
      <c r="BE340" s="3"/>
      <c r="BF340" s="15"/>
      <c r="BG340" s="15"/>
      <c r="BH340" s="9"/>
      <c r="BI340" s="10"/>
      <c r="BJ340" s="9"/>
      <c r="BK340" s="3"/>
      <c r="BL340" s="15"/>
      <c r="BM340" s="15"/>
      <c r="BN340" s="9"/>
      <c r="BO340" s="10"/>
      <c r="BP340">
        <f t="shared" si="224"/>
        <v>0</v>
      </c>
      <c r="BQ340" s="93">
        <f t="shared" si="225"/>
        <v>0</v>
      </c>
      <c r="BR340" s="93">
        <f t="shared" si="226"/>
        <v>0</v>
      </c>
      <c r="BS340" s="93" t="e">
        <f>VLOOKUP(C340,'Koppeling locatie - aslocatie'!$A$2:$C$8139,2,FALSE)</f>
        <v>#N/A</v>
      </c>
      <c r="BT340" s="93" t="e">
        <f>VLOOKUP($BS340,aslocaties_v01!$C$3:$AA$349,MATCH($K$3/10,aslocaties_v01!$C$2:$X$2),FALSE)</f>
        <v>#N/A</v>
      </c>
      <c r="BU340" s="93" t="e">
        <f>VLOOKUP(BS340,aslocaties_v01!$C$3:$AA$349,MATCH($K$3,aslocaties_v01!$C$2:$X$2),FALSE)</f>
        <v>#N/A</v>
      </c>
      <c r="BV340" s="93" t="e">
        <f>VLOOKUP(BS340,aslocaties_v01!$C$3:$AA$349,MATCH($K$3*10,aslocaties_v01!$C$2:$X$2),FALSE)</f>
        <v>#N/A</v>
      </c>
      <c r="BW340" s="93" t="e">
        <f t="shared" si="227"/>
        <v>#N/A</v>
      </c>
      <c r="BX340" s="93" t="e">
        <f t="shared" si="228"/>
        <v>#N/A</v>
      </c>
      <c r="BY340" s="94">
        <f t="shared" si="229"/>
        <v>999</v>
      </c>
      <c r="BZ340" s="94">
        <f t="shared" si="230"/>
        <v>999</v>
      </c>
      <c r="CA340" s="94" t="e">
        <f t="shared" si="231"/>
        <v>#N/A</v>
      </c>
      <c r="CB340" t="e">
        <f t="shared" si="232"/>
        <v>#N/A</v>
      </c>
      <c r="CC340" s="58" t="e">
        <f t="shared" si="233"/>
        <v>#N/A</v>
      </c>
      <c r="CD340" s="95" t="e">
        <f t="shared" si="234"/>
        <v>#N/A</v>
      </c>
      <c r="CE340" s="96" t="b">
        <f t="shared" si="235"/>
        <v>1</v>
      </c>
      <c r="CF340" t="e">
        <f t="shared" si="236"/>
        <v>#DIV/0!</v>
      </c>
      <c r="CG340" t="e">
        <f t="shared" si="237"/>
        <v>#DIV/0!</v>
      </c>
      <c r="CH340" s="84" t="b">
        <f t="shared" si="238"/>
        <v>0</v>
      </c>
      <c r="CI340" t="str">
        <f t="shared" si="239"/>
        <v/>
      </c>
      <c r="CJ340" t="e">
        <f t="shared" si="240"/>
        <v>#DIV/0!</v>
      </c>
      <c r="CK340" t="b">
        <f t="shared" si="241"/>
        <v>1</v>
      </c>
      <c r="CL340" s="84" t="e">
        <f t="shared" si="242"/>
        <v>#DIV/0!</v>
      </c>
      <c r="CM340" t="e">
        <f t="shared" si="243"/>
        <v>#DIV/0!</v>
      </c>
      <c r="CN340" t="e">
        <f t="shared" si="244"/>
        <v>#DIV/0!</v>
      </c>
      <c r="CO340" s="84">
        <f t="shared" si="245"/>
        <v>-1</v>
      </c>
      <c r="CP340" t="b">
        <f t="shared" si="246"/>
        <v>1</v>
      </c>
      <c r="CQ340" s="96" t="b">
        <f t="shared" si="247"/>
        <v>1</v>
      </c>
      <c r="CR340" t="b">
        <f t="shared" si="248"/>
        <v>1</v>
      </c>
      <c r="CS340" t="b">
        <f t="shared" si="249"/>
        <v>1</v>
      </c>
      <c r="CT340" t="b">
        <f t="shared" si="250"/>
        <v>1</v>
      </c>
      <c r="CU340" t="b">
        <f t="shared" si="251"/>
        <v>1</v>
      </c>
      <c r="CV340" s="84" t="b">
        <f t="shared" si="252"/>
        <v>0</v>
      </c>
      <c r="CW340" t="b">
        <f t="shared" si="253"/>
        <v>1</v>
      </c>
      <c r="CX340" t="b">
        <f t="shared" si="254"/>
        <v>1</v>
      </c>
      <c r="CY340" t="b">
        <f t="shared" si="255"/>
        <v>1</v>
      </c>
      <c r="CZ340" t="b">
        <f t="shared" si="256"/>
        <v>1</v>
      </c>
      <c r="DA340" s="84">
        <f t="shared" si="257"/>
        <v>1</v>
      </c>
      <c r="DB340" t="e">
        <f t="shared" si="258"/>
        <v>#N/A</v>
      </c>
    </row>
    <row r="341" spans="1:106" ht="13.5" thickBot="1">
      <c r="A341">
        <v>2665</v>
      </c>
      <c r="B341">
        <v>1</v>
      </c>
      <c r="C341" t="s">
        <v>2888</v>
      </c>
      <c r="D341" s="3" t="s">
        <v>12</v>
      </c>
      <c r="E341" s="3" t="s">
        <v>12</v>
      </c>
      <c r="F341">
        <v>110817.633</v>
      </c>
      <c r="G341">
        <v>423817.46899999998</v>
      </c>
      <c r="H341" s="35" t="str">
        <f t="shared" si="259"/>
        <v>ja</v>
      </c>
      <c r="I341" s="155" t="s">
        <v>2402</v>
      </c>
      <c r="J341" t="s">
        <v>456</v>
      </c>
      <c r="K341" s="97">
        <v>10000</v>
      </c>
      <c r="L341" s="28">
        <f t="shared" si="217"/>
        <v>0.24</v>
      </c>
      <c r="M341" s="28">
        <f t="shared" si="217"/>
        <v>0</v>
      </c>
      <c r="N341" s="56">
        <f t="shared" si="218"/>
        <v>0</v>
      </c>
      <c r="O341" s="33">
        <f t="shared" si="219"/>
        <v>110.28136596905249</v>
      </c>
      <c r="P341" s="37">
        <f t="shared" si="220"/>
        <v>99.031715051315018</v>
      </c>
      <c r="Q341" t="s">
        <v>12</v>
      </c>
      <c r="R341" t="s">
        <v>12</v>
      </c>
      <c r="S341">
        <v>4.0960000000000001</v>
      </c>
      <c r="T341">
        <v>4.2949999999999999</v>
      </c>
      <c r="U341">
        <v>4.5289999999999999</v>
      </c>
      <c r="V341">
        <v>4.7279999999999998</v>
      </c>
      <c r="W341">
        <v>4.9160000000000004</v>
      </c>
      <c r="X341" t="s">
        <v>12</v>
      </c>
      <c r="Y341">
        <v>5.2690000000000001</v>
      </c>
      <c r="Z341" t="s">
        <v>12</v>
      </c>
      <c r="AA341" s="10">
        <f t="shared" si="221"/>
        <v>4.9160000000000004</v>
      </c>
      <c r="AB341" s="9">
        <f t="shared" si="222"/>
        <v>0.38700000000000045</v>
      </c>
      <c r="AC341" s="10">
        <f t="shared" si="223"/>
        <v>0.35299999999999976</v>
      </c>
      <c r="AD341" s="9"/>
      <c r="AE341" s="55"/>
      <c r="AF341" s="55"/>
      <c r="AG341" s="55"/>
      <c r="AH341" s="55"/>
      <c r="AI341" s="3"/>
      <c r="AJ341" s="3"/>
      <c r="AK341" s="3"/>
      <c r="AL341" s="3"/>
      <c r="AM341" s="15"/>
      <c r="AN341" s="10"/>
      <c r="AO341" s="9"/>
      <c r="AP341" s="10"/>
      <c r="AQ341" s="9"/>
      <c r="AR341" s="55"/>
      <c r="AS341" s="55"/>
      <c r="AT341" s="55"/>
      <c r="AU341" s="55"/>
      <c r="AV341" s="3"/>
      <c r="AW341" s="3"/>
      <c r="AX341" s="3"/>
      <c r="AY341" s="3"/>
      <c r="AZ341" s="15"/>
      <c r="BA341" s="10"/>
      <c r="BB341" s="9"/>
      <c r="BC341" s="10"/>
      <c r="BD341" s="9"/>
      <c r="BE341" s="3"/>
      <c r="BF341" s="15"/>
      <c r="BG341" s="15"/>
      <c r="BH341" s="9"/>
      <c r="BI341" s="10"/>
      <c r="BJ341" s="9"/>
      <c r="BK341" s="3"/>
      <c r="BL341" s="15"/>
      <c r="BM341" s="15"/>
      <c r="BN341" s="9"/>
      <c r="BO341" s="10"/>
      <c r="BP341">
        <f t="shared" si="224"/>
        <v>0</v>
      </c>
      <c r="BQ341" s="93">
        <f t="shared" si="225"/>
        <v>0</v>
      </c>
      <c r="BR341" s="93">
        <f t="shared" si="226"/>
        <v>0</v>
      </c>
      <c r="BS341" s="93" t="e">
        <f>VLOOKUP(C341,'Koppeling locatie - aslocatie'!$A$2:$C$8139,2,FALSE)</f>
        <v>#N/A</v>
      </c>
      <c r="BT341" s="93" t="e">
        <f>VLOOKUP($BS341,aslocaties_v01!$C$3:$AA$349,MATCH($K$3/10,aslocaties_v01!$C$2:$X$2),FALSE)</f>
        <v>#N/A</v>
      </c>
      <c r="BU341" s="93" t="e">
        <f>VLOOKUP(BS341,aslocaties_v01!$C$3:$AA$349,MATCH($K$3,aslocaties_v01!$C$2:$X$2),FALSE)</f>
        <v>#N/A</v>
      </c>
      <c r="BV341" s="93" t="e">
        <f>VLOOKUP(BS341,aslocaties_v01!$C$3:$AA$349,MATCH($K$3*10,aslocaties_v01!$C$2:$X$2),FALSE)</f>
        <v>#N/A</v>
      </c>
      <c r="BW341" s="93" t="e">
        <f t="shared" si="227"/>
        <v>#N/A</v>
      </c>
      <c r="BX341" s="93" t="e">
        <f t="shared" si="228"/>
        <v>#N/A</v>
      </c>
      <c r="BY341" s="94">
        <f t="shared" si="229"/>
        <v>999</v>
      </c>
      <c r="BZ341" s="94">
        <f t="shared" si="230"/>
        <v>999</v>
      </c>
      <c r="CA341" s="94" t="e">
        <f t="shared" si="231"/>
        <v>#N/A</v>
      </c>
      <c r="CB341" t="e">
        <f t="shared" si="232"/>
        <v>#N/A</v>
      </c>
      <c r="CC341" s="58" t="e">
        <f t="shared" si="233"/>
        <v>#N/A</v>
      </c>
      <c r="CD341" s="95" t="e">
        <f t="shared" si="234"/>
        <v>#N/A</v>
      </c>
      <c r="CE341" s="96" t="b">
        <f t="shared" si="235"/>
        <v>1</v>
      </c>
      <c r="CF341" t="e">
        <f t="shared" si="236"/>
        <v>#DIV/0!</v>
      </c>
      <c r="CG341" t="e">
        <f t="shared" si="237"/>
        <v>#DIV/0!</v>
      </c>
      <c r="CH341" s="84" t="b">
        <f t="shared" si="238"/>
        <v>0</v>
      </c>
      <c r="CI341" t="str">
        <f t="shared" si="239"/>
        <v/>
      </c>
      <c r="CJ341" t="e">
        <f t="shared" si="240"/>
        <v>#DIV/0!</v>
      </c>
      <c r="CK341" t="b">
        <f t="shared" si="241"/>
        <v>1</v>
      </c>
      <c r="CL341" s="84" t="e">
        <f t="shared" si="242"/>
        <v>#DIV/0!</v>
      </c>
      <c r="CM341" t="e">
        <f t="shared" si="243"/>
        <v>#DIV/0!</v>
      </c>
      <c r="CN341" t="e">
        <f t="shared" si="244"/>
        <v>#DIV/0!</v>
      </c>
      <c r="CO341" s="84">
        <f t="shared" si="245"/>
        <v>-1</v>
      </c>
      <c r="CP341" t="b">
        <f t="shared" si="246"/>
        <v>1</v>
      </c>
      <c r="CQ341" s="96" t="b">
        <f t="shared" si="247"/>
        <v>0</v>
      </c>
      <c r="CR341" t="b">
        <f t="shared" si="248"/>
        <v>1</v>
      </c>
      <c r="CS341" t="b">
        <f t="shared" si="249"/>
        <v>1</v>
      </c>
      <c r="CT341" t="b">
        <f t="shared" si="250"/>
        <v>1</v>
      </c>
      <c r="CU341" t="b">
        <f t="shared" si="251"/>
        <v>1</v>
      </c>
      <c r="CV341" s="84" t="b">
        <f t="shared" si="252"/>
        <v>0</v>
      </c>
      <c r="CW341" t="b">
        <f t="shared" si="253"/>
        <v>1</v>
      </c>
      <c r="CX341" t="b">
        <f t="shared" si="254"/>
        <v>1</v>
      </c>
      <c r="CY341" t="b">
        <f t="shared" si="255"/>
        <v>1</v>
      </c>
      <c r="CZ341" t="b">
        <f t="shared" si="256"/>
        <v>1</v>
      </c>
      <c r="DA341" s="84">
        <f t="shared" si="257"/>
        <v>2</v>
      </c>
      <c r="DB341" t="e">
        <f t="shared" si="258"/>
        <v>#N/A</v>
      </c>
    </row>
    <row r="342" spans="1:106" ht="13.5" thickBot="1">
      <c r="A342">
        <v>2666</v>
      </c>
      <c r="B342">
        <v>1</v>
      </c>
      <c r="C342" t="s">
        <v>2889</v>
      </c>
      <c r="D342" s="3" t="s">
        <v>12</v>
      </c>
      <c r="E342" s="3" t="s">
        <v>12</v>
      </c>
      <c r="F342">
        <v>110738.258</v>
      </c>
      <c r="G342">
        <v>423876.68800000002</v>
      </c>
      <c r="H342" s="35" t="str">
        <f t="shared" si="259"/>
        <v>ja</v>
      </c>
      <c r="I342" s="155" t="s">
        <v>2402</v>
      </c>
      <c r="J342" t="s">
        <v>456</v>
      </c>
      <c r="K342" s="97">
        <v>10000</v>
      </c>
      <c r="L342" s="28">
        <f t="shared" si="217"/>
        <v>0.24</v>
      </c>
      <c r="M342" s="28">
        <f t="shared" si="217"/>
        <v>0</v>
      </c>
      <c r="N342" s="56">
        <f t="shared" si="218"/>
        <v>0</v>
      </c>
      <c r="O342" s="33">
        <f t="shared" si="219"/>
        <v>99.031715051315018</v>
      </c>
      <c r="P342" s="37">
        <f t="shared" si="220"/>
        <v>99.456425096613899</v>
      </c>
      <c r="Q342" t="s">
        <v>12</v>
      </c>
      <c r="R342" t="s">
        <v>12</v>
      </c>
      <c r="S342">
        <v>3.7410000000000001</v>
      </c>
      <c r="T342">
        <v>3.907</v>
      </c>
      <c r="U342">
        <v>4.07</v>
      </c>
      <c r="V342">
        <v>4.1959999999999997</v>
      </c>
      <c r="W342">
        <v>4.3449999999999998</v>
      </c>
      <c r="X342" t="s">
        <v>12</v>
      </c>
      <c r="Y342">
        <v>4.7210000000000001</v>
      </c>
      <c r="Z342" t="s">
        <v>12</v>
      </c>
      <c r="AA342" s="10">
        <f t="shared" si="221"/>
        <v>4.3449999999999998</v>
      </c>
      <c r="AB342" s="9">
        <f t="shared" si="222"/>
        <v>0.27499999999999947</v>
      </c>
      <c r="AC342" s="10">
        <f t="shared" si="223"/>
        <v>0.37600000000000033</v>
      </c>
      <c r="AD342" s="9"/>
      <c r="AE342" s="55"/>
      <c r="AF342" s="55"/>
      <c r="AG342" s="55"/>
      <c r="AH342" s="55"/>
      <c r="AI342" s="3"/>
      <c r="AJ342" s="3"/>
      <c r="AK342" s="3"/>
      <c r="AL342" s="3"/>
      <c r="AM342" s="15"/>
      <c r="AN342" s="10"/>
      <c r="AO342" s="9"/>
      <c r="AP342" s="10"/>
      <c r="AQ342" s="9"/>
      <c r="AR342" s="55"/>
      <c r="AS342" s="55"/>
      <c r="AT342" s="55"/>
      <c r="AU342" s="55"/>
      <c r="AV342" s="3"/>
      <c r="AW342" s="3"/>
      <c r="AX342" s="3"/>
      <c r="AY342" s="3"/>
      <c r="AZ342" s="15"/>
      <c r="BA342" s="10"/>
      <c r="BB342" s="9"/>
      <c r="BC342" s="10"/>
      <c r="BD342" s="9"/>
      <c r="BE342" s="3"/>
      <c r="BF342" s="15"/>
      <c r="BG342" s="15"/>
      <c r="BH342" s="9"/>
      <c r="BI342" s="10"/>
      <c r="BJ342" s="9"/>
      <c r="BK342" s="3"/>
      <c r="BL342" s="15"/>
      <c r="BM342" s="15"/>
      <c r="BN342" s="9"/>
      <c r="BO342" s="10"/>
      <c r="BP342">
        <f t="shared" si="224"/>
        <v>0</v>
      </c>
      <c r="BQ342" s="93">
        <f t="shared" si="225"/>
        <v>0</v>
      </c>
      <c r="BR342" s="93">
        <f t="shared" si="226"/>
        <v>0</v>
      </c>
      <c r="BS342" s="93" t="e">
        <f>VLOOKUP(C342,'Koppeling locatie - aslocatie'!$A$2:$C$8139,2,FALSE)</f>
        <v>#N/A</v>
      </c>
      <c r="BT342" s="93" t="e">
        <f>VLOOKUP($BS342,aslocaties_v01!$C$3:$AA$349,MATCH($K$3/10,aslocaties_v01!$C$2:$X$2),FALSE)</f>
        <v>#N/A</v>
      </c>
      <c r="BU342" s="93" t="e">
        <f>VLOOKUP(BS342,aslocaties_v01!$C$3:$AA$349,MATCH($K$3,aslocaties_v01!$C$2:$X$2),FALSE)</f>
        <v>#N/A</v>
      </c>
      <c r="BV342" s="93" t="e">
        <f>VLOOKUP(BS342,aslocaties_v01!$C$3:$AA$349,MATCH($K$3*10,aslocaties_v01!$C$2:$X$2),FALSE)</f>
        <v>#N/A</v>
      </c>
      <c r="BW342" s="93" t="e">
        <f t="shared" si="227"/>
        <v>#N/A</v>
      </c>
      <c r="BX342" s="93" t="e">
        <f t="shared" si="228"/>
        <v>#N/A</v>
      </c>
      <c r="BY342" s="94">
        <f t="shared" si="229"/>
        <v>999</v>
      </c>
      <c r="BZ342" s="94">
        <f t="shared" si="230"/>
        <v>999</v>
      </c>
      <c r="CA342" s="94" t="e">
        <f t="shared" si="231"/>
        <v>#N/A</v>
      </c>
      <c r="CB342" t="e">
        <f t="shared" si="232"/>
        <v>#N/A</v>
      </c>
      <c r="CC342" s="58" t="e">
        <f t="shared" si="233"/>
        <v>#N/A</v>
      </c>
      <c r="CD342" s="95" t="e">
        <f t="shared" si="234"/>
        <v>#N/A</v>
      </c>
      <c r="CE342" s="96" t="b">
        <f t="shared" si="235"/>
        <v>1</v>
      </c>
      <c r="CF342" t="e">
        <f t="shared" si="236"/>
        <v>#DIV/0!</v>
      </c>
      <c r="CG342" t="e">
        <f t="shared" si="237"/>
        <v>#DIV/0!</v>
      </c>
      <c r="CH342" s="84" t="b">
        <f t="shared" si="238"/>
        <v>0</v>
      </c>
      <c r="CI342" t="str">
        <f t="shared" si="239"/>
        <v/>
      </c>
      <c r="CJ342" t="e">
        <f t="shared" si="240"/>
        <v>#DIV/0!</v>
      </c>
      <c r="CK342" t="b">
        <f t="shared" si="241"/>
        <v>1</v>
      </c>
      <c r="CL342" s="84" t="e">
        <f t="shared" si="242"/>
        <v>#DIV/0!</v>
      </c>
      <c r="CM342" t="e">
        <f t="shared" si="243"/>
        <v>#DIV/0!</v>
      </c>
      <c r="CN342" t="e">
        <f t="shared" si="244"/>
        <v>#DIV/0!</v>
      </c>
      <c r="CO342" s="84">
        <f t="shared" si="245"/>
        <v>-1</v>
      </c>
      <c r="CP342" t="b">
        <f t="shared" si="246"/>
        <v>1</v>
      </c>
      <c r="CQ342" s="96" t="b">
        <f t="shared" si="247"/>
        <v>0</v>
      </c>
      <c r="CR342" t="b">
        <f t="shared" si="248"/>
        <v>1</v>
      </c>
      <c r="CS342" t="b">
        <f t="shared" si="249"/>
        <v>1</v>
      </c>
      <c r="CT342" t="b">
        <f t="shared" si="250"/>
        <v>1</v>
      </c>
      <c r="CU342" t="b">
        <f t="shared" si="251"/>
        <v>1</v>
      </c>
      <c r="CV342" s="84" t="b">
        <f t="shared" si="252"/>
        <v>0</v>
      </c>
      <c r="CW342" t="b">
        <f t="shared" si="253"/>
        <v>1</v>
      </c>
      <c r="CX342" t="b">
        <f t="shared" si="254"/>
        <v>1</v>
      </c>
      <c r="CY342" t="b">
        <f t="shared" si="255"/>
        <v>1</v>
      </c>
      <c r="CZ342" t="b">
        <f t="shared" si="256"/>
        <v>1</v>
      </c>
      <c r="DA342" s="84">
        <f t="shared" si="257"/>
        <v>2</v>
      </c>
      <c r="DB342" t="e">
        <f t="shared" si="258"/>
        <v>#N/A</v>
      </c>
    </row>
    <row r="343" spans="1:106" ht="13.5" thickBot="1">
      <c r="A343">
        <v>2667</v>
      </c>
      <c r="B343">
        <v>1</v>
      </c>
      <c r="C343" t="s">
        <v>2890</v>
      </c>
      <c r="D343" s="3" t="s">
        <v>12</v>
      </c>
      <c r="E343" s="3" t="s">
        <v>12</v>
      </c>
      <c r="F343">
        <v>110658.82</v>
      </c>
      <c r="G343">
        <v>423936.53100000002</v>
      </c>
      <c r="H343" s="35" t="str">
        <f t="shared" si="259"/>
        <v>ja</v>
      </c>
      <c r="I343" s="155" t="s">
        <v>2402</v>
      </c>
      <c r="J343" t="s">
        <v>456</v>
      </c>
      <c r="K343" s="97">
        <v>10000</v>
      </c>
      <c r="L343" s="28">
        <f t="shared" si="217"/>
        <v>0.24</v>
      </c>
      <c r="M343" s="28">
        <f t="shared" si="217"/>
        <v>0</v>
      </c>
      <c r="N343" s="56">
        <f t="shared" si="218"/>
        <v>0</v>
      </c>
      <c r="O343" s="33">
        <f t="shared" si="219"/>
        <v>99.456425096613899</v>
      </c>
      <c r="P343" s="37">
        <f t="shared" si="220"/>
        <v>100.3459027016154</v>
      </c>
      <c r="Q343" t="s">
        <v>12</v>
      </c>
      <c r="R343" t="s">
        <v>12</v>
      </c>
      <c r="S343">
        <v>3.0449999999999999</v>
      </c>
      <c r="T343">
        <v>3.1509999999999998</v>
      </c>
      <c r="U343">
        <v>3.266</v>
      </c>
      <c r="V343">
        <v>3.3839999999999999</v>
      </c>
      <c r="W343">
        <v>3.5710000000000002</v>
      </c>
      <c r="X343" t="s">
        <v>12</v>
      </c>
      <c r="Y343">
        <v>4.0449999999999999</v>
      </c>
      <c r="Z343" t="s">
        <v>12</v>
      </c>
      <c r="AA343" s="10">
        <f t="shared" si="221"/>
        <v>3.5710000000000002</v>
      </c>
      <c r="AB343" s="9">
        <f t="shared" si="222"/>
        <v>0.30500000000000016</v>
      </c>
      <c r="AC343" s="10">
        <f t="shared" si="223"/>
        <v>0.47399999999999975</v>
      </c>
      <c r="AD343" s="9"/>
      <c r="AE343" s="55"/>
      <c r="AF343" s="55"/>
      <c r="AG343" s="55"/>
      <c r="AH343" s="55"/>
      <c r="AI343" s="3"/>
      <c r="AJ343" s="3"/>
      <c r="AK343" s="3"/>
      <c r="AL343" s="3"/>
      <c r="AM343" s="15"/>
      <c r="AN343" s="10"/>
      <c r="AO343" s="9"/>
      <c r="AP343" s="10"/>
      <c r="AQ343" s="9"/>
      <c r="AR343" s="55"/>
      <c r="AS343" s="55"/>
      <c r="AT343" s="55"/>
      <c r="AU343" s="55"/>
      <c r="AV343" s="3"/>
      <c r="AW343" s="3"/>
      <c r="AX343" s="3"/>
      <c r="AY343" s="3"/>
      <c r="AZ343" s="15"/>
      <c r="BA343" s="10"/>
      <c r="BB343" s="9"/>
      <c r="BC343" s="10"/>
      <c r="BD343" s="9"/>
      <c r="BE343" s="3"/>
      <c r="BF343" s="15"/>
      <c r="BG343" s="15"/>
      <c r="BH343" s="9"/>
      <c r="BI343" s="10"/>
      <c r="BJ343" s="9"/>
      <c r="BK343" s="3"/>
      <c r="BL343" s="15"/>
      <c r="BM343" s="15"/>
      <c r="BN343" s="9"/>
      <c r="BO343" s="10"/>
      <c r="BP343">
        <f t="shared" si="224"/>
        <v>0</v>
      </c>
      <c r="BQ343" s="93">
        <f t="shared" si="225"/>
        <v>0</v>
      </c>
      <c r="BR343" s="93">
        <f t="shared" si="226"/>
        <v>0</v>
      </c>
      <c r="BS343" s="93" t="e">
        <f>VLOOKUP(C343,'Koppeling locatie - aslocatie'!$A$2:$C$8139,2,FALSE)</f>
        <v>#N/A</v>
      </c>
      <c r="BT343" s="93" t="e">
        <f>VLOOKUP($BS343,aslocaties_v01!$C$3:$AA$349,MATCH($K$3/10,aslocaties_v01!$C$2:$X$2),FALSE)</f>
        <v>#N/A</v>
      </c>
      <c r="BU343" s="93" t="e">
        <f>VLOOKUP(BS343,aslocaties_v01!$C$3:$AA$349,MATCH($K$3,aslocaties_v01!$C$2:$X$2),FALSE)</f>
        <v>#N/A</v>
      </c>
      <c r="BV343" s="93" t="e">
        <f>VLOOKUP(BS343,aslocaties_v01!$C$3:$AA$349,MATCH($K$3*10,aslocaties_v01!$C$2:$X$2),FALSE)</f>
        <v>#N/A</v>
      </c>
      <c r="BW343" s="93" t="e">
        <f t="shared" si="227"/>
        <v>#N/A</v>
      </c>
      <c r="BX343" s="93" t="e">
        <f t="shared" si="228"/>
        <v>#N/A</v>
      </c>
      <c r="BY343" s="94">
        <f t="shared" si="229"/>
        <v>999</v>
      </c>
      <c r="BZ343" s="94">
        <f t="shared" si="230"/>
        <v>999</v>
      </c>
      <c r="CA343" s="94" t="e">
        <f t="shared" si="231"/>
        <v>#N/A</v>
      </c>
      <c r="CB343" t="e">
        <f t="shared" si="232"/>
        <v>#N/A</v>
      </c>
      <c r="CC343" s="58" t="e">
        <f t="shared" si="233"/>
        <v>#N/A</v>
      </c>
      <c r="CD343" s="95" t="e">
        <f t="shared" si="234"/>
        <v>#N/A</v>
      </c>
      <c r="CE343" s="96" t="b">
        <f t="shared" si="235"/>
        <v>1</v>
      </c>
      <c r="CF343" t="e">
        <f t="shared" si="236"/>
        <v>#DIV/0!</v>
      </c>
      <c r="CG343" t="e">
        <f t="shared" si="237"/>
        <v>#DIV/0!</v>
      </c>
      <c r="CH343" s="84" t="b">
        <f t="shared" si="238"/>
        <v>0</v>
      </c>
      <c r="CI343" t="str">
        <f t="shared" si="239"/>
        <v/>
      </c>
      <c r="CJ343" t="e">
        <f t="shared" si="240"/>
        <v>#DIV/0!</v>
      </c>
      <c r="CK343" t="b">
        <f t="shared" si="241"/>
        <v>1</v>
      </c>
      <c r="CL343" s="84" t="e">
        <f t="shared" si="242"/>
        <v>#DIV/0!</v>
      </c>
      <c r="CM343" t="e">
        <f t="shared" si="243"/>
        <v>#DIV/0!</v>
      </c>
      <c r="CN343" t="e">
        <f t="shared" si="244"/>
        <v>#DIV/0!</v>
      </c>
      <c r="CO343" s="84">
        <f t="shared" si="245"/>
        <v>-1</v>
      </c>
      <c r="CP343" t="b">
        <f t="shared" si="246"/>
        <v>1</v>
      </c>
      <c r="CQ343" s="96" t="b">
        <f t="shared" si="247"/>
        <v>0</v>
      </c>
      <c r="CR343" t="b">
        <f t="shared" si="248"/>
        <v>1</v>
      </c>
      <c r="CS343" t="b">
        <f t="shared" si="249"/>
        <v>1</v>
      </c>
      <c r="CT343" t="b">
        <f t="shared" si="250"/>
        <v>1</v>
      </c>
      <c r="CU343" t="b">
        <f t="shared" si="251"/>
        <v>1</v>
      </c>
      <c r="CV343" s="84" t="b">
        <f t="shared" si="252"/>
        <v>1</v>
      </c>
      <c r="CW343" t="b">
        <f t="shared" si="253"/>
        <v>1</v>
      </c>
      <c r="CX343" t="b">
        <f t="shared" si="254"/>
        <v>1</v>
      </c>
      <c r="CY343" t="b">
        <f t="shared" si="255"/>
        <v>1</v>
      </c>
      <c r="CZ343" t="b">
        <f t="shared" si="256"/>
        <v>1</v>
      </c>
      <c r="DA343" s="84">
        <f t="shared" si="257"/>
        <v>1</v>
      </c>
      <c r="DB343" t="e">
        <f t="shared" si="258"/>
        <v>#N/A</v>
      </c>
    </row>
    <row r="344" spans="1:106" ht="13.5" thickBot="1">
      <c r="A344">
        <v>2668</v>
      </c>
      <c r="B344">
        <v>1</v>
      </c>
      <c r="C344" t="s">
        <v>2891</v>
      </c>
      <c r="D344" s="3" t="s">
        <v>12</v>
      </c>
      <c r="E344" s="3" t="s">
        <v>12</v>
      </c>
      <c r="F344">
        <v>110578.95299999999</v>
      </c>
      <c r="G344">
        <v>423997.28100000002</v>
      </c>
      <c r="H344" s="35" t="str">
        <f t="shared" si="259"/>
        <v>ja</v>
      </c>
      <c r="I344" s="155" t="s">
        <v>2402</v>
      </c>
      <c r="J344" t="s">
        <v>456</v>
      </c>
      <c r="K344" s="97">
        <v>10000</v>
      </c>
      <c r="L344" s="28">
        <f t="shared" si="217"/>
        <v>0.24</v>
      </c>
      <c r="M344" s="28">
        <f t="shared" si="217"/>
        <v>0</v>
      </c>
      <c r="N344" s="56">
        <f t="shared" si="218"/>
        <v>0</v>
      </c>
      <c r="O344" s="33">
        <f t="shared" si="219"/>
        <v>100.3459027016154</v>
      </c>
      <c r="P344" s="37">
        <f t="shared" si="220"/>
        <v>1343.3409463289715</v>
      </c>
      <c r="Q344" t="s">
        <v>12</v>
      </c>
      <c r="R344" t="s">
        <v>12</v>
      </c>
      <c r="S344">
        <v>2.84</v>
      </c>
      <c r="T344">
        <v>2.9630000000000001</v>
      </c>
      <c r="U344">
        <v>3.1139999999999999</v>
      </c>
      <c r="V344">
        <v>3.28</v>
      </c>
      <c r="W344">
        <v>3.4769999999999999</v>
      </c>
      <c r="X344" t="s">
        <v>12</v>
      </c>
      <c r="Y344">
        <v>3.8690000000000002</v>
      </c>
      <c r="Z344" t="s">
        <v>12</v>
      </c>
      <c r="AA344" s="10">
        <f t="shared" si="221"/>
        <v>3.4769999999999999</v>
      </c>
      <c r="AB344" s="9">
        <f t="shared" si="222"/>
        <v>0.36299999999999999</v>
      </c>
      <c r="AC344" s="10">
        <f t="shared" si="223"/>
        <v>0.39200000000000035</v>
      </c>
      <c r="AD344" s="9"/>
      <c r="AE344" s="55"/>
      <c r="AF344" s="55"/>
      <c r="AG344" s="55"/>
      <c r="AH344" s="55"/>
      <c r="AI344" s="3"/>
      <c r="AJ344" s="3"/>
      <c r="AK344" s="3"/>
      <c r="AL344" s="3"/>
      <c r="AM344" s="15"/>
      <c r="AN344" s="10"/>
      <c r="AO344" s="9"/>
      <c r="AP344" s="10"/>
      <c r="AQ344" s="9"/>
      <c r="AR344" s="55"/>
      <c r="AS344" s="55"/>
      <c r="AT344" s="55"/>
      <c r="AU344" s="55"/>
      <c r="AV344" s="3"/>
      <c r="AW344" s="3"/>
      <c r="AX344" s="3"/>
      <c r="AY344" s="3"/>
      <c r="AZ344" s="15"/>
      <c r="BA344" s="10"/>
      <c r="BB344" s="9"/>
      <c r="BC344" s="10"/>
      <c r="BD344" s="9"/>
      <c r="BE344" s="3"/>
      <c r="BF344" s="15"/>
      <c r="BG344" s="15"/>
      <c r="BH344" s="9"/>
      <c r="BI344" s="10"/>
      <c r="BJ344" s="9"/>
      <c r="BK344" s="3"/>
      <c r="BL344" s="15"/>
      <c r="BM344" s="15"/>
      <c r="BN344" s="9"/>
      <c r="BO344" s="10"/>
      <c r="BP344">
        <f t="shared" si="224"/>
        <v>0</v>
      </c>
      <c r="BQ344" s="93">
        <f t="shared" si="225"/>
        <v>0</v>
      </c>
      <c r="BR344" s="93">
        <f t="shared" si="226"/>
        <v>0</v>
      </c>
      <c r="BS344" s="93" t="e">
        <f>VLOOKUP(C344,'Koppeling locatie - aslocatie'!$A$2:$C$8139,2,FALSE)</f>
        <v>#N/A</v>
      </c>
      <c r="BT344" s="93" t="e">
        <f>VLOOKUP($BS344,aslocaties_v01!$C$3:$AA$349,MATCH($K$3/10,aslocaties_v01!$C$2:$X$2),FALSE)</f>
        <v>#N/A</v>
      </c>
      <c r="BU344" s="93" t="e">
        <f>VLOOKUP(BS344,aslocaties_v01!$C$3:$AA$349,MATCH($K$3,aslocaties_v01!$C$2:$X$2),FALSE)</f>
        <v>#N/A</v>
      </c>
      <c r="BV344" s="93" t="e">
        <f>VLOOKUP(BS344,aslocaties_v01!$C$3:$AA$349,MATCH($K$3*10,aslocaties_v01!$C$2:$X$2),FALSE)</f>
        <v>#N/A</v>
      </c>
      <c r="BW344" s="93" t="e">
        <f t="shared" si="227"/>
        <v>#N/A</v>
      </c>
      <c r="BX344" s="93" t="e">
        <f t="shared" si="228"/>
        <v>#N/A</v>
      </c>
      <c r="BY344" s="94">
        <f t="shared" si="229"/>
        <v>999</v>
      </c>
      <c r="BZ344" s="94">
        <f t="shared" si="230"/>
        <v>999</v>
      </c>
      <c r="CA344" s="94" t="e">
        <f t="shared" si="231"/>
        <v>#N/A</v>
      </c>
      <c r="CB344" t="e">
        <f t="shared" si="232"/>
        <v>#N/A</v>
      </c>
      <c r="CC344" s="58" t="e">
        <f t="shared" si="233"/>
        <v>#N/A</v>
      </c>
      <c r="CD344" s="95" t="e">
        <f t="shared" si="234"/>
        <v>#N/A</v>
      </c>
      <c r="CE344" s="96" t="b">
        <f t="shared" si="235"/>
        <v>1</v>
      </c>
      <c r="CF344" t="e">
        <f t="shared" si="236"/>
        <v>#DIV/0!</v>
      </c>
      <c r="CG344" t="e">
        <f t="shared" si="237"/>
        <v>#DIV/0!</v>
      </c>
      <c r="CH344" s="84" t="b">
        <f t="shared" si="238"/>
        <v>0</v>
      </c>
      <c r="CI344" t="str">
        <f t="shared" si="239"/>
        <v/>
      </c>
      <c r="CJ344" t="e">
        <f t="shared" si="240"/>
        <v>#DIV/0!</v>
      </c>
      <c r="CK344" t="b">
        <f t="shared" si="241"/>
        <v>1</v>
      </c>
      <c r="CL344" s="84" t="e">
        <f t="shared" si="242"/>
        <v>#DIV/0!</v>
      </c>
      <c r="CM344" t="e">
        <f t="shared" si="243"/>
        <v>#DIV/0!</v>
      </c>
      <c r="CN344" t="e">
        <f t="shared" si="244"/>
        <v>#DIV/0!</v>
      </c>
      <c r="CO344" s="84">
        <f t="shared" si="245"/>
        <v>-1</v>
      </c>
      <c r="CP344" t="b">
        <f t="shared" si="246"/>
        <v>1</v>
      </c>
      <c r="CQ344" s="96" t="b">
        <f t="shared" si="247"/>
        <v>1</v>
      </c>
      <c r="CR344" t="b">
        <f t="shared" si="248"/>
        <v>1</v>
      </c>
      <c r="CS344" t="b">
        <f t="shared" si="249"/>
        <v>1</v>
      </c>
      <c r="CT344" t="b">
        <f t="shared" si="250"/>
        <v>1</v>
      </c>
      <c r="CU344" t="b">
        <f t="shared" si="251"/>
        <v>1</v>
      </c>
      <c r="CV344" s="84" t="b">
        <f t="shared" si="252"/>
        <v>1</v>
      </c>
      <c r="CW344" t="b">
        <f t="shared" si="253"/>
        <v>1</v>
      </c>
      <c r="CX344" t="b">
        <f t="shared" si="254"/>
        <v>1</v>
      </c>
      <c r="CY344" t="b">
        <f t="shared" si="255"/>
        <v>1</v>
      </c>
      <c r="CZ344" t="b">
        <f t="shared" si="256"/>
        <v>1</v>
      </c>
      <c r="DA344" s="84">
        <f t="shared" si="257"/>
        <v>0</v>
      </c>
      <c r="DB344" t="e">
        <f t="shared" si="258"/>
        <v>#N/A</v>
      </c>
    </row>
    <row r="345" spans="1:106" ht="13.5" thickBot="1">
      <c r="A345">
        <v>2669</v>
      </c>
      <c r="B345">
        <v>1</v>
      </c>
      <c r="C345" t="s">
        <v>2892</v>
      </c>
      <c r="D345" s="3" t="s">
        <v>12</v>
      </c>
      <c r="E345" s="3" t="s">
        <v>12</v>
      </c>
      <c r="F345">
        <v>111542.281</v>
      </c>
      <c r="G345">
        <v>423061.03100000002</v>
      </c>
      <c r="H345" s="35" t="str">
        <f t="shared" si="259"/>
        <v>ja</v>
      </c>
      <c r="I345" s="155" t="s">
        <v>2402</v>
      </c>
      <c r="J345" t="s">
        <v>456</v>
      </c>
      <c r="K345" s="97">
        <v>10000</v>
      </c>
      <c r="L345" s="28">
        <f t="shared" si="217"/>
        <v>0.24</v>
      </c>
      <c r="M345" s="28">
        <f t="shared" si="217"/>
        <v>0</v>
      </c>
      <c r="N345" s="56">
        <f t="shared" si="218"/>
        <v>0</v>
      </c>
      <c r="O345" s="33">
        <f t="shared" si="219"/>
        <v>1343.3409463289715</v>
      </c>
      <c r="P345" s="37">
        <f t="shared" si="220"/>
        <v>115.31384833575595</v>
      </c>
      <c r="Q345" t="s">
        <v>12</v>
      </c>
      <c r="R345" t="s">
        <v>12</v>
      </c>
      <c r="S345">
        <v>2.8570000000000002</v>
      </c>
      <c r="T345">
        <v>2.976</v>
      </c>
      <c r="U345">
        <v>3.1240000000000001</v>
      </c>
      <c r="V345">
        <v>3.2890000000000001</v>
      </c>
      <c r="W345">
        <v>3.4889999999999999</v>
      </c>
      <c r="X345" t="s">
        <v>12</v>
      </c>
      <c r="Y345">
        <v>3.89</v>
      </c>
      <c r="Z345" t="s">
        <v>12</v>
      </c>
      <c r="AA345" s="10">
        <f t="shared" si="221"/>
        <v>3.4889999999999999</v>
      </c>
      <c r="AB345" s="9">
        <f t="shared" si="222"/>
        <v>0.36499999999999977</v>
      </c>
      <c r="AC345" s="10">
        <f t="shared" si="223"/>
        <v>0.40100000000000025</v>
      </c>
      <c r="AD345" s="9"/>
      <c r="AE345" s="55"/>
      <c r="AF345" s="55"/>
      <c r="AG345" s="55"/>
      <c r="AH345" s="55"/>
      <c r="AI345" s="3"/>
      <c r="AJ345" s="3"/>
      <c r="AK345" s="3"/>
      <c r="AL345" s="3"/>
      <c r="AM345" s="15"/>
      <c r="AN345" s="10"/>
      <c r="AO345" s="9"/>
      <c r="AP345" s="10"/>
      <c r="AQ345" s="9"/>
      <c r="AR345" s="55"/>
      <c r="AS345" s="55"/>
      <c r="AT345" s="55"/>
      <c r="AU345" s="55"/>
      <c r="AV345" s="3"/>
      <c r="AW345" s="3"/>
      <c r="AX345" s="3"/>
      <c r="AY345" s="3"/>
      <c r="AZ345" s="15"/>
      <c r="BA345" s="10"/>
      <c r="BB345" s="9"/>
      <c r="BC345" s="10"/>
      <c r="BD345" s="9"/>
      <c r="BE345" s="3"/>
      <c r="BF345" s="15"/>
      <c r="BG345" s="15"/>
      <c r="BH345" s="9"/>
      <c r="BI345" s="10"/>
      <c r="BJ345" s="9"/>
      <c r="BK345" s="3"/>
      <c r="BL345" s="15"/>
      <c r="BM345" s="15"/>
      <c r="BN345" s="9"/>
      <c r="BO345" s="10"/>
      <c r="BP345">
        <f t="shared" si="224"/>
        <v>0</v>
      </c>
      <c r="BQ345" s="93">
        <f t="shared" si="225"/>
        <v>0</v>
      </c>
      <c r="BR345" s="93">
        <f t="shared" si="226"/>
        <v>0</v>
      </c>
      <c r="BS345" s="93" t="e">
        <f>VLOOKUP(C345,'Koppeling locatie - aslocatie'!$A$2:$C$8139,2,FALSE)</f>
        <v>#N/A</v>
      </c>
      <c r="BT345" s="93" t="e">
        <f>VLOOKUP($BS345,aslocaties_v01!$C$3:$AA$349,MATCH($K$3/10,aslocaties_v01!$C$2:$X$2),FALSE)</f>
        <v>#N/A</v>
      </c>
      <c r="BU345" s="93" t="e">
        <f>VLOOKUP(BS345,aslocaties_v01!$C$3:$AA$349,MATCH($K$3,aslocaties_v01!$C$2:$X$2),FALSE)</f>
        <v>#N/A</v>
      </c>
      <c r="BV345" s="93" t="e">
        <f>VLOOKUP(BS345,aslocaties_v01!$C$3:$AA$349,MATCH($K$3*10,aslocaties_v01!$C$2:$X$2),FALSE)</f>
        <v>#N/A</v>
      </c>
      <c r="BW345" s="93" t="e">
        <f t="shared" si="227"/>
        <v>#N/A</v>
      </c>
      <c r="BX345" s="93" t="e">
        <f t="shared" si="228"/>
        <v>#N/A</v>
      </c>
      <c r="BY345" s="94">
        <f t="shared" si="229"/>
        <v>999</v>
      </c>
      <c r="BZ345" s="94">
        <f t="shared" si="230"/>
        <v>999</v>
      </c>
      <c r="CA345" s="94" t="e">
        <f t="shared" si="231"/>
        <v>#N/A</v>
      </c>
      <c r="CB345" t="e">
        <f t="shared" si="232"/>
        <v>#N/A</v>
      </c>
      <c r="CC345" s="58" t="e">
        <f t="shared" si="233"/>
        <v>#N/A</v>
      </c>
      <c r="CD345" s="95" t="e">
        <f t="shared" si="234"/>
        <v>#N/A</v>
      </c>
      <c r="CE345" s="96" t="b">
        <f t="shared" si="235"/>
        <v>1</v>
      </c>
      <c r="CF345" t="e">
        <f t="shared" si="236"/>
        <v>#DIV/0!</v>
      </c>
      <c r="CG345" t="e">
        <f t="shared" si="237"/>
        <v>#DIV/0!</v>
      </c>
      <c r="CH345" s="84" t="b">
        <f t="shared" si="238"/>
        <v>0</v>
      </c>
      <c r="CI345" t="str">
        <f t="shared" si="239"/>
        <v/>
      </c>
      <c r="CJ345" t="e">
        <f t="shared" si="240"/>
        <v>#DIV/0!</v>
      </c>
      <c r="CK345" t="b">
        <f t="shared" si="241"/>
        <v>1</v>
      </c>
      <c r="CL345" s="84" t="e">
        <f t="shared" si="242"/>
        <v>#DIV/0!</v>
      </c>
      <c r="CM345" t="e">
        <f t="shared" si="243"/>
        <v>#DIV/0!</v>
      </c>
      <c r="CN345" t="e">
        <f t="shared" si="244"/>
        <v>#DIV/0!</v>
      </c>
      <c r="CO345" s="84">
        <f t="shared" si="245"/>
        <v>-1</v>
      </c>
      <c r="CP345" t="b">
        <f t="shared" si="246"/>
        <v>1</v>
      </c>
      <c r="CQ345" s="96" t="b">
        <f t="shared" si="247"/>
        <v>1</v>
      </c>
      <c r="CR345" t="b">
        <f t="shared" si="248"/>
        <v>1</v>
      </c>
      <c r="CS345" t="b">
        <f t="shared" si="249"/>
        <v>1</v>
      </c>
      <c r="CT345" t="b">
        <f t="shared" si="250"/>
        <v>1</v>
      </c>
      <c r="CU345" t="b">
        <f t="shared" si="251"/>
        <v>1</v>
      </c>
      <c r="CV345" s="84" t="b">
        <f t="shared" si="252"/>
        <v>1</v>
      </c>
      <c r="CW345" t="b">
        <f t="shared" si="253"/>
        <v>1</v>
      </c>
      <c r="CX345" t="b">
        <f t="shared" si="254"/>
        <v>1</v>
      </c>
      <c r="CY345" t="b">
        <f t="shared" si="255"/>
        <v>1</v>
      </c>
      <c r="CZ345" t="b">
        <f t="shared" si="256"/>
        <v>1</v>
      </c>
      <c r="DA345" s="84">
        <f t="shared" si="257"/>
        <v>0</v>
      </c>
      <c r="DB345" t="e">
        <f t="shared" si="258"/>
        <v>#N/A</v>
      </c>
    </row>
    <row r="346" spans="1:106" ht="13.5" thickBot="1">
      <c r="A346">
        <v>2670</v>
      </c>
      <c r="B346">
        <v>1</v>
      </c>
      <c r="C346" t="s">
        <v>2893</v>
      </c>
      <c r="D346" s="3" t="s">
        <v>12</v>
      </c>
      <c r="E346" s="3" t="s">
        <v>12</v>
      </c>
      <c r="F346">
        <v>111518.844</v>
      </c>
      <c r="G346">
        <v>423173.93800000002</v>
      </c>
      <c r="H346" s="35" t="str">
        <f t="shared" si="259"/>
        <v>ja</v>
      </c>
      <c r="I346" s="155" t="s">
        <v>2402</v>
      </c>
      <c r="J346" t="s">
        <v>456</v>
      </c>
      <c r="K346" s="97">
        <v>10000</v>
      </c>
      <c r="L346" s="28">
        <f t="shared" si="217"/>
        <v>0.24</v>
      </c>
      <c r="M346" s="28">
        <f t="shared" si="217"/>
        <v>0</v>
      </c>
      <c r="N346" s="56">
        <f t="shared" si="218"/>
        <v>0</v>
      </c>
      <c r="O346" s="33">
        <f t="shared" si="219"/>
        <v>115.31384833575595</v>
      </c>
      <c r="P346" s="37">
        <f t="shared" si="220"/>
        <v>89.796163169665107</v>
      </c>
      <c r="Q346" t="s">
        <v>12</v>
      </c>
      <c r="R346" t="s">
        <v>12</v>
      </c>
      <c r="S346">
        <v>2.855</v>
      </c>
      <c r="T346">
        <v>2.9769999999999999</v>
      </c>
      <c r="U346">
        <v>3.1280000000000001</v>
      </c>
      <c r="V346">
        <v>3.2890000000000001</v>
      </c>
      <c r="W346">
        <v>3.4790000000000001</v>
      </c>
      <c r="X346" t="s">
        <v>12</v>
      </c>
      <c r="Y346">
        <v>3.8690000000000002</v>
      </c>
      <c r="Z346" t="s">
        <v>12</v>
      </c>
      <c r="AA346" s="10">
        <f t="shared" si="221"/>
        <v>3.4790000000000001</v>
      </c>
      <c r="AB346" s="9">
        <f t="shared" si="222"/>
        <v>0.35099999999999998</v>
      </c>
      <c r="AC346" s="10">
        <f t="shared" si="223"/>
        <v>0.39000000000000012</v>
      </c>
      <c r="AD346" s="9"/>
      <c r="AE346" s="55"/>
      <c r="AF346" s="55"/>
      <c r="AG346" s="55"/>
      <c r="AH346" s="55"/>
      <c r="AI346" s="3"/>
      <c r="AJ346" s="3"/>
      <c r="AK346" s="3"/>
      <c r="AL346" s="3"/>
      <c r="AM346" s="15"/>
      <c r="AN346" s="10"/>
      <c r="AO346" s="9"/>
      <c r="AP346" s="10"/>
      <c r="AQ346" s="9"/>
      <c r="AR346" s="55"/>
      <c r="AS346" s="55"/>
      <c r="AT346" s="55"/>
      <c r="AU346" s="55"/>
      <c r="AV346" s="3"/>
      <c r="AW346" s="3"/>
      <c r="AX346" s="3"/>
      <c r="AY346" s="3"/>
      <c r="AZ346" s="15"/>
      <c r="BA346" s="10"/>
      <c r="BB346" s="9"/>
      <c r="BC346" s="10"/>
      <c r="BD346" s="9"/>
      <c r="BE346" s="3"/>
      <c r="BF346" s="15"/>
      <c r="BG346" s="15"/>
      <c r="BH346" s="9"/>
      <c r="BI346" s="10"/>
      <c r="BJ346" s="9"/>
      <c r="BK346" s="3"/>
      <c r="BL346" s="15"/>
      <c r="BM346" s="15"/>
      <c r="BN346" s="9"/>
      <c r="BO346" s="10"/>
      <c r="BP346">
        <f t="shared" si="224"/>
        <v>0</v>
      </c>
      <c r="BQ346" s="93">
        <f t="shared" si="225"/>
        <v>0</v>
      </c>
      <c r="BR346" s="93">
        <f t="shared" si="226"/>
        <v>0</v>
      </c>
      <c r="BS346" s="93" t="e">
        <f>VLOOKUP(C346,'Koppeling locatie - aslocatie'!$A$2:$C$8139,2,FALSE)</f>
        <v>#N/A</v>
      </c>
      <c r="BT346" s="93" t="e">
        <f>VLOOKUP($BS346,aslocaties_v01!$C$3:$AA$349,MATCH($K$3/10,aslocaties_v01!$C$2:$X$2),FALSE)</f>
        <v>#N/A</v>
      </c>
      <c r="BU346" s="93" t="e">
        <f>VLOOKUP(BS346,aslocaties_v01!$C$3:$AA$349,MATCH($K$3,aslocaties_v01!$C$2:$X$2),FALSE)</f>
        <v>#N/A</v>
      </c>
      <c r="BV346" s="93" t="e">
        <f>VLOOKUP(BS346,aslocaties_v01!$C$3:$AA$349,MATCH($K$3*10,aslocaties_v01!$C$2:$X$2),FALSE)</f>
        <v>#N/A</v>
      </c>
      <c r="BW346" s="93" t="e">
        <f t="shared" si="227"/>
        <v>#N/A</v>
      </c>
      <c r="BX346" s="93" t="e">
        <f t="shared" si="228"/>
        <v>#N/A</v>
      </c>
      <c r="BY346" s="94">
        <f t="shared" si="229"/>
        <v>999</v>
      </c>
      <c r="BZ346" s="94">
        <f t="shared" si="230"/>
        <v>999</v>
      </c>
      <c r="CA346" s="94" t="e">
        <f t="shared" si="231"/>
        <v>#N/A</v>
      </c>
      <c r="CB346" t="e">
        <f t="shared" si="232"/>
        <v>#N/A</v>
      </c>
      <c r="CC346" s="58" t="e">
        <f t="shared" si="233"/>
        <v>#N/A</v>
      </c>
      <c r="CD346" s="95" t="e">
        <f t="shared" si="234"/>
        <v>#N/A</v>
      </c>
      <c r="CE346" s="96" t="b">
        <f t="shared" si="235"/>
        <v>1</v>
      </c>
      <c r="CF346" t="e">
        <f t="shared" si="236"/>
        <v>#DIV/0!</v>
      </c>
      <c r="CG346" t="e">
        <f t="shared" si="237"/>
        <v>#DIV/0!</v>
      </c>
      <c r="CH346" s="84" t="b">
        <f t="shared" si="238"/>
        <v>0</v>
      </c>
      <c r="CI346" t="str">
        <f t="shared" si="239"/>
        <v/>
      </c>
      <c r="CJ346" t="e">
        <f t="shared" si="240"/>
        <v>#DIV/0!</v>
      </c>
      <c r="CK346" t="b">
        <f t="shared" si="241"/>
        <v>1</v>
      </c>
      <c r="CL346" s="84" t="e">
        <f t="shared" si="242"/>
        <v>#DIV/0!</v>
      </c>
      <c r="CM346" t="e">
        <f t="shared" si="243"/>
        <v>#DIV/0!</v>
      </c>
      <c r="CN346" t="e">
        <f t="shared" si="244"/>
        <v>#DIV/0!</v>
      </c>
      <c r="CO346" s="84">
        <f t="shared" si="245"/>
        <v>-1</v>
      </c>
      <c r="CP346" t="b">
        <f t="shared" si="246"/>
        <v>1</v>
      </c>
      <c r="CQ346" s="96" t="b">
        <f t="shared" si="247"/>
        <v>1</v>
      </c>
      <c r="CR346" t="b">
        <f t="shared" si="248"/>
        <v>1</v>
      </c>
      <c r="CS346" t="b">
        <f t="shared" si="249"/>
        <v>1</v>
      </c>
      <c r="CT346" t="b">
        <f t="shared" si="250"/>
        <v>1</v>
      </c>
      <c r="CU346" t="b">
        <f t="shared" si="251"/>
        <v>1</v>
      </c>
      <c r="CV346" s="84" t="b">
        <f t="shared" si="252"/>
        <v>1</v>
      </c>
      <c r="CW346" t="b">
        <f t="shared" si="253"/>
        <v>1</v>
      </c>
      <c r="CX346" t="b">
        <f t="shared" si="254"/>
        <v>1</v>
      </c>
      <c r="CY346" t="b">
        <f t="shared" si="255"/>
        <v>1</v>
      </c>
      <c r="CZ346" t="b">
        <f t="shared" si="256"/>
        <v>1</v>
      </c>
      <c r="DA346" s="84">
        <f t="shared" si="257"/>
        <v>0</v>
      </c>
      <c r="DB346" t="e">
        <f t="shared" si="258"/>
        <v>#N/A</v>
      </c>
    </row>
    <row r="347" spans="1:106" ht="13.5" thickBot="1">
      <c r="A347">
        <v>2671</v>
      </c>
      <c r="B347">
        <v>1</v>
      </c>
      <c r="C347" t="s">
        <v>2894</v>
      </c>
      <c r="D347" s="3" t="s">
        <v>12</v>
      </c>
      <c r="E347" s="3" t="s">
        <v>12</v>
      </c>
      <c r="F347">
        <v>111466.42200000001</v>
      </c>
      <c r="G347">
        <v>423246.84399999998</v>
      </c>
      <c r="H347" s="35" t="str">
        <f t="shared" si="259"/>
        <v>ja</v>
      </c>
      <c r="I347" s="155" t="s">
        <v>2402</v>
      </c>
      <c r="J347" t="s">
        <v>456</v>
      </c>
      <c r="K347" s="97">
        <v>10000</v>
      </c>
      <c r="L347" s="28">
        <f t="shared" si="217"/>
        <v>0.24</v>
      </c>
      <c r="M347" s="28">
        <f t="shared" si="217"/>
        <v>0</v>
      </c>
      <c r="N347" s="56">
        <f t="shared" si="218"/>
        <v>0</v>
      </c>
      <c r="O347" s="33">
        <f t="shared" si="219"/>
        <v>89.796163169665107</v>
      </c>
      <c r="P347" s="37">
        <f t="shared" si="220"/>
        <v>101.10731511618668</v>
      </c>
      <c r="Q347" t="s">
        <v>12</v>
      </c>
      <c r="R347" t="s">
        <v>12</v>
      </c>
      <c r="S347">
        <v>2.8580000000000001</v>
      </c>
      <c r="T347">
        <v>2.9780000000000002</v>
      </c>
      <c r="U347">
        <v>3.1269999999999998</v>
      </c>
      <c r="V347">
        <v>3.2890000000000001</v>
      </c>
      <c r="W347">
        <v>3.4830000000000001</v>
      </c>
      <c r="X347" t="s">
        <v>12</v>
      </c>
      <c r="Y347">
        <v>3.875</v>
      </c>
      <c r="Z347" t="s">
        <v>12</v>
      </c>
      <c r="AA347" s="10">
        <f t="shared" si="221"/>
        <v>3.4830000000000001</v>
      </c>
      <c r="AB347" s="9">
        <f t="shared" si="222"/>
        <v>0.35600000000000032</v>
      </c>
      <c r="AC347" s="10">
        <f t="shared" si="223"/>
        <v>0.3919999999999999</v>
      </c>
      <c r="AD347" s="9"/>
      <c r="AE347" s="55"/>
      <c r="AF347" s="55"/>
      <c r="AG347" s="55"/>
      <c r="AH347" s="55"/>
      <c r="AI347" s="3"/>
      <c r="AJ347" s="3"/>
      <c r="AK347" s="3"/>
      <c r="AL347" s="3"/>
      <c r="AM347" s="15"/>
      <c r="AN347" s="10"/>
      <c r="AO347" s="9"/>
      <c r="AP347" s="10"/>
      <c r="AQ347" s="9"/>
      <c r="AR347" s="55"/>
      <c r="AS347" s="55"/>
      <c r="AT347" s="55"/>
      <c r="AU347" s="55"/>
      <c r="AV347" s="3"/>
      <c r="AW347" s="3"/>
      <c r="AX347" s="3"/>
      <c r="AY347" s="3"/>
      <c r="AZ347" s="15"/>
      <c r="BA347" s="10"/>
      <c r="BB347" s="9"/>
      <c r="BC347" s="10"/>
      <c r="BD347" s="9"/>
      <c r="BE347" s="3"/>
      <c r="BF347" s="15"/>
      <c r="BG347" s="15"/>
      <c r="BH347" s="9"/>
      <c r="BI347" s="10"/>
      <c r="BJ347" s="9"/>
      <c r="BK347" s="3"/>
      <c r="BL347" s="15"/>
      <c r="BM347" s="15"/>
      <c r="BN347" s="9"/>
      <c r="BO347" s="10"/>
      <c r="BP347">
        <f t="shared" si="224"/>
        <v>0</v>
      </c>
      <c r="BQ347" s="93">
        <f t="shared" si="225"/>
        <v>0</v>
      </c>
      <c r="BR347" s="93">
        <f t="shared" si="226"/>
        <v>0</v>
      </c>
      <c r="BS347" s="93" t="e">
        <f>VLOOKUP(C347,'Koppeling locatie - aslocatie'!$A$2:$C$8139,2,FALSE)</f>
        <v>#N/A</v>
      </c>
      <c r="BT347" s="93" t="e">
        <f>VLOOKUP($BS347,aslocaties_v01!$C$3:$AA$349,MATCH($K$3/10,aslocaties_v01!$C$2:$X$2),FALSE)</f>
        <v>#N/A</v>
      </c>
      <c r="BU347" s="93" t="e">
        <f>VLOOKUP(BS347,aslocaties_v01!$C$3:$AA$349,MATCH($K$3,aslocaties_v01!$C$2:$X$2),FALSE)</f>
        <v>#N/A</v>
      </c>
      <c r="BV347" s="93" t="e">
        <f>VLOOKUP(BS347,aslocaties_v01!$C$3:$AA$349,MATCH($K$3*10,aslocaties_v01!$C$2:$X$2),FALSE)</f>
        <v>#N/A</v>
      </c>
      <c r="BW347" s="93" t="e">
        <f t="shared" si="227"/>
        <v>#N/A</v>
      </c>
      <c r="BX347" s="93" t="e">
        <f t="shared" si="228"/>
        <v>#N/A</v>
      </c>
      <c r="BY347" s="94">
        <f t="shared" si="229"/>
        <v>999</v>
      </c>
      <c r="BZ347" s="94">
        <f t="shared" si="230"/>
        <v>999</v>
      </c>
      <c r="CA347" s="94" t="e">
        <f t="shared" si="231"/>
        <v>#N/A</v>
      </c>
      <c r="CB347" t="e">
        <f t="shared" si="232"/>
        <v>#N/A</v>
      </c>
      <c r="CC347" s="58" t="e">
        <f t="shared" si="233"/>
        <v>#N/A</v>
      </c>
      <c r="CD347" s="95" t="e">
        <f t="shared" si="234"/>
        <v>#N/A</v>
      </c>
      <c r="CE347" s="96" t="b">
        <f t="shared" si="235"/>
        <v>1</v>
      </c>
      <c r="CF347" t="e">
        <f t="shared" si="236"/>
        <v>#DIV/0!</v>
      </c>
      <c r="CG347" t="e">
        <f t="shared" si="237"/>
        <v>#DIV/0!</v>
      </c>
      <c r="CH347" s="84" t="b">
        <f t="shared" si="238"/>
        <v>0</v>
      </c>
      <c r="CI347" t="str">
        <f t="shared" si="239"/>
        <v/>
      </c>
      <c r="CJ347" t="e">
        <f t="shared" si="240"/>
        <v>#DIV/0!</v>
      </c>
      <c r="CK347" t="b">
        <f t="shared" si="241"/>
        <v>1</v>
      </c>
      <c r="CL347" s="84" t="e">
        <f t="shared" si="242"/>
        <v>#DIV/0!</v>
      </c>
      <c r="CM347" t="e">
        <f t="shared" si="243"/>
        <v>#DIV/0!</v>
      </c>
      <c r="CN347" t="e">
        <f t="shared" si="244"/>
        <v>#DIV/0!</v>
      </c>
      <c r="CO347" s="84">
        <f t="shared" si="245"/>
        <v>-1</v>
      </c>
      <c r="CP347" t="b">
        <f t="shared" si="246"/>
        <v>1</v>
      </c>
      <c r="CQ347" s="96" t="b">
        <f t="shared" si="247"/>
        <v>1</v>
      </c>
      <c r="CR347" t="b">
        <f t="shared" si="248"/>
        <v>1</v>
      </c>
      <c r="CS347" t="b">
        <f t="shared" si="249"/>
        <v>1</v>
      </c>
      <c r="CT347" t="b">
        <f t="shared" si="250"/>
        <v>1</v>
      </c>
      <c r="CU347" t="b">
        <f t="shared" si="251"/>
        <v>1</v>
      </c>
      <c r="CV347" s="84" t="b">
        <f t="shared" si="252"/>
        <v>1</v>
      </c>
      <c r="CW347" t="b">
        <f t="shared" si="253"/>
        <v>1</v>
      </c>
      <c r="CX347" t="b">
        <f t="shared" si="254"/>
        <v>1</v>
      </c>
      <c r="CY347" t="b">
        <f t="shared" si="255"/>
        <v>1</v>
      </c>
      <c r="CZ347" t="b">
        <f t="shared" si="256"/>
        <v>1</v>
      </c>
      <c r="DA347" s="84">
        <f t="shared" si="257"/>
        <v>0</v>
      </c>
      <c r="DB347" t="e">
        <f t="shared" si="258"/>
        <v>#N/A</v>
      </c>
    </row>
    <row r="348" spans="1:106" ht="13.5" thickBot="1">
      <c r="A348">
        <v>2672</v>
      </c>
      <c r="B348">
        <v>1</v>
      </c>
      <c r="C348" t="s">
        <v>2895</v>
      </c>
      <c r="D348" s="3" t="s">
        <v>12</v>
      </c>
      <c r="E348" s="3" t="s">
        <v>12</v>
      </c>
      <c r="F348">
        <v>111411.719</v>
      </c>
      <c r="G348">
        <v>423331.875</v>
      </c>
      <c r="H348" s="35" t="str">
        <f t="shared" si="259"/>
        <v>ja</v>
      </c>
      <c r="I348" s="155" t="s">
        <v>2402</v>
      </c>
      <c r="J348" t="s">
        <v>456</v>
      </c>
      <c r="K348" s="97">
        <v>10000</v>
      </c>
      <c r="L348" s="28">
        <f t="shared" si="217"/>
        <v>0.24</v>
      </c>
      <c r="M348" s="28">
        <f t="shared" si="217"/>
        <v>0</v>
      </c>
      <c r="N348" s="56">
        <f t="shared" si="218"/>
        <v>0</v>
      </c>
      <c r="O348" s="33">
        <f t="shared" si="219"/>
        <v>101.10731511618668</v>
      </c>
      <c r="P348" s="37">
        <f t="shared" si="220"/>
        <v>115.44568009672017</v>
      </c>
      <c r="Q348" t="s">
        <v>12</v>
      </c>
      <c r="R348" t="s">
        <v>12</v>
      </c>
      <c r="S348">
        <v>2.855</v>
      </c>
      <c r="T348">
        <v>2.9790000000000001</v>
      </c>
      <c r="U348">
        <v>3.1309999999999998</v>
      </c>
      <c r="V348">
        <v>3.2930000000000001</v>
      </c>
      <c r="W348">
        <v>3.4860000000000002</v>
      </c>
      <c r="X348" t="s">
        <v>12</v>
      </c>
      <c r="Y348">
        <v>3.879</v>
      </c>
      <c r="Z348" t="s">
        <v>12</v>
      </c>
      <c r="AA348" s="10">
        <f t="shared" si="221"/>
        <v>3.4860000000000002</v>
      </c>
      <c r="AB348" s="9">
        <f t="shared" si="222"/>
        <v>0.35500000000000043</v>
      </c>
      <c r="AC348" s="10">
        <f t="shared" si="223"/>
        <v>0.39299999999999979</v>
      </c>
      <c r="AD348" s="9"/>
      <c r="AE348" s="55"/>
      <c r="AF348" s="55"/>
      <c r="AG348" s="55"/>
      <c r="AH348" s="55"/>
      <c r="AI348" s="3"/>
      <c r="AJ348" s="3"/>
      <c r="AK348" s="3"/>
      <c r="AL348" s="3"/>
      <c r="AM348" s="15"/>
      <c r="AN348" s="10"/>
      <c r="AO348" s="9"/>
      <c r="AP348" s="10"/>
      <c r="AQ348" s="9"/>
      <c r="AR348" s="55"/>
      <c r="AS348" s="55"/>
      <c r="AT348" s="55"/>
      <c r="AU348" s="55"/>
      <c r="AV348" s="3"/>
      <c r="AW348" s="3"/>
      <c r="AX348" s="3"/>
      <c r="AY348" s="3"/>
      <c r="AZ348" s="15"/>
      <c r="BA348" s="10"/>
      <c r="BB348" s="9"/>
      <c r="BC348" s="10"/>
      <c r="BD348" s="9"/>
      <c r="BE348" s="3"/>
      <c r="BF348" s="15"/>
      <c r="BG348" s="15"/>
      <c r="BH348" s="9"/>
      <c r="BI348" s="10"/>
      <c r="BJ348" s="9"/>
      <c r="BK348" s="3"/>
      <c r="BL348" s="15"/>
      <c r="BM348" s="15"/>
      <c r="BN348" s="9"/>
      <c r="BO348" s="10"/>
      <c r="BP348">
        <f t="shared" si="224"/>
        <v>0</v>
      </c>
      <c r="BQ348" s="93">
        <f t="shared" si="225"/>
        <v>0</v>
      </c>
      <c r="BR348" s="93">
        <f t="shared" si="226"/>
        <v>0</v>
      </c>
      <c r="BS348" s="93" t="e">
        <f>VLOOKUP(C348,'Koppeling locatie - aslocatie'!$A$2:$C$8139,2,FALSE)</f>
        <v>#N/A</v>
      </c>
      <c r="BT348" s="93" t="e">
        <f>VLOOKUP($BS348,aslocaties_v01!$C$3:$AA$349,MATCH($K$3/10,aslocaties_v01!$C$2:$X$2),FALSE)</f>
        <v>#N/A</v>
      </c>
      <c r="BU348" s="93" t="e">
        <f>VLOOKUP(BS348,aslocaties_v01!$C$3:$AA$349,MATCH($K$3,aslocaties_v01!$C$2:$X$2),FALSE)</f>
        <v>#N/A</v>
      </c>
      <c r="BV348" s="93" t="e">
        <f>VLOOKUP(BS348,aslocaties_v01!$C$3:$AA$349,MATCH($K$3*10,aslocaties_v01!$C$2:$X$2),FALSE)</f>
        <v>#N/A</v>
      </c>
      <c r="BW348" s="93" t="e">
        <f t="shared" si="227"/>
        <v>#N/A</v>
      </c>
      <c r="BX348" s="93" t="e">
        <f t="shared" si="228"/>
        <v>#N/A</v>
      </c>
      <c r="BY348" s="94">
        <f t="shared" si="229"/>
        <v>999</v>
      </c>
      <c r="BZ348" s="94">
        <f t="shared" si="230"/>
        <v>999</v>
      </c>
      <c r="CA348" s="94" t="e">
        <f t="shared" si="231"/>
        <v>#N/A</v>
      </c>
      <c r="CB348" t="e">
        <f t="shared" si="232"/>
        <v>#N/A</v>
      </c>
      <c r="CC348" s="58" t="e">
        <f t="shared" si="233"/>
        <v>#N/A</v>
      </c>
      <c r="CD348" s="95" t="e">
        <f t="shared" si="234"/>
        <v>#N/A</v>
      </c>
      <c r="CE348" s="96" t="b">
        <f t="shared" si="235"/>
        <v>1</v>
      </c>
      <c r="CF348" t="e">
        <f t="shared" si="236"/>
        <v>#DIV/0!</v>
      </c>
      <c r="CG348" t="e">
        <f t="shared" si="237"/>
        <v>#DIV/0!</v>
      </c>
      <c r="CH348" s="84" t="b">
        <f t="shared" si="238"/>
        <v>0</v>
      </c>
      <c r="CI348" t="str">
        <f t="shared" si="239"/>
        <v/>
      </c>
      <c r="CJ348" t="e">
        <f t="shared" si="240"/>
        <v>#DIV/0!</v>
      </c>
      <c r="CK348" t="b">
        <f t="shared" si="241"/>
        <v>1</v>
      </c>
      <c r="CL348" s="84" t="e">
        <f t="shared" si="242"/>
        <v>#DIV/0!</v>
      </c>
      <c r="CM348" t="e">
        <f t="shared" si="243"/>
        <v>#DIV/0!</v>
      </c>
      <c r="CN348" t="e">
        <f t="shared" si="244"/>
        <v>#DIV/0!</v>
      </c>
      <c r="CO348" s="84">
        <f t="shared" si="245"/>
        <v>-1</v>
      </c>
      <c r="CP348" t="b">
        <f t="shared" si="246"/>
        <v>1</v>
      </c>
      <c r="CQ348" s="96" t="b">
        <f t="shared" si="247"/>
        <v>1</v>
      </c>
      <c r="CR348" t="b">
        <f t="shared" si="248"/>
        <v>1</v>
      </c>
      <c r="CS348" t="b">
        <f t="shared" si="249"/>
        <v>1</v>
      </c>
      <c r="CT348" t="b">
        <f t="shared" si="250"/>
        <v>1</v>
      </c>
      <c r="CU348" t="b">
        <f t="shared" si="251"/>
        <v>1</v>
      </c>
      <c r="CV348" s="84" t="b">
        <f t="shared" si="252"/>
        <v>0</v>
      </c>
      <c r="CW348" t="b">
        <f t="shared" si="253"/>
        <v>1</v>
      </c>
      <c r="CX348" t="b">
        <f t="shared" si="254"/>
        <v>1</v>
      </c>
      <c r="CY348" t="b">
        <f t="shared" si="255"/>
        <v>1</v>
      </c>
      <c r="CZ348" t="b">
        <f t="shared" si="256"/>
        <v>1</v>
      </c>
      <c r="DA348" s="84">
        <f t="shared" si="257"/>
        <v>1</v>
      </c>
      <c r="DB348" t="e">
        <f t="shared" si="258"/>
        <v>#N/A</v>
      </c>
    </row>
    <row r="349" spans="1:106" ht="13.5" thickBot="1">
      <c r="A349">
        <v>2673</v>
      </c>
      <c r="B349">
        <v>1</v>
      </c>
      <c r="C349" t="s">
        <v>2896</v>
      </c>
      <c r="D349" s="3" t="s">
        <v>12</v>
      </c>
      <c r="E349" s="3" t="s">
        <v>12</v>
      </c>
      <c r="F349">
        <v>111354.79700000001</v>
      </c>
      <c r="G349">
        <v>423432.31199999998</v>
      </c>
      <c r="H349" s="35" t="str">
        <f t="shared" si="259"/>
        <v>ja</v>
      </c>
      <c r="I349" s="155" t="s">
        <v>2402</v>
      </c>
      <c r="J349" t="s">
        <v>456</v>
      </c>
      <c r="K349" s="97">
        <v>10000</v>
      </c>
      <c r="L349" s="28">
        <f t="shared" si="217"/>
        <v>0.24</v>
      </c>
      <c r="M349" s="28">
        <f t="shared" si="217"/>
        <v>0</v>
      </c>
      <c r="N349" s="56">
        <f t="shared" si="218"/>
        <v>0</v>
      </c>
      <c r="O349" s="33">
        <f t="shared" si="219"/>
        <v>115.44568009672017</v>
      </c>
      <c r="P349" s="37">
        <f t="shared" si="220"/>
        <v>95.037138661697512</v>
      </c>
      <c r="Q349" t="s">
        <v>12</v>
      </c>
      <c r="R349" t="s">
        <v>12</v>
      </c>
      <c r="S349">
        <v>4.1079999999999997</v>
      </c>
      <c r="T349">
        <v>4.3070000000000004</v>
      </c>
      <c r="U349">
        <v>4.5410000000000004</v>
      </c>
      <c r="V349">
        <v>4.7430000000000003</v>
      </c>
      <c r="W349">
        <v>4.931</v>
      </c>
      <c r="X349" t="s">
        <v>12</v>
      </c>
      <c r="Y349">
        <v>5.2880000000000003</v>
      </c>
      <c r="Z349" t="s">
        <v>12</v>
      </c>
      <c r="AA349" s="10">
        <f t="shared" si="221"/>
        <v>4.931</v>
      </c>
      <c r="AB349" s="9">
        <f t="shared" si="222"/>
        <v>0.38999999999999968</v>
      </c>
      <c r="AC349" s="10">
        <f t="shared" si="223"/>
        <v>0.35700000000000021</v>
      </c>
      <c r="AD349" s="9"/>
      <c r="AE349" s="55"/>
      <c r="AF349" s="55"/>
      <c r="AG349" s="55"/>
      <c r="AH349" s="55"/>
      <c r="AI349" s="3"/>
      <c r="AJ349" s="3"/>
      <c r="AK349" s="3"/>
      <c r="AL349" s="3"/>
      <c r="AM349" s="15"/>
      <c r="AN349" s="10"/>
      <c r="AO349" s="9"/>
      <c r="AP349" s="10"/>
      <c r="AQ349" s="9"/>
      <c r="AR349" s="55"/>
      <c r="AS349" s="55"/>
      <c r="AT349" s="55"/>
      <c r="AU349" s="55"/>
      <c r="AV349" s="3"/>
      <c r="AW349" s="3"/>
      <c r="AX349" s="3"/>
      <c r="AY349" s="3"/>
      <c r="AZ349" s="15"/>
      <c r="BA349" s="10"/>
      <c r="BB349" s="9"/>
      <c r="BC349" s="10"/>
      <c r="BD349" s="9"/>
      <c r="BE349" s="3"/>
      <c r="BF349" s="15"/>
      <c r="BG349" s="15"/>
      <c r="BH349" s="9"/>
      <c r="BI349" s="10"/>
      <c r="BJ349" s="9"/>
      <c r="BK349" s="3"/>
      <c r="BL349" s="15"/>
      <c r="BM349" s="15"/>
      <c r="BN349" s="9"/>
      <c r="BO349" s="10"/>
      <c r="BP349">
        <f t="shared" si="224"/>
        <v>0</v>
      </c>
      <c r="BQ349" s="93">
        <f t="shared" si="225"/>
        <v>0</v>
      </c>
      <c r="BR349" s="93">
        <f t="shared" si="226"/>
        <v>0</v>
      </c>
      <c r="BS349" s="93" t="e">
        <f>VLOOKUP(C349,'Koppeling locatie - aslocatie'!$A$2:$C$8139,2,FALSE)</f>
        <v>#N/A</v>
      </c>
      <c r="BT349" s="93" t="e">
        <f>VLOOKUP($BS349,aslocaties_v01!$C$3:$AA$349,MATCH($K$3/10,aslocaties_v01!$C$2:$X$2),FALSE)</f>
        <v>#N/A</v>
      </c>
      <c r="BU349" s="93" t="e">
        <f>VLOOKUP(BS349,aslocaties_v01!$C$3:$AA$349,MATCH($K$3,aslocaties_v01!$C$2:$X$2),FALSE)</f>
        <v>#N/A</v>
      </c>
      <c r="BV349" s="93" t="e">
        <f>VLOOKUP(BS349,aslocaties_v01!$C$3:$AA$349,MATCH($K$3*10,aslocaties_v01!$C$2:$X$2),FALSE)</f>
        <v>#N/A</v>
      </c>
      <c r="BW349" s="93" t="e">
        <f t="shared" si="227"/>
        <v>#N/A</v>
      </c>
      <c r="BX349" s="93" t="e">
        <f t="shared" si="228"/>
        <v>#N/A</v>
      </c>
      <c r="BY349" s="94">
        <f t="shared" si="229"/>
        <v>999</v>
      </c>
      <c r="BZ349" s="94">
        <f t="shared" si="230"/>
        <v>999</v>
      </c>
      <c r="CA349" s="94" t="e">
        <f t="shared" si="231"/>
        <v>#N/A</v>
      </c>
      <c r="CB349" t="e">
        <f t="shared" si="232"/>
        <v>#N/A</v>
      </c>
      <c r="CC349" s="58" t="e">
        <f t="shared" si="233"/>
        <v>#N/A</v>
      </c>
      <c r="CD349" s="95" t="e">
        <f t="shared" si="234"/>
        <v>#N/A</v>
      </c>
      <c r="CE349" s="96" t="b">
        <f t="shared" si="235"/>
        <v>1</v>
      </c>
      <c r="CF349" t="e">
        <f t="shared" si="236"/>
        <v>#DIV/0!</v>
      </c>
      <c r="CG349" t="e">
        <f t="shared" si="237"/>
        <v>#DIV/0!</v>
      </c>
      <c r="CH349" s="84" t="b">
        <f t="shared" si="238"/>
        <v>0</v>
      </c>
      <c r="CI349" t="str">
        <f t="shared" si="239"/>
        <v/>
      </c>
      <c r="CJ349" t="e">
        <f t="shared" si="240"/>
        <v>#DIV/0!</v>
      </c>
      <c r="CK349" t="b">
        <f t="shared" si="241"/>
        <v>1</v>
      </c>
      <c r="CL349" s="84" t="e">
        <f t="shared" si="242"/>
        <v>#DIV/0!</v>
      </c>
      <c r="CM349" t="e">
        <f t="shared" si="243"/>
        <v>#DIV/0!</v>
      </c>
      <c r="CN349" t="e">
        <f t="shared" si="244"/>
        <v>#DIV/0!</v>
      </c>
      <c r="CO349" s="84">
        <f t="shared" si="245"/>
        <v>-1</v>
      </c>
      <c r="CP349" t="b">
        <f t="shared" si="246"/>
        <v>1</v>
      </c>
      <c r="CQ349" s="96" t="b">
        <f t="shared" si="247"/>
        <v>0</v>
      </c>
      <c r="CR349" t="b">
        <f t="shared" si="248"/>
        <v>1</v>
      </c>
      <c r="CS349" t="b">
        <f t="shared" si="249"/>
        <v>1</v>
      </c>
      <c r="CT349" t="b">
        <f t="shared" si="250"/>
        <v>1</v>
      </c>
      <c r="CU349" t="b">
        <f t="shared" si="251"/>
        <v>1</v>
      </c>
      <c r="CV349" s="84" t="b">
        <f t="shared" si="252"/>
        <v>1</v>
      </c>
      <c r="CW349" t="b">
        <f t="shared" si="253"/>
        <v>1</v>
      </c>
      <c r="CX349" t="b">
        <f t="shared" si="254"/>
        <v>1</v>
      </c>
      <c r="CY349" t="b">
        <f t="shared" si="255"/>
        <v>1</v>
      </c>
      <c r="CZ349" t="b">
        <f t="shared" si="256"/>
        <v>1</v>
      </c>
      <c r="DA349" s="84">
        <f t="shared" si="257"/>
        <v>1</v>
      </c>
      <c r="DB349" t="e">
        <f t="shared" si="258"/>
        <v>#N/A</v>
      </c>
    </row>
    <row r="350" spans="1:106" ht="13.5" thickBot="1">
      <c r="A350">
        <v>2674</v>
      </c>
      <c r="B350">
        <v>1</v>
      </c>
      <c r="C350" t="s">
        <v>2897</v>
      </c>
      <c r="D350" s="3" t="s">
        <v>12</v>
      </c>
      <c r="E350" s="3" t="s">
        <v>12</v>
      </c>
      <c r="F350">
        <v>111271.531</v>
      </c>
      <c r="G350">
        <v>423478.125</v>
      </c>
      <c r="H350" s="35" t="str">
        <f t="shared" si="259"/>
        <v>ja</v>
      </c>
      <c r="I350" s="155" t="s">
        <v>2402</v>
      </c>
      <c r="J350" t="s">
        <v>456</v>
      </c>
      <c r="K350" s="97">
        <v>10000</v>
      </c>
      <c r="L350" s="28">
        <f t="shared" si="217"/>
        <v>0.24</v>
      </c>
      <c r="M350" s="28">
        <f t="shared" si="217"/>
        <v>0</v>
      </c>
      <c r="N350" s="56">
        <f t="shared" si="218"/>
        <v>0</v>
      </c>
      <c r="O350" s="33">
        <f t="shared" si="219"/>
        <v>95.037138661697512</v>
      </c>
      <c r="P350" s="37">
        <f t="shared" si="220"/>
        <v>72.653950271110261</v>
      </c>
      <c r="Q350" t="s">
        <v>12</v>
      </c>
      <c r="R350" t="s">
        <v>12</v>
      </c>
      <c r="S350">
        <v>4.1059999999999999</v>
      </c>
      <c r="T350">
        <v>4.3049999999999997</v>
      </c>
      <c r="U350">
        <v>4.5389999999999997</v>
      </c>
      <c r="V350">
        <v>4.74</v>
      </c>
      <c r="W350">
        <v>4.9290000000000003</v>
      </c>
      <c r="X350" t="s">
        <v>12</v>
      </c>
      <c r="Y350">
        <v>5.2850000000000001</v>
      </c>
      <c r="Z350" t="s">
        <v>12</v>
      </c>
      <c r="AA350" s="10">
        <f t="shared" si="221"/>
        <v>4.9290000000000003</v>
      </c>
      <c r="AB350" s="9">
        <f t="shared" si="222"/>
        <v>0.39000000000000057</v>
      </c>
      <c r="AC350" s="10">
        <f t="shared" si="223"/>
        <v>0.35599999999999987</v>
      </c>
      <c r="AD350" s="9"/>
      <c r="AE350" s="55"/>
      <c r="AF350" s="55"/>
      <c r="AG350" s="55"/>
      <c r="AH350" s="55"/>
      <c r="AI350" s="3"/>
      <c r="AJ350" s="3"/>
      <c r="AK350" s="3"/>
      <c r="AL350" s="3"/>
      <c r="AM350" s="15"/>
      <c r="AN350" s="10"/>
      <c r="AO350" s="9"/>
      <c r="AP350" s="10"/>
      <c r="AQ350" s="9"/>
      <c r="AR350" s="55"/>
      <c r="AS350" s="55"/>
      <c r="AT350" s="55"/>
      <c r="AU350" s="55"/>
      <c r="AV350" s="3"/>
      <c r="AW350" s="3"/>
      <c r="AX350" s="3"/>
      <c r="AY350" s="3"/>
      <c r="AZ350" s="15"/>
      <c r="BA350" s="10"/>
      <c r="BB350" s="9"/>
      <c r="BC350" s="10"/>
      <c r="BD350" s="9"/>
      <c r="BE350" s="3"/>
      <c r="BF350" s="15"/>
      <c r="BG350" s="15"/>
      <c r="BH350" s="9"/>
      <c r="BI350" s="10"/>
      <c r="BJ350" s="9"/>
      <c r="BK350" s="3"/>
      <c r="BL350" s="15"/>
      <c r="BM350" s="15"/>
      <c r="BN350" s="9"/>
      <c r="BO350" s="10"/>
      <c r="BP350">
        <f t="shared" si="224"/>
        <v>0</v>
      </c>
      <c r="BQ350" s="93">
        <f t="shared" si="225"/>
        <v>0</v>
      </c>
      <c r="BR350" s="93">
        <f t="shared" si="226"/>
        <v>0</v>
      </c>
      <c r="BS350" s="93" t="e">
        <f>VLOOKUP(C350,'Koppeling locatie - aslocatie'!$A$2:$C$8139,2,FALSE)</f>
        <v>#N/A</v>
      </c>
      <c r="BT350" s="93" t="e">
        <f>VLOOKUP($BS350,aslocaties_v01!$C$3:$AA$349,MATCH($K$3/10,aslocaties_v01!$C$2:$X$2),FALSE)</f>
        <v>#N/A</v>
      </c>
      <c r="BU350" s="93" t="e">
        <f>VLOOKUP(BS350,aslocaties_v01!$C$3:$AA$349,MATCH($K$3,aslocaties_v01!$C$2:$X$2),FALSE)</f>
        <v>#N/A</v>
      </c>
      <c r="BV350" s="93" t="e">
        <f>VLOOKUP(BS350,aslocaties_v01!$C$3:$AA$349,MATCH($K$3*10,aslocaties_v01!$C$2:$X$2),FALSE)</f>
        <v>#N/A</v>
      </c>
      <c r="BW350" s="93" t="e">
        <f t="shared" si="227"/>
        <v>#N/A</v>
      </c>
      <c r="BX350" s="93" t="e">
        <f t="shared" si="228"/>
        <v>#N/A</v>
      </c>
      <c r="BY350" s="94">
        <f t="shared" si="229"/>
        <v>999</v>
      </c>
      <c r="BZ350" s="94">
        <f t="shared" si="230"/>
        <v>999</v>
      </c>
      <c r="CA350" s="94" t="e">
        <f t="shared" si="231"/>
        <v>#N/A</v>
      </c>
      <c r="CB350" t="e">
        <f t="shared" si="232"/>
        <v>#N/A</v>
      </c>
      <c r="CC350" s="58" t="e">
        <f t="shared" si="233"/>
        <v>#N/A</v>
      </c>
      <c r="CD350" s="95" t="e">
        <f t="shared" si="234"/>
        <v>#N/A</v>
      </c>
      <c r="CE350" s="96" t="b">
        <f t="shared" si="235"/>
        <v>1</v>
      </c>
      <c r="CF350" t="e">
        <f t="shared" si="236"/>
        <v>#DIV/0!</v>
      </c>
      <c r="CG350" t="e">
        <f t="shared" si="237"/>
        <v>#DIV/0!</v>
      </c>
      <c r="CH350" s="84" t="b">
        <f t="shared" si="238"/>
        <v>0</v>
      </c>
      <c r="CI350" t="str">
        <f t="shared" si="239"/>
        <v/>
      </c>
      <c r="CJ350" t="e">
        <f t="shared" si="240"/>
        <v>#DIV/0!</v>
      </c>
      <c r="CK350" t="b">
        <f t="shared" si="241"/>
        <v>1</v>
      </c>
      <c r="CL350" s="84" t="e">
        <f t="shared" si="242"/>
        <v>#DIV/0!</v>
      </c>
      <c r="CM350" t="e">
        <f t="shared" si="243"/>
        <v>#DIV/0!</v>
      </c>
      <c r="CN350" t="e">
        <f t="shared" si="244"/>
        <v>#DIV/0!</v>
      </c>
      <c r="CO350" s="84">
        <f t="shared" si="245"/>
        <v>-1</v>
      </c>
      <c r="CP350" t="b">
        <f t="shared" si="246"/>
        <v>1</v>
      </c>
      <c r="CQ350" s="96" t="b">
        <f t="shared" si="247"/>
        <v>1</v>
      </c>
      <c r="CR350" t="b">
        <f t="shared" si="248"/>
        <v>1</v>
      </c>
      <c r="CS350" t="b">
        <f t="shared" si="249"/>
        <v>1</v>
      </c>
      <c r="CT350" t="b">
        <f t="shared" si="250"/>
        <v>1</v>
      </c>
      <c r="CU350" t="b">
        <f t="shared" si="251"/>
        <v>1</v>
      </c>
      <c r="CV350" s="84" t="b">
        <f t="shared" si="252"/>
        <v>1</v>
      </c>
      <c r="CW350" t="b">
        <f t="shared" si="253"/>
        <v>1</v>
      </c>
      <c r="CX350" t="b">
        <f t="shared" si="254"/>
        <v>1</v>
      </c>
      <c r="CY350" t="b">
        <f t="shared" si="255"/>
        <v>1</v>
      </c>
      <c r="CZ350" t="b">
        <f t="shared" si="256"/>
        <v>1</v>
      </c>
      <c r="DA350" s="84">
        <f t="shared" si="257"/>
        <v>0</v>
      </c>
      <c r="DB350" t="e">
        <f t="shared" si="258"/>
        <v>#N/A</v>
      </c>
    </row>
    <row r="351" spans="1:106" ht="13.5" thickBot="1">
      <c r="A351">
        <v>2675</v>
      </c>
      <c r="B351">
        <v>1</v>
      </c>
      <c r="C351" t="s">
        <v>2898</v>
      </c>
      <c r="D351" s="3" t="s">
        <v>12</v>
      </c>
      <c r="E351" s="3" t="s">
        <v>12</v>
      </c>
      <c r="F351">
        <v>111224.57</v>
      </c>
      <c r="G351">
        <v>423533.56199999998</v>
      </c>
      <c r="H351" s="35" t="str">
        <f t="shared" si="259"/>
        <v>ja</v>
      </c>
      <c r="I351" s="155" t="s">
        <v>2402</v>
      </c>
      <c r="J351" t="s">
        <v>456</v>
      </c>
      <c r="K351" s="97">
        <v>10000</v>
      </c>
      <c r="L351" s="28">
        <f t="shared" si="217"/>
        <v>0.24</v>
      </c>
      <c r="M351" s="28">
        <f t="shared" si="217"/>
        <v>0</v>
      </c>
      <c r="N351" s="56">
        <f t="shared" si="218"/>
        <v>0</v>
      </c>
      <c r="O351" s="33">
        <f t="shared" si="219"/>
        <v>72.653950271110261</v>
      </c>
      <c r="P351" s="37">
        <f t="shared" si="220"/>
        <v>98.252841490744984</v>
      </c>
      <c r="Q351" t="s">
        <v>12</v>
      </c>
      <c r="R351" t="s">
        <v>12</v>
      </c>
      <c r="S351">
        <v>4.1050000000000004</v>
      </c>
      <c r="T351">
        <v>4.3040000000000003</v>
      </c>
      <c r="U351">
        <v>4.5380000000000003</v>
      </c>
      <c r="V351">
        <v>4.7389999999999999</v>
      </c>
      <c r="W351">
        <v>4.9279999999999999</v>
      </c>
      <c r="X351" t="s">
        <v>12</v>
      </c>
      <c r="Y351">
        <v>5.2830000000000004</v>
      </c>
      <c r="Z351" t="s">
        <v>12</v>
      </c>
      <c r="AA351" s="10">
        <f t="shared" si="221"/>
        <v>4.9279999999999999</v>
      </c>
      <c r="AB351" s="9">
        <f t="shared" si="222"/>
        <v>0.38999999999999968</v>
      </c>
      <c r="AC351" s="10">
        <f t="shared" si="223"/>
        <v>0.35500000000000043</v>
      </c>
      <c r="AD351" s="9"/>
      <c r="AE351" s="55"/>
      <c r="AF351" s="55"/>
      <c r="AG351" s="55"/>
      <c r="AH351" s="55"/>
      <c r="AI351" s="3"/>
      <c r="AJ351" s="3"/>
      <c r="AK351" s="3"/>
      <c r="AL351" s="3"/>
      <c r="AM351" s="15"/>
      <c r="AN351" s="10"/>
      <c r="AO351" s="9"/>
      <c r="AP351" s="10"/>
      <c r="AQ351" s="9"/>
      <c r="AR351" s="55"/>
      <c r="AS351" s="55"/>
      <c r="AT351" s="55"/>
      <c r="AU351" s="55"/>
      <c r="AV351" s="3"/>
      <c r="AW351" s="3"/>
      <c r="AX351" s="3"/>
      <c r="AY351" s="3"/>
      <c r="AZ351" s="15"/>
      <c r="BA351" s="10"/>
      <c r="BB351" s="9"/>
      <c r="BC351" s="10"/>
      <c r="BD351" s="9"/>
      <c r="BE351" s="3"/>
      <c r="BF351" s="15"/>
      <c r="BG351" s="15"/>
      <c r="BH351" s="9"/>
      <c r="BI351" s="10"/>
      <c r="BJ351" s="9"/>
      <c r="BK351" s="3"/>
      <c r="BL351" s="15"/>
      <c r="BM351" s="15"/>
      <c r="BN351" s="9"/>
      <c r="BO351" s="10"/>
      <c r="BP351">
        <f t="shared" si="224"/>
        <v>0</v>
      </c>
      <c r="BQ351" s="93">
        <f t="shared" si="225"/>
        <v>0</v>
      </c>
      <c r="BR351" s="93">
        <f t="shared" si="226"/>
        <v>0</v>
      </c>
      <c r="BS351" s="93" t="e">
        <f>VLOOKUP(C351,'Koppeling locatie - aslocatie'!$A$2:$C$8139,2,FALSE)</f>
        <v>#N/A</v>
      </c>
      <c r="BT351" s="93" t="e">
        <f>VLOOKUP($BS351,aslocaties_v01!$C$3:$AA$349,MATCH($K$3/10,aslocaties_v01!$C$2:$X$2),FALSE)</f>
        <v>#N/A</v>
      </c>
      <c r="BU351" s="93" t="e">
        <f>VLOOKUP(BS351,aslocaties_v01!$C$3:$AA$349,MATCH($K$3,aslocaties_v01!$C$2:$X$2),FALSE)</f>
        <v>#N/A</v>
      </c>
      <c r="BV351" s="93" t="e">
        <f>VLOOKUP(BS351,aslocaties_v01!$C$3:$AA$349,MATCH($K$3*10,aslocaties_v01!$C$2:$X$2),FALSE)</f>
        <v>#N/A</v>
      </c>
      <c r="BW351" s="93" t="e">
        <f t="shared" si="227"/>
        <v>#N/A</v>
      </c>
      <c r="BX351" s="93" t="e">
        <f t="shared" si="228"/>
        <v>#N/A</v>
      </c>
      <c r="BY351" s="94">
        <f t="shared" si="229"/>
        <v>999</v>
      </c>
      <c r="BZ351" s="94">
        <f t="shared" si="230"/>
        <v>999</v>
      </c>
      <c r="CA351" s="94" t="e">
        <f t="shared" si="231"/>
        <v>#N/A</v>
      </c>
      <c r="CB351" t="e">
        <f t="shared" si="232"/>
        <v>#N/A</v>
      </c>
      <c r="CC351" s="58" t="e">
        <f t="shared" si="233"/>
        <v>#N/A</v>
      </c>
      <c r="CD351" s="95" t="e">
        <f t="shared" si="234"/>
        <v>#N/A</v>
      </c>
      <c r="CE351" s="96" t="b">
        <f t="shared" si="235"/>
        <v>1</v>
      </c>
      <c r="CF351" t="e">
        <f t="shared" si="236"/>
        <v>#DIV/0!</v>
      </c>
      <c r="CG351" t="e">
        <f t="shared" si="237"/>
        <v>#DIV/0!</v>
      </c>
      <c r="CH351" s="84" t="b">
        <f t="shared" si="238"/>
        <v>0</v>
      </c>
      <c r="CI351" t="str">
        <f t="shared" si="239"/>
        <v/>
      </c>
      <c r="CJ351" t="e">
        <f t="shared" si="240"/>
        <v>#DIV/0!</v>
      </c>
      <c r="CK351" t="b">
        <f t="shared" si="241"/>
        <v>1</v>
      </c>
      <c r="CL351" s="84" t="e">
        <f t="shared" si="242"/>
        <v>#DIV/0!</v>
      </c>
      <c r="CM351" t="e">
        <f t="shared" si="243"/>
        <v>#DIV/0!</v>
      </c>
      <c r="CN351" t="e">
        <f t="shared" si="244"/>
        <v>#DIV/0!</v>
      </c>
      <c r="CO351" s="84">
        <f t="shared" si="245"/>
        <v>-1</v>
      </c>
      <c r="CP351" t="b">
        <f t="shared" si="246"/>
        <v>1</v>
      </c>
      <c r="CQ351" s="96" t="b">
        <f t="shared" si="247"/>
        <v>1</v>
      </c>
      <c r="CR351" t="b">
        <f t="shared" si="248"/>
        <v>1</v>
      </c>
      <c r="CS351" t="b">
        <f t="shared" si="249"/>
        <v>1</v>
      </c>
      <c r="CT351" t="b">
        <f t="shared" si="250"/>
        <v>1</v>
      </c>
      <c r="CU351" t="b">
        <f t="shared" si="251"/>
        <v>1</v>
      </c>
      <c r="CV351" s="84" t="b">
        <f t="shared" si="252"/>
        <v>0</v>
      </c>
      <c r="CW351" t="b">
        <f t="shared" si="253"/>
        <v>1</v>
      </c>
      <c r="CX351" t="b">
        <f t="shared" si="254"/>
        <v>1</v>
      </c>
      <c r="CY351" t="b">
        <f t="shared" si="255"/>
        <v>1</v>
      </c>
      <c r="CZ351" t="b">
        <f t="shared" si="256"/>
        <v>1</v>
      </c>
      <c r="DA351" s="84">
        <f t="shared" si="257"/>
        <v>1</v>
      </c>
      <c r="DB351" t="e">
        <f t="shared" si="258"/>
        <v>#N/A</v>
      </c>
    </row>
    <row r="352" spans="1:106" ht="13.5" thickBot="1">
      <c r="A352">
        <v>2676</v>
      </c>
      <c r="B352">
        <v>1</v>
      </c>
      <c r="C352" t="s">
        <v>2899</v>
      </c>
      <c r="D352" s="3" t="s">
        <v>12</v>
      </c>
      <c r="E352" s="3" t="s">
        <v>12</v>
      </c>
      <c r="F352">
        <v>111141.5</v>
      </c>
      <c r="G352">
        <v>423586.03100000002</v>
      </c>
      <c r="H352" s="35" t="str">
        <f t="shared" si="259"/>
        <v>ja</v>
      </c>
      <c r="I352" s="155" t="s">
        <v>2402</v>
      </c>
      <c r="J352" t="s">
        <v>456</v>
      </c>
      <c r="K352" s="97">
        <v>10000</v>
      </c>
      <c r="L352" s="28">
        <f t="shared" si="217"/>
        <v>0.24</v>
      </c>
      <c r="M352" s="28">
        <f t="shared" si="217"/>
        <v>0</v>
      </c>
      <c r="N352" s="56">
        <f t="shared" si="218"/>
        <v>0</v>
      </c>
      <c r="O352" s="33">
        <f t="shared" si="219"/>
        <v>98.252841490744984</v>
      </c>
      <c r="P352" s="37">
        <f t="shared" si="220"/>
        <v>30452.214390827503</v>
      </c>
      <c r="Q352" t="s">
        <v>12</v>
      </c>
      <c r="R352" t="s">
        <v>12</v>
      </c>
      <c r="S352">
        <v>3.2759999999999998</v>
      </c>
      <c r="T352">
        <v>3.3820000000000001</v>
      </c>
      <c r="U352">
        <v>3.4980000000000002</v>
      </c>
      <c r="V352">
        <v>3.6139999999999999</v>
      </c>
      <c r="W352">
        <v>3.7749999999999999</v>
      </c>
      <c r="X352" t="s">
        <v>12</v>
      </c>
      <c r="Y352">
        <v>4.274</v>
      </c>
      <c r="Z352" t="s">
        <v>12</v>
      </c>
      <c r="AA352" s="10">
        <f t="shared" si="221"/>
        <v>3.7749999999999999</v>
      </c>
      <c r="AB352" s="9">
        <f t="shared" si="222"/>
        <v>0.27699999999999969</v>
      </c>
      <c r="AC352" s="10">
        <f t="shared" si="223"/>
        <v>0.49900000000000011</v>
      </c>
      <c r="AD352" s="9"/>
      <c r="AE352" s="55"/>
      <c r="AF352" s="55"/>
      <c r="AG352" s="55"/>
      <c r="AH352" s="55"/>
      <c r="AI352" s="3"/>
      <c r="AJ352" s="3"/>
      <c r="AK352" s="3"/>
      <c r="AL352" s="3"/>
      <c r="AM352" s="15"/>
      <c r="AN352" s="10"/>
      <c r="AO352" s="9"/>
      <c r="AP352" s="10"/>
      <c r="AQ352" s="9"/>
      <c r="AR352" s="55"/>
      <c r="AS352" s="55"/>
      <c r="AT352" s="55"/>
      <c r="AU352" s="55"/>
      <c r="AV352" s="3"/>
      <c r="AW352" s="3"/>
      <c r="AX352" s="3"/>
      <c r="AY352" s="3"/>
      <c r="AZ352" s="15"/>
      <c r="BA352" s="10"/>
      <c r="BB352" s="9"/>
      <c r="BC352" s="10"/>
      <c r="BD352" s="9"/>
      <c r="BE352" s="3"/>
      <c r="BF352" s="15"/>
      <c r="BG352" s="15"/>
      <c r="BH352" s="9"/>
      <c r="BI352" s="10"/>
      <c r="BJ352" s="9"/>
      <c r="BK352" s="3"/>
      <c r="BL352" s="15"/>
      <c r="BM352" s="15"/>
      <c r="BN352" s="9"/>
      <c r="BO352" s="10"/>
      <c r="BP352">
        <f t="shared" si="224"/>
        <v>0</v>
      </c>
      <c r="BQ352" s="93">
        <f t="shared" si="225"/>
        <v>0</v>
      </c>
      <c r="BR352" s="93">
        <f t="shared" si="226"/>
        <v>0</v>
      </c>
      <c r="BS352" s="93" t="e">
        <f>VLOOKUP(C352,'Koppeling locatie - aslocatie'!$A$2:$C$8139,2,FALSE)</f>
        <v>#N/A</v>
      </c>
      <c r="BT352" s="93" t="e">
        <f>VLOOKUP($BS352,aslocaties_v01!$C$3:$AA$349,MATCH($K$3/10,aslocaties_v01!$C$2:$X$2),FALSE)</f>
        <v>#N/A</v>
      </c>
      <c r="BU352" s="93" t="e">
        <f>VLOOKUP(BS352,aslocaties_v01!$C$3:$AA$349,MATCH($K$3,aslocaties_v01!$C$2:$X$2),FALSE)</f>
        <v>#N/A</v>
      </c>
      <c r="BV352" s="93" t="e">
        <f>VLOOKUP(BS352,aslocaties_v01!$C$3:$AA$349,MATCH($K$3*10,aslocaties_v01!$C$2:$X$2),FALSE)</f>
        <v>#N/A</v>
      </c>
      <c r="BW352" s="93" t="e">
        <f t="shared" si="227"/>
        <v>#N/A</v>
      </c>
      <c r="BX352" s="93" t="e">
        <f t="shared" si="228"/>
        <v>#N/A</v>
      </c>
      <c r="BY352" s="94">
        <f t="shared" si="229"/>
        <v>999</v>
      </c>
      <c r="BZ352" s="94">
        <f t="shared" si="230"/>
        <v>999</v>
      </c>
      <c r="CA352" s="94" t="e">
        <f t="shared" si="231"/>
        <v>#N/A</v>
      </c>
      <c r="CB352" t="e">
        <f t="shared" si="232"/>
        <v>#N/A</v>
      </c>
      <c r="CC352" s="58" t="e">
        <f t="shared" si="233"/>
        <v>#N/A</v>
      </c>
      <c r="CD352" s="95" t="e">
        <f t="shared" si="234"/>
        <v>#N/A</v>
      </c>
      <c r="CE352" s="96" t="b">
        <f t="shared" si="235"/>
        <v>1</v>
      </c>
      <c r="CF352" t="e">
        <f t="shared" si="236"/>
        <v>#DIV/0!</v>
      </c>
      <c r="CG352" t="e">
        <f t="shared" si="237"/>
        <v>#DIV/0!</v>
      </c>
      <c r="CH352" s="84" t="b">
        <f t="shared" si="238"/>
        <v>0</v>
      </c>
      <c r="CI352" t="str">
        <f t="shared" si="239"/>
        <v/>
      </c>
      <c r="CJ352" t="e">
        <f t="shared" si="240"/>
        <v>#DIV/0!</v>
      </c>
      <c r="CK352" t="b">
        <f t="shared" si="241"/>
        <v>1</v>
      </c>
      <c r="CL352" s="84" t="e">
        <f t="shared" si="242"/>
        <v>#DIV/0!</v>
      </c>
      <c r="CM352" t="e">
        <f t="shared" si="243"/>
        <v>#DIV/0!</v>
      </c>
      <c r="CN352" t="e">
        <f t="shared" si="244"/>
        <v>#DIV/0!</v>
      </c>
      <c r="CO352" s="84">
        <f t="shared" si="245"/>
        <v>-1</v>
      </c>
      <c r="CP352" t="b">
        <f t="shared" si="246"/>
        <v>1</v>
      </c>
      <c r="CQ352" s="96" t="b">
        <f t="shared" si="247"/>
        <v>0</v>
      </c>
      <c r="CR352" t="b">
        <f t="shared" si="248"/>
        <v>1</v>
      </c>
      <c r="CS352" t="b">
        <f t="shared" si="249"/>
        <v>1</v>
      </c>
      <c r="CT352" t="b">
        <f t="shared" si="250"/>
        <v>1</v>
      </c>
      <c r="CU352" t="b">
        <f t="shared" si="251"/>
        <v>1</v>
      </c>
      <c r="CV352" s="84" t="b">
        <f t="shared" si="252"/>
        <v>1</v>
      </c>
      <c r="CW352" t="b">
        <f t="shared" si="253"/>
        <v>1</v>
      </c>
      <c r="CX352" t="b">
        <f t="shared" si="254"/>
        <v>1</v>
      </c>
      <c r="CY352" t="b">
        <f t="shared" si="255"/>
        <v>1</v>
      </c>
      <c r="CZ352" t="b">
        <f t="shared" si="256"/>
        <v>1</v>
      </c>
      <c r="DA352" s="84">
        <f t="shared" si="257"/>
        <v>1</v>
      </c>
      <c r="DB352" t="e">
        <f t="shared" si="258"/>
        <v>#N/A</v>
      </c>
    </row>
    <row r="353" spans="1:106" ht="13.5" thickBot="1">
      <c r="A353">
        <v>2677</v>
      </c>
      <c r="B353">
        <v>1</v>
      </c>
      <c r="C353" t="s">
        <v>576</v>
      </c>
      <c r="D353" s="3" t="s">
        <v>12</v>
      </c>
      <c r="E353" s="3" t="s">
        <v>12</v>
      </c>
      <c r="F353">
        <v>141064.28099999999</v>
      </c>
      <c r="G353">
        <v>417932.31199999998</v>
      </c>
      <c r="H353" s="35" t="str">
        <f t="shared" si="259"/>
        <v>ja</v>
      </c>
      <c r="I353" s="155" t="s">
        <v>2402</v>
      </c>
      <c r="J353" t="s">
        <v>456</v>
      </c>
      <c r="K353" s="97">
        <v>10000</v>
      </c>
      <c r="L353" s="28">
        <f t="shared" si="217"/>
        <v>0.24</v>
      </c>
      <c r="M353" s="28">
        <f t="shared" si="217"/>
        <v>0</v>
      </c>
      <c r="N353" s="56">
        <f t="shared" si="218"/>
        <v>0</v>
      </c>
      <c r="O353" s="33">
        <f t="shared" si="219"/>
        <v>30452.214390827503</v>
      </c>
      <c r="P353" s="37">
        <f t="shared" si="220"/>
        <v>1016.3297677452103</v>
      </c>
      <c r="Q353" t="s">
        <v>12</v>
      </c>
      <c r="R353" t="s">
        <v>12</v>
      </c>
      <c r="S353">
        <v>3.7519999999999998</v>
      </c>
      <c r="T353">
        <v>3.8450000000000002</v>
      </c>
      <c r="U353">
        <v>3.9249999999999998</v>
      </c>
      <c r="V353">
        <v>3.9889999999999999</v>
      </c>
      <c r="W353">
        <v>4.07</v>
      </c>
      <c r="X353" t="s">
        <v>12</v>
      </c>
      <c r="Y353">
        <v>4.5289999999999999</v>
      </c>
      <c r="Z353" t="s">
        <v>12</v>
      </c>
      <c r="AA353" s="10">
        <f t="shared" si="221"/>
        <v>4.07</v>
      </c>
      <c r="AB353" s="9">
        <f t="shared" si="222"/>
        <v>0.14500000000000046</v>
      </c>
      <c r="AC353" s="10">
        <f t="shared" si="223"/>
        <v>0.45899999999999963</v>
      </c>
      <c r="AD353" s="9"/>
      <c r="AE353" s="55"/>
      <c r="AF353" s="55"/>
      <c r="AG353" s="55"/>
      <c r="AH353" s="55"/>
      <c r="AI353" s="3"/>
      <c r="AJ353" s="3"/>
      <c r="AK353" s="3"/>
      <c r="AL353" s="3"/>
      <c r="AM353" s="15"/>
      <c r="AN353" s="10"/>
      <c r="AO353" s="9"/>
      <c r="AP353" s="10"/>
      <c r="AQ353" s="9"/>
      <c r="AR353" s="55"/>
      <c r="AS353" s="55"/>
      <c r="AT353" s="55"/>
      <c r="AU353" s="55"/>
      <c r="AV353" s="3"/>
      <c r="AW353" s="3"/>
      <c r="AX353" s="3"/>
      <c r="AY353" s="3"/>
      <c r="AZ353" s="15"/>
      <c r="BA353" s="10"/>
      <c r="BB353" s="9"/>
      <c r="BC353" s="10"/>
      <c r="BD353" s="9"/>
      <c r="BE353" s="3"/>
      <c r="BF353" s="15"/>
      <c r="BG353" s="15"/>
      <c r="BH353" s="9"/>
      <c r="BI353" s="10"/>
      <c r="BJ353" s="9"/>
      <c r="BK353" s="3"/>
      <c r="BL353" s="15"/>
      <c r="BM353" s="15"/>
      <c r="BN353" s="9"/>
      <c r="BO353" s="10"/>
      <c r="BP353">
        <f t="shared" si="224"/>
        <v>0</v>
      </c>
      <c r="BQ353" s="93">
        <f t="shared" si="225"/>
        <v>0</v>
      </c>
      <c r="BR353" s="93">
        <f t="shared" si="226"/>
        <v>0</v>
      </c>
      <c r="BS353" s="93" t="e">
        <f>VLOOKUP(C353,'Koppeling locatie - aslocatie'!$A$2:$C$8139,2,FALSE)</f>
        <v>#N/A</v>
      </c>
      <c r="BT353" s="93" t="e">
        <f>VLOOKUP($BS353,aslocaties_v01!$C$3:$AA$349,MATCH($K$3/10,aslocaties_v01!$C$2:$X$2),FALSE)</f>
        <v>#N/A</v>
      </c>
      <c r="BU353" s="93" t="e">
        <f>VLOOKUP(BS353,aslocaties_v01!$C$3:$AA$349,MATCH($K$3,aslocaties_v01!$C$2:$X$2),FALSE)</f>
        <v>#N/A</v>
      </c>
      <c r="BV353" s="93" t="e">
        <f>VLOOKUP(BS353,aslocaties_v01!$C$3:$AA$349,MATCH($K$3*10,aslocaties_v01!$C$2:$X$2),FALSE)</f>
        <v>#N/A</v>
      </c>
      <c r="BW353" s="93" t="e">
        <f t="shared" si="227"/>
        <v>#N/A</v>
      </c>
      <c r="BX353" s="93" t="e">
        <f t="shared" si="228"/>
        <v>#N/A</v>
      </c>
      <c r="BY353" s="94">
        <f t="shared" si="229"/>
        <v>999</v>
      </c>
      <c r="BZ353" s="94">
        <f t="shared" si="230"/>
        <v>999</v>
      </c>
      <c r="CA353" s="94" t="e">
        <f t="shared" si="231"/>
        <v>#N/A</v>
      </c>
      <c r="CB353" t="e">
        <f t="shared" si="232"/>
        <v>#N/A</v>
      </c>
      <c r="CC353" s="58" t="e">
        <f t="shared" si="233"/>
        <v>#N/A</v>
      </c>
      <c r="CD353" s="95" t="e">
        <f t="shared" si="234"/>
        <v>#N/A</v>
      </c>
      <c r="CE353" s="96" t="b">
        <f t="shared" si="235"/>
        <v>1</v>
      </c>
      <c r="CF353" t="e">
        <f t="shared" si="236"/>
        <v>#DIV/0!</v>
      </c>
      <c r="CG353" t="e">
        <f t="shared" si="237"/>
        <v>#DIV/0!</v>
      </c>
      <c r="CH353" s="84" t="b">
        <f t="shared" si="238"/>
        <v>0</v>
      </c>
      <c r="CI353" t="str">
        <f t="shared" si="239"/>
        <v/>
      </c>
      <c r="CJ353" t="e">
        <f t="shared" si="240"/>
        <v>#DIV/0!</v>
      </c>
      <c r="CK353" t="b">
        <f t="shared" si="241"/>
        <v>1</v>
      </c>
      <c r="CL353" s="84" t="e">
        <f t="shared" si="242"/>
        <v>#DIV/0!</v>
      </c>
      <c r="CM353" t="e">
        <f t="shared" si="243"/>
        <v>#DIV/0!</v>
      </c>
      <c r="CN353" t="e">
        <f t="shared" si="244"/>
        <v>#DIV/0!</v>
      </c>
      <c r="CO353" s="84">
        <f t="shared" si="245"/>
        <v>-1</v>
      </c>
      <c r="CP353" t="b">
        <f t="shared" si="246"/>
        <v>1</v>
      </c>
      <c r="CQ353" s="96" t="b">
        <f t="shared" si="247"/>
        <v>1</v>
      </c>
      <c r="CR353" t="b">
        <f t="shared" si="248"/>
        <v>1</v>
      </c>
      <c r="CS353" t="b">
        <f t="shared" si="249"/>
        <v>1</v>
      </c>
      <c r="CT353" t="b">
        <f t="shared" si="250"/>
        <v>1</v>
      </c>
      <c r="CU353" t="b">
        <f t="shared" si="251"/>
        <v>1</v>
      </c>
      <c r="CV353" s="84" t="b">
        <f t="shared" si="252"/>
        <v>1</v>
      </c>
      <c r="CW353" t="b">
        <f t="shared" si="253"/>
        <v>1</v>
      </c>
      <c r="CX353" t="b">
        <f t="shared" si="254"/>
        <v>1</v>
      </c>
      <c r="CY353" t="b">
        <f t="shared" si="255"/>
        <v>1</v>
      </c>
      <c r="CZ353" t="b">
        <f t="shared" si="256"/>
        <v>1</v>
      </c>
      <c r="DA353" s="84">
        <f t="shared" si="257"/>
        <v>0</v>
      </c>
      <c r="DB353" t="e">
        <f t="shared" si="258"/>
        <v>#N/A</v>
      </c>
    </row>
    <row r="354" spans="1:106" ht="13.5" thickBot="1">
      <c r="A354">
        <v>2678</v>
      </c>
      <c r="B354">
        <v>1</v>
      </c>
      <c r="C354" t="s">
        <v>577</v>
      </c>
      <c r="D354" s="3" t="s">
        <v>12</v>
      </c>
      <c r="E354" s="3" t="s">
        <v>12</v>
      </c>
      <c r="F354">
        <v>140712.31200000001</v>
      </c>
      <c r="G354">
        <v>418885.75</v>
      </c>
      <c r="H354" s="35" t="str">
        <f t="shared" si="259"/>
        <v>ja</v>
      </c>
      <c r="I354" s="155" t="s">
        <v>2402</v>
      </c>
      <c r="J354" t="s">
        <v>456</v>
      </c>
      <c r="K354" s="97">
        <v>10000</v>
      </c>
      <c r="L354" s="28">
        <f t="shared" si="217"/>
        <v>0.24</v>
      </c>
      <c r="M354" s="28">
        <f t="shared" si="217"/>
        <v>0</v>
      </c>
      <c r="N354" s="56">
        <f t="shared" si="218"/>
        <v>0</v>
      </c>
      <c r="O354" s="33">
        <f t="shared" si="219"/>
        <v>1016.3297677452103</v>
      </c>
      <c r="P354" s="37">
        <f t="shared" si="220"/>
        <v>913.10393914822009</v>
      </c>
      <c r="Q354" t="s">
        <v>12</v>
      </c>
      <c r="R354" t="s">
        <v>12</v>
      </c>
      <c r="S354">
        <v>3.754</v>
      </c>
      <c r="T354">
        <v>3.8439999999999999</v>
      </c>
      <c r="U354">
        <v>3.9249999999999998</v>
      </c>
      <c r="V354">
        <v>3.9889999999999999</v>
      </c>
      <c r="W354">
        <v>4.0650000000000004</v>
      </c>
      <c r="X354" t="s">
        <v>12</v>
      </c>
      <c r="Y354">
        <v>4.5179999999999998</v>
      </c>
      <c r="Z354" t="s">
        <v>12</v>
      </c>
      <c r="AA354" s="10">
        <f t="shared" si="221"/>
        <v>4.0650000000000004</v>
      </c>
      <c r="AB354" s="9">
        <f t="shared" si="222"/>
        <v>0.14000000000000057</v>
      </c>
      <c r="AC354" s="10">
        <f t="shared" si="223"/>
        <v>0.4529999999999994</v>
      </c>
      <c r="AD354" s="9"/>
      <c r="AE354" s="55"/>
      <c r="AF354" s="55"/>
      <c r="AG354" s="55"/>
      <c r="AH354" s="55"/>
      <c r="AI354" s="3"/>
      <c r="AJ354" s="3"/>
      <c r="AK354" s="3"/>
      <c r="AL354" s="3"/>
      <c r="AM354" s="15"/>
      <c r="AN354" s="10"/>
      <c r="AO354" s="9"/>
      <c r="AP354" s="10"/>
      <c r="AQ354" s="9"/>
      <c r="AR354" s="55"/>
      <c r="AS354" s="55"/>
      <c r="AT354" s="55"/>
      <c r="AU354" s="55"/>
      <c r="AV354" s="3"/>
      <c r="AW354" s="3"/>
      <c r="AX354" s="3"/>
      <c r="AY354" s="3"/>
      <c r="AZ354" s="15"/>
      <c r="BA354" s="10"/>
      <c r="BB354" s="9"/>
      <c r="BC354" s="10"/>
      <c r="BD354" s="9"/>
      <c r="BE354" s="3"/>
      <c r="BF354" s="15"/>
      <c r="BG354" s="15"/>
      <c r="BH354" s="9"/>
      <c r="BI354" s="10"/>
      <c r="BJ354" s="9"/>
      <c r="BK354" s="3"/>
      <c r="BL354" s="15"/>
      <c r="BM354" s="15"/>
      <c r="BN354" s="9"/>
      <c r="BO354" s="10"/>
      <c r="BP354">
        <f t="shared" si="224"/>
        <v>0</v>
      </c>
      <c r="BQ354" s="93">
        <f t="shared" si="225"/>
        <v>0</v>
      </c>
      <c r="BR354" s="93">
        <f t="shared" si="226"/>
        <v>0</v>
      </c>
      <c r="BS354" s="93" t="e">
        <f>VLOOKUP(C354,'Koppeling locatie - aslocatie'!$A$2:$C$8139,2,FALSE)</f>
        <v>#N/A</v>
      </c>
      <c r="BT354" s="93" t="e">
        <f>VLOOKUP($BS354,aslocaties_v01!$C$3:$AA$349,MATCH($K$3/10,aslocaties_v01!$C$2:$X$2),FALSE)</f>
        <v>#N/A</v>
      </c>
      <c r="BU354" s="93" t="e">
        <f>VLOOKUP(BS354,aslocaties_v01!$C$3:$AA$349,MATCH($K$3,aslocaties_v01!$C$2:$X$2),FALSE)</f>
        <v>#N/A</v>
      </c>
      <c r="BV354" s="93" t="e">
        <f>VLOOKUP(BS354,aslocaties_v01!$C$3:$AA$349,MATCH($K$3*10,aslocaties_v01!$C$2:$X$2),FALSE)</f>
        <v>#N/A</v>
      </c>
      <c r="BW354" s="93" t="e">
        <f t="shared" si="227"/>
        <v>#N/A</v>
      </c>
      <c r="BX354" s="93" t="e">
        <f t="shared" si="228"/>
        <v>#N/A</v>
      </c>
      <c r="BY354" s="94">
        <f t="shared" si="229"/>
        <v>999</v>
      </c>
      <c r="BZ354" s="94">
        <f t="shared" si="230"/>
        <v>999</v>
      </c>
      <c r="CA354" s="94" t="e">
        <f t="shared" si="231"/>
        <v>#N/A</v>
      </c>
      <c r="CB354" t="e">
        <f t="shared" si="232"/>
        <v>#N/A</v>
      </c>
      <c r="CC354" s="58" t="e">
        <f t="shared" si="233"/>
        <v>#N/A</v>
      </c>
      <c r="CD354" s="95" t="e">
        <f t="shared" si="234"/>
        <v>#N/A</v>
      </c>
      <c r="CE354" s="96" t="b">
        <f t="shared" si="235"/>
        <v>1</v>
      </c>
      <c r="CF354" t="e">
        <f t="shared" si="236"/>
        <v>#DIV/0!</v>
      </c>
      <c r="CG354" t="e">
        <f t="shared" si="237"/>
        <v>#DIV/0!</v>
      </c>
      <c r="CH354" s="84" t="b">
        <f t="shared" si="238"/>
        <v>0</v>
      </c>
      <c r="CI354" t="str">
        <f t="shared" si="239"/>
        <v/>
      </c>
      <c r="CJ354" t="e">
        <f t="shared" si="240"/>
        <v>#DIV/0!</v>
      </c>
      <c r="CK354" t="b">
        <f t="shared" si="241"/>
        <v>1</v>
      </c>
      <c r="CL354" s="84" t="e">
        <f t="shared" si="242"/>
        <v>#DIV/0!</v>
      </c>
      <c r="CM354" t="e">
        <f t="shared" si="243"/>
        <v>#DIV/0!</v>
      </c>
      <c r="CN354" t="e">
        <f t="shared" si="244"/>
        <v>#DIV/0!</v>
      </c>
      <c r="CO354" s="84">
        <f t="shared" si="245"/>
        <v>-1</v>
      </c>
      <c r="CP354" t="b">
        <f t="shared" si="246"/>
        <v>1</v>
      </c>
      <c r="CQ354" s="96" t="b">
        <f t="shared" si="247"/>
        <v>1</v>
      </c>
      <c r="CR354" t="b">
        <f t="shared" si="248"/>
        <v>1</v>
      </c>
      <c r="CS354" t="b">
        <f t="shared" si="249"/>
        <v>1</v>
      </c>
      <c r="CT354" t="b">
        <f t="shared" si="250"/>
        <v>1</v>
      </c>
      <c r="CU354" t="b">
        <f t="shared" si="251"/>
        <v>1</v>
      </c>
      <c r="CV354" s="84" t="b">
        <f t="shared" si="252"/>
        <v>1</v>
      </c>
      <c r="CW354" t="b">
        <f t="shared" si="253"/>
        <v>1</v>
      </c>
      <c r="CX354" t="b">
        <f t="shared" si="254"/>
        <v>1</v>
      </c>
      <c r="CY354" t="b">
        <f t="shared" si="255"/>
        <v>1</v>
      </c>
      <c r="CZ354" t="b">
        <f t="shared" si="256"/>
        <v>1</v>
      </c>
      <c r="DA354" s="84">
        <f t="shared" si="257"/>
        <v>0</v>
      </c>
      <c r="DB354" t="e">
        <f t="shared" si="258"/>
        <v>#N/A</v>
      </c>
    </row>
    <row r="355" spans="1:106" ht="13.5" thickBot="1">
      <c r="A355">
        <v>2679</v>
      </c>
      <c r="B355">
        <v>1</v>
      </c>
      <c r="C355" t="s">
        <v>578</v>
      </c>
      <c r="D355" s="3" t="s">
        <v>12</v>
      </c>
      <c r="E355" s="3" t="s">
        <v>12</v>
      </c>
      <c r="F355">
        <v>139839.75</v>
      </c>
      <c r="G355">
        <v>419154.81199999998</v>
      </c>
      <c r="H355" s="35" t="str">
        <f t="shared" si="259"/>
        <v>ja</v>
      </c>
      <c r="I355" s="155" t="s">
        <v>2402</v>
      </c>
      <c r="J355" t="s">
        <v>456</v>
      </c>
      <c r="K355" s="97">
        <v>10000</v>
      </c>
      <c r="L355" s="28">
        <f t="shared" si="217"/>
        <v>0.24</v>
      </c>
      <c r="M355" s="28">
        <f t="shared" si="217"/>
        <v>0</v>
      </c>
      <c r="N355" s="56">
        <f t="shared" si="218"/>
        <v>0</v>
      </c>
      <c r="O355" s="33">
        <f t="shared" si="219"/>
        <v>913.10393914822009</v>
      </c>
      <c r="P355" s="37">
        <f t="shared" si="220"/>
        <v>953.18116574603994</v>
      </c>
      <c r="Q355" t="s">
        <v>12</v>
      </c>
      <c r="R355" t="s">
        <v>12</v>
      </c>
      <c r="S355">
        <v>3.75</v>
      </c>
      <c r="T355">
        <v>3.8439999999999999</v>
      </c>
      <c r="U355">
        <v>3.923</v>
      </c>
      <c r="V355">
        <v>3.984</v>
      </c>
      <c r="W355">
        <v>4.0620000000000003</v>
      </c>
      <c r="X355" t="s">
        <v>12</v>
      </c>
      <c r="Y355">
        <v>4.5140000000000002</v>
      </c>
      <c r="Z355" t="s">
        <v>12</v>
      </c>
      <c r="AA355" s="10">
        <f t="shared" si="221"/>
        <v>4.0620000000000003</v>
      </c>
      <c r="AB355" s="9">
        <f t="shared" si="222"/>
        <v>0.13900000000000023</v>
      </c>
      <c r="AC355" s="10">
        <f t="shared" si="223"/>
        <v>0.45199999999999996</v>
      </c>
      <c r="AD355" s="9"/>
      <c r="AE355" s="55"/>
      <c r="AF355" s="55"/>
      <c r="AG355" s="55"/>
      <c r="AH355" s="55"/>
      <c r="AI355" s="3"/>
      <c r="AJ355" s="3"/>
      <c r="AK355" s="3"/>
      <c r="AL355" s="3"/>
      <c r="AM355" s="15"/>
      <c r="AN355" s="10"/>
      <c r="AO355" s="9"/>
      <c r="AP355" s="10"/>
      <c r="AQ355" s="9"/>
      <c r="AR355" s="55"/>
      <c r="AS355" s="55"/>
      <c r="AT355" s="55"/>
      <c r="AU355" s="55"/>
      <c r="AV355" s="3"/>
      <c r="AW355" s="3"/>
      <c r="AX355" s="3"/>
      <c r="AY355" s="3"/>
      <c r="AZ355" s="15"/>
      <c r="BA355" s="10"/>
      <c r="BB355" s="9"/>
      <c r="BC355" s="10"/>
      <c r="BD355" s="9"/>
      <c r="BE355" s="3"/>
      <c r="BF355" s="15"/>
      <c r="BG355" s="15"/>
      <c r="BH355" s="9"/>
      <c r="BI355" s="10"/>
      <c r="BJ355" s="9"/>
      <c r="BK355" s="3"/>
      <c r="BL355" s="15"/>
      <c r="BM355" s="15"/>
      <c r="BN355" s="9"/>
      <c r="BO355" s="10"/>
      <c r="BP355">
        <f t="shared" si="224"/>
        <v>0</v>
      </c>
      <c r="BQ355" s="93">
        <f t="shared" si="225"/>
        <v>0</v>
      </c>
      <c r="BR355" s="93">
        <f t="shared" si="226"/>
        <v>0</v>
      </c>
      <c r="BS355" s="93" t="e">
        <f>VLOOKUP(C355,'Koppeling locatie - aslocatie'!$A$2:$C$8139,2,FALSE)</f>
        <v>#N/A</v>
      </c>
      <c r="BT355" s="93" t="e">
        <f>VLOOKUP($BS355,aslocaties_v01!$C$3:$AA$349,MATCH($K$3/10,aslocaties_v01!$C$2:$X$2),FALSE)</f>
        <v>#N/A</v>
      </c>
      <c r="BU355" s="93" t="e">
        <f>VLOOKUP(BS355,aslocaties_v01!$C$3:$AA$349,MATCH($K$3,aslocaties_v01!$C$2:$X$2),FALSE)</f>
        <v>#N/A</v>
      </c>
      <c r="BV355" s="93" t="e">
        <f>VLOOKUP(BS355,aslocaties_v01!$C$3:$AA$349,MATCH($K$3*10,aslocaties_v01!$C$2:$X$2),FALSE)</f>
        <v>#N/A</v>
      </c>
      <c r="BW355" s="93" t="e">
        <f t="shared" si="227"/>
        <v>#N/A</v>
      </c>
      <c r="BX355" s="93" t="e">
        <f t="shared" si="228"/>
        <v>#N/A</v>
      </c>
      <c r="BY355" s="94">
        <f t="shared" si="229"/>
        <v>999</v>
      </c>
      <c r="BZ355" s="94">
        <f t="shared" si="230"/>
        <v>999</v>
      </c>
      <c r="CA355" s="94" t="e">
        <f t="shared" si="231"/>
        <v>#N/A</v>
      </c>
      <c r="CB355" t="e">
        <f t="shared" si="232"/>
        <v>#N/A</v>
      </c>
      <c r="CC355" s="58" t="e">
        <f t="shared" si="233"/>
        <v>#N/A</v>
      </c>
      <c r="CD355" s="95" t="e">
        <f t="shared" si="234"/>
        <v>#N/A</v>
      </c>
      <c r="CE355" s="96" t="b">
        <f t="shared" si="235"/>
        <v>1</v>
      </c>
      <c r="CF355" t="e">
        <f t="shared" si="236"/>
        <v>#DIV/0!</v>
      </c>
      <c r="CG355" t="e">
        <f t="shared" si="237"/>
        <v>#DIV/0!</v>
      </c>
      <c r="CH355" s="84" t="b">
        <f t="shared" si="238"/>
        <v>0</v>
      </c>
      <c r="CI355" t="str">
        <f t="shared" si="239"/>
        <v/>
      </c>
      <c r="CJ355" t="e">
        <f t="shared" si="240"/>
        <v>#DIV/0!</v>
      </c>
      <c r="CK355" t="b">
        <f t="shared" si="241"/>
        <v>1</v>
      </c>
      <c r="CL355" s="84" t="e">
        <f t="shared" si="242"/>
        <v>#DIV/0!</v>
      </c>
      <c r="CM355" t="e">
        <f t="shared" si="243"/>
        <v>#DIV/0!</v>
      </c>
      <c r="CN355" t="e">
        <f t="shared" si="244"/>
        <v>#DIV/0!</v>
      </c>
      <c r="CO355" s="84">
        <f t="shared" si="245"/>
        <v>-1</v>
      </c>
      <c r="CP355" t="b">
        <f t="shared" si="246"/>
        <v>1</v>
      </c>
      <c r="CQ355" s="96" t="b">
        <f t="shared" si="247"/>
        <v>1</v>
      </c>
      <c r="CR355" t="b">
        <f t="shared" si="248"/>
        <v>1</v>
      </c>
      <c r="CS355" t="b">
        <f t="shared" si="249"/>
        <v>1</v>
      </c>
      <c r="CT355" t="b">
        <f t="shared" si="250"/>
        <v>1</v>
      </c>
      <c r="CU355" t="b">
        <f t="shared" si="251"/>
        <v>1</v>
      </c>
      <c r="CV355" s="84" t="b">
        <f t="shared" si="252"/>
        <v>1</v>
      </c>
      <c r="CW355" t="b">
        <f t="shared" si="253"/>
        <v>1</v>
      </c>
      <c r="CX355" t="b">
        <f t="shared" si="254"/>
        <v>1</v>
      </c>
      <c r="CY355" t="b">
        <f t="shared" si="255"/>
        <v>1</v>
      </c>
      <c r="CZ355" t="b">
        <f t="shared" si="256"/>
        <v>1</v>
      </c>
      <c r="DA355" s="84">
        <f t="shared" si="257"/>
        <v>0</v>
      </c>
      <c r="DB355" t="e">
        <f t="shared" si="258"/>
        <v>#N/A</v>
      </c>
    </row>
    <row r="356" spans="1:106" ht="13.5" thickBot="1">
      <c r="A356">
        <v>2680</v>
      </c>
      <c r="B356">
        <v>1</v>
      </c>
      <c r="C356" t="s">
        <v>579</v>
      </c>
      <c r="D356" s="3" t="s">
        <v>12</v>
      </c>
      <c r="E356" s="3" t="s">
        <v>12</v>
      </c>
      <c r="F356">
        <v>138998.32800000001</v>
      </c>
      <c r="G356">
        <v>418706.96899999998</v>
      </c>
      <c r="H356" s="35" t="str">
        <f t="shared" si="259"/>
        <v>ja</v>
      </c>
      <c r="I356" s="155" t="s">
        <v>2402</v>
      </c>
      <c r="J356" t="s">
        <v>456</v>
      </c>
      <c r="K356" s="97">
        <v>10000</v>
      </c>
      <c r="L356" s="28">
        <f t="shared" si="217"/>
        <v>0.24</v>
      </c>
      <c r="M356" s="28">
        <f t="shared" si="217"/>
        <v>0</v>
      </c>
      <c r="N356" s="56">
        <f t="shared" si="218"/>
        <v>0</v>
      </c>
      <c r="O356" s="33">
        <f t="shared" si="219"/>
        <v>953.18116574603994</v>
      </c>
      <c r="P356" s="37">
        <f t="shared" si="220"/>
        <v>971.71082920382673</v>
      </c>
      <c r="Q356" t="s">
        <v>12</v>
      </c>
      <c r="R356" t="s">
        <v>12</v>
      </c>
      <c r="S356">
        <v>3.7450000000000001</v>
      </c>
      <c r="T356">
        <v>3.8380000000000001</v>
      </c>
      <c r="U356">
        <v>3.919</v>
      </c>
      <c r="V356">
        <v>3.9830000000000001</v>
      </c>
      <c r="W356">
        <v>4.0629999999999997</v>
      </c>
      <c r="X356" t="s">
        <v>12</v>
      </c>
      <c r="Y356">
        <v>4.5090000000000003</v>
      </c>
      <c r="Z356" t="s">
        <v>12</v>
      </c>
      <c r="AA356" s="10">
        <f t="shared" si="221"/>
        <v>4.0629999999999997</v>
      </c>
      <c r="AB356" s="9">
        <f t="shared" si="222"/>
        <v>0.14399999999999968</v>
      </c>
      <c r="AC356" s="10">
        <f t="shared" si="223"/>
        <v>0.44600000000000062</v>
      </c>
      <c r="AD356" s="9"/>
      <c r="AE356" s="55"/>
      <c r="AF356" s="55"/>
      <c r="AG356" s="55"/>
      <c r="AH356" s="55"/>
      <c r="AI356" s="3"/>
      <c r="AJ356" s="3"/>
      <c r="AK356" s="3"/>
      <c r="AL356" s="3"/>
      <c r="AM356" s="15"/>
      <c r="AN356" s="10"/>
      <c r="AO356" s="9"/>
      <c r="AP356" s="10"/>
      <c r="AQ356" s="9"/>
      <c r="AR356" s="55"/>
      <c r="AS356" s="55"/>
      <c r="AT356" s="55"/>
      <c r="AU356" s="55"/>
      <c r="AV356" s="3"/>
      <c r="AW356" s="3"/>
      <c r="AX356" s="3"/>
      <c r="AY356" s="3"/>
      <c r="AZ356" s="15"/>
      <c r="BA356" s="10"/>
      <c r="BB356" s="9"/>
      <c r="BC356" s="10"/>
      <c r="BD356" s="9"/>
      <c r="BE356" s="3"/>
      <c r="BF356" s="15"/>
      <c r="BG356" s="15"/>
      <c r="BH356" s="9"/>
      <c r="BI356" s="10"/>
      <c r="BJ356" s="9"/>
      <c r="BK356" s="3"/>
      <c r="BL356" s="15"/>
      <c r="BM356" s="15"/>
      <c r="BN356" s="9"/>
      <c r="BO356" s="10"/>
      <c r="BP356">
        <f t="shared" si="224"/>
        <v>0</v>
      </c>
      <c r="BQ356" s="93">
        <f t="shared" si="225"/>
        <v>0</v>
      </c>
      <c r="BR356" s="93">
        <f t="shared" si="226"/>
        <v>0</v>
      </c>
      <c r="BS356" s="93" t="e">
        <f>VLOOKUP(C356,'Koppeling locatie - aslocatie'!$A$2:$C$8139,2,FALSE)</f>
        <v>#N/A</v>
      </c>
      <c r="BT356" s="93" t="e">
        <f>VLOOKUP($BS356,aslocaties_v01!$C$3:$AA$349,MATCH($K$3/10,aslocaties_v01!$C$2:$X$2),FALSE)</f>
        <v>#N/A</v>
      </c>
      <c r="BU356" s="93" t="e">
        <f>VLOOKUP(BS356,aslocaties_v01!$C$3:$AA$349,MATCH($K$3,aslocaties_v01!$C$2:$X$2),FALSE)</f>
        <v>#N/A</v>
      </c>
      <c r="BV356" s="93" t="e">
        <f>VLOOKUP(BS356,aslocaties_v01!$C$3:$AA$349,MATCH($K$3*10,aslocaties_v01!$C$2:$X$2),FALSE)</f>
        <v>#N/A</v>
      </c>
      <c r="BW356" s="93" t="e">
        <f t="shared" si="227"/>
        <v>#N/A</v>
      </c>
      <c r="BX356" s="93" t="e">
        <f t="shared" si="228"/>
        <v>#N/A</v>
      </c>
      <c r="BY356" s="94">
        <f t="shared" si="229"/>
        <v>999</v>
      </c>
      <c r="BZ356" s="94">
        <f t="shared" si="230"/>
        <v>999</v>
      </c>
      <c r="CA356" s="94" t="e">
        <f t="shared" si="231"/>
        <v>#N/A</v>
      </c>
      <c r="CB356" t="e">
        <f t="shared" si="232"/>
        <v>#N/A</v>
      </c>
      <c r="CC356" s="58" t="e">
        <f t="shared" si="233"/>
        <v>#N/A</v>
      </c>
      <c r="CD356" s="95" t="e">
        <f t="shared" si="234"/>
        <v>#N/A</v>
      </c>
      <c r="CE356" s="96" t="b">
        <f t="shared" si="235"/>
        <v>1</v>
      </c>
      <c r="CF356" t="e">
        <f t="shared" si="236"/>
        <v>#DIV/0!</v>
      </c>
      <c r="CG356" t="e">
        <f t="shared" si="237"/>
        <v>#DIV/0!</v>
      </c>
      <c r="CH356" s="84" t="b">
        <f t="shared" si="238"/>
        <v>0</v>
      </c>
      <c r="CI356" t="str">
        <f t="shared" si="239"/>
        <v/>
      </c>
      <c r="CJ356" t="e">
        <f t="shared" si="240"/>
        <v>#DIV/0!</v>
      </c>
      <c r="CK356" t="b">
        <f t="shared" si="241"/>
        <v>1</v>
      </c>
      <c r="CL356" s="84" t="e">
        <f t="shared" si="242"/>
        <v>#DIV/0!</v>
      </c>
      <c r="CM356" t="e">
        <f t="shared" si="243"/>
        <v>#DIV/0!</v>
      </c>
      <c r="CN356" t="e">
        <f t="shared" si="244"/>
        <v>#DIV/0!</v>
      </c>
      <c r="CO356" s="84">
        <f t="shared" si="245"/>
        <v>-1</v>
      </c>
      <c r="CP356" t="b">
        <f t="shared" si="246"/>
        <v>1</v>
      </c>
      <c r="CQ356" s="96" t="b">
        <f t="shared" si="247"/>
        <v>1</v>
      </c>
      <c r="CR356" t="b">
        <f t="shared" si="248"/>
        <v>1</v>
      </c>
      <c r="CS356" t="b">
        <f t="shared" si="249"/>
        <v>1</v>
      </c>
      <c r="CT356" t="b">
        <f t="shared" si="250"/>
        <v>1</v>
      </c>
      <c r="CU356" t="b">
        <f t="shared" si="251"/>
        <v>1</v>
      </c>
      <c r="CV356" s="84" t="b">
        <f t="shared" si="252"/>
        <v>1</v>
      </c>
      <c r="CW356" t="b">
        <f t="shared" si="253"/>
        <v>1</v>
      </c>
      <c r="CX356" t="b">
        <f t="shared" si="254"/>
        <v>1</v>
      </c>
      <c r="CY356" t="b">
        <f t="shared" si="255"/>
        <v>1</v>
      </c>
      <c r="CZ356" t="b">
        <f t="shared" si="256"/>
        <v>1</v>
      </c>
      <c r="DA356" s="84">
        <f t="shared" si="257"/>
        <v>0</v>
      </c>
      <c r="DB356" t="e">
        <f t="shared" si="258"/>
        <v>#N/A</v>
      </c>
    </row>
    <row r="357" spans="1:106" ht="13.5" thickBot="1">
      <c r="A357">
        <v>2681</v>
      </c>
      <c r="B357">
        <v>1</v>
      </c>
      <c r="C357" t="s">
        <v>580</v>
      </c>
      <c r="D357" s="3" t="s">
        <v>12</v>
      </c>
      <c r="E357" s="3" t="s">
        <v>12</v>
      </c>
      <c r="F357">
        <v>138038.59400000001</v>
      </c>
      <c r="G357">
        <v>418554.875</v>
      </c>
      <c r="H357" s="35" t="str">
        <f t="shared" si="259"/>
        <v>ja</v>
      </c>
      <c r="I357" s="155" t="s">
        <v>2402</v>
      </c>
      <c r="J357" t="s">
        <v>456</v>
      </c>
      <c r="K357" s="97">
        <v>10000</v>
      </c>
      <c r="L357" s="28">
        <f t="shared" ref="L357:M388" si="260">L356</f>
        <v>0.24</v>
      </c>
      <c r="M357" s="28">
        <f t="shared" si="260"/>
        <v>0</v>
      </c>
      <c r="N357" s="56">
        <f t="shared" si="218"/>
        <v>0</v>
      </c>
      <c r="O357" s="33">
        <f t="shared" si="219"/>
        <v>971.71082920382673</v>
      </c>
      <c r="P357" s="37">
        <f t="shared" si="220"/>
        <v>904.54972548832404</v>
      </c>
      <c r="Q357" t="s">
        <v>12</v>
      </c>
      <c r="R357" t="s">
        <v>12</v>
      </c>
      <c r="S357">
        <v>3.7450000000000001</v>
      </c>
      <c r="T357">
        <v>3.8410000000000002</v>
      </c>
      <c r="U357">
        <v>3.923</v>
      </c>
      <c r="V357">
        <v>3.9849999999999999</v>
      </c>
      <c r="W357">
        <v>4.0629999999999997</v>
      </c>
      <c r="X357" t="s">
        <v>12</v>
      </c>
      <c r="Y357">
        <v>4.5049999999999999</v>
      </c>
      <c r="Z357" t="s">
        <v>12</v>
      </c>
      <c r="AA357" s="10">
        <f t="shared" si="221"/>
        <v>4.0629999999999997</v>
      </c>
      <c r="AB357" s="9">
        <f t="shared" si="222"/>
        <v>0.13999999999999968</v>
      </c>
      <c r="AC357" s="10">
        <f t="shared" si="223"/>
        <v>0.44200000000000017</v>
      </c>
      <c r="AD357" s="9"/>
      <c r="AE357" s="55"/>
      <c r="AF357" s="55"/>
      <c r="AG357" s="55"/>
      <c r="AH357" s="55"/>
      <c r="AI357" s="3"/>
      <c r="AJ357" s="3"/>
      <c r="AK357" s="3"/>
      <c r="AL357" s="3"/>
      <c r="AM357" s="15"/>
      <c r="AN357" s="10"/>
      <c r="AO357" s="9"/>
      <c r="AP357" s="10"/>
      <c r="AQ357" s="9"/>
      <c r="AR357" s="55"/>
      <c r="AS357" s="55"/>
      <c r="AT357" s="55"/>
      <c r="AU357" s="55"/>
      <c r="AV357" s="3"/>
      <c r="AW357" s="3"/>
      <c r="AX357" s="3"/>
      <c r="AY357" s="3"/>
      <c r="AZ357" s="15"/>
      <c r="BA357" s="10"/>
      <c r="BB357" s="9"/>
      <c r="BC357" s="10"/>
      <c r="BD357" s="9"/>
      <c r="BE357" s="3"/>
      <c r="BF357" s="15"/>
      <c r="BG357" s="15"/>
      <c r="BH357" s="9"/>
      <c r="BI357" s="10"/>
      <c r="BJ357" s="9"/>
      <c r="BK357" s="3"/>
      <c r="BL357" s="15"/>
      <c r="BM357" s="15"/>
      <c r="BN357" s="9"/>
      <c r="BO357" s="10"/>
      <c r="BP357">
        <f t="shared" si="224"/>
        <v>0</v>
      </c>
      <c r="BQ357" s="93">
        <f t="shared" si="225"/>
        <v>0</v>
      </c>
      <c r="BR357" s="93">
        <f t="shared" si="226"/>
        <v>0</v>
      </c>
      <c r="BS357" s="93" t="e">
        <f>VLOOKUP(C357,'Koppeling locatie - aslocatie'!$A$2:$C$8139,2,FALSE)</f>
        <v>#N/A</v>
      </c>
      <c r="BT357" s="93" t="e">
        <f>VLOOKUP($BS357,aslocaties_v01!$C$3:$AA$349,MATCH($K$3/10,aslocaties_v01!$C$2:$X$2),FALSE)</f>
        <v>#N/A</v>
      </c>
      <c r="BU357" s="93" t="e">
        <f>VLOOKUP(BS357,aslocaties_v01!$C$3:$AA$349,MATCH($K$3,aslocaties_v01!$C$2:$X$2),FALSE)</f>
        <v>#N/A</v>
      </c>
      <c r="BV357" s="93" t="e">
        <f>VLOOKUP(BS357,aslocaties_v01!$C$3:$AA$349,MATCH($K$3*10,aslocaties_v01!$C$2:$X$2),FALSE)</f>
        <v>#N/A</v>
      </c>
      <c r="BW357" s="93" t="e">
        <f t="shared" si="227"/>
        <v>#N/A</v>
      </c>
      <c r="BX357" s="93" t="e">
        <f t="shared" si="228"/>
        <v>#N/A</v>
      </c>
      <c r="BY357" s="94">
        <f t="shared" si="229"/>
        <v>999</v>
      </c>
      <c r="BZ357" s="94">
        <f t="shared" si="230"/>
        <v>999</v>
      </c>
      <c r="CA357" s="94" t="e">
        <f t="shared" si="231"/>
        <v>#N/A</v>
      </c>
      <c r="CB357" t="e">
        <f t="shared" si="232"/>
        <v>#N/A</v>
      </c>
      <c r="CC357" s="58" t="e">
        <f t="shared" si="233"/>
        <v>#N/A</v>
      </c>
      <c r="CD357" s="95" t="e">
        <f t="shared" si="234"/>
        <v>#N/A</v>
      </c>
      <c r="CE357" s="96" t="b">
        <f t="shared" si="235"/>
        <v>1</v>
      </c>
      <c r="CF357" t="e">
        <f t="shared" si="236"/>
        <v>#DIV/0!</v>
      </c>
      <c r="CG357" t="e">
        <f t="shared" si="237"/>
        <v>#DIV/0!</v>
      </c>
      <c r="CH357" s="84" t="b">
        <f t="shared" si="238"/>
        <v>0</v>
      </c>
      <c r="CI357" t="str">
        <f t="shared" si="239"/>
        <v/>
      </c>
      <c r="CJ357" t="e">
        <f t="shared" si="240"/>
        <v>#DIV/0!</v>
      </c>
      <c r="CK357" t="b">
        <f t="shared" si="241"/>
        <v>1</v>
      </c>
      <c r="CL357" s="84" t="e">
        <f t="shared" si="242"/>
        <v>#DIV/0!</v>
      </c>
      <c r="CM357" t="e">
        <f t="shared" si="243"/>
        <v>#DIV/0!</v>
      </c>
      <c r="CN357" t="e">
        <f t="shared" si="244"/>
        <v>#DIV/0!</v>
      </c>
      <c r="CO357" s="84">
        <f t="shared" si="245"/>
        <v>-1</v>
      </c>
      <c r="CP357" t="b">
        <f t="shared" si="246"/>
        <v>1</v>
      </c>
      <c r="CQ357" s="96" t="b">
        <f t="shared" si="247"/>
        <v>1</v>
      </c>
      <c r="CR357" t="b">
        <f t="shared" si="248"/>
        <v>1</v>
      </c>
      <c r="CS357" t="b">
        <f t="shared" si="249"/>
        <v>1</v>
      </c>
      <c r="CT357" t="b">
        <f t="shared" si="250"/>
        <v>1</v>
      </c>
      <c r="CU357" t="b">
        <f t="shared" si="251"/>
        <v>1</v>
      </c>
      <c r="CV357" s="84" t="b">
        <f t="shared" si="252"/>
        <v>1</v>
      </c>
      <c r="CW357" t="b">
        <f t="shared" si="253"/>
        <v>1</v>
      </c>
      <c r="CX357" t="b">
        <f t="shared" si="254"/>
        <v>1</v>
      </c>
      <c r="CY357" t="b">
        <f t="shared" si="255"/>
        <v>1</v>
      </c>
      <c r="CZ357" t="b">
        <f t="shared" si="256"/>
        <v>1</v>
      </c>
      <c r="DA357" s="84">
        <f t="shared" si="257"/>
        <v>0</v>
      </c>
      <c r="DB357" t="e">
        <f t="shared" si="258"/>
        <v>#N/A</v>
      </c>
    </row>
    <row r="358" spans="1:106" ht="13.5" thickBot="1">
      <c r="A358">
        <v>2682</v>
      </c>
      <c r="B358">
        <v>1</v>
      </c>
      <c r="C358" t="s">
        <v>581</v>
      </c>
      <c r="D358" s="3" t="s">
        <v>12</v>
      </c>
      <c r="E358" s="3" t="s">
        <v>12</v>
      </c>
      <c r="F358">
        <v>137665.45300000001</v>
      </c>
      <c r="G358">
        <v>419378.875</v>
      </c>
      <c r="H358" s="35" t="str">
        <f t="shared" si="259"/>
        <v>ja</v>
      </c>
      <c r="I358" s="155" t="s">
        <v>2402</v>
      </c>
      <c r="J358" t="s">
        <v>456</v>
      </c>
      <c r="K358" s="97">
        <v>10000</v>
      </c>
      <c r="L358" s="28">
        <f t="shared" si="260"/>
        <v>0.24</v>
      </c>
      <c r="M358" s="28">
        <f t="shared" si="260"/>
        <v>0</v>
      </c>
      <c r="N358" s="56">
        <f t="shared" si="218"/>
        <v>0</v>
      </c>
      <c r="O358" s="33">
        <f t="shared" si="219"/>
        <v>904.54972548832404</v>
      </c>
      <c r="P358" s="37">
        <f t="shared" si="220"/>
        <v>980.23810466334692</v>
      </c>
      <c r="Q358" t="s">
        <v>12</v>
      </c>
      <c r="R358" t="s">
        <v>12</v>
      </c>
      <c r="S358">
        <v>3.7440000000000002</v>
      </c>
      <c r="T358">
        <v>3.8370000000000002</v>
      </c>
      <c r="U358">
        <v>3.919</v>
      </c>
      <c r="V358">
        <v>3.9830000000000001</v>
      </c>
      <c r="W358">
        <v>4.0620000000000003</v>
      </c>
      <c r="X358" t="s">
        <v>12</v>
      </c>
      <c r="Y358">
        <v>4.5</v>
      </c>
      <c r="Z358" t="s">
        <v>12</v>
      </c>
      <c r="AA358" s="10">
        <f t="shared" si="221"/>
        <v>4.0620000000000003</v>
      </c>
      <c r="AB358" s="9">
        <f t="shared" si="222"/>
        <v>0.14300000000000024</v>
      </c>
      <c r="AC358" s="10">
        <f t="shared" si="223"/>
        <v>0.43799999999999972</v>
      </c>
      <c r="AD358" s="9"/>
      <c r="AE358" s="55"/>
      <c r="AF358" s="55"/>
      <c r="AG358" s="55"/>
      <c r="AH358" s="55"/>
      <c r="AI358" s="3"/>
      <c r="AJ358" s="3"/>
      <c r="AK358" s="3"/>
      <c r="AL358" s="3"/>
      <c r="AM358" s="15"/>
      <c r="AN358" s="10"/>
      <c r="AO358" s="9"/>
      <c r="AP358" s="10"/>
      <c r="AQ358" s="9"/>
      <c r="AR358" s="55"/>
      <c r="AS358" s="55"/>
      <c r="AT358" s="55"/>
      <c r="AU358" s="55"/>
      <c r="AV358" s="3"/>
      <c r="AW358" s="3"/>
      <c r="AX358" s="3"/>
      <c r="AY358" s="3"/>
      <c r="AZ358" s="15"/>
      <c r="BA358" s="10"/>
      <c r="BB358" s="9"/>
      <c r="BC358" s="10"/>
      <c r="BD358" s="9"/>
      <c r="BE358" s="3"/>
      <c r="BF358" s="15"/>
      <c r="BG358" s="15"/>
      <c r="BH358" s="9"/>
      <c r="BI358" s="10"/>
      <c r="BJ358" s="9"/>
      <c r="BK358" s="3"/>
      <c r="BL358" s="15"/>
      <c r="BM358" s="15"/>
      <c r="BN358" s="9"/>
      <c r="BO358" s="10"/>
      <c r="BP358">
        <f t="shared" si="224"/>
        <v>0</v>
      </c>
      <c r="BQ358" s="93">
        <f t="shared" si="225"/>
        <v>0</v>
      </c>
      <c r="BR358" s="93">
        <f t="shared" si="226"/>
        <v>0</v>
      </c>
      <c r="BS358" s="93" t="e">
        <f>VLOOKUP(C358,'Koppeling locatie - aslocatie'!$A$2:$C$8139,2,FALSE)</f>
        <v>#N/A</v>
      </c>
      <c r="BT358" s="93" t="e">
        <f>VLOOKUP($BS358,aslocaties_v01!$C$3:$AA$349,MATCH($K$3/10,aslocaties_v01!$C$2:$X$2),FALSE)</f>
        <v>#N/A</v>
      </c>
      <c r="BU358" s="93" t="e">
        <f>VLOOKUP(BS358,aslocaties_v01!$C$3:$AA$349,MATCH($K$3,aslocaties_v01!$C$2:$X$2),FALSE)</f>
        <v>#N/A</v>
      </c>
      <c r="BV358" s="93" t="e">
        <f>VLOOKUP(BS358,aslocaties_v01!$C$3:$AA$349,MATCH($K$3*10,aslocaties_v01!$C$2:$X$2),FALSE)</f>
        <v>#N/A</v>
      </c>
      <c r="BW358" s="93" t="e">
        <f t="shared" si="227"/>
        <v>#N/A</v>
      </c>
      <c r="BX358" s="93" t="e">
        <f t="shared" si="228"/>
        <v>#N/A</v>
      </c>
      <c r="BY358" s="94">
        <f t="shared" si="229"/>
        <v>999</v>
      </c>
      <c r="BZ358" s="94">
        <f t="shared" si="230"/>
        <v>999</v>
      </c>
      <c r="CA358" s="94" t="e">
        <f t="shared" si="231"/>
        <v>#N/A</v>
      </c>
      <c r="CB358" t="e">
        <f t="shared" si="232"/>
        <v>#N/A</v>
      </c>
      <c r="CC358" s="58" t="e">
        <f t="shared" si="233"/>
        <v>#N/A</v>
      </c>
      <c r="CD358" s="95" t="e">
        <f t="shared" si="234"/>
        <v>#N/A</v>
      </c>
      <c r="CE358" s="96" t="b">
        <f t="shared" si="235"/>
        <v>1</v>
      </c>
      <c r="CF358" t="e">
        <f t="shared" si="236"/>
        <v>#DIV/0!</v>
      </c>
      <c r="CG358" t="e">
        <f t="shared" si="237"/>
        <v>#DIV/0!</v>
      </c>
      <c r="CH358" s="84" t="b">
        <f t="shared" si="238"/>
        <v>0</v>
      </c>
      <c r="CI358" t="str">
        <f t="shared" si="239"/>
        <v/>
      </c>
      <c r="CJ358" t="e">
        <f t="shared" si="240"/>
        <v>#DIV/0!</v>
      </c>
      <c r="CK358" t="b">
        <f t="shared" si="241"/>
        <v>1</v>
      </c>
      <c r="CL358" s="84" t="e">
        <f t="shared" si="242"/>
        <v>#DIV/0!</v>
      </c>
      <c r="CM358" t="e">
        <f t="shared" si="243"/>
        <v>#DIV/0!</v>
      </c>
      <c r="CN358" t="e">
        <f t="shared" si="244"/>
        <v>#DIV/0!</v>
      </c>
      <c r="CO358" s="84">
        <f t="shared" si="245"/>
        <v>-1</v>
      </c>
      <c r="CP358" t="b">
        <f t="shared" si="246"/>
        <v>1</v>
      </c>
      <c r="CQ358" s="96" t="b">
        <f t="shared" si="247"/>
        <v>1</v>
      </c>
      <c r="CR358" t="b">
        <f t="shared" si="248"/>
        <v>1</v>
      </c>
      <c r="CS358" t="b">
        <f t="shared" si="249"/>
        <v>1</v>
      </c>
      <c r="CT358" t="b">
        <f t="shared" si="250"/>
        <v>1</v>
      </c>
      <c r="CU358" t="b">
        <f t="shared" si="251"/>
        <v>1</v>
      </c>
      <c r="CV358" s="84" t="b">
        <f t="shared" si="252"/>
        <v>1</v>
      </c>
      <c r="CW358" t="b">
        <f t="shared" si="253"/>
        <v>1</v>
      </c>
      <c r="CX358" t="b">
        <f t="shared" si="254"/>
        <v>1</v>
      </c>
      <c r="CY358" t="b">
        <f t="shared" si="255"/>
        <v>1</v>
      </c>
      <c r="CZ358" t="b">
        <f t="shared" si="256"/>
        <v>1</v>
      </c>
      <c r="DA358" s="84">
        <f t="shared" si="257"/>
        <v>0</v>
      </c>
      <c r="DB358" t="e">
        <f t="shared" si="258"/>
        <v>#N/A</v>
      </c>
    </row>
    <row r="359" spans="1:106" ht="13.5" thickBot="1">
      <c r="A359">
        <v>2683</v>
      </c>
      <c r="B359">
        <v>1</v>
      </c>
      <c r="C359" t="s">
        <v>582</v>
      </c>
      <c r="D359" s="3" t="s">
        <v>12</v>
      </c>
      <c r="E359" s="3" t="s">
        <v>12</v>
      </c>
      <c r="F359">
        <v>137894.40599999999</v>
      </c>
      <c r="G359">
        <v>420332</v>
      </c>
      <c r="H359" s="35" t="str">
        <f t="shared" si="259"/>
        <v>ja</v>
      </c>
      <c r="I359" s="155" t="s">
        <v>2402</v>
      </c>
      <c r="J359" t="s">
        <v>456</v>
      </c>
      <c r="K359" s="97">
        <v>10000</v>
      </c>
      <c r="L359" s="28">
        <f t="shared" si="260"/>
        <v>0.24</v>
      </c>
      <c r="M359" s="28">
        <f t="shared" si="260"/>
        <v>0</v>
      </c>
      <c r="N359" s="56">
        <f t="shared" si="218"/>
        <v>0</v>
      </c>
      <c r="O359" s="33">
        <f t="shared" si="219"/>
        <v>980.23810466334692</v>
      </c>
      <c r="P359" s="37">
        <f t="shared" si="220"/>
        <v>984.89865847252486</v>
      </c>
      <c r="Q359" t="s">
        <v>12</v>
      </c>
      <c r="R359" t="s">
        <v>12</v>
      </c>
      <c r="S359">
        <v>3.7450000000000001</v>
      </c>
      <c r="T359">
        <v>3.8380000000000001</v>
      </c>
      <c r="U359">
        <v>3.919</v>
      </c>
      <c r="V359">
        <v>3.9830000000000001</v>
      </c>
      <c r="W359">
        <v>4.0620000000000003</v>
      </c>
      <c r="X359" t="s">
        <v>12</v>
      </c>
      <c r="Y359">
        <v>4.5</v>
      </c>
      <c r="Z359" t="s">
        <v>12</v>
      </c>
      <c r="AA359" s="10">
        <f t="shared" si="221"/>
        <v>4.0620000000000003</v>
      </c>
      <c r="AB359" s="9">
        <f t="shared" si="222"/>
        <v>0.14300000000000024</v>
      </c>
      <c r="AC359" s="10">
        <f t="shared" si="223"/>
        <v>0.43799999999999972</v>
      </c>
      <c r="AD359" s="9"/>
      <c r="AE359" s="55"/>
      <c r="AF359" s="55"/>
      <c r="AG359" s="55"/>
      <c r="AH359" s="55"/>
      <c r="AI359" s="3"/>
      <c r="AJ359" s="3"/>
      <c r="AK359" s="3"/>
      <c r="AL359" s="3"/>
      <c r="AM359" s="15"/>
      <c r="AN359" s="10"/>
      <c r="AO359" s="9"/>
      <c r="AP359" s="10"/>
      <c r="AQ359" s="9"/>
      <c r="AR359" s="55"/>
      <c r="AS359" s="55"/>
      <c r="AT359" s="55"/>
      <c r="AU359" s="55"/>
      <c r="AV359" s="3"/>
      <c r="AW359" s="3"/>
      <c r="AX359" s="3"/>
      <c r="AY359" s="3"/>
      <c r="AZ359" s="15"/>
      <c r="BA359" s="10"/>
      <c r="BB359" s="9"/>
      <c r="BC359" s="10"/>
      <c r="BD359" s="9"/>
      <c r="BE359" s="3"/>
      <c r="BF359" s="15"/>
      <c r="BG359" s="15"/>
      <c r="BH359" s="9"/>
      <c r="BI359" s="10"/>
      <c r="BJ359" s="9"/>
      <c r="BK359" s="3"/>
      <c r="BL359" s="15"/>
      <c r="BM359" s="15"/>
      <c r="BN359" s="9"/>
      <c r="BO359" s="10"/>
      <c r="BP359">
        <f t="shared" si="224"/>
        <v>0</v>
      </c>
      <c r="BQ359" s="93">
        <f t="shared" si="225"/>
        <v>0</v>
      </c>
      <c r="BR359" s="93">
        <f t="shared" si="226"/>
        <v>0</v>
      </c>
      <c r="BS359" s="93" t="e">
        <f>VLOOKUP(C359,'Koppeling locatie - aslocatie'!$A$2:$C$8139,2,FALSE)</f>
        <v>#N/A</v>
      </c>
      <c r="BT359" s="93" t="e">
        <f>VLOOKUP($BS359,aslocaties_v01!$C$3:$AA$349,MATCH($K$3/10,aslocaties_v01!$C$2:$X$2),FALSE)</f>
        <v>#N/A</v>
      </c>
      <c r="BU359" s="93" t="e">
        <f>VLOOKUP(BS359,aslocaties_v01!$C$3:$AA$349,MATCH($K$3,aslocaties_v01!$C$2:$X$2),FALSE)</f>
        <v>#N/A</v>
      </c>
      <c r="BV359" s="93" t="e">
        <f>VLOOKUP(BS359,aslocaties_v01!$C$3:$AA$349,MATCH($K$3*10,aslocaties_v01!$C$2:$X$2),FALSE)</f>
        <v>#N/A</v>
      </c>
      <c r="BW359" s="93" t="e">
        <f t="shared" si="227"/>
        <v>#N/A</v>
      </c>
      <c r="BX359" s="93" t="e">
        <f t="shared" si="228"/>
        <v>#N/A</v>
      </c>
      <c r="BY359" s="94">
        <f t="shared" si="229"/>
        <v>999</v>
      </c>
      <c r="BZ359" s="94">
        <f t="shared" si="230"/>
        <v>999</v>
      </c>
      <c r="CA359" s="94" t="e">
        <f t="shared" si="231"/>
        <v>#N/A</v>
      </c>
      <c r="CB359" t="e">
        <f t="shared" si="232"/>
        <v>#N/A</v>
      </c>
      <c r="CC359" s="58" t="e">
        <f t="shared" si="233"/>
        <v>#N/A</v>
      </c>
      <c r="CD359" s="95" t="e">
        <f t="shared" si="234"/>
        <v>#N/A</v>
      </c>
      <c r="CE359" s="96" t="b">
        <f t="shared" si="235"/>
        <v>1</v>
      </c>
      <c r="CF359" t="e">
        <f t="shared" si="236"/>
        <v>#DIV/0!</v>
      </c>
      <c r="CG359" t="e">
        <f t="shared" si="237"/>
        <v>#DIV/0!</v>
      </c>
      <c r="CH359" s="84" t="b">
        <f t="shared" si="238"/>
        <v>0</v>
      </c>
      <c r="CI359" t="str">
        <f t="shared" si="239"/>
        <v/>
      </c>
      <c r="CJ359" t="e">
        <f t="shared" si="240"/>
        <v>#DIV/0!</v>
      </c>
      <c r="CK359" t="b">
        <f t="shared" si="241"/>
        <v>1</v>
      </c>
      <c r="CL359" s="84" t="e">
        <f t="shared" si="242"/>
        <v>#DIV/0!</v>
      </c>
      <c r="CM359" t="e">
        <f t="shared" si="243"/>
        <v>#DIV/0!</v>
      </c>
      <c r="CN359" t="e">
        <f t="shared" si="244"/>
        <v>#DIV/0!</v>
      </c>
      <c r="CO359" s="84">
        <f t="shared" si="245"/>
        <v>-1</v>
      </c>
      <c r="CP359" t="b">
        <f t="shared" si="246"/>
        <v>1</v>
      </c>
      <c r="CQ359" s="96" t="b">
        <f t="shared" si="247"/>
        <v>1</v>
      </c>
      <c r="CR359" t="b">
        <f t="shared" si="248"/>
        <v>1</v>
      </c>
      <c r="CS359" t="b">
        <f t="shared" si="249"/>
        <v>1</v>
      </c>
      <c r="CT359" t="b">
        <f t="shared" si="250"/>
        <v>1</v>
      </c>
      <c r="CU359" t="b">
        <f t="shared" si="251"/>
        <v>1</v>
      </c>
      <c r="CV359" s="84" t="b">
        <f t="shared" si="252"/>
        <v>1</v>
      </c>
      <c r="CW359" t="b">
        <f t="shared" si="253"/>
        <v>1</v>
      </c>
      <c r="CX359" t="b">
        <f t="shared" si="254"/>
        <v>1</v>
      </c>
      <c r="CY359" t="b">
        <f t="shared" si="255"/>
        <v>1</v>
      </c>
      <c r="CZ359" t="b">
        <f t="shared" si="256"/>
        <v>1</v>
      </c>
      <c r="DA359" s="84">
        <f t="shared" si="257"/>
        <v>0</v>
      </c>
      <c r="DB359" t="e">
        <f t="shared" si="258"/>
        <v>#N/A</v>
      </c>
    </row>
    <row r="360" spans="1:106" ht="13.5" thickBot="1">
      <c r="A360">
        <v>2684</v>
      </c>
      <c r="B360">
        <v>1</v>
      </c>
      <c r="C360" t="s">
        <v>583</v>
      </c>
      <c r="D360" s="3" t="s">
        <v>12</v>
      </c>
      <c r="E360" s="3" t="s">
        <v>12</v>
      </c>
      <c r="F360">
        <v>137018</v>
      </c>
      <c r="G360">
        <v>420781.375</v>
      </c>
      <c r="H360" s="35" t="str">
        <f t="shared" si="259"/>
        <v>ja</v>
      </c>
      <c r="I360" s="155" t="s">
        <v>2402</v>
      </c>
      <c r="J360" t="s">
        <v>456</v>
      </c>
      <c r="K360" s="97">
        <v>10000</v>
      </c>
      <c r="L360" s="28">
        <f t="shared" si="260"/>
        <v>0.24</v>
      </c>
      <c r="M360" s="28">
        <f t="shared" si="260"/>
        <v>0</v>
      </c>
      <c r="N360" s="56">
        <f t="shared" si="218"/>
        <v>0</v>
      </c>
      <c r="O360" s="33">
        <f t="shared" si="219"/>
        <v>984.89865847252486</v>
      </c>
      <c r="P360" s="37">
        <f t="shared" si="220"/>
        <v>987.68004376416434</v>
      </c>
      <c r="Q360" t="s">
        <v>12</v>
      </c>
      <c r="R360" t="s">
        <v>12</v>
      </c>
      <c r="S360">
        <v>3.7480000000000002</v>
      </c>
      <c r="T360">
        <v>3.8420000000000001</v>
      </c>
      <c r="U360">
        <v>3.923</v>
      </c>
      <c r="V360">
        <v>3.9870000000000001</v>
      </c>
      <c r="W360">
        <v>4.0640000000000001</v>
      </c>
      <c r="X360" t="s">
        <v>12</v>
      </c>
      <c r="Y360">
        <v>4.5030000000000001</v>
      </c>
      <c r="Z360" t="s">
        <v>12</v>
      </c>
      <c r="AA360" s="10">
        <f t="shared" si="221"/>
        <v>4.0640000000000001</v>
      </c>
      <c r="AB360" s="9">
        <f t="shared" si="222"/>
        <v>0.14100000000000001</v>
      </c>
      <c r="AC360" s="10">
        <f t="shared" si="223"/>
        <v>0.43900000000000006</v>
      </c>
      <c r="AD360" s="9"/>
      <c r="AE360" s="55"/>
      <c r="AF360" s="55"/>
      <c r="AG360" s="55"/>
      <c r="AH360" s="55"/>
      <c r="AI360" s="3"/>
      <c r="AJ360" s="3"/>
      <c r="AK360" s="3"/>
      <c r="AL360" s="3"/>
      <c r="AM360" s="15"/>
      <c r="AN360" s="10"/>
      <c r="AO360" s="9"/>
      <c r="AP360" s="10"/>
      <c r="AQ360" s="9"/>
      <c r="AR360" s="55"/>
      <c r="AS360" s="55"/>
      <c r="AT360" s="55"/>
      <c r="AU360" s="55"/>
      <c r="AV360" s="3"/>
      <c r="AW360" s="3"/>
      <c r="AX360" s="3"/>
      <c r="AY360" s="3"/>
      <c r="AZ360" s="15"/>
      <c r="BA360" s="10"/>
      <c r="BB360" s="9"/>
      <c r="BC360" s="10"/>
      <c r="BD360" s="9"/>
      <c r="BE360" s="3"/>
      <c r="BF360" s="15"/>
      <c r="BG360" s="15"/>
      <c r="BH360" s="9"/>
      <c r="BI360" s="10"/>
      <c r="BJ360" s="9"/>
      <c r="BK360" s="3"/>
      <c r="BL360" s="15"/>
      <c r="BM360" s="15"/>
      <c r="BN360" s="9"/>
      <c r="BO360" s="10"/>
      <c r="BP360">
        <f t="shared" si="224"/>
        <v>0</v>
      </c>
      <c r="BQ360" s="93">
        <f t="shared" si="225"/>
        <v>0</v>
      </c>
      <c r="BR360" s="93">
        <f t="shared" si="226"/>
        <v>0</v>
      </c>
      <c r="BS360" s="93" t="e">
        <f>VLOOKUP(C360,'Koppeling locatie - aslocatie'!$A$2:$C$8139,2,FALSE)</f>
        <v>#N/A</v>
      </c>
      <c r="BT360" s="93" t="e">
        <f>VLOOKUP($BS360,aslocaties_v01!$C$3:$AA$349,MATCH($K$3/10,aslocaties_v01!$C$2:$X$2),FALSE)</f>
        <v>#N/A</v>
      </c>
      <c r="BU360" s="93" t="e">
        <f>VLOOKUP(BS360,aslocaties_v01!$C$3:$AA$349,MATCH($K$3,aslocaties_v01!$C$2:$X$2),FALSE)</f>
        <v>#N/A</v>
      </c>
      <c r="BV360" s="93" t="e">
        <f>VLOOKUP(BS360,aslocaties_v01!$C$3:$AA$349,MATCH($K$3*10,aslocaties_v01!$C$2:$X$2),FALSE)</f>
        <v>#N/A</v>
      </c>
      <c r="BW360" s="93" t="e">
        <f t="shared" si="227"/>
        <v>#N/A</v>
      </c>
      <c r="BX360" s="93" t="e">
        <f t="shared" si="228"/>
        <v>#N/A</v>
      </c>
      <c r="BY360" s="94">
        <f t="shared" si="229"/>
        <v>999</v>
      </c>
      <c r="BZ360" s="94">
        <f t="shared" si="230"/>
        <v>999</v>
      </c>
      <c r="CA360" s="94" t="e">
        <f t="shared" si="231"/>
        <v>#N/A</v>
      </c>
      <c r="CB360" t="e">
        <f t="shared" si="232"/>
        <v>#N/A</v>
      </c>
      <c r="CC360" s="58" t="e">
        <f t="shared" si="233"/>
        <v>#N/A</v>
      </c>
      <c r="CD360" s="95" t="e">
        <f t="shared" si="234"/>
        <v>#N/A</v>
      </c>
      <c r="CE360" s="96" t="b">
        <f t="shared" si="235"/>
        <v>1</v>
      </c>
      <c r="CF360" t="e">
        <f t="shared" si="236"/>
        <v>#DIV/0!</v>
      </c>
      <c r="CG360" t="e">
        <f t="shared" si="237"/>
        <v>#DIV/0!</v>
      </c>
      <c r="CH360" s="84" t="b">
        <f t="shared" si="238"/>
        <v>0</v>
      </c>
      <c r="CI360" t="str">
        <f t="shared" si="239"/>
        <v/>
      </c>
      <c r="CJ360" t="e">
        <f t="shared" si="240"/>
        <v>#DIV/0!</v>
      </c>
      <c r="CK360" t="b">
        <f t="shared" si="241"/>
        <v>1</v>
      </c>
      <c r="CL360" s="84" t="e">
        <f t="shared" si="242"/>
        <v>#DIV/0!</v>
      </c>
      <c r="CM360" t="e">
        <f t="shared" si="243"/>
        <v>#DIV/0!</v>
      </c>
      <c r="CN360" t="e">
        <f t="shared" si="244"/>
        <v>#DIV/0!</v>
      </c>
      <c r="CO360" s="84">
        <f t="shared" si="245"/>
        <v>-1</v>
      </c>
      <c r="CP360" t="b">
        <f t="shared" si="246"/>
        <v>1</v>
      </c>
      <c r="CQ360" s="96" t="b">
        <f t="shared" si="247"/>
        <v>1</v>
      </c>
      <c r="CR360" t="b">
        <f t="shared" si="248"/>
        <v>1</v>
      </c>
      <c r="CS360" t="b">
        <f t="shared" si="249"/>
        <v>1</v>
      </c>
      <c r="CT360" t="b">
        <f t="shared" si="250"/>
        <v>1</v>
      </c>
      <c r="CU360" t="b">
        <f t="shared" si="251"/>
        <v>1</v>
      </c>
      <c r="CV360" s="84" t="b">
        <f t="shared" si="252"/>
        <v>1</v>
      </c>
      <c r="CW360" t="b">
        <f t="shared" si="253"/>
        <v>1</v>
      </c>
      <c r="CX360" t="b">
        <f t="shared" si="254"/>
        <v>1</v>
      </c>
      <c r="CY360" t="b">
        <f t="shared" si="255"/>
        <v>1</v>
      </c>
      <c r="CZ360" t="b">
        <f t="shared" si="256"/>
        <v>1</v>
      </c>
      <c r="DA360" s="84">
        <f t="shared" si="257"/>
        <v>0</v>
      </c>
      <c r="DB360" t="e">
        <f t="shared" si="258"/>
        <v>#N/A</v>
      </c>
    </row>
    <row r="361" spans="1:106" ht="13.5" thickBot="1">
      <c r="A361">
        <v>2685</v>
      </c>
      <c r="B361">
        <v>1</v>
      </c>
      <c r="C361" t="s">
        <v>584</v>
      </c>
      <c r="D361" s="3" t="s">
        <v>12</v>
      </c>
      <c r="E361" s="3" t="s">
        <v>12</v>
      </c>
      <c r="F361">
        <v>136168.109</v>
      </c>
      <c r="G361">
        <v>421284.56199999998</v>
      </c>
      <c r="H361" s="35" t="str">
        <f t="shared" si="259"/>
        <v>ja</v>
      </c>
      <c r="I361" s="155" t="s">
        <v>2402</v>
      </c>
      <c r="J361" t="s">
        <v>456</v>
      </c>
      <c r="K361" s="97">
        <v>10000</v>
      </c>
      <c r="L361" s="28">
        <f t="shared" si="260"/>
        <v>0.24</v>
      </c>
      <c r="M361" s="28">
        <f t="shared" si="260"/>
        <v>0</v>
      </c>
      <c r="N361" s="56">
        <f t="shared" si="218"/>
        <v>0</v>
      </c>
      <c r="O361" s="33">
        <f t="shared" si="219"/>
        <v>987.68004376416434</v>
      </c>
      <c r="P361" s="37">
        <f t="shared" si="220"/>
        <v>979.96038960460612</v>
      </c>
      <c r="Q361" t="s">
        <v>12</v>
      </c>
      <c r="R361" t="s">
        <v>12</v>
      </c>
      <c r="S361">
        <v>3.7480000000000002</v>
      </c>
      <c r="T361">
        <v>3.843</v>
      </c>
      <c r="U361">
        <v>3.9239999999999999</v>
      </c>
      <c r="V361">
        <v>3.9860000000000002</v>
      </c>
      <c r="W361">
        <v>4.0650000000000004</v>
      </c>
      <c r="X361" t="s">
        <v>12</v>
      </c>
      <c r="Y361">
        <v>4.5030000000000001</v>
      </c>
      <c r="Z361" t="s">
        <v>12</v>
      </c>
      <c r="AA361" s="10">
        <f t="shared" si="221"/>
        <v>4.0650000000000004</v>
      </c>
      <c r="AB361" s="9">
        <f t="shared" si="222"/>
        <v>0.14100000000000046</v>
      </c>
      <c r="AC361" s="10">
        <f t="shared" si="223"/>
        <v>0.43799999999999972</v>
      </c>
      <c r="AD361" s="9"/>
      <c r="AE361" s="55"/>
      <c r="AF361" s="55"/>
      <c r="AG361" s="55"/>
      <c r="AH361" s="55"/>
      <c r="AI361" s="3"/>
      <c r="AJ361" s="3"/>
      <c r="AK361" s="3"/>
      <c r="AL361" s="3"/>
      <c r="AM361" s="15"/>
      <c r="AN361" s="10"/>
      <c r="AO361" s="9"/>
      <c r="AP361" s="10"/>
      <c r="AQ361" s="9"/>
      <c r="AR361" s="55"/>
      <c r="AS361" s="55"/>
      <c r="AT361" s="55"/>
      <c r="AU361" s="55"/>
      <c r="AV361" s="3"/>
      <c r="AW361" s="3"/>
      <c r="AX361" s="3"/>
      <c r="AY361" s="3"/>
      <c r="AZ361" s="15"/>
      <c r="BA361" s="10"/>
      <c r="BB361" s="9"/>
      <c r="BC361" s="10"/>
      <c r="BD361" s="9"/>
      <c r="BE361" s="3"/>
      <c r="BF361" s="15"/>
      <c r="BG361" s="15"/>
      <c r="BH361" s="9"/>
      <c r="BI361" s="10"/>
      <c r="BJ361" s="9"/>
      <c r="BK361" s="3"/>
      <c r="BL361" s="15"/>
      <c r="BM361" s="15"/>
      <c r="BN361" s="9"/>
      <c r="BO361" s="10"/>
      <c r="BP361">
        <f t="shared" si="224"/>
        <v>0</v>
      </c>
      <c r="BQ361" s="93">
        <f t="shared" si="225"/>
        <v>0</v>
      </c>
      <c r="BR361" s="93">
        <f t="shared" si="226"/>
        <v>0</v>
      </c>
      <c r="BS361" s="93" t="e">
        <f>VLOOKUP(C361,'Koppeling locatie - aslocatie'!$A$2:$C$8139,2,FALSE)</f>
        <v>#N/A</v>
      </c>
      <c r="BT361" s="93" t="e">
        <f>VLOOKUP($BS361,aslocaties_v01!$C$3:$AA$349,MATCH($K$3/10,aslocaties_v01!$C$2:$X$2),FALSE)</f>
        <v>#N/A</v>
      </c>
      <c r="BU361" s="93" t="e">
        <f>VLOOKUP(BS361,aslocaties_v01!$C$3:$AA$349,MATCH($K$3,aslocaties_v01!$C$2:$X$2),FALSE)</f>
        <v>#N/A</v>
      </c>
      <c r="BV361" s="93" t="e">
        <f>VLOOKUP(BS361,aslocaties_v01!$C$3:$AA$349,MATCH($K$3*10,aslocaties_v01!$C$2:$X$2),FALSE)</f>
        <v>#N/A</v>
      </c>
      <c r="BW361" s="93" t="e">
        <f t="shared" si="227"/>
        <v>#N/A</v>
      </c>
      <c r="BX361" s="93" t="e">
        <f t="shared" si="228"/>
        <v>#N/A</v>
      </c>
      <c r="BY361" s="94">
        <f t="shared" si="229"/>
        <v>999</v>
      </c>
      <c r="BZ361" s="94">
        <f t="shared" si="230"/>
        <v>999</v>
      </c>
      <c r="CA361" s="94" t="e">
        <f t="shared" si="231"/>
        <v>#N/A</v>
      </c>
      <c r="CB361" t="e">
        <f t="shared" si="232"/>
        <v>#N/A</v>
      </c>
      <c r="CC361" s="58" t="e">
        <f t="shared" si="233"/>
        <v>#N/A</v>
      </c>
      <c r="CD361" s="95" t="e">
        <f t="shared" si="234"/>
        <v>#N/A</v>
      </c>
      <c r="CE361" s="96" t="b">
        <f t="shared" si="235"/>
        <v>1</v>
      </c>
      <c r="CF361" t="e">
        <f t="shared" si="236"/>
        <v>#DIV/0!</v>
      </c>
      <c r="CG361" t="e">
        <f t="shared" si="237"/>
        <v>#DIV/0!</v>
      </c>
      <c r="CH361" s="84" t="b">
        <f t="shared" si="238"/>
        <v>0</v>
      </c>
      <c r="CI361" t="str">
        <f t="shared" si="239"/>
        <v/>
      </c>
      <c r="CJ361" t="e">
        <f t="shared" si="240"/>
        <v>#DIV/0!</v>
      </c>
      <c r="CK361" t="b">
        <f t="shared" si="241"/>
        <v>1</v>
      </c>
      <c r="CL361" s="84" t="e">
        <f t="shared" si="242"/>
        <v>#DIV/0!</v>
      </c>
      <c r="CM361" t="e">
        <f t="shared" si="243"/>
        <v>#DIV/0!</v>
      </c>
      <c r="CN361" t="e">
        <f t="shared" si="244"/>
        <v>#DIV/0!</v>
      </c>
      <c r="CO361" s="84">
        <f t="shared" si="245"/>
        <v>-1</v>
      </c>
      <c r="CP361" t="b">
        <f t="shared" si="246"/>
        <v>1</v>
      </c>
      <c r="CQ361" s="96" t="b">
        <f t="shared" si="247"/>
        <v>1</v>
      </c>
      <c r="CR361" t="b">
        <f t="shared" si="248"/>
        <v>1</v>
      </c>
      <c r="CS361" t="b">
        <f t="shared" si="249"/>
        <v>1</v>
      </c>
      <c r="CT361" t="b">
        <f t="shared" si="250"/>
        <v>1</v>
      </c>
      <c r="CU361" t="b">
        <f t="shared" si="251"/>
        <v>1</v>
      </c>
      <c r="CV361" s="84" t="b">
        <f t="shared" si="252"/>
        <v>1</v>
      </c>
      <c r="CW361" t="b">
        <f t="shared" si="253"/>
        <v>1</v>
      </c>
      <c r="CX361" t="b">
        <f t="shared" si="254"/>
        <v>1</v>
      </c>
      <c r="CY361" t="b">
        <f t="shared" si="255"/>
        <v>1</v>
      </c>
      <c r="CZ361" t="b">
        <f t="shared" si="256"/>
        <v>1</v>
      </c>
      <c r="DA361" s="84">
        <f t="shared" si="257"/>
        <v>0</v>
      </c>
      <c r="DB361" t="e">
        <f t="shared" si="258"/>
        <v>#N/A</v>
      </c>
    </row>
    <row r="362" spans="1:106" ht="13.5" thickBot="1">
      <c r="A362">
        <v>2686</v>
      </c>
      <c r="B362">
        <v>1</v>
      </c>
      <c r="C362" t="s">
        <v>585</v>
      </c>
      <c r="D362" s="3" t="s">
        <v>12</v>
      </c>
      <c r="E362" s="3" t="s">
        <v>12</v>
      </c>
      <c r="F362">
        <v>135469.59400000001</v>
      </c>
      <c r="G362">
        <v>421971.875</v>
      </c>
      <c r="H362" s="35" t="str">
        <f t="shared" si="259"/>
        <v>ja</v>
      </c>
      <c r="I362" s="155" t="s">
        <v>2402</v>
      </c>
      <c r="J362" t="s">
        <v>456</v>
      </c>
      <c r="K362" s="97">
        <v>10000</v>
      </c>
      <c r="L362" s="28">
        <f t="shared" si="260"/>
        <v>0.24</v>
      </c>
      <c r="M362" s="28">
        <f t="shared" si="260"/>
        <v>0</v>
      </c>
      <c r="N362" s="56">
        <f t="shared" si="218"/>
        <v>0</v>
      </c>
      <c r="O362" s="33">
        <f t="shared" si="219"/>
        <v>979.96038960460612</v>
      </c>
      <c r="P362" s="37">
        <f t="shared" si="220"/>
        <v>961.48170285763547</v>
      </c>
      <c r="Q362" t="s">
        <v>12</v>
      </c>
      <c r="R362" t="s">
        <v>12</v>
      </c>
      <c r="S362">
        <v>3.7490000000000001</v>
      </c>
      <c r="T362">
        <v>3.8439999999999999</v>
      </c>
      <c r="U362">
        <v>3.9249999999999998</v>
      </c>
      <c r="V362">
        <v>3.9889999999999999</v>
      </c>
      <c r="W362">
        <v>4.0670000000000002</v>
      </c>
      <c r="X362" t="s">
        <v>12</v>
      </c>
      <c r="Y362">
        <v>4.5030000000000001</v>
      </c>
      <c r="Z362" t="s">
        <v>12</v>
      </c>
      <c r="AA362" s="10">
        <f t="shared" si="221"/>
        <v>4.0670000000000002</v>
      </c>
      <c r="AB362" s="9">
        <f t="shared" si="222"/>
        <v>0.14200000000000035</v>
      </c>
      <c r="AC362" s="10">
        <f t="shared" si="223"/>
        <v>0.43599999999999994</v>
      </c>
      <c r="AD362" s="9"/>
      <c r="AE362" s="55"/>
      <c r="AF362" s="55"/>
      <c r="AG362" s="55"/>
      <c r="AH362" s="55"/>
      <c r="AI362" s="3"/>
      <c r="AJ362" s="3"/>
      <c r="AK362" s="3"/>
      <c r="AL362" s="3"/>
      <c r="AM362" s="15"/>
      <c r="AN362" s="10"/>
      <c r="AO362" s="9"/>
      <c r="AP362" s="10"/>
      <c r="AQ362" s="9"/>
      <c r="AR362" s="55"/>
      <c r="AS362" s="55"/>
      <c r="AT362" s="55"/>
      <c r="AU362" s="55"/>
      <c r="AV362" s="3"/>
      <c r="AW362" s="3"/>
      <c r="AX362" s="3"/>
      <c r="AY362" s="3"/>
      <c r="AZ362" s="15"/>
      <c r="BA362" s="10"/>
      <c r="BB362" s="9"/>
      <c r="BC362" s="10"/>
      <c r="BD362" s="9"/>
      <c r="BE362" s="3"/>
      <c r="BF362" s="15"/>
      <c r="BG362" s="15"/>
      <c r="BH362" s="9"/>
      <c r="BI362" s="10"/>
      <c r="BJ362" s="9"/>
      <c r="BK362" s="3"/>
      <c r="BL362" s="15"/>
      <c r="BM362" s="15"/>
      <c r="BN362" s="9"/>
      <c r="BO362" s="10"/>
      <c r="BP362">
        <f t="shared" si="224"/>
        <v>0</v>
      </c>
      <c r="BQ362" s="93">
        <f t="shared" si="225"/>
        <v>0</v>
      </c>
      <c r="BR362" s="93">
        <f t="shared" si="226"/>
        <v>0</v>
      </c>
      <c r="BS362" s="93" t="e">
        <f>VLOOKUP(C362,'Koppeling locatie - aslocatie'!$A$2:$C$8139,2,FALSE)</f>
        <v>#N/A</v>
      </c>
      <c r="BT362" s="93" t="e">
        <f>VLOOKUP($BS362,aslocaties_v01!$C$3:$AA$349,MATCH($K$3/10,aslocaties_v01!$C$2:$X$2),FALSE)</f>
        <v>#N/A</v>
      </c>
      <c r="BU362" s="93" t="e">
        <f>VLOOKUP(BS362,aslocaties_v01!$C$3:$AA$349,MATCH($K$3,aslocaties_v01!$C$2:$X$2),FALSE)</f>
        <v>#N/A</v>
      </c>
      <c r="BV362" s="93" t="e">
        <f>VLOOKUP(BS362,aslocaties_v01!$C$3:$AA$349,MATCH($K$3*10,aslocaties_v01!$C$2:$X$2),FALSE)</f>
        <v>#N/A</v>
      </c>
      <c r="BW362" s="93" t="e">
        <f t="shared" si="227"/>
        <v>#N/A</v>
      </c>
      <c r="BX362" s="93" t="e">
        <f t="shared" si="228"/>
        <v>#N/A</v>
      </c>
      <c r="BY362" s="94">
        <f t="shared" si="229"/>
        <v>999</v>
      </c>
      <c r="BZ362" s="94">
        <f t="shared" si="230"/>
        <v>999</v>
      </c>
      <c r="CA362" s="94" t="e">
        <f t="shared" si="231"/>
        <v>#N/A</v>
      </c>
      <c r="CB362" t="e">
        <f t="shared" si="232"/>
        <v>#N/A</v>
      </c>
      <c r="CC362" s="58" t="e">
        <f t="shared" si="233"/>
        <v>#N/A</v>
      </c>
      <c r="CD362" s="95" t="e">
        <f t="shared" si="234"/>
        <v>#N/A</v>
      </c>
      <c r="CE362" s="96" t="b">
        <f t="shared" si="235"/>
        <v>1</v>
      </c>
      <c r="CF362" t="e">
        <f t="shared" si="236"/>
        <v>#DIV/0!</v>
      </c>
      <c r="CG362" t="e">
        <f t="shared" si="237"/>
        <v>#DIV/0!</v>
      </c>
      <c r="CH362" s="84" t="b">
        <f t="shared" si="238"/>
        <v>0</v>
      </c>
      <c r="CI362" t="str">
        <f t="shared" si="239"/>
        <v/>
      </c>
      <c r="CJ362" t="e">
        <f t="shared" si="240"/>
        <v>#DIV/0!</v>
      </c>
      <c r="CK362" t="b">
        <f t="shared" si="241"/>
        <v>1</v>
      </c>
      <c r="CL362" s="84" t="e">
        <f t="shared" si="242"/>
        <v>#DIV/0!</v>
      </c>
      <c r="CM362" t="e">
        <f t="shared" si="243"/>
        <v>#DIV/0!</v>
      </c>
      <c r="CN362" t="e">
        <f t="shared" si="244"/>
        <v>#DIV/0!</v>
      </c>
      <c r="CO362" s="84">
        <f t="shared" si="245"/>
        <v>-1</v>
      </c>
      <c r="CP362" t="b">
        <f t="shared" si="246"/>
        <v>1</v>
      </c>
      <c r="CQ362" s="96" t="b">
        <f t="shared" si="247"/>
        <v>1</v>
      </c>
      <c r="CR362" t="b">
        <f t="shared" si="248"/>
        <v>1</v>
      </c>
      <c r="CS362" t="b">
        <f t="shared" si="249"/>
        <v>1</v>
      </c>
      <c r="CT362" t="b">
        <f t="shared" si="250"/>
        <v>1</v>
      </c>
      <c r="CU362" t="b">
        <f t="shared" si="251"/>
        <v>1</v>
      </c>
      <c r="CV362" s="84" t="b">
        <f t="shared" si="252"/>
        <v>1</v>
      </c>
      <c r="CW362" t="b">
        <f t="shared" si="253"/>
        <v>1</v>
      </c>
      <c r="CX362" t="b">
        <f t="shared" si="254"/>
        <v>1</v>
      </c>
      <c r="CY362" t="b">
        <f t="shared" si="255"/>
        <v>1</v>
      </c>
      <c r="CZ362" t="b">
        <f t="shared" si="256"/>
        <v>1</v>
      </c>
      <c r="DA362" s="84">
        <f t="shared" si="257"/>
        <v>0</v>
      </c>
      <c r="DB362" t="e">
        <f t="shared" si="258"/>
        <v>#N/A</v>
      </c>
    </row>
    <row r="363" spans="1:106" ht="13.5" thickBot="1">
      <c r="A363">
        <v>2687</v>
      </c>
      <c r="B363">
        <v>1</v>
      </c>
      <c r="C363" t="s">
        <v>586</v>
      </c>
      <c r="D363" s="3" t="s">
        <v>12</v>
      </c>
      <c r="E363" s="3" t="s">
        <v>12</v>
      </c>
      <c r="F363">
        <v>134512.375</v>
      </c>
      <c r="G363">
        <v>422062.31199999998</v>
      </c>
      <c r="H363" s="35" t="str">
        <f t="shared" si="259"/>
        <v>ja</v>
      </c>
      <c r="I363" s="155" t="s">
        <v>2402</v>
      </c>
      <c r="J363" t="s">
        <v>456</v>
      </c>
      <c r="K363" s="97">
        <v>10000</v>
      </c>
      <c r="L363" s="28">
        <f t="shared" si="260"/>
        <v>0.24</v>
      </c>
      <c r="M363" s="28">
        <f t="shared" si="260"/>
        <v>0</v>
      </c>
      <c r="N363" s="56">
        <f t="shared" si="218"/>
        <v>0</v>
      </c>
      <c r="O363" s="33">
        <f t="shared" si="219"/>
        <v>961.48170285763547</v>
      </c>
      <c r="P363" s="37">
        <f t="shared" si="220"/>
        <v>1009.3850552356132</v>
      </c>
      <c r="Q363" t="s">
        <v>12</v>
      </c>
      <c r="R363" t="s">
        <v>12</v>
      </c>
      <c r="S363">
        <v>3.7509999999999999</v>
      </c>
      <c r="T363">
        <v>3.8450000000000002</v>
      </c>
      <c r="U363">
        <v>3.927</v>
      </c>
      <c r="V363">
        <v>3.9910000000000001</v>
      </c>
      <c r="W363">
        <v>4.0679999999999996</v>
      </c>
      <c r="X363" t="s">
        <v>12</v>
      </c>
      <c r="Y363">
        <v>4.4980000000000002</v>
      </c>
      <c r="Z363" t="s">
        <v>12</v>
      </c>
      <c r="AA363" s="10">
        <f t="shared" si="221"/>
        <v>4.0679999999999996</v>
      </c>
      <c r="AB363" s="9">
        <f t="shared" si="222"/>
        <v>0.14099999999999957</v>
      </c>
      <c r="AC363" s="10">
        <f t="shared" si="223"/>
        <v>0.4300000000000006</v>
      </c>
      <c r="AD363" s="9"/>
      <c r="AE363" s="55"/>
      <c r="AF363" s="55"/>
      <c r="AG363" s="55"/>
      <c r="AH363" s="55"/>
      <c r="AI363" s="3"/>
      <c r="AJ363" s="3"/>
      <c r="AK363" s="3"/>
      <c r="AL363" s="3"/>
      <c r="AM363" s="15"/>
      <c r="AN363" s="10"/>
      <c r="AO363" s="9"/>
      <c r="AP363" s="10"/>
      <c r="AQ363" s="9"/>
      <c r="AR363" s="55"/>
      <c r="AS363" s="55"/>
      <c r="AT363" s="55"/>
      <c r="AU363" s="55"/>
      <c r="AV363" s="3"/>
      <c r="AW363" s="3"/>
      <c r="AX363" s="3"/>
      <c r="AY363" s="3"/>
      <c r="AZ363" s="15"/>
      <c r="BA363" s="10"/>
      <c r="BB363" s="9"/>
      <c r="BC363" s="10"/>
      <c r="BD363" s="9"/>
      <c r="BE363" s="3"/>
      <c r="BF363" s="15"/>
      <c r="BG363" s="15"/>
      <c r="BH363" s="9"/>
      <c r="BI363" s="10"/>
      <c r="BJ363" s="9"/>
      <c r="BK363" s="3"/>
      <c r="BL363" s="15"/>
      <c r="BM363" s="15"/>
      <c r="BN363" s="9"/>
      <c r="BO363" s="10"/>
      <c r="BP363">
        <f t="shared" si="224"/>
        <v>0</v>
      </c>
      <c r="BQ363" s="93">
        <f t="shared" si="225"/>
        <v>0</v>
      </c>
      <c r="BR363" s="93">
        <f t="shared" si="226"/>
        <v>0</v>
      </c>
      <c r="BS363" s="93" t="e">
        <f>VLOOKUP(C363,'Koppeling locatie - aslocatie'!$A$2:$C$8139,2,FALSE)</f>
        <v>#N/A</v>
      </c>
      <c r="BT363" s="93" t="e">
        <f>VLOOKUP($BS363,aslocaties_v01!$C$3:$AA$349,MATCH($K$3/10,aslocaties_v01!$C$2:$X$2),FALSE)</f>
        <v>#N/A</v>
      </c>
      <c r="BU363" s="93" t="e">
        <f>VLOOKUP(BS363,aslocaties_v01!$C$3:$AA$349,MATCH($K$3,aslocaties_v01!$C$2:$X$2),FALSE)</f>
        <v>#N/A</v>
      </c>
      <c r="BV363" s="93" t="e">
        <f>VLOOKUP(BS363,aslocaties_v01!$C$3:$AA$349,MATCH($K$3*10,aslocaties_v01!$C$2:$X$2),FALSE)</f>
        <v>#N/A</v>
      </c>
      <c r="BW363" s="93" t="e">
        <f t="shared" si="227"/>
        <v>#N/A</v>
      </c>
      <c r="BX363" s="93" t="e">
        <f t="shared" si="228"/>
        <v>#N/A</v>
      </c>
      <c r="BY363" s="94">
        <f t="shared" si="229"/>
        <v>999</v>
      </c>
      <c r="BZ363" s="94">
        <f t="shared" si="230"/>
        <v>999</v>
      </c>
      <c r="CA363" s="94" t="e">
        <f t="shared" si="231"/>
        <v>#N/A</v>
      </c>
      <c r="CB363" t="e">
        <f t="shared" si="232"/>
        <v>#N/A</v>
      </c>
      <c r="CC363" s="58" t="e">
        <f t="shared" si="233"/>
        <v>#N/A</v>
      </c>
      <c r="CD363" s="95" t="e">
        <f t="shared" si="234"/>
        <v>#N/A</v>
      </c>
      <c r="CE363" s="96" t="b">
        <f t="shared" si="235"/>
        <v>1</v>
      </c>
      <c r="CF363" t="e">
        <f t="shared" si="236"/>
        <v>#DIV/0!</v>
      </c>
      <c r="CG363" t="e">
        <f t="shared" si="237"/>
        <v>#DIV/0!</v>
      </c>
      <c r="CH363" s="84" t="b">
        <f t="shared" si="238"/>
        <v>0</v>
      </c>
      <c r="CI363" t="str">
        <f t="shared" si="239"/>
        <v/>
      </c>
      <c r="CJ363" t="e">
        <f t="shared" si="240"/>
        <v>#DIV/0!</v>
      </c>
      <c r="CK363" t="b">
        <f t="shared" si="241"/>
        <v>1</v>
      </c>
      <c r="CL363" s="84" t="e">
        <f t="shared" si="242"/>
        <v>#DIV/0!</v>
      </c>
      <c r="CM363" t="e">
        <f t="shared" si="243"/>
        <v>#DIV/0!</v>
      </c>
      <c r="CN363" t="e">
        <f t="shared" si="244"/>
        <v>#DIV/0!</v>
      </c>
      <c r="CO363" s="84">
        <f t="shared" si="245"/>
        <v>-1</v>
      </c>
      <c r="CP363" t="b">
        <f t="shared" si="246"/>
        <v>1</v>
      </c>
      <c r="CQ363" s="96" t="b">
        <f t="shared" si="247"/>
        <v>1</v>
      </c>
      <c r="CR363" t="b">
        <f t="shared" si="248"/>
        <v>1</v>
      </c>
      <c r="CS363" t="b">
        <f t="shared" si="249"/>
        <v>1</v>
      </c>
      <c r="CT363" t="b">
        <f t="shared" si="250"/>
        <v>1</v>
      </c>
      <c r="CU363" t="b">
        <f t="shared" si="251"/>
        <v>1</v>
      </c>
      <c r="CV363" s="84" t="b">
        <f t="shared" si="252"/>
        <v>1</v>
      </c>
      <c r="CW363" t="b">
        <f t="shared" si="253"/>
        <v>1</v>
      </c>
      <c r="CX363" t="b">
        <f t="shared" si="254"/>
        <v>1</v>
      </c>
      <c r="CY363" t="b">
        <f t="shared" si="255"/>
        <v>1</v>
      </c>
      <c r="CZ363" t="b">
        <f t="shared" si="256"/>
        <v>1</v>
      </c>
      <c r="DA363" s="84">
        <f t="shared" si="257"/>
        <v>0</v>
      </c>
      <c r="DB363" t="e">
        <f t="shared" si="258"/>
        <v>#N/A</v>
      </c>
    </row>
    <row r="364" spans="1:106" ht="13.5" thickBot="1">
      <c r="A364">
        <v>2688</v>
      </c>
      <c r="B364">
        <v>1</v>
      </c>
      <c r="C364" t="s">
        <v>587</v>
      </c>
      <c r="D364" s="3" t="s">
        <v>12</v>
      </c>
      <c r="E364" s="3" t="s">
        <v>12</v>
      </c>
      <c r="F364">
        <v>133840.42199999999</v>
      </c>
      <c r="G364">
        <v>421309.09399999998</v>
      </c>
      <c r="H364" s="35" t="str">
        <f t="shared" si="259"/>
        <v>ja</v>
      </c>
      <c r="I364" s="155" t="s">
        <v>2402</v>
      </c>
      <c r="J364" t="s">
        <v>456</v>
      </c>
      <c r="K364" s="97">
        <v>10000</v>
      </c>
      <c r="L364" s="28">
        <f t="shared" si="260"/>
        <v>0.24</v>
      </c>
      <c r="M364" s="28">
        <f t="shared" si="260"/>
        <v>0</v>
      </c>
      <c r="N364" s="56">
        <f t="shared" si="218"/>
        <v>0</v>
      </c>
      <c r="O364" s="33">
        <f t="shared" si="219"/>
        <v>1009.3850552356132</v>
      </c>
      <c r="P364" s="37">
        <f t="shared" si="220"/>
        <v>962.21786289800104</v>
      </c>
      <c r="Q364" t="s">
        <v>12</v>
      </c>
      <c r="R364" t="s">
        <v>12</v>
      </c>
      <c r="S364">
        <v>3.75</v>
      </c>
      <c r="T364">
        <v>3.8450000000000002</v>
      </c>
      <c r="U364">
        <v>3.9260000000000002</v>
      </c>
      <c r="V364">
        <v>3.99</v>
      </c>
      <c r="W364">
        <v>4.0670000000000002</v>
      </c>
      <c r="X364" t="s">
        <v>12</v>
      </c>
      <c r="Y364">
        <v>4.4969999999999999</v>
      </c>
      <c r="Z364" t="s">
        <v>12</v>
      </c>
      <c r="AA364" s="10">
        <f t="shared" si="221"/>
        <v>4.0670000000000002</v>
      </c>
      <c r="AB364" s="9">
        <f t="shared" si="222"/>
        <v>0.14100000000000001</v>
      </c>
      <c r="AC364" s="10">
        <f t="shared" si="223"/>
        <v>0.42999999999999972</v>
      </c>
      <c r="AD364" s="9"/>
      <c r="AE364" s="55"/>
      <c r="AF364" s="55"/>
      <c r="AG364" s="55"/>
      <c r="AH364" s="55"/>
      <c r="AI364" s="3"/>
      <c r="AJ364" s="3"/>
      <c r="AK364" s="3"/>
      <c r="AL364" s="3"/>
      <c r="AM364" s="15"/>
      <c r="AN364" s="10"/>
      <c r="AO364" s="9"/>
      <c r="AP364" s="10"/>
      <c r="AQ364" s="9"/>
      <c r="AR364" s="55"/>
      <c r="AS364" s="55"/>
      <c r="AT364" s="55"/>
      <c r="AU364" s="55"/>
      <c r="AV364" s="3"/>
      <c r="AW364" s="3"/>
      <c r="AX364" s="3"/>
      <c r="AY364" s="3"/>
      <c r="AZ364" s="15"/>
      <c r="BA364" s="10"/>
      <c r="BB364" s="9"/>
      <c r="BC364" s="10"/>
      <c r="BD364" s="9"/>
      <c r="BE364" s="3"/>
      <c r="BF364" s="15"/>
      <c r="BG364" s="15"/>
      <c r="BH364" s="9"/>
      <c r="BI364" s="10"/>
      <c r="BJ364" s="9"/>
      <c r="BK364" s="3"/>
      <c r="BL364" s="15"/>
      <c r="BM364" s="15"/>
      <c r="BN364" s="9"/>
      <c r="BO364" s="10"/>
      <c r="BP364">
        <f t="shared" si="224"/>
        <v>0</v>
      </c>
      <c r="BQ364" s="93">
        <f t="shared" si="225"/>
        <v>0</v>
      </c>
      <c r="BR364" s="93">
        <f t="shared" si="226"/>
        <v>0</v>
      </c>
      <c r="BS364" s="93" t="e">
        <f>VLOOKUP(C364,'Koppeling locatie - aslocatie'!$A$2:$C$8139,2,FALSE)</f>
        <v>#N/A</v>
      </c>
      <c r="BT364" s="93" t="e">
        <f>VLOOKUP($BS364,aslocaties_v01!$C$3:$AA$349,MATCH($K$3/10,aslocaties_v01!$C$2:$X$2),FALSE)</f>
        <v>#N/A</v>
      </c>
      <c r="BU364" s="93" t="e">
        <f>VLOOKUP(BS364,aslocaties_v01!$C$3:$AA$349,MATCH($K$3,aslocaties_v01!$C$2:$X$2),FALSE)</f>
        <v>#N/A</v>
      </c>
      <c r="BV364" s="93" t="e">
        <f>VLOOKUP(BS364,aslocaties_v01!$C$3:$AA$349,MATCH($K$3*10,aslocaties_v01!$C$2:$X$2),FALSE)</f>
        <v>#N/A</v>
      </c>
      <c r="BW364" s="93" t="e">
        <f t="shared" si="227"/>
        <v>#N/A</v>
      </c>
      <c r="BX364" s="93" t="e">
        <f t="shared" si="228"/>
        <v>#N/A</v>
      </c>
      <c r="BY364" s="94">
        <f t="shared" si="229"/>
        <v>999</v>
      </c>
      <c r="BZ364" s="94">
        <f t="shared" si="230"/>
        <v>999</v>
      </c>
      <c r="CA364" s="94" t="e">
        <f t="shared" si="231"/>
        <v>#N/A</v>
      </c>
      <c r="CB364" t="e">
        <f t="shared" si="232"/>
        <v>#N/A</v>
      </c>
      <c r="CC364" s="58" t="e">
        <f t="shared" si="233"/>
        <v>#N/A</v>
      </c>
      <c r="CD364" s="95" t="e">
        <f t="shared" si="234"/>
        <v>#N/A</v>
      </c>
      <c r="CE364" s="96" t="b">
        <f t="shared" si="235"/>
        <v>1</v>
      </c>
      <c r="CF364" t="e">
        <f t="shared" si="236"/>
        <v>#DIV/0!</v>
      </c>
      <c r="CG364" t="e">
        <f t="shared" si="237"/>
        <v>#DIV/0!</v>
      </c>
      <c r="CH364" s="84" t="b">
        <f t="shared" si="238"/>
        <v>0</v>
      </c>
      <c r="CI364" t="str">
        <f t="shared" si="239"/>
        <v/>
      </c>
      <c r="CJ364" t="e">
        <f t="shared" si="240"/>
        <v>#DIV/0!</v>
      </c>
      <c r="CK364" t="b">
        <f t="shared" si="241"/>
        <v>1</v>
      </c>
      <c r="CL364" s="84" t="e">
        <f t="shared" si="242"/>
        <v>#DIV/0!</v>
      </c>
      <c r="CM364" t="e">
        <f t="shared" si="243"/>
        <v>#DIV/0!</v>
      </c>
      <c r="CN364" t="e">
        <f t="shared" si="244"/>
        <v>#DIV/0!</v>
      </c>
      <c r="CO364" s="84">
        <f t="shared" si="245"/>
        <v>-1</v>
      </c>
      <c r="CP364" t="b">
        <f t="shared" si="246"/>
        <v>1</v>
      </c>
      <c r="CQ364" s="96" t="b">
        <f t="shared" si="247"/>
        <v>1</v>
      </c>
      <c r="CR364" t="b">
        <f t="shared" si="248"/>
        <v>1</v>
      </c>
      <c r="CS364" t="b">
        <f t="shared" si="249"/>
        <v>1</v>
      </c>
      <c r="CT364" t="b">
        <f t="shared" si="250"/>
        <v>1</v>
      </c>
      <c r="CU364" t="b">
        <f t="shared" si="251"/>
        <v>1</v>
      </c>
      <c r="CV364" s="84" t="b">
        <f t="shared" si="252"/>
        <v>1</v>
      </c>
      <c r="CW364" t="b">
        <f t="shared" si="253"/>
        <v>1</v>
      </c>
      <c r="CX364" t="b">
        <f t="shared" si="254"/>
        <v>1</v>
      </c>
      <c r="CY364" t="b">
        <f t="shared" si="255"/>
        <v>1</v>
      </c>
      <c r="CZ364" t="b">
        <f t="shared" si="256"/>
        <v>1</v>
      </c>
      <c r="DA364" s="84">
        <f t="shared" si="257"/>
        <v>0</v>
      </c>
      <c r="DB364" t="e">
        <f t="shared" si="258"/>
        <v>#N/A</v>
      </c>
    </row>
    <row r="365" spans="1:106" ht="13.5" thickBot="1">
      <c r="A365">
        <v>2689</v>
      </c>
      <c r="B365">
        <v>1</v>
      </c>
      <c r="C365" t="s">
        <v>588</v>
      </c>
      <c r="D365" s="3" t="s">
        <v>12</v>
      </c>
      <c r="E365" s="3" t="s">
        <v>12</v>
      </c>
      <c r="F365">
        <v>132881.734</v>
      </c>
      <c r="G365">
        <v>421391.43800000002</v>
      </c>
      <c r="H365" s="35" t="str">
        <f t="shared" si="259"/>
        <v>ja</v>
      </c>
      <c r="I365" s="155" t="s">
        <v>2402</v>
      </c>
      <c r="J365" t="s">
        <v>456</v>
      </c>
      <c r="K365" s="97">
        <v>10000</v>
      </c>
      <c r="L365" s="28">
        <f t="shared" si="260"/>
        <v>0.24</v>
      </c>
      <c r="M365" s="28">
        <f t="shared" si="260"/>
        <v>0</v>
      </c>
      <c r="N365" s="56">
        <f t="shared" si="218"/>
        <v>0</v>
      </c>
      <c r="O365" s="33">
        <f t="shared" si="219"/>
        <v>962.21786289800104</v>
      </c>
      <c r="P365" s="37">
        <f t="shared" si="220"/>
        <v>996.56493401932028</v>
      </c>
      <c r="Q365" t="s">
        <v>12</v>
      </c>
      <c r="R365" t="s">
        <v>12</v>
      </c>
      <c r="S365">
        <v>3.7509999999999999</v>
      </c>
      <c r="T365">
        <v>3.8450000000000002</v>
      </c>
      <c r="U365">
        <v>3.9260000000000002</v>
      </c>
      <c r="V365">
        <v>3.9929999999999999</v>
      </c>
      <c r="W365">
        <v>4.069</v>
      </c>
      <c r="X365" t="s">
        <v>12</v>
      </c>
      <c r="Y365">
        <v>4.5129999999999999</v>
      </c>
      <c r="Z365" t="s">
        <v>12</v>
      </c>
      <c r="AA365" s="10">
        <f t="shared" si="221"/>
        <v>4.069</v>
      </c>
      <c r="AB365" s="9">
        <f t="shared" si="222"/>
        <v>0.14299999999999979</v>
      </c>
      <c r="AC365" s="10">
        <f t="shared" si="223"/>
        <v>0.44399999999999995</v>
      </c>
      <c r="AD365" s="9"/>
      <c r="AE365" s="55"/>
      <c r="AF365" s="55"/>
      <c r="AG365" s="55"/>
      <c r="AH365" s="55"/>
      <c r="AI365" s="3"/>
      <c r="AJ365" s="3"/>
      <c r="AK365" s="3"/>
      <c r="AL365" s="3"/>
      <c r="AM365" s="15"/>
      <c r="AN365" s="10"/>
      <c r="AO365" s="9"/>
      <c r="AP365" s="10"/>
      <c r="AQ365" s="9"/>
      <c r="AR365" s="55"/>
      <c r="AS365" s="55"/>
      <c r="AT365" s="55"/>
      <c r="AU365" s="55"/>
      <c r="AV365" s="3"/>
      <c r="AW365" s="3"/>
      <c r="AX365" s="3"/>
      <c r="AY365" s="3"/>
      <c r="AZ365" s="15"/>
      <c r="BA365" s="10"/>
      <c r="BB365" s="9"/>
      <c r="BC365" s="10"/>
      <c r="BD365" s="9"/>
      <c r="BE365" s="3"/>
      <c r="BF365" s="15"/>
      <c r="BG365" s="15"/>
      <c r="BH365" s="9"/>
      <c r="BI365" s="10"/>
      <c r="BJ365" s="9"/>
      <c r="BK365" s="3"/>
      <c r="BL365" s="15"/>
      <c r="BM365" s="15"/>
      <c r="BN365" s="9"/>
      <c r="BO365" s="10"/>
      <c r="BP365">
        <f t="shared" si="224"/>
        <v>0</v>
      </c>
      <c r="BQ365" s="93">
        <f t="shared" si="225"/>
        <v>0</v>
      </c>
      <c r="BR365" s="93">
        <f t="shared" si="226"/>
        <v>0</v>
      </c>
      <c r="BS365" s="93" t="e">
        <f>VLOOKUP(C365,'Koppeling locatie - aslocatie'!$A$2:$C$8139,2,FALSE)</f>
        <v>#N/A</v>
      </c>
      <c r="BT365" s="93" t="e">
        <f>VLOOKUP($BS365,aslocaties_v01!$C$3:$AA$349,MATCH($K$3/10,aslocaties_v01!$C$2:$X$2),FALSE)</f>
        <v>#N/A</v>
      </c>
      <c r="BU365" s="93" t="e">
        <f>VLOOKUP(BS365,aslocaties_v01!$C$3:$AA$349,MATCH($K$3,aslocaties_v01!$C$2:$X$2),FALSE)</f>
        <v>#N/A</v>
      </c>
      <c r="BV365" s="93" t="e">
        <f>VLOOKUP(BS365,aslocaties_v01!$C$3:$AA$349,MATCH($K$3*10,aslocaties_v01!$C$2:$X$2),FALSE)</f>
        <v>#N/A</v>
      </c>
      <c r="BW365" s="93" t="e">
        <f t="shared" si="227"/>
        <v>#N/A</v>
      </c>
      <c r="BX365" s="93" t="e">
        <f t="shared" si="228"/>
        <v>#N/A</v>
      </c>
      <c r="BY365" s="94">
        <f t="shared" si="229"/>
        <v>999</v>
      </c>
      <c r="BZ365" s="94">
        <f t="shared" si="230"/>
        <v>999</v>
      </c>
      <c r="CA365" s="94" t="e">
        <f t="shared" si="231"/>
        <v>#N/A</v>
      </c>
      <c r="CB365" t="e">
        <f t="shared" si="232"/>
        <v>#N/A</v>
      </c>
      <c r="CC365" s="58" t="e">
        <f t="shared" si="233"/>
        <v>#N/A</v>
      </c>
      <c r="CD365" s="95" t="e">
        <f t="shared" si="234"/>
        <v>#N/A</v>
      </c>
      <c r="CE365" s="96" t="b">
        <f t="shared" si="235"/>
        <v>1</v>
      </c>
      <c r="CF365" t="e">
        <f t="shared" si="236"/>
        <v>#DIV/0!</v>
      </c>
      <c r="CG365" t="e">
        <f t="shared" si="237"/>
        <v>#DIV/0!</v>
      </c>
      <c r="CH365" s="84" t="b">
        <f t="shared" si="238"/>
        <v>0</v>
      </c>
      <c r="CI365" t="str">
        <f t="shared" si="239"/>
        <v/>
      </c>
      <c r="CJ365" t="e">
        <f t="shared" si="240"/>
        <v>#DIV/0!</v>
      </c>
      <c r="CK365" t="b">
        <f t="shared" si="241"/>
        <v>1</v>
      </c>
      <c r="CL365" s="84" t="e">
        <f t="shared" si="242"/>
        <v>#DIV/0!</v>
      </c>
      <c r="CM365" t="e">
        <f t="shared" si="243"/>
        <v>#DIV/0!</v>
      </c>
      <c r="CN365" t="e">
        <f t="shared" si="244"/>
        <v>#DIV/0!</v>
      </c>
      <c r="CO365" s="84">
        <f t="shared" si="245"/>
        <v>-1</v>
      </c>
      <c r="CP365" t="b">
        <f t="shared" si="246"/>
        <v>1</v>
      </c>
      <c r="CQ365" s="96" t="b">
        <f t="shared" si="247"/>
        <v>1</v>
      </c>
      <c r="CR365" t="b">
        <f t="shared" si="248"/>
        <v>1</v>
      </c>
      <c r="CS365" t="b">
        <f t="shared" si="249"/>
        <v>1</v>
      </c>
      <c r="CT365" t="b">
        <f t="shared" si="250"/>
        <v>1</v>
      </c>
      <c r="CU365" t="b">
        <f t="shared" si="251"/>
        <v>1</v>
      </c>
      <c r="CV365" s="84" t="b">
        <f t="shared" si="252"/>
        <v>1</v>
      </c>
      <c r="CW365" t="b">
        <f t="shared" si="253"/>
        <v>1</v>
      </c>
      <c r="CX365" t="b">
        <f t="shared" si="254"/>
        <v>1</v>
      </c>
      <c r="CY365" t="b">
        <f t="shared" si="255"/>
        <v>1</v>
      </c>
      <c r="CZ365" t="b">
        <f t="shared" si="256"/>
        <v>1</v>
      </c>
      <c r="DA365" s="84">
        <f t="shared" si="257"/>
        <v>0</v>
      </c>
      <c r="DB365" t="e">
        <f t="shared" si="258"/>
        <v>#N/A</v>
      </c>
    </row>
    <row r="366" spans="1:106" ht="13.5" thickBot="1">
      <c r="A366">
        <v>2690</v>
      </c>
      <c r="B366">
        <v>1</v>
      </c>
      <c r="C366" t="s">
        <v>589</v>
      </c>
      <c r="D366" s="3" t="s">
        <v>12</v>
      </c>
      <c r="E366" s="3" t="s">
        <v>12</v>
      </c>
      <c r="F366">
        <v>132256.5</v>
      </c>
      <c r="G366">
        <v>422167.46899999998</v>
      </c>
      <c r="H366" s="35" t="str">
        <f t="shared" si="259"/>
        <v>ja</v>
      </c>
      <c r="I366" s="155" t="s">
        <v>2402</v>
      </c>
      <c r="J366" t="s">
        <v>456</v>
      </c>
      <c r="K366" s="97">
        <v>10000</v>
      </c>
      <c r="L366" s="28">
        <f t="shared" si="260"/>
        <v>0.24</v>
      </c>
      <c r="M366" s="28">
        <f t="shared" si="260"/>
        <v>0</v>
      </c>
      <c r="N366" s="56">
        <f t="shared" si="218"/>
        <v>0</v>
      </c>
      <c r="O366" s="33">
        <f t="shared" si="219"/>
        <v>996.56493401932028</v>
      </c>
      <c r="P366" s="37">
        <f t="shared" si="220"/>
        <v>17740.988396052187</v>
      </c>
      <c r="Q366" t="s">
        <v>12</v>
      </c>
      <c r="R366" t="s">
        <v>12</v>
      </c>
      <c r="S366">
        <v>3.5270000000000001</v>
      </c>
      <c r="T366">
        <v>3.7370000000000001</v>
      </c>
      <c r="U366">
        <v>3.9260000000000002</v>
      </c>
      <c r="V366">
        <v>3.9929999999999999</v>
      </c>
      <c r="W366">
        <v>4.07</v>
      </c>
      <c r="X366" t="s">
        <v>12</v>
      </c>
      <c r="Y366">
        <v>4.53</v>
      </c>
      <c r="Z366" t="s">
        <v>12</v>
      </c>
      <c r="AA366" s="10">
        <f t="shared" si="221"/>
        <v>4.07</v>
      </c>
      <c r="AB366" s="9">
        <f t="shared" si="222"/>
        <v>0.14400000000000013</v>
      </c>
      <c r="AC366" s="10">
        <f t="shared" si="223"/>
        <v>0.45999999999999996</v>
      </c>
      <c r="AD366" s="9"/>
      <c r="AE366" s="55"/>
      <c r="AF366" s="55"/>
      <c r="AG366" s="55"/>
      <c r="AH366" s="55"/>
      <c r="AI366" s="3"/>
      <c r="AJ366" s="3"/>
      <c r="AK366" s="3"/>
      <c r="AL366" s="3"/>
      <c r="AM366" s="15"/>
      <c r="AN366" s="10"/>
      <c r="AO366" s="9"/>
      <c r="AP366" s="10"/>
      <c r="AQ366" s="9"/>
      <c r="AR366" s="55"/>
      <c r="AS366" s="55"/>
      <c r="AT366" s="55"/>
      <c r="AU366" s="55"/>
      <c r="AV366" s="3"/>
      <c r="AW366" s="3"/>
      <c r="AX366" s="3"/>
      <c r="AY366" s="3"/>
      <c r="AZ366" s="15"/>
      <c r="BA366" s="10"/>
      <c r="BB366" s="9"/>
      <c r="BC366" s="10"/>
      <c r="BD366" s="9"/>
      <c r="BE366" s="3"/>
      <c r="BF366" s="15"/>
      <c r="BG366" s="15"/>
      <c r="BH366" s="9"/>
      <c r="BI366" s="10"/>
      <c r="BJ366" s="9"/>
      <c r="BK366" s="3"/>
      <c r="BL366" s="15"/>
      <c r="BM366" s="15"/>
      <c r="BN366" s="9"/>
      <c r="BO366" s="10"/>
      <c r="BP366">
        <f t="shared" si="224"/>
        <v>0</v>
      </c>
      <c r="BQ366" s="93">
        <f t="shared" si="225"/>
        <v>0</v>
      </c>
      <c r="BR366" s="93">
        <f t="shared" si="226"/>
        <v>0</v>
      </c>
      <c r="BS366" s="93" t="e">
        <f>VLOOKUP(C366,'Koppeling locatie - aslocatie'!$A$2:$C$8139,2,FALSE)</f>
        <v>#N/A</v>
      </c>
      <c r="BT366" s="93" t="e">
        <f>VLOOKUP($BS366,aslocaties_v01!$C$3:$AA$349,MATCH($K$3/10,aslocaties_v01!$C$2:$X$2),FALSE)</f>
        <v>#N/A</v>
      </c>
      <c r="BU366" s="93" t="e">
        <f>VLOOKUP(BS366,aslocaties_v01!$C$3:$AA$349,MATCH($K$3,aslocaties_v01!$C$2:$X$2),FALSE)</f>
        <v>#N/A</v>
      </c>
      <c r="BV366" s="93" t="e">
        <f>VLOOKUP(BS366,aslocaties_v01!$C$3:$AA$349,MATCH($K$3*10,aslocaties_v01!$C$2:$X$2),FALSE)</f>
        <v>#N/A</v>
      </c>
      <c r="BW366" s="93" t="e">
        <f t="shared" si="227"/>
        <v>#N/A</v>
      </c>
      <c r="BX366" s="93" t="e">
        <f t="shared" si="228"/>
        <v>#N/A</v>
      </c>
      <c r="BY366" s="94">
        <f t="shared" si="229"/>
        <v>999</v>
      </c>
      <c r="BZ366" s="94">
        <f t="shared" si="230"/>
        <v>999</v>
      </c>
      <c r="CA366" s="94" t="e">
        <f t="shared" si="231"/>
        <v>#N/A</v>
      </c>
      <c r="CB366" t="e">
        <f t="shared" si="232"/>
        <v>#N/A</v>
      </c>
      <c r="CC366" s="58" t="e">
        <f t="shared" si="233"/>
        <v>#N/A</v>
      </c>
      <c r="CD366" s="95" t="e">
        <f t="shared" si="234"/>
        <v>#N/A</v>
      </c>
      <c r="CE366" s="96" t="b">
        <f t="shared" si="235"/>
        <v>1</v>
      </c>
      <c r="CF366" t="e">
        <f t="shared" si="236"/>
        <v>#DIV/0!</v>
      </c>
      <c r="CG366" t="e">
        <f t="shared" si="237"/>
        <v>#DIV/0!</v>
      </c>
      <c r="CH366" s="84" t="b">
        <f t="shared" si="238"/>
        <v>0</v>
      </c>
      <c r="CI366" t="str">
        <f t="shared" si="239"/>
        <v/>
      </c>
      <c r="CJ366" t="e">
        <f t="shared" si="240"/>
        <v>#DIV/0!</v>
      </c>
      <c r="CK366" t="b">
        <f t="shared" si="241"/>
        <v>1</v>
      </c>
      <c r="CL366" s="84" t="e">
        <f t="shared" si="242"/>
        <v>#DIV/0!</v>
      </c>
      <c r="CM366" t="e">
        <f t="shared" si="243"/>
        <v>#DIV/0!</v>
      </c>
      <c r="CN366" t="e">
        <f t="shared" si="244"/>
        <v>#DIV/0!</v>
      </c>
      <c r="CO366" s="84">
        <f t="shared" si="245"/>
        <v>-1</v>
      </c>
      <c r="CP366" t="b">
        <f t="shared" si="246"/>
        <v>1</v>
      </c>
      <c r="CQ366" s="96" t="b">
        <f t="shared" si="247"/>
        <v>1</v>
      </c>
      <c r="CR366" t="b">
        <f t="shared" si="248"/>
        <v>1</v>
      </c>
      <c r="CS366" t="b">
        <f t="shared" si="249"/>
        <v>1</v>
      </c>
      <c r="CT366" t="b">
        <f t="shared" si="250"/>
        <v>1</v>
      </c>
      <c r="CU366" t="b">
        <f t="shared" si="251"/>
        <v>1</v>
      </c>
      <c r="CV366" s="84" t="b">
        <f t="shared" si="252"/>
        <v>1</v>
      </c>
      <c r="CW366" t="b">
        <f t="shared" si="253"/>
        <v>1</v>
      </c>
      <c r="CX366" t="b">
        <f t="shared" si="254"/>
        <v>1</v>
      </c>
      <c r="CY366" t="b">
        <f t="shared" si="255"/>
        <v>1</v>
      </c>
      <c r="CZ366" t="b">
        <f t="shared" si="256"/>
        <v>1</v>
      </c>
      <c r="DA366" s="84">
        <f t="shared" si="257"/>
        <v>0</v>
      </c>
      <c r="DB366" t="e">
        <f t="shared" si="258"/>
        <v>#N/A</v>
      </c>
    </row>
    <row r="367" spans="1:106" ht="13.5" thickBot="1">
      <c r="A367">
        <v>2691</v>
      </c>
      <c r="B367">
        <v>1</v>
      </c>
      <c r="C367" t="s">
        <v>590</v>
      </c>
      <c r="D367" s="3" t="s">
        <v>12</v>
      </c>
      <c r="E367" s="3" t="s">
        <v>12</v>
      </c>
      <c r="F367">
        <v>116609.20299999999</v>
      </c>
      <c r="G367">
        <v>413806.56199999998</v>
      </c>
      <c r="H367" s="35" t="str">
        <f t="shared" si="259"/>
        <v>ja</v>
      </c>
      <c r="I367" s="155" t="s">
        <v>2402</v>
      </c>
      <c r="J367" t="s">
        <v>456</v>
      </c>
      <c r="K367" s="97">
        <v>10000</v>
      </c>
      <c r="L367" s="28">
        <f t="shared" si="260"/>
        <v>0.24</v>
      </c>
      <c r="M367" s="28">
        <f t="shared" si="260"/>
        <v>0</v>
      </c>
      <c r="N367" s="56">
        <f t="shared" si="218"/>
        <v>0</v>
      </c>
      <c r="O367" s="33">
        <f t="shared" si="219"/>
        <v>17740.988396052187</v>
      </c>
      <c r="P367" s="37">
        <f t="shared" si="220"/>
        <v>1051.3051770332856</v>
      </c>
      <c r="Q367" t="s">
        <v>12</v>
      </c>
      <c r="R367" t="s">
        <v>12</v>
      </c>
      <c r="S367">
        <v>2.7490000000000001</v>
      </c>
      <c r="T367">
        <v>2.9239999999999999</v>
      </c>
      <c r="U367">
        <v>3.1150000000000002</v>
      </c>
      <c r="V367">
        <v>3.294</v>
      </c>
      <c r="W367">
        <v>3.5019999999999998</v>
      </c>
      <c r="X367" t="s">
        <v>12</v>
      </c>
      <c r="Y367">
        <v>3.931</v>
      </c>
      <c r="Z367" t="s">
        <v>12</v>
      </c>
      <c r="AA367" s="10">
        <f t="shared" si="221"/>
        <v>3.5019999999999998</v>
      </c>
      <c r="AB367" s="9">
        <f t="shared" si="222"/>
        <v>0.38699999999999957</v>
      </c>
      <c r="AC367" s="10">
        <f t="shared" si="223"/>
        <v>0.42900000000000027</v>
      </c>
      <c r="AD367" s="9"/>
      <c r="AE367" s="55"/>
      <c r="AF367" s="55"/>
      <c r="AG367" s="55"/>
      <c r="AH367" s="55"/>
      <c r="AI367" s="3"/>
      <c r="AJ367" s="3"/>
      <c r="AK367" s="3"/>
      <c r="AL367" s="3"/>
      <c r="AM367" s="15"/>
      <c r="AN367" s="10"/>
      <c r="AO367" s="9"/>
      <c r="AP367" s="10"/>
      <c r="AQ367" s="9"/>
      <c r="AR367" s="55"/>
      <c r="AS367" s="55"/>
      <c r="AT367" s="55"/>
      <c r="AU367" s="55"/>
      <c r="AV367" s="3"/>
      <c r="AW367" s="3"/>
      <c r="AX367" s="3"/>
      <c r="AY367" s="3"/>
      <c r="AZ367" s="15"/>
      <c r="BA367" s="10"/>
      <c r="BB367" s="9"/>
      <c r="BC367" s="10"/>
      <c r="BD367" s="9"/>
      <c r="BE367" s="3"/>
      <c r="BF367" s="15"/>
      <c r="BG367" s="15"/>
      <c r="BH367" s="9"/>
      <c r="BI367" s="10"/>
      <c r="BJ367" s="9"/>
      <c r="BK367" s="3"/>
      <c r="BL367" s="15"/>
      <c r="BM367" s="15"/>
      <c r="BN367" s="9"/>
      <c r="BO367" s="10"/>
      <c r="BP367">
        <f t="shared" si="224"/>
        <v>0</v>
      </c>
      <c r="BQ367" s="93">
        <f t="shared" si="225"/>
        <v>0</v>
      </c>
      <c r="BR367" s="93">
        <f t="shared" si="226"/>
        <v>0</v>
      </c>
      <c r="BS367" s="93" t="e">
        <f>VLOOKUP(C367,'Koppeling locatie - aslocatie'!$A$2:$C$8139,2,FALSE)</f>
        <v>#N/A</v>
      </c>
      <c r="BT367" s="93" t="e">
        <f>VLOOKUP($BS367,aslocaties_v01!$C$3:$AA$349,MATCH($K$3/10,aslocaties_v01!$C$2:$X$2),FALSE)</f>
        <v>#N/A</v>
      </c>
      <c r="BU367" s="93" t="e">
        <f>VLOOKUP(BS367,aslocaties_v01!$C$3:$AA$349,MATCH($K$3,aslocaties_v01!$C$2:$X$2),FALSE)</f>
        <v>#N/A</v>
      </c>
      <c r="BV367" s="93" t="e">
        <f>VLOOKUP(BS367,aslocaties_v01!$C$3:$AA$349,MATCH($K$3*10,aslocaties_v01!$C$2:$X$2),FALSE)</f>
        <v>#N/A</v>
      </c>
      <c r="BW367" s="93" t="e">
        <f t="shared" si="227"/>
        <v>#N/A</v>
      </c>
      <c r="BX367" s="93" t="e">
        <f t="shared" si="228"/>
        <v>#N/A</v>
      </c>
      <c r="BY367" s="94">
        <f t="shared" si="229"/>
        <v>999</v>
      </c>
      <c r="BZ367" s="94">
        <f t="shared" si="230"/>
        <v>999</v>
      </c>
      <c r="CA367" s="94" t="e">
        <f t="shared" si="231"/>
        <v>#N/A</v>
      </c>
      <c r="CB367" t="e">
        <f t="shared" si="232"/>
        <v>#N/A</v>
      </c>
      <c r="CC367" s="58" t="e">
        <f t="shared" si="233"/>
        <v>#N/A</v>
      </c>
      <c r="CD367" s="95" t="e">
        <f t="shared" si="234"/>
        <v>#N/A</v>
      </c>
      <c r="CE367" s="96" t="b">
        <f t="shared" si="235"/>
        <v>1</v>
      </c>
      <c r="CF367" t="e">
        <f t="shared" si="236"/>
        <v>#DIV/0!</v>
      </c>
      <c r="CG367" t="e">
        <f t="shared" si="237"/>
        <v>#DIV/0!</v>
      </c>
      <c r="CH367" s="84" t="b">
        <f t="shared" si="238"/>
        <v>0</v>
      </c>
      <c r="CI367" t="str">
        <f t="shared" si="239"/>
        <v/>
      </c>
      <c r="CJ367" t="e">
        <f t="shared" si="240"/>
        <v>#DIV/0!</v>
      </c>
      <c r="CK367" t="b">
        <f t="shared" si="241"/>
        <v>1</v>
      </c>
      <c r="CL367" s="84" t="e">
        <f t="shared" si="242"/>
        <v>#DIV/0!</v>
      </c>
      <c r="CM367" t="e">
        <f t="shared" si="243"/>
        <v>#DIV/0!</v>
      </c>
      <c r="CN367" t="e">
        <f t="shared" si="244"/>
        <v>#DIV/0!</v>
      </c>
      <c r="CO367" s="84">
        <f t="shared" si="245"/>
        <v>-1</v>
      </c>
      <c r="CP367" t="b">
        <f t="shared" si="246"/>
        <v>1</v>
      </c>
      <c r="CQ367" s="96" t="b">
        <f t="shared" si="247"/>
        <v>1</v>
      </c>
      <c r="CR367" t="b">
        <f t="shared" si="248"/>
        <v>1</v>
      </c>
      <c r="CS367" t="b">
        <f t="shared" si="249"/>
        <v>1</v>
      </c>
      <c r="CT367" t="b">
        <f t="shared" si="250"/>
        <v>1</v>
      </c>
      <c r="CU367" t="b">
        <f t="shared" si="251"/>
        <v>1</v>
      </c>
      <c r="CV367" s="84" t="b">
        <f t="shared" si="252"/>
        <v>1</v>
      </c>
      <c r="CW367" t="b">
        <f t="shared" si="253"/>
        <v>1</v>
      </c>
      <c r="CX367" t="b">
        <f t="shared" si="254"/>
        <v>1</v>
      </c>
      <c r="CY367" t="b">
        <f t="shared" si="255"/>
        <v>1</v>
      </c>
      <c r="CZ367" t="b">
        <f t="shared" si="256"/>
        <v>1</v>
      </c>
      <c r="DA367" s="84">
        <f t="shared" si="257"/>
        <v>0</v>
      </c>
      <c r="DB367" t="e">
        <f t="shared" si="258"/>
        <v>#N/A</v>
      </c>
    </row>
    <row r="368" spans="1:106" ht="13.5" thickBot="1">
      <c r="A368">
        <v>2692</v>
      </c>
      <c r="B368">
        <v>1</v>
      </c>
      <c r="C368" t="s">
        <v>591</v>
      </c>
      <c r="D368" s="3" t="s">
        <v>12</v>
      </c>
      <c r="E368" s="3" t="s">
        <v>12</v>
      </c>
      <c r="F368">
        <v>115559.344</v>
      </c>
      <c r="G368">
        <v>413751.43800000002</v>
      </c>
      <c r="H368" s="35" t="str">
        <f t="shared" si="259"/>
        <v>ja</v>
      </c>
      <c r="I368" s="155" t="s">
        <v>2402</v>
      </c>
      <c r="J368" t="s">
        <v>456</v>
      </c>
      <c r="K368" s="97">
        <v>10000</v>
      </c>
      <c r="L368" s="28">
        <f t="shared" si="260"/>
        <v>0.24</v>
      </c>
      <c r="M368" s="28">
        <f t="shared" si="260"/>
        <v>0</v>
      </c>
      <c r="N368" s="56">
        <f t="shared" si="218"/>
        <v>0</v>
      </c>
      <c r="O368" s="33">
        <f t="shared" si="219"/>
        <v>1051.3051770332856</v>
      </c>
      <c r="P368" s="37">
        <f t="shared" si="220"/>
        <v>990.82140308583416</v>
      </c>
      <c r="Q368" t="s">
        <v>12</v>
      </c>
      <c r="R368" t="s">
        <v>12</v>
      </c>
      <c r="S368">
        <v>2.7090000000000001</v>
      </c>
      <c r="T368">
        <v>2.8719999999999999</v>
      </c>
      <c r="U368">
        <v>3.0569999999999999</v>
      </c>
      <c r="V368">
        <v>3.234</v>
      </c>
      <c r="W368">
        <v>3.4409999999999998</v>
      </c>
      <c r="X368" t="s">
        <v>12</v>
      </c>
      <c r="Y368">
        <v>3.8719999999999999</v>
      </c>
      <c r="Z368" t="s">
        <v>12</v>
      </c>
      <c r="AA368" s="10">
        <f t="shared" si="221"/>
        <v>3.4409999999999998</v>
      </c>
      <c r="AB368" s="9">
        <f t="shared" si="222"/>
        <v>0.3839999999999999</v>
      </c>
      <c r="AC368" s="10">
        <f t="shared" si="223"/>
        <v>0.43100000000000005</v>
      </c>
      <c r="AD368" s="9"/>
      <c r="AE368" s="55"/>
      <c r="AF368" s="55"/>
      <c r="AG368" s="55"/>
      <c r="AH368" s="55"/>
      <c r="AI368" s="3"/>
      <c r="AJ368" s="3"/>
      <c r="AK368" s="3"/>
      <c r="AL368" s="3"/>
      <c r="AM368" s="15"/>
      <c r="AN368" s="10"/>
      <c r="AO368" s="9"/>
      <c r="AP368" s="10"/>
      <c r="AQ368" s="9"/>
      <c r="AR368" s="55"/>
      <c r="AS368" s="55"/>
      <c r="AT368" s="55"/>
      <c r="AU368" s="55"/>
      <c r="AV368" s="3"/>
      <c r="AW368" s="3"/>
      <c r="AX368" s="3"/>
      <c r="AY368" s="3"/>
      <c r="AZ368" s="15"/>
      <c r="BA368" s="10"/>
      <c r="BB368" s="9"/>
      <c r="BC368" s="10"/>
      <c r="BD368" s="9"/>
      <c r="BE368" s="3"/>
      <c r="BF368" s="15"/>
      <c r="BG368" s="15"/>
      <c r="BH368" s="9"/>
      <c r="BI368" s="10"/>
      <c r="BJ368" s="9"/>
      <c r="BK368" s="3"/>
      <c r="BL368" s="15"/>
      <c r="BM368" s="15"/>
      <c r="BN368" s="9"/>
      <c r="BO368" s="10"/>
      <c r="BP368">
        <f t="shared" si="224"/>
        <v>0</v>
      </c>
      <c r="BQ368" s="93">
        <f t="shared" si="225"/>
        <v>0</v>
      </c>
      <c r="BR368" s="93">
        <f t="shared" si="226"/>
        <v>0</v>
      </c>
      <c r="BS368" s="93" t="e">
        <f>VLOOKUP(C368,'Koppeling locatie - aslocatie'!$A$2:$C$8139,2,FALSE)</f>
        <v>#N/A</v>
      </c>
      <c r="BT368" s="93" t="e">
        <f>VLOOKUP($BS368,aslocaties_v01!$C$3:$AA$349,MATCH($K$3/10,aslocaties_v01!$C$2:$X$2),FALSE)</f>
        <v>#N/A</v>
      </c>
      <c r="BU368" s="93" t="e">
        <f>VLOOKUP(BS368,aslocaties_v01!$C$3:$AA$349,MATCH($K$3,aslocaties_v01!$C$2:$X$2),FALSE)</f>
        <v>#N/A</v>
      </c>
      <c r="BV368" s="93" t="e">
        <f>VLOOKUP(BS368,aslocaties_v01!$C$3:$AA$349,MATCH($K$3*10,aslocaties_v01!$C$2:$X$2),FALSE)</f>
        <v>#N/A</v>
      </c>
      <c r="BW368" s="93" t="e">
        <f t="shared" si="227"/>
        <v>#N/A</v>
      </c>
      <c r="BX368" s="93" t="e">
        <f t="shared" si="228"/>
        <v>#N/A</v>
      </c>
      <c r="BY368" s="94">
        <f t="shared" si="229"/>
        <v>999</v>
      </c>
      <c r="BZ368" s="94">
        <f t="shared" si="230"/>
        <v>999</v>
      </c>
      <c r="CA368" s="94" t="e">
        <f t="shared" si="231"/>
        <v>#N/A</v>
      </c>
      <c r="CB368" t="e">
        <f t="shared" si="232"/>
        <v>#N/A</v>
      </c>
      <c r="CC368" s="58" t="e">
        <f t="shared" si="233"/>
        <v>#N/A</v>
      </c>
      <c r="CD368" s="95" t="e">
        <f t="shared" si="234"/>
        <v>#N/A</v>
      </c>
      <c r="CE368" s="96" t="b">
        <f t="shared" si="235"/>
        <v>1</v>
      </c>
      <c r="CF368" t="e">
        <f t="shared" si="236"/>
        <v>#DIV/0!</v>
      </c>
      <c r="CG368" t="e">
        <f t="shared" si="237"/>
        <v>#DIV/0!</v>
      </c>
      <c r="CH368" s="84" t="b">
        <f t="shared" si="238"/>
        <v>0</v>
      </c>
      <c r="CI368" t="str">
        <f t="shared" si="239"/>
        <v/>
      </c>
      <c r="CJ368" t="e">
        <f t="shared" si="240"/>
        <v>#DIV/0!</v>
      </c>
      <c r="CK368" t="b">
        <f t="shared" si="241"/>
        <v>1</v>
      </c>
      <c r="CL368" s="84" t="e">
        <f t="shared" si="242"/>
        <v>#DIV/0!</v>
      </c>
      <c r="CM368" t="e">
        <f t="shared" si="243"/>
        <v>#DIV/0!</v>
      </c>
      <c r="CN368" t="e">
        <f t="shared" si="244"/>
        <v>#DIV/0!</v>
      </c>
      <c r="CO368" s="84">
        <f t="shared" si="245"/>
        <v>-1</v>
      </c>
      <c r="CP368" t="b">
        <f t="shared" si="246"/>
        <v>1</v>
      </c>
      <c r="CQ368" s="96" t="b">
        <f t="shared" si="247"/>
        <v>1</v>
      </c>
      <c r="CR368" t="b">
        <f t="shared" si="248"/>
        <v>1</v>
      </c>
      <c r="CS368" t="b">
        <f t="shared" si="249"/>
        <v>1</v>
      </c>
      <c r="CT368" t="b">
        <f t="shared" si="250"/>
        <v>1</v>
      </c>
      <c r="CU368" t="b">
        <f t="shared" si="251"/>
        <v>1</v>
      </c>
      <c r="CV368" s="84" t="b">
        <f t="shared" si="252"/>
        <v>1</v>
      </c>
      <c r="CW368" t="b">
        <f t="shared" si="253"/>
        <v>1</v>
      </c>
      <c r="CX368" t="b">
        <f t="shared" si="254"/>
        <v>1</v>
      </c>
      <c r="CY368" t="b">
        <f t="shared" si="255"/>
        <v>1</v>
      </c>
      <c r="CZ368" t="b">
        <f t="shared" si="256"/>
        <v>1</v>
      </c>
      <c r="DA368" s="84">
        <f t="shared" si="257"/>
        <v>0</v>
      </c>
      <c r="DB368" t="e">
        <f t="shared" si="258"/>
        <v>#N/A</v>
      </c>
    </row>
    <row r="369" spans="1:106" ht="13.5" thickBot="1">
      <c r="A369">
        <v>2693</v>
      </c>
      <c r="B369">
        <v>1</v>
      </c>
      <c r="C369" t="s">
        <v>592</v>
      </c>
      <c r="D369" s="3" t="s">
        <v>12</v>
      </c>
      <c r="E369" s="3" t="s">
        <v>12</v>
      </c>
      <c r="F369">
        <v>114584.906</v>
      </c>
      <c r="G369">
        <v>413930.875</v>
      </c>
      <c r="H369" s="35" t="str">
        <f t="shared" si="259"/>
        <v>ja</v>
      </c>
      <c r="I369" s="155" t="s">
        <v>2402</v>
      </c>
      <c r="J369" t="s">
        <v>456</v>
      </c>
      <c r="K369" s="97">
        <v>10000</v>
      </c>
      <c r="L369" s="28">
        <f t="shared" si="260"/>
        <v>0.24</v>
      </c>
      <c r="M369" s="28">
        <f t="shared" si="260"/>
        <v>0</v>
      </c>
      <c r="N369" s="56">
        <f t="shared" si="218"/>
        <v>0</v>
      </c>
      <c r="O369" s="33">
        <f t="shared" si="219"/>
        <v>990.82140308583416</v>
      </c>
      <c r="P369" s="37">
        <f t="shared" si="220"/>
        <v>989.61860400105274</v>
      </c>
      <c r="Q369" t="s">
        <v>12</v>
      </c>
      <c r="R369" t="s">
        <v>12</v>
      </c>
      <c r="S369">
        <v>2.6829999999999998</v>
      </c>
      <c r="T369">
        <v>2.8370000000000002</v>
      </c>
      <c r="U369">
        <v>3.0169999999999999</v>
      </c>
      <c r="V369">
        <v>3.1930000000000001</v>
      </c>
      <c r="W369">
        <v>3.399</v>
      </c>
      <c r="X369" t="s">
        <v>12</v>
      </c>
      <c r="Y369">
        <v>3.83</v>
      </c>
      <c r="Z369" t="s">
        <v>12</v>
      </c>
      <c r="AA369" s="10">
        <f t="shared" si="221"/>
        <v>3.399</v>
      </c>
      <c r="AB369" s="9">
        <f t="shared" si="222"/>
        <v>0.38200000000000012</v>
      </c>
      <c r="AC369" s="10">
        <f t="shared" si="223"/>
        <v>0.43100000000000005</v>
      </c>
      <c r="AD369" s="9"/>
      <c r="AE369" s="55"/>
      <c r="AF369" s="55"/>
      <c r="AG369" s="55"/>
      <c r="AH369" s="55"/>
      <c r="AI369" s="3"/>
      <c r="AJ369" s="3"/>
      <c r="AK369" s="3"/>
      <c r="AL369" s="3"/>
      <c r="AM369" s="15"/>
      <c r="AN369" s="10"/>
      <c r="AO369" s="9"/>
      <c r="AP369" s="10"/>
      <c r="AQ369" s="9"/>
      <c r="AR369" s="55"/>
      <c r="AS369" s="55"/>
      <c r="AT369" s="55"/>
      <c r="AU369" s="55"/>
      <c r="AV369" s="3"/>
      <c r="AW369" s="3"/>
      <c r="AX369" s="3"/>
      <c r="AY369" s="3"/>
      <c r="AZ369" s="15"/>
      <c r="BA369" s="10"/>
      <c r="BB369" s="9"/>
      <c r="BC369" s="10"/>
      <c r="BD369" s="9"/>
      <c r="BE369" s="3"/>
      <c r="BF369" s="15"/>
      <c r="BG369" s="15"/>
      <c r="BH369" s="9"/>
      <c r="BI369" s="10"/>
      <c r="BJ369" s="9"/>
      <c r="BK369" s="3"/>
      <c r="BL369" s="15"/>
      <c r="BM369" s="15"/>
      <c r="BN369" s="9"/>
      <c r="BO369" s="10"/>
      <c r="BP369">
        <f t="shared" si="224"/>
        <v>0</v>
      </c>
      <c r="BQ369" s="93">
        <f t="shared" si="225"/>
        <v>0</v>
      </c>
      <c r="BR369" s="93">
        <f t="shared" si="226"/>
        <v>0</v>
      </c>
      <c r="BS369" s="93" t="e">
        <f>VLOOKUP(C369,'Koppeling locatie - aslocatie'!$A$2:$C$8139,2,FALSE)</f>
        <v>#N/A</v>
      </c>
      <c r="BT369" s="93" t="e">
        <f>VLOOKUP($BS369,aslocaties_v01!$C$3:$AA$349,MATCH($K$3/10,aslocaties_v01!$C$2:$X$2),FALSE)</f>
        <v>#N/A</v>
      </c>
      <c r="BU369" s="93" t="e">
        <f>VLOOKUP(BS369,aslocaties_v01!$C$3:$AA$349,MATCH($K$3,aslocaties_v01!$C$2:$X$2),FALSE)</f>
        <v>#N/A</v>
      </c>
      <c r="BV369" s="93" t="e">
        <f>VLOOKUP(BS369,aslocaties_v01!$C$3:$AA$349,MATCH($K$3*10,aslocaties_v01!$C$2:$X$2),FALSE)</f>
        <v>#N/A</v>
      </c>
      <c r="BW369" s="93" t="e">
        <f t="shared" si="227"/>
        <v>#N/A</v>
      </c>
      <c r="BX369" s="93" t="e">
        <f t="shared" si="228"/>
        <v>#N/A</v>
      </c>
      <c r="BY369" s="94">
        <f t="shared" si="229"/>
        <v>999</v>
      </c>
      <c r="BZ369" s="94">
        <f t="shared" si="230"/>
        <v>999</v>
      </c>
      <c r="CA369" s="94" t="e">
        <f t="shared" si="231"/>
        <v>#N/A</v>
      </c>
      <c r="CB369" t="e">
        <f t="shared" si="232"/>
        <v>#N/A</v>
      </c>
      <c r="CC369" s="58" t="e">
        <f t="shared" si="233"/>
        <v>#N/A</v>
      </c>
      <c r="CD369" s="95" t="e">
        <f t="shared" si="234"/>
        <v>#N/A</v>
      </c>
      <c r="CE369" s="96" t="b">
        <f t="shared" si="235"/>
        <v>1</v>
      </c>
      <c r="CF369" t="e">
        <f t="shared" si="236"/>
        <v>#DIV/0!</v>
      </c>
      <c r="CG369" t="e">
        <f t="shared" si="237"/>
        <v>#DIV/0!</v>
      </c>
      <c r="CH369" s="84" t="b">
        <f t="shared" si="238"/>
        <v>0</v>
      </c>
      <c r="CI369" t="str">
        <f t="shared" si="239"/>
        <v/>
      </c>
      <c r="CJ369" t="e">
        <f t="shared" si="240"/>
        <v>#DIV/0!</v>
      </c>
      <c r="CK369" t="b">
        <f t="shared" si="241"/>
        <v>1</v>
      </c>
      <c r="CL369" s="84" t="e">
        <f t="shared" si="242"/>
        <v>#DIV/0!</v>
      </c>
      <c r="CM369" t="e">
        <f t="shared" si="243"/>
        <v>#DIV/0!</v>
      </c>
      <c r="CN369" t="e">
        <f t="shared" si="244"/>
        <v>#DIV/0!</v>
      </c>
      <c r="CO369" s="84">
        <f t="shared" si="245"/>
        <v>-1</v>
      </c>
      <c r="CP369" t="b">
        <f t="shared" si="246"/>
        <v>1</v>
      </c>
      <c r="CQ369" s="96" t="b">
        <f t="shared" si="247"/>
        <v>1</v>
      </c>
      <c r="CR369" t="b">
        <f t="shared" si="248"/>
        <v>1</v>
      </c>
      <c r="CS369" t="b">
        <f t="shared" si="249"/>
        <v>1</v>
      </c>
      <c r="CT369" t="b">
        <f t="shared" si="250"/>
        <v>1</v>
      </c>
      <c r="CU369" t="b">
        <f t="shared" si="251"/>
        <v>1</v>
      </c>
      <c r="CV369" s="84" t="b">
        <f t="shared" si="252"/>
        <v>1</v>
      </c>
      <c r="CW369" t="b">
        <f t="shared" si="253"/>
        <v>1</v>
      </c>
      <c r="CX369" t="b">
        <f t="shared" si="254"/>
        <v>1</v>
      </c>
      <c r="CY369" t="b">
        <f t="shared" si="255"/>
        <v>1</v>
      </c>
      <c r="CZ369" t="b">
        <f t="shared" si="256"/>
        <v>1</v>
      </c>
      <c r="DA369" s="84">
        <f t="shared" si="257"/>
        <v>0</v>
      </c>
      <c r="DB369" t="e">
        <f t="shared" si="258"/>
        <v>#N/A</v>
      </c>
    </row>
    <row r="370" spans="1:106" ht="13.5" thickBot="1">
      <c r="A370">
        <v>2694</v>
      </c>
      <c r="B370">
        <v>1</v>
      </c>
      <c r="C370" t="s">
        <v>593</v>
      </c>
      <c r="D370" s="3" t="s">
        <v>12</v>
      </c>
      <c r="E370" s="3" t="s">
        <v>12</v>
      </c>
      <c r="F370">
        <v>113643.602</v>
      </c>
      <c r="G370">
        <v>414236.31199999998</v>
      </c>
      <c r="H370" s="35" t="str">
        <f t="shared" si="259"/>
        <v>ja</v>
      </c>
      <c r="I370" s="155" t="s">
        <v>2402</v>
      </c>
      <c r="J370" t="s">
        <v>456</v>
      </c>
      <c r="K370" s="97">
        <v>10000</v>
      </c>
      <c r="L370" s="28">
        <f t="shared" si="260"/>
        <v>0.24</v>
      </c>
      <c r="M370" s="28">
        <f t="shared" si="260"/>
        <v>0</v>
      </c>
      <c r="N370" s="56">
        <f t="shared" si="218"/>
        <v>0</v>
      </c>
      <c r="O370" s="33">
        <f t="shared" si="219"/>
        <v>989.61860400105274</v>
      </c>
      <c r="P370" s="37">
        <f t="shared" si="220"/>
        <v>994.26435646914263</v>
      </c>
      <c r="Q370" t="s">
        <v>12</v>
      </c>
      <c r="R370" t="s">
        <v>12</v>
      </c>
      <c r="S370">
        <v>2.6579999999999999</v>
      </c>
      <c r="T370">
        <v>2.806</v>
      </c>
      <c r="U370">
        <v>2.98</v>
      </c>
      <c r="V370">
        <v>3.1539999999999999</v>
      </c>
      <c r="W370">
        <v>3.359</v>
      </c>
      <c r="X370" t="s">
        <v>12</v>
      </c>
      <c r="Y370">
        <v>3.79</v>
      </c>
      <c r="Z370" t="s">
        <v>12</v>
      </c>
      <c r="AA370" s="10">
        <f t="shared" si="221"/>
        <v>3.359</v>
      </c>
      <c r="AB370" s="9">
        <f t="shared" si="222"/>
        <v>0.379</v>
      </c>
      <c r="AC370" s="10">
        <f t="shared" si="223"/>
        <v>0.43100000000000005</v>
      </c>
      <c r="AD370" s="9"/>
      <c r="AE370" s="55"/>
      <c r="AF370" s="55"/>
      <c r="AG370" s="55"/>
      <c r="AH370" s="55"/>
      <c r="AI370" s="3"/>
      <c r="AJ370" s="3"/>
      <c r="AK370" s="3"/>
      <c r="AL370" s="3"/>
      <c r="AM370" s="15"/>
      <c r="AN370" s="10"/>
      <c r="AO370" s="9"/>
      <c r="AP370" s="10"/>
      <c r="AQ370" s="9"/>
      <c r="AR370" s="55"/>
      <c r="AS370" s="55"/>
      <c r="AT370" s="55"/>
      <c r="AU370" s="55"/>
      <c r="AV370" s="3"/>
      <c r="AW370" s="3"/>
      <c r="AX370" s="3"/>
      <c r="AY370" s="3"/>
      <c r="AZ370" s="15"/>
      <c r="BA370" s="10"/>
      <c r="BB370" s="9"/>
      <c r="BC370" s="10"/>
      <c r="BD370" s="9"/>
      <c r="BE370" s="3"/>
      <c r="BF370" s="15"/>
      <c r="BG370" s="15"/>
      <c r="BH370" s="9"/>
      <c r="BI370" s="10"/>
      <c r="BJ370" s="9"/>
      <c r="BK370" s="3"/>
      <c r="BL370" s="15"/>
      <c r="BM370" s="15"/>
      <c r="BN370" s="9"/>
      <c r="BO370" s="10"/>
      <c r="BP370">
        <f t="shared" si="224"/>
        <v>0</v>
      </c>
      <c r="BQ370" s="93">
        <f t="shared" si="225"/>
        <v>0</v>
      </c>
      <c r="BR370" s="93">
        <f t="shared" si="226"/>
        <v>0</v>
      </c>
      <c r="BS370" s="93" t="e">
        <f>VLOOKUP(C370,'Koppeling locatie - aslocatie'!$A$2:$C$8139,2,FALSE)</f>
        <v>#N/A</v>
      </c>
      <c r="BT370" s="93" t="e">
        <f>VLOOKUP($BS370,aslocaties_v01!$C$3:$AA$349,MATCH($K$3/10,aslocaties_v01!$C$2:$X$2),FALSE)</f>
        <v>#N/A</v>
      </c>
      <c r="BU370" s="93" t="e">
        <f>VLOOKUP(BS370,aslocaties_v01!$C$3:$AA$349,MATCH($K$3,aslocaties_v01!$C$2:$X$2),FALSE)</f>
        <v>#N/A</v>
      </c>
      <c r="BV370" s="93" t="e">
        <f>VLOOKUP(BS370,aslocaties_v01!$C$3:$AA$349,MATCH($K$3*10,aslocaties_v01!$C$2:$X$2),FALSE)</f>
        <v>#N/A</v>
      </c>
      <c r="BW370" s="93" t="e">
        <f t="shared" si="227"/>
        <v>#N/A</v>
      </c>
      <c r="BX370" s="93" t="e">
        <f t="shared" si="228"/>
        <v>#N/A</v>
      </c>
      <c r="BY370" s="94">
        <f t="shared" si="229"/>
        <v>999</v>
      </c>
      <c r="BZ370" s="94">
        <f t="shared" si="230"/>
        <v>999</v>
      </c>
      <c r="CA370" s="94" t="e">
        <f t="shared" si="231"/>
        <v>#N/A</v>
      </c>
      <c r="CB370" t="e">
        <f t="shared" si="232"/>
        <v>#N/A</v>
      </c>
      <c r="CC370" s="58" t="e">
        <f t="shared" si="233"/>
        <v>#N/A</v>
      </c>
      <c r="CD370" s="95" t="e">
        <f t="shared" si="234"/>
        <v>#N/A</v>
      </c>
      <c r="CE370" s="96" t="b">
        <f t="shared" si="235"/>
        <v>1</v>
      </c>
      <c r="CF370" t="e">
        <f t="shared" si="236"/>
        <v>#DIV/0!</v>
      </c>
      <c r="CG370" t="e">
        <f t="shared" si="237"/>
        <v>#DIV/0!</v>
      </c>
      <c r="CH370" s="84" t="b">
        <f t="shared" si="238"/>
        <v>0</v>
      </c>
      <c r="CI370" t="str">
        <f t="shared" si="239"/>
        <v/>
      </c>
      <c r="CJ370" t="e">
        <f t="shared" si="240"/>
        <v>#DIV/0!</v>
      </c>
      <c r="CK370" t="b">
        <f t="shared" si="241"/>
        <v>1</v>
      </c>
      <c r="CL370" s="84" t="e">
        <f t="shared" si="242"/>
        <v>#DIV/0!</v>
      </c>
      <c r="CM370" t="e">
        <f t="shared" si="243"/>
        <v>#DIV/0!</v>
      </c>
      <c r="CN370" t="e">
        <f t="shared" si="244"/>
        <v>#DIV/0!</v>
      </c>
      <c r="CO370" s="84">
        <f t="shared" si="245"/>
        <v>-1</v>
      </c>
      <c r="CP370" t="b">
        <f t="shared" si="246"/>
        <v>1</v>
      </c>
      <c r="CQ370" s="96" t="b">
        <f t="shared" si="247"/>
        <v>1</v>
      </c>
      <c r="CR370" t="b">
        <f t="shared" si="248"/>
        <v>1</v>
      </c>
      <c r="CS370" t="b">
        <f t="shared" si="249"/>
        <v>1</v>
      </c>
      <c r="CT370" t="b">
        <f t="shared" si="250"/>
        <v>1</v>
      </c>
      <c r="CU370" t="b">
        <f t="shared" si="251"/>
        <v>1</v>
      </c>
      <c r="CV370" s="84" t="b">
        <f t="shared" si="252"/>
        <v>1</v>
      </c>
      <c r="CW370" t="b">
        <f t="shared" si="253"/>
        <v>1</v>
      </c>
      <c r="CX370" t="b">
        <f t="shared" si="254"/>
        <v>1</v>
      </c>
      <c r="CY370" t="b">
        <f t="shared" si="255"/>
        <v>1</v>
      </c>
      <c r="CZ370" t="b">
        <f t="shared" si="256"/>
        <v>1</v>
      </c>
      <c r="DA370" s="84">
        <f t="shared" si="257"/>
        <v>0</v>
      </c>
      <c r="DB370" t="e">
        <f t="shared" si="258"/>
        <v>#N/A</v>
      </c>
    </row>
    <row r="371" spans="1:106" ht="13.5" thickBot="1">
      <c r="A371">
        <v>2695</v>
      </c>
      <c r="B371">
        <v>1</v>
      </c>
      <c r="C371" t="s">
        <v>594</v>
      </c>
      <c r="D371" s="3" t="s">
        <v>12</v>
      </c>
      <c r="E371" s="3" t="s">
        <v>12</v>
      </c>
      <c r="F371">
        <v>112759.766</v>
      </c>
      <c r="G371">
        <v>414691.71899999998</v>
      </c>
      <c r="H371" s="35" t="str">
        <f t="shared" si="259"/>
        <v>ja</v>
      </c>
      <c r="I371" s="155" t="s">
        <v>2402</v>
      </c>
      <c r="J371" t="s">
        <v>456</v>
      </c>
      <c r="K371" s="97">
        <v>10000</v>
      </c>
      <c r="L371" s="28">
        <f t="shared" si="260"/>
        <v>0.24</v>
      </c>
      <c r="M371" s="28">
        <f t="shared" si="260"/>
        <v>0</v>
      </c>
      <c r="N371" s="56">
        <f t="shared" si="218"/>
        <v>0</v>
      </c>
      <c r="O371" s="33">
        <f t="shared" si="219"/>
        <v>994.26435646914263</v>
      </c>
      <c r="P371" s="37">
        <f t="shared" si="220"/>
        <v>967.80534451613528</v>
      </c>
      <c r="Q371" t="s">
        <v>12</v>
      </c>
      <c r="R371" t="s">
        <v>12</v>
      </c>
      <c r="S371">
        <v>2.6360000000000001</v>
      </c>
      <c r="T371">
        <v>2.7789999999999999</v>
      </c>
      <c r="U371">
        <v>2.944</v>
      </c>
      <c r="V371">
        <v>3.1120000000000001</v>
      </c>
      <c r="W371">
        <v>3.3159999999999998</v>
      </c>
      <c r="X371" t="s">
        <v>12</v>
      </c>
      <c r="Y371">
        <v>3.7490000000000001</v>
      </c>
      <c r="Z371" t="s">
        <v>12</v>
      </c>
      <c r="AA371" s="10">
        <f t="shared" si="221"/>
        <v>3.3159999999999998</v>
      </c>
      <c r="AB371" s="9">
        <f t="shared" si="222"/>
        <v>0.37199999999999989</v>
      </c>
      <c r="AC371" s="10">
        <f t="shared" si="223"/>
        <v>0.43300000000000027</v>
      </c>
      <c r="AD371" s="9"/>
      <c r="AE371" s="55"/>
      <c r="AF371" s="55"/>
      <c r="AG371" s="55"/>
      <c r="AH371" s="55"/>
      <c r="AI371" s="3"/>
      <c r="AJ371" s="3"/>
      <c r="AK371" s="3"/>
      <c r="AL371" s="3"/>
      <c r="AM371" s="15"/>
      <c r="AN371" s="10"/>
      <c r="AO371" s="9"/>
      <c r="AP371" s="10"/>
      <c r="AQ371" s="9"/>
      <c r="AR371" s="55"/>
      <c r="AS371" s="55"/>
      <c r="AT371" s="55"/>
      <c r="AU371" s="55"/>
      <c r="AV371" s="3"/>
      <c r="AW371" s="3"/>
      <c r="AX371" s="3"/>
      <c r="AY371" s="3"/>
      <c r="AZ371" s="15"/>
      <c r="BA371" s="10"/>
      <c r="BB371" s="9"/>
      <c r="BC371" s="10"/>
      <c r="BD371" s="9"/>
      <c r="BE371" s="3"/>
      <c r="BF371" s="15"/>
      <c r="BG371" s="15"/>
      <c r="BH371" s="9"/>
      <c r="BI371" s="10"/>
      <c r="BJ371" s="9"/>
      <c r="BK371" s="3"/>
      <c r="BL371" s="15"/>
      <c r="BM371" s="15"/>
      <c r="BN371" s="9"/>
      <c r="BO371" s="10"/>
      <c r="BP371">
        <f t="shared" si="224"/>
        <v>0</v>
      </c>
      <c r="BQ371" s="93">
        <f t="shared" si="225"/>
        <v>0</v>
      </c>
      <c r="BR371" s="93">
        <f t="shared" si="226"/>
        <v>0</v>
      </c>
      <c r="BS371" s="93" t="e">
        <f>VLOOKUP(C371,'Koppeling locatie - aslocatie'!$A$2:$C$8139,2,FALSE)</f>
        <v>#N/A</v>
      </c>
      <c r="BT371" s="93" t="e">
        <f>VLOOKUP($BS371,aslocaties_v01!$C$3:$AA$349,MATCH($K$3/10,aslocaties_v01!$C$2:$X$2),FALSE)</f>
        <v>#N/A</v>
      </c>
      <c r="BU371" s="93" t="e">
        <f>VLOOKUP(BS371,aslocaties_v01!$C$3:$AA$349,MATCH($K$3,aslocaties_v01!$C$2:$X$2),FALSE)</f>
        <v>#N/A</v>
      </c>
      <c r="BV371" s="93" t="e">
        <f>VLOOKUP(BS371,aslocaties_v01!$C$3:$AA$349,MATCH($K$3*10,aslocaties_v01!$C$2:$X$2),FALSE)</f>
        <v>#N/A</v>
      </c>
      <c r="BW371" s="93" t="e">
        <f t="shared" si="227"/>
        <v>#N/A</v>
      </c>
      <c r="BX371" s="93" t="e">
        <f t="shared" si="228"/>
        <v>#N/A</v>
      </c>
      <c r="BY371" s="94">
        <f t="shared" si="229"/>
        <v>999</v>
      </c>
      <c r="BZ371" s="94">
        <f t="shared" si="230"/>
        <v>999</v>
      </c>
      <c r="CA371" s="94" t="e">
        <f t="shared" si="231"/>
        <v>#N/A</v>
      </c>
      <c r="CB371" t="e">
        <f t="shared" si="232"/>
        <v>#N/A</v>
      </c>
      <c r="CC371" s="58" t="e">
        <f t="shared" si="233"/>
        <v>#N/A</v>
      </c>
      <c r="CD371" s="95" t="e">
        <f t="shared" si="234"/>
        <v>#N/A</v>
      </c>
      <c r="CE371" s="96" t="b">
        <f t="shared" si="235"/>
        <v>1</v>
      </c>
      <c r="CF371" t="e">
        <f t="shared" si="236"/>
        <v>#DIV/0!</v>
      </c>
      <c r="CG371" t="e">
        <f t="shared" si="237"/>
        <v>#DIV/0!</v>
      </c>
      <c r="CH371" s="84" t="b">
        <f t="shared" si="238"/>
        <v>0</v>
      </c>
      <c r="CI371" t="str">
        <f t="shared" si="239"/>
        <v/>
      </c>
      <c r="CJ371" t="e">
        <f t="shared" si="240"/>
        <v>#DIV/0!</v>
      </c>
      <c r="CK371" t="b">
        <f t="shared" si="241"/>
        <v>1</v>
      </c>
      <c r="CL371" s="84" t="e">
        <f t="shared" si="242"/>
        <v>#DIV/0!</v>
      </c>
      <c r="CM371" t="e">
        <f t="shared" si="243"/>
        <v>#DIV/0!</v>
      </c>
      <c r="CN371" t="e">
        <f t="shared" si="244"/>
        <v>#DIV/0!</v>
      </c>
      <c r="CO371" s="84">
        <f t="shared" si="245"/>
        <v>-1</v>
      </c>
      <c r="CP371" t="b">
        <f t="shared" si="246"/>
        <v>1</v>
      </c>
      <c r="CQ371" s="96" t="b">
        <f t="shared" si="247"/>
        <v>1</v>
      </c>
      <c r="CR371" t="b">
        <f t="shared" si="248"/>
        <v>1</v>
      </c>
      <c r="CS371" t="b">
        <f t="shared" si="249"/>
        <v>1</v>
      </c>
      <c r="CT371" t="b">
        <f t="shared" si="250"/>
        <v>1</v>
      </c>
      <c r="CU371" t="b">
        <f t="shared" si="251"/>
        <v>1</v>
      </c>
      <c r="CV371" s="84" t="b">
        <f t="shared" si="252"/>
        <v>1</v>
      </c>
      <c r="CW371" t="b">
        <f t="shared" si="253"/>
        <v>1</v>
      </c>
      <c r="CX371" t="b">
        <f t="shared" si="254"/>
        <v>1</v>
      </c>
      <c r="CY371" t="b">
        <f t="shared" si="255"/>
        <v>1</v>
      </c>
      <c r="CZ371" t="b">
        <f t="shared" si="256"/>
        <v>1</v>
      </c>
      <c r="DA371" s="84">
        <f t="shared" si="257"/>
        <v>0</v>
      </c>
      <c r="DB371" t="e">
        <f t="shared" si="258"/>
        <v>#N/A</v>
      </c>
    </row>
    <row r="372" spans="1:106" ht="13.5" thickBot="1">
      <c r="A372">
        <v>2696</v>
      </c>
      <c r="B372">
        <v>1</v>
      </c>
      <c r="C372" t="s">
        <v>595</v>
      </c>
      <c r="D372" s="3" t="s">
        <v>12</v>
      </c>
      <c r="E372" s="3" t="s">
        <v>12</v>
      </c>
      <c r="F372">
        <v>111895.781</v>
      </c>
      <c r="G372">
        <v>415127.81199999998</v>
      </c>
      <c r="H372" s="35" t="str">
        <f t="shared" si="259"/>
        <v>ja</v>
      </c>
      <c r="I372" s="155" t="s">
        <v>2402</v>
      </c>
      <c r="J372" t="s">
        <v>456</v>
      </c>
      <c r="K372" s="97">
        <v>10000</v>
      </c>
      <c r="L372" s="28">
        <f t="shared" si="260"/>
        <v>0.24</v>
      </c>
      <c r="M372" s="28">
        <f t="shared" si="260"/>
        <v>0</v>
      </c>
      <c r="N372" s="56">
        <f t="shared" si="218"/>
        <v>0</v>
      </c>
      <c r="O372" s="33">
        <f t="shared" si="219"/>
        <v>967.80534451613528</v>
      </c>
      <c r="P372" s="37">
        <f t="shared" si="220"/>
        <v>1068.2849219777606</v>
      </c>
      <c r="Q372" t="s">
        <v>12</v>
      </c>
      <c r="R372" t="s">
        <v>12</v>
      </c>
      <c r="S372">
        <v>2.6139999999999999</v>
      </c>
      <c r="T372">
        <v>2.7509999999999999</v>
      </c>
      <c r="U372">
        <v>2.9</v>
      </c>
      <c r="V372">
        <v>3.0609999999999999</v>
      </c>
      <c r="W372">
        <v>3.26</v>
      </c>
      <c r="X372" t="s">
        <v>12</v>
      </c>
      <c r="Y372">
        <v>3.6949999999999998</v>
      </c>
      <c r="Z372" t="s">
        <v>12</v>
      </c>
      <c r="AA372" s="10">
        <f t="shared" si="221"/>
        <v>3.26</v>
      </c>
      <c r="AB372" s="9">
        <f t="shared" si="222"/>
        <v>0.35999999999999988</v>
      </c>
      <c r="AC372" s="10">
        <f t="shared" si="223"/>
        <v>0.43500000000000005</v>
      </c>
      <c r="AD372" s="9"/>
      <c r="AE372" s="55"/>
      <c r="AF372" s="55"/>
      <c r="AG372" s="55"/>
      <c r="AH372" s="55"/>
      <c r="AI372" s="3"/>
      <c r="AJ372" s="3"/>
      <c r="AK372" s="3"/>
      <c r="AL372" s="3"/>
      <c r="AM372" s="15"/>
      <c r="AN372" s="10"/>
      <c r="AO372" s="9"/>
      <c r="AP372" s="10"/>
      <c r="AQ372" s="9"/>
      <c r="AR372" s="55"/>
      <c r="AS372" s="55"/>
      <c r="AT372" s="55"/>
      <c r="AU372" s="55"/>
      <c r="AV372" s="3"/>
      <c r="AW372" s="3"/>
      <c r="AX372" s="3"/>
      <c r="AY372" s="3"/>
      <c r="AZ372" s="15"/>
      <c r="BA372" s="10"/>
      <c r="BB372" s="9"/>
      <c r="BC372" s="10"/>
      <c r="BD372" s="9"/>
      <c r="BE372" s="3"/>
      <c r="BF372" s="15"/>
      <c r="BG372" s="15"/>
      <c r="BH372" s="9"/>
      <c r="BI372" s="10"/>
      <c r="BJ372" s="9"/>
      <c r="BK372" s="3"/>
      <c r="BL372" s="15"/>
      <c r="BM372" s="15"/>
      <c r="BN372" s="9"/>
      <c r="BO372" s="10"/>
      <c r="BP372">
        <f t="shared" si="224"/>
        <v>0</v>
      </c>
      <c r="BQ372" s="93">
        <f t="shared" si="225"/>
        <v>0</v>
      </c>
      <c r="BR372" s="93">
        <f t="shared" si="226"/>
        <v>0</v>
      </c>
      <c r="BS372" s="93" t="e">
        <f>VLOOKUP(C372,'Koppeling locatie - aslocatie'!$A$2:$C$8139,2,FALSE)</f>
        <v>#N/A</v>
      </c>
      <c r="BT372" s="93" t="e">
        <f>VLOOKUP($BS372,aslocaties_v01!$C$3:$AA$349,MATCH($K$3/10,aslocaties_v01!$C$2:$X$2),FALSE)</f>
        <v>#N/A</v>
      </c>
      <c r="BU372" s="93" t="e">
        <f>VLOOKUP(BS372,aslocaties_v01!$C$3:$AA$349,MATCH($K$3,aslocaties_v01!$C$2:$X$2),FALSE)</f>
        <v>#N/A</v>
      </c>
      <c r="BV372" s="93" t="e">
        <f>VLOOKUP(BS372,aslocaties_v01!$C$3:$AA$349,MATCH($K$3*10,aslocaties_v01!$C$2:$X$2),FALSE)</f>
        <v>#N/A</v>
      </c>
      <c r="BW372" s="93" t="e">
        <f t="shared" si="227"/>
        <v>#N/A</v>
      </c>
      <c r="BX372" s="93" t="e">
        <f t="shared" si="228"/>
        <v>#N/A</v>
      </c>
      <c r="BY372" s="94">
        <f t="shared" si="229"/>
        <v>999</v>
      </c>
      <c r="BZ372" s="94">
        <f t="shared" si="230"/>
        <v>999</v>
      </c>
      <c r="CA372" s="94" t="e">
        <f t="shared" si="231"/>
        <v>#N/A</v>
      </c>
      <c r="CB372" t="e">
        <f t="shared" si="232"/>
        <v>#N/A</v>
      </c>
      <c r="CC372" s="58" t="e">
        <f t="shared" si="233"/>
        <v>#N/A</v>
      </c>
      <c r="CD372" s="95" t="e">
        <f t="shared" si="234"/>
        <v>#N/A</v>
      </c>
      <c r="CE372" s="96" t="b">
        <f t="shared" si="235"/>
        <v>1</v>
      </c>
      <c r="CF372" t="e">
        <f t="shared" si="236"/>
        <v>#DIV/0!</v>
      </c>
      <c r="CG372" t="e">
        <f t="shared" si="237"/>
        <v>#DIV/0!</v>
      </c>
      <c r="CH372" s="84" t="b">
        <f t="shared" si="238"/>
        <v>0</v>
      </c>
      <c r="CI372" t="str">
        <f t="shared" si="239"/>
        <v/>
      </c>
      <c r="CJ372" t="e">
        <f t="shared" si="240"/>
        <v>#DIV/0!</v>
      </c>
      <c r="CK372" t="b">
        <f t="shared" si="241"/>
        <v>1</v>
      </c>
      <c r="CL372" s="84" t="e">
        <f t="shared" si="242"/>
        <v>#DIV/0!</v>
      </c>
      <c r="CM372" t="e">
        <f t="shared" si="243"/>
        <v>#DIV/0!</v>
      </c>
      <c r="CN372" t="e">
        <f t="shared" si="244"/>
        <v>#DIV/0!</v>
      </c>
      <c r="CO372" s="84">
        <f t="shared" si="245"/>
        <v>-1</v>
      </c>
      <c r="CP372" t="b">
        <f t="shared" si="246"/>
        <v>1</v>
      </c>
      <c r="CQ372" s="96" t="b">
        <f t="shared" si="247"/>
        <v>1</v>
      </c>
      <c r="CR372" t="b">
        <f t="shared" si="248"/>
        <v>1</v>
      </c>
      <c r="CS372" t="b">
        <f t="shared" si="249"/>
        <v>1</v>
      </c>
      <c r="CT372" t="b">
        <f t="shared" si="250"/>
        <v>1</v>
      </c>
      <c r="CU372" t="b">
        <f t="shared" si="251"/>
        <v>1</v>
      </c>
      <c r="CV372" s="84" t="b">
        <f t="shared" si="252"/>
        <v>1</v>
      </c>
      <c r="CW372" t="b">
        <f t="shared" si="253"/>
        <v>1</v>
      </c>
      <c r="CX372" t="b">
        <f t="shared" si="254"/>
        <v>1</v>
      </c>
      <c r="CY372" t="b">
        <f t="shared" si="255"/>
        <v>1</v>
      </c>
      <c r="CZ372" t="b">
        <f t="shared" si="256"/>
        <v>1</v>
      </c>
      <c r="DA372" s="84">
        <f t="shared" si="257"/>
        <v>0</v>
      </c>
      <c r="DB372" t="e">
        <f t="shared" si="258"/>
        <v>#N/A</v>
      </c>
    </row>
    <row r="373" spans="1:106" ht="13.5" thickBot="1">
      <c r="A373">
        <v>2697</v>
      </c>
      <c r="B373">
        <v>1</v>
      </c>
      <c r="C373" t="s">
        <v>596</v>
      </c>
      <c r="D373" s="3" t="s">
        <v>12</v>
      </c>
      <c r="E373" s="3" t="s">
        <v>12</v>
      </c>
      <c r="F373">
        <v>110878.523</v>
      </c>
      <c r="G373">
        <v>415454.03100000002</v>
      </c>
      <c r="H373" s="35" t="str">
        <f t="shared" si="259"/>
        <v>ja</v>
      </c>
      <c r="I373" s="155" t="s">
        <v>2402</v>
      </c>
      <c r="J373" t="s">
        <v>456</v>
      </c>
      <c r="K373" s="97">
        <v>10000</v>
      </c>
      <c r="L373" s="28">
        <f t="shared" si="260"/>
        <v>0.24</v>
      </c>
      <c r="M373" s="28">
        <f t="shared" si="260"/>
        <v>0</v>
      </c>
      <c r="N373" s="56">
        <f t="shared" si="218"/>
        <v>0</v>
      </c>
      <c r="O373" s="33">
        <f t="shared" si="219"/>
        <v>1068.2849219777606</v>
      </c>
      <c r="P373" s="37">
        <f t="shared" si="220"/>
        <v>1076.6285901149886</v>
      </c>
      <c r="Q373" t="s">
        <v>12</v>
      </c>
      <c r="R373" t="s">
        <v>12</v>
      </c>
      <c r="S373">
        <v>2.5950000000000002</v>
      </c>
      <c r="T373">
        <v>2.7309999999999999</v>
      </c>
      <c r="U373">
        <v>2.8730000000000002</v>
      </c>
      <c r="V373">
        <v>3.0289999999999999</v>
      </c>
      <c r="W373">
        <v>3.226</v>
      </c>
      <c r="X373" t="s">
        <v>12</v>
      </c>
      <c r="Y373">
        <v>3.661</v>
      </c>
      <c r="Z373" t="s">
        <v>12</v>
      </c>
      <c r="AA373" s="10">
        <f t="shared" si="221"/>
        <v>3.226</v>
      </c>
      <c r="AB373" s="9">
        <f t="shared" si="222"/>
        <v>0.35299999999999976</v>
      </c>
      <c r="AC373" s="10">
        <f t="shared" si="223"/>
        <v>0.43500000000000005</v>
      </c>
      <c r="AD373" s="9"/>
      <c r="AE373" s="55"/>
      <c r="AF373" s="55"/>
      <c r="AG373" s="55"/>
      <c r="AH373" s="55"/>
      <c r="AI373" s="3"/>
      <c r="AJ373" s="3"/>
      <c r="AK373" s="3"/>
      <c r="AL373" s="3"/>
      <c r="AM373" s="15"/>
      <c r="AN373" s="10"/>
      <c r="AO373" s="9"/>
      <c r="AP373" s="10"/>
      <c r="AQ373" s="9"/>
      <c r="AR373" s="55"/>
      <c r="AS373" s="55"/>
      <c r="AT373" s="55"/>
      <c r="AU373" s="55"/>
      <c r="AV373" s="3"/>
      <c r="AW373" s="3"/>
      <c r="AX373" s="3"/>
      <c r="AY373" s="3"/>
      <c r="AZ373" s="15"/>
      <c r="BA373" s="10"/>
      <c r="BB373" s="9"/>
      <c r="BC373" s="10"/>
      <c r="BD373" s="9"/>
      <c r="BE373" s="3"/>
      <c r="BF373" s="15"/>
      <c r="BG373" s="15"/>
      <c r="BH373" s="9"/>
      <c r="BI373" s="10"/>
      <c r="BJ373" s="9"/>
      <c r="BK373" s="3"/>
      <c r="BL373" s="15"/>
      <c r="BM373" s="15"/>
      <c r="BN373" s="9"/>
      <c r="BO373" s="10"/>
      <c r="BP373">
        <f t="shared" si="224"/>
        <v>0</v>
      </c>
      <c r="BQ373" s="93">
        <f t="shared" si="225"/>
        <v>0</v>
      </c>
      <c r="BR373" s="93">
        <f t="shared" si="226"/>
        <v>0</v>
      </c>
      <c r="BS373" s="93" t="e">
        <f>VLOOKUP(C373,'Koppeling locatie - aslocatie'!$A$2:$C$8139,2,FALSE)</f>
        <v>#N/A</v>
      </c>
      <c r="BT373" s="93" t="e">
        <f>VLOOKUP($BS373,aslocaties_v01!$C$3:$AA$349,MATCH($K$3/10,aslocaties_v01!$C$2:$X$2),FALSE)</f>
        <v>#N/A</v>
      </c>
      <c r="BU373" s="93" t="e">
        <f>VLOOKUP(BS373,aslocaties_v01!$C$3:$AA$349,MATCH($K$3,aslocaties_v01!$C$2:$X$2),FALSE)</f>
        <v>#N/A</v>
      </c>
      <c r="BV373" s="93" t="e">
        <f>VLOOKUP(BS373,aslocaties_v01!$C$3:$AA$349,MATCH($K$3*10,aslocaties_v01!$C$2:$X$2),FALSE)</f>
        <v>#N/A</v>
      </c>
      <c r="BW373" s="93" t="e">
        <f t="shared" si="227"/>
        <v>#N/A</v>
      </c>
      <c r="BX373" s="93" t="e">
        <f t="shared" si="228"/>
        <v>#N/A</v>
      </c>
      <c r="BY373" s="94">
        <f t="shared" si="229"/>
        <v>999</v>
      </c>
      <c r="BZ373" s="94">
        <f t="shared" si="230"/>
        <v>999</v>
      </c>
      <c r="CA373" s="94" t="e">
        <f t="shared" si="231"/>
        <v>#N/A</v>
      </c>
      <c r="CB373" t="e">
        <f t="shared" si="232"/>
        <v>#N/A</v>
      </c>
      <c r="CC373" s="58" t="e">
        <f t="shared" si="233"/>
        <v>#N/A</v>
      </c>
      <c r="CD373" s="95" t="e">
        <f t="shared" si="234"/>
        <v>#N/A</v>
      </c>
      <c r="CE373" s="96" t="b">
        <f t="shared" si="235"/>
        <v>1</v>
      </c>
      <c r="CF373" t="e">
        <f t="shared" si="236"/>
        <v>#DIV/0!</v>
      </c>
      <c r="CG373" t="e">
        <f t="shared" si="237"/>
        <v>#DIV/0!</v>
      </c>
      <c r="CH373" s="84" t="b">
        <f t="shared" si="238"/>
        <v>0</v>
      </c>
      <c r="CI373" t="str">
        <f t="shared" si="239"/>
        <v/>
      </c>
      <c r="CJ373" t="e">
        <f t="shared" si="240"/>
        <v>#DIV/0!</v>
      </c>
      <c r="CK373" t="b">
        <f t="shared" si="241"/>
        <v>1</v>
      </c>
      <c r="CL373" s="84" t="e">
        <f t="shared" si="242"/>
        <v>#DIV/0!</v>
      </c>
      <c r="CM373" t="e">
        <f t="shared" si="243"/>
        <v>#DIV/0!</v>
      </c>
      <c r="CN373" t="e">
        <f t="shared" si="244"/>
        <v>#DIV/0!</v>
      </c>
      <c r="CO373" s="84">
        <f t="shared" si="245"/>
        <v>-1</v>
      </c>
      <c r="CP373" t="b">
        <f t="shared" si="246"/>
        <v>1</v>
      </c>
      <c r="CQ373" s="96" t="b">
        <f t="shared" si="247"/>
        <v>1</v>
      </c>
      <c r="CR373" t="b">
        <f t="shared" si="248"/>
        <v>1</v>
      </c>
      <c r="CS373" t="b">
        <f t="shared" si="249"/>
        <v>1</v>
      </c>
      <c r="CT373" t="b">
        <f t="shared" si="250"/>
        <v>1</v>
      </c>
      <c r="CU373" t="b">
        <f t="shared" si="251"/>
        <v>1</v>
      </c>
      <c r="CV373" s="84" t="b">
        <f t="shared" si="252"/>
        <v>1</v>
      </c>
      <c r="CW373" t="b">
        <f t="shared" si="253"/>
        <v>1</v>
      </c>
      <c r="CX373" t="b">
        <f t="shared" si="254"/>
        <v>1</v>
      </c>
      <c r="CY373" t="b">
        <f t="shared" si="255"/>
        <v>1</v>
      </c>
      <c r="CZ373" t="b">
        <f t="shared" si="256"/>
        <v>1</v>
      </c>
      <c r="DA373" s="84">
        <f t="shared" si="257"/>
        <v>0</v>
      </c>
      <c r="DB373" t="e">
        <f t="shared" si="258"/>
        <v>#N/A</v>
      </c>
    </row>
    <row r="374" spans="1:106" ht="13.5" thickBot="1">
      <c r="A374">
        <v>2698</v>
      </c>
      <c r="B374">
        <v>1</v>
      </c>
      <c r="C374" t="s">
        <v>2261</v>
      </c>
      <c r="D374" s="3" t="s">
        <v>12</v>
      </c>
      <c r="E374" s="3" t="s">
        <v>12</v>
      </c>
      <c r="F374">
        <v>109801.94500000001</v>
      </c>
      <c r="G374">
        <v>415443.59399999998</v>
      </c>
      <c r="H374" s="35" t="str">
        <f t="shared" si="259"/>
        <v>ja</v>
      </c>
      <c r="I374" s="155" t="s">
        <v>2402</v>
      </c>
      <c r="J374" t="s">
        <v>456</v>
      </c>
      <c r="K374" s="97">
        <v>10000</v>
      </c>
      <c r="L374" s="28">
        <f t="shared" si="260"/>
        <v>0.24</v>
      </c>
      <c r="M374" s="28">
        <f t="shared" si="260"/>
        <v>0</v>
      </c>
      <c r="N374" s="56">
        <f t="shared" si="218"/>
        <v>0</v>
      </c>
      <c r="O374" s="33">
        <f t="shared" si="219"/>
        <v>1076.6285901149886</v>
      </c>
      <c r="P374" s="37">
        <f t="shared" si="220"/>
        <v>910.61592749743102</v>
      </c>
      <c r="Q374" t="s">
        <v>12</v>
      </c>
      <c r="R374" t="s">
        <v>12</v>
      </c>
      <c r="S374">
        <v>2.5790000000000002</v>
      </c>
      <c r="T374">
        <v>2.714</v>
      </c>
      <c r="U374">
        <v>2.847</v>
      </c>
      <c r="V374">
        <v>2.9990000000000001</v>
      </c>
      <c r="W374">
        <v>3.1949999999999998</v>
      </c>
      <c r="X374" t="s">
        <v>12</v>
      </c>
      <c r="Y374">
        <v>3.63</v>
      </c>
      <c r="Z374" t="s">
        <v>12</v>
      </c>
      <c r="AA374" s="10">
        <f t="shared" si="221"/>
        <v>3.1949999999999998</v>
      </c>
      <c r="AB374" s="9">
        <f t="shared" si="222"/>
        <v>0.34799999999999986</v>
      </c>
      <c r="AC374" s="10">
        <f t="shared" si="223"/>
        <v>0.43500000000000005</v>
      </c>
      <c r="AD374" s="9"/>
      <c r="AE374" s="55"/>
      <c r="AF374" s="55"/>
      <c r="AG374" s="55"/>
      <c r="AH374" s="55"/>
      <c r="AI374" s="3"/>
      <c r="AJ374" s="3"/>
      <c r="AK374" s="3"/>
      <c r="AL374" s="3"/>
      <c r="AM374" s="15"/>
      <c r="AN374" s="10"/>
      <c r="AO374" s="9"/>
      <c r="AP374" s="10"/>
      <c r="AQ374" s="9"/>
      <c r="AR374" s="55"/>
      <c r="AS374" s="55"/>
      <c r="AT374" s="55"/>
      <c r="AU374" s="55"/>
      <c r="AV374" s="3"/>
      <c r="AW374" s="3"/>
      <c r="AX374" s="3"/>
      <c r="AY374" s="3"/>
      <c r="AZ374" s="15"/>
      <c r="BA374" s="10"/>
      <c r="BB374" s="9"/>
      <c r="BC374" s="10"/>
      <c r="BD374" s="9"/>
      <c r="BE374" s="3"/>
      <c r="BF374" s="15"/>
      <c r="BG374" s="15"/>
      <c r="BH374" s="9"/>
      <c r="BI374" s="10"/>
      <c r="BJ374" s="9"/>
      <c r="BK374" s="3"/>
      <c r="BL374" s="15"/>
      <c r="BM374" s="15"/>
      <c r="BN374" s="9"/>
      <c r="BO374" s="10"/>
      <c r="BP374">
        <f t="shared" si="224"/>
        <v>0</v>
      </c>
      <c r="BQ374" s="93">
        <f t="shared" si="225"/>
        <v>0</v>
      </c>
      <c r="BR374" s="93">
        <f t="shared" si="226"/>
        <v>0</v>
      </c>
      <c r="BS374" s="93" t="e">
        <f>VLOOKUP(C374,'Koppeling locatie - aslocatie'!$A$2:$C$8139,2,FALSE)</f>
        <v>#N/A</v>
      </c>
      <c r="BT374" s="93" t="e">
        <f>VLOOKUP($BS374,aslocaties_v01!$C$3:$AA$349,MATCH($K$3/10,aslocaties_v01!$C$2:$X$2),FALSE)</f>
        <v>#N/A</v>
      </c>
      <c r="BU374" s="93" t="e">
        <f>VLOOKUP(BS374,aslocaties_v01!$C$3:$AA$349,MATCH($K$3,aslocaties_v01!$C$2:$X$2),FALSE)</f>
        <v>#N/A</v>
      </c>
      <c r="BV374" s="93" t="e">
        <f>VLOOKUP(BS374,aslocaties_v01!$C$3:$AA$349,MATCH($K$3*10,aslocaties_v01!$C$2:$X$2),FALSE)</f>
        <v>#N/A</v>
      </c>
      <c r="BW374" s="93" t="e">
        <f t="shared" si="227"/>
        <v>#N/A</v>
      </c>
      <c r="BX374" s="93" t="e">
        <f t="shared" si="228"/>
        <v>#N/A</v>
      </c>
      <c r="BY374" s="94">
        <f t="shared" si="229"/>
        <v>999</v>
      </c>
      <c r="BZ374" s="94">
        <f t="shared" si="230"/>
        <v>999</v>
      </c>
      <c r="CA374" s="94" t="e">
        <f t="shared" si="231"/>
        <v>#N/A</v>
      </c>
      <c r="CB374" t="e">
        <f t="shared" si="232"/>
        <v>#N/A</v>
      </c>
      <c r="CC374" s="58" t="e">
        <f t="shared" si="233"/>
        <v>#N/A</v>
      </c>
      <c r="CD374" s="95" t="e">
        <f t="shared" si="234"/>
        <v>#N/A</v>
      </c>
      <c r="CE374" s="96" t="b">
        <f t="shared" si="235"/>
        <v>1</v>
      </c>
      <c r="CF374" t="e">
        <f t="shared" si="236"/>
        <v>#DIV/0!</v>
      </c>
      <c r="CG374" t="e">
        <f t="shared" si="237"/>
        <v>#DIV/0!</v>
      </c>
      <c r="CH374" s="84" t="b">
        <f t="shared" si="238"/>
        <v>0</v>
      </c>
      <c r="CI374" t="str">
        <f t="shared" si="239"/>
        <v/>
      </c>
      <c r="CJ374" t="e">
        <f t="shared" si="240"/>
        <v>#DIV/0!</v>
      </c>
      <c r="CK374" t="b">
        <f t="shared" si="241"/>
        <v>1</v>
      </c>
      <c r="CL374" s="84" t="e">
        <f t="shared" si="242"/>
        <v>#DIV/0!</v>
      </c>
      <c r="CM374" t="e">
        <f t="shared" si="243"/>
        <v>#DIV/0!</v>
      </c>
      <c r="CN374" t="e">
        <f t="shared" si="244"/>
        <v>#DIV/0!</v>
      </c>
      <c r="CO374" s="84">
        <f t="shared" si="245"/>
        <v>-1</v>
      </c>
      <c r="CP374" t="b">
        <f t="shared" si="246"/>
        <v>1</v>
      </c>
      <c r="CQ374" s="96" t="b">
        <f t="shared" si="247"/>
        <v>1</v>
      </c>
      <c r="CR374" t="b">
        <f t="shared" si="248"/>
        <v>1</v>
      </c>
      <c r="CS374" t="b">
        <f t="shared" si="249"/>
        <v>1</v>
      </c>
      <c r="CT374" t="b">
        <f t="shared" si="250"/>
        <v>1</v>
      </c>
      <c r="CU374" t="b">
        <f t="shared" si="251"/>
        <v>1</v>
      </c>
      <c r="CV374" s="84" t="b">
        <f t="shared" si="252"/>
        <v>1</v>
      </c>
      <c r="CW374" t="b">
        <f t="shared" si="253"/>
        <v>1</v>
      </c>
      <c r="CX374" t="b">
        <f t="shared" si="254"/>
        <v>1</v>
      </c>
      <c r="CY374" t="b">
        <f t="shared" si="255"/>
        <v>1</v>
      </c>
      <c r="CZ374" t="b">
        <f t="shared" si="256"/>
        <v>1</v>
      </c>
      <c r="DA374" s="84">
        <f t="shared" si="257"/>
        <v>0</v>
      </c>
      <c r="DB374" t="e">
        <f t="shared" si="258"/>
        <v>#N/A</v>
      </c>
    </row>
    <row r="375" spans="1:106" ht="13.5" thickBot="1">
      <c r="A375">
        <v>2699</v>
      </c>
      <c r="B375">
        <v>1</v>
      </c>
      <c r="C375" t="s">
        <v>2262</v>
      </c>
      <c r="D375" s="3" t="s">
        <v>12</v>
      </c>
      <c r="E375" s="3" t="s">
        <v>12</v>
      </c>
      <c r="F375">
        <v>108940.469</v>
      </c>
      <c r="G375">
        <v>415148.5</v>
      </c>
      <c r="H375" s="35" t="str">
        <f t="shared" si="259"/>
        <v>ja</v>
      </c>
      <c r="I375" s="155" t="s">
        <v>2402</v>
      </c>
      <c r="J375" t="s">
        <v>456</v>
      </c>
      <c r="K375" s="97">
        <v>10000</v>
      </c>
      <c r="L375" s="28">
        <f t="shared" si="260"/>
        <v>0.24</v>
      </c>
      <c r="M375" s="28">
        <f t="shared" si="260"/>
        <v>0</v>
      </c>
      <c r="N375" s="56">
        <f t="shared" si="218"/>
        <v>0</v>
      </c>
      <c r="O375" s="33">
        <f t="shared" si="219"/>
        <v>910.61592749743102</v>
      </c>
      <c r="P375" s="37">
        <f t="shared" si="220"/>
        <v>1064.9585603247613</v>
      </c>
      <c r="Q375" t="s">
        <v>12</v>
      </c>
      <c r="R375" t="s">
        <v>12</v>
      </c>
      <c r="S375">
        <v>2.5659999999999998</v>
      </c>
      <c r="T375">
        <v>2.702</v>
      </c>
      <c r="U375">
        <v>2.827</v>
      </c>
      <c r="V375">
        <v>2.976</v>
      </c>
      <c r="W375">
        <v>3.17</v>
      </c>
      <c r="X375" t="s">
        <v>12</v>
      </c>
      <c r="Y375">
        <v>3.6059999999999999</v>
      </c>
      <c r="Z375" t="s">
        <v>12</v>
      </c>
      <c r="AA375" s="10">
        <f t="shared" si="221"/>
        <v>3.17</v>
      </c>
      <c r="AB375" s="9">
        <f t="shared" si="222"/>
        <v>0.34299999999999997</v>
      </c>
      <c r="AC375" s="10">
        <f t="shared" si="223"/>
        <v>0.43599999999999994</v>
      </c>
      <c r="AD375" s="9"/>
      <c r="AE375" s="55"/>
      <c r="AF375" s="55"/>
      <c r="AG375" s="55"/>
      <c r="AH375" s="55"/>
      <c r="AI375" s="3"/>
      <c r="AJ375" s="3"/>
      <c r="AK375" s="3"/>
      <c r="AL375" s="3"/>
      <c r="AM375" s="15"/>
      <c r="AN375" s="10"/>
      <c r="AO375" s="9"/>
      <c r="AP375" s="10"/>
      <c r="AQ375" s="9"/>
      <c r="AR375" s="55"/>
      <c r="AS375" s="55"/>
      <c r="AT375" s="55"/>
      <c r="AU375" s="55"/>
      <c r="AV375" s="3"/>
      <c r="AW375" s="3"/>
      <c r="AX375" s="3"/>
      <c r="AY375" s="3"/>
      <c r="AZ375" s="15"/>
      <c r="BA375" s="10"/>
      <c r="BB375" s="9"/>
      <c r="BC375" s="10"/>
      <c r="BD375" s="9"/>
      <c r="BE375" s="3"/>
      <c r="BF375" s="15"/>
      <c r="BG375" s="15"/>
      <c r="BH375" s="9"/>
      <c r="BI375" s="10"/>
      <c r="BJ375" s="9"/>
      <c r="BK375" s="3"/>
      <c r="BL375" s="15"/>
      <c r="BM375" s="15"/>
      <c r="BN375" s="9"/>
      <c r="BO375" s="10"/>
      <c r="BP375">
        <f t="shared" si="224"/>
        <v>0</v>
      </c>
      <c r="BQ375" s="93">
        <f t="shared" si="225"/>
        <v>0</v>
      </c>
      <c r="BR375" s="93">
        <f t="shared" si="226"/>
        <v>0</v>
      </c>
      <c r="BS375" s="93" t="e">
        <f>VLOOKUP(C375,'Koppeling locatie - aslocatie'!$A$2:$C$8139,2,FALSE)</f>
        <v>#N/A</v>
      </c>
      <c r="BT375" s="93" t="e">
        <f>VLOOKUP($BS375,aslocaties_v01!$C$3:$AA$349,MATCH($K$3/10,aslocaties_v01!$C$2:$X$2),FALSE)</f>
        <v>#N/A</v>
      </c>
      <c r="BU375" s="93" t="e">
        <f>VLOOKUP(BS375,aslocaties_v01!$C$3:$AA$349,MATCH($K$3,aslocaties_v01!$C$2:$X$2),FALSE)</f>
        <v>#N/A</v>
      </c>
      <c r="BV375" s="93" t="e">
        <f>VLOOKUP(BS375,aslocaties_v01!$C$3:$AA$349,MATCH($K$3*10,aslocaties_v01!$C$2:$X$2),FALSE)</f>
        <v>#N/A</v>
      </c>
      <c r="BW375" s="93" t="e">
        <f t="shared" si="227"/>
        <v>#N/A</v>
      </c>
      <c r="BX375" s="93" t="e">
        <f t="shared" si="228"/>
        <v>#N/A</v>
      </c>
      <c r="BY375" s="94">
        <f t="shared" si="229"/>
        <v>999</v>
      </c>
      <c r="BZ375" s="94">
        <f t="shared" si="230"/>
        <v>999</v>
      </c>
      <c r="CA375" s="94" t="e">
        <f t="shared" si="231"/>
        <v>#N/A</v>
      </c>
      <c r="CB375" t="e">
        <f t="shared" si="232"/>
        <v>#N/A</v>
      </c>
      <c r="CC375" s="58" t="e">
        <f t="shared" si="233"/>
        <v>#N/A</v>
      </c>
      <c r="CD375" s="95" t="e">
        <f t="shared" si="234"/>
        <v>#N/A</v>
      </c>
      <c r="CE375" s="96" t="b">
        <f t="shared" si="235"/>
        <v>1</v>
      </c>
      <c r="CF375" t="e">
        <f t="shared" si="236"/>
        <v>#DIV/0!</v>
      </c>
      <c r="CG375" t="e">
        <f t="shared" si="237"/>
        <v>#DIV/0!</v>
      </c>
      <c r="CH375" s="84" t="b">
        <f t="shared" si="238"/>
        <v>0</v>
      </c>
      <c r="CI375" t="str">
        <f t="shared" si="239"/>
        <v/>
      </c>
      <c r="CJ375" t="e">
        <f t="shared" si="240"/>
        <v>#DIV/0!</v>
      </c>
      <c r="CK375" t="b">
        <f t="shared" si="241"/>
        <v>1</v>
      </c>
      <c r="CL375" s="84" t="e">
        <f t="shared" si="242"/>
        <v>#DIV/0!</v>
      </c>
      <c r="CM375" t="e">
        <f t="shared" si="243"/>
        <v>#DIV/0!</v>
      </c>
      <c r="CN375" t="e">
        <f t="shared" si="244"/>
        <v>#DIV/0!</v>
      </c>
      <c r="CO375" s="84">
        <f t="shared" si="245"/>
        <v>-1</v>
      </c>
      <c r="CP375" t="b">
        <f t="shared" si="246"/>
        <v>1</v>
      </c>
      <c r="CQ375" s="96" t="b">
        <f t="shared" si="247"/>
        <v>1</v>
      </c>
      <c r="CR375" t="b">
        <f t="shared" si="248"/>
        <v>1</v>
      </c>
      <c r="CS375" t="b">
        <f t="shared" si="249"/>
        <v>1</v>
      </c>
      <c r="CT375" t="b">
        <f t="shared" si="250"/>
        <v>1</v>
      </c>
      <c r="CU375" t="b">
        <f t="shared" si="251"/>
        <v>1</v>
      </c>
      <c r="CV375" s="84" t="b">
        <f t="shared" si="252"/>
        <v>1</v>
      </c>
      <c r="CW375" t="b">
        <f t="shared" si="253"/>
        <v>1</v>
      </c>
      <c r="CX375" t="b">
        <f t="shared" si="254"/>
        <v>1</v>
      </c>
      <c r="CY375" t="b">
        <f t="shared" si="255"/>
        <v>1</v>
      </c>
      <c r="CZ375" t="b">
        <f t="shared" si="256"/>
        <v>1</v>
      </c>
      <c r="DA375" s="84">
        <f t="shared" si="257"/>
        <v>0</v>
      </c>
      <c r="DB375" t="e">
        <f t="shared" si="258"/>
        <v>#N/A</v>
      </c>
    </row>
    <row r="376" spans="1:106" ht="13.5" thickBot="1">
      <c r="A376">
        <v>2700</v>
      </c>
      <c r="B376">
        <v>1</v>
      </c>
      <c r="C376" t="s">
        <v>2263</v>
      </c>
      <c r="D376" s="3" t="s">
        <v>12</v>
      </c>
      <c r="E376" s="3" t="s">
        <v>12</v>
      </c>
      <c r="F376">
        <v>107935.016</v>
      </c>
      <c r="G376">
        <v>414797.5</v>
      </c>
      <c r="H376" s="35" t="str">
        <f t="shared" si="259"/>
        <v>ja</v>
      </c>
      <c r="I376" s="155" t="s">
        <v>2402</v>
      </c>
      <c r="J376" t="s">
        <v>456</v>
      </c>
      <c r="K376" s="97">
        <v>10000</v>
      </c>
      <c r="L376" s="28">
        <f t="shared" si="260"/>
        <v>0.24</v>
      </c>
      <c r="M376" s="28">
        <f t="shared" si="260"/>
        <v>0</v>
      </c>
      <c r="N376" s="56">
        <f t="shared" si="218"/>
        <v>0</v>
      </c>
      <c r="O376" s="33">
        <f t="shared" si="219"/>
        <v>1064.9585603247613</v>
      </c>
      <c r="P376" s="37">
        <f t="shared" si="220"/>
        <v>1030.3688088029442</v>
      </c>
      <c r="Q376" t="s">
        <v>12</v>
      </c>
      <c r="R376" t="s">
        <v>12</v>
      </c>
      <c r="S376">
        <v>2.5539999999999998</v>
      </c>
      <c r="T376">
        <v>2.6890000000000001</v>
      </c>
      <c r="U376">
        <v>2.81</v>
      </c>
      <c r="V376">
        <v>2.9590000000000001</v>
      </c>
      <c r="W376">
        <v>3.153</v>
      </c>
      <c r="X376" t="s">
        <v>12</v>
      </c>
      <c r="Y376">
        <v>3.5880000000000001</v>
      </c>
      <c r="Z376" t="s">
        <v>12</v>
      </c>
      <c r="AA376" s="10">
        <f t="shared" si="221"/>
        <v>3.153</v>
      </c>
      <c r="AB376" s="9">
        <f t="shared" si="222"/>
        <v>0.34299999999999997</v>
      </c>
      <c r="AC376" s="10">
        <f t="shared" si="223"/>
        <v>0.43500000000000005</v>
      </c>
      <c r="AD376" s="9"/>
      <c r="AE376" s="55"/>
      <c r="AF376" s="55"/>
      <c r="AG376" s="55"/>
      <c r="AH376" s="55"/>
      <c r="AI376" s="3"/>
      <c r="AJ376" s="3"/>
      <c r="AK376" s="3"/>
      <c r="AL376" s="3"/>
      <c r="AM376" s="15"/>
      <c r="AN376" s="10"/>
      <c r="AO376" s="9"/>
      <c r="AP376" s="10"/>
      <c r="AQ376" s="9"/>
      <c r="AR376" s="55"/>
      <c r="AS376" s="55"/>
      <c r="AT376" s="55"/>
      <c r="AU376" s="55"/>
      <c r="AV376" s="3"/>
      <c r="AW376" s="3"/>
      <c r="AX376" s="3"/>
      <c r="AY376" s="3"/>
      <c r="AZ376" s="15"/>
      <c r="BA376" s="10"/>
      <c r="BB376" s="9"/>
      <c r="BC376" s="10"/>
      <c r="BD376" s="9"/>
      <c r="BE376" s="3"/>
      <c r="BF376" s="15"/>
      <c r="BG376" s="15"/>
      <c r="BH376" s="9"/>
      <c r="BI376" s="10"/>
      <c r="BJ376" s="9"/>
      <c r="BK376" s="3"/>
      <c r="BL376" s="15"/>
      <c r="BM376" s="15"/>
      <c r="BN376" s="9"/>
      <c r="BO376" s="10"/>
      <c r="BP376">
        <f t="shared" si="224"/>
        <v>0</v>
      </c>
      <c r="BQ376" s="93">
        <f t="shared" si="225"/>
        <v>0</v>
      </c>
      <c r="BR376" s="93">
        <f t="shared" si="226"/>
        <v>0</v>
      </c>
      <c r="BS376" s="93" t="e">
        <f>VLOOKUP(C376,'Koppeling locatie - aslocatie'!$A$2:$C$8139,2,FALSE)</f>
        <v>#N/A</v>
      </c>
      <c r="BT376" s="93" t="e">
        <f>VLOOKUP($BS376,aslocaties_v01!$C$3:$AA$349,MATCH($K$3/10,aslocaties_v01!$C$2:$X$2),FALSE)</f>
        <v>#N/A</v>
      </c>
      <c r="BU376" s="93" t="e">
        <f>VLOOKUP(BS376,aslocaties_v01!$C$3:$AA$349,MATCH($K$3,aslocaties_v01!$C$2:$X$2),FALSE)</f>
        <v>#N/A</v>
      </c>
      <c r="BV376" s="93" t="e">
        <f>VLOOKUP(BS376,aslocaties_v01!$C$3:$AA$349,MATCH($K$3*10,aslocaties_v01!$C$2:$X$2),FALSE)</f>
        <v>#N/A</v>
      </c>
      <c r="BW376" s="93" t="e">
        <f t="shared" si="227"/>
        <v>#N/A</v>
      </c>
      <c r="BX376" s="93" t="e">
        <f t="shared" si="228"/>
        <v>#N/A</v>
      </c>
      <c r="BY376" s="94">
        <f t="shared" si="229"/>
        <v>999</v>
      </c>
      <c r="BZ376" s="94">
        <f t="shared" si="230"/>
        <v>999</v>
      </c>
      <c r="CA376" s="94" t="e">
        <f t="shared" si="231"/>
        <v>#N/A</v>
      </c>
      <c r="CB376" t="e">
        <f t="shared" si="232"/>
        <v>#N/A</v>
      </c>
      <c r="CC376" s="58" t="e">
        <f t="shared" si="233"/>
        <v>#N/A</v>
      </c>
      <c r="CD376" s="95" t="e">
        <f t="shared" si="234"/>
        <v>#N/A</v>
      </c>
      <c r="CE376" s="96" t="b">
        <f t="shared" si="235"/>
        <v>1</v>
      </c>
      <c r="CF376" t="e">
        <f t="shared" si="236"/>
        <v>#DIV/0!</v>
      </c>
      <c r="CG376" t="e">
        <f t="shared" si="237"/>
        <v>#DIV/0!</v>
      </c>
      <c r="CH376" s="84" t="b">
        <f t="shared" si="238"/>
        <v>0</v>
      </c>
      <c r="CI376" t="str">
        <f t="shared" si="239"/>
        <v/>
      </c>
      <c r="CJ376" t="e">
        <f t="shared" si="240"/>
        <v>#DIV/0!</v>
      </c>
      <c r="CK376" t="b">
        <f t="shared" si="241"/>
        <v>1</v>
      </c>
      <c r="CL376" s="84" t="e">
        <f t="shared" si="242"/>
        <v>#DIV/0!</v>
      </c>
      <c r="CM376" t="e">
        <f t="shared" si="243"/>
        <v>#DIV/0!</v>
      </c>
      <c r="CN376" t="e">
        <f t="shared" si="244"/>
        <v>#DIV/0!</v>
      </c>
      <c r="CO376" s="84">
        <f t="shared" si="245"/>
        <v>-1</v>
      </c>
      <c r="CP376" t="b">
        <f t="shared" si="246"/>
        <v>1</v>
      </c>
      <c r="CQ376" s="96" t="b">
        <f t="shared" si="247"/>
        <v>1</v>
      </c>
      <c r="CR376" t="b">
        <f t="shared" si="248"/>
        <v>1</v>
      </c>
      <c r="CS376" t="b">
        <f t="shared" si="249"/>
        <v>1</v>
      </c>
      <c r="CT376" t="b">
        <f t="shared" si="250"/>
        <v>1</v>
      </c>
      <c r="CU376" t="b">
        <f t="shared" si="251"/>
        <v>1</v>
      </c>
      <c r="CV376" s="84" t="b">
        <f t="shared" si="252"/>
        <v>1</v>
      </c>
      <c r="CW376" t="b">
        <f t="shared" si="253"/>
        <v>1</v>
      </c>
      <c r="CX376" t="b">
        <f t="shared" si="254"/>
        <v>1</v>
      </c>
      <c r="CY376" t="b">
        <f t="shared" si="255"/>
        <v>1</v>
      </c>
      <c r="CZ376" t="b">
        <f t="shared" si="256"/>
        <v>1</v>
      </c>
      <c r="DA376" s="84">
        <f t="shared" si="257"/>
        <v>0</v>
      </c>
      <c r="DB376" t="e">
        <f t="shared" si="258"/>
        <v>#N/A</v>
      </c>
    </row>
    <row r="377" spans="1:106" ht="13.5" thickBot="1">
      <c r="A377">
        <v>2701</v>
      </c>
      <c r="B377">
        <v>1</v>
      </c>
      <c r="C377" t="s">
        <v>2260</v>
      </c>
      <c r="D377" s="3" t="s">
        <v>12</v>
      </c>
      <c r="E377" s="3" t="s">
        <v>12</v>
      </c>
      <c r="F377">
        <v>106918.539</v>
      </c>
      <c r="G377">
        <v>414966.125</v>
      </c>
      <c r="H377" s="35" t="str">
        <f t="shared" si="259"/>
        <v>ja</v>
      </c>
      <c r="I377" s="155" t="s">
        <v>2402</v>
      </c>
      <c r="J377" t="s">
        <v>456</v>
      </c>
      <c r="K377" s="97">
        <v>10000</v>
      </c>
      <c r="L377" s="28">
        <f t="shared" si="260"/>
        <v>0.24</v>
      </c>
      <c r="M377" s="28">
        <f t="shared" si="260"/>
        <v>0</v>
      </c>
      <c r="N377" s="56">
        <f t="shared" si="218"/>
        <v>0</v>
      </c>
      <c r="O377" s="33">
        <f t="shared" si="219"/>
        <v>1030.3688088029442</v>
      </c>
      <c r="P377" s="37">
        <f t="shared" si="220"/>
        <v>29549.158223326565</v>
      </c>
      <c r="Q377" t="s">
        <v>12</v>
      </c>
      <c r="R377" t="s">
        <v>12</v>
      </c>
      <c r="S377">
        <v>2.5379999999999998</v>
      </c>
      <c r="T377">
        <v>2.6709999999999998</v>
      </c>
      <c r="U377">
        <v>2.7879999999999998</v>
      </c>
      <c r="V377">
        <v>2.927</v>
      </c>
      <c r="W377">
        <v>3.1190000000000002</v>
      </c>
      <c r="X377" t="s">
        <v>12</v>
      </c>
      <c r="Y377">
        <v>3.556</v>
      </c>
      <c r="Z377" t="s">
        <v>12</v>
      </c>
      <c r="AA377" s="10">
        <f t="shared" si="221"/>
        <v>3.1190000000000002</v>
      </c>
      <c r="AB377" s="9">
        <f t="shared" si="222"/>
        <v>0.33100000000000041</v>
      </c>
      <c r="AC377" s="10">
        <f t="shared" si="223"/>
        <v>0.43699999999999983</v>
      </c>
      <c r="AD377" s="9"/>
      <c r="AE377" s="55"/>
      <c r="AF377" s="55"/>
      <c r="AG377" s="55"/>
      <c r="AH377" s="55"/>
      <c r="AI377" s="3"/>
      <c r="AJ377" s="3"/>
      <c r="AK377" s="3"/>
      <c r="AL377" s="3"/>
      <c r="AM377" s="15"/>
      <c r="AN377" s="10"/>
      <c r="AO377" s="9"/>
      <c r="AP377" s="10"/>
      <c r="AQ377" s="9"/>
      <c r="AR377" s="55"/>
      <c r="AS377" s="55"/>
      <c r="AT377" s="55"/>
      <c r="AU377" s="55"/>
      <c r="AV377" s="3"/>
      <c r="AW377" s="3"/>
      <c r="AX377" s="3"/>
      <c r="AY377" s="3"/>
      <c r="AZ377" s="15"/>
      <c r="BA377" s="10"/>
      <c r="BB377" s="9"/>
      <c r="BC377" s="10"/>
      <c r="BD377" s="9"/>
      <c r="BE377" s="3"/>
      <c r="BF377" s="15"/>
      <c r="BG377" s="15"/>
      <c r="BH377" s="9"/>
      <c r="BI377" s="10"/>
      <c r="BJ377" s="9"/>
      <c r="BK377" s="3"/>
      <c r="BL377" s="15"/>
      <c r="BM377" s="15"/>
      <c r="BN377" s="9"/>
      <c r="BO377" s="10"/>
      <c r="BP377">
        <f t="shared" si="224"/>
        <v>0</v>
      </c>
      <c r="BQ377" s="93">
        <f t="shared" si="225"/>
        <v>0</v>
      </c>
      <c r="BR377" s="93">
        <f t="shared" si="226"/>
        <v>0</v>
      </c>
      <c r="BS377" s="93" t="e">
        <f>VLOOKUP(C377,'Koppeling locatie - aslocatie'!$A$2:$C$8139,2,FALSE)</f>
        <v>#N/A</v>
      </c>
      <c r="BT377" s="93" t="e">
        <f>VLOOKUP($BS377,aslocaties_v01!$C$3:$AA$349,MATCH($K$3/10,aslocaties_v01!$C$2:$X$2),FALSE)</f>
        <v>#N/A</v>
      </c>
      <c r="BU377" s="93" t="e">
        <f>VLOOKUP(BS377,aslocaties_v01!$C$3:$AA$349,MATCH($K$3,aslocaties_v01!$C$2:$X$2),FALSE)</f>
        <v>#N/A</v>
      </c>
      <c r="BV377" s="93" t="e">
        <f>VLOOKUP(BS377,aslocaties_v01!$C$3:$AA$349,MATCH($K$3*10,aslocaties_v01!$C$2:$X$2),FALSE)</f>
        <v>#N/A</v>
      </c>
      <c r="BW377" s="93" t="e">
        <f t="shared" si="227"/>
        <v>#N/A</v>
      </c>
      <c r="BX377" s="93" t="e">
        <f t="shared" si="228"/>
        <v>#N/A</v>
      </c>
      <c r="BY377" s="94">
        <f t="shared" si="229"/>
        <v>999</v>
      </c>
      <c r="BZ377" s="94">
        <f t="shared" si="230"/>
        <v>999</v>
      </c>
      <c r="CA377" s="94" t="e">
        <f t="shared" si="231"/>
        <v>#N/A</v>
      </c>
      <c r="CB377" t="e">
        <f t="shared" si="232"/>
        <v>#N/A</v>
      </c>
      <c r="CC377" s="58" t="e">
        <f t="shared" si="233"/>
        <v>#N/A</v>
      </c>
      <c r="CD377" s="95" t="e">
        <f t="shared" si="234"/>
        <v>#N/A</v>
      </c>
      <c r="CE377" s="96" t="b">
        <f t="shared" si="235"/>
        <v>1</v>
      </c>
      <c r="CF377" t="e">
        <f t="shared" si="236"/>
        <v>#DIV/0!</v>
      </c>
      <c r="CG377" t="e">
        <f t="shared" si="237"/>
        <v>#DIV/0!</v>
      </c>
      <c r="CH377" s="84" t="b">
        <f t="shared" si="238"/>
        <v>0</v>
      </c>
      <c r="CI377" t="str">
        <f t="shared" si="239"/>
        <v/>
      </c>
      <c r="CJ377" t="e">
        <f t="shared" si="240"/>
        <v>#DIV/0!</v>
      </c>
      <c r="CK377" t="b">
        <f t="shared" si="241"/>
        <v>1</v>
      </c>
      <c r="CL377" s="84" t="e">
        <f t="shared" si="242"/>
        <v>#DIV/0!</v>
      </c>
      <c r="CM377" t="e">
        <f t="shared" si="243"/>
        <v>#DIV/0!</v>
      </c>
      <c r="CN377" t="e">
        <f t="shared" si="244"/>
        <v>#DIV/0!</v>
      </c>
      <c r="CO377" s="84">
        <f t="shared" si="245"/>
        <v>-1</v>
      </c>
      <c r="CP377" t="b">
        <f t="shared" si="246"/>
        <v>1</v>
      </c>
      <c r="CQ377" s="96" t="b">
        <f t="shared" si="247"/>
        <v>1</v>
      </c>
      <c r="CR377" t="b">
        <f t="shared" si="248"/>
        <v>1</v>
      </c>
      <c r="CS377" t="b">
        <f t="shared" si="249"/>
        <v>1</v>
      </c>
      <c r="CT377" t="b">
        <f t="shared" si="250"/>
        <v>1</v>
      </c>
      <c r="CU377" t="b">
        <f t="shared" si="251"/>
        <v>1</v>
      </c>
      <c r="CV377" s="84" t="b">
        <f t="shared" si="252"/>
        <v>1</v>
      </c>
      <c r="CW377" t="b">
        <f t="shared" si="253"/>
        <v>1</v>
      </c>
      <c r="CX377" t="b">
        <f t="shared" si="254"/>
        <v>1</v>
      </c>
      <c r="CY377" t="b">
        <f t="shared" si="255"/>
        <v>1</v>
      </c>
      <c r="CZ377" t="b">
        <f t="shared" si="256"/>
        <v>1</v>
      </c>
      <c r="DA377" s="84">
        <f t="shared" si="257"/>
        <v>0</v>
      </c>
      <c r="DB377" t="e">
        <f t="shared" si="258"/>
        <v>#N/A</v>
      </c>
    </row>
    <row r="378" spans="1:106" ht="13.5" thickBot="1">
      <c r="A378">
        <v>2702</v>
      </c>
      <c r="B378">
        <v>1</v>
      </c>
      <c r="C378" t="s">
        <v>597</v>
      </c>
      <c r="D378" s="3" t="s">
        <v>12</v>
      </c>
      <c r="E378" s="3" t="s">
        <v>12</v>
      </c>
      <c r="F378">
        <v>136433.90599999999</v>
      </c>
      <c r="G378">
        <v>416378.875</v>
      </c>
      <c r="H378" s="35" t="str">
        <f t="shared" si="259"/>
        <v>ja</v>
      </c>
      <c r="I378" s="155" t="s">
        <v>2402</v>
      </c>
      <c r="J378" t="s">
        <v>456</v>
      </c>
      <c r="K378" s="97">
        <v>10000</v>
      </c>
      <c r="L378" s="28">
        <f t="shared" si="260"/>
        <v>0.24</v>
      </c>
      <c r="M378" s="28">
        <f t="shared" si="260"/>
        <v>0</v>
      </c>
      <c r="N378" s="56">
        <f t="shared" si="218"/>
        <v>0</v>
      </c>
      <c r="O378" s="33">
        <f t="shared" si="219"/>
        <v>29549.158223326565</v>
      </c>
      <c r="P378" s="37">
        <f t="shared" si="220"/>
        <v>983.20900616144763</v>
      </c>
      <c r="Q378" t="s">
        <v>12</v>
      </c>
      <c r="R378" t="s">
        <v>12</v>
      </c>
      <c r="S378">
        <v>4.3769999999999998</v>
      </c>
      <c r="T378">
        <v>4.7089999999999996</v>
      </c>
      <c r="U378">
        <v>5.0049999999999999</v>
      </c>
      <c r="V378">
        <v>5.25</v>
      </c>
      <c r="W378">
        <v>5.5279999999999996</v>
      </c>
      <c r="X378" t="s">
        <v>12</v>
      </c>
      <c r="Y378">
        <v>6.07</v>
      </c>
      <c r="Z378" t="s">
        <v>12</v>
      </c>
      <c r="AA378" s="10">
        <f t="shared" si="221"/>
        <v>5.5279999999999996</v>
      </c>
      <c r="AB378" s="9">
        <f t="shared" si="222"/>
        <v>0.52299999999999969</v>
      </c>
      <c r="AC378" s="10">
        <f t="shared" si="223"/>
        <v>0.5420000000000007</v>
      </c>
      <c r="AD378" s="9"/>
      <c r="AE378" s="55"/>
      <c r="AF378" s="55"/>
      <c r="AG378" s="55"/>
      <c r="AH378" s="55"/>
      <c r="AI378" s="3"/>
      <c r="AJ378" s="3"/>
      <c r="AK378" s="3"/>
      <c r="AL378" s="3"/>
      <c r="AM378" s="15"/>
      <c r="AN378" s="10"/>
      <c r="AO378" s="9"/>
      <c r="AP378" s="10"/>
      <c r="AQ378" s="9"/>
      <c r="AR378" s="55"/>
      <c r="AS378" s="55"/>
      <c r="AT378" s="55"/>
      <c r="AU378" s="55"/>
      <c r="AV378" s="3"/>
      <c r="AW378" s="3"/>
      <c r="AX378" s="3"/>
      <c r="AY378" s="3"/>
      <c r="AZ378" s="15"/>
      <c r="BA378" s="10"/>
      <c r="BB378" s="9"/>
      <c r="BC378" s="10"/>
      <c r="BD378" s="9"/>
      <c r="BE378" s="3"/>
      <c r="BF378" s="15"/>
      <c r="BG378" s="15"/>
      <c r="BH378" s="9"/>
      <c r="BI378" s="10"/>
      <c r="BJ378" s="9"/>
      <c r="BK378" s="3"/>
      <c r="BL378" s="15"/>
      <c r="BM378" s="15"/>
      <c r="BN378" s="9"/>
      <c r="BO378" s="10"/>
      <c r="BP378">
        <f t="shared" si="224"/>
        <v>0</v>
      </c>
      <c r="BQ378" s="93">
        <f t="shared" si="225"/>
        <v>0</v>
      </c>
      <c r="BR378" s="93">
        <f t="shared" si="226"/>
        <v>0</v>
      </c>
      <c r="BS378" s="93" t="e">
        <f>VLOOKUP(C378,'Koppeling locatie - aslocatie'!$A$2:$C$8139,2,FALSE)</f>
        <v>#N/A</v>
      </c>
      <c r="BT378" s="93" t="e">
        <f>VLOOKUP($BS378,aslocaties_v01!$C$3:$AA$349,MATCH($K$3/10,aslocaties_v01!$C$2:$X$2),FALSE)</f>
        <v>#N/A</v>
      </c>
      <c r="BU378" s="93" t="e">
        <f>VLOOKUP(BS378,aslocaties_v01!$C$3:$AA$349,MATCH($K$3,aslocaties_v01!$C$2:$X$2),FALSE)</f>
        <v>#N/A</v>
      </c>
      <c r="BV378" s="93" t="e">
        <f>VLOOKUP(BS378,aslocaties_v01!$C$3:$AA$349,MATCH($K$3*10,aslocaties_v01!$C$2:$X$2),FALSE)</f>
        <v>#N/A</v>
      </c>
      <c r="BW378" s="93" t="e">
        <f t="shared" si="227"/>
        <v>#N/A</v>
      </c>
      <c r="BX378" s="93" t="e">
        <f t="shared" si="228"/>
        <v>#N/A</v>
      </c>
      <c r="BY378" s="94">
        <f t="shared" si="229"/>
        <v>999</v>
      </c>
      <c r="BZ378" s="94">
        <f t="shared" si="230"/>
        <v>999</v>
      </c>
      <c r="CA378" s="94" t="e">
        <f t="shared" si="231"/>
        <v>#N/A</v>
      </c>
      <c r="CB378" t="e">
        <f t="shared" si="232"/>
        <v>#N/A</v>
      </c>
      <c r="CC378" s="58" t="e">
        <f t="shared" si="233"/>
        <v>#N/A</v>
      </c>
      <c r="CD378" s="95" t="e">
        <f t="shared" si="234"/>
        <v>#N/A</v>
      </c>
      <c r="CE378" s="96" t="b">
        <f t="shared" si="235"/>
        <v>1</v>
      </c>
      <c r="CF378" t="e">
        <f t="shared" si="236"/>
        <v>#DIV/0!</v>
      </c>
      <c r="CG378" t="e">
        <f t="shared" si="237"/>
        <v>#DIV/0!</v>
      </c>
      <c r="CH378" s="84" t="b">
        <f t="shared" si="238"/>
        <v>0</v>
      </c>
      <c r="CI378" t="str">
        <f t="shared" si="239"/>
        <v/>
      </c>
      <c r="CJ378" t="e">
        <f t="shared" si="240"/>
        <v>#DIV/0!</v>
      </c>
      <c r="CK378" t="b">
        <f t="shared" si="241"/>
        <v>1</v>
      </c>
      <c r="CL378" s="84" t="e">
        <f t="shared" si="242"/>
        <v>#DIV/0!</v>
      </c>
      <c r="CM378" t="e">
        <f t="shared" si="243"/>
        <v>#DIV/0!</v>
      </c>
      <c r="CN378" t="e">
        <f t="shared" si="244"/>
        <v>#DIV/0!</v>
      </c>
      <c r="CO378" s="84">
        <f t="shared" si="245"/>
        <v>-1</v>
      </c>
      <c r="CP378" t="b">
        <f t="shared" si="246"/>
        <v>1</v>
      </c>
      <c r="CQ378" s="96" t="b">
        <f t="shared" si="247"/>
        <v>1</v>
      </c>
      <c r="CR378" t="b">
        <f t="shared" si="248"/>
        <v>1</v>
      </c>
      <c r="CS378" t="b">
        <f t="shared" si="249"/>
        <v>1</v>
      </c>
      <c r="CT378" t="b">
        <f t="shared" si="250"/>
        <v>1</v>
      </c>
      <c r="CU378" t="b">
        <f t="shared" si="251"/>
        <v>1</v>
      </c>
      <c r="CV378" s="84" t="b">
        <f t="shared" si="252"/>
        <v>1</v>
      </c>
      <c r="CW378" t="b">
        <f t="shared" si="253"/>
        <v>1</v>
      </c>
      <c r="CX378" t="b">
        <f t="shared" si="254"/>
        <v>1</v>
      </c>
      <c r="CY378" t="b">
        <f t="shared" si="255"/>
        <v>1</v>
      </c>
      <c r="CZ378" t="b">
        <f t="shared" si="256"/>
        <v>1</v>
      </c>
      <c r="DA378" s="84">
        <f t="shared" si="257"/>
        <v>0</v>
      </c>
      <c r="DB378" t="e">
        <f t="shared" si="258"/>
        <v>#N/A</v>
      </c>
    </row>
    <row r="379" spans="1:106" ht="13.5" thickBot="1">
      <c r="A379">
        <v>2703</v>
      </c>
      <c r="B379">
        <v>1</v>
      </c>
      <c r="C379" t="s">
        <v>598</v>
      </c>
      <c r="D379" s="3" t="s">
        <v>12</v>
      </c>
      <c r="E379" s="3" t="s">
        <v>12</v>
      </c>
      <c r="F379">
        <v>135524.31200000001</v>
      </c>
      <c r="G379">
        <v>416005.59399999998</v>
      </c>
      <c r="H379" s="35" t="str">
        <f t="shared" si="259"/>
        <v>ja</v>
      </c>
      <c r="I379" s="155" t="s">
        <v>2402</v>
      </c>
      <c r="J379" t="s">
        <v>456</v>
      </c>
      <c r="K379" s="97">
        <v>10000</v>
      </c>
      <c r="L379" s="28">
        <f t="shared" si="260"/>
        <v>0.24</v>
      </c>
      <c r="M379" s="28">
        <f t="shared" si="260"/>
        <v>0</v>
      </c>
      <c r="N379" s="56">
        <f t="shared" si="218"/>
        <v>0</v>
      </c>
      <c r="O379" s="33">
        <f t="shared" si="219"/>
        <v>983.20900616144763</v>
      </c>
      <c r="P379" s="37">
        <f t="shared" si="220"/>
        <v>1006.2730245738335</v>
      </c>
      <c r="Q379" t="s">
        <v>12</v>
      </c>
      <c r="R379" t="s">
        <v>12</v>
      </c>
      <c r="S379">
        <v>4.2969999999999997</v>
      </c>
      <c r="T379">
        <v>4.6239999999999997</v>
      </c>
      <c r="U379">
        <v>4.9169999999999998</v>
      </c>
      <c r="V379">
        <v>5.16</v>
      </c>
      <c r="W379">
        <v>5.4329999999999998</v>
      </c>
      <c r="X379" t="s">
        <v>12</v>
      </c>
      <c r="Y379">
        <v>5.9690000000000003</v>
      </c>
      <c r="Z379" t="s">
        <v>12</v>
      </c>
      <c r="AA379" s="10">
        <f t="shared" si="221"/>
        <v>5.4329999999999998</v>
      </c>
      <c r="AB379" s="9">
        <f t="shared" si="222"/>
        <v>0.51600000000000001</v>
      </c>
      <c r="AC379" s="10">
        <f t="shared" si="223"/>
        <v>0.53600000000000048</v>
      </c>
      <c r="AD379" s="9"/>
      <c r="AE379" s="55"/>
      <c r="AF379" s="55"/>
      <c r="AG379" s="55"/>
      <c r="AH379" s="55"/>
      <c r="AI379" s="3"/>
      <c r="AJ379" s="3"/>
      <c r="AK379" s="3"/>
      <c r="AL379" s="3"/>
      <c r="AM379" s="15"/>
      <c r="AN379" s="10"/>
      <c r="AO379" s="9"/>
      <c r="AP379" s="10"/>
      <c r="AQ379" s="9"/>
      <c r="AR379" s="55"/>
      <c r="AS379" s="55"/>
      <c r="AT379" s="55"/>
      <c r="AU379" s="55"/>
      <c r="AV379" s="3"/>
      <c r="AW379" s="3"/>
      <c r="AX379" s="3"/>
      <c r="AY379" s="3"/>
      <c r="AZ379" s="15"/>
      <c r="BA379" s="10"/>
      <c r="BB379" s="9"/>
      <c r="BC379" s="10"/>
      <c r="BD379" s="9"/>
      <c r="BE379" s="3"/>
      <c r="BF379" s="15"/>
      <c r="BG379" s="15"/>
      <c r="BH379" s="9"/>
      <c r="BI379" s="10"/>
      <c r="BJ379" s="9"/>
      <c r="BK379" s="3"/>
      <c r="BL379" s="15"/>
      <c r="BM379" s="15"/>
      <c r="BN379" s="9"/>
      <c r="BO379" s="10"/>
      <c r="BP379">
        <f t="shared" si="224"/>
        <v>0</v>
      </c>
      <c r="BQ379" s="93">
        <f t="shared" si="225"/>
        <v>0</v>
      </c>
      <c r="BR379" s="93">
        <f t="shared" si="226"/>
        <v>0</v>
      </c>
      <c r="BS379" s="93" t="e">
        <f>VLOOKUP(C379,'Koppeling locatie - aslocatie'!$A$2:$C$8139,2,FALSE)</f>
        <v>#N/A</v>
      </c>
      <c r="BT379" s="93" t="e">
        <f>VLOOKUP($BS379,aslocaties_v01!$C$3:$AA$349,MATCH($K$3/10,aslocaties_v01!$C$2:$X$2),FALSE)</f>
        <v>#N/A</v>
      </c>
      <c r="BU379" s="93" t="e">
        <f>VLOOKUP(BS379,aslocaties_v01!$C$3:$AA$349,MATCH($K$3,aslocaties_v01!$C$2:$X$2),FALSE)</f>
        <v>#N/A</v>
      </c>
      <c r="BV379" s="93" t="e">
        <f>VLOOKUP(BS379,aslocaties_v01!$C$3:$AA$349,MATCH($K$3*10,aslocaties_v01!$C$2:$X$2),FALSE)</f>
        <v>#N/A</v>
      </c>
      <c r="BW379" s="93" t="e">
        <f t="shared" si="227"/>
        <v>#N/A</v>
      </c>
      <c r="BX379" s="93" t="e">
        <f t="shared" si="228"/>
        <v>#N/A</v>
      </c>
      <c r="BY379" s="94">
        <f t="shared" si="229"/>
        <v>999</v>
      </c>
      <c r="BZ379" s="94">
        <f t="shared" si="230"/>
        <v>999</v>
      </c>
      <c r="CA379" s="94" t="e">
        <f t="shared" si="231"/>
        <v>#N/A</v>
      </c>
      <c r="CB379" t="e">
        <f t="shared" si="232"/>
        <v>#N/A</v>
      </c>
      <c r="CC379" s="58" t="e">
        <f t="shared" si="233"/>
        <v>#N/A</v>
      </c>
      <c r="CD379" s="95" t="e">
        <f t="shared" si="234"/>
        <v>#N/A</v>
      </c>
      <c r="CE379" s="96" t="b">
        <f t="shared" si="235"/>
        <v>1</v>
      </c>
      <c r="CF379" t="e">
        <f t="shared" si="236"/>
        <v>#DIV/0!</v>
      </c>
      <c r="CG379" t="e">
        <f t="shared" si="237"/>
        <v>#DIV/0!</v>
      </c>
      <c r="CH379" s="84" t="b">
        <f t="shared" si="238"/>
        <v>0</v>
      </c>
      <c r="CI379" t="str">
        <f t="shared" si="239"/>
        <v/>
      </c>
      <c r="CJ379" t="e">
        <f t="shared" si="240"/>
        <v>#DIV/0!</v>
      </c>
      <c r="CK379" t="b">
        <f t="shared" si="241"/>
        <v>1</v>
      </c>
      <c r="CL379" s="84" t="e">
        <f t="shared" si="242"/>
        <v>#DIV/0!</v>
      </c>
      <c r="CM379" t="e">
        <f t="shared" si="243"/>
        <v>#DIV/0!</v>
      </c>
      <c r="CN379" t="e">
        <f t="shared" si="244"/>
        <v>#DIV/0!</v>
      </c>
      <c r="CO379" s="84">
        <f t="shared" si="245"/>
        <v>-1</v>
      </c>
      <c r="CP379" t="b">
        <f t="shared" si="246"/>
        <v>1</v>
      </c>
      <c r="CQ379" s="96" t="b">
        <f t="shared" si="247"/>
        <v>1</v>
      </c>
      <c r="CR379" t="b">
        <f t="shared" si="248"/>
        <v>1</v>
      </c>
      <c r="CS379" t="b">
        <f t="shared" si="249"/>
        <v>1</v>
      </c>
      <c r="CT379" t="b">
        <f t="shared" si="250"/>
        <v>1</v>
      </c>
      <c r="CU379" t="b">
        <f t="shared" si="251"/>
        <v>1</v>
      </c>
      <c r="CV379" s="84" t="b">
        <f t="shared" si="252"/>
        <v>1</v>
      </c>
      <c r="CW379" t="b">
        <f t="shared" si="253"/>
        <v>1</v>
      </c>
      <c r="CX379" t="b">
        <f t="shared" si="254"/>
        <v>1</v>
      </c>
      <c r="CY379" t="b">
        <f t="shared" si="255"/>
        <v>1</v>
      </c>
      <c r="CZ379" t="b">
        <f t="shared" si="256"/>
        <v>1</v>
      </c>
      <c r="DA379" s="84">
        <f t="shared" si="257"/>
        <v>0</v>
      </c>
      <c r="DB379" t="e">
        <f t="shared" si="258"/>
        <v>#N/A</v>
      </c>
    </row>
    <row r="380" spans="1:106" ht="13.5" thickBot="1">
      <c r="A380">
        <v>2704</v>
      </c>
      <c r="B380">
        <v>1</v>
      </c>
      <c r="C380" t="s">
        <v>599</v>
      </c>
      <c r="D380" s="3" t="s">
        <v>12</v>
      </c>
      <c r="E380" s="3" t="s">
        <v>12</v>
      </c>
      <c r="F380">
        <v>134659.71900000001</v>
      </c>
      <c r="G380">
        <v>415490.75</v>
      </c>
      <c r="H380" s="35" t="str">
        <f t="shared" si="259"/>
        <v>ja</v>
      </c>
      <c r="I380" s="155" t="s">
        <v>2402</v>
      </c>
      <c r="J380" t="s">
        <v>456</v>
      </c>
      <c r="K380" s="97">
        <v>10000</v>
      </c>
      <c r="L380" s="28">
        <f t="shared" si="260"/>
        <v>0.24</v>
      </c>
      <c r="M380" s="28">
        <f t="shared" si="260"/>
        <v>0</v>
      </c>
      <c r="N380" s="56">
        <f t="shared" si="218"/>
        <v>0</v>
      </c>
      <c r="O380" s="33">
        <f t="shared" si="219"/>
        <v>1006.2730245738335</v>
      </c>
      <c r="P380" s="37">
        <f t="shared" si="220"/>
        <v>971.13964834828778</v>
      </c>
      <c r="Q380" t="s">
        <v>12</v>
      </c>
      <c r="R380" t="s">
        <v>12</v>
      </c>
      <c r="S380">
        <v>4.2080000000000002</v>
      </c>
      <c r="T380">
        <v>4.53</v>
      </c>
      <c r="U380">
        <v>4.82</v>
      </c>
      <c r="V380">
        <v>5.0599999999999996</v>
      </c>
      <c r="W380">
        <v>5.33</v>
      </c>
      <c r="X380" t="s">
        <v>12</v>
      </c>
      <c r="Y380">
        <v>5.8529999999999998</v>
      </c>
      <c r="Z380" t="s">
        <v>12</v>
      </c>
      <c r="AA380" s="10">
        <f t="shared" si="221"/>
        <v>5.33</v>
      </c>
      <c r="AB380" s="9">
        <f t="shared" si="222"/>
        <v>0.50999999999999979</v>
      </c>
      <c r="AC380" s="10">
        <f t="shared" si="223"/>
        <v>0.52299999999999969</v>
      </c>
      <c r="AD380" s="9"/>
      <c r="AE380" s="55"/>
      <c r="AF380" s="55"/>
      <c r="AG380" s="55"/>
      <c r="AH380" s="55"/>
      <c r="AI380" s="3"/>
      <c r="AJ380" s="3"/>
      <c r="AK380" s="3"/>
      <c r="AL380" s="3"/>
      <c r="AM380" s="15"/>
      <c r="AN380" s="10"/>
      <c r="AO380" s="9"/>
      <c r="AP380" s="10"/>
      <c r="AQ380" s="9"/>
      <c r="AR380" s="55"/>
      <c r="AS380" s="55"/>
      <c r="AT380" s="55"/>
      <c r="AU380" s="55"/>
      <c r="AV380" s="3"/>
      <c r="AW380" s="3"/>
      <c r="AX380" s="3"/>
      <c r="AY380" s="3"/>
      <c r="AZ380" s="15"/>
      <c r="BA380" s="10"/>
      <c r="BB380" s="9"/>
      <c r="BC380" s="10"/>
      <c r="BD380" s="9"/>
      <c r="BE380" s="3"/>
      <c r="BF380" s="15"/>
      <c r="BG380" s="15"/>
      <c r="BH380" s="9"/>
      <c r="BI380" s="10"/>
      <c r="BJ380" s="9"/>
      <c r="BK380" s="3"/>
      <c r="BL380" s="15"/>
      <c r="BM380" s="15"/>
      <c r="BN380" s="9"/>
      <c r="BO380" s="10"/>
      <c r="BP380">
        <f t="shared" si="224"/>
        <v>0</v>
      </c>
      <c r="BQ380" s="93">
        <f t="shared" si="225"/>
        <v>0</v>
      </c>
      <c r="BR380" s="93">
        <f t="shared" si="226"/>
        <v>0</v>
      </c>
      <c r="BS380" s="93" t="e">
        <f>VLOOKUP(C380,'Koppeling locatie - aslocatie'!$A$2:$C$8139,2,FALSE)</f>
        <v>#N/A</v>
      </c>
      <c r="BT380" s="93" t="e">
        <f>VLOOKUP($BS380,aslocaties_v01!$C$3:$AA$349,MATCH($K$3/10,aslocaties_v01!$C$2:$X$2),FALSE)</f>
        <v>#N/A</v>
      </c>
      <c r="BU380" s="93" t="e">
        <f>VLOOKUP(BS380,aslocaties_v01!$C$3:$AA$349,MATCH($K$3,aslocaties_v01!$C$2:$X$2),FALSE)</f>
        <v>#N/A</v>
      </c>
      <c r="BV380" s="93" t="e">
        <f>VLOOKUP(BS380,aslocaties_v01!$C$3:$AA$349,MATCH($K$3*10,aslocaties_v01!$C$2:$X$2),FALSE)</f>
        <v>#N/A</v>
      </c>
      <c r="BW380" s="93" t="e">
        <f t="shared" si="227"/>
        <v>#N/A</v>
      </c>
      <c r="BX380" s="93" t="e">
        <f t="shared" si="228"/>
        <v>#N/A</v>
      </c>
      <c r="BY380" s="94">
        <f t="shared" si="229"/>
        <v>999</v>
      </c>
      <c r="BZ380" s="94">
        <f t="shared" si="230"/>
        <v>999</v>
      </c>
      <c r="CA380" s="94" t="e">
        <f t="shared" si="231"/>
        <v>#N/A</v>
      </c>
      <c r="CB380" t="e">
        <f t="shared" si="232"/>
        <v>#N/A</v>
      </c>
      <c r="CC380" s="58" t="e">
        <f t="shared" si="233"/>
        <v>#N/A</v>
      </c>
      <c r="CD380" s="95" t="e">
        <f t="shared" si="234"/>
        <v>#N/A</v>
      </c>
      <c r="CE380" s="96" t="b">
        <f t="shared" si="235"/>
        <v>1</v>
      </c>
      <c r="CF380" t="e">
        <f t="shared" si="236"/>
        <v>#DIV/0!</v>
      </c>
      <c r="CG380" t="e">
        <f t="shared" si="237"/>
        <v>#DIV/0!</v>
      </c>
      <c r="CH380" s="84" t="b">
        <f t="shared" si="238"/>
        <v>0</v>
      </c>
      <c r="CI380" t="str">
        <f t="shared" si="239"/>
        <v/>
      </c>
      <c r="CJ380" t="e">
        <f t="shared" si="240"/>
        <v>#DIV/0!</v>
      </c>
      <c r="CK380" t="b">
        <f t="shared" si="241"/>
        <v>1</v>
      </c>
      <c r="CL380" s="84" t="e">
        <f t="shared" si="242"/>
        <v>#DIV/0!</v>
      </c>
      <c r="CM380" t="e">
        <f t="shared" si="243"/>
        <v>#DIV/0!</v>
      </c>
      <c r="CN380" t="e">
        <f t="shared" si="244"/>
        <v>#DIV/0!</v>
      </c>
      <c r="CO380" s="84">
        <f t="shared" si="245"/>
        <v>-1</v>
      </c>
      <c r="CP380" t="b">
        <f t="shared" si="246"/>
        <v>1</v>
      </c>
      <c r="CQ380" s="96" t="b">
        <f t="shared" si="247"/>
        <v>1</v>
      </c>
      <c r="CR380" t="b">
        <f t="shared" si="248"/>
        <v>1</v>
      </c>
      <c r="CS380" t="b">
        <f t="shared" si="249"/>
        <v>1</v>
      </c>
      <c r="CT380" t="b">
        <f t="shared" si="250"/>
        <v>1</v>
      </c>
      <c r="CU380" t="b">
        <f t="shared" si="251"/>
        <v>1</v>
      </c>
      <c r="CV380" s="84" t="b">
        <f t="shared" si="252"/>
        <v>1</v>
      </c>
      <c r="CW380" t="b">
        <f t="shared" si="253"/>
        <v>1</v>
      </c>
      <c r="CX380" t="b">
        <f t="shared" si="254"/>
        <v>1</v>
      </c>
      <c r="CY380" t="b">
        <f t="shared" si="255"/>
        <v>1</v>
      </c>
      <c r="CZ380" t="b">
        <f t="shared" si="256"/>
        <v>1</v>
      </c>
      <c r="DA380" s="84">
        <f t="shared" si="257"/>
        <v>0</v>
      </c>
      <c r="DB380" t="e">
        <f t="shared" si="258"/>
        <v>#N/A</v>
      </c>
    </row>
    <row r="381" spans="1:106" ht="13.5" thickBot="1">
      <c r="A381">
        <v>2705</v>
      </c>
      <c r="B381">
        <v>1</v>
      </c>
      <c r="C381" t="s">
        <v>600</v>
      </c>
      <c r="D381" s="3" t="s">
        <v>12</v>
      </c>
      <c r="E381" s="3" t="s">
        <v>12</v>
      </c>
      <c r="F381">
        <v>133900.15599999999</v>
      </c>
      <c r="G381">
        <v>414885.625</v>
      </c>
      <c r="H381" s="35" t="str">
        <f t="shared" si="259"/>
        <v>ja</v>
      </c>
      <c r="I381" s="155" t="s">
        <v>2402</v>
      </c>
      <c r="J381" t="s">
        <v>456</v>
      </c>
      <c r="K381" s="97">
        <v>10000</v>
      </c>
      <c r="L381" s="28">
        <f t="shared" si="260"/>
        <v>0.24</v>
      </c>
      <c r="M381" s="28">
        <f t="shared" si="260"/>
        <v>0</v>
      </c>
      <c r="N381" s="56">
        <f t="shared" si="218"/>
        <v>0</v>
      </c>
      <c r="O381" s="33">
        <f t="shared" si="219"/>
        <v>971.13964834828778</v>
      </c>
      <c r="P381" s="37">
        <f t="shared" si="220"/>
        <v>1026.5304829711733</v>
      </c>
      <c r="Q381" t="s">
        <v>12</v>
      </c>
      <c r="R381" t="s">
        <v>12</v>
      </c>
      <c r="S381">
        <v>4.1219999999999999</v>
      </c>
      <c r="T381">
        <v>4.4390000000000001</v>
      </c>
      <c r="U381">
        <v>4.7249999999999996</v>
      </c>
      <c r="V381">
        <v>4.9619999999999997</v>
      </c>
      <c r="W381">
        <v>5.2240000000000002</v>
      </c>
      <c r="X381" t="s">
        <v>12</v>
      </c>
      <c r="Y381">
        <v>5.7450000000000001</v>
      </c>
      <c r="Z381" t="s">
        <v>12</v>
      </c>
      <c r="AA381" s="10">
        <f t="shared" si="221"/>
        <v>5.2240000000000002</v>
      </c>
      <c r="AB381" s="9">
        <f t="shared" si="222"/>
        <v>0.49900000000000055</v>
      </c>
      <c r="AC381" s="10">
        <f t="shared" si="223"/>
        <v>0.52099999999999991</v>
      </c>
      <c r="AD381" s="9"/>
      <c r="AE381" s="55"/>
      <c r="AF381" s="55"/>
      <c r="AG381" s="55"/>
      <c r="AH381" s="55"/>
      <c r="AI381" s="3"/>
      <c r="AJ381" s="3"/>
      <c r="AK381" s="3"/>
      <c r="AL381" s="3"/>
      <c r="AM381" s="15"/>
      <c r="AN381" s="10"/>
      <c r="AO381" s="9"/>
      <c r="AP381" s="10"/>
      <c r="AQ381" s="9"/>
      <c r="AR381" s="55"/>
      <c r="AS381" s="55"/>
      <c r="AT381" s="55"/>
      <c r="AU381" s="55"/>
      <c r="AV381" s="3"/>
      <c r="AW381" s="3"/>
      <c r="AX381" s="3"/>
      <c r="AY381" s="3"/>
      <c r="AZ381" s="15"/>
      <c r="BA381" s="10"/>
      <c r="BB381" s="9"/>
      <c r="BC381" s="10"/>
      <c r="BD381" s="9"/>
      <c r="BE381" s="3"/>
      <c r="BF381" s="15"/>
      <c r="BG381" s="15"/>
      <c r="BH381" s="9"/>
      <c r="BI381" s="10"/>
      <c r="BJ381" s="9"/>
      <c r="BK381" s="3"/>
      <c r="BL381" s="15"/>
      <c r="BM381" s="15"/>
      <c r="BN381" s="9"/>
      <c r="BO381" s="10"/>
      <c r="BP381">
        <f t="shared" si="224"/>
        <v>0</v>
      </c>
      <c r="BQ381" s="93">
        <f t="shared" si="225"/>
        <v>0</v>
      </c>
      <c r="BR381" s="93">
        <f t="shared" si="226"/>
        <v>0</v>
      </c>
      <c r="BS381" s="93" t="e">
        <f>VLOOKUP(C381,'Koppeling locatie - aslocatie'!$A$2:$C$8139,2,FALSE)</f>
        <v>#N/A</v>
      </c>
      <c r="BT381" s="93" t="e">
        <f>VLOOKUP($BS381,aslocaties_v01!$C$3:$AA$349,MATCH($K$3/10,aslocaties_v01!$C$2:$X$2),FALSE)</f>
        <v>#N/A</v>
      </c>
      <c r="BU381" s="93" t="e">
        <f>VLOOKUP(BS381,aslocaties_v01!$C$3:$AA$349,MATCH($K$3,aslocaties_v01!$C$2:$X$2),FALSE)</f>
        <v>#N/A</v>
      </c>
      <c r="BV381" s="93" t="e">
        <f>VLOOKUP(BS381,aslocaties_v01!$C$3:$AA$349,MATCH($K$3*10,aslocaties_v01!$C$2:$X$2),FALSE)</f>
        <v>#N/A</v>
      </c>
      <c r="BW381" s="93" t="e">
        <f t="shared" si="227"/>
        <v>#N/A</v>
      </c>
      <c r="BX381" s="93" t="e">
        <f t="shared" si="228"/>
        <v>#N/A</v>
      </c>
      <c r="BY381" s="94">
        <f t="shared" si="229"/>
        <v>999</v>
      </c>
      <c r="BZ381" s="94">
        <f t="shared" si="230"/>
        <v>999</v>
      </c>
      <c r="CA381" s="94" t="e">
        <f t="shared" si="231"/>
        <v>#N/A</v>
      </c>
      <c r="CB381" t="e">
        <f t="shared" si="232"/>
        <v>#N/A</v>
      </c>
      <c r="CC381" s="58" t="e">
        <f t="shared" si="233"/>
        <v>#N/A</v>
      </c>
      <c r="CD381" s="95" t="e">
        <f t="shared" si="234"/>
        <v>#N/A</v>
      </c>
      <c r="CE381" s="96" t="b">
        <f t="shared" si="235"/>
        <v>1</v>
      </c>
      <c r="CF381" t="e">
        <f t="shared" si="236"/>
        <v>#DIV/0!</v>
      </c>
      <c r="CG381" t="e">
        <f t="shared" si="237"/>
        <v>#DIV/0!</v>
      </c>
      <c r="CH381" s="84" t="b">
        <f t="shared" si="238"/>
        <v>0</v>
      </c>
      <c r="CI381" t="str">
        <f t="shared" si="239"/>
        <v/>
      </c>
      <c r="CJ381" t="e">
        <f t="shared" si="240"/>
        <v>#DIV/0!</v>
      </c>
      <c r="CK381" t="b">
        <f t="shared" si="241"/>
        <v>1</v>
      </c>
      <c r="CL381" s="84" t="e">
        <f t="shared" si="242"/>
        <v>#DIV/0!</v>
      </c>
      <c r="CM381" t="e">
        <f t="shared" si="243"/>
        <v>#DIV/0!</v>
      </c>
      <c r="CN381" t="e">
        <f t="shared" si="244"/>
        <v>#DIV/0!</v>
      </c>
      <c r="CO381" s="84">
        <f t="shared" si="245"/>
        <v>-1</v>
      </c>
      <c r="CP381" t="b">
        <f t="shared" si="246"/>
        <v>1</v>
      </c>
      <c r="CQ381" s="96" t="b">
        <f t="shared" si="247"/>
        <v>1</v>
      </c>
      <c r="CR381" t="b">
        <f t="shared" si="248"/>
        <v>1</v>
      </c>
      <c r="CS381" t="b">
        <f t="shared" si="249"/>
        <v>1</v>
      </c>
      <c r="CT381" t="b">
        <f t="shared" si="250"/>
        <v>1</v>
      </c>
      <c r="CU381" t="b">
        <f t="shared" si="251"/>
        <v>1</v>
      </c>
      <c r="CV381" s="84" t="b">
        <f t="shared" si="252"/>
        <v>1</v>
      </c>
      <c r="CW381" t="b">
        <f t="shared" si="253"/>
        <v>1</v>
      </c>
      <c r="CX381" t="b">
        <f t="shared" si="254"/>
        <v>1</v>
      </c>
      <c r="CY381" t="b">
        <f t="shared" si="255"/>
        <v>1</v>
      </c>
      <c r="CZ381" t="b">
        <f t="shared" si="256"/>
        <v>1</v>
      </c>
      <c r="DA381" s="84">
        <f t="shared" si="257"/>
        <v>0</v>
      </c>
      <c r="DB381" t="e">
        <f t="shared" si="258"/>
        <v>#N/A</v>
      </c>
    </row>
    <row r="382" spans="1:106" ht="13.5" thickBot="1">
      <c r="A382">
        <v>2706</v>
      </c>
      <c r="B382">
        <v>1</v>
      </c>
      <c r="C382" t="s">
        <v>601</v>
      </c>
      <c r="D382" s="3" t="s">
        <v>12</v>
      </c>
      <c r="E382" s="3" t="s">
        <v>12</v>
      </c>
      <c r="F382">
        <v>133098.40599999999</v>
      </c>
      <c r="G382">
        <v>414244.56199999998</v>
      </c>
      <c r="H382" s="35" t="str">
        <f t="shared" si="259"/>
        <v>ja</v>
      </c>
      <c r="I382" s="155" t="s">
        <v>2402</v>
      </c>
      <c r="J382" t="s">
        <v>456</v>
      </c>
      <c r="K382" s="97">
        <v>10000</v>
      </c>
      <c r="L382" s="28">
        <f t="shared" si="260"/>
        <v>0.24</v>
      </c>
      <c r="M382" s="28">
        <f t="shared" si="260"/>
        <v>0</v>
      </c>
      <c r="N382" s="56">
        <f t="shared" si="218"/>
        <v>0</v>
      </c>
      <c r="O382" s="33">
        <f t="shared" si="219"/>
        <v>1026.5304829711733</v>
      </c>
      <c r="P382" s="37">
        <f t="shared" si="220"/>
        <v>986.64088766882003</v>
      </c>
      <c r="Q382" t="s">
        <v>12</v>
      </c>
      <c r="R382" t="s">
        <v>12</v>
      </c>
      <c r="S382">
        <v>4.0129999999999999</v>
      </c>
      <c r="T382">
        <v>4.32</v>
      </c>
      <c r="U382">
        <v>4.6029999999999998</v>
      </c>
      <c r="V382">
        <v>4.835</v>
      </c>
      <c r="W382">
        <v>5.0940000000000003</v>
      </c>
      <c r="X382" t="s">
        <v>12</v>
      </c>
      <c r="Y382">
        <v>5.6050000000000004</v>
      </c>
      <c r="Z382" t="s">
        <v>12</v>
      </c>
      <c r="AA382" s="10">
        <f t="shared" si="221"/>
        <v>5.0940000000000003</v>
      </c>
      <c r="AB382" s="9">
        <f t="shared" si="222"/>
        <v>0.49100000000000055</v>
      </c>
      <c r="AC382" s="10">
        <f t="shared" si="223"/>
        <v>0.51100000000000012</v>
      </c>
      <c r="AD382" s="9"/>
      <c r="AE382" s="55"/>
      <c r="AF382" s="55"/>
      <c r="AG382" s="55"/>
      <c r="AH382" s="55"/>
      <c r="AI382" s="3"/>
      <c r="AJ382" s="3"/>
      <c r="AK382" s="3"/>
      <c r="AL382" s="3"/>
      <c r="AM382" s="15"/>
      <c r="AN382" s="10"/>
      <c r="AO382" s="9"/>
      <c r="AP382" s="10"/>
      <c r="AQ382" s="9"/>
      <c r="AR382" s="55"/>
      <c r="AS382" s="55"/>
      <c r="AT382" s="55"/>
      <c r="AU382" s="55"/>
      <c r="AV382" s="3"/>
      <c r="AW382" s="3"/>
      <c r="AX382" s="3"/>
      <c r="AY382" s="3"/>
      <c r="AZ382" s="15"/>
      <c r="BA382" s="10"/>
      <c r="BB382" s="9"/>
      <c r="BC382" s="10"/>
      <c r="BD382" s="9"/>
      <c r="BE382" s="3"/>
      <c r="BF382" s="15"/>
      <c r="BG382" s="15"/>
      <c r="BH382" s="9"/>
      <c r="BI382" s="10"/>
      <c r="BJ382" s="9"/>
      <c r="BK382" s="3"/>
      <c r="BL382" s="15"/>
      <c r="BM382" s="15"/>
      <c r="BN382" s="9"/>
      <c r="BO382" s="10"/>
      <c r="BP382">
        <f t="shared" si="224"/>
        <v>0</v>
      </c>
      <c r="BQ382" s="93">
        <f t="shared" si="225"/>
        <v>0</v>
      </c>
      <c r="BR382" s="93">
        <f t="shared" si="226"/>
        <v>0</v>
      </c>
      <c r="BS382" s="93" t="e">
        <f>VLOOKUP(C382,'Koppeling locatie - aslocatie'!$A$2:$C$8139,2,FALSE)</f>
        <v>#N/A</v>
      </c>
      <c r="BT382" s="93" t="e">
        <f>VLOOKUP($BS382,aslocaties_v01!$C$3:$AA$349,MATCH($K$3/10,aslocaties_v01!$C$2:$X$2),FALSE)</f>
        <v>#N/A</v>
      </c>
      <c r="BU382" s="93" t="e">
        <f>VLOOKUP(BS382,aslocaties_v01!$C$3:$AA$349,MATCH($K$3,aslocaties_v01!$C$2:$X$2),FALSE)</f>
        <v>#N/A</v>
      </c>
      <c r="BV382" s="93" t="e">
        <f>VLOOKUP(BS382,aslocaties_v01!$C$3:$AA$349,MATCH($K$3*10,aslocaties_v01!$C$2:$X$2),FALSE)</f>
        <v>#N/A</v>
      </c>
      <c r="BW382" s="93" t="e">
        <f t="shared" si="227"/>
        <v>#N/A</v>
      </c>
      <c r="BX382" s="93" t="e">
        <f t="shared" si="228"/>
        <v>#N/A</v>
      </c>
      <c r="BY382" s="94">
        <f t="shared" si="229"/>
        <v>999</v>
      </c>
      <c r="BZ382" s="94">
        <f t="shared" si="230"/>
        <v>999</v>
      </c>
      <c r="CA382" s="94" t="e">
        <f t="shared" si="231"/>
        <v>#N/A</v>
      </c>
      <c r="CB382" t="e">
        <f t="shared" si="232"/>
        <v>#N/A</v>
      </c>
      <c r="CC382" s="58" t="e">
        <f t="shared" si="233"/>
        <v>#N/A</v>
      </c>
      <c r="CD382" s="95" t="e">
        <f t="shared" si="234"/>
        <v>#N/A</v>
      </c>
      <c r="CE382" s="96" t="b">
        <f t="shared" si="235"/>
        <v>1</v>
      </c>
      <c r="CF382" t="e">
        <f t="shared" si="236"/>
        <v>#DIV/0!</v>
      </c>
      <c r="CG382" t="e">
        <f t="shared" si="237"/>
        <v>#DIV/0!</v>
      </c>
      <c r="CH382" s="84" t="b">
        <f t="shared" si="238"/>
        <v>0</v>
      </c>
      <c r="CI382" t="str">
        <f t="shared" si="239"/>
        <v/>
      </c>
      <c r="CJ382" t="e">
        <f t="shared" si="240"/>
        <v>#DIV/0!</v>
      </c>
      <c r="CK382" t="b">
        <f t="shared" si="241"/>
        <v>1</v>
      </c>
      <c r="CL382" s="84" t="e">
        <f t="shared" si="242"/>
        <v>#DIV/0!</v>
      </c>
      <c r="CM382" t="e">
        <f t="shared" si="243"/>
        <v>#DIV/0!</v>
      </c>
      <c r="CN382" t="e">
        <f t="shared" si="244"/>
        <v>#DIV/0!</v>
      </c>
      <c r="CO382" s="84">
        <f t="shared" si="245"/>
        <v>-1</v>
      </c>
      <c r="CP382" t="b">
        <f t="shared" si="246"/>
        <v>1</v>
      </c>
      <c r="CQ382" s="96" t="b">
        <f t="shared" si="247"/>
        <v>1</v>
      </c>
      <c r="CR382" t="b">
        <f t="shared" si="248"/>
        <v>1</v>
      </c>
      <c r="CS382" t="b">
        <f t="shared" si="249"/>
        <v>1</v>
      </c>
      <c r="CT382" t="b">
        <f t="shared" si="250"/>
        <v>1</v>
      </c>
      <c r="CU382" t="b">
        <f t="shared" si="251"/>
        <v>1</v>
      </c>
      <c r="CV382" s="84" t="b">
        <f t="shared" si="252"/>
        <v>1</v>
      </c>
      <c r="CW382" t="b">
        <f t="shared" si="253"/>
        <v>1</v>
      </c>
      <c r="CX382" t="b">
        <f t="shared" si="254"/>
        <v>1</v>
      </c>
      <c r="CY382" t="b">
        <f t="shared" si="255"/>
        <v>1</v>
      </c>
      <c r="CZ382" t="b">
        <f t="shared" si="256"/>
        <v>1</v>
      </c>
      <c r="DA382" s="84">
        <f t="shared" si="257"/>
        <v>0</v>
      </c>
      <c r="DB382" t="e">
        <f t="shared" si="258"/>
        <v>#N/A</v>
      </c>
    </row>
    <row r="383" spans="1:106" ht="13.5" thickBot="1">
      <c r="A383">
        <v>2707</v>
      </c>
      <c r="B383">
        <v>1</v>
      </c>
      <c r="C383" t="s">
        <v>602</v>
      </c>
      <c r="D383" s="3" t="s">
        <v>12</v>
      </c>
      <c r="E383" s="3" t="s">
        <v>12</v>
      </c>
      <c r="F383">
        <v>132210.09400000001</v>
      </c>
      <c r="G383">
        <v>413815.18800000002</v>
      </c>
      <c r="H383" s="35" t="str">
        <f t="shared" si="259"/>
        <v>ja</v>
      </c>
      <c r="I383" s="155" t="s">
        <v>2402</v>
      </c>
      <c r="J383" t="s">
        <v>456</v>
      </c>
      <c r="K383" s="97">
        <v>10000</v>
      </c>
      <c r="L383" s="28">
        <f t="shared" si="260"/>
        <v>0.24</v>
      </c>
      <c r="M383" s="28">
        <f t="shared" si="260"/>
        <v>0</v>
      </c>
      <c r="N383" s="56">
        <f t="shared" si="218"/>
        <v>0</v>
      </c>
      <c r="O383" s="33">
        <f t="shared" si="219"/>
        <v>986.64088766882003</v>
      </c>
      <c r="P383" s="37">
        <f t="shared" si="220"/>
        <v>984.78884303185851</v>
      </c>
      <c r="Q383" t="s">
        <v>12</v>
      </c>
      <c r="R383" t="s">
        <v>12</v>
      </c>
      <c r="S383">
        <v>3.915</v>
      </c>
      <c r="T383">
        <v>4.2130000000000001</v>
      </c>
      <c r="U383">
        <v>4.4889999999999999</v>
      </c>
      <c r="V383">
        <v>4.7130000000000001</v>
      </c>
      <c r="W383">
        <v>4.968</v>
      </c>
      <c r="X383" t="s">
        <v>12</v>
      </c>
      <c r="Y383">
        <v>5.4690000000000003</v>
      </c>
      <c r="Z383" t="s">
        <v>12</v>
      </c>
      <c r="AA383" s="10">
        <f t="shared" si="221"/>
        <v>4.968</v>
      </c>
      <c r="AB383" s="9">
        <f t="shared" si="222"/>
        <v>0.47900000000000009</v>
      </c>
      <c r="AC383" s="10">
        <f t="shared" si="223"/>
        <v>0.50100000000000033</v>
      </c>
      <c r="AD383" s="9"/>
      <c r="AE383" s="55"/>
      <c r="AF383" s="55"/>
      <c r="AG383" s="55"/>
      <c r="AH383" s="55"/>
      <c r="AI383" s="3"/>
      <c r="AJ383" s="3"/>
      <c r="AK383" s="3"/>
      <c r="AL383" s="3"/>
      <c r="AM383" s="15"/>
      <c r="AN383" s="10"/>
      <c r="AO383" s="9"/>
      <c r="AP383" s="10"/>
      <c r="AQ383" s="9"/>
      <c r="AR383" s="55"/>
      <c r="AS383" s="55"/>
      <c r="AT383" s="55"/>
      <c r="AU383" s="55"/>
      <c r="AV383" s="3"/>
      <c r="AW383" s="3"/>
      <c r="AX383" s="3"/>
      <c r="AY383" s="3"/>
      <c r="AZ383" s="15"/>
      <c r="BA383" s="10"/>
      <c r="BB383" s="9"/>
      <c r="BC383" s="10"/>
      <c r="BD383" s="9"/>
      <c r="BE383" s="3"/>
      <c r="BF383" s="15"/>
      <c r="BG383" s="15"/>
      <c r="BH383" s="9"/>
      <c r="BI383" s="10"/>
      <c r="BJ383" s="9"/>
      <c r="BK383" s="3"/>
      <c r="BL383" s="15"/>
      <c r="BM383" s="15"/>
      <c r="BN383" s="9"/>
      <c r="BO383" s="10"/>
      <c r="BP383">
        <f t="shared" si="224"/>
        <v>0</v>
      </c>
      <c r="BQ383" s="93">
        <f t="shared" si="225"/>
        <v>0</v>
      </c>
      <c r="BR383" s="93">
        <f t="shared" si="226"/>
        <v>0</v>
      </c>
      <c r="BS383" s="93" t="e">
        <f>VLOOKUP(C383,'Koppeling locatie - aslocatie'!$A$2:$C$8139,2,FALSE)</f>
        <v>#N/A</v>
      </c>
      <c r="BT383" s="93" t="e">
        <f>VLOOKUP($BS383,aslocaties_v01!$C$3:$AA$349,MATCH($K$3/10,aslocaties_v01!$C$2:$X$2),FALSE)</f>
        <v>#N/A</v>
      </c>
      <c r="BU383" s="93" t="e">
        <f>VLOOKUP(BS383,aslocaties_v01!$C$3:$AA$349,MATCH($K$3,aslocaties_v01!$C$2:$X$2),FALSE)</f>
        <v>#N/A</v>
      </c>
      <c r="BV383" s="93" t="e">
        <f>VLOOKUP(BS383,aslocaties_v01!$C$3:$AA$349,MATCH($K$3*10,aslocaties_v01!$C$2:$X$2),FALSE)</f>
        <v>#N/A</v>
      </c>
      <c r="BW383" s="93" t="e">
        <f t="shared" si="227"/>
        <v>#N/A</v>
      </c>
      <c r="BX383" s="93" t="e">
        <f t="shared" si="228"/>
        <v>#N/A</v>
      </c>
      <c r="BY383" s="94">
        <f t="shared" si="229"/>
        <v>999</v>
      </c>
      <c r="BZ383" s="94">
        <f t="shared" si="230"/>
        <v>999</v>
      </c>
      <c r="CA383" s="94" t="e">
        <f t="shared" si="231"/>
        <v>#N/A</v>
      </c>
      <c r="CB383" t="e">
        <f t="shared" si="232"/>
        <v>#N/A</v>
      </c>
      <c r="CC383" s="58" t="e">
        <f t="shared" si="233"/>
        <v>#N/A</v>
      </c>
      <c r="CD383" s="95" t="e">
        <f t="shared" si="234"/>
        <v>#N/A</v>
      </c>
      <c r="CE383" s="96" t="b">
        <f t="shared" si="235"/>
        <v>1</v>
      </c>
      <c r="CF383" t="e">
        <f t="shared" si="236"/>
        <v>#DIV/0!</v>
      </c>
      <c r="CG383" t="e">
        <f t="shared" si="237"/>
        <v>#DIV/0!</v>
      </c>
      <c r="CH383" s="84" t="b">
        <f t="shared" si="238"/>
        <v>0</v>
      </c>
      <c r="CI383" t="str">
        <f t="shared" si="239"/>
        <v/>
      </c>
      <c r="CJ383" t="e">
        <f t="shared" si="240"/>
        <v>#DIV/0!</v>
      </c>
      <c r="CK383" t="b">
        <f t="shared" si="241"/>
        <v>1</v>
      </c>
      <c r="CL383" s="84" t="e">
        <f t="shared" si="242"/>
        <v>#DIV/0!</v>
      </c>
      <c r="CM383" t="e">
        <f t="shared" si="243"/>
        <v>#DIV/0!</v>
      </c>
      <c r="CN383" t="e">
        <f t="shared" si="244"/>
        <v>#DIV/0!</v>
      </c>
      <c r="CO383" s="84">
        <f t="shared" si="245"/>
        <v>-1</v>
      </c>
      <c r="CP383" t="b">
        <f t="shared" si="246"/>
        <v>1</v>
      </c>
      <c r="CQ383" s="96" t="b">
        <f t="shared" si="247"/>
        <v>1</v>
      </c>
      <c r="CR383" t="b">
        <f t="shared" si="248"/>
        <v>1</v>
      </c>
      <c r="CS383" t="b">
        <f t="shared" si="249"/>
        <v>1</v>
      </c>
      <c r="CT383" t="b">
        <f t="shared" si="250"/>
        <v>1</v>
      </c>
      <c r="CU383" t="b">
        <f t="shared" si="251"/>
        <v>1</v>
      </c>
      <c r="CV383" s="84" t="b">
        <f t="shared" si="252"/>
        <v>1</v>
      </c>
      <c r="CW383" t="b">
        <f t="shared" si="253"/>
        <v>1</v>
      </c>
      <c r="CX383" t="b">
        <f t="shared" si="254"/>
        <v>1</v>
      </c>
      <c r="CY383" t="b">
        <f t="shared" si="255"/>
        <v>1</v>
      </c>
      <c r="CZ383" t="b">
        <f t="shared" si="256"/>
        <v>1</v>
      </c>
      <c r="DA383" s="84">
        <f t="shared" si="257"/>
        <v>0</v>
      </c>
      <c r="DB383" t="e">
        <f t="shared" si="258"/>
        <v>#N/A</v>
      </c>
    </row>
    <row r="384" spans="1:106" ht="13.5" thickBot="1">
      <c r="A384">
        <v>2708</v>
      </c>
      <c r="B384">
        <v>1</v>
      </c>
      <c r="C384" t="s">
        <v>603</v>
      </c>
      <c r="D384" s="3" t="s">
        <v>12</v>
      </c>
      <c r="E384" s="3" t="s">
        <v>12</v>
      </c>
      <c r="F384">
        <v>131240.06200000001</v>
      </c>
      <c r="G384">
        <v>413645.34399999998</v>
      </c>
      <c r="H384" s="35" t="str">
        <f t="shared" si="259"/>
        <v>ja</v>
      </c>
      <c r="I384" s="155" t="s">
        <v>2402</v>
      </c>
      <c r="J384" t="s">
        <v>456</v>
      </c>
      <c r="K384" s="97">
        <v>10000</v>
      </c>
      <c r="L384" s="28">
        <f t="shared" si="260"/>
        <v>0.24</v>
      </c>
      <c r="M384" s="28">
        <f t="shared" si="260"/>
        <v>0</v>
      </c>
      <c r="N384" s="56">
        <f t="shared" si="218"/>
        <v>0</v>
      </c>
      <c r="O384" s="33">
        <f t="shared" si="219"/>
        <v>984.78884303185851</v>
      </c>
      <c r="P384" s="37">
        <f t="shared" si="220"/>
        <v>1021.6263394509781</v>
      </c>
      <c r="Q384" t="s">
        <v>12</v>
      </c>
      <c r="R384" t="s">
        <v>12</v>
      </c>
      <c r="S384">
        <v>3.7890000000000001</v>
      </c>
      <c r="T384">
        <v>4.0789999999999997</v>
      </c>
      <c r="U384">
        <v>4.3440000000000003</v>
      </c>
      <c r="V384">
        <v>4.5670000000000002</v>
      </c>
      <c r="W384">
        <v>4.8140000000000001</v>
      </c>
      <c r="X384" t="s">
        <v>12</v>
      </c>
      <c r="Y384">
        <v>5.3</v>
      </c>
      <c r="Z384" t="s">
        <v>12</v>
      </c>
      <c r="AA384" s="10">
        <f t="shared" si="221"/>
        <v>4.8140000000000001</v>
      </c>
      <c r="AB384" s="9">
        <f t="shared" si="222"/>
        <v>0.46999999999999975</v>
      </c>
      <c r="AC384" s="10">
        <f t="shared" si="223"/>
        <v>0.48599999999999977</v>
      </c>
      <c r="AD384" s="9"/>
      <c r="AE384" s="55"/>
      <c r="AF384" s="55"/>
      <c r="AG384" s="55"/>
      <c r="AH384" s="55"/>
      <c r="AI384" s="3"/>
      <c r="AJ384" s="3"/>
      <c r="AK384" s="3"/>
      <c r="AL384" s="3"/>
      <c r="AM384" s="15"/>
      <c r="AN384" s="10"/>
      <c r="AO384" s="9"/>
      <c r="AP384" s="10"/>
      <c r="AQ384" s="9"/>
      <c r="AR384" s="55"/>
      <c r="AS384" s="55"/>
      <c r="AT384" s="55"/>
      <c r="AU384" s="55"/>
      <c r="AV384" s="3"/>
      <c r="AW384" s="3"/>
      <c r="AX384" s="3"/>
      <c r="AY384" s="3"/>
      <c r="AZ384" s="15"/>
      <c r="BA384" s="10"/>
      <c r="BB384" s="9"/>
      <c r="BC384" s="10"/>
      <c r="BD384" s="9"/>
      <c r="BE384" s="3"/>
      <c r="BF384" s="15"/>
      <c r="BG384" s="15"/>
      <c r="BH384" s="9"/>
      <c r="BI384" s="10"/>
      <c r="BJ384" s="9"/>
      <c r="BK384" s="3"/>
      <c r="BL384" s="15"/>
      <c r="BM384" s="15"/>
      <c r="BN384" s="9"/>
      <c r="BO384" s="10"/>
      <c r="BP384">
        <f t="shared" si="224"/>
        <v>0</v>
      </c>
      <c r="BQ384" s="93">
        <f t="shared" si="225"/>
        <v>0</v>
      </c>
      <c r="BR384" s="93">
        <f t="shared" si="226"/>
        <v>0</v>
      </c>
      <c r="BS384" s="93" t="e">
        <f>VLOOKUP(C384,'Koppeling locatie - aslocatie'!$A$2:$C$8139,2,FALSE)</f>
        <v>#N/A</v>
      </c>
      <c r="BT384" s="93" t="e">
        <f>VLOOKUP($BS384,aslocaties_v01!$C$3:$AA$349,MATCH($K$3/10,aslocaties_v01!$C$2:$X$2),FALSE)</f>
        <v>#N/A</v>
      </c>
      <c r="BU384" s="93" t="e">
        <f>VLOOKUP(BS384,aslocaties_v01!$C$3:$AA$349,MATCH($K$3,aslocaties_v01!$C$2:$X$2),FALSE)</f>
        <v>#N/A</v>
      </c>
      <c r="BV384" s="93" t="e">
        <f>VLOOKUP(BS384,aslocaties_v01!$C$3:$AA$349,MATCH($K$3*10,aslocaties_v01!$C$2:$X$2),FALSE)</f>
        <v>#N/A</v>
      </c>
      <c r="BW384" s="93" t="e">
        <f t="shared" si="227"/>
        <v>#N/A</v>
      </c>
      <c r="BX384" s="93" t="e">
        <f t="shared" si="228"/>
        <v>#N/A</v>
      </c>
      <c r="BY384" s="94">
        <f t="shared" si="229"/>
        <v>999</v>
      </c>
      <c r="BZ384" s="94">
        <f t="shared" si="230"/>
        <v>999</v>
      </c>
      <c r="CA384" s="94" t="e">
        <f t="shared" si="231"/>
        <v>#N/A</v>
      </c>
      <c r="CB384" t="e">
        <f t="shared" si="232"/>
        <v>#N/A</v>
      </c>
      <c r="CC384" s="58" t="e">
        <f t="shared" si="233"/>
        <v>#N/A</v>
      </c>
      <c r="CD384" s="95" t="e">
        <f t="shared" si="234"/>
        <v>#N/A</v>
      </c>
      <c r="CE384" s="96" t="b">
        <f t="shared" si="235"/>
        <v>1</v>
      </c>
      <c r="CF384" t="e">
        <f t="shared" si="236"/>
        <v>#DIV/0!</v>
      </c>
      <c r="CG384" t="e">
        <f t="shared" si="237"/>
        <v>#DIV/0!</v>
      </c>
      <c r="CH384" s="84" t="b">
        <f t="shared" si="238"/>
        <v>0</v>
      </c>
      <c r="CI384" t="str">
        <f t="shared" si="239"/>
        <v/>
      </c>
      <c r="CJ384" t="e">
        <f t="shared" si="240"/>
        <v>#DIV/0!</v>
      </c>
      <c r="CK384" t="b">
        <f t="shared" si="241"/>
        <v>1</v>
      </c>
      <c r="CL384" s="84" t="e">
        <f t="shared" si="242"/>
        <v>#DIV/0!</v>
      </c>
      <c r="CM384" t="e">
        <f t="shared" si="243"/>
        <v>#DIV/0!</v>
      </c>
      <c r="CN384" t="e">
        <f t="shared" si="244"/>
        <v>#DIV/0!</v>
      </c>
      <c r="CO384" s="84">
        <f t="shared" si="245"/>
        <v>-1</v>
      </c>
      <c r="CP384" t="b">
        <f t="shared" si="246"/>
        <v>1</v>
      </c>
      <c r="CQ384" s="96" t="b">
        <f t="shared" si="247"/>
        <v>1</v>
      </c>
      <c r="CR384" t="b">
        <f t="shared" si="248"/>
        <v>1</v>
      </c>
      <c r="CS384" t="b">
        <f t="shared" si="249"/>
        <v>1</v>
      </c>
      <c r="CT384" t="b">
        <f t="shared" si="250"/>
        <v>1</v>
      </c>
      <c r="CU384" t="b">
        <f t="shared" si="251"/>
        <v>1</v>
      </c>
      <c r="CV384" s="84" t="b">
        <f t="shared" si="252"/>
        <v>1</v>
      </c>
      <c r="CW384" t="b">
        <f t="shared" si="253"/>
        <v>1</v>
      </c>
      <c r="CX384" t="b">
        <f t="shared" si="254"/>
        <v>1</v>
      </c>
      <c r="CY384" t="b">
        <f t="shared" si="255"/>
        <v>1</v>
      </c>
      <c r="CZ384" t="b">
        <f t="shared" si="256"/>
        <v>1</v>
      </c>
      <c r="DA384" s="84">
        <f t="shared" si="257"/>
        <v>0</v>
      </c>
      <c r="DB384" t="e">
        <f t="shared" si="258"/>
        <v>#N/A</v>
      </c>
    </row>
    <row r="385" spans="1:106" ht="13.5" thickBot="1">
      <c r="A385">
        <v>2709</v>
      </c>
      <c r="B385">
        <v>1</v>
      </c>
      <c r="C385" t="s">
        <v>604</v>
      </c>
      <c r="D385" s="3" t="s">
        <v>12</v>
      </c>
      <c r="E385" s="3" t="s">
        <v>12</v>
      </c>
      <c r="F385">
        <v>130218.516</v>
      </c>
      <c r="G385">
        <v>413658.15600000002</v>
      </c>
      <c r="H385" s="35" t="str">
        <f t="shared" si="259"/>
        <v>ja</v>
      </c>
      <c r="I385" s="155" t="s">
        <v>2402</v>
      </c>
      <c r="J385" t="s">
        <v>456</v>
      </c>
      <c r="K385" s="97">
        <v>10000</v>
      </c>
      <c r="L385" s="28">
        <f t="shared" si="260"/>
        <v>0.24</v>
      </c>
      <c r="M385" s="28">
        <f t="shared" si="260"/>
        <v>0</v>
      </c>
      <c r="N385" s="56">
        <f t="shared" si="218"/>
        <v>0</v>
      </c>
      <c r="O385" s="33">
        <f t="shared" si="219"/>
        <v>1021.6263394509781</v>
      </c>
      <c r="P385" s="37">
        <f t="shared" si="220"/>
        <v>1006.2847043704878</v>
      </c>
      <c r="Q385" t="s">
        <v>12</v>
      </c>
      <c r="R385" t="s">
        <v>12</v>
      </c>
      <c r="S385">
        <v>3.6970000000000001</v>
      </c>
      <c r="T385">
        <v>3.98</v>
      </c>
      <c r="U385">
        <v>4.24</v>
      </c>
      <c r="V385">
        <v>4.4550000000000001</v>
      </c>
      <c r="W385">
        <v>4.6989999999999998</v>
      </c>
      <c r="X385" t="s">
        <v>12</v>
      </c>
      <c r="Y385">
        <v>5.1760000000000002</v>
      </c>
      <c r="Z385" t="s">
        <v>12</v>
      </c>
      <c r="AA385" s="10">
        <f t="shared" si="221"/>
        <v>4.6989999999999998</v>
      </c>
      <c r="AB385" s="9">
        <f t="shared" si="222"/>
        <v>0.45899999999999963</v>
      </c>
      <c r="AC385" s="10">
        <f t="shared" si="223"/>
        <v>0.47700000000000031</v>
      </c>
      <c r="AD385" s="9"/>
      <c r="AE385" s="55"/>
      <c r="AF385" s="55"/>
      <c r="AG385" s="55"/>
      <c r="AH385" s="55"/>
      <c r="AI385" s="3"/>
      <c r="AJ385" s="3"/>
      <c r="AK385" s="3"/>
      <c r="AL385" s="3"/>
      <c r="AM385" s="15"/>
      <c r="AN385" s="10"/>
      <c r="AO385" s="9"/>
      <c r="AP385" s="10"/>
      <c r="AQ385" s="9"/>
      <c r="AR385" s="55"/>
      <c r="AS385" s="55"/>
      <c r="AT385" s="55"/>
      <c r="AU385" s="55"/>
      <c r="AV385" s="3"/>
      <c r="AW385" s="3"/>
      <c r="AX385" s="3"/>
      <c r="AY385" s="3"/>
      <c r="AZ385" s="15"/>
      <c r="BA385" s="10"/>
      <c r="BB385" s="9"/>
      <c r="BC385" s="10"/>
      <c r="BD385" s="9"/>
      <c r="BE385" s="3"/>
      <c r="BF385" s="15"/>
      <c r="BG385" s="15"/>
      <c r="BH385" s="9"/>
      <c r="BI385" s="10"/>
      <c r="BJ385" s="9"/>
      <c r="BK385" s="3"/>
      <c r="BL385" s="15"/>
      <c r="BM385" s="15"/>
      <c r="BN385" s="9"/>
      <c r="BO385" s="10"/>
      <c r="BP385">
        <f t="shared" si="224"/>
        <v>0</v>
      </c>
      <c r="BQ385" s="93">
        <f t="shared" si="225"/>
        <v>0</v>
      </c>
      <c r="BR385" s="93">
        <f t="shared" si="226"/>
        <v>0</v>
      </c>
      <c r="BS385" s="93" t="e">
        <f>VLOOKUP(C385,'Koppeling locatie - aslocatie'!$A$2:$C$8139,2,FALSE)</f>
        <v>#N/A</v>
      </c>
      <c r="BT385" s="93" t="e">
        <f>VLOOKUP($BS385,aslocaties_v01!$C$3:$AA$349,MATCH($K$3/10,aslocaties_v01!$C$2:$X$2),FALSE)</f>
        <v>#N/A</v>
      </c>
      <c r="BU385" s="93" t="e">
        <f>VLOOKUP(BS385,aslocaties_v01!$C$3:$AA$349,MATCH($K$3,aslocaties_v01!$C$2:$X$2),FALSE)</f>
        <v>#N/A</v>
      </c>
      <c r="BV385" s="93" t="e">
        <f>VLOOKUP(BS385,aslocaties_v01!$C$3:$AA$349,MATCH($K$3*10,aslocaties_v01!$C$2:$X$2),FALSE)</f>
        <v>#N/A</v>
      </c>
      <c r="BW385" s="93" t="e">
        <f t="shared" si="227"/>
        <v>#N/A</v>
      </c>
      <c r="BX385" s="93" t="e">
        <f t="shared" si="228"/>
        <v>#N/A</v>
      </c>
      <c r="BY385" s="94">
        <f t="shared" si="229"/>
        <v>999</v>
      </c>
      <c r="BZ385" s="94">
        <f t="shared" si="230"/>
        <v>999</v>
      </c>
      <c r="CA385" s="94" t="e">
        <f t="shared" si="231"/>
        <v>#N/A</v>
      </c>
      <c r="CB385" t="e">
        <f t="shared" si="232"/>
        <v>#N/A</v>
      </c>
      <c r="CC385" s="58" t="e">
        <f t="shared" si="233"/>
        <v>#N/A</v>
      </c>
      <c r="CD385" s="95" t="e">
        <f t="shared" si="234"/>
        <v>#N/A</v>
      </c>
      <c r="CE385" s="96" t="b">
        <f t="shared" si="235"/>
        <v>1</v>
      </c>
      <c r="CF385" t="e">
        <f t="shared" si="236"/>
        <v>#DIV/0!</v>
      </c>
      <c r="CG385" t="e">
        <f t="shared" si="237"/>
        <v>#DIV/0!</v>
      </c>
      <c r="CH385" s="84" t="b">
        <f t="shared" si="238"/>
        <v>0</v>
      </c>
      <c r="CI385" t="str">
        <f t="shared" si="239"/>
        <v/>
      </c>
      <c r="CJ385" t="e">
        <f t="shared" si="240"/>
        <v>#DIV/0!</v>
      </c>
      <c r="CK385" t="b">
        <f t="shared" si="241"/>
        <v>1</v>
      </c>
      <c r="CL385" s="84" t="e">
        <f t="shared" si="242"/>
        <v>#DIV/0!</v>
      </c>
      <c r="CM385" t="e">
        <f t="shared" si="243"/>
        <v>#DIV/0!</v>
      </c>
      <c r="CN385" t="e">
        <f t="shared" si="244"/>
        <v>#DIV/0!</v>
      </c>
      <c r="CO385" s="84">
        <f t="shared" si="245"/>
        <v>-1</v>
      </c>
      <c r="CP385" t="b">
        <f t="shared" si="246"/>
        <v>1</v>
      </c>
      <c r="CQ385" s="96" t="b">
        <f t="shared" si="247"/>
        <v>1</v>
      </c>
      <c r="CR385" t="b">
        <f t="shared" si="248"/>
        <v>1</v>
      </c>
      <c r="CS385" t="b">
        <f t="shared" si="249"/>
        <v>1</v>
      </c>
      <c r="CT385" t="b">
        <f t="shared" si="250"/>
        <v>1</v>
      </c>
      <c r="CU385" t="b">
        <f t="shared" si="251"/>
        <v>1</v>
      </c>
      <c r="CV385" s="84" t="b">
        <f t="shared" si="252"/>
        <v>1</v>
      </c>
      <c r="CW385" t="b">
        <f t="shared" si="253"/>
        <v>1</v>
      </c>
      <c r="CX385" t="b">
        <f t="shared" si="254"/>
        <v>1</v>
      </c>
      <c r="CY385" t="b">
        <f t="shared" si="255"/>
        <v>1</v>
      </c>
      <c r="CZ385" t="b">
        <f t="shared" si="256"/>
        <v>1</v>
      </c>
      <c r="DA385" s="84">
        <f t="shared" si="257"/>
        <v>0</v>
      </c>
      <c r="DB385" t="e">
        <f t="shared" si="258"/>
        <v>#N/A</v>
      </c>
    </row>
    <row r="386" spans="1:106" ht="13.5" thickBot="1">
      <c r="A386">
        <v>2710</v>
      </c>
      <c r="B386">
        <v>1</v>
      </c>
      <c r="C386" t="s">
        <v>605</v>
      </c>
      <c r="D386" s="3" t="s">
        <v>12</v>
      </c>
      <c r="E386" s="3" t="s">
        <v>12</v>
      </c>
      <c r="F386">
        <v>129222.141</v>
      </c>
      <c r="G386">
        <v>413799.03100000002</v>
      </c>
      <c r="H386" s="35" t="str">
        <f t="shared" si="259"/>
        <v>ja</v>
      </c>
      <c r="I386" s="155" t="s">
        <v>2402</v>
      </c>
      <c r="J386" t="s">
        <v>456</v>
      </c>
      <c r="K386" s="97">
        <v>10000</v>
      </c>
      <c r="L386" s="28">
        <f t="shared" si="260"/>
        <v>0.24</v>
      </c>
      <c r="M386" s="28">
        <f t="shared" si="260"/>
        <v>0</v>
      </c>
      <c r="N386" s="56">
        <f t="shared" si="218"/>
        <v>0</v>
      </c>
      <c r="O386" s="33">
        <f t="shared" si="219"/>
        <v>1006.2847043704878</v>
      </c>
      <c r="P386" s="37">
        <f t="shared" si="220"/>
        <v>982.13519220115347</v>
      </c>
      <c r="Q386" t="s">
        <v>12</v>
      </c>
      <c r="R386" t="s">
        <v>12</v>
      </c>
      <c r="S386">
        <v>3.5880000000000001</v>
      </c>
      <c r="T386">
        <v>3.863</v>
      </c>
      <c r="U386">
        <v>4.1180000000000003</v>
      </c>
      <c r="V386">
        <v>4.33</v>
      </c>
      <c r="W386">
        <v>4.5709999999999997</v>
      </c>
      <c r="X386" t="s">
        <v>12</v>
      </c>
      <c r="Y386">
        <v>5.0369999999999999</v>
      </c>
      <c r="Z386" t="s">
        <v>12</v>
      </c>
      <c r="AA386" s="10">
        <f t="shared" si="221"/>
        <v>4.5709999999999997</v>
      </c>
      <c r="AB386" s="9">
        <f t="shared" si="222"/>
        <v>0.4529999999999994</v>
      </c>
      <c r="AC386" s="10">
        <f t="shared" si="223"/>
        <v>0.46600000000000019</v>
      </c>
      <c r="AD386" s="9"/>
      <c r="AE386" s="55"/>
      <c r="AF386" s="55"/>
      <c r="AG386" s="55"/>
      <c r="AH386" s="55"/>
      <c r="AI386" s="3"/>
      <c r="AJ386" s="3"/>
      <c r="AK386" s="3"/>
      <c r="AL386" s="3"/>
      <c r="AM386" s="15"/>
      <c r="AN386" s="10"/>
      <c r="AO386" s="9"/>
      <c r="AP386" s="10"/>
      <c r="AQ386" s="9"/>
      <c r="AR386" s="55"/>
      <c r="AS386" s="55"/>
      <c r="AT386" s="55"/>
      <c r="AU386" s="55"/>
      <c r="AV386" s="3"/>
      <c r="AW386" s="3"/>
      <c r="AX386" s="3"/>
      <c r="AY386" s="3"/>
      <c r="AZ386" s="15"/>
      <c r="BA386" s="10"/>
      <c r="BB386" s="9"/>
      <c r="BC386" s="10"/>
      <c r="BD386" s="9"/>
      <c r="BE386" s="3"/>
      <c r="BF386" s="15"/>
      <c r="BG386" s="15"/>
      <c r="BH386" s="9"/>
      <c r="BI386" s="10"/>
      <c r="BJ386" s="9"/>
      <c r="BK386" s="3"/>
      <c r="BL386" s="15"/>
      <c r="BM386" s="15"/>
      <c r="BN386" s="9"/>
      <c r="BO386" s="10"/>
      <c r="BP386">
        <f t="shared" si="224"/>
        <v>0</v>
      </c>
      <c r="BQ386" s="93">
        <f t="shared" si="225"/>
        <v>0</v>
      </c>
      <c r="BR386" s="93">
        <f t="shared" si="226"/>
        <v>0</v>
      </c>
      <c r="BS386" s="93" t="e">
        <f>VLOOKUP(C386,'Koppeling locatie - aslocatie'!$A$2:$C$8139,2,FALSE)</f>
        <v>#N/A</v>
      </c>
      <c r="BT386" s="93" t="e">
        <f>VLOOKUP($BS386,aslocaties_v01!$C$3:$AA$349,MATCH($K$3/10,aslocaties_v01!$C$2:$X$2),FALSE)</f>
        <v>#N/A</v>
      </c>
      <c r="BU386" s="93" t="e">
        <f>VLOOKUP(BS386,aslocaties_v01!$C$3:$AA$349,MATCH($K$3,aslocaties_v01!$C$2:$X$2),FALSE)</f>
        <v>#N/A</v>
      </c>
      <c r="BV386" s="93" t="e">
        <f>VLOOKUP(BS386,aslocaties_v01!$C$3:$AA$349,MATCH($K$3*10,aslocaties_v01!$C$2:$X$2),FALSE)</f>
        <v>#N/A</v>
      </c>
      <c r="BW386" s="93" t="e">
        <f t="shared" si="227"/>
        <v>#N/A</v>
      </c>
      <c r="BX386" s="93" t="e">
        <f t="shared" si="228"/>
        <v>#N/A</v>
      </c>
      <c r="BY386" s="94">
        <f t="shared" si="229"/>
        <v>999</v>
      </c>
      <c r="BZ386" s="94">
        <f t="shared" si="230"/>
        <v>999</v>
      </c>
      <c r="CA386" s="94" t="e">
        <f t="shared" si="231"/>
        <v>#N/A</v>
      </c>
      <c r="CB386" t="e">
        <f t="shared" si="232"/>
        <v>#N/A</v>
      </c>
      <c r="CC386" s="58" t="e">
        <f t="shared" si="233"/>
        <v>#N/A</v>
      </c>
      <c r="CD386" s="95" t="e">
        <f t="shared" si="234"/>
        <v>#N/A</v>
      </c>
      <c r="CE386" s="96" t="b">
        <f t="shared" si="235"/>
        <v>1</v>
      </c>
      <c r="CF386" t="e">
        <f t="shared" si="236"/>
        <v>#DIV/0!</v>
      </c>
      <c r="CG386" t="e">
        <f t="shared" si="237"/>
        <v>#DIV/0!</v>
      </c>
      <c r="CH386" s="84" t="b">
        <f t="shared" si="238"/>
        <v>0</v>
      </c>
      <c r="CI386" t="str">
        <f t="shared" si="239"/>
        <v/>
      </c>
      <c r="CJ386" t="e">
        <f t="shared" si="240"/>
        <v>#DIV/0!</v>
      </c>
      <c r="CK386" t="b">
        <f t="shared" si="241"/>
        <v>1</v>
      </c>
      <c r="CL386" s="84" t="e">
        <f t="shared" si="242"/>
        <v>#DIV/0!</v>
      </c>
      <c r="CM386" t="e">
        <f t="shared" si="243"/>
        <v>#DIV/0!</v>
      </c>
      <c r="CN386" t="e">
        <f t="shared" si="244"/>
        <v>#DIV/0!</v>
      </c>
      <c r="CO386" s="84">
        <f t="shared" si="245"/>
        <v>-1</v>
      </c>
      <c r="CP386" t="b">
        <f t="shared" si="246"/>
        <v>1</v>
      </c>
      <c r="CQ386" s="96" t="b">
        <f t="shared" si="247"/>
        <v>1</v>
      </c>
      <c r="CR386" t="b">
        <f t="shared" si="248"/>
        <v>1</v>
      </c>
      <c r="CS386" t="b">
        <f t="shared" si="249"/>
        <v>1</v>
      </c>
      <c r="CT386" t="b">
        <f t="shared" si="250"/>
        <v>1</v>
      </c>
      <c r="CU386" t="b">
        <f t="shared" si="251"/>
        <v>1</v>
      </c>
      <c r="CV386" s="84" t="b">
        <f t="shared" si="252"/>
        <v>1</v>
      </c>
      <c r="CW386" t="b">
        <f t="shared" si="253"/>
        <v>1</v>
      </c>
      <c r="CX386" t="b">
        <f t="shared" si="254"/>
        <v>1</v>
      </c>
      <c r="CY386" t="b">
        <f t="shared" si="255"/>
        <v>1</v>
      </c>
      <c r="CZ386" t="b">
        <f t="shared" si="256"/>
        <v>1</v>
      </c>
      <c r="DA386" s="84">
        <f t="shared" si="257"/>
        <v>0</v>
      </c>
      <c r="DB386" t="e">
        <f t="shared" si="258"/>
        <v>#N/A</v>
      </c>
    </row>
    <row r="387" spans="1:106" ht="13.5" thickBot="1">
      <c r="A387">
        <v>2711</v>
      </c>
      <c r="B387">
        <v>1</v>
      </c>
      <c r="C387" t="s">
        <v>606</v>
      </c>
      <c r="D387" s="3" t="s">
        <v>12</v>
      </c>
      <c r="E387" s="3" t="s">
        <v>12</v>
      </c>
      <c r="F387">
        <v>128265.273</v>
      </c>
      <c r="G387">
        <v>414020.375</v>
      </c>
      <c r="H387" s="35" t="str">
        <f t="shared" si="259"/>
        <v>ja</v>
      </c>
      <c r="I387" s="155" t="s">
        <v>2402</v>
      </c>
      <c r="J387" t="s">
        <v>456</v>
      </c>
      <c r="K387" s="97">
        <v>10000</v>
      </c>
      <c r="L387" s="28">
        <f t="shared" si="260"/>
        <v>0.24</v>
      </c>
      <c r="M387" s="28">
        <f t="shared" si="260"/>
        <v>0</v>
      </c>
      <c r="N387" s="56">
        <f t="shared" si="218"/>
        <v>0</v>
      </c>
      <c r="O387" s="33">
        <f t="shared" si="219"/>
        <v>982.13519220115347</v>
      </c>
      <c r="P387" s="37">
        <f t="shared" si="220"/>
        <v>1013.5524549010833</v>
      </c>
      <c r="Q387" t="s">
        <v>12</v>
      </c>
      <c r="R387" t="s">
        <v>12</v>
      </c>
      <c r="S387">
        <v>3.4889999999999999</v>
      </c>
      <c r="T387">
        <v>3.7530000000000001</v>
      </c>
      <c r="U387">
        <v>4.0010000000000003</v>
      </c>
      <c r="V387">
        <v>4.2080000000000002</v>
      </c>
      <c r="W387">
        <v>4.4429999999999996</v>
      </c>
      <c r="X387" t="s">
        <v>12</v>
      </c>
      <c r="Y387">
        <v>4.9009999999999998</v>
      </c>
      <c r="Z387" t="s">
        <v>12</v>
      </c>
      <c r="AA387" s="10">
        <f t="shared" si="221"/>
        <v>4.4429999999999996</v>
      </c>
      <c r="AB387" s="9">
        <f t="shared" si="222"/>
        <v>0.44199999999999928</v>
      </c>
      <c r="AC387" s="10">
        <f t="shared" si="223"/>
        <v>0.45800000000000018</v>
      </c>
      <c r="AD387" s="9"/>
      <c r="AE387" s="55"/>
      <c r="AF387" s="55"/>
      <c r="AG387" s="55"/>
      <c r="AH387" s="55"/>
      <c r="AI387" s="3"/>
      <c r="AJ387" s="3"/>
      <c r="AK387" s="3"/>
      <c r="AL387" s="3"/>
      <c r="AM387" s="15"/>
      <c r="AN387" s="10"/>
      <c r="AO387" s="9"/>
      <c r="AP387" s="10"/>
      <c r="AQ387" s="9"/>
      <c r="AR387" s="55"/>
      <c r="AS387" s="55"/>
      <c r="AT387" s="55"/>
      <c r="AU387" s="55"/>
      <c r="AV387" s="3"/>
      <c r="AW387" s="3"/>
      <c r="AX387" s="3"/>
      <c r="AY387" s="3"/>
      <c r="AZ387" s="15"/>
      <c r="BA387" s="10"/>
      <c r="BB387" s="9"/>
      <c r="BC387" s="10"/>
      <c r="BD387" s="9"/>
      <c r="BE387" s="3"/>
      <c r="BF387" s="15"/>
      <c r="BG387" s="15"/>
      <c r="BH387" s="9"/>
      <c r="BI387" s="10"/>
      <c r="BJ387" s="9"/>
      <c r="BK387" s="3"/>
      <c r="BL387" s="15"/>
      <c r="BM387" s="15"/>
      <c r="BN387" s="9"/>
      <c r="BO387" s="10"/>
      <c r="BP387">
        <f t="shared" si="224"/>
        <v>0</v>
      </c>
      <c r="BQ387" s="93">
        <f t="shared" si="225"/>
        <v>0</v>
      </c>
      <c r="BR387" s="93">
        <f t="shared" si="226"/>
        <v>0</v>
      </c>
      <c r="BS387" s="93" t="e">
        <f>VLOOKUP(C387,'Koppeling locatie - aslocatie'!$A$2:$C$8139,2,FALSE)</f>
        <v>#N/A</v>
      </c>
      <c r="BT387" s="93" t="e">
        <f>VLOOKUP($BS387,aslocaties_v01!$C$3:$AA$349,MATCH($K$3/10,aslocaties_v01!$C$2:$X$2),FALSE)</f>
        <v>#N/A</v>
      </c>
      <c r="BU387" s="93" t="e">
        <f>VLOOKUP(BS387,aslocaties_v01!$C$3:$AA$349,MATCH($K$3,aslocaties_v01!$C$2:$X$2),FALSE)</f>
        <v>#N/A</v>
      </c>
      <c r="BV387" s="93" t="e">
        <f>VLOOKUP(BS387,aslocaties_v01!$C$3:$AA$349,MATCH($K$3*10,aslocaties_v01!$C$2:$X$2),FALSE)</f>
        <v>#N/A</v>
      </c>
      <c r="BW387" s="93" t="e">
        <f t="shared" si="227"/>
        <v>#N/A</v>
      </c>
      <c r="BX387" s="93" t="e">
        <f t="shared" si="228"/>
        <v>#N/A</v>
      </c>
      <c r="BY387" s="94">
        <f t="shared" si="229"/>
        <v>999</v>
      </c>
      <c r="BZ387" s="94">
        <f t="shared" si="230"/>
        <v>999</v>
      </c>
      <c r="CA387" s="94" t="e">
        <f t="shared" si="231"/>
        <v>#N/A</v>
      </c>
      <c r="CB387" t="e">
        <f t="shared" si="232"/>
        <v>#N/A</v>
      </c>
      <c r="CC387" s="58" t="e">
        <f t="shared" si="233"/>
        <v>#N/A</v>
      </c>
      <c r="CD387" s="95" t="e">
        <f t="shared" si="234"/>
        <v>#N/A</v>
      </c>
      <c r="CE387" s="96" t="b">
        <f t="shared" si="235"/>
        <v>1</v>
      </c>
      <c r="CF387" t="e">
        <f t="shared" si="236"/>
        <v>#DIV/0!</v>
      </c>
      <c r="CG387" t="e">
        <f t="shared" si="237"/>
        <v>#DIV/0!</v>
      </c>
      <c r="CH387" s="84" t="b">
        <f t="shared" si="238"/>
        <v>0</v>
      </c>
      <c r="CI387" t="str">
        <f t="shared" si="239"/>
        <v/>
      </c>
      <c r="CJ387" t="e">
        <f t="shared" si="240"/>
        <v>#DIV/0!</v>
      </c>
      <c r="CK387" t="b">
        <f t="shared" si="241"/>
        <v>1</v>
      </c>
      <c r="CL387" s="84" t="e">
        <f t="shared" si="242"/>
        <v>#DIV/0!</v>
      </c>
      <c r="CM387" t="e">
        <f t="shared" si="243"/>
        <v>#DIV/0!</v>
      </c>
      <c r="CN387" t="e">
        <f t="shared" si="244"/>
        <v>#DIV/0!</v>
      </c>
      <c r="CO387" s="84">
        <f t="shared" si="245"/>
        <v>-1</v>
      </c>
      <c r="CP387" t="b">
        <f t="shared" si="246"/>
        <v>1</v>
      </c>
      <c r="CQ387" s="96" t="b">
        <f t="shared" si="247"/>
        <v>1</v>
      </c>
      <c r="CR387" t="b">
        <f t="shared" si="248"/>
        <v>1</v>
      </c>
      <c r="CS387" t="b">
        <f t="shared" si="249"/>
        <v>1</v>
      </c>
      <c r="CT387" t="b">
        <f t="shared" si="250"/>
        <v>1</v>
      </c>
      <c r="CU387" t="b">
        <f t="shared" si="251"/>
        <v>1</v>
      </c>
      <c r="CV387" s="84" t="b">
        <f t="shared" si="252"/>
        <v>1</v>
      </c>
      <c r="CW387" t="b">
        <f t="shared" si="253"/>
        <v>1</v>
      </c>
      <c r="CX387" t="b">
        <f t="shared" si="254"/>
        <v>1</v>
      </c>
      <c r="CY387" t="b">
        <f t="shared" si="255"/>
        <v>1</v>
      </c>
      <c r="CZ387" t="b">
        <f t="shared" si="256"/>
        <v>1</v>
      </c>
      <c r="DA387" s="84">
        <f t="shared" si="257"/>
        <v>0</v>
      </c>
      <c r="DB387" t="e">
        <f t="shared" si="258"/>
        <v>#N/A</v>
      </c>
    </row>
    <row r="388" spans="1:106" ht="13.5" thickBot="1">
      <c r="A388">
        <v>2712</v>
      </c>
      <c r="B388">
        <v>1</v>
      </c>
      <c r="C388" t="s">
        <v>607</v>
      </c>
      <c r="D388" s="3" t="s">
        <v>12</v>
      </c>
      <c r="E388" s="3" t="s">
        <v>12</v>
      </c>
      <c r="F388">
        <v>127317.773</v>
      </c>
      <c r="G388">
        <v>414380.28100000002</v>
      </c>
      <c r="H388" s="35" t="str">
        <f t="shared" si="259"/>
        <v>ja</v>
      </c>
      <c r="I388" s="155" t="s">
        <v>2402</v>
      </c>
      <c r="J388" t="s">
        <v>456</v>
      </c>
      <c r="K388" s="97">
        <v>10000</v>
      </c>
      <c r="L388" s="28">
        <f t="shared" si="260"/>
        <v>0.24</v>
      </c>
      <c r="M388" s="28">
        <f t="shared" si="260"/>
        <v>0</v>
      </c>
      <c r="N388" s="56">
        <f t="shared" si="218"/>
        <v>0</v>
      </c>
      <c r="O388" s="33">
        <f t="shared" si="219"/>
        <v>1013.5524549010833</v>
      </c>
      <c r="P388" s="37">
        <f t="shared" si="220"/>
        <v>977.41758570325624</v>
      </c>
      <c r="Q388" t="s">
        <v>12</v>
      </c>
      <c r="R388" t="s">
        <v>12</v>
      </c>
      <c r="S388">
        <v>3.419</v>
      </c>
      <c r="T388">
        <v>3.681</v>
      </c>
      <c r="U388">
        <v>3.923</v>
      </c>
      <c r="V388">
        <v>4.13</v>
      </c>
      <c r="W388">
        <v>4.3659999999999997</v>
      </c>
      <c r="X388" t="s">
        <v>12</v>
      </c>
      <c r="Y388">
        <v>4.8209999999999997</v>
      </c>
      <c r="Z388" t="s">
        <v>12</v>
      </c>
      <c r="AA388" s="10">
        <f t="shared" si="221"/>
        <v>4.3659999999999997</v>
      </c>
      <c r="AB388" s="9">
        <f t="shared" si="222"/>
        <v>0.44299999999999962</v>
      </c>
      <c r="AC388" s="10">
        <f t="shared" si="223"/>
        <v>0.45500000000000007</v>
      </c>
      <c r="AD388" s="9"/>
      <c r="AE388" s="55"/>
      <c r="AF388" s="55"/>
      <c r="AG388" s="55"/>
      <c r="AH388" s="55"/>
      <c r="AI388" s="3"/>
      <c r="AJ388" s="3"/>
      <c r="AK388" s="3"/>
      <c r="AL388" s="3"/>
      <c r="AM388" s="15"/>
      <c r="AN388" s="10"/>
      <c r="AO388" s="9"/>
      <c r="AP388" s="10"/>
      <c r="AQ388" s="9"/>
      <c r="AR388" s="55"/>
      <c r="AS388" s="55"/>
      <c r="AT388" s="55"/>
      <c r="AU388" s="55"/>
      <c r="AV388" s="3"/>
      <c r="AW388" s="3"/>
      <c r="AX388" s="3"/>
      <c r="AY388" s="3"/>
      <c r="AZ388" s="15"/>
      <c r="BA388" s="10"/>
      <c r="BB388" s="9"/>
      <c r="BC388" s="10"/>
      <c r="BD388" s="9"/>
      <c r="BE388" s="3"/>
      <c r="BF388" s="15"/>
      <c r="BG388" s="15"/>
      <c r="BH388" s="9"/>
      <c r="BI388" s="10"/>
      <c r="BJ388" s="9"/>
      <c r="BK388" s="3"/>
      <c r="BL388" s="15"/>
      <c r="BM388" s="15"/>
      <c r="BN388" s="9"/>
      <c r="BO388" s="10"/>
      <c r="BP388">
        <f t="shared" si="224"/>
        <v>0</v>
      </c>
      <c r="BQ388" s="93">
        <f t="shared" si="225"/>
        <v>0</v>
      </c>
      <c r="BR388" s="93">
        <f t="shared" si="226"/>
        <v>0</v>
      </c>
      <c r="BS388" s="93" t="e">
        <f>VLOOKUP(C388,'Koppeling locatie - aslocatie'!$A$2:$C$8139,2,FALSE)</f>
        <v>#N/A</v>
      </c>
      <c r="BT388" s="93" t="e">
        <f>VLOOKUP($BS388,aslocaties_v01!$C$3:$AA$349,MATCH($K$3/10,aslocaties_v01!$C$2:$X$2),FALSE)</f>
        <v>#N/A</v>
      </c>
      <c r="BU388" s="93" t="e">
        <f>VLOOKUP(BS388,aslocaties_v01!$C$3:$AA$349,MATCH($K$3,aslocaties_v01!$C$2:$X$2),FALSE)</f>
        <v>#N/A</v>
      </c>
      <c r="BV388" s="93" t="e">
        <f>VLOOKUP(BS388,aslocaties_v01!$C$3:$AA$349,MATCH($K$3*10,aslocaties_v01!$C$2:$X$2),FALSE)</f>
        <v>#N/A</v>
      </c>
      <c r="BW388" s="93" t="e">
        <f t="shared" si="227"/>
        <v>#N/A</v>
      </c>
      <c r="BX388" s="93" t="e">
        <f t="shared" si="228"/>
        <v>#N/A</v>
      </c>
      <c r="BY388" s="94">
        <f t="shared" si="229"/>
        <v>999</v>
      </c>
      <c r="BZ388" s="94">
        <f t="shared" si="230"/>
        <v>999</v>
      </c>
      <c r="CA388" s="94" t="e">
        <f t="shared" si="231"/>
        <v>#N/A</v>
      </c>
      <c r="CB388" t="e">
        <f t="shared" si="232"/>
        <v>#N/A</v>
      </c>
      <c r="CC388" s="58" t="e">
        <f t="shared" si="233"/>
        <v>#N/A</v>
      </c>
      <c r="CD388" s="95" t="e">
        <f t="shared" si="234"/>
        <v>#N/A</v>
      </c>
      <c r="CE388" s="96" t="b">
        <f t="shared" si="235"/>
        <v>1</v>
      </c>
      <c r="CF388" t="e">
        <f t="shared" si="236"/>
        <v>#DIV/0!</v>
      </c>
      <c r="CG388" t="e">
        <f t="shared" si="237"/>
        <v>#DIV/0!</v>
      </c>
      <c r="CH388" s="84" t="b">
        <f t="shared" si="238"/>
        <v>0</v>
      </c>
      <c r="CI388" t="str">
        <f t="shared" si="239"/>
        <v/>
      </c>
      <c r="CJ388" t="e">
        <f t="shared" si="240"/>
        <v>#DIV/0!</v>
      </c>
      <c r="CK388" t="b">
        <f t="shared" si="241"/>
        <v>1</v>
      </c>
      <c r="CL388" s="84" t="e">
        <f t="shared" si="242"/>
        <v>#DIV/0!</v>
      </c>
      <c r="CM388" t="e">
        <f t="shared" si="243"/>
        <v>#DIV/0!</v>
      </c>
      <c r="CN388" t="e">
        <f t="shared" si="244"/>
        <v>#DIV/0!</v>
      </c>
      <c r="CO388" s="84">
        <f t="shared" si="245"/>
        <v>-1</v>
      </c>
      <c r="CP388" t="b">
        <f t="shared" si="246"/>
        <v>1</v>
      </c>
      <c r="CQ388" s="96" t="b">
        <f t="shared" si="247"/>
        <v>1</v>
      </c>
      <c r="CR388" t="b">
        <f t="shared" si="248"/>
        <v>1</v>
      </c>
      <c r="CS388" t="b">
        <f t="shared" si="249"/>
        <v>1</v>
      </c>
      <c r="CT388" t="b">
        <f t="shared" si="250"/>
        <v>1</v>
      </c>
      <c r="CU388" t="b">
        <f t="shared" si="251"/>
        <v>1</v>
      </c>
      <c r="CV388" s="84" t="b">
        <f t="shared" si="252"/>
        <v>1</v>
      </c>
      <c r="CW388" t="b">
        <f t="shared" si="253"/>
        <v>1</v>
      </c>
      <c r="CX388" t="b">
        <f t="shared" si="254"/>
        <v>1</v>
      </c>
      <c r="CY388" t="b">
        <f t="shared" si="255"/>
        <v>1</v>
      </c>
      <c r="CZ388" t="b">
        <f t="shared" si="256"/>
        <v>1</v>
      </c>
      <c r="DA388" s="84">
        <f t="shared" si="257"/>
        <v>0</v>
      </c>
      <c r="DB388" t="e">
        <f t="shared" si="258"/>
        <v>#N/A</v>
      </c>
    </row>
    <row r="389" spans="1:106" ht="13.5" thickBot="1">
      <c r="A389">
        <v>2713</v>
      </c>
      <c r="B389">
        <v>1</v>
      </c>
      <c r="C389" t="s">
        <v>608</v>
      </c>
      <c r="D389" s="3" t="s">
        <v>12</v>
      </c>
      <c r="E389" s="3" t="s">
        <v>12</v>
      </c>
      <c r="F389">
        <v>126401.664</v>
      </c>
      <c r="G389">
        <v>414721</v>
      </c>
      <c r="H389" s="35" t="str">
        <f t="shared" si="259"/>
        <v>ja</v>
      </c>
      <c r="I389" s="155" t="s">
        <v>2402</v>
      </c>
      <c r="J389" t="s">
        <v>456</v>
      </c>
      <c r="K389" s="97">
        <v>10000</v>
      </c>
      <c r="L389" s="28">
        <f t="shared" ref="L389:M420" si="261">L388</f>
        <v>0.24</v>
      </c>
      <c r="M389" s="28">
        <f t="shared" si="261"/>
        <v>0</v>
      </c>
      <c r="N389" s="56">
        <f t="shared" ref="N389:N452" si="262">INT(K389/L389*M389)</f>
        <v>0</v>
      </c>
      <c r="O389" s="33">
        <f t="shared" ref="O389:O452" si="263">SQRT((F388-F389)^2+(G388-G389)^2)</f>
        <v>977.41758570325624</v>
      </c>
      <c r="P389" s="37">
        <f t="shared" ref="P389:P452" si="264">SQRT((F389-F390)^2+(G389-G390)^2)</f>
        <v>998.50777796168848</v>
      </c>
      <c r="Q389" t="s">
        <v>12</v>
      </c>
      <c r="R389" t="s">
        <v>12</v>
      </c>
      <c r="S389">
        <v>3.3660000000000001</v>
      </c>
      <c r="T389">
        <v>3.6280000000000001</v>
      </c>
      <c r="U389">
        <v>3.8719999999999999</v>
      </c>
      <c r="V389">
        <v>4.077</v>
      </c>
      <c r="W389">
        <v>4.3129999999999997</v>
      </c>
      <c r="X389" t="s">
        <v>12</v>
      </c>
      <c r="Y389">
        <v>4.7670000000000003</v>
      </c>
      <c r="Z389" t="s">
        <v>12</v>
      </c>
      <c r="AA389" s="10">
        <f t="shared" ref="AA389:AA452" si="265">LOOKUP($K389,$Q$2:$Z$2,Q389:Z389)</f>
        <v>4.3129999999999997</v>
      </c>
      <c r="AB389" s="9">
        <f t="shared" ref="AB389:AB452" si="266">LOOKUP($K389,$Q$2:$Z$2,Q389:Z389)-LOOKUP(0.1*$K389,$Q$2:$Z$2,Q389:Z389)</f>
        <v>0.44099999999999984</v>
      </c>
      <c r="AC389" s="10">
        <f t="shared" ref="AC389:AC452" si="267">LOOKUP(10*$K389,$Q$2:$Z$2,Q389:Z389)-LOOKUP($K389,$Q$2:$Z$2,Q389:Z389)</f>
        <v>0.45400000000000063</v>
      </c>
      <c r="AD389" s="9"/>
      <c r="AE389" s="55"/>
      <c r="AF389" s="55"/>
      <c r="AG389" s="55"/>
      <c r="AH389" s="55"/>
      <c r="AI389" s="3"/>
      <c r="AJ389" s="3"/>
      <c r="AK389" s="3"/>
      <c r="AL389" s="3"/>
      <c r="AM389" s="15"/>
      <c r="AN389" s="10"/>
      <c r="AO389" s="9"/>
      <c r="AP389" s="10"/>
      <c r="AQ389" s="9"/>
      <c r="AR389" s="55"/>
      <c r="AS389" s="55"/>
      <c r="AT389" s="55"/>
      <c r="AU389" s="55"/>
      <c r="AV389" s="3"/>
      <c r="AW389" s="3"/>
      <c r="AX389" s="3"/>
      <c r="AY389" s="3"/>
      <c r="AZ389" s="15"/>
      <c r="BA389" s="10"/>
      <c r="BB389" s="9"/>
      <c r="BC389" s="10"/>
      <c r="BD389" s="9"/>
      <c r="BE389" s="3"/>
      <c r="BF389" s="15"/>
      <c r="BG389" s="15"/>
      <c r="BH389" s="9"/>
      <c r="BI389" s="10"/>
      <c r="BJ389" s="9"/>
      <c r="BK389" s="3"/>
      <c r="BL389" s="15"/>
      <c r="BM389" s="15"/>
      <c r="BN389" s="9"/>
      <c r="BO389" s="10"/>
      <c r="BP389">
        <f t="shared" ref="BP389:BP452" si="268">IF(AND(ISERROR(FIND("Fout",Q389)), ISERROR(FIND("Fout",AD389)), ISERROR(FIND("Fout",AQ389)), ISERROR(FIND( "Fout",BD389)), ISERROR(FIND( "Fout",BJ389))),0,1)</f>
        <v>0</v>
      </c>
      <c r="BQ389" s="93">
        <f t="shared" ref="BQ389:BQ452" si="269">IF(AB389=0, -1, BH389/AB389)</f>
        <v>0</v>
      </c>
      <c r="BR389" s="93">
        <f t="shared" ref="BR389:BR452" si="270">IF(AB389=0,-1,BN389/AB389)</f>
        <v>0</v>
      </c>
      <c r="BS389" s="93" t="e">
        <f>VLOOKUP(C389,'Koppeling locatie - aslocatie'!$A$2:$C$8139,2,FALSE)</f>
        <v>#N/A</v>
      </c>
      <c r="BT389" s="93" t="e">
        <f>VLOOKUP($BS389,aslocaties_v01!$C$3:$AA$349,MATCH($K$3/10,aslocaties_v01!$C$2:$X$2),FALSE)</f>
        <v>#N/A</v>
      </c>
      <c r="BU389" s="93" t="e">
        <f>VLOOKUP(BS389,aslocaties_v01!$C$3:$AA$349,MATCH($K$3,aslocaties_v01!$C$2:$X$2),FALSE)</f>
        <v>#N/A</v>
      </c>
      <c r="BV389" s="93" t="e">
        <f>VLOOKUP(BS389,aslocaties_v01!$C$3:$AA$349,MATCH($K$3*10,aslocaties_v01!$C$2:$X$2),FALSE)</f>
        <v>#N/A</v>
      </c>
      <c r="BW389" s="93" t="e">
        <f t="shared" ref="BW389:BW452" si="271">BU389-BT389</f>
        <v>#N/A</v>
      </c>
      <c r="BX389" s="93" t="e">
        <f t="shared" ref="BX389:BX452" si="272">BV389-BU389</f>
        <v>#N/A</v>
      </c>
      <c r="BY389" s="94">
        <f t="shared" ref="BY389:BY452" si="273">IFERROR(ABS(1-BW389/AB389), 999)</f>
        <v>999</v>
      </c>
      <c r="BZ389" s="94">
        <f t="shared" ref="BZ389:BZ452" si="274">IFERROR(ABS(1-BX389/AC389), 999)</f>
        <v>999</v>
      </c>
      <c r="CA389" s="94" t="e">
        <f t="shared" ref="CA389:CA452" si="275">ABS(LOOKUP(0.1*$K389,$Q$2:$Z$2,Q389:Z389)-BT389)</f>
        <v>#N/A</v>
      </c>
      <c r="CB389" t="e">
        <f t="shared" ref="CB389:CB452" si="276">ABS(LOOKUP($K389,$Q$2:$Z$2,Q389:Z389)-BU389)</f>
        <v>#N/A</v>
      </c>
      <c r="CC389" s="58" t="e">
        <f t="shared" ref="CC389:CC452" si="277">ABS(LOOKUP(10*$K389,$Q$2:$Z$2,Q389:Z389)-BV389)</f>
        <v>#N/A</v>
      </c>
      <c r="CD389" s="95" t="e">
        <f t="shared" ref="CD389:CD452" si="278">OR(BY389&gt;0.1,BZ389&gt;0.1, CA389&gt;=0.15, CB389&gt;=0.15, CC389&gt;=0.15)</f>
        <v>#N/A</v>
      </c>
      <c r="CE389" s="96" t="b">
        <f t="shared" ref="CE389:CE452" si="279">AA389&lt;AVERAGE(AA:AA)+2*STDEV(AA:AA)</f>
        <v>1</v>
      </c>
      <c r="CF389" t="e">
        <f t="shared" ref="CF389:CF452" si="280">BG389&lt;AVERAGE(BG:BG)+2*STDEV(BG:BG)</f>
        <v>#DIV/0!</v>
      </c>
      <c r="CG389" t="e">
        <f t="shared" ref="CG389:CG452" si="281">BM389&lt;AVERAGE(BM:BM)+2*STDEV(BM:BM)</f>
        <v>#DIV/0!</v>
      </c>
      <c r="CH389" s="84" t="b">
        <f t="shared" ref="CH389:CH452" si="282">AN389&gt;0.25</f>
        <v>0</v>
      </c>
      <c r="CI389" t="str">
        <f t="shared" ref="CI389:CI452" si="283">IF(CH389,AN389,"")</f>
        <v/>
      </c>
      <c r="CJ389" t="e">
        <f t="shared" ref="CJ389:CJ452" si="284">CI389&lt;AVERAGE(CI:CI)+3*STDEV(CI:CI)</f>
        <v>#DIV/0!</v>
      </c>
      <c r="CK389" t="b">
        <f t="shared" ref="CK389:CK452" si="285">AN389&lt;1.25</f>
        <v>1</v>
      </c>
      <c r="CL389" s="84" t="e">
        <f t="shared" ref="CL389:CL452" si="286">BA389&lt;AVERAGE(BA:BA)+2*STDEV(BA:BA)</f>
        <v>#DIV/0!</v>
      </c>
      <c r="CM389" t="e">
        <f t="shared" ref="CM389:CM452" si="287">IF(CL389,BA389,"")</f>
        <v>#DIV/0!</v>
      </c>
      <c r="CN389" t="e">
        <f t="shared" ref="CN389:CN452" si="288">CM389&lt;AVERAGE(CM:CM)+3*STDEV(CM:CM)</f>
        <v>#DIV/0!</v>
      </c>
      <c r="CO389" s="84">
        <f t="shared" ref="CO389:CO452" si="289">IF(BA389=0, -1, AN389/(1.56*BA389^2))</f>
        <v>-1</v>
      </c>
      <c r="CP389" t="b">
        <f t="shared" ref="CP389:CP452" si="290">OR(CO389&gt;0.035, CO389&lt;0.065)</f>
        <v>1</v>
      </c>
      <c r="CQ389" s="96" t="b">
        <f t="shared" ref="CQ389:CQ452" si="291">IF(O389="-", "-", ABS(AA389-AA388)&lt;O389*$CR$1)</f>
        <v>1</v>
      </c>
      <c r="CR389" t="b">
        <f t="shared" ref="CR389:CR452" si="292">IF(O389="-","-",ABS(BG389-BG388)&lt;O389*$CS$1)</f>
        <v>1</v>
      </c>
      <c r="CS389" t="b">
        <f t="shared" ref="CS389:CS452" si="293">IF(O389="-","-",ABS(BM389-BM388)&lt;O389*$CT$1)</f>
        <v>1</v>
      </c>
      <c r="CT389" t="b">
        <f t="shared" ref="CT389:CT452" si="294">IF(O389="-","-",ABS(AN389-AN388)&lt;O389*$CU$1)</f>
        <v>1</v>
      </c>
      <c r="CU389" t="b">
        <f t="shared" ref="CU389:CU452" si="295">IF(O389="-","-",ABS(BA388-BA389)&lt;O389*$CV$1)</f>
        <v>1</v>
      </c>
      <c r="CV389" s="84" t="b">
        <f t="shared" ref="CV389:CV452" si="296">IF(P389="-","-",ABS(AA390-AA389)&lt;P389*$CR$1)</f>
        <v>1</v>
      </c>
      <c r="CW389" t="b">
        <f t="shared" ref="CW389:CW452" si="297">IF(P389="-","-",ABS(BG390-BG389)&lt;P389*$CS$1)</f>
        <v>1</v>
      </c>
      <c r="CX389" t="b">
        <f t="shared" ref="CX389:CX452" si="298">IF(P389="-","-",ABS(BM390-BM389)&lt;P389*$CT$1)</f>
        <v>1</v>
      </c>
      <c r="CY389" t="b">
        <f t="shared" ref="CY389:CY452" si="299">IF(P389="-","-",ABS(AN390-AN389)&lt;P389*$CU$1)</f>
        <v>1</v>
      </c>
      <c r="CZ389" t="b">
        <f t="shared" ref="CZ389:CZ452" si="300">IF(P389="-","-",ABS(BA389-BA390)&lt;P389*$CV$1)</f>
        <v>1</v>
      </c>
      <c r="DA389" s="84">
        <f t="shared" ref="DA389:DA452" si="301">IFERROR(IF(AND(CQ389:CU389),0,1), 0)+IFERROR(IF(AND(CV389:CZ389),0,1),0)</f>
        <v>0</v>
      </c>
      <c r="DB389" t="e">
        <f t="shared" ref="DB389:DB452" si="302">AND(DA389&gt;0,CD389)</f>
        <v>#N/A</v>
      </c>
    </row>
    <row r="390" spans="1:106" ht="13.5" thickBot="1">
      <c r="A390">
        <v>2714</v>
      </c>
      <c r="B390">
        <v>1</v>
      </c>
      <c r="C390" t="s">
        <v>609</v>
      </c>
      <c r="D390" s="3" t="s">
        <v>12</v>
      </c>
      <c r="E390" s="3" t="s">
        <v>12</v>
      </c>
      <c r="F390">
        <v>125432.29700000001</v>
      </c>
      <c r="G390">
        <v>414960.46899999998</v>
      </c>
      <c r="H390" s="35" t="str">
        <f t="shared" ref="H390:H453" si="303">IF(COUNTIF(C:C, "="&amp;C390)=1,"ja", "nee")</f>
        <v>ja</v>
      </c>
      <c r="I390" s="155" t="s">
        <v>2402</v>
      </c>
      <c r="J390" t="s">
        <v>456</v>
      </c>
      <c r="K390" s="97">
        <v>10000</v>
      </c>
      <c r="L390" s="28">
        <f t="shared" si="261"/>
        <v>0.24</v>
      </c>
      <c r="M390" s="28">
        <f t="shared" si="261"/>
        <v>0</v>
      </c>
      <c r="N390" s="56">
        <f t="shared" si="262"/>
        <v>0</v>
      </c>
      <c r="O390" s="33">
        <f t="shared" si="263"/>
        <v>998.50777796168848</v>
      </c>
      <c r="P390" s="37">
        <f t="shared" si="264"/>
        <v>1016.7149306319919</v>
      </c>
      <c r="Q390" t="s">
        <v>12</v>
      </c>
      <c r="R390" t="s">
        <v>12</v>
      </c>
      <c r="S390">
        <v>3.3239999999999998</v>
      </c>
      <c r="T390">
        <v>3.5870000000000002</v>
      </c>
      <c r="U390">
        <v>3.83</v>
      </c>
      <c r="V390">
        <v>4.0369999999999999</v>
      </c>
      <c r="W390">
        <v>4.2729999999999997</v>
      </c>
      <c r="X390" t="s">
        <v>12</v>
      </c>
      <c r="Y390">
        <v>4.726</v>
      </c>
      <c r="Z390" t="s">
        <v>12</v>
      </c>
      <c r="AA390" s="10">
        <f t="shared" si="265"/>
        <v>4.2729999999999997</v>
      </c>
      <c r="AB390" s="9">
        <f t="shared" si="266"/>
        <v>0.44299999999999962</v>
      </c>
      <c r="AC390" s="10">
        <f t="shared" si="267"/>
        <v>0.45300000000000029</v>
      </c>
      <c r="AD390" s="9"/>
      <c r="AE390" s="55"/>
      <c r="AF390" s="55"/>
      <c r="AG390" s="55"/>
      <c r="AH390" s="55"/>
      <c r="AI390" s="3"/>
      <c r="AJ390" s="3"/>
      <c r="AK390" s="3"/>
      <c r="AL390" s="3"/>
      <c r="AM390" s="15"/>
      <c r="AN390" s="10"/>
      <c r="AO390" s="9"/>
      <c r="AP390" s="10"/>
      <c r="AQ390" s="9"/>
      <c r="AR390" s="55"/>
      <c r="AS390" s="55"/>
      <c r="AT390" s="55"/>
      <c r="AU390" s="55"/>
      <c r="AV390" s="3"/>
      <c r="AW390" s="3"/>
      <c r="AX390" s="3"/>
      <c r="AY390" s="3"/>
      <c r="AZ390" s="15"/>
      <c r="BA390" s="10"/>
      <c r="BB390" s="9"/>
      <c r="BC390" s="10"/>
      <c r="BD390" s="9"/>
      <c r="BE390" s="3"/>
      <c r="BF390" s="15"/>
      <c r="BG390" s="15"/>
      <c r="BH390" s="9"/>
      <c r="BI390" s="10"/>
      <c r="BJ390" s="9"/>
      <c r="BK390" s="3"/>
      <c r="BL390" s="15"/>
      <c r="BM390" s="15"/>
      <c r="BN390" s="9"/>
      <c r="BO390" s="10"/>
      <c r="BP390">
        <f t="shared" si="268"/>
        <v>0</v>
      </c>
      <c r="BQ390" s="93">
        <f t="shared" si="269"/>
        <v>0</v>
      </c>
      <c r="BR390" s="93">
        <f t="shared" si="270"/>
        <v>0</v>
      </c>
      <c r="BS390" s="93" t="e">
        <f>VLOOKUP(C390,'Koppeling locatie - aslocatie'!$A$2:$C$8139,2,FALSE)</f>
        <v>#N/A</v>
      </c>
      <c r="BT390" s="93" t="e">
        <f>VLOOKUP($BS390,aslocaties_v01!$C$3:$AA$349,MATCH($K$3/10,aslocaties_v01!$C$2:$X$2),FALSE)</f>
        <v>#N/A</v>
      </c>
      <c r="BU390" s="93" t="e">
        <f>VLOOKUP(BS390,aslocaties_v01!$C$3:$AA$349,MATCH($K$3,aslocaties_v01!$C$2:$X$2),FALSE)</f>
        <v>#N/A</v>
      </c>
      <c r="BV390" s="93" t="e">
        <f>VLOOKUP(BS390,aslocaties_v01!$C$3:$AA$349,MATCH($K$3*10,aslocaties_v01!$C$2:$X$2),FALSE)</f>
        <v>#N/A</v>
      </c>
      <c r="BW390" s="93" t="e">
        <f t="shared" si="271"/>
        <v>#N/A</v>
      </c>
      <c r="BX390" s="93" t="e">
        <f t="shared" si="272"/>
        <v>#N/A</v>
      </c>
      <c r="BY390" s="94">
        <f t="shared" si="273"/>
        <v>999</v>
      </c>
      <c r="BZ390" s="94">
        <f t="shared" si="274"/>
        <v>999</v>
      </c>
      <c r="CA390" s="94" t="e">
        <f t="shared" si="275"/>
        <v>#N/A</v>
      </c>
      <c r="CB390" t="e">
        <f t="shared" si="276"/>
        <v>#N/A</v>
      </c>
      <c r="CC390" s="58" t="e">
        <f t="shared" si="277"/>
        <v>#N/A</v>
      </c>
      <c r="CD390" s="95" t="e">
        <f t="shared" si="278"/>
        <v>#N/A</v>
      </c>
      <c r="CE390" s="96" t="b">
        <f t="shared" si="279"/>
        <v>1</v>
      </c>
      <c r="CF390" t="e">
        <f t="shared" si="280"/>
        <v>#DIV/0!</v>
      </c>
      <c r="CG390" t="e">
        <f t="shared" si="281"/>
        <v>#DIV/0!</v>
      </c>
      <c r="CH390" s="84" t="b">
        <f t="shared" si="282"/>
        <v>0</v>
      </c>
      <c r="CI390" t="str">
        <f t="shared" si="283"/>
        <v/>
      </c>
      <c r="CJ390" t="e">
        <f t="shared" si="284"/>
        <v>#DIV/0!</v>
      </c>
      <c r="CK390" t="b">
        <f t="shared" si="285"/>
        <v>1</v>
      </c>
      <c r="CL390" s="84" t="e">
        <f t="shared" si="286"/>
        <v>#DIV/0!</v>
      </c>
      <c r="CM390" t="e">
        <f t="shared" si="287"/>
        <v>#DIV/0!</v>
      </c>
      <c r="CN390" t="e">
        <f t="shared" si="288"/>
        <v>#DIV/0!</v>
      </c>
      <c r="CO390" s="84">
        <f t="shared" si="289"/>
        <v>-1</v>
      </c>
      <c r="CP390" t="b">
        <f t="shared" si="290"/>
        <v>1</v>
      </c>
      <c r="CQ390" s="96" t="b">
        <f t="shared" si="291"/>
        <v>1</v>
      </c>
      <c r="CR390" t="b">
        <f t="shared" si="292"/>
        <v>1</v>
      </c>
      <c r="CS390" t="b">
        <f t="shared" si="293"/>
        <v>1</v>
      </c>
      <c r="CT390" t="b">
        <f t="shared" si="294"/>
        <v>1</v>
      </c>
      <c r="CU390" t="b">
        <f t="shared" si="295"/>
        <v>1</v>
      </c>
      <c r="CV390" s="84" t="b">
        <f t="shared" si="296"/>
        <v>1</v>
      </c>
      <c r="CW390" t="b">
        <f t="shared" si="297"/>
        <v>1</v>
      </c>
      <c r="CX390" t="b">
        <f t="shared" si="298"/>
        <v>1</v>
      </c>
      <c r="CY390" t="b">
        <f t="shared" si="299"/>
        <v>1</v>
      </c>
      <c r="CZ390" t="b">
        <f t="shared" si="300"/>
        <v>1</v>
      </c>
      <c r="DA390" s="84">
        <f t="shared" si="301"/>
        <v>0</v>
      </c>
      <c r="DB390" t="e">
        <f t="shared" si="302"/>
        <v>#N/A</v>
      </c>
    </row>
    <row r="391" spans="1:106" ht="13.5" thickBot="1">
      <c r="A391">
        <v>2715</v>
      </c>
      <c r="B391">
        <v>1</v>
      </c>
      <c r="C391" t="s">
        <v>610</v>
      </c>
      <c r="D391" s="3" t="s">
        <v>12</v>
      </c>
      <c r="E391" s="3" t="s">
        <v>12</v>
      </c>
      <c r="F391">
        <v>124416.75</v>
      </c>
      <c r="G391">
        <v>415009.18800000002</v>
      </c>
      <c r="H391" s="35" t="str">
        <f t="shared" si="303"/>
        <v>ja</v>
      </c>
      <c r="I391" s="155" t="s">
        <v>2402</v>
      </c>
      <c r="J391" t="s">
        <v>456</v>
      </c>
      <c r="K391" s="97">
        <v>10000</v>
      </c>
      <c r="L391" s="28">
        <f t="shared" si="261"/>
        <v>0.24</v>
      </c>
      <c r="M391" s="28">
        <f t="shared" si="261"/>
        <v>0</v>
      </c>
      <c r="N391" s="56">
        <f t="shared" si="262"/>
        <v>0</v>
      </c>
      <c r="O391" s="33">
        <f t="shared" si="263"/>
        <v>1016.7149306319919</v>
      </c>
      <c r="P391" s="37">
        <f t="shared" si="264"/>
        <v>1007.428195375243</v>
      </c>
      <c r="Q391" t="s">
        <v>12</v>
      </c>
      <c r="R391" t="s">
        <v>12</v>
      </c>
      <c r="S391">
        <v>3.2759999999999998</v>
      </c>
      <c r="T391">
        <v>3.5379999999999998</v>
      </c>
      <c r="U391">
        <v>3.7839999999999998</v>
      </c>
      <c r="V391">
        <v>3.9910000000000001</v>
      </c>
      <c r="W391">
        <v>4.226</v>
      </c>
      <c r="X391" t="s">
        <v>12</v>
      </c>
      <c r="Y391">
        <v>4.6779999999999999</v>
      </c>
      <c r="Z391" t="s">
        <v>12</v>
      </c>
      <c r="AA391" s="10">
        <f t="shared" si="265"/>
        <v>4.226</v>
      </c>
      <c r="AB391" s="9">
        <f t="shared" si="266"/>
        <v>0.44200000000000017</v>
      </c>
      <c r="AC391" s="10">
        <f t="shared" si="267"/>
        <v>0.45199999999999996</v>
      </c>
      <c r="AD391" s="9"/>
      <c r="AE391" s="55"/>
      <c r="AF391" s="55"/>
      <c r="AG391" s="55"/>
      <c r="AH391" s="55"/>
      <c r="AI391" s="3"/>
      <c r="AJ391" s="3"/>
      <c r="AK391" s="3"/>
      <c r="AL391" s="3"/>
      <c r="AM391" s="15"/>
      <c r="AN391" s="10"/>
      <c r="AO391" s="9"/>
      <c r="AP391" s="10"/>
      <c r="AQ391" s="9"/>
      <c r="AR391" s="55"/>
      <c r="AS391" s="55"/>
      <c r="AT391" s="55"/>
      <c r="AU391" s="55"/>
      <c r="AV391" s="3"/>
      <c r="AW391" s="3"/>
      <c r="AX391" s="3"/>
      <c r="AY391" s="3"/>
      <c r="AZ391" s="15"/>
      <c r="BA391" s="10"/>
      <c r="BB391" s="9"/>
      <c r="BC391" s="10"/>
      <c r="BD391" s="9"/>
      <c r="BE391" s="3"/>
      <c r="BF391" s="15"/>
      <c r="BG391" s="15"/>
      <c r="BH391" s="9"/>
      <c r="BI391" s="10"/>
      <c r="BJ391" s="9"/>
      <c r="BK391" s="3"/>
      <c r="BL391" s="15"/>
      <c r="BM391" s="15"/>
      <c r="BN391" s="9"/>
      <c r="BO391" s="10"/>
      <c r="BP391">
        <f t="shared" si="268"/>
        <v>0</v>
      </c>
      <c r="BQ391" s="93">
        <f t="shared" si="269"/>
        <v>0</v>
      </c>
      <c r="BR391" s="93">
        <f t="shared" si="270"/>
        <v>0</v>
      </c>
      <c r="BS391" s="93" t="e">
        <f>VLOOKUP(C391,'Koppeling locatie - aslocatie'!$A$2:$C$8139,2,FALSE)</f>
        <v>#N/A</v>
      </c>
      <c r="BT391" s="93" t="e">
        <f>VLOOKUP($BS391,aslocaties_v01!$C$3:$AA$349,MATCH($K$3/10,aslocaties_v01!$C$2:$X$2),FALSE)</f>
        <v>#N/A</v>
      </c>
      <c r="BU391" s="93" t="e">
        <f>VLOOKUP(BS391,aslocaties_v01!$C$3:$AA$349,MATCH($K$3,aslocaties_v01!$C$2:$X$2),FALSE)</f>
        <v>#N/A</v>
      </c>
      <c r="BV391" s="93" t="e">
        <f>VLOOKUP(BS391,aslocaties_v01!$C$3:$AA$349,MATCH($K$3*10,aslocaties_v01!$C$2:$X$2),FALSE)</f>
        <v>#N/A</v>
      </c>
      <c r="BW391" s="93" t="e">
        <f t="shared" si="271"/>
        <v>#N/A</v>
      </c>
      <c r="BX391" s="93" t="e">
        <f t="shared" si="272"/>
        <v>#N/A</v>
      </c>
      <c r="BY391" s="94">
        <f t="shared" si="273"/>
        <v>999</v>
      </c>
      <c r="BZ391" s="94">
        <f t="shared" si="274"/>
        <v>999</v>
      </c>
      <c r="CA391" s="94" t="e">
        <f t="shared" si="275"/>
        <v>#N/A</v>
      </c>
      <c r="CB391" t="e">
        <f t="shared" si="276"/>
        <v>#N/A</v>
      </c>
      <c r="CC391" s="58" t="e">
        <f t="shared" si="277"/>
        <v>#N/A</v>
      </c>
      <c r="CD391" s="95" t="e">
        <f t="shared" si="278"/>
        <v>#N/A</v>
      </c>
      <c r="CE391" s="96" t="b">
        <f t="shared" si="279"/>
        <v>1</v>
      </c>
      <c r="CF391" t="e">
        <f t="shared" si="280"/>
        <v>#DIV/0!</v>
      </c>
      <c r="CG391" t="e">
        <f t="shared" si="281"/>
        <v>#DIV/0!</v>
      </c>
      <c r="CH391" s="84" t="b">
        <f t="shared" si="282"/>
        <v>0</v>
      </c>
      <c r="CI391" t="str">
        <f t="shared" si="283"/>
        <v/>
      </c>
      <c r="CJ391" t="e">
        <f t="shared" si="284"/>
        <v>#DIV/0!</v>
      </c>
      <c r="CK391" t="b">
        <f t="shared" si="285"/>
        <v>1</v>
      </c>
      <c r="CL391" s="84" t="e">
        <f t="shared" si="286"/>
        <v>#DIV/0!</v>
      </c>
      <c r="CM391" t="e">
        <f t="shared" si="287"/>
        <v>#DIV/0!</v>
      </c>
      <c r="CN391" t="e">
        <f t="shared" si="288"/>
        <v>#DIV/0!</v>
      </c>
      <c r="CO391" s="84">
        <f t="shared" si="289"/>
        <v>-1</v>
      </c>
      <c r="CP391" t="b">
        <f t="shared" si="290"/>
        <v>1</v>
      </c>
      <c r="CQ391" s="96" t="b">
        <f t="shared" si="291"/>
        <v>1</v>
      </c>
      <c r="CR391" t="b">
        <f t="shared" si="292"/>
        <v>1</v>
      </c>
      <c r="CS391" t="b">
        <f t="shared" si="293"/>
        <v>1</v>
      </c>
      <c r="CT391" t="b">
        <f t="shared" si="294"/>
        <v>1</v>
      </c>
      <c r="CU391" t="b">
        <f t="shared" si="295"/>
        <v>1</v>
      </c>
      <c r="CV391" s="84" t="b">
        <f t="shared" si="296"/>
        <v>1</v>
      </c>
      <c r="CW391" t="b">
        <f t="shared" si="297"/>
        <v>1</v>
      </c>
      <c r="CX391" t="b">
        <f t="shared" si="298"/>
        <v>1</v>
      </c>
      <c r="CY391" t="b">
        <f t="shared" si="299"/>
        <v>1</v>
      </c>
      <c r="CZ391" t="b">
        <f t="shared" si="300"/>
        <v>1</v>
      </c>
      <c r="DA391" s="84">
        <f t="shared" si="301"/>
        <v>0</v>
      </c>
      <c r="DB391" t="e">
        <f t="shared" si="302"/>
        <v>#N/A</v>
      </c>
    </row>
    <row r="392" spans="1:106" ht="13.5" thickBot="1">
      <c r="A392">
        <v>2716</v>
      </c>
      <c r="B392">
        <v>1</v>
      </c>
      <c r="C392" t="s">
        <v>611</v>
      </c>
      <c r="D392" s="3" t="s">
        <v>12</v>
      </c>
      <c r="E392" s="3" t="s">
        <v>12</v>
      </c>
      <c r="F392">
        <v>123419.469</v>
      </c>
      <c r="G392">
        <v>414866.56199999998</v>
      </c>
      <c r="H392" s="35" t="str">
        <f t="shared" si="303"/>
        <v>ja</v>
      </c>
      <c r="I392" s="155" t="s">
        <v>2402</v>
      </c>
      <c r="J392" t="s">
        <v>456</v>
      </c>
      <c r="K392" s="97">
        <v>10000</v>
      </c>
      <c r="L392" s="28">
        <f t="shared" si="261"/>
        <v>0.24</v>
      </c>
      <c r="M392" s="28">
        <f t="shared" si="261"/>
        <v>0</v>
      </c>
      <c r="N392" s="56">
        <f t="shared" si="262"/>
        <v>0</v>
      </c>
      <c r="O392" s="33">
        <f t="shared" si="263"/>
        <v>1007.428195375243</v>
      </c>
      <c r="P392" s="37">
        <f t="shared" si="264"/>
        <v>1002.8506368532531</v>
      </c>
      <c r="Q392" t="s">
        <v>12</v>
      </c>
      <c r="R392" t="s">
        <v>12</v>
      </c>
      <c r="S392">
        <v>3.2120000000000002</v>
      </c>
      <c r="T392">
        <v>3.4750000000000001</v>
      </c>
      <c r="U392">
        <v>3.72</v>
      </c>
      <c r="V392">
        <v>3.927</v>
      </c>
      <c r="W392">
        <v>4.1609999999999996</v>
      </c>
      <c r="X392" t="s">
        <v>12</v>
      </c>
      <c r="Y392">
        <v>4.6120000000000001</v>
      </c>
      <c r="Z392" t="s">
        <v>12</v>
      </c>
      <c r="AA392" s="10">
        <f t="shared" si="265"/>
        <v>4.1609999999999996</v>
      </c>
      <c r="AB392" s="9">
        <f t="shared" si="266"/>
        <v>0.44099999999999939</v>
      </c>
      <c r="AC392" s="10">
        <f t="shared" si="267"/>
        <v>0.45100000000000051</v>
      </c>
      <c r="AD392" s="9"/>
      <c r="AE392" s="55"/>
      <c r="AF392" s="55"/>
      <c r="AG392" s="55"/>
      <c r="AH392" s="55"/>
      <c r="AI392" s="3"/>
      <c r="AJ392" s="3"/>
      <c r="AK392" s="3"/>
      <c r="AL392" s="3"/>
      <c r="AM392" s="15"/>
      <c r="AN392" s="10"/>
      <c r="AO392" s="9"/>
      <c r="AP392" s="10"/>
      <c r="AQ392" s="9"/>
      <c r="AR392" s="55"/>
      <c r="AS392" s="55"/>
      <c r="AT392" s="55"/>
      <c r="AU392" s="55"/>
      <c r="AV392" s="3"/>
      <c r="AW392" s="3"/>
      <c r="AX392" s="3"/>
      <c r="AY392" s="3"/>
      <c r="AZ392" s="15"/>
      <c r="BA392" s="10"/>
      <c r="BB392" s="9"/>
      <c r="BC392" s="10"/>
      <c r="BD392" s="9"/>
      <c r="BE392" s="3"/>
      <c r="BF392" s="15"/>
      <c r="BG392" s="15"/>
      <c r="BH392" s="9"/>
      <c r="BI392" s="10"/>
      <c r="BJ392" s="9"/>
      <c r="BK392" s="3"/>
      <c r="BL392" s="15"/>
      <c r="BM392" s="15"/>
      <c r="BN392" s="9"/>
      <c r="BO392" s="10"/>
      <c r="BP392">
        <f t="shared" si="268"/>
        <v>0</v>
      </c>
      <c r="BQ392" s="93">
        <f t="shared" si="269"/>
        <v>0</v>
      </c>
      <c r="BR392" s="93">
        <f t="shared" si="270"/>
        <v>0</v>
      </c>
      <c r="BS392" s="93" t="e">
        <f>VLOOKUP(C392,'Koppeling locatie - aslocatie'!$A$2:$C$8139,2,FALSE)</f>
        <v>#N/A</v>
      </c>
      <c r="BT392" s="93" t="e">
        <f>VLOOKUP($BS392,aslocaties_v01!$C$3:$AA$349,MATCH($K$3/10,aslocaties_v01!$C$2:$X$2),FALSE)</f>
        <v>#N/A</v>
      </c>
      <c r="BU392" s="93" t="e">
        <f>VLOOKUP(BS392,aslocaties_v01!$C$3:$AA$349,MATCH($K$3,aslocaties_v01!$C$2:$X$2),FALSE)</f>
        <v>#N/A</v>
      </c>
      <c r="BV392" s="93" t="e">
        <f>VLOOKUP(BS392,aslocaties_v01!$C$3:$AA$349,MATCH($K$3*10,aslocaties_v01!$C$2:$X$2),FALSE)</f>
        <v>#N/A</v>
      </c>
      <c r="BW392" s="93" t="e">
        <f t="shared" si="271"/>
        <v>#N/A</v>
      </c>
      <c r="BX392" s="93" t="e">
        <f t="shared" si="272"/>
        <v>#N/A</v>
      </c>
      <c r="BY392" s="94">
        <f t="shared" si="273"/>
        <v>999</v>
      </c>
      <c r="BZ392" s="94">
        <f t="shared" si="274"/>
        <v>999</v>
      </c>
      <c r="CA392" s="94" t="e">
        <f t="shared" si="275"/>
        <v>#N/A</v>
      </c>
      <c r="CB392" t="e">
        <f t="shared" si="276"/>
        <v>#N/A</v>
      </c>
      <c r="CC392" s="58" t="e">
        <f t="shared" si="277"/>
        <v>#N/A</v>
      </c>
      <c r="CD392" s="95" t="e">
        <f t="shared" si="278"/>
        <v>#N/A</v>
      </c>
      <c r="CE392" s="96" t="b">
        <f t="shared" si="279"/>
        <v>1</v>
      </c>
      <c r="CF392" t="e">
        <f t="shared" si="280"/>
        <v>#DIV/0!</v>
      </c>
      <c r="CG392" t="e">
        <f t="shared" si="281"/>
        <v>#DIV/0!</v>
      </c>
      <c r="CH392" s="84" t="b">
        <f t="shared" si="282"/>
        <v>0</v>
      </c>
      <c r="CI392" t="str">
        <f t="shared" si="283"/>
        <v/>
      </c>
      <c r="CJ392" t="e">
        <f t="shared" si="284"/>
        <v>#DIV/0!</v>
      </c>
      <c r="CK392" t="b">
        <f t="shared" si="285"/>
        <v>1</v>
      </c>
      <c r="CL392" s="84" t="e">
        <f t="shared" si="286"/>
        <v>#DIV/0!</v>
      </c>
      <c r="CM392" t="e">
        <f t="shared" si="287"/>
        <v>#DIV/0!</v>
      </c>
      <c r="CN392" t="e">
        <f t="shared" si="288"/>
        <v>#DIV/0!</v>
      </c>
      <c r="CO392" s="84">
        <f t="shared" si="289"/>
        <v>-1</v>
      </c>
      <c r="CP392" t="b">
        <f t="shared" si="290"/>
        <v>1</v>
      </c>
      <c r="CQ392" s="96" t="b">
        <f t="shared" si="291"/>
        <v>1</v>
      </c>
      <c r="CR392" t="b">
        <f t="shared" si="292"/>
        <v>1</v>
      </c>
      <c r="CS392" t="b">
        <f t="shared" si="293"/>
        <v>1</v>
      </c>
      <c r="CT392" t="b">
        <f t="shared" si="294"/>
        <v>1</v>
      </c>
      <c r="CU392" t="b">
        <f t="shared" si="295"/>
        <v>1</v>
      </c>
      <c r="CV392" s="84" t="b">
        <f t="shared" si="296"/>
        <v>1</v>
      </c>
      <c r="CW392" t="b">
        <f t="shared" si="297"/>
        <v>1</v>
      </c>
      <c r="CX392" t="b">
        <f t="shared" si="298"/>
        <v>1</v>
      </c>
      <c r="CY392" t="b">
        <f t="shared" si="299"/>
        <v>1</v>
      </c>
      <c r="CZ392" t="b">
        <f t="shared" si="300"/>
        <v>1</v>
      </c>
      <c r="DA392" s="84">
        <f t="shared" si="301"/>
        <v>0</v>
      </c>
      <c r="DB392" t="e">
        <f t="shared" si="302"/>
        <v>#N/A</v>
      </c>
    </row>
    <row r="393" spans="1:106" ht="13.5" thickBot="1">
      <c r="A393">
        <v>2717</v>
      </c>
      <c r="B393">
        <v>1</v>
      </c>
      <c r="C393" t="s">
        <v>612</v>
      </c>
      <c r="D393" s="3" t="s">
        <v>12</v>
      </c>
      <c r="E393" s="3" t="s">
        <v>12</v>
      </c>
      <c r="F393">
        <v>122437.25</v>
      </c>
      <c r="G393">
        <v>414664.18800000002</v>
      </c>
      <c r="H393" s="35" t="str">
        <f t="shared" si="303"/>
        <v>ja</v>
      </c>
      <c r="I393" s="155" t="s">
        <v>2402</v>
      </c>
      <c r="J393" t="s">
        <v>456</v>
      </c>
      <c r="K393" s="97">
        <v>10000</v>
      </c>
      <c r="L393" s="28">
        <f t="shared" si="261"/>
        <v>0.24</v>
      </c>
      <c r="M393" s="28">
        <f t="shared" si="261"/>
        <v>0</v>
      </c>
      <c r="N393" s="56">
        <f t="shared" si="262"/>
        <v>0</v>
      </c>
      <c r="O393" s="33">
        <f t="shared" si="263"/>
        <v>1002.8506368532531</v>
      </c>
      <c r="P393" s="37">
        <f t="shared" si="264"/>
        <v>1000.8358096361324</v>
      </c>
      <c r="Q393" t="s">
        <v>12</v>
      </c>
      <c r="R393" t="s">
        <v>12</v>
      </c>
      <c r="S393">
        <v>3.1219999999999999</v>
      </c>
      <c r="T393">
        <v>3.3759999999999999</v>
      </c>
      <c r="U393">
        <v>3.6150000000000002</v>
      </c>
      <c r="V393">
        <v>3.82</v>
      </c>
      <c r="W393">
        <v>4.0519999999999996</v>
      </c>
      <c r="X393" t="s">
        <v>12</v>
      </c>
      <c r="Y393">
        <v>4.5</v>
      </c>
      <c r="Z393" t="s">
        <v>12</v>
      </c>
      <c r="AA393" s="10">
        <f t="shared" si="265"/>
        <v>4.0519999999999996</v>
      </c>
      <c r="AB393" s="9">
        <f t="shared" si="266"/>
        <v>0.43699999999999939</v>
      </c>
      <c r="AC393" s="10">
        <f t="shared" si="267"/>
        <v>0.4480000000000004</v>
      </c>
      <c r="AD393" s="9"/>
      <c r="AE393" s="55"/>
      <c r="AF393" s="55"/>
      <c r="AG393" s="55"/>
      <c r="AH393" s="55"/>
      <c r="AI393" s="3"/>
      <c r="AJ393" s="3"/>
      <c r="AK393" s="3"/>
      <c r="AL393" s="3"/>
      <c r="AM393" s="15"/>
      <c r="AN393" s="10"/>
      <c r="AO393" s="9"/>
      <c r="AP393" s="10"/>
      <c r="AQ393" s="9"/>
      <c r="AR393" s="55"/>
      <c r="AS393" s="55"/>
      <c r="AT393" s="55"/>
      <c r="AU393" s="55"/>
      <c r="AV393" s="3"/>
      <c r="AW393" s="3"/>
      <c r="AX393" s="3"/>
      <c r="AY393" s="3"/>
      <c r="AZ393" s="15"/>
      <c r="BA393" s="10"/>
      <c r="BB393" s="9"/>
      <c r="BC393" s="10"/>
      <c r="BD393" s="9"/>
      <c r="BE393" s="3"/>
      <c r="BF393" s="15"/>
      <c r="BG393" s="15"/>
      <c r="BH393" s="9"/>
      <c r="BI393" s="10"/>
      <c r="BJ393" s="9"/>
      <c r="BK393" s="3"/>
      <c r="BL393" s="15"/>
      <c r="BM393" s="15"/>
      <c r="BN393" s="9"/>
      <c r="BO393" s="10"/>
      <c r="BP393">
        <f t="shared" si="268"/>
        <v>0</v>
      </c>
      <c r="BQ393" s="93">
        <f t="shared" si="269"/>
        <v>0</v>
      </c>
      <c r="BR393" s="93">
        <f t="shared" si="270"/>
        <v>0</v>
      </c>
      <c r="BS393" s="93" t="e">
        <f>VLOOKUP(C393,'Koppeling locatie - aslocatie'!$A$2:$C$8139,2,FALSE)</f>
        <v>#N/A</v>
      </c>
      <c r="BT393" s="93" t="e">
        <f>VLOOKUP($BS393,aslocaties_v01!$C$3:$AA$349,MATCH($K$3/10,aslocaties_v01!$C$2:$X$2),FALSE)</f>
        <v>#N/A</v>
      </c>
      <c r="BU393" s="93" t="e">
        <f>VLOOKUP(BS393,aslocaties_v01!$C$3:$AA$349,MATCH($K$3,aslocaties_v01!$C$2:$X$2),FALSE)</f>
        <v>#N/A</v>
      </c>
      <c r="BV393" s="93" t="e">
        <f>VLOOKUP(BS393,aslocaties_v01!$C$3:$AA$349,MATCH($K$3*10,aslocaties_v01!$C$2:$X$2),FALSE)</f>
        <v>#N/A</v>
      </c>
      <c r="BW393" s="93" t="e">
        <f t="shared" si="271"/>
        <v>#N/A</v>
      </c>
      <c r="BX393" s="93" t="e">
        <f t="shared" si="272"/>
        <v>#N/A</v>
      </c>
      <c r="BY393" s="94">
        <f t="shared" si="273"/>
        <v>999</v>
      </c>
      <c r="BZ393" s="94">
        <f t="shared" si="274"/>
        <v>999</v>
      </c>
      <c r="CA393" s="94" t="e">
        <f t="shared" si="275"/>
        <v>#N/A</v>
      </c>
      <c r="CB393" t="e">
        <f t="shared" si="276"/>
        <v>#N/A</v>
      </c>
      <c r="CC393" s="58" t="e">
        <f t="shared" si="277"/>
        <v>#N/A</v>
      </c>
      <c r="CD393" s="95" t="e">
        <f t="shared" si="278"/>
        <v>#N/A</v>
      </c>
      <c r="CE393" s="96" t="b">
        <f t="shared" si="279"/>
        <v>1</v>
      </c>
      <c r="CF393" t="e">
        <f t="shared" si="280"/>
        <v>#DIV/0!</v>
      </c>
      <c r="CG393" t="e">
        <f t="shared" si="281"/>
        <v>#DIV/0!</v>
      </c>
      <c r="CH393" s="84" t="b">
        <f t="shared" si="282"/>
        <v>0</v>
      </c>
      <c r="CI393" t="str">
        <f t="shared" si="283"/>
        <v/>
      </c>
      <c r="CJ393" t="e">
        <f t="shared" si="284"/>
        <v>#DIV/0!</v>
      </c>
      <c r="CK393" t="b">
        <f t="shared" si="285"/>
        <v>1</v>
      </c>
      <c r="CL393" s="84" t="e">
        <f t="shared" si="286"/>
        <v>#DIV/0!</v>
      </c>
      <c r="CM393" t="e">
        <f t="shared" si="287"/>
        <v>#DIV/0!</v>
      </c>
      <c r="CN393" t="e">
        <f t="shared" si="288"/>
        <v>#DIV/0!</v>
      </c>
      <c r="CO393" s="84">
        <f t="shared" si="289"/>
        <v>-1</v>
      </c>
      <c r="CP393" t="b">
        <f t="shared" si="290"/>
        <v>1</v>
      </c>
      <c r="CQ393" s="96" t="b">
        <f t="shared" si="291"/>
        <v>1</v>
      </c>
      <c r="CR393" t="b">
        <f t="shared" si="292"/>
        <v>1</v>
      </c>
      <c r="CS393" t="b">
        <f t="shared" si="293"/>
        <v>1</v>
      </c>
      <c r="CT393" t="b">
        <f t="shared" si="294"/>
        <v>1</v>
      </c>
      <c r="CU393" t="b">
        <f t="shared" si="295"/>
        <v>1</v>
      </c>
      <c r="CV393" s="84" t="b">
        <f t="shared" si="296"/>
        <v>1</v>
      </c>
      <c r="CW393" t="b">
        <f t="shared" si="297"/>
        <v>1</v>
      </c>
      <c r="CX393" t="b">
        <f t="shared" si="298"/>
        <v>1</v>
      </c>
      <c r="CY393" t="b">
        <f t="shared" si="299"/>
        <v>1</v>
      </c>
      <c r="CZ393" t="b">
        <f t="shared" si="300"/>
        <v>1</v>
      </c>
      <c r="DA393" s="84">
        <f t="shared" si="301"/>
        <v>0</v>
      </c>
      <c r="DB393" t="e">
        <f t="shared" si="302"/>
        <v>#N/A</v>
      </c>
    </row>
    <row r="394" spans="1:106" ht="13.5" thickBot="1">
      <c r="A394">
        <v>2718</v>
      </c>
      <c r="B394">
        <v>1</v>
      </c>
      <c r="C394" t="s">
        <v>613</v>
      </c>
      <c r="D394" s="3" t="s">
        <v>12</v>
      </c>
      <c r="E394" s="3" t="s">
        <v>12</v>
      </c>
      <c r="F394">
        <v>121444.609</v>
      </c>
      <c r="G394">
        <v>414536.375</v>
      </c>
      <c r="H394" s="35" t="str">
        <f t="shared" si="303"/>
        <v>ja</v>
      </c>
      <c r="I394" s="155" t="s">
        <v>2402</v>
      </c>
      <c r="J394" t="s">
        <v>456</v>
      </c>
      <c r="K394" s="97">
        <v>10000</v>
      </c>
      <c r="L394" s="28">
        <f t="shared" si="261"/>
        <v>0.24</v>
      </c>
      <c r="M394" s="28">
        <f t="shared" si="261"/>
        <v>0</v>
      </c>
      <c r="N394" s="56">
        <f t="shared" si="262"/>
        <v>0</v>
      </c>
      <c r="O394" s="33">
        <f t="shared" si="263"/>
        <v>1000.8358096361324</v>
      </c>
      <c r="P394" s="37">
        <f t="shared" si="264"/>
        <v>1000.7763742265286</v>
      </c>
      <c r="Q394" t="s">
        <v>12</v>
      </c>
      <c r="R394" t="s">
        <v>12</v>
      </c>
      <c r="S394">
        <v>3.0070000000000001</v>
      </c>
      <c r="T394">
        <v>3.2349999999999999</v>
      </c>
      <c r="U394">
        <v>3.4569999999999999</v>
      </c>
      <c r="V394">
        <v>3.6509999999999998</v>
      </c>
      <c r="W394">
        <v>3.8740000000000001</v>
      </c>
      <c r="X394" t="s">
        <v>12</v>
      </c>
      <c r="Y394">
        <v>4.306</v>
      </c>
      <c r="Z394" t="s">
        <v>12</v>
      </c>
      <c r="AA394" s="10">
        <f t="shared" si="265"/>
        <v>3.8740000000000001</v>
      </c>
      <c r="AB394" s="9">
        <f t="shared" si="266"/>
        <v>0.41700000000000026</v>
      </c>
      <c r="AC394" s="10">
        <f t="shared" si="267"/>
        <v>0.43199999999999994</v>
      </c>
      <c r="AD394" s="9"/>
      <c r="AE394" s="55"/>
      <c r="AF394" s="55"/>
      <c r="AG394" s="55"/>
      <c r="AH394" s="55"/>
      <c r="AI394" s="3"/>
      <c r="AJ394" s="3"/>
      <c r="AK394" s="3"/>
      <c r="AL394" s="3"/>
      <c r="AM394" s="15"/>
      <c r="AN394" s="10"/>
      <c r="AO394" s="9"/>
      <c r="AP394" s="10"/>
      <c r="AQ394" s="9"/>
      <c r="AR394" s="55"/>
      <c r="AS394" s="55"/>
      <c r="AT394" s="55"/>
      <c r="AU394" s="55"/>
      <c r="AV394" s="3"/>
      <c r="AW394" s="3"/>
      <c r="AX394" s="3"/>
      <c r="AY394" s="3"/>
      <c r="AZ394" s="15"/>
      <c r="BA394" s="10"/>
      <c r="BB394" s="9"/>
      <c r="BC394" s="10"/>
      <c r="BD394" s="9"/>
      <c r="BE394" s="3"/>
      <c r="BF394" s="15"/>
      <c r="BG394" s="15"/>
      <c r="BH394" s="9"/>
      <c r="BI394" s="10"/>
      <c r="BJ394" s="9"/>
      <c r="BK394" s="3"/>
      <c r="BL394" s="15"/>
      <c r="BM394" s="15"/>
      <c r="BN394" s="9"/>
      <c r="BO394" s="10"/>
      <c r="BP394">
        <f t="shared" si="268"/>
        <v>0</v>
      </c>
      <c r="BQ394" s="93">
        <f t="shared" si="269"/>
        <v>0</v>
      </c>
      <c r="BR394" s="93">
        <f t="shared" si="270"/>
        <v>0</v>
      </c>
      <c r="BS394" s="93" t="e">
        <f>VLOOKUP(C394,'Koppeling locatie - aslocatie'!$A$2:$C$8139,2,FALSE)</f>
        <v>#N/A</v>
      </c>
      <c r="BT394" s="93" t="e">
        <f>VLOOKUP($BS394,aslocaties_v01!$C$3:$AA$349,MATCH($K$3/10,aslocaties_v01!$C$2:$X$2),FALSE)</f>
        <v>#N/A</v>
      </c>
      <c r="BU394" s="93" t="e">
        <f>VLOOKUP(BS394,aslocaties_v01!$C$3:$AA$349,MATCH($K$3,aslocaties_v01!$C$2:$X$2),FALSE)</f>
        <v>#N/A</v>
      </c>
      <c r="BV394" s="93" t="e">
        <f>VLOOKUP(BS394,aslocaties_v01!$C$3:$AA$349,MATCH($K$3*10,aslocaties_v01!$C$2:$X$2),FALSE)</f>
        <v>#N/A</v>
      </c>
      <c r="BW394" s="93" t="e">
        <f t="shared" si="271"/>
        <v>#N/A</v>
      </c>
      <c r="BX394" s="93" t="e">
        <f t="shared" si="272"/>
        <v>#N/A</v>
      </c>
      <c r="BY394" s="94">
        <f t="shared" si="273"/>
        <v>999</v>
      </c>
      <c r="BZ394" s="94">
        <f t="shared" si="274"/>
        <v>999</v>
      </c>
      <c r="CA394" s="94" t="e">
        <f t="shared" si="275"/>
        <v>#N/A</v>
      </c>
      <c r="CB394" t="e">
        <f t="shared" si="276"/>
        <v>#N/A</v>
      </c>
      <c r="CC394" s="58" t="e">
        <f t="shared" si="277"/>
        <v>#N/A</v>
      </c>
      <c r="CD394" s="95" t="e">
        <f t="shared" si="278"/>
        <v>#N/A</v>
      </c>
      <c r="CE394" s="96" t="b">
        <f t="shared" si="279"/>
        <v>1</v>
      </c>
      <c r="CF394" t="e">
        <f t="shared" si="280"/>
        <v>#DIV/0!</v>
      </c>
      <c r="CG394" t="e">
        <f t="shared" si="281"/>
        <v>#DIV/0!</v>
      </c>
      <c r="CH394" s="84" t="b">
        <f t="shared" si="282"/>
        <v>0</v>
      </c>
      <c r="CI394" t="str">
        <f t="shared" si="283"/>
        <v/>
      </c>
      <c r="CJ394" t="e">
        <f t="shared" si="284"/>
        <v>#DIV/0!</v>
      </c>
      <c r="CK394" t="b">
        <f t="shared" si="285"/>
        <v>1</v>
      </c>
      <c r="CL394" s="84" t="e">
        <f t="shared" si="286"/>
        <v>#DIV/0!</v>
      </c>
      <c r="CM394" t="e">
        <f t="shared" si="287"/>
        <v>#DIV/0!</v>
      </c>
      <c r="CN394" t="e">
        <f t="shared" si="288"/>
        <v>#DIV/0!</v>
      </c>
      <c r="CO394" s="84">
        <f t="shared" si="289"/>
        <v>-1</v>
      </c>
      <c r="CP394" t="b">
        <f t="shared" si="290"/>
        <v>1</v>
      </c>
      <c r="CQ394" s="96" t="b">
        <f t="shared" si="291"/>
        <v>1</v>
      </c>
      <c r="CR394" t="b">
        <f t="shared" si="292"/>
        <v>1</v>
      </c>
      <c r="CS394" t="b">
        <f t="shared" si="293"/>
        <v>1</v>
      </c>
      <c r="CT394" t="b">
        <f t="shared" si="294"/>
        <v>1</v>
      </c>
      <c r="CU394" t="b">
        <f t="shared" si="295"/>
        <v>1</v>
      </c>
      <c r="CV394" s="84" t="b">
        <f t="shared" si="296"/>
        <v>1</v>
      </c>
      <c r="CW394" t="b">
        <f t="shared" si="297"/>
        <v>1</v>
      </c>
      <c r="CX394" t="b">
        <f t="shared" si="298"/>
        <v>1</v>
      </c>
      <c r="CY394" t="b">
        <f t="shared" si="299"/>
        <v>1</v>
      </c>
      <c r="CZ394" t="b">
        <f t="shared" si="300"/>
        <v>1</v>
      </c>
      <c r="DA394" s="84">
        <f t="shared" si="301"/>
        <v>0</v>
      </c>
      <c r="DB394" t="e">
        <f t="shared" si="302"/>
        <v>#N/A</v>
      </c>
    </row>
    <row r="395" spans="1:106" ht="13.5" thickBot="1">
      <c r="A395">
        <v>2719</v>
      </c>
      <c r="B395">
        <v>1</v>
      </c>
      <c r="C395" t="s">
        <v>614</v>
      </c>
      <c r="D395" s="3" t="s">
        <v>12</v>
      </c>
      <c r="E395" s="3" t="s">
        <v>12</v>
      </c>
      <c r="F395">
        <v>120455.93799999999</v>
      </c>
      <c r="G395">
        <v>414691.56199999998</v>
      </c>
      <c r="H395" s="35" t="str">
        <f t="shared" si="303"/>
        <v>ja</v>
      </c>
      <c r="I395" s="155" t="s">
        <v>2402</v>
      </c>
      <c r="J395" t="s">
        <v>456</v>
      </c>
      <c r="K395" s="97">
        <v>10000</v>
      </c>
      <c r="L395" s="28">
        <f t="shared" si="261"/>
        <v>0.24</v>
      </c>
      <c r="M395" s="28">
        <f t="shared" si="261"/>
        <v>0</v>
      </c>
      <c r="N395" s="56">
        <f t="shared" si="262"/>
        <v>0</v>
      </c>
      <c r="O395" s="33">
        <f t="shared" si="263"/>
        <v>1000.7763742265286</v>
      </c>
      <c r="P395" s="37">
        <f t="shared" si="264"/>
        <v>1000.2469555154745</v>
      </c>
      <c r="Q395" t="s">
        <v>12</v>
      </c>
      <c r="R395" t="s">
        <v>12</v>
      </c>
      <c r="S395">
        <v>2.9119999999999999</v>
      </c>
      <c r="T395">
        <v>3.1160000000000001</v>
      </c>
      <c r="U395">
        <v>3.3180000000000001</v>
      </c>
      <c r="V395">
        <v>3.4990000000000001</v>
      </c>
      <c r="W395">
        <v>3.7069999999999999</v>
      </c>
      <c r="X395" t="s">
        <v>12</v>
      </c>
      <c r="Y395">
        <v>4.125</v>
      </c>
      <c r="Z395" t="s">
        <v>12</v>
      </c>
      <c r="AA395" s="10">
        <f t="shared" si="265"/>
        <v>3.7069999999999999</v>
      </c>
      <c r="AB395" s="9">
        <f t="shared" si="266"/>
        <v>0.38899999999999979</v>
      </c>
      <c r="AC395" s="10">
        <f t="shared" si="267"/>
        <v>0.41800000000000015</v>
      </c>
      <c r="AD395" s="9"/>
      <c r="AE395" s="55"/>
      <c r="AF395" s="55"/>
      <c r="AG395" s="55"/>
      <c r="AH395" s="55"/>
      <c r="AI395" s="3"/>
      <c r="AJ395" s="3"/>
      <c r="AK395" s="3"/>
      <c r="AL395" s="3"/>
      <c r="AM395" s="15"/>
      <c r="AN395" s="10"/>
      <c r="AO395" s="9"/>
      <c r="AP395" s="10"/>
      <c r="AQ395" s="9"/>
      <c r="AR395" s="55"/>
      <c r="AS395" s="55"/>
      <c r="AT395" s="55"/>
      <c r="AU395" s="55"/>
      <c r="AV395" s="3"/>
      <c r="AW395" s="3"/>
      <c r="AX395" s="3"/>
      <c r="AY395" s="3"/>
      <c r="AZ395" s="15"/>
      <c r="BA395" s="10"/>
      <c r="BB395" s="9"/>
      <c r="BC395" s="10"/>
      <c r="BD395" s="9"/>
      <c r="BE395" s="3"/>
      <c r="BF395" s="15"/>
      <c r="BG395" s="15"/>
      <c r="BH395" s="9"/>
      <c r="BI395" s="10"/>
      <c r="BJ395" s="9"/>
      <c r="BK395" s="3"/>
      <c r="BL395" s="15"/>
      <c r="BM395" s="15"/>
      <c r="BN395" s="9"/>
      <c r="BO395" s="10"/>
      <c r="BP395">
        <f t="shared" si="268"/>
        <v>0</v>
      </c>
      <c r="BQ395" s="93">
        <f t="shared" si="269"/>
        <v>0</v>
      </c>
      <c r="BR395" s="93">
        <f t="shared" si="270"/>
        <v>0</v>
      </c>
      <c r="BS395" s="93" t="e">
        <f>VLOOKUP(C395,'Koppeling locatie - aslocatie'!$A$2:$C$8139,2,FALSE)</f>
        <v>#N/A</v>
      </c>
      <c r="BT395" s="93" t="e">
        <f>VLOOKUP($BS395,aslocaties_v01!$C$3:$AA$349,MATCH($K$3/10,aslocaties_v01!$C$2:$X$2),FALSE)</f>
        <v>#N/A</v>
      </c>
      <c r="BU395" s="93" t="e">
        <f>VLOOKUP(BS395,aslocaties_v01!$C$3:$AA$349,MATCH($K$3,aslocaties_v01!$C$2:$X$2),FALSE)</f>
        <v>#N/A</v>
      </c>
      <c r="BV395" s="93" t="e">
        <f>VLOOKUP(BS395,aslocaties_v01!$C$3:$AA$349,MATCH($K$3*10,aslocaties_v01!$C$2:$X$2),FALSE)</f>
        <v>#N/A</v>
      </c>
      <c r="BW395" s="93" t="e">
        <f t="shared" si="271"/>
        <v>#N/A</v>
      </c>
      <c r="BX395" s="93" t="e">
        <f t="shared" si="272"/>
        <v>#N/A</v>
      </c>
      <c r="BY395" s="94">
        <f t="shared" si="273"/>
        <v>999</v>
      </c>
      <c r="BZ395" s="94">
        <f t="shared" si="274"/>
        <v>999</v>
      </c>
      <c r="CA395" s="94" t="e">
        <f t="shared" si="275"/>
        <v>#N/A</v>
      </c>
      <c r="CB395" t="e">
        <f t="shared" si="276"/>
        <v>#N/A</v>
      </c>
      <c r="CC395" s="58" t="e">
        <f t="shared" si="277"/>
        <v>#N/A</v>
      </c>
      <c r="CD395" s="95" t="e">
        <f t="shared" si="278"/>
        <v>#N/A</v>
      </c>
      <c r="CE395" s="96" t="b">
        <f t="shared" si="279"/>
        <v>1</v>
      </c>
      <c r="CF395" t="e">
        <f t="shared" si="280"/>
        <v>#DIV/0!</v>
      </c>
      <c r="CG395" t="e">
        <f t="shared" si="281"/>
        <v>#DIV/0!</v>
      </c>
      <c r="CH395" s="84" t="b">
        <f t="shared" si="282"/>
        <v>0</v>
      </c>
      <c r="CI395" t="str">
        <f t="shared" si="283"/>
        <v/>
      </c>
      <c r="CJ395" t="e">
        <f t="shared" si="284"/>
        <v>#DIV/0!</v>
      </c>
      <c r="CK395" t="b">
        <f t="shared" si="285"/>
        <v>1</v>
      </c>
      <c r="CL395" s="84" t="e">
        <f t="shared" si="286"/>
        <v>#DIV/0!</v>
      </c>
      <c r="CM395" t="e">
        <f t="shared" si="287"/>
        <v>#DIV/0!</v>
      </c>
      <c r="CN395" t="e">
        <f t="shared" si="288"/>
        <v>#DIV/0!</v>
      </c>
      <c r="CO395" s="84">
        <f t="shared" si="289"/>
        <v>-1</v>
      </c>
      <c r="CP395" t="b">
        <f t="shared" si="290"/>
        <v>1</v>
      </c>
      <c r="CQ395" s="96" t="b">
        <f t="shared" si="291"/>
        <v>1</v>
      </c>
      <c r="CR395" t="b">
        <f t="shared" si="292"/>
        <v>1</v>
      </c>
      <c r="CS395" t="b">
        <f t="shared" si="293"/>
        <v>1</v>
      </c>
      <c r="CT395" t="b">
        <f t="shared" si="294"/>
        <v>1</v>
      </c>
      <c r="CU395" t="b">
        <f t="shared" si="295"/>
        <v>1</v>
      </c>
      <c r="CV395" s="84" t="b">
        <f t="shared" si="296"/>
        <v>1</v>
      </c>
      <c r="CW395" t="b">
        <f t="shared" si="297"/>
        <v>1</v>
      </c>
      <c r="CX395" t="b">
        <f t="shared" si="298"/>
        <v>1</v>
      </c>
      <c r="CY395" t="b">
        <f t="shared" si="299"/>
        <v>1</v>
      </c>
      <c r="CZ395" t="b">
        <f t="shared" si="300"/>
        <v>1</v>
      </c>
      <c r="DA395" s="84">
        <f t="shared" si="301"/>
        <v>0</v>
      </c>
      <c r="DB395" t="e">
        <f t="shared" si="302"/>
        <v>#N/A</v>
      </c>
    </row>
    <row r="396" spans="1:106" ht="13.5" thickBot="1">
      <c r="A396">
        <v>2720</v>
      </c>
      <c r="B396">
        <v>1</v>
      </c>
      <c r="C396" t="s">
        <v>615</v>
      </c>
      <c r="D396" s="3" t="s">
        <v>12</v>
      </c>
      <c r="E396" s="3" t="s">
        <v>12</v>
      </c>
      <c r="F396">
        <v>119455.69500000001</v>
      </c>
      <c r="G396">
        <v>414694.375</v>
      </c>
      <c r="H396" s="35" t="str">
        <f t="shared" si="303"/>
        <v>ja</v>
      </c>
      <c r="I396" s="155" t="s">
        <v>2402</v>
      </c>
      <c r="J396" t="s">
        <v>456</v>
      </c>
      <c r="K396" s="97">
        <v>10000</v>
      </c>
      <c r="L396" s="28">
        <f t="shared" si="261"/>
        <v>0.24</v>
      </c>
      <c r="M396" s="28">
        <f t="shared" si="261"/>
        <v>0</v>
      </c>
      <c r="N396" s="56">
        <f t="shared" si="262"/>
        <v>0</v>
      </c>
      <c r="O396" s="33">
        <f t="shared" si="263"/>
        <v>1000.2469555154745</v>
      </c>
      <c r="P396" s="37">
        <f t="shared" si="264"/>
        <v>981.10157323796943</v>
      </c>
      <c r="Q396" t="s">
        <v>12</v>
      </c>
      <c r="R396" t="s">
        <v>12</v>
      </c>
      <c r="S396">
        <v>2.8610000000000002</v>
      </c>
      <c r="T396">
        <v>3.056</v>
      </c>
      <c r="U396">
        <v>3.254</v>
      </c>
      <c r="V396">
        <v>3.4329999999999998</v>
      </c>
      <c r="W396">
        <v>3.641</v>
      </c>
      <c r="X396" t="s">
        <v>12</v>
      </c>
      <c r="Y396">
        <v>4.0620000000000003</v>
      </c>
      <c r="Z396" t="s">
        <v>12</v>
      </c>
      <c r="AA396" s="10">
        <f t="shared" si="265"/>
        <v>3.641</v>
      </c>
      <c r="AB396" s="9">
        <f t="shared" si="266"/>
        <v>0.38700000000000001</v>
      </c>
      <c r="AC396" s="10">
        <f t="shared" si="267"/>
        <v>0.42100000000000026</v>
      </c>
      <c r="AD396" s="9"/>
      <c r="AE396" s="55"/>
      <c r="AF396" s="55"/>
      <c r="AG396" s="55"/>
      <c r="AH396" s="55"/>
      <c r="AI396" s="3"/>
      <c r="AJ396" s="3"/>
      <c r="AK396" s="3"/>
      <c r="AL396" s="3"/>
      <c r="AM396" s="15"/>
      <c r="AN396" s="10"/>
      <c r="AO396" s="9"/>
      <c r="AP396" s="10"/>
      <c r="AQ396" s="9"/>
      <c r="AR396" s="55"/>
      <c r="AS396" s="55"/>
      <c r="AT396" s="55"/>
      <c r="AU396" s="55"/>
      <c r="AV396" s="3"/>
      <c r="AW396" s="3"/>
      <c r="AX396" s="3"/>
      <c r="AY396" s="3"/>
      <c r="AZ396" s="15"/>
      <c r="BA396" s="10"/>
      <c r="BB396" s="9"/>
      <c r="BC396" s="10"/>
      <c r="BD396" s="9"/>
      <c r="BE396" s="3"/>
      <c r="BF396" s="15"/>
      <c r="BG396" s="15"/>
      <c r="BH396" s="9"/>
      <c r="BI396" s="10"/>
      <c r="BJ396" s="9"/>
      <c r="BK396" s="3"/>
      <c r="BL396" s="15"/>
      <c r="BM396" s="15"/>
      <c r="BN396" s="9"/>
      <c r="BO396" s="10"/>
      <c r="BP396">
        <f t="shared" si="268"/>
        <v>0</v>
      </c>
      <c r="BQ396" s="93">
        <f t="shared" si="269"/>
        <v>0</v>
      </c>
      <c r="BR396" s="93">
        <f t="shared" si="270"/>
        <v>0</v>
      </c>
      <c r="BS396" s="93" t="e">
        <f>VLOOKUP(C396,'Koppeling locatie - aslocatie'!$A$2:$C$8139,2,FALSE)</f>
        <v>#N/A</v>
      </c>
      <c r="BT396" s="93" t="e">
        <f>VLOOKUP($BS396,aslocaties_v01!$C$3:$AA$349,MATCH($K$3/10,aslocaties_v01!$C$2:$X$2),FALSE)</f>
        <v>#N/A</v>
      </c>
      <c r="BU396" s="93" t="e">
        <f>VLOOKUP(BS396,aslocaties_v01!$C$3:$AA$349,MATCH($K$3,aslocaties_v01!$C$2:$X$2),FALSE)</f>
        <v>#N/A</v>
      </c>
      <c r="BV396" s="93" t="e">
        <f>VLOOKUP(BS396,aslocaties_v01!$C$3:$AA$349,MATCH($K$3*10,aslocaties_v01!$C$2:$X$2),FALSE)</f>
        <v>#N/A</v>
      </c>
      <c r="BW396" s="93" t="e">
        <f t="shared" si="271"/>
        <v>#N/A</v>
      </c>
      <c r="BX396" s="93" t="e">
        <f t="shared" si="272"/>
        <v>#N/A</v>
      </c>
      <c r="BY396" s="94">
        <f t="shared" si="273"/>
        <v>999</v>
      </c>
      <c r="BZ396" s="94">
        <f t="shared" si="274"/>
        <v>999</v>
      </c>
      <c r="CA396" s="94" t="e">
        <f t="shared" si="275"/>
        <v>#N/A</v>
      </c>
      <c r="CB396" t="e">
        <f t="shared" si="276"/>
        <v>#N/A</v>
      </c>
      <c r="CC396" s="58" t="e">
        <f t="shared" si="277"/>
        <v>#N/A</v>
      </c>
      <c r="CD396" s="95" t="e">
        <f t="shared" si="278"/>
        <v>#N/A</v>
      </c>
      <c r="CE396" s="96" t="b">
        <f t="shared" si="279"/>
        <v>1</v>
      </c>
      <c r="CF396" t="e">
        <f t="shared" si="280"/>
        <v>#DIV/0!</v>
      </c>
      <c r="CG396" t="e">
        <f t="shared" si="281"/>
        <v>#DIV/0!</v>
      </c>
      <c r="CH396" s="84" t="b">
        <f t="shared" si="282"/>
        <v>0</v>
      </c>
      <c r="CI396" t="str">
        <f t="shared" si="283"/>
        <v/>
      </c>
      <c r="CJ396" t="e">
        <f t="shared" si="284"/>
        <v>#DIV/0!</v>
      </c>
      <c r="CK396" t="b">
        <f t="shared" si="285"/>
        <v>1</v>
      </c>
      <c r="CL396" s="84" t="e">
        <f t="shared" si="286"/>
        <v>#DIV/0!</v>
      </c>
      <c r="CM396" t="e">
        <f t="shared" si="287"/>
        <v>#DIV/0!</v>
      </c>
      <c r="CN396" t="e">
        <f t="shared" si="288"/>
        <v>#DIV/0!</v>
      </c>
      <c r="CO396" s="84">
        <f t="shared" si="289"/>
        <v>-1</v>
      </c>
      <c r="CP396" t="b">
        <f t="shared" si="290"/>
        <v>1</v>
      </c>
      <c r="CQ396" s="96" t="b">
        <f t="shared" si="291"/>
        <v>1</v>
      </c>
      <c r="CR396" t="b">
        <f t="shared" si="292"/>
        <v>1</v>
      </c>
      <c r="CS396" t="b">
        <f t="shared" si="293"/>
        <v>1</v>
      </c>
      <c r="CT396" t="b">
        <f t="shared" si="294"/>
        <v>1</v>
      </c>
      <c r="CU396" t="b">
        <f t="shared" si="295"/>
        <v>1</v>
      </c>
      <c r="CV396" s="84" t="b">
        <f t="shared" si="296"/>
        <v>1</v>
      </c>
      <c r="CW396" t="b">
        <f t="shared" si="297"/>
        <v>1</v>
      </c>
      <c r="CX396" t="b">
        <f t="shared" si="298"/>
        <v>1</v>
      </c>
      <c r="CY396" t="b">
        <f t="shared" si="299"/>
        <v>1</v>
      </c>
      <c r="CZ396" t="b">
        <f t="shared" si="300"/>
        <v>1</v>
      </c>
      <c r="DA396" s="84">
        <f t="shared" si="301"/>
        <v>0</v>
      </c>
      <c r="DB396" t="e">
        <f t="shared" si="302"/>
        <v>#N/A</v>
      </c>
    </row>
    <row r="397" spans="1:106" ht="13.5" thickBot="1">
      <c r="A397">
        <v>2721</v>
      </c>
      <c r="B397">
        <v>1</v>
      </c>
      <c r="C397" t="s">
        <v>616</v>
      </c>
      <c r="D397" s="3" t="s">
        <v>12</v>
      </c>
      <c r="E397" s="3" t="s">
        <v>12</v>
      </c>
      <c r="F397">
        <v>118506.016</v>
      </c>
      <c r="G397">
        <v>414448.06199999998</v>
      </c>
      <c r="H397" s="35" t="str">
        <f t="shared" si="303"/>
        <v>ja</v>
      </c>
      <c r="I397" s="155" t="s">
        <v>2402</v>
      </c>
      <c r="J397" t="s">
        <v>456</v>
      </c>
      <c r="K397" s="97">
        <v>10000</v>
      </c>
      <c r="L397" s="28">
        <f t="shared" si="261"/>
        <v>0.24</v>
      </c>
      <c r="M397" s="28">
        <f t="shared" si="261"/>
        <v>0</v>
      </c>
      <c r="N397" s="56">
        <f t="shared" si="262"/>
        <v>0</v>
      </c>
      <c r="O397" s="33">
        <f t="shared" si="263"/>
        <v>981.10157323796943</v>
      </c>
      <c r="P397" s="37">
        <f t="shared" si="264"/>
        <v>993.46969756756368</v>
      </c>
      <c r="Q397" t="s">
        <v>12</v>
      </c>
      <c r="R397" t="s">
        <v>12</v>
      </c>
      <c r="S397">
        <v>2.82</v>
      </c>
      <c r="T397">
        <v>3.0089999999999999</v>
      </c>
      <c r="U397">
        <v>3.2040000000000002</v>
      </c>
      <c r="V397">
        <v>3.3839999999999999</v>
      </c>
      <c r="W397">
        <v>3.5920000000000001</v>
      </c>
      <c r="X397" t="s">
        <v>12</v>
      </c>
      <c r="Y397">
        <v>4.0170000000000003</v>
      </c>
      <c r="Z397" t="s">
        <v>12</v>
      </c>
      <c r="AA397" s="10">
        <f t="shared" si="265"/>
        <v>3.5920000000000001</v>
      </c>
      <c r="AB397" s="9">
        <f t="shared" si="266"/>
        <v>0.3879999999999999</v>
      </c>
      <c r="AC397" s="10">
        <f t="shared" si="267"/>
        <v>0.42500000000000027</v>
      </c>
      <c r="AD397" s="9"/>
      <c r="AE397" s="55"/>
      <c r="AF397" s="55"/>
      <c r="AG397" s="55"/>
      <c r="AH397" s="55"/>
      <c r="AI397" s="3"/>
      <c r="AJ397" s="3"/>
      <c r="AK397" s="3"/>
      <c r="AL397" s="3"/>
      <c r="AM397" s="15"/>
      <c r="AN397" s="10"/>
      <c r="AO397" s="9"/>
      <c r="AP397" s="10"/>
      <c r="AQ397" s="9"/>
      <c r="AR397" s="55"/>
      <c r="AS397" s="55"/>
      <c r="AT397" s="55"/>
      <c r="AU397" s="55"/>
      <c r="AV397" s="3"/>
      <c r="AW397" s="3"/>
      <c r="AX397" s="3"/>
      <c r="AY397" s="3"/>
      <c r="AZ397" s="15"/>
      <c r="BA397" s="10"/>
      <c r="BB397" s="9"/>
      <c r="BC397" s="10"/>
      <c r="BD397" s="9"/>
      <c r="BE397" s="3"/>
      <c r="BF397" s="15"/>
      <c r="BG397" s="15"/>
      <c r="BH397" s="9"/>
      <c r="BI397" s="10"/>
      <c r="BJ397" s="9"/>
      <c r="BK397" s="3"/>
      <c r="BL397" s="15"/>
      <c r="BM397" s="15"/>
      <c r="BN397" s="9"/>
      <c r="BO397" s="10"/>
      <c r="BP397">
        <f t="shared" si="268"/>
        <v>0</v>
      </c>
      <c r="BQ397" s="93">
        <f t="shared" si="269"/>
        <v>0</v>
      </c>
      <c r="BR397" s="93">
        <f t="shared" si="270"/>
        <v>0</v>
      </c>
      <c r="BS397" s="93" t="e">
        <f>VLOOKUP(C397,'Koppeling locatie - aslocatie'!$A$2:$C$8139,2,FALSE)</f>
        <v>#N/A</v>
      </c>
      <c r="BT397" s="93" t="e">
        <f>VLOOKUP($BS397,aslocaties_v01!$C$3:$AA$349,MATCH($K$3/10,aslocaties_v01!$C$2:$X$2),FALSE)</f>
        <v>#N/A</v>
      </c>
      <c r="BU397" s="93" t="e">
        <f>VLOOKUP(BS397,aslocaties_v01!$C$3:$AA$349,MATCH($K$3,aslocaties_v01!$C$2:$X$2),FALSE)</f>
        <v>#N/A</v>
      </c>
      <c r="BV397" s="93" t="e">
        <f>VLOOKUP(BS397,aslocaties_v01!$C$3:$AA$349,MATCH($K$3*10,aslocaties_v01!$C$2:$X$2),FALSE)</f>
        <v>#N/A</v>
      </c>
      <c r="BW397" s="93" t="e">
        <f t="shared" si="271"/>
        <v>#N/A</v>
      </c>
      <c r="BX397" s="93" t="e">
        <f t="shared" si="272"/>
        <v>#N/A</v>
      </c>
      <c r="BY397" s="94">
        <f t="shared" si="273"/>
        <v>999</v>
      </c>
      <c r="BZ397" s="94">
        <f t="shared" si="274"/>
        <v>999</v>
      </c>
      <c r="CA397" s="94" t="e">
        <f t="shared" si="275"/>
        <v>#N/A</v>
      </c>
      <c r="CB397" t="e">
        <f t="shared" si="276"/>
        <v>#N/A</v>
      </c>
      <c r="CC397" s="58" t="e">
        <f t="shared" si="277"/>
        <v>#N/A</v>
      </c>
      <c r="CD397" s="95" t="e">
        <f t="shared" si="278"/>
        <v>#N/A</v>
      </c>
      <c r="CE397" s="96" t="b">
        <f t="shared" si="279"/>
        <v>1</v>
      </c>
      <c r="CF397" t="e">
        <f t="shared" si="280"/>
        <v>#DIV/0!</v>
      </c>
      <c r="CG397" t="e">
        <f t="shared" si="281"/>
        <v>#DIV/0!</v>
      </c>
      <c r="CH397" s="84" t="b">
        <f t="shared" si="282"/>
        <v>0</v>
      </c>
      <c r="CI397" t="str">
        <f t="shared" si="283"/>
        <v/>
      </c>
      <c r="CJ397" t="e">
        <f t="shared" si="284"/>
        <v>#DIV/0!</v>
      </c>
      <c r="CK397" t="b">
        <f t="shared" si="285"/>
        <v>1</v>
      </c>
      <c r="CL397" s="84" t="e">
        <f t="shared" si="286"/>
        <v>#DIV/0!</v>
      </c>
      <c r="CM397" t="e">
        <f t="shared" si="287"/>
        <v>#DIV/0!</v>
      </c>
      <c r="CN397" t="e">
        <f t="shared" si="288"/>
        <v>#DIV/0!</v>
      </c>
      <c r="CO397" s="84">
        <f t="shared" si="289"/>
        <v>-1</v>
      </c>
      <c r="CP397" t="b">
        <f t="shared" si="290"/>
        <v>1</v>
      </c>
      <c r="CQ397" s="96" t="b">
        <f t="shared" si="291"/>
        <v>1</v>
      </c>
      <c r="CR397" t="b">
        <f t="shared" si="292"/>
        <v>1</v>
      </c>
      <c r="CS397" t="b">
        <f t="shared" si="293"/>
        <v>1</v>
      </c>
      <c r="CT397" t="b">
        <f t="shared" si="294"/>
        <v>1</v>
      </c>
      <c r="CU397" t="b">
        <f t="shared" si="295"/>
        <v>1</v>
      </c>
      <c r="CV397" s="84" t="b">
        <f t="shared" si="296"/>
        <v>1</v>
      </c>
      <c r="CW397" t="b">
        <f t="shared" si="297"/>
        <v>1</v>
      </c>
      <c r="CX397" t="b">
        <f t="shared" si="298"/>
        <v>1</v>
      </c>
      <c r="CY397" t="b">
        <f t="shared" si="299"/>
        <v>1</v>
      </c>
      <c r="CZ397" t="b">
        <f t="shared" si="300"/>
        <v>1</v>
      </c>
      <c r="DA397" s="84">
        <f t="shared" si="301"/>
        <v>0</v>
      </c>
      <c r="DB397" t="e">
        <f t="shared" si="302"/>
        <v>#N/A</v>
      </c>
    </row>
    <row r="398" spans="1:106" ht="13.5" thickBot="1">
      <c r="A398">
        <v>2722</v>
      </c>
      <c r="B398">
        <v>1</v>
      </c>
      <c r="C398" t="s">
        <v>617</v>
      </c>
      <c r="D398" s="3" t="s">
        <v>12</v>
      </c>
      <c r="E398" s="3" t="s">
        <v>12</v>
      </c>
      <c r="F398">
        <v>117563.484</v>
      </c>
      <c r="G398">
        <v>414134.03100000002</v>
      </c>
      <c r="H398" s="35" t="str">
        <f t="shared" si="303"/>
        <v>ja</v>
      </c>
      <c r="I398" s="155" t="s">
        <v>2402</v>
      </c>
      <c r="J398" t="s">
        <v>456</v>
      </c>
      <c r="K398" s="97">
        <v>10000</v>
      </c>
      <c r="L398" s="28">
        <f t="shared" si="261"/>
        <v>0.24</v>
      </c>
      <c r="M398" s="28">
        <f t="shared" si="261"/>
        <v>0</v>
      </c>
      <c r="N398" s="56">
        <f t="shared" si="262"/>
        <v>0</v>
      </c>
      <c r="O398" s="33">
        <f t="shared" si="263"/>
        <v>993.46969756756368</v>
      </c>
      <c r="P398" s="37">
        <f t="shared" si="264"/>
        <v>11609.961721383306</v>
      </c>
      <c r="Q398" t="s">
        <v>12</v>
      </c>
      <c r="R398" t="s">
        <v>12</v>
      </c>
      <c r="S398">
        <v>2.782</v>
      </c>
      <c r="T398">
        <v>2.9630000000000001</v>
      </c>
      <c r="U398">
        <v>3.1539999999999999</v>
      </c>
      <c r="V398">
        <v>3.3319999999999999</v>
      </c>
      <c r="W398">
        <v>3.5390000000000001</v>
      </c>
      <c r="X398" t="s">
        <v>12</v>
      </c>
      <c r="Y398">
        <v>3.9689999999999999</v>
      </c>
      <c r="Z398" t="s">
        <v>12</v>
      </c>
      <c r="AA398" s="10">
        <f t="shared" si="265"/>
        <v>3.5390000000000001</v>
      </c>
      <c r="AB398" s="9">
        <f t="shared" si="266"/>
        <v>0.38500000000000023</v>
      </c>
      <c r="AC398" s="10">
        <f t="shared" si="267"/>
        <v>0.42999999999999972</v>
      </c>
      <c r="AD398" s="9"/>
      <c r="AE398" s="55"/>
      <c r="AF398" s="55"/>
      <c r="AG398" s="55"/>
      <c r="AH398" s="55"/>
      <c r="AI398" s="3"/>
      <c r="AJ398" s="3"/>
      <c r="AK398" s="3"/>
      <c r="AL398" s="3"/>
      <c r="AM398" s="15"/>
      <c r="AN398" s="10"/>
      <c r="AO398" s="9"/>
      <c r="AP398" s="10"/>
      <c r="AQ398" s="9"/>
      <c r="AR398" s="55"/>
      <c r="AS398" s="55"/>
      <c r="AT398" s="55"/>
      <c r="AU398" s="55"/>
      <c r="AV398" s="3"/>
      <c r="AW398" s="3"/>
      <c r="AX398" s="3"/>
      <c r="AY398" s="3"/>
      <c r="AZ398" s="15"/>
      <c r="BA398" s="10"/>
      <c r="BB398" s="9"/>
      <c r="BC398" s="10"/>
      <c r="BD398" s="9"/>
      <c r="BE398" s="3"/>
      <c r="BF398" s="15"/>
      <c r="BG398" s="15"/>
      <c r="BH398" s="9"/>
      <c r="BI398" s="10"/>
      <c r="BJ398" s="9"/>
      <c r="BK398" s="3"/>
      <c r="BL398" s="15"/>
      <c r="BM398" s="15"/>
      <c r="BN398" s="9"/>
      <c r="BO398" s="10"/>
      <c r="BP398">
        <f t="shared" si="268"/>
        <v>0</v>
      </c>
      <c r="BQ398" s="93">
        <f t="shared" si="269"/>
        <v>0</v>
      </c>
      <c r="BR398" s="93">
        <f t="shared" si="270"/>
        <v>0</v>
      </c>
      <c r="BS398" s="93" t="e">
        <f>VLOOKUP(C398,'Koppeling locatie - aslocatie'!$A$2:$C$8139,2,FALSE)</f>
        <v>#N/A</v>
      </c>
      <c r="BT398" s="93" t="e">
        <f>VLOOKUP($BS398,aslocaties_v01!$C$3:$AA$349,MATCH($K$3/10,aslocaties_v01!$C$2:$X$2),FALSE)</f>
        <v>#N/A</v>
      </c>
      <c r="BU398" s="93" t="e">
        <f>VLOOKUP(BS398,aslocaties_v01!$C$3:$AA$349,MATCH($K$3,aslocaties_v01!$C$2:$X$2),FALSE)</f>
        <v>#N/A</v>
      </c>
      <c r="BV398" s="93" t="e">
        <f>VLOOKUP(BS398,aslocaties_v01!$C$3:$AA$349,MATCH($K$3*10,aslocaties_v01!$C$2:$X$2),FALSE)</f>
        <v>#N/A</v>
      </c>
      <c r="BW398" s="93" t="e">
        <f t="shared" si="271"/>
        <v>#N/A</v>
      </c>
      <c r="BX398" s="93" t="e">
        <f t="shared" si="272"/>
        <v>#N/A</v>
      </c>
      <c r="BY398" s="94">
        <f t="shared" si="273"/>
        <v>999</v>
      </c>
      <c r="BZ398" s="94">
        <f t="shared" si="274"/>
        <v>999</v>
      </c>
      <c r="CA398" s="94" t="e">
        <f t="shared" si="275"/>
        <v>#N/A</v>
      </c>
      <c r="CB398" t="e">
        <f t="shared" si="276"/>
        <v>#N/A</v>
      </c>
      <c r="CC398" s="58" t="e">
        <f t="shared" si="277"/>
        <v>#N/A</v>
      </c>
      <c r="CD398" s="95" t="e">
        <f t="shared" si="278"/>
        <v>#N/A</v>
      </c>
      <c r="CE398" s="96" t="b">
        <f t="shared" si="279"/>
        <v>1</v>
      </c>
      <c r="CF398" t="e">
        <f t="shared" si="280"/>
        <v>#DIV/0!</v>
      </c>
      <c r="CG398" t="e">
        <f t="shared" si="281"/>
        <v>#DIV/0!</v>
      </c>
      <c r="CH398" s="84" t="b">
        <f t="shared" si="282"/>
        <v>0</v>
      </c>
      <c r="CI398" t="str">
        <f t="shared" si="283"/>
        <v/>
      </c>
      <c r="CJ398" t="e">
        <f t="shared" si="284"/>
        <v>#DIV/0!</v>
      </c>
      <c r="CK398" t="b">
        <f t="shared" si="285"/>
        <v>1</v>
      </c>
      <c r="CL398" s="84" t="e">
        <f t="shared" si="286"/>
        <v>#DIV/0!</v>
      </c>
      <c r="CM398" t="e">
        <f t="shared" si="287"/>
        <v>#DIV/0!</v>
      </c>
      <c r="CN398" t="e">
        <f t="shared" si="288"/>
        <v>#DIV/0!</v>
      </c>
      <c r="CO398" s="84">
        <f t="shared" si="289"/>
        <v>-1</v>
      </c>
      <c r="CP398" t="b">
        <f t="shared" si="290"/>
        <v>1</v>
      </c>
      <c r="CQ398" s="96" t="b">
        <f t="shared" si="291"/>
        <v>1</v>
      </c>
      <c r="CR398" t="b">
        <f t="shared" si="292"/>
        <v>1</v>
      </c>
      <c r="CS398" t="b">
        <f t="shared" si="293"/>
        <v>1</v>
      </c>
      <c r="CT398" t="b">
        <f t="shared" si="294"/>
        <v>1</v>
      </c>
      <c r="CU398" t="b">
        <f t="shared" si="295"/>
        <v>1</v>
      </c>
      <c r="CV398" s="84" t="b">
        <f t="shared" si="296"/>
        <v>1</v>
      </c>
      <c r="CW398" t="b">
        <f t="shared" si="297"/>
        <v>1</v>
      </c>
      <c r="CX398" t="b">
        <f t="shared" si="298"/>
        <v>1</v>
      </c>
      <c r="CY398" t="b">
        <f t="shared" si="299"/>
        <v>1</v>
      </c>
      <c r="CZ398" t="b">
        <f t="shared" si="300"/>
        <v>1</v>
      </c>
      <c r="DA398" s="84">
        <f t="shared" si="301"/>
        <v>0</v>
      </c>
      <c r="DB398" t="e">
        <f t="shared" si="302"/>
        <v>#N/A</v>
      </c>
    </row>
    <row r="399" spans="1:106" ht="13.5" thickBot="1">
      <c r="A399">
        <v>2723</v>
      </c>
      <c r="B399">
        <v>1</v>
      </c>
      <c r="C399" t="s">
        <v>2900</v>
      </c>
      <c r="D399" s="3" t="s">
        <v>12</v>
      </c>
      <c r="E399" s="3" t="s">
        <v>12</v>
      </c>
      <c r="F399">
        <v>119463.289</v>
      </c>
      <c r="G399">
        <v>425587.5</v>
      </c>
      <c r="H399" s="35" t="str">
        <f t="shared" si="303"/>
        <v>ja</v>
      </c>
      <c r="I399" s="155" t="s">
        <v>2402</v>
      </c>
      <c r="J399" t="s">
        <v>456</v>
      </c>
      <c r="K399" s="97">
        <v>10000</v>
      </c>
      <c r="L399" s="28">
        <f t="shared" si="261"/>
        <v>0.24</v>
      </c>
      <c r="M399" s="28">
        <f t="shared" si="261"/>
        <v>0</v>
      </c>
      <c r="N399" s="56">
        <f t="shared" si="262"/>
        <v>0</v>
      </c>
      <c r="O399" s="33">
        <f t="shared" si="263"/>
        <v>11609.961721383306</v>
      </c>
      <c r="P399" s="37">
        <f t="shared" si="264"/>
        <v>972.22019866334642</v>
      </c>
      <c r="Q399" t="s">
        <v>12</v>
      </c>
      <c r="R399" t="s">
        <v>12</v>
      </c>
      <c r="S399">
        <v>3.3079999999999998</v>
      </c>
      <c r="T399">
        <v>3.5059999999999998</v>
      </c>
      <c r="U399">
        <v>3.6920000000000002</v>
      </c>
      <c r="V399">
        <v>3.8439999999999999</v>
      </c>
      <c r="W399">
        <v>4.01</v>
      </c>
      <c r="X399" t="s">
        <v>12</v>
      </c>
      <c r="Y399">
        <v>4.33</v>
      </c>
      <c r="Z399" t="s">
        <v>12</v>
      </c>
      <c r="AA399" s="10">
        <f t="shared" si="265"/>
        <v>4.01</v>
      </c>
      <c r="AB399" s="9">
        <f t="shared" si="266"/>
        <v>0.31799999999999962</v>
      </c>
      <c r="AC399" s="10">
        <f t="shared" si="267"/>
        <v>0.32000000000000028</v>
      </c>
      <c r="AD399" s="9"/>
      <c r="AE399" s="55"/>
      <c r="AF399" s="55"/>
      <c r="AG399" s="55"/>
      <c r="AH399" s="55"/>
      <c r="AI399" s="3"/>
      <c r="AJ399" s="3"/>
      <c r="AK399" s="3"/>
      <c r="AL399" s="3"/>
      <c r="AM399" s="15"/>
      <c r="AN399" s="10"/>
      <c r="AO399" s="9"/>
      <c r="AP399" s="10"/>
      <c r="AQ399" s="9"/>
      <c r="AR399" s="55"/>
      <c r="AS399" s="55"/>
      <c r="AT399" s="55"/>
      <c r="AU399" s="55"/>
      <c r="AV399" s="3"/>
      <c r="AW399" s="3"/>
      <c r="AX399" s="3"/>
      <c r="AY399" s="3"/>
      <c r="AZ399" s="15"/>
      <c r="BA399" s="10"/>
      <c r="BB399" s="9"/>
      <c r="BC399" s="10"/>
      <c r="BD399" s="9"/>
      <c r="BE399" s="3"/>
      <c r="BF399" s="15"/>
      <c r="BG399" s="15"/>
      <c r="BH399" s="9"/>
      <c r="BI399" s="10"/>
      <c r="BJ399" s="9"/>
      <c r="BK399" s="3"/>
      <c r="BL399" s="15"/>
      <c r="BM399" s="15"/>
      <c r="BN399" s="9"/>
      <c r="BO399" s="10"/>
      <c r="BP399">
        <f t="shared" si="268"/>
        <v>0</v>
      </c>
      <c r="BQ399" s="93">
        <f t="shared" si="269"/>
        <v>0</v>
      </c>
      <c r="BR399" s="93">
        <f t="shared" si="270"/>
        <v>0</v>
      </c>
      <c r="BS399" s="93" t="e">
        <f>VLOOKUP(C399,'Koppeling locatie - aslocatie'!$A$2:$C$8139,2,FALSE)</f>
        <v>#N/A</v>
      </c>
      <c r="BT399" s="93" t="e">
        <f>VLOOKUP($BS399,aslocaties_v01!$C$3:$AA$349,MATCH($K$3/10,aslocaties_v01!$C$2:$X$2),FALSE)</f>
        <v>#N/A</v>
      </c>
      <c r="BU399" s="93" t="e">
        <f>VLOOKUP(BS399,aslocaties_v01!$C$3:$AA$349,MATCH($K$3,aslocaties_v01!$C$2:$X$2),FALSE)</f>
        <v>#N/A</v>
      </c>
      <c r="BV399" s="93" t="e">
        <f>VLOOKUP(BS399,aslocaties_v01!$C$3:$AA$349,MATCH($K$3*10,aslocaties_v01!$C$2:$X$2),FALSE)</f>
        <v>#N/A</v>
      </c>
      <c r="BW399" s="93" t="e">
        <f t="shared" si="271"/>
        <v>#N/A</v>
      </c>
      <c r="BX399" s="93" t="e">
        <f t="shared" si="272"/>
        <v>#N/A</v>
      </c>
      <c r="BY399" s="94">
        <f t="shared" si="273"/>
        <v>999</v>
      </c>
      <c r="BZ399" s="94">
        <f t="shared" si="274"/>
        <v>999</v>
      </c>
      <c r="CA399" s="94" t="e">
        <f t="shared" si="275"/>
        <v>#N/A</v>
      </c>
      <c r="CB399" t="e">
        <f t="shared" si="276"/>
        <v>#N/A</v>
      </c>
      <c r="CC399" s="58" t="e">
        <f t="shared" si="277"/>
        <v>#N/A</v>
      </c>
      <c r="CD399" s="95" t="e">
        <f t="shared" si="278"/>
        <v>#N/A</v>
      </c>
      <c r="CE399" s="96" t="b">
        <f t="shared" si="279"/>
        <v>1</v>
      </c>
      <c r="CF399" t="e">
        <f t="shared" si="280"/>
        <v>#DIV/0!</v>
      </c>
      <c r="CG399" t="e">
        <f t="shared" si="281"/>
        <v>#DIV/0!</v>
      </c>
      <c r="CH399" s="84" t="b">
        <f t="shared" si="282"/>
        <v>0</v>
      </c>
      <c r="CI399" t="str">
        <f t="shared" si="283"/>
        <v/>
      </c>
      <c r="CJ399" t="e">
        <f t="shared" si="284"/>
        <v>#DIV/0!</v>
      </c>
      <c r="CK399" t="b">
        <f t="shared" si="285"/>
        <v>1</v>
      </c>
      <c r="CL399" s="84" t="e">
        <f t="shared" si="286"/>
        <v>#DIV/0!</v>
      </c>
      <c r="CM399" t="e">
        <f t="shared" si="287"/>
        <v>#DIV/0!</v>
      </c>
      <c r="CN399" t="e">
        <f t="shared" si="288"/>
        <v>#DIV/0!</v>
      </c>
      <c r="CO399" s="84">
        <f t="shared" si="289"/>
        <v>-1</v>
      </c>
      <c r="CP399" t="b">
        <f t="shared" si="290"/>
        <v>1</v>
      </c>
      <c r="CQ399" s="96" t="b">
        <f t="shared" si="291"/>
        <v>1</v>
      </c>
      <c r="CR399" t="b">
        <f t="shared" si="292"/>
        <v>1</v>
      </c>
      <c r="CS399" t="b">
        <f t="shared" si="293"/>
        <v>1</v>
      </c>
      <c r="CT399" t="b">
        <f t="shared" si="294"/>
        <v>1</v>
      </c>
      <c r="CU399" t="b">
        <f t="shared" si="295"/>
        <v>1</v>
      </c>
      <c r="CV399" s="84" t="b">
        <f t="shared" si="296"/>
        <v>1</v>
      </c>
      <c r="CW399" t="b">
        <f t="shared" si="297"/>
        <v>1</v>
      </c>
      <c r="CX399" t="b">
        <f t="shared" si="298"/>
        <v>1</v>
      </c>
      <c r="CY399" t="b">
        <f t="shared" si="299"/>
        <v>1</v>
      </c>
      <c r="CZ399" t="b">
        <f t="shared" si="300"/>
        <v>1</v>
      </c>
      <c r="DA399" s="84">
        <f t="shared" si="301"/>
        <v>0</v>
      </c>
      <c r="DB399" t="e">
        <f t="shared" si="302"/>
        <v>#N/A</v>
      </c>
    </row>
    <row r="400" spans="1:106" ht="13.5" thickBot="1">
      <c r="A400">
        <v>2724</v>
      </c>
      <c r="B400">
        <v>1</v>
      </c>
      <c r="C400" t="s">
        <v>2901</v>
      </c>
      <c r="D400" s="3" t="s">
        <v>12</v>
      </c>
      <c r="E400" s="3" t="s">
        <v>12</v>
      </c>
      <c r="F400">
        <v>118492.92200000001</v>
      </c>
      <c r="G400">
        <v>425647.5</v>
      </c>
      <c r="H400" s="35" t="str">
        <f t="shared" si="303"/>
        <v>ja</v>
      </c>
      <c r="I400" s="155" t="s">
        <v>2402</v>
      </c>
      <c r="J400" t="s">
        <v>456</v>
      </c>
      <c r="K400" s="97">
        <v>10000</v>
      </c>
      <c r="L400" s="28">
        <f t="shared" si="261"/>
        <v>0.24</v>
      </c>
      <c r="M400" s="28">
        <f t="shared" si="261"/>
        <v>0</v>
      </c>
      <c r="N400" s="56">
        <f t="shared" si="262"/>
        <v>0</v>
      </c>
      <c r="O400" s="33">
        <f t="shared" si="263"/>
        <v>972.22019866334642</v>
      </c>
      <c r="P400" s="37">
        <f t="shared" si="264"/>
        <v>1017.4325362465187</v>
      </c>
      <c r="Q400" t="s">
        <v>12</v>
      </c>
      <c r="R400" t="s">
        <v>12</v>
      </c>
      <c r="S400">
        <v>3.2229999999999999</v>
      </c>
      <c r="T400">
        <v>3.4159999999999999</v>
      </c>
      <c r="U400">
        <v>3.6019999999999999</v>
      </c>
      <c r="V400">
        <v>3.758</v>
      </c>
      <c r="W400">
        <v>3.9289999999999998</v>
      </c>
      <c r="X400" t="s">
        <v>12</v>
      </c>
      <c r="Y400">
        <v>4.2549999999999999</v>
      </c>
      <c r="Z400" t="s">
        <v>12</v>
      </c>
      <c r="AA400" s="10">
        <f t="shared" si="265"/>
        <v>3.9289999999999998</v>
      </c>
      <c r="AB400" s="9">
        <f t="shared" si="266"/>
        <v>0.32699999999999996</v>
      </c>
      <c r="AC400" s="10">
        <f t="shared" si="267"/>
        <v>0.32600000000000007</v>
      </c>
      <c r="AD400" s="9"/>
      <c r="AE400" s="55"/>
      <c r="AF400" s="55"/>
      <c r="AG400" s="55"/>
      <c r="AH400" s="55"/>
      <c r="AI400" s="3"/>
      <c r="AJ400" s="3"/>
      <c r="AK400" s="3"/>
      <c r="AL400" s="3"/>
      <c r="AM400" s="15"/>
      <c r="AN400" s="10"/>
      <c r="AO400" s="9"/>
      <c r="AP400" s="10"/>
      <c r="AQ400" s="9"/>
      <c r="AR400" s="55"/>
      <c r="AS400" s="55"/>
      <c r="AT400" s="55"/>
      <c r="AU400" s="55"/>
      <c r="AV400" s="3"/>
      <c r="AW400" s="3"/>
      <c r="AX400" s="3"/>
      <c r="AY400" s="3"/>
      <c r="AZ400" s="15"/>
      <c r="BA400" s="10"/>
      <c r="BB400" s="9"/>
      <c r="BC400" s="10"/>
      <c r="BD400" s="9"/>
      <c r="BE400" s="3"/>
      <c r="BF400" s="15"/>
      <c r="BG400" s="15"/>
      <c r="BH400" s="9"/>
      <c r="BI400" s="10"/>
      <c r="BJ400" s="9"/>
      <c r="BK400" s="3"/>
      <c r="BL400" s="15"/>
      <c r="BM400" s="15"/>
      <c r="BN400" s="9"/>
      <c r="BO400" s="10"/>
      <c r="BP400">
        <f t="shared" si="268"/>
        <v>0</v>
      </c>
      <c r="BQ400" s="93">
        <f t="shared" si="269"/>
        <v>0</v>
      </c>
      <c r="BR400" s="93">
        <f t="shared" si="270"/>
        <v>0</v>
      </c>
      <c r="BS400" s="93" t="e">
        <f>VLOOKUP(C400,'Koppeling locatie - aslocatie'!$A$2:$C$8139,2,FALSE)</f>
        <v>#N/A</v>
      </c>
      <c r="BT400" s="93" t="e">
        <f>VLOOKUP($BS400,aslocaties_v01!$C$3:$AA$349,MATCH($K$3/10,aslocaties_v01!$C$2:$X$2),FALSE)</f>
        <v>#N/A</v>
      </c>
      <c r="BU400" s="93" t="e">
        <f>VLOOKUP(BS400,aslocaties_v01!$C$3:$AA$349,MATCH($K$3,aslocaties_v01!$C$2:$X$2),FALSE)</f>
        <v>#N/A</v>
      </c>
      <c r="BV400" s="93" t="e">
        <f>VLOOKUP(BS400,aslocaties_v01!$C$3:$AA$349,MATCH($K$3*10,aslocaties_v01!$C$2:$X$2),FALSE)</f>
        <v>#N/A</v>
      </c>
      <c r="BW400" s="93" t="e">
        <f t="shared" si="271"/>
        <v>#N/A</v>
      </c>
      <c r="BX400" s="93" t="e">
        <f t="shared" si="272"/>
        <v>#N/A</v>
      </c>
      <c r="BY400" s="94">
        <f t="shared" si="273"/>
        <v>999</v>
      </c>
      <c r="BZ400" s="94">
        <f t="shared" si="274"/>
        <v>999</v>
      </c>
      <c r="CA400" s="94" t="e">
        <f t="shared" si="275"/>
        <v>#N/A</v>
      </c>
      <c r="CB400" t="e">
        <f t="shared" si="276"/>
        <v>#N/A</v>
      </c>
      <c r="CC400" s="58" t="e">
        <f t="shared" si="277"/>
        <v>#N/A</v>
      </c>
      <c r="CD400" s="95" t="e">
        <f t="shared" si="278"/>
        <v>#N/A</v>
      </c>
      <c r="CE400" s="96" t="b">
        <f t="shared" si="279"/>
        <v>1</v>
      </c>
      <c r="CF400" t="e">
        <f t="shared" si="280"/>
        <v>#DIV/0!</v>
      </c>
      <c r="CG400" t="e">
        <f t="shared" si="281"/>
        <v>#DIV/0!</v>
      </c>
      <c r="CH400" s="84" t="b">
        <f t="shared" si="282"/>
        <v>0</v>
      </c>
      <c r="CI400" t="str">
        <f t="shared" si="283"/>
        <v/>
      </c>
      <c r="CJ400" t="e">
        <f t="shared" si="284"/>
        <v>#DIV/0!</v>
      </c>
      <c r="CK400" t="b">
        <f t="shared" si="285"/>
        <v>1</v>
      </c>
      <c r="CL400" s="84" t="e">
        <f t="shared" si="286"/>
        <v>#DIV/0!</v>
      </c>
      <c r="CM400" t="e">
        <f t="shared" si="287"/>
        <v>#DIV/0!</v>
      </c>
      <c r="CN400" t="e">
        <f t="shared" si="288"/>
        <v>#DIV/0!</v>
      </c>
      <c r="CO400" s="84">
        <f t="shared" si="289"/>
        <v>-1</v>
      </c>
      <c r="CP400" t="b">
        <f t="shared" si="290"/>
        <v>1</v>
      </c>
      <c r="CQ400" s="96" t="b">
        <f t="shared" si="291"/>
        <v>1</v>
      </c>
      <c r="CR400" t="b">
        <f t="shared" si="292"/>
        <v>1</v>
      </c>
      <c r="CS400" t="b">
        <f t="shared" si="293"/>
        <v>1</v>
      </c>
      <c r="CT400" t="b">
        <f t="shared" si="294"/>
        <v>1</v>
      </c>
      <c r="CU400" t="b">
        <f t="shared" si="295"/>
        <v>1</v>
      </c>
      <c r="CV400" s="84" t="b">
        <f t="shared" si="296"/>
        <v>1</v>
      </c>
      <c r="CW400" t="b">
        <f t="shared" si="297"/>
        <v>1</v>
      </c>
      <c r="CX400" t="b">
        <f t="shared" si="298"/>
        <v>1</v>
      </c>
      <c r="CY400" t="b">
        <f t="shared" si="299"/>
        <v>1</v>
      </c>
      <c r="CZ400" t="b">
        <f t="shared" si="300"/>
        <v>1</v>
      </c>
      <c r="DA400" s="84">
        <f t="shared" si="301"/>
        <v>0</v>
      </c>
      <c r="DB400" t="e">
        <f t="shared" si="302"/>
        <v>#N/A</v>
      </c>
    </row>
    <row r="401" spans="1:106" ht="13.5" thickBot="1">
      <c r="A401">
        <v>2725</v>
      </c>
      <c r="B401">
        <v>1</v>
      </c>
      <c r="C401" t="s">
        <v>2902</v>
      </c>
      <c r="D401" s="3" t="s">
        <v>12</v>
      </c>
      <c r="E401" s="3" t="s">
        <v>12</v>
      </c>
      <c r="F401">
        <v>117480.609</v>
      </c>
      <c r="G401">
        <v>425749.43800000002</v>
      </c>
      <c r="H401" s="35" t="str">
        <f t="shared" si="303"/>
        <v>ja</v>
      </c>
      <c r="I401" s="155" t="s">
        <v>2402</v>
      </c>
      <c r="J401" t="s">
        <v>456</v>
      </c>
      <c r="K401" s="97">
        <v>10000</v>
      </c>
      <c r="L401" s="28">
        <f t="shared" si="261"/>
        <v>0.24</v>
      </c>
      <c r="M401" s="28">
        <f t="shared" si="261"/>
        <v>0</v>
      </c>
      <c r="N401" s="56">
        <f t="shared" si="262"/>
        <v>0</v>
      </c>
      <c r="O401" s="33">
        <f t="shared" si="263"/>
        <v>1017.4325362465187</v>
      </c>
      <c r="P401" s="37">
        <f t="shared" si="264"/>
        <v>998.44128432471393</v>
      </c>
      <c r="Q401" t="s">
        <v>12</v>
      </c>
      <c r="R401" t="s">
        <v>12</v>
      </c>
      <c r="S401">
        <v>3.137</v>
      </c>
      <c r="T401">
        <v>3.323</v>
      </c>
      <c r="U401">
        <v>3.5</v>
      </c>
      <c r="V401">
        <v>3.6520000000000001</v>
      </c>
      <c r="W401">
        <v>3.8239999999999998</v>
      </c>
      <c r="X401" t="s">
        <v>12</v>
      </c>
      <c r="Y401">
        <v>4.1539999999999999</v>
      </c>
      <c r="Z401" t="s">
        <v>12</v>
      </c>
      <c r="AA401" s="10">
        <f t="shared" si="265"/>
        <v>3.8239999999999998</v>
      </c>
      <c r="AB401" s="9">
        <f t="shared" si="266"/>
        <v>0.32399999999999984</v>
      </c>
      <c r="AC401" s="10">
        <f t="shared" si="267"/>
        <v>0.33000000000000007</v>
      </c>
      <c r="AD401" s="9"/>
      <c r="AE401" s="55"/>
      <c r="AF401" s="55"/>
      <c r="AG401" s="55"/>
      <c r="AH401" s="55"/>
      <c r="AI401" s="3"/>
      <c r="AJ401" s="3"/>
      <c r="AK401" s="3"/>
      <c r="AL401" s="3"/>
      <c r="AM401" s="15"/>
      <c r="AN401" s="10"/>
      <c r="AO401" s="9"/>
      <c r="AP401" s="10"/>
      <c r="AQ401" s="9"/>
      <c r="AR401" s="55"/>
      <c r="AS401" s="55"/>
      <c r="AT401" s="55"/>
      <c r="AU401" s="55"/>
      <c r="AV401" s="3"/>
      <c r="AW401" s="3"/>
      <c r="AX401" s="3"/>
      <c r="AY401" s="3"/>
      <c r="AZ401" s="15"/>
      <c r="BA401" s="10"/>
      <c r="BB401" s="9"/>
      <c r="BC401" s="10"/>
      <c r="BD401" s="9"/>
      <c r="BE401" s="3"/>
      <c r="BF401" s="15"/>
      <c r="BG401" s="15"/>
      <c r="BH401" s="9"/>
      <c r="BI401" s="10"/>
      <c r="BJ401" s="9"/>
      <c r="BK401" s="3"/>
      <c r="BL401" s="15"/>
      <c r="BM401" s="15"/>
      <c r="BN401" s="9"/>
      <c r="BO401" s="10"/>
      <c r="BP401">
        <f t="shared" si="268"/>
        <v>0</v>
      </c>
      <c r="BQ401" s="93">
        <f t="shared" si="269"/>
        <v>0</v>
      </c>
      <c r="BR401" s="93">
        <f t="shared" si="270"/>
        <v>0</v>
      </c>
      <c r="BS401" s="93" t="e">
        <f>VLOOKUP(C401,'Koppeling locatie - aslocatie'!$A$2:$C$8139,2,FALSE)</f>
        <v>#N/A</v>
      </c>
      <c r="BT401" s="93" t="e">
        <f>VLOOKUP($BS401,aslocaties_v01!$C$3:$AA$349,MATCH($K$3/10,aslocaties_v01!$C$2:$X$2),FALSE)</f>
        <v>#N/A</v>
      </c>
      <c r="BU401" s="93" t="e">
        <f>VLOOKUP(BS401,aslocaties_v01!$C$3:$AA$349,MATCH($K$3,aslocaties_v01!$C$2:$X$2),FALSE)</f>
        <v>#N/A</v>
      </c>
      <c r="BV401" s="93" t="e">
        <f>VLOOKUP(BS401,aslocaties_v01!$C$3:$AA$349,MATCH($K$3*10,aslocaties_v01!$C$2:$X$2),FALSE)</f>
        <v>#N/A</v>
      </c>
      <c r="BW401" s="93" t="e">
        <f t="shared" si="271"/>
        <v>#N/A</v>
      </c>
      <c r="BX401" s="93" t="e">
        <f t="shared" si="272"/>
        <v>#N/A</v>
      </c>
      <c r="BY401" s="94">
        <f t="shared" si="273"/>
        <v>999</v>
      </c>
      <c r="BZ401" s="94">
        <f t="shared" si="274"/>
        <v>999</v>
      </c>
      <c r="CA401" s="94" t="e">
        <f t="shared" si="275"/>
        <v>#N/A</v>
      </c>
      <c r="CB401" t="e">
        <f t="shared" si="276"/>
        <v>#N/A</v>
      </c>
      <c r="CC401" s="58" t="e">
        <f t="shared" si="277"/>
        <v>#N/A</v>
      </c>
      <c r="CD401" s="95" t="e">
        <f t="shared" si="278"/>
        <v>#N/A</v>
      </c>
      <c r="CE401" s="96" t="b">
        <f t="shared" si="279"/>
        <v>1</v>
      </c>
      <c r="CF401" t="e">
        <f t="shared" si="280"/>
        <v>#DIV/0!</v>
      </c>
      <c r="CG401" t="e">
        <f t="shared" si="281"/>
        <v>#DIV/0!</v>
      </c>
      <c r="CH401" s="84" t="b">
        <f t="shared" si="282"/>
        <v>0</v>
      </c>
      <c r="CI401" t="str">
        <f t="shared" si="283"/>
        <v/>
      </c>
      <c r="CJ401" t="e">
        <f t="shared" si="284"/>
        <v>#DIV/0!</v>
      </c>
      <c r="CK401" t="b">
        <f t="shared" si="285"/>
        <v>1</v>
      </c>
      <c r="CL401" s="84" t="e">
        <f t="shared" si="286"/>
        <v>#DIV/0!</v>
      </c>
      <c r="CM401" t="e">
        <f t="shared" si="287"/>
        <v>#DIV/0!</v>
      </c>
      <c r="CN401" t="e">
        <f t="shared" si="288"/>
        <v>#DIV/0!</v>
      </c>
      <c r="CO401" s="84">
        <f t="shared" si="289"/>
        <v>-1</v>
      </c>
      <c r="CP401" t="b">
        <f t="shared" si="290"/>
        <v>1</v>
      </c>
      <c r="CQ401" s="96" t="b">
        <f t="shared" si="291"/>
        <v>1</v>
      </c>
      <c r="CR401" t="b">
        <f t="shared" si="292"/>
        <v>1</v>
      </c>
      <c r="CS401" t="b">
        <f t="shared" si="293"/>
        <v>1</v>
      </c>
      <c r="CT401" t="b">
        <f t="shared" si="294"/>
        <v>1</v>
      </c>
      <c r="CU401" t="b">
        <f t="shared" si="295"/>
        <v>1</v>
      </c>
      <c r="CV401" s="84" t="b">
        <f t="shared" si="296"/>
        <v>1</v>
      </c>
      <c r="CW401" t="b">
        <f t="shared" si="297"/>
        <v>1</v>
      </c>
      <c r="CX401" t="b">
        <f t="shared" si="298"/>
        <v>1</v>
      </c>
      <c r="CY401" t="b">
        <f t="shared" si="299"/>
        <v>1</v>
      </c>
      <c r="CZ401" t="b">
        <f t="shared" si="300"/>
        <v>1</v>
      </c>
      <c r="DA401" s="84">
        <f t="shared" si="301"/>
        <v>0</v>
      </c>
      <c r="DB401" t="e">
        <f t="shared" si="302"/>
        <v>#N/A</v>
      </c>
    </row>
    <row r="402" spans="1:106" ht="13.5" thickBot="1">
      <c r="A402">
        <v>2726</v>
      </c>
      <c r="B402">
        <v>1</v>
      </c>
      <c r="C402" t="s">
        <v>2903</v>
      </c>
      <c r="D402" s="3" t="s">
        <v>12</v>
      </c>
      <c r="E402" s="3" t="s">
        <v>12</v>
      </c>
      <c r="F402">
        <v>116482.289</v>
      </c>
      <c r="G402">
        <v>425765</v>
      </c>
      <c r="H402" s="35" t="str">
        <f t="shared" si="303"/>
        <v>ja</v>
      </c>
      <c r="I402" s="155" t="s">
        <v>2402</v>
      </c>
      <c r="J402" t="s">
        <v>456</v>
      </c>
      <c r="K402" s="97">
        <v>10000</v>
      </c>
      <c r="L402" s="28">
        <f t="shared" si="261"/>
        <v>0.24</v>
      </c>
      <c r="M402" s="28">
        <f t="shared" si="261"/>
        <v>0</v>
      </c>
      <c r="N402" s="56">
        <f t="shared" si="262"/>
        <v>0</v>
      </c>
      <c r="O402" s="33">
        <f t="shared" si="263"/>
        <v>998.44128432471393</v>
      </c>
      <c r="P402" s="37">
        <f t="shared" si="264"/>
        <v>1017.9965420908915</v>
      </c>
      <c r="Q402" t="s">
        <v>12</v>
      </c>
      <c r="R402" t="s">
        <v>12</v>
      </c>
      <c r="S402">
        <v>3.077</v>
      </c>
      <c r="T402">
        <v>3.266</v>
      </c>
      <c r="U402">
        <v>3.45</v>
      </c>
      <c r="V402">
        <v>3.6070000000000002</v>
      </c>
      <c r="W402">
        <v>3.782</v>
      </c>
      <c r="X402" t="s">
        <v>12</v>
      </c>
      <c r="Y402">
        <v>4.109</v>
      </c>
      <c r="Z402" t="s">
        <v>12</v>
      </c>
      <c r="AA402" s="10">
        <f t="shared" si="265"/>
        <v>3.782</v>
      </c>
      <c r="AB402" s="9">
        <f t="shared" si="266"/>
        <v>0.33199999999999985</v>
      </c>
      <c r="AC402" s="10">
        <f t="shared" si="267"/>
        <v>0.32699999999999996</v>
      </c>
      <c r="AD402" s="9"/>
      <c r="AE402" s="55"/>
      <c r="AF402" s="55"/>
      <c r="AG402" s="55"/>
      <c r="AH402" s="55"/>
      <c r="AI402" s="3"/>
      <c r="AJ402" s="3"/>
      <c r="AK402" s="3"/>
      <c r="AL402" s="3"/>
      <c r="AM402" s="15"/>
      <c r="AN402" s="10"/>
      <c r="AO402" s="9"/>
      <c r="AP402" s="10"/>
      <c r="AQ402" s="9"/>
      <c r="AR402" s="55"/>
      <c r="AS402" s="55"/>
      <c r="AT402" s="55"/>
      <c r="AU402" s="55"/>
      <c r="AV402" s="3"/>
      <c r="AW402" s="3"/>
      <c r="AX402" s="3"/>
      <c r="AY402" s="3"/>
      <c r="AZ402" s="15"/>
      <c r="BA402" s="10"/>
      <c r="BB402" s="9"/>
      <c r="BC402" s="10"/>
      <c r="BD402" s="9"/>
      <c r="BE402" s="3"/>
      <c r="BF402" s="15"/>
      <c r="BG402" s="15"/>
      <c r="BH402" s="9"/>
      <c r="BI402" s="10"/>
      <c r="BJ402" s="9"/>
      <c r="BK402" s="3"/>
      <c r="BL402" s="15"/>
      <c r="BM402" s="15"/>
      <c r="BN402" s="9"/>
      <c r="BO402" s="10"/>
      <c r="BP402">
        <f t="shared" si="268"/>
        <v>0</v>
      </c>
      <c r="BQ402" s="93">
        <f t="shared" si="269"/>
        <v>0</v>
      </c>
      <c r="BR402" s="93">
        <f t="shared" si="270"/>
        <v>0</v>
      </c>
      <c r="BS402" s="93" t="e">
        <f>VLOOKUP(C402,'Koppeling locatie - aslocatie'!$A$2:$C$8139,2,FALSE)</f>
        <v>#N/A</v>
      </c>
      <c r="BT402" s="93" t="e">
        <f>VLOOKUP($BS402,aslocaties_v01!$C$3:$AA$349,MATCH($K$3/10,aslocaties_v01!$C$2:$X$2),FALSE)</f>
        <v>#N/A</v>
      </c>
      <c r="BU402" s="93" t="e">
        <f>VLOOKUP(BS402,aslocaties_v01!$C$3:$AA$349,MATCH($K$3,aslocaties_v01!$C$2:$X$2),FALSE)</f>
        <v>#N/A</v>
      </c>
      <c r="BV402" s="93" t="e">
        <f>VLOOKUP(BS402,aslocaties_v01!$C$3:$AA$349,MATCH($K$3*10,aslocaties_v01!$C$2:$X$2),FALSE)</f>
        <v>#N/A</v>
      </c>
      <c r="BW402" s="93" t="e">
        <f t="shared" si="271"/>
        <v>#N/A</v>
      </c>
      <c r="BX402" s="93" t="e">
        <f t="shared" si="272"/>
        <v>#N/A</v>
      </c>
      <c r="BY402" s="94">
        <f t="shared" si="273"/>
        <v>999</v>
      </c>
      <c r="BZ402" s="94">
        <f t="shared" si="274"/>
        <v>999</v>
      </c>
      <c r="CA402" s="94" t="e">
        <f t="shared" si="275"/>
        <v>#N/A</v>
      </c>
      <c r="CB402" t="e">
        <f t="shared" si="276"/>
        <v>#N/A</v>
      </c>
      <c r="CC402" s="58" t="e">
        <f t="shared" si="277"/>
        <v>#N/A</v>
      </c>
      <c r="CD402" s="95" t="e">
        <f t="shared" si="278"/>
        <v>#N/A</v>
      </c>
      <c r="CE402" s="96" t="b">
        <f t="shared" si="279"/>
        <v>1</v>
      </c>
      <c r="CF402" t="e">
        <f t="shared" si="280"/>
        <v>#DIV/0!</v>
      </c>
      <c r="CG402" t="e">
        <f t="shared" si="281"/>
        <v>#DIV/0!</v>
      </c>
      <c r="CH402" s="84" t="b">
        <f t="shared" si="282"/>
        <v>0</v>
      </c>
      <c r="CI402" t="str">
        <f t="shared" si="283"/>
        <v/>
      </c>
      <c r="CJ402" t="e">
        <f t="shared" si="284"/>
        <v>#DIV/0!</v>
      </c>
      <c r="CK402" t="b">
        <f t="shared" si="285"/>
        <v>1</v>
      </c>
      <c r="CL402" s="84" t="e">
        <f t="shared" si="286"/>
        <v>#DIV/0!</v>
      </c>
      <c r="CM402" t="e">
        <f t="shared" si="287"/>
        <v>#DIV/0!</v>
      </c>
      <c r="CN402" t="e">
        <f t="shared" si="288"/>
        <v>#DIV/0!</v>
      </c>
      <c r="CO402" s="84">
        <f t="shared" si="289"/>
        <v>-1</v>
      </c>
      <c r="CP402" t="b">
        <f t="shared" si="290"/>
        <v>1</v>
      </c>
      <c r="CQ402" s="96" t="b">
        <f t="shared" si="291"/>
        <v>1</v>
      </c>
      <c r="CR402" t="b">
        <f t="shared" si="292"/>
        <v>1</v>
      </c>
      <c r="CS402" t="b">
        <f t="shared" si="293"/>
        <v>1</v>
      </c>
      <c r="CT402" t="b">
        <f t="shared" si="294"/>
        <v>1</v>
      </c>
      <c r="CU402" t="b">
        <f t="shared" si="295"/>
        <v>1</v>
      </c>
      <c r="CV402" s="84" t="b">
        <f t="shared" si="296"/>
        <v>1</v>
      </c>
      <c r="CW402" t="b">
        <f t="shared" si="297"/>
        <v>1</v>
      </c>
      <c r="CX402" t="b">
        <f t="shared" si="298"/>
        <v>1</v>
      </c>
      <c r="CY402" t="b">
        <f t="shared" si="299"/>
        <v>1</v>
      </c>
      <c r="CZ402" t="b">
        <f t="shared" si="300"/>
        <v>1</v>
      </c>
      <c r="DA402" s="84">
        <f t="shared" si="301"/>
        <v>0</v>
      </c>
      <c r="DB402" t="e">
        <f t="shared" si="302"/>
        <v>#N/A</v>
      </c>
    </row>
    <row r="403" spans="1:106" ht="13.5" thickBot="1">
      <c r="A403">
        <v>2727</v>
      </c>
      <c r="B403">
        <v>1</v>
      </c>
      <c r="C403" t="s">
        <v>2904</v>
      </c>
      <c r="D403" s="3" t="s">
        <v>12</v>
      </c>
      <c r="E403" s="3" t="s">
        <v>12</v>
      </c>
      <c r="F403">
        <v>115464.742</v>
      </c>
      <c r="G403">
        <v>425734.75</v>
      </c>
      <c r="H403" s="35" t="str">
        <f t="shared" si="303"/>
        <v>ja</v>
      </c>
      <c r="I403" s="155" t="s">
        <v>2402</v>
      </c>
      <c r="J403" t="s">
        <v>456</v>
      </c>
      <c r="K403" s="97">
        <v>10000</v>
      </c>
      <c r="L403" s="28">
        <f t="shared" si="261"/>
        <v>0.24</v>
      </c>
      <c r="M403" s="28">
        <f t="shared" si="261"/>
        <v>0</v>
      </c>
      <c r="N403" s="56">
        <f t="shared" si="262"/>
        <v>0</v>
      </c>
      <c r="O403" s="33">
        <f t="shared" si="263"/>
        <v>1017.9965420908915</v>
      </c>
      <c r="P403" s="37">
        <f t="shared" si="264"/>
        <v>963.09060291127707</v>
      </c>
      <c r="Q403" t="s">
        <v>12</v>
      </c>
      <c r="R403" t="s">
        <v>12</v>
      </c>
      <c r="S403">
        <v>2.99</v>
      </c>
      <c r="T403">
        <v>3.1720000000000002</v>
      </c>
      <c r="U403">
        <v>3.355</v>
      </c>
      <c r="V403">
        <v>3.5150000000000001</v>
      </c>
      <c r="W403">
        <v>3.694</v>
      </c>
      <c r="X403" t="s">
        <v>12</v>
      </c>
      <c r="Y403">
        <v>4.0359999999999996</v>
      </c>
      <c r="Z403" t="s">
        <v>12</v>
      </c>
      <c r="AA403" s="10">
        <f t="shared" si="265"/>
        <v>3.694</v>
      </c>
      <c r="AB403" s="9">
        <f t="shared" si="266"/>
        <v>0.33899999999999997</v>
      </c>
      <c r="AC403" s="10">
        <f t="shared" si="267"/>
        <v>0.34199999999999964</v>
      </c>
      <c r="AD403" s="9"/>
      <c r="AE403" s="55"/>
      <c r="AF403" s="55"/>
      <c r="AG403" s="55"/>
      <c r="AH403" s="55"/>
      <c r="AI403" s="3"/>
      <c r="AJ403" s="3"/>
      <c r="AK403" s="3"/>
      <c r="AL403" s="3"/>
      <c r="AM403" s="15"/>
      <c r="AN403" s="10"/>
      <c r="AO403" s="9"/>
      <c r="AP403" s="10"/>
      <c r="AQ403" s="9"/>
      <c r="AR403" s="55"/>
      <c r="AS403" s="55"/>
      <c r="AT403" s="55"/>
      <c r="AU403" s="55"/>
      <c r="AV403" s="3"/>
      <c r="AW403" s="3"/>
      <c r="AX403" s="3"/>
      <c r="AY403" s="3"/>
      <c r="AZ403" s="15"/>
      <c r="BA403" s="10"/>
      <c r="BB403" s="9"/>
      <c r="BC403" s="10"/>
      <c r="BD403" s="9"/>
      <c r="BE403" s="3"/>
      <c r="BF403" s="15"/>
      <c r="BG403" s="15"/>
      <c r="BH403" s="9"/>
      <c r="BI403" s="10"/>
      <c r="BJ403" s="9"/>
      <c r="BK403" s="3"/>
      <c r="BL403" s="15"/>
      <c r="BM403" s="15"/>
      <c r="BN403" s="9"/>
      <c r="BO403" s="10"/>
      <c r="BP403">
        <f t="shared" si="268"/>
        <v>0</v>
      </c>
      <c r="BQ403" s="93">
        <f t="shared" si="269"/>
        <v>0</v>
      </c>
      <c r="BR403" s="93">
        <f t="shared" si="270"/>
        <v>0</v>
      </c>
      <c r="BS403" s="93" t="e">
        <f>VLOOKUP(C403,'Koppeling locatie - aslocatie'!$A$2:$C$8139,2,FALSE)</f>
        <v>#N/A</v>
      </c>
      <c r="BT403" s="93" t="e">
        <f>VLOOKUP($BS403,aslocaties_v01!$C$3:$AA$349,MATCH($K$3/10,aslocaties_v01!$C$2:$X$2),FALSE)</f>
        <v>#N/A</v>
      </c>
      <c r="BU403" s="93" t="e">
        <f>VLOOKUP(BS403,aslocaties_v01!$C$3:$AA$349,MATCH($K$3,aslocaties_v01!$C$2:$X$2),FALSE)</f>
        <v>#N/A</v>
      </c>
      <c r="BV403" s="93" t="e">
        <f>VLOOKUP(BS403,aslocaties_v01!$C$3:$AA$349,MATCH($K$3*10,aslocaties_v01!$C$2:$X$2),FALSE)</f>
        <v>#N/A</v>
      </c>
      <c r="BW403" s="93" t="e">
        <f t="shared" si="271"/>
        <v>#N/A</v>
      </c>
      <c r="BX403" s="93" t="e">
        <f t="shared" si="272"/>
        <v>#N/A</v>
      </c>
      <c r="BY403" s="94">
        <f t="shared" si="273"/>
        <v>999</v>
      </c>
      <c r="BZ403" s="94">
        <f t="shared" si="274"/>
        <v>999</v>
      </c>
      <c r="CA403" s="94" t="e">
        <f t="shared" si="275"/>
        <v>#N/A</v>
      </c>
      <c r="CB403" t="e">
        <f t="shared" si="276"/>
        <v>#N/A</v>
      </c>
      <c r="CC403" s="58" t="e">
        <f t="shared" si="277"/>
        <v>#N/A</v>
      </c>
      <c r="CD403" s="95" t="e">
        <f t="shared" si="278"/>
        <v>#N/A</v>
      </c>
      <c r="CE403" s="96" t="b">
        <f t="shared" si="279"/>
        <v>1</v>
      </c>
      <c r="CF403" t="e">
        <f t="shared" si="280"/>
        <v>#DIV/0!</v>
      </c>
      <c r="CG403" t="e">
        <f t="shared" si="281"/>
        <v>#DIV/0!</v>
      </c>
      <c r="CH403" s="84" t="b">
        <f t="shared" si="282"/>
        <v>0</v>
      </c>
      <c r="CI403" t="str">
        <f t="shared" si="283"/>
        <v/>
      </c>
      <c r="CJ403" t="e">
        <f t="shared" si="284"/>
        <v>#DIV/0!</v>
      </c>
      <c r="CK403" t="b">
        <f t="shared" si="285"/>
        <v>1</v>
      </c>
      <c r="CL403" s="84" t="e">
        <f t="shared" si="286"/>
        <v>#DIV/0!</v>
      </c>
      <c r="CM403" t="e">
        <f t="shared" si="287"/>
        <v>#DIV/0!</v>
      </c>
      <c r="CN403" t="e">
        <f t="shared" si="288"/>
        <v>#DIV/0!</v>
      </c>
      <c r="CO403" s="84">
        <f t="shared" si="289"/>
        <v>-1</v>
      </c>
      <c r="CP403" t="b">
        <f t="shared" si="290"/>
        <v>1</v>
      </c>
      <c r="CQ403" s="96" t="b">
        <f t="shared" si="291"/>
        <v>1</v>
      </c>
      <c r="CR403" t="b">
        <f t="shared" si="292"/>
        <v>1</v>
      </c>
      <c r="CS403" t="b">
        <f t="shared" si="293"/>
        <v>1</v>
      </c>
      <c r="CT403" t="b">
        <f t="shared" si="294"/>
        <v>1</v>
      </c>
      <c r="CU403" t="b">
        <f t="shared" si="295"/>
        <v>1</v>
      </c>
      <c r="CV403" s="84" t="b">
        <f t="shared" si="296"/>
        <v>1</v>
      </c>
      <c r="CW403" t="b">
        <f t="shared" si="297"/>
        <v>1</v>
      </c>
      <c r="CX403" t="b">
        <f t="shared" si="298"/>
        <v>1</v>
      </c>
      <c r="CY403" t="b">
        <f t="shared" si="299"/>
        <v>1</v>
      </c>
      <c r="CZ403" t="b">
        <f t="shared" si="300"/>
        <v>1</v>
      </c>
      <c r="DA403" s="84">
        <f t="shared" si="301"/>
        <v>0</v>
      </c>
      <c r="DB403" t="e">
        <f t="shared" si="302"/>
        <v>#N/A</v>
      </c>
    </row>
    <row r="404" spans="1:106" ht="13.5" thickBot="1">
      <c r="A404">
        <v>2728</v>
      </c>
      <c r="B404">
        <v>1</v>
      </c>
      <c r="C404" t="s">
        <v>2905</v>
      </c>
      <c r="D404" s="3" t="s">
        <v>12</v>
      </c>
      <c r="E404" s="3" t="s">
        <v>12</v>
      </c>
      <c r="F404">
        <v>114509.18799999999</v>
      </c>
      <c r="G404">
        <v>425614.5</v>
      </c>
      <c r="H404" s="35" t="str">
        <f t="shared" si="303"/>
        <v>ja</v>
      </c>
      <c r="I404" s="155" t="s">
        <v>2402</v>
      </c>
      <c r="J404" t="s">
        <v>456</v>
      </c>
      <c r="K404" s="97">
        <v>10000</v>
      </c>
      <c r="L404" s="28">
        <f t="shared" si="261"/>
        <v>0.24</v>
      </c>
      <c r="M404" s="28">
        <f t="shared" si="261"/>
        <v>0</v>
      </c>
      <c r="N404" s="56">
        <f t="shared" si="262"/>
        <v>0</v>
      </c>
      <c r="O404" s="33">
        <f t="shared" si="263"/>
        <v>963.09060291127707</v>
      </c>
      <c r="P404" s="37">
        <f t="shared" si="264"/>
        <v>1004.8535151135188</v>
      </c>
      <c r="Q404" t="s">
        <v>12</v>
      </c>
      <c r="R404" t="s">
        <v>12</v>
      </c>
      <c r="S404">
        <v>2.923</v>
      </c>
      <c r="T404">
        <v>3.0859999999999999</v>
      </c>
      <c r="U404">
        <v>3.2629999999999999</v>
      </c>
      <c r="V404">
        <v>3.4249999999999998</v>
      </c>
      <c r="W404">
        <v>3.609</v>
      </c>
      <c r="X404" t="s">
        <v>12</v>
      </c>
      <c r="Y404">
        <v>3.9620000000000002</v>
      </c>
      <c r="Z404" t="s">
        <v>12</v>
      </c>
      <c r="AA404" s="10">
        <f t="shared" si="265"/>
        <v>3.609</v>
      </c>
      <c r="AB404" s="9">
        <f t="shared" si="266"/>
        <v>0.34600000000000009</v>
      </c>
      <c r="AC404" s="10">
        <f t="shared" si="267"/>
        <v>0.3530000000000002</v>
      </c>
      <c r="AD404" s="9"/>
      <c r="AE404" s="55"/>
      <c r="AF404" s="55"/>
      <c r="AG404" s="55"/>
      <c r="AH404" s="55"/>
      <c r="AI404" s="3"/>
      <c r="AJ404" s="3"/>
      <c r="AK404" s="3"/>
      <c r="AL404" s="3"/>
      <c r="AM404" s="15"/>
      <c r="AN404" s="10"/>
      <c r="AO404" s="9"/>
      <c r="AP404" s="10"/>
      <c r="AQ404" s="9"/>
      <c r="AR404" s="55"/>
      <c r="AS404" s="55"/>
      <c r="AT404" s="55"/>
      <c r="AU404" s="55"/>
      <c r="AV404" s="3"/>
      <c r="AW404" s="3"/>
      <c r="AX404" s="3"/>
      <c r="AY404" s="3"/>
      <c r="AZ404" s="15"/>
      <c r="BA404" s="10"/>
      <c r="BB404" s="9"/>
      <c r="BC404" s="10"/>
      <c r="BD404" s="9"/>
      <c r="BE404" s="3"/>
      <c r="BF404" s="15"/>
      <c r="BG404" s="15"/>
      <c r="BH404" s="9"/>
      <c r="BI404" s="10"/>
      <c r="BJ404" s="9"/>
      <c r="BK404" s="3"/>
      <c r="BL404" s="15"/>
      <c r="BM404" s="15"/>
      <c r="BN404" s="9"/>
      <c r="BO404" s="10"/>
      <c r="BP404">
        <f t="shared" si="268"/>
        <v>0</v>
      </c>
      <c r="BQ404" s="93">
        <f t="shared" si="269"/>
        <v>0</v>
      </c>
      <c r="BR404" s="93">
        <f t="shared" si="270"/>
        <v>0</v>
      </c>
      <c r="BS404" s="93" t="e">
        <f>VLOOKUP(C404,'Koppeling locatie - aslocatie'!$A$2:$C$8139,2,FALSE)</f>
        <v>#N/A</v>
      </c>
      <c r="BT404" s="93" t="e">
        <f>VLOOKUP($BS404,aslocaties_v01!$C$3:$AA$349,MATCH($K$3/10,aslocaties_v01!$C$2:$X$2),FALSE)</f>
        <v>#N/A</v>
      </c>
      <c r="BU404" s="93" t="e">
        <f>VLOOKUP(BS404,aslocaties_v01!$C$3:$AA$349,MATCH($K$3,aslocaties_v01!$C$2:$X$2),FALSE)</f>
        <v>#N/A</v>
      </c>
      <c r="BV404" s="93" t="e">
        <f>VLOOKUP(BS404,aslocaties_v01!$C$3:$AA$349,MATCH($K$3*10,aslocaties_v01!$C$2:$X$2),FALSE)</f>
        <v>#N/A</v>
      </c>
      <c r="BW404" s="93" t="e">
        <f t="shared" si="271"/>
        <v>#N/A</v>
      </c>
      <c r="BX404" s="93" t="e">
        <f t="shared" si="272"/>
        <v>#N/A</v>
      </c>
      <c r="BY404" s="94">
        <f t="shared" si="273"/>
        <v>999</v>
      </c>
      <c r="BZ404" s="94">
        <f t="shared" si="274"/>
        <v>999</v>
      </c>
      <c r="CA404" s="94" t="e">
        <f t="shared" si="275"/>
        <v>#N/A</v>
      </c>
      <c r="CB404" t="e">
        <f t="shared" si="276"/>
        <v>#N/A</v>
      </c>
      <c r="CC404" s="58" t="e">
        <f t="shared" si="277"/>
        <v>#N/A</v>
      </c>
      <c r="CD404" s="95" t="e">
        <f t="shared" si="278"/>
        <v>#N/A</v>
      </c>
      <c r="CE404" s="96" t="b">
        <f t="shared" si="279"/>
        <v>1</v>
      </c>
      <c r="CF404" t="e">
        <f t="shared" si="280"/>
        <v>#DIV/0!</v>
      </c>
      <c r="CG404" t="e">
        <f t="shared" si="281"/>
        <v>#DIV/0!</v>
      </c>
      <c r="CH404" s="84" t="b">
        <f t="shared" si="282"/>
        <v>0</v>
      </c>
      <c r="CI404" t="str">
        <f t="shared" si="283"/>
        <v/>
      </c>
      <c r="CJ404" t="e">
        <f t="shared" si="284"/>
        <v>#DIV/0!</v>
      </c>
      <c r="CK404" t="b">
        <f t="shared" si="285"/>
        <v>1</v>
      </c>
      <c r="CL404" s="84" t="e">
        <f t="shared" si="286"/>
        <v>#DIV/0!</v>
      </c>
      <c r="CM404" t="e">
        <f t="shared" si="287"/>
        <v>#DIV/0!</v>
      </c>
      <c r="CN404" t="e">
        <f t="shared" si="288"/>
        <v>#DIV/0!</v>
      </c>
      <c r="CO404" s="84">
        <f t="shared" si="289"/>
        <v>-1</v>
      </c>
      <c r="CP404" t="b">
        <f t="shared" si="290"/>
        <v>1</v>
      </c>
      <c r="CQ404" s="96" t="b">
        <f t="shared" si="291"/>
        <v>1</v>
      </c>
      <c r="CR404" t="b">
        <f t="shared" si="292"/>
        <v>1</v>
      </c>
      <c r="CS404" t="b">
        <f t="shared" si="293"/>
        <v>1</v>
      </c>
      <c r="CT404" t="b">
        <f t="shared" si="294"/>
        <v>1</v>
      </c>
      <c r="CU404" t="b">
        <f t="shared" si="295"/>
        <v>1</v>
      </c>
      <c r="CV404" s="84" t="b">
        <f t="shared" si="296"/>
        <v>1</v>
      </c>
      <c r="CW404" t="b">
        <f t="shared" si="297"/>
        <v>1</v>
      </c>
      <c r="CX404" t="b">
        <f t="shared" si="298"/>
        <v>1</v>
      </c>
      <c r="CY404" t="b">
        <f t="shared" si="299"/>
        <v>1</v>
      </c>
      <c r="CZ404" t="b">
        <f t="shared" si="300"/>
        <v>1</v>
      </c>
      <c r="DA404" s="84">
        <f t="shared" si="301"/>
        <v>0</v>
      </c>
      <c r="DB404" t="e">
        <f t="shared" si="302"/>
        <v>#N/A</v>
      </c>
    </row>
    <row r="405" spans="1:106" ht="13.5" thickBot="1">
      <c r="A405">
        <v>2729</v>
      </c>
      <c r="B405">
        <v>1</v>
      </c>
      <c r="C405" t="s">
        <v>2906</v>
      </c>
      <c r="D405" s="3" t="s">
        <v>12</v>
      </c>
      <c r="E405" s="3" t="s">
        <v>12</v>
      </c>
      <c r="F405">
        <v>113540.594</v>
      </c>
      <c r="G405">
        <v>425347</v>
      </c>
      <c r="H405" s="35" t="str">
        <f t="shared" si="303"/>
        <v>ja</v>
      </c>
      <c r="I405" s="155" t="s">
        <v>2402</v>
      </c>
      <c r="J405" t="s">
        <v>456</v>
      </c>
      <c r="K405" s="97">
        <v>10000</v>
      </c>
      <c r="L405" s="28">
        <f t="shared" si="261"/>
        <v>0.24</v>
      </c>
      <c r="M405" s="28">
        <f t="shared" si="261"/>
        <v>0</v>
      </c>
      <c r="N405" s="56">
        <f t="shared" si="262"/>
        <v>0</v>
      </c>
      <c r="O405" s="33">
        <f t="shared" si="263"/>
        <v>1004.8535151135188</v>
      </c>
      <c r="P405" s="37">
        <f t="shared" si="264"/>
        <v>1011.8924093227424</v>
      </c>
      <c r="Q405" t="s">
        <v>12</v>
      </c>
      <c r="R405" t="s">
        <v>12</v>
      </c>
      <c r="S405">
        <v>2.8639999999999999</v>
      </c>
      <c r="T405">
        <v>3.0089999999999999</v>
      </c>
      <c r="U405">
        <v>3.1789999999999998</v>
      </c>
      <c r="V405">
        <v>3.34</v>
      </c>
      <c r="W405">
        <v>3.5249999999999999</v>
      </c>
      <c r="X405" t="s">
        <v>12</v>
      </c>
      <c r="Y405">
        <v>3.883</v>
      </c>
      <c r="Z405" t="s">
        <v>12</v>
      </c>
      <c r="AA405" s="10">
        <f t="shared" si="265"/>
        <v>3.5249999999999999</v>
      </c>
      <c r="AB405" s="9">
        <f t="shared" si="266"/>
        <v>0.34600000000000009</v>
      </c>
      <c r="AC405" s="10">
        <f t="shared" si="267"/>
        <v>0.3580000000000001</v>
      </c>
      <c r="AD405" s="9"/>
      <c r="AE405" s="55"/>
      <c r="AF405" s="55"/>
      <c r="AG405" s="55"/>
      <c r="AH405" s="55"/>
      <c r="AI405" s="3"/>
      <c r="AJ405" s="3"/>
      <c r="AK405" s="3"/>
      <c r="AL405" s="3"/>
      <c r="AM405" s="15"/>
      <c r="AN405" s="10"/>
      <c r="AO405" s="9"/>
      <c r="AP405" s="10"/>
      <c r="AQ405" s="9"/>
      <c r="AR405" s="55"/>
      <c r="AS405" s="55"/>
      <c r="AT405" s="55"/>
      <c r="AU405" s="55"/>
      <c r="AV405" s="3"/>
      <c r="AW405" s="3"/>
      <c r="AX405" s="3"/>
      <c r="AY405" s="3"/>
      <c r="AZ405" s="15"/>
      <c r="BA405" s="10"/>
      <c r="BB405" s="9"/>
      <c r="BC405" s="10"/>
      <c r="BD405" s="9"/>
      <c r="BE405" s="3"/>
      <c r="BF405" s="15"/>
      <c r="BG405" s="15"/>
      <c r="BH405" s="9"/>
      <c r="BI405" s="10"/>
      <c r="BJ405" s="9"/>
      <c r="BK405" s="3"/>
      <c r="BL405" s="15"/>
      <c r="BM405" s="15"/>
      <c r="BN405" s="9"/>
      <c r="BO405" s="10"/>
      <c r="BP405">
        <f t="shared" si="268"/>
        <v>0</v>
      </c>
      <c r="BQ405" s="93">
        <f t="shared" si="269"/>
        <v>0</v>
      </c>
      <c r="BR405" s="93">
        <f t="shared" si="270"/>
        <v>0</v>
      </c>
      <c r="BS405" s="93" t="e">
        <f>VLOOKUP(C405,'Koppeling locatie - aslocatie'!$A$2:$C$8139,2,FALSE)</f>
        <v>#N/A</v>
      </c>
      <c r="BT405" s="93" t="e">
        <f>VLOOKUP($BS405,aslocaties_v01!$C$3:$AA$349,MATCH($K$3/10,aslocaties_v01!$C$2:$X$2),FALSE)</f>
        <v>#N/A</v>
      </c>
      <c r="BU405" s="93" t="e">
        <f>VLOOKUP(BS405,aslocaties_v01!$C$3:$AA$349,MATCH($K$3,aslocaties_v01!$C$2:$X$2),FALSE)</f>
        <v>#N/A</v>
      </c>
      <c r="BV405" s="93" t="e">
        <f>VLOOKUP(BS405,aslocaties_v01!$C$3:$AA$349,MATCH($K$3*10,aslocaties_v01!$C$2:$X$2),FALSE)</f>
        <v>#N/A</v>
      </c>
      <c r="BW405" s="93" t="e">
        <f t="shared" si="271"/>
        <v>#N/A</v>
      </c>
      <c r="BX405" s="93" t="e">
        <f t="shared" si="272"/>
        <v>#N/A</v>
      </c>
      <c r="BY405" s="94">
        <f t="shared" si="273"/>
        <v>999</v>
      </c>
      <c r="BZ405" s="94">
        <f t="shared" si="274"/>
        <v>999</v>
      </c>
      <c r="CA405" s="94" t="e">
        <f t="shared" si="275"/>
        <v>#N/A</v>
      </c>
      <c r="CB405" t="e">
        <f t="shared" si="276"/>
        <v>#N/A</v>
      </c>
      <c r="CC405" s="58" t="e">
        <f t="shared" si="277"/>
        <v>#N/A</v>
      </c>
      <c r="CD405" s="95" t="e">
        <f t="shared" si="278"/>
        <v>#N/A</v>
      </c>
      <c r="CE405" s="96" t="b">
        <f t="shared" si="279"/>
        <v>1</v>
      </c>
      <c r="CF405" t="e">
        <f t="shared" si="280"/>
        <v>#DIV/0!</v>
      </c>
      <c r="CG405" t="e">
        <f t="shared" si="281"/>
        <v>#DIV/0!</v>
      </c>
      <c r="CH405" s="84" t="b">
        <f t="shared" si="282"/>
        <v>0</v>
      </c>
      <c r="CI405" t="str">
        <f t="shared" si="283"/>
        <v/>
      </c>
      <c r="CJ405" t="e">
        <f t="shared" si="284"/>
        <v>#DIV/0!</v>
      </c>
      <c r="CK405" t="b">
        <f t="shared" si="285"/>
        <v>1</v>
      </c>
      <c r="CL405" s="84" t="e">
        <f t="shared" si="286"/>
        <v>#DIV/0!</v>
      </c>
      <c r="CM405" t="e">
        <f t="shared" si="287"/>
        <v>#DIV/0!</v>
      </c>
      <c r="CN405" t="e">
        <f t="shared" si="288"/>
        <v>#DIV/0!</v>
      </c>
      <c r="CO405" s="84">
        <f t="shared" si="289"/>
        <v>-1</v>
      </c>
      <c r="CP405" t="b">
        <f t="shared" si="290"/>
        <v>1</v>
      </c>
      <c r="CQ405" s="96" t="b">
        <f t="shared" si="291"/>
        <v>1</v>
      </c>
      <c r="CR405" t="b">
        <f t="shared" si="292"/>
        <v>1</v>
      </c>
      <c r="CS405" t="b">
        <f t="shared" si="293"/>
        <v>1</v>
      </c>
      <c r="CT405" t="b">
        <f t="shared" si="294"/>
        <v>1</v>
      </c>
      <c r="CU405" t="b">
        <f t="shared" si="295"/>
        <v>1</v>
      </c>
      <c r="CV405" s="84" t="b">
        <f t="shared" si="296"/>
        <v>1</v>
      </c>
      <c r="CW405" t="b">
        <f t="shared" si="297"/>
        <v>1</v>
      </c>
      <c r="CX405" t="b">
        <f t="shared" si="298"/>
        <v>1</v>
      </c>
      <c r="CY405" t="b">
        <f t="shared" si="299"/>
        <v>1</v>
      </c>
      <c r="CZ405" t="b">
        <f t="shared" si="300"/>
        <v>1</v>
      </c>
      <c r="DA405" s="84">
        <f t="shared" si="301"/>
        <v>0</v>
      </c>
      <c r="DB405" t="e">
        <f t="shared" si="302"/>
        <v>#N/A</v>
      </c>
    </row>
    <row r="406" spans="1:106" ht="13.5" thickBot="1">
      <c r="A406">
        <v>2730</v>
      </c>
      <c r="B406">
        <v>1</v>
      </c>
      <c r="C406" t="s">
        <v>2907</v>
      </c>
      <c r="D406" s="3" t="s">
        <v>12</v>
      </c>
      <c r="E406" s="3" t="s">
        <v>12</v>
      </c>
      <c r="F406">
        <v>112530.17200000001</v>
      </c>
      <c r="G406">
        <v>425401.53100000002</v>
      </c>
      <c r="H406" s="35" t="str">
        <f t="shared" si="303"/>
        <v>ja</v>
      </c>
      <c r="I406" s="155" t="s">
        <v>2402</v>
      </c>
      <c r="J406" t="s">
        <v>456</v>
      </c>
      <c r="K406" s="97">
        <v>10000</v>
      </c>
      <c r="L406" s="28">
        <f t="shared" si="261"/>
        <v>0.24</v>
      </c>
      <c r="M406" s="28">
        <f t="shared" si="261"/>
        <v>0</v>
      </c>
      <c r="N406" s="56">
        <f t="shared" si="262"/>
        <v>0</v>
      </c>
      <c r="O406" s="33">
        <f t="shared" si="263"/>
        <v>1011.8924093227424</v>
      </c>
      <c r="P406" s="37">
        <f t="shared" si="264"/>
        <v>966.41581554990967</v>
      </c>
      <c r="Q406" t="s">
        <v>12</v>
      </c>
      <c r="R406" t="s">
        <v>12</v>
      </c>
      <c r="S406">
        <v>2.8220000000000001</v>
      </c>
      <c r="T406">
        <v>2.9470000000000001</v>
      </c>
      <c r="U406">
        <v>3.0960000000000001</v>
      </c>
      <c r="V406">
        <v>3.2490000000000001</v>
      </c>
      <c r="W406">
        <v>3.431</v>
      </c>
      <c r="X406" t="s">
        <v>12</v>
      </c>
      <c r="Y406">
        <v>3.7989999999999999</v>
      </c>
      <c r="Z406" t="s">
        <v>12</v>
      </c>
      <c r="AA406" s="10">
        <f t="shared" si="265"/>
        <v>3.431</v>
      </c>
      <c r="AB406" s="9">
        <f t="shared" si="266"/>
        <v>0.33499999999999996</v>
      </c>
      <c r="AC406" s="10">
        <f t="shared" si="267"/>
        <v>0.36799999999999988</v>
      </c>
      <c r="AD406" s="9"/>
      <c r="AE406" s="55"/>
      <c r="AF406" s="55"/>
      <c r="AG406" s="55"/>
      <c r="AH406" s="55"/>
      <c r="AI406" s="3"/>
      <c r="AJ406" s="3"/>
      <c r="AK406" s="3"/>
      <c r="AL406" s="3"/>
      <c r="AM406" s="15"/>
      <c r="AN406" s="10"/>
      <c r="AO406" s="9"/>
      <c r="AP406" s="10"/>
      <c r="AQ406" s="9"/>
      <c r="AR406" s="55"/>
      <c r="AS406" s="55"/>
      <c r="AT406" s="55"/>
      <c r="AU406" s="55"/>
      <c r="AV406" s="3"/>
      <c r="AW406" s="3"/>
      <c r="AX406" s="3"/>
      <c r="AY406" s="3"/>
      <c r="AZ406" s="15"/>
      <c r="BA406" s="10"/>
      <c r="BB406" s="9"/>
      <c r="BC406" s="10"/>
      <c r="BD406" s="9"/>
      <c r="BE406" s="3"/>
      <c r="BF406" s="15"/>
      <c r="BG406" s="15"/>
      <c r="BH406" s="9"/>
      <c r="BI406" s="10"/>
      <c r="BJ406" s="9"/>
      <c r="BK406" s="3"/>
      <c r="BL406" s="15"/>
      <c r="BM406" s="15"/>
      <c r="BN406" s="9"/>
      <c r="BO406" s="10"/>
      <c r="BP406">
        <f t="shared" si="268"/>
        <v>0</v>
      </c>
      <c r="BQ406" s="93">
        <f t="shared" si="269"/>
        <v>0</v>
      </c>
      <c r="BR406" s="93">
        <f t="shared" si="270"/>
        <v>0</v>
      </c>
      <c r="BS406" s="93" t="e">
        <f>VLOOKUP(C406,'Koppeling locatie - aslocatie'!$A$2:$C$8139,2,FALSE)</f>
        <v>#N/A</v>
      </c>
      <c r="BT406" s="93" t="e">
        <f>VLOOKUP($BS406,aslocaties_v01!$C$3:$AA$349,MATCH($K$3/10,aslocaties_v01!$C$2:$X$2),FALSE)</f>
        <v>#N/A</v>
      </c>
      <c r="BU406" s="93" t="e">
        <f>VLOOKUP(BS406,aslocaties_v01!$C$3:$AA$349,MATCH($K$3,aslocaties_v01!$C$2:$X$2),FALSE)</f>
        <v>#N/A</v>
      </c>
      <c r="BV406" s="93" t="e">
        <f>VLOOKUP(BS406,aslocaties_v01!$C$3:$AA$349,MATCH($K$3*10,aslocaties_v01!$C$2:$X$2),FALSE)</f>
        <v>#N/A</v>
      </c>
      <c r="BW406" s="93" t="e">
        <f t="shared" si="271"/>
        <v>#N/A</v>
      </c>
      <c r="BX406" s="93" t="e">
        <f t="shared" si="272"/>
        <v>#N/A</v>
      </c>
      <c r="BY406" s="94">
        <f t="shared" si="273"/>
        <v>999</v>
      </c>
      <c r="BZ406" s="94">
        <f t="shared" si="274"/>
        <v>999</v>
      </c>
      <c r="CA406" s="94" t="e">
        <f t="shared" si="275"/>
        <v>#N/A</v>
      </c>
      <c r="CB406" t="e">
        <f t="shared" si="276"/>
        <v>#N/A</v>
      </c>
      <c r="CC406" s="58" t="e">
        <f t="shared" si="277"/>
        <v>#N/A</v>
      </c>
      <c r="CD406" s="95" t="e">
        <f t="shared" si="278"/>
        <v>#N/A</v>
      </c>
      <c r="CE406" s="96" t="b">
        <f t="shared" si="279"/>
        <v>1</v>
      </c>
      <c r="CF406" t="e">
        <f t="shared" si="280"/>
        <v>#DIV/0!</v>
      </c>
      <c r="CG406" t="e">
        <f t="shared" si="281"/>
        <v>#DIV/0!</v>
      </c>
      <c r="CH406" s="84" t="b">
        <f t="shared" si="282"/>
        <v>0</v>
      </c>
      <c r="CI406" t="str">
        <f t="shared" si="283"/>
        <v/>
      </c>
      <c r="CJ406" t="e">
        <f t="shared" si="284"/>
        <v>#DIV/0!</v>
      </c>
      <c r="CK406" t="b">
        <f t="shared" si="285"/>
        <v>1</v>
      </c>
      <c r="CL406" s="84" t="e">
        <f t="shared" si="286"/>
        <v>#DIV/0!</v>
      </c>
      <c r="CM406" t="e">
        <f t="shared" si="287"/>
        <v>#DIV/0!</v>
      </c>
      <c r="CN406" t="e">
        <f t="shared" si="288"/>
        <v>#DIV/0!</v>
      </c>
      <c r="CO406" s="84">
        <f t="shared" si="289"/>
        <v>-1</v>
      </c>
      <c r="CP406" t="b">
        <f t="shared" si="290"/>
        <v>1</v>
      </c>
      <c r="CQ406" s="96" t="b">
        <f t="shared" si="291"/>
        <v>1</v>
      </c>
      <c r="CR406" t="b">
        <f t="shared" si="292"/>
        <v>1</v>
      </c>
      <c r="CS406" t="b">
        <f t="shared" si="293"/>
        <v>1</v>
      </c>
      <c r="CT406" t="b">
        <f t="shared" si="294"/>
        <v>1</v>
      </c>
      <c r="CU406" t="b">
        <f t="shared" si="295"/>
        <v>1</v>
      </c>
      <c r="CV406" s="84" t="b">
        <f t="shared" si="296"/>
        <v>1</v>
      </c>
      <c r="CW406" t="b">
        <f t="shared" si="297"/>
        <v>1</v>
      </c>
      <c r="CX406" t="b">
        <f t="shared" si="298"/>
        <v>1</v>
      </c>
      <c r="CY406" t="b">
        <f t="shared" si="299"/>
        <v>1</v>
      </c>
      <c r="CZ406" t="b">
        <f t="shared" si="300"/>
        <v>1</v>
      </c>
      <c r="DA406" s="84">
        <f t="shared" si="301"/>
        <v>0</v>
      </c>
      <c r="DB406" t="e">
        <f t="shared" si="302"/>
        <v>#N/A</v>
      </c>
    </row>
    <row r="407" spans="1:106" ht="13.5" thickBot="1">
      <c r="A407">
        <v>2731</v>
      </c>
      <c r="B407">
        <v>1</v>
      </c>
      <c r="C407" t="s">
        <v>2908</v>
      </c>
      <c r="D407" s="3" t="s">
        <v>12</v>
      </c>
      <c r="E407" s="3" t="s">
        <v>12</v>
      </c>
      <c r="F407">
        <v>111645.875</v>
      </c>
      <c r="G407">
        <v>425791.375</v>
      </c>
      <c r="H407" s="35" t="str">
        <f t="shared" si="303"/>
        <v>ja</v>
      </c>
      <c r="I407" s="155" t="s">
        <v>2402</v>
      </c>
      <c r="J407" t="s">
        <v>456</v>
      </c>
      <c r="K407" s="97">
        <v>10000</v>
      </c>
      <c r="L407" s="28">
        <f t="shared" si="261"/>
        <v>0.24</v>
      </c>
      <c r="M407" s="28">
        <f t="shared" si="261"/>
        <v>0</v>
      </c>
      <c r="N407" s="56">
        <f t="shared" si="262"/>
        <v>0</v>
      </c>
      <c r="O407" s="33">
        <f t="shared" si="263"/>
        <v>966.41581554990967</v>
      </c>
      <c r="P407" s="37">
        <f t="shared" si="264"/>
        <v>955.60883939087876</v>
      </c>
      <c r="Q407" t="s">
        <v>12</v>
      </c>
      <c r="R407" t="s">
        <v>12</v>
      </c>
      <c r="S407">
        <v>2.8</v>
      </c>
      <c r="T407">
        <v>2.915</v>
      </c>
      <c r="U407">
        <v>3.044</v>
      </c>
      <c r="V407">
        <v>3.1819999999999999</v>
      </c>
      <c r="W407">
        <v>3.3530000000000002</v>
      </c>
      <c r="X407" t="s">
        <v>12</v>
      </c>
      <c r="Y407">
        <v>3.7240000000000002</v>
      </c>
      <c r="Z407" t="s">
        <v>12</v>
      </c>
      <c r="AA407" s="10">
        <f t="shared" si="265"/>
        <v>3.3530000000000002</v>
      </c>
      <c r="AB407" s="9">
        <f t="shared" si="266"/>
        <v>0.30900000000000016</v>
      </c>
      <c r="AC407" s="10">
        <f t="shared" si="267"/>
        <v>0.371</v>
      </c>
      <c r="AD407" s="9"/>
      <c r="AE407" s="55"/>
      <c r="AF407" s="55"/>
      <c r="AG407" s="55"/>
      <c r="AH407" s="55"/>
      <c r="AI407" s="3"/>
      <c r="AJ407" s="3"/>
      <c r="AK407" s="3"/>
      <c r="AL407" s="3"/>
      <c r="AM407" s="15"/>
      <c r="AN407" s="10"/>
      <c r="AO407" s="9"/>
      <c r="AP407" s="10"/>
      <c r="AQ407" s="9"/>
      <c r="AR407" s="55"/>
      <c r="AS407" s="55"/>
      <c r="AT407" s="55"/>
      <c r="AU407" s="55"/>
      <c r="AV407" s="3"/>
      <c r="AW407" s="3"/>
      <c r="AX407" s="3"/>
      <c r="AY407" s="3"/>
      <c r="AZ407" s="15"/>
      <c r="BA407" s="10"/>
      <c r="BB407" s="9"/>
      <c r="BC407" s="10"/>
      <c r="BD407" s="9"/>
      <c r="BE407" s="3"/>
      <c r="BF407" s="15"/>
      <c r="BG407" s="15"/>
      <c r="BH407" s="9"/>
      <c r="BI407" s="10"/>
      <c r="BJ407" s="9"/>
      <c r="BK407" s="3"/>
      <c r="BL407" s="15"/>
      <c r="BM407" s="15"/>
      <c r="BN407" s="9"/>
      <c r="BO407" s="10"/>
      <c r="BP407">
        <f t="shared" si="268"/>
        <v>0</v>
      </c>
      <c r="BQ407" s="93">
        <f t="shared" si="269"/>
        <v>0</v>
      </c>
      <c r="BR407" s="93">
        <f t="shared" si="270"/>
        <v>0</v>
      </c>
      <c r="BS407" s="93" t="e">
        <f>VLOOKUP(C407,'Koppeling locatie - aslocatie'!$A$2:$C$8139,2,FALSE)</f>
        <v>#N/A</v>
      </c>
      <c r="BT407" s="93" t="e">
        <f>VLOOKUP($BS407,aslocaties_v01!$C$3:$AA$349,MATCH($K$3/10,aslocaties_v01!$C$2:$X$2),FALSE)</f>
        <v>#N/A</v>
      </c>
      <c r="BU407" s="93" t="e">
        <f>VLOOKUP(BS407,aslocaties_v01!$C$3:$AA$349,MATCH($K$3,aslocaties_v01!$C$2:$X$2),FALSE)</f>
        <v>#N/A</v>
      </c>
      <c r="BV407" s="93" t="e">
        <f>VLOOKUP(BS407,aslocaties_v01!$C$3:$AA$349,MATCH($K$3*10,aslocaties_v01!$C$2:$X$2),FALSE)</f>
        <v>#N/A</v>
      </c>
      <c r="BW407" s="93" t="e">
        <f t="shared" si="271"/>
        <v>#N/A</v>
      </c>
      <c r="BX407" s="93" t="e">
        <f t="shared" si="272"/>
        <v>#N/A</v>
      </c>
      <c r="BY407" s="94">
        <f t="shared" si="273"/>
        <v>999</v>
      </c>
      <c r="BZ407" s="94">
        <f t="shared" si="274"/>
        <v>999</v>
      </c>
      <c r="CA407" s="94" t="e">
        <f t="shared" si="275"/>
        <v>#N/A</v>
      </c>
      <c r="CB407" t="e">
        <f t="shared" si="276"/>
        <v>#N/A</v>
      </c>
      <c r="CC407" s="58" t="e">
        <f t="shared" si="277"/>
        <v>#N/A</v>
      </c>
      <c r="CD407" s="95" t="e">
        <f t="shared" si="278"/>
        <v>#N/A</v>
      </c>
      <c r="CE407" s="96" t="b">
        <f t="shared" si="279"/>
        <v>1</v>
      </c>
      <c r="CF407" t="e">
        <f t="shared" si="280"/>
        <v>#DIV/0!</v>
      </c>
      <c r="CG407" t="e">
        <f t="shared" si="281"/>
        <v>#DIV/0!</v>
      </c>
      <c r="CH407" s="84" t="b">
        <f t="shared" si="282"/>
        <v>0</v>
      </c>
      <c r="CI407" t="str">
        <f t="shared" si="283"/>
        <v/>
      </c>
      <c r="CJ407" t="e">
        <f t="shared" si="284"/>
        <v>#DIV/0!</v>
      </c>
      <c r="CK407" t="b">
        <f t="shared" si="285"/>
        <v>1</v>
      </c>
      <c r="CL407" s="84" t="e">
        <f t="shared" si="286"/>
        <v>#DIV/0!</v>
      </c>
      <c r="CM407" t="e">
        <f t="shared" si="287"/>
        <v>#DIV/0!</v>
      </c>
      <c r="CN407" t="e">
        <f t="shared" si="288"/>
        <v>#DIV/0!</v>
      </c>
      <c r="CO407" s="84">
        <f t="shared" si="289"/>
        <v>-1</v>
      </c>
      <c r="CP407" t="b">
        <f t="shared" si="290"/>
        <v>1</v>
      </c>
      <c r="CQ407" s="96" t="b">
        <f t="shared" si="291"/>
        <v>1</v>
      </c>
      <c r="CR407" t="b">
        <f t="shared" si="292"/>
        <v>1</v>
      </c>
      <c r="CS407" t="b">
        <f t="shared" si="293"/>
        <v>1</v>
      </c>
      <c r="CT407" t="b">
        <f t="shared" si="294"/>
        <v>1</v>
      </c>
      <c r="CU407" t="b">
        <f t="shared" si="295"/>
        <v>1</v>
      </c>
      <c r="CV407" s="84" t="b">
        <f t="shared" si="296"/>
        <v>1</v>
      </c>
      <c r="CW407" t="b">
        <f t="shared" si="297"/>
        <v>1</v>
      </c>
      <c r="CX407" t="b">
        <f t="shared" si="298"/>
        <v>1</v>
      </c>
      <c r="CY407" t="b">
        <f t="shared" si="299"/>
        <v>1</v>
      </c>
      <c r="CZ407" t="b">
        <f t="shared" si="300"/>
        <v>1</v>
      </c>
      <c r="DA407" s="84">
        <f t="shared" si="301"/>
        <v>0</v>
      </c>
      <c r="DB407" t="e">
        <f t="shared" si="302"/>
        <v>#N/A</v>
      </c>
    </row>
    <row r="408" spans="1:106" ht="13.5" thickBot="1">
      <c r="A408">
        <v>2732</v>
      </c>
      <c r="B408">
        <v>1</v>
      </c>
      <c r="C408" t="s">
        <v>2909</v>
      </c>
      <c r="D408" s="3" t="s">
        <v>12</v>
      </c>
      <c r="E408" s="3" t="s">
        <v>12</v>
      </c>
      <c r="F408">
        <v>110766.906</v>
      </c>
      <c r="G408">
        <v>426166.34399999998</v>
      </c>
      <c r="H408" s="35" t="str">
        <f t="shared" si="303"/>
        <v>ja</v>
      </c>
      <c r="I408" s="155" t="s">
        <v>2402</v>
      </c>
      <c r="J408" t="s">
        <v>456</v>
      </c>
      <c r="K408" s="97">
        <v>10000</v>
      </c>
      <c r="L408" s="28">
        <f t="shared" si="261"/>
        <v>0.24</v>
      </c>
      <c r="M408" s="28">
        <f t="shared" si="261"/>
        <v>0</v>
      </c>
      <c r="N408" s="56">
        <f t="shared" si="262"/>
        <v>0</v>
      </c>
      <c r="O408" s="33">
        <f t="shared" si="263"/>
        <v>955.60883939087876</v>
      </c>
      <c r="P408" s="37">
        <f t="shared" si="264"/>
        <v>1012.7478106878405</v>
      </c>
      <c r="Q408" t="s">
        <v>12</v>
      </c>
      <c r="R408" t="s">
        <v>12</v>
      </c>
      <c r="S408">
        <v>2.7850000000000001</v>
      </c>
      <c r="T408">
        <v>2.9</v>
      </c>
      <c r="U408">
        <v>3.0190000000000001</v>
      </c>
      <c r="V408">
        <v>3.153</v>
      </c>
      <c r="W408">
        <v>3.3220000000000001</v>
      </c>
      <c r="X408" t="s">
        <v>12</v>
      </c>
      <c r="Y408">
        <v>3.6949999999999998</v>
      </c>
      <c r="Z408" t="s">
        <v>12</v>
      </c>
      <c r="AA408" s="10">
        <f t="shared" si="265"/>
        <v>3.3220000000000001</v>
      </c>
      <c r="AB408" s="9">
        <f t="shared" si="266"/>
        <v>0.30299999999999994</v>
      </c>
      <c r="AC408" s="10">
        <f t="shared" si="267"/>
        <v>0.37299999999999978</v>
      </c>
      <c r="AD408" s="9"/>
      <c r="AE408" s="55"/>
      <c r="AF408" s="55"/>
      <c r="AG408" s="55"/>
      <c r="AH408" s="55"/>
      <c r="AI408" s="3"/>
      <c r="AJ408" s="3"/>
      <c r="AK408" s="3"/>
      <c r="AL408" s="3"/>
      <c r="AM408" s="15"/>
      <c r="AN408" s="10"/>
      <c r="AO408" s="9"/>
      <c r="AP408" s="10"/>
      <c r="AQ408" s="9"/>
      <c r="AR408" s="55"/>
      <c r="AS408" s="55"/>
      <c r="AT408" s="55"/>
      <c r="AU408" s="55"/>
      <c r="AV408" s="3"/>
      <c r="AW408" s="3"/>
      <c r="AX408" s="3"/>
      <c r="AY408" s="3"/>
      <c r="AZ408" s="15"/>
      <c r="BA408" s="10"/>
      <c r="BB408" s="9"/>
      <c r="BC408" s="10"/>
      <c r="BD408" s="9"/>
      <c r="BE408" s="3"/>
      <c r="BF408" s="15"/>
      <c r="BG408" s="15"/>
      <c r="BH408" s="9"/>
      <c r="BI408" s="10"/>
      <c r="BJ408" s="9"/>
      <c r="BK408" s="3"/>
      <c r="BL408" s="15"/>
      <c r="BM408" s="15"/>
      <c r="BN408" s="9"/>
      <c r="BO408" s="10"/>
      <c r="BP408">
        <f t="shared" si="268"/>
        <v>0</v>
      </c>
      <c r="BQ408" s="93">
        <f t="shared" si="269"/>
        <v>0</v>
      </c>
      <c r="BR408" s="93">
        <f t="shared" si="270"/>
        <v>0</v>
      </c>
      <c r="BS408" s="93" t="e">
        <f>VLOOKUP(C408,'Koppeling locatie - aslocatie'!$A$2:$C$8139,2,FALSE)</f>
        <v>#N/A</v>
      </c>
      <c r="BT408" s="93" t="e">
        <f>VLOOKUP($BS408,aslocaties_v01!$C$3:$AA$349,MATCH($K$3/10,aslocaties_v01!$C$2:$X$2),FALSE)</f>
        <v>#N/A</v>
      </c>
      <c r="BU408" s="93" t="e">
        <f>VLOOKUP(BS408,aslocaties_v01!$C$3:$AA$349,MATCH($K$3,aslocaties_v01!$C$2:$X$2),FALSE)</f>
        <v>#N/A</v>
      </c>
      <c r="BV408" s="93" t="e">
        <f>VLOOKUP(BS408,aslocaties_v01!$C$3:$AA$349,MATCH($K$3*10,aslocaties_v01!$C$2:$X$2),FALSE)</f>
        <v>#N/A</v>
      </c>
      <c r="BW408" s="93" t="e">
        <f t="shared" si="271"/>
        <v>#N/A</v>
      </c>
      <c r="BX408" s="93" t="e">
        <f t="shared" si="272"/>
        <v>#N/A</v>
      </c>
      <c r="BY408" s="94">
        <f t="shared" si="273"/>
        <v>999</v>
      </c>
      <c r="BZ408" s="94">
        <f t="shared" si="274"/>
        <v>999</v>
      </c>
      <c r="CA408" s="94" t="e">
        <f t="shared" si="275"/>
        <v>#N/A</v>
      </c>
      <c r="CB408" t="e">
        <f t="shared" si="276"/>
        <v>#N/A</v>
      </c>
      <c r="CC408" s="58" t="e">
        <f t="shared" si="277"/>
        <v>#N/A</v>
      </c>
      <c r="CD408" s="95" t="e">
        <f t="shared" si="278"/>
        <v>#N/A</v>
      </c>
      <c r="CE408" s="96" t="b">
        <f t="shared" si="279"/>
        <v>1</v>
      </c>
      <c r="CF408" t="e">
        <f t="shared" si="280"/>
        <v>#DIV/0!</v>
      </c>
      <c r="CG408" t="e">
        <f t="shared" si="281"/>
        <v>#DIV/0!</v>
      </c>
      <c r="CH408" s="84" t="b">
        <f t="shared" si="282"/>
        <v>0</v>
      </c>
      <c r="CI408" t="str">
        <f t="shared" si="283"/>
        <v/>
      </c>
      <c r="CJ408" t="e">
        <f t="shared" si="284"/>
        <v>#DIV/0!</v>
      </c>
      <c r="CK408" t="b">
        <f t="shared" si="285"/>
        <v>1</v>
      </c>
      <c r="CL408" s="84" t="e">
        <f t="shared" si="286"/>
        <v>#DIV/0!</v>
      </c>
      <c r="CM408" t="e">
        <f t="shared" si="287"/>
        <v>#DIV/0!</v>
      </c>
      <c r="CN408" t="e">
        <f t="shared" si="288"/>
        <v>#DIV/0!</v>
      </c>
      <c r="CO408" s="84">
        <f t="shared" si="289"/>
        <v>-1</v>
      </c>
      <c r="CP408" t="b">
        <f t="shared" si="290"/>
        <v>1</v>
      </c>
      <c r="CQ408" s="96" t="b">
        <f t="shared" si="291"/>
        <v>1</v>
      </c>
      <c r="CR408" t="b">
        <f t="shared" si="292"/>
        <v>1</v>
      </c>
      <c r="CS408" t="b">
        <f t="shared" si="293"/>
        <v>1</v>
      </c>
      <c r="CT408" t="b">
        <f t="shared" si="294"/>
        <v>1</v>
      </c>
      <c r="CU408" t="b">
        <f t="shared" si="295"/>
        <v>1</v>
      </c>
      <c r="CV408" s="84" t="b">
        <f t="shared" si="296"/>
        <v>1</v>
      </c>
      <c r="CW408" t="b">
        <f t="shared" si="297"/>
        <v>1</v>
      </c>
      <c r="CX408" t="b">
        <f t="shared" si="298"/>
        <v>1</v>
      </c>
      <c r="CY408" t="b">
        <f t="shared" si="299"/>
        <v>1</v>
      </c>
      <c r="CZ408" t="b">
        <f t="shared" si="300"/>
        <v>1</v>
      </c>
      <c r="DA408" s="84">
        <f t="shared" si="301"/>
        <v>0</v>
      </c>
      <c r="DB408" t="e">
        <f t="shared" si="302"/>
        <v>#N/A</v>
      </c>
    </row>
    <row r="409" spans="1:106" ht="13.5" thickBot="1">
      <c r="A409">
        <v>2733</v>
      </c>
      <c r="B409">
        <v>1</v>
      </c>
      <c r="C409" t="s">
        <v>2910</v>
      </c>
      <c r="D409" s="3" t="s">
        <v>12</v>
      </c>
      <c r="E409" s="3" t="s">
        <v>12</v>
      </c>
      <c r="F409">
        <v>109754.484</v>
      </c>
      <c r="G409">
        <v>426192.03100000002</v>
      </c>
      <c r="H409" s="35" t="str">
        <f t="shared" si="303"/>
        <v>ja</v>
      </c>
      <c r="I409" s="155" t="s">
        <v>2402</v>
      </c>
      <c r="J409" t="s">
        <v>456</v>
      </c>
      <c r="K409" s="97">
        <v>10000</v>
      </c>
      <c r="L409" s="28">
        <f t="shared" si="261"/>
        <v>0.24</v>
      </c>
      <c r="M409" s="28">
        <f t="shared" si="261"/>
        <v>0</v>
      </c>
      <c r="N409" s="56">
        <f t="shared" si="262"/>
        <v>0</v>
      </c>
      <c r="O409" s="33">
        <f t="shared" si="263"/>
        <v>1012.7478106878405</v>
      </c>
      <c r="P409" s="37">
        <f t="shared" si="264"/>
        <v>986.96150249135098</v>
      </c>
      <c r="Q409" t="s">
        <v>12</v>
      </c>
      <c r="R409" t="s">
        <v>12</v>
      </c>
      <c r="S409">
        <v>2.7730000000000001</v>
      </c>
      <c r="T409">
        <v>2.8839999999999999</v>
      </c>
      <c r="U409">
        <v>2.9950000000000001</v>
      </c>
      <c r="V409">
        <v>3.1240000000000001</v>
      </c>
      <c r="W409">
        <v>3.2909999999999999</v>
      </c>
      <c r="X409" t="s">
        <v>12</v>
      </c>
      <c r="Y409">
        <v>3.669</v>
      </c>
      <c r="Z409" t="s">
        <v>12</v>
      </c>
      <c r="AA409" s="10">
        <f t="shared" si="265"/>
        <v>3.2909999999999999</v>
      </c>
      <c r="AB409" s="9">
        <f t="shared" si="266"/>
        <v>0.29599999999999982</v>
      </c>
      <c r="AC409" s="10">
        <f t="shared" si="267"/>
        <v>0.37800000000000011</v>
      </c>
      <c r="AD409" s="9"/>
      <c r="AE409" s="55"/>
      <c r="AF409" s="55"/>
      <c r="AG409" s="55"/>
      <c r="AH409" s="55"/>
      <c r="AI409" s="3"/>
      <c r="AJ409" s="3"/>
      <c r="AK409" s="3"/>
      <c r="AL409" s="3"/>
      <c r="AM409" s="15"/>
      <c r="AN409" s="10"/>
      <c r="AO409" s="9"/>
      <c r="AP409" s="10"/>
      <c r="AQ409" s="9"/>
      <c r="AR409" s="55"/>
      <c r="AS409" s="55"/>
      <c r="AT409" s="55"/>
      <c r="AU409" s="55"/>
      <c r="AV409" s="3"/>
      <c r="AW409" s="3"/>
      <c r="AX409" s="3"/>
      <c r="AY409" s="3"/>
      <c r="AZ409" s="15"/>
      <c r="BA409" s="10"/>
      <c r="BB409" s="9"/>
      <c r="BC409" s="10"/>
      <c r="BD409" s="9"/>
      <c r="BE409" s="3"/>
      <c r="BF409" s="15"/>
      <c r="BG409" s="15"/>
      <c r="BH409" s="9"/>
      <c r="BI409" s="10"/>
      <c r="BJ409" s="9"/>
      <c r="BK409" s="3"/>
      <c r="BL409" s="15"/>
      <c r="BM409" s="15"/>
      <c r="BN409" s="9"/>
      <c r="BO409" s="10"/>
      <c r="BP409">
        <f t="shared" si="268"/>
        <v>0</v>
      </c>
      <c r="BQ409" s="93">
        <f t="shared" si="269"/>
        <v>0</v>
      </c>
      <c r="BR409" s="93">
        <f t="shared" si="270"/>
        <v>0</v>
      </c>
      <c r="BS409" s="93" t="e">
        <f>VLOOKUP(C409,'Koppeling locatie - aslocatie'!$A$2:$C$8139,2,FALSE)</f>
        <v>#N/A</v>
      </c>
      <c r="BT409" s="93" t="e">
        <f>VLOOKUP($BS409,aslocaties_v01!$C$3:$AA$349,MATCH($K$3/10,aslocaties_v01!$C$2:$X$2),FALSE)</f>
        <v>#N/A</v>
      </c>
      <c r="BU409" s="93" t="e">
        <f>VLOOKUP(BS409,aslocaties_v01!$C$3:$AA$349,MATCH($K$3,aslocaties_v01!$C$2:$X$2),FALSE)</f>
        <v>#N/A</v>
      </c>
      <c r="BV409" s="93" t="e">
        <f>VLOOKUP(BS409,aslocaties_v01!$C$3:$AA$349,MATCH($K$3*10,aslocaties_v01!$C$2:$X$2),FALSE)</f>
        <v>#N/A</v>
      </c>
      <c r="BW409" s="93" t="e">
        <f t="shared" si="271"/>
        <v>#N/A</v>
      </c>
      <c r="BX409" s="93" t="e">
        <f t="shared" si="272"/>
        <v>#N/A</v>
      </c>
      <c r="BY409" s="94">
        <f t="shared" si="273"/>
        <v>999</v>
      </c>
      <c r="BZ409" s="94">
        <f t="shared" si="274"/>
        <v>999</v>
      </c>
      <c r="CA409" s="94" t="e">
        <f t="shared" si="275"/>
        <v>#N/A</v>
      </c>
      <c r="CB409" t="e">
        <f t="shared" si="276"/>
        <v>#N/A</v>
      </c>
      <c r="CC409" s="58" t="e">
        <f t="shared" si="277"/>
        <v>#N/A</v>
      </c>
      <c r="CD409" s="95" t="e">
        <f t="shared" si="278"/>
        <v>#N/A</v>
      </c>
      <c r="CE409" s="96" t="b">
        <f t="shared" si="279"/>
        <v>1</v>
      </c>
      <c r="CF409" t="e">
        <f t="shared" si="280"/>
        <v>#DIV/0!</v>
      </c>
      <c r="CG409" t="e">
        <f t="shared" si="281"/>
        <v>#DIV/0!</v>
      </c>
      <c r="CH409" s="84" t="b">
        <f t="shared" si="282"/>
        <v>0</v>
      </c>
      <c r="CI409" t="str">
        <f t="shared" si="283"/>
        <v/>
      </c>
      <c r="CJ409" t="e">
        <f t="shared" si="284"/>
        <v>#DIV/0!</v>
      </c>
      <c r="CK409" t="b">
        <f t="shared" si="285"/>
        <v>1</v>
      </c>
      <c r="CL409" s="84" t="e">
        <f t="shared" si="286"/>
        <v>#DIV/0!</v>
      </c>
      <c r="CM409" t="e">
        <f t="shared" si="287"/>
        <v>#DIV/0!</v>
      </c>
      <c r="CN409" t="e">
        <f t="shared" si="288"/>
        <v>#DIV/0!</v>
      </c>
      <c r="CO409" s="84">
        <f t="shared" si="289"/>
        <v>-1</v>
      </c>
      <c r="CP409" t="b">
        <f t="shared" si="290"/>
        <v>1</v>
      </c>
      <c r="CQ409" s="96" t="b">
        <f t="shared" si="291"/>
        <v>1</v>
      </c>
      <c r="CR409" t="b">
        <f t="shared" si="292"/>
        <v>1</v>
      </c>
      <c r="CS409" t="b">
        <f t="shared" si="293"/>
        <v>1</v>
      </c>
      <c r="CT409" t="b">
        <f t="shared" si="294"/>
        <v>1</v>
      </c>
      <c r="CU409" t="b">
        <f t="shared" si="295"/>
        <v>1</v>
      </c>
      <c r="CV409" s="84" t="b">
        <f t="shared" si="296"/>
        <v>1</v>
      </c>
      <c r="CW409" t="b">
        <f t="shared" si="297"/>
        <v>1</v>
      </c>
      <c r="CX409" t="b">
        <f t="shared" si="298"/>
        <v>1</v>
      </c>
      <c r="CY409" t="b">
        <f t="shared" si="299"/>
        <v>1</v>
      </c>
      <c r="CZ409" t="b">
        <f t="shared" si="300"/>
        <v>1</v>
      </c>
      <c r="DA409" s="84">
        <f t="shared" si="301"/>
        <v>0</v>
      </c>
      <c r="DB409" t="e">
        <f t="shared" si="302"/>
        <v>#N/A</v>
      </c>
    </row>
    <row r="410" spans="1:106" ht="13.5" thickBot="1">
      <c r="A410">
        <v>2734</v>
      </c>
      <c r="B410">
        <v>1</v>
      </c>
      <c r="C410" t="s">
        <v>2911</v>
      </c>
      <c r="D410" s="3" t="s">
        <v>12</v>
      </c>
      <c r="E410" s="3" t="s">
        <v>12</v>
      </c>
      <c r="F410">
        <v>108770.914</v>
      </c>
      <c r="G410">
        <v>426273.78100000002</v>
      </c>
      <c r="H410" s="35" t="str">
        <f t="shared" si="303"/>
        <v>ja</v>
      </c>
      <c r="I410" s="155" t="s">
        <v>2402</v>
      </c>
      <c r="J410" t="s">
        <v>456</v>
      </c>
      <c r="K410" s="97">
        <v>10000</v>
      </c>
      <c r="L410" s="28">
        <f t="shared" si="261"/>
        <v>0.24</v>
      </c>
      <c r="M410" s="28">
        <f t="shared" si="261"/>
        <v>0</v>
      </c>
      <c r="N410" s="56">
        <f t="shared" si="262"/>
        <v>0</v>
      </c>
      <c r="O410" s="33">
        <f t="shared" si="263"/>
        <v>986.96150249135098</v>
      </c>
      <c r="P410" s="37">
        <f t="shared" si="264"/>
        <v>29589.158063535044</v>
      </c>
      <c r="Q410" t="s">
        <v>12</v>
      </c>
      <c r="R410" t="s">
        <v>12</v>
      </c>
      <c r="S410">
        <v>2.7589999999999999</v>
      </c>
      <c r="T410">
        <v>2.87</v>
      </c>
      <c r="U410">
        <v>2.976</v>
      </c>
      <c r="V410">
        <v>3.093</v>
      </c>
      <c r="W410">
        <v>3.2589999999999999</v>
      </c>
      <c r="X410" t="s">
        <v>12</v>
      </c>
      <c r="Y410">
        <v>3.64</v>
      </c>
      <c r="Z410" t="s">
        <v>12</v>
      </c>
      <c r="AA410" s="10">
        <f t="shared" si="265"/>
        <v>3.2589999999999999</v>
      </c>
      <c r="AB410" s="9">
        <f t="shared" si="266"/>
        <v>0.28299999999999992</v>
      </c>
      <c r="AC410" s="10">
        <f t="shared" si="267"/>
        <v>0.38100000000000023</v>
      </c>
      <c r="AD410" s="9"/>
      <c r="AE410" s="55"/>
      <c r="AF410" s="55"/>
      <c r="AG410" s="55"/>
      <c r="AH410" s="55"/>
      <c r="AI410" s="3"/>
      <c r="AJ410" s="3"/>
      <c r="AK410" s="3"/>
      <c r="AL410" s="3"/>
      <c r="AM410" s="15"/>
      <c r="AN410" s="10"/>
      <c r="AO410" s="9"/>
      <c r="AP410" s="10"/>
      <c r="AQ410" s="9"/>
      <c r="AR410" s="55"/>
      <c r="AS410" s="55"/>
      <c r="AT410" s="55"/>
      <c r="AU410" s="55"/>
      <c r="AV410" s="3"/>
      <c r="AW410" s="3"/>
      <c r="AX410" s="3"/>
      <c r="AY410" s="3"/>
      <c r="AZ410" s="15"/>
      <c r="BA410" s="10"/>
      <c r="BB410" s="9"/>
      <c r="BC410" s="10"/>
      <c r="BD410" s="9"/>
      <c r="BE410" s="3"/>
      <c r="BF410" s="15"/>
      <c r="BG410" s="15"/>
      <c r="BH410" s="9"/>
      <c r="BI410" s="10"/>
      <c r="BJ410" s="9"/>
      <c r="BK410" s="3"/>
      <c r="BL410" s="15"/>
      <c r="BM410" s="15"/>
      <c r="BN410" s="9"/>
      <c r="BO410" s="10"/>
      <c r="BP410">
        <f t="shared" si="268"/>
        <v>0</v>
      </c>
      <c r="BQ410" s="93">
        <f t="shared" si="269"/>
        <v>0</v>
      </c>
      <c r="BR410" s="93">
        <f t="shared" si="270"/>
        <v>0</v>
      </c>
      <c r="BS410" s="93" t="e">
        <f>VLOOKUP(C410,'Koppeling locatie - aslocatie'!$A$2:$C$8139,2,FALSE)</f>
        <v>#N/A</v>
      </c>
      <c r="BT410" s="93" t="e">
        <f>VLOOKUP($BS410,aslocaties_v01!$C$3:$AA$349,MATCH($K$3/10,aslocaties_v01!$C$2:$X$2),FALSE)</f>
        <v>#N/A</v>
      </c>
      <c r="BU410" s="93" t="e">
        <f>VLOOKUP(BS410,aslocaties_v01!$C$3:$AA$349,MATCH($K$3,aslocaties_v01!$C$2:$X$2),FALSE)</f>
        <v>#N/A</v>
      </c>
      <c r="BV410" s="93" t="e">
        <f>VLOOKUP(BS410,aslocaties_v01!$C$3:$AA$349,MATCH($K$3*10,aslocaties_v01!$C$2:$X$2),FALSE)</f>
        <v>#N/A</v>
      </c>
      <c r="BW410" s="93" t="e">
        <f t="shared" si="271"/>
        <v>#N/A</v>
      </c>
      <c r="BX410" s="93" t="e">
        <f t="shared" si="272"/>
        <v>#N/A</v>
      </c>
      <c r="BY410" s="94">
        <f t="shared" si="273"/>
        <v>999</v>
      </c>
      <c r="BZ410" s="94">
        <f t="shared" si="274"/>
        <v>999</v>
      </c>
      <c r="CA410" s="94" t="e">
        <f t="shared" si="275"/>
        <v>#N/A</v>
      </c>
      <c r="CB410" t="e">
        <f t="shared" si="276"/>
        <v>#N/A</v>
      </c>
      <c r="CC410" s="58" t="e">
        <f t="shared" si="277"/>
        <v>#N/A</v>
      </c>
      <c r="CD410" s="95" t="e">
        <f t="shared" si="278"/>
        <v>#N/A</v>
      </c>
      <c r="CE410" s="96" t="b">
        <f t="shared" si="279"/>
        <v>1</v>
      </c>
      <c r="CF410" t="e">
        <f t="shared" si="280"/>
        <v>#DIV/0!</v>
      </c>
      <c r="CG410" t="e">
        <f t="shared" si="281"/>
        <v>#DIV/0!</v>
      </c>
      <c r="CH410" s="84" t="b">
        <f t="shared" si="282"/>
        <v>0</v>
      </c>
      <c r="CI410" t="str">
        <f t="shared" si="283"/>
        <v/>
      </c>
      <c r="CJ410" t="e">
        <f t="shared" si="284"/>
        <v>#DIV/0!</v>
      </c>
      <c r="CK410" t="b">
        <f t="shared" si="285"/>
        <v>1</v>
      </c>
      <c r="CL410" s="84" t="e">
        <f t="shared" si="286"/>
        <v>#DIV/0!</v>
      </c>
      <c r="CM410" t="e">
        <f t="shared" si="287"/>
        <v>#DIV/0!</v>
      </c>
      <c r="CN410" t="e">
        <f t="shared" si="288"/>
        <v>#DIV/0!</v>
      </c>
      <c r="CO410" s="84">
        <f t="shared" si="289"/>
        <v>-1</v>
      </c>
      <c r="CP410" t="b">
        <f t="shared" si="290"/>
        <v>1</v>
      </c>
      <c r="CQ410" s="96" t="b">
        <f t="shared" si="291"/>
        <v>1</v>
      </c>
      <c r="CR410" t="b">
        <f t="shared" si="292"/>
        <v>1</v>
      </c>
      <c r="CS410" t="b">
        <f t="shared" si="293"/>
        <v>1</v>
      </c>
      <c r="CT410" t="b">
        <f t="shared" si="294"/>
        <v>1</v>
      </c>
      <c r="CU410" t="b">
        <f t="shared" si="295"/>
        <v>1</v>
      </c>
      <c r="CV410" s="84" t="b">
        <f t="shared" si="296"/>
        <v>1</v>
      </c>
      <c r="CW410" t="b">
        <f t="shared" si="297"/>
        <v>1</v>
      </c>
      <c r="CX410" t="b">
        <f t="shared" si="298"/>
        <v>1</v>
      </c>
      <c r="CY410" t="b">
        <f t="shared" si="299"/>
        <v>1</v>
      </c>
      <c r="CZ410" t="b">
        <f t="shared" si="300"/>
        <v>1</v>
      </c>
      <c r="DA410" s="84">
        <f t="shared" si="301"/>
        <v>0</v>
      </c>
      <c r="DB410" t="e">
        <f t="shared" si="302"/>
        <v>#N/A</v>
      </c>
    </row>
    <row r="411" spans="1:106" ht="13.5" thickBot="1">
      <c r="A411">
        <v>2735</v>
      </c>
      <c r="B411">
        <v>1</v>
      </c>
      <c r="C411" t="s">
        <v>618</v>
      </c>
      <c r="D411" s="3" t="s">
        <v>12</v>
      </c>
      <c r="E411" s="3" t="s">
        <v>12</v>
      </c>
      <c r="F411">
        <v>136914.359</v>
      </c>
      <c r="G411">
        <v>417137.875</v>
      </c>
      <c r="H411" s="35" t="str">
        <f t="shared" si="303"/>
        <v>ja</v>
      </c>
      <c r="I411" s="155" t="s">
        <v>2402</v>
      </c>
      <c r="J411" t="s">
        <v>456</v>
      </c>
      <c r="K411" s="97">
        <v>10000</v>
      </c>
      <c r="L411" s="28">
        <f t="shared" si="261"/>
        <v>0.24</v>
      </c>
      <c r="M411" s="28">
        <f t="shared" si="261"/>
        <v>0</v>
      </c>
      <c r="N411" s="56">
        <f t="shared" si="262"/>
        <v>0</v>
      </c>
      <c r="O411" s="33">
        <f t="shared" si="263"/>
        <v>29589.158063535044</v>
      </c>
      <c r="P411" s="37">
        <f t="shared" si="264"/>
        <v>975.48554882221356</v>
      </c>
      <c r="Q411" t="s">
        <v>12</v>
      </c>
      <c r="R411" t="s">
        <v>12</v>
      </c>
      <c r="S411">
        <v>3.746</v>
      </c>
      <c r="T411">
        <v>3.8340000000000001</v>
      </c>
      <c r="U411">
        <v>3.91</v>
      </c>
      <c r="V411">
        <v>3.9790000000000001</v>
      </c>
      <c r="W411">
        <v>4.0640000000000001</v>
      </c>
      <c r="X411" t="s">
        <v>12</v>
      </c>
      <c r="Y411">
        <v>4.577</v>
      </c>
      <c r="Z411" t="s">
        <v>12</v>
      </c>
      <c r="AA411" s="10">
        <f t="shared" si="265"/>
        <v>4.0640000000000001</v>
      </c>
      <c r="AB411" s="9">
        <f t="shared" si="266"/>
        <v>0.15399999999999991</v>
      </c>
      <c r="AC411" s="10">
        <f t="shared" si="267"/>
        <v>0.5129999999999999</v>
      </c>
      <c r="AD411" s="9"/>
      <c r="AE411" s="55"/>
      <c r="AF411" s="55"/>
      <c r="AG411" s="55"/>
      <c r="AH411" s="55"/>
      <c r="AI411" s="3"/>
      <c r="AJ411" s="3"/>
      <c r="AK411" s="3"/>
      <c r="AL411" s="3"/>
      <c r="AM411" s="15"/>
      <c r="AN411" s="10"/>
      <c r="AO411" s="9"/>
      <c r="AP411" s="10"/>
      <c r="AQ411" s="9"/>
      <c r="AR411" s="55"/>
      <c r="AS411" s="55"/>
      <c r="AT411" s="55"/>
      <c r="AU411" s="55"/>
      <c r="AV411" s="3"/>
      <c r="AW411" s="3"/>
      <c r="AX411" s="3"/>
      <c r="AY411" s="3"/>
      <c r="AZ411" s="15"/>
      <c r="BA411" s="10"/>
      <c r="BB411" s="9"/>
      <c r="BC411" s="10"/>
      <c r="BD411" s="9"/>
      <c r="BE411" s="3"/>
      <c r="BF411" s="15"/>
      <c r="BG411" s="15"/>
      <c r="BH411" s="9"/>
      <c r="BI411" s="10"/>
      <c r="BJ411" s="9"/>
      <c r="BK411" s="3"/>
      <c r="BL411" s="15"/>
      <c r="BM411" s="15"/>
      <c r="BN411" s="9"/>
      <c r="BO411" s="10"/>
      <c r="BP411">
        <f t="shared" si="268"/>
        <v>0</v>
      </c>
      <c r="BQ411" s="93">
        <f t="shared" si="269"/>
        <v>0</v>
      </c>
      <c r="BR411" s="93">
        <f t="shared" si="270"/>
        <v>0</v>
      </c>
      <c r="BS411" s="93" t="e">
        <f>VLOOKUP(C411,'Koppeling locatie - aslocatie'!$A$2:$C$8139,2,FALSE)</f>
        <v>#N/A</v>
      </c>
      <c r="BT411" s="93" t="e">
        <f>VLOOKUP($BS411,aslocaties_v01!$C$3:$AA$349,MATCH($K$3/10,aslocaties_v01!$C$2:$X$2),FALSE)</f>
        <v>#N/A</v>
      </c>
      <c r="BU411" s="93" t="e">
        <f>VLOOKUP(BS411,aslocaties_v01!$C$3:$AA$349,MATCH($K$3,aslocaties_v01!$C$2:$X$2),FALSE)</f>
        <v>#N/A</v>
      </c>
      <c r="BV411" s="93" t="e">
        <f>VLOOKUP(BS411,aslocaties_v01!$C$3:$AA$349,MATCH($K$3*10,aslocaties_v01!$C$2:$X$2),FALSE)</f>
        <v>#N/A</v>
      </c>
      <c r="BW411" s="93" t="e">
        <f t="shared" si="271"/>
        <v>#N/A</v>
      </c>
      <c r="BX411" s="93" t="e">
        <f t="shared" si="272"/>
        <v>#N/A</v>
      </c>
      <c r="BY411" s="94">
        <f t="shared" si="273"/>
        <v>999</v>
      </c>
      <c r="BZ411" s="94">
        <f t="shared" si="274"/>
        <v>999</v>
      </c>
      <c r="CA411" s="94" t="e">
        <f t="shared" si="275"/>
        <v>#N/A</v>
      </c>
      <c r="CB411" t="e">
        <f t="shared" si="276"/>
        <v>#N/A</v>
      </c>
      <c r="CC411" s="58" t="e">
        <f t="shared" si="277"/>
        <v>#N/A</v>
      </c>
      <c r="CD411" s="95" t="e">
        <f t="shared" si="278"/>
        <v>#N/A</v>
      </c>
      <c r="CE411" s="96" t="b">
        <f t="shared" si="279"/>
        <v>1</v>
      </c>
      <c r="CF411" t="e">
        <f t="shared" si="280"/>
        <v>#DIV/0!</v>
      </c>
      <c r="CG411" t="e">
        <f t="shared" si="281"/>
        <v>#DIV/0!</v>
      </c>
      <c r="CH411" s="84" t="b">
        <f t="shared" si="282"/>
        <v>0</v>
      </c>
      <c r="CI411" t="str">
        <f t="shared" si="283"/>
        <v/>
      </c>
      <c r="CJ411" t="e">
        <f t="shared" si="284"/>
        <v>#DIV/0!</v>
      </c>
      <c r="CK411" t="b">
        <f t="shared" si="285"/>
        <v>1</v>
      </c>
      <c r="CL411" s="84" t="e">
        <f t="shared" si="286"/>
        <v>#DIV/0!</v>
      </c>
      <c r="CM411" t="e">
        <f t="shared" si="287"/>
        <v>#DIV/0!</v>
      </c>
      <c r="CN411" t="e">
        <f t="shared" si="288"/>
        <v>#DIV/0!</v>
      </c>
      <c r="CO411" s="84">
        <f t="shared" si="289"/>
        <v>-1</v>
      </c>
      <c r="CP411" t="b">
        <f t="shared" si="290"/>
        <v>1</v>
      </c>
      <c r="CQ411" s="96" t="b">
        <f t="shared" si="291"/>
        <v>1</v>
      </c>
      <c r="CR411" t="b">
        <f t="shared" si="292"/>
        <v>1</v>
      </c>
      <c r="CS411" t="b">
        <f t="shared" si="293"/>
        <v>1</v>
      </c>
      <c r="CT411" t="b">
        <f t="shared" si="294"/>
        <v>1</v>
      </c>
      <c r="CU411" t="b">
        <f t="shared" si="295"/>
        <v>1</v>
      </c>
      <c r="CV411" s="84" t="b">
        <f t="shared" si="296"/>
        <v>1</v>
      </c>
      <c r="CW411" t="b">
        <f t="shared" si="297"/>
        <v>1</v>
      </c>
      <c r="CX411" t="b">
        <f t="shared" si="298"/>
        <v>1</v>
      </c>
      <c r="CY411" t="b">
        <f t="shared" si="299"/>
        <v>1</v>
      </c>
      <c r="CZ411" t="b">
        <f t="shared" si="300"/>
        <v>1</v>
      </c>
      <c r="DA411" s="84">
        <f t="shared" si="301"/>
        <v>0</v>
      </c>
      <c r="DB411" t="e">
        <f t="shared" si="302"/>
        <v>#N/A</v>
      </c>
    </row>
    <row r="412" spans="1:106" ht="13.5" thickBot="1">
      <c r="A412">
        <v>2736</v>
      </c>
      <c r="B412">
        <v>1</v>
      </c>
      <c r="C412" t="s">
        <v>619</v>
      </c>
      <c r="D412" s="3" t="s">
        <v>12</v>
      </c>
      <c r="E412" s="3" t="s">
        <v>12</v>
      </c>
      <c r="F412">
        <v>137573.234</v>
      </c>
      <c r="G412">
        <v>417857.21899999998</v>
      </c>
      <c r="H412" s="35" t="str">
        <f t="shared" si="303"/>
        <v>ja</v>
      </c>
      <c r="I412" s="155" t="s">
        <v>2402</v>
      </c>
      <c r="J412" t="s">
        <v>456</v>
      </c>
      <c r="K412" s="97">
        <v>10000</v>
      </c>
      <c r="L412" s="28">
        <f t="shared" si="261"/>
        <v>0.24</v>
      </c>
      <c r="M412" s="28">
        <f t="shared" si="261"/>
        <v>0</v>
      </c>
      <c r="N412" s="56">
        <f t="shared" si="262"/>
        <v>0</v>
      </c>
      <c r="O412" s="33">
        <f t="shared" si="263"/>
        <v>975.48554882221356</v>
      </c>
      <c r="P412" s="37">
        <f t="shared" si="264"/>
        <v>21996.847161126345</v>
      </c>
      <c r="Q412" t="s">
        <v>12</v>
      </c>
      <c r="R412" t="s">
        <v>12</v>
      </c>
      <c r="S412">
        <v>3.7490000000000001</v>
      </c>
      <c r="T412">
        <v>3.8439999999999999</v>
      </c>
      <c r="U412">
        <v>3.9249999999999998</v>
      </c>
      <c r="V412">
        <v>3.9889999999999999</v>
      </c>
      <c r="W412">
        <v>4.0659999999999998</v>
      </c>
      <c r="X412" t="s">
        <v>12</v>
      </c>
      <c r="Y412">
        <v>4.5449999999999999</v>
      </c>
      <c r="Z412" t="s">
        <v>12</v>
      </c>
      <c r="AA412" s="10">
        <f t="shared" si="265"/>
        <v>4.0659999999999998</v>
      </c>
      <c r="AB412" s="9">
        <f t="shared" si="266"/>
        <v>0.14100000000000001</v>
      </c>
      <c r="AC412" s="10">
        <f t="shared" si="267"/>
        <v>0.47900000000000009</v>
      </c>
      <c r="AD412" s="9"/>
      <c r="AE412" s="55"/>
      <c r="AF412" s="55"/>
      <c r="AG412" s="55"/>
      <c r="AH412" s="55"/>
      <c r="AI412" s="3"/>
      <c r="AJ412" s="3"/>
      <c r="AK412" s="3"/>
      <c r="AL412" s="3"/>
      <c r="AM412" s="15"/>
      <c r="AN412" s="10"/>
      <c r="AO412" s="9"/>
      <c r="AP412" s="10"/>
      <c r="AQ412" s="9"/>
      <c r="AR412" s="55"/>
      <c r="AS412" s="55"/>
      <c r="AT412" s="55"/>
      <c r="AU412" s="55"/>
      <c r="AV412" s="3"/>
      <c r="AW412" s="3"/>
      <c r="AX412" s="3"/>
      <c r="AY412" s="3"/>
      <c r="AZ412" s="15"/>
      <c r="BA412" s="10"/>
      <c r="BB412" s="9"/>
      <c r="BC412" s="10"/>
      <c r="BD412" s="9"/>
      <c r="BE412" s="3"/>
      <c r="BF412" s="15"/>
      <c r="BG412" s="15"/>
      <c r="BH412" s="9"/>
      <c r="BI412" s="10"/>
      <c r="BJ412" s="9"/>
      <c r="BK412" s="3"/>
      <c r="BL412" s="15"/>
      <c r="BM412" s="15"/>
      <c r="BN412" s="9"/>
      <c r="BO412" s="10"/>
      <c r="BP412">
        <f t="shared" si="268"/>
        <v>0</v>
      </c>
      <c r="BQ412" s="93">
        <f t="shared" si="269"/>
        <v>0</v>
      </c>
      <c r="BR412" s="93">
        <f t="shared" si="270"/>
        <v>0</v>
      </c>
      <c r="BS412" s="93" t="e">
        <f>VLOOKUP(C412,'Koppeling locatie - aslocatie'!$A$2:$C$8139,2,FALSE)</f>
        <v>#N/A</v>
      </c>
      <c r="BT412" s="93" t="e">
        <f>VLOOKUP($BS412,aslocaties_v01!$C$3:$AA$349,MATCH($K$3/10,aslocaties_v01!$C$2:$X$2),FALSE)</f>
        <v>#N/A</v>
      </c>
      <c r="BU412" s="93" t="e">
        <f>VLOOKUP(BS412,aslocaties_v01!$C$3:$AA$349,MATCH($K$3,aslocaties_v01!$C$2:$X$2),FALSE)</f>
        <v>#N/A</v>
      </c>
      <c r="BV412" s="93" t="e">
        <f>VLOOKUP(BS412,aslocaties_v01!$C$3:$AA$349,MATCH($K$3*10,aslocaties_v01!$C$2:$X$2),FALSE)</f>
        <v>#N/A</v>
      </c>
      <c r="BW412" s="93" t="e">
        <f t="shared" si="271"/>
        <v>#N/A</v>
      </c>
      <c r="BX412" s="93" t="e">
        <f t="shared" si="272"/>
        <v>#N/A</v>
      </c>
      <c r="BY412" s="94">
        <f t="shared" si="273"/>
        <v>999</v>
      </c>
      <c r="BZ412" s="94">
        <f t="shared" si="274"/>
        <v>999</v>
      </c>
      <c r="CA412" s="94" t="e">
        <f t="shared" si="275"/>
        <v>#N/A</v>
      </c>
      <c r="CB412" t="e">
        <f t="shared" si="276"/>
        <v>#N/A</v>
      </c>
      <c r="CC412" s="58" t="e">
        <f t="shared" si="277"/>
        <v>#N/A</v>
      </c>
      <c r="CD412" s="95" t="e">
        <f t="shared" si="278"/>
        <v>#N/A</v>
      </c>
      <c r="CE412" s="96" t="b">
        <f t="shared" si="279"/>
        <v>1</v>
      </c>
      <c r="CF412" t="e">
        <f t="shared" si="280"/>
        <v>#DIV/0!</v>
      </c>
      <c r="CG412" t="e">
        <f t="shared" si="281"/>
        <v>#DIV/0!</v>
      </c>
      <c r="CH412" s="84" t="b">
        <f t="shared" si="282"/>
        <v>0</v>
      </c>
      <c r="CI412" t="str">
        <f t="shared" si="283"/>
        <v/>
      </c>
      <c r="CJ412" t="e">
        <f t="shared" si="284"/>
        <v>#DIV/0!</v>
      </c>
      <c r="CK412" t="b">
        <f t="shared" si="285"/>
        <v>1</v>
      </c>
      <c r="CL412" s="84" t="e">
        <f t="shared" si="286"/>
        <v>#DIV/0!</v>
      </c>
      <c r="CM412" t="e">
        <f t="shared" si="287"/>
        <v>#DIV/0!</v>
      </c>
      <c r="CN412" t="e">
        <f t="shared" si="288"/>
        <v>#DIV/0!</v>
      </c>
      <c r="CO412" s="84">
        <f t="shared" si="289"/>
        <v>-1</v>
      </c>
      <c r="CP412" t="b">
        <f t="shared" si="290"/>
        <v>1</v>
      </c>
      <c r="CQ412" s="96" t="b">
        <f t="shared" si="291"/>
        <v>1</v>
      </c>
      <c r="CR412" t="b">
        <f t="shared" si="292"/>
        <v>1</v>
      </c>
      <c r="CS412" t="b">
        <f t="shared" si="293"/>
        <v>1</v>
      </c>
      <c r="CT412" t="b">
        <f t="shared" si="294"/>
        <v>1</v>
      </c>
      <c r="CU412" t="b">
        <f t="shared" si="295"/>
        <v>1</v>
      </c>
      <c r="CV412" s="84" t="b">
        <f t="shared" si="296"/>
        <v>1</v>
      </c>
      <c r="CW412" t="b">
        <f t="shared" si="297"/>
        <v>1</v>
      </c>
      <c r="CX412" t="b">
        <f t="shared" si="298"/>
        <v>1</v>
      </c>
      <c r="CY412" t="b">
        <f t="shared" si="299"/>
        <v>1</v>
      </c>
      <c r="CZ412" t="b">
        <f t="shared" si="300"/>
        <v>1</v>
      </c>
      <c r="DA412" s="84">
        <f t="shared" si="301"/>
        <v>0</v>
      </c>
      <c r="DB412" t="e">
        <f t="shared" si="302"/>
        <v>#N/A</v>
      </c>
    </row>
    <row r="413" spans="1:106" ht="13.5" thickBot="1">
      <c r="A413">
        <v>2737</v>
      </c>
      <c r="B413">
        <v>1</v>
      </c>
      <c r="C413" t="s">
        <v>620</v>
      </c>
      <c r="D413" s="3" t="s">
        <v>12</v>
      </c>
      <c r="E413" s="3" t="s">
        <v>12</v>
      </c>
      <c r="F413">
        <v>158517.93799999999</v>
      </c>
      <c r="G413">
        <v>424578.875</v>
      </c>
      <c r="H413" s="35" t="str">
        <f t="shared" si="303"/>
        <v>ja</v>
      </c>
      <c r="I413" s="155" t="s">
        <v>2402</v>
      </c>
      <c r="J413" t="s">
        <v>456</v>
      </c>
      <c r="K413" s="97">
        <v>10000</v>
      </c>
      <c r="L413" s="28">
        <f t="shared" si="261"/>
        <v>0.24</v>
      </c>
      <c r="M413" s="28">
        <f t="shared" si="261"/>
        <v>0</v>
      </c>
      <c r="N413" s="56">
        <f t="shared" si="262"/>
        <v>0</v>
      </c>
      <c r="O413" s="33">
        <f t="shared" si="263"/>
        <v>21996.847161126345</v>
      </c>
      <c r="P413" s="37">
        <f t="shared" si="264"/>
        <v>965.90845119244091</v>
      </c>
      <c r="Q413" t="s">
        <v>12</v>
      </c>
      <c r="R413" t="s">
        <v>12</v>
      </c>
      <c r="S413">
        <v>6.7949999999999999</v>
      </c>
      <c r="T413">
        <v>7.1369999999999996</v>
      </c>
      <c r="U413">
        <v>7.46</v>
      </c>
      <c r="V413">
        <v>7.7309999999999999</v>
      </c>
      <c r="W413">
        <v>8.0410000000000004</v>
      </c>
      <c r="X413" t="s">
        <v>12</v>
      </c>
      <c r="Y413">
        <v>8.6270000000000007</v>
      </c>
      <c r="Z413" t="s">
        <v>12</v>
      </c>
      <c r="AA413" s="10">
        <f t="shared" si="265"/>
        <v>8.0410000000000004</v>
      </c>
      <c r="AB413" s="9">
        <f t="shared" si="266"/>
        <v>0.58100000000000041</v>
      </c>
      <c r="AC413" s="10">
        <f t="shared" si="267"/>
        <v>0.5860000000000003</v>
      </c>
      <c r="AD413" s="9"/>
      <c r="AE413" s="55"/>
      <c r="AF413" s="55"/>
      <c r="AG413" s="55"/>
      <c r="AH413" s="55"/>
      <c r="AI413" s="3"/>
      <c r="AJ413" s="3"/>
      <c r="AK413" s="3"/>
      <c r="AL413" s="3"/>
      <c r="AM413" s="15"/>
      <c r="AN413" s="10"/>
      <c r="AO413" s="9"/>
      <c r="AP413" s="10"/>
      <c r="AQ413" s="9"/>
      <c r="AR413" s="55"/>
      <c r="AS413" s="55"/>
      <c r="AT413" s="55"/>
      <c r="AU413" s="55"/>
      <c r="AV413" s="3"/>
      <c r="AW413" s="3"/>
      <c r="AX413" s="3"/>
      <c r="AY413" s="3"/>
      <c r="AZ413" s="15"/>
      <c r="BA413" s="10"/>
      <c r="BB413" s="9"/>
      <c r="BC413" s="10"/>
      <c r="BD413" s="9"/>
      <c r="BE413" s="3"/>
      <c r="BF413" s="15"/>
      <c r="BG413" s="15"/>
      <c r="BH413" s="9"/>
      <c r="BI413" s="10"/>
      <c r="BJ413" s="9"/>
      <c r="BK413" s="3"/>
      <c r="BL413" s="15"/>
      <c r="BM413" s="15"/>
      <c r="BN413" s="9"/>
      <c r="BO413" s="10"/>
      <c r="BP413">
        <f t="shared" si="268"/>
        <v>0</v>
      </c>
      <c r="BQ413" s="93">
        <f t="shared" si="269"/>
        <v>0</v>
      </c>
      <c r="BR413" s="93">
        <f t="shared" si="270"/>
        <v>0</v>
      </c>
      <c r="BS413" s="93" t="e">
        <f>VLOOKUP(C413,'Koppeling locatie - aslocatie'!$A$2:$C$8139,2,FALSE)</f>
        <v>#N/A</v>
      </c>
      <c r="BT413" s="93" t="e">
        <f>VLOOKUP($BS413,aslocaties_v01!$C$3:$AA$349,MATCH($K$3/10,aslocaties_v01!$C$2:$X$2),FALSE)</f>
        <v>#N/A</v>
      </c>
      <c r="BU413" s="93" t="e">
        <f>VLOOKUP(BS413,aslocaties_v01!$C$3:$AA$349,MATCH($K$3,aslocaties_v01!$C$2:$X$2),FALSE)</f>
        <v>#N/A</v>
      </c>
      <c r="BV413" s="93" t="e">
        <f>VLOOKUP(BS413,aslocaties_v01!$C$3:$AA$349,MATCH($K$3*10,aslocaties_v01!$C$2:$X$2),FALSE)</f>
        <v>#N/A</v>
      </c>
      <c r="BW413" s="93" t="e">
        <f t="shared" si="271"/>
        <v>#N/A</v>
      </c>
      <c r="BX413" s="93" t="e">
        <f t="shared" si="272"/>
        <v>#N/A</v>
      </c>
      <c r="BY413" s="94">
        <f t="shared" si="273"/>
        <v>999</v>
      </c>
      <c r="BZ413" s="94">
        <f t="shared" si="274"/>
        <v>999</v>
      </c>
      <c r="CA413" s="94" t="e">
        <f t="shared" si="275"/>
        <v>#N/A</v>
      </c>
      <c r="CB413" t="e">
        <f t="shared" si="276"/>
        <v>#N/A</v>
      </c>
      <c r="CC413" s="58" t="e">
        <f t="shared" si="277"/>
        <v>#N/A</v>
      </c>
      <c r="CD413" s="95" t="e">
        <f t="shared" si="278"/>
        <v>#N/A</v>
      </c>
      <c r="CE413" s="96" t="b">
        <f t="shared" si="279"/>
        <v>0</v>
      </c>
      <c r="CF413" t="e">
        <f t="shared" si="280"/>
        <v>#DIV/0!</v>
      </c>
      <c r="CG413" t="e">
        <f t="shared" si="281"/>
        <v>#DIV/0!</v>
      </c>
      <c r="CH413" s="84" t="b">
        <f t="shared" si="282"/>
        <v>0</v>
      </c>
      <c r="CI413" t="str">
        <f t="shared" si="283"/>
        <v/>
      </c>
      <c r="CJ413" t="e">
        <f t="shared" si="284"/>
        <v>#DIV/0!</v>
      </c>
      <c r="CK413" t="b">
        <f t="shared" si="285"/>
        <v>1</v>
      </c>
      <c r="CL413" s="84" t="e">
        <f t="shared" si="286"/>
        <v>#DIV/0!</v>
      </c>
      <c r="CM413" t="e">
        <f t="shared" si="287"/>
        <v>#DIV/0!</v>
      </c>
      <c r="CN413" t="e">
        <f t="shared" si="288"/>
        <v>#DIV/0!</v>
      </c>
      <c r="CO413" s="84">
        <f t="shared" si="289"/>
        <v>-1</v>
      </c>
      <c r="CP413" t="b">
        <f t="shared" si="290"/>
        <v>1</v>
      </c>
      <c r="CQ413" s="96" t="b">
        <f t="shared" si="291"/>
        <v>1</v>
      </c>
      <c r="CR413" t="b">
        <f t="shared" si="292"/>
        <v>1</v>
      </c>
      <c r="CS413" t="b">
        <f t="shared" si="293"/>
        <v>1</v>
      </c>
      <c r="CT413" t="b">
        <f t="shared" si="294"/>
        <v>1</v>
      </c>
      <c r="CU413" t="b">
        <f t="shared" si="295"/>
        <v>1</v>
      </c>
      <c r="CV413" s="84" t="b">
        <f t="shared" si="296"/>
        <v>1</v>
      </c>
      <c r="CW413" t="b">
        <f t="shared" si="297"/>
        <v>1</v>
      </c>
      <c r="CX413" t="b">
        <f t="shared" si="298"/>
        <v>1</v>
      </c>
      <c r="CY413" t="b">
        <f t="shared" si="299"/>
        <v>1</v>
      </c>
      <c r="CZ413" t="b">
        <f t="shared" si="300"/>
        <v>1</v>
      </c>
      <c r="DA413" s="84">
        <f t="shared" si="301"/>
        <v>0</v>
      </c>
      <c r="DB413" t="e">
        <f t="shared" si="302"/>
        <v>#N/A</v>
      </c>
    </row>
    <row r="414" spans="1:106" ht="13.5" thickBot="1">
      <c r="A414">
        <v>2738</v>
      </c>
      <c r="B414">
        <v>1</v>
      </c>
      <c r="C414" t="s">
        <v>621</v>
      </c>
      <c r="D414" s="3" t="s">
        <v>12</v>
      </c>
      <c r="E414" s="3" t="s">
        <v>12</v>
      </c>
      <c r="F414">
        <v>157614.484</v>
      </c>
      <c r="G414">
        <v>424920.56199999998</v>
      </c>
      <c r="H414" s="35" t="str">
        <f t="shared" si="303"/>
        <v>ja</v>
      </c>
      <c r="I414" s="155" t="s">
        <v>2402</v>
      </c>
      <c r="J414" t="s">
        <v>456</v>
      </c>
      <c r="K414" s="97">
        <v>10000</v>
      </c>
      <c r="L414" s="28">
        <f t="shared" si="261"/>
        <v>0.24</v>
      </c>
      <c r="M414" s="28">
        <f t="shared" si="261"/>
        <v>0</v>
      </c>
      <c r="N414" s="56">
        <f t="shared" si="262"/>
        <v>0</v>
      </c>
      <c r="O414" s="33">
        <f t="shared" si="263"/>
        <v>965.90845119244091</v>
      </c>
      <c r="P414" s="37">
        <f t="shared" si="264"/>
        <v>990.49912331107419</v>
      </c>
      <c r="Q414" t="s">
        <v>12</v>
      </c>
      <c r="R414" t="s">
        <v>12</v>
      </c>
      <c r="S414">
        <v>6.7089999999999996</v>
      </c>
      <c r="T414">
        <v>7.0640000000000001</v>
      </c>
      <c r="U414">
        <v>7.3940000000000001</v>
      </c>
      <c r="V414">
        <v>7.6719999999999997</v>
      </c>
      <c r="W414">
        <v>7.9850000000000003</v>
      </c>
      <c r="X414" t="s">
        <v>12</v>
      </c>
      <c r="Y414">
        <v>8.5749999999999993</v>
      </c>
      <c r="Z414" t="s">
        <v>12</v>
      </c>
      <c r="AA414" s="10">
        <f t="shared" si="265"/>
        <v>7.9850000000000003</v>
      </c>
      <c r="AB414" s="9">
        <f t="shared" si="266"/>
        <v>0.59100000000000019</v>
      </c>
      <c r="AC414" s="10">
        <f t="shared" si="267"/>
        <v>0.58999999999999897</v>
      </c>
      <c r="AD414" s="9"/>
      <c r="AE414" s="55"/>
      <c r="AF414" s="55"/>
      <c r="AG414" s="55"/>
      <c r="AH414" s="55"/>
      <c r="AI414" s="3"/>
      <c r="AJ414" s="3"/>
      <c r="AK414" s="3"/>
      <c r="AL414" s="3"/>
      <c r="AM414" s="15"/>
      <c r="AN414" s="10"/>
      <c r="AO414" s="9"/>
      <c r="AP414" s="10"/>
      <c r="AQ414" s="9"/>
      <c r="AR414" s="55"/>
      <c r="AS414" s="55"/>
      <c r="AT414" s="55"/>
      <c r="AU414" s="55"/>
      <c r="AV414" s="3"/>
      <c r="AW414" s="3"/>
      <c r="AX414" s="3"/>
      <c r="AY414" s="3"/>
      <c r="AZ414" s="15"/>
      <c r="BA414" s="10"/>
      <c r="BB414" s="9"/>
      <c r="BC414" s="10"/>
      <c r="BD414" s="9"/>
      <c r="BE414" s="3"/>
      <c r="BF414" s="15"/>
      <c r="BG414" s="15"/>
      <c r="BH414" s="9"/>
      <c r="BI414" s="10"/>
      <c r="BJ414" s="9"/>
      <c r="BK414" s="3"/>
      <c r="BL414" s="15"/>
      <c r="BM414" s="15"/>
      <c r="BN414" s="9"/>
      <c r="BO414" s="10"/>
      <c r="BP414">
        <f t="shared" si="268"/>
        <v>0</v>
      </c>
      <c r="BQ414" s="93">
        <f t="shared" si="269"/>
        <v>0</v>
      </c>
      <c r="BR414" s="93">
        <f t="shared" si="270"/>
        <v>0</v>
      </c>
      <c r="BS414" s="93" t="e">
        <f>VLOOKUP(C414,'Koppeling locatie - aslocatie'!$A$2:$C$8139,2,FALSE)</f>
        <v>#N/A</v>
      </c>
      <c r="BT414" s="93" t="e">
        <f>VLOOKUP($BS414,aslocaties_v01!$C$3:$AA$349,MATCH($K$3/10,aslocaties_v01!$C$2:$X$2),FALSE)</f>
        <v>#N/A</v>
      </c>
      <c r="BU414" s="93" t="e">
        <f>VLOOKUP(BS414,aslocaties_v01!$C$3:$AA$349,MATCH($K$3,aslocaties_v01!$C$2:$X$2),FALSE)</f>
        <v>#N/A</v>
      </c>
      <c r="BV414" s="93" t="e">
        <f>VLOOKUP(BS414,aslocaties_v01!$C$3:$AA$349,MATCH($K$3*10,aslocaties_v01!$C$2:$X$2),FALSE)</f>
        <v>#N/A</v>
      </c>
      <c r="BW414" s="93" t="e">
        <f t="shared" si="271"/>
        <v>#N/A</v>
      </c>
      <c r="BX414" s="93" t="e">
        <f t="shared" si="272"/>
        <v>#N/A</v>
      </c>
      <c r="BY414" s="94">
        <f t="shared" si="273"/>
        <v>999</v>
      </c>
      <c r="BZ414" s="94">
        <f t="shared" si="274"/>
        <v>999</v>
      </c>
      <c r="CA414" s="94" t="e">
        <f t="shared" si="275"/>
        <v>#N/A</v>
      </c>
      <c r="CB414" t="e">
        <f t="shared" si="276"/>
        <v>#N/A</v>
      </c>
      <c r="CC414" s="58" t="e">
        <f t="shared" si="277"/>
        <v>#N/A</v>
      </c>
      <c r="CD414" s="95" t="e">
        <f t="shared" si="278"/>
        <v>#N/A</v>
      </c>
      <c r="CE414" s="96" t="b">
        <f t="shared" si="279"/>
        <v>0</v>
      </c>
      <c r="CF414" t="e">
        <f t="shared" si="280"/>
        <v>#DIV/0!</v>
      </c>
      <c r="CG414" t="e">
        <f t="shared" si="281"/>
        <v>#DIV/0!</v>
      </c>
      <c r="CH414" s="84" t="b">
        <f t="shared" si="282"/>
        <v>0</v>
      </c>
      <c r="CI414" t="str">
        <f t="shared" si="283"/>
        <v/>
      </c>
      <c r="CJ414" t="e">
        <f t="shared" si="284"/>
        <v>#DIV/0!</v>
      </c>
      <c r="CK414" t="b">
        <f t="shared" si="285"/>
        <v>1</v>
      </c>
      <c r="CL414" s="84" t="e">
        <f t="shared" si="286"/>
        <v>#DIV/0!</v>
      </c>
      <c r="CM414" t="e">
        <f t="shared" si="287"/>
        <v>#DIV/0!</v>
      </c>
      <c r="CN414" t="e">
        <f t="shared" si="288"/>
        <v>#DIV/0!</v>
      </c>
      <c r="CO414" s="84">
        <f t="shared" si="289"/>
        <v>-1</v>
      </c>
      <c r="CP414" t="b">
        <f t="shared" si="290"/>
        <v>1</v>
      </c>
      <c r="CQ414" s="96" t="b">
        <f t="shared" si="291"/>
        <v>1</v>
      </c>
      <c r="CR414" t="b">
        <f t="shared" si="292"/>
        <v>1</v>
      </c>
      <c r="CS414" t="b">
        <f t="shared" si="293"/>
        <v>1</v>
      </c>
      <c r="CT414" t="b">
        <f t="shared" si="294"/>
        <v>1</v>
      </c>
      <c r="CU414" t="b">
        <f t="shared" si="295"/>
        <v>1</v>
      </c>
      <c r="CV414" s="84" t="b">
        <f t="shared" si="296"/>
        <v>1</v>
      </c>
      <c r="CW414" t="b">
        <f t="shared" si="297"/>
        <v>1</v>
      </c>
      <c r="CX414" t="b">
        <f t="shared" si="298"/>
        <v>1</v>
      </c>
      <c r="CY414" t="b">
        <f t="shared" si="299"/>
        <v>1</v>
      </c>
      <c r="CZ414" t="b">
        <f t="shared" si="300"/>
        <v>1</v>
      </c>
      <c r="DA414" s="84">
        <f t="shared" si="301"/>
        <v>0</v>
      </c>
      <c r="DB414" t="e">
        <f t="shared" si="302"/>
        <v>#N/A</v>
      </c>
    </row>
    <row r="415" spans="1:106" ht="13.5" thickBot="1">
      <c r="A415">
        <v>2739</v>
      </c>
      <c r="B415">
        <v>1</v>
      </c>
      <c r="C415" t="s">
        <v>622</v>
      </c>
      <c r="D415" s="3" t="s">
        <v>12</v>
      </c>
      <c r="E415" s="3" t="s">
        <v>12</v>
      </c>
      <c r="F415">
        <v>157030.5</v>
      </c>
      <c r="G415">
        <v>425720.59399999998</v>
      </c>
      <c r="H415" s="35" t="str">
        <f t="shared" si="303"/>
        <v>ja</v>
      </c>
      <c r="I415" s="155" t="s">
        <v>2402</v>
      </c>
      <c r="J415" t="s">
        <v>456</v>
      </c>
      <c r="K415" s="97">
        <v>10000</v>
      </c>
      <c r="L415" s="28">
        <f t="shared" si="261"/>
        <v>0.24</v>
      </c>
      <c r="M415" s="28">
        <f t="shared" si="261"/>
        <v>0</v>
      </c>
      <c r="N415" s="56">
        <f t="shared" si="262"/>
        <v>0</v>
      </c>
      <c r="O415" s="33">
        <f t="shared" si="263"/>
        <v>990.49912331107419</v>
      </c>
      <c r="P415" s="37">
        <f t="shared" si="264"/>
        <v>898.01562212803788</v>
      </c>
      <c r="Q415" t="s">
        <v>12</v>
      </c>
      <c r="R415" t="s">
        <v>12</v>
      </c>
      <c r="S415">
        <v>6.6829999999999998</v>
      </c>
      <c r="T415">
        <v>7.0430000000000001</v>
      </c>
      <c r="U415">
        <v>7.3739999999999997</v>
      </c>
      <c r="V415">
        <v>7.65</v>
      </c>
      <c r="W415">
        <v>7.9630000000000001</v>
      </c>
      <c r="X415" t="s">
        <v>12</v>
      </c>
      <c r="Y415">
        <v>8.5500000000000007</v>
      </c>
      <c r="Z415" t="s">
        <v>12</v>
      </c>
      <c r="AA415" s="10">
        <f t="shared" si="265"/>
        <v>7.9630000000000001</v>
      </c>
      <c r="AB415" s="9">
        <f t="shared" si="266"/>
        <v>0.58900000000000041</v>
      </c>
      <c r="AC415" s="10">
        <f t="shared" si="267"/>
        <v>0.58700000000000063</v>
      </c>
      <c r="AD415" s="9"/>
      <c r="AE415" s="55"/>
      <c r="AF415" s="55"/>
      <c r="AG415" s="55"/>
      <c r="AH415" s="55"/>
      <c r="AI415" s="3"/>
      <c r="AJ415" s="3"/>
      <c r="AK415" s="3"/>
      <c r="AL415" s="3"/>
      <c r="AM415" s="15"/>
      <c r="AN415" s="10"/>
      <c r="AO415" s="9"/>
      <c r="AP415" s="10"/>
      <c r="AQ415" s="9"/>
      <c r="AR415" s="55"/>
      <c r="AS415" s="55"/>
      <c r="AT415" s="55"/>
      <c r="AU415" s="55"/>
      <c r="AV415" s="3"/>
      <c r="AW415" s="3"/>
      <c r="AX415" s="3"/>
      <c r="AY415" s="3"/>
      <c r="AZ415" s="15"/>
      <c r="BA415" s="10"/>
      <c r="BB415" s="9"/>
      <c r="BC415" s="10"/>
      <c r="BD415" s="9"/>
      <c r="BE415" s="3"/>
      <c r="BF415" s="15"/>
      <c r="BG415" s="15"/>
      <c r="BH415" s="9"/>
      <c r="BI415" s="10"/>
      <c r="BJ415" s="9"/>
      <c r="BK415" s="3"/>
      <c r="BL415" s="15"/>
      <c r="BM415" s="15"/>
      <c r="BN415" s="9"/>
      <c r="BO415" s="10"/>
      <c r="BP415">
        <f t="shared" si="268"/>
        <v>0</v>
      </c>
      <c r="BQ415" s="93">
        <f t="shared" si="269"/>
        <v>0</v>
      </c>
      <c r="BR415" s="93">
        <f t="shared" si="270"/>
        <v>0</v>
      </c>
      <c r="BS415" s="93" t="e">
        <f>VLOOKUP(C415,'Koppeling locatie - aslocatie'!$A$2:$C$8139,2,FALSE)</f>
        <v>#N/A</v>
      </c>
      <c r="BT415" s="93" t="e">
        <f>VLOOKUP($BS415,aslocaties_v01!$C$3:$AA$349,MATCH($K$3/10,aslocaties_v01!$C$2:$X$2),FALSE)</f>
        <v>#N/A</v>
      </c>
      <c r="BU415" s="93" t="e">
        <f>VLOOKUP(BS415,aslocaties_v01!$C$3:$AA$349,MATCH($K$3,aslocaties_v01!$C$2:$X$2),FALSE)</f>
        <v>#N/A</v>
      </c>
      <c r="BV415" s="93" t="e">
        <f>VLOOKUP(BS415,aslocaties_v01!$C$3:$AA$349,MATCH($K$3*10,aslocaties_v01!$C$2:$X$2),FALSE)</f>
        <v>#N/A</v>
      </c>
      <c r="BW415" s="93" t="e">
        <f t="shared" si="271"/>
        <v>#N/A</v>
      </c>
      <c r="BX415" s="93" t="e">
        <f t="shared" si="272"/>
        <v>#N/A</v>
      </c>
      <c r="BY415" s="94">
        <f t="shared" si="273"/>
        <v>999</v>
      </c>
      <c r="BZ415" s="94">
        <f t="shared" si="274"/>
        <v>999</v>
      </c>
      <c r="CA415" s="94" t="e">
        <f t="shared" si="275"/>
        <v>#N/A</v>
      </c>
      <c r="CB415" t="e">
        <f t="shared" si="276"/>
        <v>#N/A</v>
      </c>
      <c r="CC415" s="58" t="e">
        <f t="shared" si="277"/>
        <v>#N/A</v>
      </c>
      <c r="CD415" s="95" t="e">
        <f t="shared" si="278"/>
        <v>#N/A</v>
      </c>
      <c r="CE415" s="96" t="b">
        <f t="shared" si="279"/>
        <v>0</v>
      </c>
      <c r="CF415" t="e">
        <f t="shared" si="280"/>
        <v>#DIV/0!</v>
      </c>
      <c r="CG415" t="e">
        <f t="shared" si="281"/>
        <v>#DIV/0!</v>
      </c>
      <c r="CH415" s="84" t="b">
        <f t="shared" si="282"/>
        <v>0</v>
      </c>
      <c r="CI415" t="str">
        <f t="shared" si="283"/>
        <v/>
      </c>
      <c r="CJ415" t="e">
        <f t="shared" si="284"/>
        <v>#DIV/0!</v>
      </c>
      <c r="CK415" t="b">
        <f t="shared" si="285"/>
        <v>1</v>
      </c>
      <c r="CL415" s="84" t="e">
        <f t="shared" si="286"/>
        <v>#DIV/0!</v>
      </c>
      <c r="CM415" t="e">
        <f t="shared" si="287"/>
        <v>#DIV/0!</v>
      </c>
      <c r="CN415" t="e">
        <f t="shared" si="288"/>
        <v>#DIV/0!</v>
      </c>
      <c r="CO415" s="84">
        <f t="shared" si="289"/>
        <v>-1</v>
      </c>
      <c r="CP415" t="b">
        <f t="shared" si="290"/>
        <v>1</v>
      </c>
      <c r="CQ415" s="96" t="b">
        <f t="shared" si="291"/>
        <v>1</v>
      </c>
      <c r="CR415" t="b">
        <f t="shared" si="292"/>
        <v>1</v>
      </c>
      <c r="CS415" t="b">
        <f t="shared" si="293"/>
        <v>1</v>
      </c>
      <c r="CT415" t="b">
        <f t="shared" si="294"/>
        <v>1</v>
      </c>
      <c r="CU415" t="b">
        <f t="shared" si="295"/>
        <v>1</v>
      </c>
      <c r="CV415" s="84" t="b">
        <f t="shared" si="296"/>
        <v>1</v>
      </c>
      <c r="CW415" t="b">
        <f t="shared" si="297"/>
        <v>1</v>
      </c>
      <c r="CX415" t="b">
        <f t="shared" si="298"/>
        <v>1</v>
      </c>
      <c r="CY415" t="b">
        <f t="shared" si="299"/>
        <v>1</v>
      </c>
      <c r="CZ415" t="b">
        <f t="shared" si="300"/>
        <v>1</v>
      </c>
      <c r="DA415" s="84">
        <f t="shared" si="301"/>
        <v>0</v>
      </c>
      <c r="DB415" t="e">
        <f t="shared" si="302"/>
        <v>#N/A</v>
      </c>
    </row>
    <row r="416" spans="1:106" ht="13.5" thickBot="1">
      <c r="A416">
        <v>2740</v>
      </c>
      <c r="B416">
        <v>1</v>
      </c>
      <c r="C416" t="s">
        <v>623</v>
      </c>
      <c r="D416" s="3" t="s">
        <v>12</v>
      </c>
      <c r="E416" s="3" t="s">
        <v>12</v>
      </c>
      <c r="F416">
        <v>156154.875</v>
      </c>
      <c r="G416">
        <v>425919.875</v>
      </c>
      <c r="H416" s="35" t="str">
        <f t="shared" si="303"/>
        <v>ja</v>
      </c>
      <c r="I416" s="155" t="s">
        <v>2402</v>
      </c>
      <c r="J416" t="s">
        <v>456</v>
      </c>
      <c r="K416" s="97">
        <v>10000</v>
      </c>
      <c r="L416" s="28">
        <f t="shared" si="261"/>
        <v>0.24</v>
      </c>
      <c r="M416" s="28">
        <f t="shared" si="261"/>
        <v>0</v>
      </c>
      <c r="N416" s="56">
        <f t="shared" si="262"/>
        <v>0</v>
      </c>
      <c r="O416" s="33">
        <f t="shared" si="263"/>
        <v>898.01562212803788</v>
      </c>
      <c r="P416" s="37">
        <f t="shared" si="264"/>
        <v>992.69743204767042</v>
      </c>
      <c r="Q416" t="s">
        <v>12</v>
      </c>
      <c r="R416" t="s">
        <v>12</v>
      </c>
      <c r="S416">
        <v>6.65</v>
      </c>
      <c r="T416">
        <v>7.008</v>
      </c>
      <c r="U416">
        <v>7.3390000000000004</v>
      </c>
      <c r="V416">
        <v>7.6130000000000004</v>
      </c>
      <c r="W416">
        <v>7.9249999999999998</v>
      </c>
      <c r="X416" t="s">
        <v>12</v>
      </c>
      <c r="Y416">
        <v>8.5190000000000001</v>
      </c>
      <c r="Z416" t="s">
        <v>12</v>
      </c>
      <c r="AA416" s="10">
        <f t="shared" si="265"/>
        <v>7.9249999999999998</v>
      </c>
      <c r="AB416" s="9">
        <f t="shared" si="266"/>
        <v>0.58599999999999941</v>
      </c>
      <c r="AC416" s="10">
        <f t="shared" si="267"/>
        <v>0.59400000000000031</v>
      </c>
      <c r="AD416" s="9"/>
      <c r="AE416" s="55"/>
      <c r="AF416" s="55"/>
      <c r="AG416" s="55"/>
      <c r="AH416" s="55"/>
      <c r="AI416" s="3"/>
      <c r="AJ416" s="3"/>
      <c r="AK416" s="3"/>
      <c r="AL416" s="3"/>
      <c r="AM416" s="15"/>
      <c r="AN416" s="10"/>
      <c r="AO416" s="9"/>
      <c r="AP416" s="10"/>
      <c r="AQ416" s="9"/>
      <c r="AR416" s="55"/>
      <c r="AS416" s="55"/>
      <c r="AT416" s="55"/>
      <c r="AU416" s="55"/>
      <c r="AV416" s="3"/>
      <c r="AW416" s="3"/>
      <c r="AX416" s="3"/>
      <c r="AY416" s="3"/>
      <c r="AZ416" s="15"/>
      <c r="BA416" s="10"/>
      <c r="BB416" s="9"/>
      <c r="BC416" s="10"/>
      <c r="BD416" s="9"/>
      <c r="BE416" s="3"/>
      <c r="BF416" s="15"/>
      <c r="BG416" s="15"/>
      <c r="BH416" s="9"/>
      <c r="BI416" s="10"/>
      <c r="BJ416" s="9"/>
      <c r="BK416" s="3"/>
      <c r="BL416" s="15"/>
      <c r="BM416" s="15"/>
      <c r="BN416" s="9"/>
      <c r="BO416" s="10"/>
      <c r="BP416">
        <f t="shared" si="268"/>
        <v>0</v>
      </c>
      <c r="BQ416" s="93">
        <f t="shared" si="269"/>
        <v>0</v>
      </c>
      <c r="BR416" s="93">
        <f t="shared" si="270"/>
        <v>0</v>
      </c>
      <c r="BS416" s="93" t="e">
        <f>VLOOKUP(C416,'Koppeling locatie - aslocatie'!$A$2:$C$8139,2,FALSE)</f>
        <v>#N/A</v>
      </c>
      <c r="BT416" s="93" t="e">
        <f>VLOOKUP($BS416,aslocaties_v01!$C$3:$AA$349,MATCH($K$3/10,aslocaties_v01!$C$2:$X$2),FALSE)</f>
        <v>#N/A</v>
      </c>
      <c r="BU416" s="93" t="e">
        <f>VLOOKUP(BS416,aslocaties_v01!$C$3:$AA$349,MATCH($K$3,aslocaties_v01!$C$2:$X$2),FALSE)</f>
        <v>#N/A</v>
      </c>
      <c r="BV416" s="93" t="e">
        <f>VLOOKUP(BS416,aslocaties_v01!$C$3:$AA$349,MATCH($K$3*10,aslocaties_v01!$C$2:$X$2),FALSE)</f>
        <v>#N/A</v>
      </c>
      <c r="BW416" s="93" t="e">
        <f t="shared" si="271"/>
        <v>#N/A</v>
      </c>
      <c r="BX416" s="93" t="e">
        <f t="shared" si="272"/>
        <v>#N/A</v>
      </c>
      <c r="BY416" s="94">
        <f t="shared" si="273"/>
        <v>999</v>
      </c>
      <c r="BZ416" s="94">
        <f t="shared" si="274"/>
        <v>999</v>
      </c>
      <c r="CA416" s="94" t="e">
        <f t="shared" si="275"/>
        <v>#N/A</v>
      </c>
      <c r="CB416" t="e">
        <f t="shared" si="276"/>
        <v>#N/A</v>
      </c>
      <c r="CC416" s="58" t="e">
        <f t="shared" si="277"/>
        <v>#N/A</v>
      </c>
      <c r="CD416" s="95" t="e">
        <f t="shared" si="278"/>
        <v>#N/A</v>
      </c>
      <c r="CE416" s="96" t="b">
        <f t="shared" si="279"/>
        <v>0</v>
      </c>
      <c r="CF416" t="e">
        <f t="shared" si="280"/>
        <v>#DIV/0!</v>
      </c>
      <c r="CG416" t="e">
        <f t="shared" si="281"/>
        <v>#DIV/0!</v>
      </c>
      <c r="CH416" s="84" t="b">
        <f t="shared" si="282"/>
        <v>0</v>
      </c>
      <c r="CI416" t="str">
        <f t="shared" si="283"/>
        <v/>
      </c>
      <c r="CJ416" t="e">
        <f t="shared" si="284"/>
        <v>#DIV/0!</v>
      </c>
      <c r="CK416" t="b">
        <f t="shared" si="285"/>
        <v>1</v>
      </c>
      <c r="CL416" s="84" t="e">
        <f t="shared" si="286"/>
        <v>#DIV/0!</v>
      </c>
      <c r="CM416" t="e">
        <f t="shared" si="287"/>
        <v>#DIV/0!</v>
      </c>
      <c r="CN416" t="e">
        <f t="shared" si="288"/>
        <v>#DIV/0!</v>
      </c>
      <c r="CO416" s="84">
        <f t="shared" si="289"/>
        <v>-1</v>
      </c>
      <c r="CP416" t="b">
        <f t="shared" si="290"/>
        <v>1</v>
      </c>
      <c r="CQ416" s="96" t="b">
        <f t="shared" si="291"/>
        <v>1</v>
      </c>
      <c r="CR416" t="b">
        <f t="shared" si="292"/>
        <v>1</v>
      </c>
      <c r="CS416" t="b">
        <f t="shared" si="293"/>
        <v>1</v>
      </c>
      <c r="CT416" t="b">
        <f t="shared" si="294"/>
        <v>1</v>
      </c>
      <c r="CU416" t="b">
        <f t="shared" si="295"/>
        <v>1</v>
      </c>
      <c r="CV416" s="84" t="b">
        <f t="shared" si="296"/>
        <v>1</v>
      </c>
      <c r="CW416" t="b">
        <f t="shared" si="297"/>
        <v>1</v>
      </c>
      <c r="CX416" t="b">
        <f t="shared" si="298"/>
        <v>1</v>
      </c>
      <c r="CY416" t="b">
        <f t="shared" si="299"/>
        <v>1</v>
      </c>
      <c r="CZ416" t="b">
        <f t="shared" si="300"/>
        <v>1</v>
      </c>
      <c r="DA416" s="84">
        <f t="shared" si="301"/>
        <v>0</v>
      </c>
      <c r="DB416" t="e">
        <f t="shared" si="302"/>
        <v>#N/A</v>
      </c>
    </row>
    <row r="417" spans="1:106" ht="13.5" thickBot="1">
      <c r="A417">
        <v>2741</v>
      </c>
      <c r="B417">
        <v>1</v>
      </c>
      <c r="C417" t="s">
        <v>624</v>
      </c>
      <c r="D417" s="3" t="s">
        <v>12</v>
      </c>
      <c r="E417" s="3" t="s">
        <v>12</v>
      </c>
      <c r="F417">
        <v>155607.75</v>
      </c>
      <c r="G417">
        <v>425091.56199999998</v>
      </c>
      <c r="H417" s="35" t="str">
        <f t="shared" si="303"/>
        <v>ja</v>
      </c>
      <c r="I417" s="155" t="s">
        <v>2402</v>
      </c>
      <c r="J417" t="s">
        <v>456</v>
      </c>
      <c r="K417" s="97">
        <v>10000</v>
      </c>
      <c r="L417" s="28">
        <f t="shared" si="261"/>
        <v>0.24</v>
      </c>
      <c r="M417" s="28">
        <f t="shared" si="261"/>
        <v>0</v>
      </c>
      <c r="N417" s="56">
        <f t="shared" si="262"/>
        <v>0</v>
      </c>
      <c r="O417" s="33">
        <f t="shared" si="263"/>
        <v>992.69743204767042</v>
      </c>
      <c r="P417" s="37">
        <f t="shared" si="264"/>
        <v>999.00494359983566</v>
      </c>
      <c r="Q417" t="s">
        <v>12</v>
      </c>
      <c r="R417" t="s">
        <v>12</v>
      </c>
      <c r="S417">
        <v>6.6159999999999997</v>
      </c>
      <c r="T417">
        <v>6.9770000000000003</v>
      </c>
      <c r="U417">
        <v>7.3090000000000002</v>
      </c>
      <c r="V417">
        <v>7.5810000000000004</v>
      </c>
      <c r="W417">
        <v>7.8929999999999998</v>
      </c>
      <c r="X417" t="s">
        <v>12</v>
      </c>
      <c r="Y417">
        <v>8.4830000000000005</v>
      </c>
      <c r="Z417" t="s">
        <v>12</v>
      </c>
      <c r="AA417" s="10">
        <f t="shared" si="265"/>
        <v>7.8929999999999998</v>
      </c>
      <c r="AB417" s="9">
        <f t="shared" si="266"/>
        <v>0.58399999999999963</v>
      </c>
      <c r="AC417" s="10">
        <f t="shared" si="267"/>
        <v>0.59000000000000075</v>
      </c>
      <c r="AD417" s="9"/>
      <c r="AE417" s="55"/>
      <c r="AF417" s="55"/>
      <c r="AG417" s="55"/>
      <c r="AH417" s="55"/>
      <c r="AI417" s="3"/>
      <c r="AJ417" s="3"/>
      <c r="AK417" s="3"/>
      <c r="AL417" s="3"/>
      <c r="AM417" s="15"/>
      <c r="AN417" s="10"/>
      <c r="AO417" s="9"/>
      <c r="AP417" s="10"/>
      <c r="AQ417" s="9"/>
      <c r="AR417" s="55"/>
      <c r="AS417" s="55"/>
      <c r="AT417" s="55"/>
      <c r="AU417" s="55"/>
      <c r="AV417" s="3"/>
      <c r="AW417" s="3"/>
      <c r="AX417" s="3"/>
      <c r="AY417" s="3"/>
      <c r="AZ417" s="15"/>
      <c r="BA417" s="10"/>
      <c r="BB417" s="9"/>
      <c r="BC417" s="10"/>
      <c r="BD417" s="9"/>
      <c r="BE417" s="3"/>
      <c r="BF417" s="15"/>
      <c r="BG417" s="15"/>
      <c r="BH417" s="9"/>
      <c r="BI417" s="10"/>
      <c r="BJ417" s="9"/>
      <c r="BK417" s="3"/>
      <c r="BL417" s="15"/>
      <c r="BM417" s="15"/>
      <c r="BN417" s="9"/>
      <c r="BO417" s="10"/>
      <c r="BP417">
        <f t="shared" si="268"/>
        <v>0</v>
      </c>
      <c r="BQ417" s="93">
        <f t="shared" si="269"/>
        <v>0</v>
      </c>
      <c r="BR417" s="93">
        <f t="shared" si="270"/>
        <v>0</v>
      </c>
      <c r="BS417" s="93" t="e">
        <f>VLOOKUP(C417,'Koppeling locatie - aslocatie'!$A$2:$C$8139,2,FALSE)</f>
        <v>#N/A</v>
      </c>
      <c r="BT417" s="93" t="e">
        <f>VLOOKUP($BS417,aslocaties_v01!$C$3:$AA$349,MATCH($K$3/10,aslocaties_v01!$C$2:$X$2),FALSE)</f>
        <v>#N/A</v>
      </c>
      <c r="BU417" s="93" t="e">
        <f>VLOOKUP(BS417,aslocaties_v01!$C$3:$AA$349,MATCH($K$3,aslocaties_v01!$C$2:$X$2),FALSE)</f>
        <v>#N/A</v>
      </c>
      <c r="BV417" s="93" t="e">
        <f>VLOOKUP(BS417,aslocaties_v01!$C$3:$AA$349,MATCH($K$3*10,aslocaties_v01!$C$2:$X$2),FALSE)</f>
        <v>#N/A</v>
      </c>
      <c r="BW417" s="93" t="e">
        <f t="shared" si="271"/>
        <v>#N/A</v>
      </c>
      <c r="BX417" s="93" t="e">
        <f t="shared" si="272"/>
        <v>#N/A</v>
      </c>
      <c r="BY417" s="94">
        <f t="shared" si="273"/>
        <v>999</v>
      </c>
      <c r="BZ417" s="94">
        <f t="shared" si="274"/>
        <v>999</v>
      </c>
      <c r="CA417" s="94" t="e">
        <f t="shared" si="275"/>
        <v>#N/A</v>
      </c>
      <c r="CB417" t="e">
        <f t="shared" si="276"/>
        <v>#N/A</v>
      </c>
      <c r="CC417" s="58" t="e">
        <f t="shared" si="277"/>
        <v>#N/A</v>
      </c>
      <c r="CD417" s="95" t="e">
        <f t="shared" si="278"/>
        <v>#N/A</v>
      </c>
      <c r="CE417" s="96" t="b">
        <f t="shared" si="279"/>
        <v>0</v>
      </c>
      <c r="CF417" t="e">
        <f t="shared" si="280"/>
        <v>#DIV/0!</v>
      </c>
      <c r="CG417" t="e">
        <f t="shared" si="281"/>
        <v>#DIV/0!</v>
      </c>
      <c r="CH417" s="84" t="b">
        <f t="shared" si="282"/>
        <v>0</v>
      </c>
      <c r="CI417" t="str">
        <f t="shared" si="283"/>
        <v/>
      </c>
      <c r="CJ417" t="e">
        <f t="shared" si="284"/>
        <v>#DIV/0!</v>
      </c>
      <c r="CK417" t="b">
        <f t="shared" si="285"/>
        <v>1</v>
      </c>
      <c r="CL417" s="84" t="e">
        <f t="shared" si="286"/>
        <v>#DIV/0!</v>
      </c>
      <c r="CM417" t="e">
        <f t="shared" si="287"/>
        <v>#DIV/0!</v>
      </c>
      <c r="CN417" t="e">
        <f t="shared" si="288"/>
        <v>#DIV/0!</v>
      </c>
      <c r="CO417" s="84">
        <f t="shared" si="289"/>
        <v>-1</v>
      </c>
      <c r="CP417" t="b">
        <f t="shared" si="290"/>
        <v>1</v>
      </c>
      <c r="CQ417" s="96" t="b">
        <f t="shared" si="291"/>
        <v>1</v>
      </c>
      <c r="CR417" t="b">
        <f t="shared" si="292"/>
        <v>1</v>
      </c>
      <c r="CS417" t="b">
        <f t="shared" si="293"/>
        <v>1</v>
      </c>
      <c r="CT417" t="b">
        <f t="shared" si="294"/>
        <v>1</v>
      </c>
      <c r="CU417" t="b">
        <f t="shared" si="295"/>
        <v>1</v>
      </c>
      <c r="CV417" s="84" t="b">
        <f t="shared" si="296"/>
        <v>1</v>
      </c>
      <c r="CW417" t="b">
        <f t="shared" si="297"/>
        <v>1</v>
      </c>
      <c r="CX417" t="b">
        <f t="shared" si="298"/>
        <v>1</v>
      </c>
      <c r="CY417" t="b">
        <f t="shared" si="299"/>
        <v>1</v>
      </c>
      <c r="CZ417" t="b">
        <f t="shared" si="300"/>
        <v>1</v>
      </c>
      <c r="DA417" s="84">
        <f t="shared" si="301"/>
        <v>0</v>
      </c>
      <c r="DB417" t="e">
        <f t="shared" si="302"/>
        <v>#N/A</v>
      </c>
    </row>
    <row r="418" spans="1:106" ht="13.5" thickBot="1">
      <c r="A418">
        <v>2742</v>
      </c>
      <c r="B418">
        <v>1</v>
      </c>
      <c r="C418" t="s">
        <v>625</v>
      </c>
      <c r="D418" s="3" t="s">
        <v>12</v>
      </c>
      <c r="E418" s="3" t="s">
        <v>12</v>
      </c>
      <c r="F418">
        <v>154984.96900000001</v>
      </c>
      <c r="G418">
        <v>424310.43800000002</v>
      </c>
      <c r="H418" s="35" t="str">
        <f t="shared" si="303"/>
        <v>ja</v>
      </c>
      <c r="I418" s="155" t="s">
        <v>2402</v>
      </c>
      <c r="J418" t="s">
        <v>456</v>
      </c>
      <c r="K418" s="97">
        <v>10000</v>
      </c>
      <c r="L418" s="28">
        <f t="shared" si="261"/>
        <v>0.24</v>
      </c>
      <c r="M418" s="28">
        <f t="shared" si="261"/>
        <v>0</v>
      </c>
      <c r="N418" s="56">
        <f t="shared" si="262"/>
        <v>0</v>
      </c>
      <c r="O418" s="33">
        <f t="shared" si="263"/>
        <v>999.00494359983566</v>
      </c>
      <c r="P418" s="37">
        <f t="shared" si="264"/>
        <v>1001.313610080788</v>
      </c>
      <c r="Q418" t="s">
        <v>12</v>
      </c>
      <c r="R418" t="s">
        <v>12</v>
      </c>
      <c r="S418">
        <v>6.6050000000000004</v>
      </c>
      <c r="T418">
        <v>6.9630000000000001</v>
      </c>
      <c r="U418">
        <v>7.2990000000000004</v>
      </c>
      <c r="V418">
        <v>7.5720000000000001</v>
      </c>
      <c r="W418">
        <v>7.8840000000000003</v>
      </c>
      <c r="X418" t="s">
        <v>12</v>
      </c>
      <c r="Y418">
        <v>8.468</v>
      </c>
      <c r="Z418" t="s">
        <v>12</v>
      </c>
      <c r="AA418" s="10">
        <f t="shared" si="265"/>
        <v>7.8840000000000003</v>
      </c>
      <c r="AB418" s="9">
        <f t="shared" si="266"/>
        <v>0.58499999999999996</v>
      </c>
      <c r="AC418" s="10">
        <f t="shared" si="267"/>
        <v>0.58399999999999963</v>
      </c>
      <c r="AD418" s="9"/>
      <c r="AE418" s="55"/>
      <c r="AF418" s="55"/>
      <c r="AG418" s="55"/>
      <c r="AH418" s="55"/>
      <c r="AI418" s="3"/>
      <c r="AJ418" s="3"/>
      <c r="AK418" s="3"/>
      <c r="AL418" s="3"/>
      <c r="AM418" s="15"/>
      <c r="AN418" s="10"/>
      <c r="AO418" s="9"/>
      <c r="AP418" s="10"/>
      <c r="AQ418" s="9"/>
      <c r="AR418" s="55"/>
      <c r="AS418" s="55"/>
      <c r="AT418" s="55"/>
      <c r="AU418" s="55"/>
      <c r="AV418" s="3"/>
      <c r="AW418" s="3"/>
      <c r="AX418" s="3"/>
      <c r="AY418" s="3"/>
      <c r="AZ418" s="15"/>
      <c r="BA418" s="10"/>
      <c r="BB418" s="9"/>
      <c r="BC418" s="10"/>
      <c r="BD418" s="9"/>
      <c r="BE418" s="3"/>
      <c r="BF418" s="15"/>
      <c r="BG418" s="15"/>
      <c r="BH418" s="9"/>
      <c r="BI418" s="10"/>
      <c r="BJ418" s="9"/>
      <c r="BK418" s="3"/>
      <c r="BL418" s="15"/>
      <c r="BM418" s="15"/>
      <c r="BN418" s="9"/>
      <c r="BO418" s="10"/>
      <c r="BP418">
        <f t="shared" si="268"/>
        <v>0</v>
      </c>
      <c r="BQ418" s="93">
        <f t="shared" si="269"/>
        <v>0</v>
      </c>
      <c r="BR418" s="93">
        <f t="shared" si="270"/>
        <v>0</v>
      </c>
      <c r="BS418" s="93" t="e">
        <f>VLOOKUP(C418,'Koppeling locatie - aslocatie'!$A$2:$C$8139,2,FALSE)</f>
        <v>#N/A</v>
      </c>
      <c r="BT418" s="93" t="e">
        <f>VLOOKUP($BS418,aslocaties_v01!$C$3:$AA$349,MATCH($K$3/10,aslocaties_v01!$C$2:$X$2),FALSE)</f>
        <v>#N/A</v>
      </c>
      <c r="BU418" s="93" t="e">
        <f>VLOOKUP(BS418,aslocaties_v01!$C$3:$AA$349,MATCH($K$3,aslocaties_v01!$C$2:$X$2),FALSE)</f>
        <v>#N/A</v>
      </c>
      <c r="BV418" s="93" t="e">
        <f>VLOOKUP(BS418,aslocaties_v01!$C$3:$AA$349,MATCH($K$3*10,aslocaties_v01!$C$2:$X$2),FALSE)</f>
        <v>#N/A</v>
      </c>
      <c r="BW418" s="93" t="e">
        <f t="shared" si="271"/>
        <v>#N/A</v>
      </c>
      <c r="BX418" s="93" t="e">
        <f t="shared" si="272"/>
        <v>#N/A</v>
      </c>
      <c r="BY418" s="94">
        <f t="shared" si="273"/>
        <v>999</v>
      </c>
      <c r="BZ418" s="94">
        <f t="shared" si="274"/>
        <v>999</v>
      </c>
      <c r="CA418" s="94" t="e">
        <f t="shared" si="275"/>
        <v>#N/A</v>
      </c>
      <c r="CB418" t="e">
        <f t="shared" si="276"/>
        <v>#N/A</v>
      </c>
      <c r="CC418" s="58" t="e">
        <f t="shared" si="277"/>
        <v>#N/A</v>
      </c>
      <c r="CD418" s="95" t="e">
        <f t="shared" si="278"/>
        <v>#N/A</v>
      </c>
      <c r="CE418" s="96" t="b">
        <f t="shared" si="279"/>
        <v>0</v>
      </c>
      <c r="CF418" t="e">
        <f t="shared" si="280"/>
        <v>#DIV/0!</v>
      </c>
      <c r="CG418" t="e">
        <f t="shared" si="281"/>
        <v>#DIV/0!</v>
      </c>
      <c r="CH418" s="84" t="b">
        <f t="shared" si="282"/>
        <v>0</v>
      </c>
      <c r="CI418" t="str">
        <f t="shared" si="283"/>
        <v/>
      </c>
      <c r="CJ418" t="e">
        <f t="shared" si="284"/>
        <v>#DIV/0!</v>
      </c>
      <c r="CK418" t="b">
        <f t="shared" si="285"/>
        <v>1</v>
      </c>
      <c r="CL418" s="84" t="e">
        <f t="shared" si="286"/>
        <v>#DIV/0!</v>
      </c>
      <c r="CM418" t="e">
        <f t="shared" si="287"/>
        <v>#DIV/0!</v>
      </c>
      <c r="CN418" t="e">
        <f t="shared" si="288"/>
        <v>#DIV/0!</v>
      </c>
      <c r="CO418" s="84">
        <f t="shared" si="289"/>
        <v>-1</v>
      </c>
      <c r="CP418" t="b">
        <f t="shared" si="290"/>
        <v>1</v>
      </c>
      <c r="CQ418" s="96" t="b">
        <f t="shared" si="291"/>
        <v>1</v>
      </c>
      <c r="CR418" t="b">
        <f t="shared" si="292"/>
        <v>1</v>
      </c>
      <c r="CS418" t="b">
        <f t="shared" si="293"/>
        <v>1</v>
      </c>
      <c r="CT418" t="b">
        <f t="shared" si="294"/>
        <v>1</v>
      </c>
      <c r="CU418" t="b">
        <f t="shared" si="295"/>
        <v>1</v>
      </c>
      <c r="CV418" s="84" t="b">
        <f t="shared" si="296"/>
        <v>1</v>
      </c>
      <c r="CW418" t="b">
        <f t="shared" si="297"/>
        <v>1</v>
      </c>
      <c r="CX418" t="b">
        <f t="shared" si="298"/>
        <v>1</v>
      </c>
      <c r="CY418" t="b">
        <f t="shared" si="299"/>
        <v>1</v>
      </c>
      <c r="CZ418" t="b">
        <f t="shared" si="300"/>
        <v>1</v>
      </c>
      <c r="DA418" s="84">
        <f t="shared" si="301"/>
        <v>0</v>
      </c>
      <c r="DB418" t="e">
        <f t="shared" si="302"/>
        <v>#N/A</v>
      </c>
    </row>
    <row r="419" spans="1:106" ht="13.5" thickBot="1">
      <c r="A419">
        <v>2743</v>
      </c>
      <c r="B419">
        <v>1</v>
      </c>
      <c r="C419" t="s">
        <v>626</v>
      </c>
      <c r="D419" s="3" t="s">
        <v>12</v>
      </c>
      <c r="E419" s="3" t="s">
        <v>12</v>
      </c>
      <c r="F419">
        <v>154448.391</v>
      </c>
      <c r="G419">
        <v>423465.03100000002</v>
      </c>
      <c r="H419" s="35" t="str">
        <f t="shared" si="303"/>
        <v>ja</v>
      </c>
      <c r="I419" s="155" t="s">
        <v>2402</v>
      </c>
      <c r="J419" t="s">
        <v>456</v>
      </c>
      <c r="K419" s="97">
        <v>10000</v>
      </c>
      <c r="L419" s="28">
        <f t="shared" si="261"/>
        <v>0.24</v>
      </c>
      <c r="M419" s="28">
        <f t="shared" si="261"/>
        <v>0</v>
      </c>
      <c r="N419" s="56">
        <f t="shared" si="262"/>
        <v>0</v>
      </c>
      <c r="O419" s="33">
        <f t="shared" si="263"/>
        <v>1001.313610080788</v>
      </c>
      <c r="P419" s="37">
        <f t="shared" si="264"/>
        <v>1006.2122851153392</v>
      </c>
      <c r="Q419" t="s">
        <v>12</v>
      </c>
      <c r="R419" t="s">
        <v>12</v>
      </c>
      <c r="S419">
        <v>6.5890000000000004</v>
      </c>
      <c r="T419">
        <v>6.9509999999999996</v>
      </c>
      <c r="U419">
        <v>7.2830000000000004</v>
      </c>
      <c r="V419">
        <v>7.556</v>
      </c>
      <c r="W419">
        <v>7.8680000000000003</v>
      </c>
      <c r="X419" t="s">
        <v>12</v>
      </c>
      <c r="Y419">
        <v>8.4540000000000006</v>
      </c>
      <c r="Z419" t="s">
        <v>12</v>
      </c>
      <c r="AA419" s="10">
        <f t="shared" si="265"/>
        <v>7.8680000000000003</v>
      </c>
      <c r="AB419" s="9">
        <f t="shared" si="266"/>
        <v>0.58499999999999996</v>
      </c>
      <c r="AC419" s="10">
        <f t="shared" si="267"/>
        <v>0.5860000000000003</v>
      </c>
      <c r="AD419" s="9"/>
      <c r="AE419" s="55"/>
      <c r="AF419" s="55"/>
      <c r="AG419" s="55"/>
      <c r="AH419" s="55"/>
      <c r="AI419" s="3"/>
      <c r="AJ419" s="3"/>
      <c r="AK419" s="3"/>
      <c r="AL419" s="3"/>
      <c r="AM419" s="15"/>
      <c r="AN419" s="10"/>
      <c r="AO419" s="9"/>
      <c r="AP419" s="10"/>
      <c r="AQ419" s="9"/>
      <c r="AR419" s="55"/>
      <c r="AS419" s="55"/>
      <c r="AT419" s="55"/>
      <c r="AU419" s="55"/>
      <c r="AV419" s="3"/>
      <c r="AW419" s="3"/>
      <c r="AX419" s="3"/>
      <c r="AY419" s="3"/>
      <c r="AZ419" s="15"/>
      <c r="BA419" s="10"/>
      <c r="BB419" s="9"/>
      <c r="BC419" s="10"/>
      <c r="BD419" s="9"/>
      <c r="BE419" s="3"/>
      <c r="BF419" s="15"/>
      <c r="BG419" s="15"/>
      <c r="BH419" s="9"/>
      <c r="BI419" s="10"/>
      <c r="BJ419" s="9"/>
      <c r="BK419" s="3"/>
      <c r="BL419" s="15"/>
      <c r="BM419" s="15"/>
      <c r="BN419" s="9"/>
      <c r="BO419" s="10"/>
      <c r="BP419">
        <f t="shared" si="268"/>
        <v>0</v>
      </c>
      <c r="BQ419" s="93">
        <f t="shared" si="269"/>
        <v>0</v>
      </c>
      <c r="BR419" s="93">
        <f t="shared" si="270"/>
        <v>0</v>
      </c>
      <c r="BS419" s="93" t="e">
        <f>VLOOKUP(C419,'Koppeling locatie - aslocatie'!$A$2:$C$8139,2,FALSE)</f>
        <v>#N/A</v>
      </c>
      <c r="BT419" s="93" t="e">
        <f>VLOOKUP($BS419,aslocaties_v01!$C$3:$AA$349,MATCH($K$3/10,aslocaties_v01!$C$2:$X$2),FALSE)</f>
        <v>#N/A</v>
      </c>
      <c r="BU419" s="93" t="e">
        <f>VLOOKUP(BS419,aslocaties_v01!$C$3:$AA$349,MATCH($K$3,aslocaties_v01!$C$2:$X$2),FALSE)</f>
        <v>#N/A</v>
      </c>
      <c r="BV419" s="93" t="e">
        <f>VLOOKUP(BS419,aslocaties_v01!$C$3:$AA$349,MATCH($K$3*10,aslocaties_v01!$C$2:$X$2),FALSE)</f>
        <v>#N/A</v>
      </c>
      <c r="BW419" s="93" t="e">
        <f t="shared" si="271"/>
        <v>#N/A</v>
      </c>
      <c r="BX419" s="93" t="e">
        <f t="shared" si="272"/>
        <v>#N/A</v>
      </c>
      <c r="BY419" s="94">
        <f t="shared" si="273"/>
        <v>999</v>
      </c>
      <c r="BZ419" s="94">
        <f t="shared" si="274"/>
        <v>999</v>
      </c>
      <c r="CA419" s="94" t="e">
        <f t="shared" si="275"/>
        <v>#N/A</v>
      </c>
      <c r="CB419" t="e">
        <f t="shared" si="276"/>
        <v>#N/A</v>
      </c>
      <c r="CC419" s="58" t="e">
        <f t="shared" si="277"/>
        <v>#N/A</v>
      </c>
      <c r="CD419" s="95" t="e">
        <f t="shared" si="278"/>
        <v>#N/A</v>
      </c>
      <c r="CE419" s="96" t="b">
        <f t="shared" si="279"/>
        <v>0</v>
      </c>
      <c r="CF419" t="e">
        <f t="shared" si="280"/>
        <v>#DIV/0!</v>
      </c>
      <c r="CG419" t="e">
        <f t="shared" si="281"/>
        <v>#DIV/0!</v>
      </c>
      <c r="CH419" s="84" t="b">
        <f t="shared" si="282"/>
        <v>0</v>
      </c>
      <c r="CI419" t="str">
        <f t="shared" si="283"/>
        <v/>
      </c>
      <c r="CJ419" t="e">
        <f t="shared" si="284"/>
        <v>#DIV/0!</v>
      </c>
      <c r="CK419" t="b">
        <f t="shared" si="285"/>
        <v>1</v>
      </c>
      <c r="CL419" s="84" t="e">
        <f t="shared" si="286"/>
        <v>#DIV/0!</v>
      </c>
      <c r="CM419" t="e">
        <f t="shared" si="287"/>
        <v>#DIV/0!</v>
      </c>
      <c r="CN419" t="e">
        <f t="shared" si="288"/>
        <v>#DIV/0!</v>
      </c>
      <c r="CO419" s="84">
        <f t="shared" si="289"/>
        <v>-1</v>
      </c>
      <c r="CP419" t="b">
        <f t="shared" si="290"/>
        <v>1</v>
      </c>
      <c r="CQ419" s="96" t="b">
        <f t="shared" si="291"/>
        <v>1</v>
      </c>
      <c r="CR419" t="b">
        <f t="shared" si="292"/>
        <v>1</v>
      </c>
      <c r="CS419" t="b">
        <f t="shared" si="293"/>
        <v>1</v>
      </c>
      <c r="CT419" t="b">
        <f t="shared" si="294"/>
        <v>1</v>
      </c>
      <c r="CU419" t="b">
        <f t="shared" si="295"/>
        <v>1</v>
      </c>
      <c r="CV419" s="84" t="b">
        <f t="shared" si="296"/>
        <v>1</v>
      </c>
      <c r="CW419" t="b">
        <f t="shared" si="297"/>
        <v>1</v>
      </c>
      <c r="CX419" t="b">
        <f t="shared" si="298"/>
        <v>1</v>
      </c>
      <c r="CY419" t="b">
        <f t="shared" si="299"/>
        <v>1</v>
      </c>
      <c r="CZ419" t="b">
        <f t="shared" si="300"/>
        <v>1</v>
      </c>
      <c r="DA419" s="84">
        <f t="shared" si="301"/>
        <v>0</v>
      </c>
      <c r="DB419" t="e">
        <f t="shared" si="302"/>
        <v>#N/A</v>
      </c>
    </row>
    <row r="420" spans="1:106" ht="13.5" thickBot="1">
      <c r="A420">
        <v>2744</v>
      </c>
      <c r="B420">
        <v>1</v>
      </c>
      <c r="C420" t="s">
        <v>627</v>
      </c>
      <c r="D420" s="3" t="s">
        <v>12</v>
      </c>
      <c r="E420" s="3" t="s">
        <v>12</v>
      </c>
      <c r="F420">
        <v>153903.5</v>
      </c>
      <c r="G420">
        <v>422619.125</v>
      </c>
      <c r="H420" s="35" t="str">
        <f t="shared" si="303"/>
        <v>ja</v>
      </c>
      <c r="I420" s="155" t="s">
        <v>2402</v>
      </c>
      <c r="J420" t="s">
        <v>456</v>
      </c>
      <c r="K420" s="97">
        <v>10000</v>
      </c>
      <c r="L420" s="28">
        <f t="shared" si="261"/>
        <v>0.24</v>
      </c>
      <c r="M420" s="28">
        <f t="shared" si="261"/>
        <v>0</v>
      </c>
      <c r="N420" s="56">
        <f t="shared" si="262"/>
        <v>0</v>
      </c>
      <c r="O420" s="33">
        <f t="shared" si="263"/>
        <v>1006.2122851153392</v>
      </c>
      <c r="P420" s="37">
        <f t="shared" si="264"/>
        <v>980.77861133948579</v>
      </c>
      <c r="Q420" t="s">
        <v>12</v>
      </c>
      <c r="R420" t="s">
        <v>12</v>
      </c>
      <c r="S420">
        <v>6.4889999999999999</v>
      </c>
      <c r="T420">
        <v>6.8550000000000004</v>
      </c>
      <c r="U420">
        <v>7.1890000000000001</v>
      </c>
      <c r="V420">
        <v>7.4640000000000004</v>
      </c>
      <c r="W420">
        <v>7.7750000000000004</v>
      </c>
      <c r="X420" t="s">
        <v>12</v>
      </c>
      <c r="Y420">
        <v>8.3640000000000008</v>
      </c>
      <c r="Z420" t="s">
        <v>12</v>
      </c>
      <c r="AA420" s="10">
        <f t="shared" si="265"/>
        <v>7.7750000000000004</v>
      </c>
      <c r="AB420" s="9">
        <f t="shared" si="266"/>
        <v>0.5860000000000003</v>
      </c>
      <c r="AC420" s="10">
        <f t="shared" si="267"/>
        <v>0.58900000000000041</v>
      </c>
      <c r="AD420" s="9"/>
      <c r="AE420" s="55"/>
      <c r="AF420" s="55"/>
      <c r="AG420" s="55"/>
      <c r="AH420" s="55"/>
      <c r="AI420" s="3"/>
      <c r="AJ420" s="3"/>
      <c r="AK420" s="3"/>
      <c r="AL420" s="3"/>
      <c r="AM420" s="15"/>
      <c r="AN420" s="10"/>
      <c r="AO420" s="9"/>
      <c r="AP420" s="10"/>
      <c r="AQ420" s="9"/>
      <c r="AR420" s="55"/>
      <c r="AS420" s="55"/>
      <c r="AT420" s="55"/>
      <c r="AU420" s="55"/>
      <c r="AV420" s="3"/>
      <c r="AW420" s="3"/>
      <c r="AX420" s="3"/>
      <c r="AY420" s="3"/>
      <c r="AZ420" s="15"/>
      <c r="BA420" s="10"/>
      <c r="BB420" s="9"/>
      <c r="BC420" s="10"/>
      <c r="BD420" s="9"/>
      <c r="BE420" s="3"/>
      <c r="BF420" s="15"/>
      <c r="BG420" s="15"/>
      <c r="BH420" s="9"/>
      <c r="BI420" s="10"/>
      <c r="BJ420" s="9"/>
      <c r="BK420" s="3"/>
      <c r="BL420" s="15"/>
      <c r="BM420" s="15"/>
      <c r="BN420" s="9"/>
      <c r="BO420" s="10"/>
      <c r="BP420">
        <f t="shared" si="268"/>
        <v>0</v>
      </c>
      <c r="BQ420" s="93">
        <f t="shared" si="269"/>
        <v>0</v>
      </c>
      <c r="BR420" s="93">
        <f t="shared" si="270"/>
        <v>0</v>
      </c>
      <c r="BS420" s="93" t="e">
        <f>VLOOKUP(C420,'Koppeling locatie - aslocatie'!$A$2:$C$8139,2,FALSE)</f>
        <v>#N/A</v>
      </c>
      <c r="BT420" s="93" t="e">
        <f>VLOOKUP($BS420,aslocaties_v01!$C$3:$AA$349,MATCH($K$3/10,aslocaties_v01!$C$2:$X$2),FALSE)</f>
        <v>#N/A</v>
      </c>
      <c r="BU420" s="93" t="e">
        <f>VLOOKUP(BS420,aslocaties_v01!$C$3:$AA$349,MATCH($K$3,aslocaties_v01!$C$2:$X$2),FALSE)</f>
        <v>#N/A</v>
      </c>
      <c r="BV420" s="93" t="e">
        <f>VLOOKUP(BS420,aslocaties_v01!$C$3:$AA$349,MATCH($K$3*10,aslocaties_v01!$C$2:$X$2),FALSE)</f>
        <v>#N/A</v>
      </c>
      <c r="BW420" s="93" t="e">
        <f t="shared" si="271"/>
        <v>#N/A</v>
      </c>
      <c r="BX420" s="93" t="e">
        <f t="shared" si="272"/>
        <v>#N/A</v>
      </c>
      <c r="BY420" s="94">
        <f t="shared" si="273"/>
        <v>999</v>
      </c>
      <c r="BZ420" s="94">
        <f t="shared" si="274"/>
        <v>999</v>
      </c>
      <c r="CA420" s="94" t="e">
        <f t="shared" si="275"/>
        <v>#N/A</v>
      </c>
      <c r="CB420" t="e">
        <f t="shared" si="276"/>
        <v>#N/A</v>
      </c>
      <c r="CC420" s="58" t="e">
        <f t="shared" si="277"/>
        <v>#N/A</v>
      </c>
      <c r="CD420" s="95" t="e">
        <f t="shared" si="278"/>
        <v>#N/A</v>
      </c>
      <c r="CE420" s="96" t="b">
        <f t="shared" si="279"/>
        <v>0</v>
      </c>
      <c r="CF420" t="e">
        <f t="shared" si="280"/>
        <v>#DIV/0!</v>
      </c>
      <c r="CG420" t="e">
        <f t="shared" si="281"/>
        <v>#DIV/0!</v>
      </c>
      <c r="CH420" s="84" t="b">
        <f t="shared" si="282"/>
        <v>0</v>
      </c>
      <c r="CI420" t="str">
        <f t="shared" si="283"/>
        <v/>
      </c>
      <c r="CJ420" t="e">
        <f t="shared" si="284"/>
        <v>#DIV/0!</v>
      </c>
      <c r="CK420" t="b">
        <f t="shared" si="285"/>
        <v>1</v>
      </c>
      <c r="CL420" s="84" t="e">
        <f t="shared" si="286"/>
        <v>#DIV/0!</v>
      </c>
      <c r="CM420" t="e">
        <f t="shared" si="287"/>
        <v>#DIV/0!</v>
      </c>
      <c r="CN420" t="e">
        <f t="shared" si="288"/>
        <v>#DIV/0!</v>
      </c>
      <c r="CO420" s="84">
        <f t="shared" si="289"/>
        <v>-1</v>
      </c>
      <c r="CP420" t="b">
        <f t="shared" si="290"/>
        <v>1</v>
      </c>
      <c r="CQ420" s="96" t="b">
        <f t="shared" si="291"/>
        <v>1</v>
      </c>
      <c r="CR420" t="b">
        <f t="shared" si="292"/>
        <v>1</v>
      </c>
      <c r="CS420" t="b">
        <f t="shared" si="293"/>
        <v>1</v>
      </c>
      <c r="CT420" t="b">
        <f t="shared" si="294"/>
        <v>1</v>
      </c>
      <c r="CU420" t="b">
        <f t="shared" si="295"/>
        <v>1</v>
      </c>
      <c r="CV420" s="84" t="b">
        <f t="shared" si="296"/>
        <v>1</v>
      </c>
      <c r="CW420" t="b">
        <f t="shared" si="297"/>
        <v>1</v>
      </c>
      <c r="CX420" t="b">
        <f t="shared" si="298"/>
        <v>1</v>
      </c>
      <c r="CY420" t="b">
        <f t="shared" si="299"/>
        <v>1</v>
      </c>
      <c r="CZ420" t="b">
        <f t="shared" si="300"/>
        <v>1</v>
      </c>
      <c r="DA420" s="84">
        <f t="shared" si="301"/>
        <v>0</v>
      </c>
      <c r="DB420" t="e">
        <f t="shared" si="302"/>
        <v>#N/A</v>
      </c>
    </row>
    <row r="421" spans="1:106" ht="13.5" thickBot="1">
      <c r="A421">
        <v>2745</v>
      </c>
      <c r="B421">
        <v>1</v>
      </c>
      <c r="C421" t="s">
        <v>628</v>
      </c>
      <c r="D421" s="3" t="s">
        <v>12</v>
      </c>
      <c r="E421" s="3" t="s">
        <v>12</v>
      </c>
      <c r="F421">
        <v>153474.03099999999</v>
      </c>
      <c r="G421">
        <v>421737.375</v>
      </c>
      <c r="H421" s="35" t="str">
        <f t="shared" si="303"/>
        <v>ja</v>
      </c>
      <c r="I421" s="155" t="s">
        <v>2402</v>
      </c>
      <c r="J421" t="s">
        <v>456</v>
      </c>
      <c r="K421" s="97">
        <v>10000</v>
      </c>
      <c r="L421" s="28">
        <f t="shared" ref="L421:M452" si="304">L420</f>
        <v>0.24</v>
      </c>
      <c r="M421" s="28">
        <f t="shared" si="304"/>
        <v>0</v>
      </c>
      <c r="N421" s="56">
        <f t="shared" si="262"/>
        <v>0</v>
      </c>
      <c r="O421" s="33">
        <f t="shared" si="263"/>
        <v>980.77861133948579</v>
      </c>
      <c r="P421" s="37">
        <f t="shared" si="264"/>
        <v>1009.3643083297252</v>
      </c>
      <c r="Q421" t="s">
        <v>12</v>
      </c>
      <c r="R421" t="s">
        <v>12</v>
      </c>
      <c r="S421">
        <v>6.37</v>
      </c>
      <c r="T421">
        <v>6.7320000000000002</v>
      </c>
      <c r="U421">
        <v>7.0650000000000004</v>
      </c>
      <c r="V421">
        <v>7.3419999999999996</v>
      </c>
      <c r="W421">
        <v>7.649</v>
      </c>
      <c r="X421" t="s">
        <v>12</v>
      </c>
      <c r="Y421">
        <v>8.2629999999999999</v>
      </c>
      <c r="Z421" t="s">
        <v>12</v>
      </c>
      <c r="AA421" s="10">
        <f t="shared" si="265"/>
        <v>7.649</v>
      </c>
      <c r="AB421" s="9">
        <f t="shared" si="266"/>
        <v>0.58399999999999963</v>
      </c>
      <c r="AC421" s="10">
        <f t="shared" si="267"/>
        <v>0.61399999999999988</v>
      </c>
      <c r="AD421" s="9"/>
      <c r="AE421" s="55"/>
      <c r="AF421" s="55"/>
      <c r="AG421" s="55"/>
      <c r="AH421" s="55"/>
      <c r="AI421" s="3"/>
      <c r="AJ421" s="3"/>
      <c r="AK421" s="3"/>
      <c r="AL421" s="3"/>
      <c r="AM421" s="15"/>
      <c r="AN421" s="10"/>
      <c r="AO421" s="9"/>
      <c r="AP421" s="10"/>
      <c r="AQ421" s="9"/>
      <c r="AR421" s="55"/>
      <c r="AS421" s="55"/>
      <c r="AT421" s="55"/>
      <c r="AU421" s="55"/>
      <c r="AV421" s="3"/>
      <c r="AW421" s="3"/>
      <c r="AX421" s="3"/>
      <c r="AY421" s="3"/>
      <c r="AZ421" s="15"/>
      <c r="BA421" s="10"/>
      <c r="BB421" s="9"/>
      <c r="BC421" s="10"/>
      <c r="BD421" s="9"/>
      <c r="BE421" s="3"/>
      <c r="BF421" s="15"/>
      <c r="BG421" s="15"/>
      <c r="BH421" s="9"/>
      <c r="BI421" s="10"/>
      <c r="BJ421" s="9"/>
      <c r="BK421" s="3"/>
      <c r="BL421" s="15"/>
      <c r="BM421" s="15"/>
      <c r="BN421" s="9"/>
      <c r="BO421" s="10"/>
      <c r="BP421">
        <f t="shared" si="268"/>
        <v>0</v>
      </c>
      <c r="BQ421" s="93">
        <f t="shared" si="269"/>
        <v>0</v>
      </c>
      <c r="BR421" s="93">
        <f t="shared" si="270"/>
        <v>0</v>
      </c>
      <c r="BS421" s="93" t="e">
        <f>VLOOKUP(C421,'Koppeling locatie - aslocatie'!$A$2:$C$8139,2,FALSE)</f>
        <v>#N/A</v>
      </c>
      <c r="BT421" s="93" t="e">
        <f>VLOOKUP($BS421,aslocaties_v01!$C$3:$AA$349,MATCH($K$3/10,aslocaties_v01!$C$2:$X$2),FALSE)</f>
        <v>#N/A</v>
      </c>
      <c r="BU421" s="93" t="e">
        <f>VLOOKUP(BS421,aslocaties_v01!$C$3:$AA$349,MATCH($K$3,aslocaties_v01!$C$2:$X$2),FALSE)</f>
        <v>#N/A</v>
      </c>
      <c r="BV421" s="93" t="e">
        <f>VLOOKUP(BS421,aslocaties_v01!$C$3:$AA$349,MATCH($K$3*10,aslocaties_v01!$C$2:$X$2),FALSE)</f>
        <v>#N/A</v>
      </c>
      <c r="BW421" s="93" t="e">
        <f t="shared" si="271"/>
        <v>#N/A</v>
      </c>
      <c r="BX421" s="93" t="e">
        <f t="shared" si="272"/>
        <v>#N/A</v>
      </c>
      <c r="BY421" s="94">
        <f t="shared" si="273"/>
        <v>999</v>
      </c>
      <c r="BZ421" s="94">
        <f t="shared" si="274"/>
        <v>999</v>
      </c>
      <c r="CA421" s="94" t="e">
        <f t="shared" si="275"/>
        <v>#N/A</v>
      </c>
      <c r="CB421" t="e">
        <f t="shared" si="276"/>
        <v>#N/A</v>
      </c>
      <c r="CC421" s="58" t="e">
        <f t="shared" si="277"/>
        <v>#N/A</v>
      </c>
      <c r="CD421" s="95" t="e">
        <f t="shared" si="278"/>
        <v>#N/A</v>
      </c>
      <c r="CE421" s="96" t="b">
        <f t="shared" si="279"/>
        <v>0</v>
      </c>
      <c r="CF421" t="e">
        <f t="shared" si="280"/>
        <v>#DIV/0!</v>
      </c>
      <c r="CG421" t="e">
        <f t="shared" si="281"/>
        <v>#DIV/0!</v>
      </c>
      <c r="CH421" s="84" t="b">
        <f t="shared" si="282"/>
        <v>0</v>
      </c>
      <c r="CI421" t="str">
        <f t="shared" si="283"/>
        <v/>
      </c>
      <c r="CJ421" t="e">
        <f t="shared" si="284"/>
        <v>#DIV/0!</v>
      </c>
      <c r="CK421" t="b">
        <f t="shared" si="285"/>
        <v>1</v>
      </c>
      <c r="CL421" s="84" t="e">
        <f t="shared" si="286"/>
        <v>#DIV/0!</v>
      </c>
      <c r="CM421" t="e">
        <f t="shared" si="287"/>
        <v>#DIV/0!</v>
      </c>
      <c r="CN421" t="e">
        <f t="shared" si="288"/>
        <v>#DIV/0!</v>
      </c>
      <c r="CO421" s="84">
        <f t="shared" si="289"/>
        <v>-1</v>
      </c>
      <c r="CP421" t="b">
        <f t="shared" si="290"/>
        <v>1</v>
      </c>
      <c r="CQ421" s="96" t="b">
        <f t="shared" si="291"/>
        <v>1</v>
      </c>
      <c r="CR421" t="b">
        <f t="shared" si="292"/>
        <v>1</v>
      </c>
      <c r="CS421" t="b">
        <f t="shared" si="293"/>
        <v>1</v>
      </c>
      <c r="CT421" t="b">
        <f t="shared" si="294"/>
        <v>1</v>
      </c>
      <c r="CU421" t="b">
        <f t="shared" si="295"/>
        <v>1</v>
      </c>
      <c r="CV421" s="84" t="b">
        <f t="shared" si="296"/>
        <v>1</v>
      </c>
      <c r="CW421" t="b">
        <f t="shared" si="297"/>
        <v>1</v>
      </c>
      <c r="CX421" t="b">
        <f t="shared" si="298"/>
        <v>1</v>
      </c>
      <c r="CY421" t="b">
        <f t="shared" si="299"/>
        <v>1</v>
      </c>
      <c r="CZ421" t="b">
        <f t="shared" si="300"/>
        <v>1</v>
      </c>
      <c r="DA421" s="84">
        <f t="shared" si="301"/>
        <v>0</v>
      </c>
      <c r="DB421" t="e">
        <f t="shared" si="302"/>
        <v>#N/A</v>
      </c>
    </row>
    <row r="422" spans="1:106" ht="13.5" thickBot="1">
      <c r="A422">
        <v>2746</v>
      </c>
      <c r="B422">
        <v>1</v>
      </c>
      <c r="C422" t="s">
        <v>629</v>
      </c>
      <c r="D422" s="3" t="s">
        <v>12</v>
      </c>
      <c r="E422" s="3" t="s">
        <v>12</v>
      </c>
      <c r="F422">
        <v>153205.31200000001</v>
      </c>
      <c r="G422">
        <v>420764.43800000002</v>
      </c>
      <c r="H422" s="35" t="str">
        <f t="shared" si="303"/>
        <v>ja</v>
      </c>
      <c r="I422" s="155" t="s">
        <v>2402</v>
      </c>
      <c r="J422" t="s">
        <v>456</v>
      </c>
      <c r="K422" s="97">
        <v>10000</v>
      </c>
      <c r="L422" s="28">
        <f t="shared" si="304"/>
        <v>0.24</v>
      </c>
      <c r="M422" s="28">
        <f t="shared" si="304"/>
        <v>0</v>
      </c>
      <c r="N422" s="56">
        <f t="shared" si="262"/>
        <v>0</v>
      </c>
      <c r="O422" s="33">
        <f t="shared" si="263"/>
        <v>1009.3643083297252</v>
      </c>
      <c r="P422" s="37">
        <f t="shared" si="264"/>
        <v>995.14359040543195</v>
      </c>
      <c r="Q422" t="s">
        <v>12</v>
      </c>
      <c r="R422" t="s">
        <v>12</v>
      </c>
      <c r="S422">
        <v>6.3040000000000003</v>
      </c>
      <c r="T422">
        <v>6.6689999999999996</v>
      </c>
      <c r="U422">
        <v>7.0039999999999996</v>
      </c>
      <c r="V422">
        <v>7.2759999999999998</v>
      </c>
      <c r="W422">
        <v>7.5869999999999997</v>
      </c>
      <c r="X422" t="s">
        <v>12</v>
      </c>
      <c r="Y422">
        <v>8.2050000000000001</v>
      </c>
      <c r="Z422" t="s">
        <v>12</v>
      </c>
      <c r="AA422" s="10">
        <f t="shared" si="265"/>
        <v>7.5869999999999997</v>
      </c>
      <c r="AB422" s="9">
        <f t="shared" si="266"/>
        <v>0.58300000000000018</v>
      </c>
      <c r="AC422" s="10">
        <f t="shared" si="267"/>
        <v>0.61800000000000033</v>
      </c>
      <c r="AD422" s="9"/>
      <c r="AE422" s="55"/>
      <c r="AF422" s="55"/>
      <c r="AG422" s="55"/>
      <c r="AH422" s="55"/>
      <c r="AI422" s="3"/>
      <c r="AJ422" s="3"/>
      <c r="AK422" s="3"/>
      <c r="AL422" s="3"/>
      <c r="AM422" s="15"/>
      <c r="AN422" s="10"/>
      <c r="AO422" s="9"/>
      <c r="AP422" s="10"/>
      <c r="AQ422" s="9"/>
      <c r="AR422" s="55"/>
      <c r="AS422" s="55"/>
      <c r="AT422" s="55"/>
      <c r="AU422" s="55"/>
      <c r="AV422" s="3"/>
      <c r="AW422" s="3"/>
      <c r="AX422" s="3"/>
      <c r="AY422" s="3"/>
      <c r="AZ422" s="15"/>
      <c r="BA422" s="10"/>
      <c r="BB422" s="9"/>
      <c r="BC422" s="10"/>
      <c r="BD422" s="9"/>
      <c r="BE422" s="3"/>
      <c r="BF422" s="15"/>
      <c r="BG422" s="15"/>
      <c r="BH422" s="9"/>
      <c r="BI422" s="10"/>
      <c r="BJ422" s="9"/>
      <c r="BK422" s="3"/>
      <c r="BL422" s="15"/>
      <c r="BM422" s="15"/>
      <c r="BN422" s="9"/>
      <c r="BO422" s="10"/>
      <c r="BP422">
        <f t="shared" si="268"/>
        <v>0</v>
      </c>
      <c r="BQ422" s="93">
        <f t="shared" si="269"/>
        <v>0</v>
      </c>
      <c r="BR422" s="93">
        <f t="shared" si="270"/>
        <v>0</v>
      </c>
      <c r="BS422" s="93" t="e">
        <f>VLOOKUP(C422,'Koppeling locatie - aslocatie'!$A$2:$C$8139,2,FALSE)</f>
        <v>#N/A</v>
      </c>
      <c r="BT422" s="93" t="e">
        <f>VLOOKUP($BS422,aslocaties_v01!$C$3:$AA$349,MATCH($K$3/10,aslocaties_v01!$C$2:$X$2),FALSE)</f>
        <v>#N/A</v>
      </c>
      <c r="BU422" s="93" t="e">
        <f>VLOOKUP(BS422,aslocaties_v01!$C$3:$AA$349,MATCH($K$3,aslocaties_v01!$C$2:$X$2),FALSE)</f>
        <v>#N/A</v>
      </c>
      <c r="BV422" s="93" t="e">
        <f>VLOOKUP(BS422,aslocaties_v01!$C$3:$AA$349,MATCH($K$3*10,aslocaties_v01!$C$2:$X$2),FALSE)</f>
        <v>#N/A</v>
      </c>
      <c r="BW422" s="93" t="e">
        <f t="shared" si="271"/>
        <v>#N/A</v>
      </c>
      <c r="BX422" s="93" t="e">
        <f t="shared" si="272"/>
        <v>#N/A</v>
      </c>
      <c r="BY422" s="94">
        <f t="shared" si="273"/>
        <v>999</v>
      </c>
      <c r="BZ422" s="94">
        <f t="shared" si="274"/>
        <v>999</v>
      </c>
      <c r="CA422" s="94" t="e">
        <f t="shared" si="275"/>
        <v>#N/A</v>
      </c>
      <c r="CB422" t="e">
        <f t="shared" si="276"/>
        <v>#N/A</v>
      </c>
      <c r="CC422" s="58" t="e">
        <f t="shared" si="277"/>
        <v>#N/A</v>
      </c>
      <c r="CD422" s="95" t="e">
        <f t="shared" si="278"/>
        <v>#N/A</v>
      </c>
      <c r="CE422" s="96" t="b">
        <f t="shared" si="279"/>
        <v>0</v>
      </c>
      <c r="CF422" t="e">
        <f t="shared" si="280"/>
        <v>#DIV/0!</v>
      </c>
      <c r="CG422" t="e">
        <f t="shared" si="281"/>
        <v>#DIV/0!</v>
      </c>
      <c r="CH422" s="84" t="b">
        <f t="shared" si="282"/>
        <v>0</v>
      </c>
      <c r="CI422" t="str">
        <f t="shared" si="283"/>
        <v/>
      </c>
      <c r="CJ422" t="e">
        <f t="shared" si="284"/>
        <v>#DIV/0!</v>
      </c>
      <c r="CK422" t="b">
        <f t="shared" si="285"/>
        <v>1</v>
      </c>
      <c r="CL422" s="84" t="e">
        <f t="shared" si="286"/>
        <v>#DIV/0!</v>
      </c>
      <c r="CM422" t="e">
        <f t="shared" si="287"/>
        <v>#DIV/0!</v>
      </c>
      <c r="CN422" t="e">
        <f t="shared" si="288"/>
        <v>#DIV/0!</v>
      </c>
      <c r="CO422" s="84">
        <f t="shared" si="289"/>
        <v>-1</v>
      </c>
      <c r="CP422" t="b">
        <f t="shared" si="290"/>
        <v>1</v>
      </c>
      <c r="CQ422" s="96" t="b">
        <f t="shared" si="291"/>
        <v>1</v>
      </c>
      <c r="CR422" t="b">
        <f t="shared" si="292"/>
        <v>1</v>
      </c>
      <c r="CS422" t="b">
        <f t="shared" si="293"/>
        <v>1</v>
      </c>
      <c r="CT422" t="b">
        <f t="shared" si="294"/>
        <v>1</v>
      </c>
      <c r="CU422" t="b">
        <f t="shared" si="295"/>
        <v>1</v>
      </c>
      <c r="CV422" s="84" t="b">
        <f t="shared" si="296"/>
        <v>1</v>
      </c>
      <c r="CW422" t="b">
        <f t="shared" si="297"/>
        <v>1</v>
      </c>
      <c r="CX422" t="b">
        <f t="shared" si="298"/>
        <v>1</v>
      </c>
      <c r="CY422" t="b">
        <f t="shared" si="299"/>
        <v>1</v>
      </c>
      <c r="CZ422" t="b">
        <f t="shared" si="300"/>
        <v>1</v>
      </c>
      <c r="DA422" s="84">
        <f t="shared" si="301"/>
        <v>0</v>
      </c>
      <c r="DB422" t="e">
        <f t="shared" si="302"/>
        <v>#N/A</v>
      </c>
    </row>
    <row r="423" spans="1:106" ht="13.5" thickBot="1">
      <c r="A423">
        <v>2747</v>
      </c>
      <c r="B423">
        <v>1</v>
      </c>
      <c r="C423" t="s">
        <v>630</v>
      </c>
      <c r="D423" s="3" t="s">
        <v>12</v>
      </c>
      <c r="E423" s="3" t="s">
        <v>12</v>
      </c>
      <c r="F423">
        <v>153150.93799999999</v>
      </c>
      <c r="G423">
        <v>419770.78100000002</v>
      </c>
      <c r="H423" s="35" t="str">
        <f t="shared" si="303"/>
        <v>ja</v>
      </c>
      <c r="I423" s="155" t="s">
        <v>2402</v>
      </c>
      <c r="J423" t="s">
        <v>456</v>
      </c>
      <c r="K423" s="97">
        <v>10000</v>
      </c>
      <c r="L423" s="28">
        <f t="shared" si="304"/>
        <v>0.24</v>
      </c>
      <c r="M423" s="28">
        <f t="shared" si="304"/>
        <v>0</v>
      </c>
      <c r="N423" s="56">
        <f t="shared" si="262"/>
        <v>0</v>
      </c>
      <c r="O423" s="33">
        <f t="shared" si="263"/>
        <v>995.14359040543195</v>
      </c>
      <c r="P423" s="37">
        <f t="shared" si="264"/>
        <v>968.20398605357695</v>
      </c>
      <c r="Q423" t="s">
        <v>12</v>
      </c>
      <c r="R423" t="s">
        <v>12</v>
      </c>
      <c r="S423">
        <v>6.2370000000000001</v>
      </c>
      <c r="T423">
        <v>6.61</v>
      </c>
      <c r="U423">
        <v>6.9530000000000003</v>
      </c>
      <c r="V423">
        <v>7.2270000000000003</v>
      </c>
      <c r="W423">
        <v>7.5410000000000004</v>
      </c>
      <c r="X423" t="s">
        <v>12</v>
      </c>
      <c r="Y423">
        <v>8.1639999999999997</v>
      </c>
      <c r="Z423" t="s">
        <v>12</v>
      </c>
      <c r="AA423" s="10">
        <f t="shared" si="265"/>
        <v>7.5410000000000004</v>
      </c>
      <c r="AB423" s="9">
        <f t="shared" si="266"/>
        <v>0.58800000000000008</v>
      </c>
      <c r="AC423" s="10">
        <f t="shared" si="267"/>
        <v>0.62299999999999933</v>
      </c>
      <c r="AD423" s="9"/>
      <c r="AE423" s="55"/>
      <c r="AF423" s="55"/>
      <c r="AG423" s="55"/>
      <c r="AH423" s="55"/>
      <c r="AI423" s="3"/>
      <c r="AJ423" s="3"/>
      <c r="AK423" s="3"/>
      <c r="AL423" s="3"/>
      <c r="AM423" s="15"/>
      <c r="AN423" s="10"/>
      <c r="AO423" s="9"/>
      <c r="AP423" s="10"/>
      <c r="AQ423" s="9"/>
      <c r="AR423" s="55"/>
      <c r="AS423" s="55"/>
      <c r="AT423" s="55"/>
      <c r="AU423" s="55"/>
      <c r="AV423" s="3"/>
      <c r="AW423" s="3"/>
      <c r="AX423" s="3"/>
      <c r="AY423" s="3"/>
      <c r="AZ423" s="15"/>
      <c r="BA423" s="10"/>
      <c r="BB423" s="9"/>
      <c r="BC423" s="10"/>
      <c r="BD423" s="9"/>
      <c r="BE423" s="3"/>
      <c r="BF423" s="15"/>
      <c r="BG423" s="15"/>
      <c r="BH423" s="9"/>
      <c r="BI423" s="10"/>
      <c r="BJ423" s="9"/>
      <c r="BK423" s="3"/>
      <c r="BL423" s="15"/>
      <c r="BM423" s="15"/>
      <c r="BN423" s="9"/>
      <c r="BO423" s="10"/>
      <c r="BP423">
        <f t="shared" si="268"/>
        <v>0</v>
      </c>
      <c r="BQ423" s="93">
        <f t="shared" si="269"/>
        <v>0</v>
      </c>
      <c r="BR423" s="93">
        <f t="shared" si="270"/>
        <v>0</v>
      </c>
      <c r="BS423" s="93" t="e">
        <f>VLOOKUP(C423,'Koppeling locatie - aslocatie'!$A$2:$C$8139,2,FALSE)</f>
        <v>#N/A</v>
      </c>
      <c r="BT423" s="93" t="e">
        <f>VLOOKUP($BS423,aslocaties_v01!$C$3:$AA$349,MATCH($K$3/10,aslocaties_v01!$C$2:$X$2),FALSE)</f>
        <v>#N/A</v>
      </c>
      <c r="BU423" s="93" t="e">
        <f>VLOOKUP(BS423,aslocaties_v01!$C$3:$AA$349,MATCH($K$3,aslocaties_v01!$C$2:$X$2),FALSE)</f>
        <v>#N/A</v>
      </c>
      <c r="BV423" s="93" t="e">
        <f>VLOOKUP(BS423,aslocaties_v01!$C$3:$AA$349,MATCH($K$3*10,aslocaties_v01!$C$2:$X$2),FALSE)</f>
        <v>#N/A</v>
      </c>
      <c r="BW423" s="93" t="e">
        <f t="shared" si="271"/>
        <v>#N/A</v>
      </c>
      <c r="BX423" s="93" t="e">
        <f t="shared" si="272"/>
        <v>#N/A</v>
      </c>
      <c r="BY423" s="94">
        <f t="shared" si="273"/>
        <v>999</v>
      </c>
      <c r="BZ423" s="94">
        <f t="shared" si="274"/>
        <v>999</v>
      </c>
      <c r="CA423" s="94" t="e">
        <f t="shared" si="275"/>
        <v>#N/A</v>
      </c>
      <c r="CB423" t="e">
        <f t="shared" si="276"/>
        <v>#N/A</v>
      </c>
      <c r="CC423" s="58" t="e">
        <f t="shared" si="277"/>
        <v>#N/A</v>
      </c>
      <c r="CD423" s="95" t="e">
        <f t="shared" si="278"/>
        <v>#N/A</v>
      </c>
      <c r="CE423" s="96" t="b">
        <f t="shared" si="279"/>
        <v>0</v>
      </c>
      <c r="CF423" t="e">
        <f t="shared" si="280"/>
        <v>#DIV/0!</v>
      </c>
      <c r="CG423" t="e">
        <f t="shared" si="281"/>
        <v>#DIV/0!</v>
      </c>
      <c r="CH423" s="84" t="b">
        <f t="shared" si="282"/>
        <v>0</v>
      </c>
      <c r="CI423" t="str">
        <f t="shared" si="283"/>
        <v/>
      </c>
      <c r="CJ423" t="e">
        <f t="shared" si="284"/>
        <v>#DIV/0!</v>
      </c>
      <c r="CK423" t="b">
        <f t="shared" si="285"/>
        <v>1</v>
      </c>
      <c r="CL423" s="84" t="e">
        <f t="shared" si="286"/>
        <v>#DIV/0!</v>
      </c>
      <c r="CM423" t="e">
        <f t="shared" si="287"/>
        <v>#DIV/0!</v>
      </c>
      <c r="CN423" t="e">
        <f t="shared" si="288"/>
        <v>#DIV/0!</v>
      </c>
      <c r="CO423" s="84">
        <f t="shared" si="289"/>
        <v>-1</v>
      </c>
      <c r="CP423" t="b">
        <f t="shared" si="290"/>
        <v>1</v>
      </c>
      <c r="CQ423" s="96" t="b">
        <f t="shared" si="291"/>
        <v>1</v>
      </c>
      <c r="CR423" t="b">
        <f t="shared" si="292"/>
        <v>1</v>
      </c>
      <c r="CS423" t="b">
        <f t="shared" si="293"/>
        <v>1</v>
      </c>
      <c r="CT423" t="b">
        <f t="shared" si="294"/>
        <v>1</v>
      </c>
      <c r="CU423" t="b">
        <f t="shared" si="295"/>
        <v>1</v>
      </c>
      <c r="CV423" s="84" t="b">
        <f t="shared" si="296"/>
        <v>1</v>
      </c>
      <c r="CW423" t="b">
        <f t="shared" si="297"/>
        <v>1</v>
      </c>
      <c r="CX423" t="b">
        <f t="shared" si="298"/>
        <v>1</v>
      </c>
      <c r="CY423" t="b">
        <f t="shared" si="299"/>
        <v>1</v>
      </c>
      <c r="CZ423" t="b">
        <f t="shared" si="300"/>
        <v>1</v>
      </c>
      <c r="DA423" s="84">
        <f t="shared" si="301"/>
        <v>0</v>
      </c>
      <c r="DB423" t="e">
        <f t="shared" si="302"/>
        <v>#N/A</v>
      </c>
    </row>
    <row r="424" spans="1:106" ht="13.5" thickBot="1">
      <c r="A424">
        <v>2748</v>
      </c>
      <c r="B424">
        <v>1</v>
      </c>
      <c r="C424" t="s">
        <v>631</v>
      </c>
      <c r="D424" s="3" t="s">
        <v>12</v>
      </c>
      <c r="E424" s="3" t="s">
        <v>12</v>
      </c>
      <c r="F424">
        <v>152972.03099999999</v>
      </c>
      <c r="G424">
        <v>418819.25</v>
      </c>
      <c r="H424" s="35" t="str">
        <f t="shared" si="303"/>
        <v>ja</v>
      </c>
      <c r="I424" s="155" t="s">
        <v>2402</v>
      </c>
      <c r="J424" t="s">
        <v>456</v>
      </c>
      <c r="K424" s="97">
        <v>10000</v>
      </c>
      <c r="L424" s="28">
        <f t="shared" si="304"/>
        <v>0.24</v>
      </c>
      <c r="M424" s="28">
        <f t="shared" si="304"/>
        <v>0</v>
      </c>
      <c r="N424" s="56">
        <f t="shared" si="262"/>
        <v>0</v>
      </c>
      <c r="O424" s="33">
        <f t="shared" si="263"/>
        <v>968.20398605357695</v>
      </c>
      <c r="P424" s="37">
        <f t="shared" si="264"/>
        <v>981.32899576441298</v>
      </c>
      <c r="Q424" t="s">
        <v>12</v>
      </c>
      <c r="R424" t="s">
        <v>12</v>
      </c>
      <c r="S424">
        <v>6.2279999999999998</v>
      </c>
      <c r="T424">
        <v>6.6</v>
      </c>
      <c r="U424">
        <v>6.9370000000000003</v>
      </c>
      <c r="V424">
        <v>7.2119999999999997</v>
      </c>
      <c r="W424">
        <v>7.5250000000000004</v>
      </c>
      <c r="X424" t="s">
        <v>12</v>
      </c>
      <c r="Y424">
        <v>8.1479999999999997</v>
      </c>
      <c r="Z424" t="s">
        <v>12</v>
      </c>
      <c r="AA424" s="10">
        <f t="shared" si="265"/>
        <v>7.5250000000000004</v>
      </c>
      <c r="AB424" s="9">
        <f t="shared" si="266"/>
        <v>0.58800000000000008</v>
      </c>
      <c r="AC424" s="10">
        <f t="shared" si="267"/>
        <v>0.62299999999999933</v>
      </c>
      <c r="AD424" s="9"/>
      <c r="AE424" s="55"/>
      <c r="AF424" s="55"/>
      <c r="AG424" s="55"/>
      <c r="AH424" s="55"/>
      <c r="AI424" s="3"/>
      <c r="AJ424" s="3"/>
      <c r="AK424" s="3"/>
      <c r="AL424" s="3"/>
      <c r="AM424" s="15"/>
      <c r="AN424" s="10"/>
      <c r="AO424" s="9"/>
      <c r="AP424" s="10"/>
      <c r="AQ424" s="9"/>
      <c r="AR424" s="55"/>
      <c r="AS424" s="55"/>
      <c r="AT424" s="55"/>
      <c r="AU424" s="55"/>
      <c r="AV424" s="3"/>
      <c r="AW424" s="3"/>
      <c r="AX424" s="3"/>
      <c r="AY424" s="3"/>
      <c r="AZ424" s="15"/>
      <c r="BA424" s="10"/>
      <c r="BB424" s="9"/>
      <c r="BC424" s="10"/>
      <c r="BD424" s="9"/>
      <c r="BE424" s="3"/>
      <c r="BF424" s="15"/>
      <c r="BG424" s="15"/>
      <c r="BH424" s="9"/>
      <c r="BI424" s="10"/>
      <c r="BJ424" s="9"/>
      <c r="BK424" s="3"/>
      <c r="BL424" s="15"/>
      <c r="BM424" s="15"/>
      <c r="BN424" s="9"/>
      <c r="BO424" s="10"/>
      <c r="BP424">
        <f t="shared" si="268"/>
        <v>0</v>
      </c>
      <c r="BQ424" s="93">
        <f t="shared" si="269"/>
        <v>0</v>
      </c>
      <c r="BR424" s="93">
        <f t="shared" si="270"/>
        <v>0</v>
      </c>
      <c r="BS424" s="93" t="e">
        <f>VLOOKUP(C424,'Koppeling locatie - aslocatie'!$A$2:$C$8139,2,FALSE)</f>
        <v>#N/A</v>
      </c>
      <c r="BT424" s="93" t="e">
        <f>VLOOKUP($BS424,aslocaties_v01!$C$3:$AA$349,MATCH($K$3/10,aslocaties_v01!$C$2:$X$2),FALSE)</f>
        <v>#N/A</v>
      </c>
      <c r="BU424" s="93" t="e">
        <f>VLOOKUP(BS424,aslocaties_v01!$C$3:$AA$349,MATCH($K$3,aslocaties_v01!$C$2:$X$2),FALSE)</f>
        <v>#N/A</v>
      </c>
      <c r="BV424" s="93" t="e">
        <f>VLOOKUP(BS424,aslocaties_v01!$C$3:$AA$349,MATCH($K$3*10,aslocaties_v01!$C$2:$X$2),FALSE)</f>
        <v>#N/A</v>
      </c>
      <c r="BW424" s="93" t="e">
        <f t="shared" si="271"/>
        <v>#N/A</v>
      </c>
      <c r="BX424" s="93" t="e">
        <f t="shared" si="272"/>
        <v>#N/A</v>
      </c>
      <c r="BY424" s="94">
        <f t="shared" si="273"/>
        <v>999</v>
      </c>
      <c r="BZ424" s="94">
        <f t="shared" si="274"/>
        <v>999</v>
      </c>
      <c r="CA424" s="94" t="e">
        <f t="shared" si="275"/>
        <v>#N/A</v>
      </c>
      <c r="CB424" t="e">
        <f t="shared" si="276"/>
        <v>#N/A</v>
      </c>
      <c r="CC424" s="58" t="e">
        <f t="shared" si="277"/>
        <v>#N/A</v>
      </c>
      <c r="CD424" s="95" t="e">
        <f t="shared" si="278"/>
        <v>#N/A</v>
      </c>
      <c r="CE424" s="96" t="b">
        <f t="shared" si="279"/>
        <v>0</v>
      </c>
      <c r="CF424" t="e">
        <f t="shared" si="280"/>
        <v>#DIV/0!</v>
      </c>
      <c r="CG424" t="e">
        <f t="shared" si="281"/>
        <v>#DIV/0!</v>
      </c>
      <c r="CH424" s="84" t="b">
        <f t="shared" si="282"/>
        <v>0</v>
      </c>
      <c r="CI424" t="str">
        <f t="shared" si="283"/>
        <v/>
      </c>
      <c r="CJ424" t="e">
        <f t="shared" si="284"/>
        <v>#DIV/0!</v>
      </c>
      <c r="CK424" t="b">
        <f t="shared" si="285"/>
        <v>1</v>
      </c>
      <c r="CL424" s="84" t="e">
        <f t="shared" si="286"/>
        <v>#DIV/0!</v>
      </c>
      <c r="CM424" t="e">
        <f t="shared" si="287"/>
        <v>#DIV/0!</v>
      </c>
      <c r="CN424" t="e">
        <f t="shared" si="288"/>
        <v>#DIV/0!</v>
      </c>
      <c r="CO424" s="84">
        <f t="shared" si="289"/>
        <v>-1</v>
      </c>
      <c r="CP424" t="b">
        <f t="shared" si="290"/>
        <v>1</v>
      </c>
      <c r="CQ424" s="96" t="b">
        <f t="shared" si="291"/>
        <v>1</v>
      </c>
      <c r="CR424" t="b">
        <f t="shared" si="292"/>
        <v>1</v>
      </c>
      <c r="CS424" t="b">
        <f t="shared" si="293"/>
        <v>1</v>
      </c>
      <c r="CT424" t="b">
        <f t="shared" si="294"/>
        <v>1</v>
      </c>
      <c r="CU424" t="b">
        <f t="shared" si="295"/>
        <v>1</v>
      </c>
      <c r="CV424" s="84" t="b">
        <f t="shared" si="296"/>
        <v>1</v>
      </c>
      <c r="CW424" t="b">
        <f t="shared" si="297"/>
        <v>1</v>
      </c>
      <c r="CX424" t="b">
        <f t="shared" si="298"/>
        <v>1</v>
      </c>
      <c r="CY424" t="b">
        <f t="shared" si="299"/>
        <v>1</v>
      </c>
      <c r="CZ424" t="b">
        <f t="shared" si="300"/>
        <v>1</v>
      </c>
      <c r="DA424" s="84">
        <f t="shared" si="301"/>
        <v>0</v>
      </c>
      <c r="DB424" t="e">
        <f t="shared" si="302"/>
        <v>#N/A</v>
      </c>
    </row>
    <row r="425" spans="1:106" ht="13.5" thickBot="1">
      <c r="A425">
        <v>2749</v>
      </c>
      <c r="B425">
        <v>1</v>
      </c>
      <c r="C425" t="s">
        <v>632</v>
      </c>
      <c r="D425" s="3" t="s">
        <v>12</v>
      </c>
      <c r="E425" s="3" t="s">
        <v>12</v>
      </c>
      <c r="F425">
        <v>152145.45300000001</v>
      </c>
      <c r="G425">
        <v>418290.31199999998</v>
      </c>
      <c r="H425" s="35" t="str">
        <f t="shared" si="303"/>
        <v>ja</v>
      </c>
      <c r="I425" s="155" t="s">
        <v>2402</v>
      </c>
      <c r="J425" t="s">
        <v>456</v>
      </c>
      <c r="K425" s="97">
        <v>10000</v>
      </c>
      <c r="L425" s="28">
        <f t="shared" si="304"/>
        <v>0.24</v>
      </c>
      <c r="M425" s="28">
        <f t="shared" si="304"/>
        <v>0</v>
      </c>
      <c r="N425" s="56">
        <f t="shared" si="262"/>
        <v>0</v>
      </c>
      <c r="O425" s="33">
        <f t="shared" si="263"/>
        <v>981.32899576441298</v>
      </c>
      <c r="P425" s="37">
        <f t="shared" si="264"/>
        <v>1031.806606781033</v>
      </c>
      <c r="Q425" t="s">
        <v>12</v>
      </c>
      <c r="R425" t="s">
        <v>12</v>
      </c>
      <c r="S425">
        <v>6.181</v>
      </c>
      <c r="T425">
        <v>6.5529999999999999</v>
      </c>
      <c r="U425">
        <v>6.891</v>
      </c>
      <c r="V425">
        <v>7.17</v>
      </c>
      <c r="W425">
        <v>7.4790000000000001</v>
      </c>
      <c r="X425" t="s">
        <v>12</v>
      </c>
      <c r="Y425">
        <v>8.1029999999999998</v>
      </c>
      <c r="Z425" t="s">
        <v>12</v>
      </c>
      <c r="AA425" s="10">
        <f t="shared" si="265"/>
        <v>7.4790000000000001</v>
      </c>
      <c r="AB425" s="9">
        <f t="shared" si="266"/>
        <v>0.58800000000000008</v>
      </c>
      <c r="AC425" s="10">
        <f t="shared" si="267"/>
        <v>0.62399999999999967</v>
      </c>
      <c r="AD425" s="9"/>
      <c r="AE425" s="55"/>
      <c r="AF425" s="55"/>
      <c r="AG425" s="55"/>
      <c r="AH425" s="55"/>
      <c r="AI425" s="3"/>
      <c r="AJ425" s="3"/>
      <c r="AK425" s="3"/>
      <c r="AL425" s="3"/>
      <c r="AM425" s="15"/>
      <c r="AN425" s="10"/>
      <c r="AO425" s="9"/>
      <c r="AP425" s="10"/>
      <c r="AQ425" s="9"/>
      <c r="AR425" s="55"/>
      <c r="AS425" s="55"/>
      <c r="AT425" s="55"/>
      <c r="AU425" s="55"/>
      <c r="AV425" s="3"/>
      <c r="AW425" s="3"/>
      <c r="AX425" s="3"/>
      <c r="AY425" s="3"/>
      <c r="AZ425" s="15"/>
      <c r="BA425" s="10"/>
      <c r="BB425" s="9"/>
      <c r="BC425" s="10"/>
      <c r="BD425" s="9"/>
      <c r="BE425" s="3"/>
      <c r="BF425" s="15"/>
      <c r="BG425" s="15"/>
      <c r="BH425" s="9"/>
      <c r="BI425" s="10"/>
      <c r="BJ425" s="9"/>
      <c r="BK425" s="3"/>
      <c r="BL425" s="15"/>
      <c r="BM425" s="15"/>
      <c r="BN425" s="9"/>
      <c r="BO425" s="10"/>
      <c r="BP425">
        <f t="shared" si="268"/>
        <v>0</v>
      </c>
      <c r="BQ425" s="93">
        <f t="shared" si="269"/>
        <v>0</v>
      </c>
      <c r="BR425" s="93">
        <f t="shared" si="270"/>
        <v>0</v>
      </c>
      <c r="BS425" s="93" t="e">
        <f>VLOOKUP(C425,'Koppeling locatie - aslocatie'!$A$2:$C$8139,2,FALSE)</f>
        <v>#N/A</v>
      </c>
      <c r="BT425" s="93" t="e">
        <f>VLOOKUP($BS425,aslocaties_v01!$C$3:$AA$349,MATCH($K$3/10,aslocaties_v01!$C$2:$X$2),FALSE)</f>
        <v>#N/A</v>
      </c>
      <c r="BU425" s="93" t="e">
        <f>VLOOKUP(BS425,aslocaties_v01!$C$3:$AA$349,MATCH($K$3,aslocaties_v01!$C$2:$X$2),FALSE)</f>
        <v>#N/A</v>
      </c>
      <c r="BV425" s="93" t="e">
        <f>VLOOKUP(BS425,aslocaties_v01!$C$3:$AA$349,MATCH($K$3*10,aslocaties_v01!$C$2:$X$2),FALSE)</f>
        <v>#N/A</v>
      </c>
      <c r="BW425" s="93" t="e">
        <f t="shared" si="271"/>
        <v>#N/A</v>
      </c>
      <c r="BX425" s="93" t="e">
        <f t="shared" si="272"/>
        <v>#N/A</v>
      </c>
      <c r="BY425" s="94">
        <f t="shared" si="273"/>
        <v>999</v>
      </c>
      <c r="BZ425" s="94">
        <f t="shared" si="274"/>
        <v>999</v>
      </c>
      <c r="CA425" s="94" t="e">
        <f t="shared" si="275"/>
        <v>#N/A</v>
      </c>
      <c r="CB425" t="e">
        <f t="shared" si="276"/>
        <v>#N/A</v>
      </c>
      <c r="CC425" s="58" t="e">
        <f t="shared" si="277"/>
        <v>#N/A</v>
      </c>
      <c r="CD425" s="95" t="e">
        <f t="shared" si="278"/>
        <v>#N/A</v>
      </c>
      <c r="CE425" s="96" t="b">
        <f t="shared" si="279"/>
        <v>0</v>
      </c>
      <c r="CF425" t="e">
        <f t="shared" si="280"/>
        <v>#DIV/0!</v>
      </c>
      <c r="CG425" t="e">
        <f t="shared" si="281"/>
        <v>#DIV/0!</v>
      </c>
      <c r="CH425" s="84" t="b">
        <f t="shared" si="282"/>
        <v>0</v>
      </c>
      <c r="CI425" t="str">
        <f t="shared" si="283"/>
        <v/>
      </c>
      <c r="CJ425" t="e">
        <f t="shared" si="284"/>
        <v>#DIV/0!</v>
      </c>
      <c r="CK425" t="b">
        <f t="shared" si="285"/>
        <v>1</v>
      </c>
      <c r="CL425" s="84" t="e">
        <f t="shared" si="286"/>
        <v>#DIV/0!</v>
      </c>
      <c r="CM425" t="e">
        <f t="shared" si="287"/>
        <v>#DIV/0!</v>
      </c>
      <c r="CN425" t="e">
        <f t="shared" si="288"/>
        <v>#DIV/0!</v>
      </c>
      <c r="CO425" s="84">
        <f t="shared" si="289"/>
        <v>-1</v>
      </c>
      <c r="CP425" t="b">
        <f t="shared" si="290"/>
        <v>1</v>
      </c>
      <c r="CQ425" s="96" t="b">
        <f t="shared" si="291"/>
        <v>1</v>
      </c>
      <c r="CR425" t="b">
        <f t="shared" si="292"/>
        <v>1</v>
      </c>
      <c r="CS425" t="b">
        <f t="shared" si="293"/>
        <v>1</v>
      </c>
      <c r="CT425" t="b">
        <f t="shared" si="294"/>
        <v>1</v>
      </c>
      <c r="CU425" t="b">
        <f t="shared" si="295"/>
        <v>1</v>
      </c>
      <c r="CV425" s="84" t="b">
        <f t="shared" si="296"/>
        <v>1</v>
      </c>
      <c r="CW425" t="b">
        <f t="shared" si="297"/>
        <v>1</v>
      </c>
      <c r="CX425" t="b">
        <f t="shared" si="298"/>
        <v>1</v>
      </c>
      <c r="CY425" t="b">
        <f t="shared" si="299"/>
        <v>1</v>
      </c>
      <c r="CZ425" t="b">
        <f t="shared" si="300"/>
        <v>1</v>
      </c>
      <c r="DA425" s="84">
        <f t="shared" si="301"/>
        <v>0</v>
      </c>
      <c r="DB425" t="e">
        <f t="shared" si="302"/>
        <v>#N/A</v>
      </c>
    </row>
    <row r="426" spans="1:106" ht="13.5" thickBot="1">
      <c r="A426">
        <v>2750</v>
      </c>
      <c r="B426">
        <v>1</v>
      </c>
      <c r="C426" t="s">
        <v>633</v>
      </c>
      <c r="D426" s="3" t="s">
        <v>12</v>
      </c>
      <c r="E426" s="3" t="s">
        <v>12</v>
      </c>
      <c r="F426">
        <v>151197.484</v>
      </c>
      <c r="G426">
        <v>417882.90600000002</v>
      </c>
      <c r="H426" s="35" t="str">
        <f t="shared" si="303"/>
        <v>ja</v>
      </c>
      <c r="I426" s="155" t="s">
        <v>2402</v>
      </c>
      <c r="J426" t="s">
        <v>456</v>
      </c>
      <c r="K426" s="97">
        <v>10000</v>
      </c>
      <c r="L426" s="28">
        <f t="shared" si="304"/>
        <v>0.24</v>
      </c>
      <c r="M426" s="28">
        <f t="shared" si="304"/>
        <v>0</v>
      </c>
      <c r="N426" s="56">
        <f t="shared" si="262"/>
        <v>0</v>
      </c>
      <c r="O426" s="33">
        <f t="shared" si="263"/>
        <v>1031.806606781033</v>
      </c>
      <c r="P426" s="37">
        <f t="shared" si="264"/>
        <v>986.54447342480762</v>
      </c>
      <c r="Q426" t="s">
        <v>12</v>
      </c>
      <c r="R426" t="s">
        <v>12</v>
      </c>
      <c r="S426">
        <v>6.109</v>
      </c>
      <c r="T426">
        <v>6.4829999999999997</v>
      </c>
      <c r="U426">
        <v>6.8280000000000003</v>
      </c>
      <c r="V426">
        <v>7.1029999999999998</v>
      </c>
      <c r="W426">
        <v>7.4169999999999998</v>
      </c>
      <c r="X426" t="s">
        <v>12</v>
      </c>
      <c r="Y426">
        <v>8.0419999999999998</v>
      </c>
      <c r="Z426" t="s">
        <v>12</v>
      </c>
      <c r="AA426" s="10">
        <f t="shared" si="265"/>
        <v>7.4169999999999998</v>
      </c>
      <c r="AB426" s="9">
        <f t="shared" si="266"/>
        <v>0.58899999999999952</v>
      </c>
      <c r="AC426" s="10">
        <f t="shared" si="267"/>
        <v>0.625</v>
      </c>
      <c r="AD426" s="9"/>
      <c r="AE426" s="55"/>
      <c r="AF426" s="55"/>
      <c r="AG426" s="55"/>
      <c r="AH426" s="55"/>
      <c r="AI426" s="3"/>
      <c r="AJ426" s="3"/>
      <c r="AK426" s="3"/>
      <c r="AL426" s="3"/>
      <c r="AM426" s="15"/>
      <c r="AN426" s="10"/>
      <c r="AO426" s="9"/>
      <c r="AP426" s="10"/>
      <c r="AQ426" s="9"/>
      <c r="AR426" s="55"/>
      <c r="AS426" s="55"/>
      <c r="AT426" s="55"/>
      <c r="AU426" s="55"/>
      <c r="AV426" s="3"/>
      <c r="AW426" s="3"/>
      <c r="AX426" s="3"/>
      <c r="AY426" s="3"/>
      <c r="AZ426" s="15"/>
      <c r="BA426" s="10"/>
      <c r="BB426" s="9"/>
      <c r="BC426" s="10"/>
      <c r="BD426" s="9"/>
      <c r="BE426" s="3"/>
      <c r="BF426" s="15"/>
      <c r="BG426" s="15"/>
      <c r="BH426" s="9"/>
      <c r="BI426" s="10"/>
      <c r="BJ426" s="9"/>
      <c r="BK426" s="3"/>
      <c r="BL426" s="15"/>
      <c r="BM426" s="15"/>
      <c r="BN426" s="9"/>
      <c r="BO426" s="10"/>
      <c r="BP426">
        <f t="shared" si="268"/>
        <v>0</v>
      </c>
      <c r="BQ426" s="93">
        <f t="shared" si="269"/>
        <v>0</v>
      </c>
      <c r="BR426" s="93">
        <f t="shared" si="270"/>
        <v>0</v>
      </c>
      <c r="BS426" s="93" t="e">
        <f>VLOOKUP(C426,'Koppeling locatie - aslocatie'!$A$2:$C$8139,2,FALSE)</f>
        <v>#N/A</v>
      </c>
      <c r="BT426" s="93" t="e">
        <f>VLOOKUP($BS426,aslocaties_v01!$C$3:$AA$349,MATCH($K$3/10,aslocaties_v01!$C$2:$X$2),FALSE)</f>
        <v>#N/A</v>
      </c>
      <c r="BU426" s="93" t="e">
        <f>VLOOKUP(BS426,aslocaties_v01!$C$3:$AA$349,MATCH($K$3,aslocaties_v01!$C$2:$X$2),FALSE)</f>
        <v>#N/A</v>
      </c>
      <c r="BV426" s="93" t="e">
        <f>VLOOKUP(BS426,aslocaties_v01!$C$3:$AA$349,MATCH($K$3*10,aslocaties_v01!$C$2:$X$2),FALSE)</f>
        <v>#N/A</v>
      </c>
      <c r="BW426" s="93" t="e">
        <f t="shared" si="271"/>
        <v>#N/A</v>
      </c>
      <c r="BX426" s="93" t="e">
        <f t="shared" si="272"/>
        <v>#N/A</v>
      </c>
      <c r="BY426" s="94">
        <f t="shared" si="273"/>
        <v>999</v>
      </c>
      <c r="BZ426" s="94">
        <f t="shared" si="274"/>
        <v>999</v>
      </c>
      <c r="CA426" s="94" t="e">
        <f t="shared" si="275"/>
        <v>#N/A</v>
      </c>
      <c r="CB426" t="e">
        <f t="shared" si="276"/>
        <v>#N/A</v>
      </c>
      <c r="CC426" s="58" t="e">
        <f t="shared" si="277"/>
        <v>#N/A</v>
      </c>
      <c r="CD426" s="95" t="e">
        <f t="shared" si="278"/>
        <v>#N/A</v>
      </c>
      <c r="CE426" s="96" t="b">
        <f t="shared" si="279"/>
        <v>0</v>
      </c>
      <c r="CF426" t="e">
        <f t="shared" si="280"/>
        <v>#DIV/0!</v>
      </c>
      <c r="CG426" t="e">
        <f t="shared" si="281"/>
        <v>#DIV/0!</v>
      </c>
      <c r="CH426" s="84" t="b">
        <f t="shared" si="282"/>
        <v>0</v>
      </c>
      <c r="CI426" t="str">
        <f t="shared" si="283"/>
        <v/>
      </c>
      <c r="CJ426" t="e">
        <f t="shared" si="284"/>
        <v>#DIV/0!</v>
      </c>
      <c r="CK426" t="b">
        <f t="shared" si="285"/>
        <v>1</v>
      </c>
      <c r="CL426" s="84" t="e">
        <f t="shared" si="286"/>
        <v>#DIV/0!</v>
      </c>
      <c r="CM426" t="e">
        <f t="shared" si="287"/>
        <v>#DIV/0!</v>
      </c>
      <c r="CN426" t="e">
        <f t="shared" si="288"/>
        <v>#DIV/0!</v>
      </c>
      <c r="CO426" s="84">
        <f t="shared" si="289"/>
        <v>-1</v>
      </c>
      <c r="CP426" t="b">
        <f t="shared" si="290"/>
        <v>1</v>
      </c>
      <c r="CQ426" s="96" t="b">
        <f t="shared" si="291"/>
        <v>1</v>
      </c>
      <c r="CR426" t="b">
        <f t="shared" si="292"/>
        <v>1</v>
      </c>
      <c r="CS426" t="b">
        <f t="shared" si="293"/>
        <v>1</v>
      </c>
      <c r="CT426" t="b">
        <f t="shared" si="294"/>
        <v>1</v>
      </c>
      <c r="CU426" t="b">
        <f t="shared" si="295"/>
        <v>1</v>
      </c>
      <c r="CV426" s="84" t="b">
        <f t="shared" si="296"/>
        <v>1</v>
      </c>
      <c r="CW426" t="b">
        <f t="shared" si="297"/>
        <v>1</v>
      </c>
      <c r="CX426" t="b">
        <f t="shared" si="298"/>
        <v>1</v>
      </c>
      <c r="CY426" t="b">
        <f t="shared" si="299"/>
        <v>1</v>
      </c>
      <c r="CZ426" t="b">
        <f t="shared" si="300"/>
        <v>1</v>
      </c>
      <c r="DA426" s="84">
        <f t="shared" si="301"/>
        <v>0</v>
      </c>
      <c r="DB426" t="e">
        <f t="shared" si="302"/>
        <v>#N/A</v>
      </c>
    </row>
    <row r="427" spans="1:106" ht="13.5" thickBot="1">
      <c r="A427">
        <v>2751</v>
      </c>
      <c r="B427">
        <v>1</v>
      </c>
      <c r="C427" t="s">
        <v>634</v>
      </c>
      <c r="D427" s="3" t="s">
        <v>12</v>
      </c>
      <c r="E427" s="3" t="s">
        <v>12</v>
      </c>
      <c r="F427">
        <v>150322.40599999999</v>
      </c>
      <c r="G427">
        <v>417427.375</v>
      </c>
      <c r="H427" s="35" t="str">
        <f t="shared" si="303"/>
        <v>ja</v>
      </c>
      <c r="I427" s="155" t="s">
        <v>2402</v>
      </c>
      <c r="J427" t="s">
        <v>456</v>
      </c>
      <c r="K427" s="97">
        <v>10000</v>
      </c>
      <c r="L427" s="28">
        <f t="shared" si="304"/>
        <v>0.24</v>
      </c>
      <c r="M427" s="28">
        <f t="shared" si="304"/>
        <v>0</v>
      </c>
      <c r="N427" s="56">
        <f t="shared" si="262"/>
        <v>0</v>
      </c>
      <c r="O427" s="33">
        <f t="shared" si="263"/>
        <v>986.54447342480762</v>
      </c>
      <c r="P427" s="37">
        <f t="shared" si="264"/>
        <v>999.74965195991024</v>
      </c>
      <c r="Q427" t="s">
        <v>12</v>
      </c>
      <c r="R427" t="s">
        <v>12</v>
      </c>
      <c r="S427">
        <v>6.0129999999999999</v>
      </c>
      <c r="T427">
        <v>6.3959999999999999</v>
      </c>
      <c r="U427">
        <v>6.7370000000000001</v>
      </c>
      <c r="V427">
        <v>7.0179999999999998</v>
      </c>
      <c r="W427">
        <v>7.3319999999999999</v>
      </c>
      <c r="X427" t="s">
        <v>12</v>
      </c>
      <c r="Y427">
        <v>7.96</v>
      </c>
      <c r="Z427" t="s">
        <v>12</v>
      </c>
      <c r="AA427" s="10">
        <f t="shared" si="265"/>
        <v>7.3319999999999999</v>
      </c>
      <c r="AB427" s="9">
        <f t="shared" si="266"/>
        <v>0.59499999999999975</v>
      </c>
      <c r="AC427" s="10">
        <f t="shared" si="267"/>
        <v>0.62800000000000011</v>
      </c>
      <c r="AD427" s="9"/>
      <c r="AE427" s="55"/>
      <c r="AF427" s="55"/>
      <c r="AG427" s="55"/>
      <c r="AH427" s="55"/>
      <c r="AI427" s="3"/>
      <c r="AJ427" s="3"/>
      <c r="AK427" s="3"/>
      <c r="AL427" s="3"/>
      <c r="AM427" s="15"/>
      <c r="AN427" s="10"/>
      <c r="AO427" s="9"/>
      <c r="AP427" s="10"/>
      <c r="AQ427" s="9"/>
      <c r="AR427" s="55"/>
      <c r="AS427" s="55"/>
      <c r="AT427" s="55"/>
      <c r="AU427" s="55"/>
      <c r="AV427" s="3"/>
      <c r="AW427" s="3"/>
      <c r="AX427" s="3"/>
      <c r="AY427" s="3"/>
      <c r="AZ427" s="15"/>
      <c r="BA427" s="10"/>
      <c r="BB427" s="9"/>
      <c r="BC427" s="10"/>
      <c r="BD427" s="9"/>
      <c r="BE427" s="3"/>
      <c r="BF427" s="15"/>
      <c r="BG427" s="15"/>
      <c r="BH427" s="9"/>
      <c r="BI427" s="10"/>
      <c r="BJ427" s="9"/>
      <c r="BK427" s="3"/>
      <c r="BL427" s="15"/>
      <c r="BM427" s="15"/>
      <c r="BN427" s="9"/>
      <c r="BO427" s="10"/>
      <c r="BP427">
        <f t="shared" si="268"/>
        <v>0</v>
      </c>
      <c r="BQ427" s="93">
        <f t="shared" si="269"/>
        <v>0</v>
      </c>
      <c r="BR427" s="93">
        <f t="shared" si="270"/>
        <v>0</v>
      </c>
      <c r="BS427" s="93" t="e">
        <f>VLOOKUP(C427,'Koppeling locatie - aslocatie'!$A$2:$C$8139,2,FALSE)</f>
        <v>#N/A</v>
      </c>
      <c r="BT427" s="93" t="e">
        <f>VLOOKUP($BS427,aslocaties_v01!$C$3:$AA$349,MATCH($K$3/10,aslocaties_v01!$C$2:$X$2),FALSE)</f>
        <v>#N/A</v>
      </c>
      <c r="BU427" s="93" t="e">
        <f>VLOOKUP(BS427,aslocaties_v01!$C$3:$AA$349,MATCH($K$3,aslocaties_v01!$C$2:$X$2),FALSE)</f>
        <v>#N/A</v>
      </c>
      <c r="BV427" s="93" t="e">
        <f>VLOOKUP(BS427,aslocaties_v01!$C$3:$AA$349,MATCH($K$3*10,aslocaties_v01!$C$2:$X$2),FALSE)</f>
        <v>#N/A</v>
      </c>
      <c r="BW427" s="93" t="e">
        <f t="shared" si="271"/>
        <v>#N/A</v>
      </c>
      <c r="BX427" s="93" t="e">
        <f t="shared" si="272"/>
        <v>#N/A</v>
      </c>
      <c r="BY427" s="94">
        <f t="shared" si="273"/>
        <v>999</v>
      </c>
      <c r="BZ427" s="94">
        <f t="shared" si="274"/>
        <v>999</v>
      </c>
      <c r="CA427" s="94" t="e">
        <f t="shared" si="275"/>
        <v>#N/A</v>
      </c>
      <c r="CB427" t="e">
        <f t="shared" si="276"/>
        <v>#N/A</v>
      </c>
      <c r="CC427" s="58" t="e">
        <f t="shared" si="277"/>
        <v>#N/A</v>
      </c>
      <c r="CD427" s="95" t="e">
        <f t="shared" si="278"/>
        <v>#N/A</v>
      </c>
      <c r="CE427" s="96" t="b">
        <f t="shared" si="279"/>
        <v>0</v>
      </c>
      <c r="CF427" t="e">
        <f t="shared" si="280"/>
        <v>#DIV/0!</v>
      </c>
      <c r="CG427" t="e">
        <f t="shared" si="281"/>
        <v>#DIV/0!</v>
      </c>
      <c r="CH427" s="84" t="b">
        <f t="shared" si="282"/>
        <v>0</v>
      </c>
      <c r="CI427" t="str">
        <f t="shared" si="283"/>
        <v/>
      </c>
      <c r="CJ427" t="e">
        <f t="shared" si="284"/>
        <v>#DIV/0!</v>
      </c>
      <c r="CK427" t="b">
        <f t="shared" si="285"/>
        <v>1</v>
      </c>
      <c r="CL427" s="84" t="e">
        <f t="shared" si="286"/>
        <v>#DIV/0!</v>
      </c>
      <c r="CM427" t="e">
        <f t="shared" si="287"/>
        <v>#DIV/0!</v>
      </c>
      <c r="CN427" t="e">
        <f t="shared" si="288"/>
        <v>#DIV/0!</v>
      </c>
      <c r="CO427" s="84">
        <f t="shared" si="289"/>
        <v>-1</v>
      </c>
      <c r="CP427" t="b">
        <f t="shared" si="290"/>
        <v>1</v>
      </c>
      <c r="CQ427" s="96" t="b">
        <f t="shared" si="291"/>
        <v>1</v>
      </c>
      <c r="CR427" t="b">
        <f t="shared" si="292"/>
        <v>1</v>
      </c>
      <c r="CS427" t="b">
        <f t="shared" si="293"/>
        <v>1</v>
      </c>
      <c r="CT427" t="b">
        <f t="shared" si="294"/>
        <v>1</v>
      </c>
      <c r="CU427" t="b">
        <f t="shared" si="295"/>
        <v>1</v>
      </c>
      <c r="CV427" s="84" t="b">
        <f t="shared" si="296"/>
        <v>1</v>
      </c>
      <c r="CW427" t="b">
        <f t="shared" si="297"/>
        <v>1</v>
      </c>
      <c r="CX427" t="b">
        <f t="shared" si="298"/>
        <v>1</v>
      </c>
      <c r="CY427" t="b">
        <f t="shared" si="299"/>
        <v>1</v>
      </c>
      <c r="CZ427" t="b">
        <f t="shared" si="300"/>
        <v>1</v>
      </c>
      <c r="DA427" s="84">
        <f t="shared" si="301"/>
        <v>0</v>
      </c>
      <c r="DB427" t="e">
        <f t="shared" si="302"/>
        <v>#N/A</v>
      </c>
    </row>
    <row r="428" spans="1:106" ht="13.5" thickBot="1">
      <c r="A428">
        <v>2752</v>
      </c>
      <c r="B428">
        <v>1</v>
      </c>
      <c r="C428" t="s">
        <v>635</v>
      </c>
      <c r="D428" s="3" t="s">
        <v>12</v>
      </c>
      <c r="E428" s="3" t="s">
        <v>12</v>
      </c>
      <c r="F428">
        <v>149513.21900000001</v>
      </c>
      <c r="G428">
        <v>416840.25</v>
      </c>
      <c r="H428" s="35" t="str">
        <f t="shared" si="303"/>
        <v>ja</v>
      </c>
      <c r="I428" s="155" t="s">
        <v>2402</v>
      </c>
      <c r="J428" t="s">
        <v>456</v>
      </c>
      <c r="K428" s="97">
        <v>10000</v>
      </c>
      <c r="L428" s="28">
        <f t="shared" si="304"/>
        <v>0.24</v>
      </c>
      <c r="M428" s="28">
        <f t="shared" si="304"/>
        <v>0</v>
      </c>
      <c r="N428" s="56">
        <f t="shared" si="262"/>
        <v>0</v>
      </c>
      <c r="O428" s="33">
        <f t="shared" si="263"/>
        <v>999.74965195991024</v>
      </c>
      <c r="P428" s="37">
        <f t="shared" si="264"/>
        <v>956.60036497693818</v>
      </c>
      <c r="Q428" t="s">
        <v>12</v>
      </c>
      <c r="R428" t="s">
        <v>12</v>
      </c>
      <c r="S428">
        <v>5.9189999999999996</v>
      </c>
      <c r="T428">
        <v>6.2990000000000004</v>
      </c>
      <c r="U428">
        <v>6.64</v>
      </c>
      <c r="V428">
        <v>6.9210000000000003</v>
      </c>
      <c r="W428">
        <v>7.2370000000000001</v>
      </c>
      <c r="X428" t="s">
        <v>12</v>
      </c>
      <c r="Y428">
        <v>7.8630000000000004</v>
      </c>
      <c r="Z428" t="s">
        <v>12</v>
      </c>
      <c r="AA428" s="10">
        <f t="shared" si="265"/>
        <v>7.2370000000000001</v>
      </c>
      <c r="AB428" s="9">
        <f t="shared" si="266"/>
        <v>0.59700000000000042</v>
      </c>
      <c r="AC428" s="10">
        <f t="shared" si="267"/>
        <v>0.62600000000000033</v>
      </c>
      <c r="AD428" s="9"/>
      <c r="AE428" s="55"/>
      <c r="AF428" s="55"/>
      <c r="AG428" s="55"/>
      <c r="AH428" s="55"/>
      <c r="AI428" s="3"/>
      <c r="AJ428" s="3"/>
      <c r="AK428" s="3"/>
      <c r="AL428" s="3"/>
      <c r="AM428" s="15"/>
      <c r="AN428" s="10"/>
      <c r="AO428" s="9"/>
      <c r="AP428" s="10"/>
      <c r="AQ428" s="9"/>
      <c r="AR428" s="55"/>
      <c r="AS428" s="55"/>
      <c r="AT428" s="55"/>
      <c r="AU428" s="55"/>
      <c r="AV428" s="3"/>
      <c r="AW428" s="3"/>
      <c r="AX428" s="3"/>
      <c r="AY428" s="3"/>
      <c r="AZ428" s="15"/>
      <c r="BA428" s="10"/>
      <c r="BB428" s="9"/>
      <c r="BC428" s="10"/>
      <c r="BD428" s="9"/>
      <c r="BE428" s="3"/>
      <c r="BF428" s="15"/>
      <c r="BG428" s="15"/>
      <c r="BH428" s="9"/>
      <c r="BI428" s="10"/>
      <c r="BJ428" s="9"/>
      <c r="BK428" s="3"/>
      <c r="BL428" s="15"/>
      <c r="BM428" s="15"/>
      <c r="BN428" s="9"/>
      <c r="BO428" s="10"/>
      <c r="BP428">
        <f t="shared" si="268"/>
        <v>0</v>
      </c>
      <c r="BQ428" s="93">
        <f t="shared" si="269"/>
        <v>0</v>
      </c>
      <c r="BR428" s="93">
        <f t="shared" si="270"/>
        <v>0</v>
      </c>
      <c r="BS428" s="93" t="e">
        <f>VLOOKUP(C428,'Koppeling locatie - aslocatie'!$A$2:$C$8139,2,FALSE)</f>
        <v>#N/A</v>
      </c>
      <c r="BT428" s="93" t="e">
        <f>VLOOKUP($BS428,aslocaties_v01!$C$3:$AA$349,MATCH($K$3/10,aslocaties_v01!$C$2:$X$2),FALSE)</f>
        <v>#N/A</v>
      </c>
      <c r="BU428" s="93" t="e">
        <f>VLOOKUP(BS428,aslocaties_v01!$C$3:$AA$349,MATCH($K$3,aslocaties_v01!$C$2:$X$2),FALSE)</f>
        <v>#N/A</v>
      </c>
      <c r="BV428" s="93" t="e">
        <f>VLOOKUP(BS428,aslocaties_v01!$C$3:$AA$349,MATCH($K$3*10,aslocaties_v01!$C$2:$X$2),FALSE)</f>
        <v>#N/A</v>
      </c>
      <c r="BW428" s="93" t="e">
        <f t="shared" si="271"/>
        <v>#N/A</v>
      </c>
      <c r="BX428" s="93" t="e">
        <f t="shared" si="272"/>
        <v>#N/A</v>
      </c>
      <c r="BY428" s="94">
        <f t="shared" si="273"/>
        <v>999</v>
      </c>
      <c r="BZ428" s="94">
        <f t="shared" si="274"/>
        <v>999</v>
      </c>
      <c r="CA428" s="94" t="e">
        <f t="shared" si="275"/>
        <v>#N/A</v>
      </c>
      <c r="CB428" t="e">
        <f t="shared" si="276"/>
        <v>#N/A</v>
      </c>
      <c r="CC428" s="58" t="e">
        <f t="shared" si="277"/>
        <v>#N/A</v>
      </c>
      <c r="CD428" s="95" t="e">
        <f t="shared" si="278"/>
        <v>#N/A</v>
      </c>
      <c r="CE428" s="96" t="b">
        <f t="shared" si="279"/>
        <v>0</v>
      </c>
      <c r="CF428" t="e">
        <f t="shared" si="280"/>
        <v>#DIV/0!</v>
      </c>
      <c r="CG428" t="e">
        <f t="shared" si="281"/>
        <v>#DIV/0!</v>
      </c>
      <c r="CH428" s="84" t="b">
        <f t="shared" si="282"/>
        <v>0</v>
      </c>
      <c r="CI428" t="str">
        <f t="shared" si="283"/>
        <v/>
      </c>
      <c r="CJ428" t="e">
        <f t="shared" si="284"/>
        <v>#DIV/0!</v>
      </c>
      <c r="CK428" t="b">
        <f t="shared" si="285"/>
        <v>1</v>
      </c>
      <c r="CL428" s="84" t="e">
        <f t="shared" si="286"/>
        <v>#DIV/0!</v>
      </c>
      <c r="CM428" t="e">
        <f t="shared" si="287"/>
        <v>#DIV/0!</v>
      </c>
      <c r="CN428" t="e">
        <f t="shared" si="288"/>
        <v>#DIV/0!</v>
      </c>
      <c r="CO428" s="84">
        <f t="shared" si="289"/>
        <v>-1</v>
      </c>
      <c r="CP428" t="b">
        <f t="shared" si="290"/>
        <v>1</v>
      </c>
      <c r="CQ428" s="96" t="b">
        <f t="shared" si="291"/>
        <v>1</v>
      </c>
      <c r="CR428" t="b">
        <f t="shared" si="292"/>
        <v>1</v>
      </c>
      <c r="CS428" t="b">
        <f t="shared" si="293"/>
        <v>1</v>
      </c>
      <c r="CT428" t="b">
        <f t="shared" si="294"/>
        <v>1</v>
      </c>
      <c r="CU428" t="b">
        <f t="shared" si="295"/>
        <v>1</v>
      </c>
      <c r="CV428" s="84" t="b">
        <f t="shared" si="296"/>
        <v>1</v>
      </c>
      <c r="CW428" t="b">
        <f t="shared" si="297"/>
        <v>1</v>
      </c>
      <c r="CX428" t="b">
        <f t="shared" si="298"/>
        <v>1</v>
      </c>
      <c r="CY428" t="b">
        <f t="shared" si="299"/>
        <v>1</v>
      </c>
      <c r="CZ428" t="b">
        <f t="shared" si="300"/>
        <v>1</v>
      </c>
      <c r="DA428" s="84">
        <f t="shared" si="301"/>
        <v>0</v>
      </c>
      <c r="DB428" t="e">
        <f t="shared" si="302"/>
        <v>#N/A</v>
      </c>
    </row>
    <row r="429" spans="1:106" ht="13.5" thickBot="1">
      <c r="A429">
        <v>2753</v>
      </c>
      <c r="B429">
        <v>1</v>
      </c>
      <c r="C429" t="s">
        <v>636</v>
      </c>
      <c r="D429" s="3" t="s">
        <v>12</v>
      </c>
      <c r="E429" s="3" t="s">
        <v>12</v>
      </c>
      <c r="F429">
        <v>148638.56200000001</v>
      </c>
      <c r="G429">
        <v>416452.875</v>
      </c>
      <c r="H429" s="35" t="str">
        <f t="shared" si="303"/>
        <v>ja</v>
      </c>
      <c r="I429" s="155" t="s">
        <v>2402</v>
      </c>
      <c r="J429" t="s">
        <v>456</v>
      </c>
      <c r="K429" s="97">
        <v>10000</v>
      </c>
      <c r="L429" s="28">
        <f t="shared" si="304"/>
        <v>0.24</v>
      </c>
      <c r="M429" s="28">
        <f t="shared" si="304"/>
        <v>0</v>
      </c>
      <c r="N429" s="56">
        <f t="shared" si="262"/>
        <v>0</v>
      </c>
      <c r="O429" s="33">
        <f t="shared" si="263"/>
        <v>956.60036497693818</v>
      </c>
      <c r="P429" s="37">
        <f t="shared" si="264"/>
        <v>972.53389995055306</v>
      </c>
      <c r="Q429" t="s">
        <v>12</v>
      </c>
      <c r="R429" t="s">
        <v>12</v>
      </c>
      <c r="S429">
        <v>5.8380000000000001</v>
      </c>
      <c r="T429">
        <v>6.2119999999999997</v>
      </c>
      <c r="U429">
        <v>6.5549999999999997</v>
      </c>
      <c r="V429">
        <v>6.8289999999999997</v>
      </c>
      <c r="W429">
        <v>7.1429999999999998</v>
      </c>
      <c r="X429" t="s">
        <v>12</v>
      </c>
      <c r="Y429">
        <v>7.7649999999999997</v>
      </c>
      <c r="Z429" t="s">
        <v>12</v>
      </c>
      <c r="AA429" s="10">
        <f t="shared" si="265"/>
        <v>7.1429999999999998</v>
      </c>
      <c r="AB429" s="9">
        <f t="shared" si="266"/>
        <v>0.58800000000000008</v>
      </c>
      <c r="AC429" s="10">
        <f t="shared" si="267"/>
        <v>0.62199999999999989</v>
      </c>
      <c r="AD429" s="9"/>
      <c r="AE429" s="55"/>
      <c r="AF429" s="55"/>
      <c r="AG429" s="55"/>
      <c r="AH429" s="55"/>
      <c r="AI429" s="3"/>
      <c r="AJ429" s="3"/>
      <c r="AK429" s="3"/>
      <c r="AL429" s="3"/>
      <c r="AM429" s="15"/>
      <c r="AN429" s="10"/>
      <c r="AO429" s="9"/>
      <c r="AP429" s="10"/>
      <c r="AQ429" s="9"/>
      <c r="AR429" s="55"/>
      <c r="AS429" s="55"/>
      <c r="AT429" s="55"/>
      <c r="AU429" s="55"/>
      <c r="AV429" s="3"/>
      <c r="AW429" s="3"/>
      <c r="AX429" s="3"/>
      <c r="AY429" s="3"/>
      <c r="AZ429" s="15"/>
      <c r="BA429" s="10"/>
      <c r="BB429" s="9"/>
      <c r="BC429" s="10"/>
      <c r="BD429" s="9"/>
      <c r="BE429" s="3"/>
      <c r="BF429" s="15"/>
      <c r="BG429" s="15"/>
      <c r="BH429" s="9"/>
      <c r="BI429" s="10"/>
      <c r="BJ429" s="9"/>
      <c r="BK429" s="3"/>
      <c r="BL429" s="15"/>
      <c r="BM429" s="15"/>
      <c r="BN429" s="9"/>
      <c r="BO429" s="10"/>
      <c r="BP429">
        <f t="shared" si="268"/>
        <v>0</v>
      </c>
      <c r="BQ429" s="93">
        <f t="shared" si="269"/>
        <v>0</v>
      </c>
      <c r="BR429" s="93">
        <f t="shared" si="270"/>
        <v>0</v>
      </c>
      <c r="BS429" s="93" t="e">
        <f>VLOOKUP(C429,'Koppeling locatie - aslocatie'!$A$2:$C$8139,2,FALSE)</f>
        <v>#N/A</v>
      </c>
      <c r="BT429" s="93" t="e">
        <f>VLOOKUP($BS429,aslocaties_v01!$C$3:$AA$349,MATCH($K$3/10,aslocaties_v01!$C$2:$X$2),FALSE)</f>
        <v>#N/A</v>
      </c>
      <c r="BU429" s="93" t="e">
        <f>VLOOKUP(BS429,aslocaties_v01!$C$3:$AA$349,MATCH($K$3,aslocaties_v01!$C$2:$X$2),FALSE)</f>
        <v>#N/A</v>
      </c>
      <c r="BV429" s="93" t="e">
        <f>VLOOKUP(BS429,aslocaties_v01!$C$3:$AA$349,MATCH($K$3*10,aslocaties_v01!$C$2:$X$2),FALSE)</f>
        <v>#N/A</v>
      </c>
      <c r="BW429" s="93" t="e">
        <f t="shared" si="271"/>
        <v>#N/A</v>
      </c>
      <c r="BX429" s="93" t="e">
        <f t="shared" si="272"/>
        <v>#N/A</v>
      </c>
      <c r="BY429" s="94">
        <f t="shared" si="273"/>
        <v>999</v>
      </c>
      <c r="BZ429" s="94">
        <f t="shared" si="274"/>
        <v>999</v>
      </c>
      <c r="CA429" s="94" t="e">
        <f t="shared" si="275"/>
        <v>#N/A</v>
      </c>
      <c r="CB429" t="e">
        <f t="shared" si="276"/>
        <v>#N/A</v>
      </c>
      <c r="CC429" s="58" t="e">
        <f t="shared" si="277"/>
        <v>#N/A</v>
      </c>
      <c r="CD429" s="95" t="e">
        <f t="shared" si="278"/>
        <v>#N/A</v>
      </c>
      <c r="CE429" s="96" t="b">
        <f t="shared" si="279"/>
        <v>0</v>
      </c>
      <c r="CF429" t="e">
        <f t="shared" si="280"/>
        <v>#DIV/0!</v>
      </c>
      <c r="CG429" t="e">
        <f t="shared" si="281"/>
        <v>#DIV/0!</v>
      </c>
      <c r="CH429" s="84" t="b">
        <f t="shared" si="282"/>
        <v>0</v>
      </c>
      <c r="CI429" t="str">
        <f t="shared" si="283"/>
        <v/>
      </c>
      <c r="CJ429" t="e">
        <f t="shared" si="284"/>
        <v>#DIV/0!</v>
      </c>
      <c r="CK429" t="b">
        <f t="shared" si="285"/>
        <v>1</v>
      </c>
      <c r="CL429" s="84" t="e">
        <f t="shared" si="286"/>
        <v>#DIV/0!</v>
      </c>
      <c r="CM429" t="e">
        <f t="shared" si="287"/>
        <v>#DIV/0!</v>
      </c>
      <c r="CN429" t="e">
        <f t="shared" si="288"/>
        <v>#DIV/0!</v>
      </c>
      <c r="CO429" s="84">
        <f t="shared" si="289"/>
        <v>-1</v>
      </c>
      <c r="CP429" t="b">
        <f t="shared" si="290"/>
        <v>1</v>
      </c>
      <c r="CQ429" s="96" t="b">
        <f t="shared" si="291"/>
        <v>1</v>
      </c>
      <c r="CR429" t="b">
        <f t="shared" si="292"/>
        <v>1</v>
      </c>
      <c r="CS429" t="b">
        <f t="shared" si="293"/>
        <v>1</v>
      </c>
      <c r="CT429" t="b">
        <f t="shared" si="294"/>
        <v>1</v>
      </c>
      <c r="CU429" t="b">
        <f t="shared" si="295"/>
        <v>1</v>
      </c>
      <c r="CV429" s="84" t="b">
        <f t="shared" si="296"/>
        <v>1</v>
      </c>
      <c r="CW429" t="b">
        <f t="shared" si="297"/>
        <v>1</v>
      </c>
      <c r="CX429" t="b">
        <f t="shared" si="298"/>
        <v>1</v>
      </c>
      <c r="CY429" t="b">
        <f t="shared" si="299"/>
        <v>1</v>
      </c>
      <c r="CZ429" t="b">
        <f t="shared" si="300"/>
        <v>1</v>
      </c>
      <c r="DA429" s="84">
        <f t="shared" si="301"/>
        <v>0</v>
      </c>
      <c r="DB429" t="e">
        <f t="shared" si="302"/>
        <v>#N/A</v>
      </c>
    </row>
    <row r="430" spans="1:106" ht="13.5" thickBot="1">
      <c r="A430">
        <v>2754</v>
      </c>
      <c r="B430">
        <v>1</v>
      </c>
      <c r="C430" t="s">
        <v>637</v>
      </c>
      <c r="D430" s="3" t="s">
        <v>12</v>
      </c>
      <c r="E430" s="3" t="s">
        <v>12</v>
      </c>
      <c r="F430">
        <v>147730.734</v>
      </c>
      <c r="G430">
        <v>416801.68800000002</v>
      </c>
      <c r="H430" s="35" t="str">
        <f t="shared" si="303"/>
        <v>ja</v>
      </c>
      <c r="I430" s="155" t="s">
        <v>2402</v>
      </c>
      <c r="J430" t="s">
        <v>456</v>
      </c>
      <c r="K430" s="97">
        <v>10000</v>
      </c>
      <c r="L430" s="28">
        <f t="shared" si="304"/>
        <v>0.24</v>
      </c>
      <c r="M430" s="28">
        <f t="shared" si="304"/>
        <v>0</v>
      </c>
      <c r="N430" s="56">
        <f t="shared" si="262"/>
        <v>0</v>
      </c>
      <c r="O430" s="33">
        <f t="shared" si="263"/>
        <v>972.53389995055306</v>
      </c>
      <c r="P430" s="37">
        <f t="shared" si="264"/>
        <v>981.90730976452244</v>
      </c>
      <c r="Q430" t="s">
        <v>12</v>
      </c>
      <c r="R430" t="s">
        <v>12</v>
      </c>
      <c r="S430">
        <v>5.7539999999999996</v>
      </c>
      <c r="T430">
        <v>6.1260000000000003</v>
      </c>
      <c r="U430">
        <v>6.4619999999999997</v>
      </c>
      <c r="V430">
        <v>6.734</v>
      </c>
      <c r="W430">
        <v>7.0430000000000001</v>
      </c>
      <c r="X430" t="s">
        <v>12</v>
      </c>
      <c r="Y430">
        <v>7.6550000000000002</v>
      </c>
      <c r="Z430" t="s">
        <v>12</v>
      </c>
      <c r="AA430" s="10">
        <f t="shared" si="265"/>
        <v>7.0430000000000001</v>
      </c>
      <c r="AB430" s="9">
        <f t="shared" si="266"/>
        <v>0.58100000000000041</v>
      </c>
      <c r="AC430" s="10">
        <f t="shared" si="267"/>
        <v>0.6120000000000001</v>
      </c>
      <c r="AD430" s="9"/>
      <c r="AE430" s="55"/>
      <c r="AF430" s="55"/>
      <c r="AG430" s="55"/>
      <c r="AH430" s="55"/>
      <c r="AI430" s="3"/>
      <c r="AJ430" s="3"/>
      <c r="AK430" s="3"/>
      <c r="AL430" s="3"/>
      <c r="AM430" s="15"/>
      <c r="AN430" s="10"/>
      <c r="AO430" s="9"/>
      <c r="AP430" s="10"/>
      <c r="AQ430" s="9"/>
      <c r="AR430" s="55"/>
      <c r="AS430" s="55"/>
      <c r="AT430" s="55"/>
      <c r="AU430" s="55"/>
      <c r="AV430" s="3"/>
      <c r="AW430" s="3"/>
      <c r="AX430" s="3"/>
      <c r="AY430" s="3"/>
      <c r="AZ430" s="15"/>
      <c r="BA430" s="10"/>
      <c r="BB430" s="9"/>
      <c r="BC430" s="10"/>
      <c r="BD430" s="9"/>
      <c r="BE430" s="3"/>
      <c r="BF430" s="15"/>
      <c r="BG430" s="15"/>
      <c r="BH430" s="9"/>
      <c r="BI430" s="10"/>
      <c r="BJ430" s="9"/>
      <c r="BK430" s="3"/>
      <c r="BL430" s="15"/>
      <c r="BM430" s="15"/>
      <c r="BN430" s="9"/>
      <c r="BO430" s="10"/>
      <c r="BP430">
        <f t="shared" si="268"/>
        <v>0</v>
      </c>
      <c r="BQ430" s="93">
        <f t="shared" si="269"/>
        <v>0</v>
      </c>
      <c r="BR430" s="93">
        <f t="shared" si="270"/>
        <v>0</v>
      </c>
      <c r="BS430" s="93" t="e">
        <f>VLOOKUP(C430,'Koppeling locatie - aslocatie'!$A$2:$C$8139,2,FALSE)</f>
        <v>#N/A</v>
      </c>
      <c r="BT430" s="93" t="e">
        <f>VLOOKUP($BS430,aslocaties_v01!$C$3:$AA$349,MATCH($K$3/10,aslocaties_v01!$C$2:$X$2),FALSE)</f>
        <v>#N/A</v>
      </c>
      <c r="BU430" s="93" t="e">
        <f>VLOOKUP(BS430,aslocaties_v01!$C$3:$AA$349,MATCH($K$3,aslocaties_v01!$C$2:$X$2),FALSE)</f>
        <v>#N/A</v>
      </c>
      <c r="BV430" s="93" t="e">
        <f>VLOOKUP(BS430,aslocaties_v01!$C$3:$AA$349,MATCH($K$3*10,aslocaties_v01!$C$2:$X$2),FALSE)</f>
        <v>#N/A</v>
      </c>
      <c r="BW430" s="93" t="e">
        <f t="shared" si="271"/>
        <v>#N/A</v>
      </c>
      <c r="BX430" s="93" t="e">
        <f t="shared" si="272"/>
        <v>#N/A</v>
      </c>
      <c r="BY430" s="94">
        <f t="shared" si="273"/>
        <v>999</v>
      </c>
      <c r="BZ430" s="94">
        <f t="shared" si="274"/>
        <v>999</v>
      </c>
      <c r="CA430" s="94" t="e">
        <f t="shared" si="275"/>
        <v>#N/A</v>
      </c>
      <c r="CB430" t="e">
        <f t="shared" si="276"/>
        <v>#N/A</v>
      </c>
      <c r="CC430" s="58" t="e">
        <f t="shared" si="277"/>
        <v>#N/A</v>
      </c>
      <c r="CD430" s="95" t="e">
        <f t="shared" si="278"/>
        <v>#N/A</v>
      </c>
      <c r="CE430" s="96" t="b">
        <f t="shared" si="279"/>
        <v>0</v>
      </c>
      <c r="CF430" t="e">
        <f t="shared" si="280"/>
        <v>#DIV/0!</v>
      </c>
      <c r="CG430" t="e">
        <f t="shared" si="281"/>
        <v>#DIV/0!</v>
      </c>
      <c r="CH430" s="84" t="b">
        <f t="shared" si="282"/>
        <v>0</v>
      </c>
      <c r="CI430" t="str">
        <f t="shared" si="283"/>
        <v/>
      </c>
      <c r="CJ430" t="e">
        <f t="shared" si="284"/>
        <v>#DIV/0!</v>
      </c>
      <c r="CK430" t="b">
        <f t="shared" si="285"/>
        <v>1</v>
      </c>
      <c r="CL430" s="84" t="e">
        <f t="shared" si="286"/>
        <v>#DIV/0!</v>
      </c>
      <c r="CM430" t="e">
        <f t="shared" si="287"/>
        <v>#DIV/0!</v>
      </c>
      <c r="CN430" t="e">
        <f t="shared" si="288"/>
        <v>#DIV/0!</v>
      </c>
      <c r="CO430" s="84">
        <f t="shared" si="289"/>
        <v>-1</v>
      </c>
      <c r="CP430" t="b">
        <f t="shared" si="290"/>
        <v>1</v>
      </c>
      <c r="CQ430" s="96" t="b">
        <f t="shared" si="291"/>
        <v>1</v>
      </c>
      <c r="CR430" t="b">
        <f t="shared" si="292"/>
        <v>1</v>
      </c>
      <c r="CS430" t="b">
        <f t="shared" si="293"/>
        <v>1</v>
      </c>
      <c r="CT430" t="b">
        <f t="shared" si="294"/>
        <v>1</v>
      </c>
      <c r="CU430" t="b">
        <f t="shared" si="295"/>
        <v>1</v>
      </c>
      <c r="CV430" s="84" t="b">
        <f t="shared" si="296"/>
        <v>1</v>
      </c>
      <c r="CW430" t="b">
        <f t="shared" si="297"/>
        <v>1</v>
      </c>
      <c r="CX430" t="b">
        <f t="shared" si="298"/>
        <v>1</v>
      </c>
      <c r="CY430" t="b">
        <f t="shared" si="299"/>
        <v>1</v>
      </c>
      <c r="CZ430" t="b">
        <f t="shared" si="300"/>
        <v>1</v>
      </c>
      <c r="DA430" s="84">
        <f t="shared" si="301"/>
        <v>0</v>
      </c>
      <c r="DB430" t="e">
        <f t="shared" si="302"/>
        <v>#N/A</v>
      </c>
    </row>
    <row r="431" spans="1:106" ht="13.5" thickBot="1">
      <c r="A431">
        <v>2755</v>
      </c>
      <c r="B431">
        <v>1</v>
      </c>
      <c r="C431" t="s">
        <v>638</v>
      </c>
      <c r="D431" s="3" t="s">
        <v>12</v>
      </c>
      <c r="E431" s="3" t="s">
        <v>12</v>
      </c>
      <c r="F431">
        <v>146749.609</v>
      </c>
      <c r="G431">
        <v>416762.5</v>
      </c>
      <c r="H431" s="35" t="str">
        <f t="shared" si="303"/>
        <v>ja</v>
      </c>
      <c r="I431" s="155" t="s">
        <v>2402</v>
      </c>
      <c r="J431" t="s">
        <v>456</v>
      </c>
      <c r="K431" s="97">
        <v>10000</v>
      </c>
      <c r="L431" s="28">
        <f t="shared" si="304"/>
        <v>0.24</v>
      </c>
      <c r="M431" s="28">
        <f t="shared" si="304"/>
        <v>0</v>
      </c>
      <c r="N431" s="56">
        <f t="shared" si="262"/>
        <v>0</v>
      </c>
      <c r="O431" s="33">
        <f t="shared" si="263"/>
        <v>981.90730976452244</v>
      </c>
      <c r="P431" s="37">
        <f t="shared" si="264"/>
        <v>1018.3720227303744</v>
      </c>
      <c r="Q431" t="s">
        <v>12</v>
      </c>
      <c r="R431" t="s">
        <v>12</v>
      </c>
      <c r="S431">
        <v>5.5830000000000002</v>
      </c>
      <c r="T431">
        <v>5.94</v>
      </c>
      <c r="U431">
        <v>6.27</v>
      </c>
      <c r="V431">
        <v>6.5359999999999996</v>
      </c>
      <c r="W431">
        <v>6.8390000000000004</v>
      </c>
      <c r="X431" t="s">
        <v>12</v>
      </c>
      <c r="Y431">
        <v>7.4379999999999997</v>
      </c>
      <c r="Z431" t="s">
        <v>12</v>
      </c>
      <c r="AA431" s="10">
        <f t="shared" si="265"/>
        <v>6.8390000000000004</v>
      </c>
      <c r="AB431" s="9">
        <f t="shared" si="266"/>
        <v>0.56900000000000084</v>
      </c>
      <c r="AC431" s="10">
        <f t="shared" si="267"/>
        <v>0.59899999999999931</v>
      </c>
      <c r="AD431" s="9"/>
      <c r="AE431" s="55"/>
      <c r="AF431" s="55"/>
      <c r="AG431" s="55"/>
      <c r="AH431" s="55"/>
      <c r="AI431" s="3"/>
      <c r="AJ431" s="3"/>
      <c r="AK431" s="3"/>
      <c r="AL431" s="3"/>
      <c r="AM431" s="15"/>
      <c r="AN431" s="10"/>
      <c r="AO431" s="9"/>
      <c r="AP431" s="10"/>
      <c r="AQ431" s="9"/>
      <c r="AR431" s="55"/>
      <c r="AS431" s="55"/>
      <c r="AT431" s="55"/>
      <c r="AU431" s="55"/>
      <c r="AV431" s="3"/>
      <c r="AW431" s="3"/>
      <c r="AX431" s="3"/>
      <c r="AY431" s="3"/>
      <c r="AZ431" s="15"/>
      <c r="BA431" s="10"/>
      <c r="BB431" s="9"/>
      <c r="BC431" s="10"/>
      <c r="BD431" s="9"/>
      <c r="BE431" s="3"/>
      <c r="BF431" s="15"/>
      <c r="BG431" s="15"/>
      <c r="BH431" s="9"/>
      <c r="BI431" s="10"/>
      <c r="BJ431" s="9"/>
      <c r="BK431" s="3"/>
      <c r="BL431" s="15"/>
      <c r="BM431" s="15"/>
      <c r="BN431" s="9"/>
      <c r="BO431" s="10"/>
      <c r="BP431">
        <f t="shared" si="268"/>
        <v>0</v>
      </c>
      <c r="BQ431" s="93">
        <f t="shared" si="269"/>
        <v>0</v>
      </c>
      <c r="BR431" s="93">
        <f t="shared" si="270"/>
        <v>0</v>
      </c>
      <c r="BS431" s="93" t="e">
        <f>VLOOKUP(C431,'Koppeling locatie - aslocatie'!$A$2:$C$8139,2,FALSE)</f>
        <v>#N/A</v>
      </c>
      <c r="BT431" s="93" t="e">
        <f>VLOOKUP($BS431,aslocaties_v01!$C$3:$AA$349,MATCH($K$3/10,aslocaties_v01!$C$2:$X$2),FALSE)</f>
        <v>#N/A</v>
      </c>
      <c r="BU431" s="93" t="e">
        <f>VLOOKUP(BS431,aslocaties_v01!$C$3:$AA$349,MATCH($K$3,aslocaties_v01!$C$2:$X$2),FALSE)</f>
        <v>#N/A</v>
      </c>
      <c r="BV431" s="93" t="e">
        <f>VLOOKUP(BS431,aslocaties_v01!$C$3:$AA$349,MATCH($K$3*10,aslocaties_v01!$C$2:$X$2),FALSE)</f>
        <v>#N/A</v>
      </c>
      <c r="BW431" s="93" t="e">
        <f t="shared" si="271"/>
        <v>#N/A</v>
      </c>
      <c r="BX431" s="93" t="e">
        <f t="shared" si="272"/>
        <v>#N/A</v>
      </c>
      <c r="BY431" s="94">
        <f t="shared" si="273"/>
        <v>999</v>
      </c>
      <c r="BZ431" s="94">
        <f t="shared" si="274"/>
        <v>999</v>
      </c>
      <c r="CA431" s="94" t="e">
        <f t="shared" si="275"/>
        <v>#N/A</v>
      </c>
      <c r="CB431" t="e">
        <f t="shared" si="276"/>
        <v>#N/A</v>
      </c>
      <c r="CC431" s="58" t="e">
        <f t="shared" si="277"/>
        <v>#N/A</v>
      </c>
      <c r="CD431" s="95" t="e">
        <f t="shared" si="278"/>
        <v>#N/A</v>
      </c>
      <c r="CE431" s="96" t="b">
        <f t="shared" si="279"/>
        <v>0</v>
      </c>
      <c r="CF431" t="e">
        <f t="shared" si="280"/>
        <v>#DIV/0!</v>
      </c>
      <c r="CG431" t="e">
        <f t="shared" si="281"/>
        <v>#DIV/0!</v>
      </c>
      <c r="CH431" s="84" t="b">
        <f t="shared" si="282"/>
        <v>0</v>
      </c>
      <c r="CI431" t="str">
        <f t="shared" si="283"/>
        <v/>
      </c>
      <c r="CJ431" t="e">
        <f t="shared" si="284"/>
        <v>#DIV/0!</v>
      </c>
      <c r="CK431" t="b">
        <f t="shared" si="285"/>
        <v>1</v>
      </c>
      <c r="CL431" s="84" t="e">
        <f t="shared" si="286"/>
        <v>#DIV/0!</v>
      </c>
      <c r="CM431" t="e">
        <f t="shared" si="287"/>
        <v>#DIV/0!</v>
      </c>
      <c r="CN431" t="e">
        <f t="shared" si="288"/>
        <v>#DIV/0!</v>
      </c>
      <c r="CO431" s="84">
        <f t="shared" si="289"/>
        <v>-1</v>
      </c>
      <c r="CP431" t="b">
        <f t="shared" si="290"/>
        <v>1</v>
      </c>
      <c r="CQ431" s="96" t="b">
        <f t="shared" si="291"/>
        <v>1</v>
      </c>
      <c r="CR431" t="b">
        <f t="shared" si="292"/>
        <v>1</v>
      </c>
      <c r="CS431" t="b">
        <f t="shared" si="293"/>
        <v>1</v>
      </c>
      <c r="CT431" t="b">
        <f t="shared" si="294"/>
        <v>1</v>
      </c>
      <c r="CU431" t="b">
        <f t="shared" si="295"/>
        <v>1</v>
      </c>
      <c r="CV431" s="84" t="b">
        <f t="shared" si="296"/>
        <v>1</v>
      </c>
      <c r="CW431" t="b">
        <f t="shared" si="297"/>
        <v>1</v>
      </c>
      <c r="CX431" t="b">
        <f t="shared" si="298"/>
        <v>1</v>
      </c>
      <c r="CY431" t="b">
        <f t="shared" si="299"/>
        <v>1</v>
      </c>
      <c r="CZ431" t="b">
        <f t="shared" si="300"/>
        <v>1</v>
      </c>
      <c r="DA431" s="84">
        <f t="shared" si="301"/>
        <v>0</v>
      </c>
      <c r="DB431" t="e">
        <f t="shared" si="302"/>
        <v>#N/A</v>
      </c>
    </row>
    <row r="432" spans="1:106" ht="13.5" thickBot="1">
      <c r="A432">
        <v>2756</v>
      </c>
      <c r="B432">
        <v>1</v>
      </c>
      <c r="C432" t="s">
        <v>639</v>
      </c>
      <c r="D432" s="3" t="s">
        <v>12</v>
      </c>
      <c r="E432" s="3" t="s">
        <v>12</v>
      </c>
      <c r="F432">
        <v>145882.20300000001</v>
      </c>
      <c r="G432">
        <v>416228.93800000002</v>
      </c>
      <c r="H432" s="35" t="str">
        <f t="shared" si="303"/>
        <v>ja</v>
      </c>
      <c r="I432" s="155" t="s">
        <v>2402</v>
      </c>
      <c r="J432" t="s">
        <v>456</v>
      </c>
      <c r="K432" s="97">
        <v>10000</v>
      </c>
      <c r="L432" s="28">
        <f t="shared" si="304"/>
        <v>0.24</v>
      </c>
      <c r="M432" s="28">
        <f t="shared" si="304"/>
        <v>0</v>
      </c>
      <c r="N432" s="56">
        <f t="shared" si="262"/>
        <v>0</v>
      </c>
      <c r="O432" s="33">
        <f t="shared" si="263"/>
        <v>1018.3720227303744</v>
      </c>
      <c r="P432" s="37">
        <f t="shared" si="264"/>
        <v>913.35051288155194</v>
      </c>
      <c r="Q432" t="s">
        <v>12</v>
      </c>
      <c r="R432" t="s">
        <v>12</v>
      </c>
      <c r="S432">
        <v>5.4820000000000002</v>
      </c>
      <c r="T432">
        <v>5.8449999999999998</v>
      </c>
      <c r="U432">
        <v>6.1790000000000003</v>
      </c>
      <c r="V432">
        <v>6.444</v>
      </c>
      <c r="W432">
        <v>6.7469999999999999</v>
      </c>
      <c r="X432" t="s">
        <v>12</v>
      </c>
      <c r="Y432">
        <v>7.3470000000000004</v>
      </c>
      <c r="Z432" t="s">
        <v>12</v>
      </c>
      <c r="AA432" s="10">
        <f t="shared" si="265"/>
        <v>6.7469999999999999</v>
      </c>
      <c r="AB432" s="9">
        <f t="shared" si="266"/>
        <v>0.56799999999999962</v>
      </c>
      <c r="AC432" s="10">
        <f t="shared" si="267"/>
        <v>0.60000000000000053</v>
      </c>
      <c r="AD432" s="9"/>
      <c r="AE432" s="55"/>
      <c r="AF432" s="55"/>
      <c r="AG432" s="55"/>
      <c r="AH432" s="55"/>
      <c r="AI432" s="3"/>
      <c r="AJ432" s="3"/>
      <c r="AK432" s="3"/>
      <c r="AL432" s="3"/>
      <c r="AM432" s="15"/>
      <c r="AN432" s="10"/>
      <c r="AO432" s="9"/>
      <c r="AP432" s="10"/>
      <c r="AQ432" s="9"/>
      <c r="AR432" s="55"/>
      <c r="AS432" s="55"/>
      <c r="AT432" s="55"/>
      <c r="AU432" s="55"/>
      <c r="AV432" s="3"/>
      <c r="AW432" s="3"/>
      <c r="AX432" s="3"/>
      <c r="AY432" s="3"/>
      <c r="AZ432" s="15"/>
      <c r="BA432" s="10"/>
      <c r="BB432" s="9"/>
      <c r="BC432" s="10"/>
      <c r="BD432" s="9"/>
      <c r="BE432" s="3"/>
      <c r="BF432" s="15"/>
      <c r="BG432" s="15"/>
      <c r="BH432" s="9"/>
      <c r="BI432" s="10"/>
      <c r="BJ432" s="9"/>
      <c r="BK432" s="3"/>
      <c r="BL432" s="15"/>
      <c r="BM432" s="15"/>
      <c r="BN432" s="9"/>
      <c r="BO432" s="10"/>
      <c r="BP432">
        <f t="shared" si="268"/>
        <v>0</v>
      </c>
      <c r="BQ432" s="93">
        <f t="shared" si="269"/>
        <v>0</v>
      </c>
      <c r="BR432" s="93">
        <f t="shared" si="270"/>
        <v>0</v>
      </c>
      <c r="BS432" s="93" t="e">
        <f>VLOOKUP(C432,'Koppeling locatie - aslocatie'!$A$2:$C$8139,2,FALSE)</f>
        <v>#N/A</v>
      </c>
      <c r="BT432" s="93" t="e">
        <f>VLOOKUP($BS432,aslocaties_v01!$C$3:$AA$349,MATCH($K$3/10,aslocaties_v01!$C$2:$X$2),FALSE)</f>
        <v>#N/A</v>
      </c>
      <c r="BU432" s="93" t="e">
        <f>VLOOKUP(BS432,aslocaties_v01!$C$3:$AA$349,MATCH($K$3,aslocaties_v01!$C$2:$X$2),FALSE)</f>
        <v>#N/A</v>
      </c>
      <c r="BV432" s="93" t="e">
        <f>VLOOKUP(BS432,aslocaties_v01!$C$3:$AA$349,MATCH($K$3*10,aslocaties_v01!$C$2:$X$2),FALSE)</f>
        <v>#N/A</v>
      </c>
      <c r="BW432" s="93" t="e">
        <f t="shared" si="271"/>
        <v>#N/A</v>
      </c>
      <c r="BX432" s="93" t="e">
        <f t="shared" si="272"/>
        <v>#N/A</v>
      </c>
      <c r="BY432" s="94">
        <f t="shared" si="273"/>
        <v>999</v>
      </c>
      <c r="BZ432" s="94">
        <f t="shared" si="274"/>
        <v>999</v>
      </c>
      <c r="CA432" s="94" t="e">
        <f t="shared" si="275"/>
        <v>#N/A</v>
      </c>
      <c r="CB432" t="e">
        <f t="shared" si="276"/>
        <v>#N/A</v>
      </c>
      <c r="CC432" s="58" t="e">
        <f t="shared" si="277"/>
        <v>#N/A</v>
      </c>
      <c r="CD432" s="95" t="e">
        <f t="shared" si="278"/>
        <v>#N/A</v>
      </c>
      <c r="CE432" s="96" t="b">
        <f t="shared" si="279"/>
        <v>0</v>
      </c>
      <c r="CF432" t="e">
        <f t="shared" si="280"/>
        <v>#DIV/0!</v>
      </c>
      <c r="CG432" t="e">
        <f t="shared" si="281"/>
        <v>#DIV/0!</v>
      </c>
      <c r="CH432" s="84" t="b">
        <f t="shared" si="282"/>
        <v>0</v>
      </c>
      <c r="CI432" t="str">
        <f t="shared" si="283"/>
        <v/>
      </c>
      <c r="CJ432" t="e">
        <f t="shared" si="284"/>
        <v>#DIV/0!</v>
      </c>
      <c r="CK432" t="b">
        <f t="shared" si="285"/>
        <v>1</v>
      </c>
      <c r="CL432" s="84" t="e">
        <f t="shared" si="286"/>
        <v>#DIV/0!</v>
      </c>
      <c r="CM432" t="e">
        <f t="shared" si="287"/>
        <v>#DIV/0!</v>
      </c>
      <c r="CN432" t="e">
        <f t="shared" si="288"/>
        <v>#DIV/0!</v>
      </c>
      <c r="CO432" s="84">
        <f t="shared" si="289"/>
        <v>-1</v>
      </c>
      <c r="CP432" t="b">
        <f t="shared" si="290"/>
        <v>1</v>
      </c>
      <c r="CQ432" s="96" t="b">
        <f t="shared" si="291"/>
        <v>1</v>
      </c>
      <c r="CR432" t="b">
        <f t="shared" si="292"/>
        <v>1</v>
      </c>
      <c r="CS432" t="b">
        <f t="shared" si="293"/>
        <v>1</v>
      </c>
      <c r="CT432" t="b">
        <f t="shared" si="294"/>
        <v>1</v>
      </c>
      <c r="CU432" t="b">
        <f t="shared" si="295"/>
        <v>1</v>
      </c>
      <c r="CV432" s="84" t="b">
        <f t="shared" si="296"/>
        <v>1</v>
      </c>
      <c r="CW432" t="b">
        <f t="shared" si="297"/>
        <v>1</v>
      </c>
      <c r="CX432" t="b">
        <f t="shared" si="298"/>
        <v>1</v>
      </c>
      <c r="CY432" t="b">
        <f t="shared" si="299"/>
        <v>1</v>
      </c>
      <c r="CZ432" t="b">
        <f t="shared" si="300"/>
        <v>1</v>
      </c>
      <c r="DA432" s="84">
        <f t="shared" si="301"/>
        <v>0</v>
      </c>
      <c r="DB432" t="e">
        <f t="shared" si="302"/>
        <v>#N/A</v>
      </c>
    </row>
    <row r="433" spans="1:106" ht="13.5" thickBot="1">
      <c r="A433">
        <v>2757</v>
      </c>
      <c r="B433">
        <v>1</v>
      </c>
      <c r="C433" t="s">
        <v>640</v>
      </c>
      <c r="D433" s="3" t="s">
        <v>12</v>
      </c>
      <c r="E433" s="3" t="s">
        <v>12</v>
      </c>
      <c r="F433">
        <v>144974.59400000001</v>
      </c>
      <c r="G433">
        <v>416331.18800000002</v>
      </c>
      <c r="H433" s="35" t="str">
        <f t="shared" si="303"/>
        <v>ja</v>
      </c>
      <c r="I433" s="155" t="s">
        <v>2402</v>
      </c>
      <c r="J433" t="s">
        <v>456</v>
      </c>
      <c r="K433" s="97">
        <v>10000</v>
      </c>
      <c r="L433" s="28">
        <f t="shared" si="304"/>
        <v>0.24</v>
      </c>
      <c r="M433" s="28">
        <f t="shared" si="304"/>
        <v>0</v>
      </c>
      <c r="N433" s="56">
        <f t="shared" si="262"/>
        <v>0</v>
      </c>
      <c r="O433" s="33">
        <f t="shared" si="263"/>
        <v>913.35051288155194</v>
      </c>
      <c r="P433" s="37">
        <f t="shared" si="264"/>
        <v>1013.0857753477528</v>
      </c>
      <c r="Q433" t="s">
        <v>12</v>
      </c>
      <c r="R433" t="s">
        <v>12</v>
      </c>
      <c r="S433">
        <v>5.3789999999999996</v>
      </c>
      <c r="T433">
        <v>5.742</v>
      </c>
      <c r="U433">
        <v>6.0810000000000004</v>
      </c>
      <c r="V433">
        <v>6.3479999999999999</v>
      </c>
      <c r="W433">
        <v>6.6559999999999997</v>
      </c>
      <c r="X433" t="s">
        <v>12</v>
      </c>
      <c r="Y433">
        <v>7.2629999999999999</v>
      </c>
      <c r="Z433" t="s">
        <v>12</v>
      </c>
      <c r="AA433" s="10">
        <f t="shared" si="265"/>
        <v>6.6559999999999997</v>
      </c>
      <c r="AB433" s="9">
        <f t="shared" si="266"/>
        <v>0.57499999999999929</v>
      </c>
      <c r="AC433" s="10">
        <f t="shared" si="267"/>
        <v>0.60700000000000021</v>
      </c>
      <c r="AD433" s="9"/>
      <c r="AE433" s="55"/>
      <c r="AF433" s="55"/>
      <c r="AG433" s="55"/>
      <c r="AH433" s="55"/>
      <c r="AI433" s="3"/>
      <c r="AJ433" s="3"/>
      <c r="AK433" s="3"/>
      <c r="AL433" s="3"/>
      <c r="AM433" s="15"/>
      <c r="AN433" s="10"/>
      <c r="AO433" s="9"/>
      <c r="AP433" s="10"/>
      <c r="AQ433" s="9"/>
      <c r="AR433" s="55"/>
      <c r="AS433" s="55"/>
      <c r="AT433" s="55"/>
      <c r="AU433" s="55"/>
      <c r="AV433" s="3"/>
      <c r="AW433" s="3"/>
      <c r="AX433" s="3"/>
      <c r="AY433" s="3"/>
      <c r="AZ433" s="15"/>
      <c r="BA433" s="10"/>
      <c r="BB433" s="9"/>
      <c r="BC433" s="10"/>
      <c r="BD433" s="9"/>
      <c r="BE433" s="3"/>
      <c r="BF433" s="15"/>
      <c r="BG433" s="15"/>
      <c r="BH433" s="9"/>
      <c r="BI433" s="10"/>
      <c r="BJ433" s="9"/>
      <c r="BK433" s="3"/>
      <c r="BL433" s="15"/>
      <c r="BM433" s="15"/>
      <c r="BN433" s="9"/>
      <c r="BO433" s="10"/>
      <c r="BP433">
        <f t="shared" si="268"/>
        <v>0</v>
      </c>
      <c r="BQ433" s="93">
        <f t="shared" si="269"/>
        <v>0</v>
      </c>
      <c r="BR433" s="93">
        <f t="shared" si="270"/>
        <v>0</v>
      </c>
      <c r="BS433" s="93" t="e">
        <f>VLOOKUP(C433,'Koppeling locatie - aslocatie'!$A$2:$C$8139,2,FALSE)</f>
        <v>#N/A</v>
      </c>
      <c r="BT433" s="93" t="e">
        <f>VLOOKUP($BS433,aslocaties_v01!$C$3:$AA$349,MATCH($K$3/10,aslocaties_v01!$C$2:$X$2),FALSE)</f>
        <v>#N/A</v>
      </c>
      <c r="BU433" s="93" t="e">
        <f>VLOOKUP(BS433,aslocaties_v01!$C$3:$AA$349,MATCH($K$3,aslocaties_v01!$C$2:$X$2),FALSE)</f>
        <v>#N/A</v>
      </c>
      <c r="BV433" s="93" t="e">
        <f>VLOOKUP(BS433,aslocaties_v01!$C$3:$AA$349,MATCH($K$3*10,aslocaties_v01!$C$2:$X$2),FALSE)</f>
        <v>#N/A</v>
      </c>
      <c r="BW433" s="93" t="e">
        <f t="shared" si="271"/>
        <v>#N/A</v>
      </c>
      <c r="BX433" s="93" t="e">
        <f t="shared" si="272"/>
        <v>#N/A</v>
      </c>
      <c r="BY433" s="94">
        <f t="shared" si="273"/>
        <v>999</v>
      </c>
      <c r="BZ433" s="94">
        <f t="shared" si="274"/>
        <v>999</v>
      </c>
      <c r="CA433" s="94" t="e">
        <f t="shared" si="275"/>
        <v>#N/A</v>
      </c>
      <c r="CB433" t="e">
        <f t="shared" si="276"/>
        <v>#N/A</v>
      </c>
      <c r="CC433" s="58" t="e">
        <f t="shared" si="277"/>
        <v>#N/A</v>
      </c>
      <c r="CD433" s="95" t="e">
        <f t="shared" si="278"/>
        <v>#N/A</v>
      </c>
      <c r="CE433" s="96" t="b">
        <f t="shared" si="279"/>
        <v>0</v>
      </c>
      <c r="CF433" t="e">
        <f t="shared" si="280"/>
        <v>#DIV/0!</v>
      </c>
      <c r="CG433" t="e">
        <f t="shared" si="281"/>
        <v>#DIV/0!</v>
      </c>
      <c r="CH433" s="84" t="b">
        <f t="shared" si="282"/>
        <v>0</v>
      </c>
      <c r="CI433" t="str">
        <f t="shared" si="283"/>
        <v/>
      </c>
      <c r="CJ433" t="e">
        <f t="shared" si="284"/>
        <v>#DIV/0!</v>
      </c>
      <c r="CK433" t="b">
        <f t="shared" si="285"/>
        <v>1</v>
      </c>
      <c r="CL433" s="84" t="e">
        <f t="shared" si="286"/>
        <v>#DIV/0!</v>
      </c>
      <c r="CM433" t="e">
        <f t="shared" si="287"/>
        <v>#DIV/0!</v>
      </c>
      <c r="CN433" t="e">
        <f t="shared" si="288"/>
        <v>#DIV/0!</v>
      </c>
      <c r="CO433" s="84">
        <f t="shared" si="289"/>
        <v>-1</v>
      </c>
      <c r="CP433" t="b">
        <f t="shared" si="290"/>
        <v>1</v>
      </c>
      <c r="CQ433" s="96" t="b">
        <f t="shared" si="291"/>
        <v>1</v>
      </c>
      <c r="CR433" t="b">
        <f t="shared" si="292"/>
        <v>1</v>
      </c>
      <c r="CS433" t="b">
        <f t="shared" si="293"/>
        <v>1</v>
      </c>
      <c r="CT433" t="b">
        <f t="shared" si="294"/>
        <v>1</v>
      </c>
      <c r="CU433" t="b">
        <f t="shared" si="295"/>
        <v>1</v>
      </c>
      <c r="CV433" s="84" t="b">
        <f t="shared" si="296"/>
        <v>1</v>
      </c>
      <c r="CW433" t="b">
        <f t="shared" si="297"/>
        <v>1</v>
      </c>
      <c r="CX433" t="b">
        <f t="shared" si="298"/>
        <v>1</v>
      </c>
      <c r="CY433" t="b">
        <f t="shared" si="299"/>
        <v>1</v>
      </c>
      <c r="CZ433" t="b">
        <f t="shared" si="300"/>
        <v>1</v>
      </c>
      <c r="DA433" s="84">
        <f t="shared" si="301"/>
        <v>0</v>
      </c>
      <c r="DB433" t="e">
        <f t="shared" si="302"/>
        <v>#N/A</v>
      </c>
    </row>
    <row r="434" spans="1:106" ht="13.5" thickBot="1">
      <c r="A434">
        <v>2758</v>
      </c>
      <c r="B434">
        <v>1</v>
      </c>
      <c r="C434" t="s">
        <v>641</v>
      </c>
      <c r="D434" s="3" t="s">
        <v>12</v>
      </c>
      <c r="E434" s="3" t="s">
        <v>12</v>
      </c>
      <c r="F434">
        <v>144191</v>
      </c>
      <c r="G434">
        <v>416973.31199999998</v>
      </c>
      <c r="H434" s="35" t="str">
        <f t="shared" si="303"/>
        <v>ja</v>
      </c>
      <c r="I434" s="155" t="s">
        <v>2402</v>
      </c>
      <c r="J434" t="s">
        <v>456</v>
      </c>
      <c r="K434" s="97">
        <v>10000</v>
      </c>
      <c r="L434" s="28">
        <f t="shared" si="304"/>
        <v>0.24</v>
      </c>
      <c r="M434" s="28">
        <f t="shared" si="304"/>
        <v>0</v>
      </c>
      <c r="N434" s="56">
        <f t="shared" si="262"/>
        <v>0</v>
      </c>
      <c r="O434" s="33">
        <f t="shared" si="263"/>
        <v>1013.0857753477528</v>
      </c>
      <c r="P434" s="37">
        <f t="shared" si="264"/>
        <v>989.4708576855528</v>
      </c>
      <c r="Q434" t="s">
        <v>12</v>
      </c>
      <c r="R434" t="s">
        <v>12</v>
      </c>
      <c r="S434">
        <v>5.2830000000000004</v>
      </c>
      <c r="T434">
        <v>5.6390000000000002</v>
      </c>
      <c r="U434">
        <v>5.9660000000000002</v>
      </c>
      <c r="V434">
        <v>6.2309999999999999</v>
      </c>
      <c r="W434">
        <v>6.53</v>
      </c>
      <c r="X434" t="s">
        <v>12</v>
      </c>
      <c r="Y434">
        <v>7.1260000000000003</v>
      </c>
      <c r="Z434" t="s">
        <v>12</v>
      </c>
      <c r="AA434" s="10">
        <f t="shared" si="265"/>
        <v>6.53</v>
      </c>
      <c r="AB434" s="9">
        <f t="shared" si="266"/>
        <v>0.56400000000000006</v>
      </c>
      <c r="AC434" s="10">
        <f t="shared" si="267"/>
        <v>0.59600000000000009</v>
      </c>
      <c r="AD434" s="9"/>
      <c r="AE434" s="55"/>
      <c r="AF434" s="55"/>
      <c r="AG434" s="55"/>
      <c r="AH434" s="55"/>
      <c r="AI434" s="3"/>
      <c r="AJ434" s="3"/>
      <c r="AK434" s="3"/>
      <c r="AL434" s="3"/>
      <c r="AM434" s="15"/>
      <c r="AN434" s="10"/>
      <c r="AO434" s="9"/>
      <c r="AP434" s="10"/>
      <c r="AQ434" s="9"/>
      <c r="AR434" s="55"/>
      <c r="AS434" s="55"/>
      <c r="AT434" s="55"/>
      <c r="AU434" s="55"/>
      <c r="AV434" s="3"/>
      <c r="AW434" s="3"/>
      <c r="AX434" s="3"/>
      <c r="AY434" s="3"/>
      <c r="AZ434" s="15"/>
      <c r="BA434" s="10"/>
      <c r="BB434" s="9"/>
      <c r="BC434" s="10"/>
      <c r="BD434" s="9"/>
      <c r="BE434" s="3"/>
      <c r="BF434" s="15"/>
      <c r="BG434" s="15"/>
      <c r="BH434" s="9"/>
      <c r="BI434" s="10"/>
      <c r="BJ434" s="9"/>
      <c r="BK434" s="3"/>
      <c r="BL434" s="15"/>
      <c r="BM434" s="15"/>
      <c r="BN434" s="9"/>
      <c r="BO434" s="10"/>
      <c r="BP434">
        <f t="shared" si="268"/>
        <v>0</v>
      </c>
      <c r="BQ434" s="93">
        <f t="shared" si="269"/>
        <v>0</v>
      </c>
      <c r="BR434" s="93">
        <f t="shared" si="270"/>
        <v>0</v>
      </c>
      <c r="BS434" s="93" t="e">
        <f>VLOOKUP(C434,'Koppeling locatie - aslocatie'!$A$2:$C$8139,2,FALSE)</f>
        <v>#N/A</v>
      </c>
      <c r="BT434" s="93" t="e">
        <f>VLOOKUP($BS434,aslocaties_v01!$C$3:$AA$349,MATCH($K$3/10,aslocaties_v01!$C$2:$X$2),FALSE)</f>
        <v>#N/A</v>
      </c>
      <c r="BU434" s="93" t="e">
        <f>VLOOKUP(BS434,aslocaties_v01!$C$3:$AA$349,MATCH($K$3,aslocaties_v01!$C$2:$X$2),FALSE)</f>
        <v>#N/A</v>
      </c>
      <c r="BV434" s="93" t="e">
        <f>VLOOKUP(BS434,aslocaties_v01!$C$3:$AA$349,MATCH($K$3*10,aslocaties_v01!$C$2:$X$2),FALSE)</f>
        <v>#N/A</v>
      </c>
      <c r="BW434" s="93" t="e">
        <f t="shared" si="271"/>
        <v>#N/A</v>
      </c>
      <c r="BX434" s="93" t="e">
        <f t="shared" si="272"/>
        <v>#N/A</v>
      </c>
      <c r="BY434" s="94">
        <f t="shared" si="273"/>
        <v>999</v>
      </c>
      <c r="BZ434" s="94">
        <f t="shared" si="274"/>
        <v>999</v>
      </c>
      <c r="CA434" s="94" t="e">
        <f t="shared" si="275"/>
        <v>#N/A</v>
      </c>
      <c r="CB434" t="e">
        <f t="shared" si="276"/>
        <v>#N/A</v>
      </c>
      <c r="CC434" s="58" t="e">
        <f t="shared" si="277"/>
        <v>#N/A</v>
      </c>
      <c r="CD434" s="95" t="e">
        <f t="shared" si="278"/>
        <v>#N/A</v>
      </c>
      <c r="CE434" s="96" t="b">
        <f t="shared" si="279"/>
        <v>0</v>
      </c>
      <c r="CF434" t="e">
        <f t="shared" si="280"/>
        <v>#DIV/0!</v>
      </c>
      <c r="CG434" t="e">
        <f t="shared" si="281"/>
        <v>#DIV/0!</v>
      </c>
      <c r="CH434" s="84" t="b">
        <f t="shared" si="282"/>
        <v>0</v>
      </c>
      <c r="CI434" t="str">
        <f t="shared" si="283"/>
        <v/>
      </c>
      <c r="CJ434" t="e">
        <f t="shared" si="284"/>
        <v>#DIV/0!</v>
      </c>
      <c r="CK434" t="b">
        <f t="shared" si="285"/>
        <v>1</v>
      </c>
      <c r="CL434" s="84" t="e">
        <f t="shared" si="286"/>
        <v>#DIV/0!</v>
      </c>
      <c r="CM434" t="e">
        <f t="shared" si="287"/>
        <v>#DIV/0!</v>
      </c>
      <c r="CN434" t="e">
        <f t="shared" si="288"/>
        <v>#DIV/0!</v>
      </c>
      <c r="CO434" s="84">
        <f t="shared" si="289"/>
        <v>-1</v>
      </c>
      <c r="CP434" t="b">
        <f t="shared" si="290"/>
        <v>1</v>
      </c>
      <c r="CQ434" s="96" t="b">
        <f t="shared" si="291"/>
        <v>1</v>
      </c>
      <c r="CR434" t="b">
        <f t="shared" si="292"/>
        <v>1</v>
      </c>
      <c r="CS434" t="b">
        <f t="shared" si="293"/>
        <v>1</v>
      </c>
      <c r="CT434" t="b">
        <f t="shared" si="294"/>
        <v>1</v>
      </c>
      <c r="CU434" t="b">
        <f t="shared" si="295"/>
        <v>1</v>
      </c>
      <c r="CV434" s="84" t="b">
        <f t="shared" si="296"/>
        <v>1</v>
      </c>
      <c r="CW434" t="b">
        <f t="shared" si="297"/>
        <v>1</v>
      </c>
      <c r="CX434" t="b">
        <f t="shared" si="298"/>
        <v>1</v>
      </c>
      <c r="CY434" t="b">
        <f t="shared" si="299"/>
        <v>1</v>
      </c>
      <c r="CZ434" t="b">
        <f t="shared" si="300"/>
        <v>1</v>
      </c>
      <c r="DA434" s="84">
        <f t="shared" si="301"/>
        <v>0</v>
      </c>
      <c r="DB434" t="e">
        <f t="shared" si="302"/>
        <v>#N/A</v>
      </c>
    </row>
    <row r="435" spans="1:106" ht="13.5" thickBot="1">
      <c r="A435">
        <v>2759</v>
      </c>
      <c r="B435">
        <v>1</v>
      </c>
      <c r="C435" t="s">
        <v>642</v>
      </c>
      <c r="D435" s="3" t="s">
        <v>12</v>
      </c>
      <c r="E435" s="3" t="s">
        <v>12</v>
      </c>
      <c r="F435">
        <v>143230.70300000001</v>
      </c>
      <c r="G435">
        <v>417211.81199999998</v>
      </c>
      <c r="H435" s="35" t="str">
        <f t="shared" si="303"/>
        <v>ja</v>
      </c>
      <c r="I435" s="155" t="s">
        <v>2402</v>
      </c>
      <c r="J435" t="s">
        <v>456</v>
      </c>
      <c r="K435" s="97">
        <v>10000</v>
      </c>
      <c r="L435" s="28">
        <f t="shared" si="304"/>
        <v>0.24</v>
      </c>
      <c r="M435" s="28">
        <f t="shared" si="304"/>
        <v>0</v>
      </c>
      <c r="N435" s="56">
        <f t="shared" si="262"/>
        <v>0</v>
      </c>
      <c r="O435" s="33">
        <f t="shared" si="263"/>
        <v>989.4708576855528</v>
      </c>
      <c r="P435" s="37">
        <f t="shared" si="264"/>
        <v>1006.729867857328</v>
      </c>
      <c r="Q435" t="s">
        <v>12</v>
      </c>
      <c r="R435" t="s">
        <v>12</v>
      </c>
      <c r="S435">
        <v>5.1589999999999998</v>
      </c>
      <c r="T435">
        <v>5.5129999999999999</v>
      </c>
      <c r="U435">
        <v>5.8339999999999996</v>
      </c>
      <c r="V435">
        <v>6.093</v>
      </c>
      <c r="W435">
        <v>6.3879999999999999</v>
      </c>
      <c r="X435" t="s">
        <v>12</v>
      </c>
      <c r="Y435">
        <v>6.9729999999999999</v>
      </c>
      <c r="Z435" t="s">
        <v>12</v>
      </c>
      <c r="AA435" s="10">
        <f t="shared" si="265"/>
        <v>6.3879999999999999</v>
      </c>
      <c r="AB435" s="9">
        <f t="shared" si="266"/>
        <v>0.55400000000000027</v>
      </c>
      <c r="AC435" s="10">
        <f t="shared" si="267"/>
        <v>0.58499999999999996</v>
      </c>
      <c r="AD435" s="9"/>
      <c r="AE435" s="55"/>
      <c r="AF435" s="55"/>
      <c r="AG435" s="55"/>
      <c r="AH435" s="55"/>
      <c r="AI435" s="3"/>
      <c r="AJ435" s="3"/>
      <c r="AK435" s="3"/>
      <c r="AL435" s="3"/>
      <c r="AM435" s="15"/>
      <c r="AN435" s="10"/>
      <c r="AO435" s="9"/>
      <c r="AP435" s="10"/>
      <c r="AQ435" s="9"/>
      <c r="AR435" s="55"/>
      <c r="AS435" s="55"/>
      <c r="AT435" s="55"/>
      <c r="AU435" s="55"/>
      <c r="AV435" s="3"/>
      <c r="AW435" s="3"/>
      <c r="AX435" s="3"/>
      <c r="AY435" s="3"/>
      <c r="AZ435" s="15"/>
      <c r="BA435" s="10"/>
      <c r="BB435" s="9"/>
      <c r="BC435" s="10"/>
      <c r="BD435" s="9"/>
      <c r="BE435" s="3"/>
      <c r="BF435" s="15"/>
      <c r="BG435" s="15"/>
      <c r="BH435" s="9"/>
      <c r="BI435" s="10"/>
      <c r="BJ435" s="9"/>
      <c r="BK435" s="3"/>
      <c r="BL435" s="15"/>
      <c r="BM435" s="15"/>
      <c r="BN435" s="9"/>
      <c r="BO435" s="10"/>
      <c r="BP435">
        <f t="shared" si="268"/>
        <v>0</v>
      </c>
      <c r="BQ435" s="93">
        <f t="shared" si="269"/>
        <v>0</v>
      </c>
      <c r="BR435" s="93">
        <f t="shared" si="270"/>
        <v>0</v>
      </c>
      <c r="BS435" s="93" t="e">
        <f>VLOOKUP(C435,'Koppeling locatie - aslocatie'!$A$2:$C$8139,2,FALSE)</f>
        <v>#N/A</v>
      </c>
      <c r="BT435" s="93" t="e">
        <f>VLOOKUP($BS435,aslocaties_v01!$C$3:$AA$349,MATCH($K$3/10,aslocaties_v01!$C$2:$X$2),FALSE)</f>
        <v>#N/A</v>
      </c>
      <c r="BU435" s="93" t="e">
        <f>VLOOKUP(BS435,aslocaties_v01!$C$3:$AA$349,MATCH($K$3,aslocaties_v01!$C$2:$X$2),FALSE)</f>
        <v>#N/A</v>
      </c>
      <c r="BV435" s="93" t="e">
        <f>VLOOKUP(BS435,aslocaties_v01!$C$3:$AA$349,MATCH($K$3*10,aslocaties_v01!$C$2:$X$2),FALSE)</f>
        <v>#N/A</v>
      </c>
      <c r="BW435" s="93" t="e">
        <f t="shared" si="271"/>
        <v>#N/A</v>
      </c>
      <c r="BX435" s="93" t="e">
        <f t="shared" si="272"/>
        <v>#N/A</v>
      </c>
      <c r="BY435" s="94">
        <f t="shared" si="273"/>
        <v>999</v>
      </c>
      <c r="BZ435" s="94">
        <f t="shared" si="274"/>
        <v>999</v>
      </c>
      <c r="CA435" s="94" t="e">
        <f t="shared" si="275"/>
        <v>#N/A</v>
      </c>
      <c r="CB435" t="e">
        <f t="shared" si="276"/>
        <v>#N/A</v>
      </c>
      <c r="CC435" s="58" t="e">
        <f t="shared" si="277"/>
        <v>#N/A</v>
      </c>
      <c r="CD435" s="95" t="e">
        <f t="shared" si="278"/>
        <v>#N/A</v>
      </c>
      <c r="CE435" s="96" t="b">
        <f t="shared" si="279"/>
        <v>0</v>
      </c>
      <c r="CF435" t="e">
        <f t="shared" si="280"/>
        <v>#DIV/0!</v>
      </c>
      <c r="CG435" t="e">
        <f t="shared" si="281"/>
        <v>#DIV/0!</v>
      </c>
      <c r="CH435" s="84" t="b">
        <f t="shared" si="282"/>
        <v>0</v>
      </c>
      <c r="CI435" t="str">
        <f t="shared" si="283"/>
        <v/>
      </c>
      <c r="CJ435" t="e">
        <f t="shared" si="284"/>
        <v>#DIV/0!</v>
      </c>
      <c r="CK435" t="b">
        <f t="shared" si="285"/>
        <v>1</v>
      </c>
      <c r="CL435" s="84" t="e">
        <f t="shared" si="286"/>
        <v>#DIV/0!</v>
      </c>
      <c r="CM435" t="e">
        <f t="shared" si="287"/>
        <v>#DIV/0!</v>
      </c>
      <c r="CN435" t="e">
        <f t="shared" si="288"/>
        <v>#DIV/0!</v>
      </c>
      <c r="CO435" s="84">
        <f t="shared" si="289"/>
        <v>-1</v>
      </c>
      <c r="CP435" t="b">
        <f t="shared" si="290"/>
        <v>1</v>
      </c>
      <c r="CQ435" s="96" t="b">
        <f t="shared" si="291"/>
        <v>1</v>
      </c>
      <c r="CR435" t="b">
        <f t="shared" si="292"/>
        <v>1</v>
      </c>
      <c r="CS435" t="b">
        <f t="shared" si="293"/>
        <v>1</v>
      </c>
      <c r="CT435" t="b">
        <f t="shared" si="294"/>
        <v>1</v>
      </c>
      <c r="CU435" t="b">
        <f t="shared" si="295"/>
        <v>1</v>
      </c>
      <c r="CV435" s="84" t="b">
        <f t="shared" si="296"/>
        <v>1</v>
      </c>
      <c r="CW435" t="b">
        <f t="shared" si="297"/>
        <v>1</v>
      </c>
      <c r="CX435" t="b">
        <f t="shared" si="298"/>
        <v>1</v>
      </c>
      <c r="CY435" t="b">
        <f t="shared" si="299"/>
        <v>1</v>
      </c>
      <c r="CZ435" t="b">
        <f t="shared" si="300"/>
        <v>1</v>
      </c>
      <c r="DA435" s="84">
        <f t="shared" si="301"/>
        <v>0</v>
      </c>
      <c r="DB435" t="e">
        <f t="shared" si="302"/>
        <v>#N/A</v>
      </c>
    </row>
    <row r="436" spans="1:106" ht="13.5" thickBot="1">
      <c r="A436">
        <v>2760</v>
      </c>
      <c r="B436">
        <v>1</v>
      </c>
      <c r="C436" t="s">
        <v>643</v>
      </c>
      <c r="D436" s="3" t="s">
        <v>12</v>
      </c>
      <c r="E436" s="3" t="s">
        <v>12</v>
      </c>
      <c r="F436">
        <v>142266.79699999999</v>
      </c>
      <c r="G436">
        <v>416921.31199999998</v>
      </c>
      <c r="H436" s="35" t="str">
        <f t="shared" si="303"/>
        <v>ja</v>
      </c>
      <c r="I436" s="155" t="s">
        <v>2402</v>
      </c>
      <c r="J436" t="s">
        <v>456</v>
      </c>
      <c r="K436" s="97">
        <v>10000</v>
      </c>
      <c r="L436" s="28">
        <f t="shared" si="304"/>
        <v>0.24</v>
      </c>
      <c r="M436" s="28">
        <f t="shared" si="304"/>
        <v>0</v>
      </c>
      <c r="N436" s="56">
        <f t="shared" si="262"/>
        <v>0</v>
      </c>
      <c r="O436" s="33">
        <f t="shared" si="263"/>
        <v>1006.729867857328</v>
      </c>
      <c r="P436" s="37">
        <f t="shared" si="264"/>
        <v>963.21156401954454</v>
      </c>
      <c r="Q436" t="s">
        <v>12</v>
      </c>
      <c r="R436" t="s">
        <v>12</v>
      </c>
      <c r="S436">
        <v>5.0330000000000004</v>
      </c>
      <c r="T436">
        <v>5.3789999999999996</v>
      </c>
      <c r="U436">
        <v>5.6980000000000004</v>
      </c>
      <c r="V436">
        <v>5.9539999999999997</v>
      </c>
      <c r="W436">
        <v>6.2439999999999998</v>
      </c>
      <c r="X436" t="s">
        <v>12</v>
      </c>
      <c r="Y436">
        <v>6.8159999999999998</v>
      </c>
      <c r="Z436" t="s">
        <v>12</v>
      </c>
      <c r="AA436" s="10">
        <f t="shared" si="265"/>
        <v>6.2439999999999998</v>
      </c>
      <c r="AB436" s="9">
        <f t="shared" si="266"/>
        <v>0.54599999999999937</v>
      </c>
      <c r="AC436" s="10">
        <f t="shared" si="267"/>
        <v>0.57200000000000006</v>
      </c>
      <c r="AD436" s="9"/>
      <c r="AE436" s="55"/>
      <c r="AF436" s="55"/>
      <c r="AG436" s="55"/>
      <c r="AH436" s="55"/>
      <c r="AI436" s="3"/>
      <c r="AJ436" s="3"/>
      <c r="AK436" s="3"/>
      <c r="AL436" s="3"/>
      <c r="AM436" s="15"/>
      <c r="AN436" s="10"/>
      <c r="AO436" s="9"/>
      <c r="AP436" s="10"/>
      <c r="AQ436" s="9"/>
      <c r="AR436" s="55"/>
      <c r="AS436" s="55"/>
      <c r="AT436" s="55"/>
      <c r="AU436" s="55"/>
      <c r="AV436" s="3"/>
      <c r="AW436" s="3"/>
      <c r="AX436" s="3"/>
      <c r="AY436" s="3"/>
      <c r="AZ436" s="15"/>
      <c r="BA436" s="10"/>
      <c r="BB436" s="9"/>
      <c r="BC436" s="10"/>
      <c r="BD436" s="9"/>
      <c r="BE436" s="3"/>
      <c r="BF436" s="15"/>
      <c r="BG436" s="15"/>
      <c r="BH436" s="9"/>
      <c r="BI436" s="10"/>
      <c r="BJ436" s="9"/>
      <c r="BK436" s="3"/>
      <c r="BL436" s="15"/>
      <c r="BM436" s="15"/>
      <c r="BN436" s="9"/>
      <c r="BO436" s="10"/>
      <c r="BP436">
        <f t="shared" si="268"/>
        <v>0</v>
      </c>
      <c r="BQ436" s="93">
        <f t="shared" si="269"/>
        <v>0</v>
      </c>
      <c r="BR436" s="93">
        <f t="shared" si="270"/>
        <v>0</v>
      </c>
      <c r="BS436" s="93" t="e">
        <f>VLOOKUP(C436,'Koppeling locatie - aslocatie'!$A$2:$C$8139,2,FALSE)</f>
        <v>#N/A</v>
      </c>
      <c r="BT436" s="93" t="e">
        <f>VLOOKUP($BS436,aslocaties_v01!$C$3:$AA$349,MATCH($K$3/10,aslocaties_v01!$C$2:$X$2),FALSE)</f>
        <v>#N/A</v>
      </c>
      <c r="BU436" s="93" t="e">
        <f>VLOOKUP(BS436,aslocaties_v01!$C$3:$AA$349,MATCH($K$3,aslocaties_v01!$C$2:$X$2),FALSE)</f>
        <v>#N/A</v>
      </c>
      <c r="BV436" s="93" t="e">
        <f>VLOOKUP(BS436,aslocaties_v01!$C$3:$AA$349,MATCH($K$3*10,aslocaties_v01!$C$2:$X$2),FALSE)</f>
        <v>#N/A</v>
      </c>
      <c r="BW436" s="93" t="e">
        <f t="shared" si="271"/>
        <v>#N/A</v>
      </c>
      <c r="BX436" s="93" t="e">
        <f t="shared" si="272"/>
        <v>#N/A</v>
      </c>
      <c r="BY436" s="94">
        <f t="shared" si="273"/>
        <v>999</v>
      </c>
      <c r="BZ436" s="94">
        <f t="shared" si="274"/>
        <v>999</v>
      </c>
      <c r="CA436" s="94" t="e">
        <f t="shared" si="275"/>
        <v>#N/A</v>
      </c>
      <c r="CB436" t="e">
        <f t="shared" si="276"/>
        <v>#N/A</v>
      </c>
      <c r="CC436" s="58" t="e">
        <f t="shared" si="277"/>
        <v>#N/A</v>
      </c>
      <c r="CD436" s="95" t="e">
        <f t="shared" si="278"/>
        <v>#N/A</v>
      </c>
      <c r="CE436" s="96" t="b">
        <f t="shared" si="279"/>
        <v>0</v>
      </c>
      <c r="CF436" t="e">
        <f t="shared" si="280"/>
        <v>#DIV/0!</v>
      </c>
      <c r="CG436" t="e">
        <f t="shared" si="281"/>
        <v>#DIV/0!</v>
      </c>
      <c r="CH436" s="84" t="b">
        <f t="shared" si="282"/>
        <v>0</v>
      </c>
      <c r="CI436" t="str">
        <f t="shared" si="283"/>
        <v/>
      </c>
      <c r="CJ436" t="e">
        <f t="shared" si="284"/>
        <v>#DIV/0!</v>
      </c>
      <c r="CK436" t="b">
        <f t="shared" si="285"/>
        <v>1</v>
      </c>
      <c r="CL436" s="84" t="e">
        <f t="shared" si="286"/>
        <v>#DIV/0!</v>
      </c>
      <c r="CM436" t="e">
        <f t="shared" si="287"/>
        <v>#DIV/0!</v>
      </c>
      <c r="CN436" t="e">
        <f t="shared" si="288"/>
        <v>#DIV/0!</v>
      </c>
      <c r="CO436" s="84">
        <f t="shared" si="289"/>
        <v>-1</v>
      </c>
      <c r="CP436" t="b">
        <f t="shared" si="290"/>
        <v>1</v>
      </c>
      <c r="CQ436" s="96" t="b">
        <f t="shared" si="291"/>
        <v>1</v>
      </c>
      <c r="CR436" t="b">
        <f t="shared" si="292"/>
        <v>1</v>
      </c>
      <c r="CS436" t="b">
        <f t="shared" si="293"/>
        <v>1</v>
      </c>
      <c r="CT436" t="b">
        <f t="shared" si="294"/>
        <v>1</v>
      </c>
      <c r="CU436" t="b">
        <f t="shared" si="295"/>
        <v>1</v>
      </c>
      <c r="CV436" s="84" t="b">
        <f t="shared" si="296"/>
        <v>1</v>
      </c>
      <c r="CW436" t="b">
        <f t="shared" si="297"/>
        <v>1</v>
      </c>
      <c r="CX436" t="b">
        <f t="shared" si="298"/>
        <v>1</v>
      </c>
      <c r="CY436" t="b">
        <f t="shared" si="299"/>
        <v>1</v>
      </c>
      <c r="CZ436" t="b">
        <f t="shared" si="300"/>
        <v>1</v>
      </c>
      <c r="DA436" s="84">
        <f t="shared" si="301"/>
        <v>0</v>
      </c>
      <c r="DB436" t="e">
        <f t="shared" si="302"/>
        <v>#N/A</v>
      </c>
    </row>
    <row r="437" spans="1:106" ht="13.5" thickBot="1">
      <c r="A437">
        <v>2761</v>
      </c>
      <c r="B437">
        <v>1</v>
      </c>
      <c r="C437" t="s">
        <v>644</v>
      </c>
      <c r="D437" s="3" t="s">
        <v>12</v>
      </c>
      <c r="E437" s="3" t="s">
        <v>12</v>
      </c>
      <c r="F437">
        <v>141304.81200000001</v>
      </c>
      <c r="G437">
        <v>416969.90600000002</v>
      </c>
      <c r="H437" s="35" t="str">
        <f t="shared" si="303"/>
        <v>ja</v>
      </c>
      <c r="I437" s="155" t="s">
        <v>2402</v>
      </c>
      <c r="J437" t="s">
        <v>456</v>
      </c>
      <c r="K437" s="97">
        <v>10000</v>
      </c>
      <c r="L437" s="28">
        <f t="shared" si="304"/>
        <v>0.24</v>
      </c>
      <c r="M437" s="28">
        <f t="shared" si="304"/>
        <v>0</v>
      </c>
      <c r="N437" s="56">
        <f t="shared" si="262"/>
        <v>0</v>
      </c>
      <c r="O437" s="33">
        <f t="shared" si="263"/>
        <v>963.21156401954454</v>
      </c>
      <c r="P437" s="37">
        <f t="shared" si="264"/>
        <v>1019.2246138948051</v>
      </c>
      <c r="Q437" t="s">
        <v>12</v>
      </c>
      <c r="R437" t="s">
        <v>12</v>
      </c>
      <c r="S437">
        <v>4.9569999999999999</v>
      </c>
      <c r="T437">
        <v>5.3040000000000003</v>
      </c>
      <c r="U437">
        <v>5.62</v>
      </c>
      <c r="V437">
        <v>5.8760000000000003</v>
      </c>
      <c r="W437">
        <v>6.165</v>
      </c>
      <c r="X437" t="s">
        <v>12</v>
      </c>
      <c r="Y437">
        <v>6.734</v>
      </c>
      <c r="Z437" t="s">
        <v>12</v>
      </c>
      <c r="AA437" s="10">
        <f t="shared" si="265"/>
        <v>6.165</v>
      </c>
      <c r="AB437" s="9">
        <f t="shared" si="266"/>
        <v>0.54499999999999993</v>
      </c>
      <c r="AC437" s="10">
        <f t="shared" si="267"/>
        <v>0.56899999999999995</v>
      </c>
      <c r="AD437" s="9"/>
      <c r="AE437" s="55"/>
      <c r="AF437" s="55"/>
      <c r="AG437" s="55"/>
      <c r="AH437" s="55"/>
      <c r="AI437" s="3"/>
      <c r="AJ437" s="3"/>
      <c r="AK437" s="3"/>
      <c r="AL437" s="3"/>
      <c r="AM437" s="15"/>
      <c r="AN437" s="10"/>
      <c r="AO437" s="9"/>
      <c r="AP437" s="10"/>
      <c r="AQ437" s="9"/>
      <c r="AR437" s="55"/>
      <c r="AS437" s="55"/>
      <c r="AT437" s="55"/>
      <c r="AU437" s="55"/>
      <c r="AV437" s="3"/>
      <c r="AW437" s="3"/>
      <c r="AX437" s="3"/>
      <c r="AY437" s="3"/>
      <c r="AZ437" s="15"/>
      <c r="BA437" s="10"/>
      <c r="BB437" s="9"/>
      <c r="BC437" s="10"/>
      <c r="BD437" s="9"/>
      <c r="BE437" s="3"/>
      <c r="BF437" s="15"/>
      <c r="BG437" s="15"/>
      <c r="BH437" s="9"/>
      <c r="BI437" s="10"/>
      <c r="BJ437" s="9"/>
      <c r="BK437" s="3"/>
      <c r="BL437" s="15"/>
      <c r="BM437" s="15"/>
      <c r="BN437" s="9"/>
      <c r="BO437" s="10"/>
      <c r="BP437">
        <f t="shared" si="268"/>
        <v>0</v>
      </c>
      <c r="BQ437" s="93">
        <f t="shared" si="269"/>
        <v>0</v>
      </c>
      <c r="BR437" s="93">
        <f t="shared" si="270"/>
        <v>0</v>
      </c>
      <c r="BS437" s="93" t="e">
        <f>VLOOKUP(C437,'Koppeling locatie - aslocatie'!$A$2:$C$8139,2,FALSE)</f>
        <v>#N/A</v>
      </c>
      <c r="BT437" s="93" t="e">
        <f>VLOOKUP($BS437,aslocaties_v01!$C$3:$AA$349,MATCH($K$3/10,aslocaties_v01!$C$2:$X$2),FALSE)</f>
        <v>#N/A</v>
      </c>
      <c r="BU437" s="93" t="e">
        <f>VLOOKUP(BS437,aslocaties_v01!$C$3:$AA$349,MATCH($K$3,aslocaties_v01!$C$2:$X$2),FALSE)</f>
        <v>#N/A</v>
      </c>
      <c r="BV437" s="93" t="e">
        <f>VLOOKUP(BS437,aslocaties_v01!$C$3:$AA$349,MATCH($K$3*10,aslocaties_v01!$C$2:$X$2),FALSE)</f>
        <v>#N/A</v>
      </c>
      <c r="BW437" s="93" t="e">
        <f t="shared" si="271"/>
        <v>#N/A</v>
      </c>
      <c r="BX437" s="93" t="e">
        <f t="shared" si="272"/>
        <v>#N/A</v>
      </c>
      <c r="BY437" s="94">
        <f t="shared" si="273"/>
        <v>999</v>
      </c>
      <c r="BZ437" s="94">
        <f t="shared" si="274"/>
        <v>999</v>
      </c>
      <c r="CA437" s="94" t="e">
        <f t="shared" si="275"/>
        <v>#N/A</v>
      </c>
      <c r="CB437" t="e">
        <f t="shared" si="276"/>
        <v>#N/A</v>
      </c>
      <c r="CC437" s="58" t="e">
        <f t="shared" si="277"/>
        <v>#N/A</v>
      </c>
      <c r="CD437" s="95" t="e">
        <f t="shared" si="278"/>
        <v>#N/A</v>
      </c>
      <c r="CE437" s="96" t="b">
        <f t="shared" si="279"/>
        <v>0</v>
      </c>
      <c r="CF437" t="e">
        <f t="shared" si="280"/>
        <v>#DIV/0!</v>
      </c>
      <c r="CG437" t="e">
        <f t="shared" si="281"/>
        <v>#DIV/0!</v>
      </c>
      <c r="CH437" s="84" t="b">
        <f t="shared" si="282"/>
        <v>0</v>
      </c>
      <c r="CI437" t="str">
        <f t="shared" si="283"/>
        <v/>
      </c>
      <c r="CJ437" t="e">
        <f t="shared" si="284"/>
        <v>#DIV/0!</v>
      </c>
      <c r="CK437" t="b">
        <f t="shared" si="285"/>
        <v>1</v>
      </c>
      <c r="CL437" s="84" t="e">
        <f t="shared" si="286"/>
        <v>#DIV/0!</v>
      </c>
      <c r="CM437" t="e">
        <f t="shared" si="287"/>
        <v>#DIV/0!</v>
      </c>
      <c r="CN437" t="e">
        <f t="shared" si="288"/>
        <v>#DIV/0!</v>
      </c>
      <c r="CO437" s="84">
        <f t="shared" si="289"/>
        <v>-1</v>
      </c>
      <c r="CP437" t="b">
        <f t="shared" si="290"/>
        <v>1</v>
      </c>
      <c r="CQ437" s="96" t="b">
        <f t="shared" si="291"/>
        <v>1</v>
      </c>
      <c r="CR437" t="b">
        <f t="shared" si="292"/>
        <v>1</v>
      </c>
      <c r="CS437" t="b">
        <f t="shared" si="293"/>
        <v>1</v>
      </c>
      <c r="CT437" t="b">
        <f t="shared" si="294"/>
        <v>1</v>
      </c>
      <c r="CU437" t="b">
        <f t="shared" si="295"/>
        <v>1</v>
      </c>
      <c r="CV437" s="84" t="b">
        <f t="shared" si="296"/>
        <v>1</v>
      </c>
      <c r="CW437" t="b">
        <f t="shared" si="297"/>
        <v>1</v>
      </c>
      <c r="CX437" t="b">
        <f t="shared" si="298"/>
        <v>1</v>
      </c>
      <c r="CY437" t="b">
        <f t="shared" si="299"/>
        <v>1</v>
      </c>
      <c r="CZ437" t="b">
        <f t="shared" si="300"/>
        <v>1</v>
      </c>
      <c r="DA437" s="84">
        <f t="shared" si="301"/>
        <v>0</v>
      </c>
      <c r="DB437" t="e">
        <f t="shared" si="302"/>
        <v>#N/A</v>
      </c>
    </row>
    <row r="438" spans="1:106" ht="13.5" thickBot="1">
      <c r="A438">
        <v>2762</v>
      </c>
      <c r="B438">
        <v>1</v>
      </c>
      <c r="C438" t="s">
        <v>645</v>
      </c>
      <c r="D438" s="3" t="s">
        <v>12</v>
      </c>
      <c r="E438" s="3" t="s">
        <v>12</v>
      </c>
      <c r="F438">
        <v>140304.67199999999</v>
      </c>
      <c r="G438">
        <v>417166.21899999998</v>
      </c>
      <c r="H438" s="35" t="str">
        <f t="shared" si="303"/>
        <v>ja</v>
      </c>
      <c r="I438" s="155" t="s">
        <v>2402</v>
      </c>
      <c r="J438" t="s">
        <v>456</v>
      </c>
      <c r="K438" s="97">
        <v>10000</v>
      </c>
      <c r="L438" s="28">
        <f t="shared" si="304"/>
        <v>0.24</v>
      </c>
      <c r="M438" s="28">
        <f t="shared" si="304"/>
        <v>0</v>
      </c>
      <c r="N438" s="56">
        <f t="shared" si="262"/>
        <v>0</v>
      </c>
      <c r="O438" s="33">
        <f t="shared" si="263"/>
        <v>1019.2246138948051</v>
      </c>
      <c r="P438" s="37">
        <f t="shared" si="264"/>
        <v>953.14974188791439</v>
      </c>
      <c r="Q438" t="s">
        <v>12</v>
      </c>
      <c r="R438" t="s">
        <v>12</v>
      </c>
      <c r="S438">
        <v>4.8250000000000002</v>
      </c>
      <c r="T438">
        <v>5.1619999999999999</v>
      </c>
      <c r="U438">
        <v>5.4729999999999999</v>
      </c>
      <c r="V438">
        <v>5.7210000000000001</v>
      </c>
      <c r="W438">
        <v>6.0049999999999999</v>
      </c>
      <c r="X438" t="s">
        <v>12</v>
      </c>
      <c r="Y438">
        <v>6.5609999999999999</v>
      </c>
      <c r="Z438" t="s">
        <v>12</v>
      </c>
      <c r="AA438" s="10">
        <f t="shared" si="265"/>
        <v>6.0049999999999999</v>
      </c>
      <c r="AB438" s="9">
        <f t="shared" si="266"/>
        <v>0.53200000000000003</v>
      </c>
      <c r="AC438" s="10">
        <f t="shared" si="267"/>
        <v>0.55600000000000005</v>
      </c>
      <c r="AD438" s="9"/>
      <c r="AE438" s="55"/>
      <c r="AF438" s="55"/>
      <c r="AG438" s="55"/>
      <c r="AH438" s="55"/>
      <c r="AI438" s="3"/>
      <c r="AJ438" s="3"/>
      <c r="AK438" s="3"/>
      <c r="AL438" s="3"/>
      <c r="AM438" s="15"/>
      <c r="AN438" s="10"/>
      <c r="AO438" s="9"/>
      <c r="AP438" s="10"/>
      <c r="AQ438" s="9"/>
      <c r="AR438" s="55"/>
      <c r="AS438" s="55"/>
      <c r="AT438" s="55"/>
      <c r="AU438" s="55"/>
      <c r="AV438" s="3"/>
      <c r="AW438" s="3"/>
      <c r="AX438" s="3"/>
      <c r="AY438" s="3"/>
      <c r="AZ438" s="15"/>
      <c r="BA438" s="10"/>
      <c r="BB438" s="9"/>
      <c r="BC438" s="10"/>
      <c r="BD438" s="9"/>
      <c r="BE438" s="3"/>
      <c r="BF438" s="15"/>
      <c r="BG438" s="15"/>
      <c r="BH438" s="9"/>
      <c r="BI438" s="10"/>
      <c r="BJ438" s="9"/>
      <c r="BK438" s="3"/>
      <c r="BL438" s="15"/>
      <c r="BM438" s="15"/>
      <c r="BN438" s="9"/>
      <c r="BO438" s="10"/>
      <c r="BP438">
        <f t="shared" si="268"/>
        <v>0</v>
      </c>
      <c r="BQ438" s="93">
        <f t="shared" si="269"/>
        <v>0</v>
      </c>
      <c r="BR438" s="93">
        <f t="shared" si="270"/>
        <v>0</v>
      </c>
      <c r="BS438" s="93" t="e">
        <f>VLOOKUP(C438,'Koppeling locatie - aslocatie'!$A$2:$C$8139,2,FALSE)</f>
        <v>#N/A</v>
      </c>
      <c r="BT438" s="93" t="e">
        <f>VLOOKUP($BS438,aslocaties_v01!$C$3:$AA$349,MATCH($K$3/10,aslocaties_v01!$C$2:$X$2),FALSE)</f>
        <v>#N/A</v>
      </c>
      <c r="BU438" s="93" t="e">
        <f>VLOOKUP(BS438,aslocaties_v01!$C$3:$AA$349,MATCH($K$3,aslocaties_v01!$C$2:$X$2),FALSE)</f>
        <v>#N/A</v>
      </c>
      <c r="BV438" s="93" t="e">
        <f>VLOOKUP(BS438,aslocaties_v01!$C$3:$AA$349,MATCH($K$3*10,aslocaties_v01!$C$2:$X$2),FALSE)</f>
        <v>#N/A</v>
      </c>
      <c r="BW438" s="93" t="e">
        <f t="shared" si="271"/>
        <v>#N/A</v>
      </c>
      <c r="BX438" s="93" t="e">
        <f t="shared" si="272"/>
        <v>#N/A</v>
      </c>
      <c r="BY438" s="94">
        <f t="shared" si="273"/>
        <v>999</v>
      </c>
      <c r="BZ438" s="94">
        <f t="shared" si="274"/>
        <v>999</v>
      </c>
      <c r="CA438" s="94" t="e">
        <f t="shared" si="275"/>
        <v>#N/A</v>
      </c>
      <c r="CB438" t="e">
        <f t="shared" si="276"/>
        <v>#N/A</v>
      </c>
      <c r="CC438" s="58" t="e">
        <f t="shared" si="277"/>
        <v>#N/A</v>
      </c>
      <c r="CD438" s="95" t="e">
        <f t="shared" si="278"/>
        <v>#N/A</v>
      </c>
      <c r="CE438" s="96" t="b">
        <f t="shared" si="279"/>
        <v>0</v>
      </c>
      <c r="CF438" t="e">
        <f t="shared" si="280"/>
        <v>#DIV/0!</v>
      </c>
      <c r="CG438" t="e">
        <f t="shared" si="281"/>
        <v>#DIV/0!</v>
      </c>
      <c r="CH438" s="84" t="b">
        <f t="shared" si="282"/>
        <v>0</v>
      </c>
      <c r="CI438" t="str">
        <f t="shared" si="283"/>
        <v/>
      </c>
      <c r="CJ438" t="e">
        <f t="shared" si="284"/>
        <v>#DIV/0!</v>
      </c>
      <c r="CK438" t="b">
        <f t="shared" si="285"/>
        <v>1</v>
      </c>
      <c r="CL438" s="84" t="e">
        <f t="shared" si="286"/>
        <v>#DIV/0!</v>
      </c>
      <c r="CM438" t="e">
        <f t="shared" si="287"/>
        <v>#DIV/0!</v>
      </c>
      <c r="CN438" t="e">
        <f t="shared" si="288"/>
        <v>#DIV/0!</v>
      </c>
      <c r="CO438" s="84">
        <f t="shared" si="289"/>
        <v>-1</v>
      </c>
      <c r="CP438" t="b">
        <f t="shared" si="290"/>
        <v>1</v>
      </c>
      <c r="CQ438" s="96" t="b">
        <f t="shared" si="291"/>
        <v>1</v>
      </c>
      <c r="CR438" t="b">
        <f t="shared" si="292"/>
        <v>1</v>
      </c>
      <c r="CS438" t="b">
        <f t="shared" si="293"/>
        <v>1</v>
      </c>
      <c r="CT438" t="b">
        <f t="shared" si="294"/>
        <v>1</v>
      </c>
      <c r="CU438" t="b">
        <f t="shared" si="295"/>
        <v>1</v>
      </c>
      <c r="CV438" s="84" t="b">
        <f t="shared" si="296"/>
        <v>1</v>
      </c>
      <c r="CW438" t="b">
        <f t="shared" si="297"/>
        <v>1</v>
      </c>
      <c r="CX438" t="b">
        <f t="shared" si="298"/>
        <v>1</v>
      </c>
      <c r="CY438" t="b">
        <f t="shared" si="299"/>
        <v>1</v>
      </c>
      <c r="CZ438" t="b">
        <f t="shared" si="300"/>
        <v>1</v>
      </c>
      <c r="DA438" s="84">
        <f t="shared" si="301"/>
        <v>0</v>
      </c>
      <c r="DB438" t="e">
        <f t="shared" si="302"/>
        <v>#N/A</v>
      </c>
    </row>
    <row r="439" spans="1:106" ht="13.5" thickBot="1">
      <c r="A439">
        <v>2763</v>
      </c>
      <c r="B439">
        <v>1</v>
      </c>
      <c r="C439" t="s">
        <v>646</v>
      </c>
      <c r="D439" s="3" t="s">
        <v>12</v>
      </c>
      <c r="E439" s="3" t="s">
        <v>12</v>
      </c>
      <c r="F439">
        <v>139353.54699999999</v>
      </c>
      <c r="G439">
        <v>417104.125</v>
      </c>
      <c r="H439" s="35" t="str">
        <f t="shared" si="303"/>
        <v>ja</v>
      </c>
      <c r="I439" s="155" t="s">
        <v>2402</v>
      </c>
      <c r="J439" t="s">
        <v>456</v>
      </c>
      <c r="K439" s="97">
        <v>10000</v>
      </c>
      <c r="L439" s="28">
        <f t="shared" si="304"/>
        <v>0.24</v>
      </c>
      <c r="M439" s="28">
        <f t="shared" si="304"/>
        <v>0</v>
      </c>
      <c r="N439" s="56">
        <f t="shared" si="262"/>
        <v>0</v>
      </c>
      <c r="O439" s="33">
        <f t="shared" si="263"/>
        <v>953.14974188791439</v>
      </c>
      <c r="P439" s="37">
        <f t="shared" si="264"/>
        <v>1000.6916414010695</v>
      </c>
      <c r="Q439" t="s">
        <v>12</v>
      </c>
      <c r="R439" t="s">
        <v>12</v>
      </c>
      <c r="S439">
        <v>4.7089999999999996</v>
      </c>
      <c r="T439">
        <v>5.0460000000000003</v>
      </c>
      <c r="U439">
        <v>5.3479999999999999</v>
      </c>
      <c r="V439">
        <v>5.5970000000000004</v>
      </c>
      <c r="W439">
        <v>5.875</v>
      </c>
      <c r="X439" t="s">
        <v>12</v>
      </c>
      <c r="Y439">
        <v>6.4260000000000002</v>
      </c>
      <c r="Z439" t="s">
        <v>12</v>
      </c>
      <c r="AA439" s="10">
        <f t="shared" si="265"/>
        <v>5.875</v>
      </c>
      <c r="AB439" s="9">
        <f t="shared" si="266"/>
        <v>0.52700000000000014</v>
      </c>
      <c r="AC439" s="10">
        <f t="shared" si="267"/>
        <v>0.55100000000000016</v>
      </c>
      <c r="AD439" s="9"/>
      <c r="AE439" s="55"/>
      <c r="AF439" s="55"/>
      <c r="AG439" s="55"/>
      <c r="AH439" s="55"/>
      <c r="AI439" s="3"/>
      <c r="AJ439" s="3"/>
      <c r="AK439" s="3"/>
      <c r="AL439" s="3"/>
      <c r="AM439" s="15"/>
      <c r="AN439" s="10"/>
      <c r="AO439" s="9"/>
      <c r="AP439" s="10"/>
      <c r="AQ439" s="9"/>
      <c r="AR439" s="55"/>
      <c r="AS439" s="55"/>
      <c r="AT439" s="55"/>
      <c r="AU439" s="55"/>
      <c r="AV439" s="3"/>
      <c r="AW439" s="3"/>
      <c r="AX439" s="3"/>
      <c r="AY439" s="3"/>
      <c r="AZ439" s="15"/>
      <c r="BA439" s="10"/>
      <c r="BB439" s="9"/>
      <c r="BC439" s="10"/>
      <c r="BD439" s="9"/>
      <c r="BE439" s="3"/>
      <c r="BF439" s="15"/>
      <c r="BG439" s="15"/>
      <c r="BH439" s="9"/>
      <c r="BI439" s="10"/>
      <c r="BJ439" s="9"/>
      <c r="BK439" s="3"/>
      <c r="BL439" s="15"/>
      <c r="BM439" s="15"/>
      <c r="BN439" s="9"/>
      <c r="BO439" s="10"/>
      <c r="BP439">
        <f t="shared" si="268"/>
        <v>0</v>
      </c>
      <c r="BQ439" s="93">
        <f t="shared" si="269"/>
        <v>0</v>
      </c>
      <c r="BR439" s="93">
        <f t="shared" si="270"/>
        <v>0</v>
      </c>
      <c r="BS439" s="93" t="e">
        <f>VLOOKUP(C439,'Koppeling locatie - aslocatie'!$A$2:$C$8139,2,FALSE)</f>
        <v>#N/A</v>
      </c>
      <c r="BT439" s="93" t="e">
        <f>VLOOKUP($BS439,aslocaties_v01!$C$3:$AA$349,MATCH($K$3/10,aslocaties_v01!$C$2:$X$2),FALSE)</f>
        <v>#N/A</v>
      </c>
      <c r="BU439" s="93" t="e">
        <f>VLOOKUP(BS439,aslocaties_v01!$C$3:$AA$349,MATCH($K$3,aslocaties_v01!$C$2:$X$2),FALSE)</f>
        <v>#N/A</v>
      </c>
      <c r="BV439" s="93" t="e">
        <f>VLOOKUP(BS439,aslocaties_v01!$C$3:$AA$349,MATCH($K$3*10,aslocaties_v01!$C$2:$X$2),FALSE)</f>
        <v>#N/A</v>
      </c>
      <c r="BW439" s="93" t="e">
        <f t="shared" si="271"/>
        <v>#N/A</v>
      </c>
      <c r="BX439" s="93" t="e">
        <f t="shared" si="272"/>
        <v>#N/A</v>
      </c>
      <c r="BY439" s="94">
        <f t="shared" si="273"/>
        <v>999</v>
      </c>
      <c r="BZ439" s="94">
        <f t="shared" si="274"/>
        <v>999</v>
      </c>
      <c r="CA439" s="94" t="e">
        <f t="shared" si="275"/>
        <v>#N/A</v>
      </c>
      <c r="CB439" t="e">
        <f t="shared" si="276"/>
        <v>#N/A</v>
      </c>
      <c r="CC439" s="58" t="e">
        <f t="shared" si="277"/>
        <v>#N/A</v>
      </c>
      <c r="CD439" s="95" t="e">
        <f t="shared" si="278"/>
        <v>#N/A</v>
      </c>
      <c r="CE439" s="96" t="b">
        <f t="shared" si="279"/>
        <v>0</v>
      </c>
      <c r="CF439" t="e">
        <f t="shared" si="280"/>
        <v>#DIV/0!</v>
      </c>
      <c r="CG439" t="e">
        <f t="shared" si="281"/>
        <v>#DIV/0!</v>
      </c>
      <c r="CH439" s="84" t="b">
        <f t="shared" si="282"/>
        <v>0</v>
      </c>
      <c r="CI439" t="str">
        <f t="shared" si="283"/>
        <v/>
      </c>
      <c r="CJ439" t="e">
        <f t="shared" si="284"/>
        <v>#DIV/0!</v>
      </c>
      <c r="CK439" t="b">
        <f t="shared" si="285"/>
        <v>1</v>
      </c>
      <c r="CL439" s="84" t="e">
        <f t="shared" si="286"/>
        <v>#DIV/0!</v>
      </c>
      <c r="CM439" t="e">
        <f t="shared" si="287"/>
        <v>#DIV/0!</v>
      </c>
      <c r="CN439" t="e">
        <f t="shared" si="288"/>
        <v>#DIV/0!</v>
      </c>
      <c r="CO439" s="84">
        <f t="shared" si="289"/>
        <v>-1</v>
      </c>
      <c r="CP439" t="b">
        <f t="shared" si="290"/>
        <v>1</v>
      </c>
      <c r="CQ439" s="96" t="b">
        <f t="shared" si="291"/>
        <v>1</v>
      </c>
      <c r="CR439" t="b">
        <f t="shared" si="292"/>
        <v>1</v>
      </c>
      <c r="CS439" t="b">
        <f t="shared" si="293"/>
        <v>1</v>
      </c>
      <c r="CT439" t="b">
        <f t="shared" si="294"/>
        <v>1</v>
      </c>
      <c r="CU439" t="b">
        <f t="shared" si="295"/>
        <v>1</v>
      </c>
      <c r="CV439" s="84" t="b">
        <f t="shared" si="296"/>
        <v>1</v>
      </c>
      <c r="CW439" t="b">
        <f t="shared" si="297"/>
        <v>1</v>
      </c>
      <c r="CX439" t="b">
        <f t="shared" si="298"/>
        <v>1</v>
      </c>
      <c r="CY439" t="b">
        <f t="shared" si="299"/>
        <v>1</v>
      </c>
      <c r="CZ439" t="b">
        <f t="shared" si="300"/>
        <v>1</v>
      </c>
      <c r="DA439" s="84">
        <f t="shared" si="301"/>
        <v>0</v>
      </c>
      <c r="DB439" t="e">
        <f t="shared" si="302"/>
        <v>#N/A</v>
      </c>
    </row>
    <row r="440" spans="1:106" ht="13.5" thickBot="1">
      <c r="A440">
        <v>2764</v>
      </c>
      <c r="B440">
        <v>1</v>
      </c>
      <c r="C440" t="s">
        <v>647</v>
      </c>
      <c r="D440" s="3" t="s">
        <v>12</v>
      </c>
      <c r="E440" s="3" t="s">
        <v>12</v>
      </c>
      <c r="F440">
        <v>138372.34400000001</v>
      </c>
      <c r="G440">
        <v>416907.59399999998</v>
      </c>
      <c r="H440" s="35" t="str">
        <f t="shared" si="303"/>
        <v>ja</v>
      </c>
      <c r="I440" s="155" t="s">
        <v>2402</v>
      </c>
      <c r="J440" t="s">
        <v>456</v>
      </c>
      <c r="K440" s="97">
        <v>10000</v>
      </c>
      <c r="L440" s="28">
        <f t="shared" si="304"/>
        <v>0.24</v>
      </c>
      <c r="M440" s="28">
        <f t="shared" si="304"/>
        <v>0</v>
      </c>
      <c r="N440" s="56">
        <f t="shared" si="262"/>
        <v>0</v>
      </c>
      <c r="O440" s="33">
        <f t="shared" si="263"/>
        <v>1000.6916414010695</v>
      </c>
      <c r="P440" s="37">
        <f t="shared" si="264"/>
        <v>991.14489284262561</v>
      </c>
      <c r="Q440" t="s">
        <v>12</v>
      </c>
      <c r="R440" t="s">
        <v>12</v>
      </c>
      <c r="S440">
        <v>4.6150000000000002</v>
      </c>
      <c r="T440">
        <v>4.9560000000000004</v>
      </c>
      <c r="U440">
        <v>5.266</v>
      </c>
      <c r="V440">
        <v>5.5179999999999998</v>
      </c>
      <c r="W440">
        <v>5.7969999999999997</v>
      </c>
      <c r="X440" t="s">
        <v>12</v>
      </c>
      <c r="Y440">
        <v>6.3490000000000002</v>
      </c>
      <c r="Z440" t="s">
        <v>12</v>
      </c>
      <c r="AA440" s="10">
        <f t="shared" si="265"/>
        <v>5.7969999999999997</v>
      </c>
      <c r="AB440" s="9">
        <f t="shared" si="266"/>
        <v>0.53099999999999969</v>
      </c>
      <c r="AC440" s="10">
        <f t="shared" si="267"/>
        <v>0.55200000000000049</v>
      </c>
      <c r="AD440" s="9"/>
      <c r="AE440" s="55"/>
      <c r="AF440" s="55"/>
      <c r="AG440" s="55"/>
      <c r="AH440" s="55"/>
      <c r="AI440" s="3"/>
      <c r="AJ440" s="3"/>
      <c r="AK440" s="3"/>
      <c r="AL440" s="3"/>
      <c r="AM440" s="15"/>
      <c r="AN440" s="10"/>
      <c r="AO440" s="9"/>
      <c r="AP440" s="10"/>
      <c r="AQ440" s="9"/>
      <c r="AR440" s="55"/>
      <c r="AS440" s="55"/>
      <c r="AT440" s="55"/>
      <c r="AU440" s="55"/>
      <c r="AV440" s="3"/>
      <c r="AW440" s="3"/>
      <c r="AX440" s="3"/>
      <c r="AY440" s="3"/>
      <c r="AZ440" s="15"/>
      <c r="BA440" s="10"/>
      <c r="BB440" s="9"/>
      <c r="BC440" s="10"/>
      <c r="BD440" s="9"/>
      <c r="BE440" s="3"/>
      <c r="BF440" s="15"/>
      <c r="BG440" s="15"/>
      <c r="BH440" s="9"/>
      <c r="BI440" s="10"/>
      <c r="BJ440" s="9"/>
      <c r="BK440" s="3"/>
      <c r="BL440" s="15"/>
      <c r="BM440" s="15"/>
      <c r="BN440" s="9"/>
      <c r="BO440" s="10"/>
      <c r="BP440">
        <f t="shared" si="268"/>
        <v>0</v>
      </c>
      <c r="BQ440" s="93">
        <f t="shared" si="269"/>
        <v>0</v>
      </c>
      <c r="BR440" s="93">
        <f t="shared" si="270"/>
        <v>0</v>
      </c>
      <c r="BS440" s="93" t="e">
        <f>VLOOKUP(C440,'Koppeling locatie - aslocatie'!$A$2:$C$8139,2,FALSE)</f>
        <v>#N/A</v>
      </c>
      <c r="BT440" s="93" t="e">
        <f>VLOOKUP($BS440,aslocaties_v01!$C$3:$AA$349,MATCH($K$3/10,aslocaties_v01!$C$2:$X$2),FALSE)</f>
        <v>#N/A</v>
      </c>
      <c r="BU440" s="93" t="e">
        <f>VLOOKUP(BS440,aslocaties_v01!$C$3:$AA$349,MATCH($K$3,aslocaties_v01!$C$2:$X$2),FALSE)</f>
        <v>#N/A</v>
      </c>
      <c r="BV440" s="93" t="e">
        <f>VLOOKUP(BS440,aslocaties_v01!$C$3:$AA$349,MATCH($K$3*10,aslocaties_v01!$C$2:$X$2),FALSE)</f>
        <v>#N/A</v>
      </c>
      <c r="BW440" s="93" t="e">
        <f t="shared" si="271"/>
        <v>#N/A</v>
      </c>
      <c r="BX440" s="93" t="e">
        <f t="shared" si="272"/>
        <v>#N/A</v>
      </c>
      <c r="BY440" s="94">
        <f t="shared" si="273"/>
        <v>999</v>
      </c>
      <c r="BZ440" s="94">
        <f t="shared" si="274"/>
        <v>999</v>
      </c>
      <c r="CA440" s="94" t="e">
        <f t="shared" si="275"/>
        <v>#N/A</v>
      </c>
      <c r="CB440" t="e">
        <f t="shared" si="276"/>
        <v>#N/A</v>
      </c>
      <c r="CC440" s="58" t="e">
        <f t="shared" si="277"/>
        <v>#N/A</v>
      </c>
      <c r="CD440" s="95" t="e">
        <f t="shared" si="278"/>
        <v>#N/A</v>
      </c>
      <c r="CE440" s="96" t="b">
        <f t="shared" si="279"/>
        <v>0</v>
      </c>
      <c r="CF440" t="e">
        <f t="shared" si="280"/>
        <v>#DIV/0!</v>
      </c>
      <c r="CG440" t="e">
        <f t="shared" si="281"/>
        <v>#DIV/0!</v>
      </c>
      <c r="CH440" s="84" t="b">
        <f t="shared" si="282"/>
        <v>0</v>
      </c>
      <c r="CI440" t="str">
        <f t="shared" si="283"/>
        <v/>
      </c>
      <c r="CJ440" t="e">
        <f t="shared" si="284"/>
        <v>#DIV/0!</v>
      </c>
      <c r="CK440" t="b">
        <f t="shared" si="285"/>
        <v>1</v>
      </c>
      <c r="CL440" s="84" t="e">
        <f t="shared" si="286"/>
        <v>#DIV/0!</v>
      </c>
      <c r="CM440" t="e">
        <f t="shared" si="287"/>
        <v>#DIV/0!</v>
      </c>
      <c r="CN440" t="e">
        <f t="shared" si="288"/>
        <v>#DIV/0!</v>
      </c>
      <c r="CO440" s="84">
        <f t="shared" si="289"/>
        <v>-1</v>
      </c>
      <c r="CP440" t="b">
        <f t="shared" si="290"/>
        <v>1</v>
      </c>
      <c r="CQ440" s="96" t="b">
        <f t="shared" si="291"/>
        <v>1</v>
      </c>
      <c r="CR440" t="b">
        <f t="shared" si="292"/>
        <v>1</v>
      </c>
      <c r="CS440" t="b">
        <f t="shared" si="293"/>
        <v>1</v>
      </c>
      <c r="CT440" t="b">
        <f t="shared" si="294"/>
        <v>1</v>
      </c>
      <c r="CU440" t="b">
        <f t="shared" si="295"/>
        <v>1</v>
      </c>
      <c r="CV440" s="84" t="b">
        <f t="shared" si="296"/>
        <v>1</v>
      </c>
      <c r="CW440" t="b">
        <f t="shared" si="297"/>
        <v>1</v>
      </c>
      <c r="CX440" t="b">
        <f t="shared" si="298"/>
        <v>1</v>
      </c>
      <c r="CY440" t="b">
        <f t="shared" si="299"/>
        <v>1</v>
      </c>
      <c r="CZ440" t="b">
        <f t="shared" si="300"/>
        <v>1</v>
      </c>
      <c r="DA440" s="84">
        <f t="shared" si="301"/>
        <v>0</v>
      </c>
      <c r="DB440" t="e">
        <f t="shared" si="302"/>
        <v>#N/A</v>
      </c>
    </row>
    <row r="441" spans="1:106" ht="13.5" thickBot="1">
      <c r="A441">
        <v>2765</v>
      </c>
      <c r="B441">
        <v>1</v>
      </c>
      <c r="C441" t="s">
        <v>648</v>
      </c>
      <c r="D441" s="3" t="s">
        <v>12</v>
      </c>
      <c r="E441" s="3" t="s">
        <v>12</v>
      </c>
      <c r="F441">
        <v>137413.516</v>
      </c>
      <c r="G441">
        <v>416656.56199999998</v>
      </c>
      <c r="H441" s="35" t="str">
        <f t="shared" si="303"/>
        <v>ja</v>
      </c>
      <c r="I441" s="155" t="s">
        <v>2402</v>
      </c>
      <c r="J441" t="s">
        <v>456</v>
      </c>
      <c r="K441" s="97">
        <v>10000</v>
      </c>
      <c r="L441" s="28">
        <f t="shared" si="304"/>
        <v>0.24</v>
      </c>
      <c r="M441" s="28">
        <f t="shared" si="304"/>
        <v>0</v>
      </c>
      <c r="N441" s="56">
        <f t="shared" si="262"/>
        <v>0</v>
      </c>
      <c r="O441" s="33">
        <f t="shared" si="263"/>
        <v>991.14489284262561</v>
      </c>
      <c r="P441" s="37">
        <f t="shared" si="264"/>
        <v>19561.102555966871</v>
      </c>
      <c r="Q441" t="s">
        <v>12</v>
      </c>
      <c r="R441" t="s">
        <v>12</v>
      </c>
      <c r="S441">
        <v>4.4690000000000003</v>
      </c>
      <c r="T441">
        <v>4.8079999999999998</v>
      </c>
      <c r="U441">
        <v>5.1139999999999999</v>
      </c>
      <c r="V441">
        <v>5.3659999999999997</v>
      </c>
      <c r="W441">
        <v>5.6470000000000002</v>
      </c>
      <c r="X441" t="s">
        <v>12</v>
      </c>
      <c r="Y441">
        <v>6.2069999999999999</v>
      </c>
      <c r="Z441" t="s">
        <v>12</v>
      </c>
      <c r="AA441" s="10">
        <f t="shared" si="265"/>
        <v>5.6470000000000002</v>
      </c>
      <c r="AB441" s="9">
        <f t="shared" si="266"/>
        <v>0.53300000000000036</v>
      </c>
      <c r="AC441" s="10">
        <f t="shared" si="267"/>
        <v>0.55999999999999961</v>
      </c>
      <c r="AD441" s="9"/>
      <c r="AE441" s="55"/>
      <c r="AF441" s="55"/>
      <c r="AG441" s="55"/>
      <c r="AH441" s="55"/>
      <c r="AI441" s="3"/>
      <c r="AJ441" s="3"/>
      <c r="AK441" s="3"/>
      <c r="AL441" s="3"/>
      <c r="AM441" s="15"/>
      <c r="AN441" s="10"/>
      <c r="AO441" s="9"/>
      <c r="AP441" s="10"/>
      <c r="AQ441" s="9"/>
      <c r="AR441" s="55"/>
      <c r="AS441" s="55"/>
      <c r="AT441" s="55"/>
      <c r="AU441" s="55"/>
      <c r="AV441" s="3"/>
      <c r="AW441" s="3"/>
      <c r="AX441" s="3"/>
      <c r="AY441" s="3"/>
      <c r="AZ441" s="15"/>
      <c r="BA441" s="10"/>
      <c r="BB441" s="9"/>
      <c r="BC441" s="10"/>
      <c r="BD441" s="9"/>
      <c r="BE441" s="3"/>
      <c r="BF441" s="15"/>
      <c r="BG441" s="15"/>
      <c r="BH441" s="9"/>
      <c r="BI441" s="10"/>
      <c r="BJ441" s="9"/>
      <c r="BK441" s="3"/>
      <c r="BL441" s="15"/>
      <c r="BM441" s="15"/>
      <c r="BN441" s="9"/>
      <c r="BO441" s="10"/>
      <c r="BP441">
        <f t="shared" si="268"/>
        <v>0</v>
      </c>
      <c r="BQ441" s="93">
        <f t="shared" si="269"/>
        <v>0</v>
      </c>
      <c r="BR441" s="93">
        <f t="shared" si="270"/>
        <v>0</v>
      </c>
      <c r="BS441" s="93" t="e">
        <f>VLOOKUP(C441,'Koppeling locatie - aslocatie'!$A$2:$C$8139,2,FALSE)</f>
        <v>#N/A</v>
      </c>
      <c r="BT441" s="93" t="e">
        <f>VLOOKUP($BS441,aslocaties_v01!$C$3:$AA$349,MATCH($K$3/10,aslocaties_v01!$C$2:$X$2),FALSE)</f>
        <v>#N/A</v>
      </c>
      <c r="BU441" s="93" t="e">
        <f>VLOOKUP(BS441,aslocaties_v01!$C$3:$AA$349,MATCH($K$3,aslocaties_v01!$C$2:$X$2),FALSE)</f>
        <v>#N/A</v>
      </c>
      <c r="BV441" s="93" t="e">
        <f>VLOOKUP(BS441,aslocaties_v01!$C$3:$AA$349,MATCH($K$3*10,aslocaties_v01!$C$2:$X$2),FALSE)</f>
        <v>#N/A</v>
      </c>
      <c r="BW441" s="93" t="e">
        <f t="shared" si="271"/>
        <v>#N/A</v>
      </c>
      <c r="BX441" s="93" t="e">
        <f t="shared" si="272"/>
        <v>#N/A</v>
      </c>
      <c r="BY441" s="94">
        <f t="shared" si="273"/>
        <v>999</v>
      </c>
      <c r="BZ441" s="94">
        <f t="shared" si="274"/>
        <v>999</v>
      </c>
      <c r="CA441" s="94" t="e">
        <f t="shared" si="275"/>
        <v>#N/A</v>
      </c>
      <c r="CB441" t="e">
        <f t="shared" si="276"/>
        <v>#N/A</v>
      </c>
      <c r="CC441" s="58" t="e">
        <f t="shared" si="277"/>
        <v>#N/A</v>
      </c>
      <c r="CD441" s="95" t="e">
        <f t="shared" si="278"/>
        <v>#N/A</v>
      </c>
      <c r="CE441" s="96" t="b">
        <f t="shared" si="279"/>
        <v>1</v>
      </c>
      <c r="CF441" t="e">
        <f t="shared" si="280"/>
        <v>#DIV/0!</v>
      </c>
      <c r="CG441" t="e">
        <f t="shared" si="281"/>
        <v>#DIV/0!</v>
      </c>
      <c r="CH441" s="84" t="b">
        <f t="shared" si="282"/>
        <v>0</v>
      </c>
      <c r="CI441" t="str">
        <f t="shared" si="283"/>
        <v/>
      </c>
      <c r="CJ441" t="e">
        <f t="shared" si="284"/>
        <v>#DIV/0!</v>
      </c>
      <c r="CK441" t="b">
        <f t="shared" si="285"/>
        <v>1</v>
      </c>
      <c r="CL441" s="84" t="e">
        <f t="shared" si="286"/>
        <v>#DIV/0!</v>
      </c>
      <c r="CM441" t="e">
        <f t="shared" si="287"/>
        <v>#DIV/0!</v>
      </c>
      <c r="CN441" t="e">
        <f t="shared" si="288"/>
        <v>#DIV/0!</v>
      </c>
      <c r="CO441" s="84">
        <f t="shared" si="289"/>
        <v>-1</v>
      </c>
      <c r="CP441" t="b">
        <f t="shared" si="290"/>
        <v>1</v>
      </c>
      <c r="CQ441" s="96" t="b">
        <f t="shared" si="291"/>
        <v>1</v>
      </c>
      <c r="CR441" t="b">
        <f t="shared" si="292"/>
        <v>1</v>
      </c>
      <c r="CS441" t="b">
        <f t="shared" si="293"/>
        <v>1</v>
      </c>
      <c r="CT441" t="b">
        <f t="shared" si="294"/>
        <v>1</v>
      </c>
      <c r="CU441" t="b">
        <f t="shared" si="295"/>
        <v>1</v>
      </c>
      <c r="CV441" s="84" t="b">
        <f t="shared" si="296"/>
        <v>1</v>
      </c>
      <c r="CW441" t="b">
        <f t="shared" si="297"/>
        <v>1</v>
      </c>
      <c r="CX441" t="b">
        <f t="shared" si="298"/>
        <v>1</v>
      </c>
      <c r="CY441" t="b">
        <f t="shared" si="299"/>
        <v>1</v>
      </c>
      <c r="CZ441" t="b">
        <f t="shared" si="300"/>
        <v>1</v>
      </c>
      <c r="DA441" s="84">
        <f t="shared" si="301"/>
        <v>0</v>
      </c>
      <c r="DB441" t="e">
        <f t="shared" si="302"/>
        <v>#N/A</v>
      </c>
    </row>
    <row r="442" spans="1:106" ht="13.5" thickBot="1">
      <c r="A442">
        <v>2766</v>
      </c>
      <c r="B442">
        <v>1</v>
      </c>
      <c r="C442" t="s">
        <v>2912</v>
      </c>
      <c r="D442" s="3" t="s">
        <v>12</v>
      </c>
      <c r="E442" s="3" t="s">
        <v>12</v>
      </c>
      <c r="F442">
        <v>119699.594</v>
      </c>
      <c r="G442">
        <v>424954.375</v>
      </c>
      <c r="H442" s="35" t="str">
        <f t="shared" si="303"/>
        <v>ja</v>
      </c>
      <c r="I442" s="155" t="s">
        <v>2402</v>
      </c>
      <c r="J442" t="s">
        <v>456</v>
      </c>
      <c r="K442" s="97">
        <v>10000</v>
      </c>
      <c r="L442" s="28">
        <f t="shared" si="304"/>
        <v>0.24</v>
      </c>
      <c r="M442" s="28">
        <f t="shared" si="304"/>
        <v>0</v>
      </c>
      <c r="N442" s="56">
        <f t="shared" si="262"/>
        <v>0</v>
      </c>
      <c r="O442" s="33">
        <f t="shared" si="263"/>
        <v>19561.102555966871</v>
      </c>
      <c r="P442" s="37">
        <f t="shared" si="264"/>
        <v>1007.9155618388985</v>
      </c>
      <c r="Q442" t="s">
        <v>12</v>
      </c>
      <c r="R442" t="s">
        <v>12</v>
      </c>
      <c r="S442">
        <v>3.2810000000000001</v>
      </c>
      <c r="T442">
        <v>3.4849999999999999</v>
      </c>
      <c r="U442">
        <v>3.6779999999999999</v>
      </c>
      <c r="V442">
        <v>3.839</v>
      </c>
      <c r="W442">
        <v>4.0129999999999999</v>
      </c>
      <c r="X442" t="s">
        <v>12</v>
      </c>
      <c r="Y442">
        <v>4.3410000000000002</v>
      </c>
      <c r="Z442" t="s">
        <v>12</v>
      </c>
      <c r="AA442" s="10">
        <f t="shared" si="265"/>
        <v>4.0129999999999999</v>
      </c>
      <c r="AB442" s="9">
        <f t="shared" si="266"/>
        <v>0.33499999999999996</v>
      </c>
      <c r="AC442" s="10">
        <f t="shared" si="267"/>
        <v>0.32800000000000029</v>
      </c>
      <c r="AD442" s="9"/>
      <c r="AE442" s="55"/>
      <c r="AF442" s="55"/>
      <c r="AG442" s="55"/>
      <c r="AH442" s="55"/>
      <c r="AI442" s="3"/>
      <c r="AJ442" s="3"/>
      <c r="AK442" s="3"/>
      <c r="AL442" s="3"/>
      <c r="AM442" s="15"/>
      <c r="AN442" s="10"/>
      <c r="AO442" s="9"/>
      <c r="AP442" s="10"/>
      <c r="AQ442" s="9"/>
      <c r="AR442" s="55"/>
      <c r="AS442" s="55"/>
      <c r="AT442" s="55"/>
      <c r="AU442" s="55"/>
      <c r="AV442" s="3"/>
      <c r="AW442" s="3"/>
      <c r="AX442" s="3"/>
      <c r="AY442" s="3"/>
      <c r="AZ442" s="15"/>
      <c r="BA442" s="10"/>
      <c r="BB442" s="9"/>
      <c r="BC442" s="10"/>
      <c r="BD442" s="9"/>
      <c r="BE442" s="3"/>
      <c r="BF442" s="15"/>
      <c r="BG442" s="15"/>
      <c r="BH442" s="9"/>
      <c r="BI442" s="10"/>
      <c r="BJ442" s="9"/>
      <c r="BK442" s="3"/>
      <c r="BL442" s="15"/>
      <c r="BM442" s="15"/>
      <c r="BN442" s="9"/>
      <c r="BO442" s="10"/>
      <c r="BP442">
        <f t="shared" si="268"/>
        <v>0</v>
      </c>
      <c r="BQ442" s="93">
        <f t="shared" si="269"/>
        <v>0</v>
      </c>
      <c r="BR442" s="93">
        <f t="shared" si="270"/>
        <v>0</v>
      </c>
      <c r="BS442" s="93" t="e">
        <f>VLOOKUP(C442,'Koppeling locatie - aslocatie'!$A$2:$C$8139,2,FALSE)</f>
        <v>#N/A</v>
      </c>
      <c r="BT442" s="93" t="e">
        <f>VLOOKUP($BS442,aslocaties_v01!$C$3:$AA$349,MATCH($K$3/10,aslocaties_v01!$C$2:$X$2),FALSE)</f>
        <v>#N/A</v>
      </c>
      <c r="BU442" s="93" t="e">
        <f>VLOOKUP(BS442,aslocaties_v01!$C$3:$AA$349,MATCH($K$3,aslocaties_v01!$C$2:$X$2),FALSE)</f>
        <v>#N/A</v>
      </c>
      <c r="BV442" s="93" t="e">
        <f>VLOOKUP(BS442,aslocaties_v01!$C$3:$AA$349,MATCH($K$3*10,aslocaties_v01!$C$2:$X$2),FALSE)</f>
        <v>#N/A</v>
      </c>
      <c r="BW442" s="93" t="e">
        <f t="shared" si="271"/>
        <v>#N/A</v>
      </c>
      <c r="BX442" s="93" t="e">
        <f t="shared" si="272"/>
        <v>#N/A</v>
      </c>
      <c r="BY442" s="94">
        <f t="shared" si="273"/>
        <v>999</v>
      </c>
      <c r="BZ442" s="94">
        <f t="shared" si="274"/>
        <v>999</v>
      </c>
      <c r="CA442" s="94" t="e">
        <f t="shared" si="275"/>
        <v>#N/A</v>
      </c>
      <c r="CB442" t="e">
        <f t="shared" si="276"/>
        <v>#N/A</v>
      </c>
      <c r="CC442" s="58" t="e">
        <f t="shared" si="277"/>
        <v>#N/A</v>
      </c>
      <c r="CD442" s="95" t="e">
        <f t="shared" si="278"/>
        <v>#N/A</v>
      </c>
      <c r="CE442" s="96" t="b">
        <f t="shared" si="279"/>
        <v>1</v>
      </c>
      <c r="CF442" t="e">
        <f t="shared" si="280"/>
        <v>#DIV/0!</v>
      </c>
      <c r="CG442" t="e">
        <f t="shared" si="281"/>
        <v>#DIV/0!</v>
      </c>
      <c r="CH442" s="84" t="b">
        <f t="shared" si="282"/>
        <v>0</v>
      </c>
      <c r="CI442" t="str">
        <f t="shared" si="283"/>
        <v/>
      </c>
      <c r="CJ442" t="e">
        <f t="shared" si="284"/>
        <v>#DIV/0!</v>
      </c>
      <c r="CK442" t="b">
        <f t="shared" si="285"/>
        <v>1</v>
      </c>
      <c r="CL442" s="84" t="e">
        <f t="shared" si="286"/>
        <v>#DIV/0!</v>
      </c>
      <c r="CM442" t="e">
        <f t="shared" si="287"/>
        <v>#DIV/0!</v>
      </c>
      <c r="CN442" t="e">
        <f t="shared" si="288"/>
        <v>#DIV/0!</v>
      </c>
      <c r="CO442" s="84">
        <f t="shared" si="289"/>
        <v>-1</v>
      </c>
      <c r="CP442" t="b">
        <f t="shared" si="290"/>
        <v>1</v>
      </c>
      <c r="CQ442" s="96" t="b">
        <f t="shared" si="291"/>
        <v>1</v>
      </c>
      <c r="CR442" t="b">
        <f t="shared" si="292"/>
        <v>1</v>
      </c>
      <c r="CS442" t="b">
        <f t="shared" si="293"/>
        <v>1</v>
      </c>
      <c r="CT442" t="b">
        <f t="shared" si="294"/>
        <v>1</v>
      </c>
      <c r="CU442" t="b">
        <f t="shared" si="295"/>
        <v>1</v>
      </c>
      <c r="CV442" s="84" t="b">
        <f t="shared" si="296"/>
        <v>1</v>
      </c>
      <c r="CW442" t="b">
        <f t="shared" si="297"/>
        <v>1</v>
      </c>
      <c r="CX442" t="b">
        <f t="shared" si="298"/>
        <v>1</v>
      </c>
      <c r="CY442" t="b">
        <f t="shared" si="299"/>
        <v>1</v>
      </c>
      <c r="CZ442" t="b">
        <f t="shared" si="300"/>
        <v>1</v>
      </c>
      <c r="DA442" s="84">
        <f t="shared" si="301"/>
        <v>0</v>
      </c>
      <c r="DB442" t="e">
        <f t="shared" si="302"/>
        <v>#N/A</v>
      </c>
    </row>
    <row r="443" spans="1:106" ht="13.5" thickBot="1">
      <c r="A443">
        <v>2767</v>
      </c>
      <c r="B443">
        <v>1</v>
      </c>
      <c r="C443" t="s">
        <v>2250</v>
      </c>
      <c r="D443" s="3" t="s">
        <v>12</v>
      </c>
      <c r="E443" s="3" t="s">
        <v>12</v>
      </c>
      <c r="F443">
        <v>119030.625</v>
      </c>
      <c r="G443">
        <v>424200.46899999998</v>
      </c>
      <c r="H443" s="35" t="str">
        <f t="shared" si="303"/>
        <v>ja</v>
      </c>
      <c r="I443" s="155" t="s">
        <v>2402</v>
      </c>
      <c r="J443" t="s">
        <v>456</v>
      </c>
      <c r="K443" s="97">
        <v>10000</v>
      </c>
      <c r="L443" s="28">
        <f t="shared" si="304"/>
        <v>0.24</v>
      </c>
      <c r="M443" s="28">
        <f t="shared" si="304"/>
        <v>0</v>
      </c>
      <c r="N443" s="56">
        <f t="shared" si="262"/>
        <v>0</v>
      </c>
      <c r="O443" s="33">
        <f t="shared" si="263"/>
        <v>1007.9155618388985</v>
      </c>
      <c r="P443" s="37">
        <f t="shared" si="264"/>
        <v>1007.0062661105895</v>
      </c>
      <c r="Q443" t="s">
        <v>12</v>
      </c>
      <c r="R443" t="s">
        <v>12</v>
      </c>
      <c r="S443">
        <v>3.1389999999999998</v>
      </c>
      <c r="T443">
        <v>3.327</v>
      </c>
      <c r="U443">
        <v>3.5139999999999998</v>
      </c>
      <c r="V443">
        <v>3.677</v>
      </c>
      <c r="W443">
        <v>3.859</v>
      </c>
      <c r="X443" t="s">
        <v>12</v>
      </c>
      <c r="Y443">
        <v>4.2069999999999999</v>
      </c>
      <c r="Z443" t="s">
        <v>12</v>
      </c>
      <c r="AA443" s="10">
        <f t="shared" si="265"/>
        <v>3.859</v>
      </c>
      <c r="AB443" s="9">
        <f t="shared" si="266"/>
        <v>0.3450000000000002</v>
      </c>
      <c r="AC443" s="10">
        <f t="shared" si="267"/>
        <v>0.34799999999999986</v>
      </c>
      <c r="AD443" s="9"/>
      <c r="AE443" s="55"/>
      <c r="AF443" s="55"/>
      <c r="AG443" s="55"/>
      <c r="AH443" s="55"/>
      <c r="AI443" s="3"/>
      <c r="AJ443" s="3"/>
      <c r="AK443" s="3"/>
      <c r="AL443" s="3"/>
      <c r="AM443" s="15"/>
      <c r="AN443" s="10"/>
      <c r="AO443" s="9"/>
      <c r="AP443" s="10"/>
      <c r="AQ443" s="9"/>
      <c r="AR443" s="55"/>
      <c r="AS443" s="55"/>
      <c r="AT443" s="55"/>
      <c r="AU443" s="55"/>
      <c r="AV443" s="3"/>
      <c r="AW443" s="3"/>
      <c r="AX443" s="3"/>
      <c r="AY443" s="3"/>
      <c r="AZ443" s="15"/>
      <c r="BA443" s="10"/>
      <c r="BB443" s="9"/>
      <c r="BC443" s="10"/>
      <c r="BD443" s="9"/>
      <c r="BE443" s="3"/>
      <c r="BF443" s="15"/>
      <c r="BG443" s="15"/>
      <c r="BH443" s="9"/>
      <c r="BI443" s="10"/>
      <c r="BJ443" s="9"/>
      <c r="BK443" s="3"/>
      <c r="BL443" s="15"/>
      <c r="BM443" s="15"/>
      <c r="BN443" s="9"/>
      <c r="BO443" s="10"/>
      <c r="BP443">
        <f t="shared" si="268"/>
        <v>0</v>
      </c>
      <c r="BQ443" s="93">
        <f t="shared" si="269"/>
        <v>0</v>
      </c>
      <c r="BR443" s="93">
        <f t="shared" si="270"/>
        <v>0</v>
      </c>
      <c r="BS443" s="93" t="e">
        <f>VLOOKUP(C443,'Koppeling locatie - aslocatie'!$A$2:$C$8139,2,FALSE)</f>
        <v>#N/A</v>
      </c>
      <c r="BT443" s="93" t="e">
        <f>VLOOKUP($BS443,aslocaties_v01!$C$3:$AA$349,MATCH($K$3/10,aslocaties_v01!$C$2:$X$2),FALSE)</f>
        <v>#N/A</v>
      </c>
      <c r="BU443" s="93" t="e">
        <f>VLOOKUP(BS443,aslocaties_v01!$C$3:$AA$349,MATCH($K$3,aslocaties_v01!$C$2:$X$2),FALSE)</f>
        <v>#N/A</v>
      </c>
      <c r="BV443" s="93" t="e">
        <f>VLOOKUP(BS443,aslocaties_v01!$C$3:$AA$349,MATCH($K$3*10,aslocaties_v01!$C$2:$X$2),FALSE)</f>
        <v>#N/A</v>
      </c>
      <c r="BW443" s="93" t="e">
        <f t="shared" si="271"/>
        <v>#N/A</v>
      </c>
      <c r="BX443" s="93" t="e">
        <f t="shared" si="272"/>
        <v>#N/A</v>
      </c>
      <c r="BY443" s="94">
        <f t="shared" si="273"/>
        <v>999</v>
      </c>
      <c r="BZ443" s="94">
        <f t="shared" si="274"/>
        <v>999</v>
      </c>
      <c r="CA443" s="94" t="e">
        <f t="shared" si="275"/>
        <v>#N/A</v>
      </c>
      <c r="CB443" t="e">
        <f t="shared" si="276"/>
        <v>#N/A</v>
      </c>
      <c r="CC443" s="58" t="e">
        <f t="shared" si="277"/>
        <v>#N/A</v>
      </c>
      <c r="CD443" s="95" t="e">
        <f t="shared" si="278"/>
        <v>#N/A</v>
      </c>
      <c r="CE443" s="96" t="b">
        <f t="shared" si="279"/>
        <v>1</v>
      </c>
      <c r="CF443" t="e">
        <f t="shared" si="280"/>
        <v>#DIV/0!</v>
      </c>
      <c r="CG443" t="e">
        <f t="shared" si="281"/>
        <v>#DIV/0!</v>
      </c>
      <c r="CH443" s="84" t="b">
        <f t="shared" si="282"/>
        <v>0</v>
      </c>
      <c r="CI443" t="str">
        <f t="shared" si="283"/>
        <v/>
      </c>
      <c r="CJ443" t="e">
        <f t="shared" si="284"/>
        <v>#DIV/0!</v>
      </c>
      <c r="CK443" t="b">
        <f t="shared" si="285"/>
        <v>1</v>
      </c>
      <c r="CL443" s="84" t="e">
        <f t="shared" si="286"/>
        <v>#DIV/0!</v>
      </c>
      <c r="CM443" t="e">
        <f t="shared" si="287"/>
        <v>#DIV/0!</v>
      </c>
      <c r="CN443" t="e">
        <f t="shared" si="288"/>
        <v>#DIV/0!</v>
      </c>
      <c r="CO443" s="84">
        <f t="shared" si="289"/>
        <v>-1</v>
      </c>
      <c r="CP443" t="b">
        <f t="shared" si="290"/>
        <v>1</v>
      </c>
      <c r="CQ443" s="96" t="b">
        <f t="shared" si="291"/>
        <v>1</v>
      </c>
      <c r="CR443" t="b">
        <f t="shared" si="292"/>
        <v>1</v>
      </c>
      <c r="CS443" t="b">
        <f t="shared" si="293"/>
        <v>1</v>
      </c>
      <c r="CT443" t="b">
        <f t="shared" si="294"/>
        <v>1</v>
      </c>
      <c r="CU443" t="b">
        <f t="shared" si="295"/>
        <v>1</v>
      </c>
      <c r="CV443" s="84" t="b">
        <f t="shared" si="296"/>
        <v>1</v>
      </c>
      <c r="CW443" t="b">
        <f t="shared" si="297"/>
        <v>1</v>
      </c>
      <c r="CX443" t="b">
        <f t="shared" si="298"/>
        <v>1</v>
      </c>
      <c r="CY443" t="b">
        <f t="shared" si="299"/>
        <v>1</v>
      </c>
      <c r="CZ443" t="b">
        <f t="shared" si="300"/>
        <v>1</v>
      </c>
      <c r="DA443" s="84">
        <f t="shared" si="301"/>
        <v>0</v>
      </c>
      <c r="DB443" t="e">
        <f t="shared" si="302"/>
        <v>#N/A</v>
      </c>
    </row>
    <row r="444" spans="1:106" ht="13.5" thickBot="1">
      <c r="A444">
        <v>2768</v>
      </c>
      <c r="B444">
        <v>1</v>
      </c>
      <c r="C444" t="s">
        <v>2247</v>
      </c>
      <c r="D444" s="3" t="s">
        <v>12</v>
      </c>
      <c r="E444" s="3" t="s">
        <v>12</v>
      </c>
      <c r="F444">
        <v>118207.93</v>
      </c>
      <c r="G444">
        <v>423619.75</v>
      </c>
      <c r="H444" s="35" t="str">
        <f t="shared" si="303"/>
        <v>ja</v>
      </c>
      <c r="I444" s="155" t="s">
        <v>2402</v>
      </c>
      <c r="J444" t="s">
        <v>456</v>
      </c>
      <c r="K444" s="97">
        <v>10000</v>
      </c>
      <c r="L444" s="28">
        <f t="shared" si="304"/>
        <v>0.24</v>
      </c>
      <c r="M444" s="28">
        <f t="shared" si="304"/>
        <v>0</v>
      </c>
      <c r="N444" s="56">
        <f t="shared" si="262"/>
        <v>0</v>
      </c>
      <c r="O444" s="33">
        <f t="shared" si="263"/>
        <v>1007.0062661105895</v>
      </c>
      <c r="P444" s="37">
        <f t="shared" si="264"/>
        <v>901.79305070786597</v>
      </c>
      <c r="Q444" t="s">
        <v>12</v>
      </c>
      <c r="R444" t="s">
        <v>12</v>
      </c>
      <c r="S444">
        <v>3.089</v>
      </c>
      <c r="T444">
        <v>3.2770000000000001</v>
      </c>
      <c r="U444">
        <v>3.4630000000000001</v>
      </c>
      <c r="V444">
        <v>3.625</v>
      </c>
      <c r="W444">
        <v>3.806</v>
      </c>
      <c r="X444" t="s">
        <v>12</v>
      </c>
      <c r="Y444">
        <v>4.1529999999999996</v>
      </c>
      <c r="Z444" t="s">
        <v>12</v>
      </c>
      <c r="AA444" s="10">
        <f t="shared" si="265"/>
        <v>3.806</v>
      </c>
      <c r="AB444" s="9">
        <f t="shared" si="266"/>
        <v>0.34299999999999997</v>
      </c>
      <c r="AC444" s="10">
        <f t="shared" si="267"/>
        <v>0.34699999999999953</v>
      </c>
      <c r="AD444" s="9"/>
      <c r="AE444" s="55"/>
      <c r="AF444" s="55"/>
      <c r="AG444" s="55"/>
      <c r="AH444" s="55"/>
      <c r="AI444" s="3"/>
      <c r="AJ444" s="3"/>
      <c r="AK444" s="3"/>
      <c r="AL444" s="3"/>
      <c r="AM444" s="15"/>
      <c r="AN444" s="10"/>
      <c r="AO444" s="9"/>
      <c r="AP444" s="10"/>
      <c r="AQ444" s="9"/>
      <c r="AR444" s="55"/>
      <c r="AS444" s="55"/>
      <c r="AT444" s="55"/>
      <c r="AU444" s="55"/>
      <c r="AV444" s="3"/>
      <c r="AW444" s="3"/>
      <c r="AX444" s="3"/>
      <c r="AY444" s="3"/>
      <c r="AZ444" s="15"/>
      <c r="BA444" s="10"/>
      <c r="BB444" s="9"/>
      <c r="BC444" s="10"/>
      <c r="BD444" s="9"/>
      <c r="BE444" s="3"/>
      <c r="BF444" s="15"/>
      <c r="BG444" s="15"/>
      <c r="BH444" s="9"/>
      <c r="BI444" s="10"/>
      <c r="BJ444" s="9"/>
      <c r="BK444" s="3"/>
      <c r="BL444" s="15"/>
      <c r="BM444" s="15"/>
      <c r="BN444" s="9"/>
      <c r="BO444" s="10"/>
      <c r="BP444">
        <f t="shared" si="268"/>
        <v>0</v>
      </c>
      <c r="BQ444" s="93">
        <f t="shared" si="269"/>
        <v>0</v>
      </c>
      <c r="BR444" s="93">
        <f t="shared" si="270"/>
        <v>0</v>
      </c>
      <c r="BS444" s="93" t="e">
        <f>VLOOKUP(C444,'Koppeling locatie - aslocatie'!$A$2:$C$8139,2,FALSE)</f>
        <v>#N/A</v>
      </c>
      <c r="BT444" s="93" t="e">
        <f>VLOOKUP($BS444,aslocaties_v01!$C$3:$AA$349,MATCH($K$3/10,aslocaties_v01!$C$2:$X$2),FALSE)</f>
        <v>#N/A</v>
      </c>
      <c r="BU444" s="93" t="e">
        <f>VLOOKUP(BS444,aslocaties_v01!$C$3:$AA$349,MATCH($K$3,aslocaties_v01!$C$2:$X$2),FALSE)</f>
        <v>#N/A</v>
      </c>
      <c r="BV444" s="93" t="e">
        <f>VLOOKUP(BS444,aslocaties_v01!$C$3:$AA$349,MATCH($K$3*10,aslocaties_v01!$C$2:$X$2),FALSE)</f>
        <v>#N/A</v>
      </c>
      <c r="BW444" s="93" t="e">
        <f t="shared" si="271"/>
        <v>#N/A</v>
      </c>
      <c r="BX444" s="93" t="e">
        <f t="shared" si="272"/>
        <v>#N/A</v>
      </c>
      <c r="BY444" s="94">
        <f t="shared" si="273"/>
        <v>999</v>
      </c>
      <c r="BZ444" s="94">
        <f t="shared" si="274"/>
        <v>999</v>
      </c>
      <c r="CA444" s="94" t="e">
        <f t="shared" si="275"/>
        <v>#N/A</v>
      </c>
      <c r="CB444" t="e">
        <f t="shared" si="276"/>
        <v>#N/A</v>
      </c>
      <c r="CC444" s="58" t="e">
        <f t="shared" si="277"/>
        <v>#N/A</v>
      </c>
      <c r="CD444" s="95" t="e">
        <f t="shared" si="278"/>
        <v>#N/A</v>
      </c>
      <c r="CE444" s="96" t="b">
        <f t="shared" si="279"/>
        <v>1</v>
      </c>
      <c r="CF444" t="e">
        <f t="shared" si="280"/>
        <v>#DIV/0!</v>
      </c>
      <c r="CG444" t="e">
        <f t="shared" si="281"/>
        <v>#DIV/0!</v>
      </c>
      <c r="CH444" s="84" t="b">
        <f t="shared" si="282"/>
        <v>0</v>
      </c>
      <c r="CI444" t="str">
        <f t="shared" si="283"/>
        <v/>
      </c>
      <c r="CJ444" t="e">
        <f t="shared" si="284"/>
        <v>#DIV/0!</v>
      </c>
      <c r="CK444" t="b">
        <f t="shared" si="285"/>
        <v>1</v>
      </c>
      <c r="CL444" s="84" t="e">
        <f t="shared" si="286"/>
        <v>#DIV/0!</v>
      </c>
      <c r="CM444" t="e">
        <f t="shared" si="287"/>
        <v>#DIV/0!</v>
      </c>
      <c r="CN444" t="e">
        <f t="shared" si="288"/>
        <v>#DIV/0!</v>
      </c>
      <c r="CO444" s="84">
        <f t="shared" si="289"/>
        <v>-1</v>
      </c>
      <c r="CP444" t="b">
        <f t="shared" si="290"/>
        <v>1</v>
      </c>
      <c r="CQ444" s="96" t="b">
        <f t="shared" si="291"/>
        <v>1</v>
      </c>
      <c r="CR444" t="b">
        <f t="shared" si="292"/>
        <v>1</v>
      </c>
      <c r="CS444" t="b">
        <f t="shared" si="293"/>
        <v>1</v>
      </c>
      <c r="CT444" t="b">
        <f t="shared" si="294"/>
        <v>1</v>
      </c>
      <c r="CU444" t="b">
        <f t="shared" si="295"/>
        <v>1</v>
      </c>
      <c r="CV444" s="84" t="b">
        <f t="shared" si="296"/>
        <v>1</v>
      </c>
      <c r="CW444" t="b">
        <f t="shared" si="297"/>
        <v>1</v>
      </c>
      <c r="CX444" t="b">
        <f t="shared" si="298"/>
        <v>1</v>
      </c>
      <c r="CY444" t="b">
        <f t="shared" si="299"/>
        <v>1</v>
      </c>
      <c r="CZ444" t="b">
        <f t="shared" si="300"/>
        <v>1</v>
      </c>
      <c r="DA444" s="84">
        <f t="shared" si="301"/>
        <v>0</v>
      </c>
      <c r="DB444" t="e">
        <f t="shared" si="302"/>
        <v>#N/A</v>
      </c>
    </row>
    <row r="445" spans="1:106" ht="13.5" thickBot="1">
      <c r="A445">
        <v>2769</v>
      </c>
      <c r="B445">
        <v>1</v>
      </c>
      <c r="C445" t="s">
        <v>2248</v>
      </c>
      <c r="D445" s="3" t="s">
        <v>12</v>
      </c>
      <c r="E445" s="3" t="s">
        <v>12</v>
      </c>
      <c r="F445">
        <v>117344.742</v>
      </c>
      <c r="G445">
        <v>423358.71899999998</v>
      </c>
      <c r="H445" s="35" t="str">
        <f t="shared" si="303"/>
        <v>ja</v>
      </c>
      <c r="I445" s="155" t="s">
        <v>2402</v>
      </c>
      <c r="J445" t="s">
        <v>456</v>
      </c>
      <c r="K445" s="97">
        <v>10000</v>
      </c>
      <c r="L445" s="28">
        <f t="shared" si="304"/>
        <v>0.24</v>
      </c>
      <c r="M445" s="28">
        <f t="shared" si="304"/>
        <v>0</v>
      </c>
      <c r="N445" s="56">
        <f t="shared" si="262"/>
        <v>0</v>
      </c>
      <c r="O445" s="33">
        <f t="shared" si="263"/>
        <v>901.79305070786597</v>
      </c>
      <c r="P445" s="37">
        <f t="shared" si="264"/>
        <v>1037.6392873923062</v>
      </c>
      <c r="Q445" t="s">
        <v>12</v>
      </c>
      <c r="R445" t="s">
        <v>12</v>
      </c>
      <c r="S445">
        <v>3.0379999999999998</v>
      </c>
      <c r="T445">
        <v>3.2250000000000001</v>
      </c>
      <c r="U445">
        <v>3.411</v>
      </c>
      <c r="V445">
        <v>3.573</v>
      </c>
      <c r="W445">
        <v>3.7530000000000001</v>
      </c>
      <c r="X445" t="s">
        <v>12</v>
      </c>
      <c r="Y445">
        <v>4.0990000000000002</v>
      </c>
      <c r="Z445" t="s">
        <v>12</v>
      </c>
      <c r="AA445" s="10">
        <f t="shared" si="265"/>
        <v>3.7530000000000001</v>
      </c>
      <c r="AB445" s="9">
        <f t="shared" si="266"/>
        <v>0.34200000000000008</v>
      </c>
      <c r="AC445" s="10">
        <f t="shared" si="267"/>
        <v>0.34600000000000009</v>
      </c>
      <c r="AD445" s="9"/>
      <c r="AE445" s="55"/>
      <c r="AF445" s="55"/>
      <c r="AG445" s="55"/>
      <c r="AH445" s="55"/>
      <c r="AI445" s="3"/>
      <c r="AJ445" s="3"/>
      <c r="AK445" s="3"/>
      <c r="AL445" s="3"/>
      <c r="AM445" s="15"/>
      <c r="AN445" s="10"/>
      <c r="AO445" s="9"/>
      <c r="AP445" s="10"/>
      <c r="AQ445" s="9"/>
      <c r="AR445" s="55"/>
      <c r="AS445" s="55"/>
      <c r="AT445" s="55"/>
      <c r="AU445" s="55"/>
      <c r="AV445" s="3"/>
      <c r="AW445" s="3"/>
      <c r="AX445" s="3"/>
      <c r="AY445" s="3"/>
      <c r="AZ445" s="15"/>
      <c r="BA445" s="10"/>
      <c r="BB445" s="9"/>
      <c r="BC445" s="10"/>
      <c r="BD445" s="9"/>
      <c r="BE445" s="3"/>
      <c r="BF445" s="15"/>
      <c r="BG445" s="15"/>
      <c r="BH445" s="9"/>
      <c r="BI445" s="10"/>
      <c r="BJ445" s="9"/>
      <c r="BK445" s="3"/>
      <c r="BL445" s="15"/>
      <c r="BM445" s="15"/>
      <c r="BN445" s="9"/>
      <c r="BO445" s="10"/>
      <c r="BP445">
        <f t="shared" si="268"/>
        <v>0</v>
      </c>
      <c r="BQ445" s="93">
        <f t="shared" si="269"/>
        <v>0</v>
      </c>
      <c r="BR445" s="93">
        <f t="shared" si="270"/>
        <v>0</v>
      </c>
      <c r="BS445" s="93" t="e">
        <f>VLOOKUP(C445,'Koppeling locatie - aslocatie'!$A$2:$C$8139,2,FALSE)</f>
        <v>#N/A</v>
      </c>
      <c r="BT445" s="93" t="e">
        <f>VLOOKUP($BS445,aslocaties_v01!$C$3:$AA$349,MATCH($K$3/10,aslocaties_v01!$C$2:$X$2),FALSE)</f>
        <v>#N/A</v>
      </c>
      <c r="BU445" s="93" t="e">
        <f>VLOOKUP(BS445,aslocaties_v01!$C$3:$AA$349,MATCH($K$3,aslocaties_v01!$C$2:$X$2),FALSE)</f>
        <v>#N/A</v>
      </c>
      <c r="BV445" s="93" t="e">
        <f>VLOOKUP(BS445,aslocaties_v01!$C$3:$AA$349,MATCH($K$3*10,aslocaties_v01!$C$2:$X$2),FALSE)</f>
        <v>#N/A</v>
      </c>
      <c r="BW445" s="93" t="e">
        <f t="shared" si="271"/>
        <v>#N/A</v>
      </c>
      <c r="BX445" s="93" t="e">
        <f t="shared" si="272"/>
        <v>#N/A</v>
      </c>
      <c r="BY445" s="94">
        <f t="shared" si="273"/>
        <v>999</v>
      </c>
      <c r="BZ445" s="94">
        <f t="shared" si="274"/>
        <v>999</v>
      </c>
      <c r="CA445" s="94" t="e">
        <f t="shared" si="275"/>
        <v>#N/A</v>
      </c>
      <c r="CB445" t="e">
        <f t="shared" si="276"/>
        <v>#N/A</v>
      </c>
      <c r="CC445" s="58" t="e">
        <f t="shared" si="277"/>
        <v>#N/A</v>
      </c>
      <c r="CD445" s="95" t="e">
        <f t="shared" si="278"/>
        <v>#N/A</v>
      </c>
      <c r="CE445" s="96" t="b">
        <f t="shared" si="279"/>
        <v>1</v>
      </c>
      <c r="CF445" t="e">
        <f t="shared" si="280"/>
        <v>#DIV/0!</v>
      </c>
      <c r="CG445" t="e">
        <f t="shared" si="281"/>
        <v>#DIV/0!</v>
      </c>
      <c r="CH445" s="84" t="b">
        <f t="shared" si="282"/>
        <v>0</v>
      </c>
      <c r="CI445" t="str">
        <f t="shared" si="283"/>
        <v/>
      </c>
      <c r="CJ445" t="e">
        <f t="shared" si="284"/>
        <v>#DIV/0!</v>
      </c>
      <c r="CK445" t="b">
        <f t="shared" si="285"/>
        <v>1</v>
      </c>
      <c r="CL445" s="84" t="e">
        <f t="shared" si="286"/>
        <v>#DIV/0!</v>
      </c>
      <c r="CM445" t="e">
        <f t="shared" si="287"/>
        <v>#DIV/0!</v>
      </c>
      <c r="CN445" t="e">
        <f t="shared" si="288"/>
        <v>#DIV/0!</v>
      </c>
      <c r="CO445" s="84">
        <f t="shared" si="289"/>
        <v>-1</v>
      </c>
      <c r="CP445" t="b">
        <f t="shared" si="290"/>
        <v>1</v>
      </c>
      <c r="CQ445" s="96" t="b">
        <f t="shared" si="291"/>
        <v>1</v>
      </c>
      <c r="CR445" t="b">
        <f t="shared" si="292"/>
        <v>1</v>
      </c>
      <c r="CS445" t="b">
        <f t="shared" si="293"/>
        <v>1</v>
      </c>
      <c r="CT445" t="b">
        <f t="shared" si="294"/>
        <v>1</v>
      </c>
      <c r="CU445" t="b">
        <f t="shared" si="295"/>
        <v>1</v>
      </c>
      <c r="CV445" s="84" t="b">
        <f t="shared" si="296"/>
        <v>1</v>
      </c>
      <c r="CW445" t="b">
        <f t="shared" si="297"/>
        <v>1</v>
      </c>
      <c r="CX445" t="b">
        <f t="shared" si="298"/>
        <v>1</v>
      </c>
      <c r="CY445" t="b">
        <f t="shared" si="299"/>
        <v>1</v>
      </c>
      <c r="CZ445" t="b">
        <f t="shared" si="300"/>
        <v>1</v>
      </c>
      <c r="DA445" s="84">
        <f t="shared" si="301"/>
        <v>0</v>
      </c>
      <c r="DB445" t="e">
        <f t="shared" si="302"/>
        <v>#N/A</v>
      </c>
    </row>
    <row r="446" spans="1:106" ht="13.5" thickBot="1">
      <c r="A446">
        <v>2770</v>
      </c>
      <c r="B446">
        <v>1</v>
      </c>
      <c r="C446" t="s">
        <v>2249</v>
      </c>
      <c r="D446" s="3" t="s">
        <v>12</v>
      </c>
      <c r="E446" s="3" t="s">
        <v>12</v>
      </c>
      <c r="F446">
        <v>116308.82799999999</v>
      </c>
      <c r="G446">
        <v>423418.53100000002</v>
      </c>
      <c r="H446" s="35" t="str">
        <f t="shared" si="303"/>
        <v>ja</v>
      </c>
      <c r="I446" s="155" t="s">
        <v>2402</v>
      </c>
      <c r="J446" t="s">
        <v>456</v>
      </c>
      <c r="K446" s="97">
        <v>10000</v>
      </c>
      <c r="L446" s="28">
        <f t="shared" si="304"/>
        <v>0.24</v>
      </c>
      <c r="M446" s="28">
        <f t="shared" si="304"/>
        <v>0</v>
      </c>
      <c r="N446" s="56">
        <f t="shared" si="262"/>
        <v>0</v>
      </c>
      <c r="O446" s="33">
        <f t="shared" si="263"/>
        <v>1037.6392873923062</v>
      </c>
      <c r="P446" s="37">
        <f t="shared" si="264"/>
        <v>1027.7522308635382</v>
      </c>
      <c r="Q446" t="s">
        <v>12</v>
      </c>
      <c r="R446" t="s">
        <v>12</v>
      </c>
      <c r="S446">
        <v>2.99</v>
      </c>
      <c r="T446">
        <v>3.1760000000000002</v>
      </c>
      <c r="U446">
        <v>3.363</v>
      </c>
      <c r="V446">
        <v>3.5270000000000001</v>
      </c>
      <c r="W446">
        <v>3.7080000000000002</v>
      </c>
      <c r="X446" t="s">
        <v>12</v>
      </c>
      <c r="Y446">
        <v>4.0549999999999997</v>
      </c>
      <c r="Z446" t="s">
        <v>12</v>
      </c>
      <c r="AA446" s="10">
        <f t="shared" si="265"/>
        <v>3.7080000000000002</v>
      </c>
      <c r="AB446" s="9">
        <f t="shared" si="266"/>
        <v>0.3450000000000002</v>
      </c>
      <c r="AC446" s="10">
        <f t="shared" si="267"/>
        <v>0.34699999999999953</v>
      </c>
      <c r="AD446" s="9"/>
      <c r="AE446" s="55"/>
      <c r="AF446" s="55"/>
      <c r="AG446" s="55"/>
      <c r="AH446" s="55"/>
      <c r="AI446" s="3"/>
      <c r="AJ446" s="3"/>
      <c r="AK446" s="3"/>
      <c r="AL446" s="3"/>
      <c r="AM446" s="15"/>
      <c r="AN446" s="10"/>
      <c r="AO446" s="9"/>
      <c r="AP446" s="10"/>
      <c r="AQ446" s="9"/>
      <c r="AR446" s="55"/>
      <c r="AS446" s="55"/>
      <c r="AT446" s="55"/>
      <c r="AU446" s="55"/>
      <c r="AV446" s="3"/>
      <c r="AW446" s="3"/>
      <c r="AX446" s="3"/>
      <c r="AY446" s="3"/>
      <c r="AZ446" s="15"/>
      <c r="BA446" s="10"/>
      <c r="BB446" s="9"/>
      <c r="BC446" s="10"/>
      <c r="BD446" s="9"/>
      <c r="BE446" s="3"/>
      <c r="BF446" s="15"/>
      <c r="BG446" s="15"/>
      <c r="BH446" s="9"/>
      <c r="BI446" s="10"/>
      <c r="BJ446" s="9"/>
      <c r="BK446" s="3"/>
      <c r="BL446" s="15"/>
      <c r="BM446" s="15"/>
      <c r="BN446" s="9"/>
      <c r="BO446" s="10"/>
      <c r="BP446">
        <f t="shared" si="268"/>
        <v>0</v>
      </c>
      <c r="BQ446" s="93">
        <f t="shared" si="269"/>
        <v>0</v>
      </c>
      <c r="BR446" s="93">
        <f t="shared" si="270"/>
        <v>0</v>
      </c>
      <c r="BS446" s="93" t="e">
        <f>VLOOKUP(C446,'Koppeling locatie - aslocatie'!$A$2:$C$8139,2,FALSE)</f>
        <v>#N/A</v>
      </c>
      <c r="BT446" s="93" t="e">
        <f>VLOOKUP($BS446,aslocaties_v01!$C$3:$AA$349,MATCH($K$3/10,aslocaties_v01!$C$2:$X$2),FALSE)</f>
        <v>#N/A</v>
      </c>
      <c r="BU446" s="93" t="e">
        <f>VLOOKUP(BS446,aslocaties_v01!$C$3:$AA$349,MATCH($K$3,aslocaties_v01!$C$2:$X$2),FALSE)</f>
        <v>#N/A</v>
      </c>
      <c r="BV446" s="93" t="e">
        <f>VLOOKUP(BS446,aslocaties_v01!$C$3:$AA$349,MATCH($K$3*10,aslocaties_v01!$C$2:$X$2),FALSE)</f>
        <v>#N/A</v>
      </c>
      <c r="BW446" s="93" t="e">
        <f t="shared" si="271"/>
        <v>#N/A</v>
      </c>
      <c r="BX446" s="93" t="e">
        <f t="shared" si="272"/>
        <v>#N/A</v>
      </c>
      <c r="BY446" s="94">
        <f t="shared" si="273"/>
        <v>999</v>
      </c>
      <c r="BZ446" s="94">
        <f t="shared" si="274"/>
        <v>999</v>
      </c>
      <c r="CA446" s="94" t="e">
        <f t="shared" si="275"/>
        <v>#N/A</v>
      </c>
      <c r="CB446" t="e">
        <f t="shared" si="276"/>
        <v>#N/A</v>
      </c>
      <c r="CC446" s="58" t="e">
        <f t="shared" si="277"/>
        <v>#N/A</v>
      </c>
      <c r="CD446" s="95" t="e">
        <f t="shared" si="278"/>
        <v>#N/A</v>
      </c>
      <c r="CE446" s="96" t="b">
        <f t="shared" si="279"/>
        <v>1</v>
      </c>
      <c r="CF446" t="e">
        <f t="shared" si="280"/>
        <v>#DIV/0!</v>
      </c>
      <c r="CG446" t="e">
        <f t="shared" si="281"/>
        <v>#DIV/0!</v>
      </c>
      <c r="CH446" s="84" t="b">
        <f t="shared" si="282"/>
        <v>0</v>
      </c>
      <c r="CI446" t="str">
        <f t="shared" si="283"/>
        <v/>
      </c>
      <c r="CJ446" t="e">
        <f t="shared" si="284"/>
        <v>#DIV/0!</v>
      </c>
      <c r="CK446" t="b">
        <f t="shared" si="285"/>
        <v>1</v>
      </c>
      <c r="CL446" s="84" t="e">
        <f t="shared" si="286"/>
        <v>#DIV/0!</v>
      </c>
      <c r="CM446" t="e">
        <f t="shared" si="287"/>
        <v>#DIV/0!</v>
      </c>
      <c r="CN446" t="e">
        <f t="shared" si="288"/>
        <v>#DIV/0!</v>
      </c>
      <c r="CO446" s="84">
        <f t="shared" si="289"/>
        <v>-1</v>
      </c>
      <c r="CP446" t="b">
        <f t="shared" si="290"/>
        <v>1</v>
      </c>
      <c r="CQ446" s="96" t="b">
        <f t="shared" si="291"/>
        <v>1</v>
      </c>
      <c r="CR446" t="b">
        <f t="shared" si="292"/>
        <v>1</v>
      </c>
      <c r="CS446" t="b">
        <f t="shared" si="293"/>
        <v>1</v>
      </c>
      <c r="CT446" t="b">
        <f t="shared" si="294"/>
        <v>1</v>
      </c>
      <c r="CU446" t="b">
        <f t="shared" si="295"/>
        <v>1</v>
      </c>
      <c r="CV446" s="84" t="b">
        <f t="shared" si="296"/>
        <v>1</v>
      </c>
      <c r="CW446" t="b">
        <f t="shared" si="297"/>
        <v>1</v>
      </c>
      <c r="CX446" t="b">
        <f t="shared" si="298"/>
        <v>1</v>
      </c>
      <c r="CY446" t="b">
        <f t="shared" si="299"/>
        <v>1</v>
      </c>
      <c r="CZ446" t="b">
        <f t="shared" si="300"/>
        <v>1</v>
      </c>
      <c r="DA446" s="84">
        <f t="shared" si="301"/>
        <v>0</v>
      </c>
      <c r="DB446" t="e">
        <f t="shared" si="302"/>
        <v>#N/A</v>
      </c>
    </row>
    <row r="447" spans="1:106" ht="13.5" thickBot="1">
      <c r="A447">
        <v>2771</v>
      </c>
      <c r="B447">
        <v>1</v>
      </c>
      <c r="C447" t="s">
        <v>2251</v>
      </c>
      <c r="D447" s="3" t="s">
        <v>12</v>
      </c>
      <c r="E447" s="3" t="s">
        <v>12</v>
      </c>
      <c r="F447">
        <v>115311.75</v>
      </c>
      <c r="G447">
        <v>423667.75</v>
      </c>
      <c r="H447" s="35" t="str">
        <f t="shared" si="303"/>
        <v>ja</v>
      </c>
      <c r="I447" s="155" t="s">
        <v>2402</v>
      </c>
      <c r="J447" t="s">
        <v>456</v>
      </c>
      <c r="K447" s="97">
        <v>10000</v>
      </c>
      <c r="L447" s="28">
        <f t="shared" si="304"/>
        <v>0.24</v>
      </c>
      <c r="M447" s="28">
        <f t="shared" si="304"/>
        <v>0</v>
      </c>
      <c r="N447" s="56">
        <f t="shared" si="262"/>
        <v>0</v>
      </c>
      <c r="O447" s="33">
        <f t="shared" si="263"/>
        <v>1027.7522308635382</v>
      </c>
      <c r="P447" s="37">
        <f t="shared" si="264"/>
        <v>987.50666136993732</v>
      </c>
      <c r="Q447" t="s">
        <v>12</v>
      </c>
      <c r="R447" t="s">
        <v>12</v>
      </c>
      <c r="S447">
        <v>2.9129999999999998</v>
      </c>
      <c r="T447">
        <v>3.0950000000000002</v>
      </c>
      <c r="U447">
        <v>3.2810000000000001</v>
      </c>
      <c r="V447">
        <v>3.448</v>
      </c>
      <c r="W447">
        <v>3.633</v>
      </c>
      <c r="X447" t="s">
        <v>12</v>
      </c>
      <c r="Y447">
        <v>3.9889999999999999</v>
      </c>
      <c r="Z447" t="s">
        <v>12</v>
      </c>
      <c r="AA447" s="10">
        <f t="shared" si="265"/>
        <v>3.633</v>
      </c>
      <c r="AB447" s="9">
        <f t="shared" si="266"/>
        <v>0.35199999999999987</v>
      </c>
      <c r="AC447" s="10">
        <f t="shared" si="267"/>
        <v>0.35599999999999987</v>
      </c>
      <c r="AD447" s="9"/>
      <c r="AE447" s="55"/>
      <c r="AF447" s="55"/>
      <c r="AG447" s="55"/>
      <c r="AH447" s="55"/>
      <c r="AI447" s="3"/>
      <c r="AJ447" s="3"/>
      <c r="AK447" s="3"/>
      <c r="AL447" s="3"/>
      <c r="AM447" s="15"/>
      <c r="AN447" s="10"/>
      <c r="AO447" s="9"/>
      <c r="AP447" s="10"/>
      <c r="AQ447" s="9"/>
      <c r="AR447" s="55"/>
      <c r="AS447" s="55"/>
      <c r="AT447" s="55"/>
      <c r="AU447" s="55"/>
      <c r="AV447" s="3"/>
      <c r="AW447" s="3"/>
      <c r="AX447" s="3"/>
      <c r="AY447" s="3"/>
      <c r="AZ447" s="15"/>
      <c r="BA447" s="10"/>
      <c r="BB447" s="9"/>
      <c r="BC447" s="10"/>
      <c r="BD447" s="9"/>
      <c r="BE447" s="3"/>
      <c r="BF447" s="15"/>
      <c r="BG447" s="15"/>
      <c r="BH447" s="9"/>
      <c r="BI447" s="10"/>
      <c r="BJ447" s="9"/>
      <c r="BK447" s="3"/>
      <c r="BL447" s="15"/>
      <c r="BM447" s="15"/>
      <c r="BN447" s="9"/>
      <c r="BO447" s="10"/>
      <c r="BP447">
        <f t="shared" si="268"/>
        <v>0</v>
      </c>
      <c r="BQ447" s="93">
        <f t="shared" si="269"/>
        <v>0</v>
      </c>
      <c r="BR447" s="93">
        <f t="shared" si="270"/>
        <v>0</v>
      </c>
      <c r="BS447" s="93" t="e">
        <f>VLOOKUP(C447,'Koppeling locatie - aslocatie'!$A$2:$C$8139,2,FALSE)</f>
        <v>#N/A</v>
      </c>
      <c r="BT447" s="93" t="e">
        <f>VLOOKUP($BS447,aslocaties_v01!$C$3:$AA$349,MATCH($K$3/10,aslocaties_v01!$C$2:$X$2),FALSE)</f>
        <v>#N/A</v>
      </c>
      <c r="BU447" s="93" t="e">
        <f>VLOOKUP(BS447,aslocaties_v01!$C$3:$AA$349,MATCH($K$3,aslocaties_v01!$C$2:$X$2),FALSE)</f>
        <v>#N/A</v>
      </c>
      <c r="BV447" s="93" t="e">
        <f>VLOOKUP(BS447,aslocaties_v01!$C$3:$AA$349,MATCH($K$3*10,aslocaties_v01!$C$2:$X$2),FALSE)</f>
        <v>#N/A</v>
      </c>
      <c r="BW447" s="93" t="e">
        <f t="shared" si="271"/>
        <v>#N/A</v>
      </c>
      <c r="BX447" s="93" t="e">
        <f t="shared" si="272"/>
        <v>#N/A</v>
      </c>
      <c r="BY447" s="94">
        <f t="shared" si="273"/>
        <v>999</v>
      </c>
      <c r="BZ447" s="94">
        <f t="shared" si="274"/>
        <v>999</v>
      </c>
      <c r="CA447" s="94" t="e">
        <f t="shared" si="275"/>
        <v>#N/A</v>
      </c>
      <c r="CB447" t="e">
        <f t="shared" si="276"/>
        <v>#N/A</v>
      </c>
      <c r="CC447" s="58" t="e">
        <f t="shared" si="277"/>
        <v>#N/A</v>
      </c>
      <c r="CD447" s="95" t="e">
        <f t="shared" si="278"/>
        <v>#N/A</v>
      </c>
      <c r="CE447" s="96" t="b">
        <f t="shared" si="279"/>
        <v>1</v>
      </c>
      <c r="CF447" t="e">
        <f t="shared" si="280"/>
        <v>#DIV/0!</v>
      </c>
      <c r="CG447" t="e">
        <f t="shared" si="281"/>
        <v>#DIV/0!</v>
      </c>
      <c r="CH447" s="84" t="b">
        <f t="shared" si="282"/>
        <v>0</v>
      </c>
      <c r="CI447" t="str">
        <f t="shared" si="283"/>
        <v/>
      </c>
      <c r="CJ447" t="e">
        <f t="shared" si="284"/>
        <v>#DIV/0!</v>
      </c>
      <c r="CK447" t="b">
        <f t="shared" si="285"/>
        <v>1</v>
      </c>
      <c r="CL447" s="84" t="e">
        <f t="shared" si="286"/>
        <v>#DIV/0!</v>
      </c>
      <c r="CM447" t="e">
        <f t="shared" si="287"/>
        <v>#DIV/0!</v>
      </c>
      <c r="CN447" t="e">
        <f t="shared" si="288"/>
        <v>#DIV/0!</v>
      </c>
      <c r="CO447" s="84">
        <f t="shared" si="289"/>
        <v>-1</v>
      </c>
      <c r="CP447" t="b">
        <f t="shared" si="290"/>
        <v>1</v>
      </c>
      <c r="CQ447" s="96" t="b">
        <f t="shared" si="291"/>
        <v>1</v>
      </c>
      <c r="CR447" t="b">
        <f t="shared" si="292"/>
        <v>1</v>
      </c>
      <c r="CS447" t="b">
        <f t="shared" si="293"/>
        <v>1</v>
      </c>
      <c r="CT447" t="b">
        <f t="shared" si="294"/>
        <v>1</v>
      </c>
      <c r="CU447" t="b">
        <f t="shared" si="295"/>
        <v>1</v>
      </c>
      <c r="CV447" s="84" t="b">
        <f t="shared" si="296"/>
        <v>1</v>
      </c>
      <c r="CW447" t="b">
        <f t="shared" si="297"/>
        <v>1</v>
      </c>
      <c r="CX447" t="b">
        <f t="shared" si="298"/>
        <v>1</v>
      </c>
      <c r="CY447" t="b">
        <f t="shared" si="299"/>
        <v>1</v>
      </c>
      <c r="CZ447" t="b">
        <f t="shared" si="300"/>
        <v>1</v>
      </c>
      <c r="DA447" s="84">
        <f t="shared" si="301"/>
        <v>0</v>
      </c>
      <c r="DB447" t="e">
        <f t="shared" si="302"/>
        <v>#N/A</v>
      </c>
    </row>
    <row r="448" spans="1:106" ht="13.5" thickBot="1">
      <c r="A448">
        <v>2772</v>
      </c>
      <c r="B448">
        <v>1</v>
      </c>
      <c r="C448" t="s">
        <v>2252</v>
      </c>
      <c r="D448" s="3" t="s">
        <v>12</v>
      </c>
      <c r="E448" s="3" t="s">
        <v>12</v>
      </c>
      <c r="F448">
        <v>114324.375</v>
      </c>
      <c r="G448">
        <v>423683.875</v>
      </c>
      <c r="H448" s="35" t="str">
        <f t="shared" si="303"/>
        <v>ja</v>
      </c>
      <c r="I448" s="155" t="s">
        <v>2402</v>
      </c>
      <c r="J448" t="s">
        <v>456</v>
      </c>
      <c r="K448" s="97">
        <v>10000</v>
      </c>
      <c r="L448" s="28">
        <f t="shared" si="304"/>
        <v>0.24</v>
      </c>
      <c r="M448" s="28">
        <f t="shared" si="304"/>
        <v>0</v>
      </c>
      <c r="N448" s="56">
        <f t="shared" si="262"/>
        <v>0</v>
      </c>
      <c r="O448" s="33">
        <f t="shared" si="263"/>
        <v>987.50666136993732</v>
      </c>
      <c r="P448" s="37">
        <f t="shared" si="264"/>
        <v>1039.8262900100149</v>
      </c>
      <c r="Q448" t="s">
        <v>12</v>
      </c>
      <c r="R448" t="s">
        <v>12</v>
      </c>
      <c r="S448">
        <v>2.8530000000000002</v>
      </c>
      <c r="T448">
        <v>3.0270000000000001</v>
      </c>
      <c r="U448">
        <v>3.21</v>
      </c>
      <c r="V448">
        <v>3.3759999999999999</v>
      </c>
      <c r="W448">
        <v>3.5630000000000002</v>
      </c>
      <c r="X448" t="s">
        <v>12</v>
      </c>
      <c r="Y448">
        <v>3.9239999999999999</v>
      </c>
      <c r="Z448" t="s">
        <v>12</v>
      </c>
      <c r="AA448" s="10">
        <f t="shared" si="265"/>
        <v>3.5630000000000002</v>
      </c>
      <c r="AB448" s="9">
        <f t="shared" si="266"/>
        <v>0.3530000000000002</v>
      </c>
      <c r="AC448" s="10">
        <f t="shared" si="267"/>
        <v>0.36099999999999977</v>
      </c>
      <c r="AD448" s="9"/>
      <c r="AE448" s="55"/>
      <c r="AF448" s="55"/>
      <c r="AG448" s="55"/>
      <c r="AH448" s="55"/>
      <c r="AI448" s="3"/>
      <c r="AJ448" s="3"/>
      <c r="AK448" s="3"/>
      <c r="AL448" s="3"/>
      <c r="AM448" s="15"/>
      <c r="AN448" s="10"/>
      <c r="AO448" s="9"/>
      <c r="AP448" s="10"/>
      <c r="AQ448" s="9"/>
      <c r="AR448" s="55"/>
      <c r="AS448" s="55"/>
      <c r="AT448" s="55"/>
      <c r="AU448" s="55"/>
      <c r="AV448" s="3"/>
      <c r="AW448" s="3"/>
      <c r="AX448" s="3"/>
      <c r="AY448" s="3"/>
      <c r="AZ448" s="15"/>
      <c r="BA448" s="10"/>
      <c r="BB448" s="9"/>
      <c r="BC448" s="10"/>
      <c r="BD448" s="9"/>
      <c r="BE448" s="3"/>
      <c r="BF448" s="15"/>
      <c r="BG448" s="15"/>
      <c r="BH448" s="9"/>
      <c r="BI448" s="10"/>
      <c r="BJ448" s="9"/>
      <c r="BK448" s="3"/>
      <c r="BL448" s="15"/>
      <c r="BM448" s="15"/>
      <c r="BN448" s="9"/>
      <c r="BO448" s="10"/>
      <c r="BP448">
        <f t="shared" si="268"/>
        <v>0</v>
      </c>
      <c r="BQ448" s="93">
        <f t="shared" si="269"/>
        <v>0</v>
      </c>
      <c r="BR448" s="93">
        <f t="shared" si="270"/>
        <v>0</v>
      </c>
      <c r="BS448" s="93" t="e">
        <f>VLOOKUP(C448,'Koppeling locatie - aslocatie'!$A$2:$C$8139,2,FALSE)</f>
        <v>#N/A</v>
      </c>
      <c r="BT448" s="93" t="e">
        <f>VLOOKUP($BS448,aslocaties_v01!$C$3:$AA$349,MATCH($K$3/10,aslocaties_v01!$C$2:$X$2),FALSE)</f>
        <v>#N/A</v>
      </c>
      <c r="BU448" s="93" t="e">
        <f>VLOOKUP(BS448,aslocaties_v01!$C$3:$AA$349,MATCH($K$3,aslocaties_v01!$C$2:$X$2),FALSE)</f>
        <v>#N/A</v>
      </c>
      <c r="BV448" s="93" t="e">
        <f>VLOOKUP(BS448,aslocaties_v01!$C$3:$AA$349,MATCH($K$3*10,aslocaties_v01!$C$2:$X$2),FALSE)</f>
        <v>#N/A</v>
      </c>
      <c r="BW448" s="93" t="e">
        <f t="shared" si="271"/>
        <v>#N/A</v>
      </c>
      <c r="BX448" s="93" t="e">
        <f t="shared" si="272"/>
        <v>#N/A</v>
      </c>
      <c r="BY448" s="94">
        <f t="shared" si="273"/>
        <v>999</v>
      </c>
      <c r="BZ448" s="94">
        <f t="shared" si="274"/>
        <v>999</v>
      </c>
      <c r="CA448" s="94" t="e">
        <f t="shared" si="275"/>
        <v>#N/A</v>
      </c>
      <c r="CB448" t="e">
        <f t="shared" si="276"/>
        <v>#N/A</v>
      </c>
      <c r="CC448" s="58" t="e">
        <f t="shared" si="277"/>
        <v>#N/A</v>
      </c>
      <c r="CD448" s="95" t="e">
        <f t="shared" si="278"/>
        <v>#N/A</v>
      </c>
      <c r="CE448" s="96" t="b">
        <f t="shared" si="279"/>
        <v>1</v>
      </c>
      <c r="CF448" t="e">
        <f t="shared" si="280"/>
        <v>#DIV/0!</v>
      </c>
      <c r="CG448" t="e">
        <f t="shared" si="281"/>
        <v>#DIV/0!</v>
      </c>
      <c r="CH448" s="84" t="b">
        <f t="shared" si="282"/>
        <v>0</v>
      </c>
      <c r="CI448" t="str">
        <f t="shared" si="283"/>
        <v/>
      </c>
      <c r="CJ448" t="e">
        <f t="shared" si="284"/>
        <v>#DIV/0!</v>
      </c>
      <c r="CK448" t="b">
        <f t="shared" si="285"/>
        <v>1</v>
      </c>
      <c r="CL448" s="84" t="e">
        <f t="shared" si="286"/>
        <v>#DIV/0!</v>
      </c>
      <c r="CM448" t="e">
        <f t="shared" si="287"/>
        <v>#DIV/0!</v>
      </c>
      <c r="CN448" t="e">
        <f t="shared" si="288"/>
        <v>#DIV/0!</v>
      </c>
      <c r="CO448" s="84">
        <f t="shared" si="289"/>
        <v>-1</v>
      </c>
      <c r="CP448" t="b">
        <f t="shared" si="290"/>
        <v>1</v>
      </c>
      <c r="CQ448" s="96" t="b">
        <f t="shared" si="291"/>
        <v>1</v>
      </c>
      <c r="CR448" t="b">
        <f t="shared" si="292"/>
        <v>1</v>
      </c>
      <c r="CS448" t="b">
        <f t="shared" si="293"/>
        <v>1</v>
      </c>
      <c r="CT448" t="b">
        <f t="shared" si="294"/>
        <v>1</v>
      </c>
      <c r="CU448" t="b">
        <f t="shared" si="295"/>
        <v>1</v>
      </c>
      <c r="CV448" s="84" t="b">
        <f t="shared" si="296"/>
        <v>1</v>
      </c>
      <c r="CW448" t="b">
        <f t="shared" si="297"/>
        <v>1</v>
      </c>
      <c r="CX448" t="b">
        <f t="shared" si="298"/>
        <v>1</v>
      </c>
      <c r="CY448" t="b">
        <f t="shared" si="299"/>
        <v>1</v>
      </c>
      <c r="CZ448" t="b">
        <f t="shared" si="300"/>
        <v>1</v>
      </c>
      <c r="DA448" s="84">
        <f t="shared" si="301"/>
        <v>0</v>
      </c>
      <c r="DB448" t="e">
        <f t="shared" si="302"/>
        <v>#N/A</v>
      </c>
    </row>
    <row r="449" spans="1:106" ht="13.5" thickBot="1">
      <c r="A449">
        <v>2773</v>
      </c>
      <c r="B449">
        <v>1</v>
      </c>
      <c r="C449" t="s">
        <v>2913</v>
      </c>
      <c r="D449" s="3" t="s">
        <v>12</v>
      </c>
      <c r="E449" s="3" t="s">
        <v>12</v>
      </c>
      <c r="F449">
        <v>113332.539</v>
      </c>
      <c r="G449">
        <v>423371.625</v>
      </c>
      <c r="H449" s="35" t="str">
        <f t="shared" si="303"/>
        <v>ja</v>
      </c>
      <c r="I449" s="155" t="s">
        <v>2402</v>
      </c>
      <c r="J449" t="s">
        <v>456</v>
      </c>
      <c r="K449" s="97">
        <v>10000</v>
      </c>
      <c r="L449" s="28">
        <f t="shared" si="304"/>
        <v>0.24</v>
      </c>
      <c r="M449" s="28">
        <f t="shared" si="304"/>
        <v>0</v>
      </c>
      <c r="N449" s="56">
        <f t="shared" si="262"/>
        <v>0</v>
      </c>
      <c r="O449" s="33">
        <f t="shared" si="263"/>
        <v>1039.8262900100149</v>
      </c>
      <c r="P449" s="37">
        <f t="shared" si="264"/>
        <v>1038.4912652430112</v>
      </c>
      <c r="Q449" t="s">
        <v>12</v>
      </c>
      <c r="R449" t="s">
        <v>12</v>
      </c>
      <c r="S449">
        <v>2.8010000000000002</v>
      </c>
      <c r="T449">
        <v>2.9649999999999999</v>
      </c>
      <c r="U449">
        <v>3.1440000000000001</v>
      </c>
      <c r="V449">
        <v>3.3079999999999998</v>
      </c>
      <c r="W449">
        <v>3.496</v>
      </c>
      <c r="X449" t="s">
        <v>12</v>
      </c>
      <c r="Y449">
        <v>3.8620000000000001</v>
      </c>
      <c r="Z449" t="s">
        <v>12</v>
      </c>
      <c r="AA449" s="10">
        <f t="shared" si="265"/>
        <v>3.496</v>
      </c>
      <c r="AB449" s="9">
        <f t="shared" si="266"/>
        <v>0.35199999999999987</v>
      </c>
      <c r="AC449" s="10">
        <f t="shared" si="267"/>
        <v>0.3660000000000001</v>
      </c>
      <c r="AD449" s="9"/>
      <c r="AE449" s="55"/>
      <c r="AF449" s="55"/>
      <c r="AG449" s="55"/>
      <c r="AH449" s="55"/>
      <c r="AI449" s="3"/>
      <c r="AJ449" s="3"/>
      <c r="AK449" s="3"/>
      <c r="AL449" s="3"/>
      <c r="AM449" s="15"/>
      <c r="AN449" s="10"/>
      <c r="AO449" s="9"/>
      <c r="AP449" s="10"/>
      <c r="AQ449" s="9"/>
      <c r="AR449" s="55"/>
      <c r="AS449" s="55"/>
      <c r="AT449" s="55"/>
      <c r="AU449" s="55"/>
      <c r="AV449" s="3"/>
      <c r="AW449" s="3"/>
      <c r="AX449" s="3"/>
      <c r="AY449" s="3"/>
      <c r="AZ449" s="15"/>
      <c r="BA449" s="10"/>
      <c r="BB449" s="9"/>
      <c r="BC449" s="10"/>
      <c r="BD449" s="9"/>
      <c r="BE449" s="3"/>
      <c r="BF449" s="15"/>
      <c r="BG449" s="15"/>
      <c r="BH449" s="9"/>
      <c r="BI449" s="10"/>
      <c r="BJ449" s="9"/>
      <c r="BK449" s="3"/>
      <c r="BL449" s="15"/>
      <c r="BM449" s="15"/>
      <c r="BN449" s="9"/>
      <c r="BO449" s="10"/>
      <c r="BP449">
        <f t="shared" si="268"/>
        <v>0</v>
      </c>
      <c r="BQ449" s="93">
        <f t="shared" si="269"/>
        <v>0</v>
      </c>
      <c r="BR449" s="93">
        <f t="shared" si="270"/>
        <v>0</v>
      </c>
      <c r="BS449" s="93" t="e">
        <f>VLOOKUP(C449,'Koppeling locatie - aslocatie'!$A$2:$C$8139,2,FALSE)</f>
        <v>#N/A</v>
      </c>
      <c r="BT449" s="93" t="e">
        <f>VLOOKUP($BS449,aslocaties_v01!$C$3:$AA$349,MATCH($K$3/10,aslocaties_v01!$C$2:$X$2),FALSE)</f>
        <v>#N/A</v>
      </c>
      <c r="BU449" s="93" t="e">
        <f>VLOOKUP(BS449,aslocaties_v01!$C$3:$AA$349,MATCH($K$3,aslocaties_v01!$C$2:$X$2),FALSE)</f>
        <v>#N/A</v>
      </c>
      <c r="BV449" s="93" t="e">
        <f>VLOOKUP(BS449,aslocaties_v01!$C$3:$AA$349,MATCH($K$3*10,aslocaties_v01!$C$2:$X$2),FALSE)</f>
        <v>#N/A</v>
      </c>
      <c r="BW449" s="93" t="e">
        <f t="shared" si="271"/>
        <v>#N/A</v>
      </c>
      <c r="BX449" s="93" t="e">
        <f t="shared" si="272"/>
        <v>#N/A</v>
      </c>
      <c r="BY449" s="94">
        <f t="shared" si="273"/>
        <v>999</v>
      </c>
      <c r="BZ449" s="94">
        <f t="shared" si="274"/>
        <v>999</v>
      </c>
      <c r="CA449" s="94" t="e">
        <f t="shared" si="275"/>
        <v>#N/A</v>
      </c>
      <c r="CB449" t="e">
        <f t="shared" si="276"/>
        <v>#N/A</v>
      </c>
      <c r="CC449" s="58" t="e">
        <f t="shared" si="277"/>
        <v>#N/A</v>
      </c>
      <c r="CD449" s="95" t="e">
        <f t="shared" si="278"/>
        <v>#N/A</v>
      </c>
      <c r="CE449" s="96" t="b">
        <f t="shared" si="279"/>
        <v>1</v>
      </c>
      <c r="CF449" t="e">
        <f t="shared" si="280"/>
        <v>#DIV/0!</v>
      </c>
      <c r="CG449" t="e">
        <f t="shared" si="281"/>
        <v>#DIV/0!</v>
      </c>
      <c r="CH449" s="84" t="b">
        <f t="shared" si="282"/>
        <v>0</v>
      </c>
      <c r="CI449" t="str">
        <f t="shared" si="283"/>
        <v/>
      </c>
      <c r="CJ449" t="e">
        <f t="shared" si="284"/>
        <v>#DIV/0!</v>
      </c>
      <c r="CK449" t="b">
        <f t="shared" si="285"/>
        <v>1</v>
      </c>
      <c r="CL449" s="84" t="e">
        <f t="shared" si="286"/>
        <v>#DIV/0!</v>
      </c>
      <c r="CM449" t="e">
        <f t="shared" si="287"/>
        <v>#DIV/0!</v>
      </c>
      <c r="CN449" t="e">
        <f t="shared" si="288"/>
        <v>#DIV/0!</v>
      </c>
      <c r="CO449" s="84">
        <f t="shared" si="289"/>
        <v>-1</v>
      </c>
      <c r="CP449" t="b">
        <f t="shared" si="290"/>
        <v>1</v>
      </c>
      <c r="CQ449" s="96" t="b">
        <f t="shared" si="291"/>
        <v>1</v>
      </c>
      <c r="CR449" t="b">
        <f t="shared" si="292"/>
        <v>1</v>
      </c>
      <c r="CS449" t="b">
        <f t="shared" si="293"/>
        <v>1</v>
      </c>
      <c r="CT449" t="b">
        <f t="shared" si="294"/>
        <v>1</v>
      </c>
      <c r="CU449" t="b">
        <f t="shared" si="295"/>
        <v>1</v>
      </c>
      <c r="CV449" s="84" t="b">
        <f t="shared" si="296"/>
        <v>1</v>
      </c>
      <c r="CW449" t="b">
        <f t="shared" si="297"/>
        <v>1</v>
      </c>
      <c r="CX449" t="b">
        <f t="shared" si="298"/>
        <v>1</v>
      </c>
      <c r="CY449" t="b">
        <f t="shared" si="299"/>
        <v>1</v>
      </c>
      <c r="CZ449" t="b">
        <f t="shared" si="300"/>
        <v>1</v>
      </c>
      <c r="DA449" s="84">
        <f t="shared" si="301"/>
        <v>0</v>
      </c>
      <c r="DB449" t="e">
        <f t="shared" si="302"/>
        <v>#N/A</v>
      </c>
    </row>
    <row r="450" spans="1:106" ht="13.5" thickBot="1">
      <c r="A450">
        <v>2774</v>
      </c>
      <c r="B450">
        <v>1</v>
      </c>
      <c r="C450" t="s">
        <v>2914</v>
      </c>
      <c r="D450" s="3" t="s">
        <v>12</v>
      </c>
      <c r="E450" s="3" t="s">
        <v>12</v>
      </c>
      <c r="F450">
        <v>112433.344</v>
      </c>
      <c r="G450">
        <v>422852.09399999998</v>
      </c>
      <c r="H450" s="35" t="str">
        <f t="shared" si="303"/>
        <v>ja</v>
      </c>
      <c r="I450" s="155" t="s">
        <v>2402</v>
      </c>
      <c r="J450" t="s">
        <v>456</v>
      </c>
      <c r="K450" s="97">
        <v>10000</v>
      </c>
      <c r="L450" s="28">
        <f t="shared" si="304"/>
        <v>0.24</v>
      </c>
      <c r="M450" s="28">
        <f t="shared" si="304"/>
        <v>0</v>
      </c>
      <c r="N450" s="56">
        <f t="shared" si="262"/>
        <v>0</v>
      </c>
      <c r="O450" s="33">
        <f t="shared" si="263"/>
        <v>1038.4912652430112</v>
      </c>
      <c r="P450" s="37">
        <f t="shared" si="264"/>
        <v>1056.8788710372451</v>
      </c>
      <c r="Q450" t="s">
        <v>12</v>
      </c>
      <c r="R450" t="s">
        <v>12</v>
      </c>
      <c r="S450">
        <v>2.7559999999999998</v>
      </c>
      <c r="T450">
        <v>2.915</v>
      </c>
      <c r="U450">
        <v>3.0920000000000001</v>
      </c>
      <c r="V450">
        <v>3.258</v>
      </c>
      <c r="W450">
        <v>3.4470000000000001</v>
      </c>
      <c r="X450" t="s">
        <v>12</v>
      </c>
      <c r="Y450">
        <v>3.8210000000000002</v>
      </c>
      <c r="Z450" t="s">
        <v>12</v>
      </c>
      <c r="AA450" s="10">
        <f t="shared" si="265"/>
        <v>3.4470000000000001</v>
      </c>
      <c r="AB450" s="9">
        <f t="shared" si="266"/>
        <v>0.35499999999999998</v>
      </c>
      <c r="AC450" s="10">
        <f t="shared" si="267"/>
        <v>0.37400000000000011</v>
      </c>
      <c r="AD450" s="9"/>
      <c r="AE450" s="55"/>
      <c r="AF450" s="55"/>
      <c r="AG450" s="55"/>
      <c r="AH450" s="55"/>
      <c r="AI450" s="3"/>
      <c r="AJ450" s="3"/>
      <c r="AK450" s="3"/>
      <c r="AL450" s="3"/>
      <c r="AM450" s="15"/>
      <c r="AN450" s="10"/>
      <c r="AO450" s="9"/>
      <c r="AP450" s="10"/>
      <c r="AQ450" s="9"/>
      <c r="AR450" s="55"/>
      <c r="AS450" s="55"/>
      <c r="AT450" s="55"/>
      <c r="AU450" s="55"/>
      <c r="AV450" s="3"/>
      <c r="AW450" s="3"/>
      <c r="AX450" s="3"/>
      <c r="AY450" s="3"/>
      <c r="AZ450" s="15"/>
      <c r="BA450" s="10"/>
      <c r="BB450" s="9"/>
      <c r="BC450" s="10"/>
      <c r="BD450" s="9"/>
      <c r="BE450" s="3"/>
      <c r="BF450" s="15"/>
      <c r="BG450" s="15"/>
      <c r="BH450" s="9"/>
      <c r="BI450" s="10"/>
      <c r="BJ450" s="9"/>
      <c r="BK450" s="3"/>
      <c r="BL450" s="15"/>
      <c r="BM450" s="15"/>
      <c r="BN450" s="9"/>
      <c r="BO450" s="10"/>
      <c r="BP450">
        <f t="shared" si="268"/>
        <v>0</v>
      </c>
      <c r="BQ450" s="93">
        <f t="shared" si="269"/>
        <v>0</v>
      </c>
      <c r="BR450" s="93">
        <f t="shared" si="270"/>
        <v>0</v>
      </c>
      <c r="BS450" s="93" t="e">
        <f>VLOOKUP(C450,'Koppeling locatie - aslocatie'!$A$2:$C$8139,2,FALSE)</f>
        <v>#N/A</v>
      </c>
      <c r="BT450" s="93" t="e">
        <f>VLOOKUP($BS450,aslocaties_v01!$C$3:$AA$349,MATCH($K$3/10,aslocaties_v01!$C$2:$X$2),FALSE)</f>
        <v>#N/A</v>
      </c>
      <c r="BU450" s="93" t="e">
        <f>VLOOKUP(BS450,aslocaties_v01!$C$3:$AA$349,MATCH($K$3,aslocaties_v01!$C$2:$X$2),FALSE)</f>
        <v>#N/A</v>
      </c>
      <c r="BV450" s="93" t="e">
        <f>VLOOKUP(BS450,aslocaties_v01!$C$3:$AA$349,MATCH($K$3*10,aslocaties_v01!$C$2:$X$2),FALSE)</f>
        <v>#N/A</v>
      </c>
      <c r="BW450" s="93" t="e">
        <f t="shared" si="271"/>
        <v>#N/A</v>
      </c>
      <c r="BX450" s="93" t="e">
        <f t="shared" si="272"/>
        <v>#N/A</v>
      </c>
      <c r="BY450" s="94">
        <f t="shared" si="273"/>
        <v>999</v>
      </c>
      <c r="BZ450" s="94">
        <f t="shared" si="274"/>
        <v>999</v>
      </c>
      <c r="CA450" s="94" t="e">
        <f t="shared" si="275"/>
        <v>#N/A</v>
      </c>
      <c r="CB450" t="e">
        <f t="shared" si="276"/>
        <v>#N/A</v>
      </c>
      <c r="CC450" s="58" t="e">
        <f t="shared" si="277"/>
        <v>#N/A</v>
      </c>
      <c r="CD450" s="95" t="e">
        <f t="shared" si="278"/>
        <v>#N/A</v>
      </c>
      <c r="CE450" s="96" t="b">
        <f t="shared" si="279"/>
        <v>1</v>
      </c>
      <c r="CF450" t="e">
        <f t="shared" si="280"/>
        <v>#DIV/0!</v>
      </c>
      <c r="CG450" t="e">
        <f t="shared" si="281"/>
        <v>#DIV/0!</v>
      </c>
      <c r="CH450" s="84" t="b">
        <f t="shared" si="282"/>
        <v>0</v>
      </c>
      <c r="CI450" t="str">
        <f t="shared" si="283"/>
        <v/>
      </c>
      <c r="CJ450" t="e">
        <f t="shared" si="284"/>
        <v>#DIV/0!</v>
      </c>
      <c r="CK450" t="b">
        <f t="shared" si="285"/>
        <v>1</v>
      </c>
      <c r="CL450" s="84" t="e">
        <f t="shared" si="286"/>
        <v>#DIV/0!</v>
      </c>
      <c r="CM450" t="e">
        <f t="shared" si="287"/>
        <v>#DIV/0!</v>
      </c>
      <c r="CN450" t="e">
        <f t="shared" si="288"/>
        <v>#DIV/0!</v>
      </c>
      <c r="CO450" s="84">
        <f t="shared" si="289"/>
        <v>-1</v>
      </c>
      <c r="CP450" t="b">
        <f t="shared" si="290"/>
        <v>1</v>
      </c>
      <c r="CQ450" s="96" t="b">
        <f t="shared" si="291"/>
        <v>1</v>
      </c>
      <c r="CR450" t="b">
        <f t="shared" si="292"/>
        <v>1</v>
      </c>
      <c r="CS450" t="b">
        <f t="shared" si="293"/>
        <v>1</v>
      </c>
      <c r="CT450" t="b">
        <f t="shared" si="294"/>
        <v>1</v>
      </c>
      <c r="CU450" t="b">
        <f t="shared" si="295"/>
        <v>1</v>
      </c>
      <c r="CV450" s="84" t="b">
        <f t="shared" si="296"/>
        <v>1</v>
      </c>
      <c r="CW450" t="b">
        <f t="shared" si="297"/>
        <v>1</v>
      </c>
      <c r="CX450" t="b">
        <f t="shared" si="298"/>
        <v>1</v>
      </c>
      <c r="CY450" t="b">
        <f t="shared" si="299"/>
        <v>1</v>
      </c>
      <c r="CZ450" t="b">
        <f t="shared" si="300"/>
        <v>1</v>
      </c>
      <c r="DA450" s="84">
        <f t="shared" si="301"/>
        <v>0</v>
      </c>
      <c r="DB450" t="e">
        <f t="shared" si="302"/>
        <v>#N/A</v>
      </c>
    </row>
    <row r="451" spans="1:106" ht="13.5" thickBot="1">
      <c r="A451">
        <v>2775</v>
      </c>
      <c r="B451">
        <v>1</v>
      </c>
      <c r="C451" t="s">
        <v>2915</v>
      </c>
      <c r="D451" s="3" t="s">
        <v>12</v>
      </c>
      <c r="E451" s="3" t="s">
        <v>12</v>
      </c>
      <c r="F451">
        <v>111662.54700000001</v>
      </c>
      <c r="G451">
        <v>422129</v>
      </c>
      <c r="H451" s="35" t="str">
        <f t="shared" si="303"/>
        <v>ja</v>
      </c>
      <c r="I451" s="155" t="s">
        <v>2402</v>
      </c>
      <c r="J451" t="s">
        <v>456</v>
      </c>
      <c r="K451" s="97">
        <v>10000</v>
      </c>
      <c r="L451" s="28">
        <f t="shared" si="304"/>
        <v>0.24</v>
      </c>
      <c r="M451" s="28">
        <f t="shared" si="304"/>
        <v>0</v>
      </c>
      <c r="N451" s="56">
        <f t="shared" si="262"/>
        <v>0</v>
      </c>
      <c r="O451" s="33">
        <f t="shared" si="263"/>
        <v>1056.8788710372451</v>
      </c>
      <c r="P451" s="37">
        <f t="shared" si="264"/>
        <v>1023.037711101601</v>
      </c>
      <c r="Q451" t="s">
        <v>12</v>
      </c>
      <c r="R451" t="s">
        <v>12</v>
      </c>
      <c r="S451">
        <v>2.7120000000000002</v>
      </c>
      <c r="T451">
        <v>2.863</v>
      </c>
      <c r="U451">
        <v>3.0310000000000001</v>
      </c>
      <c r="V451">
        <v>3.1920000000000002</v>
      </c>
      <c r="W451">
        <v>3.3809999999999998</v>
      </c>
      <c r="X451" t="s">
        <v>12</v>
      </c>
      <c r="Y451">
        <v>3.7669999999999999</v>
      </c>
      <c r="Z451" t="s">
        <v>12</v>
      </c>
      <c r="AA451" s="10">
        <f t="shared" si="265"/>
        <v>3.3809999999999998</v>
      </c>
      <c r="AB451" s="9">
        <f t="shared" si="266"/>
        <v>0.34999999999999964</v>
      </c>
      <c r="AC451" s="10">
        <f t="shared" si="267"/>
        <v>0.38600000000000012</v>
      </c>
      <c r="AD451" s="9"/>
      <c r="AE451" s="55"/>
      <c r="AF451" s="55"/>
      <c r="AG451" s="55"/>
      <c r="AH451" s="55"/>
      <c r="AI451" s="3"/>
      <c r="AJ451" s="3"/>
      <c r="AK451" s="3"/>
      <c r="AL451" s="3"/>
      <c r="AM451" s="15"/>
      <c r="AN451" s="10"/>
      <c r="AO451" s="9"/>
      <c r="AP451" s="10"/>
      <c r="AQ451" s="9"/>
      <c r="AR451" s="55"/>
      <c r="AS451" s="55"/>
      <c r="AT451" s="55"/>
      <c r="AU451" s="55"/>
      <c r="AV451" s="3"/>
      <c r="AW451" s="3"/>
      <c r="AX451" s="3"/>
      <c r="AY451" s="3"/>
      <c r="AZ451" s="15"/>
      <c r="BA451" s="10"/>
      <c r="BB451" s="9"/>
      <c r="BC451" s="10"/>
      <c r="BD451" s="9"/>
      <c r="BE451" s="3"/>
      <c r="BF451" s="15"/>
      <c r="BG451" s="15"/>
      <c r="BH451" s="9"/>
      <c r="BI451" s="10"/>
      <c r="BJ451" s="9"/>
      <c r="BK451" s="3"/>
      <c r="BL451" s="15"/>
      <c r="BM451" s="15"/>
      <c r="BN451" s="9"/>
      <c r="BO451" s="10"/>
      <c r="BP451">
        <f t="shared" si="268"/>
        <v>0</v>
      </c>
      <c r="BQ451" s="93">
        <f t="shared" si="269"/>
        <v>0</v>
      </c>
      <c r="BR451" s="93">
        <f t="shared" si="270"/>
        <v>0</v>
      </c>
      <c r="BS451" s="93" t="e">
        <f>VLOOKUP(C451,'Koppeling locatie - aslocatie'!$A$2:$C$8139,2,FALSE)</f>
        <v>#N/A</v>
      </c>
      <c r="BT451" s="93" t="e">
        <f>VLOOKUP($BS451,aslocaties_v01!$C$3:$AA$349,MATCH($K$3/10,aslocaties_v01!$C$2:$X$2),FALSE)</f>
        <v>#N/A</v>
      </c>
      <c r="BU451" s="93" t="e">
        <f>VLOOKUP(BS451,aslocaties_v01!$C$3:$AA$349,MATCH($K$3,aslocaties_v01!$C$2:$X$2),FALSE)</f>
        <v>#N/A</v>
      </c>
      <c r="BV451" s="93" t="e">
        <f>VLOOKUP(BS451,aslocaties_v01!$C$3:$AA$349,MATCH($K$3*10,aslocaties_v01!$C$2:$X$2),FALSE)</f>
        <v>#N/A</v>
      </c>
      <c r="BW451" s="93" t="e">
        <f t="shared" si="271"/>
        <v>#N/A</v>
      </c>
      <c r="BX451" s="93" t="e">
        <f t="shared" si="272"/>
        <v>#N/A</v>
      </c>
      <c r="BY451" s="94">
        <f t="shared" si="273"/>
        <v>999</v>
      </c>
      <c r="BZ451" s="94">
        <f t="shared" si="274"/>
        <v>999</v>
      </c>
      <c r="CA451" s="94" t="e">
        <f t="shared" si="275"/>
        <v>#N/A</v>
      </c>
      <c r="CB451" t="e">
        <f t="shared" si="276"/>
        <v>#N/A</v>
      </c>
      <c r="CC451" s="58" t="e">
        <f t="shared" si="277"/>
        <v>#N/A</v>
      </c>
      <c r="CD451" s="95" t="e">
        <f t="shared" si="278"/>
        <v>#N/A</v>
      </c>
      <c r="CE451" s="96" t="b">
        <f t="shared" si="279"/>
        <v>1</v>
      </c>
      <c r="CF451" t="e">
        <f t="shared" si="280"/>
        <v>#DIV/0!</v>
      </c>
      <c r="CG451" t="e">
        <f t="shared" si="281"/>
        <v>#DIV/0!</v>
      </c>
      <c r="CH451" s="84" t="b">
        <f t="shared" si="282"/>
        <v>0</v>
      </c>
      <c r="CI451" t="str">
        <f t="shared" si="283"/>
        <v/>
      </c>
      <c r="CJ451" t="e">
        <f t="shared" si="284"/>
        <v>#DIV/0!</v>
      </c>
      <c r="CK451" t="b">
        <f t="shared" si="285"/>
        <v>1</v>
      </c>
      <c r="CL451" s="84" t="e">
        <f t="shared" si="286"/>
        <v>#DIV/0!</v>
      </c>
      <c r="CM451" t="e">
        <f t="shared" si="287"/>
        <v>#DIV/0!</v>
      </c>
      <c r="CN451" t="e">
        <f t="shared" si="288"/>
        <v>#DIV/0!</v>
      </c>
      <c r="CO451" s="84">
        <f t="shared" si="289"/>
        <v>-1</v>
      </c>
      <c r="CP451" t="b">
        <f t="shared" si="290"/>
        <v>1</v>
      </c>
      <c r="CQ451" s="96" t="b">
        <f t="shared" si="291"/>
        <v>1</v>
      </c>
      <c r="CR451" t="b">
        <f t="shared" si="292"/>
        <v>1</v>
      </c>
      <c r="CS451" t="b">
        <f t="shared" si="293"/>
        <v>1</v>
      </c>
      <c r="CT451" t="b">
        <f t="shared" si="294"/>
        <v>1</v>
      </c>
      <c r="CU451" t="b">
        <f t="shared" si="295"/>
        <v>1</v>
      </c>
      <c r="CV451" s="84" t="b">
        <f t="shared" si="296"/>
        <v>1</v>
      </c>
      <c r="CW451" t="b">
        <f t="shared" si="297"/>
        <v>1</v>
      </c>
      <c r="CX451" t="b">
        <f t="shared" si="298"/>
        <v>1</v>
      </c>
      <c r="CY451" t="b">
        <f t="shared" si="299"/>
        <v>1</v>
      </c>
      <c r="CZ451" t="b">
        <f t="shared" si="300"/>
        <v>1</v>
      </c>
      <c r="DA451" s="84">
        <f t="shared" si="301"/>
        <v>0</v>
      </c>
      <c r="DB451" t="e">
        <f t="shared" si="302"/>
        <v>#N/A</v>
      </c>
    </row>
    <row r="452" spans="1:106" ht="13.5" thickBot="1">
      <c r="A452">
        <v>2776</v>
      </c>
      <c r="B452">
        <v>1</v>
      </c>
      <c r="C452" t="s">
        <v>2916</v>
      </c>
      <c r="D452" s="3" t="s">
        <v>12</v>
      </c>
      <c r="E452" s="3" t="s">
        <v>12</v>
      </c>
      <c r="F452">
        <v>111117.891</v>
      </c>
      <c r="G452">
        <v>421263</v>
      </c>
      <c r="H452" s="35" t="str">
        <f t="shared" si="303"/>
        <v>ja</v>
      </c>
      <c r="I452" s="155" t="s">
        <v>2402</v>
      </c>
      <c r="J452" t="s">
        <v>456</v>
      </c>
      <c r="K452" s="97">
        <v>10000</v>
      </c>
      <c r="L452" s="28">
        <f t="shared" si="304"/>
        <v>0.24</v>
      </c>
      <c r="M452" s="28">
        <f t="shared" si="304"/>
        <v>0</v>
      </c>
      <c r="N452" s="56">
        <f t="shared" si="262"/>
        <v>0</v>
      </c>
      <c r="O452" s="33">
        <f t="shared" si="263"/>
        <v>1023.037711101601</v>
      </c>
      <c r="P452" s="37">
        <f t="shared" si="264"/>
        <v>950.00794215048734</v>
      </c>
      <c r="Q452" t="s">
        <v>12</v>
      </c>
      <c r="R452" t="s">
        <v>12</v>
      </c>
      <c r="S452">
        <v>2.6779999999999999</v>
      </c>
      <c r="T452">
        <v>2.8239999999999998</v>
      </c>
      <c r="U452">
        <v>2.9820000000000002</v>
      </c>
      <c r="V452">
        <v>3.1419999999999999</v>
      </c>
      <c r="W452">
        <v>3.331</v>
      </c>
      <c r="X452" t="s">
        <v>12</v>
      </c>
      <c r="Y452">
        <v>3.726</v>
      </c>
      <c r="Z452" t="s">
        <v>12</v>
      </c>
      <c r="AA452" s="10">
        <f t="shared" si="265"/>
        <v>3.331</v>
      </c>
      <c r="AB452" s="9">
        <f t="shared" si="266"/>
        <v>0.34899999999999975</v>
      </c>
      <c r="AC452" s="10">
        <f t="shared" si="267"/>
        <v>0.39500000000000002</v>
      </c>
      <c r="AD452" s="9"/>
      <c r="AE452" s="55"/>
      <c r="AF452" s="55"/>
      <c r="AG452" s="55"/>
      <c r="AH452" s="55"/>
      <c r="AI452" s="3"/>
      <c r="AJ452" s="3"/>
      <c r="AK452" s="3"/>
      <c r="AL452" s="3"/>
      <c r="AM452" s="15"/>
      <c r="AN452" s="10"/>
      <c r="AO452" s="9"/>
      <c r="AP452" s="10"/>
      <c r="AQ452" s="9"/>
      <c r="AR452" s="55"/>
      <c r="AS452" s="55"/>
      <c r="AT452" s="55"/>
      <c r="AU452" s="55"/>
      <c r="AV452" s="3"/>
      <c r="AW452" s="3"/>
      <c r="AX452" s="3"/>
      <c r="AY452" s="3"/>
      <c r="AZ452" s="15"/>
      <c r="BA452" s="10"/>
      <c r="BB452" s="9"/>
      <c r="BC452" s="10"/>
      <c r="BD452" s="9"/>
      <c r="BE452" s="3"/>
      <c r="BF452" s="15"/>
      <c r="BG452" s="15"/>
      <c r="BH452" s="9"/>
      <c r="BI452" s="10"/>
      <c r="BJ452" s="9"/>
      <c r="BK452" s="3"/>
      <c r="BL452" s="15"/>
      <c r="BM452" s="15"/>
      <c r="BN452" s="9"/>
      <c r="BO452" s="10"/>
      <c r="BP452">
        <f t="shared" si="268"/>
        <v>0</v>
      </c>
      <c r="BQ452" s="93">
        <f t="shared" si="269"/>
        <v>0</v>
      </c>
      <c r="BR452" s="93">
        <f t="shared" si="270"/>
        <v>0</v>
      </c>
      <c r="BS452" s="93" t="e">
        <f>VLOOKUP(C452,'Koppeling locatie - aslocatie'!$A$2:$C$8139,2,FALSE)</f>
        <v>#N/A</v>
      </c>
      <c r="BT452" s="93" t="e">
        <f>VLOOKUP($BS452,aslocaties_v01!$C$3:$AA$349,MATCH($K$3/10,aslocaties_v01!$C$2:$X$2),FALSE)</f>
        <v>#N/A</v>
      </c>
      <c r="BU452" s="93" t="e">
        <f>VLOOKUP(BS452,aslocaties_v01!$C$3:$AA$349,MATCH($K$3,aslocaties_v01!$C$2:$X$2),FALSE)</f>
        <v>#N/A</v>
      </c>
      <c r="BV452" s="93" t="e">
        <f>VLOOKUP(BS452,aslocaties_v01!$C$3:$AA$349,MATCH($K$3*10,aslocaties_v01!$C$2:$X$2),FALSE)</f>
        <v>#N/A</v>
      </c>
      <c r="BW452" s="93" t="e">
        <f t="shared" si="271"/>
        <v>#N/A</v>
      </c>
      <c r="BX452" s="93" t="e">
        <f t="shared" si="272"/>
        <v>#N/A</v>
      </c>
      <c r="BY452" s="94">
        <f t="shared" si="273"/>
        <v>999</v>
      </c>
      <c r="BZ452" s="94">
        <f t="shared" si="274"/>
        <v>999</v>
      </c>
      <c r="CA452" s="94" t="e">
        <f t="shared" si="275"/>
        <v>#N/A</v>
      </c>
      <c r="CB452" t="e">
        <f t="shared" si="276"/>
        <v>#N/A</v>
      </c>
      <c r="CC452" s="58" t="e">
        <f t="shared" si="277"/>
        <v>#N/A</v>
      </c>
      <c r="CD452" s="95" t="e">
        <f t="shared" si="278"/>
        <v>#N/A</v>
      </c>
      <c r="CE452" s="96" t="b">
        <f t="shared" si="279"/>
        <v>1</v>
      </c>
      <c r="CF452" t="e">
        <f t="shared" si="280"/>
        <v>#DIV/0!</v>
      </c>
      <c r="CG452" t="e">
        <f t="shared" si="281"/>
        <v>#DIV/0!</v>
      </c>
      <c r="CH452" s="84" t="b">
        <f t="shared" si="282"/>
        <v>0</v>
      </c>
      <c r="CI452" t="str">
        <f t="shared" si="283"/>
        <v/>
      </c>
      <c r="CJ452" t="e">
        <f t="shared" si="284"/>
        <v>#DIV/0!</v>
      </c>
      <c r="CK452" t="b">
        <f t="shared" si="285"/>
        <v>1</v>
      </c>
      <c r="CL452" s="84" t="e">
        <f t="shared" si="286"/>
        <v>#DIV/0!</v>
      </c>
      <c r="CM452" t="e">
        <f t="shared" si="287"/>
        <v>#DIV/0!</v>
      </c>
      <c r="CN452" t="e">
        <f t="shared" si="288"/>
        <v>#DIV/0!</v>
      </c>
      <c r="CO452" s="84">
        <f t="shared" si="289"/>
        <v>-1</v>
      </c>
      <c r="CP452" t="b">
        <f t="shared" si="290"/>
        <v>1</v>
      </c>
      <c r="CQ452" s="96" t="b">
        <f t="shared" si="291"/>
        <v>1</v>
      </c>
      <c r="CR452" t="b">
        <f t="shared" si="292"/>
        <v>1</v>
      </c>
      <c r="CS452" t="b">
        <f t="shared" si="293"/>
        <v>1</v>
      </c>
      <c r="CT452" t="b">
        <f t="shared" si="294"/>
        <v>1</v>
      </c>
      <c r="CU452" t="b">
        <f t="shared" si="295"/>
        <v>1</v>
      </c>
      <c r="CV452" s="84" t="b">
        <f t="shared" si="296"/>
        <v>1</v>
      </c>
      <c r="CW452" t="b">
        <f t="shared" si="297"/>
        <v>1</v>
      </c>
      <c r="CX452" t="b">
        <f t="shared" si="298"/>
        <v>1</v>
      </c>
      <c r="CY452" t="b">
        <f t="shared" si="299"/>
        <v>1</v>
      </c>
      <c r="CZ452" t="b">
        <f t="shared" si="300"/>
        <v>1</v>
      </c>
      <c r="DA452" s="84">
        <f t="shared" si="301"/>
        <v>0</v>
      </c>
      <c r="DB452" t="e">
        <f t="shared" si="302"/>
        <v>#N/A</v>
      </c>
    </row>
    <row r="453" spans="1:106" ht="13.5" thickBot="1">
      <c r="A453">
        <v>2777</v>
      </c>
      <c r="B453">
        <v>1</v>
      </c>
      <c r="C453" t="s">
        <v>2917</v>
      </c>
      <c r="D453" s="3" t="s">
        <v>12</v>
      </c>
      <c r="E453" s="3" t="s">
        <v>12</v>
      </c>
      <c r="F453">
        <v>110834.484</v>
      </c>
      <c r="G453">
        <v>420356.25</v>
      </c>
      <c r="H453" s="35" t="str">
        <f t="shared" si="303"/>
        <v>ja</v>
      </c>
      <c r="I453" s="155" t="s">
        <v>2402</v>
      </c>
      <c r="J453" t="s">
        <v>456</v>
      </c>
      <c r="K453" s="97">
        <v>10000</v>
      </c>
      <c r="L453" s="28">
        <f t="shared" ref="L453:M469" si="305">L452</f>
        <v>0.24</v>
      </c>
      <c r="M453" s="28">
        <f t="shared" si="305"/>
        <v>0</v>
      </c>
      <c r="N453" s="56">
        <f t="shared" ref="N453:N469" si="306">INT(K453/L453*M453)</f>
        <v>0</v>
      </c>
      <c r="O453" s="33">
        <f t="shared" ref="O453:O469" si="307">SQRT((F452-F453)^2+(G452-G453)^2)</f>
        <v>950.00794215048734</v>
      </c>
      <c r="P453" s="37">
        <f t="shared" ref="P453:P468" si="308">SQRT((F453-F454)^2+(G453-G454)^2)</f>
        <v>966.87874880619847</v>
      </c>
      <c r="Q453" t="s">
        <v>12</v>
      </c>
      <c r="R453" t="s">
        <v>12</v>
      </c>
      <c r="S453">
        <v>2.6520000000000001</v>
      </c>
      <c r="T453">
        <v>2.7959999999999998</v>
      </c>
      <c r="U453">
        <v>2.9470000000000001</v>
      </c>
      <c r="V453">
        <v>3.105</v>
      </c>
      <c r="W453">
        <v>3.2959999999999998</v>
      </c>
      <c r="X453" t="s">
        <v>12</v>
      </c>
      <c r="Y453">
        <v>3.6989999999999998</v>
      </c>
      <c r="Z453" t="s">
        <v>12</v>
      </c>
      <c r="AA453" s="10">
        <f t="shared" ref="AA453:AA469" si="309">LOOKUP($K453,$Q$2:$Z$2,Q453:Z453)</f>
        <v>3.2959999999999998</v>
      </c>
      <c r="AB453" s="9">
        <f t="shared" ref="AB453:AB469" si="310">LOOKUP($K453,$Q$2:$Z$2,Q453:Z453)-LOOKUP(0.1*$K453,$Q$2:$Z$2,Q453:Z453)</f>
        <v>0.34899999999999975</v>
      </c>
      <c r="AC453" s="10">
        <f t="shared" ref="AC453:AC469" si="311">LOOKUP(10*$K453,$Q$2:$Z$2,Q453:Z453)-LOOKUP($K453,$Q$2:$Z$2,Q453:Z453)</f>
        <v>0.40300000000000002</v>
      </c>
      <c r="AD453" s="9"/>
      <c r="AE453" s="55"/>
      <c r="AF453" s="55"/>
      <c r="AG453" s="55"/>
      <c r="AH453" s="55"/>
      <c r="AI453" s="3"/>
      <c r="AJ453" s="3"/>
      <c r="AK453" s="3"/>
      <c r="AL453" s="3"/>
      <c r="AM453" s="15"/>
      <c r="AN453" s="10"/>
      <c r="AO453" s="9"/>
      <c r="AP453" s="10"/>
      <c r="AQ453" s="9"/>
      <c r="AR453" s="55"/>
      <c r="AS453" s="55"/>
      <c r="AT453" s="55"/>
      <c r="AU453" s="55"/>
      <c r="AV453" s="3"/>
      <c r="AW453" s="3"/>
      <c r="AX453" s="3"/>
      <c r="AY453" s="3"/>
      <c r="AZ453" s="15"/>
      <c r="BA453" s="10"/>
      <c r="BB453" s="9"/>
      <c r="BC453" s="10"/>
      <c r="BD453" s="9"/>
      <c r="BE453" s="3"/>
      <c r="BF453" s="15"/>
      <c r="BG453" s="15"/>
      <c r="BH453" s="9"/>
      <c r="BI453" s="10"/>
      <c r="BJ453" s="9"/>
      <c r="BK453" s="3"/>
      <c r="BL453" s="15"/>
      <c r="BM453" s="15"/>
      <c r="BN453" s="9"/>
      <c r="BO453" s="10"/>
      <c r="BP453">
        <f t="shared" ref="BP453:BP469" si="312">IF(AND(ISERROR(FIND("Fout",Q453)), ISERROR(FIND("Fout",AD453)), ISERROR(FIND("Fout",AQ453)), ISERROR(FIND( "Fout",BD453)), ISERROR(FIND( "Fout",BJ453))),0,1)</f>
        <v>0</v>
      </c>
      <c r="BQ453" s="93">
        <f t="shared" ref="BQ453:BQ469" si="313">IF(AB453=0, -1, BH453/AB453)</f>
        <v>0</v>
      </c>
      <c r="BR453" s="93">
        <f t="shared" ref="BR453:BR469" si="314">IF(AB453=0,-1,BN453/AB453)</f>
        <v>0</v>
      </c>
      <c r="BS453" s="93" t="e">
        <f>VLOOKUP(C453,'Koppeling locatie - aslocatie'!$A$2:$C$8139,2,FALSE)</f>
        <v>#N/A</v>
      </c>
      <c r="BT453" s="93" t="e">
        <f>VLOOKUP($BS453,aslocaties_v01!$C$3:$AA$349,MATCH($K$3/10,aslocaties_v01!$C$2:$X$2),FALSE)</f>
        <v>#N/A</v>
      </c>
      <c r="BU453" s="93" t="e">
        <f>VLOOKUP(BS453,aslocaties_v01!$C$3:$AA$349,MATCH($K$3,aslocaties_v01!$C$2:$X$2),FALSE)</f>
        <v>#N/A</v>
      </c>
      <c r="BV453" s="93" t="e">
        <f>VLOOKUP(BS453,aslocaties_v01!$C$3:$AA$349,MATCH($K$3*10,aslocaties_v01!$C$2:$X$2),FALSE)</f>
        <v>#N/A</v>
      </c>
      <c r="BW453" s="93" t="e">
        <f t="shared" ref="BW453:BW469" si="315">BU453-BT453</f>
        <v>#N/A</v>
      </c>
      <c r="BX453" s="93" t="e">
        <f t="shared" ref="BX453:BX469" si="316">BV453-BU453</f>
        <v>#N/A</v>
      </c>
      <c r="BY453" s="94">
        <f t="shared" ref="BY453:BY469" si="317">IFERROR(ABS(1-BW453/AB453), 999)</f>
        <v>999</v>
      </c>
      <c r="BZ453" s="94">
        <f t="shared" ref="BZ453:BZ469" si="318">IFERROR(ABS(1-BX453/AC453), 999)</f>
        <v>999</v>
      </c>
      <c r="CA453" s="94" t="e">
        <f t="shared" ref="CA453:CA469" si="319">ABS(LOOKUP(0.1*$K453,$Q$2:$Z$2,Q453:Z453)-BT453)</f>
        <v>#N/A</v>
      </c>
      <c r="CB453" t="e">
        <f t="shared" ref="CB453:CB469" si="320">ABS(LOOKUP($K453,$Q$2:$Z$2,Q453:Z453)-BU453)</f>
        <v>#N/A</v>
      </c>
      <c r="CC453" s="58" t="e">
        <f t="shared" ref="CC453:CC469" si="321">ABS(LOOKUP(10*$K453,$Q$2:$Z$2,Q453:Z453)-BV453)</f>
        <v>#N/A</v>
      </c>
      <c r="CD453" s="95" t="e">
        <f t="shared" ref="CD453:CD469" si="322">OR(BY453&gt;0.1,BZ453&gt;0.1, CA453&gt;=0.15, CB453&gt;=0.15, CC453&gt;=0.15)</f>
        <v>#N/A</v>
      </c>
      <c r="CE453" s="96" t="b">
        <f t="shared" ref="CE453:CE469" si="323">AA453&lt;AVERAGE(AA:AA)+2*STDEV(AA:AA)</f>
        <v>1</v>
      </c>
      <c r="CF453" t="e">
        <f t="shared" ref="CF453:CF469" si="324">BG453&lt;AVERAGE(BG:BG)+2*STDEV(BG:BG)</f>
        <v>#DIV/0!</v>
      </c>
      <c r="CG453" t="e">
        <f t="shared" ref="CG453:CG469" si="325">BM453&lt;AVERAGE(BM:BM)+2*STDEV(BM:BM)</f>
        <v>#DIV/0!</v>
      </c>
      <c r="CH453" s="84" t="b">
        <f t="shared" ref="CH453:CH469" si="326">AN453&gt;0.25</f>
        <v>0</v>
      </c>
      <c r="CI453" t="str">
        <f t="shared" ref="CI453:CI469" si="327">IF(CH453,AN453,"")</f>
        <v/>
      </c>
      <c r="CJ453" t="e">
        <f t="shared" ref="CJ453:CJ469" si="328">CI453&lt;AVERAGE(CI:CI)+3*STDEV(CI:CI)</f>
        <v>#DIV/0!</v>
      </c>
      <c r="CK453" t="b">
        <f t="shared" ref="CK453:CK469" si="329">AN453&lt;1.25</f>
        <v>1</v>
      </c>
      <c r="CL453" s="84" t="e">
        <f t="shared" ref="CL453:CL469" si="330">BA453&lt;AVERAGE(BA:BA)+2*STDEV(BA:BA)</f>
        <v>#DIV/0!</v>
      </c>
      <c r="CM453" t="e">
        <f t="shared" ref="CM453:CM469" si="331">IF(CL453,BA453,"")</f>
        <v>#DIV/0!</v>
      </c>
      <c r="CN453" t="e">
        <f t="shared" ref="CN453:CN469" si="332">CM453&lt;AVERAGE(CM:CM)+3*STDEV(CM:CM)</f>
        <v>#DIV/0!</v>
      </c>
      <c r="CO453" s="84">
        <f t="shared" ref="CO453:CO469" si="333">IF(BA453=0, -1, AN453/(1.56*BA453^2))</f>
        <v>-1</v>
      </c>
      <c r="CP453" t="b">
        <f t="shared" ref="CP453:CP469" si="334">OR(CO453&gt;0.035, CO453&lt;0.065)</f>
        <v>1</v>
      </c>
      <c r="CQ453" s="96" t="b">
        <f t="shared" ref="CQ453:CQ469" si="335">IF(O453="-", "-", ABS(AA453-AA452)&lt;O453*$CR$1)</f>
        <v>1</v>
      </c>
      <c r="CR453" t="b">
        <f t="shared" ref="CR453:CR469" si="336">IF(O453="-","-",ABS(BG453-BG452)&lt;O453*$CS$1)</f>
        <v>1</v>
      </c>
      <c r="CS453" t="b">
        <f t="shared" ref="CS453:CS469" si="337">IF(O453="-","-",ABS(BM453-BM452)&lt;O453*$CT$1)</f>
        <v>1</v>
      </c>
      <c r="CT453" t="b">
        <f t="shared" ref="CT453:CT469" si="338">IF(O453="-","-",ABS(AN453-AN452)&lt;O453*$CU$1)</f>
        <v>1</v>
      </c>
      <c r="CU453" t="b">
        <f t="shared" ref="CU453:CU469" si="339">IF(O453="-","-",ABS(BA452-BA453)&lt;O453*$CV$1)</f>
        <v>1</v>
      </c>
      <c r="CV453" s="84" t="b">
        <f t="shared" ref="CV453:CV469" si="340">IF(P453="-","-",ABS(AA454-AA453)&lt;P453*$CR$1)</f>
        <v>1</v>
      </c>
      <c r="CW453" t="b">
        <f t="shared" ref="CW453:CW469" si="341">IF(P453="-","-",ABS(BG454-BG453)&lt;P453*$CS$1)</f>
        <v>1</v>
      </c>
      <c r="CX453" t="b">
        <f t="shared" ref="CX453:CX469" si="342">IF(P453="-","-",ABS(BM454-BM453)&lt;P453*$CT$1)</f>
        <v>1</v>
      </c>
      <c r="CY453" t="b">
        <f t="shared" ref="CY453:CY469" si="343">IF(P453="-","-",ABS(AN454-AN453)&lt;P453*$CU$1)</f>
        <v>1</v>
      </c>
      <c r="CZ453" t="b">
        <f t="shared" ref="CZ453:CZ469" si="344">IF(P453="-","-",ABS(BA453-BA454)&lt;P453*$CV$1)</f>
        <v>1</v>
      </c>
      <c r="DA453" s="84">
        <f t="shared" ref="DA453:DA469" si="345">IFERROR(IF(AND(CQ453:CU453),0,1), 0)+IFERROR(IF(AND(CV453:CZ453),0,1),0)</f>
        <v>0</v>
      </c>
      <c r="DB453" t="e">
        <f t="shared" ref="DB453:DB469" si="346">AND(DA453&gt;0,CD453)</f>
        <v>#N/A</v>
      </c>
    </row>
    <row r="454" spans="1:106" ht="13.5" thickBot="1">
      <c r="A454">
        <v>2778</v>
      </c>
      <c r="B454">
        <v>1</v>
      </c>
      <c r="C454" t="s">
        <v>2918</v>
      </c>
      <c r="D454" s="3" t="s">
        <v>12</v>
      </c>
      <c r="E454" s="3" t="s">
        <v>12</v>
      </c>
      <c r="F454">
        <v>110422.977</v>
      </c>
      <c r="G454">
        <v>419481.31199999998</v>
      </c>
      <c r="H454" s="35" t="str">
        <f t="shared" ref="H454:H469" si="347">IF(COUNTIF(C:C, "="&amp;C454)=1,"ja", "nee")</f>
        <v>ja</v>
      </c>
      <c r="I454" s="155" t="s">
        <v>2402</v>
      </c>
      <c r="J454" t="s">
        <v>456</v>
      </c>
      <c r="K454" s="97">
        <v>10000</v>
      </c>
      <c r="L454" s="28">
        <f t="shared" si="305"/>
        <v>0.24</v>
      </c>
      <c r="M454" s="28">
        <f t="shared" si="305"/>
        <v>0</v>
      </c>
      <c r="N454" s="56">
        <f t="shared" si="306"/>
        <v>0</v>
      </c>
      <c r="O454" s="33">
        <f t="shared" si="307"/>
        <v>966.87874880619847</v>
      </c>
      <c r="P454" s="37">
        <f t="shared" si="308"/>
        <v>961.47234108523776</v>
      </c>
      <c r="Q454" t="s">
        <v>12</v>
      </c>
      <c r="R454" t="s">
        <v>12</v>
      </c>
      <c r="S454">
        <v>2.6259999999999999</v>
      </c>
      <c r="T454">
        <v>2.766</v>
      </c>
      <c r="U454">
        <v>2.9089999999999998</v>
      </c>
      <c r="V454">
        <v>3.0649999999999999</v>
      </c>
      <c r="W454">
        <v>3.2549999999999999</v>
      </c>
      <c r="X454" t="s">
        <v>12</v>
      </c>
      <c r="Y454">
        <v>3.6659999999999999</v>
      </c>
      <c r="Z454" t="s">
        <v>12</v>
      </c>
      <c r="AA454" s="10">
        <f t="shared" si="309"/>
        <v>3.2549999999999999</v>
      </c>
      <c r="AB454" s="9">
        <f t="shared" si="310"/>
        <v>0.34600000000000009</v>
      </c>
      <c r="AC454" s="10">
        <f t="shared" si="311"/>
        <v>0.41100000000000003</v>
      </c>
      <c r="AD454" s="9"/>
      <c r="AE454" s="55"/>
      <c r="AF454" s="55"/>
      <c r="AG454" s="55"/>
      <c r="AH454" s="55"/>
      <c r="AI454" s="3"/>
      <c r="AJ454" s="3"/>
      <c r="AK454" s="3"/>
      <c r="AL454" s="3"/>
      <c r="AM454" s="15"/>
      <c r="AN454" s="10"/>
      <c r="AO454" s="9"/>
      <c r="AP454" s="10"/>
      <c r="AQ454" s="9"/>
      <c r="AR454" s="55"/>
      <c r="AS454" s="55"/>
      <c r="AT454" s="55"/>
      <c r="AU454" s="55"/>
      <c r="AV454" s="3"/>
      <c r="AW454" s="3"/>
      <c r="AX454" s="3"/>
      <c r="AY454" s="3"/>
      <c r="AZ454" s="15"/>
      <c r="BA454" s="10"/>
      <c r="BB454" s="9"/>
      <c r="BC454" s="10"/>
      <c r="BD454" s="9"/>
      <c r="BE454" s="3"/>
      <c r="BF454" s="15"/>
      <c r="BG454" s="15"/>
      <c r="BH454" s="9"/>
      <c r="BI454" s="10"/>
      <c r="BJ454" s="9"/>
      <c r="BK454" s="3"/>
      <c r="BL454" s="15"/>
      <c r="BM454" s="15"/>
      <c r="BN454" s="9"/>
      <c r="BO454" s="10"/>
      <c r="BP454">
        <f t="shared" si="312"/>
        <v>0</v>
      </c>
      <c r="BQ454" s="93">
        <f t="shared" si="313"/>
        <v>0</v>
      </c>
      <c r="BR454" s="93">
        <f t="shared" si="314"/>
        <v>0</v>
      </c>
      <c r="BS454" s="93" t="e">
        <f>VLOOKUP(C454,'Koppeling locatie - aslocatie'!$A$2:$C$8139,2,FALSE)</f>
        <v>#N/A</v>
      </c>
      <c r="BT454" s="93" t="e">
        <f>VLOOKUP($BS454,aslocaties_v01!$C$3:$AA$349,MATCH($K$3/10,aslocaties_v01!$C$2:$X$2),FALSE)</f>
        <v>#N/A</v>
      </c>
      <c r="BU454" s="93" t="e">
        <f>VLOOKUP(BS454,aslocaties_v01!$C$3:$AA$349,MATCH($K$3,aslocaties_v01!$C$2:$X$2),FALSE)</f>
        <v>#N/A</v>
      </c>
      <c r="BV454" s="93" t="e">
        <f>VLOOKUP(BS454,aslocaties_v01!$C$3:$AA$349,MATCH($K$3*10,aslocaties_v01!$C$2:$X$2),FALSE)</f>
        <v>#N/A</v>
      </c>
      <c r="BW454" s="93" t="e">
        <f t="shared" si="315"/>
        <v>#N/A</v>
      </c>
      <c r="BX454" s="93" t="e">
        <f t="shared" si="316"/>
        <v>#N/A</v>
      </c>
      <c r="BY454" s="94">
        <f t="shared" si="317"/>
        <v>999</v>
      </c>
      <c r="BZ454" s="94">
        <f t="shared" si="318"/>
        <v>999</v>
      </c>
      <c r="CA454" s="94" t="e">
        <f t="shared" si="319"/>
        <v>#N/A</v>
      </c>
      <c r="CB454" t="e">
        <f t="shared" si="320"/>
        <v>#N/A</v>
      </c>
      <c r="CC454" s="58" t="e">
        <f t="shared" si="321"/>
        <v>#N/A</v>
      </c>
      <c r="CD454" s="95" t="e">
        <f t="shared" si="322"/>
        <v>#N/A</v>
      </c>
      <c r="CE454" s="96" t="b">
        <f t="shared" si="323"/>
        <v>1</v>
      </c>
      <c r="CF454" t="e">
        <f t="shared" si="324"/>
        <v>#DIV/0!</v>
      </c>
      <c r="CG454" t="e">
        <f t="shared" si="325"/>
        <v>#DIV/0!</v>
      </c>
      <c r="CH454" s="84" t="b">
        <f t="shared" si="326"/>
        <v>0</v>
      </c>
      <c r="CI454" t="str">
        <f t="shared" si="327"/>
        <v/>
      </c>
      <c r="CJ454" t="e">
        <f t="shared" si="328"/>
        <v>#DIV/0!</v>
      </c>
      <c r="CK454" t="b">
        <f t="shared" si="329"/>
        <v>1</v>
      </c>
      <c r="CL454" s="84" t="e">
        <f t="shared" si="330"/>
        <v>#DIV/0!</v>
      </c>
      <c r="CM454" t="e">
        <f t="shared" si="331"/>
        <v>#DIV/0!</v>
      </c>
      <c r="CN454" t="e">
        <f t="shared" si="332"/>
        <v>#DIV/0!</v>
      </c>
      <c r="CO454" s="84">
        <f t="shared" si="333"/>
        <v>-1</v>
      </c>
      <c r="CP454" t="b">
        <f t="shared" si="334"/>
        <v>1</v>
      </c>
      <c r="CQ454" s="96" t="b">
        <f t="shared" si="335"/>
        <v>1</v>
      </c>
      <c r="CR454" t="b">
        <f t="shared" si="336"/>
        <v>1</v>
      </c>
      <c r="CS454" t="b">
        <f t="shared" si="337"/>
        <v>1</v>
      </c>
      <c r="CT454" t="b">
        <f t="shared" si="338"/>
        <v>1</v>
      </c>
      <c r="CU454" t="b">
        <f t="shared" si="339"/>
        <v>1</v>
      </c>
      <c r="CV454" s="84" t="b">
        <f t="shared" si="340"/>
        <v>1</v>
      </c>
      <c r="CW454" t="b">
        <f t="shared" si="341"/>
        <v>1</v>
      </c>
      <c r="CX454" t="b">
        <f t="shared" si="342"/>
        <v>1</v>
      </c>
      <c r="CY454" t="b">
        <f t="shared" si="343"/>
        <v>1</v>
      </c>
      <c r="CZ454" t="b">
        <f t="shared" si="344"/>
        <v>1</v>
      </c>
      <c r="DA454" s="84">
        <f t="shared" si="345"/>
        <v>0</v>
      </c>
      <c r="DB454" t="e">
        <f t="shared" si="346"/>
        <v>#N/A</v>
      </c>
    </row>
    <row r="455" spans="1:106" ht="13.5" thickBot="1">
      <c r="A455">
        <v>2779</v>
      </c>
      <c r="B455">
        <v>1</v>
      </c>
      <c r="C455" t="s">
        <v>2919</v>
      </c>
      <c r="D455" s="3" t="s">
        <v>12</v>
      </c>
      <c r="E455" s="3" t="s">
        <v>12</v>
      </c>
      <c r="F455">
        <v>109979.633</v>
      </c>
      <c r="G455">
        <v>418628.15600000002</v>
      </c>
      <c r="H455" s="35" t="str">
        <f t="shared" si="347"/>
        <v>ja</v>
      </c>
      <c r="I455" s="155" t="s">
        <v>2402</v>
      </c>
      <c r="J455" t="s">
        <v>456</v>
      </c>
      <c r="K455" s="97">
        <v>10000</v>
      </c>
      <c r="L455" s="28">
        <f t="shared" si="305"/>
        <v>0.24</v>
      </c>
      <c r="M455" s="28">
        <f t="shared" si="305"/>
        <v>0</v>
      </c>
      <c r="N455" s="56">
        <f t="shared" si="306"/>
        <v>0</v>
      </c>
      <c r="O455" s="33">
        <f t="shared" si="307"/>
        <v>961.47234108523776</v>
      </c>
      <c r="P455" s="37">
        <f t="shared" si="308"/>
        <v>1033.7554844086856</v>
      </c>
      <c r="Q455" t="s">
        <v>12</v>
      </c>
      <c r="R455" t="s">
        <v>12</v>
      </c>
      <c r="S455">
        <v>2.6070000000000002</v>
      </c>
      <c r="T455">
        <v>2.7429999999999999</v>
      </c>
      <c r="U455">
        <v>2.8839999999999999</v>
      </c>
      <c r="V455">
        <v>3.0369999999999999</v>
      </c>
      <c r="W455">
        <v>3.2269999999999999</v>
      </c>
      <c r="X455" t="s">
        <v>12</v>
      </c>
      <c r="Y455">
        <v>3.6440000000000001</v>
      </c>
      <c r="Z455" t="s">
        <v>12</v>
      </c>
      <c r="AA455" s="10">
        <f t="shared" si="309"/>
        <v>3.2269999999999999</v>
      </c>
      <c r="AB455" s="9">
        <f t="shared" si="310"/>
        <v>0.34299999999999997</v>
      </c>
      <c r="AC455" s="10">
        <f t="shared" si="311"/>
        <v>0.41700000000000026</v>
      </c>
      <c r="AD455" s="9"/>
      <c r="AE455" s="55"/>
      <c r="AF455" s="55"/>
      <c r="AG455" s="55"/>
      <c r="AH455" s="55"/>
      <c r="AI455" s="3"/>
      <c r="AJ455" s="3"/>
      <c r="AK455" s="3"/>
      <c r="AL455" s="3"/>
      <c r="AM455" s="15"/>
      <c r="AN455" s="10"/>
      <c r="AO455" s="9"/>
      <c r="AP455" s="10"/>
      <c r="AQ455" s="9"/>
      <c r="AR455" s="55"/>
      <c r="AS455" s="55"/>
      <c r="AT455" s="55"/>
      <c r="AU455" s="55"/>
      <c r="AV455" s="3"/>
      <c r="AW455" s="3"/>
      <c r="AX455" s="3"/>
      <c r="AY455" s="3"/>
      <c r="AZ455" s="15"/>
      <c r="BA455" s="10"/>
      <c r="BB455" s="9"/>
      <c r="BC455" s="10"/>
      <c r="BD455" s="9"/>
      <c r="BE455" s="3"/>
      <c r="BF455" s="15"/>
      <c r="BG455" s="15"/>
      <c r="BH455" s="9"/>
      <c r="BI455" s="10"/>
      <c r="BJ455" s="9"/>
      <c r="BK455" s="3"/>
      <c r="BL455" s="15"/>
      <c r="BM455" s="15"/>
      <c r="BN455" s="9"/>
      <c r="BO455" s="10"/>
      <c r="BP455">
        <f t="shared" si="312"/>
        <v>0</v>
      </c>
      <c r="BQ455" s="93">
        <f t="shared" si="313"/>
        <v>0</v>
      </c>
      <c r="BR455" s="93">
        <f t="shared" si="314"/>
        <v>0</v>
      </c>
      <c r="BS455" s="93" t="e">
        <f>VLOOKUP(C455,'Koppeling locatie - aslocatie'!$A$2:$C$8139,2,FALSE)</f>
        <v>#N/A</v>
      </c>
      <c r="BT455" s="93" t="e">
        <f>VLOOKUP($BS455,aslocaties_v01!$C$3:$AA$349,MATCH($K$3/10,aslocaties_v01!$C$2:$X$2),FALSE)</f>
        <v>#N/A</v>
      </c>
      <c r="BU455" s="93" t="e">
        <f>VLOOKUP(BS455,aslocaties_v01!$C$3:$AA$349,MATCH($K$3,aslocaties_v01!$C$2:$X$2),FALSE)</f>
        <v>#N/A</v>
      </c>
      <c r="BV455" s="93" t="e">
        <f>VLOOKUP(BS455,aslocaties_v01!$C$3:$AA$349,MATCH($K$3*10,aslocaties_v01!$C$2:$X$2),FALSE)</f>
        <v>#N/A</v>
      </c>
      <c r="BW455" s="93" t="e">
        <f t="shared" si="315"/>
        <v>#N/A</v>
      </c>
      <c r="BX455" s="93" t="e">
        <f t="shared" si="316"/>
        <v>#N/A</v>
      </c>
      <c r="BY455" s="94">
        <f t="shared" si="317"/>
        <v>999</v>
      </c>
      <c r="BZ455" s="94">
        <f t="shared" si="318"/>
        <v>999</v>
      </c>
      <c r="CA455" s="94" t="e">
        <f t="shared" si="319"/>
        <v>#N/A</v>
      </c>
      <c r="CB455" t="e">
        <f t="shared" si="320"/>
        <v>#N/A</v>
      </c>
      <c r="CC455" s="58" t="e">
        <f t="shared" si="321"/>
        <v>#N/A</v>
      </c>
      <c r="CD455" s="95" t="e">
        <f t="shared" si="322"/>
        <v>#N/A</v>
      </c>
      <c r="CE455" s="96" t="b">
        <f t="shared" si="323"/>
        <v>1</v>
      </c>
      <c r="CF455" t="e">
        <f t="shared" si="324"/>
        <v>#DIV/0!</v>
      </c>
      <c r="CG455" t="e">
        <f t="shared" si="325"/>
        <v>#DIV/0!</v>
      </c>
      <c r="CH455" s="84" t="b">
        <f t="shared" si="326"/>
        <v>0</v>
      </c>
      <c r="CI455" t="str">
        <f t="shared" si="327"/>
        <v/>
      </c>
      <c r="CJ455" t="e">
        <f t="shared" si="328"/>
        <v>#DIV/0!</v>
      </c>
      <c r="CK455" t="b">
        <f t="shared" si="329"/>
        <v>1</v>
      </c>
      <c r="CL455" s="84" t="e">
        <f t="shared" si="330"/>
        <v>#DIV/0!</v>
      </c>
      <c r="CM455" t="e">
        <f t="shared" si="331"/>
        <v>#DIV/0!</v>
      </c>
      <c r="CN455" t="e">
        <f t="shared" si="332"/>
        <v>#DIV/0!</v>
      </c>
      <c r="CO455" s="84">
        <f t="shared" si="333"/>
        <v>-1</v>
      </c>
      <c r="CP455" t="b">
        <f t="shared" si="334"/>
        <v>1</v>
      </c>
      <c r="CQ455" s="96" t="b">
        <f t="shared" si="335"/>
        <v>1</v>
      </c>
      <c r="CR455" t="b">
        <f t="shared" si="336"/>
        <v>1</v>
      </c>
      <c r="CS455" t="b">
        <f t="shared" si="337"/>
        <v>1</v>
      </c>
      <c r="CT455" t="b">
        <f t="shared" si="338"/>
        <v>1</v>
      </c>
      <c r="CU455" t="b">
        <f t="shared" si="339"/>
        <v>1</v>
      </c>
      <c r="CV455" s="84" t="b">
        <f t="shared" si="340"/>
        <v>1</v>
      </c>
      <c r="CW455" t="b">
        <f t="shared" si="341"/>
        <v>1</v>
      </c>
      <c r="CX455" t="b">
        <f t="shared" si="342"/>
        <v>1</v>
      </c>
      <c r="CY455" t="b">
        <f t="shared" si="343"/>
        <v>1</v>
      </c>
      <c r="CZ455" t="b">
        <f t="shared" si="344"/>
        <v>1</v>
      </c>
      <c r="DA455" s="84">
        <f t="shared" si="345"/>
        <v>0</v>
      </c>
      <c r="DB455" t="e">
        <f t="shared" si="346"/>
        <v>#N/A</v>
      </c>
    </row>
    <row r="456" spans="1:106" ht="13.5" thickBot="1">
      <c r="A456">
        <v>2780</v>
      </c>
      <c r="B456">
        <v>1</v>
      </c>
      <c r="C456" t="s">
        <v>2920</v>
      </c>
      <c r="D456" s="3" t="s">
        <v>12</v>
      </c>
      <c r="E456" s="3" t="s">
        <v>12</v>
      </c>
      <c r="F456">
        <v>109371.086</v>
      </c>
      <c r="G456">
        <v>417792.5</v>
      </c>
      <c r="H456" s="35" t="str">
        <f t="shared" si="347"/>
        <v>ja</v>
      </c>
      <c r="I456" s="155" t="s">
        <v>2402</v>
      </c>
      <c r="J456" t="s">
        <v>456</v>
      </c>
      <c r="K456" s="97">
        <v>10000</v>
      </c>
      <c r="L456" s="28">
        <f t="shared" si="305"/>
        <v>0.24</v>
      </c>
      <c r="M456" s="28">
        <f t="shared" si="305"/>
        <v>0</v>
      </c>
      <c r="N456" s="56">
        <f t="shared" si="306"/>
        <v>0</v>
      </c>
      <c r="O456" s="33">
        <f t="shared" si="307"/>
        <v>1033.7554844086856</v>
      </c>
      <c r="P456" s="37">
        <f t="shared" si="308"/>
        <v>1029.3177428399006</v>
      </c>
      <c r="Q456" t="s">
        <v>12</v>
      </c>
      <c r="R456" t="s">
        <v>12</v>
      </c>
      <c r="S456">
        <v>2.5859999999999999</v>
      </c>
      <c r="T456">
        <v>2.722</v>
      </c>
      <c r="U456">
        <v>2.8559999999999999</v>
      </c>
      <c r="V456">
        <v>3.0059999999999998</v>
      </c>
      <c r="W456">
        <v>3.1970000000000001</v>
      </c>
      <c r="X456" t="s">
        <v>12</v>
      </c>
      <c r="Y456">
        <v>3.6219999999999999</v>
      </c>
      <c r="Z456" t="s">
        <v>12</v>
      </c>
      <c r="AA456" s="10">
        <f t="shared" si="309"/>
        <v>3.1970000000000001</v>
      </c>
      <c r="AB456" s="9">
        <f t="shared" si="310"/>
        <v>0.34100000000000019</v>
      </c>
      <c r="AC456" s="10">
        <f t="shared" si="311"/>
        <v>0.42499999999999982</v>
      </c>
      <c r="AD456" s="9"/>
      <c r="AE456" s="55"/>
      <c r="AF456" s="55"/>
      <c r="AG456" s="55"/>
      <c r="AH456" s="55"/>
      <c r="AI456" s="3"/>
      <c r="AJ456" s="3"/>
      <c r="AK456" s="3"/>
      <c r="AL456" s="3"/>
      <c r="AM456" s="15"/>
      <c r="AN456" s="10"/>
      <c r="AO456" s="9"/>
      <c r="AP456" s="10"/>
      <c r="AQ456" s="9"/>
      <c r="AR456" s="55"/>
      <c r="AS456" s="55"/>
      <c r="AT456" s="55"/>
      <c r="AU456" s="55"/>
      <c r="AV456" s="3"/>
      <c r="AW456" s="3"/>
      <c r="AX456" s="3"/>
      <c r="AY456" s="3"/>
      <c r="AZ456" s="15"/>
      <c r="BA456" s="10"/>
      <c r="BB456" s="9"/>
      <c r="BC456" s="10"/>
      <c r="BD456" s="9"/>
      <c r="BE456" s="3"/>
      <c r="BF456" s="15"/>
      <c r="BG456" s="15"/>
      <c r="BH456" s="9"/>
      <c r="BI456" s="10"/>
      <c r="BJ456" s="9"/>
      <c r="BK456" s="3"/>
      <c r="BL456" s="15"/>
      <c r="BM456" s="15"/>
      <c r="BN456" s="9"/>
      <c r="BO456" s="10"/>
      <c r="BP456">
        <f t="shared" si="312"/>
        <v>0</v>
      </c>
      <c r="BQ456" s="93">
        <f t="shared" si="313"/>
        <v>0</v>
      </c>
      <c r="BR456" s="93">
        <f t="shared" si="314"/>
        <v>0</v>
      </c>
      <c r="BS456" s="93" t="e">
        <f>VLOOKUP(C456,'Koppeling locatie - aslocatie'!$A$2:$C$8139,2,FALSE)</f>
        <v>#N/A</v>
      </c>
      <c r="BT456" s="93" t="e">
        <f>VLOOKUP($BS456,aslocaties_v01!$C$3:$AA$349,MATCH($K$3/10,aslocaties_v01!$C$2:$X$2),FALSE)</f>
        <v>#N/A</v>
      </c>
      <c r="BU456" s="93" t="e">
        <f>VLOOKUP(BS456,aslocaties_v01!$C$3:$AA$349,MATCH($K$3,aslocaties_v01!$C$2:$X$2),FALSE)</f>
        <v>#N/A</v>
      </c>
      <c r="BV456" s="93" t="e">
        <f>VLOOKUP(BS456,aslocaties_v01!$C$3:$AA$349,MATCH($K$3*10,aslocaties_v01!$C$2:$X$2),FALSE)</f>
        <v>#N/A</v>
      </c>
      <c r="BW456" s="93" t="e">
        <f t="shared" si="315"/>
        <v>#N/A</v>
      </c>
      <c r="BX456" s="93" t="e">
        <f t="shared" si="316"/>
        <v>#N/A</v>
      </c>
      <c r="BY456" s="94">
        <f t="shared" si="317"/>
        <v>999</v>
      </c>
      <c r="BZ456" s="94">
        <f t="shared" si="318"/>
        <v>999</v>
      </c>
      <c r="CA456" s="94" t="e">
        <f t="shared" si="319"/>
        <v>#N/A</v>
      </c>
      <c r="CB456" t="e">
        <f t="shared" si="320"/>
        <v>#N/A</v>
      </c>
      <c r="CC456" s="58" t="e">
        <f t="shared" si="321"/>
        <v>#N/A</v>
      </c>
      <c r="CD456" s="95" t="e">
        <f t="shared" si="322"/>
        <v>#N/A</v>
      </c>
      <c r="CE456" s="96" t="b">
        <f t="shared" si="323"/>
        <v>1</v>
      </c>
      <c r="CF456" t="e">
        <f t="shared" si="324"/>
        <v>#DIV/0!</v>
      </c>
      <c r="CG456" t="e">
        <f t="shared" si="325"/>
        <v>#DIV/0!</v>
      </c>
      <c r="CH456" s="84" t="b">
        <f t="shared" si="326"/>
        <v>0</v>
      </c>
      <c r="CI456" t="str">
        <f t="shared" si="327"/>
        <v/>
      </c>
      <c r="CJ456" t="e">
        <f t="shared" si="328"/>
        <v>#DIV/0!</v>
      </c>
      <c r="CK456" t="b">
        <f t="shared" si="329"/>
        <v>1</v>
      </c>
      <c r="CL456" s="84" t="e">
        <f t="shared" si="330"/>
        <v>#DIV/0!</v>
      </c>
      <c r="CM456" t="e">
        <f t="shared" si="331"/>
        <v>#DIV/0!</v>
      </c>
      <c r="CN456" t="e">
        <f t="shared" si="332"/>
        <v>#DIV/0!</v>
      </c>
      <c r="CO456" s="84">
        <f t="shared" si="333"/>
        <v>-1</v>
      </c>
      <c r="CP456" t="b">
        <f t="shared" si="334"/>
        <v>1</v>
      </c>
      <c r="CQ456" s="96" t="b">
        <f t="shared" si="335"/>
        <v>1</v>
      </c>
      <c r="CR456" t="b">
        <f t="shared" si="336"/>
        <v>1</v>
      </c>
      <c r="CS456" t="b">
        <f t="shared" si="337"/>
        <v>1</v>
      </c>
      <c r="CT456" t="b">
        <f t="shared" si="338"/>
        <v>1</v>
      </c>
      <c r="CU456" t="b">
        <f t="shared" si="339"/>
        <v>1</v>
      </c>
      <c r="CV456" s="84" t="b">
        <f t="shared" si="340"/>
        <v>1</v>
      </c>
      <c r="CW456" t="b">
        <f t="shared" si="341"/>
        <v>1</v>
      </c>
      <c r="CX456" t="b">
        <f t="shared" si="342"/>
        <v>1</v>
      </c>
      <c r="CY456" t="b">
        <f t="shared" si="343"/>
        <v>1</v>
      </c>
      <c r="CZ456" t="b">
        <f t="shared" si="344"/>
        <v>1</v>
      </c>
      <c r="DA456" s="84">
        <f t="shared" si="345"/>
        <v>0</v>
      </c>
      <c r="DB456" t="e">
        <f t="shared" si="346"/>
        <v>#N/A</v>
      </c>
    </row>
    <row r="457" spans="1:106" ht="13.5" thickBot="1">
      <c r="A457">
        <v>2781</v>
      </c>
      <c r="B457">
        <v>1</v>
      </c>
      <c r="C457" t="s">
        <v>2921</v>
      </c>
      <c r="D457" s="3" t="s">
        <v>12</v>
      </c>
      <c r="E457" s="3" t="s">
        <v>12</v>
      </c>
      <c r="F457">
        <v>108607.227</v>
      </c>
      <c r="G457">
        <v>417102.56199999998</v>
      </c>
      <c r="H457" s="35" t="str">
        <f t="shared" si="347"/>
        <v>ja</v>
      </c>
      <c r="I457" s="155" t="s">
        <v>2402</v>
      </c>
      <c r="J457" t="s">
        <v>456</v>
      </c>
      <c r="K457" s="97">
        <v>10000</v>
      </c>
      <c r="L457" s="28">
        <f t="shared" si="305"/>
        <v>0.24</v>
      </c>
      <c r="M457" s="28">
        <f t="shared" si="305"/>
        <v>0</v>
      </c>
      <c r="N457" s="56">
        <f t="shared" si="306"/>
        <v>0</v>
      </c>
      <c r="O457" s="33">
        <f t="shared" si="307"/>
        <v>1029.3177428399006</v>
      </c>
      <c r="P457" s="37">
        <f t="shared" si="308"/>
        <v>1010.4847507770623</v>
      </c>
      <c r="Q457" t="s">
        <v>12</v>
      </c>
      <c r="R457" t="s">
        <v>12</v>
      </c>
      <c r="S457">
        <v>2.5670000000000002</v>
      </c>
      <c r="T457">
        <v>2.7040000000000002</v>
      </c>
      <c r="U457">
        <v>2.83</v>
      </c>
      <c r="V457">
        <v>2.9790000000000001</v>
      </c>
      <c r="W457">
        <v>3.1720000000000002</v>
      </c>
      <c r="X457" t="s">
        <v>12</v>
      </c>
      <c r="Y457">
        <v>3.601</v>
      </c>
      <c r="Z457" t="s">
        <v>12</v>
      </c>
      <c r="AA457" s="10">
        <f t="shared" si="309"/>
        <v>3.1720000000000002</v>
      </c>
      <c r="AB457" s="9">
        <f t="shared" si="310"/>
        <v>0.34200000000000008</v>
      </c>
      <c r="AC457" s="10">
        <f t="shared" si="311"/>
        <v>0.42899999999999983</v>
      </c>
      <c r="AD457" s="9"/>
      <c r="AE457" s="55"/>
      <c r="AF457" s="55"/>
      <c r="AG457" s="55"/>
      <c r="AH457" s="55"/>
      <c r="AI457" s="3"/>
      <c r="AJ457" s="3"/>
      <c r="AK457" s="3"/>
      <c r="AL457" s="3"/>
      <c r="AM457" s="15"/>
      <c r="AN457" s="10"/>
      <c r="AO457" s="9"/>
      <c r="AP457" s="10"/>
      <c r="AQ457" s="9"/>
      <c r="AR457" s="55"/>
      <c r="AS457" s="55"/>
      <c r="AT457" s="55"/>
      <c r="AU457" s="55"/>
      <c r="AV457" s="3"/>
      <c r="AW457" s="3"/>
      <c r="AX457" s="3"/>
      <c r="AY457" s="3"/>
      <c r="AZ457" s="15"/>
      <c r="BA457" s="10"/>
      <c r="BB457" s="9"/>
      <c r="BC457" s="10"/>
      <c r="BD457" s="9"/>
      <c r="BE457" s="3"/>
      <c r="BF457" s="15"/>
      <c r="BG457" s="15"/>
      <c r="BH457" s="9"/>
      <c r="BI457" s="10"/>
      <c r="BJ457" s="9"/>
      <c r="BK457" s="3"/>
      <c r="BL457" s="15"/>
      <c r="BM457" s="15"/>
      <c r="BN457" s="9"/>
      <c r="BO457" s="10"/>
      <c r="BP457">
        <f t="shared" si="312"/>
        <v>0</v>
      </c>
      <c r="BQ457" s="93">
        <f t="shared" si="313"/>
        <v>0</v>
      </c>
      <c r="BR457" s="93">
        <f t="shared" si="314"/>
        <v>0</v>
      </c>
      <c r="BS457" s="93" t="e">
        <f>VLOOKUP(C457,'Koppeling locatie - aslocatie'!$A$2:$C$8139,2,FALSE)</f>
        <v>#N/A</v>
      </c>
      <c r="BT457" s="93" t="e">
        <f>VLOOKUP($BS457,aslocaties_v01!$C$3:$AA$349,MATCH($K$3/10,aslocaties_v01!$C$2:$X$2),FALSE)</f>
        <v>#N/A</v>
      </c>
      <c r="BU457" s="93" t="e">
        <f>VLOOKUP(BS457,aslocaties_v01!$C$3:$AA$349,MATCH($K$3,aslocaties_v01!$C$2:$X$2),FALSE)</f>
        <v>#N/A</v>
      </c>
      <c r="BV457" s="93" t="e">
        <f>VLOOKUP(BS457,aslocaties_v01!$C$3:$AA$349,MATCH($K$3*10,aslocaties_v01!$C$2:$X$2),FALSE)</f>
        <v>#N/A</v>
      </c>
      <c r="BW457" s="93" t="e">
        <f t="shared" si="315"/>
        <v>#N/A</v>
      </c>
      <c r="BX457" s="93" t="e">
        <f t="shared" si="316"/>
        <v>#N/A</v>
      </c>
      <c r="BY457" s="94">
        <f t="shared" si="317"/>
        <v>999</v>
      </c>
      <c r="BZ457" s="94">
        <f t="shared" si="318"/>
        <v>999</v>
      </c>
      <c r="CA457" s="94" t="e">
        <f t="shared" si="319"/>
        <v>#N/A</v>
      </c>
      <c r="CB457" t="e">
        <f t="shared" si="320"/>
        <v>#N/A</v>
      </c>
      <c r="CC457" s="58" t="e">
        <f t="shared" si="321"/>
        <v>#N/A</v>
      </c>
      <c r="CD457" s="95" t="e">
        <f t="shared" si="322"/>
        <v>#N/A</v>
      </c>
      <c r="CE457" s="96" t="b">
        <f t="shared" si="323"/>
        <v>1</v>
      </c>
      <c r="CF457" t="e">
        <f t="shared" si="324"/>
        <v>#DIV/0!</v>
      </c>
      <c r="CG457" t="e">
        <f t="shared" si="325"/>
        <v>#DIV/0!</v>
      </c>
      <c r="CH457" s="84" t="b">
        <f t="shared" si="326"/>
        <v>0</v>
      </c>
      <c r="CI457" t="str">
        <f t="shared" si="327"/>
        <v/>
      </c>
      <c r="CJ457" t="e">
        <f t="shared" si="328"/>
        <v>#DIV/0!</v>
      </c>
      <c r="CK457" t="b">
        <f t="shared" si="329"/>
        <v>1</v>
      </c>
      <c r="CL457" s="84" t="e">
        <f t="shared" si="330"/>
        <v>#DIV/0!</v>
      </c>
      <c r="CM457" t="e">
        <f t="shared" si="331"/>
        <v>#DIV/0!</v>
      </c>
      <c r="CN457" t="e">
        <f t="shared" si="332"/>
        <v>#DIV/0!</v>
      </c>
      <c r="CO457" s="84">
        <f t="shared" si="333"/>
        <v>-1</v>
      </c>
      <c r="CP457" t="b">
        <f t="shared" si="334"/>
        <v>1</v>
      </c>
      <c r="CQ457" s="96" t="b">
        <f t="shared" si="335"/>
        <v>1</v>
      </c>
      <c r="CR457" t="b">
        <f t="shared" si="336"/>
        <v>1</v>
      </c>
      <c r="CS457" t="b">
        <f t="shared" si="337"/>
        <v>1</v>
      </c>
      <c r="CT457" t="b">
        <f t="shared" si="338"/>
        <v>1</v>
      </c>
      <c r="CU457" t="b">
        <f t="shared" si="339"/>
        <v>1</v>
      </c>
      <c r="CV457" s="84" t="b">
        <f t="shared" si="340"/>
        <v>1</v>
      </c>
      <c r="CW457" t="b">
        <f t="shared" si="341"/>
        <v>1</v>
      </c>
      <c r="CX457" t="b">
        <f t="shared" si="342"/>
        <v>1</v>
      </c>
      <c r="CY457" t="b">
        <f t="shared" si="343"/>
        <v>1</v>
      </c>
      <c r="CZ457" t="b">
        <f t="shared" si="344"/>
        <v>1</v>
      </c>
      <c r="DA457" s="84">
        <f t="shared" si="345"/>
        <v>0</v>
      </c>
      <c r="DB457" t="e">
        <f t="shared" si="346"/>
        <v>#N/A</v>
      </c>
    </row>
    <row r="458" spans="1:106" ht="13.5" thickBot="1">
      <c r="A458">
        <v>2782</v>
      </c>
      <c r="B458">
        <v>1</v>
      </c>
      <c r="C458" t="s">
        <v>2922</v>
      </c>
      <c r="D458" s="3" t="s">
        <v>12</v>
      </c>
      <c r="E458" s="3" t="s">
        <v>12</v>
      </c>
      <c r="F458">
        <v>107788.18</v>
      </c>
      <c r="G458">
        <v>416510.75</v>
      </c>
      <c r="H458" s="35" t="str">
        <f t="shared" si="347"/>
        <v>ja</v>
      </c>
      <c r="I458" s="155" t="s">
        <v>2402</v>
      </c>
      <c r="J458" t="s">
        <v>456</v>
      </c>
      <c r="K458" s="97">
        <v>10000</v>
      </c>
      <c r="L458" s="28">
        <f t="shared" si="305"/>
        <v>0.24</v>
      </c>
      <c r="M458" s="28">
        <f t="shared" si="305"/>
        <v>0</v>
      </c>
      <c r="N458" s="56">
        <f t="shared" si="306"/>
        <v>0</v>
      </c>
      <c r="O458" s="33">
        <f t="shared" si="307"/>
        <v>1010.4847507770623</v>
      </c>
      <c r="P458" s="37">
        <f t="shared" si="308"/>
        <v>1002.0848324049313</v>
      </c>
      <c r="Q458" t="s">
        <v>12</v>
      </c>
      <c r="R458" t="s">
        <v>12</v>
      </c>
      <c r="S458">
        <v>2.5550000000000002</v>
      </c>
      <c r="T458">
        <v>2.69</v>
      </c>
      <c r="U458">
        <v>2.8109999999999999</v>
      </c>
      <c r="V458">
        <v>2.96</v>
      </c>
      <c r="W458">
        <v>3.153</v>
      </c>
      <c r="X458" t="s">
        <v>12</v>
      </c>
      <c r="Y458">
        <v>3.5859999999999999</v>
      </c>
      <c r="Z458" t="s">
        <v>12</v>
      </c>
      <c r="AA458" s="10">
        <f t="shared" si="309"/>
        <v>3.153</v>
      </c>
      <c r="AB458" s="9">
        <f t="shared" si="310"/>
        <v>0.34200000000000008</v>
      </c>
      <c r="AC458" s="10">
        <f t="shared" si="311"/>
        <v>0.43299999999999983</v>
      </c>
      <c r="AD458" s="9"/>
      <c r="AE458" s="55"/>
      <c r="AF458" s="55"/>
      <c r="AG458" s="55"/>
      <c r="AH458" s="55"/>
      <c r="AI458" s="3"/>
      <c r="AJ458" s="3"/>
      <c r="AK458" s="3"/>
      <c r="AL458" s="3"/>
      <c r="AM458" s="15"/>
      <c r="AN458" s="10"/>
      <c r="AO458" s="9"/>
      <c r="AP458" s="10"/>
      <c r="AQ458" s="9"/>
      <c r="AR458" s="55"/>
      <c r="AS458" s="55"/>
      <c r="AT458" s="55"/>
      <c r="AU458" s="55"/>
      <c r="AV458" s="3"/>
      <c r="AW458" s="3"/>
      <c r="AX458" s="3"/>
      <c r="AY458" s="3"/>
      <c r="AZ458" s="15"/>
      <c r="BA458" s="10"/>
      <c r="BB458" s="9"/>
      <c r="BC458" s="10"/>
      <c r="BD458" s="9"/>
      <c r="BE458" s="3"/>
      <c r="BF458" s="15"/>
      <c r="BG458" s="15"/>
      <c r="BH458" s="9"/>
      <c r="BI458" s="10"/>
      <c r="BJ458" s="9"/>
      <c r="BK458" s="3"/>
      <c r="BL458" s="15"/>
      <c r="BM458" s="15"/>
      <c r="BN458" s="9"/>
      <c r="BO458" s="10"/>
      <c r="BP458">
        <f t="shared" si="312"/>
        <v>0</v>
      </c>
      <c r="BQ458" s="93">
        <f t="shared" si="313"/>
        <v>0</v>
      </c>
      <c r="BR458" s="93">
        <f t="shared" si="314"/>
        <v>0</v>
      </c>
      <c r="BS458" s="93" t="e">
        <f>VLOOKUP(C458,'Koppeling locatie - aslocatie'!$A$2:$C$8139,2,FALSE)</f>
        <v>#N/A</v>
      </c>
      <c r="BT458" s="93" t="e">
        <f>VLOOKUP($BS458,aslocaties_v01!$C$3:$AA$349,MATCH($K$3/10,aslocaties_v01!$C$2:$X$2),FALSE)</f>
        <v>#N/A</v>
      </c>
      <c r="BU458" s="93" t="e">
        <f>VLOOKUP(BS458,aslocaties_v01!$C$3:$AA$349,MATCH($K$3,aslocaties_v01!$C$2:$X$2),FALSE)</f>
        <v>#N/A</v>
      </c>
      <c r="BV458" s="93" t="e">
        <f>VLOOKUP(BS458,aslocaties_v01!$C$3:$AA$349,MATCH($K$3*10,aslocaties_v01!$C$2:$X$2),FALSE)</f>
        <v>#N/A</v>
      </c>
      <c r="BW458" s="93" t="e">
        <f t="shared" si="315"/>
        <v>#N/A</v>
      </c>
      <c r="BX458" s="93" t="e">
        <f t="shared" si="316"/>
        <v>#N/A</v>
      </c>
      <c r="BY458" s="94">
        <f t="shared" si="317"/>
        <v>999</v>
      </c>
      <c r="BZ458" s="94">
        <f t="shared" si="318"/>
        <v>999</v>
      </c>
      <c r="CA458" s="94" t="e">
        <f t="shared" si="319"/>
        <v>#N/A</v>
      </c>
      <c r="CB458" t="e">
        <f t="shared" si="320"/>
        <v>#N/A</v>
      </c>
      <c r="CC458" s="58" t="e">
        <f t="shared" si="321"/>
        <v>#N/A</v>
      </c>
      <c r="CD458" s="95" t="e">
        <f t="shared" si="322"/>
        <v>#N/A</v>
      </c>
      <c r="CE458" s="96" t="b">
        <f t="shared" si="323"/>
        <v>1</v>
      </c>
      <c r="CF458" t="e">
        <f t="shared" si="324"/>
        <v>#DIV/0!</v>
      </c>
      <c r="CG458" t="e">
        <f t="shared" si="325"/>
        <v>#DIV/0!</v>
      </c>
      <c r="CH458" s="84" t="b">
        <f t="shared" si="326"/>
        <v>0</v>
      </c>
      <c r="CI458" t="str">
        <f t="shared" si="327"/>
        <v/>
      </c>
      <c r="CJ458" t="e">
        <f t="shared" si="328"/>
        <v>#DIV/0!</v>
      </c>
      <c r="CK458" t="b">
        <f t="shared" si="329"/>
        <v>1</v>
      </c>
      <c r="CL458" s="84" t="e">
        <f t="shared" si="330"/>
        <v>#DIV/0!</v>
      </c>
      <c r="CM458" t="e">
        <f t="shared" si="331"/>
        <v>#DIV/0!</v>
      </c>
      <c r="CN458" t="e">
        <f t="shared" si="332"/>
        <v>#DIV/0!</v>
      </c>
      <c r="CO458" s="84">
        <f t="shared" si="333"/>
        <v>-1</v>
      </c>
      <c r="CP458" t="b">
        <f t="shared" si="334"/>
        <v>1</v>
      </c>
      <c r="CQ458" s="96" t="b">
        <f t="shared" si="335"/>
        <v>1</v>
      </c>
      <c r="CR458" t="b">
        <f t="shared" si="336"/>
        <v>1</v>
      </c>
      <c r="CS458" t="b">
        <f t="shared" si="337"/>
        <v>1</v>
      </c>
      <c r="CT458" t="b">
        <f t="shared" si="338"/>
        <v>1</v>
      </c>
      <c r="CU458" t="b">
        <f t="shared" si="339"/>
        <v>1</v>
      </c>
      <c r="CV458" s="84" t="b">
        <f t="shared" si="340"/>
        <v>1</v>
      </c>
      <c r="CW458" t="b">
        <f t="shared" si="341"/>
        <v>1</v>
      </c>
      <c r="CX458" t="b">
        <f t="shared" si="342"/>
        <v>1</v>
      </c>
      <c r="CY458" t="b">
        <f t="shared" si="343"/>
        <v>1</v>
      </c>
      <c r="CZ458" t="b">
        <f t="shared" si="344"/>
        <v>1</v>
      </c>
      <c r="DA458" s="84">
        <f t="shared" si="345"/>
        <v>0</v>
      </c>
      <c r="DB458" t="e">
        <f t="shared" si="346"/>
        <v>#N/A</v>
      </c>
    </row>
    <row r="459" spans="1:106" ht="13.5" thickBot="1">
      <c r="A459">
        <v>2783</v>
      </c>
      <c r="B459">
        <v>1</v>
      </c>
      <c r="C459" t="s">
        <v>2923</v>
      </c>
      <c r="D459" s="3" t="s">
        <v>12</v>
      </c>
      <c r="E459" s="3" t="s">
        <v>12</v>
      </c>
      <c r="F459">
        <v>106955.43</v>
      </c>
      <c r="G459">
        <v>415953.34399999998</v>
      </c>
      <c r="H459" s="35" t="str">
        <f t="shared" si="347"/>
        <v>ja</v>
      </c>
      <c r="I459" s="155" t="s">
        <v>2402</v>
      </c>
      <c r="J459" t="s">
        <v>456</v>
      </c>
      <c r="K459" s="97">
        <v>10000</v>
      </c>
      <c r="L459" s="28">
        <f t="shared" si="305"/>
        <v>0.24</v>
      </c>
      <c r="M459" s="28">
        <f t="shared" si="305"/>
        <v>0</v>
      </c>
      <c r="N459" s="56">
        <f t="shared" si="306"/>
        <v>0</v>
      </c>
      <c r="O459" s="33">
        <f t="shared" si="307"/>
        <v>1002.0848324049313</v>
      </c>
      <c r="P459" s="37">
        <f t="shared" si="308"/>
        <v>20367.497741156189</v>
      </c>
      <c r="Q459" t="s">
        <v>12</v>
      </c>
      <c r="R459" t="s">
        <v>12</v>
      </c>
      <c r="S459">
        <v>2.5419999999999998</v>
      </c>
      <c r="T459">
        <v>2.6749999999999998</v>
      </c>
      <c r="U459">
        <v>2.7919999999999998</v>
      </c>
      <c r="V459">
        <v>2.9350000000000001</v>
      </c>
      <c r="W459">
        <v>3.1269999999999998</v>
      </c>
      <c r="X459" t="s">
        <v>12</v>
      </c>
      <c r="Y459">
        <v>3.5609999999999999</v>
      </c>
      <c r="Z459" t="s">
        <v>12</v>
      </c>
      <c r="AA459" s="10">
        <f t="shared" si="309"/>
        <v>3.1269999999999998</v>
      </c>
      <c r="AB459" s="9">
        <f t="shared" si="310"/>
        <v>0.33499999999999996</v>
      </c>
      <c r="AC459" s="10">
        <f t="shared" si="311"/>
        <v>0.43400000000000016</v>
      </c>
      <c r="AD459" s="9"/>
      <c r="AE459" s="55"/>
      <c r="AF459" s="55"/>
      <c r="AG459" s="55"/>
      <c r="AH459" s="55"/>
      <c r="AI459" s="3"/>
      <c r="AJ459" s="3"/>
      <c r="AK459" s="3"/>
      <c r="AL459" s="3"/>
      <c r="AM459" s="15"/>
      <c r="AN459" s="10"/>
      <c r="AO459" s="9"/>
      <c r="AP459" s="10"/>
      <c r="AQ459" s="9"/>
      <c r="AR459" s="55"/>
      <c r="AS459" s="55"/>
      <c r="AT459" s="55"/>
      <c r="AU459" s="55"/>
      <c r="AV459" s="3"/>
      <c r="AW459" s="3"/>
      <c r="AX459" s="3"/>
      <c r="AY459" s="3"/>
      <c r="AZ459" s="15"/>
      <c r="BA459" s="10"/>
      <c r="BB459" s="9"/>
      <c r="BC459" s="10"/>
      <c r="BD459" s="9"/>
      <c r="BE459" s="3"/>
      <c r="BF459" s="15"/>
      <c r="BG459" s="15"/>
      <c r="BH459" s="9"/>
      <c r="BI459" s="10"/>
      <c r="BJ459" s="9"/>
      <c r="BK459" s="3"/>
      <c r="BL459" s="15"/>
      <c r="BM459" s="15"/>
      <c r="BN459" s="9"/>
      <c r="BO459" s="10"/>
      <c r="BP459">
        <f t="shared" si="312"/>
        <v>0</v>
      </c>
      <c r="BQ459" s="93">
        <f t="shared" si="313"/>
        <v>0</v>
      </c>
      <c r="BR459" s="93">
        <f t="shared" si="314"/>
        <v>0</v>
      </c>
      <c r="BS459" s="93" t="e">
        <f>VLOOKUP(C459,'Koppeling locatie - aslocatie'!$A$2:$C$8139,2,FALSE)</f>
        <v>#N/A</v>
      </c>
      <c r="BT459" s="93" t="e">
        <f>VLOOKUP($BS459,aslocaties_v01!$C$3:$AA$349,MATCH($K$3/10,aslocaties_v01!$C$2:$X$2),FALSE)</f>
        <v>#N/A</v>
      </c>
      <c r="BU459" s="93" t="e">
        <f>VLOOKUP(BS459,aslocaties_v01!$C$3:$AA$349,MATCH($K$3,aslocaties_v01!$C$2:$X$2),FALSE)</f>
        <v>#N/A</v>
      </c>
      <c r="BV459" s="93" t="e">
        <f>VLOOKUP(BS459,aslocaties_v01!$C$3:$AA$349,MATCH($K$3*10,aslocaties_v01!$C$2:$X$2),FALSE)</f>
        <v>#N/A</v>
      </c>
      <c r="BW459" s="93" t="e">
        <f t="shared" si="315"/>
        <v>#N/A</v>
      </c>
      <c r="BX459" s="93" t="e">
        <f t="shared" si="316"/>
        <v>#N/A</v>
      </c>
      <c r="BY459" s="94">
        <f t="shared" si="317"/>
        <v>999</v>
      </c>
      <c r="BZ459" s="94">
        <f t="shared" si="318"/>
        <v>999</v>
      </c>
      <c r="CA459" s="94" t="e">
        <f t="shared" si="319"/>
        <v>#N/A</v>
      </c>
      <c r="CB459" t="e">
        <f t="shared" si="320"/>
        <v>#N/A</v>
      </c>
      <c r="CC459" s="58" t="e">
        <f t="shared" si="321"/>
        <v>#N/A</v>
      </c>
      <c r="CD459" s="95" t="e">
        <f t="shared" si="322"/>
        <v>#N/A</v>
      </c>
      <c r="CE459" s="96" t="b">
        <f t="shared" si="323"/>
        <v>1</v>
      </c>
      <c r="CF459" t="e">
        <f t="shared" si="324"/>
        <v>#DIV/0!</v>
      </c>
      <c r="CG459" t="e">
        <f t="shared" si="325"/>
        <v>#DIV/0!</v>
      </c>
      <c r="CH459" s="84" t="b">
        <f t="shared" si="326"/>
        <v>0</v>
      </c>
      <c r="CI459" t="str">
        <f t="shared" si="327"/>
        <v/>
      </c>
      <c r="CJ459" t="e">
        <f t="shared" si="328"/>
        <v>#DIV/0!</v>
      </c>
      <c r="CK459" t="b">
        <f t="shared" si="329"/>
        <v>1</v>
      </c>
      <c r="CL459" s="84" t="e">
        <f t="shared" si="330"/>
        <v>#DIV/0!</v>
      </c>
      <c r="CM459" t="e">
        <f t="shared" si="331"/>
        <v>#DIV/0!</v>
      </c>
      <c r="CN459" t="e">
        <f t="shared" si="332"/>
        <v>#DIV/0!</v>
      </c>
      <c r="CO459" s="84">
        <f t="shared" si="333"/>
        <v>-1</v>
      </c>
      <c r="CP459" t="b">
        <f t="shared" si="334"/>
        <v>1</v>
      </c>
      <c r="CQ459" s="96" t="b">
        <f t="shared" si="335"/>
        <v>1</v>
      </c>
      <c r="CR459" t="b">
        <f t="shared" si="336"/>
        <v>1</v>
      </c>
      <c r="CS459" t="b">
        <f t="shared" si="337"/>
        <v>1</v>
      </c>
      <c r="CT459" t="b">
        <f t="shared" si="338"/>
        <v>1</v>
      </c>
      <c r="CU459" t="b">
        <f t="shared" si="339"/>
        <v>1</v>
      </c>
      <c r="CV459" s="84" t="b">
        <f t="shared" si="340"/>
        <v>1</v>
      </c>
      <c r="CW459" t="b">
        <f t="shared" si="341"/>
        <v>1</v>
      </c>
      <c r="CX459" t="b">
        <f t="shared" si="342"/>
        <v>1</v>
      </c>
      <c r="CY459" t="b">
        <f t="shared" si="343"/>
        <v>1</v>
      </c>
      <c r="CZ459" t="b">
        <f t="shared" si="344"/>
        <v>1</v>
      </c>
      <c r="DA459" s="84">
        <f t="shared" si="345"/>
        <v>0</v>
      </c>
      <c r="DB459" t="e">
        <f t="shared" si="346"/>
        <v>#N/A</v>
      </c>
    </row>
    <row r="460" spans="1:106" ht="13.5" thickBot="1">
      <c r="A460">
        <v>2784</v>
      </c>
      <c r="B460">
        <v>1</v>
      </c>
      <c r="C460" t="s">
        <v>2924</v>
      </c>
      <c r="D460" s="3" t="s">
        <v>12</v>
      </c>
      <c r="E460" s="3" t="s">
        <v>12</v>
      </c>
      <c r="F460">
        <v>124287.109</v>
      </c>
      <c r="G460">
        <v>426651.375</v>
      </c>
      <c r="H460" s="35" t="str">
        <f t="shared" si="347"/>
        <v>ja</v>
      </c>
      <c r="I460" s="155" t="s">
        <v>2402</v>
      </c>
      <c r="J460" t="s">
        <v>456</v>
      </c>
      <c r="K460" s="97">
        <v>10000</v>
      </c>
      <c r="L460" s="28">
        <f t="shared" si="305"/>
        <v>0.24</v>
      </c>
      <c r="M460" s="28">
        <f t="shared" si="305"/>
        <v>0</v>
      </c>
      <c r="N460" s="56">
        <f t="shared" si="306"/>
        <v>0</v>
      </c>
      <c r="O460" s="33">
        <f t="shared" si="307"/>
        <v>20367.497741156189</v>
      </c>
      <c r="P460" s="37">
        <f t="shared" si="308"/>
        <v>1037.3063204753007</v>
      </c>
      <c r="Q460" t="s">
        <v>12</v>
      </c>
      <c r="R460" t="s">
        <v>12</v>
      </c>
      <c r="S460">
        <v>4.2629999999999999</v>
      </c>
      <c r="T460">
        <v>4.5650000000000004</v>
      </c>
      <c r="U460">
        <v>4.8449999999999998</v>
      </c>
      <c r="V460">
        <v>5.0739999999999998</v>
      </c>
      <c r="W460">
        <v>5.3029999999999999</v>
      </c>
      <c r="X460" t="s">
        <v>12</v>
      </c>
      <c r="Y460">
        <v>5.6950000000000003</v>
      </c>
      <c r="Z460" t="s">
        <v>12</v>
      </c>
      <c r="AA460" s="10">
        <f t="shared" si="309"/>
        <v>5.3029999999999999</v>
      </c>
      <c r="AB460" s="9">
        <f t="shared" si="310"/>
        <v>0.45800000000000018</v>
      </c>
      <c r="AC460" s="10">
        <f t="shared" si="311"/>
        <v>0.39200000000000035</v>
      </c>
      <c r="AD460" s="9"/>
      <c r="AE460" s="55"/>
      <c r="AF460" s="55"/>
      <c r="AG460" s="55"/>
      <c r="AH460" s="55"/>
      <c r="AI460" s="3"/>
      <c r="AJ460" s="3"/>
      <c r="AK460" s="3"/>
      <c r="AL460" s="3"/>
      <c r="AM460" s="15"/>
      <c r="AN460" s="10"/>
      <c r="AO460" s="9"/>
      <c r="AP460" s="10"/>
      <c r="AQ460" s="9"/>
      <c r="AR460" s="55"/>
      <c r="AS460" s="55"/>
      <c r="AT460" s="55"/>
      <c r="AU460" s="55"/>
      <c r="AV460" s="3"/>
      <c r="AW460" s="3"/>
      <c r="AX460" s="3"/>
      <c r="AY460" s="3"/>
      <c r="AZ460" s="15"/>
      <c r="BA460" s="10"/>
      <c r="BB460" s="9"/>
      <c r="BC460" s="10"/>
      <c r="BD460" s="9"/>
      <c r="BE460" s="3"/>
      <c r="BF460" s="15"/>
      <c r="BG460" s="15"/>
      <c r="BH460" s="9"/>
      <c r="BI460" s="10"/>
      <c r="BJ460" s="9"/>
      <c r="BK460" s="3"/>
      <c r="BL460" s="15"/>
      <c r="BM460" s="15"/>
      <c r="BN460" s="9"/>
      <c r="BO460" s="10"/>
      <c r="BP460">
        <f t="shared" si="312"/>
        <v>0</v>
      </c>
      <c r="BQ460" s="93">
        <f t="shared" si="313"/>
        <v>0</v>
      </c>
      <c r="BR460" s="93">
        <f t="shared" si="314"/>
        <v>0</v>
      </c>
      <c r="BS460" s="93" t="e">
        <f>VLOOKUP(C460,'Koppeling locatie - aslocatie'!$A$2:$C$8139,2,FALSE)</f>
        <v>#N/A</v>
      </c>
      <c r="BT460" s="93" t="e">
        <f>VLOOKUP($BS460,aslocaties_v01!$C$3:$AA$349,MATCH($K$3/10,aslocaties_v01!$C$2:$X$2),FALSE)</f>
        <v>#N/A</v>
      </c>
      <c r="BU460" s="93" t="e">
        <f>VLOOKUP(BS460,aslocaties_v01!$C$3:$AA$349,MATCH($K$3,aslocaties_v01!$C$2:$X$2),FALSE)</f>
        <v>#N/A</v>
      </c>
      <c r="BV460" s="93" t="e">
        <f>VLOOKUP(BS460,aslocaties_v01!$C$3:$AA$349,MATCH($K$3*10,aslocaties_v01!$C$2:$X$2),FALSE)</f>
        <v>#N/A</v>
      </c>
      <c r="BW460" s="93" t="e">
        <f t="shared" si="315"/>
        <v>#N/A</v>
      </c>
      <c r="BX460" s="93" t="e">
        <f t="shared" si="316"/>
        <v>#N/A</v>
      </c>
      <c r="BY460" s="94">
        <f t="shared" si="317"/>
        <v>999</v>
      </c>
      <c r="BZ460" s="94">
        <f t="shared" si="318"/>
        <v>999</v>
      </c>
      <c r="CA460" s="94" t="e">
        <f t="shared" si="319"/>
        <v>#N/A</v>
      </c>
      <c r="CB460" t="e">
        <f t="shared" si="320"/>
        <v>#N/A</v>
      </c>
      <c r="CC460" s="58" t="e">
        <f t="shared" si="321"/>
        <v>#N/A</v>
      </c>
      <c r="CD460" s="95" t="e">
        <f t="shared" si="322"/>
        <v>#N/A</v>
      </c>
      <c r="CE460" s="96" t="b">
        <f t="shared" si="323"/>
        <v>1</v>
      </c>
      <c r="CF460" t="e">
        <f t="shared" si="324"/>
        <v>#DIV/0!</v>
      </c>
      <c r="CG460" t="e">
        <f t="shared" si="325"/>
        <v>#DIV/0!</v>
      </c>
      <c r="CH460" s="84" t="b">
        <f t="shared" si="326"/>
        <v>0</v>
      </c>
      <c r="CI460" t="str">
        <f t="shared" si="327"/>
        <v/>
      </c>
      <c r="CJ460" t="e">
        <f t="shared" si="328"/>
        <v>#DIV/0!</v>
      </c>
      <c r="CK460" t="b">
        <f t="shared" si="329"/>
        <v>1</v>
      </c>
      <c r="CL460" s="84" t="e">
        <f t="shared" si="330"/>
        <v>#DIV/0!</v>
      </c>
      <c r="CM460" t="e">
        <f t="shared" si="331"/>
        <v>#DIV/0!</v>
      </c>
      <c r="CN460" t="e">
        <f t="shared" si="332"/>
        <v>#DIV/0!</v>
      </c>
      <c r="CO460" s="84">
        <f t="shared" si="333"/>
        <v>-1</v>
      </c>
      <c r="CP460" t="b">
        <f t="shared" si="334"/>
        <v>1</v>
      </c>
      <c r="CQ460" s="96" t="b">
        <f t="shared" si="335"/>
        <v>1</v>
      </c>
      <c r="CR460" t="b">
        <f t="shared" si="336"/>
        <v>1</v>
      </c>
      <c r="CS460" t="b">
        <f t="shared" si="337"/>
        <v>1</v>
      </c>
      <c r="CT460" t="b">
        <f t="shared" si="338"/>
        <v>1</v>
      </c>
      <c r="CU460" t="b">
        <f t="shared" si="339"/>
        <v>1</v>
      </c>
      <c r="CV460" s="84" t="b">
        <f t="shared" si="340"/>
        <v>1</v>
      </c>
      <c r="CW460" t="b">
        <f t="shared" si="341"/>
        <v>1</v>
      </c>
      <c r="CX460" t="b">
        <f t="shared" si="342"/>
        <v>1</v>
      </c>
      <c r="CY460" t="b">
        <f t="shared" si="343"/>
        <v>1</v>
      </c>
      <c r="CZ460" t="b">
        <f t="shared" si="344"/>
        <v>1</v>
      </c>
      <c r="DA460" s="84">
        <f t="shared" si="345"/>
        <v>0</v>
      </c>
      <c r="DB460" t="e">
        <f t="shared" si="346"/>
        <v>#N/A</v>
      </c>
    </row>
    <row r="461" spans="1:106" ht="13.5" thickBot="1">
      <c r="A461">
        <v>2785</v>
      </c>
      <c r="B461">
        <v>1</v>
      </c>
      <c r="C461" t="s">
        <v>2925</v>
      </c>
      <c r="D461" s="3" t="s">
        <v>12</v>
      </c>
      <c r="E461" s="3" t="s">
        <v>12</v>
      </c>
      <c r="F461">
        <v>123254.836</v>
      </c>
      <c r="G461">
        <v>426753.43800000002</v>
      </c>
      <c r="H461" s="35" t="str">
        <f t="shared" si="347"/>
        <v>ja</v>
      </c>
      <c r="I461" s="155" t="s">
        <v>2402</v>
      </c>
      <c r="J461" t="s">
        <v>456</v>
      </c>
      <c r="K461" s="97">
        <v>10000</v>
      </c>
      <c r="L461" s="28">
        <f t="shared" si="305"/>
        <v>0.24</v>
      </c>
      <c r="M461" s="28">
        <f t="shared" si="305"/>
        <v>0</v>
      </c>
      <c r="N461" s="56">
        <f t="shared" si="306"/>
        <v>0</v>
      </c>
      <c r="O461" s="33">
        <f t="shared" si="307"/>
        <v>1037.3063204753007</v>
      </c>
      <c r="P461" s="37">
        <f t="shared" si="308"/>
        <v>1005.0724451998501</v>
      </c>
      <c r="Q461" t="s">
        <v>12</v>
      </c>
      <c r="R461" t="s">
        <v>12</v>
      </c>
      <c r="S461">
        <v>4.0869999999999997</v>
      </c>
      <c r="T461">
        <v>4.3769999999999998</v>
      </c>
      <c r="U461">
        <v>4.6459999999999999</v>
      </c>
      <c r="V461">
        <v>4.867</v>
      </c>
      <c r="W461">
        <v>5.0890000000000004</v>
      </c>
      <c r="X461" t="s">
        <v>12</v>
      </c>
      <c r="Y461">
        <v>5.4729999999999999</v>
      </c>
      <c r="Z461" t="s">
        <v>12</v>
      </c>
      <c r="AA461" s="10">
        <f t="shared" si="309"/>
        <v>5.0890000000000004</v>
      </c>
      <c r="AB461" s="9">
        <f t="shared" si="310"/>
        <v>0.4430000000000005</v>
      </c>
      <c r="AC461" s="10">
        <f t="shared" si="311"/>
        <v>0.38399999999999945</v>
      </c>
      <c r="AD461" s="9"/>
      <c r="AE461" s="55"/>
      <c r="AF461" s="55"/>
      <c r="AG461" s="55"/>
      <c r="AH461" s="55"/>
      <c r="AI461" s="3"/>
      <c r="AJ461" s="3"/>
      <c r="AK461" s="3"/>
      <c r="AL461" s="3"/>
      <c r="AM461" s="15"/>
      <c r="AN461" s="10"/>
      <c r="AO461" s="9"/>
      <c r="AP461" s="10"/>
      <c r="AQ461" s="9"/>
      <c r="AR461" s="55"/>
      <c r="AS461" s="55"/>
      <c r="AT461" s="55"/>
      <c r="AU461" s="55"/>
      <c r="AV461" s="3"/>
      <c r="AW461" s="3"/>
      <c r="AX461" s="3"/>
      <c r="AY461" s="3"/>
      <c r="AZ461" s="15"/>
      <c r="BA461" s="10"/>
      <c r="BB461" s="9"/>
      <c r="BC461" s="10"/>
      <c r="BD461" s="9"/>
      <c r="BE461" s="3"/>
      <c r="BF461" s="15"/>
      <c r="BG461" s="15"/>
      <c r="BH461" s="9"/>
      <c r="BI461" s="10"/>
      <c r="BJ461" s="9"/>
      <c r="BK461" s="3"/>
      <c r="BL461" s="15"/>
      <c r="BM461" s="15"/>
      <c r="BN461" s="9"/>
      <c r="BO461" s="10"/>
      <c r="BP461">
        <f t="shared" si="312"/>
        <v>0</v>
      </c>
      <c r="BQ461" s="93">
        <f t="shared" si="313"/>
        <v>0</v>
      </c>
      <c r="BR461" s="93">
        <f t="shared" si="314"/>
        <v>0</v>
      </c>
      <c r="BS461" s="93" t="e">
        <f>VLOOKUP(C461,'Koppeling locatie - aslocatie'!$A$2:$C$8139,2,FALSE)</f>
        <v>#N/A</v>
      </c>
      <c r="BT461" s="93" t="e">
        <f>VLOOKUP($BS461,aslocaties_v01!$C$3:$AA$349,MATCH($K$3/10,aslocaties_v01!$C$2:$X$2),FALSE)</f>
        <v>#N/A</v>
      </c>
      <c r="BU461" s="93" t="e">
        <f>VLOOKUP(BS461,aslocaties_v01!$C$3:$AA$349,MATCH($K$3,aslocaties_v01!$C$2:$X$2),FALSE)</f>
        <v>#N/A</v>
      </c>
      <c r="BV461" s="93" t="e">
        <f>VLOOKUP(BS461,aslocaties_v01!$C$3:$AA$349,MATCH($K$3*10,aslocaties_v01!$C$2:$X$2),FALSE)</f>
        <v>#N/A</v>
      </c>
      <c r="BW461" s="93" t="e">
        <f t="shared" si="315"/>
        <v>#N/A</v>
      </c>
      <c r="BX461" s="93" t="e">
        <f t="shared" si="316"/>
        <v>#N/A</v>
      </c>
      <c r="BY461" s="94">
        <f t="shared" si="317"/>
        <v>999</v>
      </c>
      <c r="BZ461" s="94">
        <f t="shared" si="318"/>
        <v>999</v>
      </c>
      <c r="CA461" s="94" t="e">
        <f t="shared" si="319"/>
        <v>#N/A</v>
      </c>
      <c r="CB461" t="e">
        <f t="shared" si="320"/>
        <v>#N/A</v>
      </c>
      <c r="CC461" s="58" t="e">
        <f t="shared" si="321"/>
        <v>#N/A</v>
      </c>
      <c r="CD461" s="95" t="e">
        <f t="shared" si="322"/>
        <v>#N/A</v>
      </c>
      <c r="CE461" s="96" t="b">
        <f t="shared" si="323"/>
        <v>1</v>
      </c>
      <c r="CF461" t="e">
        <f t="shared" si="324"/>
        <v>#DIV/0!</v>
      </c>
      <c r="CG461" t="e">
        <f t="shared" si="325"/>
        <v>#DIV/0!</v>
      </c>
      <c r="CH461" s="84" t="b">
        <f t="shared" si="326"/>
        <v>0</v>
      </c>
      <c r="CI461" t="str">
        <f t="shared" si="327"/>
        <v/>
      </c>
      <c r="CJ461" t="e">
        <f t="shared" si="328"/>
        <v>#DIV/0!</v>
      </c>
      <c r="CK461" t="b">
        <f t="shared" si="329"/>
        <v>1</v>
      </c>
      <c r="CL461" s="84" t="e">
        <f t="shared" si="330"/>
        <v>#DIV/0!</v>
      </c>
      <c r="CM461" t="e">
        <f t="shared" si="331"/>
        <v>#DIV/0!</v>
      </c>
      <c r="CN461" t="e">
        <f t="shared" si="332"/>
        <v>#DIV/0!</v>
      </c>
      <c r="CO461" s="84">
        <f t="shared" si="333"/>
        <v>-1</v>
      </c>
      <c r="CP461" t="b">
        <f t="shared" si="334"/>
        <v>1</v>
      </c>
      <c r="CQ461" s="96" t="b">
        <f t="shared" si="335"/>
        <v>1</v>
      </c>
      <c r="CR461" t="b">
        <f t="shared" si="336"/>
        <v>1</v>
      </c>
      <c r="CS461" t="b">
        <f t="shared" si="337"/>
        <v>1</v>
      </c>
      <c r="CT461" t="b">
        <f t="shared" si="338"/>
        <v>1</v>
      </c>
      <c r="CU461" t="b">
        <f t="shared" si="339"/>
        <v>1</v>
      </c>
      <c r="CV461" s="84" t="b">
        <f t="shared" si="340"/>
        <v>1</v>
      </c>
      <c r="CW461" t="b">
        <f t="shared" si="341"/>
        <v>1</v>
      </c>
      <c r="CX461" t="b">
        <f t="shared" si="342"/>
        <v>1</v>
      </c>
      <c r="CY461" t="b">
        <f t="shared" si="343"/>
        <v>1</v>
      </c>
      <c r="CZ461" t="b">
        <f t="shared" si="344"/>
        <v>1</v>
      </c>
      <c r="DA461" s="84">
        <f t="shared" si="345"/>
        <v>0</v>
      </c>
      <c r="DB461" t="e">
        <f t="shared" si="346"/>
        <v>#N/A</v>
      </c>
    </row>
    <row r="462" spans="1:106" ht="13.5" thickBot="1">
      <c r="A462">
        <v>2786</v>
      </c>
      <c r="B462">
        <v>1</v>
      </c>
      <c r="C462" t="s">
        <v>2926</v>
      </c>
      <c r="D462" s="3" t="s">
        <v>12</v>
      </c>
      <c r="E462" s="3" t="s">
        <v>12</v>
      </c>
      <c r="F462">
        <v>122281.852</v>
      </c>
      <c r="G462">
        <v>426501.5</v>
      </c>
      <c r="H462" s="35" t="str">
        <f t="shared" si="347"/>
        <v>ja</v>
      </c>
      <c r="I462" s="155" t="s">
        <v>2402</v>
      </c>
      <c r="J462" t="s">
        <v>456</v>
      </c>
      <c r="K462" s="97">
        <v>10000</v>
      </c>
      <c r="L462" s="28">
        <f t="shared" si="305"/>
        <v>0.24</v>
      </c>
      <c r="M462" s="28">
        <f t="shared" si="305"/>
        <v>0</v>
      </c>
      <c r="N462" s="56">
        <f t="shared" si="306"/>
        <v>0</v>
      </c>
      <c r="O462" s="33">
        <f t="shared" si="307"/>
        <v>1005.0724451998501</v>
      </c>
      <c r="P462" s="37">
        <f t="shared" si="308"/>
        <v>998.72631072382501</v>
      </c>
      <c r="Q462" t="s">
        <v>12</v>
      </c>
      <c r="R462" t="s">
        <v>12</v>
      </c>
      <c r="S462">
        <v>3.8319999999999999</v>
      </c>
      <c r="T462">
        <v>4.0970000000000004</v>
      </c>
      <c r="U462">
        <v>4.3410000000000002</v>
      </c>
      <c r="V462">
        <v>4.5389999999999997</v>
      </c>
      <c r="W462">
        <v>4.7439999999999998</v>
      </c>
      <c r="X462" t="s">
        <v>12</v>
      </c>
      <c r="Y462">
        <v>5.0990000000000002</v>
      </c>
      <c r="Z462" t="s">
        <v>12</v>
      </c>
      <c r="AA462" s="10">
        <f t="shared" si="309"/>
        <v>4.7439999999999998</v>
      </c>
      <c r="AB462" s="9">
        <f t="shared" si="310"/>
        <v>0.40299999999999958</v>
      </c>
      <c r="AC462" s="10">
        <f t="shared" si="311"/>
        <v>0.35500000000000043</v>
      </c>
      <c r="AD462" s="9"/>
      <c r="AE462" s="55"/>
      <c r="AF462" s="55"/>
      <c r="AG462" s="55"/>
      <c r="AH462" s="55"/>
      <c r="AI462" s="3"/>
      <c r="AJ462" s="3"/>
      <c r="AK462" s="3"/>
      <c r="AL462" s="3"/>
      <c r="AM462" s="15"/>
      <c r="AN462" s="10"/>
      <c r="AO462" s="9"/>
      <c r="AP462" s="10"/>
      <c r="AQ462" s="9"/>
      <c r="AR462" s="55"/>
      <c r="AS462" s="55"/>
      <c r="AT462" s="55"/>
      <c r="AU462" s="55"/>
      <c r="AV462" s="3"/>
      <c r="AW462" s="3"/>
      <c r="AX462" s="3"/>
      <c r="AY462" s="3"/>
      <c r="AZ462" s="15"/>
      <c r="BA462" s="10"/>
      <c r="BB462" s="9"/>
      <c r="BC462" s="10"/>
      <c r="BD462" s="9"/>
      <c r="BE462" s="3"/>
      <c r="BF462" s="15"/>
      <c r="BG462" s="15"/>
      <c r="BH462" s="9"/>
      <c r="BI462" s="10"/>
      <c r="BJ462" s="9"/>
      <c r="BK462" s="3"/>
      <c r="BL462" s="15"/>
      <c r="BM462" s="15"/>
      <c r="BN462" s="9"/>
      <c r="BO462" s="10"/>
      <c r="BP462">
        <f t="shared" si="312"/>
        <v>0</v>
      </c>
      <c r="BQ462" s="93">
        <f t="shared" si="313"/>
        <v>0</v>
      </c>
      <c r="BR462" s="93">
        <f t="shared" si="314"/>
        <v>0</v>
      </c>
      <c r="BS462" s="93" t="e">
        <f>VLOOKUP(C462,'Koppeling locatie - aslocatie'!$A$2:$C$8139,2,FALSE)</f>
        <v>#N/A</v>
      </c>
      <c r="BT462" s="93" t="e">
        <f>VLOOKUP($BS462,aslocaties_v01!$C$3:$AA$349,MATCH($K$3/10,aslocaties_v01!$C$2:$X$2),FALSE)</f>
        <v>#N/A</v>
      </c>
      <c r="BU462" s="93" t="e">
        <f>VLOOKUP(BS462,aslocaties_v01!$C$3:$AA$349,MATCH($K$3,aslocaties_v01!$C$2:$X$2),FALSE)</f>
        <v>#N/A</v>
      </c>
      <c r="BV462" s="93" t="e">
        <f>VLOOKUP(BS462,aslocaties_v01!$C$3:$AA$349,MATCH($K$3*10,aslocaties_v01!$C$2:$X$2),FALSE)</f>
        <v>#N/A</v>
      </c>
      <c r="BW462" s="93" t="e">
        <f t="shared" si="315"/>
        <v>#N/A</v>
      </c>
      <c r="BX462" s="93" t="e">
        <f t="shared" si="316"/>
        <v>#N/A</v>
      </c>
      <c r="BY462" s="94">
        <f t="shared" si="317"/>
        <v>999</v>
      </c>
      <c r="BZ462" s="94">
        <f t="shared" si="318"/>
        <v>999</v>
      </c>
      <c r="CA462" s="94" t="e">
        <f t="shared" si="319"/>
        <v>#N/A</v>
      </c>
      <c r="CB462" t="e">
        <f t="shared" si="320"/>
        <v>#N/A</v>
      </c>
      <c r="CC462" s="58" t="e">
        <f t="shared" si="321"/>
        <v>#N/A</v>
      </c>
      <c r="CD462" s="95" t="e">
        <f t="shared" si="322"/>
        <v>#N/A</v>
      </c>
      <c r="CE462" s="96" t="b">
        <f t="shared" si="323"/>
        <v>1</v>
      </c>
      <c r="CF462" t="e">
        <f t="shared" si="324"/>
        <v>#DIV/0!</v>
      </c>
      <c r="CG462" t="e">
        <f t="shared" si="325"/>
        <v>#DIV/0!</v>
      </c>
      <c r="CH462" s="84" t="b">
        <f t="shared" si="326"/>
        <v>0</v>
      </c>
      <c r="CI462" t="str">
        <f t="shared" si="327"/>
        <v/>
      </c>
      <c r="CJ462" t="e">
        <f t="shared" si="328"/>
        <v>#DIV/0!</v>
      </c>
      <c r="CK462" t="b">
        <f t="shared" si="329"/>
        <v>1</v>
      </c>
      <c r="CL462" s="84" t="e">
        <f t="shared" si="330"/>
        <v>#DIV/0!</v>
      </c>
      <c r="CM462" t="e">
        <f t="shared" si="331"/>
        <v>#DIV/0!</v>
      </c>
      <c r="CN462" t="e">
        <f t="shared" si="332"/>
        <v>#DIV/0!</v>
      </c>
      <c r="CO462" s="84">
        <f t="shared" si="333"/>
        <v>-1</v>
      </c>
      <c r="CP462" t="b">
        <f t="shared" si="334"/>
        <v>1</v>
      </c>
      <c r="CQ462" s="96" t="b">
        <f t="shared" si="335"/>
        <v>1</v>
      </c>
      <c r="CR462" t="b">
        <f t="shared" si="336"/>
        <v>1</v>
      </c>
      <c r="CS462" t="b">
        <f t="shared" si="337"/>
        <v>1</v>
      </c>
      <c r="CT462" t="b">
        <f t="shared" si="338"/>
        <v>1</v>
      </c>
      <c r="CU462" t="b">
        <f t="shared" si="339"/>
        <v>1</v>
      </c>
      <c r="CV462" s="84" t="b">
        <f t="shared" si="340"/>
        <v>1</v>
      </c>
      <c r="CW462" t="b">
        <f t="shared" si="341"/>
        <v>1</v>
      </c>
      <c r="CX462" t="b">
        <f t="shared" si="342"/>
        <v>1</v>
      </c>
      <c r="CY462" t="b">
        <f t="shared" si="343"/>
        <v>1</v>
      </c>
      <c r="CZ462" t="b">
        <f t="shared" si="344"/>
        <v>1</v>
      </c>
      <c r="DA462" s="84">
        <f t="shared" si="345"/>
        <v>0</v>
      </c>
      <c r="DB462" t="e">
        <f t="shared" si="346"/>
        <v>#N/A</v>
      </c>
    </row>
    <row r="463" spans="1:106" ht="13.5" thickBot="1">
      <c r="A463">
        <v>2787</v>
      </c>
      <c r="B463">
        <v>1</v>
      </c>
      <c r="C463" t="s">
        <v>2927</v>
      </c>
      <c r="D463" s="3" t="s">
        <v>12</v>
      </c>
      <c r="E463" s="3" t="s">
        <v>12</v>
      </c>
      <c r="F463">
        <v>121375.68799999999</v>
      </c>
      <c r="G463">
        <v>426081.59399999998</v>
      </c>
      <c r="H463" s="35" t="str">
        <f t="shared" si="347"/>
        <v>ja</v>
      </c>
      <c r="I463" s="155" t="s">
        <v>2402</v>
      </c>
      <c r="J463" t="s">
        <v>456</v>
      </c>
      <c r="K463" s="97">
        <v>10000</v>
      </c>
      <c r="L463" s="28">
        <f t="shared" si="305"/>
        <v>0.24</v>
      </c>
      <c r="M463" s="28">
        <f t="shared" si="305"/>
        <v>0</v>
      </c>
      <c r="N463" s="56">
        <f t="shared" si="306"/>
        <v>0</v>
      </c>
      <c r="O463" s="33">
        <f t="shared" si="307"/>
        <v>998.72631072382501</v>
      </c>
      <c r="P463" s="37">
        <f t="shared" si="308"/>
        <v>13514.682770717925</v>
      </c>
      <c r="Q463" t="s">
        <v>12</v>
      </c>
      <c r="R463" t="s">
        <v>12</v>
      </c>
      <c r="S463">
        <v>3.6219999999999999</v>
      </c>
      <c r="T463">
        <v>3.8610000000000002</v>
      </c>
      <c r="U463">
        <v>4.0819999999999999</v>
      </c>
      <c r="V463">
        <v>4.2640000000000002</v>
      </c>
      <c r="W463">
        <v>4.4509999999999996</v>
      </c>
      <c r="X463" t="s">
        <v>12</v>
      </c>
      <c r="Y463">
        <v>4.7830000000000004</v>
      </c>
      <c r="Z463" t="s">
        <v>12</v>
      </c>
      <c r="AA463" s="10">
        <f t="shared" si="309"/>
        <v>4.4509999999999996</v>
      </c>
      <c r="AB463" s="9">
        <f t="shared" si="310"/>
        <v>0.36899999999999977</v>
      </c>
      <c r="AC463" s="10">
        <f t="shared" si="311"/>
        <v>0.33200000000000074</v>
      </c>
      <c r="AD463" s="9"/>
      <c r="AE463" s="55"/>
      <c r="AF463" s="55"/>
      <c r="AG463" s="55"/>
      <c r="AH463" s="55"/>
      <c r="AI463" s="3"/>
      <c r="AJ463" s="3"/>
      <c r="AK463" s="3"/>
      <c r="AL463" s="3"/>
      <c r="AM463" s="15"/>
      <c r="AN463" s="10"/>
      <c r="AO463" s="9"/>
      <c r="AP463" s="10"/>
      <c r="AQ463" s="9"/>
      <c r="AR463" s="55"/>
      <c r="AS463" s="55"/>
      <c r="AT463" s="55"/>
      <c r="AU463" s="55"/>
      <c r="AV463" s="3"/>
      <c r="AW463" s="3"/>
      <c r="AX463" s="3"/>
      <c r="AY463" s="3"/>
      <c r="AZ463" s="15"/>
      <c r="BA463" s="10"/>
      <c r="BB463" s="9"/>
      <c r="BC463" s="10"/>
      <c r="BD463" s="9"/>
      <c r="BE463" s="3"/>
      <c r="BF463" s="15"/>
      <c r="BG463" s="15"/>
      <c r="BH463" s="9"/>
      <c r="BI463" s="10"/>
      <c r="BJ463" s="9"/>
      <c r="BK463" s="3"/>
      <c r="BL463" s="15"/>
      <c r="BM463" s="15"/>
      <c r="BN463" s="9"/>
      <c r="BO463" s="10"/>
      <c r="BP463">
        <f t="shared" si="312"/>
        <v>0</v>
      </c>
      <c r="BQ463" s="93">
        <f t="shared" si="313"/>
        <v>0</v>
      </c>
      <c r="BR463" s="93">
        <f t="shared" si="314"/>
        <v>0</v>
      </c>
      <c r="BS463" s="93" t="e">
        <f>VLOOKUP(C463,'Koppeling locatie - aslocatie'!$A$2:$C$8139,2,FALSE)</f>
        <v>#N/A</v>
      </c>
      <c r="BT463" s="93" t="e">
        <f>VLOOKUP($BS463,aslocaties_v01!$C$3:$AA$349,MATCH($K$3/10,aslocaties_v01!$C$2:$X$2),FALSE)</f>
        <v>#N/A</v>
      </c>
      <c r="BU463" s="93" t="e">
        <f>VLOOKUP(BS463,aslocaties_v01!$C$3:$AA$349,MATCH($K$3,aslocaties_v01!$C$2:$X$2),FALSE)</f>
        <v>#N/A</v>
      </c>
      <c r="BV463" s="93" t="e">
        <f>VLOOKUP(BS463,aslocaties_v01!$C$3:$AA$349,MATCH($K$3*10,aslocaties_v01!$C$2:$X$2),FALSE)</f>
        <v>#N/A</v>
      </c>
      <c r="BW463" s="93" t="e">
        <f t="shared" si="315"/>
        <v>#N/A</v>
      </c>
      <c r="BX463" s="93" t="e">
        <f t="shared" si="316"/>
        <v>#N/A</v>
      </c>
      <c r="BY463" s="94">
        <f t="shared" si="317"/>
        <v>999</v>
      </c>
      <c r="BZ463" s="94">
        <f t="shared" si="318"/>
        <v>999</v>
      </c>
      <c r="CA463" s="94" t="e">
        <f t="shared" si="319"/>
        <v>#N/A</v>
      </c>
      <c r="CB463" t="e">
        <f t="shared" si="320"/>
        <v>#N/A</v>
      </c>
      <c r="CC463" s="58" t="e">
        <f t="shared" si="321"/>
        <v>#N/A</v>
      </c>
      <c r="CD463" s="95" t="e">
        <f t="shared" si="322"/>
        <v>#N/A</v>
      </c>
      <c r="CE463" s="96" t="b">
        <f t="shared" si="323"/>
        <v>1</v>
      </c>
      <c r="CF463" t="e">
        <f t="shared" si="324"/>
        <v>#DIV/0!</v>
      </c>
      <c r="CG463" t="e">
        <f t="shared" si="325"/>
        <v>#DIV/0!</v>
      </c>
      <c r="CH463" s="84" t="b">
        <f t="shared" si="326"/>
        <v>0</v>
      </c>
      <c r="CI463" t="str">
        <f t="shared" si="327"/>
        <v/>
      </c>
      <c r="CJ463" t="e">
        <f t="shared" si="328"/>
        <v>#DIV/0!</v>
      </c>
      <c r="CK463" t="b">
        <f t="shared" si="329"/>
        <v>1</v>
      </c>
      <c r="CL463" s="84" t="e">
        <f t="shared" si="330"/>
        <v>#DIV/0!</v>
      </c>
      <c r="CM463" t="e">
        <f t="shared" si="331"/>
        <v>#DIV/0!</v>
      </c>
      <c r="CN463" t="e">
        <f t="shared" si="332"/>
        <v>#DIV/0!</v>
      </c>
      <c r="CO463" s="84">
        <f t="shared" si="333"/>
        <v>-1</v>
      </c>
      <c r="CP463" t="b">
        <f t="shared" si="334"/>
        <v>1</v>
      </c>
      <c r="CQ463" s="96" t="b">
        <f t="shared" si="335"/>
        <v>1</v>
      </c>
      <c r="CR463" t="b">
        <f t="shared" si="336"/>
        <v>1</v>
      </c>
      <c r="CS463" t="b">
        <f t="shared" si="337"/>
        <v>1</v>
      </c>
      <c r="CT463" t="b">
        <f t="shared" si="338"/>
        <v>1</v>
      </c>
      <c r="CU463" t="b">
        <f t="shared" si="339"/>
        <v>1</v>
      </c>
      <c r="CV463" s="84" t="b">
        <f t="shared" si="340"/>
        <v>1</v>
      </c>
      <c r="CW463" t="b">
        <f t="shared" si="341"/>
        <v>1</v>
      </c>
      <c r="CX463" t="b">
        <f t="shared" si="342"/>
        <v>1</v>
      </c>
      <c r="CY463" t="b">
        <f t="shared" si="343"/>
        <v>1</v>
      </c>
      <c r="CZ463" t="b">
        <f t="shared" si="344"/>
        <v>1</v>
      </c>
      <c r="DA463" s="84">
        <f t="shared" si="345"/>
        <v>0</v>
      </c>
      <c r="DB463" t="e">
        <f t="shared" si="346"/>
        <v>#N/A</v>
      </c>
    </row>
    <row r="464" spans="1:106" ht="13.5" thickBot="1">
      <c r="A464">
        <v>2788</v>
      </c>
      <c r="B464">
        <v>1</v>
      </c>
      <c r="C464" t="s">
        <v>2928</v>
      </c>
      <c r="D464" s="3" t="s">
        <v>12</v>
      </c>
      <c r="E464" s="3" t="s">
        <v>12</v>
      </c>
      <c r="F464">
        <v>107884.484</v>
      </c>
      <c r="G464">
        <v>425285.31199999998</v>
      </c>
      <c r="H464" s="35" t="str">
        <f t="shared" si="347"/>
        <v>ja</v>
      </c>
      <c r="I464" s="155" t="s">
        <v>2402</v>
      </c>
      <c r="J464" t="s">
        <v>456</v>
      </c>
      <c r="K464" s="97">
        <v>10000</v>
      </c>
      <c r="L464" s="28">
        <f t="shared" si="305"/>
        <v>0.24</v>
      </c>
      <c r="M464" s="28">
        <f t="shared" si="305"/>
        <v>0</v>
      </c>
      <c r="N464" s="56">
        <f t="shared" si="306"/>
        <v>0</v>
      </c>
      <c r="O464" s="33">
        <f t="shared" si="307"/>
        <v>13514.682770717925</v>
      </c>
      <c r="P464" s="37">
        <f t="shared" si="308"/>
        <v>893.15149900225867</v>
      </c>
      <c r="Q464" t="s">
        <v>12</v>
      </c>
      <c r="R464" t="s">
        <v>12</v>
      </c>
      <c r="S464">
        <v>2.843</v>
      </c>
      <c r="T464">
        <v>2.9279999999999999</v>
      </c>
      <c r="U464">
        <v>2.9889999999999999</v>
      </c>
      <c r="V464">
        <v>3.0840000000000001</v>
      </c>
      <c r="W464">
        <v>3.2519999999999998</v>
      </c>
      <c r="X464" t="s">
        <v>12</v>
      </c>
      <c r="Y464">
        <v>3.6560000000000001</v>
      </c>
      <c r="Z464" t="s">
        <v>12</v>
      </c>
      <c r="AA464" s="10">
        <f t="shared" si="309"/>
        <v>3.2519999999999998</v>
      </c>
      <c r="AB464" s="9">
        <f t="shared" si="310"/>
        <v>0.2629999999999999</v>
      </c>
      <c r="AC464" s="10">
        <f t="shared" si="311"/>
        <v>0.40400000000000036</v>
      </c>
      <c r="AD464" s="9"/>
      <c r="AE464" s="55"/>
      <c r="AF464" s="55"/>
      <c r="AG464" s="55"/>
      <c r="AH464" s="55"/>
      <c r="AI464" s="3"/>
      <c r="AJ464" s="3"/>
      <c r="AK464" s="3"/>
      <c r="AL464" s="3"/>
      <c r="AM464" s="15"/>
      <c r="AN464" s="10"/>
      <c r="AO464" s="9"/>
      <c r="AP464" s="10"/>
      <c r="AQ464" s="9"/>
      <c r="AR464" s="55"/>
      <c r="AS464" s="55"/>
      <c r="AT464" s="55"/>
      <c r="AU464" s="55"/>
      <c r="AV464" s="3"/>
      <c r="AW464" s="3"/>
      <c r="AX464" s="3"/>
      <c r="AY464" s="3"/>
      <c r="AZ464" s="15"/>
      <c r="BA464" s="10"/>
      <c r="BB464" s="9"/>
      <c r="BC464" s="10"/>
      <c r="BD464" s="9"/>
      <c r="BE464" s="3"/>
      <c r="BF464" s="15"/>
      <c r="BG464" s="15"/>
      <c r="BH464" s="9"/>
      <c r="BI464" s="10"/>
      <c r="BJ464" s="9"/>
      <c r="BK464" s="3"/>
      <c r="BL464" s="15"/>
      <c r="BM464" s="15"/>
      <c r="BN464" s="9"/>
      <c r="BO464" s="10"/>
      <c r="BP464">
        <f t="shared" si="312"/>
        <v>0</v>
      </c>
      <c r="BQ464" s="93">
        <f t="shared" si="313"/>
        <v>0</v>
      </c>
      <c r="BR464" s="93">
        <f t="shared" si="314"/>
        <v>0</v>
      </c>
      <c r="BS464" s="93" t="e">
        <f>VLOOKUP(C464,'Koppeling locatie - aslocatie'!$A$2:$C$8139,2,FALSE)</f>
        <v>#N/A</v>
      </c>
      <c r="BT464" s="93" t="e">
        <f>VLOOKUP($BS464,aslocaties_v01!$C$3:$AA$349,MATCH($K$3/10,aslocaties_v01!$C$2:$X$2),FALSE)</f>
        <v>#N/A</v>
      </c>
      <c r="BU464" s="93" t="e">
        <f>VLOOKUP(BS464,aslocaties_v01!$C$3:$AA$349,MATCH($K$3,aslocaties_v01!$C$2:$X$2),FALSE)</f>
        <v>#N/A</v>
      </c>
      <c r="BV464" s="93" t="e">
        <f>VLOOKUP(BS464,aslocaties_v01!$C$3:$AA$349,MATCH($K$3*10,aslocaties_v01!$C$2:$X$2),FALSE)</f>
        <v>#N/A</v>
      </c>
      <c r="BW464" s="93" t="e">
        <f t="shared" si="315"/>
        <v>#N/A</v>
      </c>
      <c r="BX464" s="93" t="e">
        <f t="shared" si="316"/>
        <v>#N/A</v>
      </c>
      <c r="BY464" s="94">
        <f t="shared" si="317"/>
        <v>999</v>
      </c>
      <c r="BZ464" s="94">
        <f t="shared" si="318"/>
        <v>999</v>
      </c>
      <c r="CA464" s="94" t="e">
        <f t="shared" si="319"/>
        <v>#N/A</v>
      </c>
      <c r="CB464" t="e">
        <f t="shared" si="320"/>
        <v>#N/A</v>
      </c>
      <c r="CC464" s="58" t="e">
        <f t="shared" si="321"/>
        <v>#N/A</v>
      </c>
      <c r="CD464" s="95" t="e">
        <f t="shared" si="322"/>
        <v>#N/A</v>
      </c>
      <c r="CE464" s="96" t="b">
        <f t="shared" si="323"/>
        <v>1</v>
      </c>
      <c r="CF464" t="e">
        <f t="shared" si="324"/>
        <v>#DIV/0!</v>
      </c>
      <c r="CG464" t="e">
        <f t="shared" si="325"/>
        <v>#DIV/0!</v>
      </c>
      <c r="CH464" s="84" t="b">
        <f t="shared" si="326"/>
        <v>0</v>
      </c>
      <c r="CI464" t="str">
        <f t="shared" si="327"/>
        <v/>
      </c>
      <c r="CJ464" t="e">
        <f t="shared" si="328"/>
        <v>#DIV/0!</v>
      </c>
      <c r="CK464" t="b">
        <f t="shared" si="329"/>
        <v>1</v>
      </c>
      <c r="CL464" s="84" t="e">
        <f t="shared" si="330"/>
        <v>#DIV/0!</v>
      </c>
      <c r="CM464" t="e">
        <f t="shared" si="331"/>
        <v>#DIV/0!</v>
      </c>
      <c r="CN464" t="e">
        <f t="shared" si="332"/>
        <v>#DIV/0!</v>
      </c>
      <c r="CO464" s="84">
        <f t="shared" si="333"/>
        <v>-1</v>
      </c>
      <c r="CP464" t="b">
        <f t="shared" si="334"/>
        <v>1</v>
      </c>
      <c r="CQ464" s="96" t="b">
        <f t="shared" si="335"/>
        <v>1</v>
      </c>
      <c r="CR464" t="b">
        <f t="shared" si="336"/>
        <v>1</v>
      </c>
      <c r="CS464" t="b">
        <f t="shared" si="337"/>
        <v>1</v>
      </c>
      <c r="CT464" t="b">
        <f t="shared" si="338"/>
        <v>1</v>
      </c>
      <c r="CU464" t="b">
        <f t="shared" si="339"/>
        <v>1</v>
      </c>
      <c r="CV464" s="84" t="b">
        <f t="shared" si="340"/>
        <v>1</v>
      </c>
      <c r="CW464" t="b">
        <f t="shared" si="341"/>
        <v>1</v>
      </c>
      <c r="CX464" t="b">
        <f t="shared" si="342"/>
        <v>1</v>
      </c>
      <c r="CY464" t="b">
        <f t="shared" si="343"/>
        <v>1</v>
      </c>
      <c r="CZ464" t="b">
        <f t="shared" si="344"/>
        <v>1</v>
      </c>
      <c r="DA464" s="84">
        <f t="shared" si="345"/>
        <v>0</v>
      </c>
      <c r="DB464" t="e">
        <f t="shared" si="346"/>
        <v>#N/A</v>
      </c>
    </row>
    <row r="465" spans="1:106" ht="13.5" thickBot="1">
      <c r="A465">
        <v>2789</v>
      </c>
      <c r="B465">
        <v>1</v>
      </c>
      <c r="C465" t="s">
        <v>2929</v>
      </c>
      <c r="D465" s="3" t="s">
        <v>12</v>
      </c>
      <c r="E465" s="3" t="s">
        <v>12</v>
      </c>
      <c r="F465">
        <v>108709.031</v>
      </c>
      <c r="G465">
        <v>424942.03100000002</v>
      </c>
      <c r="H465" s="35" t="str">
        <f t="shared" si="347"/>
        <v>ja</v>
      </c>
      <c r="I465" s="155" t="s">
        <v>2402</v>
      </c>
      <c r="J465" t="s">
        <v>456</v>
      </c>
      <c r="K465" s="97">
        <v>10000</v>
      </c>
      <c r="L465" s="28">
        <f t="shared" si="305"/>
        <v>0.24</v>
      </c>
      <c r="M465" s="28">
        <f t="shared" si="305"/>
        <v>0</v>
      </c>
      <c r="N465" s="56">
        <f t="shared" si="306"/>
        <v>0</v>
      </c>
      <c r="O465" s="33">
        <f t="shared" si="307"/>
        <v>893.15149900225867</v>
      </c>
      <c r="P465" s="37">
        <f t="shared" si="308"/>
        <v>976.30312590403412</v>
      </c>
      <c r="Q465" t="s">
        <v>12</v>
      </c>
      <c r="R465" t="s">
        <v>12</v>
      </c>
      <c r="S465">
        <v>2.911</v>
      </c>
      <c r="T465">
        <v>2.992</v>
      </c>
      <c r="U465">
        <v>3.08</v>
      </c>
      <c r="V465">
        <v>3.1760000000000002</v>
      </c>
      <c r="W465">
        <v>3.347</v>
      </c>
      <c r="X465" t="s">
        <v>12</v>
      </c>
      <c r="Y465">
        <v>3.7829999999999999</v>
      </c>
      <c r="Z465" t="s">
        <v>12</v>
      </c>
      <c r="AA465" s="10">
        <f t="shared" si="309"/>
        <v>3.347</v>
      </c>
      <c r="AB465" s="9">
        <f t="shared" si="310"/>
        <v>0.2669999999999999</v>
      </c>
      <c r="AC465" s="10">
        <f t="shared" si="311"/>
        <v>0.43599999999999994</v>
      </c>
      <c r="AD465" s="9"/>
      <c r="AE465" s="55"/>
      <c r="AF465" s="55"/>
      <c r="AG465" s="55"/>
      <c r="AH465" s="55"/>
      <c r="AI465" s="3"/>
      <c r="AJ465" s="3"/>
      <c r="AK465" s="3"/>
      <c r="AL465" s="3"/>
      <c r="AM465" s="15"/>
      <c r="AN465" s="10"/>
      <c r="AO465" s="9"/>
      <c r="AP465" s="10"/>
      <c r="AQ465" s="9"/>
      <c r="AR465" s="55"/>
      <c r="AS465" s="55"/>
      <c r="AT465" s="55"/>
      <c r="AU465" s="55"/>
      <c r="AV465" s="3"/>
      <c r="AW465" s="3"/>
      <c r="AX465" s="3"/>
      <c r="AY465" s="3"/>
      <c r="AZ465" s="15"/>
      <c r="BA465" s="10"/>
      <c r="BB465" s="9"/>
      <c r="BC465" s="10"/>
      <c r="BD465" s="9"/>
      <c r="BE465" s="3"/>
      <c r="BF465" s="15"/>
      <c r="BG465" s="15"/>
      <c r="BH465" s="9"/>
      <c r="BI465" s="10"/>
      <c r="BJ465" s="9"/>
      <c r="BK465" s="3"/>
      <c r="BL465" s="15"/>
      <c r="BM465" s="15"/>
      <c r="BN465" s="9"/>
      <c r="BO465" s="10"/>
      <c r="BP465">
        <f t="shared" si="312"/>
        <v>0</v>
      </c>
      <c r="BQ465" s="93">
        <f t="shared" si="313"/>
        <v>0</v>
      </c>
      <c r="BR465" s="93">
        <f t="shared" si="314"/>
        <v>0</v>
      </c>
      <c r="BS465" s="93" t="e">
        <f>VLOOKUP(C465,'Koppeling locatie - aslocatie'!$A$2:$C$8139,2,FALSE)</f>
        <v>#N/A</v>
      </c>
      <c r="BT465" s="93" t="e">
        <f>VLOOKUP($BS465,aslocaties_v01!$C$3:$AA$349,MATCH($K$3/10,aslocaties_v01!$C$2:$X$2),FALSE)</f>
        <v>#N/A</v>
      </c>
      <c r="BU465" s="93" t="e">
        <f>VLOOKUP(BS465,aslocaties_v01!$C$3:$AA$349,MATCH($K$3,aslocaties_v01!$C$2:$X$2),FALSE)</f>
        <v>#N/A</v>
      </c>
      <c r="BV465" s="93" t="e">
        <f>VLOOKUP(BS465,aslocaties_v01!$C$3:$AA$349,MATCH($K$3*10,aslocaties_v01!$C$2:$X$2),FALSE)</f>
        <v>#N/A</v>
      </c>
      <c r="BW465" s="93" t="e">
        <f t="shared" si="315"/>
        <v>#N/A</v>
      </c>
      <c r="BX465" s="93" t="e">
        <f t="shared" si="316"/>
        <v>#N/A</v>
      </c>
      <c r="BY465" s="94">
        <f t="shared" si="317"/>
        <v>999</v>
      </c>
      <c r="BZ465" s="94">
        <f t="shared" si="318"/>
        <v>999</v>
      </c>
      <c r="CA465" s="94" t="e">
        <f t="shared" si="319"/>
        <v>#N/A</v>
      </c>
      <c r="CB465" t="e">
        <f t="shared" si="320"/>
        <v>#N/A</v>
      </c>
      <c r="CC465" s="58" t="e">
        <f t="shared" si="321"/>
        <v>#N/A</v>
      </c>
      <c r="CD465" s="95" t="e">
        <f t="shared" si="322"/>
        <v>#N/A</v>
      </c>
      <c r="CE465" s="96" t="b">
        <f t="shared" si="323"/>
        <v>1</v>
      </c>
      <c r="CF465" t="e">
        <f t="shared" si="324"/>
        <v>#DIV/0!</v>
      </c>
      <c r="CG465" t="e">
        <f t="shared" si="325"/>
        <v>#DIV/0!</v>
      </c>
      <c r="CH465" s="84" t="b">
        <f t="shared" si="326"/>
        <v>0</v>
      </c>
      <c r="CI465" t="str">
        <f t="shared" si="327"/>
        <v/>
      </c>
      <c r="CJ465" t="e">
        <f t="shared" si="328"/>
        <v>#DIV/0!</v>
      </c>
      <c r="CK465" t="b">
        <f t="shared" si="329"/>
        <v>1</v>
      </c>
      <c r="CL465" s="84" t="e">
        <f t="shared" si="330"/>
        <v>#DIV/0!</v>
      </c>
      <c r="CM465" t="e">
        <f t="shared" si="331"/>
        <v>#DIV/0!</v>
      </c>
      <c r="CN465" t="e">
        <f t="shared" si="332"/>
        <v>#DIV/0!</v>
      </c>
      <c r="CO465" s="84">
        <f t="shared" si="333"/>
        <v>-1</v>
      </c>
      <c r="CP465" t="b">
        <f t="shared" si="334"/>
        <v>1</v>
      </c>
      <c r="CQ465" s="96" t="b">
        <f t="shared" si="335"/>
        <v>1</v>
      </c>
      <c r="CR465" t="b">
        <f t="shared" si="336"/>
        <v>1</v>
      </c>
      <c r="CS465" t="b">
        <f t="shared" si="337"/>
        <v>1</v>
      </c>
      <c r="CT465" t="b">
        <f t="shared" si="338"/>
        <v>1</v>
      </c>
      <c r="CU465" t="b">
        <f t="shared" si="339"/>
        <v>1</v>
      </c>
      <c r="CV465" s="84" t="b">
        <f t="shared" si="340"/>
        <v>1</v>
      </c>
      <c r="CW465" t="b">
        <f t="shared" si="341"/>
        <v>1</v>
      </c>
      <c r="CX465" t="b">
        <f t="shared" si="342"/>
        <v>1</v>
      </c>
      <c r="CY465" t="b">
        <f t="shared" si="343"/>
        <v>1</v>
      </c>
      <c r="CZ465" t="b">
        <f t="shared" si="344"/>
        <v>1</v>
      </c>
      <c r="DA465" s="84">
        <f t="shared" si="345"/>
        <v>0</v>
      </c>
      <c r="DB465" t="e">
        <f t="shared" si="346"/>
        <v>#N/A</v>
      </c>
    </row>
    <row r="466" spans="1:106" ht="13.5" thickBot="1">
      <c r="A466">
        <v>2790</v>
      </c>
      <c r="B466">
        <v>1</v>
      </c>
      <c r="C466" t="s">
        <v>2930</v>
      </c>
      <c r="D466" s="3" t="s">
        <v>12</v>
      </c>
      <c r="E466" s="3" t="s">
        <v>12</v>
      </c>
      <c r="F466">
        <v>109542.836</v>
      </c>
      <c r="G466">
        <v>424434.15600000002</v>
      </c>
      <c r="H466" s="35" t="str">
        <f t="shared" si="347"/>
        <v>ja</v>
      </c>
      <c r="I466" s="155" t="s">
        <v>2402</v>
      </c>
      <c r="J466" t="s">
        <v>456</v>
      </c>
      <c r="K466" s="97">
        <v>10000</v>
      </c>
      <c r="L466" s="28">
        <f t="shared" si="305"/>
        <v>0.24</v>
      </c>
      <c r="M466" s="28">
        <f t="shared" si="305"/>
        <v>0</v>
      </c>
      <c r="N466" s="56">
        <f t="shared" si="306"/>
        <v>0</v>
      </c>
      <c r="O466" s="33">
        <f t="shared" si="307"/>
        <v>976.30312590403412</v>
      </c>
      <c r="P466" s="37">
        <f t="shared" si="308"/>
        <v>928.05070813399277</v>
      </c>
      <c r="Q466" t="s">
        <v>12</v>
      </c>
      <c r="R466" t="s">
        <v>12</v>
      </c>
      <c r="S466">
        <v>2.819</v>
      </c>
      <c r="T466">
        <v>2.9319999999999999</v>
      </c>
      <c r="U466">
        <v>3.0640000000000001</v>
      </c>
      <c r="V466">
        <v>3.206</v>
      </c>
      <c r="W466">
        <v>3.3919999999999999</v>
      </c>
      <c r="X466" t="s">
        <v>12</v>
      </c>
      <c r="Y466">
        <v>3.7869999999999999</v>
      </c>
      <c r="Z466" t="s">
        <v>12</v>
      </c>
      <c r="AA466" s="10">
        <f t="shared" si="309"/>
        <v>3.3919999999999999</v>
      </c>
      <c r="AB466" s="9">
        <f t="shared" si="310"/>
        <v>0.32799999999999985</v>
      </c>
      <c r="AC466" s="10">
        <f t="shared" si="311"/>
        <v>0.39500000000000002</v>
      </c>
      <c r="AD466" s="9"/>
      <c r="AE466" s="55"/>
      <c r="AF466" s="55"/>
      <c r="AG466" s="55"/>
      <c r="AH466" s="55"/>
      <c r="AI466" s="3"/>
      <c r="AJ466" s="3"/>
      <c r="AK466" s="3"/>
      <c r="AL466" s="3"/>
      <c r="AM466" s="15"/>
      <c r="AN466" s="10"/>
      <c r="AO466" s="9"/>
      <c r="AP466" s="10"/>
      <c r="AQ466" s="9"/>
      <c r="AR466" s="55"/>
      <c r="AS466" s="55"/>
      <c r="AT466" s="55"/>
      <c r="AU466" s="55"/>
      <c r="AV466" s="3"/>
      <c r="AW466" s="3"/>
      <c r="AX466" s="3"/>
      <c r="AY466" s="3"/>
      <c r="AZ466" s="15"/>
      <c r="BA466" s="10"/>
      <c r="BB466" s="9"/>
      <c r="BC466" s="10"/>
      <c r="BD466" s="9"/>
      <c r="BE466" s="3"/>
      <c r="BF466" s="15"/>
      <c r="BG466" s="15"/>
      <c r="BH466" s="9"/>
      <c r="BI466" s="10"/>
      <c r="BJ466" s="9"/>
      <c r="BK466" s="3"/>
      <c r="BL466" s="15"/>
      <c r="BM466" s="15"/>
      <c r="BN466" s="9"/>
      <c r="BO466" s="10"/>
      <c r="BP466">
        <f t="shared" si="312"/>
        <v>0</v>
      </c>
      <c r="BQ466" s="93">
        <f t="shared" si="313"/>
        <v>0</v>
      </c>
      <c r="BR466" s="93">
        <f t="shared" si="314"/>
        <v>0</v>
      </c>
      <c r="BS466" s="93" t="e">
        <f>VLOOKUP(C466,'Koppeling locatie - aslocatie'!$A$2:$C$8139,2,FALSE)</f>
        <v>#N/A</v>
      </c>
      <c r="BT466" s="93" t="e">
        <f>VLOOKUP($BS466,aslocaties_v01!$C$3:$AA$349,MATCH($K$3/10,aslocaties_v01!$C$2:$X$2),FALSE)</f>
        <v>#N/A</v>
      </c>
      <c r="BU466" s="93" t="e">
        <f>VLOOKUP(BS466,aslocaties_v01!$C$3:$AA$349,MATCH($K$3,aslocaties_v01!$C$2:$X$2),FALSE)</f>
        <v>#N/A</v>
      </c>
      <c r="BV466" s="93" t="e">
        <f>VLOOKUP(BS466,aslocaties_v01!$C$3:$AA$349,MATCH($K$3*10,aslocaties_v01!$C$2:$X$2),FALSE)</f>
        <v>#N/A</v>
      </c>
      <c r="BW466" s="93" t="e">
        <f t="shared" si="315"/>
        <v>#N/A</v>
      </c>
      <c r="BX466" s="93" t="e">
        <f t="shared" si="316"/>
        <v>#N/A</v>
      </c>
      <c r="BY466" s="94">
        <f t="shared" si="317"/>
        <v>999</v>
      </c>
      <c r="BZ466" s="94">
        <f t="shared" si="318"/>
        <v>999</v>
      </c>
      <c r="CA466" s="94" t="e">
        <f t="shared" si="319"/>
        <v>#N/A</v>
      </c>
      <c r="CB466" t="e">
        <f t="shared" si="320"/>
        <v>#N/A</v>
      </c>
      <c r="CC466" s="58" t="e">
        <f t="shared" si="321"/>
        <v>#N/A</v>
      </c>
      <c r="CD466" s="95" t="e">
        <f t="shared" si="322"/>
        <v>#N/A</v>
      </c>
      <c r="CE466" s="96" t="b">
        <f t="shared" si="323"/>
        <v>1</v>
      </c>
      <c r="CF466" t="e">
        <f t="shared" si="324"/>
        <v>#DIV/0!</v>
      </c>
      <c r="CG466" t="e">
        <f t="shared" si="325"/>
        <v>#DIV/0!</v>
      </c>
      <c r="CH466" s="84" t="b">
        <f t="shared" si="326"/>
        <v>0</v>
      </c>
      <c r="CI466" t="str">
        <f t="shared" si="327"/>
        <v/>
      </c>
      <c r="CJ466" t="e">
        <f t="shared" si="328"/>
        <v>#DIV/0!</v>
      </c>
      <c r="CK466" t="b">
        <f t="shared" si="329"/>
        <v>1</v>
      </c>
      <c r="CL466" s="84" t="e">
        <f t="shared" si="330"/>
        <v>#DIV/0!</v>
      </c>
      <c r="CM466" t="e">
        <f t="shared" si="331"/>
        <v>#DIV/0!</v>
      </c>
      <c r="CN466" t="e">
        <f t="shared" si="332"/>
        <v>#DIV/0!</v>
      </c>
      <c r="CO466" s="84">
        <f t="shared" si="333"/>
        <v>-1</v>
      </c>
      <c r="CP466" t="b">
        <f t="shared" si="334"/>
        <v>1</v>
      </c>
      <c r="CQ466" s="96" t="b">
        <f t="shared" si="335"/>
        <v>1</v>
      </c>
      <c r="CR466" t="b">
        <f t="shared" si="336"/>
        <v>1</v>
      </c>
      <c r="CS466" t="b">
        <f t="shared" si="337"/>
        <v>1</v>
      </c>
      <c r="CT466" t="b">
        <f t="shared" si="338"/>
        <v>1</v>
      </c>
      <c r="CU466" t="b">
        <f t="shared" si="339"/>
        <v>1</v>
      </c>
      <c r="CV466" s="84" t="b">
        <f t="shared" si="340"/>
        <v>1</v>
      </c>
      <c r="CW466" t="b">
        <f t="shared" si="341"/>
        <v>1</v>
      </c>
      <c r="CX466" t="b">
        <f t="shared" si="342"/>
        <v>1</v>
      </c>
      <c r="CY466" t="b">
        <f t="shared" si="343"/>
        <v>1</v>
      </c>
      <c r="CZ466" t="b">
        <f t="shared" si="344"/>
        <v>1</v>
      </c>
      <c r="DA466" s="84">
        <f t="shared" si="345"/>
        <v>0</v>
      </c>
      <c r="DB466" t="e">
        <f t="shared" si="346"/>
        <v>#N/A</v>
      </c>
    </row>
    <row r="467" spans="1:106" ht="13.5" thickBot="1">
      <c r="A467">
        <v>2791</v>
      </c>
      <c r="B467">
        <v>1</v>
      </c>
      <c r="C467" t="s">
        <v>2931</v>
      </c>
      <c r="D467" s="3" t="s">
        <v>12</v>
      </c>
      <c r="E467" s="3" t="s">
        <v>12</v>
      </c>
      <c r="F467">
        <v>110417.148</v>
      </c>
      <c r="G467">
        <v>424122.93800000002</v>
      </c>
      <c r="H467" s="35" t="str">
        <f t="shared" si="347"/>
        <v>ja</v>
      </c>
      <c r="I467" s="155" t="s">
        <v>2402</v>
      </c>
      <c r="J467" t="s">
        <v>456</v>
      </c>
      <c r="K467" s="97">
        <v>10000</v>
      </c>
      <c r="L467" s="28">
        <f t="shared" si="305"/>
        <v>0.24</v>
      </c>
      <c r="M467" s="28">
        <f t="shared" si="305"/>
        <v>0</v>
      </c>
      <c r="N467" s="56">
        <f t="shared" si="306"/>
        <v>0</v>
      </c>
      <c r="O467" s="33">
        <f t="shared" si="307"/>
        <v>928.05070813399277</v>
      </c>
      <c r="P467" s="37">
        <f t="shared" si="308"/>
        <v>999.64711546628575</v>
      </c>
      <c r="Q467" t="s">
        <v>12</v>
      </c>
      <c r="R467" t="s">
        <v>12</v>
      </c>
      <c r="S467">
        <v>2.8370000000000002</v>
      </c>
      <c r="T467">
        <v>2.96</v>
      </c>
      <c r="U467">
        <v>3.11</v>
      </c>
      <c r="V467">
        <v>3.2770000000000001</v>
      </c>
      <c r="W467">
        <v>3.4729999999999999</v>
      </c>
      <c r="X467" t="s">
        <v>12</v>
      </c>
      <c r="Y467">
        <v>3.8639999999999999</v>
      </c>
      <c r="Z467" t="s">
        <v>12</v>
      </c>
      <c r="AA467" s="10">
        <f t="shared" si="309"/>
        <v>3.4729999999999999</v>
      </c>
      <c r="AB467" s="9">
        <f t="shared" si="310"/>
        <v>0.36299999999999999</v>
      </c>
      <c r="AC467" s="10">
        <f t="shared" si="311"/>
        <v>0.39100000000000001</v>
      </c>
      <c r="AD467" s="9"/>
      <c r="AE467" s="55"/>
      <c r="AF467" s="55"/>
      <c r="AG467" s="55"/>
      <c r="AH467" s="55"/>
      <c r="AI467" s="3"/>
      <c r="AJ467" s="3"/>
      <c r="AK467" s="3"/>
      <c r="AL467" s="3"/>
      <c r="AM467" s="15"/>
      <c r="AN467" s="10"/>
      <c r="AO467" s="9"/>
      <c r="AP467" s="10"/>
      <c r="AQ467" s="9"/>
      <c r="AR467" s="55"/>
      <c r="AS467" s="55"/>
      <c r="AT467" s="55"/>
      <c r="AU467" s="55"/>
      <c r="AV467" s="3"/>
      <c r="AW467" s="3"/>
      <c r="AX467" s="3"/>
      <c r="AY467" s="3"/>
      <c r="AZ467" s="15"/>
      <c r="BA467" s="10"/>
      <c r="BB467" s="9"/>
      <c r="BC467" s="10"/>
      <c r="BD467" s="9"/>
      <c r="BE467" s="3"/>
      <c r="BF467" s="15"/>
      <c r="BG467" s="15"/>
      <c r="BH467" s="9"/>
      <c r="BI467" s="10"/>
      <c r="BJ467" s="9"/>
      <c r="BK467" s="3"/>
      <c r="BL467" s="15"/>
      <c r="BM467" s="15"/>
      <c r="BN467" s="9"/>
      <c r="BO467" s="10"/>
      <c r="BP467">
        <f t="shared" si="312"/>
        <v>0</v>
      </c>
      <c r="BQ467" s="93">
        <f t="shared" si="313"/>
        <v>0</v>
      </c>
      <c r="BR467" s="93">
        <f t="shared" si="314"/>
        <v>0</v>
      </c>
      <c r="BS467" s="93" t="e">
        <f>VLOOKUP(C467,'Koppeling locatie - aslocatie'!$A$2:$C$8139,2,FALSE)</f>
        <v>#N/A</v>
      </c>
      <c r="BT467" s="93" t="e">
        <f>VLOOKUP($BS467,aslocaties_v01!$C$3:$AA$349,MATCH($K$3/10,aslocaties_v01!$C$2:$X$2),FALSE)</f>
        <v>#N/A</v>
      </c>
      <c r="BU467" s="93" t="e">
        <f>VLOOKUP(BS467,aslocaties_v01!$C$3:$AA$349,MATCH($K$3,aslocaties_v01!$C$2:$X$2),FALSE)</f>
        <v>#N/A</v>
      </c>
      <c r="BV467" s="93" t="e">
        <f>VLOOKUP(BS467,aslocaties_v01!$C$3:$AA$349,MATCH($K$3*10,aslocaties_v01!$C$2:$X$2),FALSE)</f>
        <v>#N/A</v>
      </c>
      <c r="BW467" s="93" t="e">
        <f t="shared" si="315"/>
        <v>#N/A</v>
      </c>
      <c r="BX467" s="93" t="e">
        <f t="shared" si="316"/>
        <v>#N/A</v>
      </c>
      <c r="BY467" s="94">
        <f t="shared" si="317"/>
        <v>999</v>
      </c>
      <c r="BZ467" s="94">
        <f t="shared" si="318"/>
        <v>999</v>
      </c>
      <c r="CA467" s="94" t="e">
        <f t="shared" si="319"/>
        <v>#N/A</v>
      </c>
      <c r="CB467" t="e">
        <f t="shared" si="320"/>
        <v>#N/A</v>
      </c>
      <c r="CC467" s="58" t="e">
        <f t="shared" si="321"/>
        <v>#N/A</v>
      </c>
      <c r="CD467" s="95" t="e">
        <f t="shared" si="322"/>
        <v>#N/A</v>
      </c>
      <c r="CE467" s="96" t="b">
        <f t="shared" si="323"/>
        <v>1</v>
      </c>
      <c r="CF467" t="e">
        <f t="shared" si="324"/>
        <v>#DIV/0!</v>
      </c>
      <c r="CG467" t="e">
        <f t="shared" si="325"/>
        <v>#DIV/0!</v>
      </c>
      <c r="CH467" s="84" t="b">
        <f t="shared" si="326"/>
        <v>0</v>
      </c>
      <c r="CI467" t="str">
        <f t="shared" si="327"/>
        <v/>
      </c>
      <c r="CJ467" t="e">
        <f t="shared" si="328"/>
        <v>#DIV/0!</v>
      </c>
      <c r="CK467" t="b">
        <f t="shared" si="329"/>
        <v>1</v>
      </c>
      <c r="CL467" s="84" t="e">
        <f t="shared" si="330"/>
        <v>#DIV/0!</v>
      </c>
      <c r="CM467" t="e">
        <f t="shared" si="331"/>
        <v>#DIV/0!</v>
      </c>
      <c r="CN467" t="e">
        <f t="shared" si="332"/>
        <v>#DIV/0!</v>
      </c>
      <c r="CO467" s="84">
        <f t="shared" si="333"/>
        <v>-1</v>
      </c>
      <c r="CP467" t="b">
        <f t="shared" si="334"/>
        <v>1</v>
      </c>
      <c r="CQ467" s="96" t="b">
        <f t="shared" si="335"/>
        <v>1</v>
      </c>
      <c r="CR467" t="b">
        <f t="shared" si="336"/>
        <v>1</v>
      </c>
      <c r="CS467" t="b">
        <f t="shared" si="337"/>
        <v>1</v>
      </c>
      <c r="CT467" t="b">
        <f t="shared" si="338"/>
        <v>1</v>
      </c>
      <c r="CU467" t="b">
        <f t="shared" si="339"/>
        <v>1</v>
      </c>
      <c r="CV467" s="84" t="b">
        <f t="shared" si="340"/>
        <v>0</v>
      </c>
      <c r="CW467" t="b">
        <f t="shared" si="341"/>
        <v>1</v>
      </c>
      <c r="CX467" t="b">
        <f t="shared" si="342"/>
        <v>1</v>
      </c>
      <c r="CY467" t="b">
        <f t="shared" si="343"/>
        <v>1</v>
      </c>
      <c r="CZ467" t="b">
        <f t="shared" si="344"/>
        <v>1</v>
      </c>
      <c r="DA467" s="84">
        <f t="shared" si="345"/>
        <v>1</v>
      </c>
      <c r="DB467" t="e">
        <f t="shared" si="346"/>
        <v>#N/A</v>
      </c>
    </row>
    <row r="468" spans="1:106" ht="13.5" thickBot="1">
      <c r="A468">
        <v>2792</v>
      </c>
      <c r="B468">
        <v>1</v>
      </c>
      <c r="C468" t="s">
        <v>2932</v>
      </c>
      <c r="D468" s="3" t="s">
        <v>12</v>
      </c>
      <c r="E468" s="3" t="s">
        <v>12</v>
      </c>
      <c r="F468">
        <v>111224.57</v>
      </c>
      <c r="G468">
        <v>423533.56199999998</v>
      </c>
      <c r="H468" s="35" t="str">
        <f t="shared" si="347"/>
        <v>ja</v>
      </c>
      <c r="I468" s="155" t="s">
        <v>2402</v>
      </c>
      <c r="J468" t="s">
        <v>456</v>
      </c>
      <c r="K468" s="97">
        <v>10000</v>
      </c>
      <c r="L468" s="28">
        <f t="shared" si="305"/>
        <v>0.24</v>
      </c>
      <c r="M468" s="28">
        <f t="shared" si="305"/>
        <v>0</v>
      </c>
      <c r="N468" s="56">
        <f t="shared" si="306"/>
        <v>0</v>
      </c>
      <c r="O468" s="33">
        <f t="shared" si="307"/>
        <v>999.64711546628575</v>
      </c>
      <c r="P468" s="37">
        <f t="shared" si="308"/>
        <v>880.99638378370048</v>
      </c>
      <c r="Q468" t="s">
        <v>12</v>
      </c>
      <c r="R468" t="s">
        <v>12</v>
      </c>
      <c r="S468">
        <v>4.1050000000000004</v>
      </c>
      <c r="T468">
        <v>4.3040000000000003</v>
      </c>
      <c r="U468">
        <v>4.5380000000000003</v>
      </c>
      <c r="V468">
        <v>4.7389999999999999</v>
      </c>
      <c r="W468">
        <v>4.9279999999999999</v>
      </c>
      <c r="X468" t="s">
        <v>12</v>
      </c>
      <c r="Y468">
        <v>5.2830000000000004</v>
      </c>
      <c r="Z468" t="s">
        <v>12</v>
      </c>
      <c r="AA468" s="10">
        <f t="shared" si="309"/>
        <v>4.9279999999999999</v>
      </c>
      <c r="AB468" s="9">
        <f t="shared" si="310"/>
        <v>0.38999999999999968</v>
      </c>
      <c r="AC468" s="10">
        <f t="shared" si="311"/>
        <v>0.35500000000000043</v>
      </c>
      <c r="AD468" s="9"/>
      <c r="AE468" s="55"/>
      <c r="AF468" s="55"/>
      <c r="AG468" s="55"/>
      <c r="AH468" s="55"/>
      <c r="AI468" s="3"/>
      <c r="AJ468" s="3"/>
      <c r="AK468" s="3"/>
      <c r="AL468" s="3"/>
      <c r="AM468" s="15"/>
      <c r="AN468" s="10"/>
      <c r="AO468" s="9"/>
      <c r="AP468" s="10"/>
      <c r="AQ468" s="9"/>
      <c r="AR468" s="55"/>
      <c r="AS468" s="55"/>
      <c r="AT468" s="55"/>
      <c r="AU468" s="55"/>
      <c r="AV468" s="3"/>
      <c r="AW468" s="3"/>
      <c r="AX468" s="3"/>
      <c r="AY468" s="3"/>
      <c r="AZ468" s="15"/>
      <c r="BA468" s="10"/>
      <c r="BB468" s="9"/>
      <c r="BC468" s="10"/>
      <c r="BD468" s="9"/>
      <c r="BE468" s="3"/>
      <c r="BF468" s="15"/>
      <c r="BG468" s="15"/>
      <c r="BH468" s="9"/>
      <c r="BI468" s="10"/>
      <c r="BJ468" s="9"/>
      <c r="BK468" s="3"/>
      <c r="BL468" s="15"/>
      <c r="BM468" s="15"/>
      <c r="BN468" s="9"/>
      <c r="BO468" s="10"/>
      <c r="BP468">
        <f t="shared" si="312"/>
        <v>0</v>
      </c>
      <c r="BQ468" s="93">
        <f t="shared" si="313"/>
        <v>0</v>
      </c>
      <c r="BR468" s="93">
        <f t="shared" si="314"/>
        <v>0</v>
      </c>
      <c r="BS468" s="93" t="e">
        <f>VLOOKUP(C468,'Koppeling locatie - aslocatie'!$A$2:$C$8139,2,FALSE)</f>
        <v>#N/A</v>
      </c>
      <c r="BT468" s="93" t="e">
        <f>VLOOKUP($BS468,aslocaties_v01!$C$3:$AA$349,MATCH($K$3/10,aslocaties_v01!$C$2:$X$2),FALSE)</f>
        <v>#N/A</v>
      </c>
      <c r="BU468" s="93" t="e">
        <f>VLOOKUP(BS468,aslocaties_v01!$C$3:$AA$349,MATCH($K$3,aslocaties_v01!$C$2:$X$2),FALSE)</f>
        <v>#N/A</v>
      </c>
      <c r="BV468" s="93" t="e">
        <f>VLOOKUP(BS468,aslocaties_v01!$C$3:$AA$349,MATCH($K$3*10,aslocaties_v01!$C$2:$X$2),FALSE)</f>
        <v>#N/A</v>
      </c>
      <c r="BW468" s="93" t="e">
        <f t="shared" si="315"/>
        <v>#N/A</v>
      </c>
      <c r="BX468" s="93" t="e">
        <f t="shared" si="316"/>
        <v>#N/A</v>
      </c>
      <c r="BY468" s="94">
        <f t="shared" si="317"/>
        <v>999</v>
      </c>
      <c r="BZ468" s="94">
        <f t="shared" si="318"/>
        <v>999</v>
      </c>
      <c r="CA468" s="94" t="e">
        <f t="shared" si="319"/>
        <v>#N/A</v>
      </c>
      <c r="CB468" t="e">
        <f t="shared" si="320"/>
        <v>#N/A</v>
      </c>
      <c r="CC468" s="58" t="e">
        <f t="shared" si="321"/>
        <v>#N/A</v>
      </c>
      <c r="CD468" s="95" t="e">
        <f t="shared" si="322"/>
        <v>#N/A</v>
      </c>
      <c r="CE468" s="96" t="b">
        <f t="shared" si="323"/>
        <v>1</v>
      </c>
      <c r="CF468" t="e">
        <f t="shared" si="324"/>
        <v>#DIV/0!</v>
      </c>
      <c r="CG468" t="e">
        <f t="shared" si="325"/>
        <v>#DIV/0!</v>
      </c>
      <c r="CH468" s="84" t="b">
        <f t="shared" si="326"/>
        <v>0</v>
      </c>
      <c r="CI468" t="str">
        <f t="shared" si="327"/>
        <v/>
      </c>
      <c r="CJ468" t="e">
        <f t="shared" si="328"/>
        <v>#DIV/0!</v>
      </c>
      <c r="CK468" t="b">
        <f t="shared" si="329"/>
        <v>1</v>
      </c>
      <c r="CL468" s="84" t="e">
        <f t="shared" si="330"/>
        <v>#DIV/0!</v>
      </c>
      <c r="CM468" t="e">
        <f t="shared" si="331"/>
        <v>#DIV/0!</v>
      </c>
      <c r="CN468" t="e">
        <f t="shared" si="332"/>
        <v>#DIV/0!</v>
      </c>
      <c r="CO468" s="84">
        <f t="shared" si="333"/>
        <v>-1</v>
      </c>
      <c r="CP468" t="b">
        <f t="shared" si="334"/>
        <v>1</v>
      </c>
      <c r="CQ468" s="96" t="b">
        <f t="shared" si="335"/>
        <v>0</v>
      </c>
      <c r="CR468" t="b">
        <f t="shared" si="336"/>
        <v>1</v>
      </c>
      <c r="CS468" t="b">
        <f t="shared" si="337"/>
        <v>1</v>
      </c>
      <c r="CT468" t="b">
        <f t="shared" si="338"/>
        <v>1</v>
      </c>
      <c r="CU468" t="b">
        <f t="shared" si="339"/>
        <v>1</v>
      </c>
      <c r="CV468" s="84" t="b">
        <f t="shared" si="340"/>
        <v>0</v>
      </c>
      <c r="CW468" t="b">
        <f t="shared" si="341"/>
        <v>1</v>
      </c>
      <c r="CX468" t="b">
        <f t="shared" si="342"/>
        <v>1</v>
      </c>
      <c r="CY468" t="b">
        <f t="shared" si="343"/>
        <v>1</v>
      </c>
      <c r="CZ468" t="b">
        <f t="shared" si="344"/>
        <v>1</v>
      </c>
      <c r="DA468" s="84">
        <f t="shared" si="345"/>
        <v>2</v>
      </c>
      <c r="DB468" t="e">
        <f t="shared" si="346"/>
        <v>#N/A</v>
      </c>
    </row>
    <row r="469" spans="1:106">
      <c r="A469">
        <v>2793</v>
      </c>
      <c r="B469">
        <v>1</v>
      </c>
      <c r="C469" t="s">
        <v>2933</v>
      </c>
      <c r="D469" s="3" t="s">
        <v>12</v>
      </c>
      <c r="E469" s="3" t="s">
        <v>12</v>
      </c>
      <c r="F469">
        <v>111830.734</v>
      </c>
      <c r="G469">
        <v>422894.25</v>
      </c>
      <c r="H469" s="35" t="str">
        <f t="shared" si="347"/>
        <v>ja</v>
      </c>
      <c r="I469" s="155" t="s">
        <v>2402</v>
      </c>
      <c r="J469" t="s">
        <v>456</v>
      </c>
      <c r="K469" s="97">
        <v>10000</v>
      </c>
      <c r="L469" s="28">
        <f t="shared" si="305"/>
        <v>0.24</v>
      </c>
      <c r="M469" s="28">
        <f t="shared" si="305"/>
        <v>0</v>
      </c>
      <c r="N469" s="56">
        <f t="shared" si="306"/>
        <v>0</v>
      </c>
      <c r="O469" s="33">
        <f t="shared" si="307"/>
        <v>880.99638378370048</v>
      </c>
      <c r="P469" s="128" t="s">
        <v>12</v>
      </c>
      <c r="Q469" t="s">
        <v>12</v>
      </c>
      <c r="R469" t="s">
        <v>12</v>
      </c>
      <c r="S469">
        <v>3.0649999999999999</v>
      </c>
      <c r="T469">
        <v>3.1720000000000002</v>
      </c>
      <c r="U469">
        <v>3.2869999999999999</v>
      </c>
      <c r="V469">
        <v>3.4049999999999998</v>
      </c>
      <c r="W469">
        <v>3.59</v>
      </c>
      <c r="X469" t="s">
        <v>12</v>
      </c>
      <c r="Y469">
        <v>4.0759999999999996</v>
      </c>
      <c r="Z469" t="s">
        <v>12</v>
      </c>
      <c r="AA469" s="10">
        <f t="shared" si="309"/>
        <v>3.59</v>
      </c>
      <c r="AB469" s="9">
        <f t="shared" si="310"/>
        <v>0.30299999999999994</v>
      </c>
      <c r="AC469" s="10">
        <f t="shared" si="311"/>
        <v>0.48599999999999977</v>
      </c>
      <c r="AD469" s="9"/>
      <c r="AE469" s="55"/>
      <c r="AF469" s="55"/>
      <c r="AG469" s="55"/>
      <c r="AH469" s="55"/>
      <c r="AI469" s="3"/>
      <c r="AJ469" s="3"/>
      <c r="AK469" s="3"/>
      <c r="AL469" s="3"/>
      <c r="AM469" s="15"/>
      <c r="AN469" s="10"/>
      <c r="AO469" s="9"/>
      <c r="AP469" s="10"/>
      <c r="AQ469" s="9"/>
      <c r="AR469" s="55"/>
      <c r="AS469" s="55"/>
      <c r="AT469" s="55"/>
      <c r="AU469" s="55"/>
      <c r="AV469" s="3"/>
      <c r="AW469" s="3"/>
      <c r="AX469" s="3"/>
      <c r="AY469" s="3"/>
      <c r="AZ469" s="15"/>
      <c r="BA469" s="10"/>
      <c r="BB469" s="9"/>
      <c r="BC469" s="10"/>
      <c r="BD469" s="9"/>
      <c r="BE469" s="3"/>
      <c r="BF469" s="15"/>
      <c r="BG469" s="15"/>
      <c r="BH469" s="9"/>
      <c r="BI469" s="10"/>
      <c r="BJ469" s="9"/>
      <c r="BK469" s="3"/>
      <c r="BL469" s="15"/>
      <c r="BM469" s="15"/>
      <c r="BN469" s="9"/>
      <c r="BO469" s="10"/>
      <c r="BP469">
        <f t="shared" si="312"/>
        <v>0</v>
      </c>
      <c r="BQ469" s="93">
        <f t="shared" si="313"/>
        <v>0</v>
      </c>
      <c r="BR469" s="93">
        <f t="shared" si="314"/>
        <v>0</v>
      </c>
      <c r="BS469" s="93" t="e">
        <f>VLOOKUP(C469,'Koppeling locatie - aslocatie'!$A$2:$C$8139,2,FALSE)</f>
        <v>#N/A</v>
      </c>
      <c r="BT469" s="93" t="e">
        <f>VLOOKUP($BS469,aslocaties_v01!$C$3:$AA$349,MATCH($K$3/10,aslocaties_v01!$C$2:$X$2),FALSE)</f>
        <v>#N/A</v>
      </c>
      <c r="BU469" s="93" t="e">
        <f>VLOOKUP(BS469,aslocaties_v01!$C$3:$AA$349,MATCH($K$3,aslocaties_v01!$C$2:$X$2),FALSE)</f>
        <v>#N/A</v>
      </c>
      <c r="BV469" s="93" t="e">
        <f>VLOOKUP(BS469,aslocaties_v01!$C$3:$AA$349,MATCH($K$3*10,aslocaties_v01!$C$2:$X$2),FALSE)</f>
        <v>#N/A</v>
      </c>
      <c r="BW469" s="93" t="e">
        <f t="shared" si="315"/>
        <v>#N/A</v>
      </c>
      <c r="BX469" s="93" t="e">
        <f t="shared" si="316"/>
        <v>#N/A</v>
      </c>
      <c r="BY469" s="94">
        <f t="shared" si="317"/>
        <v>999</v>
      </c>
      <c r="BZ469" s="94">
        <f t="shared" si="318"/>
        <v>999</v>
      </c>
      <c r="CA469" s="94" t="e">
        <f t="shared" si="319"/>
        <v>#N/A</v>
      </c>
      <c r="CB469" t="e">
        <f t="shared" si="320"/>
        <v>#N/A</v>
      </c>
      <c r="CC469" s="58" t="e">
        <f t="shared" si="321"/>
        <v>#N/A</v>
      </c>
      <c r="CD469" s="95" t="e">
        <f t="shared" si="322"/>
        <v>#N/A</v>
      </c>
      <c r="CE469" s="96" t="b">
        <f t="shared" si="323"/>
        <v>1</v>
      </c>
      <c r="CF469" t="e">
        <f t="shared" si="324"/>
        <v>#DIV/0!</v>
      </c>
      <c r="CG469" t="e">
        <f t="shared" si="325"/>
        <v>#DIV/0!</v>
      </c>
      <c r="CH469" s="84" t="b">
        <f t="shared" si="326"/>
        <v>0</v>
      </c>
      <c r="CI469" t="str">
        <f t="shared" si="327"/>
        <v/>
      </c>
      <c r="CJ469" t="e">
        <f t="shared" si="328"/>
        <v>#DIV/0!</v>
      </c>
      <c r="CK469" t="b">
        <f t="shared" si="329"/>
        <v>1</v>
      </c>
      <c r="CL469" s="84" t="e">
        <f t="shared" si="330"/>
        <v>#DIV/0!</v>
      </c>
      <c r="CM469" t="e">
        <f t="shared" si="331"/>
        <v>#DIV/0!</v>
      </c>
      <c r="CN469" t="e">
        <f t="shared" si="332"/>
        <v>#DIV/0!</v>
      </c>
      <c r="CO469" s="84">
        <f t="shared" si="333"/>
        <v>-1</v>
      </c>
      <c r="CP469" t="b">
        <f t="shared" si="334"/>
        <v>1</v>
      </c>
      <c r="CQ469" s="96" t="b">
        <f t="shared" si="335"/>
        <v>0</v>
      </c>
      <c r="CR469" t="b">
        <f t="shared" si="336"/>
        <v>1</v>
      </c>
      <c r="CS469" t="b">
        <f t="shared" si="337"/>
        <v>1</v>
      </c>
      <c r="CT469" t="b">
        <f t="shared" si="338"/>
        <v>1</v>
      </c>
      <c r="CU469" t="b">
        <f t="shared" si="339"/>
        <v>1</v>
      </c>
      <c r="CV469" s="84" t="str">
        <f t="shared" si="340"/>
        <v>-</v>
      </c>
      <c r="CW469" t="str">
        <f t="shared" si="341"/>
        <v>-</v>
      </c>
      <c r="CX469" t="str">
        <f t="shared" si="342"/>
        <v>-</v>
      </c>
      <c r="CY469" t="str">
        <f t="shared" si="343"/>
        <v>-</v>
      </c>
      <c r="CZ469" t="str">
        <f t="shared" si="344"/>
        <v>-</v>
      </c>
      <c r="DA469" s="84">
        <f t="shared" si="345"/>
        <v>1</v>
      </c>
      <c r="DB469" t="e">
        <f t="shared" si="346"/>
        <v>#N/A</v>
      </c>
    </row>
  </sheetData>
  <sortState xmlns:xlrd2="http://schemas.microsoft.com/office/spreadsheetml/2017/richdata2" ref="A3:K260">
    <sortCondition ref="D3"/>
  </sortState>
  <mergeCells count="2">
    <mergeCell ref="A1:G1"/>
    <mergeCell ref="DB1:DB2"/>
  </mergeCells>
  <conditionalFormatting sqref="O3:P469">
    <cfRule type="cellIs" dxfId="9" priority="1296" stopIfTrue="1" operator="equal">
      <formula>"-"</formula>
    </cfRule>
    <cfRule type="cellIs" dxfId="8" priority="1297" stopIfTrue="1" operator="greaterThan">
      <formula>300</formula>
    </cfRule>
    <cfRule type="cellIs" dxfId="7" priority="1298" stopIfTrue="1" operator="greaterThanOrEqual">
      <formula>125</formula>
    </cfRule>
  </conditionalFormatting>
  <conditionalFormatting sqref="H3:I469">
    <cfRule type="cellIs" dxfId="6" priority="1294" operator="equal">
      <formula>"nee"</formula>
    </cfRule>
    <cfRule type="cellIs" dxfId="5" priority="1295" operator="equal">
      <formula>"ja"</formula>
    </cfRule>
  </conditionalFormatting>
  <conditionalFormatting sqref="BQ3:BS469">
    <cfRule type="iconSet" priority="3">
      <iconSet iconSet="3Symbols2">
        <cfvo type="percent" val="0"/>
        <cfvo type="num" val="0.95"/>
        <cfvo type="num" val="1"/>
      </iconSet>
    </cfRule>
  </conditionalFormatting>
  <conditionalFormatting sqref="BY3:BZ469">
    <cfRule type="iconSet" priority="2">
      <iconSet iconSet="3Symbols2" reverse="1">
        <cfvo type="percent" val="0"/>
        <cfvo type="num" val="7.4999999999999997E-2" gte="0"/>
        <cfvo type="num" val="0.1" gte="0"/>
      </iconSet>
    </cfRule>
  </conditionalFormatting>
  <conditionalFormatting sqref="CA3:CD469">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Blad33"/>
  <dimension ref="A1:DB329"/>
  <sheetViews>
    <sheetView topLeftCell="A283" zoomScaleNormal="100" workbookViewId="0">
      <selection activeCell="P330" sqref="P330"/>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0.2</v>
      </c>
      <c r="CV1" s="60">
        <v>0.5</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0</v>
      </c>
      <c r="BE2" s="40">
        <f>INT(1 * $K$3/$L$3*$M$3)</f>
        <v>0</v>
      </c>
      <c r="BF2" s="50">
        <f>INT(10 * $K$3/$L$3*$M$3)</f>
        <v>0</v>
      </c>
      <c r="BG2" s="16" t="s">
        <v>23</v>
      </c>
      <c r="BH2" s="4" t="s">
        <v>16</v>
      </c>
      <c r="BI2" s="5" t="s">
        <v>17</v>
      </c>
      <c r="BJ2" s="39">
        <f>INT(0.1 * $K$3/$L$3*$M$3)</f>
        <v>0</v>
      </c>
      <c r="BK2" s="40">
        <f>INT(1 * $K$3/$L$3*$M$3)</f>
        <v>0</v>
      </c>
      <c r="BL2" s="50">
        <f>INT(10 * $K$3/$L$3*$M$3)</f>
        <v>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v>
      </c>
      <c r="B3" s="7">
        <v>2</v>
      </c>
      <c r="C3" s="7" t="s">
        <v>40</v>
      </c>
      <c r="D3" s="7" t="str">
        <f t="shared" ref="D3:D66" si="0">IF(ISERROR(FIND("_",C3)),C3,LEFT(C3,LEN(C3)-LEN(RIGHT(C3,LEN(C3)-FIND("~",SUBSTITUTE(C3,"_","~",LEN(C3)-LEN(SUBSTITUTE(C3,"_",""))))))) &amp; TEXT(INT(RIGHT(C3,LEN(C3)-FIND("~",SUBSTITUTE(C3,"_","~",LEN(C3)-LEN(SUBSTITUTE(C3,"_","")))))), "0000") )</f>
        <v>AF_60m_L_24_0178</v>
      </c>
      <c r="E3" s="7" t="str">
        <f t="shared" ref="E3:E66" si="1">TEXT(INT(RIGHT(C3,LEN(C3)-FIND("~",SUBSTITUTE(C3,"_","~",LEN(C3)-LEN(SUBSTITUTE(C3,"_","")))))), "0000")</f>
        <v>0178</v>
      </c>
      <c r="F3" s="7">
        <v>136793.59400000001</v>
      </c>
      <c r="G3" s="14">
        <v>417099.03100000002</v>
      </c>
      <c r="H3" s="34" t="str">
        <f t="shared" ref="H3:H66" si="2">IF(COUNTIF(C:C, "="&amp;C3)=1,"ja", "nee")</f>
        <v>ja</v>
      </c>
      <c r="I3" s="41" t="s">
        <v>2402</v>
      </c>
      <c r="J3" s="47" t="s">
        <v>2955</v>
      </c>
      <c r="K3" s="48">
        <v>10000</v>
      </c>
      <c r="L3" s="45">
        <v>0.24</v>
      </c>
      <c r="M3" s="49"/>
      <c r="N3" s="46">
        <f t="shared" ref="N3:N66" si="3">INT(K3/L3*M3)</f>
        <v>0</v>
      </c>
      <c r="O3" s="32" t="s">
        <v>12</v>
      </c>
      <c r="P3" s="37">
        <f t="shared" ref="P3:P66" si="4">SQRT((F3-F4)^2+(G3-G4)^2)</f>
        <v>99.641057601759655</v>
      </c>
      <c r="Q3" s="6" t="s">
        <v>12</v>
      </c>
      <c r="R3" s="54" t="s">
        <v>12</v>
      </c>
      <c r="S3" s="54">
        <v>3.746</v>
      </c>
      <c r="T3" s="54">
        <v>3.835</v>
      </c>
      <c r="U3" s="54">
        <v>3.911</v>
      </c>
      <c r="V3" s="7">
        <v>3.9790000000000001</v>
      </c>
      <c r="W3" s="7">
        <v>4.0640000000000001</v>
      </c>
      <c r="X3" s="7" t="s">
        <v>12</v>
      </c>
      <c r="Y3" s="7">
        <v>4.5759999999999996</v>
      </c>
      <c r="Z3" s="14" t="s">
        <v>12</v>
      </c>
      <c r="AA3" s="8">
        <f t="shared" ref="AA3:AA66" si="5">LOOKUP($K3,$Q$2:$Z$2,Q3:Z3)</f>
        <v>4.0640000000000001</v>
      </c>
      <c r="AB3" s="6">
        <f t="shared" ref="AB3:AB66" si="6">LOOKUP($K3,$Q$2:$Z$2,Q3:Z3)-LOOKUP(0.1*$K3,$Q$2:$Z$2,Q3:Z3)</f>
        <v>0.15300000000000002</v>
      </c>
      <c r="AC3" s="8">
        <f t="shared" ref="AC3:AC66" si="7">LOOKUP(10*$K3,$Q$2:$Z$2,Q3:Z3)-LOOKUP($K3,$Q$2:$Z$2,Q3:Z3)</f>
        <v>0.51199999999999957</v>
      </c>
      <c r="AD3" s="6" t="s">
        <v>12</v>
      </c>
      <c r="AE3" s="54" t="s">
        <v>12</v>
      </c>
      <c r="AF3" s="54">
        <v>0.34300000000000003</v>
      </c>
      <c r="AG3" s="54">
        <v>0.39700000000000002</v>
      </c>
      <c r="AH3" s="54">
        <v>0.44900000000000001</v>
      </c>
      <c r="AI3" s="7">
        <v>0.496</v>
      </c>
      <c r="AJ3" s="7">
        <v>0.55400000000000005</v>
      </c>
      <c r="AK3" s="7" t="s">
        <v>12</v>
      </c>
      <c r="AL3" s="7">
        <v>0.7</v>
      </c>
      <c r="AM3" s="14" t="s">
        <v>12</v>
      </c>
      <c r="AN3" s="8">
        <f t="shared" ref="AN3:AN66" si="8">LOOKUP($K3,$Q$2:$Z$2,AD3:AM3)</f>
        <v>0.55400000000000005</v>
      </c>
      <c r="AO3" s="6">
        <f t="shared" ref="AO3:AO66" si="9">LOOKUP($K3,$Q$2:$Z$2,AD3:AM3)-LOOKUP(0.1*$K3,$Q$2:$Z$2,AD3:AM3)</f>
        <v>0.10500000000000004</v>
      </c>
      <c r="AP3" s="8">
        <f t="shared" ref="AP3:AP66" si="10">LOOKUP(10*$K3,$Q$2:$Z$2,AD3:AM3)-LOOKUP($K3,$Q$2:$Z$2,AD3:AM3)</f>
        <v>0.14599999999999991</v>
      </c>
      <c r="AQ3" s="6" t="s">
        <v>12</v>
      </c>
      <c r="AR3" s="54" t="s">
        <v>12</v>
      </c>
      <c r="AS3" s="54">
        <v>2.0739999999999998</v>
      </c>
      <c r="AT3" s="54">
        <v>2.2360000000000002</v>
      </c>
      <c r="AU3" s="54">
        <v>2.4220000000000002</v>
      </c>
      <c r="AV3" s="7">
        <v>2.5110000000000001</v>
      </c>
      <c r="AW3" s="7">
        <v>2.5760000000000001</v>
      </c>
      <c r="AX3" s="7" t="s">
        <v>12</v>
      </c>
      <c r="AY3" s="7">
        <v>2.7890000000000001</v>
      </c>
      <c r="AZ3" s="14" t="s">
        <v>12</v>
      </c>
      <c r="BA3" s="8">
        <f t="shared" ref="BA3:BA66" si="11">LOOKUP($K3,$Q$2:$Z$2,AQ3:AZ3)</f>
        <v>2.5760000000000001</v>
      </c>
      <c r="BB3" s="6">
        <f t="shared" ref="BB3:BB66" si="12">LOOKUP($K3,$Q$2:$Z$2,AQ3:AZ3)-LOOKUP(0.1*$K3,$Q$2:$Z$2,AQ3:AZ3)</f>
        <v>0.15399999999999991</v>
      </c>
      <c r="BC3" s="8">
        <f t="shared" ref="BC3:BC66" si="13">LOOKUP(10*$K3,$Q$2:$Z$2,AQ3:AZ3)-LOOKUP($K3,$Q$2:$Z$2,AQ3:AZ3)</f>
        <v>0.21300000000000008</v>
      </c>
      <c r="BD3" s="6" t="s">
        <v>2403</v>
      </c>
      <c r="BE3" s="7" t="s">
        <v>12</v>
      </c>
      <c r="BF3" s="14" t="s">
        <v>12</v>
      </c>
      <c r="BG3" s="8"/>
      <c r="BH3" s="6"/>
      <c r="BI3" s="8"/>
      <c r="BJ3" s="6" t="s">
        <v>2403</v>
      </c>
      <c r="BK3" s="7" t="s">
        <v>12</v>
      </c>
      <c r="BL3" s="14" t="s">
        <v>12</v>
      </c>
      <c r="BM3" s="8"/>
      <c r="BN3" s="6"/>
      <c r="BO3" s="8"/>
      <c r="BP3">
        <f t="shared" ref="BP3:BP66" si="14">IF(AND(ISERROR(FIND("Fout",Q3)), ISERROR(FIND("Fout",AD3)), ISERROR(FIND("Fout",AQ3)), ISERROR(FIND( "Fout",BD3)), ISERROR(FIND( "Fout",BJ3))),0,1)</f>
        <v>0</v>
      </c>
      <c r="BQ3" s="93">
        <f t="shared" ref="BQ3:BQ66" si="15">IF(AB3=0, -1, BH3/AB3)</f>
        <v>0</v>
      </c>
      <c r="BR3" s="93">
        <f t="shared" ref="BR3:BR66" si="16">IF(AB3=0,-1,BN3/AB3)</f>
        <v>0</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VLOOKUP(BS3,aslocaties_v01!$C$3:$AA$349,MATCH($K$3*10,aslocaties_v01!$C$2:$X$2),FALSE)</f>
        <v>#N/A</v>
      </c>
      <c r="BW3" s="93" t="e">
        <f t="shared" ref="BW3:BW66" si="17">BU3-BT3</f>
        <v>#N/A</v>
      </c>
      <c r="BX3" s="93" t="e">
        <f t="shared" ref="BX3:BX66" si="18">BV3-BU3</f>
        <v>#N/A</v>
      </c>
      <c r="BY3" s="94">
        <f t="shared" ref="BY3:BY66" si="19">IFERROR(ABS(1-BW3/AB3), 999)</f>
        <v>999</v>
      </c>
      <c r="BZ3" s="94">
        <f t="shared" ref="BZ3:BZ66" si="20">IFERROR(ABS(1-BX3/AC3), 999)</f>
        <v>999</v>
      </c>
      <c r="CA3" s="94" t="e">
        <f t="shared" ref="CA3:CA66" si="21">ABS(LOOKUP(0.1*$K3,$Q$2:$Z$2,Q3:Z3)-BT3)</f>
        <v>#N/A</v>
      </c>
      <c r="CB3" t="e">
        <f t="shared" ref="CB3:CB66" si="22">ABS(LOOKUP($K3,$Q$2:$Z$2,Q3:Z3)-BU3)</f>
        <v>#N/A</v>
      </c>
      <c r="CC3" s="58" t="e">
        <f t="shared" ref="CC3:CC66" si="23">ABS(LOOKUP(10*$K3,$Q$2:$Z$2,Q3:Z3)-BV3)</f>
        <v>#N/A</v>
      </c>
      <c r="CD3" s="95" t="e">
        <f t="shared" ref="CD3:CD66" si="24">OR(BY3&gt;0.1,BZ3&gt;0.1, CA3&gt;=0.15, CB3&gt;=0.15, CC3&gt;=0.15)</f>
        <v>#N/A</v>
      </c>
      <c r="CE3" s="96" t="b">
        <f t="shared" ref="CE3:CE66" si="25">AA3&lt;AVERAGE(AA:AA)+2*STDEV(AA:AA)</f>
        <v>1</v>
      </c>
      <c r="CF3" t="e">
        <f t="shared" ref="CF3:CF66" si="26">BG3&lt;AVERAGE(BG:BG)+2*STDEV(BG:BG)</f>
        <v>#DIV/0!</v>
      </c>
      <c r="CG3" t="e">
        <f t="shared" ref="CG3:CG66" si="27">BM3&lt;AVERAGE(BM:BM)+2*STDEV(BM:BM)</f>
        <v>#DIV/0!</v>
      </c>
      <c r="CH3" s="84" t="b">
        <f t="shared" ref="CH3:CH66" si="28">AN3&gt;0.25</f>
        <v>1</v>
      </c>
      <c r="CI3">
        <f t="shared" ref="CI3:CI66" si="29">IF(CH3,AN3,"")</f>
        <v>0.55400000000000005</v>
      </c>
      <c r="CJ3" t="b">
        <f t="shared" ref="CJ3:CJ66" si="30">CI3&lt;AVERAGE(CI:CI)+3*STDEV(CI:CI)</f>
        <v>1</v>
      </c>
      <c r="CK3" t="b">
        <f t="shared" ref="CK3:CK66" si="31">AN3&lt;1.25</f>
        <v>1</v>
      </c>
      <c r="CL3" s="84" t="b">
        <f>BA3&gt;AVERAGE(BA:BA)-2*STDEV(BA:BA)</f>
        <v>1</v>
      </c>
      <c r="CM3">
        <f t="shared" ref="CM3:CM66" si="32">IF(CL3,BA3,"")</f>
        <v>2.5760000000000001</v>
      </c>
      <c r="CN3" t="b">
        <f t="shared" ref="CN3:CN66" si="33">CM3&lt;AVERAGE(CM:CM)+3*STDEV(CM:CM)</f>
        <v>1</v>
      </c>
      <c r="CO3" s="84">
        <f t="shared" ref="CO3:CO66" si="34">IF(BA3=0, -1, AN3/(1.56*BA3^2))</f>
        <v>5.3517208104704721E-2</v>
      </c>
      <c r="CP3" t="b">
        <f t="shared" ref="CP3:CP66" si="35">OR(CO3&gt;0.035, CO3&lt;0.065)</f>
        <v>1</v>
      </c>
      <c r="CQ3" s="96" t="str">
        <f t="shared" ref="CQ3:CQ66" si="36">IF(O3="-", "-", ABS(AA3-AA2)&lt;O3*$CR$1)</f>
        <v>-</v>
      </c>
      <c r="CR3" t="str">
        <f t="shared" ref="CR3:CR66" si="37">IF(O3="-","-",ABS(BG3-BG2)&lt;O3*$CS$1)</f>
        <v>-</v>
      </c>
      <c r="CS3" t="str">
        <f t="shared" ref="CS3:CS66" si="38">IF(O3="-","-",ABS(BM3-BM2)&lt;O3*$CT$1)</f>
        <v>-</v>
      </c>
      <c r="CT3" t="str">
        <f t="shared" ref="CT3:CT66" si="39">IF(O3="-","-",ABS(AN3-AN2)&lt;O3*$CU$1)</f>
        <v>-</v>
      </c>
      <c r="CU3" t="str">
        <f t="shared" ref="CU3:CU66" si="40">IF(O3="-","-",ABS(BA2-BA3)&lt;O3*$CV$1)</f>
        <v>-</v>
      </c>
      <c r="CV3" s="84" t="b">
        <f t="shared" ref="CV3:CV66" si="41">IF(P3="-","-",ABS(AA4-AA3)&lt;P3*$CR$1)</f>
        <v>1</v>
      </c>
      <c r="CW3" t="b">
        <f t="shared" ref="CW3:CW66" si="42">IF(P3="-","-",ABS(BG4-BG3)&lt;P3*$CS$1)</f>
        <v>1</v>
      </c>
      <c r="CX3" t="b">
        <f t="shared" ref="CX3:CX66" si="43">IF(P3="-","-",ABS(BM4-BM3)&lt;P3*$CT$1)</f>
        <v>1</v>
      </c>
      <c r="CY3" t="b">
        <f t="shared" ref="CY3:CY66" si="44">IF(P3="-","-",ABS(AN4-AN3)&lt;P3*$CU$1)</f>
        <v>1</v>
      </c>
      <c r="CZ3" t="b">
        <f t="shared" ref="CZ3:CZ66" si="45">IF(P3="-","-",ABS(BA3-BA4)&lt;P3*$CV$1)</f>
        <v>1</v>
      </c>
      <c r="DA3" s="84">
        <f t="shared" ref="DA3:DA66" si="46">IFERROR(IF(AND(CQ3:CU3),0,1), 0)+IFERROR(IF(AND(CV3:CZ3),0,1),0)</f>
        <v>0</v>
      </c>
      <c r="DB3" t="e">
        <f t="shared" ref="DB3:DB66" si="47">AND(DA3&gt;0,CD3)</f>
        <v>#N/A</v>
      </c>
    </row>
    <row r="4" spans="1:106">
      <c r="A4" s="9">
        <v>2</v>
      </c>
      <c r="B4" s="3">
        <v>2</v>
      </c>
      <c r="C4" s="3" t="s">
        <v>41</v>
      </c>
      <c r="D4" s="3" t="str">
        <f t="shared" si="0"/>
        <v>AF_60m_L_24_0179</v>
      </c>
      <c r="E4" s="3" t="str">
        <f t="shared" si="1"/>
        <v>0179</v>
      </c>
      <c r="F4" s="3">
        <v>136760.81200000001</v>
      </c>
      <c r="G4" s="15">
        <v>417193.125</v>
      </c>
      <c r="H4" s="35" t="str">
        <f t="shared" si="2"/>
        <v>ja</v>
      </c>
      <c r="I4" s="42" t="s">
        <v>2402</v>
      </c>
      <c r="J4" s="20" t="s">
        <v>2955</v>
      </c>
      <c r="K4" s="21">
        <v>10000</v>
      </c>
      <c r="L4" s="28">
        <f t="shared" ref="L4:L67" si="48">L3</f>
        <v>0.24</v>
      </c>
      <c r="M4" s="28">
        <f t="shared" ref="M4:M67" si="49">M3</f>
        <v>0</v>
      </c>
      <c r="N4" s="56">
        <f t="shared" si="3"/>
        <v>0</v>
      </c>
      <c r="O4" s="33">
        <f t="shared" ref="O4:O67" si="50">SQRT((F3-F4)^2+(G3-G4)^2)</f>
        <v>99.641057601759655</v>
      </c>
      <c r="P4" s="37">
        <f t="shared" si="4"/>
        <v>111.08272561475017</v>
      </c>
      <c r="Q4" s="9" t="s">
        <v>12</v>
      </c>
      <c r="R4" s="55" t="s">
        <v>12</v>
      </c>
      <c r="S4" s="55">
        <v>3.746</v>
      </c>
      <c r="T4" s="55">
        <v>3.8340000000000001</v>
      </c>
      <c r="U4" s="55">
        <v>3.911</v>
      </c>
      <c r="V4" s="3">
        <v>3.9790000000000001</v>
      </c>
      <c r="W4" s="3">
        <v>4.0640000000000001</v>
      </c>
      <c r="X4" s="3" t="s">
        <v>12</v>
      </c>
      <c r="Y4" s="3">
        <v>4.5759999999999996</v>
      </c>
      <c r="Z4" s="15" t="s">
        <v>12</v>
      </c>
      <c r="AA4" s="10">
        <f t="shared" si="5"/>
        <v>4.0640000000000001</v>
      </c>
      <c r="AB4" s="9">
        <f t="shared" si="6"/>
        <v>0.15300000000000002</v>
      </c>
      <c r="AC4" s="10">
        <f t="shared" si="7"/>
        <v>0.51199999999999957</v>
      </c>
      <c r="AD4" s="9" t="s">
        <v>12</v>
      </c>
      <c r="AE4" s="55" t="s">
        <v>12</v>
      </c>
      <c r="AF4" s="55">
        <v>0.38800000000000001</v>
      </c>
      <c r="AG4" s="55">
        <v>0.434</v>
      </c>
      <c r="AH4" s="55">
        <v>0.47799999999999998</v>
      </c>
      <c r="AI4" s="3">
        <v>0.51700000000000002</v>
      </c>
      <c r="AJ4" s="3">
        <v>0.55600000000000005</v>
      </c>
      <c r="AK4" s="3" t="s">
        <v>12</v>
      </c>
      <c r="AL4" s="3">
        <v>0.70199999999999996</v>
      </c>
      <c r="AM4" s="15" t="s">
        <v>12</v>
      </c>
      <c r="AN4" s="10">
        <f t="shared" si="8"/>
        <v>0.55600000000000005</v>
      </c>
      <c r="AO4" s="9">
        <f t="shared" si="9"/>
        <v>7.8000000000000069E-2</v>
      </c>
      <c r="AP4" s="10">
        <f t="shared" si="10"/>
        <v>0.14599999999999991</v>
      </c>
      <c r="AQ4" s="9" t="s">
        <v>12</v>
      </c>
      <c r="AR4" s="55" t="s">
        <v>12</v>
      </c>
      <c r="AS4" s="55">
        <v>3.0760000000000001</v>
      </c>
      <c r="AT4" s="55">
        <v>3.2160000000000002</v>
      </c>
      <c r="AU4" s="55">
        <v>3.2370000000000001</v>
      </c>
      <c r="AV4" s="3">
        <v>3.2549999999999999</v>
      </c>
      <c r="AW4" s="3">
        <v>3.2759999999999998</v>
      </c>
      <c r="AX4" s="3" t="s">
        <v>12</v>
      </c>
      <c r="AY4" s="3">
        <v>3.3069999999999999</v>
      </c>
      <c r="AZ4" s="15" t="s">
        <v>12</v>
      </c>
      <c r="BA4" s="10">
        <f t="shared" si="11"/>
        <v>3.2759999999999998</v>
      </c>
      <c r="BB4" s="9">
        <f t="shared" si="12"/>
        <v>3.8999999999999702E-2</v>
      </c>
      <c r="BC4" s="10">
        <f t="shared" si="13"/>
        <v>3.1000000000000139E-2</v>
      </c>
      <c r="BD4" s="9" t="s">
        <v>2403</v>
      </c>
      <c r="BE4" s="3" t="s">
        <v>12</v>
      </c>
      <c r="BF4" s="15" t="s">
        <v>12</v>
      </c>
      <c r="BG4" s="15"/>
      <c r="BH4" s="9"/>
      <c r="BI4" s="10"/>
      <c r="BJ4" s="9" t="s">
        <v>2403</v>
      </c>
      <c r="BK4" s="3" t="s">
        <v>12</v>
      </c>
      <c r="BL4" s="15" t="s">
        <v>12</v>
      </c>
      <c r="BM4" s="15"/>
      <c r="BN4" s="9"/>
      <c r="BO4" s="10"/>
      <c r="BP4">
        <f t="shared" si="14"/>
        <v>0</v>
      </c>
      <c r="BQ4" s="93">
        <f t="shared" si="15"/>
        <v>0</v>
      </c>
      <c r="BR4" s="93">
        <f t="shared" si="16"/>
        <v>0</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VLOOKUP(BS4,aslocaties_v01!$C$3:$AA$349,MATCH($K$3*10,aslocaties_v01!$C$2:$X$2),FALSE)</f>
        <v>#N/A</v>
      </c>
      <c r="BW4" s="93" t="e">
        <f t="shared" si="17"/>
        <v>#N/A</v>
      </c>
      <c r="BX4" s="93" t="e">
        <f t="shared" si="18"/>
        <v>#N/A</v>
      </c>
      <c r="BY4" s="94">
        <f t="shared" si="19"/>
        <v>999</v>
      </c>
      <c r="BZ4" s="94">
        <f t="shared" si="20"/>
        <v>999</v>
      </c>
      <c r="CA4" s="94" t="e">
        <f t="shared" si="21"/>
        <v>#N/A</v>
      </c>
      <c r="CB4" t="e">
        <f t="shared" si="22"/>
        <v>#N/A</v>
      </c>
      <c r="CC4" s="58" t="e">
        <f t="shared" si="23"/>
        <v>#N/A</v>
      </c>
      <c r="CD4" s="95" t="e">
        <f t="shared" si="24"/>
        <v>#N/A</v>
      </c>
      <c r="CE4" s="96" t="b">
        <f t="shared" si="25"/>
        <v>1</v>
      </c>
      <c r="CF4" t="e">
        <f t="shared" si="26"/>
        <v>#DIV/0!</v>
      </c>
      <c r="CG4" t="e">
        <f t="shared" si="27"/>
        <v>#DIV/0!</v>
      </c>
      <c r="CH4" s="84" t="b">
        <f t="shared" si="28"/>
        <v>1</v>
      </c>
      <c r="CI4">
        <f t="shared" si="29"/>
        <v>0.55600000000000005</v>
      </c>
      <c r="CJ4" t="b">
        <f t="shared" si="30"/>
        <v>1</v>
      </c>
      <c r="CK4" t="b">
        <f t="shared" si="31"/>
        <v>1</v>
      </c>
      <c r="CL4" s="84" t="b">
        <f t="shared" ref="CL4:CL67" si="51">BA4&lt;AVERAGE(BA:BA)+2*STDEV(BA:BA)</f>
        <v>1</v>
      </c>
      <c r="CM4">
        <f t="shared" si="32"/>
        <v>3.2759999999999998</v>
      </c>
      <c r="CN4" t="b">
        <f t="shared" si="33"/>
        <v>1</v>
      </c>
      <c r="CO4" s="84">
        <f t="shared" si="34"/>
        <v>3.320950536128521E-2</v>
      </c>
      <c r="CP4" t="b">
        <f t="shared" si="35"/>
        <v>1</v>
      </c>
      <c r="CQ4" s="96" t="b">
        <f t="shared" si="36"/>
        <v>1</v>
      </c>
      <c r="CR4" t="b">
        <f t="shared" si="37"/>
        <v>1</v>
      </c>
      <c r="CS4" t="b">
        <f t="shared" si="38"/>
        <v>1</v>
      </c>
      <c r="CT4" t="b">
        <f t="shared" si="39"/>
        <v>1</v>
      </c>
      <c r="CU4" t="b">
        <f t="shared" si="40"/>
        <v>1</v>
      </c>
      <c r="CV4" s="84" t="b">
        <f t="shared" si="41"/>
        <v>1</v>
      </c>
      <c r="CW4" t="b">
        <f t="shared" si="42"/>
        <v>1</v>
      </c>
      <c r="CX4" t="b">
        <f t="shared" si="43"/>
        <v>1</v>
      </c>
      <c r="CY4" t="b">
        <f t="shared" si="44"/>
        <v>1</v>
      </c>
      <c r="CZ4" t="b">
        <f t="shared" si="45"/>
        <v>1</v>
      </c>
      <c r="DA4" s="84">
        <f t="shared" si="46"/>
        <v>0</v>
      </c>
      <c r="DB4" t="e">
        <f t="shared" si="47"/>
        <v>#N/A</v>
      </c>
    </row>
    <row r="5" spans="1:106">
      <c r="A5" s="9">
        <v>3</v>
      </c>
      <c r="B5" s="3">
        <v>2</v>
      </c>
      <c r="C5" s="3" t="s">
        <v>42</v>
      </c>
      <c r="D5" s="3" t="str">
        <f t="shared" si="0"/>
        <v>AF_60m_L_24_0180</v>
      </c>
      <c r="E5" s="3" t="str">
        <f t="shared" si="1"/>
        <v>0180</v>
      </c>
      <c r="F5" s="3">
        <v>136839.125</v>
      </c>
      <c r="G5" s="15">
        <v>417271.90600000002</v>
      </c>
      <c r="H5" s="35" t="str">
        <f t="shared" si="2"/>
        <v>ja</v>
      </c>
      <c r="I5" s="42" t="s">
        <v>2402</v>
      </c>
      <c r="J5" s="20" t="s">
        <v>2955</v>
      </c>
      <c r="K5" s="21">
        <v>10000</v>
      </c>
      <c r="L5" s="28">
        <f t="shared" si="48"/>
        <v>0.24</v>
      </c>
      <c r="M5" s="28">
        <f t="shared" si="49"/>
        <v>0</v>
      </c>
      <c r="N5" s="56">
        <f t="shared" si="3"/>
        <v>0</v>
      </c>
      <c r="O5" s="33">
        <f t="shared" si="50"/>
        <v>111.08272561475017</v>
      </c>
      <c r="P5" s="37">
        <f t="shared" si="4"/>
        <v>83.53012181243362</v>
      </c>
      <c r="Q5" s="9" t="s">
        <v>12</v>
      </c>
      <c r="R5" s="55" t="s">
        <v>12</v>
      </c>
      <c r="S5" s="55">
        <v>3.7450000000000001</v>
      </c>
      <c r="T5" s="55">
        <v>3.8340000000000001</v>
      </c>
      <c r="U5" s="55">
        <v>3.91</v>
      </c>
      <c r="V5" s="3">
        <v>3.9790000000000001</v>
      </c>
      <c r="W5" s="3">
        <v>4.0640000000000001</v>
      </c>
      <c r="X5" s="3" t="s">
        <v>12</v>
      </c>
      <c r="Y5" s="3">
        <v>4.5</v>
      </c>
      <c r="Z5" s="15" t="s">
        <v>12</v>
      </c>
      <c r="AA5" s="10">
        <f t="shared" si="5"/>
        <v>4.0640000000000001</v>
      </c>
      <c r="AB5" s="9">
        <f t="shared" si="6"/>
        <v>0.15399999999999991</v>
      </c>
      <c r="AC5" s="10">
        <f t="shared" si="7"/>
        <v>0.43599999999999994</v>
      </c>
      <c r="AD5" s="9" t="s">
        <v>12</v>
      </c>
      <c r="AE5" s="55" t="s">
        <v>12</v>
      </c>
      <c r="AF5" s="55">
        <v>0.42699999999999999</v>
      </c>
      <c r="AG5" s="55">
        <v>0.46300000000000002</v>
      </c>
      <c r="AH5" s="55">
        <v>0.502</v>
      </c>
      <c r="AI5" s="3">
        <v>0.53500000000000003</v>
      </c>
      <c r="AJ5" s="3">
        <v>0.56999999999999995</v>
      </c>
      <c r="AK5" s="3" t="s">
        <v>12</v>
      </c>
      <c r="AL5" s="3">
        <v>0.63600000000000001</v>
      </c>
      <c r="AM5" s="15" t="s">
        <v>12</v>
      </c>
      <c r="AN5" s="10">
        <f t="shared" si="8"/>
        <v>0.56999999999999995</v>
      </c>
      <c r="AO5" s="9">
        <f t="shared" si="9"/>
        <v>6.7999999999999949E-2</v>
      </c>
      <c r="AP5" s="10">
        <f t="shared" si="10"/>
        <v>6.6000000000000059E-2</v>
      </c>
      <c r="AQ5" s="9" t="s">
        <v>12</v>
      </c>
      <c r="AR5" s="55" t="s">
        <v>12</v>
      </c>
      <c r="AS5" s="55">
        <v>2.5070000000000001</v>
      </c>
      <c r="AT5" s="55">
        <v>2.5249999999999999</v>
      </c>
      <c r="AU5" s="55">
        <v>2.5449999999999999</v>
      </c>
      <c r="AV5" s="3">
        <v>2.5630000000000002</v>
      </c>
      <c r="AW5" s="3">
        <v>2.5819999999999999</v>
      </c>
      <c r="AX5" s="3" t="s">
        <v>12</v>
      </c>
      <c r="AY5" s="3">
        <v>2.6890000000000001</v>
      </c>
      <c r="AZ5" s="15" t="s">
        <v>12</v>
      </c>
      <c r="BA5" s="10">
        <f t="shared" si="11"/>
        <v>2.5819999999999999</v>
      </c>
      <c r="BB5" s="9">
        <f t="shared" si="12"/>
        <v>3.6999999999999922E-2</v>
      </c>
      <c r="BC5" s="10">
        <f t="shared" si="13"/>
        <v>0.10700000000000021</v>
      </c>
      <c r="BD5" s="9" t="s">
        <v>2403</v>
      </c>
      <c r="BE5" s="3" t="s">
        <v>12</v>
      </c>
      <c r="BF5" s="15" t="s">
        <v>12</v>
      </c>
      <c r="BG5" s="15"/>
      <c r="BH5" s="9"/>
      <c r="BI5" s="10"/>
      <c r="BJ5" s="9" t="s">
        <v>2403</v>
      </c>
      <c r="BK5" s="3" t="s">
        <v>12</v>
      </c>
      <c r="BL5" s="15" t="s">
        <v>12</v>
      </c>
      <c r="BM5" s="15"/>
      <c r="BN5" s="9"/>
      <c r="BO5" s="10"/>
      <c r="BP5">
        <f t="shared" si="14"/>
        <v>0</v>
      </c>
      <c r="BQ5" s="93">
        <f t="shared" si="15"/>
        <v>0</v>
      </c>
      <c r="BR5" s="93">
        <f t="shared" si="16"/>
        <v>0</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VLOOKUP(BS5,aslocaties_v01!$C$3:$AA$349,MATCH($K$3*10,aslocaties_v01!$C$2:$X$2),FALSE)</f>
        <v>#N/A</v>
      </c>
      <c r="BW5" s="93" t="e">
        <f t="shared" si="17"/>
        <v>#N/A</v>
      </c>
      <c r="BX5" s="93" t="e">
        <f t="shared" si="18"/>
        <v>#N/A</v>
      </c>
      <c r="BY5" s="94">
        <f t="shared" si="19"/>
        <v>999</v>
      </c>
      <c r="BZ5" s="94">
        <f t="shared" si="20"/>
        <v>999</v>
      </c>
      <c r="CA5" s="94" t="e">
        <f t="shared" si="21"/>
        <v>#N/A</v>
      </c>
      <c r="CB5" t="e">
        <f t="shared" si="22"/>
        <v>#N/A</v>
      </c>
      <c r="CC5" s="58" t="e">
        <f t="shared" si="23"/>
        <v>#N/A</v>
      </c>
      <c r="CD5" s="95" t="e">
        <f t="shared" si="24"/>
        <v>#N/A</v>
      </c>
      <c r="CE5" s="96" t="b">
        <f t="shared" si="25"/>
        <v>1</v>
      </c>
      <c r="CF5" t="e">
        <f t="shared" si="26"/>
        <v>#DIV/0!</v>
      </c>
      <c r="CG5" t="e">
        <f t="shared" si="27"/>
        <v>#DIV/0!</v>
      </c>
      <c r="CH5" s="84" t="b">
        <f t="shared" si="28"/>
        <v>1</v>
      </c>
      <c r="CI5">
        <f t="shared" si="29"/>
        <v>0.56999999999999995</v>
      </c>
      <c r="CJ5" t="b">
        <f t="shared" si="30"/>
        <v>1</v>
      </c>
      <c r="CK5" t="b">
        <f t="shared" si="31"/>
        <v>1</v>
      </c>
      <c r="CL5" s="84" t="b">
        <f t="shared" si="51"/>
        <v>1</v>
      </c>
      <c r="CM5">
        <f t="shared" si="32"/>
        <v>2.5819999999999999</v>
      </c>
      <c r="CN5" t="b">
        <f t="shared" si="33"/>
        <v>1</v>
      </c>
      <c r="CO5" s="84">
        <f t="shared" si="34"/>
        <v>5.4807220965592006E-2</v>
      </c>
      <c r="CP5" t="b">
        <f t="shared" si="35"/>
        <v>1</v>
      </c>
      <c r="CQ5" s="96" t="b">
        <f t="shared" si="36"/>
        <v>1</v>
      </c>
      <c r="CR5" t="b">
        <f t="shared" si="37"/>
        <v>1</v>
      </c>
      <c r="CS5" t="b">
        <f t="shared" si="38"/>
        <v>1</v>
      </c>
      <c r="CT5" t="b">
        <f t="shared" si="39"/>
        <v>1</v>
      </c>
      <c r="CU5" t="b">
        <f t="shared" si="40"/>
        <v>1</v>
      </c>
      <c r="CV5" s="84" t="b">
        <f t="shared" si="41"/>
        <v>1</v>
      </c>
      <c r="CW5" t="b">
        <f t="shared" si="42"/>
        <v>1</v>
      </c>
      <c r="CX5" t="b">
        <f t="shared" si="43"/>
        <v>1</v>
      </c>
      <c r="CY5" t="b">
        <f t="shared" si="44"/>
        <v>1</v>
      </c>
      <c r="CZ5" t="b">
        <f t="shared" si="45"/>
        <v>1</v>
      </c>
      <c r="DA5" s="84">
        <f t="shared" si="46"/>
        <v>0</v>
      </c>
      <c r="DB5" t="e">
        <f t="shared" si="47"/>
        <v>#N/A</v>
      </c>
    </row>
    <row r="6" spans="1:106">
      <c r="A6" s="9">
        <v>4</v>
      </c>
      <c r="B6" s="3">
        <v>2</v>
      </c>
      <c r="C6" s="3" t="s">
        <v>43</v>
      </c>
      <c r="D6" s="3" t="str">
        <f t="shared" si="0"/>
        <v>AF_60m_L_24_0181</v>
      </c>
      <c r="E6" s="3" t="str">
        <f t="shared" si="1"/>
        <v>0181</v>
      </c>
      <c r="F6" s="3">
        <v>136888.5</v>
      </c>
      <c r="G6" s="15">
        <v>417339.28100000002</v>
      </c>
      <c r="H6" s="35" t="str">
        <f t="shared" si="2"/>
        <v>ja</v>
      </c>
      <c r="I6" s="42" t="s">
        <v>2402</v>
      </c>
      <c r="J6" s="20" t="s">
        <v>2955</v>
      </c>
      <c r="K6" s="21">
        <v>10000</v>
      </c>
      <c r="L6" s="28">
        <f t="shared" si="48"/>
        <v>0.24</v>
      </c>
      <c r="M6" s="28">
        <f t="shared" si="49"/>
        <v>0</v>
      </c>
      <c r="N6" s="56">
        <f t="shared" si="3"/>
        <v>0</v>
      </c>
      <c r="O6" s="33">
        <f t="shared" si="50"/>
        <v>83.53012181243362</v>
      </c>
      <c r="P6" s="37">
        <f t="shared" si="4"/>
        <v>125.31769063464692</v>
      </c>
      <c r="Q6" s="9" t="s">
        <v>12</v>
      </c>
      <c r="R6" s="55" t="s">
        <v>12</v>
      </c>
      <c r="S6" s="55">
        <v>3.746</v>
      </c>
      <c r="T6" s="55">
        <v>3.84</v>
      </c>
      <c r="U6" s="55">
        <v>3.9209999999999998</v>
      </c>
      <c r="V6" s="3">
        <v>3.9860000000000002</v>
      </c>
      <c r="W6" s="3">
        <v>4.0659999999999998</v>
      </c>
      <c r="X6" s="3" t="s">
        <v>12</v>
      </c>
      <c r="Y6" s="3">
        <v>4.6139999999999999</v>
      </c>
      <c r="Z6" s="15" t="s">
        <v>12</v>
      </c>
      <c r="AA6" s="10">
        <f t="shared" si="5"/>
        <v>4.0659999999999998</v>
      </c>
      <c r="AB6" s="9">
        <f t="shared" si="6"/>
        <v>0.14500000000000002</v>
      </c>
      <c r="AC6" s="10">
        <f t="shared" si="7"/>
        <v>0.54800000000000004</v>
      </c>
      <c r="AD6" s="9" t="s">
        <v>12</v>
      </c>
      <c r="AE6" s="55" t="s">
        <v>12</v>
      </c>
      <c r="AF6" s="55">
        <v>0.5</v>
      </c>
      <c r="AG6" s="55">
        <v>0.52100000000000002</v>
      </c>
      <c r="AH6" s="55">
        <v>0.54300000000000004</v>
      </c>
      <c r="AI6" s="3">
        <v>0.56299999999999994</v>
      </c>
      <c r="AJ6" s="3">
        <v>0.58599999999999997</v>
      </c>
      <c r="AK6" s="3" t="s">
        <v>12</v>
      </c>
      <c r="AL6" s="3">
        <v>0.64600000000000002</v>
      </c>
      <c r="AM6" s="15" t="s">
        <v>12</v>
      </c>
      <c r="AN6" s="10">
        <f t="shared" si="8"/>
        <v>0.58599999999999997</v>
      </c>
      <c r="AO6" s="9">
        <f t="shared" si="9"/>
        <v>4.2999999999999927E-2</v>
      </c>
      <c r="AP6" s="10">
        <f t="shared" si="10"/>
        <v>6.0000000000000053E-2</v>
      </c>
      <c r="AQ6" s="9" t="s">
        <v>12</v>
      </c>
      <c r="AR6" s="55" t="s">
        <v>12</v>
      </c>
      <c r="AS6" s="55">
        <v>2.2959999999999998</v>
      </c>
      <c r="AT6" s="55">
        <v>2.3650000000000002</v>
      </c>
      <c r="AU6" s="55">
        <v>2.4489999999999998</v>
      </c>
      <c r="AV6" s="3">
        <v>2.5270000000000001</v>
      </c>
      <c r="AW6" s="3">
        <v>2.6070000000000002</v>
      </c>
      <c r="AX6" s="3" t="s">
        <v>12</v>
      </c>
      <c r="AY6" s="3">
        <v>2.754</v>
      </c>
      <c r="AZ6" s="15" t="s">
        <v>12</v>
      </c>
      <c r="BA6" s="10">
        <f t="shared" si="11"/>
        <v>2.6070000000000002</v>
      </c>
      <c r="BB6" s="9">
        <f t="shared" si="12"/>
        <v>0.15800000000000036</v>
      </c>
      <c r="BC6" s="10">
        <f t="shared" si="13"/>
        <v>0.1469999999999998</v>
      </c>
      <c r="BD6" s="9" t="s">
        <v>2403</v>
      </c>
      <c r="BE6" s="3" t="s">
        <v>12</v>
      </c>
      <c r="BF6" s="15" t="s">
        <v>12</v>
      </c>
      <c r="BG6" s="15"/>
      <c r="BH6" s="9"/>
      <c r="BI6" s="10"/>
      <c r="BJ6" s="9" t="s">
        <v>2403</v>
      </c>
      <c r="BK6" s="3" t="s">
        <v>12</v>
      </c>
      <c r="BL6" s="15" t="s">
        <v>12</v>
      </c>
      <c r="BM6" s="15"/>
      <c r="BN6" s="9"/>
      <c r="BO6" s="10"/>
      <c r="BP6">
        <f t="shared" si="14"/>
        <v>0</v>
      </c>
      <c r="BQ6" s="93">
        <f t="shared" si="15"/>
        <v>0</v>
      </c>
      <c r="BR6" s="93">
        <f t="shared" si="16"/>
        <v>0</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VLOOKUP(BS6,aslocaties_v01!$C$3:$AA$349,MATCH($K$3*10,aslocaties_v01!$C$2:$X$2),FALSE)</f>
        <v>#N/A</v>
      </c>
      <c r="BW6" s="93" t="e">
        <f t="shared" si="17"/>
        <v>#N/A</v>
      </c>
      <c r="BX6" s="93" t="e">
        <f t="shared" si="18"/>
        <v>#N/A</v>
      </c>
      <c r="BY6" s="94">
        <f t="shared" si="19"/>
        <v>999</v>
      </c>
      <c r="BZ6" s="94">
        <f t="shared" si="20"/>
        <v>999</v>
      </c>
      <c r="CA6" s="94" t="e">
        <f t="shared" si="21"/>
        <v>#N/A</v>
      </c>
      <c r="CB6" t="e">
        <f t="shared" si="22"/>
        <v>#N/A</v>
      </c>
      <c r="CC6" s="58" t="e">
        <f t="shared" si="23"/>
        <v>#N/A</v>
      </c>
      <c r="CD6" s="95" t="e">
        <f t="shared" si="24"/>
        <v>#N/A</v>
      </c>
      <c r="CE6" s="96" t="b">
        <f t="shared" si="25"/>
        <v>1</v>
      </c>
      <c r="CF6" t="e">
        <f t="shared" si="26"/>
        <v>#DIV/0!</v>
      </c>
      <c r="CG6" t="e">
        <f t="shared" si="27"/>
        <v>#DIV/0!</v>
      </c>
      <c r="CH6" s="84" t="b">
        <f t="shared" si="28"/>
        <v>1</v>
      </c>
      <c r="CI6">
        <f t="shared" si="29"/>
        <v>0.58599999999999997</v>
      </c>
      <c r="CJ6" t="b">
        <f t="shared" si="30"/>
        <v>1</v>
      </c>
      <c r="CK6" t="b">
        <f t="shared" si="31"/>
        <v>1</v>
      </c>
      <c r="CL6" s="84" t="b">
        <f t="shared" si="51"/>
        <v>1</v>
      </c>
      <c r="CM6">
        <f t="shared" si="32"/>
        <v>2.6070000000000002</v>
      </c>
      <c r="CN6" t="b">
        <f t="shared" si="33"/>
        <v>1</v>
      </c>
      <c r="CO6" s="84">
        <f t="shared" si="34"/>
        <v>5.5270189718340496E-2</v>
      </c>
      <c r="CP6" t="b">
        <f t="shared" si="35"/>
        <v>1</v>
      </c>
      <c r="CQ6" s="96" t="b">
        <f t="shared" si="36"/>
        <v>1</v>
      </c>
      <c r="CR6" t="b">
        <f t="shared" si="37"/>
        <v>1</v>
      </c>
      <c r="CS6" t="b">
        <f t="shared" si="38"/>
        <v>1</v>
      </c>
      <c r="CT6" t="b">
        <f t="shared" si="39"/>
        <v>1</v>
      </c>
      <c r="CU6" t="b">
        <f t="shared" si="40"/>
        <v>1</v>
      </c>
      <c r="CV6" s="84" t="b">
        <f t="shared" si="41"/>
        <v>1</v>
      </c>
      <c r="CW6" t="b">
        <f t="shared" si="42"/>
        <v>1</v>
      </c>
      <c r="CX6" t="b">
        <f t="shared" si="43"/>
        <v>1</v>
      </c>
      <c r="CY6" t="b">
        <f t="shared" si="44"/>
        <v>1</v>
      </c>
      <c r="CZ6" t="b">
        <f t="shared" si="45"/>
        <v>1</v>
      </c>
      <c r="DA6" s="84">
        <f t="shared" si="46"/>
        <v>0</v>
      </c>
      <c r="DB6" t="e">
        <f t="shared" si="47"/>
        <v>#N/A</v>
      </c>
    </row>
    <row r="7" spans="1:106">
      <c r="A7" s="9">
        <v>5</v>
      </c>
      <c r="B7" s="3">
        <v>2</v>
      </c>
      <c r="C7" s="3" t="s">
        <v>44</v>
      </c>
      <c r="D7" s="3" t="str">
        <f t="shared" si="0"/>
        <v>AF_60m_L_24_0182</v>
      </c>
      <c r="E7" s="3" t="str">
        <f t="shared" si="1"/>
        <v>0182</v>
      </c>
      <c r="F7" s="3">
        <v>136933.71900000001</v>
      </c>
      <c r="G7" s="15">
        <v>417456.15600000002</v>
      </c>
      <c r="H7" s="35" t="str">
        <f t="shared" si="2"/>
        <v>ja</v>
      </c>
      <c r="I7" s="42" t="s">
        <v>2402</v>
      </c>
      <c r="J7" s="20" t="s">
        <v>2955</v>
      </c>
      <c r="K7" s="21">
        <v>10000</v>
      </c>
      <c r="L7" s="28">
        <f t="shared" si="48"/>
        <v>0.24</v>
      </c>
      <c r="M7" s="28">
        <f t="shared" si="49"/>
        <v>0</v>
      </c>
      <c r="N7" s="56">
        <f t="shared" si="3"/>
        <v>0</v>
      </c>
      <c r="O7" s="33">
        <f t="shared" si="50"/>
        <v>125.31769063464692</v>
      </c>
      <c r="P7" s="37">
        <f t="shared" si="4"/>
        <v>80.298741820746542</v>
      </c>
      <c r="Q7" s="9" t="s">
        <v>12</v>
      </c>
      <c r="R7" s="55" t="s">
        <v>12</v>
      </c>
      <c r="S7" s="55">
        <v>3.7490000000000001</v>
      </c>
      <c r="T7" s="55">
        <v>3.8450000000000002</v>
      </c>
      <c r="U7" s="55">
        <v>3.9249999999999998</v>
      </c>
      <c r="V7" s="3">
        <v>3.99</v>
      </c>
      <c r="W7" s="3">
        <v>4.0670000000000002</v>
      </c>
      <c r="X7" s="3" t="s">
        <v>12</v>
      </c>
      <c r="Y7" s="3">
        <v>4.5979999999999999</v>
      </c>
      <c r="Z7" s="15" t="s">
        <v>12</v>
      </c>
      <c r="AA7" s="10">
        <f t="shared" si="5"/>
        <v>4.0670000000000002</v>
      </c>
      <c r="AB7" s="9">
        <f t="shared" si="6"/>
        <v>0.14200000000000035</v>
      </c>
      <c r="AC7" s="10">
        <f t="shared" si="7"/>
        <v>0.53099999999999969</v>
      </c>
      <c r="AD7" s="9" t="s">
        <v>12</v>
      </c>
      <c r="AE7" s="55" t="s">
        <v>12</v>
      </c>
      <c r="AF7" s="55">
        <v>0.52200000000000002</v>
      </c>
      <c r="AG7" s="55">
        <v>0.53400000000000003</v>
      </c>
      <c r="AH7" s="55">
        <v>0.54700000000000004</v>
      </c>
      <c r="AI7" s="3">
        <v>0.55900000000000005</v>
      </c>
      <c r="AJ7" s="3">
        <v>0.57099999999999995</v>
      </c>
      <c r="AK7" s="3" t="s">
        <v>12</v>
      </c>
      <c r="AL7" s="3">
        <v>0.59599999999999997</v>
      </c>
      <c r="AM7" s="15" t="s">
        <v>12</v>
      </c>
      <c r="AN7" s="10">
        <f t="shared" si="8"/>
        <v>0.57099999999999995</v>
      </c>
      <c r="AO7" s="9">
        <f t="shared" si="9"/>
        <v>2.399999999999991E-2</v>
      </c>
      <c r="AP7" s="10">
        <f t="shared" si="10"/>
        <v>2.5000000000000022E-2</v>
      </c>
      <c r="AQ7" s="9" t="s">
        <v>12</v>
      </c>
      <c r="AR7" s="55" t="s">
        <v>12</v>
      </c>
      <c r="AS7" s="55">
        <v>3.609</v>
      </c>
      <c r="AT7" s="55">
        <v>3.613</v>
      </c>
      <c r="AU7" s="55">
        <v>3.617</v>
      </c>
      <c r="AV7" s="3">
        <v>3.621</v>
      </c>
      <c r="AW7" s="3">
        <v>3.6259999999999999</v>
      </c>
      <c r="AX7" s="3" t="s">
        <v>12</v>
      </c>
      <c r="AY7" s="3">
        <v>3.6339999999999999</v>
      </c>
      <c r="AZ7" s="15" t="s">
        <v>12</v>
      </c>
      <c r="BA7" s="10">
        <f t="shared" si="11"/>
        <v>3.6259999999999999</v>
      </c>
      <c r="BB7" s="9">
        <f t="shared" si="12"/>
        <v>8.999999999999897E-3</v>
      </c>
      <c r="BC7" s="10">
        <f t="shared" si="13"/>
        <v>8.0000000000000071E-3</v>
      </c>
      <c r="BD7" s="9" t="s">
        <v>2403</v>
      </c>
      <c r="BE7" s="3" t="s">
        <v>12</v>
      </c>
      <c r="BF7" s="15" t="s">
        <v>12</v>
      </c>
      <c r="BG7" s="15"/>
      <c r="BH7" s="9"/>
      <c r="BI7" s="10"/>
      <c r="BJ7" s="9" t="s">
        <v>2403</v>
      </c>
      <c r="BK7" s="3" t="s">
        <v>12</v>
      </c>
      <c r="BL7" s="15" t="s">
        <v>12</v>
      </c>
      <c r="BM7" s="15"/>
      <c r="BN7" s="9"/>
      <c r="BO7" s="10"/>
      <c r="BP7">
        <f t="shared" si="14"/>
        <v>0</v>
      </c>
      <c r="BQ7" s="93">
        <f t="shared" si="15"/>
        <v>0</v>
      </c>
      <c r="BR7" s="93">
        <f t="shared" si="16"/>
        <v>0</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VLOOKUP(BS7,aslocaties_v01!$C$3:$AA$349,MATCH($K$3*10,aslocaties_v01!$C$2:$X$2),FALSE)</f>
        <v>#N/A</v>
      </c>
      <c r="BW7" s="93" t="e">
        <f t="shared" si="17"/>
        <v>#N/A</v>
      </c>
      <c r="BX7" s="93" t="e">
        <f t="shared" si="18"/>
        <v>#N/A</v>
      </c>
      <c r="BY7" s="94">
        <f t="shared" si="19"/>
        <v>999</v>
      </c>
      <c r="BZ7" s="94">
        <f t="shared" si="20"/>
        <v>999</v>
      </c>
      <c r="CA7" s="94" t="e">
        <f t="shared" si="21"/>
        <v>#N/A</v>
      </c>
      <c r="CB7" t="e">
        <f t="shared" si="22"/>
        <v>#N/A</v>
      </c>
      <c r="CC7" s="58" t="e">
        <f t="shared" si="23"/>
        <v>#N/A</v>
      </c>
      <c r="CD7" s="95" t="e">
        <f t="shared" si="24"/>
        <v>#N/A</v>
      </c>
      <c r="CE7" s="96" t="b">
        <f t="shared" si="25"/>
        <v>1</v>
      </c>
      <c r="CF7" t="e">
        <f t="shared" si="26"/>
        <v>#DIV/0!</v>
      </c>
      <c r="CG7" t="e">
        <f t="shared" si="27"/>
        <v>#DIV/0!</v>
      </c>
      <c r="CH7" s="84" t="b">
        <f t="shared" si="28"/>
        <v>1</v>
      </c>
      <c r="CI7">
        <f t="shared" si="29"/>
        <v>0.57099999999999995</v>
      </c>
      <c r="CJ7" t="b">
        <f t="shared" si="30"/>
        <v>1</v>
      </c>
      <c r="CK7" t="b">
        <f t="shared" si="31"/>
        <v>1</v>
      </c>
      <c r="CL7" s="84" t="b">
        <f t="shared" si="51"/>
        <v>1</v>
      </c>
      <c r="CM7">
        <f t="shared" si="32"/>
        <v>3.6259999999999999</v>
      </c>
      <c r="CN7" t="b">
        <f t="shared" si="33"/>
        <v>1</v>
      </c>
      <c r="CO7" s="84">
        <f t="shared" si="34"/>
        <v>2.7839146111937857E-2</v>
      </c>
      <c r="CP7" t="b">
        <f t="shared" si="35"/>
        <v>1</v>
      </c>
      <c r="CQ7" s="96" t="b">
        <f t="shared" si="36"/>
        <v>1</v>
      </c>
      <c r="CR7" t="b">
        <f t="shared" si="37"/>
        <v>1</v>
      </c>
      <c r="CS7" t="b">
        <f t="shared" si="38"/>
        <v>1</v>
      </c>
      <c r="CT7" t="b">
        <f t="shared" si="39"/>
        <v>1</v>
      </c>
      <c r="CU7" t="b">
        <f t="shared" si="40"/>
        <v>1</v>
      </c>
      <c r="CV7" s="84" t="b">
        <f t="shared" si="41"/>
        <v>1</v>
      </c>
      <c r="CW7" t="b">
        <f t="shared" si="42"/>
        <v>1</v>
      </c>
      <c r="CX7" t="b">
        <f t="shared" si="43"/>
        <v>1</v>
      </c>
      <c r="CY7" t="b">
        <f t="shared" si="44"/>
        <v>1</v>
      </c>
      <c r="CZ7" t="b">
        <f t="shared" si="45"/>
        <v>1</v>
      </c>
      <c r="DA7" s="84">
        <f t="shared" si="46"/>
        <v>0</v>
      </c>
      <c r="DB7" t="e">
        <f t="shared" si="47"/>
        <v>#N/A</v>
      </c>
    </row>
    <row r="8" spans="1:106">
      <c r="A8" s="9">
        <v>6</v>
      </c>
      <c r="B8" s="3">
        <v>2</v>
      </c>
      <c r="C8" s="3" t="s">
        <v>45</v>
      </c>
      <c r="D8" s="3" t="str">
        <f t="shared" si="0"/>
        <v>AF_60m_L_24_0183</v>
      </c>
      <c r="E8" s="3" t="str">
        <f t="shared" si="1"/>
        <v>0183</v>
      </c>
      <c r="F8" s="3">
        <v>137011.40599999999</v>
      </c>
      <c r="G8" s="15">
        <v>417476.46899999998</v>
      </c>
      <c r="H8" s="35" t="str">
        <f t="shared" si="2"/>
        <v>ja</v>
      </c>
      <c r="I8" s="42" t="s">
        <v>2402</v>
      </c>
      <c r="J8" s="20" t="s">
        <v>2955</v>
      </c>
      <c r="K8" s="21">
        <v>10000</v>
      </c>
      <c r="L8" s="28">
        <f t="shared" si="48"/>
        <v>0.24</v>
      </c>
      <c r="M8" s="28">
        <f t="shared" si="49"/>
        <v>0</v>
      </c>
      <c r="N8" s="56">
        <f t="shared" si="3"/>
        <v>0</v>
      </c>
      <c r="O8" s="33">
        <f t="shared" si="50"/>
        <v>80.298741820746542</v>
      </c>
      <c r="P8" s="37">
        <f t="shared" si="4"/>
        <v>95.523952985650411</v>
      </c>
      <c r="Q8" s="9" t="s">
        <v>12</v>
      </c>
      <c r="R8" s="55" t="s">
        <v>12</v>
      </c>
      <c r="S8" s="55">
        <v>3.7490000000000001</v>
      </c>
      <c r="T8" s="55">
        <v>3.8450000000000002</v>
      </c>
      <c r="U8" s="55">
        <v>3.9249999999999998</v>
      </c>
      <c r="V8" s="3">
        <v>3.99</v>
      </c>
      <c r="W8" s="3">
        <v>4.0670000000000002</v>
      </c>
      <c r="X8" s="3" t="s">
        <v>12</v>
      </c>
      <c r="Y8" s="3">
        <v>4.5999999999999996</v>
      </c>
      <c r="Z8" s="15" t="s">
        <v>12</v>
      </c>
      <c r="AA8" s="10">
        <f t="shared" si="5"/>
        <v>4.0670000000000002</v>
      </c>
      <c r="AB8" s="9">
        <f t="shared" si="6"/>
        <v>0.14200000000000035</v>
      </c>
      <c r="AC8" s="10">
        <f t="shared" si="7"/>
        <v>0.53299999999999947</v>
      </c>
      <c r="AD8" s="9" t="s">
        <v>12</v>
      </c>
      <c r="AE8" s="55" t="s">
        <v>12</v>
      </c>
      <c r="AF8" s="55">
        <v>0.54100000000000004</v>
      </c>
      <c r="AG8" s="55">
        <v>0.55800000000000005</v>
      </c>
      <c r="AH8" s="55">
        <v>0.57699999999999996</v>
      </c>
      <c r="AI8" s="3">
        <v>0.59499999999999997</v>
      </c>
      <c r="AJ8" s="3">
        <v>0.63100000000000001</v>
      </c>
      <c r="AK8" s="3" t="s">
        <v>12</v>
      </c>
      <c r="AL8" s="3">
        <v>0.71499999999999997</v>
      </c>
      <c r="AM8" s="15" t="s">
        <v>12</v>
      </c>
      <c r="AN8" s="10">
        <f t="shared" si="8"/>
        <v>0.63100000000000001</v>
      </c>
      <c r="AO8" s="9">
        <f t="shared" si="9"/>
        <v>5.4000000000000048E-2</v>
      </c>
      <c r="AP8" s="10">
        <f t="shared" si="10"/>
        <v>8.3999999999999964E-2</v>
      </c>
      <c r="AQ8" s="9" t="s">
        <v>12</v>
      </c>
      <c r="AR8" s="55" t="s">
        <v>12</v>
      </c>
      <c r="AS8" s="55">
        <v>2.2719999999999998</v>
      </c>
      <c r="AT8" s="55">
        <v>2.3079999999999998</v>
      </c>
      <c r="AU8" s="55">
        <v>2.3980000000000001</v>
      </c>
      <c r="AV8" s="3">
        <v>2.4729999999999999</v>
      </c>
      <c r="AW8" s="3">
        <v>2.5529999999999999</v>
      </c>
      <c r="AX8" s="3" t="s">
        <v>12</v>
      </c>
      <c r="AY8" s="3">
        <v>2.7</v>
      </c>
      <c r="AZ8" s="15" t="s">
        <v>12</v>
      </c>
      <c r="BA8" s="10">
        <f t="shared" si="11"/>
        <v>2.5529999999999999</v>
      </c>
      <c r="BB8" s="9">
        <f t="shared" si="12"/>
        <v>0.1549999999999998</v>
      </c>
      <c r="BC8" s="10">
        <f t="shared" si="13"/>
        <v>0.14700000000000024</v>
      </c>
      <c r="BD8" s="9" t="s">
        <v>2403</v>
      </c>
      <c r="BE8" s="3" t="s">
        <v>12</v>
      </c>
      <c r="BF8" s="15" t="s">
        <v>12</v>
      </c>
      <c r="BG8" s="15"/>
      <c r="BH8" s="9"/>
      <c r="BI8" s="10"/>
      <c r="BJ8" s="9" t="s">
        <v>2403</v>
      </c>
      <c r="BK8" s="3" t="s">
        <v>12</v>
      </c>
      <c r="BL8" s="15" t="s">
        <v>12</v>
      </c>
      <c r="BM8" s="15"/>
      <c r="BN8" s="9"/>
      <c r="BO8" s="10"/>
      <c r="BP8">
        <f t="shared" si="14"/>
        <v>0</v>
      </c>
      <c r="BQ8" s="93">
        <f t="shared" si="15"/>
        <v>0</v>
      </c>
      <c r="BR8" s="93">
        <f t="shared" si="16"/>
        <v>0</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VLOOKUP(BS8,aslocaties_v01!$C$3:$AA$349,MATCH($K$3*10,aslocaties_v01!$C$2:$X$2),FALSE)</f>
        <v>#N/A</v>
      </c>
      <c r="BW8" s="93" t="e">
        <f t="shared" si="17"/>
        <v>#N/A</v>
      </c>
      <c r="BX8" s="93" t="e">
        <f t="shared" si="18"/>
        <v>#N/A</v>
      </c>
      <c r="BY8" s="94">
        <f t="shared" si="19"/>
        <v>999</v>
      </c>
      <c r="BZ8" s="94">
        <f t="shared" si="20"/>
        <v>999</v>
      </c>
      <c r="CA8" s="94" t="e">
        <f t="shared" si="21"/>
        <v>#N/A</v>
      </c>
      <c r="CB8" t="e">
        <f t="shared" si="22"/>
        <v>#N/A</v>
      </c>
      <c r="CC8" s="58" t="e">
        <f t="shared" si="23"/>
        <v>#N/A</v>
      </c>
      <c r="CD8" s="95" t="e">
        <f t="shared" si="24"/>
        <v>#N/A</v>
      </c>
      <c r="CE8" s="96" t="b">
        <f t="shared" si="25"/>
        <v>1</v>
      </c>
      <c r="CF8" t="e">
        <f t="shared" si="26"/>
        <v>#DIV/0!</v>
      </c>
      <c r="CG8" t="e">
        <f t="shared" si="27"/>
        <v>#DIV/0!</v>
      </c>
      <c r="CH8" s="84" t="b">
        <f t="shared" si="28"/>
        <v>1</v>
      </c>
      <c r="CI8">
        <f t="shared" si="29"/>
        <v>0.63100000000000001</v>
      </c>
      <c r="CJ8" t="b">
        <f t="shared" si="30"/>
        <v>1</v>
      </c>
      <c r="CK8" t="b">
        <f t="shared" si="31"/>
        <v>1</v>
      </c>
      <c r="CL8" s="84" t="b">
        <f t="shared" si="51"/>
        <v>1</v>
      </c>
      <c r="CM8">
        <f t="shared" si="32"/>
        <v>2.5529999999999999</v>
      </c>
      <c r="CN8" t="b">
        <f t="shared" si="33"/>
        <v>1</v>
      </c>
      <c r="CO8" s="84">
        <f t="shared" si="34"/>
        <v>6.2058765374557533E-2</v>
      </c>
      <c r="CP8" t="b">
        <f t="shared" si="35"/>
        <v>1</v>
      </c>
      <c r="CQ8" s="96" t="b">
        <f t="shared" si="36"/>
        <v>1</v>
      </c>
      <c r="CR8" t="b">
        <f t="shared" si="37"/>
        <v>1</v>
      </c>
      <c r="CS8" t="b">
        <f t="shared" si="38"/>
        <v>1</v>
      </c>
      <c r="CT8" t="b">
        <f t="shared" si="39"/>
        <v>1</v>
      </c>
      <c r="CU8" t="b">
        <f t="shared" si="40"/>
        <v>1</v>
      </c>
      <c r="CV8" s="84" t="b">
        <f t="shared" si="41"/>
        <v>1</v>
      </c>
      <c r="CW8" t="b">
        <f t="shared" si="42"/>
        <v>1</v>
      </c>
      <c r="CX8" t="b">
        <f t="shared" si="43"/>
        <v>1</v>
      </c>
      <c r="CY8" t="b">
        <f t="shared" si="44"/>
        <v>1</v>
      </c>
      <c r="CZ8" t="b">
        <f t="shared" si="45"/>
        <v>1</v>
      </c>
      <c r="DA8" s="84">
        <f t="shared" si="46"/>
        <v>0</v>
      </c>
      <c r="DB8" t="e">
        <f t="shared" si="47"/>
        <v>#N/A</v>
      </c>
    </row>
    <row r="9" spans="1:106">
      <c r="A9" s="9">
        <v>7</v>
      </c>
      <c r="B9" s="3">
        <v>2</v>
      </c>
      <c r="C9" s="3" t="s">
        <v>46</v>
      </c>
      <c r="D9" s="3" t="str">
        <f t="shared" si="0"/>
        <v>AF_60m_L_24_0184</v>
      </c>
      <c r="E9" s="3" t="str">
        <f t="shared" si="1"/>
        <v>0184</v>
      </c>
      <c r="F9" s="3">
        <v>137077.53099999999</v>
      </c>
      <c r="G9" s="15">
        <v>417545.40600000002</v>
      </c>
      <c r="H9" s="35" t="str">
        <f t="shared" si="2"/>
        <v>ja</v>
      </c>
      <c r="I9" s="42" t="s">
        <v>2402</v>
      </c>
      <c r="J9" s="20" t="s">
        <v>2955</v>
      </c>
      <c r="K9" s="21">
        <v>10000</v>
      </c>
      <c r="L9" s="28">
        <f t="shared" si="48"/>
        <v>0.24</v>
      </c>
      <c r="M9" s="28">
        <f t="shared" si="49"/>
        <v>0</v>
      </c>
      <c r="N9" s="56">
        <f t="shared" si="3"/>
        <v>0</v>
      </c>
      <c r="O9" s="33">
        <f t="shared" si="50"/>
        <v>95.523952985650411</v>
      </c>
      <c r="P9" s="37">
        <f t="shared" si="4"/>
        <v>133.51402614705486</v>
      </c>
      <c r="Q9" s="9" t="s">
        <v>12</v>
      </c>
      <c r="R9" s="55" t="s">
        <v>12</v>
      </c>
      <c r="S9" s="55">
        <v>3.7490000000000001</v>
      </c>
      <c r="T9" s="55">
        <v>3.8439999999999999</v>
      </c>
      <c r="U9" s="55">
        <v>3.9249999999999998</v>
      </c>
      <c r="V9" s="3">
        <v>3.99</v>
      </c>
      <c r="W9" s="3">
        <v>4.0670000000000002</v>
      </c>
      <c r="X9" s="3" t="s">
        <v>12</v>
      </c>
      <c r="Y9" s="3">
        <v>4.5970000000000004</v>
      </c>
      <c r="Z9" s="15" t="s">
        <v>12</v>
      </c>
      <c r="AA9" s="10">
        <f t="shared" si="5"/>
        <v>4.0670000000000002</v>
      </c>
      <c r="AB9" s="9">
        <f t="shared" si="6"/>
        <v>0.14200000000000035</v>
      </c>
      <c r="AC9" s="10">
        <f t="shared" si="7"/>
        <v>0.53000000000000025</v>
      </c>
      <c r="AD9" s="9" t="s">
        <v>12</v>
      </c>
      <c r="AE9" s="55" t="s">
        <v>12</v>
      </c>
      <c r="AF9" s="55">
        <v>0.55500000000000005</v>
      </c>
      <c r="AG9" s="55">
        <v>0.57799999999999996</v>
      </c>
      <c r="AH9" s="55">
        <v>0.60599999999999998</v>
      </c>
      <c r="AI9" s="3">
        <v>0.65200000000000002</v>
      </c>
      <c r="AJ9" s="3">
        <v>0.70299999999999996</v>
      </c>
      <c r="AK9" s="3" t="s">
        <v>12</v>
      </c>
      <c r="AL9" s="3">
        <v>0.80100000000000005</v>
      </c>
      <c r="AM9" s="15" t="s">
        <v>12</v>
      </c>
      <c r="AN9" s="10">
        <f t="shared" si="8"/>
        <v>0.70299999999999996</v>
      </c>
      <c r="AO9" s="9">
        <f t="shared" si="9"/>
        <v>9.6999999999999975E-2</v>
      </c>
      <c r="AP9" s="10">
        <f t="shared" si="10"/>
        <v>9.8000000000000087E-2</v>
      </c>
      <c r="AQ9" s="9" t="s">
        <v>12</v>
      </c>
      <c r="AR9" s="55" t="s">
        <v>12</v>
      </c>
      <c r="AS9" s="55">
        <v>2.2829999999999999</v>
      </c>
      <c r="AT9" s="55">
        <v>2.371</v>
      </c>
      <c r="AU9" s="55">
        <v>2.4670000000000001</v>
      </c>
      <c r="AV9" s="3">
        <v>2.5470000000000002</v>
      </c>
      <c r="AW9" s="3">
        <v>2.63</v>
      </c>
      <c r="AX9" s="3" t="s">
        <v>12</v>
      </c>
      <c r="AY9" s="3">
        <v>2.7829999999999999</v>
      </c>
      <c r="AZ9" s="15" t="s">
        <v>12</v>
      </c>
      <c r="BA9" s="10">
        <f t="shared" si="11"/>
        <v>2.63</v>
      </c>
      <c r="BB9" s="9">
        <f t="shared" si="12"/>
        <v>0.16299999999999981</v>
      </c>
      <c r="BC9" s="10">
        <f t="shared" si="13"/>
        <v>0.15300000000000002</v>
      </c>
      <c r="BD9" s="9" t="s">
        <v>2403</v>
      </c>
      <c r="BE9" s="3" t="s">
        <v>12</v>
      </c>
      <c r="BF9" s="15" t="s">
        <v>12</v>
      </c>
      <c r="BG9" s="15"/>
      <c r="BH9" s="9"/>
      <c r="BI9" s="10"/>
      <c r="BJ9" s="9" t="s">
        <v>2403</v>
      </c>
      <c r="BK9" s="3" t="s">
        <v>12</v>
      </c>
      <c r="BL9" s="15" t="s">
        <v>12</v>
      </c>
      <c r="BM9" s="15"/>
      <c r="BN9" s="9"/>
      <c r="BO9" s="10"/>
      <c r="BP9">
        <f t="shared" si="14"/>
        <v>0</v>
      </c>
      <c r="BQ9" s="93">
        <f t="shared" si="15"/>
        <v>0</v>
      </c>
      <c r="BR9" s="93">
        <f t="shared" si="16"/>
        <v>0</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VLOOKUP(BS9,aslocaties_v01!$C$3:$AA$349,MATCH($K$3*10,aslocaties_v01!$C$2:$X$2),FALSE)</f>
        <v>#N/A</v>
      </c>
      <c r="BW9" s="93" t="e">
        <f t="shared" si="17"/>
        <v>#N/A</v>
      </c>
      <c r="BX9" s="93" t="e">
        <f t="shared" si="18"/>
        <v>#N/A</v>
      </c>
      <c r="BY9" s="94">
        <f t="shared" si="19"/>
        <v>999</v>
      </c>
      <c r="BZ9" s="94">
        <f t="shared" si="20"/>
        <v>999</v>
      </c>
      <c r="CA9" s="94" t="e">
        <f t="shared" si="21"/>
        <v>#N/A</v>
      </c>
      <c r="CB9" t="e">
        <f t="shared" si="22"/>
        <v>#N/A</v>
      </c>
      <c r="CC9" s="58" t="e">
        <f t="shared" si="23"/>
        <v>#N/A</v>
      </c>
      <c r="CD9" s="95" t="e">
        <f t="shared" si="24"/>
        <v>#N/A</v>
      </c>
      <c r="CE9" s="96" t="b">
        <f t="shared" si="25"/>
        <v>1</v>
      </c>
      <c r="CF9" t="e">
        <f t="shared" si="26"/>
        <v>#DIV/0!</v>
      </c>
      <c r="CG9" t="e">
        <f t="shared" si="27"/>
        <v>#DIV/0!</v>
      </c>
      <c r="CH9" s="84" t="b">
        <f t="shared" si="28"/>
        <v>1</v>
      </c>
      <c r="CI9">
        <f t="shared" si="29"/>
        <v>0.70299999999999996</v>
      </c>
      <c r="CJ9" t="b">
        <f t="shared" si="30"/>
        <v>1</v>
      </c>
      <c r="CK9" t="b">
        <f t="shared" si="31"/>
        <v>1</v>
      </c>
      <c r="CL9" s="84" t="b">
        <f t="shared" si="51"/>
        <v>1</v>
      </c>
      <c r="CM9">
        <f t="shared" si="32"/>
        <v>2.63</v>
      </c>
      <c r="CN9" t="b">
        <f t="shared" si="33"/>
        <v>1</v>
      </c>
      <c r="CO9" s="84">
        <f t="shared" si="34"/>
        <v>6.515072151412131E-2</v>
      </c>
      <c r="CP9" t="b">
        <f t="shared" si="35"/>
        <v>1</v>
      </c>
      <c r="CQ9" s="96" t="b">
        <f t="shared" si="36"/>
        <v>1</v>
      </c>
      <c r="CR9" t="b">
        <f t="shared" si="37"/>
        <v>1</v>
      </c>
      <c r="CS9" t="b">
        <f t="shared" si="38"/>
        <v>1</v>
      </c>
      <c r="CT9" t="b">
        <f t="shared" si="39"/>
        <v>1</v>
      </c>
      <c r="CU9" t="b">
        <f t="shared" si="40"/>
        <v>1</v>
      </c>
      <c r="CV9" s="84" t="b">
        <f t="shared" si="41"/>
        <v>1</v>
      </c>
      <c r="CW9" t="b">
        <f t="shared" si="42"/>
        <v>1</v>
      </c>
      <c r="CX9" t="b">
        <f t="shared" si="43"/>
        <v>1</v>
      </c>
      <c r="CY9" t="b">
        <f t="shared" si="44"/>
        <v>1</v>
      </c>
      <c r="CZ9" t="b">
        <f t="shared" si="45"/>
        <v>1</v>
      </c>
      <c r="DA9" s="84">
        <f t="shared" si="46"/>
        <v>0</v>
      </c>
      <c r="DB9" t="e">
        <f t="shared" si="47"/>
        <v>#N/A</v>
      </c>
    </row>
    <row r="10" spans="1:106">
      <c r="A10" s="9">
        <v>8</v>
      </c>
      <c r="B10" s="3">
        <v>2</v>
      </c>
      <c r="C10" s="3" t="s">
        <v>47</v>
      </c>
      <c r="D10" s="3" t="str">
        <f t="shared" si="0"/>
        <v>AF_60m_L_24_0185</v>
      </c>
      <c r="E10" s="3" t="str">
        <f t="shared" si="1"/>
        <v>0185</v>
      </c>
      <c r="F10" s="3">
        <v>137185.484</v>
      </c>
      <c r="G10" s="15">
        <v>417623.96899999998</v>
      </c>
      <c r="H10" s="35" t="str">
        <f t="shared" si="2"/>
        <v>ja</v>
      </c>
      <c r="I10" s="42" t="s">
        <v>2402</v>
      </c>
      <c r="J10" s="20" t="s">
        <v>2955</v>
      </c>
      <c r="K10" s="21">
        <v>10000</v>
      </c>
      <c r="L10" s="28">
        <f t="shared" si="48"/>
        <v>0.24</v>
      </c>
      <c r="M10" s="28">
        <f t="shared" si="49"/>
        <v>0</v>
      </c>
      <c r="N10" s="56">
        <f t="shared" si="3"/>
        <v>0</v>
      </c>
      <c r="O10" s="33">
        <f t="shared" si="50"/>
        <v>133.51402614705486</v>
      </c>
      <c r="P10" s="37">
        <f t="shared" si="4"/>
        <v>100.98779497048342</v>
      </c>
      <c r="Q10" s="9" t="s">
        <v>12</v>
      </c>
      <c r="R10" s="55" t="s">
        <v>12</v>
      </c>
      <c r="S10" s="55">
        <v>3.7490000000000001</v>
      </c>
      <c r="T10" s="55">
        <v>3.8439999999999999</v>
      </c>
      <c r="U10" s="55">
        <v>3.9249999999999998</v>
      </c>
      <c r="V10" s="3">
        <v>3.99</v>
      </c>
      <c r="W10" s="3">
        <v>4.0670000000000002</v>
      </c>
      <c r="X10" s="3" t="s">
        <v>12</v>
      </c>
      <c r="Y10" s="3">
        <v>4.5640000000000001</v>
      </c>
      <c r="Z10" s="15" t="s">
        <v>12</v>
      </c>
      <c r="AA10" s="10">
        <f t="shared" si="5"/>
        <v>4.0670000000000002</v>
      </c>
      <c r="AB10" s="9">
        <f t="shared" si="6"/>
        <v>0.14200000000000035</v>
      </c>
      <c r="AC10" s="10">
        <f t="shared" si="7"/>
        <v>0.49699999999999989</v>
      </c>
      <c r="AD10" s="9" t="s">
        <v>12</v>
      </c>
      <c r="AE10" s="55" t="s">
        <v>12</v>
      </c>
      <c r="AF10" s="55">
        <v>0.55200000000000005</v>
      </c>
      <c r="AG10" s="55">
        <v>0.57399999999999995</v>
      </c>
      <c r="AH10" s="55">
        <v>0.59799999999999998</v>
      </c>
      <c r="AI10" s="3">
        <v>0.63700000000000001</v>
      </c>
      <c r="AJ10" s="3">
        <v>0.68200000000000005</v>
      </c>
      <c r="AK10" s="3" t="s">
        <v>12</v>
      </c>
      <c r="AL10" s="3">
        <v>0.77</v>
      </c>
      <c r="AM10" s="15" t="s">
        <v>12</v>
      </c>
      <c r="AN10" s="10">
        <f t="shared" si="8"/>
        <v>0.68200000000000005</v>
      </c>
      <c r="AO10" s="9">
        <f t="shared" si="9"/>
        <v>8.4000000000000075E-2</v>
      </c>
      <c r="AP10" s="10">
        <f t="shared" si="10"/>
        <v>8.7999999999999967E-2</v>
      </c>
      <c r="AQ10" s="9" t="s">
        <v>12</v>
      </c>
      <c r="AR10" s="55" t="s">
        <v>12</v>
      </c>
      <c r="AS10" s="55">
        <v>2.2709999999999999</v>
      </c>
      <c r="AT10" s="55">
        <v>2.355</v>
      </c>
      <c r="AU10" s="55">
        <v>2.444</v>
      </c>
      <c r="AV10" s="3">
        <v>2.5219999999999998</v>
      </c>
      <c r="AW10" s="3">
        <v>2.601</v>
      </c>
      <c r="AX10" s="3" t="s">
        <v>12</v>
      </c>
      <c r="AY10" s="3">
        <v>2.7480000000000002</v>
      </c>
      <c r="AZ10" s="15" t="s">
        <v>12</v>
      </c>
      <c r="BA10" s="10">
        <f t="shared" si="11"/>
        <v>2.601</v>
      </c>
      <c r="BB10" s="9">
        <f t="shared" si="12"/>
        <v>0.15700000000000003</v>
      </c>
      <c r="BC10" s="10">
        <f t="shared" si="13"/>
        <v>0.14700000000000024</v>
      </c>
      <c r="BD10" s="9" t="s">
        <v>2403</v>
      </c>
      <c r="BE10" s="3" t="s">
        <v>12</v>
      </c>
      <c r="BF10" s="15" t="s">
        <v>12</v>
      </c>
      <c r="BG10" s="15"/>
      <c r="BH10" s="9"/>
      <c r="BI10" s="10"/>
      <c r="BJ10" s="9" t="s">
        <v>2403</v>
      </c>
      <c r="BK10" s="3" t="s">
        <v>12</v>
      </c>
      <c r="BL10" s="15" t="s">
        <v>12</v>
      </c>
      <c r="BM10" s="15"/>
      <c r="BN10" s="9"/>
      <c r="BO10" s="10"/>
      <c r="BP10">
        <f t="shared" si="14"/>
        <v>0</v>
      </c>
      <c r="BQ10" s="93">
        <f t="shared" si="15"/>
        <v>0</v>
      </c>
      <c r="BR10" s="93">
        <f t="shared" si="16"/>
        <v>0</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VLOOKUP(BS10,aslocaties_v01!$C$3:$AA$349,MATCH($K$3*10,aslocaties_v01!$C$2:$X$2),FALSE)</f>
        <v>#N/A</v>
      </c>
      <c r="BW10" s="93" t="e">
        <f t="shared" si="17"/>
        <v>#N/A</v>
      </c>
      <c r="BX10" s="93" t="e">
        <f t="shared" si="18"/>
        <v>#N/A</v>
      </c>
      <c r="BY10" s="94">
        <f t="shared" si="19"/>
        <v>999</v>
      </c>
      <c r="BZ10" s="94">
        <f t="shared" si="20"/>
        <v>999</v>
      </c>
      <c r="CA10" s="94" t="e">
        <f t="shared" si="21"/>
        <v>#N/A</v>
      </c>
      <c r="CB10" t="e">
        <f t="shared" si="22"/>
        <v>#N/A</v>
      </c>
      <c r="CC10" s="58" t="e">
        <f t="shared" si="23"/>
        <v>#N/A</v>
      </c>
      <c r="CD10" s="95" t="e">
        <f t="shared" si="24"/>
        <v>#N/A</v>
      </c>
      <c r="CE10" s="96" t="b">
        <f t="shared" si="25"/>
        <v>1</v>
      </c>
      <c r="CF10" t="e">
        <f t="shared" si="26"/>
        <v>#DIV/0!</v>
      </c>
      <c r="CG10" t="e">
        <f t="shared" si="27"/>
        <v>#DIV/0!</v>
      </c>
      <c r="CH10" s="84" t="b">
        <f t="shared" si="28"/>
        <v>1</v>
      </c>
      <c r="CI10">
        <f t="shared" si="29"/>
        <v>0.68200000000000005</v>
      </c>
      <c r="CJ10" t="b">
        <f t="shared" si="30"/>
        <v>1</v>
      </c>
      <c r="CK10" t="b">
        <f t="shared" si="31"/>
        <v>1</v>
      </c>
      <c r="CL10" s="84" t="b">
        <f t="shared" si="51"/>
        <v>1</v>
      </c>
      <c r="CM10">
        <f t="shared" si="32"/>
        <v>2.601</v>
      </c>
      <c r="CN10" t="b">
        <f t="shared" si="33"/>
        <v>1</v>
      </c>
      <c r="CO10" s="84">
        <f t="shared" si="34"/>
        <v>6.4621803133341815E-2</v>
      </c>
      <c r="CP10" t="b">
        <f t="shared" si="35"/>
        <v>1</v>
      </c>
      <c r="CQ10" s="96" t="b">
        <f t="shared" si="36"/>
        <v>1</v>
      </c>
      <c r="CR10" t="b">
        <f t="shared" si="37"/>
        <v>1</v>
      </c>
      <c r="CS10" t="b">
        <f t="shared" si="38"/>
        <v>1</v>
      </c>
      <c r="CT10" t="b">
        <f t="shared" si="39"/>
        <v>1</v>
      </c>
      <c r="CU10" t="b">
        <f t="shared" si="40"/>
        <v>1</v>
      </c>
      <c r="CV10" s="84" t="b">
        <f t="shared" si="41"/>
        <v>1</v>
      </c>
      <c r="CW10" t="b">
        <f t="shared" si="42"/>
        <v>1</v>
      </c>
      <c r="CX10" t="b">
        <f t="shared" si="43"/>
        <v>1</v>
      </c>
      <c r="CY10" t="b">
        <f t="shared" si="44"/>
        <v>1</v>
      </c>
      <c r="CZ10" t="b">
        <f t="shared" si="45"/>
        <v>1</v>
      </c>
      <c r="DA10" s="84">
        <f t="shared" si="46"/>
        <v>0</v>
      </c>
      <c r="DB10" t="e">
        <f t="shared" si="47"/>
        <v>#N/A</v>
      </c>
    </row>
    <row r="11" spans="1:106">
      <c r="A11" s="9">
        <v>9</v>
      </c>
      <c r="B11" s="3">
        <v>2</v>
      </c>
      <c r="C11" s="3" t="s">
        <v>48</v>
      </c>
      <c r="D11" s="3" t="str">
        <f t="shared" si="0"/>
        <v>AF_60m_L_24_0186</v>
      </c>
      <c r="E11" s="3" t="str">
        <f t="shared" si="1"/>
        <v>0186</v>
      </c>
      <c r="F11" s="3">
        <v>137260.06200000001</v>
      </c>
      <c r="G11" s="15">
        <v>417692.06199999998</v>
      </c>
      <c r="H11" s="35" t="str">
        <f t="shared" si="2"/>
        <v>ja</v>
      </c>
      <c r="I11" s="42" t="s">
        <v>2402</v>
      </c>
      <c r="J11" s="20" t="s">
        <v>2955</v>
      </c>
      <c r="K11" s="21">
        <v>10000</v>
      </c>
      <c r="L11" s="28">
        <f t="shared" si="48"/>
        <v>0.24</v>
      </c>
      <c r="M11" s="28">
        <f t="shared" si="49"/>
        <v>0</v>
      </c>
      <c r="N11" s="56">
        <f t="shared" si="3"/>
        <v>0</v>
      </c>
      <c r="O11" s="33">
        <f t="shared" si="50"/>
        <v>100.98779497048342</v>
      </c>
      <c r="P11" s="37">
        <f t="shared" si="4"/>
        <v>90.357841679620648</v>
      </c>
      <c r="Q11" s="9" t="s">
        <v>12</v>
      </c>
      <c r="R11" s="55" t="s">
        <v>12</v>
      </c>
      <c r="S11" s="55">
        <v>3.7490000000000001</v>
      </c>
      <c r="T11" s="55">
        <v>3.8439999999999999</v>
      </c>
      <c r="U11" s="55">
        <v>3.9249999999999998</v>
      </c>
      <c r="V11" s="3">
        <v>3.99</v>
      </c>
      <c r="W11" s="3">
        <v>4.0670000000000002</v>
      </c>
      <c r="X11" s="3" t="s">
        <v>12</v>
      </c>
      <c r="Y11" s="3">
        <v>4.5620000000000003</v>
      </c>
      <c r="Z11" s="15" t="s">
        <v>12</v>
      </c>
      <c r="AA11" s="10">
        <f t="shared" si="5"/>
        <v>4.0670000000000002</v>
      </c>
      <c r="AB11" s="9">
        <f t="shared" si="6"/>
        <v>0.14200000000000035</v>
      </c>
      <c r="AC11" s="10">
        <f t="shared" si="7"/>
        <v>0.49500000000000011</v>
      </c>
      <c r="AD11" s="9" t="s">
        <v>12</v>
      </c>
      <c r="AE11" s="55" t="s">
        <v>12</v>
      </c>
      <c r="AF11" s="55">
        <v>0.63800000000000001</v>
      </c>
      <c r="AG11" s="55">
        <v>0.65500000000000003</v>
      </c>
      <c r="AH11" s="55">
        <v>0.67300000000000004</v>
      </c>
      <c r="AI11" s="3">
        <v>0.68899999999999995</v>
      </c>
      <c r="AJ11" s="3">
        <v>0.71799999999999997</v>
      </c>
      <c r="AK11" s="3" t="s">
        <v>12</v>
      </c>
      <c r="AL11" s="3">
        <v>0.80800000000000005</v>
      </c>
      <c r="AM11" s="15" t="s">
        <v>12</v>
      </c>
      <c r="AN11" s="10">
        <f t="shared" si="8"/>
        <v>0.71799999999999997</v>
      </c>
      <c r="AO11" s="9">
        <f t="shared" si="9"/>
        <v>4.4999999999999929E-2</v>
      </c>
      <c r="AP11" s="10">
        <f t="shared" si="10"/>
        <v>9.000000000000008E-2</v>
      </c>
      <c r="AQ11" s="9" t="s">
        <v>12</v>
      </c>
      <c r="AR11" s="55" t="s">
        <v>12</v>
      </c>
      <c r="AS11" s="55">
        <v>2.3719999999999999</v>
      </c>
      <c r="AT11" s="55">
        <v>2.407</v>
      </c>
      <c r="AU11" s="55">
        <v>2.4990000000000001</v>
      </c>
      <c r="AV11" s="3">
        <v>2.5760000000000001</v>
      </c>
      <c r="AW11" s="3">
        <v>2.6560000000000001</v>
      </c>
      <c r="AX11" s="3" t="s">
        <v>12</v>
      </c>
      <c r="AY11" s="3">
        <v>2.8039999999999998</v>
      </c>
      <c r="AZ11" s="15" t="s">
        <v>12</v>
      </c>
      <c r="BA11" s="10">
        <f t="shared" si="11"/>
        <v>2.6560000000000001</v>
      </c>
      <c r="BB11" s="9">
        <f t="shared" si="12"/>
        <v>0.15700000000000003</v>
      </c>
      <c r="BC11" s="10">
        <f t="shared" si="13"/>
        <v>0.14799999999999969</v>
      </c>
      <c r="BD11" s="9" t="s">
        <v>2403</v>
      </c>
      <c r="BE11" s="3" t="s">
        <v>12</v>
      </c>
      <c r="BF11" s="15" t="s">
        <v>12</v>
      </c>
      <c r="BG11" s="15"/>
      <c r="BH11" s="9"/>
      <c r="BI11" s="10"/>
      <c r="BJ11" s="9" t="s">
        <v>2403</v>
      </c>
      <c r="BK11" s="3" t="s">
        <v>12</v>
      </c>
      <c r="BL11" s="15" t="s">
        <v>12</v>
      </c>
      <c r="BM11" s="15"/>
      <c r="BN11" s="9"/>
      <c r="BO11" s="10"/>
      <c r="BP11">
        <f t="shared" si="14"/>
        <v>0</v>
      </c>
      <c r="BQ11" s="93">
        <f t="shared" si="15"/>
        <v>0</v>
      </c>
      <c r="BR11" s="93">
        <f t="shared" si="16"/>
        <v>0</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VLOOKUP(BS11,aslocaties_v01!$C$3:$AA$349,MATCH($K$3*10,aslocaties_v01!$C$2:$X$2),FALSE)</f>
        <v>#N/A</v>
      </c>
      <c r="BW11" s="93" t="e">
        <f t="shared" si="17"/>
        <v>#N/A</v>
      </c>
      <c r="BX11" s="93" t="e">
        <f t="shared" si="18"/>
        <v>#N/A</v>
      </c>
      <c r="BY11" s="94">
        <f t="shared" si="19"/>
        <v>999</v>
      </c>
      <c r="BZ11" s="94">
        <f t="shared" si="20"/>
        <v>999</v>
      </c>
      <c r="CA11" s="94" t="e">
        <f t="shared" si="21"/>
        <v>#N/A</v>
      </c>
      <c r="CB11" t="e">
        <f t="shared" si="22"/>
        <v>#N/A</v>
      </c>
      <c r="CC11" s="58" t="e">
        <f t="shared" si="23"/>
        <v>#N/A</v>
      </c>
      <c r="CD11" s="95" t="e">
        <f t="shared" si="24"/>
        <v>#N/A</v>
      </c>
      <c r="CE11" s="96" t="b">
        <f t="shared" si="25"/>
        <v>1</v>
      </c>
      <c r="CF11" t="e">
        <f t="shared" si="26"/>
        <v>#DIV/0!</v>
      </c>
      <c r="CG11" t="e">
        <f t="shared" si="27"/>
        <v>#DIV/0!</v>
      </c>
      <c r="CH11" s="84" t="b">
        <f t="shared" si="28"/>
        <v>1</v>
      </c>
      <c r="CI11">
        <f t="shared" si="29"/>
        <v>0.71799999999999997</v>
      </c>
      <c r="CJ11" t="b">
        <f t="shared" si="30"/>
        <v>1</v>
      </c>
      <c r="CK11" t="b">
        <f t="shared" si="31"/>
        <v>1</v>
      </c>
      <c r="CL11" s="84" t="b">
        <f t="shared" si="51"/>
        <v>1</v>
      </c>
      <c r="CM11">
        <f t="shared" si="32"/>
        <v>2.6560000000000001</v>
      </c>
      <c r="CN11" t="b">
        <f t="shared" si="33"/>
        <v>1</v>
      </c>
      <c r="CO11" s="84">
        <f t="shared" si="34"/>
        <v>6.5244469537091815E-2</v>
      </c>
      <c r="CP11" t="b">
        <f t="shared" si="35"/>
        <v>1</v>
      </c>
      <c r="CQ11" s="96" t="b">
        <f t="shared" si="36"/>
        <v>1</v>
      </c>
      <c r="CR11" t="b">
        <f t="shared" si="37"/>
        <v>1</v>
      </c>
      <c r="CS11" t="b">
        <f t="shared" si="38"/>
        <v>1</v>
      </c>
      <c r="CT11" t="b">
        <f t="shared" si="39"/>
        <v>1</v>
      </c>
      <c r="CU11" t="b">
        <f t="shared" si="40"/>
        <v>1</v>
      </c>
      <c r="CV11" s="84" t="b">
        <f t="shared" si="41"/>
        <v>1</v>
      </c>
      <c r="CW11" t="b">
        <f t="shared" si="42"/>
        <v>1</v>
      </c>
      <c r="CX11" t="b">
        <f t="shared" si="43"/>
        <v>1</v>
      </c>
      <c r="CY11" t="b">
        <f t="shared" si="44"/>
        <v>1</v>
      </c>
      <c r="CZ11" t="b">
        <f t="shared" si="45"/>
        <v>1</v>
      </c>
      <c r="DA11" s="84">
        <f t="shared" si="46"/>
        <v>0</v>
      </c>
      <c r="DB11" t="e">
        <f t="shared" si="47"/>
        <v>#N/A</v>
      </c>
    </row>
    <row r="12" spans="1:106">
      <c r="A12" s="9">
        <v>10</v>
      </c>
      <c r="B12" s="3">
        <v>2</v>
      </c>
      <c r="C12" s="3" t="s">
        <v>49</v>
      </c>
      <c r="D12" s="3" t="str">
        <f t="shared" si="0"/>
        <v>AF_60m_L_24_0187</v>
      </c>
      <c r="E12" s="3" t="str">
        <f t="shared" si="1"/>
        <v>0187</v>
      </c>
      <c r="F12" s="3">
        <v>137348.359</v>
      </c>
      <c r="G12" s="15">
        <v>417711.25</v>
      </c>
      <c r="H12" s="35" t="str">
        <f t="shared" si="2"/>
        <v>ja</v>
      </c>
      <c r="I12" s="42" t="s">
        <v>2402</v>
      </c>
      <c r="J12" s="20" t="s">
        <v>2955</v>
      </c>
      <c r="K12" s="21">
        <v>10000</v>
      </c>
      <c r="L12" s="28">
        <f t="shared" si="48"/>
        <v>0.24</v>
      </c>
      <c r="M12" s="28">
        <f t="shared" si="49"/>
        <v>0</v>
      </c>
      <c r="N12" s="56">
        <f t="shared" si="3"/>
        <v>0</v>
      </c>
      <c r="O12" s="33">
        <f t="shared" si="50"/>
        <v>90.357841679620648</v>
      </c>
      <c r="P12" s="37">
        <f t="shared" si="4"/>
        <v>100.6383173945281</v>
      </c>
      <c r="Q12" s="9" t="s">
        <v>12</v>
      </c>
      <c r="R12" s="55" t="s">
        <v>12</v>
      </c>
      <c r="S12" s="55">
        <v>3.7490000000000001</v>
      </c>
      <c r="T12" s="55">
        <v>3.8439999999999999</v>
      </c>
      <c r="U12" s="55">
        <v>3.9249999999999998</v>
      </c>
      <c r="V12" s="3">
        <v>3.9889999999999999</v>
      </c>
      <c r="W12" s="3">
        <v>4.0670000000000002</v>
      </c>
      <c r="X12" s="3" t="s">
        <v>12</v>
      </c>
      <c r="Y12" s="3">
        <v>4.5590000000000002</v>
      </c>
      <c r="Z12" s="15" t="s">
        <v>12</v>
      </c>
      <c r="AA12" s="10">
        <f t="shared" si="5"/>
        <v>4.0670000000000002</v>
      </c>
      <c r="AB12" s="9">
        <f t="shared" si="6"/>
        <v>0.14200000000000035</v>
      </c>
      <c r="AC12" s="10">
        <f t="shared" si="7"/>
        <v>0.49199999999999999</v>
      </c>
      <c r="AD12" s="9" t="s">
        <v>12</v>
      </c>
      <c r="AE12" s="55" t="s">
        <v>12</v>
      </c>
      <c r="AF12" s="55">
        <v>0.64400000000000002</v>
      </c>
      <c r="AG12" s="55">
        <v>0.66300000000000003</v>
      </c>
      <c r="AH12" s="55">
        <v>0.68300000000000005</v>
      </c>
      <c r="AI12" s="3">
        <v>0.70399999999999996</v>
      </c>
      <c r="AJ12" s="3">
        <v>0.754</v>
      </c>
      <c r="AK12" s="3" t="s">
        <v>12</v>
      </c>
      <c r="AL12" s="3">
        <v>0.84899999999999998</v>
      </c>
      <c r="AM12" s="15" t="s">
        <v>12</v>
      </c>
      <c r="AN12" s="10">
        <f t="shared" si="8"/>
        <v>0.754</v>
      </c>
      <c r="AO12" s="9">
        <f t="shared" si="9"/>
        <v>7.0999999999999952E-2</v>
      </c>
      <c r="AP12" s="10">
        <f t="shared" si="10"/>
        <v>9.4999999999999973E-2</v>
      </c>
      <c r="AQ12" s="9" t="s">
        <v>12</v>
      </c>
      <c r="AR12" s="55" t="s">
        <v>12</v>
      </c>
      <c r="AS12" s="55">
        <v>2.464</v>
      </c>
      <c r="AT12" s="55">
        <v>2.4910000000000001</v>
      </c>
      <c r="AU12" s="55">
        <v>2.569</v>
      </c>
      <c r="AV12" s="3">
        <v>2.649</v>
      </c>
      <c r="AW12" s="3">
        <v>2.73</v>
      </c>
      <c r="AX12" s="3" t="s">
        <v>12</v>
      </c>
      <c r="AY12" s="3">
        <v>2.8809999999999998</v>
      </c>
      <c r="AZ12" s="15" t="s">
        <v>12</v>
      </c>
      <c r="BA12" s="10">
        <f t="shared" si="11"/>
        <v>2.73</v>
      </c>
      <c r="BB12" s="9">
        <f t="shared" si="12"/>
        <v>0.16100000000000003</v>
      </c>
      <c r="BC12" s="10">
        <f t="shared" si="13"/>
        <v>0.1509999999999998</v>
      </c>
      <c r="BD12" s="9" t="s">
        <v>2403</v>
      </c>
      <c r="BE12" s="3" t="s">
        <v>12</v>
      </c>
      <c r="BF12" s="15" t="s">
        <v>12</v>
      </c>
      <c r="BG12" s="15"/>
      <c r="BH12" s="9"/>
      <c r="BI12" s="10"/>
      <c r="BJ12" s="9" t="s">
        <v>2403</v>
      </c>
      <c r="BK12" s="3" t="s">
        <v>12</v>
      </c>
      <c r="BL12" s="15" t="s">
        <v>12</v>
      </c>
      <c r="BM12" s="15"/>
      <c r="BN12" s="9"/>
      <c r="BO12" s="10"/>
      <c r="BP12">
        <f t="shared" si="14"/>
        <v>0</v>
      </c>
      <c r="BQ12" s="93">
        <f t="shared" si="15"/>
        <v>0</v>
      </c>
      <c r="BR12" s="93">
        <f t="shared" si="16"/>
        <v>0</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VLOOKUP(BS12,aslocaties_v01!$C$3:$AA$349,MATCH($K$3*10,aslocaties_v01!$C$2:$X$2),FALSE)</f>
        <v>#N/A</v>
      </c>
      <c r="BW12" s="93" t="e">
        <f t="shared" si="17"/>
        <v>#N/A</v>
      </c>
      <c r="BX12" s="93" t="e">
        <f t="shared" si="18"/>
        <v>#N/A</v>
      </c>
      <c r="BY12" s="94">
        <f t="shared" si="19"/>
        <v>999</v>
      </c>
      <c r="BZ12" s="94">
        <f t="shared" si="20"/>
        <v>999</v>
      </c>
      <c r="CA12" s="94" t="e">
        <f t="shared" si="21"/>
        <v>#N/A</v>
      </c>
      <c r="CB12" t="e">
        <f t="shared" si="22"/>
        <v>#N/A</v>
      </c>
      <c r="CC12" s="58" t="e">
        <f t="shared" si="23"/>
        <v>#N/A</v>
      </c>
      <c r="CD12" s="95" t="e">
        <f t="shared" si="24"/>
        <v>#N/A</v>
      </c>
      <c r="CE12" s="96" t="b">
        <f t="shared" si="25"/>
        <v>1</v>
      </c>
      <c r="CF12" t="e">
        <f t="shared" si="26"/>
        <v>#DIV/0!</v>
      </c>
      <c r="CG12" t="e">
        <f t="shared" si="27"/>
        <v>#DIV/0!</v>
      </c>
      <c r="CH12" s="84" t="b">
        <f t="shared" si="28"/>
        <v>1</v>
      </c>
      <c r="CI12">
        <f t="shared" si="29"/>
        <v>0.754</v>
      </c>
      <c r="CJ12" t="b">
        <f t="shared" si="30"/>
        <v>1</v>
      </c>
      <c r="CK12" t="b">
        <f t="shared" si="31"/>
        <v>1</v>
      </c>
      <c r="CL12" s="84" t="b">
        <f t="shared" si="51"/>
        <v>1</v>
      </c>
      <c r="CM12">
        <f t="shared" si="32"/>
        <v>2.73</v>
      </c>
      <c r="CN12" t="b">
        <f t="shared" si="33"/>
        <v>1</v>
      </c>
      <c r="CO12" s="84">
        <f t="shared" si="34"/>
        <v>6.4851713203361555E-2</v>
      </c>
      <c r="CP12" t="b">
        <f t="shared" si="35"/>
        <v>1</v>
      </c>
      <c r="CQ12" s="96" t="b">
        <f t="shared" si="36"/>
        <v>1</v>
      </c>
      <c r="CR12" t="b">
        <f t="shared" si="37"/>
        <v>1</v>
      </c>
      <c r="CS12" t="b">
        <f t="shared" si="38"/>
        <v>1</v>
      </c>
      <c r="CT12" t="b">
        <f t="shared" si="39"/>
        <v>1</v>
      </c>
      <c r="CU12" t="b">
        <f t="shared" si="40"/>
        <v>1</v>
      </c>
      <c r="CV12" s="84" t="b">
        <f t="shared" si="41"/>
        <v>1</v>
      </c>
      <c r="CW12" t="b">
        <f t="shared" si="42"/>
        <v>1</v>
      </c>
      <c r="CX12" t="b">
        <f t="shared" si="43"/>
        <v>1</v>
      </c>
      <c r="CY12" t="b">
        <f t="shared" si="44"/>
        <v>1</v>
      </c>
      <c r="CZ12" t="b">
        <f t="shared" si="45"/>
        <v>1</v>
      </c>
      <c r="DA12" s="84">
        <f t="shared" si="46"/>
        <v>0</v>
      </c>
      <c r="DB12" t="e">
        <f t="shared" si="47"/>
        <v>#N/A</v>
      </c>
    </row>
    <row r="13" spans="1:106">
      <c r="A13" s="9">
        <v>11</v>
      </c>
      <c r="B13" s="3">
        <v>2</v>
      </c>
      <c r="C13" s="3" t="s">
        <v>50</v>
      </c>
      <c r="D13" s="3" t="str">
        <f t="shared" si="0"/>
        <v>AF_60m_L_24_0188</v>
      </c>
      <c r="E13" s="3" t="str">
        <f t="shared" si="1"/>
        <v>0188</v>
      </c>
      <c r="F13" s="3">
        <v>137425.03099999999</v>
      </c>
      <c r="G13" s="15">
        <v>417776.43800000002</v>
      </c>
      <c r="H13" s="35" t="str">
        <f t="shared" si="2"/>
        <v>ja</v>
      </c>
      <c r="I13" s="42" t="s">
        <v>2402</v>
      </c>
      <c r="J13" s="20" t="s">
        <v>2955</v>
      </c>
      <c r="K13" s="21">
        <v>10000</v>
      </c>
      <c r="L13" s="28">
        <f t="shared" si="48"/>
        <v>0.24</v>
      </c>
      <c r="M13" s="28">
        <f t="shared" si="49"/>
        <v>0</v>
      </c>
      <c r="N13" s="56">
        <f t="shared" si="3"/>
        <v>0</v>
      </c>
      <c r="O13" s="33">
        <f t="shared" si="50"/>
        <v>100.6383173945281</v>
      </c>
      <c r="P13" s="37">
        <f t="shared" si="4"/>
        <v>124.70258969239444</v>
      </c>
      <c r="Q13" s="9" t="s">
        <v>12</v>
      </c>
      <c r="R13" s="55" t="s">
        <v>12</v>
      </c>
      <c r="S13" s="55">
        <v>3.7490000000000001</v>
      </c>
      <c r="T13" s="55">
        <v>3.8439999999999999</v>
      </c>
      <c r="U13" s="55">
        <v>3.9249999999999998</v>
      </c>
      <c r="V13" s="3">
        <v>3.9889999999999999</v>
      </c>
      <c r="W13" s="3">
        <v>4.0670000000000002</v>
      </c>
      <c r="X13" s="3" t="s">
        <v>12</v>
      </c>
      <c r="Y13" s="3">
        <v>4.5519999999999996</v>
      </c>
      <c r="Z13" s="15" t="s">
        <v>12</v>
      </c>
      <c r="AA13" s="10">
        <f t="shared" si="5"/>
        <v>4.0670000000000002</v>
      </c>
      <c r="AB13" s="9">
        <f t="shared" si="6"/>
        <v>0.14200000000000035</v>
      </c>
      <c r="AC13" s="10">
        <f t="shared" si="7"/>
        <v>0.48499999999999943</v>
      </c>
      <c r="AD13" s="9" t="s">
        <v>12</v>
      </c>
      <c r="AE13" s="55" t="s">
        <v>12</v>
      </c>
      <c r="AF13" s="55">
        <v>0.61799999999999999</v>
      </c>
      <c r="AG13" s="55">
        <v>0.64800000000000002</v>
      </c>
      <c r="AH13" s="55">
        <v>0.68100000000000005</v>
      </c>
      <c r="AI13" s="3">
        <v>0.71599999999999997</v>
      </c>
      <c r="AJ13" s="3">
        <v>0.76600000000000001</v>
      </c>
      <c r="AK13" s="3" t="s">
        <v>12</v>
      </c>
      <c r="AL13" s="3">
        <v>0.86399999999999999</v>
      </c>
      <c r="AM13" s="15" t="s">
        <v>12</v>
      </c>
      <c r="AN13" s="10">
        <f t="shared" si="8"/>
        <v>0.76600000000000001</v>
      </c>
      <c r="AO13" s="9">
        <f t="shared" si="9"/>
        <v>8.4999999999999964E-2</v>
      </c>
      <c r="AP13" s="10">
        <f t="shared" si="10"/>
        <v>9.7999999999999976E-2</v>
      </c>
      <c r="AQ13" s="9" t="s">
        <v>12</v>
      </c>
      <c r="AR13" s="55" t="s">
        <v>12</v>
      </c>
      <c r="AS13" s="55">
        <v>2.5529999999999999</v>
      </c>
      <c r="AT13" s="55">
        <v>2.5750000000000002</v>
      </c>
      <c r="AU13" s="55">
        <v>2.5990000000000002</v>
      </c>
      <c r="AV13" s="3">
        <v>2.6749999999999998</v>
      </c>
      <c r="AW13" s="3">
        <v>2.7570000000000001</v>
      </c>
      <c r="AX13" s="3" t="s">
        <v>12</v>
      </c>
      <c r="AY13" s="3">
        <v>2.91</v>
      </c>
      <c r="AZ13" s="15" t="s">
        <v>12</v>
      </c>
      <c r="BA13" s="10">
        <f t="shared" si="11"/>
        <v>2.7570000000000001</v>
      </c>
      <c r="BB13" s="9">
        <f t="shared" si="12"/>
        <v>0.15799999999999992</v>
      </c>
      <c r="BC13" s="10">
        <f t="shared" si="13"/>
        <v>0.15300000000000002</v>
      </c>
      <c r="BD13" s="9" t="s">
        <v>2403</v>
      </c>
      <c r="BE13" s="3" t="s">
        <v>12</v>
      </c>
      <c r="BF13" s="15" t="s">
        <v>12</v>
      </c>
      <c r="BG13" s="15"/>
      <c r="BH13" s="9"/>
      <c r="BI13" s="10"/>
      <c r="BJ13" s="9" t="s">
        <v>2403</v>
      </c>
      <c r="BK13" s="3" t="s">
        <v>12</v>
      </c>
      <c r="BL13" s="15" t="s">
        <v>12</v>
      </c>
      <c r="BM13" s="15"/>
      <c r="BN13" s="9"/>
      <c r="BO13" s="10"/>
      <c r="BP13">
        <f t="shared" si="14"/>
        <v>0</v>
      </c>
      <c r="BQ13" s="93">
        <f t="shared" si="15"/>
        <v>0</v>
      </c>
      <c r="BR13" s="93">
        <f t="shared" si="16"/>
        <v>0</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VLOOKUP(BS13,aslocaties_v01!$C$3:$AA$349,MATCH($K$3*10,aslocaties_v01!$C$2:$X$2),FALSE)</f>
        <v>#N/A</v>
      </c>
      <c r="BW13" s="93" t="e">
        <f t="shared" si="17"/>
        <v>#N/A</v>
      </c>
      <c r="BX13" s="93" t="e">
        <f t="shared" si="18"/>
        <v>#N/A</v>
      </c>
      <c r="BY13" s="94">
        <f t="shared" si="19"/>
        <v>999</v>
      </c>
      <c r="BZ13" s="94">
        <f t="shared" si="20"/>
        <v>999</v>
      </c>
      <c r="CA13" s="94" t="e">
        <f t="shared" si="21"/>
        <v>#N/A</v>
      </c>
      <c r="CB13" t="e">
        <f t="shared" si="22"/>
        <v>#N/A</v>
      </c>
      <c r="CC13" s="58" t="e">
        <f t="shared" si="23"/>
        <v>#N/A</v>
      </c>
      <c r="CD13" s="95" t="e">
        <f t="shared" si="24"/>
        <v>#N/A</v>
      </c>
      <c r="CE13" s="96" t="b">
        <f t="shared" si="25"/>
        <v>1</v>
      </c>
      <c r="CF13" t="e">
        <f t="shared" si="26"/>
        <v>#DIV/0!</v>
      </c>
      <c r="CG13" t="e">
        <f t="shared" si="27"/>
        <v>#DIV/0!</v>
      </c>
      <c r="CH13" s="84" t="b">
        <f t="shared" si="28"/>
        <v>1</v>
      </c>
      <c r="CI13">
        <f t="shared" si="29"/>
        <v>0.76600000000000001</v>
      </c>
      <c r="CJ13" t="b">
        <f t="shared" si="30"/>
        <v>1</v>
      </c>
      <c r="CK13" t="b">
        <f t="shared" si="31"/>
        <v>1</v>
      </c>
      <c r="CL13" s="84" t="b">
        <f t="shared" si="51"/>
        <v>1</v>
      </c>
      <c r="CM13">
        <f t="shared" si="32"/>
        <v>2.7570000000000001</v>
      </c>
      <c r="CN13" t="b">
        <f t="shared" si="33"/>
        <v>1</v>
      </c>
      <c r="CO13" s="84">
        <f t="shared" si="34"/>
        <v>6.4599720515634215E-2</v>
      </c>
      <c r="CP13" t="b">
        <f t="shared" si="35"/>
        <v>1</v>
      </c>
      <c r="CQ13" s="96" t="b">
        <f t="shared" si="36"/>
        <v>1</v>
      </c>
      <c r="CR13" t="b">
        <f t="shared" si="37"/>
        <v>1</v>
      </c>
      <c r="CS13" t="b">
        <f t="shared" si="38"/>
        <v>1</v>
      </c>
      <c r="CT13" t="b">
        <f t="shared" si="39"/>
        <v>1</v>
      </c>
      <c r="CU13" t="b">
        <f t="shared" si="40"/>
        <v>1</v>
      </c>
      <c r="CV13" s="84" t="b">
        <f t="shared" si="41"/>
        <v>1</v>
      </c>
      <c r="CW13" t="b">
        <f t="shared" si="42"/>
        <v>1</v>
      </c>
      <c r="CX13" t="b">
        <f t="shared" si="43"/>
        <v>1</v>
      </c>
      <c r="CY13" t="b">
        <f t="shared" si="44"/>
        <v>1</v>
      </c>
      <c r="CZ13" t="b">
        <f t="shared" si="45"/>
        <v>1</v>
      </c>
      <c r="DA13" s="84">
        <f t="shared" si="46"/>
        <v>0</v>
      </c>
      <c r="DB13" t="e">
        <f t="shared" si="47"/>
        <v>#N/A</v>
      </c>
    </row>
    <row r="14" spans="1:106">
      <c r="A14" s="9">
        <v>12</v>
      </c>
      <c r="B14" s="3">
        <v>2</v>
      </c>
      <c r="C14" s="3" t="s">
        <v>51</v>
      </c>
      <c r="D14" s="3" t="str">
        <f t="shared" si="0"/>
        <v>AF_60m_L_24_0189</v>
      </c>
      <c r="E14" s="3" t="str">
        <f t="shared" si="1"/>
        <v>0189</v>
      </c>
      <c r="F14" s="3">
        <v>137486.28099999999</v>
      </c>
      <c r="G14" s="15">
        <v>417885.06199999998</v>
      </c>
      <c r="H14" s="35" t="str">
        <f t="shared" si="2"/>
        <v>ja</v>
      </c>
      <c r="I14" s="42" t="s">
        <v>2402</v>
      </c>
      <c r="J14" s="20" t="s">
        <v>2955</v>
      </c>
      <c r="K14" s="21">
        <v>10000</v>
      </c>
      <c r="L14" s="28">
        <f t="shared" si="48"/>
        <v>0.24</v>
      </c>
      <c r="M14" s="28">
        <f t="shared" si="49"/>
        <v>0</v>
      </c>
      <c r="N14" s="56">
        <f t="shared" si="3"/>
        <v>0</v>
      </c>
      <c r="O14" s="33">
        <f t="shared" si="50"/>
        <v>124.70258969239444</v>
      </c>
      <c r="P14" s="37">
        <f t="shared" si="4"/>
        <v>90.521411400880183</v>
      </c>
      <c r="Q14" s="9" t="s">
        <v>12</v>
      </c>
      <c r="R14" s="55" t="s">
        <v>12</v>
      </c>
      <c r="S14" s="55">
        <v>3.7490000000000001</v>
      </c>
      <c r="T14" s="55">
        <v>3.8439999999999999</v>
      </c>
      <c r="U14" s="55">
        <v>3.9249999999999998</v>
      </c>
      <c r="V14" s="3">
        <v>3.9889999999999999</v>
      </c>
      <c r="W14" s="3">
        <v>4.0659999999999998</v>
      </c>
      <c r="X14" s="3" t="s">
        <v>12</v>
      </c>
      <c r="Y14" s="3">
        <v>4.5049999999999999</v>
      </c>
      <c r="Z14" s="15" t="s">
        <v>12</v>
      </c>
      <c r="AA14" s="10">
        <f t="shared" si="5"/>
        <v>4.0659999999999998</v>
      </c>
      <c r="AB14" s="9">
        <f t="shared" si="6"/>
        <v>0.14100000000000001</v>
      </c>
      <c r="AC14" s="10">
        <f t="shared" si="7"/>
        <v>0.43900000000000006</v>
      </c>
      <c r="AD14" s="9" t="s">
        <v>12</v>
      </c>
      <c r="AE14" s="55" t="s">
        <v>12</v>
      </c>
      <c r="AF14" s="55">
        <v>0.48499999999999999</v>
      </c>
      <c r="AG14" s="55">
        <v>0.55200000000000005</v>
      </c>
      <c r="AH14" s="55">
        <v>0.627</v>
      </c>
      <c r="AI14" s="3">
        <v>0.69599999999999995</v>
      </c>
      <c r="AJ14" s="3">
        <v>0.753</v>
      </c>
      <c r="AK14" s="3" t="s">
        <v>12</v>
      </c>
      <c r="AL14" s="3">
        <v>0.85799999999999998</v>
      </c>
      <c r="AM14" s="15" t="s">
        <v>12</v>
      </c>
      <c r="AN14" s="10">
        <f t="shared" si="8"/>
        <v>0.753</v>
      </c>
      <c r="AO14" s="9">
        <f t="shared" si="9"/>
        <v>0.126</v>
      </c>
      <c r="AP14" s="10">
        <f t="shared" si="10"/>
        <v>0.10499999999999998</v>
      </c>
      <c r="AQ14" s="9" t="s">
        <v>12</v>
      </c>
      <c r="AR14" s="55" t="s">
        <v>12</v>
      </c>
      <c r="AS14" s="55">
        <v>2.278</v>
      </c>
      <c r="AT14" s="55">
        <v>2.4500000000000002</v>
      </c>
      <c r="AU14" s="55">
        <v>2.6259999999999999</v>
      </c>
      <c r="AV14" s="3">
        <v>2.6819999999999999</v>
      </c>
      <c r="AW14" s="3">
        <v>2.79</v>
      </c>
      <c r="AX14" s="3" t="s">
        <v>12</v>
      </c>
      <c r="AY14" s="3">
        <v>2.911</v>
      </c>
      <c r="AZ14" s="15" t="s">
        <v>12</v>
      </c>
      <c r="BA14" s="10">
        <f t="shared" si="11"/>
        <v>2.79</v>
      </c>
      <c r="BB14" s="9">
        <f t="shared" si="12"/>
        <v>0.16400000000000015</v>
      </c>
      <c r="BC14" s="10">
        <f t="shared" si="13"/>
        <v>0.121</v>
      </c>
      <c r="BD14" s="9" t="s">
        <v>2403</v>
      </c>
      <c r="BE14" s="3" t="s">
        <v>12</v>
      </c>
      <c r="BF14" s="15" t="s">
        <v>12</v>
      </c>
      <c r="BG14" s="15"/>
      <c r="BH14" s="9"/>
      <c r="BI14" s="10"/>
      <c r="BJ14" s="9" t="s">
        <v>2403</v>
      </c>
      <c r="BK14" s="3" t="s">
        <v>12</v>
      </c>
      <c r="BL14" s="15" t="s">
        <v>12</v>
      </c>
      <c r="BM14" s="15"/>
      <c r="BN14" s="9"/>
      <c r="BO14" s="10"/>
      <c r="BP14">
        <f t="shared" si="14"/>
        <v>0</v>
      </c>
      <c r="BQ14" s="93">
        <f t="shared" si="15"/>
        <v>0</v>
      </c>
      <c r="BR14" s="93">
        <f t="shared" si="16"/>
        <v>0</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VLOOKUP(BS14,aslocaties_v01!$C$3:$AA$349,MATCH($K$3*10,aslocaties_v01!$C$2:$X$2),FALSE)</f>
        <v>#N/A</v>
      </c>
      <c r="BW14" s="93" t="e">
        <f t="shared" si="17"/>
        <v>#N/A</v>
      </c>
      <c r="BX14" s="93" t="e">
        <f t="shared" si="18"/>
        <v>#N/A</v>
      </c>
      <c r="BY14" s="94">
        <f t="shared" si="19"/>
        <v>999</v>
      </c>
      <c r="BZ14" s="94">
        <f t="shared" si="20"/>
        <v>999</v>
      </c>
      <c r="CA14" s="94" t="e">
        <f t="shared" si="21"/>
        <v>#N/A</v>
      </c>
      <c r="CB14" t="e">
        <f t="shared" si="22"/>
        <v>#N/A</v>
      </c>
      <c r="CC14" s="58" t="e">
        <f t="shared" si="23"/>
        <v>#N/A</v>
      </c>
      <c r="CD14" s="95" t="e">
        <f t="shared" si="24"/>
        <v>#N/A</v>
      </c>
      <c r="CE14" s="96" t="b">
        <f t="shared" si="25"/>
        <v>1</v>
      </c>
      <c r="CF14" t="e">
        <f t="shared" si="26"/>
        <v>#DIV/0!</v>
      </c>
      <c r="CG14" t="e">
        <f t="shared" si="27"/>
        <v>#DIV/0!</v>
      </c>
      <c r="CH14" s="84" t="b">
        <f t="shared" si="28"/>
        <v>1</v>
      </c>
      <c r="CI14">
        <f t="shared" si="29"/>
        <v>0.753</v>
      </c>
      <c r="CJ14" t="b">
        <f t="shared" si="30"/>
        <v>1</v>
      </c>
      <c r="CK14" t="b">
        <f t="shared" si="31"/>
        <v>1</v>
      </c>
      <c r="CL14" s="84" t="b">
        <f t="shared" si="51"/>
        <v>1</v>
      </c>
      <c r="CM14">
        <f t="shared" si="32"/>
        <v>2.79</v>
      </c>
      <c r="CN14" t="b">
        <f t="shared" si="33"/>
        <v>1</v>
      </c>
      <c r="CO14" s="84">
        <f t="shared" si="34"/>
        <v>6.2010034261161549E-2</v>
      </c>
      <c r="CP14" t="b">
        <f t="shared" si="35"/>
        <v>1</v>
      </c>
      <c r="CQ14" s="96" t="b">
        <f t="shared" si="36"/>
        <v>1</v>
      </c>
      <c r="CR14" t="b">
        <f t="shared" si="37"/>
        <v>1</v>
      </c>
      <c r="CS14" t="b">
        <f t="shared" si="38"/>
        <v>1</v>
      </c>
      <c r="CT14" t="b">
        <f t="shared" si="39"/>
        <v>1</v>
      </c>
      <c r="CU14" t="b">
        <f t="shared" si="40"/>
        <v>1</v>
      </c>
      <c r="CV14" s="84" t="b">
        <f t="shared" si="41"/>
        <v>1</v>
      </c>
      <c r="CW14" t="b">
        <f t="shared" si="42"/>
        <v>1</v>
      </c>
      <c r="CX14" t="b">
        <f t="shared" si="43"/>
        <v>1</v>
      </c>
      <c r="CY14" t="b">
        <f t="shared" si="44"/>
        <v>1</v>
      </c>
      <c r="CZ14" t="b">
        <f t="shared" si="45"/>
        <v>1</v>
      </c>
      <c r="DA14" s="84">
        <f t="shared" si="46"/>
        <v>0</v>
      </c>
      <c r="DB14" t="e">
        <f t="shared" si="47"/>
        <v>#N/A</v>
      </c>
    </row>
    <row r="15" spans="1:106">
      <c r="A15" s="9">
        <v>13</v>
      </c>
      <c r="B15" s="3">
        <v>2</v>
      </c>
      <c r="C15" s="3" t="s">
        <v>52</v>
      </c>
      <c r="D15" s="3" t="str">
        <f t="shared" si="0"/>
        <v>AF_60m_L_24_0190</v>
      </c>
      <c r="E15" s="3" t="str">
        <f t="shared" si="1"/>
        <v>0190</v>
      </c>
      <c r="F15" s="3">
        <v>137551.31200000001</v>
      </c>
      <c r="G15" s="15">
        <v>417948.03100000002</v>
      </c>
      <c r="H15" s="35" t="str">
        <f t="shared" si="2"/>
        <v>ja</v>
      </c>
      <c r="I15" s="42" t="s">
        <v>2402</v>
      </c>
      <c r="J15" s="20" t="s">
        <v>2955</v>
      </c>
      <c r="K15" s="21">
        <v>10000</v>
      </c>
      <c r="L15" s="28">
        <f t="shared" si="48"/>
        <v>0.24</v>
      </c>
      <c r="M15" s="28">
        <f t="shared" si="49"/>
        <v>0</v>
      </c>
      <c r="N15" s="56">
        <f t="shared" si="3"/>
        <v>0</v>
      </c>
      <c r="O15" s="33">
        <f t="shared" si="50"/>
        <v>90.521411400880183</v>
      </c>
      <c r="P15" s="37">
        <f t="shared" si="4"/>
        <v>112.49961260377333</v>
      </c>
      <c r="Q15" s="9" t="s">
        <v>12</v>
      </c>
      <c r="R15" s="55" t="s">
        <v>12</v>
      </c>
      <c r="S15" s="55">
        <v>3.7490000000000001</v>
      </c>
      <c r="T15" s="55">
        <v>3.8439999999999999</v>
      </c>
      <c r="U15" s="55">
        <v>3.9249999999999998</v>
      </c>
      <c r="V15" s="3">
        <v>3.9889999999999999</v>
      </c>
      <c r="W15" s="3">
        <v>4.0659999999999998</v>
      </c>
      <c r="X15" s="3" t="s">
        <v>12</v>
      </c>
      <c r="Y15" s="3">
        <v>4.5049999999999999</v>
      </c>
      <c r="Z15" s="15" t="s">
        <v>12</v>
      </c>
      <c r="AA15" s="10">
        <f t="shared" si="5"/>
        <v>4.0659999999999998</v>
      </c>
      <c r="AB15" s="9">
        <f t="shared" si="6"/>
        <v>0.14100000000000001</v>
      </c>
      <c r="AC15" s="10">
        <f t="shared" si="7"/>
        <v>0.43900000000000006</v>
      </c>
      <c r="AD15" s="9" t="s">
        <v>12</v>
      </c>
      <c r="AE15" s="55" t="s">
        <v>12</v>
      </c>
      <c r="AF15" s="55">
        <v>0.374</v>
      </c>
      <c r="AG15" s="55">
        <v>0.42899999999999999</v>
      </c>
      <c r="AH15" s="55">
        <v>0.48799999999999999</v>
      </c>
      <c r="AI15" s="3">
        <v>0.54500000000000004</v>
      </c>
      <c r="AJ15" s="3">
        <v>0.61</v>
      </c>
      <c r="AK15" s="3" t="s">
        <v>12</v>
      </c>
      <c r="AL15" s="3">
        <v>0.747</v>
      </c>
      <c r="AM15" s="15" t="s">
        <v>12</v>
      </c>
      <c r="AN15" s="10">
        <f t="shared" si="8"/>
        <v>0.61</v>
      </c>
      <c r="AO15" s="9">
        <f t="shared" si="9"/>
        <v>0.122</v>
      </c>
      <c r="AP15" s="10">
        <f t="shared" si="10"/>
        <v>0.13700000000000001</v>
      </c>
      <c r="AQ15" s="9" t="s">
        <v>12</v>
      </c>
      <c r="AR15" s="55" t="s">
        <v>12</v>
      </c>
      <c r="AS15" s="55">
        <v>2.0379999999999998</v>
      </c>
      <c r="AT15" s="55">
        <v>2.16</v>
      </c>
      <c r="AU15" s="55">
        <v>2.2879999999999998</v>
      </c>
      <c r="AV15" s="3">
        <v>2.3980000000000001</v>
      </c>
      <c r="AW15" s="3">
        <v>2.516</v>
      </c>
      <c r="AX15" s="3" t="s">
        <v>12</v>
      </c>
      <c r="AY15" s="3">
        <v>2.7530000000000001</v>
      </c>
      <c r="AZ15" s="15" t="s">
        <v>12</v>
      </c>
      <c r="BA15" s="10">
        <f t="shared" si="11"/>
        <v>2.516</v>
      </c>
      <c r="BB15" s="9">
        <f t="shared" si="12"/>
        <v>0.2280000000000002</v>
      </c>
      <c r="BC15" s="10">
        <f t="shared" si="13"/>
        <v>0.2370000000000001</v>
      </c>
      <c r="BD15" s="9" t="s">
        <v>2403</v>
      </c>
      <c r="BE15" s="3" t="s">
        <v>12</v>
      </c>
      <c r="BF15" s="15" t="s">
        <v>12</v>
      </c>
      <c r="BG15" s="15"/>
      <c r="BH15" s="9"/>
      <c r="BI15" s="10"/>
      <c r="BJ15" s="9" t="s">
        <v>2403</v>
      </c>
      <c r="BK15" s="3" t="s">
        <v>12</v>
      </c>
      <c r="BL15" s="15" t="s">
        <v>12</v>
      </c>
      <c r="BM15" s="15"/>
      <c r="BN15" s="9"/>
      <c r="BO15" s="10"/>
      <c r="BP15">
        <f t="shared" si="14"/>
        <v>0</v>
      </c>
      <c r="BQ15" s="93">
        <f t="shared" si="15"/>
        <v>0</v>
      </c>
      <c r="BR15" s="93">
        <f t="shared" si="16"/>
        <v>0</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VLOOKUP(BS15,aslocaties_v01!$C$3:$AA$349,MATCH($K$3*10,aslocaties_v01!$C$2:$X$2),FALSE)</f>
        <v>#N/A</v>
      </c>
      <c r="BW15" s="93" t="e">
        <f t="shared" si="17"/>
        <v>#N/A</v>
      </c>
      <c r="BX15" s="93" t="e">
        <f t="shared" si="18"/>
        <v>#N/A</v>
      </c>
      <c r="BY15" s="94">
        <f t="shared" si="19"/>
        <v>999</v>
      </c>
      <c r="BZ15" s="94">
        <f t="shared" si="20"/>
        <v>999</v>
      </c>
      <c r="CA15" s="94" t="e">
        <f t="shared" si="21"/>
        <v>#N/A</v>
      </c>
      <c r="CB15" t="e">
        <f t="shared" si="22"/>
        <v>#N/A</v>
      </c>
      <c r="CC15" s="58" t="e">
        <f t="shared" si="23"/>
        <v>#N/A</v>
      </c>
      <c r="CD15" s="95" t="e">
        <f t="shared" si="24"/>
        <v>#N/A</v>
      </c>
      <c r="CE15" s="96" t="b">
        <f t="shared" si="25"/>
        <v>1</v>
      </c>
      <c r="CF15" t="e">
        <f t="shared" si="26"/>
        <v>#DIV/0!</v>
      </c>
      <c r="CG15" t="e">
        <f t="shared" si="27"/>
        <v>#DIV/0!</v>
      </c>
      <c r="CH15" s="84" t="b">
        <f t="shared" si="28"/>
        <v>1</v>
      </c>
      <c r="CI15">
        <f t="shared" si="29"/>
        <v>0.61</v>
      </c>
      <c r="CJ15" t="b">
        <f t="shared" si="30"/>
        <v>1</v>
      </c>
      <c r="CK15" t="b">
        <f t="shared" si="31"/>
        <v>1</v>
      </c>
      <c r="CL15" s="84" t="b">
        <f t="shared" si="51"/>
        <v>1</v>
      </c>
      <c r="CM15">
        <f t="shared" si="32"/>
        <v>2.516</v>
      </c>
      <c r="CN15" t="b">
        <f t="shared" si="33"/>
        <v>1</v>
      </c>
      <c r="CO15" s="84">
        <f t="shared" si="34"/>
        <v>6.177090484581365E-2</v>
      </c>
      <c r="CP15" t="b">
        <f t="shared" si="35"/>
        <v>1</v>
      </c>
      <c r="CQ15" s="96" t="b">
        <f t="shared" si="36"/>
        <v>1</v>
      </c>
      <c r="CR15" t="b">
        <f t="shared" si="37"/>
        <v>1</v>
      </c>
      <c r="CS15" t="b">
        <f t="shared" si="38"/>
        <v>1</v>
      </c>
      <c r="CT15" t="b">
        <f t="shared" si="39"/>
        <v>1</v>
      </c>
      <c r="CU15" t="b">
        <f t="shared" si="40"/>
        <v>1</v>
      </c>
      <c r="CV15" s="84" t="b">
        <f t="shared" si="41"/>
        <v>1</v>
      </c>
      <c r="CW15" t="b">
        <f t="shared" si="42"/>
        <v>1</v>
      </c>
      <c r="CX15" t="b">
        <f t="shared" si="43"/>
        <v>1</v>
      </c>
      <c r="CY15" t="b">
        <f t="shared" si="44"/>
        <v>1</v>
      </c>
      <c r="CZ15" t="b">
        <f t="shared" si="45"/>
        <v>1</v>
      </c>
      <c r="DA15" s="84">
        <f t="shared" si="46"/>
        <v>0</v>
      </c>
      <c r="DB15" t="e">
        <f t="shared" si="47"/>
        <v>#N/A</v>
      </c>
    </row>
    <row r="16" spans="1:106">
      <c r="A16" s="9">
        <v>14</v>
      </c>
      <c r="B16" s="3">
        <v>2</v>
      </c>
      <c r="C16" s="3" t="s">
        <v>53</v>
      </c>
      <c r="D16" s="3" t="str">
        <f t="shared" si="0"/>
        <v>AF_60m_L_24_0191</v>
      </c>
      <c r="E16" s="3" t="str">
        <f t="shared" si="1"/>
        <v>0191</v>
      </c>
      <c r="F16" s="3">
        <v>137660.56200000001</v>
      </c>
      <c r="G16" s="15">
        <v>417974.875</v>
      </c>
      <c r="H16" s="35" t="str">
        <f t="shared" si="2"/>
        <v>ja</v>
      </c>
      <c r="I16" s="42" t="s">
        <v>2402</v>
      </c>
      <c r="J16" s="20" t="s">
        <v>2955</v>
      </c>
      <c r="K16" s="21">
        <v>10000</v>
      </c>
      <c r="L16" s="28">
        <f t="shared" si="48"/>
        <v>0.24</v>
      </c>
      <c r="M16" s="28">
        <f t="shared" si="49"/>
        <v>0</v>
      </c>
      <c r="N16" s="56">
        <f t="shared" si="3"/>
        <v>0</v>
      </c>
      <c r="O16" s="33">
        <f t="shared" si="50"/>
        <v>112.49961260377333</v>
      </c>
      <c r="P16" s="37">
        <f t="shared" si="4"/>
        <v>100.32101559492082</v>
      </c>
      <c r="Q16" s="9" t="s">
        <v>12</v>
      </c>
      <c r="R16" s="55" t="s">
        <v>12</v>
      </c>
      <c r="S16" s="55">
        <v>3.7490000000000001</v>
      </c>
      <c r="T16" s="55">
        <v>3.8439999999999999</v>
      </c>
      <c r="U16" s="55">
        <v>3.9249999999999998</v>
      </c>
      <c r="V16" s="3">
        <v>3.9889999999999999</v>
      </c>
      <c r="W16" s="3">
        <v>4.0659999999999998</v>
      </c>
      <c r="X16" s="3" t="s">
        <v>12</v>
      </c>
      <c r="Y16" s="3">
        <v>4.5049999999999999</v>
      </c>
      <c r="Z16" s="15" t="s">
        <v>12</v>
      </c>
      <c r="AA16" s="10">
        <f t="shared" si="5"/>
        <v>4.0659999999999998</v>
      </c>
      <c r="AB16" s="9">
        <f t="shared" si="6"/>
        <v>0.14100000000000001</v>
      </c>
      <c r="AC16" s="10">
        <f t="shared" si="7"/>
        <v>0.43900000000000006</v>
      </c>
      <c r="AD16" s="9" t="s">
        <v>12</v>
      </c>
      <c r="AE16" s="55" t="s">
        <v>12</v>
      </c>
      <c r="AF16" s="55">
        <v>0.57799999999999996</v>
      </c>
      <c r="AG16" s="55">
        <v>0.628</v>
      </c>
      <c r="AH16" s="55">
        <v>0.68600000000000005</v>
      </c>
      <c r="AI16" s="3">
        <v>0.73599999999999999</v>
      </c>
      <c r="AJ16" s="3">
        <v>0.79</v>
      </c>
      <c r="AK16" s="3" t="s">
        <v>12</v>
      </c>
      <c r="AL16" s="3">
        <v>0.88900000000000001</v>
      </c>
      <c r="AM16" s="15" t="s">
        <v>12</v>
      </c>
      <c r="AN16" s="10">
        <f t="shared" si="8"/>
        <v>0.79</v>
      </c>
      <c r="AO16" s="9">
        <f t="shared" si="9"/>
        <v>0.10399999999999998</v>
      </c>
      <c r="AP16" s="10">
        <f t="shared" si="10"/>
        <v>9.8999999999999977E-2</v>
      </c>
      <c r="AQ16" s="9" t="s">
        <v>12</v>
      </c>
      <c r="AR16" s="55" t="s">
        <v>12</v>
      </c>
      <c r="AS16" s="55">
        <v>2.4609999999999999</v>
      </c>
      <c r="AT16" s="55">
        <v>2.5579999999999998</v>
      </c>
      <c r="AU16" s="55">
        <v>2.6669999999999998</v>
      </c>
      <c r="AV16" s="3">
        <v>2.7519999999999998</v>
      </c>
      <c r="AW16" s="3">
        <v>2.8380000000000001</v>
      </c>
      <c r="AX16" s="3" t="s">
        <v>12</v>
      </c>
      <c r="AY16" s="3">
        <v>3.0190000000000001</v>
      </c>
      <c r="AZ16" s="15" t="s">
        <v>12</v>
      </c>
      <c r="BA16" s="10">
        <f t="shared" si="11"/>
        <v>2.8380000000000001</v>
      </c>
      <c r="BB16" s="9">
        <f t="shared" si="12"/>
        <v>0.17100000000000026</v>
      </c>
      <c r="BC16" s="10">
        <f t="shared" si="13"/>
        <v>0.18100000000000005</v>
      </c>
      <c r="BD16" s="9" t="s">
        <v>2403</v>
      </c>
      <c r="BE16" s="3" t="s">
        <v>12</v>
      </c>
      <c r="BF16" s="15" t="s">
        <v>12</v>
      </c>
      <c r="BG16" s="15"/>
      <c r="BH16" s="9"/>
      <c r="BI16" s="10"/>
      <c r="BJ16" s="9" t="s">
        <v>2403</v>
      </c>
      <c r="BK16" s="3" t="s">
        <v>12</v>
      </c>
      <c r="BL16" s="15" t="s">
        <v>12</v>
      </c>
      <c r="BM16" s="15"/>
      <c r="BN16" s="9"/>
      <c r="BO16" s="10"/>
      <c r="BP16">
        <f t="shared" si="14"/>
        <v>0</v>
      </c>
      <c r="BQ16" s="93">
        <f t="shared" si="15"/>
        <v>0</v>
      </c>
      <c r="BR16" s="93">
        <f t="shared" si="16"/>
        <v>0</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VLOOKUP(BS16,aslocaties_v01!$C$3:$AA$349,MATCH($K$3*10,aslocaties_v01!$C$2:$X$2),FALSE)</f>
        <v>#N/A</v>
      </c>
      <c r="BW16" s="93" t="e">
        <f t="shared" si="17"/>
        <v>#N/A</v>
      </c>
      <c r="BX16" s="93" t="e">
        <f t="shared" si="18"/>
        <v>#N/A</v>
      </c>
      <c r="BY16" s="94">
        <f t="shared" si="19"/>
        <v>999</v>
      </c>
      <c r="BZ16" s="94">
        <f t="shared" si="20"/>
        <v>999</v>
      </c>
      <c r="CA16" s="94" t="e">
        <f t="shared" si="21"/>
        <v>#N/A</v>
      </c>
      <c r="CB16" t="e">
        <f t="shared" si="22"/>
        <v>#N/A</v>
      </c>
      <c r="CC16" s="58" t="e">
        <f t="shared" si="23"/>
        <v>#N/A</v>
      </c>
      <c r="CD16" s="95" t="e">
        <f t="shared" si="24"/>
        <v>#N/A</v>
      </c>
      <c r="CE16" s="96" t="b">
        <f t="shared" si="25"/>
        <v>1</v>
      </c>
      <c r="CF16" t="e">
        <f t="shared" si="26"/>
        <v>#DIV/0!</v>
      </c>
      <c r="CG16" t="e">
        <f t="shared" si="27"/>
        <v>#DIV/0!</v>
      </c>
      <c r="CH16" s="84" t="b">
        <f t="shared" si="28"/>
        <v>1</v>
      </c>
      <c r="CI16">
        <f t="shared" si="29"/>
        <v>0.79</v>
      </c>
      <c r="CJ16" t="b">
        <f t="shared" si="30"/>
        <v>1</v>
      </c>
      <c r="CK16" t="b">
        <f t="shared" si="31"/>
        <v>1</v>
      </c>
      <c r="CL16" s="84" t="b">
        <f t="shared" si="51"/>
        <v>1</v>
      </c>
      <c r="CM16">
        <f t="shared" si="32"/>
        <v>2.8380000000000001</v>
      </c>
      <c r="CN16" t="b">
        <f t="shared" si="33"/>
        <v>1</v>
      </c>
      <c r="CO16" s="84">
        <f t="shared" si="34"/>
        <v>6.2874958395878797E-2</v>
      </c>
      <c r="CP16" t="b">
        <f t="shared" si="35"/>
        <v>1</v>
      </c>
      <c r="CQ16" s="96" t="b">
        <f t="shared" si="36"/>
        <v>1</v>
      </c>
      <c r="CR16" t="b">
        <f t="shared" si="37"/>
        <v>1</v>
      </c>
      <c r="CS16" t="b">
        <f t="shared" si="38"/>
        <v>1</v>
      </c>
      <c r="CT16" t="b">
        <f t="shared" si="39"/>
        <v>1</v>
      </c>
      <c r="CU16" t="b">
        <f t="shared" si="40"/>
        <v>1</v>
      </c>
      <c r="CV16" s="84" t="b">
        <f t="shared" si="41"/>
        <v>1</v>
      </c>
      <c r="CW16" t="b">
        <f t="shared" si="42"/>
        <v>1</v>
      </c>
      <c r="CX16" t="b">
        <f t="shared" si="43"/>
        <v>1</v>
      </c>
      <c r="CY16" t="b">
        <f t="shared" si="44"/>
        <v>1</v>
      </c>
      <c r="CZ16" t="b">
        <f t="shared" si="45"/>
        <v>1</v>
      </c>
      <c r="DA16" s="84">
        <f t="shared" si="46"/>
        <v>0</v>
      </c>
      <c r="DB16" t="e">
        <f t="shared" si="47"/>
        <v>#N/A</v>
      </c>
    </row>
    <row r="17" spans="1:106">
      <c r="A17" s="9">
        <v>15</v>
      </c>
      <c r="B17" s="3">
        <v>2</v>
      </c>
      <c r="C17" s="3" t="s">
        <v>54</v>
      </c>
      <c r="D17" s="3" t="str">
        <f t="shared" si="0"/>
        <v>AF_60m_L_24_0192</v>
      </c>
      <c r="E17" s="3" t="str">
        <f t="shared" si="1"/>
        <v>0192</v>
      </c>
      <c r="F17" s="3">
        <v>137673.609</v>
      </c>
      <c r="G17" s="15">
        <v>418074.34399999998</v>
      </c>
      <c r="H17" s="35" t="str">
        <f t="shared" si="2"/>
        <v>ja</v>
      </c>
      <c r="I17" s="42" t="s">
        <v>2402</v>
      </c>
      <c r="J17" s="20" t="s">
        <v>2955</v>
      </c>
      <c r="K17" s="21">
        <v>10000</v>
      </c>
      <c r="L17" s="28">
        <f t="shared" si="48"/>
        <v>0.24</v>
      </c>
      <c r="M17" s="28">
        <f t="shared" si="49"/>
        <v>0</v>
      </c>
      <c r="N17" s="56">
        <f t="shared" si="3"/>
        <v>0</v>
      </c>
      <c r="O17" s="33">
        <f t="shared" si="50"/>
        <v>100.32101559492082</v>
      </c>
      <c r="P17" s="37">
        <f t="shared" si="4"/>
        <v>94.305731787622392</v>
      </c>
      <c r="Q17" s="9" t="s">
        <v>12</v>
      </c>
      <c r="R17" s="55" t="s">
        <v>12</v>
      </c>
      <c r="S17" s="55">
        <v>3.7480000000000002</v>
      </c>
      <c r="T17" s="55">
        <v>3.8439999999999999</v>
      </c>
      <c r="U17" s="55">
        <v>3.9249999999999998</v>
      </c>
      <c r="V17" s="3">
        <v>3.9889999999999999</v>
      </c>
      <c r="W17" s="3">
        <v>4.0670000000000002</v>
      </c>
      <c r="X17" s="3" t="s">
        <v>12</v>
      </c>
      <c r="Y17" s="3">
        <v>4.5049999999999999</v>
      </c>
      <c r="Z17" s="15" t="s">
        <v>12</v>
      </c>
      <c r="AA17" s="10">
        <f t="shared" si="5"/>
        <v>4.0670000000000002</v>
      </c>
      <c r="AB17" s="9">
        <f t="shared" si="6"/>
        <v>0.14200000000000035</v>
      </c>
      <c r="AC17" s="10">
        <f t="shared" si="7"/>
        <v>0.43799999999999972</v>
      </c>
      <c r="AD17" s="9" t="s">
        <v>12</v>
      </c>
      <c r="AE17" s="55" t="s">
        <v>12</v>
      </c>
      <c r="AF17" s="55">
        <v>1.972</v>
      </c>
      <c r="AG17" s="55">
        <v>2.1579999999999999</v>
      </c>
      <c r="AH17" s="55">
        <v>2.1880000000000002</v>
      </c>
      <c r="AI17" s="3">
        <v>2.1960000000000002</v>
      </c>
      <c r="AJ17" s="3">
        <v>2.1989999999999998</v>
      </c>
      <c r="AK17" s="3" t="s">
        <v>12</v>
      </c>
      <c r="AL17" s="3">
        <v>2.2000000000000002</v>
      </c>
      <c r="AM17" s="15" t="s">
        <v>12</v>
      </c>
      <c r="AN17" s="10">
        <f t="shared" si="8"/>
        <v>2.1989999999999998</v>
      </c>
      <c r="AO17" s="9">
        <f t="shared" si="9"/>
        <v>1.0999999999999677E-2</v>
      </c>
      <c r="AP17" s="10">
        <f t="shared" si="10"/>
        <v>1.000000000000334E-3</v>
      </c>
      <c r="AQ17" s="9" t="s">
        <v>12</v>
      </c>
      <c r="AR17" s="55" t="s">
        <v>12</v>
      </c>
      <c r="AS17" s="55">
        <v>6.4249999999999998</v>
      </c>
      <c r="AT17" s="55">
        <v>6.9580000000000002</v>
      </c>
      <c r="AU17" s="55">
        <v>6.9870000000000001</v>
      </c>
      <c r="AV17" s="3">
        <v>6.9960000000000004</v>
      </c>
      <c r="AW17" s="3">
        <v>6.9989999999999997</v>
      </c>
      <c r="AX17" s="3" t="s">
        <v>12</v>
      </c>
      <c r="AY17" s="3">
        <v>7</v>
      </c>
      <c r="AZ17" s="15" t="s">
        <v>12</v>
      </c>
      <c r="BA17" s="10">
        <f t="shared" si="11"/>
        <v>6.9989999999999997</v>
      </c>
      <c r="BB17" s="9">
        <f t="shared" si="12"/>
        <v>1.1999999999999567E-2</v>
      </c>
      <c r="BC17" s="10">
        <f t="shared" si="13"/>
        <v>1.000000000000334E-3</v>
      </c>
      <c r="BD17" s="9" t="s">
        <v>2403</v>
      </c>
      <c r="BE17" s="3" t="s">
        <v>12</v>
      </c>
      <c r="BF17" s="15" t="s">
        <v>12</v>
      </c>
      <c r="BG17" s="15"/>
      <c r="BH17" s="9"/>
      <c r="BI17" s="10"/>
      <c r="BJ17" s="9" t="s">
        <v>2403</v>
      </c>
      <c r="BK17" s="3" t="s">
        <v>12</v>
      </c>
      <c r="BL17" s="15" t="s">
        <v>12</v>
      </c>
      <c r="BM17" s="15"/>
      <c r="BN17" s="9"/>
      <c r="BO17" s="10"/>
      <c r="BP17">
        <f t="shared" si="14"/>
        <v>0</v>
      </c>
      <c r="BQ17" s="93">
        <f t="shared" si="15"/>
        <v>0</v>
      </c>
      <c r="BR17" s="93">
        <f t="shared" si="16"/>
        <v>0</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VLOOKUP(BS17,aslocaties_v01!$C$3:$AA$349,MATCH($K$3*10,aslocaties_v01!$C$2:$X$2),FALSE)</f>
        <v>#N/A</v>
      </c>
      <c r="BW17" s="93" t="e">
        <f t="shared" si="17"/>
        <v>#N/A</v>
      </c>
      <c r="BX17" s="93" t="e">
        <f t="shared" si="18"/>
        <v>#N/A</v>
      </c>
      <c r="BY17" s="94">
        <f t="shared" si="19"/>
        <v>999</v>
      </c>
      <c r="BZ17" s="94">
        <f t="shared" si="20"/>
        <v>999</v>
      </c>
      <c r="CA17" s="94" t="e">
        <f t="shared" si="21"/>
        <v>#N/A</v>
      </c>
      <c r="CB17" t="e">
        <f t="shared" si="22"/>
        <v>#N/A</v>
      </c>
      <c r="CC17" s="58" t="e">
        <f t="shared" si="23"/>
        <v>#N/A</v>
      </c>
      <c r="CD17" s="95" t="e">
        <f t="shared" si="24"/>
        <v>#N/A</v>
      </c>
      <c r="CE17" s="96" t="b">
        <f t="shared" si="25"/>
        <v>1</v>
      </c>
      <c r="CF17" t="e">
        <f t="shared" si="26"/>
        <v>#DIV/0!</v>
      </c>
      <c r="CG17" t="e">
        <f t="shared" si="27"/>
        <v>#DIV/0!</v>
      </c>
      <c r="CH17" s="84" t="b">
        <f t="shared" si="28"/>
        <v>1</v>
      </c>
      <c r="CI17">
        <f t="shared" si="29"/>
        <v>2.1989999999999998</v>
      </c>
      <c r="CJ17" t="b">
        <f t="shared" si="30"/>
        <v>0</v>
      </c>
      <c r="CK17" t="b">
        <f t="shared" si="31"/>
        <v>0</v>
      </c>
      <c r="CL17" s="84" t="b">
        <f t="shared" si="51"/>
        <v>0</v>
      </c>
      <c r="CM17" t="str">
        <f t="shared" si="32"/>
        <v/>
      </c>
      <c r="CN17" t="b">
        <f t="shared" si="33"/>
        <v>0</v>
      </c>
      <c r="CO17" s="84">
        <f t="shared" si="34"/>
        <v>2.877588200382768E-2</v>
      </c>
      <c r="CP17" t="b">
        <f t="shared" si="35"/>
        <v>1</v>
      </c>
      <c r="CQ17" s="96" t="b">
        <f t="shared" si="36"/>
        <v>1</v>
      </c>
      <c r="CR17" t="b">
        <f t="shared" si="37"/>
        <v>1</v>
      </c>
      <c r="CS17" t="b">
        <f t="shared" si="38"/>
        <v>1</v>
      </c>
      <c r="CT17" t="b">
        <f t="shared" si="39"/>
        <v>1</v>
      </c>
      <c r="CU17" t="b">
        <f t="shared" si="40"/>
        <v>1</v>
      </c>
      <c r="CV17" s="84" t="b">
        <f t="shared" si="41"/>
        <v>1</v>
      </c>
      <c r="CW17" t="b">
        <f t="shared" si="42"/>
        <v>1</v>
      </c>
      <c r="CX17" t="b">
        <f t="shared" si="43"/>
        <v>1</v>
      </c>
      <c r="CY17" t="b">
        <f t="shared" si="44"/>
        <v>1</v>
      </c>
      <c r="CZ17" t="b">
        <f t="shared" si="45"/>
        <v>1</v>
      </c>
      <c r="DA17" s="84">
        <f t="shared" si="46"/>
        <v>0</v>
      </c>
      <c r="DB17" t="e">
        <f t="shared" si="47"/>
        <v>#N/A</v>
      </c>
    </row>
    <row r="18" spans="1:106">
      <c r="A18" s="9">
        <v>16</v>
      </c>
      <c r="B18" s="3">
        <v>2</v>
      </c>
      <c r="C18" s="3" t="s">
        <v>55</v>
      </c>
      <c r="D18" s="3" t="str">
        <f t="shared" si="0"/>
        <v>AF_60m_L_24_0193</v>
      </c>
      <c r="E18" s="3" t="str">
        <f t="shared" si="1"/>
        <v>0193</v>
      </c>
      <c r="F18" s="3">
        <v>137687.891</v>
      </c>
      <c r="G18" s="15">
        <v>418167.56199999998</v>
      </c>
      <c r="H18" s="35" t="str">
        <f t="shared" si="2"/>
        <v>ja</v>
      </c>
      <c r="I18" s="42" t="s">
        <v>2402</v>
      </c>
      <c r="J18" s="20" t="s">
        <v>2955</v>
      </c>
      <c r="K18" s="21">
        <v>10000</v>
      </c>
      <c r="L18" s="28">
        <f t="shared" si="48"/>
        <v>0.24</v>
      </c>
      <c r="M18" s="28">
        <f t="shared" si="49"/>
        <v>0</v>
      </c>
      <c r="N18" s="56">
        <f t="shared" si="3"/>
        <v>0</v>
      </c>
      <c r="O18" s="33">
        <f t="shared" si="50"/>
        <v>94.305731787622392</v>
      </c>
      <c r="P18" s="37">
        <f t="shared" si="4"/>
        <v>120.94221792661949</v>
      </c>
      <c r="Q18" s="9" t="s">
        <v>12</v>
      </c>
      <c r="R18" s="55" t="s">
        <v>12</v>
      </c>
      <c r="S18" s="55">
        <v>3.7480000000000002</v>
      </c>
      <c r="T18" s="55">
        <v>3.8439999999999999</v>
      </c>
      <c r="U18" s="55">
        <v>3.9249999999999998</v>
      </c>
      <c r="V18" s="3">
        <v>3.9889999999999999</v>
      </c>
      <c r="W18" s="3">
        <v>4.0659999999999998</v>
      </c>
      <c r="X18" s="3" t="s">
        <v>12</v>
      </c>
      <c r="Y18" s="3">
        <v>4.5049999999999999</v>
      </c>
      <c r="Z18" s="15" t="s">
        <v>12</v>
      </c>
      <c r="AA18" s="10">
        <f t="shared" si="5"/>
        <v>4.0659999999999998</v>
      </c>
      <c r="AB18" s="9">
        <f t="shared" si="6"/>
        <v>0.14100000000000001</v>
      </c>
      <c r="AC18" s="10">
        <f t="shared" si="7"/>
        <v>0.43900000000000006</v>
      </c>
      <c r="AD18" s="9" t="s">
        <v>12</v>
      </c>
      <c r="AE18" s="55" t="s">
        <v>12</v>
      </c>
      <c r="AF18" s="55">
        <v>1.21</v>
      </c>
      <c r="AG18" s="55">
        <v>1.2509999999999999</v>
      </c>
      <c r="AH18" s="55">
        <v>1.2949999999999999</v>
      </c>
      <c r="AI18" s="3">
        <v>1.3240000000000001</v>
      </c>
      <c r="AJ18" s="3">
        <v>1.3540000000000001</v>
      </c>
      <c r="AK18" s="3" t="s">
        <v>12</v>
      </c>
      <c r="AL18" s="3">
        <v>1.415</v>
      </c>
      <c r="AM18" s="15" t="s">
        <v>12</v>
      </c>
      <c r="AN18" s="10">
        <f t="shared" si="8"/>
        <v>1.3540000000000001</v>
      </c>
      <c r="AO18" s="9">
        <f t="shared" si="9"/>
        <v>5.9000000000000163E-2</v>
      </c>
      <c r="AP18" s="10">
        <f t="shared" si="10"/>
        <v>6.0999999999999943E-2</v>
      </c>
      <c r="AQ18" s="9" t="s">
        <v>12</v>
      </c>
      <c r="AR18" s="55" t="s">
        <v>12</v>
      </c>
      <c r="AS18" s="55">
        <v>3.637</v>
      </c>
      <c r="AT18" s="55">
        <v>3.8119999999999998</v>
      </c>
      <c r="AU18" s="55">
        <v>3.851</v>
      </c>
      <c r="AV18" s="3">
        <v>3.887</v>
      </c>
      <c r="AW18" s="3">
        <v>3.92</v>
      </c>
      <c r="AX18" s="3" t="s">
        <v>12</v>
      </c>
      <c r="AY18" s="3">
        <v>3.9769999999999999</v>
      </c>
      <c r="AZ18" s="15" t="s">
        <v>12</v>
      </c>
      <c r="BA18" s="10">
        <f t="shared" si="11"/>
        <v>3.92</v>
      </c>
      <c r="BB18" s="9">
        <f t="shared" si="12"/>
        <v>6.899999999999995E-2</v>
      </c>
      <c r="BC18" s="10">
        <f t="shared" si="13"/>
        <v>5.699999999999994E-2</v>
      </c>
      <c r="BD18" s="9" t="s">
        <v>2403</v>
      </c>
      <c r="BE18" s="3" t="s">
        <v>12</v>
      </c>
      <c r="BF18" s="15" t="s">
        <v>12</v>
      </c>
      <c r="BG18" s="15"/>
      <c r="BH18" s="9"/>
      <c r="BI18" s="10"/>
      <c r="BJ18" s="9" t="s">
        <v>2403</v>
      </c>
      <c r="BK18" s="3" t="s">
        <v>12</v>
      </c>
      <c r="BL18" s="15" t="s">
        <v>12</v>
      </c>
      <c r="BM18" s="15"/>
      <c r="BN18" s="9"/>
      <c r="BO18" s="10"/>
      <c r="BP18">
        <f t="shared" si="14"/>
        <v>0</v>
      </c>
      <c r="BQ18" s="93">
        <f t="shared" si="15"/>
        <v>0</v>
      </c>
      <c r="BR18" s="93">
        <f t="shared" si="16"/>
        <v>0</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VLOOKUP(BS18,aslocaties_v01!$C$3:$AA$349,MATCH($K$3*10,aslocaties_v01!$C$2:$X$2),FALSE)</f>
        <v>#N/A</v>
      </c>
      <c r="BW18" s="93" t="e">
        <f t="shared" si="17"/>
        <v>#N/A</v>
      </c>
      <c r="BX18" s="93" t="e">
        <f t="shared" si="18"/>
        <v>#N/A</v>
      </c>
      <c r="BY18" s="94">
        <f t="shared" si="19"/>
        <v>999</v>
      </c>
      <c r="BZ18" s="94">
        <f t="shared" si="20"/>
        <v>999</v>
      </c>
      <c r="CA18" s="94" t="e">
        <f t="shared" si="21"/>
        <v>#N/A</v>
      </c>
      <c r="CB18" t="e">
        <f t="shared" si="22"/>
        <v>#N/A</v>
      </c>
      <c r="CC18" s="58" t="e">
        <f t="shared" si="23"/>
        <v>#N/A</v>
      </c>
      <c r="CD18" s="95" t="e">
        <f t="shared" si="24"/>
        <v>#N/A</v>
      </c>
      <c r="CE18" s="96" t="b">
        <f t="shared" si="25"/>
        <v>1</v>
      </c>
      <c r="CF18" t="e">
        <f t="shared" si="26"/>
        <v>#DIV/0!</v>
      </c>
      <c r="CG18" t="e">
        <f t="shared" si="27"/>
        <v>#DIV/0!</v>
      </c>
      <c r="CH18" s="84" t="b">
        <f t="shared" si="28"/>
        <v>1</v>
      </c>
      <c r="CI18">
        <f t="shared" si="29"/>
        <v>1.3540000000000001</v>
      </c>
      <c r="CJ18" t="b">
        <f t="shared" si="30"/>
        <v>1</v>
      </c>
      <c r="CK18" t="b">
        <f t="shared" si="31"/>
        <v>0</v>
      </c>
      <c r="CL18" s="84" t="b">
        <f t="shared" si="51"/>
        <v>1</v>
      </c>
      <c r="CM18">
        <f t="shared" si="32"/>
        <v>3.92</v>
      </c>
      <c r="CN18" t="b">
        <f t="shared" si="33"/>
        <v>1</v>
      </c>
      <c r="CO18" s="84">
        <f t="shared" si="34"/>
        <v>5.6483543181793917E-2</v>
      </c>
      <c r="CP18" t="b">
        <f t="shared" si="35"/>
        <v>1</v>
      </c>
      <c r="CQ18" s="96" t="b">
        <f t="shared" si="36"/>
        <v>1</v>
      </c>
      <c r="CR18" t="b">
        <f t="shared" si="37"/>
        <v>1</v>
      </c>
      <c r="CS18" t="b">
        <f t="shared" si="38"/>
        <v>1</v>
      </c>
      <c r="CT18" t="b">
        <f t="shared" si="39"/>
        <v>1</v>
      </c>
      <c r="CU18" t="b">
        <f t="shared" si="40"/>
        <v>1</v>
      </c>
      <c r="CV18" s="84" t="b">
        <f t="shared" si="41"/>
        <v>1</v>
      </c>
      <c r="CW18" t="b">
        <f t="shared" si="42"/>
        <v>1</v>
      </c>
      <c r="CX18" t="b">
        <f t="shared" si="43"/>
        <v>1</v>
      </c>
      <c r="CY18" t="b">
        <f t="shared" si="44"/>
        <v>1</v>
      </c>
      <c r="CZ18" t="b">
        <f t="shared" si="45"/>
        <v>1</v>
      </c>
      <c r="DA18" s="84">
        <f t="shared" si="46"/>
        <v>0</v>
      </c>
      <c r="DB18" t="e">
        <f t="shared" si="47"/>
        <v>#N/A</v>
      </c>
    </row>
    <row r="19" spans="1:106">
      <c r="A19" s="9">
        <v>17</v>
      </c>
      <c r="B19" s="3">
        <v>2</v>
      </c>
      <c r="C19" s="3" t="s">
        <v>56</v>
      </c>
      <c r="D19" s="3" t="str">
        <f t="shared" si="0"/>
        <v>AF_60m_L_24_0194</v>
      </c>
      <c r="E19" s="3" t="str">
        <f t="shared" si="1"/>
        <v>0194</v>
      </c>
      <c r="F19" s="3">
        <v>137697.06200000001</v>
      </c>
      <c r="G19" s="15">
        <v>418288.15600000002</v>
      </c>
      <c r="H19" s="35" t="str">
        <f t="shared" si="2"/>
        <v>ja</v>
      </c>
      <c r="I19" s="42" t="s">
        <v>2402</v>
      </c>
      <c r="J19" s="20" t="s">
        <v>2955</v>
      </c>
      <c r="K19" s="21">
        <v>10000</v>
      </c>
      <c r="L19" s="28">
        <f t="shared" si="48"/>
        <v>0.24</v>
      </c>
      <c r="M19" s="28">
        <f t="shared" si="49"/>
        <v>0</v>
      </c>
      <c r="N19" s="56">
        <f t="shared" si="3"/>
        <v>0</v>
      </c>
      <c r="O19" s="33">
        <f t="shared" si="50"/>
        <v>120.94221792661949</v>
      </c>
      <c r="P19" s="37">
        <f t="shared" si="4"/>
        <v>79.280712408463046</v>
      </c>
      <c r="Q19" s="9" t="s">
        <v>12</v>
      </c>
      <c r="R19" s="55" t="s">
        <v>12</v>
      </c>
      <c r="S19" s="55">
        <v>3.7480000000000002</v>
      </c>
      <c r="T19" s="55">
        <v>3.8439999999999999</v>
      </c>
      <c r="U19" s="55">
        <v>3.9239999999999999</v>
      </c>
      <c r="V19" s="3">
        <v>3.9849999999999999</v>
      </c>
      <c r="W19" s="3">
        <v>4.0640000000000001</v>
      </c>
      <c r="X19" s="3" t="s">
        <v>12</v>
      </c>
      <c r="Y19" s="3">
        <v>4.5039999999999996</v>
      </c>
      <c r="Z19" s="15" t="s">
        <v>12</v>
      </c>
      <c r="AA19" s="10">
        <f t="shared" si="5"/>
        <v>4.0640000000000001</v>
      </c>
      <c r="AB19" s="9">
        <f t="shared" si="6"/>
        <v>0.14000000000000012</v>
      </c>
      <c r="AC19" s="10">
        <f t="shared" si="7"/>
        <v>0.4399999999999995</v>
      </c>
      <c r="AD19" s="9" t="s">
        <v>12</v>
      </c>
      <c r="AE19" s="55" t="s">
        <v>12</v>
      </c>
      <c r="AF19" s="55">
        <v>0.83099999999999996</v>
      </c>
      <c r="AG19" s="55">
        <v>1.06</v>
      </c>
      <c r="AH19" s="55">
        <v>1.276</v>
      </c>
      <c r="AI19" s="3">
        <v>1.3380000000000001</v>
      </c>
      <c r="AJ19" s="3">
        <v>1.387</v>
      </c>
      <c r="AK19" s="3" t="s">
        <v>12</v>
      </c>
      <c r="AL19" s="3">
        <v>2.4900000000000002</v>
      </c>
      <c r="AM19" s="15" t="s">
        <v>12</v>
      </c>
      <c r="AN19" s="10">
        <f t="shared" si="8"/>
        <v>1.387</v>
      </c>
      <c r="AO19" s="9">
        <f t="shared" si="9"/>
        <v>0.11099999999999999</v>
      </c>
      <c r="AP19" s="10">
        <f t="shared" si="10"/>
        <v>1.1030000000000002</v>
      </c>
      <c r="AQ19" s="9" t="s">
        <v>12</v>
      </c>
      <c r="AR19" s="55" t="s">
        <v>12</v>
      </c>
      <c r="AS19" s="55">
        <v>2.5310000000000001</v>
      </c>
      <c r="AT19" s="55">
        <v>3.113</v>
      </c>
      <c r="AU19" s="55">
        <v>3.7650000000000001</v>
      </c>
      <c r="AV19" s="3">
        <v>3.9340000000000002</v>
      </c>
      <c r="AW19" s="3">
        <v>3.9860000000000002</v>
      </c>
      <c r="AX19" s="3" t="s">
        <v>12</v>
      </c>
      <c r="AY19" s="3">
        <v>7.5890000000000004</v>
      </c>
      <c r="AZ19" s="15" t="s">
        <v>12</v>
      </c>
      <c r="BA19" s="10">
        <f t="shared" si="11"/>
        <v>3.9860000000000002</v>
      </c>
      <c r="BB19" s="9">
        <f t="shared" si="12"/>
        <v>0.22100000000000009</v>
      </c>
      <c r="BC19" s="10">
        <f t="shared" si="13"/>
        <v>3.6030000000000002</v>
      </c>
      <c r="BD19" s="9" t="s">
        <v>2403</v>
      </c>
      <c r="BE19" s="3" t="s">
        <v>12</v>
      </c>
      <c r="BF19" s="15" t="s">
        <v>12</v>
      </c>
      <c r="BG19" s="15"/>
      <c r="BH19" s="9"/>
      <c r="BI19" s="10"/>
      <c r="BJ19" s="9" t="s">
        <v>2403</v>
      </c>
      <c r="BK19" s="3" t="s">
        <v>12</v>
      </c>
      <c r="BL19" s="15" t="s">
        <v>12</v>
      </c>
      <c r="BM19" s="15"/>
      <c r="BN19" s="9"/>
      <c r="BO19" s="10"/>
      <c r="BP19">
        <f t="shared" si="14"/>
        <v>0</v>
      </c>
      <c r="BQ19" s="93">
        <f t="shared" si="15"/>
        <v>0</v>
      </c>
      <c r="BR19" s="93">
        <f t="shared" si="16"/>
        <v>0</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VLOOKUP(BS19,aslocaties_v01!$C$3:$AA$349,MATCH($K$3*10,aslocaties_v01!$C$2:$X$2),FALSE)</f>
        <v>#N/A</v>
      </c>
      <c r="BW19" s="93" t="e">
        <f t="shared" si="17"/>
        <v>#N/A</v>
      </c>
      <c r="BX19" s="93" t="e">
        <f t="shared" si="18"/>
        <v>#N/A</v>
      </c>
      <c r="BY19" s="94">
        <f t="shared" si="19"/>
        <v>999</v>
      </c>
      <c r="BZ19" s="94">
        <f t="shared" si="20"/>
        <v>999</v>
      </c>
      <c r="CA19" s="94" t="e">
        <f t="shared" si="21"/>
        <v>#N/A</v>
      </c>
      <c r="CB19" t="e">
        <f t="shared" si="22"/>
        <v>#N/A</v>
      </c>
      <c r="CC19" s="58" t="e">
        <f t="shared" si="23"/>
        <v>#N/A</v>
      </c>
      <c r="CD19" s="95" t="e">
        <f t="shared" si="24"/>
        <v>#N/A</v>
      </c>
      <c r="CE19" s="96" t="b">
        <f t="shared" si="25"/>
        <v>1</v>
      </c>
      <c r="CF19" t="e">
        <f t="shared" si="26"/>
        <v>#DIV/0!</v>
      </c>
      <c r="CG19" t="e">
        <f t="shared" si="27"/>
        <v>#DIV/0!</v>
      </c>
      <c r="CH19" s="84" t="b">
        <f t="shared" si="28"/>
        <v>1</v>
      </c>
      <c r="CI19">
        <f t="shared" si="29"/>
        <v>1.387</v>
      </c>
      <c r="CJ19" t="b">
        <f t="shared" si="30"/>
        <v>1</v>
      </c>
      <c r="CK19" t="b">
        <f t="shared" si="31"/>
        <v>0</v>
      </c>
      <c r="CL19" s="84" t="b">
        <f t="shared" si="51"/>
        <v>1</v>
      </c>
      <c r="CM19">
        <f t="shared" si="32"/>
        <v>3.9860000000000002</v>
      </c>
      <c r="CN19" t="b">
        <f t="shared" si="33"/>
        <v>1</v>
      </c>
      <c r="CO19" s="84">
        <f t="shared" si="34"/>
        <v>5.5959944357595034E-2</v>
      </c>
      <c r="CP19" t="b">
        <f t="shared" si="35"/>
        <v>1</v>
      </c>
      <c r="CQ19" s="96" t="b">
        <f t="shared" si="36"/>
        <v>1</v>
      </c>
      <c r="CR19" t="b">
        <f t="shared" si="37"/>
        <v>1</v>
      </c>
      <c r="CS19" t="b">
        <f t="shared" si="38"/>
        <v>1</v>
      </c>
      <c r="CT19" t="b">
        <f t="shared" si="39"/>
        <v>1</v>
      </c>
      <c r="CU19" t="b">
        <f t="shared" si="40"/>
        <v>1</v>
      </c>
      <c r="CV19" s="84" t="b">
        <f t="shared" si="41"/>
        <v>1</v>
      </c>
      <c r="CW19" t="b">
        <f t="shared" si="42"/>
        <v>1</v>
      </c>
      <c r="CX19" t="b">
        <f t="shared" si="43"/>
        <v>1</v>
      </c>
      <c r="CY19" t="b">
        <f t="shared" si="44"/>
        <v>1</v>
      </c>
      <c r="CZ19" t="b">
        <f t="shared" si="45"/>
        <v>1</v>
      </c>
      <c r="DA19" s="84">
        <f t="shared" si="46"/>
        <v>0</v>
      </c>
      <c r="DB19" t="e">
        <f t="shared" si="47"/>
        <v>#N/A</v>
      </c>
    </row>
    <row r="20" spans="1:106">
      <c r="A20" s="9">
        <v>18</v>
      </c>
      <c r="B20" s="3">
        <v>2</v>
      </c>
      <c r="C20" s="3" t="s">
        <v>57</v>
      </c>
      <c r="D20" s="3" t="str">
        <f t="shared" si="0"/>
        <v>AF_60m_L_24_0195</v>
      </c>
      <c r="E20" s="3" t="str">
        <f t="shared" si="1"/>
        <v>0195</v>
      </c>
      <c r="F20" s="3">
        <v>137681.09400000001</v>
      </c>
      <c r="G20" s="15">
        <v>418365.81199999998</v>
      </c>
      <c r="H20" s="35" t="str">
        <f t="shared" si="2"/>
        <v>ja</v>
      </c>
      <c r="I20" s="42" t="s">
        <v>2402</v>
      </c>
      <c r="J20" s="20" t="s">
        <v>2955</v>
      </c>
      <c r="K20" s="21">
        <v>10000</v>
      </c>
      <c r="L20" s="28">
        <f t="shared" si="48"/>
        <v>0.24</v>
      </c>
      <c r="M20" s="28">
        <f t="shared" si="49"/>
        <v>0</v>
      </c>
      <c r="N20" s="56">
        <f t="shared" si="3"/>
        <v>0</v>
      </c>
      <c r="O20" s="33">
        <f t="shared" si="50"/>
        <v>79.280712408463046</v>
      </c>
      <c r="P20" s="37">
        <f t="shared" si="4"/>
        <v>92.029471801183604</v>
      </c>
      <c r="Q20" s="9" t="s">
        <v>12</v>
      </c>
      <c r="R20" s="55" t="s">
        <v>12</v>
      </c>
      <c r="S20" s="55">
        <v>3.7480000000000002</v>
      </c>
      <c r="T20" s="55">
        <v>3.8439999999999999</v>
      </c>
      <c r="U20" s="55">
        <v>3.9239999999999999</v>
      </c>
      <c r="V20" s="3">
        <v>3.9849999999999999</v>
      </c>
      <c r="W20" s="3">
        <v>4.0640000000000001</v>
      </c>
      <c r="X20" s="3" t="s">
        <v>12</v>
      </c>
      <c r="Y20" s="3">
        <v>4.5039999999999996</v>
      </c>
      <c r="Z20" s="15" t="s">
        <v>12</v>
      </c>
      <c r="AA20" s="10">
        <f t="shared" si="5"/>
        <v>4.0640000000000001</v>
      </c>
      <c r="AB20" s="9">
        <f t="shared" si="6"/>
        <v>0.14000000000000012</v>
      </c>
      <c r="AC20" s="10">
        <f t="shared" si="7"/>
        <v>0.4399999999999995</v>
      </c>
      <c r="AD20" s="9" t="s">
        <v>12</v>
      </c>
      <c r="AE20" s="55" t="s">
        <v>12</v>
      </c>
      <c r="AF20" s="55">
        <v>0.36299999999999999</v>
      </c>
      <c r="AG20" s="55">
        <v>0.438</v>
      </c>
      <c r="AH20" s="55">
        <v>0.55700000000000005</v>
      </c>
      <c r="AI20" s="3">
        <v>0.73199999999999998</v>
      </c>
      <c r="AJ20" s="3">
        <v>0.96699999999999997</v>
      </c>
      <c r="AK20" s="3" t="s">
        <v>12</v>
      </c>
      <c r="AL20" s="3">
        <v>1.425</v>
      </c>
      <c r="AM20" s="15" t="s">
        <v>12</v>
      </c>
      <c r="AN20" s="10">
        <f t="shared" si="8"/>
        <v>0.96699999999999997</v>
      </c>
      <c r="AO20" s="9">
        <f t="shared" si="9"/>
        <v>0.40999999999999992</v>
      </c>
      <c r="AP20" s="10">
        <f t="shared" si="10"/>
        <v>0.45800000000000007</v>
      </c>
      <c r="AQ20" s="9" t="s">
        <v>12</v>
      </c>
      <c r="AR20" s="55" t="s">
        <v>12</v>
      </c>
      <c r="AS20" s="55">
        <v>2.0369999999999999</v>
      </c>
      <c r="AT20" s="55">
        <v>2.1680000000000001</v>
      </c>
      <c r="AU20" s="55">
        <v>2.3199999999999998</v>
      </c>
      <c r="AV20" s="3">
        <v>2.484</v>
      </c>
      <c r="AW20" s="3">
        <v>2.7610000000000001</v>
      </c>
      <c r="AX20" s="3" t="s">
        <v>12</v>
      </c>
      <c r="AY20" s="3">
        <v>3.9609999999999999</v>
      </c>
      <c r="AZ20" s="15" t="s">
        <v>12</v>
      </c>
      <c r="BA20" s="10">
        <f t="shared" si="11"/>
        <v>2.7610000000000001</v>
      </c>
      <c r="BB20" s="9">
        <f t="shared" si="12"/>
        <v>0.44100000000000028</v>
      </c>
      <c r="BC20" s="10">
        <f t="shared" si="13"/>
        <v>1.1999999999999997</v>
      </c>
      <c r="BD20" s="9" t="s">
        <v>2403</v>
      </c>
      <c r="BE20" s="3" t="s">
        <v>12</v>
      </c>
      <c r="BF20" s="15" t="s">
        <v>12</v>
      </c>
      <c r="BG20" s="15"/>
      <c r="BH20" s="9"/>
      <c r="BI20" s="10"/>
      <c r="BJ20" s="9" t="s">
        <v>2403</v>
      </c>
      <c r="BK20" s="3" t="s">
        <v>12</v>
      </c>
      <c r="BL20" s="15" t="s">
        <v>12</v>
      </c>
      <c r="BM20" s="15"/>
      <c r="BN20" s="9"/>
      <c r="BO20" s="10"/>
      <c r="BP20">
        <f t="shared" si="14"/>
        <v>0</v>
      </c>
      <c r="BQ20" s="93">
        <f t="shared" si="15"/>
        <v>0</v>
      </c>
      <c r="BR20" s="93">
        <f t="shared" si="16"/>
        <v>0</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VLOOKUP(BS20,aslocaties_v01!$C$3:$AA$349,MATCH($K$3*10,aslocaties_v01!$C$2:$X$2),FALSE)</f>
        <v>#N/A</v>
      </c>
      <c r="BW20" s="93" t="e">
        <f t="shared" si="17"/>
        <v>#N/A</v>
      </c>
      <c r="BX20" s="93" t="e">
        <f t="shared" si="18"/>
        <v>#N/A</v>
      </c>
      <c r="BY20" s="94">
        <f t="shared" si="19"/>
        <v>999</v>
      </c>
      <c r="BZ20" s="94">
        <f t="shared" si="20"/>
        <v>999</v>
      </c>
      <c r="CA20" s="94" t="e">
        <f t="shared" si="21"/>
        <v>#N/A</v>
      </c>
      <c r="CB20" t="e">
        <f t="shared" si="22"/>
        <v>#N/A</v>
      </c>
      <c r="CC20" s="58" t="e">
        <f t="shared" si="23"/>
        <v>#N/A</v>
      </c>
      <c r="CD20" s="95" t="e">
        <f t="shared" si="24"/>
        <v>#N/A</v>
      </c>
      <c r="CE20" s="96" t="b">
        <f t="shared" si="25"/>
        <v>1</v>
      </c>
      <c r="CF20" t="e">
        <f t="shared" si="26"/>
        <v>#DIV/0!</v>
      </c>
      <c r="CG20" t="e">
        <f t="shared" si="27"/>
        <v>#DIV/0!</v>
      </c>
      <c r="CH20" s="84" t="b">
        <f t="shared" si="28"/>
        <v>1</v>
      </c>
      <c r="CI20">
        <f t="shared" si="29"/>
        <v>0.96699999999999997</v>
      </c>
      <c r="CJ20" t="b">
        <f t="shared" si="30"/>
        <v>1</v>
      </c>
      <c r="CK20" t="b">
        <f t="shared" si="31"/>
        <v>1</v>
      </c>
      <c r="CL20" s="84" t="b">
        <f t="shared" si="51"/>
        <v>1</v>
      </c>
      <c r="CM20">
        <f t="shared" si="32"/>
        <v>2.7610000000000001</v>
      </c>
      <c r="CN20" t="b">
        <f t="shared" si="33"/>
        <v>1</v>
      </c>
      <c r="CO20" s="84">
        <f t="shared" si="34"/>
        <v>8.1314699697380477E-2</v>
      </c>
      <c r="CP20" t="b">
        <f t="shared" si="35"/>
        <v>1</v>
      </c>
      <c r="CQ20" s="96" t="b">
        <f t="shared" si="36"/>
        <v>1</v>
      </c>
      <c r="CR20" t="b">
        <f t="shared" si="37"/>
        <v>1</v>
      </c>
      <c r="CS20" t="b">
        <f t="shared" si="38"/>
        <v>1</v>
      </c>
      <c r="CT20" t="b">
        <f t="shared" si="39"/>
        <v>1</v>
      </c>
      <c r="CU20" t="b">
        <f t="shared" si="40"/>
        <v>1</v>
      </c>
      <c r="CV20" s="84" t="b">
        <f t="shared" si="41"/>
        <v>1</v>
      </c>
      <c r="CW20" t="b">
        <f t="shared" si="42"/>
        <v>1</v>
      </c>
      <c r="CX20" t="b">
        <f t="shared" si="43"/>
        <v>1</v>
      </c>
      <c r="CY20" t="b">
        <f t="shared" si="44"/>
        <v>1</v>
      </c>
      <c r="CZ20" t="b">
        <f t="shared" si="45"/>
        <v>1</v>
      </c>
      <c r="DA20" s="84">
        <f t="shared" si="46"/>
        <v>0</v>
      </c>
      <c r="DB20" t="e">
        <f t="shared" si="47"/>
        <v>#N/A</v>
      </c>
    </row>
    <row r="21" spans="1:106">
      <c r="A21" s="9">
        <v>19</v>
      </c>
      <c r="B21" s="3">
        <v>2</v>
      </c>
      <c r="C21" s="3" t="s">
        <v>58</v>
      </c>
      <c r="D21" s="3" t="str">
        <f t="shared" si="0"/>
        <v>AF_60m_L_24_0196</v>
      </c>
      <c r="E21" s="3" t="str">
        <f t="shared" si="1"/>
        <v>0196</v>
      </c>
      <c r="F21" s="3">
        <v>137665.43799999999</v>
      </c>
      <c r="G21" s="15">
        <v>418456.5</v>
      </c>
      <c r="H21" s="35" t="str">
        <f t="shared" si="2"/>
        <v>ja</v>
      </c>
      <c r="I21" s="42" t="s">
        <v>2402</v>
      </c>
      <c r="J21" s="20" t="s">
        <v>2955</v>
      </c>
      <c r="K21" s="21">
        <v>10000</v>
      </c>
      <c r="L21" s="28">
        <f t="shared" si="48"/>
        <v>0.24</v>
      </c>
      <c r="M21" s="28">
        <f t="shared" si="49"/>
        <v>0</v>
      </c>
      <c r="N21" s="56">
        <f t="shared" si="3"/>
        <v>0</v>
      </c>
      <c r="O21" s="33">
        <f t="shared" si="50"/>
        <v>92.029471801183604</v>
      </c>
      <c r="P21" s="37">
        <f t="shared" si="4"/>
        <v>118.22160676032595</v>
      </c>
      <c r="Q21" s="9" t="s">
        <v>12</v>
      </c>
      <c r="R21" s="55" t="s">
        <v>12</v>
      </c>
      <c r="S21" s="55">
        <v>3.7480000000000002</v>
      </c>
      <c r="T21" s="55">
        <v>3.8439999999999999</v>
      </c>
      <c r="U21" s="55">
        <v>3.923</v>
      </c>
      <c r="V21" s="3">
        <v>3.9849999999999999</v>
      </c>
      <c r="W21" s="3">
        <v>4.0640000000000001</v>
      </c>
      <c r="X21" s="3" t="s">
        <v>12</v>
      </c>
      <c r="Y21" s="3">
        <v>4.5039999999999996</v>
      </c>
      <c r="Z21" s="15" t="s">
        <v>12</v>
      </c>
      <c r="AA21" s="10">
        <f t="shared" si="5"/>
        <v>4.0640000000000001</v>
      </c>
      <c r="AB21" s="9">
        <f t="shared" si="6"/>
        <v>0.14100000000000001</v>
      </c>
      <c r="AC21" s="10">
        <f t="shared" si="7"/>
        <v>0.4399999999999995</v>
      </c>
      <c r="AD21" s="9" t="s">
        <v>12</v>
      </c>
      <c r="AE21" s="55" t="s">
        <v>12</v>
      </c>
      <c r="AF21" s="55">
        <v>0.375</v>
      </c>
      <c r="AG21" s="55">
        <v>0.44400000000000001</v>
      </c>
      <c r="AH21" s="55">
        <v>0.54700000000000004</v>
      </c>
      <c r="AI21" s="3">
        <v>0.69</v>
      </c>
      <c r="AJ21" s="3">
        <v>0.92900000000000005</v>
      </c>
      <c r="AK21" s="3" t="s">
        <v>12</v>
      </c>
      <c r="AL21" s="3">
        <v>2.3490000000000002</v>
      </c>
      <c r="AM21" s="15" t="s">
        <v>12</v>
      </c>
      <c r="AN21" s="10">
        <f t="shared" si="8"/>
        <v>0.92900000000000005</v>
      </c>
      <c r="AO21" s="9">
        <f t="shared" si="9"/>
        <v>0.38200000000000001</v>
      </c>
      <c r="AP21" s="10">
        <f t="shared" si="10"/>
        <v>1.4200000000000002</v>
      </c>
      <c r="AQ21" s="9" t="s">
        <v>12</v>
      </c>
      <c r="AR21" s="55" t="s">
        <v>12</v>
      </c>
      <c r="AS21" s="55">
        <v>2.0910000000000002</v>
      </c>
      <c r="AT21" s="55">
        <v>2.2109999999999999</v>
      </c>
      <c r="AU21" s="55">
        <v>2.3460000000000001</v>
      </c>
      <c r="AV21" s="3">
        <v>2.4990000000000001</v>
      </c>
      <c r="AW21" s="3">
        <v>2.758</v>
      </c>
      <c r="AX21" s="3" t="s">
        <v>12</v>
      </c>
      <c r="AY21" s="3">
        <v>6.9089999999999998</v>
      </c>
      <c r="AZ21" s="15" t="s">
        <v>12</v>
      </c>
      <c r="BA21" s="10">
        <f t="shared" si="11"/>
        <v>2.758</v>
      </c>
      <c r="BB21" s="9">
        <f t="shared" si="12"/>
        <v>0.41199999999999992</v>
      </c>
      <c r="BC21" s="10">
        <f t="shared" si="13"/>
        <v>4.1509999999999998</v>
      </c>
      <c r="BD21" s="9" t="s">
        <v>2403</v>
      </c>
      <c r="BE21" s="3" t="s">
        <v>12</v>
      </c>
      <c r="BF21" s="15" t="s">
        <v>12</v>
      </c>
      <c r="BG21" s="15"/>
      <c r="BH21" s="9"/>
      <c r="BI21" s="10"/>
      <c r="BJ21" s="9" t="s">
        <v>2403</v>
      </c>
      <c r="BK21" s="3" t="s">
        <v>12</v>
      </c>
      <c r="BL21" s="15" t="s">
        <v>12</v>
      </c>
      <c r="BM21" s="15"/>
      <c r="BN21" s="9"/>
      <c r="BO21" s="10"/>
      <c r="BP21">
        <f t="shared" si="14"/>
        <v>0</v>
      </c>
      <c r="BQ21" s="93">
        <f t="shared" si="15"/>
        <v>0</v>
      </c>
      <c r="BR21" s="93">
        <f t="shared" si="16"/>
        <v>0</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VLOOKUP(BS21,aslocaties_v01!$C$3:$AA$349,MATCH($K$3*10,aslocaties_v01!$C$2:$X$2),FALSE)</f>
        <v>#N/A</v>
      </c>
      <c r="BW21" s="93" t="e">
        <f t="shared" si="17"/>
        <v>#N/A</v>
      </c>
      <c r="BX21" s="93" t="e">
        <f t="shared" si="18"/>
        <v>#N/A</v>
      </c>
      <c r="BY21" s="94">
        <f t="shared" si="19"/>
        <v>999</v>
      </c>
      <c r="BZ21" s="94">
        <f t="shared" si="20"/>
        <v>999</v>
      </c>
      <c r="CA21" s="94" t="e">
        <f t="shared" si="21"/>
        <v>#N/A</v>
      </c>
      <c r="CB21" t="e">
        <f t="shared" si="22"/>
        <v>#N/A</v>
      </c>
      <c r="CC21" s="58" t="e">
        <f t="shared" si="23"/>
        <v>#N/A</v>
      </c>
      <c r="CD21" s="95" t="e">
        <f t="shared" si="24"/>
        <v>#N/A</v>
      </c>
      <c r="CE21" s="96" t="b">
        <f t="shared" si="25"/>
        <v>1</v>
      </c>
      <c r="CF21" t="e">
        <f t="shared" si="26"/>
        <v>#DIV/0!</v>
      </c>
      <c r="CG21" t="e">
        <f t="shared" si="27"/>
        <v>#DIV/0!</v>
      </c>
      <c r="CH21" s="84" t="b">
        <f t="shared" si="28"/>
        <v>1</v>
      </c>
      <c r="CI21">
        <f t="shared" si="29"/>
        <v>0.92900000000000005</v>
      </c>
      <c r="CJ21" t="b">
        <f t="shared" si="30"/>
        <v>1</v>
      </c>
      <c r="CK21" t="b">
        <f t="shared" si="31"/>
        <v>1</v>
      </c>
      <c r="CL21" s="84" t="b">
        <f t="shared" si="51"/>
        <v>1</v>
      </c>
      <c r="CM21">
        <f t="shared" si="32"/>
        <v>2.758</v>
      </c>
      <c r="CN21" t="b">
        <f t="shared" si="33"/>
        <v>1</v>
      </c>
      <c r="CO21" s="84">
        <f t="shared" si="34"/>
        <v>7.8289332806878442E-2</v>
      </c>
      <c r="CP21" t="b">
        <f t="shared" si="35"/>
        <v>1</v>
      </c>
      <c r="CQ21" s="96" t="b">
        <f t="shared" si="36"/>
        <v>1</v>
      </c>
      <c r="CR21" t="b">
        <f t="shared" si="37"/>
        <v>1</v>
      </c>
      <c r="CS21" t="b">
        <f t="shared" si="38"/>
        <v>1</v>
      </c>
      <c r="CT21" t="b">
        <f t="shared" si="39"/>
        <v>1</v>
      </c>
      <c r="CU21" t="b">
        <f t="shared" si="40"/>
        <v>1</v>
      </c>
      <c r="CV21" s="84" t="b">
        <f t="shared" si="41"/>
        <v>1</v>
      </c>
      <c r="CW21" t="b">
        <f t="shared" si="42"/>
        <v>1</v>
      </c>
      <c r="CX21" t="b">
        <f t="shared" si="43"/>
        <v>1</v>
      </c>
      <c r="CY21" t="b">
        <f t="shared" si="44"/>
        <v>1</v>
      </c>
      <c r="CZ21" t="b">
        <f t="shared" si="45"/>
        <v>1</v>
      </c>
      <c r="DA21" s="84">
        <f t="shared" si="46"/>
        <v>0</v>
      </c>
      <c r="DB21" t="e">
        <f t="shared" si="47"/>
        <v>#N/A</v>
      </c>
    </row>
    <row r="22" spans="1:106">
      <c r="A22" s="9">
        <v>20</v>
      </c>
      <c r="B22" s="3">
        <v>2</v>
      </c>
      <c r="C22" s="3" t="s">
        <v>59</v>
      </c>
      <c r="D22" s="3" t="str">
        <f t="shared" si="0"/>
        <v>AF_60m_L_24_0197</v>
      </c>
      <c r="E22" s="3" t="str">
        <f t="shared" si="1"/>
        <v>0197</v>
      </c>
      <c r="F22" s="3">
        <v>137611.71900000001</v>
      </c>
      <c r="G22" s="15">
        <v>418561.81199999998</v>
      </c>
      <c r="H22" s="35" t="str">
        <f t="shared" si="2"/>
        <v>ja</v>
      </c>
      <c r="I22" s="42" t="s">
        <v>2402</v>
      </c>
      <c r="J22" s="20" t="s">
        <v>2955</v>
      </c>
      <c r="K22" s="21">
        <v>10000</v>
      </c>
      <c r="L22" s="28">
        <f t="shared" si="48"/>
        <v>0.24</v>
      </c>
      <c r="M22" s="28">
        <f t="shared" si="49"/>
        <v>0</v>
      </c>
      <c r="N22" s="56">
        <f t="shared" si="3"/>
        <v>0</v>
      </c>
      <c r="O22" s="33">
        <f t="shared" si="50"/>
        <v>118.22160676032595</v>
      </c>
      <c r="P22" s="37">
        <f t="shared" si="4"/>
        <v>64.626935847263937</v>
      </c>
      <c r="Q22" s="9" t="s">
        <v>12</v>
      </c>
      <c r="R22" s="55" t="s">
        <v>12</v>
      </c>
      <c r="S22" s="55">
        <v>3.7480000000000002</v>
      </c>
      <c r="T22" s="55">
        <v>3.8439999999999999</v>
      </c>
      <c r="U22" s="55">
        <v>3.923</v>
      </c>
      <c r="V22" s="3">
        <v>3.9849999999999999</v>
      </c>
      <c r="W22" s="3">
        <v>4.0650000000000004</v>
      </c>
      <c r="X22" s="3" t="s">
        <v>12</v>
      </c>
      <c r="Y22" s="3">
        <v>4.5039999999999996</v>
      </c>
      <c r="Z22" s="15" t="s">
        <v>12</v>
      </c>
      <c r="AA22" s="10">
        <f t="shared" si="5"/>
        <v>4.0650000000000004</v>
      </c>
      <c r="AB22" s="9">
        <f t="shared" si="6"/>
        <v>0.14200000000000035</v>
      </c>
      <c r="AC22" s="10">
        <f t="shared" si="7"/>
        <v>0.43899999999999917</v>
      </c>
      <c r="AD22" s="9" t="s">
        <v>12</v>
      </c>
      <c r="AE22" s="55" t="s">
        <v>12</v>
      </c>
      <c r="AF22" s="55">
        <v>0.379</v>
      </c>
      <c r="AG22" s="55">
        <v>0.44600000000000001</v>
      </c>
      <c r="AH22" s="55">
        <v>0.54100000000000004</v>
      </c>
      <c r="AI22" s="3">
        <v>0.68700000000000006</v>
      </c>
      <c r="AJ22" s="3">
        <v>0.92800000000000005</v>
      </c>
      <c r="AK22" s="3" t="s">
        <v>12</v>
      </c>
      <c r="AL22" s="3">
        <v>1.359</v>
      </c>
      <c r="AM22" s="15" t="s">
        <v>12</v>
      </c>
      <c r="AN22" s="10">
        <f t="shared" si="8"/>
        <v>0.92800000000000005</v>
      </c>
      <c r="AO22" s="9">
        <f t="shared" si="9"/>
        <v>0.38700000000000001</v>
      </c>
      <c r="AP22" s="10">
        <f t="shared" si="10"/>
        <v>0.43099999999999994</v>
      </c>
      <c r="AQ22" s="9" t="s">
        <v>12</v>
      </c>
      <c r="AR22" s="55" t="s">
        <v>12</v>
      </c>
      <c r="AS22" s="55">
        <v>2.1120000000000001</v>
      </c>
      <c r="AT22" s="55">
        <v>2.2280000000000002</v>
      </c>
      <c r="AU22" s="55">
        <v>2.359</v>
      </c>
      <c r="AV22" s="3">
        <v>2.4929999999999999</v>
      </c>
      <c r="AW22" s="3">
        <v>2.7589999999999999</v>
      </c>
      <c r="AX22" s="3" t="s">
        <v>12</v>
      </c>
      <c r="AY22" s="3">
        <v>3.8740000000000001</v>
      </c>
      <c r="AZ22" s="15" t="s">
        <v>12</v>
      </c>
      <c r="BA22" s="10">
        <f t="shared" si="11"/>
        <v>2.7589999999999999</v>
      </c>
      <c r="BB22" s="9">
        <f t="shared" si="12"/>
        <v>0.39999999999999991</v>
      </c>
      <c r="BC22" s="10">
        <f t="shared" si="13"/>
        <v>1.1150000000000002</v>
      </c>
      <c r="BD22" s="9" t="s">
        <v>2403</v>
      </c>
      <c r="BE22" s="3" t="s">
        <v>12</v>
      </c>
      <c r="BF22" s="15" t="s">
        <v>12</v>
      </c>
      <c r="BG22" s="15"/>
      <c r="BH22" s="9"/>
      <c r="BI22" s="10"/>
      <c r="BJ22" s="9" t="s">
        <v>2403</v>
      </c>
      <c r="BK22" s="3" t="s">
        <v>12</v>
      </c>
      <c r="BL22" s="15" t="s">
        <v>12</v>
      </c>
      <c r="BM22" s="15"/>
      <c r="BN22" s="9"/>
      <c r="BO22" s="10"/>
      <c r="BP22">
        <f t="shared" si="14"/>
        <v>0</v>
      </c>
      <c r="BQ22" s="93">
        <f t="shared" si="15"/>
        <v>0</v>
      </c>
      <c r="BR22" s="93">
        <f t="shared" si="16"/>
        <v>0</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VLOOKUP(BS22,aslocaties_v01!$C$3:$AA$349,MATCH($K$3*10,aslocaties_v01!$C$2:$X$2),FALSE)</f>
        <v>#N/A</v>
      </c>
      <c r="BW22" s="93" t="e">
        <f t="shared" si="17"/>
        <v>#N/A</v>
      </c>
      <c r="BX22" s="93" t="e">
        <f t="shared" si="18"/>
        <v>#N/A</v>
      </c>
      <c r="BY22" s="94">
        <f t="shared" si="19"/>
        <v>999</v>
      </c>
      <c r="BZ22" s="94">
        <f t="shared" si="20"/>
        <v>999</v>
      </c>
      <c r="CA22" s="94" t="e">
        <f t="shared" si="21"/>
        <v>#N/A</v>
      </c>
      <c r="CB22" t="e">
        <f t="shared" si="22"/>
        <v>#N/A</v>
      </c>
      <c r="CC22" s="58" t="e">
        <f t="shared" si="23"/>
        <v>#N/A</v>
      </c>
      <c r="CD22" s="95" t="e">
        <f t="shared" si="24"/>
        <v>#N/A</v>
      </c>
      <c r="CE22" s="96" t="b">
        <f t="shared" si="25"/>
        <v>1</v>
      </c>
      <c r="CF22" t="e">
        <f t="shared" si="26"/>
        <v>#DIV/0!</v>
      </c>
      <c r="CG22" t="e">
        <f t="shared" si="27"/>
        <v>#DIV/0!</v>
      </c>
      <c r="CH22" s="84" t="b">
        <f t="shared" si="28"/>
        <v>1</v>
      </c>
      <c r="CI22">
        <f t="shared" si="29"/>
        <v>0.92800000000000005</v>
      </c>
      <c r="CJ22" t="b">
        <f t="shared" si="30"/>
        <v>1</v>
      </c>
      <c r="CK22" t="b">
        <f t="shared" si="31"/>
        <v>1</v>
      </c>
      <c r="CL22" s="84" t="b">
        <f t="shared" si="51"/>
        <v>1</v>
      </c>
      <c r="CM22">
        <f t="shared" si="32"/>
        <v>2.7589999999999999</v>
      </c>
      <c r="CN22" t="b">
        <f t="shared" si="33"/>
        <v>1</v>
      </c>
      <c r="CO22" s="84">
        <f t="shared" si="34"/>
        <v>7.8148379513012928E-2</v>
      </c>
      <c r="CP22" t="b">
        <f t="shared" si="35"/>
        <v>1</v>
      </c>
      <c r="CQ22" s="96" t="b">
        <f t="shared" si="36"/>
        <v>1</v>
      </c>
      <c r="CR22" t="b">
        <f t="shared" si="37"/>
        <v>1</v>
      </c>
      <c r="CS22" t="b">
        <f t="shared" si="38"/>
        <v>1</v>
      </c>
      <c r="CT22" t="b">
        <f t="shared" si="39"/>
        <v>1</v>
      </c>
      <c r="CU22" t="b">
        <f t="shared" si="40"/>
        <v>1</v>
      </c>
      <c r="CV22" s="84" t="b">
        <f t="shared" si="41"/>
        <v>1</v>
      </c>
      <c r="CW22" t="b">
        <f t="shared" si="42"/>
        <v>1</v>
      </c>
      <c r="CX22" t="b">
        <f t="shared" si="43"/>
        <v>1</v>
      </c>
      <c r="CY22" t="b">
        <f t="shared" si="44"/>
        <v>1</v>
      </c>
      <c r="CZ22" t="b">
        <f t="shared" si="45"/>
        <v>1</v>
      </c>
      <c r="DA22" s="84">
        <f t="shared" si="46"/>
        <v>0</v>
      </c>
      <c r="DB22" t="e">
        <f t="shared" si="47"/>
        <v>#N/A</v>
      </c>
    </row>
    <row r="23" spans="1:106">
      <c r="A23" s="9">
        <v>21</v>
      </c>
      <c r="B23" s="3">
        <v>2</v>
      </c>
      <c r="C23" s="3" t="s">
        <v>60</v>
      </c>
      <c r="D23" s="3" t="str">
        <f t="shared" si="0"/>
        <v>AF_60m_L_24_0198</v>
      </c>
      <c r="E23" s="3" t="str">
        <f t="shared" si="1"/>
        <v>0198</v>
      </c>
      <c r="F23" s="3">
        <v>137603.68799999999</v>
      </c>
      <c r="G23" s="15">
        <v>418625.93800000002</v>
      </c>
      <c r="H23" s="35" t="str">
        <f t="shared" si="2"/>
        <v>ja</v>
      </c>
      <c r="I23" s="42" t="s">
        <v>2402</v>
      </c>
      <c r="J23" s="20" t="s">
        <v>2955</v>
      </c>
      <c r="K23" s="21">
        <v>10000</v>
      </c>
      <c r="L23" s="28">
        <f t="shared" si="48"/>
        <v>0.24</v>
      </c>
      <c r="M23" s="28">
        <f t="shared" si="49"/>
        <v>0</v>
      </c>
      <c r="N23" s="56">
        <f t="shared" si="3"/>
        <v>0</v>
      </c>
      <c r="O23" s="33">
        <f t="shared" si="50"/>
        <v>64.626935847263937</v>
      </c>
      <c r="P23" s="37">
        <f t="shared" si="4"/>
        <v>144.95818942023456</v>
      </c>
      <c r="Q23" s="9" t="s">
        <v>12</v>
      </c>
      <c r="R23" s="55" t="s">
        <v>12</v>
      </c>
      <c r="S23" s="55">
        <v>3.7480000000000002</v>
      </c>
      <c r="T23" s="55">
        <v>3.8439999999999999</v>
      </c>
      <c r="U23" s="55">
        <v>3.923</v>
      </c>
      <c r="V23" s="3">
        <v>3.9849999999999999</v>
      </c>
      <c r="W23" s="3">
        <v>4.0640000000000001</v>
      </c>
      <c r="X23" s="3" t="s">
        <v>12</v>
      </c>
      <c r="Y23" s="3">
        <v>4.5039999999999996</v>
      </c>
      <c r="Z23" s="15" t="s">
        <v>12</v>
      </c>
      <c r="AA23" s="10">
        <f t="shared" si="5"/>
        <v>4.0640000000000001</v>
      </c>
      <c r="AB23" s="9">
        <f t="shared" si="6"/>
        <v>0.14100000000000001</v>
      </c>
      <c r="AC23" s="10">
        <f t="shared" si="7"/>
        <v>0.4399999999999995</v>
      </c>
      <c r="AD23" s="9" t="s">
        <v>12</v>
      </c>
      <c r="AE23" s="55" t="s">
        <v>12</v>
      </c>
      <c r="AF23" s="55">
        <v>0.95</v>
      </c>
      <c r="AG23" s="55">
        <v>1.419</v>
      </c>
      <c r="AH23" s="55">
        <v>1.635</v>
      </c>
      <c r="AI23" s="3">
        <v>2.0129999999999999</v>
      </c>
      <c r="AJ23" s="3">
        <v>2.0750000000000002</v>
      </c>
      <c r="AK23" s="3" t="s">
        <v>12</v>
      </c>
      <c r="AL23" s="3">
        <v>2.1150000000000002</v>
      </c>
      <c r="AM23" s="15" t="s">
        <v>12</v>
      </c>
      <c r="AN23" s="10">
        <f t="shared" si="8"/>
        <v>2.0750000000000002</v>
      </c>
      <c r="AO23" s="9">
        <f t="shared" si="9"/>
        <v>0.44000000000000017</v>
      </c>
      <c r="AP23" s="10">
        <f t="shared" si="10"/>
        <v>4.0000000000000036E-2</v>
      </c>
      <c r="AQ23" s="9" t="s">
        <v>12</v>
      </c>
      <c r="AR23" s="55" t="s">
        <v>12</v>
      </c>
      <c r="AS23" s="55">
        <v>3.0819999999999999</v>
      </c>
      <c r="AT23" s="55">
        <v>4.4720000000000004</v>
      </c>
      <c r="AU23" s="55">
        <v>5.335</v>
      </c>
      <c r="AV23" s="3">
        <v>6.4130000000000003</v>
      </c>
      <c r="AW23" s="3">
        <v>6.4749999999999996</v>
      </c>
      <c r="AX23" s="3" t="s">
        <v>12</v>
      </c>
      <c r="AY23" s="3">
        <v>6.8840000000000003</v>
      </c>
      <c r="AZ23" s="15" t="s">
        <v>12</v>
      </c>
      <c r="BA23" s="10">
        <f t="shared" si="11"/>
        <v>6.4749999999999996</v>
      </c>
      <c r="BB23" s="9">
        <f t="shared" si="12"/>
        <v>1.1399999999999997</v>
      </c>
      <c r="BC23" s="10">
        <f t="shared" si="13"/>
        <v>0.4090000000000007</v>
      </c>
      <c r="BD23" s="9" t="s">
        <v>2403</v>
      </c>
      <c r="BE23" s="3" t="s">
        <v>12</v>
      </c>
      <c r="BF23" s="15" t="s">
        <v>12</v>
      </c>
      <c r="BG23" s="15"/>
      <c r="BH23" s="9"/>
      <c r="BI23" s="10"/>
      <c r="BJ23" s="9" t="s">
        <v>2403</v>
      </c>
      <c r="BK23" s="3" t="s">
        <v>12</v>
      </c>
      <c r="BL23" s="15" t="s">
        <v>12</v>
      </c>
      <c r="BM23" s="15"/>
      <c r="BN23" s="9"/>
      <c r="BO23" s="10"/>
      <c r="BP23">
        <f t="shared" si="14"/>
        <v>0</v>
      </c>
      <c r="BQ23" s="93">
        <f t="shared" si="15"/>
        <v>0</v>
      </c>
      <c r="BR23" s="93">
        <f t="shared" si="16"/>
        <v>0</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VLOOKUP(BS23,aslocaties_v01!$C$3:$AA$349,MATCH($K$3*10,aslocaties_v01!$C$2:$X$2),FALSE)</f>
        <v>#N/A</v>
      </c>
      <c r="BW23" s="93" t="e">
        <f t="shared" si="17"/>
        <v>#N/A</v>
      </c>
      <c r="BX23" s="93" t="e">
        <f t="shared" si="18"/>
        <v>#N/A</v>
      </c>
      <c r="BY23" s="94">
        <f t="shared" si="19"/>
        <v>999</v>
      </c>
      <c r="BZ23" s="94">
        <f t="shared" si="20"/>
        <v>999</v>
      </c>
      <c r="CA23" s="94" t="e">
        <f t="shared" si="21"/>
        <v>#N/A</v>
      </c>
      <c r="CB23" t="e">
        <f t="shared" si="22"/>
        <v>#N/A</v>
      </c>
      <c r="CC23" s="58" t="e">
        <f t="shared" si="23"/>
        <v>#N/A</v>
      </c>
      <c r="CD23" s="95" t="e">
        <f t="shared" si="24"/>
        <v>#N/A</v>
      </c>
      <c r="CE23" s="96" t="b">
        <f t="shared" si="25"/>
        <v>1</v>
      </c>
      <c r="CF23" t="e">
        <f t="shared" si="26"/>
        <v>#DIV/0!</v>
      </c>
      <c r="CG23" t="e">
        <f t="shared" si="27"/>
        <v>#DIV/0!</v>
      </c>
      <c r="CH23" s="84" t="b">
        <f t="shared" si="28"/>
        <v>1</v>
      </c>
      <c r="CI23">
        <f t="shared" si="29"/>
        <v>2.0750000000000002</v>
      </c>
      <c r="CJ23" t="b">
        <f t="shared" si="30"/>
        <v>0</v>
      </c>
      <c r="CK23" t="b">
        <f t="shared" si="31"/>
        <v>0</v>
      </c>
      <c r="CL23" s="84" t="b">
        <f t="shared" si="51"/>
        <v>0</v>
      </c>
      <c r="CM23" t="str">
        <f t="shared" si="32"/>
        <v/>
      </c>
      <c r="CN23" t="b">
        <f t="shared" si="33"/>
        <v>0</v>
      </c>
      <c r="CO23" s="84">
        <f t="shared" si="34"/>
        <v>3.1725900451769179E-2</v>
      </c>
      <c r="CP23" t="b">
        <f t="shared" si="35"/>
        <v>1</v>
      </c>
      <c r="CQ23" s="96" t="b">
        <f t="shared" si="36"/>
        <v>1</v>
      </c>
      <c r="CR23" t="b">
        <f t="shared" si="37"/>
        <v>1</v>
      </c>
      <c r="CS23" t="b">
        <f t="shared" si="38"/>
        <v>1</v>
      </c>
      <c r="CT23" t="b">
        <f t="shared" si="39"/>
        <v>1</v>
      </c>
      <c r="CU23" t="b">
        <f t="shared" si="40"/>
        <v>1</v>
      </c>
      <c r="CV23" s="84" t="b">
        <f t="shared" si="41"/>
        <v>1</v>
      </c>
      <c r="CW23" t="b">
        <f t="shared" si="42"/>
        <v>1</v>
      </c>
      <c r="CX23" t="b">
        <f t="shared" si="43"/>
        <v>1</v>
      </c>
      <c r="CY23" t="b">
        <f t="shared" si="44"/>
        <v>1</v>
      </c>
      <c r="CZ23" t="b">
        <f t="shared" si="45"/>
        <v>1</v>
      </c>
      <c r="DA23" s="84">
        <f t="shared" si="46"/>
        <v>0</v>
      </c>
      <c r="DB23" t="e">
        <f t="shared" si="47"/>
        <v>#N/A</v>
      </c>
    </row>
    <row r="24" spans="1:106">
      <c r="A24" s="9">
        <v>22</v>
      </c>
      <c r="B24" s="3">
        <v>2</v>
      </c>
      <c r="C24" s="3" t="s">
        <v>61</v>
      </c>
      <c r="D24" s="3" t="str">
        <f t="shared" si="0"/>
        <v>AF_60m_L_24_0199</v>
      </c>
      <c r="E24" s="3" t="str">
        <f t="shared" si="1"/>
        <v>0199</v>
      </c>
      <c r="F24" s="3">
        <v>137587.59400000001</v>
      </c>
      <c r="G24" s="15">
        <v>418770</v>
      </c>
      <c r="H24" s="35" t="str">
        <f t="shared" si="2"/>
        <v>ja</v>
      </c>
      <c r="I24" s="42" t="s">
        <v>2402</v>
      </c>
      <c r="J24" s="20" t="s">
        <v>2955</v>
      </c>
      <c r="K24" s="21">
        <v>10000</v>
      </c>
      <c r="L24" s="28">
        <f t="shared" si="48"/>
        <v>0.24</v>
      </c>
      <c r="M24" s="28">
        <f t="shared" si="49"/>
        <v>0</v>
      </c>
      <c r="N24" s="56">
        <f t="shared" si="3"/>
        <v>0</v>
      </c>
      <c r="O24" s="33">
        <f t="shared" si="50"/>
        <v>144.95818942023456</v>
      </c>
      <c r="P24" s="37">
        <f t="shared" si="4"/>
        <v>88.764011130661785</v>
      </c>
      <c r="Q24" s="9" t="s">
        <v>12</v>
      </c>
      <c r="R24" s="55" t="s">
        <v>12</v>
      </c>
      <c r="S24" s="55">
        <v>3.7480000000000002</v>
      </c>
      <c r="T24" s="55">
        <v>3.8410000000000002</v>
      </c>
      <c r="U24" s="55">
        <v>3.92</v>
      </c>
      <c r="V24" s="3">
        <v>3.984</v>
      </c>
      <c r="W24" s="3">
        <v>4.0629999999999997</v>
      </c>
      <c r="X24" s="3" t="s">
        <v>12</v>
      </c>
      <c r="Y24" s="3">
        <v>4.5039999999999996</v>
      </c>
      <c r="Z24" s="15" t="s">
        <v>12</v>
      </c>
      <c r="AA24" s="10">
        <f t="shared" si="5"/>
        <v>4.0629999999999997</v>
      </c>
      <c r="AB24" s="9">
        <f t="shared" si="6"/>
        <v>0.14299999999999979</v>
      </c>
      <c r="AC24" s="10">
        <f t="shared" si="7"/>
        <v>0.44099999999999984</v>
      </c>
      <c r="AD24" s="9" t="s">
        <v>12</v>
      </c>
      <c r="AE24" s="55" t="s">
        <v>12</v>
      </c>
      <c r="AF24" s="55">
        <v>0.77</v>
      </c>
      <c r="AG24" s="55">
        <v>1.125</v>
      </c>
      <c r="AH24" s="55">
        <v>1.335</v>
      </c>
      <c r="AI24" s="3">
        <v>1.613</v>
      </c>
      <c r="AJ24" s="3">
        <v>1.6759999999999999</v>
      </c>
      <c r="AK24" s="3" t="s">
        <v>12</v>
      </c>
      <c r="AL24" s="3">
        <v>1.784</v>
      </c>
      <c r="AM24" s="15" t="s">
        <v>12</v>
      </c>
      <c r="AN24" s="10">
        <f t="shared" si="8"/>
        <v>1.6759999999999999</v>
      </c>
      <c r="AO24" s="9">
        <f t="shared" si="9"/>
        <v>0.34099999999999997</v>
      </c>
      <c r="AP24" s="10">
        <f t="shared" si="10"/>
        <v>0.1080000000000001</v>
      </c>
      <c r="AQ24" s="9" t="s">
        <v>12</v>
      </c>
      <c r="AR24" s="55" t="s">
        <v>12</v>
      </c>
      <c r="AS24" s="55">
        <v>2.9239999999999999</v>
      </c>
      <c r="AT24" s="55">
        <v>4.2789999999999999</v>
      </c>
      <c r="AU24" s="55">
        <v>5.1360000000000001</v>
      </c>
      <c r="AV24" s="3">
        <v>6.1130000000000004</v>
      </c>
      <c r="AW24" s="3">
        <v>6.1760000000000002</v>
      </c>
      <c r="AX24" s="3" t="s">
        <v>12</v>
      </c>
      <c r="AY24" s="3">
        <v>6.484</v>
      </c>
      <c r="AZ24" s="15" t="s">
        <v>12</v>
      </c>
      <c r="BA24" s="10">
        <f t="shared" si="11"/>
        <v>6.1760000000000002</v>
      </c>
      <c r="BB24" s="9">
        <f t="shared" si="12"/>
        <v>1.04</v>
      </c>
      <c r="BC24" s="10">
        <f t="shared" si="13"/>
        <v>0.30799999999999983</v>
      </c>
      <c r="BD24" s="9" t="s">
        <v>2403</v>
      </c>
      <c r="BE24" s="3" t="s">
        <v>12</v>
      </c>
      <c r="BF24" s="15" t="s">
        <v>12</v>
      </c>
      <c r="BG24" s="15"/>
      <c r="BH24" s="9"/>
      <c r="BI24" s="10"/>
      <c r="BJ24" s="9" t="s">
        <v>2403</v>
      </c>
      <c r="BK24" s="3" t="s">
        <v>12</v>
      </c>
      <c r="BL24" s="15" t="s">
        <v>12</v>
      </c>
      <c r="BM24" s="15"/>
      <c r="BN24" s="9"/>
      <c r="BO24" s="10"/>
      <c r="BP24">
        <f t="shared" si="14"/>
        <v>0</v>
      </c>
      <c r="BQ24" s="93">
        <f t="shared" si="15"/>
        <v>0</v>
      </c>
      <c r="BR24" s="93">
        <f t="shared" si="16"/>
        <v>0</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VLOOKUP(BS24,aslocaties_v01!$C$3:$AA$349,MATCH($K$3*10,aslocaties_v01!$C$2:$X$2),FALSE)</f>
        <v>#N/A</v>
      </c>
      <c r="BW24" s="93" t="e">
        <f t="shared" si="17"/>
        <v>#N/A</v>
      </c>
      <c r="BX24" s="93" t="e">
        <f t="shared" si="18"/>
        <v>#N/A</v>
      </c>
      <c r="BY24" s="94">
        <f t="shared" si="19"/>
        <v>999</v>
      </c>
      <c r="BZ24" s="94">
        <f t="shared" si="20"/>
        <v>999</v>
      </c>
      <c r="CA24" s="94" t="e">
        <f t="shared" si="21"/>
        <v>#N/A</v>
      </c>
      <c r="CB24" t="e">
        <f t="shared" si="22"/>
        <v>#N/A</v>
      </c>
      <c r="CC24" s="58" t="e">
        <f t="shared" si="23"/>
        <v>#N/A</v>
      </c>
      <c r="CD24" s="95" t="e">
        <f t="shared" si="24"/>
        <v>#N/A</v>
      </c>
      <c r="CE24" s="96" t="b">
        <f t="shared" si="25"/>
        <v>1</v>
      </c>
      <c r="CF24" t="e">
        <f t="shared" si="26"/>
        <v>#DIV/0!</v>
      </c>
      <c r="CG24" t="e">
        <f t="shared" si="27"/>
        <v>#DIV/0!</v>
      </c>
      <c r="CH24" s="84" t="b">
        <f t="shared" si="28"/>
        <v>1</v>
      </c>
      <c r="CI24">
        <f t="shared" si="29"/>
        <v>1.6759999999999999</v>
      </c>
      <c r="CJ24" t="b">
        <f t="shared" si="30"/>
        <v>1</v>
      </c>
      <c r="CK24" t="b">
        <f t="shared" si="31"/>
        <v>0</v>
      </c>
      <c r="CL24" s="84" t="b">
        <f t="shared" si="51"/>
        <v>0</v>
      </c>
      <c r="CM24" t="str">
        <f t="shared" si="32"/>
        <v/>
      </c>
      <c r="CN24" t="b">
        <f t="shared" si="33"/>
        <v>0</v>
      </c>
      <c r="CO24" s="84">
        <f t="shared" si="34"/>
        <v>2.8166626913405345E-2</v>
      </c>
      <c r="CP24" t="b">
        <f t="shared" si="35"/>
        <v>1</v>
      </c>
      <c r="CQ24" s="96" t="b">
        <f t="shared" si="36"/>
        <v>1</v>
      </c>
      <c r="CR24" t="b">
        <f t="shared" si="37"/>
        <v>1</v>
      </c>
      <c r="CS24" t="b">
        <f t="shared" si="38"/>
        <v>1</v>
      </c>
      <c r="CT24" t="b">
        <f t="shared" si="39"/>
        <v>1</v>
      </c>
      <c r="CU24" t="b">
        <f t="shared" si="40"/>
        <v>1</v>
      </c>
      <c r="CV24" s="84" t="b">
        <f t="shared" si="41"/>
        <v>1</v>
      </c>
      <c r="CW24" t="b">
        <f t="shared" si="42"/>
        <v>1</v>
      </c>
      <c r="CX24" t="b">
        <f t="shared" si="43"/>
        <v>1</v>
      </c>
      <c r="CY24" t="b">
        <f t="shared" si="44"/>
        <v>1</v>
      </c>
      <c r="CZ24" t="b">
        <f t="shared" si="45"/>
        <v>1</v>
      </c>
      <c r="DA24" s="84">
        <f t="shared" si="46"/>
        <v>0</v>
      </c>
      <c r="DB24" t="e">
        <f t="shared" si="47"/>
        <v>#N/A</v>
      </c>
    </row>
    <row r="25" spans="1:106">
      <c r="A25" s="9">
        <v>23</v>
      </c>
      <c r="B25" s="3">
        <v>2</v>
      </c>
      <c r="C25" s="3" t="s">
        <v>62</v>
      </c>
      <c r="D25" s="3" t="str">
        <f t="shared" si="0"/>
        <v>AF_60m_L_24_0200</v>
      </c>
      <c r="E25" s="3" t="str">
        <f t="shared" si="1"/>
        <v>0200</v>
      </c>
      <c r="F25" s="3">
        <v>137537.68799999999</v>
      </c>
      <c r="G25" s="15">
        <v>418843.40600000002</v>
      </c>
      <c r="H25" s="35" t="str">
        <f t="shared" si="2"/>
        <v>ja</v>
      </c>
      <c r="I25" s="42" t="s">
        <v>2402</v>
      </c>
      <c r="J25" s="20" t="s">
        <v>2955</v>
      </c>
      <c r="K25" s="21">
        <v>10000</v>
      </c>
      <c r="L25" s="28">
        <f t="shared" si="48"/>
        <v>0.24</v>
      </c>
      <c r="M25" s="28">
        <f t="shared" si="49"/>
        <v>0</v>
      </c>
      <c r="N25" s="56">
        <f t="shared" si="3"/>
        <v>0</v>
      </c>
      <c r="O25" s="33">
        <f t="shared" si="50"/>
        <v>88.764011130661785</v>
      </c>
      <c r="P25" s="37">
        <f t="shared" si="4"/>
        <v>80.35322868433704</v>
      </c>
      <c r="Q25" s="9" t="s">
        <v>12</v>
      </c>
      <c r="R25" s="55" t="s">
        <v>12</v>
      </c>
      <c r="S25" s="55">
        <v>3.7480000000000002</v>
      </c>
      <c r="T25" s="55">
        <v>3.8410000000000002</v>
      </c>
      <c r="U25" s="55">
        <v>3.92</v>
      </c>
      <c r="V25" s="3">
        <v>3.984</v>
      </c>
      <c r="W25" s="3">
        <v>4.0629999999999997</v>
      </c>
      <c r="X25" s="3" t="s">
        <v>12</v>
      </c>
      <c r="Y25" s="3">
        <v>4.5039999999999996</v>
      </c>
      <c r="Z25" s="15" t="s">
        <v>12</v>
      </c>
      <c r="AA25" s="10">
        <f t="shared" si="5"/>
        <v>4.0629999999999997</v>
      </c>
      <c r="AB25" s="9">
        <f t="shared" si="6"/>
        <v>0.14299999999999979</v>
      </c>
      <c r="AC25" s="10">
        <f t="shared" si="7"/>
        <v>0.44099999999999984</v>
      </c>
      <c r="AD25" s="9" t="s">
        <v>12</v>
      </c>
      <c r="AE25" s="55" t="s">
        <v>12</v>
      </c>
      <c r="AF25" s="55">
        <v>0.47</v>
      </c>
      <c r="AG25" s="55">
        <v>0.66500000000000004</v>
      </c>
      <c r="AH25" s="55">
        <v>0.79300000000000004</v>
      </c>
      <c r="AI25" s="3">
        <v>0.86699999999999999</v>
      </c>
      <c r="AJ25" s="3">
        <v>0.93100000000000005</v>
      </c>
      <c r="AK25" s="3" t="s">
        <v>12</v>
      </c>
      <c r="AL25" s="3">
        <v>1.0529999999999999</v>
      </c>
      <c r="AM25" s="15" t="s">
        <v>12</v>
      </c>
      <c r="AN25" s="10">
        <f t="shared" si="8"/>
        <v>0.93100000000000005</v>
      </c>
      <c r="AO25" s="9">
        <f t="shared" si="9"/>
        <v>0.13800000000000001</v>
      </c>
      <c r="AP25" s="10">
        <f t="shared" si="10"/>
        <v>0.12199999999999989</v>
      </c>
      <c r="AQ25" s="9" t="s">
        <v>12</v>
      </c>
      <c r="AR25" s="55" t="s">
        <v>12</v>
      </c>
      <c r="AS25" s="55">
        <v>2.222</v>
      </c>
      <c r="AT25" s="55">
        <v>2.7410000000000001</v>
      </c>
      <c r="AU25" s="55">
        <v>3.2669999999999999</v>
      </c>
      <c r="AV25" s="3">
        <v>3.4340000000000002</v>
      </c>
      <c r="AW25" s="3">
        <v>3.4809999999999999</v>
      </c>
      <c r="AX25" s="3" t="s">
        <v>12</v>
      </c>
      <c r="AY25" s="3">
        <v>3.5990000000000002</v>
      </c>
      <c r="AZ25" s="15" t="s">
        <v>12</v>
      </c>
      <c r="BA25" s="10">
        <f t="shared" si="11"/>
        <v>3.4809999999999999</v>
      </c>
      <c r="BB25" s="9">
        <f t="shared" si="12"/>
        <v>0.21399999999999997</v>
      </c>
      <c r="BC25" s="10">
        <f t="shared" si="13"/>
        <v>0.11800000000000033</v>
      </c>
      <c r="BD25" s="9" t="s">
        <v>2403</v>
      </c>
      <c r="BE25" s="3" t="s">
        <v>12</v>
      </c>
      <c r="BF25" s="15" t="s">
        <v>12</v>
      </c>
      <c r="BG25" s="15"/>
      <c r="BH25" s="9"/>
      <c r="BI25" s="10"/>
      <c r="BJ25" s="9" t="s">
        <v>2403</v>
      </c>
      <c r="BK25" s="3" t="s">
        <v>12</v>
      </c>
      <c r="BL25" s="15" t="s">
        <v>12</v>
      </c>
      <c r="BM25" s="15"/>
      <c r="BN25" s="9"/>
      <c r="BO25" s="10"/>
      <c r="BP25">
        <f t="shared" si="14"/>
        <v>0</v>
      </c>
      <c r="BQ25" s="93">
        <f t="shared" si="15"/>
        <v>0</v>
      </c>
      <c r="BR25" s="93">
        <f t="shared" si="16"/>
        <v>0</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VLOOKUP(BS25,aslocaties_v01!$C$3:$AA$349,MATCH($K$3*10,aslocaties_v01!$C$2:$X$2),FALSE)</f>
        <v>#N/A</v>
      </c>
      <c r="BW25" s="93" t="e">
        <f t="shared" si="17"/>
        <v>#N/A</v>
      </c>
      <c r="BX25" s="93" t="e">
        <f t="shared" si="18"/>
        <v>#N/A</v>
      </c>
      <c r="BY25" s="94">
        <f t="shared" si="19"/>
        <v>999</v>
      </c>
      <c r="BZ25" s="94">
        <f t="shared" si="20"/>
        <v>999</v>
      </c>
      <c r="CA25" s="94" t="e">
        <f t="shared" si="21"/>
        <v>#N/A</v>
      </c>
      <c r="CB25" t="e">
        <f t="shared" si="22"/>
        <v>#N/A</v>
      </c>
      <c r="CC25" s="58" t="e">
        <f t="shared" si="23"/>
        <v>#N/A</v>
      </c>
      <c r="CD25" s="95" t="e">
        <f t="shared" si="24"/>
        <v>#N/A</v>
      </c>
      <c r="CE25" s="96" t="b">
        <f t="shared" si="25"/>
        <v>1</v>
      </c>
      <c r="CF25" t="e">
        <f t="shared" si="26"/>
        <v>#DIV/0!</v>
      </c>
      <c r="CG25" t="e">
        <f t="shared" si="27"/>
        <v>#DIV/0!</v>
      </c>
      <c r="CH25" s="84" t="b">
        <f t="shared" si="28"/>
        <v>1</v>
      </c>
      <c r="CI25">
        <f t="shared" si="29"/>
        <v>0.93100000000000005</v>
      </c>
      <c r="CJ25" t="b">
        <f t="shared" si="30"/>
        <v>1</v>
      </c>
      <c r="CK25" t="b">
        <f t="shared" si="31"/>
        <v>1</v>
      </c>
      <c r="CL25" s="84" t="b">
        <f t="shared" si="51"/>
        <v>1</v>
      </c>
      <c r="CM25">
        <f t="shared" si="32"/>
        <v>3.4809999999999999</v>
      </c>
      <c r="CN25" t="b">
        <f t="shared" si="33"/>
        <v>1</v>
      </c>
      <c r="CO25" s="84">
        <f t="shared" si="34"/>
        <v>4.925122489912382E-2</v>
      </c>
      <c r="CP25" t="b">
        <f t="shared" si="35"/>
        <v>1</v>
      </c>
      <c r="CQ25" s="96" t="b">
        <f t="shared" si="36"/>
        <v>1</v>
      </c>
      <c r="CR25" t="b">
        <f t="shared" si="37"/>
        <v>1</v>
      </c>
      <c r="CS25" t="b">
        <f t="shared" si="38"/>
        <v>1</v>
      </c>
      <c r="CT25" t="b">
        <f t="shared" si="39"/>
        <v>1</v>
      </c>
      <c r="CU25" t="b">
        <f t="shared" si="40"/>
        <v>1</v>
      </c>
      <c r="CV25" s="84" t="b">
        <f t="shared" si="41"/>
        <v>1</v>
      </c>
      <c r="CW25" t="b">
        <f t="shared" si="42"/>
        <v>1</v>
      </c>
      <c r="CX25" t="b">
        <f t="shared" si="43"/>
        <v>1</v>
      </c>
      <c r="CY25" t="b">
        <f t="shared" si="44"/>
        <v>1</v>
      </c>
      <c r="CZ25" t="b">
        <f t="shared" si="45"/>
        <v>1</v>
      </c>
      <c r="DA25" s="84">
        <f t="shared" si="46"/>
        <v>0</v>
      </c>
      <c r="DB25" t="e">
        <f t="shared" si="47"/>
        <v>#N/A</v>
      </c>
    </row>
    <row r="26" spans="1:106">
      <c r="A26" s="9">
        <v>24</v>
      </c>
      <c r="B26" s="3">
        <v>2</v>
      </c>
      <c r="C26" s="3" t="s">
        <v>63</v>
      </c>
      <c r="D26" s="3" t="str">
        <f t="shared" si="0"/>
        <v>AF_60m_L_24_0201</v>
      </c>
      <c r="E26" s="3" t="str">
        <f t="shared" si="1"/>
        <v>0201</v>
      </c>
      <c r="F26" s="3">
        <v>137528.65599999999</v>
      </c>
      <c r="G26" s="15">
        <v>418923.25</v>
      </c>
      <c r="H26" s="35" t="str">
        <f t="shared" si="2"/>
        <v>ja</v>
      </c>
      <c r="I26" s="42" t="s">
        <v>2402</v>
      </c>
      <c r="J26" s="20" t="s">
        <v>2955</v>
      </c>
      <c r="K26" s="21">
        <v>10000</v>
      </c>
      <c r="L26" s="28">
        <f t="shared" si="48"/>
        <v>0.24</v>
      </c>
      <c r="M26" s="28">
        <f t="shared" si="49"/>
        <v>0</v>
      </c>
      <c r="N26" s="56">
        <f t="shared" si="3"/>
        <v>0</v>
      </c>
      <c r="O26" s="33">
        <f t="shared" si="50"/>
        <v>80.35322868433704</v>
      </c>
      <c r="P26" s="37">
        <f t="shared" si="4"/>
        <v>80.262780427808124</v>
      </c>
      <c r="Q26" s="9" t="s">
        <v>12</v>
      </c>
      <c r="R26" s="55" t="s">
        <v>12</v>
      </c>
      <c r="S26" s="55">
        <v>3.7480000000000002</v>
      </c>
      <c r="T26" s="55">
        <v>3.8410000000000002</v>
      </c>
      <c r="U26" s="55">
        <v>3.92</v>
      </c>
      <c r="V26" s="3">
        <v>3.984</v>
      </c>
      <c r="W26" s="3">
        <v>4.0620000000000003</v>
      </c>
      <c r="X26" s="3" t="s">
        <v>12</v>
      </c>
      <c r="Y26" s="3">
        <v>4.5039999999999996</v>
      </c>
      <c r="Z26" s="15" t="s">
        <v>12</v>
      </c>
      <c r="AA26" s="10">
        <f t="shared" si="5"/>
        <v>4.0620000000000003</v>
      </c>
      <c r="AB26" s="9">
        <f t="shared" si="6"/>
        <v>0.14200000000000035</v>
      </c>
      <c r="AC26" s="10">
        <f t="shared" si="7"/>
        <v>0.44199999999999928</v>
      </c>
      <c r="AD26" s="9" t="s">
        <v>12</v>
      </c>
      <c r="AE26" s="55" t="s">
        <v>12</v>
      </c>
      <c r="AF26" s="55">
        <v>0.82299999999999995</v>
      </c>
      <c r="AG26" s="55">
        <v>0.90400000000000003</v>
      </c>
      <c r="AH26" s="55">
        <v>0.92200000000000004</v>
      </c>
      <c r="AI26" s="3">
        <v>0.93899999999999995</v>
      </c>
      <c r="AJ26" s="3">
        <v>0.95699999999999996</v>
      </c>
      <c r="AK26" s="3" t="s">
        <v>12</v>
      </c>
      <c r="AL26" s="3">
        <v>0.99099999999999999</v>
      </c>
      <c r="AM26" s="15" t="s">
        <v>12</v>
      </c>
      <c r="AN26" s="10">
        <f t="shared" si="8"/>
        <v>0.95699999999999996</v>
      </c>
      <c r="AO26" s="9">
        <f t="shared" si="9"/>
        <v>3.499999999999992E-2</v>
      </c>
      <c r="AP26" s="10">
        <f t="shared" si="10"/>
        <v>3.400000000000003E-2</v>
      </c>
      <c r="AQ26" s="9" t="s">
        <v>12</v>
      </c>
      <c r="AR26" s="55" t="s">
        <v>12</v>
      </c>
      <c r="AS26" s="55">
        <v>5.165</v>
      </c>
      <c r="AT26" s="55">
        <v>5.407</v>
      </c>
      <c r="AU26" s="55">
        <v>5.4329999999999998</v>
      </c>
      <c r="AV26" s="3">
        <v>5.4569999999999999</v>
      </c>
      <c r="AW26" s="3">
        <v>5.4829999999999997</v>
      </c>
      <c r="AX26" s="3" t="s">
        <v>12</v>
      </c>
      <c r="AY26" s="3">
        <v>5.5780000000000003</v>
      </c>
      <c r="AZ26" s="15" t="s">
        <v>12</v>
      </c>
      <c r="BA26" s="10">
        <f t="shared" si="11"/>
        <v>5.4829999999999997</v>
      </c>
      <c r="BB26" s="9">
        <f t="shared" si="12"/>
        <v>4.9999999999999822E-2</v>
      </c>
      <c r="BC26" s="10">
        <f t="shared" si="13"/>
        <v>9.5000000000000639E-2</v>
      </c>
      <c r="BD26" s="9" t="s">
        <v>2403</v>
      </c>
      <c r="BE26" s="3" t="s">
        <v>12</v>
      </c>
      <c r="BF26" s="15" t="s">
        <v>12</v>
      </c>
      <c r="BG26" s="15"/>
      <c r="BH26" s="9"/>
      <c r="BI26" s="10"/>
      <c r="BJ26" s="9" t="s">
        <v>2403</v>
      </c>
      <c r="BK26" s="3" t="s">
        <v>12</v>
      </c>
      <c r="BL26" s="15" t="s">
        <v>12</v>
      </c>
      <c r="BM26" s="15"/>
      <c r="BN26" s="9"/>
      <c r="BO26" s="10"/>
      <c r="BP26">
        <f t="shared" si="14"/>
        <v>0</v>
      </c>
      <c r="BQ26" s="93">
        <f t="shared" si="15"/>
        <v>0</v>
      </c>
      <c r="BR26" s="93">
        <f t="shared" si="16"/>
        <v>0</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VLOOKUP(BS26,aslocaties_v01!$C$3:$AA$349,MATCH($K$3*10,aslocaties_v01!$C$2:$X$2),FALSE)</f>
        <v>#N/A</v>
      </c>
      <c r="BW26" s="93" t="e">
        <f t="shared" si="17"/>
        <v>#N/A</v>
      </c>
      <c r="BX26" s="93" t="e">
        <f t="shared" si="18"/>
        <v>#N/A</v>
      </c>
      <c r="BY26" s="94">
        <f t="shared" si="19"/>
        <v>999</v>
      </c>
      <c r="BZ26" s="94">
        <f t="shared" si="20"/>
        <v>999</v>
      </c>
      <c r="CA26" s="94" t="e">
        <f t="shared" si="21"/>
        <v>#N/A</v>
      </c>
      <c r="CB26" t="e">
        <f t="shared" si="22"/>
        <v>#N/A</v>
      </c>
      <c r="CC26" s="58" t="e">
        <f t="shared" si="23"/>
        <v>#N/A</v>
      </c>
      <c r="CD26" s="95" t="e">
        <f t="shared" si="24"/>
        <v>#N/A</v>
      </c>
      <c r="CE26" s="96" t="b">
        <f t="shared" si="25"/>
        <v>1</v>
      </c>
      <c r="CF26" t="e">
        <f t="shared" si="26"/>
        <v>#DIV/0!</v>
      </c>
      <c r="CG26" t="e">
        <f t="shared" si="27"/>
        <v>#DIV/0!</v>
      </c>
      <c r="CH26" s="84" t="b">
        <f t="shared" si="28"/>
        <v>1</v>
      </c>
      <c r="CI26">
        <f t="shared" si="29"/>
        <v>0.95699999999999996</v>
      </c>
      <c r="CJ26" t="b">
        <f t="shared" si="30"/>
        <v>1</v>
      </c>
      <c r="CK26" t="b">
        <f t="shared" si="31"/>
        <v>1</v>
      </c>
      <c r="CL26" s="84" t="b">
        <f t="shared" si="51"/>
        <v>0</v>
      </c>
      <c r="CM26" t="str">
        <f t="shared" si="32"/>
        <v/>
      </c>
      <c r="CN26" t="b">
        <f t="shared" si="33"/>
        <v>0</v>
      </c>
      <c r="CO26" s="84">
        <f t="shared" si="34"/>
        <v>2.0405669468218812E-2</v>
      </c>
      <c r="CP26" t="b">
        <f t="shared" si="35"/>
        <v>1</v>
      </c>
      <c r="CQ26" s="96" t="b">
        <f t="shared" si="36"/>
        <v>1</v>
      </c>
      <c r="CR26" t="b">
        <f t="shared" si="37"/>
        <v>1</v>
      </c>
      <c r="CS26" t="b">
        <f t="shared" si="38"/>
        <v>1</v>
      </c>
      <c r="CT26" t="b">
        <f t="shared" si="39"/>
        <v>1</v>
      </c>
      <c r="CU26" t="b">
        <f t="shared" si="40"/>
        <v>1</v>
      </c>
      <c r="CV26" s="84" t="b">
        <f t="shared" si="41"/>
        <v>1</v>
      </c>
      <c r="CW26" t="b">
        <f t="shared" si="42"/>
        <v>1</v>
      </c>
      <c r="CX26" t="b">
        <f t="shared" si="43"/>
        <v>1</v>
      </c>
      <c r="CY26" t="b">
        <f t="shared" si="44"/>
        <v>1</v>
      </c>
      <c r="CZ26" t="b">
        <f t="shared" si="45"/>
        <v>1</v>
      </c>
      <c r="DA26" s="84">
        <f t="shared" si="46"/>
        <v>0</v>
      </c>
      <c r="DB26" t="e">
        <f t="shared" si="47"/>
        <v>#N/A</v>
      </c>
    </row>
    <row r="27" spans="1:106">
      <c r="A27" s="9">
        <v>25</v>
      </c>
      <c r="B27" s="3">
        <v>2</v>
      </c>
      <c r="C27" s="3" t="s">
        <v>64</v>
      </c>
      <c r="D27" s="3" t="str">
        <f t="shared" si="0"/>
        <v>AF_60m_L_24_0202</v>
      </c>
      <c r="E27" s="3" t="str">
        <f t="shared" si="1"/>
        <v>0202</v>
      </c>
      <c r="F27" s="3">
        <v>137519.875</v>
      </c>
      <c r="G27" s="15">
        <v>419003.03100000002</v>
      </c>
      <c r="H27" s="35" t="str">
        <f t="shared" si="2"/>
        <v>ja</v>
      </c>
      <c r="I27" s="42" t="s">
        <v>2402</v>
      </c>
      <c r="J27" s="20" t="s">
        <v>2955</v>
      </c>
      <c r="K27" s="21">
        <v>10000</v>
      </c>
      <c r="L27" s="28">
        <f t="shared" si="48"/>
        <v>0.24</v>
      </c>
      <c r="M27" s="28">
        <f t="shared" si="49"/>
        <v>0</v>
      </c>
      <c r="N27" s="56">
        <f t="shared" si="3"/>
        <v>0</v>
      </c>
      <c r="O27" s="33">
        <f t="shared" si="50"/>
        <v>80.262780427808124</v>
      </c>
      <c r="P27" s="37">
        <f t="shared" si="4"/>
        <v>152.75840798136207</v>
      </c>
      <c r="Q27" s="9" t="s">
        <v>12</v>
      </c>
      <c r="R27" s="55" t="s">
        <v>12</v>
      </c>
      <c r="S27" s="55">
        <v>3.8519999999999999</v>
      </c>
      <c r="T27" s="55">
        <v>4.0090000000000003</v>
      </c>
      <c r="U27" s="55">
        <v>4.0410000000000004</v>
      </c>
      <c r="V27" s="3">
        <v>4.069</v>
      </c>
      <c r="W27" s="3">
        <v>4.101</v>
      </c>
      <c r="X27" s="3" t="s">
        <v>12</v>
      </c>
      <c r="Y27" s="3">
        <v>4.5039999999999996</v>
      </c>
      <c r="Z27" s="15" t="s">
        <v>12</v>
      </c>
      <c r="AA27" s="10">
        <f t="shared" si="5"/>
        <v>4.101</v>
      </c>
      <c r="AB27" s="9">
        <f t="shared" si="6"/>
        <v>5.9999999999999609E-2</v>
      </c>
      <c r="AC27" s="10">
        <f t="shared" si="7"/>
        <v>0.40299999999999958</v>
      </c>
      <c r="AD27" s="9" t="s">
        <v>12</v>
      </c>
      <c r="AE27" s="55" t="s">
        <v>12</v>
      </c>
      <c r="AF27" s="55">
        <v>0.63500000000000001</v>
      </c>
      <c r="AG27" s="55">
        <v>0.70599999999999996</v>
      </c>
      <c r="AH27" s="55">
        <v>0.72799999999999998</v>
      </c>
      <c r="AI27" s="3">
        <v>0.748</v>
      </c>
      <c r="AJ27" s="3">
        <v>0.76900000000000002</v>
      </c>
      <c r="AK27" s="3" t="s">
        <v>12</v>
      </c>
      <c r="AL27" s="3">
        <v>0.85099999999999998</v>
      </c>
      <c r="AM27" s="15" t="s">
        <v>12</v>
      </c>
      <c r="AN27" s="10">
        <f t="shared" si="8"/>
        <v>0.76900000000000002</v>
      </c>
      <c r="AO27" s="9">
        <f t="shared" si="9"/>
        <v>4.1000000000000036E-2</v>
      </c>
      <c r="AP27" s="10">
        <f t="shared" si="10"/>
        <v>8.1999999999999962E-2</v>
      </c>
      <c r="AQ27" s="9" t="s">
        <v>12</v>
      </c>
      <c r="AR27" s="55" t="s">
        <v>12</v>
      </c>
      <c r="AS27" s="55">
        <v>4.8310000000000004</v>
      </c>
      <c r="AT27" s="55">
        <v>5.1059999999999999</v>
      </c>
      <c r="AU27" s="55">
        <v>5.1310000000000002</v>
      </c>
      <c r="AV27" s="3">
        <v>5.1539999999999999</v>
      </c>
      <c r="AW27" s="3">
        <v>5.1779999999999999</v>
      </c>
      <c r="AX27" s="3" t="s">
        <v>12</v>
      </c>
      <c r="AY27" s="3">
        <v>5.2709999999999999</v>
      </c>
      <c r="AZ27" s="15" t="s">
        <v>12</v>
      </c>
      <c r="BA27" s="10">
        <f t="shared" si="11"/>
        <v>5.1779999999999999</v>
      </c>
      <c r="BB27" s="9">
        <f t="shared" si="12"/>
        <v>4.6999999999999709E-2</v>
      </c>
      <c r="BC27" s="10">
        <f t="shared" si="13"/>
        <v>9.2999999999999972E-2</v>
      </c>
      <c r="BD27" s="9" t="s">
        <v>2403</v>
      </c>
      <c r="BE27" s="3" t="s">
        <v>12</v>
      </c>
      <c r="BF27" s="15" t="s">
        <v>12</v>
      </c>
      <c r="BG27" s="15"/>
      <c r="BH27" s="9"/>
      <c r="BI27" s="10"/>
      <c r="BJ27" s="9" t="s">
        <v>2403</v>
      </c>
      <c r="BK27" s="3" t="s">
        <v>12</v>
      </c>
      <c r="BL27" s="15" t="s">
        <v>12</v>
      </c>
      <c r="BM27" s="15"/>
      <c r="BN27" s="9"/>
      <c r="BO27" s="10"/>
      <c r="BP27">
        <f t="shared" si="14"/>
        <v>0</v>
      </c>
      <c r="BQ27" s="93">
        <f t="shared" si="15"/>
        <v>0</v>
      </c>
      <c r="BR27" s="93">
        <f t="shared" si="16"/>
        <v>0</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VLOOKUP(BS27,aslocaties_v01!$C$3:$AA$349,MATCH($K$3*10,aslocaties_v01!$C$2:$X$2),FALSE)</f>
        <v>#N/A</v>
      </c>
      <c r="BW27" s="93" t="e">
        <f t="shared" si="17"/>
        <v>#N/A</v>
      </c>
      <c r="BX27" s="93" t="e">
        <f t="shared" si="18"/>
        <v>#N/A</v>
      </c>
      <c r="BY27" s="94">
        <f t="shared" si="19"/>
        <v>999</v>
      </c>
      <c r="BZ27" s="94">
        <f t="shared" si="20"/>
        <v>999</v>
      </c>
      <c r="CA27" s="94" t="e">
        <f t="shared" si="21"/>
        <v>#N/A</v>
      </c>
      <c r="CB27" t="e">
        <f t="shared" si="22"/>
        <v>#N/A</v>
      </c>
      <c r="CC27" s="58" t="e">
        <f t="shared" si="23"/>
        <v>#N/A</v>
      </c>
      <c r="CD27" s="95" t="e">
        <f t="shared" si="24"/>
        <v>#N/A</v>
      </c>
      <c r="CE27" s="96" t="b">
        <f t="shared" si="25"/>
        <v>1</v>
      </c>
      <c r="CF27" t="e">
        <f t="shared" si="26"/>
        <v>#DIV/0!</v>
      </c>
      <c r="CG27" t="e">
        <f t="shared" si="27"/>
        <v>#DIV/0!</v>
      </c>
      <c r="CH27" s="84" t="b">
        <f t="shared" si="28"/>
        <v>1</v>
      </c>
      <c r="CI27">
        <f t="shared" si="29"/>
        <v>0.76900000000000002</v>
      </c>
      <c r="CJ27" t="b">
        <f t="shared" si="30"/>
        <v>1</v>
      </c>
      <c r="CK27" t="b">
        <f t="shared" si="31"/>
        <v>1</v>
      </c>
      <c r="CL27" s="84" t="b">
        <f t="shared" si="51"/>
        <v>1</v>
      </c>
      <c r="CM27">
        <f t="shared" si="32"/>
        <v>5.1779999999999999</v>
      </c>
      <c r="CN27" t="b">
        <f t="shared" si="33"/>
        <v>1</v>
      </c>
      <c r="CO27" s="84">
        <f t="shared" si="34"/>
        <v>1.8385593308824541E-2</v>
      </c>
      <c r="CP27" t="b">
        <f t="shared" si="35"/>
        <v>1</v>
      </c>
      <c r="CQ27" s="96" t="b">
        <f t="shared" si="36"/>
        <v>1</v>
      </c>
      <c r="CR27" t="b">
        <f t="shared" si="37"/>
        <v>1</v>
      </c>
      <c r="CS27" t="b">
        <f t="shared" si="38"/>
        <v>1</v>
      </c>
      <c r="CT27" t="b">
        <f t="shared" si="39"/>
        <v>1</v>
      </c>
      <c r="CU27" t="b">
        <f t="shared" si="40"/>
        <v>1</v>
      </c>
      <c r="CV27" s="84" t="b">
        <f t="shared" si="41"/>
        <v>1</v>
      </c>
      <c r="CW27" t="b">
        <f t="shared" si="42"/>
        <v>1</v>
      </c>
      <c r="CX27" t="b">
        <f t="shared" si="43"/>
        <v>1</v>
      </c>
      <c r="CY27" t="b">
        <f t="shared" si="44"/>
        <v>1</v>
      </c>
      <c r="CZ27" t="b">
        <f t="shared" si="45"/>
        <v>1</v>
      </c>
      <c r="DA27" s="84">
        <f t="shared" si="46"/>
        <v>0</v>
      </c>
      <c r="DB27" t="e">
        <f t="shared" si="47"/>
        <v>#N/A</v>
      </c>
    </row>
    <row r="28" spans="1:106">
      <c r="A28" s="9">
        <v>26</v>
      </c>
      <c r="B28" s="3">
        <v>2</v>
      </c>
      <c r="C28" s="3" t="s">
        <v>65</v>
      </c>
      <c r="D28" s="3" t="str">
        <f t="shared" si="0"/>
        <v>AF_60m_L_24_0203</v>
      </c>
      <c r="E28" s="3" t="str">
        <f t="shared" si="1"/>
        <v>0203</v>
      </c>
      <c r="F28" s="3">
        <v>137504.67199999999</v>
      </c>
      <c r="G28" s="15">
        <v>419155.03100000002</v>
      </c>
      <c r="H28" s="35" t="str">
        <f t="shared" si="2"/>
        <v>ja</v>
      </c>
      <c r="I28" s="42" t="s">
        <v>2402</v>
      </c>
      <c r="J28" s="20" t="s">
        <v>2955</v>
      </c>
      <c r="K28" s="21">
        <v>10000</v>
      </c>
      <c r="L28" s="28">
        <f t="shared" si="48"/>
        <v>0.24</v>
      </c>
      <c r="M28" s="28">
        <f t="shared" si="49"/>
        <v>0</v>
      </c>
      <c r="N28" s="56">
        <f t="shared" si="3"/>
        <v>0</v>
      </c>
      <c r="O28" s="33">
        <f t="shared" si="50"/>
        <v>152.75840798136207</v>
      </c>
      <c r="P28" s="37">
        <f t="shared" si="4"/>
        <v>73.063665237892891</v>
      </c>
      <c r="Q28" s="9" t="s">
        <v>12</v>
      </c>
      <c r="R28" s="55" t="s">
        <v>12</v>
      </c>
      <c r="S28" s="55">
        <v>3.7480000000000002</v>
      </c>
      <c r="T28" s="55">
        <v>3.8410000000000002</v>
      </c>
      <c r="U28" s="55">
        <v>3.919</v>
      </c>
      <c r="V28" s="3">
        <v>3.984</v>
      </c>
      <c r="W28" s="3">
        <v>4.0620000000000003</v>
      </c>
      <c r="X28" s="3" t="s">
        <v>12</v>
      </c>
      <c r="Y28" s="3">
        <v>4.5039999999999996</v>
      </c>
      <c r="Z28" s="15" t="s">
        <v>12</v>
      </c>
      <c r="AA28" s="10">
        <f t="shared" si="5"/>
        <v>4.0620000000000003</v>
      </c>
      <c r="AB28" s="9">
        <f t="shared" si="6"/>
        <v>0.14300000000000024</v>
      </c>
      <c r="AC28" s="10">
        <f t="shared" si="7"/>
        <v>0.44199999999999928</v>
      </c>
      <c r="AD28" s="9" t="s">
        <v>12</v>
      </c>
      <c r="AE28" s="55" t="s">
        <v>12</v>
      </c>
      <c r="AF28" s="55">
        <v>0.33700000000000002</v>
      </c>
      <c r="AG28" s="55">
        <v>0.38600000000000001</v>
      </c>
      <c r="AH28" s="55">
        <v>0.438</v>
      </c>
      <c r="AI28" s="3">
        <v>0.48599999999999999</v>
      </c>
      <c r="AJ28" s="3">
        <v>0.54200000000000004</v>
      </c>
      <c r="AK28" s="3" t="s">
        <v>12</v>
      </c>
      <c r="AL28" s="3">
        <v>1.214</v>
      </c>
      <c r="AM28" s="15" t="s">
        <v>12</v>
      </c>
      <c r="AN28" s="10">
        <f t="shared" si="8"/>
        <v>0.54200000000000004</v>
      </c>
      <c r="AO28" s="9">
        <f t="shared" si="9"/>
        <v>0.10400000000000004</v>
      </c>
      <c r="AP28" s="10">
        <f t="shared" si="10"/>
        <v>0.67199999999999993</v>
      </c>
      <c r="AQ28" s="9" t="s">
        <v>12</v>
      </c>
      <c r="AR28" s="55" t="s">
        <v>12</v>
      </c>
      <c r="AS28" s="55">
        <v>2.0169999999999999</v>
      </c>
      <c r="AT28" s="55">
        <v>2.137</v>
      </c>
      <c r="AU28" s="55">
        <v>2.2599999999999998</v>
      </c>
      <c r="AV28" s="3">
        <v>2.3690000000000002</v>
      </c>
      <c r="AW28" s="3">
        <v>2.4889999999999999</v>
      </c>
      <c r="AX28" s="3" t="s">
        <v>12</v>
      </c>
      <c r="AY28" s="3">
        <v>2.7789999999999999</v>
      </c>
      <c r="AZ28" s="15" t="s">
        <v>12</v>
      </c>
      <c r="BA28" s="10">
        <f t="shared" si="11"/>
        <v>2.4889999999999999</v>
      </c>
      <c r="BB28" s="9">
        <f t="shared" si="12"/>
        <v>0.22900000000000009</v>
      </c>
      <c r="BC28" s="10">
        <f t="shared" si="13"/>
        <v>0.29000000000000004</v>
      </c>
      <c r="BD28" s="9" t="s">
        <v>2403</v>
      </c>
      <c r="BE28" s="3" t="s">
        <v>12</v>
      </c>
      <c r="BF28" s="15" t="s">
        <v>12</v>
      </c>
      <c r="BG28" s="15"/>
      <c r="BH28" s="9"/>
      <c r="BI28" s="10"/>
      <c r="BJ28" s="9" t="s">
        <v>2403</v>
      </c>
      <c r="BK28" s="3" t="s">
        <v>12</v>
      </c>
      <c r="BL28" s="15" t="s">
        <v>12</v>
      </c>
      <c r="BM28" s="15"/>
      <c r="BN28" s="9"/>
      <c r="BO28" s="10"/>
      <c r="BP28">
        <f t="shared" si="14"/>
        <v>0</v>
      </c>
      <c r="BQ28" s="93">
        <f t="shared" si="15"/>
        <v>0</v>
      </c>
      <c r="BR28" s="93">
        <f t="shared" si="16"/>
        <v>0</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VLOOKUP(BS28,aslocaties_v01!$C$3:$AA$349,MATCH($K$3*10,aslocaties_v01!$C$2:$X$2),FALSE)</f>
        <v>#N/A</v>
      </c>
      <c r="BW28" s="93" t="e">
        <f t="shared" si="17"/>
        <v>#N/A</v>
      </c>
      <c r="BX28" s="93" t="e">
        <f t="shared" si="18"/>
        <v>#N/A</v>
      </c>
      <c r="BY28" s="94">
        <f t="shared" si="19"/>
        <v>999</v>
      </c>
      <c r="BZ28" s="94">
        <f t="shared" si="20"/>
        <v>999</v>
      </c>
      <c r="CA28" s="94" t="e">
        <f t="shared" si="21"/>
        <v>#N/A</v>
      </c>
      <c r="CB28" t="e">
        <f t="shared" si="22"/>
        <v>#N/A</v>
      </c>
      <c r="CC28" s="58" t="e">
        <f t="shared" si="23"/>
        <v>#N/A</v>
      </c>
      <c r="CD28" s="95" t="e">
        <f t="shared" si="24"/>
        <v>#N/A</v>
      </c>
      <c r="CE28" s="96" t="b">
        <f t="shared" si="25"/>
        <v>1</v>
      </c>
      <c r="CF28" t="e">
        <f t="shared" si="26"/>
        <v>#DIV/0!</v>
      </c>
      <c r="CG28" t="e">
        <f t="shared" si="27"/>
        <v>#DIV/0!</v>
      </c>
      <c r="CH28" s="84" t="b">
        <f t="shared" si="28"/>
        <v>1</v>
      </c>
      <c r="CI28">
        <f t="shared" si="29"/>
        <v>0.54200000000000004</v>
      </c>
      <c r="CJ28" t="b">
        <f t="shared" si="30"/>
        <v>1</v>
      </c>
      <c r="CK28" t="b">
        <f t="shared" si="31"/>
        <v>1</v>
      </c>
      <c r="CL28" s="84" t="b">
        <f t="shared" si="51"/>
        <v>1</v>
      </c>
      <c r="CM28">
        <f t="shared" si="32"/>
        <v>2.4889999999999999</v>
      </c>
      <c r="CN28" t="b">
        <f t="shared" si="33"/>
        <v>1</v>
      </c>
      <c r="CO28" s="84">
        <f t="shared" si="34"/>
        <v>5.6082181031798649E-2</v>
      </c>
      <c r="CP28" t="b">
        <f t="shared" si="35"/>
        <v>1</v>
      </c>
      <c r="CQ28" s="96" t="b">
        <f t="shared" si="36"/>
        <v>1</v>
      </c>
      <c r="CR28" t="b">
        <f t="shared" si="37"/>
        <v>1</v>
      </c>
      <c r="CS28" t="b">
        <f t="shared" si="38"/>
        <v>1</v>
      </c>
      <c r="CT28" t="b">
        <f t="shared" si="39"/>
        <v>1</v>
      </c>
      <c r="CU28" t="b">
        <f t="shared" si="40"/>
        <v>1</v>
      </c>
      <c r="CV28" s="84" t="b">
        <f t="shared" si="41"/>
        <v>1</v>
      </c>
      <c r="CW28" t="b">
        <f t="shared" si="42"/>
        <v>1</v>
      </c>
      <c r="CX28" t="b">
        <f t="shared" si="43"/>
        <v>1</v>
      </c>
      <c r="CY28" t="b">
        <f t="shared" si="44"/>
        <v>1</v>
      </c>
      <c r="CZ28" t="b">
        <f t="shared" si="45"/>
        <v>1</v>
      </c>
      <c r="DA28" s="84">
        <f t="shared" si="46"/>
        <v>0</v>
      </c>
      <c r="DB28" t="e">
        <f t="shared" si="47"/>
        <v>#N/A</v>
      </c>
    </row>
    <row r="29" spans="1:106">
      <c r="A29" s="9">
        <v>27</v>
      </c>
      <c r="B29" s="3">
        <v>2</v>
      </c>
      <c r="C29" s="3" t="s">
        <v>66</v>
      </c>
      <c r="D29" s="3" t="str">
        <f t="shared" si="0"/>
        <v>AF_60m_L_24_0204</v>
      </c>
      <c r="E29" s="3" t="str">
        <f t="shared" si="1"/>
        <v>0204</v>
      </c>
      <c r="F29" s="3">
        <v>137498.625</v>
      </c>
      <c r="G29" s="15">
        <v>419227.84399999998</v>
      </c>
      <c r="H29" s="35" t="str">
        <f t="shared" si="2"/>
        <v>ja</v>
      </c>
      <c r="I29" s="42" t="s">
        <v>2402</v>
      </c>
      <c r="J29" s="20" t="s">
        <v>2955</v>
      </c>
      <c r="K29" s="21">
        <v>10000</v>
      </c>
      <c r="L29" s="28">
        <f t="shared" si="48"/>
        <v>0.24</v>
      </c>
      <c r="M29" s="28">
        <f t="shared" si="49"/>
        <v>0</v>
      </c>
      <c r="N29" s="56">
        <f t="shared" si="3"/>
        <v>0</v>
      </c>
      <c r="O29" s="33">
        <f t="shared" si="50"/>
        <v>73.063665237892891</v>
      </c>
      <c r="P29" s="37">
        <f t="shared" si="4"/>
        <v>87.091329746433701</v>
      </c>
      <c r="Q29" s="9" t="s">
        <v>12</v>
      </c>
      <c r="R29" s="55" t="s">
        <v>12</v>
      </c>
      <c r="S29" s="55">
        <v>3.7480000000000002</v>
      </c>
      <c r="T29" s="55">
        <v>3.8410000000000002</v>
      </c>
      <c r="U29" s="55">
        <v>3.919</v>
      </c>
      <c r="V29" s="3">
        <v>3.9830000000000001</v>
      </c>
      <c r="W29" s="3">
        <v>4.0620000000000003</v>
      </c>
      <c r="X29" s="3" t="s">
        <v>12</v>
      </c>
      <c r="Y29" s="3">
        <v>4.5019999999999998</v>
      </c>
      <c r="Z29" s="15" t="s">
        <v>12</v>
      </c>
      <c r="AA29" s="10">
        <f t="shared" si="5"/>
        <v>4.0620000000000003</v>
      </c>
      <c r="AB29" s="9">
        <f t="shared" si="6"/>
        <v>0.14300000000000024</v>
      </c>
      <c r="AC29" s="10">
        <f t="shared" si="7"/>
        <v>0.4399999999999995</v>
      </c>
      <c r="AD29" s="9" t="s">
        <v>12</v>
      </c>
      <c r="AE29" s="55" t="s">
        <v>12</v>
      </c>
      <c r="AF29" s="55">
        <v>0.33300000000000002</v>
      </c>
      <c r="AG29" s="55">
        <v>0.38</v>
      </c>
      <c r="AH29" s="55">
        <v>0.43099999999999999</v>
      </c>
      <c r="AI29" s="3">
        <v>0.47699999999999998</v>
      </c>
      <c r="AJ29" s="3">
        <v>0.52800000000000002</v>
      </c>
      <c r="AK29" s="3" t="s">
        <v>12</v>
      </c>
      <c r="AL29" s="3">
        <v>0.67900000000000005</v>
      </c>
      <c r="AM29" s="15" t="s">
        <v>12</v>
      </c>
      <c r="AN29" s="10">
        <f t="shared" si="8"/>
        <v>0.52800000000000002</v>
      </c>
      <c r="AO29" s="9">
        <f t="shared" si="9"/>
        <v>9.7000000000000031E-2</v>
      </c>
      <c r="AP29" s="10">
        <f t="shared" si="10"/>
        <v>0.15100000000000002</v>
      </c>
      <c r="AQ29" s="9" t="s">
        <v>12</v>
      </c>
      <c r="AR29" s="55" t="s">
        <v>12</v>
      </c>
      <c r="AS29" s="55">
        <v>1.9990000000000001</v>
      </c>
      <c r="AT29" s="55">
        <v>2.113</v>
      </c>
      <c r="AU29" s="55">
        <v>2.23</v>
      </c>
      <c r="AV29" s="3">
        <v>2.3319999999999999</v>
      </c>
      <c r="AW29" s="3">
        <v>2.4460000000000002</v>
      </c>
      <c r="AX29" s="3" t="s">
        <v>12</v>
      </c>
      <c r="AY29" s="3">
        <v>2.6739999999999999</v>
      </c>
      <c r="AZ29" s="15" t="s">
        <v>12</v>
      </c>
      <c r="BA29" s="10">
        <f t="shared" si="11"/>
        <v>2.4460000000000002</v>
      </c>
      <c r="BB29" s="9">
        <f t="shared" si="12"/>
        <v>0.21600000000000019</v>
      </c>
      <c r="BC29" s="10">
        <f t="shared" si="13"/>
        <v>0.22799999999999976</v>
      </c>
      <c r="BD29" s="9" t="s">
        <v>2403</v>
      </c>
      <c r="BE29" s="3" t="s">
        <v>12</v>
      </c>
      <c r="BF29" s="15" t="s">
        <v>12</v>
      </c>
      <c r="BG29" s="15"/>
      <c r="BH29" s="9"/>
      <c r="BI29" s="10"/>
      <c r="BJ29" s="9" t="s">
        <v>2403</v>
      </c>
      <c r="BK29" s="3" t="s">
        <v>12</v>
      </c>
      <c r="BL29" s="15" t="s">
        <v>12</v>
      </c>
      <c r="BM29" s="15"/>
      <c r="BN29" s="9"/>
      <c r="BO29" s="10"/>
      <c r="BP29">
        <f t="shared" si="14"/>
        <v>0</v>
      </c>
      <c r="BQ29" s="93">
        <f t="shared" si="15"/>
        <v>0</v>
      </c>
      <c r="BR29" s="93">
        <f t="shared" si="16"/>
        <v>0</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VLOOKUP(BS29,aslocaties_v01!$C$3:$AA$349,MATCH($K$3*10,aslocaties_v01!$C$2:$X$2),FALSE)</f>
        <v>#N/A</v>
      </c>
      <c r="BW29" s="93" t="e">
        <f t="shared" si="17"/>
        <v>#N/A</v>
      </c>
      <c r="BX29" s="93" t="e">
        <f t="shared" si="18"/>
        <v>#N/A</v>
      </c>
      <c r="BY29" s="94">
        <f t="shared" si="19"/>
        <v>999</v>
      </c>
      <c r="BZ29" s="94">
        <f t="shared" si="20"/>
        <v>999</v>
      </c>
      <c r="CA29" s="94" t="e">
        <f t="shared" si="21"/>
        <v>#N/A</v>
      </c>
      <c r="CB29" t="e">
        <f t="shared" si="22"/>
        <v>#N/A</v>
      </c>
      <c r="CC29" s="58" t="e">
        <f t="shared" si="23"/>
        <v>#N/A</v>
      </c>
      <c r="CD29" s="95" t="e">
        <f t="shared" si="24"/>
        <v>#N/A</v>
      </c>
      <c r="CE29" s="96" t="b">
        <f t="shared" si="25"/>
        <v>1</v>
      </c>
      <c r="CF29" t="e">
        <f t="shared" si="26"/>
        <v>#DIV/0!</v>
      </c>
      <c r="CG29" t="e">
        <f t="shared" si="27"/>
        <v>#DIV/0!</v>
      </c>
      <c r="CH29" s="84" t="b">
        <f t="shared" si="28"/>
        <v>1</v>
      </c>
      <c r="CI29">
        <f t="shared" si="29"/>
        <v>0.52800000000000002</v>
      </c>
      <c r="CJ29" t="b">
        <f t="shared" si="30"/>
        <v>1</v>
      </c>
      <c r="CK29" t="b">
        <f t="shared" si="31"/>
        <v>1</v>
      </c>
      <c r="CL29" s="84" t="b">
        <f t="shared" si="51"/>
        <v>1</v>
      </c>
      <c r="CM29">
        <f t="shared" si="32"/>
        <v>2.4460000000000002</v>
      </c>
      <c r="CN29" t="b">
        <f t="shared" si="33"/>
        <v>1</v>
      </c>
      <c r="CO29" s="84">
        <f t="shared" si="34"/>
        <v>5.6571333854852447E-2</v>
      </c>
      <c r="CP29" t="b">
        <f t="shared" si="35"/>
        <v>1</v>
      </c>
      <c r="CQ29" s="96" t="b">
        <f t="shared" si="36"/>
        <v>1</v>
      </c>
      <c r="CR29" t="b">
        <f t="shared" si="37"/>
        <v>1</v>
      </c>
      <c r="CS29" t="b">
        <f t="shared" si="38"/>
        <v>1</v>
      </c>
      <c r="CT29" t="b">
        <f t="shared" si="39"/>
        <v>1</v>
      </c>
      <c r="CU29" t="b">
        <f t="shared" si="40"/>
        <v>1</v>
      </c>
      <c r="CV29" s="84" t="b">
        <f t="shared" si="41"/>
        <v>1</v>
      </c>
      <c r="CW29" t="b">
        <f t="shared" si="42"/>
        <v>1</v>
      </c>
      <c r="CX29" t="b">
        <f t="shared" si="43"/>
        <v>1</v>
      </c>
      <c r="CY29" t="b">
        <f t="shared" si="44"/>
        <v>1</v>
      </c>
      <c r="CZ29" t="b">
        <f t="shared" si="45"/>
        <v>1</v>
      </c>
      <c r="DA29" s="84">
        <f t="shared" si="46"/>
        <v>0</v>
      </c>
      <c r="DB29" t="e">
        <f t="shared" si="47"/>
        <v>#N/A</v>
      </c>
    </row>
    <row r="30" spans="1:106">
      <c r="A30" s="9">
        <v>28</v>
      </c>
      <c r="B30" s="3">
        <v>2</v>
      </c>
      <c r="C30" s="3" t="s">
        <v>67</v>
      </c>
      <c r="D30" s="3" t="str">
        <f t="shared" si="0"/>
        <v>AF_60m_L_24_0205</v>
      </c>
      <c r="E30" s="3" t="str">
        <f t="shared" si="1"/>
        <v>0205</v>
      </c>
      <c r="F30" s="3">
        <v>137446.016</v>
      </c>
      <c r="G30" s="15">
        <v>419297.25</v>
      </c>
      <c r="H30" s="35" t="str">
        <f t="shared" si="2"/>
        <v>ja</v>
      </c>
      <c r="I30" s="42" t="s">
        <v>2402</v>
      </c>
      <c r="J30" s="20" t="s">
        <v>2955</v>
      </c>
      <c r="K30" s="21">
        <v>10000</v>
      </c>
      <c r="L30" s="28">
        <f t="shared" si="48"/>
        <v>0.24</v>
      </c>
      <c r="M30" s="28">
        <f t="shared" si="49"/>
        <v>0</v>
      </c>
      <c r="N30" s="56">
        <f t="shared" si="3"/>
        <v>0</v>
      </c>
      <c r="O30" s="33">
        <f t="shared" si="50"/>
        <v>87.091329746433701</v>
      </c>
      <c r="P30" s="37">
        <f t="shared" si="4"/>
        <v>156.9761613271055</v>
      </c>
      <c r="Q30" s="9" t="s">
        <v>12</v>
      </c>
      <c r="R30" s="55" t="s">
        <v>12</v>
      </c>
      <c r="S30" s="55">
        <v>3.7440000000000002</v>
      </c>
      <c r="T30" s="55">
        <v>3.8380000000000001</v>
      </c>
      <c r="U30" s="55">
        <v>3.919</v>
      </c>
      <c r="V30" s="3">
        <v>3.984</v>
      </c>
      <c r="W30" s="3">
        <v>4.0620000000000003</v>
      </c>
      <c r="X30" s="3" t="s">
        <v>12</v>
      </c>
      <c r="Y30" s="3">
        <v>4.5010000000000003</v>
      </c>
      <c r="Z30" s="15" t="s">
        <v>12</v>
      </c>
      <c r="AA30" s="10">
        <f t="shared" si="5"/>
        <v>4.0620000000000003</v>
      </c>
      <c r="AB30" s="9">
        <f t="shared" si="6"/>
        <v>0.14300000000000024</v>
      </c>
      <c r="AC30" s="10">
        <f t="shared" si="7"/>
        <v>0.43900000000000006</v>
      </c>
      <c r="AD30" s="9" t="s">
        <v>12</v>
      </c>
      <c r="AE30" s="55" t="s">
        <v>12</v>
      </c>
      <c r="AF30" s="55">
        <v>0.33</v>
      </c>
      <c r="AG30" s="55">
        <v>0.374</v>
      </c>
      <c r="AH30" s="55">
        <v>0.42299999999999999</v>
      </c>
      <c r="AI30" s="3">
        <v>0.46700000000000003</v>
      </c>
      <c r="AJ30" s="3">
        <v>0.51600000000000001</v>
      </c>
      <c r="AK30" s="3" t="s">
        <v>12</v>
      </c>
      <c r="AL30" s="3">
        <v>0.64</v>
      </c>
      <c r="AM30" s="15" t="s">
        <v>12</v>
      </c>
      <c r="AN30" s="10">
        <f t="shared" si="8"/>
        <v>0.51600000000000001</v>
      </c>
      <c r="AO30" s="9">
        <f t="shared" si="9"/>
        <v>9.3000000000000027E-2</v>
      </c>
      <c r="AP30" s="10">
        <f t="shared" si="10"/>
        <v>0.124</v>
      </c>
      <c r="AQ30" s="9" t="s">
        <v>12</v>
      </c>
      <c r="AR30" s="55" t="s">
        <v>12</v>
      </c>
      <c r="AS30" s="55">
        <v>1.998</v>
      </c>
      <c r="AT30" s="55">
        <v>2.1080000000000001</v>
      </c>
      <c r="AU30" s="55">
        <v>2.2229999999999999</v>
      </c>
      <c r="AV30" s="3">
        <v>2.3250000000000002</v>
      </c>
      <c r="AW30" s="3">
        <v>2.4390000000000001</v>
      </c>
      <c r="AX30" s="3" t="s">
        <v>12</v>
      </c>
      <c r="AY30" s="3">
        <v>2.6680000000000001</v>
      </c>
      <c r="AZ30" s="15" t="s">
        <v>12</v>
      </c>
      <c r="BA30" s="10">
        <f t="shared" si="11"/>
        <v>2.4390000000000001</v>
      </c>
      <c r="BB30" s="9">
        <f t="shared" si="12"/>
        <v>0.21600000000000019</v>
      </c>
      <c r="BC30" s="10">
        <f t="shared" si="13"/>
        <v>0.22900000000000009</v>
      </c>
      <c r="BD30" s="9" t="s">
        <v>2403</v>
      </c>
      <c r="BE30" s="3" t="s">
        <v>12</v>
      </c>
      <c r="BF30" s="15" t="s">
        <v>12</v>
      </c>
      <c r="BG30" s="15"/>
      <c r="BH30" s="9"/>
      <c r="BI30" s="10"/>
      <c r="BJ30" s="9" t="s">
        <v>2403</v>
      </c>
      <c r="BK30" s="3" t="s">
        <v>12</v>
      </c>
      <c r="BL30" s="15" t="s">
        <v>12</v>
      </c>
      <c r="BM30" s="15"/>
      <c r="BN30" s="9"/>
      <c r="BO30" s="10"/>
      <c r="BP30">
        <f t="shared" si="14"/>
        <v>0</v>
      </c>
      <c r="BQ30" s="93">
        <f t="shared" si="15"/>
        <v>0</v>
      </c>
      <c r="BR30" s="93">
        <f t="shared" si="16"/>
        <v>0</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VLOOKUP(BS30,aslocaties_v01!$C$3:$AA$349,MATCH($K$3*10,aslocaties_v01!$C$2:$X$2),FALSE)</f>
        <v>#N/A</v>
      </c>
      <c r="BW30" s="93" t="e">
        <f t="shared" si="17"/>
        <v>#N/A</v>
      </c>
      <c r="BX30" s="93" t="e">
        <f t="shared" si="18"/>
        <v>#N/A</v>
      </c>
      <c r="BY30" s="94">
        <f t="shared" si="19"/>
        <v>999</v>
      </c>
      <c r="BZ30" s="94">
        <f t="shared" si="20"/>
        <v>999</v>
      </c>
      <c r="CA30" s="94" t="e">
        <f t="shared" si="21"/>
        <v>#N/A</v>
      </c>
      <c r="CB30" t="e">
        <f t="shared" si="22"/>
        <v>#N/A</v>
      </c>
      <c r="CC30" s="58" t="e">
        <f t="shared" si="23"/>
        <v>#N/A</v>
      </c>
      <c r="CD30" s="95" t="e">
        <f t="shared" si="24"/>
        <v>#N/A</v>
      </c>
      <c r="CE30" s="96" t="b">
        <f t="shared" si="25"/>
        <v>1</v>
      </c>
      <c r="CF30" t="e">
        <f t="shared" si="26"/>
        <v>#DIV/0!</v>
      </c>
      <c r="CG30" t="e">
        <f t="shared" si="27"/>
        <v>#DIV/0!</v>
      </c>
      <c r="CH30" s="84" t="b">
        <f t="shared" si="28"/>
        <v>1</v>
      </c>
      <c r="CI30">
        <f t="shared" si="29"/>
        <v>0.51600000000000001</v>
      </c>
      <c r="CJ30" t="b">
        <f t="shared" si="30"/>
        <v>1</v>
      </c>
      <c r="CK30" t="b">
        <f t="shared" si="31"/>
        <v>1</v>
      </c>
      <c r="CL30" s="84" t="b">
        <f t="shared" si="51"/>
        <v>1</v>
      </c>
      <c r="CM30">
        <f t="shared" si="32"/>
        <v>2.4390000000000001</v>
      </c>
      <c r="CN30" t="b">
        <f t="shared" si="33"/>
        <v>1</v>
      </c>
      <c r="CO30" s="84">
        <f t="shared" si="34"/>
        <v>5.560341975514245E-2</v>
      </c>
      <c r="CP30" t="b">
        <f t="shared" si="35"/>
        <v>1</v>
      </c>
      <c r="CQ30" s="96" t="b">
        <f t="shared" si="36"/>
        <v>1</v>
      </c>
      <c r="CR30" t="b">
        <f t="shared" si="37"/>
        <v>1</v>
      </c>
      <c r="CS30" t="b">
        <f t="shared" si="38"/>
        <v>1</v>
      </c>
      <c r="CT30" t="b">
        <f t="shared" si="39"/>
        <v>1</v>
      </c>
      <c r="CU30" t="b">
        <f t="shared" si="40"/>
        <v>1</v>
      </c>
      <c r="CV30" s="84" t="b">
        <f t="shared" si="41"/>
        <v>1</v>
      </c>
      <c r="CW30" t="b">
        <f t="shared" si="42"/>
        <v>1</v>
      </c>
      <c r="CX30" t="b">
        <f t="shared" si="43"/>
        <v>1</v>
      </c>
      <c r="CY30" t="b">
        <f t="shared" si="44"/>
        <v>1</v>
      </c>
      <c r="CZ30" t="b">
        <f t="shared" si="45"/>
        <v>1</v>
      </c>
      <c r="DA30" s="84">
        <f t="shared" si="46"/>
        <v>0</v>
      </c>
      <c r="DB30" t="e">
        <f t="shared" si="47"/>
        <v>#N/A</v>
      </c>
    </row>
    <row r="31" spans="1:106">
      <c r="A31" s="9">
        <v>29</v>
      </c>
      <c r="B31" s="3">
        <v>2</v>
      </c>
      <c r="C31" s="3" t="s">
        <v>68</v>
      </c>
      <c r="D31" s="3" t="str">
        <f t="shared" si="0"/>
        <v>AF_60m_L_24_0206</v>
      </c>
      <c r="E31" s="3" t="str">
        <f t="shared" si="1"/>
        <v>0206</v>
      </c>
      <c r="F31" s="3">
        <v>137387.875</v>
      </c>
      <c r="G31" s="15">
        <v>419443.06199999998</v>
      </c>
      <c r="H31" s="35" t="str">
        <f t="shared" si="2"/>
        <v>ja</v>
      </c>
      <c r="I31" s="42" t="s">
        <v>2402</v>
      </c>
      <c r="J31" s="20" t="s">
        <v>2955</v>
      </c>
      <c r="K31" s="21">
        <v>10000</v>
      </c>
      <c r="L31" s="28">
        <f t="shared" si="48"/>
        <v>0.24</v>
      </c>
      <c r="M31" s="28">
        <f t="shared" si="49"/>
        <v>0</v>
      </c>
      <c r="N31" s="56">
        <f t="shared" si="3"/>
        <v>0</v>
      </c>
      <c r="O31" s="33">
        <f t="shared" si="50"/>
        <v>156.9761613271055</v>
      </c>
      <c r="P31" s="37">
        <f t="shared" si="4"/>
        <v>89.263227479188188</v>
      </c>
      <c r="Q31" s="9" t="s">
        <v>12</v>
      </c>
      <c r="R31" s="55" t="s">
        <v>12</v>
      </c>
      <c r="S31" s="55">
        <v>3.7440000000000002</v>
      </c>
      <c r="T31" s="55">
        <v>3.8380000000000001</v>
      </c>
      <c r="U31" s="55">
        <v>3.919</v>
      </c>
      <c r="V31" s="3">
        <v>3.9830000000000001</v>
      </c>
      <c r="W31" s="3">
        <v>4.0620000000000003</v>
      </c>
      <c r="X31" s="3" t="s">
        <v>12</v>
      </c>
      <c r="Y31" s="3">
        <v>4.5019999999999998</v>
      </c>
      <c r="Z31" s="15" t="s">
        <v>12</v>
      </c>
      <c r="AA31" s="10">
        <f t="shared" si="5"/>
        <v>4.0620000000000003</v>
      </c>
      <c r="AB31" s="9">
        <f t="shared" si="6"/>
        <v>0.14300000000000024</v>
      </c>
      <c r="AC31" s="10">
        <f t="shared" si="7"/>
        <v>0.4399999999999995</v>
      </c>
      <c r="AD31" s="9" t="s">
        <v>12</v>
      </c>
      <c r="AE31" s="55" t="s">
        <v>12</v>
      </c>
      <c r="AF31" s="55">
        <v>0.32200000000000001</v>
      </c>
      <c r="AG31" s="55">
        <v>0.36499999999999999</v>
      </c>
      <c r="AH31" s="55">
        <v>0.41099999999999998</v>
      </c>
      <c r="AI31" s="3">
        <v>0.45300000000000001</v>
      </c>
      <c r="AJ31" s="3">
        <v>0.499</v>
      </c>
      <c r="AK31" s="3" t="s">
        <v>12</v>
      </c>
      <c r="AL31" s="3">
        <v>0.6</v>
      </c>
      <c r="AM31" s="15" t="s">
        <v>12</v>
      </c>
      <c r="AN31" s="10">
        <f t="shared" si="8"/>
        <v>0.499</v>
      </c>
      <c r="AO31" s="9">
        <f t="shared" si="9"/>
        <v>8.8000000000000023E-2</v>
      </c>
      <c r="AP31" s="10">
        <f t="shared" si="10"/>
        <v>0.10099999999999998</v>
      </c>
      <c r="AQ31" s="9" t="s">
        <v>12</v>
      </c>
      <c r="AR31" s="55" t="s">
        <v>12</v>
      </c>
      <c r="AS31" s="55">
        <v>1.9670000000000001</v>
      </c>
      <c r="AT31" s="55">
        <v>2.0819999999999999</v>
      </c>
      <c r="AU31" s="55">
        <v>2.1949999999999998</v>
      </c>
      <c r="AV31" s="3">
        <v>2.2949999999999999</v>
      </c>
      <c r="AW31" s="3">
        <v>2.4049999999999998</v>
      </c>
      <c r="AX31" s="3" t="s">
        <v>12</v>
      </c>
      <c r="AY31" s="3">
        <v>2.633</v>
      </c>
      <c r="AZ31" s="15" t="s">
        <v>12</v>
      </c>
      <c r="BA31" s="10">
        <f t="shared" si="11"/>
        <v>2.4049999999999998</v>
      </c>
      <c r="BB31" s="9">
        <f t="shared" si="12"/>
        <v>0.20999999999999996</v>
      </c>
      <c r="BC31" s="10">
        <f t="shared" si="13"/>
        <v>0.2280000000000002</v>
      </c>
      <c r="BD31" s="9" t="s">
        <v>2403</v>
      </c>
      <c r="BE31" s="3" t="s">
        <v>12</v>
      </c>
      <c r="BF31" s="15" t="s">
        <v>12</v>
      </c>
      <c r="BG31" s="15"/>
      <c r="BH31" s="9"/>
      <c r="BI31" s="10"/>
      <c r="BJ31" s="9" t="s">
        <v>2403</v>
      </c>
      <c r="BK31" s="3" t="s">
        <v>12</v>
      </c>
      <c r="BL31" s="15" t="s">
        <v>12</v>
      </c>
      <c r="BM31" s="15"/>
      <c r="BN31" s="9"/>
      <c r="BO31" s="10"/>
      <c r="BP31">
        <f t="shared" si="14"/>
        <v>0</v>
      </c>
      <c r="BQ31" s="93">
        <f t="shared" si="15"/>
        <v>0</v>
      </c>
      <c r="BR31" s="93">
        <f t="shared" si="16"/>
        <v>0</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VLOOKUP(BS31,aslocaties_v01!$C$3:$AA$349,MATCH($K$3*10,aslocaties_v01!$C$2:$X$2),FALSE)</f>
        <v>#N/A</v>
      </c>
      <c r="BW31" s="93" t="e">
        <f t="shared" si="17"/>
        <v>#N/A</v>
      </c>
      <c r="BX31" s="93" t="e">
        <f t="shared" si="18"/>
        <v>#N/A</v>
      </c>
      <c r="BY31" s="94">
        <f t="shared" si="19"/>
        <v>999</v>
      </c>
      <c r="BZ31" s="94">
        <f t="shared" si="20"/>
        <v>999</v>
      </c>
      <c r="CA31" s="94" t="e">
        <f t="shared" si="21"/>
        <v>#N/A</v>
      </c>
      <c r="CB31" t="e">
        <f t="shared" si="22"/>
        <v>#N/A</v>
      </c>
      <c r="CC31" s="58" t="e">
        <f t="shared" si="23"/>
        <v>#N/A</v>
      </c>
      <c r="CD31" s="95" t="e">
        <f t="shared" si="24"/>
        <v>#N/A</v>
      </c>
      <c r="CE31" s="96" t="b">
        <f t="shared" si="25"/>
        <v>1</v>
      </c>
      <c r="CF31" t="e">
        <f t="shared" si="26"/>
        <v>#DIV/0!</v>
      </c>
      <c r="CG31" t="e">
        <f t="shared" si="27"/>
        <v>#DIV/0!</v>
      </c>
      <c r="CH31" s="84" t="b">
        <f t="shared" si="28"/>
        <v>1</v>
      </c>
      <c r="CI31">
        <f t="shared" si="29"/>
        <v>0.499</v>
      </c>
      <c r="CJ31" t="b">
        <f t="shared" si="30"/>
        <v>1</v>
      </c>
      <c r="CK31" t="b">
        <f t="shared" si="31"/>
        <v>1</v>
      </c>
      <c r="CL31" s="84" t="b">
        <f t="shared" si="51"/>
        <v>1</v>
      </c>
      <c r="CM31">
        <f t="shared" si="32"/>
        <v>2.4049999999999998</v>
      </c>
      <c r="CN31" t="b">
        <f t="shared" si="33"/>
        <v>1</v>
      </c>
      <c r="CO31" s="84">
        <f t="shared" si="34"/>
        <v>5.5302630066743297E-2</v>
      </c>
      <c r="CP31" t="b">
        <f t="shared" si="35"/>
        <v>1</v>
      </c>
      <c r="CQ31" s="96" t="b">
        <f t="shared" si="36"/>
        <v>1</v>
      </c>
      <c r="CR31" t="b">
        <f t="shared" si="37"/>
        <v>1</v>
      </c>
      <c r="CS31" t="b">
        <f t="shared" si="38"/>
        <v>1</v>
      </c>
      <c r="CT31" t="b">
        <f t="shared" si="39"/>
        <v>1</v>
      </c>
      <c r="CU31" t="b">
        <f t="shared" si="40"/>
        <v>1</v>
      </c>
      <c r="CV31" s="84" t="b">
        <f t="shared" si="41"/>
        <v>1</v>
      </c>
      <c r="CW31" t="b">
        <f t="shared" si="42"/>
        <v>1</v>
      </c>
      <c r="CX31" t="b">
        <f t="shared" si="43"/>
        <v>1</v>
      </c>
      <c r="CY31" t="b">
        <f t="shared" si="44"/>
        <v>1</v>
      </c>
      <c r="CZ31" t="b">
        <f t="shared" si="45"/>
        <v>1</v>
      </c>
      <c r="DA31" s="84">
        <f t="shared" si="46"/>
        <v>0</v>
      </c>
      <c r="DB31" t="e">
        <f t="shared" si="47"/>
        <v>#N/A</v>
      </c>
    </row>
    <row r="32" spans="1:106">
      <c r="A32" s="9">
        <v>30</v>
      </c>
      <c r="B32" s="3">
        <v>2</v>
      </c>
      <c r="C32" s="3" t="s">
        <v>69</v>
      </c>
      <c r="D32" s="3" t="str">
        <f t="shared" si="0"/>
        <v>AF_60m_L_24_0207</v>
      </c>
      <c r="E32" s="3" t="str">
        <f t="shared" si="1"/>
        <v>0207</v>
      </c>
      <c r="F32" s="3">
        <v>137434.641</v>
      </c>
      <c r="G32" s="15">
        <v>419519.09399999998</v>
      </c>
      <c r="H32" s="35" t="str">
        <f t="shared" si="2"/>
        <v>ja</v>
      </c>
      <c r="I32" s="42" t="s">
        <v>2402</v>
      </c>
      <c r="J32" s="20" t="s">
        <v>2955</v>
      </c>
      <c r="K32" s="21">
        <v>10000</v>
      </c>
      <c r="L32" s="28">
        <f t="shared" si="48"/>
        <v>0.24</v>
      </c>
      <c r="M32" s="28">
        <f t="shared" si="49"/>
        <v>0</v>
      </c>
      <c r="N32" s="56">
        <f t="shared" si="3"/>
        <v>0</v>
      </c>
      <c r="O32" s="33">
        <f t="shared" si="50"/>
        <v>89.263227479188188</v>
      </c>
      <c r="P32" s="37">
        <f t="shared" si="4"/>
        <v>73.457492429330273</v>
      </c>
      <c r="Q32" s="9" t="s">
        <v>12</v>
      </c>
      <c r="R32" s="55" t="s">
        <v>12</v>
      </c>
      <c r="S32" s="55">
        <v>3.7440000000000002</v>
      </c>
      <c r="T32" s="55">
        <v>3.8380000000000001</v>
      </c>
      <c r="U32" s="55">
        <v>3.919</v>
      </c>
      <c r="V32" s="3">
        <v>3.984</v>
      </c>
      <c r="W32" s="3">
        <v>4.0650000000000004</v>
      </c>
      <c r="X32" s="3" t="s">
        <v>12</v>
      </c>
      <c r="Y32" s="3">
        <v>4.5730000000000004</v>
      </c>
      <c r="Z32" s="15" t="s">
        <v>12</v>
      </c>
      <c r="AA32" s="10">
        <f t="shared" si="5"/>
        <v>4.0650000000000004</v>
      </c>
      <c r="AB32" s="9">
        <f t="shared" si="6"/>
        <v>0.14600000000000035</v>
      </c>
      <c r="AC32" s="10">
        <f t="shared" si="7"/>
        <v>0.50800000000000001</v>
      </c>
      <c r="AD32" s="9" t="s">
        <v>12</v>
      </c>
      <c r="AE32" s="55" t="s">
        <v>12</v>
      </c>
      <c r="AF32" s="55">
        <v>0.41099999999999998</v>
      </c>
      <c r="AG32" s="55">
        <v>0.47299999999999998</v>
      </c>
      <c r="AH32" s="55">
        <v>0.55200000000000005</v>
      </c>
      <c r="AI32" s="3">
        <v>0.63400000000000001</v>
      </c>
      <c r="AJ32" s="3">
        <v>0.73299999999999998</v>
      </c>
      <c r="AK32" s="3" t="s">
        <v>12</v>
      </c>
      <c r="AL32" s="3">
        <v>1.0009999999999999</v>
      </c>
      <c r="AM32" s="15" t="s">
        <v>12</v>
      </c>
      <c r="AN32" s="10">
        <f t="shared" si="8"/>
        <v>0.73299999999999998</v>
      </c>
      <c r="AO32" s="9">
        <f t="shared" si="9"/>
        <v>0.18099999999999994</v>
      </c>
      <c r="AP32" s="10">
        <f t="shared" si="10"/>
        <v>0.2679999999999999</v>
      </c>
      <c r="AQ32" s="9" t="s">
        <v>12</v>
      </c>
      <c r="AR32" s="55" t="s">
        <v>12</v>
      </c>
      <c r="AS32" s="55">
        <v>2.1789999999999998</v>
      </c>
      <c r="AT32" s="55">
        <v>2.3109999999999999</v>
      </c>
      <c r="AU32" s="55">
        <v>2.4820000000000002</v>
      </c>
      <c r="AV32" s="3">
        <v>2.6709999999999998</v>
      </c>
      <c r="AW32" s="3">
        <v>2.8319999999999999</v>
      </c>
      <c r="AX32" s="3" t="s">
        <v>12</v>
      </c>
      <c r="AY32" s="3">
        <v>5.2110000000000003</v>
      </c>
      <c r="AZ32" s="15" t="s">
        <v>12</v>
      </c>
      <c r="BA32" s="10">
        <f t="shared" si="11"/>
        <v>2.8319999999999999</v>
      </c>
      <c r="BB32" s="9">
        <f t="shared" si="12"/>
        <v>0.34999999999999964</v>
      </c>
      <c r="BC32" s="10">
        <f t="shared" si="13"/>
        <v>2.3790000000000004</v>
      </c>
      <c r="BD32" s="9" t="s">
        <v>2403</v>
      </c>
      <c r="BE32" s="3" t="s">
        <v>12</v>
      </c>
      <c r="BF32" s="15" t="s">
        <v>12</v>
      </c>
      <c r="BG32" s="15"/>
      <c r="BH32" s="9"/>
      <c r="BI32" s="10"/>
      <c r="BJ32" s="9" t="s">
        <v>2403</v>
      </c>
      <c r="BK32" s="3" t="s">
        <v>12</v>
      </c>
      <c r="BL32" s="15" t="s">
        <v>12</v>
      </c>
      <c r="BM32" s="15"/>
      <c r="BN32" s="9"/>
      <c r="BO32" s="10"/>
      <c r="BP32">
        <f t="shared" si="14"/>
        <v>0</v>
      </c>
      <c r="BQ32" s="93">
        <f t="shared" si="15"/>
        <v>0</v>
      </c>
      <c r="BR32" s="93">
        <f t="shared" si="16"/>
        <v>0</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VLOOKUP(BS32,aslocaties_v01!$C$3:$AA$349,MATCH($K$3*10,aslocaties_v01!$C$2:$X$2),FALSE)</f>
        <v>#N/A</v>
      </c>
      <c r="BW32" s="93" t="e">
        <f t="shared" si="17"/>
        <v>#N/A</v>
      </c>
      <c r="BX32" s="93" t="e">
        <f t="shared" si="18"/>
        <v>#N/A</v>
      </c>
      <c r="BY32" s="94">
        <f t="shared" si="19"/>
        <v>999</v>
      </c>
      <c r="BZ32" s="94">
        <f t="shared" si="20"/>
        <v>999</v>
      </c>
      <c r="CA32" s="94" t="e">
        <f t="shared" si="21"/>
        <v>#N/A</v>
      </c>
      <c r="CB32" t="e">
        <f t="shared" si="22"/>
        <v>#N/A</v>
      </c>
      <c r="CC32" s="58" t="e">
        <f t="shared" si="23"/>
        <v>#N/A</v>
      </c>
      <c r="CD32" s="95" t="e">
        <f t="shared" si="24"/>
        <v>#N/A</v>
      </c>
      <c r="CE32" s="96" t="b">
        <f t="shared" si="25"/>
        <v>1</v>
      </c>
      <c r="CF32" t="e">
        <f t="shared" si="26"/>
        <v>#DIV/0!</v>
      </c>
      <c r="CG32" t="e">
        <f t="shared" si="27"/>
        <v>#DIV/0!</v>
      </c>
      <c r="CH32" s="84" t="b">
        <f t="shared" si="28"/>
        <v>1</v>
      </c>
      <c r="CI32">
        <f t="shared" si="29"/>
        <v>0.73299999999999998</v>
      </c>
      <c r="CJ32" t="b">
        <f t="shared" si="30"/>
        <v>1</v>
      </c>
      <c r="CK32" t="b">
        <f t="shared" si="31"/>
        <v>1</v>
      </c>
      <c r="CL32" s="84" t="b">
        <f t="shared" si="51"/>
        <v>1</v>
      </c>
      <c r="CM32">
        <f t="shared" si="32"/>
        <v>2.8319999999999999</v>
      </c>
      <c r="CN32" t="b">
        <f t="shared" si="33"/>
        <v>1</v>
      </c>
      <c r="CO32" s="84">
        <f t="shared" si="34"/>
        <v>5.8585869281430905E-2</v>
      </c>
      <c r="CP32" t="b">
        <f t="shared" si="35"/>
        <v>1</v>
      </c>
      <c r="CQ32" s="96" t="b">
        <f t="shared" si="36"/>
        <v>1</v>
      </c>
      <c r="CR32" t="b">
        <f t="shared" si="37"/>
        <v>1</v>
      </c>
      <c r="CS32" t="b">
        <f t="shared" si="38"/>
        <v>1</v>
      </c>
      <c r="CT32" t="b">
        <f t="shared" si="39"/>
        <v>1</v>
      </c>
      <c r="CU32" t="b">
        <f t="shared" si="40"/>
        <v>1</v>
      </c>
      <c r="CV32" s="84" t="b">
        <f t="shared" si="41"/>
        <v>1</v>
      </c>
      <c r="CW32" t="b">
        <f t="shared" si="42"/>
        <v>1</v>
      </c>
      <c r="CX32" t="b">
        <f t="shared" si="43"/>
        <v>1</v>
      </c>
      <c r="CY32" t="b">
        <f t="shared" si="44"/>
        <v>1</v>
      </c>
      <c r="CZ32" t="b">
        <f t="shared" si="45"/>
        <v>1</v>
      </c>
      <c r="DA32" s="84">
        <f t="shared" si="46"/>
        <v>0</v>
      </c>
      <c r="DB32" t="e">
        <f t="shared" si="47"/>
        <v>#N/A</v>
      </c>
    </row>
    <row r="33" spans="1:106">
      <c r="A33" s="9">
        <v>31</v>
      </c>
      <c r="B33" s="3">
        <v>2</v>
      </c>
      <c r="C33" s="3" t="s">
        <v>70</v>
      </c>
      <c r="D33" s="3" t="str">
        <f t="shared" si="0"/>
        <v>AF_60m_L_24_0208</v>
      </c>
      <c r="E33" s="3" t="str">
        <f t="shared" si="1"/>
        <v>0208</v>
      </c>
      <c r="F33" s="3">
        <v>137432.90599999999</v>
      </c>
      <c r="G33" s="15">
        <v>419592.53100000002</v>
      </c>
      <c r="H33" s="35" t="str">
        <f t="shared" si="2"/>
        <v>ja</v>
      </c>
      <c r="I33" s="42" t="s">
        <v>2402</v>
      </c>
      <c r="J33" s="20" t="s">
        <v>2955</v>
      </c>
      <c r="K33" s="21">
        <v>10000</v>
      </c>
      <c r="L33" s="28">
        <f t="shared" si="48"/>
        <v>0.24</v>
      </c>
      <c r="M33" s="28">
        <f t="shared" si="49"/>
        <v>0</v>
      </c>
      <c r="N33" s="56">
        <f t="shared" si="3"/>
        <v>0</v>
      </c>
      <c r="O33" s="33">
        <f t="shared" si="50"/>
        <v>73.457492429330273</v>
      </c>
      <c r="P33" s="37">
        <f t="shared" si="4"/>
        <v>153.41164290232066</v>
      </c>
      <c r="Q33" s="9" t="s">
        <v>12</v>
      </c>
      <c r="R33" s="55" t="s">
        <v>12</v>
      </c>
      <c r="S33" s="55">
        <v>3.7480000000000002</v>
      </c>
      <c r="T33" s="55">
        <v>3.8410000000000002</v>
      </c>
      <c r="U33" s="55">
        <v>3.919</v>
      </c>
      <c r="V33" s="3">
        <v>3.9830000000000001</v>
      </c>
      <c r="W33" s="3">
        <v>4.0620000000000003</v>
      </c>
      <c r="X33" s="3" t="s">
        <v>12</v>
      </c>
      <c r="Y33" s="3">
        <v>4.5019999999999998</v>
      </c>
      <c r="Z33" s="15" t="s">
        <v>12</v>
      </c>
      <c r="AA33" s="10">
        <f t="shared" si="5"/>
        <v>4.0620000000000003</v>
      </c>
      <c r="AB33" s="9">
        <f t="shared" si="6"/>
        <v>0.14300000000000024</v>
      </c>
      <c r="AC33" s="10">
        <f t="shared" si="7"/>
        <v>0.4399999999999995</v>
      </c>
      <c r="AD33" s="9" t="s">
        <v>12</v>
      </c>
      <c r="AE33" s="55" t="s">
        <v>12</v>
      </c>
      <c r="AF33" s="55">
        <v>0.43099999999999999</v>
      </c>
      <c r="AG33" s="55">
        <v>0.49399999999999999</v>
      </c>
      <c r="AH33" s="55">
        <v>0.57799999999999996</v>
      </c>
      <c r="AI33" s="3">
        <v>0.66200000000000003</v>
      </c>
      <c r="AJ33" s="3">
        <v>0.77400000000000002</v>
      </c>
      <c r="AK33" s="3" t="s">
        <v>12</v>
      </c>
      <c r="AL33" s="3">
        <v>0.97099999999999997</v>
      </c>
      <c r="AM33" s="15" t="s">
        <v>12</v>
      </c>
      <c r="AN33" s="10">
        <f t="shared" si="8"/>
        <v>0.77400000000000002</v>
      </c>
      <c r="AO33" s="9">
        <f t="shared" si="9"/>
        <v>0.19600000000000006</v>
      </c>
      <c r="AP33" s="10">
        <f t="shared" si="10"/>
        <v>0.19699999999999995</v>
      </c>
      <c r="AQ33" s="9" t="s">
        <v>12</v>
      </c>
      <c r="AR33" s="55" t="s">
        <v>12</v>
      </c>
      <c r="AS33" s="55">
        <v>2.2440000000000002</v>
      </c>
      <c r="AT33" s="55">
        <v>2.4</v>
      </c>
      <c r="AU33" s="55">
        <v>2.6019999999999999</v>
      </c>
      <c r="AV33" s="3">
        <v>2.7749999999999999</v>
      </c>
      <c r="AW33" s="3">
        <v>2.9750000000000001</v>
      </c>
      <c r="AX33" s="3" t="s">
        <v>12</v>
      </c>
      <c r="AY33" s="3">
        <v>4.5289999999999999</v>
      </c>
      <c r="AZ33" s="15" t="s">
        <v>12</v>
      </c>
      <c r="BA33" s="10">
        <f t="shared" si="11"/>
        <v>2.9750000000000001</v>
      </c>
      <c r="BB33" s="9">
        <f t="shared" si="12"/>
        <v>0.37300000000000022</v>
      </c>
      <c r="BC33" s="10">
        <f t="shared" si="13"/>
        <v>1.5539999999999998</v>
      </c>
      <c r="BD33" s="9" t="s">
        <v>2403</v>
      </c>
      <c r="BE33" s="3" t="s">
        <v>12</v>
      </c>
      <c r="BF33" s="15" t="s">
        <v>12</v>
      </c>
      <c r="BG33" s="15"/>
      <c r="BH33" s="9"/>
      <c r="BI33" s="10"/>
      <c r="BJ33" s="9" t="s">
        <v>2403</v>
      </c>
      <c r="BK33" s="3" t="s">
        <v>12</v>
      </c>
      <c r="BL33" s="15" t="s">
        <v>12</v>
      </c>
      <c r="BM33" s="15"/>
      <c r="BN33" s="9"/>
      <c r="BO33" s="10"/>
      <c r="BP33">
        <f t="shared" si="14"/>
        <v>0</v>
      </c>
      <c r="BQ33" s="93">
        <f t="shared" si="15"/>
        <v>0</v>
      </c>
      <c r="BR33" s="93">
        <f t="shared" si="16"/>
        <v>0</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VLOOKUP(BS33,aslocaties_v01!$C$3:$AA$349,MATCH($K$3*10,aslocaties_v01!$C$2:$X$2),FALSE)</f>
        <v>#N/A</v>
      </c>
      <c r="BW33" s="93" t="e">
        <f t="shared" si="17"/>
        <v>#N/A</v>
      </c>
      <c r="BX33" s="93" t="e">
        <f t="shared" si="18"/>
        <v>#N/A</v>
      </c>
      <c r="BY33" s="94">
        <f t="shared" si="19"/>
        <v>999</v>
      </c>
      <c r="BZ33" s="94">
        <f t="shared" si="20"/>
        <v>999</v>
      </c>
      <c r="CA33" s="94" t="e">
        <f t="shared" si="21"/>
        <v>#N/A</v>
      </c>
      <c r="CB33" t="e">
        <f t="shared" si="22"/>
        <v>#N/A</v>
      </c>
      <c r="CC33" s="58" t="e">
        <f t="shared" si="23"/>
        <v>#N/A</v>
      </c>
      <c r="CD33" s="95" t="e">
        <f t="shared" si="24"/>
        <v>#N/A</v>
      </c>
      <c r="CE33" s="96" t="b">
        <f t="shared" si="25"/>
        <v>1</v>
      </c>
      <c r="CF33" t="e">
        <f t="shared" si="26"/>
        <v>#DIV/0!</v>
      </c>
      <c r="CG33" t="e">
        <f t="shared" si="27"/>
        <v>#DIV/0!</v>
      </c>
      <c r="CH33" s="84" t="b">
        <f t="shared" si="28"/>
        <v>1</v>
      </c>
      <c r="CI33">
        <f t="shared" si="29"/>
        <v>0.77400000000000002</v>
      </c>
      <c r="CJ33" t="b">
        <f t="shared" si="30"/>
        <v>1</v>
      </c>
      <c r="CK33" t="b">
        <f t="shared" si="31"/>
        <v>1</v>
      </c>
      <c r="CL33" s="84" t="b">
        <f t="shared" si="51"/>
        <v>1</v>
      </c>
      <c r="CM33">
        <f t="shared" si="32"/>
        <v>2.9750000000000001</v>
      </c>
      <c r="CN33" t="b">
        <f t="shared" si="33"/>
        <v>1</v>
      </c>
      <c r="CO33" s="84">
        <f t="shared" si="34"/>
        <v>5.6058622544040239E-2</v>
      </c>
      <c r="CP33" t="b">
        <f t="shared" si="35"/>
        <v>1</v>
      </c>
      <c r="CQ33" s="96" t="b">
        <f t="shared" si="36"/>
        <v>1</v>
      </c>
      <c r="CR33" t="b">
        <f t="shared" si="37"/>
        <v>1</v>
      </c>
      <c r="CS33" t="b">
        <f t="shared" si="38"/>
        <v>1</v>
      </c>
      <c r="CT33" t="b">
        <f t="shared" si="39"/>
        <v>1</v>
      </c>
      <c r="CU33" t="b">
        <f t="shared" si="40"/>
        <v>1</v>
      </c>
      <c r="CV33" s="84" t="b">
        <f t="shared" si="41"/>
        <v>1</v>
      </c>
      <c r="CW33" t="b">
        <f t="shared" si="42"/>
        <v>1</v>
      </c>
      <c r="CX33" t="b">
        <f t="shared" si="43"/>
        <v>1</v>
      </c>
      <c r="CY33" t="b">
        <f t="shared" si="44"/>
        <v>1</v>
      </c>
      <c r="CZ33" t="b">
        <f t="shared" si="45"/>
        <v>1</v>
      </c>
      <c r="DA33" s="84">
        <f t="shared" si="46"/>
        <v>0</v>
      </c>
      <c r="DB33" t="e">
        <f t="shared" si="47"/>
        <v>#N/A</v>
      </c>
    </row>
    <row r="34" spans="1:106">
      <c r="A34" s="9">
        <v>32</v>
      </c>
      <c r="B34" s="3">
        <v>2</v>
      </c>
      <c r="C34" s="3" t="s">
        <v>71</v>
      </c>
      <c r="D34" s="3" t="str">
        <f t="shared" si="0"/>
        <v>AF_60m_L_24_0209</v>
      </c>
      <c r="E34" s="3" t="str">
        <f t="shared" si="1"/>
        <v>0209</v>
      </c>
      <c r="F34" s="3">
        <v>137380.859</v>
      </c>
      <c r="G34" s="15">
        <v>419736.84399999998</v>
      </c>
      <c r="H34" s="35" t="str">
        <f t="shared" si="2"/>
        <v>ja</v>
      </c>
      <c r="I34" s="42" t="s">
        <v>2402</v>
      </c>
      <c r="J34" s="20" t="s">
        <v>2955</v>
      </c>
      <c r="K34" s="21">
        <v>10000</v>
      </c>
      <c r="L34" s="28">
        <f t="shared" si="48"/>
        <v>0.24</v>
      </c>
      <c r="M34" s="28">
        <f t="shared" si="49"/>
        <v>0</v>
      </c>
      <c r="N34" s="56">
        <f t="shared" si="3"/>
        <v>0</v>
      </c>
      <c r="O34" s="33">
        <f t="shared" si="50"/>
        <v>153.41164290232066</v>
      </c>
      <c r="P34" s="37">
        <f t="shared" si="4"/>
        <v>125.86308493358585</v>
      </c>
      <c r="Q34" s="9" t="s">
        <v>12</v>
      </c>
      <c r="R34" s="55" t="s">
        <v>12</v>
      </c>
      <c r="S34" s="55">
        <v>3.7440000000000002</v>
      </c>
      <c r="T34" s="55">
        <v>3.8370000000000002</v>
      </c>
      <c r="U34" s="55">
        <v>3.919</v>
      </c>
      <c r="V34" s="3">
        <v>3.9830000000000001</v>
      </c>
      <c r="W34" s="3">
        <v>4.0620000000000003</v>
      </c>
      <c r="X34" s="3" t="s">
        <v>12</v>
      </c>
      <c r="Y34" s="3">
        <v>4.5010000000000003</v>
      </c>
      <c r="Z34" s="15" t="s">
        <v>12</v>
      </c>
      <c r="AA34" s="10">
        <f t="shared" si="5"/>
        <v>4.0620000000000003</v>
      </c>
      <c r="AB34" s="9">
        <f t="shared" si="6"/>
        <v>0.14300000000000024</v>
      </c>
      <c r="AC34" s="10">
        <f t="shared" si="7"/>
        <v>0.43900000000000006</v>
      </c>
      <c r="AD34" s="9" t="s">
        <v>12</v>
      </c>
      <c r="AE34" s="55" t="s">
        <v>12</v>
      </c>
      <c r="AF34" s="55">
        <v>0.377</v>
      </c>
      <c r="AG34" s="55">
        <v>0.44400000000000001</v>
      </c>
      <c r="AH34" s="55">
        <v>0.52200000000000002</v>
      </c>
      <c r="AI34" s="3">
        <v>0.60099999999999998</v>
      </c>
      <c r="AJ34" s="3">
        <v>0.68799999999999994</v>
      </c>
      <c r="AK34" s="3" t="s">
        <v>12</v>
      </c>
      <c r="AL34" s="3">
        <v>0.93400000000000005</v>
      </c>
      <c r="AM34" s="15" t="s">
        <v>12</v>
      </c>
      <c r="AN34" s="10">
        <f t="shared" si="8"/>
        <v>0.68799999999999994</v>
      </c>
      <c r="AO34" s="9">
        <f t="shared" si="9"/>
        <v>0.16599999999999993</v>
      </c>
      <c r="AP34" s="10">
        <f t="shared" si="10"/>
        <v>0.24600000000000011</v>
      </c>
      <c r="AQ34" s="9" t="s">
        <v>12</v>
      </c>
      <c r="AR34" s="55" t="s">
        <v>12</v>
      </c>
      <c r="AS34" s="55">
        <v>2.117</v>
      </c>
      <c r="AT34" s="55">
        <v>2.274</v>
      </c>
      <c r="AU34" s="55">
        <v>2.4569999999999999</v>
      </c>
      <c r="AV34" s="3">
        <v>2.629</v>
      </c>
      <c r="AW34" s="3">
        <v>2.8109999999999999</v>
      </c>
      <c r="AX34" s="3" t="s">
        <v>12</v>
      </c>
      <c r="AY34" s="3">
        <v>3.13</v>
      </c>
      <c r="AZ34" s="15" t="s">
        <v>12</v>
      </c>
      <c r="BA34" s="10">
        <f t="shared" si="11"/>
        <v>2.8109999999999999</v>
      </c>
      <c r="BB34" s="9">
        <f t="shared" si="12"/>
        <v>0.35400000000000009</v>
      </c>
      <c r="BC34" s="10">
        <f t="shared" si="13"/>
        <v>0.31899999999999995</v>
      </c>
      <c r="BD34" s="9" t="s">
        <v>2403</v>
      </c>
      <c r="BE34" s="3" t="s">
        <v>12</v>
      </c>
      <c r="BF34" s="15" t="s">
        <v>12</v>
      </c>
      <c r="BG34" s="15"/>
      <c r="BH34" s="9"/>
      <c r="BI34" s="10"/>
      <c r="BJ34" s="9" t="s">
        <v>2403</v>
      </c>
      <c r="BK34" s="3" t="s">
        <v>12</v>
      </c>
      <c r="BL34" s="15" t="s">
        <v>12</v>
      </c>
      <c r="BM34" s="15"/>
      <c r="BN34" s="9"/>
      <c r="BO34" s="10"/>
      <c r="BP34">
        <f t="shared" si="14"/>
        <v>0</v>
      </c>
      <c r="BQ34" s="93">
        <f t="shared" si="15"/>
        <v>0</v>
      </c>
      <c r="BR34" s="93">
        <f t="shared" si="16"/>
        <v>0</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VLOOKUP(BS34,aslocaties_v01!$C$3:$AA$349,MATCH($K$3*10,aslocaties_v01!$C$2:$X$2),FALSE)</f>
        <v>#N/A</v>
      </c>
      <c r="BW34" s="93" t="e">
        <f t="shared" si="17"/>
        <v>#N/A</v>
      </c>
      <c r="BX34" s="93" t="e">
        <f t="shared" si="18"/>
        <v>#N/A</v>
      </c>
      <c r="BY34" s="94">
        <f t="shared" si="19"/>
        <v>999</v>
      </c>
      <c r="BZ34" s="94">
        <f t="shared" si="20"/>
        <v>999</v>
      </c>
      <c r="CA34" s="94" t="e">
        <f t="shared" si="21"/>
        <v>#N/A</v>
      </c>
      <c r="CB34" t="e">
        <f t="shared" si="22"/>
        <v>#N/A</v>
      </c>
      <c r="CC34" s="58" t="e">
        <f t="shared" si="23"/>
        <v>#N/A</v>
      </c>
      <c r="CD34" s="95" t="e">
        <f t="shared" si="24"/>
        <v>#N/A</v>
      </c>
      <c r="CE34" s="96" t="b">
        <f t="shared" si="25"/>
        <v>1</v>
      </c>
      <c r="CF34" t="e">
        <f t="shared" si="26"/>
        <v>#DIV/0!</v>
      </c>
      <c r="CG34" t="e">
        <f t="shared" si="27"/>
        <v>#DIV/0!</v>
      </c>
      <c r="CH34" s="84" t="b">
        <f t="shared" si="28"/>
        <v>1</v>
      </c>
      <c r="CI34">
        <f t="shared" si="29"/>
        <v>0.68799999999999994</v>
      </c>
      <c r="CJ34" t="b">
        <f t="shared" si="30"/>
        <v>1</v>
      </c>
      <c r="CK34" t="b">
        <f t="shared" si="31"/>
        <v>1</v>
      </c>
      <c r="CL34" s="84" t="b">
        <f t="shared" si="51"/>
        <v>1</v>
      </c>
      <c r="CM34">
        <f t="shared" si="32"/>
        <v>2.8109999999999999</v>
      </c>
      <c r="CN34" t="b">
        <f t="shared" si="33"/>
        <v>1</v>
      </c>
      <c r="CO34" s="84">
        <f t="shared" si="34"/>
        <v>5.5813871563630379E-2</v>
      </c>
      <c r="CP34" t="b">
        <f t="shared" si="35"/>
        <v>1</v>
      </c>
      <c r="CQ34" s="96" t="b">
        <f t="shared" si="36"/>
        <v>1</v>
      </c>
      <c r="CR34" t="b">
        <f t="shared" si="37"/>
        <v>1</v>
      </c>
      <c r="CS34" t="b">
        <f t="shared" si="38"/>
        <v>1</v>
      </c>
      <c r="CT34" t="b">
        <f t="shared" si="39"/>
        <v>1</v>
      </c>
      <c r="CU34" t="b">
        <f t="shared" si="40"/>
        <v>1</v>
      </c>
      <c r="CV34" s="84" t="b">
        <f t="shared" si="41"/>
        <v>1</v>
      </c>
      <c r="CW34" t="b">
        <f t="shared" si="42"/>
        <v>1</v>
      </c>
      <c r="CX34" t="b">
        <f t="shared" si="43"/>
        <v>1</v>
      </c>
      <c r="CY34" t="b">
        <f t="shared" si="44"/>
        <v>1</v>
      </c>
      <c r="CZ34" t="b">
        <f t="shared" si="45"/>
        <v>1</v>
      </c>
      <c r="DA34" s="84">
        <f t="shared" si="46"/>
        <v>0</v>
      </c>
      <c r="DB34" t="e">
        <f t="shared" si="47"/>
        <v>#N/A</v>
      </c>
    </row>
    <row r="35" spans="1:106">
      <c r="A35" s="9">
        <v>33</v>
      </c>
      <c r="B35" s="3">
        <v>2</v>
      </c>
      <c r="C35" s="3" t="s">
        <v>72</v>
      </c>
      <c r="D35" s="3" t="str">
        <f t="shared" si="0"/>
        <v>AF_60m_L_24_0210</v>
      </c>
      <c r="E35" s="3" t="str">
        <f t="shared" si="1"/>
        <v>0210</v>
      </c>
      <c r="F35" s="3">
        <v>137278.484</v>
      </c>
      <c r="G35" s="15">
        <v>419810.06199999998</v>
      </c>
      <c r="H35" s="35" t="str">
        <f t="shared" si="2"/>
        <v>ja</v>
      </c>
      <c r="I35" s="42" t="s">
        <v>2402</v>
      </c>
      <c r="J35" s="20" t="s">
        <v>2955</v>
      </c>
      <c r="K35" s="21">
        <v>10000</v>
      </c>
      <c r="L35" s="28">
        <f t="shared" si="48"/>
        <v>0.24</v>
      </c>
      <c r="M35" s="28">
        <f t="shared" si="49"/>
        <v>0</v>
      </c>
      <c r="N35" s="56">
        <f t="shared" si="3"/>
        <v>0</v>
      </c>
      <c r="O35" s="33">
        <f t="shared" si="50"/>
        <v>125.86308493358585</v>
      </c>
      <c r="P35" s="37">
        <f t="shared" si="4"/>
        <v>50.82662004305071</v>
      </c>
      <c r="Q35" s="9" t="s">
        <v>12</v>
      </c>
      <c r="R35" s="55" t="s">
        <v>12</v>
      </c>
      <c r="S35" s="55">
        <v>3.6459999999999999</v>
      </c>
      <c r="T35" s="55">
        <v>3.7839999999999998</v>
      </c>
      <c r="U35" s="55">
        <v>3.9079999999999999</v>
      </c>
      <c r="V35" s="3">
        <v>3.9809999999999999</v>
      </c>
      <c r="W35" s="3">
        <v>4.0620000000000003</v>
      </c>
      <c r="X35" s="3" t="s">
        <v>12</v>
      </c>
      <c r="Y35" s="3">
        <v>4.49</v>
      </c>
      <c r="Z35" s="15" t="s">
        <v>12</v>
      </c>
      <c r="AA35" s="10">
        <f t="shared" si="5"/>
        <v>4.0620000000000003</v>
      </c>
      <c r="AB35" s="9">
        <f t="shared" si="6"/>
        <v>0.15400000000000036</v>
      </c>
      <c r="AC35" s="10">
        <f t="shared" si="7"/>
        <v>0.42799999999999994</v>
      </c>
      <c r="AD35" s="9" t="s">
        <v>12</v>
      </c>
      <c r="AE35" s="55" t="s">
        <v>12</v>
      </c>
      <c r="AF35" s="55">
        <v>0.36299999999999999</v>
      </c>
      <c r="AG35" s="55">
        <v>0.42599999999999999</v>
      </c>
      <c r="AH35" s="55">
        <v>0.499</v>
      </c>
      <c r="AI35" s="3">
        <v>0.57899999999999996</v>
      </c>
      <c r="AJ35" s="3">
        <v>0.67600000000000005</v>
      </c>
      <c r="AK35" s="3" t="s">
        <v>12</v>
      </c>
      <c r="AL35" s="3">
        <v>1.014</v>
      </c>
      <c r="AM35" s="15" t="s">
        <v>12</v>
      </c>
      <c r="AN35" s="10">
        <f t="shared" si="8"/>
        <v>0.67600000000000005</v>
      </c>
      <c r="AO35" s="9">
        <f t="shared" si="9"/>
        <v>0.17700000000000005</v>
      </c>
      <c r="AP35" s="10">
        <f t="shared" si="10"/>
        <v>0.33799999999999997</v>
      </c>
      <c r="AQ35" s="9" t="s">
        <v>12</v>
      </c>
      <c r="AR35" s="55" t="s">
        <v>12</v>
      </c>
      <c r="AS35" s="55">
        <v>2.0819999999999999</v>
      </c>
      <c r="AT35" s="55">
        <v>2.2370000000000001</v>
      </c>
      <c r="AU35" s="55">
        <v>2.4119999999999999</v>
      </c>
      <c r="AV35" s="3">
        <v>2.58</v>
      </c>
      <c r="AW35" s="3">
        <v>2.7909999999999999</v>
      </c>
      <c r="AX35" s="3" t="s">
        <v>12</v>
      </c>
      <c r="AY35" s="3">
        <v>3.0950000000000002</v>
      </c>
      <c r="AZ35" s="15" t="s">
        <v>12</v>
      </c>
      <c r="BA35" s="10">
        <f t="shared" si="11"/>
        <v>2.7909999999999999</v>
      </c>
      <c r="BB35" s="9">
        <f t="shared" si="12"/>
        <v>0.379</v>
      </c>
      <c r="BC35" s="10">
        <f t="shared" si="13"/>
        <v>0.30400000000000027</v>
      </c>
      <c r="BD35" s="9" t="s">
        <v>2403</v>
      </c>
      <c r="BE35" s="3" t="s">
        <v>12</v>
      </c>
      <c r="BF35" s="15" t="s">
        <v>12</v>
      </c>
      <c r="BG35" s="15"/>
      <c r="BH35" s="9"/>
      <c r="BI35" s="10"/>
      <c r="BJ35" s="9" t="s">
        <v>2403</v>
      </c>
      <c r="BK35" s="3" t="s">
        <v>12</v>
      </c>
      <c r="BL35" s="15" t="s">
        <v>12</v>
      </c>
      <c r="BM35" s="15"/>
      <c r="BN35" s="9"/>
      <c r="BO35" s="10"/>
      <c r="BP35">
        <f t="shared" si="14"/>
        <v>0</v>
      </c>
      <c r="BQ35" s="93">
        <f t="shared" si="15"/>
        <v>0</v>
      </c>
      <c r="BR35" s="93">
        <f t="shared" si="16"/>
        <v>0</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VLOOKUP(BS35,aslocaties_v01!$C$3:$AA$349,MATCH($K$3*10,aslocaties_v01!$C$2:$X$2),FALSE)</f>
        <v>#N/A</v>
      </c>
      <c r="BW35" s="93" t="e">
        <f t="shared" si="17"/>
        <v>#N/A</v>
      </c>
      <c r="BX35" s="93" t="e">
        <f t="shared" si="18"/>
        <v>#N/A</v>
      </c>
      <c r="BY35" s="94">
        <f t="shared" si="19"/>
        <v>999</v>
      </c>
      <c r="BZ35" s="94">
        <f t="shared" si="20"/>
        <v>999</v>
      </c>
      <c r="CA35" s="94" t="e">
        <f t="shared" si="21"/>
        <v>#N/A</v>
      </c>
      <c r="CB35" t="e">
        <f t="shared" si="22"/>
        <v>#N/A</v>
      </c>
      <c r="CC35" s="58" t="e">
        <f t="shared" si="23"/>
        <v>#N/A</v>
      </c>
      <c r="CD35" s="95" t="e">
        <f t="shared" si="24"/>
        <v>#N/A</v>
      </c>
      <c r="CE35" s="96" t="b">
        <f t="shared" si="25"/>
        <v>1</v>
      </c>
      <c r="CF35" t="e">
        <f t="shared" si="26"/>
        <v>#DIV/0!</v>
      </c>
      <c r="CG35" t="e">
        <f t="shared" si="27"/>
        <v>#DIV/0!</v>
      </c>
      <c r="CH35" s="84" t="b">
        <f t="shared" si="28"/>
        <v>1</v>
      </c>
      <c r="CI35">
        <f t="shared" si="29"/>
        <v>0.67600000000000005</v>
      </c>
      <c r="CJ35" t="b">
        <f t="shared" si="30"/>
        <v>1</v>
      </c>
      <c r="CK35" t="b">
        <f t="shared" si="31"/>
        <v>1</v>
      </c>
      <c r="CL35" s="84" t="b">
        <f t="shared" si="51"/>
        <v>1</v>
      </c>
      <c r="CM35">
        <f t="shared" si="32"/>
        <v>2.7909999999999999</v>
      </c>
      <c r="CN35" t="b">
        <f t="shared" si="33"/>
        <v>1</v>
      </c>
      <c r="CO35" s="84">
        <f t="shared" si="34"/>
        <v>5.5629150068319019E-2</v>
      </c>
      <c r="CP35" t="b">
        <f t="shared" si="35"/>
        <v>1</v>
      </c>
      <c r="CQ35" s="96" t="b">
        <f t="shared" si="36"/>
        <v>1</v>
      </c>
      <c r="CR35" t="b">
        <f t="shared" si="37"/>
        <v>1</v>
      </c>
      <c r="CS35" t="b">
        <f t="shared" si="38"/>
        <v>1</v>
      </c>
      <c r="CT35" t="b">
        <f t="shared" si="39"/>
        <v>1</v>
      </c>
      <c r="CU35" t="b">
        <f t="shared" si="40"/>
        <v>1</v>
      </c>
      <c r="CV35" s="84" t="b">
        <f t="shared" si="41"/>
        <v>1</v>
      </c>
      <c r="CW35" t="b">
        <f t="shared" si="42"/>
        <v>1</v>
      </c>
      <c r="CX35" t="b">
        <f t="shared" si="43"/>
        <v>1</v>
      </c>
      <c r="CY35" t="b">
        <f t="shared" si="44"/>
        <v>1</v>
      </c>
      <c r="CZ35" t="b">
        <f t="shared" si="45"/>
        <v>1</v>
      </c>
      <c r="DA35" s="84">
        <f t="shared" si="46"/>
        <v>0</v>
      </c>
      <c r="DB35" t="e">
        <f t="shared" si="47"/>
        <v>#N/A</v>
      </c>
    </row>
    <row r="36" spans="1:106">
      <c r="A36" s="9">
        <v>34</v>
      </c>
      <c r="B36" s="3">
        <v>2</v>
      </c>
      <c r="C36" s="3" t="s">
        <v>73</v>
      </c>
      <c r="D36" s="3" t="str">
        <f t="shared" si="0"/>
        <v>AF_60m_L_24_0211</v>
      </c>
      <c r="E36" s="3" t="str">
        <f t="shared" si="1"/>
        <v>0211</v>
      </c>
      <c r="F36" s="3">
        <v>137227.67199999999</v>
      </c>
      <c r="G36" s="15">
        <v>419811.28100000002</v>
      </c>
      <c r="H36" s="35" t="str">
        <f t="shared" si="2"/>
        <v>ja</v>
      </c>
      <c r="I36" s="42" t="s">
        <v>2402</v>
      </c>
      <c r="J36" s="20" t="s">
        <v>2955</v>
      </c>
      <c r="K36" s="21">
        <v>10000</v>
      </c>
      <c r="L36" s="28">
        <f t="shared" si="48"/>
        <v>0.24</v>
      </c>
      <c r="M36" s="28">
        <f t="shared" si="49"/>
        <v>0</v>
      </c>
      <c r="N36" s="56">
        <f t="shared" si="3"/>
        <v>0</v>
      </c>
      <c r="O36" s="33">
        <f t="shared" si="50"/>
        <v>50.82662004305071</v>
      </c>
      <c r="P36" s="37">
        <f t="shared" si="4"/>
        <v>121.79444914279945</v>
      </c>
      <c r="Q36" s="9" t="s">
        <v>12</v>
      </c>
      <c r="R36" s="55" t="s">
        <v>12</v>
      </c>
      <c r="S36" s="55">
        <v>3.6459999999999999</v>
      </c>
      <c r="T36" s="55">
        <v>3.7839999999999998</v>
      </c>
      <c r="U36" s="55">
        <v>3.9089999999999998</v>
      </c>
      <c r="V36" s="3">
        <v>3.9809999999999999</v>
      </c>
      <c r="W36" s="3">
        <v>4.0620000000000003</v>
      </c>
      <c r="X36" s="3" t="s">
        <v>12</v>
      </c>
      <c r="Y36" s="3">
        <v>4.49</v>
      </c>
      <c r="Z36" s="15" t="s">
        <v>12</v>
      </c>
      <c r="AA36" s="10">
        <f t="shared" si="5"/>
        <v>4.0620000000000003</v>
      </c>
      <c r="AB36" s="9">
        <f t="shared" si="6"/>
        <v>0.15300000000000047</v>
      </c>
      <c r="AC36" s="10">
        <f t="shared" si="7"/>
        <v>0.42799999999999994</v>
      </c>
      <c r="AD36" s="9" t="s">
        <v>12</v>
      </c>
      <c r="AE36" s="55" t="s">
        <v>12</v>
      </c>
      <c r="AF36" s="55">
        <v>0.38600000000000001</v>
      </c>
      <c r="AG36" s="55">
        <v>0.45900000000000002</v>
      </c>
      <c r="AH36" s="55">
        <v>0.54400000000000004</v>
      </c>
      <c r="AI36" s="3">
        <v>0.628</v>
      </c>
      <c r="AJ36" s="3">
        <v>0.72</v>
      </c>
      <c r="AK36" s="3" t="s">
        <v>12</v>
      </c>
      <c r="AL36" s="3">
        <v>1.0169999999999999</v>
      </c>
      <c r="AM36" s="15" t="s">
        <v>12</v>
      </c>
      <c r="AN36" s="10">
        <f t="shared" si="8"/>
        <v>0.72</v>
      </c>
      <c r="AO36" s="9">
        <f t="shared" si="9"/>
        <v>0.17599999999999993</v>
      </c>
      <c r="AP36" s="10">
        <f t="shared" si="10"/>
        <v>0.29699999999999993</v>
      </c>
      <c r="AQ36" s="9" t="s">
        <v>12</v>
      </c>
      <c r="AR36" s="55" t="s">
        <v>12</v>
      </c>
      <c r="AS36" s="55">
        <v>2.1309999999999998</v>
      </c>
      <c r="AT36" s="55">
        <v>2.3029999999999999</v>
      </c>
      <c r="AU36" s="55">
        <v>2.4809999999999999</v>
      </c>
      <c r="AV36" s="3">
        <v>2.645</v>
      </c>
      <c r="AW36" s="3">
        <v>2.8210000000000002</v>
      </c>
      <c r="AX36" s="3" t="s">
        <v>12</v>
      </c>
      <c r="AY36" s="3">
        <v>3.17</v>
      </c>
      <c r="AZ36" s="15" t="s">
        <v>12</v>
      </c>
      <c r="BA36" s="10">
        <f t="shared" si="11"/>
        <v>2.8210000000000002</v>
      </c>
      <c r="BB36" s="9">
        <f t="shared" si="12"/>
        <v>0.3400000000000003</v>
      </c>
      <c r="BC36" s="10">
        <f t="shared" si="13"/>
        <v>0.34899999999999975</v>
      </c>
      <c r="BD36" s="9" t="s">
        <v>2403</v>
      </c>
      <c r="BE36" s="3" t="s">
        <v>12</v>
      </c>
      <c r="BF36" s="15" t="s">
        <v>12</v>
      </c>
      <c r="BG36" s="15"/>
      <c r="BH36" s="9"/>
      <c r="BI36" s="10"/>
      <c r="BJ36" s="9" t="s">
        <v>2403</v>
      </c>
      <c r="BK36" s="3" t="s">
        <v>12</v>
      </c>
      <c r="BL36" s="15" t="s">
        <v>12</v>
      </c>
      <c r="BM36" s="15"/>
      <c r="BN36" s="9"/>
      <c r="BO36" s="10"/>
      <c r="BP36">
        <f t="shared" si="14"/>
        <v>0</v>
      </c>
      <c r="BQ36" s="93">
        <f t="shared" si="15"/>
        <v>0</v>
      </c>
      <c r="BR36" s="93">
        <f t="shared" si="16"/>
        <v>0</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VLOOKUP(BS36,aslocaties_v01!$C$3:$AA$349,MATCH($K$3*10,aslocaties_v01!$C$2:$X$2),FALSE)</f>
        <v>#N/A</v>
      </c>
      <c r="BW36" s="93" t="e">
        <f t="shared" si="17"/>
        <v>#N/A</v>
      </c>
      <c r="BX36" s="93" t="e">
        <f t="shared" si="18"/>
        <v>#N/A</v>
      </c>
      <c r="BY36" s="94">
        <f t="shared" si="19"/>
        <v>999</v>
      </c>
      <c r="BZ36" s="94">
        <f t="shared" si="20"/>
        <v>999</v>
      </c>
      <c r="CA36" s="94" t="e">
        <f t="shared" si="21"/>
        <v>#N/A</v>
      </c>
      <c r="CB36" t="e">
        <f t="shared" si="22"/>
        <v>#N/A</v>
      </c>
      <c r="CC36" s="58" t="e">
        <f t="shared" si="23"/>
        <v>#N/A</v>
      </c>
      <c r="CD36" s="95" t="e">
        <f t="shared" si="24"/>
        <v>#N/A</v>
      </c>
      <c r="CE36" s="96" t="b">
        <f t="shared" si="25"/>
        <v>1</v>
      </c>
      <c r="CF36" t="e">
        <f t="shared" si="26"/>
        <v>#DIV/0!</v>
      </c>
      <c r="CG36" t="e">
        <f t="shared" si="27"/>
        <v>#DIV/0!</v>
      </c>
      <c r="CH36" s="84" t="b">
        <f t="shared" si="28"/>
        <v>1</v>
      </c>
      <c r="CI36">
        <f t="shared" si="29"/>
        <v>0.72</v>
      </c>
      <c r="CJ36" t="b">
        <f t="shared" si="30"/>
        <v>1</v>
      </c>
      <c r="CK36" t="b">
        <f t="shared" si="31"/>
        <v>1</v>
      </c>
      <c r="CL36" s="84" t="b">
        <f t="shared" si="51"/>
        <v>1</v>
      </c>
      <c r="CM36">
        <f t="shared" si="32"/>
        <v>2.8210000000000002</v>
      </c>
      <c r="CN36" t="b">
        <f t="shared" si="33"/>
        <v>1</v>
      </c>
      <c r="CO36" s="84">
        <f t="shared" si="34"/>
        <v>5.7996492043514411E-2</v>
      </c>
      <c r="CP36" t="b">
        <f t="shared" si="35"/>
        <v>1</v>
      </c>
      <c r="CQ36" s="96" t="b">
        <f t="shared" si="36"/>
        <v>1</v>
      </c>
      <c r="CR36" t="b">
        <f t="shared" si="37"/>
        <v>1</v>
      </c>
      <c r="CS36" t="b">
        <f t="shared" si="38"/>
        <v>1</v>
      </c>
      <c r="CT36" t="b">
        <f t="shared" si="39"/>
        <v>1</v>
      </c>
      <c r="CU36" t="b">
        <f t="shared" si="40"/>
        <v>1</v>
      </c>
      <c r="CV36" s="84" t="b">
        <f t="shared" si="41"/>
        <v>1</v>
      </c>
      <c r="CW36" t="b">
        <f t="shared" si="42"/>
        <v>1</v>
      </c>
      <c r="CX36" t="b">
        <f t="shared" si="43"/>
        <v>1</v>
      </c>
      <c r="CY36" t="b">
        <f t="shared" si="44"/>
        <v>1</v>
      </c>
      <c r="CZ36" t="b">
        <f t="shared" si="45"/>
        <v>1</v>
      </c>
      <c r="DA36" s="84">
        <f t="shared" si="46"/>
        <v>0</v>
      </c>
      <c r="DB36" t="e">
        <f t="shared" si="47"/>
        <v>#N/A</v>
      </c>
    </row>
    <row r="37" spans="1:106">
      <c r="A37" s="9">
        <v>35</v>
      </c>
      <c r="B37" s="3">
        <v>2</v>
      </c>
      <c r="C37" s="3" t="s">
        <v>74</v>
      </c>
      <c r="D37" s="3" t="str">
        <f t="shared" si="0"/>
        <v>AF_60m_L_24_0212</v>
      </c>
      <c r="E37" s="3" t="str">
        <f t="shared" si="1"/>
        <v>0212</v>
      </c>
      <c r="F37" s="3">
        <v>137133.28099999999</v>
      </c>
      <c r="G37" s="15">
        <v>419888.25</v>
      </c>
      <c r="H37" s="35" t="str">
        <f t="shared" si="2"/>
        <v>ja</v>
      </c>
      <c r="I37" s="42" t="s">
        <v>2402</v>
      </c>
      <c r="J37" s="20" t="s">
        <v>2955</v>
      </c>
      <c r="K37" s="21">
        <v>10000</v>
      </c>
      <c r="L37" s="28">
        <f t="shared" si="48"/>
        <v>0.24</v>
      </c>
      <c r="M37" s="28">
        <f t="shared" si="49"/>
        <v>0</v>
      </c>
      <c r="N37" s="56">
        <f t="shared" si="3"/>
        <v>0</v>
      </c>
      <c r="O37" s="33">
        <f t="shared" si="50"/>
        <v>121.79444914279945</v>
      </c>
      <c r="P37" s="37">
        <f t="shared" si="4"/>
        <v>116.12980580796325</v>
      </c>
      <c r="Q37" s="9" t="s">
        <v>12</v>
      </c>
      <c r="R37" s="55" t="s">
        <v>12</v>
      </c>
      <c r="S37" s="55">
        <v>3.7440000000000002</v>
      </c>
      <c r="T37" s="55">
        <v>3.8380000000000001</v>
      </c>
      <c r="U37" s="55">
        <v>3.919</v>
      </c>
      <c r="V37" s="3">
        <v>3.9830000000000001</v>
      </c>
      <c r="W37" s="3">
        <v>4.0620000000000003</v>
      </c>
      <c r="X37" s="3" t="s">
        <v>12</v>
      </c>
      <c r="Y37" s="3">
        <v>4.5030000000000001</v>
      </c>
      <c r="Z37" s="15" t="s">
        <v>12</v>
      </c>
      <c r="AA37" s="10">
        <f t="shared" si="5"/>
        <v>4.0620000000000003</v>
      </c>
      <c r="AB37" s="9">
        <f t="shared" si="6"/>
        <v>0.14300000000000024</v>
      </c>
      <c r="AC37" s="10">
        <f t="shared" si="7"/>
        <v>0.44099999999999984</v>
      </c>
      <c r="AD37" s="9" t="s">
        <v>12</v>
      </c>
      <c r="AE37" s="55" t="s">
        <v>12</v>
      </c>
      <c r="AF37" s="55">
        <v>0.44400000000000001</v>
      </c>
      <c r="AG37" s="55">
        <v>0.55200000000000005</v>
      </c>
      <c r="AH37" s="55">
        <v>0.68400000000000005</v>
      </c>
      <c r="AI37" s="3">
        <v>0.78500000000000003</v>
      </c>
      <c r="AJ37" s="3">
        <v>0.92100000000000004</v>
      </c>
      <c r="AK37" s="3" t="s">
        <v>12</v>
      </c>
      <c r="AL37" s="3">
        <v>1.4239999999999999</v>
      </c>
      <c r="AM37" s="15" t="s">
        <v>12</v>
      </c>
      <c r="AN37" s="10">
        <f t="shared" si="8"/>
        <v>0.92100000000000004</v>
      </c>
      <c r="AO37" s="9">
        <f t="shared" si="9"/>
        <v>0.23699999999999999</v>
      </c>
      <c r="AP37" s="10">
        <f t="shared" si="10"/>
        <v>0.50299999999999989</v>
      </c>
      <c r="AQ37" s="9" t="s">
        <v>12</v>
      </c>
      <c r="AR37" s="55" t="s">
        <v>12</v>
      </c>
      <c r="AS37" s="55">
        <v>2.2240000000000002</v>
      </c>
      <c r="AT37" s="55">
        <v>2.4369999999999998</v>
      </c>
      <c r="AU37" s="55">
        <v>2.75</v>
      </c>
      <c r="AV37" s="3">
        <v>2.9409999999999998</v>
      </c>
      <c r="AW37" s="3">
        <v>3.2149999999999999</v>
      </c>
      <c r="AX37" s="3" t="s">
        <v>12</v>
      </c>
      <c r="AY37" s="3">
        <v>5.5170000000000003</v>
      </c>
      <c r="AZ37" s="15" t="s">
        <v>12</v>
      </c>
      <c r="BA37" s="10">
        <f t="shared" si="11"/>
        <v>3.2149999999999999</v>
      </c>
      <c r="BB37" s="9">
        <f t="shared" si="12"/>
        <v>0.46499999999999986</v>
      </c>
      <c r="BC37" s="10">
        <f t="shared" si="13"/>
        <v>2.3020000000000005</v>
      </c>
      <c r="BD37" s="9" t="s">
        <v>2403</v>
      </c>
      <c r="BE37" s="3" t="s">
        <v>12</v>
      </c>
      <c r="BF37" s="15" t="s">
        <v>12</v>
      </c>
      <c r="BG37" s="15"/>
      <c r="BH37" s="9"/>
      <c r="BI37" s="10"/>
      <c r="BJ37" s="9" t="s">
        <v>2403</v>
      </c>
      <c r="BK37" s="3" t="s">
        <v>12</v>
      </c>
      <c r="BL37" s="15" t="s">
        <v>12</v>
      </c>
      <c r="BM37" s="15"/>
      <c r="BN37" s="9"/>
      <c r="BO37" s="10"/>
      <c r="BP37">
        <f t="shared" si="14"/>
        <v>0</v>
      </c>
      <c r="BQ37" s="93">
        <f t="shared" si="15"/>
        <v>0</v>
      </c>
      <c r="BR37" s="93">
        <f t="shared" si="16"/>
        <v>0</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VLOOKUP(BS37,aslocaties_v01!$C$3:$AA$349,MATCH($K$3*10,aslocaties_v01!$C$2:$X$2),FALSE)</f>
        <v>#N/A</v>
      </c>
      <c r="BW37" s="93" t="e">
        <f t="shared" si="17"/>
        <v>#N/A</v>
      </c>
      <c r="BX37" s="93" t="e">
        <f t="shared" si="18"/>
        <v>#N/A</v>
      </c>
      <c r="BY37" s="94">
        <f t="shared" si="19"/>
        <v>999</v>
      </c>
      <c r="BZ37" s="94">
        <f t="shared" si="20"/>
        <v>999</v>
      </c>
      <c r="CA37" s="94" t="e">
        <f t="shared" si="21"/>
        <v>#N/A</v>
      </c>
      <c r="CB37" t="e">
        <f t="shared" si="22"/>
        <v>#N/A</v>
      </c>
      <c r="CC37" s="58" t="e">
        <f t="shared" si="23"/>
        <v>#N/A</v>
      </c>
      <c r="CD37" s="95" t="e">
        <f t="shared" si="24"/>
        <v>#N/A</v>
      </c>
      <c r="CE37" s="96" t="b">
        <f t="shared" si="25"/>
        <v>1</v>
      </c>
      <c r="CF37" t="e">
        <f t="shared" si="26"/>
        <v>#DIV/0!</v>
      </c>
      <c r="CG37" t="e">
        <f t="shared" si="27"/>
        <v>#DIV/0!</v>
      </c>
      <c r="CH37" s="84" t="b">
        <f t="shared" si="28"/>
        <v>1</v>
      </c>
      <c r="CI37">
        <f t="shared" si="29"/>
        <v>0.92100000000000004</v>
      </c>
      <c r="CJ37" t="b">
        <f t="shared" si="30"/>
        <v>1</v>
      </c>
      <c r="CK37" t="b">
        <f t="shared" si="31"/>
        <v>1</v>
      </c>
      <c r="CL37" s="84" t="b">
        <f t="shared" si="51"/>
        <v>1</v>
      </c>
      <c r="CM37">
        <f t="shared" si="32"/>
        <v>3.2149999999999999</v>
      </c>
      <c r="CN37" t="b">
        <f t="shared" si="33"/>
        <v>1</v>
      </c>
      <c r="CO37" s="84">
        <f t="shared" si="34"/>
        <v>5.7118011206665438E-2</v>
      </c>
      <c r="CP37" t="b">
        <f t="shared" si="35"/>
        <v>1</v>
      </c>
      <c r="CQ37" s="96" t="b">
        <f t="shared" si="36"/>
        <v>1</v>
      </c>
      <c r="CR37" t="b">
        <f t="shared" si="37"/>
        <v>1</v>
      </c>
      <c r="CS37" t="b">
        <f t="shared" si="38"/>
        <v>1</v>
      </c>
      <c r="CT37" t="b">
        <f t="shared" si="39"/>
        <v>1</v>
      </c>
      <c r="CU37" t="b">
        <f t="shared" si="40"/>
        <v>1</v>
      </c>
      <c r="CV37" s="84" t="b">
        <f t="shared" si="41"/>
        <v>1</v>
      </c>
      <c r="CW37" t="b">
        <f t="shared" si="42"/>
        <v>1</v>
      </c>
      <c r="CX37" t="b">
        <f t="shared" si="43"/>
        <v>1</v>
      </c>
      <c r="CY37" t="b">
        <f t="shared" si="44"/>
        <v>1</v>
      </c>
      <c r="CZ37" t="b">
        <f t="shared" si="45"/>
        <v>1</v>
      </c>
      <c r="DA37" s="84">
        <f t="shared" si="46"/>
        <v>0</v>
      </c>
      <c r="DB37" t="e">
        <f t="shared" si="47"/>
        <v>#N/A</v>
      </c>
    </row>
    <row r="38" spans="1:106">
      <c r="A38" s="9">
        <v>36</v>
      </c>
      <c r="B38" s="3">
        <v>2</v>
      </c>
      <c r="C38" s="3" t="s">
        <v>75</v>
      </c>
      <c r="D38" s="3" t="str">
        <f t="shared" si="0"/>
        <v>AF_60m_L_24_0213</v>
      </c>
      <c r="E38" s="3" t="str">
        <f t="shared" si="1"/>
        <v>0213</v>
      </c>
      <c r="F38" s="3">
        <v>137048.25</v>
      </c>
      <c r="G38" s="15">
        <v>419967.34399999998</v>
      </c>
      <c r="H38" s="35" t="str">
        <f t="shared" si="2"/>
        <v>ja</v>
      </c>
      <c r="I38" s="42" t="s">
        <v>2402</v>
      </c>
      <c r="J38" s="20" t="s">
        <v>2955</v>
      </c>
      <c r="K38" s="21">
        <v>10000</v>
      </c>
      <c r="L38" s="28">
        <f t="shared" si="48"/>
        <v>0.24</v>
      </c>
      <c r="M38" s="28">
        <f t="shared" si="49"/>
        <v>0</v>
      </c>
      <c r="N38" s="56">
        <f t="shared" si="3"/>
        <v>0</v>
      </c>
      <c r="O38" s="33">
        <f t="shared" si="50"/>
        <v>116.12980580796325</v>
      </c>
      <c r="P38" s="37">
        <f t="shared" si="4"/>
        <v>83.126736637529191</v>
      </c>
      <c r="Q38" s="9" t="s">
        <v>12</v>
      </c>
      <c r="R38" s="55" t="s">
        <v>12</v>
      </c>
      <c r="S38" s="55">
        <v>3.746</v>
      </c>
      <c r="T38" s="55">
        <v>3.84</v>
      </c>
      <c r="U38" s="55">
        <v>3.92</v>
      </c>
      <c r="V38" s="3">
        <v>3.984</v>
      </c>
      <c r="W38" s="3">
        <v>4.0620000000000003</v>
      </c>
      <c r="X38" s="3" t="s">
        <v>12</v>
      </c>
      <c r="Y38" s="3">
        <v>4.5030000000000001</v>
      </c>
      <c r="Z38" s="15" t="s">
        <v>12</v>
      </c>
      <c r="AA38" s="10">
        <f t="shared" si="5"/>
        <v>4.0620000000000003</v>
      </c>
      <c r="AB38" s="9">
        <f t="shared" si="6"/>
        <v>0.14200000000000035</v>
      </c>
      <c r="AC38" s="10">
        <f t="shared" si="7"/>
        <v>0.44099999999999984</v>
      </c>
      <c r="AD38" s="9" t="s">
        <v>12</v>
      </c>
      <c r="AE38" s="55" t="s">
        <v>12</v>
      </c>
      <c r="AF38" s="55">
        <v>0.61</v>
      </c>
      <c r="AG38" s="55">
        <v>0.82299999999999995</v>
      </c>
      <c r="AH38" s="55">
        <v>0.98099999999999998</v>
      </c>
      <c r="AI38" s="3">
        <v>1.177</v>
      </c>
      <c r="AJ38" s="3">
        <v>1.2589999999999999</v>
      </c>
      <c r="AK38" s="3" t="s">
        <v>12</v>
      </c>
      <c r="AL38" s="3">
        <v>1.3220000000000001</v>
      </c>
      <c r="AM38" s="15" t="s">
        <v>12</v>
      </c>
      <c r="AN38" s="10">
        <f t="shared" si="8"/>
        <v>1.2589999999999999</v>
      </c>
      <c r="AO38" s="9">
        <f t="shared" si="9"/>
        <v>0.27799999999999991</v>
      </c>
      <c r="AP38" s="10">
        <f t="shared" si="10"/>
        <v>6.3000000000000167E-2</v>
      </c>
      <c r="AQ38" s="9" t="s">
        <v>12</v>
      </c>
      <c r="AR38" s="55" t="s">
        <v>12</v>
      </c>
      <c r="AS38" s="55">
        <v>2.8380000000000001</v>
      </c>
      <c r="AT38" s="55">
        <v>4.0720000000000001</v>
      </c>
      <c r="AU38" s="55">
        <v>4.5819999999999999</v>
      </c>
      <c r="AV38" s="3">
        <v>5.8129999999999997</v>
      </c>
      <c r="AW38" s="3">
        <v>5.875</v>
      </c>
      <c r="AX38" s="3" t="s">
        <v>12</v>
      </c>
      <c r="AY38" s="3">
        <v>6.1820000000000004</v>
      </c>
      <c r="AZ38" s="15" t="s">
        <v>12</v>
      </c>
      <c r="BA38" s="10">
        <f t="shared" si="11"/>
        <v>5.875</v>
      </c>
      <c r="BB38" s="9">
        <f t="shared" si="12"/>
        <v>1.2930000000000001</v>
      </c>
      <c r="BC38" s="10">
        <f t="shared" si="13"/>
        <v>0.30700000000000038</v>
      </c>
      <c r="BD38" s="9" t="s">
        <v>2403</v>
      </c>
      <c r="BE38" s="3" t="s">
        <v>12</v>
      </c>
      <c r="BF38" s="15" t="s">
        <v>12</v>
      </c>
      <c r="BG38" s="15"/>
      <c r="BH38" s="9"/>
      <c r="BI38" s="10"/>
      <c r="BJ38" s="9" t="s">
        <v>2403</v>
      </c>
      <c r="BK38" s="3" t="s">
        <v>12</v>
      </c>
      <c r="BL38" s="15" t="s">
        <v>12</v>
      </c>
      <c r="BM38" s="15"/>
      <c r="BN38" s="9"/>
      <c r="BO38" s="10"/>
      <c r="BP38">
        <f t="shared" si="14"/>
        <v>0</v>
      </c>
      <c r="BQ38" s="93">
        <f t="shared" si="15"/>
        <v>0</v>
      </c>
      <c r="BR38" s="93">
        <f t="shared" si="16"/>
        <v>0</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VLOOKUP(BS38,aslocaties_v01!$C$3:$AA$349,MATCH($K$3*10,aslocaties_v01!$C$2:$X$2),FALSE)</f>
        <v>#N/A</v>
      </c>
      <c r="BW38" s="93" t="e">
        <f t="shared" si="17"/>
        <v>#N/A</v>
      </c>
      <c r="BX38" s="93" t="e">
        <f t="shared" si="18"/>
        <v>#N/A</v>
      </c>
      <c r="BY38" s="94">
        <f t="shared" si="19"/>
        <v>999</v>
      </c>
      <c r="BZ38" s="94">
        <f t="shared" si="20"/>
        <v>999</v>
      </c>
      <c r="CA38" s="94" t="e">
        <f t="shared" si="21"/>
        <v>#N/A</v>
      </c>
      <c r="CB38" t="e">
        <f t="shared" si="22"/>
        <v>#N/A</v>
      </c>
      <c r="CC38" s="58" t="e">
        <f t="shared" si="23"/>
        <v>#N/A</v>
      </c>
      <c r="CD38" s="95" t="e">
        <f t="shared" si="24"/>
        <v>#N/A</v>
      </c>
      <c r="CE38" s="96" t="b">
        <f t="shared" si="25"/>
        <v>1</v>
      </c>
      <c r="CF38" t="e">
        <f t="shared" si="26"/>
        <v>#DIV/0!</v>
      </c>
      <c r="CG38" t="e">
        <f t="shared" si="27"/>
        <v>#DIV/0!</v>
      </c>
      <c r="CH38" s="84" t="b">
        <f t="shared" si="28"/>
        <v>1</v>
      </c>
      <c r="CI38">
        <f t="shared" si="29"/>
        <v>1.2589999999999999</v>
      </c>
      <c r="CJ38" t="b">
        <f t="shared" si="30"/>
        <v>1</v>
      </c>
      <c r="CK38" t="b">
        <f t="shared" si="31"/>
        <v>0</v>
      </c>
      <c r="CL38" s="84" t="b">
        <f t="shared" si="51"/>
        <v>0</v>
      </c>
      <c r="CM38" t="str">
        <f t="shared" si="32"/>
        <v/>
      </c>
      <c r="CN38" t="b">
        <f t="shared" si="33"/>
        <v>0</v>
      </c>
      <c r="CO38" s="84">
        <f t="shared" si="34"/>
        <v>2.3382201019140809E-2</v>
      </c>
      <c r="CP38" t="b">
        <f t="shared" si="35"/>
        <v>1</v>
      </c>
      <c r="CQ38" s="96" t="b">
        <f t="shared" si="36"/>
        <v>1</v>
      </c>
      <c r="CR38" t="b">
        <f t="shared" si="37"/>
        <v>1</v>
      </c>
      <c r="CS38" t="b">
        <f t="shared" si="38"/>
        <v>1</v>
      </c>
      <c r="CT38" t="b">
        <f t="shared" si="39"/>
        <v>1</v>
      </c>
      <c r="CU38" t="b">
        <f t="shared" si="40"/>
        <v>1</v>
      </c>
      <c r="CV38" s="84" t="b">
        <f t="shared" si="41"/>
        <v>1</v>
      </c>
      <c r="CW38" t="b">
        <f t="shared" si="42"/>
        <v>1</v>
      </c>
      <c r="CX38" t="b">
        <f t="shared" si="43"/>
        <v>1</v>
      </c>
      <c r="CY38" t="b">
        <f t="shared" si="44"/>
        <v>1</v>
      </c>
      <c r="CZ38" t="b">
        <f t="shared" si="45"/>
        <v>1</v>
      </c>
      <c r="DA38" s="84">
        <f t="shared" si="46"/>
        <v>0</v>
      </c>
      <c r="DB38" t="e">
        <f t="shared" si="47"/>
        <v>#N/A</v>
      </c>
    </row>
    <row r="39" spans="1:106">
      <c r="A39" s="9">
        <v>37</v>
      </c>
      <c r="B39" s="3">
        <v>2</v>
      </c>
      <c r="C39" s="3" t="s">
        <v>76</v>
      </c>
      <c r="D39" s="3" t="str">
        <f t="shared" si="0"/>
        <v>AF_60m_L_24_0214</v>
      </c>
      <c r="E39" s="3" t="str">
        <f t="shared" si="1"/>
        <v>0214</v>
      </c>
      <c r="F39" s="3">
        <v>137011.5</v>
      </c>
      <c r="G39" s="15">
        <v>420041.90600000002</v>
      </c>
      <c r="H39" s="35" t="str">
        <f t="shared" si="2"/>
        <v>ja</v>
      </c>
      <c r="I39" s="42" t="s">
        <v>2402</v>
      </c>
      <c r="J39" s="20" t="s">
        <v>2955</v>
      </c>
      <c r="K39" s="21">
        <v>10000</v>
      </c>
      <c r="L39" s="28">
        <f t="shared" si="48"/>
        <v>0.24</v>
      </c>
      <c r="M39" s="28">
        <f t="shared" si="49"/>
        <v>0</v>
      </c>
      <c r="N39" s="56">
        <f t="shared" si="3"/>
        <v>0</v>
      </c>
      <c r="O39" s="33">
        <f t="shared" si="50"/>
        <v>83.126736637529191</v>
      </c>
      <c r="P39" s="37">
        <f t="shared" si="4"/>
        <v>111.19396980051803</v>
      </c>
      <c r="Q39" s="9" t="s">
        <v>12</v>
      </c>
      <c r="R39" s="55" t="s">
        <v>12</v>
      </c>
      <c r="S39" s="55">
        <v>3.746</v>
      </c>
      <c r="T39" s="55">
        <v>3.84</v>
      </c>
      <c r="U39" s="55">
        <v>3.92</v>
      </c>
      <c r="V39" s="3">
        <v>3.984</v>
      </c>
      <c r="W39" s="3">
        <v>4.0620000000000003</v>
      </c>
      <c r="X39" s="3" t="s">
        <v>12</v>
      </c>
      <c r="Y39" s="3">
        <v>4.5030000000000001</v>
      </c>
      <c r="Z39" s="15" t="s">
        <v>12</v>
      </c>
      <c r="AA39" s="10">
        <f t="shared" si="5"/>
        <v>4.0620000000000003</v>
      </c>
      <c r="AB39" s="9">
        <f t="shared" si="6"/>
        <v>0.14200000000000035</v>
      </c>
      <c r="AC39" s="10">
        <f t="shared" si="7"/>
        <v>0.44099999999999984</v>
      </c>
      <c r="AD39" s="9" t="s">
        <v>12</v>
      </c>
      <c r="AE39" s="55" t="s">
        <v>12</v>
      </c>
      <c r="AF39" s="55">
        <v>0.56000000000000005</v>
      </c>
      <c r="AG39" s="55">
        <v>0.80100000000000005</v>
      </c>
      <c r="AH39" s="55">
        <v>0.91300000000000003</v>
      </c>
      <c r="AI39" s="3">
        <v>1.109</v>
      </c>
      <c r="AJ39" s="3">
        <v>1.163</v>
      </c>
      <c r="AK39" s="3" t="s">
        <v>12</v>
      </c>
      <c r="AL39" s="3">
        <v>1.228</v>
      </c>
      <c r="AM39" s="15" t="s">
        <v>12</v>
      </c>
      <c r="AN39" s="10">
        <f t="shared" si="8"/>
        <v>1.163</v>
      </c>
      <c r="AO39" s="9">
        <f t="shared" si="9"/>
        <v>0.25</v>
      </c>
      <c r="AP39" s="10">
        <f t="shared" si="10"/>
        <v>6.4999999999999947E-2</v>
      </c>
      <c r="AQ39" s="9" t="s">
        <v>12</v>
      </c>
      <c r="AR39" s="55" t="s">
        <v>12</v>
      </c>
      <c r="AS39" s="55">
        <v>2.81</v>
      </c>
      <c r="AT39" s="55">
        <v>3.9710000000000001</v>
      </c>
      <c r="AU39" s="55">
        <v>4.7350000000000003</v>
      </c>
      <c r="AV39" s="3">
        <v>5.7130000000000001</v>
      </c>
      <c r="AW39" s="3">
        <v>5.7750000000000004</v>
      </c>
      <c r="AX39" s="3" t="s">
        <v>12</v>
      </c>
      <c r="AY39" s="3">
        <v>6.0810000000000004</v>
      </c>
      <c r="AZ39" s="15" t="s">
        <v>12</v>
      </c>
      <c r="BA39" s="10">
        <f t="shared" si="11"/>
        <v>5.7750000000000004</v>
      </c>
      <c r="BB39" s="9">
        <f t="shared" si="12"/>
        <v>1.04</v>
      </c>
      <c r="BC39" s="10">
        <f t="shared" si="13"/>
        <v>0.30600000000000005</v>
      </c>
      <c r="BD39" s="9" t="s">
        <v>2403</v>
      </c>
      <c r="BE39" s="3" t="s">
        <v>12</v>
      </c>
      <c r="BF39" s="15" t="s">
        <v>12</v>
      </c>
      <c r="BG39" s="15"/>
      <c r="BH39" s="9"/>
      <c r="BI39" s="10"/>
      <c r="BJ39" s="9" t="s">
        <v>2403</v>
      </c>
      <c r="BK39" s="3" t="s">
        <v>12</v>
      </c>
      <c r="BL39" s="15" t="s">
        <v>12</v>
      </c>
      <c r="BM39" s="15"/>
      <c r="BN39" s="9"/>
      <c r="BO39" s="10"/>
      <c r="BP39">
        <f t="shared" si="14"/>
        <v>0</v>
      </c>
      <c r="BQ39" s="93">
        <f t="shared" si="15"/>
        <v>0</v>
      </c>
      <c r="BR39" s="93">
        <f t="shared" si="16"/>
        <v>0</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VLOOKUP(BS39,aslocaties_v01!$C$3:$AA$349,MATCH($K$3*10,aslocaties_v01!$C$2:$X$2),FALSE)</f>
        <v>#N/A</v>
      </c>
      <c r="BW39" s="93" t="e">
        <f t="shared" si="17"/>
        <v>#N/A</v>
      </c>
      <c r="BX39" s="93" t="e">
        <f t="shared" si="18"/>
        <v>#N/A</v>
      </c>
      <c r="BY39" s="94">
        <f t="shared" si="19"/>
        <v>999</v>
      </c>
      <c r="BZ39" s="94">
        <f t="shared" si="20"/>
        <v>999</v>
      </c>
      <c r="CA39" s="94" t="e">
        <f t="shared" si="21"/>
        <v>#N/A</v>
      </c>
      <c r="CB39" t="e">
        <f t="shared" si="22"/>
        <v>#N/A</v>
      </c>
      <c r="CC39" s="58" t="e">
        <f t="shared" si="23"/>
        <v>#N/A</v>
      </c>
      <c r="CD39" s="95" t="e">
        <f t="shared" si="24"/>
        <v>#N/A</v>
      </c>
      <c r="CE39" s="96" t="b">
        <f t="shared" si="25"/>
        <v>1</v>
      </c>
      <c r="CF39" t="e">
        <f t="shared" si="26"/>
        <v>#DIV/0!</v>
      </c>
      <c r="CG39" t="e">
        <f t="shared" si="27"/>
        <v>#DIV/0!</v>
      </c>
      <c r="CH39" s="84" t="b">
        <f t="shared" si="28"/>
        <v>1</v>
      </c>
      <c r="CI39">
        <f t="shared" si="29"/>
        <v>1.163</v>
      </c>
      <c r="CJ39" t="b">
        <f t="shared" si="30"/>
        <v>1</v>
      </c>
      <c r="CK39" t="b">
        <f t="shared" si="31"/>
        <v>1</v>
      </c>
      <c r="CL39" s="84" t="b">
        <f t="shared" si="51"/>
        <v>0</v>
      </c>
      <c r="CM39" t="str">
        <f t="shared" si="32"/>
        <v/>
      </c>
      <c r="CN39" t="b">
        <f t="shared" si="33"/>
        <v>0</v>
      </c>
      <c r="CO39" s="84">
        <f t="shared" si="34"/>
        <v>2.235378858755482E-2</v>
      </c>
      <c r="CP39" t="b">
        <f t="shared" si="35"/>
        <v>1</v>
      </c>
      <c r="CQ39" s="96" t="b">
        <f t="shared" si="36"/>
        <v>1</v>
      </c>
      <c r="CR39" t="b">
        <f t="shared" si="37"/>
        <v>1</v>
      </c>
      <c r="CS39" t="b">
        <f t="shared" si="38"/>
        <v>1</v>
      </c>
      <c r="CT39" t="b">
        <f t="shared" si="39"/>
        <v>1</v>
      </c>
      <c r="CU39" t="b">
        <f t="shared" si="40"/>
        <v>1</v>
      </c>
      <c r="CV39" s="84" t="b">
        <f t="shared" si="41"/>
        <v>1</v>
      </c>
      <c r="CW39" t="b">
        <f t="shared" si="42"/>
        <v>1</v>
      </c>
      <c r="CX39" t="b">
        <f t="shared" si="43"/>
        <v>1</v>
      </c>
      <c r="CY39" t="b">
        <f t="shared" si="44"/>
        <v>1</v>
      </c>
      <c r="CZ39" t="b">
        <f t="shared" si="45"/>
        <v>1</v>
      </c>
      <c r="DA39" s="84">
        <f t="shared" si="46"/>
        <v>0</v>
      </c>
      <c r="DB39" t="e">
        <f t="shared" si="47"/>
        <v>#N/A</v>
      </c>
    </row>
    <row r="40" spans="1:106">
      <c r="A40" s="9">
        <v>38</v>
      </c>
      <c r="B40" s="3">
        <v>2</v>
      </c>
      <c r="C40" s="3" t="s">
        <v>77</v>
      </c>
      <c r="D40" s="3" t="str">
        <f t="shared" si="0"/>
        <v>AF_60m_L_24_0215</v>
      </c>
      <c r="E40" s="3" t="str">
        <f t="shared" si="1"/>
        <v>0215</v>
      </c>
      <c r="F40" s="3">
        <v>136935.42199999999</v>
      </c>
      <c r="G40" s="15">
        <v>420123</v>
      </c>
      <c r="H40" s="35" t="str">
        <f t="shared" si="2"/>
        <v>ja</v>
      </c>
      <c r="I40" s="42" t="s">
        <v>2402</v>
      </c>
      <c r="J40" s="20" t="s">
        <v>2955</v>
      </c>
      <c r="K40" s="21">
        <v>10000</v>
      </c>
      <c r="L40" s="28">
        <f t="shared" si="48"/>
        <v>0.24</v>
      </c>
      <c r="M40" s="28">
        <f t="shared" si="49"/>
        <v>0</v>
      </c>
      <c r="N40" s="56">
        <f t="shared" si="3"/>
        <v>0</v>
      </c>
      <c r="O40" s="33">
        <f t="shared" si="50"/>
        <v>111.19396980051803</v>
      </c>
      <c r="P40" s="37">
        <f t="shared" si="4"/>
        <v>120.44331430592966</v>
      </c>
      <c r="Q40" s="9" t="s">
        <v>12</v>
      </c>
      <c r="R40" s="55" t="s">
        <v>12</v>
      </c>
      <c r="S40" s="55">
        <v>3.746</v>
      </c>
      <c r="T40" s="55">
        <v>3.84</v>
      </c>
      <c r="U40" s="55">
        <v>3.9209999999999998</v>
      </c>
      <c r="V40" s="3">
        <v>3.984</v>
      </c>
      <c r="W40" s="3">
        <v>4.0620000000000003</v>
      </c>
      <c r="X40" s="3" t="s">
        <v>12</v>
      </c>
      <c r="Y40" s="3">
        <v>4.5030000000000001</v>
      </c>
      <c r="Z40" s="15" t="s">
        <v>12</v>
      </c>
      <c r="AA40" s="10">
        <f t="shared" si="5"/>
        <v>4.0620000000000003</v>
      </c>
      <c r="AB40" s="9">
        <f t="shared" si="6"/>
        <v>0.14100000000000046</v>
      </c>
      <c r="AC40" s="10">
        <f t="shared" si="7"/>
        <v>0.44099999999999984</v>
      </c>
      <c r="AD40" s="9" t="s">
        <v>12</v>
      </c>
      <c r="AE40" s="55" t="s">
        <v>12</v>
      </c>
      <c r="AF40" s="55">
        <v>0.58399999999999996</v>
      </c>
      <c r="AG40" s="55">
        <v>0.80500000000000005</v>
      </c>
      <c r="AH40" s="55">
        <v>0.94399999999999995</v>
      </c>
      <c r="AI40" s="3">
        <v>1.1200000000000001</v>
      </c>
      <c r="AJ40" s="3">
        <v>1.1719999999999999</v>
      </c>
      <c r="AK40" s="3" t="s">
        <v>12</v>
      </c>
      <c r="AL40" s="3">
        <v>1.2290000000000001</v>
      </c>
      <c r="AM40" s="15" t="s">
        <v>12</v>
      </c>
      <c r="AN40" s="10">
        <f t="shared" si="8"/>
        <v>1.1719999999999999</v>
      </c>
      <c r="AO40" s="9">
        <f t="shared" si="9"/>
        <v>0.22799999999999998</v>
      </c>
      <c r="AP40" s="10">
        <f t="shared" si="10"/>
        <v>5.7000000000000162E-2</v>
      </c>
      <c r="AQ40" s="9" t="s">
        <v>12</v>
      </c>
      <c r="AR40" s="55" t="s">
        <v>12</v>
      </c>
      <c r="AS40" s="55">
        <v>2.823</v>
      </c>
      <c r="AT40" s="55">
        <v>4.0640000000000001</v>
      </c>
      <c r="AU40" s="55">
        <v>4.835</v>
      </c>
      <c r="AV40" s="3">
        <v>5.8129999999999997</v>
      </c>
      <c r="AW40" s="3">
        <v>5.875</v>
      </c>
      <c r="AX40" s="3" t="s">
        <v>12</v>
      </c>
      <c r="AY40" s="3">
        <v>6.117</v>
      </c>
      <c r="AZ40" s="15" t="s">
        <v>12</v>
      </c>
      <c r="BA40" s="10">
        <f t="shared" si="11"/>
        <v>5.875</v>
      </c>
      <c r="BB40" s="9">
        <f t="shared" si="12"/>
        <v>1.04</v>
      </c>
      <c r="BC40" s="10">
        <f t="shared" si="13"/>
        <v>0.24199999999999999</v>
      </c>
      <c r="BD40" s="9" t="s">
        <v>2403</v>
      </c>
      <c r="BE40" s="3" t="s">
        <v>12</v>
      </c>
      <c r="BF40" s="15" t="s">
        <v>12</v>
      </c>
      <c r="BG40" s="15"/>
      <c r="BH40" s="9"/>
      <c r="BI40" s="10"/>
      <c r="BJ40" s="9" t="s">
        <v>2403</v>
      </c>
      <c r="BK40" s="3" t="s">
        <v>12</v>
      </c>
      <c r="BL40" s="15" t="s">
        <v>12</v>
      </c>
      <c r="BM40" s="15"/>
      <c r="BN40" s="9"/>
      <c r="BO40" s="10"/>
      <c r="BP40">
        <f t="shared" si="14"/>
        <v>0</v>
      </c>
      <c r="BQ40" s="93">
        <f t="shared" si="15"/>
        <v>0</v>
      </c>
      <c r="BR40" s="93">
        <f t="shared" si="16"/>
        <v>0</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VLOOKUP(BS40,aslocaties_v01!$C$3:$AA$349,MATCH($K$3*10,aslocaties_v01!$C$2:$X$2),FALSE)</f>
        <v>#N/A</v>
      </c>
      <c r="BW40" s="93" t="e">
        <f t="shared" si="17"/>
        <v>#N/A</v>
      </c>
      <c r="BX40" s="93" t="e">
        <f t="shared" si="18"/>
        <v>#N/A</v>
      </c>
      <c r="BY40" s="94">
        <f t="shared" si="19"/>
        <v>999</v>
      </c>
      <c r="BZ40" s="94">
        <f t="shared" si="20"/>
        <v>999</v>
      </c>
      <c r="CA40" s="94" t="e">
        <f t="shared" si="21"/>
        <v>#N/A</v>
      </c>
      <c r="CB40" t="e">
        <f t="shared" si="22"/>
        <v>#N/A</v>
      </c>
      <c r="CC40" s="58" t="e">
        <f t="shared" si="23"/>
        <v>#N/A</v>
      </c>
      <c r="CD40" s="95" t="e">
        <f t="shared" si="24"/>
        <v>#N/A</v>
      </c>
      <c r="CE40" s="96" t="b">
        <f t="shared" si="25"/>
        <v>1</v>
      </c>
      <c r="CF40" t="e">
        <f t="shared" si="26"/>
        <v>#DIV/0!</v>
      </c>
      <c r="CG40" t="e">
        <f t="shared" si="27"/>
        <v>#DIV/0!</v>
      </c>
      <c r="CH40" s="84" t="b">
        <f t="shared" si="28"/>
        <v>1</v>
      </c>
      <c r="CI40">
        <f t="shared" si="29"/>
        <v>1.1719999999999999</v>
      </c>
      <c r="CJ40" t="b">
        <f t="shared" si="30"/>
        <v>1</v>
      </c>
      <c r="CK40" t="b">
        <f t="shared" si="31"/>
        <v>1</v>
      </c>
      <c r="CL40" s="84" t="b">
        <f t="shared" si="51"/>
        <v>0</v>
      </c>
      <c r="CM40" t="str">
        <f t="shared" si="32"/>
        <v/>
      </c>
      <c r="CN40" t="b">
        <f t="shared" si="33"/>
        <v>0</v>
      </c>
      <c r="CO40" s="84">
        <f t="shared" si="34"/>
        <v>2.1766433355387631E-2</v>
      </c>
      <c r="CP40" t="b">
        <f t="shared" si="35"/>
        <v>1</v>
      </c>
      <c r="CQ40" s="96" t="b">
        <f t="shared" si="36"/>
        <v>1</v>
      </c>
      <c r="CR40" t="b">
        <f t="shared" si="37"/>
        <v>1</v>
      </c>
      <c r="CS40" t="b">
        <f t="shared" si="38"/>
        <v>1</v>
      </c>
      <c r="CT40" t="b">
        <f t="shared" si="39"/>
        <v>1</v>
      </c>
      <c r="CU40" t="b">
        <f t="shared" si="40"/>
        <v>1</v>
      </c>
      <c r="CV40" s="84" t="b">
        <f t="shared" si="41"/>
        <v>1</v>
      </c>
      <c r="CW40" t="b">
        <f t="shared" si="42"/>
        <v>1</v>
      </c>
      <c r="CX40" t="b">
        <f t="shared" si="43"/>
        <v>1</v>
      </c>
      <c r="CY40" t="b">
        <f t="shared" si="44"/>
        <v>1</v>
      </c>
      <c r="CZ40" t="b">
        <f t="shared" si="45"/>
        <v>1</v>
      </c>
      <c r="DA40" s="84">
        <f t="shared" si="46"/>
        <v>0</v>
      </c>
      <c r="DB40" t="e">
        <f t="shared" si="47"/>
        <v>#N/A</v>
      </c>
    </row>
    <row r="41" spans="1:106">
      <c r="A41" s="9">
        <v>39</v>
      </c>
      <c r="B41" s="3">
        <v>2</v>
      </c>
      <c r="C41" s="3" t="s">
        <v>78</v>
      </c>
      <c r="D41" s="3" t="str">
        <f t="shared" si="0"/>
        <v>AF_60m_L_24_0216</v>
      </c>
      <c r="E41" s="3" t="str">
        <f t="shared" si="1"/>
        <v>0216</v>
      </c>
      <c r="F41" s="3">
        <v>136853.42199999999</v>
      </c>
      <c r="G41" s="15">
        <v>420211.21899999998</v>
      </c>
      <c r="H41" s="35" t="str">
        <f t="shared" si="2"/>
        <v>ja</v>
      </c>
      <c r="I41" s="42" t="s">
        <v>2402</v>
      </c>
      <c r="J41" s="20" t="s">
        <v>2955</v>
      </c>
      <c r="K41" s="21">
        <v>10000</v>
      </c>
      <c r="L41" s="28">
        <f t="shared" si="48"/>
        <v>0.24</v>
      </c>
      <c r="M41" s="28">
        <f t="shared" si="49"/>
        <v>0</v>
      </c>
      <c r="N41" s="56">
        <f t="shared" si="3"/>
        <v>0</v>
      </c>
      <c r="O41" s="33">
        <f t="shared" si="50"/>
        <v>120.44331430592966</v>
      </c>
      <c r="P41" s="37">
        <f t="shared" si="4"/>
        <v>53.954415806290186</v>
      </c>
      <c r="Q41" s="9" t="s">
        <v>12</v>
      </c>
      <c r="R41" s="55" t="s">
        <v>12</v>
      </c>
      <c r="S41" s="55">
        <v>3.7469999999999999</v>
      </c>
      <c r="T41" s="55">
        <v>3.8410000000000002</v>
      </c>
      <c r="U41" s="55">
        <v>3.9209999999999998</v>
      </c>
      <c r="V41" s="3">
        <v>3.9849999999999999</v>
      </c>
      <c r="W41" s="3">
        <v>4.0629999999999997</v>
      </c>
      <c r="X41" s="3" t="s">
        <v>12</v>
      </c>
      <c r="Y41" s="3">
        <v>4.5030000000000001</v>
      </c>
      <c r="Z41" s="15" t="s">
        <v>12</v>
      </c>
      <c r="AA41" s="10">
        <f t="shared" si="5"/>
        <v>4.0629999999999997</v>
      </c>
      <c r="AB41" s="9">
        <f t="shared" si="6"/>
        <v>0.1419999999999999</v>
      </c>
      <c r="AC41" s="10">
        <f t="shared" si="7"/>
        <v>0.44000000000000039</v>
      </c>
      <c r="AD41" s="9" t="s">
        <v>12</v>
      </c>
      <c r="AE41" s="55" t="s">
        <v>12</v>
      </c>
      <c r="AF41" s="55">
        <v>0.55000000000000004</v>
      </c>
      <c r="AG41" s="55">
        <v>0.75900000000000001</v>
      </c>
      <c r="AH41" s="55">
        <v>0.88700000000000001</v>
      </c>
      <c r="AI41" s="3">
        <v>1.024</v>
      </c>
      <c r="AJ41" s="3">
        <v>1.071</v>
      </c>
      <c r="AK41" s="3" t="s">
        <v>12</v>
      </c>
      <c r="AL41" s="3">
        <v>1.1659999999999999</v>
      </c>
      <c r="AM41" s="15" t="s">
        <v>12</v>
      </c>
      <c r="AN41" s="10">
        <f t="shared" si="8"/>
        <v>1.071</v>
      </c>
      <c r="AO41" s="9">
        <f t="shared" si="9"/>
        <v>0.18399999999999994</v>
      </c>
      <c r="AP41" s="10">
        <f t="shared" si="10"/>
        <v>9.4999999999999973E-2</v>
      </c>
      <c r="AQ41" s="9" t="s">
        <v>12</v>
      </c>
      <c r="AR41" s="55" t="s">
        <v>12</v>
      </c>
      <c r="AS41" s="55">
        <v>2.762</v>
      </c>
      <c r="AT41" s="55">
        <v>3.964</v>
      </c>
      <c r="AU41" s="55">
        <v>4.7350000000000003</v>
      </c>
      <c r="AV41" s="3">
        <v>5.6130000000000004</v>
      </c>
      <c r="AW41" s="3">
        <v>5.6740000000000004</v>
      </c>
      <c r="AX41" s="3" t="s">
        <v>12</v>
      </c>
      <c r="AY41" s="3">
        <v>6.016</v>
      </c>
      <c r="AZ41" s="15" t="s">
        <v>12</v>
      </c>
      <c r="BA41" s="10">
        <f t="shared" si="11"/>
        <v>5.6740000000000004</v>
      </c>
      <c r="BB41" s="9">
        <f t="shared" si="12"/>
        <v>0.93900000000000006</v>
      </c>
      <c r="BC41" s="10">
        <f t="shared" si="13"/>
        <v>0.34199999999999964</v>
      </c>
      <c r="BD41" s="9" t="s">
        <v>2403</v>
      </c>
      <c r="BE41" s="3" t="s">
        <v>12</v>
      </c>
      <c r="BF41" s="15" t="s">
        <v>12</v>
      </c>
      <c r="BG41" s="15"/>
      <c r="BH41" s="9"/>
      <c r="BI41" s="10"/>
      <c r="BJ41" s="9" t="s">
        <v>2403</v>
      </c>
      <c r="BK41" s="3" t="s">
        <v>12</v>
      </c>
      <c r="BL41" s="15" t="s">
        <v>12</v>
      </c>
      <c r="BM41" s="15"/>
      <c r="BN41" s="9"/>
      <c r="BO41" s="10"/>
      <c r="BP41">
        <f t="shared" si="14"/>
        <v>0</v>
      </c>
      <c r="BQ41" s="93">
        <f t="shared" si="15"/>
        <v>0</v>
      </c>
      <c r="BR41" s="93">
        <f t="shared" si="16"/>
        <v>0</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VLOOKUP(BS41,aslocaties_v01!$C$3:$AA$349,MATCH($K$3*10,aslocaties_v01!$C$2:$X$2),FALSE)</f>
        <v>#N/A</v>
      </c>
      <c r="BW41" s="93" t="e">
        <f t="shared" si="17"/>
        <v>#N/A</v>
      </c>
      <c r="BX41" s="93" t="e">
        <f t="shared" si="18"/>
        <v>#N/A</v>
      </c>
      <c r="BY41" s="94">
        <f t="shared" si="19"/>
        <v>999</v>
      </c>
      <c r="BZ41" s="94">
        <f t="shared" si="20"/>
        <v>999</v>
      </c>
      <c r="CA41" s="94" t="e">
        <f t="shared" si="21"/>
        <v>#N/A</v>
      </c>
      <c r="CB41" t="e">
        <f t="shared" si="22"/>
        <v>#N/A</v>
      </c>
      <c r="CC41" s="58" t="e">
        <f t="shared" si="23"/>
        <v>#N/A</v>
      </c>
      <c r="CD41" s="95" t="e">
        <f t="shared" si="24"/>
        <v>#N/A</v>
      </c>
      <c r="CE41" s="96" t="b">
        <f t="shared" si="25"/>
        <v>1</v>
      </c>
      <c r="CF41" t="e">
        <f t="shared" si="26"/>
        <v>#DIV/0!</v>
      </c>
      <c r="CG41" t="e">
        <f t="shared" si="27"/>
        <v>#DIV/0!</v>
      </c>
      <c r="CH41" s="84" t="b">
        <f t="shared" si="28"/>
        <v>1</v>
      </c>
      <c r="CI41">
        <f t="shared" si="29"/>
        <v>1.071</v>
      </c>
      <c r="CJ41" t="b">
        <f t="shared" si="30"/>
        <v>1</v>
      </c>
      <c r="CK41" t="b">
        <f t="shared" si="31"/>
        <v>1</v>
      </c>
      <c r="CL41" s="84" t="b">
        <f t="shared" si="51"/>
        <v>0</v>
      </c>
      <c r="CM41" t="str">
        <f t="shared" si="32"/>
        <v/>
      </c>
      <c r="CN41" t="b">
        <f t="shared" si="33"/>
        <v>0</v>
      </c>
      <c r="CO41" s="84">
        <f t="shared" si="34"/>
        <v>2.1324861026179358E-2</v>
      </c>
      <c r="CP41" t="b">
        <f t="shared" si="35"/>
        <v>1</v>
      </c>
      <c r="CQ41" s="96" t="b">
        <f t="shared" si="36"/>
        <v>1</v>
      </c>
      <c r="CR41" t="b">
        <f t="shared" si="37"/>
        <v>1</v>
      </c>
      <c r="CS41" t="b">
        <f t="shared" si="38"/>
        <v>1</v>
      </c>
      <c r="CT41" t="b">
        <f t="shared" si="39"/>
        <v>1</v>
      </c>
      <c r="CU41" t="b">
        <f t="shared" si="40"/>
        <v>1</v>
      </c>
      <c r="CV41" s="84" t="b">
        <f t="shared" si="41"/>
        <v>1</v>
      </c>
      <c r="CW41" t="b">
        <f t="shared" si="42"/>
        <v>1</v>
      </c>
      <c r="CX41" t="b">
        <f t="shared" si="43"/>
        <v>1</v>
      </c>
      <c r="CY41" t="b">
        <f t="shared" si="44"/>
        <v>1</v>
      </c>
      <c r="CZ41" t="b">
        <f t="shared" si="45"/>
        <v>1</v>
      </c>
      <c r="DA41" s="84">
        <f t="shared" si="46"/>
        <v>0</v>
      </c>
      <c r="DB41" t="e">
        <f t="shared" si="47"/>
        <v>#N/A</v>
      </c>
    </row>
    <row r="42" spans="1:106">
      <c r="A42" s="9">
        <v>40</v>
      </c>
      <c r="B42" s="3">
        <v>2</v>
      </c>
      <c r="C42" s="3" t="s">
        <v>79</v>
      </c>
      <c r="D42" s="3" t="str">
        <f t="shared" si="0"/>
        <v>AF_60m_L_24_0217</v>
      </c>
      <c r="E42" s="3" t="str">
        <f t="shared" si="1"/>
        <v>0217</v>
      </c>
      <c r="F42" s="3">
        <v>136800.07800000001</v>
      </c>
      <c r="G42" s="15">
        <v>420219.31199999998</v>
      </c>
      <c r="H42" s="35" t="str">
        <f t="shared" si="2"/>
        <v>ja</v>
      </c>
      <c r="I42" s="42" t="s">
        <v>2402</v>
      </c>
      <c r="J42" s="20" t="s">
        <v>2955</v>
      </c>
      <c r="K42" s="21">
        <v>10000</v>
      </c>
      <c r="L42" s="28">
        <f t="shared" si="48"/>
        <v>0.24</v>
      </c>
      <c r="M42" s="28">
        <f t="shared" si="49"/>
        <v>0</v>
      </c>
      <c r="N42" s="56">
        <f t="shared" si="3"/>
        <v>0</v>
      </c>
      <c r="O42" s="33">
        <f t="shared" si="50"/>
        <v>53.954415806290186</v>
      </c>
      <c r="P42" s="37">
        <f t="shared" si="4"/>
        <v>147.82212185259775</v>
      </c>
      <c r="Q42" s="9" t="s">
        <v>12</v>
      </c>
      <c r="R42" s="55" t="s">
        <v>12</v>
      </c>
      <c r="S42" s="55">
        <v>3.7469999999999999</v>
      </c>
      <c r="T42" s="55">
        <v>3.8410000000000002</v>
      </c>
      <c r="U42" s="55">
        <v>3.9209999999999998</v>
      </c>
      <c r="V42" s="3">
        <v>3.9849999999999999</v>
      </c>
      <c r="W42" s="3">
        <v>4.0629999999999997</v>
      </c>
      <c r="X42" s="3" t="s">
        <v>12</v>
      </c>
      <c r="Y42" s="3">
        <v>4.5030000000000001</v>
      </c>
      <c r="Z42" s="15" t="s">
        <v>12</v>
      </c>
      <c r="AA42" s="10">
        <f t="shared" si="5"/>
        <v>4.0629999999999997</v>
      </c>
      <c r="AB42" s="9">
        <f t="shared" si="6"/>
        <v>0.1419999999999999</v>
      </c>
      <c r="AC42" s="10">
        <f t="shared" si="7"/>
        <v>0.44000000000000039</v>
      </c>
      <c r="AD42" s="9" t="s">
        <v>12</v>
      </c>
      <c r="AE42" s="55" t="s">
        <v>12</v>
      </c>
      <c r="AF42" s="55">
        <v>0.47399999999999998</v>
      </c>
      <c r="AG42" s="55">
        <v>0.59199999999999997</v>
      </c>
      <c r="AH42" s="55">
        <v>0.69399999999999995</v>
      </c>
      <c r="AI42" s="3">
        <v>0.74</v>
      </c>
      <c r="AJ42" s="3">
        <v>0.78800000000000003</v>
      </c>
      <c r="AK42" s="3" t="s">
        <v>12</v>
      </c>
      <c r="AL42" s="3">
        <v>1.0640000000000001</v>
      </c>
      <c r="AM42" s="15" t="s">
        <v>12</v>
      </c>
      <c r="AN42" s="10">
        <f t="shared" si="8"/>
        <v>0.78800000000000003</v>
      </c>
      <c r="AO42" s="9">
        <f t="shared" si="9"/>
        <v>9.4000000000000083E-2</v>
      </c>
      <c r="AP42" s="10">
        <f t="shared" si="10"/>
        <v>0.27600000000000002</v>
      </c>
      <c r="AQ42" s="9" t="s">
        <v>12</v>
      </c>
      <c r="AR42" s="55" t="s">
        <v>12</v>
      </c>
      <c r="AS42" s="55">
        <v>2.5630000000000002</v>
      </c>
      <c r="AT42" s="55">
        <v>3.57</v>
      </c>
      <c r="AU42" s="55">
        <v>4.3339999999999996</v>
      </c>
      <c r="AV42" s="3">
        <v>5.1130000000000004</v>
      </c>
      <c r="AW42" s="3">
        <v>5.173</v>
      </c>
      <c r="AX42" s="3" t="s">
        <v>12</v>
      </c>
      <c r="AY42" s="3">
        <v>5.5140000000000002</v>
      </c>
      <c r="AZ42" s="15" t="s">
        <v>12</v>
      </c>
      <c r="BA42" s="10">
        <f t="shared" si="11"/>
        <v>5.173</v>
      </c>
      <c r="BB42" s="9">
        <f t="shared" si="12"/>
        <v>0.83900000000000041</v>
      </c>
      <c r="BC42" s="10">
        <f t="shared" si="13"/>
        <v>0.34100000000000019</v>
      </c>
      <c r="BD42" s="9" t="s">
        <v>2403</v>
      </c>
      <c r="BE42" s="3" t="s">
        <v>12</v>
      </c>
      <c r="BF42" s="15" t="s">
        <v>12</v>
      </c>
      <c r="BG42" s="15"/>
      <c r="BH42" s="9"/>
      <c r="BI42" s="10"/>
      <c r="BJ42" s="9" t="s">
        <v>2403</v>
      </c>
      <c r="BK42" s="3" t="s">
        <v>12</v>
      </c>
      <c r="BL42" s="15" t="s">
        <v>12</v>
      </c>
      <c r="BM42" s="15"/>
      <c r="BN42" s="9"/>
      <c r="BO42" s="10"/>
      <c r="BP42">
        <f t="shared" si="14"/>
        <v>0</v>
      </c>
      <c r="BQ42" s="93">
        <f t="shared" si="15"/>
        <v>0</v>
      </c>
      <c r="BR42" s="93">
        <f t="shared" si="16"/>
        <v>0</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VLOOKUP(BS42,aslocaties_v01!$C$3:$AA$349,MATCH($K$3*10,aslocaties_v01!$C$2:$X$2),FALSE)</f>
        <v>#N/A</v>
      </c>
      <c r="BW42" s="93" t="e">
        <f t="shared" si="17"/>
        <v>#N/A</v>
      </c>
      <c r="BX42" s="93" t="e">
        <f t="shared" si="18"/>
        <v>#N/A</v>
      </c>
      <c r="BY42" s="94">
        <f t="shared" si="19"/>
        <v>999</v>
      </c>
      <c r="BZ42" s="94">
        <f t="shared" si="20"/>
        <v>999</v>
      </c>
      <c r="CA42" s="94" t="e">
        <f t="shared" si="21"/>
        <v>#N/A</v>
      </c>
      <c r="CB42" t="e">
        <f t="shared" si="22"/>
        <v>#N/A</v>
      </c>
      <c r="CC42" s="58" t="e">
        <f t="shared" si="23"/>
        <v>#N/A</v>
      </c>
      <c r="CD42" s="95" t="e">
        <f t="shared" si="24"/>
        <v>#N/A</v>
      </c>
      <c r="CE42" s="96" t="b">
        <f t="shared" si="25"/>
        <v>1</v>
      </c>
      <c r="CF42" t="e">
        <f t="shared" si="26"/>
        <v>#DIV/0!</v>
      </c>
      <c r="CG42" t="e">
        <f t="shared" si="27"/>
        <v>#DIV/0!</v>
      </c>
      <c r="CH42" s="84" t="b">
        <f t="shared" si="28"/>
        <v>1</v>
      </c>
      <c r="CI42">
        <f t="shared" si="29"/>
        <v>0.78800000000000003</v>
      </c>
      <c r="CJ42" t="b">
        <f t="shared" si="30"/>
        <v>1</v>
      </c>
      <c r="CK42" t="b">
        <f t="shared" si="31"/>
        <v>1</v>
      </c>
      <c r="CL42" s="84" t="b">
        <f t="shared" si="51"/>
        <v>1</v>
      </c>
      <c r="CM42">
        <f t="shared" si="32"/>
        <v>5.173</v>
      </c>
      <c r="CN42" t="b">
        <f t="shared" si="33"/>
        <v>1</v>
      </c>
      <c r="CO42" s="84">
        <f t="shared" si="34"/>
        <v>1.8876290932169706E-2</v>
      </c>
      <c r="CP42" t="b">
        <f t="shared" si="35"/>
        <v>1</v>
      </c>
      <c r="CQ42" s="96" t="b">
        <f t="shared" si="36"/>
        <v>1</v>
      </c>
      <c r="CR42" t="b">
        <f t="shared" si="37"/>
        <v>1</v>
      </c>
      <c r="CS42" t="b">
        <f t="shared" si="38"/>
        <v>1</v>
      </c>
      <c r="CT42" t="b">
        <f t="shared" si="39"/>
        <v>1</v>
      </c>
      <c r="CU42" t="b">
        <f t="shared" si="40"/>
        <v>1</v>
      </c>
      <c r="CV42" s="84" t="b">
        <f t="shared" si="41"/>
        <v>1</v>
      </c>
      <c r="CW42" t="b">
        <f t="shared" si="42"/>
        <v>1</v>
      </c>
      <c r="CX42" t="b">
        <f t="shared" si="43"/>
        <v>1</v>
      </c>
      <c r="CY42" t="b">
        <f t="shared" si="44"/>
        <v>1</v>
      </c>
      <c r="CZ42" t="b">
        <f t="shared" si="45"/>
        <v>1</v>
      </c>
      <c r="DA42" s="84">
        <f t="shared" si="46"/>
        <v>0</v>
      </c>
      <c r="DB42" t="e">
        <f t="shared" si="47"/>
        <v>#N/A</v>
      </c>
    </row>
    <row r="43" spans="1:106">
      <c r="A43" s="9">
        <v>41</v>
      </c>
      <c r="B43" s="3">
        <v>2</v>
      </c>
      <c r="C43" s="3" t="s">
        <v>80</v>
      </c>
      <c r="D43" s="3" t="str">
        <f t="shared" si="0"/>
        <v>AF_60m_L_24_0218</v>
      </c>
      <c r="E43" s="3" t="str">
        <f t="shared" si="1"/>
        <v>0218</v>
      </c>
      <c r="F43" s="3">
        <v>136696.28099999999</v>
      </c>
      <c r="G43" s="15">
        <v>420324.56199999998</v>
      </c>
      <c r="H43" s="35" t="str">
        <f t="shared" si="2"/>
        <v>ja</v>
      </c>
      <c r="I43" s="42" t="s">
        <v>2402</v>
      </c>
      <c r="J43" s="20" t="s">
        <v>2955</v>
      </c>
      <c r="K43" s="21">
        <v>10000</v>
      </c>
      <c r="L43" s="28">
        <f t="shared" si="48"/>
        <v>0.24</v>
      </c>
      <c r="M43" s="28">
        <f t="shared" si="49"/>
        <v>0</v>
      </c>
      <c r="N43" s="56">
        <f t="shared" si="3"/>
        <v>0</v>
      </c>
      <c r="O43" s="33">
        <f t="shared" si="50"/>
        <v>147.82212185259775</v>
      </c>
      <c r="P43" s="37">
        <f t="shared" si="4"/>
        <v>87.234361607161389</v>
      </c>
      <c r="Q43" s="9" t="s">
        <v>12</v>
      </c>
      <c r="R43" s="55" t="s">
        <v>12</v>
      </c>
      <c r="S43" s="55">
        <v>3.7469999999999999</v>
      </c>
      <c r="T43" s="55">
        <v>3.8410000000000002</v>
      </c>
      <c r="U43" s="55">
        <v>3.9220000000000002</v>
      </c>
      <c r="V43" s="3">
        <v>3.9849999999999999</v>
      </c>
      <c r="W43" s="3">
        <v>4.0629999999999997</v>
      </c>
      <c r="X43" s="3" t="s">
        <v>12</v>
      </c>
      <c r="Y43" s="3">
        <v>4.5030000000000001</v>
      </c>
      <c r="Z43" s="15" t="s">
        <v>12</v>
      </c>
      <c r="AA43" s="10">
        <f t="shared" si="5"/>
        <v>4.0629999999999997</v>
      </c>
      <c r="AB43" s="9">
        <f t="shared" si="6"/>
        <v>0.14099999999999957</v>
      </c>
      <c r="AC43" s="10">
        <f t="shared" si="7"/>
        <v>0.44000000000000039</v>
      </c>
      <c r="AD43" s="9" t="s">
        <v>12</v>
      </c>
      <c r="AE43" s="55" t="s">
        <v>12</v>
      </c>
      <c r="AF43" s="55">
        <v>0.46400000000000002</v>
      </c>
      <c r="AG43" s="55">
        <v>0.60599999999999998</v>
      </c>
      <c r="AH43" s="55">
        <v>0.71499999999999997</v>
      </c>
      <c r="AI43" s="3">
        <v>0.80900000000000005</v>
      </c>
      <c r="AJ43" s="3">
        <v>0.85299999999999998</v>
      </c>
      <c r="AK43" s="3" t="s">
        <v>12</v>
      </c>
      <c r="AL43" s="3">
        <v>1.071</v>
      </c>
      <c r="AM43" s="15" t="s">
        <v>12</v>
      </c>
      <c r="AN43" s="10">
        <f t="shared" si="8"/>
        <v>0.85299999999999998</v>
      </c>
      <c r="AO43" s="9">
        <f t="shared" si="9"/>
        <v>0.13800000000000001</v>
      </c>
      <c r="AP43" s="10">
        <f t="shared" si="10"/>
        <v>0.21799999999999997</v>
      </c>
      <c r="AQ43" s="9" t="s">
        <v>12</v>
      </c>
      <c r="AR43" s="55" t="s">
        <v>12</v>
      </c>
      <c r="AS43" s="55">
        <v>2.5659999999999998</v>
      </c>
      <c r="AT43" s="55">
        <v>3.6709999999999998</v>
      </c>
      <c r="AU43" s="55">
        <v>4.4349999999999996</v>
      </c>
      <c r="AV43" s="3">
        <v>5.2130000000000001</v>
      </c>
      <c r="AW43" s="3">
        <v>5.274</v>
      </c>
      <c r="AX43" s="3" t="s">
        <v>12</v>
      </c>
      <c r="AY43" s="3">
        <v>5.6159999999999997</v>
      </c>
      <c r="AZ43" s="15" t="s">
        <v>12</v>
      </c>
      <c r="BA43" s="10">
        <f t="shared" si="11"/>
        <v>5.274</v>
      </c>
      <c r="BB43" s="9">
        <f t="shared" si="12"/>
        <v>0.83900000000000041</v>
      </c>
      <c r="BC43" s="10">
        <f t="shared" si="13"/>
        <v>0.34199999999999964</v>
      </c>
      <c r="BD43" s="9" t="s">
        <v>2403</v>
      </c>
      <c r="BE43" s="3" t="s">
        <v>12</v>
      </c>
      <c r="BF43" s="15" t="s">
        <v>12</v>
      </c>
      <c r="BG43" s="15"/>
      <c r="BH43" s="9"/>
      <c r="BI43" s="10"/>
      <c r="BJ43" s="9" t="s">
        <v>2403</v>
      </c>
      <c r="BK43" s="3" t="s">
        <v>12</v>
      </c>
      <c r="BL43" s="15" t="s">
        <v>12</v>
      </c>
      <c r="BM43" s="15"/>
      <c r="BN43" s="9"/>
      <c r="BO43" s="10"/>
      <c r="BP43">
        <f t="shared" si="14"/>
        <v>0</v>
      </c>
      <c r="BQ43" s="93">
        <f t="shared" si="15"/>
        <v>0</v>
      </c>
      <c r="BR43" s="93">
        <f t="shared" si="16"/>
        <v>0</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VLOOKUP(BS43,aslocaties_v01!$C$3:$AA$349,MATCH($K$3*10,aslocaties_v01!$C$2:$X$2),FALSE)</f>
        <v>#N/A</v>
      </c>
      <c r="BW43" s="93" t="e">
        <f t="shared" si="17"/>
        <v>#N/A</v>
      </c>
      <c r="BX43" s="93" t="e">
        <f t="shared" si="18"/>
        <v>#N/A</v>
      </c>
      <c r="BY43" s="94">
        <f t="shared" si="19"/>
        <v>999</v>
      </c>
      <c r="BZ43" s="94">
        <f t="shared" si="20"/>
        <v>999</v>
      </c>
      <c r="CA43" s="94" t="e">
        <f t="shared" si="21"/>
        <v>#N/A</v>
      </c>
      <c r="CB43" t="e">
        <f t="shared" si="22"/>
        <v>#N/A</v>
      </c>
      <c r="CC43" s="58" t="e">
        <f t="shared" si="23"/>
        <v>#N/A</v>
      </c>
      <c r="CD43" s="95" t="e">
        <f t="shared" si="24"/>
        <v>#N/A</v>
      </c>
      <c r="CE43" s="96" t="b">
        <f t="shared" si="25"/>
        <v>1</v>
      </c>
      <c r="CF43" t="e">
        <f t="shared" si="26"/>
        <v>#DIV/0!</v>
      </c>
      <c r="CG43" t="e">
        <f t="shared" si="27"/>
        <v>#DIV/0!</v>
      </c>
      <c r="CH43" s="84" t="b">
        <f t="shared" si="28"/>
        <v>1</v>
      </c>
      <c r="CI43">
        <f t="shared" si="29"/>
        <v>0.85299999999999998</v>
      </c>
      <c r="CJ43" t="b">
        <f t="shared" si="30"/>
        <v>1</v>
      </c>
      <c r="CK43" t="b">
        <f t="shared" si="31"/>
        <v>1</v>
      </c>
      <c r="CL43" s="84" t="b">
        <f t="shared" si="51"/>
        <v>1</v>
      </c>
      <c r="CM43">
        <f t="shared" si="32"/>
        <v>5.274</v>
      </c>
      <c r="CN43" t="b">
        <f t="shared" si="33"/>
        <v>1</v>
      </c>
      <c r="CO43" s="84">
        <f t="shared" si="34"/>
        <v>1.9658219585482053E-2</v>
      </c>
      <c r="CP43" t="b">
        <f t="shared" si="35"/>
        <v>1</v>
      </c>
      <c r="CQ43" s="96" t="b">
        <f t="shared" si="36"/>
        <v>1</v>
      </c>
      <c r="CR43" t="b">
        <f t="shared" si="37"/>
        <v>1</v>
      </c>
      <c r="CS43" t="b">
        <f t="shared" si="38"/>
        <v>1</v>
      </c>
      <c r="CT43" t="b">
        <f t="shared" si="39"/>
        <v>1</v>
      </c>
      <c r="CU43" t="b">
        <f t="shared" si="40"/>
        <v>1</v>
      </c>
      <c r="CV43" s="84" t="b">
        <f t="shared" si="41"/>
        <v>0</v>
      </c>
      <c r="CW43" t="b">
        <f t="shared" si="42"/>
        <v>1</v>
      </c>
      <c r="CX43" t="b">
        <f t="shared" si="43"/>
        <v>1</v>
      </c>
      <c r="CY43" t="b">
        <f t="shared" si="44"/>
        <v>1</v>
      </c>
      <c r="CZ43" t="b">
        <f t="shared" si="45"/>
        <v>1</v>
      </c>
      <c r="DA43" s="84">
        <f t="shared" si="46"/>
        <v>1</v>
      </c>
      <c r="DB43" t="e">
        <f t="shared" si="47"/>
        <v>#N/A</v>
      </c>
    </row>
    <row r="44" spans="1:106">
      <c r="A44" s="9">
        <v>42</v>
      </c>
      <c r="B44" s="3">
        <v>2</v>
      </c>
      <c r="C44" s="3" t="s">
        <v>81</v>
      </c>
      <c r="D44" s="3" t="str">
        <f t="shared" si="0"/>
        <v>AF_60m_L_24_0219</v>
      </c>
      <c r="E44" s="3" t="str">
        <f t="shared" si="1"/>
        <v>0219</v>
      </c>
      <c r="F44" s="3">
        <v>136715.34400000001</v>
      </c>
      <c r="G44" s="15">
        <v>420409.68800000002</v>
      </c>
      <c r="H44" s="35" t="str">
        <f t="shared" si="2"/>
        <v>ja</v>
      </c>
      <c r="I44" s="42" t="s">
        <v>2402</v>
      </c>
      <c r="J44" s="20" t="s">
        <v>2955</v>
      </c>
      <c r="K44" s="21">
        <v>10000</v>
      </c>
      <c r="L44" s="28">
        <f t="shared" si="48"/>
        <v>0.24</v>
      </c>
      <c r="M44" s="28">
        <f t="shared" si="49"/>
        <v>0</v>
      </c>
      <c r="N44" s="56">
        <f t="shared" si="3"/>
        <v>0</v>
      </c>
      <c r="O44" s="33">
        <f t="shared" si="50"/>
        <v>87.234361607161389</v>
      </c>
      <c r="P44" s="37">
        <f t="shared" si="4"/>
        <v>62.054180842238537</v>
      </c>
      <c r="Q44" s="9" t="s">
        <v>12</v>
      </c>
      <c r="R44" s="55" t="s">
        <v>12</v>
      </c>
      <c r="S44" s="55">
        <v>5.5369999999999999</v>
      </c>
      <c r="T44" s="55">
        <v>6.0049999999999999</v>
      </c>
      <c r="U44" s="55">
        <v>6.032</v>
      </c>
      <c r="V44" s="3">
        <v>6.0570000000000004</v>
      </c>
      <c r="W44" s="3">
        <v>6.085</v>
      </c>
      <c r="X44" s="3" t="s">
        <v>12</v>
      </c>
      <c r="Y44" s="3">
        <v>6.1840000000000002</v>
      </c>
      <c r="Z44" s="15" t="s">
        <v>12</v>
      </c>
      <c r="AA44" s="10">
        <f t="shared" si="5"/>
        <v>6.085</v>
      </c>
      <c r="AB44" s="9">
        <f t="shared" si="6"/>
        <v>5.2999999999999936E-2</v>
      </c>
      <c r="AC44" s="10">
        <f t="shared" si="7"/>
        <v>9.9000000000000199E-2</v>
      </c>
      <c r="AD44" s="9" t="s">
        <v>12</v>
      </c>
      <c r="AE44" s="55" t="s">
        <v>12</v>
      </c>
      <c r="AF44" s="55">
        <v>0.93600000000000005</v>
      </c>
      <c r="AG44" s="55">
        <v>1.008</v>
      </c>
      <c r="AH44" s="55">
        <v>1.0269999999999999</v>
      </c>
      <c r="AI44" s="3">
        <v>1.044</v>
      </c>
      <c r="AJ44" s="3">
        <v>1.0629999999999999</v>
      </c>
      <c r="AK44" s="3" t="s">
        <v>12</v>
      </c>
      <c r="AL44" s="3">
        <v>1.099</v>
      </c>
      <c r="AM44" s="15" t="s">
        <v>12</v>
      </c>
      <c r="AN44" s="10">
        <f t="shared" si="8"/>
        <v>1.0629999999999999</v>
      </c>
      <c r="AO44" s="9">
        <f t="shared" si="9"/>
        <v>3.6000000000000032E-2</v>
      </c>
      <c r="AP44" s="10">
        <f t="shared" si="10"/>
        <v>3.6000000000000032E-2</v>
      </c>
      <c r="AQ44" s="9" t="s">
        <v>12</v>
      </c>
      <c r="AR44" s="55" t="s">
        <v>12</v>
      </c>
      <c r="AS44" s="55">
        <v>5.5140000000000002</v>
      </c>
      <c r="AT44" s="55">
        <v>5.8019999999999996</v>
      </c>
      <c r="AU44" s="55">
        <v>5.8129999999999997</v>
      </c>
      <c r="AV44" s="3">
        <v>5.8220000000000001</v>
      </c>
      <c r="AW44" s="3">
        <v>5.8330000000000002</v>
      </c>
      <c r="AX44" s="3" t="s">
        <v>12</v>
      </c>
      <c r="AY44" s="3">
        <v>5.8540000000000001</v>
      </c>
      <c r="AZ44" s="15" t="s">
        <v>12</v>
      </c>
      <c r="BA44" s="10">
        <f t="shared" si="11"/>
        <v>5.8330000000000002</v>
      </c>
      <c r="BB44" s="9">
        <f t="shared" si="12"/>
        <v>2.0000000000000462E-2</v>
      </c>
      <c r="BC44" s="10">
        <f t="shared" si="13"/>
        <v>2.0999999999999908E-2</v>
      </c>
      <c r="BD44" s="9" t="s">
        <v>2403</v>
      </c>
      <c r="BE44" s="3" t="s">
        <v>12</v>
      </c>
      <c r="BF44" s="15" t="s">
        <v>12</v>
      </c>
      <c r="BG44" s="15"/>
      <c r="BH44" s="9"/>
      <c r="BI44" s="10"/>
      <c r="BJ44" s="9" t="s">
        <v>2403</v>
      </c>
      <c r="BK44" s="3" t="s">
        <v>12</v>
      </c>
      <c r="BL44" s="15" t="s">
        <v>12</v>
      </c>
      <c r="BM44" s="15"/>
      <c r="BN44" s="9"/>
      <c r="BO44" s="10"/>
      <c r="BP44">
        <f t="shared" si="14"/>
        <v>0</v>
      </c>
      <c r="BQ44" s="93">
        <f t="shared" si="15"/>
        <v>0</v>
      </c>
      <c r="BR44" s="93">
        <f t="shared" si="16"/>
        <v>0</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VLOOKUP(BS44,aslocaties_v01!$C$3:$AA$349,MATCH($K$3*10,aslocaties_v01!$C$2:$X$2),FALSE)</f>
        <v>#N/A</v>
      </c>
      <c r="BW44" s="93" t="e">
        <f t="shared" si="17"/>
        <v>#N/A</v>
      </c>
      <c r="BX44" s="93" t="e">
        <f t="shared" si="18"/>
        <v>#N/A</v>
      </c>
      <c r="BY44" s="94">
        <f t="shared" si="19"/>
        <v>999</v>
      </c>
      <c r="BZ44" s="94">
        <f t="shared" si="20"/>
        <v>999</v>
      </c>
      <c r="CA44" s="94" t="e">
        <f t="shared" si="21"/>
        <v>#N/A</v>
      </c>
      <c r="CB44" t="e">
        <f t="shared" si="22"/>
        <v>#N/A</v>
      </c>
      <c r="CC44" s="58" t="e">
        <f t="shared" si="23"/>
        <v>#N/A</v>
      </c>
      <c r="CD44" s="95" t="e">
        <f t="shared" si="24"/>
        <v>#N/A</v>
      </c>
      <c r="CE44" s="96" t="b">
        <f t="shared" si="25"/>
        <v>0</v>
      </c>
      <c r="CF44" t="e">
        <f t="shared" si="26"/>
        <v>#DIV/0!</v>
      </c>
      <c r="CG44" t="e">
        <f t="shared" si="27"/>
        <v>#DIV/0!</v>
      </c>
      <c r="CH44" s="84" t="b">
        <f t="shared" si="28"/>
        <v>1</v>
      </c>
      <c r="CI44">
        <f t="shared" si="29"/>
        <v>1.0629999999999999</v>
      </c>
      <c r="CJ44" t="b">
        <f t="shared" si="30"/>
        <v>1</v>
      </c>
      <c r="CK44" t="b">
        <f t="shared" si="31"/>
        <v>1</v>
      </c>
      <c r="CL44" s="84" t="b">
        <f t="shared" si="51"/>
        <v>0</v>
      </c>
      <c r="CM44" t="str">
        <f t="shared" si="32"/>
        <v/>
      </c>
      <c r="CN44" t="b">
        <f t="shared" si="33"/>
        <v>0</v>
      </c>
      <c r="CO44" s="84">
        <f t="shared" si="34"/>
        <v>2.002740652046732E-2</v>
      </c>
      <c r="CP44" t="b">
        <f t="shared" si="35"/>
        <v>1</v>
      </c>
      <c r="CQ44" s="96" t="b">
        <f t="shared" si="36"/>
        <v>0</v>
      </c>
      <c r="CR44" t="b">
        <f t="shared" si="37"/>
        <v>1</v>
      </c>
      <c r="CS44" t="b">
        <f t="shared" si="38"/>
        <v>1</v>
      </c>
      <c r="CT44" t="b">
        <f t="shared" si="39"/>
        <v>1</v>
      </c>
      <c r="CU44" t="b">
        <f t="shared" si="40"/>
        <v>1</v>
      </c>
      <c r="CV44" s="84" t="b">
        <f t="shared" si="41"/>
        <v>0</v>
      </c>
      <c r="CW44" t="b">
        <f t="shared" si="42"/>
        <v>1</v>
      </c>
      <c r="CX44" t="b">
        <f t="shared" si="43"/>
        <v>1</v>
      </c>
      <c r="CY44" t="b">
        <f t="shared" si="44"/>
        <v>1</v>
      </c>
      <c r="CZ44" t="b">
        <f t="shared" si="45"/>
        <v>1</v>
      </c>
      <c r="DA44" s="84">
        <f t="shared" si="46"/>
        <v>2</v>
      </c>
      <c r="DB44" t="e">
        <f t="shared" si="47"/>
        <v>#N/A</v>
      </c>
    </row>
    <row r="45" spans="1:106">
      <c r="A45" s="9">
        <v>43</v>
      </c>
      <c r="B45" s="3">
        <v>2</v>
      </c>
      <c r="C45" s="3" t="s">
        <v>82</v>
      </c>
      <c r="D45" s="3" t="str">
        <f t="shared" si="0"/>
        <v>AF_60m_L_24_0220</v>
      </c>
      <c r="E45" s="3" t="str">
        <f t="shared" si="1"/>
        <v>0220</v>
      </c>
      <c r="F45" s="3">
        <v>136655</v>
      </c>
      <c r="G45" s="15">
        <v>420424.15600000002</v>
      </c>
      <c r="H45" s="35" t="str">
        <f t="shared" si="2"/>
        <v>ja</v>
      </c>
      <c r="I45" s="42" t="s">
        <v>2402</v>
      </c>
      <c r="J45" s="20" t="s">
        <v>2955</v>
      </c>
      <c r="K45" s="21">
        <v>10000</v>
      </c>
      <c r="L45" s="28">
        <f t="shared" si="48"/>
        <v>0.24</v>
      </c>
      <c r="M45" s="28">
        <f t="shared" si="49"/>
        <v>0</v>
      </c>
      <c r="N45" s="56">
        <f t="shared" si="3"/>
        <v>0</v>
      </c>
      <c r="O45" s="33">
        <f t="shared" si="50"/>
        <v>62.054180842238537</v>
      </c>
      <c r="P45" s="37">
        <f t="shared" si="4"/>
        <v>108.38569287498714</v>
      </c>
      <c r="Q45" s="9" t="s">
        <v>12</v>
      </c>
      <c r="R45" s="55" t="s">
        <v>12</v>
      </c>
      <c r="S45" s="55">
        <v>4.4459999999999997</v>
      </c>
      <c r="T45" s="55">
        <v>4.7480000000000002</v>
      </c>
      <c r="U45" s="55">
        <v>4.8230000000000004</v>
      </c>
      <c r="V45" s="3">
        <v>4.851</v>
      </c>
      <c r="W45" s="3">
        <v>4.8819999999999997</v>
      </c>
      <c r="X45" s="3" t="s">
        <v>12</v>
      </c>
      <c r="Y45" s="3">
        <v>4.984</v>
      </c>
      <c r="Z45" s="15" t="s">
        <v>12</v>
      </c>
      <c r="AA45" s="10">
        <f t="shared" si="5"/>
        <v>4.8819999999999997</v>
      </c>
      <c r="AB45" s="9">
        <f t="shared" si="6"/>
        <v>5.8999999999999275E-2</v>
      </c>
      <c r="AC45" s="10">
        <f t="shared" si="7"/>
        <v>0.10200000000000031</v>
      </c>
      <c r="AD45" s="9" t="s">
        <v>12</v>
      </c>
      <c r="AE45" s="55" t="s">
        <v>12</v>
      </c>
      <c r="AF45" s="55">
        <v>0.65500000000000003</v>
      </c>
      <c r="AG45" s="55">
        <v>0.71799999999999997</v>
      </c>
      <c r="AH45" s="55">
        <v>0.75700000000000001</v>
      </c>
      <c r="AI45" s="3">
        <v>0.79200000000000004</v>
      </c>
      <c r="AJ45" s="3">
        <v>0.85099999999999998</v>
      </c>
      <c r="AK45" s="3" t="s">
        <v>12</v>
      </c>
      <c r="AL45" s="3">
        <v>0.98899999999999999</v>
      </c>
      <c r="AM45" s="15" t="s">
        <v>12</v>
      </c>
      <c r="AN45" s="10">
        <f t="shared" si="8"/>
        <v>0.85099999999999998</v>
      </c>
      <c r="AO45" s="9">
        <f t="shared" si="9"/>
        <v>9.3999999999999972E-2</v>
      </c>
      <c r="AP45" s="10">
        <f t="shared" si="10"/>
        <v>0.13800000000000001</v>
      </c>
      <c r="AQ45" s="9" t="s">
        <v>12</v>
      </c>
      <c r="AR45" s="55" t="s">
        <v>12</v>
      </c>
      <c r="AS45" s="55">
        <v>4.8220000000000001</v>
      </c>
      <c r="AT45" s="55">
        <v>5.1020000000000003</v>
      </c>
      <c r="AU45" s="55">
        <v>5.1139999999999999</v>
      </c>
      <c r="AV45" s="3">
        <v>5.125</v>
      </c>
      <c r="AW45" s="3">
        <v>5.1369999999999996</v>
      </c>
      <c r="AX45" s="3" t="s">
        <v>12</v>
      </c>
      <c r="AY45" s="3">
        <v>5.16</v>
      </c>
      <c r="AZ45" s="15" t="s">
        <v>12</v>
      </c>
      <c r="BA45" s="10">
        <f t="shared" si="11"/>
        <v>5.1369999999999996</v>
      </c>
      <c r="BB45" s="9">
        <f t="shared" si="12"/>
        <v>2.2999999999999687E-2</v>
      </c>
      <c r="BC45" s="10">
        <f t="shared" si="13"/>
        <v>2.3000000000000576E-2</v>
      </c>
      <c r="BD45" s="9" t="s">
        <v>2403</v>
      </c>
      <c r="BE45" s="3" t="s">
        <v>12</v>
      </c>
      <c r="BF45" s="15" t="s">
        <v>12</v>
      </c>
      <c r="BG45" s="15"/>
      <c r="BH45" s="9"/>
      <c r="BI45" s="10"/>
      <c r="BJ45" s="9" t="s">
        <v>2403</v>
      </c>
      <c r="BK45" s="3" t="s">
        <v>12</v>
      </c>
      <c r="BL45" s="15" t="s">
        <v>12</v>
      </c>
      <c r="BM45" s="15"/>
      <c r="BN45" s="9"/>
      <c r="BO45" s="10"/>
      <c r="BP45">
        <f t="shared" si="14"/>
        <v>0</v>
      </c>
      <c r="BQ45" s="93">
        <f t="shared" si="15"/>
        <v>0</v>
      </c>
      <c r="BR45" s="93">
        <f t="shared" si="16"/>
        <v>0</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VLOOKUP(BS45,aslocaties_v01!$C$3:$AA$349,MATCH($K$3*10,aslocaties_v01!$C$2:$X$2),FALSE)</f>
        <v>#N/A</v>
      </c>
      <c r="BW45" s="93" t="e">
        <f t="shared" si="17"/>
        <v>#N/A</v>
      </c>
      <c r="BX45" s="93" t="e">
        <f t="shared" si="18"/>
        <v>#N/A</v>
      </c>
      <c r="BY45" s="94">
        <f t="shared" si="19"/>
        <v>999</v>
      </c>
      <c r="BZ45" s="94">
        <f t="shared" si="20"/>
        <v>999</v>
      </c>
      <c r="CA45" s="94" t="e">
        <f t="shared" si="21"/>
        <v>#N/A</v>
      </c>
      <c r="CB45" t="e">
        <f t="shared" si="22"/>
        <v>#N/A</v>
      </c>
      <c r="CC45" s="58" t="e">
        <f t="shared" si="23"/>
        <v>#N/A</v>
      </c>
      <c r="CD45" s="95" t="e">
        <f t="shared" si="24"/>
        <v>#N/A</v>
      </c>
      <c r="CE45" s="96" t="b">
        <f t="shared" si="25"/>
        <v>1</v>
      </c>
      <c r="CF45" t="e">
        <f t="shared" si="26"/>
        <v>#DIV/0!</v>
      </c>
      <c r="CG45" t="e">
        <f t="shared" si="27"/>
        <v>#DIV/0!</v>
      </c>
      <c r="CH45" s="84" t="b">
        <f t="shared" si="28"/>
        <v>1</v>
      </c>
      <c r="CI45">
        <f t="shared" si="29"/>
        <v>0.85099999999999998</v>
      </c>
      <c r="CJ45" t="b">
        <f t="shared" si="30"/>
        <v>1</v>
      </c>
      <c r="CK45" t="b">
        <f t="shared" si="31"/>
        <v>1</v>
      </c>
      <c r="CL45" s="84" t="b">
        <f t="shared" si="51"/>
        <v>1</v>
      </c>
      <c r="CM45">
        <f t="shared" si="32"/>
        <v>5.1369999999999996</v>
      </c>
      <c r="CN45" t="b">
        <f t="shared" si="33"/>
        <v>1</v>
      </c>
      <c r="CO45" s="84">
        <f t="shared" si="34"/>
        <v>2.0672158694208909E-2</v>
      </c>
      <c r="CP45" t="b">
        <f t="shared" si="35"/>
        <v>1</v>
      </c>
      <c r="CQ45" s="96" t="b">
        <f t="shared" si="36"/>
        <v>0</v>
      </c>
      <c r="CR45" t="b">
        <f t="shared" si="37"/>
        <v>1</v>
      </c>
      <c r="CS45" t="b">
        <f t="shared" si="38"/>
        <v>1</v>
      </c>
      <c r="CT45" t="b">
        <f t="shared" si="39"/>
        <v>1</v>
      </c>
      <c r="CU45" t="b">
        <f t="shared" si="40"/>
        <v>1</v>
      </c>
      <c r="CV45" s="84" t="b">
        <f t="shared" si="41"/>
        <v>0</v>
      </c>
      <c r="CW45" t="b">
        <f t="shared" si="42"/>
        <v>1</v>
      </c>
      <c r="CX45" t="b">
        <f t="shared" si="43"/>
        <v>1</v>
      </c>
      <c r="CY45" t="b">
        <f t="shared" si="44"/>
        <v>1</v>
      </c>
      <c r="CZ45" t="b">
        <f t="shared" si="45"/>
        <v>1</v>
      </c>
      <c r="DA45" s="84">
        <f t="shared" si="46"/>
        <v>2</v>
      </c>
      <c r="DB45" t="e">
        <f t="shared" si="47"/>
        <v>#N/A</v>
      </c>
    </row>
    <row r="46" spans="1:106">
      <c r="A46" s="9">
        <v>44</v>
      </c>
      <c r="B46" s="3">
        <v>2</v>
      </c>
      <c r="C46" s="3" t="s">
        <v>83</v>
      </c>
      <c r="D46" s="3" t="str">
        <f t="shared" si="0"/>
        <v>AF_60m_L_24_0221</v>
      </c>
      <c r="E46" s="3" t="str">
        <f t="shared" si="1"/>
        <v>0221</v>
      </c>
      <c r="F46" s="3">
        <v>136616.07800000001</v>
      </c>
      <c r="G46" s="15">
        <v>420525.31199999998</v>
      </c>
      <c r="H46" s="35" t="str">
        <f t="shared" si="2"/>
        <v>ja</v>
      </c>
      <c r="I46" s="42" t="s">
        <v>2402</v>
      </c>
      <c r="J46" s="20" t="s">
        <v>2955</v>
      </c>
      <c r="K46" s="21">
        <v>10000</v>
      </c>
      <c r="L46" s="28">
        <f t="shared" si="48"/>
        <v>0.24</v>
      </c>
      <c r="M46" s="28">
        <f t="shared" si="49"/>
        <v>0</v>
      </c>
      <c r="N46" s="56">
        <f t="shared" si="3"/>
        <v>0</v>
      </c>
      <c r="O46" s="33">
        <f t="shared" si="50"/>
        <v>108.38569287498714</v>
      </c>
      <c r="P46" s="37">
        <f t="shared" si="4"/>
        <v>151.07223205146536</v>
      </c>
      <c r="Q46" s="9" t="s">
        <v>12</v>
      </c>
      <c r="R46" s="55" t="s">
        <v>12</v>
      </c>
      <c r="S46" s="55">
        <v>3.7469999999999999</v>
      </c>
      <c r="T46" s="55">
        <v>3.8420000000000001</v>
      </c>
      <c r="U46" s="55">
        <v>3.9220000000000002</v>
      </c>
      <c r="V46" s="3">
        <v>3.9860000000000002</v>
      </c>
      <c r="W46" s="3">
        <v>4.0629999999999997</v>
      </c>
      <c r="X46" s="3" t="s">
        <v>12</v>
      </c>
      <c r="Y46" s="3">
        <v>4.5030000000000001</v>
      </c>
      <c r="Z46" s="15" t="s">
        <v>12</v>
      </c>
      <c r="AA46" s="10">
        <f t="shared" si="5"/>
        <v>4.0629999999999997</v>
      </c>
      <c r="AB46" s="9">
        <f t="shared" si="6"/>
        <v>0.14099999999999957</v>
      </c>
      <c r="AC46" s="10">
        <f t="shared" si="7"/>
        <v>0.44000000000000039</v>
      </c>
      <c r="AD46" s="9" t="s">
        <v>12</v>
      </c>
      <c r="AE46" s="55" t="s">
        <v>12</v>
      </c>
      <c r="AF46" s="55">
        <v>0.73499999999999999</v>
      </c>
      <c r="AG46" s="55">
        <v>0.80700000000000005</v>
      </c>
      <c r="AH46" s="55">
        <v>0.83499999999999996</v>
      </c>
      <c r="AI46" s="3">
        <v>0.86099999999999999</v>
      </c>
      <c r="AJ46" s="3">
        <v>0.88900000000000001</v>
      </c>
      <c r="AK46" s="3" t="s">
        <v>12</v>
      </c>
      <c r="AL46" s="3">
        <v>1.0229999999999999</v>
      </c>
      <c r="AM46" s="15" t="s">
        <v>12</v>
      </c>
      <c r="AN46" s="10">
        <f t="shared" si="8"/>
        <v>0.88900000000000001</v>
      </c>
      <c r="AO46" s="9">
        <f t="shared" si="9"/>
        <v>5.4000000000000048E-2</v>
      </c>
      <c r="AP46" s="10">
        <f t="shared" si="10"/>
        <v>0.1339999999999999</v>
      </c>
      <c r="AQ46" s="9" t="s">
        <v>12</v>
      </c>
      <c r="AR46" s="55" t="s">
        <v>12</v>
      </c>
      <c r="AS46" s="55">
        <v>5.0330000000000004</v>
      </c>
      <c r="AT46" s="55">
        <v>5.3070000000000004</v>
      </c>
      <c r="AU46" s="55">
        <v>5.3330000000000002</v>
      </c>
      <c r="AV46" s="3">
        <v>5.3570000000000002</v>
      </c>
      <c r="AW46" s="3">
        <v>5.3840000000000003</v>
      </c>
      <c r="AX46" s="3" t="s">
        <v>12</v>
      </c>
      <c r="AY46" s="3">
        <v>5.4790000000000001</v>
      </c>
      <c r="AZ46" s="15" t="s">
        <v>12</v>
      </c>
      <c r="BA46" s="10">
        <f t="shared" si="11"/>
        <v>5.3840000000000003</v>
      </c>
      <c r="BB46" s="9">
        <f t="shared" si="12"/>
        <v>5.1000000000000156E-2</v>
      </c>
      <c r="BC46" s="10">
        <f t="shared" si="13"/>
        <v>9.4999999999999751E-2</v>
      </c>
      <c r="BD46" s="9" t="s">
        <v>2403</v>
      </c>
      <c r="BE46" s="3" t="s">
        <v>12</v>
      </c>
      <c r="BF46" s="15" t="s">
        <v>12</v>
      </c>
      <c r="BG46" s="15"/>
      <c r="BH46" s="9"/>
      <c r="BI46" s="10"/>
      <c r="BJ46" s="9" t="s">
        <v>2403</v>
      </c>
      <c r="BK46" s="3" t="s">
        <v>12</v>
      </c>
      <c r="BL46" s="15" t="s">
        <v>12</v>
      </c>
      <c r="BM46" s="15"/>
      <c r="BN46" s="9"/>
      <c r="BO46" s="10"/>
      <c r="BP46">
        <f t="shared" si="14"/>
        <v>0</v>
      </c>
      <c r="BQ46" s="93">
        <f t="shared" si="15"/>
        <v>0</v>
      </c>
      <c r="BR46" s="93">
        <f t="shared" si="16"/>
        <v>0</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VLOOKUP(BS46,aslocaties_v01!$C$3:$AA$349,MATCH($K$3*10,aslocaties_v01!$C$2:$X$2),FALSE)</f>
        <v>#N/A</v>
      </c>
      <c r="BW46" s="93" t="e">
        <f t="shared" si="17"/>
        <v>#N/A</v>
      </c>
      <c r="BX46" s="93" t="e">
        <f t="shared" si="18"/>
        <v>#N/A</v>
      </c>
      <c r="BY46" s="94">
        <f t="shared" si="19"/>
        <v>999</v>
      </c>
      <c r="BZ46" s="94">
        <f t="shared" si="20"/>
        <v>999</v>
      </c>
      <c r="CA46" s="94" t="e">
        <f t="shared" si="21"/>
        <v>#N/A</v>
      </c>
      <c r="CB46" t="e">
        <f t="shared" si="22"/>
        <v>#N/A</v>
      </c>
      <c r="CC46" s="58" t="e">
        <f t="shared" si="23"/>
        <v>#N/A</v>
      </c>
      <c r="CD46" s="95" t="e">
        <f t="shared" si="24"/>
        <v>#N/A</v>
      </c>
      <c r="CE46" s="96" t="b">
        <f t="shared" si="25"/>
        <v>1</v>
      </c>
      <c r="CF46" t="e">
        <f t="shared" si="26"/>
        <v>#DIV/0!</v>
      </c>
      <c r="CG46" t="e">
        <f t="shared" si="27"/>
        <v>#DIV/0!</v>
      </c>
      <c r="CH46" s="84" t="b">
        <f t="shared" si="28"/>
        <v>1</v>
      </c>
      <c r="CI46">
        <f t="shared" si="29"/>
        <v>0.88900000000000001</v>
      </c>
      <c r="CJ46" t="b">
        <f t="shared" si="30"/>
        <v>1</v>
      </c>
      <c r="CK46" t="b">
        <f t="shared" si="31"/>
        <v>1</v>
      </c>
      <c r="CL46" s="84" t="b">
        <f t="shared" si="51"/>
        <v>1</v>
      </c>
      <c r="CM46">
        <f t="shared" si="32"/>
        <v>5.3840000000000003</v>
      </c>
      <c r="CN46" t="b">
        <f t="shared" si="33"/>
        <v>1</v>
      </c>
      <c r="CO46" s="84">
        <f t="shared" si="34"/>
        <v>1.9659255192031849E-2</v>
      </c>
      <c r="CP46" t="b">
        <f t="shared" si="35"/>
        <v>1</v>
      </c>
      <c r="CQ46" s="96" t="b">
        <f t="shared" si="36"/>
        <v>0</v>
      </c>
      <c r="CR46" t="b">
        <f t="shared" si="37"/>
        <v>1</v>
      </c>
      <c r="CS46" t="b">
        <f t="shared" si="38"/>
        <v>1</v>
      </c>
      <c r="CT46" t="b">
        <f t="shared" si="39"/>
        <v>1</v>
      </c>
      <c r="CU46" t="b">
        <f t="shared" si="40"/>
        <v>1</v>
      </c>
      <c r="CV46" s="84" t="b">
        <f t="shared" si="41"/>
        <v>1</v>
      </c>
      <c r="CW46" t="b">
        <f t="shared" si="42"/>
        <v>1</v>
      </c>
      <c r="CX46" t="b">
        <f t="shared" si="43"/>
        <v>1</v>
      </c>
      <c r="CY46" t="b">
        <f t="shared" si="44"/>
        <v>1</v>
      </c>
      <c r="CZ46" t="b">
        <f t="shared" si="45"/>
        <v>1</v>
      </c>
      <c r="DA46" s="84">
        <f t="shared" si="46"/>
        <v>1</v>
      </c>
      <c r="DB46" t="e">
        <f t="shared" si="47"/>
        <v>#N/A</v>
      </c>
    </row>
    <row r="47" spans="1:106">
      <c r="A47" s="9">
        <v>45</v>
      </c>
      <c r="B47" s="3">
        <v>2</v>
      </c>
      <c r="C47" s="3" t="s">
        <v>84</v>
      </c>
      <c r="D47" s="3" t="str">
        <f t="shared" si="0"/>
        <v>AF_60m_L_24_0222</v>
      </c>
      <c r="E47" s="3" t="str">
        <f t="shared" si="1"/>
        <v>0222</v>
      </c>
      <c r="F47" s="3">
        <v>136519.109</v>
      </c>
      <c r="G47" s="15">
        <v>420641.15600000002</v>
      </c>
      <c r="H47" s="35" t="str">
        <f t="shared" si="2"/>
        <v>ja</v>
      </c>
      <c r="I47" s="42" t="s">
        <v>2402</v>
      </c>
      <c r="J47" s="20" t="s">
        <v>2955</v>
      </c>
      <c r="K47" s="21">
        <v>10000</v>
      </c>
      <c r="L47" s="28">
        <f t="shared" si="48"/>
        <v>0.24</v>
      </c>
      <c r="M47" s="28">
        <f t="shared" si="49"/>
        <v>0</v>
      </c>
      <c r="N47" s="56">
        <f t="shared" si="3"/>
        <v>0</v>
      </c>
      <c r="O47" s="33">
        <f t="shared" si="50"/>
        <v>151.07223205146536</v>
      </c>
      <c r="P47" s="37">
        <f t="shared" si="4"/>
        <v>59.92934536599671</v>
      </c>
      <c r="Q47" s="9" t="s">
        <v>12</v>
      </c>
      <c r="R47" s="55" t="s">
        <v>12</v>
      </c>
      <c r="S47" s="55">
        <v>3.7469999999999999</v>
      </c>
      <c r="T47" s="55">
        <v>3.8420000000000001</v>
      </c>
      <c r="U47" s="55">
        <v>3.923</v>
      </c>
      <c r="V47" s="3">
        <v>3.9860000000000002</v>
      </c>
      <c r="W47" s="3">
        <v>4.0640000000000001</v>
      </c>
      <c r="X47" s="3" t="s">
        <v>12</v>
      </c>
      <c r="Y47" s="3">
        <v>4.5030000000000001</v>
      </c>
      <c r="Z47" s="15" t="s">
        <v>12</v>
      </c>
      <c r="AA47" s="10">
        <f t="shared" si="5"/>
        <v>4.0640000000000001</v>
      </c>
      <c r="AB47" s="9">
        <f t="shared" si="6"/>
        <v>0.14100000000000001</v>
      </c>
      <c r="AC47" s="10">
        <f t="shared" si="7"/>
        <v>0.43900000000000006</v>
      </c>
      <c r="AD47" s="9" t="s">
        <v>12</v>
      </c>
      <c r="AE47" s="55" t="s">
        <v>12</v>
      </c>
      <c r="AF47" s="55">
        <v>0.92200000000000004</v>
      </c>
      <c r="AG47" s="55">
        <v>1.0029999999999999</v>
      </c>
      <c r="AH47" s="55">
        <v>1.0149999999999999</v>
      </c>
      <c r="AI47" s="3">
        <v>1.026</v>
      </c>
      <c r="AJ47" s="3">
        <v>1.0389999999999999</v>
      </c>
      <c r="AK47" s="3" t="s">
        <v>12</v>
      </c>
      <c r="AL47" s="3">
        <v>1.0620000000000001</v>
      </c>
      <c r="AM47" s="15" t="s">
        <v>12</v>
      </c>
      <c r="AN47" s="10">
        <f t="shared" si="8"/>
        <v>1.0389999999999999</v>
      </c>
      <c r="AO47" s="9">
        <f t="shared" si="9"/>
        <v>2.4000000000000021E-2</v>
      </c>
      <c r="AP47" s="10">
        <f t="shared" si="10"/>
        <v>2.3000000000000131E-2</v>
      </c>
      <c r="AQ47" s="9" t="s">
        <v>12</v>
      </c>
      <c r="AR47" s="55" t="s">
        <v>12</v>
      </c>
      <c r="AS47" s="55">
        <v>5.5090000000000003</v>
      </c>
      <c r="AT47" s="55">
        <v>5.7080000000000002</v>
      </c>
      <c r="AU47" s="55">
        <v>5.7389999999999999</v>
      </c>
      <c r="AV47" s="3">
        <v>5.7670000000000003</v>
      </c>
      <c r="AW47" s="3">
        <v>5.798</v>
      </c>
      <c r="AX47" s="3" t="s">
        <v>12</v>
      </c>
      <c r="AY47" s="3">
        <v>5.8890000000000002</v>
      </c>
      <c r="AZ47" s="15" t="s">
        <v>12</v>
      </c>
      <c r="BA47" s="10">
        <f t="shared" si="11"/>
        <v>5.798</v>
      </c>
      <c r="BB47" s="9">
        <f t="shared" si="12"/>
        <v>5.9000000000000163E-2</v>
      </c>
      <c r="BC47" s="10">
        <f t="shared" si="13"/>
        <v>9.1000000000000192E-2</v>
      </c>
      <c r="BD47" s="9" t="s">
        <v>2403</v>
      </c>
      <c r="BE47" s="3" t="s">
        <v>12</v>
      </c>
      <c r="BF47" s="15" t="s">
        <v>12</v>
      </c>
      <c r="BG47" s="15"/>
      <c r="BH47" s="9"/>
      <c r="BI47" s="10"/>
      <c r="BJ47" s="9" t="s">
        <v>2403</v>
      </c>
      <c r="BK47" s="3" t="s">
        <v>12</v>
      </c>
      <c r="BL47" s="15" t="s">
        <v>12</v>
      </c>
      <c r="BM47" s="15"/>
      <c r="BN47" s="9"/>
      <c r="BO47" s="10"/>
      <c r="BP47">
        <f t="shared" si="14"/>
        <v>0</v>
      </c>
      <c r="BQ47" s="93">
        <f t="shared" si="15"/>
        <v>0</v>
      </c>
      <c r="BR47" s="93">
        <f t="shared" si="16"/>
        <v>0</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VLOOKUP(BS47,aslocaties_v01!$C$3:$AA$349,MATCH($K$3*10,aslocaties_v01!$C$2:$X$2),FALSE)</f>
        <v>#N/A</v>
      </c>
      <c r="BW47" s="93" t="e">
        <f t="shared" si="17"/>
        <v>#N/A</v>
      </c>
      <c r="BX47" s="93" t="e">
        <f t="shared" si="18"/>
        <v>#N/A</v>
      </c>
      <c r="BY47" s="94">
        <f t="shared" si="19"/>
        <v>999</v>
      </c>
      <c r="BZ47" s="94">
        <f t="shared" si="20"/>
        <v>999</v>
      </c>
      <c r="CA47" s="94" t="e">
        <f t="shared" si="21"/>
        <v>#N/A</v>
      </c>
      <c r="CB47" t="e">
        <f t="shared" si="22"/>
        <v>#N/A</v>
      </c>
      <c r="CC47" s="58" t="e">
        <f t="shared" si="23"/>
        <v>#N/A</v>
      </c>
      <c r="CD47" s="95" t="e">
        <f t="shared" si="24"/>
        <v>#N/A</v>
      </c>
      <c r="CE47" s="96" t="b">
        <f t="shared" si="25"/>
        <v>1</v>
      </c>
      <c r="CF47" t="e">
        <f t="shared" si="26"/>
        <v>#DIV/0!</v>
      </c>
      <c r="CG47" t="e">
        <f t="shared" si="27"/>
        <v>#DIV/0!</v>
      </c>
      <c r="CH47" s="84" t="b">
        <f t="shared" si="28"/>
        <v>1</v>
      </c>
      <c r="CI47">
        <f t="shared" si="29"/>
        <v>1.0389999999999999</v>
      </c>
      <c r="CJ47" t="b">
        <f t="shared" si="30"/>
        <v>1</v>
      </c>
      <c r="CK47" t="b">
        <f t="shared" si="31"/>
        <v>1</v>
      </c>
      <c r="CL47" s="84" t="b">
        <f t="shared" si="51"/>
        <v>0</v>
      </c>
      <c r="CM47" t="str">
        <f t="shared" si="32"/>
        <v/>
      </c>
      <c r="CN47" t="b">
        <f t="shared" si="33"/>
        <v>0</v>
      </c>
      <c r="CO47" s="84">
        <f t="shared" si="34"/>
        <v>1.9812283196988058E-2</v>
      </c>
      <c r="CP47" t="b">
        <f t="shared" si="35"/>
        <v>1</v>
      </c>
      <c r="CQ47" s="96" t="b">
        <f t="shared" si="36"/>
        <v>1</v>
      </c>
      <c r="CR47" t="b">
        <f t="shared" si="37"/>
        <v>1</v>
      </c>
      <c r="CS47" t="b">
        <f t="shared" si="38"/>
        <v>1</v>
      </c>
      <c r="CT47" t="b">
        <f t="shared" si="39"/>
        <v>1</v>
      </c>
      <c r="CU47" t="b">
        <f t="shared" si="40"/>
        <v>1</v>
      </c>
      <c r="CV47" s="84" t="b">
        <f t="shared" si="41"/>
        <v>1</v>
      </c>
      <c r="CW47" t="b">
        <f t="shared" si="42"/>
        <v>1</v>
      </c>
      <c r="CX47" t="b">
        <f t="shared" si="43"/>
        <v>1</v>
      </c>
      <c r="CY47" t="b">
        <f t="shared" si="44"/>
        <v>1</v>
      </c>
      <c r="CZ47" t="b">
        <f t="shared" si="45"/>
        <v>1</v>
      </c>
      <c r="DA47" s="84">
        <f t="shared" si="46"/>
        <v>0</v>
      </c>
      <c r="DB47" t="e">
        <f t="shared" si="47"/>
        <v>#N/A</v>
      </c>
    </row>
    <row r="48" spans="1:106">
      <c r="A48" s="9">
        <v>46</v>
      </c>
      <c r="B48" s="3">
        <v>2</v>
      </c>
      <c r="C48" s="3" t="s">
        <v>85</v>
      </c>
      <c r="D48" s="3" t="str">
        <f t="shared" si="0"/>
        <v>AF_60m_L_24_0223</v>
      </c>
      <c r="E48" s="3" t="str">
        <f t="shared" si="1"/>
        <v>0223</v>
      </c>
      <c r="F48" s="3">
        <v>136461.46900000001</v>
      </c>
      <c r="G48" s="15">
        <v>420657.56199999998</v>
      </c>
      <c r="H48" s="35" t="str">
        <f t="shared" si="2"/>
        <v>ja</v>
      </c>
      <c r="I48" s="42" t="s">
        <v>2402</v>
      </c>
      <c r="J48" s="20" t="s">
        <v>2955</v>
      </c>
      <c r="K48" s="21">
        <v>10000</v>
      </c>
      <c r="L48" s="28">
        <f t="shared" si="48"/>
        <v>0.24</v>
      </c>
      <c r="M48" s="28">
        <f t="shared" si="49"/>
        <v>0</v>
      </c>
      <c r="N48" s="56">
        <f t="shared" si="3"/>
        <v>0</v>
      </c>
      <c r="O48" s="33">
        <f t="shared" si="50"/>
        <v>59.92934536599671</v>
      </c>
      <c r="P48" s="37">
        <f t="shared" si="4"/>
        <v>99.772393000275599</v>
      </c>
      <c r="Q48" s="9" t="s">
        <v>12</v>
      </c>
      <c r="R48" s="55" t="s">
        <v>12</v>
      </c>
      <c r="S48" s="55">
        <v>3.7469999999999999</v>
      </c>
      <c r="T48" s="55">
        <v>3.8420000000000001</v>
      </c>
      <c r="U48" s="55">
        <v>3.9220000000000002</v>
      </c>
      <c r="V48" s="3">
        <v>3.9860000000000002</v>
      </c>
      <c r="W48" s="3">
        <v>4.0640000000000001</v>
      </c>
      <c r="X48" s="3" t="s">
        <v>12</v>
      </c>
      <c r="Y48" s="3">
        <v>4.5030000000000001</v>
      </c>
      <c r="Z48" s="15" t="s">
        <v>12</v>
      </c>
      <c r="AA48" s="10">
        <f t="shared" si="5"/>
        <v>4.0640000000000001</v>
      </c>
      <c r="AB48" s="9">
        <f t="shared" si="6"/>
        <v>0.1419999999999999</v>
      </c>
      <c r="AC48" s="10">
        <f t="shared" si="7"/>
        <v>0.43900000000000006</v>
      </c>
      <c r="AD48" s="9" t="s">
        <v>12</v>
      </c>
      <c r="AE48" s="55" t="s">
        <v>12</v>
      </c>
      <c r="AF48" s="55">
        <v>1.022</v>
      </c>
      <c r="AG48" s="55">
        <v>1.1020000000000001</v>
      </c>
      <c r="AH48" s="55">
        <v>1.111</v>
      </c>
      <c r="AI48" s="3">
        <v>1.1200000000000001</v>
      </c>
      <c r="AJ48" s="3">
        <v>1.129</v>
      </c>
      <c r="AK48" s="3" t="s">
        <v>12</v>
      </c>
      <c r="AL48" s="3">
        <v>1.147</v>
      </c>
      <c r="AM48" s="15" t="s">
        <v>12</v>
      </c>
      <c r="AN48" s="10">
        <f t="shared" si="8"/>
        <v>1.129</v>
      </c>
      <c r="AO48" s="9">
        <f t="shared" si="9"/>
        <v>1.8000000000000016E-2</v>
      </c>
      <c r="AP48" s="10">
        <f t="shared" si="10"/>
        <v>1.8000000000000016E-2</v>
      </c>
      <c r="AQ48" s="9" t="s">
        <v>12</v>
      </c>
      <c r="AR48" s="55" t="s">
        <v>12</v>
      </c>
      <c r="AS48" s="55">
        <v>5.5369999999999999</v>
      </c>
      <c r="AT48" s="55">
        <v>5.8079999999999998</v>
      </c>
      <c r="AU48" s="55">
        <v>5.8390000000000004</v>
      </c>
      <c r="AV48" s="3">
        <v>5.867</v>
      </c>
      <c r="AW48" s="3">
        <v>5.8979999999999997</v>
      </c>
      <c r="AX48" s="3" t="s">
        <v>12</v>
      </c>
      <c r="AY48" s="3">
        <v>5.9889999999999999</v>
      </c>
      <c r="AZ48" s="15" t="s">
        <v>12</v>
      </c>
      <c r="BA48" s="10">
        <f t="shared" si="11"/>
        <v>5.8979999999999997</v>
      </c>
      <c r="BB48" s="9">
        <f t="shared" si="12"/>
        <v>5.8999999999999275E-2</v>
      </c>
      <c r="BC48" s="10">
        <f t="shared" si="13"/>
        <v>9.1000000000000192E-2</v>
      </c>
      <c r="BD48" s="9" t="s">
        <v>2403</v>
      </c>
      <c r="BE48" s="3" t="s">
        <v>12</v>
      </c>
      <c r="BF48" s="15" t="s">
        <v>12</v>
      </c>
      <c r="BG48" s="15"/>
      <c r="BH48" s="9"/>
      <c r="BI48" s="10"/>
      <c r="BJ48" s="9" t="s">
        <v>2403</v>
      </c>
      <c r="BK48" s="3" t="s">
        <v>12</v>
      </c>
      <c r="BL48" s="15" t="s">
        <v>12</v>
      </c>
      <c r="BM48" s="15"/>
      <c r="BN48" s="9"/>
      <c r="BO48" s="10"/>
      <c r="BP48">
        <f t="shared" si="14"/>
        <v>0</v>
      </c>
      <c r="BQ48" s="93">
        <f t="shared" si="15"/>
        <v>0</v>
      </c>
      <c r="BR48" s="93">
        <f t="shared" si="16"/>
        <v>0</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VLOOKUP(BS48,aslocaties_v01!$C$3:$AA$349,MATCH($K$3*10,aslocaties_v01!$C$2:$X$2),FALSE)</f>
        <v>#N/A</v>
      </c>
      <c r="BW48" s="93" t="e">
        <f t="shared" si="17"/>
        <v>#N/A</v>
      </c>
      <c r="BX48" s="93" t="e">
        <f t="shared" si="18"/>
        <v>#N/A</v>
      </c>
      <c r="BY48" s="94">
        <f t="shared" si="19"/>
        <v>999</v>
      </c>
      <c r="BZ48" s="94">
        <f t="shared" si="20"/>
        <v>999</v>
      </c>
      <c r="CA48" s="94" t="e">
        <f t="shared" si="21"/>
        <v>#N/A</v>
      </c>
      <c r="CB48" t="e">
        <f t="shared" si="22"/>
        <v>#N/A</v>
      </c>
      <c r="CC48" s="58" t="e">
        <f t="shared" si="23"/>
        <v>#N/A</v>
      </c>
      <c r="CD48" s="95" t="e">
        <f t="shared" si="24"/>
        <v>#N/A</v>
      </c>
      <c r="CE48" s="96" t="b">
        <f t="shared" si="25"/>
        <v>1</v>
      </c>
      <c r="CF48" t="e">
        <f t="shared" si="26"/>
        <v>#DIV/0!</v>
      </c>
      <c r="CG48" t="e">
        <f t="shared" si="27"/>
        <v>#DIV/0!</v>
      </c>
      <c r="CH48" s="84" t="b">
        <f t="shared" si="28"/>
        <v>1</v>
      </c>
      <c r="CI48">
        <f t="shared" si="29"/>
        <v>1.129</v>
      </c>
      <c r="CJ48" t="b">
        <f t="shared" si="30"/>
        <v>1</v>
      </c>
      <c r="CK48" t="b">
        <f t="shared" si="31"/>
        <v>1</v>
      </c>
      <c r="CL48" s="84" t="b">
        <f t="shared" si="51"/>
        <v>0</v>
      </c>
      <c r="CM48" t="str">
        <f t="shared" si="32"/>
        <v/>
      </c>
      <c r="CN48" t="b">
        <f t="shared" si="33"/>
        <v>0</v>
      </c>
      <c r="CO48" s="84">
        <f t="shared" si="34"/>
        <v>2.0804620929428311E-2</v>
      </c>
      <c r="CP48" t="b">
        <f t="shared" si="35"/>
        <v>1</v>
      </c>
      <c r="CQ48" s="96" t="b">
        <f t="shared" si="36"/>
        <v>1</v>
      </c>
      <c r="CR48" t="b">
        <f t="shared" si="37"/>
        <v>1</v>
      </c>
      <c r="CS48" t="b">
        <f t="shared" si="38"/>
        <v>1</v>
      </c>
      <c r="CT48" t="b">
        <f t="shared" si="39"/>
        <v>1</v>
      </c>
      <c r="CU48" t="b">
        <f t="shared" si="40"/>
        <v>1</v>
      </c>
      <c r="CV48" s="84" t="b">
        <f t="shared" si="41"/>
        <v>1</v>
      </c>
      <c r="CW48" t="b">
        <f t="shared" si="42"/>
        <v>1</v>
      </c>
      <c r="CX48" t="b">
        <f t="shared" si="43"/>
        <v>1</v>
      </c>
      <c r="CY48" t="b">
        <f t="shared" si="44"/>
        <v>1</v>
      </c>
      <c r="CZ48" t="b">
        <f t="shared" si="45"/>
        <v>1</v>
      </c>
      <c r="DA48" s="84">
        <f t="shared" si="46"/>
        <v>0</v>
      </c>
      <c r="DB48" t="e">
        <f t="shared" si="47"/>
        <v>#N/A</v>
      </c>
    </row>
    <row r="49" spans="1:106">
      <c r="A49" s="9">
        <v>47</v>
      </c>
      <c r="B49" s="3">
        <v>2</v>
      </c>
      <c r="C49" s="3" t="s">
        <v>86</v>
      </c>
      <c r="D49" s="3" t="str">
        <f t="shared" si="0"/>
        <v>AF_60m_L_24_0224</v>
      </c>
      <c r="E49" s="3" t="str">
        <f t="shared" si="1"/>
        <v>0224</v>
      </c>
      <c r="F49" s="3">
        <v>136428.82800000001</v>
      </c>
      <c r="G49" s="15">
        <v>420751.84399999998</v>
      </c>
      <c r="H49" s="35" t="str">
        <f t="shared" si="2"/>
        <v>ja</v>
      </c>
      <c r="I49" s="42" t="s">
        <v>2402</v>
      </c>
      <c r="J49" s="20" t="s">
        <v>2955</v>
      </c>
      <c r="K49" s="21">
        <v>10000</v>
      </c>
      <c r="L49" s="28">
        <f t="shared" si="48"/>
        <v>0.24</v>
      </c>
      <c r="M49" s="28">
        <f t="shared" si="49"/>
        <v>0</v>
      </c>
      <c r="N49" s="56">
        <f t="shared" si="3"/>
        <v>0</v>
      </c>
      <c r="O49" s="33">
        <f t="shared" si="50"/>
        <v>99.772393000275599</v>
      </c>
      <c r="P49" s="37">
        <f t="shared" si="4"/>
        <v>93.359836610840517</v>
      </c>
      <c r="Q49" s="9" t="s">
        <v>12</v>
      </c>
      <c r="R49" s="55" t="s">
        <v>12</v>
      </c>
      <c r="S49" s="55">
        <v>3.7469999999999999</v>
      </c>
      <c r="T49" s="55">
        <v>3.8420000000000001</v>
      </c>
      <c r="U49" s="55">
        <v>3.9220000000000002</v>
      </c>
      <c r="V49" s="3">
        <v>3.9860000000000002</v>
      </c>
      <c r="W49" s="3">
        <v>4.0640000000000001</v>
      </c>
      <c r="X49" s="3" t="s">
        <v>12</v>
      </c>
      <c r="Y49" s="3">
        <v>4.5030000000000001</v>
      </c>
      <c r="Z49" s="15" t="s">
        <v>12</v>
      </c>
      <c r="AA49" s="10">
        <f t="shared" si="5"/>
        <v>4.0640000000000001</v>
      </c>
      <c r="AB49" s="9">
        <f t="shared" si="6"/>
        <v>0.1419999999999999</v>
      </c>
      <c r="AC49" s="10">
        <f t="shared" si="7"/>
        <v>0.43900000000000006</v>
      </c>
      <c r="AD49" s="9" t="s">
        <v>12</v>
      </c>
      <c r="AE49" s="55" t="s">
        <v>12</v>
      </c>
      <c r="AF49" s="55">
        <v>0.91700000000000004</v>
      </c>
      <c r="AG49" s="55">
        <v>1.0049999999999999</v>
      </c>
      <c r="AH49" s="55">
        <v>1.02</v>
      </c>
      <c r="AI49" s="3">
        <v>1.0329999999999999</v>
      </c>
      <c r="AJ49" s="3">
        <v>1.048</v>
      </c>
      <c r="AK49" s="3" t="s">
        <v>12</v>
      </c>
      <c r="AL49" s="3">
        <v>1.077</v>
      </c>
      <c r="AM49" s="15" t="s">
        <v>12</v>
      </c>
      <c r="AN49" s="10">
        <f t="shared" si="8"/>
        <v>1.048</v>
      </c>
      <c r="AO49" s="9">
        <f t="shared" si="9"/>
        <v>2.8000000000000025E-2</v>
      </c>
      <c r="AP49" s="10">
        <f t="shared" si="10"/>
        <v>2.8999999999999915E-2</v>
      </c>
      <c r="AQ49" s="9" t="s">
        <v>12</v>
      </c>
      <c r="AR49" s="55" t="s">
        <v>12</v>
      </c>
      <c r="AS49" s="55">
        <v>5.3040000000000003</v>
      </c>
      <c r="AT49" s="55">
        <v>5.7030000000000003</v>
      </c>
      <c r="AU49" s="55">
        <v>5.7080000000000002</v>
      </c>
      <c r="AV49" s="3">
        <v>5.7119999999999997</v>
      </c>
      <c r="AW49" s="3">
        <v>5.7169999999999996</v>
      </c>
      <c r="AX49" s="3" t="s">
        <v>12</v>
      </c>
      <c r="AY49" s="3">
        <v>5.726</v>
      </c>
      <c r="AZ49" s="15" t="s">
        <v>12</v>
      </c>
      <c r="BA49" s="10">
        <f t="shared" si="11"/>
        <v>5.7169999999999996</v>
      </c>
      <c r="BB49" s="9">
        <f t="shared" si="12"/>
        <v>8.9999999999994529E-3</v>
      </c>
      <c r="BC49" s="10">
        <f t="shared" si="13"/>
        <v>9.0000000000003411E-3</v>
      </c>
      <c r="BD49" s="9" t="s">
        <v>2403</v>
      </c>
      <c r="BE49" s="3" t="s">
        <v>12</v>
      </c>
      <c r="BF49" s="15" t="s">
        <v>12</v>
      </c>
      <c r="BG49" s="15"/>
      <c r="BH49" s="9"/>
      <c r="BI49" s="10"/>
      <c r="BJ49" s="9" t="s">
        <v>2403</v>
      </c>
      <c r="BK49" s="3" t="s">
        <v>12</v>
      </c>
      <c r="BL49" s="15" t="s">
        <v>12</v>
      </c>
      <c r="BM49" s="15"/>
      <c r="BN49" s="9"/>
      <c r="BO49" s="10"/>
      <c r="BP49">
        <f t="shared" si="14"/>
        <v>0</v>
      </c>
      <c r="BQ49" s="93">
        <f t="shared" si="15"/>
        <v>0</v>
      </c>
      <c r="BR49" s="93">
        <f t="shared" si="16"/>
        <v>0</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VLOOKUP(BS49,aslocaties_v01!$C$3:$AA$349,MATCH($K$3*10,aslocaties_v01!$C$2:$X$2),FALSE)</f>
        <v>#N/A</v>
      </c>
      <c r="BW49" s="93" t="e">
        <f t="shared" si="17"/>
        <v>#N/A</v>
      </c>
      <c r="BX49" s="93" t="e">
        <f t="shared" si="18"/>
        <v>#N/A</v>
      </c>
      <c r="BY49" s="94">
        <f t="shared" si="19"/>
        <v>999</v>
      </c>
      <c r="BZ49" s="94">
        <f t="shared" si="20"/>
        <v>999</v>
      </c>
      <c r="CA49" s="94" t="e">
        <f t="shared" si="21"/>
        <v>#N/A</v>
      </c>
      <c r="CB49" t="e">
        <f t="shared" si="22"/>
        <v>#N/A</v>
      </c>
      <c r="CC49" s="58" t="e">
        <f t="shared" si="23"/>
        <v>#N/A</v>
      </c>
      <c r="CD49" s="95" t="e">
        <f t="shared" si="24"/>
        <v>#N/A</v>
      </c>
      <c r="CE49" s="96" t="b">
        <f t="shared" si="25"/>
        <v>1</v>
      </c>
      <c r="CF49" t="e">
        <f t="shared" si="26"/>
        <v>#DIV/0!</v>
      </c>
      <c r="CG49" t="e">
        <f t="shared" si="27"/>
        <v>#DIV/0!</v>
      </c>
      <c r="CH49" s="84" t="b">
        <f t="shared" si="28"/>
        <v>1</v>
      </c>
      <c r="CI49">
        <f t="shared" si="29"/>
        <v>1.048</v>
      </c>
      <c r="CJ49" t="b">
        <f t="shared" si="30"/>
        <v>1</v>
      </c>
      <c r="CK49" t="b">
        <f t="shared" si="31"/>
        <v>1</v>
      </c>
      <c r="CL49" s="84" t="b">
        <f t="shared" si="51"/>
        <v>0</v>
      </c>
      <c r="CM49" t="str">
        <f t="shared" si="32"/>
        <v/>
      </c>
      <c r="CN49" t="b">
        <f t="shared" si="33"/>
        <v>0</v>
      </c>
      <c r="CO49" s="84">
        <f t="shared" si="34"/>
        <v>2.0554186833687545E-2</v>
      </c>
      <c r="CP49" t="b">
        <f t="shared" si="35"/>
        <v>1</v>
      </c>
      <c r="CQ49" s="96" t="b">
        <f t="shared" si="36"/>
        <v>1</v>
      </c>
      <c r="CR49" t="b">
        <f t="shared" si="37"/>
        <v>1</v>
      </c>
      <c r="CS49" t="b">
        <f t="shared" si="38"/>
        <v>1</v>
      </c>
      <c r="CT49" t="b">
        <f t="shared" si="39"/>
        <v>1</v>
      </c>
      <c r="CU49" t="b">
        <f t="shared" si="40"/>
        <v>1</v>
      </c>
      <c r="CV49" s="84" t="b">
        <f t="shared" si="41"/>
        <v>1</v>
      </c>
      <c r="CW49" t="b">
        <f t="shared" si="42"/>
        <v>1</v>
      </c>
      <c r="CX49" t="b">
        <f t="shared" si="43"/>
        <v>1</v>
      </c>
      <c r="CY49" t="b">
        <f t="shared" si="44"/>
        <v>1</v>
      </c>
      <c r="CZ49" t="b">
        <f t="shared" si="45"/>
        <v>1</v>
      </c>
      <c r="DA49" s="84">
        <f t="shared" si="46"/>
        <v>0</v>
      </c>
      <c r="DB49" t="e">
        <f t="shared" si="47"/>
        <v>#N/A</v>
      </c>
    </row>
    <row r="50" spans="1:106">
      <c r="A50" s="9">
        <v>48</v>
      </c>
      <c r="B50" s="3">
        <v>2</v>
      </c>
      <c r="C50" s="3" t="s">
        <v>87</v>
      </c>
      <c r="D50" s="3" t="str">
        <f t="shared" si="0"/>
        <v>AF_60m_L_24_0225</v>
      </c>
      <c r="E50" s="3" t="str">
        <f t="shared" si="1"/>
        <v>0225</v>
      </c>
      <c r="F50" s="3">
        <v>136398.09400000001</v>
      </c>
      <c r="G50" s="15">
        <v>420840</v>
      </c>
      <c r="H50" s="35" t="str">
        <f t="shared" si="2"/>
        <v>ja</v>
      </c>
      <c r="I50" s="42" t="s">
        <v>2402</v>
      </c>
      <c r="J50" s="20" t="s">
        <v>2955</v>
      </c>
      <c r="K50" s="21">
        <v>10000</v>
      </c>
      <c r="L50" s="28">
        <f t="shared" si="48"/>
        <v>0.24</v>
      </c>
      <c r="M50" s="28">
        <f t="shared" si="49"/>
        <v>0</v>
      </c>
      <c r="N50" s="56">
        <f t="shared" si="3"/>
        <v>0</v>
      </c>
      <c r="O50" s="33">
        <f t="shared" si="50"/>
        <v>93.359836610840517</v>
      </c>
      <c r="P50" s="37">
        <f t="shared" si="4"/>
        <v>87.48630878598253</v>
      </c>
      <c r="Q50" s="9" t="s">
        <v>12</v>
      </c>
      <c r="R50" s="55" t="s">
        <v>12</v>
      </c>
      <c r="S50" s="55">
        <v>3.7480000000000002</v>
      </c>
      <c r="T50" s="55">
        <v>3.843</v>
      </c>
      <c r="U50" s="55">
        <v>3.923</v>
      </c>
      <c r="V50" s="3">
        <v>3.9860000000000002</v>
      </c>
      <c r="W50" s="3">
        <v>4.0640000000000001</v>
      </c>
      <c r="X50" s="3" t="s">
        <v>12</v>
      </c>
      <c r="Y50" s="3">
        <v>4.5030000000000001</v>
      </c>
      <c r="Z50" s="15" t="s">
        <v>12</v>
      </c>
      <c r="AA50" s="10">
        <f t="shared" si="5"/>
        <v>4.0640000000000001</v>
      </c>
      <c r="AB50" s="9">
        <f t="shared" si="6"/>
        <v>0.14100000000000001</v>
      </c>
      <c r="AC50" s="10">
        <f t="shared" si="7"/>
        <v>0.43900000000000006</v>
      </c>
      <c r="AD50" s="9" t="s">
        <v>12</v>
      </c>
      <c r="AE50" s="55" t="s">
        <v>12</v>
      </c>
      <c r="AF50" s="55">
        <v>1.08</v>
      </c>
      <c r="AG50" s="55">
        <v>1.1080000000000001</v>
      </c>
      <c r="AH50" s="55">
        <v>1.1180000000000001</v>
      </c>
      <c r="AI50" s="3">
        <v>1.1259999999999999</v>
      </c>
      <c r="AJ50" s="3">
        <v>1.1359999999999999</v>
      </c>
      <c r="AK50" s="3" t="s">
        <v>12</v>
      </c>
      <c r="AL50" s="3">
        <v>1.1539999999999999</v>
      </c>
      <c r="AM50" s="15" t="s">
        <v>12</v>
      </c>
      <c r="AN50" s="10">
        <f t="shared" si="8"/>
        <v>1.1359999999999999</v>
      </c>
      <c r="AO50" s="9">
        <f t="shared" si="9"/>
        <v>1.7999999999999794E-2</v>
      </c>
      <c r="AP50" s="10">
        <f t="shared" si="10"/>
        <v>1.8000000000000016E-2</v>
      </c>
      <c r="AQ50" s="9" t="s">
        <v>12</v>
      </c>
      <c r="AR50" s="55" t="s">
        <v>12</v>
      </c>
      <c r="AS50" s="55">
        <v>5.5759999999999996</v>
      </c>
      <c r="AT50" s="55">
        <v>5.9130000000000003</v>
      </c>
      <c r="AU50" s="55">
        <v>5.93</v>
      </c>
      <c r="AV50" s="3">
        <v>5.9450000000000003</v>
      </c>
      <c r="AW50" s="3">
        <v>5.9619999999999997</v>
      </c>
      <c r="AX50" s="3" t="s">
        <v>12</v>
      </c>
      <c r="AY50" s="3">
        <v>5.9939999999999998</v>
      </c>
      <c r="AZ50" s="15" t="s">
        <v>12</v>
      </c>
      <c r="BA50" s="10">
        <f t="shared" si="11"/>
        <v>5.9619999999999997</v>
      </c>
      <c r="BB50" s="9">
        <f t="shared" si="12"/>
        <v>3.2000000000000028E-2</v>
      </c>
      <c r="BC50" s="10">
        <f t="shared" si="13"/>
        <v>3.2000000000000028E-2</v>
      </c>
      <c r="BD50" s="9" t="s">
        <v>2403</v>
      </c>
      <c r="BE50" s="3" t="s">
        <v>12</v>
      </c>
      <c r="BF50" s="15" t="s">
        <v>12</v>
      </c>
      <c r="BG50" s="15"/>
      <c r="BH50" s="9"/>
      <c r="BI50" s="10"/>
      <c r="BJ50" s="9" t="s">
        <v>2403</v>
      </c>
      <c r="BK50" s="3" t="s">
        <v>12</v>
      </c>
      <c r="BL50" s="15" t="s">
        <v>12</v>
      </c>
      <c r="BM50" s="15"/>
      <c r="BN50" s="9"/>
      <c r="BO50" s="10"/>
      <c r="BP50">
        <f t="shared" si="14"/>
        <v>0</v>
      </c>
      <c r="BQ50" s="93">
        <f t="shared" si="15"/>
        <v>0</v>
      </c>
      <c r="BR50" s="93">
        <f t="shared" si="16"/>
        <v>0</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VLOOKUP(BS50,aslocaties_v01!$C$3:$AA$349,MATCH($K$3*10,aslocaties_v01!$C$2:$X$2),FALSE)</f>
        <v>#N/A</v>
      </c>
      <c r="BW50" s="93" t="e">
        <f t="shared" si="17"/>
        <v>#N/A</v>
      </c>
      <c r="BX50" s="93" t="e">
        <f t="shared" si="18"/>
        <v>#N/A</v>
      </c>
      <c r="BY50" s="94">
        <f t="shared" si="19"/>
        <v>999</v>
      </c>
      <c r="BZ50" s="94">
        <f t="shared" si="20"/>
        <v>999</v>
      </c>
      <c r="CA50" s="94" t="e">
        <f t="shared" si="21"/>
        <v>#N/A</v>
      </c>
      <c r="CB50" t="e">
        <f t="shared" si="22"/>
        <v>#N/A</v>
      </c>
      <c r="CC50" s="58" t="e">
        <f t="shared" si="23"/>
        <v>#N/A</v>
      </c>
      <c r="CD50" s="95" t="e">
        <f t="shared" si="24"/>
        <v>#N/A</v>
      </c>
      <c r="CE50" s="96" t="b">
        <f t="shared" si="25"/>
        <v>1</v>
      </c>
      <c r="CF50" t="e">
        <f t="shared" si="26"/>
        <v>#DIV/0!</v>
      </c>
      <c r="CG50" t="e">
        <f t="shared" si="27"/>
        <v>#DIV/0!</v>
      </c>
      <c r="CH50" s="84" t="b">
        <f t="shared" si="28"/>
        <v>1</v>
      </c>
      <c r="CI50">
        <f t="shared" si="29"/>
        <v>1.1359999999999999</v>
      </c>
      <c r="CJ50" t="b">
        <f t="shared" si="30"/>
        <v>1</v>
      </c>
      <c r="CK50" t="b">
        <f t="shared" si="31"/>
        <v>1</v>
      </c>
      <c r="CL50" s="84" t="b">
        <f t="shared" si="51"/>
        <v>0</v>
      </c>
      <c r="CM50" t="str">
        <f t="shared" si="32"/>
        <v/>
      </c>
      <c r="CN50" t="b">
        <f t="shared" si="33"/>
        <v>0</v>
      </c>
      <c r="CO50" s="84">
        <f t="shared" si="34"/>
        <v>2.0486595362407857E-2</v>
      </c>
      <c r="CP50" t="b">
        <f t="shared" si="35"/>
        <v>1</v>
      </c>
      <c r="CQ50" s="96" t="b">
        <f t="shared" si="36"/>
        <v>1</v>
      </c>
      <c r="CR50" t="b">
        <f t="shared" si="37"/>
        <v>1</v>
      </c>
      <c r="CS50" t="b">
        <f t="shared" si="38"/>
        <v>1</v>
      </c>
      <c r="CT50" t="b">
        <f t="shared" si="39"/>
        <v>1</v>
      </c>
      <c r="CU50" t="b">
        <f t="shared" si="40"/>
        <v>1</v>
      </c>
      <c r="CV50" s="84" t="b">
        <f t="shared" si="41"/>
        <v>1</v>
      </c>
      <c r="CW50" t="b">
        <f t="shared" si="42"/>
        <v>1</v>
      </c>
      <c r="CX50" t="b">
        <f t="shared" si="43"/>
        <v>1</v>
      </c>
      <c r="CY50" t="b">
        <f t="shared" si="44"/>
        <v>1</v>
      </c>
      <c r="CZ50" t="b">
        <f t="shared" si="45"/>
        <v>1</v>
      </c>
      <c r="DA50" s="84">
        <f t="shared" si="46"/>
        <v>0</v>
      </c>
      <c r="DB50" t="e">
        <f t="shared" si="47"/>
        <v>#N/A</v>
      </c>
    </row>
    <row r="51" spans="1:106">
      <c r="A51" s="9">
        <v>49</v>
      </c>
      <c r="B51" s="3">
        <v>2</v>
      </c>
      <c r="C51" s="3" t="s">
        <v>88</v>
      </c>
      <c r="D51" s="3" t="str">
        <f t="shared" si="0"/>
        <v>AF_60m_L_24_0226</v>
      </c>
      <c r="E51" s="3" t="str">
        <f t="shared" si="1"/>
        <v>0226</v>
      </c>
      <c r="F51" s="3">
        <v>136368.45300000001</v>
      </c>
      <c r="G51" s="15">
        <v>420922.31199999998</v>
      </c>
      <c r="H51" s="35" t="str">
        <f t="shared" si="2"/>
        <v>ja</v>
      </c>
      <c r="I51" s="42" t="s">
        <v>2402</v>
      </c>
      <c r="J51" s="20" t="s">
        <v>2955</v>
      </c>
      <c r="K51" s="21">
        <v>10000</v>
      </c>
      <c r="L51" s="28">
        <f t="shared" si="48"/>
        <v>0.24</v>
      </c>
      <c r="M51" s="28">
        <f t="shared" si="49"/>
        <v>0</v>
      </c>
      <c r="N51" s="56">
        <f t="shared" si="3"/>
        <v>0</v>
      </c>
      <c r="O51" s="33">
        <f t="shared" si="50"/>
        <v>87.48630878598253</v>
      </c>
      <c r="P51" s="37">
        <f t="shared" si="4"/>
        <v>121.15484987816704</v>
      </c>
      <c r="Q51" s="9" t="s">
        <v>12</v>
      </c>
      <c r="R51" s="55" t="s">
        <v>12</v>
      </c>
      <c r="S51" s="55">
        <v>3.7480000000000002</v>
      </c>
      <c r="T51" s="55">
        <v>3.843</v>
      </c>
      <c r="U51" s="55">
        <v>3.923</v>
      </c>
      <c r="V51" s="3">
        <v>3.9870000000000001</v>
      </c>
      <c r="W51" s="3">
        <v>4.0650000000000004</v>
      </c>
      <c r="X51" s="3" t="s">
        <v>12</v>
      </c>
      <c r="Y51" s="3">
        <v>4.5030000000000001</v>
      </c>
      <c r="Z51" s="15" t="s">
        <v>12</v>
      </c>
      <c r="AA51" s="10">
        <f t="shared" si="5"/>
        <v>4.0650000000000004</v>
      </c>
      <c r="AB51" s="9">
        <f t="shared" si="6"/>
        <v>0.14200000000000035</v>
      </c>
      <c r="AC51" s="10">
        <f t="shared" si="7"/>
        <v>0.43799999999999972</v>
      </c>
      <c r="AD51" s="9" t="s">
        <v>12</v>
      </c>
      <c r="AE51" s="55" t="s">
        <v>12</v>
      </c>
      <c r="AF51" s="55">
        <v>1.911</v>
      </c>
      <c r="AG51" s="55">
        <v>1.9179999999999999</v>
      </c>
      <c r="AH51" s="55">
        <v>1.9259999999999999</v>
      </c>
      <c r="AI51" s="3">
        <v>1.9330000000000001</v>
      </c>
      <c r="AJ51" s="3">
        <v>1.94</v>
      </c>
      <c r="AK51" s="3" t="s">
        <v>12</v>
      </c>
      <c r="AL51" s="3">
        <v>1.9550000000000001</v>
      </c>
      <c r="AM51" s="15" t="s">
        <v>12</v>
      </c>
      <c r="AN51" s="10">
        <f t="shared" si="8"/>
        <v>1.94</v>
      </c>
      <c r="AO51" s="9">
        <f t="shared" si="9"/>
        <v>1.4000000000000012E-2</v>
      </c>
      <c r="AP51" s="10">
        <f t="shared" si="10"/>
        <v>1.5000000000000124E-2</v>
      </c>
      <c r="AQ51" s="9" t="s">
        <v>12</v>
      </c>
      <c r="AR51" s="55" t="s">
        <v>12</v>
      </c>
      <c r="AS51" s="55">
        <v>6.7119999999999997</v>
      </c>
      <c r="AT51" s="55">
        <v>6.7190000000000003</v>
      </c>
      <c r="AU51" s="55">
        <v>6.726</v>
      </c>
      <c r="AV51" s="3">
        <v>6.7329999999999997</v>
      </c>
      <c r="AW51" s="3">
        <v>6.7409999999999997</v>
      </c>
      <c r="AX51" s="3" t="s">
        <v>12</v>
      </c>
      <c r="AY51" s="3">
        <v>6.7549999999999999</v>
      </c>
      <c r="AZ51" s="15" t="s">
        <v>12</v>
      </c>
      <c r="BA51" s="10">
        <f t="shared" si="11"/>
        <v>6.7409999999999997</v>
      </c>
      <c r="BB51" s="9">
        <f t="shared" si="12"/>
        <v>1.499999999999968E-2</v>
      </c>
      <c r="BC51" s="10">
        <f t="shared" si="13"/>
        <v>1.4000000000000234E-2</v>
      </c>
      <c r="BD51" s="9" t="s">
        <v>2403</v>
      </c>
      <c r="BE51" s="3" t="s">
        <v>12</v>
      </c>
      <c r="BF51" s="15" t="s">
        <v>12</v>
      </c>
      <c r="BG51" s="15"/>
      <c r="BH51" s="9"/>
      <c r="BI51" s="10"/>
      <c r="BJ51" s="9" t="s">
        <v>2403</v>
      </c>
      <c r="BK51" s="3" t="s">
        <v>12</v>
      </c>
      <c r="BL51" s="15" t="s">
        <v>12</v>
      </c>
      <c r="BM51" s="15"/>
      <c r="BN51" s="9"/>
      <c r="BO51" s="10"/>
      <c r="BP51">
        <f t="shared" si="14"/>
        <v>0</v>
      </c>
      <c r="BQ51" s="93">
        <f t="shared" si="15"/>
        <v>0</v>
      </c>
      <c r="BR51" s="93">
        <f t="shared" si="16"/>
        <v>0</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VLOOKUP(BS51,aslocaties_v01!$C$3:$AA$349,MATCH($K$3*10,aslocaties_v01!$C$2:$X$2),FALSE)</f>
        <v>#N/A</v>
      </c>
      <c r="BW51" s="93" t="e">
        <f t="shared" si="17"/>
        <v>#N/A</v>
      </c>
      <c r="BX51" s="93" t="e">
        <f t="shared" si="18"/>
        <v>#N/A</v>
      </c>
      <c r="BY51" s="94">
        <f t="shared" si="19"/>
        <v>999</v>
      </c>
      <c r="BZ51" s="94">
        <f t="shared" si="20"/>
        <v>999</v>
      </c>
      <c r="CA51" s="94" t="e">
        <f t="shared" si="21"/>
        <v>#N/A</v>
      </c>
      <c r="CB51" t="e">
        <f t="shared" si="22"/>
        <v>#N/A</v>
      </c>
      <c r="CC51" s="58" t="e">
        <f t="shared" si="23"/>
        <v>#N/A</v>
      </c>
      <c r="CD51" s="95" t="e">
        <f t="shared" si="24"/>
        <v>#N/A</v>
      </c>
      <c r="CE51" s="96" t="b">
        <f t="shared" si="25"/>
        <v>1</v>
      </c>
      <c r="CF51" t="e">
        <f t="shared" si="26"/>
        <v>#DIV/0!</v>
      </c>
      <c r="CG51" t="e">
        <f t="shared" si="27"/>
        <v>#DIV/0!</v>
      </c>
      <c r="CH51" s="84" t="b">
        <f t="shared" si="28"/>
        <v>1</v>
      </c>
      <c r="CI51">
        <f t="shared" si="29"/>
        <v>1.94</v>
      </c>
      <c r="CJ51" t="b">
        <f t="shared" si="30"/>
        <v>0</v>
      </c>
      <c r="CK51" t="b">
        <f t="shared" si="31"/>
        <v>0</v>
      </c>
      <c r="CL51" s="84" t="b">
        <f t="shared" si="51"/>
        <v>0</v>
      </c>
      <c r="CM51" t="str">
        <f t="shared" si="32"/>
        <v/>
      </c>
      <c r="CN51" t="b">
        <f t="shared" si="33"/>
        <v>0</v>
      </c>
      <c r="CO51" s="84">
        <f t="shared" si="34"/>
        <v>2.7367080980968378E-2</v>
      </c>
      <c r="CP51" t="b">
        <f t="shared" si="35"/>
        <v>1</v>
      </c>
      <c r="CQ51" s="96" t="b">
        <f t="shared" si="36"/>
        <v>1</v>
      </c>
      <c r="CR51" t="b">
        <f t="shared" si="37"/>
        <v>1</v>
      </c>
      <c r="CS51" t="b">
        <f t="shared" si="38"/>
        <v>1</v>
      </c>
      <c r="CT51" t="b">
        <f t="shared" si="39"/>
        <v>1</v>
      </c>
      <c r="CU51" t="b">
        <f t="shared" si="40"/>
        <v>1</v>
      </c>
      <c r="CV51" s="84" t="b">
        <f t="shared" si="41"/>
        <v>1</v>
      </c>
      <c r="CW51" t="b">
        <f t="shared" si="42"/>
        <v>1</v>
      </c>
      <c r="CX51" t="b">
        <f t="shared" si="43"/>
        <v>1</v>
      </c>
      <c r="CY51" t="b">
        <f t="shared" si="44"/>
        <v>1</v>
      </c>
      <c r="CZ51" t="b">
        <f t="shared" si="45"/>
        <v>1</v>
      </c>
      <c r="DA51" s="84">
        <f t="shared" si="46"/>
        <v>0</v>
      </c>
      <c r="DB51" t="e">
        <f t="shared" si="47"/>
        <v>#N/A</v>
      </c>
    </row>
    <row r="52" spans="1:106">
      <c r="A52" s="9">
        <v>50</v>
      </c>
      <c r="B52" s="3">
        <v>2</v>
      </c>
      <c r="C52" s="3" t="s">
        <v>89</v>
      </c>
      <c r="D52" s="3" t="str">
        <f t="shared" si="0"/>
        <v>AF_60m_L_24_0227</v>
      </c>
      <c r="E52" s="3" t="str">
        <f t="shared" si="1"/>
        <v>0227</v>
      </c>
      <c r="F52" s="3">
        <v>136289.07800000001</v>
      </c>
      <c r="G52" s="15">
        <v>421013.84399999998</v>
      </c>
      <c r="H52" s="35" t="str">
        <f t="shared" si="2"/>
        <v>ja</v>
      </c>
      <c r="I52" s="42" t="s">
        <v>2402</v>
      </c>
      <c r="J52" s="20" t="s">
        <v>2955</v>
      </c>
      <c r="K52" s="21">
        <v>10000</v>
      </c>
      <c r="L52" s="28">
        <f t="shared" si="48"/>
        <v>0.24</v>
      </c>
      <c r="M52" s="28">
        <f t="shared" si="49"/>
        <v>0</v>
      </c>
      <c r="N52" s="56">
        <f t="shared" si="3"/>
        <v>0</v>
      </c>
      <c r="O52" s="33">
        <f t="shared" si="50"/>
        <v>121.15484987816704</v>
      </c>
      <c r="P52" s="37">
        <f t="shared" si="4"/>
        <v>73.370316756847956</v>
      </c>
      <c r="Q52" s="9" t="s">
        <v>12</v>
      </c>
      <c r="R52" s="55" t="s">
        <v>12</v>
      </c>
      <c r="S52" s="55">
        <v>3.7480000000000002</v>
      </c>
      <c r="T52" s="55">
        <v>3.843</v>
      </c>
      <c r="U52" s="55">
        <v>3.923</v>
      </c>
      <c r="V52" s="3">
        <v>3.9860000000000002</v>
      </c>
      <c r="W52" s="3">
        <v>4.0640000000000001</v>
      </c>
      <c r="X52" s="3" t="s">
        <v>12</v>
      </c>
      <c r="Y52" s="3">
        <v>4.5030000000000001</v>
      </c>
      <c r="Z52" s="15" t="s">
        <v>12</v>
      </c>
      <c r="AA52" s="10">
        <f t="shared" si="5"/>
        <v>4.0640000000000001</v>
      </c>
      <c r="AB52" s="9">
        <f t="shared" si="6"/>
        <v>0.14100000000000001</v>
      </c>
      <c r="AC52" s="10">
        <f t="shared" si="7"/>
        <v>0.43900000000000006</v>
      </c>
      <c r="AD52" s="9" t="s">
        <v>12</v>
      </c>
      <c r="AE52" s="55" t="s">
        <v>12</v>
      </c>
      <c r="AF52" s="55">
        <v>1.5309999999999999</v>
      </c>
      <c r="AG52" s="55">
        <v>1.544</v>
      </c>
      <c r="AH52" s="55">
        <v>1.5589999999999999</v>
      </c>
      <c r="AI52" s="3">
        <v>1.5720000000000001</v>
      </c>
      <c r="AJ52" s="3">
        <v>1.587</v>
      </c>
      <c r="AK52" s="3" t="s">
        <v>12</v>
      </c>
      <c r="AL52" s="3">
        <v>1.6140000000000001</v>
      </c>
      <c r="AM52" s="15" t="s">
        <v>12</v>
      </c>
      <c r="AN52" s="10">
        <f t="shared" si="8"/>
        <v>1.587</v>
      </c>
      <c r="AO52" s="9">
        <f t="shared" si="9"/>
        <v>2.8000000000000025E-2</v>
      </c>
      <c r="AP52" s="10">
        <f t="shared" si="10"/>
        <v>2.7000000000000135E-2</v>
      </c>
      <c r="AQ52" s="9" t="s">
        <v>12</v>
      </c>
      <c r="AR52" s="55" t="s">
        <v>12</v>
      </c>
      <c r="AS52" s="55">
        <v>4.024</v>
      </c>
      <c r="AT52" s="55">
        <v>4.0350000000000001</v>
      </c>
      <c r="AU52" s="55">
        <v>4.0460000000000003</v>
      </c>
      <c r="AV52" s="3">
        <v>4.0570000000000004</v>
      </c>
      <c r="AW52" s="3">
        <v>4.0679999999999996</v>
      </c>
      <c r="AX52" s="3" t="s">
        <v>12</v>
      </c>
      <c r="AY52" s="3">
        <v>4.09</v>
      </c>
      <c r="AZ52" s="15" t="s">
        <v>12</v>
      </c>
      <c r="BA52" s="10">
        <f t="shared" si="11"/>
        <v>4.0679999999999996</v>
      </c>
      <c r="BB52" s="9">
        <f t="shared" si="12"/>
        <v>2.1999999999999353E-2</v>
      </c>
      <c r="BC52" s="10">
        <f t="shared" si="13"/>
        <v>2.2000000000000242E-2</v>
      </c>
      <c r="BD52" s="9" t="s">
        <v>2403</v>
      </c>
      <c r="BE52" s="3" t="s">
        <v>12</v>
      </c>
      <c r="BF52" s="15" t="s">
        <v>12</v>
      </c>
      <c r="BG52" s="15"/>
      <c r="BH52" s="9"/>
      <c r="BI52" s="10"/>
      <c r="BJ52" s="9" t="s">
        <v>2403</v>
      </c>
      <c r="BK52" s="3" t="s">
        <v>12</v>
      </c>
      <c r="BL52" s="15" t="s">
        <v>12</v>
      </c>
      <c r="BM52" s="15"/>
      <c r="BN52" s="9"/>
      <c r="BO52" s="10"/>
      <c r="BP52">
        <f t="shared" si="14"/>
        <v>0</v>
      </c>
      <c r="BQ52" s="93">
        <f t="shared" si="15"/>
        <v>0</v>
      </c>
      <c r="BR52" s="93">
        <f t="shared" si="16"/>
        <v>0</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VLOOKUP(BS52,aslocaties_v01!$C$3:$AA$349,MATCH($K$3*10,aslocaties_v01!$C$2:$X$2),FALSE)</f>
        <v>#N/A</v>
      </c>
      <c r="BW52" s="93" t="e">
        <f t="shared" si="17"/>
        <v>#N/A</v>
      </c>
      <c r="BX52" s="93" t="e">
        <f t="shared" si="18"/>
        <v>#N/A</v>
      </c>
      <c r="BY52" s="94">
        <f t="shared" si="19"/>
        <v>999</v>
      </c>
      <c r="BZ52" s="94">
        <f t="shared" si="20"/>
        <v>999</v>
      </c>
      <c r="CA52" s="94" t="e">
        <f t="shared" si="21"/>
        <v>#N/A</v>
      </c>
      <c r="CB52" t="e">
        <f t="shared" si="22"/>
        <v>#N/A</v>
      </c>
      <c r="CC52" s="58" t="e">
        <f t="shared" si="23"/>
        <v>#N/A</v>
      </c>
      <c r="CD52" s="95" t="e">
        <f t="shared" si="24"/>
        <v>#N/A</v>
      </c>
      <c r="CE52" s="96" t="b">
        <f t="shared" si="25"/>
        <v>1</v>
      </c>
      <c r="CF52" t="e">
        <f t="shared" si="26"/>
        <v>#DIV/0!</v>
      </c>
      <c r="CG52" t="e">
        <f t="shared" si="27"/>
        <v>#DIV/0!</v>
      </c>
      <c r="CH52" s="84" t="b">
        <f t="shared" si="28"/>
        <v>1</v>
      </c>
      <c r="CI52">
        <f t="shared" si="29"/>
        <v>1.587</v>
      </c>
      <c r="CJ52" t="b">
        <f t="shared" si="30"/>
        <v>1</v>
      </c>
      <c r="CK52" t="b">
        <f t="shared" si="31"/>
        <v>0</v>
      </c>
      <c r="CL52" s="84" t="b">
        <f t="shared" si="51"/>
        <v>1</v>
      </c>
      <c r="CM52">
        <f t="shared" si="32"/>
        <v>4.0679999999999996</v>
      </c>
      <c r="CN52" t="b">
        <f t="shared" si="33"/>
        <v>1</v>
      </c>
      <c r="CO52" s="84">
        <f t="shared" si="34"/>
        <v>6.1473853796405825E-2</v>
      </c>
      <c r="CP52" t="b">
        <f t="shared" si="35"/>
        <v>1</v>
      </c>
      <c r="CQ52" s="96" t="b">
        <f t="shared" si="36"/>
        <v>1</v>
      </c>
      <c r="CR52" t="b">
        <f t="shared" si="37"/>
        <v>1</v>
      </c>
      <c r="CS52" t="b">
        <f t="shared" si="38"/>
        <v>1</v>
      </c>
      <c r="CT52" t="b">
        <f t="shared" si="39"/>
        <v>1</v>
      </c>
      <c r="CU52" t="b">
        <f t="shared" si="40"/>
        <v>1</v>
      </c>
      <c r="CV52" s="84" t="b">
        <f t="shared" si="41"/>
        <v>1</v>
      </c>
      <c r="CW52" t="b">
        <f t="shared" si="42"/>
        <v>1</v>
      </c>
      <c r="CX52" t="b">
        <f t="shared" si="43"/>
        <v>1</v>
      </c>
      <c r="CY52" t="b">
        <f t="shared" si="44"/>
        <v>1</v>
      </c>
      <c r="CZ52" t="b">
        <f t="shared" si="45"/>
        <v>1</v>
      </c>
      <c r="DA52" s="84">
        <f t="shared" si="46"/>
        <v>0</v>
      </c>
      <c r="DB52" t="e">
        <f t="shared" si="47"/>
        <v>#N/A</v>
      </c>
    </row>
    <row r="53" spans="1:106">
      <c r="A53" s="9">
        <v>51</v>
      </c>
      <c r="B53" s="3">
        <v>2</v>
      </c>
      <c r="C53" s="3" t="s">
        <v>90</v>
      </c>
      <c r="D53" s="3" t="str">
        <f t="shared" si="0"/>
        <v>AF_60m_L_24_0228</v>
      </c>
      <c r="E53" s="3" t="str">
        <f t="shared" si="1"/>
        <v>0228</v>
      </c>
      <c r="F53" s="3">
        <v>136257.81200000001</v>
      </c>
      <c r="G53" s="15">
        <v>421080.21899999998</v>
      </c>
      <c r="H53" s="35" t="str">
        <f t="shared" si="2"/>
        <v>ja</v>
      </c>
      <c r="I53" s="42" t="s">
        <v>2402</v>
      </c>
      <c r="J53" s="20" t="s">
        <v>2955</v>
      </c>
      <c r="K53" s="21">
        <v>10000</v>
      </c>
      <c r="L53" s="28">
        <f t="shared" si="48"/>
        <v>0.24</v>
      </c>
      <c r="M53" s="28">
        <f t="shared" si="49"/>
        <v>0</v>
      </c>
      <c r="N53" s="56">
        <f t="shared" si="3"/>
        <v>0</v>
      </c>
      <c r="O53" s="33">
        <f t="shared" si="50"/>
        <v>73.370316756847956</v>
      </c>
      <c r="P53" s="37">
        <f t="shared" si="4"/>
        <v>100.68029209834459</v>
      </c>
      <c r="Q53" s="9" t="s">
        <v>12</v>
      </c>
      <c r="R53" s="55" t="s">
        <v>12</v>
      </c>
      <c r="S53" s="55">
        <v>3.7480000000000002</v>
      </c>
      <c r="T53" s="55">
        <v>3.843</v>
      </c>
      <c r="U53" s="55">
        <v>3.923</v>
      </c>
      <c r="V53" s="3">
        <v>3.9860000000000002</v>
      </c>
      <c r="W53" s="3">
        <v>4.0650000000000004</v>
      </c>
      <c r="X53" s="3" t="s">
        <v>12</v>
      </c>
      <c r="Y53" s="3">
        <v>4.5030000000000001</v>
      </c>
      <c r="Z53" s="15" t="s">
        <v>12</v>
      </c>
      <c r="AA53" s="10">
        <f t="shared" si="5"/>
        <v>4.0650000000000004</v>
      </c>
      <c r="AB53" s="9">
        <f t="shared" si="6"/>
        <v>0.14200000000000035</v>
      </c>
      <c r="AC53" s="10">
        <f t="shared" si="7"/>
        <v>0.43799999999999972</v>
      </c>
      <c r="AD53" s="9" t="s">
        <v>12</v>
      </c>
      <c r="AE53" s="55" t="s">
        <v>12</v>
      </c>
      <c r="AF53" s="55">
        <v>1.639</v>
      </c>
      <c r="AG53" s="55">
        <v>1.655</v>
      </c>
      <c r="AH53" s="55">
        <v>1.6739999999999999</v>
      </c>
      <c r="AI53" s="3">
        <v>1.69</v>
      </c>
      <c r="AJ53" s="3">
        <v>1.7010000000000001</v>
      </c>
      <c r="AK53" s="3" t="s">
        <v>12</v>
      </c>
      <c r="AL53" s="3">
        <v>1.708</v>
      </c>
      <c r="AM53" s="15" t="s">
        <v>12</v>
      </c>
      <c r="AN53" s="10">
        <f t="shared" si="8"/>
        <v>1.7010000000000001</v>
      </c>
      <c r="AO53" s="9">
        <f t="shared" si="9"/>
        <v>2.7000000000000135E-2</v>
      </c>
      <c r="AP53" s="10">
        <f t="shared" si="10"/>
        <v>6.9999999999998952E-3</v>
      </c>
      <c r="AQ53" s="9" t="s">
        <v>12</v>
      </c>
      <c r="AR53" s="55" t="s">
        <v>12</v>
      </c>
      <c r="AS53" s="55">
        <v>4.1159999999999997</v>
      </c>
      <c r="AT53" s="55">
        <v>4.1230000000000002</v>
      </c>
      <c r="AU53" s="55">
        <v>4.13</v>
      </c>
      <c r="AV53" s="3">
        <v>4.1369999999999996</v>
      </c>
      <c r="AW53" s="3">
        <v>4.1449999999999996</v>
      </c>
      <c r="AX53" s="3" t="s">
        <v>12</v>
      </c>
      <c r="AY53" s="3">
        <v>4.1589999999999998</v>
      </c>
      <c r="AZ53" s="15" t="s">
        <v>12</v>
      </c>
      <c r="BA53" s="10">
        <f t="shared" si="11"/>
        <v>4.1449999999999996</v>
      </c>
      <c r="BB53" s="9">
        <f t="shared" si="12"/>
        <v>1.499999999999968E-2</v>
      </c>
      <c r="BC53" s="10">
        <f t="shared" si="13"/>
        <v>1.4000000000000234E-2</v>
      </c>
      <c r="BD53" s="9" t="s">
        <v>2403</v>
      </c>
      <c r="BE53" s="3" t="s">
        <v>12</v>
      </c>
      <c r="BF53" s="15" t="s">
        <v>12</v>
      </c>
      <c r="BG53" s="15"/>
      <c r="BH53" s="9"/>
      <c r="BI53" s="10"/>
      <c r="BJ53" s="9" t="s">
        <v>2403</v>
      </c>
      <c r="BK53" s="3" t="s">
        <v>12</v>
      </c>
      <c r="BL53" s="15" t="s">
        <v>12</v>
      </c>
      <c r="BM53" s="15"/>
      <c r="BN53" s="9"/>
      <c r="BO53" s="10"/>
      <c r="BP53">
        <f t="shared" si="14"/>
        <v>0</v>
      </c>
      <c r="BQ53" s="93">
        <f t="shared" si="15"/>
        <v>0</v>
      </c>
      <c r="BR53" s="93">
        <f t="shared" si="16"/>
        <v>0</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VLOOKUP(BS53,aslocaties_v01!$C$3:$AA$349,MATCH($K$3*10,aslocaties_v01!$C$2:$X$2),FALSE)</f>
        <v>#N/A</v>
      </c>
      <c r="BW53" s="93" t="e">
        <f t="shared" si="17"/>
        <v>#N/A</v>
      </c>
      <c r="BX53" s="93" t="e">
        <f t="shared" si="18"/>
        <v>#N/A</v>
      </c>
      <c r="BY53" s="94">
        <f t="shared" si="19"/>
        <v>999</v>
      </c>
      <c r="BZ53" s="94">
        <f t="shared" si="20"/>
        <v>999</v>
      </c>
      <c r="CA53" s="94" t="e">
        <f t="shared" si="21"/>
        <v>#N/A</v>
      </c>
      <c r="CB53" t="e">
        <f t="shared" si="22"/>
        <v>#N/A</v>
      </c>
      <c r="CC53" s="58" t="e">
        <f t="shared" si="23"/>
        <v>#N/A</v>
      </c>
      <c r="CD53" s="95" t="e">
        <f t="shared" si="24"/>
        <v>#N/A</v>
      </c>
      <c r="CE53" s="96" t="b">
        <f t="shared" si="25"/>
        <v>1</v>
      </c>
      <c r="CF53" t="e">
        <f t="shared" si="26"/>
        <v>#DIV/0!</v>
      </c>
      <c r="CG53" t="e">
        <f t="shared" si="27"/>
        <v>#DIV/0!</v>
      </c>
      <c r="CH53" s="84" t="b">
        <f t="shared" si="28"/>
        <v>1</v>
      </c>
      <c r="CI53">
        <f t="shared" si="29"/>
        <v>1.7010000000000001</v>
      </c>
      <c r="CJ53" t="b">
        <f t="shared" si="30"/>
        <v>1</v>
      </c>
      <c r="CK53" t="b">
        <f t="shared" si="31"/>
        <v>0</v>
      </c>
      <c r="CL53" s="84" t="b">
        <f t="shared" si="51"/>
        <v>1</v>
      </c>
      <c r="CM53">
        <f t="shared" si="32"/>
        <v>4.1449999999999996</v>
      </c>
      <c r="CN53" t="b">
        <f t="shared" si="33"/>
        <v>1</v>
      </c>
      <c r="CO53" s="84">
        <f t="shared" si="34"/>
        <v>6.346446823659331E-2</v>
      </c>
      <c r="CP53" t="b">
        <f t="shared" si="35"/>
        <v>1</v>
      </c>
      <c r="CQ53" s="96" t="b">
        <f t="shared" si="36"/>
        <v>1</v>
      </c>
      <c r="CR53" t="b">
        <f t="shared" si="37"/>
        <v>1</v>
      </c>
      <c r="CS53" t="b">
        <f t="shared" si="38"/>
        <v>1</v>
      </c>
      <c r="CT53" t="b">
        <f t="shared" si="39"/>
        <v>1</v>
      </c>
      <c r="CU53" t="b">
        <f t="shared" si="40"/>
        <v>1</v>
      </c>
      <c r="CV53" s="84" t="b">
        <f t="shared" si="41"/>
        <v>1</v>
      </c>
      <c r="CW53" t="b">
        <f t="shared" si="42"/>
        <v>1</v>
      </c>
      <c r="CX53" t="b">
        <f t="shared" si="43"/>
        <v>1</v>
      </c>
      <c r="CY53" t="b">
        <f t="shared" si="44"/>
        <v>1</v>
      </c>
      <c r="CZ53" t="b">
        <f t="shared" si="45"/>
        <v>1</v>
      </c>
      <c r="DA53" s="84">
        <f t="shared" si="46"/>
        <v>0</v>
      </c>
      <c r="DB53" t="e">
        <f t="shared" si="47"/>
        <v>#N/A</v>
      </c>
    </row>
    <row r="54" spans="1:106">
      <c r="A54" s="9">
        <v>52</v>
      </c>
      <c r="B54" s="3">
        <v>2</v>
      </c>
      <c r="C54" s="3" t="s">
        <v>91</v>
      </c>
      <c r="D54" s="3" t="str">
        <f t="shared" si="0"/>
        <v>AF_60m_L_24_0229</v>
      </c>
      <c r="E54" s="3" t="str">
        <f t="shared" si="1"/>
        <v>0229</v>
      </c>
      <c r="F54" s="3">
        <v>136239.32800000001</v>
      </c>
      <c r="G54" s="15">
        <v>421179.18800000002</v>
      </c>
      <c r="H54" s="35" t="str">
        <f t="shared" si="2"/>
        <v>ja</v>
      </c>
      <c r="I54" s="42" t="s">
        <v>2402</v>
      </c>
      <c r="J54" s="20" t="s">
        <v>2955</v>
      </c>
      <c r="K54" s="21">
        <v>10000</v>
      </c>
      <c r="L54" s="28">
        <f t="shared" si="48"/>
        <v>0.24</v>
      </c>
      <c r="M54" s="28">
        <f t="shared" si="49"/>
        <v>0</v>
      </c>
      <c r="N54" s="56">
        <f t="shared" si="3"/>
        <v>0</v>
      </c>
      <c r="O54" s="33">
        <f t="shared" si="50"/>
        <v>100.68029209834459</v>
      </c>
      <c r="P54" s="37">
        <f t="shared" si="4"/>
        <v>104.9929129989204</v>
      </c>
      <c r="Q54" s="9" t="s">
        <v>12</v>
      </c>
      <c r="R54" s="55" t="s">
        <v>12</v>
      </c>
      <c r="S54" s="55">
        <v>3.7480000000000002</v>
      </c>
      <c r="T54" s="55">
        <v>3.843</v>
      </c>
      <c r="U54" s="55">
        <v>3.923</v>
      </c>
      <c r="V54" s="3">
        <v>3.9860000000000002</v>
      </c>
      <c r="W54" s="3">
        <v>4.0650000000000004</v>
      </c>
      <c r="X54" s="3" t="s">
        <v>12</v>
      </c>
      <c r="Y54" s="3">
        <v>4.5030000000000001</v>
      </c>
      <c r="Z54" s="15" t="s">
        <v>12</v>
      </c>
      <c r="AA54" s="10">
        <f t="shared" si="5"/>
        <v>4.0650000000000004</v>
      </c>
      <c r="AB54" s="9">
        <f t="shared" si="6"/>
        <v>0.14200000000000035</v>
      </c>
      <c r="AC54" s="10">
        <f t="shared" si="7"/>
        <v>0.43799999999999972</v>
      </c>
      <c r="AD54" s="9" t="s">
        <v>12</v>
      </c>
      <c r="AE54" s="55" t="s">
        <v>12</v>
      </c>
      <c r="AF54" s="55">
        <v>1.6419999999999999</v>
      </c>
      <c r="AG54" s="55">
        <v>1.661</v>
      </c>
      <c r="AH54" s="55">
        <v>1.68</v>
      </c>
      <c r="AI54" s="3">
        <v>1.6990000000000001</v>
      </c>
      <c r="AJ54" s="3">
        <v>1.704</v>
      </c>
      <c r="AK54" s="3" t="s">
        <v>12</v>
      </c>
      <c r="AL54" s="3">
        <v>1.712</v>
      </c>
      <c r="AM54" s="15" t="s">
        <v>12</v>
      </c>
      <c r="AN54" s="10">
        <f t="shared" si="8"/>
        <v>1.704</v>
      </c>
      <c r="AO54" s="9">
        <f t="shared" si="9"/>
        <v>2.4000000000000021E-2</v>
      </c>
      <c r="AP54" s="10">
        <f t="shared" si="10"/>
        <v>8.0000000000000071E-3</v>
      </c>
      <c r="AQ54" s="9" t="s">
        <v>12</v>
      </c>
      <c r="AR54" s="55" t="s">
        <v>12</v>
      </c>
      <c r="AS54" s="55">
        <v>4.1159999999999997</v>
      </c>
      <c r="AT54" s="55">
        <v>4.1230000000000002</v>
      </c>
      <c r="AU54" s="55">
        <v>4.13</v>
      </c>
      <c r="AV54" s="3">
        <v>4.1369999999999996</v>
      </c>
      <c r="AW54" s="3">
        <v>4.1440000000000001</v>
      </c>
      <c r="AX54" s="3" t="s">
        <v>12</v>
      </c>
      <c r="AY54" s="3">
        <v>4.1580000000000004</v>
      </c>
      <c r="AZ54" s="15" t="s">
        <v>12</v>
      </c>
      <c r="BA54" s="10">
        <f t="shared" si="11"/>
        <v>4.1440000000000001</v>
      </c>
      <c r="BB54" s="9">
        <f t="shared" si="12"/>
        <v>1.4000000000000234E-2</v>
      </c>
      <c r="BC54" s="10">
        <f t="shared" si="13"/>
        <v>1.4000000000000234E-2</v>
      </c>
      <c r="BD54" s="9" t="s">
        <v>2403</v>
      </c>
      <c r="BE54" s="3" t="s">
        <v>12</v>
      </c>
      <c r="BF54" s="15" t="s">
        <v>12</v>
      </c>
      <c r="BG54" s="15"/>
      <c r="BH54" s="9"/>
      <c r="BI54" s="10"/>
      <c r="BJ54" s="9" t="s">
        <v>2403</v>
      </c>
      <c r="BK54" s="3" t="s">
        <v>12</v>
      </c>
      <c r="BL54" s="15" t="s">
        <v>12</v>
      </c>
      <c r="BM54" s="15"/>
      <c r="BN54" s="9"/>
      <c r="BO54" s="10"/>
      <c r="BP54">
        <f t="shared" si="14"/>
        <v>0</v>
      </c>
      <c r="BQ54" s="93">
        <f t="shared" si="15"/>
        <v>0</v>
      </c>
      <c r="BR54" s="93">
        <f t="shared" si="16"/>
        <v>0</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VLOOKUP(BS54,aslocaties_v01!$C$3:$AA$349,MATCH($K$3*10,aslocaties_v01!$C$2:$X$2),FALSE)</f>
        <v>#N/A</v>
      </c>
      <c r="BW54" s="93" t="e">
        <f t="shared" si="17"/>
        <v>#N/A</v>
      </c>
      <c r="BX54" s="93" t="e">
        <f t="shared" si="18"/>
        <v>#N/A</v>
      </c>
      <c r="BY54" s="94">
        <f t="shared" si="19"/>
        <v>999</v>
      </c>
      <c r="BZ54" s="94">
        <f t="shared" si="20"/>
        <v>999</v>
      </c>
      <c r="CA54" s="94" t="e">
        <f t="shared" si="21"/>
        <v>#N/A</v>
      </c>
      <c r="CB54" t="e">
        <f t="shared" si="22"/>
        <v>#N/A</v>
      </c>
      <c r="CC54" s="58" t="e">
        <f t="shared" si="23"/>
        <v>#N/A</v>
      </c>
      <c r="CD54" s="95" t="e">
        <f t="shared" si="24"/>
        <v>#N/A</v>
      </c>
      <c r="CE54" s="96" t="b">
        <f t="shared" si="25"/>
        <v>1</v>
      </c>
      <c r="CF54" t="e">
        <f t="shared" si="26"/>
        <v>#DIV/0!</v>
      </c>
      <c r="CG54" t="e">
        <f t="shared" si="27"/>
        <v>#DIV/0!</v>
      </c>
      <c r="CH54" s="84" t="b">
        <f t="shared" si="28"/>
        <v>1</v>
      </c>
      <c r="CI54">
        <f t="shared" si="29"/>
        <v>1.704</v>
      </c>
      <c r="CJ54" t="b">
        <f t="shared" si="30"/>
        <v>1</v>
      </c>
      <c r="CK54" t="b">
        <f t="shared" si="31"/>
        <v>0</v>
      </c>
      <c r="CL54" s="84" t="b">
        <f t="shared" si="51"/>
        <v>1</v>
      </c>
      <c r="CM54">
        <f t="shared" si="32"/>
        <v>4.1440000000000001</v>
      </c>
      <c r="CN54" t="b">
        <f t="shared" si="33"/>
        <v>1</v>
      </c>
      <c r="CO54" s="84">
        <f t="shared" si="34"/>
        <v>6.3607085807857996E-2</v>
      </c>
      <c r="CP54" t="b">
        <f t="shared" si="35"/>
        <v>1</v>
      </c>
      <c r="CQ54" s="96" t="b">
        <f t="shared" si="36"/>
        <v>1</v>
      </c>
      <c r="CR54" t="b">
        <f t="shared" si="37"/>
        <v>1</v>
      </c>
      <c r="CS54" t="b">
        <f t="shared" si="38"/>
        <v>1</v>
      </c>
      <c r="CT54" t="b">
        <f t="shared" si="39"/>
        <v>1</v>
      </c>
      <c r="CU54" t="b">
        <f t="shared" si="40"/>
        <v>1</v>
      </c>
      <c r="CV54" s="84" t="b">
        <f t="shared" si="41"/>
        <v>1</v>
      </c>
      <c r="CW54" t="b">
        <f t="shared" si="42"/>
        <v>1</v>
      </c>
      <c r="CX54" t="b">
        <f t="shared" si="43"/>
        <v>1</v>
      </c>
      <c r="CY54" t="b">
        <f t="shared" si="44"/>
        <v>1</v>
      </c>
      <c r="CZ54" t="b">
        <f t="shared" si="45"/>
        <v>1</v>
      </c>
      <c r="DA54" s="84">
        <f t="shared" si="46"/>
        <v>0</v>
      </c>
      <c r="DB54" t="e">
        <f t="shared" si="47"/>
        <v>#N/A</v>
      </c>
    </row>
    <row r="55" spans="1:106">
      <c r="A55" s="9">
        <v>53</v>
      </c>
      <c r="B55" s="3">
        <v>2</v>
      </c>
      <c r="C55" s="3" t="s">
        <v>92</v>
      </c>
      <c r="D55" s="3" t="str">
        <f t="shared" si="0"/>
        <v>AF_60m_L_24_0230</v>
      </c>
      <c r="E55" s="3" t="str">
        <f t="shared" si="1"/>
        <v>0230</v>
      </c>
      <c r="F55" s="3">
        <v>136141.34400000001</v>
      </c>
      <c r="G55" s="15">
        <v>421216.90600000002</v>
      </c>
      <c r="H55" s="35" t="str">
        <f t="shared" si="2"/>
        <v>ja</v>
      </c>
      <c r="I55" s="42" t="s">
        <v>2402</v>
      </c>
      <c r="J55" s="20" t="s">
        <v>2955</v>
      </c>
      <c r="K55" s="21">
        <v>10000</v>
      </c>
      <c r="L55" s="28">
        <f t="shared" si="48"/>
        <v>0.24</v>
      </c>
      <c r="M55" s="28">
        <f t="shared" si="49"/>
        <v>0</v>
      </c>
      <c r="N55" s="56">
        <f t="shared" si="3"/>
        <v>0</v>
      </c>
      <c r="O55" s="33">
        <f t="shared" si="50"/>
        <v>104.9929129989204</v>
      </c>
      <c r="P55" s="37">
        <f t="shared" si="4"/>
        <v>127.5203727292086</v>
      </c>
      <c r="Q55" s="9" t="s">
        <v>12</v>
      </c>
      <c r="R55" s="55" t="s">
        <v>12</v>
      </c>
      <c r="S55" s="55">
        <v>3.7480000000000002</v>
      </c>
      <c r="T55" s="55">
        <v>3.843</v>
      </c>
      <c r="U55" s="55">
        <v>3.9239999999999999</v>
      </c>
      <c r="V55" s="3">
        <v>3.9860000000000002</v>
      </c>
      <c r="W55" s="3">
        <v>4.0650000000000004</v>
      </c>
      <c r="X55" s="3" t="s">
        <v>12</v>
      </c>
      <c r="Y55" s="3">
        <v>4.5030000000000001</v>
      </c>
      <c r="Z55" s="15" t="s">
        <v>12</v>
      </c>
      <c r="AA55" s="10">
        <f t="shared" si="5"/>
        <v>4.0650000000000004</v>
      </c>
      <c r="AB55" s="9">
        <f t="shared" si="6"/>
        <v>0.14100000000000046</v>
      </c>
      <c r="AC55" s="10">
        <f t="shared" si="7"/>
        <v>0.43799999999999972</v>
      </c>
      <c r="AD55" s="9" t="s">
        <v>12</v>
      </c>
      <c r="AE55" s="55" t="s">
        <v>12</v>
      </c>
      <c r="AF55" s="55">
        <v>1.641</v>
      </c>
      <c r="AG55" s="55">
        <v>1.659</v>
      </c>
      <c r="AH55" s="55">
        <v>1.6779999999999999</v>
      </c>
      <c r="AI55" s="3">
        <v>1.696</v>
      </c>
      <c r="AJ55" s="3">
        <v>1.7030000000000001</v>
      </c>
      <c r="AK55" s="3" t="s">
        <v>12</v>
      </c>
      <c r="AL55" s="3">
        <v>1.71</v>
      </c>
      <c r="AM55" s="15" t="s">
        <v>12</v>
      </c>
      <c r="AN55" s="10">
        <f t="shared" si="8"/>
        <v>1.7030000000000001</v>
      </c>
      <c r="AO55" s="9">
        <f t="shared" si="9"/>
        <v>2.5000000000000133E-2</v>
      </c>
      <c r="AP55" s="10">
        <f t="shared" si="10"/>
        <v>6.9999999999998952E-3</v>
      </c>
      <c r="AQ55" s="9" t="s">
        <v>12</v>
      </c>
      <c r="AR55" s="55" t="s">
        <v>12</v>
      </c>
      <c r="AS55" s="55">
        <v>4.1159999999999997</v>
      </c>
      <c r="AT55" s="55">
        <v>4.1230000000000002</v>
      </c>
      <c r="AU55" s="55">
        <v>4.13</v>
      </c>
      <c r="AV55" s="3">
        <v>4.1369999999999996</v>
      </c>
      <c r="AW55" s="3">
        <v>4.1440000000000001</v>
      </c>
      <c r="AX55" s="3" t="s">
        <v>12</v>
      </c>
      <c r="AY55" s="3">
        <v>4.1580000000000004</v>
      </c>
      <c r="AZ55" s="15" t="s">
        <v>12</v>
      </c>
      <c r="BA55" s="10">
        <f t="shared" si="11"/>
        <v>4.1440000000000001</v>
      </c>
      <c r="BB55" s="9">
        <f t="shared" si="12"/>
        <v>1.4000000000000234E-2</v>
      </c>
      <c r="BC55" s="10">
        <f t="shared" si="13"/>
        <v>1.4000000000000234E-2</v>
      </c>
      <c r="BD55" s="9" t="s">
        <v>2403</v>
      </c>
      <c r="BE55" s="3" t="s">
        <v>12</v>
      </c>
      <c r="BF55" s="15" t="s">
        <v>12</v>
      </c>
      <c r="BG55" s="15"/>
      <c r="BH55" s="9"/>
      <c r="BI55" s="10"/>
      <c r="BJ55" s="9" t="s">
        <v>2403</v>
      </c>
      <c r="BK55" s="3" t="s">
        <v>12</v>
      </c>
      <c r="BL55" s="15" t="s">
        <v>12</v>
      </c>
      <c r="BM55" s="15"/>
      <c r="BN55" s="9"/>
      <c r="BO55" s="10"/>
      <c r="BP55">
        <f t="shared" si="14"/>
        <v>0</v>
      </c>
      <c r="BQ55" s="93">
        <f t="shared" si="15"/>
        <v>0</v>
      </c>
      <c r="BR55" s="93">
        <f t="shared" si="16"/>
        <v>0</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VLOOKUP(BS55,aslocaties_v01!$C$3:$AA$349,MATCH($K$3*10,aslocaties_v01!$C$2:$X$2),FALSE)</f>
        <v>#N/A</v>
      </c>
      <c r="BW55" s="93" t="e">
        <f t="shared" si="17"/>
        <v>#N/A</v>
      </c>
      <c r="BX55" s="93" t="e">
        <f t="shared" si="18"/>
        <v>#N/A</v>
      </c>
      <c r="BY55" s="94">
        <f t="shared" si="19"/>
        <v>999</v>
      </c>
      <c r="BZ55" s="94">
        <f t="shared" si="20"/>
        <v>999</v>
      </c>
      <c r="CA55" s="94" t="e">
        <f t="shared" si="21"/>
        <v>#N/A</v>
      </c>
      <c r="CB55" t="e">
        <f t="shared" si="22"/>
        <v>#N/A</v>
      </c>
      <c r="CC55" s="58" t="e">
        <f t="shared" si="23"/>
        <v>#N/A</v>
      </c>
      <c r="CD55" s="95" t="e">
        <f t="shared" si="24"/>
        <v>#N/A</v>
      </c>
      <c r="CE55" s="96" t="b">
        <f t="shared" si="25"/>
        <v>1</v>
      </c>
      <c r="CF55" t="e">
        <f t="shared" si="26"/>
        <v>#DIV/0!</v>
      </c>
      <c r="CG55" t="e">
        <f t="shared" si="27"/>
        <v>#DIV/0!</v>
      </c>
      <c r="CH55" s="84" t="b">
        <f t="shared" si="28"/>
        <v>1</v>
      </c>
      <c r="CI55">
        <f t="shared" si="29"/>
        <v>1.7030000000000001</v>
      </c>
      <c r="CJ55" t="b">
        <f t="shared" si="30"/>
        <v>1</v>
      </c>
      <c r="CK55" t="b">
        <f t="shared" si="31"/>
        <v>0</v>
      </c>
      <c r="CL55" s="84" t="b">
        <f t="shared" si="51"/>
        <v>1</v>
      </c>
      <c r="CM55">
        <f t="shared" si="32"/>
        <v>4.1440000000000001</v>
      </c>
      <c r="CN55" t="b">
        <f t="shared" si="33"/>
        <v>1</v>
      </c>
      <c r="CO55" s="84">
        <f t="shared" si="34"/>
        <v>6.3569757705858085E-2</v>
      </c>
      <c r="CP55" t="b">
        <f t="shared" si="35"/>
        <v>1</v>
      </c>
      <c r="CQ55" s="96" t="b">
        <f t="shared" si="36"/>
        <v>1</v>
      </c>
      <c r="CR55" t="b">
        <f t="shared" si="37"/>
        <v>1</v>
      </c>
      <c r="CS55" t="b">
        <f t="shared" si="38"/>
        <v>1</v>
      </c>
      <c r="CT55" t="b">
        <f t="shared" si="39"/>
        <v>1</v>
      </c>
      <c r="CU55" t="b">
        <f t="shared" si="40"/>
        <v>1</v>
      </c>
      <c r="CV55" s="84" t="b">
        <f t="shared" si="41"/>
        <v>1</v>
      </c>
      <c r="CW55" t="b">
        <f t="shared" si="42"/>
        <v>1</v>
      </c>
      <c r="CX55" t="b">
        <f t="shared" si="43"/>
        <v>1</v>
      </c>
      <c r="CY55" t="b">
        <f t="shared" si="44"/>
        <v>1</v>
      </c>
      <c r="CZ55" t="b">
        <f t="shared" si="45"/>
        <v>1</v>
      </c>
      <c r="DA55" s="84">
        <f t="shared" si="46"/>
        <v>0</v>
      </c>
      <c r="DB55" t="e">
        <f t="shared" si="47"/>
        <v>#N/A</v>
      </c>
    </row>
    <row r="56" spans="1:106">
      <c r="A56" s="9">
        <v>54</v>
      </c>
      <c r="B56" s="3">
        <v>2</v>
      </c>
      <c r="C56" s="3" t="s">
        <v>93</v>
      </c>
      <c r="D56" s="3" t="str">
        <f t="shared" si="0"/>
        <v>AF_60m_L_24_0231</v>
      </c>
      <c r="E56" s="3" t="str">
        <f t="shared" si="1"/>
        <v>0231</v>
      </c>
      <c r="F56" s="3">
        <v>136073.09400000001</v>
      </c>
      <c r="G56" s="15">
        <v>421324.625</v>
      </c>
      <c r="H56" s="35" t="str">
        <f t="shared" si="2"/>
        <v>ja</v>
      </c>
      <c r="I56" s="42" t="s">
        <v>2402</v>
      </c>
      <c r="J56" s="20" t="s">
        <v>2955</v>
      </c>
      <c r="K56" s="21">
        <v>10000</v>
      </c>
      <c r="L56" s="28">
        <f t="shared" si="48"/>
        <v>0.24</v>
      </c>
      <c r="M56" s="28">
        <f t="shared" si="49"/>
        <v>0</v>
      </c>
      <c r="N56" s="56">
        <f t="shared" si="3"/>
        <v>0</v>
      </c>
      <c r="O56" s="33">
        <f t="shared" si="50"/>
        <v>127.5203727292086</v>
      </c>
      <c r="P56" s="37">
        <f t="shared" si="4"/>
        <v>108.19272184856023</v>
      </c>
      <c r="Q56" s="9" t="s">
        <v>12</v>
      </c>
      <c r="R56" s="55" t="s">
        <v>12</v>
      </c>
      <c r="S56" s="55">
        <v>3.7480000000000002</v>
      </c>
      <c r="T56" s="55">
        <v>3.843</v>
      </c>
      <c r="U56" s="55">
        <v>3.9239999999999999</v>
      </c>
      <c r="V56" s="3">
        <v>3.988</v>
      </c>
      <c r="W56" s="3">
        <v>4.0659999999999998</v>
      </c>
      <c r="X56" s="3" t="s">
        <v>12</v>
      </c>
      <c r="Y56" s="3">
        <v>4.5030000000000001</v>
      </c>
      <c r="Z56" s="15" t="s">
        <v>12</v>
      </c>
      <c r="AA56" s="10">
        <f t="shared" si="5"/>
        <v>4.0659999999999998</v>
      </c>
      <c r="AB56" s="9">
        <f t="shared" si="6"/>
        <v>0.1419999999999999</v>
      </c>
      <c r="AC56" s="10">
        <f t="shared" si="7"/>
        <v>0.43700000000000028</v>
      </c>
      <c r="AD56" s="9" t="s">
        <v>12</v>
      </c>
      <c r="AE56" s="55" t="s">
        <v>12</v>
      </c>
      <c r="AF56" s="55">
        <v>1.6279999999999999</v>
      </c>
      <c r="AG56" s="55">
        <v>1.64</v>
      </c>
      <c r="AH56" s="55">
        <v>1.653</v>
      </c>
      <c r="AI56" s="3">
        <v>1.665</v>
      </c>
      <c r="AJ56" s="3">
        <v>1.6779999999999999</v>
      </c>
      <c r="AK56" s="3" t="s">
        <v>12</v>
      </c>
      <c r="AL56" s="3">
        <v>1.7010000000000001</v>
      </c>
      <c r="AM56" s="15" t="s">
        <v>12</v>
      </c>
      <c r="AN56" s="10">
        <f t="shared" si="8"/>
        <v>1.6779999999999999</v>
      </c>
      <c r="AO56" s="9">
        <f t="shared" si="9"/>
        <v>2.4999999999999911E-2</v>
      </c>
      <c r="AP56" s="10">
        <f t="shared" si="10"/>
        <v>2.3000000000000131E-2</v>
      </c>
      <c r="AQ56" s="9" t="s">
        <v>12</v>
      </c>
      <c r="AR56" s="55" t="s">
        <v>12</v>
      </c>
      <c r="AS56" s="55">
        <v>4.1150000000000002</v>
      </c>
      <c r="AT56" s="55">
        <v>4.1219999999999999</v>
      </c>
      <c r="AU56" s="55">
        <v>4.1289999999999996</v>
      </c>
      <c r="AV56" s="3">
        <v>4.1360000000000001</v>
      </c>
      <c r="AW56" s="3">
        <v>4.1429999999999998</v>
      </c>
      <c r="AX56" s="3" t="s">
        <v>12</v>
      </c>
      <c r="AY56" s="3">
        <v>4.157</v>
      </c>
      <c r="AZ56" s="15" t="s">
        <v>12</v>
      </c>
      <c r="BA56" s="10">
        <f t="shared" si="11"/>
        <v>4.1429999999999998</v>
      </c>
      <c r="BB56" s="9">
        <f t="shared" si="12"/>
        <v>1.4000000000000234E-2</v>
      </c>
      <c r="BC56" s="10">
        <f t="shared" si="13"/>
        <v>1.4000000000000234E-2</v>
      </c>
      <c r="BD56" s="9" t="s">
        <v>2403</v>
      </c>
      <c r="BE56" s="3" t="s">
        <v>12</v>
      </c>
      <c r="BF56" s="15" t="s">
        <v>12</v>
      </c>
      <c r="BG56" s="15"/>
      <c r="BH56" s="9"/>
      <c r="BI56" s="10"/>
      <c r="BJ56" s="9" t="s">
        <v>2403</v>
      </c>
      <c r="BK56" s="3" t="s">
        <v>12</v>
      </c>
      <c r="BL56" s="15" t="s">
        <v>12</v>
      </c>
      <c r="BM56" s="15"/>
      <c r="BN56" s="9"/>
      <c r="BO56" s="10"/>
      <c r="BP56">
        <f t="shared" si="14"/>
        <v>0</v>
      </c>
      <c r="BQ56" s="93">
        <f t="shared" si="15"/>
        <v>0</v>
      </c>
      <c r="BR56" s="93">
        <f t="shared" si="16"/>
        <v>0</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VLOOKUP(BS56,aslocaties_v01!$C$3:$AA$349,MATCH($K$3*10,aslocaties_v01!$C$2:$X$2),FALSE)</f>
        <v>#N/A</v>
      </c>
      <c r="BW56" s="93" t="e">
        <f t="shared" si="17"/>
        <v>#N/A</v>
      </c>
      <c r="BX56" s="93" t="e">
        <f t="shared" si="18"/>
        <v>#N/A</v>
      </c>
      <c r="BY56" s="94">
        <f t="shared" si="19"/>
        <v>999</v>
      </c>
      <c r="BZ56" s="94">
        <f t="shared" si="20"/>
        <v>999</v>
      </c>
      <c r="CA56" s="94" t="e">
        <f t="shared" si="21"/>
        <v>#N/A</v>
      </c>
      <c r="CB56" t="e">
        <f t="shared" si="22"/>
        <v>#N/A</v>
      </c>
      <c r="CC56" s="58" t="e">
        <f t="shared" si="23"/>
        <v>#N/A</v>
      </c>
      <c r="CD56" s="95" t="e">
        <f t="shared" si="24"/>
        <v>#N/A</v>
      </c>
      <c r="CE56" s="96" t="b">
        <f t="shared" si="25"/>
        <v>1</v>
      </c>
      <c r="CF56" t="e">
        <f t="shared" si="26"/>
        <v>#DIV/0!</v>
      </c>
      <c r="CG56" t="e">
        <f t="shared" si="27"/>
        <v>#DIV/0!</v>
      </c>
      <c r="CH56" s="84" t="b">
        <f t="shared" si="28"/>
        <v>1</v>
      </c>
      <c r="CI56">
        <f t="shared" si="29"/>
        <v>1.6779999999999999</v>
      </c>
      <c r="CJ56" t="b">
        <f t="shared" si="30"/>
        <v>1</v>
      </c>
      <c r="CK56" t="b">
        <f t="shared" si="31"/>
        <v>0</v>
      </c>
      <c r="CL56" s="84" t="b">
        <f t="shared" si="51"/>
        <v>1</v>
      </c>
      <c r="CM56">
        <f t="shared" si="32"/>
        <v>4.1429999999999998</v>
      </c>
      <c r="CN56" t="b">
        <f t="shared" si="33"/>
        <v>1</v>
      </c>
      <c r="CO56" s="84">
        <f t="shared" si="34"/>
        <v>6.266679609936944E-2</v>
      </c>
      <c r="CP56" t="b">
        <f t="shared" si="35"/>
        <v>1</v>
      </c>
      <c r="CQ56" s="96" t="b">
        <f t="shared" si="36"/>
        <v>1</v>
      </c>
      <c r="CR56" t="b">
        <f t="shared" si="37"/>
        <v>1</v>
      </c>
      <c r="CS56" t="b">
        <f t="shared" si="38"/>
        <v>1</v>
      </c>
      <c r="CT56" t="b">
        <f t="shared" si="39"/>
        <v>1</v>
      </c>
      <c r="CU56" t="b">
        <f t="shared" si="40"/>
        <v>1</v>
      </c>
      <c r="CV56" s="84" t="b">
        <f t="shared" si="41"/>
        <v>1</v>
      </c>
      <c r="CW56" t="b">
        <f t="shared" si="42"/>
        <v>1</v>
      </c>
      <c r="CX56" t="b">
        <f t="shared" si="43"/>
        <v>1</v>
      </c>
      <c r="CY56" t="b">
        <f t="shared" si="44"/>
        <v>1</v>
      </c>
      <c r="CZ56" t="b">
        <f t="shared" si="45"/>
        <v>1</v>
      </c>
      <c r="DA56" s="84">
        <f t="shared" si="46"/>
        <v>0</v>
      </c>
      <c r="DB56" t="e">
        <f t="shared" si="47"/>
        <v>#N/A</v>
      </c>
    </row>
    <row r="57" spans="1:106">
      <c r="A57" s="9">
        <v>55</v>
      </c>
      <c r="B57" s="3">
        <v>2</v>
      </c>
      <c r="C57" s="3" t="s">
        <v>94</v>
      </c>
      <c r="D57" s="3" t="str">
        <f t="shared" si="0"/>
        <v>AF_60m_L_24_0232</v>
      </c>
      <c r="E57" s="3" t="str">
        <f t="shared" si="1"/>
        <v>0232</v>
      </c>
      <c r="F57" s="3">
        <v>135992.984</v>
      </c>
      <c r="G57" s="15">
        <v>421397.34399999998</v>
      </c>
      <c r="H57" s="35" t="str">
        <f t="shared" si="2"/>
        <v>ja</v>
      </c>
      <c r="I57" s="42" t="s">
        <v>2402</v>
      </c>
      <c r="J57" s="20" t="s">
        <v>2955</v>
      </c>
      <c r="K57" s="21">
        <v>10000</v>
      </c>
      <c r="L57" s="28">
        <f t="shared" si="48"/>
        <v>0.24</v>
      </c>
      <c r="M57" s="28">
        <f t="shared" si="49"/>
        <v>0</v>
      </c>
      <c r="N57" s="56">
        <f t="shared" si="3"/>
        <v>0</v>
      </c>
      <c r="O57" s="33">
        <f t="shared" si="50"/>
        <v>108.19272184856023</v>
      </c>
      <c r="P57" s="37">
        <f t="shared" si="4"/>
        <v>108.33546878562322</v>
      </c>
      <c r="Q57" s="9" t="s">
        <v>12</v>
      </c>
      <c r="R57" s="55" t="s">
        <v>12</v>
      </c>
      <c r="S57" s="55">
        <v>3.7480000000000002</v>
      </c>
      <c r="T57" s="55">
        <v>3.8439999999999999</v>
      </c>
      <c r="U57" s="55">
        <v>3.9239999999999999</v>
      </c>
      <c r="V57" s="3">
        <v>3.9870000000000001</v>
      </c>
      <c r="W57" s="3">
        <v>4.0650000000000004</v>
      </c>
      <c r="X57" s="3" t="s">
        <v>12</v>
      </c>
      <c r="Y57" s="3">
        <v>4.5030000000000001</v>
      </c>
      <c r="Z57" s="15" t="s">
        <v>12</v>
      </c>
      <c r="AA57" s="10">
        <f t="shared" si="5"/>
        <v>4.0650000000000004</v>
      </c>
      <c r="AB57" s="9">
        <f t="shared" si="6"/>
        <v>0.14100000000000046</v>
      </c>
      <c r="AC57" s="10">
        <f t="shared" si="7"/>
        <v>0.43799999999999972</v>
      </c>
      <c r="AD57" s="9" t="s">
        <v>12</v>
      </c>
      <c r="AE57" s="55" t="s">
        <v>12</v>
      </c>
      <c r="AF57" s="55">
        <v>1.61</v>
      </c>
      <c r="AG57" s="55">
        <v>1.617</v>
      </c>
      <c r="AH57" s="55">
        <v>1.625</v>
      </c>
      <c r="AI57" s="3">
        <v>1.631</v>
      </c>
      <c r="AJ57" s="3">
        <v>1.639</v>
      </c>
      <c r="AK57" s="3" t="s">
        <v>12</v>
      </c>
      <c r="AL57" s="3">
        <v>1.6539999999999999</v>
      </c>
      <c r="AM57" s="15" t="s">
        <v>12</v>
      </c>
      <c r="AN57" s="10">
        <f t="shared" si="8"/>
        <v>1.639</v>
      </c>
      <c r="AO57" s="9">
        <f t="shared" si="9"/>
        <v>1.4000000000000012E-2</v>
      </c>
      <c r="AP57" s="10">
        <f t="shared" si="10"/>
        <v>1.4999999999999902E-2</v>
      </c>
      <c r="AQ57" s="9" t="s">
        <v>12</v>
      </c>
      <c r="AR57" s="55" t="s">
        <v>12</v>
      </c>
      <c r="AS57" s="55">
        <v>4.0309999999999997</v>
      </c>
      <c r="AT57" s="55">
        <v>4.0449999999999999</v>
      </c>
      <c r="AU57" s="55">
        <v>4.0590000000000002</v>
      </c>
      <c r="AV57" s="3">
        <v>4.0720000000000001</v>
      </c>
      <c r="AW57" s="3">
        <v>4.0869999999999997</v>
      </c>
      <c r="AX57" s="3" t="s">
        <v>12</v>
      </c>
      <c r="AY57" s="3">
        <v>4.1050000000000004</v>
      </c>
      <c r="AZ57" s="15" t="s">
        <v>12</v>
      </c>
      <c r="BA57" s="10">
        <f t="shared" si="11"/>
        <v>4.0869999999999997</v>
      </c>
      <c r="BB57" s="9">
        <f t="shared" si="12"/>
        <v>2.7999999999999581E-2</v>
      </c>
      <c r="BC57" s="10">
        <f t="shared" si="13"/>
        <v>1.8000000000000682E-2</v>
      </c>
      <c r="BD57" s="9" t="s">
        <v>2403</v>
      </c>
      <c r="BE57" s="3" t="s">
        <v>12</v>
      </c>
      <c r="BF57" s="15" t="s">
        <v>12</v>
      </c>
      <c r="BG57" s="15"/>
      <c r="BH57" s="9"/>
      <c r="BI57" s="10"/>
      <c r="BJ57" s="9" t="s">
        <v>2403</v>
      </c>
      <c r="BK57" s="3" t="s">
        <v>12</v>
      </c>
      <c r="BL57" s="15" t="s">
        <v>12</v>
      </c>
      <c r="BM57" s="15"/>
      <c r="BN57" s="9"/>
      <c r="BO57" s="10"/>
      <c r="BP57">
        <f t="shared" si="14"/>
        <v>0</v>
      </c>
      <c r="BQ57" s="93">
        <f t="shared" si="15"/>
        <v>0</v>
      </c>
      <c r="BR57" s="93">
        <f t="shared" si="16"/>
        <v>0</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VLOOKUP(BS57,aslocaties_v01!$C$3:$AA$349,MATCH($K$3*10,aslocaties_v01!$C$2:$X$2),FALSE)</f>
        <v>#N/A</v>
      </c>
      <c r="BW57" s="93" t="e">
        <f t="shared" si="17"/>
        <v>#N/A</v>
      </c>
      <c r="BX57" s="93" t="e">
        <f t="shared" si="18"/>
        <v>#N/A</v>
      </c>
      <c r="BY57" s="94">
        <f t="shared" si="19"/>
        <v>999</v>
      </c>
      <c r="BZ57" s="94">
        <f t="shared" si="20"/>
        <v>999</v>
      </c>
      <c r="CA57" s="94" t="e">
        <f t="shared" si="21"/>
        <v>#N/A</v>
      </c>
      <c r="CB57" t="e">
        <f t="shared" si="22"/>
        <v>#N/A</v>
      </c>
      <c r="CC57" s="58" t="e">
        <f t="shared" si="23"/>
        <v>#N/A</v>
      </c>
      <c r="CD57" s="95" t="e">
        <f t="shared" si="24"/>
        <v>#N/A</v>
      </c>
      <c r="CE57" s="96" t="b">
        <f t="shared" si="25"/>
        <v>1</v>
      </c>
      <c r="CF57" t="e">
        <f t="shared" si="26"/>
        <v>#DIV/0!</v>
      </c>
      <c r="CG57" t="e">
        <f t="shared" si="27"/>
        <v>#DIV/0!</v>
      </c>
      <c r="CH57" s="84" t="b">
        <f t="shared" si="28"/>
        <v>1</v>
      </c>
      <c r="CI57">
        <f t="shared" si="29"/>
        <v>1.639</v>
      </c>
      <c r="CJ57" t="b">
        <f t="shared" si="30"/>
        <v>1</v>
      </c>
      <c r="CK57" t="b">
        <f t="shared" si="31"/>
        <v>0</v>
      </c>
      <c r="CL57" s="84" t="b">
        <f t="shared" si="51"/>
        <v>1</v>
      </c>
      <c r="CM57">
        <f t="shared" si="32"/>
        <v>4.0869999999999997</v>
      </c>
      <c r="CN57" t="b">
        <f t="shared" si="33"/>
        <v>1</v>
      </c>
      <c r="CO57" s="84">
        <f t="shared" si="34"/>
        <v>6.2899193917241622E-2</v>
      </c>
      <c r="CP57" t="b">
        <f t="shared" si="35"/>
        <v>1</v>
      </c>
      <c r="CQ57" s="96" t="b">
        <f t="shared" si="36"/>
        <v>1</v>
      </c>
      <c r="CR57" t="b">
        <f t="shared" si="37"/>
        <v>1</v>
      </c>
      <c r="CS57" t="b">
        <f t="shared" si="38"/>
        <v>1</v>
      </c>
      <c r="CT57" t="b">
        <f t="shared" si="39"/>
        <v>1</v>
      </c>
      <c r="CU57" t="b">
        <f t="shared" si="40"/>
        <v>1</v>
      </c>
      <c r="CV57" s="84" t="b">
        <f t="shared" si="41"/>
        <v>1</v>
      </c>
      <c r="CW57" t="b">
        <f t="shared" si="42"/>
        <v>1</v>
      </c>
      <c r="CX57" t="b">
        <f t="shared" si="43"/>
        <v>1</v>
      </c>
      <c r="CY57" t="b">
        <f t="shared" si="44"/>
        <v>1</v>
      </c>
      <c r="CZ57" t="b">
        <f t="shared" si="45"/>
        <v>1</v>
      </c>
      <c r="DA57" s="84">
        <f t="shared" si="46"/>
        <v>0</v>
      </c>
      <c r="DB57" t="e">
        <f t="shared" si="47"/>
        <v>#N/A</v>
      </c>
    </row>
    <row r="58" spans="1:106">
      <c r="A58" s="9">
        <v>56</v>
      </c>
      <c r="B58" s="3">
        <v>2</v>
      </c>
      <c r="C58" s="3" t="s">
        <v>95</v>
      </c>
      <c r="D58" s="3" t="str">
        <f t="shared" si="0"/>
        <v>AF_60m_L_24_0233</v>
      </c>
      <c r="E58" s="3" t="str">
        <f t="shared" si="1"/>
        <v>0233</v>
      </c>
      <c r="F58" s="3">
        <v>135915.07800000001</v>
      </c>
      <c r="G58" s="15">
        <v>421472.625</v>
      </c>
      <c r="H58" s="35" t="str">
        <f t="shared" si="2"/>
        <v>ja</v>
      </c>
      <c r="I58" s="42" t="s">
        <v>2402</v>
      </c>
      <c r="J58" s="20" t="s">
        <v>2955</v>
      </c>
      <c r="K58" s="21">
        <v>10000</v>
      </c>
      <c r="L58" s="28">
        <f t="shared" si="48"/>
        <v>0.24</v>
      </c>
      <c r="M58" s="28">
        <f t="shared" si="49"/>
        <v>0</v>
      </c>
      <c r="N58" s="56">
        <f t="shared" si="3"/>
        <v>0</v>
      </c>
      <c r="O58" s="33">
        <f t="shared" si="50"/>
        <v>108.33546878562322</v>
      </c>
      <c r="P58" s="37">
        <f t="shared" si="4"/>
        <v>97.608293295205755</v>
      </c>
      <c r="Q58" s="9" t="s">
        <v>12</v>
      </c>
      <c r="R58" s="55" t="s">
        <v>12</v>
      </c>
      <c r="S58" s="55">
        <v>3.7480000000000002</v>
      </c>
      <c r="T58" s="55">
        <v>3.8439999999999999</v>
      </c>
      <c r="U58" s="55">
        <v>3.9249999999999998</v>
      </c>
      <c r="V58" s="3">
        <v>3.9889999999999999</v>
      </c>
      <c r="W58" s="3">
        <v>4.0670000000000002</v>
      </c>
      <c r="X58" s="3" t="s">
        <v>12</v>
      </c>
      <c r="Y58" s="3">
        <v>4.5030000000000001</v>
      </c>
      <c r="Z58" s="15" t="s">
        <v>12</v>
      </c>
      <c r="AA58" s="10">
        <f t="shared" si="5"/>
        <v>4.0670000000000002</v>
      </c>
      <c r="AB58" s="9">
        <f t="shared" si="6"/>
        <v>0.14200000000000035</v>
      </c>
      <c r="AC58" s="10">
        <f t="shared" si="7"/>
        <v>0.43599999999999994</v>
      </c>
      <c r="AD58" s="9" t="s">
        <v>12</v>
      </c>
      <c r="AE58" s="55" t="s">
        <v>12</v>
      </c>
      <c r="AF58" s="55">
        <v>1.4370000000000001</v>
      </c>
      <c r="AG58" s="55">
        <v>1.4530000000000001</v>
      </c>
      <c r="AH58" s="55">
        <v>1.4710000000000001</v>
      </c>
      <c r="AI58" s="3">
        <v>1.4870000000000001</v>
      </c>
      <c r="AJ58" s="3">
        <v>1.5029999999999999</v>
      </c>
      <c r="AK58" s="3" t="s">
        <v>12</v>
      </c>
      <c r="AL58" s="3">
        <v>1.5269999999999999</v>
      </c>
      <c r="AM58" s="15" t="s">
        <v>12</v>
      </c>
      <c r="AN58" s="10">
        <f t="shared" si="8"/>
        <v>1.5029999999999999</v>
      </c>
      <c r="AO58" s="9">
        <f t="shared" si="9"/>
        <v>3.1999999999999806E-2</v>
      </c>
      <c r="AP58" s="10">
        <f t="shared" si="10"/>
        <v>2.4000000000000021E-2</v>
      </c>
      <c r="AQ58" s="9" t="s">
        <v>12</v>
      </c>
      <c r="AR58" s="55" t="s">
        <v>12</v>
      </c>
      <c r="AS58" s="55">
        <v>3.931</v>
      </c>
      <c r="AT58" s="55">
        <v>3.944</v>
      </c>
      <c r="AU58" s="55">
        <v>3.9590000000000001</v>
      </c>
      <c r="AV58" s="3">
        <v>3.972</v>
      </c>
      <c r="AW58" s="3">
        <v>3.9870000000000001</v>
      </c>
      <c r="AX58" s="3" t="s">
        <v>12</v>
      </c>
      <c r="AY58" s="3">
        <v>4.0140000000000002</v>
      </c>
      <c r="AZ58" s="15" t="s">
        <v>12</v>
      </c>
      <c r="BA58" s="10">
        <f t="shared" si="11"/>
        <v>3.9870000000000001</v>
      </c>
      <c r="BB58" s="9">
        <f t="shared" si="12"/>
        <v>2.8000000000000025E-2</v>
      </c>
      <c r="BC58" s="10">
        <f t="shared" si="13"/>
        <v>2.7000000000000135E-2</v>
      </c>
      <c r="BD58" s="9" t="s">
        <v>2403</v>
      </c>
      <c r="BE58" s="3" t="s">
        <v>12</v>
      </c>
      <c r="BF58" s="15" t="s">
        <v>12</v>
      </c>
      <c r="BG58" s="15"/>
      <c r="BH58" s="9"/>
      <c r="BI58" s="10"/>
      <c r="BJ58" s="9" t="s">
        <v>2403</v>
      </c>
      <c r="BK58" s="3" t="s">
        <v>12</v>
      </c>
      <c r="BL58" s="15" t="s">
        <v>12</v>
      </c>
      <c r="BM58" s="15"/>
      <c r="BN58" s="9"/>
      <c r="BO58" s="10"/>
      <c r="BP58">
        <f t="shared" si="14"/>
        <v>0</v>
      </c>
      <c r="BQ58" s="93">
        <f t="shared" si="15"/>
        <v>0</v>
      </c>
      <c r="BR58" s="93">
        <f t="shared" si="16"/>
        <v>0</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VLOOKUP(BS58,aslocaties_v01!$C$3:$AA$349,MATCH($K$3*10,aslocaties_v01!$C$2:$X$2),FALSE)</f>
        <v>#N/A</v>
      </c>
      <c r="BW58" s="93" t="e">
        <f t="shared" si="17"/>
        <v>#N/A</v>
      </c>
      <c r="BX58" s="93" t="e">
        <f t="shared" si="18"/>
        <v>#N/A</v>
      </c>
      <c r="BY58" s="94">
        <f t="shared" si="19"/>
        <v>999</v>
      </c>
      <c r="BZ58" s="94">
        <f t="shared" si="20"/>
        <v>999</v>
      </c>
      <c r="CA58" s="94" t="e">
        <f t="shared" si="21"/>
        <v>#N/A</v>
      </c>
      <c r="CB58" t="e">
        <f t="shared" si="22"/>
        <v>#N/A</v>
      </c>
      <c r="CC58" s="58" t="e">
        <f t="shared" si="23"/>
        <v>#N/A</v>
      </c>
      <c r="CD58" s="95" t="e">
        <f t="shared" si="24"/>
        <v>#N/A</v>
      </c>
      <c r="CE58" s="96" t="b">
        <f t="shared" si="25"/>
        <v>1</v>
      </c>
      <c r="CF58" t="e">
        <f t="shared" si="26"/>
        <v>#DIV/0!</v>
      </c>
      <c r="CG58" t="e">
        <f t="shared" si="27"/>
        <v>#DIV/0!</v>
      </c>
      <c r="CH58" s="84" t="b">
        <f t="shared" si="28"/>
        <v>1</v>
      </c>
      <c r="CI58">
        <f t="shared" si="29"/>
        <v>1.5029999999999999</v>
      </c>
      <c r="CJ58" t="b">
        <f t="shared" si="30"/>
        <v>1</v>
      </c>
      <c r="CK58" t="b">
        <f t="shared" si="31"/>
        <v>0</v>
      </c>
      <c r="CL58" s="84" t="b">
        <f t="shared" si="51"/>
        <v>1</v>
      </c>
      <c r="CM58">
        <f t="shared" si="32"/>
        <v>3.9870000000000001</v>
      </c>
      <c r="CN58" t="b">
        <f t="shared" si="33"/>
        <v>1</v>
      </c>
      <c r="CO58" s="84">
        <f t="shared" si="34"/>
        <v>6.0609668811494037E-2</v>
      </c>
      <c r="CP58" t="b">
        <f t="shared" si="35"/>
        <v>1</v>
      </c>
      <c r="CQ58" s="96" t="b">
        <f t="shared" si="36"/>
        <v>1</v>
      </c>
      <c r="CR58" t="b">
        <f t="shared" si="37"/>
        <v>1</v>
      </c>
      <c r="CS58" t="b">
        <f t="shared" si="38"/>
        <v>1</v>
      </c>
      <c r="CT58" t="b">
        <f t="shared" si="39"/>
        <v>1</v>
      </c>
      <c r="CU58" t="b">
        <f t="shared" si="40"/>
        <v>1</v>
      </c>
      <c r="CV58" s="84" t="b">
        <f t="shared" si="41"/>
        <v>1</v>
      </c>
      <c r="CW58" t="b">
        <f t="shared" si="42"/>
        <v>1</v>
      </c>
      <c r="CX58" t="b">
        <f t="shared" si="43"/>
        <v>1</v>
      </c>
      <c r="CY58" t="b">
        <f t="shared" si="44"/>
        <v>1</v>
      </c>
      <c r="CZ58" t="b">
        <f t="shared" si="45"/>
        <v>1</v>
      </c>
      <c r="DA58" s="84">
        <f t="shared" si="46"/>
        <v>0</v>
      </c>
      <c r="DB58" t="e">
        <f t="shared" si="47"/>
        <v>#N/A</v>
      </c>
    </row>
    <row r="59" spans="1:106">
      <c r="A59" s="9">
        <v>57</v>
      </c>
      <c r="B59" s="3">
        <v>2</v>
      </c>
      <c r="C59" s="3" t="s">
        <v>96</v>
      </c>
      <c r="D59" s="3" t="str">
        <f t="shared" si="0"/>
        <v>AF_60m_L_24_0234</v>
      </c>
      <c r="E59" s="3" t="str">
        <f t="shared" si="1"/>
        <v>0234</v>
      </c>
      <c r="F59" s="3">
        <v>135826</v>
      </c>
      <c r="G59" s="15">
        <v>421512.53100000002</v>
      </c>
      <c r="H59" s="35" t="str">
        <f t="shared" si="2"/>
        <v>ja</v>
      </c>
      <c r="I59" s="42" t="s">
        <v>2402</v>
      </c>
      <c r="J59" s="20" t="s">
        <v>2955</v>
      </c>
      <c r="K59" s="21">
        <v>10000</v>
      </c>
      <c r="L59" s="28">
        <f t="shared" si="48"/>
        <v>0.24</v>
      </c>
      <c r="M59" s="28">
        <f t="shared" si="49"/>
        <v>0</v>
      </c>
      <c r="N59" s="56">
        <f t="shared" si="3"/>
        <v>0</v>
      </c>
      <c r="O59" s="33">
        <f t="shared" si="50"/>
        <v>97.608293295205755</v>
      </c>
      <c r="P59" s="37">
        <f t="shared" si="4"/>
        <v>92.742001498761567</v>
      </c>
      <c r="Q59" s="9" t="s">
        <v>12</v>
      </c>
      <c r="R59" s="55" t="s">
        <v>12</v>
      </c>
      <c r="S59" s="55">
        <v>3.7480000000000002</v>
      </c>
      <c r="T59" s="55">
        <v>3.8439999999999999</v>
      </c>
      <c r="U59" s="55">
        <v>3.9249999999999998</v>
      </c>
      <c r="V59" s="3">
        <v>3.9889999999999999</v>
      </c>
      <c r="W59" s="3">
        <v>4.0670000000000002</v>
      </c>
      <c r="X59" s="3" t="s">
        <v>12</v>
      </c>
      <c r="Y59" s="3">
        <v>4.5030000000000001</v>
      </c>
      <c r="Z59" s="15" t="s">
        <v>12</v>
      </c>
      <c r="AA59" s="10">
        <f t="shared" si="5"/>
        <v>4.0670000000000002</v>
      </c>
      <c r="AB59" s="9">
        <f t="shared" si="6"/>
        <v>0.14200000000000035</v>
      </c>
      <c r="AC59" s="10">
        <f t="shared" si="7"/>
        <v>0.43599999999999994</v>
      </c>
      <c r="AD59" s="9" t="s">
        <v>12</v>
      </c>
      <c r="AE59" s="55" t="s">
        <v>12</v>
      </c>
      <c r="AF59" s="55">
        <v>1.2450000000000001</v>
      </c>
      <c r="AG59" s="55">
        <v>1.268</v>
      </c>
      <c r="AH59" s="55">
        <v>1.294</v>
      </c>
      <c r="AI59" s="3">
        <v>1.3180000000000001</v>
      </c>
      <c r="AJ59" s="3">
        <v>1.345</v>
      </c>
      <c r="AK59" s="3" t="s">
        <v>12</v>
      </c>
      <c r="AL59" s="3">
        <v>1.397</v>
      </c>
      <c r="AM59" s="15" t="s">
        <v>12</v>
      </c>
      <c r="AN59" s="10">
        <f t="shared" si="8"/>
        <v>1.345</v>
      </c>
      <c r="AO59" s="9">
        <f t="shared" si="9"/>
        <v>5.0999999999999934E-2</v>
      </c>
      <c r="AP59" s="10">
        <f t="shared" si="10"/>
        <v>5.2000000000000046E-2</v>
      </c>
      <c r="AQ59" s="9" t="s">
        <v>12</v>
      </c>
      <c r="AR59" s="55" t="s">
        <v>12</v>
      </c>
      <c r="AS59" s="55">
        <v>3.81</v>
      </c>
      <c r="AT59" s="55">
        <v>3.8250000000000002</v>
      </c>
      <c r="AU59" s="55">
        <v>3.84</v>
      </c>
      <c r="AV59" s="3">
        <v>3.8540000000000001</v>
      </c>
      <c r="AW59" s="3">
        <v>3.8690000000000002</v>
      </c>
      <c r="AX59" s="3" t="s">
        <v>12</v>
      </c>
      <c r="AY59" s="3">
        <v>3.899</v>
      </c>
      <c r="AZ59" s="15" t="s">
        <v>12</v>
      </c>
      <c r="BA59" s="10">
        <f t="shared" si="11"/>
        <v>3.8690000000000002</v>
      </c>
      <c r="BB59" s="9">
        <f t="shared" si="12"/>
        <v>2.9000000000000359E-2</v>
      </c>
      <c r="BC59" s="10">
        <f t="shared" si="13"/>
        <v>2.9999999999999805E-2</v>
      </c>
      <c r="BD59" s="9" t="s">
        <v>2403</v>
      </c>
      <c r="BE59" s="3" t="s">
        <v>12</v>
      </c>
      <c r="BF59" s="15" t="s">
        <v>12</v>
      </c>
      <c r="BG59" s="15"/>
      <c r="BH59" s="9"/>
      <c r="BI59" s="10"/>
      <c r="BJ59" s="9" t="s">
        <v>2403</v>
      </c>
      <c r="BK59" s="3" t="s">
        <v>12</v>
      </c>
      <c r="BL59" s="15" t="s">
        <v>12</v>
      </c>
      <c r="BM59" s="15"/>
      <c r="BN59" s="9"/>
      <c r="BO59" s="10"/>
      <c r="BP59">
        <f t="shared" si="14"/>
        <v>0</v>
      </c>
      <c r="BQ59" s="93">
        <f t="shared" si="15"/>
        <v>0</v>
      </c>
      <c r="BR59" s="93">
        <f t="shared" si="16"/>
        <v>0</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VLOOKUP(BS59,aslocaties_v01!$C$3:$AA$349,MATCH($K$3*10,aslocaties_v01!$C$2:$X$2),FALSE)</f>
        <v>#N/A</v>
      </c>
      <c r="BW59" s="93" t="e">
        <f t="shared" si="17"/>
        <v>#N/A</v>
      </c>
      <c r="BX59" s="93" t="e">
        <f t="shared" si="18"/>
        <v>#N/A</v>
      </c>
      <c r="BY59" s="94">
        <f t="shared" si="19"/>
        <v>999</v>
      </c>
      <c r="BZ59" s="94">
        <f t="shared" si="20"/>
        <v>999</v>
      </c>
      <c r="CA59" s="94" t="e">
        <f t="shared" si="21"/>
        <v>#N/A</v>
      </c>
      <c r="CB59" t="e">
        <f t="shared" si="22"/>
        <v>#N/A</v>
      </c>
      <c r="CC59" s="58" t="e">
        <f t="shared" si="23"/>
        <v>#N/A</v>
      </c>
      <c r="CD59" s="95" t="e">
        <f t="shared" si="24"/>
        <v>#N/A</v>
      </c>
      <c r="CE59" s="96" t="b">
        <f t="shared" si="25"/>
        <v>1</v>
      </c>
      <c r="CF59" t="e">
        <f t="shared" si="26"/>
        <v>#DIV/0!</v>
      </c>
      <c r="CG59" t="e">
        <f t="shared" si="27"/>
        <v>#DIV/0!</v>
      </c>
      <c r="CH59" s="84" t="b">
        <f t="shared" si="28"/>
        <v>1</v>
      </c>
      <c r="CI59">
        <f t="shared" si="29"/>
        <v>1.345</v>
      </c>
      <c r="CJ59" t="b">
        <f t="shared" si="30"/>
        <v>1</v>
      </c>
      <c r="CK59" t="b">
        <f t="shared" si="31"/>
        <v>0</v>
      </c>
      <c r="CL59" s="84" t="b">
        <f t="shared" si="51"/>
        <v>1</v>
      </c>
      <c r="CM59">
        <f t="shared" si="32"/>
        <v>3.8690000000000002</v>
      </c>
      <c r="CN59" t="b">
        <f t="shared" si="33"/>
        <v>1</v>
      </c>
      <c r="CO59" s="84">
        <f t="shared" si="34"/>
        <v>5.7597048169866501E-2</v>
      </c>
      <c r="CP59" t="b">
        <f t="shared" si="35"/>
        <v>1</v>
      </c>
      <c r="CQ59" s="96" t="b">
        <f t="shared" si="36"/>
        <v>1</v>
      </c>
      <c r="CR59" t="b">
        <f t="shared" si="37"/>
        <v>1</v>
      </c>
      <c r="CS59" t="b">
        <f t="shared" si="38"/>
        <v>1</v>
      </c>
      <c r="CT59" t="b">
        <f t="shared" si="39"/>
        <v>1</v>
      </c>
      <c r="CU59" t="b">
        <f t="shared" si="40"/>
        <v>1</v>
      </c>
      <c r="CV59" s="84" t="b">
        <f t="shared" si="41"/>
        <v>1</v>
      </c>
      <c r="CW59" t="b">
        <f t="shared" si="42"/>
        <v>1</v>
      </c>
      <c r="CX59" t="b">
        <f t="shared" si="43"/>
        <v>1</v>
      </c>
      <c r="CY59" t="b">
        <f t="shared" si="44"/>
        <v>1</v>
      </c>
      <c r="CZ59" t="b">
        <f t="shared" si="45"/>
        <v>1</v>
      </c>
      <c r="DA59" s="84">
        <f t="shared" si="46"/>
        <v>0</v>
      </c>
      <c r="DB59" t="e">
        <f t="shared" si="47"/>
        <v>#N/A</v>
      </c>
    </row>
    <row r="60" spans="1:106">
      <c r="A60" s="9">
        <v>58</v>
      </c>
      <c r="B60" s="3">
        <v>2</v>
      </c>
      <c r="C60" s="3" t="s">
        <v>97</v>
      </c>
      <c r="D60" s="3" t="str">
        <f t="shared" si="0"/>
        <v>AF_60m_L_24_0235</v>
      </c>
      <c r="E60" s="3" t="str">
        <f t="shared" si="1"/>
        <v>0235</v>
      </c>
      <c r="F60" s="3">
        <v>135741.641</v>
      </c>
      <c r="G60" s="15">
        <v>421551.06199999998</v>
      </c>
      <c r="H60" s="35" t="str">
        <f t="shared" si="2"/>
        <v>ja</v>
      </c>
      <c r="I60" s="42" t="s">
        <v>2402</v>
      </c>
      <c r="J60" s="20" t="s">
        <v>2955</v>
      </c>
      <c r="K60" s="21">
        <v>10000</v>
      </c>
      <c r="L60" s="28">
        <f t="shared" si="48"/>
        <v>0.24</v>
      </c>
      <c r="M60" s="28">
        <f t="shared" si="49"/>
        <v>0</v>
      </c>
      <c r="N60" s="56">
        <f t="shared" si="3"/>
        <v>0</v>
      </c>
      <c r="O60" s="33">
        <f t="shared" si="50"/>
        <v>92.742001498761567</v>
      </c>
      <c r="P60" s="37">
        <f t="shared" si="4"/>
        <v>93.401030963269392</v>
      </c>
      <c r="Q60" s="9" t="s">
        <v>12</v>
      </c>
      <c r="R60" s="55" t="s">
        <v>12</v>
      </c>
      <c r="S60" s="55">
        <v>3.7480000000000002</v>
      </c>
      <c r="T60" s="55">
        <v>3.8439999999999999</v>
      </c>
      <c r="U60" s="55">
        <v>3.9249999999999998</v>
      </c>
      <c r="V60" s="3">
        <v>3.988</v>
      </c>
      <c r="W60" s="3">
        <v>4.0659999999999998</v>
      </c>
      <c r="X60" s="3" t="s">
        <v>12</v>
      </c>
      <c r="Y60" s="3">
        <v>4.5030000000000001</v>
      </c>
      <c r="Z60" s="15" t="s">
        <v>12</v>
      </c>
      <c r="AA60" s="10">
        <f t="shared" si="5"/>
        <v>4.0659999999999998</v>
      </c>
      <c r="AB60" s="9">
        <f t="shared" si="6"/>
        <v>0.14100000000000001</v>
      </c>
      <c r="AC60" s="10">
        <f t="shared" si="7"/>
        <v>0.43700000000000028</v>
      </c>
      <c r="AD60" s="9" t="s">
        <v>12</v>
      </c>
      <c r="AE60" s="55" t="s">
        <v>12</v>
      </c>
      <c r="AF60" s="55">
        <v>1.802</v>
      </c>
      <c r="AG60" s="55">
        <v>1.8089999999999999</v>
      </c>
      <c r="AH60" s="55">
        <v>1.8169999999999999</v>
      </c>
      <c r="AI60" s="3">
        <v>1.823</v>
      </c>
      <c r="AJ60" s="3">
        <v>1.831</v>
      </c>
      <c r="AK60" s="3" t="s">
        <v>12</v>
      </c>
      <c r="AL60" s="3">
        <v>1.845</v>
      </c>
      <c r="AM60" s="15" t="s">
        <v>12</v>
      </c>
      <c r="AN60" s="10">
        <f t="shared" si="8"/>
        <v>1.831</v>
      </c>
      <c r="AO60" s="9">
        <f t="shared" si="9"/>
        <v>1.4000000000000012E-2</v>
      </c>
      <c r="AP60" s="10">
        <f t="shared" si="10"/>
        <v>1.4000000000000012E-2</v>
      </c>
      <c r="AQ60" s="9" t="s">
        <v>12</v>
      </c>
      <c r="AR60" s="55" t="s">
        <v>12</v>
      </c>
      <c r="AS60" s="55">
        <v>6.9059999999999997</v>
      </c>
      <c r="AT60" s="55">
        <v>6.9249999999999998</v>
      </c>
      <c r="AU60" s="55">
        <v>6.9459999999999997</v>
      </c>
      <c r="AV60" s="3">
        <v>6.9660000000000002</v>
      </c>
      <c r="AW60" s="3">
        <v>6.9870000000000001</v>
      </c>
      <c r="AX60" s="3" t="s">
        <v>12</v>
      </c>
      <c r="AY60" s="3">
        <v>7.0789999999999997</v>
      </c>
      <c r="AZ60" s="15" t="s">
        <v>12</v>
      </c>
      <c r="BA60" s="10">
        <f t="shared" si="11"/>
        <v>6.9870000000000001</v>
      </c>
      <c r="BB60" s="9">
        <f t="shared" si="12"/>
        <v>4.1000000000000369E-2</v>
      </c>
      <c r="BC60" s="10">
        <f t="shared" si="13"/>
        <v>9.1999999999999638E-2</v>
      </c>
      <c r="BD60" s="9" t="s">
        <v>2403</v>
      </c>
      <c r="BE60" s="3" t="s">
        <v>12</v>
      </c>
      <c r="BF60" s="15" t="s">
        <v>12</v>
      </c>
      <c r="BG60" s="15"/>
      <c r="BH60" s="9"/>
      <c r="BI60" s="10"/>
      <c r="BJ60" s="9" t="s">
        <v>2403</v>
      </c>
      <c r="BK60" s="3" t="s">
        <v>12</v>
      </c>
      <c r="BL60" s="15" t="s">
        <v>12</v>
      </c>
      <c r="BM60" s="15"/>
      <c r="BN60" s="9"/>
      <c r="BO60" s="10"/>
      <c r="BP60">
        <f t="shared" si="14"/>
        <v>0</v>
      </c>
      <c r="BQ60" s="93">
        <f t="shared" si="15"/>
        <v>0</v>
      </c>
      <c r="BR60" s="93">
        <f t="shared" si="16"/>
        <v>0</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VLOOKUP(BS60,aslocaties_v01!$C$3:$AA$349,MATCH($K$3*10,aslocaties_v01!$C$2:$X$2),FALSE)</f>
        <v>#N/A</v>
      </c>
      <c r="BW60" s="93" t="e">
        <f t="shared" si="17"/>
        <v>#N/A</v>
      </c>
      <c r="BX60" s="93" t="e">
        <f t="shared" si="18"/>
        <v>#N/A</v>
      </c>
      <c r="BY60" s="94">
        <f t="shared" si="19"/>
        <v>999</v>
      </c>
      <c r="BZ60" s="94">
        <f t="shared" si="20"/>
        <v>999</v>
      </c>
      <c r="CA60" s="94" t="e">
        <f t="shared" si="21"/>
        <v>#N/A</v>
      </c>
      <c r="CB60" t="e">
        <f t="shared" si="22"/>
        <v>#N/A</v>
      </c>
      <c r="CC60" s="58" t="e">
        <f t="shared" si="23"/>
        <v>#N/A</v>
      </c>
      <c r="CD60" s="95" t="e">
        <f t="shared" si="24"/>
        <v>#N/A</v>
      </c>
      <c r="CE60" s="96" t="b">
        <f t="shared" si="25"/>
        <v>1</v>
      </c>
      <c r="CF60" t="e">
        <f t="shared" si="26"/>
        <v>#DIV/0!</v>
      </c>
      <c r="CG60" t="e">
        <f t="shared" si="27"/>
        <v>#DIV/0!</v>
      </c>
      <c r="CH60" s="84" t="b">
        <f t="shared" si="28"/>
        <v>1</v>
      </c>
      <c r="CI60">
        <f t="shared" si="29"/>
        <v>1.831</v>
      </c>
      <c r="CJ60" t="b">
        <f t="shared" si="30"/>
        <v>1</v>
      </c>
      <c r="CK60" t="b">
        <f t="shared" si="31"/>
        <v>0</v>
      </c>
      <c r="CL60" s="84" t="b">
        <f t="shared" si="51"/>
        <v>0</v>
      </c>
      <c r="CM60" t="str">
        <f t="shared" si="32"/>
        <v/>
      </c>
      <c r="CN60" t="b">
        <f t="shared" si="33"/>
        <v>0</v>
      </c>
      <c r="CO60" s="84">
        <f t="shared" si="34"/>
        <v>2.4042645858306334E-2</v>
      </c>
      <c r="CP60" t="b">
        <f t="shared" si="35"/>
        <v>1</v>
      </c>
      <c r="CQ60" s="96" t="b">
        <f t="shared" si="36"/>
        <v>1</v>
      </c>
      <c r="CR60" t="b">
        <f t="shared" si="37"/>
        <v>1</v>
      </c>
      <c r="CS60" t="b">
        <f t="shared" si="38"/>
        <v>1</v>
      </c>
      <c r="CT60" t="b">
        <f t="shared" si="39"/>
        <v>1</v>
      </c>
      <c r="CU60" t="b">
        <f t="shared" si="40"/>
        <v>1</v>
      </c>
      <c r="CV60" s="84" t="b">
        <f t="shared" si="41"/>
        <v>1</v>
      </c>
      <c r="CW60" t="b">
        <f t="shared" si="42"/>
        <v>1</v>
      </c>
      <c r="CX60" t="b">
        <f t="shared" si="43"/>
        <v>1</v>
      </c>
      <c r="CY60" t="b">
        <f t="shared" si="44"/>
        <v>1</v>
      </c>
      <c r="CZ60" t="b">
        <f t="shared" si="45"/>
        <v>1</v>
      </c>
      <c r="DA60" s="84">
        <f t="shared" si="46"/>
        <v>0</v>
      </c>
      <c r="DB60" t="e">
        <f t="shared" si="47"/>
        <v>#N/A</v>
      </c>
    </row>
    <row r="61" spans="1:106">
      <c r="A61" s="9">
        <v>59</v>
      </c>
      <c r="B61" s="3">
        <v>2</v>
      </c>
      <c r="C61" s="3" t="s">
        <v>98</v>
      </c>
      <c r="D61" s="3" t="str">
        <f t="shared" si="0"/>
        <v>AF_60m_L_24_0236</v>
      </c>
      <c r="E61" s="3" t="str">
        <f t="shared" si="1"/>
        <v>0236</v>
      </c>
      <c r="F61" s="3">
        <v>135657.81200000001</v>
      </c>
      <c r="G61" s="15">
        <v>421592.25</v>
      </c>
      <c r="H61" s="35" t="str">
        <f t="shared" si="2"/>
        <v>ja</v>
      </c>
      <c r="I61" s="42" t="s">
        <v>2402</v>
      </c>
      <c r="J61" s="20" t="s">
        <v>2955</v>
      </c>
      <c r="K61" s="21">
        <v>10000</v>
      </c>
      <c r="L61" s="28">
        <f t="shared" si="48"/>
        <v>0.24</v>
      </c>
      <c r="M61" s="28">
        <f t="shared" si="49"/>
        <v>0</v>
      </c>
      <c r="N61" s="56">
        <f t="shared" si="3"/>
        <v>0</v>
      </c>
      <c r="O61" s="33">
        <f t="shared" si="50"/>
        <v>93.401030963269392</v>
      </c>
      <c r="P61" s="37">
        <f t="shared" si="4"/>
        <v>105.5590363209073</v>
      </c>
      <c r="Q61" s="9" t="s">
        <v>12</v>
      </c>
      <c r="R61" s="55" t="s">
        <v>12</v>
      </c>
      <c r="S61" s="55">
        <v>3.7480000000000002</v>
      </c>
      <c r="T61" s="55">
        <v>3.8439999999999999</v>
      </c>
      <c r="U61" s="55">
        <v>3.9249999999999998</v>
      </c>
      <c r="V61" s="3">
        <v>3.988</v>
      </c>
      <c r="W61" s="3">
        <v>4.0659999999999998</v>
      </c>
      <c r="X61" s="3" t="s">
        <v>12</v>
      </c>
      <c r="Y61" s="3">
        <v>4.5030000000000001</v>
      </c>
      <c r="Z61" s="15" t="s">
        <v>12</v>
      </c>
      <c r="AA61" s="10">
        <f t="shared" si="5"/>
        <v>4.0659999999999998</v>
      </c>
      <c r="AB61" s="9">
        <f t="shared" si="6"/>
        <v>0.14100000000000001</v>
      </c>
      <c r="AC61" s="10">
        <f t="shared" si="7"/>
        <v>0.43700000000000028</v>
      </c>
      <c r="AD61" s="9" t="s">
        <v>12</v>
      </c>
      <c r="AE61" s="55" t="s">
        <v>12</v>
      </c>
      <c r="AF61" s="55">
        <v>1.5209999999999999</v>
      </c>
      <c r="AG61" s="55">
        <v>1.6020000000000001</v>
      </c>
      <c r="AH61" s="55">
        <v>1.61</v>
      </c>
      <c r="AI61" s="3">
        <v>1.617</v>
      </c>
      <c r="AJ61" s="3">
        <v>1.625</v>
      </c>
      <c r="AK61" s="3" t="s">
        <v>12</v>
      </c>
      <c r="AL61" s="3">
        <v>1.641</v>
      </c>
      <c r="AM61" s="15" t="s">
        <v>12</v>
      </c>
      <c r="AN61" s="10">
        <f t="shared" si="8"/>
        <v>1.625</v>
      </c>
      <c r="AO61" s="9">
        <f t="shared" si="9"/>
        <v>1.4999999999999902E-2</v>
      </c>
      <c r="AP61" s="10">
        <f t="shared" si="10"/>
        <v>1.6000000000000014E-2</v>
      </c>
      <c r="AQ61" s="9" t="s">
        <v>12</v>
      </c>
      <c r="AR61" s="55" t="s">
        <v>12</v>
      </c>
      <c r="AS61" s="55">
        <v>6.1050000000000004</v>
      </c>
      <c r="AT61" s="55">
        <v>6.4189999999999996</v>
      </c>
      <c r="AU61" s="55">
        <v>6.476</v>
      </c>
      <c r="AV61" s="3">
        <v>6.492</v>
      </c>
      <c r="AW61" s="3">
        <v>6.4980000000000002</v>
      </c>
      <c r="AX61" s="3" t="s">
        <v>12</v>
      </c>
      <c r="AY61" s="3">
        <v>6.5</v>
      </c>
      <c r="AZ61" s="15" t="s">
        <v>12</v>
      </c>
      <c r="BA61" s="10">
        <f t="shared" si="11"/>
        <v>6.4980000000000002</v>
      </c>
      <c r="BB61" s="9">
        <f t="shared" si="12"/>
        <v>2.2000000000000242E-2</v>
      </c>
      <c r="BC61" s="10">
        <f t="shared" si="13"/>
        <v>1.9999999999997797E-3</v>
      </c>
      <c r="BD61" s="9" t="s">
        <v>2403</v>
      </c>
      <c r="BE61" s="3" t="s">
        <v>12</v>
      </c>
      <c r="BF61" s="15" t="s">
        <v>12</v>
      </c>
      <c r="BG61" s="15"/>
      <c r="BH61" s="9"/>
      <c r="BI61" s="10"/>
      <c r="BJ61" s="9" t="s">
        <v>2403</v>
      </c>
      <c r="BK61" s="3" t="s">
        <v>12</v>
      </c>
      <c r="BL61" s="15" t="s">
        <v>12</v>
      </c>
      <c r="BM61" s="15"/>
      <c r="BN61" s="9"/>
      <c r="BO61" s="10"/>
      <c r="BP61">
        <f t="shared" si="14"/>
        <v>0</v>
      </c>
      <c r="BQ61" s="93">
        <f t="shared" si="15"/>
        <v>0</v>
      </c>
      <c r="BR61" s="93">
        <f t="shared" si="16"/>
        <v>0</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VLOOKUP(BS61,aslocaties_v01!$C$3:$AA$349,MATCH($K$3*10,aslocaties_v01!$C$2:$X$2),FALSE)</f>
        <v>#N/A</v>
      </c>
      <c r="BW61" s="93" t="e">
        <f t="shared" si="17"/>
        <v>#N/A</v>
      </c>
      <c r="BX61" s="93" t="e">
        <f t="shared" si="18"/>
        <v>#N/A</v>
      </c>
      <c r="BY61" s="94">
        <f t="shared" si="19"/>
        <v>999</v>
      </c>
      <c r="BZ61" s="94">
        <f t="shared" si="20"/>
        <v>999</v>
      </c>
      <c r="CA61" s="94" t="e">
        <f t="shared" si="21"/>
        <v>#N/A</v>
      </c>
      <c r="CB61" t="e">
        <f t="shared" si="22"/>
        <v>#N/A</v>
      </c>
      <c r="CC61" s="58" t="e">
        <f t="shared" si="23"/>
        <v>#N/A</v>
      </c>
      <c r="CD61" s="95" t="e">
        <f t="shared" si="24"/>
        <v>#N/A</v>
      </c>
      <c r="CE61" s="96" t="b">
        <f t="shared" si="25"/>
        <v>1</v>
      </c>
      <c r="CF61" t="e">
        <f t="shared" si="26"/>
        <v>#DIV/0!</v>
      </c>
      <c r="CG61" t="e">
        <f t="shared" si="27"/>
        <v>#DIV/0!</v>
      </c>
      <c r="CH61" s="84" t="b">
        <f t="shared" si="28"/>
        <v>1</v>
      </c>
      <c r="CI61">
        <f t="shared" si="29"/>
        <v>1.625</v>
      </c>
      <c r="CJ61" t="b">
        <f t="shared" si="30"/>
        <v>1</v>
      </c>
      <c r="CK61" t="b">
        <f t="shared" si="31"/>
        <v>0</v>
      </c>
      <c r="CL61" s="84" t="b">
        <f t="shared" si="51"/>
        <v>0</v>
      </c>
      <c r="CM61" t="str">
        <f t="shared" si="32"/>
        <v/>
      </c>
      <c r="CN61" t="b">
        <f t="shared" si="33"/>
        <v>0</v>
      </c>
      <c r="CO61" s="84">
        <f t="shared" si="34"/>
        <v>2.4670011557091236E-2</v>
      </c>
      <c r="CP61" t="b">
        <f t="shared" si="35"/>
        <v>1</v>
      </c>
      <c r="CQ61" s="96" t="b">
        <f t="shared" si="36"/>
        <v>1</v>
      </c>
      <c r="CR61" t="b">
        <f t="shared" si="37"/>
        <v>1</v>
      </c>
      <c r="CS61" t="b">
        <f t="shared" si="38"/>
        <v>1</v>
      </c>
      <c r="CT61" t="b">
        <f t="shared" si="39"/>
        <v>1</v>
      </c>
      <c r="CU61" t="b">
        <f t="shared" si="40"/>
        <v>1</v>
      </c>
      <c r="CV61" s="84" t="b">
        <f t="shared" si="41"/>
        <v>1</v>
      </c>
      <c r="CW61" t="b">
        <f t="shared" si="42"/>
        <v>1</v>
      </c>
      <c r="CX61" t="b">
        <f t="shared" si="43"/>
        <v>1</v>
      </c>
      <c r="CY61" t="b">
        <f t="shared" si="44"/>
        <v>1</v>
      </c>
      <c r="CZ61" t="b">
        <f t="shared" si="45"/>
        <v>1</v>
      </c>
      <c r="DA61" s="84">
        <f t="shared" si="46"/>
        <v>0</v>
      </c>
      <c r="DB61" t="e">
        <f t="shared" si="47"/>
        <v>#N/A</v>
      </c>
    </row>
    <row r="62" spans="1:106">
      <c r="A62" s="9">
        <v>60</v>
      </c>
      <c r="B62" s="3">
        <v>2</v>
      </c>
      <c r="C62" s="3" t="s">
        <v>99</v>
      </c>
      <c r="D62" s="3" t="str">
        <f t="shared" si="0"/>
        <v>AF_60m_L_24_0237</v>
      </c>
      <c r="E62" s="3" t="str">
        <f t="shared" si="1"/>
        <v>0237</v>
      </c>
      <c r="F62" s="3">
        <v>135552.46900000001</v>
      </c>
      <c r="G62" s="15">
        <v>421599</v>
      </c>
      <c r="H62" s="35" t="str">
        <f t="shared" si="2"/>
        <v>ja</v>
      </c>
      <c r="I62" s="42" t="s">
        <v>2402</v>
      </c>
      <c r="J62" s="20" t="s">
        <v>2955</v>
      </c>
      <c r="K62" s="21">
        <v>10000</v>
      </c>
      <c r="L62" s="28">
        <f t="shared" si="48"/>
        <v>0.24</v>
      </c>
      <c r="M62" s="28">
        <f t="shared" si="49"/>
        <v>0</v>
      </c>
      <c r="N62" s="56">
        <f t="shared" si="3"/>
        <v>0</v>
      </c>
      <c r="O62" s="33">
        <f t="shared" si="50"/>
        <v>105.5590363209073</v>
      </c>
      <c r="P62" s="37">
        <f t="shared" si="4"/>
        <v>95.686811844694915</v>
      </c>
      <c r="Q62" s="9" t="s">
        <v>12</v>
      </c>
      <c r="R62" s="55" t="s">
        <v>12</v>
      </c>
      <c r="S62" s="55">
        <v>3.7480000000000002</v>
      </c>
      <c r="T62" s="55">
        <v>3.8439999999999999</v>
      </c>
      <c r="U62" s="55">
        <v>3.9249999999999998</v>
      </c>
      <c r="V62" s="3">
        <v>3.988</v>
      </c>
      <c r="W62" s="3">
        <v>4.0659999999999998</v>
      </c>
      <c r="X62" s="3" t="s">
        <v>12</v>
      </c>
      <c r="Y62" s="3">
        <v>4.5030000000000001</v>
      </c>
      <c r="Z62" s="15" t="s">
        <v>12</v>
      </c>
      <c r="AA62" s="10">
        <f t="shared" si="5"/>
        <v>4.0659999999999998</v>
      </c>
      <c r="AB62" s="9">
        <f t="shared" si="6"/>
        <v>0.14100000000000001</v>
      </c>
      <c r="AC62" s="10">
        <f t="shared" si="7"/>
        <v>0.43700000000000028</v>
      </c>
      <c r="AD62" s="9" t="s">
        <v>12</v>
      </c>
      <c r="AE62" s="55" t="s">
        <v>12</v>
      </c>
      <c r="AF62" s="55">
        <v>0.56799999999999995</v>
      </c>
      <c r="AG62" s="55">
        <v>0.66100000000000003</v>
      </c>
      <c r="AH62" s="55">
        <v>0.77300000000000002</v>
      </c>
      <c r="AI62" s="3">
        <v>0.86799999999999999</v>
      </c>
      <c r="AJ62" s="3">
        <v>0.97899999999999998</v>
      </c>
      <c r="AK62" s="3" t="s">
        <v>12</v>
      </c>
      <c r="AL62" s="3">
        <v>1.2050000000000001</v>
      </c>
      <c r="AM62" s="15" t="s">
        <v>12</v>
      </c>
      <c r="AN62" s="10">
        <f t="shared" si="8"/>
        <v>0.97899999999999998</v>
      </c>
      <c r="AO62" s="9">
        <f t="shared" si="9"/>
        <v>0.20599999999999996</v>
      </c>
      <c r="AP62" s="10">
        <f t="shared" si="10"/>
        <v>0.22600000000000009</v>
      </c>
      <c r="AQ62" s="9" t="s">
        <v>12</v>
      </c>
      <c r="AR62" s="55" t="s">
        <v>12</v>
      </c>
      <c r="AS62" s="55">
        <v>2.4</v>
      </c>
      <c r="AT62" s="55">
        <v>2.59</v>
      </c>
      <c r="AU62" s="55">
        <v>2.8130000000000002</v>
      </c>
      <c r="AV62" s="3">
        <v>3.0139999999999998</v>
      </c>
      <c r="AW62" s="3">
        <v>3.17</v>
      </c>
      <c r="AX62" s="3" t="s">
        <v>12</v>
      </c>
      <c r="AY62" s="3">
        <v>3.714</v>
      </c>
      <c r="AZ62" s="15" t="s">
        <v>12</v>
      </c>
      <c r="BA62" s="10">
        <f t="shared" si="11"/>
        <v>3.17</v>
      </c>
      <c r="BB62" s="9">
        <f t="shared" si="12"/>
        <v>0.35699999999999976</v>
      </c>
      <c r="BC62" s="10">
        <f t="shared" si="13"/>
        <v>0.54400000000000004</v>
      </c>
      <c r="BD62" s="9" t="s">
        <v>2403</v>
      </c>
      <c r="BE62" s="3" t="s">
        <v>12</v>
      </c>
      <c r="BF62" s="15" t="s">
        <v>12</v>
      </c>
      <c r="BG62" s="15"/>
      <c r="BH62" s="9"/>
      <c r="BI62" s="10"/>
      <c r="BJ62" s="9" t="s">
        <v>2403</v>
      </c>
      <c r="BK62" s="3" t="s">
        <v>12</v>
      </c>
      <c r="BL62" s="15" t="s">
        <v>12</v>
      </c>
      <c r="BM62" s="15"/>
      <c r="BN62" s="9"/>
      <c r="BO62" s="10"/>
      <c r="BP62">
        <f t="shared" si="14"/>
        <v>0</v>
      </c>
      <c r="BQ62" s="93">
        <f t="shared" si="15"/>
        <v>0</v>
      </c>
      <c r="BR62" s="93">
        <f t="shared" si="16"/>
        <v>0</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VLOOKUP(BS62,aslocaties_v01!$C$3:$AA$349,MATCH($K$3*10,aslocaties_v01!$C$2:$X$2),FALSE)</f>
        <v>#N/A</v>
      </c>
      <c r="BW62" s="93" t="e">
        <f t="shared" si="17"/>
        <v>#N/A</v>
      </c>
      <c r="BX62" s="93" t="e">
        <f t="shared" si="18"/>
        <v>#N/A</v>
      </c>
      <c r="BY62" s="94">
        <f t="shared" si="19"/>
        <v>999</v>
      </c>
      <c r="BZ62" s="94">
        <f t="shared" si="20"/>
        <v>999</v>
      </c>
      <c r="CA62" s="94" t="e">
        <f t="shared" si="21"/>
        <v>#N/A</v>
      </c>
      <c r="CB62" t="e">
        <f t="shared" si="22"/>
        <v>#N/A</v>
      </c>
      <c r="CC62" s="58" t="e">
        <f t="shared" si="23"/>
        <v>#N/A</v>
      </c>
      <c r="CD62" s="95" t="e">
        <f t="shared" si="24"/>
        <v>#N/A</v>
      </c>
      <c r="CE62" s="96" t="b">
        <f t="shared" si="25"/>
        <v>1</v>
      </c>
      <c r="CF62" t="e">
        <f t="shared" si="26"/>
        <v>#DIV/0!</v>
      </c>
      <c r="CG62" t="e">
        <f t="shared" si="27"/>
        <v>#DIV/0!</v>
      </c>
      <c r="CH62" s="84" t="b">
        <f t="shared" si="28"/>
        <v>1</v>
      </c>
      <c r="CI62">
        <f t="shared" si="29"/>
        <v>0.97899999999999998</v>
      </c>
      <c r="CJ62" t="b">
        <f t="shared" si="30"/>
        <v>1</v>
      </c>
      <c r="CK62" t="b">
        <f t="shared" si="31"/>
        <v>1</v>
      </c>
      <c r="CL62" s="84" t="b">
        <f t="shared" si="51"/>
        <v>1</v>
      </c>
      <c r="CM62">
        <f t="shared" si="32"/>
        <v>3.17</v>
      </c>
      <c r="CN62" t="b">
        <f t="shared" si="33"/>
        <v>1</v>
      </c>
      <c r="CO62" s="84">
        <f t="shared" si="34"/>
        <v>6.2451024745405218E-2</v>
      </c>
      <c r="CP62" t="b">
        <f t="shared" si="35"/>
        <v>1</v>
      </c>
      <c r="CQ62" s="96" t="b">
        <f t="shared" si="36"/>
        <v>1</v>
      </c>
      <c r="CR62" t="b">
        <f t="shared" si="37"/>
        <v>1</v>
      </c>
      <c r="CS62" t="b">
        <f t="shared" si="38"/>
        <v>1</v>
      </c>
      <c r="CT62" t="b">
        <f t="shared" si="39"/>
        <v>1</v>
      </c>
      <c r="CU62" t="b">
        <f t="shared" si="40"/>
        <v>1</v>
      </c>
      <c r="CV62" s="84" t="b">
        <f t="shared" si="41"/>
        <v>1</v>
      </c>
      <c r="CW62" t="b">
        <f t="shared" si="42"/>
        <v>1</v>
      </c>
      <c r="CX62" t="b">
        <f t="shared" si="43"/>
        <v>1</v>
      </c>
      <c r="CY62" t="b">
        <f t="shared" si="44"/>
        <v>1</v>
      </c>
      <c r="CZ62" t="b">
        <f t="shared" si="45"/>
        <v>1</v>
      </c>
      <c r="DA62" s="84">
        <f t="shared" si="46"/>
        <v>0</v>
      </c>
      <c r="DB62" t="e">
        <f t="shared" si="47"/>
        <v>#N/A</v>
      </c>
    </row>
    <row r="63" spans="1:106">
      <c r="A63" s="9">
        <v>61</v>
      </c>
      <c r="B63" s="3">
        <v>2</v>
      </c>
      <c r="C63" s="3" t="s">
        <v>100</v>
      </c>
      <c r="D63" s="3" t="str">
        <f t="shared" si="0"/>
        <v>AF_60m_L_24_0238</v>
      </c>
      <c r="E63" s="3" t="str">
        <f t="shared" si="1"/>
        <v>0238</v>
      </c>
      <c r="F63" s="3">
        <v>135466.25</v>
      </c>
      <c r="G63" s="15">
        <v>421640.5</v>
      </c>
      <c r="H63" s="35" t="str">
        <f t="shared" si="2"/>
        <v>ja</v>
      </c>
      <c r="I63" s="42" t="s">
        <v>2402</v>
      </c>
      <c r="J63" s="20" t="s">
        <v>2955</v>
      </c>
      <c r="K63" s="21">
        <v>10000</v>
      </c>
      <c r="L63" s="28">
        <f t="shared" si="48"/>
        <v>0.24</v>
      </c>
      <c r="M63" s="28">
        <f t="shared" si="49"/>
        <v>0</v>
      </c>
      <c r="N63" s="56">
        <f t="shared" si="3"/>
        <v>0</v>
      </c>
      <c r="O63" s="33">
        <f t="shared" si="50"/>
        <v>95.686811844694915</v>
      </c>
      <c r="P63" s="37">
        <f t="shared" si="4"/>
        <v>90.806965421166296</v>
      </c>
      <c r="Q63" s="9" t="s">
        <v>12</v>
      </c>
      <c r="R63" s="55" t="s">
        <v>12</v>
      </c>
      <c r="S63" s="55">
        <v>3.7490000000000001</v>
      </c>
      <c r="T63" s="55">
        <v>3.8439999999999999</v>
      </c>
      <c r="U63" s="55">
        <v>3.9249999999999998</v>
      </c>
      <c r="V63" s="3">
        <v>3.988</v>
      </c>
      <c r="W63" s="3">
        <v>4.0659999999999998</v>
      </c>
      <c r="X63" s="3" t="s">
        <v>12</v>
      </c>
      <c r="Y63" s="3">
        <v>4.5030000000000001</v>
      </c>
      <c r="Z63" s="15" t="s">
        <v>12</v>
      </c>
      <c r="AA63" s="10">
        <f t="shared" si="5"/>
        <v>4.0659999999999998</v>
      </c>
      <c r="AB63" s="9">
        <f t="shared" si="6"/>
        <v>0.14100000000000001</v>
      </c>
      <c r="AC63" s="10">
        <f t="shared" si="7"/>
        <v>0.43700000000000028</v>
      </c>
      <c r="AD63" s="9" t="s">
        <v>12</v>
      </c>
      <c r="AE63" s="55" t="s">
        <v>12</v>
      </c>
      <c r="AF63" s="55">
        <v>0.59899999999999998</v>
      </c>
      <c r="AG63" s="55">
        <v>0.78200000000000003</v>
      </c>
      <c r="AH63" s="55">
        <v>0.96</v>
      </c>
      <c r="AI63" s="3">
        <v>1.07</v>
      </c>
      <c r="AJ63" s="3">
        <v>1.1499999999999999</v>
      </c>
      <c r="AK63" s="3" t="s">
        <v>12</v>
      </c>
      <c r="AL63" s="3">
        <v>1.8140000000000001</v>
      </c>
      <c r="AM63" s="15" t="s">
        <v>12</v>
      </c>
      <c r="AN63" s="10">
        <f t="shared" si="8"/>
        <v>1.1499999999999999</v>
      </c>
      <c r="AO63" s="9">
        <f t="shared" si="9"/>
        <v>0.18999999999999995</v>
      </c>
      <c r="AP63" s="10">
        <f t="shared" si="10"/>
        <v>0.66400000000000015</v>
      </c>
      <c r="AQ63" s="9" t="s">
        <v>12</v>
      </c>
      <c r="AR63" s="55" t="s">
        <v>12</v>
      </c>
      <c r="AS63" s="55">
        <v>2.431</v>
      </c>
      <c r="AT63" s="55">
        <v>2.7959999999999998</v>
      </c>
      <c r="AU63" s="55">
        <v>3.3130000000000002</v>
      </c>
      <c r="AV63" s="3">
        <v>3.7189999999999999</v>
      </c>
      <c r="AW63" s="3">
        <v>3.9460000000000002</v>
      </c>
      <c r="AX63" s="3" t="s">
        <v>12</v>
      </c>
      <c r="AY63" s="3">
        <v>6.5140000000000002</v>
      </c>
      <c r="AZ63" s="15" t="s">
        <v>12</v>
      </c>
      <c r="BA63" s="10">
        <f t="shared" si="11"/>
        <v>3.9460000000000002</v>
      </c>
      <c r="BB63" s="9">
        <f t="shared" si="12"/>
        <v>0.63300000000000001</v>
      </c>
      <c r="BC63" s="10">
        <f t="shared" si="13"/>
        <v>2.5680000000000001</v>
      </c>
      <c r="BD63" s="9" t="s">
        <v>2403</v>
      </c>
      <c r="BE63" s="3" t="s">
        <v>12</v>
      </c>
      <c r="BF63" s="15" t="s">
        <v>12</v>
      </c>
      <c r="BG63" s="15"/>
      <c r="BH63" s="9"/>
      <c r="BI63" s="10"/>
      <c r="BJ63" s="9" t="s">
        <v>2403</v>
      </c>
      <c r="BK63" s="3" t="s">
        <v>12</v>
      </c>
      <c r="BL63" s="15" t="s">
        <v>12</v>
      </c>
      <c r="BM63" s="15"/>
      <c r="BN63" s="9"/>
      <c r="BO63" s="10"/>
      <c r="BP63">
        <f t="shared" si="14"/>
        <v>0</v>
      </c>
      <c r="BQ63" s="93">
        <f t="shared" si="15"/>
        <v>0</v>
      </c>
      <c r="BR63" s="93">
        <f t="shared" si="16"/>
        <v>0</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VLOOKUP(BS63,aslocaties_v01!$C$3:$AA$349,MATCH($K$3*10,aslocaties_v01!$C$2:$X$2),FALSE)</f>
        <v>#N/A</v>
      </c>
      <c r="BW63" s="93" t="e">
        <f t="shared" si="17"/>
        <v>#N/A</v>
      </c>
      <c r="BX63" s="93" t="e">
        <f t="shared" si="18"/>
        <v>#N/A</v>
      </c>
      <c r="BY63" s="94">
        <f t="shared" si="19"/>
        <v>999</v>
      </c>
      <c r="BZ63" s="94">
        <f t="shared" si="20"/>
        <v>999</v>
      </c>
      <c r="CA63" s="94" t="e">
        <f t="shared" si="21"/>
        <v>#N/A</v>
      </c>
      <c r="CB63" t="e">
        <f t="shared" si="22"/>
        <v>#N/A</v>
      </c>
      <c r="CC63" s="58" t="e">
        <f t="shared" si="23"/>
        <v>#N/A</v>
      </c>
      <c r="CD63" s="95" t="e">
        <f t="shared" si="24"/>
        <v>#N/A</v>
      </c>
      <c r="CE63" s="96" t="b">
        <f t="shared" si="25"/>
        <v>1</v>
      </c>
      <c r="CF63" t="e">
        <f t="shared" si="26"/>
        <v>#DIV/0!</v>
      </c>
      <c r="CG63" t="e">
        <f t="shared" si="27"/>
        <v>#DIV/0!</v>
      </c>
      <c r="CH63" s="84" t="b">
        <f t="shared" si="28"/>
        <v>1</v>
      </c>
      <c r="CI63">
        <f t="shared" si="29"/>
        <v>1.1499999999999999</v>
      </c>
      <c r="CJ63" t="b">
        <f t="shared" si="30"/>
        <v>1</v>
      </c>
      <c r="CK63" t="b">
        <f t="shared" si="31"/>
        <v>1</v>
      </c>
      <c r="CL63" s="84" t="b">
        <f t="shared" si="51"/>
        <v>1</v>
      </c>
      <c r="CM63">
        <f t="shared" si="32"/>
        <v>3.9460000000000002</v>
      </c>
      <c r="CN63" t="b">
        <f t="shared" si="33"/>
        <v>1</v>
      </c>
      <c r="CO63" s="84">
        <f t="shared" si="34"/>
        <v>4.7343360350764661E-2</v>
      </c>
      <c r="CP63" t="b">
        <f t="shared" si="35"/>
        <v>1</v>
      </c>
      <c r="CQ63" s="96" t="b">
        <f t="shared" si="36"/>
        <v>1</v>
      </c>
      <c r="CR63" t="b">
        <f t="shared" si="37"/>
        <v>1</v>
      </c>
      <c r="CS63" t="b">
        <f t="shared" si="38"/>
        <v>1</v>
      </c>
      <c r="CT63" t="b">
        <f t="shared" si="39"/>
        <v>1</v>
      </c>
      <c r="CU63" t="b">
        <f t="shared" si="40"/>
        <v>1</v>
      </c>
      <c r="CV63" s="84" t="b">
        <f t="shared" si="41"/>
        <v>1</v>
      </c>
      <c r="CW63" t="b">
        <f t="shared" si="42"/>
        <v>1</v>
      </c>
      <c r="CX63" t="b">
        <f t="shared" si="43"/>
        <v>1</v>
      </c>
      <c r="CY63" t="b">
        <f t="shared" si="44"/>
        <v>1</v>
      </c>
      <c r="CZ63" t="b">
        <f t="shared" si="45"/>
        <v>1</v>
      </c>
      <c r="DA63" s="84">
        <f t="shared" si="46"/>
        <v>0</v>
      </c>
      <c r="DB63" t="e">
        <f t="shared" si="47"/>
        <v>#N/A</v>
      </c>
    </row>
    <row r="64" spans="1:106">
      <c r="A64" s="9">
        <v>62</v>
      </c>
      <c r="B64" s="3">
        <v>2</v>
      </c>
      <c r="C64" s="3" t="s">
        <v>101</v>
      </c>
      <c r="D64" s="3" t="str">
        <f t="shared" si="0"/>
        <v>AF_60m_L_24_0239</v>
      </c>
      <c r="E64" s="3" t="str">
        <f t="shared" si="1"/>
        <v>0239</v>
      </c>
      <c r="F64" s="3">
        <v>135382.93799999999</v>
      </c>
      <c r="G64" s="15">
        <v>421676.625</v>
      </c>
      <c r="H64" s="35" t="str">
        <f t="shared" si="2"/>
        <v>ja</v>
      </c>
      <c r="I64" s="42" t="s">
        <v>2402</v>
      </c>
      <c r="J64" s="20" t="s">
        <v>2955</v>
      </c>
      <c r="K64" s="21">
        <v>10000</v>
      </c>
      <c r="L64" s="28">
        <f t="shared" si="48"/>
        <v>0.24</v>
      </c>
      <c r="M64" s="28">
        <f t="shared" si="49"/>
        <v>0</v>
      </c>
      <c r="N64" s="56">
        <f t="shared" si="3"/>
        <v>0</v>
      </c>
      <c r="O64" s="33">
        <f t="shared" si="50"/>
        <v>90.806965421166296</v>
      </c>
      <c r="P64" s="37">
        <f t="shared" si="4"/>
        <v>101.40222781082365</v>
      </c>
      <c r="Q64" s="9" t="s">
        <v>12</v>
      </c>
      <c r="R64" s="55" t="s">
        <v>12</v>
      </c>
      <c r="S64" s="55">
        <v>3.7490000000000001</v>
      </c>
      <c r="T64" s="55">
        <v>3.8439999999999999</v>
      </c>
      <c r="U64" s="55">
        <v>3.9249999999999998</v>
      </c>
      <c r="V64" s="3">
        <v>3.988</v>
      </c>
      <c r="W64" s="3">
        <v>4.0670000000000002</v>
      </c>
      <c r="X64" s="3" t="s">
        <v>12</v>
      </c>
      <c r="Y64" s="3">
        <v>4.5030000000000001</v>
      </c>
      <c r="Z64" s="15" t="s">
        <v>12</v>
      </c>
      <c r="AA64" s="10">
        <f t="shared" si="5"/>
        <v>4.0670000000000002</v>
      </c>
      <c r="AB64" s="9">
        <f t="shared" si="6"/>
        <v>0.14200000000000035</v>
      </c>
      <c r="AC64" s="10">
        <f t="shared" si="7"/>
        <v>0.43599999999999994</v>
      </c>
      <c r="AD64" s="9" t="s">
        <v>12</v>
      </c>
      <c r="AE64" s="55" t="s">
        <v>12</v>
      </c>
      <c r="AF64" s="55">
        <v>0.52200000000000002</v>
      </c>
      <c r="AG64" s="55">
        <v>0.60499999999999998</v>
      </c>
      <c r="AH64" s="55">
        <v>0.69699999999999995</v>
      </c>
      <c r="AI64" s="3">
        <v>0.79500000000000004</v>
      </c>
      <c r="AJ64" s="3">
        <v>0.92700000000000005</v>
      </c>
      <c r="AK64" s="3" t="s">
        <v>12</v>
      </c>
      <c r="AL64" s="3">
        <v>2.0190000000000001</v>
      </c>
      <c r="AM64" s="15" t="s">
        <v>12</v>
      </c>
      <c r="AN64" s="10">
        <f t="shared" si="8"/>
        <v>0.92700000000000005</v>
      </c>
      <c r="AO64" s="9">
        <f t="shared" si="9"/>
        <v>0.23000000000000009</v>
      </c>
      <c r="AP64" s="10">
        <f t="shared" si="10"/>
        <v>1.0920000000000001</v>
      </c>
      <c r="AQ64" s="9" t="s">
        <v>12</v>
      </c>
      <c r="AR64" s="55" t="s">
        <v>12</v>
      </c>
      <c r="AS64" s="55">
        <v>2.375</v>
      </c>
      <c r="AT64" s="55">
        <v>2.5579999999999998</v>
      </c>
      <c r="AU64" s="55">
        <v>2.73</v>
      </c>
      <c r="AV64" s="3">
        <v>2.875</v>
      </c>
      <c r="AW64" s="3">
        <v>3.07</v>
      </c>
      <c r="AX64" s="3" t="s">
        <v>12</v>
      </c>
      <c r="AY64" s="3">
        <v>6.6180000000000003</v>
      </c>
      <c r="AZ64" s="15" t="s">
        <v>12</v>
      </c>
      <c r="BA64" s="10">
        <f t="shared" si="11"/>
        <v>3.07</v>
      </c>
      <c r="BB64" s="9">
        <f t="shared" si="12"/>
        <v>0.33999999999999986</v>
      </c>
      <c r="BC64" s="10">
        <f t="shared" si="13"/>
        <v>3.5480000000000005</v>
      </c>
      <c r="BD64" s="9" t="s">
        <v>2403</v>
      </c>
      <c r="BE64" s="3" t="s">
        <v>12</v>
      </c>
      <c r="BF64" s="15" t="s">
        <v>12</v>
      </c>
      <c r="BG64" s="15"/>
      <c r="BH64" s="9"/>
      <c r="BI64" s="10"/>
      <c r="BJ64" s="9" t="s">
        <v>2403</v>
      </c>
      <c r="BK64" s="3" t="s">
        <v>12</v>
      </c>
      <c r="BL64" s="15" t="s">
        <v>12</v>
      </c>
      <c r="BM64" s="15"/>
      <c r="BN64" s="9"/>
      <c r="BO64" s="10"/>
      <c r="BP64">
        <f t="shared" si="14"/>
        <v>0</v>
      </c>
      <c r="BQ64" s="93">
        <f t="shared" si="15"/>
        <v>0</v>
      </c>
      <c r="BR64" s="93">
        <f t="shared" si="16"/>
        <v>0</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VLOOKUP(BS64,aslocaties_v01!$C$3:$AA$349,MATCH($K$3*10,aslocaties_v01!$C$2:$X$2),FALSE)</f>
        <v>#N/A</v>
      </c>
      <c r="BW64" s="93" t="e">
        <f t="shared" si="17"/>
        <v>#N/A</v>
      </c>
      <c r="BX64" s="93" t="e">
        <f t="shared" si="18"/>
        <v>#N/A</v>
      </c>
      <c r="BY64" s="94">
        <f t="shared" si="19"/>
        <v>999</v>
      </c>
      <c r="BZ64" s="94">
        <f t="shared" si="20"/>
        <v>999</v>
      </c>
      <c r="CA64" s="94" t="e">
        <f t="shared" si="21"/>
        <v>#N/A</v>
      </c>
      <c r="CB64" t="e">
        <f t="shared" si="22"/>
        <v>#N/A</v>
      </c>
      <c r="CC64" s="58" t="e">
        <f t="shared" si="23"/>
        <v>#N/A</v>
      </c>
      <c r="CD64" s="95" t="e">
        <f t="shared" si="24"/>
        <v>#N/A</v>
      </c>
      <c r="CE64" s="96" t="b">
        <f t="shared" si="25"/>
        <v>1</v>
      </c>
      <c r="CF64" t="e">
        <f t="shared" si="26"/>
        <v>#DIV/0!</v>
      </c>
      <c r="CG64" t="e">
        <f t="shared" si="27"/>
        <v>#DIV/0!</v>
      </c>
      <c r="CH64" s="84" t="b">
        <f t="shared" si="28"/>
        <v>1</v>
      </c>
      <c r="CI64">
        <f t="shared" si="29"/>
        <v>0.92700000000000005</v>
      </c>
      <c r="CJ64" t="b">
        <f t="shared" si="30"/>
        <v>1</v>
      </c>
      <c r="CK64" t="b">
        <f t="shared" si="31"/>
        <v>1</v>
      </c>
      <c r="CL64" s="84" t="b">
        <f t="shared" si="51"/>
        <v>1</v>
      </c>
      <c r="CM64">
        <f t="shared" si="32"/>
        <v>3.07</v>
      </c>
      <c r="CN64" t="b">
        <f t="shared" si="33"/>
        <v>1</v>
      </c>
      <c r="CO64" s="84">
        <f t="shared" si="34"/>
        <v>6.304902643325333E-2</v>
      </c>
      <c r="CP64" t="b">
        <f t="shared" si="35"/>
        <v>1</v>
      </c>
      <c r="CQ64" s="96" t="b">
        <f t="shared" si="36"/>
        <v>1</v>
      </c>
      <c r="CR64" t="b">
        <f t="shared" si="37"/>
        <v>1</v>
      </c>
      <c r="CS64" t="b">
        <f t="shared" si="38"/>
        <v>1</v>
      </c>
      <c r="CT64" t="b">
        <f t="shared" si="39"/>
        <v>1</v>
      </c>
      <c r="CU64" t="b">
        <f t="shared" si="40"/>
        <v>1</v>
      </c>
      <c r="CV64" s="84" t="b">
        <f t="shared" si="41"/>
        <v>1</v>
      </c>
      <c r="CW64" t="b">
        <f t="shared" si="42"/>
        <v>1</v>
      </c>
      <c r="CX64" t="b">
        <f t="shared" si="43"/>
        <v>1</v>
      </c>
      <c r="CY64" t="b">
        <f t="shared" si="44"/>
        <v>1</v>
      </c>
      <c r="CZ64" t="b">
        <f t="shared" si="45"/>
        <v>1</v>
      </c>
      <c r="DA64" s="84">
        <f t="shared" si="46"/>
        <v>0</v>
      </c>
      <c r="DB64" t="e">
        <f t="shared" si="47"/>
        <v>#N/A</v>
      </c>
    </row>
    <row r="65" spans="1:106">
      <c r="A65" s="9">
        <v>63</v>
      </c>
      <c r="B65" s="3">
        <v>2</v>
      </c>
      <c r="C65" s="3" t="s">
        <v>102</v>
      </c>
      <c r="D65" s="3" t="str">
        <f t="shared" si="0"/>
        <v>AF_60m_L_24_0240</v>
      </c>
      <c r="E65" s="3" t="str">
        <f t="shared" si="1"/>
        <v>0240</v>
      </c>
      <c r="F65" s="3">
        <v>135284</v>
      </c>
      <c r="G65" s="15">
        <v>421654.40600000002</v>
      </c>
      <c r="H65" s="35" t="str">
        <f t="shared" si="2"/>
        <v>ja</v>
      </c>
      <c r="I65" s="42" t="s">
        <v>2402</v>
      </c>
      <c r="J65" s="20" t="s">
        <v>2955</v>
      </c>
      <c r="K65" s="21">
        <v>10000</v>
      </c>
      <c r="L65" s="28">
        <f t="shared" si="48"/>
        <v>0.24</v>
      </c>
      <c r="M65" s="28">
        <f t="shared" si="49"/>
        <v>0</v>
      </c>
      <c r="N65" s="56">
        <f t="shared" si="3"/>
        <v>0</v>
      </c>
      <c r="O65" s="33">
        <f t="shared" si="50"/>
        <v>101.40222781082365</v>
      </c>
      <c r="P65" s="37">
        <f t="shared" si="4"/>
        <v>100.64200166928319</v>
      </c>
      <c r="Q65" s="9" t="s">
        <v>12</v>
      </c>
      <c r="R65" s="55" t="s">
        <v>12</v>
      </c>
      <c r="S65" s="55">
        <v>3.6040000000000001</v>
      </c>
      <c r="T65" s="55">
        <v>3.7850000000000001</v>
      </c>
      <c r="U65" s="55">
        <v>3.9249999999999998</v>
      </c>
      <c r="V65" s="3">
        <v>3.9889999999999999</v>
      </c>
      <c r="W65" s="3">
        <v>4.0670000000000002</v>
      </c>
      <c r="X65" s="3" t="s">
        <v>12</v>
      </c>
      <c r="Y65" s="3">
        <v>4.5030000000000001</v>
      </c>
      <c r="Z65" s="15" t="s">
        <v>12</v>
      </c>
      <c r="AA65" s="10">
        <f t="shared" si="5"/>
        <v>4.0670000000000002</v>
      </c>
      <c r="AB65" s="9">
        <f t="shared" si="6"/>
        <v>0.14200000000000035</v>
      </c>
      <c r="AC65" s="10">
        <f t="shared" si="7"/>
        <v>0.43599999999999994</v>
      </c>
      <c r="AD65" s="9" t="s">
        <v>12</v>
      </c>
      <c r="AE65" s="55" t="s">
        <v>12</v>
      </c>
      <c r="AF65" s="55">
        <v>9.4E-2</v>
      </c>
      <c r="AG65" s="55">
        <v>0.189</v>
      </c>
      <c r="AH65" s="55">
        <v>0.318</v>
      </c>
      <c r="AI65" s="3">
        <v>0.40799999999999997</v>
      </c>
      <c r="AJ65" s="3">
        <v>0.48099999999999998</v>
      </c>
      <c r="AK65" s="3" t="s">
        <v>12</v>
      </c>
      <c r="AL65" s="3">
        <v>0.61499999999999999</v>
      </c>
      <c r="AM65" s="15" t="s">
        <v>12</v>
      </c>
      <c r="AN65" s="10">
        <f t="shared" si="8"/>
        <v>0.48099999999999998</v>
      </c>
      <c r="AO65" s="9">
        <f t="shared" si="9"/>
        <v>0.16299999999999998</v>
      </c>
      <c r="AP65" s="10">
        <f t="shared" si="10"/>
        <v>0.13400000000000001</v>
      </c>
      <c r="AQ65" s="9" t="s">
        <v>12</v>
      </c>
      <c r="AR65" s="55" t="s">
        <v>12</v>
      </c>
      <c r="AS65" s="55">
        <v>0.32100000000000001</v>
      </c>
      <c r="AT65" s="55">
        <v>1.127</v>
      </c>
      <c r="AU65" s="55">
        <v>1.8440000000000001</v>
      </c>
      <c r="AV65" s="3">
        <v>2.1280000000000001</v>
      </c>
      <c r="AW65" s="3">
        <v>2.306</v>
      </c>
      <c r="AX65" s="3" t="s">
        <v>12</v>
      </c>
      <c r="AY65" s="3">
        <v>2.597</v>
      </c>
      <c r="AZ65" s="15" t="s">
        <v>12</v>
      </c>
      <c r="BA65" s="10">
        <f t="shared" si="11"/>
        <v>2.306</v>
      </c>
      <c r="BB65" s="9">
        <f t="shared" si="12"/>
        <v>0.46199999999999997</v>
      </c>
      <c r="BC65" s="10">
        <f t="shared" si="13"/>
        <v>0.29099999999999993</v>
      </c>
      <c r="BD65" s="9" t="s">
        <v>2403</v>
      </c>
      <c r="BE65" s="3" t="s">
        <v>12</v>
      </c>
      <c r="BF65" s="15" t="s">
        <v>12</v>
      </c>
      <c r="BG65" s="15"/>
      <c r="BH65" s="9"/>
      <c r="BI65" s="10"/>
      <c r="BJ65" s="9" t="s">
        <v>2403</v>
      </c>
      <c r="BK65" s="3" t="s">
        <v>12</v>
      </c>
      <c r="BL65" s="15" t="s">
        <v>12</v>
      </c>
      <c r="BM65" s="15"/>
      <c r="BN65" s="9"/>
      <c r="BO65" s="10"/>
      <c r="BP65">
        <f t="shared" si="14"/>
        <v>0</v>
      </c>
      <c r="BQ65" s="93">
        <f t="shared" si="15"/>
        <v>0</v>
      </c>
      <c r="BR65" s="93">
        <f t="shared" si="16"/>
        <v>0</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VLOOKUP(BS65,aslocaties_v01!$C$3:$AA$349,MATCH($K$3*10,aslocaties_v01!$C$2:$X$2),FALSE)</f>
        <v>#N/A</v>
      </c>
      <c r="BW65" s="93" t="e">
        <f t="shared" si="17"/>
        <v>#N/A</v>
      </c>
      <c r="BX65" s="93" t="e">
        <f t="shared" si="18"/>
        <v>#N/A</v>
      </c>
      <c r="BY65" s="94">
        <f t="shared" si="19"/>
        <v>999</v>
      </c>
      <c r="BZ65" s="94">
        <f t="shared" si="20"/>
        <v>999</v>
      </c>
      <c r="CA65" s="94" t="e">
        <f t="shared" si="21"/>
        <v>#N/A</v>
      </c>
      <c r="CB65" t="e">
        <f t="shared" si="22"/>
        <v>#N/A</v>
      </c>
      <c r="CC65" s="58" t="e">
        <f t="shared" si="23"/>
        <v>#N/A</v>
      </c>
      <c r="CD65" s="95" t="e">
        <f t="shared" si="24"/>
        <v>#N/A</v>
      </c>
      <c r="CE65" s="96" t="b">
        <f t="shared" si="25"/>
        <v>1</v>
      </c>
      <c r="CF65" t="e">
        <f t="shared" si="26"/>
        <v>#DIV/0!</v>
      </c>
      <c r="CG65" t="e">
        <f t="shared" si="27"/>
        <v>#DIV/0!</v>
      </c>
      <c r="CH65" s="84" t="b">
        <f t="shared" si="28"/>
        <v>1</v>
      </c>
      <c r="CI65">
        <f t="shared" si="29"/>
        <v>0.48099999999999998</v>
      </c>
      <c r="CJ65" t="b">
        <f t="shared" si="30"/>
        <v>1</v>
      </c>
      <c r="CK65" t="b">
        <f t="shared" si="31"/>
        <v>1</v>
      </c>
      <c r="CL65" s="84" t="b">
        <f t="shared" si="51"/>
        <v>1</v>
      </c>
      <c r="CM65">
        <f t="shared" si="32"/>
        <v>2.306</v>
      </c>
      <c r="CN65" t="b">
        <f t="shared" si="33"/>
        <v>1</v>
      </c>
      <c r="CO65" s="84">
        <f t="shared" si="34"/>
        <v>5.7983158932528152E-2</v>
      </c>
      <c r="CP65" t="b">
        <f t="shared" si="35"/>
        <v>1</v>
      </c>
      <c r="CQ65" s="96" t="b">
        <f t="shared" si="36"/>
        <v>1</v>
      </c>
      <c r="CR65" t="b">
        <f t="shared" si="37"/>
        <v>1</v>
      </c>
      <c r="CS65" t="b">
        <f t="shared" si="38"/>
        <v>1</v>
      </c>
      <c r="CT65" t="b">
        <f t="shared" si="39"/>
        <v>1</v>
      </c>
      <c r="CU65" t="b">
        <f t="shared" si="40"/>
        <v>1</v>
      </c>
      <c r="CV65" s="84" t="b">
        <f t="shared" si="41"/>
        <v>1</v>
      </c>
      <c r="CW65" t="b">
        <f t="shared" si="42"/>
        <v>1</v>
      </c>
      <c r="CX65" t="b">
        <f t="shared" si="43"/>
        <v>1</v>
      </c>
      <c r="CY65" t="b">
        <f t="shared" si="44"/>
        <v>1</v>
      </c>
      <c r="CZ65" t="b">
        <f t="shared" si="45"/>
        <v>1</v>
      </c>
      <c r="DA65" s="84">
        <f t="shared" si="46"/>
        <v>0</v>
      </c>
      <c r="DB65" t="e">
        <f t="shared" si="47"/>
        <v>#N/A</v>
      </c>
    </row>
    <row r="66" spans="1:106">
      <c r="A66" s="9">
        <v>64</v>
      </c>
      <c r="B66" s="3">
        <v>2</v>
      </c>
      <c r="C66" s="3" t="s">
        <v>103</v>
      </c>
      <c r="D66" s="3" t="str">
        <f t="shared" si="0"/>
        <v>AF_60m_L_24_0241</v>
      </c>
      <c r="E66" s="3" t="str">
        <f t="shared" si="1"/>
        <v>0241</v>
      </c>
      <c r="F66" s="3">
        <v>135188.75</v>
      </c>
      <c r="G66" s="15">
        <v>421621.90600000002</v>
      </c>
      <c r="H66" s="35" t="str">
        <f t="shared" si="2"/>
        <v>ja</v>
      </c>
      <c r="I66" s="42" t="s">
        <v>2402</v>
      </c>
      <c r="J66" s="20" t="s">
        <v>2955</v>
      </c>
      <c r="K66" s="21">
        <v>10000</v>
      </c>
      <c r="L66" s="28">
        <f t="shared" si="48"/>
        <v>0.24</v>
      </c>
      <c r="M66" s="28">
        <f t="shared" si="49"/>
        <v>0</v>
      </c>
      <c r="N66" s="56">
        <f t="shared" si="3"/>
        <v>0</v>
      </c>
      <c r="O66" s="33">
        <f t="shared" si="50"/>
        <v>100.64200166928319</v>
      </c>
      <c r="P66" s="37">
        <f t="shared" si="4"/>
        <v>130.03455490371678</v>
      </c>
      <c r="Q66" s="9" t="s">
        <v>12</v>
      </c>
      <c r="R66" s="55" t="s">
        <v>12</v>
      </c>
      <c r="S66" s="55">
        <v>3.7509999999999999</v>
      </c>
      <c r="T66" s="55">
        <v>3.8450000000000002</v>
      </c>
      <c r="U66" s="55">
        <v>3.9260000000000002</v>
      </c>
      <c r="V66" s="3">
        <v>3.99</v>
      </c>
      <c r="W66" s="3">
        <v>4.0679999999999996</v>
      </c>
      <c r="X66" s="3" t="s">
        <v>12</v>
      </c>
      <c r="Y66" s="3">
        <v>4.5030000000000001</v>
      </c>
      <c r="Z66" s="15" t="s">
        <v>12</v>
      </c>
      <c r="AA66" s="10">
        <f t="shared" si="5"/>
        <v>4.0679999999999996</v>
      </c>
      <c r="AB66" s="9">
        <f t="shared" si="6"/>
        <v>0.14199999999999946</v>
      </c>
      <c r="AC66" s="10">
        <f t="shared" si="7"/>
        <v>0.4350000000000005</v>
      </c>
      <c r="AD66" s="9" t="s">
        <v>12</v>
      </c>
      <c r="AE66" s="55" t="s">
        <v>12</v>
      </c>
      <c r="AF66" s="55">
        <v>0.42499999999999999</v>
      </c>
      <c r="AG66" s="55">
        <v>0.51400000000000001</v>
      </c>
      <c r="AH66" s="55">
        <v>0.6</v>
      </c>
      <c r="AI66" s="3">
        <v>0.67300000000000004</v>
      </c>
      <c r="AJ66" s="3">
        <v>0.753</v>
      </c>
      <c r="AK66" s="3" t="s">
        <v>12</v>
      </c>
      <c r="AL66" s="3">
        <v>0.93200000000000005</v>
      </c>
      <c r="AM66" s="15" t="s">
        <v>12</v>
      </c>
      <c r="AN66" s="10">
        <f t="shared" si="8"/>
        <v>0.753</v>
      </c>
      <c r="AO66" s="9">
        <f t="shared" si="9"/>
        <v>0.15300000000000002</v>
      </c>
      <c r="AP66" s="10">
        <f t="shared" si="10"/>
        <v>0.17900000000000005</v>
      </c>
      <c r="AQ66" s="9" t="s">
        <v>12</v>
      </c>
      <c r="AR66" s="55" t="s">
        <v>12</v>
      </c>
      <c r="AS66" s="55">
        <v>2.089</v>
      </c>
      <c r="AT66" s="55">
        <v>2.3319999999999999</v>
      </c>
      <c r="AU66" s="55">
        <v>2.5590000000000002</v>
      </c>
      <c r="AV66" s="3">
        <v>2.6989999999999998</v>
      </c>
      <c r="AW66" s="3">
        <v>2.835</v>
      </c>
      <c r="AX66" s="3" t="s">
        <v>12</v>
      </c>
      <c r="AY66" s="3">
        <v>3.1269999999999998</v>
      </c>
      <c r="AZ66" s="15" t="s">
        <v>12</v>
      </c>
      <c r="BA66" s="10">
        <f t="shared" si="11"/>
        <v>2.835</v>
      </c>
      <c r="BB66" s="9">
        <f t="shared" si="12"/>
        <v>0.2759999999999998</v>
      </c>
      <c r="BC66" s="10">
        <f t="shared" si="13"/>
        <v>0.29199999999999982</v>
      </c>
      <c r="BD66" s="9" t="s">
        <v>2403</v>
      </c>
      <c r="BE66" s="3" t="s">
        <v>12</v>
      </c>
      <c r="BF66" s="15" t="s">
        <v>12</v>
      </c>
      <c r="BG66" s="15"/>
      <c r="BH66" s="9"/>
      <c r="BI66" s="10"/>
      <c r="BJ66" s="9" t="s">
        <v>2403</v>
      </c>
      <c r="BK66" s="3" t="s">
        <v>12</v>
      </c>
      <c r="BL66" s="15" t="s">
        <v>12</v>
      </c>
      <c r="BM66" s="15"/>
      <c r="BN66" s="9"/>
      <c r="BO66" s="10"/>
      <c r="BP66">
        <f t="shared" si="14"/>
        <v>0</v>
      </c>
      <c r="BQ66" s="93">
        <f t="shared" si="15"/>
        <v>0</v>
      </c>
      <c r="BR66" s="93">
        <f t="shared" si="16"/>
        <v>0</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VLOOKUP(BS66,aslocaties_v01!$C$3:$AA$349,MATCH($K$3*10,aslocaties_v01!$C$2:$X$2),FALSE)</f>
        <v>#N/A</v>
      </c>
      <c r="BW66" s="93" t="e">
        <f t="shared" si="17"/>
        <v>#N/A</v>
      </c>
      <c r="BX66" s="93" t="e">
        <f t="shared" si="18"/>
        <v>#N/A</v>
      </c>
      <c r="BY66" s="94">
        <f t="shared" si="19"/>
        <v>999</v>
      </c>
      <c r="BZ66" s="94">
        <f t="shared" si="20"/>
        <v>999</v>
      </c>
      <c r="CA66" s="94" t="e">
        <f t="shared" si="21"/>
        <v>#N/A</v>
      </c>
      <c r="CB66" t="e">
        <f t="shared" si="22"/>
        <v>#N/A</v>
      </c>
      <c r="CC66" s="58" t="e">
        <f t="shared" si="23"/>
        <v>#N/A</v>
      </c>
      <c r="CD66" s="95" t="e">
        <f t="shared" si="24"/>
        <v>#N/A</v>
      </c>
      <c r="CE66" s="96" t="b">
        <f t="shared" si="25"/>
        <v>1</v>
      </c>
      <c r="CF66" t="e">
        <f t="shared" si="26"/>
        <v>#DIV/0!</v>
      </c>
      <c r="CG66" t="e">
        <f t="shared" si="27"/>
        <v>#DIV/0!</v>
      </c>
      <c r="CH66" s="84" t="b">
        <f t="shared" si="28"/>
        <v>1</v>
      </c>
      <c r="CI66">
        <f t="shared" si="29"/>
        <v>0.753</v>
      </c>
      <c r="CJ66" t="b">
        <f t="shared" si="30"/>
        <v>1</v>
      </c>
      <c r="CK66" t="b">
        <f t="shared" si="31"/>
        <v>1</v>
      </c>
      <c r="CL66" s="84" t="b">
        <f t="shared" si="51"/>
        <v>1</v>
      </c>
      <c r="CM66">
        <f t="shared" si="32"/>
        <v>2.835</v>
      </c>
      <c r="CN66" t="b">
        <f t="shared" si="33"/>
        <v>1</v>
      </c>
      <c r="CO66" s="84">
        <f t="shared" si="34"/>
        <v>6.0057085336332847E-2</v>
      </c>
      <c r="CP66" t="b">
        <f t="shared" si="35"/>
        <v>1</v>
      </c>
      <c r="CQ66" s="96" t="b">
        <f t="shared" si="36"/>
        <v>1</v>
      </c>
      <c r="CR66" t="b">
        <f t="shared" si="37"/>
        <v>1</v>
      </c>
      <c r="CS66" t="b">
        <f t="shared" si="38"/>
        <v>1</v>
      </c>
      <c r="CT66" t="b">
        <f t="shared" si="39"/>
        <v>1</v>
      </c>
      <c r="CU66" t="b">
        <f t="shared" si="40"/>
        <v>1</v>
      </c>
      <c r="CV66" s="84" t="b">
        <f t="shared" si="41"/>
        <v>1</v>
      </c>
      <c r="CW66" t="b">
        <f t="shared" si="42"/>
        <v>1</v>
      </c>
      <c r="CX66" t="b">
        <f t="shared" si="43"/>
        <v>1</v>
      </c>
      <c r="CY66" t="b">
        <f t="shared" si="44"/>
        <v>1</v>
      </c>
      <c r="CZ66" t="b">
        <f t="shared" si="45"/>
        <v>1</v>
      </c>
      <c r="DA66" s="84">
        <f t="shared" si="46"/>
        <v>0</v>
      </c>
      <c r="DB66" t="e">
        <f t="shared" si="47"/>
        <v>#N/A</v>
      </c>
    </row>
    <row r="67" spans="1:106">
      <c r="A67" s="9">
        <v>65</v>
      </c>
      <c r="B67" s="3">
        <v>2</v>
      </c>
      <c r="C67" s="3" t="s">
        <v>104</v>
      </c>
      <c r="D67" s="3" t="str">
        <f t="shared" ref="D67:D130" si="52">IF(ISERROR(FIND("_",C67)),C67,LEFT(C67,LEN(C67)-LEN(RIGHT(C67,LEN(C67)-FIND("~",SUBSTITUTE(C67,"_","~",LEN(C67)-LEN(SUBSTITUTE(C67,"_",""))))))) &amp; TEXT(INT(RIGHT(C67,LEN(C67)-FIND("~",SUBSTITUTE(C67,"_","~",LEN(C67)-LEN(SUBSTITUTE(C67,"_","")))))), "0000") )</f>
        <v>AF_60m_L_24_0242</v>
      </c>
      <c r="E67" s="3" t="str">
        <f t="shared" ref="E67:E130" si="53">TEXT(INT(RIGHT(C67,LEN(C67)-FIND("~",SUBSTITUTE(C67,"_","~",LEN(C67)-LEN(SUBSTITUTE(C67,"_","")))))), "0000")</f>
        <v>0242</v>
      </c>
      <c r="F67" s="3">
        <v>135123</v>
      </c>
      <c r="G67" s="15">
        <v>421509.71899999998</v>
      </c>
      <c r="H67" s="35" t="str">
        <f t="shared" ref="H67:H130" si="54">IF(COUNTIF(C:C, "="&amp;C67)=1,"ja", "nee")</f>
        <v>ja</v>
      </c>
      <c r="I67" s="42" t="s">
        <v>2402</v>
      </c>
      <c r="J67" s="20" t="s">
        <v>2955</v>
      </c>
      <c r="K67" s="21">
        <v>10000</v>
      </c>
      <c r="L67" s="28">
        <f t="shared" si="48"/>
        <v>0.24</v>
      </c>
      <c r="M67" s="28">
        <f t="shared" si="49"/>
        <v>0</v>
      </c>
      <c r="N67" s="56">
        <f t="shared" ref="N67:N130" si="55">INT(K67/L67*M67)</f>
        <v>0</v>
      </c>
      <c r="O67" s="33">
        <f t="shared" si="50"/>
        <v>130.03455490371678</v>
      </c>
      <c r="P67" s="37">
        <f t="shared" ref="P67:P130" si="56">SQRT((F67-F68)^2+(G67-G68)^2)</f>
        <v>76.644834900989324</v>
      </c>
      <c r="Q67" s="9" t="s">
        <v>12</v>
      </c>
      <c r="R67" s="55" t="s">
        <v>12</v>
      </c>
      <c r="S67" s="55">
        <v>3.8090000000000002</v>
      </c>
      <c r="T67" s="55">
        <v>3.863</v>
      </c>
      <c r="U67" s="55">
        <v>3.9260000000000002</v>
      </c>
      <c r="V67" s="3">
        <v>3.99</v>
      </c>
      <c r="W67" s="3">
        <v>4.0670000000000002</v>
      </c>
      <c r="X67" s="3" t="s">
        <v>12</v>
      </c>
      <c r="Y67" s="3">
        <v>4.5030000000000001</v>
      </c>
      <c r="Z67" s="15" t="s">
        <v>12</v>
      </c>
      <c r="AA67" s="10">
        <f t="shared" ref="AA67:AA130" si="57">LOOKUP($K67,$Q$2:$Z$2,Q67:Z67)</f>
        <v>4.0670000000000002</v>
      </c>
      <c r="AB67" s="9">
        <f t="shared" ref="AB67:AB130" si="58">LOOKUP($K67,$Q$2:$Z$2,Q67:Z67)-LOOKUP(0.1*$K67,$Q$2:$Z$2,Q67:Z67)</f>
        <v>0.14100000000000001</v>
      </c>
      <c r="AC67" s="10">
        <f t="shared" ref="AC67:AC130" si="59">LOOKUP(10*$K67,$Q$2:$Z$2,Q67:Z67)-LOOKUP($K67,$Q$2:$Z$2,Q67:Z67)</f>
        <v>0.43599999999999994</v>
      </c>
      <c r="AD67" s="9" t="s">
        <v>12</v>
      </c>
      <c r="AE67" s="55" t="s">
        <v>12</v>
      </c>
      <c r="AF67" s="55">
        <v>2.492</v>
      </c>
      <c r="AG67" s="55">
        <v>2.4969999999999999</v>
      </c>
      <c r="AH67" s="55">
        <v>2.4990000000000001</v>
      </c>
      <c r="AI67" s="3">
        <v>2.5</v>
      </c>
      <c r="AJ67" s="3">
        <v>2.5</v>
      </c>
      <c r="AK67" s="3" t="s">
        <v>12</v>
      </c>
      <c r="AL67" s="3">
        <v>2.5</v>
      </c>
      <c r="AM67" s="15" t="s">
        <v>12</v>
      </c>
      <c r="AN67" s="10">
        <f t="shared" ref="AN67:AN130" si="60">LOOKUP($K67,$Q$2:$Z$2,AD67:AM67)</f>
        <v>2.5</v>
      </c>
      <c r="AO67" s="9">
        <f t="shared" ref="AO67:AO130" si="61">LOOKUP($K67,$Q$2:$Z$2,AD67:AM67)-LOOKUP(0.1*$K67,$Q$2:$Z$2,AD67:AM67)</f>
        <v>9.9999999999988987E-4</v>
      </c>
      <c r="AP67" s="10">
        <f t="shared" ref="AP67:AP130" si="62">LOOKUP(10*$K67,$Q$2:$Z$2,AD67:AM67)-LOOKUP($K67,$Q$2:$Z$2,AD67:AM67)</f>
        <v>0</v>
      </c>
      <c r="AQ67" s="9" t="s">
        <v>12</v>
      </c>
      <c r="AR67" s="55" t="s">
        <v>12</v>
      </c>
      <c r="AS67" s="55">
        <v>7.3920000000000003</v>
      </c>
      <c r="AT67" s="55">
        <v>7.3970000000000002</v>
      </c>
      <c r="AU67" s="55">
        <v>7.399</v>
      </c>
      <c r="AV67" s="3">
        <v>7.4</v>
      </c>
      <c r="AW67" s="3">
        <v>7.4</v>
      </c>
      <c r="AX67" s="3" t="s">
        <v>12</v>
      </c>
      <c r="AY67" s="3">
        <v>7.4</v>
      </c>
      <c r="AZ67" s="15" t="s">
        <v>12</v>
      </c>
      <c r="BA67" s="10">
        <f t="shared" ref="BA67:BA130" si="63">LOOKUP($K67,$Q$2:$Z$2,AQ67:AZ67)</f>
        <v>7.4</v>
      </c>
      <c r="BB67" s="9">
        <f t="shared" ref="BB67:BB130" si="64">LOOKUP($K67,$Q$2:$Z$2,AQ67:AZ67)-LOOKUP(0.1*$K67,$Q$2:$Z$2,AQ67:AZ67)</f>
        <v>1.000000000000334E-3</v>
      </c>
      <c r="BC67" s="10">
        <f t="shared" ref="BC67:BC130" si="65">LOOKUP(10*$K67,$Q$2:$Z$2,AQ67:AZ67)-LOOKUP($K67,$Q$2:$Z$2,AQ67:AZ67)</f>
        <v>0</v>
      </c>
      <c r="BD67" s="9" t="s">
        <v>2403</v>
      </c>
      <c r="BE67" s="3" t="s">
        <v>12</v>
      </c>
      <c r="BF67" s="15" t="s">
        <v>12</v>
      </c>
      <c r="BG67" s="15"/>
      <c r="BH67" s="9"/>
      <c r="BI67" s="10"/>
      <c r="BJ67" s="9" t="s">
        <v>2403</v>
      </c>
      <c r="BK67" s="3" t="s">
        <v>12</v>
      </c>
      <c r="BL67" s="15" t="s">
        <v>12</v>
      </c>
      <c r="BM67" s="15"/>
      <c r="BN67" s="9"/>
      <c r="BO67" s="10"/>
      <c r="BP67">
        <f t="shared" ref="BP67:BP130" si="66">IF(AND(ISERROR(FIND("Fout",Q67)), ISERROR(FIND("Fout",AD67)), ISERROR(FIND("Fout",AQ67)), ISERROR(FIND( "Fout",BD67)), ISERROR(FIND( "Fout",BJ67))),0,1)</f>
        <v>0</v>
      </c>
      <c r="BQ67" s="93">
        <f t="shared" ref="BQ67:BQ130" si="67">IF(AB67=0, -1, BH67/AB67)</f>
        <v>0</v>
      </c>
      <c r="BR67" s="93">
        <f t="shared" ref="BR67:BR130" si="68">IF(AB67=0,-1,BN67/AB67)</f>
        <v>0</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VLOOKUP(BS67,aslocaties_v01!$C$3:$AA$349,MATCH($K$3*10,aslocaties_v01!$C$2:$X$2),FALSE)</f>
        <v>#N/A</v>
      </c>
      <c r="BW67" s="93" t="e">
        <f t="shared" ref="BW67:BW130" si="69">BU67-BT67</f>
        <v>#N/A</v>
      </c>
      <c r="BX67" s="93" t="e">
        <f t="shared" ref="BX67:BX130" si="70">BV67-BU67</f>
        <v>#N/A</v>
      </c>
      <c r="BY67" s="94">
        <f t="shared" ref="BY67:BY130" si="71">IFERROR(ABS(1-BW67/AB67), 999)</f>
        <v>999</v>
      </c>
      <c r="BZ67" s="94">
        <f t="shared" ref="BZ67:BZ130" si="72">IFERROR(ABS(1-BX67/AC67), 999)</f>
        <v>999</v>
      </c>
      <c r="CA67" s="94" t="e">
        <f t="shared" ref="CA67:CA130" si="73">ABS(LOOKUP(0.1*$K67,$Q$2:$Z$2,Q67:Z67)-BT67)</f>
        <v>#N/A</v>
      </c>
      <c r="CB67" t="e">
        <f t="shared" ref="CB67:CB130" si="74">ABS(LOOKUP($K67,$Q$2:$Z$2,Q67:Z67)-BU67)</f>
        <v>#N/A</v>
      </c>
      <c r="CC67" s="58" t="e">
        <f t="shared" ref="CC67:CC130" si="75">ABS(LOOKUP(10*$K67,$Q$2:$Z$2,Q67:Z67)-BV67)</f>
        <v>#N/A</v>
      </c>
      <c r="CD67" s="95" t="e">
        <f t="shared" ref="CD67:CD130" si="76">OR(BY67&gt;0.1,BZ67&gt;0.1, CA67&gt;=0.15, CB67&gt;=0.15, CC67&gt;=0.15)</f>
        <v>#N/A</v>
      </c>
      <c r="CE67" s="96" t="b">
        <f t="shared" ref="CE67:CE130" si="77">AA67&lt;AVERAGE(AA:AA)+2*STDEV(AA:AA)</f>
        <v>1</v>
      </c>
      <c r="CF67" t="e">
        <f t="shared" ref="CF67:CF130" si="78">BG67&lt;AVERAGE(BG:BG)+2*STDEV(BG:BG)</f>
        <v>#DIV/0!</v>
      </c>
      <c r="CG67" t="e">
        <f t="shared" ref="CG67:CG130" si="79">BM67&lt;AVERAGE(BM:BM)+2*STDEV(BM:BM)</f>
        <v>#DIV/0!</v>
      </c>
      <c r="CH67" s="84" t="b">
        <f t="shared" ref="CH67:CH130" si="80">AN67&gt;0.25</f>
        <v>1</v>
      </c>
      <c r="CI67">
        <f t="shared" ref="CI67:CI130" si="81">IF(CH67,AN67,"")</f>
        <v>2.5</v>
      </c>
      <c r="CJ67" t="b">
        <f t="shared" ref="CJ67:CJ130" si="82">CI67&lt;AVERAGE(CI:CI)+3*STDEV(CI:CI)</f>
        <v>0</v>
      </c>
      <c r="CK67" t="b">
        <f t="shared" ref="CK67:CK130" si="83">AN67&lt;1.25</f>
        <v>0</v>
      </c>
      <c r="CL67" s="84" t="b">
        <f t="shared" si="51"/>
        <v>0</v>
      </c>
      <c r="CM67" t="str">
        <f t="shared" ref="CM67:CM130" si="84">IF(CL67,BA67,"")</f>
        <v/>
      </c>
      <c r="CN67" t="b">
        <f t="shared" ref="CN67:CN130" si="85">CM67&lt;AVERAGE(CM:CM)+3*STDEV(CM:CM)</f>
        <v>0</v>
      </c>
      <c r="CO67" s="84">
        <f t="shared" ref="CO67:CO130" si="86">IF(BA67=0, -1, AN67/(1.56*BA67^2))</f>
        <v>2.9265231967934666E-2</v>
      </c>
      <c r="CP67" t="b">
        <f t="shared" ref="CP67:CP130" si="87">OR(CO67&gt;0.035, CO67&lt;0.065)</f>
        <v>1</v>
      </c>
      <c r="CQ67" s="96" t="b">
        <f t="shared" ref="CQ67:CQ130" si="88">IF(O67="-", "-", ABS(AA67-AA66)&lt;O67*$CR$1)</f>
        <v>1</v>
      </c>
      <c r="CR67" t="b">
        <f t="shared" ref="CR67:CR130" si="89">IF(O67="-","-",ABS(BG67-BG66)&lt;O67*$CS$1)</f>
        <v>1</v>
      </c>
      <c r="CS67" t="b">
        <f t="shared" ref="CS67:CS130" si="90">IF(O67="-","-",ABS(BM67-BM66)&lt;O67*$CT$1)</f>
        <v>1</v>
      </c>
      <c r="CT67" t="b">
        <f t="shared" ref="CT67:CT130" si="91">IF(O67="-","-",ABS(AN67-AN66)&lt;O67*$CU$1)</f>
        <v>1</v>
      </c>
      <c r="CU67" t="b">
        <f t="shared" ref="CU67:CU130" si="92">IF(O67="-","-",ABS(BA66-BA67)&lt;O67*$CV$1)</f>
        <v>1</v>
      </c>
      <c r="CV67" s="84" t="b">
        <f t="shared" ref="CV67:CV130" si="93">IF(P67="-","-",ABS(AA68-AA67)&lt;P67*$CR$1)</f>
        <v>1</v>
      </c>
      <c r="CW67" t="b">
        <f t="shared" ref="CW67:CW130" si="94">IF(P67="-","-",ABS(BG68-BG67)&lt;P67*$CS$1)</f>
        <v>1</v>
      </c>
      <c r="CX67" t="b">
        <f t="shared" ref="CX67:CX130" si="95">IF(P67="-","-",ABS(BM68-BM67)&lt;P67*$CT$1)</f>
        <v>1</v>
      </c>
      <c r="CY67" t="b">
        <f t="shared" ref="CY67:CY130" si="96">IF(P67="-","-",ABS(AN68-AN67)&lt;P67*$CU$1)</f>
        <v>1</v>
      </c>
      <c r="CZ67" t="b">
        <f t="shared" ref="CZ67:CZ130" si="97">IF(P67="-","-",ABS(BA67-BA68)&lt;P67*$CV$1)</f>
        <v>1</v>
      </c>
      <c r="DA67" s="84">
        <f t="shared" ref="DA67:DA130" si="98">IFERROR(IF(AND(CQ67:CU67),0,1), 0)+IFERROR(IF(AND(CV67:CZ67),0,1),0)</f>
        <v>0</v>
      </c>
      <c r="DB67" t="e">
        <f t="shared" ref="DB67:DB130" si="99">AND(DA67&gt;0,CD67)</f>
        <v>#N/A</v>
      </c>
    </row>
    <row r="68" spans="1:106">
      <c r="A68" s="9">
        <v>66</v>
      </c>
      <c r="B68" s="3">
        <v>2</v>
      </c>
      <c r="C68" s="3" t="s">
        <v>105</v>
      </c>
      <c r="D68" s="3" t="str">
        <f t="shared" si="52"/>
        <v>AF_60m_L_24_0243</v>
      </c>
      <c r="E68" s="3" t="str">
        <f t="shared" si="53"/>
        <v>0243</v>
      </c>
      <c r="F68" s="3">
        <v>135047.266</v>
      </c>
      <c r="G68" s="15">
        <v>421521.5</v>
      </c>
      <c r="H68" s="35" t="str">
        <f t="shared" si="54"/>
        <v>ja</v>
      </c>
      <c r="I68" s="42" t="s">
        <v>2402</v>
      </c>
      <c r="J68" s="20" t="s">
        <v>2955</v>
      </c>
      <c r="K68" s="21">
        <v>10000</v>
      </c>
      <c r="L68" s="28">
        <f t="shared" ref="L68:L131" si="100">L67</f>
        <v>0.24</v>
      </c>
      <c r="M68" s="28">
        <f t="shared" ref="M68:M131" si="101">M67</f>
        <v>0</v>
      </c>
      <c r="N68" s="56">
        <f t="shared" si="55"/>
        <v>0</v>
      </c>
      <c r="O68" s="33">
        <f t="shared" ref="O68:O131" si="102">SQRT((F67-F68)^2+(G67-G68)^2)</f>
        <v>76.644834900989324</v>
      </c>
      <c r="P68" s="37">
        <f t="shared" si="56"/>
        <v>127.51770710375874</v>
      </c>
      <c r="Q68" s="9" t="s">
        <v>12</v>
      </c>
      <c r="R68" s="55" t="s">
        <v>12</v>
      </c>
      <c r="S68" s="55">
        <v>3.75</v>
      </c>
      <c r="T68" s="55">
        <v>3.8439999999999999</v>
      </c>
      <c r="U68" s="55">
        <v>3.9260000000000002</v>
      </c>
      <c r="V68" s="3">
        <v>3.99</v>
      </c>
      <c r="W68" s="3">
        <v>4.0670000000000002</v>
      </c>
      <c r="X68" s="3" t="s">
        <v>12</v>
      </c>
      <c r="Y68" s="3">
        <v>4.5030000000000001</v>
      </c>
      <c r="Z68" s="15" t="s">
        <v>12</v>
      </c>
      <c r="AA68" s="10">
        <f t="shared" si="57"/>
        <v>4.0670000000000002</v>
      </c>
      <c r="AB68" s="9">
        <f t="shared" si="58"/>
        <v>0.14100000000000001</v>
      </c>
      <c r="AC68" s="10">
        <f t="shared" si="59"/>
        <v>0.43599999999999994</v>
      </c>
      <c r="AD68" s="9" t="s">
        <v>12</v>
      </c>
      <c r="AE68" s="55" t="s">
        <v>12</v>
      </c>
      <c r="AF68" s="55">
        <v>1.516</v>
      </c>
      <c r="AG68" s="55">
        <v>1.522</v>
      </c>
      <c r="AH68" s="55">
        <v>1.53</v>
      </c>
      <c r="AI68" s="3">
        <v>1.5369999999999999</v>
      </c>
      <c r="AJ68" s="3">
        <v>1.544</v>
      </c>
      <c r="AK68" s="3" t="s">
        <v>12</v>
      </c>
      <c r="AL68" s="3">
        <v>1.5580000000000001</v>
      </c>
      <c r="AM68" s="15" t="s">
        <v>12</v>
      </c>
      <c r="AN68" s="10">
        <f t="shared" si="60"/>
        <v>1.544</v>
      </c>
      <c r="AO68" s="9">
        <f t="shared" si="61"/>
        <v>1.4000000000000012E-2</v>
      </c>
      <c r="AP68" s="10">
        <f t="shared" si="62"/>
        <v>1.4000000000000012E-2</v>
      </c>
      <c r="AQ68" s="9" t="s">
        <v>12</v>
      </c>
      <c r="AR68" s="55" t="s">
        <v>12</v>
      </c>
      <c r="AS68" s="55">
        <v>3.9159999999999999</v>
      </c>
      <c r="AT68" s="55">
        <v>3.923</v>
      </c>
      <c r="AU68" s="55">
        <v>3.93</v>
      </c>
      <c r="AV68" s="3">
        <v>3.9369999999999998</v>
      </c>
      <c r="AW68" s="3">
        <v>3.944</v>
      </c>
      <c r="AX68" s="3" t="s">
        <v>12</v>
      </c>
      <c r="AY68" s="3">
        <v>3.9590000000000001</v>
      </c>
      <c r="AZ68" s="15" t="s">
        <v>12</v>
      </c>
      <c r="BA68" s="10">
        <f t="shared" si="63"/>
        <v>3.944</v>
      </c>
      <c r="BB68" s="9">
        <f t="shared" si="64"/>
        <v>1.399999999999979E-2</v>
      </c>
      <c r="BC68" s="10">
        <f t="shared" si="65"/>
        <v>1.5000000000000124E-2</v>
      </c>
      <c r="BD68" s="9" t="s">
        <v>2403</v>
      </c>
      <c r="BE68" s="3" t="s">
        <v>12</v>
      </c>
      <c r="BF68" s="15" t="s">
        <v>12</v>
      </c>
      <c r="BG68" s="15"/>
      <c r="BH68" s="9"/>
      <c r="BI68" s="10"/>
      <c r="BJ68" s="9" t="s">
        <v>2403</v>
      </c>
      <c r="BK68" s="3" t="s">
        <v>12</v>
      </c>
      <c r="BL68" s="15" t="s">
        <v>12</v>
      </c>
      <c r="BM68" s="15"/>
      <c r="BN68" s="9"/>
      <c r="BO68" s="10"/>
      <c r="BP68">
        <f t="shared" si="66"/>
        <v>0</v>
      </c>
      <c r="BQ68" s="93">
        <f t="shared" si="67"/>
        <v>0</v>
      </c>
      <c r="BR68" s="93">
        <f t="shared" si="68"/>
        <v>0</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VLOOKUP(BS68,aslocaties_v01!$C$3:$AA$349,MATCH($K$3*10,aslocaties_v01!$C$2:$X$2),FALSE)</f>
        <v>#N/A</v>
      </c>
      <c r="BW68" s="93" t="e">
        <f t="shared" si="69"/>
        <v>#N/A</v>
      </c>
      <c r="BX68" s="93" t="e">
        <f t="shared" si="70"/>
        <v>#N/A</v>
      </c>
      <c r="BY68" s="94">
        <f t="shared" si="71"/>
        <v>999</v>
      </c>
      <c r="BZ68" s="94">
        <f t="shared" si="72"/>
        <v>999</v>
      </c>
      <c r="CA68" s="94" t="e">
        <f t="shared" si="73"/>
        <v>#N/A</v>
      </c>
      <c r="CB68" t="e">
        <f t="shared" si="74"/>
        <v>#N/A</v>
      </c>
      <c r="CC68" s="58" t="e">
        <f t="shared" si="75"/>
        <v>#N/A</v>
      </c>
      <c r="CD68" s="95" t="e">
        <f t="shared" si="76"/>
        <v>#N/A</v>
      </c>
      <c r="CE68" s="96" t="b">
        <f t="shared" si="77"/>
        <v>1</v>
      </c>
      <c r="CF68" t="e">
        <f t="shared" si="78"/>
        <v>#DIV/0!</v>
      </c>
      <c r="CG68" t="e">
        <f t="shared" si="79"/>
        <v>#DIV/0!</v>
      </c>
      <c r="CH68" s="84" t="b">
        <f t="shared" si="80"/>
        <v>1</v>
      </c>
      <c r="CI68">
        <f t="shared" si="81"/>
        <v>1.544</v>
      </c>
      <c r="CJ68" t="b">
        <f t="shared" si="82"/>
        <v>1</v>
      </c>
      <c r="CK68" t="b">
        <f t="shared" si="83"/>
        <v>0</v>
      </c>
      <c r="CL68" s="84" t="b">
        <f t="shared" ref="CL68:CL131" si="103">BA68&lt;AVERAGE(BA:BA)+2*STDEV(BA:BA)</f>
        <v>1</v>
      </c>
      <c r="CM68">
        <f t="shared" si="84"/>
        <v>3.944</v>
      </c>
      <c r="CN68" t="b">
        <f t="shared" si="85"/>
        <v>1</v>
      </c>
      <c r="CO68" s="84">
        <f t="shared" si="86"/>
        <v>6.3628089766851914E-2</v>
      </c>
      <c r="CP68" t="b">
        <f t="shared" si="87"/>
        <v>1</v>
      </c>
      <c r="CQ68" s="96" t="b">
        <f t="shared" si="88"/>
        <v>1</v>
      </c>
      <c r="CR68" t="b">
        <f t="shared" si="89"/>
        <v>1</v>
      </c>
      <c r="CS68" t="b">
        <f t="shared" si="90"/>
        <v>1</v>
      </c>
      <c r="CT68" t="b">
        <f t="shared" si="91"/>
        <v>1</v>
      </c>
      <c r="CU68" t="b">
        <f t="shared" si="92"/>
        <v>1</v>
      </c>
      <c r="CV68" s="84" t="b">
        <f t="shared" si="93"/>
        <v>1</v>
      </c>
      <c r="CW68" t="b">
        <f t="shared" si="94"/>
        <v>1</v>
      </c>
      <c r="CX68" t="b">
        <f t="shared" si="95"/>
        <v>1</v>
      </c>
      <c r="CY68" t="b">
        <f t="shared" si="96"/>
        <v>1</v>
      </c>
      <c r="CZ68" t="b">
        <f t="shared" si="97"/>
        <v>1</v>
      </c>
      <c r="DA68" s="84">
        <f t="shared" si="98"/>
        <v>0</v>
      </c>
      <c r="DB68" t="e">
        <f t="shared" si="99"/>
        <v>#N/A</v>
      </c>
    </row>
    <row r="69" spans="1:106">
      <c r="A69" s="9">
        <v>67</v>
      </c>
      <c r="B69" s="3">
        <v>2</v>
      </c>
      <c r="C69" s="3" t="s">
        <v>106</v>
      </c>
      <c r="D69" s="3" t="str">
        <f t="shared" si="52"/>
        <v>AF_60m_L_24_0244</v>
      </c>
      <c r="E69" s="3" t="str">
        <f t="shared" si="53"/>
        <v>0244</v>
      </c>
      <c r="F69" s="3">
        <v>134935.766</v>
      </c>
      <c r="G69" s="15">
        <v>421459.625</v>
      </c>
      <c r="H69" s="35" t="str">
        <f t="shared" si="54"/>
        <v>ja</v>
      </c>
      <c r="I69" s="42" t="s">
        <v>2402</v>
      </c>
      <c r="J69" s="20" t="s">
        <v>2955</v>
      </c>
      <c r="K69" s="21">
        <v>10000</v>
      </c>
      <c r="L69" s="28">
        <f t="shared" si="100"/>
        <v>0.24</v>
      </c>
      <c r="M69" s="28">
        <f t="shared" si="101"/>
        <v>0</v>
      </c>
      <c r="N69" s="56">
        <f t="shared" si="55"/>
        <v>0</v>
      </c>
      <c r="O69" s="33">
        <f t="shared" si="102"/>
        <v>127.51770710375874</v>
      </c>
      <c r="P69" s="37">
        <f t="shared" si="56"/>
        <v>101.35556194900592</v>
      </c>
      <c r="Q69" s="9" t="s">
        <v>12</v>
      </c>
      <c r="R69" s="55" t="s">
        <v>12</v>
      </c>
      <c r="S69" s="55">
        <v>3.75</v>
      </c>
      <c r="T69" s="55">
        <v>3.8450000000000002</v>
      </c>
      <c r="U69" s="55">
        <v>3.9260000000000002</v>
      </c>
      <c r="V69" s="3">
        <v>3.99</v>
      </c>
      <c r="W69" s="3">
        <v>4.0670000000000002</v>
      </c>
      <c r="X69" s="3" t="s">
        <v>12</v>
      </c>
      <c r="Y69" s="3">
        <v>4.4980000000000002</v>
      </c>
      <c r="Z69" s="15" t="s">
        <v>12</v>
      </c>
      <c r="AA69" s="10">
        <f t="shared" si="57"/>
        <v>4.0670000000000002</v>
      </c>
      <c r="AB69" s="9">
        <f t="shared" si="58"/>
        <v>0.14100000000000001</v>
      </c>
      <c r="AC69" s="10">
        <f t="shared" si="59"/>
        <v>0.43100000000000005</v>
      </c>
      <c r="AD69" s="9" t="s">
        <v>12</v>
      </c>
      <c r="AE69" s="55" t="s">
        <v>12</v>
      </c>
      <c r="AF69" s="55">
        <v>1.532</v>
      </c>
      <c r="AG69" s="55">
        <v>1.546</v>
      </c>
      <c r="AH69" s="55">
        <v>1.5609999999999999</v>
      </c>
      <c r="AI69" s="3">
        <v>1.575</v>
      </c>
      <c r="AJ69" s="3">
        <v>1.59</v>
      </c>
      <c r="AK69" s="3" t="s">
        <v>12</v>
      </c>
      <c r="AL69" s="3">
        <v>1.6080000000000001</v>
      </c>
      <c r="AM69" s="15" t="s">
        <v>12</v>
      </c>
      <c r="AN69" s="10">
        <f t="shared" si="60"/>
        <v>1.59</v>
      </c>
      <c r="AO69" s="9">
        <f t="shared" si="61"/>
        <v>2.9000000000000137E-2</v>
      </c>
      <c r="AP69" s="10">
        <f t="shared" si="62"/>
        <v>1.8000000000000016E-2</v>
      </c>
      <c r="AQ69" s="9" t="s">
        <v>12</v>
      </c>
      <c r="AR69" s="55" t="s">
        <v>12</v>
      </c>
      <c r="AS69" s="55">
        <v>4.7779999999999996</v>
      </c>
      <c r="AT69" s="55">
        <v>4.8040000000000003</v>
      </c>
      <c r="AU69" s="55">
        <v>4.8150000000000004</v>
      </c>
      <c r="AV69" s="3">
        <v>4.8250000000000002</v>
      </c>
      <c r="AW69" s="3">
        <v>4.8369999999999997</v>
      </c>
      <c r="AX69" s="3" t="s">
        <v>12</v>
      </c>
      <c r="AY69" s="3">
        <v>4.8579999999999997</v>
      </c>
      <c r="AZ69" s="15" t="s">
        <v>12</v>
      </c>
      <c r="BA69" s="10">
        <f t="shared" si="63"/>
        <v>4.8369999999999997</v>
      </c>
      <c r="BB69" s="9">
        <f t="shared" si="64"/>
        <v>2.1999999999999353E-2</v>
      </c>
      <c r="BC69" s="10">
        <f t="shared" si="65"/>
        <v>2.0999999999999908E-2</v>
      </c>
      <c r="BD69" s="9" t="s">
        <v>2403</v>
      </c>
      <c r="BE69" s="3" t="s">
        <v>12</v>
      </c>
      <c r="BF69" s="15" t="s">
        <v>12</v>
      </c>
      <c r="BG69" s="15"/>
      <c r="BH69" s="9"/>
      <c r="BI69" s="10"/>
      <c r="BJ69" s="9" t="s">
        <v>2403</v>
      </c>
      <c r="BK69" s="3" t="s">
        <v>12</v>
      </c>
      <c r="BL69" s="15" t="s">
        <v>12</v>
      </c>
      <c r="BM69" s="15"/>
      <c r="BN69" s="9"/>
      <c r="BO69" s="10"/>
      <c r="BP69">
        <f t="shared" si="66"/>
        <v>0</v>
      </c>
      <c r="BQ69" s="93">
        <f t="shared" si="67"/>
        <v>0</v>
      </c>
      <c r="BR69" s="93">
        <f t="shared" si="68"/>
        <v>0</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VLOOKUP(BS69,aslocaties_v01!$C$3:$AA$349,MATCH($K$3*10,aslocaties_v01!$C$2:$X$2),FALSE)</f>
        <v>#N/A</v>
      </c>
      <c r="BW69" s="93" t="e">
        <f t="shared" si="69"/>
        <v>#N/A</v>
      </c>
      <c r="BX69" s="93" t="e">
        <f t="shared" si="70"/>
        <v>#N/A</v>
      </c>
      <c r="BY69" s="94">
        <f t="shared" si="71"/>
        <v>999</v>
      </c>
      <c r="BZ69" s="94">
        <f t="shared" si="72"/>
        <v>999</v>
      </c>
      <c r="CA69" s="94" t="e">
        <f t="shared" si="73"/>
        <v>#N/A</v>
      </c>
      <c r="CB69" t="e">
        <f t="shared" si="74"/>
        <v>#N/A</v>
      </c>
      <c r="CC69" s="58" t="e">
        <f t="shared" si="75"/>
        <v>#N/A</v>
      </c>
      <c r="CD69" s="95" t="e">
        <f t="shared" si="76"/>
        <v>#N/A</v>
      </c>
      <c r="CE69" s="96" t="b">
        <f t="shared" si="77"/>
        <v>1</v>
      </c>
      <c r="CF69" t="e">
        <f t="shared" si="78"/>
        <v>#DIV/0!</v>
      </c>
      <c r="CG69" t="e">
        <f t="shared" si="79"/>
        <v>#DIV/0!</v>
      </c>
      <c r="CH69" s="84" t="b">
        <f t="shared" si="80"/>
        <v>1</v>
      </c>
      <c r="CI69">
        <f t="shared" si="81"/>
        <v>1.59</v>
      </c>
      <c r="CJ69" t="b">
        <f t="shared" si="82"/>
        <v>1</v>
      </c>
      <c r="CK69" t="b">
        <f t="shared" si="83"/>
        <v>0</v>
      </c>
      <c r="CL69" s="84" t="b">
        <f t="shared" si="103"/>
        <v>1</v>
      </c>
      <c r="CM69">
        <f t="shared" si="84"/>
        <v>4.8369999999999997</v>
      </c>
      <c r="CN69" t="b">
        <f t="shared" si="85"/>
        <v>1</v>
      </c>
      <c r="CO69" s="84">
        <f t="shared" si="86"/>
        <v>4.3563257896094484E-2</v>
      </c>
      <c r="CP69" t="b">
        <f t="shared" si="87"/>
        <v>1</v>
      </c>
      <c r="CQ69" s="96" t="b">
        <f t="shared" si="88"/>
        <v>1</v>
      </c>
      <c r="CR69" t="b">
        <f t="shared" si="89"/>
        <v>1</v>
      </c>
      <c r="CS69" t="b">
        <f t="shared" si="90"/>
        <v>1</v>
      </c>
      <c r="CT69" t="b">
        <f t="shared" si="91"/>
        <v>1</v>
      </c>
      <c r="CU69" t="b">
        <f t="shared" si="92"/>
        <v>1</v>
      </c>
      <c r="CV69" s="84" t="b">
        <f t="shared" si="93"/>
        <v>1</v>
      </c>
      <c r="CW69" t="b">
        <f t="shared" si="94"/>
        <v>1</v>
      </c>
      <c r="CX69" t="b">
        <f t="shared" si="95"/>
        <v>1</v>
      </c>
      <c r="CY69" t="b">
        <f t="shared" si="96"/>
        <v>1</v>
      </c>
      <c r="CZ69" t="b">
        <f t="shared" si="97"/>
        <v>1</v>
      </c>
      <c r="DA69" s="84">
        <f t="shared" si="98"/>
        <v>0</v>
      </c>
      <c r="DB69" t="e">
        <f t="shared" si="99"/>
        <v>#N/A</v>
      </c>
    </row>
    <row r="70" spans="1:106">
      <c r="A70" s="9">
        <v>68</v>
      </c>
      <c r="B70" s="3">
        <v>2</v>
      </c>
      <c r="C70" s="3" t="s">
        <v>107</v>
      </c>
      <c r="D70" s="3" t="str">
        <f t="shared" si="52"/>
        <v>AF_60m_L_24_0245</v>
      </c>
      <c r="E70" s="3" t="str">
        <f t="shared" si="53"/>
        <v>0245</v>
      </c>
      <c r="F70" s="3">
        <v>134834.45300000001</v>
      </c>
      <c r="G70" s="15">
        <v>421462.56199999998</v>
      </c>
      <c r="H70" s="35" t="str">
        <f t="shared" si="54"/>
        <v>ja</v>
      </c>
      <c r="I70" s="42" t="s">
        <v>2402</v>
      </c>
      <c r="J70" s="20" t="s">
        <v>2955</v>
      </c>
      <c r="K70" s="21">
        <v>10000</v>
      </c>
      <c r="L70" s="28">
        <f t="shared" si="100"/>
        <v>0.24</v>
      </c>
      <c r="M70" s="28">
        <f t="shared" si="101"/>
        <v>0</v>
      </c>
      <c r="N70" s="56">
        <f t="shared" si="55"/>
        <v>0</v>
      </c>
      <c r="O70" s="33">
        <f t="shared" si="102"/>
        <v>101.35556194900592</v>
      </c>
      <c r="P70" s="37">
        <f t="shared" si="56"/>
        <v>101.63697245587015</v>
      </c>
      <c r="Q70" s="9" t="s">
        <v>12</v>
      </c>
      <c r="R70" s="55" t="s">
        <v>12</v>
      </c>
      <c r="S70" s="55">
        <v>3.7490000000000001</v>
      </c>
      <c r="T70" s="55">
        <v>3.843</v>
      </c>
      <c r="U70" s="55">
        <v>3.9260000000000002</v>
      </c>
      <c r="V70" s="3">
        <v>3.9969999999999999</v>
      </c>
      <c r="W70" s="3">
        <v>4.12</v>
      </c>
      <c r="X70" s="3" t="s">
        <v>12</v>
      </c>
      <c r="Y70" s="3">
        <v>4.5140000000000002</v>
      </c>
      <c r="Z70" s="15" t="s">
        <v>12</v>
      </c>
      <c r="AA70" s="10">
        <f t="shared" si="57"/>
        <v>4.12</v>
      </c>
      <c r="AB70" s="9">
        <f t="shared" si="58"/>
        <v>0.19399999999999995</v>
      </c>
      <c r="AC70" s="10">
        <f t="shared" si="59"/>
        <v>0.39400000000000013</v>
      </c>
      <c r="AD70" s="9" t="s">
        <v>12</v>
      </c>
      <c r="AE70" s="55" t="s">
        <v>12</v>
      </c>
      <c r="AF70" s="55">
        <v>1.532</v>
      </c>
      <c r="AG70" s="55">
        <v>1.546</v>
      </c>
      <c r="AH70" s="55">
        <v>1.5609999999999999</v>
      </c>
      <c r="AI70" s="3">
        <v>1.5740000000000001</v>
      </c>
      <c r="AJ70" s="3">
        <v>1.589</v>
      </c>
      <c r="AK70" s="3" t="s">
        <v>12</v>
      </c>
      <c r="AL70" s="3">
        <v>1.609</v>
      </c>
      <c r="AM70" s="15" t="s">
        <v>12</v>
      </c>
      <c r="AN70" s="10">
        <f t="shared" si="60"/>
        <v>1.589</v>
      </c>
      <c r="AO70" s="9">
        <f t="shared" si="61"/>
        <v>2.8000000000000025E-2</v>
      </c>
      <c r="AP70" s="10">
        <f t="shared" si="62"/>
        <v>2.0000000000000018E-2</v>
      </c>
      <c r="AQ70" s="9" t="s">
        <v>12</v>
      </c>
      <c r="AR70" s="55" t="s">
        <v>12</v>
      </c>
      <c r="AS70" s="55">
        <v>4.0019999999999998</v>
      </c>
      <c r="AT70" s="55">
        <v>4.008</v>
      </c>
      <c r="AU70" s="55">
        <v>4.016</v>
      </c>
      <c r="AV70" s="3">
        <v>4.0220000000000002</v>
      </c>
      <c r="AW70" s="3">
        <v>4.0289999999999999</v>
      </c>
      <c r="AX70" s="3" t="s">
        <v>12</v>
      </c>
      <c r="AY70" s="3">
        <v>4.0430000000000001</v>
      </c>
      <c r="AZ70" s="15" t="s">
        <v>12</v>
      </c>
      <c r="BA70" s="10">
        <f t="shared" si="63"/>
        <v>4.0289999999999999</v>
      </c>
      <c r="BB70" s="9">
        <f t="shared" si="64"/>
        <v>1.2999999999999901E-2</v>
      </c>
      <c r="BC70" s="10">
        <f t="shared" si="65"/>
        <v>1.4000000000000234E-2</v>
      </c>
      <c r="BD70" s="9" t="s">
        <v>2403</v>
      </c>
      <c r="BE70" s="3" t="s">
        <v>12</v>
      </c>
      <c r="BF70" s="15" t="s">
        <v>12</v>
      </c>
      <c r="BG70" s="15"/>
      <c r="BH70" s="9"/>
      <c r="BI70" s="10"/>
      <c r="BJ70" s="9" t="s">
        <v>2403</v>
      </c>
      <c r="BK70" s="3" t="s">
        <v>12</v>
      </c>
      <c r="BL70" s="15" t="s">
        <v>12</v>
      </c>
      <c r="BM70" s="15"/>
      <c r="BN70" s="9"/>
      <c r="BO70" s="10"/>
      <c r="BP70">
        <f t="shared" si="66"/>
        <v>0</v>
      </c>
      <c r="BQ70" s="93">
        <f t="shared" si="67"/>
        <v>0</v>
      </c>
      <c r="BR70" s="93">
        <f t="shared" si="68"/>
        <v>0</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VLOOKUP(BS70,aslocaties_v01!$C$3:$AA$349,MATCH($K$3*10,aslocaties_v01!$C$2:$X$2),FALSE)</f>
        <v>#N/A</v>
      </c>
      <c r="BW70" s="93" t="e">
        <f t="shared" si="69"/>
        <v>#N/A</v>
      </c>
      <c r="BX70" s="93" t="e">
        <f t="shared" si="70"/>
        <v>#N/A</v>
      </c>
      <c r="BY70" s="94">
        <f t="shared" si="71"/>
        <v>999</v>
      </c>
      <c r="BZ70" s="94">
        <f t="shared" si="72"/>
        <v>999</v>
      </c>
      <c r="CA70" s="94" t="e">
        <f t="shared" si="73"/>
        <v>#N/A</v>
      </c>
      <c r="CB70" t="e">
        <f t="shared" si="74"/>
        <v>#N/A</v>
      </c>
      <c r="CC70" s="58" t="e">
        <f t="shared" si="75"/>
        <v>#N/A</v>
      </c>
      <c r="CD70" s="95" t="e">
        <f t="shared" si="76"/>
        <v>#N/A</v>
      </c>
      <c r="CE70" s="96" t="b">
        <f t="shared" si="77"/>
        <v>1</v>
      </c>
      <c r="CF70" t="e">
        <f t="shared" si="78"/>
        <v>#DIV/0!</v>
      </c>
      <c r="CG70" t="e">
        <f t="shared" si="79"/>
        <v>#DIV/0!</v>
      </c>
      <c r="CH70" s="84" t="b">
        <f t="shared" si="80"/>
        <v>1</v>
      </c>
      <c r="CI70">
        <f t="shared" si="81"/>
        <v>1.589</v>
      </c>
      <c r="CJ70" t="b">
        <f t="shared" si="82"/>
        <v>1</v>
      </c>
      <c r="CK70" t="b">
        <f t="shared" si="83"/>
        <v>0</v>
      </c>
      <c r="CL70" s="84" t="b">
        <f t="shared" si="103"/>
        <v>1</v>
      </c>
      <c r="CM70">
        <f t="shared" si="84"/>
        <v>4.0289999999999999</v>
      </c>
      <c r="CN70" t="b">
        <f t="shared" si="85"/>
        <v>1</v>
      </c>
      <c r="CO70" s="84">
        <f t="shared" si="86"/>
        <v>6.2748704529893659E-2</v>
      </c>
      <c r="CP70" t="b">
        <f t="shared" si="87"/>
        <v>1</v>
      </c>
      <c r="CQ70" s="96" t="b">
        <f t="shared" si="88"/>
        <v>1</v>
      </c>
      <c r="CR70" t="b">
        <f t="shared" si="89"/>
        <v>1</v>
      </c>
      <c r="CS70" t="b">
        <f t="shared" si="90"/>
        <v>1</v>
      </c>
      <c r="CT70" t="b">
        <f t="shared" si="91"/>
        <v>1</v>
      </c>
      <c r="CU70" t="b">
        <f t="shared" si="92"/>
        <v>1</v>
      </c>
      <c r="CV70" s="84" t="b">
        <f t="shared" si="93"/>
        <v>1</v>
      </c>
      <c r="CW70" t="b">
        <f t="shared" si="94"/>
        <v>1</v>
      </c>
      <c r="CX70" t="b">
        <f t="shared" si="95"/>
        <v>1</v>
      </c>
      <c r="CY70" t="b">
        <f t="shared" si="96"/>
        <v>1</v>
      </c>
      <c r="CZ70" t="b">
        <f t="shared" si="97"/>
        <v>1</v>
      </c>
      <c r="DA70" s="84">
        <f t="shared" si="98"/>
        <v>0</v>
      </c>
      <c r="DB70" t="e">
        <f t="shared" si="99"/>
        <v>#N/A</v>
      </c>
    </row>
    <row r="71" spans="1:106">
      <c r="A71" s="9">
        <v>69</v>
      </c>
      <c r="B71" s="3">
        <v>2</v>
      </c>
      <c r="C71" s="3" t="s">
        <v>108</v>
      </c>
      <c r="D71" s="3" t="str">
        <f t="shared" si="52"/>
        <v>AF_60m_L_24_0246</v>
      </c>
      <c r="E71" s="3" t="str">
        <f t="shared" si="53"/>
        <v>0246</v>
      </c>
      <c r="F71" s="3">
        <v>134763</v>
      </c>
      <c r="G71" s="15">
        <v>421390.28100000002</v>
      </c>
      <c r="H71" s="35" t="str">
        <f t="shared" si="54"/>
        <v>ja</v>
      </c>
      <c r="I71" s="42" t="s">
        <v>2402</v>
      </c>
      <c r="J71" s="20" t="s">
        <v>2955</v>
      </c>
      <c r="K71" s="21">
        <v>10000</v>
      </c>
      <c r="L71" s="28">
        <f t="shared" si="100"/>
        <v>0.24</v>
      </c>
      <c r="M71" s="28">
        <f t="shared" si="101"/>
        <v>0</v>
      </c>
      <c r="N71" s="56">
        <f t="shared" si="55"/>
        <v>0</v>
      </c>
      <c r="O71" s="33">
        <f t="shared" si="102"/>
        <v>101.63697245587015</v>
      </c>
      <c r="P71" s="37">
        <f t="shared" si="56"/>
        <v>104.44319373231335</v>
      </c>
      <c r="Q71" s="9" t="s">
        <v>12</v>
      </c>
      <c r="R71" s="55" t="s">
        <v>12</v>
      </c>
      <c r="S71" s="55">
        <v>3.75</v>
      </c>
      <c r="T71" s="55">
        <v>3.8450000000000002</v>
      </c>
      <c r="U71" s="55">
        <v>3.9260000000000002</v>
      </c>
      <c r="V71" s="3">
        <v>3.99</v>
      </c>
      <c r="W71" s="3">
        <v>4.0670000000000002</v>
      </c>
      <c r="X71" s="3" t="s">
        <v>12</v>
      </c>
      <c r="Y71" s="3">
        <v>4.4980000000000002</v>
      </c>
      <c r="Z71" s="15" t="s">
        <v>12</v>
      </c>
      <c r="AA71" s="10">
        <f t="shared" si="57"/>
        <v>4.0670000000000002</v>
      </c>
      <c r="AB71" s="9">
        <f t="shared" si="58"/>
        <v>0.14100000000000001</v>
      </c>
      <c r="AC71" s="10">
        <f t="shared" si="59"/>
        <v>0.43100000000000005</v>
      </c>
      <c r="AD71" s="9" t="s">
        <v>12</v>
      </c>
      <c r="AE71" s="55" t="s">
        <v>12</v>
      </c>
      <c r="AF71" s="55">
        <v>1.611</v>
      </c>
      <c r="AG71" s="55">
        <v>1.6160000000000001</v>
      </c>
      <c r="AH71" s="55">
        <v>1.6220000000000001</v>
      </c>
      <c r="AI71" s="3">
        <v>1.627</v>
      </c>
      <c r="AJ71" s="3">
        <v>1.633</v>
      </c>
      <c r="AK71" s="3" t="s">
        <v>12</v>
      </c>
      <c r="AL71" s="3">
        <v>1.6439999999999999</v>
      </c>
      <c r="AM71" s="15" t="s">
        <v>12</v>
      </c>
      <c r="AN71" s="10">
        <f t="shared" si="60"/>
        <v>1.633</v>
      </c>
      <c r="AO71" s="9">
        <f t="shared" si="61"/>
        <v>1.0999999999999899E-2</v>
      </c>
      <c r="AP71" s="10">
        <f t="shared" si="62"/>
        <v>1.0999999999999899E-2</v>
      </c>
      <c r="AQ71" s="9" t="s">
        <v>12</v>
      </c>
      <c r="AR71" s="55" t="s">
        <v>12</v>
      </c>
      <c r="AS71" s="55">
        <v>4.8179999999999996</v>
      </c>
      <c r="AT71" s="55">
        <v>4.8259999999999996</v>
      </c>
      <c r="AU71" s="55">
        <v>4.8339999999999996</v>
      </c>
      <c r="AV71" s="3">
        <v>4.8419999999999996</v>
      </c>
      <c r="AW71" s="3">
        <v>4.8499999999999996</v>
      </c>
      <c r="AX71" s="3" t="s">
        <v>12</v>
      </c>
      <c r="AY71" s="3">
        <v>4.867</v>
      </c>
      <c r="AZ71" s="15" t="s">
        <v>12</v>
      </c>
      <c r="BA71" s="10">
        <f t="shared" si="63"/>
        <v>4.8499999999999996</v>
      </c>
      <c r="BB71" s="9">
        <f t="shared" si="64"/>
        <v>1.6000000000000014E-2</v>
      </c>
      <c r="BC71" s="10">
        <f t="shared" si="65"/>
        <v>1.7000000000000348E-2</v>
      </c>
      <c r="BD71" s="9" t="s">
        <v>2403</v>
      </c>
      <c r="BE71" s="3" t="s">
        <v>12</v>
      </c>
      <c r="BF71" s="15" t="s">
        <v>12</v>
      </c>
      <c r="BG71" s="15"/>
      <c r="BH71" s="9"/>
      <c r="BI71" s="10"/>
      <c r="BJ71" s="9" t="s">
        <v>2403</v>
      </c>
      <c r="BK71" s="3" t="s">
        <v>12</v>
      </c>
      <c r="BL71" s="15" t="s">
        <v>12</v>
      </c>
      <c r="BM71" s="15"/>
      <c r="BN71" s="9"/>
      <c r="BO71" s="10"/>
      <c r="BP71">
        <f t="shared" si="66"/>
        <v>0</v>
      </c>
      <c r="BQ71" s="93">
        <f t="shared" si="67"/>
        <v>0</v>
      </c>
      <c r="BR71" s="93">
        <f t="shared" si="68"/>
        <v>0</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VLOOKUP(BS71,aslocaties_v01!$C$3:$AA$349,MATCH($K$3*10,aslocaties_v01!$C$2:$X$2),FALSE)</f>
        <v>#N/A</v>
      </c>
      <c r="BW71" s="93" t="e">
        <f t="shared" si="69"/>
        <v>#N/A</v>
      </c>
      <c r="BX71" s="93" t="e">
        <f t="shared" si="70"/>
        <v>#N/A</v>
      </c>
      <c r="BY71" s="94">
        <f t="shared" si="71"/>
        <v>999</v>
      </c>
      <c r="BZ71" s="94">
        <f t="shared" si="72"/>
        <v>999</v>
      </c>
      <c r="CA71" s="94" t="e">
        <f t="shared" si="73"/>
        <v>#N/A</v>
      </c>
      <c r="CB71" t="e">
        <f t="shared" si="74"/>
        <v>#N/A</v>
      </c>
      <c r="CC71" s="58" t="e">
        <f t="shared" si="75"/>
        <v>#N/A</v>
      </c>
      <c r="CD71" s="95" t="e">
        <f t="shared" si="76"/>
        <v>#N/A</v>
      </c>
      <c r="CE71" s="96" t="b">
        <f t="shared" si="77"/>
        <v>1</v>
      </c>
      <c r="CF71" t="e">
        <f t="shared" si="78"/>
        <v>#DIV/0!</v>
      </c>
      <c r="CG71" t="e">
        <f t="shared" si="79"/>
        <v>#DIV/0!</v>
      </c>
      <c r="CH71" s="84" t="b">
        <f t="shared" si="80"/>
        <v>1</v>
      </c>
      <c r="CI71">
        <f t="shared" si="81"/>
        <v>1.633</v>
      </c>
      <c r="CJ71" t="b">
        <f t="shared" si="82"/>
        <v>1</v>
      </c>
      <c r="CK71" t="b">
        <f t="shared" si="83"/>
        <v>0</v>
      </c>
      <c r="CL71" s="84" t="b">
        <f t="shared" si="103"/>
        <v>1</v>
      </c>
      <c r="CM71">
        <f t="shared" si="84"/>
        <v>4.8499999999999996</v>
      </c>
      <c r="CN71" t="b">
        <f t="shared" si="85"/>
        <v>1</v>
      </c>
      <c r="CO71" s="84">
        <f t="shared" si="86"/>
        <v>4.4501854471032921E-2</v>
      </c>
      <c r="CP71" t="b">
        <f t="shared" si="87"/>
        <v>1</v>
      </c>
      <c r="CQ71" s="96" t="b">
        <f t="shared" si="88"/>
        <v>1</v>
      </c>
      <c r="CR71" t="b">
        <f t="shared" si="89"/>
        <v>1</v>
      </c>
      <c r="CS71" t="b">
        <f t="shared" si="90"/>
        <v>1</v>
      </c>
      <c r="CT71" t="b">
        <f t="shared" si="91"/>
        <v>1</v>
      </c>
      <c r="CU71" t="b">
        <f t="shared" si="92"/>
        <v>1</v>
      </c>
      <c r="CV71" s="84" t="b">
        <f t="shared" si="93"/>
        <v>1</v>
      </c>
      <c r="CW71" t="b">
        <f t="shared" si="94"/>
        <v>1</v>
      </c>
      <c r="CX71" t="b">
        <f t="shared" si="95"/>
        <v>1</v>
      </c>
      <c r="CY71" t="b">
        <f t="shared" si="96"/>
        <v>1</v>
      </c>
      <c r="CZ71" t="b">
        <f t="shared" si="97"/>
        <v>1</v>
      </c>
      <c r="DA71" s="84">
        <f t="shared" si="98"/>
        <v>0</v>
      </c>
      <c r="DB71" t="e">
        <f t="shared" si="99"/>
        <v>#N/A</v>
      </c>
    </row>
    <row r="72" spans="1:106">
      <c r="A72" s="9">
        <v>70</v>
      </c>
      <c r="B72" s="3">
        <v>2</v>
      </c>
      <c r="C72" s="3" t="s">
        <v>109</v>
      </c>
      <c r="D72" s="3" t="str">
        <f t="shared" si="52"/>
        <v>AF_60m_L_24_0247</v>
      </c>
      <c r="E72" s="3" t="str">
        <f t="shared" si="53"/>
        <v>0247</v>
      </c>
      <c r="F72" s="3">
        <v>134688.766</v>
      </c>
      <c r="G72" s="15">
        <v>421316.81199999998</v>
      </c>
      <c r="H72" s="35" t="str">
        <f t="shared" si="54"/>
        <v>ja</v>
      </c>
      <c r="I72" s="42" t="s">
        <v>2402</v>
      </c>
      <c r="J72" s="20" t="s">
        <v>2955</v>
      </c>
      <c r="K72" s="21">
        <v>10000</v>
      </c>
      <c r="L72" s="28">
        <f t="shared" si="100"/>
        <v>0.24</v>
      </c>
      <c r="M72" s="28">
        <f t="shared" si="101"/>
        <v>0</v>
      </c>
      <c r="N72" s="56">
        <f t="shared" si="55"/>
        <v>0</v>
      </c>
      <c r="O72" s="33">
        <f t="shared" si="102"/>
        <v>104.44319373231335</v>
      </c>
      <c r="P72" s="37">
        <f t="shared" si="56"/>
        <v>79.317837495731268</v>
      </c>
      <c r="Q72" s="9" t="s">
        <v>12</v>
      </c>
      <c r="R72" s="55" t="s">
        <v>12</v>
      </c>
      <c r="S72" s="55">
        <v>3.7490000000000001</v>
      </c>
      <c r="T72" s="55">
        <v>3.843</v>
      </c>
      <c r="U72" s="55">
        <v>3.9260000000000002</v>
      </c>
      <c r="V72" s="3">
        <v>3.9969999999999999</v>
      </c>
      <c r="W72" s="3">
        <v>4.12</v>
      </c>
      <c r="X72" s="3" t="s">
        <v>12</v>
      </c>
      <c r="Y72" s="3">
        <v>4.5129999999999999</v>
      </c>
      <c r="Z72" s="15" t="s">
        <v>12</v>
      </c>
      <c r="AA72" s="10">
        <f t="shared" si="57"/>
        <v>4.12</v>
      </c>
      <c r="AB72" s="9">
        <f t="shared" si="58"/>
        <v>0.19399999999999995</v>
      </c>
      <c r="AC72" s="10">
        <f t="shared" si="59"/>
        <v>0.39299999999999979</v>
      </c>
      <c r="AD72" s="9" t="s">
        <v>12</v>
      </c>
      <c r="AE72" s="55" t="s">
        <v>12</v>
      </c>
      <c r="AF72" s="55">
        <v>1.54</v>
      </c>
      <c r="AG72" s="55">
        <v>1.5569999999999999</v>
      </c>
      <c r="AH72" s="55">
        <v>1.5760000000000001</v>
      </c>
      <c r="AI72" s="3">
        <v>1.593</v>
      </c>
      <c r="AJ72" s="3">
        <v>1.605</v>
      </c>
      <c r="AK72" s="3" t="s">
        <v>12</v>
      </c>
      <c r="AL72" s="3">
        <v>1.62</v>
      </c>
      <c r="AM72" s="15" t="s">
        <v>12</v>
      </c>
      <c r="AN72" s="10">
        <f t="shared" si="60"/>
        <v>1.605</v>
      </c>
      <c r="AO72" s="9">
        <f t="shared" si="61"/>
        <v>2.8999999999999915E-2</v>
      </c>
      <c r="AP72" s="10">
        <f t="shared" si="62"/>
        <v>1.5000000000000124E-2</v>
      </c>
      <c r="AQ72" s="9" t="s">
        <v>12</v>
      </c>
      <c r="AR72" s="55" t="s">
        <v>12</v>
      </c>
      <c r="AS72" s="55">
        <v>4.0149999999999997</v>
      </c>
      <c r="AT72" s="55">
        <v>4.0220000000000002</v>
      </c>
      <c r="AU72" s="55">
        <v>4.0309999999999997</v>
      </c>
      <c r="AV72" s="3">
        <v>4.0389999999999997</v>
      </c>
      <c r="AW72" s="3">
        <v>4.0469999999999997</v>
      </c>
      <c r="AX72" s="3" t="s">
        <v>12</v>
      </c>
      <c r="AY72" s="3">
        <v>4.0629999999999997</v>
      </c>
      <c r="AZ72" s="15" t="s">
        <v>12</v>
      </c>
      <c r="BA72" s="10">
        <f t="shared" si="63"/>
        <v>4.0469999999999997</v>
      </c>
      <c r="BB72" s="9">
        <f t="shared" si="64"/>
        <v>1.6000000000000014E-2</v>
      </c>
      <c r="BC72" s="10">
        <f t="shared" si="65"/>
        <v>1.6000000000000014E-2</v>
      </c>
      <c r="BD72" s="9" t="s">
        <v>2403</v>
      </c>
      <c r="BE72" s="3" t="s">
        <v>12</v>
      </c>
      <c r="BF72" s="15" t="s">
        <v>12</v>
      </c>
      <c r="BG72" s="15"/>
      <c r="BH72" s="9"/>
      <c r="BI72" s="10"/>
      <c r="BJ72" s="9" t="s">
        <v>2403</v>
      </c>
      <c r="BK72" s="3" t="s">
        <v>12</v>
      </c>
      <c r="BL72" s="15" t="s">
        <v>12</v>
      </c>
      <c r="BM72" s="15"/>
      <c r="BN72" s="9"/>
      <c r="BO72" s="10"/>
      <c r="BP72">
        <f t="shared" si="66"/>
        <v>0</v>
      </c>
      <c r="BQ72" s="93">
        <f t="shared" si="67"/>
        <v>0</v>
      </c>
      <c r="BR72" s="93">
        <f t="shared" si="68"/>
        <v>0</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VLOOKUP(BS72,aslocaties_v01!$C$3:$AA$349,MATCH($K$3*10,aslocaties_v01!$C$2:$X$2),FALSE)</f>
        <v>#N/A</v>
      </c>
      <c r="BW72" s="93" t="e">
        <f t="shared" si="69"/>
        <v>#N/A</v>
      </c>
      <c r="BX72" s="93" t="e">
        <f t="shared" si="70"/>
        <v>#N/A</v>
      </c>
      <c r="BY72" s="94">
        <f t="shared" si="71"/>
        <v>999</v>
      </c>
      <c r="BZ72" s="94">
        <f t="shared" si="72"/>
        <v>999</v>
      </c>
      <c r="CA72" s="94" t="e">
        <f t="shared" si="73"/>
        <v>#N/A</v>
      </c>
      <c r="CB72" t="e">
        <f t="shared" si="74"/>
        <v>#N/A</v>
      </c>
      <c r="CC72" s="58" t="e">
        <f t="shared" si="75"/>
        <v>#N/A</v>
      </c>
      <c r="CD72" s="95" t="e">
        <f t="shared" si="76"/>
        <v>#N/A</v>
      </c>
      <c r="CE72" s="96" t="b">
        <f t="shared" si="77"/>
        <v>1</v>
      </c>
      <c r="CF72" t="e">
        <f t="shared" si="78"/>
        <v>#DIV/0!</v>
      </c>
      <c r="CG72" t="e">
        <f t="shared" si="79"/>
        <v>#DIV/0!</v>
      </c>
      <c r="CH72" s="84" t="b">
        <f t="shared" si="80"/>
        <v>1</v>
      </c>
      <c r="CI72">
        <f t="shared" si="81"/>
        <v>1.605</v>
      </c>
      <c r="CJ72" t="b">
        <f t="shared" si="82"/>
        <v>1</v>
      </c>
      <c r="CK72" t="b">
        <f t="shared" si="83"/>
        <v>0</v>
      </c>
      <c r="CL72" s="84" t="b">
        <f t="shared" si="103"/>
        <v>1</v>
      </c>
      <c r="CM72">
        <f t="shared" si="84"/>
        <v>4.0469999999999997</v>
      </c>
      <c r="CN72" t="b">
        <f t="shared" si="85"/>
        <v>1</v>
      </c>
      <c r="CO72" s="84">
        <f t="shared" si="86"/>
        <v>6.2817989063770882E-2</v>
      </c>
      <c r="CP72" t="b">
        <f t="shared" si="87"/>
        <v>1</v>
      </c>
      <c r="CQ72" s="96" t="b">
        <f t="shared" si="88"/>
        <v>1</v>
      </c>
      <c r="CR72" t="b">
        <f t="shared" si="89"/>
        <v>1</v>
      </c>
      <c r="CS72" t="b">
        <f t="shared" si="90"/>
        <v>1</v>
      </c>
      <c r="CT72" t="b">
        <f t="shared" si="91"/>
        <v>1</v>
      </c>
      <c r="CU72" t="b">
        <f t="shared" si="92"/>
        <v>1</v>
      </c>
      <c r="CV72" s="84" t="b">
        <f t="shared" si="93"/>
        <v>1</v>
      </c>
      <c r="CW72" t="b">
        <f t="shared" si="94"/>
        <v>1</v>
      </c>
      <c r="CX72" t="b">
        <f t="shared" si="95"/>
        <v>1</v>
      </c>
      <c r="CY72" t="b">
        <f t="shared" si="96"/>
        <v>1</v>
      </c>
      <c r="CZ72" t="b">
        <f t="shared" si="97"/>
        <v>1</v>
      </c>
      <c r="DA72" s="84">
        <f t="shared" si="98"/>
        <v>0</v>
      </c>
      <c r="DB72" t="e">
        <f t="shared" si="99"/>
        <v>#N/A</v>
      </c>
    </row>
    <row r="73" spans="1:106">
      <c r="A73" s="9">
        <v>71</v>
      </c>
      <c r="B73" s="3">
        <v>2</v>
      </c>
      <c r="C73" s="3" t="s">
        <v>110</v>
      </c>
      <c r="D73" s="3" t="str">
        <f t="shared" si="52"/>
        <v>AF_60m_L_24_0248</v>
      </c>
      <c r="E73" s="3" t="str">
        <f t="shared" si="53"/>
        <v>0248</v>
      </c>
      <c r="F73" s="3">
        <v>134609.45300000001</v>
      </c>
      <c r="G73" s="15">
        <v>421317.68800000002</v>
      </c>
      <c r="H73" s="35" t="str">
        <f t="shared" si="54"/>
        <v>ja</v>
      </c>
      <c r="I73" s="42" t="s">
        <v>2402</v>
      </c>
      <c r="J73" s="20" t="s">
        <v>2955</v>
      </c>
      <c r="K73" s="21">
        <v>10000</v>
      </c>
      <c r="L73" s="28">
        <f t="shared" si="100"/>
        <v>0.24</v>
      </c>
      <c r="M73" s="28">
        <f t="shared" si="101"/>
        <v>0</v>
      </c>
      <c r="N73" s="56">
        <f t="shared" si="55"/>
        <v>0</v>
      </c>
      <c r="O73" s="33">
        <f t="shared" si="102"/>
        <v>79.317837495731268</v>
      </c>
      <c r="P73" s="37">
        <f t="shared" si="56"/>
        <v>84.098541675833559</v>
      </c>
      <c r="Q73" s="9" t="s">
        <v>12</v>
      </c>
      <c r="R73" s="55" t="s">
        <v>12</v>
      </c>
      <c r="S73" s="55">
        <v>3.75</v>
      </c>
      <c r="T73" s="55">
        <v>3.8450000000000002</v>
      </c>
      <c r="U73" s="55">
        <v>3.9260000000000002</v>
      </c>
      <c r="V73" s="3">
        <v>3.9889999999999999</v>
      </c>
      <c r="W73" s="3">
        <v>4.0670000000000002</v>
      </c>
      <c r="X73" s="3" t="s">
        <v>12</v>
      </c>
      <c r="Y73" s="3">
        <v>4.4980000000000002</v>
      </c>
      <c r="Z73" s="15" t="s">
        <v>12</v>
      </c>
      <c r="AA73" s="10">
        <f t="shared" si="57"/>
        <v>4.0670000000000002</v>
      </c>
      <c r="AB73" s="9">
        <f t="shared" si="58"/>
        <v>0.14100000000000001</v>
      </c>
      <c r="AC73" s="10">
        <f t="shared" si="59"/>
        <v>0.43100000000000005</v>
      </c>
      <c r="AD73" s="9" t="s">
        <v>12</v>
      </c>
      <c r="AE73" s="55" t="s">
        <v>12</v>
      </c>
      <c r="AF73" s="55">
        <v>1.516</v>
      </c>
      <c r="AG73" s="55">
        <v>1.5229999999999999</v>
      </c>
      <c r="AH73" s="55">
        <v>1.53</v>
      </c>
      <c r="AI73" s="3">
        <v>1.5369999999999999</v>
      </c>
      <c r="AJ73" s="3">
        <v>1.544</v>
      </c>
      <c r="AK73" s="3" t="s">
        <v>12</v>
      </c>
      <c r="AL73" s="3">
        <v>1.5580000000000001</v>
      </c>
      <c r="AM73" s="15" t="s">
        <v>12</v>
      </c>
      <c r="AN73" s="10">
        <f t="shared" si="60"/>
        <v>1.544</v>
      </c>
      <c r="AO73" s="9">
        <f t="shared" si="61"/>
        <v>1.4000000000000012E-2</v>
      </c>
      <c r="AP73" s="10">
        <f t="shared" si="62"/>
        <v>1.4000000000000012E-2</v>
      </c>
      <c r="AQ73" s="9" t="s">
        <v>12</v>
      </c>
      <c r="AR73" s="55" t="s">
        <v>12</v>
      </c>
      <c r="AS73" s="55">
        <v>4.7300000000000004</v>
      </c>
      <c r="AT73" s="55">
        <v>4.7430000000000003</v>
      </c>
      <c r="AU73" s="55">
        <v>4.7569999999999997</v>
      </c>
      <c r="AV73" s="3">
        <v>4.7699999999999996</v>
      </c>
      <c r="AW73" s="3">
        <v>4.7839999999999998</v>
      </c>
      <c r="AX73" s="3" t="s">
        <v>12</v>
      </c>
      <c r="AY73" s="3">
        <v>4.8070000000000004</v>
      </c>
      <c r="AZ73" s="15" t="s">
        <v>12</v>
      </c>
      <c r="BA73" s="10">
        <f t="shared" si="63"/>
        <v>4.7839999999999998</v>
      </c>
      <c r="BB73" s="9">
        <f t="shared" si="64"/>
        <v>2.7000000000000135E-2</v>
      </c>
      <c r="BC73" s="10">
        <f t="shared" si="65"/>
        <v>2.3000000000000576E-2</v>
      </c>
      <c r="BD73" s="9" t="s">
        <v>2403</v>
      </c>
      <c r="BE73" s="3" t="s">
        <v>12</v>
      </c>
      <c r="BF73" s="15" t="s">
        <v>12</v>
      </c>
      <c r="BG73" s="15"/>
      <c r="BH73" s="9"/>
      <c r="BI73" s="10"/>
      <c r="BJ73" s="9" t="s">
        <v>2403</v>
      </c>
      <c r="BK73" s="3" t="s">
        <v>12</v>
      </c>
      <c r="BL73" s="15" t="s">
        <v>12</v>
      </c>
      <c r="BM73" s="15"/>
      <c r="BN73" s="9"/>
      <c r="BO73" s="10"/>
      <c r="BP73">
        <f t="shared" si="66"/>
        <v>0</v>
      </c>
      <c r="BQ73" s="93">
        <f t="shared" si="67"/>
        <v>0</v>
      </c>
      <c r="BR73" s="93">
        <f t="shared" si="68"/>
        <v>0</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VLOOKUP(BS73,aslocaties_v01!$C$3:$AA$349,MATCH($K$3*10,aslocaties_v01!$C$2:$X$2),FALSE)</f>
        <v>#N/A</v>
      </c>
      <c r="BW73" s="93" t="e">
        <f t="shared" si="69"/>
        <v>#N/A</v>
      </c>
      <c r="BX73" s="93" t="e">
        <f t="shared" si="70"/>
        <v>#N/A</v>
      </c>
      <c r="BY73" s="94">
        <f t="shared" si="71"/>
        <v>999</v>
      </c>
      <c r="BZ73" s="94">
        <f t="shared" si="72"/>
        <v>999</v>
      </c>
      <c r="CA73" s="94" t="e">
        <f t="shared" si="73"/>
        <v>#N/A</v>
      </c>
      <c r="CB73" t="e">
        <f t="shared" si="74"/>
        <v>#N/A</v>
      </c>
      <c r="CC73" s="58" t="e">
        <f t="shared" si="75"/>
        <v>#N/A</v>
      </c>
      <c r="CD73" s="95" t="e">
        <f t="shared" si="76"/>
        <v>#N/A</v>
      </c>
      <c r="CE73" s="96" t="b">
        <f t="shared" si="77"/>
        <v>1</v>
      </c>
      <c r="CF73" t="e">
        <f t="shared" si="78"/>
        <v>#DIV/0!</v>
      </c>
      <c r="CG73" t="e">
        <f t="shared" si="79"/>
        <v>#DIV/0!</v>
      </c>
      <c r="CH73" s="84" t="b">
        <f t="shared" si="80"/>
        <v>1</v>
      </c>
      <c r="CI73">
        <f t="shared" si="81"/>
        <v>1.544</v>
      </c>
      <c r="CJ73" t="b">
        <f t="shared" si="82"/>
        <v>1</v>
      </c>
      <c r="CK73" t="b">
        <f t="shared" si="83"/>
        <v>0</v>
      </c>
      <c r="CL73" s="84" t="b">
        <f t="shared" si="103"/>
        <v>1</v>
      </c>
      <c r="CM73">
        <f t="shared" si="84"/>
        <v>4.7839999999999998</v>
      </c>
      <c r="CN73" t="b">
        <f t="shared" si="85"/>
        <v>1</v>
      </c>
      <c r="CO73" s="84">
        <f t="shared" si="86"/>
        <v>4.3245443534590193E-2</v>
      </c>
      <c r="CP73" t="b">
        <f t="shared" si="87"/>
        <v>1</v>
      </c>
      <c r="CQ73" s="96" t="b">
        <f t="shared" si="88"/>
        <v>1</v>
      </c>
      <c r="CR73" t="b">
        <f t="shared" si="89"/>
        <v>1</v>
      </c>
      <c r="CS73" t="b">
        <f t="shared" si="90"/>
        <v>1</v>
      </c>
      <c r="CT73" t="b">
        <f t="shared" si="91"/>
        <v>1</v>
      </c>
      <c r="CU73" t="b">
        <f t="shared" si="92"/>
        <v>1</v>
      </c>
      <c r="CV73" s="84" t="b">
        <f t="shared" si="93"/>
        <v>1</v>
      </c>
      <c r="CW73" t="b">
        <f t="shared" si="94"/>
        <v>1</v>
      </c>
      <c r="CX73" t="b">
        <f t="shared" si="95"/>
        <v>1</v>
      </c>
      <c r="CY73" t="b">
        <f t="shared" si="96"/>
        <v>1</v>
      </c>
      <c r="CZ73" t="b">
        <f t="shared" si="97"/>
        <v>1</v>
      </c>
      <c r="DA73" s="84">
        <f t="shared" si="98"/>
        <v>0</v>
      </c>
      <c r="DB73" t="e">
        <f t="shared" si="99"/>
        <v>#N/A</v>
      </c>
    </row>
    <row r="74" spans="1:106">
      <c r="A74" s="9">
        <v>72</v>
      </c>
      <c r="B74" s="3">
        <v>2</v>
      </c>
      <c r="C74" s="3" t="s">
        <v>111</v>
      </c>
      <c r="D74" s="3" t="str">
        <f t="shared" si="52"/>
        <v>AF_60m_L_24_0249</v>
      </c>
      <c r="E74" s="3" t="str">
        <f t="shared" si="53"/>
        <v>0249</v>
      </c>
      <c r="F74" s="3">
        <v>134525.359</v>
      </c>
      <c r="G74" s="15">
        <v>421318.56199999998</v>
      </c>
      <c r="H74" s="35" t="str">
        <f t="shared" si="54"/>
        <v>ja</v>
      </c>
      <c r="I74" s="42" t="s">
        <v>2402</v>
      </c>
      <c r="J74" s="20" t="s">
        <v>2955</v>
      </c>
      <c r="K74" s="21">
        <v>10000</v>
      </c>
      <c r="L74" s="28">
        <f t="shared" si="100"/>
        <v>0.24</v>
      </c>
      <c r="M74" s="28">
        <f t="shared" si="101"/>
        <v>0</v>
      </c>
      <c r="N74" s="56">
        <f t="shared" si="55"/>
        <v>0</v>
      </c>
      <c r="O74" s="33">
        <f t="shared" si="102"/>
        <v>84.098541675833559</v>
      </c>
      <c r="P74" s="37">
        <f t="shared" si="56"/>
        <v>129.53792569744184</v>
      </c>
      <c r="Q74" s="9" t="s">
        <v>12</v>
      </c>
      <c r="R74" s="55" t="s">
        <v>12</v>
      </c>
      <c r="S74" s="55">
        <v>3.7490000000000001</v>
      </c>
      <c r="T74" s="55">
        <v>3.843</v>
      </c>
      <c r="U74" s="55">
        <v>3.9239999999999999</v>
      </c>
      <c r="V74" s="3">
        <v>3.9889999999999999</v>
      </c>
      <c r="W74" s="3">
        <v>4.0670000000000002</v>
      </c>
      <c r="X74" s="3" t="s">
        <v>12</v>
      </c>
      <c r="Y74" s="3">
        <v>4.5129999999999999</v>
      </c>
      <c r="Z74" s="15" t="s">
        <v>12</v>
      </c>
      <c r="AA74" s="10">
        <f t="shared" si="57"/>
        <v>4.0670000000000002</v>
      </c>
      <c r="AB74" s="9">
        <f t="shared" si="58"/>
        <v>0.14300000000000024</v>
      </c>
      <c r="AC74" s="10">
        <f t="shared" si="59"/>
        <v>0.44599999999999973</v>
      </c>
      <c r="AD74" s="9" t="s">
        <v>12</v>
      </c>
      <c r="AE74" s="55" t="s">
        <v>12</v>
      </c>
      <c r="AF74" s="55">
        <v>1.4419999999999999</v>
      </c>
      <c r="AG74" s="55">
        <v>1.46</v>
      </c>
      <c r="AH74" s="55">
        <v>1.48</v>
      </c>
      <c r="AI74" s="3">
        <v>1.498</v>
      </c>
      <c r="AJ74" s="3">
        <v>1.508</v>
      </c>
      <c r="AK74" s="3" t="s">
        <v>12</v>
      </c>
      <c r="AL74" s="3">
        <v>1.524</v>
      </c>
      <c r="AM74" s="15" t="s">
        <v>12</v>
      </c>
      <c r="AN74" s="10">
        <f t="shared" si="60"/>
        <v>1.508</v>
      </c>
      <c r="AO74" s="9">
        <f t="shared" si="61"/>
        <v>2.8000000000000025E-2</v>
      </c>
      <c r="AP74" s="10">
        <f t="shared" si="62"/>
        <v>1.6000000000000014E-2</v>
      </c>
      <c r="AQ74" s="9" t="s">
        <v>12</v>
      </c>
      <c r="AR74" s="55" t="s">
        <v>12</v>
      </c>
      <c r="AS74" s="55">
        <v>3.8279999999999998</v>
      </c>
      <c r="AT74" s="55">
        <v>3.84</v>
      </c>
      <c r="AU74" s="55">
        <v>3.8530000000000002</v>
      </c>
      <c r="AV74" s="3">
        <v>3.8650000000000002</v>
      </c>
      <c r="AW74" s="3">
        <v>3.879</v>
      </c>
      <c r="AX74" s="3" t="s">
        <v>12</v>
      </c>
      <c r="AY74" s="3">
        <v>3.9039999999999999</v>
      </c>
      <c r="AZ74" s="15" t="s">
        <v>12</v>
      </c>
      <c r="BA74" s="10">
        <f t="shared" si="63"/>
        <v>3.879</v>
      </c>
      <c r="BB74" s="9">
        <f t="shared" si="64"/>
        <v>2.5999999999999801E-2</v>
      </c>
      <c r="BC74" s="10">
        <f t="shared" si="65"/>
        <v>2.4999999999999911E-2</v>
      </c>
      <c r="BD74" s="9" t="s">
        <v>2403</v>
      </c>
      <c r="BE74" s="3" t="s">
        <v>12</v>
      </c>
      <c r="BF74" s="15" t="s">
        <v>12</v>
      </c>
      <c r="BG74" s="15"/>
      <c r="BH74" s="9"/>
      <c r="BI74" s="10"/>
      <c r="BJ74" s="9" t="s">
        <v>2403</v>
      </c>
      <c r="BK74" s="3" t="s">
        <v>12</v>
      </c>
      <c r="BL74" s="15" t="s">
        <v>12</v>
      </c>
      <c r="BM74" s="15"/>
      <c r="BN74" s="9"/>
      <c r="BO74" s="10"/>
      <c r="BP74">
        <f t="shared" si="66"/>
        <v>0</v>
      </c>
      <c r="BQ74" s="93">
        <f t="shared" si="67"/>
        <v>0</v>
      </c>
      <c r="BR74" s="93">
        <f t="shared" si="68"/>
        <v>0</v>
      </c>
      <c r="BS74" s="93" t="e">
        <f>VLOOKUP(C74,'Koppeling locatie - aslocatie'!$A$2:$C$8139,2,FALSE)</f>
        <v>#N/A</v>
      </c>
      <c r="BT74" s="93" t="e">
        <f>VLOOKUP($BS74,aslocaties_v01!$C$3:$AA$349,MATCH($K$3/10,aslocaties_v01!$C$2:$X$2),FALSE)</f>
        <v>#N/A</v>
      </c>
      <c r="BU74" s="93" t="e">
        <f>VLOOKUP(BS74,aslocaties_v01!$C$3:$AA$349,MATCH($K$3,aslocaties_v01!$C$2:$X$2),FALSE)</f>
        <v>#N/A</v>
      </c>
      <c r="BV74" s="93" t="e">
        <f>VLOOKUP(BS74,aslocaties_v01!$C$3:$AA$349,MATCH($K$3*10,aslocaties_v01!$C$2:$X$2),FALSE)</f>
        <v>#N/A</v>
      </c>
      <c r="BW74" s="93" t="e">
        <f t="shared" si="69"/>
        <v>#N/A</v>
      </c>
      <c r="BX74" s="93" t="e">
        <f t="shared" si="70"/>
        <v>#N/A</v>
      </c>
      <c r="BY74" s="94">
        <f t="shared" si="71"/>
        <v>999</v>
      </c>
      <c r="BZ74" s="94">
        <f t="shared" si="72"/>
        <v>999</v>
      </c>
      <c r="CA74" s="94" t="e">
        <f t="shared" si="73"/>
        <v>#N/A</v>
      </c>
      <c r="CB74" t="e">
        <f t="shared" si="74"/>
        <v>#N/A</v>
      </c>
      <c r="CC74" s="58" t="e">
        <f t="shared" si="75"/>
        <v>#N/A</v>
      </c>
      <c r="CD74" s="95" t="e">
        <f t="shared" si="76"/>
        <v>#N/A</v>
      </c>
      <c r="CE74" s="96" t="b">
        <f t="shared" si="77"/>
        <v>1</v>
      </c>
      <c r="CF74" t="e">
        <f t="shared" si="78"/>
        <v>#DIV/0!</v>
      </c>
      <c r="CG74" t="e">
        <f t="shared" si="79"/>
        <v>#DIV/0!</v>
      </c>
      <c r="CH74" s="84" t="b">
        <f t="shared" si="80"/>
        <v>1</v>
      </c>
      <c r="CI74">
        <f t="shared" si="81"/>
        <v>1.508</v>
      </c>
      <c r="CJ74" t="b">
        <f t="shared" si="82"/>
        <v>1</v>
      </c>
      <c r="CK74" t="b">
        <f t="shared" si="83"/>
        <v>0</v>
      </c>
      <c r="CL74" s="84" t="b">
        <f t="shared" si="103"/>
        <v>1</v>
      </c>
      <c r="CM74">
        <f t="shared" si="84"/>
        <v>3.879</v>
      </c>
      <c r="CN74" t="b">
        <f t="shared" si="85"/>
        <v>1</v>
      </c>
      <c r="CO74" s="84">
        <f t="shared" si="86"/>
        <v>6.424468203013993E-2</v>
      </c>
      <c r="CP74" t="b">
        <f t="shared" si="87"/>
        <v>1</v>
      </c>
      <c r="CQ74" s="96" t="b">
        <f t="shared" si="88"/>
        <v>1</v>
      </c>
      <c r="CR74" t="b">
        <f t="shared" si="89"/>
        <v>1</v>
      </c>
      <c r="CS74" t="b">
        <f t="shared" si="90"/>
        <v>1</v>
      </c>
      <c r="CT74" t="b">
        <f t="shared" si="91"/>
        <v>1</v>
      </c>
      <c r="CU74" t="b">
        <f t="shared" si="92"/>
        <v>1</v>
      </c>
      <c r="CV74" s="84" t="b">
        <f t="shared" si="93"/>
        <v>1</v>
      </c>
      <c r="CW74" t="b">
        <f t="shared" si="94"/>
        <v>1</v>
      </c>
      <c r="CX74" t="b">
        <f t="shared" si="95"/>
        <v>1</v>
      </c>
      <c r="CY74" t="b">
        <f t="shared" si="96"/>
        <v>1</v>
      </c>
      <c r="CZ74" t="b">
        <f t="shared" si="97"/>
        <v>1</v>
      </c>
      <c r="DA74" s="84">
        <f t="shared" si="98"/>
        <v>0</v>
      </c>
      <c r="DB74" t="e">
        <f t="shared" si="99"/>
        <v>#N/A</v>
      </c>
    </row>
    <row r="75" spans="1:106">
      <c r="A75" s="9">
        <v>73</v>
      </c>
      <c r="B75" s="3">
        <v>2</v>
      </c>
      <c r="C75" s="3" t="s">
        <v>112</v>
      </c>
      <c r="D75" s="3" t="str">
        <f t="shared" si="52"/>
        <v>AF_60m_L_24_0250</v>
      </c>
      <c r="E75" s="3" t="str">
        <f t="shared" si="53"/>
        <v>0250</v>
      </c>
      <c r="F75" s="3">
        <v>134395.84400000001</v>
      </c>
      <c r="G75" s="15">
        <v>421316.125</v>
      </c>
      <c r="H75" s="35" t="str">
        <f t="shared" si="54"/>
        <v>ja</v>
      </c>
      <c r="I75" s="42" t="s">
        <v>2402</v>
      </c>
      <c r="J75" s="20" t="s">
        <v>2955</v>
      </c>
      <c r="K75" s="21">
        <v>10000</v>
      </c>
      <c r="L75" s="28">
        <f t="shared" si="100"/>
        <v>0.24</v>
      </c>
      <c r="M75" s="28">
        <f t="shared" si="101"/>
        <v>0</v>
      </c>
      <c r="N75" s="56">
        <f t="shared" si="55"/>
        <v>0</v>
      </c>
      <c r="O75" s="33">
        <f t="shared" si="102"/>
        <v>129.53792569744184</v>
      </c>
      <c r="P75" s="37">
        <f t="shared" si="56"/>
        <v>93.394092709354553</v>
      </c>
      <c r="Q75" s="9" t="s">
        <v>12</v>
      </c>
      <c r="R75" s="55" t="s">
        <v>12</v>
      </c>
      <c r="S75" s="55">
        <v>3.6509999999999998</v>
      </c>
      <c r="T75" s="55">
        <v>3.7919999999999998</v>
      </c>
      <c r="U75" s="55">
        <v>3.9140000000000001</v>
      </c>
      <c r="V75" s="3">
        <v>3.988</v>
      </c>
      <c r="W75" s="3">
        <v>4.0670000000000002</v>
      </c>
      <c r="X75" s="3" t="s">
        <v>12</v>
      </c>
      <c r="Y75" s="3">
        <v>4.4889999999999999</v>
      </c>
      <c r="Z75" s="15" t="s">
        <v>12</v>
      </c>
      <c r="AA75" s="10">
        <f t="shared" si="57"/>
        <v>4.0670000000000002</v>
      </c>
      <c r="AB75" s="9">
        <f t="shared" si="58"/>
        <v>0.15300000000000002</v>
      </c>
      <c r="AC75" s="10">
        <f t="shared" si="59"/>
        <v>0.42199999999999971</v>
      </c>
      <c r="AD75" s="9" t="s">
        <v>12</v>
      </c>
      <c r="AE75" s="55" t="s">
        <v>12</v>
      </c>
      <c r="AF75" s="55">
        <v>1.5129999999999999</v>
      </c>
      <c r="AG75" s="55">
        <v>1.518</v>
      </c>
      <c r="AH75" s="55">
        <v>1.524</v>
      </c>
      <c r="AI75" s="3">
        <v>1.5289999999999999</v>
      </c>
      <c r="AJ75" s="3">
        <v>1.5349999999999999</v>
      </c>
      <c r="AK75" s="3" t="s">
        <v>12</v>
      </c>
      <c r="AL75" s="3">
        <v>1.546</v>
      </c>
      <c r="AM75" s="15" t="s">
        <v>12</v>
      </c>
      <c r="AN75" s="10">
        <f t="shared" si="60"/>
        <v>1.5349999999999999</v>
      </c>
      <c r="AO75" s="9">
        <f t="shared" si="61"/>
        <v>1.0999999999999899E-2</v>
      </c>
      <c r="AP75" s="10">
        <f t="shared" si="62"/>
        <v>1.1000000000000121E-2</v>
      </c>
      <c r="AQ75" s="9" t="s">
        <v>12</v>
      </c>
      <c r="AR75" s="55" t="s">
        <v>12</v>
      </c>
      <c r="AS75" s="55">
        <v>3.831</v>
      </c>
      <c r="AT75" s="55">
        <v>3.8450000000000002</v>
      </c>
      <c r="AU75" s="55">
        <v>3.86</v>
      </c>
      <c r="AV75" s="3">
        <v>3.8730000000000002</v>
      </c>
      <c r="AW75" s="3">
        <v>3.8879999999999999</v>
      </c>
      <c r="AX75" s="3" t="s">
        <v>12</v>
      </c>
      <c r="AY75" s="3">
        <v>3.9119999999999999</v>
      </c>
      <c r="AZ75" s="15" t="s">
        <v>12</v>
      </c>
      <c r="BA75" s="10">
        <f t="shared" si="63"/>
        <v>3.8879999999999999</v>
      </c>
      <c r="BB75" s="9">
        <f t="shared" si="64"/>
        <v>2.8000000000000025E-2</v>
      </c>
      <c r="BC75" s="10">
        <f t="shared" si="65"/>
        <v>2.4000000000000021E-2</v>
      </c>
      <c r="BD75" s="9" t="s">
        <v>2403</v>
      </c>
      <c r="BE75" s="3" t="s">
        <v>12</v>
      </c>
      <c r="BF75" s="15" t="s">
        <v>12</v>
      </c>
      <c r="BG75" s="15"/>
      <c r="BH75" s="9"/>
      <c r="BI75" s="10"/>
      <c r="BJ75" s="9" t="s">
        <v>2403</v>
      </c>
      <c r="BK75" s="3" t="s">
        <v>12</v>
      </c>
      <c r="BL75" s="15" t="s">
        <v>12</v>
      </c>
      <c r="BM75" s="15"/>
      <c r="BN75" s="9"/>
      <c r="BO75" s="10"/>
      <c r="BP75">
        <f t="shared" si="66"/>
        <v>0</v>
      </c>
      <c r="BQ75" s="93">
        <f t="shared" si="67"/>
        <v>0</v>
      </c>
      <c r="BR75" s="93">
        <f t="shared" si="68"/>
        <v>0</v>
      </c>
      <c r="BS75" s="93" t="e">
        <f>VLOOKUP(C75,'Koppeling locatie - aslocatie'!$A$2:$C$8139,2,FALSE)</f>
        <v>#N/A</v>
      </c>
      <c r="BT75" s="93" t="e">
        <f>VLOOKUP($BS75,aslocaties_v01!$C$3:$AA$349,MATCH($K$3/10,aslocaties_v01!$C$2:$X$2),FALSE)</f>
        <v>#N/A</v>
      </c>
      <c r="BU75" s="93" t="e">
        <f>VLOOKUP(BS75,aslocaties_v01!$C$3:$AA$349,MATCH($K$3,aslocaties_v01!$C$2:$X$2),FALSE)</f>
        <v>#N/A</v>
      </c>
      <c r="BV75" s="93" t="e">
        <f>VLOOKUP(BS75,aslocaties_v01!$C$3:$AA$349,MATCH($K$3*10,aslocaties_v01!$C$2:$X$2),FALSE)</f>
        <v>#N/A</v>
      </c>
      <c r="BW75" s="93" t="e">
        <f t="shared" si="69"/>
        <v>#N/A</v>
      </c>
      <c r="BX75" s="93" t="e">
        <f t="shared" si="70"/>
        <v>#N/A</v>
      </c>
      <c r="BY75" s="94">
        <f t="shared" si="71"/>
        <v>999</v>
      </c>
      <c r="BZ75" s="94">
        <f t="shared" si="72"/>
        <v>999</v>
      </c>
      <c r="CA75" s="94" t="e">
        <f t="shared" si="73"/>
        <v>#N/A</v>
      </c>
      <c r="CB75" t="e">
        <f t="shared" si="74"/>
        <v>#N/A</v>
      </c>
      <c r="CC75" s="58" t="e">
        <f t="shared" si="75"/>
        <v>#N/A</v>
      </c>
      <c r="CD75" s="95" t="e">
        <f t="shared" si="76"/>
        <v>#N/A</v>
      </c>
      <c r="CE75" s="96" t="b">
        <f t="shared" si="77"/>
        <v>1</v>
      </c>
      <c r="CF75" t="e">
        <f t="shared" si="78"/>
        <v>#DIV/0!</v>
      </c>
      <c r="CG75" t="e">
        <f t="shared" si="79"/>
        <v>#DIV/0!</v>
      </c>
      <c r="CH75" s="84" t="b">
        <f t="shared" si="80"/>
        <v>1</v>
      </c>
      <c r="CI75">
        <f t="shared" si="81"/>
        <v>1.5349999999999999</v>
      </c>
      <c r="CJ75" t="b">
        <f t="shared" si="82"/>
        <v>1</v>
      </c>
      <c r="CK75" t="b">
        <f t="shared" si="83"/>
        <v>0</v>
      </c>
      <c r="CL75" s="84" t="b">
        <f t="shared" si="103"/>
        <v>1</v>
      </c>
      <c r="CM75">
        <f t="shared" si="84"/>
        <v>3.8879999999999999</v>
      </c>
      <c r="CN75" t="b">
        <f t="shared" si="85"/>
        <v>1</v>
      </c>
      <c r="CO75" s="84">
        <f t="shared" si="86"/>
        <v>6.5092547540916687E-2</v>
      </c>
      <c r="CP75" t="b">
        <f t="shared" si="87"/>
        <v>1</v>
      </c>
      <c r="CQ75" s="96" t="b">
        <f t="shared" si="88"/>
        <v>1</v>
      </c>
      <c r="CR75" t="b">
        <f t="shared" si="89"/>
        <v>1</v>
      </c>
      <c r="CS75" t="b">
        <f t="shared" si="90"/>
        <v>1</v>
      </c>
      <c r="CT75" t="b">
        <f t="shared" si="91"/>
        <v>1</v>
      </c>
      <c r="CU75" t="b">
        <f t="shared" si="92"/>
        <v>1</v>
      </c>
      <c r="CV75" s="84" t="b">
        <f t="shared" si="93"/>
        <v>1</v>
      </c>
      <c r="CW75" t="b">
        <f t="shared" si="94"/>
        <v>1</v>
      </c>
      <c r="CX75" t="b">
        <f t="shared" si="95"/>
        <v>1</v>
      </c>
      <c r="CY75" t="b">
        <f t="shared" si="96"/>
        <v>1</v>
      </c>
      <c r="CZ75" t="b">
        <f t="shared" si="97"/>
        <v>1</v>
      </c>
      <c r="DA75" s="84">
        <f t="shared" si="98"/>
        <v>0</v>
      </c>
      <c r="DB75" t="e">
        <f t="shared" si="99"/>
        <v>#N/A</v>
      </c>
    </row>
    <row r="76" spans="1:106">
      <c r="A76" s="9">
        <v>74</v>
      </c>
      <c r="B76" s="3">
        <v>2</v>
      </c>
      <c r="C76" s="3" t="s">
        <v>113</v>
      </c>
      <c r="D76" s="3" t="str">
        <f t="shared" si="52"/>
        <v>AF_60m_L_24_0251</v>
      </c>
      <c r="E76" s="3" t="str">
        <f t="shared" si="53"/>
        <v>0251</v>
      </c>
      <c r="F76" s="3">
        <v>134302.67199999999</v>
      </c>
      <c r="G76" s="15">
        <v>421309.68800000002</v>
      </c>
      <c r="H76" s="35" t="str">
        <f t="shared" si="54"/>
        <v>ja</v>
      </c>
      <c r="I76" s="42" t="s">
        <v>2402</v>
      </c>
      <c r="J76" s="20" t="s">
        <v>2955</v>
      </c>
      <c r="K76" s="21">
        <v>10000</v>
      </c>
      <c r="L76" s="28">
        <f t="shared" si="100"/>
        <v>0.24</v>
      </c>
      <c r="M76" s="28">
        <f t="shared" si="101"/>
        <v>0</v>
      </c>
      <c r="N76" s="56">
        <f t="shared" si="55"/>
        <v>0</v>
      </c>
      <c r="O76" s="33">
        <f t="shared" si="102"/>
        <v>93.394092709354553</v>
      </c>
      <c r="P76" s="37">
        <f t="shared" si="56"/>
        <v>118.95823847048173</v>
      </c>
      <c r="Q76" s="9" t="s">
        <v>12</v>
      </c>
      <c r="R76" s="55" t="s">
        <v>12</v>
      </c>
      <c r="S76" s="55">
        <v>3.6509999999999998</v>
      </c>
      <c r="T76" s="55">
        <v>3.7919999999999998</v>
      </c>
      <c r="U76" s="55">
        <v>3.9140000000000001</v>
      </c>
      <c r="V76" s="3">
        <v>3.988</v>
      </c>
      <c r="W76" s="3">
        <v>4.0670000000000002</v>
      </c>
      <c r="X76" s="3" t="s">
        <v>12</v>
      </c>
      <c r="Y76" s="3">
        <v>4.4889999999999999</v>
      </c>
      <c r="Z76" s="15" t="s">
        <v>12</v>
      </c>
      <c r="AA76" s="10">
        <f t="shared" si="57"/>
        <v>4.0670000000000002</v>
      </c>
      <c r="AB76" s="9">
        <f t="shared" si="58"/>
        <v>0.15300000000000002</v>
      </c>
      <c r="AC76" s="10">
        <f t="shared" si="59"/>
        <v>0.42199999999999971</v>
      </c>
      <c r="AD76" s="9" t="s">
        <v>12</v>
      </c>
      <c r="AE76" s="55" t="s">
        <v>12</v>
      </c>
      <c r="AF76" s="55">
        <v>1.4159999999999999</v>
      </c>
      <c r="AG76" s="55">
        <v>1.423</v>
      </c>
      <c r="AH76" s="55">
        <v>1.43</v>
      </c>
      <c r="AI76" s="3">
        <v>1.4370000000000001</v>
      </c>
      <c r="AJ76" s="3">
        <v>1.444</v>
      </c>
      <c r="AK76" s="3" t="s">
        <v>12</v>
      </c>
      <c r="AL76" s="3">
        <v>1.4590000000000001</v>
      </c>
      <c r="AM76" s="15" t="s">
        <v>12</v>
      </c>
      <c r="AN76" s="10">
        <f t="shared" si="60"/>
        <v>1.444</v>
      </c>
      <c r="AO76" s="9">
        <f t="shared" si="61"/>
        <v>1.4000000000000012E-2</v>
      </c>
      <c r="AP76" s="10">
        <f t="shared" si="62"/>
        <v>1.5000000000000124E-2</v>
      </c>
      <c r="AQ76" s="9" t="s">
        <v>12</v>
      </c>
      <c r="AR76" s="55" t="s">
        <v>12</v>
      </c>
      <c r="AS76" s="55">
        <v>3.8140000000000001</v>
      </c>
      <c r="AT76" s="55">
        <v>3.82</v>
      </c>
      <c r="AU76" s="55">
        <v>3.8260000000000001</v>
      </c>
      <c r="AV76" s="3">
        <v>3.8319999999999999</v>
      </c>
      <c r="AW76" s="3">
        <v>3.839</v>
      </c>
      <c r="AX76" s="3" t="s">
        <v>12</v>
      </c>
      <c r="AY76" s="3">
        <v>3.851</v>
      </c>
      <c r="AZ76" s="15" t="s">
        <v>12</v>
      </c>
      <c r="BA76" s="10">
        <f t="shared" si="63"/>
        <v>3.839</v>
      </c>
      <c r="BB76" s="9">
        <f t="shared" si="64"/>
        <v>1.2999999999999901E-2</v>
      </c>
      <c r="BC76" s="10">
        <f t="shared" si="65"/>
        <v>1.2000000000000011E-2</v>
      </c>
      <c r="BD76" s="9" t="s">
        <v>2403</v>
      </c>
      <c r="BE76" s="3" t="s">
        <v>12</v>
      </c>
      <c r="BF76" s="15" t="s">
        <v>12</v>
      </c>
      <c r="BG76" s="15"/>
      <c r="BH76" s="9"/>
      <c r="BI76" s="10"/>
      <c r="BJ76" s="9" t="s">
        <v>2403</v>
      </c>
      <c r="BK76" s="3" t="s">
        <v>12</v>
      </c>
      <c r="BL76" s="15" t="s">
        <v>12</v>
      </c>
      <c r="BM76" s="15"/>
      <c r="BN76" s="9"/>
      <c r="BO76" s="10"/>
      <c r="BP76">
        <f t="shared" si="66"/>
        <v>0</v>
      </c>
      <c r="BQ76" s="93">
        <f t="shared" si="67"/>
        <v>0</v>
      </c>
      <c r="BR76" s="93">
        <f t="shared" si="68"/>
        <v>0</v>
      </c>
      <c r="BS76" s="93" t="e">
        <f>VLOOKUP(C76,'Koppeling locatie - aslocatie'!$A$2:$C$8139,2,FALSE)</f>
        <v>#N/A</v>
      </c>
      <c r="BT76" s="93" t="e">
        <f>VLOOKUP($BS76,aslocaties_v01!$C$3:$AA$349,MATCH($K$3/10,aslocaties_v01!$C$2:$X$2),FALSE)</f>
        <v>#N/A</v>
      </c>
      <c r="BU76" s="93" t="e">
        <f>VLOOKUP(BS76,aslocaties_v01!$C$3:$AA$349,MATCH($K$3,aslocaties_v01!$C$2:$X$2),FALSE)</f>
        <v>#N/A</v>
      </c>
      <c r="BV76" s="93" t="e">
        <f>VLOOKUP(BS76,aslocaties_v01!$C$3:$AA$349,MATCH($K$3*10,aslocaties_v01!$C$2:$X$2),FALSE)</f>
        <v>#N/A</v>
      </c>
      <c r="BW76" s="93" t="e">
        <f t="shared" si="69"/>
        <v>#N/A</v>
      </c>
      <c r="BX76" s="93" t="e">
        <f t="shared" si="70"/>
        <v>#N/A</v>
      </c>
      <c r="BY76" s="94">
        <f t="shared" si="71"/>
        <v>999</v>
      </c>
      <c r="BZ76" s="94">
        <f t="shared" si="72"/>
        <v>999</v>
      </c>
      <c r="CA76" s="94" t="e">
        <f t="shared" si="73"/>
        <v>#N/A</v>
      </c>
      <c r="CB76" t="e">
        <f t="shared" si="74"/>
        <v>#N/A</v>
      </c>
      <c r="CC76" s="58" t="e">
        <f t="shared" si="75"/>
        <v>#N/A</v>
      </c>
      <c r="CD76" s="95" t="e">
        <f t="shared" si="76"/>
        <v>#N/A</v>
      </c>
      <c r="CE76" s="96" t="b">
        <f t="shared" si="77"/>
        <v>1</v>
      </c>
      <c r="CF76" t="e">
        <f t="shared" si="78"/>
        <v>#DIV/0!</v>
      </c>
      <c r="CG76" t="e">
        <f t="shared" si="79"/>
        <v>#DIV/0!</v>
      </c>
      <c r="CH76" s="84" t="b">
        <f t="shared" si="80"/>
        <v>1</v>
      </c>
      <c r="CI76">
        <f t="shared" si="81"/>
        <v>1.444</v>
      </c>
      <c r="CJ76" t="b">
        <f t="shared" si="82"/>
        <v>1</v>
      </c>
      <c r="CK76" t="b">
        <f t="shared" si="83"/>
        <v>0</v>
      </c>
      <c r="CL76" s="84" t="b">
        <f t="shared" si="103"/>
        <v>1</v>
      </c>
      <c r="CM76">
        <f t="shared" si="84"/>
        <v>3.839</v>
      </c>
      <c r="CN76" t="b">
        <f t="shared" si="85"/>
        <v>1</v>
      </c>
      <c r="CO76" s="84">
        <f t="shared" si="86"/>
        <v>6.2806757183799911E-2</v>
      </c>
      <c r="CP76" t="b">
        <f t="shared" si="87"/>
        <v>1</v>
      </c>
      <c r="CQ76" s="96" t="b">
        <f t="shared" si="88"/>
        <v>1</v>
      </c>
      <c r="CR76" t="b">
        <f t="shared" si="89"/>
        <v>1</v>
      </c>
      <c r="CS76" t="b">
        <f t="shared" si="90"/>
        <v>1</v>
      </c>
      <c r="CT76" t="b">
        <f t="shared" si="91"/>
        <v>1</v>
      </c>
      <c r="CU76" t="b">
        <f t="shared" si="92"/>
        <v>1</v>
      </c>
      <c r="CV76" s="84" t="b">
        <f t="shared" si="93"/>
        <v>1</v>
      </c>
      <c r="CW76" t="b">
        <f t="shared" si="94"/>
        <v>1</v>
      </c>
      <c r="CX76" t="b">
        <f t="shared" si="95"/>
        <v>1</v>
      </c>
      <c r="CY76" t="b">
        <f t="shared" si="96"/>
        <v>1</v>
      </c>
      <c r="CZ76" t="b">
        <f t="shared" si="97"/>
        <v>1</v>
      </c>
      <c r="DA76" s="84">
        <f t="shared" si="98"/>
        <v>0</v>
      </c>
      <c r="DB76" t="e">
        <f t="shared" si="99"/>
        <v>#N/A</v>
      </c>
    </row>
    <row r="77" spans="1:106">
      <c r="A77" s="9">
        <v>75</v>
      </c>
      <c r="B77" s="3">
        <v>2</v>
      </c>
      <c r="C77" s="3" t="s">
        <v>114</v>
      </c>
      <c r="D77" s="3" t="str">
        <f t="shared" si="52"/>
        <v>AF_60m_L_24_0252</v>
      </c>
      <c r="E77" s="3" t="str">
        <f t="shared" si="53"/>
        <v>0252</v>
      </c>
      <c r="F77" s="3">
        <v>134206.67199999999</v>
      </c>
      <c r="G77" s="15">
        <v>421239.43800000002</v>
      </c>
      <c r="H77" s="35" t="str">
        <f t="shared" si="54"/>
        <v>ja</v>
      </c>
      <c r="I77" s="42" t="s">
        <v>2402</v>
      </c>
      <c r="J77" s="20" t="s">
        <v>2955</v>
      </c>
      <c r="K77" s="21">
        <v>10000</v>
      </c>
      <c r="L77" s="28">
        <f t="shared" si="100"/>
        <v>0.24</v>
      </c>
      <c r="M77" s="28">
        <f t="shared" si="101"/>
        <v>0</v>
      </c>
      <c r="N77" s="56">
        <f t="shared" si="55"/>
        <v>0</v>
      </c>
      <c r="O77" s="33">
        <f t="shared" si="102"/>
        <v>118.95823847048173</v>
      </c>
      <c r="P77" s="37">
        <f t="shared" si="56"/>
        <v>80.350829765491909</v>
      </c>
      <c r="Q77" s="9" t="s">
        <v>12</v>
      </c>
      <c r="R77" s="55" t="s">
        <v>12</v>
      </c>
      <c r="S77" s="55">
        <v>3.75</v>
      </c>
      <c r="T77" s="55">
        <v>3.8450000000000002</v>
      </c>
      <c r="U77" s="55">
        <v>3.9260000000000002</v>
      </c>
      <c r="V77" s="3">
        <v>3.99</v>
      </c>
      <c r="W77" s="3">
        <v>4.0670000000000002</v>
      </c>
      <c r="X77" s="3" t="s">
        <v>12</v>
      </c>
      <c r="Y77" s="3">
        <v>4.4969999999999999</v>
      </c>
      <c r="Z77" s="15" t="s">
        <v>12</v>
      </c>
      <c r="AA77" s="10">
        <f t="shared" si="57"/>
        <v>4.0670000000000002</v>
      </c>
      <c r="AB77" s="9">
        <f t="shared" si="58"/>
        <v>0.14100000000000001</v>
      </c>
      <c r="AC77" s="10">
        <f t="shared" si="59"/>
        <v>0.42999999999999972</v>
      </c>
      <c r="AD77" s="9" t="s">
        <v>12</v>
      </c>
      <c r="AE77" s="55" t="s">
        <v>12</v>
      </c>
      <c r="AF77" s="55">
        <v>1.4159999999999999</v>
      </c>
      <c r="AG77" s="55">
        <v>1.4219999999999999</v>
      </c>
      <c r="AH77" s="55">
        <v>1.43</v>
      </c>
      <c r="AI77" s="3">
        <v>1.4359999999999999</v>
      </c>
      <c r="AJ77" s="3">
        <v>1.444</v>
      </c>
      <c r="AK77" s="3" t="s">
        <v>12</v>
      </c>
      <c r="AL77" s="3">
        <v>1.458</v>
      </c>
      <c r="AM77" s="15" t="s">
        <v>12</v>
      </c>
      <c r="AN77" s="10">
        <f t="shared" si="60"/>
        <v>1.444</v>
      </c>
      <c r="AO77" s="9">
        <f t="shared" si="61"/>
        <v>1.4000000000000012E-2</v>
      </c>
      <c r="AP77" s="10">
        <f t="shared" si="62"/>
        <v>1.4000000000000012E-2</v>
      </c>
      <c r="AQ77" s="9" t="s">
        <v>12</v>
      </c>
      <c r="AR77" s="55" t="s">
        <v>12</v>
      </c>
      <c r="AS77" s="55">
        <v>4.0110000000000001</v>
      </c>
      <c r="AT77" s="55">
        <v>4.0179999999999998</v>
      </c>
      <c r="AU77" s="55">
        <v>4.0250000000000004</v>
      </c>
      <c r="AV77" s="3">
        <v>4.0309999999999997</v>
      </c>
      <c r="AW77" s="3">
        <v>4.0380000000000003</v>
      </c>
      <c r="AX77" s="3" t="s">
        <v>12</v>
      </c>
      <c r="AY77" s="3">
        <v>4.0519999999999996</v>
      </c>
      <c r="AZ77" s="15" t="s">
        <v>12</v>
      </c>
      <c r="BA77" s="10">
        <f t="shared" si="63"/>
        <v>4.0380000000000003</v>
      </c>
      <c r="BB77" s="9">
        <f t="shared" si="64"/>
        <v>1.2999999999999901E-2</v>
      </c>
      <c r="BC77" s="10">
        <f t="shared" si="65"/>
        <v>1.3999999999999346E-2</v>
      </c>
      <c r="BD77" s="9" t="s">
        <v>2403</v>
      </c>
      <c r="BE77" s="3" t="s">
        <v>12</v>
      </c>
      <c r="BF77" s="15" t="s">
        <v>12</v>
      </c>
      <c r="BG77" s="15"/>
      <c r="BH77" s="9"/>
      <c r="BI77" s="10"/>
      <c r="BJ77" s="9" t="s">
        <v>2403</v>
      </c>
      <c r="BK77" s="3" t="s">
        <v>12</v>
      </c>
      <c r="BL77" s="15" t="s">
        <v>12</v>
      </c>
      <c r="BM77" s="15"/>
      <c r="BN77" s="9"/>
      <c r="BO77" s="10"/>
      <c r="BP77">
        <f t="shared" si="66"/>
        <v>0</v>
      </c>
      <c r="BQ77" s="93">
        <f t="shared" si="67"/>
        <v>0</v>
      </c>
      <c r="BR77" s="93">
        <f t="shared" si="68"/>
        <v>0</v>
      </c>
      <c r="BS77" s="93" t="e">
        <f>VLOOKUP(C77,'Koppeling locatie - aslocatie'!$A$2:$C$8139,2,FALSE)</f>
        <v>#N/A</v>
      </c>
      <c r="BT77" s="93" t="e">
        <f>VLOOKUP($BS77,aslocaties_v01!$C$3:$AA$349,MATCH($K$3/10,aslocaties_v01!$C$2:$X$2),FALSE)</f>
        <v>#N/A</v>
      </c>
      <c r="BU77" s="93" t="e">
        <f>VLOOKUP(BS77,aslocaties_v01!$C$3:$AA$349,MATCH($K$3,aslocaties_v01!$C$2:$X$2),FALSE)</f>
        <v>#N/A</v>
      </c>
      <c r="BV77" s="93" t="e">
        <f>VLOOKUP(BS77,aslocaties_v01!$C$3:$AA$349,MATCH($K$3*10,aslocaties_v01!$C$2:$X$2),FALSE)</f>
        <v>#N/A</v>
      </c>
      <c r="BW77" s="93" t="e">
        <f t="shared" si="69"/>
        <v>#N/A</v>
      </c>
      <c r="BX77" s="93" t="e">
        <f t="shared" si="70"/>
        <v>#N/A</v>
      </c>
      <c r="BY77" s="94">
        <f t="shared" si="71"/>
        <v>999</v>
      </c>
      <c r="BZ77" s="94">
        <f t="shared" si="72"/>
        <v>999</v>
      </c>
      <c r="CA77" s="94" t="e">
        <f t="shared" si="73"/>
        <v>#N/A</v>
      </c>
      <c r="CB77" t="e">
        <f t="shared" si="74"/>
        <v>#N/A</v>
      </c>
      <c r="CC77" s="58" t="e">
        <f t="shared" si="75"/>
        <v>#N/A</v>
      </c>
      <c r="CD77" s="95" t="e">
        <f t="shared" si="76"/>
        <v>#N/A</v>
      </c>
      <c r="CE77" s="96" t="b">
        <f t="shared" si="77"/>
        <v>1</v>
      </c>
      <c r="CF77" t="e">
        <f t="shared" si="78"/>
        <v>#DIV/0!</v>
      </c>
      <c r="CG77" t="e">
        <f t="shared" si="79"/>
        <v>#DIV/0!</v>
      </c>
      <c r="CH77" s="84" t="b">
        <f t="shared" si="80"/>
        <v>1</v>
      </c>
      <c r="CI77">
        <f t="shared" si="81"/>
        <v>1.444</v>
      </c>
      <c r="CJ77" t="b">
        <f t="shared" si="82"/>
        <v>1</v>
      </c>
      <c r="CK77" t="b">
        <f t="shared" si="83"/>
        <v>0</v>
      </c>
      <c r="CL77" s="84" t="b">
        <f t="shared" si="103"/>
        <v>1</v>
      </c>
      <c r="CM77">
        <f t="shared" si="84"/>
        <v>4.0380000000000003</v>
      </c>
      <c r="CN77" t="b">
        <f t="shared" si="85"/>
        <v>1</v>
      </c>
      <c r="CO77" s="84">
        <f t="shared" si="86"/>
        <v>5.676883289047667E-2</v>
      </c>
      <c r="CP77" t="b">
        <f t="shared" si="87"/>
        <v>1</v>
      </c>
      <c r="CQ77" s="96" t="b">
        <f t="shared" si="88"/>
        <v>1</v>
      </c>
      <c r="CR77" t="b">
        <f t="shared" si="89"/>
        <v>1</v>
      </c>
      <c r="CS77" t="b">
        <f t="shared" si="90"/>
        <v>1</v>
      </c>
      <c r="CT77" t="b">
        <f t="shared" si="91"/>
        <v>1</v>
      </c>
      <c r="CU77" t="b">
        <f t="shared" si="92"/>
        <v>1</v>
      </c>
      <c r="CV77" s="84" t="b">
        <f t="shared" si="93"/>
        <v>1</v>
      </c>
      <c r="CW77" t="b">
        <f t="shared" si="94"/>
        <v>1</v>
      </c>
      <c r="CX77" t="b">
        <f t="shared" si="95"/>
        <v>1</v>
      </c>
      <c r="CY77" t="b">
        <f t="shared" si="96"/>
        <v>1</v>
      </c>
      <c r="CZ77" t="b">
        <f t="shared" si="97"/>
        <v>1</v>
      </c>
      <c r="DA77" s="84">
        <f t="shared" si="98"/>
        <v>0</v>
      </c>
      <c r="DB77" t="e">
        <f t="shared" si="99"/>
        <v>#N/A</v>
      </c>
    </row>
    <row r="78" spans="1:106">
      <c r="A78" s="9">
        <v>76</v>
      </c>
      <c r="B78" s="3">
        <v>2</v>
      </c>
      <c r="C78" s="3" t="s">
        <v>115</v>
      </c>
      <c r="D78" s="3" t="str">
        <f t="shared" si="52"/>
        <v>AF_60m_L_24_0253</v>
      </c>
      <c r="E78" s="3" t="str">
        <f t="shared" si="53"/>
        <v>0253</v>
      </c>
      <c r="F78" s="3">
        <v>134158.67199999999</v>
      </c>
      <c r="G78" s="15">
        <v>421175</v>
      </c>
      <c r="H78" s="35" t="str">
        <f t="shared" si="54"/>
        <v>ja</v>
      </c>
      <c r="I78" s="42" t="s">
        <v>2402</v>
      </c>
      <c r="J78" s="20" t="s">
        <v>2955</v>
      </c>
      <c r="K78" s="21">
        <v>10000</v>
      </c>
      <c r="L78" s="28">
        <f t="shared" si="100"/>
        <v>0.24</v>
      </c>
      <c r="M78" s="28">
        <f t="shared" si="101"/>
        <v>0</v>
      </c>
      <c r="N78" s="56">
        <f t="shared" si="55"/>
        <v>0</v>
      </c>
      <c r="O78" s="33">
        <f t="shared" si="102"/>
        <v>80.350829765491909</v>
      </c>
      <c r="P78" s="37">
        <f t="shared" si="56"/>
        <v>114.05207986704551</v>
      </c>
      <c r="Q78" s="9" t="s">
        <v>12</v>
      </c>
      <c r="R78" s="55" t="s">
        <v>12</v>
      </c>
      <c r="S78" s="55">
        <v>3.75</v>
      </c>
      <c r="T78" s="55">
        <v>3.8450000000000002</v>
      </c>
      <c r="U78" s="55">
        <v>3.9220000000000002</v>
      </c>
      <c r="V78" s="3">
        <v>3.9780000000000002</v>
      </c>
      <c r="W78" s="3">
        <v>4.0259999999999998</v>
      </c>
      <c r="X78" s="3" t="s">
        <v>12</v>
      </c>
      <c r="Y78" s="3">
        <v>4.298</v>
      </c>
      <c r="Z78" s="15" t="s">
        <v>12</v>
      </c>
      <c r="AA78" s="10">
        <f t="shared" si="57"/>
        <v>4.0259999999999998</v>
      </c>
      <c r="AB78" s="9">
        <f t="shared" si="58"/>
        <v>0.10399999999999965</v>
      </c>
      <c r="AC78" s="10">
        <f t="shared" si="59"/>
        <v>0.27200000000000024</v>
      </c>
      <c r="AD78" s="9" t="s">
        <v>12</v>
      </c>
      <c r="AE78" s="55" t="s">
        <v>12</v>
      </c>
      <c r="AF78" s="55">
        <v>4.4999999999999998E-2</v>
      </c>
      <c r="AG78" s="55">
        <v>5.2999999999999999E-2</v>
      </c>
      <c r="AH78" s="55">
        <v>6.2E-2</v>
      </c>
      <c r="AI78" s="3">
        <v>6.9000000000000006E-2</v>
      </c>
      <c r="AJ78" s="3">
        <v>7.8E-2</v>
      </c>
      <c r="AK78" s="3" t="s">
        <v>12</v>
      </c>
      <c r="AL78" s="3">
        <v>9.4E-2</v>
      </c>
      <c r="AM78" s="15" t="s">
        <v>12</v>
      </c>
      <c r="AN78" s="10">
        <f t="shared" si="60"/>
        <v>7.8E-2</v>
      </c>
      <c r="AO78" s="9">
        <f t="shared" si="61"/>
        <v>1.6E-2</v>
      </c>
      <c r="AP78" s="10">
        <f t="shared" si="62"/>
        <v>1.6E-2</v>
      </c>
      <c r="AQ78" s="9" t="s">
        <v>12</v>
      </c>
      <c r="AR78" s="55" t="s">
        <v>12</v>
      </c>
      <c r="AS78" s="55">
        <v>4.8000000000000001E-2</v>
      </c>
      <c r="AT78" s="55">
        <v>5.6000000000000001E-2</v>
      </c>
      <c r="AU78" s="55">
        <v>6.5000000000000002E-2</v>
      </c>
      <c r="AV78" s="3">
        <v>7.3999999999999996E-2</v>
      </c>
      <c r="AW78" s="3">
        <v>8.3000000000000004E-2</v>
      </c>
      <c r="AX78" s="3" t="s">
        <v>12</v>
      </c>
      <c r="AY78" s="3">
        <v>0.1</v>
      </c>
      <c r="AZ78" s="15" t="s">
        <v>12</v>
      </c>
      <c r="BA78" s="10">
        <f t="shared" si="63"/>
        <v>8.3000000000000004E-2</v>
      </c>
      <c r="BB78" s="9">
        <f t="shared" si="64"/>
        <v>1.8000000000000002E-2</v>
      </c>
      <c r="BC78" s="10">
        <f t="shared" si="65"/>
        <v>1.7000000000000001E-2</v>
      </c>
      <c r="BD78" s="9" t="s">
        <v>2403</v>
      </c>
      <c r="BE78" s="3" t="s">
        <v>12</v>
      </c>
      <c r="BF78" s="15" t="s">
        <v>12</v>
      </c>
      <c r="BG78" s="15"/>
      <c r="BH78" s="9"/>
      <c r="BI78" s="10"/>
      <c r="BJ78" s="9" t="s">
        <v>2403</v>
      </c>
      <c r="BK78" s="3" t="s">
        <v>12</v>
      </c>
      <c r="BL78" s="15" t="s">
        <v>12</v>
      </c>
      <c r="BM78" s="15"/>
      <c r="BN78" s="9"/>
      <c r="BO78" s="10"/>
      <c r="BP78">
        <f t="shared" si="66"/>
        <v>0</v>
      </c>
      <c r="BQ78" s="93">
        <f t="shared" si="67"/>
        <v>0</v>
      </c>
      <c r="BR78" s="93">
        <f t="shared" si="68"/>
        <v>0</v>
      </c>
      <c r="BS78" s="93" t="e">
        <f>VLOOKUP(C78,'Koppeling locatie - aslocatie'!$A$2:$C$8139,2,FALSE)</f>
        <v>#N/A</v>
      </c>
      <c r="BT78" s="93" t="e">
        <f>VLOOKUP($BS78,aslocaties_v01!$C$3:$AA$349,MATCH($K$3/10,aslocaties_v01!$C$2:$X$2),FALSE)</f>
        <v>#N/A</v>
      </c>
      <c r="BU78" s="93" t="e">
        <f>VLOOKUP(BS78,aslocaties_v01!$C$3:$AA$349,MATCH($K$3,aslocaties_v01!$C$2:$X$2),FALSE)</f>
        <v>#N/A</v>
      </c>
      <c r="BV78" s="93" t="e">
        <f>VLOOKUP(BS78,aslocaties_v01!$C$3:$AA$349,MATCH($K$3*10,aslocaties_v01!$C$2:$X$2),FALSE)</f>
        <v>#N/A</v>
      </c>
      <c r="BW78" s="93" t="e">
        <f t="shared" si="69"/>
        <v>#N/A</v>
      </c>
      <c r="BX78" s="93" t="e">
        <f t="shared" si="70"/>
        <v>#N/A</v>
      </c>
      <c r="BY78" s="94">
        <f t="shared" si="71"/>
        <v>999</v>
      </c>
      <c r="BZ78" s="94">
        <f t="shared" si="72"/>
        <v>999</v>
      </c>
      <c r="CA78" s="94" t="e">
        <f t="shared" si="73"/>
        <v>#N/A</v>
      </c>
      <c r="CB78" t="e">
        <f t="shared" si="74"/>
        <v>#N/A</v>
      </c>
      <c r="CC78" s="58" t="e">
        <f t="shared" si="75"/>
        <v>#N/A</v>
      </c>
      <c r="CD78" s="95" t="e">
        <f t="shared" si="76"/>
        <v>#N/A</v>
      </c>
      <c r="CE78" s="96" t="b">
        <f t="shared" si="77"/>
        <v>1</v>
      </c>
      <c r="CF78" t="e">
        <f t="shared" si="78"/>
        <v>#DIV/0!</v>
      </c>
      <c r="CG78" t="e">
        <f t="shared" si="79"/>
        <v>#DIV/0!</v>
      </c>
      <c r="CH78" s="84" t="b">
        <f t="shared" si="80"/>
        <v>0</v>
      </c>
      <c r="CI78" t="str">
        <f t="shared" si="81"/>
        <v/>
      </c>
      <c r="CJ78" t="b">
        <f t="shared" si="82"/>
        <v>0</v>
      </c>
      <c r="CK78" t="b">
        <f t="shared" si="83"/>
        <v>1</v>
      </c>
      <c r="CL78" s="84" t="b">
        <f t="shared" si="103"/>
        <v>1</v>
      </c>
      <c r="CM78">
        <f t="shared" si="84"/>
        <v>8.3000000000000004E-2</v>
      </c>
      <c r="CN78" t="b">
        <f t="shared" si="85"/>
        <v>1</v>
      </c>
      <c r="CO78" s="84">
        <f t="shared" si="86"/>
        <v>7.257947452460443</v>
      </c>
      <c r="CP78" t="b">
        <f t="shared" si="87"/>
        <v>1</v>
      </c>
      <c r="CQ78" s="96" t="b">
        <f t="shared" si="88"/>
        <v>1</v>
      </c>
      <c r="CR78" t="b">
        <f t="shared" si="89"/>
        <v>1</v>
      </c>
      <c r="CS78" t="b">
        <f t="shared" si="90"/>
        <v>1</v>
      </c>
      <c r="CT78" t="b">
        <f t="shared" si="91"/>
        <v>1</v>
      </c>
      <c r="CU78" t="b">
        <f t="shared" si="92"/>
        <v>1</v>
      </c>
      <c r="CV78" s="84" t="b">
        <f t="shared" si="93"/>
        <v>1</v>
      </c>
      <c r="CW78" t="b">
        <f t="shared" si="94"/>
        <v>1</v>
      </c>
      <c r="CX78" t="b">
        <f t="shared" si="95"/>
        <v>1</v>
      </c>
      <c r="CY78" t="b">
        <f t="shared" si="96"/>
        <v>1</v>
      </c>
      <c r="CZ78" t="b">
        <f t="shared" si="97"/>
        <v>1</v>
      </c>
      <c r="DA78" s="84">
        <f t="shared" si="98"/>
        <v>0</v>
      </c>
      <c r="DB78" t="e">
        <f t="shared" si="99"/>
        <v>#N/A</v>
      </c>
    </row>
    <row r="79" spans="1:106">
      <c r="A79" s="9">
        <v>77</v>
      </c>
      <c r="B79" s="3">
        <v>2</v>
      </c>
      <c r="C79" s="3" t="s">
        <v>116</v>
      </c>
      <c r="D79" s="3" t="str">
        <f t="shared" si="52"/>
        <v>AF_60m_L_24_0254</v>
      </c>
      <c r="E79" s="3" t="str">
        <f t="shared" si="53"/>
        <v>0254</v>
      </c>
      <c r="F79" s="3">
        <v>134063.95300000001</v>
      </c>
      <c r="G79" s="15">
        <v>421111.46899999998</v>
      </c>
      <c r="H79" s="35" t="str">
        <f t="shared" si="54"/>
        <v>ja</v>
      </c>
      <c r="I79" s="42" t="s">
        <v>2402</v>
      </c>
      <c r="J79" s="20" t="s">
        <v>2955</v>
      </c>
      <c r="K79" s="21">
        <v>10000</v>
      </c>
      <c r="L79" s="28">
        <f t="shared" si="100"/>
        <v>0.24</v>
      </c>
      <c r="M79" s="28">
        <f t="shared" si="101"/>
        <v>0</v>
      </c>
      <c r="N79" s="56">
        <f t="shared" si="55"/>
        <v>0</v>
      </c>
      <c r="O79" s="33">
        <f t="shared" si="102"/>
        <v>114.05207986704551</v>
      </c>
      <c r="P79" s="37">
        <f t="shared" si="56"/>
        <v>94.332312565750172</v>
      </c>
      <c r="Q79" s="9" t="s">
        <v>12</v>
      </c>
      <c r="R79" s="55" t="s">
        <v>12</v>
      </c>
      <c r="S79" s="55">
        <v>3.75</v>
      </c>
      <c r="T79" s="55">
        <v>3.8450000000000002</v>
      </c>
      <c r="U79" s="55">
        <v>3.9260000000000002</v>
      </c>
      <c r="V79" s="3">
        <v>3.99</v>
      </c>
      <c r="W79" s="3">
        <v>4.0670000000000002</v>
      </c>
      <c r="X79" s="3" t="s">
        <v>12</v>
      </c>
      <c r="Y79" s="3">
        <v>4.4969999999999999</v>
      </c>
      <c r="Z79" s="15" t="s">
        <v>12</v>
      </c>
      <c r="AA79" s="10">
        <f t="shared" si="57"/>
        <v>4.0670000000000002</v>
      </c>
      <c r="AB79" s="9">
        <f t="shared" si="58"/>
        <v>0.14100000000000001</v>
      </c>
      <c r="AC79" s="10">
        <f t="shared" si="59"/>
        <v>0.42999999999999972</v>
      </c>
      <c r="AD79" s="9" t="s">
        <v>12</v>
      </c>
      <c r="AE79" s="55" t="s">
        <v>12</v>
      </c>
      <c r="AF79" s="55">
        <v>4.4999999999999998E-2</v>
      </c>
      <c r="AG79" s="55">
        <v>5.2999999999999999E-2</v>
      </c>
      <c r="AH79" s="55">
        <v>6.0999999999999999E-2</v>
      </c>
      <c r="AI79" s="3">
        <v>6.9000000000000006E-2</v>
      </c>
      <c r="AJ79" s="3">
        <v>7.8E-2</v>
      </c>
      <c r="AK79" s="3" t="s">
        <v>12</v>
      </c>
      <c r="AL79" s="3">
        <v>9.4E-2</v>
      </c>
      <c r="AM79" s="15" t="s">
        <v>12</v>
      </c>
      <c r="AN79" s="10">
        <f t="shared" si="60"/>
        <v>7.8E-2</v>
      </c>
      <c r="AO79" s="9">
        <f t="shared" si="61"/>
        <v>1.7000000000000001E-2</v>
      </c>
      <c r="AP79" s="10">
        <f t="shared" si="62"/>
        <v>1.6E-2</v>
      </c>
      <c r="AQ79" s="9" t="s">
        <v>12</v>
      </c>
      <c r="AR79" s="55" t="s">
        <v>12</v>
      </c>
      <c r="AS79" s="55">
        <v>4.8000000000000001E-2</v>
      </c>
      <c r="AT79" s="55">
        <v>5.6000000000000001E-2</v>
      </c>
      <c r="AU79" s="55">
        <v>6.5000000000000002E-2</v>
      </c>
      <c r="AV79" s="3">
        <v>7.3999999999999996E-2</v>
      </c>
      <c r="AW79" s="3">
        <v>8.3000000000000004E-2</v>
      </c>
      <c r="AX79" s="3" t="s">
        <v>12</v>
      </c>
      <c r="AY79" s="3">
        <v>0.1</v>
      </c>
      <c r="AZ79" s="15" t="s">
        <v>12</v>
      </c>
      <c r="BA79" s="10">
        <f t="shared" si="63"/>
        <v>8.3000000000000004E-2</v>
      </c>
      <c r="BB79" s="9">
        <f t="shared" si="64"/>
        <v>1.8000000000000002E-2</v>
      </c>
      <c r="BC79" s="10">
        <f t="shared" si="65"/>
        <v>1.7000000000000001E-2</v>
      </c>
      <c r="BD79" s="9" t="s">
        <v>2403</v>
      </c>
      <c r="BE79" s="3" t="s">
        <v>12</v>
      </c>
      <c r="BF79" s="15" t="s">
        <v>12</v>
      </c>
      <c r="BG79" s="15"/>
      <c r="BH79" s="9"/>
      <c r="BI79" s="10"/>
      <c r="BJ79" s="9" t="s">
        <v>2403</v>
      </c>
      <c r="BK79" s="3" t="s">
        <v>12</v>
      </c>
      <c r="BL79" s="15" t="s">
        <v>12</v>
      </c>
      <c r="BM79" s="15"/>
      <c r="BN79" s="9"/>
      <c r="BO79" s="10"/>
      <c r="BP79">
        <f t="shared" si="66"/>
        <v>0</v>
      </c>
      <c r="BQ79" s="93">
        <f t="shared" si="67"/>
        <v>0</v>
      </c>
      <c r="BR79" s="93">
        <f t="shared" si="68"/>
        <v>0</v>
      </c>
      <c r="BS79" s="93" t="e">
        <f>VLOOKUP(C79,'Koppeling locatie - aslocatie'!$A$2:$C$8139,2,FALSE)</f>
        <v>#N/A</v>
      </c>
      <c r="BT79" s="93" t="e">
        <f>VLOOKUP($BS79,aslocaties_v01!$C$3:$AA$349,MATCH($K$3/10,aslocaties_v01!$C$2:$X$2),FALSE)</f>
        <v>#N/A</v>
      </c>
      <c r="BU79" s="93" t="e">
        <f>VLOOKUP(BS79,aslocaties_v01!$C$3:$AA$349,MATCH($K$3,aslocaties_v01!$C$2:$X$2),FALSE)</f>
        <v>#N/A</v>
      </c>
      <c r="BV79" s="93" t="e">
        <f>VLOOKUP(BS79,aslocaties_v01!$C$3:$AA$349,MATCH($K$3*10,aslocaties_v01!$C$2:$X$2),FALSE)</f>
        <v>#N/A</v>
      </c>
      <c r="BW79" s="93" t="e">
        <f t="shared" si="69"/>
        <v>#N/A</v>
      </c>
      <c r="BX79" s="93" t="e">
        <f t="shared" si="70"/>
        <v>#N/A</v>
      </c>
      <c r="BY79" s="94">
        <f t="shared" si="71"/>
        <v>999</v>
      </c>
      <c r="BZ79" s="94">
        <f t="shared" si="72"/>
        <v>999</v>
      </c>
      <c r="CA79" s="94" t="e">
        <f t="shared" si="73"/>
        <v>#N/A</v>
      </c>
      <c r="CB79" t="e">
        <f t="shared" si="74"/>
        <v>#N/A</v>
      </c>
      <c r="CC79" s="58" t="e">
        <f t="shared" si="75"/>
        <v>#N/A</v>
      </c>
      <c r="CD79" s="95" t="e">
        <f t="shared" si="76"/>
        <v>#N/A</v>
      </c>
      <c r="CE79" s="96" t="b">
        <f t="shared" si="77"/>
        <v>1</v>
      </c>
      <c r="CF79" t="e">
        <f t="shared" si="78"/>
        <v>#DIV/0!</v>
      </c>
      <c r="CG79" t="e">
        <f t="shared" si="79"/>
        <v>#DIV/0!</v>
      </c>
      <c r="CH79" s="84" t="b">
        <f t="shared" si="80"/>
        <v>0</v>
      </c>
      <c r="CI79" t="str">
        <f t="shared" si="81"/>
        <v/>
      </c>
      <c r="CJ79" t="b">
        <f t="shared" si="82"/>
        <v>0</v>
      </c>
      <c r="CK79" t="b">
        <f t="shared" si="83"/>
        <v>1</v>
      </c>
      <c r="CL79" s="84" t="b">
        <f t="shared" si="103"/>
        <v>1</v>
      </c>
      <c r="CM79">
        <f t="shared" si="84"/>
        <v>8.3000000000000004E-2</v>
      </c>
      <c r="CN79" t="b">
        <f t="shared" si="85"/>
        <v>1</v>
      </c>
      <c r="CO79" s="84">
        <f t="shared" si="86"/>
        <v>7.257947452460443</v>
      </c>
      <c r="CP79" t="b">
        <f t="shared" si="87"/>
        <v>1</v>
      </c>
      <c r="CQ79" s="96" t="b">
        <f t="shared" si="88"/>
        <v>1</v>
      </c>
      <c r="CR79" t="b">
        <f t="shared" si="89"/>
        <v>1</v>
      </c>
      <c r="CS79" t="b">
        <f t="shared" si="90"/>
        <v>1</v>
      </c>
      <c r="CT79" t="b">
        <f t="shared" si="91"/>
        <v>1</v>
      </c>
      <c r="CU79" t="b">
        <f t="shared" si="92"/>
        <v>1</v>
      </c>
      <c r="CV79" s="84" t="b">
        <f t="shared" si="93"/>
        <v>1</v>
      </c>
      <c r="CW79" t="b">
        <f t="shared" si="94"/>
        <v>1</v>
      </c>
      <c r="CX79" t="b">
        <f t="shared" si="95"/>
        <v>1</v>
      </c>
      <c r="CY79" t="b">
        <f t="shared" si="96"/>
        <v>1</v>
      </c>
      <c r="CZ79" t="b">
        <f t="shared" si="97"/>
        <v>1</v>
      </c>
      <c r="DA79" s="84">
        <f t="shared" si="98"/>
        <v>0</v>
      </c>
      <c r="DB79" t="e">
        <f t="shared" si="99"/>
        <v>#N/A</v>
      </c>
    </row>
    <row r="80" spans="1:106">
      <c r="A80" s="9">
        <v>78</v>
      </c>
      <c r="B80" s="3">
        <v>2</v>
      </c>
      <c r="C80" s="3" t="s">
        <v>117</v>
      </c>
      <c r="D80" s="3" t="str">
        <f t="shared" si="52"/>
        <v>AF_60m_L_24_0255</v>
      </c>
      <c r="E80" s="3" t="str">
        <f t="shared" si="53"/>
        <v>0255</v>
      </c>
      <c r="F80" s="3">
        <v>133969.68799999999</v>
      </c>
      <c r="G80" s="15">
        <v>421107.90600000002</v>
      </c>
      <c r="H80" s="35" t="str">
        <f t="shared" si="54"/>
        <v>ja</v>
      </c>
      <c r="I80" s="42" t="s">
        <v>2402</v>
      </c>
      <c r="J80" s="20" t="s">
        <v>2955</v>
      </c>
      <c r="K80" s="21">
        <v>10000</v>
      </c>
      <c r="L80" s="28">
        <f t="shared" si="100"/>
        <v>0.24</v>
      </c>
      <c r="M80" s="28">
        <f t="shared" si="101"/>
        <v>0</v>
      </c>
      <c r="N80" s="56">
        <f t="shared" si="55"/>
        <v>0</v>
      </c>
      <c r="O80" s="33">
        <f t="shared" si="102"/>
        <v>94.332312565750172</v>
      </c>
      <c r="P80" s="37">
        <f t="shared" si="56"/>
        <v>99.502794679352078</v>
      </c>
      <c r="Q80" s="9" t="s">
        <v>12</v>
      </c>
      <c r="R80" s="55" t="s">
        <v>12</v>
      </c>
      <c r="S80" s="55">
        <v>3.75</v>
      </c>
      <c r="T80" s="55">
        <v>3.8450000000000002</v>
      </c>
      <c r="U80" s="55">
        <v>3.9260000000000002</v>
      </c>
      <c r="V80" s="3">
        <v>3.99</v>
      </c>
      <c r="W80" s="3">
        <v>4.0670000000000002</v>
      </c>
      <c r="X80" s="3" t="s">
        <v>12</v>
      </c>
      <c r="Y80" s="3">
        <v>4.4969999999999999</v>
      </c>
      <c r="Z80" s="15" t="s">
        <v>12</v>
      </c>
      <c r="AA80" s="10">
        <f t="shared" si="57"/>
        <v>4.0670000000000002</v>
      </c>
      <c r="AB80" s="9">
        <f t="shared" si="58"/>
        <v>0.14100000000000001</v>
      </c>
      <c r="AC80" s="10">
        <f t="shared" si="59"/>
        <v>0.42999999999999972</v>
      </c>
      <c r="AD80" s="9" t="s">
        <v>12</v>
      </c>
      <c r="AE80" s="55" t="s">
        <v>12</v>
      </c>
      <c r="AF80" s="55">
        <v>4.4999999999999998E-2</v>
      </c>
      <c r="AG80" s="55">
        <v>5.2999999999999999E-2</v>
      </c>
      <c r="AH80" s="55">
        <v>6.0999999999999999E-2</v>
      </c>
      <c r="AI80" s="3">
        <v>6.9000000000000006E-2</v>
      </c>
      <c r="AJ80" s="3">
        <v>7.8E-2</v>
      </c>
      <c r="AK80" s="3" t="s">
        <v>12</v>
      </c>
      <c r="AL80" s="3">
        <v>9.4E-2</v>
      </c>
      <c r="AM80" s="15" t="s">
        <v>12</v>
      </c>
      <c r="AN80" s="10">
        <f t="shared" si="60"/>
        <v>7.8E-2</v>
      </c>
      <c r="AO80" s="9">
        <f t="shared" si="61"/>
        <v>1.7000000000000001E-2</v>
      </c>
      <c r="AP80" s="10">
        <f t="shared" si="62"/>
        <v>1.6E-2</v>
      </c>
      <c r="AQ80" s="9" t="s">
        <v>12</v>
      </c>
      <c r="AR80" s="55" t="s">
        <v>12</v>
      </c>
      <c r="AS80" s="55">
        <v>4.8000000000000001E-2</v>
      </c>
      <c r="AT80" s="55">
        <v>5.6000000000000001E-2</v>
      </c>
      <c r="AU80" s="55">
        <v>6.5000000000000002E-2</v>
      </c>
      <c r="AV80" s="3">
        <v>7.3999999999999996E-2</v>
      </c>
      <c r="AW80" s="3">
        <v>8.3000000000000004E-2</v>
      </c>
      <c r="AX80" s="3" t="s">
        <v>12</v>
      </c>
      <c r="AY80" s="3">
        <v>0.1</v>
      </c>
      <c r="AZ80" s="15" t="s">
        <v>12</v>
      </c>
      <c r="BA80" s="10">
        <f t="shared" si="63"/>
        <v>8.3000000000000004E-2</v>
      </c>
      <c r="BB80" s="9">
        <f t="shared" si="64"/>
        <v>1.8000000000000002E-2</v>
      </c>
      <c r="BC80" s="10">
        <f t="shared" si="65"/>
        <v>1.7000000000000001E-2</v>
      </c>
      <c r="BD80" s="9" t="s">
        <v>2403</v>
      </c>
      <c r="BE80" s="3" t="s">
        <v>12</v>
      </c>
      <c r="BF80" s="15" t="s">
        <v>12</v>
      </c>
      <c r="BG80" s="15"/>
      <c r="BH80" s="9"/>
      <c r="BI80" s="10"/>
      <c r="BJ80" s="9" t="s">
        <v>2403</v>
      </c>
      <c r="BK80" s="3" t="s">
        <v>12</v>
      </c>
      <c r="BL80" s="15" t="s">
        <v>12</v>
      </c>
      <c r="BM80" s="15"/>
      <c r="BN80" s="9"/>
      <c r="BO80" s="10"/>
      <c r="BP80">
        <f t="shared" si="66"/>
        <v>0</v>
      </c>
      <c r="BQ80" s="93">
        <f t="shared" si="67"/>
        <v>0</v>
      </c>
      <c r="BR80" s="93">
        <f t="shared" si="68"/>
        <v>0</v>
      </c>
      <c r="BS80" s="93" t="e">
        <f>VLOOKUP(C80,'Koppeling locatie - aslocatie'!$A$2:$C$8139,2,FALSE)</f>
        <v>#N/A</v>
      </c>
      <c r="BT80" s="93" t="e">
        <f>VLOOKUP($BS80,aslocaties_v01!$C$3:$AA$349,MATCH($K$3/10,aslocaties_v01!$C$2:$X$2),FALSE)</f>
        <v>#N/A</v>
      </c>
      <c r="BU80" s="93" t="e">
        <f>VLOOKUP(BS80,aslocaties_v01!$C$3:$AA$349,MATCH($K$3,aslocaties_v01!$C$2:$X$2),FALSE)</f>
        <v>#N/A</v>
      </c>
      <c r="BV80" s="93" t="e">
        <f>VLOOKUP(BS80,aslocaties_v01!$C$3:$AA$349,MATCH($K$3*10,aslocaties_v01!$C$2:$X$2),FALSE)</f>
        <v>#N/A</v>
      </c>
      <c r="BW80" s="93" t="e">
        <f t="shared" si="69"/>
        <v>#N/A</v>
      </c>
      <c r="BX80" s="93" t="e">
        <f t="shared" si="70"/>
        <v>#N/A</v>
      </c>
      <c r="BY80" s="94">
        <f t="shared" si="71"/>
        <v>999</v>
      </c>
      <c r="BZ80" s="94">
        <f t="shared" si="72"/>
        <v>999</v>
      </c>
      <c r="CA80" s="94" t="e">
        <f t="shared" si="73"/>
        <v>#N/A</v>
      </c>
      <c r="CB80" t="e">
        <f t="shared" si="74"/>
        <v>#N/A</v>
      </c>
      <c r="CC80" s="58" t="e">
        <f t="shared" si="75"/>
        <v>#N/A</v>
      </c>
      <c r="CD80" s="95" t="e">
        <f t="shared" si="76"/>
        <v>#N/A</v>
      </c>
      <c r="CE80" s="96" t="b">
        <f t="shared" si="77"/>
        <v>1</v>
      </c>
      <c r="CF80" t="e">
        <f t="shared" si="78"/>
        <v>#DIV/0!</v>
      </c>
      <c r="CG80" t="e">
        <f t="shared" si="79"/>
        <v>#DIV/0!</v>
      </c>
      <c r="CH80" s="84" t="b">
        <f t="shared" si="80"/>
        <v>0</v>
      </c>
      <c r="CI80" t="str">
        <f t="shared" si="81"/>
        <v/>
      </c>
      <c r="CJ80" t="b">
        <f t="shared" si="82"/>
        <v>0</v>
      </c>
      <c r="CK80" t="b">
        <f t="shared" si="83"/>
        <v>1</v>
      </c>
      <c r="CL80" s="84" t="b">
        <f t="shared" si="103"/>
        <v>1</v>
      </c>
      <c r="CM80">
        <f t="shared" si="84"/>
        <v>8.3000000000000004E-2</v>
      </c>
      <c r="CN80" t="b">
        <f t="shared" si="85"/>
        <v>1</v>
      </c>
      <c r="CO80" s="84">
        <f t="shared" si="86"/>
        <v>7.257947452460443</v>
      </c>
      <c r="CP80" t="b">
        <f t="shared" si="87"/>
        <v>1</v>
      </c>
      <c r="CQ80" s="96" t="b">
        <f t="shared" si="88"/>
        <v>1</v>
      </c>
      <c r="CR80" t="b">
        <f t="shared" si="89"/>
        <v>1</v>
      </c>
      <c r="CS80" t="b">
        <f t="shared" si="90"/>
        <v>1</v>
      </c>
      <c r="CT80" t="b">
        <f t="shared" si="91"/>
        <v>1</v>
      </c>
      <c r="CU80" t="b">
        <f t="shared" si="92"/>
        <v>1</v>
      </c>
      <c r="CV80" s="84" t="b">
        <f t="shared" si="93"/>
        <v>1</v>
      </c>
      <c r="CW80" t="b">
        <f t="shared" si="94"/>
        <v>1</v>
      </c>
      <c r="CX80" t="b">
        <f t="shared" si="95"/>
        <v>1</v>
      </c>
      <c r="CY80" t="b">
        <f t="shared" si="96"/>
        <v>1</v>
      </c>
      <c r="CZ80" t="b">
        <f t="shared" si="97"/>
        <v>1</v>
      </c>
      <c r="DA80" s="84">
        <f t="shared" si="98"/>
        <v>0</v>
      </c>
      <c r="DB80" t="e">
        <f t="shared" si="99"/>
        <v>#N/A</v>
      </c>
    </row>
    <row r="81" spans="1:106">
      <c r="A81" s="9">
        <v>79</v>
      </c>
      <c r="B81" s="3">
        <v>2</v>
      </c>
      <c r="C81" s="3" t="s">
        <v>118</v>
      </c>
      <c r="D81" s="3" t="str">
        <f t="shared" si="52"/>
        <v>AF_60m_L_24_0256</v>
      </c>
      <c r="E81" s="3" t="str">
        <f t="shared" si="53"/>
        <v>0256</v>
      </c>
      <c r="F81" s="3">
        <v>133870.40599999999</v>
      </c>
      <c r="G81" s="15">
        <v>421101.28100000002</v>
      </c>
      <c r="H81" s="35" t="str">
        <f t="shared" si="54"/>
        <v>ja</v>
      </c>
      <c r="I81" s="42" t="s">
        <v>2402</v>
      </c>
      <c r="J81" s="20" t="s">
        <v>2955</v>
      </c>
      <c r="K81" s="21">
        <v>10000</v>
      </c>
      <c r="L81" s="28">
        <f t="shared" si="100"/>
        <v>0.24</v>
      </c>
      <c r="M81" s="28">
        <f t="shared" si="101"/>
        <v>0</v>
      </c>
      <c r="N81" s="56">
        <f t="shared" si="55"/>
        <v>0</v>
      </c>
      <c r="O81" s="33">
        <f t="shared" si="102"/>
        <v>99.502794679352078</v>
      </c>
      <c r="P81" s="37">
        <f t="shared" si="56"/>
        <v>106.72899258401179</v>
      </c>
      <c r="Q81" s="9" t="s">
        <v>12</v>
      </c>
      <c r="R81" s="55" t="s">
        <v>12</v>
      </c>
      <c r="S81" s="55">
        <v>3.75</v>
      </c>
      <c r="T81" s="55">
        <v>3.8450000000000002</v>
      </c>
      <c r="U81" s="55">
        <v>3.9260000000000002</v>
      </c>
      <c r="V81" s="3">
        <v>3.99</v>
      </c>
      <c r="W81" s="3">
        <v>4.0670000000000002</v>
      </c>
      <c r="X81" s="3" t="s">
        <v>12</v>
      </c>
      <c r="Y81" s="3">
        <v>4.4969999999999999</v>
      </c>
      <c r="Z81" s="15" t="s">
        <v>12</v>
      </c>
      <c r="AA81" s="10">
        <f t="shared" si="57"/>
        <v>4.0670000000000002</v>
      </c>
      <c r="AB81" s="9">
        <f t="shared" si="58"/>
        <v>0.14100000000000001</v>
      </c>
      <c r="AC81" s="10">
        <f t="shared" si="59"/>
        <v>0.42999999999999972</v>
      </c>
      <c r="AD81" s="9" t="s">
        <v>12</v>
      </c>
      <c r="AE81" s="55" t="s">
        <v>12</v>
      </c>
      <c r="AF81" s="55">
        <v>4.4999999999999998E-2</v>
      </c>
      <c r="AG81" s="55">
        <v>5.2999999999999999E-2</v>
      </c>
      <c r="AH81" s="55">
        <v>6.0999999999999999E-2</v>
      </c>
      <c r="AI81" s="3">
        <v>6.9000000000000006E-2</v>
      </c>
      <c r="AJ81" s="3">
        <v>7.8E-2</v>
      </c>
      <c r="AK81" s="3" t="s">
        <v>12</v>
      </c>
      <c r="AL81" s="3">
        <v>9.4E-2</v>
      </c>
      <c r="AM81" s="15" t="s">
        <v>12</v>
      </c>
      <c r="AN81" s="10">
        <f t="shared" si="60"/>
        <v>7.8E-2</v>
      </c>
      <c r="AO81" s="9">
        <f t="shared" si="61"/>
        <v>1.7000000000000001E-2</v>
      </c>
      <c r="AP81" s="10">
        <f t="shared" si="62"/>
        <v>1.6E-2</v>
      </c>
      <c r="AQ81" s="9" t="s">
        <v>12</v>
      </c>
      <c r="AR81" s="55" t="s">
        <v>12</v>
      </c>
      <c r="AS81" s="55">
        <v>4.8000000000000001E-2</v>
      </c>
      <c r="AT81" s="55">
        <v>5.6000000000000001E-2</v>
      </c>
      <c r="AU81" s="55">
        <v>6.5000000000000002E-2</v>
      </c>
      <c r="AV81" s="3">
        <v>7.3999999999999996E-2</v>
      </c>
      <c r="AW81" s="3">
        <v>8.3000000000000004E-2</v>
      </c>
      <c r="AX81" s="3" t="s">
        <v>12</v>
      </c>
      <c r="AY81" s="3">
        <v>0.1</v>
      </c>
      <c r="AZ81" s="15" t="s">
        <v>12</v>
      </c>
      <c r="BA81" s="10">
        <f t="shared" si="63"/>
        <v>8.3000000000000004E-2</v>
      </c>
      <c r="BB81" s="9">
        <f t="shared" si="64"/>
        <v>1.8000000000000002E-2</v>
      </c>
      <c r="BC81" s="10">
        <f t="shared" si="65"/>
        <v>1.7000000000000001E-2</v>
      </c>
      <c r="BD81" s="9" t="s">
        <v>2403</v>
      </c>
      <c r="BE81" s="3" t="s">
        <v>12</v>
      </c>
      <c r="BF81" s="15" t="s">
        <v>12</v>
      </c>
      <c r="BG81" s="15"/>
      <c r="BH81" s="9"/>
      <c r="BI81" s="10"/>
      <c r="BJ81" s="9" t="s">
        <v>2403</v>
      </c>
      <c r="BK81" s="3" t="s">
        <v>12</v>
      </c>
      <c r="BL81" s="15" t="s">
        <v>12</v>
      </c>
      <c r="BM81" s="15"/>
      <c r="BN81" s="9"/>
      <c r="BO81" s="10"/>
      <c r="BP81">
        <f t="shared" si="66"/>
        <v>0</v>
      </c>
      <c r="BQ81" s="93">
        <f t="shared" si="67"/>
        <v>0</v>
      </c>
      <c r="BR81" s="93">
        <f t="shared" si="68"/>
        <v>0</v>
      </c>
      <c r="BS81" s="93" t="e">
        <f>VLOOKUP(C81,'Koppeling locatie - aslocatie'!$A$2:$C$8139,2,FALSE)</f>
        <v>#N/A</v>
      </c>
      <c r="BT81" s="93" t="e">
        <f>VLOOKUP($BS81,aslocaties_v01!$C$3:$AA$349,MATCH($K$3/10,aslocaties_v01!$C$2:$X$2),FALSE)</f>
        <v>#N/A</v>
      </c>
      <c r="BU81" s="93" t="e">
        <f>VLOOKUP(BS81,aslocaties_v01!$C$3:$AA$349,MATCH($K$3,aslocaties_v01!$C$2:$X$2),FALSE)</f>
        <v>#N/A</v>
      </c>
      <c r="BV81" s="93" t="e">
        <f>VLOOKUP(BS81,aslocaties_v01!$C$3:$AA$349,MATCH($K$3*10,aslocaties_v01!$C$2:$X$2),FALSE)</f>
        <v>#N/A</v>
      </c>
      <c r="BW81" s="93" t="e">
        <f t="shared" si="69"/>
        <v>#N/A</v>
      </c>
      <c r="BX81" s="93" t="e">
        <f t="shared" si="70"/>
        <v>#N/A</v>
      </c>
      <c r="BY81" s="94">
        <f t="shared" si="71"/>
        <v>999</v>
      </c>
      <c r="BZ81" s="94">
        <f t="shared" si="72"/>
        <v>999</v>
      </c>
      <c r="CA81" s="94" t="e">
        <f t="shared" si="73"/>
        <v>#N/A</v>
      </c>
      <c r="CB81" t="e">
        <f t="shared" si="74"/>
        <v>#N/A</v>
      </c>
      <c r="CC81" s="58" t="e">
        <f t="shared" si="75"/>
        <v>#N/A</v>
      </c>
      <c r="CD81" s="95" t="e">
        <f t="shared" si="76"/>
        <v>#N/A</v>
      </c>
      <c r="CE81" s="96" t="b">
        <f t="shared" si="77"/>
        <v>1</v>
      </c>
      <c r="CF81" t="e">
        <f t="shared" si="78"/>
        <v>#DIV/0!</v>
      </c>
      <c r="CG81" t="e">
        <f t="shared" si="79"/>
        <v>#DIV/0!</v>
      </c>
      <c r="CH81" s="84" t="b">
        <f t="shared" si="80"/>
        <v>0</v>
      </c>
      <c r="CI81" t="str">
        <f t="shared" si="81"/>
        <v/>
      </c>
      <c r="CJ81" t="b">
        <f t="shared" si="82"/>
        <v>0</v>
      </c>
      <c r="CK81" t="b">
        <f t="shared" si="83"/>
        <v>1</v>
      </c>
      <c r="CL81" s="84" t="b">
        <f t="shared" si="103"/>
        <v>1</v>
      </c>
      <c r="CM81">
        <f t="shared" si="84"/>
        <v>8.3000000000000004E-2</v>
      </c>
      <c r="CN81" t="b">
        <f t="shared" si="85"/>
        <v>1</v>
      </c>
      <c r="CO81" s="84">
        <f t="shared" si="86"/>
        <v>7.257947452460443</v>
      </c>
      <c r="CP81" t="b">
        <f t="shared" si="87"/>
        <v>1</v>
      </c>
      <c r="CQ81" s="96" t="b">
        <f t="shared" si="88"/>
        <v>1</v>
      </c>
      <c r="CR81" t="b">
        <f t="shared" si="89"/>
        <v>1</v>
      </c>
      <c r="CS81" t="b">
        <f t="shared" si="90"/>
        <v>1</v>
      </c>
      <c r="CT81" t="b">
        <f t="shared" si="91"/>
        <v>1</v>
      </c>
      <c r="CU81" t="b">
        <f t="shared" si="92"/>
        <v>1</v>
      </c>
      <c r="CV81" s="84" t="b">
        <f t="shared" si="93"/>
        <v>1</v>
      </c>
      <c r="CW81" t="b">
        <f t="shared" si="94"/>
        <v>1</v>
      </c>
      <c r="CX81" t="b">
        <f t="shared" si="95"/>
        <v>1</v>
      </c>
      <c r="CY81" t="b">
        <f t="shared" si="96"/>
        <v>1</v>
      </c>
      <c r="CZ81" t="b">
        <f t="shared" si="97"/>
        <v>1</v>
      </c>
      <c r="DA81" s="84">
        <f t="shared" si="98"/>
        <v>0</v>
      </c>
      <c r="DB81" t="e">
        <f t="shared" si="99"/>
        <v>#N/A</v>
      </c>
    </row>
    <row r="82" spans="1:106">
      <c r="A82" s="9">
        <v>80</v>
      </c>
      <c r="B82" s="3">
        <v>2</v>
      </c>
      <c r="C82" s="3" t="s">
        <v>119</v>
      </c>
      <c r="D82" s="3" t="str">
        <f t="shared" si="52"/>
        <v>AF_60m_L_24_0257</v>
      </c>
      <c r="E82" s="3" t="str">
        <f t="shared" si="53"/>
        <v>0257</v>
      </c>
      <c r="F82" s="3">
        <v>133764.109</v>
      </c>
      <c r="G82" s="15">
        <v>421091.68800000002</v>
      </c>
      <c r="H82" s="35" t="str">
        <f t="shared" si="54"/>
        <v>ja</v>
      </c>
      <c r="I82" s="42" t="s">
        <v>2402</v>
      </c>
      <c r="J82" s="20" t="s">
        <v>2955</v>
      </c>
      <c r="K82" s="21">
        <v>10000</v>
      </c>
      <c r="L82" s="28">
        <f t="shared" si="100"/>
        <v>0.24</v>
      </c>
      <c r="M82" s="28">
        <f t="shared" si="101"/>
        <v>0</v>
      </c>
      <c r="N82" s="56">
        <f t="shared" si="55"/>
        <v>0</v>
      </c>
      <c r="O82" s="33">
        <f t="shared" si="102"/>
        <v>106.72899258401179</v>
      </c>
      <c r="P82" s="37">
        <f t="shared" si="56"/>
        <v>122.97686192530153</v>
      </c>
      <c r="Q82" s="9" t="s">
        <v>12</v>
      </c>
      <c r="R82" s="55" t="s">
        <v>12</v>
      </c>
      <c r="S82" s="55">
        <v>3.75</v>
      </c>
      <c r="T82" s="55">
        <v>3.8439999999999999</v>
      </c>
      <c r="U82" s="55">
        <v>3.9260000000000002</v>
      </c>
      <c r="V82" s="3">
        <v>3.99</v>
      </c>
      <c r="W82" s="3">
        <v>4.0670000000000002</v>
      </c>
      <c r="X82" s="3" t="s">
        <v>12</v>
      </c>
      <c r="Y82" s="3">
        <v>4.4969999999999999</v>
      </c>
      <c r="Z82" s="15" t="s">
        <v>12</v>
      </c>
      <c r="AA82" s="10">
        <f t="shared" si="57"/>
        <v>4.0670000000000002</v>
      </c>
      <c r="AB82" s="9">
        <f t="shared" si="58"/>
        <v>0.14100000000000001</v>
      </c>
      <c r="AC82" s="10">
        <f t="shared" si="59"/>
        <v>0.42999999999999972</v>
      </c>
      <c r="AD82" s="9" t="s">
        <v>12</v>
      </c>
      <c r="AE82" s="55" t="s">
        <v>12</v>
      </c>
      <c r="AF82" s="55">
        <v>0.90100000000000002</v>
      </c>
      <c r="AG82" s="55">
        <v>0.998</v>
      </c>
      <c r="AH82" s="55">
        <v>1.036</v>
      </c>
      <c r="AI82" s="3">
        <v>1.07</v>
      </c>
      <c r="AJ82" s="3">
        <v>1.1140000000000001</v>
      </c>
      <c r="AK82" s="3" t="s">
        <v>12</v>
      </c>
      <c r="AL82" s="3">
        <v>1.246</v>
      </c>
      <c r="AM82" s="15" t="s">
        <v>12</v>
      </c>
      <c r="AN82" s="10">
        <f t="shared" si="60"/>
        <v>1.1140000000000001</v>
      </c>
      <c r="AO82" s="9">
        <f t="shared" si="61"/>
        <v>7.8000000000000069E-2</v>
      </c>
      <c r="AP82" s="10">
        <f t="shared" si="62"/>
        <v>0.1319999999999999</v>
      </c>
      <c r="AQ82" s="9" t="s">
        <v>12</v>
      </c>
      <c r="AR82" s="55" t="s">
        <v>12</v>
      </c>
      <c r="AS82" s="55">
        <v>3.2440000000000002</v>
      </c>
      <c r="AT82" s="55">
        <v>3.5270000000000001</v>
      </c>
      <c r="AU82" s="55">
        <v>3.5670000000000002</v>
      </c>
      <c r="AV82" s="3">
        <v>3.605</v>
      </c>
      <c r="AW82" s="3">
        <v>3.661</v>
      </c>
      <c r="AX82" s="3" t="s">
        <v>12</v>
      </c>
      <c r="AY82" s="3">
        <v>4.3959999999999999</v>
      </c>
      <c r="AZ82" s="15" t="s">
        <v>12</v>
      </c>
      <c r="BA82" s="10">
        <f t="shared" si="63"/>
        <v>3.661</v>
      </c>
      <c r="BB82" s="9">
        <f t="shared" si="64"/>
        <v>9.3999999999999861E-2</v>
      </c>
      <c r="BC82" s="10">
        <f t="shared" si="65"/>
        <v>0.73499999999999988</v>
      </c>
      <c r="BD82" s="9" t="s">
        <v>2403</v>
      </c>
      <c r="BE82" s="3" t="s">
        <v>12</v>
      </c>
      <c r="BF82" s="15" t="s">
        <v>12</v>
      </c>
      <c r="BG82" s="15"/>
      <c r="BH82" s="9"/>
      <c r="BI82" s="10"/>
      <c r="BJ82" s="9" t="s">
        <v>2403</v>
      </c>
      <c r="BK82" s="3" t="s">
        <v>12</v>
      </c>
      <c r="BL82" s="15" t="s">
        <v>12</v>
      </c>
      <c r="BM82" s="15"/>
      <c r="BN82" s="9"/>
      <c r="BO82" s="10"/>
      <c r="BP82">
        <f t="shared" si="66"/>
        <v>0</v>
      </c>
      <c r="BQ82" s="93">
        <f t="shared" si="67"/>
        <v>0</v>
      </c>
      <c r="BR82" s="93">
        <f t="shared" si="68"/>
        <v>0</v>
      </c>
      <c r="BS82" s="93" t="e">
        <f>VLOOKUP(C82,'Koppeling locatie - aslocatie'!$A$2:$C$8139,2,FALSE)</f>
        <v>#N/A</v>
      </c>
      <c r="BT82" s="93" t="e">
        <f>VLOOKUP($BS82,aslocaties_v01!$C$3:$AA$349,MATCH($K$3/10,aslocaties_v01!$C$2:$X$2),FALSE)</f>
        <v>#N/A</v>
      </c>
      <c r="BU82" s="93" t="e">
        <f>VLOOKUP(BS82,aslocaties_v01!$C$3:$AA$349,MATCH($K$3,aslocaties_v01!$C$2:$X$2),FALSE)</f>
        <v>#N/A</v>
      </c>
      <c r="BV82" s="93" t="e">
        <f>VLOOKUP(BS82,aslocaties_v01!$C$3:$AA$349,MATCH($K$3*10,aslocaties_v01!$C$2:$X$2),FALSE)</f>
        <v>#N/A</v>
      </c>
      <c r="BW82" s="93" t="e">
        <f t="shared" si="69"/>
        <v>#N/A</v>
      </c>
      <c r="BX82" s="93" t="e">
        <f t="shared" si="70"/>
        <v>#N/A</v>
      </c>
      <c r="BY82" s="94">
        <f t="shared" si="71"/>
        <v>999</v>
      </c>
      <c r="BZ82" s="94">
        <f t="shared" si="72"/>
        <v>999</v>
      </c>
      <c r="CA82" s="94" t="e">
        <f t="shared" si="73"/>
        <v>#N/A</v>
      </c>
      <c r="CB82" t="e">
        <f t="shared" si="74"/>
        <v>#N/A</v>
      </c>
      <c r="CC82" s="58" t="e">
        <f t="shared" si="75"/>
        <v>#N/A</v>
      </c>
      <c r="CD82" s="95" t="e">
        <f t="shared" si="76"/>
        <v>#N/A</v>
      </c>
      <c r="CE82" s="96" t="b">
        <f t="shared" si="77"/>
        <v>1</v>
      </c>
      <c r="CF82" t="e">
        <f t="shared" si="78"/>
        <v>#DIV/0!</v>
      </c>
      <c r="CG82" t="e">
        <f t="shared" si="79"/>
        <v>#DIV/0!</v>
      </c>
      <c r="CH82" s="84" t="b">
        <f t="shared" si="80"/>
        <v>1</v>
      </c>
      <c r="CI82">
        <f t="shared" si="81"/>
        <v>1.1140000000000001</v>
      </c>
      <c r="CJ82" t="b">
        <f t="shared" si="82"/>
        <v>1</v>
      </c>
      <c r="CK82" t="b">
        <f t="shared" si="83"/>
        <v>1</v>
      </c>
      <c r="CL82" s="84" t="b">
        <f t="shared" si="103"/>
        <v>1</v>
      </c>
      <c r="CM82">
        <f t="shared" si="84"/>
        <v>3.661</v>
      </c>
      <c r="CN82" t="b">
        <f t="shared" si="85"/>
        <v>1</v>
      </c>
      <c r="CO82" s="84">
        <f t="shared" si="86"/>
        <v>5.3279621964686955E-2</v>
      </c>
      <c r="CP82" t="b">
        <f t="shared" si="87"/>
        <v>1</v>
      </c>
      <c r="CQ82" s="96" t="b">
        <f t="shared" si="88"/>
        <v>1</v>
      </c>
      <c r="CR82" t="b">
        <f t="shared" si="89"/>
        <v>1</v>
      </c>
      <c r="CS82" t="b">
        <f t="shared" si="90"/>
        <v>1</v>
      </c>
      <c r="CT82" t="b">
        <f t="shared" si="91"/>
        <v>1</v>
      </c>
      <c r="CU82" t="b">
        <f t="shared" si="92"/>
        <v>1</v>
      </c>
      <c r="CV82" s="84" t="b">
        <f t="shared" si="93"/>
        <v>1</v>
      </c>
      <c r="CW82" t="b">
        <f t="shared" si="94"/>
        <v>1</v>
      </c>
      <c r="CX82" t="b">
        <f t="shared" si="95"/>
        <v>1</v>
      </c>
      <c r="CY82" t="b">
        <f t="shared" si="96"/>
        <v>1</v>
      </c>
      <c r="CZ82" t="b">
        <f t="shared" si="97"/>
        <v>1</v>
      </c>
      <c r="DA82" s="84">
        <f t="shared" si="98"/>
        <v>0</v>
      </c>
      <c r="DB82" t="e">
        <f t="shared" si="99"/>
        <v>#N/A</v>
      </c>
    </row>
    <row r="83" spans="1:106">
      <c r="A83" s="9">
        <v>81</v>
      </c>
      <c r="B83" s="3">
        <v>2</v>
      </c>
      <c r="C83" s="3" t="s">
        <v>120</v>
      </c>
      <c r="D83" s="3" t="str">
        <f t="shared" si="52"/>
        <v>AF_60m_L_24_0258</v>
      </c>
      <c r="E83" s="3" t="str">
        <f t="shared" si="53"/>
        <v>0258</v>
      </c>
      <c r="F83" s="3">
        <v>133646.96900000001</v>
      </c>
      <c r="G83" s="15">
        <v>421129.125</v>
      </c>
      <c r="H83" s="35" t="str">
        <f t="shared" si="54"/>
        <v>ja</v>
      </c>
      <c r="I83" s="42" t="s">
        <v>2402</v>
      </c>
      <c r="J83" s="20" t="s">
        <v>2955</v>
      </c>
      <c r="K83" s="21">
        <v>10000</v>
      </c>
      <c r="L83" s="28">
        <f t="shared" si="100"/>
        <v>0.24</v>
      </c>
      <c r="M83" s="28">
        <f t="shared" si="101"/>
        <v>0</v>
      </c>
      <c r="N83" s="56">
        <f t="shared" si="55"/>
        <v>0</v>
      </c>
      <c r="O83" s="33">
        <f t="shared" si="102"/>
        <v>122.97686192530153</v>
      </c>
      <c r="P83" s="37">
        <f t="shared" si="56"/>
        <v>74.525611094456991</v>
      </c>
      <c r="Q83" s="9" t="s">
        <v>12</v>
      </c>
      <c r="R83" s="55" t="s">
        <v>12</v>
      </c>
      <c r="S83" s="55">
        <v>3.75</v>
      </c>
      <c r="T83" s="55">
        <v>3.8439999999999999</v>
      </c>
      <c r="U83" s="55">
        <v>3.927</v>
      </c>
      <c r="V83" s="3">
        <v>3.996</v>
      </c>
      <c r="W83" s="3">
        <v>4.0830000000000002</v>
      </c>
      <c r="X83" s="3" t="s">
        <v>12</v>
      </c>
      <c r="Y83" s="3">
        <v>4.7350000000000003</v>
      </c>
      <c r="Z83" s="15" t="s">
        <v>12</v>
      </c>
      <c r="AA83" s="10">
        <f t="shared" si="57"/>
        <v>4.0830000000000002</v>
      </c>
      <c r="AB83" s="9">
        <f t="shared" si="58"/>
        <v>0.15600000000000014</v>
      </c>
      <c r="AC83" s="10">
        <f t="shared" si="59"/>
        <v>0.65200000000000014</v>
      </c>
      <c r="AD83" s="9" t="s">
        <v>12</v>
      </c>
      <c r="AE83" s="55" t="s">
        <v>12</v>
      </c>
      <c r="AF83" s="55">
        <v>1.038</v>
      </c>
      <c r="AG83" s="55">
        <v>1.0620000000000001</v>
      </c>
      <c r="AH83" s="55">
        <v>1.087</v>
      </c>
      <c r="AI83" s="3">
        <v>1.111</v>
      </c>
      <c r="AJ83" s="3">
        <v>1.1379999999999999</v>
      </c>
      <c r="AK83" s="3" t="s">
        <v>12</v>
      </c>
      <c r="AL83" s="3">
        <v>1.1890000000000001</v>
      </c>
      <c r="AM83" s="15" t="s">
        <v>12</v>
      </c>
      <c r="AN83" s="10">
        <f t="shared" si="60"/>
        <v>1.1379999999999999</v>
      </c>
      <c r="AO83" s="9">
        <f t="shared" si="61"/>
        <v>5.0999999999999934E-2</v>
      </c>
      <c r="AP83" s="10">
        <f t="shared" si="62"/>
        <v>5.1000000000000156E-2</v>
      </c>
      <c r="AQ83" s="9" t="s">
        <v>12</v>
      </c>
      <c r="AR83" s="55" t="s">
        <v>12</v>
      </c>
      <c r="AS83" s="55">
        <v>3.423</v>
      </c>
      <c r="AT83" s="55">
        <v>3.4409999999999998</v>
      </c>
      <c r="AU83" s="55">
        <v>3.4620000000000002</v>
      </c>
      <c r="AV83" s="3">
        <v>3.48</v>
      </c>
      <c r="AW83" s="3">
        <v>3.5009999999999999</v>
      </c>
      <c r="AX83" s="3" t="s">
        <v>12</v>
      </c>
      <c r="AY83" s="3">
        <v>3.556</v>
      </c>
      <c r="AZ83" s="15" t="s">
        <v>12</v>
      </c>
      <c r="BA83" s="10">
        <f t="shared" si="63"/>
        <v>3.5009999999999999</v>
      </c>
      <c r="BB83" s="9">
        <f t="shared" si="64"/>
        <v>3.8999999999999702E-2</v>
      </c>
      <c r="BC83" s="10">
        <f t="shared" si="65"/>
        <v>5.500000000000016E-2</v>
      </c>
      <c r="BD83" s="9" t="s">
        <v>2403</v>
      </c>
      <c r="BE83" s="3" t="s">
        <v>12</v>
      </c>
      <c r="BF83" s="15" t="s">
        <v>12</v>
      </c>
      <c r="BG83" s="15"/>
      <c r="BH83" s="9"/>
      <c r="BI83" s="10"/>
      <c r="BJ83" s="9" t="s">
        <v>2403</v>
      </c>
      <c r="BK83" s="3" t="s">
        <v>12</v>
      </c>
      <c r="BL83" s="15" t="s">
        <v>12</v>
      </c>
      <c r="BM83" s="15"/>
      <c r="BN83" s="9"/>
      <c r="BO83" s="10"/>
      <c r="BP83">
        <f t="shared" si="66"/>
        <v>0</v>
      </c>
      <c r="BQ83" s="93">
        <f t="shared" si="67"/>
        <v>0</v>
      </c>
      <c r="BR83" s="93">
        <f t="shared" si="68"/>
        <v>0</v>
      </c>
      <c r="BS83" s="93" t="e">
        <f>VLOOKUP(C83,'Koppeling locatie - aslocatie'!$A$2:$C$8139,2,FALSE)</f>
        <v>#N/A</v>
      </c>
      <c r="BT83" s="93" t="e">
        <f>VLOOKUP($BS83,aslocaties_v01!$C$3:$AA$349,MATCH($K$3/10,aslocaties_v01!$C$2:$X$2),FALSE)</f>
        <v>#N/A</v>
      </c>
      <c r="BU83" s="93" t="e">
        <f>VLOOKUP(BS83,aslocaties_v01!$C$3:$AA$349,MATCH($K$3,aslocaties_v01!$C$2:$X$2),FALSE)</f>
        <v>#N/A</v>
      </c>
      <c r="BV83" s="93" t="e">
        <f>VLOOKUP(BS83,aslocaties_v01!$C$3:$AA$349,MATCH($K$3*10,aslocaties_v01!$C$2:$X$2),FALSE)</f>
        <v>#N/A</v>
      </c>
      <c r="BW83" s="93" t="e">
        <f t="shared" si="69"/>
        <v>#N/A</v>
      </c>
      <c r="BX83" s="93" t="e">
        <f t="shared" si="70"/>
        <v>#N/A</v>
      </c>
      <c r="BY83" s="94">
        <f t="shared" si="71"/>
        <v>999</v>
      </c>
      <c r="BZ83" s="94">
        <f t="shared" si="72"/>
        <v>999</v>
      </c>
      <c r="CA83" s="94" t="e">
        <f t="shared" si="73"/>
        <v>#N/A</v>
      </c>
      <c r="CB83" t="e">
        <f t="shared" si="74"/>
        <v>#N/A</v>
      </c>
      <c r="CC83" s="58" t="e">
        <f t="shared" si="75"/>
        <v>#N/A</v>
      </c>
      <c r="CD83" s="95" t="e">
        <f t="shared" si="76"/>
        <v>#N/A</v>
      </c>
      <c r="CE83" s="96" t="b">
        <f t="shared" si="77"/>
        <v>1</v>
      </c>
      <c r="CF83" t="e">
        <f t="shared" si="78"/>
        <v>#DIV/0!</v>
      </c>
      <c r="CG83" t="e">
        <f t="shared" si="79"/>
        <v>#DIV/0!</v>
      </c>
      <c r="CH83" s="84" t="b">
        <f t="shared" si="80"/>
        <v>1</v>
      </c>
      <c r="CI83">
        <f t="shared" si="81"/>
        <v>1.1379999999999999</v>
      </c>
      <c r="CJ83" t="b">
        <f t="shared" si="82"/>
        <v>1</v>
      </c>
      <c r="CK83" t="b">
        <f t="shared" si="83"/>
        <v>1</v>
      </c>
      <c r="CL83" s="84" t="b">
        <f t="shared" si="103"/>
        <v>1</v>
      </c>
      <c r="CM83">
        <f t="shared" si="84"/>
        <v>3.5009999999999999</v>
      </c>
      <c r="CN83" t="b">
        <f t="shared" si="85"/>
        <v>1</v>
      </c>
      <c r="CO83" s="84">
        <f t="shared" si="86"/>
        <v>5.9515959857323948E-2</v>
      </c>
      <c r="CP83" t="b">
        <f t="shared" si="87"/>
        <v>1</v>
      </c>
      <c r="CQ83" s="96" t="b">
        <f t="shared" si="88"/>
        <v>1</v>
      </c>
      <c r="CR83" t="b">
        <f t="shared" si="89"/>
        <v>1</v>
      </c>
      <c r="CS83" t="b">
        <f t="shared" si="90"/>
        <v>1</v>
      </c>
      <c r="CT83" t="b">
        <f t="shared" si="91"/>
        <v>1</v>
      </c>
      <c r="CU83" t="b">
        <f t="shared" si="92"/>
        <v>1</v>
      </c>
      <c r="CV83" s="84" t="b">
        <f t="shared" si="93"/>
        <v>1</v>
      </c>
      <c r="CW83" t="b">
        <f t="shared" si="94"/>
        <v>1</v>
      </c>
      <c r="CX83" t="b">
        <f t="shared" si="95"/>
        <v>1</v>
      </c>
      <c r="CY83" t="b">
        <f t="shared" si="96"/>
        <v>1</v>
      </c>
      <c r="CZ83" t="b">
        <f t="shared" si="97"/>
        <v>1</v>
      </c>
      <c r="DA83" s="84">
        <f t="shared" si="98"/>
        <v>0</v>
      </c>
      <c r="DB83" t="e">
        <f t="shared" si="99"/>
        <v>#N/A</v>
      </c>
    </row>
    <row r="84" spans="1:106">
      <c r="A84" s="9">
        <v>82</v>
      </c>
      <c r="B84" s="3">
        <v>2</v>
      </c>
      <c r="C84" s="3" t="s">
        <v>121</v>
      </c>
      <c r="D84" s="3" t="str">
        <f t="shared" si="52"/>
        <v>AF_60m_L_24_0259</v>
      </c>
      <c r="E84" s="3" t="str">
        <f t="shared" si="53"/>
        <v>0259</v>
      </c>
      <c r="F84" s="3">
        <v>133592.04699999999</v>
      </c>
      <c r="G84" s="15">
        <v>421078.75</v>
      </c>
      <c r="H84" s="35" t="str">
        <f t="shared" si="54"/>
        <v>ja</v>
      </c>
      <c r="I84" s="42" t="s">
        <v>2402</v>
      </c>
      <c r="J84" s="20" t="s">
        <v>2955</v>
      </c>
      <c r="K84" s="21">
        <v>10000</v>
      </c>
      <c r="L84" s="28">
        <f t="shared" si="100"/>
        <v>0.24</v>
      </c>
      <c r="M84" s="28">
        <f t="shared" si="101"/>
        <v>0</v>
      </c>
      <c r="N84" s="56">
        <f t="shared" si="55"/>
        <v>0</v>
      </c>
      <c r="O84" s="33">
        <f t="shared" si="102"/>
        <v>74.525611094456991</v>
      </c>
      <c r="P84" s="37">
        <f t="shared" si="56"/>
        <v>128.77815408289831</v>
      </c>
      <c r="Q84" s="9" t="s">
        <v>12</v>
      </c>
      <c r="R84" s="55" t="s">
        <v>12</v>
      </c>
      <c r="S84" s="55">
        <v>3.75</v>
      </c>
      <c r="T84" s="55">
        <v>3.8439999999999999</v>
      </c>
      <c r="U84" s="55">
        <v>3.927</v>
      </c>
      <c r="V84" s="3">
        <v>3.996</v>
      </c>
      <c r="W84" s="3">
        <v>4.0830000000000002</v>
      </c>
      <c r="X84" s="3" t="s">
        <v>12</v>
      </c>
      <c r="Y84" s="3">
        <v>4.7350000000000003</v>
      </c>
      <c r="Z84" s="15" t="s">
        <v>12</v>
      </c>
      <c r="AA84" s="10">
        <f t="shared" si="57"/>
        <v>4.0830000000000002</v>
      </c>
      <c r="AB84" s="9">
        <f t="shared" si="58"/>
        <v>0.15600000000000014</v>
      </c>
      <c r="AC84" s="10">
        <f t="shared" si="59"/>
        <v>0.65200000000000014</v>
      </c>
      <c r="AD84" s="9" t="s">
        <v>12</v>
      </c>
      <c r="AE84" s="55" t="s">
        <v>12</v>
      </c>
      <c r="AF84" s="55">
        <v>0.96499999999999997</v>
      </c>
      <c r="AG84" s="55">
        <v>1.002</v>
      </c>
      <c r="AH84" s="55">
        <v>1.036</v>
      </c>
      <c r="AI84" s="3">
        <v>1.0660000000000001</v>
      </c>
      <c r="AJ84" s="3">
        <v>1.1000000000000001</v>
      </c>
      <c r="AK84" s="3" t="s">
        <v>12</v>
      </c>
      <c r="AL84" s="3">
        <v>1.161</v>
      </c>
      <c r="AM84" s="15" t="s">
        <v>12</v>
      </c>
      <c r="AN84" s="10">
        <f t="shared" si="60"/>
        <v>1.1000000000000001</v>
      </c>
      <c r="AO84" s="9">
        <f t="shared" si="61"/>
        <v>6.4000000000000057E-2</v>
      </c>
      <c r="AP84" s="10">
        <f t="shared" si="62"/>
        <v>6.0999999999999943E-2</v>
      </c>
      <c r="AQ84" s="9" t="s">
        <v>12</v>
      </c>
      <c r="AR84" s="55" t="s">
        <v>12</v>
      </c>
      <c r="AS84" s="55">
        <v>3.363</v>
      </c>
      <c r="AT84" s="55">
        <v>3.3940000000000001</v>
      </c>
      <c r="AU84" s="55">
        <v>3.42</v>
      </c>
      <c r="AV84" s="3">
        <v>3.4430000000000001</v>
      </c>
      <c r="AW84" s="3">
        <v>3.4670000000000001</v>
      </c>
      <c r="AX84" s="3" t="s">
        <v>12</v>
      </c>
      <c r="AY84" s="3">
        <v>3.5310000000000001</v>
      </c>
      <c r="AZ84" s="15" t="s">
        <v>12</v>
      </c>
      <c r="BA84" s="10">
        <f t="shared" si="63"/>
        <v>3.4670000000000001</v>
      </c>
      <c r="BB84" s="9">
        <f t="shared" si="64"/>
        <v>4.7000000000000153E-2</v>
      </c>
      <c r="BC84" s="10">
        <f t="shared" si="65"/>
        <v>6.4000000000000057E-2</v>
      </c>
      <c r="BD84" s="9" t="s">
        <v>2403</v>
      </c>
      <c r="BE84" s="3" t="s">
        <v>12</v>
      </c>
      <c r="BF84" s="15" t="s">
        <v>12</v>
      </c>
      <c r="BG84" s="15"/>
      <c r="BH84" s="9"/>
      <c r="BI84" s="10"/>
      <c r="BJ84" s="9" t="s">
        <v>2403</v>
      </c>
      <c r="BK84" s="3" t="s">
        <v>12</v>
      </c>
      <c r="BL84" s="15" t="s">
        <v>12</v>
      </c>
      <c r="BM84" s="15"/>
      <c r="BN84" s="9"/>
      <c r="BO84" s="10"/>
      <c r="BP84">
        <f t="shared" si="66"/>
        <v>0</v>
      </c>
      <c r="BQ84" s="93">
        <f t="shared" si="67"/>
        <v>0</v>
      </c>
      <c r="BR84" s="93">
        <f t="shared" si="68"/>
        <v>0</v>
      </c>
      <c r="BS84" s="93" t="e">
        <f>VLOOKUP(C84,'Koppeling locatie - aslocatie'!$A$2:$C$8139,2,FALSE)</f>
        <v>#N/A</v>
      </c>
      <c r="BT84" s="93" t="e">
        <f>VLOOKUP($BS84,aslocaties_v01!$C$3:$AA$349,MATCH($K$3/10,aslocaties_v01!$C$2:$X$2),FALSE)</f>
        <v>#N/A</v>
      </c>
      <c r="BU84" s="93" t="e">
        <f>VLOOKUP(BS84,aslocaties_v01!$C$3:$AA$349,MATCH($K$3,aslocaties_v01!$C$2:$X$2),FALSE)</f>
        <v>#N/A</v>
      </c>
      <c r="BV84" s="93" t="e">
        <f>VLOOKUP(BS84,aslocaties_v01!$C$3:$AA$349,MATCH($K$3*10,aslocaties_v01!$C$2:$X$2),FALSE)</f>
        <v>#N/A</v>
      </c>
      <c r="BW84" s="93" t="e">
        <f t="shared" si="69"/>
        <v>#N/A</v>
      </c>
      <c r="BX84" s="93" t="e">
        <f t="shared" si="70"/>
        <v>#N/A</v>
      </c>
      <c r="BY84" s="94">
        <f t="shared" si="71"/>
        <v>999</v>
      </c>
      <c r="BZ84" s="94">
        <f t="shared" si="72"/>
        <v>999</v>
      </c>
      <c r="CA84" s="94" t="e">
        <f t="shared" si="73"/>
        <v>#N/A</v>
      </c>
      <c r="CB84" t="e">
        <f t="shared" si="74"/>
        <v>#N/A</v>
      </c>
      <c r="CC84" s="58" t="e">
        <f t="shared" si="75"/>
        <v>#N/A</v>
      </c>
      <c r="CD84" s="95" t="e">
        <f t="shared" si="76"/>
        <v>#N/A</v>
      </c>
      <c r="CE84" s="96" t="b">
        <f t="shared" si="77"/>
        <v>1</v>
      </c>
      <c r="CF84" t="e">
        <f t="shared" si="78"/>
        <v>#DIV/0!</v>
      </c>
      <c r="CG84" t="e">
        <f t="shared" si="79"/>
        <v>#DIV/0!</v>
      </c>
      <c r="CH84" s="84" t="b">
        <f t="shared" si="80"/>
        <v>1</v>
      </c>
      <c r="CI84">
        <f t="shared" si="81"/>
        <v>1.1000000000000001</v>
      </c>
      <c r="CJ84" t="b">
        <f t="shared" si="82"/>
        <v>1</v>
      </c>
      <c r="CK84" t="b">
        <f t="shared" si="83"/>
        <v>1</v>
      </c>
      <c r="CL84" s="84" t="b">
        <f t="shared" si="103"/>
        <v>1</v>
      </c>
      <c r="CM84">
        <f t="shared" si="84"/>
        <v>3.4670000000000001</v>
      </c>
      <c r="CN84" t="b">
        <f t="shared" si="85"/>
        <v>1</v>
      </c>
      <c r="CO84" s="84">
        <f t="shared" si="86"/>
        <v>5.8662477884165842E-2</v>
      </c>
      <c r="CP84" t="b">
        <f t="shared" si="87"/>
        <v>1</v>
      </c>
      <c r="CQ84" s="96" t="b">
        <f t="shared" si="88"/>
        <v>1</v>
      </c>
      <c r="CR84" t="b">
        <f t="shared" si="89"/>
        <v>1</v>
      </c>
      <c r="CS84" t="b">
        <f t="shared" si="90"/>
        <v>1</v>
      </c>
      <c r="CT84" t="b">
        <f t="shared" si="91"/>
        <v>1</v>
      </c>
      <c r="CU84" t="b">
        <f t="shared" si="92"/>
        <v>1</v>
      </c>
      <c r="CV84" s="84" t="b">
        <f t="shared" si="93"/>
        <v>1</v>
      </c>
      <c r="CW84" t="b">
        <f t="shared" si="94"/>
        <v>1</v>
      </c>
      <c r="CX84" t="b">
        <f t="shared" si="95"/>
        <v>1</v>
      </c>
      <c r="CY84" t="b">
        <f t="shared" si="96"/>
        <v>1</v>
      </c>
      <c r="CZ84" t="b">
        <f t="shared" si="97"/>
        <v>1</v>
      </c>
      <c r="DA84" s="84">
        <f t="shared" si="98"/>
        <v>0</v>
      </c>
      <c r="DB84" t="e">
        <f t="shared" si="99"/>
        <v>#N/A</v>
      </c>
    </row>
    <row r="85" spans="1:106">
      <c r="A85" s="9">
        <v>83</v>
      </c>
      <c r="B85" s="3">
        <v>2</v>
      </c>
      <c r="C85" s="3" t="s">
        <v>122</v>
      </c>
      <c r="D85" s="3" t="str">
        <f t="shared" si="52"/>
        <v>AF_60m_L_24_0260</v>
      </c>
      <c r="E85" s="3" t="str">
        <f t="shared" si="53"/>
        <v>0260</v>
      </c>
      <c r="F85" s="3">
        <v>133470.484</v>
      </c>
      <c r="G85" s="15">
        <v>421121.25</v>
      </c>
      <c r="H85" s="35" t="str">
        <f t="shared" si="54"/>
        <v>ja</v>
      </c>
      <c r="I85" s="42" t="s">
        <v>2402</v>
      </c>
      <c r="J85" s="20" t="s">
        <v>2955</v>
      </c>
      <c r="K85" s="21">
        <v>10000</v>
      </c>
      <c r="L85" s="28">
        <f t="shared" si="100"/>
        <v>0.24</v>
      </c>
      <c r="M85" s="28">
        <f t="shared" si="101"/>
        <v>0</v>
      </c>
      <c r="N85" s="56">
        <f t="shared" si="55"/>
        <v>0</v>
      </c>
      <c r="O85" s="33">
        <f t="shared" si="102"/>
        <v>128.77815408289831</v>
      </c>
      <c r="P85" s="37">
        <f t="shared" si="56"/>
        <v>123.05675580397201</v>
      </c>
      <c r="Q85" s="9" t="s">
        <v>12</v>
      </c>
      <c r="R85" s="55" t="s">
        <v>12</v>
      </c>
      <c r="S85" s="55">
        <v>3.7509999999999999</v>
      </c>
      <c r="T85" s="55">
        <v>3.8450000000000002</v>
      </c>
      <c r="U85" s="55">
        <v>3.9260000000000002</v>
      </c>
      <c r="V85" s="3">
        <v>3.99</v>
      </c>
      <c r="W85" s="3">
        <v>4.0679999999999996</v>
      </c>
      <c r="X85" s="3" t="s">
        <v>12</v>
      </c>
      <c r="Y85" s="3">
        <v>4.4969999999999999</v>
      </c>
      <c r="Z85" s="15" t="s">
        <v>12</v>
      </c>
      <c r="AA85" s="10">
        <f t="shared" si="57"/>
        <v>4.0679999999999996</v>
      </c>
      <c r="AB85" s="9">
        <f t="shared" si="58"/>
        <v>0.14199999999999946</v>
      </c>
      <c r="AC85" s="10">
        <f t="shared" si="59"/>
        <v>0.42900000000000027</v>
      </c>
      <c r="AD85" s="9" t="s">
        <v>12</v>
      </c>
      <c r="AE85" s="55" t="s">
        <v>12</v>
      </c>
      <c r="AF85" s="55">
        <v>1.123</v>
      </c>
      <c r="AG85" s="55">
        <v>1.147</v>
      </c>
      <c r="AH85" s="55">
        <v>1.173</v>
      </c>
      <c r="AI85" s="3">
        <v>1.1970000000000001</v>
      </c>
      <c r="AJ85" s="3">
        <v>1.2230000000000001</v>
      </c>
      <c r="AK85" s="3" t="s">
        <v>12</v>
      </c>
      <c r="AL85" s="3">
        <v>1.2729999999999999</v>
      </c>
      <c r="AM85" s="15" t="s">
        <v>12</v>
      </c>
      <c r="AN85" s="10">
        <f t="shared" si="60"/>
        <v>1.2230000000000001</v>
      </c>
      <c r="AO85" s="9">
        <f t="shared" si="61"/>
        <v>5.0000000000000044E-2</v>
      </c>
      <c r="AP85" s="10">
        <f t="shared" si="62"/>
        <v>4.9999999999999822E-2</v>
      </c>
      <c r="AQ85" s="9" t="s">
        <v>12</v>
      </c>
      <c r="AR85" s="55" t="s">
        <v>12</v>
      </c>
      <c r="AS85" s="55">
        <v>3.645</v>
      </c>
      <c r="AT85" s="55">
        <v>3.669</v>
      </c>
      <c r="AU85" s="55">
        <v>3.6949999999999998</v>
      </c>
      <c r="AV85" s="3">
        <v>3.7160000000000002</v>
      </c>
      <c r="AW85" s="3">
        <v>3.7389999999999999</v>
      </c>
      <c r="AX85" s="3" t="s">
        <v>12</v>
      </c>
      <c r="AY85" s="3">
        <v>3.782</v>
      </c>
      <c r="AZ85" s="15" t="s">
        <v>12</v>
      </c>
      <c r="BA85" s="10">
        <f t="shared" si="63"/>
        <v>3.7389999999999999</v>
      </c>
      <c r="BB85" s="9">
        <f t="shared" si="64"/>
        <v>4.4000000000000039E-2</v>
      </c>
      <c r="BC85" s="10">
        <f t="shared" si="65"/>
        <v>4.3000000000000149E-2</v>
      </c>
      <c r="BD85" s="9" t="s">
        <v>2403</v>
      </c>
      <c r="BE85" s="3" t="s">
        <v>12</v>
      </c>
      <c r="BF85" s="15" t="s">
        <v>12</v>
      </c>
      <c r="BG85" s="15"/>
      <c r="BH85" s="9"/>
      <c r="BI85" s="10"/>
      <c r="BJ85" s="9" t="s">
        <v>2403</v>
      </c>
      <c r="BK85" s="3" t="s">
        <v>12</v>
      </c>
      <c r="BL85" s="15" t="s">
        <v>12</v>
      </c>
      <c r="BM85" s="15"/>
      <c r="BN85" s="9"/>
      <c r="BO85" s="10"/>
      <c r="BP85">
        <f t="shared" si="66"/>
        <v>0</v>
      </c>
      <c r="BQ85" s="93">
        <f t="shared" si="67"/>
        <v>0</v>
      </c>
      <c r="BR85" s="93">
        <f t="shared" si="68"/>
        <v>0</v>
      </c>
      <c r="BS85" s="93" t="e">
        <f>VLOOKUP(C85,'Koppeling locatie - aslocatie'!$A$2:$C$8139,2,FALSE)</f>
        <v>#N/A</v>
      </c>
      <c r="BT85" s="93" t="e">
        <f>VLOOKUP($BS85,aslocaties_v01!$C$3:$AA$349,MATCH($K$3/10,aslocaties_v01!$C$2:$X$2),FALSE)</f>
        <v>#N/A</v>
      </c>
      <c r="BU85" s="93" t="e">
        <f>VLOOKUP(BS85,aslocaties_v01!$C$3:$AA$349,MATCH($K$3,aslocaties_v01!$C$2:$X$2),FALSE)</f>
        <v>#N/A</v>
      </c>
      <c r="BV85" s="93" t="e">
        <f>VLOOKUP(BS85,aslocaties_v01!$C$3:$AA$349,MATCH($K$3*10,aslocaties_v01!$C$2:$X$2),FALSE)</f>
        <v>#N/A</v>
      </c>
      <c r="BW85" s="93" t="e">
        <f t="shared" si="69"/>
        <v>#N/A</v>
      </c>
      <c r="BX85" s="93" t="e">
        <f t="shared" si="70"/>
        <v>#N/A</v>
      </c>
      <c r="BY85" s="94">
        <f t="shared" si="71"/>
        <v>999</v>
      </c>
      <c r="BZ85" s="94">
        <f t="shared" si="72"/>
        <v>999</v>
      </c>
      <c r="CA85" s="94" t="e">
        <f t="shared" si="73"/>
        <v>#N/A</v>
      </c>
      <c r="CB85" t="e">
        <f t="shared" si="74"/>
        <v>#N/A</v>
      </c>
      <c r="CC85" s="58" t="e">
        <f t="shared" si="75"/>
        <v>#N/A</v>
      </c>
      <c r="CD85" s="95" t="e">
        <f t="shared" si="76"/>
        <v>#N/A</v>
      </c>
      <c r="CE85" s="96" t="b">
        <f t="shared" si="77"/>
        <v>1</v>
      </c>
      <c r="CF85" t="e">
        <f t="shared" si="78"/>
        <v>#DIV/0!</v>
      </c>
      <c r="CG85" t="e">
        <f t="shared" si="79"/>
        <v>#DIV/0!</v>
      </c>
      <c r="CH85" s="84" t="b">
        <f t="shared" si="80"/>
        <v>1</v>
      </c>
      <c r="CI85">
        <f t="shared" si="81"/>
        <v>1.2230000000000001</v>
      </c>
      <c r="CJ85" t="b">
        <f t="shared" si="82"/>
        <v>1</v>
      </c>
      <c r="CK85" t="b">
        <f t="shared" si="83"/>
        <v>1</v>
      </c>
      <c r="CL85" s="84" t="b">
        <f t="shared" si="103"/>
        <v>1</v>
      </c>
      <c r="CM85">
        <f t="shared" si="84"/>
        <v>3.7389999999999999</v>
      </c>
      <c r="CN85" t="b">
        <f t="shared" si="85"/>
        <v>1</v>
      </c>
      <c r="CO85" s="84">
        <f t="shared" si="86"/>
        <v>5.6077794961456991E-2</v>
      </c>
      <c r="CP85" t="b">
        <f t="shared" si="87"/>
        <v>1</v>
      </c>
      <c r="CQ85" s="96" t="b">
        <f t="shared" si="88"/>
        <v>1</v>
      </c>
      <c r="CR85" t="b">
        <f t="shared" si="89"/>
        <v>1</v>
      </c>
      <c r="CS85" t="b">
        <f t="shared" si="90"/>
        <v>1</v>
      </c>
      <c r="CT85" t="b">
        <f t="shared" si="91"/>
        <v>1</v>
      </c>
      <c r="CU85" t="b">
        <f t="shared" si="92"/>
        <v>1</v>
      </c>
      <c r="CV85" s="84" t="b">
        <f t="shared" si="93"/>
        <v>1</v>
      </c>
      <c r="CW85" t="b">
        <f t="shared" si="94"/>
        <v>1</v>
      </c>
      <c r="CX85" t="b">
        <f t="shared" si="95"/>
        <v>1</v>
      </c>
      <c r="CY85" t="b">
        <f t="shared" si="96"/>
        <v>1</v>
      </c>
      <c r="CZ85" t="b">
        <f t="shared" si="97"/>
        <v>1</v>
      </c>
      <c r="DA85" s="84">
        <f t="shared" si="98"/>
        <v>0</v>
      </c>
      <c r="DB85" t="e">
        <f t="shared" si="99"/>
        <v>#N/A</v>
      </c>
    </row>
    <row r="86" spans="1:106">
      <c r="A86" s="9">
        <v>84</v>
      </c>
      <c r="B86" s="3">
        <v>2</v>
      </c>
      <c r="C86" s="3" t="s">
        <v>123</v>
      </c>
      <c r="D86" s="3" t="str">
        <f t="shared" si="52"/>
        <v>AF_60m_L_24_0261</v>
      </c>
      <c r="E86" s="3" t="str">
        <f t="shared" si="53"/>
        <v>0261</v>
      </c>
      <c r="F86" s="3">
        <v>133347.641</v>
      </c>
      <c r="G86" s="15">
        <v>421128.5</v>
      </c>
      <c r="H86" s="35" t="str">
        <f t="shared" si="54"/>
        <v>ja</v>
      </c>
      <c r="I86" s="42" t="s">
        <v>2402</v>
      </c>
      <c r="J86" s="20" t="s">
        <v>2955</v>
      </c>
      <c r="K86" s="21">
        <v>10000</v>
      </c>
      <c r="L86" s="28">
        <f t="shared" si="100"/>
        <v>0.24</v>
      </c>
      <c r="M86" s="28">
        <f t="shared" si="101"/>
        <v>0</v>
      </c>
      <c r="N86" s="56">
        <f t="shared" si="55"/>
        <v>0</v>
      </c>
      <c r="O86" s="33">
        <f t="shared" si="102"/>
        <v>123.05675580397201</v>
      </c>
      <c r="P86" s="37">
        <f t="shared" si="56"/>
        <v>74.554129442985882</v>
      </c>
      <c r="Q86" s="9" t="s">
        <v>12</v>
      </c>
      <c r="R86" s="55" t="s">
        <v>12</v>
      </c>
      <c r="S86" s="55">
        <v>3.7519999999999998</v>
      </c>
      <c r="T86" s="55">
        <v>3.8460000000000001</v>
      </c>
      <c r="U86" s="55">
        <v>3.9260000000000002</v>
      </c>
      <c r="V86" s="3">
        <v>3.9910000000000001</v>
      </c>
      <c r="W86" s="3">
        <v>4.0679999999999996</v>
      </c>
      <c r="X86" s="3" t="s">
        <v>12</v>
      </c>
      <c r="Y86" s="3">
        <v>4.4969999999999999</v>
      </c>
      <c r="Z86" s="15" t="s">
        <v>12</v>
      </c>
      <c r="AA86" s="10">
        <f t="shared" si="57"/>
        <v>4.0679999999999996</v>
      </c>
      <c r="AB86" s="9">
        <f t="shared" si="58"/>
        <v>0.14199999999999946</v>
      </c>
      <c r="AC86" s="10">
        <f t="shared" si="59"/>
        <v>0.42900000000000027</v>
      </c>
      <c r="AD86" s="9" t="s">
        <v>12</v>
      </c>
      <c r="AE86" s="55" t="s">
        <v>12</v>
      </c>
      <c r="AF86" s="55">
        <v>1.2450000000000001</v>
      </c>
      <c r="AG86" s="55">
        <v>1.266</v>
      </c>
      <c r="AH86" s="55">
        <v>1.2889999999999999</v>
      </c>
      <c r="AI86" s="3">
        <v>1.3049999999999999</v>
      </c>
      <c r="AJ86" s="3">
        <v>1.3180000000000001</v>
      </c>
      <c r="AK86" s="3" t="s">
        <v>12</v>
      </c>
      <c r="AL86" s="3">
        <v>1.3420000000000001</v>
      </c>
      <c r="AM86" s="15" t="s">
        <v>12</v>
      </c>
      <c r="AN86" s="10">
        <f t="shared" si="60"/>
        <v>1.3180000000000001</v>
      </c>
      <c r="AO86" s="9">
        <f t="shared" si="61"/>
        <v>2.9000000000000137E-2</v>
      </c>
      <c r="AP86" s="10">
        <f t="shared" si="62"/>
        <v>2.4000000000000021E-2</v>
      </c>
      <c r="AQ86" s="9" t="s">
        <v>12</v>
      </c>
      <c r="AR86" s="55" t="s">
        <v>12</v>
      </c>
      <c r="AS86" s="55">
        <v>4.2300000000000004</v>
      </c>
      <c r="AT86" s="55">
        <v>4.25</v>
      </c>
      <c r="AU86" s="55">
        <v>4.2729999999999997</v>
      </c>
      <c r="AV86" s="3">
        <v>4.2930000000000001</v>
      </c>
      <c r="AW86" s="3">
        <v>4.3099999999999996</v>
      </c>
      <c r="AX86" s="3" t="s">
        <v>12</v>
      </c>
      <c r="AY86" s="3">
        <v>4.3380000000000001</v>
      </c>
      <c r="AZ86" s="15" t="s">
        <v>12</v>
      </c>
      <c r="BA86" s="10">
        <f t="shared" si="63"/>
        <v>4.3099999999999996</v>
      </c>
      <c r="BB86" s="9">
        <f t="shared" si="64"/>
        <v>3.6999999999999922E-2</v>
      </c>
      <c r="BC86" s="10">
        <f t="shared" si="65"/>
        <v>2.8000000000000469E-2</v>
      </c>
      <c r="BD86" s="9" t="s">
        <v>2403</v>
      </c>
      <c r="BE86" s="3" t="s">
        <v>12</v>
      </c>
      <c r="BF86" s="15" t="s">
        <v>12</v>
      </c>
      <c r="BG86" s="15"/>
      <c r="BH86" s="9"/>
      <c r="BI86" s="10"/>
      <c r="BJ86" s="9" t="s">
        <v>2403</v>
      </c>
      <c r="BK86" s="3" t="s">
        <v>12</v>
      </c>
      <c r="BL86" s="15" t="s">
        <v>12</v>
      </c>
      <c r="BM86" s="15"/>
      <c r="BN86" s="9"/>
      <c r="BO86" s="10"/>
      <c r="BP86">
        <f t="shared" si="66"/>
        <v>0</v>
      </c>
      <c r="BQ86" s="93">
        <f t="shared" si="67"/>
        <v>0</v>
      </c>
      <c r="BR86" s="93">
        <f t="shared" si="68"/>
        <v>0</v>
      </c>
      <c r="BS86" s="93" t="e">
        <f>VLOOKUP(C86,'Koppeling locatie - aslocatie'!$A$2:$C$8139,2,FALSE)</f>
        <v>#N/A</v>
      </c>
      <c r="BT86" s="93" t="e">
        <f>VLOOKUP($BS86,aslocaties_v01!$C$3:$AA$349,MATCH($K$3/10,aslocaties_v01!$C$2:$X$2),FALSE)</f>
        <v>#N/A</v>
      </c>
      <c r="BU86" s="93" t="e">
        <f>VLOOKUP(BS86,aslocaties_v01!$C$3:$AA$349,MATCH($K$3,aslocaties_v01!$C$2:$X$2),FALSE)</f>
        <v>#N/A</v>
      </c>
      <c r="BV86" s="93" t="e">
        <f>VLOOKUP(BS86,aslocaties_v01!$C$3:$AA$349,MATCH($K$3*10,aslocaties_v01!$C$2:$X$2),FALSE)</f>
        <v>#N/A</v>
      </c>
      <c r="BW86" s="93" t="e">
        <f t="shared" si="69"/>
        <v>#N/A</v>
      </c>
      <c r="BX86" s="93" t="e">
        <f t="shared" si="70"/>
        <v>#N/A</v>
      </c>
      <c r="BY86" s="94">
        <f t="shared" si="71"/>
        <v>999</v>
      </c>
      <c r="BZ86" s="94">
        <f t="shared" si="72"/>
        <v>999</v>
      </c>
      <c r="CA86" s="94" t="e">
        <f t="shared" si="73"/>
        <v>#N/A</v>
      </c>
      <c r="CB86" t="e">
        <f t="shared" si="74"/>
        <v>#N/A</v>
      </c>
      <c r="CC86" s="58" t="e">
        <f t="shared" si="75"/>
        <v>#N/A</v>
      </c>
      <c r="CD86" s="95" t="e">
        <f t="shared" si="76"/>
        <v>#N/A</v>
      </c>
      <c r="CE86" s="96" t="b">
        <f t="shared" si="77"/>
        <v>1</v>
      </c>
      <c r="CF86" t="e">
        <f t="shared" si="78"/>
        <v>#DIV/0!</v>
      </c>
      <c r="CG86" t="e">
        <f t="shared" si="79"/>
        <v>#DIV/0!</v>
      </c>
      <c r="CH86" s="84" t="b">
        <f t="shared" si="80"/>
        <v>1</v>
      </c>
      <c r="CI86">
        <f t="shared" si="81"/>
        <v>1.3180000000000001</v>
      </c>
      <c r="CJ86" t="b">
        <f t="shared" si="82"/>
        <v>1</v>
      </c>
      <c r="CK86" t="b">
        <f t="shared" si="83"/>
        <v>0</v>
      </c>
      <c r="CL86" s="84" t="b">
        <f t="shared" si="103"/>
        <v>1</v>
      </c>
      <c r="CM86">
        <f t="shared" si="84"/>
        <v>4.3099999999999996</v>
      </c>
      <c r="CN86" t="b">
        <f t="shared" si="85"/>
        <v>1</v>
      </c>
      <c r="CO86" s="84">
        <f t="shared" si="86"/>
        <v>4.5481656261098673E-2</v>
      </c>
      <c r="CP86" t="b">
        <f t="shared" si="87"/>
        <v>1</v>
      </c>
      <c r="CQ86" s="96" t="b">
        <f t="shared" si="88"/>
        <v>1</v>
      </c>
      <c r="CR86" t="b">
        <f t="shared" si="89"/>
        <v>1</v>
      </c>
      <c r="CS86" t="b">
        <f t="shared" si="90"/>
        <v>1</v>
      </c>
      <c r="CT86" t="b">
        <f t="shared" si="91"/>
        <v>1</v>
      </c>
      <c r="CU86" t="b">
        <f t="shared" si="92"/>
        <v>1</v>
      </c>
      <c r="CV86" s="84" t="b">
        <f t="shared" si="93"/>
        <v>1</v>
      </c>
      <c r="CW86" t="b">
        <f t="shared" si="94"/>
        <v>1</v>
      </c>
      <c r="CX86" t="b">
        <f t="shared" si="95"/>
        <v>1</v>
      </c>
      <c r="CY86" t="b">
        <f t="shared" si="96"/>
        <v>1</v>
      </c>
      <c r="CZ86" t="b">
        <f t="shared" si="97"/>
        <v>1</v>
      </c>
      <c r="DA86" s="84">
        <f t="shared" si="98"/>
        <v>0</v>
      </c>
      <c r="DB86" t="e">
        <f t="shared" si="99"/>
        <v>#N/A</v>
      </c>
    </row>
    <row r="87" spans="1:106">
      <c r="A87" s="9">
        <v>85</v>
      </c>
      <c r="B87" s="3">
        <v>2</v>
      </c>
      <c r="C87" s="3" t="s">
        <v>124</v>
      </c>
      <c r="D87" s="3" t="str">
        <f t="shared" si="52"/>
        <v>AF_60m_L_24_0262</v>
      </c>
      <c r="E87" s="3" t="str">
        <f t="shared" si="53"/>
        <v>0262</v>
      </c>
      <c r="F87" s="3">
        <v>133279.625</v>
      </c>
      <c r="G87" s="15">
        <v>421097.96899999998</v>
      </c>
      <c r="H87" s="35" t="str">
        <f t="shared" si="54"/>
        <v>ja</v>
      </c>
      <c r="I87" s="42" t="s">
        <v>2402</v>
      </c>
      <c r="J87" s="20" t="s">
        <v>2955</v>
      </c>
      <c r="K87" s="21">
        <v>10000</v>
      </c>
      <c r="L87" s="28">
        <f t="shared" si="100"/>
        <v>0.24</v>
      </c>
      <c r="M87" s="28">
        <f t="shared" si="101"/>
        <v>0</v>
      </c>
      <c r="N87" s="56">
        <f t="shared" si="55"/>
        <v>0</v>
      </c>
      <c r="O87" s="33">
        <f t="shared" si="102"/>
        <v>74.554129442985882</v>
      </c>
      <c r="P87" s="37">
        <f t="shared" si="56"/>
        <v>74.334729225314035</v>
      </c>
      <c r="Q87" s="9" t="s">
        <v>12</v>
      </c>
      <c r="R87" s="55" t="s">
        <v>12</v>
      </c>
      <c r="S87" s="55">
        <v>3.75</v>
      </c>
      <c r="T87" s="55">
        <v>3.8439999999999999</v>
      </c>
      <c r="U87" s="55">
        <v>3.9249999999999998</v>
      </c>
      <c r="V87" s="3">
        <v>3.9910000000000001</v>
      </c>
      <c r="W87" s="3">
        <v>4.0679999999999996</v>
      </c>
      <c r="X87" s="3" t="s">
        <v>12</v>
      </c>
      <c r="Y87" s="3">
        <v>4.5129999999999999</v>
      </c>
      <c r="Z87" s="15" t="s">
        <v>12</v>
      </c>
      <c r="AA87" s="10">
        <f t="shared" si="57"/>
        <v>4.0679999999999996</v>
      </c>
      <c r="AB87" s="9">
        <f t="shared" si="58"/>
        <v>0.14299999999999979</v>
      </c>
      <c r="AC87" s="10">
        <f t="shared" si="59"/>
        <v>0.44500000000000028</v>
      </c>
      <c r="AD87" s="9" t="s">
        <v>12</v>
      </c>
      <c r="AE87" s="55" t="s">
        <v>12</v>
      </c>
      <c r="AF87" s="55">
        <v>1.038</v>
      </c>
      <c r="AG87" s="55">
        <v>1.0629999999999999</v>
      </c>
      <c r="AH87" s="55">
        <v>1.091</v>
      </c>
      <c r="AI87" s="3">
        <v>1.117</v>
      </c>
      <c r="AJ87" s="3">
        <v>1.147</v>
      </c>
      <c r="AK87" s="3" t="s">
        <v>12</v>
      </c>
      <c r="AL87" s="3">
        <v>1.202</v>
      </c>
      <c r="AM87" s="15" t="s">
        <v>12</v>
      </c>
      <c r="AN87" s="10">
        <f t="shared" si="60"/>
        <v>1.147</v>
      </c>
      <c r="AO87" s="9">
        <f t="shared" si="61"/>
        <v>5.600000000000005E-2</v>
      </c>
      <c r="AP87" s="10">
        <f t="shared" si="62"/>
        <v>5.4999999999999938E-2</v>
      </c>
      <c r="AQ87" s="9" t="s">
        <v>12</v>
      </c>
      <c r="AR87" s="55" t="s">
        <v>12</v>
      </c>
      <c r="AS87" s="55">
        <v>3.4449999999999998</v>
      </c>
      <c r="AT87" s="55">
        <v>3.4670000000000001</v>
      </c>
      <c r="AU87" s="55">
        <v>3.492</v>
      </c>
      <c r="AV87" s="3">
        <v>3.5089999999999999</v>
      </c>
      <c r="AW87" s="3">
        <v>3.524</v>
      </c>
      <c r="AX87" s="3" t="s">
        <v>12</v>
      </c>
      <c r="AY87" s="3">
        <v>3.552</v>
      </c>
      <c r="AZ87" s="15" t="s">
        <v>12</v>
      </c>
      <c r="BA87" s="10">
        <f t="shared" si="63"/>
        <v>3.524</v>
      </c>
      <c r="BB87" s="9">
        <f t="shared" si="64"/>
        <v>3.2000000000000028E-2</v>
      </c>
      <c r="BC87" s="10">
        <f t="shared" si="65"/>
        <v>2.8000000000000025E-2</v>
      </c>
      <c r="BD87" s="9" t="s">
        <v>2403</v>
      </c>
      <c r="BE87" s="3" t="s">
        <v>12</v>
      </c>
      <c r="BF87" s="15" t="s">
        <v>12</v>
      </c>
      <c r="BG87" s="15"/>
      <c r="BH87" s="9"/>
      <c r="BI87" s="10"/>
      <c r="BJ87" s="9" t="s">
        <v>2403</v>
      </c>
      <c r="BK87" s="3" t="s">
        <v>12</v>
      </c>
      <c r="BL87" s="15" t="s">
        <v>12</v>
      </c>
      <c r="BM87" s="15"/>
      <c r="BN87" s="9"/>
      <c r="BO87" s="10"/>
      <c r="BP87">
        <f t="shared" si="66"/>
        <v>0</v>
      </c>
      <c r="BQ87" s="93">
        <f t="shared" si="67"/>
        <v>0</v>
      </c>
      <c r="BR87" s="93">
        <f t="shared" si="68"/>
        <v>0</v>
      </c>
      <c r="BS87" s="93" t="e">
        <f>VLOOKUP(C87,'Koppeling locatie - aslocatie'!$A$2:$C$8139,2,FALSE)</f>
        <v>#N/A</v>
      </c>
      <c r="BT87" s="93" t="e">
        <f>VLOOKUP($BS87,aslocaties_v01!$C$3:$AA$349,MATCH($K$3/10,aslocaties_v01!$C$2:$X$2),FALSE)</f>
        <v>#N/A</v>
      </c>
      <c r="BU87" s="93" t="e">
        <f>VLOOKUP(BS87,aslocaties_v01!$C$3:$AA$349,MATCH($K$3,aslocaties_v01!$C$2:$X$2),FALSE)</f>
        <v>#N/A</v>
      </c>
      <c r="BV87" s="93" t="e">
        <f>VLOOKUP(BS87,aslocaties_v01!$C$3:$AA$349,MATCH($K$3*10,aslocaties_v01!$C$2:$X$2),FALSE)</f>
        <v>#N/A</v>
      </c>
      <c r="BW87" s="93" t="e">
        <f t="shared" si="69"/>
        <v>#N/A</v>
      </c>
      <c r="BX87" s="93" t="e">
        <f t="shared" si="70"/>
        <v>#N/A</v>
      </c>
      <c r="BY87" s="94">
        <f t="shared" si="71"/>
        <v>999</v>
      </c>
      <c r="BZ87" s="94">
        <f t="shared" si="72"/>
        <v>999</v>
      </c>
      <c r="CA87" s="94" t="e">
        <f t="shared" si="73"/>
        <v>#N/A</v>
      </c>
      <c r="CB87" t="e">
        <f t="shared" si="74"/>
        <v>#N/A</v>
      </c>
      <c r="CC87" s="58" t="e">
        <f t="shared" si="75"/>
        <v>#N/A</v>
      </c>
      <c r="CD87" s="95" t="e">
        <f t="shared" si="76"/>
        <v>#N/A</v>
      </c>
      <c r="CE87" s="96" t="b">
        <f t="shared" si="77"/>
        <v>1</v>
      </c>
      <c r="CF87" t="e">
        <f t="shared" si="78"/>
        <v>#DIV/0!</v>
      </c>
      <c r="CG87" t="e">
        <f t="shared" si="79"/>
        <v>#DIV/0!</v>
      </c>
      <c r="CH87" s="84" t="b">
        <f t="shared" si="80"/>
        <v>1</v>
      </c>
      <c r="CI87">
        <f t="shared" si="81"/>
        <v>1.147</v>
      </c>
      <c r="CJ87" t="b">
        <f t="shared" si="82"/>
        <v>1</v>
      </c>
      <c r="CK87" t="b">
        <f t="shared" si="83"/>
        <v>1</v>
      </c>
      <c r="CL87" s="84" t="b">
        <f t="shared" si="103"/>
        <v>1</v>
      </c>
      <c r="CM87">
        <f t="shared" si="84"/>
        <v>3.524</v>
      </c>
      <c r="CN87" t="b">
        <f t="shared" si="85"/>
        <v>1</v>
      </c>
      <c r="CO87" s="84">
        <f t="shared" si="86"/>
        <v>5.9206177121789993E-2</v>
      </c>
      <c r="CP87" t="b">
        <f t="shared" si="87"/>
        <v>1</v>
      </c>
      <c r="CQ87" s="96" t="b">
        <f t="shared" si="88"/>
        <v>1</v>
      </c>
      <c r="CR87" t="b">
        <f t="shared" si="89"/>
        <v>1</v>
      </c>
      <c r="CS87" t="b">
        <f t="shared" si="90"/>
        <v>1</v>
      </c>
      <c r="CT87" t="b">
        <f t="shared" si="91"/>
        <v>1</v>
      </c>
      <c r="CU87" t="b">
        <f t="shared" si="92"/>
        <v>1</v>
      </c>
      <c r="CV87" s="84" t="b">
        <f t="shared" si="93"/>
        <v>1</v>
      </c>
      <c r="CW87" t="b">
        <f t="shared" si="94"/>
        <v>1</v>
      </c>
      <c r="CX87" t="b">
        <f t="shared" si="95"/>
        <v>1</v>
      </c>
      <c r="CY87" t="b">
        <f t="shared" si="96"/>
        <v>1</v>
      </c>
      <c r="CZ87" t="b">
        <f t="shared" si="97"/>
        <v>1</v>
      </c>
      <c r="DA87" s="84">
        <f t="shared" si="98"/>
        <v>0</v>
      </c>
      <c r="DB87" t="e">
        <f t="shared" si="99"/>
        <v>#N/A</v>
      </c>
    </row>
    <row r="88" spans="1:106">
      <c r="A88" s="9">
        <v>86</v>
      </c>
      <c r="B88" s="3">
        <v>2</v>
      </c>
      <c r="C88" s="3" t="s">
        <v>125</v>
      </c>
      <c r="D88" s="3" t="str">
        <f t="shared" si="52"/>
        <v>AF_60m_L_24_0263</v>
      </c>
      <c r="E88" s="3" t="str">
        <f t="shared" si="53"/>
        <v>0263</v>
      </c>
      <c r="F88" s="3">
        <v>133208.93799999999</v>
      </c>
      <c r="G88" s="15">
        <v>421074.96899999998</v>
      </c>
      <c r="H88" s="35" t="str">
        <f t="shared" si="54"/>
        <v>ja</v>
      </c>
      <c r="I88" s="42" t="s">
        <v>2402</v>
      </c>
      <c r="J88" s="20" t="s">
        <v>2955</v>
      </c>
      <c r="K88" s="21">
        <v>10000</v>
      </c>
      <c r="L88" s="28">
        <f t="shared" si="100"/>
        <v>0.24</v>
      </c>
      <c r="M88" s="28">
        <f t="shared" si="101"/>
        <v>0</v>
      </c>
      <c r="N88" s="56">
        <f t="shared" si="55"/>
        <v>0</v>
      </c>
      <c r="O88" s="33">
        <f t="shared" si="102"/>
        <v>74.334729225314035</v>
      </c>
      <c r="P88" s="37">
        <f t="shared" si="56"/>
        <v>134.46323774549319</v>
      </c>
      <c r="Q88" s="9" t="s">
        <v>12</v>
      </c>
      <c r="R88" s="55" t="s">
        <v>12</v>
      </c>
      <c r="S88" s="55">
        <v>3.75</v>
      </c>
      <c r="T88" s="55">
        <v>3.8439999999999999</v>
      </c>
      <c r="U88" s="55">
        <v>3.9249999999999998</v>
      </c>
      <c r="V88" s="3">
        <v>3.9910000000000001</v>
      </c>
      <c r="W88" s="3">
        <v>4.0679999999999996</v>
      </c>
      <c r="X88" s="3" t="s">
        <v>12</v>
      </c>
      <c r="Y88" s="3">
        <v>4.5129999999999999</v>
      </c>
      <c r="Z88" s="15" t="s">
        <v>12</v>
      </c>
      <c r="AA88" s="10">
        <f t="shared" si="57"/>
        <v>4.0679999999999996</v>
      </c>
      <c r="AB88" s="9">
        <f t="shared" si="58"/>
        <v>0.14299999999999979</v>
      </c>
      <c r="AC88" s="10">
        <f t="shared" si="59"/>
        <v>0.44500000000000028</v>
      </c>
      <c r="AD88" s="9" t="s">
        <v>12</v>
      </c>
      <c r="AE88" s="55" t="s">
        <v>12</v>
      </c>
      <c r="AF88" s="55">
        <v>0.91800000000000004</v>
      </c>
      <c r="AG88" s="55">
        <v>0.94799999999999995</v>
      </c>
      <c r="AH88" s="55">
        <v>0.98099999999999998</v>
      </c>
      <c r="AI88" s="3">
        <v>1.024</v>
      </c>
      <c r="AJ88" s="3">
        <v>1.097</v>
      </c>
      <c r="AK88" s="3" t="s">
        <v>12</v>
      </c>
      <c r="AL88" s="3">
        <v>1.135</v>
      </c>
      <c r="AM88" s="15" t="s">
        <v>12</v>
      </c>
      <c r="AN88" s="10">
        <f t="shared" si="60"/>
        <v>1.097</v>
      </c>
      <c r="AO88" s="9">
        <f t="shared" si="61"/>
        <v>0.11599999999999999</v>
      </c>
      <c r="AP88" s="10">
        <f t="shared" si="62"/>
        <v>3.8000000000000034E-2</v>
      </c>
      <c r="AQ88" s="9" t="s">
        <v>12</v>
      </c>
      <c r="AR88" s="55" t="s">
        <v>12</v>
      </c>
      <c r="AS88" s="55">
        <v>3.407</v>
      </c>
      <c r="AT88" s="55">
        <v>3.431</v>
      </c>
      <c r="AU88" s="55">
        <v>3.4580000000000002</v>
      </c>
      <c r="AV88" s="3">
        <v>3.4820000000000002</v>
      </c>
      <c r="AW88" s="3">
        <v>3.5059999999999998</v>
      </c>
      <c r="AX88" s="3" t="s">
        <v>12</v>
      </c>
      <c r="AY88" s="3">
        <v>3.5390000000000001</v>
      </c>
      <c r="AZ88" s="15" t="s">
        <v>12</v>
      </c>
      <c r="BA88" s="10">
        <f t="shared" si="63"/>
        <v>3.5059999999999998</v>
      </c>
      <c r="BB88" s="9">
        <f t="shared" si="64"/>
        <v>4.7999999999999599E-2</v>
      </c>
      <c r="BC88" s="10">
        <f t="shared" si="65"/>
        <v>3.3000000000000362E-2</v>
      </c>
      <c r="BD88" s="9" t="s">
        <v>2403</v>
      </c>
      <c r="BE88" s="3" t="s">
        <v>12</v>
      </c>
      <c r="BF88" s="15" t="s">
        <v>12</v>
      </c>
      <c r="BG88" s="15"/>
      <c r="BH88" s="9"/>
      <c r="BI88" s="10"/>
      <c r="BJ88" s="9" t="s">
        <v>2403</v>
      </c>
      <c r="BK88" s="3" t="s">
        <v>12</v>
      </c>
      <c r="BL88" s="15" t="s">
        <v>12</v>
      </c>
      <c r="BM88" s="15"/>
      <c r="BN88" s="9"/>
      <c r="BO88" s="10"/>
      <c r="BP88">
        <f t="shared" si="66"/>
        <v>0</v>
      </c>
      <c r="BQ88" s="93">
        <f t="shared" si="67"/>
        <v>0</v>
      </c>
      <c r="BR88" s="93">
        <f t="shared" si="68"/>
        <v>0</v>
      </c>
      <c r="BS88" s="93" t="e">
        <f>VLOOKUP(C88,'Koppeling locatie - aslocatie'!$A$2:$C$8139,2,FALSE)</f>
        <v>#N/A</v>
      </c>
      <c r="BT88" s="93" t="e">
        <f>VLOOKUP($BS88,aslocaties_v01!$C$3:$AA$349,MATCH($K$3/10,aslocaties_v01!$C$2:$X$2),FALSE)</f>
        <v>#N/A</v>
      </c>
      <c r="BU88" s="93" t="e">
        <f>VLOOKUP(BS88,aslocaties_v01!$C$3:$AA$349,MATCH($K$3,aslocaties_v01!$C$2:$X$2),FALSE)</f>
        <v>#N/A</v>
      </c>
      <c r="BV88" s="93" t="e">
        <f>VLOOKUP(BS88,aslocaties_v01!$C$3:$AA$349,MATCH($K$3*10,aslocaties_v01!$C$2:$X$2),FALSE)</f>
        <v>#N/A</v>
      </c>
      <c r="BW88" s="93" t="e">
        <f t="shared" si="69"/>
        <v>#N/A</v>
      </c>
      <c r="BX88" s="93" t="e">
        <f t="shared" si="70"/>
        <v>#N/A</v>
      </c>
      <c r="BY88" s="94">
        <f t="shared" si="71"/>
        <v>999</v>
      </c>
      <c r="BZ88" s="94">
        <f t="shared" si="72"/>
        <v>999</v>
      </c>
      <c r="CA88" s="94" t="e">
        <f t="shared" si="73"/>
        <v>#N/A</v>
      </c>
      <c r="CB88" t="e">
        <f t="shared" si="74"/>
        <v>#N/A</v>
      </c>
      <c r="CC88" s="58" t="e">
        <f t="shared" si="75"/>
        <v>#N/A</v>
      </c>
      <c r="CD88" s="95" t="e">
        <f t="shared" si="76"/>
        <v>#N/A</v>
      </c>
      <c r="CE88" s="96" t="b">
        <f t="shared" si="77"/>
        <v>1</v>
      </c>
      <c r="CF88" t="e">
        <f t="shared" si="78"/>
        <v>#DIV/0!</v>
      </c>
      <c r="CG88" t="e">
        <f t="shared" si="79"/>
        <v>#DIV/0!</v>
      </c>
      <c r="CH88" s="84" t="b">
        <f t="shared" si="80"/>
        <v>1</v>
      </c>
      <c r="CI88">
        <f t="shared" si="81"/>
        <v>1.097</v>
      </c>
      <c r="CJ88" t="b">
        <f t="shared" si="82"/>
        <v>1</v>
      </c>
      <c r="CK88" t="b">
        <f t="shared" si="83"/>
        <v>1</v>
      </c>
      <c r="CL88" s="84" t="b">
        <f t="shared" si="103"/>
        <v>1</v>
      </c>
      <c r="CM88">
        <f t="shared" si="84"/>
        <v>3.5059999999999998</v>
      </c>
      <c r="CN88" t="b">
        <f t="shared" si="85"/>
        <v>1</v>
      </c>
      <c r="CO88" s="84">
        <f t="shared" si="86"/>
        <v>5.720818977467429E-2</v>
      </c>
      <c r="CP88" t="b">
        <f t="shared" si="87"/>
        <v>1</v>
      </c>
      <c r="CQ88" s="96" t="b">
        <f t="shared" si="88"/>
        <v>1</v>
      </c>
      <c r="CR88" t="b">
        <f t="shared" si="89"/>
        <v>1</v>
      </c>
      <c r="CS88" t="b">
        <f t="shared" si="90"/>
        <v>1</v>
      </c>
      <c r="CT88" t="b">
        <f t="shared" si="91"/>
        <v>1</v>
      </c>
      <c r="CU88" t="b">
        <f t="shared" si="92"/>
        <v>1</v>
      </c>
      <c r="CV88" s="84" t="b">
        <f t="shared" si="93"/>
        <v>1</v>
      </c>
      <c r="CW88" t="b">
        <f t="shared" si="94"/>
        <v>1</v>
      </c>
      <c r="CX88" t="b">
        <f t="shared" si="95"/>
        <v>1</v>
      </c>
      <c r="CY88" t="b">
        <f t="shared" si="96"/>
        <v>1</v>
      </c>
      <c r="CZ88" t="b">
        <f t="shared" si="97"/>
        <v>1</v>
      </c>
      <c r="DA88" s="84">
        <f t="shared" si="98"/>
        <v>0</v>
      </c>
      <c r="DB88" t="e">
        <f t="shared" si="99"/>
        <v>#N/A</v>
      </c>
    </row>
    <row r="89" spans="1:106">
      <c r="A89" s="9">
        <v>87</v>
      </c>
      <c r="B89" s="3">
        <v>2</v>
      </c>
      <c r="C89" s="3" t="s">
        <v>126</v>
      </c>
      <c r="D89" s="3" t="str">
        <f t="shared" si="52"/>
        <v>AF_60m_L_24_0264</v>
      </c>
      <c r="E89" s="3" t="str">
        <f t="shared" si="53"/>
        <v>0264</v>
      </c>
      <c r="F89" s="3">
        <v>133091.875</v>
      </c>
      <c r="G89" s="15">
        <v>421141.125</v>
      </c>
      <c r="H89" s="35" t="str">
        <f t="shared" si="54"/>
        <v>ja</v>
      </c>
      <c r="I89" s="42" t="s">
        <v>2402</v>
      </c>
      <c r="J89" s="20" t="s">
        <v>2955</v>
      </c>
      <c r="K89" s="21">
        <v>10000</v>
      </c>
      <c r="L89" s="28">
        <f t="shared" si="100"/>
        <v>0.24</v>
      </c>
      <c r="M89" s="28">
        <f t="shared" si="101"/>
        <v>0</v>
      </c>
      <c r="N89" s="56">
        <f t="shared" si="55"/>
        <v>0</v>
      </c>
      <c r="O89" s="33">
        <f t="shared" si="102"/>
        <v>134.46323774549319</v>
      </c>
      <c r="P89" s="37">
        <f t="shared" si="56"/>
        <v>37.714748003915133</v>
      </c>
      <c r="Q89" s="9" t="s">
        <v>12</v>
      </c>
      <c r="R89" s="55" t="s">
        <v>12</v>
      </c>
      <c r="S89" s="55">
        <v>3.75</v>
      </c>
      <c r="T89" s="55">
        <v>3.8439999999999999</v>
      </c>
      <c r="U89" s="55">
        <v>3.9249999999999998</v>
      </c>
      <c r="V89" s="3">
        <v>3.9910000000000001</v>
      </c>
      <c r="W89" s="3">
        <v>4.0679999999999996</v>
      </c>
      <c r="X89" s="3" t="s">
        <v>12</v>
      </c>
      <c r="Y89" s="3">
        <v>4.5129999999999999</v>
      </c>
      <c r="Z89" s="15" t="s">
        <v>12</v>
      </c>
      <c r="AA89" s="10">
        <f t="shared" si="57"/>
        <v>4.0679999999999996</v>
      </c>
      <c r="AB89" s="9">
        <f t="shared" si="58"/>
        <v>0.14299999999999979</v>
      </c>
      <c r="AC89" s="10">
        <f t="shared" si="59"/>
        <v>0.44500000000000028</v>
      </c>
      <c r="AD89" s="9" t="s">
        <v>12</v>
      </c>
      <c r="AE89" s="55" t="s">
        <v>12</v>
      </c>
      <c r="AF89" s="55">
        <v>0.90900000000000003</v>
      </c>
      <c r="AG89" s="55">
        <v>0.93700000000000006</v>
      </c>
      <c r="AH89" s="55">
        <v>0.96799999999999997</v>
      </c>
      <c r="AI89" s="3">
        <v>0.996</v>
      </c>
      <c r="AJ89" s="3">
        <v>1.054</v>
      </c>
      <c r="AK89" s="3" t="s">
        <v>12</v>
      </c>
      <c r="AL89" s="3">
        <v>1.123</v>
      </c>
      <c r="AM89" s="15" t="s">
        <v>12</v>
      </c>
      <c r="AN89" s="10">
        <f t="shared" si="60"/>
        <v>1.054</v>
      </c>
      <c r="AO89" s="9">
        <f t="shared" si="61"/>
        <v>8.6000000000000076E-2</v>
      </c>
      <c r="AP89" s="10">
        <f t="shared" si="62"/>
        <v>6.899999999999995E-2</v>
      </c>
      <c r="AQ89" s="9" t="s">
        <v>12</v>
      </c>
      <c r="AR89" s="55" t="s">
        <v>12</v>
      </c>
      <c r="AS89" s="55">
        <v>3.3919999999999999</v>
      </c>
      <c r="AT89" s="55">
        <v>3.42</v>
      </c>
      <c r="AU89" s="55">
        <v>3.4470000000000001</v>
      </c>
      <c r="AV89" s="3">
        <v>3.4710000000000001</v>
      </c>
      <c r="AW89" s="3">
        <v>3.4980000000000002</v>
      </c>
      <c r="AX89" s="3" t="s">
        <v>12</v>
      </c>
      <c r="AY89" s="3">
        <v>3.5750000000000002</v>
      </c>
      <c r="AZ89" s="15" t="s">
        <v>12</v>
      </c>
      <c r="BA89" s="10">
        <f t="shared" si="63"/>
        <v>3.4980000000000002</v>
      </c>
      <c r="BB89" s="9">
        <f t="shared" si="64"/>
        <v>5.1000000000000156E-2</v>
      </c>
      <c r="BC89" s="10">
        <f t="shared" si="65"/>
        <v>7.6999999999999957E-2</v>
      </c>
      <c r="BD89" s="9" t="s">
        <v>2403</v>
      </c>
      <c r="BE89" s="3" t="s">
        <v>12</v>
      </c>
      <c r="BF89" s="15" t="s">
        <v>12</v>
      </c>
      <c r="BG89" s="15"/>
      <c r="BH89" s="9"/>
      <c r="BI89" s="10"/>
      <c r="BJ89" s="9" t="s">
        <v>2403</v>
      </c>
      <c r="BK89" s="3" t="s">
        <v>12</v>
      </c>
      <c r="BL89" s="15" t="s">
        <v>12</v>
      </c>
      <c r="BM89" s="15"/>
      <c r="BN89" s="9"/>
      <c r="BO89" s="10"/>
      <c r="BP89">
        <f t="shared" si="66"/>
        <v>0</v>
      </c>
      <c r="BQ89" s="93">
        <f t="shared" si="67"/>
        <v>0</v>
      </c>
      <c r="BR89" s="93">
        <f t="shared" si="68"/>
        <v>0</v>
      </c>
      <c r="BS89" s="93" t="e">
        <f>VLOOKUP(C89,'Koppeling locatie - aslocatie'!$A$2:$C$8139,2,FALSE)</f>
        <v>#N/A</v>
      </c>
      <c r="BT89" s="93" t="e">
        <f>VLOOKUP($BS89,aslocaties_v01!$C$3:$AA$349,MATCH($K$3/10,aslocaties_v01!$C$2:$X$2),FALSE)</f>
        <v>#N/A</v>
      </c>
      <c r="BU89" s="93" t="e">
        <f>VLOOKUP(BS89,aslocaties_v01!$C$3:$AA$349,MATCH($K$3,aslocaties_v01!$C$2:$X$2),FALSE)</f>
        <v>#N/A</v>
      </c>
      <c r="BV89" s="93" t="e">
        <f>VLOOKUP(BS89,aslocaties_v01!$C$3:$AA$349,MATCH($K$3*10,aslocaties_v01!$C$2:$X$2),FALSE)</f>
        <v>#N/A</v>
      </c>
      <c r="BW89" s="93" t="e">
        <f t="shared" si="69"/>
        <v>#N/A</v>
      </c>
      <c r="BX89" s="93" t="e">
        <f t="shared" si="70"/>
        <v>#N/A</v>
      </c>
      <c r="BY89" s="94">
        <f t="shared" si="71"/>
        <v>999</v>
      </c>
      <c r="BZ89" s="94">
        <f t="shared" si="72"/>
        <v>999</v>
      </c>
      <c r="CA89" s="94" t="e">
        <f t="shared" si="73"/>
        <v>#N/A</v>
      </c>
      <c r="CB89" t="e">
        <f t="shared" si="74"/>
        <v>#N/A</v>
      </c>
      <c r="CC89" s="58" t="e">
        <f t="shared" si="75"/>
        <v>#N/A</v>
      </c>
      <c r="CD89" s="95" t="e">
        <f t="shared" si="76"/>
        <v>#N/A</v>
      </c>
      <c r="CE89" s="96" t="b">
        <f t="shared" si="77"/>
        <v>1</v>
      </c>
      <c r="CF89" t="e">
        <f t="shared" si="78"/>
        <v>#DIV/0!</v>
      </c>
      <c r="CG89" t="e">
        <f t="shared" si="79"/>
        <v>#DIV/0!</v>
      </c>
      <c r="CH89" s="84" t="b">
        <f t="shared" si="80"/>
        <v>1</v>
      </c>
      <c r="CI89">
        <f t="shared" si="81"/>
        <v>1.054</v>
      </c>
      <c r="CJ89" t="b">
        <f t="shared" si="82"/>
        <v>1</v>
      </c>
      <c r="CK89" t="b">
        <f t="shared" si="83"/>
        <v>1</v>
      </c>
      <c r="CL89" s="84" t="b">
        <f t="shared" si="103"/>
        <v>1</v>
      </c>
      <c r="CM89">
        <f t="shared" si="84"/>
        <v>3.4980000000000002</v>
      </c>
      <c r="CN89" t="b">
        <f t="shared" si="85"/>
        <v>1</v>
      </c>
      <c r="CO89" s="84">
        <f t="shared" si="86"/>
        <v>5.5217457075122364E-2</v>
      </c>
      <c r="CP89" t="b">
        <f t="shared" si="87"/>
        <v>1</v>
      </c>
      <c r="CQ89" s="96" t="b">
        <f t="shared" si="88"/>
        <v>1</v>
      </c>
      <c r="CR89" t="b">
        <f t="shared" si="89"/>
        <v>1</v>
      </c>
      <c r="CS89" t="b">
        <f t="shared" si="90"/>
        <v>1</v>
      </c>
      <c r="CT89" t="b">
        <f t="shared" si="91"/>
        <v>1</v>
      </c>
      <c r="CU89" t="b">
        <f t="shared" si="92"/>
        <v>1</v>
      </c>
      <c r="CV89" s="84" t="b">
        <f t="shared" si="93"/>
        <v>1</v>
      </c>
      <c r="CW89" t="b">
        <f t="shared" si="94"/>
        <v>1</v>
      </c>
      <c r="CX89" t="b">
        <f t="shared" si="95"/>
        <v>1</v>
      </c>
      <c r="CY89" t="b">
        <f t="shared" si="96"/>
        <v>1</v>
      </c>
      <c r="CZ89" t="b">
        <f t="shared" si="97"/>
        <v>1</v>
      </c>
      <c r="DA89" s="84">
        <f t="shared" si="98"/>
        <v>0</v>
      </c>
      <c r="DB89" t="e">
        <f t="shared" si="99"/>
        <v>#N/A</v>
      </c>
    </row>
    <row r="90" spans="1:106">
      <c r="A90" s="9">
        <v>88</v>
      </c>
      <c r="B90" s="3">
        <v>2</v>
      </c>
      <c r="C90" s="3" t="s">
        <v>127</v>
      </c>
      <c r="D90" s="3" t="str">
        <f t="shared" si="52"/>
        <v>AF_60m_L_24_0265</v>
      </c>
      <c r="E90" s="3" t="str">
        <f t="shared" si="53"/>
        <v>0265</v>
      </c>
      <c r="F90" s="3">
        <v>133102.391</v>
      </c>
      <c r="G90" s="15">
        <v>421177.34399999998</v>
      </c>
      <c r="H90" s="35" t="str">
        <f t="shared" si="54"/>
        <v>ja</v>
      </c>
      <c r="I90" s="42" t="s">
        <v>2402</v>
      </c>
      <c r="J90" s="20" t="s">
        <v>2955</v>
      </c>
      <c r="K90" s="21">
        <v>10000</v>
      </c>
      <c r="L90" s="28">
        <f t="shared" si="100"/>
        <v>0.24</v>
      </c>
      <c r="M90" s="28">
        <f t="shared" si="101"/>
        <v>0</v>
      </c>
      <c r="N90" s="56">
        <f t="shared" si="55"/>
        <v>0</v>
      </c>
      <c r="O90" s="33">
        <f t="shared" si="102"/>
        <v>37.714748003915133</v>
      </c>
      <c r="P90" s="37">
        <f t="shared" si="56"/>
        <v>127.31366205164639</v>
      </c>
      <c r="Q90" s="9" t="s">
        <v>12</v>
      </c>
      <c r="R90" s="55" t="s">
        <v>12</v>
      </c>
      <c r="S90" s="55">
        <v>3.75</v>
      </c>
      <c r="T90" s="55">
        <v>3.8439999999999999</v>
      </c>
      <c r="U90" s="55">
        <v>3.9249999999999998</v>
      </c>
      <c r="V90" s="3">
        <v>3.9910000000000001</v>
      </c>
      <c r="W90" s="3">
        <v>4.0679999999999996</v>
      </c>
      <c r="X90" s="3" t="s">
        <v>12</v>
      </c>
      <c r="Y90" s="3">
        <v>4.5129999999999999</v>
      </c>
      <c r="Z90" s="15" t="s">
        <v>12</v>
      </c>
      <c r="AA90" s="10">
        <f t="shared" si="57"/>
        <v>4.0679999999999996</v>
      </c>
      <c r="AB90" s="9">
        <f t="shared" si="58"/>
        <v>0.14299999999999979</v>
      </c>
      <c r="AC90" s="10">
        <f t="shared" si="59"/>
        <v>0.44500000000000028</v>
      </c>
      <c r="AD90" s="9" t="s">
        <v>12</v>
      </c>
      <c r="AE90" s="55" t="s">
        <v>12</v>
      </c>
      <c r="AF90" s="55">
        <v>1.0549999999999999</v>
      </c>
      <c r="AG90" s="55">
        <v>1.085</v>
      </c>
      <c r="AH90" s="55">
        <v>1.115</v>
      </c>
      <c r="AI90" s="3">
        <v>1.1399999999999999</v>
      </c>
      <c r="AJ90" s="3">
        <v>1.1679999999999999</v>
      </c>
      <c r="AK90" s="3" t="s">
        <v>12</v>
      </c>
      <c r="AL90" s="3">
        <v>1.2110000000000001</v>
      </c>
      <c r="AM90" s="15" t="s">
        <v>12</v>
      </c>
      <c r="AN90" s="10">
        <f t="shared" si="60"/>
        <v>1.1679999999999999</v>
      </c>
      <c r="AO90" s="9">
        <f t="shared" si="61"/>
        <v>5.2999999999999936E-2</v>
      </c>
      <c r="AP90" s="10">
        <f t="shared" si="62"/>
        <v>4.3000000000000149E-2</v>
      </c>
      <c r="AQ90" s="9" t="s">
        <v>12</v>
      </c>
      <c r="AR90" s="55" t="s">
        <v>12</v>
      </c>
      <c r="AS90" s="55">
        <v>3.476</v>
      </c>
      <c r="AT90" s="55">
        <v>3.5049999999999999</v>
      </c>
      <c r="AU90" s="55">
        <v>3.5249999999999999</v>
      </c>
      <c r="AV90" s="3">
        <v>3.5419999999999998</v>
      </c>
      <c r="AW90" s="3">
        <v>3.5619999999999998</v>
      </c>
      <c r="AX90" s="3" t="s">
        <v>12</v>
      </c>
      <c r="AY90" s="3">
        <v>3.5990000000000002</v>
      </c>
      <c r="AZ90" s="15" t="s">
        <v>12</v>
      </c>
      <c r="BA90" s="10">
        <f t="shared" si="63"/>
        <v>3.5619999999999998</v>
      </c>
      <c r="BB90" s="9">
        <f t="shared" si="64"/>
        <v>3.6999999999999922E-2</v>
      </c>
      <c r="BC90" s="10">
        <f t="shared" si="65"/>
        <v>3.7000000000000366E-2</v>
      </c>
      <c r="BD90" s="9" t="s">
        <v>2403</v>
      </c>
      <c r="BE90" s="3" t="s">
        <v>12</v>
      </c>
      <c r="BF90" s="15" t="s">
        <v>12</v>
      </c>
      <c r="BG90" s="15"/>
      <c r="BH90" s="9"/>
      <c r="BI90" s="10"/>
      <c r="BJ90" s="9" t="s">
        <v>2403</v>
      </c>
      <c r="BK90" s="3" t="s">
        <v>12</v>
      </c>
      <c r="BL90" s="15" t="s">
        <v>12</v>
      </c>
      <c r="BM90" s="15"/>
      <c r="BN90" s="9"/>
      <c r="BO90" s="10"/>
      <c r="BP90">
        <f t="shared" si="66"/>
        <v>0</v>
      </c>
      <c r="BQ90" s="93">
        <f t="shared" si="67"/>
        <v>0</v>
      </c>
      <c r="BR90" s="93">
        <f t="shared" si="68"/>
        <v>0</v>
      </c>
      <c r="BS90" s="93" t="e">
        <f>VLOOKUP(C90,'Koppeling locatie - aslocatie'!$A$2:$C$8139,2,FALSE)</f>
        <v>#N/A</v>
      </c>
      <c r="BT90" s="93" t="e">
        <f>VLOOKUP($BS90,aslocaties_v01!$C$3:$AA$349,MATCH($K$3/10,aslocaties_v01!$C$2:$X$2),FALSE)</f>
        <v>#N/A</v>
      </c>
      <c r="BU90" s="93" t="e">
        <f>VLOOKUP(BS90,aslocaties_v01!$C$3:$AA$349,MATCH($K$3,aslocaties_v01!$C$2:$X$2),FALSE)</f>
        <v>#N/A</v>
      </c>
      <c r="BV90" s="93" t="e">
        <f>VLOOKUP(BS90,aslocaties_v01!$C$3:$AA$349,MATCH($K$3*10,aslocaties_v01!$C$2:$X$2),FALSE)</f>
        <v>#N/A</v>
      </c>
      <c r="BW90" s="93" t="e">
        <f t="shared" si="69"/>
        <v>#N/A</v>
      </c>
      <c r="BX90" s="93" t="e">
        <f t="shared" si="70"/>
        <v>#N/A</v>
      </c>
      <c r="BY90" s="94">
        <f t="shared" si="71"/>
        <v>999</v>
      </c>
      <c r="BZ90" s="94">
        <f t="shared" si="72"/>
        <v>999</v>
      </c>
      <c r="CA90" s="94" t="e">
        <f t="shared" si="73"/>
        <v>#N/A</v>
      </c>
      <c r="CB90" t="e">
        <f t="shared" si="74"/>
        <v>#N/A</v>
      </c>
      <c r="CC90" s="58" t="e">
        <f t="shared" si="75"/>
        <v>#N/A</v>
      </c>
      <c r="CD90" s="95" t="e">
        <f t="shared" si="76"/>
        <v>#N/A</v>
      </c>
      <c r="CE90" s="96" t="b">
        <f t="shared" si="77"/>
        <v>1</v>
      </c>
      <c r="CF90" t="e">
        <f t="shared" si="78"/>
        <v>#DIV/0!</v>
      </c>
      <c r="CG90" t="e">
        <f t="shared" si="79"/>
        <v>#DIV/0!</v>
      </c>
      <c r="CH90" s="84" t="b">
        <f t="shared" si="80"/>
        <v>1</v>
      </c>
      <c r="CI90">
        <f t="shared" si="81"/>
        <v>1.1679999999999999</v>
      </c>
      <c r="CJ90" t="b">
        <f t="shared" si="82"/>
        <v>1</v>
      </c>
      <c r="CK90" t="b">
        <f t="shared" si="83"/>
        <v>1</v>
      </c>
      <c r="CL90" s="84" t="b">
        <f t="shared" si="103"/>
        <v>1</v>
      </c>
      <c r="CM90">
        <f t="shared" si="84"/>
        <v>3.5619999999999998</v>
      </c>
      <c r="CN90" t="b">
        <f t="shared" si="85"/>
        <v>1</v>
      </c>
      <c r="CO90" s="84">
        <f t="shared" si="86"/>
        <v>5.9010652142156603E-2</v>
      </c>
      <c r="CP90" t="b">
        <f t="shared" si="87"/>
        <v>1</v>
      </c>
      <c r="CQ90" s="96" t="b">
        <f t="shared" si="88"/>
        <v>1</v>
      </c>
      <c r="CR90" t="b">
        <f t="shared" si="89"/>
        <v>1</v>
      </c>
      <c r="CS90" t="b">
        <f t="shared" si="90"/>
        <v>1</v>
      </c>
      <c r="CT90" t="b">
        <f t="shared" si="91"/>
        <v>1</v>
      </c>
      <c r="CU90" t="b">
        <f t="shared" si="92"/>
        <v>1</v>
      </c>
      <c r="CV90" s="84" t="b">
        <f t="shared" si="93"/>
        <v>1</v>
      </c>
      <c r="CW90" t="b">
        <f t="shared" si="94"/>
        <v>1</v>
      </c>
      <c r="CX90" t="b">
        <f t="shared" si="95"/>
        <v>1</v>
      </c>
      <c r="CY90" t="b">
        <f t="shared" si="96"/>
        <v>1</v>
      </c>
      <c r="CZ90" t="b">
        <f t="shared" si="97"/>
        <v>1</v>
      </c>
      <c r="DA90" s="84">
        <f t="shared" si="98"/>
        <v>0</v>
      </c>
      <c r="DB90" t="e">
        <f t="shared" si="99"/>
        <v>#N/A</v>
      </c>
    </row>
    <row r="91" spans="1:106">
      <c r="A91" s="9">
        <v>89</v>
      </c>
      <c r="B91" s="3">
        <v>2</v>
      </c>
      <c r="C91" s="3" t="s">
        <v>128</v>
      </c>
      <c r="D91" s="3" t="str">
        <f t="shared" si="52"/>
        <v>AF_60m_L_24_0266</v>
      </c>
      <c r="E91" s="3" t="str">
        <f t="shared" si="53"/>
        <v>0266</v>
      </c>
      <c r="F91" s="3">
        <v>132999.71900000001</v>
      </c>
      <c r="G91" s="15">
        <v>421252.625</v>
      </c>
      <c r="H91" s="35" t="str">
        <f t="shared" si="54"/>
        <v>ja</v>
      </c>
      <c r="I91" s="42" t="s">
        <v>2402</v>
      </c>
      <c r="J91" s="20" t="s">
        <v>2955</v>
      </c>
      <c r="K91" s="21">
        <v>10000</v>
      </c>
      <c r="L91" s="28">
        <f t="shared" si="100"/>
        <v>0.24</v>
      </c>
      <c r="M91" s="28">
        <f t="shared" si="101"/>
        <v>0</v>
      </c>
      <c r="N91" s="56">
        <f t="shared" si="55"/>
        <v>0</v>
      </c>
      <c r="O91" s="33">
        <f t="shared" si="102"/>
        <v>127.31366205164639</v>
      </c>
      <c r="P91" s="37">
        <f t="shared" si="56"/>
        <v>122.07955986980855</v>
      </c>
      <c r="Q91" s="9" t="s">
        <v>12</v>
      </c>
      <c r="R91" s="55" t="s">
        <v>12</v>
      </c>
      <c r="S91" s="55">
        <v>3.75</v>
      </c>
      <c r="T91" s="55">
        <v>3.8439999999999999</v>
      </c>
      <c r="U91" s="55">
        <v>3.9260000000000002</v>
      </c>
      <c r="V91" s="3">
        <v>3.9910000000000001</v>
      </c>
      <c r="W91" s="3">
        <v>4.0679999999999996</v>
      </c>
      <c r="X91" s="3" t="s">
        <v>12</v>
      </c>
      <c r="Y91" s="3">
        <v>4.5129999999999999</v>
      </c>
      <c r="Z91" s="15" t="s">
        <v>12</v>
      </c>
      <c r="AA91" s="10">
        <f t="shared" si="57"/>
        <v>4.0679999999999996</v>
      </c>
      <c r="AB91" s="9">
        <f t="shared" si="58"/>
        <v>0.14199999999999946</v>
      </c>
      <c r="AC91" s="10">
        <f t="shared" si="59"/>
        <v>0.44500000000000028</v>
      </c>
      <c r="AD91" s="9" t="s">
        <v>12</v>
      </c>
      <c r="AE91" s="55" t="s">
        <v>12</v>
      </c>
      <c r="AF91" s="55">
        <v>0.76300000000000001</v>
      </c>
      <c r="AG91" s="55">
        <v>0.80900000000000005</v>
      </c>
      <c r="AH91" s="55">
        <v>0.84599999999999997</v>
      </c>
      <c r="AI91" s="3">
        <v>0.88</v>
      </c>
      <c r="AJ91" s="3">
        <v>0.92900000000000005</v>
      </c>
      <c r="AK91" s="3" t="s">
        <v>12</v>
      </c>
      <c r="AL91" s="3">
        <v>1.0169999999999999</v>
      </c>
      <c r="AM91" s="15" t="s">
        <v>12</v>
      </c>
      <c r="AN91" s="10">
        <f t="shared" si="60"/>
        <v>0.92900000000000005</v>
      </c>
      <c r="AO91" s="9">
        <f t="shared" si="61"/>
        <v>8.3000000000000074E-2</v>
      </c>
      <c r="AP91" s="10">
        <f t="shared" si="62"/>
        <v>8.7999999999999856E-2</v>
      </c>
      <c r="AQ91" s="9" t="s">
        <v>12</v>
      </c>
      <c r="AR91" s="55" t="s">
        <v>12</v>
      </c>
      <c r="AS91" s="55">
        <v>3.3109999999999999</v>
      </c>
      <c r="AT91" s="55">
        <v>3.3279999999999998</v>
      </c>
      <c r="AU91" s="55">
        <v>3.347</v>
      </c>
      <c r="AV91" s="3">
        <v>3.3639999999999999</v>
      </c>
      <c r="AW91" s="3">
        <v>3.3820000000000001</v>
      </c>
      <c r="AX91" s="3" t="s">
        <v>12</v>
      </c>
      <c r="AY91" s="3">
        <v>3.4580000000000002</v>
      </c>
      <c r="AZ91" s="15" t="s">
        <v>12</v>
      </c>
      <c r="BA91" s="10">
        <f t="shared" si="63"/>
        <v>3.3820000000000001</v>
      </c>
      <c r="BB91" s="9">
        <f t="shared" si="64"/>
        <v>3.5000000000000142E-2</v>
      </c>
      <c r="BC91" s="10">
        <f t="shared" si="65"/>
        <v>7.6000000000000068E-2</v>
      </c>
      <c r="BD91" s="9" t="s">
        <v>2403</v>
      </c>
      <c r="BE91" s="3" t="s">
        <v>12</v>
      </c>
      <c r="BF91" s="15" t="s">
        <v>12</v>
      </c>
      <c r="BG91" s="15"/>
      <c r="BH91" s="9"/>
      <c r="BI91" s="10"/>
      <c r="BJ91" s="9" t="s">
        <v>2403</v>
      </c>
      <c r="BK91" s="3" t="s">
        <v>12</v>
      </c>
      <c r="BL91" s="15" t="s">
        <v>12</v>
      </c>
      <c r="BM91" s="15"/>
      <c r="BN91" s="9"/>
      <c r="BO91" s="10"/>
      <c r="BP91">
        <f t="shared" si="66"/>
        <v>0</v>
      </c>
      <c r="BQ91" s="93">
        <f t="shared" si="67"/>
        <v>0</v>
      </c>
      <c r="BR91" s="93">
        <f t="shared" si="68"/>
        <v>0</v>
      </c>
      <c r="BS91" s="93" t="e">
        <f>VLOOKUP(C91,'Koppeling locatie - aslocatie'!$A$2:$C$8139,2,FALSE)</f>
        <v>#N/A</v>
      </c>
      <c r="BT91" s="93" t="e">
        <f>VLOOKUP($BS91,aslocaties_v01!$C$3:$AA$349,MATCH($K$3/10,aslocaties_v01!$C$2:$X$2),FALSE)</f>
        <v>#N/A</v>
      </c>
      <c r="BU91" s="93" t="e">
        <f>VLOOKUP(BS91,aslocaties_v01!$C$3:$AA$349,MATCH($K$3,aslocaties_v01!$C$2:$X$2),FALSE)</f>
        <v>#N/A</v>
      </c>
      <c r="BV91" s="93" t="e">
        <f>VLOOKUP(BS91,aslocaties_v01!$C$3:$AA$349,MATCH($K$3*10,aslocaties_v01!$C$2:$X$2),FALSE)</f>
        <v>#N/A</v>
      </c>
      <c r="BW91" s="93" t="e">
        <f t="shared" si="69"/>
        <v>#N/A</v>
      </c>
      <c r="BX91" s="93" t="e">
        <f t="shared" si="70"/>
        <v>#N/A</v>
      </c>
      <c r="BY91" s="94">
        <f t="shared" si="71"/>
        <v>999</v>
      </c>
      <c r="BZ91" s="94">
        <f t="shared" si="72"/>
        <v>999</v>
      </c>
      <c r="CA91" s="94" t="e">
        <f t="shared" si="73"/>
        <v>#N/A</v>
      </c>
      <c r="CB91" t="e">
        <f t="shared" si="74"/>
        <v>#N/A</v>
      </c>
      <c r="CC91" s="58" t="e">
        <f t="shared" si="75"/>
        <v>#N/A</v>
      </c>
      <c r="CD91" s="95" t="e">
        <f t="shared" si="76"/>
        <v>#N/A</v>
      </c>
      <c r="CE91" s="96" t="b">
        <f t="shared" si="77"/>
        <v>1</v>
      </c>
      <c r="CF91" t="e">
        <f t="shared" si="78"/>
        <v>#DIV/0!</v>
      </c>
      <c r="CG91" t="e">
        <f t="shared" si="79"/>
        <v>#DIV/0!</v>
      </c>
      <c r="CH91" s="84" t="b">
        <f t="shared" si="80"/>
        <v>1</v>
      </c>
      <c r="CI91">
        <f t="shared" si="81"/>
        <v>0.92900000000000005</v>
      </c>
      <c r="CJ91" t="b">
        <f t="shared" si="82"/>
        <v>1</v>
      </c>
      <c r="CK91" t="b">
        <f t="shared" si="83"/>
        <v>1</v>
      </c>
      <c r="CL91" s="84" t="b">
        <f t="shared" si="103"/>
        <v>1</v>
      </c>
      <c r="CM91">
        <f t="shared" si="84"/>
        <v>3.3820000000000001</v>
      </c>
      <c r="CN91" t="b">
        <f t="shared" si="85"/>
        <v>1</v>
      </c>
      <c r="CO91" s="84">
        <f t="shared" si="86"/>
        <v>5.206476459476566E-2</v>
      </c>
      <c r="CP91" t="b">
        <f t="shared" si="87"/>
        <v>1</v>
      </c>
      <c r="CQ91" s="96" t="b">
        <f t="shared" si="88"/>
        <v>1</v>
      </c>
      <c r="CR91" t="b">
        <f t="shared" si="89"/>
        <v>1</v>
      </c>
      <c r="CS91" t="b">
        <f t="shared" si="90"/>
        <v>1</v>
      </c>
      <c r="CT91" t="b">
        <f t="shared" si="91"/>
        <v>1</v>
      </c>
      <c r="CU91" t="b">
        <f t="shared" si="92"/>
        <v>1</v>
      </c>
      <c r="CV91" s="84" t="b">
        <f t="shared" si="93"/>
        <v>1</v>
      </c>
      <c r="CW91" t="b">
        <f t="shared" si="94"/>
        <v>1</v>
      </c>
      <c r="CX91" t="b">
        <f t="shared" si="95"/>
        <v>1</v>
      </c>
      <c r="CY91" t="b">
        <f t="shared" si="96"/>
        <v>1</v>
      </c>
      <c r="CZ91" t="b">
        <f t="shared" si="97"/>
        <v>1</v>
      </c>
      <c r="DA91" s="84">
        <f t="shared" si="98"/>
        <v>0</v>
      </c>
      <c r="DB91" t="e">
        <f t="shared" si="99"/>
        <v>#N/A</v>
      </c>
    </row>
    <row r="92" spans="1:106">
      <c r="A92" s="9">
        <v>90</v>
      </c>
      <c r="B92" s="3">
        <v>2</v>
      </c>
      <c r="C92" s="3" t="s">
        <v>129</v>
      </c>
      <c r="D92" s="3" t="str">
        <f t="shared" si="52"/>
        <v>AF_60m_L_24_0267</v>
      </c>
      <c r="E92" s="3" t="str">
        <f t="shared" si="53"/>
        <v>0267</v>
      </c>
      <c r="F92" s="3">
        <v>132877.90599999999</v>
      </c>
      <c r="G92" s="15">
        <v>421260.68800000002</v>
      </c>
      <c r="H92" s="35" t="str">
        <f t="shared" si="54"/>
        <v>ja</v>
      </c>
      <c r="I92" s="42" t="s">
        <v>2402</v>
      </c>
      <c r="J92" s="20" t="s">
        <v>2955</v>
      </c>
      <c r="K92" s="21">
        <v>10000</v>
      </c>
      <c r="L92" s="28">
        <f t="shared" si="100"/>
        <v>0.24</v>
      </c>
      <c r="M92" s="28">
        <f t="shared" si="101"/>
        <v>0</v>
      </c>
      <c r="N92" s="56">
        <f t="shared" si="55"/>
        <v>0</v>
      </c>
      <c r="O92" s="33">
        <f t="shared" si="102"/>
        <v>122.07955986980855</v>
      </c>
      <c r="P92" s="37">
        <f t="shared" si="56"/>
        <v>95.280000970774566</v>
      </c>
      <c r="Q92" s="9" t="s">
        <v>12</v>
      </c>
      <c r="R92" s="55" t="s">
        <v>12</v>
      </c>
      <c r="S92" s="55">
        <v>3.7509999999999999</v>
      </c>
      <c r="T92" s="55">
        <v>3.8450000000000002</v>
      </c>
      <c r="U92" s="55">
        <v>3.9260000000000002</v>
      </c>
      <c r="V92" s="3">
        <v>3.9929999999999999</v>
      </c>
      <c r="W92" s="3">
        <v>4.069</v>
      </c>
      <c r="X92" s="3" t="s">
        <v>12</v>
      </c>
      <c r="Y92" s="3">
        <v>4.5129999999999999</v>
      </c>
      <c r="Z92" s="15" t="s">
        <v>12</v>
      </c>
      <c r="AA92" s="10">
        <f t="shared" si="57"/>
        <v>4.069</v>
      </c>
      <c r="AB92" s="9">
        <f t="shared" si="58"/>
        <v>0.14299999999999979</v>
      </c>
      <c r="AC92" s="10">
        <f t="shared" si="59"/>
        <v>0.44399999999999995</v>
      </c>
      <c r="AD92" s="9" t="s">
        <v>12</v>
      </c>
      <c r="AE92" s="55" t="s">
        <v>12</v>
      </c>
      <c r="AF92" s="55">
        <v>0.71699999999999997</v>
      </c>
      <c r="AG92" s="55">
        <v>0.753</v>
      </c>
      <c r="AH92" s="55">
        <v>0.79400000000000004</v>
      </c>
      <c r="AI92" s="3">
        <v>0.83599999999999997</v>
      </c>
      <c r="AJ92" s="3">
        <v>0.88300000000000001</v>
      </c>
      <c r="AK92" s="3" t="s">
        <v>12</v>
      </c>
      <c r="AL92" s="3">
        <v>1.006</v>
      </c>
      <c r="AM92" s="15" t="s">
        <v>12</v>
      </c>
      <c r="AN92" s="10">
        <f t="shared" si="60"/>
        <v>0.88300000000000001</v>
      </c>
      <c r="AO92" s="9">
        <f t="shared" si="61"/>
        <v>8.8999999999999968E-2</v>
      </c>
      <c r="AP92" s="10">
        <f t="shared" si="62"/>
        <v>0.123</v>
      </c>
      <c r="AQ92" s="9" t="s">
        <v>12</v>
      </c>
      <c r="AR92" s="55" t="s">
        <v>12</v>
      </c>
      <c r="AS92" s="55">
        <v>3.2160000000000002</v>
      </c>
      <c r="AT92" s="55">
        <v>3.246</v>
      </c>
      <c r="AU92" s="55">
        <v>3.28</v>
      </c>
      <c r="AV92" s="3">
        <v>3.323</v>
      </c>
      <c r="AW92" s="3">
        <v>3.3940000000000001</v>
      </c>
      <c r="AX92" s="3" t="s">
        <v>12</v>
      </c>
      <c r="AY92" s="3">
        <v>3.4670000000000001</v>
      </c>
      <c r="AZ92" s="15" t="s">
        <v>12</v>
      </c>
      <c r="BA92" s="10">
        <f t="shared" si="63"/>
        <v>3.3940000000000001</v>
      </c>
      <c r="BB92" s="9">
        <f t="shared" si="64"/>
        <v>0.11400000000000032</v>
      </c>
      <c r="BC92" s="10">
        <f t="shared" si="65"/>
        <v>7.2999999999999954E-2</v>
      </c>
      <c r="BD92" s="9" t="s">
        <v>2403</v>
      </c>
      <c r="BE92" s="3" t="s">
        <v>12</v>
      </c>
      <c r="BF92" s="15" t="s">
        <v>12</v>
      </c>
      <c r="BG92" s="15"/>
      <c r="BH92" s="9"/>
      <c r="BI92" s="10"/>
      <c r="BJ92" s="9" t="s">
        <v>2403</v>
      </c>
      <c r="BK92" s="3" t="s">
        <v>12</v>
      </c>
      <c r="BL92" s="15" t="s">
        <v>12</v>
      </c>
      <c r="BM92" s="15"/>
      <c r="BN92" s="9"/>
      <c r="BO92" s="10"/>
      <c r="BP92">
        <f t="shared" si="66"/>
        <v>0</v>
      </c>
      <c r="BQ92" s="93">
        <f t="shared" si="67"/>
        <v>0</v>
      </c>
      <c r="BR92" s="93">
        <f t="shared" si="68"/>
        <v>0</v>
      </c>
      <c r="BS92" s="93" t="e">
        <f>VLOOKUP(C92,'Koppeling locatie - aslocatie'!$A$2:$C$8139,2,FALSE)</f>
        <v>#N/A</v>
      </c>
      <c r="BT92" s="93" t="e">
        <f>VLOOKUP($BS92,aslocaties_v01!$C$3:$AA$349,MATCH($K$3/10,aslocaties_v01!$C$2:$X$2),FALSE)</f>
        <v>#N/A</v>
      </c>
      <c r="BU92" s="93" t="e">
        <f>VLOOKUP(BS92,aslocaties_v01!$C$3:$AA$349,MATCH($K$3,aslocaties_v01!$C$2:$X$2),FALSE)</f>
        <v>#N/A</v>
      </c>
      <c r="BV92" s="93" t="e">
        <f>VLOOKUP(BS92,aslocaties_v01!$C$3:$AA$349,MATCH($K$3*10,aslocaties_v01!$C$2:$X$2),FALSE)</f>
        <v>#N/A</v>
      </c>
      <c r="BW92" s="93" t="e">
        <f t="shared" si="69"/>
        <v>#N/A</v>
      </c>
      <c r="BX92" s="93" t="e">
        <f t="shared" si="70"/>
        <v>#N/A</v>
      </c>
      <c r="BY92" s="94">
        <f t="shared" si="71"/>
        <v>999</v>
      </c>
      <c r="BZ92" s="94">
        <f t="shared" si="72"/>
        <v>999</v>
      </c>
      <c r="CA92" s="94" t="e">
        <f t="shared" si="73"/>
        <v>#N/A</v>
      </c>
      <c r="CB92" t="e">
        <f t="shared" si="74"/>
        <v>#N/A</v>
      </c>
      <c r="CC92" s="58" t="e">
        <f t="shared" si="75"/>
        <v>#N/A</v>
      </c>
      <c r="CD92" s="95" t="e">
        <f t="shared" si="76"/>
        <v>#N/A</v>
      </c>
      <c r="CE92" s="96" t="b">
        <f t="shared" si="77"/>
        <v>1</v>
      </c>
      <c r="CF92" t="e">
        <f t="shared" si="78"/>
        <v>#DIV/0!</v>
      </c>
      <c r="CG92" t="e">
        <f t="shared" si="79"/>
        <v>#DIV/0!</v>
      </c>
      <c r="CH92" s="84" t="b">
        <f t="shared" si="80"/>
        <v>1</v>
      </c>
      <c r="CI92">
        <f t="shared" si="81"/>
        <v>0.88300000000000001</v>
      </c>
      <c r="CJ92" t="b">
        <f t="shared" si="82"/>
        <v>1</v>
      </c>
      <c r="CK92" t="b">
        <f t="shared" si="83"/>
        <v>1</v>
      </c>
      <c r="CL92" s="84" t="b">
        <f t="shared" si="103"/>
        <v>1</v>
      </c>
      <c r="CM92">
        <f t="shared" si="84"/>
        <v>3.3940000000000001</v>
      </c>
      <c r="CN92" t="b">
        <f t="shared" si="85"/>
        <v>1</v>
      </c>
      <c r="CO92" s="84">
        <f t="shared" si="86"/>
        <v>4.9137428994912594E-2</v>
      </c>
      <c r="CP92" t="b">
        <f t="shared" si="87"/>
        <v>1</v>
      </c>
      <c r="CQ92" s="96" t="b">
        <f t="shared" si="88"/>
        <v>1</v>
      </c>
      <c r="CR92" t="b">
        <f t="shared" si="89"/>
        <v>1</v>
      </c>
      <c r="CS92" t="b">
        <f t="shared" si="90"/>
        <v>1</v>
      </c>
      <c r="CT92" t="b">
        <f t="shared" si="91"/>
        <v>1</v>
      </c>
      <c r="CU92" t="b">
        <f t="shared" si="92"/>
        <v>1</v>
      </c>
      <c r="CV92" s="84" t="b">
        <f t="shared" si="93"/>
        <v>1</v>
      </c>
      <c r="CW92" t="b">
        <f t="shared" si="94"/>
        <v>1</v>
      </c>
      <c r="CX92" t="b">
        <f t="shared" si="95"/>
        <v>1</v>
      </c>
      <c r="CY92" t="b">
        <f t="shared" si="96"/>
        <v>1</v>
      </c>
      <c r="CZ92" t="b">
        <f t="shared" si="97"/>
        <v>1</v>
      </c>
      <c r="DA92" s="84">
        <f t="shared" si="98"/>
        <v>0</v>
      </c>
      <c r="DB92" t="e">
        <f t="shared" si="99"/>
        <v>#N/A</v>
      </c>
    </row>
    <row r="93" spans="1:106">
      <c r="A93" s="9">
        <v>91</v>
      </c>
      <c r="B93" s="3">
        <v>2</v>
      </c>
      <c r="C93" s="3" t="s">
        <v>130</v>
      </c>
      <c r="D93" s="3" t="str">
        <f t="shared" si="52"/>
        <v>AF_60m_L_24_0268</v>
      </c>
      <c r="E93" s="3" t="str">
        <f t="shared" si="53"/>
        <v>0268</v>
      </c>
      <c r="F93" s="3">
        <v>132863.109</v>
      </c>
      <c r="G93" s="15">
        <v>421354.81199999998</v>
      </c>
      <c r="H93" s="35" t="str">
        <f t="shared" si="54"/>
        <v>ja</v>
      </c>
      <c r="I93" s="42" t="s">
        <v>2402</v>
      </c>
      <c r="J93" s="20" t="s">
        <v>2955</v>
      </c>
      <c r="K93" s="21">
        <v>10000</v>
      </c>
      <c r="L93" s="28">
        <f t="shared" si="100"/>
        <v>0.24</v>
      </c>
      <c r="M93" s="28">
        <f t="shared" si="101"/>
        <v>0</v>
      </c>
      <c r="N93" s="56">
        <f t="shared" si="55"/>
        <v>0</v>
      </c>
      <c r="O93" s="33">
        <f t="shared" si="102"/>
        <v>95.280000970774566</v>
      </c>
      <c r="P93" s="37">
        <f t="shared" si="56"/>
        <v>102.3348373917798</v>
      </c>
      <c r="Q93" s="9" t="s">
        <v>12</v>
      </c>
      <c r="R93" s="55" t="s">
        <v>12</v>
      </c>
      <c r="S93" s="55">
        <v>3.7509999999999999</v>
      </c>
      <c r="T93" s="55">
        <v>3.8450000000000002</v>
      </c>
      <c r="U93" s="55">
        <v>3.9260000000000002</v>
      </c>
      <c r="V93" s="3">
        <v>3.9929999999999999</v>
      </c>
      <c r="W93" s="3">
        <v>4.069</v>
      </c>
      <c r="X93" s="3" t="s">
        <v>12</v>
      </c>
      <c r="Y93" s="3">
        <v>4.5129999999999999</v>
      </c>
      <c r="Z93" s="15" t="s">
        <v>12</v>
      </c>
      <c r="AA93" s="10">
        <f t="shared" si="57"/>
        <v>4.069</v>
      </c>
      <c r="AB93" s="9">
        <f t="shared" si="58"/>
        <v>0.14299999999999979</v>
      </c>
      <c r="AC93" s="10">
        <f t="shared" si="59"/>
        <v>0.44399999999999995</v>
      </c>
      <c r="AD93" s="9" t="s">
        <v>12</v>
      </c>
      <c r="AE93" s="55" t="s">
        <v>12</v>
      </c>
      <c r="AF93" s="55">
        <v>0.82699999999999996</v>
      </c>
      <c r="AG93" s="55">
        <v>0.86099999999999999</v>
      </c>
      <c r="AH93" s="55">
        <v>0.89900000000000002</v>
      </c>
      <c r="AI93" s="3">
        <v>0.94099999999999995</v>
      </c>
      <c r="AJ93" s="3">
        <v>0.98799999999999999</v>
      </c>
      <c r="AK93" s="3" t="s">
        <v>12</v>
      </c>
      <c r="AL93" s="3">
        <v>1.0760000000000001</v>
      </c>
      <c r="AM93" s="15" t="s">
        <v>12</v>
      </c>
      <c r="AN93" s="10">
        <f t="shared" si="60"/>
        <v>0.98799999999999999</v>
      </c>
      <c r="AO93" s="9">
        <f t="shared" si="61"/>
        <v>8.8999999999999968E-2</v>
      </c>
      <c r="AP93" s="10">
        <f t="shared" si="62"/>
        <v>8.8000000000000078E-2</v>
      </c>
      <c r="AQ93" s="9" t="s">
        <v>12</v>
      </c>
      <c r="AR93" s="55" t="s">
        <v>12</v>
      </c>
      <c r="AS93" s="55">
        <v>3.306</v>
      </c>
      <c r="AT93" s="55">
        <v>3.3330000000000002</v>
      </c>
      <c r="AU93" s="55">
        <v>3.3620000000000001</v>
      </c>
      <c r="AV93" s="3">
        <v>3.3889999999999998</v>
      </c>
      <c r="AW93" s="3">
        <v>3.4260000000000002</v>
      </c>
      <c r="AX93" s="3" t="s">
        <v>12</v>
      </c>
      <c r="AY93" s="3">
        <v>3.5009999999999999</v>
      </c>
      <c r="AZ93" s="15" t="s">
        <v>12</v>
      </c>
      <c r="BA93" s="10">
        <f t="shared" si="63"/>
        <v>3.4260000000000002</v>
      </c>
      <c r="BB93" s="9">
        <f t="shared" si="64"/>
        <v>6.4000000000000057E-2</v>
      </c>
      <c r="BC93" s="10">
        <f t="shared" si="65"/>
        <v>7.4999999999999734E-2</v>
      </c>
      <c r="BD93" s="9" t="s">
        <v>2403</v>
      </c>
      <c r="BE93" s="3" t="s">
        <v>12</v>
      </c>
      <c r="BF93" s="15" t="s">
        <v>12</v>
      </c>
      <c r="BG93" s="15"/>
      <c r="BH93" s="9"/>
      <c r="BI93" s="10"/>
      <c r="BJ93" s="9" t="s">
        <v>2403</v>
      </c>
      <c r="BK93" s="3" t="s">
        <v>12</v>
      </c>
      <c r="BL93" s="15" t="s">
        <v>12</v>
      </c>
      <c r="BM93" s="15"/>
      <c r="BN93" s="9"/>
      <c r="BO93" s="10"/>
      <c r="BP93">
        <f t="shared" si="66"/>
        <v>0</v>
      </c>
      <c r="BQ93" s="93">
        <f t="shared" si="67"/>
        <v>0</v>
      </c>
      <c r="BR93" s="93">
        <f t="shared" si="68"/>
        <v>0</v>
      </c>
      <c r="BS93" s="93" t="e">
        <f>VLOOKUP(C93,'Koppeling locatie - aslocatie'!$A$2:$C$8139,2,FALSE)</f>
        <v>#N/A</v>
      </c>
      <c r="BT93" s="93" t="e">
        <f>VLOOKUP($BS93,aslocaties_v01!$C$3:$AA$349,MATCH($K$3/10,aslocaties_v01!$C$2:$X$2),FALSE)</f>
        <v>#N/A</v>
      </c>
      <c r="BU93" s="93" t="e">
        <f>VLOOKUP(BS93,aslocaties_v01!$C$3:$AA$349,MATCH($K$3,aslocaties_v01!$C$2:$X$2),FALSE)</f>
        <v>#N/A</v>
      </c>
      <c r="BV93" s="93" t="e">
        <f>VLOOKUP(BS93,aslocaties_v01!$C$3:$AA$349,MATCH($K$3*10,aslocaties_v01!$C$2:$X$2),FALSE)</f>
        <v>#N/A</v>
      </c>
      <c r="BW93" s="93" t="e">
        <f t="shared" si="69"/>
        <v>#N/A</v>
      </c>
      <c r="BX93" s="93" t="e">
        <f t="shared" si="70"/>
        <v>#N/A</v>
      </c>
      <c r="BY93" s="94">
        <f t="shared" si="71"/>
        <v>999</v>
      </c>
      <c r="BZ93" s="94">
        <f t="shared" si="72"/>
        <v>999</v>
      </c>
      <c r="CA93" s="94" t="e">
        <f t="shared" si="73"/>
        <v>#N/A</v>
      </c>
      <c r="CB93" t="e">
        <f t="shared" si="74"/>
        <v>#N/A</v>
      </c>
      <c r="CC93" s="58" t="e">
        <f t="shared" si="75"/>
        <v>#N/A</v>
      </c>
      <c r="CD93" s="95" t="e">
        <f t="shared" si="76"/>
        <v>#N/A</v>
      </c>
      <c r="CE93" s="96" t="b">
        <f t="shared" si="77"/>
        <v>1</v>
      </c>
      <c r="CF93" t="e">
        <f t="shared" si="78"/>
        <v>#DIV/0!</v>
      </c>
      <c r="CG93" t="e">
        <f t="shared" si="79"/>
        <v>#DIV/0!</v>
      </c>
      <c r="CH93" s="84" t="b">
        <f t="shared" si="80"/>
        <v>1</v>
      </c>
      <c r="CI93">
        <f t="shared" si="81"/>
        <v>0.98799999999999999</v>
      </c>
      <c r="CJ93" t="b">
        <f t="shared" si="82"/>
        <v>1</v>
      </c>
      <c r="CK93" t="b">
        <f t="shared" si="83"/>
        <v>1</v>
      </c>
      <c r="CL93" s="84" t="b">
        <f t="shared" si="103"/>
        <v>1</v>
      </c>
      <c r="CM93">
        <f t="shared" si="84"/>
        <v>3.4260000000000002</v>
      </c>
      <c r="CN93" t="b">
        <f t="shared" si="85"/>
        <v>1</v>
      </c>
      <c r="CO93" s="84">
        <f t="shared" si="86"/>
        <v>5.3958221796009065E-2</v>
      </c>
      <c r="CP93" t="b">
        <f t="shared" si="87"/>
        <v>1</v>
      </c>
      <c r="CQ93" s="96" t="b">
        <f t="shared" si="88"/>
        <v>1</v>
      </c>
      <c r="CR93" t="b">
        <f t="shared" si="89"/>
        <v>1</v>
      </c>
      <c r="CS93" t="b">
        <f t="shared" si="90"/>
        <v>1</v>
      </c>
      <c r="CT93" t="b">
        <f t="shared" si="91"/>
        <v>1</v>
      </c>
      <c r="CU93" t="b">
        <f t="shared" si="92"/>
        <v>1</v>
      </c>
      <c r="CV93" s="84" t="b">
        <f t="shared" si="93"/>
        <v>1</v>
      </c>
      <c r="CW93" t="b">
        <f t="shared" si="94"/>
        <v>1</v>
      </c>
      <c r="CX93" t="b">
        <f t="shared" si="95"/>
        <v>1</v>
      </c>
      <c r="CY93" t="b">
        <f t="shared" si="96"/>
        <v>1</v>
      </c>
      <c r="CZ93" t="b">
        <f t="shared" si="97"/>
        <v>1</v>
      </c>
      <c r="DA93" s="84">
        <f t="shared" si="98"/>
        <v>0</v>
      </c>
      <c r="DB93" t="e">
        <f t="shared" si="99"/>
        <v>#N/A</v>
      </c>
    </row>
    <row r="94" spans="1:106">
      <c r="A94" s="9">
        <v>92</v>
      </c>
      <c r="B94" s="3">
        <v>2</v>
      </c>
      <c r="C94" s="3" t="s">
        <v>131</v>
      </c>
      <c r="D94" s="3" t="str">
        <f t="shared" si="52"/>
        <v>AF_60m_L_24_0269</v>
      </c>
      <c r="E94" s="3" t="str">
        <f t="shared" si="53"/>
        <v>0269</v>
      </c>
      <c r="F94" s="3">
        <v>132801.46900000001</v>
      </c>
      <c r="G94" s="15">
        <v>421436.5</v>
      </c>
      <c r="H94" s="35" t="str">
        <f t="shared" si="54"/>
        <v>ja</v>
      </c>
      <c r="I94" s="42" t="s">
        <v>2402</v>
      </c>
      <c r="J94" s="20" t="s">
        <v>2955</v>
      </c>
      <c r="K94" s="21">
        <v>10000</v>
      </c>
      <c r="L94" s="28">
        <f t="shared" si="100"/>
        <v>0.24</v>
      </c>
      <c r="M94" s="28">
        <f t="shared" si="101"/>
        <v>0</v>
      </c>
      <c r="N94" s="56">
        <f t="shared" si="55"/>
        <v>0</v>
      </c>
      <c r="O94" s="33">
        <f t="shared" si="102"/>
        <v>102.3348373917798</v>
      </c>
      <c r="P94" s="37">
        <f t="shared" si="56"/>
        <v>82.338573129487742</v>
      </c>
      <c r="Q94" s="9" t="s">
        <v>12</v>
      </c>
      <c r="R94" s="55" t="s">
        <v>12</v>
      </c>
      <c r="S94" s="55">
        <v>3.7509999999999999</v>
      </c>
      <c r="T94" s="55">
        <v>3.8450000000000002</v>
      </c>
      <c r="U94" s="55">
        <v>3.927</v>
      </c>
      <c r="V94" s="3">
        <v>3.9929999999999999</v>
      </c>
      <c r="W94" s="3">
        <v>4.069</v>
      </c>
      <c r="X94" s="3" t="s">
        <v>12</v>
      </c>
      <c r="Y94" s="3">
        <v>4.5129999999999999</v>
      </c>
      <c r="Z94" s="15" t="s">
        <v>12</v>
      </c>
      <c r="AA94" s="10">
        <f t="shared" si="57"/>
        <v>4.069</v>
      </c>
      <c r="AB94" s="9">
        <f t="shared" si="58"/>
        <v>0.1419999999999999</v>
      </c>
      <c r="AC94" s="10">
        <f t="shared" si="59"/>
        <v>0.44399999999999995</v>
      </c>
      <c r="AD94" s="9" t="s">
        <v>12</v>
      </c>
      <c r="AE94" s="55" t="s">
        <v>12</v>
      </c>
      <c r="AF94" s="55">
        <v>0.83899999999999997</v>
      </c>
      <c r="AG94" s="55">
        <v>0.876</v>
      </c>
      <c r="AH94" s="55">
        <v>0.91600000000000004</v>
      </c>
      <c r="AI94" s="3">
        <v>0.95099999999999996</v>
      </c>
      <c r="AJ94" s="3">
        <v>0.99</v>
      </c>
      <c r="AK94" s="3" t="s">
        <v>12</v>
      </c>
      <c r="AL94" s="3">
        <v>1.0840000000000001</v>
      </c>
      <c r="AM94" s="15" t="s">
        <v>12</v>
      </c>
      <c r="AN94" s="10">
        <f t="shared" si="60"/>
        <v>0.99</v>
      </c>
      <c r="AO94" s="9">
        <f t="shared" si="61"/>
        <v>7.3999999999999955E-2</v>
      </c>
      <c r="AP94" s="10">
        <f t="shared" si="62"/>
        <v>9.4000000000000083E-2</v>
      </c>
      <c r="AQ94" s="9" t="s">
        <v>12</v>
      </c>
      <c r="AR94" s="55" t="s">
        <v>12</v>
      </c>
      <c r="AS94" s="55">
        <v>3.3170000000000002</v>
      </c>
      <c r="AT94" s="55">
        <v>3.3439999999999999</v>
      </c>
      <c r="AU94" s="55">
        <v>3.3730000000000002</v>
      </c>
      <c r="AV94" s="3">
        <v>3.4009999999999998</v>
      </c>
      <c r="AW94" s="3">
        <v>3.448</v>
      </c>
      <c r="AX94" s="3" t="s">
        <v>12</v>
      </c>
      <c r="AY94" s="3">
        <v>3.5129999999999999</v>
      </c>
      <c r="AZ94" s="15" t="s">
        <v>12</v>
      </c>
      <c r="BA94" s="10">
        <f t="shared" si="63"/>
        <v>3.448</v>
      </c>
      <c r="BB94" s="9">
        <f t="shared" si="64"/>
        <v>7.4999999999999734E-2</v>
      </c>
      <c r="BC94" s="10">
        <f t="shared" si="65"/>
        <v>6.4999999999999947E-2</v>
      </c>
      <c r="BD94" s="9" t="s">
        <v>2403</v>
      </c>
      <c r="BE94" s="3" t="s">
        <v>12</v>
      </c>
      <c r="BF94" s="15" t="s">
        <v>12</v>
      </c>
      <c r="BG94" s="15"/>
      <c r="BH94" s="9"/>
      <c r="BI94" s="10"/>
      <c r="BJ94" s="9" t="s">
        <v>2403</v>
      </c>
      <c r="BK94" s="3" t="s">
        <v>12</v>
      </c>
      <c r="BL94" s="15" t="s">
        <v>12</v>
      </c>
      <c r="BM94" s="15"/>
      <c r="BN94" s="9"/>
      <c r="BO94" s="10"/>
      <c r="BP94">
        <f t="shared" si="66"/>
        <v>0</v>
      </c>
      <c r="BQ94" s="93">
        <f t="shared" si="67"/>
        <v>0</v>
      </c>
      <c r="BR94" s="93">
        <f t="shared" si="68"/>
        <v>0</v>
      </c>
      <c r="BS94" s="93" t="e">
        <f>VLOOKUP(C94,'Koppeling locatie - aslocatie'!$A$2:$C$8139,2,FALSE)</f>
        <v>#N/A</v>
      </c>
      <c r="BT94" s="93" t="e">
        <f>VLOOKUP($BS94,aslocaties_v01!$C$3:$AA$349,MATCH($K$3/10,aslocaties_v01!$C$2:$X$2),FALSE)</f>
        <v>#N/A</v>
      </c>
      <c r="BU94" s="93" t="e">
        <f>VLOOKUP(BS94,aslocaties_v01!$C$3:$AA$349,MATCH($K$3,aslocaties_v01!$C$2:$X$2),FALSE)</f>
        <v>#N/A</v>
      </c>
      <c r="BV94" s="93" t="e">
        <f>VLOOKUP(BS94,aslocaties_v01!$C$3:$AA$349,MATCH($K$3*10,aslocaties_v01!$C$2:$X$2),FALSE)</f>
        <v>#N/A</v>
      </c>
      <c r="BW94" s="93" t="e">
        <f t="shared" si="69"/>
        <v>#N/A</v>
      </c>
      <c r="BX94" s="93" t="e">
        <f t="shared" si="70"/>
        <v>#N/A</v>
      </c>
      <c r="BY94" s="94">
        <f t="shared" si="71"/>
        <v>999</v>
      </c>
      <c r="BZ94" s="94">
        <f t="shared" si="72"/>
        <v>999</v>
      </c>
      <c r="CA94" s="94" t="e">
        <f t="shared" si="73"/>
        <v>#N/A</v>
      </c>
      <c r="CB94" t="e">
        <f t="shared" si="74"/>
        <v>#N/A</v>
      </c>
      <c r="CC94" s="58" t="e">
        <f t="shared" si="75"/>
        <v>#N/A</v>
      </c>
      <c r="CD94" s="95" t="e">
        <f t="shared" si="76"/>
        <v>#N/A</v>
      </c>
      <c r="CE94" s="96" t="b">
        <f t="shared" si="77"/>
        <v>1</v>
      </c>
      <c r="CF94" t="e">
        <f t="shared" si="78"/>
        <v>#DIV/0!</v>
      </c>
      <c r="CG94" t="e">
        <f t="shared" si="79"/>
        <v>#DIV/0!</v>
      </c>
      <c r="CH94" s="84" t="b">
        <f t="shared" si="80"/>
        <v>1</v>
      </c>
      <c r="CI94">
        <f t="shared" si="81"/>
        <v>0.99</v>
      </c>
      <c r="CJ94" t="b">
        <f t="shared" si="82"/>
        <v>1</v>
      </c>
      <c r="CK94" t="b">
        <f t="shared" si="83"/>
        <v>1</v>
      </c>
      <c r="CL94" s="84" t="b">
        <f t="shared" si="103"/>
        <v>1</v>
      </c>
      <c r="CM94">
        <f t="shared" si="84"/>
        <v>3.448</v>
      </c>
      <c r="CN94" t="b">
        <f t="shared" si="85"/>
        <v>1</v>
      </c>
      <c r="CO94" s="84">
        <f t="shared" si="86"/>
        <v>5.3379694255604702E-2</v>
      </c>
      <c r="CP94" t="b">
        <f t="shared" si="87"/>
        <v>1</v>
      </c>
      <c r="CQ94" s="96" t="b">
        <f t="shared" si="88"/>
        <v>1</v>
      </c>
      <c r="CR94" t="b">
        <f t="shared" si="89"/>
        <v>1</v>
      </c>
      <c r="CS94" t="b">
        <f t="shared" si="90"/>
        <v>1</v>
      </c>
      <c r="CT94" t="b">
        <f t="shared" si="91"/>
        <v>1</v>
      </c>
      <c r="CU94" t="b">
        <f t="shared" si="92"/>
        <v>1</v>
      </c>
      <c r="CV94" s="84" t="b">
        <f t="shared" si="93"/>
        <v>1</v>
      </c>
      <c r="CW94" t="b">
        <f t="shared" si="94"/>
        <v>1</v>
      </c>
      <c r="CX94" t="b">
        <f t="shared" si="95"/>
        <v>1</v>
      </c>
      <c r="CY94" t="b">
        <f t="shared" si="96"/>
        <v>1</v>
      </c>
      <c r="CZ94" t="b">
        <f t="shared" si="97"/>
        <v>1</v>
      </c>
      <c r="DA94" s="84">
        <f t="shared" si="98"/>
        <v>0</v>
      </c>
      <c r="DB94" t="e">
        <f t="shared" si="99"/>
        <v>#N/A</v>
      </c>
    </row>
    <row r="95" spans="1:106">
      <c r="A95" s="9">
        <v>93</v>
      </c>
      <c r="B95" s="3">
        <v>2</v>
      </c>
      <c r="C95" s="3" t="s">
        <v>132</v>
      </c>
      <c r="D95" s="3" t="str">
        <f t="shared" si="52"/>
        <v>AF_60m_L_24_0270</v>
      </c>
      <c r="E95" s="3" t="str">
        <f t="shared" si="53"/>
        <v>0270</v>
      </c>
      <c r="F95" s="3">
        <v>132732.84400000001</v>
      </c>
      <c r="G95" s="15">
        <v>421482</v>
      </c>
      <c r="H95" s="35" t="str">
        <f t="shared" si="54"/>
        <v>ja</v>
      </c>
      <c r="I95" s="42" t="s">
        <v>2402</v>
      </c>
      <c r="J95" s="20" t="s">
        <v>2955</v>
      </c>
      <c r="K95" s="21">
        <v>10000</v>
      </c>
      <c r="L95" s="28">
        <f t="shared" si="100"/>
        <v>0.24</v>
      </c>
      <c r="M95" s="28">
        <f t="shared" si="101"/>
        <v>0</v>
      </c>
      <c r="N95" s="56">
        <f t="shared" si="55"/>
        <v>0</v>
      </c>
      <c r="O95" s="33">
        <f t="shared" si="102"/>
        <v>82.338573129487742</v>
      </c>
      <c r="P95" s="37">
        <f t="shared" si="56"/>
        <v>127.16400704605215</v>
      </c>
      <c r="Q95" s="9" t="s">
        <v>12</v>
      </c>
      <c r="R95" s="55" t="s">
        <v>12</v>
      </c>
      <c r="S95" s="55">
        <v>3.7509999999999999</v>
      </c>
      <c r="T95" s="55">
        <v>3.8450000000000002</v>
      </c>
      <c r="U95" s="55">
        <v>3.927</v>
      </c>
      <c r="V95" s="3">
        <v>3.9929999999999999</v>
      </c>
      <c r="W95" s="3">
        <v>4.069</v>
      </c>
      <c r="X95" s="3" t="s">
        <v>12</v>
      </c>
      <c r="Y95" s="3">
        <v>4.5129999999999999</v>
      </c>
      <c r="Z95" s="15" t="s">
        <v>12</v>
      </c>
      <c r="AA95" s="10">
        <f t="shared" si="57"/>
        <v>4.069</v>
      </c>
      <c r="AB95" s="9">
        <f t="shared" si="58"/>
        <v>0.1419999999999999</v>
      </c>
      <c r="AC95" s="10">
        <f t="shared" si="59"/>
        <v>0.44399999999999995</v>
      </c>
      <c r="AD95" s="9" t="s">
        <v>12</v>
      </c>
      <c r="AE95" s="55" t="s">
        <v>12</v>
      </c>
      <c r="AF95" s="55">
        <v>0.94499999999999995</v>
      </c>
      <c r="AG95" s="55">
        <v>0.97799999999999998</v>
      </c>
      <c r="AH95" s="55">
        <v>1.016</v>
      </c>
      <c r="AI95" s="3">
        <v>1.0529999999999999</v>
      </c>
      <c r="AJ95" s="3">
        <v>1.0940000000000001</v>
      </c>
      <c r="AK95" s="3" t="s">
        <v>12</v>
      </c>
      <c r="AL95" s="3">
        <v>1.131</v>
      </c>
      <c r="AM95" s="15" t="s">
        <v>12</v>
      </c>
      <c r="AN95" s="10">
        <f t="shared" si="60"/>
        <v>1.0940000000000001</v>
      </c>
      <c r="AO95" s="9">
        <f t="shared" si="61"/>
        <v>7.8000000000000069E-2</v>
      </c>
      <c r="AP95" s="10">
        <f t="shared" si="62"/>
        <v>3.6999999999999922E-2</v>
      </c>
      <c r="AQ95" s="9" t="s">
        <v>12</v>
      </c>
      <c r="AR95" s="55" t="s">
        <v>12</v>
      </c>
      <c r="AS95" s="55">
        <v>3.4060000000000001</v>
      </c>
      <c r="AT95" s="55">
        <v>3.4279999999999999</v>
      </c>
      <c r="AU95" s="55">
        <v>3.452</v>
      </c>
      <c r="AV95" s="3">
        <v>3.4729999999999999</v>
      </c>
      <c r="AW95" s="3">
        <v>3.4969999999999999</v>
      </c>
      <c r="AX95" s="3" t="s">
        <v>12</v>
      </c>
      <c r="AY95" s="3">
        <v>3.5259999999999998</v>
      </c>
      <c r="AZ95" s="15" t="s">
        <v>12</v>
      </c>
      <c r="BA95" s="10">
        <f t="shared" si="63"/>
        <v>3.4969999999999999</v>
      </c>
      <c r="BB95" s="9">
        <f t="shared" si="64"/>
        <v>4.4999999999999929E-2</v>
      </c>
      <c r="BC95" s="10">
        <f t="shared" si="65"/>
        <v>2.8999999999999915E-2</v>
      </c>
      <c r="BD95" s="9" t="s">
        <v>2403</v>
      </c>
      <c r="BE95" s="3" t="s">
        <v>12</v>
      </c>
      <c r="BF95" s="15" t="s">
        <v>12</v>
      </c>
      <c r="BG95" s="15"/>
      <c r="BH95" s="9"/>
      <c r="BI95" s="10"/>
      <c r="BJ95" s="9" t="s">
        <v>2403</v>
      </c>
      <c r="BK95" s="3" t="s">
        <v>12</v>
      </c>
      <c r="BL95" s="15" t="s">
        <v>12</v>
      </c>
      <c r="BM95" s="15"/>
      <c r="BN95" s="9"/>
      <c r="BO95" s="10"/>
      <c r="BP95">
        <f t="shared" si="66"/>
        <v>0</v>
      </c>
      <c r="BQ95" s="93">
        <f t="shared" si="67"/>
        <v>0</v>
      </c>
      <c r="BR95" s="93">
        <f t="shared" si="68"/>
        <v>0</v>
      </c>
      <c r="BS95" s="93" t="e">
        <f>VLOOKUP(C95,'Koppeling locatie - aslocatie'!$A$2:$C$8139,2,FALSE)</f>
        <v>#N/A</v>
      </c>
      <c r="BT95" s="93" t="e">
        <f>VLOOKUP($BS95,aslocaties_v01!$C$3:$AA$349,MATCH($K$3/10,aslocaties_v01!$C$2:$X$2),FALSE)</f>
        <v>#N/A</v>
      </c>
      <c r="BU95" s="93" t="e">
        <f>VLOOKUP(BS95,aslocaties_v01!$C$3:$AA$349,MATCH($K$3,aslocaties_v01!$C$2:$X$2),FALSE)</f>
        <v>#N/A</v>
      </c>
      <c r="BV95" s="93" t="e">
        <f>VLOOKUP(BS95,aslocaties_v01!$C$3:$AA$349,MATCH($K$3*10,aslocaties_v01!$C$2:$X$2),FALSE)</f>
        <v>#N/A</v>
      </c>
      <c r="BW95" s="93" t="e">
        <f t="shared" si="69"/>
        <v>#N/A</v>
      </c>
      <c r="BX95" s="93" t="e">
        <f t="shared" si="70"/>
        <v>#N/A</v>
      </c>
      <c r="BY95" s="94">
        <f t="shared" si="71"/>
        <v>999</v>
      </c>
      <c r="BZ95" s="94">
        <f t="shared" si="72"/>
        <v>999</v>
      </c>
      <c r="CA95" s="94" t="e">
        <f t="shared" si="73"/>
        <v>#N/A</v>
      </c>
      <c r="CB95" t="e">
        <f t="shared" si="74"/>
        <v>#N/A</v>
      </c>
      <c r="CC95" s="58" t="e">
        <f t="shared" si="75"/>
        <v>#N/A</v>
      </c>
      <c r="CD95" s="95" t="e">
        <f t="shared" si="76"/>
        <v>#N/A</v>
      </c>
      <c r="CE95" s="96" t="b">
        <f t="shared" si="77"/>
        <v>1</v>
      </c>
      <c r="CF95" t="e">
        <f t="shared" si="78"/>
        <v>#DIV/0!</v>
      </c>
      <c r="CG95" t="e">
        <f t="shared" si="79"/>
        <v>#DIV/0!</v>
      </c>
      <c r="CH95" s="84" t="b">
        <f t="shared" si="80"/>
        <v>1</v>
      </c>
      <c r="CI95">
        <f t="shared" si="81"/>
        <v>1.0940000000000001</v>
      </c>
      <c r="CJ95" t="b">
        <f t="shared" si="82"/>
        <v>1</v>
      </c>
      <c r="CK95" t="b">
        <f t="shared" si="83"/>
        <v>1</v>
      </c>
      <c r="CL95" s="84" t="b">
        <f t="shared" si="103"/>
        <v>1</v>
      </c>
      <c r="CM95">
        <f t="shared" si="84"/>
        <v>3.4969999999999999</v>
      </c>
      <c r="CN95" t="b">
        <f t="shared" si="85"/>
        <v>1</v>
      </c>
      <c r="CO95" s="84">
        <f t="shared" si="86"/>
        <v>5.7345779309022613E-2</v>
      </c>
      <c r="CP95" t="b">
        <f t="shared" si="87"/>
        <v>1</v>
      </c>
      <c r="CQ95" s="96" t="b">
        <f t="shared" si="88"/>
        <v>1</v>
      </c>
      <c r="CR95" t="b">
        <f t="shared" si="89"/>
        <v>1</v>
      </c>
      <c r="CS95" t="b">
        <f t="shared" si="90"/>
        <v>1</v>
      </c>
      <c r="CT95" t="b">
        <f t="shared" si="91"/>
        <v>1</v>
      </c>
      <c r="CU95" t="b">
        <f t="shared" si="92"/>
        <v>1</v>
      </c>
      <c r="CV95" s="84" t="b">
        <f t="shared" si="93"/>
        <v>1</v>
      </c>
      <c r="CW95" t="b">
        <f t="shared" si="94"/>
        <v>1</v>
      </c>
      <c r="CX95" t="b">
        <f t="shared" si="95"/>
        <v>1</v>
      </c>
      <c r="CY95" t="b">
        <f t="shared" si="96"/>
        <v>1</v>
      </c>
      <c r="CZ95" t="b">
        <f t="shared" si="97"/>
        <v>1</v>
      </c>
      <c r="DA95" s="84">
        <f t="shared" si="98"/>
        <v>0</v>
      </c>
      <c r="DB95" t="e">
        <f t="shared" si="99"/>
        <v>#N/A</v>
      </c>
    </row>
    <row r="96" spans="1:106">
      <c r="A96" s="9">
        <v>94</v>
      </c>
      <c r="B96" s="3">
        <v>2</v>
      </c>
      <c r="C96" s="3" t="s">
        <v>133</v>
      </c>
      <c r="D96" s="3" t="str">
        <f t="shared" si="52"/>
        <v>AF_60m_L_24_0271</v>
      </c>
      <c r="E96" s="3" t="str">
        <f t="shared" si="53"/>
        <v>0271</v>
      </c>
      <c r="F96" s="3">
        <v>132660.65599999999</v>
      </c>
      <c r="G96" s="15">
        <v>421586.68800000002</v>
      </c>
      <c r="H96" s="35" t="str">
        <f t="shared" si="54"/>
        <v>ja</v>
      </c>
      <c r="I96" s="42" t="s">
        <v>2402</v>
      </c>
      <c r="J96" s="20" t="s">
        <v>2955</v>
      </c>
      <c r="K96" s="21">
        <v>10000</v>
      </c>
      <c r="L96" s="28">
        <f t="shared" si="100"/>
        <v>0.24</v>
      </c>
      <c r="M96" s="28">
        <f t="shared" si="101"/>
        <v>0</v>
      </c>
      <c r="N96" s="56">
        <f t="shared" si="55"/>
        <v>0</v>
      </c>
      <c r="O96" s="33">
        <f t="shared" si="102"/>
        <v>127.16400704605215</v>
      </c>
      <c r="P96" s="37">
        <f t="shared" si="56"/>
        <v>86.126195840741232</v>
      </c>
      <c r="Q96" s="9" t="s">
        <v>12</v>
      </c>
      <c r="R96" s="55" t="s">
        <v>12</v>
      </c>
      <c r="S96" s="55">
        <v>3.7490000000000001</v>
      </c>
      <c r="T96" s="55">
        <v>3.8450000000000002</v>
      </c>
      <c r="U96" s="55">
        <v>3.927</v>
      </c>
      <c r="V96" s="3">
        <v>3.9929999999999999</v>
      </c>
      <c r="W96" s="3">
        <v>4.069</v>
      </c>
      <c r="X96" s="3" t="s">
        <v>12</v>
      </c>
      <c r="Y96" s="3">
        <v>4.5030000000000001</v>
      </c>
      <c r="Z96" s="15" t="s">
        <v>12</v>
      </c>
      <c r="AA96" s="10">
        <f t="shared" si="57"/>
        <v>4.069</v>
      </c>
      <c r="AB96" s="9">
        <f t="shared" si="58"/>
        <v>0.1419999999999999</v>
      </c>
      <c r="AC96" s="10">
        <f t="shared" si="59"/>
        <v>0.43400000000000016</v>
      </c>
      <c r="AD96" s="9" t="s">
        <v>12</v>
      </c>
      <c r="AE96" s="55" t="s">
        <v>12</v>
      </c>
      <c r="AF96" s="55">
        <v>1.048</v>
      </c>
      <c r="AG96" s="55">
        <v>1.075</v>
      </c>
      <c r="AH96" s="55">
        <v>1.1040000000000001</v>
      </c>
      <c r="AI96" s="3">
        <v>1.131</v>
      </c>
      <c r="AJ96" s="3">
        <v>1.161</v>
      </c>
      <c r="AK96" s="3" t="s">
        <v>12</v>
      </c>
      <c r="AL96" s="3">
        <v>1.21</v>
      </c>
      <c r="AM96" s="15" t="s">
        <v>12</v>
      </c>
      <c r="AN96" s="10">
        <f t="shared" si="60"/>
        <v>1.161</v>
      </c>
      <c r="AO96" s="9">
        <f t="shared" si="61"/>
        <v>5.699999999999994E-2</v>
      </c>
      <c r="AP96" s="10">
        <f t="shared" si="62"/>
        <v>4.8999999999999932E-2</v>
      </c>
      <c r="AQ96" s="9" t="s">
        <v>12</v>
      </c>
      <c r="AR96" s="55" t="s">
        <v>12</v>
      </c>
      <c r="AS96" s="55">
        <v>3.4409999999999998</v>
      </c>
      <c r="AT96" s="55">
        <v>3.4620000000000002</v>
      </c>
      <c r="AU96" s="55">
        <v>3.4849999999999999</v>
      </c>
      <c r="AV96" s="3">
        <v>3.5030000000000001</v>
      </c>
      <c r="AW96" s="3">
        <v>3.5150000000000001</v>
      </c>
      <c r="AX96" s="3" t="s">
        <v>12</v>
      </c>
      <c r="AY96" s="3">
        <v>3.5390000000000001</v>
      </c>
      <c r="AZ96" s="15" t="s">
        <v>12</v>
      </c>
      <c r="BA96" s="10">
        <f t="shared" si="63"/>
        <v>3.5150000000000001</v>
      </c>
      <c r="BB96" s="9">
        <f t="shared" si="64"/>
        <v>3.0000000000000249E-2</v>
      </c>
      <c r="BC96" s="10">
        <f t="shared" si="65"/>
        <v>2.4000000000000021E-2</v>
      </c>
      <c r="BD96" s="9" t="s">
        <v>2403</v>
      </c>
      <c r="BE96" s="3" t="s">
        <v>12</v>
      </c>
      <c r="BF96" s="15" t="s">
        <v>12</v>
      </c>
      <c r="BG96" s="15"/>
      <c r="BH96" s="9"/>
      <c r="BI96" s="10"/>
      <c r="BJ96" s="9" t="s">
        <v>2403</v>
      </c>
      <c r="BK96" s="3" t="s">
        <v>12</v>
      </c>
      <c r="BL96" s="15" t="s">
        <v>12</v>
      </c>
      <c r="BM96" s="15"/>
      <c r="BN96" s="9"/>
      <c r="BO96" s="10"/>
      <c r="BP96">
        <f t="shared" si="66"/>
        <v>0</v>
      </c>
      <c r="BQ96" s="93">
        <f t="shared" si="67"/>
        <v>0</v>
      </c>
      <c r="BR96" s="93">
        <f t="shared" si="68"/>
        <v>0</v>
      </c>
      <c r="BS96" s="93" t="e">
        <f>VLOOKUP(C96,'Koppeling locatie - aslocatie'!$A$2:$C$8139,2,FALSE)</f>
        <v>#N/A</v>
      </c>
      <c r="BT96" s="93" t="e">
        <f>VLOOKUP($BS96,aslocaties_v01!$C$3:$AA$349,MATCH($K$3/10,aslocaties_v01!$C$2:$X$2),FALSE)</f>
        <v>#N/A</v>
      </c>
      <c r="BU96" s="93" t="e">
        <f>VLOOKUP(BS96,aslocaties_v01!$C$3:$AA$349,MATCH($K$3,aslocaties_v01!$C$2:$X$2),FALSE)</f>
        <v>#N/A</v>
      </c>
      <c r="BV96" s="93" t="e">
        <f>VLOOKUP(BS96,aslocaties_v01!$C$3:$AA$349,MATCH($K$3*10,aslocaties_v01!$C$2:$X$2),FALSE)</f>
        <v>#N/A</v>
      </c>
      <c r="BW96" s="93" t="e">
        <f t="shared" si="69"/>
        <v>#N/A</v>
      </c>
      <c r="BX96" s="93" t="e">
        <f t="shared" si="70"/>
        <v>#N/A</v>
      </c>
      <c r="BY96" s="94">
        <f t="shared" si="71"/>
        <v>999</v>
      </c>
      <c r="BZ96" s="94">
        <f t="shared" si="72"/>
        <v>999</v>
      </c>
      <c r="CA96" s="94" t="e">
        <f t="shared" si="73"/>
        <v>#N/A</v>
      </c>
      <c r="CB96" t="e">
        <f t="shared" si="74"/>
        <v>#N/A</v>
      </c>
      <c r="CC96" s="58" t="e">
        <f t="shared" si="75"/>
        <v>#N/A</v>
      </c>
      <c r="CD96" s="95" t="e">
        <f t="shared" si="76"/>
        <v>#N/A</v>
      </c>
      <c r="CE96" s="96" t="b">
        <f t="shared" si="77"/>
        <v>1</v>
      </c>
      <c r="CF96" t="e">
        <f t="shared" si="78"/>
        <v>#DIV/0!</v>
      </c>
      <c r="CG96" t="e">
        <f t="shared" si="79"/>
        <v>#DIV/0!</v>
      </c>
      <c r="CH96" s="84" t="b">
        <f t="shared" si="80"/>
        <v>1</v>
      </c>
      <c r="CI96">
        <f t="shared" si="81"/>
        <v>1.161</v>
      </c>
      <c r="CJ96" t="b">
        <f t="shared" si="82"/>
        <v>1</v>
      </c>
      <c r="CK96" t="b">
        <f t="shared" si="83"/>
        <v>1</v>
      </c>
      <c r="CL96" s="84" t="b">
        <f t="shared" si="103"/>
        <v>1</v>
      </c>
      <c r="CM96">
        <f t="shared" si="84"/>
        <v>3.5150000000000001</v>
      </c>
      <c r="CN96" t="b">
        <f t="shared" si="85"/>
        <v>1</v>
      </c>
      <c r="CO96" s="84">
        <f t="shared" si="86"/>
        <v>6.0236116236715168E-2</v>
      </c>
      <c r="CP96" t="b">
        <f t="shared" si="87"/>
        <v>1</v>
      </c>
      <c r="CQ96" s="96" t="b">
        <f t="shared" si="88"/>
        <v>1</v>
      </c>
      <c r="CR96" t="b">
        <f t="shared" si="89"/>
        <v>1</v>
      </c>
      <c r="CS96" t="b">
        <f t="shared" si="90"/>
        <v>1</v>
      </c>
      <c r="CT96" t="b">
        <f t="shared" si="91"/>
        <v>1</v>
      </c>
      <c r="CU96" t="b">
        <f t="shared" si="92"/>
        <v>1</v>
      </c>
      <c r="CV96" s="84" t="b">
        <f t="shared" si="93"/>
        <v>1</v>
      </c>
      <c r="CW96" t="b">
        <f t="shared" si="94"/>
        <v>1</v>
      </c>
      <c r="CX96" t="b">
        <f t="shared" si="95"/>
        <v>1</v>
      </c>
      <c r="CY96" t="b">
        <f t="shared" si="96"/>
        <v>1</v>
      </c>
      <c r="CZ96" t="b">
        <f t="shared" si="97"/>
        <v>1</v>
      </c>
      <c r="DA96" s="84">
        <f t="shared" si="98"/>
        <v>0</v>
      </c>
      <c r="DB96" t="e">
        <f t="shared" si="99"/>
        <v>#N/A</v>
      </c>
    </row>
    <row r="97" spans="1:106">
      <c r="A97" s="9">
        <v>95</v>
      </c>
      <c r="B97" s="3">
        <v>2</v>
      </c>
      <c r="C97" s="3" t="s">
        <v>134</v>
      </c>
      <c r="D97" s="3" t="str">
        <f t="shared" si="52"/>
        <v>AF_60m_L_24_0272</v>
      </c>
      <c r="E97" s="3" t="str">
        <f t="shared" si="53"/>
        <v>0272</v>
      </c>
      <c r="F97" s="3">
        <v>132594.875</v>
      </c>
      <c r="G97" s="15">
        <v>421642.28100000002</v>
      </c>
      <c r="H97" s="35" t="str">
        <f t="shared" si="54"/>
        <v>ja</v>
      </c>
      <c r="I97" s="42" t="s">
        <v>2402</v>
      </c>
      <c r="J97" s="20" t="s">
        <v>2955</v>
      </c>
      <c r="K97" s="21">
        <v>10000</v>
      </c>
      <c r="L97" s="28">
        <f t="shared" si="100"/>
        <v>0.24</v>
      </c>
      <c r="M97" s="28">
        <f t="shared" si="101"/>
        <v>0</v>
      </c>
      <c r="N97" s="56">
        <f t="shared" si="55"/>
        <v>0</v>
      </c>
      <c r="O97" s="33">
        <f t="shared" si="102"/>
        <v>86.126195840741232</v>
      </c>
      <c r="P97" s="37">
        <f t="shared" si="56"/>
        <v>94.579236251914097</v>
      </c>
      <c r="Q97" s="9" t="s">
        <v>12</v>
      </c>
      <c r="R97" s="55" t="s">
        <v>12</v>
      </c>
      <c r="S97" s="55">
        <v>3.7490000000000001</v>
      </c>
      <c r="T97" s="55">
        <v>3.8450000000000002</v>
      </c>
      <c r="U97" s="55">
        <v>3.927</v>
      </c>
      <c r="V97" s="3">
        <v>3.9929999999999999</v>
      </c>
      <c r="W97" s="3">
        <v>4.069</v>
      </c>
      <c r="X97" s="3" t="s">
        <v>12</v>
      </c>
      <c r="Y97" s="3">
        <v>4.5030000000000001</v>
      </c>
      <c r="Z97" s="15" t="s">
        <v>12</v>
      </c>
      <c r="AA97" s="10">
        <f t="shared" si="57"/>
        <v>4.069</v>
      </c>
      <c r="AB97" s="9">
        <f t="shared" si="58"/>
        <v>0.1419999999999999</v>
      </c>
      <c r="AC97" s="10">
        <f t="shared" si="59"/>
        <v>0.43400000000000016</v>
      </c>
      <c r="AD97" s="9" t="s">
        <v>12</v>
      </c>
      <c r="AE97" s="55" t="s">
        <v>12</v>
      </c>
      <c r="AF97" s="55">
        <v>1.1140000000000001</v>
      </c>
      <c r="AG97" s="55">
        <v>1.1299999999999999</v>
      </c>
      <c r="AH97" s="55">
        <v>1.1479999999999999</v>
      </c>
      <c r="AI97" s="3">
        <v>1.1639999999999999</v>
      </c>
      <c r="AJ97" s="3">
        <v>1.1819999999999999</v>
      </c>
      <c r="AK97" s="3" t="s">
        <v>12</v>
      </c>
      <c r="AL97" s="3">
        <v>1.2150000000000001</v>
      </c>
      <c r="AM97" s="15" t="s">
        <v>12</v>
      </c>
      <c r="AN97" s="10">
        <f t="shared" si="60"/>
        <v>1.1819999999999999</v>
      </c>
      <c r="AO97" s="9">
        <f t="shared" si="61"/>
        <v>3.400000000000003E-2</v>
      </c>
      <c r="AP97" s="10">
        <f t="shared" si="62"/>
        <v>3.300000000000014E-2</v>
      </c>
      <c r="AQ97" s="9" t="s">
        <v>12</v>
      </c>
      <c r="AR97" s="55" t="s">
        <v>12</v>
      </c>
      <c r="AS97" s="55">
        <v>3.46</v>
      </c>
      <c r="AT97" s="55">
        <v>3.4870000000000001</v>
      </c>
      <c r="AU97" s="55">
        <v>3.5059999999999998</v>
      </c>
      <c r="AV97" s="3">
        <v>3.5150000000000001</v>
      </c>
      <c r="AW97" s="3">
        <v>3.5259999999999998</v>
      </c>
      <c r="AX97" s="3" t="s">
        <v>12</v>
      </c>
      <c r="AY97" s="3">
        <v>3.5459999999999998</v>
      </c>
      <c r="AZ97" s="15" t="s">
        <v>12</v>
      </c>
      <c r="BA97" s="10">
        <f t="shared" si="63"/>
        <v>3.5259999999999998</v>
      </c>
      <c r="BB97" s="9">
        <f t="shared" si="64"/>
        <v>2.0000000000000018E-2</v>
      </c>
      <c r="BC97" s="10">
        <f t="shared" si="65"/>
        <v>2.0000000000000018E-2</v>
      </c>
      <c r="BD97" s="9" t="s">
        <v>2403</v>
      </c>
      <c r="BE97" s="3" t="s">
        <v>12</v>
      </c>
      <c r="BF97" s="15" t="s">
        <v>12</v>
      </c>
      <c r="BG97" s="15"/>
      <c r="BH97" s="9"/>
      <c r="BI97" s="10"/>
      <c r="BJ97" s="9" t="s">
        <v>2403</v>
      </c>
      <c r="BK97" s="3" t="s">
        <v>12</v>
      </c>
      <c r="BL97" s="15" t="s">
        <v>12</v>
      </c>
      <c r="BM97" s="15"/>
      <c r="BN97" s="9"/>
      <c r="BO97" s="10"/>
      <c r="BP97">
        <f t="shared" si="66"/>
        <v>0</v>
      </c>
      <c r="BQ97" s="93">
        <f t="shared" si="67"/>
        <v>0</v>
      </c>
      <c r="BR97" s="93">
        <f t="shared" si="68"/>
        <v>0</v>
      </c>
      <c r="BS97" s="93" t="e">
        <f>VLOOKUP(C97,'Koppeling locatie - aslocatie'!$A$2:$C$8139,2,FALSE)</f>
        <v>#N/A</v>
      </c>
      <c r="BT97" s="93" t="e">
        <f>VLOOKUP($BS97,aslocaties_v01!$C$3:$AA$349,MATCH($K$3/10,aslocaties_v01!$C$2:$X$2),FALSE)</f>
        <v>#N/A</v>
      </c>
      <c r="BU97" s="93" t="e">
        <f>VLOOKUP(BS97,aslocaties_v01!$C$3:$AA$349,MATCH($K$3,aslocaties_v01!$C$2:$X$2),FALSE)</f>
        <v>#N/A</v>
      </c>
      <c r="BV97" s="93" t="e">
        <f>VLOOKUP(BS97,aslocaties_v01!$C$3:$AA$349,MATCH($K$3*10,aslocaties_v01!$C$2:$X$2),FALSE)</f>
        <v>#N/A</v>
      </c>
      <c r="BW97" s="93" t="e">
        <f t="shared" si="69"/>
        <v>#N/A</v>
      </c>
      <c r="BX97" s="93" t="e">
        <f t="shared" si="70"/>
        <v>#N/A</v>
      </c>
      <c r="BY97" s="94">
        <f t="shared" si="71"/>
        <v>999</v>
      </c>
      <c r="BZ97" s="94">
        <f t="shared" si="72"/>
        <v>999</v>
      </c>
      <c r="CA97" s="94" t="e">
        <f t="shared" si="73"/>
        <v>#N/A</v>
      </c>
      <c r="CB97" t="e">
        <f t="shared" si="74"/>
        <v>#N/A</v>
      </c>
      <c r="CC97" s="58" t="e">
        <f t="shared" si="75"/>
        <v>#N/A</v>
      </c>
      <c r="CD97" s="95" t="e">
        <f t="shared" si="76"/>
        <v>#N/A</v>
      </c>
      <c r="CE97" s="96" t="b">
        <f t="shared" si="77"/>
        <v>1</v>
      </c>
      <c r="CF97" t="e">
        <f t="shared" si="78"/>
        <v>#DIV/0!</v>
      </c>
      <c r="CG97" t="e">
        <f t="shared" si="79"/>
        <v>#DIV/0!</v>
      </c>
      <c r="CH97" s="84" t="b">
        <f t="shared" si="80"/>
        <v>1</v>
      </c>
      <c r="CI97">
        <f t="shared" si="81"/>
        <v>1.1819999999999999</v>
      </c>
      <c r="CJ97" t="b">
        <f t="shared" si="82"/>
        <v>1</v>
      </c>
      <c r="CK97" t="b">
        <f t="shared" si="83"/>
        <v>1</v>
      </c>
      <c r="CL97" s="84" t="b">
        <f t="shared" si="103"/>
        <v>1</v>
      </c>
      <c r="CM97">
        <f t="shared" si="84"/>
        <v>3.5259999999999998</v>
      </c>
      <c r="CN97" t="b">
        <f t="shared" si="85"/>
        <v>1</v>
      </c>
      <c r="CO97" s="84">
        <f t="shared" si="86"/>
        <v>6.0943622088463316E-2</v>
      </c>
      <c r="CP97" t="b">
        <f t="shared" si="87"/>
        <v>1</v>
      </c>
      <c r="CQ97" s="96" t="b">
        <f t="shared" si="88"/>
        <v>1</v>
      </c>
      <c r="CR97" t="b">
        <f t="shared" si="89"/>
        <v>1</v>
      </c>
      <c r="CS97" t="b">
        <f t="shared" si="90"/>
        <v>1</v>
      </c>
      <c r="CT97" t="b">
        <f t="shared" si="91"/>
        <v>1</v>
      </c>
      <c r="CU97" t="b">
        <f t="shared" si="92"/>
        <v>1</v>
      </c>
      <c r="CV97" s="84" t="b">
        <f t="shared" si="93"/>
        <v>1</v>
      </c>
      <c r="CW97" t="b">
        <f t="shared" si="94"/>
        <v>1</v>
      </c>
      <c r="CX97" t="b">
        <f t="shared" si="95"/>
        <v>1</v>
      </c>
      <c r="CY97" t="b">
        <f t="shared" si="96"/>
        <v>1</v>
      </c>
      <c r="CZ97" t="b">
        <f t="shared" si="97"/>
        <v>1</v>
      </c>
      <c r="DA97" s="84">
        <f t="shared" si="98"/>
        <v>0</v>
      </c>
      <c r="DB97" t="e">
        <f t="shared" si="99"/>
        <v>#N/A</v>
      </c>
    </row>
    <row r="98" spans="1:106">
      <c r="A98" s="9">
        <v>96</v>
      </c>
      <c r="B98" s="3">
        <v>2</v>
      </c>
      <c r="C98" s="3" t="s">
        <v>135</v>
      </c>
      <c r="D98" s="3" t="str">
        <f t="shared" si="52"/>
        <v>AF_60m_L_24_0273</v>
      </c>
      <c r="E98" s="3" t="str">
        <f t="shared" si="53"/>
        <v>0273</v>
      </c>
      <c r="F98" s="3">
        <v>132526.43799999999</v>
      </c>
      <c r="G98" s="15">
        <v>421707.56199999998</v>
      </c>
      <c r="H98" s="35" t="str">
        <f t="shared" si="54"/>
        <v>ja</v>
      </c>
      <c r="I98" s="42" t="s">
        <v>2402</v>
      </c>
      <c r="J98" s="20" t="s">
        <v>2955</v>
      </c>
      <c r="K98" s="21">
        <v>10000</v>
      </c>
      <c r="L98" s="28">
        <f t="shared" si="100"/>
        <v>0.24</v>
      </c>
      <c r="M98" s="28">
        <f t="shared" si="101"/>
        <v>0</v>
      </c>
      <c r="N98" s="56">
        <f t="shared" si="55"/>
        <v>0</v>
      </c>
      <c r="O98" s="33">
        <f t="shared" si="102"/>
        <v>94.579236251914097</v>
      </c>
      <c r="P98" s="37">
        <f t="shared" si="56"/>
        <v>99.44982619392124</v>
      </c>
      <c r="Q98" s="9" t="s">
        <v>12</v>
      </c>
      <c r="R98" s="55" t="s">
        <v>12</v>
      </c>
      <c r="S98" s="55">
        <v>3.7490000000000001</v>
      </c>
      <c r="T98" s="55">
        <v>3.8460000000000001</v>
      </c>
      <c r="U98" s="55">
        <v>3.927</v>
      </c>
      <c r="V98" s="3">
        <v>3.9940000000000002</v>
      </c>
      <c r="W98" s="3">
        <v>4.069</v>
      </c>
      <c r="X98" s="3" t="s">
        <v>12</v>
      </c>
      <c r="Y98" s="3">
        <v>4.5030000000000001</v>
      </c>
      <c r="Z98" s="15" t="s">
        <v>12</v>
      </c>
      <c r="AA98" s="10">
        <f t="shared" si="57"/>
        <v>4.069</v>
      </c>
      <c r="AB98" s="9">
        <f t="shared" si="58"/>
        <v>0.1419999999999999</v>
      </c>
      <c r="AC98" s="10">
        <f t="shared" si="59"/>
        <v>0.43400000000000016</v>
      </c>
      <c r="AD98" s="9" t="s">
        <v>12</v>
      </c>
      <c r="AE98" s="55" t="s">
        <v>12</v>
      </c>
      <c r="AF98" s="55">
        <v>1.133</v>
      </c>
      <c r="AG98" s="55">
        <v>1.1499999999999999</v>
      </c>
      <c r="AH98" s="55">
        <v>1.1679999999999999</v>
      </c>
      <c r="AI98" s="3">
        <v>1.1859999999999999</v>
      </c>
      <c r="AJ98" s="3">
        <v>1.2030000000000001</v>
      </c>
      <c r="AK98" s="3" t="s">
        <v>12</v>
      </c>
      <c r="AL98" s="3">
        <v>1.228</v>
      </c>
      <c r="AM98" s="15" t="s">
        <v>12</v>
      </c>
      <c r="AN98" s="10">
        <f t="shared" si="60"/>
        <v>1.2030000000000001</v>
      </c>
      <c r="AO98" s="9">
        <f t="shared" si="61"/>
        <v>3.5000000000000142E-2</v>
      </c>
      <c r="AP98" s="10">
        <f t="shared" si="62"/>
        <v>2.4999999999999911E-2</v>
      </c>
      <c r="AQ98" s="9" t="s">
        <v>12</v>
      </c>
      <c r="AR98" s="55" t="s">
        <v>12</v>
      </c>
      <c r="AS98" s="55">
        <v>3.4740000000000002</v>
      </c>
      <c r="AT98" s="55">
        <v>3.5019999999999998</v>
      </c>
      <c r="AU98" s="55">
        <v>3.5110000000000001</v>
      </c>
      <c r="AV98" s="3">
        <v>3.52</v>
      </c>
      <c r="AW98" s="3">
        <v>3.53</v>
      </c>
      <c r="AX98" s="3" t="s">
        <v>12</v>
      </c>
      <c r="AY98" s="3">
        <v>3.548</v>
      </c>
      <c r="AZ98" s="15" t="s">
        <v>12</v>
      </c>
      <c r="BA98" s="10">
        <f t="shared" si="63"/>
        <v>3.53</v>
      </c>
      <c r="BB98" s="9">
        <f t="shared" si="64"/>
        <v>1.8999999999999684E-2</v>
      </c>
      <c r="BC98" s="10">
        <f t="shared" si="65"/>
        <v>1.8000000000000238E-2</v>
      </c>
      <c r="BD98" s="9" t="s">
        <v>2403</v>
      </c>
      <c r="BE98" s="3" t="s">
        <v>12</v>
      </c>
      <c r="BF98" s="15" t="s">
        <v>12</v>
      </c>
      <c r="BG98" s="15"/>
      <c r="BH98" s="9"/>
      <c r="BI98" s="10"/>
      <c r="BJ98" s="9" t="s">
        <v>2403</v>
      </c>
      <c r="BK98" s="3" t="s">
        <v>12</v>
      </c>
      <c r="BL98" s="15" t="s">
        <v>12</v>
      </c>
      <c r="BM98" s="15"/>
      <c r="BN98" s="9"/>
      <c r="BO98" s="10"/>
      <c r="BP98">
        <f t="shared" si="66"/>
        <v>0</v>
      </c>
      <c r="BQ98" s="93">
        <f t="shared" si="67"/>
        <v>0</v>
      </c>
      <c r="BR98" s="93">
        <f t="shared" si="68"/>
        <v>0</v>
      </c>
      <c r="BS98" s="93" t="e">
        <f>VLOOKUP(C98,'Koppeling locatie - aslocatie'!$A$2:$C$8139,2,FALSE)</f>
        <v>#N/A</v>
      </c>
      <c r="BT98" s="93" t="e">
        <f>VLOOKUP($BS98,aslocaties_v01!$C$3:$AA$349,MATCH($K$3/10,aslocaties_v01!$C$2:$X$2),FALSE)</f>
        <v>#N/A</v>
      </c>
      <c r="BU98" s="93" t="e">
        <f>VLOOKUP(BS98,aslocaties_v01!$C$3:$AA$349,MATCH($K$3,aslocaties_v01!$C$2:$X$2),FALSE)</f>
        <v>#N/A</v>
      </c>
      <c r="BV98" s="93" t="e">
        <f>VLOOKUP(BS98,aslocaties_v01!$C$3:$AA$349,MATCH($K$3*10,aslocaties_v01!$C$2:$X$2),FALSE)</f>
        <v>#N/A</v>
      </c>
      <c r="BW98" s="93" t="e">
        <f t="shared" si="69"/>
        <v>#N/A</v>
      </c>
      <c r="BX98" s="93" t="e">
        <f t="shared" si="70"/>
        <v>#N/A</v>
      </c>
      <c r="BY98" s="94">
        <f t="shared" si="71"/>
        <v>999</v>
      </c>
      <c r="BZ98" s="94">
        <f t="shared" si="72"/>
        <v>999</v>
      </c>
      <c r="CA98" s="94" t="e">
        <f t="shared" si="73"/>
        <v>#N/A</v>
      </c>
      <c r="CB98" t="e">
        <f t="shared" si="74"/>
        <v>#N/A</v>
      </c>
      <c r="CC98" s="58" t="e">
        <f t="shared" si="75"/>
        <v>#N/A</v>
      </c>
      <c r="CD98" s="95" t="e">
        <f t="shared" si="76"/>
        <v>#N/A</v>
      </c>
      <c r="CE98" s="96" t="b">
        <f t="shared" si="77"/>
        <v>1</v>
      </c>
      <c r="CF98" t="e">
        <f t="shared" si="78"/>
        <v>#DIV/0!</v>
      </c>
      <c r="CG98" t="e">
        <f t="shared" si="79"/>
        <v>#DIV/0!</v>
      </c>
      <c r="CH98" s="84" t="b">
        <f t="shared" si="80"/>
        <v>1</v>
      </c>
      <c r="CI98">
        <f t="shared" si="81"/>
        <v>1.2030000000000001</v>
      </c>
      <c r="CJ98" t="b">
        <f t="shared" si="82"/>
        <v>1</v>
      </c>
      <c r="CK98" t="b">
        <f t="shared" si="83"/>
        <v>1</v>
      </c>
      <c r="CL98" s="84" t="b">
        <f t="shared" si="103"/>
        <v>1</v>
      </c>
      <c r="CM98">
        <f t="shared" si="84"/>
        <v>3.53</v>
      </c>
      <c r="CN98" t="b">
        <f t="shared" si="85"/>
        <v>1</v>
      </c>
      <c r="CO98" s="84">
        <f t="shared" si="86"/>
        <v>6.1885886746049348E-2</v>
      </c>
      <c r="CP98" t="b">
        <f t="shared" si="87"/>
        <v>1</v>
      </c>
      <c r="CQ98" s="96" t="b">
        <f t="shared" si="88"/>
        <v>1</v>
      </c>
      <c r="CR98" t="b">
        <f t="shared" si="89"/>
        <v>1</v>
      </c>
      <c r="CS98" t="b">
        <f t="shared" si="90"/>
        <v>1</v>
      </c>
      <c r="CT98" t="b">
        <f t="shared" si="91"/>
        <v>1</v>
      </c>
      <c r="CU98" t="b">
        <f t="shared" si="92"/>
        <v>1</v>
      </c>
      <c r="CV98" s="84" t="b">
        <f t="shared" si="93"/>
        <v>1</v>
      </c>
      <c r="CW98" t="b">
        <f t="shared" si="94"/>
        <v>1</v>
      </c>
      <c r="CX98" t="b">
        <f t="shared" si="95"/>
        <v>1</v>
      </c>
      <c r="CY98" t="b">
        <f t="shared" si="96"/>
        <v>1</v>
      </c>
      <c r="CZ98" t="b">
        <f t="shared" si="97"/>
        <v>1</v>
      </c>
      <c r="DA98" s="84">
        <f t="shared" si="98"/>
        <v>0</v>
      </c>
      <c r="DB98" t="e">
        <f t="shared" si="99"/>
        <v>#N/A</v>
      </c>
    </row>
    <row r="99" spans="1:106">
      <c r="A99" s="9">
        <v>97</v>
      </c>
      <c r="B99" s="3">
        <v>2</v>
      </c>
      <c r="C99" s="3" t="s">
        <v>136</v>
      </c>
      <c r="D99" s="3" t="str">
        <f t="shared" si="52"/>
        <v>AF_60m_L_24_0274</v>
      </c>
      <c r="E99" s="3" t="str">
        <f t="shared" si="53"/>
        <v>0274</v>
      </c>
      <c r="F99" s="3">
        <v>132458.96900000001</v>
      </c>
      <c r="G99" s="15">
        <v>421780.625</v>
      </c>
      <c r="H99" s="35" t="str">
        <f t="shared" si="54"/>
        <v>ja</v>
      </c>
      <c r="I99" s="42" t="s">
        <v>2402</v>
      </c>
      <c r="J99" s="20" t="s">
        <v>2955</v>
      </c>
      <c r="K99" s="21">
        <v>10000</v>
      </c>
      <c r="L99" s="28">
        <f t="shared" si="100"/>
        <v>0.24</v>
      </c>
      <c r="M99" s="28">
        <f t="shared" si="101"/>
        <v>0</v>
      </c>
      <c r="N99" s="56">
        <f t="shared" si="55"/>
        <v>0</v>
      </c>
      <c r="O99" s="33">
        <f t="shared" si="102"/>
        <v>99.44982619392124</v>
      </c>
      <c r="P99" s="37">
        <f t="shared" si="56"/>
        <v>102.00843675894568</v>
      </c>
      <c r="Q99" s="9" t="s">
        <v>12</v>
      </c>
      <c r="R99" s="55" t="s">
        <v>12</v>
      </c>
      <c r="S99" s="55">
        <v>3.5270000000000001</v>
      </c>
      <c r="T99" s="55">
        <v>3.7370000000000001</v>
      </c>
      <c r="U99" s="55">
        <v>3.9249999999999998</v>
      </c>
      <c r="V99" s="3">
        <v>3.992</v>
      </c>
      <c r="W99" s="3">
        <v>4.069</v>
      </c>
      <c r="X99" s="3" t="s">
        <v>12</v>
      </c>
      <c r="Y99" s="3">
        <v>4.53</v>
      </c>
      <c r="Z99" s="15" t="s">
        <v>12</v>
      </c>
      <c r="AA99" s="10">
        <f t="shared" si="57"/>
        <v>4.069</v>
      </c>
      <c r="AB99" s="9">
        <f t="shared" si="58"/>
        <v>0.14400000000000013</v>
      </c>
      <c r="AC99" s="10">
        <f t="shared" si="59"/>
        <v>0.4610000000000003</v>
      </c>
      <c r="AD99" s="9" t="s">
        <v>12</v>
      </c>
      <c r="AE99" s="55" t="s">
        <v>12</v>
      </c>
      <c r="AF99" s="55">
        <v>0.502</v>
      </c>
      <c r="AG99" s="55">
        <v>0.57599999999999996</v>
      </c>
      <c r="AH99" s="55">
        <v>0.64700000000000002</v>
      </c>
      <c r="AI99" s="3">
        <v>0.70899999999999996</v>
      </c>
      <c r="AJ99" s="3">
        <v>0.78800000000000003</v>
      </c>
      <c r="AK99" s="3" t="s">
        <v>12</v>
      </c>
      <c r="AL99" s="3">
        <v>1.2150000000000001</v>
      </c>
      <c r="AM99" s="15" t="s">
        <v>12</v>
      </c>
      <c r="AN99" s="10">
        <f t="shared" si="60"/>
        <v>0.78800000000000003</v>
      </c>
      <c r="AO99" s="9">
        <f t="shared" si="61"/>
        <v>0.14100000000000001</v>
      </c>
      <c r="AP99" s="10">
        <f t="shared" si="62"/>
        <v>0.42700000000000005</v>
      </c>
      <c r="AQ99" s="9" t="s">
        <v>12</v>
      </c>
      <c r="AR99" s="55" t="s">
        <v>12</v>
      </c>
      <c r="AS99" s="55">
        <v>2.3140000000000001</v>
      </c>
      <c r="AT99" s="55">
        <v>2.4729999999999999</v>
      </c>
      <c r="AU99" s="55">
        <v>2.605</v>
      </c>
      <c r="AV99" s="3">
        <v>2.71</v>
      </c>
      <c r="AW99" s="3">
        <v>2.8479999999999999</v>
      </c>
      <c r="AX99" s="3" t="s">
        <v>12</v>
      </c>
      <c r="AY99" s="3">
        <v>3.5150000000000001</v>
      </c>
      <c r="AZ99" s="15" t="s">
        <v>12</v>
      </c>
      <c r="BA99" s="10">
        <f t="shared" si="63"/>
        <v>2.8479999999999999</v>
      </c>
      <c r="BB99" s="9">
        <f t="shared" si="64"/>
        <v>0.24299999999999988</v>
      </c>
      <c r="BC99" s="10">
        <f t="shared" si="65"/>
        <v>0.66700000000000026</v>
      </c>
      <c r="BD99" s="9" t="s">
        <v>2403</v>
      </c>
      <c r="BE99" s="3" t="s">
        <v>12</v>
      </c>
      <c r="BF99" s="15" t="s">
        <v>12</v>
      </c>
      <c r="BG99" s="15"/>
      <c r="BH99" s="9"/>
      <c r="BI99" s="10"/>
      <c r="BJ99" s="9" t="s">
        <v>2403</v>
      </c>
      <c r="BK99" s="3" t="s">
        <v>12</v>
      </c>
      <c r="BL99" s="15" t="s">
        <v>12</v>
      </c>
      <c r="BM99" s="15"/>
      <c r="BN99" s="9"/>
      <c r="BO99" s="10"/>
      <c r="BP99">
        <f t="shared" si="66"/>
        <v>0</v>
      </c>
      <c r="BQ99" s="93">
        <f t="shared" si="67"/>
        <v>0</v>
      </c>
      <c r="BR99" s="93">
        <f t="shared" si="68"/>
        <v>0</v>
      </c>
      <c r="BS99" s="93" t="e">
        <f>VLOOKUP(C99,'Koppeling locatie - aslocatie'!$A$2:$C$8139,2,FALSE)</f>
        <v>#N/A</v>
      </c>
      <c r="BT99" s="93" t="e">
        <f>VLOOKUP($BS99,aslocaties_v01!$C$3:$AA$349,MATCH($K$3/10,aslocaties_v01!$C$2:$X$2),FALSE)</f>
        <v>#N/A</v>
      </c>
      <c r="BU99" s="93" t="e">
        <f>VLOOKUP(BS99,aslocaties_v01!$C$3:$AA$349,MATCH($K$3,aslocaties_v01!$C$2:$X$2),FALSE)</f>
        <v>#N/A</v>
      </c>
      <c r="BV99" s="93" t="e">
        <f>VLOOKUP(BS99,aslocaties_v01!$C$3:$AA$349,MATCH($K$3*10,aslocaties_v01!$C$2:$X$2),FALSE)</f>
        <v>#N/A</v>
      </c>
      <c r="BW99" s="93" t="e">
        <f t="shared" si="69"/>
        <v>#N/A</v>
      </c>
      <c r="BX99" s="93" t="e">
        <f t="shared" si="70"/>
        <v>#N/A</v>
      </c>
      <c r="BY99" s="94">
        <f t="shared" si="71"/>
        <v>999</v>
      </c>
      <c r="BZ99" s="94">
        <f t="shared" si="72"/>
        <v>999</v>
      </c>
      <c r="CA99" s="94" t="e">
        <f t="shared" si="73"/>
        <v>#N/A</v>
      </c>
      <c r="CB99" t="e">
        <f t="shared" si="74"/>
        <v>#N/A</v>
      </c>
      <c r="CC99" s="58" t="e">
        <f t="shared" si="75"/>
        <v>#N/A</v>
      </c>
      <c r="CD99" s="95" t="e">
        <f t="shared" si="76"/>
        <v>#N/A</v>
      </c>
      <c r="CE99" s="96" t="b">
        <f t="shared" si="77"/>
        <v>1</v>
      </c>
      <c r="CF99" t="e">
        <f t="shared" si="78"/>
        <v>#DIV/0!</v>
      </c>
      <c r="CG99" t="e">
        <f t="shared" si="79"/>
        <v>#DIV/0!</v>
      </c>
      <c r="CH99" s="84" t="b">
        <f t="shared" si="80"/>
        <v>1</v>
      </c>
      <c r="CI99">
        <f t="shared" si="81"/>
        <v>0.78800000000000003</v>
      </c>
      <c r="CJ99" t="b">
        <f t="shared" si="82"/>
        <v>1</v>
      </c>
      <c r="CK99" t="b">
        <f t="shared" si="83"/>
        <v>1</v>
      </c>
      <c r="CL99" s="84" t="b">
        <f t="shared" si="103"/>
        <v>1</v>
      </c>
      <c r="CM99">
        <f t="shared" si="84"/>
        <v>2.8479999999999999</v>
      </c>
      <c r="CN99" t="b">
        <f t="shared" si="85"/>
        <v>1</v>
      </c>
      <c r="CO99" s="84">
        <f t="shared" si="86"/>
        <v>6.2276134682554329E-2</v>
      </c>
      <c r="CP99" t="b">
        <f t="shared" si="87"/>
        <v>1</v>
      </c>
      <c r="CQ99" s="96" t="b">
        <f t="shared" si="88"/>
        <v>1</v>
      </c>
      <c r="CR99" t="b">
        <f t="shared" si="89"/>
        <v>1</v>
      </c>
      <c r="CS99" t="b">
        <f t="shared" si="90"/>
        <v>1</v>
      </c>
      <c r="CT99" t="b">
        <f t="shared" si="91"/>
        <v>1</v>
      </c>
      <c r="CU99" t="b">
        <f t="shared" si="92"/>
        <v>1</v>
      </c>
      <c r="CV99" s="84" t="b">
        <f t="shared" si="93"/>
        <v>1</v>
      </c>
      <c r="CW99" t="b">
        <f t="shared" si="94"/>
        <v>1</v>
      </c>
      <c r="CX99" t="b">
        <f t="shared" si="95"/>
        <v>1</v>
      </c>
      <c r="CY99" t="b">
        <f t="shared" si="96"/>
        <v>1</v>
      </c>
      <c r="CZ99" t="b">
        <f t="shared" si="97"/>
        <v>1</v>
      </c>
      <c r="DA99" s="84">
        <f t="shared" si="98"/>
        <v>0</v>
      </c>
      <c r="DB99" t="e">
        <f t="shared" si="99"/>
        <v>#N/A</v>
      </c>
    </row>
    <row r="100" spans="1:106">
      <c r="A100" s="9">
        <v>98</v>
      </c>
      <c r="B100" s="3">
        <v>2</v>
      </c>
      <c r="C100" s="3" t="s">
        <v>137</v>
      </c>
      <c r="D100" s="3" t="str">
        <f t="shared" si="52"/>
        <v>AF_60m_L_24_0275</v>
      </c>
      <c r="E100" s="3" t="str">
        <f t="shared" si="53"/>
        <v>0275</v>
      </c>
      <c r="F100" s="3">
        <v>132393.266</v>
      </c>
      <c r="G100" s="15">
        <v>421858.65600000002</v>
      </c>
      <c r="H100" s="35" t="str">
        <f t="shared" si="54"/>
        <v>ja</v>
      </c>
      <c r="I100" s="42" t="s">
        <v>2402</v>
      </c>
      <c r="J100" s="20" t="s">
        <v>2955</v>
      </c>
      <c r="K100" s="21">
        <v>10000</v>
      </c>
      <c r="L100" s="28">
        <f t="shared" si="100"/>
        <v>0.24</v>
      </c>
      <c r="M100" s="28">
        <f t="shared" si="101"/>
        <v>0</v>
      </c>
      <c r="N100" s="56">
        <f t="shared" si="55"/>
        <v>0</v>
      </c>
      <c r="O100" s="33">
        <f t="shared" si="102"/>
        <v>102.00843675894568</v>
      </c>
      <c r="P100" s="37">
        <f t="shared" si="56"/>
        <v>104.93456635922027</v>
      </c>
      <c r="Q100" s="9" t="s">
        <v>12</v>
      </c>
      <c r="R100" s="55" t="s">
        <v>12</v>
      </c>
      <c r="S100" s="55">
        <v>3.7509999999999999</v>
      </c>
      <c r="T100" s="55">
        <v>3.8479999999999999</v>
      </c>
      <c r="U100" s="55">
        <v>3.9289999999999998</v>
      </c>
      <c r="V100" s="3">
        <v>3.9929999999999999</v>
      </c>
      <c r="W100" s="3">
        <v>4.069</v>
      </c>
      <c r="X100" s="3" t="s">
        <v>12</v>
      </c>
      <c r="Y100" s="3">
        <v>4.5039999999999996</v>
      </c>
      <c r="Z100" s="15" t="s">
        <v>12</v>
      </c>
      <c r="AA100" s="10">
        <f t="shared" si="57"/>
        <v>4.069</v>
      </c>
      <c r="AB100" s="9">
        <f t="shared" si="58"/>
        <v>0.14000000000000012</v>
      </c>
      <c r="AC100" s="10">
        <f t="shared" si="59"/>
        <v>0.43499999999999961</v>
      </c>
      <c r="AD100" s="9" t="s">
        <v>12</v>
      </c>
      <c r="AE100" s="55" t="s">
        <v>12</v>
      </c>
      <c r="AF100" s="55">
        <v>1.216</v>
      </c>
      <c r="AG100" s="55">
        <v>1.2230000000000001</v>
      </c>
      <c r="AH100" s="55">
        <v>1.23</v>
      </c>
      <c r="AI100" s="3">
        <v>1.2370000000000001</v>
      </c>
      <c r="AJ100" s="3">
        <v>1.244</v>
      </c>
      <c r="AK100" s="3" t="s">
        <v>12</v>
      </c>
      <c r="AL100" s="3">
        <v>1.2589999999999999</v>
      </c>
      <c r="AM100" s="15" t="s">
        <v>12</v>
      </c>
      <c r="AN100" s="10">
        <f t="shared" si="60"/>
        <v>1.244</v>
      </c>
      <c r="AO100" s="9">
        <f t="shared" si="61"/>
        <v>1.4000000000000012E-2</v>
      </c>
      <c r="AP100" s="10">
        <f t="shared" si="62"/>
        <v>1.4999999999999902E-2</v>
      </c>
      <c r="AQ100" s="9" t="s">
        <v>12</v>
      </c>
      <c r="AR100" s="55" t="s">
        <v>12</v>
      </c>
      <c r="AS100" s="55">
        <v>3.516</v>
      </c>
      <c r="AT100" s="55">
        <v>3.5230000000000001</v>
      </c>
      <c r="AU100" s="55">
        <v>3.53</v>
      </c>
      <c r="AV100" s="3">
        <v>3.5369999999999999</v>
      </c>
      <c r="AW100" s="3">
        <v>3.544</v>
      </c>
      <c r="AX100" s="3" t="s">
        <v>12</v>
      </c>
      <c r="AY100" s="3">
        <v>3.5590000000000002</v>
      </c>
      <c r="AZ100" s="15" t="s">
        <v>12</v>
      </c>
      <c r="BA100" s="10">
        <f t="shared" si="63"/>
        <v>3.544</v>
      </c>
      <c r="BB100" s="9">
        <f t="shared" si="64"/>
        <v>1.4000000000000234E-2</v>
      </c>
      <c r="BC100" s="10">
        <f t="shared" si="65"/>
        <v>1.5000000000000124E-2</v>
      </c>
      <c r="BD100" s="9" t="s">
        <v>2403</v>
      </c>
      <c r="BE100" s="3" t="s">
        <v>12</v>
      </c>
      <c r="BF100" s="15" t="s">
        <v>12</v>
      </c>
      <c r="BG100" s="15"/>
      <c r="BH100" s="9"/>
      <c r="BI100" s="10"/>
      <c r="BJ100" s="9" t="s">
        <v>2403</v>
      </c>
      <c r="BK100" s="3" t="s">
        <v>12</v>
      </c>
      <c r="BL100" s="15" t="s">
        <v>12</v>
      </c>
      <c r="BM100" s="15"/>
      <c r="BN100" s="9"/>
      <c r="BO100" s="10"/>
      <c r="BP100">
        <f t="shared" si="66"/>
        <v>0</v>
      </c>
      <c r="BQ100" s="93">
        <f t="shared" si="67"/>
        <v>0</v>
      </c>
      <c r="BR100" s="93">
        <f t="shared" si="68"/>
        <v>0</v>
      </c>
      <c r="BS100" s="93" t="e">
        <f>VLOOKUP(C100,'Koppeling locatie - aslocatie'!$A$2:$C$8139,2,FALSE)</f>
        <v>#N/A</v>
      </c>
      <c r="BT100" s="93" t="e">
        <f>VLOOKUP($BS100,aslocaties_v01!$C$3:$AA$349,MATCH($K$3/10,aslocaties_v01!$C$2:$X$2),FALSE)</f>
        <v>#N/A</v>
      </c>
      <c r="BU100" s="93" t="e">
        <f>VLOOKUP(BS100,aslocaties_v01!$C$3:$AA$349,MATCH($K$3,aslocaties_v01!$C$2:$X$2),FALSE)</f>
        <v>#N/A</v>
      </c>
      <c r="BV100" s="93" t="e">
        <f>VLOOKUP(BS100,aslocaties_v01!$C$3:$AA$349,MATCH($K$3*10,aslocaties_v01!$C$2:$X$2),FALSE)</f>
        <v>#N/A</v>
      </c>
      <c r="BW100" s="93" t="e">
        <f t="shared" si="69"/>
        <v>#N/A</v>
      </c>
      <c r="BX100" s="93" t="e">
        <f t="shared" si="70"/>
        <v>#N/A</v>
      </c>
      <c r="BY100" s="94">
        <f t="shared" si="71"/>
        <v>999</v>
      </c>
      <c r="BZ100" s="94">
        <f t="shared" si="72"/>
        <v>999</v>
      </c>
      <c r="CA100" s="94" t="e">
        <f t="shared" si="73"/>
        <v>#N/A</v>
      </c>
      <c r="CB100" t="e">
        <f t="shared" si="74"/>
        <v>#N/A</v>
      </c>
      <c r="CC100" s="58" t="e">
        <f t="shared" si="75"/>
        <v>#N/A</v>
      </c>
      <c r="CD100" s="95" t="e">
        <f t="shared" si="76"/>
        <v>#N/A</v>
      </c>
      <c r="CE100" s="96" t="b">
        <f t="shared" si="77"/>
        <v>1</v>
      </c>
      <c r="CF100" t="e">
        <f t="shared" si="78"/>
        <v>#DIV/0!</v>
      </c>
      <c r="CG100" t="e">
        <f t="shared" si="79"/>
        <v>#DIV/0!</v>
      </c>
      <c r="CH100" s="84" t="b">
        <f t="shared" si="80"/>
        <v>1</v>
      </c>
      <c r="CI100">
        <f t="shared" si="81"/>
        <v>1.244</v>
      </c>
      <c r="CJ100" t="b">
        <f t="shared" si="82"/>
        <v>1</v>
      </c>
      <c r="CK100" t="b">
        <f t="shared" si="83"/>
        <v>1</v>
      </c>
      <c r="CL100" s="84" t="b">
        <f t="shared" si="103"/>
        <v>1</v>
      </c>
      <c r="CM100">
        <f t="shared" si="84"/>
        <v>3.544</v>
      </c>
      <c r="CN100" t="b">
        <f t="shared" si="85"/>
        <v>1</v>
      </c>
      <c r="CO100" s="84">
        <f t="shared" si="86"/>
        <v>6.349044274078286E-2</v>
      </c>
      <c r="CP100" t="b">
        <f t="shared" si="87"/>
        <v>1</v>
      </c>
      <c r="CQ100" s="96" t="b">
        <f t="shared" si="88"/>
        <v>1</v>
      </c>
      <c r="CR100" t="b">
        <f t="shared" si="89"/>
        <v>1</v>
      </c>
      <c r="CS100" t="b">
        <f t="shared" si="90"/>
        <v>1</v>
      </c>
      <c r="CT100" t="b">
        <f t="shared" si="91"/>
        <v>1</v>
      </c>
      <c r="CU100" t="b">
        <f t="shared" si="92"/>
        <v>1</v>
      </c>
      <c r="CV100" s="84" t="b">
        <f t="shared" si="93"/>
        <v>1</v>
      </c>
      <c r="CW100" t="b">
        <f t="shared" si="94"/>
        <v>1</v>
      </c>
      <c r="CX100" t="b">
        <f t="shared" si="95"/>
        <v>1</v>
      </c>
      <c r="CY100" t="b">
        <f t="shared" si="96"/>
        <v>1</v>
      </c>
      <c r="CZ100" t="b">
        <f t="shared" si="97"/>
        <v>1</v>
      </c>
      <c r="DA100" s="84">
        <f t="shared" si="98"/>
        <v>0</v>
      </c>
      <c r="DB100" t="e">
        <f t="shared" si="99"/>
        <v>#N/A</v>
      </c>
    </row>
    <row r="101" spans="1:106">
      <c r="A101" s="9">
        <v>99</v>
      </c>
      <c r="B101" s="3">
        <v>2</v>
      </c>
      <c r="C101" s="3" t="s">
        <v>138</v>
      </c>
      <c r="D101" s="3" t="str">
        <f t="shared" si="52"/>
        <v>AF_60m_L_24_0276</v>
      </c>
      <c r="E101" s="3" t="str">
        <f t="shared" si="53"/>
        <v>0276</v>
      </c>
      <c r="F101" s="3">
        <v>132327.75</v>
      </c>
      <c r="G101" s="15">
        <v>421940.625</v>
      </c>
      <c r="H101" s="35" t="str">
        <f t="shared" si="54"/>
        <v>ja</v>
      </c>
      <c r="I101" s="42" t="s">
        <v>2402</v>
      </c>
      <c r="J101" s="20" t="s">
        <v>2955</v>
      </c>
      <c r="K101" s="21">
        <v>10000</v>
      </c>
      <c r="L101" s="28">
        <f t="shared" si="100"/>
        <v>0.24</v>
      </c>
      <c r="M101" s="28">
        <f t="shared" si="101"/>
        <v>0</v>
      </c>
      <c r="N101" s="56">
        <f t="shared" si="55"/>
        <v>0</v>
      </c>
      <c r="O101" s="33">
        <f t="shared" si="102"/>
        <v>104.93456635922027</v>
      </c>
      <c r="P101" s="37">
        <f t="shared" si="56"/>
        <v>106.99727646999025</v>
      </c>
      <c r="Q101" s="9" t="s">
        <v>12</v>
      </c>
      <c r="R101" s="55" t="s">
        <v>12</v>
      </c>
      <c r="S101" s="55">
        <v>3.7509999999999999</v>
      </c>
      <c r="T101" s="55">
        <v>3.8490000000000002</v>
      </c>
      <c r="U101" s="55">
        <v>3.9289999999999998</v>
      </c>
      <c r="V101" s="3">
        <v>3.9929999999999999</v>
      </c>
      <c r="W101" s="3">
        <v>4.069</v>
      </c>
      <c r="X101" s="3" t="s">
        <v>12</v>
      </c>
      <c r="Y101" s="3">
        <v>4.5039999999999996</v>
      </c>
      <c r="Z101" s="15" t="s">
        <v>12</v>
      </c>
      <c r="AA101" s="10">
        <f t="shared" si="57"/>
        <v>4.069</v>
      </c>
      <c r="AB101" s="9">
        <f t="shared" si="58"/>
        <v>0.14000000000000012</v>
      </c>
      <c r="AC101" s="10">
        <f t="shared" si="59"/>
        <v>0.43499999999999961</v>
      </c>
      <c r="AD101" s="9" t="s">
        <v>12</v>
      </c>
      <c r="AE101" s="55" t="s">
        <v>12</v>
      </c>
      <c r="AF101" s="55">
        <v>1.216</v>
      </c>
      <c r="AG101" s="55">
        <v>1.222</v>
      </c>
      <c r="AH101" s="55">
        <v>1.23</v>
      </c>
      <c r="AI101" s="3">
        <v>1.2370000000000001</v>
      </c>
      <c r="AJ101" s="3">
        <v>1.244</v>
      </c>
      <c r="AK101" s="3" t="s">
        <v>12</v>
      </c>
      <c r="AL101" s="3">
        <v>1.258</v>
      </c>
      <c r="AM101" s="15" t="s">
        <v>12</v>
      </c>
      <c r="AN101" s="10">
        <f t="shared" si="60"/>
        <v>1.244</v>
      </c>
      <c r="AO101" s="9">
        <f t="shared" si="61"/>
        <v>1.4000000000000012E-2</v>
      </c>
      <c r="AP101" s="10">
        <f t="shared" si="62"/>
        <v>1.4000000000000012E-2</v>
      </c>
      <c r="AQ101" s="9" t="s">
        <v>12</v>
      </c>
      <c r="AR101" s="55" t="s">
        <v>12</v>
      </c>
      <c r="AS101" s="55">
        <v>3.5150000000000001</v>
      </c>
      <c r="AT101" s="55">
        <v>3.5219999999999998</v>
      </c>
      <c r="AU101" s="55">
        <v>3.5289999999999999</v>
      </c>
      <c r="AV101" s="3">
        <v>3.5350000000000001</v>
      </c>
      <c r="AW101" s="3">
        <v>3.5419999999999998</v>
      </c>
      <c r="AX101" s="3" t="s">
        <v>12</v>
      </c>
      <c r="AY101" s="3">
        <v>3.556</v>
      </c>
      <c r="AZ101" s="15" t="s">
        <v>12</v>
      </c>
      <c r="BA101" s="10">
        <f t="shared" si="63"/>
        <v>3.5419999999999998</v>
      </c>
      <c r="BB101" s="9">
        <f t="shared" si="64"/>
        <v>1.2999999999999901E-2</v>
      </c>
      <c r="BC101" s="10">
        <f t="shared" si="65"/>
        <v>1.4000000000000234E-2</v>
      </c>
      <c r="BD101" s="9" t="s">
        <v>2403</v>
      </c>
      <c r="BE101" s="3" t="s">
        <v>12</v>
      </c>
      <c r="BF101" s="15" t="s">
        <v>12</v>
      </c>
      <c r="BG101" s="15"/>
      <c r="BH101" s="9"/>
      <c r="BI101" s="10"/>
      <c r="BJ101" s="9" t="s">
        <v>2403</v>
      </c>
      <c r="BK101" s="3" t="s">
        <v>12</v>
      </c>
      <c r="BL101" s="15" t="s">
        <v>12</v>
      </c>
      <c r="BM101" s="15"/>
      <c r="BN101" s="9"/>
      <c r="BO101" s="10"/>
      <c r="BP101">
        <f t="shared" si="66"/>
        <v>0</v>
      </c>
      <c r="BQ101" s="93">
        <f t="shared" si="67"/>
        <v>0</v>
      </c>
      <c r="BR101" s="93">
        <f t="shared" si="68"/>
        <v>0</v>
      </c>
      <c r="BS101" s="93" t="e">
        <f>VLOOKUP(C101,'Koppeling locatie - aslocatie'!$A$2:$C$8139,2,FALSE)</f>
        <v>#N/A</v>
      </c>
      <c r="BT101" s="93" t="e">
        <f>VLOOKUP($BS101,aslocaties_v01!$C$3:$AA$349,MATCH($K$3/10,aslocaties_v01!$C$2:$X$2),FALSE)</f>
        <v>#N/A</v>
      </c>
      <c r="BU101" s="93" t="e">
        <f>VLOOKUP(BS101,aslocaties_v01!$C$3:$AA$349,MATCH($K$3,aslocaties_v01!$C$2:$X$2),FALSE)</f>
        <v>#N/A</v>
      </c>
      <c r="BV101" s="93" t="e">
        <f>VLOOKUP(BS101,aslocaties_v01!$C$3:$AA$349,MATCH($K$3*10,aslocaties_v01!$C$2:$X$2),FALSE)</f>
        <v>#N/A</v>
      </c>
      <c r="BW101" s="93" t="e">
        <f t="shared" si="69"/>
        <v>#N/A</v>
      </c>
      <c r="BX101" s="93" t="e">
        <f t="shared" si="70"/>
        <v>#N/A</v>
      </c>
      <c r="BY101" s="94">
        <f t="shared" si="71"/>
        <v>999</v>
      </c>
      <c r="BZ101" s="94">
        <f t="shared" si="72"/>
        <v>999</v>
      </c>
      <c r="CA101" s="94" t="e">
        <f t="shared" si="73"/>
        <v>#N/A</v>
      </c>
      <c r="CB101" t="e">
        <f t="shared" si="74"/>
        <v>#N/A</v>
      </c>
      <c r="CC101" s="58" t="e">
        <f t="shared" si="75"/>
        <v>#N/A</v>
      </c>
      <c r="CD101" s="95" t="e">
        <f t="shared" si="76"/>
        <v>#N/A</v>
      </c>
      <c r="CE101" s="96" t="b">
        <f t="shared" si="77"/>
        <v>1</v>
      </c>
      <c r="CF101" t="e">
        <f t="shared" si="78"/>
        <v>#DIV/0!</v>
      </c>
      <c r="CG101" t="e">
        <f t="shared" si="79"/>
        <v>#DIV/0!</v>
      </c>
      <c r="CH101" s="84" t="b">
        <f t="shared" si="80"/>
        <v>1</v>
      </c>
      <c r="CI101">
        <f t="shared" si="81"/>
        <v>1.244</v>
      </c>
      <c r="CJ101" t="b">
        <f t="shared" si="82"/>
        <v>1</v>
      </c>
      <c r="CK101" t="b">
        <f t="shared" si="83"/>
        <v>1</v>
      </c>
      <c r="CL101" s="84" t="b">
        <f t="shared" si="103"/>
        <v>1</v>
      </c>
      <c r="CM101">
        <f t="shared" si="84"/>
        <v>3.5419999999999998</v>
      </c>
      <c r="CN101" t="b">
        <f t="shared" si="85"/>
        <v>1</v>
      </c>
      <c r="CO101" s="84">
        <f t="shared" si="86"/>
        <v>6.3562163088345794E-2</v>
      </c>
      <c r="CP101" t="b">
        <f t="shared" si="87"/>
        <v>1</v>
      </c>
      <c r="CQ101" s="96" t="b">
        <f t="shared" si="88"/>
        <v>1</v>
      </c>
      <c r="CR101" t="b">
        <f t="shared" si="89"/>
        <v>1</v>
      </c>
      <c r="CS101" t="b">
        <f t="shared" si="90"/>
        <v>1</v>
      </c>
      <c r="CT101" t="b">
        <f t="shared" si="91"/>
        <v>1</v>
      </c>
      <c r="CU101" t="b">
        <f t="shared" si="92"/>
        <v>1</v>
      </c>
      <c r="CV101" s="84" t="b">
        <f t="shared" si="93"/>
        <v>1</v>
      </c>
      <c r="CW101" t="b">
        <f t="shared" si="94"/>
        <v>1</v>
      </c>
      <c r="CX101" t="b">
        <f t="shared" si="95"/>
        <v>1</v>
      </c>
      <c r="CY101" t="b">
        <f t="shared" si="96"/>
        <v>1</v>
      </c>
      <c r="CZ101" t="b">
        <f t="shared" si="97"/>
        <v>1</v>
      </c>
      <c r="DA101" s="84">
        <f t="shared" si="98"/>
        <v>0</v>
      </c>
      <c r="DB101" t="e">
        <f t="shared" si="99"/>
        <v>#N/A</v>
      </c>
    </row>
    <row r="102" spans="1:106">
      <c r="A102" s="9">
        <v>100</v>
      </c>
      <c r="B102" s="3">
        <v>2</v>
      </c>
      <c r="C102" s="3" t="s">
        <v>139</v>
      </c>
      <c r="D102" s="3" t="str">
        <f t="shared" si="52"/>
        <v>AF_60m_L_24_0277</v>
      </c>
      <c r="E102" s="3" t="str">
        <f t="shared" si="53"/>
        <v>0277</v>
      </c>
      <c r="F102" s="3">
        <v>132261.59400000001</v>
      </c>
      <c r="G102" s="15">
        <v>422024.71899999998</v>
      </c>
      <c r="H102" s="35" t="str">
        <f t="shared" si="54"/>
        <v>ja</v>
      </c>
      <c r="I102" s="42" t="s">
        <v>2402</v>
      </c>
      <c r="J102" s="20" t="s">
        <v>2955</v>
      </c>
      <c r="K102" s="21">
        <v>10000</v>
      </c>
      <c r="L102" s="28">
        <f t="shared" si="100"/>
        <v>0.24</v>
      </c>
      <c r="M102" s="28">
        <f t="shared" si="101"/>
        <v>0</v>
      </c>
      <c r="N102" s="56">
        <f t="shared" si="55"/>
        <v>0</v>
      </c>
      <c r="O102" s="33">
        <f t="shared" si="102"/>
        <v>106.99727646999025</v>
      </c>
      <c r="P102" s="37">
        <f t="shared" si="56"/>
        <v>115.30272430867861</v>
      </c>
      <c r="Q102" s="9" t="s">
        <v>12</v>
      </c>
      <c r="R102" s="55" t="s">
        <v>12</v>
      </c>
      <c r="S102" s="55">
        <v>3.5270000000000001</v>
      </c>
      <c r="T102" s="55">
        <v>3.7370000000000001</v>
      </c>
      <c r="U102" s="55">
        <v>3.9260000000000002</v>
      </c>
      <c r="V102" s="3">
        <v>3.9929999999999999</v>
      </c>
      <c r="W102" s="3">
        <v>4.07</v>
      </c>
      <c r="X102" s="3" t="s">
        <v>12</v>
      </c>
      <c r="Y102" s="3">
        <v>4.53</v>
      </c>
      <c r="Z102" s="15" t="s">
        <v>12</v>
      </c>
      <c r="AA102" s="10">
        <f t="shared" si="57"/>
        <v>4.07</v>
      </c>
      <c r="AB102" s="9">
        <f t="shared" si="58"/>
        <v>0.14400000000000013</v>
      </c>
      <c r="AC102" s="10">
        <f t="shared" si="59"/>
        <v>0.45999999999999996</v>
      </c>
      <c r="AD102" s="9" t="s">
        <v>12</v>
      </c>
      <c r="AE102" s="55" t="s">
        <v>12</v>
      </c>
      <c r="AF102" s="55">
        <v>0.51900000000000002</v>
      </c>
      <c r="AG102" s="55">
        <v>0.57399999999999995</v>
      </c>
      <c r="AH102" s="55">
        <v>0.63100000000000001</v>
      </c>
      <c r="AI102" s="3">
        <v>0.68200000000000005</v>
      </c>
      <c r="AJ102" s="3">
        <v>0.75700000000000001</v>
      </c>
      <c r="AK102" s="3" t="s">
        <v>12</v>
      </c>
      <c r="AL102" s="3">
        <v>1.2130000000000001</v>
      </c>
      <c r="AM102" s="15" t="s">
        <v>12</v>
      </c>
      <c r="AN102" s="10">
        <f t="shared" si="60"/>
        <v>0.75700000000000001</v>
      </c>
      <c r="AO102" s="9">
        <f t="shared" si="61"/>
        <v>0.126</v>
      </c>
      <c r="AP102" s="10">
        <f t="shared" si="62"/>
        <v>0.45600000000000007</v>
      </c>
      <c r="AQ102" s="9" t="s">
        <v>12</v>
      </c>
      <c r="AR102" s="55" t="s">
        <v>12</v>
      </c>
      <c r="AS102" s="55">
        <v>2.363</v>
      </c>
      <c r="AT102" s="55">
        <v>2.4750000000000001</v>
      </c>
      <c r="AU102" s="55">
        <v>2.5840000000000001</v>
      </c>
      <c r="AV102" s="3">
        <v>2.6819999999999999</v>
      </c>
      <c r="AW102" s="3">
        <v>2.8010000000000002</v>
      </c>
      <c r="AX102" s="3" t="s">
        <v>12</v>
      </c>
      <c r="AY102" s="3">
        <v>3.415</v>
      </c>
      <c r="AZ102" s="15" t="s">
        <v>12</v>
      </c>
      <c r="BA102" s="10">
        <f t="shared" si="63"/>
        <v>2.8010000000000002</v>
      </c>
      <c r="BB102" s="9">
        <f t="shared" si="64"/>
        <v>0.21700000000000008</v>
      </c>
      <c r="BC102" s="10">
        <f t="shared" si="65"/>
        <v>0.61399999999999988</v>
      </c>
      <c r="BD102" s="9" t="s">
        <v>2403</v>
      </c>
      <c r="BE102" s="3" t="s">
        <v>12</v>
      </c>
      <c r="BF102" s="15" t="s">
        <v>12</v>
      </c>
      <c r="BG102" s="15"/>
      <c r="BH102" s="9"/>
      <c r="BI102" s="10"/>
      <c r="BJ102" s="9" t="s">
        <v>2403</v>
      </c>
      <c r="BK102" s="3" t="s">
        <v>12</v>
      </c>
      <c r="BL102" s="15" t="s">
        <v>12</v>
      </c>
      <c r="BM102" s="15"/>
      <c r="BN102" s="9"/>
      <c r="BO102" s="10"/>
      <c r="BP102">
        <f t="shared" si="66"/>
        <v>0</v>
      </c>
      <c r="BQ102" s="93">
        <f t="shared" si="67"/>
        <v>0</v>
      </c>
      <c r="BR102" s="93">
        <f t="shared" si="68"/>
        <v>0</v>
      </c>
      <c r="BS102" s="93" t="e">
        <f>VLOOKUP(C102,'Koppeling locatie - aslocatie'!$A$2:$C$8139,2,FALSE)</f>
        <v>#N/A</v>
      </c>
      <c r="BT102" s="93" t="e">
        <f>VLOOKUP($BS102,aslocaties_v01!$C$3:$AA$349,MATCH($K$3/10,aslocaties_v01!$C$2:$X$2),FALSE)</f>
        <v>#N/A</v>
      </c>
      <c r="BU102" s="93" t="e">
        <f>VLOOKUP(BS102,aslocaties_v01!$C$3:$AA$349,MATCH($K$3,aslocaties_v01!$C$2:$X$2),FALSE)</f>
        <v>#N/A</v>
      </c>
      <c r="BV102" s="93" t="e">
        <f>VLOOKUP(BS102,aslocaties_v01!$C$3:$AA$349,MATCH($K$3*10,aslocaties_v01!$C$2:$X$2),FALSE)</f>
        <v>#N/A</v>
      </c>
      <c r="BW102" s="93" t="e">
        <f t="shared" si="69"/>
        <v>#N/A</v>
      </c>
      <c r="BX102" s="93" t="e">
        <f t="shared" si="70"/>
        <v>#N/A</v>
      </c>
      <c r="BY102" s="94">
        <f t="shared" si="71"/>
        <v>999</v>
      </c>
      <c r="BZ102" s="94">
        <f t="shared" si="72"/>
        <v>999</v>
      </c>
      <c r="CA102" s="94" t="e">
        <f t="shared" si="73"/>
        <v>#N/A</v>
      </c>
      <c r="CB102" t="e">
        <f t="shared" si="74"/>
        <v>#N/A</v>
      </c>
      <c r="CC102" s="58" t="e">
        <f t="shared" si="75"/>
        <v>#N/A</v>
      </c>
      <c r="CD102" s="95" t="e">
        <f t="shared" si="76"/>
        <v>#N/A</v>
      </c>
      <c r="CE102" s="96" t="b">
        <f t="shared" si="77"/>
        <v>1</v>
      </c>
      <c r="CF102" t="e">
        <f t="shared" si="78"/>
        <v>#DIV/0!</v>
      </c>
      <c r="CG102" t="e">
        <f t="shared" si="79"/>
        <v>#DIV/0!</v>
      </c>
      <c r="CH102" s="84" t="b">
        <f t="shared" si="80"/>
        <v>1</v>
      </c>
      <c r="CI102">
        <f t="shared" si="81"/>
        <v>0.75700000000000001</v>
      </c>
      <c r="CJ102" t="b">
        <f t="shared" si="82"/>
        <v>1</v>
      </c>
      <c r="CK102" t="b">
        <f t="shared" si="83"/>
        <v>1</v>
      </c>
      <c r="CL102" s="84" t="b">
        <f t="shared" si="103"/>
        <v>1</v>
      </c>
      <c r="CM102">
        <f t="shared" si="84"/>
        <v>2.8010000000000002</v>
      </c>
      <c r="CN102" t="b">
        <f t="shared" si="85"/>
        <v>1</v>
      </c>
      <c r="CO102" s="84">
        <f t="shared" si="86"/>
        <v>6.1850763282049422E-2</v>
      </c>
      <c r="CP102" t="b">
        <f t="shared" si="87"/>
        <v>1</v>
      </c>
      <c r="CQ102" s="96" t="b">
        <f t="shared" si="88"/>
        <v>1</v>
      </c>
      <c r="CR102" t="b">
        <f t="shared" si="89"/>
        <v>1</v>
      </c>
      <c r="CS102" t="b">
        <f t="shared" si="90"/>
        <v>1</v>
      </c>
      <c r="CT102" t="b">
        <f t="shared" si="91"/>
        <v>1</v>
      </c>
      <c r="CU102" t="b">
        <f t="shared" si="92"/>
        <v>1</v>
      </c>
      <c r="CV102" s="84" t="b">
        <f t="shared" si="93"/>
        <v>1</v>
      </c>
      <c r="CW102" t="b">
        <f t="shared" si="94"/>
        <v>1</v>
      </c>
      <c r="CX102" t="b">
        <f t="shared" si="95"/>
        <v>1</v>
      </c>
      <c r="CY102" t="b">
        <f t="shared" si="96"/>
        <v>1</v>
      </c>
      <c r="CZ102" t="b">
        <f t="shared" si="97"/>
        <v>1</v>
      </c>
      <c r="DA102" s="84">
        <f t="shared" si="98"/>
        <v>0</v>
      </c>
      <c r="DB102" t="e">
        <f t="shared" si="99"/>
        <v>#N/A</v>
      </c>
    </row>
    <row r="103" spans="1:106">
      <c r="A103" s="9">
        <v>101</v>
      </c>
      <c r="B103" s="3">
        <v>2</v>
      </c>
      <c r="C103" s="3" t="s">
        <v>140</v>
      </c>
      <c r="D103" s="3" t="str">
        <f t="shared" si="52"/>
        <v>AF_60m_L_24_0278</v>
      </c>
      <c r="E103" s="3" t="str">
        <f t="shared" si="53"/>
        <v>0278</v>
      </c>
      <c r="F103" s="3">
        <v>132164.92199999999</v>
      </c>
      <c r="G103" s="15">
        <v>422087.56199999998</v>
      </c>
      <c r="H103" s="35" t="str">
        <f t="shared" si="54"/>
        <v>ja</v>
      </c>
      <c r="I103" s="42" t="s">
        <v>2402</v>
      </c>
      <c r="J103" s="20" t="s">
        <v>2955</v>
      </c>
      <c r="K103" s="21">
        <v>10000</v>
      </c>
      <c r="L103" s="28">
        <f t="shared" si="100"/>
        <v>0.24</v>
      </c>
      <c r="M103" s="28">
        <f t="shared" si="101"/>
        <v>0</v>
      </c>
      <c r="N103" s="56">
        <f t="shared" si="55"/>
        <v>0</v>
      </c>
      <c r="O103" s="33">
        <f t="shared" si="102"/>
        <v>115.30272430867861</v>
      </c>
      <c r="P103" s="37">
        <f t="shared" si="56"/>
        <v>66.9450032564136</v>
      </c>
      <c r="Q103" s="9" t="s">
        <v>12</v>
      </c>
      <c r="R103" s="55" t="s">
        <v>12</v>
      </c>
      <c r="S103" s="55">
        <v>3.5270000000000001</v>
      </c>
      <c r="T103" s="55">
        <v>3.7370000000000001</v>
      </c>
      <c r="U103" s="55">
        <v>3.9260000000000002</v>
      </c>
      <c r="V103" s="3">
        <v>3.9929999999999999</v>
      </c>
      <c r="W103" s="3">
        <v>4.07</v>
      </c>
      <c r="X103" s="3" t="s">
        <v>12</v>
      </c>
      <c r="Y103" s="3">
        <v>4.53</v>
      </c>
      <c r="Z103" s="15" t="s">
        <v>12</v>
      </c>
      <c r="AA103" s="10">
        <f t="shared" si="57"/>
        <v>4.07</v>
      </c>
      <c r="AB103" s="9">
        <f t="shared" si="58"/>
        <v>0.14400000000000013</v>
      </c>
      <c r="AC103" s="10">
        <f t="shared" si="59"/>
        <v>0.45999999999999996</v>
      </c>
      <c r="AD103" s="9" t="s">
        <v>12</v>
      </c>
      <c r="AE103" s="55" t="s">
        <v>12</v>
      </c>
      <c r="AF103" s="55">
        <v>0.46500000000000002</v>
      </c>
      <c r="AG103" s="55">
        <v>0.51900000000000002</v>
      </c>
      <c r="AH103" s="55">
        <v>0.57599999999999996</v>
      </c>
      <c r="AI103" s="3">
        <v>0.63</v>
      </c>
      <c r="AJ103" s="3">
        <v>0.69199999999999995</v>
      </c>
      <c r="AK103" s="3" t="s">
        <v>12</v>
      </c>
      <c r="AL103" s="3">
        <v>1.208</v>
      </c>
      <c r="AM103" s="15" t="s">
        <v>12</v>
      </c>
      <c r="AN103" s="10">
        <f t="shared" si="60"/>
        <v>0.69199999999999995</v>
      </c>
      <c r="AO103" s="9">
        <f t="shared" si="61"/>
        <v>0.11599999999999999</v>
      </c>
      <c r="AP103" s="10">
        <f t="shared" si="62"/>
        <v>0.51600000000000001</v>
      </c>
      <c r="AQ103" s="9" t="s">
        <v>12</v>
      </c>
      <c r="AR103" s="55" t="s">
        <v>12</v>
      </c>
      <c r="AS103" s="55">
        <v>2.2509999999999999</v>
      </c>
      <c r="AT103" s="55">
        <v>2.37</v>
      </c>
      <c r="AU103" s="55">
        <v>2.4809999999999999</v>
      </c>
      <c r="AV103" s="3">
        <v>2.577</v>
      </c>
      <c r="AW103" s="3">
        <v>2.698</v>
      </c>
      <c r="AX103" s="3" t="s">
        <v>12</v>
      </c>
      <c r="AY103" s="3">
        <v>3.4140000000000001</v>
      </c>
      <c r="AZ103" s="15" t="s">
        <v>12</v>
      </c>
      <c r="BA103" s="10">
        <f t="shared" si="63"/>
        <v>2.698</v>
      </c>
      <c r="BB103" s="9">
        <f t="shared" si="64"/>
        <v>0.21700000000000008</v>
      </c>
      <c r="BC103" s="10">
        <f t="shared" si="65"/>
        <v>0.71600000000000019</v>
      </c>
      <c r="BD103" s="9" t="s">
        <v>2403</v>
      </c>
      <c r="BE103" s="3" t="s">
        <v>12</v>
      </c>
      <c r="BF103" s="15" t="s">
        <v>12</v>
      </c>
      <c r="BG103" s="15"/>
      <c r="BH103" s="9"/>
      <c r="BI103" s="10"/>
      <c r="BJ103" s="9" t="s">
        <v>2403</v>
      </c>
      <c r="BK103" s="3" t="s">
        <v>12</v>
      </c>
      <c r="BL103" s="15" t="s">
        <v>12</v>
      </c>
      <c r="BM103" s="15"/>
      <c r="BN103" s="9"/>
      <c r="BO103" s="10"/>
      <c r="BP103">
        <f t="shared" si="66"/>
        <v>0</v>
      </c>
      <c r="BQ103" s="93">
        <f t="shared" si="67"/>
        <v>0</v>
      </c>
      <c r="BR103" s="93">
        <f t="shared" si="68"/>
        <v>0</v>
      </c>
      <c r="BS103" s="93" t="e">
        <f>VLOOKUP(C103,'Koppeling locatie - aslocatie'!$A$2:$C$8139,2,FALSE)</f>
        <v>#N/A</v>
      </c>
      <c r="BT103" s="93" t="e">
        <f>VLOOKUP($BS103,aslocaties_v01!$C$3:$AA$349,MATCH($K$3/10,aslocaties_v01!$C$2:$X$2),FALSE)</f>
        <v>#N/A</v>
      </c>
      <c r="BU103" s="93" t="e">
        <f>VLOOKUP(BS103,aslocaties_v01!$C$3:$AA$349,MATCH($K$3,aslocaties_v01!$C$2:$X$2),FALSE)</f>
        <v>#N/A</v>
      </c>
      <c r="BV103" s="93" t="e">
        <f>VLOOKUP(BS103,aslocaties_v01!$C$3:$AA$349,MATCH($K$3*10,aslocaties_v01!$C$2:$X$2),FALSE)</f>
        <v>#N/A</v>
      </c>
      <c r="BW103" s="93" t="e">
        <f t="shared" si="69"/>
        <v>#N/A</v>
      </c>
      <c r="BX103" s="93" t="e">
        <f t="shared" si="70"/>
        <v>#N/A</v>
      </c>
      <c r="BY103" s="94">
        <f t="shared" si="71"/>
        <v>999</v>
      </c>
      <c r="BZ103" s="94">
        <f t="shared" si="72"/>
        <v>999</v>
      </c>
      <c r="CA103" s="94" t="e">
        <f t="shared" si="73"/>
        <v>#N/A</v>
      </c>
      <c r="CB103" t="e">
        <f t="shared" si="74"/>
        <v>#N/A</v>
      </c>
      <c r="CC103" s="58" t="e">
        <f t="shared" si="75"/>
        <v>#N/A</v>
      </c>
      <c r="CD103" s="95" t="e">
        <f t="shared" si="76"/>
        <v>#N/A</v>
      </c>
      <c r="CE103" s="96" t="b">
        <f t="shared" si="77"/>
        <v>1</v>
      </c>
      <c r="CF103" t="e">
        <f t="shared" si="78"/>
        <v>#DIV/0!</v>
      </c>
      <c r="CG103" t="e">
        <f t="shared" si="79"/>
        <v>#DIV/0!</v>
      </c>
      <c r="CH103" s="84" t="b">
        <f t="shared" si="80"/>
        <v>1</v>
      </c>
      <c r="CI103">
        <f t="shared" si="81"/>
        <v>0.69199999999999995</v>
      </c>
      <c r="CJ103" t="b">
        <f t="shared" si="82"/>
        <v>1</v>
      </c>
      <c r="CK103" t="b">
        <f t="shared" si="83"/>
        <v>1</v>
      </c>
      <c r="CL103" s="84" t="b">
        <f t="shared" si="103"/>
        <v>1</v>
      </c>
      <c r="CM103">
        <f t="shared" si="84"/>
        <v>2.698</v>
      </c>
      <c r="CN103" t="b">
        <f t="shared" si="85"/>
        <v>1</v>
      </c>
      <c r="CO103" s="84">
        <f t="shared" si="86"/>
        <v>6.0939320231957167E-2</v>
      </c>
      <c r="CP103" t="b">
        <f t="shared" si="87"/>
        <v>1</v>
      </c>
      <c r="CQ103" s="96" t="b">
        <f t="shared" si="88"/>
        <v>1</v>
      </c>
      <c r="CR103" t="b">
        <f t="shared" si="89"/>
        <v>1</v>
      </c>
      <c r="CS103" t="b">
        <f t="shared" si="90"/>
        <v>1</v>
      </c>
      <c r="CT103" t="b">
        <f t="shared" si="91"/>
        <v>1</v>
      </c>
      <c r="CU103" t="b">
        <f t="shared" si="92"/>
        <v>1</v>
      </c>
      <c r="CV103" s="84" t="b">
        <f t="shared" si="93"/>
        <v>1</v>
      </c>
      <c r="CW103" t="b">
        <f t="shared" si="94"/>
        <v>1</v>
      </c>
      <c r="CX103" t="b">
        <f t="shared" si="95"/>
        <v>1</v>
      </c>
      <c r="CY103" t="b">
        <f t="shared" si="96"/>
        <v>1</v>
      </c>
      <c r="CZ103" t="b">
        <f t="shared" si="97"/>
        <v>1</v>
      </c>
      <c r="DA103" s="84">
        <f t="shared" si="98"/>
        <v>0</v>
      </c>
      <c r="DB103" t="e">
        <f t="shared" si="99"/>
        <v>#N/A</v>
      </c>
    </row>
    <row r="104" spans="1:106">
      <c r="A104" s="9">
        <v>102</v>
      </c>
      <c r="B104" s="3">
        <v>2</v>
      </c>
      <c r="C104" s="3" t="s">
        <v>141</v>
      </c>
      <c r="D104" s="3" t="str">
        <f t="shared" si="52"/>
        <v>AF_60m_L_24_0279</v>
      </c>
      <c r="E104" s="3" t="str">
        <f t="shared" si="53"/>
        <v>0279</v>
      </c>
      <c r="F104" s="3">
        <v>132099.67199999999</v>
      </c>
      <c r="G104" s="15">
        <v>422102.53100000002</v>
      </c>
      <c r="H104" s="35" t="str">
        <f t="shared" si="54"/>
        <v>ja</v>
      </c>
      <c r="I104" s="42" t="s">
        <v>2402</v>
      </c>
      <c r="J104" s="20" t="s">
        <v>2955</v>
      </c>
      <c r="K104" s="21">
        <v>10000</v>
      </c>
      <c r="L104" s="28">
        <f t="shared" si="100"/>
        <v>0.24</v>
      </c>
      <c r="M104" s="28">
        <f t="shared" si="101"/>
        <v>0</v>
      </c>
      <c r="N104" s="56">
        <f t="shared" si="55"/>
        <v>0</v>
      </c>
      <c r="O104" s="33">
        <f t="shared" si="102"/>
        <v>66.9450032564136</v>
      </c>
      <c r="P104" s="37">
        <f t="shared" si="56"/>
        <v>118.27455895920504</v>
      </c>
      <c r="Q104" s="9" t="s">
        <v>12</v>
      </c>
      <c r="R104" s="55" t="s">
        <v>12</v>
      </c>
      <c r="S104" s="55">
        <v>3.5270000000000001</v>
      </c>
      <c r="T104" s="55">
        <v>3.738</v>
      </c>
      <c r="U104" s="55">
        <v>3.9260000000000002</v>
      </c>
      <c r="V104" s="3">
        <v>3.9929999999999999</v>
      </c>
      <c r="W104" s="3">
        <v>4.07</v>
      </c>
      <c r="X104" s="3" t="s">
        <v>12</v>
      </c>
      <c r="Y104" s="3">
        <v>4.5279999999999996</v>
      </c>
      <c r="Z104" s="15" t="s">
        <v>12</v>
      </c>
      <c r="AA104" s="10">
        <f t="shared" si="57"/>
        <v>4.07</v>
      </c>
      <c r="AB104" s="9">
        <f t="shared" si="58"/>
        <v>0.14400000000000013</v>
      </c>
      <c r="AC104" s="10">
        <f t="shared" si="59"/>
        <v>0.4579999999999993</v>
      </c>
      <c r="AD104" s="9" t="s">
        <v>12</v>
      </c>
      <c r="AE104" s="55" t="s">
        <v>12</v>
      </c>
      <c r="AF104" s="55">
        <v>0.14699999999999999</v>
      </c>
      <c r="AG104" s="55">
        <v>0.186</v>
      </c>
      <c r="AH104" s="55">
        <v>0.22800000000000001</v>
      </c>
      <c r="AI104" s="3">
        <v>0.26500000000000001</v>
      </c>
      <c r="AJ104" s="3">
        <v>0.308</v>
      </c>
      <c r="AK104" s="3" t="s">
        <v>12</v>
      </c>
      <c r="AL104" s="3">
        <v>0.41599999999999998</v>
      </c>
      <c r="AM104" s="15" t="s">
        <v>12</v>
      </c>
      <c r="AN104" s="10">
        <f t="shared" si="60"/>
        <v>0.308</v>
      </c>
      <c r="AO104" s="9">
        <f t="shared" si="61"/>
        <v>7.9999999999999988E-2</v>
      </c>
      <c r="AP104" s="10">
        <f t="shared" si="62"/>
        <v>0.10799999999999998</v>
      </c>
      <c r="AQ104" s="9" t="s">
        <v>12</v>
      </c>
      <c r="AR104" s="55" t="s">
        <v>12</v>
      </c>
      <c r="AS104" s="55">
        <v>0.99399999999999999</v>
      </c>
      <c r="AT104" s="55">
        <v>1.236</v>
      </c>
      <c r="AU104" s="55">
        <v>1.4710000000000001</v>
      </c>
      <c r="AV104" s="3">
        <v>1.651</v>
      </c>
      <c r="AW104" s="3">
        <v>1.8029999999999999</v>
      </c>
      <c r="AX104" s="3" t="s">
        <v>12</v>
      </c>
      <c r="AY104" s="3">
        <v>2.0880000000000001</v>
      </c>
      <c r="AZ104" s="15" t="s">
        <v>12</v>
      </c>
      <c r="BA104" s="10">
        <f t="shared" si="63"/>
        <v>1.8029999999999999</v>
      </c>
      <c r="BB104" s="9">
        <f t="shared" si="64"/>
        <v>0.33199999999999985</v>
      </c>
      <c r="BC104" s="10">
        <f t="shared" si="65"/>
        <v>0.28500000000000014</v>
      </c>
      <c r="BD104" s="9" t="s">
        <v>2403</v>
      </c>
      <c r="BE104" s="3" t="s">
        <v>12</v>
      </c>
      <c r="BF104" s="15" t="s">
        <v>12</v>
      </c>
      <c r="BG104" s="15"/>
      <c r="BH104" s="9"/>
      <c r="BI104" s="10"/>
      <c r="BJ104" s="9" t="s">
        <v>2403</v>
      </c>
      <c r="BK104" s="3" t="s">
        <v>12</v>
      </c>
      <c r="BL104" s="15" t="s">
        <v>12</v>
      </c>
      <c r="BM104" s="15"/>
      <c r="BN104" s="9"/>
      <c r="BO104" s="10"/>
      <c r="BP104">
        <f t="shared" si="66"/>
        <v>0</v>
      </c>
      <c r="BQ104" s="93">
        <f t="shared" si="67"/>
        <v>0</v>
      </c>
      <c r="BR104" s="93">
        <f t="shared" si="68"/>
        <v>0</v>
      </c>
      <c r="BS104" s="93" t="e">
        <f>VLOOKUP(C104,'Koppeling locatie - aslocatie'!$A$2:$C$8139,2,FALSE)</f>
        <v>#N/A</v>
      </c>
      <c r="BT104" s="93" t="e">
        <f>VLOOKUP($BS104,aslocaties_v01!$C$3:$AA$349,MATCH($K$3/10,aslocaties_v01!$C$2:$X$2),FALSE)</f>
        <v>#N/A</v>
      </c>
      <c r="BU104" s="93" t="e">
        <f>VLOOKUP(BS104,aslocaties_v01!$C$3:$AA$349,MATCH($K$3,aslocaties_v01!$C$2:$X$2),FALSE)</f>
        <v>#N/A</v>
      </c>
      <c r="BV104" s="93" t="e">
        <f>VLOOKUP(BS104,aslocaties_v01!$C$3:$AA$349,MATCH($K$3*10,aslocaties_v01!$C$2:$X$2),FALSE)</f>
        <v>#N/A</v>
      </c>
      <c r="BW104" s="93" t="e">
        <f t="shared" si="69"/>
        <v>#N/A</v>
      </c>
      <c r="BX104" s="93" t="e">
        <f t="shared" si="70"/>
        <v>#N/A</v>
      </c>
      <c r="BY104" s="94">
        <f t="shared" si="71"/>
        <v>999</v>
      </c>
      <c r="BZ104" s="94">
        <f t="shared" si="72"/>
        <v>999</v>
      </c>
      <c r="CA104" s="94" t="e">
        <f t="shared" si="73"/>
        <v>#N/A</v>
      </c>
      <c r="CB104" t="e">
        <f t="shared" si="74"/>
        <v>#N/A</v>
      </c>
      <c r="CC104" s="58" t="e">
        <f t="shared" si="75"/>
        <v>#N/A</v>
      </c>
      <c r="CD104" s="95" t="e">
        <f t="shared" si="76"/>
        <v>#N/A</v>
      </c>
      <c r="CE104" s="96" t="b">
        <f t="shared" si="77"/>
        <v>1</v>
      </c>
      <c r="CF104" t="e">
        <f t="shared" si="78"/>
        <v>#DIV/0!</v>
      </c>
      <c r="CG104" t="e">
        <f t="shared" si="79"/>
        <v>#DIV/0!</v>
      </c>
      <c r="CH104" s="84" t="b">
        <f t="shared" si="80"/>
        <v>1</v>
      </c>
      <c r="CI104">
        <f t="shared" si="81"/>
        <v>0.308</v>
      </c>
      <c r="CJ104" t="b">
        <f t="shared" si="82"/>
        <v>1</v>
      </c>
      <c r="CK104" t="b">
        <f t="shared" si="83"/>
        <v>1</v>
      </c>
      <c r="CL104" s="84" t="b">
        <f t="shared" si="103"/>
        <v>1</v>
      </c>
      <c r="CM104">
        <f t="shared" si="84"/>
        <v>1.8029999999999999</v>
      </c>
      <c r="CN104" t="b">
        <f t="shared" si="85"/>
        <v>1</v>
      </c>
      <c r="CO104" s="84">
        <f t="shared" si="86"/>
        <v>6.0734388712439719E-2</v>
      </c>
      <c r="CP104" t="b">
        <f t="shared" si="87"/>
        <v>1</v>
      </c>
      <c r="CQ104" s="96" t="b">
        <f t="shared" si="88"/>
        <v>1</v>
      </c>
      <c r="CR104" t="b">
        <f t="shared" si="89"/>
        <v>1</v>
      </c>
      <c r="CS104" t="b">
        <f t="shared" si="90"/>
        <v>1</v>
      </c>
      <c r="CT104" t="b">
        <f t="shared" si="91"/>
        <v>1</v>
      </c>
      <c r="CU104" t="b">
        <f t="shared" si="92"/>
        <v>1</v>
      </c>
      <c r="CV104" s="84" t="b">
        <f t="shared" si="93"/>
        <v>1</v>
      </c>
      <c r="CW104" t="b">
        <f t="shared" si="94"/>
        <v>1</v>
      </c>
      <c r="CX104" t="b">
        <f t="shared" si="95"/>
        <v>1</v>
      </c>
      <c r="CY104" t="b">
        <f t="shared" si="96"/>
        <v>1</v>
      </c>
      <c r="CZ104" t="b">
        <f t="shared" si="97"/>
        <v>1</v>
      </c>
      <c r="DA104" s="84">
        <f t="shared" si="98"/>
        <v>0</v>
      </c>
      <c r="DB104" t="e">
        <f t="shared" si="99"/>
        <v>#N/A</v>
      </c>
    </row>
    <row r="105" spans="1:106">
      <c r="A105" s="9">
        <v>103</v>
      </c>
      <c r="B105" s="3">
        <v>2</v>
      </c>
      <c r="C105" s="3" t="s">
        <v>142</v>
      </c>
      <c r="D105" s="3" t="str">
        <f t="shared" si="52"/>
        <v>AF_60m_L_24_0280</v>
      </c>
      <c r="E105" s="3" t="str">
        <f t="shared" si="53"/>
        <v>0280</v>
      </c>
      <c r="F105" s="3">
        <v>131995.95300000001</v>
      </c>
      <c r="G105" s="15">
        <v>422159.375</v>
      </c>
      <c r="H105" s="35" t="str">
        <f t="shared" si="54"/>
        <v>ja</v>
      </c>
      <c r="I105" s="42" t="s">
        <v>2402</v>
      </c>
      <c r="J105" s="20" t="s">
        <v>2955</v>
      </c>
      <c r="K105" s="21">
        <v>10000</v>
      </c>
      <c r="L105" s="28">
        <f t="shared" si="100"/>
        <v>0.24</v>
      </c>
      <c r="M105" s="28">
        <f t="shared" si="101"/>
        <v>0</v>
      </c>
      <c r="N105" s="56">
        <f t="shared" si="55"/>
        <v>0</v>
      </c>
      <c r="O105" s="33">
        <f t="shared" si="102"/>
        <v>118.27455895920504</v>
      </c>
      <c r="P105" s="37">
        <f t="shared" si="56"/>
        <v>110.66639436614651</v>
      </c>
      <c r="Q105" s="9" t="s">
        <v>12</v>
      </c>
      <c r="R105" s="55" t="s">
        <v>12</v>
      </c>
      <c r="S105" s="55">
        <v>3.5270000000000001</v>
      </c>
      <c r="T105" s="55">
        <v>3.7370000000000001</v>
      </c>
      <c r="U105" s="55">
        <v>3.9260000000000002</v>
      </c>
      <c r="V105" s="3">
        <v>3.9929999999999999</v>
      </c>
      <c r="W105" s="3">
        <v>4.07</v>
      </c>
      <c r="X105" s="3" t="s">
        <v>12</v>
      </c>
      <c r="Y105" s="3">
        <v>4.5170000000000003</v>
      </c>
      <c r="Z105" s="15" t="s">
        <v>12</v>
      </c>
      <c r="AA105" s="10">
        <f t="shared" si="57"/>
        <v>4.07</v>
      </c>
      <c r="AB105" s="9">
        <f t="shared" si="58"/>
        <v>0.14400000000000013</v>
      </c>
      <c r="AC105" s="10">
        <f t="shared" si="59"/>
        <v>0.44700000000000006</v>
      </c>
      <c r="AD105" s="9" t="s">
        <v>12</v>
      </c>
      <c r="AE105" s="55" t="s">
        <v>12</v>
      </c>
      <c r="AF105" s="55">
        <v>0.14099999999999999</v>
      </c>
      <c r="AG105" s="55">
        <v>0.17899999999999999</v>
      </c>
      <c r="AH105" s="55">
        <v>0.22</v>
      </c>
      <c r="AI105" s="3">
        <v>0.25700000000000001</v>
      </c>
      <c r="AJ105" s="3">
        <v>0.29699999999999999</v>
      </c>
      <c r="AK105" s="3" t="s">
        <v>12</v>
      </c>
      <c r="AL105" s="3">
        <v>0.39300000000000002</v>
      </c>
      <c r="AM105" s="15" t="s">
        <v>12</v>
      </c>
      <c r="AN105" s="10">
        <f t="shared" si="60"/>
        <v>0.29699999999999999</v>
      </c>
      <c r="AO105" s="9">
        <f t="shared" si="61"/>
        <v>7.6999999999999985E-2</v>
      </c>
      <c r="AP105" s="10">
        <f t="shared" si="62"/>
        <v>9.600000000000003E-2</v>
      </c>
      <c r="AQ105" s="9" t="s">
        <v>12</v>
      </c>
      <c r="AR105" s="55" t="s">
        <v>12</v>
      </c>
      <c r="AS105" s="55">
        <v>0.96499999999999997</v>
      </c>
      <c r="AT105" s="55">
        <v>1.202</v>
      </c>
      <c r="AU105" s="55">
        <v>1.4339999999999999</v>
      </c>
      <c r="AV105" s="3">
        <v>1.615</v>
      </c>
      <c r="AW105" s="3">
        <v>1.764</v>
      </c>
      <c r="AX105" s="3" t="s">
        <v>12</v>
      </c>
      <c r="AY105" s="3">
        <v>1.992</v>
      </c>
      <c r="AZ105" s="15" t="s">
        <v>12</v>
      </c>
      <c r="BA105" s="10">
        <f t="shared" si="63"/>
        <v>1.764</v>
      </c>
      <c r="BB105" s="9">
        <f t="shared" si="64"/>
        <v>0.33000000000000007</v>
      </c>
      <c r="BC105" s="10">
        <f t="shared" si="65"/>
        <v>0.22799999999999998</v>
      </c>
      <c r="BD105" s="9" t="s">
        <v>2403</v>
      </c>
      <c r="BE105" s="3" t="s">
        <v>12</v>
      </c>
      <c r="BF105" s="15" t="s">
        <v>12</v>
      </c>
      <c r="BG105" s="15"/>
      <c r="BH105" s="9"/>
      <c r="BI105" s="10"/>
      <c r="BJ105" s="9" t="s">
        <v>2403</v>
      </c>
      <c r="BK105" s="3" t="s">
        <v>12</v>
      </c>
      <c r="BL105" s="15" t="s">
        <v>12</v>
      </c>
      <c r="BM105" s="15"/>
      <c r="BN105" s="9"/>
      <c r="BO105" s="10"/>
      <c r="BP105">
        <f t="shared" si="66"/>
        <v>0</v>
      </c>
      <c r="BQ105" s="93">
        <f t="shared" si="67"/>
        <v>0</v>
      </c>
      <c r="BR105" s="93">
        <f t="shared" si="68"/>
        <v>0</v>
      </c>
      <c r="BS105" s="93" t="e">
        <f>VLOOKUP(C105,'Koppeling locatie - aslocatie'!$A$2:$C$8139,2,FALSE)</f>
        <v>#N/A</v>
      </c>
      <c r="BT105" s="93" t="e">
        <f>VLOOKUP($BS105,aslocaties_v01!$C$3:$AA$349,MATCH($K$3/10,aslocaties_v01!$C$2:$X$2),FALSE)</f>
        <v>#N/A</v>
      </c>
      <c r="BU105" s="93" t="e">
        <f>VLOOKUP(BS105,aslocaties_v01!$C$3:$AA$349,MATCH($K$3,aslocaties_v01!$C$2:$X$2),FALSE)</f>
        <v>#N/A</v>
      </c>
      <c r="BV105" s="93" t="e">
        <f>VLOOKUP(BS105,aslocaties_v01!$C$3:$AA$349,MATCH($K$3*10,aslocaties_v01!$C$2:$X$2),FALSE)</f>
        <v>#N/A</v>
      </c>
      <c r="BW105" s="93" t="e">
        <f t="shared" si="69"/>
        <v>#N/A</v>
      </c>
      <c r="BX105" s="93" t="e">
        <f t="shared" si="70"/>
        <v>#N/A</v>
      </c>
      <c r="BY105" s="94">
        <f t="shared" si="71"/>
        <v>999</v>
      </c>
      <c r="BZ105" s="94">
        <f t="shared" si="72"/>
        <v>999</v>
      </c>
      <c r="CA105" s="94" t="e">
        <f t="shared" si="73"/>
        <v>#N/A</v>
      </c>
      <c r="CB105" t="e">
        <f t="shared" si="74"/>
        <v>#N/A</v>
      </c>
      <c r="CC105" s="58" t="e">
        <f t="shared" si="75"/>
        <v>#N/A</v>
      </c>
      <c r="CD105" s="95" t="e">
        <f t="shared" si="76"/>
        <v>#N/A</v>
      </c>
      <c r="CE105" s="96" t="b">
        <f t="shared" si="77"/>
        <v>1</v>
      </c>
      <c r="CF105" t="e">
        <f t="shared" si="78"/>
        <v>#DIV/0!</v>
      </c>
      <c r="CG105" t="e">
        <f t="shared" si="79"/>
        <v>#DIV/0!</v>
      </c>
      <c r="CH105" s="84" t="b">
        <f t="shared" si="80"/>
        <v>1</v>
      </c>
      <c r="CI105">
        <f t="shared" si="81"/>
        <v>0.29699999999999999</v>
      </c>
      <c r="CJ105" t="b">
        <f t="shared" si="82"/>
        <v>1</v>
      </c>
      <c r="CK105" t="b">
        <f t="shared" si="83"/>
        <v>1</v>
      </c>
      <c r="CL105" s="84" t="b">
        <f t="shared" si="103"/>
        <v>1</v>
      </c>
      <c r="CM105">
        <f t="shared" si="84"/>
        <v>1.764</v>
      </c>
      <c r="CN105" t="b">
        <f t="shared" si="85"/>
        <v>1</v>
      </c>
      <c r="CO105" s="84">
        <f t="shared" si="86"/>
        <v>6.1183552437196746E-2</v>
      </c>
      <c r="CP105" t="b">
        <f t="shared" si="87"/>
        <v>1</v>
      </c>
      <c r="CQ105" s="96" t="b">
        <f t="shared" si="88"/>
        <v>1</v>
      </c>
      <c r="CR105" t="b">
        <f t="shared" si="89"/>
        <v>1</v>
      </c>
      <c r="CS105" t="b">
        <f t="shared" si="90"/>
        <v>1</v>
      </c>
      <c r="CT105" t="b">
        <f t="shared" si="91"/>
        <v>1</v>
      </c>
      <c r="CU105" t="b">
        <f t="shared" si="92"/>
        <v>1</v>
      </c>
      <c r="CV105" s="84" t="b">
        <f t="shared" si="93"/>
        <v>1</v>
      </c>
      <c r="CW105" t="b">
        <f t="shared" si="94"/>
        <v>1</v>
      </c>
      <c r="CX105" t="b">
        <f t="shared" si="95"/>
        <v>1</v>
      </c>
      <c r="CY105" t="b">
        <f t="shared" si="96"/>
        <v>1</v>
      </c>
      <c r="CZ105" t="b">
        <f t="shared" si="97"/>
        <v>1</v>
      </c>
      <c r="DA105" s="84">
        <f t="shared" si="98"/>
        <v>0</v>
      </c>
      <c r="DB105" t="e">
        <f t="shared" si="99"/>
        <v>#N/A</v>
      </c>
    </row>
    <row r="106" spans="1:106">
      <c r="A106" s="9">
        <v>104</v>
      </c>
      <c r="B106" s="3">
        <v>2</v>
      </c>
      <c r="C106" s="3" t="s">
        <v>143</v>
      </c>
      <c r="D106" s="3" t="str">
        <f t="shared" si="52"/>
        <v>AF_60m_L_24_0281</v>
      </c>
      <c r="E106" s="3" t="str">
        <f t="shared" si="53"/>
        <v>0281</v>
      </c>
      <c r="F106" s="3">
        <v>131928.56200000001</v>
      </c>
      <c r="G106" s="15">
        <v>422247.15600000002</v>
      </c>
      <c r="H106" s="35" t="str">
        <f t="shared" si="54"/>
        <v>ja</v>
      </c>
      <c r="I106" s="42" t="s">
        <v>2402</v>
      </c>
      <c r="J106" s="20" t="s">
        <v>2955</v>
      </c>
      <c r="K106" s="21">
        <v>10000</v>
      </c>
      <c r="L106" s="28">
        <f t="shared" si="100"/>
        <v>0.24</v>
      </c>
      <c r="M106" s="28">
        <f t="shared" si="101"/>
        <v>0</v>
      </c>
      <c r="N106" s="56">
        <f t="shared" si="55"/>
        <v>0</v>
      </c>
      <c r="O106" s="33">
        <f t="shared" si="102"/>
        <v>110.66639436614651</v>
      </c>
      <c r="P106" s="37">
        <f t="shared" si="56"/>
        <v>72.825142828559237</v>
      </c>
      <c r="Q106" s="9" t="s">
        <v>12</v>
      </c>
      <c r="R106" s="55" t="s">
        <v>12</v>
      </c>
      <c r="S106" s="55">
        <v>3.7509999999999999</v>
      </c>
      <c r="T106" s="55">
        <v>3.8490000000000002</v>
      </c>
      <c r="U106" s="55">
        <v>3.93</v>
      </c>
      <c r="V106" s="3">
        <v>3.9940000000000002</v>
      </c>
      <c r="W106" s="3">
        <v>4.07</v>
      </c>
      <c r="X106" s="3" t="s">
        <v>12</v>
      </c>
      <c r="Y106" s="3">
        <v>4.5170000000000003</v>
      </c>
      <c r="Z106" s="15" t="s">
        <v>12</v>
      </c>
      <c r="AA106" s="10">
        <f t="shared" si="57"/>
        <v>4.07</v>
      </c>
      <c r="AB106" s="9">
        <f t="shared" si="58"/>
        <v>0.14000000000000012</v>
      </c>
      <c r="AC106" s="10">
        <f t="shared" si="59"/>
        <v>0.44700000000000006</v>
      </c>
      <c r="AD106" s="9" t="s">
        <v>12</v>
      </c>
      <c r="AE106" s="55" t="s">
        <v>12</v>
      </c>
      <c r="AF106" s="55">
        <v>0.19400000000000001</v>
      </c>
      <c r="AG106" s="55">
        <v>0.23499999999999999</v>
      </c>
      <c r="AH106" s="55">
        <v>0.27800000000000002</v>
      </c>
      <c r="AI106" s="3">
        <v>0.318</v>
      </c>
      <c r="AJ106" s="3">
        <v>0.36299999999999999</v>
      </c>
      <c r="AK106" s="3" t="s">
        <v>12</v>
      </c>
      <c r="AL106" s="3">
        <v>0.46500000000000002</v>
      </c>
      <c r="AM106" s="15" t="s">
        <v>12</v>
      </c>
      <c r="AN106" s="10">
        <f t="shared" si="60"/>
        <v>0.36299999999999999</v>
      </c>
      <c r="AO106" s="9">
        <f t="shared" si="61"/>
        <v>8.4999999999999964E-2</v>
      </c>
      <c r="AP106" s="10">
        <f t="shared" si="62"/>
        <v>0.10200000000000004</v>
      </c>
      <c r="AQ106" s="9" t="s">
        <v>12</v>
      </c>
      <c r="AR106" s="55" t="s">
        <v>12</v>
      </c>
      <c r="AS106" s="55">
        <v>1.319</v>
      </c>
      <c r="AT106" s="55">
        <v>1.573</v>
      </c>
      <c r="AU106" s="55">
        <v>1.748</v>
      </c>
      <c r="AV106" s="3">
        <v>1.8620000000000001</v>
      </c>
      <c r="AW106" s="3">
        <v>1.976</v>
      </c>
      <c r="AX106" s="3" t="s">
        <v>12</v>
      </c>
      <c r="AY106" s="3">
        <v>2.2010000000000001</v>
      </c>
      <c r="AZ106" s="15" t="s">
        <v>12</v>
      </c>
      <c r="BA106" s="10">
        <f t="shared" si="63"/>
        <v>1.976</v>
      </c>
      <c r="BB106" s="9">
        <f t="shared" si="64"/>
        <v>0.22799999999999998</v>
      </c>
      <c r="BC106" s="10">
        <f t="shared" si="65"/>
        <v>0.22500000000000009</v>
      </c>
      <c r="BD106" s="9" t="s">
        <v>2403</v>
      </c>
      <c r="BE106" s="3" t="s">
        <v>12</v>
      </c>
      <c r="BF106" s="15" t="s">
        <v>12</v>
      </c>
      <c r="BG106" s="15"/>
      <c r="BH106" s="9"/>
      <c r="BI106" s="10"/>
      <c r="BJ106" s="9" t="s">
        <v>2403</v>
      </c>
      <c r="BK106" s="3" t="s">
        <v>12</v>
      </c>
      <c r="BL106" s="15" t="s">
        <v>12</v>
      </c>
      <c r="BM106" s="15"/>
      <c r="BN106" s="9"/>
      <c r="BO106" s="10"/>
      <c r="BP106">
        <f t="shared" si="66"/>
        <v>0</v>
      </c>
      <c r="BQ106" s="93">
        <f t="shared" si="67"/>
        <v>0</v>
      </c>
      <c r="BR106" s="93">
        <f t="shared" si="68"/>
        <v>0</v>
      </c>
      <c r="BS106" s="93" t="e">
        <f>VLOOKUP(C106,'Koppeling locatie - aslocatie'!$A$2:$C$8139,2,FALSE)</f>
        <v>#N/A</v>
      </c>
      <c r="BT106" s="93" t="e">
        <f>VLOOKUP($BS106,aslocaties_v01!$C$3:$AA$349,MATCH($K$3/10,aslocaties_v01!$C$2:$X$2),FALSE)</f>
        <v>#N/A</v>
      </c>
      <c r="BU106" s="93" t="e">
        <f>VLOOKUP(BS106,aslocaties_v01!$C$3:$AA$349,MATCH($K$3,aslocaties_v01!$C$2:$X$2),FALSE)</f>
        <v>#N/A</v>
      </c>
      <c r="BV106" s="93" t="e">
        <f>VLOOKUP(BS106,aslocaties_v01!$C$3:$AA$349,MATCH($K$3*10,aslocaties_v01!$C$2:$X$2),FALSE)</f>
        <v>#N/A</v>
      </c>
      <c r="BW106" s="93" t="e">
        <f t="shared" si="69"/>
        <v>#N/A</v>
      </c>
      <c r="BX106" s="93" t="e">
        <f t="shared" si="70"/>
        <v>#N/A</v>
      </c>
      <c r="BY106" s="94">
        <f t="shared" si="71"/>
        <v>999</v>
      </c>
      <c r="BZ106" s="94">
        <f t="shared" si="72"/>
        <v>999</v>
      </c>
      <c r="CA106" s="94" t="e">
        <f t="shared" si="73"/>
        <v>#N/A</v>
      </c>
      <c r="CB106" t="e">
        <f t="shared" si="74"/>
        <v>#N/A</v>
      </c>
      <c r="CC106" s="58" t="e">
        <f t="shared" si="75"/>
        <v>#N/A</v>
      </c>
      <c r="CD106" s="95" t="e">
        <f t="shared" si="76"/>
        <v>#N/A</v>
      </c>
      <c r="CE106" s="96" t="b">
        <f t="shared" si="77"/>
        <v>1</v>
      </c>
      <c r="CF106" t="e">
        <f t="shared" si="78"/>
        <v>#DIV/0!</v>
      </c>
      <c r="CG106" t="e">
        <f t="shared" si="79"/>
        <v>#DIV/0!</v>
      </c>
      <c r="CH106" s="84" t="b">
        <f t="shared" si="80"/>
        <v>1</v>
      </c>
      <c r="CI106">
        <f t="shared" si="81"/>
        <v>0.36299999999999999</v>
      </c>
      <c r="CJ106" t="b">
        <f t="shared" si="82"/>
        <v>1</v>
      </c>
      <c r="CK106" t="b">
        <f t="shared" si="83"/>
        <v>1</v>
      </c>
      <c r="CL106" s="84" t="b">
        <f t="shared" si="103"/>
        <v>1</v>
      </c>
      <c r="CM106">
        <f t="shared" si="84"/>
        <v>1.976</v>
      </c>
      <c r="CN106" t="b">
        <f t="shared" si="85"/>
        <v>1</v>
      </c>
      <c r="CO106" s="84">
        <f t="shared" si="86"/>
        <v>5.9594769750238613E-2</v>
      </c>
      <c r="CP106" t="b">
        <f t="shared" si="87"/>
        <v>1</v>
      </c>
      <c r="CQ106" s="96" t="b">
        <f t="shared" si="88"/>
        <v>1</v>
      </c>
      <c r="CR106" t="b">
        <f t="shared" si="89"/>
        <v>1</v>
      </c>
      <c r="CS106" t="b">
        <f t="shared" si="90"/>
        <v>1</v>
      </c>
      <c r="CT106" t="b">
        <f t="shared" si="91"/>
        <v>1</v>
      </c>
      <c r="CU106" t="b">
        <f t="shared" si="92"/>
        <v>1</v>
      </c>
      <c r="CV106" s="84" t="b">
        <f t="shared" si="93"/>
        <v>1</v>
      </c>
      <c r="CW106" t="b">
        <f t="shared" si="94"/>
        <v>1</v>
      </c>
      <c r="CX106" t="b">
        <f t="shared" si="95"/>
        <v>1</v>
      </c>
      <c r="CY106" t="b">
        <f t="shared" si="96"/>
        <v>1</v>
      </c>
      <c r="CZ106" t="b">
        <f t="shared" si="97"/>
        <v>1</v>
      </c>
      <c r="DA106" s="84">
        <f t="shared" si="98"/>
        <v>0</v>
      </c>
      <c r="DB106" t="e">
        <f t="shared" si="99"/>
        <v>#N/A</v>
      </c>
    </row>
    <row r="107" spans="1:106">
      <c r="A107" s="9">
        <v>105</v>
      </c>
      <c r="B107" s="3">
        <v>2</v>
      </c>
      <c r="C107" s="3" t="s">
        <v>144</v>
      </c>
      <c r="D107" s="3" t="str">
        <f t="shared" si="52"/>
        <v>AF_60m_L_24_0282</v>
      </c>
      <c r="E107" s="3" t="str">
        <f t="shared" si="53"/>
        <v>0282</v>
      </c>
      <c r="F107" s="3">
        <v>131857.734</v>
      </c>
      <c r="G107" s="15">
        <v>422264.09399999998</v>
      </c>
      <c r="H107" s="35" t="str">
        <f t="shared" si="54"/>
        <v>ja</v>
      </c>
      <c r="I107" s="42" t="s">
        <v>2402</v>
      </c>
      <c r="J107" s="20" t="s">
        <v>2955</v>
      </c>
      <c r="K107" s="21">
        <v>10000</v>
      </c>
      <c r="L107" s="28">
        <f t="shared" si="100"/>
        <v>0.24</v>
      </c>
      <c r="M107" s="28">
        <f t="shared" si="101"/>
        <v>0</v>
      </c>
      <c r="N107" s="56">
        <f t="shared" si="55"/>
        <v>0</v>
      </c>
      <c r="O107" s="33">
        <f t="shared" si="102"/>
        <v>72.825142828559237</v>
      </c>
      <c r="P107" s="37">
        <f t="shared" si="56"/>
        <v>106.46427609296072</v>
      </c>
      <c r="Q107" s="9" t="s">
        <v>12</v>
      </c>
      <c r="R107" s="55" t="s">
        <v>12</v>
      </c>
      <c r="S107" s="55">
        <v>3.7509999999999999</v>
      </c>
      <c r="T107" s="55">
        <v>3.8479999999999999</v>
      </c>
      <c r="U107" s="55">
        <v>3.9279999999999999</v>
      </c>
      <c r="V107" s="3">
        <v>3.9940000000000002</v>
      </c>
      <c r="W107" s="3">
        <v>4.07</v>
      </c>
      <c r="X107" s="3" t="s">
        <v>12</v>
      </c>
      <c r="Y107" s="3">
        <v>4.5039999999999996</v>
      </c>
      <c r="Z107" s="15" t="s">
        <v>12</v>
      </c>
      <c r="AA107" s="10">
        <f t="shared" si="57"/>
        <v>4.07</v>
      </c>
      <c r="AB107" s="9">
        <f t="shared" si="58"/>
        <v>0.14200000000000035</v>
      </c>
      <c r="AC107" s="10">
        <f t="shared" si="59"/>
        <v>0.43399999999999928</v>
      </c>
      <c r="AD107" s="9" t="s">
        <v>12</v>
      </c>
      <c r="AE107" s="55" t="s">
        <v>12</v>
      </c>
      <c r="AF107" s="55">
        <v>0.20799999999999999</v>
      </c>
      <c r="AG107" s="55">
        <v>0.254</v>
      </c>
      <c r="AH107" s="55">
        <v>0.30399999999999999</v>
      </c>
      <c r="AI107" s="3">
        <v>0.34200000000000003</v>
      </c>
      <c r="AJ107" s="3">
        <v>0.38300000000000001</v>
      </c>
      <c r="AK107" s="3" t="s">
        <v>12</v>
      </c>
      <c r="AL107" s="3">
        <v>0.56799999999999995</v>
      </c>
      <c r="AM107" s="15" t="s">
        <v>12</v>
      </c>
      <c r="AN107" s="10">
        <f t="shared" si="60"/>
        <v>0.38300000000000001</v>
      </c>
      <c r="AO107" s="9">
        <f t="shared" si="61"/>
        <v>7.9000000000000015E-2</v>
      </c>
      <c r="AP107" s="10">
        <f t="shared" si="62"/>
        <v>0.18499999999999994</v>
      </c>
      <c r="AQ107" s="9" t="s">
        <v>12</v>
      </c>
      <c r="AR107" s="55" t="s">
        <v>12</v>
      </c>
      <c r="AS107" s="55">
        <v>1.4470000000000001</v>
      </c>
      <c r="AT107" s="55">
        <v>1.663</v>
      </c>
      <c r="AU107" s="55">
        <v>1.831</v>
      </c>
      <c r="AV107" s="3">
        <v>1.9450000000000001</v>
      </c>
      <c r="AW107" s="3">
        <v>2.0510000000000002</v>
      </c>
      <c r="AX107" s="3" t="s">
        <v>12</v>
      </c>
      <c r="AY107" s="3">
        <v>2.3340000000000001</v>
      </c>
      <c r="AZ107" s="15" t="s">
        <v>12</v>
      </c>
      <c r="BA107" s="10">
        <f t="shared" si="63"/>
        <v>2.0510000000000002</v>
      </c>
      <c r="BB107" s="9">
        <f t="shared" si="64"/>
        <v>0.2200000000000002</v>
      </c>
      <c r="BC107" s="10">
        <f t="shared" si="65"/>
        <v>0.28299999999999992</v>
      </c>
      <c r="BD107" s="9" t="s">
        <v>2403</v>
      </c>
      <c r="BE107" s="3" t="s">
        <v>12</v>
      </c>
      <c r="BF107" s="15" t="s">
        <v>12</v>
      </c>
      <c r="BG107" s="15"/>
      <c r="BH107" s="9"/>
      <c r="BI107" s="10"/>
      <c r="BJ107" s="9" t="s">
        <v>2403</v>
      </c>
      <c r="BK107" s="3" t="s">
        <v>12</v>
      </c>
      <c r="BL107" s="15" t="s">
        <v>12</v>
      </c>
      <c r="BM107" s="15"/>
      <c r="BN107" s="9"/>
      <c r="BO107" s="10"/>
      <c r="BP107">
        <f t="shared" si="66"/>
        <v>0</v>
      </c>
      <c r="BQ107" s="93">
        <f t="shared" si="67"/>
        <v>0</v>
      </c>
      <c r="BR107" s="93">
        <f t="shared" si="68"/>
        <v>0</v>
      </c>
      <c r="BS107" s="93" t="e">
        <f>VLOOKUP(C107,'Koppeling locatie - aslocatie'!$A$2:$C$8139,2,FALSE)</f>
        <v>#N/A</v>
      </c>
      <c r="BT107" s="93" t="e">
        <f>VLOOKUP($BS107,aslocaties_v01!$C$3:$AA$349,MATCH($K$3/10,aslocaties_v01!$C$2:$X$2),FALSE)</f>
        <v>#N/A</v>
      </c>
      <c r="BU107" s="93" t="e">
        <f>VLOOKUP(BS107,aslocaties_v01!$C$3:$AA$349,MATCH($K$3,aslocaties_v01!$C$2:$X$2),FALSE)</f>
        <v>#N/A</v>
      </c>
      <c r="BV107" s="93" t="e">
        <f>VLOOKUP(BS107,aslocaties_v01!$C$3:$AA$349,MATCH($K$3*10,aslocaties_v01!$C$2:$X$2),FALSE)</f>
        <v>#N/A</v>
      </c>
      <c r="BW107" s="93" t="e">
        <f t="shared" si="69"/>
        <v>#N/A</v>
      </c>
      <c r="BX107" s="93" t="e">
        <f t="shared" si="70"/>
        <v>#N/A</v>
      </c>
      <c r="BY107" s="94">
        <f t="shared" si="71"/>
        <v>999</v>
      </c>
      <c r="BZ107" s="94">
        <f t="shared" si="72"/>
        <v>999</v>
      </c>
      <c r="CA107" s="94" t="e">
        <f t="shared" si="73"/>
        <v>#N/A</v>
      </c>
      <c r="CB107" t="e">
        <f t="shared" si="74"/>
        <v>#N/A</v>
      </c>
      <c r="CC107" s="58" t="e">
        <f t="shared" si="75"/>
        <v>#N/A</v>
      </c>
      <c r="CD107" s="95" t="e">
        <f t="shared" si="76"/>
        <v>#N/A</v>
      </c>
      <c r="CE107" s="96" t="b">
        <f t="shared" si="77"/>
        <v>1</v>
      </c>
      <c r="CF107" t="e">
        <f t="shared" si="78"/>
        <v>#DIV/0!</v>
      </c>
      <c r="CG107" t="e">
        <f t="shared" si="79"/>
        <v>#DIV/0!</v>
      </c>
      <c r="CH107" s="84" t="b">
        <f t="shared" si="80"/>
        <v>1</v>
      </c>
      <c r="CI107">
        <f t="shared" si="81"/>
        <v>0.38300000000000001</v>
      </c>
      <c r="CJ107" t="b">
        <f t="shared" si="82"/>
        <v>1</v>
      </c>
      <c r="CK107" t="b">
        <f t="shared" si="83"/>
        <v>1</v>
      </c>
      <c r="CL107" s="84" t="b">
        <f t="shared" si="103"/>
        <v>1</v>
      </c>
      <c r="CM107">
        <f t="shared" si="84"/>
        <v>2.0510000000000002</v>
      </c>
      <c r="CN107" t="b">
        <f t="shared" si="85"/>
        <v>1</v>
      </c>
      <c r="CO107" s="84">
        <f t="shared" si="86"/>
        <v>5.8363705165481693E-2</v>
      </c>
      <c r="CP107" t="b">
        <f t="shared" si="87"/>
        <v>1</v>
      </c>
      <c r="CQ107" s="96" t="b">
        <f t="shared" si="88"/>
        <v>1</v>
      </c>
      <c r="CR107" t="b">
        <f t="shared" si="89"/>
        <v>1</v>
      </c>
      <c r="CS107" t="b">
        <f t="shared" si="90"/>
        <v>1</v>
      </c>
      <c r="CT107" t="b">
        <f t="shared" si="91"/>
        <v>1</v>
      </c>
      <c r="CU107" t="b">
        <f t="shared" si="92"/>
        <v>1</v>
      </c>
      <c r="CV107" s="84" t="b">
        <f t="shared" si="93"/>
        <v>1</v>
      </c>
      <c r="CW107" t="b">
        <f t="shared" si="94"/>
        <v>1</v>
      </c>
      <c r="CX107" t="b">
        <f t="shared" si="95"/>
        <v>1</v>
      </c>
      <c r="CY107" t="b">
        <f t="shared" si="96"/>
        <v>1</v>
      </c>
      <c r="CZ107" t="b">
        <f t="shared" si="97"/>
        <v>1</v>
      </c>
      <c r="DA107" s="84">
        <f t="shared" si="98"/>
        <v>0</v>
      </c>
      <c r="DB107" t="e">
        <f t="shared" si="99"/>
        <v>#N/A</v>
      </c>
    </row>
    <row r="108" spans="1:106">
      <c r="A108" s="9">
        <v>106</v>
      </c>
      <c r="B108" s="3">
        <v>2</v>
      </c>
      <c r="C108" s="3" t="s">
        <v>145</v>
      </c>
      <c r="D108" s="3" t="str">
        <f t="shared" si="52"/>
        <v>AF_60m_L_24_0283</v>
      </c>
      <c r="E108" s="3" t="str">
        <f t="shared" si="53"/>
        <v>0283</v>
      </c>
      <c r="F108" s="3">
        <v>131751.31200000001</v>
      </c>
      <c r="G108" s="15">
        <v>422267.09399999998</v>
      </c>
      <c r="H108" s="35" t="str">
        <f t="shared" si="54"/>
        <v>ja</v>
      </c>
      <c r="I108" s="42" t="s">
        <v>2402</v>
      </c>
      <c r="J108" s="20" t="s">
        <v>2955</v>
      </c>
      <c r="K108" s="21">
        <v>10000</v>
      </c>
      <c r="L108" s="28">
        <f t="shared" si="100"/>
        <v>0.24</v>
      </c>
      <c r="M108" s="28">
        <f t="shared" si="101"/>
        <v>0</v>
      </c>
      <c r="N108" s="56">
        <f t="shared" si="55"/>
        <v>0</v>
      </c>
      <c r="O108" s="33">
        <f t="shared" si="102"/>
        <v>106.46427609296072</v>
      </c>
      <c r="P108" s="37">
        <f t="shared" si="56"/>
        <v>199.85569692656253</v>
      </c>
      <c r="Q108" s="9" t="s">
        <v>12</v>
      </c>
      <c r="R108" s="55" t="s">
        <v>12</v>
      </c>
      <c r="S108" s="55">
        <v>3.7519999999999998</v>
      </c>
      <c r="T108" s="55">
        <v>3.8490000000000002</v>
      </c>
      <c r="U108" s="55">
        <v>3.9289999999999998</v>
      </c>
      <c r="V108" s="3">
        <v>3.9950000000000001</v>
      </c>
      <c r="W108" s="3">
        <v>4.07</v>
      </c>
      <c r="X108" s="3" t="s">
        <v>12</v>
      </c>
      <c r="Y108" s="3">
        <v>4.5039999999999996</v>
      </c>
      <c r="Z108" s="15" t="s">
        <v>12</v>
      </c>
      <c r="AA108" s="10">
        <f t="shared" si="57"/>
        <v>4.07</v>
      </c>
      <c r="AB108" s="9">
        <f t="shared" si="58"/>
        <v>0.14100000000000046</v>
      </c>
      <c r="AC108" s="10">
        <f t="shared" si="59"/>
        <v>0.43399999999999928</v>
      </c>
      <c r="AD108" s="9" t="s">
        <v>12</v>
      </c>
      <c r="AE108" s="55" t="s">
        <v>12</v>
      </c>
      <c r="AF108" s="55">
        <v>0.20699999999999999</v>
      </c>
      <c r="AG108" s="55">
        <v>0.252</v>
      </c>
      <c r="AH108" s="55">
        <v>0.30199999999999999</v>
      </c>
      <c r="AI108" s="3">
        <v>0.33500000000000002</v>
      </c>
      <c r="AJ108" s="3">
        <v>0.372</v>
      </c>
      <c r="AK108" s="3" t="s">
        <v>12</v>
      </c>
      <c r="AL108" s="3">
        <v>0.46400000000000002</v>
      </c>
      <c r="AM108" s="15" t="s">
        <v>12</v>
      </c>
      <c r="AN108" s="10">
        <f t="shared" si="60"/>
        <v>0.372</v>
      </c>
      <c r="AO108" s="9">
        <f t="shared" si="61"/>
        <v>7.0000000000000007E-2</v>
      </c>
      <c r="AP108" s="10">
        <f t="shared" si="62"/>
        <v>9.2000000000000026E-2</v>
      </c>
      <c r="AQ108" s="9" t="s">
        <v>12</v>
      </c>
      <c r="AR108" s="55" t="s">
        <v>12</v>
      </c>
      <c r="AS108" s="55">
        <v>1.4359999999999999</v>
      </c>
      <c r="AT108" s="55">
        <v>1.6459999999999999</v>
      </c>
      <c r="AU108" s="55">
        <v>1.8089999999999999</v>
      </c>
      <c r="AV108" s="3">
        <v>1.925</v>
      </c>
      <c r="AW108" s="3">
        <v>2.0339999999999998</v>
      </c>
      <c r="AX108" s="3" t="s">
        <v>12</v>
      </c>
      <c r="AY108" s="3">
        <v>2.2120000000000002</v>
      </c>
      <c r="AZ108" s="15" t="s">
        <v>12</v>
      </c>
      <c r="BA108" s="10">
        <f t="shared" si="63"/>
        <v>2.0339999999999998</v>
      </c>
      <c r="BB108" s="9">
        <f t="shared" si="64"/>
        <v>0.22499999999999987</v>
      </c>
      <c r="BC108" s="10">
        <f t="shared" si="65"/>
        <v>0.17800000000000038</v>
      </c>
      <c r="BD108" s="9" t="s">
        <v>2403</v>
      </c>
      <c r="BE108" s="3" t="s">
        <v>12</v>
      </c>
      <c r="BF108" s="15" t="s">
        <v>12</v>
      </c>
      <c r="BG108" s="15"/>
      <c r="BH108" s="9"/>
      <c r="BI108" s="10"/>
      <c r="BJ108" s="9" t="s">
        <v>2403</v>
      </c>
      <c r="BK108" s="3" t="s">
        <v>12</v>
      </c>
      <c r="BL108" s="15" t="s">
        <v>12</v>
      </c>
      <c r="BM108" s="15"/>
      <c r="BN108" s="9"/>
      <c r="BO108" s="10"/>
      <c r="BP108">
        <f t="shared" si="66"/>
        <v>0</v>
      </c>
      <c r="BQ108" s="93">
        <f t="shared" si="67"/>
        <v>0</v>
      </c>
      <c r="BR108" s="93">
        <f t="shared" si="68"/>
        <v>0</v>
      </c>
      <c r="BS108" s="93" t="e">
        <f>VLOOKUP(C108,'Koppeling locatie - aslocatie'!$A$2:$C$8139,2,FALSE)</f>
        <v>#N/A</v>
      </c>
      <c r="BT108" s="93" t="e">
        <f>VLOOKUP($BS108,aslocaties_v01!$C$3:$AA$349,MATCH($K$3/10,aslocaties_v01!$C$2:$X$2),FALSE)</f>
        <v>#N/A</v>
      </c>
      <c r="BU108" s="93" t="e">
        <f>VLOOKUP(BS108,aslocaties_v01!$C$3:$AA$349,MATCH($K$3,aslocaties_v01!$C$2:$X$2),FALSE)</f>
        <v>#N/A</v>
      </c>
      <c r="BV108" s="93" t="e">
        <f>VLOOKUP(BS108,aslocaties_v01!$C$3:$AA$349,MATCH($K$3*10,aslocaties_v01!$C$2:$X$2),FALSE)</f>
        <v>#N/A</v>
      </c>
      <c r="BW108" s="93" t="e">
        <f t="shared" si="69"/>
        <v>#N/A</v>
      </c>
      <c r="BX108" s="93" t="e">
        <f t="shared" si="70"/>
        <v>#N/A</v>
      </c>
      <c r="BY108" s="94">
        <f t="shared" si="71"/>
        <v>999</v>
      </c>
      <c r="BZ108" s="94">
        <f t="shared" si="72"/>
        <v>999</v>
      </c>
      <c r="CA108" s="94" t="e">
        <f t="shared" si="73"/>
        <v>#N/A</v>
      </c>
      <c r="CB108" t="e">
        <f t="shared" si="74"/>
        <v>#N/A</v>
      </c>
      <c r="CC108" s="58" t="e">
        <f t="shared" si="75"/>
        <v>#N/A</v>
      </c>
      <c r="CD108" s="95" t="e">
        <f t="shared" si="76"/>
        <v>#N/A</v>
      </c>
      <c r="CE108" s="96" t="b">
        <f t="shared" si="77"/>
        <v>1</v>
      </c>
      <c r="CF108" t="e">
        <f t="shared" si="78"/>
        <v>#DIV/0!</v>
      </c>
      <c r="CG108" t="e">
        <f t="shared" si="79"/>
        <v>#DIV/0!</v>
      </c>
      <c r="CH108" s="84" t="b">
        <f t="shared" si="80"/>
        <v>1</v>
      </c>
      <c r="CI108">
        <f t="shared" si="81"/>
        <v>0.372</v>
      </c>
      <c r="CJ108" t="b">
        <f t="shared" si="82"/>
        <v>1</v>
      </c>
      <c r="CK108" t="b">
        <f t="shared" si="83"/>
        <v>1</v>
      </c>
      <c r="CL108" s="84" t="b">
        <f t="shared" si="103"/>
        <v>1</v>
      </c>
      <c r="CM108">
        <f t="shared" si="84"/>
        <v>2.0339999999999998</v>
      </c>
      <c r="CN108" t="b">
        <f t="shared" si="85"/>
        <v>1</v>
      </c>
      <c r="CO108" s="84">
        <f t="shared" si="86"/>
        <v>5.7639000913076159E-2</v>
      </c>
      <c r="CP108" t="b">
        <f t="shared" si="87"/>
        <v>1</v>
      </c>
      <c r="CQ108" s="96" t="b">
        <f t="shared" si="88"/>
        <v>1</v>
      </c>
      <c r="CR108" t="b">
        <f t="shared" si="89"/>
        <v>1</v>
      </c>
      <c r="CS108" t="b">
        <f t="shared" si="90"/>
        <v>1</v>
      </c>
      <c r="CT108" t="b">
        <f t="shared" si="91"/>
        <v>1</v>
      </c>
      <c r="CU108" t="b">
        <f t="shared" si="92"/>
        <v>1</v>
      </c>
      <c r="CV108" s="84" t="b">
        <f t="shared" si="93"/>
        <v>0</v>
      </c>
      <c r="CW108" t="b">
        <f t="shared" si="94"/>
        <v>1</v>
      </c>
      <c r="CX108" t="b">
        <f t="shared" si="95"/>
        <v>1</v>
      </c>
      <c r="CY108" t="b">
        <f t="shared" si="96"/>
        <v>1</v>
      </c>
      <c r="CZ108" t="b">
        <f t="shared" si="97"/>
        <v>1</v>
      </c>
      <c r="DA108" s="84">
        <f t="shared" si="98"/>
        <v>1</v>
      </c>
      <c r="DB108" t="e">
        <f t="shared" si="99"/>
        <v>#N/A</v>
      </c>
    </row>
    <row r="109" spans="1:106">
      <c r="A109" s="9">
        <v>107</v>
      </c>
      <c r="B109" s="3">
        <v>2</v>
      </c>
      <c r="C109" s="3" t="s">
        <v>146</v>
      </c>
      <c r="D109" s="3" t="str">
        <f t="shared" si="52"/>
        <v>AF_60m_L_24_0285</v>
      </c>
      <c r="E109" s="3" t="str">
        <f t="shared" si="53"/>
        <v>0285</v>
      </c>
      <c r="F109" s="3">
        <v>131562.625</v>
      </c>
      <c r="G109" s="15">
        <v>422332.96899999998</v>
      </c>
      <c r="H109" s="35" t="str">
        <f t="shared" si="54"/>
        <v>ja</v>
      </c>
      <c r="I109" s="42" t="s">
        <v>2402</v>
      </c>
      <c r="J109" s="20" t="s">
        <v>2955</v>
      </c>
      <c r="K109" s="21">
        <v>10000</v>
      </c>
      <c r="L109" s="28">
        <f t="shared" si="100"/>
        <v>0.24</v>
      </c>
      <c r="M109" s="28">
        <f t="shared" si="101"/>
        <v>0</v>
      </c>
      <c r="N109" s="56">
        <f t="shared" si="55"/>
        <v>0</v>
      </c>
      <c r="O109" s="33">
        <f t="shared" si="102"/>
        <v>199.85569692656253</v>
      </c>
      <c r="P109" s="37">
        <f t="shared" si="56"/>
        <v>101.19880973608306</v>
      </c>
      <c r="Q109" s="9" t="s">
        <v>12</v>
      </c>
      <c r="R109" s="55" t="s">
        <v>12</v>
      </c>
      <c r="S109" s="55">
        <v>2.5270000000000001</v>
      </c>
      <c r="T109" s="55">
        <v>2.5339999999999998</v>
      </c>
      <c r="U109" s="55">
        <v>2.5409999999999999</v>
      </c>
      <c r="V109" s="3">
        <v>2.548</v>
      </c>
      <c r="W109" s="3">
        <v>2.5550000000000002</v>
      </c>
      <c r="X109" s="3" t="s">
        <v>12</v>
      </c>
      <c r="Y109" s="3">
        <v>2.57</v>
      </c>
      <c r="Z109" s="15" t="s">
        <v>12</v>
      </c>
      <c r="AA109" s="10">
        <f t="shared" si="57"/>
        <v>2.5550000000000002</v>
      </c>
      <c r="AB109" s="9">
        <f t="shared" si="58"/>
        <v>1.4000000000000234E-2</v>
      </c>
      <c r="AC109" s="10">
        <f t="shared" si="59"/>
        <v>1.499999999999968E-2</v>
      </c>
      <c r="AD109" s="9" t="s">
        <v>12</v>
      </c>
      <c r="AE109" s="55" t="s">
        <v>12</v>
      </c>
      <c r="AF109" s="55">
        <v>0.1</v>
      </c>
      <c r="AG109" s="55">
        <v>0.1</v>
      </c>
      <c r="AH109" s="55">
        <v>0.1</v>
      </c>
      <c r="AI109" s="3">
        <v>0.1</v>
      </c>
      <c r="AJ109" s="3">
        <v>0.1</v>
      </c>
      <c r="AK109" s="3" t="s">
        <v>12</v>
      </c>
      <c r="AL109" s="3">
        <v>0.1</v>
      </c>
      <c r="AM109" s="15" t="s">
        <v>12</v>
      </c>
      <c r="AN109" s="10">
        <f t="shared" si="60"/>
        <v>0.1</v>
      </c>
      <c r="AO109" s="9">
        <f t="shared" si="61"/>
        <v>0</v>
      </c>
      <c r="AP109" s="10">
        <f t="shared" si="62"/>
        <v>0</v>
      </c>
      <c r="AQ109" s="9" t="s">
        <v>12</v>
      </c>
      <c r="AR109" s="55" t="s">
        <v>12</v>
      </c>
      <c r="AS109" s="55">
        <v>0.1</v>
      </c>
      <c r="AT109" s="55">
        <v>0.1</v>
      </c>
      <c r="AU109" s="55">
        <v>0.1</v>
      </c>
      <c r="AV109" s="3">
        <v>0.1</v>
      </c>
      <c r="AW109" s="3">
        <v>0.1</v>
      </c>
      <c r="AX109" s="3" t="s">
        <v>12</v>
      </c>
      <c r="AY109" s="3">
        <v>0.1</v>
      </c>
      <c r="AZ109" s="15" t="s">
        <v>12</v>
      </c>
      <c r="BA109" s="10">
        <f t="shared" si="63"/>
        <v>0.1</v>
      </c>
      <c r="BB109" s="9">
        <f t="shared" si="64"/>
        <v>0</v>
      </c>
      <c r="BC109" s="10">
        <f t="shared" si="65"/>
        <v>0</v>
      </c>
      <c r="BD109" s="9" t="s">
        <v>2403</v>
      </c>
      <c r="BE109" s="3" t="s">
        <v>12</v>
      </c>
      <c r="BF109" s="15" t="s">
        <v>12</v>
      </c>
      <c r="BG109" s="15"/>
      <c r="BH109" s="9"/>
      <c r="BI109" s="10"/>
      <c r="BJ109" s="9" t="s">
        <v>2403</v>
      </c>
      <c r="BK109" s="3" t="s">
        <v>12</v>
      </c>
      <c r="BL109" s="15" t="s">
        <v>12</v>
      </c>
      <c r="BM109" s="15"/>
      <c r="BN109" s="9"/>
      <c r="BO109" s="10"/>
      <c r="BP109">
        <f t="shared" si="66"/>
        <v>0</v>
      </c>
      <c r="BQ109" s="93">
        <f t="shared" si="67"/>
        <v>0</v>
      </c>
      <c r="BR109" s="93">
        <f t="shared" si="68"/>
        <v>0</v>
      </c>
      <c r="BS109" s="93" t="e">
        <f>VLOOKUP(C109,'Koppeling locatie - aslocatie'!$A$2:$C$8139,2,FALSE)</f>
        <v>#N/A</v>
      </c>
      <c r="BT109" s="93" t="e">
        <f>VLOOKUP($BS109,aslocaties_v01!$C$3:$AA$349,MATCH($K$3/10,aslocaties_v01!$C$2:$X$2),FALSE)</f>
        <v>#N/A</v>
      </c>
      <c r="BU109" s="93" t="e">
        <f>VLOOKUP(BS109,aslocaties_v01!$C$3:$AA$349,MATCH($K$3,aslocaties_v01!$C$2:$X$2),FALSE)</f>
        <v>#N/A</v>
      </c>
      <c r="BV109" s="93" t="e">
        <f>VLOOKUP(BS109,aslocaties_v01!$C$3:$AA$349,MATCH($K$3*10,aslocaties_v01!$C$2:$X$2),FALSE)</f>
        <v>#N/A</v>
      </c>
      <c r="BW109" s="93" t="e">
        <f t="shared" si="69"/>
        <v>#N/A</v>
      </c>
      <c r="BX109" s="93" t="e">
        <f t="shared" si="70"/>
        <v>#N/A</v>
      </c>
      <c r="BY109" s="94">
        <f t="shared" si="71"/>
        <v>999</v>
      </c>
      <c r="BZ109" s="94">
        <f t="shared" si="72"/>
        <v>999</v>
      </c>
      <c r="CA109" s="94" t="e">
        <f t="shared" si="73"/>
        <v>#N/A</v>
      </c>
      <c r="CB109" t="e">
        <f t="shared" si="74"/>
        <v>#N/A</v>
      </c>
      <c r="CC109" s="58" t="e">
        <f t="shared" si="75"/>
        <v>#N/A</v>
      </c>
      <c r="CD109" s="95" t="e">
        <f t="shared" si="76"/>
        <v>#N/A</v>
      </c>
      <c r="CE109" s="96" t="b">
        <f t="shared" si="77"/>
        <v>1</v>
      </c>
      <c r="CF109" t="e">
        <f t="shared" si="78"/>
        <v>#DIV/0!</v>
      </c>
      <c r="CG109" t="e">
        <f t="shared" si="79"/>
        <v>#DIV/0!</v>
      </c>
      <c r="CH109" s="84" t="b">
        <f t="shared" si="80"/>
        <v>0</v>
      </c>
      <c r="CI109" t="str">
        <f t="shared" si="81"/>
        <v/>
      </c>
      <c r="CJ109" t="b">
        <f t="shared" si="82"/>
        <v>0</v>
      </c>
      <c r="CK109" t="b">
        <f t="shared" si="83"/>
        <v>1</v>
      </c>
      <c r="CL109" s="84" t="b">
        <f t="shared" si="103"/>
        <v>1</v>
      </c>
      <c r="CM109">
        <f t="shared" si="84"/>
        <v>0.1</v>
      </c>
      <c r="CN109" t="b">
        <f t="shared" si="85"/>
        <v>1</v>
      </c>
      <c r="CO109" s="84">
        <f t="shared" si="86"/>
        <v>6.4102564102564097</v>
      </c>
      <c r="CP109" t="b">
        <f t="shared" si="87"/>
        <v>1</v>
      </c>
      <c r="CQ109" s="96" t="b">
        <f t="shared" si="88"/>
        <v>0</v>
      </c>
      <c r="CR109" t="b">
        <f t="shared" si="89"/>
        <v>1</v>
      </c>
      <c r="CS109" t="b">
        <f t="shared" si="90"/>
        <v>1</v>
      </c>
      <c r="CT109" t="b">
        <f t="shared" si="91"/>
        <v>1</v>
      </c>
      <c r="CU109" t="b">
        <f t="shared" si="92"/>
        <v>1</v>
      </c>
      <c r="CV109" s="84" t="b">
        <f t="shared" si="93"/>
        <v>0</v>
      </c>
      <c r="CW109" t="b">
        <f t="shared" si="94"/>
        <v>1</v>
      </c>
      <c r="CX109" t="b">
        <f t="shared" si="95"/>
        <v>1</v>
      </c>
      <c r="CY109" t="b">
        <f t="shared" si="96"/>
        <v>1</v>
      </c>
      <c r="CZ109" t="b">
        <f t="shared" si="97"/>
        <v>1</v>
      </c>
      <c r="DA109" s="84">
        <f t="shared" si="98"/>
        <v>2</v>
      </c>
      <c r="DB109" t="e">
        <f t="shared" si="99"/>
        <v>#N/A</v>
      </c>
    </row>
    <row r="110" spans="1:106">
      <c r="A110" s="9">
        <v>108</v>
      </c>
      <c r="B110" s="3">
        <v>2</v>
      </c>
      <c r="C110" s="3" t="s">
        <v>147</v>
      </c>
      <c r="D110" s="3" t="str">
        <f t="shared" si="52"/>
        <v>AF_60m_L_24_0286</v>
      </c>
      <c r="E110" s="3" t="str">
        <f t="shared" si="53"/>
        <v>0286</v>
      </c>
      <c r="F110" s="3">
        <v>131462.891</v>
      </c>
      <c r="G110" s="15">
        <v>422350.125</v>
      </c>
      <c r="H110" s="35" t="str">
        <f t="shared" si="54"/>
        <v>ja</v>
      </c>
      <c r="I110" s="42" t="s">
        <v>2402</v>
      </c>
      <c r="J110" s="20" t="s">
        <v>2955</v>
      </c>
      <c r="K110" s="21">
        <v>10000</v>
      </c>
      <c r="L110" s="28">
        <f t="shared" si="100"/>
        <v>0.24</v>
      </c>
      <c r="M110" s="28">
        <f t="shared" si="101"/>
        <v>0</v>
      </c>
      <c r="N110" s="56">
        <f t="shared" si="55"/>
        <v>0</v>
      </c>
      <c r="O110" s="33">
        <f t="shared" si="102"/>
        <v>101.19880973608306</v>
      </c>
      <c r="P110" s="37">
        <f t="shared" si="56"/>
        <v>85.532981247004415</v>
      </c>
      <c r="Q110" s="9" t="s">
        <v>12</v>
      </c>
      <c r="R110" s="55" t="s">
        <v>12</v>
      </c>
      <c r="S110" s="55">
        <v>1.6</v>
      </c>
      <c r="T110" s="55">
        <v>1.6</v>
      </c>
      <c r="U110" s="55">
        <v>1.6</v>
      </c>
      <c r="V110" s="3">
        <v>1.6</v>
      </c>
      <c r="W110" s="3">
        <v>1.6</v>
      </c>
      <c r="X110" s="3" t="s">
        <v>12</v>
      </c>
      <c r="Y110" s="3">
        <v>1.6</v>
      </c>
      <c r="Z110" s="15" t="s">
        <v>12</v>
      </c>
      <c r="AA110" s="10">
        <f t="shared" si="57"/>
        <v>1.6</v>
      </c>
      <c r="AB110" s="9">
        <f t="shared" si="58"/>
        <v>0</v>
      </c>
      <c r="AC110" s="10">
        <f t="shared" si="59"/>
        <v>0</v>
      </c>
      <c r="AD110" s="9" t="s">
        <v>12</v>
      </c>
      <c r="AE110" s="55" t="s">
        <v>12</v>
      </c>
      <c r="AF110" s="55">
        <v>0.1</v>
      </c>
      <c r="AG110" s="55">
        <v>0.1</v>
      </c>
      <c r="AH110" s="55">
        <v>0.1</v>
      </c>
      <c r="AI110" s="3">
        <v>0.1</v>
      </c>
      <c r="AJ110" s="3">
        <v>0.1</v>
      </c>
      <c r="AK110" s="3" t="s">
        <v>12</v>
      </c>
      <c r="AL110" s="3">
        <v>0.1</v>
      </c>
      <c r="AM110" s="15" t="s">
        <v>12</v>
      </c>
      <c r="AN110" s="10">
        <f t="shared" si="60"/>
        <v>0.1</v>
      </c>
      <c r="AO110" s="9">
        <f t="shared" si="61"/>
        <v>0</v>
      </c>
      <c r="AP110" s="10">
        <f t="shared" si="62"/>
        <v>0</v>
      </c>
      <c r="AQ110" s="9" t="s">
        <v>12</v>
      </c>
      <c r="AR110" s="55" t="s">
        <v>12</v>
      </c>
      <c r="AS110" s="55">
        <v>0.1</v>
      </c>
      <c r="AT110" s="55">
        <v>0.1</v>
      </c>
      <c r="AU110" s="55">
        <v>0.1</v>
      </c>
      <c r="AV110" s="3">
        <v>0.1</v>
      </c>
      <c r="AW110" s="3">
        <v>0.1</v>
      </c>
      <c r="AX110" s="3" t="s">
        <v>12</v>
      </c>
      <c r="AY110" s="3">
        <v>0.1</v>
      </c>
      <c r="AZ110" s="15" t="s">
        <v>12</v>
      </c>
      <c r="BA110" s="10">
        <f t="shared" si="63"/>
        <v>0.1</v>
      </c>
      <c r="BB110" s="9">
        <f t="shared" si="64"/>
        <v>0</v>
      </c>
      <c r="BC110" s="10">
        <f t="shared" si="65"/>
        <v>0</v>
      </c>
      <c r="BD110" s="9" t="s">
        <v>2403</v>
      </c>
      <c r="BE110" s="3" t="s">
        <v>12</v>
      </c>
      <c r="BF110" s="15" t="s">
        <v>12</v>
      </c>
      <c r="BG110" s="15"/>
      <c r="BH110" s="9"/>
      <c r="BI110" s="10"/>
      <c r="BJ110" s="9" t="s">
        <v>2403</v>
      </c>
      <c r="BK110" s="3" t="s">
        <v>12</v>
      </c>
      <c r="BL110" s="15" t="s">
        <v>12</v>
      </c>
      <c r="BM110" s="15"/>
      <c r="BN110" s="9"/>
      <c r="BO110" s="10"/>
      <c r="BP110">
        <f t="shared" si="66"/>
        <v>0</v>
      </c>
      <c r="BQ110" s="93">
        <f t="shared" si="67"/>
        <v>-1</v>
      </c>
      <c r="BR110" s="93">
        <f t="shared" si="68"/>
        <v>-1</v>
      </c>
      <c r="BS110" s="93" t="e">
        <f>VLOOKUP(C110,'Koppeling locatie - aslocatie'!$A$2:$C$8139,2,FALSE)</f>
        <v>#N/A</v>
      </c>
      <c r="BT110" s="93" t="e">
        <f>VLOOKUP($BS110,aslocaties_v01!$C$3:$AA$349,MATCH($K$3/10,aslocaties_v01!$C$2:$X$2),FALSE)</f>
        <v>#N/A</v>
      </c>
      <c r="BU110" s="93" t="e">
        <f>VLOOKUP(BS110,aslocaties_v01!$C$3:$AA$349,MATCH($K$3,aslocaties_v01!$C$2:$X$2),FALSE)</f>
        <v>#N/A</v>
      </c>
      <c r="BV110" s="93" t="e">
        <f>VLOOKUP(BS110,aslocaties_v01!$C$3:$AA$349,MATCH($K$3*10,aslocaties_v01!$C$2:$X$2),FALSE)</f>
        <v>#N/A</v>
      </c>
      <c r="BW110" s="93" t="e">
        <f t="shared" si="69"/>
        <v>#N/A</v>
      </c>
      <c r="BX110" s="93" t="e">
        <f t="shared" si="70"/>
        <v>#N/A</v>
      </c>
      <c r="BY110" s="94">
        <f t="shared" si="71"/>
        <v>999</v>
      </c>
      <c r="BZ110" s="94">
        <f t="shared" si="72"/>
        <v>999</v>
      </c>
      <c r="CA110" s="94" t="e">
        <f t="shared" si="73"/>
        <v>#N/A</v>
      </c>
      <c r="CB110" t="e">
        <f t="shared" si="74"/>
        <v>#N/A</v>
      </c>
      <c r="CC110" s="58" t="e">
        <f t="shared" si="75"/>
        <v>#N/A</v>
      </c>
      <c r="CD110" s="95" t="e">
        <f t="shared" si="76"/>
        <v>#N/A</v>
      </c>
      <c r="CE110" s="96" t="b">
        <f t="shared" si="77"/>
        <v>1</v>
      </c>
      <c r="CF110" t="e">
        <f t="shared" si="78"/>
        <v>#DIV/0!</v>
      </c>
      <c r="CG110" t="e">
        <f t="shared" si="79"/>
        <v>#DIV/0!</v>
      </c>
      <c r="CH110" s="84" t="b">
        <f t="shared" si="80"/>
        <v>0</v>
      </c>
      <c r="CI110" t="str">
        <f t="shared" si="81"/>
        <v/>
      </c>
      <c r="CJ110" t="b">
        <f t="shared" si="82"/>
        <v>0</v>
      </c>
      <c r="CK110" t="b">
        <f t="shared" si="83"/>
        <v>1</v>
      </c>
      <c r="CL110" s="84" t="b">
        <f t="shared" si="103"/>
        <v>1</v>
      </c>
      <c r="CM110">
        <f t="shared" si="84"/>
        <v>0.1</v>
      </c>
      <c r="CN110" t="b">
        <f t="shared" si="85"/>
        <v>1</v>
      </c>
      <c r="CO110" s="84">
        <f t="shared" si="86"/>
        <v>6.4102564102564097</v>
      </c>
      <c r="CP110" t="b">
        <f t="shared" si="87"/>
        <v>1</v>
      </c>
      <c r="CQ110" s="96" t="b">
        <f t="shared" si="88"/>
        <v>0</v>
      </c>
      <c r="CR110" t="b">
        <f t="shared" si="89"/>
        <v>1</v>
      </c>
      <c r="CS110" t="b">
        <f t="shared" si="90"/>
        <v>1</v>
      </c>
      <c r="CT110" t="b">
        <f t="shared" si="91"/>
        <v>1</v>
      </c>
      <c r="CU110" t="b">
        <f t="shared" si="92"/>
        <v>1</v>
      </c>
      <c r="CV110" s="84" t="b">
        <f t="shared" si="93"/>
        <v>1</v>
      </c>
      <c r="CW110" t="b">
        <f t="shared" si="94"/>
        <v>1</v>
      </c>
      <c r="CX110" t="b">
        <f t="shared" si="95"/>
        <v>1</v>
      </c>
      <c r="CY110" t="b">
        <f t="shared" si="96"/>
        <v>1</v>
      </c>
      <c r="CZ110" t="b">
        <f t="shared" si="97"/>
        <v>1</v>
      </c>
      <c r="DA110" s="84">
        <f t="shared" si="98"/>
        <v>1</v>
      </c>
      <c r="DB110" t="e">
        <f t="shared" si="99"/>
        <v>#N/A</v>
      </c>
    </row>
    <row r="111" spans="1:106">
      <c r="A111" s="9">
        <v>109</v>
      </c>
      <c r="B111" s="3">
        <v>2</v>
      </c>
      <c r="C111" s="3" t="s">
        <v>148</v>
      </c>
      <c r="D111" s="3" t="str">
        <f t="shared" si="52"/>
        <v>AF_60m_L_24_0287</v>
      </c>
      <c r="E111" s="3" t="str">
        <f t="shared" si="53"/>
        <v>0287</v>
      </c>
      <c r="F111" s="3">
        <v>131400.375</v>
      </c>
      <c r="G111" s="15">
        <v>422408.5</v>
      </c>
      <c r="H111" s="35" t="str">
        <f t="shared" si="54"/>
        <v>ja</v>
      </c>
      <c r="I111" s="42" t="s">
        <v>2402</v>
      </c>
      <c r="J111" s="20" t="s">
        <v>2955</v>
      </c>
      <c r="K111" s="21">
        <v>10000</v>
      </c>
      <c r="L111" s="28">
        <f t="shared" si="100"/>
        <v>0.24</v>
      </c>
      <c r="M111" s="28">
        <f t="shared" si="101"/>
        <v>0</v>
      </c>
      <c r="N111" s="56">
        <f t="shared" si="55"/>
        <v>0</v>
      </c>
      <c r="O111" s="33">
        <f t="shared" si="102"/>
        <v>85.532981247004415</v>
      </c>
      <c r="P111" s="37">
        <f t="shared" si="56"/>
        <v>129.31453901244052</v>
      </c>
      <c r="Q111" s="9" t="s">
        <v>12</v>
      </c>
      <c r="R111" s="55" t="s">
        <v>12</v>
      </c>
      <c r="S111" s="55">
        <v>1.6</v>
      </c>
      <c r="T111" s="55">
        <v>1.6</v>
      </c>
      <c r="U111" s="55">
        <v>1.6</v>
      </c>
      <c r="V111" s="3">
        <v>1.6</v>
      </c>
      <c r="W111" s="3">
        <v>1.6</v>
      </c>
      <c r="X111" s="3" t="s">
        <v>12</v>
      </c>
      <c r="Y111" s="3">
        <v>1.6</v>
      </c>
      <c r="Z111" s="15" t="s">
        <v>12</v>
      </c>
      <c r="AA111" s="10">
        <f t="shared" si="57"/>
        <v>1.6</v>
      </c>
      <c r="AB111" s="9">
        <f t="shared" si="58"/>
        <v>0</v>
      </c>
      <c r="AC111" s="10">
        <f t="shared" si="59"/>
        <v>0</v>
      </c>
      <c r="AD111" s="9" t="s">
        <v>12</v>
      </c>
      <c r="AE111" s="55" t="s">
        <v>12</v>
      </c>
      <c r="AF111" s="55">
        <v>0.1</v>
      </c>
      <c r="AG111" s="55">
        <v>0.1</v>
      </c>
      <c r="AH111" s="55">
        <v>0.1</v>
      </c>
      <c r="AI111" s="3">
        <v>0.1</v>
      </c>
      <c r="AJ111" s="3">
        <v>0.1</v>
      </c>
      <c r="AK111" s="3" t="s">
        <v>12</v>
      </c>
      <c r="AL111" s="3">
        <v>0.1</v>
      </c>
      <c r="AM111" s="15" t="s">
        <v>12</v>
      </c>
      <c r="AN111" s="10">
        <f t="shared" si="60"/>
        <v>0.1</v>
      </c>
      <c r="AO111" s="9">
        <f t="shared" si="61"/>
        <v>0</v>
      </c>
      <c r="AP111" s="10">
        <f t="shared" si="62"/>
        <v>0</v>
      </c>
      <c r="AQ111" s="9" t="s">
        <v>12</v>
      </c>
      <c r="AR111" s="55" t="s">
        <v>12</v>
      </c>
      <c r="AS111" s="55">
        <v>0.1</v>
      </c>
      <c r="AT111" s="55">
        <v>0.1</v>
      </c>
      <c r="AU111" s="55">
        <v>0.1</v>
      </c>
      <c r="AV111" s="3">
        <v>0.1</v>
      </c>
      <c r="AW111" s="3">
        <v>0.1</v>
      </c>
      <c r="AX111" s="3" t="s">
        <v>12</v>
      </c>
      <c r="AY111" s="3">
        <v>0.1</v>
      </c>
      <c r="AZ111" s="15" t="s">
        <v>12</v>
      </c>
      <c r="BA111" s="10">
        <f t="shared" si="63"/>
        <v>0.1</v>
      </c>
      <c r="BB111" s="9">
        <f t="shared" si="64"/>
        <v>0</v>
      </c>
      <c r="BC111" s="10">
        <f t="shared" si="65"/>
        <v>0</v>
      </c>
      <c r="BD111" s="9" t="s">
        <v>2403</v>
      </c>
      <c r="BE111" s="3" t="s">
        <v>12</v>
      </c>
      <c r="BF111" s="15" t="s">
        <v>12</v>
      </c>
      <c r="BG111" s="15"/>
      <c r="BH111" s="9"/>
      <c r="BI111" s="10"/>
      <c r="BJ111" s="9" t="s">
        <v>2403</v>
      </c>
      <c r="BK111" s="3" t="s">
        <v>12</v>
      </c>
      <c r="BL111" s="15" t="s">
        <v>12</v>
      </c>
      <c r="BM111" s="15"/>
      <c r="BN111" s="9"/>
      <c r="BO111" s="10"/>
      <c r="BP111">
        <f t="shared" si="66"/>
        <v>0</v>
      </c>
      <c r="BQ111" s="93">
        <f t="shared" si="67"/>
        <v>-1</v>
      </c>
      <c r="BR111" s="93">
        <f t="shared" si="68"/>
        <v>-1</v>
      </c>
      <c r="BS111" s="93" t="e">
        <f>VLOOKUP(C111,'Koppeling locatie - aslocatie'!$A$2:$C$8139,2,FALSE)</f>
        <v>#N/A</v>
      </c>
      <c r="BT111" s="93" t="e">
        <f>VLOOKUP($BS111,aslocaties_v01!$C$3:$AA$349,MATCH($K$3/10,aslocaties_v01!$C$2:$X$2),FALSE)</f>
        <v>#N/A</v>
      </c>
      <c r="BU111" s="93" t="e">
        <f>VLOOKUP(BS111,aslocaties_v01!$C$3:$AA$349,MATCH($K$3,aslocaties_v01!$C$2:$X$2),FALSE)</f>
        <v>#N/A</v>
      </c>
      <c r="BV111" s="93" t="e">
        <f>VLOOKUP(BS111,aslocaties_v01!$C$3:$AA$349,MATCH($K$3*10,aslocaties_v01!$C$2:$X$2),FALSE)</f>
        <v>#N/A</v>
      </c>
      <c r="BW111" s="93" t="e">
        <f t="shared" si="69"/>
        <v>#N/A</v>
      </c>
      <c r="BX111" s="93" t="e">
        <f t="shared" si="70"/>
        <v>#N/A</v>
      </c>
      <c r="BY111" s="94">
        <f t="shared" si="71"/>
        <v>999</v>
      </c>
      <c r="BZ111" s="94">
        <f t="shared" si="72"/>
        <v>999</v>
      </c>
      <c r="CA111" s="94" t="e">
        <f t="shared" si="73"/>
        <v>#N/A</v>
      </c>
      <c r="CB111" t="e">
        <f t="shared" si="74"/>
        <v>#N/A</v>
      </c>
      <c r="CC111" s="58" t="e">
        <f t="shared" si="75"/>
        <v>#N/A</v>
      </c>
      <c r="CD111" s="95" t="e">
        <f t="shared" si="76"/>
        <v>#N/A</v>
      </c>
      <c r="CE111" s="96" t="b">
        <f t="shared" si="77"/>
        <v>1</v>
      </c>
      <c r="CF111" t="e">
        <f t="shared" si="78"/>
        <v>#DIV/0!</v>
      </c>
      <c r="CG111" t="e">
        <f t="shared" si="79"/>
        <v>#DIV/0!</v>
      </c>
      <c r="CH111" s="84" t="b">
        <f t="shared" si="80"/>
        <v>0</v>
      </c>
      <c r="CI111" t="str">
        <f t="shared" si="81"/>
        <v/>
      </c>
      <c r="CJ111" t="b">
        <f t="shared" si="82"/>
        <v>0</v>
      </c>
      <c r="CK111" t="b">
        <f t="shared" si="83"/>
        <v>1</v>
      </c>
      <c r="CL111" s="84" t="b">
        <f t="shared" si="103"/>
        <v>1</v>
      </c>
      <c r="CM111">
        <f t="shared" si="84"/>
        <v>0.1</v>
      </c>
      <c r="CN111" t="b">
        <f t="shared" si="85"/>
        <v>1</v>
      </c>
      <c r="CO111" s="84">
        <f t="shared" si="86"/>
        <v>6.4102564102564097</v>
      </c>
      <c r="CP111" t="b">
        <f t="shared" si="87"/>
        <v>1</v>
      </c>
      <c r="CQ111" s="96" t="b">
        <f t="shared" si="88"/>
        <v>1</v>
      </c>
      <c r="CR111" t="b">
        <f t="shared" si="89"/>
        <v>1</v>
      </c>
      <c r="CS111" t="b">
        <f t="shared" si="90"/>
        <v>1</v>
      </c>
      <c r="CT111" t="b">
        <f t="shared" si="91"/>
        <v>1</v>
      </c>
      <c r="CU111" t="b">
        <f t="shared" si="92"/>
        <v>1</v>
      </c>
      <c r="CV111" s="84" t="b">
        <f t="shared" si="93"/>
        <v>1</v>
      </c>
      <c r="CW111" t="b">
        <f t="shared" si="94"/>
        <v>1</v>
      </c>
      <c r="CX111" t="b">
        <f t="shared" si="95"/>
        <v>1</v>
      </c>
      <c r="CY111" t="b">
        <f t="shared" si="96"/>
        <v>1</v>
      </c>
      <c r="CZ111" t="b">
        <f t="shared" si="97"/>
        <v>1</v>
      </c>
      <c r="DA111" s="84">
        <f t="shared" si="98"/>
        <v>0</v>
      </c>
      <c r="DB111" t="e">
        <f t="shared" si="99"/>
        <v>#N/A</v>
      </c>
    </row>
    <row r="112" spans="1:106">
      <c r="A112" s="9">
        <v>110</v>
      </c>
      <c r="B112" s="3">
        <v>2</v>
      </c>
      <c r="C112" s="3" t="s">
        <v>149</v>
      </c>
      <c r="D112" s="3" t="str">
        <f t="shared" si="52"/>
        <v>AF_60m_L_24_0288</v>
      </c>
      <c r="E112" s="3" t="str">
        <f t="shared" si="53"/>
        <v>0288</v>
      </c>
      <c r="F112" s="3">
        <v>131282.875</v>
      </c>
      <c r="G112" s="15">
        <v>422462.5</v>
      </c>
      <c r="H112" s="35" t="str">
        <f t="shared" si="54"/>
        <v>ja</v>
      </c>
      <c r="I112" s="42" t="s">
        <v>2402</v>
      </c>
      <c r="J112" s="20" t="s">
        <v>2955</v>
      </c>
      <c r="K112" s="21">
        <v>10000</v>
      </c>
      <c r="L112" s="28">
        <f t="shared" si="100"/>
        <v>0.24</v>
      </c>
      <c r="M112" s="28">
        <f t="shared" si="101"/>
        <v>0</v>
      </c>
      <c r="N112" s="56">
        <f t="shared" si="55"/>
        <v>0</v>
      </c>
      <c r="O112" s="33">
        <f t="shared" si="102"/>
        <v>129.31453901244052</v>
      </c>
      <c r="P112" s="37">
        <f t="shared" si="56"/>
        <v>7689.9170093650519</v>
      </c>
      <c r="Q112" s="9" t="s">
        <v>12</v>
      </c>
      <c r="R112" s="55" t="s">
        <v>12</v>
      </c>
      <c r="S112" s="55">
        <v>1.6</v>
      </c>
      <c r="T112" s="55">
        <v>1.6</v>
      </c>
      <c r="U112" s="55">
        <v>1.6</v>
      </c>
      <c r="V112" s="3">
        <v>1.6</v>
      </c>
      <c r="W112" s="3">
        <v>1.6</v>
      </c>
      <c r="X112" s="3" t="s">
        <v>12</v>
      </c>
      <c r="Y112" s="3">
        <v>1.6</v>
      </c>
      <c r="Z112" s="15" t="s">
        <v>12</v>
      </c>
      <c r="AA112" s="10">
        <f t="shared" si="57"/>
        <v>1.6</v>
      </c>
      <c r="AB112" s="9">
        <f t="shared" si="58"/>
        <v>0</v>
      </c>
      <c r="AC112" s="10">
        <f t="shared" si="59"/>
        <v>0</v>
      </c>
      <c r="AD112" s="9" t="s">
        <v>12</v>
      </c>
      <c r="AE112" s="55" t="s">
        <v>12</v>
      </c>
      <c r="AF112" s="55">
        <v>0.1</v>
      </c>
      <c r="AG112" s="55">
        <v>0.1</v>
      </c>
      <c r="AH112" s="55">
        <v>0.1</v>
      </c>
      <c r="AI112" s="3">
        <v>0.1</v>
      </c>
      <c r="AJ112" s="3">
        <v>0.1</v>
      </c>
      <c r="AK112" s="3" t="s">
        <v>12</v>
      </c>
      <c r="AL112" s="3">
        <v>0.1</v>
      </c>
      <c r="AM112" s="15" t="s">
        <v>12</v>
      </c>
      <c r="AN112" s="10">
        <f t="shared" si="60"/>
        <v>0.1</v>
      </c>
      <c r="AO112" s="9">
        <f t="shared" si="61"/>
        <v>0</v>
      </c>
      <c r="AP112" s="10">
        <f t="shared" si="62"/>
        <v>0</v>
      </c>
      <c r="AQ112" s="9" t="s">
        <v>12</v>
      </c>
      <c r="AR112" s="55" t="s">
        <v>12</v>
      </c>
      <c r="AS112" s="55">
        <v>0.1</v>
      </c>
      <c r="AT112" s="55">
        <v>0.1</v>
      </c>
      <c r="AU112" s="55">
        <v>0.1</v>
      </c>
      <c r="AV112" s="3">
        <v>0.1</v>
      </c>
      <c r="AW112" s="3">
        <v>0.1</v>
      </c>
      <c r="AX112" s="3" t="s">
        <v>12</v>
      </c>
      <c r="AY112" s="3">
        <v>0.1</v>
      </c>
      <c r="AZ112" s="15" t="s">
        <v>12</v>
      </c>
      <c r="BA112" s="10">
        <f t="shared" si="63"/>
        <v>0.1</v>
      </c>
      <c r="BB112" s="9">
        <f t="shared" si="64"/>
        <v>0</v>
      </c>
      <c r="BC112" s="10">
        <f t="shared" si="65"/>
        <v>0</v>
      </c>
      <c r="BD112" s="9" t="s">
        <v>2403</v>
      </c>
      <c r="BE112" s="3" t="s">
        <v>12</v>
      </c>
      <c r="BF112" s="15" t="s">
        <v>12</v>
      </c>
      <c r="BG112" s="15"/>
      <c r="BH112" s="9"/>
      <c r="BI112" s="10"/>
      <c r="BJ112" s="9" t="s">
        <v>2403</v>
      </c>
      <c r="BK112" s="3" t="s">
        <v>12</v>
      </c>
      <c r="BL112" s="15" t="s">
        <v>12</v>
      </c>
      <c r="BM112" s="15"/>
      <c r="BN112" s="9"/>
      <c r="BO112" s="10"/>
      <c r="BP112">
        <f t="shared" si="66"/>
        <v>0</v>
      </c>
      <c r="BQ112" s="93">
        <f t="shared" si="67"/>
        <v>-1</v>
      </c>
      <c r="BR112" s="93">
        <f t="shared" si="68"/>
        <v>-1</v>
      </c>
      <c r="BS112" s="93" t="e">
        <f>VLOOKUP(C112,'Koppeling locatie - aslocatie'!$A$2:$C$8139,2,FALSE)</f>
        <v>#N/A</v>
      </c>
      <c r="BT112" s="93" t="e">
        <f>VLOOKUP($BS112,aslocaties_v01!$C$3:$AA$349,MATCH($K$3/10,aslocaties_v01!$C$2:$X$2),FALSE)</f>
        <v>#N/A</v>
      </c>
      <c r="BU112" s="93" t="e">
        <f>VLOOKUP(BS112,aslocaties_v01!$C$3:$AA$349,MATCH($K$3,aslocaties_v01!$C$2:$X$2),FALSE)</f>
        <v>#N/A</v>
      </c>
      <c r="BV112" s="93" t="e">
        <f>VLOOKUP(BS112,aslocaties_v01!$C$3:$AA$349,MATCH($K$3*10,aslocaties_v01!$C$2:$X$2),FALSE)</f>
        <v>#N/A</v>
      </c>
      <c r="BW112" s="93" t="e">
        <f t="shared" si="69"/>
        <v>#N/A</v>
      </c>
      <c r="BX112" s="93" t="e">
        <f t="shared" si="70"/>
        <v>#N/A</v>
      </c>
      <c r="BY112" s="94">
        <f t="shared" si="71"/>
        <v>999</v>
      </c>
      <c r="BZ112" s="94">
        <f t="shared" si="72"/>
        <v>999</v>
      </c>
      <c r="CA112" s="94" t="e">
        <f t="shared" si="73"/>
        <v>#N/A</v>
      </c>
      <c r="CB112" t="e">
        <f t="shared" si="74"/>
        <v>#N/A</v>
      </c>
      <c r="CC112" s="58" t="e">
        <f t="shared" si="75"/>
        <v>#N/A</v>
      </c>
      <c r="CD112" s="95" t="e">
        <f t="shared" si="76"/>
        <v>#N/A</v>
      </c>
      <c r="CE112" s="96" t="b">
        <f t="shared" si="77"/>
        <v>1</v>
      </c>
      <c r="CF112" t="e">
        <f t="shared" si="78"/>
        <v>#DIV/0!</v>
      </c>
      <c r="CG112" t="e">
        <f t="shared" si="79"/>
        <v>#DIV/0!</v>
      </c>
      <c r="CH112" s="84" t="b">
        <f t="shared" si="80"/>
        <v>0</v>
      </c>
      <c r="CI112" t="str">
        <f t="shared" si="81"/>
        <v/>
      </c>
      <c r="CJ112" t="b">
        <f t="shared" si="82"/>
        <v>0</v>
      </c>
      <c r="CK112" t="b">
        <f t="shared" si="83"/>
        <v>1</v>
      </c>
      <c r="CL112" s="84" t="b">
        <f t="shared" si="103"/>
        <v>1</v>
      </c>
      <c r="CM112">
        <f t="shared" si="84"/>
        <v>0.1</v>
      </c>
      <c r="CN112" t="b">
        <f t="shared" si="85"/>
        <v>1</v>
      </c>
      <c r="CO112" s="84">
        <f t="shared" si="86"/>
        <v>6.4102564102564097</v>
      </c>
      <c r="CP112" t="b">
        <f t="shared" si="87"/>
        <v>1</v>
      </c>
      <c r="CQ112" s="96" t="b">
        <f t="shared" si="88"/>
        <v>1</v>
      </c>
      <c r="CR112" t="b">
        <f t="shared" si="89"/>
        <v>1</v>
      </c>
      <c r="CS112" t="b">
        <f t="shared" si="90"/>
        <v>1</v>
      </c>
      <c r="CT112" t="b">
        <f t="shared" si="91"/>
        <v>1</v>
      </c>
      <c r="CU112" t="b">
        <f t="shared" si="92"/>
        <v>1</v>
      </c>
      <c r="CV112" s="84" t="b">
        <f t="shared" si="93"/>
        <v>1</v>
      </c>
      <c r="CW112" t="b">
        <f t="shared" si="94"/>
        <v>1</v>
      </c>
      <c r="CX112" t="b">
        <f t="shared" si="95"/>
        <v>1</v>
      </c>
      <c r="CY112" t="b">
        <f t="shared" si="96"/>
        <v>1</v>
      </c>
      <c r="CZ112" t="b">
        <f t="shared" si="97"/>
        <v>1</v>
      </c>
      <c r="DA112" s="84">
        <f t="shared" si="98"/>
        <v>0</v>
      </c>
      <c r="DB112" t="e">
        <f t="shared" si="99"/>
        <v>#N/A</v>
      </c>
    </row>
    <row r="113" spans="1:106">
      <c r="A113" s="9">
        <v>111</v>
      </c>
      <c r="B113" s="3">
        <v>2</v>
      </c>
      <c r="C113" s="3" t="s">
        <v>150</v>
      </c>
      <c r="D113" s="3" t="str">
        <f t="shared" si="52"/>
        <v>AF_60m_L_24_0289</v>
      </c>
      <c r="E113" s="3" t="str">
        <f t="shared" si="53"/>
        <v>0289</v>
      </c>
      <c r="F113" s="3">
        <v>136793.59400000001</v>
      </c>
      <c r="G113" s="15">
        <v>417099.03100000002</v>
      </c>
      <c r="H113" s="35" t="str">
        <f t="shared" si="54"/>
        <v>ja</v>
      </c>
      <c r="I113" s="42" t="s">
        <v>2402</v>
      </c>
      <c r="J113" s="20" t="s">
        <v>2955</v>
      </c>
      <c r="K113" s="21">
        <v>10000</v>
      </c>
      <c r="L113" s="28">
        <f t="shared" si="100"/>
        <v>0.24</v>
      </c>
      <c r="M113" s="28">
        <f t="shared" si="101"/>
        <v>0</v>
      </c>
      <c r="N113" s="56">
        <f t="shared" si="55"/>
        <v>0</v>
      </c>
      <c r="O113" s="33">
        <f t="shared" si="102"/>
        <v>7689.9170093650519</v>
      </c>
      <c r="P113" s="37">
        <f t="shared" si="56"/>
        <v>95.740172393819236</v>
      </c>
      <c r="Q113" s="9" t="s">
        <v>12</v>
      </c>
      <c r="R113" s="55" t="s">
        <v>12</v>
      </c>
      <c r="S113" s="55">
        <v>3.746</v>
      </c>
      <c r="T113" s="55">
        <v>3.835</v>
      </c>
      <c r="U113" s="55">
        <v>3.911</v>
      </c>
      <c r="V113" s="3">
        <v>3.9790000000000001</v>
      </c>
      <c r="W113" s="3">
        <v>4.0640000000000001</v>
      </c>
      <c r="X113" s="3" t="s">
        <v>12</v>
      </c>
      <c r="Y113" s="3">
        <v>4.5759999999999996</v>
      </c>
      <c r="Z113" s="15" t="s">
        <v>12</v>
      </c>
      <c r="AA113" s="10">
        <f t="shared" si="57"/>
        <v>4.0640000000000001</v>
      </c>
      <c r="AB113" s="9">
        <f t="shared" si="58"/>
        <v>0.15300000000000002</v>
      </c>
      <c r="AC113" s="10">
        <f t="shared" si="59"/>
        <v>0.51199999999999957</v>
      </c>
      <c r="AD113" s="9" t="s">
        <v>12</v>
      </c>
      <c r="AE113" s="55" t="s">
        <v>12</v>
      </c>
      <c r="AF113" s="55">
        <v>0.34300000000000003</v>
      </c>
      <c r="AG113" s="55">
        <v>0.39700000000000002</v>
      </c>
      <c r="AH113" s="55">
        <v>0.44900000000000001</v>
      </c>
      <c r="AI113" s="3">
        <v>0.496</v>
      </c>
      <c r="AJ113" s="3">
        <v>0.55400000000000005</v>
      </c>
      <c r="AK113" s="3" t="s">
        <v>12</v>
      </c>
      <c r="AL113" s="3">
        <v>0.7</v>
      </c>
      <c r="AM113" s="15" t="s">
        <v>12</v>
      </c>
      <c r="AN113" s="10">
        <f t="shared" si="60"/>
        <v>0.55400000000000005</v>
      </c>
      <c r="AO113" s="9">
        <f t="shared" si="61"/>
        <v>0.10500000000000004</v>
      </c>
      <c r="AP113" s="10">
        <f t="shared" si="62"/>
        <v>0.14599999999999991</v>
      </c>
      <c r="AQ113" s="9" t="s">
        <v>12</v>
      </c>
      <c r="AR113" s="55" t="s">
        <v>12</v>
      </c>
      <c r="AS113" s="55">
        <v>2.0739999999999998</v>
      </c>
      <c r="AT113" s="55">
        <v>2.2360000000000002</v>
      </c>
      <c r="AU113" s="55">
        <v>2.4220000000000002</v>
      </c>
      <c r="AV113" s="3">
        <v>2.5110000000000001</v>
      </c>
      <c r="AW113" s="3">
        <v>2.5760000000000001</v>
      </c>
      <c r="AX113" s="3" t="s">
        <v>12</v>
      </c>
      <c r="AY113" s="3">
        <v>2.7890000000000001</v>
      </c>
      <c r="AZ113" s="15" t="s">
        <v>12</v>
      </c>
      <c r="BA113" s="10">
        <f t="shared" si="63"/>
        <v>2.5760000000000001</v>
      </c>
      <c r="BB113" s="9">
        <f t="shared" si="64"/>
        <v>0.15399999999999991</v>
      </c>
      <c r="BC113" s="10">
        <f t="shared" si="65"/>
        <v>0.21300000000000008</v>
      </c>
      <c r="BD113" s="9" t="s">
        <v>2403</v>
      </c>
      <c r="BE113" s="3" t="s">
        <v>12</v>
      </c>
      <c r="BF113" s="15" t="s">
        <v>12</v>
      </c>
      <c r="BG113" s="15"/>
      <c r="BH113" s="9"/>
      <c r="BI113" s="10"/>
      <c r="BJ113" s="9" t="s">
        <v>2403</v>
      </c>
      <c r="BK113" s="3" t="s">
        <v>12</v>
      </c>
      <c r="BL113" s="15" t="s">
        <v>12</v>
      </c>
      <c r="BM113" s="15"/>
      <c r="BN113" s="9"/>
      <c r="BO113" s="10"/>
      <c r="BP113">
        <f t="shared" si="66"/>
        <v>0</v>
      </c>
      <c r="BQ113" s="93">
        <f t="shared" si="67"/>
        <v>0</v>
      </c>
      <c r="BR113" s="93">
        <f t="shared" si="68"/>
        <v>0</v>
      </c>
      <c r="BS113" s="93" t="e">
        <f>VLOOKUP(C113,'Koppeling locatie - aslocatie'!$A$2:$C$8139,2,FALSE)</f>
        <v>#N/A</v>
      </c>
      <c r="BT113" s="93" t="e">
        <f>VLOOKUP($BS113,aslocaties_v01!$C$3:$AA$349,MATCH($K$3/10,aslocaties_v01!$C$2:$X$2),FALSE)</f>
        <v>#N/A</v>
      </c>
      <c r="BU113" s="93" t="e">
        <f>VLOOKUP(BS113,aslocaties_v01!$C$3:$AA$349,MATCH($K$3,aslocaties_v01!$C$2:$X$2),FALSE)</f>
        <v>#N/A</v>
      </c>
      <c r="BV113" s="93" t="e">
        <f>VLOOKUP(BS113,aslocaties_v01!$C$3:$AA$349,MATCH($K$3*10,aslocaties_v01!$C$2:$X$2),FALSE)</f>
        <v>#N/A</v>
      </c>
      <c r="BW113" s="93" t="e">
        <f t="shared" si="69"/>
        <v>#N/A</v>
      </c>
      <c r="BX113" s="93" t="e">
        <f t="shared" si="70"/>
        <v>#N/A</v>
      </c>
      <c r="BY113" s="94">
        <f t="shared" si="71"/>
        <v>999</v>
      </c>
      <c r="BZ113" s="94">
        <f t="shared" si="72"/>
        <v>999</v>
      </c>
      <c r="CA113" s="94" t="e">
        <f t="shared" si="73"/>
        <v>#N/A</v>
      </c>
      <c r="CB113" t="e">
        <f t="shared" si="74"/>
        <v>#N/A</v>
      </c>
      <c r="CC113" s="58" t="e">
        <f t="shared" si="75"/>
        <v>#N/A</v>
      </c>
      <c r="CD113" s="95" t="e">
        <f t="shared" si="76"/>
        <v>#N/A</v>
      </c>
      <c r="CE113" s="96" t="b">
        <f t="shared" si="77"/>
        <v>1</v>
      </c>
      <c r="CF113" t="e">
        <f t="shared" si="78"/>
        <v>#DIV/0!</v>
      </c>
      <c r="CG113" t="e">
        <f t="shared" si="79"/>
        <v>#DIV/0!</v>
      </c>
      <c r="CH113" s="84" t="b">
        <f t="shared" si="80"/>
        <v>1</v>
      </c>
      <c r="CI113">
        <f t="shared" si="81"/>
        <v>0.55400000000000005</v>
      </c>
      <c r="CJ113" t="b">
        <f t="shared" si="82"/>
        <v>1</v>
      </c>
      <c r="CK113" t="b">
        <f t="shared" si="83"/>
        <v>1</v>
      </c>
      <c r="CL113" s="84" t="b">
        <f t="shared" si="103"/>
        <v>1</v>
      </c>
      <c r="CM113">
        <f t="shared" si="84"/>
        <v>2.5760000000000001</v>
      </c>
      <c r="CN113" t="b">
        <f t="shared" si="85"/>
        <v>1</v>
      </c>
      <c r="CO113" s="84">
        <f t="shared" si="86"/>
        <v>5.3517208104704721E-2</v>
      </c>
      <c r="CP113" t="b">
        <f t="shared" si="87"/>
        <v>1</v>
      </c>
      <c r="CQ113" s="96" t="b">
        <f t="shared" si="88"/>
        <v>1</v>
      </c>
      <c r="CR113" t="b">
        <f t="shared" si="89"/>
        <v>1</v>
      </c>
      <c r="CS113" t="b">
        <f t="shared" si="90"/>
        <v>1</v>
      </c>
      <c r="CT113" t="b">
        <f t="shared" si="91"/>
        <v>1</v>
      </c>
      <c r="CU113" t="b">
        <f t="shared" si="92"/>
        <v>1</v>
      </c>
      <c r="CV113" s="84" t="b">
        <f t="shared" si="93"/>
        <v>1</v>
      </c>
      <c r="CW113" t="b">
        <f t="shared" si="94"/>
        <v>1</v>
      </c>
      <c r="CX113" t="b">
        <f t="shared" si="95"/>
        <v>1</v>
      </c>
      <c r="CY113" t="b">
        <f t="shared" si="96"/>
        <v>1</v>
      </c>
      <c r="CZ113" t="b">
        <f t="shared" si="97"/>
        <v>1</v>
      </c>
      <c r="DA113" s="84">
        <f t="shared" si="98"/>
        <v>0</v>
      </c>
      <c r="DB113" t="e">
        <f t="shared" si="99"/>
        <v>#N/A</v>
      </c>
    </row>
    <row r="114" spans="1:106">
      <c r="A114" s="9">
        <v>112</v>
      </c>
      <c r="B114" s="3">
        <v>2</v>
      </c>
      <c r="C114" s="3" t="s">
        <v>151</v>
      </c>
      <c r="D114" s="3" t="str">
        <f t="shared" si="52"/>
        <v>AF_60m_L_24_0290</v>
      </c>
      <c r="E114" s="3" t="str">
        <f t="shared" si="53"/>
        <v>0290</v>
      </c>
      <c r="F114" s="3">
        <v>136884.625</v>
      </c>
      <c r="G114" s="15">
        <v>417128.68800000002</v>
      </c>
      <c r="H114" s="35" t="str">
        <f t="shared" si="54"/>
        <v>ja</v>
      </c>
      <c r="I114" s="42" t="s">
        <v>2402</v>
      </c>
      <c r="J114" s="20" t="s">
        <v>2955</v>
      </c>
      <c r="K114" s="21">
        <v>10000</v>
      </c>
      <c r="L114" s="28">
        <f t="shared" si="100"/>
        <v>0.24</v>
      </c>
      <c r="M114" s="28">
        <f t="shared" si="101"/>
        <v>0</v>
      </c>
      <c r="N114" s="56">
        <f t="shared" si="55"/>
        <v>0</v>
      </c>
      <c r="O114" s="33">
        <f t="shared" si="102"/>
        <v>95.740172393819236</v>
      </c>
      <c r="P114" s="37">
        <f t="shared" si="56"/>
        <v>108.23442115151781</v>
      </c>
      <c r="Q114" s="9" t="s">
        <v>12</v>
      </c>
      <c r="R114" s="55" t="s">
        <v>12</v>
      </c>
      <c r="S114" s="55">
        <v>3.746</v>
      </c>
      <c r="T114" s="55">
        <v>3.8340000000000001</v>
      </c>
      <c r="U114" s="55">
        <v>3.91</v>
      </c>
      <c r="V114" s="3">
        <v>3.9790000000000001</v>
      </c>
      <c r="W114" s="3">
        <v>4.0640000000000001</v>
      </c>
      <c r="X114" s="3" t="s">
        <v>12</v>
      </c>
      <c r="Y114" s="3">
        <v>4.5759999999999996</v>
      </c>
      <c r="Z114" s="15" t="s">
        <v>12</v>
      </c>
      <c r="AA114" s="10">
        <f t="shared" si="57"/>
        <v>4.0640000000000001</v>
      </c>
      <c r="AB114" s="9">
        <f t="shared" si="58"/>
        <v>0.15399999999999991</v>
      </c>
      <c r="AC114" s="10">
        <f t="shared" si="59"/>
        <v>0.51199999999999957</v>
      </c>
      <c r="AD114" s="9" t="s">
        <v>12</v>
      </c>
      <c r="AE114" s="55" t="s">
        <v>12</v>
      </c>
      <c r="AF114" s="55">
        <v>0.92700000000000005</v>
      </c>
      <c r="AG114" s="55">
        <v>0.94299999999999995</v>
      </c>
      <c r="AH114" s="55">
        <v>0.96099999999999997</v>
      </c>
      <c r="AI114" s="3">
        <v>0.97699999999999998</v>
      </c>
      <c r="AJ114" s="3">
        <v>0.995</v>
      </c>
      <c r="AK114" s="3" t="s">
        <v>12</v>
      </c>
      <c r="AL114" s="3">
        <v>1.0269999999999999</v>
      </c>
      <c r="AM114" s="15" t="s">
        <v>12</v>
      </c>
      <c r="AN114" s="10">
        <f t="shared" si="60"/>
        <v>0.995</v>
      </c>
      <c r="AO114" s="9">
        <f t="shared" si="61"/>
        <v>3.400000000000003E-2</v>
      </c>
      <c r="AP114" s="10">
        <f t="shared" si="62"/>
        <v>3.1999999999999917E-2</v>
      </c>
      <c r="AQ114" s="9" t="s">
        <v>12</v>
      </c>
      <c r="AR114" s="55" t="s">
        <v>12</v>
      </c>
      <c r="AS114" s="55">
        <v>3.117</v>
      </c>
      <c r="AT114" s="55">
        <v>3.1309999999999998</v>
      </c>
      <c r="AU114" s="55">
        <v>3.1469999999999998</v>
      </c>
      <c r="AV114" s="3">
        <v>3.161</v>
      </c>
      <c r="AW114" s="3">
        <v>3.1760000000000002</v>
      </c>
      <c r="AX114" s="3" t="s">
        <v>12</v>
      </c>
      <c r="AY114" s="3">
        <v>3.2109999999999999</v>
      </c>
      <c r="AZ114" s="15" t="s">
        <v>12</v>
      </c>
      <c r="BA114" s="10">
        <f t="shared" si="63"/>
        <v>3.1760000000000002</v>
      </c>
      <c r="BB114" s="9">
        <f t="shared" si="64"/>
        <v>2.9000000000000359E-2</v>
      </c>
      <c r="BC114" s="10">
        <f t="shared" si="65"/>
        <v>3.4999999999999698E-2</v>
      </c>
      <c r="BD114" s="9" t="s">
        <v>2403</v>
      </c>
      <c r="BE114" s="3" t="s">
        <v>12</v>
      </c>
      <c r="BF114" s="15" t="s">
        <v>12</v>
      </c>
      <c r="BG114" s="15"/>
      <c r="BH114" s="9"/>
      <c r="BI114" s="10"/>
      <c r="BJ114" s="9" t="s">
        <v>2403</v>
      </c>
      <c r="BK114" s="3" t="s">
        <v>12</v>
      </c>
      <c r="BL114" s="15" t="s">
        <v>12</v>
      </c>
      <c r="BM114" s="15"/>
      <c r="BN114" s="9"/>
      <c r="BO114" s="10"/>
      <c r="BP114">
        <f t="shared" si="66"/>
        <v>0</v>
      </c>
      <c r="BQ114" s="93">
        <f t="shared" si="67"/>
        <v>0</v>
      </c>
      <c r="BR114" s="93">
        <f t="shared" si="68"/>
        <v>0</v>
      </c>
      <c r="BS114" s="93" t="e">
        <f>VLOOKUP(C114,'Koppeling locatie - aslocatie'!$A$2:$C$8139,2,FALSE)</f>
        <v>#N/A</v>
      </c>
      <c r="BT114" s="93" t="e">
        <f>VLOOKUP($BS114,aslocaties_v01!$C$3:$AA$349,MATCH($K$3/10,aslocaties_v01!$C$2:$X$2),FALSE)</f>
        <v>#N/A</v>
      </c>
      <c r="BU114" s="93" t="e">
        <f>VLOOKUP(BS114,aslocaties_v01!$C$3:$AA$349,MATCH($K$3,aslocaties_v01!$C$2:$X$2),FALSE)</f>
        <v>#N/A</v>
      </c>
      <c r="BV114" s="93" t="e">
        <f>VLOOKUP(BS114,aslocaties_v01!$C$3:$AA$349,MATCH($K$3*10,aslocaties_v01!$C$2:$X$2),FALSE)</f>
        <v>#N/A</v>
      </c>
      <c r="BW114" s="93" t="e">
        <f t="shared" si="69"/>
        <v>#N/A</v>
      </c>
      <c r="BX114" s="93" t="e">
        <f t="shared" si="70"/>
        <v>#N/A</v>
      </c>
      <c r="BY114" s="94">
        <f t="shared" si="71"/>
        <v>999</v>
      </c>
      <c r="BZ114" s="94">
        <f t="shared" si="72"/>
        <v>999</v>
      </c>
      <c r="CA114" s="94" t="e">
        <f t="shared" si="73"/>
        <v>#N/A</v>
      </c>
      <c r="CB114" t="e">
        <f t="shared" si="74"/>
        <v>#N/A</v>
      </c>
      <c r="CC114" s="58" t="e">
        <f t="shared" si="75"/>
        <v>#N/A</v>
      </c>
      <c r="CD114" s="95" t="e">
        <f t="shared" si="76"/>
        <v>#N/A</v>
      </c>
      <c r="CE114" s="96" t="b">
        <f t="shared" si="77"/>
        <v>1</v>
      </c>
      <c r="CF114" t="e">
        <f t="shared" si="78"/>
        <v>#DIV/0!</v>
      </c>
      <c r="CG114" t="e">
        <f t="shared" si="79"/>
        <v>#DIV/0!</v>
      </c>
      <c r="CH114" s="84" t="b">
        <f t="shared" si="80"/>
        <v>1</v>
      </c>
      <c r="CI114">
        <f t="shared" si="81"/>
        <v>0.995</v>
      </c>
      <c r="CJ114" t="b">
        <f t="shared" si="82"/>
        <v>1</v>
      </c>
      <c r="CK114" t="b">
        <f t="shared" si="83"/>
        <v>1</v>
      </c>
      <c r="CL114" s="84" t="b">
        <f t="shared" si="103"/>
        <v>1</v>
      </c>
      <c r="CM114">
        <f t="shared" si="84"/>
        <v>3.1760000000000002</v>
      </c>
      <c r="CN114" t="b">
        <f t="shared" si="85"/>
        <v>1</v>
      </c>
      <c r="CO114" s="84">
        <f t="shared" si="86"/>
        <v>6.3232083909043973E-2</v>
      </c>
      <c r="CP114" t="b">
        <f t="shared" si="87"/>
        <v>1</v>
      </c>
      <c r="CQ114" s="96" t="b">
        <f t="shared" si="88"/>
        <v>1</v>
      </c>
      <c r="CR114" t="b">
        <f t="shared" si="89"/>
        <v>1</v>
      </c>
      <c r="CS114" t="b">
        <f t="shared" si="90"/>
        <v>1</v>
      </c>
      <c r="CT114" t="b">
        <f t="shared" si="91"/>
        <v>1</v>
      </c>
      <c r="CU114" t="b">
        <f t="shared" si="92"/>
        <v>1</v>
      </c>
      <c r="CV114" s="84" t="b">
        <f t="shared" si="93"/>
        <v>1</v>
      </c>
      <c r="CW114" t="b">
        <f t="shared" si="94"/>
        <v>1</v>
      </c>
      <c r="CX114" t="b">
        <f t="shared" si="95"/>
        <v>1</v>
      </c>
      <c r="CY114" t="b">
        <f t="shared" si="96"/>
        <v>1</v>
      </c>
      <c r="CZ114" t="b">
        <f t="shared" si="97"/>
        <v>1</v>
      </c>
      <c r="DA114" s="84">
        <f t="shared" si="98"/>
        <v>0</v>
      </c>
      <c r="DB114" t="e">
        <f t="shared" si="99"/>
        <v>#N/A</v>
      </c>
    </row>
    <row r="115" spans="1:106">
      <c r="A115" s="9">
        <v>113</v>
      </c>
      <c r="B115" s="3">
        <v>2</v>
      </c>
      <c r="C115" s="3" t="s">
        <v>152</v>
      </c>
      <c r="D115" s="3" t="str">
        <f t="shared" si="52"/>
        <v>AF_60m_L_24_0291</v>
      </c>
      <c r="E115" s="3" t="str">
        <f t="shared" si="53"/>
        <v>0291</v>
      </c>
      <c r="F115" s="3">
        <v>136991.09400000001</v>
      </c>
      <c r="G115" s="15">
        <v>417109.21899999998</v>
      </c>
      <c r="H115" s="35" t="str">
        <f t="shared" si="54"/>
        <v>ja</v>
      </c>
      <c r="I115" s="42" t="s">
        <v>2402</v>
      </c>
      <c r="J115" s="20" t="s">
        <v>2955</v>
      </c>
      <c r="K115" s="21">
        <v>10000</v>
      </c>
      <c r="L115" s="28">
        <f t="shared" si="100"/>
        <v>0.24</v>
      </c>
      <c r="M115" s="28">
        <f t="shared" si="101"/>
        <v>0</v>
      </c>
      <c r="N115" s="56">
        <f t="shared" si="55"/>
        <v>0</v>
      </c>
      <c r="O115" s="33">
        <f t="shared" si="102"/>
        <v>108.23442115151781</v>
      </c>
      <c r="P115" s="37">
        <f t="shared" si="56"/>
        <v>70.439889700357938</v>
      </c>
      <c r="Q115" s="9" t="s">
        <v>12</v>
      </c>
      <c r="R115" s="55" t="s">
        <v>12</v>
      </c>
      <c r="S115" s="55">
        <v>3.7450000000000001</v>
      </c>
      <c r="T115" s="55">
        <v>3.8340000000000001</v>
      </c>
      <c r="U115" s="55">
        <v>3.91</v>
      </c>
      <c r="V115" s="3">
        <v>3.9790000000000001</v>
      </c>
      <c r="W115" s="3">
        <v>4.0640000000000001</v>
      </c>
      <c r="X115" s="3" t="s">
        <v>12</v>
      </c>
      <c r="Y115" s="3">
        <v>4.5759999999999996</v>
      </c>
      <c r="Z115" s="15" t="s">
        <v>12</v>
      </c>
      <c r="AA115" s="10">
        <f t="shared" si="57"/>
        <v>4.0640000000000001</v>
      </c>
      <c r="AB115" s="9">
        <f t="shared" si="58"/>
        <v>0.15399999999999991</v>
      </c>
      <c r="AC115" s="10">
        <f t="shared" si="59"/>
        <v>0.51199999999999957</v>
      </c>
      <c r="AD115" s="9" t="s">
        <v>12</v>
      </c>
      <c r="AE115" s="55" t="s">
        <v>12</v>
      </c>
      <c r="AF115" s="55">
        <v>1.125</v>
      </c>
      <c r="AG115" s="55">
        <v>1.135</v>
      </c>
      <c r="AH115" s="55">
        <v>1.147</v>
      </c>
      <c r="AI115" s="3">
        <v>1.1579999999999999</v>
      </c>
      <c r="AJ115" s="3">
        <v>1.169</v>
      </c>
      <c r="AK115" s="3" t="s">
        <v>12</v>
      </c>
      <c r="AL115" s="3">
        <v>1.1910000000000001</v>
      </c>
      <c r="AM115" s="15" t="s">
        <v>12</v>
      </c>
      <c r="AN115" s="10">
        <f t="shared" si="60"/>
        <v>1.169</v>
      </c>
      <c r="AO115" s="9">
        <f t="shared" si="61"/>
        <v>2.200000000000002E-2</v>
      </c>
      <c r="AP115" s="10">
        <f t="shared" si="62"/>
        <v>2.200000000000002E-2</v>
      </c>
      <c r="AQ115" s="9" t="s">
        <v>12</v>
      </c>
      <c r="AR115" s="55" t="s">
        <v>12</v>
      </c>
      <c r="AS115" s="55">
        <v>3.3159999999999998</v>
      </c>
      <c r="AT115" s="55">
        <v>3.323</v>
      </c>
      <c r="AU115" s="55">
        <v>3.33</v>
      </c>
      <c r="AV115" s="3">
        <v>3.3370000000000002</v>
      </c>
      <c r="AW115" s="3">
        <v>3.3439999999999999</v>
      </c>
      <c r="AX115" s="3" t="s">
        <v>12</v>
      </c>
      <c r="AY115" s="3">
        <v>3.359</v>
      </c>
      <c r="AZ115" s="15" t="s">
        <v>12</v>
      </c>
      <c r="BA115" s="10">
        <f t="shared" si="63"/>
        <v>3.3439999999999999</v>
      </c>
      <c r="BB115" s="9">
        <f t="shared" si="64"/>
        <v>1.399999999999979E-2</v>
      </c>
      <c r="BC115" s="10">
        <f t="shared" si="65"/>
        <v>1.5000000000000124E-2</v>
      </c>
      <c r="BD115" s="9" t="s">
        <v>2403</v>
      </c>
      <c r="BE115" s="3" t="s">
        <v>12</v>
      </c>
      <c r="BF115" s="15" t="s">
        <v>12</v>
      </c>
      <c r="BG115" s="15"/>
      <c r="BH115" s="9"/>
      <c r="BI115" s="10"/>
      <c r="BJ115" s="9" t="s">
        <v>2403</v>
      </c>
      <c r="BK115" s="3" t="s">
        <v>12</v>
      </c>
      <c r="BL115" s="15" t="s">
        <v>12</v>
      </c>
      <c r="BM115" s="15"/>
      <c r="BN115" s="9"/>
      <c r="BO115" s="10"/>
      <c r="BP115">
        <f t="shared" si="66"/>
        <v>0</v>
      </c>
      <c r="BQ115" s="93">
        <f t="shared" si="67"/>
        <v>0</v>
      </c>
      <c r="BR115" s="93">
        <f t="shared" si="68"/>
        <v>0</v>
      </c>
      <c r="BS115" s="93" t="e">
        <f>VLOOKUP(C115,'Koppeling locatie - aslocatie'!$A$2:$C$8139,2,FALSE)</f>
        <v>#N/A</v>
      </c>
      <c r="BT115" s="93" t="e">
        <f>VLOOKUP($BS115,aslocaties_v01!$C$3:$AA$349,MATCH($K$3/10,aslocaties_v01!$C$2:$X$2),FALSE)</f>
        <v>#N/A</v>
      </c>
      <c r="BU115" s="93" t="e">
        <f>VLOOKUP(BS115,aslocaties_v01!$C$3:$AA$349,MATCH($K$3,aslocaties_v01!$C$2:$X$2),FALSE)</f>
        <v>#N/A</v>
      </c>
      <c r="BV115" s="93" t="e">
        <f>VLOOKUP(BS115,aslocaties_v01!$C$3:$AA$349,MATCH($K$3*10,aslocaties_v01!$C$2:$X$2),FALSE)</f>
        <v>#N/A</v>
      </c>
      <c r="BW115" s="93" t="e">
        <f t="shared" si="69"/>
        <v>#N/A</v>
      </c>
      <c r="BX115" s="93" t="e">
        <f t="shared" si="70"/>
        <v>#N/A</v>
      </c>
      <c r="BY115" s="94">
        <f t="shared" si="71"/>
        <v>999</v>
      </c>
      <c r="BZ115" s="94">
        <f t="shared" si="72"/>
        <v>999</v>
      </c>
      <c r="CA115" s="94" t="e">
        <f t="shared" si="73"/>
        <v>#N/A</v>
      </c>
      <c r="CB115" t="e">
        <f t="shared" si="74"/>
        <v>#N/A</v>
      </c>
      <c r="CC115" s="58" t="e">
        <f t="shared" si="75"/>
        <v>#N/A</v>
      </c>
      <c r="CD115" s="95" t="e">
        <f t="shared" si="76"/>
        <v>#N/A</v>
      </c>
      <c r="CE115" s="96" t="b">
        <f t="shared" si="77"/>
        <v>1</v>
      </c>
      <c r="CF115" t="e">
        <f t="shared" si="78"/>
        <v>#DIV/0!</v>
      </c>
      <c r="CG115" t="e">
        <f t="shared" si="79"/>
        <v>#DIV/0!</v>
      </c>
      <c r="CH115" s="84" t="b">
        <f t="shared" si="80"/>
        <v>1</v>
      </c>
      <c r="CI115">
        <f t="shared" si="81"/>
        <v>1.169</v>
      </c>
      <c r="CJ115" t="b">
        <f t="shared" si="82"/>
        <v>1</v>
      </c>
      <c r="CK115" t="b">
        <f t="shared" si="83"/>
        <v>1</v>
      </c>
      <c r="CL115" s="84" t="b">
        <f t="shared" si="103"/>
        <v>1</v>
      </c>
      <c r="CM115">
        <f t="shared" si="84"/>
        <v>3.3439999999999999</v>
      </c>
      <c r="CN115" t="b">
        <f t="shared" si="85"/>
        <v>1</v>
      </c>
      <c r="CO115" s="84">
        <f t="shared" si="86"/>
        <v>6.7012739946194999E-2</v>
      </c>
      <c r="CP115" t="b">
        <f t="shared" si="87"/>
        <v>1</v>
      </c>
      <c r="CQ115" s="96" t="b">
        <f t="shared" si="88"/>
        <v>1</v>
      </c>
      <c r="CR115" t="b">
        <f t="shared" si="89"/>
        <v>1</v>
      </c>
      <c r="CS115" t="b">
        <f t="shared" si="90"/>
        <v>1</v>
      </c>
      <c r="CT115" t="b">
        <f t="shared" si="91"/>
        <v>1</v>
      </c>
      <c r="CU115" t="b">
        <f t="shared" si="92"/>
        <v>1</v>
      </c>
      <c r="CV115" s="84" t="b">
        <f t="shared" si="93"/>
        <v>1</v>
      </c>
      <c r="CW115" t="b">
        <f t="shared" si="94"/>
        <v>1</v>
      </c>
      <c r="CX115" t="b">
        <f t="shared" si="95"/>
        <v>1</v>
      </c>
      <c r="CY115" t="b">
        <f t="shared" si="96"/>
        <v>1</v>
      </c>
      <c r="CZ115" t="b">
        <f t="shared" si="97"/>
        <v>1</v>
      </c>
      <c r="DA115" s="84">
        <f t="shared" si="98"/>
        <v>0</v>
      </c>
      <c r="DB115" t="e">
        <f t="shared" si="99"/>
        <v>#N/A</v>
      </c>
    </row>
    <row r="116" spans="1:106">
      <c r="A116" s="9">
        <v>114</v>
      </c>
      <c r="B116" s="3">
        <v>2</v>
      </c>
      <c r="C116" s="3" t="s">
        <v>153</v>
      </c>
      <c r="D116" s="3" t="str">
        <f t="shared" si="52"/>
        <v>AF_60m_L_24_0292</v>
      </c>
      <c r="E116" s="3" t="str">
        <f t="shared" si="53"/>
        <v>0292</v>
      </c>
      <c r="F116" s="3">
        <v>137058.984</v>
      </c>
      <c r="G116" s="15">
        <v>417128</v>
      </c>
      <c r="H116" s="35" t="str">
        <f t="shared" si="54"/>
        <v>ja</v>
      </c>
      <c r="I116" s="42" t="s">
        <v>2402</v>
      </c>
      <c r="J116" s="20" t="s">
        <v>2955</v>
      </c>
      <c r="K116" s="21">
        <v>10000</v>
      </c>
      <c r="L116" s="28">
        <f t="shared" si="100"/>
        <v>0.24</v>
      </c>
      <c r="M116" s="28">
        <f t="shared" si="101"/>
        <v>0</v>
      </c>
      <c r="N116" s="56">
        <f t="shared" si="55"/>
        <v>0</v>
      </c>
      <c r="O116" s="33">
        <f t="shared" si="102"/>
        <v>70.439889700357938</v>
      </c>
      <c r="P116" s="37">
        <f t="shared" si="56"/>
        <v>112.65763033191185</v>
      </c>
      <c r="Q116" s="9" t="s">
        <v>12</v>
      </c>
      <c r="R116" s="55" t="s">
        <v>12</v>
      </c>
      <c r="S116" s="55">
        <v>3.746</v>
      </c>
      <c r="T116" s="55">
        <v>3.8340000000000001</v>
      </c>
      <c r="U116" s="55">
        <v>3.91</v>
      </c>
      <c r="V116" s="3">
        <v>3.9790000000000001</v>
      </c>
      <c r="W116" s="3">
        <v>4.0640000000000001</v>
      </c>
      <c r="X116" s="3" t="s">
        <v>12</v>
      </c>
      <c r="Y116" s="3">
        <v>4.5759999999999996</v>
      </c>
      <c r="Z116" s="15" t="s">
        <v>12</v>
      </c>
      <c r="AA116" s="10">
        <f t="shared" si="57"/>
        <v>4.0640000000000001</v>
      </c>
      <c r="AB116" s="9">
        <f t="shared" si="58"/>
        <v>0.15399999999999991</v>
      </c>
      <c r="AC116" s="10">
        <f t="shared" si="59"/>
        <v>0.51199999999999957</v>
      </c>
      <c r="AD116" s="9" t="s">
        <v>12</v>
      </c>
      <c r="AE116" s="55" t="s">
        <v>12</v>
      </c>
      <c r="AF116" s="55">
        <v>1.4750000000000001</v>
      </c>
      <c r="AG116" s="55">
        <v>1.5149999999999999</v>
      </c>
      <c r="AH116" s="55">
        <v>1.5329999999999999</v>
      </c>
      <c r="AI116" s="3">
        <v>1.5489999999999999</v>
      </c>
      <c r="AJ116" s="3">
        <v>1.5660000000000001</v>
      </c>
      <c r="AK116" s="3" t="s">
        <v>12</v>
      </c>
      <c r="AL116" s="3">
        <v>1.6</v>
      </c>
      <c r="AM116" s="15" t="s">
        <v>12</v>
      </c>
      <c r="AN116" s="10">
        <f t="shared" si="60"/>
        <v>1.5660000000000001</v>
      </c>
      <c r="AO116" s="9">
        <f t="shared" si="61"/>
        <v>3.300000000000014E-2</v>
      </c>
      <c r="AP116" s="10">
        <f t="shared" si="62"/>
        <v>3.400000000000003E-2</v>
      </c>
      <c r="AQ116" s="9" t="s">
        <v>12</v>
      </c>
      <c r="AR116" s="55" t="s">
        <v>12</v>
      </c>
      <c r="AS116" s="55">
        <v>5.4240000000000004</v>
      </c>
      <c r="AT116" s="55">
        <v>5.8579999999999997</v>
      </c>
      <c r="AU116" s="55">
        <v>5.8869999999999996</v>
      </c>
      <c r="AV116" s="3">
        <v>5.8959999999999999</v>
      </c>
      <c r="AW116" s="3">
        <v>5.899</v>
      </c>
      <c r="AX116" s="3" t="s">
        <v>12</v>
      </c>
      <c r="AY116" s="3">
        <v>5.9</v>
      </c>
      <c r="AZ116" s="15" t="s">
        <v>12</v>
      </c>
      <c r="BA116" s="10">
        <f t="shared" si="63"/>
        <v>5.899</v>
      </c>
      <c r="BB116" s="9">
        <f t="shared" si="64"/>
        <v>1.2000000000000455E-2</v>
      </c>
      <c r="BC116" s="10">
        <f t="shared" si="65"/>
        <v>1.000000000000334E-3</v>
      </c>
      <c r="BD116" s="9" t="s">
        <v>2403</v>
      </c>
      <c r="BE116" s="3" t="s">
        <v>12</v>
      </c>
      <c r="BF116" s="15" t="s">
        <v>12</v>
      </c>
      <c r="BG116" s="15"/>
      <c r="BH116" s="9"/>
      <c r="BI116" s="10"/>
      <c r="BJ116" s="9" t="s">
        <v>2403</v>
      </c>
      <c r="BK116" s="3" t="s">
        <v>12</v>
      </c>
      <c r="BL116" s="15" t="s">
        <v>12</v>
      </c>
      <c r="BM116" s="15"/>
      <c r="BN116" s="9"/>
      <c r="BO116" s="10"/>
      <c r="BP116">
        <f t="shared" si="66"/>
        <v>0</v>
      </c>
      <c r="BQ116" s="93">
        <f t="shared" si="67"/>
        <v>0</v>
      </c>
      <c r="BR116" s="93">
        <f t="shared" si="68"/>
        <v>0</v>
      </c>
      <c r="BS116" s="93" t="e">
        <f>VLOOKUP(C116,'Koppeling locatie - aslocatie'!$A$2:$C$8139,2,FALSE)</f>
        <v>#N/A</v>
      </c>
      <c r="BT116" s="93" t="e">
        <f>VLOOKUP($BS116,aslocaties_v01!$C$3:$AA$349,MATCH($K$3/10,aslocaties_v01!$C$2:$X$2),FALSE)</f>
        <v>#N/A</v>
      </c>
      <c r="BU116" s="93" t="e">
        <f>VLOOKUP(BS116,aslocaties_v01!$C$3:$AA$349,MATCH($K$3,aslocaties_v01!$C$2:$X$2),FALSE)</f>
        <v>#N/A</v>
      </c>
      <c r="BV116" s="93" t="e">
        <f>VLOOKUP(BS116,aslocaties_v01!$C$3:$AA$349,MATCH($K$3*10,aslocaties_v01!$C$2:$X$2),FALSE)</f>
        <v>#N/A</v>
      </c>
      <c r="BW116" s="93" t="e">
        <f t="shared" si="69"/>
        <v>#N/A</v>
      </c>
      <c r="BX116" s="93" t="e">
        <f t="shared" si="70"/>
        <v>#N/A</v>
      </c>
      <c r="BY116" s="94">
        <f t="shared" si="71"/>
        <v>999</v>
      </c>
      <c r="BZ116" s="94">
        <f t="shared" si="72"/>
        <v>999</v>
      </c>
      <c r="CA116" s="94" t="e">
        <f t="shared" si="73"/>
        <v>#N/A</v>
      </c>
      <c r="CB116" t="e">
        <f t="shared" si="74"/>
        <v>#N/A</v>
      </c>
      <c r="CC116" s="58" t="e">
        <f t="shared" si="75"/>
        <v>#N/A</v>
      </c>
      <c r="CD116" s="95" t="e">
        <f t="shared" si="76"/>
        <v>#N/A</v>
      </c>
      <c r="CE116" s="96" t="b">
        <f t="shared" si="77"/>
        <v>1</v>
      </c>
      <c r="CF116" t="e">
        <f t="shared" si="78"/>
        <v>#DIV/0!</v>
      </c>
      <c r="CG116" t="e">
        <f t="shared" si="79"/>
        <v>#DIV/0!</v>
      </c>
      <c r="CH116" s="84" t="b">
        <f t="shared" si="80"/>
        <v>1</v>
      </c>
      <c r="CI116">
        <f t="shared" si="81"/>
        <v>1.5660000000000001</v>
      </c>
      <c r="CJ116" t="b">
        <f t="shared" si="82"/>
        <v>1</v>
      </c>
      <c r="CK116" t="b">
        <f t="shared" si="83"/>
        <v>0</v>
      </c>
      <c r="CL116" s="84" t="b">
        <f t="shared" si="103"/>
        <v>0</v>
      </c>
      <c r="CM116" t="str">
        <f t="shared" si="84"/>
        <v/>
      </c>
      <c r="CN116" t="b">
        <f t="shared" si="85"/>
        <v>0</v>
      </c>
      <c r="CO116" s="84">
        <f t="shared" si="86"/>
        <v>2.8847645136774566E-2</v>
      </c>
      <c r="CP116" t="b">
        <f t="shared" si="87"/>
        <v>1</v>
      </c>
      <c r="CQ116" s="96" t="b">
        <f t="shared" si="88"/>
        <v>1</v>
      </c>
      <c r="CR116" t="b">
        <f t="shared" si="89"/>
        <v>1</v>
      </c>
      <c r="CS116" t="b">
        <f t="shared" si="90"/>
        <v>1</v>
      </c>
      <c r="CT116" t="b">
        <f t="shared" si="91"/>
        <v>1</v>
      </c>
      <c r="CU116" t="b">
        <f t="shared" si="92"/>
        <v>1</v>
      </c>
      <c r="CV116" s="84" t="b">
        <f t="shared" si="93"/>
        <v>1</v>
      </c>
      <c r="CW116" t="b">
        <f t="shared" si="94"/>
        <v>1</v>
      </c>
      <c r="CX116" t="b">
        <f t="shared" si="95"/>
        <v>1</v>
      </c>
      <c r="CY116" t="b">
        <f t="shared" si="96"/>
        <v>1</v>
      </c>
      <c r="CZ116" t="b">
        <f t="shared" si="97"/>
        <v>1</v>
      </c>
      <c r="DA116" s="84">
        <f t="shared" si="98"/>
        <v>0</v>
      </c>
      <c r="DB116" t="e">
        <f t="shared" si="99"/>
        <v>#N/A</v>
      </c>
    </row>
    <row r="117" spans="1:106">
      <c r="A117" s="9">
        <v>115</v>
      </c>
      <c r="B117" s="3">
        <v>2</v>
      </c>
      <c r="C117" s="3" t="s">
        <v>154</v>
      </c>
      <c r="D117" s="3" t="str">
        <f t="shared" si="52"/>
        <v>AF_60m_L_24_0293</v>
      </c>
      <c r="E117" s="3" t="str">
        <f t="shared" si="53"/>
        <v>0293</v>
      </c>
      <c r="F117" s="3">
        <v>137168.57800000001</v>
      </c>
      <c r="G117" s="15">
        <v>417154.09399999998</v>
      </c>
      <c r="H117" s="35" t="str">
        <f t="shared" si="54"/>
        <v>ja</v>
      </c>
      <c r="I117" s="42" t="s">
        <v>2402</v>
      </c>
      <c r="J117" s="20" t="s">
        <v>2955</v>
      </c>
      <c r="K117" s="21">
        <v>10000</v>
      </c>
      <c r="L117" s="28">
        <f t="shared" si="100"/>
        <v>0.24</v>
      </c>
      <c r="M117" s="28">
        <f t="shared" si="101"/>
        <v>0</v>
      </c>
      <c r="N117" s="56">
        <f t="shared" si="55"/>
        <v>0</v>
      </c>
      <c r="O117" s="33">
        <f t="shared" si="102"/>
        <v>112.65763033191185</v>
      </c>
      <c r="P117" s="37">
        <f t="shared" si="56"/>
        <v>126.09348190926173</v>
      </c>
      <c r="Q117" s="9" t="s">
        <v>12</v>
      </c>
      <c r="R117" s="55" t="s">
        <v>12</v>
      </c>
      <c r="S117" s="55">
        <v>3.7450000000000001</v>
      </c>
      <c r="T117" s="55">
        <v>3.8340000000000001</v>
      </c>
      <c r="U117" s="55">
        <v>3.91</v>
      </c>
      <c r="V117" s="3">
        <v>3.9790000000000001</v>
      </c>
      <c r="W117" s="3">
        <v>4.0650000000000004</v>
      </c>
      <c r="X117" s="3" t="s">
        <v>12</v>
      </c>
      <c r="Y117" s="3">
        <v>4.657</v>
      </c>
      <c r="Z117" s="15" t="s">
        <v>12</v>
      </c>
      <c r="AA117" s="10">
        <f t="shared" si="57"/>
        <v>4.0650000000000004</v>
      </c>
      <c r="AB117" s="9">
        <f t="shared" si="58"/>
        <v>0.15500000000000025</v>
      </c>
      <c r="AC117" s="10">
        <f t="shared" si="59"/>
        <v>0.59199999999999964</v>
      </c>
      <c r="AD117" s="9" t="s">
        <v>12</v>
      </c>
      <c r="AE117" s="55" t="s">
        <v>12</v>
      </c>
      <c r="AF117" s="55">
        <v>0.375</v>
      </c>
      <c r="AG117" s="55">
        <v>0.48099999999999998</v>
      </c>
      <c r="AH117" s="55">
        <v>0.60099999999999998</v>
      </c>
      <c r="AI117" s="3">
        <v>0.72299999999999998</v>
      </c>
      <c r="AJ117" s="3">
        <v>0.83</v>
      </c>
      <c r="AK117" s="3" t="s">
        <v>12</v>
      </c>
      <c r="AL117" s="3">
        <v>1.679</v>
      </c>
      <c r="AM117" s="15" t="s">
        <v>12</v>
      </c>
      <c r="AN117" s="10">
        <f t="shared" si="60"/>
        <v>0.83</v>
      </c>
      <c r="AO117" s="9">
        <f t="shared" si="61"/>
        <v>0.22899999999999998</v>
      </c>
      <c r="AP117" s="10">
        <f t="shared" si="62"/>
        <v>0.84900000000000009</v>
      </c>
      <c r="AQ117" s="9" t="s">
        <v>12</v>
      </c>
      <c r="AR117" s="55" t="s">
        <v>12</v>
      </c>
      <c r="AS117" s="55">
        <v>1.97</v>
      </c>
      <c r="AT117" s="55">
        <v>2.1640000000000001</v>
      </c>
      <c r="AU117" s="55">
        <v>2.4060000000000001</v>
      </c>
      <c r="AV117" s="3">
        <v>2.7570000000000001</v>
      </c>
      <c r="AW117" s="3">
        <v>3.0009999999999999</v>
      </c>
      <c r="AX117" s="3" t="s">
        <v>12</v>
      </c>
      <c r="AY117" s="3">
        <v>6.0780000000000003</v>
      </c>
      <c r="AZ117" s="15" t="s">
        <v>12</v>
      </c>
      <c r="BA117" s="10">
        <f t="shared" si="63"/>
        <v>3.0009999999999999</v>
      </c>
      <c r="BB117" s="9">
        <f t="shared" si="64"/>
        <v>0.59499999999999975</v>
      </c>
      <c r="BC117" s="10">
        <f t="shared" si="65"/>
        <v>3.0770000000000004</v>
      </c>
      <c r="BD117" s="9" t="s">
        <v>2403</v>
      </c>
      <c r="BE117" s="3" t="s">
        <v>12</v>
      </c>
      <c r="BF117" s="15" t="s">
        <v>12</v>
      </c>
      <c r="BG117" s="15"/>
      <c r="BH117" s="9"/>
      <c r="BI117" s="10"/>
      <c r="BJ117" s="9" t="s">
        <v>2403</v>
      </c>
      <c r="BK117" s="3" t="s">
        <v>12</v>
      </c>
      <c r="BL117" s="15" t="s">
        <v>12</v>
      </c>
      <c r="BM117" s="15"/>
      <c r="BN117" s="9"/>
      <c r="BO117" s="10"/>
      <c r="BP117">
        <f t="shared" si="66"/>
        <v>0</v>
      </c>
      <c r="BQ117" s="93">
        <f t="shared" si="67"/>
        <v>0</v>
      </c>
      <c r="BR117" s="93">
        <f t="shared" si="68"/>
        <v>0</v>
      </c>
      <c r="BS117" s="93" t="e">
        <f>VLOOKUP(C117,'Koppeling locatie - aslocatie'!$A$2:$C$8139,2,FALSE)</f>
        <v>#N/A</v>
      </c>
      <c r="BT117" s="93" t="e">
        <f>VLOOKUP($BS117,aslocaties_v01!$C$3:$AA$349,MATCH($K$3/10,aslocaties_v01!$C$2:$X$2),FALSE)</f>
        <v>#N/A</v>
      </c>
      <c r="BU117" s="93" t="e">
        <f>VLOOKUP(BS117,aslocaties_v01!$C$3:$AA$349,MATCH($K$3,aslocaties_v01!$C$2:$X$2),FALSE)</f>
        <v>#N/A</v>
      </c>
      <c r="BV117" s="93" t="e">
        <f>VLOOKUP(BS117,aslocaties_v01!$C$3:$AA$349,MATCH($K$3*10,aslocaties_v01!$C$2:$X$2),FALSE)</f>
        <v>#N/A</v>
      </c>
      <c r="BW117" s="93" t="e">
        <f t="shared" si="69"/>
        <v>#N/A</v>
      </c>
      <c r="BX117" s="93" t="e">
        <f t="shared" si="70"/>
        <v>#N/A</v>
      </c>
      <c r="BY117" s="94">
        <f t="shared" si="71"/>
        <v>999</v>
      </c>
      <c r="BZ117" s="94">
        <f t="shared" si="72"/>
        <v>999</v>
      </c>
      <c r="CA117" s="94" t="e">
        <f t="shared" si="73"/>
        <v>#N/A</v>
      </c>
      <c r="CB117" t="e">
        <f t="shared" si="74"/>
        <v>#N/A</v>
      </c>
      <c r="CC117" s="58" t="e">
        <f t="shared" si="75"/>
        <v>#N/A</v>
      </c>
      <c r="CD117" s="95" t="e">
        <f t="shared" si="76"/>
        <v>#N/A</v>
      </c>
      <c r="CE117" s="96" t="b">
        <f t="shared" si="77"/>
        <v>1</v>
      </c>
      <c r="CF117" t="e">
        <f t="shared" si="78"/>
        <v>#DIV/0!</v>
      </c>
      <c r="CG117" t="e">
        <f t="shared" si="79"/>
        <v>#DIV/0!</v>
      </c>
      <c r="CH117" s="84" t="b">
        <f t="shared" si="80"/>
        <v>1</v>
      </c>
      <c r="CI117">
        <f t="shared" si="81"/>
        <v>0.83</v>
      </c>
      <c r="CJ117" t="b">
        <f t="shared" si="82"/>
        <v>1</v>
      </c>
      <c r="CK117" t="b">
        <f t="shared" si="83"/>
        <v>1</v>
      </c>
      <c r="CL117" s="84" t="b">
        <f t="shared" si="103"/>
        <v>1</v>
      </c>
      <c r="CM117">
        <f t="shared" si="84"/>
        <v>3.0009999999999999</v>
      </c>
      <c r="CN117" t="b">
        <f t="shared" si="85"/>
        <v>1</v>
      </c>
      <c r="CO117" s="84">
        <f t="shared" si="86"/>
        <v>5.9077417607579882E-2</v>
      </c>
      <c r="CP117" t="b">
        <f t="shared" si="87"/>
        <v>1</v>
      </c>
      <c r="CQ117" s="96" t="b">
        <f t="shared" si="88"/>
        <v>1</v>
      </c>
      <c r="CR117" t="b">
        <f t="shared" si="89"/>
        <v>1</v>
      </c>
      <c r="CS117" t="b">
        <f t="shared" si="90"/>
        <v>1</v>
      </c>
      <c r="CT117" t="b">
        <f t="shared" si="91"/>
        <v>1</v>
      </c>
      <c r="CU117" t="b">
        <f t="shared" si="92"/>
        <v>1</v>
      </c>
      <c r="CV117" s="84" t="b">
        <f t="shared" si="93"/>
        <v>1</v>
      </c>
      <c r="CW117" t="b">
        <f t="shared" si="94"/>
        <v>1</v>
      </c>
      <c r="CX117" t="b">
        <f t="shared" si="95"/>
        <v>1</v>
      </c>
      <c r="CY117" t="b">
        <f t="shared" si="96"/>
        <v>1</v>
      </c>
      <c r="CZ117" t="b">
        <f t="shared" si="97"/>
        <v>1</v>
      </c>
      <c r="DA117" s="84">
        <f t="shared" si="98"/>
        <v>0</v>
      </c>
      <c r="DB117" t="e">
        <f t="shared" si="99"/>
        <v>#N/A</v>
      </c>
    </row>
    <row r="118" spans="1:106">
      <c r="A118" s="9">
        <v>116</v>
      </c>
      <c r="B118" s="3">
        <v>2</v>
      </c>
      <c r="C118" s="3" t="s">
        <v>155</v>
      </c>
      <c r="D118" s="3" t="str">
        <f t="shared" si="52"/>
        <v>AF_60m_L_24_0294</v>
      </c>
      <c r="E118" s="3" t="str">
        <f t="shared" si="53"/>
        <v>0294</v>
      </c>
      <c r="F118" s="3">
        <v>137273.016</v>
      </c>
      <c r="G118" s="15">
        <v>417224.75</v>
      </c>
      <c r="H118" s="35" t="str">
        <f t="shared" si="54"/>
        <v>ja</v>
      </c>
      <c r="I118" s="42" t="s">
        <v>2402</v>
      </c>
      <c r="J118" s="20" t="s">
        <v>2955</v>
      </c>
      <c r="K118" s="21">
        <v>10000</v>
      </c>
      <c r="L118" s="28">
        <f t="shared" si="100"/>
        <v>0.24</v>
      </c>
      <c r="M118" s="28">
        <f t="shared" si="101"/>
        <v>0</v>
      </c>
      <c r="N118" s="56">
        <f t="shared" si="55"/>
        <v>0</v>
      </c>
      <c r="O118" s="33">
        <f t="shared" si="102"/>
        <v>126.09348190926173</v>
      </c>
      <c r="P118" s="37">
        <f t="shared" si="56"/>
        <v>79.444463847382991</v>
      </c>
      <c r="Q118" s="9" t="s">
        <v>12</v>
      </c>
      <c r="R118" s="55" t="s">
        <v>12</v>
      </c>
      <c r="S118" s="55">
        <v>3.5750000000000002</v>
      </c>
      <c r="T118" s="55">
        <v>3.7759999999999998</v>
      </c>
      <c r="U118" s="55">
        <v>3.9260000000000002</v>
      </c>
      <c r="V118" s="3">
        <v>3.992</v>
      </c>
      <c r="W118" s="3">
        <v>4.0730000000000004</v>
      </c>
      <c r="X118" s="3" t="s">
        <v>12</v>
      </c>
      <c r="Y118" s="3">
        <v>4.6840000000000002</v>
      </c>
      <c r="Z118" s="15" t="s">
        <v>12</v>
      </c>
      <c r="AA118" s="10">
        <f t="shared" si="57"/>
        <v>4.0730000000000004</v>
      </c>
      <c r="AB118" s="9">
        <f t="shared" si="58"/>
        <v>0.14700000000000024</v>
      </c>
      <c r="AC118" s="10">
        <f t="shared" si="59"/>
        <v>0.61099999999999977</v>
      </c>
      <c r="AD118" s="9" t="s">
        <v>12</v>
      </c>
      <c r="AE118" s="55" t="s">
        <v>12</v>
      </c>
      <c r="AF118" s="55">
        <v>8.7999999999999995E-2</v>
      </c>
      <c r="AG118" s="55">
        <v>0.121</v>
      </c>
      <c r="AH118" s="55">
        <v>0.21099999999999999</v>
      </c>
      <c r="AI118" s="3">
        <v>0.26900000000000002</v>
      </c>
      <c r="AJ118" s="3">
        <v>0.33300000000000002</v>
      </c>
      <c r="AK118" s="3" t="s">
        <v>12</v>
      </c>
      <c r="AL118" s="3">
        <v>0.56599999999999995</v>
      </c>
      <c r="AM118" s="15" t="s">
        <v>12</v>
      </c>
      <c r="AN118" s="10">
        <f t="shared" si="60"/>
        <v>0.33300000000000002</v>
      </c>
      <c r="AO118" s="9">
        <f t="shared" si="61"/>
        <v>0.12200000000000003</v>
      </c>
      <c r="AP118" s="10">
        <f t="shared" si="62"/>
        <v>0.23299999999999993</v>
      </c>
      <c r="AQ118" s="9" t="s">
        <v>12</v>
      </c>
      <c r="AR118" s="55" t="s">
        <v>12</v>
      </c>
      <c r="AS118" s="55">
        <v>0.22500000000000001</v>
      </c>
      <c r="AT118" s="55">
        <v>0.86699999999999999</v>
      </c>
      <c r="AU118" s="55">
        <v>1.446</v>
      </c>
      <c r="AV118" s="3">
        <v>1.716</v>
      </c>
      <c r="AW118" s="3">
        <v>1.948</v>
      </c>
      <c r="AX118" s="3" t="s">
        <v>12</v>
      </c>
      <c r="AY118" s="3">
        <v>6.1059999999999999</v>
      </c>
      <c r="AZ118" s="15" t="s">
        <v>12</v>
      </c>
      <c r="BA118" s="10">
        <f t="shared" si="63"/>
        <v>1.948</v>
      </c>
      <c r="BB118" s="9">
        <f t="shared" si="64"/>
        <v>0.502</v>
      </c>
      <c r="BC118" s="10">
        <f t="shared" si="65"/>
        <v>4.1579999999999995</v>
      </c>
      <c r="BD118" s="9" t="s">
        <v>2403</v>
      </c>
      <c r="BE118" s="3" t="s">
        <v>12</v>
      </c>
      <c r="BF118" s="15" t="s">
        <v>12</v>
      </c>
      <c r="BG118" s="15"/>
      <c r="BH118" s="9"/>
      <c r="BI118" s="10"/>
      <c r="BJ118" s="9" t="s">
        <v>2403</v>
      </c>
      <c r="BK118" s="3" t="s">
        <v>12</v>
      </c>
      <c r="BL118" s="15" t="s">
        <v>12</v>
      </c>
      <c r="BM118" s="15"/>
      <c r="BN118" s="9"/>
      <c r="BO118" s="10"/>
      <c r="BP118">
        <f t="shared" si="66"/>
        <v>0</v>
      </c>
      <c r="BQ118" s="93">
        <f t="shared" si="67"/>
        <v>0</v>
      </c>
      <c r="BR118" s="93">
        <f t="shared" si="68"/>
        <v>0</v>
      </c>
      <c r="BS118" s="93" t="e">
        <f>VLOOKUP(C118,'Koppeling locatie - aslocatie'!$A$2:$C$8139,2,FALSE)</f>
        <v>#N/A</v>
      </c>
      <c r="BT118" s="93" t="e">
        <f>VLOOKUP($BS118,aslocaties_v01!$C$3:$AA$349,MATCH($K$3/10,aslocaties_v01!$C$2:$X$2),FALSE)</f>
        <v>#N/A</v>
      </c>
      <c r="BU118" s="93" t="e">
        <f>VLOOKUP(BS118,aslocaties_v01!$C$3:$AA$349,MATCH($K$3,aslocaties_v01!$C$2:$X$2),FALSE)</f>
        <v>#N/A</v>
      </c>
      <c r="BV118" s="93" t="e">
        <f>VLOOKUP(BS118,aslocaties_v01!$C$3:$AA$349,MATCH($K$3*10,aslocaties_v01!$C$2:$X$2),FALSE)</f>
        <v>#N/A</v>
      </c>
      <c r="BW118" s="93" t="e">
        <f t="shared" si="69"/>
        <v>#N/A</v>
      </c>
      <c r="BX118" s="93" t="e">
        <f t="shared" si="70"/>
        <v>#N/A</v>
      </c>
      <c r="BY118" s="94">
        <f t="shared" si="71"/>
        <v>999</v>
      </c>
      <c r="BZ118" s="94">
        <f t="shared" si="72"/>
        <v>999</v>
      </c>
      <c r="CA118" s="94" t="e">
        <f t="shared" si="73"/>
        <v>#N/A</v>
      </c>
      <c r="CB118" t="e">
        <f t="shared" si="74"/>
        <v>#N/A</v>
      </c>
      <c r="CC118" s="58" t="e">
        <f t="shared" si="75"/>
        <v>#N/A</v>
      </c>
      <c r="CD118" s="95" t="e">
        <f t="shared" si="76"/>
        <v>#N/A</v>
      </c>
      <c r="CE118" s="96" t="b">
        <f t="shared" si="77"/>
        <v>1</v>
      </c>
      <c r="CF118" t="e">
        <f t="shared" si="78"/>
        <v>#DIV/0!</v>
      </c>
      <c r="CG118" t="e">
        <f t="shared" si="79"/>
        <v>#DIV/0!</v>
      </c>
      <c r="CH118" s="84" t="b">
        <f t="shared" si="80"/>
        <v>1</v>
      </c>
      <c r="CI118">
        <f t="shared" si="81"/>
        <v>0.33300000000000002</v>
      </c>
      <c r="CJ118" t="b">
        <f t="shared" si="82"/>
        <v>1</v>
      </c>
      <c r="CK118" t="b">
        <f t="shared" si="83"/>
        <v>1</v>
      </c>
      <c r="CL118" s="84" t="b">
        <f t="shared" si="103"/>
        <v>1</v>
      </c>
      <c r="CM118">
        <f t="shared" si="84"/>
        <v>1.948</v>
      </c>
      <c r="CN118" t="b">
        <f t="shared" si="85"/>
        <v>1</v>
      </c>
      <c r="CO118" s="84">
        <f t="shared" si="86"/>
        <v>5.6252487272139926E-2</v>
      </c>
      <c r="CP118" t="b">
        <f t="shared" si="87"/>
        <v>1</v>
      </c>
      <c r="CQ118" s="96" t="b">
        <f t="shared" si="88"/>
        <v>1</v>
      </c>
      <c r="CR118" t="b">
        <f t="shared" si="89"/>
        <v>1</v>
      </c>
      <c r="CS118" t="b">
        <f t="shared" si="90"/>
        <v>1</v>
      </c>
      <c r="CT118" t="b">
        <f t="shared" si="91"/>
        <v>1</v>
      </c>
      <c r="CU118" t="b">
        <f t="shared" si="92"/>
        <v>1</v>
      </c>
      <c r="CV118" s="84" t="b">
        <f t="shared" si="93"/>
        <v>1</v>
      </c>
      <c r="CW118" t="b">
        <f t="shared" si="94"/>
        <v>1</v>
      </c>
      <c r="CX118" t="b">
        <f t="shared" si="95"/>
        <v>1</v>
      </c>
      <c r="CY118" t="b">
        <f t="shared" si="96"/>
        <v>1</v>
      </c>
      <c r="CZ118" t="b">
        <f t="shared" si="97"/>
        <v>1</v>
      </c>
      <c r="DA118" s="84">
        <f t="shared" si="98"/>
        <v>0</v>
      </c>
      <c r="DB118" t="e">
        <f t="shared" si="99"/>
        <v>#N/A</v>
      </c>
    </row>
    <row r="119" spans="1:106">
      <c r="A119" s="9">
        <v>117</v>
      </c>
      <c r="B119" s="3">
        <v>2</v>
      </c>
      <c r="C119" s="3" t="s">
        <v>156</v>
      </c>
      <c r="D119" s="3" t="str">
        <f t="shared" si="52"/>
        <v>AF_60m_L_24_0295</v>
      </c>
      <c r="E119" s="3" t="str">
        <f t="shared" si="53"/>
        <v>0295</v>
      </c>
      <c r="F119" s="3">
        <v>137351.17199999999</v>
      </c>
      <c r="G119" s="15">
        <v>417239</v>
      </c>
      <c r="H119" s="35" t="str">
        <f t="shared" si="54"/>
        <v>ja</v>
      </c>
      <c r="I119" s="42" t="s">
        <v>2402</v>
      </c>
      <c r="J119" s="20" t="s">
        <v>2955</v>
      </c>
      <c r="K119" s="21">
        <v>10000</v>
      </c>
      <c r="L119" s="28">
        <f t="shared" si="100"/>
        <v>0.24</v>
      </c>
      <c r="M119" s="28">
        <f t="shared" si="101"/>
        <v>0</v>
      </c>
      <c r="N119" s="56">
        <f t="shared" si="55"/>
        <v>0</v>
      </c>
      <c r="O119" s="33">
        <f t="shared" si="102"/>
        <v>79.444463847382991</v>
      </c>
      <c r="P119" s="37">
        <f t="shared" si="56"/>
        <v>121.77507175115232</v>
      </c>
      <c r="Q119" s="9" t="s">
        <v>12</v>
      </c>
      <c r="R119" s="55" t="s">
        <v>12</v>
      </c>
      <c r="S119" s="55">
        <v>3.75</v>
      </c>
      <c r="T119" s="55">
        <v>3.8450000000000002</v>
      </c>
      <c r="U119" s="55">
        <v>3.9249999999999998</v>
      </c>
      <c r="V119" s="3">
        <v>3.988</v>
      </c>
      <c r="W119" s="3">
        <v>4.0679999999999996</v>
      </c>
      <c r="X119" s="3" t="s">
        <v>12</v>
      </c>
      <c r="Y119" s="3">
        <v>4.6959999999999997</v>
      </c>
      <c r="Z119" s="15" t="s">
        <v>12</v>
      </c>
      <c r="AA119" s="10">
        <f t="shared" si="57"/>
        <v>4.0679999999999996</v>
      </c>
      <c r="AB119" s="9">
        <f t="shared" si="58"/>
        <v>0.14299999999999979</v>
      </c>
      <c r="AC119" s="10">
        <f t="shared" si="59"/>
        <v>0.62800000000000011</v>
      </c>
      <c r="AD119" s="9" t="s">
        <v>12</v>
      </c>
      <c r="AE119" s="55" t="s">
        <v>12</v>
      </c>
      <c r="AF119" s="55">
        <v>0.33100000000000002</v>
      </c>
      <c r="AG119" s="55">
        <v>0.38200000000000001</v>
      </c>
      <c r="AH119" s="55">
        <v>0.439</v>
      </c>
      <c r="AI119" s="3">
        <v>0.49099999999999999</v>
      </c>
      <c r="AJ119" s="3">
        <v>0.55200000000000005</v>
      </c>
      <c r="AK119" s="3" t="s">
        <v>12</v>
      </c>
      <c r="AL119" s="3">
        <v>0.68799999999999994</v>
      </c>
      <c r="AM119" s="15" t="s">
        <v>12</v>
      </c>
      <c r="AN119" s="10">
        <f t="shared" si="60"/>
        <v>0.55200000000000005</v>
      </c>
      <c r="AO119" s="9">
        <f t="shared" si="61"/>
        <v>0.11300000000000004</v>
      </c>
      <c r="AP119" s="10">
        <f t="shared" si="62"/>
        <v>0.1359999999999999</v>
      </c>
      <c r="AQ119" s="9" t="s">
        <v>12</v>
      </c>
      <c r="AR119" s="55" t="s">
        <v>12</v>
      </c>
      <c r="AS119" s="55">
        <v>1.9450000000000001</v>
      </c>
      <c r="AT119" s="55">
        <v>2.09</v>
      </c>
      <c r="AU119" s="55">
        <v>2.2210000000000001</v>
      </c>
      <c r="AV119" s="3">
        <v>2.343</v>
      </c>
      <c r="AW119" s="3">
        <v>2.4710000000000001</v>
      </c>
      <c r="AX119" s="3" t="s">
        <v>12</v>
      </c>
      <c r="AY119" s="3">
        <v>2.742</v>
      </c>
      <c r="AZ119" s="15" t="s">
        <v>12</v>
      </c>
      <c r="BA119" s="10">
        <f t="shared" si="63"/>
        <v>2.4710000000000001</v>
      </c>
      <c r="BB119" s="9">
        <f t="shared" si="64"/>
        <v>0.25</v>
      </c>
      <c r="BC119" s="10">
        <f t="shared" si="65"/>
        <v>0.27099999999999991</v>
      </c>
      <c r="BD119" s="9" t="s">
        <v>2403</v>
      </c>
      <c r="BE119" s="3" t="s">
        <v>12</v>
      </c>
      <c r="BF119" s="15" t="s">
        <v>12</v>
      </c>
      <c r="BG119" s="15"/>
      <c r="BH119" s="9"/>
      <c r="BI119" s="10"/>
      <c r="BJ119" s="9" t="s">
        <v>2403</v>
      </c>
      <c r="BK119" s="3" t="s">
        <v>12</v>
      </c>
      <c r="BL119" s="15" t="s">
        <v>12</v>
      </c>
      <c r="BM119" s="15"/>
      <c r="BN119" s="9"/>
      <c r="BO119" s="10"/>
      <c r="BP119">
        <f t="shared" si="66"/>
        <v>0</v>
      </c>
      <c r="BQ119" s="93">
        <f t="shared" si="67"/>
        <v>0</v>
      </c>
      <c r="BR119" s="93">
        <f t="shared" si="68"/>
        <v>0</v>
      </c>
      <c r="BS119" s="93" t="e">
        <f>VLOOKUP(C119,'Koppeling locatie - aslocatie'!$A$2:$C$8139,2,FALSE)</f>
        <v>#N/A</v>
      </c>
      <c r="BT119" s="93" t="e">
        <f>VLOOKUP($BS119,aslocaties_v01!$C$3:$AA$349,MATCH($K$3/10,aslocaties_v01!$C$2:$X$2),FALSE)</f>
        <v>#N/A</v>
      </c>
      <c r="BU119" s="93" t="e">
        <f>VLOOKUP(BS119,aslocaties_v01!$C$3:$AA$349,MATCH($K$3,aslocaties_v01!$C$2:$X$2),FALSE)</f>
        <v>#N/A</v>
      </c>
      <c r="BV119" s="93" t="e">
        <f>VLOOKUP(BS119,aslocaties_v01!$C$3:$AA$349,MATCH($K$3*10,aslocaties_v01!$C$2:$X$2),FALSE)</f>
        <v>#N/A</v>
      </c>
      <c r="BW119" s="93" t="e">
        <f t="shared" si="69"/>
        <v>#N/A</v>
      </c>
      <c r="BX119" s="93" t="e">
        <f t="shared" si="70"/>
        <v>#N/A</v>
      </c>
      <c r="BY119" s="94">
        <f t="shared" si="71"/>
        <v>999</v>
      </c>
      <c r="BZ119" s="94">
        <f t="shared" si="72"/>
        <v>999</v>
      </c>
      <c r="CA119" s="94" t="e">
        <f t="shared" si="73"/>
        <v>#N/A</v>
      </c>
      <c r="CB119" t="e">
        <f t="shared" si="74"/>
        <v>#N/A</v>
      </c>
      <c r="CC119" s="58" t="e">
        <f t="shared" si="75"/>
        <v>#N/A</v>
      </c>
      <c r="CD119" s="95" t="e">
        <f t="shared" si="76"/>
        <v>#N/A</v>
      </c>
      <c r="CE119" s="96" t="b">
        <f t="shared" si="77"/>
        <v>1</v>
      </c>
      <c r="CF119" t="e">
        <f t="shared" si="78"/>
        <v>#DIV/0!</v>
      </c>
      <c r="CG119" t="e">
        <f t="shared" si="79"/>
        <v>#DIV/0!</v>
      </c>
      <c r="CH119" s="84" t="b">
        <f t="shared" si="80"/>
        <v>1</v>
      </c>
      <c r="CI119">
        <f t="shared" si="81"/>
        <v>0.55200000000000005</v>
      </c>
      <c r="CJ119" t="b">
        <f t="shared" si="82"/>
        <v>1</v>
      </c>
      <c r="CK119" t="b">
        <f t="shared" si="83"/>
        <v>1</v>
      </c>
      <c r="CL119" s="84" t="b">
        <f t="shared" si="103"/>
        <v>1</v>
      </c>
      <c r="CM119">
        <f t="shared" si="84"/>
        <v>2.4710000000000001</v>
      </c>
      <c r="CN119" t="b">
        <f t="shared" si="85"/>
        <v>1</v>
      </c>
      <c r="CO119" s="84">
        <f t="shared" si="86"/>
        <v>5.7952074717660319E-2</v>
      </c>
      <c r="CP119" t="b">
        <f t="shared" si="87"/>
        <v>1</v>
      </c>
      <c r="CQ119" s="96" t="b">
        <f t="shared" si="88"/>
        <v>1</v>
      </c>
      <c r="CR119" t="b">
        <f t="shared" si="89"/>
        <v>1</v>
      </c>
      <c r="CS119" t="b">
        <f t="shared" si="90"/>
        <v>1</v>
      </c>
      <c r="CT119" t="b">
        <f t="shared" si="91"/>
        <v>1</v>
      </c>
      <c r="CU119" t="b">
        <f t="shared" si="92"/>
        <v>1</v>
      </c>
      <c r="CV119" s="84" t="b">
        <f t="shared" si="93"/>
        <v>1</v>
      </c>
      <c r="CW119" t="b">
        <f t="shared" si="94"/>
        <v>1</v>
      </c>
      <c r="CX119" t="b">
        <f t="shared" si="95"/>
        <v>1</v>
      </c>
      <c r="CY119" t="b">
        <f t="shared" si="96"/>
        <v>1</v>
      </c>
      <c r="CZ119" t="b">
        <f t="shared" si="97"/>
        <v>1</v>
      </c>
      <c r="DA119" s="84">
        <f t="shared" si="98"/>
        <v>0</v>
      </c>
      <c r="DB119" t="e">
        <f t="shared" si="99"/>
        <v>#N/A</v>
      </c>
    </row>
    <row r="120" spans="1:106">
      <c r="A120" s="9">
        <v>118</v>
      </c>
      <c r="B120" s="3">
        <v>2</v>
      </c>
      <c r="C120" s="3" t="s">
        <v>157</v>
      </c>
      <c r="D120" s="3" t="str">
        <f t="shared" si="52"/>
        <v>AF_60m_L_24_0296</v>
      </c>
      <c r="E120" s="3" t="str">
        <f t="shared" si="53"/>
        <v>0296</v>
      </c>
      <c r="F120" s="3">
        <v>137471.40599999999</v>
      </c>
      <c r="G120" s="15">
        <v>417258.31199999998</v>
      </c>
      <c r="H120" s="35" t="str">
        <f t="shared" si="54"/>
        <v>ja</v>
      </c>
      <c r="I120" s="42" t="s">
        <v>2402</v>
      </c>
      <c r="J120" s="20" t="s">
        <v>2955</v>
      </c>
      <c r="K120" s="21">
        <v>10000</v>
      </c>
      <c r="L120" s="28">
        <f t="shared" si="100"/>
        <v>0.24</v>
      </c>
      <c r="M120" s="28">
        <f t="shared" si="101"/>
        <v>0</v>
      </c>
      <c r="N120" s="56">
        <f t="shared" si="55"/>
        <v>0</v>
      </c>
      <c r="O120" s="33">
        <f t="shared" si="102"/>
        <v>121.77507175115232</v>
      </c>
      <c r="P120" s="37">
        <f t="shared" si="56"/>
        <v>81.862658947791914</v>
      </c>
      <c r="Q120" s="9" t="s">
        <v>12</v>
      </c>
      <c r="R120" s="55" t="s">
        <v>12</v>
      </c>
      <c r="S120" s="55">
        <v>3.75</v>
      </c>
      <c r="T120" s="55">
        <v>3.8450000000000002</v>
      </c>
      <c r="U120" s="55">
        <v>3.9249999999999998</v>
      </c>
      <c r="V120" s="3">
        <v>3.9870000000000001</v>
      </c>
      <c r="W120" s="3">
        <v>4.0679999999999996</v>
      </c>
      <c r="X120" s="3" t="s">
        <v>12</v>
      </c>
      <c r="Y120" s="3">
        <v>4.694</v>
      </c>
      <c r="Z120" s="15" t="s">
        <v>12</v>
      </c>
      <c r="AA120" s="10">
        <f t="shared" si="57"/>
        <v>4.0679999999999996</v>
      </c>
      <c r="AB120" s="9">
        <f t="shared" si="58"/>
        <v>0.14299999999999979</v>
      </c>
      <c r="AC120" s="10">
        <f t="shared" si="59"/>
        <v>0.62600000000000033</v>
      </c>
      <c r="AD120" s="9" t="s">
        <v>12</v>
      </c>
      <c r="AE120" s="55" t="s">
        <v>12</v>
      </c>
      <c r="AF120" s="55">
        <v>0.34200000000000003</v>
      </c>
      <c r="AG120" s="55">
        <v>0.39400000000000002</v>
      </c>
      <c r="AH120" s="55">
        <v>0.45100000000000001</v>
      </c>
      <c r="AI120" s="3">
        <v>0.502</v>
      </c>
      <c r="AJ120" s="3">
        <v>0.56200000000000006</v>
      </c>
      <c r="AK120" s="3" t="s">
        <v>12</v>
      </c>
      <c r="AL120" s="3">
        <v>0.70299999999999996</v>
      </c>
      <c r="AM120" s="15" t="s">
        <v>12</v>
      </c>
      <c r="AN120" s="10">
        <f t="shared" si="60"/>
        <v>0.56200000000000006</v>
      </c>
      <c r="AO120" s="9">
        <f t="shared" si="61"/>
        <v>0.11100000000000004</v>
      </c>
      <c r="AP120" s="10">
        <f t="shared" si="62"/>
        <v>0.1409999999999999</v>
      </c>
      <c r="AQ120" s="9" t="s">
        <v>12</v>
      </c>
      <c r="AR120" s="55" t="s">
        <v>12</v>
      </c>
      <c r="AS120" s="55">
        <v>1.9850000000000001</v>
      </c>
      <c r="AT120" s="55">
        <v>2.125</v>
      </c>
      <c r="AU120" s="55">
        <v>2.2570000000000001</v>
      </c>
      <c r="AV120" s="3">
        <v>2.3820000000000001</v>
      </c>
      <c r="AW120" s="3">
        <v>2.512</v>
      </c>
      <c r="AX120" s="3" t="s">
        <v>12</v>
      </c>
      <c r="AY120" s="3">
        <v>2.8239999999999998</v>
      </c>
      <c r="AZ120" s="15" t="s">
        <v>12</v>
      </c>
      <c r="BA120" s="10">
        <f t="shared" si="63"/>
        <v>2.512</v>
      </c>
      <c r="BB120" s="9">
        <f t="shared" si="64"/>
        <v>0.25499999999999989</v>
      </c>
      <c r="BC120" s="10">
        <f t="shared" si="65"/>
        <v>0.31199999999999983</v>
      </c>
      <c r="BD120" s="9" t="s">
        <v>2403</v>
      </c>
      <c r="BE120" s="3" t="s">
        <v>12</v>
      </c>
      <c r="BF120" s="15" t="s">
        <v>12</v>
      </c>
      <c r="BG120" s="15"/>
      <c r="BH120" s="9"/>
      <c r="BI120" s="10"/>
      <c r="BJ120" s="9" t="s">
        <v>2403</v>
      </c>
      <c r="BK120" s="3" t="s">
        <v>12</v>
      </c>
      <c r="BL120" s="15" t="s">
        <v>12</v>
      </c>
      <c r="BM120" s="15"/>
      <c r="BN120" s="9"/>
      <c r="BO120" s="10"/>
      <c r="BP120">
        <f t="shared" si="66"/>
        <v>0</v>
      </c>
      <c r="BQ120" s="93">
        <f t="shared" si="67"/>
        <v>0</v>
      </c>
      <c r="BR120" s="93">
        <f t="shared" si="68"/>
        <v>0</v>
      </c>
      <c r="BS120" s="93" t="e">
        <f>VLOOKUP(C120,'Koppeling locatie - aslocatie'!$A$2:$C$8139,2,FALSE)</f>
        <v>#N/A</v>
      </c>
      <c r="BT120" s="93" t="e">
        <f>VLOOKUP($BS120,aslocaties_v01!$C$3:$AA$349,MATCH($K$3/10,aslocaties_v01!$C$2:$X$2),FALSE)</f>
        <v>#N/A</v>
      </c>
      <c r="BU120" s="93" t="e">
        <f>VLOOKUP(BS120,aslocaties_v01!$C$3:$AA$349,MATCH($K$3,aslocaties_v01!$C$2:$X$2),FALSE)</f>
        <v>#N/A</v>
      </c>
      <c r="BV120" s="93" t="e">
        <f>VLOOKUP(BS120,aslocaties_v01!$C$3:$AA$349,MATCH($K$3*10,aslocaties_v01!$C$2:$X$2),FALSE)</f>
        <v>#N/A</v>
      </c>
      <c r="BW120" s="93" t="e">
        <f t="shared" si="69"/>
        <v>#N/A</v>
      </c>
      <c r="BX120" s="93" t="e">
        <f t="shared" si="70"/>
        <v>#N/A</v>
      </c>
      <c r="BY120" s="94">
        <f t="shared" si="71"/>
        <v>999</v>
      </c>
      <c r="BZ120" s="94">
        <f t="shared" si="72"/>
        <v>999</v>
      </c>
      <c r="CA120" s="94" t="e">
        <f t="shared" si="73"/>
        <v>#N/A</v>
      </c>
      <c r="CB120" t="e">
        <f t="shared" si="74"/>
        <v>#N/A</v>
      </c>
      <c r="CC120" s="58" t="e">
        <f t="shared" si="75"/>
        <v>#N/A</v>
      </c>
      <c r="CD120" s="95" t="e">
        <f t="shared" si="76"/>
        <v>#N/A</v>
      </c>
      <c r="CE120" s="96" t="b">
        <f t="shared" si="77"/>
        <v>1</v>
      </c>
      <c r="CF120" t="e">
        <f t="shared" si="78"/>
        <v>#DIV/0!</v>
      </c>
      <c r="CG120" t="e">
        <f t="shared" si="79"/>
        <v>#DIV/0!</v>
      </c>
      <c r="CH120" s="84" t="b">
        <f t="shared" si="80"/>
        <v>1</v>
      </c>
      <c r="CI120">
        <f t="shared" si="81"/>
        <v>0.56200000000000006</v>
      </c>
      <c r="CJ120" t="b">
        <f t="shared" si="82"/>
        <v>1</v>
      </c>
      <c r="CK120" t="b">
        <f t="shared" si="83"/>
        <v>1</v>
      </c>
      <c r="CL120" s="84" t="b">
        <f t="shared" si="103"/>
        <v>1</v>
      </c>
      <c r="CM120">
        <f t="shared" si="84"/>
        <v>2.512</v>
      </c>
      <c r="CN120" t="b">
        <f t="shared" si="85"/>
        <v>1</v>
      </c>
      <c r="CO120" s="84">
        <f t="shared" si="86"/>
        <v>5.709163059613382E-2</v>
      </c>
      <c r="CP120" t="b">
        <f t="shared" si="87"/>
        <v>1</v>
      </c>
      <c r="CQ120" s="96" t="b">
        <f t="shared" si="88"/>
        <v>1</v>
      </c>
      <c r="CR120" t="b">
        <f t="shared" si="89"/>
        <v>1</v>
      </c>
      <c r="CS120" t="b">
        <f t="shared" si="90"/>
        <v>1</v>
      </c>
      <c r="CT120" t="b">
        <f t="shared" si="91"/>
        <v>1</v>
      </c>
      <c r="CU120" t="b">
        <f t="shared" si="92"/>
        <v>1</v>
      </c>
      <c r="CV120" s="84" t="b">
        <f t="shared" si="93"/>
        <v>1</v>
      </c>
      <c r="CW120" t="b">
        <f t="shared" si="94"/>
        <v>1</v>
      </c>
      <c r="CX120" t="b">
        <f t="shared" si="95"/>
        <v>1</v>
      </c>
      <c r="CY120" t="b">
        <f t="shared" si="96"/>
        <v>1</v>
      </c>
      <c r="CZ120" t="b">
        <f t="shared" si="97"/>
        <v>1</v>
      </c>
      <c r="DA120" s="84">
        <f t="shared" si="98"/>
        <v>0</v>
      </c>
      <c r="DB120" t="e">
        <f t="shared" si="99"/>
        <v>#N/A</v>
      </c>
    </row>
    <row r="121" spans="1:106">
      <c r="A121" s="9">
        <v>119</v>
      </c>
      <c r="B121" s="3">
        <v>2</v>
      </c>
      <c r="C121" s="3" t="s">
        <v>158</v>
      </c>
      <c r="D121" s="3" t="str">
        <f t="shared" si="52"/>
        <v>AF_60m_L_24_0297</v>
      </c>
      <c r="E121" s="3" t="str">
        <f t="shared" si="53"/>
        <v>0297</v>
      </c>
      <c r="F121" s="3">
        <v>137552.375</v>
      </c>
      <c r="G121" s="15">
        <v>417270.375</v>
      </c>
      <c r="H121" s="35" t="str">
        <f t="shared" si="54"/>
        <v>ja</v>
      </c>
      <c r="I121" s="42" t="s">
        <v>2402</v>
      </c>
      <c r="J121" s="20" t="s">
        <v>2955</v>
      </c>
      <c r="K121" s="21">
        <v>10000</v>
      </c>
      <c r="L121" s="28">
        <f t="shared" si="100"/>
        <v>0.24</v>
      </c>
      <c r="M121" s="28">
        <f t="shared" si="101"/>
        <v>0</v>
      </c>
      <c r="N121" s="56">
        <f t="shared" si="55"/>
        <v>0</v>
      </c>
      <c r="O121" s="33">
        <f t="shared" si="102"/>
        <v>81.862658947791914</v>
      </c>
      <c r="P121" s="37">
        <f t="shared" si="56"/>
        <v>93.559048033844491</v>
      </c>
      <c r="Q121" s="9" t="s">
        <v>12</v>
      </c>
      <c r="R121" s="55" t="s">
        <v>12</v>
      </c>
      <c r="S121" s="55">
        <v>3.75</v>
      </c>
      <c r="T121" s="55">
        <v>3.8450000000000002</v>
      </c>
      <c r="U121" s="55">
        <v>3.9260000000000002</v>
      </c>
      <c r="V121" s="3">
        <v>3.99</v>
      </c>
      <c r="W121" s="3">
        <v>4.069</v>
      </c>
      <c r="X121" s="3" t="s">
        <v>12</v>
      </c>
      <c r="Y121" s="3">
        <v>4.6970000000000001</v>
      </c>
      <c r="Z121" s="15" t="s">
        <v>12</v>
      </c>
      <c r="AA121" s="10">
        <f t="shared" si="57"/>
        <v>4.069</v>
      </c>
      <c r="AB121" s="9">
        <f t="shared" si="58"/>
        <v>0.14299999999999979</v>
      </c>
      <c r="AC121" s="10">
        <f t="shared" si="59"/>
        <v>0.62800000000000011</v>
      </c>
      <c r="AD121" s="9" t="s">
        <v>12</v>
      </c>
      <c r="AE121" s="55" t="s">
        <v>12</v>
      </c>
      <c r="AF121" s="55">
        <v>0.35499999999999998</v>
      </c>
      <c r="AG121" s="55">
        <v>0.41099999999999998</v>
      </c>
      <c r="AH121" s="55">
        <v>0.47099999999999997</v>
      </c>
      <c r="AI121" s="3">
        <v>0.52500000000000002</v>
      </c>
      <c r="AJ121" s="3">
        <v>0.58499999999999996</v>
      </c>
      <c r="AK121" s="3" t="s">
        <v>12</v>
      </c>
      <c r="AL121" s="3">
        <v>0.753</v>
      </c>
      <c r="AM121" s="15" t="s">
        <v>12</v>
      </c>
      <c r="AN121" s="10">
        <f t="shared" si="60"/>
        <v>0.58499999999999996</v>
      </c>
      <c r="AO121" s="9">
        <f t="shared" si="61"/>
        <v>0.11399999999999999</v>
      </c>
      <c r="AP121" s="10">
        <f t="shared" si="62"/>
        <v>0.16800000000000004</v>
      </c>
      <c r="AQ121" s="9" t="s">
        <v>12</v>
      </c>
      <c r="AR121" s="55" t="s">
        <v>12</v>
      </c>
      <c r="AS121" s="55">
        <v>2.0179999999999998</v>
      </c>
      <c r="AT121" s="55">
        <v>2.17</v>
      </c>
      <c r="AU121" s="55">
        <v>2.3130000000000002</v>
      </c>
      <c r="AV121" s="3">
        <v>2.4430000000000001</v>
      </c>
      <c r="AW121" s="3">
        <v>2.57</v>
      </c>
      <c r="AX121" s="3" t="s">
        <v>12</v>
      </c>
      <c r="AY121" s="3">
        <v>2.8839999999999999</v>
      </c>
      <c r="AZ121" s="15" t="s">
        <v>12</v>
      </c>
      <c r="BA121" s="10">
        <f t="shared" si="63"/>
        <v>2.57</v>
      </c>
      <c r="BB121" s="9">
        <f t="shared" si="64"/>
        <v>0.25699999999999967</v>
      </c>
      <c r="BC121" s="10">
        <f t="shared" si="65"/>
        <v>0.31400000000000006</v>
      </c>
      <c r="BD121" s="9" t="s">
        <v>2403</v>
      </c>
      <c r="BE121" s="3" t="s">
        <v>12</v>
      </c>
      <c r="BF121" s="15" t="s">
        <v>12</v>
      </c>
      <c r="BG121" s="15"/>
      <c r="BH121" s="9"/>
      <c r="BI121" s="10"/>
      <c r="BJ121" s="9" t="s">
        <v>2403</v>
      </c>
      <c r="BK121" s="3" t="s">
        <v>12</v>
      </c>
      <c r="BL121" s="15" t="s">
        <v>12</v>
      </c>
      <c r="BM121" s="15"/>
      <c r="BN121" s="9"/>
      <c r="BO121" s="10"/>
      <c r="BP121">
        <f t="shared" si="66"/>
        <v>0</v>
      </c>
      <c r="BQ121" s="93">
        <f t="shared" si="67"/>
        <v>0</v>
      </c>
      <c r="BR121" s="93">
        <f t="shared" si="68"/>
        <v>0</v>
      </c>
      <c r="BS121" s="93" t="e">
        <f>VLOOKUP(C121,'Koppeling locatie - aslocatie'!$A$2:$C$8139,2,FALSE)</f>
        <v>#N/A</v>
      </c>
      <c r="BT121" s="93" t="e">
        <f>VLOOKUP($BS121,aslocaties_v01!$C$3:$AA$349,MATCH($K$3/10,aslocaties_v01!$C$2:$X$2),FALSE)</f>
        <v>#N/A</v>
      </c>
      <c r="BU121" s="93" t="e">
        <f>VLOOKUP(BS121,aslocaties_v01!$C$3:$AA$349,MATCH($K$3,aslocaties_v01!$C$2:$X$2),FALSE)</f>
        <v>#N/A</v>
      </c>
      <c r="BV121" s="93" t="e">
        <f>VLOOKUP(BS121,aslocaties_v01!$C$3:$AA$349,MATCH($K$3*10,aslocaties_v01!$C$2:$X$2),FALSE)</f>
        <v>#N/A</v>
      </c>
      <c r="BW121" s="93" t="e">
        <f t="shared" si="69"/>
        <v>#N/A</v>
      </c>
      <c r="BX121" s="93" t="e">
        <f t="shared" si="70"/>
        <v>#N/A</v>
      </c>
      <c r="BY121" s="94">
        <f t="shared" si="71"/>
        <v>999</v>
      </c>
      <c r="BZ121" s="94">
        <f t="shared" si="72"/>
        <v>999</v>
      </c>
      <c r="CA121" s="94" t="e">
        <f t="shared" si="73"/>
        <v>#N/A</v>
      </c>
      <c r="CB121" t="e">
        <f t="shared" si="74"/>
        <v>#N/A</v>
      </c>
      <c r="CC121" s="58" t="e">
        <f t="shared" si="75"/>
        <v>#N/A</v>
      </c>
      <c r="CD121" s="95" t="e">
        <f t="shared" si="76"/>
        <v>#N/A</v>
      </c>
      <c r="CE121" s="96" t="b">
        <f t="shared" si="77"/>
        <v>1</v>
      </c>
      <c r="CF121" t="e">
        <f t="shared" si="78"/>
        <v>#DIV/0!</v>
      </c>
      <c r="CG121" t="e">
        <f t="shared" si="79"/>
        <v>#DIV/0!</v>
      </c>
      <c r="CH121" s="84" t="b">
        <f t="shared" si="80"/>
        <v>1</v>
      </c>
      <c r="CI121">
        <f t="shared" si="81"/>
        <v>0.58499999999999996</v>
      </c>
      <c r="CJ121" t="b">
        <f t="shared" si="82"/>
        <v>1</v>
      </c>
      <c r="CK121" t="b">
        <f t="shared" si="83"/>
        <v>1</v>
      </c>
      <c r="CL121" s="84" t="b">
        <f t="shared" si="103"/>
        <v>1</v>
      </c>
      <c r="CM121">
        <f t="shared" si="84"/>
        <v>2.57</v>
      </c>
      <c r="CN121" t="b">
        <f t="shared" si="85"/>
        <v>1</v>
      </c>
      <c r="CO121" s="84">
        <f t="shared" si="86"/>
        <v>5.6776029917182703E-2</v>
      </c>
      <c r="CP121" t="b">
        <f t="shared" si="87"/>
        <v>1</v>
      </c>
      <c r="CQ121" s="96" t="b">
        <f t="shared" si="88"/>
        <v>1</v>
      </c>
      <c r="CR121" t="b">
        <f t="shared" si="89"/>
        <v>1</v>
      </c>
      <c r="CS121" t="b">
        <f t="shared" si="90"/>
        <v>1</v>
      </c>
      <c r="CT121" t="b">
        <f t="shared" si="91"/>
        <v>1</v>
      </c>
      <c r="CU121" t="b">
        <f t="shared" si="92"/>
        <v>1</v>
      </c>
      <c r="CV121" s="84" t="b">
        <f t="shared" si="93"/>
        <v>1</v>
      </c>
      <c r="CW121" t="b">
        <f t="shared" si="94"/>
        <v>1</v>
      </c>
      <c r="CX121" t="b">
        <f t="shared" si="95"/>
        <v>1</v>
      </c>
      <c r="CY121" t="b">
        <f t="shared" si="96"/>
        <v>1</v>
      </c>
      <c r="CZ121" t="b">
        <f t="shared" si="97"/>
        <v>1</v>
      </c>
      <c r="DA121" s="84">
        <f t="shared" si="98"/>
        <v>0</v>
      </c>
      <c r="DB121" t="e">
        <f t="shared" si="99"/>
        <v>#N/A</v>
      </c>
    </row>
    <row r="122" spans="1:106">
      <c r="A122" s="9">
        <v>120</v>
      </c>
      <c r="B122" s="3">
        <v>2</v>
      </c>
      <c r="C122" s="3" t="s">
        <v>159</v>
      </c>
      <c r="D122" s="3" t="str">
        <f t="shared" si="52"/>
        <v>AF_60m_L_24_0298</v>
      </c>
      <c r="E122" s="3" t="str">
        <f t="shared" si="53"/>
        <v>0298</v>
      </c>
      <c r="F122" s="3">
        <v>137625.18799999999</v>
      </c>
      <c r="G122" s="15">
        <v>417329.125</v>
      </c>
      <c r="H122" s="35" t="str">
        <f t="shared" si="54"/>
        <v>ja</v>
      </c>
      <c r="I122" s="42" t="s">
        <v>2402</v>
      </c>
      <c r="J122" s="20" t="s">
        <v>2955</v>
      </c>
      <c r="K122" s="21">
        <v>10000</v>
      </c>
      <c r="L122" s="28">
        <f t="shared" si="100"/>
        <v>0.24</v>
      </c>
      <c r="M122" s="28">
        <f t="shared" si="101"/>
        <v>0</v>
      </c>
      <c r="N122" s="56">
        <f t="shared" si="55"/>
        <v>0</v>
      </c>
      <c r="O122" s="33">
        <f t="shared" si="102"/>
        <v>93.559048033844491</v>
      </c>
      <c r="P122" s="37">
        <f t="shared" si="56"/>
        <v>118.23205379676619</v>
      </c>
      <c r="Q122" s="9" t="s">
        <v>12</v>
      </c>
      <c r="R122" s="55" t="s">
        <v>12</v>
      </c>
      <c r="S122" s="55">
        <v>3.75</v>
      </c>
      <c r="T122" s="55">
        <v>3.8450000000000002</v>
      </c>
      <c r="U122" s="55">
        <v>3.9249999999999998</v>
      </c>
      <c r="V122" s="3">
        <v>3.99</v>
      </c>
      <c r="W122" s="3">
        <v>4.0679999999999996</v>
      </c>
      <c r="X122" s="3" t="s">
        <v>12</v>
      </c>
      <c r="Y122" s="3">
        <v>4.6760000000000002</v>
      </c>
      <c r="Z122" s="15" t="s">
        <v>12</v>
      </c>
      <c r="AA122" s="10">
        <f t="shared" si="57"/>
        <v>4.0679999999999996</v>
      </c>
      <c r="AB122" s="9">
        <f t="shared" si="58"/>
        <v>0.14299999999999979</v>
      </c>
      <c r="AC122" s="10">
        <f t="shared" si="59"/>
        <v>0.60800000000000054</v>
      </c>
      <c r="AD122" s="9" t="s">
        <v>12</v>
      </c>
      <c r="AE122" s="55" t="s">
        <v>12</v>
      </c>
      <c r="AF122" s="55">
        <v>0.36499999999999999</v>
      </c>
      <c r="AG122" s="55">
        <v>0.42499999999999999</v>
      </c>
      <c r="AH122" s="55">
        <v>0.49199999999999999</v>
      </c>
      <c r="AI122" s="3">
        <v>0.58399999999999996</v>
      </c>
      <c r="AJ122" s="3">
        <v>0.83</v>
      </c>
      <c r="AK122" s="3" t="s">
        <v>12</v>
      </c>
      <c r="AL122" s="3">
        <v>1.506</v>
      </c>
      <c r="AM122" s="15" t="s">
        <v>12</v>
      </c>
      <c r="AN122" s="10">
        <f t="shared" si="60"/>
        <v>0.83</v>
      </c>
      <c r="AO122" s="9">
        <f t="shared" si="61"/>
        <v>0.33799999999999997</v>
      </c>
      <c r="AP122" s="10">
        <f t="shared" si="62"/>
        <v>0.67600000000000005</v>
      </c>
      <c r="AQ122" s="9" t="s">
        <v>12</v>
      </c>
      <c r="AR122" s="55" t="s">
        <v>12</v>
      </c>
      <c r="AS122" s="55">
        <v>2.0449999999999999</v>
      </c>
      <c r="AT122" s="55">
        <v>2.2010000000000001</v>
      </c>
      <c r="AU122" s="55">
        <v>2.3660000000000001</v>
      </c>
      <c r="AV122" s="3">
        <v>2.5590000000000002</v>
      </c>
      <c r="AW122" s="3">
        <v>3.6640000000000001</v>
      </c>
      <c r="AX122" s="3" t="s">
        <v>12</v>
      </c>
      <c r="AY122" s="3">
        <v>6.31</v>
      </c>
      <c r="AZ122" s="15" t="s">
        <v>12</v>
      </c>
      <c r="BA122" s="10">
        <f t="shared" si="63"/>
        <v>3.6640000000000001</v>
      </c>
      <c r="BB122" s="9">
        <f t="shared" si="64"/>
        <v>1.298</v>
      </c>
      <c r="BC122" s="10">
        <f t="shared" si="65"/>
        <v>2.6459999999999995</v>
      </c>
      <c r="BD122" s="9" t="s">
        <v>2403</v>
      </c>
      <c r="BE122" s="3" t="s">
        <v>12</v>
      </c>
      <c r="BF122" s="15" t="s">
        <v>12</v>
      </c>
      <c r="BG122" s="15"/>
      <c r="BH122" s="9"/>
      <c r="BI122" s="10"/>
      <c r="BJ122" s="9" t="s">
        <v>2403</v>
      </c>
      <c r="BK122" s="3" t="s">
        <v>12</v>
      </c>
      <c r="BL122" s="15" t="s">
        <v>12</v>
      </c>
      <c r="BM122" s="15"/>
      <c r="BN122" s="9"/>
      <c r="BO122" s="10"/>
      <c r="BP122">
        <f t="shared" si="66"/>
        <v>0</v>
      </c>
      <c r="BQ122" s="93">
        <f t="shared" si="67"/>
        <v>0</v>
      </c>
      <c r="BR122" s="93">
        <f t="shared" si="68"/>
        <v>0</v>
      </c>
      <c r="BS122" s="93" t="e">
        <f>VLOOKUP(C122,'Koppeling locatie - aslocatie'!$A$2:$C$8139,2,FALSE)</f>
        <v>#N/A</v>
      </c>
      <c r="BT122" s="93" t="e">
        <f>VLOOKUP($BS122,aslocaties_v01!$C$3:$AA$349,MATCH($K$3/10,aslocaties_v01!$C$2:$X$2),FALSE)</f>
        <v>#N/A</v>
      </c>
      <c r="BU122" s="93" t="e">
        <f>VLOOKUP(BS122,aslocaties_v01!$C$3:$AA$349,MATCH($K$3,aslocaties_v01!$C$2:$X$2),FALSE)</f>
        <v>#N/A</v>
      </c>
      <c r="BV122" s="93" t="e">
        <f>VLOOKUP(BS122,aslocaties_v01!$C$3:$AA$349,MATCH($K$3*10,aslocaties_v01!$C$2:$X$2),FALSE)</f>
        <v>#N/A</v>
      </c>
      <c r="BW122" s="93" t="e">
        <f t="shared" si="69"/>
        <v>#N/A</v>
      </c>
      <c r="BX122" s="93" t="e">
        <f t="shared" si="70"/>
        <v>#N/A</v>
      </c>
      <c r="BY122" s="94">
        <f t="shared" si="71"/>
        <v>999</v>
      </c>
      <c r="BZ122" s="94">
        <f t="shared" si="72"/>
        <v>999</v>
      </c>
      <c r="CA122" s="94" t="e">
        <f t="shared" si="73"/>
        <v>#N/A</v>
      </c>
      <c r="CB122" t="e">
        <f t="shared" si="74"/>
        <v>#N/A</v>
      </c>
      <c r="CC122" s="58" t="e">
        <f t="shared" si="75"/>
        <v>#N/A</v>
      </c>
      <c r="CD122" s="95" t="e">
        <f t="shared" si="76"/>
        <v>#N/A</v>
      </c>
      <c r="CE122" s="96" t="b">
        <f t="shared" si="77"/>
        <v>1</v>
      </c>
      <c r="CF122" t="e">
        <f t="shared" si="78"/>
        <v>#DIV/0!</v>
      </c>
      <c r="CG122" t="e">
        <f t="shared" si="79"/>
        <v>#DIV/0!</v>
      </c>
      <c r="CH122" s="84" t="b">
        <f t="shared" si="80"/>
        <v>1</v>
      </c>
      <c r="CI122">
        <f t="shared" si="81"/>
        <v>0.83</v>
      </c>
      <c r="CJ122" t="b">
        <f t="shared" si="82"/>
        <v>1</v>
      </c>
      <c r="CK122" t="b">
        <f t="shared" si="83"/>
        <v>1</v>
      </c>
      <c r="CL122" s="84" t="b">
        <f t="shared" si="103"/>
        <v>1</v>
      </c>
      <c r="CM122">
        <f t="shared" si="84"/>
        <v>3.6640000000000001</v>
      </c>
      <c r="CN122" t="b">
        <f t="shared" si="85"/>
        <v>1</v>
      </c>
      <c r="CO122" s="84">
        <f t="shared" si="86"/>
        <v>3.9631687429927356E-2</v>
      </c>
      <c r="CP122" t="b">
        <f t="shared" si="87"/>
        <v>1</v>
      </c>
      <c r="CQ122" s="96" t="b">
        <f t="shared" si="88"/>
        <v>1</v>
      </c>
      <c r="CR122" t="b">
        <f t="shared" si="89"/>
        <v>1</v>
      </c>
      <c r="CS122" t="b">
        <f t="shared" si="90"/>
        <v>1</v>
      </c>
      <c r="CT122" t="b">
        <f t="shared" si="91"/>
        <v>1</v>
      </c>
      <c r="CU122" t="b">
        <f t="shared" si="92"/>
        <v>1</v>
      </c>
      <c r="CV122" s="84" t="b">
        <f t="shared" si="93"/>
        <v>1</v>
      </c>
      <c r="CW122" t="b">
        <f t="shared" si="94"/>
        <v>1</v>
      </c>
      <c r="CX122" t="b">
        <f t="shared" si="95"/>
        <v>1</v>
      </c>
      <c r="CY122" t="b">
        <f t="shared" si="96"/>
        <v>1</v>
      </c>
      <c r="CZ122" t="b">
        <f t="shared" si="97"/>
        <v>1</v>
      </c>
      <c r="DA122" s="84">
        <f t="shared" si="98"/>
        <v>0</v>
      </c>
      <c r="DB122" t="e">
        <f t="shared" si="99"/>
        <v>#N/A</v>
      </c>
    </row>
    <row r="123" spans="1:106">
      <c r="A123" s="9">
        <v>121</v>
      </c>
      <c r="B123" s="3">
        <v>2</v>
      </c>
      <c r="C123" s="3" t="s">
        <v>160</v>
      </c>
      <c r="D123" s="3" t="str">
        <f t="shared" si="52"/>
        <v>AF_60m_L_24_0299</v>
      </c>
      <c r="E123" s="3" t="str">
        <f t="shared" si="53"/>
        <v>0299</v>
      </c>
      <c r="F123" s="3">
        <v>137742.141</v>
      </c>
      <c r="G123" s="15">
        <v>417346.46899999998</v>
      </c>
      <c r="H123" s="35" t="str">
        <f t="shared" si="54"/>
        <v>ja</v>
      </c>
      <c r="I123" s="42" t="s">
        <v>2402</v>
      </c>
      <c r="J123" s="20" t="s">
        <v>2955</v>
      </c>
      <c r="K123" s="21">
        <v>10000</v>
      </c>
      <c r="L123" s="28">
        <f t="shared" si="100"/>
        <v>0.24</v>
      </c>
      <c r="M123" s="28">
        <f t="shared" si="101"/>
        <v>0</v>
      </c>
      <c r="N123" s="56">
        <f t="shared" si="55"/>
        <v>0</v>
      </c>
      <c r="O123" s="33">
        <f t="shared" si="102"/>
        <v>118.23205379676619</v>
      </c>
      <c r="P123" s="37">
        <f t="shared" si="56"/>
        <v>117.41229372173906</v>
      </c>
      <c r="Q123" s="9" t="s">
        <v>12</v>
      </c>
      <c r="R123" s="55" t="s">
        <v>12</v>
      </c>
      <c r="S123" s="55">
        <v>3.7490000000000001</v>
      </c>
      <c r="T123" s="55">
        <v>3.8450000000000002</v>
      </c>
      <c r="U123" s="55">
        <v>3.9249999999999998</v>
      </c>
      <c r="V123" s="3">
        <v>3.99</v>
      </c>
      <c r="W123" s="3">
        <v>4.0679999999999996</v>
      </c>
      <c r="X123" s="3" t="s">
        <v>12</v>
      </c>
      <c r="Y123" s="3">
        <v>4.6740000000000004</v>
      </c>
      <c r="Z123" s="15" t="s">
        <v>12</v>
      </c>
      <c r="AA123" s="10">
        <f t="shared" si="57"/>
        <v>4.0679999999999996</v>
      </c>
      <c r="AB123" s="9">
        <f t="shared" si="58"/>
        <v>0.14299999999999979</v>
      </c>
      <c r="AC123" s="10">
        <f t="shared" si="59"/>
        <v>0.60600000000000076</v>
      </c>
      <c r="AD123" s="9" t="s">
        <v>12</v>
      </c>
      <c r="AE123" s="55" t="s">
        <v>12</v>
      </c>
      <c r="AF123" s="55">
        <v>0.377</v>
      </c>
      <c r="AG123" s="55">
        <v>0.442</v>
      </c>
      <c r="AH123" s="55">
        <v>0.52200000000000002</v>
      </c>
      <c r="AI123" s="3">
        <v>0.64500000000000002</v>
      </c>
      <c r="AJ123" s="3">
        <v>1.1259999999999999</v>
      </c>
      <c r="AK123" s="3" t="s">
        <v>12</v>
      </c>
      <c r="AL123" s="3">
        <v>2.0059999999999998</v>
      </c>
      <c r="AM123" s="15" t="s">
        <v>12</v>
      </c>
      <c r="AN123" s="10">
        <f t="shared" si="60"/>
        <v>1.1259999999999999</v>
      </c>
      <c r="AO123" s="9">
        <f t="shared" si="61"/>
        <v>0.60399999999999987</v>
      </c>
      <c r="AP123" s="10">
        <f t="shared" si="62"/>
        <v>0.87999999999999989</v>
      </c>
      <c r="AQ123" s="9" t="s">
        <v>12</v>
      </c>
      <c r="AR123" s="55" t="s">
        <v>12</v>
      </c>
      <c r="AS123" s="55">
        <v>2.0859999999999999</v>
      </c>
      <c r="AT123" s="55">
        <v>2.2450000000000001</v>
      </c>
      <c r="AU123" s="55">
        <v>2.4209999999999998</v>
      </c>
      <c r="AV123" s="3">
        <v>2.665</v>
      </c>
      <c r="AW123" s="3">
        <v>3.9590000000000001</v>
      </c>
      <c r="AX123" s="3" t="s">
        <v>12</v>
      </c>
      <c r="AY123" s="3">
        <v>7.0010000000000003</v>
      </c>
      <c r="AZ123" s="15" t="s">
        <v>12</v>
      </c>
      <c r="BA123" s="10">
        <f t="shared" si="63"/>
        <v>3.9590000000000001</v>
      </c>
      <c r="BB123" s="9">
        <f t="shared" si="64"/>
        <v>1.5380000000000003</v>
      </c>
      <c r="BC123" s="10">
        <f t="shared" si="65"/>
        <v>3.0420000000000003</v>
      </c>
      <c r="BD123" s="9" t="s">
        <v>2403</v>
      </c>
      <c r="BE123" s="3" t="s">
        <v>12</v>
      </c>
      <c r="BF123" s="15" t="s">
        <v>12</v>
      </c>
      <c r="BG123" s="15"/>
      <c r="BH123" s="9"/>
      <c r="BI123" s="10"/>
      <c r="BJ123" s="9" t="s">
        <v>2403</v>
      </c>
      <c r="BK123" s="3" t="s">
        <v>12</v>
      </c>
      <c r="BL123" s="15" t="s">
        <v>12</v>
      </c>
      <c r="BM123" s="15"/>
      <c r="BN123" s="9"/>
      <c r="BO123" s="10"/>
      <c r="BP123">
        <f t="shared" si="66"/>
        <v>0</v>
      </c>
      <c r="BQ123" s="93">
        <f t="shared" si="67"/>
        <v>0</v>
      </c>
      <c r="BR123" s="93">
        <f t="shared" si="68"/>
        <v>0</v>
      </c>
      <c r="BS123" s="93" t="e">
        <f>VLOOKUP(C123,'Koppeling locatie - aslocatie'!$A$2:$C$8139,2,FALSE)</f>
        <v>#N/A</v>
      </c>
      <c r="BT123" s="93" t="e">
        <f>VLOOKUP($BS123,aslocaties_v01!$C$3:$AA$349,MATCH($K$3/10,aslocaties_v01!$C$2:$X$2),FALSE)</f>
        <v>#N/A</v>
      </c>
      <c r="BU123" s="93" t="e">
        <f>VLOOKUP(BS123,aslocaties_v01!$C$3:$AA$349,MATCH($K$3,aslocaties_v01!$C$2:$X$2),FALSE)</f>
        <v>#N/A</v>
      </c>
      <c r="BV123" s="93" t="e">
        <f>VLOOKUP(BS123,aslocaties_v01!$C$3:$AA$349,MATCH($K$3*10,aslocaties_v01!$C$2:$X$2),FALSE)</f>
        <v>#N/A</v>
      </c>
      <c r="BW123" s="93" t="e">
        <f t="shared" si="69"/>
        <v>#N/A</v>
      </c>
      <c r="BX123" s="93" t="e">
        <f t="shared" si="70"/>
        <v>#N/A</v>
      </c>
      <c r="BY123" s="94">
        <f t="shared" si="71"/>
        <v>999</v>
      </c>
      <c r="BZ123" s="94">
        <f t="shared" si="72"/>
        <v>999</v>
      </c>
      <c r="CA123" s="94" t="e">
        <f t="shared" si="73"/>
        <v>#N/A</v>
      </c>
      <c r="CB123" t="e">
        <f t="shared" si="74"/>
        <v>#N/A</v>
      </c>
      <c r="CC123" s="58" t="e">
        <f t="shared" si="75"/>
        <v>#N/A</v>
      </c>
      <c r="CD123" s="95" t="e">
        <f t="shared" si="76"/>
        <v>#N/A</v>
      </c>
      <c r="CE123" s="96" t="b">
        <f t="shared" si="77"/>
        <v>1</v>
      </c>
      <c r="CF123" t="e">
        <f t="shared" si="78"/>
        <v>#DIV/0!</v>
      </c>
      <c r="CG123" t="e">
        <f t="shared" si="79"/>
        <v>#DIV/0!</v>
      </c>
      <c r="CH123" s="84" t="b">
        <f t="shared" si="80"/>
        <v>1</v>
      </c>
      <c r="CI123">
        <f t="shared" si="81"/>
        <v>1.1259999999999999</v>
      </c>
      <c r="CJ123" t="b">
        <f t="shared" si="82"/>
        <v>1</v>
      </c>
      <c r="CK123" t="b">
        <f t="shared" si="83"/>
        <v>1</v>
      </c>
      <c r="CL123" s="84" t="b">
        <f t="shared" si="103"/>
        <v>1</v>
      </c>
      <c r="CM123">
        <f t="shared" si="84"/>
        <v>3.9590000000000001</v>
      </c>
      <c r="CN123" t="b">
        <f t="shared" si="85"/>
        <v>1</v>
      </c>
      <c r="CO123" s="84">
        <f t="shared" si="86"/>
        <v>4.6051394806036414E-2</v>
      </c>
      <c r="CP123" t="b">
        <f t="shared" si="87"/>
        <v>1</v>
      </c>
      <c r="CQ123" s="96" t="b">
        <f t="shared" si="88"/>
        <v>1</v>
      </c>
      <c r="CR123" t="b">
        <f t="shared" si="89"/>
        <v>1</v>
      </c>
      <c r="CS123" t="b">
        <f t="shared" si="90"/>
        <v>1</v>
      </c>
      <c r="CT123" t="b">
        <f t="shared" si="91"/>
        <v>1</v>
      </c>
      <c r="CU123" t="b">
        <f t="shared" si="92"/>
        <v>1</v>
      </c>
      <c r="CV123" s="84" t="b">
        <f t="shared" si="93"/>
        <v>1</v>
      </c>
      <c r="CW123" t="b">
        <f t="shared" si="94"/>
        <v>1</v>
      </c>
      <c r="CX123" t="b">
        <f t="shared" si="95"/>
        <v>1</v>
      </c>
      <c r="CY123" t="b">
        <f t="shared" si="96"/>
        <v>1</v>
      </c>
      <c r="CZ123" t="b">
        <f t="shared" si="97"/>
        <v>1</v>
      </c>
      <c r="DA123" s="84">
        <f t="shared" si="98"/>
        <v>0</v>
      </c>
      <c r="DB123" t="e">
        <f t="shared" si="99"/>
        <v>#N/A</v>
      </c>
    </row>
    <row r="124" spans="1:106">
      <c r="A124" s="9">
        <v>122</v>
      </c>
      <c r="B124" s="3">
        <v>2</v>
      </c>
      <c r="C124" s="3" t="s">
        <v>161</v>
      </c>
      <c r="D124" s="3" t="str">
        <f t="shared" si="52"/>
        <v>AF_60m_L_24_0300</v>
      </c>
      <c r="E124" s="3" t="str">
        <f t="shared" si="53"/>
        <v>0300</v>
      </c>
      <c r="F124" s="3">
        <v>137857.875</v>
      </c>
      <c r="G124" s="15">
        <v>417366.25</v>
      </c>
      <c r="H124" s="35" t="str">
        <f t="shared" si="54"/>
        <v>ja</v>
      </c>
      <c r="I124" s="42" t="s">
        <v>2402</v>
      </c>
      <c r="J124" s="20" t="s">
        <v>2955</v>
      </c>
      <c r="K124" s="21">
        <v>10000</v>
      </c>
      <c r="L124" s="28">
        <f t="shared" si="100"/>
        <v>0.24</v>
      </c>
      <c r="M124" s="28">
        <f t="shared" si="101"/>
        <v>0</v>
      </c>
      <c r="N124" s="56">
        <f t="shared" si="55"/>
        <v>0</v>
      </c>
      <c r="O124" s="33">
        <f t="shared" si="102"/>
        <v>117.41229372173906</v>
      </c>
      <c r="P124" s="37">
        <f t="shared" si="56"/>
        <v>79.121008341641812</v>
      </c>
      <c r="Q124" s="9" t="s">
        <v>12</v>
      </c>
      <c r="R124" s="55" t="s">
        <v>12</v>
      </c>
      <c r="S124" s="55">
        <v>3.7490000000000001</v>
      </c>
      <c r="T124" s="55">
        <v>3.8439999999999999</v>
      </c>
      <c r="U124" s="55">
        <v>3.9249999999999998</v>
      </c>
      <c r="V124" s="3">
        <v>3.99</v>
      </c>
      <c r="W124" s="3">
        <v>4.0679999999999996</v>
      </c>
      <c r="X124" s="3" t="s">
        <v>12</v>
      </c>
      <c r="Y124" s="3">
        <v>4.67</v>
      </c>
      <c r="Z124" s="15" t="s">
        <v>12</v>
      </c>
      <c r="AA124" s="10">
        <f t="shared" si="57"/>
        <v>4.0679999999999996</v>
      </c>
      <c r="AB124" s="9">
        <f t="shared" si="58"/>
        <v>0.14299999999999979</v>
      </c>
      <c r="AC124" s="10">
        <f t="shared" si="59"/>
        <v>0.60200000000000031</v>
      </c>
      <c r="AD124" s="9" t="s">
        <v>12</v>
      </c>
      <c r="AE124" s="55" t="s">
        <v>12</v>
      </c>
      <c r="AF124" s="55">
        <v>0.38100000000000001</v>
      </c>
      <c r="AG124" s="55">
        <v>0.44700000000000001</v>
      </c>
      <c r="AH124" s="55">
        <v>0.52900000000000003</v>
      </c>
      <c r="AI124" s="3">
        <v>0.65100000000000002</v>
      </c>
      <c r="AJ124" s="3">
        <v>1.1240000000000001</v>
      </c>
      <c r="AK124" s="3" t="s">
        <v>12</v>
      </c>
      <c r="AL124" s="3">
        <v>2.17</v>
      </c>
      <c r="AM124" s="15" t="s">
        <v>12</v>
      </c>
      <c r="AN124" s="10">
        <f t="shared" si="60"/>
        <v>1.1240000000000001</v>
      </c>
      <c r="AO124" s="9">
        <f t="shared" si="61"/>
        <v>0.59500000000000008</v>
      </c>
      <c r="AP124" s="10">
        <f t="shared" si="62"/>
        <v>1.0459999999999998</v>
      </c>
      <c r="AQ124" s="9" t="s">
        <v>12</v>
      </c>
      <c r="AR124" s="55" t="s">
        <v>12</v>
      </c>
      <c r="AS124" s="55">
        <v>2.0979999999999999</v>
      </c>
      <c r="AT124" s="55">
        <v>2.2599999999999998</v>
      </c>
      <c r="AU124" s="55">
        <v>2.4449999999999998</v>
      </c>
      <c r="AV124" s="3">
        <v>2.694</v>
      </c>
      <c r="AW124" s="3">
        <v>4.0609999999999999</v>
      </c>
      <c r="AX124" s="3" t="s">
        <v>12</v>
      </c>
      <c r="AY124" s="3">
        <v>7.1120000000000001</v>
      </c>
      <c r="AZ124" s="15" t="s">
        <v>12</v>
      </c>
      <c r="BA124" s="10">
        <f t="shared" si="63"/>
        <v>4.0609999999999999</v>
      </c>
      <c r="BB124" s="9">
        <f t="shared" si="64"/>
        <v>1.6160000000000001</v>
      </c>
      <c r="BC124" s="10">
        <f t="shared" si="65"/>
        <v>3.0510000000000002</v>
      </c>
      <c r="BD124" s="9" t="s">
        <v>2403</v>
      </c>
      <c r="BE124" s="3" t="s">
        <v>12</v>
      </c>
      <c r="BF124" s="15" t="s">
        <v>12</v>
      </c>
      <c r="BG124" s="15"/>
      <c r="BH124" s="9"/>
      <c r="BI124" s="10"/>
      <c r="BJ124" s="9" t="s">
        <v>2403</v>
      </c>
      <c r="BK124" s="3" t="s">
        <v>12</v>
      </c>
      <c r="BL124" s="15" t="s">
        <v>12</v>
      </c>
      <c r="BM124" s="15"/>
      <c r="BN124" s="9"/>
      <c r="BO124" s="10"/>
      <c r="BP124">
        <f t="shared" si="66"/>
        <v>0</v>
      </c>
      <c r="BQ124" s="93">
        <f t="shared" si="67"/>
        <v>0</v>
      </c>
      <c r="BR124" s="93">
        <f t="shared" si="68"/>
        <v>0</v>
      </c>
      <c r="BS124" s="93" t="e">
        <f>VLOOKUP(C124,'Koppeling locatie - aslocatie'!$A$2:$C$8139,2,FALSE)</f>
        <v>#N/A</v>
      </c>
      <c r="BT124" s="93" t="e">
        <f>VLOOKUP($BS124,aslocaties_v01!$C$3:$AA$349,MATCH($K$3/10,aslocaties_v01!$C$2:$X$2),FALSE)</f>
        <v>#N/A</v>
      </c>
      <c r="BU124" s="93" t="e">
        <f>VLOOKUP(BS124,aslocaties_v01!$C$3:$AA$349,MATCH($K$3,aslocaties_v01!$C$2:$X$2),FALSE)</f>
        <v>#N/A</v>
      </c>
      <c r="BV124" s="93" t="e">
        <f>VLOOKUP(BS124,aslocaties_v01!$C$3:$AA$349,MATCH($K$3*10,aslocaties_v01!$C$2:$X$2),FALSE)</f>
        <v>#N/A</v>
      </c>
      <c r="BW124" s="93" t="e">
        <f t="shared" si="69"/>
        <v>#N/A</v>
      </c>
      <c r="BX124" s="93" t="e">
        <f t="shared" si="70"/>
        <v>#N/A</v>
      </c>
      <c r="BY124" s="94">
        <f t="shared" si="71"/>
        <v>999</v>
      </c>
      <c r="BZ124" s="94">
        <f t="shared" si="72"/>
        <v>999</v>
      </c>
      <c r="CA124" s="94" t="e">
        <f t="shared" si="73"/>
        <v>#N/A</v>
      </c>
      <c r="CB124" t="e">
        <f t="shared" si="74"/>
        <v>#N/A</v>
      </c>
      <c r="CC124" s="58" t="e">
        <f t="shared" si="75"/>
        <v>#N/A</v>
      </c>
      <c r="CD124" s="95" t="e">
        <f t="shared" si="76"/>
        <v>#N/A</v>
      </c>
      <c r="CE124" s="96" t="b">
        <f t="shared" si="77"/>
        <v>1</v>
      </c>
      <c r="CF124" t="e">
        <f t="shared" si="78"/>
        <v>#DIV/0!</v>
      </c>
      <c r="CG124" t="e">
        <f t="shared" si="79"/>
        <v>#DIV/0!</v>
      </c>
      <c r="CH124" s="84" t="b">
        <f t="shared" si="80"/>
        <v>1</v>
      </c>
      <c r="CI124">
        <f t="shared" si="81"/>
        <v>1.1240000000000001</v>
      </c>
      <c r="CJ124" t="b">
        <f t="shared" si="82"/>
        <v>1</v>
      </c>
      <c r="CK124" t="b">
        <f t="shared" si="83"/>
        <v>1</v>
      </c>
      <c r="CL124" s="84" t="b">
        <f t="shared" si="103"/>
        <v>1</v>
      </c>
      <c r="CM124">
        <f t="shared" si="84"/>
        <v>4.0609999999999999</v>
      </c>
      <c r="CN124" t="b">
        <f t="shared" si="85"/>
        <v>1</v>
      </c>
      <c r="CO124" s="84">
        <f t="shared" si="86"/>
        <v>4.3689365137381399E-2</v>
      </c>
      <c r="CP124" t="b">
        <f t="shared" si="87"/>
        <v>1</v>
      </c>
      <c r="CQ124" s="96" t="b">
        <f t="shared" si="88"/>
        <v>1</v>
      </c>
      <c r="CR124" t="b">
        <f t="shared" si="89"/>
        <v>1</v>
      </c>
      <c r="CS124" t="b">
        <f t="shared" si="90"/>
        <v>1</v>
      </c>
      <c r="CT124" t="b">
        <f t="shared" si="91"/>
        <v>1</v>
      </c>
      <c r="CU124" t="b">
        <f t="shared" si="92"/>
        <v>1</v>
      </c>
      <c r="CV124" s="84" t="b">
        <f t="shared" si="93"/>
        <v>1</v>
      </c>
      <c r="CW124" t="b">
        <f t="shared" si="94"/>
        <v>1</v>
      </c>
      <c r="CX124" t="b">
        <f t="shared" si="95"/>
        <v>1</v>
      </c>
      <c r="CY124" t="b">
        <f t="shared" si="96"/>
        <v>1</v>
      </c>
      <c r="CZ124" t="b">
        <f t="shared" si="97"/>
        <v>1</v>
      </c>
      <c r="DA124" s="84">
        <f t="shared" si="98"/>
        <v>0</v>
      </c>
      <c r="DB124" t="e">
        <f t="shared" si="99"/>
        <v>#N/A</v>
      </c>
    </row>
    <row r="125" spans="1:106">
      <c r="A125" s="9">
        <v>123</v>
      </c>
      <c r="B125" s="3">
        <v>2</v>
      </c>
      <c r="C125" s="3" t="s">
        <v>162</v>
      </c>
      <c r="D125" s="3" t="str">
        <f t="shared" si="52"/>
        <v>AF_60m_L_24_0301</v>
      </c>
      <c r="E125" s="3" t="str">
        <f t="shared" si="53"/>
        <v>0301</v>
      </c>
      <c r="F125" s="3">
        <v>137935.65599999999</v>
      </c>
      <c r="G125" s="15">
        <v>417380.75</v>
      </c>
      <c r="H125" s="35" t="str">
        <f t="shared" si="54"/>
        <v>ja</v>
      </c>
      <c r="I125" s="42" t="s">
        <v>2402</v>
      </c>
      <c r="J125" s="20" t="s">
        <v>2955</v>
      </c>
      <c r="K125" s="21">
        <v>10000</v>
      </c>
      <c r="L125" s="28">
        <f t="shared" si="100"/>
        <v>0.24</v>
      </c>
      <c r="M125" s="28">
        <f t="shared" si="101"/>
        <v>0</v>
      </c>
      <c r="N125" s="56">
        <f t="shared" si="55"/>
        <v>0</v>
      </c>
      <c r="O125" s="33">
        <f t="shared" si="102"/>
        <v>79.121008341641812</v>
      </c>
      <c r="P125" s="37">
        <f t="shared" si="56"/>
        <v>119.39727027449803</v>
      </c>
      <c r="Q125" s="9" t="s">
        <v>12</v>
      </c>
      <c r="R125" s="55" t="s">
        <v>12</v>
      </c>
      <c r="S125" s="55">
        <v>3.7490000000000001</v>
      </c>
      <c r="T125" s="55">
        <v>3.8439999999999999</v>
      </c>
      <c r="U125" s="55">
        <v>3.9249999999999998</v>
      </c>
      <c r="V125" s="3">
        <v>3.99</v>
      </c>
      <c r="W125" s="3">
        <v>4.0679999999999996</v>
      </c>
      <c r="X125" s="3" t="s">
        <v>12</v>
      </c>
      <c r="Y125" s="3">
        <v>4.67</v>
      </c>
      <c r="Z125" s="15" t="s">
        <v>12</v>
      </c>
      <c r="AA125" s="10">
        <f t="shared" si="57"/>
        <v>4.0679999999999996</v>
      </c>
      <c r="AB125" s="9">
        <f t="shared" si="58"/>
        <v>0.14299999999999979</v>
      </c>
      <c r="AC125" s="10">
        <f t="shared" si="59"/>
        <v>0.60200000000000031</v>
      </c>
      <c r="AD125" s="9" t="s">
        <v>12</v>
      </c>
      <c r="AE125" s="55" t="s">
        <v>12</v>
      </c>
      <c r="AF125" s="55">
        <v>0.38100000000000001</v>
      </c>
      <c r="AG125" s="55">
        <v>0.44600000000000001</v>
      </c>
      <c r="AH125" s="55">
        <v>0.52900000000000003</v>
      </c>
      <c r="AI125" s="3">
        <v>0.65200000000000002</v>
      </c>
      <c r="AJ125" s="3">
        <v>1.0209999999999999</v>
      </c>
      <c r="AK125" s="3" t="s">
        <v>12</v>
      </c>
      <c r="AL125" s="3">
        <v>1.9119999999999999</v>
      </c>
      <c r="AM125" s="15" t="s">
        <v>12</v>
      </c>
      <c r="AN125" s="10">
        <f t="shared" si="60"/>
        <v>1.0209999999999999</v>
      </c>
      <c r="AO125" s="9">
        <f t="shared" si="61"/>
        <v>0.49199999999999988</v>
      </c>
      <c r="AP125" s="10">
        <f t="shared" si="62"/>
        <v>0.89100000000000001</v>
      </c>
      <c r="AQ125" s="9" t="s">
        <v>12</v>
      </c>
      <c r="AR125" s="55" t="s">
        <v>12</v>
      </c>
      <c r="AS125" s="55">
        <v>2.097</v>
      </c>
      <c r="AT125" s="55">
        <v>2.2589999999999999</v>
      </c>
      <c r="AU125" s="55">
        <v>2.4500000000000002</v>
      </c>
      <c r="AV125" s="3">
        <v>2.7010000000000001</v>
      </c>
      <c r="AW125" s="3">
        <v>3.9590000000000001</v>
      </c>
      <c r="AX125" s="3" t="s">
        <v>12</v>
      </c>
      <c r="AY125" s="3">
        <v>7.01</v>
      </c>
      <c r="AZ125" s="15" t="s">
        <v>12</v>
      </c>
      <c r="BA125" s="10">
        <f t="shared" si="63"/>
        <v>3.9590000000000001</v>
      </c>
      <c r="BB125" s="9">
        <f t="shared" si="64"/>
        <v>1.5089999999999999</v>
      </c>
      <c r="BC125" s="10">
        <f t="shared" si="65"/>
        <v>3.0509999999999997</v>
      </c>
      <c r="BD125" s="9" t="s">
        <v>2403</v>
      </c>
      <c r="BE125" s="3" t="s">
        <v>12</v>
      </c>
      <c r="BF125" s="15" t="s">
        <v>12</v>
      </c>
      <c r="BG125" s="15"/>
      <c r="BH125" s="9"/>
      <c r="BI125" s="10"/>
      <c r="BJ125" s="9" t="s">
        <v>2403</v>
      </c>
      <c r="BK125" s="3" t="s">
        <v>12</v>
      </c>
      <c r="BL125" s="15" t="s">
        <v>12</v>
      </c>
      <c r="BM125" s="15"/>
      <c r="BN125" s="9"/>
      <c r="BO125" s="10"/>
      <c r="BP125">
        <f t="shared" si="66"/>
        <v>0</v>
      </c>
      <c r="BQ125" s="93">
        <f t="shared" si="67"/>
        <v>0</v>
      </c>
      <c r="BR125" s="93">
        <f t="shared" si="68"/>
        <v>0</v>
      </c>
      <c r="BS125" s="93" t="e">
        <f>VLOOKUP(C125,'Koppeling locatie - aslocatie'!$A$2:$C$8139,2,FALSE)</f>
        <v>#N/A</v>
      </c>
      <c r="BT125" s="93" t="e">
        <f>VLOOKUP($BS125,aslocaties_v01!$C$3:$AA$349,MATCH($K$3/10,aslocaties_v01!$C$2:$X$2),FALSE)</f>
        <v>#N/A</v>
      </c>
      <c r="BU125" s="93" t="e">
        <f>VLOOKUP(BS125,aslocaties_v01!$C$3:$AA$349,MATCH($K$3,aslocaties_v01!$C$2:$X$2),FALSE)</f>
        <v>#N/A</v>
      </c>
      <c r="BV125" s="93" t="e">
        <f>VLOOKUP(BS125,aslocaties_v01!$C$3:$AA$349,MATCH($K$3*10,aslocaties_v01!$C$2:$X$2),FALSE)</f>
        <v>#N/A</v>
      </c>
      <c r="BW125" s="93" t="e">
        <f t="shared" si="69"/>
        <v>#N/A</v>
      </c>
      <c r="BX125" s="93" t="e">
        <f t="shared" si="70"/>
        <v>#N/A</v>
      </c>
      <c r="BY125" s="94">
        <f t="shared" si="71"/>
        <v>999</v>
      </c>
      <c r="BZ125" s="94">
        <f t="shared" si="72"/>
        <v>999</v>
      </c>
      <c r="CA125" s="94" t="e">
        <f t="shared" si="73"/>
        <v>#N/A</v>
      </c>
      <c r="CB125" t="e">
        <f t="shared" si="74"/>
        <v>#N/A</v>
      </c>
      <c r="CC125" s="58" t="e">
        <f t="shared" si="75"/>
        <v>#N/A</v>
      </c>
      <c r="CD125" s="95" t="e">
        <f t="shared" si="76"/>
        <v>#N/A</v>
      </c>
      <c r="CE125" s="96" t="b">
        <f t="shared" si="77"/>
        <v>1</v>
      </c>
      <c r="CF125" t="e">
        <f t="shared" si="78"/>
        <v>#DIV/0!</v>
      </c>
      <c r="CG125" t="e">
        <f t="shared" si="79"/>
        <v>#DIV/0!</v>
      </c>
      <c r="CH125" s="84" t="b">
        <f t="shared" si="80"/>
        <v>1</v>
      </c>
      <c r="CI125">
        <f t="shared" si="81"/>
        <v>1.0209999999999999</v>
      </c>
      <c r="CJ125" t="b">
        <f t="shared" si="82"/>
        <v>1</v>
      </c>
      <c r="CK125" t="b">
        <f t="shared" si="83"/>
        <v>1</v>
      </c>
      <c r="CL125" s="84" t="b">
        <f t="shared" si="103"/>
        <v>1</v>
      </c>
      <c r="CM125">
        <f t="shared" si="84"/>
        <v>3.9590000000000001</v>
      </c>
      <c r="CN125" t="b">
        <f t="shared" si="85"/>
        <v>1</v>
      </c>
      <c r="CO125" s="84">
        <f t="shared" si="86"/>
        <v>4.1757081791263924E-2</v>
      </c>
      <c r="CP125" t="b">
        <f t="shared" si="87"/>
        <v>1</v>
      </c>
      <c r="CQ125" s="96" t="b">
        <f t="shared" si="88"/>
        <v>1</v>
      </c>
      <c r="CR125" t="b">
        <f t="shared" si="89"/>
        <v>1</v>
      </c>
      <c r="CS125" t="b">
        <f t="shared" si="90"/>
        <v>1</v>
      </c>
      <c r="CT125" t="b">
        <f t="shared" si="91"/>
        <v>1</v>
      </c>
      <c r="CU125" t="b">
        <f t="shared" si="92"/>
        <v>1</v>
      </c>
      <c r="CV125" s="84" t="b">
        <f t="shared" si="93"/>
        <v>1</v>
      </c>
      <c r="CW125" t="b">
        <f t="shared" si="94"/>
        <v>1</v>
      </c>
      <c r="CX125" t="b">
        <f t="shared" si="95"/>
        <v>1</v>
      </c>
      <c r="CY125" t="b">
        <f t="shared" si="96"/>
        <v>1</v>
      </c>
      <c r="CZ125" t="b">
        <f t="shared" si="97"/>
        <v>1</v>
      </c>
      <c r="DA125" s="84">
        <f t="shared" si="98"/>
        <v>0</v>
      </c>
      <c r="DB125" t="e">
        <f t="shared" si="99"/>
        <v>#N/A</v>
      </c>
    </row>
    <row r="126" spans="1:106">
      <c r="A126" s="9">
        <v>124</v>
      </c>
      <c r="B126" s="3">
        <v>2</v>
      </c>
      <c r="C126" s="3" t="s">
        <v>163</v>
      </c>
      <c r="D126" s="3" t="str">
        <f t="shared" si="52"/>
        <v>AF_60m_L_24_0302</v>
      </c>
      <c r="E126" s="3" t="str">
        <f t="shared" si="53"/>
        <v>0302</v>
      </c>
      <c r="F126" s="3">
        <v>138052.93799999999</v>
      </c>
      <c r="G126" s="15">
        <v>417403.125</v>
      </c>
      <c r="H126" s="35" t="str">
        <f t="shared" si="54"/>
        <v>ja</v>
      </c>
      <c r="I126" s="42" t="s">
        <v>2402</v>
      </c>
      <c r="J126" s="20" t="s">
        <v>2955</v>
      </c>
      <c r="K126" s="21">
        <v>10000</v>
      </c>
      <c r="L126" s="28">
        <f t="shared" si="100"/>
        <v>0.24</v>
      </c>
      <c r="M126" s="28">
        <f t="shared" si="101"/>
        <v>0</v>
      </c>
      <c r="N126" s="56">
        <f t="shared" si="55"/>
        <v>0</v>
      </c>
      <c r="O126" s="33">
        <f t="shared" si="102"/>
        <v>119.39727027449803</v>
      </c>
      <c r="P126" s="37">
        <f t="shared" si="56"/>
        <v>79.392963951487388</v>
      </c>
      <c r="Q126" s="9" t="s">
        <v>12</v>
      </c>
      <c r="R126" s="55" t="s">
        <v>12</v>
      </c>
      <c r="S126" s="55">
        <v>3.7490000000000001</v>
      </c>
      <c r="T126" s="55">
        <v>3.8439999999999999</v>
      </c>
      <c r="U126" s="55">
        <v>3.9249999999999998</v>
      </c>
      <c r="V126" s="3">
        <v>3.99</v>
      </c>
      <c r="W126" s="3">
        <v>4.0679999999999996</v>
      </c>
      <c r="X126" s="3" t="s">
        <v>12</v>
      </c>
      <c r="Y126" s="3">
        <v>4.67</v>
      </c>
      <c r="Z126" s="15" t="s">
        <v>12</v>
      </c>
      <c r="AA126" s="10">
        <f t="shared" si="57"/>
        <v>4.0679999999999996</v>
      </c>
      <c r="AB126" s="9">
        <f t="shared" si="58"/>
        <v>0.14299999999999979</v>
      </c>
      <c r="AC126" s="10">
        <f t="shared" si="59"/>
        <v>0.60200000000000031</v>
      </c>
      <c r="AD126" s="9" t="s">
        <v>12</v>
      </c>
      <c r="AE126" s="55" t="s">
        <v>12</v>
      </c>
      <c r="AF126" s="55">
        <v>0.38500000000000001</v>
      </c>
      <c r="AG126" s="55">
        <v>0.45300000000000001</v>
      </c>
      <c r="AH126" s="55">
        <v>0.53900000000000003</v>
      </c>
      <c r="AI126" s="3">
        <v>0.66100000000000003</v>
      </c>
      <c r="AJ126" s="3">
        <v>1.034</v>
      </c>
      <c r="AK126" s="3" t="s">
        <v>12</v>
      </c>
      <c r="AL126" s="3">
        <v>1.8759999999999999</v>
      </c>
      <c r="AM126" s="15" t="s">
        <v>12</v>
      </c>
      <c r="AN126" s="10">
        <f t="shared" si="60"/>
        <v>1.034</v>
      </c>
      <c r="AO126" s="9">
        <f t="shared" si="61"/>
        <v>0.495</v>
      </c>
      <c r="AP126" s="10">
        <f t="shared" si="62"/>
        <v>0.84199999999999986</v>
      </c>
      <c r="AQ126" s="9" t="s">
        <v>12</v>
      </c>
      <c r="AR126" s="55" t="s">
        <v>12</v>
      </c>
      <c r="AS126" s="55">
        <v>2.1080000000000001</v>
      </c>
      <c r="AT126" s="55">
        <v>2.2759999999999998</v>
      </c>
      <c r="AU126" s="55">
        <v>2.4769999999999999</v>
      </c>
      <c r="AV126" s="3">
        <v>2.7269999999999999</v>
      </c>
      <c r="AW126" s="3">
        <v>3.9620000000000002</v>
      </c>
      <c r="AX126" s="3" t="s">
        <v>12</v>
      </c>
      <c r="AY126" s="3">
        <v>7.0069999999999997</v>
      </c>
      <c r="AZ126" s="15" t="s">
        <v>12</v>
      </c>
      <c r="BA126" s="10">
        <f t="shared" si="63"/>
        <v>3.9620000000000002</v>
      </c>
      <c r="BB126" s="9">
        <f t="shared" si="64"/>
        <v>1.4850000000000003</v>
      </c>
      <c r="BC126" s="10">
        <f t="shared" si="65"/>
        <v>3.0449999999999995</v>
      </c>
      <c r="BD126" s="9" t="s">
        <v>2403</v>
      </c>
      <c r="BE126" s="3" t="s">
        <v>12</v>
      </c>
      <c r="BF126" s="15" t="s">
        <v>12</v>
      </c>
      <c r="BG126" s="15"/>
      <c r="BH126" s="9"/>
      <c r="BI126" s="10"/>
      <c r="BJ126" s="9" t="s">
        <v>2403</v>
      </c>
      <c r="BK126" s="3" t="s">
        <v>12</v>
      </c>
      <c r="BL126" s="15" t="s">
        <v>12</v>
      </c>
      <c r="BM126" s="15"/>
      <c r="BN126" s="9"/>
      <c r="BO126" s="10"/>
      <c r="BP126">
        <f t="shared" si="66"/>
        <v>0</v>
      </c>
      <c r="BQ126" s="93">
        <f t="shared" si="67"/>
        <v>0</v>
      </c>
      <c r="BR126" s="93">
        <f t="shared" si="68"/>
        <v>0</v>
      </c>
      <c r="BS126" s="93" t="e">
        <f>VLOOKUP(C126,'Koppeling locatie - aslocatie'!$A$2:$C$8139,2,FALSE)</f>
        <v>#N/A</v>
      </c>
      <c r="BT126" s="93" t="e">
        <f>VLOOKUP($BS126,aslocaties_v01!$C$3:$AA$349,MATCH($K$3/10,aslocaties_v01!$C$2:$X$2),FALSE)</f>
        <v>#N/A</v>
      </c>
      <c r="BU126" s="93" t="e">
        <f>VLOOKUP(BS126,aslocaties_v01!$C$3:$AA$349,MATCH($K$3,aslocaties_v01!$C$2:$X$2),FALSE)</f>
        <v>#N/A</v>
      </c>
      <c r="BV126" s="93" t="e">
        <f>VLOOKUP(BS126,aslocaties_v01!$C$3:$AA$349,MATCH($K$3*10,aslocaties_v01!$C$2:$X$2),FALSE)</f>
        <v>#N/A</v>
      </c>
      <c r="BW126" s="93" t="e">
        <f t="shared" si="69"/>
        <v>#N/A</v>
      </c>
      <c r="BX126" s="93" t="e">
        <f t="shared" si="70"/>
        <v>#N/A</v>
      </c>
      <c r="BY126" s="94">
        <f t="shared" si="71"/>
        <v>999</v>
      </c>
      <c r="BZ126" s="94">
        <f t="shared" si="72"/>
        <v>999</v>
      </c>
      <c r="CA126" s="94" t="e">
        <f t="shared" si="73"/>
        <v>#N/A</v>
      </c>
      <c r="CB126" t="e">
        <f t="shared" si="74"/>
        <v>#N/A</v>
      </c>
      <c r="CC126" s="58" t="e">
        <f t="shared" si="75"/>
        <v>#N/A</v>
      </c>
      <c r="CD126" s="95" t="e">
        <f t="shared" si="76"/>
        <v>#N/A</v>
      </c>
      <c r="CE126" s="96" t="b">
        <f t="shared" si="77"/>
        <v>1</v>
      </c>
      <c r="CF126" t="e">
        <f t="shared" si="78"/>
        <v>#DIV/0!</v>
      </c>
      <c r="CG126" t="e">
        <f t="shared" si="79"/>
        <v>#DIV/0!</v>
      </c>
      <c r="CH126" s="84" t="b">
        <f t="shared" si="80"/>
        <v>1</v>
      </c>
      <c r="CI126">
        <f t="shared" si="81"/>
        <v>1.034</v>
      </c>
      <c r="CJ126" t="b">
        <f t="shared" si="82"/>
        <v>1</v>
      </c>
      <c r="CK126" t="b">
        <f t="shared" si="83"/>
        <v>1</v>
      </c>
      <c r="CL126" s="84" t="b">
        <f t="shared" si="103"/>
        <v>1</v>
      </c>
      <c r="CM126">
        <f t="shared" si="84"/>
        <v>3.9620000000000002</v>
      </c>
      <c r="CN126" t="b">
        <f t="shared" si="85"/>
        <v>1</v>
      </c>
      <c r="CO126" s="84">
        <f t="shared" si="86"/>
        <v>4.2224741354102799E-2</v>
      </c>
      <c r="CP126" t="b">
        <f t="shared" si="87"/>
        <v>1</v>
      </c>
      <c r="CQ126" s="96" t="b">
        <f t="shared" si="88"/>
        <v>1</v>
      </c>
      <c r="CR126" t="b">
        <f t="shared" si="89"/>
        <v>1</v>
      </c>
      <c r="CS126" t="b">
        <f t="shared" si="90"/>
        <v>1</v>
      </c>
      <c r="CT126" t="b">
        <f t="shared" si="91"/>
        <v>1</v>
      </c>
      <c r="CU126" t="b">
        <f t="shared" si="92"/>
        <v>1</v>
      </c>
      <c r="CV126" s="84" t="b">
        <f t="shared" si="93"/>
        <v>1</v>
      </c>
      <c r="CW126" t="b">
        <f t="shared" si="94"/>
        <v>1</v>
      </c>
      <c r="CX126" t="b">
        <f t="shared" si="95"/>
        <v>1</v>
      </c>
      <c r="CY126" t="b">
        <f t="shared" si="96"/>
        <v>1</v>
      </c>
      <c r="CZ126" t="b">
        <f t="shared" si="97"/>
        <v>1</v>
      </c>
      <c r="DA126" s="84">
        <f t="shared" si="98"/>
        <v>0</v>
      </c>
      <c r="DB126" t="e">
        <f t="shared" si="99"/>
        <v>#N/A</v>
      </c>
    </row>
    <row r="127" spans="1:106">
      <c r="A127" s="9">
        <v>125</v>
      </c>
      <c r="B127" s="3">
        <v>2</v>
      </c>
      <c r="C127" s="3" t="s">
        <v>164</v>
      </c>
      <c r="D127" s="3" t="str">
        <f t="shared" si="52"/>
        <v>AF_60m_L_24_0303</v>
      </c>
      <c r="E127" s="3" t="str">
        <f t="shared" si="53"/>
        <v>0303</v>
      </c>
      <c r="F127" s="3">
        <v>138130.82800000001</v>
      </c>
      <c r="G127" s="15">
        <v>417418.5</v>
      </c>
      <c r="H127" s="35" t="str">
        <f t="shared" si="54"/>
        <v>ja</v>
      </c>
      <c r="I127" s="42" t="s">
        <v>2402</v>
      </c>
      <c r="J127" s="20" t="s">
        <v>2955</v>
      </c>
      <c r="K127" s="21">
        <v>10000</v>
      </c>
      <c r="L127" s="28">
        <f t="shared" si="100"/>
        <v>0.24</v>
      </c>
      <c r="M127" s="28">
        <f t="shared" si="101"/>
        <v>0</v>
      </c>
      <c r="N127" s="56">
        <f t="shared" si="55"/>
        <v>0</v>
      </c>
      <c r="O127" s="33">
        <f t="shared" si="102"/>
        <v>79.392963951487388</v>
      </c>
      <c r="P127" s="37">
        <f t="shared" si="56"/>
        <v>119.75225189531083</v>
      </c>
      <c r="Q127" s="9" t="s">
        <v>12</v>
      </c>
      <c r="R127" s="55" t="s">
        <v>12</v>
      </c>
      <c r="S127" s="55">
        <v>3.75</v>
      </c>
      <c r="T127" s="55">
        <v>3.8439999999999999</v>
      </c>
      <c r="U127" s="55">
        <v>3.9249999999999998</v>
      </c>
      <c r="V127" s="3">
        <v>3.99</v>
      </c>
      <c r="W127" s="3">
        <v>4.0679999999999996</v>
      </c>
      <c r="X127" s="3" t="s">
        <v>12</v>
      </c>
      <c r="Y127" s="3">
        <v>4.6719999999999997</v>
      </c>
      <c r="Z127" s="15" t="s">
        <v>12</v>
      </c>
      <c r="AA127" s="10">
        <f t="shared" si="57"/>
        <v>4.0679999999999996</v>
      </c>
      <c r="AB127" s="9">
        <f t="shared" si="58"/>
        <v>0.14299999999999979</v>
      </c>
      <c r="AC127" s="10">
        <f t="shared" si="59"/>
        <v>0.60400000000000009</v>
      </c>
      <c r="AD127" s="9" t="s">
        <v>12</v>
      </c>
      <c r="AE127" s="55" t="s">
        <v>12</v>
      </c>
      <c r="AF127" s="55">
        <v>0.372</v>
      </c>
      <c r="AG127" s="55">
        <v>0.43099999999999999</v>
      </c>
      <c r="AH127" s="55">
        <v>0.496</v>
      </c>
      <c r="AI127" s="3">
        <v>0.55800000000000005</v>
      </c>
      <c r="AJ127" s="3">
        <v>0.628</v>
      </c>
      <c r="AK127" s="3" t="s">
        <v>12</v>
      </c>
      <c r="AL127" s="3">
        <v>0.8</v>
      </c>
      <c r="AM127" s="15" t="s">
        <v>12</v>
      </c>
      <c r="AN127" s="10">
        <f t="shared" si="60"/>
        <v>0.628</v>
      </c>
      <c r="AO127" s="9">
        <f t="shared" si="61"/>
        <v>0.13200000000000001</v>
      </c>
      <c r="AP127" s="10">
        <f t="shared" si="62"/>
        <v>0.17200000000000004</v>
      </c>
      <c r="AQ127" s="9" t="s">
        <v>12</v>
      </c>
      <c r="AR127" s="55" t="s">
        <v>12</v>
      </c>
      <c r="AS127" s="55">
        <v>2.0760000000000001</v>
      </c>
      <c r="AT127" s="55">
        <v>2.2330000000000001</v>
      </c>
      <c r="AU127" s="55">
        <v>2.4049999999999998</v>
      </c>
      <c r="AV127" s="3">
        <v>2.5529999999999999</v>
      </c>
      <c r="AW127" s="3">
        <v>2.7170000000000001</v>
      </c>
      <c r="AX127" s="3" t="s">
        <v>12</v>
      </c>
      <c r="AY127" s="3">
        <v>3.0590000000000002</v>
      </c>
      <c r="AZ127" s="15" t="s">
        <v>12</v>
      </c>
      <c r="BA127" s="10">
        <f t="shared" si="63"/>
        <v>2.7170000000000001</v>
      </c>
      <c r="BB127" s="9">
        <f t="shared" si="64"/>
        <v>0.31200000000000028</v>
      </c>
      <c r="BC127" s="10">
        <f t="shared" si="65"/>
        <v>0.34200000000000008</v>
      </c>
      <c r="BD127" s="9" t="s">
        <v>2403</v>
      </c>
      <c r="BE127" s="3" t="s">
        <v>12</v>
      </c>
      <c r="BF127" s="15" t="s">
        <v>12</v>
      </c>
      <c r="BG127" s="15"/>
      <c r="BH127" s="9"/>
      <c r="BI127" s="10"/>
      <c r="BJ127" s="9" t="s">
        <v>2403</v>
      </c>
      <c r="BK127" s="3" t="s">
        <v>12</v>
      </c>
      <c r="BL127" s="15" t="s">
        <v>12</v>
      </c>
      <c r="BM127" s="15"/>
      <c r="BN127" s="9"/>
      <c r="BO127" s="10"/>
      <c r="BP127">
        <f t="shared" si="66"/>
        <v>0</v>
      </c>
      <c r="BQ127" s="93">
        <f t="shared" si="67"/>
        <v>0</v>
      </c>
      <c r="BR127" s="93">
        <f t="shared" si="68"/>
        <v>0</v>
      </c>
      <c r="BS127" s="93" t="e">
        <f>VLOOKUP(C127,'Koppeling locatie - aslocatie'!$A$2:$C$8139,2,FALSE)</f>
        <v>#N/A</v>
      </c>
      <c r="BT127" s="93" t="e">
        <f>VLOOKUP($BS127,aslocaties_v01!$C$3:$AA$349,MATCH($K$3/10,aslocaties_v01!$C$2:$X$2),FALSE)</f>
        <v>#N/A</v>
      </c>
      <c r="BU127" s="93" t="e">
        <f>VLOOKUP(BS127,aslocaties_v01!$C$3:$AA$349,MATCH($K$3,aslocaties_v01!$C$2:$X$2),FALSE)</f>
        <v>#N/A</v>
      </c>
      <c r="BV127" s="93" t="e">
        <f>VLOOKUP(BS127,aslocaties_v01!$C$3:$AA$349,MATCH($K$3*10,aslocaties_v01!$C$2:$X$2),FALSE)</f>
        <v>#N/A</v>
      </c>
      <c r="BW127" s="93" t="e">
        <f t="shared" si="69"/>
        <v>#N/A</v>
      </c>
      <c r="BX127" s="93" t="e">
        <f t="shared" si="70"/>
        <v>#N/A</v>
      </c>
      <c r="BY127" s="94">
        <f t="shared" si="71"/>
        <v>999</v>
      </c>
      <c r="BZ127" s="94">
        <f t="shared" si="72"/>
        <v>999</v>
      </c>
      <c r="CA127" s="94" t="e">
        <f t="shared" si="73"/>
        <v>#N/A</v>
      </c>
      <c r="CB127" t="e">
        <f t="shared" si="74"/>
        <v>#N/A</v>
      </c>
      <c r="CC127" s="58" t="e">
        <f t="shared" si="75"/>
        <v>#N/A</v>
      </c>
      <c r="CD127" s="95" t="e">
        <f t="shared" si="76"/>
        <v>#N/A</v>
      </c>
      <c r="CE127" s="96" t="b">
        <f t="shared" si="77"/>
        <v>1</v>
      </c>
      <c r="CF127" t="e">
        <f t="shared" si="78"/>
        <v>#DIV/0!</v>
      </c>
      <c r="CG127" t="e">
        <f t="shared" si="79"/>
        <v>#DIV/0!</v>
      </c>
      <c r="CH127" s="84" t="b">
        <f t="shared" si="80"/>
        <v>1</v>
      </c>
      <c r="CI127">
        <f t="shared" si="81"/>
        <v>0.628</v>
      </c>
      <c r="CJ127" t="b">
        <f t="shared" si="82"/>
        <v>1</v>
      </c>
      <c r="CK127" t="b">
        <f t="shared" si="83"/>
        <v>1</v>
      </c>
      <c r="CL127" s="84" t="b">
        <f t="shared" si="103"/>
        <v>1</v>
      </c>
      <c r="CM127">
        <f t="shared" si="84"/>
        <v>2.7170000000000001</v>
      </c>
      <c r="CN127" t="b">
        <f t="shared" si="85"/>
        <v>1</v>
      </c>
      <c r="CO127" s="84">
        <f t="shared" si="86"/>
        <v>5.4532545267891315E-2</v>
      </c>
      <c r="CP127" t="b">
        <f t="shared" si="87"/>
        <v>1</v>
      </c>
      <c r="CQ127" s="96" t="b">
        <f t="shared" si="88"/>
        <v>1</v>
      </c>
      <c r="CR127" t="b">
        <f t="shared" si="89"/>
        <v>1</v>
      </c>
      <c r="CS127" t="b">
        <f t="shared" si="90"/>
        <v>1</v>
      </c>
      <c r="CT127" t="b">
        <f t="shared" si="91"/>
        <v>1</v>
      </c>
      <c r="CU127" t="b">
        <f t="shared" si="92"/>
        <v>1</v>
      </c>
      <c r="CV127" s="84" t="b">
        <f t="shared" si="93"/>
        <v>1</v>
      </c>
      <c r="CW127" t="b">
        <f t="shared" si="94"/>
        <v>1</v>
      </c>
      <c r="CX127" t="b">
        <f t="shared" si="95"/>
        <v>1</v>
      </c>
      <c r="CY127" t="b">
        <f t="shared" si="96"/>
        <v>1</v>
      </c>
      <c r="CZ127" t="b">
        <f t="shared" si="97"/>
        <v>1</v>
      </c>
      <c r="DA127" s="84">
        <f t="shared" si="98"/>
        <v>0</v>
      </c>
      <c r="DB127" t="e">
        <f t="shared" si="99"/>
        <v>#N/A</v>
      </c>
    </row>
    <row r="128" spans="1:106">
      <c r="A128" s="9">
        <v>126</v>
      </c>
      <c r="B128" s="3">
        <v>2</v>
      </c>
      <c r="C128" s="3" t="s">
        <v>165</v>
      </c>
      <c r="D128" s="3" t="str">
        <f t="shared" si="52"/>
        <v>AF_60m_L_24_0304</v>
      </c>
      <c r="E128" s="3" t="str">
        <f t="shared" si="53"/>
        <v>0304</v>
      </c>
      <c r="F128" s="3">
        <v>138248.125</v>
      </c>
      <c r="G128" s="15">
        <v>417442.625</v>
      </c>
      <c r="H128" s="35" t="str">
        <f t="shared" si="54"/>
        <v>ja</v>
      </c>
      <c r="I128" s="42" t="s">
        <v>2402</v>
      </c>
      <c r="J128" s="20" t="s">
        <v>2955</v>
      </c>
      <c r="K128" s="21">
        <v>10000</v>
      </c>
      <c r="L128" s="28">
        <f t="shared" si="100"/>
        <v>0.24</v>
      </c>
      <c r="M128" s="28">
        <f t="shared" si="101"/>
        <v>0</v>
      </c>
      <c r="N128" s="56">
        <f t="shared" si="55"/>
        <v>0</v>
      </c>
      <c r="O128" s="33">
        <f t="shared" si="102"/>
        <v>119.75225189531083</v>
      </c>
      <c r="P128" s="37">
        <f t="shared" si="56"/>
        <v>80.453654118376946</v>
      </c>
      <c r="Q128" s="9" t="s">
        <v>12</v>
      </c>
      <c r="R128" s="55" t="s">
        <v>12</v>
      </c>
      <c r="S128" s="55">
        <v>3.75</v>
      </c>
      <c r="T128" s="55">
        <v>3.8439999999999999</v>
      </c>
      <c r="U128" s="55">
        <v>3.9249999999999998</v>
      </c>
      <c r="V128" s="3">
        <v>3.99</v>
      </c>
      <c r="W128" s="3">
        <v>4.0679999999999996</v>
      </c>
      <c r="X128" s="3" t="s">
        <v>12</v>
      </c>
      <c r="Y128" s="3">
        <v>4.6980000000000004</v>
      </c>
      <c r="Z128" s="15" t="s">
        <v>12</v>
      </c>
      <c r="AA128" s="10">
        <f t="shared" si="57"/>
        <v>4.0679999999999996</v>
      </c>
      <c r="AB128" s="9">
        <f t="shared" si="58"/>
        <v>0.14299999999999979</v>
      </c>
      <c r="AC128" s="10">
        <f t="shared" si="59"/>
        <v>0.63000000000000078</v>
      </c>
      <c r="AD128" s="9" t="s">
        <v>12</v>
      </c>
      <c r="AE128" s="55" t="s">
        <v>12</v>
      </c>
      <c r="AF128" s="55">
        <v>0.312</v>
      </c>
      <c r="AG128" s="55">
        <v>0.38300000000000001</v>
      </c>
      <c r="AH128" s="55">
        <v>0.45600000000000002</v>
      </c>
      <c r="AI128" s="3">
        <v>0.51900000000000002</v>
      </c>
      <c r="AJ128" s="3">
        <v>0.58599999999999997</v>
      </c>
      <c r="AK128" s="3" t="s">
        <v>12</v>
      </c>
      <c r="AL128" s="3">
        <v>0.78800000000000003</v>
      </c>
      <c r="AM128" s="15" t="s">
        <v>12</v>
      </c>
      <c r="AN128" s="10">
        <f t="shared" si="60"/>
        <v>0.58599999999999997</v>
      </c>
      <c r="AO128" s="9">
        <f t="shared" si="61"/>
        <v>0.12999999999999995</v>
      </c>
      <c r="AP128" s="10">
        <f t="shared" si="62"/>
        <v>0.20200000000000007</v>
      </c>
      <c r="AQ128" s="9" t="s">
        <v>12</v>
      </c>
      <c r="AR128" s="55" t="s">
        <v>12</v>
      </c>
      <c r="AS128" s="55">
        <v>1.8280000000000001</v>
      </c>
      <c r="AT128" s="55">
        <v>2.069</v>
      </c>
      <c r="AU128" s="55">
        <v>2.2879999999999998</v>
      </c>
      <c r="AV128" s="3">
        <v>2.4590000000000001</v>
      </c>
      <c r="AW128" s="3">
        <v>2.6259999999999999</v>
      </c>
      <c r="AX128" s="3" t="s">
        <v>12</v>
      </c>
      <c r="AY128" s="3">
        <v>3.0539999999999998</v>
      </c>
      <c r="AZ128" s="15" t="s">
        <v>12</v>
      </c>
      <c r="BA128" s="10">
        <f t="shared" si="63"/>
        <v>2.6259999999999999</v>
      </c>
      <c r="BB128" s="9">
        <f t="shared" si="64"/>
        <v>0.33800000000000008</v>
      </c>
      <c r="BC128" s="10">
        <f t="shared" si="65"/>
        <v>0.42799999999999994</v>
      </c>
      <c r="BD128" s="9" t="s">
        <v>2403</v>
      </c>
      <c r="BE128" s="3" t="s">
        <v>12</v>
      </c>
      <c r="BF128" s="15" t="s">
        <v>12</v>
      </c>
      <c r="BG128" s="15"/>
      <c r="BH128" s="9"/>
      <c r="BI128" s="10"/>
      <c r="BJ128" s="9" t="s">
        <v>2403</v>
      </c>
      <c r="BK128" s="3" t="s">
        <v>12</v>
      </c>
      <c r="BL128" s="15" t="s">
        <v>12</v>
      </c>
      <c r="BM128" s="15"/>
      <c r="BN128" s="9"/>
      <c r="BO128" s="10"/>
      <c r="BP128">
        <f t="shared" si="66"/>
        <v>0</v>
      </c>
      <c r="BQ128" s="93">
        <f t="shared" si="67"/>
        <v>0</v>
      </c>
      <c r="BR128" s="93">
        <f t="shared" si="68"/>
        <v>0</v>
      </c>
      <c r="BS128" s="93" t="e">
        <f>VLOOKUP(C128,'Koppeling locatie - aslocatie'!$A$2:$C$8139,2,FALSE)</f>
        <v>#N/A</v>
      </c>
      <c r="BT128" s="93" t="e">
        <f>VLOOKUP($BS128,aslocaties_v01!$C$3:$AA$349,MATCH($K$3/10,aslocaties_v01!$C$2:$X$2),FALSE)</f>
        <v>#N/A</v>
      </c>
      <c r="BU128" s="93" t="e">
        <f>VLOOKUP(BS128,aslocaties_v01!$C$3:$AA$349,MATCH($K$3,aslocaties_v01!$C$2:$X$2),FALSE)</f>
        <v>#N/A</v>
      </c>
      <c r="BV128" s="93" t="e">
        <f>VLOOKUP(BS128,aslocaties_v01!$C$3:$AA$349,MATCH($K$3*10,aslocaties_v01!$C$2:$X$2),FALSE)</f>
        <v>#N/A</v>
      </c>
      <c r="BW128" s="93" t="e">
        <f t="shared" si="69"/>
        <v>#N/A</v>
      </c>
      <c r="BX128" s="93" t="e">
        <f t="shared" si="70"/>
        <v>#N/A</v>
      </c>
      <c r="BY128" s="94">
        <f t="shared" si="71"/>
        <v>999</v>
      </c>
      <c r="BZ128" s="94">
        <f t="shared" si="72"/>
        <v>999</v>
      </c>
      <c r="CA128" s="94" t="e">
        <f t="shared" si="73"/>
        <v>#N/A</v>
      </c>
      <c r="CB128" t="e">
        <f t="shared" si="74"/>
        <v>#N/A</v>
      </c>
      <c r="CC128" s="58" t="e">
        <f t="shared" si="75"/>
        <v>#N/A</v>
      </c>
      <c r="CD128" s="95" t="e">
        <f t="shared" si="76"/>
        <v>#N/A</v>
      </c>
      <c r="CE128" s="96" t="b">
        <f t="shared" si="77"/>
        <v>1</v>
      </c>
      <c r="CF128" t="e">
        <f t="shared" si="78"/>
        <v>#DIV/0!</v>
      </c>
      <c r="CG128" t="e">
        <f t="shared" si="79"/>
        <v>#DIV/0!</v>
      </c>
      <c r="CH128" s="84" t="b">
        <f t="shared" si="80"/>
        <v>1</v>
      </c>
      <c r="CI128">
        <f t="shared" si="81"/>
        <v>0.58599999999999997</v>
      </c>
      <c r="CJ128" t="b">
        <f t="shared" si="82"/>
        <v>1</v>
      </c>
      <c r="CK128" t="b">
        <f t="shared" si="83"/>
        <v>1</v>
      </c>
      <c r="CL128" s="84" t="b">
        <f t="shared" si="103"/>
        <v>1</v>
      </c>
      <c r="CM128">
        <f t="shared" si="84"/>
        <v>2.6259999999999999</v>
      </c>
      <c r="CN128" t="b">
        <f t="shared" si="85"/>
        <v>1</v>
      </c>
      <c r="CO128" s="84">
        <f t="shared" si="86"/>
        <v>5.4473286010512031E-2</v>
      </c>
      <c r="CP128" t="b">
        <f t="shared" si="87"/>
        <v>1</v>
      </c>
      <c r="CQ128" s="96" t="b">
        <f t="shared" si="88"/>
        <v>1</v>
      </c>
      <c r="CR128" t="b">
        <f t="shared" si="89"/>
        <v>1</v>
      </c>
      <c r="CS128" t="b">
        <f t="shared" si="90"/>
        <v>1</v>
      </c>
      <c r="CT128" t="b">
        <f t="shared" si="91"/>
        <v>1</v>
      </c>
      <c r="CU128" t="b">
        <f t="shared" si="92"/>
        <v>1</v>
      </c>
      <c r="CV128" s="84" t="b">
        <f t="shared" si="93"/>
        <v>1</v>
      </c>
      <c r="CW128" t="b">
        <f t="shared" si="94"/>
        <v>1</v>
      </c>
      <c r="CX128" t="b">
        <f t="shared" si="95"/>
        <v>1</v>
      </c>
      <c r="CY128" t="b">
        <f t="shared" si="96"/>
        <v>1</v>
      </c>
      <c r="CZ128" t="b">
        <f t="shared" si="97"/>
        <v>1</v>
      </c>
      <c r="DA128" s="84">
        <f t="shared" si="98"/>
        <v>0</v>
      </c>
      <c r="DB128" t="e">
        <f t="shared" si="99"/>
        <v>#N/A</v>
      </c>
    </row>
    <row r="129" spans="1:106">
      <c r="A129" s="9">
        <v>127</v>
      </c>
      <c r="B129" s="3">
        <v>2</v>
      </c>
      <c r="C129" s="3" t="s">
        <v>166</v>
      </c>
      <c r="D129" s="3" t="str">
        <f t="shared" si="52"/>
        <v>AF_60m_L_24_0305</v>
      </c>
      <c r="E129" s="3" t="str">
        <f t="shared" si="53"/>
        <v>0305</v>
      </c>
      <c r="F129" s="3">
        <v>138326.875</v>
      </c>
      <c r="G129" s="15">
        <v>417459.09399999998</v>
      </c>
      <c r="H129" s="35" t="str">
        <f t="shared" si="54"/>
        <v>ja</v>
      </c>
      <c r="I129" s="42" t="s">
        <v>2402</v>
      </c>
      <c r="J129" s="20" t="s">
        <v>2955</v>
      </c>
      <c r="K129" s="21">
        <v>10000</v>
      </c>
      <c r="L129" s="28">
        <f t="shared" si="100"/>
        <v>0.24</v>
      </c>
      <c r="M129" s="28">
        <f t="shared" si="101"/>
        <v>0</v>
      </c>
      <c r="N129" s="56">
        <f t="shared" si="55"/>
        <v>0</v>
      </c>
      <c r="O129" s="33">
        <f t="shared" si="102"/>
        <v>80.453654118376946</v>
      </c>
      <c r="P129" s="37">
        <f t="shared" si="56"/>
        <v>121.52926055894399</v>
      </c>
      <c r="Q129" s="9" t="s">
        <v>12</v>
      </c>
      <c r="R129" s="55" t="s">
        <v>12</v>
      </c>
      <c r="S129" s="55">
        <v>3.7509999999999999</v>
      </c>
      <c r="T129" s="55">
        <v>3.8450000000000002</v>
      </c>
      <c r="U129" s="55">
        <v>3.9249999999999998</v>
      </c>
      <c r="V129" s="3">
        <v>3.99</v>
      </c>
      <c r="W129" s="3">
        <v>4.0679999999999996</v>
      </c>
      <c r="X129" s="3" t="s">
        <v>12</v>
      </c>
      <c r="Y129" s="3">
        <v>4.6989999999999998</v>
      </c>
      <c r="Z129" s="15" t="s">
        <v>12</v>
      </c>
      <c r="AA129" s="10">
        <f t="shared" si="57"/>
        <v>4.0679999999999996</v>
      </c>
      <c r="AB129" s="9">
        <f t="shared" si="58"/>
        <v>0.14299999999999979</v>
      </c>
      <c r="AC129" s="10">
        <f t="shared" si="59"/>
        <v>0.63100000000000023</v>
      </c>
      <c r="AD129" s="9" t="s">
        <v>12</v>
      </c>
      <c r="AE129" s="55" t="s">
        <v>12</v>
      </c>
      <c r="AF129" s="55">
        <v>0.39900000000000002</v>
      </c>
      <c r="AG129" s="55">
        <v>0.46700000000000003</v>
      </c>
      <c r="AH129" s="55">
        <v>0.54600000000000004</v>
      </c>
      <c r="AI129" s="3">
        <v>0.625</v>
      </c>
      <c r="AJ129" s="3">
        <v>0.72099999999999997</v>
      </c>
      <c r="AK129" s="3" t="s">
        <v>12</v>
      </c>
      <c r="AL129" s="3">
        <v>1.613</v>
      </c>
      <c r="AM129" s="15" t="s">
        <v>12</v>
      </c>
      <c r="AN129" s="10">
        <f t="shared" si="60"/>
        <v>0.72099999999999997</v>
      </c>
      <c r="AO129" s="9">
        <f t="shared" si="61"/>
        <v>0.17499999999999993</v>
      </c>
      <c r="AP129" s="10">
        <f t="shared" si="62"/>
        <v>0.89200000000000002</v>
      </c>
      <c r="AQ129" s="9" t="s">
        <v>12</v>
      </c>
      <c r="AR129" s="55" t="s">
        <v>12</v>
      </c>
      <c r="AS129" s="55">
        <v>2.1720000000000002</v>
      </c>
      <c r="AT129" s="55">
        <v>2.339</v>
      </c>
      <c r="AU129" s="55">
        <v>2.5299999999999998</v>
      </c>
      <c r="AV129" s="3">
        <v>2.7130000000000001</v>
      </c>
      <c r="AW129" s="3">
        <v>2.9220000000000002</v>
      </c>
      <c r="AX129" s="3" t="s">
        <v>12</v>
      </c>
      <c r="AY129" s="3">
        <v>6.843</v>
      </c>
      <c r="AZ129" s="15" t="s">
        <v>12</v>
      </c>
      <c r="BA129" s="10">
        <f t="shared" si="63"/>
        <v>2.9220000000000002</v>
      </c>
      <c r="BB129" s="9">
        <f t="shared" si="64"/>
        <v>0.39200000000000035</v>
      </c>
      <c r="BC129" s="10">
        <f t="shared" si="65"/>
        <v>3.9209999999999998</v>
      </c>
      <c r="BD129" s="9" t="s">
        <v>2403</v>
      </c>
      <c r="BE129" s="3" t="s">
        <v>12</v>
      </c>
      <c r="BF129" s="15" t="s">
        <v>12</v>
      </c>
      <c r="BG129" s="15"/>
      <c r="BH129" s="9"/>
      <c r="BI129" s="10"/>
      <c r="BJ129" s="9" t="s">
        <v>2403</v>
      </c>
      <c r="BK129" s="3" t="s">
        <v>12</v>
      </c>
      <c r="BL129" s="15" t="s">
        <v>12</v>
      </c>
      <c r="BM129" s="15"/>
      <c r="BN129" s="9"/>
      <c r="BO129" s="10"/>
      <c r="BP129">
        <f t="shared" si="66"/>
        <v>0</v>
      </c>
      <c r="BQ129" s="93">
        <f t="shared" si="67"/>
        <v>0</v>
      </c>
      <c r="BR129" s="93">
        <f t="shared" si="68"/>
        <v>0</v>
      </c>
      <c r="BS129" s="93" t="e">
        <f>VLOOKUP(C129,'Koppeling locatie - aslocatie'!$A$2:$C$8139,2,FALSE)</f>
        <v>#N/A</v>
      </c>
      <c r="BT129" s="93" t="e">
        <f>VLOOKUP($BS129,aslocaties_v01!$C$3:$AA$349,MATCH($K$3/10,aslocaties_v01!$C$2:$X$2),FALSE)</f>
        <v>#N/A</v>
      </c>
      <c r="BU129" s="93" t="e">
        <f>VLOOKUP(BS129,aslocaties_v01!$C$3:$AA$349,MATCH($K$3,aslocaties_v01!$C$2:$X$2),FALSE)</f>
        <v>#N/A</v>
      </c>
      <c r="BV129" s="93" t="e">
        <f>VLOOKUP(BS129,aslocaties_v01!$C$3:$AA$349,MATCH($K$3*10,aslocaties_v01!$C$2:$X$2),FALSE)</f>
        <v>#N/A</v>
      </c>
      <c r="BW129" s="93" t="e">
        <f t="shared" si="69"/>
        <v>#N/A</v>
      </c>
      <c r="BX129" s="93" t="e">
        <f t="shared" si="70"/>
        <v>#N/A</v>
      </c>
      <c r="BY129" s="94">
        <f t="shared" si="71"/>
        <v>999</v>
      </c>
      <c r="BZ129" s="94">
        <f t="shared" si="72"/>
        <v>999</v>
      </c>
      <c r="CA129" s="94" t="e">
        <f t="shared" si="73"/>
        <v>#N/A</v>
      </c>
      <c r="CB129" t="e">
        <f t="shared" si="74"/>
        <v>#N/A</v>
      </c>
      <c r="CC129" s="58" t="e">
        <f t="shared" si="75"/>
        <v>#N/A</v>
      </c>
      <c r="CD129" s="95" t="e">
        <f t="shared" si="76"/>
        <v>#N/A</v>
      </c>
      <c r="CE129" s="96" t="b">
        <f t="shared" si="77"/>
        <v>1</v>
      </c>
      <c r="CF129" t="e">
        <f t="shared" si="78"/>
        <v>#DIV/0!</v>
      </c>
      <c r="CG129" t="e">
        <f t="shared" si="79"/>
        <v>#DIV/0!</v>
      </c>
      <c r="CH129" s="84" t="b">
        <f t="shared" si="80"/>
        <v>1</v>
      </c>
      <c r="CI129">
        <f t="shared" si="81"/>
        <v>0.72099999999999997</v>
      </c>
      <c r="CJ129" t="b">
        <f t="shared" si="82"/>
        <v>1</v>
      </c>
      <c r="CK129" t="b">
        <f t="shared" si="83"/>
        <v>1</v>
      </c>
      <c r="CL129" s="84" t="b">
        <f t="shared" si="103"/>
        <v>1</v>
      </c>
      <c r="CM129">
        <f t="shared" si="84"/>
        <v>2.9220000000000002</v>
      </c>
      <c r="CN129" t="b">
        <f t="shared" si="85"/>
        <v>1</v>
      </c>
      <c r="CO129" s="84">
        <f t="shared" si="86"/>
        <v>5.4131522620237411E-2</v>
      </c>
      <c r="CP129" t="b">
        <f t="shared" si="87"/>
        <v>1</v>
      </c>
      <c r="CQ129" s="96" t="b">
        <f t="shared" si="88"/>
        <v>1</v>
      </c>
      <c r="CR129" t="b">
        <f t="shared" si="89"/>
        <v>1</v>
      </c>
      <c r="CS129" t="b">
        <f t="shared" si="90"/>
        <v>1</v>
      </c>
      <c r="CT129" t="b">
        <f t="shared" si="91"/>
        <v>1</v>
      </c>
      <c r="CU129" t="b">
        <f t="shared" si="92"/>
        <v>1</v>
      </c>
      <c r="CV129" s="84" t="b">
        <f t="shared" si="93"/>
        <v>1</v>
      </c>
      <c r="CW129" t="b">
        <f t="shared" si="94"/>
        <v>1</v>
      </c>
      <c r="CX129" t="b">
        <f t="shared" si="95"/>
        <v>1</v>
      </c>
      <c r="CY129" t="b">
        <f t="shared" si="96"/>
        <v>1</v>
      </c>
      <c r="CZ129" t="b">
        <f t="shared" si="97"/>
        <v>1</v>
      </c>
      <c r="DA129" s="84">
        <f t="shared" si="98"/>
        <v>0</v>
      </c>
      <c r="DB129" t="e">
        <f t="shared" si="99"/>
        <v>#N/A</v>
      </c>
    </row>
    <row r="130" spans="1:106">
      <c r="A130" s="9">
        <v>128</v>
      </c>
      <c r="B130" s="3">
        <v>2</v>
      </c>
      <c r="C130" s="3" t="s">
        <v>167</v>
      </c>
      <c r="D130" s="3" t="str">
        <f t="shared" si="52"/>
        <v>AF_60m_L_24_0306</v>
      </c>
      <c r="E130" s="3" t="str">
        <f t="shared" si="53"/>
        <v>0306</v>
      </c>
      <c r="F130" s="3">
        <v>138445.71900000001</v>
      </c>
      <c r="G130" s="15">
        <v>417484.5</v>
      </c>
      <c r="H130" s="35" t="str">
        <f t="shared" si="54"/>
        <v>ja</v>
      </c>
      <c r="I130" s="42" t="s">
        <v>2402</v>
      </c>
      <c r="J130" s="20" t="s">
        <v>2955</v>
      </c>
      <c r="K130" s="21">
        <v>10000</v>
      </c>
      <c r="L130" s="28">
        <f t="shared" si="100"/>
        <v>0.24</v>
      </c>
      <c r="M130" s="28">
        <f t="shared" si="101"/>
        <v>0</v>
      </c>
      <c r="N130" s="56">
        <f t="shared" si="55"/>
        <v>0</v>
      </c>
      <c r="O130" s="33">
        <f t="shared" si="102"/>
        <v>121.52926055894399</v>
      </c>
      <c r="P130" s="37">
        <f t="shared" si="56"/>
        <v>82.574365253375205</v>
      </c>
      <c r="Q130" s="9" t="s">
        <v>12</v>
      </c>
      <c r="R130" s="55" t="s">
        <v>12</v>
      </c>
      <c r="S130" s="55">
        <v>3.7519999999999998</v>
      </c>
      <c r="T130" s="55">
        <v>3.8439999999999999</v>
      </c>
      <c r="U130" s="55">
        <v>3.9239999999999999</v>
      </c>
      <c r="V130" s="3">
        <v>3.9889999999999999</v>
      </c>
      <c r="W130" s="3">
        <v>4.0730000000000004</v>
      </c>
      <c r="X130" s="3" t="s">
        <v>12</v>
      </c>
      <c r="Y130" s="3">
        <v>4.7279999999999998</v>
      </c>
      <c r="Z130" s="15" t="s">
        <v>12</v>
      </c>
      <c r="AA130" s="10">
        <f t="shared" si="57"/>
        <v>4.0730000000000004</v>
      </c>
      <c r="AB130" s="9">
        <f t="shared" si="58"/>
        <v>0.14900000000000047</v>
      </c>
      <c r="AC130" s="10">
        <f t="shared" si="59"/>
        <v>0.65499999999999936</v>
      </c>
      <c r="AD130" s="9" t="s">
        <v>12</v>
      </c>
      <c r="AE130" s="55" t="s">
        <v>12</v>
      </c>
      <c r="AF130" s="55">
        <v>0.25</v>
      </c>
      <c r="AG130" s="55">
        <v>0.32800000000000001</v>
      </c>
      <c r="AH130" s="55">
        <v>0.39100000000000001</v>
      </c>
      <c r="AI130" s="3">
        <v>0.44700000000000001</v>
      </c>
      <c r="AJ130" s="3">
        <v>0.51</v>
      </c>
      <c r="AK130" s="3" t="s">
        <v>12</v>
      </c>
      <c r="AL130" s="3">
        <v>0.67100000000000004</v>
      </c>
      <c r="AM130" s="15" t="s">
        <v>12</v>
      </c>
      <c r="AN130" s="10">
        <f t="shared" si="60"/>
        <v>0.51</v>
      </c>
      <c r="AO130" s="9">
        <f t="shared" si="61"/>
        <v>0.11899999999999999</v>
      </c>
      <c r="AP130" s="10">
        <f t="shared" si="62"/>
        <v>0.16100000000000003</v>
      </c>
      <c r="AQ130" s="9" t="s">
        <v>12</v>
      </c>
      <c r="AR130" s="55" t="s">
        <v>12</v>
      </c>
      <c r="AS130" s="55">
        <v>1.6339999999999999</v>
      </c>
      <c r="AT130" s="55">
        <v>1.9590000000000001</v>
      </c>
      <c r="AU130" s="55">
        <v>2.1469999999999998</v>
      </c>
      <c r="AV130" s="3">
        <v>2.2879999999999998</v>
      </c>
      <c r="AW130" s="3">
        <v>2.4430000000000001</v>
      </c>
      <c r="AX130" s="3" t="s">
        <v>12</v>
      </c>
      <c r="AY130" s="3">
        <v>2.7890000000000001</v>
      </c>
      <c r="AZ130" s="15" t="s">
        <v>12</v>
      </c>
      <c r="BA130" s="10">
        <f t="shared" si="63"/>
        <v>2.4430000000000001</v>
      </c>
      <c r="BB130" s="9">
        <f t="shared" si="64"/>
        <v>0.29600000000000026</v>
      </c>
      <c r="BC130" s="10">
        <f t="shared" si="65"/>
        <v>0.34600000000000009</v>
      </c>
      <c r="BD130" s="9" t="s">
        <v>2403</v>
      </c>
      <c r="BE130" s="3" t="s">
        <v>12</v>
      </c>
      <c r="BF130" s="15" t="s">
        <v>12</v>
      </c>
      <c r="BG130" s="15"/>
      <c r="BH130" s="9"/>
      <c r="BI130" s="10"/>
      <c r="BJ130" s="9" t="s">
        <v>2403</v>
      </c>
      <c r="BK130" s="3" t="s">
        <v>12</v>
      </c>
      <c r="BL130" s="15" t="s">
        <v>12</v>
      </c>
      <c r="BM130" s="15"/>
      <c r="BN130" s="9"/>
      <c r="BO130" s="10"/>
      <c r="BP130">
        <f t="shared" si="66"/>
        <v>0</v>
      </c>
      <c r="BQ130" s="93">
        <f t="shared" si="67"/>
        <v>0</v>
      </c>
      <c r="BR130" s="93">
        <f t="shared" si="68"/>
        <v>0</v>
      </c>
      <c r="BS130" s="93" t="e">
        <f>VLOOKUP(C130,'Koppeling locatie - aslocatie'!$A$2:$C$8139,2,FALSE)</f>
        <v>#N/A</v>
      </c>
      <c r="BT130" s="93" t="e">
        <f>VLOOKUP($BS130,aslocaties_v01!$C$3:$AA$349,MATCH($K$3/10,aslocaties_v01!$C$2:$X$2),FALSE)</f>
        <v>#N/A</v>
      </c>
      <c r="BU130" s="93" t="e">
        <f>VLOOKUP(BS130,aslocaties_v01!$C$3:$AA$349,MATCH($K$3,aslocaties_v01!$C$2:$X$2),FALSE)</f>
        <v>#N/A</v>
      </c>
      <c r="BV130" s="93" t="e">
        <f>VLOOKUP(BS130,aslocaties_v01!$C$3:$AA$349,MATCH($K$3*10,aslocaties_v01!$C$2:$X$2),FALSE)</f>
        <v>#N/A</v>
      </c>
      <c r="BW130" s="93" t="e">
        <f t="shared" si="69"/>
        <v>#N/A</v>
      </c>
      <c r="BX130" s="93" t="e">
        <f t="shared" si="70"/>
        <v>#N/A</v>
      </c>
      <c r="BY130" s="94">
        <f t="shared" si="71"/>
        <v>999</v>
      </c>
      <c r="BZ130" s="94">
        <f t="shared" si="72"/>
        <v>999</v>
      </c>
      <c r="CA130" s="94" t="e">
        <f t="shared" si="73"/>
        <v>#N/A</v>
      </c>
      <c r="CB130" t="e">
        <f t="shared" si="74"/>
        <v>#N/A</v>
      </c>
      <c r="CC130" s="58" t="e">
        <f t="shared" si="75"/>
        <v>#N/A</v>
      </c>
      <c r="CD130" s="95" t="e">
        <f t="shared" si="76"/>
        <v>#N/A</v>
      </c>
      <c r="CE130" s="96" t="b">
        <f t="shared" si="77"/>
        <v>1</v>
      </c>
      <c r="CF130" t="e">
        <f t="shared" si="78"/>
        <v>#DIV/0!</v>
      </c>
      <c r="CG130" t="e">
        <f t="shared" si="79"/>
        <v>#DIV/0!</v>
      </c>
      <c r="CH130" s="84" t="b">
        <f t="shared" si="80"/>
        <v>1</v>
      </c>
      <c r="CI130">
        <f t="shared" si="81"/>
        <v>0.51</v>
      </c>
      <c r="CJ130" t="b">
        <f t="shared" si="82"/>
        <v>1</v>
      </c>
      <c r="CK130" t="b">
        <f t="shared" si="83"/>
        <v>1</v>
      </c>
      <c r="CL130" s="84" t="b">
        <f t="shared" si="103"/>
        <v>1</v>
      </c>
      <c r="CM130">
        <f t="shared" si="84"/>
        <v>2.4430000000000001</v>
      </c>
      <c r="CN130" t="b">
        <f t="shared" si="85"/>
        <v>1</v>
      </c>
      <c r="CO130" s="84">
        <f t="shared" si="86"/>
        <v>5.4777050508964503E-2</v>
      </c>
      <c r="CP130" t="b">
        <f t="shared" si="87"/>
        <v>1</v>
      </c>
      <c r="CQ130" s="96" t="b">
        <f t="shared" si="88"/>
        <v>1</v>
      </c>
      <c r="CR130" t="b">
        <f t="shared" si="89"/>
        <v>1</v>
      </c>
      <c r="CS130" t="b">
        <f t="shared" si="90"/>
        <v>1</v>
      </c>
      <c r="CT130" t="b">
        <f t="shared" si="91"/>
        <v>1</v>
      </c>
      <c r="CU130" t="b">
        <f t="shared" si="92"/>
        <v>1</v>
      </c>
      <c r="CV130" s="84" t="b">
        <f t="shared" si="93"/>
        <v>1</v>
      </c>
      <c r="CW130" t="b">
        <f t="shared" si="94"/>
        <v>1</v>
      </c>
      <c r="CX130" t="b">
        <f t="shared" si="95"/>
        <v>1</v>
      </c>
      <c r="CY130" t="b">
        <f t="shared" si="96"/>
        <v>1</v>
      </c>
      <c r="CZ130" t="b">
        <f t="shared" si="97"/>
        <v>1</v>
      </c>
      <c r="DA130" s="84">
        <f t="shared" si="98"/>
        <v>0</v>
      </c>
      <c r="DB130" t="e">
        <f t="shared" si="99"/>
        <v>#N/A</v>
      </c>
    </row>
    <row r="131" spans="1:106">
      <c r="A131" s="9">
        <v>129</v>
      </c>
      <c r="B131" s="3">
        <v>2</v>
      </c>
      <c r="C131" s="3" t="s">
        <v>168</v>
      </c>
      <c r="D131" s="3" t="str">
        <f t="shared" ref="D131:D194" si="104">IF(ISERROR(FIND("_",C131)),C131,LEFT(C131,LEN(C131)-LEN(RIGHT(C131,LEN(C131)-FIND("~",SUBSTITUTE(C131,"_","~",LEN(C131)-LEN(SUBSTITUTE(C131,"_",""))))))) &amp; TEXT(INT(RIGHT(C131,LEN(C131)-FIND("~",SUBSTITUTE(C131,"_","~",LEN(C131)-LEN(SUBSTITUTE(C131,"_","")))))), "0000") )</f>
        <v>AF_60m_L_24_0307</v>
      </c>
      <c r="E131" s="3" t="str">
        <f t="shared" ref="E131:E194" si="105">TEXT(INT(RIGHT(C131,LEN(C131)-FIND("~",SUBSTITUTE(C131,"_","~",LEN(C131)-LEN(SUBSTITUTE(C131,"_","")))))), "0000")</f>
        <v>0307</v>
      </c>
      <c r="F131" s="3">
        <v>138526.43799999999</v>
      </c>
      <c r="G131" s="15">
        <v>417501.90600000002</v>
      </c>
      <c r="H131" s="35" t="str">
        <f t="shared" ref="H131:H194" si="106">IF(COUNTIF(C:C, "="&amp;C131)=1,"ja", "nee")</f>
        <v>ja</v>
      </c>
      <c r="I131" s="42" t="s">
        <v>2402</v>
      </c>
      <c r="J131" s="20" t="s">
        <v>2955</v>
      </c>
      <c r="K131" s="21">
        <v>10000</v>
      </c>
      <c r="L131" s="28">
        <f t="shared" si="100"/>
        <v>0.24</v>
      </c>
      <c r="M131" s="28">
        <f t="shared" si="101"/>
        <v>0</v>
      </c>
      <c r="N131" s="56">
        <f t="shared" ref="N131:N194" si="107">INT(K131/L131*M131)</f>
        <v>0</v>
      </c>
      <c r="O131" s="33">
        <f t="shared" si="102"/>
        <v>82.574365253375205</v>
      </c>
      <c r="P131" s="37">
        <f t="shared" ref="P131:P194" si="108">SQRT((F131-F132)^2+(G131-G132)^2)</f>
        <v>84.626415338233159</v>
      </c>
      <c r="Q131" s="9" t="s">
        <v>12</v>
      </c>
      <c r="R131" s="55" t="s">
        <v>12</v>
      </c>
      <c r="S131" s="55">
        <v>3.7509999999999999</v>
      </c>
      <c r="T131" s="55">
        <v>3.8439999999999999</v>
      </c>
      <c r="U131" s="55">
        <v>3.9220000000000002</v>
      </c>
      <c r="V131" s="3">
        <v>3.9870000000000001</v>
      </c>
      <c r="W131" s="3">
        <v>4.0679999999999996</v>
      </c>
      <c r="X131" s="3" t="s">
        <v>12</v>
      </c>
      <c r="Y131" s="3">
        <v>4.7350000000000003</v>
      </c>
      <c r="Z131" s="15" t="s">
        <v>12</v>
      </c>
      <c r="AA131" s="10">
        <f t="shared" ref="AA131:AA194" si="109">LOOKUP($K131,$Q$2:$Z$2,Q131:Z131)</f>
        <v>4.0679999999999996</v>
      </c>
      <c r="AB131" s="9">
        <f t="shared" ref="AB131:AB194" si="110">LOOKUP($K131,$Q$2:$Z$2,Q131:Z131)-LOOKUP(0.1*$K131,$Q$2:$Z$2,Q131:Z131)</f>
        <v>0.14599999999999946</v>
      </c>
      <c r="AC131" s="10">
        <f t="shared" ref="AC131:AC194" si="111">LOOKUP(10*$K131,$Q$2:$Z$2,Q131:Z131)-LOOKUP($K131,$Q$2:$Z$2,Q131:Z131)</f>
        <v>0.6670000000000007</v>
      </c>
      <c r="AD131" s="9" t="s">
        <v>12</v>
      </c>
      <c r="AE131" s="55" t="s">
        <v>12</v>
      </c>
      <c r="AF131" s="55">
        <v>0.377</v>
      </c>
      <c r="AG131" s="55">
        <v>0.43099999999999999</v>
      </c>
      <c r="AH131" s="55">
        <v>0.48699999999999999</v>
      </c>
      <c r="AI131" s="3">
        <v>0.54</v>
      </c>
      <c r="AJ131" s="3">
        <v>0.59899999999999998</v>
      </c>
      <c r="AK131" s="3" t="s">
        <v>12</v>
      </c>
      <c r="AL131" s="3">
        <v>0.72799999999999998</v>
      </c>
      <c r="AM131" s="15" t="s">
        <v>12</v>
      </c>
      <c r="AN131" s="10">
        <f t="shared" ref="AN131:AN194" si="112">LOOKUP($K131,$Q$2:$Z$2,AD131:AM131)</f>
        <v>0.59899999999999998</v>
      </c>
      <c r="AO131" s="9">
        <f t="shared" ref="AO131:AO194" si="113">LOOKUP($K131,$Q$2:$Z$2,AD131:AM131)-LOOKUP(0.1*$K131,$Q$2:$Z$2,AD131:AM131)</f>
        <v>0.11199999999999999</v>
      </c>
      <c r="AP131" s="10">
        <f t="shared" ref="AP131:AP194" si="114">LOOKUP(10*$K131,$Q$2:$Z$2,AD131:AM131)-LOOKUP($K131,$Q$2:$Z$2,AD131:AM131)</f>
        <v>0.129</v>
      </c>
      <c r="AQ131" s="9" t="s">
        <v>12</v>
      </c>
      <c r="AR131" s="55" t="s">
        <v>12</v>
      </c>
      <c r="AS131" s="55">
        <v>2.1539999999999999</v>
      </c>
      <c r="AT131" s="55">
        <v>2.3010000000000002</v>
      </c>
      <c r="AU131" s="55">
        <v>2.4550000000000001</v>
      </c>
      <c r="AV131" s="3">
        <v>2.5910000000000002</v>
      </c>
      <c r="AW131" s="3">
        <v>2.7349999999999999</v>
      </c>
      <c r="AX131" s="3" t="s">
        <v>12</v>
      </c>
      <c r="AY131" s="3">
        <v>3.0009999999999999</v>
      </c>
      <c r="AZ131" s="15" t="s">
        <v>12</v>
      </c>
      <c r="BA131" s="10">
        <f t="shared" ref="BA131:BA194" si="115">LOOKUP($K131,$Q$2:$Z$2,AQ131:AZ131)</f>
        <v>2.7349999999999999</v>
      </c>
      <c r="BB131" s="9">
        <f t="shared" ref="BB131:BB194" si="116">LOOKUP($K131,$Q$2:$Z$2,AQ131:AZ131)-LOOKUP(0.1*$K131,$Q$2:$Z$2,AQ131:AZ131)</f>
        <v>0.2799999999999998</v>
      </c>
      <c r="BC131" s="10">
        <f t="shared" ref="BC131:BC194" si="117">LOOKUP(10*$K131,$Q$2:$Z$2,AQ131:AZ131)-LOOKUP($K131,$Q$2:$Z$2,AQ131:AZ131)</f>
        <v>0.26600000000000001</v>
      </c>
      <c r="BD131" s="9" t="s">
        <v>2403</v>
      </c>
      <c r="BE131" s="3" t="s">
        <v>12</v>
      </c>
      <c r="BF131" s="15" t="s">
        <v>12</v>
      </c>
      <c r="BG131" s="15"/>
      <c r="BH131" s="9"/>
      <c r="BI131" s="10"/>
      <c r="BJ131" s="9" t="s">
        <v>2403</v>
      </c>
      <c r="BK131" s="3" t="s">
        <v>12</v>
      </c>
      <c r="BL131" s="15" t="s">
        <v>12</v>
      </c>
      <c r="BM131" s="15"/>
      <c r="BN131" s="9"/>
      <c r="BO131" s="10"/>
      <c r="BP131">
        <f t="shared" ref="BP131:BP194" si="118">IF(AND(ISERROR(FIND("Fout",Q131)), ISERROR(FIND("Fout",AD131)), ISERROR(FIND("Fout",AQ131)), ISERROR(FIND( "Fout",BD131)), ISERROR(FIND( "Fout",BJ131))),0,1)</f>
        <v>0</v>
      </c>
      <c r="BQ131" s="93">
        <f t="shared" ref="BQ131:BQ194" si="119">IF(AB131=0, -1, BH131/AB131)</f>
        <v>0</v>
      </c>
      <c r="BR131" s="93">
        <f t="shared" ref="BR131:BR194" si="120">IF(AB131=0,-1,BN131/AB131)</f>
        <v>0</v>
      </c>
      <c r="BS131" s="93" t="e">
        <f>VLOOKUP(C131,'Koppeling locatie - aslocatie'!$A$2:$C$8139,2,FALSE)</f>
        <v>#N/A</v>
      </c>
      <c r="BT131" s="93" t="e">
        <f>VLOOKUP($BS131,aslocaties_v01!$C$3:$AA$349,MATCH($K$3/10,aslocaties_v01!$C$2:$X$2),FALSE)</f>
        <v>#N/A</v>
      </c>
      <c r="BU131" s="93" t="e">
        <f>VLOOKUP(BS131,aslocaties_v01!$C$3:$AA$349,MATCH($K$3,aslocaties_v01!$C$2:$X$2),FALSE)</f>
        <v>#N/A</v>
      </c>
      <c r="BV131" s="93" t="e">
        <f>VLOOKUP(BS131,aslocaties_v01!$C$3:$AA$349,MATCH($K$3*10,aslocaties_v01!$C$2:$X$2),FALSE)</f>
        <v>#N/A</v>
      </c>
      <c r="BW131" s="93" t="e">
        <f t="shared" ref="BW131:BW194" si="121">BU131-BT131</f>
        <v>#N/A</v>
      </c>
      <c r="BX131" s="93" t="e">
        <f t="shared" ref="BX131:BX194" si="122">BV131-BU131</f>
        <v>#N/A</v>
      </c>
      <c r="BY131" s="94">
        <f t="shared" ref="BY131:BY194" si="123">IFERROR(ABS(1-BW131/AB131), 999)</f>
        <v>999</v>
      </c>
      <c r="BZ131" s="94">
        <f t="shared" ref="BZ131:BZ194" si="124">IFERROR(ABS(1-BX131/AC131), 999)</f>
        <v>999</v>
      </c>
      <c r="CA131" s="94" t="e">
        <f t="shared" ref="CA131:CA194" si="125">ABS(LOOKUP(0.1*$K131,$Q$2:$Z$2,Q131:Z131)-BT131)</f>
        <v>#N/A</v>
      </c>
      <c r="CB131" t="e">
        <f t="shared" ref="CB131:CB194" si="126">ABS(LOOKUP($K131,$Q$2:$Z$2,Q131:Z131)-BU131)</f>
        <v>#N/A</v>
      </c>
      <c r="CC131" s="58" t="e">
        <f t="shared" ref="CC131:CC194" si="127">ABS(LOOKUP(10*$K131,$Q$2:$Z$2,Q131:Z131)-BV131)</f>
        <v>#N/A</v>
      </c>
      <c r="CD131" s="95" t="e">
        <f t="shared" ref="CD131:CD194" si="128">OR(BY131&gt;0.1,BZ131&gt;0.1, CA131&gt;=0.15, CB131&gt;=0.15, CC131&gt;=0.15)</f>
        <v>#N/A</v>
      </c>
      <c r="CE131" s="96" t="b">
        <f t="shared" ref="CE131:CE194" si="129">AA131&lt;AVERAGE(AA:AA)+2*STDEV(AA:AA)</f>
        <v>1</v>
      </c>
      <c r="CF131" t="e">
        <f t="shared" ref="CF131:CF194" si="130">BG131&lt;AVERAGE(BG:BG)+2*STDEV(BG:BG)</f>
        <v>#DIV/0!</v>
      </c>
      <c r="CG131" t="e">
        <f t="shared" ref="CG131:CG194" si="131">BM131&lt;AVERAGE(BM:BM)+2*STDEV(BM:BM)</f>
        <v>#DIV/0!</v>
      </c>
      <c r="CH131" s="84" t="b">
        <f t="shared" ref="CH131:CH194" si="132">AN131&gt;0.25</f>
        <v>1</v>
      </c>
      <c r="CI131">
        <f t="shared" ref="CI131:CI194" si="133">IF(CH131,AN131,"")</f>
        <v>0.59899999999999998</v>
      </c>
      <c r="CJ131" t="b">
        <f t="shared" ref="CJ131:CJ194" si="134">CI131&lt;AVERAGE(CI:CI)+3*STDEV(CI:CI)</f>
        <v>1</v>
      </c>
      <c r="CK131" t="b">
        <f t="shared" ref="CK131:CK194" si="135">AN131&lt;1.25</f>
        <v>1</v>
      </c>
      <c r="CL131" s="84" t="b">
        <f t="shared" si="103"/>
        <v>1</v>
      </c>
      <c r="CM131">
        <f t="shared" ref="CM131:CM194" si="136">IF(CL131,BA131,"")</f>
        <v>2.7349999999999999</v>
      </c>
      <c r="CN131" t="b">
        <f t="shared" ref="CN131:CN194" si="137">CM131&lt;AVERAGE(CM:CM)+3*STDEV(CM:CM)</f>
        <v>1</v>
      </c>
      <c r="CO131" s="84">
        <f t="shared" ref="CO131:CO194" si="138">IF(BA131=0, -1, AN131/(1.56*BA131^2))</f>
        <v>5.1331926375792036E-2</v>
      </c>
      <c r="CP131" t="b">
        <f t="shared" ref="CP131:CP194" si="139">OR(CO131&gt;0.035, CO131&lt;0.065)</f>
        <v>1</v>
      </c>
      <c r="CQ131" s="96" t="b">
        <f t="shared" ref="CQ131:CQ194" si="140">IF(O131="-", "-", ABS(AA131-AA130)&lt;O131*$CR$1)</f>
        <v>1</v>
      </c>
      <c r="CR131" t="b">
        <f t="shared" ref="CR131:CR194" si="141">IF(O131="-","-",ABS(BG131-BG130)&lt;O131*$CS$1)</f>
        <v>1</v>
      </c>
      <c r="CS131" t="b">
        <f t="shared" ref="CS131:CS194" si="142">IF(O131="-","-",ABS(BM131-BM130)&lt;O131*$CT$1)</f>
        <v>1</v>
      </c>
      <c r="CT131" t="b">
        <f t="shared" ref="CT131:CT194" si="143">IF(O131="-","-",ABS(AN131-AN130)&lt;O131*$CU$1)</f>
        <v>1</v>
      </c>
      <c r="CU131" t="b">
        <f t="shared" ref="CU131:CU194" si="144">IF(O131="-","-",ABS(BA130-BA131)&lt;O131*$CV$1)</f>
        <v>1</v>
      </c>
      <c r="CV131" s="84" t="b">
        <f t="shared" ref="CV131:CV194" si="145">IF(P131="-","-",ABS(AA132-AA131)&lt;P131*$CR$1)</f>
        <v>1</v>
      </c>
      <c r="CW131" t="b">
        <f t="shared" ref="CW131:CW194" si="146">IF(P131="-","-",ABS(BG132-BG131)&lt;P131*$CS$1)</f>
        <v>1</v>
      </c>
      <c r="CX131" t="b">
        <f t="shared" ref="CX131:CX194" si="147">IF(P131="-","-",ABS(BM132-BM131)&lt;P131*$CT$1)</f>
        <v>1</v>
      </c>
      <c r="CY131" t="b">
        <f t="shared" ref="CY131:CY194" si="148">IF(P131="-","-",ABS(AN132-AN131)&lt;P131*$CU$1)</f>
        <v>1</v>
      </c>
      <c r="CZ131" t="b">
        <f t="shared" ref="CZ131:CZ194" si="149">IF(P131="-","-",ABS(BA131-BA132)&lt;P131*$CV$1)</f>
        <v>1</v>
      </c>
      <c r="DA131" s="84">
        <f t="shared" ref="DA131:DA194" si="150">IFERROR(IF(AND(CQ131:CU131),0,1), 0)+IFERROR(IF(AND(CV131:CZ131),0,1),0)</f>
        <v>0</v>
      </c>
      <c r="DB131" t="e">
        <f t="shared" ref="DB131:DB194" si="151">AND(DA131&gt;0,CD131)</f>
        <v>#N/A</v>
      </c>
    </row>
    <row r="132" spans="1:106">
      <c r="A132" s="9">
        <v>130</v>
      </c>
      <c r="B132" s="3">
        <v>2</v>
      </c>
      <c r="C132" s="3" t="s">
        <v>169</v>
      </c>
      <c r="D132" s="3" t="str">
        <f t="shared" si="104"/>
        <v>AF_60m_L_24_0308</v>
      </c>
      <c r="E132" s="3" t="str">
        <f t="shared" si="105"/>
        <v>0308</v>
      </c>
      <c r="F132" s="3">
        <v>138609.28099999999</v>
      </c>
      <c r="G132" s="15">
        <v>417519.18800000002</v>
      </c>
      <c r="H132" s="35" t="str">
        <f t="shared" si="106"/>
        <v>ja</v>
      </c>
      <c r="I132" s="42" t="s">
        <v>2402</v>
      </c>
      <c r="J132" s="20" t="s">
        <v>2955</v>
      </c>
      <c r="K132" s="21">
        <v>10000</v>
      </c>
      <c r="L132" s="28">
        <f t="shared" ref="L132:L195" si="152">L131</f>
        <v>0.24</v>
      </c>
      <c r="M132" s="28">
        <f t="shared" ref="M132:M195" si="153">M131</f>
        <v>0</v>
      </c>
      <c r="N132" s="56">
        <f t="shared" si="107"/>
        <v>0</v>
      </c>
      <c r="O132" s="33">
        <f t="shared" ref="O132:O195" si="154">SQRT((F131-F132)^2+(G131-G132)^2)</f>
        <v>84.626415338233159</v>
      </c>
      <c r="P132" s="37">
        <f t="shared" si="108"/>
        <v>129.28848179168818</v>
      </c>
      <c r="Q132" s="9" t="s">
        <v>12</v>
      </c>
      <c r="R132" s="55" t="s">
        <v>12</v>
      </c>
      <c r="S132" s="55">
        <v>3.7509999999999999</v>
      </c>
      <c r="T132" s="55">
        <v>3.8439999999999999</v>
      </c>
      <c r="U132" s="55">
        <v>3.9220000000000002</v>
      </c>
      <c r="V132" s="3">
        <v>3.9870000000000001</v>
      </c>
      <c r="W132" s="3">
        <v>4.0679999999999996</v>
      </c>
      <c r="X132" s="3" t="s">
        <v>12</v>
      </c>
      <c r="Y132" s="3">
        <v>4.7290000000000001</v>
      </c>
      <c r="Z132" s="15" t="s">
        <v>12</v>
      </c>
      <c r="AA132" s="10">
        <f t="shared" si="109"/>
        <v>4.0679999999999996</v>
      </c>
      <c r="AB132" s="9">
        <f t="shared" si="110"/>
        <v>0.14599999999999946</v>
      </c>
      <c r="AC132" s="10">
        <f t="shared" si="111"/>
        <v>0.66100000000000048</v>
      </c>
      <c r="AD132" s="9" t="s">
        <v>12</v>
      </c>
      <c r="AE132" s="55" t="s">
        <v>12</v>
      </c>
      <c r="AF132" s="55">
        <v>0.38</v>
      </c>
      <c r="AG132" s="55">
        <v>0.432</v>
      </c>
      <c r="AH132" s="55">
        <v>0.48599999999999999</v>
      </c>
      <c r="AI132" s="3">
        <v>0.53700000000000003</v>
      </c>
      <c r="AJ132" s="3">
        <v>0.59199999999999997</v>
      </c>
      <c r="AK132" s="3" t="s">
        <v>12</v>
      </c>
      <c r="AL132" s="3">
        <v>0.69899999999999995</v>
      </c>
      <c r="AM132" s="15" t="s">
        <v>12</v>
      </c>
      <c r="AN132" s="10">
        <f t="shared" si="112"/>
        <v>0.59199999999999997</v>
      </c>
      <c r="AO132" s="9">
        <f t="shared" si="113"/>
        <v>0.10599999999999998</v>
      </c>
      <c r="AP132" s="10">
        <f t="shared" si="114"/>
        <v>0.10699999999999998</v>
      </c>
      <c r="AQ132" s="9" t="s">
        <v>12</v>
      </c>
      <c r="AR132" s="55" t="s">
        <v>12</v>
      </c>
      <c r="AS132" s="55">
        <v>2.1589999999999998</v>
      </c>
      <c r="AT132" s="55">
        <v>2.306</v>
      </c>
      <c r="AU132" s="55">
        <v>2.46</v>
      </c>
      <c r="AV132" s="3">
        <v>2.5960000000000001</v>
      </c>
      <c r="AW132" s="3">
        <v>2.7320000000000002</v>
      </c>
      <c r="AX132" s="3" t="s">
        <v>12</v>
      </c>
      <c r="AY132" s="3">
        <v>2.9790000000000001</v>
      </c>
      <c r="AZ132" s="15" t="s">
        <v>12</v>
      </c>
      <c r="BA132" s="10">
        <f t="shared" si="115"/>
        <v>2.7320000000000002</v>
      </c>
      <c r="BB132" s="9">
        <f t="shared" si="116"/>
        <v>0.27200000000000024</v>
      </c>
      <c r="BC132" s="10">
        <f t="shared" si="117"/>
        <v>0.24699999999999989</v>
      </c>
      <c r="BD132" s="9" t="s">
        <v>2403</v>
      </c>
      <c r="BE132" s="3" t="s">
        <v>12</v>
      </c>
      <c r="BF132" s="15" t="s">
        <v>12</v>
      </c>
      <c r="BG132" s="15"/>
      <c r="BH132" s="9"/>
      <c r="BI132" s="10"/>
      <c r="BJ132" s="9" t="s">
        <v>2403</v>
      </c>
      <c r="BK132" s="3" t="s">
        <v>12</v>
      </c>
      <c r="BL132" s="15" t="s">
        <v>12</v>
      </c>
      <c r="BM132" s="15"/>
      <c r="BN132" s="9"/>
      <c r="BO132" s="10"/>
      <c r="BP132">
        <f t="shared" si="118"/>
        <v>0</v>
      </c>
      <c r="BQ132" s="93">
        <f t="shared" si="119"/>
        <v>0</v>
      </c>
      <c r="BR132" s="93">
        <f t="shared" si="120"/>
        <v>0</v>
      </c>
      <c r="BS132" s="93" t="e">
        <f>VLOOKUP(C132,'Koppeling locatie - aslocatie'!$A$2:$C$8139,2,FALSE)</f>
        <v>#N/A</v>
      </c>
      <c r="BT132" s="93" t="e">
        <f>VLOOKUP($BS132,aslocaties_v01!$C$3:$AA$349,MATCH($K$3/10,aslocaties_v01!$C$2:$X$2),FALSE)</f>
        <v>#N/A</v>
      </c>
      <c r="BU132" s="93" t="e">
        <f>VLOOKUP(BS132,aslocaties_v01!$C$3:$AA$349,MATCH($K$3,aslocaties_v01!$C$2:$X$2),FALSE)</f>
        <v>#N/A</v>
      </c>
      <c r="BV132" s="93" t="e">
        <f>VLOOKUP(BS132,aslocaties_v01!$C$3:$AA$349,MATCH($K$3*10,aslocaties_v01!$C$2:$X$2),FALSE)</f>
        <v>#N/A</v>
      </c>
      <c r="BW132" s="93" t="e">
        <f t="shared" si="121"/>
        <v>#N/A</v>
      </c>
      <c r="BX132" s="93" t="e">
        <f t="shared" si="122"/>
        <v>#N/A</v>
      </c>
      <c r="BY132" s="94">
        <f t="shared" si="123"/>
        <v>999</v>
      </c>
      <c r="BZ132" s="94">
        <f t="shared" si="124"/>
        <v>999</v>
      </c>
      <c r="CA132" s="94" t="e">
        <f t="shared" si="125"/>
        <v>#N/A</v>
      </c>
      <c r="CB132" t="e">
        <f t="shared" si="126"/>
        <v>#N/A</v>
      </c>
      <c r="CC132" s="58" t="e">
        <f t="shared" si="127"/>
        <v>#N/A</v>
      </c>
      <c r="CD132" s="95" t="e">
        <f t="shared" si="128"/>
        <v>#N/A</v>
      </c>
      <c r="CE132" s="96" t="b">
        <f t="shared" si="129"/>
        <v>1</v>
      </c>
      <c r="CF132" t="e">
        <f t="shared" si="130"/>
        <v>#DIV/0!</v>
      </c>
      <c r="CG132" t="e">
        <f t="shared" si="131"/>
        <v>#DIV/0!</v>
      </c>
      <c r="CH132" s="84" t="b">
        <f t="shared" si="132"/>
        <v>1</v>
      </c>
      <c r="CI132">
        <f t="shared" si="133"/>
        <v>0.59199999999999997</v>
      </c>
      <c r="CJ132" t="b">
        <f t="shared" si="134"/>
        <v>1</v>
      </c>
      <c r="CK132" t="b">
        <f t="shared" si="135"/>
        <v>1</v>
      </c>
      <c r="CL132" s="84" t="b">
        <f t="shared" ref="CL132:CL195" si="155">BA132&lt;AVERAGE(BA:BA)+2*STDEV(BA:BA)</f>
        <v>1</v>
      </c>
      <c r="CM132">
        <f t="shared" si="136"/>
        <v>2.7320000000000002</v>
      </c>
      <c r="CN132" t="b">
        <f t="shared" si="137"/>
        <v>1</v>
      </c>
      <c r="CO132" s="84">
        <f t="shared" si="138"/>
        <v>5.0843532683404559E-2</v>
      </c>
      <c r="CP132" t="b">
        <f t="shared" si="139"/>
        <v>1</v>
      </c>
      <c r="CQ132" s="96" t="b">
        <f t="shared" si="140"/>
        <v>1</v>
      </c>
      <c r="CR132" t="b">
        <f t="shared" si="141"/>
        <v>1</v>
      </c>
      <c r="CS132" t="b">
        <f t="shared" si="142"/>
        <v>1</v>
      </c>
      <c r="CT132" t="b">
        <f t="shared" si="143"/>
        <v>1</v>
      </c>
      <c r="CU132" t="b">
        <f t="shared" si="144"/>
        <v>1</v>
      </c>
      <c r="CV132" s="84" t="b">
        <f t="shared" si="145"/>
        <v>1</v>
      </c>
      <c r="CW132" t="b">
        <f t="shared" si="146"/>
        <v>1</v>
      </c>
      <c r="CX132" t="b">
        <f t="shared" si="147"/>
        <v>1</v>
      </c>
      <c r="CY132" t="b">
        <f t="shared" si="148"/>
        <v>1</v>
      </c>
      <c r="CZ132" t="b">
        <f t="shared" si="149"/>
        <v>1</v>
      </c>
      <c r="DA132" s="84">
        <f t="shared" si="150"/>
        <v>0</v>
      </c>
      <c r="DB132" t="e">
        <f t="shared" si="151"/>
        <v>#N/A</v>
      </c>
    </row>
    <row r="133" spans="1:106">
      <c r="A133" s="9">
        <v>131</v>
      </c>
      <c r="B133" s="3">
        <v>2</v>
      </c>
      <c r="C133" s="3" t="s">
        <v>170</v>
      </c>
      <c r="D133" s="3" t="str">
        <f t="shared" si="104"/>
        <v>AF_60m_L_24_0309</v>
      </c>
      <c r="E133" s="3" t="str">
        <f t="shared" si="105"/>
        <v>0309</v>
      </c>
      <c r="F133" s="3">
        <v>138736.28099999999</v>
      </c>
      <c r="G133" s="15">
        <v>417543.40600000002</v>
      </c>
      <c r="H133" s="35" t="str">
        <f t="shared" si="106"/>
        <v>ja</v>
      </c>
      <c r="I133" s="42" t="s">
        <v>2402</v>
      </c>
      <c r="J133" s="20" t="s">
        <v>2955</v>
      </c>
      <c r="K133" s="21">
        <v>10000</v>
      </c>
      <c r="L133" s="28">
        <f t="shared" si="152"/>
        <v>0.24</v>
      </c>
      <c r="M133" s="28">
        <f t="shared" si="153"/>
        <v>0</v>
      </c>
      <c r="N133" s="56">
        <f t="shared" si="107"/>
        <v>0</v>
      </c>
      <c r="O133" s="33">
        <f t="shared" si="154"/>
        <v>129.28848179168818</v>
      </c>
      <c r="P133" s="37">
        <f t="shared" si="108"/>
        <v>87.019117514504146</v>
      </c>
      <c r="Q133" s="9" t="s">
        <v>12</v>
      </c>
      <c r="R133" s="55" t="s">
        <v>12</v>
      </c>
      <c r="S133" s="55">
        <v>3.7509999999999999</v>
      </c>
      <c r="T133" s="55">
        <v>3.843</v>
      </c>
      <c r="U133" s="55">
        <v>3.9220000000000002</v>
      </c>
      <c r="V133" s="3">
        <v>3.9870000000000001</v>
      </c>
      <c r="W133" s="3">
        <v>4.0670000000000002</v>
      </c>
      <c r="X133" s="3" t="s">
        <v>12</v>
      </c>
      <c r="Y133" s="3">
        <v>4.7149999999999999</v>
      </c>
      <c r="Z133" s="15" t="s">
        <v>12</v>
      </c>
      <c r="AA133" s="10">
        <f t="shared" si="109"/>
        <v>4.0670000000000002</v>
      </c>
      <c r="AB133" s="9">
        <f t="shared" si="110"/>
        <v>0.14500000000000002</v>
      </c>
      <c r="AC133" s="10">
        <f t="shared" si="111"/>
        <v>0.64799999999999969</v>
      </c>
      <c r="AD133" s="9" t="s">
        <v>12</v>
      </c>
      <c r="AE133" s="55" t="s">
        <v>12</v>
      </c>
      <c r="AF133" s="55">
        <v>0.374</v>
      </c>
      <c r="AG133" s="55">
        <v>0.42499999999999999</v>
      </c>
      <c r="AH133" s="55">
        <v>0.47699999999999998</v>
      </c>
      <c r="AI133" s="3">
        <v>0.52500000000000002</v>
      </c>
      <c r="AJ133" s="3">
        <v>0.57799999999999996</v>
      </c>
      <c r="AK133" s="3" t="s">
        <v>12</v>
      </c>
      <c r="AL133" s="3">
        <v>0.68300000000000005</v>
      </c>
      <c r="AM133" s="15" t="s">
        <v>12</v>
      </c>
      <c r="AN133" s="10">
        <f t="shared" si="112"/>
        <v>0.57799999999999996</v>
      </c>
      <c r="AO133" s="9">
        <f t="shared" si="113"/>
        <v>0.10099999999999998</v>
      </c>
      <c r="AP133" s="10">
        <f t="shared" si="114"/>
        <v>0.10500000000000009</v>
      </c>
      <c r="AQ133" s="9" t="s">
        <v>12</v>
      </c>
      <c r="AR133" s="55" t="s">
        <v>12</v>
      </c>
      <c r="AS133" s="55">
        <v>2.1520000000000001</v>
      </c>
      <c r="AT133" s="55">
        <v>2.2959999999999998</v>
      </c>
      <c r="AU133" s="55">
        <v>2.4470000000000001</v>
      </c>
      <c r="AV133" s="3">
        <v>2.58</v>
      </c>
      <c r="AW133" s="3">
        <v>2.714</v>
      </c>
      <c r="AX133" s="3" t="s">
        <v>12</v>
      </c>
      <c r="AY133" s="3">
        <v>2.9630000000000001</v>
      </c>
      <c r="AZ133" s="15" t="s">
        <v>12</v>
      </c>
      <c r="BA133" s="10">
        <f t="shared" si="115"/>
        <v>2.714</v>
      </c>
      <c r="BB133" s="9">
        <f t="shared" si="116"/>
        <v>0.2669999999999999</v>
      </c>
      <c r="BC133" s="10">
        <f t="shared" si="117"/>
        <v>0.24900000000000011</v>
      </c>
      <c r="BD133" s="9" t="s">
        <v>2403</v>
      </c>
      <c r="BE133" s="3" t="s">
        <v>12</v>
      </c>
      <c r="BF133" s="15" t="s">
        <v>12</v>
      </c>
      <c r="BG133" s="15"/>
      <c r="BH133" s="9"/>
      <c r="BI133" s="10"/>
      <c r="BJ133" s="9" t="s">
        <v>2403</v>
      </c>
      <c r="BK133" s="3" t="s">
        <v>12</v>
      </c>
      <c r="BL133" s="15" t="s">
        <v>12</v>
      </c>
      <c r="BM133" s="15"/>
      <c r="BN133" s="9"/>
      <c r="BO133" s="10"/>
      <c r="BP133">
        <f t="shared" si="118"/>
        <v>0</v>
      </c>
      <c r="BQ133" s="93">
        <f t="shared" si="119"/>
        <v>0</v>
      </c>
      <c r="BR133" s="93">
        <f t="shared" si="120"/>
        <v>0</v>
      </c>
      <c r="BS133" s="93" t="e">
        <f>VLOOKUP(C133,'Koppeling locatie - aslocatie'!$A$2:$C$8139,2,FALSE)</f>
        <v>#N/A</v>
      </c>
      <c r="BT133" s="93" t="e">
        <f>VLOOKUP($BS133,aslocaties_v01!$C$3:$AA$349,MATCH($K$3/10,aslocaties_v01!$C$2:$X$2),FALSE)</f>
        <v>#N/A</v>
      </c>
      <c r="BU133" s="93" t="e">
        <f>VLOOKUP(BS133,aslocaties_v01!$C$3:$AA$349,MATCH($K$3,aslocaties_v01!$C$2:$X$2),FALSE)</f>
        <v>#N/A</v>
      </c>
      <c r="BV133" s="93" t="e">
        <f>VLOOKUP(BS133,aslocaties_v01!$C$3:$AA$349,MATCH($K$3*10,aslocaties_v01!$C$2:$X$2),FALSE)</f>
        <v>#N/A</v>
      </c>
      <c r="BW133" s="93" t="e">
        <f t="shared" si="121"/>
        <v>#N/A</v>
      </c>
      <c r="BX133" s="93" t="e">
        <f t="shared" si="122"/>
        <v>#N/A</v>
      </c>
      <c r="BY133" s="94">
        <f t="shared" si="123"/>
        <v>999</v>
      </c>
      <c r="BZ133" s="94">
        <f t="shared" si="124"/>
        <v>999</v>
      </c>
      <c r="CA133" s="94" t="e">
        <f t="shared" si="125"/>
        <v>#N/A</v>
      </c>
      <c r="CB133" t="e">
        <f t="shared" si="126"/>
        <v>#N/A</v>
      </c>
      <c r="CC133" s="58" t="e">
        <f t="shared" si="127"/>
        <v>#N/A</v>
      </c>
      <c r="CD133" s="95" t="e">
        <f t="shared" si="128"/>
        <v>#N/A</v>
      </c>
      <c r="CE133" s="96" t="b">
        <f t="shared" si="129"/>
        <v>1</v>
      </c>
      <c r="CF133" t="e">
        <f t="shared" si="130"/>
        <v>#DIV/0!</v>
      </c>
      <c r="CG133" t="e">
        <f t="shared" si="131"/>
        <v>#DIV/0!</v>
      </c>
      <c r="CH133" s="84" t="b">
        <f t="shared" si="132"/>
        <v>1</v>
      </c>
      <c r="CI133">
        <f t="shared" si="133"/>
        <v>0.57799999999999996</v>
      </c>
      <c r="CJ133" t="b">
        <f t="shared" si="134"/>
        <v>1</v>
      </c>
      <c r="CK133" t="b">
        <f t="shared" si="135"/>
        <v>1</v>
      </c>
      <c r="CL133" s="84" t="b">
        <f t="shared" si="155"/>
        <v>1</v>
      </c>
      <c r="CM133">
        <f t="shared" si="136"/>
        <v>2.714</v>
      </c>
      <c r="CN133" t="b">
        <f t="shared" si="137"/>
        <v>1</v>
      </c>
      <c r="CO133" s="84">
        <f t="shared" si="138"/>
        <v>5.030180316055733E-2</v>
      </c>
      <c r="CP133" t="b">
        <f t="shared" si="139"/>
        <v>1</v>
      </c>
      <c r="CQ133" s="96" t="b">
        <f t="shared" si="140"/>
        <v>1</v>
      </c>
      <c r="CR133" t="b">
        <f t="shared" si="141"/>
        <v>1</v>
      </c>
      <c r="CS133" t="b">
        <f t="shared" si="142"/>
        <v>1</v>
      </c>
      <c r="CT133" t="b">
        <f t="shared" si="143"/>
        <v>1</v>
      </c>
      <c r="CU133" t="b">
        <f t="shared" si="144"/>
        <v>1</v>
      </c>
      <c r="CV133" s="84" t="b">
        <f t="shared" si="145"/>
        <v>1</v>
      </c>
      <c r="CW133" t="b">
        <f t="shared" si="146"/>
        <v>1</v>
      </c>
      <c r="CX133" t="b">
        <f t="shared" si="147"/>
        <v>1</v>
      </c>
      <c r="CY133" t="b">
        <f t="shared" si="148"/>
        <v>1</v>
      </c>
      <c r="CZ133" t="b">
        <f t="shared" si="149"/>
        <v>1</v>
      </c>
      <c r="DA133" s="84">
        <f t="shared" si="150"/>
        <v>0</v>
      </c>
      <c r="DB133" t="e">
        <f t="shared" si="151"/>
        <v>#N/A</v>
      </c>
    </row>
    <row r="134" spans="1:106">
      <c r="A134" s="9">
        <v>132</v>
      </c>
      <c r="B134" s="3">
        <v>2</v>
      </c>
      <c r="C134" s="3" t="s">
        <v>171</v>
      </c>
      <c r="D134" s="3" t="str">
        <f t="shared" si="104"/>
        <v>AF_60m_L_24_0310</v>
      </c>
      <c r="E134" s="3" t="str">
        <f t="shared" si="105"/>
        <v>0310</v>
      </c>
      <c r="F134" s="3">
        <v>138822.09400000001</v>
      </c>
      <c r="G134" s="15">
        <v>417557.84399999998</v>
      </c>
      <c r="H134" s="35" t="str">
        <f t="shared" si="106"/>
        <v>ja</v>
      </c>
      <c r="I134" s="42" t="s">
        <v>2402</v>
      </c>
      <c r="J134" s="20" t="s">
        <v>2955</v>
      </c>
      <c r="K134" s="21">
        <v>10000</v>
      </c>
      <c r="L134" s="28">
        <f t="shared" si="152"/>
        <v>0.24</v>
      </c>
      <c r="M134" s="28">
        <f t="shared" si="153"/>
        <v>0</v>
      </c>
      <c r="N134" s="56">
        <f t="shared" si="107"/>
        <v>0</v>
      </c>
      <c r="O134" s="33">
        <f t="shared" si="154"/>
        <v>87.019117514504146</v>
      </c>
      <c r="P134" s="37">
        <f t="shared" si="108"/>
        <v>87.606539693092969</v>
      </c>
      <c r="Q134" s="9" t="s">
        <v>12</v>
      </c>
      <c r="R134" s="55" t="s">
        <v>12</v>
      </c>
      <c r="S134" s="55">
        <v>3.7509999999999999</v>
      </c>
      <c r="T134" s="55">
        <v>3.843</v>
      </c>
      <c r="U134" s="55">
        <v>3.9220000000000002</v>
      </c>
      <c r="V134" s="3">
        <v>3.9870000000000001</v>
      </c>
      <c r="W134" s="3">
        <v>4.0670000000000002</v>
      </c>
      <c r="X134" s="3" t="s">
        <v>12</v>
      </c>
      <c r="Y134" s="3">
        <v>4.7149999999999999</v>
      </c>
      <c r="Z134" s="15" t="s">
        <v>12</v>
      </c>
      <c r="AA134" s="10">
        <f t="shared" si="109"/>
        <v>4.0670000000000002</v>
      </c>
      <c r="AB134" s="9">
        <f t="shared" si="110"/>
        <v>0.14500000000000002</v>
      </c>
      <c r="AC134" s="10">
        <f t="shared" si="111"/>
        <v>0.64799999999999969</v>
      </c>
      <c r="AD134" s="9" t="s">
        <v>12</v>
      </c>
      <c r="AE134" s="55" t="s">
        <v>12</v>
      </c>
      <c r="AF134" s="55">
        <v>0.38600000000000001</v>
      </c>
      <c r="AG134" s="55">
        <v>0.436</v>
      </c>
      <c r="AH134" s="55">
        <v>0.48899999999999999</v>
      </c>
      <c r="AI134" s="3">
        <v>0.53600000000000003</v>
      </c>
      <c r="AJ134" s="3">
        <v>0.58799999999999997</v>
      </c>
      <c r="AK134" s="3" t="s">
        <v>12</v>
      </c>
      <c r="AL134" s="3">
        <v>0.68899999999999995</v>
      </c>
      <c r="AM134" s="15" t="s">
        <v>12</v>
      </c>
      <c r="AN134" s="10">
        <f t="shared" si="112"/>
        <v>0.58799999999999997</v>
      </c>
      <c r="AO134" s="9">
        <f t="shared" si="113"/>
        <v>9.8999999999999977E-2</v>
      </c>
      <c r="AP134" s="10">
        <f t="shared" si="114"/>
        <v>0.10099999999999998</v>
      </c>
      <c r="AQ134" s="9" t="s">
        <v>12</v>
      </c>
      <c r="AR134" s="55" t="s">
        <v>12</v>
      </c>
      <c r="AS134" s="55">
        <v>2.1970000000000001</v>
      </c>
      <c r="AT134" s="55">
        <v>2.3439999999999999</v>
      </c>
      <c r="AU134" s="55">
        <v>2.5019999999999998</v>
      </c>
      <c r="AV134" s="3">
        <v>2.6419999999999999</v>
      </c>
      <c r="AW134" s="3">
        <v>2.778</v>
      </c>
      <c r="AX134" s="3" t="s">
        <v>12</v>
      </c>
      <c r="AY134" s="3">
        <v>3.02</v>
      </c>
      <c r="AZ134" s="15" t="s">
        <v>12</v>
      </c>
      <c r="BA134" s="10">
        <f t="shared" si="115"/>
        <v>2.778</v>
      </c>
      <c r="BB134" s="9">
        <f t="shared" si="116"/>
        <v>0.27600000000000025</v>
      </c>
      <c r="BC134" s="10">
        <f t="shared" si="117"/>
        <v>0.24199999999999999</v>
      </c>
      <c r="BD134" s="9" t="s">
        <v>2403</v>
      </c>
      <c r="BE134" s="3" t="s">
        <v>12</v>
      </c>
      <c r="BF134" s="15" t="s">
        <v>12</v>
      </c>
      <c r="BG134" s="15"/>
      <c r="BH134" s="9"/>
      <c r="BI134" s="10"/>
      <c r="BJ134" s="9" t="s">
        <v>2403</v>
      </c>
      <c r="BK134" s="3" t="s">
        <v>12</v>
      </c>
      <c r="BL134" s="15" t="s">
        <v>12</v>
      </c>
      <c r="BM134" s="15"/>
      <c r="BN134" s="9"/>
      <c r="BO134" s="10"/>
      <c r="BP134">
        <f t="shared" si="118"/>
        <v>0</v>
      </c>
      <c r="BQ134" s="93">
        <f t="shared" si="119"/>
        <v>0</v>
      </c>
      <c r="BR134" s="93">
        <f t="shared" si="120"/>
        <v>0</v>
      </c>
      <c r="BS134" s="93" t="e">
        <f>VLOOKUP(C134,'Koppeling locatie - aslocatie'!$A$2:$C$8139,2,FALSE)</f>
        <v>#N/A</v>
      </c>
      <c r="BT134" s="93" t="e">
        <f>VLOOKUP($BS134,aslocaties_v01!$C$3:$AA$349,MATCH($K$3/10,aslocaties_v01!$C$2:$X$2),FALSE)</f>
        <v>#N/A</v>
      </c>
      <c r="BU134" s="93" t="e">
        <f>VLOOKUP(BS134,aslocaties_v01!$C$3:$AA$349,MATCH($K$3,aslocaties_v01!$C$2:$X$2),FALSE)</f>
        <v>#N/A</v>
      </c>
      <c r="BV134" s="93" t="e">
        <f>VLOOKUP(BS134,aslocaties_v01!$C$3:$AA$349,MATCH($K$3*10,aslocaties_v01!$C$2:$X$2),FALSE)</f>
        <v>#N/A</v>
      </c>
      <c r="BW134" s="93" t="e">
        <f t="shared" si="121"/>
        <v>#N/A</v>
      </c>
      <c r="BX134" s="93" t="e">
        <f t="shared" si="122"/>
        <v>#N/A</v>
      </c>
      <c r="BY134" s="94">
        <f t="shared" si="123"/>
        <v>999</v>
      </c>
      <c r="BZ134" s="94">
        <f t="shared" si="124"/>
        <v>999</v>
      </c>
      <c r="CA134" s="94" t="e">
        <f t="shared" si="125"/>
        <v>#N/A</v>
      </c>
      <c r="CB134" t="e">
        <f t="shared" si="126"/>
        <v>#N/A</v>
      </c>
      <c r="CC134" s="58" t="e">
        <f t="shared" si="127"/>
        <v>#N/A</v>
      </c>
      <c r="CD134" s="95" t="e">
        <f t="shared" si="128"/>
        <v>#N/A</v>
      </c>
      <c r="CE134" s="96" t="b">
        <f t="shared" si="129"/>
        <v>1</v>
      </c>
      <c r="CF134" t="e">
        <f t="shared" si="130"/>
        <v>#DIV/0!</v>
      </c>
      <c r="CG134" t="e">
        <f t="shared" si="131"/>
        <v>#DIV/0!</v>
      </c>
      <c r="CH134" s="84" t="b">
        <f t="shared" si="132"/>
        <v>1</v>
      </c>
      <c r="CI134">
        <f t="shared" si="133"/>
        <v>0.58799999999999997</v>
      </c>
      <c r="CJ134" t="b">
        <f t="shared" si="134"/>
        <v>1</v>
      </c>
      <c r="CK134" t="b">
        <f t="shared" si="135"/>
        <v>1</v>
      </c>
      <c r="CL134" s="84" t="b">
        <f t="shared" si="155"/>
        <v>1</v>
      </c>
      <c r="CM134">
        <f t="shared" si="136"/>
        <v>2.778</v>
      </c>
      <c r="CN134" t="b">
        <f t="shared" si="137"/>
        <v>1</v>
      </c>
      <c r="CO134" s="84">
        <f t="shared" si="138"/>
        <v>4.8841415830112887E-2</v>
      </c>
      <c r="CP134" t="b">
        <f t="shared" si="139"/>
        <v>1</v>
      </c>
      <c r="CQ134" s="96" t="b">
        <f t="shared" si="140"/>
        <v>1</v>
      </c>
      <c r="CR134" t="b">
        <f t="shared" si="141"/>
        <v>1</v>
      </c>
      <c r="CS134" t="b">
        <f t="shared" si="142"/>
        <v>1</v>
      </c>
      <c r="CT134" t="b">
        <f t="shared" si="143"/>
        <v>1</v>
      </c>
      <c r="CU134" t="b">
        <f t="shared" si="144"/>
        <v>1</v>
      </c>
      <c r="CV134" s="84" t="b">
        <f t="shared" si="145"/>
        <v>1</v>
      </c>
      <c r="CW134" t="b">
        <f t="shared" si="146"/>
        <v>1</v>
      </c>
      <c r="CX134" t="b">
        <f t="shared" si="147"/>
        <v>1</v>
      </c>
      <c r="CY134" t="b">
        <f t="shared" si="148"/>
        <v>1</v>
      </c>
      <c r="CZ134" t="b">
        <f t="shared" si="149"/>
        <v>1</v>
      </c>
      <c r="DA134" s="84">
        <f t="shared" si="150"/>
        <v>0</v>
      </c>
      <c r="DB134" t="e">
        <f t="shared" si="151"/>
        <v>#N/A</v>
      </c>
    </row>
    <row r="135" spans="1:106">
      <c r="A135" s="9">
        <v>133</v>
      </c>
      <c r="B135" s="3">
        <v>2</v>
      </c>
      <c r="C135" s="3" t="s">
        <v>172</v>
      </c>
      <c r="D135" s="3" t="str">
        <f t="shared" si="104"/>
        <v>AF_60m_L_24_0311</v>
      </c>
      <c r="E135" s="3" t="str">
        <f t="shared" si="105"/>
        <v>0311</v>
      </c>
      <c r="F135" s="3">
        <v>138908.68799999999</v>
      </c>
      <c r="G135" s="15">
        <v>417571.125</v>
      </c>
      <c r="H135" s="35" t="str">
        <f t="shared" si="106"/>
        <v>ja</v>
      </c>
      <c r="I135" s="42" t="s">
        <v>2402</v>
      </c>
      <c r="J135" s="20" t="s">
        <v>2955</v>
      </c>
      <c r="K135" s="21">
        <v>10000</v>
      </c>
      <c r="L135" s="28">
        <f t="shared" si="152"/>
        <v>0.24</v>
      </c>
      <c r="M135" s="28">
        <f t="shared" si="153"/>
        <v>0</v>
      </c>
      <c r="N135" s="56">
        <f t="shared" si="107"/>
        <v>0</v>
      </c>
      <c r="O135" s="33">
        <f t="shared" si="154"/>
        <v>87.606539693092969</v>
      </c>
      <c r="P135" s="37">
        <f t="shared" si="108"/>
        <v>131.90428939576992</v>
      </c>
      <c r="Q135" s="9" t="s">
        <v>12</v>
      </c>
      <c r="R135" s="55" t="s">
        <v>12</v>
      </c>
      <c r="S135" s="55">
        <v>3.7509999999999999</v>
      </c>
      <c r="T135" s="55">
        <v>3.843</v>
      </c>
      <c r="U135" s="55">
        <v>3.9220000000000002</v>
      </c>
      <c r="V135" s="3">
        <v>3.9860000000000002</v>
      </c>
      <c r="W135" s="3">
        <v>4.0670000000000002</v>
      </c>
      <c r="X135" s="3" t="s">
        <v>12</v>
      </c>
      <c r="Y135" s="3">
        <v>4.7069999999999999</v>
      </c>
      <c r="Z135" s="15" t="s">
        <v>12</v>
      </c>
      <c r="AA135" s="10">
        <f t="shared" si="109"/>
        <v>4.0670000000000002</v>
      </c>
      <c r="AB135" s="9">
        <f t="shared" si="110"/>
        <v>0.14500000000000002</v>
      </c>
      <c r="AC135" s="10">
        <f t="shared" si="111"/>
        <v>0.63999999999999968</v>
      </c>
      <c r="AD135" s="9" t="s">
        <v>12</v>
      </c>
      <c r="AE135" s="55" t="s">
        <v>12</v>
      </c>
      <c r="AF135" s="55">
        <v>0.40100000000000002</v>
      </c>
      <c r="AG135" s="55">
        <v>0.45600000000000002</v>
      </c>
      <c r="AH135" s="55">
        <v>0.51800000000000002</v>
      </c>
      <c r="AI135" s="3">
        <v>0.57799999999999996</v>
      </c>
      <c r="AJ135" s="3">
        <v>0.64100000000000001</v>
      </c>
      <c r="AK135" s="3" t="s">
        <v>12</v>
      </c>
      <c r="AL135" s="3">
        <v>0.78600000000000003</v>
      </c>
      <c r="AM135" s="15" t="s">
        <v>12</v>
      </c>
      <c r="AN135" s="10">
        <f t="shared" si="112"/>
        <v>0.64100000000000001</v>
      </c>
      <c r="AO135" s="9">
        <f t="shared" si="113"/>
        <v>0.123</v>
      </c>
      <c r="AP135" s="10">
        <f t="shared" si="114"/>
        <v>0.14500000000000002</v>
      </c>
      <c r="AQ135" s="9" t="s">
        <v>12</v>
      </c>
      <c r="AR135" s="55" t="s">
        <v>12</v>
      </c>
      <c r="AS135" s="55">
        <v>2.218</v>
      </c>
      <c r="AT135" s="55">
        <v>2.3730000000000002</v>
      </c>
      <c r="AU135" s="55">
        <v>2.5459999999999998</v>
      </c>
      <c r="AV135" s="3">
        <v>2.706</v>
      </c>
      <c r="AW135" s="3">
        <v>2.8519999999999999</v>
      </c>
      <c r="AX135" s="3" t="s">
        <v>12</v>
      </c>
      <c r="AY135" s="3">
        <v>3.11</v>
      </c>
      <c r="AZ135" s="15" t="s">
        <v>12</v>
      </c>
      <c r="BA135" s="10">
        <f t="shared" si="115"/>
        <v>2.8519999999999999</v>
      </c>
      <c r="BB135" s="9">
        <f t="shared" si="116"/>
        <v>0.30600000000000005</v>
      </c>
      <c r="BC135" s="10">
        <f t="shared" si="117"/>
        <v>0.25800000000000001</v>
      </c>
      <c r="BD135" s="9" t="s">
        <v>2403</v>
      </c>
      <c r="BE135" s="3" t="s">
        <v>12</v>
      </c>
      <c r="BF135" s="15" t="s">
        <v>12</v>
      </c>
      <c r="BG135" s="15"/>
      <c r="BH135" s="9"/>
      <c r="BI135" s="10"/>
      <c r="BJ135" s="9" t="s">
        <v>2403</v>
      </c>
      <c r="BK135" s="3" t="s">
        <v>12</v>
      </c>
      <c r="BL135" s="15" t="s">
        <v>12</v>
      </c>
      <c r="BM135" s="15"/>
      <c r="BN135" s="9"/>
      <c r="BO135" s="10"/>
      <c r="BP135">
        <f t="shared" si="118"/>
        <v>0</v>
      </c>
      <c r="BQ135" s="93">
        <f t="shared" si="119"/>
        <v>0</v>
      </c>
      <c r="BR135" s="93">
        <f t="shared" si="120"/>
        <v>0</v>
      </c>
      <c r="BS135" s="93" t="e">
        <f>VLOOKUP(C135,'Koppeling locatie - aslocatie'!$A$2:$C$8139,2,FALSE)</f>
        <v>#N/A</v>
      </c>
      <c r="BT135" s="93" t="e">
        <f>VLOOKUP($BS135,aslocaties_v01!$C$3:$AA$349,MATCH($K$3/10,aslocaties_v01!$C$2:$X$2),FALSE)</f>
        <v>#N/A</v>
      </c>
      <c r="BU135" s="93" t="e">
        <f>VLOOKUP(BS135,aslocaties_v01!$C$3:$AA$349,MATCH($K$3,aslocaties_v01!$C$2:$X$2),FALSE)</f>
        <v>#N/A</v>
      </c>
      <c r="BV135" s="93" t="e">
        <f>VLOOKUP(BS135,aslocaties_v01!$C$3:$AA$349,MATCH($K$3*10,aslocaties_v01!$C$2:$X$2),FALSE)</f>
        <v>#N/A</v>
      </c>
      <c r="BW135" s="93" t="e">
        <f t="shared" si="121"/>
        <v>#N/A</v>
      </c>
      <c r="BX135" s="93" t="e">
        <f t="shared" si="122"/>
        <v>#N/A</v>
      </c>
      <c r="BY135" s="94">
        <f t="shared" si="123"/>
        <v>999</v>
      </c>
      <c r="BZ135" s="94">
        <f t="shared" si="124"/>
        <v>999</v>
      </c>
      <c r="CA135" s="94" t="e">
        <f t="shared" si="125"/>
        <v>#N/A</v>
      </c>
      <c r="CB135" t="e">
        <f t="shared" si="126"/>
        <v>#N/A</v>
      </c>
      <c r="CC135" s="58" t="e">
        <f t="shared" si="127"/>
        <v>#N/A</v>
      </c>
      <c r="CD135" s="95" t="e">
        <f t="shared" si="128"/>
        <v>#N/A</v>
      </c>
      <c r="CE135" s="96" t="b">
        <f t="shared" si="129"/>
        <v>1</v>
      </c>
      <c r="CF135" t="e">
        <f t="shared" si="130"/>
        <v>#DIV/0!</v>
      </c>
      <c r="CG135" t="e">
        <f t="shared" si="131"/>
        <v>#DIV/0!</v>
      </c>
      <c r="CH135" s="84" t="b">
        <f t="shared" si="132"/>
        <v>1</v>
      </c>
      <c r="CI135">
        <f t="shared" si="133"/>
        <v>0.64100000000000001</v>
      </c>
      <c r="CJ135" t="b">
        <f t="shared" si="134"/>
        <v>1</v>
      </c>
      <c r="CK135" t="b">
        <f t="shared" si="135"/>
        <v>1</v>
      </c>
      <c r="CL135" s="84" t="b">
        <f t="shared" si="155"/>
        <v>1</v>
      </c>
      <c r="CM135">
        <f t="shared" si="136"/>
        <v>2.8519999999999999</v>
      </c>
      <c r="CN135" t="b">
        <f t="shared" si="137"/>
        <v>1</v>
      </c>
      <c r="CO135" s="84">
        <f t="shared" si="138"/>
        <v>5.0516632099104675E-2</v>
      </c>
      <c r="CP135" t="b">
        <f t="shared" si="139"/>
        <v>1</v>
      </c>
      <c r="CQ135" s="96" t="b">
        <f t="shared" si="140"/>
        <v>1</v>
      </c>
      <c r="CR135" t="b">
        <f t="shared" si="141"/>
        <v>1</v>
      </c>
      <c r="CS135" t="b">
        <f t="shared" si="142"/>
        <v>1</v>
      </c>
      <c r="CT135" t="b">
        <f t="shared" si="143"/>
        <v>1</v>
      </c>
      <c r="CU135" t="b">
        <f t="shared" si="144"/>
        <v>1</v>
      </c>
      <c r="CV135" s="84" t="b">
        <f t="shared" si="145"/>
        <v>1</v>
      </c>
      <c r="CW135" t="b">
        <f t="shared" si="146"/>
        <v>1</v>
      </c>
      <c r="CX135" t="b">
        <f t="shared" si="147"/>
        <v>1</v>
      </c>
      <c r="CY135" t="b">
        <f t="shared" si="148"/>
        <v>1</v>
      </c>
      <c r="CZ135" t="b">
        <f t="shared" si="149"/>
        <v>1</v>
      </c>
      <c r="DA135" s="84">
        <f t="shared" si="150"/>
        <v>0</v>
      </c>
      <c r="DB135" t="e">
        <f t="shared" si="151"/>
        <v>#N/A</v>
      </c>
    </row>
    <row r="136" spans="1:106">
      <c r="A136" s="9">
        <v>134</v>
      </c>
      <c r="B136" s="3">
        <v>2</v>
      </c>
      <c r="C136" s="3" t="s">
        <v>173</v>
      </c>
      <c r="D136" s="3" t="str">
        <f t="shared" si="104"/>
        <v>AF_60m_L_24_0312</v>
      </c>
      <c r="E136" s="3" t="str">
        <f t="shared" si="105"/>
        <v>0312</v>
      </c>
      <c r="F136" s="3">
        <v>139039.32800000001</v>
      </c>
      <c r="G136" s="15">
        <v>417589.34399999998</v>
      </c>
      <c r="H136" s="35" t="str">
        <f t="shared" si="106"/>
        <v>ja</v>
      </c>
      <c r="I136" s="42" t="s">
        <v>2402</v>
      </c>
      <c r="J136" s="20" t="s">
        <v>2955</v>
      </c>
      <c r="K136" s="21">
        <v>10000</v>
      </c>
      <c r="L136" s="28">
        <f t="shared" si="152"/>
        <v>0.24</v>
      </c>
      <c r="M136" s="28">
        <f t="shared" si="153"/>
        <v>0</v>
      </c>
      <c r="N136" s="56">
        <f t="shared" si="107"/>
        <v>0</v>
      </c>
      <c r="O136" s="33">
        <f t="shared" si="154"/>
        <v>131.90428939576992</v>
      </c>
      <c r="P136" s="37">
        <f t="shared" si="108"/>
        <v>87.790050324612196</v>
      </c>
      <c r="Q136" s="9" t="s">
        <v>12</v>
      </c>
      <c r="R136" s="55" t="s">
        <v>12</v>
      </c>
      <c r="S136" s="55">
        <v>3.7509999999999999</v>
      </c>
      <c r="T136" s="55">
        <v>3.843</v>
      </c>
      <c r="U136" s="55">
        <v>3.9209999999999998</v>
      </c>
      <c r="V136" s="3">
        <v>3.9860000000000002</v>
      </c>
      <c r="W136" s="3">
        <v>4.0670000000000002</v>
      </c>
      <c r="X136" s="3" t="s">
        <v>12</v>
      </c>
      <c r="Y136" s="3">
        <v>4.7039999999999997</v>
      </c>
      <c r="Z136" s="15" t="s">
        <v>12</v>
      </c>
      <c r="AA136" s="10">
        <f t="shared" si="109"/>
        <v>4.0670000000000002</v>
      </c>
      <c r="AB136" s="9">
        <f t="shared" si="110"/>
        <v>0.14600000000000035</v>
      </c>
      <c r="AC136" s="10">
        <f t="shared" si="111"/>
        <v>0.63699999999999957</v>
      </c>
      <c r="AD136" s="9" t="s">
        <v>12</v>
      </c>
      <c r="AE136" s="55" t="s">
        <v>12</v>
      </c>
      <c r="AF136" s="55">
        <v>0.41799999999999998</v>
      </c>
      <c r="AG136" s="55">
        <v>0.48599999999999999</v>
      </c>
      <c r="AH136" s="55">
        <v>0.56899999999999995</v>
      </c>
      <c r="AI136" s="3">
        <v>0.65100000000000002</v>
      </c>
      <c r="AJ136" s="3">
        <v>0.73399999999999999</v>
      </c>
      <c r="AK136" s="3" t="s">
        <v>12</v>
      </c>
      <c r="AL136" s="3">
        <v>0.88900000000000001</v>
      </c>
      <c r="AM136" s="15" t="s">
        <v>12</v>
      </c>
      <c r="AN136" s="10">
        <f t="shared" si="112"/>
        <v>0.73399999999999999</v>
      </c>
      <c r="AO136" s="9">
        <f t="shared" si="113"/>
        <v>0.16500000000000004</v>
      </c>
      <c r="AP136" s="10">
        <f t="shared" si="114"/>
        <v>0.15500000000000003</v>
      </c>
      <c r="AQ136" s="9" t="s">
        <v>12</v>
      </c>
      <c r="AR136" s="55" t="s">
        <v>12</v>
      </c>
      <c r="AS136" s="55">
        <v>2.2559999999999998</v>
      </c>
      <c r="AT136" s="55">
        <v>2.4220000000000002</v>
      </c>
      <c r="AU136" s="55">
        <v>2.6059999999999999</v>
      </c>
      <c r="AV136" s="3">
        <v>2.8050000000000002</v>
      </c>
      <c r="AW136" s="3">
        <v>2.9740000000000002</v>
      </c>
      <c r="AX136" s="3" t="s">
        <v>12</v>
      </c>
      <c r="AY136" s="3">
        <v>3.2890000000000001</v>
      </c>
      <c r="AZ136" s="15" t="s">
        <v>12</v>
      </c>
      <c r="BA136" s="10">
        <f t="shared" si="115"/>
        <v>2.9740000000000002</v>
      </c>
      <c r="BB136" s="9">
        <f t="shared" si="116"/>
        <v>0.36800000000000033</v>
      </c>
      <c r="BC136" s="10">
        <f t="shared" si="117"/>
        <v>0.31499999999999995</v>
      </c>
      <c r="BD136" s="9" t="s">
        <v>2403</v>
      </c>
      <c r="BE136" s="3" t="s">
        <v>12</v>
      </c>
      <c r="BF136" s="15" t="s">
        <v>12</v>
      </c>
      <c r="BG136" s="15"/>
      <c r="BH136" s="9"/>
      <c r="BI136" s="10"/>
      <c r="BJ136" s="9" t="s">
        <v>2403</v>
      </c>
      <c r="BK136" s="3" t="s">
        <v>12</v>
      </c>
      <c r="BL136" s="15" t="s">
        <v>12</v>
      </c>
      <c r="BM136" s="15"/>
      <c r="BN136" s="9"/>
      <c r="BO136" s="10"/>
      <c r="BP136">
        <f t="shared" si="118"/>
        <v>0</v>
      </c>
      <c r="BQ136" s="93">
        <f t="shared" si="119"/>
        <v>0</v>
      </c>
      <c r="BR136" s="93">
        <f t="shared" si="120"/>
        <v>0</v>
      </c>
      <c r="BS136" s="93" t="e">
        <f>VLOOKUP(C136,'Koppeling locatie - aslocatie'!$A$2:$C$8139,2,FALSE)</f>
        <v>#N/A</v>
      </c>
      <c r="BT136" s="93" t="e">
        <f>VLOOKUP($BS136,aslocaties_v01!$C$3:$AA$349,MATCH($K$3/10,aslocaties_v01!$C$2:$X$2),FALSE)</f>
        <v>#N/A</v>
      </c>
      <c r="BU136" s="93" t="e">
        <f>VLOOKUP(BS136,aslocaties_v01!$C$3:$AA$349,MATCH($K$3,aslocaties_v01!$C$2:$X$2),FALSE)</f>
        <v>#N/A</v>
      </c>
      <c r="BV136" s="93" t="e">
        <f>VLOOKUP(BS136,aslocaties_v01!$C$3:$AA$349,MATCH($K$3*10,aslocaties_v01!$C$2:$X$2),FALSE)</f>
        <v>#N/A</v>
      </c>
      <c r="BW136" s="93" t="e">
        <f t="shared" si="121"/>
        <v>#N/A</v>
      </c>
      <c r="BX136" s="93" t="e">
        <f t="shared" si="122"/>
        <v>#N/A</v>
      </c>
      <c r="BY136" s="94">
        <f t="shared" si="123"/>
        <v>999</v>
      </c>
      <c r="BZ136" s="94">
        <f t="shared" si="124"/>
        <v>999</v>
      </c>
      <c r="CA136" s="94" t="e">
        <f t="shared" si="125"/>
        <v>#N/A</v>
      </c>
      <c r="CB136" t="e">
        <f t="shared" si="126"/>
        <v>#N/A</v>
      </c>
      <c r="CC136" s="58" t="e">
        <f t="shared" si="127"/>
        <v>#N/A</v>
      </c>
      <c r="CD136" s="95" t="e">
        <f t="shared" si="128"/>
        <v>#N/A</v>
      </c>
      <c r="CE136" s="96" t="b">
        <f t="shared" si="129"/>
        <v>1</v>
      </c>
      <c r="CF136" t="e">
        <f t="shared" si="130"/>
        <v>#DIV/0!</v>
      </c>
      <c r="CG136" t="e">
        <f t="shared" si="131"/>
        <v>#DIV/0!</v>
      </c>
      <c r="CH136" s="84" t="b">
        <f t="shared" si="132"/>
        <v>1</v>
      </c>
      <c r="CI136">
        <f t="shared" si="133"/>
        <v>0.73399999999999999</v>
      </c>
      <c r="CJ136" t="b">
        <f t="shared" si="134"/>
        <v>1</v>
      </c>
      <c r="CK136" t="b">
        <f t="shared" si="135"/>
        <v>1</v>
      </c>
      <c r="CL136" s="84" t="b">
        <f t="shared" si="155"/>
        <v>1</v>
      </c>
      <c r="CM136">
        <f t="shared" si="136"/>
        <v>2.9740000000000002</v>
      </c>
      <c r="CN136" t="b">
        <f t="shared" si="137"/>
        <v>1</v>
      </c>
      <c r="CO136" s="84">
        <f t="shared" si="138"/>
        <v>5.3197292983125713E-2</v>
      </c>
      <c r="CP136" t="b">
        <f t="shared" si="139"/>
        <v>1</v>
      </c>
      <c r="CQ136" s="96" t="b">
        <f t="shared" si="140"/>
        <v>1</v>
      </c>
      <c r="CR136" t="b">
        <f t="shared" si="141"/>
        <v>1</v>
      </c>
      <c r="CS136" t="b">
        <f t="shared" si="142"/>
        <v>1</v>
      </c>
      <c r="CT136" t="b">
        <f t="shared" si="143"/>
        <v>1</v>
      </c>
      <c r="CU136" t="b">
        <f t="shared" si="144"/>
        <v>1</v>
      </c>
      <c r="CV136" s="84" t="b">
        <f t="shared" si="145"/>
        <v>1</v>
      </c>
      <c r="CW136" t="b">
        <f t="shared" si="146"/>
        <v>1</v>
      </c>
      <c r="CX136" t="b">
        <f t="shared" si="147"/>
        <v>1</v>
      </c>
      <c r="CY136" t="b">
        <f t="shared" si="148"/>
        <v>1</v>
      </c>
      <c r="CZ136" t="b">
        <f t="shared" si="149"/>
        <v>1</v>
      </c>
      <c r="DA136" s="84">
        <f t="shared" si="150"/>
        <v>0</v>
      </c>
      <c r="DB136" t="e">
        <f t="shared" si="151"/>
        <v>#N/A</v>
      </c>
    </row>
    <row r="137" spans="1:106">
      <c r="A137" s="9">
        <v>135</v>
      </c>
      <c r="B137" s="3">
        <v>2</v>
      </c>
      <c r="C137" s="3" t="s">
        <v>174</v>
      </c>
      <c r="D137" s="3" t="str">
        <f t="shared" si="104"/>
        <v>AF_60m_L_24_0313</v>
      </c>
      <c r="E137" s="3" t="str">
        <f t="shared" si="105"/>
        <v>0313</v>
      </c>
      <c r="F137" s="3">
        <v>139126.43799999999</v>
      </c>
      <c r="G137" s="15">
        <v>417600.25</v>
      </c>
      <c r="H137" s="35" t="str">
        <f t="shared" si="106"/>
        <v>ja</v>
      </c>
      <c r="I137" s="42" t="s">
        <v>2402</v>
      </c>
      <c r="J137" s="20" t="s">
        <v>2955</v>
      </c>
      <c r="K137" s="21">
        <v>10000</v>
      </c>
      <c r="L137" s="28">
        <f t="shared" si="152"/>
        <v>0.24</v>
      </c>
      <c r="M137" s="28">
        <f t="shared" si="153"/>
        <v>0</v>
      </c>
      <c r="N137" s="56">
        <f t="shared" si="107"/>
        <v>0</v>
      </c>
      <c r="O137" s="33">
        <f t="shared" si="154"/>
        <v>87.790050324612196</v>
      </c>
      <c r="P137" s="37">
        <f t="shared" si="108"/>
        <v>87.530348222769035</v>
      </c>
      <c r="Q137" s="9" t="s">
        <v>12</v>
      </c>
      <c r="R137" s="55" t="s">
        <v>12</v>
      </c>
      <c r="S137" s="55">
        <v>3.7509999999999999</v>
      </c>
      <c r="T137" s="55">
        <v>3.843</v>
      </c>
      <c r="U137" s="55">
        <v>3.9209999999999998</v>
      </c>
      <c r="V137" s="3">
        <v>3.9860000000000002</v>
      </c>
      <c r="W137" s="3">
        <v>4.0670000000000002</v>
      </c>
      <c r="X137" s="3" t="s">
        <v>12</v>
      </c>
      <c r="Y137" s="3">
        <v>4.7009999999999996</v>
      </c>
      <c r="Z137" s="15" t="s">
        <v>12</v>
      </c>
      <c r="AA137" s="10">
        <f t="shared" si="109"/>
        <v>4.0670000000000002</v>
      </c>
      <c r="AB137" s="9">
        <f t="shared" si="110"/>
        <v>0.14600000000000035</v>
      </c>
      <c r="AC137" s="10">
        <f t="shared" si="111"/>
        <v>0.63399999999999945</v>
      </c>
      <c r="AD137" s="9" t="s">
        <v>12</v>
      </c>
      <c r="AE137" s="55" t="s">
        <v>12</v>
      </c>
      <c r="AF137" s="55">
        <v>0.40799999999999997</v>
      </c>
      <c r="AG137" s="55">
        <v>0.46600000000000003</v>
      </c>
      <c r="AH137" s="55">
        <v>0.53100000000000003</v>
      </c>
      <c r="AI137" s="3">
        <v>0.59299999999999997</v>
      </c>
      <c r="AJ137" s="3">
        <v>0.66400000000000003</v>
      </c>
      <c r="AK137" s="3" t="s">
        <v>12</v>
      </c>
      <c r="AL137" s="3">
        <v>0.82099999999999995</v>
      </c>
      <c r="AM137" s="15" t="s">
        <v>12</v>
      </c>
      <c r="AN137" s="10">
        <f t="shared" si="112"/>
        <v>0.66400000000000003</v>
      </c>
      <c r="AO137" s="9">
        <f t="shared" si="113"/>
        <v>0.13300000000000001</v>
      </c>
      <c r="AP137" s="10">
        <f t="shared" si="114"/>
        <v>0.15699999999999992</v>
      </c>
      <c r="AQ137" s="9" t="s">
        <v>12</v>
      </c>
      <c r="AR137" s="55" t="s">
        <v>12</v>
      </c>
      <c r="AS137" s="55">
        <v>2.2570000000000001</v>
      </c>
      <c r="AT137" s="55">
        <v>2.4159999999999999</v>
      </c>
      <c r="AU137" s="55">
        <v>2.58</v>
      </c>
      <c r="AV137" s="3">
        <v>2.7349999999999999</v>
      </c>
      <c r="AW137" s="3">
        <v>2.8980000000000001</v>
      </c>
      <c r="AX137" s="3" t="s">
        <v>12</v>
      </c>
      <c r="AY137" s="3">
        <v>3.1869999999999998</v>
      </c>
      <c r="AZ137" s="15" t="s">
        <v>12</v>
      </c>
      <c r="BA137" s="10">
        <f t="shared" si="115"/>
        <v>2.8980000000000001</v>
      </c>
      <c r="BB137" s="9">
        <f t="shared" si="116"/>
        <v>0.31800000000000006</v>
      </c>
      <c r="BC137" s="10">
        <f t="shared" si="117"/>
        <v>0.2889999999999997</v>
      </c>
      <c r="BD137" s="9" t="s">
        <v>2403</v>
      </c>
      <c r="BE137" s="3" t="s">
        <v>12</v>
      </c>
      <c r="BF137" s="15" t="s">
        <v>12</v>
      </c>
      <c r="BG137" s="15"/>
      <c r="BH137" s="9"/>
      <c r="BI137" s="10"/>
      <c r="BJ137" s="9" t="s">
        <v>2403</v>
      </c>
      <c r="BK137" s="3" t="s">
        <v>12</v>
      </c>
      <c r="BL137" s="15" t="s">
        <v>12</v>
      </c>
      <c r="BM137" s="15"/>
      <c r="BN137" s="9"/>
      <c r="BO137" s="10"/>
      <c r="BP137">
        <f t="shared" si="118"/>
        <v>0</v>
      </c>
      <c r="BQ137" s="93">
        <f t="shared" si="119"/>
        <v>0</v>
      </c>
      <c r="BR137" s="93">
        <f t="shared" si="120"/>
        <v>0</v>
      </c>
      <c r="BS137" s="93" t="e">
        <f>VLOOKUP(C137,'Koppeling locatie - aslocatie'!$A$2:$C$8139,2,FALSE)</f>
        <v>#N/A</v>
      </c>
      <c r="BT137" s="93" t="e">
        <f>VLOOKUP($BS137,aslocaties_v01!$C$3:$AA$349,MATCH($K$3/10,aslocaties_v01!$C$2:$X$2),FALSE)</f>
        <v>#N/A</v>
      </c>
      <c r="BU137" s="93" t="e">
        <f>VLOOKUP(BS137,aslocaties_v01!$C$3:$AA$349,MATCH($K$3,aslocaties_v01!$C$2:$X$2),FALSE)</f>
        <v>#N/A</v>
      </c>
      <c r="BV137" s="93" t="e">
        <f>VLOOKUP(BS137,aslocaties_v01!$C$3:$AA$349,MATCH($K$3*10,aslocaties_v01!$C$2:$X$2),FALSE)</f>
        <v>#N/A</v>
      </c>
      <c r="BW137" s="93" t="e">
        <f t="shared" si="121"/>
        <v>#N/A</v>
      </c>
      <c r="BX137" s="93" t="e">
        <f t="shared" si="122"/>
        <v>#N/A</v>
      </c>
      <c r="BY137" s="94">
        <f t="shared" si="123"/>
        <v>999</v>
      </c>
      <c r="BZ137" s="94">
        <f t="shared" si="124"/>
        <v>999</v>
      </c>
      <c r="CA137" s="94" t="e">
        <f t="shared" si="125"/>
        <v>#N/A</v>
      </c>
      <c r="CB137" t="e">
        <f t="shared" si="126"/>
        <v>#N/A</v>
      </c>
      <c r="CC137" s="58" t="e">
        <f t="shared" si="127"/>
        <v>#N/A</v>
      </c>
      <c r="CD137" s="95" t="e">
        <f t="shared" si="128"/>
        <v>#N/A</v>
      </c>
      <c r="CE137" s="96" t="b">
        <f t="shared" si="129"/>
        <v>1</v>
      </c>
      <c r="CF137" t="e">
        <f t="shared" si="130"/>
        <v>#DIV/0!</v>
      </c>
      <c r="CG137" t="e">
        <f t="shared" si="131"/>
        <v>#DIV/0!</v>
      </c>
      <c r="CH137" s="84" t="b">
        <f t="shared" si="132"/>
        <v>1</v>
      </c>
      <c r="CI137">
        <f t="shared" si="133"/>
        <v>0.66400000000000003</v>
      </c>
      <c r="CJ137" t="b">
        <f t="shared" si="134"/>
        <v>1</v>
      </c>
      <c r="CK137" t="b">
        <f t="shared" si="135"/>
        <v>1</v>
      </c>
      <c r="CL137" s="84" t="b">
        <f t="shared" si="155"/>
        <v>1</v>
      </c>
      <c r="CM137">
        <f t="shared" si="136"/>
        <v>2.8980000000000001</v>
      </c>
      <c r="CN137" t="b">
        <f t="shared" si="137"/>
        <v>1</v>
      </c>
      <c r="CO137" s="84">
        <f t="shared" si="138"/>
        <v>5.0681180095768864E-2</v>
      </c>
      <c r="CP137" t="b">
        <f t="shared" si="139"/>
        <v>1</v>
      </c>
      <c r="CQ137" s="96" t="b">
        <f t="shared" si="140"/>
        <v>1</v>
      </c>
      <c r="CR137" t="b">
        <f t="shared" si="141"/>
        <v>1</v>
      </c>
      <c r="CS137" t="b">
        <f t="shared" si="142"/>
        <v>1</v>
      </c>
      <c r="CT137" t="b">
        <f t="shared" si="143"/>
        <v>1</v>
      </c>
      <c r="CU137" t="b">
        <f t="shared" si="144"/>
        <v>1</v>
      </c>
      <c r="CV137" s="84" t="b">
        <f t="shared" si="145"/>
        <v>1</v>
      </c>
      <c r="CW137" t="b">
        <f t="shared" si="146"/>
        <v>1</v>
      </c>
      <c r="CX137" t="b">
        <f t="shared" si="147"/>
        <v>1</v>
      </c>
      <c r="CY137" t="b">
        <f t="shared" si="148"/>
        <v>1</v>
      </c>
      <c r="CZ137" t="b">
        <f t="shared" si="149"/>
        <v>1</v>
      </c>
      <c r="DA137" s="84">
        <f t="shared" si="150"/>
        <v>0</v>
      </c>
      <c r="DB137" t="e">
        <f t="shared" si="151"/>
        <v>#N/A</v>
      </c>
    </row>
    <row r="138" spans="1:106">
      <c r="A138" s="9">
        <v>136</v>
      </c>
      <c r="B138" s="3">
        <v>2</v>
      </c>
      <c r="C138" s="3" t="s">
        <v>175</v>
      </c>
      <c r="D138" s="3" t="str">
        <f t="shared" si="104"/>
        <v>AF_60m_L_24_0314</v>
      </c>
      <c r="E138" s="3" t="str">
        <f t="shared" si="105"/>
        <v>0314</v>
      </c>
      <c r="F138" s="3">
        <v>139213.40599999999</v>
      </c>
      <c r="G138" s="15">
        <v>417610.15600000002</v>
      </c>
      <c r="H138" s="35" t="str">
        <f t="shared" si="106"/>
        <v>ja</v>
      </c>
      <c r="I138" s="42" t="s">
        <v>2402</v>
      </c>
      <c r="J138" s="20" t="s">
        <v>2955</v>
      </c>
      <c r="K138" s="21">
        <v>10000</v>
      </c>
      <c r="L138" s="28">
        <f t="shared" si="152"/>
        <v>0.24</v>
      </c>
      <c r="M138" s="28">
        <f t="shared" si="153"/>
        <v>0</v>
      </c>
      <c r="N138" s="56">
        <f t="shared" si="107"/>
        <v>0</v>
      </c>
      <c r="O138" s="33">
        <f t="shared" si="154"/>
        <v>87.530348222769035</v>
      </c>
      <c r="P138" s="37">
        <f t="shared" si="108"/>
        <v>87.054095963387823</v>
      </c>
      <c r="Q138" s="9" t="s">
        <v>12</v>
      </c>
      <c r="R138" s="55" t="s">
        <v>12</v>
      </c>
      <c r="S138" s="55">
        <v>3.7509999999999999</v>
      </c>
      <c r="T138" s="55">
        <v>3.843</v>
      </c>
      <c r="U138" s="55">
        <v>3.9209999999999998</v>
      </c>
      <c r="V138" s="3">
        <v>3.9860000000000002</v>
      </c>
      <c r="W138" s="3">
        <v>4.0659999999999998</v>
      </c>
      <c r="X138" s="3" t="s">
        <v>12</v>
      </c>
      <c r="Y138" s="3">
        <v>4.7039999999999997</v>
      </c>
      <c r="Z138" s="15" t="s">
        <v>12</v>
      </c>
      <c r="AA138" s="10">
        <f t="shared" si="109"/>
        <v>4.0659999999999998</v>
      </c>
      <c r="AB138" s="9">
        <f t="shared" si="110"/>
        <v>0.14500000000000002</v>
      </c>
      <c r="AC138" s="10">
        <f t="shared" si="111"/>
        <v>0.6379999999999999</v>
      </c>
      <c r="AD138" s="9" t="s">
        <v>12</v>
      </c>
      <c r="AE138" s="55" t="s">
        <v>12</v>
      </c>
      <c r="AF138" s="55">
        <v>0.39600000000000002</v>
      </c>
      <c r="AG138" s="55">
        <v>0.44900000000000001</v>
      </c>
      <c r="AH138" s="55">
        <v>0.50600000000000001</v>
      </c>
      <c r="AI138" s="3">
        <v>0.56399999999999995</v>
      </c>
      <c r="AJ138" s="3">
        <v>0.625</v>
      </c>
      <c r="AK138" s="3" t="s">
        <v>12</v>
      </c>
      <c r="AL138" s="3">
        <v>0.752</v>
      </c>
      <c r="AM138" s="15" t="s">
        <v>12</v>
      </c>
      <c r="AN138" s="10">
        <f t="shared" si="112"/>
        <v>0.625</v>
      </c>
      <c r="AO138" s="9">
        <f t="shared" si="113"/>
        <v>0.11899999999999999</v>
      </c>
      <c r="AP138" s="10">
        <f t="shared" si="114"/>
        <v>0.127</v>
      </c>
      <c r="AQ138" s="9" t="s">
        <v>12</v>
      </c>
      <c r="AR138" s="55" t="s">
        <v>12</v>
      </c>
      <c r="AS138" s="55">
        <v>2.238</v>
      </c>
      <c r="AT138" s="55">
        <v>2.3860000000000001</v>
      </c>
      <c r="AU138" s="55">
        <v>2.5430000000000001</v>
      </c>
      <c r="AV138" s="3">
        <v>2.6949999999999998</v>
      </c>
      <c r="AW138" s="3">
        <v>2.8490000000000002</v>
      </c>
      <c r="AX138" s="3" t="s">
        <v>12</v>
      </c>
      <c r="AY138" s="3">
        <v>3.11</v>
      </c>
      <c r="AZ138" s="15" t="s">
        <v>12</v>
      </c>
      <c r="BA138" s="10">
        <f t="shared" si="115"/>
        <v>2.8490000000000002</v>
      </c>
      <c r="BB138" s="9">
        <f t="shared" si="116"/>
        <v>0.30600000000000005</v>
      </c>
      <c r="BC138" s="10">
        <f t="shared" si="117"/>
        <v>0.26099999999999968</v>
      </c>
      <c r="BD138" s="9" t="s">
        <v>2403</v>
      </c>
      <c r="BE138" s="3" t="s">
        <v>12</v>
      </c>
      <c r="BF138" s="15" t="s">
        <v>12</v>
      </c>
      <c r="BG138" s="15"/>
      <c r="BH138" s="9"/>
      <c r="BI138" s="10"/>
      <c r="BJ138" s="9" t="s">
        <v>2403</v>
      </c>
      <c r="BK138" s="3" t="s">
        <v>12</v>
      </c>
      <c r="BL138" s="15" t="s">
        <v>12</v>
      </c>
      <c r="BM138" s="15"/>
      <c r="BN138" s="9"/>
      <c r="BO138" s="10"/>
      <c r="BP138">
        <f t="shared" si="118"/>
        <v>0</v>
      </c>
      <c r="BQ138" s="93">
        <f t="shared" si="119"/>
        <v>0</v>
      </c>
      <c r="BR138" s="93">
        <f t="shared" si="120"/>
        <v>0</v>
      </c>
      <c r="BS138" s="93" t="e">
        <f>VLOOKUP(C138,'Koppeling locatie - aslocatie'!$A$2:$C$8139,2,FALSE)</f>
        <v>#N/A</v>
      </c>
      <c r="BT138" s="93" t="e">
        <f>VLOOKUP($BS138,aslocaties_v01!$C$3:$AA$349,MATCH($K$3/10,aslocaties_v01!$C$2:$X$2),FALSE)</f>
        <v>#N/A</v>
      </c>
      <c r="BU138" s="93" t="e">
        <f>VLOOKUP(BS138,aslocaties_v01!$C$3:$AA$349,MATCH($K$3,aslocaties_v01!$C$2:$X$2),FALSE)</f>
        <v>#N/A</v>
      </c>
      <c r="BV138" s="93" t="e">
        <f>VLOOKUP(BS138,aslocaties_v01!$C$3:$AA$349,MATCH($K$3*10,aslocaties_v01!$C$2:$X$2),FALSE)</f>
        <v>#N/A</v>
      </c>
      <c r="BW138" s="93" t="e">
        <f t="shared" si="121"/>
        <v>#N/A</v>
      </c>
      <c r="BX138" s="93" t="e">
        <f t="shared" si="122"/>
        <v>#N/A</v>
      </c>
      <c r="BY138" s="94">
        <f t="shared" si="123"/>
        <v>999</v>
      </c>
      <c r="BZ138" s="94">
        <f t="shared" si="124"/>
        <v>999</v>
      </c>
      <c r="CA138" s="94" t="e">
        <f t="shared" si="125"/>
        <v>#N/A</v>
      </c>
      <c r="CB138" t="e">
        <f t="shared" si="126"/>
        <v>#N/A</v>
      </c>
      <c r="CC138" s="58" t="e">
        <f t="shared" si="127"/>
        <v>#N/A</v>
      </c>
      <c r="CD138" s="95" t="e">
        <f t="shared" si="128"/>
        <v>#N/A</v>
      </c>
      <c r="CE138" s="96" t="b">
        <f t="shared" si="129"/>
        <v>1</v>
      </c>
      <c r="CF138" t="e">
        <f t="shared" si="130"/>
        <v>#DIV/0!</v>
      </c>
      <c r="CG138" t="e">
        <f t="shared" si="131"/>
        <v>#DIV/0!</v>
      </c>
      <c r="CH138" s="84" t="b">
        <f t="shared" si="132"/>
        <v>1</v>
      </c>
      <c r="CI138">
        <f t="shared" si="133"/>
        <v>0.625</v>
      </c>
      <c r="CJ138" t="b">
        <f t="shared" si="134"/>
        <v>1</v>
      </c>
      <c r="CK138" t="b">
        <f t="shared" si="135"/>
        <v>1</v>
      </c>
      <c r="CL138" s="84" t="b">
        <f t="shared" si="155"/>
        <v>1</v>
      </c>
      <c r="CM138">
        <f t="shared" si="136"/>
        <v>2.8490000000000002</v>
      </c>
      <c r="CN138" t="b">
        <f t="shared" si="137"/>
        <v>1</v>
      </c>
      <c r="CO138" s="84">
        <f t="shared" si="138"/>
        <v>4.9359473718898074E-2</v>
      </c>
      <c r="CP138" t="b">
        <f t="shared" si="139"/>
        <v>1</v>
      </c>
      <c r="CQ138" s="96" t="b">
        <f t="shared" si="140"/>
        <v>1</v>
      </c>
      <c r="CR138" t="b">
        <f t="shared" si="141"/>
        <v>1</v>
      </c>
      <c r="CS138" t="b">
        <f t="shared" si="142"/>
        <v>1</v>
      </c>
      <c r="CT138" t="b">
        <f t="shared" si="143"/>
        <v>1</v>
      </c>
      <c r="CU138" t="b">
        <f t="shared" si="144"/>
        <v>1</v>
      </c>
      <c r="CV138" s="84" t="b">
        <f t="shared" si="145"/>
        <v>1</v>
      </c>
      <c r="CW138" t="b">
        <f t="shared" si="146"/>
        <v>1</v>
      </c>
      <c r="CX138" t="b">
        <f t="shared" si="147"/>
        <v>1</v>
      </c>
      <c r="CY138" t="b">
        <f t="shared" si="148"/>
        <v>1</v>
      </c>
      <c r="CZ138" t="b">
        <f t="shared" si="149"/>
        <v>1</v>
      </c>
      <c r="DA138" s="84">
        <f t="shared" si="150"/>
        <v>0</v>
      </c>
      <c r="DB138" t="e">
        <f t="shared" si="151"/>
        <v>#N/A</v>
      </c>
    </row>
    <row r="139" spans="1:106">
      <c r="A139" s="9">
        <v>137</v>
      </c>
      <c r="B139" s="3">
        <v>2</v>
      </c>
      <c r="C139" s="3" t="s">
        <v>176</v>
      </c>
      <c r="D139" s="3" t="str">
        <f t="shared" si="104"/>
        <v>AF_60m_L_24_0315</v>
      </c>
      <c r="E139" s="3" t="str">
        <f t="shared" si="105"/>
        <v>0315</v>
      </c>
      <c r="F139" s="3">
        <v>139300.016</v>
      </c>
      <c r="G139" s="15">
        <v>417618.93800000002</v>
      </c>
      <c r="H139" s="35" t="str">
        <f t="shared" si="106"/>
        <v>ja</v>
      </c>
      <c r="I139" s="42" t="s">
        <v>2402</v>
      </c>
      <c r="J139" s="20" t="s">
        <v>2955</v>
      </c>
      <c r="K139" s="21">
        <v>10000</v>
      </c>
      <c r="L139" s="28">
        <f t="shared" si="152"/>
        <v>0.24</v>
      </c>
      <c r="M139" s="28">
        <f t="shared" si="153"/>
        <v>0</v>
      </c>
      <c r="N139" s="56">
        <f t="shared" si="107"/>
        <v>0</v>
      </c>
      <c r="O139" s="33">
        <f t="shared" si="154"/>
        <v>87.054095963387823</v>
      </c>
      <c r="P139" s="37">
        <f t="shared" si="108"/>
        <v>129.03609881345611</v>
      </c>
      <c r="Q139" s="9" t="s">
        <v>12</v>
      </c>
      <c r="R139" s="55" t="s">
        <v>12</v>
      </c>
      <c r="S139" s="55">
        <v>3.7519999999999998</v>
      </c>
      <c r="T139" s="55">
        <v>3.843</v>
      </c>
      <c r="U139" s="55">
        <v>3.9209999999999998</v>
      </c>
      <c r="V139" s="3">
        <v>3.9860000000000002</v>
      </c>
      <c r="W139" s="3">
        <v>4.0670000000000002</v>
      </c>
      <c r="X139" s="3" t="s">
        <v>12</v>
      </c>
      <c r="Y139" s="3">
        <v>4.7069999999999999</v>
      </c>
      <c r="Z139" s="15" t="s">
        <v>12</v>
      </c>
      <c r="AA139" s="10">
        <f t="shared" si="109"/>
        <v>4.0670000000000002</v>
      </c>
      <c r="AB139" s="9">
        <f t="shared" si="110"/>
        <v>0.14600000000000035</v>
      </c>
      <c r="AC139" s="10">
        <f t="shared" si="111"/>
        <v>0.63999999999999968</v>
      </c>
      <c r="AD139" s="9" t="s">
        <v>12</v>
      </c>
      <c r="AE139" s="55" t="s">
        <v>12</v>
      </c>
      <c r="AF139" s="55">
        <v>0.38900000000000001</v>
      </c>
      <c r="AG139" s="55">
        <v>0.441</v>
      </c>
      <c r="AH139" s="55">
        <v>0.497</v>
      </c>
      <c r="AI139" s="3">
        <v>0.55300000000000005</v>
      </c>
      <c r="AJ139" s="3">
        <v>0.61499999999999999</v>
      </c>
      <c r="AK139" s="3" t="s">
        <v>12</v>
      </c>
      <c r="AL139" s="3">
        <v>0.751</v>
      </c>
      <c r="AM139" s="15" t="s">
        <v>12</v>
      </c>
      <c r="AN139" s="10">
        <f t="shared" si="112"/>
        <v>0.61499999999999999</v>
      </c>
      <c r="AO139" s="9">
        <f t="shared" si="113"/>
        <v>0.11799999999999999</v>
      </c>
      <c r="AP139" s="10">
        <f t="shared" si="114"/>
        <v>0.13600000000000001</v>
      </c>
      <c r="AQ139" s="9" t="s">
        <v>12</v>
      </c>
      <c r="AR139" s="55" t="s">
        <v>12</v>
      </c>
      <c r="AS139" s="55">
        <v>2.2130000000000001</v>
      </c>
      <c r="AT139" s="55">
        <v>2.3540000000000001</v>
      </c>
      <c r="AU139" s="55">
        <v>2.5070000000000001</v>
      </c>
      <c r="AV139" s="3">
        <v>2.653</v>
      </c>
      <c r="AW139" s="3">
        <v>2.8050000000000002</v>
      </c>
      <c r="AX139" s="3" t="s">
        <v>12</v>
      </c>
      <c r="AY139" s="3">
        <v>3.0670000000000002</v>
      </c>
      <c r="AZ139" s="15" t="s">
        <v>12</v>
      </c>
      <c r="BA139" s="10">
        <f t="shared" si="115"/>
        <v>2.8050000000000002</v>
      </c>
      <c r="BB139" s="9">
        <f t="shared" si="116"/>
        <v>0.29800000000000004</v>
      </c>
      <c r="BC139" s="10">
        <f t="shared" si="117"/>
        <v>0.26200000000000001</v>
      </c>
      <c r="BD139" s="9" t="s">
        <v>2403</v>
      </c>
      <c r="BE139" s="3" t="s">
        <v>12</v>
      </c>
      <c r="BF139" s="15" t="s">
        <v>12</v>
      </c>
      <c r="BG139" s="15"/>
      <c r="BH139" s="9"/>
      <c r="BI139" s="10"/>
      <c r="BJ139" s="9" t="s">
        <v>2403</v>
      </c>
      <c r="BK139" s="3" t="s">
        <v>12</v>
      </c>
      <c r="BL139" s="15" t="s">
        <v>12</v>
      </c>
      <c r="BM139" s="15"/>
      <c r="BN139" s="9"/>
      <c r="BO139" s="10"/>
      <c r="BP139">
        <f t="shared" si="118"/>
        <v>0</v>
      </c>
      <c r="BQ139" s="93">
        <f t="shared" si="119"/>
        <v>0</v>
      </c>
      <c r="BR139" s="93">
        <f t="shared" si="120"/>
        <v>0</v>
      </c>
      <c r="BS139" s="93" t="e">
        <f>VLOOKUP(C139,'Koppeling locatie - aslocatie'!$A$2:$C$8139,2,FALSE)</f>
        <v>#N/A</v>
      </c>
      <c r="BT139" s="93" t="e">
        <f>VLOOKUP($BS139,aslocaties_v01!$C$3:$AA$349,MATCH($K$3/10,aslocaties_v01!$C$2:$X$2),FALSE)</f>
        <v>#N/A</v>
      </c>
      <c r="BU139" s="93" t="e">
        <f>VLOOKUP(BS139,aslocaties_v01!$C$3:$AA$349,MATCH($K$3,aslocaties_v01!$C$2:$X$2),FALSE)</f>
        <v>#N/A</v>
      </c>
      <c r="BV139" s="93" t="e">
        <f>VLOOKUP(BS139,aslocaties_v01!$C$3:$AA$349,MATCH($K$3*10,aslocaties_v01!$C$2:$X$2),FALSE)</f>
        <v>#N/A</v>
      </c>
      <c r="BW139" s="93" t="e">
        <f t="shared" si="121"/>
        <v>#N/A</v>
      </c>
      <c r="BX139" s="93" t="e">
        <f t="shared" si="122"/>
        <v>#N/A</v>
      </c>
      <c r="BY139" s="94">
        <f t="shared" si="123"/>
        <v>999</v>
      </c>
      <c r="BZ139" s="94">
        <f t="shared" si="124"/>
        <v>999</v>
      </c>
      <c r="CA139" s="94" t="e">
        <f t="shared" si="125"/>
        <v>#N/A</v>
      </c>
      <c r="CB139" t="e">
        <f t="shared" si="126"/>
        <v>#N/A</v>
      </c>
      <c r="CC139" s="58" t="e">
        <f t="shared" si="127"/>
        <v>#N/A</v>
      </c>
      <c r="CD139" s="95" t="e">
        <f t="shared" si="128"/>
        <v>#N/A</v>
      </c>
      <c r="CE139" s="96" t="b">
        <f t="shared" si="129"/>
        <v>1</v>
      </c>
      <c r="CF139" t="e">
        <f t="shared" si="130"/>
        <v>#DIV/0!</v>
      </c>
      <c r="CG139" t="e">
        <f t="shared" si="131"/>
        <v>#DIV/0!</v>
      </c>
      <c r="CH139" s="84" t="b">
        <f t="shared" si="132"/>
        <v>1</v>
      </c>
      <c r="CI139">
        <f t="shared" si="133"/>
        <v>0.61499999999999999</v>
      </c>
      <c r="CJ139" t="b">
        <f t="shared" si="134"/>
        <v>1</v>
      </c>
      <c r="CK139" t="b">
        <f t="shared" si="135"/>
        <v>1</v>
      </c>
      <c r="CL139" s="84" t="b">
        <f t="shared" si="155"/>
        <v>1</v>
      </c>
      <c r="CM139">
        <f t="shared" si="136"/>
        <v>2.8050000000000002</v>
      </c>
      <c r="CN139" t="b">
        <f t="shared" si="137"/>
        <v>1</v>
      </c>
      <c r="CO139" s="84">
        <f t="shared" si="138"/>
        <v>5.0105429155444872E-2</v>
      </c>
      <c r="CP139" t="b">
        <f t="shared" si="139"/>
        <v>1</v>
      </c>
      <c r="CQ139" s="96" t="b">
        <f t="shared" si="140"/>
        <v>1</v>
      </c>
      <c r="CR139" t="b">
        <f t="shared" si="141"/>
        <v>1</v>
      </c>
      <c r="CS139" t="b">
        <f t="shared" si="142"/>
        <v>1</v>
      </c>
      <c r="CT139" t="b">
        <f t="shared" si="143"/>
        <v>1</v>
      </c>
      <c r="CU139" t="b">
        <f t="shared" si="144"/>
        <v>1</v>
      </c>
      <c r="CV139" s="84" t="b">
        <f t="shared" si="145"/>
        <v>1</v>
      </c>
      <c r="CW139" t="b">
        <f t="shared" si="146"/>
        <v>1</v>
      </c>
      <c r="CX139" t="b">
        <f t="shared" si="147"/>
        <v>1</v>
      </c>
      <c r="CY139" t="b">
        <f t="shared" si="148"/>
        <v>1</v>
      </c>
      <c r="CZ139" t="b">
        <f t="shared" si="149"/>
        <v>1</v>
      </c>
      <c r="DA139" s="84">
        <f t="shared" si="150"/>
        <v>0</v>
      </c>
      <c r="DB139" t="e">
        <f t="shared" si="151"/>
        <v>#N/A</v>
      </c>
    </row>
    <row r="140" spans="1:106">
      <c r="A140" s="9">
        <v>138</v>
      </c>
      <c r="B140" s="3">
        <v>2</v>
      </c>
      <c r="C140" s="3" t="s">
        <v>177</v>
      </c>
      <c r="D140" s="3" t="str">
        <f t="shared" si="104"/>
        <v>AF_60m_L_24_0316</v>
      </c>
      <c r="E140" s="3" t="str">
        <f t="shared" si="105"/>
        <v>0316</v>
      </c>
      <c r="F140" s="3">
        <v>139428.54699999999</v>
      </c>
      <c r="G140" s="15">
        <v>417630.34399999998</v>
      </c>
      <c r="H140" s="35" t="str">
        <f t="shared" si="106"/>
        <v>ja</v>
      </c>
      <c r="I140" s="42" t="s">
        <v>2402</v>
      </c>
      <c r="J140" s="20" t="s">
        <v>2955</v>
      </c>
      <c r="K140" s="21">
        <v>10000</v>
      </c>
      <c r="L140" s="28">
        <f t="shared" si="152"/>
        <v>0.24</v>
      </c>
      <c r="M140" s="28">
        <f t="shared" si="153"/>
        <v>0</v>
      </c>
      <c r="N140" s="56">
        <f t="shared" si="107"/>
        <v>0</v>
      </c>
      <c r="O140" s="33">
        <f t="shared" si="154"/>
        <v>129.03609881345611</v>
      </c>
      <c r="P140" s="37">
        <f t="shared" si="108"/>
        <v>1641.2556944607941</v>
      </c>
      <c r="Q140" s="9" t="s">
        <v>12</v>
      </c>
      <c r="R140" s="55" t="s">
        <v>12</v>
      </c>
      <c r="S140" s="55">
        <v>3.7530000000000001</v>
      </c>
      <c r="T140" s="55">
        <v>3.8439999999999999</v>
      </c>
      <c r="U140" s="55">
        <v>3.9220000000000002</v>
      </c>
      <c r="V140" s="3">
        <v>3.9860000000000002</v>
      </c>
      <c r="W140" s="3">
        <v>4.0670000000000002</v>
      </c>
      <c r="X140" s="3" t="s">
        <v>12</v>
      </c>
      <c r="Y140" s="3">
        <v>4.7160000000000002</v>
      </c>
      <c r="Z140" s="15" t="s">
        <v>12</v>
      </c>
      <c r="AA140" s="10">
        <f t="shared" si="109"/>
        <v>4.0670000000000002</v>
      </c>
      <c r="AB140" s="9">
        <f t="shared" si="110"/>
        <v>0.14500000000000002</v>
      </c>
      <c r="AC140" s="10">
        <f t="shared" si="111"/>
        <v>0.64900000000000002</v>
      </c>
      <c r="AD140" s="9" t="s">
        <v>12</v>
      </c>
      <c r="AE140" s="55" t="s">
        <v>12</v>
      </c>
      <c r="AF140" s="55">
        <v>0.38100000000000001</v>
      </c>
      <c r="AG140" s="55">
        <v>0.43099999999999999</v>
      </c>
      <c r="AH140" s="55">
        <v>0.48299999999999998</v>
      </c>
      <c r="AI140" s="3">
        <v>0.53200000000000003</v>
      </c>
      <c r="AJ140" s="3">
        <v>0.58799999999999997</v>
      </c>
      <c r="AK140" s="3" t="s">
        <v>12</v>
      </c>
      <c r="AL140" s="3">
        <v>0.69799999999999995</v>
      </c>
      <c r="AM140" s="15" t="s">
        <v>12</v>
      </c>
      <c r="AN140" s="10">
        <f t="shared" si="112"/>
        <v>0.58799999999999997</v>
      </c>
      <c r="AO140" s="9">
        <f t="shared" si="113"/>
        <v>0.10499999999999998</v>
      </c>
      <c r="AP140" s="10">
        <f t="shared" si="114"/>
        <v>0.10999999999999999</v>
      </c>
      <c r="AQ140" s="9" t="s">
        <v>12</v>
      </c>
      <c r="AR140" s="55" t="s">
        <v>12</v>
      </c>
      <c r="AS140" s="55">
        <v>2.214</v>
      </c>
      <c r="AT140" s="55">
        <v>2.3530000000000002</v>
      </c>
      <c r="AU140" s="55">
        <v>2.504</v>
      </c>
      <c r="AV140" s="3">
        <v>2.6469999999999998</v>
      </c>
      <c r="AW140" s="3">
        <v>2.7909999999999999</v>
      </c>
      <c r="AX140" s="3" t="s">
        <v>12</v>
      </c>
      <c r="AY140" s="3">
        <v>3.06</v>
      </c>
      <c r="AZ140" s="15" t="s">
        <v>12</v>
      </c>
      <c r="BA140" s="10">
        <f t="shared" si="115"/>
        <v>2.7909999999999999</v>
      </c>
      <c r="BB140" s="9">
        <f t="shared" si="116"/>
        <v>0.28699999999999992</v>
      </c>
      <c r="BC140" s="10">
        <f t="shared" si="117"/>
        <v>0.26900000000000013</v>
      </c>
      <c r="BD140" s="9" t="s">
        <v>2403</v>
      </c>
      <c r="BE140" s="3" t="s">
        <v>12</v>
      </c>
      <c r="BF140" s="15" t="s">
        <v>12</v>
      </c>
      <c r="BG140" s="15"/>
      <c r="BH140" s="9"/>
      <c r="BI140" s="10"/>
      <c r="BJ140" s="9" t="s">
        <v>2403</v>
      </c>
      <c r="BK140" s="3" t="s">
        <v>12</v>
      </c>
      <c r="BL140" s="15" t="s">
        <v>12</v>
      </c>
      <c r="BM140" s="15"/>
      <c r="BN140" s="9"/>
      <c r="BO140" s="10"/>
      <c r="BP140">
        <f t="shared" si="118"/>
        <v>0</v>
      </c>
      <c r="BQ140" s="93">
        <f t="shared" si="119"/>
        <v>0</v>
      </c>
      <c r="BR140" s="93">
        <f t="shared" si="120"/>
        <v>0</v>
      </c>
      <c r="BS140" s="93" t="e">
        <f>VLOOKUP(C140,'Koppeling locatie - aslocatie'!$A$2:$C$8139,2,FALSE)</f>
        <v>#N/A</v>
      </c>
      <c r="BT140" s="93" t="e">
        <f>VLOOKUP($BS140,aslocaties_v01!$C$3:$AA$349,MATCH($K$3/10,aslocaties_v01!$C$2:$X$2),FALSE)</f>
        <v>#N/A</v>
      </c>
      <c r="BU140" s="93" t="e">
        <f>VLOOKUP(BS140,aslocaties_v01!$C$3:$AA$349,MATCH($K$3,aslocaties_v01!$C$2:$X$2),FALSE)</f>
        <v>#N/A</v>
      </c>
      <c r="BV140" s="93" t="e">
        <f>VLOOKUP(BS140,aslocaties_v01!$C$3:$AA$349,MATCH($K$3*10,aslocaties_v01!$C$2:$X$2),FALSE)</f>
        <v>#N/A</v>
      </c>
      <c r="BW140" s="93" t="e">
        <f t="shared" si="121"/>
        <v>#N/A</v>
      </c>
      <c r="BX140" s="93" t="e">
        <f t="shared" si="122"/>
        <v>#N/A</v>
      </c>
      <c r="BY140" s="94">
        <f t="shared" si="123"/>
        <v>999</v>
      </c>
      <c r="BZ140" s="94">
        <f t="shared" si="124"/>
        <v>999</v>
      </c>
      <c r="CA140" s="94" t="e">
        <f t="shared" si="125"/>
        <v>#N/A</v>
      </c>
      <c r="CB140" t="e">
        <f t="shared" si="126"/>
        <v>#N/A</v>
      </c>
      <c r="CC140" s="58" t="e">
        <f t="shared" si="127"/>
        <v>#N/A</v>
      </c>
      <c r="CD140" s="95" t="e">
        <f t="shared" si="128"/>
        <v>#N/A</v>
      </c>
      <c r="CE140" s="96" t="b">
        <f t="shared" si="129"/>
        <v>1</v>
      </c>
      <c r="CF140" t="e">
        <f t="shared" si="130"/>
        <v>#DIV/0!</v>
      </c>
      <c r="CG140" t="e">
        <f t="shared" si="131"/>
        <v>#DIV/0!</v>
      </c>
      <c r="CH140" s="84" t="b">
        <f t="shared" si="132"/>
        <v>1</v>
      </c>
      <c r="CI140">
        <f t="shared" si="133"/>
        <v>0.58799999999999997</v>
      </c>
      <c r="CJ140" t="b">
        <f t="shared" si="134"/>
        <v>1</v>
      </c>
      <c r="CK140" t="b">
        <f t="shared" si="135"/>
        <v>1</v>
      </c>
      <c r="CL140" s="84" t="b">
        <f t="shared" si="155"/>
        <v>1</v>
      </c>
      <c r="CM140">
        <f t="shared" si="136"/>
        <v>2.7909999999999999</v>
      </c>
      <c r="CN140" t="b">
        <f t="shared" si="137"/>
        <v>1</v>
      </c>
      <c r="CO140" s="84">
        <f t="shared" si="138"/>
        <v>4.8387485562383994E-2</v>
      </c>
      <c r="CP140" t="b">
        <f t="shared" si="139"/>
        <v>1</v>
      </c>
      <c r="CQ140" s="96" t="b">
        <f t="shared" si="140"/>
        <v>1</v>
      </c>
      <c r="CR140" t="b">
        <f t="shared" si="141"/>
        <v>1</v>
      </c>
      <c r="CS140" t="b">
        <f t="shared" si="142"/>
        <v>1</v>
      </c>
      <c r="CT140" t="b">
        <f t="shared" si="143"/>
        <v>1</v>
      </c>
      <c r="CU140" t="b">
        <f t="shared" si="144"/>
        <v>1</v>
      </c>
      <c r="CV140" s="84" t="b">
        <f t="shared" si="145"/>
        <v>1</v>
      </c>
      <c r="CW140" t="b">
        <f t="shared" si="146"/>
        <v>1</v>
      </c>
      <c r="CX140" t="b">
        <f t="shared" si="147"/>
        <v>1</v>
      </c>
      <c r="CY140" t="b">
        <f t="shared" si="148"/>
        <v>1</v>
      </c>
      <c r="CZ140" t="b">
        <f t="shared" si="149"/>
        <v>1</v>
      </c>
      <c r="DA140" s="84">
        <f t="shared" si="150"/>
        <v>0</v>
      </c>
      <c r="DB140" t="e">
        <f t="shared" si="151"/>
        <v>#N/A</v>
      </c>
    </row>
    <row r="141" spans="1:106">
      <c r="A141" s="9">
        <v>139</v>
      </c>
      <c r="B141" s="3">
        <v>2</v>
      </c>
      <c r="C141" s="3" t="s">
        <v>178</v>
      </c>
      <c r="D141" s="3" t="str">
        <f t="shared" si="104"/>
        <v>AF_60m_L_37_0016</v>
      </c>
      <c r="E141" s="3" t="str">
        <f t="shared" si="105"/>
        <v>0016</v>
      </c>
      <c r="F141" s="3">
        <v>141067.78099999999</v>
      </c>
      <c r="G141" s="15">
        <v>417548.90600000002</v>
      </c>
      <c r="H141" s="35" t="str">
        <f t="shared" si="106"/>
        <v>ja</v>
      </c>
      <c r="I141" s="42" t="s">
        <v>2402</v>
      </c>
      <c r="J141" s="20" t="s">
        <v>2955</v>
      </c>
      <c r="K141" s="21">
        <v>10000</v>
      </c>
      <c r="L141" s="28">
        <f t="shared" si="152"/>
        <v>0.24</v>
      </c>
      <c r="M141" s="28">
        <f t="shared" si="153"/>
        <v>0</v>
      </c>
      <c r="N141" s="56">
        <f t="shared" si="107"/>
        <v>0</v>
      </c>
      <c r="O141" s="33">
        <f t="shared" si="154"/>
        <v>1641.2556944607941</v>
      </c>
      <c r="P141" s="37">
        <f t="shared" si="108"/>
        <v>113.2381400765526</v>
      </c>
      <c r="Q141" s="9" t="s">
        <v>12</v>
      </c>
      <c r="R141" s="55" t="s">
        <v>12</v>
      </c>
      <c r="S141" s="55">
        <v>3.7519999999999998</v>
      </c>
      <c r="T141" s="55">
        <v>3.8450000000000002</v>
      </c>
      <c r="U141" s="55">
        <v>3.9249999999999998</v>
      </c>
      <c r="V141" s="3">
        <v>3.9889999999999999</v>
      </c>
      <c r="W141" s="3">
        <v>4.0679999999999996</v>
      </c>
      <c r="X141" s="3" t="s">
        <v>12</v>
      </c>
      <c r="Y141" s="3">
        <v>4.5279999999999996</v>
      </c>
      <c r="Z141" s="15" t="s">
        <v>12</v>
      </c>
      <c r="AA141" s="10">
        <f t="shared" si="109"/>
        <v>4.0679999999999996</v>
      </c>
      <c r="AB141" s="9">
        <f t="shared" si="110"/>
        <v>0.14299999999999979</v>
      </c>
      <c r="AC141" s="10">
        <f t="shared" si="111"/>
        <v>0.45999999999999996</v>
      </c>
      <c r="AD141" s="9" t="s">
        <v>12</v>
      </c>
      <c r="AE141" s="55" t="s">
        <v>12</v>
      </c>
      <c r="AF141" s="55">
        <v>6.6000000000000003E-2</v>
      </c>
      <c r="AG141" s="55">
        <v>7.6999999999999999E-2</v>
      </c>
      <c r="AH141" s="55">
        <v>8.8999999999999996E-2</v>
      </c>
      <c r="AI141" s="3">
        <v>0.105</v>
      </c>
      <c r="AJ141" s="3">
        <v>0.20300000000000001</v>
      </c>
      <c r="AK141" s="3" t="s">
        <v>12</v>
      </c>
      <c r="AL141" s="3">
        <v>0.28199999999999997</v>
      </c>
      <c r="AM141" s="15" t="s">
        <v>12</v>
      </c>
      <c r="AN141" s="10">
        <f t="shared" si="112"/>
        <v>0.20300000000000001</v>
      </c>
      <c r="AO141" s="9">
        <f t="shared" si="113"/>
        <v>0.11400000000000002</v>
      </c>
      <c r="AP141" s="10">
        <f t="shared" si="114"/>
        <v>7.8999999999999959E-2</v>
      </c>
      <c r="AQ141" s="9" t="s">
        <v>12</v>
      </c>
      <c r="AR141" s="55" t="s">
        <v>12</v>
      </c>
      <c r="AS141" s="55">
        <v>7.0000000000000007E-2</v>
      </c>
      <c r="AT141" s="55">
        <v>8.1000000000000003E-2</v>
      </c>
      <c r="AU141" s="55">
        <v>9.5000000000000001E-2</v>
      </c>
      <c r="AV141" s="3">
        <v>0.32200000000000001</v>
      </c>
      <c r="AW141" s="3">
        <v>0.60199999999999998</v>
      </c>
      <c r="AX141" s="3" t="s">
        <v>12</v>
      </c>
      <c r="AY141" s="3">
        <v>0.98499999999999999</v>
      </c>
      <c r="AZ141" s="15" t="s">
        <v>12</v>
      </c>
      <c r="BA141" s="10">
        <f t="shared" si="115"/>
        <v>0.60199999999999998</v>
      </c>
      <c r="BB141" s="9">
        <f t="shared" si="116"/>
        <v>0.50700000000000001</v>
      </c>
      <c r="BC141" s="10">
        <f t="shared" si="117"/>
        <v>0.38300000000000001</v>
      </c>
      <c r="BD141" s="9" t="s">
        <v>2403</v>
      </c>
      <c r="BE141" s="3" t="s">
        <v>12</v>
      </c>
      <c r="BF141" s="15" t="s">
        <v>12</v>
      </c>
      <c r="BG141" s="15"/>
      <c r="BH141" s="9"/>
      <c r="BI141" s="10"/>
      <c r="BJ141" s="9" t="s">
        <v>2403</v>
      </c>
      <c r="BK141" s="3" t="s">
        <v>12</v>
      </c>
      <c r="BL141" s="15" t="s">
        <v>12</v>
      </c>
      <c r="BM141" s="15"/>
      <c r="BN141" s="9"/>
      <c r="BO141" s="10"/>
      <c r="BP141">
        <f t="shared" si="118"/>
        <v>0</v>
      </c>
      <c r="BQ141" s="93">
        <f t="shared" si="119"/>
        <v>0</v>
      </c>
      <c r="BR141" s="93">
        <f t="shared" si="120"/>
        <v>0</v>
      </c>
      <c r="BS141" s="93" t="e">
        <f>VLOOKUP(C141,'Koppeling locatie - aslocatie'!$A$2:$C$8139,2,FALSE)</f>
        <v>#N/A</v>
      </c>
      <c r="BT141" s="93" t="e">
        <f>VLOOKUP($BS141,aslocaties_v01!$C$3:$AA$349,MATCH($K$3/10,aslocaties_v01!$C$2:$X$2),FALSE)</f>
        <v>#N/A</v>
      </c>
      <c r="BU141" s="93" t="e">
        <f>VLOOKUP(BS141,aslocaties_v01!$C$3:$AA$349,MATCH($K$3,aslocaties_v01!$C$2:$X$2),FALSE)</f>
        <v>#N/A</v>
      </c>
      <c r="BV141" s="93" t="e">
        <f>VLOOKUP(BS141,aslocaties_v01!$C$3:$AA$349,MATCH($K$3*10,aslocaties_v01!$C$2:$X$2),FALSE)</f>
        <v>#N/A</v>
      </c>
      <c r="BW141" s="93" t="e">
        <f t="shared" si="121"/>
        <v>#N/A</v>
      </c>
      <c r="BX141" s="93" t="e">
        <f t="shared" si="122"/>
        <v>#N/A</v>
      </c>
      <c r="BY141" s="94">
        <f t="shared" si="123"/>
        <v>999</v>
      </c>
      <c r="BZ141" s="94">
        <f t="shared" si="124"/>
        <v>999</v>
      </c>
      <c r="CA141" s="94" t="e">
        <f t="shared" si="125"/>
        <v>#N/A</v>
      </c>
      <c r="CB141" t="e">
        <f t="shared" si="126"/>
        <v>#N/A</v>
      </c>
      <c r="CC141" s="58" t="e">
        <f t="shared" si="127"/>
        <v>#N/A</v>
      </c>
      <c r="CD141" s="95" t="e">
        <f t="shared" si="128"/>
        <v>#N/A</v>
      </c>
      <c r="CE141" s="96" t="b">
        <f t="shared" si="129"/>
        <v>1</v>
      </c>
      <c r="CF141" t="e">
        <f t="shared" si="130"/>
        <v>#DIV/0!</v>
      </c>
      <c r="CG141" t="e">
        <f t="shared" si="131"/>
        <v>#DIV/0!</v>
      </c>
      <c r="CH141" s="84" t="b">
        <f t="shared" si="132"/>
        <v>0</v>
      </c>
      <c r="CI141" t="str">
        <f t="shared" si="133"/>
        <v/>
      </c>
      <c r="CJ141" t="b">
        <f t="shared" si="134"/>
        <v>0</v>
      </c>
      <c r="CK141" t="b">
        <f t="shared" si="135"/>
        <v>1</v>
      </c>
      <c r="CL141" s="84" t="b">
        <f t="shared" si="155"/>
        <v>1</v>
      </c>
      <c r="CM141">
        <f t="shared" si="136"/>
        <v>0.60199999999999998</v>
      </c>
      <c r="CN141" t="b">
        <f t="shared" si="137"/>
        <v>1</v>
      </c>
      <c r="CO141" s="84">
        <f t="shared" si="138"/>
        <v>0.35906945047020772</v>
      </c>
      <c r="CP141" t="b">
        <f t="shared" si="139"/>
        <v>1</v>
      </c>
      <c r="CQ141" s="96" t="b">
        <f t="shared" si="140"/>
        <v>1</v>
      </c>
      <c r="CR141" t="b">
        <f t="shared" si="141"/>
        <v>1</v>
      </c>
      <c r="CS141" t="b">
        <f t="shared" si="142"/>
        <v>1</v>
      </c>
      <c r="CT141" t="b">
        <f t="shared" si="143"/>
        <v>1</v>
      </c>
      <c r="CU141" t="b">
        <f t="shared" si="144"/>
        <v>1</v>
      </c>
      <c r="CV141" s="84" t="b">
        <f t="shared" si="145"/>
        <v>1</v>
      </c>
      <c r="CW141" t="b">
        <f t="shared" si="146"/>
        <v>1</v>
      </c>
      <c r="CX141" t="b">
        <f t="shared" si="147"/>
        <v>1</v>
      </c>
      <c r="CY141" t="b">
        <f t="shared" si="148"/>
        <v>1</v>
      </c>
      <c r="CZ141" t="b">
        <f t="shared" si="149"/>
        <v>1</v>
      </c>
      <c r="DA141" s="84">
        <f t="shared" si="150"/>
        <v>0</v>
      </c>
      <c r="DB141" t="e">
        <f t="shared" si="151"/>
        <v>#N/A</v>
      </c>
    </row>
    <row r="142" spans="1:106">
      <c r="A142" s="9">
        <v>140</v>
      </c>
      <c r="B142" s="3">
        <v>2</v>
      </c>
      <c r="C142" s="3" t="s">
        <v>179</v>
      </c>
      <c r="D142" s="3" t="str">
        <f t="shared" si="104"/>
        <v>AF_60m_L_37_0017</v>
      </c>
      <c r="E142" s="3" t="str">
        <f t="shared" si="105"/>
        <v>0017</v>
      </c>
      <c r="F142" s="3">
        <v>140982.96900000001</v>
      </c>
      <c r="G142" s="15">
        <v>417623.93800000002</v>
      </c>
      <c r="H142" s="35" t="str">
        <f t="shared" si="106"/>
        <v>ja</v>
      </c>
      <c r="I142" s="42" t="s">
        <v>2402</v>
      </c>
      <c r="J142" s="20" t="s">
        <v>2955</v>
      </c>
      <c r="K142" s="21">
        <v>10000</v>
      </c>
      <c r="L142" s="28">
        <f t="shared" si="152"/>
        <v>0.24</v>
      </c>
      <c r="M142" s="28">
        <f t="shared" si="153"/>
        <v>0</v>
      </c>
      <c r="N142" s="56">
        <f t="shared" si="107"/>
        <v>0</v>
      </c>
      <c r="O142" s="33">
        <f t="shared" si="154"/>
        <v>113.2381400765526</v>
      </c>
      <c r="P142" s="37">
        <f t="shared" si="108"/>
        <v>92.973929851289682</v>
      </c>
      <c r="Q142" s="9" t="s">
        <v>12</v>
      </c>
      <c r="R142" s="55" t="s">
        <v>12</v>
      </c>
      <c r="S142" s="55">
        <v>3.7519999999999998</v>
      </c>
      <c r="T142" s="55">
        <v>3.8450000000000002</v>
      </c>
      <c r="U142" s="55">
        <v>3.9249999999999998</v>
      </c>
      <c r="V142" s="3">
        <v>3.99</v>
      </c>
      <c r="W142" s="3">
        <v>4.0709999999999997</v>
      </c>
      <c r="X142" s="3" t="s">
        <v>12</v>
      </c>
      <c r="Y142" s="3">
        <v>4.5289999999999999</v>
      </c>
      <c r="Z142" s="15" t="s">
        <v>12</v>
      </c>
      <c r="AA142" s="10">
        <f t="shared" si="109"/>
        <v>4.0709999999999997</v>
      </c>
      <c r="AB142" s="9">
        <f t="shared" si="110"/>
        <v>0.14599999999999991</v>
      </c>
      <c r="AC142" s="10">
        <f t="shared" si="111"/>
        <v>0.45800000000000018</v>
      </c>
      <c r="AD142" s="9" t="s">
        <v>12</v>
      </c>
      <c r="AE142" s="55" t="s">
        <v>12</v>
      </c>
      <c r="AF142" s="55">
        <v>1.2290000000000001</v>
      </c>
      <c r="AG142" s="55">
        <v>1.246</v>
      </c>
      <c r="AH142" s="55">
        <v>1.264</v>
      </c>
      <c r="AI142" s="3">
        <v>1.2809999999999999</v>
      </c>
      <c r="AJ142" s="3">
        <v>1.3</v>
      </c>
      <c r="AK142" s="3" t="s">
        <v>12</v>
      </c>
      <c r="AL142" s="3">
        <v>1.375</v>
      </c>
      <c r="AM142" s="15" t="s">
        <v>12</v>
      </c>
      <c r="AN142" s="10">
        <f t="shared" si="112"/>
        <v>1.3</v>
      </c>
      <c r="AO142" s="9">
        <f t="shared" si="113"/>
        <v>3.6000000000000032E-2</v>
      </c>
      <c r="AP142" s="10">
        <f t="shared" si="114"/>
        <v>7.4999999999999956E-2</v>
      </c>
      <c r="AQ142" s="9" t="s">
        <v>12</v>
      </c>
      <c r="AR142" s="55" t="s">
        <v>12</v>
      </c>
      <c r="AS142" s="55">
        <v>3.7170000000000001</v>
      </c>
      <c r="AT142" s="55">
        <v>3.7309999999999999</v>
      </c>
      <c r="AU142" s="55">
        <v>3.7469999999999999</v>
      </c>
      <c r="AV142" s="3">
        <v>3.762</v>
      </c>
      <c r="AW142" s="3">
        <v>3.778</v>
      </c>
      <c r="AX142" s="3" t="s">
        <v>12</v>
      </c>
      <c r="AY142" s="3">
        <v>3.8079999999999998</v>
      </c>
      <c r="AZ142" s="15" t="s">
        <v>12</v>
      </c>
      <c r="BA142" s="10">
        <f t="shared" si="115"/>
        <v>3.778</v>
      </c>
      <c r="BB142" s="9">
        <f t="shared" si="116"/>
        <v>3.1000000000000139E-2</v>
      </c>
      <c r="BC142" s="10">
        <f t="shared" si="117"/>
        <v>2.9999999999999805E-2</v>
      </c>
      <c r="BD142" s="9" t="s">
        <v>2403</v>
      </c>
      <c r="BE142" s="3" t="s">
        <v>12</v>
      </c>
      <c r="BF142" s="15" t="s">
        <v>12</v>
      </c>
      <c r="BG142" s="15"/>
      <c r="BH142" s="9"/>
      <c r="BI142" s="10"/>
      <c r="BJ142" s="9" t="s">
        <v>2403</v>
      </c>
      <c r="BK142" s="3" t="s">
        <v>12</v>
      </c>
      <c r="BL142" s="15" t="s">
        <v>12</v>
      </c>
      <c r="BM142" s="15"/>
      <c r="BN142" s="9"/>
      <c r="BO142" s="10"/>
      <c r="BP142">
        <f t="shared" si="118"/>
        <v>0</v>
      </c>
      <c r="BQ142" s="93">
        <f t="shared" si="119"/>
        <v>0</v>
      </c>
      <c r="BR142" s="93">
        <f t="shared" si="120"/>
        <v>0</v>
      </c>
      <c r="BS142" s="93" t="e">
        <f>VLOOKUP(C142,'Koppeling locatie - aslocatie'!$A$2:$C$8139,2,FALSE)</f>
        <v>#N/A</v>
      </c>
      <c r="BT142" s="93" t="e">
        <f>VLOOKUP($BS142,aslocaties_v01!$C$3:$AA$349,MATCH($K$3/10,aslocaties_v01!$C$2:$X$2),FALSE)</f>
        <v>#N/A</v>
      </c>
      <c r="BU142" s="93" t="e">
        <f>VLOOKUP(BS142,aslocaties_v01!$C$3:$AA$349,MATCH($K$3,aslocaties_v01!$C$2:$X$2),FALSE)</f>
        <v>#N/A</v>
      </c>
      <c r="BV142" s="93" t="e">
        <f>VLOOKUP(BS142,aslocaties_v01!$C$3:$AA$349,MATCH($K$3*10,aslocaties_v01!$C$2:$X$2),FALSE)</f>
        <v>#N/A</v>
      </c>
      <c r="BW142" s="93" t="e">
        <f t="shared" si="121"/>
        <v>#N/A</v>
      </c>
      <c r="BX142" s="93" t="e">
        <f t="shared" si="122"/>
        <v>#N/A</v>
      </c>
      <c r="BY142" s="94">
        <f t="shared" si="123"/>
        <v>999</v>
      </c>
      <c r="BZ142" s="94">
        <f t="shared" si="124"/>
        <v>999</v>
      </c>
      <c r="CA142" s="94" t="e">
        <f t="shared" si="125"/>
        <v>#N/A</v>
      </c>
      <c r="CB142" t="e">
        <f t="shared" si="126"/>
        <v>#N/A</v>
      </c>
      <c r="CC142" s="58" t="e">
        <f t="shared" si="127"/>
        <v>#N/A</v>
      </c>
      <c r="CD142" s="95" t="e">
        <f t="shared" si="128"/>
        <v>#N/A</v>
      </c>
      <c r="CE142" s="96" t="b">
        <f t="shared" si="129"/>
        <v>1</v>
      </c>
      <c r="CF142" t="e">
        <f t="shared" si="130"/>
        <v>#DIV/0!</v>
      </c>
      <c r="CG142" t="e">
        <f t="shared" si="131"/>
        <v>#DIV/0!</v>
      </c>
      <c r="CH142" s="84" t="b">
        <f t="shared" si="132"/>
        <v>1</v>
      </c>
      <c r="CI142">
        <f t="shared" si="133"/>
        <v>1.3</v>
      </c>
      <c r="CJ142" t="b">
        <f t="shared" si="134"/>
        <v>1</v>
      </c>
      <c r="CK142" t="b">
        <f t="shared" si="135"/>
        <v>0</v>
      </c>
      <c r="CL142" s="84" t="b">
        <f t="shared" si="155"/>
        <v>1</v>
      </c>
      <c r="CM142">
        <f t="shared" si="136"/>
        <v>3.778</v>
      </c>
      <c r="CN142" t="b">
        <f t="shared" si="137"/>
        <v>1</v>
      </c>
      <c r="CO142" s="84">
        <f t="shared" si="138"/>
        <v>5.8384134536476215E-2</v>
      </c>
      <c r="CP142" t="b">
        <f t="shared" si="139"/>
        <v>1</v>
      </c>
      <c r="CQ142" s="96" t="b">
        <f t="shared" si="140"/>
        <v>1</v>
      </c>
      <c r="CR142" t="b">
        <f t="shared" si="141"/>
        <v>1</v>
      </c>
      <c r="CS142" t="b">
        <f t="shared" si="142"/>
        <v>1</v>
      </c>
      <c r="CT142" t="b">
        <f t="shared" si="143"/>
        <v>1</v>
      </c>
      <c r="CU142" t="b">
        <f t="shared" si="144"/>
        <v>1</v>
      </c>
      <c r="CV142" s="84" t="b">
        <f t="shared" si="145"/>
        <v>1</v>
      </c>
      <c r="CW142" t="b">
        <f t="shared" si="146"/>
        <v>1</v>
      </c>
      <c r="CX142" t="b">
        <f t="shared" si="147"/>
        <v>1</v>
      </c>
      <c r="CY142" t="b">
        <f t="shared" si="148"/>
        <v>1</v>
      </c>
      <c r="CZ142" t="b">
        <f t="shared" si="149"/>
        <v>1</v>
      </c>
      <c r="DA142" s="84">
        <f t="shared" si="150"/>
        <v>0</v>
      </c>
      <c r="DB142" t="e">
        <f t="shared" si="151"/>
        <v>#N/A</v>
      </c>
    </row>
    <row r="143" spans="1:106">
      <c r="A143" s="9">
        <v>141</v>
      </c>
      <c r="B143" s="3">
        <v>2</v>
      </c>
      <c r="C143" s="3" t="s">
        <v>180</v>
      </c>
      <c r="D143" s="3" t="str">
        <f t="shared" si="104"/>
        <v>AF_60m_L_37_0018</v>
      </c>
      <c r="E143" s="3" t="str">
        <f t="shared" si="105"/>
        <v>0018</v>
      </c>
      <c r="F143" s="3">
        <v>140938.45300000001</v>
      </c>
      <c r="G143" s="15">
        <v>417705.56199999998</v>
      </c>
      <c r="H143" s="35" t="str">
        <f t="shared" si="106"/>
        <v>ja</v>
      </c>
      <c r="I143" s="42" t="s">
        <v>2402</v>
      </c>
      <c r="J143" s="20" t="s">
        <v>2955</v>
      </c>
      <c r="K143" s="21">
        <v>10000</v>
      </c>
      <c r="L143" s="28">
        <f t="shared" si="152"/>
        <v>0.24</v>
      </c>
      <c r="M143" s="28">
        <f t="shared" si="153"/>
        <v>0</v>
      </c>
      <c r="N143" s="56">
        <f t="shared" si="107"/>
        <v>0</v>
      </c>
      <c r="O143" s="33">
        <f t="shared" si="154"/>
        <v>92.973929851289682</v>
      </c>
      <c r="P143" s="37">
        <f t="shared" si="108"/>
        <v>98.538443472623825</v>
      </c>
      <c r="Q143" s="9" t="s">
        <v>12</v>
      </c>
      <c r="R143" s="55" t="s">
        <v>12</v>
      </c>
      <c r="S143" s="55">
        <v>3.7519999999999998</v>
      </c>
      <c r="T143" s="55">
        <v>3.8450000000000002</v>
      </c>
      <c r="U143" s="55">
        <v>3.9249999999999998</v>
      </c>
      <c r="V143" s="3">
        <v>3.9889999999999999</v>
      </c>
      <c r="W143" s="3">
        <v>4.07</v>
      </c>
      <c r="X143" s="3" t="s">
        <v>12</v>
      </c>
      <c r="Y143" s="3">
        <v>4.5279999999999996</v>
      </c>
      <c r="Z143" s="15" t="s">
        <v>12</v>
      </c>
      <c r="AA143" s="10">
        <f t="shared" si="109"/>
        <v>4.07</v>
      </c>
      <c r="AB143" s="9">
        <f t="shared" si="110"/>
        <v>0.14500000000000046</v>
      </c>
      <c r="AC143" s="10">
        <f t="shared" si="111"/>
        <v>0.4579999999999993</v>
      </c>
      <c r="AD143" s="9" t="s">
        <v>12</v>
      </c>
      <c r="AE143" s="55" t="s">
        <v>12</v>
      </c>
      <c r="AF143" s="55">
        <v>0.747</v>
      </c>
      <c r="AG143" s="55">
        <v>0.96599999999999997</v>
      </c>
      <c r="AH143" s="55">
        <v>1.113</v>
      </c>
      <c r="AI143" s="3">
        <v>1.1619999999999999</v>
      </c>
      <c r="AJ143" s="3">
        <v>1.214</v>
      </c>
      <c r="AK143" s="3" t="s">
        <v>12</v>
      </c>
      <c r="AL143" s="3">
        <v>1.302</v>
      </c>
      <c r="AM143" s="15" t="s">
        <v>12</v>
      </c>
      <c r="AN143" s="10">
        <f t="shared" si="112"/>
        <v>1.214</v>
      </c>
      <c r="AO143" s="9">
        <f t="shared" si="113"/>
        <v>0.10099999999999998</v>
      </c>
      <c r="AP143" s="10">
        <f t="shared" si="114"/>
        <v>8.8000000000000078E-2</v>
      </c>
      <c r="AQ143" s="9" t="s">
        <v>12</v>
      </c>
      <c r="AR143" s="55" t="s">
        <v>12</v>
      </c>
      <c r="AS143" s="55">
        <v>2.323</v>
      </c>
      <c r="AT143" s="55">
        <v>3.0059999999999998</v>
      </c>
      <c r="AU143" s="55">
        <v>3.516</v>
      </c>
      <c r="AV143" s="3">
        <v>3.633</v>
      </c>
      <c r="AW143" s="3">
        <v>3.6789999999999998</v>
      </c>
      <c r="AX143" s="3" t="s">
        <v>12</v>
      </c>
      <c r="AY143" s="3">
        <v>3.8210000000000002</v>
      </c>
      <c r="AZ143" s="15" t="s">
        <v>12</v>
      </c>
      <c r="BA143" s="10">
        <f t="shared" si="115"/>
        <v>3.6789999999999998</v>
      </c>
      <c r="BB143" s="9">
        <f t="shared" si="116"/>
        <v>0.16299999999999981</v>
      </c>
      <c r="BC143" s="10">
        <f t="shared" si="117"/>
        <v>0.14200000000000035</v>
      </c>
      <c r="BD143" s="9" t="s">
        <v>2403</v>
      </c>
      <c r="BE143" s="3" t="s">
        <v>12</v>
      </c>
      <c r="BF143" s="15" t="s">
        <v>12</v>
      </c>
      <c r="BG143" s="15"/>
      <c r="BH143" s="9"/>
      <c r="BI143" s="10"/>
      <c r="BJ143" s="9" t="s">
        <v>2403</v>
      </c>
      <c r="BK143" s="3" t="s">
        <v>12</v>
      </c>
      <c r="BL143" s="15" t="s">
        <v>12</v>
      </c>
      <c r="BM143" s="15"/>
      <c r="BN143" s="9"/>
      <c r="BO143" s="10"/>
      <c r="BP143">
        <f t="shared" si="118"/>
        <v>0</v>
      </c>
      <c r="BQ143" s="93">
        <f t="shared" si="119"/>
        <v>0</v>
      </c>
      <c r="BR143" s="93">
        <f t="shared" si="120"/>
        <v>0</v>
      </c>
      <c r="BS143" s="93" t="e">
        <f>VLOOKUP(C143,'Koppeling locatie - aslocatie'!$A$2:$C$8139,2,FALSE)</f>
        <v>#N/A</v>
      </c>
      <c r="BT143" s="93" t="e">
        <f>VLOOKUP($BS143,aslocaties_v01!$C$3:$AA$349,MATCH($K$3/10,aslocaties_v01!$C$2:$X$2),FALSE)</f>
        <v>#N/A</v>
      </c>
      <c r="BU143" s="93" t="e">
        <f>VLOOKUP(BS143,aslocaties_v01!$C$3:$AA$349,MATCH($K$3,aslocaties_v01!$C$2:$X$2),FALSE)</f>
        <v>#N/A</v>
      </c>
      <c r="BV143" s="93" t="e">
        <f>VLOOKUP(BS143,aslocaties_v01!$C$3:$AA$349,MATCH($K$3*10,aslocaties_v01!$C$2:$X$2),FALSE)</f>
        <v>#N/A</v>
      </c>
      <c r="BW143" s="93" t="e">
        <f t="shared" si="121"/>
        <v>#N/A</v>
      </c>
      <c r="BX143" s="93" t="e">
        <f t="shared" si="122"/>
        <v>#N/A</v>
      </c>
      <c r="BY143" s="94">
        <f t="shared" si="123"/>
        <v>999</v>
      </c>
      <c r="BZ143" s="94">
        <f t="shared" si="124"/>
        <v>999</v>
      </c>
      <c r="CA143" s="94" t="e">
        <f t="shared" si="125"/>
        <v>#N/A</v>
      </c>
      <c r="CB143" t="e">
        <f t="shared" si="126"/>
        <v>#N/A</v>
      </c>
      <c r="CC143" s="58" t="e">
        <f t="shared" si="127"/>
        <v>#N/A</v>
      </c>
      <c r="CD143" s="95" t="e">
        <f t="shared" si="128"/>
        <v>#N/A</v>
      </c>
      <c r="CE143" s="96" t="b">
        <f t="shared" si="129"/>
        <v>1</v>
      </c>
      <c r="CF143" t="e">
        <f t="shared" si="130"/>
        <v>#DIV/0!</v>
      </c>
      <c r="CG143" t="e">
        <f t="shared" si="131"/>
        <v>#DIV/0!</v>
      </c>
      <c r="CH143" s="84" t="b">
        <f t="shared" si="132"/>
        <v>1</v>
      </c>
      <c r="CI143">
        <f t="shared" si="133"/>
        <v>1.214</v>
      </c>
      <c r="CJ143" t="b">
        <f t="shared" si="134"/>
        <v>1</v>
      </c>
      <c r="CK143" t="b">
        <f t="shared" si="135"/>
        <v>1</v>
      </c>
      <c r="CL143" s="84" t="b">
        <f t="shared" si="155"/>
        <v>1</v>
      </c>
      <c r="CM143">
        <f t="shared" si="136"/>
        <v>3.6789999999999998</v>
      </c>
      <c r="CN143" t="b">
        <f t="shared" si="137"/>
        <v>1</v>
      </c>
      <c r="CO143" s="84">
        <f t="shared" si="138"/>
        <v>5.7495587062139544E-2</v>
      </c>
      <c r="CP143" t="b">
        <f t="shared" si="139"/>
        <v>1</v>
      </c>
      <c r="CQ143" s="96" t="b">
        <f t="shared" si="140"/>
        <v>1</v>
      </c>
      <c r="CR143" t="b">
        <f t="shared" si="141"/>
        <v>1</v>
      </c>
      <c r="CS143" t="b">
        <f t="shared" si="142"/>
        <v>1</v>
      </c>
      <c r="CT143" t="b">
        <f t="shared" si="143"/>
        <v>1</v>
      </c>
      <c r="CU143" t="b">
        <f t="shared" si="144"/>
        <v>1</v>
      </c>
      <c r="CV143" s="84" t="b">
        <f t="shared" si="145"/>
        <v>1</v>
      </c>
      <c r="CW143" t="b">
        <f t="shared" si="146"/>
        <v>1</v>
      </c>
      <c r="CX143" t="b">
        <f t="shared" si="147"/>
        <v>1</v>
      </c>
      <c r="CY143" t="b">
        <f t="shared" si="148"/>
        <v>1</v>
      </c>
      <c r="CZ143" t="b">
        <f t="shared" si="149"/>
        <v>1</v>
      </c>
      <c r="DA143" s="84">
        <f t="shared" si="150"/>
        <v>0</v>
      </c>
      <c r="DB143" t="e">
        <f t="shared" si="151"/>
        <v>#N/A</v>
      </c>
    </row>
    <row r="144" spans="1:106">
      <c r="A144" s="9">
        <v>142</v>
      </c>
      <c r="B144" s="3">
        <v>2</v>
      </c>
      <c r="C144" s="3" t="s">
        <v>181</v>
      </c>
      <c r="D144" s="3" t="str">
        <f t="shared" si="104"/>
        <v>AF_60m_L_37_0019</v>
      </c>
      <c r="E144" s="3" t="str">
        <f t="shared" si="105"/>
        <v>0019</v>
      </c>
      <c r="F144" s="3">
        <v>140893.56200000001</v>
      </c>
      <c r="G144" s="15">
        <v>417793.28100000002</v>
      </c>
      <c r="H144" s="35" t="str">
        <f t="shared" si="106"/>
        <v>ja</v>
      </c>
      <c r="I144" s="42" t="s">
        <v>2402</v>
      </c>
      <c r="J144" s="20" t="s">
        <v>2955</v>
      </c>
      <c r="K144" s="21">
        <v>10000</v>
      </c>
      <c r="L144" s="28">
        <f t="shared" si="152"/>
        <v>0.24</v>
      </c>
      <c r="M144" s="28">
        <f t="shared" si="153"/>
        <v>0</v>
      </c>
      <c r="N144" s="56">
        <f t="shared" si="107"/>
        <v>0</v>
      </c>
      <c r="O144" s="33">
        <f t="shared" si="154"/>
        <v>98.538443472623825</v>
      </c>
      <c r="P144" s="37">
        <f t="shared" si="108"/>
        <v>102.66540023299433</v>
      </c>
      <c r="Q144" s="9" t="s">
        <v>12</v>
      </c>
      <c r="R144" s="55" t="s">
        <v>12</v>
      </c>
      <c r="S144" s="55">
        <v>3.7519999999999998</v>
      </c>
      <c r="T144" s="55">
        <v>3.8450000000000002</v>
      </c>
      <c r="U144" s="55">
        <v>3.9249999999999998</v>
      </c>
      <c r="V144" s="3">
        <v>3.99</v>
      </c>
      <c r="W144" s="3">
        <v>4.07</v>
      </c>
      <c r="X144" s="3" t="s">
        <v>12</v>
      </c>
      <c r="Y144" s="3">
        <v>4.5270000000000001</v>
      </c>
      <c r="Z144" s="15" t="s">
        <v>12</v>
      </c>
      <c r="AA144" s="10">
        <f t="shared" si="109"/>
        <v>4.07</v>
      </c>
      <c r="AB144" s="9">
        <f t="shared" si="110"/>
        <v>0.14500000000000046</v>
      </c>
      <c r="AC144" s="10">
        <f t="shared" si="111"/>
        <v>0.45699999999999985</v>
      </c>
      <c r="AD144" s="9" t="s">
        <v>12</v>
      </c>
      <c r="AE144" s="55" t="s">
        <v>12</v>
      </c>
      <c r="AF144" s="55">
        <v>0.20200000000000001</v>
      </c>
      <c r="AG144" s="55">
        <v>0.247</v>
      </c>
      <c r="AH144" s="55">
        <v>0.29699999999999999</v>
      </c>
      <c r="AI144" s="3">
        <v>0.34399999999999997</v>
      </c>
      <c r="AJ144" s="3">
        <v>0.39700000000000002</v>
      </c>
      <c r="AK144" s="3" t="s">
        <v>12</v>
      </c>
      <c r="AL144" s="3">
        <v>0.52</v>
      </c>
      <c r="AM144" s="15" t="s">
        <v>12</v>
      </c>
      <c r="AN144" s="10">
        <f t="shared" si="112"/>
        <v>0.39700000000000002</v>
      </c>
      <c r="AO144" s="9">
        <f t="shared" si="113"/>
        <v>0.10000000000000003</v>
      </c>
      <c r="AP144" s="10">
        <f t="shared" si="114"/>
        <v>0.123</v>
      </c>
      <c r="AQ144" s="9" t="s">
        <v>12</v>
      </c>
      <c r="AR144" s="55" t="s">
        <v>12</v>
      </c>
      <c r="AS144" s="55">
        <v>1.0209999999999999</v>
      </c>
      <c r="AT144" s="55">
        <v>1.224</v>
      </c>
      <c r="AU144" s="55">
        <v>1.4390000000000001</v>
      </c>
      <c r="AV144" s="3">
        <v>1.635</v>
      </c>
      <c r="AW144" s="3">
        <v>1.855</v>
      </c>
      <c r="AX144" s="3" t="s">
        <v>12</v>
      </c>
      <c r="AY144" s="3">
        <v>2.2789999999999999</v>
      </c>
      <c r="AZ144" s="15" t="s">
        <v>12</v>
      </c>
      <c r="BA144" s="10">
        <f t="shared" si="115"/>
        <v>1.855</v>
      </c>
      <c r="BB144" s="9">
        <f t="shared" si="116"/>
        <v>0.41599999999999993</v>
      </c>
      <c r="BC144" s="10">
        <f t="shared" si="117"/>
        <v>0.42399999999999993</v>
      </c>
      <c r="BD144" s="9" t="s">
        <v>2403</v>
      </c>
      <c r="BE144" s="3" t="s">
        <v>12</v>
      </c>
      <c r="BF144" s="15" t="s">
        <v>12</v>
      </c>
      <c r="BG144" s="15"/>
      <c r="BH144" s="9"/>
      <c r="BI144" s="10"/>
      <c r="BJ144" s="9" t="s">
        <v>2403</v>
      </c>
      <c r="BK144" s="3" t="s">
        <v>12</v>
      </c>
      <c r="BL144" s="15" t="s">
        <v>12</v>
      </c>
      <c r="BM144" s="15"/>
      <c r="BN144" s="9"/>
      <c r="BO144" s="10"/>
      <c r="BP144">
        <f t="shared" si="118"/>
        <v>0</v>
      </c>
      <c r="BQ144" s="93">
        <f t="shared" si="119"/>
        <v>0</v>
      </c>
      <c r="BR144" s="93">
        <f t="shared" si="120"/>
        <v>0</v>
      </c>
      <c r="BS144" s="93" t="e">
        <f>VLOOKUP(C144,'Koppeling locatie - aslocatie'!$A$2:$C$8139,2,FALSE)</f>
        <v>#N/A</v>
      </c>
      <c r="BT144" s="93" t="e">
        <f>VLOOKUP($BS144,aslocaties_v01!$C$3:$AA$349,MATCH($K$3/10,aslocaties_v01!$C$2:$X$2),FALSE)</f>
        <v>#N/A</v>
      </c>
      <c r="BU144" s="93" t="e">
        <f>VLOOKUP(BS144,aslocaties_v01!$C$3:$AA$349,MATCH($K$3,aslocaties_v01!$C$2:$X$2),FALSE)</f>
        <v>#N/A</v>
      </c>
      <c r="BV144" s="93" t="e">
        <f>VLOOKUP(BS144,aslocaties_v01!$C$3:$AA$349,MATCH($K$3*10,aslocaties_v01!$C$2:$X$2),FALSE)</f>
        <v>#N/A</v>
      </c>
      <c r="BW144" s="93" t="e">
        <f t="shared" si="121"/>
        <v>#N/A</v>
      </c>
      <c r="BX144" s="93" t="e">
        <f t="shared" si="122"/>
        <v>#N/A</v>
      </c>
      <c r="BY144" s="94">
        <f t="shared" si="123"/>
        <v>999</v>
      </c>
      <c r="BZ144" s="94">
        <f t="shared" si="124"/>
        <v>999</v>
      </c>
      <c r="CA144" s="94" t="e">
        <f t="shared" si="125"/>
        <v>#N/A</v>
      </c>
      <c r="CB144" t="e">
        <f t="shared" si="126"/>
        <v>#N/A</v>
      </c>
      <c r="CC144" s="58" t="e">
        <f t="shared" si="127"/>
        <v>#N/A</v>
      </c>
      <c r="CD144" s="95" t="e">
        <f t="shared" si="128"/>
        <v>#N/A</v>
      </c>
      <c r="CE144" s="96" t="b">
        <f t="shared" si="129"/>
        <v>1</v>
      </c>
      <c r="CF144" t="e">
        <f t="shared" si="130"/>
        <v>#DIV/0!</v>
      </c>
      <c r="CG144" t="e">
        <f t="shared" si="131"/>
        <v>#DIV/0!</v>
      </c>
      <c r="CH144" s="84" t="b">
        <f t="shared" si="132"/>
        <v>1</v>
      </c>
      <c r="CI144">
        <f t="shared" si="133"/>
        <v>0.39700000000000002</v>
      </c>
      <c r="CJ144" t="b">
        <f t="shared" si="134"/>
        <v>1</v>
      </c>
      <c r="CK144" t="b">
        <f t="shared" si="135"/>
        <v>1</v>
      </c>
      <c r="CL144" s="84" t="b">
        <f t="shared" si="155"/>
        <v>1</v>
      </c>
      <c r="CM144">
        <f t="shared" si="136"/>
        <v>1.855</v>
      </c>
      <c r="CN144" t="b">
        <f t="shared" si="137"/>
        <v>1</v>
      </c>
      <c r="CO144" s="84">
        <f t="shared" si="138"/>
        <v>7.3956794701340298E-2</v>
      </c>
      <c r="CP144" t="b">
        <f t="shared" si="139"/>
        <v>1</v>
      </c>
      <c r="CQ144" s="96" t="b">
        <f t="shared" si="140"/>
        <v>1</v>
      </c>
      <c r="CR144" t="b">
        <f t="shared" si="141"/>
        <v>1</v>
      </c>
      <c r="CS144" t="b">
        <f t="shared" si="142"/>
        <v>1</v>
      </c>
      <c r="CT144" t="b">
        <f t="shared" si="143"/>
        <v>1</v>
      </c>
      <c r="CU144" t="b">
        <f t="shared" si="144"/>
        <v>1</v>
      </c>
      <c r="CV144" s="84" t="b">
        <f t="shared" si="145"/>
        <v>1</v>
      </c>
      <c r="CW144" t="b">
        <f t="shared" si="146"/>
        <v>1</v>
      </c>
      <c r="CX144" t="b">
        <f t="shared" si="147"/>
        <v>1</v>
      </c>
      <c r="CY144" t="b">
        <f t="shared" si="148"/>
        <v>1</v>
      </c>
      <c r="CZ144" t="b">
        <f t="shared" si="149"/>
        <v>1</v>
      </c>
      <c r="DA144" s="84">
        <f t="shared" si="150"/>
        <v>0</v>
      </c>
      <c r="DB144" t="e">
        <f t="shared" si="151"/>
        <v>#N/A</v>
      </c>
    </row>
    <row r="145" spans="1:106">
      <c r="A145" s="9">
        <v>143</v>
      </c>
      <c r="B145" s="3">
        <v>2</v>
      </c>
      <c r="C145" s="3" t="s">
        <v>182</v>
      </c>
      <c r="D145" s="3" t="str">
        <f t="shared" si="104"/>
        <v>AF_60m_L_37_0020</v>
      </c>
      <c r="E145" s="3" t="str">
        <f t="shared" si="105"/>
        <v>0020</v>
      </c>
      <c r="F145" s="3">
        <v>140848.82800000001</v>
      </c>
      <c r="G145" s="15">
        <v>417885.68800000002</v>
      </c>
      <c r="H145" s="35" t="str">
        <f t="shared" si="106"/>
        <v>ja</v>
      </c>
      <c r="I145" s="42" t="s">
        <v>2402</v>
      </c>
      <c r="J145" s="20" t="s">
        <v>2955</v>
      </c>
      <c r="K145" s="21">
        <v>10000</v>
      </c>
      <c r="L145" s="28">
        <f t="shared" si="152"/>
        <v>0.24</v>
      </c>
      <c r="M145" s="28">
        <f t="shared" si="153"/>
        <v>0</v>
      </c>
      <c r="N145" s="56">
        <f t="shared" si="107"/>
        <v>0</v>
      </c>
      <c r="O145" s="33">
        <f t="shared" si="154"/>
        <v>102.66540023299433</v>
      </c>
      <c r="P145" s="37">
        <f t="shared" si="108"/>
        <v>105.870906948018</v>
      </c>
      <c r="Q145" s="9" t="s">
        <v>12</v>
      </c>
      <c r="R145" s="55" t="s">
        <v>12</v>
      </c>
      <c r="S145" s="55">
        <v>3.75</v>
      </c>
      <c r="T145" s="55">
        <v>3.8439999999999999</v>
      </c>
      <c r="U145" s="55">
        <v>3.9249999999999998</v>
      </c>
      <c r="V145" s="3">
        <v>3.9889999999999999</v>
      </c>
      <c r="W145" s="3">
        <v>4.07</v>
      </c>
      <c r="X145" s="3" t="s">
        <v>12</v>
      </c>
      <c r="Y145" s="3">
        <v>4.5270000000000001</v>
      </c>
      <c r="Z145" s="15" t="s">
        <v>12</v>
      </c>
      <c r="AA145" s="10">
        <f t="shared" si="109"/>
        <v>4.07</v>
      </c>
      <c r="AB145" s="9">
        <f t="shared" si="110"/>
        <v>0.14500000000000046</v>
      </c>
      <c r="AC145" s="10">
        <f t="shared" si="111"/>
        <v>0.45699999999999985</v>
      </c>
      <c r="AD145" s="9" t="s">
        <v>12</v>
      </c>
      <c r="AE145" s="55" t="s">
        <v>12</v>
      </c>
      <c r="AF145" s="55">
        <v>0.20200000000000001</v>
      </c>
      <c r="AG145" s="55">
        <v>0.247</v>
      </c>
      <c r="AH145" s="55">
        <v>0.29599999999999999</v>
      </c>
      <c r="AI145" s="3">
        <v>0.34300000000000003</v>
      </c>
      <c r="AJ145" s="3">
        <v>0.39500000000000002</v>
      </c>
      <c r="AK145" s="3" t="s">
        <v>12</v>
      </c>
      <c r="AL145" s="3">
        <v>0.52500000000000002</v>
      </c>
      <c r="AM145" s="15" t="s">
        <v>12</v>
      </c>
      <c r="AN145" s="10">
        <f t="shared" si="112"/>
        <v>0.39500000000000002</v>
      </c>
      <c r="AO145" s="9">
        <f t="shared" si="113"/>
        <v>9.9000000000000032E-2</v>
      </c>
      <c r="AP145" s="10">
        <f t="shared" si="114"/>
        <v>0.13</v>
      </c>
      <c r="AQ145" s="9" t="s">
        <v>12</v>
      </c>
      <c r="AR145" s="55" t="s">
        <v>12</v>
      </c>
      <c r="AS145" s="55">
        <v>1.0309999999999999</v>
      </c>
      <c r="AT145" s="55">
        <v>1.228</v>
      </c>
      <c r="AU145" s="55">
        <v>1.4379999999999999</v>
      </c>
      <c r="AV145" s="3">
        <v>1.633</v>
      </c>
      <c r="AW145" s="3">
        <v>1.853</v>
      </c>
      <c r="AX145" s="3" t="s">
        <v>12</v>
      </c>
      <c r="AY145" s="3">
        <v>2.2650000000000001</v>
      </c>
      <c r="AZ145" s="15" t="s">
        <v>12</v>
      </c>
      <c r="BA145" s="10">
        <f t="shared" si="115"/>
        <v>1.853</v>
      </c>
      <c r="BB145" s="9">
        <f t="shared" si="116"/>
        <v>0.41500000000000004</v>
      </c>
      <c r="BC145" s="10">
        <f t="shared" si="117"/>
        <v>0.41200000000000014</v>
      </c>
      <c r="BD145" s="9" t="s">
        <v>2403</v>
      </c>
      <c r="BE145" s="3" t="s">
        <v>12</v>
      </c>
      <c r="BF145" s="15" t="s">
        <v>12</v>
      </c>
      <c r="BG145" s="15"/>
      <c r="BH145" s="9"/>
      <c r="BI145" s="10"/>
      <c r="BJ145" s="9" t="s">
        <v>2403</v>
      </c>
      <c r="BK145" s="3" t="s">
        <v>12</v>
      </c>
      <c r="BL145" s="15" t="s">
        <v>12</v>
      </c>
      <c r="BM145" s="15"/>
      <c r="BN145" s="9"/>
      <c r="BO145" s="10"/>
      <c r="BP145">
        <f t="shared" si="118"/>
        <v>0</v>
      </c>
      <c r="BQ145" s="93">
        <f t="shared" si="119"/>
        <v>0</v>
      </c>
      <c r="BR145" s="93">
        <f t="shared" si="120"/>
        <v>0</v>
      </c>
      <c r="BS145" s="93" t="e">
        <f>VLOOKUP(C145,'Koppeling locatie - aslocatie'!$A$2:$C$8139,2,FALSE)</f>
        <v>#N/A</v>
      </c>
      <c r="BT145" s="93" t="e">
        <f>VLOOKUP($BS145,aslocaties_v01!$C$3:$AA$349,MATCH($K$3/10,aslocaties_v01!$C$2:$X$2),FALSE)</f>
        <v>#N/A</v>
      </c>
      <c r="BU145" s="93" t="e">
        <f>VLOOKUP(BS145,aslocaties_v01!$C$3:$AA$349,MATCH($K$3,aslocaties_v01!$C$2:$X$2),FALSE)</f>
        <v>#N/A</v>
      </c>
      <c r="BV145" s="93" t="e">
        <f>VLOOKUP(BS145,aslocaties_v01!$C$3:$AA$349,MATCH($K$3*10,aslocaties_v01!$C$2:$X$2),FALSE)</f>
        <v>#N/A</v>
      </c>
      <c r="BW145" s="93" t="e">
        <f t="shared" si="121"/>
        <v>#N/A</v>
      </c>
      <c r="BX145" s="93" t="e">
        <f t="shared" si="122"/>
        <v>#N/A</v>
      </c>
      <c r="BY145" s="94">
        <f t="shared" si="123"/>
        <v>999</v>
      </c>
      <c r="BZ145" s="94">
        <f t="shared" si="124"/>
        <v>999</v>
      </c>
      <c r="CA145" s="94" t="e">
        <f t="shared" si="125"/>
        <v>#N/A</v>
      </c>
      <c r="CB145" t="e">
        <f t="shared" si="126"/>
        <v>#N/A</v>
      </c>
      <c r="CC145" s="58" t="e">
        <f t="shared" si="127"/>
        <v>#N/A</v>
      </c>
      <c r="CD145" s="95" t="e">
        <f t="shared" si="128"/>
        <v>#N/A</v>
      </c>
      <c r="CE145" s="96" t="b">
        <f t="shared" si="129"/>
        <v>1</v>
      </c>
      <c r="CF145" t="e">
        <f t="shared" si="130"/>
        <v>#DIV/0!</v>
      </c>
      <c r="CG145" t="e">
        <f t="shared" si="131"/>
        <v>#DIV/0!</v>
      </c>
      <c r="CH145" s="84" t="b">
        <f t="shared" si="132"/>
        <v>1</v>
      </c>
      <c r="CI145">
        <f t="shared" si="133"/>
        <v>0.39500000000000002</v>
      </c>
      <c r="CJ145" t="b">
        <f t="shared" si="134"/>
        <v>1</v>
      </c>
      <c r="CK145" t="b">
        <f t="shared" si="135"/>
        <v>1</v>
      </c>
      <c r="CL145" s="84" t="b">
        <f t="shared" si="155"/>
        <v>1</v>
      </c>
      <c r="CM145">
        <f t="shared" si="136"/>
        <v>1.853</v>
      </c>
      <c r="CN145" t="b">
        <f t="shared" si="137"/>
        <v>1</v>
      </c>
      <c r="CO145" s="84">
        <f t="shared" si="138"/>
        <v>7.3743145537284005E-2</v>
      </c>
      <c r="CP145" t="b">
        <f t="shared" si="139"/>
        <v>1</v>
      </c>
      <c r="CQ145" s="96" t="b">
        <f t="shared" si="140"/>
        <v>1</v>
      </c>
      <c r="CR145" t="b">
        <f t="shared" si="141"/>
        <v>1</v>
      </c>
      <c r="CS145" t="b">
        <f t="shared" si="142"/>
        <v>1</v>
      </c>
      <c r="CT145" t="b">
        <f t="shared" si="143"/>
        <v>1</v>
      </c>
      <c r="CU145" t="b">
        <f t="shared" si="144"/>
        <v>1</v>
      </c>
      <c r="CV145" s="84" t="b">
        <f t="shared" si="145"/>
        <v>1</v>
      </c>
      <c r="CW145" t="b">
        <f t="shared" si="146"/>
        <v>1</v>
      </c>
      <c r="CX145" t="b">
        <f t="shared" si="147"/>
        <v>1</v>
      </c>
      <c r="CY145" t="b">
        <f t="shared" si="148"/>
        <v>1</v>
      </c>
      <c r="CZ145" t="b">
        <f t="shared" si="149"/>
        <v>1</v>
      </c>
      <c r="DA145" s="84">
        <f t="shared" si="150"/>
        <v>0</v>
      </c>
      <c r="DB145" t="e">
        <f t="shared" si="151"/>
        <v>#N/A</v>
      </c>
    </row>
    <row r="146" spans="1:106">
      <c r="A146" s="9">
        <v>144</v>
      </c>
      <c r="B146" s="3">
        <v>2</v>
      </c>
      <c r="C146" s="3" t="s">
        <v>183</v>
      </c>
      <c r="D146" s="3" t="str">
        <f t="shared" si="104"/>
        <v>AF_60m_L_37_0021</v>
      </c>
      <c r="E146" s="3" t="str">
        <f t="shared" si="105"/>
        <v>0021</v>
      </c>
      <c r="F146" s="3">
        <v>140805.141</v>
      </c>
      <c r="G146" s="15">
        <v>417982.125</v>
      </c>
      <c r="H146" s="35" t="str">
        <f t="shared" si="106"/>
        <v>ja</v>
      </c>
      <c r="I146" s="42" t="s">
        <v>2402</v>
      </c>
      <c r="J146" s="20" t="s">
        <v>2955</v>
      </c>
      <c r="K146" s="21">
        <v>10000</v>
      </c>
      <c r="L146" s="28">
        <f t="shared" si="152"/>
        <v>0.24</v>
      </c>
      <c r="M146" s="28">
        <f t="shared" si="153"/>
        <v>0</v>
      </c>
      <c r="N146" s="56">
        <f t="shared" si="107"/>
        <v>0</v>
      </c>
      <c r="O146" s="33">
        <f t="shared" si="154"/>
        <v>105.870906948018</v>
      </c>
      <c r="P146" s="37">
        <f t="shared" si="108"/>
        <v>95.983824559130554</v>
      </c>
      <c r="Q146" s="9" t="s">
        <v>12</v>
      </c>
      <c r="R146" s="55" t="s">
        <v>12</v>
      </c>
      <c r="S146" s="55">
        <v>3.754</v>
      </c>
      <c r="T146" s="55">
        <v>3.8460000000000001</v>
      </c>
      <c r="U146" s="55">
        <v>3.9249999999999998</v>
      </c>
      <c r="V146" s="3">
        <v>3.9889999999999999</v>
      </c>
      <c r="W146" s="3">
        <v>4.07</v>
      </c>
      <c r="X146" s="3" t="s">
        <v>12</v>
      </c>
      <c r="Y146" s="3">
        <v>4.5259999999999998</v>
      </c>
      <c r="Z146" s="15" t="s">
        <v>12</v>
      </c>
      <c r="AA146" s="10">
        <f t="shared" si="109"/>
        <v>4.07</v>
      </c>
      <c r="AB146" s="9">
        <f t="shared" si="110"/>
        <v>0.14500000000000046</v>
      </c>
      <c r="AC146" s="10">
        <f t="shared" si="111"/>
        <v>0.45599999999999952</v>
      </c>
      <c r="AD146" s="9" t="s">
        <v>12</v>
      </c>
      <c r="AE146" s="55" t="s">
        <v>12</v>
      </c>
      <c r="AF146" s="55">
        <v>0.20899999999999999</v>
      </c>
      <c r="AG146" s="55">
        <v>0.254</v>
      </c>
      <c r="AH146" s="55">
        <v>0.30299999999999999</v>
      </c>
      <c r="AI146" s="3">
        <v>0.35</v>
      </c>
      <c r="AJ146" s="3">
        <v>0.40200000000000002</v>
      </c>
      <c r="AK146" s="3" t="s">
        <v>12</v>
      </c>
      <c r="AL146" s="3">
        <v>0.53200000000000003</v>
      </c>
      <c r="AM146" s="15" t="s">
        <v>12</v>
      </c>
      <c r="AN146" s="10">
        <f t="shared" si="112"/>
        <v>0.40200000000000002</v>
      </c>
      <c r="AO146" s="9">
        <f t="shared" si="113"/>
        <v>9.9000000000000032E-2</v>
      </c>
      <c r="AP146" s="10">
        <f t="shared" si="114"/>
        <v>0.13</v>
      </c>
      <c r="AQ146" s="9" t="s">
        <v>12</v>
      </c>
      <c r="AR146" s="55" t="s">
        <v>12</v>
      </c>
      <c r="AS146" s="55">
        <v>1.052</v>
      </c>
      <c r="AT146" s="55">
        <v>1.264</v>
      </c>
      <c r="AU146" s="55">
        <v>1.482</v>
      </c>
      <c r="AV146" s="3">
        <v>1.6779999999999999</v>
      </c>
      <c r="AW146" s="3">
        <v>1.9019999999999999</v>
      </c>
      <c r="AX146" s="3" t="s">
        <v>12</v>
      </c>
      <c r="AY146" s="3">
        <v>2.282</v>
      </c>
      <c r="AZ146" s="15" t="s">
        <v>12</v>
      </c>
      <c r="BA146" s="10">
        <f t="shared" si="115"/>
        <v>1.9019999999999999</v>
      </c>
      <c r="BB146" s="9">
        <f t="shared" si="116"/>
        <v>0.41999999999999993</v>
      </c>
      <c r="BC146" s="10">
        <f t="shared" si="117"/>
        <v>0.38000000000000012</v>
      </c>
      <c r="BD146" s="9" t="s">
        <v>2403</v>
      </c>
      <c r="BE146" s="3" t="s">
        <v>12</v>
      </c>
      <c r="BF146" s="15" t="s">
        <v>12</v>
      </c>
      <c r="BG146" s="15"/>
      <c r="BH146" s="9"/>
      <c r="BI146" s="10"/>
      <c r="BJ146" s="9" t="s">
        <v>2403</v>
      </c>
      <c r="BK146" s="3" t="s">
        <v>12</v>
      </c>
      <c r="BL146" s="15" t="s">
        <v>12</v>
      </c>
      <c r="BM146" s="15"/>
      <c r="BN146" s="9"/>
      <c r="BO146" s="10"/>
      <c r="BP146">
        <f t="shared" si="118"/>
        <v>0</v>
      </c>
      <c r="BQ146" s="93">
        <f t="shared" si="119"/>
        <v>0</v>
      </c>
      <c r="BR146" s="93">
        <f t="shared" si="120"/>
        <v>0</v>
      </c>
      <c r="BS146" s="93" t="e">
        <f>VLOOKUP(C146,'Koppeling locatie - aslocatie'!$A$2:$C$8139,2,FALSE)</f>
        <v>#N/A</v>
      </c>
      <c r="BT146" s="93" t="e">
        <f>VLOOKUP($BS146,aslocaties_v01!$C$3:$AA$349,MATCH($K$3/10,aslocaties_v01!$C$2:$X$2),FALSE)</f>
        <v>#N/A</v>
      </c>
      <c r="BU146" s="93" t="e">
        <f>VLOOKUP(BS146,aslocaties_v01!$C$3:$AA$349,MATCH($K$3,aslocaties_v01!$C$2:$X$2),FALSE)</f>
        <v>#N/A</v>
      </c>
      <c r="BV146" s="93" t="e">
        <f>VLOOKUP(BS146,aslocaties_v01!$C$3:$AA$349,MATCH($K$3*10,aslocaties_v01!$C$2:$X$2),FALSE)</f>
        <v>#N/A</v>
      </c>
      <c r="BW146" s="93" t="e">
        <f t="shared" si="121"/>
        <v>#N/A</v>
      </c>
      <c r="BX146" s="93" t="e">
        <f t="shared" si="122"/>
        <v>#N/A</v>
      </c>
      <c r="BY146" s="94">
        <f t="shared" si="123"/>
        <v>999</v>
      </c>
      <c r="BZ146" s="94">
        <f t="shared" si="124"/>
        <v>999</v>
      </c>
      <c r="CA146" s="94" t="e">
        <f t="shared" si="125"/>
        <v>#N/A</v>
      </c>
      <c r="CB146" t="e">
        <f t="shared" si="126"/>
        <v>#N/A</v>
      </c>
      <c r="CC146" s="58" t="e">
        <f t="shared" si="127"/>
        <v>#N/A</v>
      </c>
      <c r="CD146" s="95" t="e">
        <f t="shared" si="128"/>
        <v>#N/A</v>
      </c>
      <c r="CE146" s="96" t="b">
        <f t="shared" si="129"/>
        <v>1</v>
      </c>
      <c r="CF146" t="e">
        <f t="shared" si="130"/>
        <v>#DIV/0!</v>
      </c>
      <c r="CG146" t="e">
        <f t="shared" si="131"/>
        <v>#DIV/0!</v>
      </c>
      <c r="CH146" s="84" t="b">
        <f t="shared" si="132"/>
        <v>1</v>
      </c>
      <c r="CI146">
        <f t="shared" si="133"/>
        <v>0.40200000000000002</v>
      </c>
      <c r="CJ146" t="b">
        <f t="shared" si="134"/>
        <v>1</v>
      </c>
      <c r="CK146" t="b">
        <f t="shared" si="135"/>
        <v>1</v>
      </c>
      <c r="CL146" s="84" t="b">
        <f t="shared" si="155"/>
        <v>1</v>
      </c>
      <c r="CM146">
        <f t="shared" si="136"/>
        <v>1.9019999999999999</v>
      </c>
      <c r="CN146" t="b">
        <f t="shared" si="137"/>
        <v>1</v>
      </c>
      <c r="CO146" s="84">
        <f t="shared" si="138"/>
        <v>7.1232867857374024E-2</v>
      </c>
      <c r="CP146" t="b">
        <f t="shared" si="139"/>
        <v>1</v>
      </c>
      <c r="CQ146" s="96" t="b">
        <f t="shared" si="140"/>
        <v>1</v>
      </c>
      <c r="CR146" t="b">
        <f t="shared" si="141"/>
        <v>1</v>
      </c>
      <c r="CS146" t="b">
        <f t="shared" si="142"/>
        <v>1</v>
      </c>
      <c r="CT146" t="b">
        <f t="shared" si="143"/>
        <v>1</v>
      </c>
      <c r="CU146" t="b">
        <f t="shared" si="144"/>
        <v>1</v>
      </c>
      <c r="CV146" s="84" t="b">
        <f t="shared" si="145"/>
        <v>1</v>
      </c>
      <c r="CW146" t="b">
        <f t="shared" si="146"/>
        <v>1</v>
      </c>
      <c r="CX146" t="b">
        <f t="shared" si="147"/>
        <v>1</v>
      </c>
      <c r="CY146" t="b">
        <f t="shared" si="148"/>
        <v>1</v>
      </c>
      <c r="CZ146" t="b">
        <f t="shared" si="149"/>
        <v>1</v>
      </c>
      <c r="DA146" s="84">
        <f t="shared" si="150"/>
        <v>0</v>
      </c>
      <c r="DB146" t="e">
        <f t="shared" si="151"/>
        <v>#N/A</v>
      </c>
    </row>
    <row r="147" spans="1:106">
      <c r="A147" s="9">
        <v>145</v>
      </c>
      <c r="B147" s="3">
        <v>2</v>
      </c>
      <c r="C147" s="3" t="s">
        <v>184</v>
      </c>
      <c r="D147" s="3" t="str">
        <f t="shared" si="104"/>
        <v>AF_60m_L_37_0022</v>
      </c>
      <c r="E147" s="3" t="str">
        <f t="shared" si="105"/>
        <v>0022</v>
      </c>
      <c r="F147" s="3">
        <v>140722.81200000001</v>
      </c>
      <c r="G147" s="15">
        <v>418031.46899999998</v>
      </c>
      <c r="H147" s="35" t="str">
        <f t="shared" si="106"/>
        <v>ja</v>
      </c>
      <c r="I147" s="42" t="s">
        <v>2402</v>
      </c>
      <c r="J147" s="20" t="s">
        <v>2955</v>
      </c>
      <c r="K147" s="21">
        <v>10000</v>
      </c>
      <c r="L147" s="28">
        <f t="shared" si="152"/>
        <v>0.24</v>
      </c>
      <c r="M147" s="28">
        <f t="shared" si="153"/>
        <v>0</v>
      </c>
      <c r="N147" s="56">
        <f t="shared" si="107"/>
        <v>0</v>
      </c>
      <c r="O147" s="33">
        <f t="shared" si="154"/>
        <v>95.983824559130554</v>
      </c>
      <c r="P147" s="37">
        <f t="shared" si="108"/>
        <v>109.5854180263069</v>
      </c>
      <c r="Q147" s="9" t="s">
        <v>12</v>
      </c>
      <c r="R147" s="55" t="s">
        <v>12</v>
      </c>
      <c r="S147" s="55">
        <v>3.7519999999999998</v>
      </c>
      <c r="T147" s="55">
        <v>3.8450000000000002</v>
      </c>
      <c r="U147" s="55">
        <v>3.9249999999999998</v>
      </c>
      <c r="V147" s="3">
        <v>3.99</v>
      </c>
      <c r="W147" s="3">
        <v>4.07</v>
      </c>
      <c r="X147" s="3" t="s">
        <v>12</v>
      </c>
      <c r="Y147" s="3">
        <v>4.5259999999999998</v>
      </c>
      <c r="Z147" s="15" t="s">
        <v>12</v>
      </c>
      <c r="AA147" s="10">
        <f t="shared" si="109"/>
        <v>4.07</v>
      </c>
      <c r="AB147" s="9">
        <f t="shared" si="110"/>
        <v>0.14500000000000046</v>
      </c>
      <c r="AC147" s="10">
        <f t="shared" si="111"/>
        <v>0.45599999999999952</v>
      </c>
      <c r="AD147" s="9" t="s">
        <v>12</v>
      </c>
      <c r="AE147" s="55" t="s">
        <v>12</v>
      </c>
      <c r="AF147" s="55">
        <v>0.216</v>
      </c>
      <c r="AG147" s="55">
        <v>0.26400000000000001</v>
      </c>
      <c r="AH147" s="55">
        <v>0.316</v>
      </c>
      <c r="AI147" s="3">
        <v>0.36199999999999999</v>
      </c>
      <c r="AJ147" s="3">
        <v>0.41499999999999998</v>
      </c>
      <c r="AK147" s="3" t="s">
        <v>12</v>
      </c>
      <c r="AL147" s="3">
        <v>0.53800000000000003</v>
      </c>
      <c r="AM147" s="15" t="s">
        <v>12</v>
      </c>
      <c r="AN147" s="10">
        <f t="shared" si="112"/>
        <v>0.41499999999999998</v>
      </c>
      <c r="AO147" s="9">
        <f t="shared" si="113"/>
        <v>9.8999999999999977E-2</v>
      </c>
      <c r="AP147" s="10">
        <f t="shared" si="114"/>
        <v>0.12300000000000005</v>
      </c>
      <c r="AQ147" s="9" t="s">
        <v>12</v>
      </c>
      <c r="AR147" s="55" t="s">
        <v>12</v>
      </c>
      <c r="AS147" s="55">
        <v>1.0840000000000001</v>
      </c>
      <c r="AT147" s="55">
        <v>1.296</v>
      </c>
      <c r="AU147" s="55">
        <v>1.5169999999999999</v>
      </c>
      <c r="AV147" s="3">
        <v>1.718</v>
      </c>
      <c r="AW147" s="3">
        <v>1.9450000000000001</v>
      </c>
      <c r="AX147" s="3" t="s">
        <v>12</v>
      </c>
      <c r="AY147" s="3">
        <v>2.3420000000000001</v>
      </c>
      <c r="AZ147" s="15" t="s">
        <v>12</v>
      </c>
      <c r="BA147" s="10">
        <f t="shared" si="115"/>
        <v>1.9450000000000001</v>
      </c>
      <c r="BB147" s="9">
        <f t="shared" si="116"/>
        <v>0.42800000000000016</v>
      </c>
      <c r="BC147" s="10">
        <f t="shared" si="117"/>
        <v>0.39700000000000002</v>
      </c>
      <c r="BD147" s="9" t="s">
        <v>2403</v>
      </c>
      <c r="BE147" s="3" t="s">
        <v>12</v>
      </c>
      <c r="BF147" s="15" t="s">
        <v>12</v>
      </c>
      <c r="BG147" s="15"/>
      <c r="BH147" s="9"/>
      <c r="BI147" s="10"/>
      <c r="BJ147" s="9" t="s">
        <v>2403</v>
      </c>
      <c r="BK147" s="3" t="s">
        <v>12</v>
      </c>
      <c r="BL147" s="15" t="s">
        <v>12</v>
      </c>
      <c r="BM147" s="15"/>
      <c r="BN147" s="9"/>
      <c r="BO147" s="10"/>
      <c r="BP147">
        <f t="shared" si="118"/>
        <v>0</v>
      </c>
      <c r="BQ147" s="93">
        <f t="shared" si="119"/>
        <v>0</v>
      </c>
      <c r="BR147" s="93">
        <f t="shared" si="120"/>
        <v>0</v>
      </c>
      <c r="BS147" s="93" t="e">
        <f>VLOOKUP(C147,'Koppeling locatie - aslocatie'!$A$2:$C$8139,2,FALSE)</f>
        <v>#N/A</v>
      </c>
      <c r="BT147" s="93" t="e">
        <f>VLOOKUP($BS147,aslocaties_v01!$C$3:$AA$349,MATCH($K$3/10,aslocaties_v01!$C$2:$X$2),FALSE)</f>
        <v>#N/A</v>
      </c>
      <c r="BU147" s="93" t="e">
        <f>VLOOKUP(BS147,aslocaties_v01!$C$3:$AA$349,MATCH($K$3,aslocaties_v01!$C$2:$X$2),FALSE)</f>
        <v>#N/A</v>
      </c>
      <c r="BV147" s="93" t="e">
        <f>VLOOKUP(BS147,aslocaties_v01!$C$3:$AA$349,MATCH($K$3*10,aslocaties_v01!$C$2:$X$2),FALSE)</f>
        <v>#N/A</v>
      </c>
      <c r="BW147" s="93" t="e">
        <f t="shared" si="121"/>
        <v>#N/A</v>
      </c>
      <c r="BX147" s="93" t="e">
        <f t="shared" si="122"/>
        <v>#N/A</v>
      </c>
      <c r="BY147" s="94">
        <f t="shared" si="123"/>
        <v>999</v>
      </c>
      <c r="BZ147" s="94">
        <f t="shared" si="124"/>
        <v>999</v>
      </c>
      <c r="CA147" s="94" t="e">
        <f t="shared" si="125"/>
        <v>#N/A</v>
      </c>
      <c r="CB147" t="e">
        <f t="shared" si="126"/>
        <v>#N/A</v>
      </c>
      <c r="CC147" s="58" t="e">
        <f t="shared" si="127"/>
        <v>#N/A</v>
      </c>
      <c r="CD147" s="95" t="e">
        <f t="shared" si="128"/>
        <v>#N/A</v>
      </c>
      <c r="CE147" s="96" t="b">
        <f t="shared" si="129"/>
        <v>1</v>
      </c>
      <c r="CF147" t="e">
        <f t="shared" si="130"/>
        <v>#DIV/0!</v>
      </c>
      <c r="CG147" t="e">
        <f t="shared" si="131"/>
        <v>#DIV/0!</v>
      </c>
      <c r="CH147" s="84" t="b">
        <f t="shared" si="132"/>
        <v>1</v>
      </c>
      <c r="CI147">
        <f t="shared" si="133"/>
        <v>0.41499999999999998</v>
      </c>
      <c r="CJ147" t="b">
        <f t="shared" si="134"/>
        <v>1</v>
      </c>
      <c r="CK147" t="b">
        <f t="shared" si="135"/>
        <v>1</v>
      </c>
      <c r="CL147" s="84" t="b">
        <f t="shared" si="155"/>
        <v>1</v>
      </c>
      <c r="CM147">
        <f t="shared" si="136"/>
        <v>1.9450000000000001</v>
      </c>
      <c r="CN147" t="b">
        <f t="shared" si="137"/>
        <v>1</v>
      </c>
      <c r="CO147" s="84">
        <f t="shared" si="138"/>
        <v>7.0320878404356565E-2</v>
      </c>
      <c r="CP147" t="b">
        <f t="shared" si="139"/>
        <v>1</v>
      </c>
      <c r="CQ147" s="96" t="b">
        <f t="shared" si="140"/>
        <v>1</v>
      </c>
      <c r="CR147" t="b">
        <f t="shared" si="141"/>
        <v>1</v>
      </c>
      <c r="CS147" t="b">
        <f t="shared" si="142"/>
        <v>1</v>
      </c>
      <c r="CT147" t="b">
        <f t="shared" si="143"/>
        <v>1</v>
      </c>
      <c r="CU147" t="b">
        <f t="shared" si="144"/>
        <v>1</v>
      </c>
      <c r="CV147" s="84" t="b">
        <f t="shared" si="145"/>
        <v>1</v>
      </c>
      <c r="CW147" t="b">
        <f t="shared" si="146"/>
        <v>1</v>
      </c>
      <c r="CX147" t="b">
        <f t="shared" si="147"/>
        <v>1</v>
      </c>
      <c r="CY147" t="b">
        <f t="shared" si="148"/>
        <v>1</v>
      </c>
      <c r="CZ147" t="b">
        <f t="shared" si="149"/>
        <v>1</v>
      </c>
      <c r="DA147" s="84">
        <f t="shared" si="150"/>
        <v>0</v>
      </c>
      <c r="DB147" t="e">
        <f t="shared" si="151"/>
        <v>#N/A</v>
      </c>
    </row>
    <row r="148" spans="1:106">
      <c r="A148" s="9">
        <v>146</v>
      </c>
      <c r="B148" s="3">
        <v>2</v>
      </c>
      <c r="C148" s="3" t="s">
        <v>185</v>
      </c>
      <c r="D148" s="3" t="str">
        <f t="shared" si="104"/>
        <v>AF_60m_L_37_0023</v>
      </c>
      <c r="E148" s="3" t="str">
        <f t="shared" si="105"/>
        <v>0023</v>
      </c>
      <c r="F148" s="3">
        <v>140682.75</v>
      </c>
      <c r="G148" s="15">
        <v>418133.46899999998</v>
      </c>
      <c r="H148" s="35" t="str">
        <f t="shared" si="106"/>
        <v>ja</v>
      </c>
      <c r="I148" s="42" t="s">
        <v>2402</v>
      </c>
      <c r="J148" s="20" t="s">
        <v>2955</v>
      </c>
      <c r="K148" s="21">
        <v>10000</v>
      </c>
      <c r="L148" s="28">
        <f t="shared" si="152"/>
        <v>0.24</v>
      </c>
      <c r="M148" s="28">
        <f t="shared" si="153"/>
        <v>0</v>
      </c>
      <c r="N148" s="56">
        <f t="shared" si="107"/>
        <v>0</v>
      </c>
      <c r="O148" s="33">
        <f t="shared" si="154"/>
        <v>109.5854180263069</v>
      </c>
      <c r="P148" s="37">
        <f t="shared" si="108"/>
        <v>110.00286153098115</v>
      </c>
      <c r="Q148" s="9" t="s">
        <v>12</v>
      </c>
      <c r="R148" s="55" t="s">
        <v>12</v>
      </c>
      <c r="S148" s="55">
        <v>3.75</v>
      </c>
      <c r="T148" s="55">
        <v>3.8450000000000002</v>
      </c>
      <c r="U148" s="55">
        <v>3.9249999999999998</v>
      </c>
      <c r="V148" s="3">
        <v>3.9889999999999999</v>
      </c>
      <c r="W148" s="3">
        <v>4.069</v>
      </c>
      <c r="X148" s="3" t="s">
        <v>12</v>
      </c>
      <c r="Y148" s="3">
        <v>4.5270000000000001</v>
      </c>
      <c r="Z148" s="15" t="s">
        <v>12</v>
      </c>
      <c r="AA148" s="10">
        <f t="shared" si="109"/>
        <v>4.069</v>
      </c>
      <c r="AB148" s="9">
        <f t="shared" si="110"/>
        <v>0.14400000000000013</v>
      </c>
      <c r="AC148" s="10">
        <f t="shared" si="111"/>
        <v>0.45800000000000018</v>
      </c>
      <c r="AD148" s="9" t="s">
        <v>12</v>
      </c>
      <c r="AE148" s="55" t="s">
        <v>12</v>
      </c>
      <c r="AF148" s="55">
        <v>0.22</v>
      </c>
      <c r="AG148" s="55">
        <v>0.26700000000000002</v>
      </c>
      <c r="AH148" s="55">
        <v>0.317</v>
      </c>
      <c r="AI148" s="3">
        <v>0.36199999999999999</v>
      </c>
      <c r="AJ148" s="3">
        <v>0.41199999999999998</v>
      </c>
      <c r="AK148" s="3" t="s">
        <v>12</v>
      </c>
      <c r="AL148" s="3">
        <v>0.52700000000000002</v>
      </c>
      <c r="AM148" s="15" t="s">
        <v>12</v>
      </c>
      <c r="AN148" s="10">
        <f t="shared" si="112"/>
        <v>0.41199999999999998</v>
      </c>
      <c r="AO148" s="9">
        <f t="shared" si="113"/>
        <v>9.4999999999999973E-2</v>
      </c>
      <c r="AP148" s="10">
        <f t="shared" si="114"/>
        <v>0.11500000000000005</v>
      </c>
      <c r="AQ148" s="9" t="s">
        <v>12</v>
      </c>
      <c r="AR148" s="55" t="s">
        <v>12</v>
      </c>
      <c r="AS148" s="55">
        <v>1.1120000000000001</v>
      </c>
      <c r="AT148" s="55">
        <v>1.319</v>
      </c>
      <c r="AU148" s="55">
        <v>1.536</v>
      </c>
      <c r="AV148" s="3">
        <v>1.7310000000000001</v>
      </c>
      <c r="AW148" s="3">
        <v>1.9490000000000001</v>
      </c>
      <c r="AX148" s="3" t="s">
        <v>12</v>
      </c>
      <c r="AY148" s="3">
        <v>2.323</v>
      </c>
      <c r="AZ148" s="15" t="s">
        <v>12</v>
      </c>
      <c r="BA148" s="10">
        <f t="shared" si="115"/>
        <v>1.9490000000000001</v>
      </c>
      <c r="BB148" s="9">
        <f t="shared" si="116"/>
        <v>0.41300000000000003</v>
      </c>
      <c r="BC148" s="10">
        <f t="shared" si="117"/>
        <v>0.37399999999999989</v>
      </c>
      <c r="BD148" s="9" t="s">
        <v>2403</v>
      </c>
      <c r="BE148" s="3" t="s">
        <v>12</v>
      </c>
      <c r="BF148" s="15" t="s">
        <v>12</v>
      </c>
      <c r="BG148" s="15"/>
      <c r="BH148" s="9"/>
      <c r="BI148" s="10"/>
      <c r="BJ148" s="9" t="s">
        <v>2403</v>
      </c>
      <c r="BK148" s="3" t="s">
        <v>12</v>
      </c>
      <c r="BL148" s="15" t="s">
        <v>12</v>
      </c>
      <c r="BM148" s="15"/>
      <c r="BN148" s="9"/>
      <c r="BO148" s="10"/>
      <c r="BP148">
        <f t="shared" si="118"/>
        <v>0</v>
      </c>
      <c r="BQ148" s="93">
        <f t="shared" si="119"/>
        <v>0</v>
      </c>
      <c r="BR148" s="93">
        <f t="shared" si="120"/>
        <v>0</v>
      </c>
      <c r="BS148" s="93" t="e">
        <f>VLOOKUP(C148,'Koppeling locatie - aslocatie'!$A$2:$C$8139,2,FALSE)</f>
        <v>#N/A</v>
      </c>
      <c r="BT148" s="93" t="e">
        <f>VLOOKUP($BS148,aslocaties_v01!$C$3:$AA$349,MATCH($K$3/10,aslocaties_v01!$C$2:$X$2),FALSE)</f>
        <v>#N/A</v>
      </c>
      <c r="BU148" s="93" t="e">
        <f>VLOOKUP(BS148,aslocaties_v01!$C$3:$AA$349,MATCH($K$3,aslocaties_v01!$C$2:$X$2),FALSE)</f>
        <v>#N/A</v>
      </c>
      <c r="BV148" s="93" t="e">
        <f>VLOOKUP(BS148,aslocaties_v01!$C$3:$AA$349,MATCH($K$3*10,aslocaties_v01!$C$2:$X$2),FALSE)</f>
        <v>#N/A</v>
      </c>
      <c r="BW148" s="93" t="e">
        <f t="shared" si="121"/>
        <v>#N/A</v>
      </c>
      <c r="BX148" s="93" t="e">
        <f t="shared" si="122"/>
        <v>#N/A</v>
      </c>
      <c r="BY148" s="94">
        <f t="shared" si="123"/>
        <v>999</v>
      </c>
      <c r="BZ148" s="94">
        <f t="shared" si="124"/>
        <v>999</v>
      </c>
      <c r="CA148" s="94" t="e">
        <f t="shared" si="125"/>
        <v>#N/A</v>
      </c>
      <c r="CB148" t="e">
        <f t="shared" si="126"/>
        <v>#N/A</v>
      </c>
      <c r="CC148" s="58" t="e">
        <f t="shared" si="127"/>
        <v>#N/A</v>
      </c>
      <c r="CD148" s="95" t="e">
        <f t="shared" si="128"/>
        <v>#N/A</v>
      </c>
      <c r="CE148" s="96" t="b">
        <f t="shared" si="129"/>
        <v>1</v>
      </c>
      <c r="CF148" t="e">
        <f t="shared" si="130"/>
        <v>#DIV/0!</v>
      </c>
      <c r="CG148" t="e">
        <f t="shared" si="131"/>
        <v>#DIV/0!</v>
      </c>
      <c r="CH148" s="84" t="b">
        <f t="shared" si="132"/>
        <v>1</v>
      </c>
      <c r="CI148">
        <f t="shared" si="133"/>
        <v>0.41199999999999998</v>
      </c>
      <c r="CJ148" t="b">
        <f t="shared" si="134"/>
        <v>1</v>
      </c>
      <c r="CK148" t="b">
        <f t="shared" si="135"/>
        <v>1</v>
      </c>
      <c r="CL148" s="84" t="b">
        <f t="shared" si="155"/>
        <v>1</v>
      </c>
      <c r="CM148">
        <f t="shared" si="136"/>
        <v>1.9490000000000001</v>
      </c>
      <c r="CN148" t="b">
        <f t="shared" si="137"/>
        <v>1</v>
      </c>
      <c r="CO148" s="84">
        <f t="shared" si="138"/>
        <v>6.9526271409543691E-2</v>
      </c>
      <c r="CP148" t="b">
        <f t="shared" si="139"/>
        <v>1</v>
      </c>
      <c r="CQ148" s="96" t="b">
        <f t="shared" si="140"/>
        <v>1</v>
      </c>
      <c r="CR148" t="b">
        <f t="shared" si="141"/>
        <v>1</v>
      </c>
      <c r="CS148" t="b">
        <f t="shared" si="142"/>
        <v>1</v>
      </c>
      <c r="CT148" t="b">
        <f t="shared" si="143"/>
        <v>1</v>
      </c>
      <c r="CU148" t="b">
        <f t="shared" si="144"/>
        <v>1</v>
      </c>
      <c r="CV148" s="84" t="b">
        <f t="shared" si="145"/>
        <v>1</v>
      </c>
      <c r="CW148" t="b">
        <f t="shared" si="146"/>
        <v>1</v>
      </c>
      <c r="CX148" t="b">
        <f t="shared" si="147"/>
        <v>1</v>
      </c>
      <c r="CY148" t="b">
        <f t="shared" si="148"/>
        <v>1</v>
      </c>
      <c r="CZ148" t="b">
        <f t="shared" si="149"/>
        <v>1</v>
      </c>
      <c r="DA148" s="84">
        <f t="shared" si="150"/>
        <v>0</v>
      </c>
      <c r="DB148" t="e">
        <f t="shared" si="151"/>
        <v>#N/A</v>
      </c>
    </row>
    <row r="149" spans="1:106">
      <c r="A149" s="9">
        <v>147</v>
      </c>
      <c r="B149" s="3">
        <v>2</v>
      </c>
      <c r="C149" s="3" t="s">
        <v>186</v>
      </c>
      <c r="D149" s="3" t="str">
        <f t="shared" si="104"/>
        <v>AF_60m_L_37_0024</v>
      </c>
      <c r="E149" s="3" t="str">
        <f t="shared" si="105"/>
        <v>0024</v>
      </c>
      <c r="F149" s="3">
        <v>140644.54699999999</v>
      </c>
      <c r="G149" s="15">
        <v>418236.625</v>
      </c>
      <c r="H149" s="35" t="str">
        <f t="shared" si="106"/>
        <v>ja</v>
      </c>
      <c r="I149" s="42" t="s">
        <v>2402</v>
      </c>
      <c r="J149" s="20" t="s">
        <v>2955</v>
      </c>
      <c r="K149" s="21">
        <v>10000</v>
      </c>
      <c r="L149" s="28">
        <f t="shared" si="152"/>
        <v>0.24</v>
      </c>
      <c r="M149" s="28">
        <f t="shared" si="153"/>
        <v>0</v>
      </c>
      <c r="N149" s="56">
        <f t="shared" si="107"/>
        <v>0</v>
      </c>
      <c r="O149" s="33">
        <f t="shared" si="154"/>
        <v>110.00286153098115</v>
      </c>
      <c r="P149" s="37">
        <f t="shared" si="108"/>
        <v>95.32021124607455</v>
      </c>
      <c r="Q149" s="9" t="s">
        <v>12</v>
      </c>
      <c r="R149" s="55" t="s">
        <v>12</v>
      </c>
      <c r="S149" s="55">
        <v>3.746</v>
      </c>
      <c r="T149" s="55">
        <v>3.8439999999999999</v>
      </c>
      <c r="U149" s="55">
        <v>3.9249999999999998</v>
      </c>
      <c r="V149" s="3">
        <v>3.9889999999999999</v>
      </c>
      <c r="W149" s="3">
        <v>4.07</v>
      </c>
      <c r="X149" s="3" t="s">
        <v>12</v>
      </c>
      <c r="Y149" s="3">
        <v>4.5270000000000001</v>
      </c>
      <c r="Z149" s="15" t="s">
        <v>12</v>
      </c>
      <c r="AA149" s="10">
        <f t="shared" si="109"/>
        <v>4.07</v>
      </c>
      <c r="AB149" s="9">
        <f t="shared" si="110"/>
        <v>0.14500000000000046</v>
      </c>
      <c r="AC149" s="10">
        <f t="shared" si="111"/>
        <v>0.45699999999999985</v>
      </c>
      <c r="AD149" s="9" t="s">
        <v>12</v>
      </c>
      <c r="AE149" s="55" t="s">
        <v>12</v>
      </c>
      <c r="AF149" s="55">
        <v>0.23200000000000001</v>
      </c>
      <c r="AG149" s="55">
        <v>0.28100000000000003</v>
      </c>
      <c r="AH149" s="55">
        <v>0.33100000000000002</v>
      </c>
      <c r="AI149" s="3">
        <v>0.374</v>
      </c>
      <c r="AJ149" s="3">
        <v>0.42499999999999999</v>
      </c>
      <c r="AK149" s="3" t="s">
        <v>12</v>
      </c>
      <c r="AL149" s="3">
        <v>0.54</v>
      </c>
      <c r="AM149" s="15" t="s">
        <v>12</v>
      </c>
      <c r="AN149" s="10">
        <f t="shared" si="112"/>
        <v>0.42499999999999999</v>
      </c>
      <c r="AO149" s="9">
        <f t="shared" si="113"/>
        <v>9.3999999999999972E-2</v>
      </c>
      <c r="AP149" s="10">
        <f t="shared" si="114"/>
        <v>0.11500000000000005</v>
      </c>
      <c r="AQ149" s="9" t="s">
        <v>12</v>
      </c>
      <c r="AR149" s="55" t="s">
        <v>12</v>
      </c>
      <c r="AS149" s="55">
        <v>1.1639999999999999</v>
      </c>
      <c r="AT149" s="55">
        <v>1.377</v>
      </c>
      <c r="AU149" s="55">
        <v>1.5960000000000001</v>
      </c>
      <c r="AV149" s="3">
        <v>1.79</v>
      </c>
      <c r="AW149" s="3">
        <v>2.008</v>
      </c>
      <c r="AX149" s="3" t="s">
        <v>12</v>
      </c>
      <c r="AY149" s="3">
        <v>2.36</v>
      </c>
      <c r="AZ149" s="15" t="s">
        <v>12</v>
      </c>
      <c r="BA149" s="10">
        <f t="shared" si="115"/>
        <v>2.008</v>
      </c>
      <c r="BB149" s="9">
        <f t="shared" si="116"/>
        <v>0.41199999999999992</v>
      </c>
      <c r="BC149" s="10">
        <f t="shared" si="117"/>
        <v>0.35199999999999987</v>
      </c>
      <c r="BD149" s="9" t="s">
        <v>2403</v>
      </c>
      <c r="BE149" s="3" t="s">
        <v>12</v>
      </c>
      <c r="BF149" s="15" t="s">
        <v>12</v>
      </c>
      <c r="BG149" s="15"/>
      <c r="BH149" s="9"/>
      <c r="BI149" s="10"/>
      <c r="BJ149" s="9" t="s">
        <v>2403</v>
      </c>
      <c r="BK149" s="3" t="s">
        <v>12</v>
      </c>
      <c r="BL149" s="15" t="s">
        <v>12</v>
      </c>
      <c r="BM149" s="15"/>
      <c r="BN149" s="9"/>
      <c r="BO149" s="10"/>
      <c r="BP149">
        <f t="shared" si="118"/>
        <v>0</v>
      </c>
      <c r="BQ149" s="93">
        <f t="shared" si="119"/>
        <v>0</v>
      </c>
      <c r="BR149" s="93">
        <f t="shared" si="120"/>
        <v>0</v>
      </c>
      <c r="BS149" s="93" t="e">
        <f>VLOOKUP(C149,'Koppeling locatie - aslocatie'!$A$2:$C$8139,2,FALSE)</f>
        <v>#N/A</v>
      </c>
      <c r="BT149" s="93" t="e">
        <f>VLOOKUP($BS149,aslocaties_v01!$C$3:$AA$349,MATCH($K$3/10,aslocaties_v01!$C$2:$X$2),FALSE)</f>
        <v>#N/A</v>
      </c>
      <c r="BU149" s="93" t="e">
        <f>VLOOKUP(BS149,aslocaties_v01!$C$3:$AA$349,MATCH($K$3,aslocaties_v01!$C$2:$X$2),FALSE)</f>
        <v>#N/A</v>
      </c>
      <c r="BV149" s="93" t="e">
        <f>VLOOKUP(BS149,aslocaties_v01!$C$3:$AA$349,MATCH($K$3*10,aslocaties_v01!$C$2:$X$2),FALSE)</f>
        <v>#N/A</v>
      </c>
      <c r="BW149" s="93" t="e">
        <f t="shared" si="121"/>
        <v>#N/A</v>
      </c>
      <c r="BX149" s="93" t="e">
        <f t="shared" si="122"/>
        <v>#N/A</v>
      </c>
      <c r="BY149" s="94">
        <f t="shared" si="123"/>
        <v>999</v>
      </c>
      <c r="BZ149" s="94">
        <f t="shared" si="124"/>
        <v>999</v>
      </c>
      <c r="CA149" s="94" t="e">
        <f t="shared" si="125"/>
        <v>#N/A</v>
      </c>
      <c r="CB149" t="e">
        <f t="shared" si="126"/>
        <v>#N/A</v>
      </c>
      <c r="CC149" s="58" t="e">
        <f t="shared" si="127"/>
        <v>#N/A</v>
      </c>
      <c r="CD149" s="95" t="e">
        <f t="shared" si="128"/>
        <v>#N/A</v>
      </c>
      <c r="CE149" s="96" t="b">
        <f t="shared" si="129"/>
        <v>1</v>
      </c>
      <c r="CF149" t="e">
        <f t="shared" si="130"/>
        <v>#DIV/0!</v>
      </c>
      <c r="CG149" t="e">
        <f t="shared" si="131"/>
        <v>#DIV/0!</v>
      </c>
      <c r="CH149" s="84" t="b">
        <f t="shared" si="132"/>
        <v>1</v>
      </c>
      <c r="CI149">
        <f t="shared" si="133"/>
        <v>0.42499999999999999</v>
      </c>
      <c r="CJ149" t="b">
        <f t="shared" si="134"/>
        <v>1</v>
      </c>
      <c r="CK149" t="b">
        <f t="shared" si="135"/>
        <v>1</v>
      </c>
      <c r="CL149" s="84" t="b">
        <f t="shared" si="155"/>
        <v>1</v>
      </c>
      <c r="CM149">
        <f t="shared" si="136"/>
        <v>2.008</v>
      </c>
      <c r="CN149" t="b">
        <f t="shared" si="137"/>
        <v>1</v>
      </c>
      <c r="CO149" s="84">
        <f t="shared" si="138"/>
        <v>6.7567354445737318E-2</v>
      </c>
      <c r="CP149" t="b">
        <f t="shared" si="139"/>
        <v>1</v>
      </c>
      <c r="CQ149" s="96" t="b">
        <f t="shared" si="140"/>
        <v>1</v>
      </c>
      <c r="CR149" t="b">
        <f t="shared" si="141"/>
        <v>1</v>
      </c>
      <c r="CS149" t="b">
        <f t="shared" si="142"/>
        <v>1</v>
      </c>
      <c r="CT149" t="b">
        <f t="shared" si="143"/>
        <v>1</v>
      </c>
      <c r="CU149" t="b">
        <f t="shared" si="144"/>
        <v>1</v>
      </c>
      <c r="CV149" s="84" t="b">
        <f t="shared" si="145"/>
        <v>1</v>
      </c>
      <c r="CW149" t="b">
        <f t="shared" si="146"/>
        <v>1</v>
      </c>
      <c r="CX149" t="b">
        <f t="shared" si="147"/>
        <v>1</v>
      </c>
      <c r="CY149" t="b">
        <f t="shared" si="148"/>
        <v>1</v>
      </c>
      <c r="CZ149" t="b">
        <f t="shared" si="149"/>
        <v>1</v>
      </c>
      <c r="DA149" s="84">
        <f t="shared" si="150"/>
        <v>0</v>
      </c>
      <c r="DB149" t="e">
        <f t="shared" si="151"/>
        <v>#N/A</v>
      </c>
    </row>
    <row r="150" spans="1:106">
      <c r="A150" s="9">
        <v>148</v>
      </c>
      <c r="B150" s="3">
        <v>2</v>
      </c>
      <c r="C150" s="3" t="s">
        <v>187</v>
      </c>
      <c r="D150" s="3" t="str">
        <f t="shared" si="104"/>
        <v>AF_60m_L_37_0025</v>
      </c>
      <c r="E150" s="3" t="str">
        <f t="shared" si="105"/>
        <v>0025</v>
      </c>
      <c r="F150" s="3">
        <v>140565.891</v>
      </c>
      <c r="G150" s="15">
        <v>418290.46899999998</v>
      </c>
      <c r="H150" s="35" t="str">
        <f t="shared" si="106"/>
        <v>ja</v>
      </c>
      <c r="I150" s="42" t="s">
        <v>2402</v>
      </c>
      <c r="J150" s="20" t="s">
        <v>2955</v>
      </c>
      <c r="K150" s="21">
        <v>10000</v>
      </c>
      <c r="L150" s="28">
        <f t="shared" si="152"/>
        <v>0.24</v>
      </c>
      <c r="M150" s="28">
        <f t="shared" si="153"/>
        <v>0</v>
      </c>
      <c r="N150" s="56">
        <f t="shared" si="107"/>
        <v>0</v>
      </c>
      <c r="O150" s="33">
        <f t="shared" si="154"/>
        <v>95.32021124607455</v>
      </c>
      <c r="P150" s="37">
        <f t="shared" si="108"/>
        <v>96.882712234954766</v>
      </c>
      <c r="Q150" s="9" t="s">
        <v>12</v>
      </c>
      <c r="R150" s="55" t="s">
        <v>12</v>
      </c>
      <c r="S150" s="55">
        <v>3.7450000000000001</v>
      </c>
      <c r="T150" s="55">
        <v>3.8439999999999999</v>
      </c>
      <c r="U150" s="55">
        <v>3.9239999999999999</v>
      </c>
      <c r="V150" s="3">
        <v>3.9889999999999999</v>
      </c>
      <c r="W150" s="3">
        <v>4.0659999999999998</v>
      </c>
      <c r="X150" s="3" t="s">
        <v>12</v>
      </c>
      <c r="Y150" s="3">
        <v>4.5540000000000003</v>
      </c>
      <c r="Z150" s="15" t="s">
        <v>12</v>
      </c>
      <c r="AA150" s="10">
        <f t="shared" si="109"/>
        <v>4.0659999999999998</v>
      </c>
      <c r="AB150" s="9">
        <f t="shared" si="110"/>
        <v>0.1419999999999999</v>
      </c>
      <c r="AC150" s="10">
        <f t="shared" si="111"/>
        <v>0.48800000000000043</v>
      </c>
      <c r="AD150" s="9" t="s">
        <v>12</v>
      </c>
      <c r="AE150" s="55" t="s">
        <v>12</v>
      </c>
      <c r="AF150" s="55">
        <v>0.20899999999999999</v>
      </c>
      <c r="AG150" s="55">
        <v>0.26400000000000001</v>
      </c>
      <c r="AH150" s="55">
        <v>0.32200000000000001</v>
      </c>
      <c r="AI150" s="3">
        <v>0.374</v>
      </c>
      <c r="AJ150" s="3">
        <v>0.44</v>
      </c>
      <c r="AK150" s="3" t="s">
        <v>12</v>
      </c>
      <c r="AL150" s="3">
        <v>0.61099999999999999</v>
      </c>
      <c r="AM150" s="15" t="s">
        <v>12</v>
      </c>
      <c r="AN150" s="10">
        <f t="shared" si="112"/>
        <v>0.44</v>
      </c>
      <c r="AO150" s="9">
        <f t="shared" si="113"/>
        <v>0.11799999999999999</v>
      </c>
      <c r="AP150" s="10">
        <f t="shared" si="114"/>
        <v>0.17099999999999999</v>
      </c>
      <c r="AQ150" s="9" t="s">
        <v>12</v>
      </c>
      <c r="AR150" s="55" t="s">
        <v>12</v>
      </c>
      <c r="AS150" s="55">
        <v>1.4390000000000001</v>
      </c>
      <c r="AT150" s="55">
        <v>1.7170000000000001</v>
      </c>
      <c r="AU150" s="55">
        <v>1.8620000000000001</v>
      </c>
      <c r="AV150" s="3">
        <v>1.9850000000000001</v>
      </c>
      <c r="AW150" s="3">
        <v>2.129</v>
      </c>
      <c r="AX150" s="3" t="s">
        <v>12</v>
      </c>
      <c r="AY150" s="3">
        <v>2.4700000000000002</v>
      </c>
      <c r="AZ150" s="15" t="s">
        <v>12</v>
      </c>
      <c r="BA150" s="10">
        <f t="shared" si="115"/>
        <v>2.129</v>
      </c>
      <c r="BB150" s="9">
        <f t="shared" si="116"/>
        <v>0.2669999999999999</v>
      </c>
      <c r="BC150" s="10">
        <f t="shared" si="117"/>
        <v>0.34100000000000019</v>
      </c>
      <c r="BD150" s="9" t="s">
        <v>2403</v>
      </c>
      <c r="BE150" s="3" t="s">
        <v>12</v>
      </c>
      <c r="BF150" s="15" t="s">
        <v>12</v>
      </c>
      <c r="BG150" s="15"/>
      <c r="BH150" s="9"/>
      <c r="BI150" s="10"/>
      <c r="BJ150" s="9" t="s">
        <v>2403</v>
      </c>
      <c r="BK150" s="3" t="s">
        <v>12</v>
      </c>
      <c r="BL150" s="15" t="s">
        <v>12</v>
      </c>
      <c r="BM150" s="15"/>
      <c r="BN150" s="9"/>
      <c r="BO150" s="10"/>
      <c r="BP150">
        <f t="shared" si="118"/>
        <v>0</v>
      </c>
      <c r="BQ150" s="93">
        <f t="shared" si="119"/>
        <v>0</v>
      </c>
      <c r="BR150" s="93">
        <f t="shared" si="120"/>
        <v>0</v>
      </c>
      <c r="BS150" s="93" t="e">
        <f>VLOOKUP(C150,'Koppeling locatie - aslocatie'!$A$2:$C$8139,2,FALSE)</f>
        <v>#N/A</v>
      </c>
      <c r="BT150" s="93" t="e">
        <f>VLOOKUP($BS150,aslocaties_v01!$C$3:$AA$349,MATCH($K$3/10,aslocaties_v01!$C$2:$X$2),FALSE)</f>
        <v>#N/A</v>
      </c>
      <c r="BU150" s="93" t="e">
        <f>VLOOKUP(BS150,aslocaties_v01!$C$3:$AA$349,MATCH($K$3,aslocaties_v01!$C$2:$X$2),FALSE)</f>
        <v>#N/A</v>
      </c>
      <c r="BV150" s="93" t="e">
        <f>VLOOKUP(BS150,aslocaties_v01!$C$3:$AA$349,MATCH($K$3*10,aslocaties_v01!$C$2:$X$2),FALSE)</f>
        <v>#N/A</v>
      </c>
      <c r="BW150" s="93" t="e">
        <f t="shared" si="121"/>
        <v>#N/A</v>
      </c>
      <c r="BX150" s="93" t="e">
        <f t="shared" si="122"/>
        <v>#N/A</v>
      </c>
      <c r="BY150" s="94">
        <f t="shared" si="123"/>
        <v>999</v>
      </c>
      <c r="BZ150" s="94">
        <f t="shared" si="124"/>
        <v>999</v>
      </c>
      <c r="CA150" s="94" t="e">
        <f t="shared" si="125"/>
        <v>#N/A</v>
      </c>
      <c r="CB150" t="e">
        <f t="shared" si="126"/>
        <v>#N/A</v>
      </c>
      <c r="CC150" s="58" t="e">
        <f t="shared" si="127"/>
        <v>#N/A</v>
      </c>
      <c r="CD150" s="95" t="e">
        <f t="shared" si="128"/>
        <v>#N/A</v>
      </c>
      <c r="CE150" s="96" t="b">
        <f t="shared" si="129"/>
        <v>1</v>
      </c>
      <c r="CF150" t="e">
        <f t="shared" si="130"/>
        <v>#DIV/0!</v>
      </c>
      <c r="CG150" t="e">
        <f t="shared" si="131"/>
        <v>#DIV/0!</v>
      </c>
      <c r="CH150" s="84" t="b">
        <f t="shared" si="132"/>
        <v>1</v>
      </c>
      <c r="CI150">
        <f t="shared" si="133"/>
        <v>0.44</v>
      </c>
      <c r="CJ150" t="b">
        <f t="shared" si="134"/>
        <v>1</v>
      </c>
      <c r="CK150" t="b">
        <f t="shared" si="135"/>
        <v>1</v>
      </c>
      <c r="CL150" s="84" t="b">
        <f t="shared" si="155"/>
        <v>1</v>
      </c>
      <c r="CM150">
        <f t="shared" si="136"/>
        <v>2.129</v>
      </c>
      <c r="CN150" t="b">
        <f t="shared" si="137"/>
        <v>1</v>
      </c>
      <c r="CO150" s="84">
        <f t="shared" si="138"/>
        <v>6.222669786803809E-2</v>
      </c>
      <c r="CP150" t="b">
        <f t="shared" si="139"/>
        <v>1</v>
      </c>
      <c r="CQ150" s="96" t="b">
        <f t="shared" si="140"/>
        <v>1</v>
      </c>
      <c r="CR150" t="b">
        <f t="shared" si="141"/>
        <v>1</v>
      </c>
      <c r="CS150" t="b">
        <f t="shared" si="142"/>
        <v>1</v>
      </c>
      <c r="CT150" t="b">
        <f t="shared" si="143"/>
        <v>1</v>
      </c>
      <c r="CU150" t="b">
        <f t="shared" si="144"/>
        <v>1</v>
      </c>
      <c r="CV150" s="84" t="b">
        <f t="shared" si="145"/>
        <v>1</v>
      </c>
      <c r="CW150" t="b">
        <f t="shared" si="146"/>
        <v>1</v>
      </c>
      <c r="CX150" t="b">
        <f t="shared" si="147"/>
        <v>1</v>
      </c>
      <c r="CY150" t="b">
        <f t="shared" si="148"/>
        <v>1</v>
      </c>
      <c r="CZ150" t="b">
        <f t="shared" si="149"/>
        <v>1</v>
      </c>
      <c r="DA150" s="84">
        <f t="shared" si="150"/>
        <v>0</v>
      </c>
      <c r="DB150" t="e">
        <f t="shared" si="151"/>
        <v>#N/A</v>
      </c>
    </row>
    <row r="151" spans="1:106">
      <c r="A151" s="9">
        <v>149</v>
      </c>
      <c r="B151" s="3">
        <v>2</v>
      </c>
      <c r="C151" s="3" t="s">
        <v>188</v>
      </c>
      <c r="D151" s="3" t="str">
        <f t="shared" si="104"/>
        <v>AF_60m_L_37_0026</v>
      </c>
      <c r="E151" s="3" t="str">
        <f t="shared" si="105"/>
        <v>0026</v>
      </c>
      <c r="F151" s="3">
        <v>140486.32800000001</v>
      </c>
      <c r="G151" s="15">
        <v>418345.75</v>
      </c>
      <c r="H151" s="35" t="str">
        <f t="shared" si="106"/>
        <v>ja</v>
      </c>
      <c r="I151" s="42" t="s">
        <v>2402</v>
      </c>
      <c r="J151" s="20" t="s">
        <v>2955</v>
      </c>
      <c r="K151" s="21">
        <v>10000</v>
      </c>
      <c r="L151" s="28">
        <f t="shared" si="152"/>
        <v>0.24</v>
      </c>
      <c r="M151" s="28">
        <f t="shared" si="153"/>
        <v>0</v>
      </c>
      <c r="N151" s="56">
        <f t="shared" si="107"/>
        <v>0</v>
      </c>
      <c r="O151" s="33">
        <f t="shared" si="154"/>
        <v>96.882712234954766</v>
      </c>
      <c r="P151" s="37">
        <f t="shared" si="108"/>
        <v>98.423109613542891</v>
      </c>
      <c r="Q151" s="9" t="s">
        <v>12</v>
      </c>
      <c r="R151" s="55" t="s">
        <v>12</v>
      </c>
      <c r="S151" s="55">
        <v>3.76</v>
      </c>
      <c r="T151" s="55">
        <v>3.8540000000000001</v>
      </c>
      <c r="U151" s="55">
        <v>3.9289999999999998</v>
      </c>
      <c r="V151" s="3">
        <v>3.9910000000000001</v>
      </c>
      <c r="W151" s="3">
        <v>4.0709999999999997</v>
      </c>
      <c r="X151" s="3" t="s">
        <v>12</v>
      </c>
      <c r="Y151" s="3">
        <v>4.5679999999999996</v>
      </c>
      <c r="Z151" s="15" t="s">
        <v>12</v>
      </c>
      <c r="AA151" s="10">
        <f t="shared" si="109"/>
        <v>4.0709999999999997</v>
      </c>
      <c r="AB151" s="9">
        <f t="shared" si="110"/>
        <v>0.1419999999999999</v>
      </c>
      <c r="AC151" s="10">
        <f t="shared" si="111"/>
        <v>0.49699999999999989</v>
      </c>
      <c r="AD151" s="9" t="s">
        <v>12</v>
      </c>
      <c r="AE151" s="55" t="s">
        <v>12</v>
      </c>
      <c r="AF151" s="55">
        <v>0.24</v>
      </c>
      <c r="AG151" s="55">
        <v>0.30099999999999999</v>
      </c>
      <c r="AH151" s="55">
        <v>0.36299999999999999</v>
      </c>
      <c r="AI151" s="3">
        <v>0.42</v>
      </c>
      <c r="AJ151" s="3">
        <v>0.48399999999999999</v>
      </c>
      <c r="AK151" s="3" t="s">
        <v>12</v>
      </c>
      <c r="AL151" s="3">
        <v>0.61</v>
      </c>
      <c r="AM151" s="15" t="s">
        <v>12</v>
      </c>
      <c r="AN151" s="10">
        <f t="shared" si="112"/>
        <v>0.48399999999999999</v>
      </c>
      <c r="AO151" s="9">
        <f t="shared" si="113"/>
        <v>0.121</v>
      </c>
      <c r="AP151" s="10">
        <f t="shared" si="114"/>
        <v>0.126</v>
      </c>
      <c r="AQ151" s="9" t="s">
        <v>12</v>
      </c>
      <c r="AR151" s="55" t="s">
        <v>12</v>
      </c>
      <c r="AS151" s="55">
        <v>1.538</v>
      </c>
      <c r="AT151" s="55">
        <v>1.77</v>
      </c>
      <c r="AU151" s="55">
        <v>1.9339999999999999</v>
      </c>
      <c r="AV151" s="3">
        <v>2.085</v>
      </c>
      <c r="AW151" s="3">
        <v>2.2469999999999999</v>
      </c>
      <c r="AX151" s="3" t="s">
        <v>12</v>
      </c>
      <c r="AY151" s="3">
        <v>2.4729999999999999</v>
      </c>
      <c r="AZ151" s="15" t="s">
        <v>12</v>
      </c>
      <c r="BA151" s="10">
        <f t="shared" si="115"/>
        <v>2.2469999999999999</v>
      </c>
      <c r="BB151" s="9">
        <f t="shared" si="116"/>
        <v>0.31299999999999994</v>
      </c>
      <c r="BC151" s="10">
        <f t="shared" si="117"/>
        <v>0.22599999999999998</v>
      </c>
      <c r="BD151" s="9" t="s">
        <v>2403</v>
      </c>
      <c r="BE151" s="3" t="s">
        <v>12</v>
      </c>
      <c r="BF151" s="15" t="s">
        <v>12</v>
      </c>
      <c r="BG151" s="15"/>
      <c r="BH151" s="9"/>
      <c r="BI151" s="10"/>
      <c r="BJ151" s="9" t="s">
        <v>2403</v>
      </c>
      <c r="BK151" s="3" t="s">
        <v>12</v>
      </c>
      <c r="BL151" s="15" t="s">
        <v>12</v>
      </c>
      <c r="BM151" s="15"/>
      <c r="BN151" s="9"/>
      <c r="BO151" s="10"/>
      <c r="BP151">
        <f t="shared" si="118"/>
        <v>0</v>
      </c>
      <c r="BQ151" s="93">
        <f t="shared" si="119"/>
        <v>0</v>
      </c>
      <c r="BR151" s="93">
        <f t="shared" si="120"/>
        <v>0</v>
      </c>
      <c r="BS151" s="93" t="e">
        <f>VLOOKUP(C151,'Koppeling locatie - aslocatie'!$A$2:$C$8139,2,FALSE)</f>
        <v>#N/A</v>
      </c>
      <c r="BT151" s="93" t="e">
        <f>VLOOKUP($BS151,aslocaties_v01!$C$3:$AA$349,MATCH($K$3/10,aslocaties_v01!$C$2:$X$2),FALSE)</f>
        <v>#N/A</v>
      </c>
      <c r="BU151" s="93" t="e">
        <f>VLOOKUP(BS151,aslocaties_v01!$C$3:$AA$349,MATCH($K$3,aslocaties_v01!$C$2:$X$2),FALSE)</f>
        <v>#N/A</v>
      </c>
      <c r="BV151" s="93" t="e">
        <f>VLOOKUP(BS151,aslocaties_v01!$C$3:$AA$349,MATCH($K$3*10,aslocaties_v01!$C$2:$X$2),FALSE)</f>
        <v>#N/A</v>
      </c>
      <c r="BW151" s="93" t="e">
        <f t="shared" si="121"/>
        <v>#N/A</v>
      </c>
      <c r="BX151" s="93" t="e">
        <f t="shared" si="122"/>
        <v>#N/A</v>
      </c>
      <c r="BY151" s="94">
        <f t="shared" si="123"/>
        <v>999</v>
      </c>
      <c r="BZ151" s="94">
        <f t="shared" si="124"/>
        <v>999</v>
      </c>
      <c r="CA151" s="94" t="e">
        <f t="shared" si="125"/>
        <v>#N/A</v>
      </c>
      <c r="CB151" t="e">
        <f t="shared" si="126"/>
        <v>#N/A</v>
      </c>
      <c r="CC151" s="58" t="e">
        <f t="shared" si="127"/>
        <v>#N/A</v>
      </c>
      <c r="CD151" s="95" t="e">
        <f t="shared" si="128"/>
        <v>#N/A</v>
      </c>
      <c r="CE151" s="96" t="b">
        <f t="shared" si="129"/>
        <v>1</v>
      </c>
      <c r="CF151" t="e">
        <f t="shared" si="130"/>
        <v>#DIV/0!</v>
      </c>
      <c r="CG151" t="e">
        <f t="shared" si="131"/>
        <v>#DIV/0!</v>
      </c>
      <c r="CH151" s="84" t="b">
        <f t="shared" si="132"/>
        <v>1</v>
      </c>
      <c r="CI151">
        <f t="shared" si="133"/>
        <v>0.48399999999999999</v>
      </c>
      <c r="CJ151" t="b">
        <f t="shared" si="134"/>
        <v>1</v>
      </c>
      <c r="CK151" t="b">
        <f t="shared" si="135"/>
        <v>1</v>
      </c>
      <c r="CL151" s="84" t="b">
        <f t="shared" si="155"/>
        <v>1</v>
      </c>
      <c r="CM151">
        <f t="shared" si="136"/>
        <v>2.2469999999999999</v>
      </c>
      <c r="CN151" t="b">
        <f t="shared" si="137"/>
        <v>1</v>
      </c>
      <c r="CO151" s="84">
        <f t="shared" si="138"/>
        <v>6.1448971522215595E-2</v>
      </c>
      <c r="CP151" t="b">
        <f t="shared" si="139"/>
        <v>1</v>
      </c>
      <c r="CQ151" s="96" t="b">
        <f t="shared" si="140"/>
        <v>1</v>
      </c>
      <c r="CR151" t="b">
        <f t="shared" si="141"/>
        <v>1</v>
      </c>
      <c r="CS151" t="b">
        <f t="shared" si="142"/>
        <v>1</v>
      </c>
      <c r="CT151" t="b">
        <f t="shared" si="143"/>
        <v>1</v>
      </c>
      <c r="CU151" t="b">
        <f t="shared" si="144"/>
        <v>1</v>
      </c>
      <c r="CV151" s="84" t="b">
        <f t="shared" si="145"/>
        <v>1</v>
      </c>
      <c r="CW151" t="b">
        <f t="shared" si="146"/>
        <v>1</v>
      </c>
      <c r="CX151" t="b">
        <f t="shared" si="147"/>
        <v>1</v>
      </c>
      <c r="CY151" t="b">
        <f t="shared" si="148"/>
        <v>1</v>
      </c>
      <c r="CZ151" t="b">
        <f t="shared" si="149"/>
        <v>1</v>
      </c>
      <c r="DA151" s="84">
        <f t="shared" si="150"/>
        <v>0</v>
      </c>
      <c r="DB151" t="e">
        <f t="shared" si="151"/>
        <v>#N/A</v>
      </c>
    </row>
    <row r="152" spans="1:106">
      <c r="A152" s="9">
        <v>150</v>
      </c>
      <c r="B152" s="3">
        <v>2</v>
      </c>
      <c r="C152" s="3" t="s">
        <v>189</v>
      </c>
      <c r="D152" s="3" t="str">
        <f t="shared" si="104"/>
        <v>AF_60m_L_37_0027</v>
      </c>
      <c r="E152" s="3" t="str">
        <f t="shared" si="105"/>
        <v>0027</v>
      </c>
      <c r="F152" s="3">
        <v>140406.71900000001</v>
      </c>
      <c r="G152" s="15">
        <v>418403.625</v>
      </c>
      <c r="H152" s="35" t="str">
        <f t="shared" si="106"/>
        <v>ja</v>
      </c>
      <c r="I152" s="42" t="s">
        <v>2402</v>
      </c>
      <c r="J152" s="20" t="s">
        <v>2955</v>
      </c>
      <c r="K152" s="21">
        <v>10000</v>
      </c>
      <c r="L152" s="28">
        <f t="shared" si="152"/>
        <v>0.24</v>
      </c>
      <c r="M152" s="28">
        <f t="shared" si="153"/>
        <v>0</v>
      </c>
      <c r="N152" s="56">
        <f t="shared" si="107"/>
        <v>0</v>
      </c>
      <c r="O152" s="33">
        <f t="shared" si="154"/>
        <v>98.423109613542891</v>
      </c>
      <c r="P152" s="37">
        <f t="shared" si="108"/>
        <v>67.975008738539088</v>
      </c>
      <c r="Q152" s="9" t="s">
        <v>12</v>
      </c>
      <c r="R152" s="55" t="s">
        <v>12</v>
      </c>
      <c r="S152" s="55">
        <v>3.7589999999999999</v>
      </c>
      <c r="T152" s="55">
        <v>3.8530000000000002</v>
      </c>
      <c r="U152" s="55">
        <v>3.9289999999999998</v>
      </c>
      <c r="V152" s="3">
        <v>3.9910000000000001</v>
      </c>
      <c r="W152" s="3">
        <v>4.07</v>
      </c>
      <c r="X152" s="3" t="s">
        <v>12</v>
      </c>
      <c r="Y152" s="3">
        <v>4.5510000000000002</v>
      </c>
      <c r="Z152" s="15" t="s">
        <v>12</v>
      </c>
      <c r="AA152" s="10">
        <f t="shared" si="109"/>
        <v>4.07</v>
      </c>
      <c r="AB152" s="9">
        <f t="shared" si="110"/>
        <v>0.14100000000000046</v>
      </c>
      <c r="AC152" s="10">
        <f t="shared" si="111"/>
        <v>0.48099999999999987</v>
      </c>
      <c r="AD152" s="9" t="s">
        <v>12</v>
      </c>
      <c r="AE152" s="55" t="s">
        <v>12</v>
      </c>
      <c r="AF152" s="55">
        <v>0.42399999999999999</v>
      </c>
      <c r="AG152" s="55">
        <v>0.45800000000000002</v>
      </c>
      <c r="AH152" s="55">
        <v>0.497</v>
      </c>
      <c r="AI152" s="3">
        <v>0.57299999999999995</v>
      </c>
      <c r="AJ152" s="3">
        <v>0.66700000000000004</v>
      </c>
      <c r="AK152" s="3" t="s">
        <v>12</v>
      </c>
      <c r="AL152" s="3">
        <v>0.878</v>
      </c>
      <c r="AM152" s="15" t="s">
        <v>12</v>
      </c>
      <c r="AN152" s="10">
        <f t="shared" si="112"/>
        <v>0.66700000000000004</v>
      </c>
      <c r="AO152" s="9">
        <f t="shared" si="113"/>
        <v>0.17000000000000004</v>
      </c>
      <c r="AP152" s="10">
        <f t="shared" si="114"/>
        <v>0.21099999999999997</v>
      </c>
      <c r="AQ152" s="9" t="s">
        <v>12</v>
      </c>
      <c r="AR152" s="55" t="s">
        <v>12</v>
      </c>
      <c r="AS152" s="55">
        <v>2.1429999999999998</v>
      </c>
      <c r="AT152" s="55">
        <v>2.23</v>
      </c>
      <c r="AU152" s="55">
        <v>2.3340000000000001</v>
      </c>
      <c r="AV152" s="3">
        <v>2.4470000000000001</v>
      </c>
      <c r="AW152" s="3">
        <v>2.589</v>
      </c>
      <c r="AX152" s="3" t="s">
        <v>12</v>
      </c>
      <c r="AY152" s="3">
        <v>2.895</v>
      </c>
      <c r="AZ152" s="15" t="s">
        <v>12</v>
      </c>
      <c r="BA152" s="10">
        <f t="shared" si="115"/>
        <v>2.589</v>
      </c>
      <c r="BB152" s="9">
        <f t="shared" si="116"/>
        <v>0.25499999999999989</v>
      </c>
      <c r="BC152" s="10">
        <f t="shared" si="117"/>
        <v>0.30600000000000005</v>
      </c>
      <c r="BD152" s="9" t="s">
        <v>2403</v>
      </c>
      <c r="BE152" s="3" t="s">
        <v>12</v>
      </c>
      <c r="BF152" s="15" t="s">
        <v>12</v>
      </c>
      <c r="BG152" s="15"/>
      <c r="BH152" s="9"/>
      <c r="BI152" s="10"/>
      <c r="BJ152" s="9" t="s">
        <v>2403</v>
      </c>
      <c r="BK152" s="3" t="s">
        <v>12</v>
      </c>
      <c r="BL152" s="15" t="s">
        <v>12</v>
      </c>
      <c r="BM152" s="15"/>
      <c r="BN152" s="9"/>
      <c r="BO152" s="10"/>
      <c r="BP152">
        <f t="shared" si="118"/>
        <v>0</v>
      </c>
      <c r="BQ152" s="93">
        <f t="shared" si="119"/>
        <v>0</v>
      </c>
      <c r="BR152" s="93">
        <f t="shared" si="120"/>
        <v>0</v>
      </c>
      <c r="BS152" s="93" t="e">
        <f>VLOOKUP(C152,'Koppeling locatie - aslocatie'!$A$2:$C$8139,2,FALSE)</f>
        <v>#N/A</v>
      </c>
      <c r="BT152" s="93" t="e">
        <f>VLOOKUP($BS152,aslocaties_v01!$C$3:$AA$349,MATCH($K$3/10,aslocaties_v01!$C$2:$X$2),FALSE)</f>
        <v>#N/A</v>
      </c>
      <c r="BU152" s="93" t="e">
        <f>VLOOKUP(BS152,aslocaties_v01!$C$3:$AA$349,MATCH($K$3,aslocaties_v01!$C$2:$X$2),FALSE)</f>
        <v>#N/A</v>
      </c>
      <c r="BV152" s="93" t="e">
        <f>VLOOKUP(BS152,aslocaties_v01!$C$3:$AA$349,MATCH($K$3*10,aslocaties_v01!$C$2:$X$2),FALSE)</f>
        <v>#N/A</v>
      </c>
      <c r="BW152" s="93" t="e">
        <f t="shared" si="121"/>
        <v>#N/A</v>
      </c>
      <c r="BX152" s="93" t="e">
        <f t="shared" si="122"/>
        <v>#N/A</v>
      </c>
      <c r="BY152" s="94">
        <f t="shared" si="123"/>
        <v>999</v>
      </c>
      <c r="BZ152" s="94">
        <f t="shared" si="124"/>
        <v>999</v>
      </c>
      <c r="CA152" s="94" t="e">
        <f t="shared" si="125"/>
        <v>#N/A</v>
      </c>
      <c r="CB152" t="e">
        <f t="shared" si="126"/>
        <v>#N/A</v>
      </c>
      <c r="CC152" s="58" t="e">
        <f t="shared" si="127"/>
        <v>#N/A</v>
      </c>
      <c r="CD152" s="95" t="e">
        <f t="shared" si="128"/>
        <v>#N/A</v>
      </c>
      <c r="CE152" s="96" t="b">
        <f t="shared" si="129"/>
        <v>1</v>
      </c>
      <c r="CF152" t="e">
        <f t="shared" si="130"/>
        <v>#DIV/0!</v>
      </c>
      <c r="CG152" t="e">
        <f t="shared" si="131"/>
        <v>#DIV/0!</v>
      </c>
      <c r="CH152" s="84" t="b">
        <f t="shared" si="132"/>
        <v>1</v>
      </c>
      <c r="CI152">
        <f t="shared" si="133"/>
        <v>0.66700000000000004</v>
      </c>
      <c r="CJ152" t="b">
        <f t="shared" si="134"/>
        <v>1</v>
      </c>
      <c r="CK152" t="b">
        <f t="shared" si="135"/>
        <v>1</v>
      </c>
      <c r="CL152" s="84" t="b">
        <f t="shared" si="155"/>
        <v>1</v>
      </c>
      <c r="CM152">
        <f t="shared" si="136"/>
        <v>2.589</v>
      </c>
      <c r="CN152" t="b">
        <f t="shared" si="137"/>
        <v>1</v>
      </c>
      <c r="CO152" s="84">
        <f t="shared" si="138"/>
        <v>6.3787728150772272E-2</v>
      </c>
      <c r="CP152" t="b">
        <f t="shared" si="139"/>
        <v>1</v>
      </c>
      <c r="CQ152" s="96" t="b">
        <f t="shared" si="140"/>
        <v>1</v>
      </c>
      <c r="CR152" t="b">
        <f t="shared" si="141"/>
        <v>1</v>
      </c>
      <c r="CS152" t="b">
        <f t="shared" si="142"/>
        <v>1</v>
      </c>
      <c r="CT152" t="b">
        <f t="shared" si="143"/>
        <v>1</v>
      </c>
      <c r="CU152" t="b">
        <f t="shared" si="144"/>
        <v>1</v>
      </c>
      <c r="CV152" s="84" t="b">
        <f t="shared" si="145"/>
        <v>1</v>
      </c>
      <c r="CW152" t="b">
        <f t="shared" si="146"/>
        <v>1</v>
      </c>
      <c r="CX152" t="b">
        <f t="shared" si="147"/>
        <v>1</v>
      </c>
      <c r="CY152" t="b">
        <f t="shared" si="148"/>
        <v>1</v>
      </c>
      <c r="CZ152" t="b">
        <f t="shared" si="149"/>
        <v>1</v>
      </c>
      <c r="DA152" s="84">
        <f t="shared" si="150"/>
        <v>0</v>
      </c>
      <c r="DB152" t="e">
        <f t="shared" si="151"/>
        <v>#N/A</v>
      </c>
    </row>
    <row r="153" spans="1:106">
      <c r="A153" s="9">
        <v>151</v>
      </c>
      <c r="B153" s="3">
        <v>2</v>
      </c>
      <c r="C153" s="3" t="s">
        <v>190</v>
      </c>
      <c r="D153" s="3" t="str">
        <f t="shared" si="104"/>
        <v>AF_60m_L_37_0028</v>
      </c>
      <c r="E153" s="3" t="str">
        <f t="shared" si="105"/>
        <v>0028</v>
      </c>
      <c r="F153" s="3">
        <v>140369.78099999999</v>
      </c>
      <c r="G153" s="15">
        <v>418460.68800000002</v>
      </c>
      <c r="H153" s="35" t="str">
        <f t="shared" si="106"/>
        <v>ja</v>
      </c>
      <c r="I153" s="42" t="s">
        <v>2402</v>
      </c>
      <c r="J153" s="20" t="s">
        <v>2955</v>
      </c>
      <c r="K153" s="21">
        <v>10000</v>
      </c>
      <c r="L153" s="28">
        <f t="shared" si="152"/>
        <v>0.24</v>
      </c>
      <c r="M153" s="28">
        <f t="shared" si="153"/>
        <v>0</v>
      </c>
      <c r="N153" s="56">
        <f t="shared" si="107"/>
        <v>0</v>
      </c>
      <c r="O153" s="33">
        <f t="shared" si="154"/>
        <v>67.975008738539088</v>
      </c>
      <c r="P153" s="37">
        <f t="shared" si="108"/>
        <v>98.975543332662298</v>
      </c>
      <c r="Q153" s="9" t="s">
        <v>12</v>
      </c>
      <c r="R153" s="55" t="s">
        <v>12</v>
      </c>
      <c r="S153" s="55">
        <v>3.758</v>
      </c>
      <c r="T153" s="55">
        <v>3.8530000000000002</v>
      </c>
      <c r="U153" s="55">
        <v>3.9279999999999999</v>
      </c>
      <c r="V153" s="3">
        <v>3.99</v>
      </c>
      <c r="W153" s="3">
        <v>4.07</v>
      </c>
      <c r="X153" s="3" t="s">
        <v>12</v>
      </c>
      <c r="Y153" s="3">
        <v>4.5599999999999996</v>
      </c>
      <c r="Z153" s="15" t="s">
        <v>12</v>
      </c>
      <c r="AA153" s="10">
        <f t="shared" si="109"/>
        <v>4.07</v>
      </c>
      <c r="AB153" s="9">
        <f t="shared" si="110"/>
        <v>0.14200000000000035</v>
      </c>
      <c r="AC153" s="10">
        <f t="shared" si="111"/>
        <v>0.48999999999999932</v>
      </c>
      <c r="AD153" s="9" t="s">
        <v>12</v>
      </c>
      <c r="AE153" s="55" t="s">
        <v>12</v>
      </c>
      <c r="AF153" s="55">
        <v>0.30099999999999999</v>
      </c>
      <c r="AG153" s="55">
        <v>0.35199999999999998</v>
      </c>
      <c r="AH153" s="55">
        <v>0.41</v>
      </c>
      <c r="AI153" s="3">
        <v>0.47</v>
      </c>
      <c r="AJ153" s="3">
        <v>0.53500000000000003</v>
      </c>
      <c r="AK153" s="3" t="s">
        <v>12</v>
      </c>
      <c r="AL153" s="3">
        <v>0.67500000000000004</v>
      </c>
      <c r="AM153" s="15" t="s">
        <v>12</v>
      </c>
      <c r="AN153" s="10">
        <f t="shared" si="112"/>
        <v>0.53500000000000003</v>
      </c>
      <c r="AO153" s="9">
        <f t="shared" si="113"/>
        <v>0.12500000000000006</v>
      </c>
      <c r="AP153" s="10">
        <f t="shared" si="114"/>
        <v>0.14000000000000001</v>
      </c>
      <c r="AQ153" s="9" t="s">
        <v>12</v>
      </c>
      <c r="AR153" s="55" t="s">
        <v>12</v>
      </c>
      <c r="AS153" s="55">
        <v>1.78</v>
      </c>
      <c r="AT153" s="55">
        <v>1.917</v>
      </c>
      <c r="AU153" s="55">
        <v>2.0870000000000002</v>
      </c>
      <c r="AV153" s="3">
        <v>2.2519999999999998</v>
      </c>
      <c r="AW153" s="3">
        <v>2.3919999999999999</v>
      </c>
      <c r="AX153" s="3" t="s">
        <v>12</v>
      </c>
      <c r="AY153" s="3">
        <v>2.665</v>
      </c>
      <c r="AZ153" s="15" t="s">
        <v>12</v>
      </c>
      <c r="BA153" s="10">
        <f t="shared" si="115"/>
        <v>2.3919999999999999</v>
      </c>
      <c r="BB153" s="9">
        <f t="shared" si="116"/>
        <v>0.30499999999999972</v>
      </c>
      <c r="BC153" s="10">
        <f t="shared" si="117"/>
        <v>0.27300000000000013</v>
      </c>
      <c r="BD153" s="9" t="s">
        <v>2403</v>
      </c>
      <c r="BE153" s="3" t="s">
        <v>12</v>
      </c>
      <c r="BF153" s="15" t="s">
        <v>12</v>
      </c>
      <c r="BG153" s="15"/>
      <c r="BH153" s="9"/>
      <c r="BI153" s="10"/>
      <c r="BJ153" s="9" t="s">
        <v>2403</v>
      </c>
      <c r="BK153" s="3" t="s">
        <v>12</v>
      </c>
      <c r="BL153" s="15" t="s">
        <v>12</v>
      </c>
      <c r="BM153" s="15"/>
      <c r="BN153" s="9"/>
      <c r="BO153" s="10"/>
      <c r="BP153">
        <f t="shared" si="118"/>
        <v>0</v>
      </c>
      <c r="BQ153" s="93">
        <f t="shared" si="119"/>
        <v>0</v>
      </c>
      <c r="BR153" s="93">
        <f t="shared" si="120"/>
        <v>0</v>
      </c>
      <c r="BS153" s="93" t="e">
        <f>VLOOKUP(C153,'Koppeling locatie - aslocatie'!$A$2:$C$8139,2,FALSE)</f>
        <v>#N/A</v>
      </c>
      <c r="BT153" s="93" t="e">
        <f>VLOOKUP($BS153,aslocaties_v01!$C$3:$AA$349,MATCH($K$3/10,aslocaties_v01!$C$2:$X$2),FALSE)</f>
        <v>#N/A</v>
      </c>
      <c r="BU153" s="93" t="e">
        <f>VLOOKUP(BS153,aslocaties_v01!$C$3:$AA$349,MATCH($K$3,aslocaties_v01!$C$2:$X$2),FALSE)</f>
        <v>#N/A</v>
      </c>
      <c r="BV153" s="93" t="e">
        <f>VLOOKUP(BS153,aslocaties_v01!$C$3:$AA$349,MATCH($K$3*10,aslocaties_v01!$C$2:$X$2),FALSE)</f>
        <v>#N/A</v>
      </c>
      <c r="BW153" s="93" t="e">
        <f t="shared" si="121"/>
        <v>#N/A</v>
      </c>
      <c r="BX153" s="93" t="e">
        <f t="shared" si="122"/>
        <v>#N/A</v>
      </c>
      <c r="BY153" s="94">
        <f t="shared" si="123"/>
        <v>999</v>
      </c>
      <c r="BZ153" s="94">
        <f t="shared" si="124"/>
        <v>999</v>
      </c>
      <c r="CA153" s="94" t="e">
        <f t="shared" si="125"/>
        <v>#N/A</v>
      </c>
      <c r="CB153" t="e">
        <f t="shared" si="126"/>
        <v>#N/A</v>
      </c>
      <c r="CC153" s="58" t="e">
        <f t="shared" si="127"/>
        <v>#N/A</v>
      </c>
      <c r="CD153" s="95" t="e">
        <f t="shared" si="128"/>
        <v>#N/A</v>
      </c>
      <c r="CE153" s="96" t="b">
        <f t="shared" si="129"/>
        <v>1</v>
      </c>
      <c r="CF153" t="e">
        <f t="shared" si="130"/>
        <v>#DIV/0!</v>
      </c>
      <c r="CG153" t="e">
        <f t="shared" si="131"/>
        <v>#DIV/0!</v>
      </c>
      <c r="CH153" s="84" t="b">
        <f t="shared" si="132"/>
        <v>1</v>
      </c>
      <c r="CI153">
        <f t="shared" si="133"/>
        <v>0.53500000000000003</v>
      </c>
      <c r="CJ153" t="b">
        <f t="shared" si="134"/>
        <v>1</v>
      </c>
      <c r="CK153" t="b">
        <f t="shared" si="135"/>
        <v>1</v>
      </c>
      <c r="CL153" s="84" t="b">
        <f t="shared" si="155"/>
        <v>1</v>
      </c>
      <c r="CM153">
        <f t="shared" si="136"/>
        <v>2.3919999999999999</v>
      </c>
      <c r="CN153" t="b">
        <f t="shared" si="137"/>
        <v>1</v>
      </c>
      <c r="CO153" s="84">
        <f t="shared" si="138"/>
        <v>5.9938632878253247E-2</v>
      </c>
      <c r="CP153" t="b">
        <f t="shared" si="139"/>
        <v>1</v>
      </c>
      <c r="CQ153" s="96" t="b">
        <f t="shared" si="140"/>
        <v>1</v>
      </c>
      <c r="CR153" t="b">
        <f t="shared" si="141"/>
        <v>1</v>
      </c>
      <c r="CS153" t="b">
        <f t="shared" si="142"/>
        <v>1</v>
      </c>
      <c r="CT153" t="b">
        <f t="shared" si="143"/>
        <v>1</v>
      </c>
      <c r="CU153" t="b">
        <f t="shared" si="144"/>
        <v>1</v>
      </c>
      <c r="CV153" s="84" t="b">
        <f t="shared" si="145"/>
        <v>1</v>
      </c>
      <c r="CW153" t="b">
        <f t="shared" si="146"/>
        <v>1</v>
      </c>
      <c r="CX153" t="b">
        <f t="shared" si="147"/>
        <v>1</v>
      </c>
      <c r="CY153" t="b">
        <f t="shared" si="148"/>
        <v>1</v>
      </c>
      <c r="CZ153" t="b">
        <f t="shared" si="149"/>
        <v>1</v>
      </c>
      <c r="DA153" s="84">
        <f t="shared" si="150"/>
        <v>0</v>
      </c>
      <c r="DB153" t="e">
        <f t="shared" si="151"/>
        <v>#N/A</v>
      </c>
    </row>
    <row r="154" spans="1:106">
      <c r="A154" s="9">
        <v>152</v>
      </c>
      <c r="B154" s="3">
        <v>2</v>
      </c>
      <c r="C154" s="3" t="s">
        <v>191</v>
      </c>
      <c r="D154" s="3" t="str">
        <f t="shared" si="104"/>
        <v>AF_60m_L_37_0029</v>
      </c>
      <c r="E154" s="3" t="str">
        <f t="shared" si="105"/>
        <v>0029</v>
      </c>
      <c r="F154" s="3">
        <v>140292.984</v>
      </c>
      <c r="G154" s="15">
        <v>418523.125</v>
      </c>
      <c r="H154" s="35" t="str">
        <f t="shared" si="106"/>
        <v>ja</v>
      </c>
      <c r="I154" s="42" t="s">
        <v>2402</v>
      </c>
      <c r="J154" s="20" t="s">
        <v>2955</v>
      </c>
      <c r="K154" s="21">
        <v>10000</v>
      </c>
      <c r="L154" s="28">
        <f t="shared" si="152"/>
        <v>0.24</v>
      </c>
      <c r="M154" s="28">
        <f t="shared" si="153"/>
        <v>0</v>
      </c>
      <c r="N154" s="56">
        <f t="shared" si="107"/>
        <v>0</v>
      </c>
      <c r="O154" s="33">
        <f t="shared" si="154"/>
        <v>98.975543332662298</v>
      </c>
      <c r="P154" s="37">
        <f t="shared" si="108"/>
        <v>125.11310557250113</v>
      </c>
      <c r="Q154" s="9" t="s">
        <v>12</v>
      </c>
      <c r="R154" s="55" t="s">
        <v>12</v>
      </c>
      <c r="S154" s="55">
        <v>3.7589999999999999</v>
      </c>
      <c r="T154" s="55">
        <v>3.8519999999999999</v>
      </c>
      <c r="U154" s="55">
        <v>3.9279999999999999</v>
      </c>
      <c r="V154" s="3">
        <v>3.99</v>
      </c>
      <c r="W154" s="3">
        <v>4.07</v>
      </c>
      <c r="X154" s="3" t="s">
        <v>12</v>
      </c>
      <c r="Y154" s="3">
        <v>4.5670000000000002</v>
      </c>
      <c r="Z154" s="15" t="s">
        <v>12</v>
      </c>
      <c r="AA154" s="10">
        <f t="shared" si="109"/>
        <v>4.07</v>
      </c>
      <c r="AB154" s="9">
        <f t="shared" si="110"/>
        <v>0.14200000000000035</v>
      </c>
      <c r="AC154" s="10">
        <f t="shared" si="111"/>
        <v>0.49699999999999989</v>
      </c>
      <c r="AD154" s="9" t="s">
        <v>12</v>
      </c>
      <c r="AE154" s="55" t="s">
        <v>12</v>
      </c>
      <c r="AF154" s="55">
        <v>0.61699999999999999</v>
      </c>
      <c r="AG154" s="55">
        <v>0.64800000000000002</v>
      </c>
      <c r="AH154" s="55">
        <v>0.68300000000000005</v>
      </c>
      <c r="AI154" s="3">
        <v>0.71699999999999997</v>
      </c>
      <c r="AJ154" s="3">
        <v>0.755</v>
      </c>
      <c r="AK154" s="3" t="s">
        <v>12</v>
      </c>
      <c r="AL154" s="3">
        <v>1.516</v>
      </c>
      <c r="AM154" s="15" t="s">
        <v>12</v>
      </c>
      <c r="AN154" s="10">
        <f t="shared" si="112"/>
        <v>0.755</v>
      </c>
      <c r="AO154" s="9">
        <f t="shared" si="113"/>
        <v>7.1999999999999953E-2</v>
      </c>
      <c r="AP154" s="10">
        <f t="shared" si="114"/>
        <v>0.76100000000000001</v>
      </c>
      <c r="AQ154" s="9" t="s">
        <v>12</v>
      </c>
      <c r="AR154" s="55" t="s">
        <v>12</v>
      </c>
      <c r="AS154" s="55">
        <v>2.9969999999999999</v>
      </c>
      <c r="AT154" s="55">
        <v>3.028</v>
      </c>
      <c r="AU154" s="55">
        <v>3.06</v>
      </c>
      <c r="AV154" s="3">
        <v>3.089</v>
      </c>
      <c r="AW154" s="3">
        <v>3.1339999999999999</v>
      </c>
      <c r="AX154" s="3" t="s">
        <v>12</v>
      </c>
      <c r="AY154" s="3">
        <v>5.8159999999999998</v>
      </c>
      <c r="AZ154" s="15" t="s">
        <v>12</v>
      </c>
      <c r="BA154" s="10">
        <f t="shared" si="115"/>
        <v>3.1339999999999999</v>
      </c>
      <c r="BB154" s="9">
        <f t="shared" si="116"/>
        <v>7.3999999999999844E-2</v>
      </c>
      <c r="BC154" s="10">
        <f t="shared" si="117"/>
        <v>2.6819999999999999</v>
      </c>
      <c r="BD154" s="9" t="s">
        <v>2403</v>
      </c>
      <c r="BE154" s="3" t="s">
        <v>12</v>
      </c>
      <c r="BF154" s="15" t="s">
        <v>12</v>
      </c>
      <c r="BG154" s="15"/>
      <c r="BH154" s="9"/>
      <c r="BI154" s="10"/>
      <c r="BJ154" s="9" t="s">
        <v>2403</v>
      </c>
      <c r="BK154" s="3" t="s">
        <v>12</v>
      </c>
      <c r="BL154" s="15" t="s">
        <v>12</v>
      </c>
      <c r="BM154" s="15"/>
      <c r="BN154" s="9"/>
      <c r="BO154" s="10"/>
      <c r="BP154">
        <f t="shared" si="118"/>
        <v>0</v>
      </c>
      <c r="BQ154" s="93">
        <f t="shared" si="119"/>
        <v>0</v>
      </c>
      <c r="BR154" s="93">
        <f t="shared" si="120"/>
        <v>0</v>
      </c>
      <c r="BS154" s="93" t="e">
        <f>VLOOKUP(C154,'Koppeling locatie - aslocatie'!$A$2:$C$8139,2,FALSE)</f>
        <v>#N/A</v>
      </c>
      <c r="BT154" s="93" t="e">
        <f>VLOOKUP($BS154,aslocaties_v01!$C$3:$AA$349,MATCH($K$3/10,aslocaties_v01!$C$2:$X$2),FALSE)</f>
        <v>#N/A</v>
      </c>
      <c r="BU154" s="93" t="e">
        <f>VLOOKUP(BS154,aslocaties_v01!$C$3:$AA$349,MATCH($K$3,aslocaties_v01!$C$2:$X$2),FALSE)</f>
        <v>#N/A</v>
      </c>
      <c r="BV154" s="93" t="e">
        <f>VLOOKUP(BS154,aslocaties_v01!$C$3:$AA$349,MATCH($K$3*10,aslocaties_v01!$C$2:$X$2),FALSE)</f>
        <v>#N/A</v>
      </c>
      <c r="BW154" s="93" t="e">
        <f t="shared" si="121"/>
        <v>#N/A</v>
      </c>
      <c r="BX154" s="93" t="e">
        <f t="shared" si="122"/>
        <v>#N/A</v>
      </c>
      <c r="BY154" s="94">
        <f t="shared" si="123"/>
        <v>999</v>
      </c>
      <c r="BZ154" s="94">
        <f t="shared" si="124"/>
        <v>999</v>
      </c>
      <c r="CA154" s="94" t="e">
        <f t="shared" si="125"/>
        <v>#N/A</v>
      </c>
      <c r="CB154" t="e">
        <f t="shared" si="126"/>
        <v>#N/A</v>
      </c>
      <c r="CC154" s="58" t="e">
        <f t="shared" si="127"/>
        <v>#N/A</v>
      </c>
      <c r="CD154" s="95" t="e">
        <f t="shared" si="128"/>
        <v>#N/A</v>
      </c>
      <c r="CE154" s="96" t="b">
        <f t="shared" si="129"/>
        <v>1</v>
      </c>
      <c r="CF154" t="e">
        <f t="shared" si="130"/>
        <v>#DIV/0!</v>
      </c>
      <c r="CG154" t="e">
        <f t="shared" si="131"/>
        <v>#DIV/0!</v>
      </c>
      <c r="CH154" s="84" t="b">
        <f t="shared" si="132"/>
        <v>1</v>
      </c>
      <c r="CI154">
        <f t="shared" si="133"/>
        <v>0.755</v>
      </c>
      <c r="CJ154" t="b">
        <f t="shared" si="134"/>
        <v>1</v>
      </c>
      <c r="CK154" t="b">
        <f t="shared" si="135"/>
        <v>1</v>
      </c>
      <c r="CL154" s="84" t="b">
        <f t="shared" si="155"/>
        <v>1</v>
      </c>
      <c r="CM154">
        <f t="shared" si="136"/>
        <v>3.1339999999999999</v>
      </c>
      <c r="CN154" t="b">
        <f t="shared" si="137"/>
        <v>1</v>
      </c>
      <c r="CO154" s="84">
        <f t="shared" si="138"/>
        <v>4.9274743134092532E-2</v>
      </c>
      <c r="CP154" t="b">
        <f t="shared" si="139"/>
        <v>1</v>
      </c>
      <c r="CQ154" s="96" t="b">
        <f t="shared" si="140"/>
        <v>1</v>
      </c>
      <c r="CR154" t="b">
        <f t="shared" si="141"/>
        <v>1</v>
      </c>
      <c r="CS154" t="b">
        <f t="shared" si="142"/>
        <v>1</v>
      </c>
      <c r="CT154" t="b">
        <f t="shared" si="143"/>
        <v>1</v>
      </c>
      <c r="CU154" t="b">
        <f t="shared" si="144"/>
        <v>1</v>
      </c>
      <c r="CV154" s="84" t="b">
        <f t="shared" si="145"/>
        <v>1</v>
      </c>
      <c r="CW154" t="b">
        <f t="shared" si="146"/>
        <v>1</v>
      </c>
      <c r="CX154" t="b">
        <f t="shared" si="147"/>
        <v>1</v>
      </c>
      <c r="CY154" t="b">
        <f t="shared" si="148"/>
        <v>1</v>
      </c>
      <c r="CZ154" t="b">
        <f t="shared" si="149"/>
        <v>1</v>
      </c>
      <c r="DA154" s="84">
        <f t="shared" si="150"/>
        <v>0</v>
      </c>
      <c r="DB154" t="e">
        <f t="shared" si="151"/>
        <v>#N/A</v>
      </c>
    </row>
    <row r="155" spans="1:106">
      <c r="A155" s="9">
        <v>153</v>
      </c>
      <c r="B155" s="3">
        <v>2</v>
      </c>
      <c r="C155" s="3" t="s">
        <v>192</v>
      </c>
      <c r="D155" s="3" t="str">
        <f t="shared" si="104"/>
        <v>AF_60m_L_37_0030</v>
      </c>
      <c r="E155" s="3" t="str">
        <f t="shared" si="105"/>
        <v>0030</v>
      </c>
      <c r="F155" s="3">
        <v>140168.46900000001</v>
      </c>
      <c r="G155" s="15">
        <v>418535.34399999998</v>
      </c>
      <c r="H155" s="35" t="str">
        <f t="shared" si="106"/>
        <v>ja</v>
      </c>
      <c r="I155" s="42" t="s">
        <v>2402</v>
      </c>
      <c r="J155" s="20" t="s">
        <v>2955</v>
      </c>
      <c r="K155" s="21">
        <v>10000</v>
      </c>
      <c r="L155" s="28">
        <f t="shared" si="152"/>
        <v>0.24</v>
      </c>
      <c r="M155" s="28">
        <f t="shared" si="153"/>
        <v>0</v>
      </c>
      <c r="N155" s="56">
        <f t="shared" si="107"/>
        <v>0</v>
      </c>
      <c r="O155" s="33">
        <f t="shared" si="154"/>
        <v>125.11310557250113</v>
      </c>
      <c r="P155" s="37">
        <f t="shared" si="108"/>
        <v>85.036796253156112</v>
      </c>
      <c r="Q155" s="9" t="s">
        <v>12</v>
      </c>
      <c r="R155" s="55" t="s">
        <v>12</v>
      </c>
      <c r="S155" s="55">
        <v>3.76</v>
      </c>
      <c r="T155" s="55">
        <v>3.85</v>
      </c>
      <c r="U155" s="55">
        <v>3.9249999999999998</v>
      </c>
      <c r="V155" s="3">
        <v>3.988</v>
      </c>
      <c r="W155" s="3">
        <v>4.0670000000000002</v>
      </c>
      <c r="X155" s="3" t="s">
        <v>12</v>
      </c>
      <c r="Y155" s="3">
        <v>4.5279999999999996</v>
      </c>
      <c r="Z155" s="15" t="s">
        <v>12</v>
      </c>
      <c r="AA155" s="10">
        <f t="shared" si="109"/>
        <v>4.0670000000000002</v>
      </c>
      <c r="AB155" s="9">
        <f t="shared" si="110"/>
        <v>0.14200000000000035</v>
      </c>
      <c r="AC155" s="10">
        <f t="shared" si="111"/>
        <v>0.46099999999999941</v>
      </c>
      <c r="AD155" s="9" t="s">
        <v>12</v>
      </c>
      <c r="AE155" s="55" t="s">
        <v>12</v>
      </c>
      <c r="AF155" s="55">
        <v>0.33700000000000002</v>
      </c>
      <c r="AG155" s="55">
        <v>0.42499999999999999</v>
      </c>
      <c r="AH155" s="55">
        <v>0.50600000000000001</v>
      </c>
      <c r="AI155" s="3">
        <v>0.57899999999999996</v>
      </c>
      <c r="AJ155" s="3">
        <v>0.65200000000000002</v>
      </c>
      <c r="AK155" s="3" t="s">
        <v>12</v>
      </c>
      <c r="AL155" s="3">
        <v>0.80800000000000005</v>
      </c>
      <c r="AM155" s="15" t="s">
        <v>12</v>
      </c>
      <c r="AN155" s="10">
        <f t="shared" si="112"/>
        <v>0.65200000000000002</v>
      </c>
      <c r="AO155" s="9">
        <f t="shared" si="113"/>
        <v>0.14600000000000002</v>
      </c>
      <c r="AP155" s="10">
        <f t="shared" si="114"/>
        <v>0.15600000000000003</v>
      </c>
      <c r="AQ155" s="9" t="s">
        <v>12</v>
      </c>
      <c r="AR155" s="55" t="s">
        <v>12</v>
      </c>
      <c r="AS155" s="55">
        <v>1.869</v>
      </c>
      <c r="AT155" s="55">
        <v>2.1469999999999998</v>
      </c>
      <c r="AU155" s="55">
        <v>2.3650000000000002</v>
      </c>
      <c r="AV155" s="3">
        <v>2.5950000000000002</v>
      </c>
      <c r="AW155" s="3">
        <v>2.7360000000000002</v>
      </c>
      <c r="AX155" s="3" t="s">
        <v>12</v>
      </c>
      <c r="AY155" s="3">
        <v>3.0310000000000001</v>
      </c>
      <c r="AZ155" s="15" t="s">
        <v>12</v>
      </c>
      <c r="BA155" s="10">
        <f t="shared" si="115"/>
        <v>2.7360000000000002</v>
      </c>
      <c r="BB155" s="9">
        <f t="shared" si="116"/>
        <v>0.371</v>
      </c>
      <c r="BC155" s="10">
        <f t="shared" si="117"/>
        <v>0.29499999999999993</v>
      </c>
      <c r="BD155" s="9" t="s">
        <v>2403</v>
      </c>
      <c r="BE155" s="3" t="s">
        <v>12</v>
      </c>
      <c r="BF155" s="15" t="s">
        <v>12</v>
      </c>
      <c r="BG155" s="15"/>
      <c r="BH155" s="9"/>
      <c r="BI155" s="10"/>
      <c r="BJ155" s="9" t="s">
        <v>2403</v>
      </c>
      <c r="BK155" s="3" t="s">
        <v>12</v>
      </c>
      <c r="BL155" s="15" t="s">
        <v>12</v>
      </c>
      <c r="BM155" s="15"/>
      <c r="BN155" s="9"/>
      <c r="BO155" s="10"/>
      <c r="BP155">
        <f t="shared" si="118"/>
        <v>0</v>
      </c>
      <c r="BQ155" s="93">
        <f t="shared" si="119"/>
        <v>0</v>
      </c>
      <c r="BR155" s="93">
        <f t="shared" si="120"/>
        <v>0</v>
      </c>
      <c r="BS155" s="93" t="e">
        <f>VLOOKUP(C155,'Koppeling locatie - aslocatie'!$A$2:$C$8139,2,FALSE)</f>
        <v>#N/A</v>
      </c>
      <c r="BT155" s="93" t="e">
        <f>VLOOKUP($BS155,aslocaties_v01!$C$3:$AA$349,MATCH($K$3/10,aslocaties_v01!$C$2:$X$2),FALSE)</f>
        <v>#N/A</v>
      </c>
      <c r="BU155" s="93" t="e">
        <f>VLOOKUP(BS155,aslocaties_v01!$C$3:$AA$349,MATCH($K$3,aslocaties_v01!$C$2:$X$2),FALSE)</f>
        <v>#N/A</v>
      </c>
      <c r="BV155" s="93" t="e">
        <f>VLOOKUP(BS155,aslocaties_v01!$C$3:$AA$349,MATCH($K$3*10,aslocaties_v01!$C$2:$X$2),FALSE)</f>
        <v>#N/A</v>
      </c>
      <c r="BW155" s="93" t="e">
        <f t="shared" si="121"/>
        <v>#N/A</v>
      </c>
      <c r="BX155" s="93" t="e">
        <f t="shared" si="122"/>
        <v>#N/A</v>
      </c>
      <c r="BY155" s="94">
        <f t="shared" si="123"/>
        <v>999</v>
      </c>
      <c r="BZ155" s="94">
        <f t="shared" si="124"/>
        <v>999</v>
      </c>
      <c r="CA155" s="94" t="e">
        <f t="shared" si="125"/>
        <v>#N/A</v>
      </c>
      <c r="CB155" t="e">
        <f t="shared" si="126"/>
        <v>#N/A</v>
      </c>
      <c r="CC155" s="58" t="e">
        <f t="shared" si="127"/>
        <v>#N/A</v>
      </c>
      <c r="CD155" s="95" t="e">
        <f t="shared" si="128"/>
        <v>#N/A</v>
      </c>
      <c r="CE155" s="96" t="b">
        <f t="shared" si="129"/>
        <v>1</v>
      </c>
      <c r="CF155" t="e">
        <f t="shared" si="130"/>
        <v>#DIV/0!</v>
      </c>
      <c r="CG155" t="e">
        <f t="shared" si="131"/>
        <v>#DIV/0!</v>
      </c>
      <c r="CH155" s="84" t="b">
        <f t="shared" si="132"/>
        <v>1</v>
      </c>
      <c r="CI155">
        <f t="shared" si="133"/>
        <v>0.65200000000000002</v>
      </c>
      <c r="CJ155" t="b">
        <f t="shared" si="134"/>
        <v>1</v>
      </c>
      <c r="CK155" t="b">
        <f t="shared" si="135"/>
        <v>1</v>
      </c>
      <c r="CL155" s="84" t="b">
        <f t="shared" si="155"/>
        <v>1</v>
      </c>
      <c r="CM155">
        <f t="shared" si="136"/>
        <v>2.7360000000000002</v>
      </c>
      <c r="CN155" t="b">
        <f t="shared" si="137"/>
        <v>1</v>
      </c>
      <c r="CO155" s="84">
        <f t="shared" si="138"/>
        <v>5.583298038668922E-2</v>
      </c>
      <c r="CP155" t="b">
        <f t="shared" si="139"/>
        <v>1</v>
      </c>
      <c r="CQ155" s="96" t="b">
        <f t="shared" si="140"/>
        <v>1</v>
      </c>
      <c r="CR155" t="b">
        <f t="shared" si="141"/>
        <v>1</v>
      </c>
      <c r="CS155" t="b">
        <f t="shared" si="142"/>
        <v>1</v>
      </c>
      <c r="CT155" t="b">
        <f t="shared" si="143"/>
        <v>1</v>
      </c>
      <c r="CU155" t="b">
        <f t="shared" si="144"/>
        <v>1</v>
      </c>
      <c r="CV155" s="84" t="b">
        <f t="shared" si="145"/>
        <v>1</v>
      </c>
      <c r="CW155" t="b">
        <f t="shared" si="146"/>
        <v>1</v>
      </c>
      <c r="CX155" t="b">
        <f t="shared" si="147"/>
        <v>1</v>
      </c>
      <c r="CY155" t="b">
        <f t="shared" si="148"/>
        <v>1</v>
      </c>
      <c r="CZ155" t="b">
        <f t="shared" si="149"/>
        <v>1</v>
      </c>
      <c r="DA155" s="84">
        <f t="shared" si="150"/>
        <v>0</v>
      </c>
      <c r="DB155" t="e">
        <f t="shared" si="151"/>
        <v>#N/A</v>
      </c>
    </row>
    <row r="156" spans="1:106">
      <c r="A156" s="9">
        <v>154</v>
      </c>
      <c r="B156" s="3">
        <v>2</v>
      </c>
      <c r="C156" s="3" t="s">
        <v>193</v>
      </c>
      <c r="D156" s="3" t="str">
        <f t="shared" si="104"/>
        <v>AF_60m_L_37_0031</v>
      </c>
      <c r="E156" s="3" t="str">
        <f t="shared" si="105"/>
        <v>0031</v>
      </c>
      <c r="F156" s="3">
        <v>140083.70300000001</v>
      </c>
      <c r="G156" s="15">
        <v>418542.125</v>
      </c>
      <c r="H156" s="35" t="str">
        <f t="shared" si="106"/>
        <v>ja</v>
      </c>
      <c r="I156" s="42" t="s">
        <v>2402</v>
      </c>
      <c r="J156" s="20" t="s">
        <v>2955</v>
      </c>
      <c r="K156" s="21">
        <v>10000</v>
      </c>
      <c r="L156" s="28">
        <f t="shared" si="152"/>
        <v>0.24</v>
      </c>
      <c r="M156" s="28">
        <f t="shared" si="153"/>
        <v>0</v>
      </c>
      <c r="N156" s="56">
        <f t="shared" si="107"/>
        <v>0</v>
      </c>
      <c r="O156" s="33">
        <f t="shared" si="154"/>
        <v>85.036796253156112</v>
      </c>
      <c r="P156" s="37">
        <f t="shared" si="108"/>
        <v>103.1924973338689</v>
      </c>
      <c r="Q156" s="9" t="s">
        <v>12</v>
      </c>
      <c r="R156" s="55" t="s">
        <v>12</v>
      </c>
      <c r="S156" s="55">
        <v>3.7610000000000001</v>
      </c>
      <c r="T156" s="55">
        <v>3.8479999999999999</v>
      </c>
      <c r="U156" s="55">
        <v>3.9239999999999999</v>
      </c>
      <c r="V156" s="3">
        <v>3.9870000000000001</v>
      </c>
      <c r="W156" s="3">
        <v>4.0659999999999998</v>
      </c>
      <c r="X156" s="3" t="s">
        <v>12</v>
      </c>
      <c r="Y156" s="3">
        <v>4.5250000000000004</v>
      </c>
      <c r="Z156" s="15" t="s">
        <v>12</v>
      </c>
      <c r="AA156" s="10">
        <f t="shared" si="109"/>
        <v>4.0659999999999998</v>
      </c>
      <c r="AB156" s="9">
        <f t="shared" si="110"/>
        <v>0.1419999999999999</v>
      </c>
      <c r="AC156" s="10">
        <f t="shared" si="111"/>
        <v>0.45900000000000052</v>
      </c>
      <c r="AD156" s="9" t="s">
        <v>12</v>
      </c>
      <c r="AE156" s="55" t="s">
        <v>12</v>
      </c>
      <c r="AF156" s="55">
        <v>0.254</v>
      </c>
      <c r="AG156" s="55">
        <v>0.34100000000000003</v>
      </c>
      <c r="AH156" s="55">
        <v>0.41599999999999998</v>
      </c>
      <c r="AI156" s="3">
        <v>0.47099999999999997</v>
      </c>
      <c r="AJ156" s="3">
        <v>0.53800000000000003</v>
      </c>
      <c r="AK156" s="3" t="s">
        <v>12</v>
      </c>
      <c r="AL156" s="3">
        <v>0.71499999999999997</v>
      </c>
      <c r="AM156" s="15" t="s">
        <v>12</v>
      </c>
      <c r="AN156" s="10">
        <f t="shared" si="112"/>
        <v>0.53800000000000003</v>
      </c>
      <c r="AO156" s="9">
        <f t="shared" si="113"/>
        <v>0.12200000000000005</v>
      </c>
      <c r="AP156" s="10">
        <f t="shared" si="114"/>
        <v>0.17699999999999994</v>
      </c>
      <c r="AQ156" s="9" t="s">
        <v>12</v>
      </c>
      <c r="AR156" s="55" t="s">
        <v>12</v>
      </c>
      <c r="AS156" s="55">
        <v>1.6319999999999999</v>
      </c>
      <c r="AT156" s="55">
        <v>1.9790000000000001</v>
      </c>
      <c r="AU156" s="55">
        <v>2.161</v>
      </c>
      <c r="AV156" s="3">
        <v>2.2930000000000001</v>
      </c>
      <c r="AW156" s="3">
        <v>2.4420000000000002</v>
      </c>
      <c r="AX156" s="3" t="s">
        <v>12</v>
      </c>
      <c r="AY156" s="3">
        <v>2.7749999999999999</v>
      </c>
      <c r="AZ156" s="15" t="s">
        <v>12</v>
      </c>
      <c r="BA156" s="10">
        <f t="shared" si="115"/>
        <v>2.4420000000000002</v>
      </c>
      <c r="BB156" s="9">
        <f t="shared" si="116"/>
        <v>0.28100000000000014</v>
      </c>
      <c r="BC156" s="10">
        <f t="shared" si="117"/>
        <v>0.33299999999999974</v>
      </c>
      <c r="BD156" s="9" t="s">
        <v>2403</v>
      </c>
      <c r="BE156" s="3" t="s">
        <v>12</v>
      </c>
      <c r="BF156" s="15" t="s">
        <v>12</v>
      </c>
      <c r="BG156" s="15"/>
      <c r="BH156" s="9"/>
      <c r="BI156" s="10"/>
      <c r="BJ156" s="9" t="s">
        <v>2403</v>
      </c>
      <c r="BK156" s="3" t="s">
        <v>12</v>
      </c>
      <c r="BL156" s="15" t="s">
        <v>12</v>
      </c>
      <c r="BM156" s="15"/>
      <c r="BN156" s="9"/>
      <c r="BO156" s="10"/>
      <c r="BP156">
        <f t="shared" si="118"/>
        <v>0</v>
      </c>
      <c r="BQ156" s="93">
        <f t="shared" si="119"/>
        <v>0</v>
      </c>
      <c r="BR156" s="93">
        <f t="shared" si="120"/>
        <v>0</v>
      </c>
      <c r="BS156" s="93" t="e">
        <f>VLOOKUP(C156,'Koppeling locatie - aslocatie'!$A$2:$C$8139,2,FALSE)</f>
        <v>#N/A</v>
      </c>
      <c r="BT156" s="93" t="e">
        <f>VLOOKUP($BS156,aslocaties_v01!$C$3:$AA$349,MATCH($K$3/10,aslocaties_v01!$C$2:$X$2),FALSE)</f>
        <v>#N/A</v>
      </c>
      <c r="BU156" s="93" t="e">
        <f>VLOOKUP(BS156,aslocaties_v01!$C$3:$AA$349,MATCH($K$3,aslocaties_v01!$C$2:$X$2),FALSE)</f>
        <v>#N/A</v>
      </c>
      <c r="BV156" s="93" t="e">
        <f>VLOOKUP(BS156,aslocaties_v01!$C$3:$AA$349,MATCH($K$3*10,aslocaties_v01!$C$2:$X$2),FALSE)</f>
        <v>#N/A</v>
      </c>
      <c r="BW156" s="93" t="e">
        <f t="shared" si="121"/>
        <v>#N/A</v>
      </c>
      <c r="BX156" s="93" t="e">
        <f t="shared" si="122"/>
        <v>#N/A</v>
      </c>
      <c r="BY156" s="94">
        <f t="shared" si="123"/>
        <v>999</v>
      </c>
      <c r="BZ156" s="94">
        <f t="shared" si="124"/>
        <v>999</v>
      </c>
      <c r="CA156" s="94" t="e">
        <f t="shared" si="125"/>
        <v>#N/A</v>
      </c>
      <c r="CB156" t="e">
        <f t="shared" si="126"/>
        <v>#N/A</v>
      </c>
      <c r="CC156" s="58" t="e">
        <f t="shared" si="127"/>
        <v>#N/A</v>
      </c>
      <c r="CD156" s="95" t="e">
        <f t="shared" si="128"/>
        <v>#N/A</v>
      </c>
      <c r="CE156" s="96" t="b">
        <f t="shared" si="129"/>
        <v>1</v>
      </c>
      <c r="CF156" t="e">
        <f t="shared" si="130"/>
        <v>#DIV/0!</v>
      </c>
      <c r="CG156" t="e">
        <f t="shared" si="131"/>
        <v>#DIV/0!</v>
      </c>
      <c r="CH156" s="84" t="b">
        <f t="shared" si="132"/>
        <v>1</v>
      </c>
      <c r="CI156">
        <f t="shared" si="133"/>
        <v>0.53800000000000003</v>
      </c>
      <c r="CJ156" t="b">
        <f t="shared" si="134"/>
        <v>1</v>
      </c>
      <c r="CK156" t="b">
        <f t="shared" si="135"/>
        <v>1</v>
      </c>
      <c r="CL156" s="84" t="b">
        <f t="shared" si="155"/>
        <v>1</v>
      </c>
      <c r="CM156">
        <f t="shared" si="136"/>
        <v>2.4420000000000002</v>
      </c>
      <c r="CN156" t="b">
        <f t="shared" si="137"/>
        <v>1</v>
      </c>
      <c r="CO156" s="84">
        <f t="shared" si="138"/>
        <v>5.783175316344849E-2</v>
      </c>
      <c r="CP156" t="b">
        <f t="shared" si="139"/>
        <v>1</v>
      </c>
      <c r="CQ156" s="96" t="b">
        <f t="shared" si="140"/>
        <v>1</v>
      </c>
      <c r="CR156" t="b">
        <f t="shared" si="141"/>
        <v>1</v>
      </c>
      <c r="CS156" t="b">
        <f t="shared" si="142"/>
        <v>1</v>
      </c>
      <c r="CT156" t="b">
        <f t="shared" si="143"/>
        <v>1</v>
      </c>
      <c r="CU156" t="b">
        <f t="shared" si="144"/>
        <v>1</v>
      </c>
      <c r="CV156" s="84" t="b">
        <f t="shared" si="145"/>
        <v>1</v>
      </c>
      <c r="CW156" t="b">
        <f t="shared" si="146"/>
        <v>1</v>
      </c>
      <c r="CX156" t="b">
        <f t="shared" si="147"/>
        <v>1</v>
      </c>
      <c r="CY156" t="b">
        <f t="shared" si="148"/>
        <v>1</v>
      </c>
      <c r="CZ156" t="b">
        <f t="shared" si="149"/>
        <v>1</v>
      </c>
      <c r="DA156" s="84">
        <f t="shared" si="150"/>
        <v>0</v>
      </c>
      <c r="DB156" t="e">
        <f t="shared" si="151"/>
        <v>#N/A</v>
      </c>
    </row>
    <row r="157" spans="1:106">
      <c r="A157" s="9">
        <v>155</v>
      </c>
      <c r="B157" s="3">
        <v>2</v>
      </c>
      <c r="C157" s="3" t="s">
        <v>194</v>
      </c>
      <c r="D157" s="3" t="str">
        <f t="shared" si="104"/>
        <v>AF_60m_L_37_0032</v>
      </c>
      <c r="E157" s="3" t="str">
        <f t="shared" si="105"/>
        <v>0032</v>
      </c>
      <c r="F157" s="3">
        <v>140000.56200000001</v>
      </c>
      <c r="G157" s="15">
        <v>418603.25</v>
      </c>
      <c r="H157" s="35" t="str">
        <f t="shared" si="106"/>
        <v>ja</v>
      </c>
      <c r="I157" s="42" t="s">
        <v>2402</v>
      </c>
      <c r="J157" s="20" t="s">
        <v>2955</v>
      </c>
      <c r="K157" s="21">
        <v>10000</v>
      </c>
      <c r="L157" s="28">
        <f t="shared" si="152"/>
        <v>0.24</v>
      </c>
      <c r="M157" s="28">
        <f t="shared" si="153"/>
        <v>0</v>
      </c>
      <c r="N157" s="56">
        <f t="shared" si="107"/>
        <v>0</v>
      </c>
      <c r="O157" s="33">
        <f t="shared" si="154"/>
        <v>103.1924973338689</v>
      </c>
      <c r="P157" s="37">
        <f t="shared" si="108"/>
        <v>102.31925294879191</v>
      </c>
      <c r="Q157" s="9" t="s">
        <v>12</v>
      </c>
      <c r="R157" s="55" t="s">
        <v>12</v>
      </c>
      <c r="S157" s="55">
        <v>3.7589999999999999</v>
      </c>
      <c r="T157" s="55">
        <v>3.847</v>
      </c>
      <c r="U157" s="55">
        <v>3.923</v>
      </c>
      <c r="V157" s="3">
        <v>3.9860000000000002</v>
      </c>
      <c r="W157" s="3">
        <v>4.0640000000000001</v>
      </c>
      <c r="X157" s="3" t="s">
        <v>12</v>
      </c>
      <c r="Y157" s="3">
        <v>4.524</v>
      </c>
      <c r="Z157" s="15" t="s">
        <v>12</v>
      </c>
      <c r="AA157" s="10">
        <f t="shared" si="109"/>
        <v>4.0640000000000001</v>
      </c>
      <c r="AB157" s="9">
        <f t="shared" si="110"/>
        <v>0.14100000000000001</v>
      </c>
      <c r="AC157" s="10">
        <f t="shared" si="111"/>
        <v>0.45999999999999996</v>
      </c>
      <c r="AD157" s="9" t="s">
        <v>12</v>
      </c>
      <c r="AE157" s="55" t="s">
        <v>12</v>
      </c>
      <c r="AF157" s="55">
        <v>0.45600000000000002</v>
      </c>
      <c r="AG157" s="55">
        <v>0.52300000000000002</v>
      </c>
      <c r="AH157" s="55">
        <v>0.59399999999999997</v>
      </c>
      <c r="AI157" s="3">
        <v>0.67100000000000004</v>
      </c>
      <c r="AJ157" s="3">
        <v>0.76500000000000001</v>
      </c>
      <c r="AK157" s="3" t="s">
        <v>12</v>
      </c>
      <c r="AL157" s="3">
        <v>0.96199999999999997</v>
      </c>
      <c r="AM157" s="15" t="s">
        <v>12</v>
      </c>
      <c r="AN157" s="10">
        <f t="shared" si="112"/>
        <v>0.76500000000000001</v>
      </c>
      <c r="AO157" s="9">
        <f t="shared" si="113"/>
        <v>0.17100000000000004</v>
      </c>
      <c r="AP157" s="10">
        <f t="shared" si="114"/>
        <v>0.19699999999999995</v>
      </c>
      <c r="AQ157" s="9" t="s">
        <v>12</v>
      </c>
      <c r="AR157" s="55" t="s">
        <v>12</v>
      </c>
      <c r="AS157" s="55">
        <v>2.3479999999999999</v>
      </c>
      <c r="AT157" s="55">
        <v>2.4929999999999999</v>
      </c>
      <c r="AU157" s="55">
        <v>2.6619999999999999</v>
      </c>
      <c r="AV157" s="3">
        <v>2.8279999999999998</v>
      </c>
      <c r="AW157" s="3">
        <v>3.0179999999999998</v>
      </c>
      <c r="AX157" s="3" t="s">
        <v>12</v>
      </c>
      <c r="AY157" s="3">
        <v>3.4470000000000001</v>
      </c>
      <c r="AZ157" s="15" t="s">
        <v>12</v>
      </c>
      <c r="BA157" s="10">
        <f t="shared" si="115"/>
        <v>3.0179999999999998</v>
      </c>
      <c r="BB157" s="9">
        <f t="shared" si="116"/>
        <v>0.35599999999999987</v>
      </c>
      <c r="BC157" s="10">
        <f t="shared" si="117"/>
        <v>0.42900000000000027</v>
      </c>
      <c r="BD157" s="9" t="s">
        <v>2403</v>
      </c>
      <c r="BE157" s="3" t="s">
        <v>12</v>
      </c>
      <c r="BF157" s="15" t="s">
        <v>12</v>
      </c>
      <c r="BG157" s="15"/>
      <c r="BH157" s="9"/>
      <c r="BI157" s="10"/>
      <c r="BJ157" s="9" t="s">
        <v>2403</v>
      </c>
      <c r="BK157" s="3" t="s">
        <v>12</v>
      </c>
      <c r="BL157" s="15" t="s">
        <v>12</v>
      </c>
      <c r="BM157" s="15"/>
      <c r="BN157" s="9"/>
      <c r="BO157" s="10"/>
      <c r="BP157">
        <f t="shared" si="118"/>
        <v>0</v>
      </c>
      <c r="BQ157" s="93">
        <f t="shared" si="119"/>
        <v>0</v>
      </c>
      <c r="BR157" s="93">
        <f t="shared" si="120"/>
        <v>0</v>
      </c>
      <c r="BS157" s="93" t="e">
        <f>VLOOKUP(C157,'Koppeling locatie - aslocatie'!$A$2:$C$8139,2,FALSE)</f>
        <v>#N/A</v>
      </c>
      <c r="BT157" s="93" t="e">
        <f>VLOOKUP($BS157,aslocaties_v01!$C$3:$AA$349,MATCH($K$3/10,aslocaties_v01!$C$2:$X$2),FALSE)</f>
        <v>#N/A</v>
      </c>
      <c r="BU157" s="93" t="e">
        <f>VLOOKUP(BS157,aslocaties_v01!$C$3:$AA$349,MATCH($K$3,aslocaties_v01!$C$2:$X$2),FALSE)</f>
        <v>#N/A</v>
      </c>
      <c r="BV157" s="93" t="e">
        <f>VLOOKUP(BS157,aslocaties_v01!$C$3:$AA$349,MATCH($K$3*10,aslocaties_v01!$C$2:$X$2),FALSE)</f>
        <v>#N/A</v>
      </c>
      <c r="BW157" s="93" t="e">
        <f t="shared" si="121"/>
        <v>#N/A</v>
      </c>
      <c r="BX157" s="93" t="e">
        <f t="shared" si="122"/>
        <v>#N/A</v>
      </c>
      <c r="BY157" s="94">
        <f t="shared" si="123"/>
        <v>999</v>
      </c>
      <c r="BZ157" s="94">
        <f t="shared" si="124"/>
        <v>999</v>
      </c>
      <c r="CA157" s="94" t="e">
        <f t="shared" si="125"/>
        <v>#N/A</v>
      </c>
      <c r="CB157" t="e">
        <f t="shared" si="126"/>
        <v>#N/A</v>
      </c>
      <c r="CC157" s="58" t="e">
        <f t="shared" si="127"/>
        <v>#N/A</v>
      </c>
      <c r="CD157" s="95" t="e">
        <f t="shared" si="128"/>
        <v>#N/A</v>
      </c>
      <c r="CE157" s="96" t="b">
        <f t="shared" si="129"/>
        <v>1</v>
      </c>
      <c r="CF157" t="e">
        <f t="shared" si="130"/>
        <v>#DIV/0!</v>
      </c>
      <c r="CG157" t="e">
        <f t="shared" si="131"/>
        <v>#DIV/0!</v>
      </c>
      <c r="CH157" s="84" t="b">
        <f t="shared" si="132"/>
        <v>1</v>
      </c>
      <c r="CI157">
        <f t="shared" si="133"/>
        <v>0.76500000000000001</v>
      </c>
      <c r="CJ157" t="b">
        <f t="shared" si="134"/>
        <v>1</v>
      </c>
      <c r="CK157" t="b">
        <f t="shared" si="135"/>
        <v>1</v>
      </c>
      <c r="CL157" s="84" t="b">
        <f t="shared" si="155"/>
        <v>1</v>
      </c>
      <c r="CM157">
        <f t="shared" si="136"/>
        <v>3.0179999999999998</v>
      </c>
      <c r="CN157" t="b">
        <f t="shared" si="137"/>
        <v>1</v>
      </c>
      <c r="CO157" s="84">
        <f t="shared" si="138"/>
        <v>5.3839171222347319E-2</v>
      </c>
      <c r="CP157" t="b">
        <f t="shared" si="139"/>
        <v>1</v>
      </c>
      <c r="CQ157" s="96" t="b">
        <f t="shared" si="140"/>
        <v>1</v>
      </c>
      <c r="CR157" t="b">
        <f t="shared" si="141"/>
        <v>1</v>
      </c>
      <c r="CS157" t="b">
        <f t="shared" si="142"/>
        <v>1</v>
      </c>
      <c r="CT157" t="b">
        <f t="shared" si="143"/>
        <v>1</v>
      </c>
      <c r="CU157" t="b">
        <f t="shared" si="144"/>
        <v>1</v>
      </c>
      <c r="CV157" s="84" t="b">
        <f t="shared" si="145"/>
        <v>1</v>
      </c>
      <c r="CW157" t="b">
        <f t="shared" si="146"/>
        <v>1</v>
      </c>
      <c r="CX157" t="b">
        <f t="shared" si="147"/>
        <v>1</v>
      </c>
      <c r="CY157" t="b">
        <f t="shared" si="148"/>
        <v>1</v>
      </c>
      <c r="CZ157" t="b">
        <f t="shared" si="149"/>
        <v>1</v>
      </c>
      <c r="DA157" s="84">
        <f t="shared" si="150"/>
        <v>0</v>
      </c>
      <c r="DB157" t="e">
        <f t="shared" si="151"/>
        <v>#N/A</v>
      </c>
    </row>
    <row r="158" spans="1:106">
      <c r="A158" s="9">
        <v>156</v>
      </c>
      <c r="B158" s="3">
        <v>2</v>
      </c>
      <c r="C158" s="3" t="s">
        <v>195</v>
      </c>
      <c r="D158" s="3" t="str">
        <f t="shared" si="104"/>
        <v>AF_60m_L_37_0033</v>
      </c>
      <c r="E158" s="3" t="str">
        <f t="shared" si="105"/>
        <v>0033</v>
      </c>
      <c r="F158" s="3">
        <v>139913.34400000001</v>
      </c>
      <c r="G158" s="15">
        <v>418549.75</v>
      </c>
      <c r="H158" s="35" t="str">
        <f t="shared" si="106"/>
        <v>ja</v>
      </c>
      <c r="I158" s="42" t="s">
        <v>2402</v>
      </c>
      <c r="J158" s="20" t="s">
        <v>2955</v>
      </c>
      <c r="K158" s="21">
        <v>10000</v>
      </c>
      <c r="L158" s="28">
        <f t="shared" si="152"/>
        <v>0.24</v>
      </c>
      <c r="M158" s="28">
        <f t="shared" si="153"/>
        <v>0</v>
      </c>
      <c r="N158" s="56">
        <f t="shared" si="107"/>
        <v>0</v>
      </c>
      <c r="O158" s="33">
        <f t="shared" si="154"/>
        <v>102.31925294879191</v>
      </c>
      <c r="P158" s="37">
        <f t="shared" si="108"/>
        <v>101.62507687573968</v>
      </c>
      <c r="Q158" s="9" t="s">
        <v>12</v>
      </c>
      <c r="R158" s="55" t="s">
        <v>12</v>
      </c>
      <c r="S158" s="55">
        <v>3.758</v>
      </c>
      <c r="T158" s="55">
        <v>3.8450000000000002</v>
      </c>
      <c r="U158" s="55">
        <v>3.9220000000000002</v>
      </c>
      <c r="V158" s="3">
        <v>3.9849999999999999</v>
      </c>
      <c r="W158" s="3">
        <v>4.0640000000000001</v>
      </c>
      <c r="X158" s="3" t="s">
        <v>12</v>
      </c>
      <c r="Y158" s="3">
        <v>4.524</v>
      </c>
      <c r="Z158" s="15" t="s">
        <v>12</v>
      </c>
      <c r="AA158" s="10">
        <f t="shared" si="109"/>
        <v>4.0640000000000001</v>
      </c>
      <c r="AB158" s="9">
        <f t="shared" si="110"/>
        <v>0.1419999999999999</v>
      </c>
      <c r="AC158" s="10">
        <f t="shared" si="111"/>
        <v>0.45999999999999996</v>
      </c>
      <c r="AD158" s="9" t="s">
        <v>12</v>
      </c>
      <c r="AE158" s="55" t="s">
        <v>12</v>
      </c>
      <c r="AF158" s="55">
        <v>0.46800000000000003</v>
      </c>
      <c r="AG158" s="55">
        <v>0.53400000000000003</v>
      </c>
      <c r="AH158" s="55">
        <v>0.59799999999999998</v>
      </c>
      <c r="AI158" s="3">
        <v>0.66400000000000003</v>
      </c>
      <c r="AJ158" s="3">
        <v>0.74299999999999999</v>
      </c>
      <c r="AK158" s="3" t="s">
        <v>12</v>
      </c>
      <c r="AL158" s="3">
        <v>0.91700000000000004</v>
      </c>
      <c r="AM158" s="15" t="s">
        <v>12</v>
      </c>
      <c r="AN158" s="10">
        <f t="shared" si="112"/>
        <v>0.74299999999999999</v>
      </c>
      <c r="AO158" s="9">
        <f t="shared" si="113"/>
        <v>0.14500000000000002</v>
      </c>
      <c r="AP158" s="10">
        <f t="shared" si="114"/>
        <v>0.17400000000000004</v>
      </c>
      <c r="AQ158" s="9" t="s">
        <v>12</v>
      </c>
      <c r="AR158" s="55" t="s">
        <v>12</v>
      </c>
      <c r="AS158" s="55">
        <v>2.38</v>
      </c>
      <c r="AT158" s="55">
        <v>2.516</v>
      </c>
      <c r="AU158" s="55">
        <v>2.661</v>
      </c>
      <c r="AV158" s="3">
        <v>2.802</v>
      </c>
      <c r="AW158" s="3">
        <v>2.9609999999999999</v>
      </c>
      <c r="AX158" s="3" t="s">
        <v>12</v>
      </c>
      <c r="AY158" s="3">
        <v>3.2789999999999999</v>
      </c>
      <c r="AZ158" s="15" t="s">
        <v>12</v>
      </c>
      <c r="BA158" s="10">
        <f t="shared" si="115"/>
        <v>2.9609999999999999</v>
      </c>
      <c r="BB158" s="9">
        <f t="shared" si="116"/>
        <v>0.29999999999999982</v>
      </c>
      <c r="BC158" s="10">
        <f t="shared" si="117"/>
        <v>0.31800000000000006</v>
      </c>
      <c r="BD158" s="9" t="s">
        <v>2403</v>
      </c>
      <c r="BE158" s="3" t="s">
        <v>12</v>
      </c>
      <c r="BF158" s="15" t="s">
        <v>12</v>
      </c>
      <c r="BG158" s="15"/>
      <c r="BH158" s="9"/>
      <c r="BI158" s="10"/>
      <c r="BJ158" s="9" t="s">
        <v>2403</v>
      </c>
      <c r="BK158" s="3" t="s">
        <v>12</v>
      </c>
      <c r="BL158" s="15" t="s">
        <v>12</v>
      </c>
      <c r="BM158" s="15"/>
      <c r="BN158" s="9"/>
      <c r="BO158" s="10"/>
      <c r="BP158">
        <f t="shared" si="118"/>
        <v>0</v>
      </c>
      <c r="BQ158" s="93">
        <f t="shared" si="119"/>
        <v>0</v>
      </c>
      <c r="BR158" s="93">
        <f t="shared" si="120"/>
        <v>0</v>
      </c>
      <c r="BS158" s="93" t="e">
        <f>VLOOKUP(C158,'Koppeling locatie - aslocatie'!$A$2:$C$8139,2,FALSE)</f>
        <v>#N/A</v>
      </c>
      <c r="BT158" s="93" t="e">
        <f>VLOOKUP($BS158,aslocaties_v01!$C$3:$AA$349,MATCH($K$3/10,aslocaties_v01!$C$2:$X$2),FALSE)</f>
        <v>#N/A</v>
      </c>
      <c r="BU158" s="93" t="e">
        <f>VLOOKUP(BS158,aslocaties_v01!$C$3:$AA$349,MATCH($K$3,aslocaties_v01!$C$2:$X$2),FALSE)</f>
        <v>#N/A</v>
      </c>
      <c r="BV158" s="93" t="e">
        <f>VLOOKUP(BS158,aslocaties_v01!$C$3:$AA$349,MATCH($K$3*10,aslocaties_v01!$C$2:$X$2),FALSE)</f>
        <v>#N/A</v>
      </c>
      <c r="BW158" s="93" t="e">
        <f t="shared" si="121"/>
        <v>#N/A</v>
      </c>
      <c r="BX158" s="93" t="e">
        <f t="shared" si="122"/>
        <v>#N/A</v>
      </c>
      <c r="BY158" s="94">
        <f t="shared" si="123"/>
        <v>999</v>
      </c>
      <c r="BZ158" s="94">
        <f t="shared" si="124"/>
        <v>999</v>
      </c>
      <c r="CA158" s="94" t="e">
        <f t="shared" si="125"/>
        <v>#N/A</v>
      </c>
      <c r="CB158" t="e">
        <f t="shared" si="126"/>
        <v>#N/A</v>
      </c>
      <c r="CC158" s="58" t="e">
        <f t="shared" si="127"/>
        <v>#N/A</v>
      </c>
      <c r="CD158" s="95" t="e">
        <f t="shared" si="128"/>
        <v>#N/A</v>
      </c>
      <c r="CE158" s="96" t="b">
        <f t="shared" si="129"/>
        <v>1</v>
      </c>
      <c r="CF158" t="e">
        <f t="shared" si="130"/>
        <v>#DIV/0!</v>
      </c>
      <c r="CG158" t="e">
        <f t="shared" si="131"/>
        <v>#DIV/0!</v>
      </c>
      <c r="CH158" s="84" t="b">
        <f t="shared" si="132"/>
        <v>1</v>
      </c>
      <c r="CI158">
        <f t="shared" si="133"/>
        <v>0.74299999999999999</v>
      </c>
      <c r="CJ158" t="b">
        <f t="shared" si="134"/>
        <v>1</v>
      </c>
      <c r="CK158" t="b">
        <f t="shared" si="135"/>
        <v>1</v>
      </c>
      <c r="CL158" s="84" t="b">
        <f t="shared" si="155"/>
        <v>1</v>
      </c>
      <c r="CM158">
        <f t="shared" si="136"/>
        <v>2.9609999999999999</v>
      </c>
      <c r="CN158" t="b">
        <f t="shared" si="137"/>
        <v>1</v>
      </c>
      <c r="CO158" s="84">
        <f t="shared" si="138"/>
        <v>5.4323457141653986E-2</v>
      </c>
      <c r="CP158" t="b">
        <f t="shared" si="139"/>
        <v>1</v>
      </c>
      <c r="CQ158" s="96" t="b">
        <f t="shared" si="140"/>
        <v>1</v>
      </c>
      <c r="CR158" t="b">
        <f t="shared" si="141"/>
        <v>1</v>
      </c>
      <c r="CS158" t="b">
        <f t="shared" si="142"/>
        <v>1</v>
      </c>
      <c r="CT158" t="b">
        <f t="shared" si="143"/>
        <v>1</v>
      </c>
      <c r="CU158" t="b">
        <f t="shared" si="144"/>
        <v>1</v>
      </c>
      <c r="CV158" s="84" t="b">
        <f t="shared" si="145"/>
        <v>1</v>
      </c>
      <c r="CW158" t="b">
        <f t="shared" si="146"/>
        <v>1</v>
      </c>
      <c r="CX158" t="b">
        <f t="shared" si="147"/>
        <v>1</v>
      </c>
      <c r="CY158" t="b">
        <f t="shared" si="148"/>
        <v>1</v>
      </c>
      <c r="CZ158" t="b">
        <f t="shared" si="149"/>
        <v>1</v>
      </c>
      <c r="DA158" s="84">
        <f t="shared" si="150"/>
        <v>0</v>
      </c>
      <c r="DB158" t="e">
        <f t="shared" si="151"/>
        <v>#N/A</v>
      </c>
    </row>
    <row r="159" spans="1:106">
      <c r="A159" s="9">
        <v>157</v>
      </c>
      <c r="B159" s="3">
        <v>2</v>
      </c>
      <c r="C159" s="3" t="s">
        <v>196</v>
      </c>
      <c r="D159" s="3" t="str">
        <f t="shared" si="104"/>
        <v>AF_60m_L_37_0034</v>
      </c>
      <c r="E159" s="3" t="str">
        <f t="shared" si="105"/>
        <v>0034</v>
      </c>
      <c r="F159" s="3">
        <v>139827.96900000001</v>
      </c>
      <c r="G159" s="15">
        <v>418494.625</v>
      </c>
      <c r="H159" s="35" t="str">
        <f t="shared" si="106"/>
        <v>ja</v>
      </c>
      <c r="I159" s="42" t="s">
        <v>2402</v>
      </c>
      <c r="J159" s="20" t="s">
        <v>2955</v>
      </c>
      <c r="K159" s="21">
        <v>10000</v>
      </c>
      <c r="L159" s="28">
        <f t="shared" si="152"/>
        <v>0.24</v>
      </c>
      <c r="M159" s="28">
        <f t="shared" si="153"/>
        <v>0</v>
      </c>
      <c r="N159" s="56">
        <f t="shared" si="107"/>
        <v>0</v>
      </c>
      <c r="O159" s="33">
        <f t="shared" si="154"/>
        <v>101.62507687573968</v>
      </c>
      <c r="P159" s="37">
        <f t="shared" si="108"/>
        <v>102.84686051114376</v>
      </c>
      <c r="Q159" s="9" t="s">
        <v>12</v>
      </c>
      <c r="R159" s="55" t="s">
        <v>12</v>
      </c>
      <c r="S159" s="55">
        <v>3.7549999999999999</v>
      </c>
      <c r="T159" s="55">
        <v>3.8439999999999999</v>
      </c>
      <c r="U159" s="55">
        <v>3.9209999999999998</v>
      </c>
      <c r="V159" s="3">
        <v>3.9849999999999999</v>
      </c>
      <c r="W159" s="3">
        <v>4.0640000000000001</v>
      </c>
      <c r="X159" s="3" t="s">
        <v>12</v>
      </c>
      <c r="Y159" s="3">
        <v>4.524</v>
      </c>
      <c r="Z159" s="15" t="s">
        <v>12</v>
      </c>
      <c r="AA159" s="10">
        <f t="shared" si="109"/>
        <v>4.0640000000000001</v>
      </c>
      <c r="AB159" s="9">
        <f t="shared" si="110"/>
        <v>0.14300000000000024</v>
      </c>
      <c r="AC159" s="10">
        <f t="shared" si="111"/>
        <v>0.45999999999999996</v>
      </c>
      <c r="AD159" s="9" t="s">
        <v>12</v>
      </c>
      <c r="AE159" s="55" t="s">
        <v>12</v>
      </c>
      <c r="AF159" s="55">
        <v>0.45700000000000002</v>
      </c>
      <c r="AG159" s="55">
        <v>0.51900000000000002</v>
      </c>
      <c r="AH159" s="55">
        <v>0.57899999999999996</v>
      </c>
      <c r="AI159" s="3">
        <v>0.64</v>
      </c>
      <c r="AJ159" s="3">
        <v>0.71299999999999997</v>
      </c>
      <c r="AK159" s="3" t="s">
        <v>12</v>
      </c>
      <c r="AL159" s="3">
        <v>0.873</v>
      </c>
      <c r="AM159" s="15" t="s">
        <v>12</v>
      </c>
      <c r="AN159" s="10">
        <f t="shared" si="112"/>
        <v>0.71299999999999997</v>
      </c>
      <c r="AO159" s="9">
        <f t="shared" si="113"/>
        <v>0.13400000000000001</v>
      </c>
      <c r="AP159" s="10">
        <f t="shared" si="114"/>
        <v>0.16000000000000003</v>
      </c>
      <c r="AQ159" s="9" t="s">
        <v>12</v>
      </c>
      <c r="AR159" s="55" t="s">
        <v>12</v>
      </c>
      <c r="AS159" s="55">
        <v>2.3740000000000001</v>
      </c>
      <c r="AT159" s="55">
        <v>2.508</v>
      </c>
      <c r="AU159" s="55">
        <v>2.6509999999999998</v>
      </c>
      <c r="AV159" s="3">
        <v>2.786</v>
      </c>
      <c r="AW159" s="3">
        <v>2.9420000000000002</v>
      </c>
      <c r="AX159" s="3" t="s">
        <v>12</v>
      </c>
      <c r="AY159" s="3">
        <v>3.2589999999999999</v>
      </c>
      <c r="AZ159" s="15" t="s">
        <v>12</v>
      </c>
      <c r="BA159" s="10">
        <f t="shared" si="115"/>
        <v>2.9420000000000002</v>
      </c>
      <c r="BB159" s="9">
        <f t="shared" si="116"/>
        <v>0.29100000000000037</v>
      </c>
      <c r="BC159" s="10">
        <f t="shared" si="117"/>
        <v>0.31699999999999973</v>
      </c>
      <c r="BD159" s="9" t="s">
        <v>2403</v>
      </c>
      <c r="BE159" s="3" t="s">
        <v>12</v>
      </c>
      <c r="BF159" s="15" t="s">
        <v>12</v>
      </c>
      <c r="BG159" s="15"/>
      <c r="BH159" s="9"/>
      <c r="BI159" s="10"/>
      <c r="BJ159" s="9" t="s">
        <v>2403</v>
      </c>
      <c r="BK159" s="3" t="s">
        <v>12</v>
      </c>
      <c r="BL159" s="15" t="s">
        <v>12</v>
      </c>
      <c r="BM159" s="15"/>
      <c r="BN159" s="9"/>
      <c r="BO159" s="10"/>
      <c r="BP159">
        <f t="shared" si="118"/>
        <v>0</v>
      </c>
      <c r="BQ159" s="93">
        <f t="shared" si="119"/>
        <v>0</v>
      </c>
      <c r="BR159" s="93">
        <f t="shared" si="120"/>
        <v>0</v>
      </c>
      <c r="BS159" s="93" t="e">
        <f>VLOOKUP(C159,'Koppeling locatie - aslocatie'!$A$2:$C$8139,2,FALSE)</f>
        <v>#N/A</v>
      </c>
      <c r="BT159" s="93" t="e">
        <f>VLOOKUP($BS159,aslocaties_v01!$C$3:$AA$349,MATCH($K$3/10,aslocaties_v01!$C$2:$X$2),FALSE)</f>
        <v>#N/A</v>
      </c>
      <c r="BU159" s="93" t="e">
        <f>VLOOKUP(BS159,aslocaties_v01!$C$3:$AA$349,MATCH($K$3,aslocaties_v01!$C$2:$X$2),FALSE)</f>
        <v>#N/A</v>
      </c>
      <c r="BV159" s="93" t="e">
        <f>VLOOKUP(BS159,aslocaties_v01!$C$3:$AA$349,MATCH($K$3*10,aslocaties_v01!$C$2:$X$2),FALSE)</f>
        <v>#N/A</v>
      </c>
      <c r="BW159" s="93" t="e">
        <f t="shared" si="121"/>
        <v>#N/A</v>
      </c>
      <c r="BX159" s="93" t="e">
        <f t="shared" si="122"/>
        <v>#N/A</v>
      </c>
      <c r="BY159" s="94">
        <f t="shared" si="123"/>
        <v>999</v>
      </c>
      <c r="BZ159" s="94">
        <f t="shared" si="124"/>
        <v>999</v>
      </c>
      <c r="CA159" s="94" t="e">
        <f t="shared" si="125"/>
        <v>#N/A</v>
      </c>
      <c r="CB159" t="e">
        <f t="shared" si="126"/>
        <v>#N/A</v>
      </c>
      <c r="CC159" s="58" t="e">
        <f t="shared" si="127"/>
        <v>#N/A</v>
      </c>
      <c r="CD159" s="95" t="e">
        <f t="shared" si="128"/>
        <v>#N/A</v>
      </c>
      <c r="CE159" s="96" t="b">
        <f t="shared" si="129"/>
        <v>1</v>
      </c>
      <c r="CF159" t="e">
        <f t="shared" si="130"/>
        <v>#DIV/0!</v>
      </c>
      <c r="CG159" t="e">
        <f t="shared" si="131"/>
        <v>#DIV/0!</v>
      </c>
      <c r="CH159" s="84" t="b">
        <f t="shared" si="132"/>
        <v>1</v>
      </c>
      <c r="CI159">
        <f t="shared" si="133"/>
        <v>0.71299999999999997</v>
      </c>
      <c r="CJ159" t="b">
        <f t="shared" si="134"/>
        <v>1</v>
      </c>
      <c r="CK159" t="b">
        <f t="shared" si="135"/>
        <v>1</v>
      </c>
      <c r="CL159" s="84" t="b">
        <f t="shared" si="155"/>
        <v>1</v>
      </c>
      <c r="CM159">
        <f t="shared" si="136"/>
        <v>2.9420000000000002</v>
      </c>
      <c r="CN159" t="b">
        <f t="shared" si="137"/>
        <v>1</v>
      </c>
      <c r="CO159" s="84">
        <f t="shared" si="138"/>
        <v>5.2805552955517754E-2</v>
      </c>
      <c r="CP159" t="b">
        <f t="shared" si="139"/>
        <v>1</v>
      </c>
      <c r="CQ159" s="96" t="b">
        <f t="shared" si="140"/>
        <v>1</v>
      </c>
      <c r="CR159" t="b">
        <f t="shared" si="141"/>
        <v>1</v>
      </c>
      <c r="CS159" t="b">
        <f t="shared" si="142"/>
        <v>1</v>
      </c>
      <c r="CT159" t="b">
        <f t="shared" si="143"/>
        <v>1</v>
      </c>
      <c r="CU159" t="b">
        <f t="shared" si="144"/>
        <v>1</v>
      </c>
      <c r="CV159" s="84" t="b">
        <f t="shared" si="145"/>
        <v>1</v>
      </c>
      <c r="CW159" t="b">
        <f t="shared" si="146"/>
        <v>1</v>
      </c>
      <c r="CX159" t="b">
        <f t="shared" si="147"/>
        <v>1</v>
      </c>
      <c r="CY159" t="b">
        <f t="shared" si="148"/>
        <v>1</v>
      </c>
      <c r="CZ159" t="b">
        <f t="shared" si="149"/>
        <v>1</v>
      </c>
      <c r="DA159" s="84">
        <f t="shared" si="150"/>
        <v>0</v>
      </c>
      <c r="DB159" t="e">
        <f t="shared" si="151"/>
        <v>#N/A</v>
      </c>
    </row>
    <row r="160" spans="1:106">
      <c r="A160" s="9">
        <v>158</v>
      </c>
      <c r="B160" s="3">
        <v>2</v>
      </c>
      <c r="C160" s="3" t="s">
        <v>197</v>
      </c>
      <c r="D160" s="3" t="str">
        <f t="shared" si="104"/>
        <v>AF_60m_L_37_0035</v>
      </c>
      <c r="E160" s="3" t="str">
        <f t="shared" si="105"/>
        <v>0035</v>
      </c>
      <c r="F160" s="3">
        <v>139741.20300000001</v>
      </c>
      <c r="G160" s="15">
        <v>418439.40600000002</v>
      </c>
      <c r="H160" s="35" t="str">
        <f t="shared" si="106"/>
        <v>ja</v>
      </c>
      <c r="I160" s="42" t="s">
        <v>2402</v>
      </c>
      <c r="J160" s="20" t="s">
        <v>2955</v>
      </c>
      <c r="K160" s="21">
        <v>10000</v>
      </c>
      <c r="L160" s="28">
        <f t="shared" si="152"/>
        <v>0.24</v>
      </c>
      <c r="M160" s="28">
        <f t="shared" si="153"/>
        <v>0</v>
      </c>
      <c r="N160" s="56">
        <f t="shared" si="107"/>
        <v>0</v>
      </c>
      <c r="O160" s="33">
        <f t="shared" si="154"/>
        <v>102.84686051114376</v>
      </c>
      <c r="P160" s="37">
        <f t="shared" si="108"/>
        <v>105.19368787622645</v>
      </c>
      <c r="Q160" s="9" t="s">
        <v>12</v>
      </c>
      <c r="R160" s="55" t="s">
        <v>12</v>
      </c>
      <c r="S160" s="55">
        <v>3.7530000000000001</v>
      </c>
      <c r="T160" s="55">
        <v>3.843</v>
      </c>
      <c r="U160" s="55">
        <v>3.92</v>
      </c>
      <c r="V160" s="3">
        <v>3.984</v>
      </c>
      <c r="W160" s="3">
        <v>4.0640000000000001</v>
      </c>
      <c r="X160" s="3" t="s">
        <v>12</v>
      </c>
      <c r="Y160" s="3">
        <v>4.5279999999999996</v>
      </c>
      <c r="Z160" s="15" t="s">
        <v>12</v>
      </c>
      <c r="AA160" s="10">
        <f t="shared" si="109"/>
        <v>4.0640000000000001</v>
      </c>
      <c r="AB160" s="9">
        <f t="shared" si="110"/>
        <v>0.14400000000000013</v>
      </c>
      <c r="AC160" s="10">
        <f t="shared" si="111"/>
        <v>0.46399999999999952</v>
      </c>
      <c r="AD160" s="9" t="s">
        <v>12</v>
      </c>
      <c r="AE160" s="55" t="s">
        <v>12</v>
      </c>
      <c r="AF160" s="55">
        <v>0.41799999999999998</v>
      </c>
      <c r="AG160" s="55">
        <v>0.46400000000000002</v>
      </c>
      <c r="AH160" s="55">
        <v>0.51700000000000002</v>
      </c>
      <c r="AI160" s="3">
        <v>0.56599999999999995</v>
      </c>
      <c r="AJ160" s="3">
        <v>0.624</v>
      </c>
      <c r="AK160" s="3" t="s">
        <v>12</v>
      </c>
      <c r="AL160" s="3">
        <v>0.79200000000000004</v>
      </c>
      <c r="AM160" s="15" t="s">
        <v>12</v>
      </c>
      <c r="AN160" s="10">
        <f t="shared" si="112"/>
        <v>0.624</v>
      </c>
      <c r="AO160" s="9">
        <f t="shared" si="113"/>
        <v>0.10699999999999998</v>
      </c>
      <c r="AP160" s="10">
        <f t="shared" si="114"/>
        <v>0.16800000000000004</v>
      </c>
      <c r="AQ160" s="9" t="s">
        <v>12</v>
      </c>
      <c r="AR160" s="55" t="s">
        <v>12</v>
      </c>
      <c r="AS160" s="55">
        <v>2.3029999999999999</v>
      </c>
      <c r="AT160" s="55">
        <v>2.4319999999999999</v>
      </c>
      <c r="AU160" s="55">
        <v>2.5720000000000001</v>
      </c>
      <c r="AV160" s="3">
        <v>2.702</v>
      </c>
      <c r="AW160" s="3">
        <v>2.8479999999999999</v>
      </c>
      <c r="AX160" s="3" t="s">
        <v>12</v>
      </c>
      <c r="AY160" s="3">
        <v>3.2480000000000002</v>
      </c>
      <c r="AZ160" s="15" t="s">
        <v>12</v>
      </c>
      <c r="BA160" s="10">
        <f t="shared" si="115"/>
        <v>2.8479999999999999</v>
      </c>
      <c r="BB160" s="9">
        <f t="shared" si="116"/>
        <v>0.2759999999999998</v>
      </c>
      <c r="BC160" s="10">
        <f t="shared" si="117"/>
        <v>0.40000000000000036</v>
      </c>
      <c r="BD160" s="9" t="s">
        <v>2403</v>
      </c>
      <c r="BE160" s="3" t="s">
        <v>12</v>
      </c>
      <c r="BF160" s="15" t="s">
        <v>12</v>
      </c>
      <c r="BG160" s="15"/>
      <c r="BH160" s="9"/>
      <c r="BI160" s="10"/>
      <c r="BJ160" s="9" t="s">
        <v>2403</v>
      </c>
      <c r="BK160" s="3" t="s">
        <v>12</v>
      </c>
      <c r="BL160" s="15" t="s">
        <v>12</v>
      </c>
      <c r="BM160" s="15"/>
      <c r="BN160" s="9"/>
      <c r="BO160" s="10"/>
      <c r="BP160">
        <f t="shared" si="118"/>
        <v>0</v>
      </c>
      <c r="BQ160" s="93">
        <f t="shared" si="119"/>
        <v>0</v>
      </c>
      <c r="BR160" s="93">
        <f t="shared" si="120"/>
        <v>0</v>
      </c>
      <c r="BS160" s="93" t="e">
        <f>VLOOKUP(C160,'Koppeling locatie - aslocatie'!$A$2:$C$8139,2,FALSE)</f>
        <v>#N/A</v>
      </c>
      <c r="BT160" s="93" t="e">
        <f>VLOOKUP($BS160,aslocaties_v01!$C$3:$AA$349,MATCH($K$3/10,aslocaties_v01!$C$2:$X$2),FALSE)</f>
        <v>#N/A</v>
      </c>
      <c r="BU160" s="93" t="e">
        <f>VLOOKUP(BS160,aslocaties_v01!$C$3:$AA$349,MATCH($K$3,aslocaties_v01!$C$2:$X$2),FALSE)</f>
        <v>#N/A</v>
      </c>
      <c r="BV160" s="93" t="e">
        <f>VLOOKUP(BS160,aslocaties_v01!$C$3:$AA$349,MATCH($K$3*10,aslocaties_v01!$C$2:$X$2),FALSE)</f>
        <v>#N/A</v>
      </c>
      <c r="BW160" s="93" t="e">
        <f t="shared" si="121"/>
        <v>#N/A</v>
      </c>
      <c r="BX160" s="93" t="e">
        <f t="shared" si="122"/>
        <v>#N/A</v>
      </c>
      <c r="BY160" s="94">
        <f t="shared" si="123"/>
        <v>999</v>
      </c>
      <c r="BZ160" s="94">
        <f t="shared" si="124"/>
        <v>999</v>
      </c>
      <c r="CA160" s="94" t="e">
        <f t="shared" si="125"/>
        <v>#N/A</v>
      </c>
      <c r="CB160" t="e">
        <f t="shared" si="126"/>
        <v>#N/A</v>
      </c>
      <c r="CC160" s="58" t="e">
        <f t="shared" si="127"/>
        <v>#N/A</v>
      </c>
      <c r="CD160" s="95" t="e">
        <f t="shared" si="128"/>
        <v>#N/A</v>
      </c>
      <c r="CE160" s="96" t="b">
        <f t="shared" si="129"/>
        <v>1</v>
      </c>
      <c r="CF160" t="e">
        <f t="shared" si="130"/>
        <v>#DIV/0!</v>
      </c>
      <c r="CG160" t="e">
        <f t="shared" si="131"/>
        <v>#DIV/0!</v>
      </c>
      <c r="CH160" s="84" t="b">
        <f t="shared" si="132"/>
        <v>1</v>
      </c>
      <c r="CI160">
        <f t="shared" si="133"/>
        <v>0.624</v>
      </c>
      <c r="CJ160" t="b">
        <f t="shared" si="134"/>
        <v>1</v>
      </c>
      <c r="CK160" t="b">
        <f t="shared" si="135"/>
        <v>1</v>
      </c>
      <c r="CL160" s="84" t="b">
        <f t="shared" si="155"/>
        <v>1</v>
      </c>
      <c r="CM160">
        <f t="shared" si="136"/>
        <v>2.8479999999999999</v>
      </c>
      <c r="CN160" t="b">
        <f t="shared" si="137"/>
        <v>1</v>
      </c>
      <c r="CO160" s="84">
        <f t="shared" si="138"/>
        <v>4.9315111728317131E-2</v>
      </c>
      <c r="CP160" t="b">
        <f t="shared" si="139"/>
        <v>1</v>
      </c>
      <c r="CQ160" s="96" t="b">
        <f t="shared" si="140"/>
        <v>1</v>
      </c>
      <c r="CR160" t="b">
        <f t="shared" si="141"/>
        <v>1</v>
      </c>
      <c r="CS160" t="b">
        <f t="shared" si="142"/>
        <v>1</v>
      </c>
      <c r="CT160" t="b">
        <f t="shared" si="143"/>
        <v>1</v>
      </c>
      <c r="CU160" t="b">
        <f t="shared" si="144"/>
        <v>1</v>
      </c>
      <c r="CV160" s="84" t="b">
        <f t="shared" si="145"/>
        <v>1</v>
      </c>
      <c r="CW160" t="b">
        <f t="shared" si="146"/>
        <v>1</v>
      </c>
      <c r="CX160" t="b">
        <f t="shared" si="147"/>
        <v>1</v>
      </c>
      <c r="CY160" t="b">
        <f t="shared" si="148"/>
        <v>1</v>
      </c>
      <c r="CZ160" t="b">
        <f t="shared" si="149"/>
        <v>1</v>
      </c>
      <c r="DA160" s="84">
        <f t="shared" si="150"/>
        <v>0</v>
      </c>
      <c r="DB160" t="e">
        <f t="shared" si="151"/>
        <v>#N/A</v>
      </c>
    </row>
    <row r="161" spans="1:106">
      <c r="A161" s="9">
        <v>159</v>
      </c>
      <c r="B161" s="3">
        <v>2</v>
      </c>
      <c r="C161" s="3" t="s">
        <v>198</v>
      </c>
      <c r="D161" s="3" t="str">
        <f t="shared" si="104"/>
        <v>AF_60m_L_37_0036</v>
      </c>
      <c r="E161" s="3" t="str">
        <f t="shared" si="105"/>
        <v>0036</v>
      </c>
      <c r="F161" s="3">
        <v>139652.391</v>
      </c>
      <c r="G161" s="15">
        <v>418383.03100000002</v>
      </c>
      <c r="H161" s="35" t="str">
        <f t="shared" si="106"/>
        <v>ja</v>
      </c>
      <c r="I161" s="42" t="s">
        <v>2402</v>
      </c>
      <c r="J161" s="20" t="s">
        <v>2955</v>
      </c>
      <c r="K161" s="21">
        <v>10000</v>
      </c>
      <c r="L161" s="28">
        <f t="shared" si="152"/>
        <v>0.24</v>
      </c>
      <c r="M161" s="28">
        <f t="shared" si="153"/>
        <v>0</v>
      </c>
      <c r="N161" s="56">
        <f t="shared" si="107"/>
        <v>0</v>
      </c>
      <c r="O161" s="33">
        <f t="shared" si="154"/>
        <v>105.19368787622645</v>
      </c>
      <c r="P161" s="37">
        <f t="shared" si="108"/>
        <v>73.972631438963063</v>
      </c>
      <c r="Q161" s="9" t="s">
        <v>12</v>
      </c>
      <c r="R161" s="55" t="s">
        <v>12</v>
      </c>
      <c r="S161" s="55">
        <v>3.7519999999999998</v>
      </c>
      <c r="T161" s="55">
        <v>3.843</v>
      </c>
      <c r="U161" s="55">
        <v>3.92</v>
      </c>
      <c r="V161" s="3">
        <v>3.984</v>
      </c>
      <c r="W161" s="3">
        <v>4.0640000000000001</v>
      </c>
      <c r="X161" s="3" t="s">
        <v>12</v>
      </c>
      <c r="Y161" s="3">
        <v>4.5190000000000001</v>
      </c>
      <c r="Z161" s="15" t="s">
        <v>12</v>
      </c>
      <c r="AA161" s="10">
        <f t="shared" si="109"/>
        <v>4.0640000000000001</v>
      </c>
      <c r="AB161" s="9">
        <f t="shared" si="110"/>
        <v>0.14400000000000013</v>
      </c>
      <c r="AC161" s="10">
        <f t="shared" si="111"/>
        <v>0.45500000000000007</v>
      </c>
      <c r="AD161" s="9" t="s">
        <v>12</v>
      </c>
      <c r="AE161" s="55" t="s">
        <v>12</v>
      </c>
      <c r="AF161" s="55">
        <v>0.39600000000000002</v>
      </c>
      <c r="AG161" s="55">
        <v>0.44500000000000001</v>
      </c>
      <c r="AH161" s="55">
        <v>0.497</v>
      </c>
      <c r="AI161" s="3">
        <v>0.54600000000000004</v>
      </c>
      <c r="AJ161" s="3">
        <v>0.60099999999999998</v>
      </c>
      <c r="AK161" s="3" t="s">
        <v>12</v>
      </c>
      <c r="AL161" s="3">
        <v>0.76200000000000001</v>
      </c>
      <c r="AM161" s="15" t="s">
        <v>12</v>
      </c>
      <c r="AN161" s="10">
        <f t="shared" si="112"/>
        <v>0.60099999999999998</v>
      </c>
      <c r="AO161" s="9">
        <f t="shared" si="113"/>
        <v>0.10399999999999998</v>
      </c>
      <c r="AP161" s="10">
        <f t="shared" si="114"/>
        <v>0.16100000000000003</v>
      </c>
      <c r="AQ161" s="9" t="s">
        <v>12</v>
      </c>
      <c r="AR161" s="55" t="s">
        <v>12</v>
      </c>
      <c r="AS161" s="55">
        <v>2.2789999999999999</v>
      </c>
      <c r="AT161" s="55">
        <v>2.4119999999999999</v>
      </c>
      <c r="AU161" s="55">
        <v>2.552</v>
      </c>
      <c r="AV161" s="3">
        <v>2.681</v>
      </c>
      <c r="AW161" s="3">
        <v>2.8180000000000001</v>
      </c>
      <c r="AX161" s="3" t="s">
        <v>12</v>
      </c>
      <c r="AY161" s="3">
        <v>3.218</v>
      </c>
      <c r="AZ161" s="15" t="s">
        <v>12</v>
      </c>
      <c r="BA161" s="10">
        <f t="shared" si="115"/>
        <v>2.8180000000000001</v>
      </c>
      <c r="BB161" s="9">
        <f t="shared" si="116"/>
        <v>0.26600000000000001</v>
      </c>
      <c r="BC161" s="10">
        <f t="shared" si="117"/>
        <v>0.39999999999999991</v>
      </c>
      <c r="BD161" s="9" t="s">
        <v>2403</v>
      </c>
      <c r="BE161" s="3" t="s">
        <v>12</v>
      </c>
      <c r="BF161" s="15" t="s">
        <v>12</v>
      </c>
      <c r="BG161" s="15"/>
      <c r="BH161" s="9"/>
      <c r="BI161" s="10"/>
      <c r="BJ161" s="9" t="s">
        <v>2403</v>
      </c>
      <c r="BK161" s="3" t="s">
        <v>12</v>
      </c>
      <c r="BL161" s="15" t="s">
        <v>12</v>
      </c>
      <c r="BM161" s="15"/>
      <c r="BN161" s="9"/>
      <c r="BO161" s="10"/>
      <c r="BP161">
        <f t="shared" si="118"/>
        <v>0</v>
      </c>
      <c r="BQ161" s="93">
        <f t="shared" si="119"/>
        <v>0</v>
      </c>
      <c r="BR161" s="93">
        <f t="shared" si="120"/>
        <v>0</v>
      </c>
      <c r="BS161" s="93" t="e">
        <f>VLOOKUP(C161,'Koppeling locatie - aslocatie'!$A$2:$C$8139,2,FALSE)</f>
        <v>#N/A</v>
      </c>
      <c r="BT161" s="93" t="e">
        <f>VLOOKUP($BS161,aslocaties_v01!$C$3:$AA$349,MATCH($K$3/10,aslocaties_v01!$C$2:$X$2),FALSE)</f>
        <v>#N/A</v>
      </c>
      <c r="BU161" s="93" t="e">
        <f>VLOOKUP(BS161,aslocaties_v01!$C$3:$AA$349,MATCH($K$3,aslocaties_v01!$C$2:$X$2),FALSE)</f>
        <v>#N/A</v>
      </c>
      <c r="BV161" s="93" t="e">
        <f>VLOOKUP(BS161,aslocaties_v01!$C$3:$AA$349,MATCH($K$3*10,aslocaties_v01!$C$2:$X$2),FALSE)</f>
        <v>#N/A</v>
      </c>
      <c r="BW161" s="93" t="e">
        <f t="shared" si="121"/>
        <v>#N/A</v>
      </c>
      <c r="BX161" s="93" t="e">
        <f t="shared" si="122"/>
        <v>#N/A</v>
      </c>
      <c r="BY161" s="94">
        <f t="shared" si="123"/>
        <v>999</v>
      </c>
      <c r="BZ161" s="94">
        <f t="shared" si="124"/>
        <v>999</v>
      </c>
      <c r="CA161" s="94" t="e">
        <f t="shared" si="125"/>
        <v>#N/A</v>
      </c>
      <c r="CB161" t="e">
        <f t="shared" si="126"/>
        <v>#N/A</v>
      </c>
      <c r="CC161" s="58" t="e">
        <f t="shared" si="127"/>
        <v>#N/A</v>
      </c>
      <c r="CD161" s="95" t="e">
        <f t="shared" si="128"/>
        <v>#N/A</v>
      </c>
      <c r="CE161" s="96" t="b">
        <f t="shared" si="129"/>
        <v>1</v>
      </c>
      <c r="CF161" t="e">
        <f t="shared" si="130"/>
        <v>#DIV/0!</v>
      </c>
      <c r="CG161" t="e">
        <f t="shared" si="131"/>
        <v>#DIV/0!</v>
      </c>
      <c r="CH161" s="84" t="b">
        <f t="shared" si="132"/>
        <v>1</v>
      </c>
      <c r="CI161">
        <f t="shared" si="133"/>
        <v>0.60099999999999998</v>
      </c>
      <c r="CJ161" t="b">
        <f t="shared" si="134"/>
        <v>1</v>
      </c>
      <c r="CK161" t="b">
        <f t="shared" si="135"/>
        <v>1</v>
      </c>
      <c r="CL161" s="84" t="b">
        <f t="shared" si="155"/>
        <v>1</v>
      </c>
      <c r="CM161">
        <f t="shared" si="136"/>
        <v>2.8180000000000001</v>
      </c>
      <c r="CN161" t="b">
        <f t="shared" si="137"/>
        <v>1</v>
      </c>
      <c r="CO161" s="84">
        <f t="shared" si="138"/>
        <v>4.851409073279931E-2</v>
      </c>
      <c r="CP161" t="b">
        <f t="shared" si="139"/>
        <v>1</v>
      </c>
      <c r="CQ161" s="96" t="b">
        <f t="shared" si="140"/>
        <v>1</v>
      </c>
      <c r="CR161" t="b">
        <f t="shared" si="141"/>
        <v>1</v>
      </c>
      <c r="CS161" t="b">
        <f t="shared" si="142"/>
        <v>1</v>
      </c>
      <c r="CT161" t="b">
        <f t="shared" si="143"/>
        <v>1</v>
      </c>
      <c r="CU161" t="b">
        <f t="shared" si="144"/>
        <v>1</v>
      </c>
      <c r="CV161" s="84" t="b">
        <f t="shared" si="145"/>
        <v>1</v>
      </c>
      <c r="CW161" t="b">
        <f t="shared" si="146"/>
        <v>1</v>
      </c>
      <c r="CX161" t="b">
        <f t="shared" si="147"/>
        <v>1</v>
      </c>
      <c r="CY161" t="b">
        <f t="shared" si="148"/>
        <v>1</v>
      </c>
      <c r="CZ161" t="b">
        <f t="shared" si="149"/>
        <v>1</v>
      </c>
      <c r="DA161" s="84">
        <f t="shared" si="150"/>
        <v>0</v>
      </c>
      <c r="DB161" t="e">
        <f t="shared" si="151"/>
        <v>#N/A</v>
      </c>
    </row>
    <row r="162" spans="1:106">
      <c r="A162" s="9">
        <v>160</v>
      </c>
      <c r="B162" s="3">
        <v>2</v>
      </c>
      <c r="C162" s="3" t="s">
        <v>199</v>
      </c>
      <c r="D162" s="3" t="str">
        <f t="shared" si="104"/>
        <v>AF_60m_L_37_0037</v>
      </c>
      <c r="E162" s="3" t="str">
        <f t="shared" si="105"/>
        <v>0037</v>
      </c>
      <c r="F162" s="3">
        <v>139608.06200000001</v>
      </c>
      <c r="G162" s="15">
        <v>418323.81199999998</v>
      </c>
      <c r="H162" s="35" t="str">
        <f t="shared" si="106"/>
        <v>ja</v>
      </c>
      <c r="I162" s="42" t="s">
        <v>2402</v>
      </c>
      <c r="J162" s="20" t="s">
        <v>2955</v>
      </c>
      <c r="K162" s="21">
        <v>10000</v>
      </c>
      <c r="L162" s="28">
        <f t="shared" si="152"/>
        <v>0.24</v>
      </c>
      <c r="M162" s="28">
        <f t="shared" si="153"/>
        <v>0</v>
      </c>
      <c r="N162" s="56">
        <f t="shared" si="107"/>
        <v>0</v>
      </c>
      <c r="O162" s="33">
        <f t="shared" si="154"/>
        <v>73.972631438963063</v>
      </c>
      <c r="P162" s="37">
        <f t="shared" si="108"/>
        <v>151.99793517675576</v>
      </c>
      <c r="Q162" s="9" t="s">
        <v>12</v>
      </c>
      <c r="R162" s="55" t="s">
        <v>12</v>
      </c>
      <c r="S162" s="55">
        <v>3.7519999999999998</v>
      </c>
      <c r="T162" s="55">
        <v>3.8420000000000001</v>
      </c>
      <c r="U162" s="55">
        <v>3.92</v>
      </c>
      <c r="V162" s="3">
        <v>3.984</v>
      </c>
      <c r="W162" s="3">
        <v>4.0640000000000001</v>
      </c>
      <c r="X162" s="3" t="s">
        <v>12</v>
      </c>
      <c r="Y162" s="3">
        <v>4.5259999999999998</v>
      </c>
      <c r="Z162" s="15" t="s">
        <v>12</v>
      </c>
      <c r="AA162" s="10">
        <f t="shared" si="109"/>
        <v>4.0640000000000001</v>
      </c>
      <c r="AB162" s="9">
        <f t="shared" si="110"/>
        <v>0.14400000000000013</v>
      </c>
      <c r="AC162" s="10">
        <f t="shared" si="111"/>
        <v>0.46199999999999974</v>
      </c>
      <c r="AD162" s="9" t="s">
        <v>12</v>
      </c>
      <c r="AE162" s="55" t="s">
        <v>12</v>
      </c>
      <c r="AF162" s="55">
        <v>0.41599999999999998</v>
      </c>
      <c r="AG162" s="55">
        <v>0.47199999999999998</v>
      </c>
      <c r="AH162" s="55">
        <v>0.53500000000000003</v>
      </c>
      <c r="AI162" s="3">
        <v>0.59499999999999997</v>
      </c>
      <c r="AJ162" s="3">
        <v>0.66500000000000004</v>
      </c>
      <c r="AK162" s="3" t="s">
        <v>12</v>
      </c>
      <c r="AL162" s="3">
        <v>0.81799999999999995</v>
      </c>
      <c r="AM162" s="15" t="s">
        <v>12</v>
      </c>
      <c r="AN162" s="10">
        <f t="shared" si="112"/>
        <v>0.66500000000000004</v>
      </c>
      <c r="AO162" s="9">
        <f t="shared" si="113"/>
        <v>0.13</v>
      </c>
      <c r="AP162" s="10">
        <f t="shared" si="114"/>
        <v>0.15299999999999991</v>
      </c>
      <c r="AQ162" s="9" t="s">
        <v>12</v>
      </c>
      <c r="AR162" s="55" t="s">
        <v>12</v>
      </c>
      <c r="AS162" s="55">
        <v>2.3079999999999998</v>
      </c>
      <c r="AT162" s="55">
        <v>2.448</v>
      </c>
      <c r="AU162" s="55">
        <v>2.6</v>
      </c>
      <c r="AV162" s="3">
        <v>2.7440000000000002</v>
      </c>
      <c r="AW162" s="3">
        <v>2.8940000000000001</v>
      </c>
      <c r="AX162" s="3" t="s">
        <v>12</v>
      </c>
      <c r="AY162" s="3">
        <v>3.387</v>
      </c>
      <c r="AZ162" s="15" t="s">
        <v>12</v>
      </c>
      <c r="BA162" s="10">
        <f t="shared" si="115"/>
        <v>2.8940000000000001</v>
      </c>
      <c r="BB162" s="9">
        <f t="shared" si="116"/>
        <v>0.29400000000000004</v>
      </c>
      <c r="BC162" s="10">
        <f t="shared" si="117"/>
        <v>0.49299999999999988</v>
      </c>
      <c r="BD162" s="9" t="s">
        <v>2403</v>
      </c>
      <c r="BE162" s="3" t="s">
        <v>12</v>
      </c>
      <c r="BF162" s="15" t="s">
        <v>12</v>
      </c>
      <c r="BG162" s="15"/>
      <c r="BH162" s="9"/>
      <c r="BI162" s="10"/>
      <c r="BJ162" s="9" t="s">
        <v>2403</v>
      </c>
      <c r="BK162" s="3" t="s">
        <v>12</v>
      </c>
      <c r="BL162" s="15" t="s">
        <v>12</v>
      </c>
      <c r="BM162" s="15"/>
      <c r="BN162" s="9"/>
      <c r="BO162" s="10"/>
      <c r="BP162">
        <f t="shared" si="118"/>
        <v>0</v>
      </c>
      <c r="BQ162" s="93">
        <f t="shared" si="119"/>
        <v>0</v>
      </c>
      <c r="BR162" s="93">
        <f t="shared" si="120"/>
        <v>0</v>
      </c>
      <c r="BS162" s="93" t="e">
        <f>VLOOKUP(C162,'Koppeling locatie - aslocatie'!$A$2:$C$8139,2,FALSE)</f>
        <v>#N/A</v>
      </c>
      <c r="BT162" s="93" t="e">
        <f>VLOOKUP($BS162,aslocaties_v01!$C$3:$AA$349,MATCH($K$3/10,aslocaties_v01!$C$2:$X$2),FALSE)</f>
        <v>#N/A</v>
      </c>
      <c r="BU162" s="93" t="e">
        <f>VLOOKUP(BS162,aslocaties_v01!$C$3:$AA$349,MATCH($K$3,aslocaties_v01!$C$2:$X$2),FALSE)</f>
        <v>#N/A</v>
      </c>
      <c r="BV162" s="93" t="e">
        <f>VLOOKUP(BS162,aslocaties_v01!$C$3:$AA$349,MATCH($K$3*10,aslocaties_v01!$C$2:$X$2),FALSE)</f>
        <v>#N/A</v>
      </c>
      <c r="BW162" s="93" t="e">
        <f t="shared" si="121"/>
        <v>#N/A</v>
      </c>
      <c r="BX162" s="93" t="e">
        <f t="shared" si="122"/>
        <v>#N/A</v>
      </c>
      <c r="BY162" s="94">
        <f t="shared" si="123"/>
        <v>999</v>
      </c>
      <c r="BZ162" s="94">
        <f t="shared" si="124"/>
        <v>999</v>
      </c>
      <c r="CA162" s="94" t="e">
        <f t="shared" si="125"/>
        <v>#N/A</v>
      </c>
      <c r="CB162" t="e">
        <f t="shared" si="126"/>
        <v>#N/A</v>
      </c>
      <c r="CC162" s="58" t="e">
        <f t="shared" si="127"/>
        <v>#N/A</v>
      </c>
      <c r="CD162" s="95" t="e">
        <f t="shared" si="128"/>
        <v>#N/A</v>
      </c>
      <c r="CE162" s="96" t="b">
        <f t="shared" si="129"/>
        <v>1</v>
      </c>
      <c r="CF162" t="e">
        <f t="shared" si="130"/>
        <v>#DIV/0!</v>
      </c>
      <c r="CG162" t="e">
        <f t="shared" si="131"/>
        <v>#DIV/0!</v>
      </c>
      <c r="CH162" s="84" t="b">
        <f t="shared" si="132"/>
        <v>1</v>
      </c>
      <c r="CI162">
        <f t="shared" si="133"/>
        <v>0.66500000000000004</v>
      </c>
      <c r="CJ162" t="b">
        <f t="shared" si="134"/>
        <v>1</v>
      </c>
      <c r="CK162" t="b">
        <f t="shared" si="135"/>
        <v>1</v>
      </c>
      <c r="CL162" s="84" t="b">
        <f t="shared" si="155"/>
        <v>1</v>
      </c>
      <c r="CM162">
        <f t="shared" si="136"/>
        <v>2.8940000000000001</v>
      </c>
      <c r="CN162" t="b">
        <f t="shared" si="137"/>
        <v>1</v>
      </c>
      <c r="CO162" s="84">
        <f t="shared" si="138"/>
        <v>5.0897915149143408E-2</v>
      </c>
      <c r="CP162" t="b">
        <f t="shared" si="139"/>
        <v>1</v>
      </c>
      <c r="CQ162" s="96" t="b">
        <f t="shared" si="140"/>
        <v>1</v>
      </c>
      <c r="CR162" t="b">
        <f t="shared" si="141"/>
        <v>1</v>
      </c>
      <c r="CS162" t="b">
        <f t="shared" si="142"/>
        <v>1</v>
      </c>
      <c r="CT162" t="b">
        <f t="shared" si="143"/>
        <v>1</v>
      </c>
      <c r="CU162" t="b">
        <f t="shared" si="144"/>
        <v>1</v>
      </c>
      <c r="CV162" s="84" t="b">
        <f t="shared" si="145"/>
        <v>1</v>
      </c>
      <c r="CW162" t="b">
        <f t="shared" si="146"/>
        <v>1</v>
      </c>
      <c r="CX162" t="b">
        <f t="shared" si="147"/>
        <v>1</v>
      </c>
      <c r="CY162" t="b">
        <f t="shared" si="148"/>
        <v>1</v>
      </c>
      <c r="CZ162" t="b">
        <f t="shared" si="149"/>
        <v>1</v>
      </c>
      <c r="DA162" s="84">
        <f t="shared" si="150"/>
        <v>0</v>
      </c>
      <c r="DB162" t="e">
        <f t="shared" si="151"/>
        <v>#N/A</v>
      </c>
    </row>
    <row r="163" spans="1:106">
      <c r="A163" s="9">
        <v>161</v>
      </c>
      <c r="B163" s="3">
        <v>2</v>
      </c>
      <c r="C163" s="3" t="s">
        <v>200</v>
      </c>
      <c r="D163" s="3" t="str">
        <f t="shared" si="104"/>
        <v>AF_60m_L_37_0038</v>
      </c>
      <c r="E163" s="3" t="str">
        <f t="shared" si="105"/>
        <v>0038</v>
      </c>
      <c r="F163" s="3">
        <v>139521.71900000001</v>
      </c>
      <c r="G163" s="15">
        <v>418198.71899999998</v>
      </c>
      <c r="H163" s="35" t="str">
        <f t="shared" si="106"/>
        <v>ja</v>
      </c>
      <c r="I163" s="42" t="s">
        <v>2402</v>
      </c>
      <c r="J163" s="20" t="s">
        <v>2955</v>
      </c>
      <c r="K163" s="21">
        <v>10000</v>
      </c>
      <c r="L163" s="28">
        <f t="shared" si="152"/>
        <v>0.24</v>
      </c>
      <c r="M163" s="28">
        <f t="shared" si="153"/>
        <v>0</v>
      </c>
      <c r="N163" s="56">
        <f t="shared" si="107"/>
        <v>0</v>
      </c>
      <c r="O163" s="33">
        <f t="shared" si="154"/>
        <v>151.99793517675576</v>
      </c>
      <c r="P163" s="37">
        <f t="shared" si="108"/>
        <v>77.073569042827501</v>
      </c>
      <c r="Q163" s="9" t="s">
        <v>12</v>
      </c>
      <c r="R163" s="55" t="s">
        <v>12</v>
      </c>
      <c r="S163" s="55">
        <v>3.7509999999999999</v>
      </c>
      <c r="T163" s="55">
        <v>3.8420000000000001</v>
      </c>
      <c r="U163" s="55">
        <v>3.92</v>
      </c>
      <c r="V163" s="3">
        <v>3.984</v>
      </c>
      <c r="W163" s="3">
        <v>4.0640000000000001</v>
      </c>
      <c r="X163" s="3" t="s">
        <v>12</v>
      </c>
      <c r="Y163" s="3">
        <v>4.5170000000000003</v>
      </c>
      <c r="Z163" s="15" t="s">
        <v>12</v>
      </c>
      <c r="AA163" s="10">
        <f t="shared" si="109"/>
        <v>4.0640000000000001</v>
      </c>
      <c r="AB163" s="9">
        <f t="shared" si="110"/>
        <v>0.14400000000000013</v>
      </c>
      <c r="AC163" s="10">
        <f t="shared" si="111"/>
        <v>0.45300000000000029</v>
      </c>
      <c r="AD163" s="9" t="s">
        <v>12</v>
      </c>
      <c r="AE163" s="55" t="s">
        <v>12</v>
      </c>
      <c r="AF163" s="55">
        <v>0.42099999999999999</v>
      </c>
      <c r="AG163" s="55">
        <v>0.48199999999999998</v>
      </c>
      <c r="AH163" s="55">
        <v>0.55200000000000005</v>
      </c>
      <c r="AI163" s="3">
        <v>0.61399999999999999</v>
      </c>
      <c r="AJ163" s="3">
        <v>0.67600000000000005</v>
      </c>
      <c r="AK163" s="3" t="s">
        <v>12</v>
      </c>
      <c r="AL163" s="3">
        <v>0.83499999999999996</v>
      </c>
      <c r="AM163" s="15" t="s">
        <v>12</v>
      </c>
      <c r="AN163" s="10">
        <f t="shared" si="112"/>
        <v>0.67600000000000005</v>
      </c>
      <c r="AO163" s="9">
        <f t="shared" si="113"/>
        <v>0.124</v>
      </c>
      <c r="AP163" s="10">
        <f t="shared" si="114"/>
        <v>0.15899999999999992</v>
      </c>
      <c r="AQ163" s="9" t="s">
        <v>12</v>
      </c>
      <c r="AR163" s="55" t="s">
        <v>12</v>
      </c>
      <c r="AS163" s="55">
        <v>2.3109999999999999</v>
      </c>
      <c r="AT163" s="55">
        <v>2.4660000000000002</v>
      </c>
      <c r="AU163" s="55">
        <v>2.6440000000000001</v>
      </c>
      <c r="AV163" s="3">
        <v>2.8</v>
      </c>
      <c r="AW163" s="3">
        <v>2.9340000000000002</v>
      </c>
      <c r="AX163" s="3" t="s">
        <v>12</v>
      </c>
      <c r="AY163" s="3">
        <v>3.4079999999999999</v>
      </c>
      <c r="AZ163" s="15" t="s">
        <v>12</v>
      </c>
      <c r="BA163" s="10">
        <f t="shared" si="115"/>
        <v>2.9340000000000002</v>
      </c>
      <c r="BB163" s="9">
        <f t="shared" si="116"/>
        <v>0.29000000000000004</v>
      </c>
      <c r="BC163" s="10">
        <f t="shared" si="117"/>
        <v>0.47399999999999975</v>
      </c>
      <c r="BD163" s="9" t="s">
        <v>2403</v>
      </c>
      <c r="BE163" s="3" t="s">
        <v>12</v>
      </c>
      <c r="BF163" s="15" t="s">
        <v>12</v>
      </c>
      <c r="BG163" s="15"/>
      <c r="BH163" s="9"/>
      <c r="BI163" s="10"/>
      <c r="BJ163" s="9" t="s">
        <v>2403</v>
      </c>
      <c r="BK163" s="3" t="s">
        <v>12</v>
      </c>
      <c r="BL163" s="15" t="s">
        <v>12</v>
      </c>
      <c r="BM163" s="15"/>
      <c r="BN163" s="9"/>
      <c r="BO163" s="10"/>
      <c r="BP163">
        <f t="shared" si="118"/>
        <v>0</v>
      </c>
      <c r="BQ163" s="93">
        <f t="shared" si="119"/>
        <v>0</v>
      </c>
      <c r="BR163" s="93">
        <f t="shared" si="120"/>
        <v>0</v>
      </c>
      <c r="BS163" s="93" t="e">
        <f>VLOOKUP(C163,'Koppeling locatie - aslocatie'!$A$2:$C$8139,2,FALSE)</f>
        <v>#N/A</v>
      </c>
      <c r="BT163" s="93" t="e">
        <f>VLOOKUP($BS163,aslocaties_v01!$C$3:$AA$349,MATCH($K$3/10,aslocaties_v01!$C$2:$X$2),FALSE)</f>
        <v>#N/A</v>
      </c>
      <c r="BU163" s="93" t="e">
        <f>VLOOKUP(BS163,aslocaties_v01!$C$3:$AA$349,MATCH($K$3,aslocaties_v01!$C$2:$X$2),FALSE)</f>
        <v>#N/A</v>
      </c>
      <c r="BV163" s="93" t="e">
        <f>VLOOKUP(BS163,aslocaties_v01!$C$3:$AA$349,MATCH($K$3*10,aslocaties_v01!$C$2:$X$2),FALSE)</f>
        <v>#N/A</v>
      </c>
      <c r="BW163" s="93" t="e">
        <f t="shared" si="121"/>
        <v>#N/A</v>
      </c>
      <c r="BX163" s="93" t="e">
        <f t="shared" si="122"/>
        <v>#N/A</v>
      </c>
      <c r="BY163" s="94">
        <f t="shared" si="123"/>
        <v>999</v>
      </c>
      <c r="BZ163" s="94">
        <f t="shared" si="124"/>
        <v>999</v>
      </c>
      <c r="CA163" s="94" t="e">
        <f t="shared" si="125"/>
        <v>#N/A</v>
      </c>
      <c r="CB163" t="e">
        <f t="shared" si="126"/>
        <v>#N/A</v>
      </c>
      <c r="CC163" s="58" t="e">
        <f t="shared" si="127"/>
        <v>#N/A</v>
      </c>
      <c r="CD163" s="95" t="e">
        <f t="shared" si="128"/>
        <v>#N/A</v>
      </c>
      <c r="CE163" s="96" t="b">
        <f t="shared" si="129"/>
        <v>1</v>
      </c>
      <c r="CF163" t="e">
        <f t="shared" si="130"/>
        <v>#DIV/0!</v>
      </c>
      <c r="CG163" t="e">
        <f t="shared" si="131"/>
        <v>#DIV/0!</v>
      </c>
      <c r="CH163" s="84" t="b">
        <f t="shared" si="132"/>
        <v>1</v>
      </c>
      <c r="CI163">
        <f t="shared" si="133"/>
        <v>0.67600000000000005</v>
      </c>
      <c r="CJ163" t="b">
        <f t="shared" si="134"/>
        <v>1</v>
      </c>
      <c r="CK163" t="b">
        <f t="shared" si="135"/>
        <v>1</v>
      </c>
      <c r="CL163" s="84" t="b">
        <f t="shared" si="155"/>
        <v>1</v>
      </c>
      <c r="CM163">
        <f t="shared" si="136"/>
        <v>2.9340000000000002</v>
      </c>
      <c r="CN163" t="b">
        <f t="shared" si="137"/>
        <v>1</v>
      </c>
      <c r="CO163" s="84">
        <f t="shared" si="138"/>
        <v>5.0338686426692078E-2</v>
      </c>
      <c r="CP163" t="b">
        <f t="shared" si="139"/>
        <v>1</v>
      </c>
      <c r="CQ163" s="96" t="b">
        <f t="shared" si="140"/>
        <v>1</v>
      </c>
      <c r="CR163" t="b">
        <f t="shared" si="141"/>
        <v>1</v>
      </c>
      <c r="CS163" t="b">
        <f t="shared" si="142"/>
        <v>1</v>
      </c>
      <c r="CT163" t="b">
        <f t="shared" si="143"/>
        <v>1</v>
      </c>
      <c r="CU163" t="b">
        <f t="shared" si="144"/>
        <v>1</v>
      </c>
      <c r="CV163" s="84" t="b">
        <f t="shared" si="145"/>
        <v>1</v>
      </c>
      <c r="CW163" t="b">
        <f t="shared" si="146"/>
        <v>1</v>
      </c>
      <c r="CX163" t="b">
        <f t="shared" si="147"/>
        <v>1</v>
      </c>
      <c r="CY163" t="b">
        <f t="shared" si="148"/>
        <v>1</v>
      </c>
      <c r="CZ163" t="b">
        <f t="shared" si="149"/>
        <v>1</v>
      </c>
      <c r="DA163" s="84">
        <f t="shared" si="150"/>
        <v>0</v>
      </c>
      <c r="DB163" t="e">
        <f t="shared" si="151"/>
        <v>#N/A</v>
      </c>
    </row>
    <row r="164" spans="1:106">
      <c r="A164" s="9">
        <v>162</v>
      </c>
      <c r="B164" s="3">
        <v>2</v>
      </c>
      <c r="C164" s="3" t="s">
        <v>201</v>
      </c>
      <c r="D164" s="3" t="str">
        <f t="shared" si="104"/>
        <v>AF_60m_L_37_0039</v>
      </c>
      <c r="E164" s="3" t="str">
        <f t="shared" si="105"/>
        <v>0039</v>
      </c>
      <c r="F164" s="3">
        <v>139479.67199999999</v>
      </c>
      <c r="G164" s="15">
        <v>418134.125</v>
      </c>
      <c r="H164" s="35" t="str">
        <f t="shared" si="106"/>
        <v>ja</v>
      </c>
      <c r="I164" s="42" t="s">
        <v>2402</v>
      </c>
      <c r="J164" s="20" t="s">
        <v>2955</v>
      </c>
      <c r="K164" s="21">
        <v>10000</v>
      </c>
      <c r="L164" s="28">
        <f t="shared" si="152"/>
        <v>0.24</v>
      </c>
      <c r="M164" s="28">
        <f t="shared" si="153"/>
        <v>0</v>
      </c>
      <c r="N164" s="56">
        <f t="shared" si="107"/>
        <v>0</v>
      </c>
      <c r="O164" s="33">
        <f t="shared" si="154"/>
        <v>77.073569042827501</v>
      </c>
      <c r="P164" s="37">
        <f t="shared" si="108"/>
        <v>450.66585841172724</v>
      </c>
      <c r="Q164" s="9" t="s">
        <v>12</v>
      </c>
      <c r="R164" s="55" t="s">
        <v>12</v>
      </c>
      <c r="S164" s="55">
        <v>3.7509999999999999</v>
      </c>
      <c r="T164" s="55">
        <v>3.8420000000000001</v>
      </c>
      <c r="U164" s="55">
        <v>3.92</v>
      </c>
      <c r="V164" s="3">
        <v>3.984</v>
      </c>
      <c r="W164" s="3">
        <v>4.0640000000000001</v>
      </c>
      <c r="X164" s="3" t="s">
        <v>12</v>
      </c>
      <c r="Y164" s="3">
        <v>4.5519999999999996</v>
      </c>
      <c r="Z164" s="15" t="s">
        <v>12</v>
      </c>
      <c r="AA164" s="10">
        <f t="shared" si="109"/>
        <v>4.0640000000000001</v>
      </c>
      <c r="AB164" s="9">
        <f t="shared" si="110"/>
        <v>0.14400000000000013</v>
      </c>
      <c r="AC164" s="10">
        <f t="shared" si="111"/>
        <v>0.48799999999999955</v>
      </c>
      <c r="AD164" s="9" t="s">
        <v>12</v>
      </c>
      <c r="AE164" s="55" t="s">
        <v>12</v>
      </c>
      <c r="AF164" s="55">
        <v>0.436</v>
      </c>
      <c r="AG164" s="55">
        <v>0.501</v>
      </c>
      <c r="AH164" s="55">
        <v>0.57499999999999996</v>
      </c>
      <c r="AI164" s="3">
        <v>0.63800000000000001</v>
      </c>
      <c r="AJ164" s="3">
        <v>0.70399999999999996</v>
      </c>
      <c r="AK164" s="3" t="s">
        <v>12</v>
      </c>
      <c r="AL164" s="3">
        <v>0.86899999999999999</v>
      </c>
      <c r="AM164" s="15" t="s">
        <v>12</v>
      </c>
      <c r="AN164" s="10">
        <f t="shared" si="112"/>
        <v>0.70399999999999996</v>
      </c>
      <c r="AO164" s="9">
        <f t="shared" si="113"/>
        <v>0.129</v>
      </c>
      <c r="AP164" s="10">
        <f t="shared" si="114"/>
        <v>0.16500000000000004</v>
      </c>
      <c r="AQ164" s="9" t="s">
        <v>12</v>
      </c>
      <c r="AR164" s="55" t="s">
        <v>12</v>
      </c>
      <c r="AS164" s="55">
        <v>2.3359999999999999</v>
      </c>
      <c r="AT164" s="55">
        <v>2.4950000000000001</v>
      </c>
      <c r="AU164" s="55">
        <v>2.6829999999999998</v>
      </c>
      <c r="AV164" s="3">
        <v>2.8410000000000002</v>
      </c>
      <c r="AW164" s="3">
        <v>2.9830000000000001</v>
      </c>
      <c r="AX164" s="3" t="s">
        <v>12</v>
      </c>
      <c r="AY164" s="3">
        <v>3.5110000000000001</v>
      </c>
      <c r="AZ164" s="15" t="s">
        <v>12</v>
      </c>
      <c r="BA164" s="10">
        <f t="shared" si="115"/>
        <v>2.9830000000000001</v>
      </c>
      <c r="BB164" s="9">
        <f t="shared" si="116"/>
        <v>0.30000000000000027</v>
      </c>
      <c r="BC164" s="10">
        <f t="shared" si="117"/>
        <v>0.52800000000000002</v>
      </c>
      <c r="BD164" s="9" t="s">
        <v>2403</v>
      </c>
      <c r="BE164" s="3" t="s">
        <v>12</v>
      </c>
      <c r="BF164" s="15" t="s">
        <v>12</v>
      </c>
      <c r="BG164" s="15"/>
      <c r="BH164" s="9"/>
      <c r="BI164" s="10"/>
      <c r="BJ164" s="9" t="s">
        <v>2403</v>
      </c>
      <c r="BK164" s="3" t="s">
        <v>12</v>
      </c>
      <c r="BL164" s="15" t="s">
        <v>12</v>
      </c>
      <c r="BM164" s="15"/>
      <c r="BN164" s="9"/>
      <c r="BO164" s="10"/>
      <c r="BP164">
        <f t="shared" si="118"/>
        <v>0</v>
      </c>
      <c r="BQ164" s="93">
        <f t="shared" si="119"/>
        <v>0</v>
      </c>
      <c r="BR164" s="93">
        <f t="shared" si="120"/>
        <v>0</v>
      </c>
      <c r="BS164" s="93" t="e">
        <f>VLOOKUP(C164,'Koppeling locatie - aslocatie'!$A$2:$C$8139,2,FALSE)</f>
        <v>#N/A</v>
      </c>
      <c r="BT164" s="93" t="e">
        <f>VLOOKUP($BS164,aslocaties_v01!$C$3:$AA$349,MATCH($K$3/10,aslocaties_v01!$C$2:$X$2),FALSE)</f>
        <v>#N/A</v>
      </c>
      <c r="BU164" s="93" t="e">
        <f>VLOOKUP(BS164,aslocaties_v01!$C$3:$AA$349,MATCH($K$3,aslocaties_v01!$C$2:$X$2),FALSE)</f>
        <v>#N/A</v>
      </c>
      <c r="BV164" s="93" t="e">
        <f>VLOOKUP(BS164,aslocaties_v01!$C$3:$AA$349,MATCH($K$3*10,aslocaties_v01!$C$2:$X$2),FALSE)</f>
        <v>#N/A</v>
      </c>
      <c r="BW164" s="93" t="e">
        <f t="shared" si="121"/>
        <v>#N/A</v>
      </c>
      <c r="BX164" s="93" t="e">
        <f t="shared" si="122"/>
        <v>#N/A</v>
      </c>
      <c r="BY164" s="94">
        <f t="shared" si="123"/>
        <v>999</v>
      </c>
      <c r="BZ164" s="94">
        <f t="shared" si="124"/>
        <v>999</v>
      </c>
      <c r="CA164" s="94" t="e">
        <f t="shared" si="125"/>
        <v>#N/A</v>
      </c>
      <c r="CB164" t="e">
        <f t="shared" si="126"/>
        <v>#N/A</v>
      </c>
      <c r="CC164" s="58" t="e">
        <f t="shared" si="127"/>
        <v>#N/A</v>
      </c>
      <c r="CD164" s="95" t="e">
        <f t="shared" si="128"/>
        <v>#N/A</v>
      </c>
      <c r="CE164" s="96" t="b">
        <f t="shared" si="129"/>
        <v>1</v>
      </c>
      <c r="CF164" t="e">
        <f t="shared" si="130"/>
        <v>#DIV/0!</v>
      </c>
      <c r="CG164" t="e">
        <f t="shared" si="131"/>
        <v>#DIV/0!</v>
      </c>
      <c r="CH164" s="84" t="b">
        <f t="shared" si="132"/>
        <v>1</v>
      </c>
      <c r="CI164">
        <f t="shared" si="133"/>
        <v>0.70399999999999996</v>
      </c>
      <c r="CJ164" t="b">
        <f t="shared" si="134"/>
        <v>1</v>
      </c>
      <c r="CK164" t="b">
        <f t="shared" si="135"/>
        <v>1</v>
      </c>
      <c r="CL164" s="84" t="b">
        <f t="shared" si="155"/>
        <v>1</v>
      </c>
      <c r="CM164">
        <f t="shared" si="136"/>
        <v>2.9830000000000001</v>
      </c>
      <c r="CN164" t="b">
        <f t="shared" si="137"/>
        <v>1</v>
      </c>
      <c r="CO164" s="84">
        <f t="shared" si="138"/>
        <v>5.0715598389988376E-2</v>
      </c>
      <c r="CP164" t="b">
        <f t="shared" si="139"/>
        <v>1</v>
      </c>
      <c r="CQ164" s="96" t="b">
        <f t="shared" si="140"/>
        <v>1</v>
      </c>
      <c r="CR164" t="b">
        <f t="shared" si="141"/>
        <v>1</v>
      </c>
      <c r="CS164" t="b">
        <f t="shared" si="142"/>
        <v>1</v>
      </c>
      <c r="CT164" t="b">
        <f t="shared" si="143"/>
        <v>1</v>
      </c>
      <c r="CU164" t="b">
        <f t="shared" si="144"/>
        <v>1</v>
      </c>
      <c r="CV164" s="84" t="b">
        <f t="shared" si="145"/>
        <v>1</v>
      </c>
      <c r="CW164" t="b">
        <f t="shared" si="146"/>
        <v>1</v>
      </c>
      <c r="CX164" t="b">
        <f t="shared" si="147"/>
        <v>1</v>
      </c>
      <c r="CY164" t="b">
        <f t="shared" si="148"/>
        <v>1</v>
      </c>
      <c r="CZ164" t="b">
        <f t="shared" si="149"/>
        <v>1</v>
      </c>
      <c r="DA164" s="84">
        <f t="shared" si="150"/>
        <v>0</v>
      </c>
      <c r="DB164" t="e">
        <f t="shared" si="151"/>
        <v>#N/A</v>
      </c>
    </row>
    <row r="165" spans="1:106">
      <c r="A165" s="9">
        <v>163</v>
      </c>
      <c r="B165" s="3">
        <v>2</v>
      </c>
      <c r="C165" s="3" t="s">
        <v>202</v>
      </c>
      <c r="D165" s="3" t="str">
        <f t="shared" si="104"/>
        <v>AF_60m_L_37_0040</v>
      </c>
      <c r="E165" s="3" t="str">
        <f t="shared" si="105"/>
        <v>0040</v>
      </c>
      <c r="F165" s="3">
        <v>139509.359</v>
      </c>
      <c r="G165" s="15">
        <v>417684.43800000002</v>
      </c>
      <c r="H165" s="35" t="str">
        <f t="shared" si="106"/>
        <v>ja</v>
      </c>
      <c r="I165" s="42" t="s">
        <v>2402</v>
      </c>
      <c r="J165" s="20" t="s">
        <v>2955</v>
      </c>
      <c r="K165" s="21">
        <v>10000</v>
      </c>
      <c r="L165" s="28">
        <f t="shared" si="152"/>
        <v>0.24</v>
      </c>
      <c r="M165" s="28">
        <f t="shared" si="153"/>
        <v>0</v>
      </c>
      <c r="N165" s="56">
        <f t="shared" si="107"/>
        <v>0</v>
      </c>
      <c r="O165" s="33">
        <f t="shared" si="154"/>
        <v>450.66585841172724</v>
      </c>
      <c r="P165" s="37">
        <f t="shared" si="108"/>
        <v>82.893415757824442</v>
      </c>
      <c r="Q165" s="9" t="s">
        <v>12</v>
      </c>
      <c r="R165" s="55" t="s">
        <v>12</v>
      </c>
      <c r="S165" s="55">
        <v>3.7530000000000001</v>
      </c>
      <c r="T165" s="55">
        <v>3.8439999999999999</v>
      </c>
      <c r="U165" s="55">
        <v>3.9220000000000002</v>
      </c>
      <c r="V165" s="3">
        <v>3.9860000000000002</v>
      </c>
      <c r="W165" s="3">
        <v>4.0659999999999998</v>
      </c>
      <c r="X165" s="3" t="s">
        <v>12</v>
      </c>
      <c r="Y165" s="3">
        <v>4.6929999999999996</v>
      </c>
      <c r="Z165" s="15" t="s">
        <v>12</v>
      </c>
      <c r="AA165" s="10">
        <f t="shared" si="109"/>
        <v>4.0659999999999998</v>
      </c>
      <c r="AB165" s="9">
        <f t="shared" si="110"/>
        <v>0.14399999999999968</v>
      </c>
      <c r="AC165" s="10">
        <f t="shared" si="111"/>
        <v>0.62699999999999978</v>
      </c>
      <c r="AD165" s="9" t="s">
        <v>12</v>
      </c>
      <c r="AE165" s="55" t="s">
        <v>12</v>
      </c>
      <c r="AF165" s="55">
        <v>0.32700000000000001</v>
      </c>
      <c r="AG165" s="55">
        <v>0.40100000000000002</v>
      </c>
      <c r="AH165" s="55">
        <v>0.46500000000000002</v>
      </c>
      <c r="AI165" s="3">
        <v>0.52200000000000002</v>
      </c>
      <c r="AJ165" s="3">
        <v>0.57999999999999996</v>
      </c>
      <c r="AK165" s="3" t="s">
        <v>12</v>
      </c>
      <c r="AL165" s="3">
        <v>0.70299999999999996</v>
      </c>
      <c r="AM165" s="15" t="s">
        <v>12</v>
      </c>
      <c r="AN165" s="10">
        <f t="shared" si="112"/>
        <v>0.57999999999999996</v>
      </c>
      <c r="AO165" s="9">
        <f t="shared" si="113"/>
        <v>0.11499999999999994</v>
      </c>
      <c r="AP165" s="10">
        <f t="shared" si="114"/>
        <v>0.123</v>
      </c>
      <c r="AQ165" s="9" t="s">
        <v>12</v>
      </c>
      <c r="AR165" s="55" t="s">
        <v>12</v>
      </c>
      <c r="AS165" s="55">
        <v>1.9830000000000001</v>
      </c>
      <c r="AT165" s="55">
        <v>2.23</v>
      </c>
      <c r="AU165" s="55">
        <v>2.4590000000000001</v>
      </c>
      <c r="AV165" s="3">
        <v>2.629</v>
      </c>
      <c r="AW165" s="3">
        <v>2.7770000000000001</v>
      </c>
      <c r="AX165" s="3" t="s">
        <v>12</v>
      </c>
      <c r="AY165" s="3">
        <v>3.1589999999999998</v>
      </c>
      <c r="AZ165" s="15" t="s">
        <v>12</v>
      </c>
      <c r="BA165" s="10">
        <f t="shared" si="115"/>
        <v>2.7770000000000001</v>
      </c>
      <c r="BB165" s="9">
        <f t="shared" si="116"/>
        <v>0.31800000000000006</v>
      </c>
      <c r="BC165" s="10">
        <f t="shared" si="117"/>
        <v>0.38199999999999967</v>
      </c>
      <c r="BD165" s="9" t="s">
        <v>2403</v>
      </c>
      <c r="BE165" s="3" t="s">
        <v>12</v>
      </c>
      <c r="BF165" s="15" t="s">
        <v>12</v>
      </c>
      <c r="BG165" s="15"/>
      <c r="BH165" s="9"/>
      <c r="BI165" s="10"/>
      <c r="BJ165" s="9" t="s">
        <v>2403</v>
      </c>
      <c r="BK165" s="3" t="s">
        <v>12</v>
      </c>
      <c r="BL165" s="15" t="s">
        <v>12</v>
      </c>
      <c r="BM165" s="15"/>
      <c r="BN165" s="9"/>
      <c r="BO165" s="10"/>
      <c r="BP165">
        <f t="shared" si="118"/>
        <v>0</v>
      </c>
      <c r="BQ165" s="93">
        <f t="shared" si="119"/>
        <v>0</v>
      </c>
      <c r="BR165" s="93">
        <f t="shared" si="120"/>
        <v>0</v>
      </c>
      <c r="BS165" s="93" t="e">
        <f>VLOOKUP(C165,'Koppeling locatie - aslocatie'!$A$2:$C$8139,2,FALSE)</f>
        <v>#N/A</v>
      </c>
      <c r="BT165" s="93" t="e">
        <f>VLOOKUP($BS165,aslocaties_v01!$C$3:$AA$349,MATCH($K$3/10,aslocaties_v01!$C$2:$X$2),FALSE)</f>
        <v>#N/A</v>
      </c>
      <c r="BU165" s="93" t="e">
        <f>VLOOKUP(BS165,aslocaties_v01!$C$3:$AA$349,MATCH($K$3,aslocaties_v01!$C$2:$X$2),FALSE)</f>
        <v>#N/A</v>
      </c>
      <c r="BV165" s="93" t="e">
        <f>VLOOKUP(BS165,aslocaties_v01!$C$3:$AA$349,MATCH($K$3*10,aslocaties_v01!$C$2:$X$2),FALSE)</f>
        <v>#N/A</v>
      </c>
      <c r="BW165" s="93" t="e">
        <f t="shared" si="121"/>
        <v>#N/A</v>
      </c>
      <c r="BX165" s="93" t="e">
        <f t="shared" si="122"/>
        <v>#N/A</v>
      </c>
      <c r="BY165" s="94">
        <f t="shared" si="123"/>
        <v>999</v>
      </c>
      <c r="BZ165" s="94">
        <f t="shared" si="124"/>
        <v>999</v>
      </c>
      <c r="CA165" s="94" t="e">
        <f t="shared" si="125"/>
        <v>#N/A</v>
      </c>
      <c r="CB165" t="e">
        <f t="shared" si="126"/>
        <v>#N/A</v>
      </c>
      <c r="CC165" s="58" t="e">
        <f t="shared" si="127"/>
        <v>#N/A</v>
      </c>
      <c r="CD165" s="95" t="e">
        <f t="shared" si="128"/>
        <v>#N/A</v>
      </c>
      <c r="CE165" s="96" t="b">
        <f t="shared" si="129"/>
        <v>1</v>
      </c>
      <c r="CF165" t="e">
        <f t="shared" si="130"/>
        <v>#DIV/0!</v>
      </c>
      <c r="CG165" t="e">
        <f t="shared" si="131"/>
        <v>#DIV/0!</v>
      </c>
      <c r="CH165" s="84" t="b">
        <f t="shared" si="132"/>
        <v>1</v>
      </c>
      <c r="CI165">
        <f t="shared" si="133"/>
        <v>0.57999999999999996</v>
      </c>
      <c r="CJ165" t="b">
        <f t="shared" si="134"/>
        <v>1</v>
      </c>
      <c r="CK165" t="b">
        <f t="shared" si="135"/>
        <v>1</v>
      </c>
      <c r="CL165" s="84" t="b">
        <f t="shared" si="155"/>
        <v>1</v>
      </c>
      <c r="CM165">
        <f t="shared" si="136"/>
        <v>2.7770000000000001</v>
      </c>
      <c r="CN165" t="b">
        <f t="shared" si="137"/>
        <v>1</v>
      </c>
      <c r="CO165" s="84">
        <f t="shared" si="138"/>
        <v>4.8211610106484774E-2</v>
      </c>
      <c r="CP165" t="b">
        <f t="shared" si="139"/>
        <v>1</v>
      </c>
      <c r="CQ165" s="96" t="b">
        <f t="shared" si="140"/>
        <v>1</v>
      </c>
      <c r="CR165" t="b">
        <f t="shared" si="141"/>
        <v>1</v>
      </c>
      <c r="CS165" t="b">
        <f t="shared" si="142"/>
        <v>1</v>
      </c>
      <c r="CT165" t="b">
        <f t="shared" si="143"/>
        <v>1</v>
      </c>
      <c r="CU165" t="b">
        <f t="shared" si="144"/>
        <v>1</v>
      </c>
      <c r="CV165" s="84" t="b">
        <f t="shared" si="145"/>
        <v>1</v>
      </c>
      <c r="CW165" t="b">
        <f t="shared" si="146"/>
        <v>1</v>
      </c>
      <c r="CX165" t="b">
        <f t="shared" si="147"/>
        <v>1</v>
      </c>
      <c r="CY165" t="b">
        <f t="shared" si="148"/>
        <v>1</v>
      </c>
      <c r="CZ165" t="b">
        <f t="shared" si="149"/>
        <v>1</v>
      </c>
      <c r="DA165" s="84">
        <f t="shared" si="150"/>
        <v>0</v>
      </c>
      <c r="DB165" t="e">
        <f t="shared" si="151"/>
        <v>#N/A</v>
      </c>
    </row>
    <row r="166" spans="1:106">
      <c r="A166" s="9">
        <v>164</v>
      </c>
      <c r="B166" s="3">
        <v>2</v>
      </c>
      <c r="C166" s="3" t="s">
        <v>203</v>
      </c>
      <c r="D166" s="3" t="str">
        <f t="shared" si="104"/>
        <v>AF_60m_L_37_0041</v>
      </c>
      <c r="E166" s="3" t="str">
        <f t="shared" si="105"/>
        <v>0041</v>
      </c>
      <c r="F166" s="3">
        <v>139592.109</v>
      </c>
      <c r="G166" s="15">
        <v>417689.31199999998</v>
      </c>
      <c r="H166" s="35" t="str">
        <f t="shared" si="106"/>
        <v>ja</v>
      </c>
      <c r="I166" s="42" t="s">
        <v>2402</v>
      </c>
      <c r="J166" s="20" t="s">
        <v>2955</v>
      </c>
      <c r="K166" s="21">
        <v>10000</v>
      </c>
      <c r="L166" s="28">
        <f t="shared" si="152"/>
        <v>0.24</v>
      </c>
      <c r="M166" s="28">
        <f t="shared" si="153"/>
        <v>0</v>
      </c>
      <c r="N166" s="56">
        <f t="shared" si="107"/>
        <v>0</v>
      </c>
      <c r="O166" s="33">
        <f t="shared" si="154"/>
        <v>82.893415757824442</v>
      </c>
      <c r="P166" s="37">
        <f t="shared" si="108"/>
        <v>65.542225938700852</v>
      </c>
      <c r="Q166" s="9" t="s">
        <v>12</v>
      </c>
      <c r="R166" s="55" t="s">
        <v>12</v>
      </c>
      <c r="S166" s="55">
        <v>3.7450000000000001</v>
      </c>
      <c r="T166" s="55">
        <v>3.8380000000000001</v>
      </c>
      <c r="U166" s="55">
        <v>3.919</v>
      </c>
      <c r="V166" s="3">
        <v>3.9830000000000001</v>
      </c>
      <c r="W166" s="3">
        <v>4.0629999999999997</v>
      </c>
      <c r="X166" s="3" t="s">
        <v>12</v>
      </c>
      <c r="Y166" s="3">
        <v>4.6459999999999999</v>
      </c>
      <c r="Z166" s="15" t="s">
        <v>12</v>
      </c>
      <c r="AA166" s="10">
        <f t="shared" si="109"/>
        <v>4.0629999999999997</v>
      </c>
      <c r="AB166" s="9">
        <f t="shared" si="110"/>
        <v>0.14399999999999968</v>
      </c>
      <c r="AC166" s="10">
        <f t="shared" si="111"/>
        <v>0.58300000000000018</v>
      </c>
      <c r="AD166" s="9" t="s">
        <v>12</v>
      </c>
      <c r="AE166" s="55" t="s">
        <v>12</v>
      </c>
      <c r="AF166" s="55">
        <v>4.7E-2</v>
      </c>
      <c r="AG166" s="55">
        <v>5.5E-2</v>
      </c>
      <c r="AH166" s="55">
        <v>6.4000000000000001E-2</v>
      </c>
      <c r="AI166" s="3">
        <v>7.1999999999999995E-2</v>
      </c>
      <c r="AJ166" s="3">
        <v>0.08</v>
      </c>
      <c r="AK166" s="3" t="s">
        <v>12</v>
      </c>
      <c r="AL166" s="3">
        <v>9.7000000000000003E-2</v>
      </c>
      <c r="AM166" s="15" t="s">
        <v>12</v>
      </c>
      <c r="AN166" s="10">
        <f t="shared" si="112"/>
        <v>0.08</v>
      </c>
      <c r="AO166" s="9">
        <f t="shared" si="113"/>
        <v>1.6E-2</v>
      </c>
      <c r="AP166" s="10">
        <f t="shared" si="114"/>
        <v>1.7000000000000001E-2</v>
      </c>
      <c r="AQ166" s="9" t="s">
        <v>12</v>
      </c>
      <c r="AR166" s="55" t="s">
        <v>12</v>
      </c>
      <c r="AS166" s="55">
        <v>4.9000000000000002E-2</v>
      </c>
      <c r="AT166" s="55">
        <v>5.8000000000000003E-2</v>
      </c>
      <c r="AU166" s="55">
        <v>6.7000000000000004E-2</v>
      </c>
      <c r="AV166" s="3">
        <v>7.4999999999999997E-2</v>
      </c>
      <c r="AW166" s="3">
        <v>8.4000000000000005E-2</v>
      </c>
      <c r="AX166" s="3" t="s">
        <v>12</v>
      </c>
      <c r="AY166" s="3">
        <v>0.26400000000000001</v>
      </c>
      <c r="AZ166" s="15" t="s">
        <v>12</v>
      </c>
      <c r="BA166" s="10">
        <f t="shared" si="115"/>
        <v>8.4000000000000005E-2</v>
      </c>
      <c r="BB166" s="9">
        <f t="shared" si="116"/>
        <v>1.7000000000000001E-2</v>
      </c>
      <c r="BC166" s="10">
        <f t="shared" si="117"/>
        <v>0.18</v>
      </c>
      <c r="BD166" s="9" t="s">
        <v>2403</v>
      </c>
      <c r="BE166" s="3" t="s">
        <v>12</v>
      </c>
      <c r="BF166" s="15" t="s">
        <v>12</v>
      </c>
      <c r="BG166" s="15"/>
      <c r="BH166" s="9"/>
      <c r="BI166" s="10"/>
      <c r="BJ166" s="9" t="s">
        <v>2403</v>
      </c>
      <c r="BK166" s="3" t="s">
        <v>12</v>
      </c>
      <c r="BL166" s="15" t="s">
        <v>12</v>
      </c>
      <c r="BM166" s="15"/>
      <c r="BN166" s="9"/>
      <c r="BO166" s="10"/>
      <c r="BP166">
        <f t="shared" si="118"/>
        <v>0</v>
      </c>
      <c r="BQ166" s="93">
        <f t="shared" si="119"/>
        <v>0</v>
      </c>
      <c r="BR166" s="93">
        <f t="shared" si="120"/>
        <v>0</v>
      </c>
      <c r="BS166" s="93" t="e">
        <f>VLOOKUP(C166,'Koppeling locatie - aslocatie'!$A$2:$C$8139,2,FALSE)</f>
        <v>#N/A</v>
      </c>
      <c r="BT166" s="93" t="e">
        <f>VLOOKUP($BS166,aslocaties_v01!$C$3:$AA$349,MATCH($K$3/10,aslocaties_v01!$C$2:$X$2),FALSE)</f>
        <v>#N/A</v>
      </c>
      <c r="BU166" s="93" t="e">
        <f>VLOOKUP(BS166,aslocaties_v01!$C$3:$AA$349,MATCH($K$3,aslocaties_v01!$C$2:$X$2),FALSE)</f>
        <v>#N/A</v>
      </c>
      <c r="BV166" s="93" t="e">
        <f>VLOOKUP(BS166,aslocaties_v01!$C$3:$AA$349,MATCH($K$3*10,aslocaties_v01!$C$2:$X$2),FALSE)</f>
        <v>#N/A</v>
      </c>
      <c r="BW166" s="93" t="e">
        <f t="shared" si="121"/>
        <v>#N/A</v>
      </c>
      <c r="BX166" s="93" t="e">
        <f t="shared" si="122"/>
        <v>#N/A</v>
      </c>
      <c r="BY166" s="94">
        <f t="shared" si="123"/>
        <v>999</v>
      </c>
      <c r="BZ166" s="94">
        <f t="shared" si="124"/>
        <v>999</v>
      </c>
      <c r="CA166" s="94" t="e">
        <f t="shared" si="125"/>
        <v>#N/A</v>
      </c>
      <c r="CB166" t="e">
        <f t="shared" si="126"/>
        <v>#N/A</v>
      </c>
      <c r="CC166" s="58" t="e">
        <f t="shared" si="127"/>
        <v>#N/A</v>
      </c>
      <c r="CD166" s="95" t="e">
        <f t="shared" si="128"/>
        <v>#N/A</v>
      </c>
      <c r="CE166" s="96" t="b">
        <f t="shared" si="129"/>
        <v>1</v>
      </c>
      <c r="CF166" t="e">
        <f t="shared" si="130"/>
        <v>#DIV/0!</v>
      </c>
      <c r="CG166" t="e">
        <f t="shared" si="131"/>
        <v>#DIV/0!</v>
      </c>
      <c r="CH166" s="84" t="b">
        <f t="shared" si="132"/>
        <v>0</v>
      </c>
      <c r="CI166" t="str">
        <f t="shared" si="133"/>
        <v/>
      </c>
      <c r="CJ166" t="b">
        <f t="shared" si="134"/>
        <v>0</v>
      </c>
      <c r="CK166" t="b">
        <f t="shared" si="135"/>
        <v>1</v>
      </c>
      <c r="CL166" s="84" t="b">
        <f t="shared" si="155"/>
        <v>1</v>
      </c>
      <c r="CM166">
        <f t="shared" si="136"/>
        <v>8.4000000000000005E-2</v>
      </c>
      <c r="CN166" t="b">
        <f t="shared" si="137"/>
        <v>1</v>
      </c>
      <c r="CO166" s="84">
        <f t="shared" si="138"/>
        <v>7.2678644107215531</v>
      </c>
      <c r="CP166" t="b">
        <f t="shared" si="139"/>
        <v>1</v>
      </c>
      <c r="CQ166" s="96" t="b">
        <f t="shared" si="140"/>
        <v>1</v>
      </c>
      <c r="CR166" t="b">
        <f t="shared" si="141"/>
        <v>1</v>
      </c>
      <c r="CS166" t="b">
        <f t="shared" si="142"/>
        <v>1</v>
      </c>
      <c r="CT166" t="b">
        <f t="shared" si="143"/>
        <v>1</v>
      </c>
      <c r="CU166" t="b">
        <f t="shared" si="144"/>
        <v>1</v>
      </c>
      <c r="CV166" s="84" t="b">
        <f t="shared" si="145"/>
        <v>1</v>
      </c>
      <c r="CW166" t="b">
        <f t="shared" si="146"/>
        <v>1</v>
      </c>
      <c r="CX166" t="b">
        <f t="shared" si="147"/>
        <v>1</v>
      </c>
      <c r="CY166" t="b">
        <f t="shared" si="148"/>
        <v>1</v>
      </c>
      <c r="CZ166" t="b">
        <f t="shared" si="149"/>
        <v>1</v>
      </c>
      <c r="DA166" s="84">
        <f t="shared" si="150"/>
        <v>0</v>
      </c>
      <c r="DB166" t="e">
        <f t="shared" si="151"/>
        <v>#N/A</v>
      </c>
    </row>
    <row r="167" spans="1:106">
      <c r="A167" s="9">
        <v>165</v>
      </c>
      <c r="B167" s="3">
        <v>2</v>
      </c>
      <c r="C167" s="3" t="s">
        <v>204</v>
      </c>
      <c r="D167" s="3" t="str">
        <f t="shared" si="104"/>
        <v>AF_60m_L_37_0042</v>
      </c>
      <c r="E167" s="3" t="str">
        <f t="shared" si="105"/>
        <v>0042</v>
      </c>
      <c r="F167" s="3">
        <v>139547.75</v>
      </c>
      <c r="G167" s="15">
        <v>417737.56199999998</v>
      </c>
      <c r="H167" s="35" t="str">
        <f t="shared" si="106"/>
        <v>ja</v>
      </c>
      <c r="I167" s="42" t="s">
        <v>2402</v>
      </c>
      <c r="J167" s="20" t="s">
        <v>2955</v>
      </c>
      <c r="K167" s="21">
        <v>10000</v>
      </c>
      <c r="L167" s="28">
        <f t="shared" si="152"/>
        <v>0.24</v>
      </c>
      <c r="M167" s="28">
        <f t="shared" si="153"/>
        <v>0</v>
      </c>
      <c r="N167" s="56">
        <f t="shared" si="107"/>
        <v>0</v>
      </c>
      <c r="O167" s="33">
        <f t="shared" si="154"/>
        <v>65.542225938700852</v>
      </c>
      <c r="P167" s="37">
        <f t="shared" si="108"/>
        <v>115.01451209739527</v>
      </c>
      <c r="Q167" s="9" t="s">
        <v>12</v>
      </c>
      <c r="R167" s="55" t="s">
        <v>12</v>
      </c>
      <c r="S167" s="55">
        <v>3.7530000000000001</v>
      </c>
      <c r="T167" s="55">
        <v>3.843</v>
      </c>
      <c r="U167" s="55">
        <v>3.9209999999999998</v>
      </c>
      <c r="V167" s="3">
        <v>3.9860000000000002</v>
      </c>
      <c r="W167" s="3">
        <v>4.0659999999999998</v>
      </c>
      <c r="X167" s="3" t="s">
        <v>12</v>
      </c>
      <c r="Y167" s="3">
        <v>4.6589999999999998</v>
      </c>
      <c r="Z167" s="15" t="s">
        <v>12</v>
      </c>
      <c r="AA167" s="10">
        <f t="shared" si="109"/>
        <v>4.0659999999999998</v>
      </c>
      <c r="AB167" s="9">
        <f t="shared" si="110"/>
        <v>0.14500000000000002</v>
      </c>
      <c r="AC167" s="10">
        <f t="shared" si="111"/>
        <v>0.59299999999999997</v>
      </c>
      <c r="AD167" s="9" t="s">
        <v>12</v>
      </c>
      <c r="AE167" s="55" t="s">
        <v>12</v>
      </c>
      <c r="AF167" s="55">
        <v>0.39500000000000002</v>
      </c>
      <c r="AG167" s="55">
        <v>0.45100000000000001</v>
      </c>
      <c r="AH167" s="55">
        <v>0.51400000000000001</v>
      </c>
      <c r="AI167" s="3">
        <v>0.57799999999999996</v>
      </c>
      <c r="AJ167" s="3">
        <v>0.65</v>
      </c>
      <c r="AK167" s="3" t="s">
        <v>12</v>
      </c>
      <c r="AL167" s="3">
        <v>0.79500000000000004</v>
      </c>
      <c r="AM167" s="15" t="s">
        <v>12</v>
      </c>
      <c r="AN167" s="10">
        <f t="shared" si="112"/>
        <v>0.65</v>
      </c>
      <c r="AO167" s="9">
        <f t="shared" si="113"/>
        <v>0.13600000000000001</v>
      </c>
      <c r="AP167" s="10">
        <f t="shared" si="114"/>
        <v>0.14500000000000002</v>
      </c>
      <c r="AQ167" s="9" t="s">
        <v>12</v>
      </c>
      <c r="AR167" s="55" t="s">
        <v>12</v>
      </c>
      <c r="AS167" s="55">
        <v>2.2480000000000002</v>
      </c>
      <c r="AT167" s="55">
        <v>2.3969999999999998</v>
      </c>
      <c r="AU167" s="55">
        <v>2.5569999999999999</v>
      </c>
      <c r="AV167" s="3">
        <v>2.7069999999999999</v>
      </c>
      <c r="AW167" s="3">
        <v>2.87</v>
      </c>
      <c r="AX167" s="3" t="s">
        <v>12</v>
      </c>
      <c r="AY167" s="3">
        <v>3.18</v>
      </c>
      <c r="AZ167" s="15" t="s">
        <v>12</v>
      </c>
      <c r="BA167" s="10">
        <f t="shared" si="115"/>
        <v>2.87</v>
      </c>
      <c r="BB167" s="9">
        <f t="shared" si="116"/>
        <v>0.31300000000000017</v>
      </c>
      <c r="BC167" s="10">
        <f t="shared" si="117"/>
        <v>0.31000000000000005</v>
      </c>
      <c r="BD167" s="9" t="s">
        <v>2403</v>
      </c>
      <c r="BE167" s="3" t="s">
        <v>12</v>
      </c>
      <c r="BF167" s="15" t="s">
        <v>12</v>
      </c>
      <c r="BG167" s="15"/>
      <c r="BH167" s="9"/>
      <c r="BI167" s="10"/>
      <c r="BJ167" s="9" t="s">
        <v>2403</v>
      </c>
      <c r="BK167" s="3" t="s">
        <v>12</v>
      </c>
      <c r="BL167" s="15" t="s">
        <v>12</v>
      </c>
      <c r="BM167" s="15"/>
      <c r="BN167" s="9"/>
      <c r="BO167" s="10"/>
      <c r="BP167">
        <f t="shared" si="118"/>
        <v>0</v>
      </c>
      <c r="BQ167" s="93">
        <f t="shared" si="119"/>
        <v>0</v>
      </c>
      <c r="BR167" s="93">
        <f t="shared" si="120"/>
        <v>0</v>
      </c>
      <c r="BS167" s="93" t="e">
        <f>VLOOKUP(C167,'Koppeling locatie - aslocatie'!$A$2:$C$8139,2,FALSE)</f>
        <v>#N/A</v>
      </c>
      <c r="BT167" s="93" t="e">
        <f>VLOOKUP($BS167,aslocaties_v01!$C$3:$AA$349,MATCH($K$3/10,aslocaties_v01!$C$2:$X$2),FALSE)</f>
        <v>#N/A</v>
      </c>
      <c r="BU167" s="93" t="e">
        <f>VLOOKUP(BS167,aslocaties_v01!$C$3:$AA$349,MATCH($K$3,aslocaties_v01!$C$2:$X$2),FALSE)</f>
        <v>#N/A</v>
      </c>
      <c r="BV167" s="93" t="e">
        <f>VLOOKUP(BS167,aslocaties_v01!$C$3:$AA$349,MATCH($K$3*10,aslocaties_v01!$C$2:$X$2),FALSE)</f>
        <v>#N/A</v>
      </c>
      <c r="BW167" s="93" t="e">
        <f t="shared" si="121"/>
        <v>#N/A</v>
      </c>
      <c r="BX167" s="93" t="e">
        <f t="shared" si="122"/>
        <v>#N/A</v>
      </c>
      <c r="BY167" s="94">
        <f t="shared" si="123"/>
        <v>999</v>
      </c>
      <c r="BZ167" s="94">
        <f t="shared" si="124"/>
        <v>999</v>
      </c>
      <c r="CA167" s="94" t="e">
        <f t="shared" si="125"/>
        <v>#N/A</v>
      </c>
      <c r="CB167" t="e">
        <f t="shared" si="126"/>
        <v>#N/A</v>
      </c>
      <c r="CC167" s="58" t="e">
        <f t="shared" si="127"/>
        <v>#N/A</v>
      </c>
      <c r="CD167" s="95" t="e">
        <f t="shared" si="128"/>
        <v>#N/A</v>
      </c>
      <c r="CE167" s="96" t="b">
        <f t="shared" si="129"/>
        <v>1</v>
      </c>
      <c r="CF167" t="e">
        <f t="shared" si="130"/>
        <v>#DIV/0!</v>
      </c>
      <c r="CG167" t="e">
        <f t="shared" si="131"/>
        <v>#DIV/0!</v>
      </c>
      <c r="CH167" s="84" t="b">
        <f t="shared" si="132"/>
        <v>1</v>
      </c>
      <c r="CI167">
        <f t="shared" si="133"/>
        <v>0.65</v>
      </c>
      <c r="CJ167" t="b">
        <f t="shared" si="134"/>
        <v>1</v>
      </c>
      <c r="CK167" t="b">
        <f t="shared" si="135"/>
        <v>1</v>
      </c>
      <c r="CL167" s="84" t="b">
        <f t="shared" si="155"/>
        <v>1</v>
      </c>
      <c r="CM167">
        <f t="shared" si="136"/>
        <v>2.87</v>
      </c>
      <c r="CN167" t="b">
        <f t="shared" si="137"/>
        <v>1</v>
      </c>
      <c r="CO167" s="84">
        <f t="shared" si="138"/>
        <v>5.0585373947318366E-2</v>
      </c>
      <c r="CP167" t="b">
        <f t="shared" si="139"/>
        <v>1</v>
      </c>
      <c r="CQ167" s="96" t="b">
        <f t="shared" si="140"/>
        <v>1</v>
      </c>
      <c r="CR167" t="b">
        <f t="shared" si="141"/>
        <v>1</v>
      </c>
      <c r="CS167" t="b">
        <f t="shared" si="142"/>
        <v>1</v>
      </c>
      <c r="CT167" t="b">
        <f t="shared" si="143"/>
        <v>1</v>
      </c>
      <c r="CU167" t="b">
        <f t="shared" si="144"/>
        <v>1</v>
      </c>
      <c r="CV167" s="84" t="b">
        <f t="shared" si="145"/>
        <v>1</v>
      </c>
      <c r="CW167" t="b">
        <f t="shared" si="146"/>
        <v>1</v>
      </c>
      <c r="CX167" t="b">
        <f t="shared" si="147"/>
        <v>1</v>
      </c>
      <c r="CY167" t="b">
        <f t="shared" si="148"/>
        <v>1</v>
      </c>
      <c r="CZ167" t="b">
        <f t="shared" si="149"/>
        <v>1</v>
      </c>
      <c r="DA167" s="84">
        <f t="shared" si="150"/>
        <v>0</v>
      </c>
      <c r="DB167" t="e">
        <f t="shared" si="151"/>
        <v>#N/A</v>
      </c>
    </row>
    <row r="168" spans="1:106">
      <c r="A168" s="9">
        <v>166</v>
      </c>
      <c r="B168" s="3">
        <v>2</v>
      </c>
      <c r="C168" s="3" t="s">
        <v>205</v>
      </c>
      <c r="D168" s="3" t="str">
        <f t="shared" si="104"/>
        <v>AF_60m_L_37_0043</v>
      </c>
      <c r="E168" s="3" t="str">
        <f t="shared" si="105"/>
        <v>0043</v>
      </c>
      <c r="F168" s="3">
        <v>139498.43799999999</v>
      </c>
      <c r="G168" s="15">
        <v>417841.46899999998</v>
      </c>
      <c r="H168" s="35" t="str">
        <f t="shared" si="106"/>
        <v>ja</v>
      </c>
      <c r="I168" s="42" t="s">
        <v>2402</v>
      </c>
      <c r="J168" s="20" t="s">
        <v>2955</v>
      </c>
      <c r="K168" s="21">
        <v>10000</v>
      </c>
      <c r="L168" s="28">
        <f t="shared" si="152"/>
        <v>0.24</v>
      </c>
      <c r="M168" s="28">
        <f t="shared" si="153"/>
        <v>0</v>
      </c>
      <c r="N168" s="56">
        <f t="shared" si="107"/>
        <v>0</v>
      </c>
      <c r="O168" s="33">
        <f t="shared" si="154"/>
        <v>115.01451209739527</v>
      </c>
      <c r="P168" s="37">
        <f t="shared" si="108"/>
        <v>103.85175428467531</v>
      </c>
      <c r="Q168" s="9" t="s">
        <v>12</v>
      </c>
      <c r="R168" s="55" t="s">
        <v>12</v>
      </c>
      <c r="S168" s="55">
        <v>3.7519999999999998</v>
      </c>
      <c r="T168" s="55">
        <v>3.843</v>
      </c>
      <c r="U168" s="55">
        <v>3.9209999999999998</v>
      </c>
      <c r="V168" s="3">
        <v>3.9849999999999999</v>
      </c>
      <c r="W168" s="3">
        <v>4.0650000000000004</v>
      </c>
      <c r="X168" s="3" t="s">
        <v>12</v>
      </c>
      <c r="Y168" s="3">
        <v>4.6219999999999999</v>
      </c>
      <c r="Z168" s="15" t="s">
        <v>12</v>
      </c>
      <c r="AA168" s="10">
        <f t="shared" si="109"/>
        <v>4.0650000000000004</v>
      </c>
      <c r="AB168" s="9">
        <f t="shared" si="110"/>
        <v>0.14400000000000057</v>
      </c>
      <c r="AC168" s="10">
        <f t="shared" si="111"/>
        <v>0.5569999999999995</v>
      </c>
      <c r="AD168" s="9" t="s">
        <v>12</v>
      </c>
      <c r="AE168" s="55" t="s">
        <v>12</v>
      </c>
      <c r="AF168" s="55">
        <v>0.40300000000000002</v>
      </c>
      <c r="AG168" s="55">
        <v>0.46</v>
      </c>
      <c r="AH168" s="55">
        <v>0.52800000000000002</v>
      </c>
      <c r="AI168" s="3">
        <v>0.59899999999999998</v>
      </c>
      <c r="AJ168" s="3">
        <v>0.67100000000000004</v>
      </c>
      <c r="AK168" s="3" t="s">
        <v>12</v>
      </c>
      <c r="AL168" s="3">
        <v>0.81699999999999995</v>
      </c>
      <c r="AM168" s="15" t="s">
        <v>12</v>
      </c>
      <c r="AN168" s="10">
        <f t="shared" si="112"/>
        <v>0.67100000000000004</v>
      </c>
      <c r="AO168" s="9">
        <f t="shared" si="113"/>
        <v>0.14300000000000002</v>
      </c>
      <c r="AP168" s="10">
        <f t="shared" si="114"/>
        <v>0.14599999999999991</v>
      </c>
      <c r="AQ168" s="9" t="s">
        <v>12</v>
      </c>
      <c r="AR168" s="55" t="s">
        <v>12</v>
      </c>
      <c r="AS168" s="55">
        <v>2.2749999999999999</v>
      </c>
      <c r="AT168" s="55">
        <v>2.427</v>
      </c>
      <c r="AU168" s="55">
        <v>2.597</v>
      </c>
      <c r="AV168" s="3">
        <v>2.766</v>
      </c>
      <c r="AW168" s="3">
        <v>2.92</v>
      </c>
      <c r="AX168" s="3" t="s">
        <v>12</v>
      </c>
      <c r="AY168" s="3">
        <v>3.242</v>
      </c>
      <c r="AZ168" s="15" t="s">
        <v>12</v>
      </c>
      <c r="BA168" s="10">
        <f t="shared" si="115"/>
        <v>2.92</v>
      </c>
      <c r="BB168" s="9">
        <f t="shared" si="116"/>
        <v>0.32299999999999995</v>
      </c>
      <c r="BC168" s="10">
        <f t="shared" si="117"/>
        <v>0.32200000000000006</v>
      </c>
      <c r="BD168" s="9" t="s">
        <v>2403</v>
      </c>
      <c r="BE168" s="3" t="s">
        <v>12</v>
      </c>
      <c r="BF168" s="15" t="s">
        <v>12</v>
      </c>
      <c r="BG168" s="15"/>
      <c r="BH168" s="9"/>
      <c r="BI168" s="10"/>
      <c r="BJ168" s="9" t="s">
        <v>2403</v>
      </c>
      <c r="BK168" s="3" t="s">
        <v>12</v>
      </c>
      <c r="BL168" s="15" t="s">
        <v>12</v>
      </c>
      <c r="BM168" s="15"/>
      <c r="BN168" s="9"/>
      <c r="BO168" s="10"/>
      <c r="BP168">
        <f t="shared" si="118"/>
        <v>0</v>
      </c>
      <c r="BQ168" s="93">
        <f t="shared" si="119"/>
        <v>0</v>
      </c>
      <c r="BR168" s="93">
        <f t="shared" si="120"/>
        <v>0</v>
      </c>
      <c r="BS168" s="93" t="e">
        <f>VLOOKUP(C168,'Koppeling locatie - aslocatie'!$A$2:$C$8139,2,FALSE)</f>
        <v>#N/A</v>
      </c>
      <c r="BT168" s="93" t="e">
        <f>VLOOKUP($BS168,aslocaties_v01!$C$3:$AA$349,MATCH($K$3/10,aslocaties_v01!$C$2:$X$2),FALSE)</f>
        <v>#N/A</v>
      </c>
      <c r="BU168" s="93" t="e">
        <f>VLOOKUP(BS168,aslocaties_v01!$C$3:$AA$349,MATCH($K$3,aslocaties_v01!$C$2:$X$2),FALSE)</f>
        <v>#N/A</v>
      </c>
      <c r="BV168" s="93" t="e">
        <f>VLOOKUP(BS168,aslocaties_v01!$C$3:$AA$349,MATCH($K$3*10,aslocaties_v01!$C$2:$X$2),FALSE)</f>
        <v>#N/A</v>
      </c>
      <c r="BW168" s="93" t="e">
        <f t="shared" si="121"/>
        <v>#N/A</v>
      </c>
      <c r="BX168" s="93" t="e">
        <f t="shared" si="122"/>
        <v>#N/A</v>
      </c>
      <c r="BY168" s="94">
        <f t="shared" si="123"/>
        <v>999</v>
      </c>
      <c r="BZ168" s="94">
        <f t="shared" si="124"/>
        <v>999</v>
      </c>
      <c r="CA168" s="94" t="e">
        <f t="shared" si="125"/>
        <v>#N/A</v>
      </c>
      <c r="CB168" t="e">
        <f t="shared" si="126"/>
        <v>#N/A</v>
      </c>
      <c r="CC168" s="58" t="e">
        <f t="shared" si="127"/>
        <v>#N/A</v>
      </c>
      <c r="CD168" s="95" t="e">
        <f t="shared" si="128"/>
        <v>#N/A</v>
      </c>
      <c r="CE168" s="96" t="b">
        <f t="shared" si="129"/>
        <v>1</v>
      </c>
      <c r="CF168" t="e">
        <f t="shared" si="130"/>
        <v>#DIV/0!</v>
      </c>
      <c r="CG168" t="e">
        <f t="shared" si="131"/>
        <v>#DIV/0!</v>
      </c>
      <c r="CH168" s="84" t="b">
        <f t="shared" si="132"/>
        <v>1</v>
      </c>
      <c r="CI168">
        <f t="shared" si="133"/>
        <v>0.67100000000000004</v>
      </c>
      <c r="CJ168" t="b">
        <f t="shared" si="134"/>
        <v>1</v>
      </c>
      <c r="CK168" t="b">
        <f t="shared" si="135"/>
        <v>1</v>
      </c>
      <c r="CL168" s="84" t="b">
        <f t="shared" si="155"/>
        <v>1</v>
      </c>
      <c r="CM168">
        <f t="shared" si="136"/>
        <v>2.92</v>
      </c>
      <c r="CN168" t="b">
        <f t="shared" si="137"/>
        <v>1</v>
      </c>
      <c r="CO168" s="84">
        <f t="shared" si="138"/>
        <v>5.0446636930967959E-2</v>
      </c>
      <c r="CP168" t="b">
        <f t="shared" si="139"/>
        <v>1</v>
      </c>
      <c r="CQ168" s="96" t="b">
        <f t="shared" si="140"/>
        <v>1</v>
      </c>
      <c r="CR168" t="b">
        <f t="shared" si="141"/>
        <v>1</v>
      </c>
      <c r="CS168" t="b">
        <f t="shared" si="142"/>
        <v>1</v>
      </c>
      <c r="CT168" t="b">
        <f t="shared" si="143"/>
        <v>1</v>
      </c>
      <c r="CU168" t="b">
        <f t="shared" si="144"/>
        <v>1</v>
      </c>
      <c r="CV168" s="84" t="b">
        <f t="shared" si="145"/>
        <v>1</v>
      </c>
      <c r="CW168" t="b">
        <f t="shared" si="146"/>
        <v>1</v>
      </c>
      <c r="CX168" t="b">
        <f t="shared" si="147"/>
        <v>1</v>
      </c>
      <c r="CY168" t="b">
        <f t="shared" si="148"/>
        <v>1</v>
      </c>
      <c r="CZ168" t="b">
        <f t="shared" si="149"/>
        <v>1</v>
      </c>
      <c r="DA168" s="84">
        <f t="shared" si="150"/>
        <v>0</v>
      </c>
      <c r="DB168" t="e">
        <f t="shared" si="151"/>
        <v>#N/A</v>
      </c>
    </row>
    <row r="169" spans="1:106">
      <c r="A169" s="9">
        <v>167</v>
      </c>
      <c r="B169" s="3">
        <v>2</v>
      </c>
      <c r="C169" s="3" t="s">
        <v>206</v>
      </c>
      <c r="D169" s="3" t="str">
        <f t="shared" si="104"/>
        <v>AF_60m_L_37_0044</v>
      </c>
      <c r="E169" s="3" t="str">
        <f t="shared" si="105"/>
        <v>0044</v>
      </c>
      <c r="F169" s="3">
        <v>139406.90599999999</v>
      </c>
      <c r="G169" s="15">
        <v>417890.53100000002</v>
      </c>
      <c r="H169" s="35" t="str">
        <f t="shared" si="106"/>
        <v>ja</v>
      </c>
      <c r="I169" s="42" t="s">
        <v>2402</v>
      </c>
      <c r="J169" s="20" t="s">
        <v>2955</v>
      </c>
      <c r="K169" s="21">
        <v>10000</v>
      </c>
      <c r="L169" s="28">
        <f t="shared" si="152"/>
        <v>0.24</v>
      </c>
      <c r="M169" s="28">
        <f t="shared" si="153"/>
        <v>0</v>
      </c>
      <c r="N169" s="56">
        <f t="shared" si="107"/>
        <v>0</v>
      </c>
      <c r="O169" s="33">
        <f t="shared" si="154"/>
        <v>103.85175428467531</v>
      </c>
      <c r="P169" s="37">
        <f t="shared" si="108"/>
        <v>124.27901490190777</v>
      </c>
      <c r="Q169" s="9" t="s">
        <v>12</v>
      </c>
      <c r="R169" s="55" t="s">
        <v>12</v>
      </c>
      <c r="S169" s="55">
        <v>3.7509999999999999</v>
      </c>
      <c r="T169" s="55">
        <v>3.843</v>
      </c>
      <c r="U169" s="55">
        <v>3.9209999999999998</v>
      </c>
      <c r="V169" s="3">
        <v>3.9849999999999999</v>
      </c>
      <c r="W169" s="3">
        <v>4.0650000000000004</v>
      </c>
      <c r="X169" s="3" t="s">
        <v>12</v>
      </c>
      <c r="Y169" s="3">
        <v>4.6059999999999999</v>
      </c>
      <c r="Z169" s="15" t="s">
        <v>12</v>
      </c>
      <c r="AA169" s="10">
        <f t="shared" si="109"/>
        <v>4.0650000000000004</v>
      </c>
      <c r="AB169" s="9">
        <f t="shared" si="110"/>
        <v>0.14400000000000057</v>
      </c>
      <c r="AC169" s="10">
        <f t="shared" si="111"/>
        <v>0.54099999999999948</v>
      </c>
      <c r="AD169" s="9" t="s">
        <v>12</v>
      </c>
      <c r="AE169" s="55" t="s">
        <v>12</v>
      </c>
      <c r="AF169" s="55">
        <v>0.41199999999999998</v>
      </c>
      <c r="AG169" s="55">
        <v>0.47</v>
      </c>
      <c r="AH169" s="55">
        <v>0.53900000000000003</v>
      </c>
      <c r="AI169" s="3">
        <v>0.60699999999999998</v>
      </c>
      <c r="AJ169" s="3">
        <v>0.67700000000000005</v>
      </c>
      <c r="AK169" s="3" t="s">
        <v>12</v>
      </c>
      <c r="AL169" s="3">
        <v>0.85299999999999998</v>
      </c>
      <c r="AM169" s="15" t="s">
        <v>12</v>
      </c>
      <c r="AN169" s="10">
        <f t="shared" si="112"/>
        <v>0.67700000000000005</v>
      </c>
      <c r="AO169" s="9">
        <f t="shared" si="113"/>
        <v>0.13800000000000001</v>
      </c>
      <c r="AP169" s="10">
        <f t="shared" si="114"/>
        <v>0.17599999999999993</v>
      </c>
      <c r="AQ169" s="9" t="s">
        <v>12</v>
      </c>
      <c r="AR169" s="55" t="s">
        <v>12</v>
      </c>
      <c r="AS169" s="55">
        <v>2.2919999999999998</v>
      </c>
      <c r="AT169" s="55">
        <v>2.448</v>
      </c>
      <c r="AU169" s="55">
        <v>2.6230000000000002</v>
      </c>
      <c r="AV169" s="3">
        <v>2.794</v>
      </c>
      <c r="AW169" s="3">
        <v>2.944</v>
      </c>
      <c r="AX169" s="3" t="s">
        <v>12</v>
      </c>
      <c r="AY169" s="3">
        <v>3.262</v>
      </c>
      <c r="AZ169" s="15" t="s">
        <v>12</v>
      </c>
      <c r="BA169" s="10">
        <f t="shared" si="115"/>
        <v>2.944</v>
      </c>
      <c r="BB169" s="9">
        <f t="shared" si="116"/>
        <v>0.32099999999999973</v>
      </c>
      <c r="BC169" s="10">
        <f t="shared" si="117"/>
        <v>0.31800000000000006</v>
      </c>
      <c r="BD169" s="9" t="s">
        <v>2403</v>
      </c>
      <c r="BE169" s="3" t="s">
        <v>12</v>
      </c>
      <c r="BF169" s="15" t="s">
        <v>12</v>
      </c>
      <c r="BG169" s="15"/>
      <c r="BH169" s="9"/>
      <c r="BI169" s="10"/>
      <c r="BJ169" s="9" t="s">
        <v>2403</v>
      </c>
      <c r="BK169" s="3" t="s">
        <v>12</v>
      </c>
      <c r="BL169" s="15" t="s">
        <v>12</v>
      </c>
      <c r="BM169" s="15"/>
      <c r="BN169" s="9"/>
      <c r="BO169" s="10"/>
      <c r="BP169">
        <f t="shared" si="118"/>
        <v>0</v>
      </c>
      <c r="BQ169" s="93">
        <f t="shared" si="119"/>
        <v>0</v>
      </c>
      <c r="BR169" s="93">
        <f t="shared" si="120"/>
        <v>0</v>
      </c>
      <c r="BS169" s="93" t="e">
        <f>VLOOKUP(C169,'Koppeling locatie - aslocatie'!$A$2:$C$8139,2,FALSE)</f>
        <v>#N/A</v>
      </c>
      <c r="BT169" s="93" t="e">
        <f>VLOOKUP($BS169,aslocaties_v01!$C$3:$AA$349,MATCH($K$3/10,aslocaties_v01!$C$2:$X$2),FALSE)</f>
        <v>#N/A</v>
      </c>
      <c r="BU169" s="93" t="e">
        <f>VLOOKUP(BS169,aslocaties_v01!$C$3:$AA$349,MATCH($K$3,aslocaties_v01!$C$2:$X$2),FALSE)</f>
        <v>#N/A</v>
      </c>
      <c r="BV169" s="93" t="e">
        <f>VLOOKUP(BS169,aslocaties_v01!$C$3:$AA$349,MATCH($K$3*10,aslocaties_v01!$C$2:$X$2),FALSE)</f>
        <v>#N/A</v>
      </c>
      <c r="BW169" s="93" t="e">
        <f t="shared" si="121"/>
        <v>#N/A</v>
      </c>
      <c r="BX169" s="93" t="e">
        <f t="shared" si="122"/>
        <v>#N/A</v>
      </c>
      <c r="BY169" s="94">
        <f t="shared" si="123"/>
        <v>999</v>
      </c>
      <c r="BZ169" s="94">
        <f t="shared" si="124"/>
        <v>999</v>
      </c>
      <c r="CA169" s="94" t="e">
        <f t="shared" si="125"/>
        <v>#N/A</v>
      </c>
      <c r="CB169" t="e">
        <f t="shared" si="126"/>
        <v>#N/A</v>
      </c>
      <c r="CC169" s="58" t="e">
        <f t="shared" si="127"/>
        <v>#N/A</v>
      </c>
      <c r="CD169" s="95" t="e">
        <f t="shared" si="128"/>
        <v>#N/A</v>
      </c>
      <c r="CE169" s="96" t="b">
        <f t="shared" si="129"/>
        <v>1</v>
      </c>
      <c r="CF169" t="e">
        <f t="shared" si="130"/>
        <v>#DIV/0!</v>
      </c>
      <c r="CG169" t="e">
        <f t="shared" si="131"/>
        <v>#DIV/0!</v>
      </c>
      <c r="CH169" s="84" t="b">
        <f t="shared" si="132"/>
        <v>1</v>
      </c>
      <c r="CI169">
        <f t="shared" si="133"/>
        <v>0.67700000000000005</v>
      </c>
      <c r="CJ169" t="b">
        <f t="shared" si="134"/>
        <v>1</v>
      </c>
      <c r="CK169" t="b">
        <f t="shared" si="135"/>
        <v>1</v>
      </c>
      <c r="CL169" s="84" t="b">
        <f t="shared" si="155"/>
        <v>1</v>
      </c>
      <c r="CM169">
        <f t="shared" si="136"/>
        <v>2.944</v>
      </c>
      <c r="CN169" t="b">
        <f t="shared" si="137"/>
        <v>1</v>
      </c>
      <c r="CO169" s="84">
        <f t="shared" si="138"/>
        <v>5.007125294611265E-2</v>
      </c>
      <c r="CP169" t="b">
        <f t="shared" si="139"/>
        <v>1</v>
      </c>
      <c r="CQ169" s="96" t="b">
        <f t="shared" si="140"/>
        <v>1</v>
      </c>
      <c r="CR169" t="b">
        <f t="shared" si="141"/>
        <v>1</v>
      </c>
      <c r="CS169" t="b">
        <f t="shared" si="142"/>
        <v>1</v>
      </c>
      <c r="CT169" t="b">
        <f t="shared" si="143"/>
        <v>1</v>
      </c>
      <c r="CU169" t="b">
        <f t="shared" si="144"/>
        <v>1</v>
      </c>
      <c r="CV169" s="84" t="b">
        <f t="shared" si="145"/>
        <v>1</v>
      </c>
      <c r="CW169" t="b">
        <f t="shared" si="146"/>
        <v>1</v>
      </c>
      <c r="CX169" t="b">
        <f t="shared" si="147"/>
        <v>1</v>
      </c>
      <c r="CY169" t="b">
        <f t="shared" si="148"/>
        <v>1</v>
      </c>
      <c r="CZ169" t="b">
        <f t="shared" si="149"/>
        <v>1</v>
      </c>
      <c r="DA169" s="84">
        <f t="shared" si="150"/>
        <v>0</v>
      </c>
      <c r="DB169" t="e">
        <f t="shared" si="151"/>
        <v>#N/A</v>
      </c>
    </row>
    <row r="170" spans="1:106">
      <c r="A170" s="9">
        <v>168</v>
      </c>
      <c r="B170" s="3">
        <v>2</v>
      </c>
      <c r="C170" s="3" t="s">
        <v>207</v>
      </c>
      <c r="D170" s="3" t="str">
        <f t="shared" si="104"/>
        <v>AF_60m_L_37_0045</v>
      </c>
      <c r="E170" s="3" t="str">
        <f t="shared" si="105"/>
        <v>0045</v>
      </c>
      <c r="F170" s="3">
        <v>139352.07800000001</v>
      </c>
      <c r="G170" s="15">
        <v>418002.06199999998</v>
      </c>
      <c r="H170" s="35" t="str">
        <f t="shared" si="106"/>
        <v>ja</v>
      </c>
      <c r="I170" s="42" t="s">
        <v>2402</v>
      </c>
      <c r="J170" s="20" t="s">
        <v>2955</v>
      </c>
      <c r="K170" s="21">
        <v>10000</v>
      </c>
      <c r="L170" s="28">
        <f t="shared" si="152"/>
        <v>0.24</v>
      </c>
      <c r="M170" s="28">
        <f t="shared" si="153"/>
        <v>0</v>
      </c>
      <c r="N170" s="56">
        <f t="shared" si="107"/>
        <v>0</v>
      </c>
      <c r="O170" s="33">
        <f t="shared" si="154"/>
        <v>124.27901490190777</v>
      </c>
      <c r="P170" s="37">
        <f t="shared" si="108"/>
        <v>76.145829150412894</v>
      </c>
      <c r="Q170" s="9" t="s">
        <v>12</v>
      </c>
      <c r="R170" s="55" t="s">
        <v>12</v>
      </c>
      <c r="S170" s="55">
        <v>3.7509999999999999</v>
      </c>
      <c r="T170" s="55">
        <v>3.8420000000000001</v>
      </c>
      <c r="U170" s="55">
        <v>3.92</v>
      </c>
      <c r="V170" s="3">
        <v>3.9849999999999999</v>
      </c>
      <c r="W170" s="3">
        <v>4.0640000000000001</v>
      </c>
      <c r="X170" s="3" t="s">
        <v>12</v>
      </c>
      <c r="Y170" s="3">
        <v>4.5670000000000002</v>
      </c>
      <c r="Z170" s="15" t="s">
        <v>12</v>
      </c>
      <c r="AA170" s="10">
        <f t="shared" si="109"/>
        <v>4.0640000000000001</v>
      </c>
      <c r="AB170" s="9">
        <f t="shared" si="110"/>
        <v>0.14400000000000013</v>
      </c>
      <c r="AC170" s="10">
        <f t="shared" si="111"/>
        <v>0.50300000000000011</v>
      </c>
      <c r="AD170" s="9" t="s">
        <v>12</v>
      </c>
      <c r="AE170" s="55" t="s">
        <v>12</v>
      </c>
      <c r="AF170" s="55">
        <v>0.44</v>
      </c>
      <c r="AG170" s="55">
        <v>0.50600000000000001</v>
      </c>
      <c r="AH170" s="55">
        <v>0.58099999999999996</v>
      </c>
      <c r="AI170" s="3">
        <v>0.65200000000000002</v>
      </c>
      <c r="AJ170" s="3">
        <v>0.72499999999999998</v>
      </c>
      <c r="AK170" s="3" t="s">
        <v>12</v>
      </c>
      <c r="AL170" s="3">
        <v>0.89700000000000002</v>
      </c>
      <c r="AM170" s="15" t="s">
        <v>12</v>
      </c>
      <c r="AN170" s="10">
        <f t="shared" si="112"/>
        <v>0.72499999999999998</v>
      </c>
      <c r="AO170" s="9">
        <f t="shared" si="113"/>
        <v>0.14400000000000002</v>
      </c>
      <c r="AP170" s="10">
        <f t="shared" si="114"/>
        <v>0.17200000000000004</v>
      </c>
      <c r="AQ170" s="9" t="s">
        <v>12</v>
      </c>
      <c r="AR170" s="55" t="s">
        <v>12</v>
      </c>
      <c r="AS170" s="55">
        <v>2.339</v>
      </c>
      <c r="AT170" s="55">
        <v>2.5059999999999998</v>
      </c>
      <c r="AU170" s="55">
        <v>2.6970000000000001</v>
      </c>
      <c r="AV170" s="3">
        <v>2.8730000000000002</v>
      </c>
      <c r="AW170" s="3">
        <v>3.0190000000000001</v>
      </c>
      <c r="AX170" s="3" t="s">
        <v>12</v>
      </c>
      <c r="AY170" s="3">
        <v>3.3639999999999999</v>
      </c>
      <c r="AZ170" s="15" t="s">
        <v>12</v>
      </c>
      <c r="BA170" s="10">
        <f t="shared" si="115"/>
        <v>3.0190000000000001</v>
      </c>
      <c r="BB170" s="9">
        <f t="shared" si="116"/>
        <v>0.32200000000000006</v>
      </c>
      <c r="BC170" s="10">
        <f t="shared" si="117"/>
        <v>0.34499999999999975</v>
      </c>
      <c r="BD170" s="9" t="s">
        <v>2403</v>
      </c>
      <c r="BE170" s="3" t="s">
        <v>12</v>
      </c>
      <c r="BF170" s="15" t="s">
        <v>12</v>
      </c>
      <c r="BG170" s="15"/>
      <c r="BH170" s="9"/>
      <c r="BI170" s="10"/>
      <c r="BJ170" s="9" t="s">
        <v>2403</v>
      </c>
      <c r="BK170" s="3" t="s">
        <v>12</v>
      </c>
      <c r="BL170" s="15" t="s">
        <v>12</v>
      </c>
      <c r="BM170" s="15"/>
      <c r="BN170" s="9"/>
      <c r="BO170" s="10"/>
      <c r="BP170">
        <f t="shared" si="118"/>
        <v>0</v>
      </c>
      <c r="BQ170" s="93">
        <f t="shared" si="119"/>
        <v>0</v>
      </c>
      <c r="BR170" s="93">
        <f t="shared" si="120"/>
        <v>0</v>
      </c>
      <c r="BS170" s="93" t="e">
        <f>VLOOKUP(C170,'Koppeling locatie - aslocatie'!$A$2:$C$8139,2,FALSE)</f>
        <v>#N/A</v>
      </c>
      <c r="BT170" s="93" t="e">
        <f>VLOOKUP($BS170,aslocaties_v01!$C$3:$AA$349,MATCH($K$3/10,aslocaties_v01!$C$2:$X$2),FALSE)</f>
        <v>#N/A</v>
      </c>
      <c r="BU170" s="93" t="e">
        <f>VLOOKUP(BS170,aslocaties_v01!$C$3:$AA$349,MATCH($K$3,aslocaties_v01!$C$2:$X$2),FALSE)</f>
        <v>#N/A</v>
      </c>
      <c r="BV170" s="93" t="e">
        <f>VLOOKUP(BS170,aslocaties_v01!$C$3:$AA$349,MATCH($K$3*10,aslocaties_v01!$C$2:$X$2),FALSE)</f>
        <v>#N/A</v>
      </c>
      <c r="BW170" s="93" t="e">
        <f t="shared" si="121"/>
        <v>#N/A</v>
      </c>
      <c r="BX170" s="93" t="e">
        <f t="shared" si="122"/>
        <v>#N/A</v>
      </c>
      <c r="BY170" s="94">
        <f t="shared" si="123"/>
        <v>999</v>
      </c>
      <c r="BZ170" s="94">
        <f t="shared" si="124"/>
        <v>999</v>
      </c>
      <c r="CA170" s="94" t="e">
        <f t="shared" si="125"/>
        <v>#N/A</v>
      </c>
      <c r="CB170" t="e">
        <f t="shared" si="126"/>
        <v>#N/A</v>
      </c>
      <c r="CC170" s="58" t="e">
        <f t="shared" si="127"/>
        <v>#N/A</v>
      </c>
      <c r="CD170" s="95" t="e">
        <f t="shared" si="128"/>
        <v>#N/A</v>
      </c>
      <c r="CE170" s="96" t="b">
        <f t="shared" si="129"/>
        <v>1</v>
      </c>
      <c r="CF170" t="e">
        <f t="shared" si="130"/>
        <v>#DIV/0!</v>
      </c>
      <c r="CG170" t="e">
        <f t="shared" si="131"/>
        <v>#DIV/0!</v>
      </c>
      <c r="CH170" s="84" t="b">
        <f t="shared" si="132"/>
        <v>1</v>
      </c>
      <c r="CI170">
        <f t="shared" si="133"/>
        <v>0.72499999999999998</v>
      </c>
      <c r="CJ170" t="b">
        <f t="shared" si="134"/>
        <v>1</v>
      </c>
      <c r="CK170" t="b">
        <f t="shared" si="135"/>
        <v>1</v>
      </c>
      <c r="CL170" s="84" t="b">
        <f t="shared" si="155"/>
        <v>1</v>
      </c>
      <c r="CM170">
        <f t="shared" si="136"/>
        <v>3.0190000000000001</v>
      </c>
      <c r="CN170" t="b">
        <f t="shared" si="137"/>
        <v>1</v>
      </c>
      <c r="CO170" s="84">
        <f t="shared" si="138"/>
        <v>5.0990254801580683E-2</v>
      </c>
      <c r="CP170" t="b">
        <f t="shared" si="139"/>
        <v>1</v>
      </c>
      <c r="CQ170" s="96" t="b">
        <f t="shared" si="140"/>
        <v>1</v>
      </c>
      <c r="CR170" t="b">
        <f t="shared" si="141"/>
        <v>1</v>
      </c>
      <c r="CS170" t="b">
        <f t="shared" si="142"/>
        <v>1</v>
      </c>
      <c r="CT170" t="b">
        <f t="shared" si="143"/>
        <v>1</v>
      </c>
      <c r="CU170" t="b">
        <f t="shared" si="144"/>
        <v>1</v>
      </c>
      <c r="CV170" s="84" t="b">
        <f t="shared" si="145"/>
        <v>1</v>
      </c>
      <c r="CW170" t="b">
        <f t="shared" si="146"/>
        <v>1</v>
      </c>
      <c r="CX170" t="b">
        <f t="shared" si="147"/>
        <v>1</v>
      </c>
      <c r="CY170" t="b">
        <f t="shared" si="148"/>
        <v>1</v>
      </c>
      <c r="CZ170" t="b">
        <f t="shared" si="149"/>
        <v>1</v>
      </c>
      <c r="DA170" s="84">
        <f t="shared" si="150"/>
        <v>0</v>
      </c>
      <c r="DB170" t="e">
        <f t="shared" si="151"/>
        <v>#N/A</v>
      </c>
    </row>
    <row r="171" spans="1:106">
      <c r="A171" s="9">
        <v>169</v>
      </c>
      <c r="B171" s="3">
        <v>2</v>
      </c>
      <c r="C171" s="3" t="s">
        <v>208</v>
      </c>
      <c r="D171" s="3" t="str">
        <f t="shared" si="104"/>
        <v>AF_60m_L_37_0046</v>
      </c>
      <c r="E171" s="3" t="str">
        <f t="shared" si="105"/>
        <v>0046</v>
      </c>
      <c r="F171" s="3">
        <v>139392.79699999999</v>
      </c>
      <c r="G171" s="15">
        <v>418066.40600000002</v>
      </c>
      <c r="H171" s="35" t="str">
        <f t="shared" si="106"/>
        <v>ja</v>
      </c>
      <c r="I171" s="42" t="s">
        <v>2402</v>
      </c>
      <c r="J171" s="20" t="s">
        <v>2955</v>
      </c>
      <c r="K171" s="21">
        <v>10000</v>
      </c>
      <c r="L171" s="28">
        <f t="shared" si="152"/>
        <v>0.24</v>
      </c>
      <c r="M171" s="28">
        <f t="shared" si="153"/>
        <v>0</v>
      </c>
      <c r="N171" s="56">
        <f t="shared" si="107"/>
        <v>0</v>
      </c>
      <c r="O171" s="33">
        <f t="shared" si="154"/>
        <v>76.145829150412894</v>
      </c>
      <c r="P171" s="37">
        <f t="shared" si="108"/>
        <v>1830.2644661504817</v>
      </c>
      <c r="Q171" s="9" t="s">
        <v>12</v>
      </c>
      <c r="R171" s="55" t="s">
        <v>12</v>
      </c>
      <c r="S171" s="55">
        <v>3.7509999999999999</v>
      </c>
      <c r="T171" s="55">
        <v>3.8420000000000001</v>
      </c>
      <c r="U171" s="55">
        <v>3.92</v>
      </c>
      <c r="V171" s="3">
        <v>3.984</v>
      </c>
      <c r="W171" s="3">
        <v>4.0640000000000001</v>
      </c>
      <c r="X171" s="3" t="s">
        <v>12</v>
      </c>
      <c r="Y171" s="3">
        <v>4.5579999999999998</v>
      </c>
      <c r="Z171" s="15" t="s">
        <v>12</v>
      </c>
      <c r="AA171" s="10">
        <f t="shared" si="109"/>
        <v>4.0640000000000001</v>
      </c>
      <c r="AB171" s="9">
        <f t="shared" si="110"/>
        <v>0.14400000000000013</v>
      </c>
      <c r="AC171" s="10">
        <f t="shared" si="111"/>
        <v>0.49399999999999977</v>
      </c>
      <c r="AD171" s="9" t="s">
        <v>12</v>
      </c>
      <c r="AE171" s="55" t="s">
        <v>12</v>
      </c>
      <c r="AF171" s="55">
        <v>0.47399999999999998</v>
      </c>
      <c r="AG171" s="55">
        <v>0.55800000000000005</v>
      </c>
      <c r="AH171" s="55">
        <v>0.65400000000000003</v>
      </c>
      <c r="AI171" s="3">
        <v>0.74</v>
      </c>
      <c r="AJ171" s="3">
        <v>0.82499999999999996</v>
      </c>
      <c r="AK171" s="3" t="s">
        <v>12</v>
      </c>
      <c r="AL171" s="3">
        <v>0.995</v>
      </c>
      <c r="AM171" s="15" t="s">
        <v>12</v>
      </c>
      <c r="AN171" s="10">
        <f t="shared" si="112"/>
        <v>0.82499999999999996</v>
      </c>
      <c r="AO171" s="9">
        <f t="shared" si="113"/>
        <v>0.17099999999999993</v>
      </c>
      <c r="AP171" s="10">
        <f t="shared" si="114"/>
        <v>0.17000000000000004</v>
      </c>
      <c r="AQ171" s="9" t="s">
        <v>12</v>
      </c>
      <c r="AR171" s="55" t="s">
        <v>12</v>
      </c>
      <c r="AS171" s="55">
        <v>2.399</v>
      </c>
      <c r="AT171" s="55">
        <v>2.5790000000000002</v>
      </c>
      <c r="AU171" s="55">
        <v>2.7879999999999998</v>
      </c>
      <c r="AV171" s="3">
        <v>2.984</v>
      </c>
      <c r="AW171" s="3">
        <v>3.1379999999999999</v>
      </c>
      <c r="AX171" s="3" t="s">
        <v>12</v>
      </c>
      <c r="AY171" s="3">
        <v>3.605</v>
      </c>
      <c r="AZ171" s="15" t="s">
        <v>12</v>
      </c>
      <c r="BA171" s="10">
        <f t="shared" si="115"/>
        <v>3.1379999999999999</v>
      </c>
      <c r="BB171" s="9">
        <f t="shared" si="116"/>
        <v>0.35000000000000009</v>
      </c>
      <c r="BC171" s="10">
        <f t="shared" si="117"/>
        <v>0.46700000000000008</v>
      </c>
      <c r="BD171" s="9" t="s">
        <v>2403</v>
      </c>
      <c r="BE171" s="3" t="s">
        <v>12</v>
      </c>
      <c r="BF171" s="15" t="s">
        <v>12</v>
      </c>
      <c r="BG171" s="15"/>
      <c r="BH171" s="9"/>
      <c r="BI171" s="10"/>
      <c r="BJ171" s="9" t="s">
        <v>2403</v>
      </c>
      <c r="BK171" s="3" t="s">
        <v>12</v>
      </c>
      <c r="BL171" s="15" t="s">
        <v>12</v>
      </c>
      <c r="BM171" s="15"/>
      <c r="BN171" s="9"/>
      <c r="BO171" s="10"/>
      <c r="BP171">
        <f t="shared" si="118"/>
        <v>0</v>
      </c>
      <c r="BQ171" s="93">
        <f t="shared" si="119"/>
        <v>0</v>
      </c>
      <c r="BR171" s="93">
        <f t="shared" si="120"/>
        <v>0</v>
      </c>
      <c r="BS171" s="93" t="e">
        <f>VLOOKUP(C171,'Koppeling locatie - aslocatie'!$A$2:$C$8139,2,FALSE)</f>
        <v>#N/A</v>
      </c>
      <c r="BT171" s="93" t="e">
        <f>VLOOKUP($BS171,aslocaties_v01!$C$3:$AA$349,MATCH($K$3/10,aslocaties_v01!$C$2:$X$2),FALSE)</f>
        <v>#N/A</v>
      </c>
      <c r="BU171" s="93" t="e">
        <f>VLOOKUP(BS171,aslocaties_v01!$C$3:$AA$349,MATCH($K$3,aslocaties_v01!$C$2:$X$2),FALSE)</f>
        <v>#N/A</v>
      </c>
      <c r="BV171" s="93" t="e">
        <f>VLOOKUP(BS171,aslocaties_v01!$C$3:$AA$349,MATCH($K$3*10,aslocaties_v01!$C$2:$X$2),FALSE)</f>
        <v>#N/A</v>
      </c>
      <c r="BW171" s="93" t="e">
        <f t="shared" si="121"/>
        <v>#N/A</v>
      </c>
      <c r="BX171" s="93" t="e">
        <f t="shared" si="122"/>
        <v>#N/A</v>
      </c>
      <c r="BY171" s="94">
        <f t="shared" si="123"/>
        <v>999</v>
      </c>
      <c r="BZ171" s="94">
        <f t="shared" si="124"/>
        <v>999</v>
      </c>
      <c r="CA171" s="94" t="e">
        <f t="shared" si="125"/>
        <v>#N/A</v>
      </c>
      <c r="CB171" t="e">
        <f t="shared" si="126"/>
        <v>#N/A</v>
      </c>
      <c r="CC171" s="58" t="e">
        <f t="shared" si="127"/>
        <v>#N/A</v>
      </c>
      <c r="CD171" s="95" t="e">
        <f t="shared" si="128"/>
        <v>#N/A</v>
      </c>
      <c r="CE171" s="96" t="b">
        <f t="shared" si="129"/>
        <v>1</v>
      </c>
      <c r="CF171" t="e">
        <f t="shared" si="130"/>
        <v>#DIV/0!</v>
      </c>
      <c r="CG171" t="e">
        <f t="shared" si="131"/>
        <v>#DIV/0!</v>
      </c>
      <c r="CH171" s="84" t="b">
        <f t="shared" si="132"/>
        <v>1</v>
      </c>
      <c r="CI171">
        <f t="shared" si="133"/>
        <v>0.82499999999999996</v>
      </c>
      <c r="CJ171" t="b">
        <f t="shared" si="134"/>
        <v>1</v>
      </c>
      <c r="CK171" t="b">
        <f t="shared" si="135"/>
        <v>1</v>
      </c>
      <c r="CL171" s="84" t="b">
        <f t="shared" si="155"/>
        <v>1</v>
      </c>
      <c r="CM171">
        <f t="shared" si="136"/>
        <v>3.1379999999999999</v>
      </c>
      <c r="CN171" t="b">
        <f t="shared" si="137"/>
        <v>1</v>
      </c>
      <c r="CO171" s="84">
        <f t="shared" si="138"/>
        <v>5.3706082134512029E-2</v>
      </c>
      <c r="CP171" t="b">
        <f t="shared" si="139"/>
        <v>1</v>
      </c>
      <c r="CQ171" s="96" t="b">
        <f t="shared" si="140"/>
        <v>1</v>
      </c>
      <c r="CR171" t="b">
        <f t="shared" si="141"/>
        <v>1</v>
      </c>
      <c r="CS171" t="b">
        <f t="shared" si="142"/>
        <v>1</v>
      </c>
      <c r="CT171" t="b">
        <f t="shared" si="143"/>
        <v>1</v>
      </c>
      <c r="CU171" t="b">
        <f t="shared" si="144"/>
        <v>1</v>
      </c>
      <c r="CV171" s="84" t="b">
        <f t="shared" si="145"/>
        <v>1</v>
      </c>
      <c r="CW171" t="b">
        <f t="shared" si="146"/>
        <v>1</v>
      </c>
      <c r="CX171" t="b">
        <f t="shared" si="147"/>
        <v>1</v>
      </c>
      <c r="CY171" t="b">
        <f t="shared" si="148"/>
        <v>1</v>
      </c>
      <c r="CZ171" t="b">
        <f t="shared" si="149"/>
        <v>1</v>
      </c>
      <c r="DA171" s="84">
        <f t="shared" si="150"/>
        <v>0</v>
      </c>
      <c r="DB171" t="e">
        <f t="shared" si="151"/>
        <v>#N/A</v>
      </c>
    </row>
    <row r="172" spans="1:106">
      <c r="A172" s="9">
        <v>170</v>
      </c>
      <c r="B172" s="3">
        <v>2</v>
      </c>
      <c r="C172" s="3" t="s">
        <v>209</v>
      </c>
      <c r="D172" s="3" t="str">
        <f t="shared" si="104"/>
        <v>AF_60m_R_37_0052</v>
      </c>
      <c r="E172" s="3" t="str">
        <f t="shared" si="105"/>
        <v>0052</v>
      </c>
      <c r="F172" s="3">
        <v>141149.09400000001</v>
      </c>
      <c r="G172" s="15">
        <v>417551.34399999998</v>
      </c>
      <c r="H172" s="35" t="str">
        <f t="shared" si="106"/>
        <v>ja</v>
      </c>
      <c r="I172" s="42" t="s">
        <v>2402</v>
      </c>
      <c r="J172" s="20" t="s">
        <v>2955</v>
      </c>
      <c r="K172" s="21">
        <v>10000</v>
      </c>
      <c r="L172" s="28">
        <f t="shared" si="152"/>
        <v>0.24</v>
      </c>
      <c r="M172" s="28">
        <f t="shared" si="153"/>
        <v>0</v>
      </c>
      <c r="N172" s="56">
        <f t="shared" si="107"/>
        <v>0</v>
      </c>
      <c r="O172" s="33">
        <f t="shared" si="154"/>
        <v>1830.2644661504817</v>
      </c>
      <c r="P172" s="37">
        <f t="shared" si="108"/>
        <v>110.49809598813079</v>
      </c>
      <c r="Q172" s="9" t="s">
        <v>12</v>
      </c>
      <c r="R172" s="55" t="s">
        <v>12</v>
      </c>
      <c r="S172" s="55">
        <v>3.754</v>
      </c>
      <c r="T172" s="55">
        <v>3.8479999999999999</v>
      </c>
      <c r="U172" s="55">
        <v>3.927</v>
      </c>
      <c r="V172" s="3">
        <v>3.9910000000000001</v>
      </c>
      <c r="W172" s="3">
        <v>4.0709999999999997</v>
      </c>
      <c r="X172" s="3" t="s">
        <v>12</v>
      </c>
      <c r="Y172" s="3">
        <v>4.5759999999999996</v>
      </c>
      <c r="Z172" s="15" t="s">
        <v>12</v>
      </c>
      <c r="AA172" s="10">
        <f t="shared" si="109"/>
        <v>4.0709999999999997</v>
      </c>
      <c r="AB172" s="9">
        <f t="shared" si="110"/>
        <v>0.14399999999999968</v>
      </c>
      <c r="AC172" s="10">
        <f t="shared" si="111"/>
        <v>0.50499999999999989</v>
      </c>
      <c r="AD172" s="9" t="s">
        <v>12</v>
      </c>
      <c r="AE172" s="55" t="s">
        <v>12</v>
      </c>
      <c r="AF172" s="55">
        <v>0.221</v>
      </c>
      <c r="AG172" s="55">
        <v>0.28499999999999998</v>
      </c>
      <c r="AH172" s="55">
        <v>0.35099999999999998</v>
      </c>
      <c r="AI172" s="3">
        <v>0.41099999999999998</v>
      </c>
      <c r="AJ172" s="3">
        <v>0.48399999999999999</v>
      </c>
      <c r="AK172" s="3" t="s">
        <v>12</v>
      </c>
      <c r="AL172" s="3">
        <v>0.67</v>
      </c>
      <c r="AM172" s="15" t="s">
        <v>12</v>
      </c>
      <c r="AN172" s="10">
        <f t="shared" si="112"/>
        <v>0.48399999999999999</v>
      </c>
      <c r="AO172" s="9">
        <f t="shared" si="113"/>
        <v>0.13300000000000001</v>
      </c>
      <c r="AP172" s="10">
        <f t="shared" si="114"/>
        <v>0.18600000000000005</v>
      </c>
      <c r="AQ172" s="9" t="s">
        <v>12</v>
      </c>
      <c r="AR172" s="55" t="s">
        <v>12</v>
      </c>
      <c r="AS172" s="55">
        <v>1.07</v>
      </c>
      <c r="AT172" s="55">
        <v>1.333</v>
      </c>
      <c r="AU172" s="55">
        <v>1.599</v>
      </c>
      <c r="AV172" s="3">
        <v>1.843</v>
      </c>
      <c r="AW172" s="3">
        <v>2.1280000000000001</v>
      </c>
      <c r="AX172" s="3" t="s">
        <v>12</v>
      </c>
      <c r="AY172" s="3">
        <v>2.698</v>
      </c>
      <c r="AZ172" s="15" t="s">
        <v>12</v>
      </c>
      <c r="BA172" s="10">
        <f t="shared" si="115"/>
        <v>2.1280000000000001</v>
      </c>
      <c r="BB172" s="9">
        <f t="shared" si="116"/>
        <v>0.52900000000000014</v>
      </c>
      <c r="BC172" s="10">
        <f t="shared" si="117"/>
        <v>0.56999999999999984</v>
      </c>
      <c r="BD172" s="9" t="s">
        <v>2403</v>
      </c>
      <c r="BE172" s="3" t="s">
        <v>12</v>
      </c>
      <c r="BF172" s="15" t="s">
        <v>12</v>
      </c>
      <c r="BG172" s="15"/>
      <c r="BH172" s="9"/>
      <c r="BI172" s="10"/>
      <c r="BJ172" s="9" t="s">
        <v>2403</v>
      </c>
      <c r="BK172" s="3" t="s">
        <v>12</v>
      </c>
      <c r="BL172" s="15" t="s">
        <v>12</v>
      </c>
      <c r="BM172" s="15"/>
      <c r="BN172" s="9"/>
      <c r="BO172" s="10"/>
      <c r="BP172">
        <f t="shared" si="118"/>
        <v>0</v>
      </c>
      <c r="BQ172" s="93">
        <f t="shared" si="119"/>
        <v>0</v>
      </c>
      <c r="BR172" s="93">
        <f t="shared" si="120"/>
        <v>0</v>
      </c>
      <c r="BS172" s="93" t="e">
        <f>VLOOKUP(C172,'Koppeling locatie - aslocatie'!$A$2:$C$8139,2,FALSE)</f>
        <v>#N/A</v>
      </c>
      <c r="BT172" s="93" t="e">
        <f>VLOOKUP($BS172,aslocaties_v01!$C$3:$AA$349,MATCH($K$3/10,aslocaties_v01!$C$2:$X$2),FALSE)</f>
        <v>#N/A</v>
      </c>
      <c r="BU172" s="93" t="e">
        <f>VLOOKUP(BS172,aslocaties_v01!$C$3:$AA$349,MATCH($K$3,aslocaties_v01!$C$2:$X$2),FALSE)</f>
        <v>#N/A</v>
      </c>
      <c r="BV172" s="93" t="e">
        <f>VLOOKUP(BS172,aslocaties_v01!$C$3:$AA$349,MATCH($K$3*10,aslocaties_v01!$C$2:$X$2),FALSE)</f>
        <v>#N/A</v>
      </c>
      <c r="BW172" s="93" t="e">
        <f t="shared" si="121"/>
        <v>#N/A</v>
      </c>
      <c r="BX172" s="93" t="e">
        <f t="shared" si="122"/>
        <v>#N/A</v>
      </c>
      <c r="BY172" s="94">
        <f t="shared" si="123"/>
        <v>999</v>
      </c>
      <c r="BZ172" s="94">
        <f t="shared" si="124"/>
        <v>999</v>
      </c>
      <c r="CA172" s="94" t="e">
        <f t="shared" si="125"/>
        <v>#N/A</v>
      </c>
      <c r="CB172" t="e">
        <f t="shared" si="126"/>
        <v>#N/A</v>
      </c>
      <c r="CC172" s="58" t="e">
        <f t="shared" si="127"/>
        <v>#N/A</v>
      </c>
      <c r="CD172" s="95" t="e">
        <f t="shared" si="128"/>
        <v>#N/A</v>
      </c>
      <c r="CE172" s="96" t="b">
        <f t="shared" si="129"/>
        <v>1</v>
      </c>
      <c r="CF172" t="e">
        <f t="shared" si="130"/>
        <v>#DIV/0!</v>
      </c>
      <c r="CG172" t="e">
        <f t="shared" si="131"/>
        <v>#DIV/0!</v>
      </c>
      <c r="CH172" s="84" t="b">
        <f t="shared" si="132"/>
        <v>1</v>
      </c>
      <c r="CI172">
        <f t="shared" si="133"/>
        <v>0.48399999999999999</v>
      </c>
      <c r="CJ172" t="b">
        <f t="shared" si="134"/>
        <v>1</v>
      </c>
      <c r="CK172" t="b">
        <f t="shared" si="135"/>
        <v>1</v>
      </c>
      <c r="CL172" s="84" t="b">
        <f t="shared" si="155"/>
        <v>1</v>
      </c>
      <c r="CM172">
        <f t="shared" si="136"/>
        <v>2.1280000000000001</v>
      </c>
      <c r="CN172" t="b">
        <f t="shared" si="137"/>
        <v>1</v>
      </c>
      <c r="CO172" s="84">
        <f t="shared" si="138"/>
        <v>6.8513714882927373E-2</v>
      </c>
      <c r="CP172" t="b">
        <f t="shared" si="139"/>
        <v>1</v>
      </c>
      <c r="CQ172" s="96" t="b">
        <f t="shared" si="140"/>
        <v>1</v>
      </c>
      <c r="CR172" t="b">
        <f t="shared" si="141"/>
        <v>1</v>
      </c>
      <c r="CS172" t="b">
        <f t="shared" si="142"/>
        <v>1</v>
      </c>
      <c r="CT172" t="b">
        <f t="shared" si="143"/>
        <v>1</v>
      </c>
      <c r="CU172" t="b">
        <f t="shared" si="144"/>
        <v>1</v>
      </c>
      <c r="CV172" s="84" t="b">
        <f t="shared" si="145"/>
        <v>1</v>
      </c>
      <c r="CW172" t="b">
        <f t="shared" si="146"/>
        <v>1</v>
      </c>
      <c r="CX172" t="b">
        <f t="shared" si="147"/>
        <v>1</v>
      </c>
      <c r="CY172" t="b">
        <f t="shared" si="148"/>
        <v>1</v>
      </c>
      <c r="CZ172" t="b">
        <f t="shared" si="149"/>
        <v>1</v>
      </c>
      <c r="DA172" s="84">
        <f t="shared" si="150"/>
        <v>0</v>
      </c>
      <c r="DB172" t="e">
        <f t="shared" si="151"/>
        <v>#N/A</v>
      </c>
    </row>
    <row r="173" spans="1:106">
      <c r="A173" s="9">
        <v>171</v>
      </c>
      <c r="B173" s="3">
        <v>2</v>
      </c>
      <c r="C173" s="3" t="s">
        <v>210</v>
      </c>
      <c r="D173" s="3" t="str">
        <f t="shared" si="104"/>
        <v>AF_60m_R_37_0053</v>
      </c>
      <c r="E173" s="3" t="str">
        <f t="shared" si="105"/>
        <v>0053</v>
      </c>
      <c r="F173" s="3">
        <v>141227.70300000001</v>
      </c>
      <c r="G173" s="15">
        <v>417629</v>
      </c>
      <c r="H173" s="35" t="str">
        <f t="shared" si="106"/>
        <v>ja</v>
      </c>
      <c r="I173" s="42" t="s">
        <v>2402</v>
      </c>
      <c r="J173" s="20" t="s">
        <v>2955</v>
      </c>
      <c r="K173" s="21">
        <v>10000</v>
      </c>
      <c r="L173" s="28">
        <f t="shared" si="152"/>
        <v>0.24</v>
      </c>
      <c r="M173" s="28">
        <f t="shared" si="153"/>
        <v>0</v>
      </c>
      <c r="N173" s="56">
        <f t="shared" si="107"/>
        <v>0</v>
      </c>
      <c r="O173" s="33">
        <f t="shared" si="154"/>
        <v>110.49809598813079</v>
      </c>
      <c r="P173" s="37">
        <f t="shared" si="108"/>
        <v>88.114969908618633</v>
      </c>
      <c r="Q173" s="9" t="s">
        <v>12</v>
      </c>
      <c r="R173" s="55" t="s">
        <v>12</v>
      </c>
      <c r="S173" s="55">
        <v>3.7559999999999998</v>
      </c>
      <c r="T173" s="55">
        <v>3.8479999999999999</v>
      </c>
      <c r="U173" s="55">
        <v>3.927</v>
      </c>
      <c r="V173" s="3">
        <v>3.9910000000000001</v>
      </c>
      <c r="W173" s="3">
        <v>4.0720000000000001</v>
      </c>
      <c r="X173" s="3" t="s">
        <v>12</v>
      </c>
      <c r="Y173" s="3">
        <v>4.5609999999999999</v>
      </c>
      <c r="Z173" s="15" t="s">
        <v>12</v>
      </c>
      <c r="AA173" s="10">
        <f t="shared" si="109"/>
        <v>4.0720000000000001</v>
      </c>
      <c r="AB173" s="9">
        <f t="shared" si="110"/>
        <v>0.14500000000000002</v>
      </c>
      <c r="AC173" s="10">
        <f t="shared" si="111"/>
        <v>0.48899999999999988</v>
      </c>
      <c r="AD173" s="9" t="s">
        <v>12</v>
      </c>
      <c r="AE173" s="55" t="s">
        <v>12</v>
      </c>
      <c r="AF173" s="55">
        <v>0.26900000000000002</v>
      </c>
      <c r="AG173" s="55">
        <v>0.34599999999999997</v>
      </c>
      <c r="AH173" s="55">
        <v>0.44500000000000001</v>
      </c>
      <c r="AI173" s="3">
        <v>0.56100000000000005</v>
      </c>
      <c r="AJ173" s="3">
        <v>0.70199999999999996</v>
      </c>
      <c r="AK173" s="3" t="s">
        <v>12</v>
      </c>
      <c r="AL173" s="3">
        <v>0.90600000000000003</v>
      </c>
      <c r="AM173" s="15" t="s">
        <v>12</v>
      </c>
      <c r="AN173" s="10">
        <f t="shared" si="112"/>
        <v>0.70199999999999996</v>
      </c>
      <c r="AO173" s="9">
        <f t="shared" si="113"/>
        <v>0.25699999999999995</v>
      </c>
      <c r="AP173" s="10">
        <f t="shared" si="114"/>
        <v>0.20400000000000007</v>
      </c>
      <c r="AQ173" s="9" t="s">
        <v>12</v>
      </c>
      <c r="AR173" s="55" t="s">
        <v>12</v>
      </c>
      <c r="AS173" s="55">
        <v>1.262</v>
      </c>
      <c r="AT173" s="55">
        <v>1.556</v>
      </c>
      <c r="AU173" s="55">
        <v>1.9</v>
      </c>
      <c r="AV173" s="3">
        <v>2.2480000000000002</v>
      </c>
      <c r="AW173" s="3">
        <v>2.6619999999999999</v>
      </c>
      <c r="AX173" s="3" t="s">
        <v>12</v>
      </c>
      <c r="AY173" s="3">
        <v>3.13</v>
      </c>
      <c r="AZ173" s="15" t="s">
        <v>12</v>
      </c>
      <c r="BA173" s="10">
        <f t="shared" si="115"/>
        <v>2.6619999999999999</v>
      </c>
      <c r="BB173" s="9">
        <f t="shared" si="116"/>
        <v>0.76200000000000001</v>
      </c>
      <c r="BC173" s="10">
        <f t="shared" si="117"/>
        <v>0.46799999999999997</v>
      </c>
      <c r="BD173" s="9" t="s">
        <v>2403</v>
      </c>
      <c r="BE173" s="3" t="s">
        <v>12</v>
      </c>
      <c r="BF173" s="15" t="s">
        <v>12</v>
      </c>
      <c r="BG173" s="15"/>
      <c r="BH173" s="9"/>
      <c r="BI173" s="10"/>
      <c r="BJ173" s="9" t="s">
        <v>2403</v>
      </c>
      <c r="BK173" s="3" t="s">
        <v>12</v>
      </c>
      <c r="BL173" s="15" t="s">
        <v>12</v>
      </c>
      <c r="BM173" s="15"/>
      <c r="BN173" s="9"/>
      <c r="BO173" s="10"/>
      <c r="BP173">
        <f t="shared" si="118"/>
        <v>0</v>
      </c>
      <c r="BQ173" s="93">
        <f t="shared" si="119"/>
        <v>0</v>
      </c>
      <c r="BR173" s="93">
        <f t="shared" si="120"/>
        <v>0</v>
      </c>
      <c r="BS173" s="93" t="e">
        <f>VLOOKUP(C173,'Koppeling locatie - aslocatie'!$A$2:$C$8139,2,FALSE)</f>
        <v>#N/A</v>
      </c>
      <c r="BT173" s="93" t="e">
        <f>VLOOKUP($BS173,aslocaties_v01!$C$3:$AA$349,MATCH($K$3/10,aslocaties_v01!$C$2:$X$2),FALSE)</f>
        <v>#N/A</v>
      </c>
      <c r="BU173" s="93" t="e">
        <f>VLOOKUP(BS173,aslocaties_v01!$C$3:$AA$349,MATCH($K$3,aslocaties_v01!$C$2:$X$2),FALSE)</f>
        <v>#N/A</v>
      </c>
      <c r="BV173" s="93" t="e">
        <f>VLOOKUP(BS173,aslocaties_v01!$C$3:$AA$349,MATCH($K$3*10,aslocaties_v01!$C$2:$X$2),FALSE)</f>
        <v>#N/A</v>
      </c>
      <c r="BW173" s="93" t="e">
        <f t="shared" si="121"/>
        <v>#N/A</v>
      </c>
      <c r="BX173" s="93" t="e">
        <f t="shared" si="122"/>
        <v>#N/A</v>
      </c>
      <c r="BY173" s="94">
        <f t="shared" si="123"/>
        <v>999</v>
      </c>
      <c r="BZ173" s="94">
        <f t="shared" si="124"/>
        <v>999</v>
      </c>
      <c r="CA173" s="94" t="e">
        <f t="shared" si="125"/>
        <v>#N/A</v>
      </c>
      <c r="CB173" t="e">
        <f t="shared" si="126"/>
        <v>#N/A</v>
      </c>
      <c r="CC173" s="58" t="e">
        <f t="shared" si="127"/>
        <v>#N/A</v>
      </c>
      <c r="CD173" s="95" t="e">
        <f t="shared" si="128"/>
        <v>#N/A</v>
      </c>
      <c r="CE173" s="96" t="b">
        <f t="shared" si="129"/>
        <v>1</v>
      </c>
      <c r="CF173" t="e">
        <f t="shared" si="130"/>
        <v>#DIV/0!</v>
      </c>
      <c r="CG173" t="e">
        <f t="shared" si="131"/>
        <v>#DIV/0!</v>
      </c>
      <c r="CH173" s="84" t="b">
        <f t="shared" si="132"/>
        <v>1</v>
      </c>
      <c r="CI173">
        <f t="shared" si="133"/>
        <v>0.70199999999999996</v>
      </c>
      <c r="CJ173" t="b">
        <f t="shared" si="134"/>
        <v>1</v>
      </c>
      <c r="CK173" t="b">
        <f t="shared" si="135"/>
        <v>1</v>
      </c>
      <c r="CL173" s="84" t="b">
        <f t="shared" si="155"/>
        <v>1</v>
      </c>
      <c r="CM173">
        <f t="shared" si="136"/>
        <v>2.6619999999999999</v>
      </c>
      <c r="CN173" t="b">
        <f t="shared" si="137"/>
        <v>1</v>
      </c>
      <c r="CO173" s="84">
        <f t="shared" si="138"/>
        <v>6.3503317131049952E-2</v>
      </c>
      <c r="CP173" t="b">
        <f t="shared" si="139"/>
        <v>1</v>
      </c>
      <c r="CQ173" s="96" t="b">
        <f t="shared" si="140"/>
        <v>1</v>
      </c>
      <c r="CR173" t="b">
        <f t="shared" si="141"/>
        <v>1</v>
      </c>
      <c r="CS173" t="b">
        <f t="shared" si="142"/>
        <v>1</v>
      </c>
      <c r="CT173" t="b">
        <f t="shared" si="143"/>
        <v>1</v>
      </c>
      <c r="CU173" t="b">
        <f t="shared" si="144"/>
        <v>1</v>
      </c>
      <c r="CV173" s="84" t="b">
        <f t="shared" si="145"/>
        <v>1</v>
      </c>
      <c r="CW173" t="b">
        <f t="shared" si="146"/>
        <v>1</v>
      </c>
      <c r="CX173" t="b">
        <f t="shared" si="147"/>
        <v>1</v>
      </c>
      <c r="CY173" t="b">
        <f t="shared" si="148"/>
        <v>1</v>
      </c>
      <c r="CZ173" t="b">
        <f t="shared" si="149"/>
        <v>1</v>
      </c>
      <c r="DA173" s="84">
        <f t="shared" si="150"/>
        <v>0</v>
      </c>
      <c r="DB173" t="e">
        <f t="shared" si="151"/>
        <v>#N/A</v>
      </c>
    </row>
    <row r="174" spans="1:106">
      <c r="A174" s="9">
        <v>172</v>
      </c>
      <c r="B174" s="3">
        <v>2</v>
      </c>
      <c r="C174" s="3" t="s">
        <v>211</v>
      </c>
      <c r="D174" s="3" t="str">
        <f t="shared" si="104"/>
        <v>AF_60m_R_37_0054</v>
      </c>
      <c r="E174" s="3" t="str">
        <f t="shared" si="105"/>
        <v>0054</v>
      </c>
      <c r="F174" s="3">
        <v>141306.484</v>
      </c>
      <c r="G174" s="15">
        <v>417668.46899999998</v>
      </c>
      <c r="H174" s="35" t="str">
        <f t="shared" si="106"/>
        <v>ja</v>
      </c>
      <c r="I174" s="42" t="s">
        <v>2402</v>
      </c>
      <c r="J174" s="20" t="s">
        <v>2955</v>
      </c>
      <c r="K174" s="21">
        <v>10000</v>
      </c>
      <c r="L174" s="28">
        <f t="shared" si="152"/>
        <v>0.24</v>
      </c>
      <c r="M174" s="28">
        <f t="shared" si="153"/>
        <v>0</v>
      </c>
      <c r="N174" s="56">
        <f t="shared" si="107"/>
        <v>0</v>
      </c>
      <c r="O174" s="33">
        <f t="shared" si="154"/>
        <v>88.114969908618633</v>
      </c>
      <c r="P174" s="37">
        <f t="shared" si="108"/>
        <v>196.18837306271553</v>
      </c>
      <c r="Q174" s="9" t="s">
        <v>12</v>
      </c>
      <c r="R174" s="55" t="s">
        <v>12</v>
      </c>
      <c r="S174" s="55">
        <v>3.7570000000000001</v>
      </c>
      <c r="T174" s="55">
        <v>3.85</v>
      </c>
      <c r="U174" s="55">
        <v>3.9289999999999998</v>
      </c>
      <c r="V174" s="3">
        <v>3.9950000000000001</v>
      </c>
      <c r="W174" s="3">
        <v>4.0819999999999999</v>
      </c>
      <c r="X174" s="3" t="s">
        <v>12</v>
      </c>
      <c r="Y174" s="3">
        <v>4.5590000000000002</v>
      </c>
      <c r="Z174" s="15" t="s">
        <v>12</v>
      </c>
      <c r="AA174" s="10">
        <f t="shared" si="109"/>
        <v>4.0819999999999999</v>
      </c>
      <c r="AB174" s="9">
        <f t="shared" si="110"/>
        <v>0.15300000000000002</v>
      </c>
      <c r="AC174" s="10">
        <f t="shared" si="111"/>
        <v>0.47700000000000031</v>
      </c>
      <c r="AD174" s="9" t="s">
        <v>12</v>
      </c>
      <c r="AE174" s="55" t="s">
        <v>12</v>
      </c>
      <c r="AF174" s="55">
        <v>0.32500000000000001</v>
      </c>
      <c r="AG174" s="55">
        <v>0.40799999999999997</v>
      </c>
      <c r="AH174" s="55">
        <v>0.50800000000000001</v>
      </c>
      <c r="AI174" s="3">
        <v>0.61699999999999999</v>
      </c>
      <c r="AJ174" s="3">
        <v>0.745</v>
      </c>
      <c r="AK174" s="3" t="s">
        <v>12</v>
      </c>
      <c r="AL174" s="3">
        <v>0.96499999999999997</v>
      </c>
      <c r="AM174" s="15" t="s">
        <v>12</v>
      </c>
      <c r="AN174" s="10">
        <f t="shared" si="112"/>
        <v>0.745</v>
      </c>
      <c r="AO174" s="9">
        <f t="shared" si="113"/>
        <v>0.23699999999999999</v>
      </c>
      <c r="AP174" s="10">
        <f t="shared" si="114"/>
        <v>0.21999999999999997</v>
      </c>
      <c r="AQ174" s="9" t="s">
        <v>12</v>
      </c>
      <c r="AR174" s="55" t="s">
        <v>12</v>
      </c>
      <c r="AS174" s="55">
        <v>1.4810000000000001</v>
      </c>
      <c r="AT174" s="55">
        <v>1.8080000000000001</v>
      </c>
      <c r="AU174" s="55">
        <v>2.1880000000000002</v>
      </c>
      <c r="AV174" s="3">
        <v>2.492</v>
      </c>
      <c r="AW174" s="3">
        <v>2.76</v>
      </c>
      <c r="AX174" s="3" t="s">
        <v>12</v>
      </c>
      <c r="AY174" s="3">
        <v>3.4670000000000001</v>
      </c>
      <c r="AZ174" s="15" t="s">
        <v>12</v>
      </c>
      <c r="BA174" s="10">
        <f t="shared" si="115"/>
        <v>2.76</v>
      </c>
      <c r="BB174" s="9">
        <f t="shared" si="116"/>
        <v>0.57199999999999962</v>
      </c>
      <c r="BC174" s="10">
        <f t="shared" si="117"/>
        <v>0.70700000000000029</v>
      </c>
      <c r="BD174" s="9" t="s">
        <v>2403</v>
      </c>
      <c r="BE174" s="3" t="s">
        <v>12</v>
      </c>
      <c r="BF174" s="15" t="s">
        <v>12</v>
      </c>
      <c r="BG174" s="15"/>
      <c r="BH174" s="9"/>
      <c r="BI174" s="10"/>
      <c r="BJ174" s="9" t="s">
        <v>2403</v>
      </c>
      <c r="BK174" s="3" t="s">
        <v>12</v>
      </c>
      <c r="BL174" s="15" t="s">
        <v>12</v>
      </c>
      <c r="BM174" s="15"/>
      <c r="BN174" s="9"/>
      <c r="BO174" s="10"/>
      <c r="BP174">
        <f t="shared" si="118"/>
        <v>0</v>
      </c>
      <c r="BQ174" s="93">
        <f t="shared" si="119"/>
        <v>0</v>
      </c>
      <c r="BR174" s="93">
        <f t="shared" si="120"/>
        <v>0</v>
      </c>
      <c r="BS174" s="93" t="e">
        <f>VLOOKUP(C174,'Koppeling locatie - aslocatie'!$A$2:$C$8139,2,FALSE)</f>
        <v>#N/A</v>
      </c>
      <c r="BT174" s="93" t="e">
        <f>VLOOKUP($BS174,aslocaties_v01!$C$3:$AA$349,MATCH($K$3/10,aslocaties_v01!$C$2:$X$2),FALSE)</f>
        <v>#N/A</v>
      </c>
      <c r="BU174" s="93" t="e">
        <f>VLOOKUP(BS174,aslocaties_v01!$C$3:$AA$349,MATCH($K$3,aslocaties_v01!$C$2:$X$2),FALSE)</f>
        <v>#N/A</v>
      </c>
      <c r="BV174" s="93" t="e">
        <f>VLOOKUP(BS174,aslocaties_v01!$C$3:$AA$349,MATCH($K$3*10,aslocaties_v01!$C$2:$X$2),FALSE)</f>
        <v>#N/A</v>
      </c>
      <c r="BW174" s="93" t="e">
        <f t="shared" si="121"/>
        <v>#N/A</v>
      </c>
      <c r="BX174" s="93" t="e">
        <f t="shared" si="122"/>
        <v>#N/A</v>
      </c>
      <c r="BY174" s="94">
        <f t="shared" si="123"/>
        <v>999</v>
      </c>
      <c r="BZ174" s="94">
        <f t="shared" si="124"/>
        <v>999</v>
      </c>
      <c r="CA174" s="94" t="e">
        <f t="shared" si="125"/>
        <v>#N/A</v>
      </c>
      <c r="CB174" t="e">
        <f t="shared" si="126"/>
        <v>#N/A</v>
      </c>
      <c r="CC174" s="58" t="e">
        <f t="shared" si="127"/>
        <v>#N/A</v>
      </c>
      <c r="CD174" s="95" t="e">
        <f t="shared" si="128"/>
        <v>#N/A</v>
      </c>
      <c r="CE174" s="96" t="b">
        <f t="shared" si="129"/>
        <v>1</v>
      </c>
      <c r="CF174" t="e">
        <f t="shared" si="130"/>
        <v>#DIV/0!</v>
      </c>
      <c r="CG174" t="e">
        <f t="shared" si="131"/>
        <v>#DIV/0!</v>
      </c>
      <c r="CH174" s="84" t="b">
        <f t="shared" si="132"/>
        <v>1</v>
      </c>
      <c r="CI174">
        <f t="shared" si="133"/>
        <v>0.745</v>
      </c>
      <c r="CJ174" t="b">
        <f t="shared" si="134"/>
        <v>1</v>
      </c>
      <c r="CK174" t="b">
        <f t="shared" si="135"/>
        <v>1</v>
      </c>
      <c r="CL174" s="84" t="b">
        <f t="shared" si="155"/>
        <v>1</v>
      </c>
      <c r="CM174">
        <f t="shared" si="136"/>
        <v>2.76</v>
      </c>
      <c r="CN174" t="b">
        <f t="shared" si="137"/>
        <v>1</v>
      </c>
      <c r="CO174" s="84">
        <f t="shared" si="138"/>
        <v>6.2692199979534582E-2</v>
      </c>
      <c r="CP174" t="b">
        <f t="shared" si="139"/>
        <v>1</v>
      </c>
      <c r="CQ174" s="96" t="b">
        <f t="shared" si="140"/>
        <v>1</v>
      </c>
      <c r="CR174" t="b">
        <f t="shared" si="141"/>
        <v>1</v>
      </c>
      <c r="CS174" t="b">
        <f t="shared" si="142"/>
        <v>1</v>
      </c>
      <c r="CT174" t="b">
        <f t="shared" si="143"/>
        <v>1</v>
      </c>
      <c r="CU174" t="b">
        <f t="shared" si="144"/>
        <v>1</v>
      </c>
      <c r="CV174" s="84" t="b">
        <f t="shared" si="145"/>
        <v>1</v>
      </c>
      <c r="CW174" t="b">
        <f t="shared" si="146"/>
        <v>1</v>
      </c>
      <c r="CX174" t="b">
        <f t="shared" si="147"/>
        <v>1</v>
      </c>
      <c r="CY174" t="b">
        <f t="shared" si="148"/>
        <v>1</v>
      </c>
      <c r="CZ174" t="b">
        <f t="shared" si="149"/>
        <v>1</v>
      </c>
      <c r="DA174" s="84">
        <f t="shared" si="150"/>
        <v>0</v>
      </c>
      <c r="DB174" t="e">
        <f t="shared" si="151"/>
        <v>#N/A</v>
      </c>
    </row>
    <row r="175" spans="1:106">
      <c r="A175" s="9">
        <v>173</v>
      </c>
      <c r="B175" s="3">
        <v>2</v>
      </c>
      <c r="C175" s="3" t="s">
        <v>212</v>
      </c>
      <c r="D175" s="3" t="str">
        <f t="shared" si="104"/>
        <v>AF_60m_R_37_0055</v>
      </c>
      <c r="E175" s="3" t="str">
        <f t="shared" si="105"/>
        <v>0055</v>
      </c>
      <c r="F175" s="3">
        <v>141149.09400000001</v>
      </c>
      <c r="G175" s="15">
        <v>417551.34399999998</v>
      </c>
      <c r="H175" s="35" t="str">
        <f t="shared" si="106"/>
        <v>ja</v>
      </c>
      <c r="I175" s="42" t="s">
        <v>2402</v>
      </c>
      <c r="J175" s="20" t="s">
        <v>2955</v>
      </c>
      <c r="K175" s="21">
        <v>10000</v>
      </c>
      <c r="L175" s="28">
        <f t="shared" si="152"/>
        <v>0.24</v>
      </c>
      <c r="M175" s="28">
        <f t="shared" si="153"/>
        <v>0</v>
      </c>
      <c r="N175" s="56">
        <f t="shared" si="107"/>
        <v>0</v>
      </c>
      <c r="O175" s="33">
        <f t="shared" si="154"/>
        <v>196.18837306271553</v>
      </c>
      <c r="P175" s="37">
        <f t="shared" si="108"/>
        <v>306.84851708295577</v>
      </c>
      <c r="Q175" s="9" t="s">
        <v>12</v>
      </c>
      <c r="R175" s="55" t="s">
        <v>12</v>
      </c>
      <c r="S175" s="55">
        <v>3.754</v>
      </c>
      <c r="T175" s="55">
        <v>3.8479999999999999</v>
      </c>
      <c r="U175" s="55">
        <v>3.927</v>
      </c>
      <c r="V175" s="3">
        <v>3.9910000000000001</v>
      </c>
      <c r="W175" s="3">
        <v>4.0709999999999997</v>
      </c>
      <c r="X175" s="3" t="s">
        <v>12</v>
      </c>
      <c r="Y175" s="3">
        <v>4.5759999999999996</v>
      </c>
      <c r="Z175" s="15" t="s">
        <v>12</v>
      </c>
      <c r="AA175" s="10">
        <f t="shared" si="109"/>
        <v>4.0709999999999997</v>
      </c>
      <c r="AB175" s="9">
        <f t="shared" si="110"/>
        <v>0.14399999999999968</v>
      </c>
      <c r="AC175" s="10">
        <f t="shared" si="111"/>
        <v>0.50499999999999989</v>
      </c>
      <c r="AD175" s="9" t="s">
        <v>12</v>
      </c>
      <c r="AE175" s="55" t="s">
        <v>12</v>
      </c>
      <c r="AF175" s="55">
        <v>0.221</v>
      </c>
      <c r="AG175" s="55">
        <v>0.28499999999999998</v>
      </c>
      <c r="AH175" s="55">
        <v>0.35099999999999998</v>
      </c>
      <c r="AI175" s="3">
        <v>0.41099999999999998</v>
      </c>
      <c r="AJ175" s="3">
        <v>0.48399999999999999</v>
      </c>
      <c r="AK175" s="3" t="s">
        <v>12</v>
      </c>
      <c r="AL175" s="3">
        <v>0.67</v>
      </c>
      <c r="AM175" s="15" t="s">
        <v>12</v>
      </c>
      <c r="AN175" s="10">
        <f t="shared" si="112"/>
        <v>0.48399999999999999</v>
      </c>
      <c r="AO175" s="9">
        <f t="shared" si="113"/>
        <v>0.13300000000000001</v>
      </c>
      <c r="AP175" s="10">
        <f t="shared" si="114"/>
        <v>0.18600000000000005</v>
      </c>
      <c r="AQ175" s="9" t="s">
        <v>12</v>
      </c>
      <c r="AR175" s="55" t="s">
        <v>12</v>
      </c>
      <c r="AS175" s="55">
        <v>1.07</v>
      </c>
      <c r="AT175" s="55">
        <v>1.333</v>
      </c>
      <c r="AU175" s="55">
        <v>1.599</v>
      </c>
      <c r="AV175" s="3">
        <v>1.843</v>
      </c>
      <c r="AW175" s="3">
        <v>2.1280000000000001</v>
      </c>
      <c r="AX175" s="3" t="s">
        <v>12</v>
      </c>
      <c r="AY175" s="3">
        <v>2.698</v>
      </c>
      <c r="AZ175" s="15" t="s">
        <v>12</v>
      </c>
      <c r="BA175" s="10">
        <f t="shared" si="115"/>
        <v>2.1280000000000001</v>
      </c>
      <c r="BB175" s="9">
        <f t="shared" si="116"/>
        <v>0.52900000000000014</v>
      </c>
      <c r="BC175" s="10">
        <f t="shared" si="117"/>
        <v>0.56999999999999984</v>
      </c>
      <c r="BD175" s="9" t="s">
        <v>2403</v>
      </c>
      <c r="BE175" s="3" t="s">
        <v>12</v>
      </c>
      <c r="BF175" s="15" t="s">
        <v>12</v>
      </c>
      <c r="BG175" s="15"/>
      <c r="BH175" s="9"/>
      <c r="BI175" s="10"/>
      <c r="BJ175" s="9" t="s">
        <v>2403</v>
      </c>
      <c r="BK175" s="3" t="s">
        <v>12</v>
      </c>
      <c r="BL175" s="15" t="s">
        <v>12</v>
      </c>
      <c r="BM175" s="15"/>
      <c r="BN175" s="9"/>
      <c r="BO175" s="10"/>
      <c r="BP175">
        <f t="shared" si="118"/>
        <v>0</v>
      </c>
      <c r="BQ175" s="93">
        <f t="shared" si="119"/>
        <v>0</v>
      </c>
      <c r="BR175" s="93">
        <f t="shared" si="120"/>
        <v>0</v>
      </c>
      <c r="BS175" s="93" t="e">
        <f>VLOOKUP(C175,'Koppeling locatie - aslocatie'!$A$2:$C$8139,2,FALSE)</f>
        <v>#N/A</v>
      </c>
      <c r="BT175" s="93" t="e">
        <f>VLOOKUP($BS175,aslocaties_v01!$C$3:$AA$349,MATCH($K$3/10,aslocaties_v01!$C$2:$X$2),FALSE)</f>
        <v>#N/A</v>
      </c>
      <c r="BU175" s="93" t="e">
        <f>VLOOKUP(BS175,aslocaties_v01!$C$3:$AA$349,MATCH($K$3,aslocaties_v01!$C$2:$X$2),FALSE)</f>
        <v>#N/A</v>
      </c>
      <c r="BV175" s="93" t="e">
        <f>VLOOKUP(BS175,aslocaties_v01!$C$3:$AA$349,MATCH($K$3*10,aslocaties_v01!$C$2:$X$2),FALSE)</f>
        <v>#N/A</v>
      </c>
      <c r="BW175" s="93" t="e">
        <f t="shared" si="121"/>
        <v>#N/A</v>
      </c>
      <c r="BX175" s="93" t="e">
        <f t="shared" si="122"/>
        <v>#N/A</v>
      </c>
      <c r="BY175" s="94">
        <f t="shared" si="123"/>
        <v>999</v>
      </c>
      <c r="BZ175" s="94">
        <f t="shared" si="124"/>
        <v>999</v>
      </c>
      <c r="CA175" s="94" t="e">
        <f t="shared" si="125"/>
        <v>#N/A</v>
      </c>
      <c r="CB175" t="e">
        <f t="shared" si="126"/>
        <v>#N/A</v>
      </c>
      <c r="CC175" s="58" t="e">
        <f t="shared" si="127"/>
        <v>#N/A</v>
      </c>
      <c r="CD175" s="95" t="e">
        <f t="shared" si="128"/>
        <v>#N/A</v>
      </c>
      <c r="CE175" s="96" t="b">
        <f t="shared" si="129"/>
        <v>1</v>
      </c>
      <c r="CF175" t="e">
        <f t="shared" si="130"/>
        <v>#DIV/0!</v>
      </c>
      <c r="CG175" t="e">
        <f t="shared" si="131"/>
        <v>#DIV/0!</v>
      </c>
      <c r="CH175" s="84" t="b">
        <f t="shared" si="132"/>
        <v>1</v>
      </c>
      <c r="CI175">
        <f t="shared" si="133"/>
        <v>0.48399999999999999</v>
      </c>
      <c r="CJ175" t="b">
        <f t="shared" si="134"/>
        <v>1</v>
      </c>
      <c r="CK175" t="b">
        <f t="shared" si="135"/>
        <v>1</v>
      </c>
      <c r="CL175" s="84" t="b">
        <f t="shared" si="155"/>
        <v>1</v>
      </c>
      <c r="CM175">
        <f t="shared" si="136"/>
        <v>2.1280000000000001</v>
      </c>
      <c r="CN175" t="b">
        <f t="shared" si="137"/>
        <v>1</v>
      </c>
      <c r="CO175" s="84">
        <f t="shared" si="138"/>
        <v>6.8513714882927373E-2</v>
      </c>
      <c r="CP175" t="b">
        <f t="shared" si="139"/>
        <v>1</v>
      </c>
      <c r="CQ175" s="96" t="b">
        <f t="shared" si="140"/>
        <v>1</v>
      </c>
      <c r="CR175" t="b">
        <f t="shared" si="141"/>
        <v>1</v>
      </c>
      <c r="CS175" t="b">
        <f t="shared" si="142"/>
        <v>1</v>
      </c>
      <c r="CT175" t="b">
        <f t="shared" si="143"/>
        <v>1</v>
      </c>
      <c r="CU175" t="b">
        <f t="shared" si="144"/>
        <v>1</v>
      </c>
      <c r="CV175" s="84" t="b">
        <f t="shared" si="145"/>
        <v>1</v>
      </c>
      <c r="CW175" t="b">
        <f t="shared" si="146"/>
        <v>1</v>
      </c>
      <c r="CX175" t="b">
        <f t="shared" si="147"/>
        <v>1</v>
      </c>
      <c r="CY175" t="b">
        <f t="shared" si="148"/>
        <v>1</v>
      </c>
      <c r="CZ175" t="b">
        <f t="shared" si="149"/>
        <v>1</v>
      </c>
      <c r="DA175" s="84">
        <f t="shared" si="150"/>
        <v>0</v>
      </c>
      <c r="DB175" t="e">
        <f t="shared" si="151"/>
        <v>#N/A</v>
      </c>
    </row>
    <row r="176" spans="1:106">
      <c r="A176" s="9">
        <v>174</v>
      </c>
      <c r="B176" s="3">
        <v>2</v>
      </c>
      <c r="C176" s="3" t="s">
        <v>213</v>
      </c>
      <c r="D176" s="3" t="str">
        <f t="shared" si="104"/>
        <v>AF_60m_R_38_0206</v>
      </c>
      <c r="E176" s="3" t="str">
        <f t="shared" si="105"/>
        <v>0206</v>
      </c>
      <c r="F176" s="3">
        <v>141384.484</v>
      </c>
      <c r="G176" s="15">
        <v>417748.18800000002</v>
      </c>
      <c r="H176" s="35" t="str">
        <f t="shared" si="106"/>
        <v>ja</v>
      </c>
      <c r="I176" s="42" t="s">
        <v>2402</v>
      </c>
      <c r="J176" s="20" t="s">
        <v>2955</v>
      </c>
      <c r="K176" s="21">
        <v>10000</v>
      </c>
      <c r="L176" s="28">
        <f t="shared" si="152"/>
        <v>0.24</v>
      </c>
      <c r="M176" s="28">
        <f t="shared" si="153"/>
        <v>0</v>
      </c>
      <c r="N176" s="56">
        <f t="shared" si="107"/>
        <v>0</v>
      </c>
      <c r="O176" s="33">
        <f t="shared" si="154"/>
        <v>306.84851708295577</v>
      </c>
      <c r="P176" s="37">
        <f t="shared" si="108"/>
        <v>87.040150758136718</v>
      </c>
      <c r="Q176" s="9" t="s">
        <v>12</v>
      </c>
      <c r="R176" s="55" t="s">
        <v>12</v>
      </c>
      <c r="S176" s="55">
        <v>3.758</v>
      </c>
      <c r="T176" s="55">
        <v>3.85</v>
      </c>
      <c r="U176" s="55">
        <v>3.9279999999999999</v>
      </c>
      <c r="V176" s="3">
        <v>3.992</v>
      </c>
      <c r="W176" s="3">
        <v>4.0730000000000004</v>
      </c>
      <c r="X176" s="3" t="s">
        <v>12</v>
      </c>
      <c r="Y176" s="3">
        <v>4.5339999999999998</v>
      </c>
      <c r="Z176" s="15" t="s">
        <v>12</v>
      </c>
      <c r="AA176" s="10">
        <f t="shared" si="109"/>
        <v>4.0730000000000004</v>
      </c>
      <c r="AB176" s="9">
        <f t="shared" si="110"/>
        <v>0.14500000000000046</v>
      </c>
      <c r="AC176" s="10">
        <f t="shared" si="111"/>
        <v>0.46099999999999941</v>
      </c>
      <c r="AD176" s="9" t="s">
        <v>12</v>
      </c>
      <c r="AE176" s="55" t="s">
        <v>12</v>
      </c>
      <c r="AF176" s="55">
        <v>0.46200000000000002</v>
      </c>
      <c r="AG176" s="55">
        <v>0.57999999999999996</v>
      </c>
      <c r="AH176" s="55">
        <v>0.81799999999999995</v>
      </c>
      <c r="AI176" s="3">
        <v>0.91200000000000003</v>
      </c>
      <c r="AJ176" s="3">
        <v>0.93</v>
      </c>
      <c r="AK176" s="3" t="s">
        <v>12</v>
      </c>
      <c r="AL176" s="3">
        <v>0.96499999999999997</v>
      </c>
      <c r="AM176" s="15" t="s">
        <v>12</v>
      </c>
      <c r="AN176" s="10">
        <f t="shared" si="112"/>
        <v>0.93</v>
      </c>
      <c r="AO176" s="9">
        <f t="shared" si="113"/>
        <v>0.1120000000000001</v>
      </c>
      <c r="AP176" s="10">
        <f t="shared" si="114"/>
        <v>3.499999999999992E-2</v>
      </c>
      <c r="AQ176" s="9" t="s">
        <v>12</v>
      </c>
      <c r="AR176" s="55" t="s">
        <v>12</v>
      </c>
      <c r="AS176" s="55">
        <v>2.2490000000000001</v>
      </c>
      <c r="AT176" s="55">
        <v>2.6629999999999998</v>
      </c>
      <c r="AU176" s="55">
        <v>4.7089999999999996</v>
      </c>
      <c r="AV176" s="3">
        <v>5.2069999999999999</v>
      </c>
      <c r="AW176" s="3">
        <v>5.218</v>
      </c>
      <c r="AX176" s="3" t="s">
        <v>12</v>
      </c>
      <c r="AY176" s="3">
        <v>5.2370000000000001</v>
      </c>
      <c r="AZ176" s="15" t="s">
        <v>12</v>
      </c>
      <c r="BA176" s="10">
        <f t="shared" si="115"/>
        <v>5.218</v>
      </c>
      <c r="BB176" s="9">
        <f t="shared" si="116"/>
        <v>0.50900000000000034</v>
      </c>
      <c r="BC176" s="10">
        <f t="shared" si="117"/>
        <v>1.9000000000000128E-2</v>
      </c>
      <c r="BD176" s="9" t="s">
        <v>2403</v>
      </c>
      <c r="BE176" s="3" t="s">
        <v>12</v>
      </c>
      <c r="BF176" s="15" t="s">
        <v>12</v>
      </c>
      <c r="BG176" s="15"/>
      <c r="BH176" s="9"/>
      <c r="BI176" s="10"/>
      <c r="BJ176" s="9" t="s">
        <v>2403</v>
      </c>
      <c r="BK176" s="3" t="s">
        <v>12</v>
      </c>
      <c r="BL176" s="15" t="s">
        <v>12</v>
      </c>
      <c r="BM176" s="15"/>
      <c r="BN176" s="9"/>
      <c r="BO176" s="10"/>
      <c r="BP176">
        <f t="shared" si="118"/>
        <v>0</v>
      </c>
      <c r="BQ176" s="93">
        <f t="shared" si="119"/>
        <v>0</v>
      </c>
      <c r="BR176" s="93">
        <f t="shared" si="120"/>
        <v>0</v>
      </c>
      <c r="BS176" s="93" t="e">
        <f>VLOOKUP(C176,'Koppeling locatie - aslocatie'!$A$2:$C$8139,2,FALSE)</f>
        <v>#N/A</v>
      </c>
      <c r="BT176" s="93" t="e">
        <f>VLOOKUP($BS176,aslocaties_v01!$C$3:$AA$349,MATCH($K$3/10,aslocaties_v01!$C$2:$X$2),FALSE)</f>
        <v>#N/A</v>
      </c>
      <c r="BU176" s="93" t="e">
        <f>VLOOKUP(BS176,aslocaties_v01!$C$3:$AA$349,MATCH($K$3,aslocaties_v01!$C$2:$X$2),FALSE)</f>
        <v>#N/A</v>
      </c>
      <c r="BV176" s="93" t="e">
        <f>VLOOKUP(BS176,aslocaties_v01!$C$3:$AA$349,MATCH($K$3*10,aslocaties_v01!$C$2:$X$2),FALSE)</f>
        <v>#N/A</v>
      </c>
      <c r="BW176" s="93" t="e">
        <f t="shared" si="121"/>
        <v>#N/A</v>
      </c>
      <c r="BX176" s="93" t="e">
        <f t="shared" si="122"/>
        <v>#N/A</v>
      </c>
      <c r="BY176" s="94">
        <f t="shared" si="123"/>
        <v>999</v>
      </c>
      <c r="BZ176" s="94">
        <f t="shared" si="124"/>
        <v>999</v>
      </c>
      <c r="CA176" s="94" t="e">
        <f t="shared" si="125"/>
        <v>#N/A</v>
      </c>
      <c r="CB176" t="e">
        <f t="shared" si="126"/>
        <v>#N/A</v>
      </c>
      <c r="CC176" s="58" t="e">
        <f t="shared" si="127"/>
        <v>#N/A</v>
      </c>
      <c r="CD176" s="95" t="e">
        <f t="shared" si="128"/>
        <v>#N/A</v>
      </c>
      <c r="CE176" s="96" t="b">
        <f t="shared" si="129"/>
        <v>1</v>
      </c>
      <c r="CF176" t="e">
        <f t="shared" si="130"/>
        <v>#DIV/0!</v>
      </c>
      <c r="CG176" t="e">
        <f t="shared" si="131"/>
        <v>#DIV/0!</v>
      </c>
      <c r="CH176" s="84" t="b">
        <f t="shared" si="132"/>
        <v>1</v>
      </c>
      <c r="CI176">
        <f t="shared" si="133"/>
        <v>0.93</v>
      </c>
      <c r="CJ176" t="b">
        <f t="shared" si="134"/>
        <v>1</v>
      </c>
      <c r="CK176" t="b">
        <f t="shared" si="135"/>
        <v>1</v>
      </c>
      <c r="CL176" s="84" t="b">
        <f t="shared" si="155"/>
        <v>1</v>
      </c>
      <c r="CM176">
        <f t="shared" si="136"/>
        <v>5.218</v>
      </c>
      <c r="CN176" t="b">
        <f t="shared" si="137"/>
        <v>1</v>
      </c>
      <c r="CO176" s="84">
        <f t="shared" si="138"/>
        <v>2.1895264738499402E-2</v>
      </c>
      <c r="CP176" t="b">
        <f t="shared" si="139"/>
        <v>1</v>
      </c>
      <c r="CQ176" s="96" t="b">
        <f t="shared" si="140"/>
        <v>1</v>
      </c>
      <c r="CR176" t="b">
        <f t="shared" si="141"/>
        <v>1</v>
      </c>
      <c r="CS176" t="b">
        <f t="shared" si="142"/>
        <v>1</v>
      </c>
      <c r="CT176" t="b">
        <f t="shared" si="143"/>
        <v>1</v>
      </c>
      <c r="CU176" t="b">
        <f t="shared" si="144"/>
        <v>1</v>
      </c>
      <c r="CV176" s="84" t="b">
        <f t="shared" si="145"/>
        <v>1</v>
      </c>
      <c r="CW176" t="b">
        <f t="shared" si="146"/>
        <v>1</v>
      </c>
      <c r="CX176" t="b">
        <f t="shared" si="147"/>
        <v>1</v>
      </c>
      <c r="CY176" t="b">
        <f t="shared" si="148"/>
        <v>1</v>
      </c>
      <c r="CZ176" t="b">
        <f t="shared" si="149"/>
        <v>1</v>
      </c>
      <c r="DA176" s="84">
        <f t="shared" si="150"/>
        <v>0</v>
      </c>
      <c r="DB176" t="e">
        <f t="shared" si="151"/>
        <v>#N/A</v>
      </c>
    </row>
    <row r="177" spans="1:106">
      <c r="A177" s="9">
        <v>175</v>
      </c>
      <c r="B177" s="3">
        <v>2</v>
      </c>
      <c r="C177" s="3" t="s">
        <v>214</v>
      </c>
      <c r="D177" s="3" t="str">
        <f t="shared" si="104"/>
        <v>AF_60m_R_38_0207</v>
      </c>
      <c r="E177" s="3" t="str">
        <f t="shared" si="105"/>
        <v>0207</v>
      </c>
      <c r="F177" s="3">
        <v>141462.17199999999</v>
      </c>
      <c r="G177" s="15">
        <v>417787.43800000002</v>
      </c>
      <c r="H177" s="35" t="str">
        <f t="shared" si="106"/>
        <v>ja</v>
      </c>
      <c r="I177" s="42" t="s">
        <v>2402</v>
      </c>
      <c r="J177" s="20" t="s">
        <v>2955</v>
      </c>
      <c r="K177" s="21">
        <v>10000</v>
      </c>
      <c r="L177" s="28">
        <f t="shared" si="152"/>
        <v>0.24</v>
      </c>
      <c r="M177" s="28">
        <f t="shared" si="153"/>
        <v>0</v>
      </c>
      <c r="N177" s="56">
        <f t="shared" si="107"/>
        <v>0</v>
      </c>
      <c r="O177" s="33">
        <f t="shared" si="154"/>
        <v>87.040150758136718</v>
      </c>
      <c r="P177" s="37">
        <f t="shared" si="108"/>
        <v>151.05418705878603</v>
      </c>
      <c r="Q177" s="9" t="s">
        <v>12</v>
      </c>
      <c r="R177" s="55" t="s">
        <v>12</v>
      </c>
      <c r="S177" s="55">
        <v>3.7589999999999999</v>
      </c>
      <c r="T177" s="55">
        <v>3.851</v>
      </c>
      <c r="U177" s="55">
        <v>3.9289999999999998</v>
      </c>
      <c r="V177" s="3">
        <v>3.992</v>
      </c>
      <c r="W177" s="3">
        <v>4.0739999999999998</v>
      </c>
      <c r="X177" s="3" t="s">
        <v>12</v>
      </c>
      <c r="Y177" s="3">
        <v>4.5359999999999996</v>
      </c>
      <c r="Z177" s="15" t="s">
        <v>12</v>
      </c>
      <c r="AA177" s="10">
        <f t="shared" si="109"/>
        <v>4.0739999999999998</v>
      </c>
      <c r="AB177" s="9">
        <f t="shared" si="110"/>
        <v>0.14500000000000002</v>
      </c>
      <c r="AC177" s="10">
        <f t="shared" si="111"/>
        <v>0.46199999999999974</v>
      </c>
      <c r="AD177" s="9" t="s">
        <v>12</v>
      </c>
      <c r="AE177" s="55" t="s">
        <v>12</v>
      </c>
      <c r="AF177" s="55">
        <v>0.504</v>
      </c>
      <c r="AG177" s="55">
        <v>0.60299999999999998</v>
      </c>
      <c r="AH177" s="55">
        <v>0.71399999999999997</v>
      </c>
      <c r="AI177" s="3">
        <v>0.76300000000000001</v>
      </c>
      <c r="AJ177" s="3">
        <v>0.82299999999999995</v>
      </c>
      <c r="AK177" s="3" t="s">
        <v>12</v>
      </c>
      <c r="AL177" s="3">
        <v>0.95499999999999996</v>
      </c>
      <c r="AM177" s="15" t="s">
        <v>12</v>
      </c>
      <c r="AN177" s="10">
        <f t="shared" si="112"/>
        <v>0.82299999999999995</v>
      </c>
      <c r="AO177" s="9">
        <f t="shared" si="113"/>
        <v>0.10899999999999999</v>
      </c>
      <c r="AP177" s="10">
        <f t="shared" si="114"/>
        <v>0.13200000000000001</v>
      </c>
      <c r="AQ177" s="9" t="s">
        <v>12</v>
      </c>
      <c r="AR177" s="55" t="s">
        <v>12</v>
      </c>
      <c r="AS177" s="55">
        <v>2.6040000000000001</v>
      </c>
      <c r="AT177" s="55">
        <v>3.4129999999999998</v>
      </c>
      <c r="AU177" s="55">
        <v>4.5119999999999996</v>
      </c>
      <c r="AV177" s="3">
        <v>4.8070000000000004</v>
      </c>
      <c r="AW177" s="3">
        <v>4.8170000000000002</v>
      </c>
      <c r="AX177" s="3" t="s">
        <v>12</v>
      </c>
      <c r="AY177" s="3">
        <v>4.835</v>
      </c>
      <c r="AZ177" s="15" t="s">
        <v>12</v>
      </c>
      <c r="BA177" s="10">
        <f t="shared" si="115"/>
        <v>4.8170000000000002</v>
      </c>
      <c r="BB177" s="9">
        <f t="shared" si="116"/>
        <v>0.3050000000000006</v>
      </c>
      <c r="BC177" s="10">
        <f t="shared" si="117"/>
        <v>1.7999999999999794E-2</v>
      </c>
      <c r="BD177" s="9" t="s">
        <v>2403</v>
      </c>
      <c r="BE177" s="3" t="s">
        <v>12</v>
      </c>
      <c r="BF177" s="15" t="s">
        <v>12</v>
      </c>
      <c r="BG177" s="15"/>
      <c r="BH177" s="9"/>
      <c r="BI177" s="10"/>
      <c r="BJ177" s="9" t="s">
        <v>2403</v>
      </c>
      <c r="BK177" s="3" t="s">
        <v>12</v>
      </c>
      <c r="BL177" s="15" t="s">
        <v>12</v>
      </c>
      <c r="BM177" s="15"/>
      <c r="BN177" s="9"/>
      <c r="BO177" s="10"/>
      <c r="BP177">
        <f t="shared" si="118"/>
        <v>0</v>
      </c>
      <c r="BQ177" s="93">
        <f t="shared" si="119"/>
        <v>0</v>
      </c>
      <c r="BR177" s="93">
        <f t="shared" si="120"/>
        <v>0</v>
      </c>
      <c r="BS177" s="93" t="e">
        <f>VLOOKUP(C177,'Koppeling locatie - aslocatie'!$A$2:$C$8139,2,FALSE)</f>
        <v>#N/A</v>
      </c>
      <c r="BT177" s="93" t="e">
        <f>VLOOKUP($BS177,aslocaties_v01!$C$3:$AA$349,MATCH($K$3/10,aslocaties_v01!$C$2:$X$2),FALSE)</f>
        <v>#N/A</v>
      </c>
      <c r="BU177" s="93" t="e">
        <f>VLOOKUP(BS177,aslocaties_v01!$C$3:$AA$349,MATCH($K$3,aslocaties_v01!$C$2:$X$2),FALSE)</f>
        <v>#N/A</v>
      </c>
      <c r="BV177" s="93" t="e">
        <f>VLOOKUP(BS177,aslocaties_v01!$C$3:$AA$349,MATCH($K$3*10,aslocaties_v01!$C$2:$X$2),FALSE)</f>
        <v>#N/A</v>
      </c>
      <c r="BW177" s="93" t="e">
        <f t="shared" si="121"/>
        <v>#N/A</v>
      </c>
      <c r="BX177" s="93" t="e">
        <f t="shared" si="122"/>
        <v>#N/A</v>
      </c>
      <c r="BY177" s="94">
        <f t="shared" si="123"/>
        <v>999</v>
      </c>
      <c r="BZ177" s="94">
        <f t="shared" si="124"/>
        <v>999</v>
      </c>
      <c r="CA177" s="94" t="e">
        <f t="shared" si="125"/>
        <v>#N/A</v>
      </c>
      <c r="CB177" t="e">
        <f t="shared" si="126"/>
        <v>#N/A</v>
      </c>
      <c r="CC177" s="58" t="e">
        <f t="shared" si="127"/>
        <v>#N/A</v>
      </c>
      <c r="CD177" s="95" t="e">
        <f t="shared" si="128"/>
        <v>#N/A</v>
      </c>
      <c r="CE177" s="96" t="b">
        <f t="shared" si="129"/>
        <v>1</v>
      </c>
      <c r="CF177" t="e">
        <f t="shared" si="130"/>
        <v>#DIV/0!</v>
      </c>
      <c r="CG177" t="e">
        <f t="shared" si="131"/>
        <v>#DIV/0!</v>
      </c>
      <c r="CH177" s="84" t="b">
        <f t="shared" si="132"/>
        <v>1</v>
      </c>
      <c r="CI177">
        <f t="shared" si="133"/>
        <v>0.82299999999999995</v>
      </c>
      <c r="CJ177" t="b">
        <f t="shared" si="134"/>
        <v>1</v>
      </c>
      <c r="CK177" t="b">
        <f t="shared" si="135"/>
        <v>1</v>
      </c>
      <c r="CL177" s="84" t="b">
        <f t="shared" si="155"/>
        <v>1</v>
      </c>
      <c r="CM177">
        <f t="shared" si="136"/>
        <v>4.8170000000000002</v>
      </c>
      <c r="CN177" t="b">
        <f t="shared" si="137"/>
        <v>1</v>
      </c>
      <c r="CO177" s="84">
        <f t="shared" si="138"/>
        <v>2.2736412725004526E-2</v>
      </c>
      <c r="CP177" t="b">
        <f t="shared" si="139"/>
        <v>1</v>
      </c>
      <c r="CQ177" s="96" t="b">
        <f t="shared" si="140"/>
        <v>1</v>
      </c>
      <c r="CR177" t="b">
        <f t="shared" si="141"/>
        <v>1</v>
      </c>
      <c r="CS177" t="b">
        <f t="shared" si="142"/>
        <v>1</v>
      </c>
      <c r="CT177" t="b">
        <f t="shared" si="143"/>
        <v>1</v>
      </c>
      <c r="CU177" t="b">
        <f t="shared" si="144"/>
        <v>1</v>
      </c>
      <c r="CV177" s="84" t="b">
        <f t="shared" si="145"/>
        <v>1</v>
      </c>
      <c r="CW177" t="b">
        <f t="shared" si="146"/>
        <v>1</v>
      </c>
      <c r="CX177" t="b">
        <f t="shared" si="147"/>
        <v>1</v>
      </c>
      <c r="CY177" t="b">
        <f t="shared" si="148"/>
        <v>1</v>
      </c>
      <c r="CZ177" t="b">
        <f t="shared" si="149"/>
        <v>1</v>
      </c>
      <c r="DA177" s="84">
        <f t="shared" si="150"/>
        <v>0</v>
      </c>
      <c r="DB177" t="e">
        <f t="shared" si="151"/>
        <v>#N/A</v>
      </c>
    </row>
    <row r="178" spans="1:106">
      <c r="A178" s="9">
        <v>176</v>
      </c>
      <c r="B178" s="3">
        <v>2</v>
      </c>
      <c r="C178" s="3" t="s">
        <v>215</v>
      </c>
      <c r="D178" s="3" t="str">
        <f t="shared" si="104"/>
        <v>AF_60m_R_38_0208</v>
      </c>
      <c r="E178" s="3" t="str">
        <f t="shared" si="105"/>
        <v>0208</v>
      </c>
      <c r="F178" s="3">
        <v>141388.84400000001</v>
      </c>
      <c r="G178" s="15">
        <v>417919.5</v>
      </c>
      <c r="H178" s="35" t="str">
        <f t="shared" si="106"/>
        <v>ja</v>
      </c>
      <c r="I178" s="42" t="s">
        <v>2402</v>
      </c>
      <c r="J178" s="20" t="s">
        <v>2955</v>
      </c>
      <c r="K178" s="21">
        <v>10000</v>
      </c>
      <c r="L178" s="28">
        <f t="shared" si="152"/>
        <v>0.24</v>
      </c>
      <c r="M178" s="28">
        <f t="shared" si="153"/>
        <v>0</v>
      </c>
      <c r="N178" s="56">
        <f t="shared" si="107"/>
        <v>0</v>
      </c>
      <c r="O178" s="33">
        <f t="shared" si="154"/>
        <v>151.05418705878603</v>
      </c>
      <c r="P178" s="37">
        <f t="shared" si="108"/>
        <v>91.529522805468133</v>
      </c>
      <c r="Q178" s="9" t="s">
        <v>12</v>
      </c>
      <c r="R178" s="55" t="s">
        <v>12</v>
      </c>
      <c r="S178" s="55">
        <v>3.7570000000000001</v>
      </c>
      <c r="T178" s="55">
        <v>3.8490000000000002</v>
      </c>
      <c r="U178" s="55">
        <v>3.927</v>
      </c>
      <c r="V178" s="3">
        <v>3.9910000000000001</v>
      </c>
      <c r="W178" s="3">
        <v>4.0720000000000001</v>
      </c>
      <c r="X178" s="3" t="s">
        <v>12</v>
      </c>
      <c r="Y178" s="3">
        <v>4.5339999999999998</v>
      </c>
      <c r="Z178" s="15" t="s">
        <v>12</v>
      </c>
      <c r="AA178" s="10">
        <f t="shared" si="109"/>
        <v>4.0720000000000001</v>
      </c>
      <c r="AB178" s="9">
        <f t="shared" si="110"/>
        <v>0.14500000000000002</v>
      </c>
      <c r="AC178" s="10">
        <f t="shared" si="111"/>
        <v>0.46199999999999974</v>
      </c>
      <c r="AD178" s="9" t="s">
        <v>12</v>
      </c>
      <c r="AE178" s="55" t="s">
        <v>12</v>
      </c>
      <c r="AF178" s="55">
        <v>0.54200000000000004</v>
      </c>
      <c r="AG178" s="55">
        <v>0.65</v>
      </c>
      <c r="AH178" s="55">
        <v>0.80300000000000005</v>
      </c>
      <c r="AI178" s="3">
        <v>0.84599999999999997</v>
      </c>
      <c r="AJ178" s="3">
        <v>0.89300000000000002</v>
      </c>
      <c r="AK178" s="3" t="s">
        <v>12</v>
      </c>
      <c r="AL178" s="3">
        <v>1.0249999999999999</v>
      </c>
      <c r="AM178" s="15" t="s">
        <v>12</v>
      </c>
      <c r="AN178" s="10">
        <f t="shared" si="112"/>
        <v>0.89300000000000002</v>
      </c>
      <c r="AO178" s="9">
        <f t="shared" si="113"/>
        <v>8.9999999999999969E-2</v>
      </c>
      <c r="AP178" s="10">
        <f t="shared" si="114"/>
        <v>0.1319999999999999</v>
      </c>
      <c r="AQ178" s="9" t="s">
        <v>12</v>
      </c>
      <c r="AR178" s="55" t="s">
        <v>12</v>
      </c>
      <c r="AS178" s="55">
        <v>2.4220000000000002</v>
      </c>
      <c r="AT178" s="55">
        <v>2.7829999999999999</v>
      </c>
      <c r="AU178" s="55">
        <v>4.5090000000000003</v>
      </c>
      <c r="AV178" s="3">
        <v>5.0579999999999998</v>
      </c>
      <c r="AW178" s="3">
        <v>5.0880000000000001</v>
      </c>
      <c r="AX178" s="3" t="s">
        <v>12</v>
      </c>
      <c r="AY178" s="3">
        <v>5.0990000000000002</v>
      </c>
      <c r="AZ178" s="15" t="s">
        <v>12</v>
      </c>
      <c r="BA178" s="10">
        <f t="shared" si="115"/>
        <v>5.0880000000000001</v>
      </c>
      <c r="BB178" s="9">
        <f t="shared" si="116"/>
        <v>0.57899999999999974</v>
      </c>
      <c r="BC178" s="10">
        <f t="shared" si="117"/>
        <v>1.1000000000000121E-2</v>
      </c>
      <c r="BD178" s="9" t="s">
        <v>2403</v>
      </c>
      <c r="BE178" s="3" t="s">
        <v>12</v>
      </c>
      <c r="BF178" s="15" t="s">
        <v>12</v>
      </c>
      <c r="BG178" s="15"/>
      <c r="BH178" s="9"/>
      <c r="BI178" s="10"/>
      <c r="BJ178" s="9" t="s">
        <v>2403</v>
      </c>
      <c r="BK178" s="3" t="s">
        <v>12</v>
      </c>
      <c r="BL178" s="15" t="s">
        <v>12</v>
      </c>
      <c r="BM178" s="15"/>
      <c r="BN178" s="9"/>
      <c r="BO178" s="10"/>
      <c r="BP178">
        <f t="shared" si="118"/>
        <v>0</v>
      </c>
      <c r="BQ178" s="93">
        <f t="shared" si="119"/>
        <v>0</v>
      </c>
      <c r="BR178" s="93">
        <f t="shared" si="120"/>
        <v>0</v>
      </c>
      <c r="BS178" s="93" t="e">
        <f>VLOOKUP(C178,'Koppeling locatie - aslocatie'!$A$2:$C$8139,2,FALSE)</f>
        <v>#N/A</v>
      </c>
      <c r="BT178" s="93" t="e">
        <f>VLOOKUP($BS178,aslocaties_v01!$C$3:$AA$349,MATCH($K$3/10,aslocaties_v01!$C$2:$X$2),FALSE)</f>
        <v>#N/A</v>
      </c>
      <c r="BU178" s="93" t="e">
        <f>VLOOKUP(BS178,aslocaties_v01!$C$3:$AA$349,MATCH($K$3,aslocaties_v01!$C$2:$X$2),FALSE)</f>
        <v>#N/A</v>
      </c>
      <c r="BV178" s="93" t="e">
        <f>VLOOKUP(BS178,aslocaties_v01!$C$3:$AA$349,MATCH($K$3*10,aslocaties_v01!$C$2:$X$2),FALSE)</f>
        <v>#N/A</v>
      </c>
      <c r="BW178" s="93" t="e">
        <f t="shared" si="121"/>
        <v>#N/A</v>
      </c>
      <c r="BX178" s="93" t="e">
        <f t="shared" si="122"/>
        <v>#N/A</v>
      </c>
      <c r="BY178" s="94">
        <f t="shared" si="123"/>
        <v>999</v>
      </c>
      <c r="BZ178" s="94">
        <f t="shared" si="124"/>
        <v>999</v>
      </c>
      <c r="CA178" s="94" t="e">
        <f t="shared" si="125"/>
        <v>#N/A</v>
      </c>
      <c r="CB178" t="e">
        <f t="shared" si="126"/>
        <v>#N/A</v>
      </c>
      <c r="CC178" s="58" t="e">
        <f t="shared" si="127"/>
        <v>#N/A</v>
      </c>
      <c r="CD178" s="95" t="e">
        <f t="shared" si="128"/>
        <v>#N/A</v>
      </c>
      <c r="CE178" s="96" t="b">
        <f t="shared" si="129"/>
        <v>1</v>
      </c>
      <c r="CF178" t="e">
        <f t="shared" si="130"/>
        <v>#DIV/0!</v>
      </c>
      <c r="CG178" t="e">
        <f t="shared" si="131"/>
        <v>#DIV/0!</v>
      </c>
      <c r="CH178" s="84" t="b">
        <f t="shared" si="132"/>
        <v>1</v>
      </c>
      <c r="CI178">
        <f t="shared" si="133"/>
        <v>0.89300000000000002</v>
      </c>
      <c r="CJ178" t="b">
        <f t="shared" si="134"/>
        <v>1</v>
      </c>
      <c r="CK178" t="b">
        <f t="shared" si="135"/>
        <v>1</v>
      </c>
      <c r="CL178" s="84" t="b">
        <f t="shared" si="155"/>
        <v>1</v>
      </c>
      <c r="CM178">
        <f t="shared" si="136"/>
        <v>5.0880000000000001</v>
      </c>
      <c r="CN178" t="b">
        <f t="shared" si="137"/>
        <v>1</v>
      </c>
      <c r="CO178" s="84">
        <f t="shared" si="138"/>
        <v>2.2112235714162553E-2</v>
      </c>
      <c r="CP178" t="b">
        <f t="shared" si="139"/>
        <v>1</v>
      </c>
      <c r="CQ178" s="96" t="b">
        <f t="shared" si="140"/>
        <v>1</v>
      </c>
      <c r="CR178" t="b">
        <f t="shared" si="141"/>
        <v>1</v>
      </c>
      <c r="CS178" t="b">
        <f t="shared" si="142"/>
        <v>1</v>
      </c>
      <c r="CT178" t="b">
        <f t="shared" si="143"/>
        <v>1</v>
      </c>
      <c r="CU178" t="b">
        <f t="shared" si="144"/>
        <v>1</v>
      </c>
      <c r="CV178" s="84" t="b">
        <f t="shared" si="145"/>
        <v>1</v>
      </c>
      <c r="CW178" t="b">
        <f t="shared" si="146"/>
        <v>1</v>
      </c>
      <c r="CX178" t="b">
        <f t="shared" si="147"/>
        <v>1</v>
      </c>
      <c r="CY178" t="b">
        <f t="shared" si="148"/>
        <v>1</v>
      </c>
      <c r="CZ178" t="b">
        <f t="shared" si="149"/>
        <v>1</v>
      </c>
      <c r="DA178" s="84">
        <f t="shared" si="150"/>
        <v>0</v>
      </c>
      <c r="DB178" t="e">
        <f t="shared" si="151"/>
        <v>#N/A</v>
      </c>
    </row>
    <row r="179" spans="1:106">
      <c r="A179" s="9">
        <v>177</v>
      </c>
      <c r="B179" s="3">
        <v>2</v>
      </c>
      <c r="C179" s="3" t="s">
        <v>216</v>
      </c>
      <c r="D179" s="3" t="str">
        <f t="shared" si="104"/>
        <v>AF_60m_R_38_0209</v>
      </c>
      <c r="E179" s="3" t="str">
        <f t="shared" si="105"/>
        <v>0209</v>
      </c>
      <c r="F179" s="3">
        <v>141392.17199999999</v>
      </c>
      <c r="G179" s="15">
        <v>418010.96899999998</v>
      </c>
      <c r="H179" s="35" t="str">
        <f t="shared" si="106"/>
        <v>ja</v>
      </c>
      <c r="I179" s="42" t="s">
        <v>2402</v>
      </c>
      <c r="J179" s="20" t="s">
        <v>2955</v>
      </c>
      <c r="K179" s="21">
        <v>10000</v>
      </c>
      <c r="L179" s="28">
        <f t="shared" si="152"/>
        <v>0.24</v>
      </c>
      <c r="M179" s="28">
        <f t="shared" si="153"/>
        <v>0</v>
      </c>
      <c r="N179" s="56">
        <f t="shared" si="107"/>
        <v>0</v>
      </c>
      <c r="O179" s="33">
        <f t="shared" si="154"/>
        <v>91.529522805468133</v>
      </c>
      <c r="P179" s="37">
        <f t="shared" si="108"/>
        <v>101.6880042925814</v>
      </c>
      <c r="Q179" s="9" t="s">
        <v>12</v>
      </c>
      <c r="R179" s="55" t="s">
        <v>12</v>
      </c>
      <c r="S179" s="55">
        <v>3.7570000000000001</v>
      </c>
      <c r="T179" s="55">
        <v>3.8490000000000002</v>
      </c>
      <c r="U179" s="55">
        <v>3.927</v>
      </c>
      <c r="V179" s="3">
        <v>3.9910000000000001</v>
      </c>
      <c r="W179" s="3">
        <v>4.0720000000000001</v>
      </c>
      <c r="X179" s="3" t="s">
        <v>12</v>
      </c>
      <c r="Y179" s="3">
        <v>4.5339999999999998</v>
      </c>
      <c r="Z179" s="15" t="s">
        <v>12</v>
      </c>
      <c r="AA179" s="10">
        <f t="shared" si="109"/>
        <v>4.0720000000000001</v>
      </c>
      <c r="AB179" s="9">
        <f t="shared" si="110"/>
        <v>0.14500000000000002</v>
      </c>
      <c r="AC179" s="10">
        <f t="shared" si="111"/>
        <v>0.46199999999999974</v>
      </c>
      <c r="AD179" s="9" t="s">
        <v>12</v>
      </c>
      <c r="AE179" s="55" t="s">
        <v>12</v>
      </c>
      <c r="AF179" s="55">
        <v>0.625</v>
      </c>
      <c r="AG179" s="55">
        <v>0.72199999999999998</v>
      </c>
      <c r="AH179" s="55">
        <v>0.80800000000000005</v>
      </c>
      <c r="AI179" s="3">
        <v>0.874</v>
      </c>
      <c r="AJ179" s="3">
        <v>0.94399999999999995</v>
      </c>
      <c r="AK179" s="3" t="s">
        <v>12</v>
      </c>
      <c r="AL179" s="3">
        <v>1.079</v>
      </c>
      <c r="AM179" s="15" t="s">
        <v>12</v>
      </c>
      <c r="AN179" s="10">
        <f t="shared" si="112"/>
        <v>0.94399999999999995</v>
      </c>
      <c r="AO179" s="9">
        <f t="shared" si="113"/>
        <v>0.1359999999999999</v>
      </c>
      <c r="AP179" s="10">
        <f t="shared" si="114"/>
        <v>0.13500000000000001</v>
      </c>
      <c r="AQ179" s="9" t="s">
        <v>12</v>
      </c>
      <c r="AR179" s="55" t="s">
        <v>12</v>
      </c>
      <c r="AS179" s="55">
        <v>2.9470000000000001</v>
      </c>
      <c r="AT179" s="55">
        <v>3.6349999999999998</v>
      </c>
      <c r="AU179" s="55">
        <v>4.1890000000000001</v>
      </c>
      <c r="AV179" s="3">
        <v>4.7130000000000001</v>
      </c>
      <c r="AW179" s="3">
        <v>4.7750000000000004</v>
      </c>
      <c r="AX179" s="3" t="s">
        <v>12</v>
      </c>
      <c r="AY179" s="3">
        <v>5.0750000000000002</v>
      </c>
      <c r="AZ179" s="15" t="s">
        <v>12</v>
      </c>
      <c r="BA179" s="10">
        <f t="shared" si="115"/>
        <v>4.7750000000000004</v>
      </c>
      <c r="BB179" s="9">
        <f t="shared" si="116"/>
        <v>0.5860000000000003</v>
      </c>
      <c r="BC179" s="10">
        <f t="shared" si="117"/>
        <v>0.29999999999999982</v>
      </c>
      <c r="BD179" s="9" t="s">
        <v>2403</v>
      </c>
      <c r="BE179" s="3" t="s">
        <v>12</v>
      </c>
      <c r="BF179" s="15" t="s">
        <v>12</v>
      </c>
      <c r="BG179" s="15"/>
      <c r="BH179" s="9"/>
      <c r="BI179" s="10"/>
      <c r="BJ179" s="9" t="s">
        <v>2403</v>
      </c>
      <c r="BK179" s="3" t="s">
        <v>12</v>
      </c>
      <c r="BL179" s="15" t="s">
        <v>12</v>
      </c>
      <c r="BM179" s="15"/>
      <c r="BN179" s="9"/>
      <c r="BO179" s="10"/>
      <c r="BP179">
        <f t="shared" si="118"/>
        <v>0</v>
      </c>
      <c r="BQ179" s="93">
        <f t="shared" si="119"/>
        <v>0</v>
      </c>
      <c r="BR179" s="93">
        <f t="shared" si="120"/>
        <v>0</v>
      </c>
      <c r="BS179" s="93" t="e">
        <f>VLOOKUP(C179,'Koppeling locatie - aslocatie'!$A$2:$C$8139,2,FALSE)</f>
        <v>#N/A</v>
      </c>
      <c r="BT179" s="93" t="e">
        <f>VLOOKUP($BS179,aslocaties_v01!$C$3:$AA$349,MATCH($K$3/10,aslocaties_v01!$C$2:$X$2),FALSE)</f>
        <v>#N/A</v>
      </c>
      <c r="BU179" s="93" t="e">
        <f>VLOOKUP(BS179,aslocaties_v01!$C$3:$AA$349,MATCH($K$3,aslocaties_v01!$C$2:$X$2),FALSE)</f>
        <v>#N/A</v>
      </c>
      <c r="BV179" s="93" t="e">
        <f>VLOOKUP(BS179,aslocaties_v01!$C$3:$AA$349,MATCH($K$3*10,aslocaties_v01!$C$2:$X$2),FALSE)</f>
        <v>#N/A</v>
      </c>
      <c r="BW179" s="93" t="e">
        <f t="shared" si="121"/>
        <v>#N/A</v>
      </c>
      <c r="BX179" s="93" t="e">
        <f t="shared" si="122"/>
        <v>#N/A</v>
      </c>
      <c r="BY179" s="94">
        <f t="shared" si="123"/>
        <v>999</v>
      </c>
      <c r="BZ179" s="94">
        <f t="shared" si="124"/>
        <v>999</v>
      </c>
      <c r="CA179" s="94" t="e">
        <f t="shared" si="125"/>
        <v>#N/A</v>
      </c>
      <c r="CB179" t="e">
        <f t="shared" si="126"/>
        <v>#N/A</v>
      </c>
      <c r="CC179" s="58" t="e">
        <f t="shared" si="127"/>
        <v>#N/A</v>
      </c>
      <c r="CD179" s="95" t="e">
        <f t="shared" si="128"/>
        <v>#N/A</v>
      </c>
      <c r="CE179" s="96" t="b">
        <f t="shared" si="129"/>
        <v>1</v>
      </c>
      <c r="CF179" t="e">
        <f t="shared" si="130"/>
        <v>#DIV/0!</v>
      </c>
      <c r="CG179" t="e">
        <f t="shared" si="131"/>
        <v>#DIV/0!</v>
      </c>
      <c r="CH179" s="84" t="b">
        <f t="shared" si="132"/>
        <v>1</v>
      </c>
      <c r="CI179">
        <f t="shared" si="133"/>
        <v>0.94399999999999995</v>
      </c>
      <c r="CJ179" t="b">
        <f t="shared" si="134"/>
        <v>1</v>
      </c>
      <c r="CK179" t="b">
        <f t="shared" si="135"/>
        <v>1</v>
      </c>
      <c r="CL179" s="84" t="b">
        <f t="shared" si="155"/>
        <v>1</v>
      </c>
      <c r="CM179">
        <f t="shared" si="136"/>
        <v>4.7750000000000004</v>
      </c>
      <c r="CN179" t="b">
        <f t="shared" si="137"/>
        <v>1</v>
      </c>
      <c r="CO179" s="84">
        <f t="shared" si="138"/>
        <v>2.6539983229766945E-2</v>
      </c>
      <c r="CP179" t="b">
        <f t="shared" si="139"/>
        <v>1</v>
      </c>
      <c r="CQ179" s="96" t="b">
        <f t="shared" si="140"/>
        <v>1</v>
      </c>
      <c r="CR179" t="b">
        <f t="shared" si="141"/>
        <v>1</v>
      </c>
      <c r="CS179" t="b">
        <f t="shared" si="142"/>
        <v>1</v>
      </c>
      <c r="CT179" t="b">
        <f t="shared" si="143"/>
        <v>1</v>
      </c>
      <c r="CU179" t="b">
        <f t="shared" si="144"/>
        <v>1</v>
      </c>
      <c r="CV179" s="84" t="b">
        <f t="shared" si="145"/>
        <v>1</v>
      </c>
      <c r="CW179" t="b">
        <f t="shared" si="146"/>
        <v>1</v>
      </c>
      <c r="CX179" t="b">
        <f t="shared" si="147"/>
        <v>1</v>
      </c>
      <c r="CY179" t="b">
        <f t="shared" si="148"/>
        <v>1</v>
      </c>
      <c r="CZ179" t="b">
        <f t="shared" si="149"/>
        <v>1</v>
      </c>
      <c r="DA179" s="84">
        <f t="shared" si="150"/>
        <v>0</v>
      </c>
      <c r="DB179" t="e">
        <f t="shared" si="151"/>
        <v>#N/A</v>
      </c>
    </row>
    <row r="180" spans="1:106">
      <c r="A180" s="9">
        <v>178</v>
      </c>
      <c r="B180" s="3">
        <v>2</v>
      </c>
      <c r="C180" s="3" t="s">
        <v>217</v>
      </c>
      <c r="D180" s="3" t="str">
        <f t="shared" si="104"/>
        <v>AF_60m_R_38_0210</v>
      </c>
      <c r="E180" s="3" t="str">
        <f t="shared" si="105"/>
        <v>0210</v>
      </c>
      <c r="F180" s="3">
        <v>141357.15599999999</v>
      </c>
      <c r="G180" s="15">
        <v>418106.43800000002</v>
      </c>
      <c r="H180" s="35" t="str">
        <f t="shared" si="106"/>
        <v>ja</v>
      </c>
      <c r="I180" s="42" t="s">
        <v>2402</v>
      </c>
      <c r="J180" s="20" t="s">
        <v>2955</v>
      </c>
      <c r="K180" s="21">
        <v>10000</v>
      </c>
      <c r="L180" s="28">
        <f t="shared" si="152"/>
        <v>0.24</v>
      </c>
      <c r="M180" s="28">
        <f t="shared" si="153"/>
        <v>0</v>
      </c>
      <c r="N180" s="56">
        <f t="shared" si="107"/>
        <v>0</v>
      </c>
      <c r="O180" s="33">
        <f t="shared" si="154"/>
        <v>101.6880042925814</v>
      </c>
      <c r="P180" s="37">
        <f t="shared" si="108"/>
        <v>95.554419013455103</v>
      </c>
      <c r="Q180" s="9" t="s">
        <v>12</v>
      </c>
      <c r="R180" s="55" t="s">
        <v>12</v>
      </c>
      <c r="S180" s="55">
        <v>3.7559999999999998</v>
      </c>
      <c r="T180" s="55">
        <v>3.8479999999999999</v>
      </c>
      <c r="U180" s="55">
        <v>3.927</v>
      </c>
      <c r="V180" s="3">
        <v>3.99</v>
      </c>
      <c r="W180" s="3">
        <v>4.0709999999999997</v>
      </c>
      <c r="X180" s="3" t="s">
        <v>12</v>
      </c>
      <c r="Y180" s="3">
        <v>4.5330000000000004</v>
      </c>
      <c r="Z180" s="15" t="s">
        <v>12</v>
      </c>
      <c r="AA180" s="10">
        <f t="shared" si="109"/>
        <v>4.0709999999999997</v>
      </c>
      <c r="AB180" s="9">
        <f t="shared" si="110"/>
        <v>0.14399999999999968</v>
      </c>
      <c r="AC180" s="10">
        <f t="shared" si="111"/>
        <v>0.46200000000000063</v>
      </c>
      <c r="AD180" s="9" t="s">
        <v>12</v>
      </c>
      <c r="AE180" s="55" t="s">
        <v>12</v>
      </c>
      <c r="AF180" s="55">
        <v>0.68799999999999994</v>
      </c>
      <c r="AG180" s="55">
        <v>0.83099999999999996</v>
      </c>
      <c r="AH180" s="55">
        <v>0.92200000000000004</v>
      </c>
      <c r="AI180" s="3">
        <v>0.95899999999999996</v>
      </c>
      <c r="AJ180" s="3">
        <v>0.999</v>
      </c>
      <c r="AK180" s="3" t="s">
        <v>12</v>
      </c>
      <c r="AL180" s="3">
        <v>1.109</v>
      </c>
      <c r="AM180" s="15" t="s">
        <v>12</v>
      </c>
      <c r="AN180" s="10">
        <f t="shared" si="112"/>
        <v>0.999</v>
      </c>
      <c r="AO180" s="9">
        <f t="shared" si="113"/>
        <v>7.6999999999999957E-2</v>
      </c>
      <c r="AP180" s="10">
        <f t="shared" si="114"/>
        <v>0.10999999999999999</v>
      </c>
      <c r="AQ180" s="9" t="s">
        <v>12</v>
      </c>
      <c r="AR180" s="55" t="s">
        <v>12</v>
      </c>
      <c r="AS180" s="55">
        <v>2.6179999999999999</v>
      </c>
      <c r="AT180" s="55">
        <v>2.8620000000000001</v>
      </c>
      <c r="AU180" s="55">
        <v>3.109</v>
      </c>
      <c r="AV180" s="3">
        <v>3.1920000000000002</v>
      </c>
      <c r="AW180" s="3">
        <v>3.2639999999999998</v>
      </c>
      <c r="AX180" s="3" t="s">
        <v>12</v>
      </c>
      <c r="AY180" s="3">
        <v>3.46</v>
      </c>
      <c r="AZ180" s="15" t="s">
        <v>12</v>
      </c>
      <c r="BA180" s="10">
        <f t="shared" si="115"/>
        <v>3.2639999999999998</v>
      </c>
      <c r="BB180" s="9">
        <f t="shared" si="116"/>
        <v>0.1549999999999998</v>
      </c>
      <c r="BC180" s="10">
        <f t="shared" si="117"/>
        <v>0.19600000000000017</v>
      </c>
      <c r="BD180" s="9" t="s">
        <v>2403</v>
      </c>
      <c r="BE180" s="3" t="s">
        <v>12</v>
      </c>
      <c r="BF180" s="15" t="s">
        <v>12</v>
      </c>
      <c r="BG180" s="15"/>
      <c r="BH180" s="9"/>
      <c r="BI180" s="10"/>
      <c r="BJ180" s="9" t="s">
        <v>2403</v>
      </c>
      <c r="BK180" s="3" t="s">
        <v>12</v>
      </c>
      <c r="BL180" s="15" t="s">
        <v>12</v>
      </c>
      <c r="BM180" s="15"/>
      <c r="BN180" s="9"/>
      <c r="BO180" s="10"/>
      <c r="BP180">
        <f t="shared" si="118"/>
        <v>0</v>
      </c>
      <c r="BQ180" s="93">
        <f t="shared" si="119"/>
        <v>0</v>
      </c>
      <c r="BR180" s="93">
        <f t="shared" si="120"/>
        <v>0</v>
      </c>
      <c r="BS180" s="93" t="e">
        <f>VLOOKUP(C180,'Koppeling locatie - aslocatie'!$A$2:$C$8139,2,FALSE)</f>
        <v>#N/A</v>
      </c>
      <c r="BT180" s="93" t="e">
        <f>VLOOKUP($BS180,aslocaties_v01!$C$3:$AA$349,MATCH($K$3/10,aslocaties_v01!$C$2:$X$2),FALSE)</f>
        <v>#N/A</v>
      </c>
      <c r="BU180" s="93" t="e">
        <f>VLOOKUP(BS180,aslocaties_v01!$C$3:$AA$349,MATCH($K$3,aslocaties_v01!$C$2:$X$2),FALSE)</f>
        <v>#N/A</v>
      </c>
      <c r="BV180" s="93" t="e">
        <f>VLOOKUP(BS180,aslocaties_v01!$C$3:$AA$349,MATCH($K$3*10,aslocaties_v01!$C$2:$X$2),FALSE)</f>
        <v>#N/A</v>
      </c>
      <c r="BW180" s="93" t="e">
        <f t="shared" si="121"/>
        <v>#N/A</v>
      </c>
      <c r="BX180" s="93" t="e">
        <f t="shared" si="122"/>
        <v>#N/A</v>
      </c>
      <c r="BY180" s="94">
        <f t="shared" si="123"/>
        <v>999</v>
      </c>
      <c r="BZ180" s="94">
        <f t="shared" si="124"/>
        <v>999</v>
      </c>
      <c r="CA180" s="94" t="e">
        <f t="shared" si="125"/>
        <v>#N/A</v>
      </c>
      <c r="CB180" t="e">
        <f t="shared" si="126"/>
        <v>#N/A</v>
      </c>
      <c r="CC180" s="58" t="e">
        <f t="shared" si="127"/>
        <v>#N/A</v>
      </c>
      <c r="CD180" s="95" t="e">
        <f t="shared" si="128"/>
        <v>#N/A</v>
      </c>
      <c r="CE180" s="96" t="b">
        <f t="shared" si="129"/>
        <v>1</v>
      </c>
      <c r="CF180" t="e">
        <f t="shared" si="130"/>
        <v>#DIV/0!</v>
      </c>
      <c r="CG180" t="e">
        <f t="shared" si="131"/>
        <v>#DIV/0!</v>
      </c>
      <c r="CH180" s="84" t="b">
        <f t="shared" si="132"/>
        <v>1</v>
      </c>
      <c r="CI180">
        <f t="shared" si="133"/>
        <v>0.999</v>
      </c>
      <c r="CJ180" t="b">
        <f t="shared" si="134"/>
        <v>1</v>
      </c>
      <c r="CK180" t="b">
        <f t="shared" si="135"/>
        <v>1</v>
      </c>
      <c r="CL180" s="84" t="b">
        <f t="shared" si="155"/>
        <v>1</v>
      </c>
      <c r="CM180">
        <f t="shared" si="136"/>
        <v>3.2639999999999998</v>
      </c>
      <c r="CN180" t="b">
        <f t="shared" si="137"/>
        <v>1</v>
      </c>
      <c r="CO180" s="84">
        <f t="shared" si="138"/>
        <v>6.0109150419217473E-2</v>
      </c>
      <c r="CP180" t="b">
        <f t="shared" si="139"/>
        <v>1</v>
      </c>
      <c r="CQ180" s="96" t="b">
        <f t="shared" si="140"/>
        <v>1</v>
      </c>
      <c r="CR180" t="b">
        <f t="shared" si="141"/>
        <v>1</v>
      </c>
      <c r="CS180" t="b">
        <f t="shared" si="142"/>
        <v>1</v>
      </c>
      <c r="CT180" t="b">
        <f t="shared" si="143"/>
        <v>1</v>
      </c>
      <c r="CU180" t="b">
        <f t="shared" si="144"/>
        <v>1</v>
      </c>
      <c r="CV180" s="84" t="b">
        <f t="shared" si="145"/>
        <v>1</v>
      </c>
      <c r="CW180" t="b">
        <f t="shared" si="146"/>
        <v>1</v>
      </c>
      <c r="CX180" t="b">
        <f t="shared" si="147"/>
        <v>1</v>
      </c>
      <c r="CY180" t="b">
        <f t="shared" si="148"/>
        <v>1</v>
      </c>
      <c r="CZ180" t="b">
        <f t="shared" si="149"/>
        <v>1</v>
      </c>
      <c r="DA180" s="84">
        <f t="shared" si="150"/>
        <v>0</v>
      </c>
      <c r="DB180" t="e">
        <f t="shared" si="151"/>
        <v>#N/A</v>
      </c>
    </row>
    <row r="181" spans="1:106">
      <c r="A181" s="9">
        <v>179</v>
      </c>
      <c r="B181" s="3">
        <v>2</v>
      </c>
      <c r="C181" s="3" t="s">
        <v>218</v>
      </c>
      <c r="D181" s="3" t="str">
        <f t="shared" si="104"/>
        <v>AF_60m_R_38_0211</v>
      </c>
      <c r="E181" s="3" t="str">
        <f t="shared" si="105"/>
        <v>0211</v>
      </c>
      <c r="F181" s="3">
        <v>141361.21900000001</v>
      </c>
      <c r="G181" s="15">
        <v>418201.90600000002</v>
      </c>
      <c r="H181" s="35" t="str">
        <f t="shared" si="106"/>
        <v>ja</v>
      </c>
      <c r="I181" s="42" t="s">
        <v>2402</v>
      </c>
      <c r="J181" s="20" t="s">
        <v>2955</v>
      </c>
      <c r="K181" s="21">
        <v>10000</v>
      </c>
      <c r="L181" s="28">
        <f t="shared" si="152"/>
        <v>0.24</v>
      </c>
      <c r="M181" s="28">
        <f t="shared" si="153"/>
        <v>0</v>
      </c>
      <c r="N181" s="56">
        <f t="shared" si="107"/>
        <v>0</v>
      </c>
      <c r="O181" s="33">
        <f t="shared" si="154"/>
        <v>95.554419013455103</v>
      </c>
      <c r="P181" s="37">
        <f t="shared" si="108"/>
        <v>103.42026664534303</v>
      </c>
      <c r="Q181" s="9" t="s">
        <v>12</v>
      </c>
      <c r="R181" s="55" t="s">
        <v>12</v>
      </c>
      <c r="S181" s="55">
        <v>3.754</v>
      </c>
      <c r="T181" s="55">
        <v>3.8479999999999999</v>
      </c>
      <c r="U181" s="55">
        <v>3.927</v>
      </c>
      <c r="V181" s="3">
        <v>3.99</v>
      </c>
      <c r="W181" s="3">
        <v>4.0709999999999997</v>
      </c>
      <c r="X181" s="3" t="s">
        <v>12</v>
      </c>
      <c r="Y181" s="3">
        <v>4.5330000000000004</v>
      </c>
      <c r="Z181" s="15" t="s">
        <v>12</v>
      </c>
      <c r="AA181" s="10">
        <f t="shared" si="109"/>
        <v>4.0709999999999997</v>
      </c>
      <c r="AB181" s="9">
        <f t="shared" si="110"/>
        <v>0.14399999999999968</v>
      </c>
      <c r="AC181" s="10">
        <f t="shared" si="111"/>
        <v>0.46200000000000063</v>
      </c>
      <c r="AD181" s="9" t="s">
        <v>12</v>
      </c>
      <c r="AE181" s="55" t="s">
        <v>12</v>
      </c>
      <c r="AF181" s="55">
        <v>0.748</v>
      </c>
      <c r="AG181" s="55">
        <v>0.91100000000000003</v>
      </c>
      <c r="AH181" s="55">
        <v>1.018</v>
      </c>
      <c r="AI181" s="3">
        <v>1.0489999999999999</v>
      </c>
      <c r="AJ181" s="3">
        <v>1.0840000000000001</v>
      </c>
      <c r="AK181" s="3" t="s">
        <v>12</v>
      </c>
      <c r="AL181" s="3">
        <v>1.1679999999999999</v>
      </c>
      <c r="AM181" s="15" t="s">
        <v>12</v>
      </c>
      <c r="AN181" s="10">
        <f t="shared" si="112"/>
        <v>1.0840000000000001</v>
      </c>
      <c r="AO181" s="9">
        <f t="shared" si="113"/>
        <v>6.6000000000000059E-2</v>
      </c>
      <c r="AP181" s="10">
        <f t="shared" si="114"/>
        <v>8.3999999999999853E-2</v>
      </c>
      <c r="AQ181" s="9" t="s">
        <v>12</v>
      </c>
      <c r="AR181" s="55" t="s">
        <v>12</v>
      </c>
      <c r="AS181" s="55">
        <v>2.69</v>
      </c>
      <c r="AT181" s="55">
        <v>2.93</v>
      </c>
      <c r="AU181" s="55">
        <v>3.198</v>
      </c>
      <c r="AV181" s="3">
        <v>3.242</v>
      </c>
      <c r="AW181" s="3">
        <v>3.2879999999999998</v>
      </c>
      <c r="AX181" s="3" t="s">
        <v>12</v>
      </c>
      <c r="AY181" s="3">
        <v>3.4870000000000001</v>
      </c>
      <c r="AZ181" s="15" t="s">
        <v>12</v>
      </c>
      <c r="BA181" s="10">
        <f t="shared" si="115"/>
        <v>3.2879999999999998</v>
      </c>
      <c r="BB181" s="9">
        <f t="shared" si="116"/>
        <v>8.9999999999999858E-2</v>
      </c>
      <c r="BC181" s="10">
        <f t="shared" si="117"/>
        <v>0.19900000000000029</v>
      </c>
      <c r="BD181" s="9" t="s">
        <v>2403</v>
      </c>
      <c r="BE181" s="3" t="s">
        <v>12</v>
      </c>
      <c r="BF181" s="15" t="s">
        <v>12</v>
      </c>
      <c r="BG181" s="15"/>
      <c r="BH181" s="9"/>
      <c r="BI181" s="10"/>
      <c r="BJ181" s="9" t="s">
        <v>2403</v>
      </c>
      <c r="BK181" s="3" t="s">
        <v>12</v>
      </c>
      <c r="BL181" s="15" t="s">
        <v>12</v>
      </c>
      <c r="BM181" s="15"/>
      <c r="BN181" s="9"/>
      <c r="BO181" s="10"/>
      <c r="BP181">
        <f t="shared" si="118"/>
        <v>0</v>
      </c>
      <c r="BQ181" s="93">
        <f t="shared" si="119"/>
        <v>0</v>
      </c>
      <c r="BR181" s="93">
        <f t="shared" si="120"/>
        <v>0</v>
      </c>
      <c r="BS181" s="93" t="e">
        <f>VLOOKUP(C181,'Koppeling locatie - aslocatie'!$A$2:$C$8139,2,FALSE)</f>
        <v>#N/A</v>
      </c>
      <c r="BT181" s="93" t="e">
        <f>VLOOKUP($BS181,aslocaties_v01!$C$3:$AA$349,MATCH($K$3/10,aslocaties_v01!$C$2:$X$2),FALSE)</f>
        <v>#N/A</v>
      </c>
      <c r="BU181" s="93" t="e">
        <f>VLOOKUP(BS181,aslocaties_v01!$C$3:$AA$349,MATCH($K$3,aslocaties_v01!$C$2:$X$2),FALSE)</f>
        <v>#N/A</v>
      </c>
      <c r="BV181" s="93" t="e">
        <f>VLOOKUP(BS181,aslocaties_v01!$C$3:$AA$349,MATCH($K$3*10,aslocaties_v01!$C$2:$X$2),FALSE)</f>
        <v>#N/A</v>
      </c>
      <c r="BW181" s="93" t="e">
        <f t="shared" si="121"/>
        <v>#N/A</v>
      </c>
      <c r="BX181" s="93" t="e">
        <f t="shared" si="122"/>
        <v>#N/A</v>
      </c>
      <c r="BY181" s="94">
        <f t="shared" si="123"/>
        <v>999</v>
      </c>
      <c r="BZ181" s="94">
        <f t="shared" si="124"/>
        <v>999</v>
      </c>
      <c r="CA181" s="94" t="e">
        <f t="shared" si="125"/>
        <v>#N/A</v>
      </c>
      <c r="CB181" t="e">
        <f t="shared" si="126"/>
        <v>#N/A</v>
      </c>
      <c r="CC181" s="58" t="e">
        <f t="shared" si="127"/>
        <v>#N/A</v>
      </c>
      <c r="CD181" s="95" t="e">
        <f t="shared" si="128"/>
        <v>#N/A</v>
      </c>
      <c r="CE181" s="96" t="b">
        <f t="shared" si="129"/>
        <v>1</v>
      </c>
      <c r="CF181" t="e">
        <f t="shared" si="130"/>
        <v>#DIV/0!</v>
      </c>
      <c r="CG181" t="e">
        <f t="shared" si="131"/>
        <v>#DIV/0!</v>
      </c>
      <c r="CH181" s="84" t="b">
        <f t="shared" si="132"/>
        <v>1</v>
      </c>
      <c r="CI181">
        <f t="shared" si="133"/>
        <v>1.0840000000000001</v>
      </c>
      <c r="CJ181" t="b">
        <f t="shared" si="134"/>
        <v>1</v>
      </c>
      <c r="CK181" t="b">
        <f t="shared" si="135"/>
        <v>1</v>
      </c>
      <c r="CL181" s="84" t="b">
        <f t="shared" si="155"/>
        <v>1</v>
      </c>
      <c r="CM181">
        <f t="shared" si="136"/>
        <v>3.2879999999999998</v>
      </c>
      <c r="CN181" t="b">
        <f t="shared" si="137"/>
        <v>1</v>
      </c>
      <c r="CO181" s="84">
        <f t="shared" si="138"/>
        <v>6.4274849159499381E-2</v>
      </c>
      <c r="CP181" t="b">
        <f t="shared" si="139"/>
        <v>1</v>
      </c>
      <c r="CQ181" s="96" t="b">
        <f t="shared" si="140"/>
        <v>1</v>
      </c>
      <c r="CR181" t="b">
        <f t="shared" si="141"/>
        <v>1</v>
      </c>
      <c r="CS181" t="b">
        <f t="shared" si="142"/>
        <v>1</v>
      </c>
      <c r="CT181" t="b">
        <f t="shared" si="143"/>
        <v>1</v>
      </c>
      <c r="CU181" t="b">
        <f t="shared" si="144"/>
        <v>1</v>
      </c>
      <c r="CV181" s="84" t="b">
        <f t="shared" si="145"/>
        <v>1</v>
      </c>
      <c r="CW181" t="b">
        <f t="shared" si="146"/>
        <v>1</v>
      </c>
      <c r="CX181" t="b">
        <f t="shared" si="147"/>
        <v>1</v>
      </c>
      <c r="CY181" t="b">
        <f t="shared" si="148"/>
        <v>1</v>
      </c>
      <c r="CZ181" t="b">
        <f t="shared" si="149"/>
        <v>1</v>
      </c>
      <c r="DA181" s="84">
        <f t="shared" si="150"/>
        <v>0</v>
      </c>
      <c r="DB181" t="e">
        <f t="shared" si="151"/>
        <v>#N/A</v>
      </c>
    </row>
    <row r="182" spans="1:106">
      <c r="A182" s="9">
        <v>180</v>
      </c>
      <c r="B182" s="3">
        <v>2</v>
      </c>
      <c r="C182" s="3" t="s">
        <v>219</v>
      </c>
      <c r="D182" s="3" t="str">
        <f t="shared" si="104"/>
        <v>AF_60m_R_38_0212</v>
      </c>
      <c r="E182" s="3" t="str">
        <f t="shared" si="105"/>
        <v>0212</v>
      </c>
      <c r="F182" s="3">
        <v>141327.266</v>
      </c>
      <c r="G182" s="15">
        <v>418299.59399999998</v>
      </c>
      <c r="H182" s="35" t="str">
        <f t="shared" si="106"/>
        <v>ja</v>
      </c>
      <c r="I182" s="42" t="s">
        <v>2402</v>
      </c>
      <c r="J182" s="20" t="s">
        <v>2955</v>
      </c>
      <c r="K182" s="21">
        <v>10000</v>
      </c>
      <c r="L182" s="28">
        <f t="shared" si="152"/>
        <v>0.24</v>
      </c>
      <c r="M182" s="28">
        <f t="shared" si="153"/>
        <v>0</v>
      </c>
      <c r="N182" s="56">
        <f t="shared" si="107"/>
        <v>0</v>
      </c>
      <c r="O182" s="33">
        <f t="shared" si="154"/>
        <v>103.42026664534303</v>
      </c>
      <c r="P182" s="37">
        <f t="shared" si="108"/>
        <v>94.308738110527472</v>
      </c>
      <c r="Q182" s="9" t="s">
        <v>12</v>
      </c>
      <c r="R182" s="55" t="s">
        <v>12</v>
      </c>
      <c r="S182" s="55">
        <v>3.7570000000000001</v>
      </c>
      <c r="T182" s="55">
        <v>3.8490000000000002</v>
      </c>
      <c r="U182" s="55">
        <v>3.9289999999999998</v>
      </c>
      <c r="V182" s="3">
        <v>3.9940000000000002</v>
      </c>
      <c r="W182" s="3">
        <v>4.0730000000000004</v>
      </c>
      <c r="X182" s="3" t="s">
        <v>12</v>
      </c>
      <c r="Y182" s="3">
        <v>4.5330000000000004</v>
      </c>
      <c r="Z182" s="15" t="s">
        <v>12</v>
      </c>
      <c r="AA182" s="10">
        <f t="shared" si="109"/>
        <v>4.0730000000000004</v>
      </c>
      <c r="AB182" s="9">
        <f t="shared" si="110"/>
        <v>0.14400000000000057</v>
      </c>
      <c r="AC182" s="10">
        <f t="shared" si="111"/>
        <v>0.45999999999999996</v>
      </c>
      <c r="AD182" s="9" t="s">
        <v>12</v>
      </c>
      <c r="AE182" s="55" t="s">
        <v>12</v>
      </c>
      <c r="AF182" s="55">
        <v>0.75800000000000001</v>
      </c>
      <c r="AG182" s="55">
        <v>0.91100000000000003</v>
      </c>
      <c r="AH182" s="55">
        <v>1.014</v>
      </c>
      <c r="AI182" s="3">
        <v>1.07</v>
      </c>
      <c r="AJ182" s="3">
        <v>1.117</v>
      </c>
      <c r="AK182" s="3" t="s">
        <v>12</v>
      </c>
      <c r="AL182" s="3">
        <v>1.181</v>
      </c>
      <c r="AM182" s="15" t="s">
        <v>12</v>
      </c>
      <c r="AN182" s="10">
        <f t="shared" si="112"/>
        <v>1.117</v>
      </c>
      <c r="AO182" s="9">
        <f t="shared" si="113"/>
        <v>0.10299999999999998</v>
      </c>
      <c r="AP182" s="10">
        <f t="shared" si="114"/>
        <v>6.4000000000000057E-2</v>
      </c>
      <c r="AQ182" s="9" t="s">
        <v>12</v>
      </c>
      <c r="AR182" s="55" t="s">
        <v>12</v>
      </c>
      <c r="AS182" s="55">
        <v>2.7240000000000002</v>
      </c>
      <c r="AT182" s="55">
        <v>2.9780000000000002</v>
      </c>
      <c r="AU182" s="55">
        <v>3.141</v>
      </c>
      <c r="AV182" s="3">
        <v>3.2130000000000001</v>
      </c>
      <c r="AW182" s="3">
        <v>3.3159999999999998</v>
      </c>
      <c r="AX182" s="3" t="s">
        <v>12</v>
      </c>
      <c r="AY182" s="3">
        <v>3.5379999999999998</v>
      </c>
      <c r="AZ182" s="15" t="s">
        <v>12</v>
      </c>
      <c r="BA182" s="10">
        <f t="shared" si="115"/>
        <v>3.3159999999999998</v>
      </c>
      <c r="BB182" s="9">
        <f t="shared" si="116"/>
        <v>0.17499999999999982</v>
      </c>
      <c r="BC182" s="10">
        <f t="shared" si="117"/>
        <v>0.22199999999999998</v>
      </c>
      <c r="BD182" s="9" t="s">
        <v>2403</v>
      </c>
      <c r="BE182" s="3" t="s">
        <v>12</v>
      </c>
      <c r="BF182" s="15" t="s">
        <v>12</v>
      </c>
      <c r="BG182" s="15"/>
      <c r="BH182" s="9"/>
      <c r="BI182" s="10"/>
      <c r="BJ182" s="9" t="s">
        <v>2403</v>
      </c>
      <c r="BK182" s="3" t="s">
        <v>12</v>
      </c>
      <c r="BL182" s="15" t="s">
        <v>12</v>
      </c>
      <c r="BM182" s="15"/>
      <c r="BN182" s="9"/>
      <c r="BO182" s="10"/>
      <c r="BP182">
        <f t="shared" si="118"/>
        <v>0</v>
      </c>
      <c r="BQ182" s="93">
        <f t="shared" si="119"/>
        <v>0</v>
      </c>
      <c r="BR182" s="93">
        <f t="shared" si="120"/>
        <v>0</v>
      </c>
      <c r="BS182" s="93" t="e">
        <f>VLOOKUP(C182,'Koppeling locatie - aslocatie'!$A$2:$C$8139,2,FALSE)</f>
        <v>#N/A</v>
      </c>
      <c r="BT182" s="93" t="e">
        <f>VLOOKUP($BS182,aslocaties_v01!$C$3:$AA$349,MATCH($K$3/10,aslocaties_v01!$C$2:$X$2),FALSE)</f>
        <v>#N/A</v>
      </c>
      <c r="BU182" s="93" t="e">
        <f>VLOOKUP(BS182,aslocaties_v01!$C$3:$AA$349,MATCH($K$3,aslocaties_v01!$C$2:$X$2),FALSE)</f>
        <v>#N/A</v>
      </c>
      <c r="BV182" s="93" t="e">
        <f>VLOOKUP(BS182,aslocaties_v01!$C$3:$AA$349,MATCH($K$3*10,aslocaties_v01!$C$2:$X$2),FALSE)</f>
        <v>#N/A</v>
      </c>
      <c r="BW182" s="93" t="e">
        <f t="shared" si="121"/>
        <v>#N/A</v>
      </c>
      <c r="BX182" s="93" t="e">
        <f t="shared" si="122"/>
        <v>#N/A</v>
      </c>
      <c r="BY182" s="94">
        <f t="shared" si="123"/>
        <v>999</v>
      </c>
      <c r="BZ182" s="94">
        <f t="shared" si="124"/>
        <v>999</v>
      </c>
      <c r="CA182" s="94" t="e">
        <f t="shared" si="125"/>
        <v>#N/A</v>
      </c>
      <c r="CB182" t="e">
        <f t="shared" si="126"/>
        <v>#N/A</v>
      </c>
      <c r="CC182" s="58" t="e">
        <f t="shared" si="127"/>
        <v>#N/A</v>
      </c>
      <c r="CD182" s="95" t="e">
        <f t="shared" si="128"/>
        <v>#N/A</v>
      </c>
      <c r="CE182" s="96" t="b">
        <f t="shared" si="129"/>
        <v>1</v>
      </c>
      <c r="CF182" t="e">
        <f t="shared" si="130"/>
        <v>#DIV/0!</v>
      </c>
      <c r="CG182" t="e">
        <f t="shared" si="131"/>
        <v>#DIV/0!</v>
      </c>
      <c r="CH182" s="84" t="b">
        <f t="shared" si="132"/>
        <v>1</v>
      </c>
      <c r="CI182">
        <f t="shared" si="133"/>
        <v>1.117</v>
      </c>
      <c r="CJ182" t="b">
        <f t="shared" si="134"/>
        <v>1</v>
      </c>
      <c r="CK182" t="b">
        <f t="shared" si="135"/>
        <v>1</v>
      </c>
      <c r="CL182" s="84" t="b">
        <f t="shared" si="155"/>
        <v>1</v>
      </c>
      <c r="CM182">
        <f t="shared" si="136"/>
        <v>3.3159999999999998</v>
      </c>
      <c r="CN182" t="b">
        <f t="shared" si="137"/>
        <v>1</v>
      </c>
      <c r="CO182" s="84">
        <f t="shared" si="138"/>
        <v>6.5117771733791449E-2</v>
      </c>
      <c r="CP182" t="b">
        <f t="shared" si="139"/>
        <v>1</v>
      </c>
      <c r="CQ182" s="96" t="b">
        <f t="shared" si="140"/>
        <v>1</v>
      </c>
      <c r="CR182" t="b">
        <f t="shared" si="141"/>
        <v>1</v>
      </c>
      <c r="CS182" t="b">
        <f t="shared" si="142"/>
        <v>1</v>
      </c>
      <c r="CT182" t="b">
        <f t="shared" si="143"/>
        <v>1</v>
      </c>
      <c r="CU182" t="b">
        <f t="shared" si="144"/>
        <v>1</v>
      </c>
      <c r="CV182" s="84" t="b">
        <f t="shared" si="145"/>
        <v>1</v>
      </c>
      <c r="CW182" t="b">
        <f t="shared" si="146"/>
        <v>1</v>
      </c>
      <c r="CX182" t="b">
        <f t="shared" si="147"/>
        <v>1</v>
      </c>
      <c r="CY182" t="b">
        <f t="shared" si="148"/>
        <v>1</v>
      </c>
      <c r="CZ182" t="b">
        <f t="shared" si="149"/>
        <v>1</v>
      </c>
      <c r="DA182" s="84">
        <f t="shared" si="150"/>
        <v>0</v>
      </c>
      <c r="DB182" t="e">
        <f t="shared" si="151"/>
        <v>#N/A</v>
      </c>
    </row>
    <row r="183" spans="1:106">
      <c r="A183" s="9">
        <v>181</v>
      </c>
      <c r="B183" s="3">
        <v>2</v>
      </c>
      <c r="C183" s="3" t="s">
        <v>220</v>
      </c>
      <c r="D183" s="3" t="str">
        <f t="shared" si="104"/>
        <v>AF_60m_R_38_0213</v>
      </c>
      <c r="E183" s="3" t="str">
        <f t="shared" si="105"/>
        <v>0213</v>
      </c>
      <c r="F183" s="3">
        <v>141330.59400000001</v>
      </c>
      <c r="G183" s="15">
        <v>418393.84399999998</v>
      </c>
      <c r="H183" s="35" t="str">
        <f t="shared" si="106"/>
        <v>ja</v>
      </c>
      <c r="I183" s="42" t="s">
        <v>2402</v>
      </c>
      <c r="J183" s="20" t="s">
        <v>2955</v>
      </c>
      <c r="K183" s="21">
        <v>10000</v>
      </c>
      <c r="L183" s="28">
        <f t="shared" si="152"/>
        <v>0.24</v>
      </c>
      <c r="M183" s="28">
        <f t="shared" si="153"/>
        <v>0</v>
      </c>
      <c r="N183" s="56">
        <f t="shared" si="107"/>
        <v>0</v>
      </c>
      <c r="O183" s="33">
        <f t="shared" si="154"/>
        <v>94.308738110527472</v>
      </c>
      <c r="P183" s="37">
        <f t="shared" si="108"/>
        <v>90.849470141582231</v>
      </c>
      <c r="Q183" s="9" t="s">
        <v>12</v>
      </c>
      <c r="R183" s="55" t="s">
        <v>12</v>
      </c>
      <c r="S183" s="55">
        <v>3.7559999999999998</v>
      </c>
      <c r="T183" s="55">
        <v>3.8490000000000002</v>
      </c>
      <c r="U183" s="55">
        <v>3.9289999999999998</v>
      </c>
      <c r="V183" s="3">
        <v>3.9940000000000002</v>
      </c>
      <c r="W183" s="3">
        <v>4.07</v>
      </c>
      <c r="X183" s="3" t="s">
        <v>12</v>
      </c>
      <c r="Y183" s="3">
        <v>4.5339999999999998</v>
      </c>
      <c r="Z183" s="15" t="s">
        <v>12</v>
      </c>
      <c r="AA183" s="10">
        <f t="shared" si="109"/>
        <v>4.07</v>
      </c>
      <c r="AB183" s="9">
        <f t="shared" si="110"/>
        <v>0.14100000000000046</v>
      </c>
      <c r="AC183" s="10">
        <f t="shared" si="111"/>
        <v>0.46399999999999952</v>
      </c>
      <c r="AD183" s="9" t="s">
        <v>12</v>
      </c>
      <c r="AE183" s="55" t="s">
        <v>12</v>
      </c>
      <c r="AF183" s="55">
        <v>0.76100000000000001</v>
      </c>
      <c r="AG183" s="55">
        <v>0.88800000000000001</v>
      </c>
      <c r="AH183" s="55">
        <v>1.008</v>
      </c>
      <c r="AI183" s="3">
        <v>1.1200000000000001</v>
      </c>
      <c r="AJ183" s="3">
        <v>1.167</v>
      </c>
      <c r="AK183" s="3" t="s">
        <v>12</v>
      </c>
      <c r="AL183" s="3">
        <v>1.23</v>
      </c>
      <c r="AM183" s="15" t="s">
        <v>12</v>
      </c>
      <c r="AN183" s="10">
        <f t="shared" si="112"/>
        <v>1.167</v>
      </c>
      <c r="AO183" s="9">
        <f t="shared" si="113"/>
        <v>0.15900000000000003</v>
      </c>
      <c r="AP183" s="10">
        <f t="shared" si="114"/>
        <v>6.2999999999999945E-2</v>
      </c>
      <c r="AQ183" s="9" t="s">
        <v>12</v>
      </c>
      <c r="AR183" s="55" t="s">
        <v>12</v>
      </c>
      <c r="AS183" s="55">
        <v>3.073</v>
      </c>
      <c r="AT183" s="55">
        <v>3.7570000000000001</v>
      </c>
      <c r="AU183" s="55">
        <v>4.29</v>
      </c>
      <c r="AV183" s="3">
        <v>4.9130000000000003</v>
      </c>
      <c r="AW183" s="3">
        <v>4.9749999999999996</v>
      </c>
      <c r="AX183" s="3" t="s">
        <v>12</v>
      </c>
      <c r="AY183" s="3">
        <v>5.1180000000000003</v>
      </c>
      <c r="AZ183" s="15" t="s">
        <v>12</v>
      </c>
      <c r="BA183" s="10">
        <f t="shared" si="115"/>
        <v>4.9749999999999996</v>
      </c>
      <c r="BB183" s="9">
        <f t="shared" si="116"/>
        <v>0.68499999999999961</v>
      </c>
      <c r="BC183" s="10">
        <f t="shared" si="117"/>
        <v>0.14300000000000068</v>
      </c>
      <c r="BD183" s="9" t="s">
        <v>2403</v>
      </c>
      <c r="BE183" s="3" t="s">
        <v>12</v>
      </c>
      <c r="BF183" s="15" t="s">
        <v>12</v>
      </c>
      <c r="BG183" s="15"/>
      <c r="BH183" s="9"/>
      <c r="BI183" s="10"/>
      <c r="BJ183" s="9" t="s">
        <v>2403</v>
      </c>
      <c r="BK183" s="3" t="s">
        <v>12</v>
      </c>
      <c r="BL183" s="15" t="s">
        <v>12</v>
      </c>
      <c r="BM183" s="15"/>
      <c r="BN183" s="9"/>
      <c r="BO183" s="10"/>
      <c r="BP183">
        <f t="shared" si="118"/>
        <v>0</v>
      </c>
      <c r="BQ183" s="93">
        <f t="shared" si="119"/>
        <v>0</v>
      </c>
      <c r="BR183" s="93">
        <f t="shared" si="120"/>
        <v>0</v>
      </c>
      <c r="BS183" s="93" t="e">
        <f>VLOOKUP(C183,'Koppeling locatie - aslocatie'!$A$2:$C$8139,2,FALSE)</f>
        <v>#N/A</v>
      </c>
      <c r="BT183" s="93" t="e">
        <f>VLOOKUP($BS183,aslocaties_v01!$C$3:$AA$349,MATCH($K$3/10,aslocaties_v01!$C$2:$X$2),FALSE)</f>
        <v>#N/A</v>
      </c>
      <c r="BU183" s="93" t="e">
        <f>VLOOKUP(BS183,aslocaties_v01!$C$3:$AA$349,MATCH($K$3,aslocaties_v01!$C$2:$X$2),FALSE)</f>
        <v>#N/A</v>
      </c>
      <c r="BV183" s="93" t="e">
        <f>VLOOKUP(BS183,aslocaties_v01!$C$3:$AA$349,MATCH($K$3*10,aslocaties_v01!$C$2:$X$2),FALSE)</f>
        <v>#N/A</v>
      </c>
      <c r="BW183" s="93" t="e">
        <f t="shared" si="121"/>
        <v>#N/A</v>
      </c>
      <c r="BX183" s="93" t="e">
        <f t="shared" si="122"/>
        <v>#N/A</v>
      </c>
      <c r="BY183" s="94">
        <f t="shared" si="123"/>
        <v>999</v>
      </c>
      <c r="BZ183" s="94">
        <f t="shared" si="124"/>
        <v>999</v>
      </c>
      <c r="CA183" s="94" t="e">
        <f t="shared" si="125"/>
        <v>#N/A</v>
      </c>
      <c r="CB183" t="e">
        <f t="shared" si="126"/>
        <v>#N/A</v>
      </c>
      <c r="CC183" s="58" t="e">
        <f t="shared" si="127"/>
        <v>#N/A</v>
      </c>
      <c r="CD183" s="95" t="e">
        <f t="shared" si="128"/>
        <v>#N/A</v>
      </c>
      <c r="CE183" s="96" t="b">
        <f t="shared" si="129"/>
        <v>1</v>
      </c>
      <c r="CF183" t="e">
        <f t="shared" si="130"/>
        <v>#DIV/0!</v>
      </c>
      <c r="CG183" t="e">
        <f t="shared" si="131"/>
        <v>#DIV/0!</v>
      </c>
      <c r="CH183" s="84" t="b">
        <f t="shared" si="132"/>
        <v>1</v>
      </c>
      <c r="CI183">
        <f t="shared" si="133"/>
        <v>1.167</v>
      </c>
      <c r="CJ183" t="b">
        <f t="shared" si="134"/>
        <v>1</v>
      </c>
      <c r="CK183" t="b">
        <f t="shared" si="135"/>
        <v>1</v>
      </c>
      <c r="CL183" s="84" t="b">
        <f t="shared" si="155"/>
        <v>1</v>
      </c>
      <c r="CM183">
        <f t="shared" si="136"/>
        <v>4.9749999999999996</v>
      </c>
      <c r="CN183" t="b">
        <f t="shared" si="137"/>
        <v>1</v>
      </c>
      <c r="CO183" s="84">
        <f t="shared" si="138"/>
        <v>3.0224566978689353E-2</v>
      </c>
      <c r="CP183" t="b">
        <f t="shared" si="139"/>
        <v>1</v>
      </c>
      <c r="CQ183" s="96" t="b">
        <f t="shared" si="140"/>
        <v>1</v>
      </c>
      <c r="CR183" t="b">
        <f t="shared" si="141"/>
        <v>1</v>
      </c>
      <c r="CS183" t="b">
        <f t="shared" si="142"/>
        <v>1</v>
      </c>
      <c r="CT183" t="b">
        <f t="shared" si="143"/>
        <v>1</v>
      </c>
      <c r="CU183" t="b">
        <f t="shared" si="144"/>
        <v>1</v>
      </c>
      <c r="CV183" s="84" t="b">
        <f t="shared" si="145"/>
        <v>1</v>
      </c>
      <c r="CW183" t="b">
        <f t="shared" si="146"/>
        <v>1</v>
      </c>
      <c r="CX183" t="b">
        <f t="shared" si="147"/>
        <v>1</v>
      </c>
      <c r="CY183" t="b">
        <f t="shared" si="148"/>
        <v>1</v>
      </c>
      <c r="CZ183" t="b">
        <f t="shared" si="149"/>
        <v>1</v>
      </c>
      <c r="DA183" s="84">
        <f t="shared" si="150"/>
        <v>0</v>
      </c>
      <c r="DB183" t="e">
        <f t="shared" si="151"/>
        <v>#N/A</v>
      </c>
    </row>
    <row r="184" spans="1:106">
      <c r="A184" s="9">
        <v>182</v>
      </c>
      <c r="B184" s="3">
        <v>2</v>
      </c>
      <c r="C184" s="3" t="s">
        <v>221</v>
      </c>
      <c r="D184" s="3" t="str">
        <f t="shared" si="104"/>
        <v>AF_60m_R_38_0214</v>
      </c>
      <c r="E184" s="3" t="str">
        <f t="shared" si="105"/>
        <v>0214</v>
      </c>
      <c r="F184" s="3">
        <v>141333.20300000001</v>
      </c>
      <c r="G184" s="15">
        <v>418484.65600000002</v>
      </c>
      <c r="H184" s="35" t="str">
        <f t="shared" si="106"/>
        <v>ja</v>
      </c>
      <c r="I184" s="42" t="s">
        <v>2402</v>
      </c>
      <c r="J184" s="20" t="s">
        <v>2955</v>
      </c>
      <c r="K184" s="21">
        <v>10000</v>
      </c>
      <c r="L184" s="28">
        <f t="shared" si="152"/>
        <v>0.24</v>
      </c>
      <c r="M184" s="28">
        <f t="shared" si="153"/>
        <v>0</v>
      </c>
      <c r="N184" s="56">
        <f t="shared" si="107"/>
        <v>0</v>
      </c>
      <c r="O184" s="33">
        <f t="shared" si="154"/>
        <v>90.849470141582231</v>
      </c>
      <c r="P184" s="37">
        <f t="shared" si="108"/>
        <v>87.94242887817424</v>
      </c>
      <c r="Q184" s="9" t="s">
        <v>12</v>
      </c>
      <c r="R184" s="55" t="s">
        <v>12</v>
      </c>
      <c r="S184" s="55">
        <v>3.754</v>
      </c>
      <c r="T184" s="55">
        <v>3.8479999999999999</v>
      </c>
      <c r="U184" s="55">
        <v>3.927</v>
      </c>
      <c r="V184" s="3">
        <v>3.99</v>
      </c>
      <c r="W184" s="3">
        <v>4.0679999999999996</v>
      </c>
      <c r="X184" s="3" t="s">
        <v>12</v>
      </c>
      <c r="Y184" s="3">
        <v>4.5339999999999998</v>
      </c>
      <c r="Z184" s="15" t="s">
        <v>12</v>
      </c>
      <c r="AA184" s="10">
        <f t="shared" si="109"/>
        <v>4.0679999999999996</v>
      </c>
      <c r="AB184" s="9">
        <f t="shared" si="110"/>
        <v>0.14099999999999957</v>
      </c>
      <c r="AC184" s="10">
        <f t="shared" si="111"/>
        <v>0.46600000000000019</v>
      </c>
      <c r="AD184" s="9" t="s">
        <v>12</v>
      </c>
      <c r="AE184" s="55" t="s">
        <v>12</v>
      </c>
      <c r="AF184" s="55">
        <v>0.66700000000000004</v>
      </c>
      <c r="AG184" s="55">
        <v>0.76900000000000002</v>
      </c>
      <c r="AH184" s="55">
        <v>0.83399999999999996</v>
      </c>
      <c r="AI184" s="3">
        <v>0.877</v>
      </c>
      <c r="AJ184" s="3">
        <v>0.93300000000000005</v>
      </c>
      <c r="AK184" s="3" t="s">
        <v>12</v>
      </c>
      <c r="AL184" s="3">
        <v>1.0580000000000001</v>
      </c>
      <c r="AM184" s="15" t="s">
        <v>12</v>
      </c>
      <c r="AN184" s="10">
        <f t="shared" si="112"/>
        <v>0.93300000000000005</v>
      </c>
      <c r="AO184" s="9">
        <f t="shared" si="113"/>
        <v>9.9000000000000088E-2</v>
      </c>
      <c r="AP184" s="10">
        <f t="shared" si="114"/>
        <v>0.125</v>
      </c>
      <c r="AQ184" s="9" t="s">
        <v>12</v>
      </c>
      <c r="AR184" s="55" t="s">
        <v>12</v>
      </c>
      <c r="AS184" s="55">
        <v>2.67</v>
      </c>
      <c r="AT184" s="55">
        <v>2.89</v>
      </c>
      <c r="AU184" s="55">
        <v>3.0350000000000001</v>
      </c>
      <c r="AV184" s="3">
        <v>3.141</v>
      </c>
      <c r="AW184" s="3">
        <v>3.2530000000000001</v>
      </c>
      <c r="AX184" s="3" t="s">
        <v>12</v>
      </c>
      <c r="AY184" s="3">
        <v>3.464</v>
      </c>
      <c r="AZ184" s="15" t="s">
        <v>12</v>
      </c>
      <c r="BA184" s="10">
        <f t="shared" si="115"/>
        <v>3.2530000000000001</v>
      </c>
      <c r="BB184" s="9">
        <f t="shared" si="116"/>
        <v>0.21799999999999997</v>
      </c>
      <c r="BC184" s="10">
        <f t="shared" si="117"/>
        <v>0.21099999999999985</v>
      </c>
      <c r="BD184" s="9" t="s">
        <v>2403</v>
      </c>
      <c r="BE184" s="3" t="s">
        <v>12</v>
      </c>
      <c r="BF184" s="15" t="s">
        <v>12</v>
      </c>
      <c r="BG184" s="15"/>
      <c r="BH184" s="9"/>
      <c r="BI184" s="10"/>
      <c r="BJ184" s="9" t="s">
        <v>2403</v>
      </c>
      <c r="BK184" s="3" t="s">
        <v>12</v>
      </c>
      <c r="BL184" s="15" t="s">
        <v>12</v>
      </c>
      <c r="BM184" s="15"/>
      <c r="BN184" s="9"/>
      <c r="BO184" s="10"/>
      <c r="BP184">
        <f t="shared" si="118"/>
        <v>0</v>
      </c>
      <c r="BQ184" s="93">
        <f t="shared" si="119"/>
        <v>0</v>
      </c>
      <c r="BR184" s="93">
        <f t="shared" si="120"/>
        <v>0</v>
      </c>
      <c r="BS184" s="93" t="e">
        <f>VLOOKUP(C184,'Koppeling locatie - aslocatie'!$A$2:$C$8139,2,FALSE)</f>
        <v>#N/A</v>
      </c>
      <c r="BT184" s="93" t="e">
        <f>VLOOKUP($BS184,aslocaties_v01!$C$3:$AA$349,MATCH($K$3/10,aslocaties_v01!$C$2:$X$2),FALSE)</f>
        <v>#N/A</v>
      </c>
      <c r="BU184" s="93" t="e">
        <f>VLOOKUP(BS184,aslocaties_v01!$C$3:$AA$349,MATCH($K$3,aslocaties_v01!$C$2:$X$2),FALSE)</f>
        <v>#N/A</v>
      </c>
      <c r="BV184" s="93" t="e">
        <f>VLOOKUP(BS184,aslocaties_v01!$C$3:$AA$349,MATCH($K$3*10,aslocaties_v01!$C$2:$X$2),FALSE)</f>
        <v>#N/A</v>
      </c>
      <c r="BW184" s="93" t="e">
        <f t="shared" si="121"/>
        <v>#N/A</v>
      </c>
      <c r="BX184" s="93" t="e">
        <f t="shared" si="122"/>
        <v>#N/A</v>
      </c>
      <c r="BY184" s="94">
        <f t="shared" si="123"/>
        <v>999</v>
      </c>
      <c r="BZ184" s="94">
        <f t="shared" si="124"/>
        <v>999</v>
      </c>
      <c r="CA184" s="94" t="e">
        <f t="shared" si="125"/>
        <v>#N/A</v>
      </c>
      <c r="CB184" t="e">
        <f t="shared" si="126"/>
        <v>#N/A</v>
      </c>
      <c r="CC184" s="58" t="e">
        <f t="shared" si="127"/>
        <v>#N/A</v>
      </c>
      <c r="CD184" s="95" t="e">
        <f t="shared" si="128"/>
        <v>#N/A</v>
      </c>
      <c r="CE184" s="96" t="b">
        <f t="shared" si="129"/>
        <v>1</v>
      </c>
      <c r="CF184" t="e">
        <f t="shared" si="130"/>
        <v>#DIV/0!</v>
      </c>
      <c r="CG184" t="e">
        <f t="shared" si="131"/>
        <v>#DIV/0!</v>
      </c>
      <c r="CH184" s="84" t="b">
        <f t="shared" si="132"/>
        <v>1</v>
      </c>
      <c r="CI184">
        <f t="shared" si="133"/>
        <v>0.93300000000000005</v>
      </c>
      <c r="CJ184" t="b">
        <f t="shared" si="134"/>
        <v>1</v>
      </c>
      <c r="CK184" t="b">
        <f t="shared" si="135"/>
        <v>1</v>
      </c>
      <c r="CL184" s="84" t="b">
        <f t="shared" si="155"/>
        <v>1</v>
      </c>
      <c r="CM184">
        <f t="shared" si="136"/>
        <v>3.2530000000000001</v>
      </c>
      <c r="CN184" t="b">
        <f t="shared" si="137"/>
        <v>1</v>
      </c>
      <c r="CO184" s="84">
        <f t="shared" si="138"/>
        <v>5.6518277680251743E-2</v>
      </c>
      <c r="CP184" t="b">
        <f t="shared" si="139"/>
        <v>1</v>
      </c>
      <c r="CQ184" s="96" t="b">
        <f t="shared" si="140"/>
        <v>1</v>
      </c>
      <c r="CR184" t="b">
        <f t="shared" si="141"/>
        <v>1</v>
      </c>
      <c r="CS184" t="b">
        <f t="shared" si="142"/>
        <v>1</v>
      </c>
      <c r="CT184" t="b">
        <f t="shared" si="143"/>
        <v>1</v>
      </c>
      <c r="CU184" t="b">
        <f t="shared" si="144"/>
        <v>1</v>
      </c>
      <c r="CV184" s="84" t="b">
        <f t="shared" si="145"/>
        <v>1</v>
      </c>
      <c r="CW184" t="b">
        <f t="shared" si="146"/>
        <v>1</v>
      </c>
      <c r="CX184" t="b">
        <f t="shared" si="147"/>
        <v>1</v>
      </c>
      <c r="CY184" t="b">
        <f t="shared" si="148"/>
        <v>1</v>
      </c>
      <c r="CZ184" t="b">
        <f t="shared" si="149"/>
        <v>1</v>
      </c>
      <c r="DA184" s="84">
        <f t="shared" si="150"/>
        <v>0</v>
      </c>
      <c r="DB184" t="e">
        <f t="shared" si="151"/>
        <v>#N/A</v>
      </c>
    </row>
    <row r="185" spans="1:106">
      <c r="A185" s="9">
        <v>183</v>
      </c>
      <c r="B185" s="3">
        <v>2</v>
      </c>
      <c r="C185" s="3" t="s">
        <v>222</v>
      </c>
      <c r="D185" s="3" t="str">
        <f t="shared" si="104"/>
        <v>AF_60m_R_38_0215</v>
      </c>
      <c r="E185" s="3" t="str">
        <f t="shared" si="105"/>
        <v>0215</v>
      </c>
      <c r="F185" s="3">
        <v>141335.734</v>
      </c>
      <c r="G185" s="15">
        <v>418572.56199999998</v>
      </c>
      <c r="H185" s="35" t="str">
        <f t="shared" si="106"/>
        <v>ja</v>
      </c>
      <c r="I185" s="42" t="s">
        <v>2402</v>
      </c>
      <c r="J185" s="20" t="s">
        <v>2955</v>
      </c>
      <c r="K185" s="21">
        <v>10000</v>
      </c>
      <c r="L185" s="28">
        <f t="shared" si="152"/>
        <v>0.24</v>
      </c>
      <c r="M185" s="28">
        <f t="shared" si="153"/>
        <v>0</v>
      </c>
      <c r="N185" s="56">
        <f t="shared" si="107"/>
        <v>0</v>
      </c>
      <c r="O185" s="33">
        <f t="shared" si="154"/>
        <v>87.94242887817424</v>
      </c>
      <c r="P185" s="37">
        <f t="shared" si="108"/>
        <v>86.455886427710425</v>
      </c>
      <c r="Q185" s="9" t="s">
        <v>12</v>
      </c>
      <c r="R185" s="55" t="s">
        <v>12</v>
      </c>
      <c r="S185" s="55">
        <v>3.754</v>
      </c>
      <c r="T185" s="55">
        <v>3.8479999999999999</v>
      </c>
      <c r="U185" s="55">
        <v>3.927</v>
      </c>
      <c r="V185" s="3">
        <v>3.9910000000000001</v>
      </c>
      <c r="W185" s="3">
        <v>4.0679999999999996</v>
      </c>
      <c r="X185" s="3" t="s">
        <v>12</v>
      </c>
      <c r="Y185" s="3">
        <v>4.5339999999999998</v>
      </c>
      <c r="Z185" s="15" t="s">
        <v>12</v>
      </c>
      <c r="AA185" s="10">
        <f t="shared" si="109"/>
        <v>4.0679999999999996</v>
      </c>
      <c r="AB185" s="9">
        <f t="shared" si="110"/>
        <v>0.14099999999999957</v>
      </c>
      <c r="AC185" s="10">
        <f t="shared" si="111"/>
        <v>0.46600000000000019</v>
      </c>
      <c r="AD185" s="9" t="s">
        <v>12</v>
      </c>
      <c r="AE185" s="55" t="s">
        <v>12</v>
      </c>
      <c r="AF185" s="55">
        <v>0.68899999999999995</v>
      </c>
      <c r="AG185" s="55">
        <v>0.78700000000000003</v>
      </c>
      <c r="AH185" s="55">
        <v>0.84899999999999998</v>
      </c>
      <c r="AI185" s="3">
        <v>0.9</v>
      </c>
      <c r="AJ185" s="3">
        <v>0.97099999999999997</v>
      </c>
      <c r="AK185" s="3" t="s">
        <v>12</v>
      </c>
      <c r="AL185" s="3">
        <v>1.1040000000000001</v>
      </c>
      <c r="AM185" s="15" t="s">
        <v>12</v>
      </c>
      <c r="AN185" s="10">
        <f t="shared" si="112"/>
        <v>0.97099999999999997</v>
      </c>
      <c r="AO185" s="9">
        <f t="shared" si="113"/>
        <v>0.122</v>
      </c>
      <c r="AP185" s="10">
        <f t="shared" si="114"/>
        <v>0.13300000000000012</v>
      </c>
      <c r="AQ185" s="9" t="s">
        <v>12</v>
      </c>
      <c r="AR185" s="55" t="s">
        <v>12</v>
      </c>
      <c r="AS185" s="55">
        <v>2.7229999999999999</v>
      </c>
      <c r="AT185" s="55">
        <v>2.9020000000000001</v>
      </c>
      <c r="AU185" s="55">
        <v>3.1030000000000002</v>
      </c>
      <c r="AV185" s="3">
        <v>3.226</v>
      </c>
      <c r="AW185" s="3">
        <v>3.492</v>
      </c>
      <c r="AX185" s="3" t="s">
        <v>12</v>
      </c>
      <c r="AY185" s="3">
        <v>4.2220000000000004</v>
      </c>
      <c r="AZ185" s="15" t="s">
        <v>12</v>
      </c>
      <c r="BA185" s="10">
        <f t="shared" si="115"/>
        <v>3.492</v>
      </c>
      <c r="BB185" s="9">
        <f t="shared" si="116"/>
        <v>0.38899999999999979</v>
      </c>
      <c r="BC185" s="10">
        <f t="shared" si="117"/>
        <v>0.73000000000000043</v>
      </c>
      <c r="BD185" s="9" t="s">
        <v>2403</v>
      </c>
      <c r="BE185" s="3" t="s">
        <v>12</v>
      </c>
      <c r="BF185" s="15" t="s">
        <v>12</v>
      </c>
      <c r="BG185" s="15"/>
      <c r="BH185" s="9"/>
      <c r="BI185" s="10"/>
      <c r="BJ185" s="9" t="s">
        <v>2403</v>
      </c>
      <c r="BK185" s="3" t="s">
        <v>12</v>
      </c>
      <c r="BL185" s="15" t="s">
        <v>12</v>
      </c>
      <c r="BM185" s="15"/>
      <c r="BN185" s="9"/>
      <c r="BO185" s="10"/>
      <c r="BP185">
        <f t="shared" si="118"/>
        <v>0</v>
      </c>
      <c r="BQ185" s="93">
        <f t="shared" si="119"/>
        <v>0</v>
      </c>
      <c r="BR185" s="93">
        <f t="shared" si="120"/>
        <v>0</v>
      </c>
      <c r="BS185" s="93" t="e">
        <f>VLOOKUP(C185,'Koppeling locatie - aslocatie'!$A$2:$C$8139,2,FALSE)</f>
        <v>#N/A</v>
      </c>
      <c r="BT185" s="93" t="e">
        <f>VLOOKUP($BS185,aslocaties_v01!$C$3:$AA$349,MATCH($K$3/10,aslocaties_v01!$C$2:$X$2),FALSE)</f>
        <v>#N/A</v>
      </c>
      <c r="BU185" s="93" t="e">
        <f>VLOOKUP(BS185,aslocaties_v01!$C$3:$AA$349,MATCH($K$3,aslocaties_v01!$C$2:$X$2),FALSE)</f>
        <v>#N/A</v>
      </c>
      <c r="BV185" s="93" t="e">
        <f>VLOOKUP(BS185,aslocaties_v01!$C$3:$AA$349,MATCH($K$3*10,aslocaties_v01!$C$2:$X$2),FALSE)</f>
        <v>#N/A</v>
      </c>
      <c r="BW185" s="93" t="e">
        <f t="shared" si="121"/>
        <v>#N/A</v>
      </c>
      <c r="BX185" s="93" t="e">
        <f t="shared" si="122"/>
        <v>#N/A</v>
      </c>
      <c r="BY185" s="94">
        <f t="shared" si="123"/>
        <v>999</v>
      </c>
      <c r="BZ185" s="94">
        <f t="shared" si="124"/>
        <v>999</v>
      </c>
      <c r="CA185" s="94" t="e">
        <f t="shared" si="125"/>
        <v>#N/A</v>
      </c>
      <c r="CB185" t="e">
        <f t="shared" si="126"/>
        <v>#N/A</v>
      </c>
      <c r="CC185" s="58" t="e">
        <f t="shared" si="127"/>
        <v>#N/A</v>
      </c>
      <c r="CD185" s="95" t="e">
        <f t="shared" si="128"/>
        <v>#N/A</v>
      </c>
      <c r="CE185" s="96" t="b">
        <f t="shared" si="129"/>
        <v>1</v>
      </c>
      <c r="CF185" t="e">
        <f t="shared" si="130"/>
        <v>#DIV/0!</v>
      </c>
      <c r="CG185" t="e">
        <f t="shared" si="131"/>
        <v>#DIV/0!</v>
      </c>
      <c r="CH185" s="84" t="b">
        <f t="shared" si="132"/>
        <v>1</v>
      </c>
      <c r="CI185">
        <f t="shared" si="133"/>
        <v>0.97099999999999997</v>
      </c>
      <c r="CJ185" t="b">
        <f t="shared" si="134"/>
        <v>1</v>
      </c>
      <c r="CK185" t="b">
        <f t="shared" si="135"/>
        <v>1</v>
      </c>
      <c r="CL185" s="84" t="b">
        <f t="shared" si="155"/>
        <v>1</v>
      </c>
      <c r="CM185">
        <f t="shared" si="136"/>
        <v>3.492</v>
      </c>
      <c r="CN185" t="b">
        <f t="shared" si="137"/>
        <v>1</v>
      </c>
      <c r="CO185" s="84">
        <f t="shared" si="138"/>
        <v>5.1044171773733306E-2</v>
      </c>
      <c r="CP185" t="b">
        <f t="shared" si="139"/>
        <v>1</v>
      </c>
      <c r="CQ185" s="96" t="b">
        <f t="shared" si="140"/>
        <v>1</v>
      </c>
      <c r="CR185" t="b">
        <f t="shared" si="141"/>
        <v>1</v>
      </c>
      <c r="CS185" t="b">
        <f t="shared" si="142"/>
        <v>1</v>
      </c>
      <c r="CT185" t="b">
        <f t="shared" si="143"/>
        <v>1</v>
      </c>
      <c r="CU185" t="b">
        <f t="shared" si="144"/>
        <v>1</v>
      </c>
      <c r="CV185" s="84" t="b">
        <f t="shared" si="145"/>
        <v>1</v>
      </c>
      <c r="CW185" t="b">
        <f t="shared" si="146"/>
        <v>1</v>
      </c>
      <c r="CX185" t="b">
        <f t="shared" si="147"/>
        <v>1</v>
      </c>
      <c r="CY185" t="b">
        <f t="shared" si="148"/>
        <v>1</v>
      </c>
      <c r="CZ185" t="b">
        <f t="shared" si="149"/>
        <v>1</v>
      </c>
      <c r="DA185" s="84">
        <f t="shared" si="150"/>
        <v>0</v>
      </c>
      <c r="DB185" t="e">
        <f t="shared" si="151"/>
        <v>#N/A</v>
      </c>
    </row>
    <row r="186" spans="1:106">
      <c r="A186" s="9">
        <v>184</v>
      </c>
      <c r="B186" s="3">
        <v>2</v>
      </c>
      <c r="C186" s="3" t="s">
        <v>223</v>
      </c>
      <c r="D186" s="3" t="str">
        <f t="shared" si="104"/>
        <v>AF_60m_R_38_0216</v>
      </c>
      <c r="E186" s="3" t="str">
        <f t="shared" si="105"/>
        <v>0216</v>
      </c>
      <c r="F186" s="3">
        <v>141338.641</v>
      </c>
      <c r="G186" s="15">
        <v>418658.96899999998</v>
      </c>
      <c r="H186" s="35" t="str">
        <f t="shared" si="106"/>
        <v>ja</v>
      </c>
      <c r="I186" s="42" t="s">
        <v>2402</v>
      </c>
      <c r="J186" s="20" t="s">
        <v>2955</v>
      </c>
      <c r="K186" s="21">
        <v>10000</v>
      </c>
      <c r="L186" s="28">
        <f t="shared" si="152"/>
        <v>0.24</v>
      </c>
      <c r="M186" s="28">
        <f t="shared" si="153"/>
        <v>0</v>
      </c>
      <c r="N186" s="56">
        <f t="shared" si="107"/>
        <v>0</v>
      </c>
      <c r="O186" s="33">
        <f t="shared" si="154"/>
        <v>86.455886427710425</v>
      </c>
      <c r="P186" s="37">
        <f t="shared" si="108"/>
        <v>113.26102670384199</v>
      </c>
      <c r="Q186" s="9" t="s">
        <v>12</v>
      </c>
      <c r="R186" s="55" t="s">
        <v>12</v>
      </c>
      <c r="S186" s="55">
        <v>3.7570000000000001</v>
      </c>
      <c r="T186" s="55">
        <v>3.8460000000000001</v>
      </c>
      <c r="U186" s="55">
        <v>3.9260000000000002</v>
      </c>
      <c r="V186" s="3">
        <v>3.99</v>
      </c>
      <c r="W186" s="3">
        <v>4.0670000000000002</v>
      </c>
      <c r="X186" s="3" t="s">
        <v>12</v>
      </c>
      <c r="Y186" s="3">
        <v>4.5229999999999997</v>
      </c>
      <c r="Z186" s="15" t="s">
        <v>12</v>
      </c>
      <c r="AA186" s="10">
        <f t="shared" si="109"/>
        <v>4.0670000000000002</v>
      </c>
      <c r="AB186" s="9">
        <f t="shared" si="110"/>
        <v>0.14100000000000001</v>
      </c>
      <c r="AC186" s="10">
        <f t="shared" si="111"/>
        <v>0.45599999999999952</v>
      </c>
      <c r="AD186" s="9" t="s">
        <v>12</v>
      </c>
      <c r="AE186" s="55" t="s">
        <v>12</v>
      </c>
      <c r="AF186" s="55">
        <v>0.71199999999999997</v>
      </c>
      <c r="AG186" s="55">
        <v>0.78600000000000003</v>
      </c>
      <c r="AH186" s="55">
        <v>0.86299999999999999</v>
      </c>
      <c r="AI186" s="3">
        <v>0.93100000000000005</v>
      </c>
      <c r="AJ186" s="3">
        <v>1.004</v>
      </c>
      <c r="AK186" s="3" t="s">
        <v>12</v>
      </c>
      <c r="AL186" s="3">
        <v>1.1419999999999999</v>
      </c>
      <c r="AM186" s="15" t="s">
        <v>12</v>
      </c>
      <c r="AN186" s="10">
        <f t="shared" si="112"/>
        <v>1.004</v>
      </c>
      <c r="AO186" s="9">
        <f t="shared" si="113"/>
        <v>0.14100000000000001</v>
      </c>
      <c r="AP186" s="10">
        <f t="shared" si="114"/>
        <v>0.1379999999999999</v>
      </c>
      <c r="AQ186" s="9" t="s">
        <v>12</v>
      </c>
      <c r="AR186" s="55" t="s">
        <v>12</v>
      </c>
      <c r="AS186" s="55">
        <v>2.8690000000000002</v>
      </c>
      <c r="AT186" s="55">
        <v>3.01</v>
      </c>
      <c r="AU186" s="55">
        <v>3.1429999999999998</v>
      </c>
      <c r="AV186" s="3">
        <v>3.2490000000000001</v>
      </c>
      <c r="AW186" s="3">
        <v>3.36</v>
      </c>
      <c r="AX186" s="3" t="s">
        <v>12</v>
      </c>
      <c r="AY186" s="3">
        <v>3.5720000000000001</v>
      </c>
      <c r="AZ186" s="15" t="s">
        <v>12</v>
      </c>
      <c r="BA186" s="10">
        <f t="shared" si="115"/>
        <v>3.36</v>
      </c>
      <c r="BB186" s="9">
        <f t="shared" si="116"/>
        <v>0.21700000000000008</v>
      </c>
      <c r="BC186" s="10">
        <f t="shared" si="117"/>
        <v>0.21200000000000019</v>
      </c>
      <c r="BD186" s="9" t="s">
        <v>2403</v>
      </c>
      <c r="BE186" s="3" t="s">
        <v>12</v>
      </c>
      <c r="BF186" s="15" t="s">
        <v>12</v>
      </c>
      <c r="BG186" s="15"/>
      <c r="BH186" s="9"/>
      <c r="BI186" s="10"/>
      <c r="BJ186" s="9" t="s">
        <v>2403</v>
      </c>
      <c r="BK186" s="3" t="s">
        <v>12</v>
      </c>
      <c r="BL186" s="15" t="s">
        <v>12</v>
      </c>
      <c r="BM186" s="15"/>
      <c r="BN186" s="9"/>
      <c r="BO186" s="10"/>
      <c r="BP186">
        <f t="shared" si="118"/>
        <v>0</v>
      </c>
      <c r="BQ186" s="93">
        <f t="shared" si="119"/>
        <v>0</v>
      </c>
      <c r="BR186" s="93">
        <f t="shared" si="120"/>
        <v>0</v>
      </c>
      <c r="BS186" s="93" t="e">
        <f>VLOOKUP(C186,'Koppeling locatie - aslocatie'!$A$2:$C$8139,2,FALSE)</f>
        <v>#N/A</v>
      </c>
      <c r="BT186" s="93" t="e">
        <f>VLOOKUP($BS186,aslocaties_v01!$C$3:$AA$349,MATCH($K$3/10,aslocaties_v01!$C$2:$X$2),FALSE)</f>
        <v>#N/A</v>
      </c>
      <c r="BU186" s="93" t="e">
        <f>VLOOKUP(BS186,aslocaties_v01!$C$3:$AA$349,MATCH($K$3,aslocaties_v01!$C$2:$X$2),FALSE)</f>
        <v>#N/A</v>
      </c>
      <c r="BV186" s="93" t="e">
        <f>VLOOKUP(BS186,aslocaties_v01!$C$3:$AA$349,MATCH($K$3*10,aslocaties_v01!$C$2:$X$2),FALSE)</f>
        <v>#N/A</v>
      </c>
      <c r="BW186" s="93" t="e">
        <f t="shared" si="121"/>
        <v>#N/A</v>
      </c>
      <c r="BX186" s="93" t="e">
        <f t="shared" si="122"/>
        <v>#N/A</v>
      </c>
      <c r="BY186" s="94">
        <f t="shared" si="123"/>
        <v>999</v>
      </c>
      <c r="BZ186" s="94">
        <f t="shared" si="124"/>
        <v>999</v>
      </c>
      <c r="CA186" s="94" t="e">
        <f t="shared" si="125"/>
        <v>#N/A</v>
      </c>
      <c r="CB186" t="e">
        <f t="shared" si="126"/>
        <v>#N/A</v>
      </c>
      <c r="CC186" s="58" t="e">
        <f t="shared" si="127"/>
        <v>#N/A</v>
      </c>
      <c r="CD186" s="95" t="e">
        <f t="shared" si="128"/>
        <v>#N/A</v>
      </c>
      <c r="CE186" s="96" t="b">
        <f t="shared" si="129"/>
        <v>1</v>
      </c>
      <c r="CF186" t="e">
        <f t="shared" si="130"/>
        <v>#DIV/0!</v>
      </c>
      <c r="CG186" t="e">
        <f t="shared" si="131"/>
        <v>#DIV/0!</v>
      </c>
      <c r="CH186" s="84" t="b">
        <f t="shared" si="132"/>
        <v>1</v>
      </c>
      <c r="CI186">
        <f t="shared" si="133"/>
        <v>1.004</v>
      </c>
      <c r="CJ186" t="b">
        <f t="shared" si="134"/>
        <v>1</v>
      </c>
      <c r="CK186" t="b">
        <f t="shared" si="135"/>
        <v>1</v>
      </c>
      <c r="CL186" s="84" t="b">
        <f t="shared" si="155"/>
        <v>1</v>
      </c>
      <c r="CM186">
        <f t="shared" si="136"/>
        <v>3.36</v>
      </c>
      <c r="CN186" t="b">
        <f t="shared" si="137"/>
        <v>1</v>
      </c>
      <c r="CO186" s="84">
        <f t="shared" si="138"/>
        <v>5.700731147159719E-2</v>
      </c>
      <c r="CP186" t="b">
        <f t="shared" si="139"/>
        <v>1</v>
      </c>
      <c r="CQ186" s="96" t="b">
        <f t="shared" si="140"/>
        <v>1</v>
      </c>
      <c r="CR186" t="b">
        <f t="shared" si="141"/>
        <v>1</v>
      </c>
      <c r="CS186" t="b">
        <f t="shared" si="142"/>
        <v>1</v>
      </c>
      <c r="CT186" t="b">
        <f t="shared" si="143"/>
        <v>1</v>
      </c>
      <c r="CU186" t="b">
        <f t="shared" si="144"/>
        <v>1</v>
      </c>
      <c r="CV186" s="84" t="b">
        <f t="shared" si="145"/>
        <v>0</v>
      </c>
      <c r="CW186" t="b">
        <f t="shared" si="146"/>
        <v>1</v>
      </c>
      <c r="CX186" t="b">
        <f t="shared" si="147"/>
        <v>1</v>
      </c>
      <c r="CY186" t="b">
        <f t="shared" si="148"/>
        <v>1</v>
      </c>
      <c r="CZ186" t="b">
        <f t="shared" si="149"/>
        <v>1</v>
      </c>
      <c r="DA186" s="84">
        <f t="shared" si="150"/>
        <v>1</v>
      </c>
      <c r="DB186" t="e">
        <f t="shared" si="151"/>
        <v>#N/A</v>
      </c>
    </row>
    <row r="187" spans="1:106">
      <c r="A187" s="9">
        <v>185</v>
      </c>
      <c r="B187" s="3">
        <v>2</v>
      </c>
      <c r="C187" s="3" t="s">
        <v>224</v>
      </c>
      <c r="D187" s="3" t="str">
        <f t="shared" si="104"/>
        <v>AF_60m_R_38_0217</v>
      </c>
      <c r="E187" s="3" t="str">
        <f t="shared" si="105"/>
        <v>0217</v>
      </c>
      <c r="F187" s="3">
        <v>141266.68799999999</v>
      </c>
      <c r="G187" s="15">
        <v>418746.43800000002</v>
      </c>
      <c r="H187" s="35" t="str">
        <f t="shared" si="106"/>
        <v>ja</v>
      </c>
      <c r="I187" s="42" t="s">
        <v>2402</v>
      </c>
      <c r="J187" s="20" t="s">
        <v>2955</v>
      </c>
      <c r="K187" s="21">
        <v>10000</v>
      </c>
      <c r="L187" s="28">
        <f t="shared" si="152"/>
        <v>0.24</v>
      </c>
      <c r="M187" s="28">
        <f t="shared" si="153"/>
        <v>0</v>
      </c>
      <c r="N187" s="56">
        <f t="shared" si="107"/>
        <v>0</v>
      </c>
      <c r="O187" s="33">
        <f t="shared" si="154"/>
        <v>113.26102670384199</v>
      </c>
      <c r="P187" s="37">
        <f t="shared" si="108"/>
        <v>88.762676570682004</v>
      </c>
      <c r="Q187" s="9" t="s">
        <v>12</v>
      </c>
      <c r="R187" s="55" t="s">
        <v>12</v>
      </c>
      <c r="S187" s="55">
        <v>3.8119999999999998</v>
      </c>
      <c r="T187" s="55">
        <v>4.18</v>
      </c>
      <c r="U187" s="55">
        <v>5.2519999999999998</v>
      </c>
      <c r="V187" s="3">
        <v>5.4059999999999997</v>
      </c>
      <c r="W187" s="3">
        <v>5.468</v>
      </c>
      <c r="X187" s="3" t="s">
        <v>12</v>
      </c>
      <c r="Y187" s="3">
        <v>5.6239999999999997</v>
      </c>
      <c r="Z187" s="15" t="s">
        <v>12</v>
      </c>
      <c r="AA187" s="10">
        <f t="shared" si="109"/>
        <v>5.468</v>
      </c>
      <c r="AB187" s="9">
        <f t="shared" si="110"/>
        <v>0.21600000000000019</v>
      </c>
      <c r="AC187" s="10">
        <f t="shared" si="111"/>
        <v>0.15599999999999969</v>
      </c>
      <c r="AD187" s="9" t="s">
        <v>12</v>
      </c>
      <c r="AE187" s="55" t="s">
        <v>12</v>
      </c>
      <c r="AF187" s="55">
        <v>0.79300000000000004</v>
      </c>
      <c r="AG187" s="55">
        <v>1.0089999999999999</v>
      </c>
      <c r="AH187" s="55">
        <v>1.204</v>
      </c>
      <c r="AI187" s="3">
        <v>1.22</v>
      </c>
      <c r="AJ187" s="3">
        <v>1.2370000000000001</v>
      </c>
      <c r="AK187" s="3" t="s">
        <v>12</v>
      </c>
      <c r="AL187" s="3">
        <v>1.2689999999999999</v>
      </c>
      <c r="AM187" s="15" t="s">
        <v>12</v>
      </c>
      <c r="AN187" s="10">
        <f t="shared" si="112"/>
        <v>1.2370000000000001</v>
      </c>
      <c r="AO187" s="9">
        <f t="shared" si="113"/>
        <v>3.300000000000014E-2</v>
      </c>
      <c r="AP187" s="10">
        <f t="shared" si="114"/>
        <v>3.1999999999999806E-2</v>
      </c>
      <c r="AQ187" s="9" t="s">
        <v>12</v>
      </c>
      <c r="AR187" s="55" t="s">
        <v>12</v>
      </c>
      <c r="AS187" s="55">
        <v>2.9580000000000002</v>
      </c>
      <c r="AT187" s="55">
        <v>3.6429999999999998</v>
      </c>
      <c r="AU187" s="55">
        <v>4.3760000000000003</v>
      </c>
      <c r="AV187" s="3">
        <v>4.508</v>
      </c>
      <c r="AW187" s="3">
        <v>4.5170000000000003</v>
      </c>
      <c r="AX187" s="3" t="s">
        <v>12</v>
      </c>
      <c r="AY187" s="3">
        <v>4.5350000000000001</v>
      </c>
      <c r="AZ187" s="15" t="s">
        <v>12</v>
      </c>
      <c r="BA187" s="10">
        <f t="shared" si="115"/>
        <v>4.5170000000000003</v>
      </c>
      <c r="BB187" s="9">
        <f t="shared" si="116"/>
        <v>0.14100000000000001</v>
      </c>
      <c r="BC187" s="10">
        <f t="shared" si="117"/>
        <v>1.7999999999999794E-2</v>
      </c>
      <c r="BD187" s="9" t="s">
        <v>2403</v>
      </c>
      <c r="BE187" s="3" t="s">
        <v>12</v>
      </c>
      <c r="BF187" s="15" t="s">
        <v>12</v>
      </c>
      <c r="BG187" s="15"/>
      <c r="BH187" s="9"/>
      <c r="BI187" s="10"/>
      <c r="BJ187" s="9" t="s">
        <v>2403</v>
      </c>
      <c r="BK187" s="3" t="s">
        <v>12</v>
      </c>
      <c r="BL187" s="15" t="s">
        <v>12</v>
      </c>
      <c r="BM187" s="15"/>
      <c r="BN187" s="9"/>
      <c r="BO187" s="10"/>
      <c r="BP187">
        <f t="shared" si="118"/>
        <v>0</v>
      </c>
      <c r="BQ187" s="93">
        <f t="shared" si="119"/>
        <v>0</v>
      </c>
      <c r="BR187" s="93">
        <f t="shared" si="120"/>
        <v>0</v>
      </c>
      <c r="BS187" s="93" t="e">
        <f>VLOOKUP(C187,'Koppeling locatie - aslocatie'!$A$2:$C$8139,2,FALSE)</f>
        <v>#N/A</v>
      </c>
      <c r="BT187" s="93" t="e">
        <f>VLOOKUP($BS187,aslocaties_v01!$C$3:$AA$349,MATCH($K$3/10,aslocaties_v01!$C$2:$X$2),FALSE)</f>
        <v>#N/A</v>
      </c>
      <c r="BU187" s="93" t="e">
        <f>VLOOKUP(BS187,aslocaties_v01!$C$3:$AA$349,MATCH($K$3,aslocaties_v01!$C$2:$X$2),FALSE)</f>
        <v>#N/A</v>
      </c>
      <c r="BV187" s="93" t="e">
        <f>VLOOKUP(BS187,aslocaties_v01!$C$3:$AA$349,MATCH($K$3*10,aslocaties_v01!$C$2:$X$2),FALSE)</f>
        <v>#N/A</v>
      </c>
      <c r="BW187" s="93" t="e">
        <f t="shared" si="121"/>
        <v>#N/A</v>
      </c>
      <c r="BX187" s="93" t="e">
        <f t="shared" si="122"/>
        <v>#N/A</v>
      </c>
      <c r="BY187" s="94">
        <f t="shared" si="123"/>
        <v>999</v>
      </c>
      <c r="BZ187" s="94">
        <f t="shared" si="124"/>
        <v>999</v>
      </c>
      <c r="CA187" s="94" t="e">
        <f t="shared" si="125"/>
        <v>#N/A</v>
      </c>
      <c r="CB187" t="e">
        <f t="shared" si="126"/>
        <v>#N/A</v>
      </c>
      <c r="CC187" s="58" t="e">
        <f t="shared" si="127"/>
        <v>#N/A</v>
      </c>
      <c r="CD187" s="95" t="e">
        <f t="shared" si="128"/>
        <v>#N/A</v>
      </c>
      <c r="CE187" s="96" t="b">
        <f t="shared" si="129"/>
        <v>0</v>
      </c>
      <c r="CF187" t="e">
        <f t="shared" si="130"/>
        <v>#DIV/0!</v>
      </c>
      <c r="CG187" t="e">
        <f t="shared" si="131"/>
        <v>#DIV/0!</v>
      </c>
      <c r="CH187" s="84" t="b">
        <f t="shared" si="132"/>
        <v>1</v>
      </c>
      <c r="CI187">
        <f t="shared" si="133"/>
        <v>1.2370000000000001</v>
      </c>
      <c r="CJ187" t="b">
        <f t="shared" si="134"/>
        <v>1</v>
      </c>
      <c r="CK187" t="b">
        <f t="shared" si="135"/>
        <v>1</v>
      </c>
      <c r="CL187" s="84" t="b">
        <f t="shared" si="155"/>
        <v>1</v>
      </c>
      <c r="CM187">
        <f t="shared" si="136"/>
        <v>4.5170000000000003</v>
      </c>
      <c r="CN187" t="b">
        <f t="shared" si="137"/>
        <v>1</v>
      </c>
      <c r="CO187" s="84">
        <f t="shared" si="138"/>
        <v>3.8863769363298134E-2</v>
      </c>
      <c r="CP187" t="b">
        <f t="shared" si="139"/>
        <v>1</v>
      </c>
      <c r="CQ187" s="96" t="b">
        <f t="shared" si="140"/>
        <v>0</v>
      </c>
      <c r="CR187" t="b">
        <f t="shared" si="141"/>
        <v>1</v>
      </c>
      <c r="CS187" t="b">
        <f t="shared" si="142"/>
        <v>1</v>
      </c>
      <c r="CT187" t="b">
        <f t="shared" si="143"/>
        <v>1</v>
      </c>
      <c r="CU187" t="b">
        <f t="shared" si="144"/>
        <v>1</v>
      </c>
      <c r="CV187" s="84" t="b">
        <f t="shared" si="145"/>
        <v>0</v>
      </c>
      <c r="CW187" t="b">
        <f t="shared" si="146"/>
        <v>1</v>
      </c>
      <c r="CX187" t="b">
        <f t="shared" si="147"/>
        <v>1</v>
      </c>
      <c r="CY187" t="b">
        <f t="shared" si="148"/>
        <v>1</v>
      </c>
      <c r="CZ187" t="b">
        <f t="shared" si="149"/>
        <v>1</v>
      </c>
      <c r="DA187" s="84">
        <f t="shared" si="150"/>
        <v>2</v>
      </c>
      <c r="DB187" t="e">
        <f t="shared" si="151"/>
        <v>#N/A</v>
      </c>
    </row>
    <row r="188" spans="1:106">
      <c r="A188" s="9">
        <v>186</v>
      </c>
      <c r="B188" s="3">
        <v>2</v>
      </c>
      <c r="C188" s="3" t="s">
        <v>225</v>
      </c>
      <c r="D188" s="3" t="str">
        <f t="shared" si="104"/>
        <v>AF_60m_R_38_0218</v>
      </c>
      <c r="E188" s="3" t="str">
        <f t="shared" si="105"/>
        <v>0218</v>
      </c>
      <c r="F188" s="3">
        <v>141231.81200000001</v>
      </c>
      <c r="G188" s="15">
        <v>418828.06199999998</v>
      </c>
      <c r="H188" s="35" t="str">
        <f t="shared" si="106"/>
        <v>ja</v>
      </c>
      <c r="I188" s="42" t="s">
        <v>2402</v>
      </c>
      <c r="J188" s="20" t="s">
        <v>2955</v>
      </c>
      <c r="K188" s="21">
        <v>10000</v>
      </c>
      <c r="L188" s="28">
        <f t="shared" si="152"/>
        <v>0.24</v>
      </c>
      <c r="M188" s="28">
        <f t="shared" si="153"/>
        <v>0</v>
      </c>
      <c r="N188" s="56">
        <f t="shared" si="107"/>
        <v>0</v>
      </c>
      <c r="O188" s="33">
        <f t="shared" si="154"/>
        <v>88.762676570682004</v>
      </c>
      <c r="P188" s="37">
        <f t="shared" si="108"/>
        <v>86.207149413504212</v>
      </c>
      <c r="Q188" s="9" t="s">
        <v>12</v>
      </c>
      <c r="R188" s="55" t="s">
        <v>12</v>
      </c>
      <c r="S188" s="55">
        <v>4.375</v>
      </c>
      <c r="T188" s="55">
        <v>4.7240000000000002</v>
      </c>
      <c r="U188" s="55">
        <v>4.758</v>
      </c>
      <c r="V188" s="3">
        <v>4.7889999999999997</v>
      </c>
      <c r="W188" s="3">
        <v>4.8310000000000004</v>
      </c>
      <c r="X188" s="3" t="s">
        <v>12</v>
      </c>
      <c r="Y188" s="3">
        <v>4.9610000000000003</v>
      </c>
      <c r="Z188" s="15" t="s">
        <v>12</v>
      </c>
      <c r="AA188" s="10">
        <f t="shared" si="109"/>
        <v>4.8310000000000004</v>
      </c>
      <c r="AB188" s="9">
        <f t="shared" si="110"/>
        <v>7.3000000000000398E-2</v>
      </c>
      <c r="AC188" s="10">
        <f t="shared" si="111"/>
        <v>0.12999999999999989</v>
      </c>
      <c r="AD188" s="9" t="s">
        <v>12</v>
      </c>
      <c r="AE188" s="55" t="s">
        <v>12</v>
      </c>
      <c r="AF188" s="55">
        <v>1.05</v>
      </c>
      <c r="AG188" s="55">
        <v>1.113</v>
      </c>
      <c r="AH188" s="55">
        <v>1.129</v>
      </c>
      <c r="AI188" s="3">
        <v>1.1439999999999999</v>
      </c>
      <c r="AJ188" s="3">
        <v>1.1599999999999999</v>
      </c>
      <c r="AK188" s="3" t="s">
        <v>12</v>
      </c>
      <c r="AL188" s="3">
        <v>1.1910000000000001</v>
      </c>
      <c r="AM188" s="15" t="s">
        <v>12</v>
      </c>
      <c r="AN188" s="10">
        <f t="shared" si="112"/>
        <v>1.1599999999999999</v>
      </c>
      <c r="AO188" s="9">
        <f t="shared" si="113"/>
        <v>3.0999999999999917E-2</v>
      </c>
      <c r="AP188" s="10">
        <f t="shared" si="114"/>
        <v>3.1000000000000139E-2</v>
      </c>
      <c r="AQ188" s="9" t="s">
        <v>12</v>
      </c>
      <c r="AR188" s="55" t="s">
        <v>12</v>
      </c>
      <c r="AS188" s="55">
        <v>3.9870000000000001</v>
      </c>
      <c r="AT188" s="55">
        <v>4.2080000000000002</v>
      </c>
      <c r="AU188" s="55">
        <v>4.2169999999999996</v>
      </c>
      <c r="AV188" s="3">
        <v>4.226</v>
      </c>
      <c r="AW188" s="3">
        <v>4.2359999999999998</v>
      </c>
      <c r="AX188" s="3" t="s">
        <v>12</v>
      </c>
      <c r="AY188" s="3">
        <v>4.2539999999999996</v>
      </c>
      <c r="AZ188" s="15" t="s">
        <v>12</v>
      </c>
      <c r="BA188" s="10">
        <f t="shared" si="115"/>
        <v>4.2359999999999998</v>
      </c>
      <c r="BB188" s="9">
        <f t="shared" si="116"/>
        <v>1.9000000000000128E-2</v>
      </c>
      <c r="BC188" s="10">
        <f t="shared" si="117"/>
        <v>1.7999999999999794E-2</v>
      </c>
      <c r="BD188" s="9" t="s">
        <v>2403</v>
      </c>
      <c r="BE188" s="3" t="s">
        <v>12</v>
      </c>
      <c r="BF188" s="15" t="s">
        <v>12</v>
      </c>
      <c r="BG188" s="15"/>
      <c r="BH188" s="9"/>
      <c r="BI188" s="10"/>
      <c r="BJ188" s="9" t="s">
        <v>2403</v>
      </c>
      <c r="BK188" s="3" t="s">
        <v>12</v>
      </c>
      <c r="BL188" s="15" t="s">
        <v>12</v>
      </c>
      <c r="BM188" s="15"/>
      <c r="BN188" s="9"/>
      <c r="BO188" s="10"/>
      <c r="BP188">
        <f t="shared" si="118"/>
        <v>0</v>
      </c>
      <c r="BQ188" s="93">
        <f t="shared" si="119"/>
        <v>0</v>
      </c>
      <c r="BR188" s="93">
        <f t="shared" si="120"/>
        <v>0</v>
      </c>
      <c r="BS188" s="93" t="e">
        <f>VLOOKUP(C188,'Koppeling locatie - aslocatie'!$A$2:$C$8139,2,FALSE)</f>
        <v>#N/A</v>
      </c>
      <c r="BT188" s="93" t="e">
        <f>VLOOKUP($BS188,aslocaties_v01!$C$3:$AA$349,MATCH($K$3/10,aslocaties_v01!$C$2:$X$2),FALSE)</f>
        <v>#N/A</v>
      </c>
      <c r="BU188" s="93" t="e">
        <f>VLOOKUP(BS188,aslocaties_v01!$C$3:$AA$349,MATCH($K$3,aslocaties_v01!$C$2:$X$2),FALSE)</f>
        <v>#N/A</v>
      </c>
      <c r="BV188" s="93" t="e">
        <f>VLOOKUP(BS188,aslocaties_v01!$C$3:$AA$349,MATCH($K$3*10,aslocaties_v01!$C$2:$X$2),FALSE)</f>
        <v>#N/A</v>
      </c>
      <c r="BW188" s="93" t="e">
        <f t="shared" si="121"/>
        <v>#N/A</v>
      </c>
      <c r="BX188" s="93" t="e">
        <f t="shared" si="122"/>
        <v>#N/A</v>
      </c>
      <c r="BY188" s="94">
        <f t="shared" si="123"/>
        <v>999</v>
      </c>
      <c r="BZ188" s="94">
        <f t="shared" si="124"/>
        <v>999</v>
      </c>
      <c r="CA188" s="94" t="e">
        <f t="shared" si="125"/>
        <v>#N/A</v>
      </c>
      <c r="CB188" t="e">
        <f t="shared" si="126"/>
        <v>#N/A</v>
      </c>
      <c r="CC188" s="58" t="e">
        <f t="shared" si="127"/>
        <v>#N/A</v>
      </c>
      <c r="CD188" s="95" t="e">
        <f t="shared" si="128"/>
        <v>#N/A</v>
      </c>
      <c r="CE188" s="96" t="b">
        <f t="shared" si="129"/>
        <v>1</v>
      </c>
      <c r="CF188" t="e">
        <f t="shared" si="130"/>
        <v>#DIV/0!</v>
      </c>
      <c r="CG188" t="e">
        <f t="shared" si="131"/>
        <v>#DIV/0!</v>
      </c>
      <c r="CH188" s="84" t="b">
        <f t="shared" si="132"/>
        <v>1</v>
      </c>
      <c r="CI188">
        <f t="shared" si="133"/>
        <v>1.1599999999999999</v>
      </c>
      <c r="CJ188" t="b">
        <f t="shared" si="134"/>
        <v>1</v>
      </c>
      <c r="CK188" t="b">
        <f t="shared" si="135"/>
        <v>1</v>
      </c>
      <c r="CL188" s="84" t="b">
        <f t="shared" si="155"/>
        <v>1</v>
      </c>
      <c r="CM188">
        <f t="shared" si="136"/>
        <v>4.2359999999999998</v>
      </c>
      <c r="CN188" t="b">
        <f t="shared" si="137"/>
        <v>1</v>
      </c>
      <c r="CO188" s="84">
        <f t="shared" si="138"/>
        <v>4.1440166150259319E-2</v>
      </c>
      <c r="CP188" t="b">
        <f t="shared" si="139"/>
        <v>1</v>
      </c>
      <c r="CQ188" s="96" t="b">
        <f t="shared" si="140"/>
        <v>0</v>
      </c>
      <c r="CR188" t="b">
        <f t="shared" si="141"/>
        <v>1</v>
      </c>
      <c r="CS188" t="b">
        <f t="shared" si="142"/>
        <v>1</v>
      </c>
      <c r="CT188" t="b">
        <f t="shared" si="143"/>
        <v>1</v>
      </c>
      <c r="CU188" t="b">
        <f t="shared" si="144"/>
        <v>1</v>
      </c>
      <c r="CV188" s="84" t="b">
        <f t="shared" si="145"/>
        <v>0</v>
      </c>
      <c r="CW188" t="b">
        <f t="shared" si="146"/>
        <v>1</v>
      </c>
      <c r="CX188" t="b">
        <f t="shared" si="147"/>
        <v>1</v>
      </c>
      <c r="CY188" t="b">
        <f t="shared" si="148"/>
        <v>1</v>
      </c>
      <c r="CZ188" t="b">
        <f t="shared" si="149"/>
        <v>1</v>
      </c>
      <c r="DA188" s="84">
        <f t="shared" si="150"/>
        <v>2</v>
      </c>
      <c r="DB188" t="e">
        <f t="shared" si="151"/>
        <v>#N/A</v>
      </c>
    </row>
    <row r="189" spans="1:106">
      <c r="A189" s="9">
        <v>187</v>
      </c>
      <c r="B189" s="3">
        <v>2</v>
      </c>
      <c r="C189" s="3" t="s">
        <v>226</v>
      </c>
      <c r="D189" s="3" t="str">
        <f t="shared" si="104"/>
        <v>AF_60m_R_38_0219</v>
      </c>
      <c r="E189" s="3" t="str">
        <f t="shared" si="105"/>
        <v>0219</v>
      </c>
      <c r="F189" s="3">
        <v>141196.53099999999</v>
      </c>
      <c r="G189" s="15">
        <v>418906.71899999998</v>
      </c>
      <c r="H189" s="35" t="str">
        <f t="shared" si="106"/>
        <v>ja</v>
      </c>
      <c r="I189" s="42" t="s">
        <v>2402</v>
      </c>
      <c r="J189" s="20" t="s">
        <v>2955</v>
      </c>
      <c r="K189" s="21">
        <v>10000</v>
      </c>
      <c r="L189" s="28">
        <f t="shared" si="152"/>
        <v>0.24</v>
      </c>
      <c r="M189" s="28">
        <f t="shared" si="153"/>
        <v>0</v>
      </c>
      <c r="N189" s="56">
        <f t="shared" si="107"/>
        <v>0</v>
      </c>
      <c r="O189" s="33">
        <f t="shared" si="154"/>
        <v>86.207149413504212</v>
      </c>
      <c r="P189" s="37">
        <f t="shared" si="108"/>
        <v>109.50632216450592</v>
      </c>
      <c r="Q189" s="9" t="s">
        <v>12</v>
      </c>
      <c r="R189" s="55" t="s">
        <v>12</v>
      </c>
      <c r="S189" s="55">
        <v>4.0019999999999998</v>
      </c>
      <c r="T189" s="55">
        <v>4.1029999999999998</v>
      </c>
      <c r="U189" s="55">
        <v>4.1310000000000002</v>
      </c>
      <c r="V189" s="3">
        <v>4.1580000000000004</v>
      </c>
      <c r="W189" s="3">
        <v>4.1870000000000003</v>
      </c>
      <c r="X189" s="3" t="s">
        <v>12</v>
      </c>
      <c r="Y189" s="3">
        <v>4.5209999999999999</v>
      </c>
      <c r="Z189" s="15" t="s">
        <v>12</v>
      </c>
      <c r="AA189" s="10">
        <f t="shared" si="109"/>
        <v>4.1870000000000003</v>
      </c>
      <c r="AB189" s="9">
        <f t="shared" si="110"/>
        <v>5.600000000000005E-2</v>
      </c>
      <c r="AC189" s="10">
        <f t="shared" si="111"/>
        <v>0.33399999999999963</v>
      </c>
      <c r="AD189" s="9" t="s">
        <v>12</v>
      </c>
      <c r="AE189" s="55" t="s">
        <v>12</v>
      </c>
      <c r="AF189" s="55">
        <v>1.0069999999999999</v>
      </c>
      <c r="AG189" s="55">
        <v>1.0209999999999999</v>
      </c>
      <c r="AH189" s="55">
        <v>1.0369999999999999</v>
      </c>
      <c r="AI189" s="3">
        <v>1.052</v>
      </c>
      <c r="AJ189" s="3">
        <v>1.0680000000000001</v>
      </c>
      <c r="AK189" s="3" t="s">
        <v>12</v>
      </c>
      <c r="AL189" s="3">
        <v>1.0980000000000001</v>
      </c>
      <c r="AM189" s="15" t="s">
        <v>12</v>
      </c>
      <c r="AN189" s="10">
        <f t="shared" si="112"/>
        <v>1.0680000000000001</v>
      </c>
      <c r="AO189" s="9">
        <f t="shared" si="113"/>
        <v>3.1000000000000139E-2</v>
      </c>
      <c r="AP189" s="10">
        <f t="shared" si="114"/>
        <v>3.0000000000000027E-2</v>
      </c>
      <c r="AQ189" s="9" t="s">
        <v>12</v>
      </c>
      <c r="AR189" s="55" t="s">
        <v>12</v>
      </c>
      <c r="AS189" s="55">
        <v>4.2030000000000003</v>
      </c>
      <c r="AT189" s="55">
        <v>4.2130000000000001</v>
      </c>
      <c r="AU189" s="55">
        <v>4.2229999999999999</v>
      </c>
      <c r="AV189" s="3">
        <v>4.2320000000000002</v>
      </c>
      <c r="AW189" s="3">
        <v>4.242</v>
      </c>
      <c r="AX189" s="3" t="s">
        <v>12</v>
      </c>
      <c r="AY189" s="3">
        <v>4.2619999999999996</v>
      </c>
      <c r="AZ189" s="15" t="s">
        <v>12</v>
      </c>
      <c r="BA189" s="10">
        <f t="shared" si="115"/>
        <v>4.242</v>
      </c>
      <c r="BB189" s="9">
        <f t="shared" si="116"/>
        <v>1.9000000000000128E-2</v>
      </c>
      <c r="BC189" s="10">
        <f t="shared" si="117"/>
        <v>1.9999999999999574E-2</v>
      </c>
      <c r="BD189" s="9" t="s">
        <v>2403</v>
      </c>
      <c r="BE189" s="3" t="s">
        <v>12</v>
      </c>
      <c r="BF189" s="15" t="s">
        <v>12</v>
      </c>
      <c r="BG189" s="15"/>
      <c r="BH189" s="9"/>
      <c r="BI189" s="10"/>
      <c r="BJ189" s="9" t="s">
        <v>2403</v>
      </c>
      <c r="BK189" s="3" t="s">
        <v>12</v>
      </c>
      <c r="BL189" s="15" t="s">
        <v>12</v>
      </c>
      <c r="BM189" s="15"/>
      <c r="BN189" s="9"/>
      <c r="BO189" s="10"/>
      <c r="BP189">
        <f t="shared" si="118"/>
        <v>0</v>
      </c>
      <c r="BQ189" s="93">
        <f t="shared" si="119"/>
        <v>0</v>
      </c>
      <c r="BR189" s="93">
        <f t="shared" si="120"/>
        <v>0</v>
      </c>
      <c r="BS189" s="93" t="e">
        <f>VLOOKUP(C189,'Koppeling locatie - aslocatie'!$A$2:$C$8139,2,FALSE)</f>
        <v>#N/A</v>
      </c>
      <c r="BT189" s="93" t="e">
        <f>VLOOKUP($BS189,aslocaties_v01!$C$3:$AA$349,MATCH($K$3/10,aslocaties_v01!$C$2:$X$2),FALSE)</f>
        <v>#N/A</v>
      </c>
      <c r="BU189" s="93" t="e">
        <f>VLOOKUP(BS189,aslocaties_v01!$C$3:$AA$349,MATCH($K$3,aslocaties_v01!$C$2:$X$2),FALSE)</f>
        <v>#N/A</v>
      </c>
      <c r="BV189" s="93" t="e">
        <f>VLOOKUP(BS189,aslocaties_v01!$C$3:$AA$349,MATCH($K$3*10,aslocaties_v01!$C$2:$X$2),FALSE)</f>
        <v>#N/A</v>
      </c>
      <c r="BW189" s="93" t="e">
        <f t="shared" si="121"/>
        <v>#N/A</v>
      </c>
      <c r="BX189" s="93" t="e">
        <f t="shared" si="122"/>
        <v>#N/A</v>
      </c>
      <c r="BY189" s="94">
        <f t="shared" si="123"/>
        <v>999</v>
      </c>
      <c r="BZ189" s="94">
        <f t="shared" si="124"/>
        <v>999</v>
      </c>
      <c r="CA189" s="94" t="e">
        <f t="shared" si="125"/>
        <v>#N/A</v>
      </c>
      <c r="CB189" t="e">
        <f t="shared" si="126"/>
        <v>#N/A</v>
      </c>
      <c r="CC189" s="58" t="e">
        <f t="shared" si="127"/>
        <v>#N/A</v>
      </c>
      <c r="CD189" s="95" t="e">
        <f t="shared" si="128"/>
        <v>#N/A</v>
      </c>
      <c r="CE189" s="96" t="b">
        <f t="shared" si="129"/>
        <v>1</v>
      </c>
      <c r="CF189" t="e">
        <f t="shared" si="130"/>
        <v>#DIV/0!</v>
      </c>
      <c r="CG189" t="e">
        <f t="shared" si="131"/>
        <v>#DIV/0!</v>
      </c>
      <c r="CH189" s="84" t="b">
        <f t="shared" si="132"/>
        <v>1</v>
      </c>
      <c r="CI189">
        <f t="shared" si="133"/>
        <v>1.0680000000000001</v>
      </c>
      <c r="CJ189" t="b">
        <f t="shared" si="134"/>
        <v>1</v>
      </c>
      <c r="CK189" t="b">
        <f t="shared" si="135"/>
        <v>1</v>
      </c>
      <c r="CL189" s="84" t="b">
        <f t="shared" si="155"/>
        <v>1</v>
      </c>
      <c r="CM189">
        <f t="shared" si="136"/>
        <v>4.242</v>
      </c>
      <c r="CN189" t="b">
        <f t="shared" si="137"/>
        <v>1</v>
      </c>
      <c r="CO189" s="84">
        <f t="shared" si="138"/>
        <v>3.8045677828892364E-2</v>
      </c>
      <c r="CP189" t="b">
        <f t="shared" si="139"/>
        <v>1</v>
      </c>
      <c r="CQ189" s="96" t="b">
        <f t="shared" si="140"/>
        <v>0</v>
      </c>
      <c r="CR189" t="b">
        <f t="shared" si="141"/>
        <v>1</v>
      </c>
      <c r="CS189" t="b">
        <f t="shared" si="142"/>
        <v>1</v>
      </c>
      <c r="CT189" t="b">
        <f t="shared" si="143"/>
        <v>1</v>
      </c>
      <c r="CU189" t="b">
        <f t="shared" si="144"/>
        <v>1</v>
      </c>
      <c r="CV189" s="84" t="b">
        <f t="shared" si="145"/>
        <v>1</v>
      </c>
      <c r="CW189" t="b">
        <f t="shared" si="146"/>
        <v>1</v>
      </c>
      <c r="CX189" t="b">
        <f t="shared" si="147"/>
        <v>1</v>
      </c>
      <c r="CY189" t="b">
        <f t="shared" si="148"/>
        <v>1</v>
      </c>
      <c r="CZ189" t="b">
        <f t="shared" si="149"/>
        <v>1</v>
      </c>
      <c r="DA189" s="84">
        <f t="shared" si="150"/>
        <v>1</v>
      </c>
      <c r="DB189" t="e">
        <f t="shared" si="151"/>
        <v>#N/A</v>
      </c>
    </row>
    <row r="190" spans="1:106">
      <c r="A190" s="9">
        <v>188</v>
      </c>
      <c r="B190" s="3">
        <v>2</v>
      </c>
      <c r="C190" s="3" t="s">
        <v>227</v>
      </c>
      <c r="D190" s="3" t="str">
        <f t="shared" si="104"/>
        <v>AF_60m_R_38_0220</v>
      </c>
      <c r="E190" s="3" t="str">
        <f t="shared" si="105"/>
        <v>0220</v>
      </c>
      <c r="F190" s="3">
        <v>141124.09400000001</v>
      </c>
      <c r="G190" s="15">
        <v>418988.84399999998</v>
      </c>
      <c r="H190" s="35" t="str">
        <f t="shared" si="106"/>
        <v>ja</v>
      </c>
      <c r="I190" s="42" t="s">
        <v>2402</v>
      </c>
      <c r="J190" s="20" t="s">
        <v>2955</v>
      </c>
      <c r="K190" s="21">
        <v>10000</v>
      </c>
      <c r="L190" s="28">
        <f t="shared" si="152"/>
        <v>0.24</v>
      </c>
      <c r="M190" s="28">
        <f t="shared" si="153"/>
        <v>0</v>
      </c>
      <c r="N190" s="56">
        <f t="shared" si="107"/>
        <v>0</v>
      </c>
      <c r="O190" s="33">
        <f t="shared" si="154"/>
        <v>109.50632216450592</v>
      </c>
      <c r="P190" s="37">
        <f t="shared" si="108"/>
        <v>86.589273152068785</v>
      </c>
      <c r="Q190" s="9" t="s">
        <v>12</v>
      </c>
      <c r="R190" s="55" t="s">
        <v>12</v>
      </c>
      <c r="S190" s="55">
        <v>3.9460000000000002</v>
      </c>
      <c r="T190" s="55">
        <v>4.1180000000000003</v>
      </c>
      <c r="U190" s="55">
        <v>4.1429999999999998</v>
      </c>
      <c r="V190" s="3">
        <v>4.1669999999999998</v>
      </c>
      <c r="W190" s="3">
        <v>4.1920000000000002</v>
      </c>
      <c r="X190" s="3" t="s">
        <v>12</v>
      </c>
      <c r="Y190" s="3">
        <v>4.5209999999999999</v>
      </c>
      <c r="Z190" s="15" t="s">
        <v>12</v>
      </c>
      <c r="AA190" s="10">
        <f t="shared" si="109"/>
        <v>4.1920000000000002</v>
      </c>
      <c r="AB190" s="9">
        <f t="shared" si="110"/>
        <v>4.9000000000000377E-2</v>
      </c>
      <c r="AC190" s="10">
        <f t="shared" si="111"/>
        <v>0.32899999999999974</v>
      </c>
      <c r="AD190" s="9" t="s">
        <v>12</v>
      </c>
      <c r="AE190" s="55" t="s">
        <v>12</v>
      </c>
      <c r="AF190" s="55">
        <v>0.71899999999999997</v>
      </c>
      <c r="AG190" s="55">
        <v>0.76800000000000002</v>
      </c>
      <c r="AH190" s="55">
        <v>0.83099999999999996</v>
      </c>
      <c r="AI190" s="3">
        <v>0.89900000000000002</v>
      </c>
      <c r="AJ190" s="3">
        <v>0.96499999999999997</v>
      </c>
      <c r="AK190" s="3" t="s">
        <v>12</v>
      </c>
      <c r="AL190" s="3">
        <v>1.089</v>
      </c>
      <c r="AM190" s="15" t="s">
        <v>12</v>
      </c>
      <c r="AN190" s="10">
        <f t="shared" si="112"/>
        <v>0.96499999999999997</v>
      </c>
      <c r="AO190" s="9">
        <f t="shared" si="113"/>
        <v>0.13400000000000001</v>
      </c>
      <c r="AP190" s="10">
        <f t="shared" si="114"/>
        <v>0.124</v>
      </c>
      <c r="AQ190" s="9" t="s">
        <v>12</v>
      </c>
      <c r="AR190" s="55" t="s">
        <v>12</v>
      </c>
      <c r="AS190" s="55">
        <v>3.2770000000000001</v>
      </c>
      <c r="AT190" s="55">
        <v>3.4239999999999999</v>
      </c>
      <c r="AU190" s="55">
        <v>3.4540000000000002</v>
      </c>
      <c r="AV190" s="3">
        <v>3.4820000000000002</v>
      </c>
      <c r="AW190" s="3">
        <v>3.5150000000000001</v>
      </c>
      <c r="AX190" s="3" t="s">
        <v>12</v>
      </c>
      <c r="AY190" s="3">
        <v>3.5840000000000001</v>
      </c>
      <c r="AZ190" s="15" t="s">
        <v>12</v>
      </c>
      <c r="BA190" s="10">
        <f t="shared" si="115"/>
        <v>3.5150000000000001</v>
      </c>
      <c r="BB190" s="9">
        <f t="shared" si="116"/>
        <v>6.0999999999999943E-2</v>
      </c>
      <c r="BC190" s="10">
        <f t="shared" si="117"/>
        <v>6.899999999999995E-2</v>
      </c>
      <c r="BD190" s="9" t="s">
        <v>2403</v>
      </c>
      <c r="BE190" s="3" t="s">
        <v>12</v>
      </c>
      <c r="BF190" s="15" t="s">
        <v>12</v>
      </c>
      <c r="BG190" s="15"/>
      <c r="BH190" s="9"/>
      <c r="BI190" s="10"/>
      <c r="BJ190" s="9" t="s">
        <v>2403</v>
      </c>
      <c r="BK190" s="3" t="s">
        <v>12</v>
      </c>
      <c r="BL190" s="15" t="s">
        <v>12</v>
      </c>
      <c r="BM190" s="15"/>
      <c r="BN190" s="9"/>
      <c r="BO190" s="10"/>
      <c r="BP190">
        <f t="shared" si="118"/>
        <v>0</v>
      </c>
      <c r="BQ190" s="93">
        <f t="shared" si="119"/>
        <v>0</v>
      </c>
      <c r="BR190" s="93">
        <f t="shared" si="120"/>
        <v>0</v>
      </c>
      <c r="BS190" s="93" t="e">
        <f>VLOOKUP(C190,'Koppeling locatie - aslocatie'!$A$2:$C$8139,2,FALSE)</f>
        <v>#N/A</v>
      </c>
      <c r="BT190" s="93" t="e">
        <f>VLOOKUP($BS190,aslocaties_v01!$C$3:$AA$349,MATCH($K$3/10,aslocaties_v01!$C$2:$X$2),FALSE)</f>
        <v>#N/A</v>
      </c>
      <c r="BU190" s="93" t="e">
        <f>VLOOKUP(BS190,aslocaties_v01!$C$3:$AA$349,MATCH($K$3,aslocaties_v01!$C$2:$X$2),FALSE)</f>
        <v>#N/A</v>
      </c>
      <c r="BV190" s="93" t="e">
        <f>VLOOKUP(BS190,aslocaties_v01!$C$3:$AA$349,MATCH($K$3*10,aslocaties_v01!$C$2:$X$2),FALSE)</f>
        <v>#N/A</v>
      </c>
      <c r="BW190" s="93" t="e">
        <f t="shared" si="121"/>
        <v>#N/A</v>
      </c>
      <c r="BX190" s="93" t="e">
        <f t="shared" si="122"/>
        <v>#N/A</v>
      </c>
      <c r="BY190" s="94">
        <f t="shared" si="123"/>
        <v>999</v>
      </c>
      <c r="BZ190" s="94">
        <f t="shared" si="124"/>
        <v>999</v>
      </c>
      <c r="CA190" s="94" t="e">
        <f t="shared" si="125"/>
        <v>#N/A</v>
      </c>
      <c r="CB190" t="e">
        <f t="shared" si="126"/>
        <v>#N/A</v>
      </c>
      <c r="CC190" s="58" t="e">
        <f t="shared" si="127"/>
        <v>#N/A</v>
      </c>
      <c r="CD190" s="95" t="e">
        <f t="shared" si="128"/>
        <v>#N/A</v>
      </c>
      <c r="CE190" s="96" t="b">
        <f t="shared" si="129"/>
        <v>1</v>
      </c>
      <c r="CF190" t="e">
        <f t="shared" si="130"/>
        <v>#DIV/0!</v>
      </c>
      <c r="CG190" t="e">
        <f t="shared" si="131"/>
        <v>#DIV/0!</v>
      </c>
      <c r="CH190" s="84" t="b">
        <f t="shared" si="132"/>
        <v>1</v>
      </c>
      <c r="CI190">
        <f t="shared" si="133"/>
        <v>0.96499999999999997</v>
      </c>
      <c r="CJ190" t="b">
        <f t="shared" si="134"/>
        <v>1</v>
      </c>
      <c r="CK190" t="b">
        <f t="shared" si="135"/>
        <v>1</v>
      </c>
      <c r="CL190" s="84" t="b">
        <f t="shared" si="155"/>
        <v>1</v>
      </c>
      <c r="CM190">
        <f t="shared" si="136"/>
        <v>3.5150000000000001</v>
      </c>
      <c r="CN190" t="b">
        <f t="shared" si="137"/>
        <v>1</v>
      </c>
      <c r="CO190" s="84">
        <f t="shared" si="138"/>
        <v>5.0067056131292101E-2</v>
      </c>
      <c r="CP190" t="b">
        <f t="shared" si="139"/>
        <v>1</v>
      </c>
      <c r="CQ190" s="96" t="b">
        <f t="shared" si="140"/>
        <v>1</v>
      </c>
      <c r="CR190" t="b">
        <f t="shared" si="141"/>
        <v>1</v>
      </c>
      <c r="CS190" t="b">
        <f t="shared" si="142"/>
        <v>1</v>
      </c>
      <c r="CT190" t="b">
        <f t="shared" si="143"/>
        <v>1</v>
      </c>
      <c r="CU190" t="b">
        <f t="shared" si="144"/>
        <v>1</v>
      </c>
      <c r="CV190" s="84" t="b">
        <f t="shared" si="145"/>
        <v>0</v>
      </c>
      <c r="CW190" t="b">
        <f t="shared" si="146"/>
        <v>1</v>
      </c>
      <c r="CX190" t="b">
        <f t="shared" si="147"/>
        <v>1</v>
      </c>
      <c r="CY190" t="b">
        <f t="shared" si="148"/>
        <v>1</v>
      </c>
      <c r="CZ190" t="b">
        <f t="shared" si="149"/>
        <v>1</v>
      </c>
      <c r="DA190" s="84">
        <f t="shared" si="150"/>
        <v>1</v>
      </c>
      <c r="DB190" t="e">
        <f t="shared" si="151"/>
        <v>#N/A</v>
      </c>
    </row>
    <row r="191" spans="1:106">
      <c r="A191" s="9">
        <v>189</v>
      </c>
      <c r="B191" s="3">
        <v>2</v>
      </c>
      <c r="C191" s="3" t="s">
        <v>228</v>
      </c>
      <c r="D191" s="3" t="str">
        <f t="shared" si="104"/>
        <v>AF_60m_R_38_0221</v>
      </c>
      <c r="E191" s="3" t="str">
        <f t="shared" si="105"/>
        <v>0221</v>
      </c>
      <c r="F191" s="3">
        <v>141050.07800000001</v>
      </c>
      <c r="G191" s="15">
        <v>419033.78100000002</v>
      </c>
      <c r="H191" s="35" t="str">
        <f t="shared" si="106"/>
        <v>ja</v>
      </c>
      <c r="I191" s="42" t="s">
        <v>2402</v>
      </c>
      <c r="J191" s="20" t="s">
        <v>2955</v>
      </c>
      <c r="K191" s="21">
        <v>10000</v>
      </c>
      <c r="L191" s="28">
        <f t="shared" si="152"/>
        <v>0.24</v>
      </c>
      <c r="M191" s="28">
        <f t="shared" si="153"/>
        <v>0</v>
      </c>
      <c r="N191" s="56">
        <f t="shared" si="107"/>
        <v>0</v>
      </c>
      <c r="O191" s="33">
        <f t="shared" si="154"/>
        <v>86.589273152068785</v>
      </c>
      <c r="P191" s="37">
        <f t="shared" si="108"/>
        <v>123.16086501807699</v>
      </c>
      <c r="Q191" s="9" t="s">
        <v>12</v>
      </c>
      <c r="R191" s="55" t="s">
        <v>12</v>
      </c>
      <c r="S191" s="55">
        <v>3.7549999999999999</v>
      </c>
      <c r="T191" s="55">
        <v>3.8450000000000002</v>
      </c>
      <c r="U191" s="55">
        <v>3.9249999999999998</v>
      </c>
      <c r="V191" s="3">
        <v>3.9889999999999999</v>
      </c>
      <c r="W191" s="3">
        <v>4.0650000000000004</v>
      </c>
      <c r="X191" s="3" t="s">
        <v>12</v>
      </c>
      <c r="Y191" s="3">
        <v>4.5199999999999996</v>
      </c>
      <c r="Z191" s="15" t="s">
        <v>12</v>
      </c>
      <c r="AA191" s="10">
        <f t="shared" si="109"/>
        <v>4.0650000000000004</v>
      </c>
      <c r="AB191" s="9">
        <f t="shared" si="110"/>
        <v>0.14000000000000057</v>
      </c>
      <c r="AC191" s="10">
        <f t="shared" si="111"/>
        <v>0.45499999999999918</v>
      </c>
      <c r="AD191" s="9" t="s">
        <v>12</v>
      </c>
      <c r="AE191" s="55" t="s">
        <v>12</v>
      </c>
      <c r="AF191" s="55">
        <v>0.68400000000000005</v>
      </c>
      <c r="AG191" s="55">
        <v>0.76</v>
      </c>
      <c r="AH191" s="55">
        <v>0.84</v>
      </c>
      <c r="AI191" s="3">
        <v>0.90900000000000003</v>
      </c>
      <c r="AJ191" s="3">
        <v>0.97699999999999998</v>
      </c>
      <c r="AK191" s="3" t="s">
        <v>12</v>
      </c>
      <c r="AL191" s="3">
        <v>1.1040000000000001</v>
      </c>
      <c r="AM191" s="15" t="s">
        <v>12</v>
      </c>
      <c r="AN191" s="10">
        <f t="shared" si="112"/>
        <v>0.97699999999999998</v>
      </c>
      <c r="AO191" s="9">
        <f t="shared" si="113"/>
        <v>0.13700000000000001</v>
      </c>
      <c r="AP191" s="10">
        <f t="shared" si="114"/>
        <v>0.12700000000000011</v>
      </c>
      <c r="AQ191" s="9" t="s">
        <v>12</v>
      </c>
      <c r="AR191" s="55" t="s">
        <v>12</v>
      </c>
      <c r="AS191" s="55">
        <v>3.1269999999999998</v>
      </c>
      <c r="AT191" s="55">
        <v>3.1579999999999999</v>
      </c>
      <c r="AU191" s="55">
        <v>3.1930000000000001</v>
      </c>
      <c r="AV191" s="3">
        <v>3.2549999999999999</v>
      </c>
      <c r="AW191" s="3">
        <v>3.347</v>
      </c>
      <c r="AX191" s="3" t="s">
        <v>12</v>
      </c>
      <c r="AY191" s="3">
        <v>3.5539999999999998</v>
      </c>
      <c r="AZ191" s="15" t="s">
        <v>12</v>
      </c>
      <c r="BA191" s="10">
        <f t="shared" si="115"/>
        <v>3.347</v>
      </c>
      <c r="BB191" s="9">
        <f t="shared" si="116"/>
        <v>0.15399999999999991</v>
      </c>
      <c r="BC191" s="10">
        <f t="shared" si="117"/>
        <v>0.20699999999999985</v>
      </c>
      <c r="BD191" s="9" t="s">
        <v>2403</v>
      </c>
      <c r="BE191" s="3" t="s">
        <v>12</v>
      </c>
      <c r="BF191" s="15" t="s">
        <v>12</v>
      </c>
      <c r="BG191" s="15"/>
      <c r="BH191" s="9"/>
      <c r="BI191" s="10"/>
      <c r="BJ191" s="9" t="s">
        <v>2403</v>
      </c>
      <c r="BK191" s="3" t="s">
        <v>12</v>
      </c>
      <c r="BL191" s="15" t="s">
        <v>12</v>
      </c>
      <c r="BM191" s="15"/>
      <c r="BN191" s="9"/>
      <c r="BO191" s="10"/>
      <c r="BP191">
        <f t="shared" si="118"/>
        <v>0</v>
      </c>
      <c r="BQ191" s="93">
        <f t="shared" si="119"/>
        <v>0</v>
      </c>
      <c r="BR191" s="93">
        <f t="shared" si="120"/>
        <v>0</v>
      </c>
      <c r="BS191" s="93" t="e">
        <f>VLOOKUP(C191,'Koppeling locatie - aslocatie'!$A$2:$C$8139,2,FALSE)</f>
        <v>#N/A</v>
      </c>
      <c r="BT191" s="93" t="e">
        <f>VLOOKUP($BS191,aslocaties_v01!$C$3:$AA$349,MATCH($K$3/10,aslocaties_v01!$C$2:$X$2),FALSE)</f>
        <v>#N/A</v>
      </c>
      <c r="BU191" s="93" t="e">
        <f>VLOOKUP(BS191,aslocaties_v01!$C$3:$AA$349,MATCH($K$3,aslocaties_v01!$C$2:$X$2),FALSE)</f>
        <v>#N/A</v>
      </c>
      <c r="BV191" s="93" t="e">
        <f>VLOOKUP(BS191,aslocaties_v01!$C$3:$AA$349,MATCH($K$3*10,aslocaties_v01!$C$2:$X$2),FALSE)</f>
        <v>#N/A</v>
      </c>
      <c r="BW191" s="93" t="e">
        <f t="shared" si="121"/>
        <v>#N/A</v>
      </c>
      <c r="BX191" s="93" t="e">
        <f t="shared" si="122"/>
        <v>#N/A</v>
      </c>
      <c r="BY191" s="94">
        <f t="shared" si="123"/>
        <v>999</v>
      </c>
      <c r="BZ191" s="94">
        <f t="shared" si="124"/>
        <v>999</v>
      </c>
      <c r="CA191" s="94" t="e">
        <f t="shared" si="125"/>
        <v>#N/A</v>
      </c>
      <c r="CB191" t="e">
        <f t="shared" si="126"/>
        <v>#N/A</v>
      </c>
      <c r="CC191" s="58" t="e">
        <f t="shared" si="127"/>
        <v>#N/A</v>
      </c>
      <c r="CD191" s="95" t="e">
        <f t="shared" si="128"/>
        <v>#N/A</v>
      </c>
      <c r="CE191" s="96" t="b">
        <f t="shared" si="129"/>
        <v>1</v>
      </c>
      <c r="CF191" t="e">
        <f t="shared" si="130"/>
        <v>#DIV/0!</v>
      </c>
      <c r="CG191" t="e">
        <f t="shared" si="131"/>
        <v>#DIV/0!</v>
      </c>
      <c r="CH191" s="84" t="b">
        <f t="shared" si="132"/>
        <v>1</v>
      </c>
      <c r="CI191">
        <f t="shared" si="133"/>
        <v>0.97699999999999998</v>
      </c>
      <c r="CJ191" t="b">
        <f t="shared" si="134"/>
        <v>1</v>
      </c>
      <c r="CK191" t="b">
        <f t="shared" si="135"/>
        <v>1</v>
      </c>
      <c r="CL191" s="84" t="b">
        <f t="shared" si="155"/>
        <v>1</v>
      </c>
      <c r="CM191">
        <f t="shared" si="136"/>
        <v>3.347</v>
      </c>
      <c r="CN191" t="b">
        <f t="shared" si="137"/>
        <v>1</v>
      </c>
      <c r="CO191" s="84">
        <f t="shared" si="138"/>
        <v>5.5906015508097526E-2</v>
      </c>
      <c r="CP191" t="b">
        <f t="shared" si="139"/>
        <v>1</v>
      </c>
      <c r="CQ191" s="96" t="b">
        <f t="shared" si="140"/>
        <v>0</v>
      </c>
      <c r="CR191" t="b">
        <f t="shared" si="141"/>
        <v>1</v>
      </c>
      <c r="CS191" t="b">
        <f t="shared" si="142"/>
        <v>1</v>
      </c>
      <c r="CT191" t="b">
        <f t="shared" si="143"/>
        <v>1</v>
      </c>
      <c r="CU191" t="b">
        <f t="shared" si="144"/>
        <v>1</v>
      </c>
      <c r="CV191" s="84" t="b">
        <f t="shared" si="145"/>
        <v>1</v>
      </c>
      <c r="CW191" t="b">
        <f t="shared" si="146"/>
        <v>1</v>
      </c>
      <c r="CX191" t="b">
        <f t="shared" si="147"/>
        <v>1</v>
      </c>
      <c r="CY191" t="b">
        <f t="shared" si="148"/>
        <v>1</v>
      </c>
      <c r="CZ191" t="b">
        <f t="shared" si="149"/>
        <v>1</v>
      </c>
      <c r="DA191" s="84">
        <f t="shared" si="150"/>
        <v>1</v>
      </c>
      <c r="DB191" t="e">
        <f t="shared" si="151"/>
        <v>#N/A</v>
      </c>
    </row>
    <row r="192" spans="1:106">
      <c r="A192" s="9">
        <v>190</v>
      </c>
      <c r="B192" s="3">
        <v>2</v>
      </c>
      <c r="C192" s="3" t="s">
        <v>229</v>
      </c>
      <c r="D192" s="3" t="str">
        <f t="shared" si="104"/>
        <v>AF_60m_R_38_0222</v>
      </c>
      <c r="E192" s="3" t="str">
        <f t="shared" si="105"/>
        <v>0222</v>
      </c>
      <c r="F192" s="3">
        <v>140937.234</v>
      </c>
      <c r="G192" s="15">
        <v>419083.125</v>
      </c>
      <c r="H192" s="35" t="str">
        <f t="shared" si="106"/>
        <v>ja</v>
      </c>
      <c r="I192" s="42" t="s">
        <v>2402</v>
      </c>
      <c r="J192" s="20" t="s">
        <v>2955</v>
      </c>
      <c r="K192" s="21">
        <v>10000</v>
      </c>
      <c r="L192" s="28">
        <f t="shared" si="152"/>
        <v>0.24</v>
      </c>
      <c r="M192" s="28">
        <f t="shared" si="153"/>
        <v>0</v>
      </c>
      <c r="N192" s="56">
        <f t="shared" si="107"/>
        <v>0</v>
      </c>
      <c r="O192" s="33">
        <f t="shared" si="154"/>
        <v>123.16086501807699</v>
      </c>
      <c r="P192" s="37">
        <f t="shared" si="108"/>
        <v>87.796848428618674</v>
      </c>
      <c r="Q192" s="9" t="s">
        <v>12</v>
      </c>
      <c r="R192" s="55" t="s">
        <v>12</v>
      </c>
      <c r="S192" s="55">
        <v>3.7549999999999999</v>
      </c>
      <c r="T192" s="55">
        <v>3.8450000000000002</v>
      </c>
      <c r="U192" s="55">
        <v>3.9249999999999998</v>
      </c>
      <c r="V192" s="3">
        <v>3.9889999999999999</v>
      </c>
      <c r="W192" s="3">
        <v>4.0650000000000004</v>
      </c>
      <c r="X192" s="3" t="s">
        <v>12</v>
      </c>
      <c r="Y192" s="3">
        <v>4.5199999999999996</v>
      </c>
      <c r="Z192" s="15" t="s">
        <v>12</v>
      </c>
      <c r="AA192" s="10">
        <f t="shared" si="109"/>
        <v>4.0650000000000004</v>
      </c>
      <c r="AB192" s="9">
        <f t="shared" si="110"/>
        <v>0.14000000000000057</v>
      </c>
      <c r="AC192" s="10">
        <f t="shared" si="111"/>
        <v>0.45499999999999918</v>
      </c>
      <c r="AD192" s="9" t="s">
        <v>12</v>
      </c>
      <c r="AE192" s="55" t="s">
        <v>12</v>
      </c>
      <c r="AF192" s="55">
        <v>0.52600000000000002</v>
      </c>
      <c r="AG192" s="55">
        <v>0.6</v>
      </c>
      <c r="AH192" s="55">
        <v>0.70199999999999996</v>
      </c>
      <c r="AI192" s="3">
        <v>0.83699999999999997</v>
      </c>
      <c r="AJ192" s="3">
        <v>0.96899999999999997</v>
      </c>
      <c r="AK192" s="3" t="s">
        <v>12</v>
      </c>
      <c r="AL192" s="3">
        <v>1.1459999999999999</v>
      </c>
      <c r="AM192" s="15" t="s">
        <v>12</v>
      </c>
      <c r="AN192" s="10">
        <f t="shared" si="112"/>
        <v>0.96899999999999997</v>
      </c>
      <c r="AO192" s="9">
        <f t="shared" si="113"/>
        <v>0.26700000000000002</v>
      </c>
      <c r="AP192" s="10">
        <f t="shared" si="114"/>
        <v>0.17699999999999994</v>
      </c>
      <c r="AQ192" s="9" t="s">
        <v>12</v>
      </c>
      <c r="AR192" s="55" t="s">
        <v>12</v>
      </c>
      <c r="AS192" s="55">
        <v>2.4580000000000002</v>
      </c>
      <c r="AT192" s="55">
        <v>2.6269999999999998</v>
      </c>
      <c r="AU192" s="55">
        <v>2.8090000000000002</v>
      </c>
      <c r="AV192" s="3">
        <v>3.036</v>
      </c>
      <c r="AW192" s="3">
        <v>3.3069999999999999</v>
      </c>
      <c r="AX192" s="3" t="s">
        <v>12</v>
      </c>
      <c r="AY192" s="3">
        <v>3.5819999999999999</v>
      </c>
      <c r="AZ192" s="15" t="s">
        <v>12</v>
      </c>
      <c r="BA192" s="10">
        <f t="shared" si="115"/>
        <v>3.3069999999999999</v>
      </c>
      <c r="BB192" s="9">
        <f t="shared" si="116"/>
        <v>0.49799999999999978</v>
      </c>
      <c r="BC192" s="10">
        <f t="shared" si="117"/>
        <v>0.27499999999999991</v>
      </c>
      <c r="BD192" s="9" t="s">
        <v>2403</v>
      </c>
      <c r="BE192" s="3" t="s">
        <v>12</v>
      </c>
      <c r="BF192" s="15" t="s">
        <v>12</v>
      </c>
      <c r="BG192" s="15"/>
      <c r="BH192" s="9"/>
      <c r="BI192" s="10"/>
      <c r="BJ192" s="9" t="s">
        <v>2403</v>
      </c>
      <c r="BK192" s="3" t="s">
        <v>12</v>
      </c>
      <c r="BL192" s="15" t="s">
        <v>12</v>
      </c>
      <c r="BM192" s="15"/>
      <c r="BN192" s="9"/>
      <c r="BO192" s="10"/>
      <c r="BP192">
        <f t="shared" si="118"/>
        <v>0</v>
      </c>
      <c r="BQ192" s="93">
        <f t="shared" si="119"/>
        <v>0</v>
      </c>
      <c r="BR192" s="93">
        <f t="shared" si="120"/>
        <v>0</v>
      </c>
      <c r="BS192" s="93" t="e">
        <f>VLOOKUP(C192,'Koppeling locatie - aslocatie'!$A$2:$C$8139,2,FALSE)</f>
        <v>#N/A</v>
      </c>
      <c r="BT192" s="93" t="e">
        <f>VLOOKUP($BS192,aslocaties_v01!$C$3:$AA$349,MATCH($K$3/10,aslocaties_v01!$C$2:$X$2),FALSE)</f>
        <v>#N/A</v>
      </c>
      <c r="BU192" s="93" t="e">
        <f>VLOOKUP(BS192,aslocaties_v01!$C$3:$AA$349,MATCH($K$3,aslocaties_v01!$C$2:$X$2),FALSE)</f>
        <v>#N/A</v>
      </c>
      <c r="BV192" s="93" t="e">
        <f>VLOOKUP(BS192,aslocaties_v01!$C$3:$AA$349,MATCH($K$3*10,aslocaties_v01!$C$2:$X$2),FALSE)</f>
        <v>#N/A</v>
      </c>
      <c r="BW192" s="93" t="e">
        <f t="shared" si="121"/>
        <v>#N/A</v>
      </c>
      <c r="BX192" s="93" t="e">
        <f t="shared" si="122"/>
        <v>#N/A</v>
      </c>
      <c r="BY192" s="94">
        <f t="shared" si="123"/>
        <v>999</v>
      </c>
      <c r="BZ192" s="94">
        <f t="shared" si="124"/>
        <v>999</v>
      </c>
      <c r="CA192" s="94" t="e">
        <f t="shared" si="125"/>
        <v>#N/A</v>
      </c>
      <c r="CB192" t="e">
        <f t="shared" si="126"/>
        <v>#N/A</v>
      </c>
      <c r="CC192" s="58" t="e">
        <f t="shared" si="127"/>
        <v>#N/A</v>
      </c>
      <c r="CD192" s="95" t="e">
        <f t="shared" si="128"/>
        <v>#N/A</v>
      </c>
      <c r="CE192" s="96" t="b">
        <f t="shared" si="129"/>
        <v>1</v>
      </c>
      <c r="CF192" t="e">
        <f t="shared" si="130"/>
        <v>#DIV/0!</v>
      </c>
      <c r="CG192" t="e">
        <f t="shared" si="131"/>
        <v>#DIV/0!</v>
      </c>
      <c r="CH192" s="84" t="b">
        <f t="shared" si="132"/>
        <v>1</v>
      </c>
      <c r="CI192">
        <f t="shared" si="133"/>
        <v>0.96899999999999997</v>
      </c>
      <c r="CJ192" t="b">
        <f t="shared" si="134"/>
        <v>1</v>
      </c>
      <c r="CK192" t="b">
        <f t="shared" si="135"/>
        <v>1</v>
      </c>
      <c r="CL192" s="84" t="b">
        <f t="shared" si="155"/>
        <v>1</v>
      </c>
      <c r="CM192">
        <f t="shared" si="136"/>
        <v>3.3069999999999999</v>
      </c>
      <c r="CN192" t="b">
        <f t="shared" si="137"/>
        <v>1</v>
      </c>
      <c r="CO192" s="84">
        <f t="shared" si="138"/>
        <v>5.6797705150444737E-2</v>
      </c>
      <c r="CP192" t="b">
        <f t="shared" si="139"/>
        <v>1</v>
      </c>
      <c r="CQ192" s="96" t="b">
        <f t="shared" si="140"/>
        <v>1</v>
      </c>
      <c r="CR192" t="b">
        <f t="shared" si="141"/>
        <v>1</v>
      </c>
      <c r="CS192" t="b">
        <f t="shared" si="142"/>
        <v>1</v>
      </c>
      <c r="CT192" t="b">
        <f t="shared" si="143"/>
        <v>1</v>
      </c>
      <c r="CU192" t="b">
        <f t="shared" si="144"/>
        <v>1</v>
      </c>
      <c r="CV192" s="84" t="b">
        <f t="shared" si="145"/>
        <v>1</v>
      </c>
      <c r="CW192" t="b">
        <f t="shared" si="146"/>
        <v>1</v>
      </c>
      <c r="CX192" t="b">
        <f t="shared" si="147"/>
        <v>1</v>
      </c>
      <c r="CY192" t="b">
        <f t="shared" si="148"/>
        <v>1</v>
      </c>
      <c r="CZ192" t="b">
        <f t="shared" si="149"/>
        <v>1</v>
      </c>
      <c r="DA192" s="84">
        <f t="shared" si="150"/>
        <v>0</v>
      </c>
      <c r="DB192" t="e">
        <f t="shared" si="151"/>
        <v>#N/A</v>
      </c>
    </row>
    <row r="193" spans="1:106">
      <c r="A193" s="9">
        <v>191</v>
      </c>
      <c r="B193" s="3">
        <v>2</v>
      </c>
      <c r="C193" s="3" t="s">
        <v>230</v>
      </c>
      <c r="D193" s="3" t="str">
        <f t="shared" si="104"/>
        <v>AF_60m_R_38_0223</v>
      </c>
      <c r="E193" s="3" t="str">
        <f t="shared" si="105"/>
        <v>0223</v>
      </c>
      <c r="F193" s="3">
        <v>140862.109</v>
      </c>
      <c r="G193" s="15">
        <v>419128.56199999998</v>
      </c>
      <c r="H193" s="35" t="str">
        <f t="shared" si="106"/>
        <v>ja</v>
      </c>
      <c r="I193" s="42" t="s">
        <v>2402</v>
      </c>
      <c r="J193" s="20" t="s">
        <v>2955</v>
      </c>
      <c r="K193" s="21">
        <v>10000</v>
      </c>
      <c r="L193" s="28">
        <f t="shared" si="152"/>
        <v>0.24</v>
      </c>
      <c r="M193" s="28">
        <f t="shared" si="153"/>
        <v>0</v>
      </c>
      <c r="N193" s="56">
        <f t="shared" si="107"/>
        <v>0</v>
      </c>
      <c r="O193" s="33">
        <f t="shared" si="154"/>
        <v>87.796848428618674</v>
      </c>
      <c r="P193" s="37">
        <f t="shared" si="108"/>
        <v>86.880257348861562</v>
      </c>
      <c r="Q193" s="9" t="s">
        <v>12</v>
      </c>
      <c r="R193" s="55" t="s">
        <v>12</v>
      </c>
      <c r="S193" s="55">
        <v>3.754</v>
      </c>
      <c r="T193" s="55">
        <v>3.8450000000000002</v>
      </c>
      <c r="U193" s="55">
        <v>3.9249999999999998</v>
      </c>
      <c r="V193" s="3">
        <v>3.9889999999999999</v>
      </c>
      <c r="W193" s="3">
        <v>4.0650000000000004</v>
      </c>
      <c r="X193" s="3" t="s">
        <v>12</v>
      </c>
      <c r="Y193" s="3">
        <v>4.5190000000000001</v>
      </c>
      <c r="Z193" s="15" t="s">
        <v>12</v>
      </c>
      <c r="AA193" s="10">
        <f t="shared" si="109"/>
        <v>4.0650000000000004</v>
      </c>
      <c r="AB193" s="9">
        <f t="shared" si="110"/>
        <v>0.14000000000000057</v>
      </c>
      <c r="AC193" s="10">
        <f t="shared" si="111"/>
        <v>0.45399999999999974</v>
      </c>
      <c r="AD193" s="9" t="s">
        <v>12</v>
      </c>
      <c r="AE193" s="55" t="s">
        <v>12</v>
      </c>
      <c r="AF193" s="55">
        <v>0.54400000000000004</v>
      </c>
      <c r="AG193" s="55">
        <v>0.625</v>
      </c>
      <c r="AH193" s="55">
        <v>0.72699999999999998</v>
      </c>
      <c r="AI193" s="3">
        <v>0.84099999999999997</v>
      </c>
      <c r="AJ193" s="3">
        <v>1.0009999999999999</v>
      </c>
      <c r="AK193" s="3" t="s">
        <v>12</v>
      </c>
      <c r="AL193" s="3">
        <v>1.2210000000000001</v>
      </c>
      <c r="AM193" s="15" t="s">
        <v>12</v>
      </c>
      <c r="AN193" s="10">
        <f t="shared" si="112"/>
        <v>1.0009999999999999</v>
      </c>
      <c r="AO193" s="9">
        <f t="shared" si="113"/>
        <v>0.27399999999999991</v>
      </c>
      <c r="AP193" s="10">
        <f t="shared" si="114"/>
        <v>0.2200000000000002</v>
      </c>
      <c r="AQ193" s="9" t="s">
        <v>12</v>
      </c>
      <c r="AR193" s="55" t="s">
        <v>12</v>
      </c>
      <c r="AS193" s="55">
        <v>2.5030000000000001</v>
      </c>
      <c r="AT193" s="55">
        <v>2.68</v>
      </c>
      <c r="AU193" s="55">
        <v>2.8570000000000002</v>
      </c>
      <c r="AV193" s="3">
        <v>3.04</v>
      </c>
      <c r="AW193" s="3">
        <v>3.306</v>
      </c>
      <c r="AX193" s="3" t="s">
        <v>12</v>
      </c>
      <c r="AY193" s="3">
        <v>3.633</v>
      </c>
      <c r="AZ193" s="15" t="s">
        <v>12</v>
      </c>
      <c r="BA193" s="10">
        <f t="shared" si="115"/>
        <v>3.306</v>
      </c>
      <c r="BB193" s="9">
        <f t="shared" si="116"/>
        <v>0.44899999999999984</v>
      </c>
      <c r="BC193" s="10">
        <f t="shared" si="117"/>
        <v>0.32699999999999996</v>
      </c>
      <c r="BD193" s="9" t="s">
        <v>2403</v>
      </c>
      <c r="BE193" s="3" t="s">
        <v>12</v>
      </c>
      <c r="BF193" s="15" t="s">
        <v>12</v>
      </c>
      <c r="BG193" s="15"/>
      <c r="BH193" s="9"/>
      <c r="BI193" s="10"/>
      <c r="BJ193" s="9" t="s">
        <v>2403</v>
      </c>
      <c r="BK193" s="3" t="s">
        <v>12</v>
      </c>
      <c r="BL193" s="15" t="s">
        <v>12</v>
      </c>
      <c r="BM193" s="15"/>
      <c r="BN193" s="9"/>
      <c r="BO193" s="10"/>
      <c r="BP193">
        <f t="shared" si="118"/>
        <v>0</v>
      </c>
      <c r="BQ193" s="93">
        <f t="shared" si="119"/>
        <v>0</v>
      </c>
      <c r="BR193" s="93">
        <f t="shared" si="120"/>
        <v>0</v>
      </c>
      <c r="BS193" s="93" t="e">
        <f>VLOOKUP(C193,'Koppeling locatie - aslocatie'!$A$2:$C$8139,2,FALSE)</f>
        <v>#N/A</v>
      </c>
      <c r="BT193" s="93" t="e">
        <f>VLOOKUP($BS193,aslocaties_v01!$C$3:$AA$349,MATCH($K$3/10,aslocaties_v01!$C$2:$X$2),FALSE)</f>
        <v>#N/A</v>
      </c>
      <c r="BU193" s="93" t="e">
        <f>VLOOKUP(BS193,aslocaties_v01!$C$3:$AA$349,MATCH($K$3,aslocaties_v01!$C$2:$X$2),FALSE)</f>
        <v>#N/A</v>
      </c>
      <c r="BV193" s="93" t="e">
        <f>VLOOKUP(BS193,aslocaties_v01!$C$3:$AA$349,MATCH($K$3*10,aslocaties_v01!$C$2:$X$2),FALSE)</f>
        <v>#N/A</v>
      </c>
      <c r="BW193" s="93" t="e">
        <f t="shared" si="121"/>
        <v>#N/A</v>
      </c>
      <c r="BX193" s="93" t="e">
        <f t="shared" si="122"/>
        <v>#N/A</v>
      </c>
      <c r="BY193" s="94">
        <f t="shared" si="123"/>
        <v>999</v>
      </c>
      <c r="BZ193" s="94">
        <f t="shared" si="124"/>
        <v>999</v>
      </c>
      <c r="CA193" s="94" t="e">
        <f t="shared" si="125"/>
        <v>#N/A</v>
      </c>
      <c r="CB193" t="e">
        <f t="shared" si="126"/>
        <v>#N/A</v>
      </c>
      <c r="CC193" s="58" t="e">
        <f t="shared" si="127"/>
        <v>#N/A</v>
      </c>
      <c r="CD193" s="95" t="e">
        <f t="shared" si="128"/>
        <v>#N/A</v>
      </c>
      <c r="CE193" s="96" t="b">
        <f t="shared" si="129"/>
        <v>1</v>
      </c>
      <c r="CF193" t="e">
        <f t="shared" si="130"/>
        <v>#DIV/0!</v>
      </c>
      <c r="CG193" t="e">
        <f t="shared" si="131"/>
        <v>#DIV/0!</v>
      </c>
      <c r="CH193" s="84" t="b">
        <f t="shared" si="132"/>
        <v>1</v>
      </c>
      <c r="CI193">
        <f t="shared" si="133"/>
        <v>1.0009999999999999</v>
      </c>
      <c r="CJ193" t="b">
        <f t="shared" si="134"/>
        <v>1</v>
      </c>
      <c r="CK193" t="b">
        <f t="shared" si="135"/>
        <v>1</v>
      </c>
      <c r="CL193" s="84" t="b">
        <f t="shared" si="155"/>
        <v>1</v>
      </c>
      <c r="CM193">
        <f t="shared" si="136"/>
        <v>3.306</v>
      </c>
      <c r="CN193" t="b">
        <f t="shared" si="137"/>
        <v>1</v>
      </c>
      <c r="CO193" s="84">
        <f t="shared" si="138"/>
        <v>5.8708878014479771E-2</v>
      </c>
      <c r="CP193" t="b">
        <f t="shared" si="139"/>
        <v>1</v>
      </c>
      <c r="CQ193" s="96" t="b">
        <f t="shared" si="140"/>
        <v>1</v>
      </c>
      <c r="CR193" t="b">
        <f t="shared" si="141"/>
        <v>1</v>
      </c>
      <c r="CS193" t="b">
        <f t="shared" si="142"/>
        <v>1</v>
      </c>
      <c r="CT193" t="b">
        <f t="shared" si="143"/>
        <v>1</v>
      </c>
      <c r="CU193" t="b">
        <f t="shared" si="144"/>
        <v>1</v>
      </c>
      <c r="CV193" s="84" t="b">
        <f t="shared" si="145"/>
        <v>1</v>
      </c>
      <c r="CW193" t="b">
        <f t="shared" si="146"/>
        <v>1</v>
      </c>
      <c r="CX193" t="b">
        <f t="shared" si="147"/>
        <v>1</v>
      </c>
      <c r="CY193" t="b">
        <f t="shared" si="148"/>
        <v>1</v>
      </c>
      <c r="CZ193" t="b">
        <f t="shared" si="149"/>
        <v>1</v>
      </c>
      <c r="DA193" s="84">
        <f t="shared" si="150"/>
        <v>0</v>
      </c>
      <c r="DB193" t="e">
        <f t="shared" si="151"/>
        <v>#N/A</v>
      </c>
    </row>
    <row r="194" spans="1:106">
      <c r="A194" s="9">
        <v>192</v>
      </c>
      <c r="B194" s="3">
        <v>2</v>
      </c>
      <c r="C194" s="3" t="s">
        <v>231</v>
      </c>
      <c r="D194" s="3" t="str">
        <f t="shared" si="104"/>
        <v>AF_60m_R_38_0224</v>
      </c>
      <c r="E194" s="3" t="str">
        <f t="shared" si="105"/>
        <v>0224</v>
      </c>
      <c r="F194" s="3">
        <v>140786.68799999999</v>
      </c>
      <c r="G194" s="15">
        <v>419171.68800000002</v>
      </c>
      <c r="H194" s="35" t="str">
        <f t="shared" si="106"/>
        <v>ja</v>
      </c>
      <c r="I194" s="42" t="s">
        <v>2402</v>
      </c>
      <c r="J194" s="20" t="s">
        <v>2955</v>
      </c>
      <c r="K194" s="21">
        <v>10000</v>
      </c>
      <c r="L194" s="28">
        <f t="shared" si="152"/>
        <v>0.24</v>
      </c>
      <c r="M194" s="28">
        <f t="shared" si="153"/>
        <v>0</v>
      </c>
      <c r="N194" s="56">
        <f t="shared" si="107"/>
        <v>0</v>
      </c>
      <c r="O194" s="33">
        <f t="shared" si="154"/>
        <v>86.880257348861562</v>
      </c>
      <c r="P194" s="37">
        <f t="shared" si="108"/>
        <v>120.83594766871441</v>
      </c>
      <c r="Q194" s="9" t="s">
        <v>12</v>
      </c>
      <c r="R194" s="55" t="s">
        <v>12</v>
      </c>
      <c r="S194" s="55">
        <v>3.754</v>
      </c>
      <c r="T194" s="55">
        <v>3.8439999999999999</v>
      </c>
      <c r="U194" s="55">
        <v>3.9249999999999998</v>
      </c>
      <c r="V194" s="3">
        <v>3.9889999999999999</v>
      </c>
      <c r="W194" s="3">
        <v>4.0650000000000004</v>
      </c>
      <c r="X194" s="3" t="s">
        <v>12</v>
      </c>
      <c r="Y194" s="3">
        <v>4.5179999999999998</v>
      </c>
      <c r="Z194" s="15" t="s">
        <v>12</v>
      </c>
      <c r="AA194" s="10">
        <f t="shared" si="109"/>
        <v>4.0650000000000004</v>
      </c>
      <c r="AB194" s="9">
        <f t="shared" si="110"/>
        <v>0.14000000000000057</v>
      </c>
      <c r="AC194" s="10">
        <f t="shared" si="111"/>
        <v>0.4529999999999994</v>
      </c>
      <c r="AD194" s="9" t="s">
        <v>12</v>
      </c>
      <c r="AE194" s="55" t="s">
        <v>12</v>
      </c>
      <c r="AF194" s="55">
        <v>0.625</v>
      </c>
      <c r="AG194" s="55">
        <v>0.73799999999999999</v>
      </c>
      <c r="AH194" s="55">
        <v>0.88900000000000001</v>
      </c>
      <c r="AI194" s="3">
        <v>1.0029999999999999</v>
      </c>
      <c r="AJ194" s="3">
        <v>1.085</v>
      </c>
      <c r="AK194" s="3" t="s">
        <v>12</v>
      </c>
      <c r="AL194" s="3">
        <v>1.238</v>
      </c>
      <c r="AM194" s="15" t="s">
        <v>12</v>
      </c>
      <c r="AN194" s="10">
        <f t="shared" si="112"/>
        <v>1.085</v>
      </c>
      <c r="AO194" s="9">
        <f t="shared" si="113"/>
        <v>0.19599999999999995</v>
      </c>
      <c r="AP194" s="10">
        <f t="shared" si="114"/>
        <v>0.15300000000000002</v>
      </c>
      <c r="AQ194" s="9" t="s">
        <v>12</v>
      </c>
      <c r="AR194" s="55" t="s">
        <v>12</v>
      </c>
      <c r="AS194" s="55">
        <v>2.6480000000000001</v>
      </c>
      <c r="AT194" s="55">
        <v>2.8490000000000002</v>
      </c>
      <c r="AU194" s="55">
        <v>3.1110000000000002</v>
      </c>
      <c r="AV194" s="3">
        <v>3.3010000000000002</v>
      </c>
      <c r="AW194" s="3">
        <v>3.4169999999999998</v>
      </c>
      <c r="AX194" s="3" t="s">
        <v>12</v>
      </c>
      <c r="AY194" s="3">
        <v>3.6320000000000001</v>
      </c>
      <c r="AZ194" s="15" t="s">
        <v>12</v>
      </c>
      <c r="BA194" s="10">
        <f t="shared" si="115"/>
        <v>3.4169999999999998</v>
      </c>
      <c r="BB194" s="9">
        <f t="shared" si="116"/>
        <v>0.30599999999999961</v>
      </c>
      <c r="BC194" s="10">
        <f t="shared" si="117"/>
        <v>0.2150000000000003</v>
      </c>
      <c r="BD194" s="9" t="s">
        <v>2403</v>
      </c>
      <c r="BE194" s="3" t="s">
        <v>12</v>
      </c>
      <c r="BF194" s="15" t="s">
        <v>12</v>
      </c>
      <c r="BG194" s="15"/>
      <c r="BH194" s="9"/>
      <c r="BI194" s="10"/>
      <c r="BJ194" s="9" t="s">
        <v>2403</v>
      </c>
      <c r="BK194" s="3" t="s">
        <v>12</v>
      </c>
      <c r="BL194" s="15" t="s">
        <v>12</v>
      </c>
      <c r="BM194" s="15"/>
      <c r="BN194" s="9"/>
      <c r="BO194" s="10"/>
      <c r="BP194">
        <f t="shared" si="118"/>
        <v>0</v>
      </c>
      <c r="BQ194" s="93">
        <f t="shared" si="119"/>
        <v>0</v>
      </c>
      <c r="BR194" s="93">
        <f t="shared" si="120"/>
        <v>0</v>
      </c>
      <c r="BS194" s="93" t="e">
        <f>VLOOKUP(C194,'Koppeling locatie - aslocatie'!$A$2:$C$8139,2,FALSE)</f>
        <v>#N/A</v>
      </c>
      <c r="BT194" s="93" t="e">
        <f>VLOOKUP($BS194,aslocaties_v01!$C$3:$AA$349,MATCH($K$3/10,aslocaties_v01!$C$2:$X$2),FALSE)</f>
        <v>#N/A</v>
      </c>
      <c r="BU194" s="93" t="e">
        <f>VLOOKUP(BS194,aslocaties_v01!$C$3:$AA$349,MATCH($K$3,aslocaties_v01!$C$2:$X$2),FALSE)</f>
        <v>#N/A</v>
      </c>
      <c r="BV194" s="93" t="e">
        <f>VLOOKUP(BS194,aslocaties_v01!$C$3:$AA$349,MATCH($K$3*10,aslocaties_v01!$C$2:$X$2),FALSE)</f>
        <v>#N/A</v>
      </c>
      <c r="BW194" s="93" t="e">
        <f t="shared" si="121"/>
        <v>#N/A</v>
      </c>
      <c r="BX194" s="93" t="e">
        <f t="shared" si="122"/>
        <v>#N/A</v>
      </c>
      <c r="BY194" s="94">
        <f t="shared" si="123"/>
        <v>999</v>
      </c>
      <c r="BZ194" s="94">
        <f t="shared" si="124"/>
        <v>999</v>
      </c>
      <c r="CA194" s="94" t="e">
        <f t="shared" si="125"/>
        <v>#N/A</v>
      </c>
      <c r="CB194" t="e">
        <f t="shared" si="126"/>
        <v>#N/A</v>
      </c>
      <c r="CC194" s="58" t="e">
        <f t="shared" si="127"/>
        <v>#N/A</v>
      </c>
      <c r="CD194" s="95" t="e">
        <f t="shared" si="128"/>
        <v>#N/A</v>
      </c>
      <c r="CE194" s="96" t="b">
        <f t="shared" si="129"/>
        <v>1</v>
      </c>
      <c r="CF194" t="e">
        <f t="shared" si="130"/>
        <v>#DIV/0!</v>
      </c>
      <c r="CG194" t="e">
        <f t="shared" si="131"/>
        <v>#DIV/0!</v>
      </c>
      <c r="CH194" s="84" t="b">
        <f t="shared" si="132"/>
        <v>1</v>
      </c>
      <c r="CI194">
        <f t="shared" si="133"/>
        <v>1.085</v>
      </c>
      <c r="CJ194" t="b">
        <f t="shared" si="134"/>
        <v>1</v>
      </c>
      <c r="CK194" t="b">
        <f t="shared" si="135"/>
        <v>1</v>
      </c>
      <c r="CL194" s="84" t="b">
        <f t="shared" si="155"/>
        <v>1</v>
      </c>
      <c r="CM194">
        <f t="shared" si="136"/>
        <v>3.4169999999999998</v>
      </c>
      <c r="CN194" t="b">
        <f t="shared" si="137"/>
        <v>1</v>
      </c>
      <c r="CO194" s="84">
        <f t="shared" si="138"/>
        <v>5.9568296727796968E-2</v>
      </c>
      <c r="CP194" t="b">
        <f t="shared" si="139"/>
        <v>1</v>
      </c>
      <c r="CQ194" s="96" t="b">
        <f t="shared" si="140"/>
        <v>1</v>
      </c>
      <c r="CR194" t="b">
        <f t="shared" si="141"/>
        <v>1</v>
      </c>
      <c r="CS194" t="b">
        <f t="shared" si="142"/>
        <v>1</v>
      </c>
      <c r="CT194" t="b">
        <f t="shared" si="143"/>
        <v>1</v>
      </c>
      <c r="CU194" t="b">
        <f t="shared" si="144"/>
        <v>1</v>
      </c>
      <c r="CV194" s="84" t="b">
        <f t="shared" si="145"/>
        <v>1</v>
      </c>
      <c r="CW194" t="b">
        <f t="shared" si="146"/>
        <v>1</v>
      </c>
      <c r="CX194" t="b">
        <f t="shared" si="147"/>
        <v>1</v>
      </c>
      <c r="CY194" t="b">
        <f t="shared" si="148"/>
        <v>1</v>
      </c>
      <c r="CZ194" t="b">
        <f t="shared" si="149"/>
        <v>1</v>
      </c>
      <c r="DA194" s="84">
        <f t="shared" si="150"/>
        <v>0</v>
      </c>
      <c r="DB194" t="e">
        <f t="shared" si="151"/>
        <v>#N/A</v>
      </c>
    </row>
    <row r="195" spans="1:106">
      <c r="A195" s="9">
        <v>193</v>
      </c>
      <c r="B195" s="3">
        <v>2</v>
      </c>
      <c r="C195" s="3" t="s">
        <v>232</v>
      </c>
      <c r="D195" s="3" t="str">
        <f t="shared" ref="D195:D258" si="156">IF(ISERROR(FIND("_",C195)),C195,LEFT(C195,LEN(C195)-LEN(RIGHT(C195,LEN(C195)-FIND("~",SUBSTITUTE(C195,"_","~",LEN(C195)-LEN(SUBSTITUTE(C195,"_",""))))))) &amp; TEXT(INT(RIGHT(C195,LEN(C195)-FIND("~",SUBSTITUTE(C195,"_","~",LEN(C195)-LEN(SUBSTITUTE(C195,"_","")))))), "0000") )</f>
        <v>AF_60m_R_38_0225</v>
      </c>
      <c r="E195" s="3" t="str">
        <f t="shared" ref="E195:E258" si="157">TEXT(INT(RIGHT(C195,LEN(C195)-FIND("~",SUBSTITUTE(C195,"_","~",LEN(C195)-LEN(SUBSTITUTE(C195,"_","")))))), "0000")</f>
        <v>0225</v>
      </c>
      <c r="F195" s="3">
        <v>140673.32800000001</v>
      </c>
      <c r="G195" s="15">
        <v>419213.53100000002</v>
      </c>
      <c r="H195" s="35" t="str">
        <f t="shared" ref="H195:H258" si="158">IF(COUNTIF(C:C, "="&amp;C195)=1,"ja", "nee")</f>
        <v>ja</v>
      </c>
      <c r="I195" s="42" t="s">
        <v>2402</v>
      </c>
      <c r="J195" s="20" t="s">
        <v>2955</v>
      </c>
      <c r="K195" s="21">
        <v>10000</v>
      </c>
      <c r="L195" s="28">
        <f t="shared" si="152"/>
        <v>0.24</v>
      </c>
      <c r="M195" s="28">
        <f t="shared" si="153"/>
        <v>0</v>
      </c>
      <c r="N195" s="56">
        <f t="shared" ref="N195:N258" si="159">INT(K195/L195*M195)</f>
        <v>0</v>
      </c>
      <c r="O195" s="33">
        <f t="shared" si="154"/>
        <v>120.83594766871441</v>
      </c>
      <c r="P195" s="37">
        <f t="shared" ref="P195:P258" si="160">SQRT((F195-F196)^2+(G195-G196)^2)</f>
        <v>89.049994727674033</v>
      </c>
      <c r="Q195" s="9" t="s">
        <v>12</v>
      </c>
      <c r="R195" s="55" t="s">
        <v>12</v>
      </c>
      <c r="S195" s="55">
        <v>3.754</v>
      </c>
      <c r="T195" s="55">
        <v>3.8439999999999999</v>
      </c>
      <c r="U195" s="55">
        <v>3.9249999999999998</v>
      </c>
      <c r="V195" s="3">
        <v>3.9889999999999999</v>
      </c>
      <c r="W195" s="3">
        <v>4.0650000000000004</v>
      </c>
      <c r="X195" s="3" t="s">
        <v>12</v>
      </c>
      <c r="Y195" s="3">
        <v>4.5170000000000003</v>
      </c>
      <c r="Z195" s="15" t="s">
        <v>12</v>
      </c>
      <c r="AA195" s="10">
        <f t="shared" ref="AA195:AA258" si="161">LOOKUP($K195,$Q$2:$Z$2,Q195:Z195)</f>
        <v>4.0650000000000004</v>
      </c>
      <c r="AB195" s="9">
        <f t="shared" ref="AB195:AB258" si="162">LOOKUP($K195,$Q$2:$Z$2,Q195:Z195)-LOOKUP(0.1*$K195,$Q$2:$Z$2,Q195:Z195)</f>
        <v>0.14000000000000057</v>
      </c>
      <c r="AC195" s="10">
        <f t="shared" ref="AC195:AC258" si="163">LOOKUP(10*$K195,$Q$2:$Z$2,Q195:Z195)-LOOKUP($K195,$Q$2:$Z$2,Q195:Z195)</f>
        <v>0.45199999999999996</v>
      </c>
      <c r="AD195" s="9" t="s">
        <v>12</v>
      </c>
      <c r="AE195" s="55" t="s">
        <v>12</v>
      </c>
      <c r="AF195" s="55">
        <v>0.747</v>
      </c>
      <c r="AG195" s="55">
        <v>0.81899999999999995</v>
      </c>
      <c r="AH195" s="55">
        <v>0.9</v>
      </c>
      <c r="AI195" s="3">
        <v>0.97199999999999998</v>
      </c>
      <c r="AJ195" s="3">
        <v>1.0509999999999999</v>
      </c>
      <c r="AK195" s="3" t="s">
        <v>12</v>
      </c>
      <c r="AL195" s="3">
        <v>1.2</v>
      </c>
      <c r="AM195" s="15" t="s">
        <v>12</v>
      </c>
      <c r="AN195" s="10">
        <f t="shared" ref="AN195:AN258" si="164">LOOKUP($K195,$Q$2:$Z$2,AD195:AM195)</f>
        <v>1.0509999999999999</v>
      </c>
      <c r="AO195" s="9">
        <f t="shared" ref="AO195:AO258" si="165">LOOKUP($K195,$Q$2:$Z$2,AD195:AM195)-LOOKUP(0.1*$K195,$Q$2:$Z$2,AD195:AM195)</f>
        <v>0.15099999999999991</v>
      </c>
      <c r="AP195" s="10">
        <f t="shared" ref="AP195:AP258" si="166">LOOKUP(10*$K195,$Q$2:$Z$2,AD195:AM195)-LOOKUP($K195,$Q$2:$Z$2,AD195:AM195)</f>
        <v>0.14900000000000002</v>
      </c>
      <c r="AQ195" s="9" t="s">
        <v>12</v>
      </c>
      <c r="AR195" s="55" t="s">
        <v>12</v>
      </c>
      <c r="AS195" s="55">
        <v>2.8849999999999998</v>
      </c>
      <c r="AT195" s="55">
        <v>3.01</v>
      </c>
      <c r="AU195" s="55">
        <v>3.1459999999999999</v>
      </c>
      <c r="AV195" s="3">
        <v>3.2589999999999999</v>
      </c>
      <c r="AW195" s="3">
        <v>3.3719999999999999</v>
      </c>
      <c r="AX195" s="3" t="s">
        <v>12</v>
      </c>
      <c r="AY195" s="3">
        <v>3.589</v>
      </c>
      <c r="AZ195" s="15" t="s">
        <v>12</v>
      </c>
      <c r="BA195" s="10">
        <f t="shared" ref="BA195:BA258" si="167">LOOKUP($K195,$Q$2:$Z$2,AQ195:AZ195)</f>
        <v>3.3719999999999999</v>
      </c>
      <c r="BB195" s="9">
        <f t="shared" ref="BB195:BB258" si="168">LOOKUP($K195,$Q$2:$Z$2,AQ195:AZ195)-LOOKUP(0.1*$K195,$Q$2:$Z$2,AQ195:AZ195)</f>
        <v>0.22599999999999998</v>
      </c>
      <c r="BC195" s="10">
        <f t="shared" ref="BC195:BC258" si="169">LOOKUP(10*$K195,$Q$2:$Z$2,AQ195:AZ195)-LOOKUP($K195,$Q$2:$Z$2,AQ195:AZ195)</f>
        <v>0.21700000000000008</v>
      </c>
      <c r="BD195" s="9" t="s">
        <v>2403</v>
      </c>
      <c r="BE195" s="3" t="s">
        <v>12</v>
      </c>
      <c r="BF195" s="15" t="s">
        <v>12</v>
      </c>
      <c r="BG195" s="15"/>
      <c r="BH195" s="9"/>
      <c r="BI195" s="10"/>
      <c r="BJ195" s="9" t="s">
        <v>2403</v>
      </c>
      <c r="BK195" s="3" t="s">
        <v>12</v>
      </c>
      <c r="BL195" s="15" t="s">
        <v>12</v>
      </c>
      <c r="BM195" s="15"/>
      <c r="BN195" s="9"/>
      <c r="BO195" s="10"/>
      <c r="BP195">
        <f t="shared" ref="BP195:BP258" si="170">IF(AND(ISERROR(FIND("Fout",Q195)), ISERROR(FIND("Fout",AD195)), ISERROR(FIND("Fout",AQ195)), ISERROR(FIND( "Fout",BD195)), ISERROR(FIND( "Fout",BJ195))),0,1)</f>
        <v>0</v>
      </c>
      <c r="BQ195" s="93">
        <f t="shared" ref="BQ195:BQ258" si="171">IF(AB195=0, -1, BH195/AB195)</f>
        <v>0</v>
      </c>
      <c r="BR195" s="93">
        <f t="shared" ref="BR195:BR258" si="172">IF(AB195=0,-1,BN195/AB195)</f>
        <v>0</v>
      </c>
      <c r="BS195" s="93" t="e">
        <f>VLOOKUP(C195,'Koppeling locatie - aslocatie'!$A$2:$C$8139,2,FALSE)</f>
        <v>#N/A</v>
      </c>
      <c r="BT195" s="93" t="e">
        <f>VLOOKUP($BS195,aslocaties_v01!$C$3:$AA$349,MATCH($K$3/10,aslocaties_v01!$C$2:$X$2),FALSE)</f>
        <v>#N/A</v>
      </c>
      <c r="BU195" s="93" t="e">
        <f>VLOOKUP(BS195,aslocaties_v01!$C$3:$AA$349,MATCH($K$3,aslocaties_v01!$C$2:$X$2),FALSE)</f>
        <v>#N/A</v>
      </c>
      <c r="BV195" s="93" t="e">
        <f>VLOOKUP(BS195,aslocaties_v01!$C$3:$AA$349,MATCH($K$3*10,aslocaties_v01!$C$2:$X$2),FALSE)</f>
        <v>#N/A</v>
      </c>
      <c r="BW195" s="93" t="e">
        <f t="shared" ref="BW195:BW258" si="173">BU195-BT195</f>
        <v>#N/A</v>
      </c>
      <c r="BX195" s="93" t="e">
        <f t="shared" ref="BX195:BX258" si="174">BV195-BU195</f>
        <v>#N/A</v>
      </c>
      <c r="BY195" s="94">
        <f t="shared" ref="BY195:BY258" si="175">IFERROR(ABS(1-BW195/AB195), 999)</f>
        <v>999</v>
      </c>
      <c r="BZ195" s="94">
        <f t="shared" ref="BZ195:BZ258" si="176">IFERROR(ABS(1-BX195/AC195), 999)</f>
        <v>999</v>
      </c>
      <c r="CA195" s="94" t="e">
        <f t="shared" ref="CA195:CA258" si="177">ABS(LOOKUP(0.1*$K195,$Q$2:$Z$2,Q195:Z195)-BT195)</f>
        <v>#N/A</v>
      </c>
      <c r="CB195" t="e">
        <f t="shared" ref="CB195:CB258" si="178">ABS(LOOKUP($K195,$Q$2:$Z$2,Q195:Z195)-BU195)</f>
        <v>#N/A</v>
      </c>
      <c r="CC195" s="58" t="e">
        <f t="shared" ref="CC195:CC258" si="179">ABS(LOOKUP(10*$K195,$Q$2:$Z$2,Q195:Z195)-BV195)</f>
        <v>#N/A</v>
      </c>
      <c r="CD195" s="95" t="e">
        <f t="shared" ref="CD195:CD258" si="180">OR(BY195&gt;0.1,BZ195&gt;0.1, CA195&gt;=0.15, CB195&gt;=0.15, CC195&gt;=0.15)</f>
        <v>#N/A</v>
      </c>
      <c r="CE195" s="96" t="b">
        <f t="shared" ref="CE195:CE258" si="181">AA195&lt;AVERAGE(AA:AA)+2*STDEV(AA:AA)</f>
        <v>1</v>
      </c>
      <c r="CF195" t="e">
        <f t="shared" ref="CF195:CF258" si="182">BG195&lt;AVERAGE(BG:BG)+2*STDEV(BG:BG)</f>
        <v>#DIV/0!</v>
      </c>
      <c r="CG195" t="e">
        <f t="shared" ref="CG195:CG258" si="183">BM195&lt;AVERAGE(BM:BM)+2*STDEV(BM:BM)</f>
        <v>#DIV/0!</v>
      </c>
      <c r="CH195" s="84" t="b">
        <f t="shared" ref="CH195:CH258" si="184">AN195&gt;0.25</f>
        <v>1</v>
      </c>
      <c r="CI195">
        <f t="shared" ref="CI195:CI258" si="185">IF(CH195,AN195,"")</f>
        <v>1.0509999999999999</v>
      </c>
      <c r="CJ195" t="b">
        <f t="shared" ref="CJ195:CJ258" si="186">CI195&lt;AVERAGE(CI:CI)+3*STDEV(CI:CI)</f>
        <v>1</v>
      </c>
      <c r="CK195" t="b">
        <f t="shared" ref="CK195:CK258" si="187">AN195&lt;1.25</f>
        <v>1</v>
      </c>
      <c r="CL195" s="84" t="b">
        <f t="shared" si="155"/>
        <v>1</v>
      </c>
      <c r="CM195">
        <f t="shared" ref="CM195:CM258" si="188">IF(CL195,BA195,"")</f>
        <v>3.3719999999999999</v>
      </c>
      <c r="CN195" t="b">
        <f t="shared" ref="CN195:CN258" si="189">CM195&lt;AVERAGE(CM:CM)+3*STDEV(CM:CM)</f>
        <v>1</v>
      </c>
      <c r="CO195" s="84">
        <f t="shared" ref="CO195:CO258" si="190">IF(BA195=0, -1, AN195/(1.56*BA195^2))</f>
        <v>5.9251996125895899E-2</v>
      </c>
      <c r="CP195" t="b">
        <f t="shared" ref="CP195:CP258" si="191">OR(CO195&gt;0.035, CO195&lt;0.065)</f>
        <v>1</v>
      </c>
      <c r="CQ195" s="96" t="b">
        <f t="shared" ref="CQ195:CQ258" si="192">IF(O195="-", "-", ABS(AA195-AA194)&lt;O195*$CR$1)</f>
        <v>1</v>
      </c>
      <c r="CR195" t="b">
        <f t="shared" ref="CR195:CR258" si="193">IF(O195="-","-",ABS(BG195-BG194)&lt;O195*$CS$1)</f>
        <v>1</v>
      </c>
      <c r="CS195" t="b">
        <f t="shared" ref="CS195:CS258" si="194">IF(O195="-","-",ABS(BM195-BM194)&lt;O195*$CT$1)</f>
        <v>1</v>
      </c>
      <c r="CT195" t="b">
        <f t="shared" ref="CT195:CT258" si="195">IF(O195="-","-",ABS(AN195-AN194)&lt;O195*$CU$1)</f>
        <v>1</v>
      </c>
      <c r="CU195" t="b">
        <f t="shared" ref="CU195:CU258" si="196">IF(O195="-","-",ABS(BA194-BA195)&lt;O195*$CV$1)</f>
        <v>1</v>
      </c>
      <c r="CV195" s="84" t="b">
        <f t="shared" ref="CV195:CV258" si="197">IF(P195="-","-",ABS(AA196-AA195)&lt;P195*$CR$1)</f>
        <v>1</v>
      </c>
      <c r="CW195" t="b">
        <f t="shared" ref="CW195:CW258" si="198">IF(P195="-","-",ABS(BG196-BG195)&lt;P195*$CS$1)</f>
        <v>1</v>
      </c>
      <c r="CX195" t="b">
        <f t="shared" ref="CX195:CX258" si="199">IF(P195="-","-",ABS(BM196-BM195)&lt;P195*$CT$1)</f>
        <v>1</v>
      </c>
      <c r="CY195" t="b">
        <f t="shared" ref="CY195:CY258" si="200">IF(P195="-","-",ABS(AN196-AN195)&lt;P195*$CU$1)</f>
        <v>1</v>
      </c>
      <c r="CZ195" t="b">
        <f t="shared" ref="CZ195:CZ258" si="201">IF(P195="-","-",ABS(BA195-BA196)&lt;P195*$CV$1)</f>
        <v>1</v>
      </c>
      <c r="DA195" s="84">
        <f t="shared" ref="DA195:DA258" si="202">IFERROR(IF(AND(CQ195:CU195),0,1), 0)+IFERROR(IF(AND(CV195:CZ195),0,1),0)</f>
        <v>0</v>
      </c>
      <c r="DB195" t="e">
        <f t="shared" ref="DB195:DB258" si="203">AND(DA195&gt;0,CD195)</f>
        <v>#N/A</v>
      </c>
    </row>
    <row r="196" spans="1:106">
      <c r="A196" s="9">
        <v>194</v>
      </c>
      <c r="B196" s="3">
        <v>2</v>
      </c>
      <c r="C196" s="3" t="s">
        <v>233</v>
      </c>
      <c r="D196" s="3" t="str">
        <f t="shared" si="156"/>
        <v>AF_60m_R_38_0226</v>
      </c>
      <c r="E196" s="3" t="str">
        <f t="shared" si="157"/>
        <v>0226</v>
      </c>
      <c r="F196" s="3">
        <v>140594.68799999999</v>
      </c>
      <c r="G196" s="15">
        <v>419255.31199999998</v>
      </c>
      <c r="H196" s="35" t="str">
        <f t="shared" si="158"/>
        <v>ja</v>
      </c>
      <c r="I196" s="42" t="s">
        <v>2402</v>
      </c>
      <c r="J196" s="20" t="s">
        <v>2955</v>
      </c>
      <c r="K196" s="21">
        <v>10000</v>
      </c>
      <c r="L196" s="28">
        <f t="shared" ref="L196:L259" si="204">L195</f>
        <v>0.24</v>
      </c>
      <c r="M196" s="28">
        <f t="shared" ref="M196:M259" si="205">M195</f>
        <v>0</v>
      </c>
      <c r="N196" s="56">
        <f t="shared" si="159"/>
        <v>0</v>
      </c>
      <c r="O196" s="33">
        <f t="shared" ref="O196:O259" si="206">SQRT((F195-F196)^2+(G195-G196)^2)</f>
        <v>89.049994727674033</v>
      </c>
      <c r="P196" s="37">
        <f t="shared" si="160"/>
        <v>83.616131960292734</v>
      </c>
      <c r="Q196" s="9" t="s">
        <v>12</v>
      </c>
      <c r="R196" s="55" t="s">
        <v>12</v>
      </c>
      <c r="S196" s="55">
        <v>3.7530000000000001</v>
      </c>
      <c r="T196" s="55">
        <v>3.8439999999999999</v>
      </c>
      <c r="U196" s="55">
        <v>3.9239999999999999</v>
      </c>
      <c r="V196" s="3">
        <v>3.9889999999999999</v>
      </c>
      <c r="W196" s="3">
        <v>4.0650000000000004</v>
      </c>
      <c r="X196" s="3" t="s">
        <v>12</v>
      </c>
      <c r="Y196" s="3">
        <v>4.5170000000000003</v>
      </c>
      <c r="Z196" s="15" t="s">
        <v>12</v>
      </c>
      <c r="AA196" s="10">
        <f t="shared" si="161"/>
        <v>4.0650000000000004</v>
      </c>
      <c r="AB196" s="9">
        <f t="shared" si="162"/>
        <v>0.14100000000000046</v>
      </c>
      <c r="AC196" s="10">
        <f t="shared" si="163"/>
        <v>0.45199999999999996</v>
      </c>
      <c r="AD196" s="9" t="s">
        <v>12</v>
      </c>
      <c r="AE196" s="55" t="s">
        <v>12</v>
      </c>
      <c r="AF196" s="55">
        <v>0.73099999999999998</v>
      </c>
      <c r="AG196" s="55">
        <v>0.80300000000000005</v>
      </c>
      <c r="AH196" s="55">
        <v>0.879</v>
      </c>
      <c r="AI196" s="3">
        <v>0.95</v>
      </c>
      <c r="AJ196" s="3">
        <v>1.0269999999999999</v>
      </c>
      <c r="AK196" s="3" t="s">
        <v>12</v>
      </c>
      <c r="AL196" s="3">
        <v>1.1719999999999999</v>
      </c>
      <c r="AM196" s="15" t="s">
        <v>12</v>
      </c>
      <c r="AN196" s="10">
        <f t="shared" si="164"/>
        <v>1.0269999999999999</v>
      </c>
      <c r="AO196" s="9">
        <f t="shared" si="165"/>
        <v>0.14799999999999991</v>
      </c>
      <c r="AP196" s="10">
        <f t="shared" si="166"/>
        <v>0.14500000000000002</v>
      </c>
      <c r="AQ196" s="9" t="s">
        <v>12</v>
      </c>
      <c r="AR196" s="55" t="s">
        <v>12</v>
      </c>
      <c r="AS196" s="55">
        <v>2.867</v>
      </c>
      <c r="AT196" s="55">
        <v>2.9929999999999999</v>
      </c>
      <c r="AU196" s="55">
        <v>3.1240000000000001</v>
      </c>
      <c r="AV196" s="3">
        <v>3.2349999999999999</v>
      </c>
      <c r="AW196" s="3">
        <v>3.3479999999999999</v>
      </c>
      <c r="AX196" s="3" t="s">
        <v>12</v>
      </c>
      <c r="AY196" s="3">
        <v>3.5640000000000001</v>
      </c>
      <c r="AZ196" s="15" t="s">
        <v>12</v>
      </c>
      <c r="BA196" s="10">
        <f t="shared" si="167"/>
        <v>3.3479999999999999</v>
      </c>
      <c r="BB196" s="9">
        <f t="shared" si="168"/>
        <v>0.22399999999999975</v>
      </c>
      <c r="BC196" s="10">
        <f t="shared" si="169"/>
        <v>0.21600000000000019</v>
      </c>
      <c r="BD196" s="9" t="s">
        <v>2403</v>
      </c>
      <c r="BE196" s="3" t="s">
        <v>12</v>
      </c>
      <c r="BF196" s="15" t="s">
        <v>12</v>
      </c>
      <c r="BG196" s="15"/>
      <c r="BH196" s="9"/>
      <c r="BI196" s="10"/>
      <c r="BJ196" s="9" t="s">
        <v>2403</v>
      </c>
      <c r="BK196" s="3" t="s">
        <v>12</v>
      </c>
      <c r="BL196" s="15" t="s">
        <v>12</v>
      </c>
      <c r="BM196" s="15"/>
      <c r="BN196" s="9"/>
      <c r="BO196" s="10"/>
      <c r="BP196">
        <f t="shared" si="170"/>
        <v>0</v>
      </c>
      <c r="BQ196" s="93">
        <f t="shared" si="171"/>
        <v>0</v>
      </c>
      <c r="BR196" s="93">
        <f t="shared" si="172"/>
        <v>0</v>
      </c>
      <c r="BS196" s="93" t="e">
        <f>VLOOKUP(C196,'Koppeling locatie - aslocatie'!$A$2:$C$8139,2,FALSE)</f>
        <v>#N/A</v>
      </c>
      <c r="BT196" s="93" t="e">
        <f>VLOOKUP($BS196,aslocaties_v01!$C$3:$AA$349,MATCH($K$3/10,aslocaties_v01!$C$2:$X$2),FALSE)</f>
        <v>#N/A</v>
      </c>
      <c r="BU196" s="93" t="e">
        <f>VLOOKUP(BS196,aslocaties_v01!$C$3:$AA$349,MATCH($K$3,aslocaties_v01!$C$2:$X$2),FALSE)</f>
        <v>#N/A</v>
      </c>
      <c r="BV196" s="93" t="e">
        <f>VLOOKUP(BS196,aslocaties_v01!$C$3:$AA$349,MATCH($K$3*10,aslocaties_v01!$C$2:$X$2),FALSE)</f>
        <v>#N/A</v>
      </c>
      <c r="BW196" s="93" t="e">
        <f t="shared" si="173"/>
        <v>#N/A</v>
      </c>
      <c r="BX196" s="93" t="e">
        <f t="shared" si="174"/>
        <v>#N/A</v>
      </c>
      <c r="BY196" s="94">
        <f t="shared" si="175"/>
        <v>999</v>
      </c>
      <c r="BZ196" s="94">
        <f t="shared" si="176"/>
        <v>999</v>
      </c>
      <c r="CA196" s="94" t="e">
        <f t="shared" si="177"/>
        <v>#N/A</v>
      </c>
      <c r="CB196" t="e">
        <f t="shared" si="178"/>
        <v>#N/A</v>
      </c>
      <c r="CC196" s="58" t="e">
        <f t="shared" si="179"/>
        <v>#N/A</v>
      </c>
      <c r="CD196" s="95" t="e">
        <f t="shared" si="180"/>
        <v>#N/A</v>
      </c>
      <c r="CE196" s="96" t="b">
        <f t="shared" si="181"/>
        <v>1</v>
      </c>
      <c r="CF196" t="e">
        <f t="shared" si="182"/>
        <v>#DIV/0!</v>
      </c>
      <c r="CG196" t="e">
        <f t="shared" si="183"/>
        <v>#DIV/0!</v>
      </c>
      <c r="CH196" s="84" t="b">
        <f t="shared" si="184"/>
        <v>1</v>
      </c>
      <c r="CI196">
        <f t="shared" si="185"/>
        <v>1.0269999999999999</v>
      </c>
      <c r="CJ196" t="b">
        <f t="shared" si="186"/>
        <v>1</v>
      </c>
      <c r="CK196" t="b">
        <f t="shared" si="187"/>
        <v>1</v>
      </c>
      <c r="CL196" s="84" t="b">
        <f t="shared" ref="CL196:CL259" si="207">BA196&lt;AVERAGE(BA:BA)+2*STDEV(BA:BA)</f>
        <v>1</v>
      </c>
      <c r="CM196">
        <f t="shared" si="188"/>
        <v>3.3479999999999999</v>
      </c>
      <c r="CN196" t="b">
        <f t="shared" si="189"/>
        <v>1</v>
      </c>
      <c r="CO196" s="84">
        <f t="shared" si="190"/>
        <v>5.8732021161846053E-2</v>
      </c>
      <c r="CP196" t="b">
        <f t="shared" si="191"/>
        <v>1</v>
      </c>
      <c r="CQ196" s="96" t="b">
        <f t="shared" si="192"/>
        <v>1</v>
      </c>
      <c r="CR196" t="b">
        <f t="shared" si="193"/>
        <v>1</v>
      </c>
      <c r="CS196" t="b">
        <f t="shared" si="194"/>
        <v>1</v>
      </c>
      <c r="CT196" t="b">
        <f t="shared" si="195"/>
        <v>1</v>
      </c>
      <c r="CU196" t="b">
        <f t="shared" si="196"/>
        <v>1</v>
      </c>
      <c r="CV196" s="84" t="b">
        <f t="shared" si="197"/>
        <v>1</v>
      </c>
      <c r="CW196" t="b">
        <f t="shared" si="198"/>
        <v>1</v>
      </c>
      <c r="CX196" t="b">
        <f t="shared" si="199"/>
        <v>1</v>
      </c>
      <c r="CY196" t="b">
        <f t="shared" si="200"/>
        <v>1</v>
      </c>
      <c r="CZ196" t="b">
        <f t="shared" si="201"/>
        <v>1</v>
      </c>
      <c r="DA196" s="84">
        <f t="shared" si="202"/>
        <v>0</v>
      </c>
      <c r="DB196" t="e">
        <f t="shared" si="203"/>
        <v>#N/A</v>
      </c>
    </row>
    <row r="197" spans="1:106">
      <c r="A197" s="9">
        <v>195</v>
      </c>
      <c r="B197" s="3">
        <v>2</v>
      </c>
      <c r="C197" s="3" t="s">
        <v>234</v>
      </c>
      <c r="D197" s="3" t="str">
        <f t="shared" si="156"/>
        <v>AF_60m_R_38_0227</v>
      </c>
      <c r="E197" s="3" t="str">
        <f t="shared" si="157"/>
        <v>0227</v>
      </c>
      <c r="F197" s="3">
        <v>140511.15599999999</v>
      </c>
      <c r="G197" s="15">
        <v>419259.06199999998</v>
      </c>
      <c r="H197" s="35" t="str">
        <f t="shared" si="158"/>
        <v>ja</v>
      </c>
      <c r="I197" s="42" t="s">
        <v>2402</v>
      </c>
      <c r="J197" s="20" t="s">
        <v>2955</v>
      </c>
      <c r="K197" s="21">
        <v>10000</v>
      </c>
      <c r="L197" s="28">
        <f t="shared" si="204"/>
        <v>0.24</v>
      </c>
      <c r="M197" s="28">
        <f t="shared" si="205"/>
        <v>0</v>
      </c>
      <c r="N197" s="56">
        <f t="shared" si="159"/>
        <v>0</v>
      </c>
      <c r="O197" s="33">
        <f t="shared" si="206"/>
        <v>83.616131960292734</v>
      </c>
      <c r="P197" s="37">
        <f t="shared" si="160"/>
        <v>128.40545424551095</v>
      </c>
      <c r="Q197" s="9" t="s">
        <v>12</v>
      </c>
      <c r="R197" s="55" t="s">
        <v>12</v>
      </c>
      <c r="S197" s="55">
        <v>3.7530000000000001</v>
      </c>
      <c r="T197" s="55">
        <v>3.8439999999999999</v>
      </c>
      <c r="U197" s="55">
        <v>3.9239999999999999</v>
      </c>
      <c r="V197" s="3">
        <v>3.9889999999999999</v>
      </c>
      <c r="W197" s="3">
        <v>4.0640000000000001</v>
      </c>
      <c r="X197" s="3" t="s">
        <v>12</v>
      </c>
      <c r="Y197" s="3">
        <v>4.5170000000000003</v>
      </c>
      <c r="Z197" s="15" t="s">
        <v>12</v>
      </c>
      <c r="AA197" s="10">
        <f t="shared" si="161"/>
        <v>4.0640000000000001</v>
      </c>
      <c r="AB197" s="9">
        <f t="shared" si="162"/>
        <v>0.14000000000000012</v>
      </c>
      <c r="AC197" s="10">
        <f t="shared" si="163"/>
        <v>0.45300000000000029</v>
      </c>
      <c r="AD197" s="9" t="s">
        <v>12</v>
      </c>
      <c r="AE197" s="55" t="s">
        <v>12</v>
      </c>
      <c r="AF197" s="55">
        <v>0.72699999999999998</v>
      </c>
      <c r="AG197" s="55">
        <v>0.79400000000000004</v>
      </c>
      <c r="AH197" s="55">
        <v>0.86599999999999999</v>
      </c>
      <c r="AI197" s="3">
        <v>0.93200000000000005</v>
      </c>
      <c r="AJ197" s="3">
        <v>1.0049999999999999</v>
      </c>
      <c r="AK197" s="3" t="s">
        <v>12</v>
      </c>
      <c r="AL197" s="3">
        <v>1.143</v>
      </c>
      <c r="AM197" s="15" t="s">
        <v>12</v>
      </c>
      <c r="AN197" s="10">
        <f t="shared" si="164"/>
        <v>1.0049999999999999</v>
      </c>
      <c r="AO197" s="9">
        <f t="shared" si="165"/>
        <v>0.1389999999999999</v>
      </c>
      <c r="AP197" s="10">
        <f t="shared" si="166"/>
        <v>0.13800000000000012</v>
      </c>
      <c r="AQ197" s="9" t="s">
        <v>12</v>
      </c>
      <c r="AR197" s="55" t="s">
        <v>12</v>
      </c>
      <c r="AS197" s="55">
        <v>2.8879999999999999</v>
      </c>
      <c r="AT197" s="55">
        <v>3.0059999999999998</v>
      </c>
      <c r="AU197" s="55">
        <v>3.1280000000000001</v>
      </c>
      <c r="AV197" s="3">
        <v>3.226</v>
      </c>
      <c r="AW197" s="3">
        <v>3.3319999999999999</v>
      </c>
      <c r="AX197" s="3" t="s">
        <v>12</v>
      </c>
      <c r="AY197" s="3">
        <v>3.5369999999999999</v>
      </c>
      <c r="AZ197" s="15" t="s">
        <v>12</v>
      </c>
      <c r="BA197" s="10">
        <f t="shared" si="167"/>
        <v>3.3319999999999999</v>
      </c>
      <c r="BB197" s="9">
        <f t="shared" si="168"/>
        <v>0.20399999999999974</v>
      </c>
      <c r="BC197" s="10">
        <f t="shared" si="169"/>
        <v>0.20500000000000007</v>
      </c>
      <c r="BD197" s="9" t="s">
        <v>2403</v>
      </c>
      <c r="BE197" s="3" t="s">
        <v>12</v>
      </c>
      <c r="BF197" s="15" t="s">
        <v>12</v>
      </c>
      <c r="BG197" s="15"/>
      <c r="BH197" s="9"/>
      <c r="BI197" s="10"/>
      <c r="BJ197" s="9" t="s">
        <v>2403</v>
      </c>
      <c r="BK197" s="3" t="s">
        <v>12</v>
      </c>
      <c r="BL197" s="15" t="s">
        <v>12</v>
      </c>
      <c r="BM197" s="15"/>
      <c r="BN197" s="9"/>
      <c r="BO197" s="10"/>
      <c r="BP197">
        <f t="shared" si="170"/>
        <v>0</v>
      </c>
      <c r="BQ197" s="93">
        <f t="shared" si="171"/>
        <v>0</v>
      </c>
      <c r="BR197" s="93">
        <f t="shared" si="172"/>
        <v>0</v>
      </c>
      <c r="BS197" s="93" t="e">
        <f>VLOOKUP(C197,'Koppeling locatie - aslocatie'!$A$2:$C$8139,2,FALSE)</f>
        <v>#N/A</v>
      </c>
      <c r="BT197" s="93" t="e">
        <f>VLOOKUP($BS197,aslocaties_v01!$C$3:$AA$349,MATCH($K$3/10,aslocaties_v01!$C$2:$X$2),FALSE)</f>
        <v>#N/A</v>
      </c>
      <c r="BU197" s="93" t="e">
        <f>VLOOKUP(BS197,aslocaties_v01!$C$3:$AA$349,MATCH($K$3,aslocaties_v01!$C$2:$X$2),FALSE)</f>
        <v>#N/A</v>
      </c>
      <c r="BV197" s="93" t="e">
        <f>VLOOKUP(BS197,aslocaties_v01!$C$3:$AA$349,MATCH($K$3*10,aslocaties_v01!$C$2:$X$2),FALSE)</f>
        <v>#N/A</v>
      </c>
      <c r="BW197" s="93" t="e">
        <f t="shared" si="173"/>
        <v>#N/A</v>
      </c>
      <c r="BX197" s="93" t="e">
        <f t="shared" si="174"/>
        <v>#N/A</v>
      </c>
      <c r="BY197" s="94">
        <f t="shared" si="175"/>
        <v>999</v>
      </c>
      <c r="BZ197" s="94">
        <f t="shared" si="176"/>
        <v>999</v>
      </c>
      <c r="CA197" s="94" t="e">
        <f t="shared" si="177"/>
        <v>#N/A</v>
      </c>
      <c r="CB197" t="e">
        <f t="shared" si="178"/>
        <v>#N/A</v>
      </c>
      <c r="CC197" s="58" t="e">
        <f t="shared" si="179"/>
        <v>#N/A</v>
      </c>
      <c r="CD197" s="95" t="e">
        <f t="shared" si="180"/>
        <v>#N/A</v>
      </c>
      <c r="CE197" s="96" t="b">
        <f t="shared" si="181"/>
        <v>1</v>
      </c>
      <c r="CF197" t="e">
        <f t="shared" si="182"/>
        <v>#DIV/0!</v>
      </c>
      <c r="CG197" t="e">
        <f t="shared" si="183"/>
        <v>#DIV/0!</v>
      </c>
      <c r="CH197" s="84" t="b">
        <f t="shared" si="184"/>
        <v>1</v>
      </c>
      <c r="CI197">
        <f t="shared" si="185"/>
        <v>1.0049999999999999</v>
      </c>
      <c r="CJ197" t="b">
        <f t="shared" si="186"/>
        <v>1</v>
      </c>
      <c r="CK197" t="b">
        <f t="shared" si="187"/>
        <v>1</v>
      </c>
      <c r="CL197" s="84" t="b">
        <f t="shared" si="207"/>
        <v>1</v>
      </c>
      <c r="CM197">
        <f t="shared" si="188"/>
        <v>3.3319999999999999</v>
      </c>
      <c r="CN197" t="b">
        <f t="shared" si="189"/>
        <v>1</v>
      </c>
      <c r="CO197" s="84">
        <f t="shared" si="190"/>
        <v>5.802718169177358E-2</v>
      </c>
      <c r="CP197" t="b">
        <f t="shared" si="191"/>
        <v>1</v>
      </c>
      <c r="CQ197" s="96" t="b">
        <f t="shared" si="192"/>
        <v>1</v>
      </c>
      <c r="CR197" t="b">
        <f t="shared" si="193"/>
        <v>1</v>
      </c>
      <c r="CS197" t="b">
        <f t="shared" si="194"/>
        <v>1</v>
      </c>
      <c r="CT197" t="b">
        <f t="shared" si="195"/>
        <v>1</v>
      </c>
      <c r="CU197" t="b">
        <f t="shared" si="196"/>
        <v>1</v>
      </c>
      <c r="CV197" s="84" t="b">
        <f t="shared" si="197"/>
        <v>1</v>
      </c>
      <c r="CW197" t="b">
        <f t="shared" si="198"/>
        <v>1</v>
      </c>
      <c r="CX197" t="b">
        <f t="shared" si="199"/>
        <v>1</v>
      </c>
      <c r="CY197" t="b">
        <f t="shared" si="200"/>
        <v>1</v>
      </c>
      <c r="CZ197" t="b">
        <f t="shared" si="201"/>
        <v>1</v>
      </c>
      <c r="DA197" s="84">
        <f t="shared" si="202"/>
        <v>0</v>
      </c>
      <c r="DB197" t="e">
        <f t="shared" si="203"/>
        <v>#N/A</v>
      </c>
    </row>
    <row r="198" spans="1:106">
      <c r="A198" s="9">
        <v>196</v>
      </c>
      <c r="B198" s="3">
        <v>2</v>
      </c>
      <c r="C198" s="3" t="s">
        <v>235</v>
      </c>
      <c r="D198" s="3" t="str">
        <f t="shared" si="156"/>
        <v>AF_60m_R_38_0228</v>
      </c>
      <c r="E198" s="3" t="str">
        <f t="shared" si="157"/>
        <v>0228</v>
      </c>
      <c r="F198" s="3">
        <v>140383.06200000001</v>
      </c>
      <c r="G198" s="15">
        <v>419268</v>
      </c>
      <c r="H198" s="35" t="str">
        <f t="shared" si="158"/>
        <v>ja</v>
      </c>
      <c r="I198" s="42" t="s">
        <v>2402</v>
      </c>
      <c r="J198" s="20" t="s">
        <v>2955</v>
      </c>
      <c r="K198" s="21">
        <v>10000</v>
      </c>
      <c r="L198" s="28">
        <f t="shared" si="204"/>
        <v>0.24</v>
      </c>
      <c r="M198" s="28">
        <f t="shared" si="205"/>
        <v>0</v>
      </c>
      <c r="N198" s="56">
        <f t="shared" si="159"/>
        <v>0</v>
      </c>
      <c r="O198" s="33">
        <f t="shared" si="206"/>
        <v>128.40545424551095</v>
      </c>
      <c r="P198" s="37">
        <f t="shared" si="160"/>
        <v>92.356765150166169</v>
      </c>
      <c r="Q198" s="9" t="s">
        <v>12</v>
      </c>
      <c r="R198" s="55" t="s">
        <v>12</v>
      </c>
      <c r="S198" s="55">
        <v>3.7530000000000001</v>
      </c>
      <c r="T198" s="55">
        <v>3.8439999999999999</v>
      </c>
      <c r="U198" s="55">
        <v>3.9239999999999999</v>
      </c>
      <c r="V198" s="3">
        <v>3.9889999999999999</v>
      </c>
      <c r="W198" s="3">
        <v>4.0640000000000001</v>
      </c>
      <c r="X198" s="3" t="s">
        <v>12</v>
      </c>
      <c r="Y198" s="3">
        <v>4.516</v>
      </c>
      <c r="Z198" s="15" t="s">
        <v>12</v>
      </c>
      <c r="AA198" s="10">
        <f t="shared" si="161"/>
        <v>4.0640000000000001</v>
      </c>
      <c r="AB198" s="9">
        <f t="shared" si="162"/>
        <v>0.14000000000000012</v>
      </c>
      <c r="AC198" s="10">
        <f t="shared" si="163"/>
        <v>0.45199999999999996</v>
      </c>
      <c r="AD198" s="9" t="s">
        <v>12</v>
      </c>
      <c r="AE198" s="55" t="s">
        <v>12</v>
      </c>
      <c r="AF198" s="55">
        <v>0.79500000000000004</v>
      </c>
      <c r="AG198" s="55">
        <v>0.86199999999999999</v>
      </c>
      <c r="AH198" s="55">
        <v>0.93400000000000005</v>
      </c>
      <c r="AI198" s="3">
        <v>0.998</v>
      </c>
      <c r="AJ198" s="3">
        <v>1.0669999999999999</v>
      </c>
      <c r="AK198" s="3" t="s">
        <v>12</v>
      </c>
      <c r="AL198" s="3">
        <v>1.2030000000000001</v>
      </c>
      <c r="AM198" s="15" t="s">
        <v>12</v>
      </c>
      <c r="AN198" s="10">
        <f t="shared" si="164"/>
        <v>1.0669999999999999</v>
      </c>
      <c r="AO198" s="9">
        <f t="shared" si="165"/>
        <v>0.1329999999999999</v>
      </c>
      <c r="AP198" s="10">
        <f t="shared" si="166"/>
        <v>0.13600000000000012</v>
      </c>
      <c r="AQ198" s="9" t="s">
        <v>12</v>
      </c>
      <c r="AR198" s="55" t="s">
        <v>12</v>
      </c>
      <c r="AS198" s="55">
        <v>2.992</v>
      </c>
      <c r="AT198" s="55">
        <v>3.1110000000000002</v>
      </c>
      <c r="AU198" s="55">
        <v>3.2330000000000001</v>
      </c>
      <c r="AV198" s="3">
        <v>3.3330000000000002</v>
      </c>
      <c r="AW198" s="3">
        <v>3.4350000000000001</v>
      </c>
      <c r="AX198" s="3" t="s">
        <v>12</v>
      </c>
      <c r="AY198" s="3">
        <v>3.6339999999999999</v>
      </c>
      <c r="AZ198" s="15" t="s">
        <v>12</v>
      </c>
      <c r="BA198" s="10">
        <f t="shared" si="167"/>
        <v>3.4350000000000001</v>
      </c>
      <c r="BB198" s="9">
        <f t="shared" si="168"/>
        <v>0.20199999999999996</v>
      </c>
      <c r="BC198" s="10">
        <f t="shared" si="169"/>
        <v>0.19899999999999984</v>
      </c>
      <c r="BD198" s="9" t="s">
        <v>2403</v>
      </c>
      <c r="BE198" s="3" t="s">
        <v>12</v>
      </c>
      <c r="BF198" s="15" t="s">
        <v>12</v>
      </c>
      <c r="BG198" s="15"/>
      <c r="BH198" s="9"/>
      <c r="BI198" s="10"/>
      <c r="BJ198" s="9" t="s">
        <v>2403</v>
      </c>
      <c r="BK198" s="3" t="s">
        <v>12</v>
      </c>
      <c r="BL198" s="15" t="s">
        <v>12</v>
      </c>
      <c r="BM198" s="15"/>
      <c r="BN198" s="9"/>
      <c r="BO198" s="10"/>
      <c r="BP198">
        <f t="shared" si="170"/>
        <v>0</v>
      </c>
      <c r="BQ198" s="93">
        <f t="shared" si="171"/>
        <v>0</v>
      </c>
      <c r="BR198" s="93">
        <f t="shared" si="172"/>
        <v>0</v>
      </c>
      <c r="BS198" s="93" t="e">
        <f>VLOOKUP(C198,'Koppeling locatie - aslocatie'!$A$2:$C$8139,2,FALSE)</f>
        <v>#N/A</v>
      </c>
      <c r="BT198" s="93" t="e">
        <f>VLOOKUP($BS198,aslocaties_v01!$C$3:$AA$349,MATCH($K$3/10,aslocaties_v01!$C$2:$X$2),FALSE)</f>
        <v>#N/A</v>
      </c>
      <c r="BU198" s="93" t="e">
        <f>VLOOKUP(BS198,aslocaties_v01!$C$3:$AA$349,MATCH($K$3,aslocaties_v01!$C$2:$X$2),FALSE)</f>
        <v>#N/A</v>
      </c>
      <c r="BV198" s="93" t="e">
        <f>VLOOKUP(BS198,aslocaties_v01!$C$3:$AA$349,MATCH($K$3*10,aslocaties_v01!$C$2:$X$2),FALSE)</f>
        <v>#N/A</v>
      </c>
      <c r="BW198" s="93" t="e">
        <f t="shared" si="173"/>
        <v>#N/A</v>
      </c>
      <c r="BX198" s="93" t="e">
        <f t="shared" si="174"/>
        <v>#N/A</v>
      </c>
      <c r="BY198" s="94">
        <f t="shared" si="175"/>
        <v>999</v>
      </c>
      <c r="BZ198" s="94">
        <f t="shared" si="176"/>
        <v>999</v>
      </c>
      <c r="CA198" s="94" t="e">
        <f t="shared" si="177"/>
        <v>#N/A</v>
      </c>
      <c r="CB198" t="e">
        <f t="shared" si="178"/>
        <v>#N/A</v>
      </c>
      <c r="CC198" s="58" t="e">
        <f t="shared" si="179"/>
        <v>#N/A</v>
      </c>
      <c r="CD198" s="95" t="e">
        <f t="shared" si="180"/>
        <v>#N/A</v>
      </c>
      <c r="CE198" s="96" t="b">
        <f t="shared" si="181"/>
        <v>1</v>
      </c>
      <c r="CF198" t="e">
        <f t="shared" si="182"/>
        <v>#DIV/0!</v>
      </c>
      <c r="CG198" t="e">
        <f t="shared" si="183"/>
        <v>#DIV/0!</v>
      </c>
      <c r="CH198" s="84" t="b">
        <f t="shared" si="184"/>
        <v>1</v>
      </c>
      <c r="CI198">
        <f t="shared" si="185"/>
        <v>1.0669999999999999</v>
      </c>
      <c r="CJ198" t="b">
        <f t="shared" si="186"/>
        <v>1</v>
      </c>
      <c r="CK198" t="b">
        <f t="shared" si="187"/>
        <v>1</v>
      </c>
      <c r="CL198" s="84" t="b">
        <f t="shared" si="207"/>
        <v>1</v>
      </c>
      <c r="CM198">
        <f t="shared" si="188"/>
        <v>3.4350000000000001</v>
      </c>
      <c r="CN198" t="b">
        <f t="shared" si="189"/>
        <v>1</v>
      </c>
      <c r="CO198" s="84">
        <f t="shared" si="190"/>
        <v>5.7967735929635958E-2</v>
      </c>
      <c r="CP198" t="b">
        <f t="shared" si="191"/>
        <v>1</v>
      </c>
      <c r="CQ198" s="96" t="b">
        <f t="shared" si="192"/>
        <v>1</v>
      </c>
      <c r="CR198" t="b">
        <f t="shared" si="193"/>
        <v>1</v>
      </c>
      <c r="CS198" t="b">
        <f t="shared" si="194"/>
        <v>1</v>
      </c>
      <c r="CT198" t="b">
        <f t="shared" si="195"/>
        <v>1</v>
      </c>
      <c r="CU198" t="b">
        <f t="shared" si="196"/>
        <v>1</v>
      </c>
      <c r="CV198" s="84" t="b">
        <f t="shared" si="197"/>
        <v>1</v>
      </c>
      <c r="CW198" t="b">
        <f t="shared" si="198"/>
        <v>1</v>
      </c>
      <c r="CX198" t="b">
        <f t="shared" si="199"/>
        <v>1</v>
      </c>
      <c r="CY198" t="b">
        <f t="shared" si="200"/>
        <v>1</v>
      </c>
      <c r="CZ198" t="b">
        <f t="shared" si="201"/>
        <v>1</v>
      </c>
      <c r="DA198" s="84">
        <f t="shared" si="202"/>
        <v>0</v>
      </c>
      <c r="DB198" t="e">
        <f t="shared" si="203"/>
        <v>#N/A</v>
      </c>
    </row>
    <row r="199" spans="1:106">
      <c r="A199" s="9">
        <v>197</v>
      </c>
      <c r="B199" s="3">
        <v>2</v>
      </c>
      <c r="C199" s="3" t="s">
        <v>236</v>
      </c>
      <c r="D199" s="3" t="str">
        <f t="shared" si="156"/>
        <v>AF_60m_R_38_0229</v>
      </c>
      <c r="E199" s="3" t="str">
        <f t="shared" si="157"/>
        <v>0229</v>
      </c>
      <c r="F199" s="3">
        <v>140291.04699999999</v>
      </c>
      <c r="G199" s="15">
        <v>419275.93800000002</v>
      </c>
      <c r="H199" s="35" t="str">
        <f t="shared" si="158"/>
        <v>ja</v>
      </c>
      <c r="I199" s="42" t="s">
        <v>2402</v>
      </c>
      <c r="J199" s="20" t="s">
        <v>2955</v>
      </c>
      <c r="K199" s="21">
        <v>10000</v>
      </c>
      <c r="L199" s="28">
        <f t="shared" si="204"/>
        <v>0.24</v>
      </c>
      <c r="M199" s="28">
        <f t="shared" si="205"/>
        <v>0</v>
      </c>
      <c r="N199" s="56">
        <f t="shared" si="159"/>
        <v>0</v>
      </c>
      <c r="O199" s="33">
        <f t="shared" si="206"/>
        <v>92.356765150166169</v>
      </c>
      <c r="P199" s="37">
        <f t="shared" si="160"/>
        <v>104.57080357345131</v>
      </c>
      <c r="Q199" s="9" t="s">
        <v>12</v>
      </c>
      <c r="R199" s="55" t="s">
        <v>12</v>
      </c>
      <c r="S199" s="55">
        <v>3.7530000000000001</v>
      </c>
      <c r="T199" s="55">
        <v>3.8439999999999999</v>
      </c>
      <c r="U199" s="55">
        <v>3.9239999999999999</v>
      </c>
      <c r="V199" s="3">
        <v>3.9889999999999999</v>
      </c>
      <c r="W199" s="3">
        <v>4.0640000000000001</v>
      </c>
      <c r="X199" s="3" t="s">
        <v>12</v>
      </c>
      <c r="Y199" s="3">
        <v>4.516</v>
      </c>
      <c r="Z199" s="15" t="s">
        <v>12</v>
      </c>
      <c r="AA199" s="10">
        <f t="shared" si="161"/>
        <v>4.0640000000000001</v>
      </c>
      <c r="AB199" s="9">
        <f t="shared" si="162"/>
        <v>0.14000000000000012</v>
      </c>
      <c r="AC199" s="10">
        <f t="shared" si="163"/>
        <v>0.45199999999999996</v>
      </c>
      <c r="AD199" s="9" t="s">
        <v>12</v>
      </c>
      <c r="AE199" s="55" t="s">
        <v>12</v>
      </c>
      <c r="AF199" s="55">
        <v>0.80400000000000005</v>
      </c>
      <c r="AG199" s="55">
        <v>0.871</v>
      </c>
      <c r="AH199" s="55">
        <v>0.94299999999999995</v>
      </c>
      <c r="AI199" s="3">
        <v>1.0089999999999999</v>
      </c>
      <c r="AJ199" s="3">
        <v>1.0780000000000001</v>
      </c>
      <c r="AK199" s="3" t="s">
        <v>12</v>
      </c>
      <c r="AL199" s="3">
        <v>1.216</v>
      </c>
      <c r="AM199" s="15" t="s">
        <v>12</v>
      </c>
      <c r="AN199" s="10">
        <f t="shared" si="164"/>
        <v>1.0780000000000001</v>
      </c>
      <c r="AO199" s="9">
        <f t="shared" si="165"/>
        <v>0.13500000000000012</v>
      </c>
      <c r="AP199" s="10">
        <f t="shared" si="166"/>
        <v>0.1379999999999999</v>
      </c>
      <c r="AQ199" s="9" t="s">
        <v>12</v>
      </c>
      <c r="AR199" s="55" t="s">
        <v>12</v>
      </c>
      <c r="AS199" s="55">
        <v>2.9950000000000001</v>
      </c>
      <c r="AT199" s="55">
        <v>3.1139999999999999</v>
      </c>
      <c r="AU199" s="55">
        <v>3.2349999999999999</v>
      </c>
      <c r="AV199" s="3">
        <v>3.335</v>
      </c>
      <c r="AW199" s="3">
        <v>3.4369999999999998</v>
      </c>
      <c r="AX199" s="3" t="s">
        <v>12</v>
      </c>
      <c r="AY199" s="3">
        <v>3.6360000000000001</v>
      </c>
      <c r="AZ199" s="15" t="s">
        <v>12</v>
      </c>
      <c r="BA199" s="10">
        <f t="shared" si="167"/>
        <v>3.4369999999999998</v>
      </c>
      <c r="BB199" s="9">
        <f t="shared" si="168"/>
        <v>0.20199999999999996</v>
      </c>
      <c r="BC199" s="10">
        <f t="shared" si="169"/>
        <v>0.19900000000000029</v>
      </c>
      <c r="BD199" s="9" t="s">
        <v>2403</v>
      </c>
      <c r="BE199" s="3" t="s">
        <v>12</v>
      </c>
      <c r="BF199" s="15" t="s">
        <v>12</v>
      </c>
      <c r="BG199" s="15"/>
      <c r="BH199" s="9"/>
      <c r="BI199" s="10"/>
      <c r="BJ199" s="9" t="s">
        <v>2403</v>
      </c>
      <c r="BK199" s="3" t="s">
        <v>12</v>
      </c>
      <c r="BL199" s="15" t="s">
        <v>12</v>
      </c>
      <c r="BM199" s="15"/>
      <c r="BN199" s="9"/>
      <c r="BO199" s="10"/>
      <c r="BP199">
        <f t="shared" si="170"/>
        <v>0</v>
      </c>
      <c r="BQ199" s="93">
        <f t="shared" si="171"/>
        <v>0</v>
      </c>
      <c r="BR199" s="93">
        <f t="shared" si="172"/>
        <v>0</v>
      </c>
      <c r="BS199" s="93" t="e">
        <f>VLOOKUP(C199,'Koppeling locatie - aslocatie'!$A$2:$C$8139,2,FALSE)</f>
        <v>#N/A</v>
      </c>
      <c r="BT199" s="93" t="e">
        <f>VLOOKUP($BS199,aslocaties_v01!$C$3:$AA$349,MATCH($K$3/10,aslocaties_v01!$C$2:$X$2),FALSE)</f>
        <v>#N/A</v>
      </c>
      <c r="BU199" s="93" t="e">
        <f>VLOOKUP(BS199,aslocaties_v01!$C$3:$AA$349,MATCH($K$3,aslocaties_v01!$C$2:$X$2),FALSE)</f>
        <v>#N/A</v>
      </c>
      <c r="BV199" s="93" t="e">
        <f>VLOOKUP(BS199,aslocaties_v01!$C$3:$AA$349,MATCH($K$3*10,aslocaties_v01!$C$2:$X$2),FALSE)</f>
        <v>#N/A</v>
      </c>
      <c r="BW199" s="93" t="e">
        <f t="shared" si="173"/>
        <v>#N/A</v>
      </c>
      <c r="BX199" s="93" t="e">
        <f t="shared" si="174"/>
        <v>#N/A</v>
      </c>
      <c r="BY199" s="94">
        <f t="shared" si="175"/>
        <v>999</v>
      </c>
      <c r="BZ199" s="94">
        <f t="shared" si="176"/>
        <v>999</v>
      </c>
      <c r="CA199" s="94" t="e">
        <f t="shared" si="177"/>
        <v>#N/A</v>
      </c>
      <c r="CB199" t="e">
        <f t="shared" si="178"/>
        <v>#N/A</v>
      </c>
      <c r="CC199" s="58" t="e">
        <f t="shared" si="179"/>
        <v>#N/A</v>
      </c>
      <c r="CD199" s="95" t="e">
        <f t="shared" si="180"/>
        <v>#N/A</v>
      </c>
      <c r="CE199" s="96" t="b">
        <f t="shared" si="181"/>
        <v>1</v>
      </c>
      <c r="CF199" t="e">
        <f t="shared" si="182"/>
        <v>#DIV/0!</v>
      </c>
      <c r="CG199" t="e">
        <f t="shared" si="183"/>
        <v>#DIV/0!</v>
      </c>
      <c r="CH199" s="84" t="b">
        <f t="shared" si="184"/>
        <v>1</v>
      </c>
      <c r="CI199">
        <f t="shared" si="185"/>
        <v>1.0780000000000001</v>
      </c>
      <c r="CJ199" t="b">
        <f t="shared" si="186"/>
        <v>1</v>
      </c>
      <c r="CK199" t="b">
        <f t="shared" si="187"/>
        <v>1</v>
      </c>
      <c r="CL199" s="84" t="b">
        <f t="shared" si="207"/>
        <v>1</v>
      </c>
      <c r="CM199">
        <f t="shared" si="188"/>
        <v>3.4369999999999998</v>
      </c>
      <c r="CN199" t="b">
        <f t="shared" si="189"/>
        <v>1</v>
      </c>
      <c r="CO199" s="84">
        <f t="shared" si="190"/>
        <v>5.8497202610591888E-2</v>
      </c>
      <c r="CP199" t="b">
        <f t="shared" si="191"/>
        <v>1</v>
      </c>
      <c r="CQ199" s="96" t="b">
        <f t="shared" si="192"/>
        <v>1</v>
      </c>
      <c r="CR199" t="b">
        <f t="shared" si="193"/>
        <v>1</v>
      </c>
      <c r="CS199" t="b">
        <f t="shared" si="194"/>
        <v>1</v>
      </c>
      <c r="CT199" t="b">
        <f t="shared" si="195"/>
        <v>1</v>
      </c>
      <c r="CU199" t="b">
        <f t="shared" si="196"/>
        <v>1</v>
      </c>
      <c r="CV199" s="84" t="b">
        <f t="shared" si="197"/>
        <v>1</v>
      </c>
      <c r="CW199" t="b">
        <f t="shared" si="198"/>
        <v>1</v>
      </c>
      <c r="CX199" t="b">
        <f t="shared" si="199"/>
        <v>1</v>
      </c>
      <c r="CY199" t="b">
        <f t="shared" si="200"/>
        <v>1</v>
      </c>
      <c r="CZ199" t="b">
        <f t="shared" si="201"/>
        <v>1</v>
      </c>
      <c r="DA199" s="84">
        <f t="shared" si="202"/>
        <v>0</v>
      </c>
      <c r="DB199" t="e">
        <f t="shared" si="203"/>
        <v>#N/A</v>
      </c>
    </row>
    <row r="200" spans="1:106">
      <c r="A200" s="9">
        <v>198</v>
      </c>
      <c r="B200" s="3">
        <v>2</v>
      </c>
      <c r="C200" s="3" t="s">
        <v>237</v>
      </c>
      <c r="D200" s="3" t="str">
        <f t="shared" si="156"/>
        <v>AF_60m_R_38_0230</v>
      </c>
      <c r="E200" s="3" t="str">
        <f t="shared" si="157"/>
        <v>0230</v>
      </c>
      <c r="F200" s="3">
        <v>140186.875</v>
      </c>
      <c r="G200" s="15">
        <v>419285.06199999998</v>
      </c>
      <c r="H200" s="35" t="str">
        <f t="shared" si="158"/>
        <v>ja</v>
      </c>
      <c r="I200" s="42" t="s">
        <v>2402</v>
      </c>
      <c r="J200" s="20" t="s">
        <v>2955</v>
      </c>
      <c r="K200" s="21">
        <v>10000</v>
      </c>
      <c r="L200" s="28">
        <f t="shared" si="204"/>
        <v>0.24</v>
      </c>
      <c r="M200" s="28">
        <f t="shared" si="205"/>
        <v>0</v>
      </c>
      <c r="N200" s="56">
        <f t="shared" si="159"/>
        <v>0</v>
      </c>
      <c r="O200" s="33">
        <f t="shared" si="206"/>
        <v>104.57080357345131</v>
      </c>
      <c r="P200" s="37">
        <f t="shared" si="160"/>
        <v>65.688542988843835</v>
      </c>
      <c r="Q200" s="9" t="s">
        <v>12</v>
      </c>
      <c r="R200" s="55" t="s">
        <v>12</v>
      </c>
      <c r="S200" s="55">
        <v>3.7530000000000001</v>
      </c>
      <c r="T200" s="55">
        <v>3.8439999999999999</v>
      </c>
      <c r="U200" s="55">
        <v>3.9239999999999999</v>
      </c>
      <c r="V200" s="3">
        <v>3.9889999999999999</v>
      </c>
      <c r="W200" s="3">
        <v>4.0640000000000001</v>
      </c>
      <c r="X200" s="3" t="s">
        <v>12</v>
      </c>
      <c r="Y200" s="3">
        <v>4.5149999999999997</v>
      </c>
      <c r="Z200" s="15" t="s">
        <v>12</v>
      </c>
      <c r="AA200" s="10">
        <f t="shared" si="161"/>
        <v>4.0640000000000001</v>
      </c>
      <c r="AB200" s="9">
        <f t="shared" si="162"/>
        <v>0.14000000000000012</v>
      </c>
      <c r="AC200" s="10">
        <f t="shared" si="163"/>
        <v>0.45099999999999962</v>
      </c>
      <c r="AD200" s="9" t="s">
        <v>12</v>
      </c>
      <c r="AE200" s="55" t="s">
        <v>12</v>
      </c>
      <c r="AF200" s="55">
        <v>0.78700000000000003</v>
      </c>
      <c r="AG200" s="55">
        <v>0.85399999999999998</v>
      </c>
      <c r="AH200" s="55">
        <v>0.92600000000000005</v>
      </c>
      <c r="AI200" s="3">
        <v>0.98899999999999999</v>
      </c>
      <c r="AJ200" s="3">
        <v>1.0589999999999999</v>
      </c>
      <c r="AK200" s="3" t="s">
        <v>12</v>
      </c>
      <c r="AL200" s="3">
        <v>1.1950000000000001</v>
      </c>
      <c r="AM200" s="15" t="s">
        <v>12</v>
      </c>
      <c r="AN200" s="10">
        <f t="shared" si="164"/>
        <v>1.0589999999999999</v>
      </c>
      <c r="AO200" s="9">
        <f t="shared" si="165"/>
        <v>0.1329999999999999</v>
      </c>
      <c r="AP200" s="10">
        <f t="shared" si="166"/>
        <v>0.13600000000000012</v>
      </c>
      <c r="AQ200" s="9" t="s">
        <v>12</v>
      </c>
      <c r="AR200" s="55" t="s">
        <v>12</v>
      </c>
      <c r="AS200" s="55">
        <v>2.952</v>
      </c>
      <c r="AT200" s="55">
        <v>3.0619999999999998</v>
      </c>
      <c r="AU200" s="55">
        <v>3.1850000000000001</v>
      </c>
      <c r="AV200" s="3">
        <v>3.2829999999999999</v>
      </c>
      <c r="AW200" s="3">
        <v>3.383</v>
      </c>
      <c r="AX200" s="3" t="s">
        <v>12</v>
      </c>
      <c r="AY200" s="3">
        <v>3.5790000000000002</v>
      </c>
      <c r="AZ200" s="15" t="s">
        <v>12</v>
      </c>
      <c r="BA200" s="10">
        <f t="shared" si="167"/>
        <v>3.383</v>
      </c>
      <c r="BB200" s="9">
        <f t="shared" si="168"/>
        <v>0.19799999999999995</v>
      </c>
      <c r="BC200" s="10">
        <f t="shared" si="169"/>
        <v>0.19600000000000017</v>
      </c>
      <c r="BD200" s="9" t="s">
        <v>2403</v>
      </c>
      <c r="BE200" s="3" t="s">
        <v>12</v>
      </c>
      <c r="BF200" s="15" t="s">
        <v>12</v>
      </c>
      <c r="BG200" s="15"/>
      <c r="BH200" s="9"/>
      <c r="BI200" s="10"/>
      <c r="BJ200" s="9" t="s">
        <v>2403</v>
      </c>
      <c r="BK200" s="3" t="s">
        <v>12</v>
      </c>
      <c r="BL200" s="15" t="s">
        <v>12</v>
      </c>
      <c r="BM200" s="15"/>
      <c r="BN200" s="9"/>
      <c r="BO200" s="10"/>
      <c r="BP200">
        <f t="shared" si="170"/>
        <v>0</v>
      </c>
      <c r="BQ200" s="93">
        <f t="shared" si="171"/>
        <v>0</v>
      </c>
      <c r="BR200" s="93">
        <f t="shared" si="172"/>
        <v>0</v>
      </c>
      <c r="BS200" s="93" t="e">
        <f>VLOOKUP(C200,'Koppeling locatie - aslocatie'!$A$2:$C$8139,2,FALSE)</f>
        <v>#N/A</v>
      </c>
      <c r="BT200" s="93" t="e">
        <f>VLOOKUP($BS200,aslocaties_v01!$C$3:$AA$349,MATCH($K$3/10,aslocaties_v01!$C$2:$X$2),FALSE)</f>
        <v>#N/A</v>
      </c>
      <c r="BU200" s="93" t="e">
        <f>VLOOKUP(BS200,aslocaties_v01!$C$3:$AA$349,MATCH($K$3,aslocaties_v01!$C$2:$X$2),FALSE)</f>
        <v>#N/A</v>
      </c>
      <c r="BV200" s="93" t="e">
        <f>VLOOKUP(BS200,aslocaties_v01!$C$3:$AA$349,MATCH($K$3*10,aslocaties_v01!$C$2:$X$2),FALSE)</f>
        <v>#N/A</v>
      </c>
      <c r="BW200" s="93" t="e">
        <f t="shared" si="173"/>
        <v>#N/A</v>
      </c>
      <c r="BX200" s="93" t="e">
        <f t="shared" si="174"/>
        <v>#N/A</v>
      </c>
      <c r="BY200" s="94">
        <f t="shared" si="175"/>
        <v>999</v>
      </c>
      <c r="BZ200" s="94">
        <f t="shared" si="176"/>
        <v>999</v>
      </c>
      <c r="CA200" s="94" t="e">
        <f t="shared" si="177"/>
        <v>#N/A</v>
      </c>
      <c r="CB200" t="e">
        <f t="shared" si="178"/>
        <v>#N/A</v>
      </c>
      <c r="CC200" s="58" t="e">
        <f t="shared" si="179"/>
        <v>#N/A</v>
      </c>
      <c r="CD200" s="95" t="e">
        <f t="shared" si="180"/>
        <v>#N/A</v>
      </c>
      <c r="CE200" s="96" t="b">
        <f t="shared" si="181"/>
        <v>1</v>
      </c>
      <c r="CF200" t="e">
        <f t="shared" si="182"/>
        <v>#DIV/0!</v>
      </c>
      <c r="CG200" t="e">
        <f t="shared" si="183"/>
        <v>#DIV/0!</v>
      </c>
      <c r="CH200" s="84" t="b">
        <f t="shared" si="184"/>
        <v>1</v>
      </c>
      <c r="CI200">
        <f t="shared" si="185"/>
        <v>1.0589999999999999</v>
      </c>
      <c r="CJ200" t="b">
        <f t="shared" si="186"/>
        <v>1</v>
      </c>
      <c r="CK200" t="b">
        <f t="shared" si="187"/>
        <v>1</v>
      </c>
      <c r="CL200" s="84" t="b">
        <f t="shared" si="207"/>
        <v>1</v>
      </c>
      <c r="CM200">
        <f t="shared" si="188"/>
        <v>3.383</v>
      </c>
      <c r="CN200" t="b">
        <f t="shared" si="189"/>
        <v>1</v>
      </c>
      <c r="CO200" s="84">
        <f t="shared" si="190"/>
        <v>5.93153867130993E-2</v>
      </c>
      <c r="CP200" t="b">
        <f t="shared" si="191"/>
        <v>1</v>
      </c>
      <c r="CQ200" s="96" t="b">
        <f t="shared" si="192"/>
        <v>1</v>
      </c>
      <c r="CR200" t="b">
        <f t="shared" si="193"/>
        <v>1</v>
      </c>
      <c r="CS200" t="b">
        <f t="shared" si="194"/>
        <v>1</v>
      </c>
      <c r="CT200" t="b">
        <f t="shared" si="195"/>
        <v>1</v>
      </c>
      <c r="CU200" t="b">
        <f t="shared" si="196"/>
        <v>1</v>
      </c>
      <c r="CV200" s="84" t="b">
        <f t="shared" si="197"/>
        <v>1</v>
      </c>
      <c r="CW200" t="b">
        <f t="shared" si="198"/>
        <v>1</v>
      </c>
      <c r="CX200" t="b">
        <f t="shared" si="199"/>
        <v>1</v>
      </c>
      <c r="CY200" t="b">
        <f t="shared" si="200"/>
        <v>1</v>
      </c>
      <c r="CZ200" t="b">
        <f t="shared" si="201"/>
        <v>1</v>
      </c>
      <c r="DA200" s="84">
        <f t="shared" si="202"/>
        <v>0</v>
      </c>
      <c r="DB200" t="e">
        <f t="shared" si="203"/>
        <v>#N/A</v>
      </c>
    </row>
    <row r="201" spans="1:106">
      <c r="A201" s="9">
        <v>199</v>
      </c>
      <c r="B201" s="3">
        <v>2</v>
      </c>
      <c r="C201" s="3" t="s">
        <v>238</v>
      </c>
      <c r="D201" s="3" t="str">
        <f t="shared" si="156"/>
        <v>AF_60m_R_38_0231</v>
      </c>
      <c r="E201" s="3" t="str">
        <f t="shared" si="157"/>
        <v>0231</v>
      </c>
      <c r="F201" s="3">
        <v>140128.46900000001</v>
      </c>
      <c r="G201" s="15">
        <v>419255</v>
      </c>
      <c r="H201" s="35" t="str">
        <f t="shared" si="158"/>
        <v>ja</v>
      </c>
      <c r="I201" s="42" t="s">
        <v>2402</v>
      </c>
      <c r="J201" s="20" t="s">
        <v>2955</v>
      </c>
      <c r="K201" s="21">
        <v>10000</v>
      </c>
      <c r="L201" s="28">
        <f t="shared" si="204"/>
        <v>0.24</v>
      </c>
      <c r="M201" s="28">
        <f t="shared" si="205"/>
        <v>0</v>
      </c>
      <c r="N201" s="56">
        <f t="shared" si="159"/>
        <v>0</v>
      </c>
      <c r="O201" s="33">
        <f t="shared" si="206"/>
        <v>65.688542988843835</v>
      </c>
      <c r="P201" s="37">
        <f t="shared" si="160"/>
        <v>119.85604717746082</v>
      </c>
      <c r="Q201" s="9" t="s">
        <v>12</v>
      </c>
      <c r="R201" s="55" t="s">
        <v>12</v>
      </c>
      <c r="S201" s="55">
        <v>3.7530000000000001</v>
      </c>
      <c r="T201" s="55">
        <v>3.8439999999999999</v>
      </c>
      <c r="U201" s="55">
        <v>3.9239999999999999</v>
      </c>
      <c r="V201" s="3">
        <v>3.9889999999999999</v>
      </c>
      <c r="W201" s="3">
        <v>4.0640000000000001</v>
      </c>
      <c r="X201" s="3" t="s">
        <v>12</v>
      </c>
      <c r="Y201" s="3">
        <v>4.5149999999999997</v>
      </c>
      <c r="Z201" s="15" t="s">
        <v>12</v>
      </c>
      <c r="AA201" s="10">
        <f t="shared" si="161"/>
        <v>4.0640000000000001</v>
      </c>
      <c r="AB201" s="9">
        <f t="shared" si="162"/>
        <v>0.14000000000000012</v>
      </c>
      <c r="AC201" s="10">
        <f t="shared" si="163"/>
        <v>0.45099999999999962</v>
      </c>
      <c r="AD201" s="9" t="s">
        <v>12</v>
      </c>
      <c r="AE201" s="55" t="s">
        <v>12</v>
      </c>
      <c r="AF201" s="55">
        <v>0.76800000000000002</v>
      </c>
      <c r="AG201" s="55">
        <v>0.83299999999999996</v>
      </c>
      <c r="AH201" s="55">
        <v>0.90100000000000002</v>
      </c>
      <c r="AI201" s="3">
        <v>0.96299999999999997</v>
      </c>
      <c r="AJ201" s="3">
        <v>1.0309999999999999</v>
      </c>
      <c r="AK201" s="3" t="s">
        <v>12</v>
      </c>
      <c r="AL201" s="3">
        <v>1.163</v>
      </c>
      <c r="AM201" s="15" t="s">
        <v>12</v>
      </c>
      <c r="AN201" s="10">
        <f t="shared" si="164"/>
        <v>1.0309999999999999</v>
      </c>
      <c r="AO201" s="9">
        <f t="shared" si="165"/>
        <v>0.12999999999999989</v>
      </c>
      <c r="AP201" s="10">
        <f t="shared" si="166"/>
        <v>0.13200000000000012</v>
      </c>
      <c r="AQ201" s="9" t="s">
        <v>12</v>
      </c>
      <c r="AR201" s="55" t="s">
        <v>12</v>
      </c>
      <c r="AS201" s="55">
        <v>2.919</v>
      </c>
      <c r="AT201" s="55">
        <v>3.032</v>
      </c>
      <c r="AU201" s="55">
        <v>3.15</v>
      </c>
      <c r="AV201" s="3">
        <v>3.2469999999999999</v>
      </c>
      <c r="AW201" s="3">
        <v>3.347</v>
      </c>
      <c r="AX201" s="3" t="s">
        <v>12</v>
      </c>
      <c r="AY201" s="3">
        <v>3.5430000000000001</v>
      </c>
      <c r="AZ201" s="15" t="s">
        <v>12</v>
      </c>
      <c r="BA201" s="10">
        <f t="shared" si="167"/>
        <v>3.347</v>
      </c>
      <c r="BB201" s="9">
        <f t="shared" si="168"/>
        <v>0.19700000000000006</v>
      </c>
      <c r="BC201" s="10">
        <f t="shared" si="169"/>
        <v>0.19600000000000017</v>
      </c>
      <c r="BD201" s="9" t="s">
        <v>2403</v>
      </c>
      <c r="BE201" s="3" t="s">
        <v>12</v>
      </c>
      <c r="BF201" s="15" t="s">
        <v>12</v>
      </c>
      <c r="BG201" s="15"/>
      <c r="BH201" s="9"/>
      <c r="BI201" s="10"/>
      <c r="BJ201" s="9" t="s">
        <v>2403</v>
      </c>
      <c r="BK201" s="3" t="s">
        <v>12</v>
      </c>
      <c r="BL201" s="15" t="s">
        <v>12</v>
      </c>
      <c r="BM201" s="15"/>
      <c r="BN201" s="9"/>
      <c r="BO201" s="10"/>
      <c r="BP201">
        <f t="shared" si="170"/>
        <v>0</v>
      </c>
      <c r="BQ201" s="93">
        <f t="shared" si="171"/>
        <v>0</v>
      </c>
      <c r="BR201" s="93">
        <f t="shared" si="172"/>
        <v>0</v>
      </c>
      <c r="BS201" s="93" t="e">
        <f>VLOOKUP(C201,'Koppeling locatie - aslocatie'!$A$2:$C$8139,2,FALSE)</f>
        <v>#N/A</v>
      </c>
      <c r="BT201" s="93" t="e">
        <f>VLOOKUP($BS201,aslocaties_v01!$C$3:$AA$349,MATCH($K$3/10,aslocaties_v01!$C$2:$X$2),FALSE)</f>
        <v>#N/A</v>
      </c>
      <c r="BU201" s="93" t="e">
        <f>VLOOKUP(BS201,aslocaties_v01!$C$3:$AA$349,MATCH($K$3,aslocaties_v01!$C$2:$X$2),FALSE)</f>
        <v>#N/A</v>
      </c>
      <c r="BV201" s="93" t="e">
        <f>VLOOKUP(BS201,aslocaties_v01!$C$3:$AA$349,MATCH($K$3*10,aslocaties_v01!$C$2:$X$2),FALSE)</f>
        <v>#N/A</v>
      </c>
      <c r="BW201" s="93" t="e">
        <f t="shared" si="173"/>
        <v>#N/A</v>
      </c>
      <c r="BX201" s="93" t="e">
        <f t="shared" si="174"/>
        <v>#N/A</v>
      </c>
      <c r="BY201" s="94">
        <f t="shared" si="175"/>
        <v>999</v>
      </c>
      <c r="BZ201" s="94">
        <f t="shared" si="176"/>
        <v>999</v>
      </c>
      <c r="CA201" s="94" t="e">
        <f t="shared" si="177"/>
        <v>#N/A</v>
      </c>
      <c r="CB201" t="e">
        <f t="shared" si="178"/>
        <v>#N/A</v>
      </c>
      <c r="CC201" s="58" t="e">
        <f t="shared" si="179"/>
        <v>#N/A</v>
      </c>
      <c r="CD201" s="95" t="e">
        <f t="shared" si="180"/>
        <v>#N/A</v>
      </c>
      <c r="CE201" s="96" t="b">
        <f t="shared" si="181"/>
        <v>1</v>
      </c>
      <c r="CF201" t="e">
        <f t="shared" si="182"/>
        <v>#DIV/0!</v>
      </c>
      <c r="CG201" t="e">
        <f t="shared" si="183"/>
        <v>#DIV/0!</v>
      </c>
      <c r="CH201" s="84" t="b">
        <f t="shared" si="184"/>
        <v>1</v>
      </c>
      <c r="CI201">
        <f t="shared" si="185"/>
        <v>1.0309999999999999</v>
      </c>
      <c r="CJ201" t="b">
        <f t="shared" si="186"/>
        <v>1</v>
      </c>
      <c r="CK201" t="b">
        <f t="shared" si="187"/>
        <v>1</v>
      </c>
      <c r="CL201" s="84" t="b">
        <f t="shared" si="207"/>
        <v>1</v>
      </c>
      <c r="CM201">
        <f t="shared" si="188"/>
        <v>3.347</v>
      </c>
      <c r="CN201" t="b">
        <f t="shared" si="189"/>
        <v>1</v>
      </c>
      <c r="CO201" s="84">
        <f t="shared" si="190"/>
        <v>5.8996010224000563E-2</v>
      </c>
      <c r="CP201" t="b">
        <f t="shared" si="191"/>
        <v>1</v>
      </c>
      <c r="CQ201" s="96" t="b">
        <f t="shared" si="192"/>
        <v>1</v>
      </c>
      <c r="CR201" t="b">
        <f t="shared" si="193"/>
        <v>1</v>
      </c>
      <c r="CS201" t="b">
        <f t="shared" si="194"/>
        <v>1</v>
      </c>
      <c r="CT201" t="b">
        <f t="shared" si="195"/>
        <v>1</v>
      </c>
      <c r="CU201" t="b">
        <f t="shared" si="196"/>
        <v>1</v>
      </c>
      <c r="CV201" s="84" t="b">
        <f t="shared" si="197"/>
        <v>1</v>
      </c>
      <c r="CW201" t="b">
        <f t="shared" si="198"/>
        <v>1</v>
      </c>
      <c r="CX201" t="b">
        <f t="shared" si="199"/>
        <v>1</v>
      </c>
      <c r="CY201" t="b">
        <f t="shared" si="200"/>
        <v>1</v>
      </c>
      <c r="CZ201" t="b">
        <f t="shared" si="201"/>
        <v>1</v>
      </c>
      <c r="DA201" s="84">
        <f t="shared" si="202"/>
        <v>0</v>
      </c>
      <c r="DB201" t="e">
        <f t="shared" si="203"/>
        <v>#N/A</v>
      </c>
    </row>
    <row r="202" spans="1:106">
      <c r="A202" s="9">
        <v>200</v>
      </c>
      <c r="B202" s="3">
        <v>2</v>
      </c>
      <c r="C202" s="3" t="s">
        <v>239</v>
      </c>
      <c r="D202" s="3" t="str">
        <f t="shared" si="156"/>
        <v>AF_60m_R_38_0232</v>
      </c>
      <c r="E202" s="3" t="str">
        <f t="shared" si="157"/>
        <v>0232</v>
      </c>
      <c r="F202" s="3">
        <v>140011.67199999999</v>
      </c>
      <c r="G202" s="15">
        <v>419228.09399999998</v>
      </c>
      <c r="H202" s="35" t="str">
        <f t="shared" si="158"/>
        <v>ja</v>
      </c>
      <c r="I202" s="42" t="s">
        <v>2402</v>
      </c>
      <c r="J202" s="20" t="s">
        <v>2955</v>
      </c>
      <c r="K202" s="21">
        <v>10000</v>
      </c>
      <c r="L202" s="28">
        <f t="shared" si="204"/>
        <v>0.24</v>
      </c>
      <c r="M202" s="28">
        <f t="shared" si="205"/>
        <v>0</v>
      </c>
      <c r="N202" s="56">
        <f t="shared" si="159"/>
        <v>0</v>
      </c>
      <c r="O202" s="33">
        <f t="shared" si="206"/>
        <v>119.85604717746082</v>
      </c>
      <c r="P202" s="37">
        <f t="shared" si="160"/>
        <v>122.22450887196997</v>
      </c>
      <c r="Q202" s="9" t="s">
        <v>12</v>
      </c>
      <c r="R202" s="55" t="s">
        <v>12</v>
      </c>
      <c r="S202" s="55">
        <v>3.7519999999999998</v>
      </c>
      <c r="T202" s="55">
        <v>3.8439999999999999</v>
      </c>
      <c r="U202" s="55">
        <v>3.9239999999999999</v>
      </c>
      <c r="V202" s="3">
        <v>3.9889999999999999</v>
      </c>
      <c r="W202" s="3">
        <v>4.0640000000000001</v>
      </c>
      <c r="X202" s="3" t="s">
        <v>12</v>
      </c>
      <c r="Y202" s="3">
        <v>4.5149999999999997</v>
      </c>
      <c r="Z202" s="15" t="s">
        <v>12</v>
      </c>
      <c r="AA202" s="10">
        <f t="shared" si="161"/>
        <v>4.0640000000000001</v>
      </c>
      <c r="AB202" s="9">
        <f t="shared" si="162"/>
        <v>0.14000000000000012</v>
      </c>
      <c r="AC202" s="10">
        <f t="shared" si="163"/>
        <v>0.45099999999999962</v>
      </c>
      <c r="AD202" s="9" t="s">
        <v>12</v>
      </c>
      <c r="AE202" s="55" t="s">
        <v>12</v>
      </c>
      <c r="AF202" s="55">
        <v>0.73899999999999999</v>
      </c>
      <c r="AG202" s="55">
        <v>0.8</v>
      </c>
      <c r="AH202" s="55">
        <v>0.86699999999999999</v>
      </c>
      <c r="AI202" s="3">
        <v>0.92800000000000005</v>
      </c>
      <c r="AJ202" s="3">
        <v>0.99299999999999999</v>
      </c>
      <c r="AK202" s="3" t="s">
        <v>12</v>
      </c>
      <c r="AL202" s="3">
        <v>1.121</v>
      </c>
      <c r="AM202" s="15" t="s">
        <v>12</v>
      </c>
      <c r="AN202" s="10">
        <f t="shared" si="164"/>
        <v>0.99299999999999999</v>
      </c>
      <c r="AO202" s="9">
        <f t="shared" si="165"/>
        <v>0.126</v>
      </c>
      <c r="AP202" s="10">
        <f t="shared" si="166"/>
        <v>0.128</v>
      </c>
      <c r="AQ202" s="9" t="s">
        <v>12</v>
      </c>
      <c r="AR202" s="55" t="s">
        <v>12</v>
      </c>
      <c r="AS202" s="55">
        <v>2.8679999999999999</v>
      </c>
      <c r="AT202" s="55">
        <v>2.9769999999999999</v>
      </c>
      <c r="AU202" s="55">
        <v>3.1</v>
      </c>
      <c r="AV202" s="3">
        <v>3.1960000000000002</v>
      </c>
      <c r="AW202" s="3">
        <v>3.294</v>
      </c>
      <c r="AX202" s="3" t="s">
        <v>12</v>
      </c>
      <c r="AY202" s="3">
        <v>3.4849999999999999</v>
      </c>
      <c r="AZ202" s="15" t="s">
        <v>12</v>
      </c>
      <c r="BA202" s="10">
        <f t="shared" si="167"/>
        <v>3.294</v>
      </c>
      <c r="BB202" s="9">
        <f t="shared" si="168"/>
        <v>0.19399999999999995</v>
      </c>
      <c r="BC202" s="10">
        <f t="shared" si="169"/>
        <v>0.19099999999999984</v>
      </c>
      <c r="BD202" s="9" t="s">
        <v>2403</v>
      </c>
      <c r="BE202" s="3" t="s">
        <v>12</v>
      </c>
      <c r="BF202" s="15" t="s">
        <v>12</v>
      </c>
      <c r="BG202" s="15"/>
      <c r="BH202" s="9"/>
      <c r="BI202" s="10"/>
      <c r="BJ202" s="9" t="s">
        <v>2403</v>
      </c>
      <c r="BK202" s="3" t="s">
        <v>12</v>
      </c>
      <c r="BL202" s="15" t="s">
        <v>12</v>
      </c>
      <c r="BM202" s="15"/>
      <c r="BN202" s="9"/>
      <c r="BO202" s="10"/>
      <c r="BP202">
        <f t="shared" si="170"/>
        <v>0</v>
      </c>
      <c r="BQ202" s="93">
        <f t="shared" si="171"/>
        <v>0</v>
      </c>
      <c r="BR202" s="93">
        <f t="shared" si="172"/>
        <v>0</v>
      </c>
      <c r="BS202" s="93" t="e">
        <f>VLOOKUP(C202,'Koppeling locatie - aslocatie'!$A$2:$C$8139,2,FALSE)</f>
        <v>#N/A</v>
      </c>
      <c r="BT202" s="93" t="e">
        <f>VLOOKUP($BS202,aslocaties_v01!$C$3:$AA$349,MATCH($K$3/10,aslocaties_v01!$C$2:$X$2),FALSE)</f>
        <v>#N/A</v>
      </c>
      <c r="BU202" s="93" t="e">
        <f>VLOOKUP(BS202,aslocaties_v01!$C$3:$AA$349,MATCH($K$3,aslocaties_v01!$C$2:$X$2),FALSE)</f>
        <v>#N/A</v>
      </c>
      <c r="BV202" s="93" t="e">
        <f>VLOOKUP(BS202,aslocaties_v01!$C$3:$AA$349,MATCH($K$3*10,aslocaties_v01!$C$2:$X$2),FALSE)</f>
        <v>#N/A</v>
      </c>
      <c r="BW202" s="93" t="e">
        <f t="shared" si="173"/>
        <v>#N/A</v>
      </c>
      <c r="BX202" s="93" t="e">
        <f t="shared" si="174"/>
        <v>#N/A</v>
      </c>
      <c r="BY202" s="94">
        <f t="shared" si="175"/>
        <v>999</v>
      </c>
      <c r="BZ202" s="94">
        <f t="shared" si="176"/>
        <v>999</v>
      </c>
      <c r="CA202" s="94" t="e">
        <f t="shared" si="177"/>
        <v>#N/A</v>
      </c>
      <c r="CB202" t="e">
        <f t="shared" si="178"/>
        <v>#N/A</v>
      </c>
      <c r="CC202" s="58" t="e">
        <f t="shared" si="179"/>
        <v>#N/A</v>
      </c>
      <c r="CD202" s="95" t="e">
        <f t="shared" si="180"/>
        <v>#N/A</v>
      </c>
      <c r="CE202" s="96" t="b">
        <f t="shared" si="181"/>
        <v>1</v>
      </c>
      <c r="CF202" t="e">
        <f t="shared" si="182"/>
        <v>#DIV/0!</v>
      </c>
      <c r="CG202" t="e">
        <f t="shared" si="183"/>
        <v>#DIV/0!</v>
      </c>
      <c r="CH202" s="84" t="b">
        <f t="shared" si="184"/>
        <v>1</v>
      </c>
      <c r="CI202">
        <f t="shared" si="185"/>
        <v>0.99299999999999999</v>
      </c>
      <c r="CJ202" t="b">
        <f t="shared" si="186"/>
        <v>1</v>
      </c>
      <c r="CK202" t="b">
        <f t="shared" si="187"/>
        <v>1</v>
      </c>
      <c r="CL202" s="84" t="b">
        <f t="shared" si="207"/>
        <v>1</v>
      </c>
      <c r="CM202">
        <f t="shared" si="188"/>
        <v>3.294</v>
      </c>
      <c r="CN202" t="b">
        <f t="shared" si="189"/>
        <v>1</v>
      </c>
      <c r="CO202" s="84">
        <f t="shared" si="190"/>
        <v>5.866478190723963E-2</v>
      </c>
      <c r="CP202" t="b">
        <f t="shared" si="191"/>
        <v>1</v>
      </c>
      <c r="CQ202" s="96" t="b">
        <f t="shared" si="192"/>
        <v>1</v>
      </c>
      <c r="CR202" t="b">
        <f t="shared" si="193"/>
        <v>1</v>
      </c>
      <c r="CS202" t="b">
        <f t="shared" si="194"/>
        <v>1</v>
      </c>
      <c r="CT202" t="b">
        <f t="shared" si="195"/>
        <v>1</v>
      </c>
      <c r="CU202" t="b">
        <f t="shared" si="196"/>
        <v>1</v>
      </c>
      <c r="CV202" s="84" t="b">
        <f t="shared" si="197"/>
        <v>1</v>
      </c>
      <c r="CW202" t="b">
        <f t="shared" si="198"/>
        <v>1</v>
      </c>
      <c r="CX202" t="b">
        <f t="shared" si="199"/>
        <v>1</v>
      </c>
      <c r="CY202" t="b">
        <f t="shared" si="200"/>
        <v>1</v>
      </c>
      <c r="CZ202" t="b">
        <f t="shared" si="201"/>
        <v>1</v>
      </c>
      <c r="DA202" s="84">
        <f t="shared" si="202"/>
        <v>0</v>
      </c>
      <c r="DB202" t="e">
        <f t="shared" si="203"/>
        <v>#N/A</v>
      </c>
    </row>
    <row r="203" spans="1:106">
      <c r="A203" s="9">
        <v>201</v>
      </c>
      <c r="B203" s="3">
        <v>2</v>
      </c>
      <c r="C203" s="3" t="s">
        <v>240</v>
      </c>
      <c r="D203" s="3" t="str">
        <f t="shared" si="156"/>
        <v>AF_60m_R_38_0233</v>
      </c>
      <c r="E203" s="3" t="str">
        <f t="shared" si="157"/>
        <v>0233</v>
      </c>
      <c r="F203" s="3">
        <v>139894.81200000001</v>
      </c>
      <c r="G203" s="15">
        <v>419192.28100000002</v>
      </c>
      <c r="H203" s="35" t="str">
        <f t="shared" si="158"/>
        <v>ja</v>
      </c>
      <c r="I203" s="42" t="s">
        <v>2402</v>
      </c>
      <c r="J203" s="20" t="s">
        <v>2955</v>
      </c>
      <c r="K203" s="21">
        <v>10000</v>
      </c>
      <c r="L203" s="28">
        <f t="shared" si="204"/>
        <v>0.24</v>
      </c>
      <c r="M203" s="28">
        <f t="shared" si="205"/>
        <v>0</v>
      </c>
      <c r="N203" s="56">
        <f t="shared" si="159"/>
        <v>0</v>
      </c>
      <c r="O203" s="33">
        <f t="shared" si="206"/>
        <v>122.22450887196997</v>
      </c>
      <c r="P203" s="37">
        <f t="shared" si="160"/>
        <v>66.601424947246144</v>
      </c>
      <c r="Q203" s="9" t="s">
        <v>12</v>
      </c>
      <c r="R203" s="55" t="s">
        <v>12</v>
      </c>
      <c r="S203" s="55">
        <v>3.75</v>
      </c>
      <c r="T203" s="55">
        <v>3.8439999999999999</v>
      </c>
      <c r="U203" s="55">
        <v>3.923</v>
      </c>
      <c r="V203" s="3">
        <v>3.984</v>
      </c>
      <c r="W203" s="3">
        <v>4.0620000000000003</v>
      </c>
      <c r="X203" s="3" t="s">
        <v>12</v>
      </c>
      <c r="Y203" s="3">
        <v>4.5140000000000002</v>
      </c>
      <c r="Z203" s="15" t="s">
        <v>12</v>
      </c>
      <c r="AA203" s="10">
        <f t="shared" si="161"/>
        <v>4.0620000000000003</v>
      </c>
      <c r="AB203" s="9">
        <f t="shared" si="162"/>
        <v>0.13900000000000023</v>
      </c>
      <c r="AC203" s="10">
        <f t="shared" si="163"/>
        <v>0.45199999999999996</v>
      </c>
      <c r="AD203" s="9" t="s">
        <v>12</v>
      </c>
      <c r="AE203" s="55" t="s">
        <v>12</v>
      </c>
      <c r="AF203" s="55">
        <v>0.73</v>
      </c>
      <c r="AG203" s="55">
        <v>0.79</v>
      </c>
      <c r="AH203" s="55">
        <v>0.85699999999999998</v>
      </c>
      <c r="AI203" s="3">
        <v>0.91700000000000004</v>
      </c>
      <c r="AJ203" s="3">
        <v>0.98099999999999998</v>
      </c>
      <c r="AK203" s="3" t="s">
        <v>12</v>
      </c>
      <c r="AL203" s="3">
        <v>1.1080000000000001</v>
      </c>
      <c r="AM203" s="15" t="s">
        <v>12</v>
      </c>
      <c r="AN203" s="10">
        <f t="shared" si="164"/>
        <v>0.98099999999999998</v>
      </c>
      <c r="AO203" s="9">
        <f t="shared" si="165"/>
        <v>0.124</v>
      </c>
      <c r="AP203" s="10">
        <f t="shared" si="166"/>
        <v>0.12700000000000011</v>
      </c>
      <c r="AQ203" s="9" t="s">
        <v>12</v>
      </c>
      <c r="AR203" s="55" t="s">
        <v>12</v>
      </c>
      <c r="AS203" s="55">
        <v>2.8580000000000001</v>
      </c>
      <c r="AT203" s="55">
        <v>2.9670000000000001</v>
      </c>
      <c r="AU203" s="55">
        <v>3.0880000000000001</v>
      </c>
      <c r="AV203" s="3">
        <v>3.1840000000000002</v>
      </c>
      <c r="AW203" s="3">
        <v>3.2829999999999999</v>
      </c>
      <c r="AX203" s="3" t="s">
        <v>12</v>
      </c>
      <c r="AY203" s="3">
        <v>3.4740000000000002</v>
      </c>
      <c r="AZ203" s="15" t="s">
        <v>12</v>
      </c>
      <c r="BA203" s="10">
        <f t="shared" si="167"/>
        <v>3.2829999999999999</v>
      </c>
      <c r="BB203" s="9">
        <f t="shared" si="168"/>
        <v>0.19499999999999984</v>
      </c>
      <c r="BC203" s="10">
        <f t="shared" si="169"/>
        <v>0.19100000000000028</v>
      </c>
      <c r="BD203" s="9" t="s">
        <v>2403</v>
      </c>
      <c r="BE203" s="3" t="s">
        <v>12</v>
      </c>
      <c r="BF203" s="15" t="s">
        <v>12</v>
      </c>
      <c r="BG203" s="15"/>
      <c r="BH203" s="9"/>
      <c r="BI203" s="10"/>
      <c r="BJ203" s="9" t="s">
        <v>2403</v>
      </c>
      <c r="BK203" s="3" t="s">
        <v>12</v>
      </c>
      <c r="BL203" s="15" t="s">
        <v>12</v>
      </c>
      <c r="BM203" s="15"/>
      <c r="BN203" s="9"/>
      <c r="BO203" s="10"/>
      <c r="BP203">
        <f t="shared" si="170"/>
        <v>0</v>
      </c>
      <c r="BQ203" s="93">
        <f t="shared" si="171"/>
        <v>0</v>
      </c>
      <c r="BR203" s="93">
        <f t="shared" si="172"/>
        <v>0</v>
      </c>
      <c r="BS203" s="93" t="e">
        <f>VLOOKUP(C203,'Koppeling locatie - aslocatie'!$A$2:$C$8139,2,FALSE)</f>
        <v>#N/A</v>
      </c>
      <c r="BT203" s="93" t="e">
        <f>VLOOKUP($BS203,aslocaties_v01!$C$3:$AA$349,MATCH($K$3/10,aslocaties_v01!$C$2:$X$2),FALSE)</f>
        <v>#N/A</v>
      </c>
      <c r="BU203" s="93" t="e">
        <f>VLOOKUP(BS203,aslocaties_v01!$C$3:$AA$349,MATCH($K$3,aslocaties_v01!$C$2:$X$2),FALSE)</f>
        <v>#N/A</v>
      </c>
      <c r="BV203" s="93" t="e">
        <f>VLOOKUP(BS203,aslocaties_v01!$C$3:$AA$349,MATCH($K$3*10,aslocaties_v01!$C$2:$X$2),FALSE)</f>
        <v>#N/A</v>
      </c>
      <c r="BW203" s="93" t="e">
        <f t="shared" si="173"/>
        <v>#N/A</v>
      </c>
      <c r="BX203" s="93" t="e">
        <f t="shared" si="174"/>
        <v>#N/A</v>
      </c>
      <c r="BY203" s="94">
        <f t="shared" si="175"/>
        <v>999</v>
      </c>
      <c r="BZ203" s="94">
        <f t="shared" si="176"/>
        <v>999</v>
      </c>
      <c r="CA203" s="94" t="e">
        <f t="shared" si="177"/>
        <v>#N/A</v>
      </c>
      <c r="CB203" t="e">
        <f t="shared" si="178"/>
        <v>#N/A</v>
      </c>
      <c r="CC203" s="58" t="e">
        <f t="shared" si="179"/>
        <v>#N/A</v>
      </c>
      <c r="CD203" s="95" t="e">
        <f t="shared" si="180"/>
        <v>#N/A</v>
      </c>
      <c r="CE203" s="96" t="b">
        <f t="shared" si="181"/>
        <v>1</v>
      </c>
      <c r="CF203" t="e">
        <f t="shared" si="182"/>
        <v>#DIV/0!</v>
      </c>
      <c r="CG203" t="e">
        <f t="shared" si="183"/>
        <v>#DIV/0!</v>
      </c>
      <c r="CH203" s="84" t="b">
        <f t="shared" si="184"/>
        <v>1</v>
      </c>
      <c r="CI203">
        <f t="shared" si="185"/>
        <v>0.98099999999999998</v>
      </c>
      <c r="CJ203" t="b">
        <f t="shared" si="186"/>
        <v>1</v>
      </c>
      <c r="CK203" t="b">
        <f t="shared" si="187"/>
        <v>1</v>
      </c>
      <c r="CL203" s="84" t="b">
        <f t="shared" si="207"/>
        <v>1</v>
      </c>
      <c r="CM203">
        <f t="shared" si="188"/>
        <v>3.2829999999999999</v>
      </c>
      <c r="CN203" t="b">
        <f t="shared" si="189"/>
        <v>1</v>
      </c>
      <c r="CO203" s="84">
        <f t="shared" si="190"/>
        <v>5.8344865573679509E-2</v>
      </c>
      <c r="CP203" t="b">
        <f t="shared" si="191"/>
        <v>1</v>
      </c>
      <c r="CQ203" s="96" t="b">
        <f t="shared" si="192"/>
        <v>1</v>
      </c>
      <c r="CR203" t="b">
        <f t="shared" si="193"/>
        <v>1</v>
      </c>
      <c r="CS203" t="b">
        <f t="shared" si="194"/>
        <v>1</v>
      </c>
      <c r="CT203" t="b">
        <f t="shared" si="195"/>
        <v>1</v>
      </c>
      <c r="CU203" t="b">
        <f t="shared" si="196"/>
        <v>1</v>
      </c>
      <c r="CV203" s="84" t="b">
        <f t="shared" si="197"/>
        <v>1</v>
      </c>
      <c r="CW203" t="b">
        <f t="shared" si="198"/>
        <v>1</v>
      </c>
      <c r="CX203" t="b">
        <f t="shared" si="199"/>
        <v>1</v>
      </c>
      <c r="CY203" t="b">
        <f t="shared" si="200"/>
        <v>1</v>
      </c>
      <c r="CZ203" t="b">
        <f t="shared" si="201"/>
        <v>1</v>
      </c>
      <c r="DA203" s="84">
        <f t="shared" si="202"/>
        <v>0</v>
      </c>
      <c r="DB203" t="e">
        <f t="shared" si="203"/>
        <v>#N/A</v>
      </c>
    </row>
    <row r="204" spans="1:106">
      <c r="A204" s="9">
        <v>202</v>
      </c>
      <c r="B204" s="3">
        <v>2</v>
      </c>
      <c r="C204" s="3" t="s">
        <v>241</v>
      </c>
      <c r="D204" s="3" t="str">
        <f t="shared" si="156"/>
        <v>AF_60m_R_38_0234</v>
      </c>
      <c r="E204" s="3" t="str">
        <f t="shared" si="157"/>
        <v>0234</v>
      </c>
      <c r="F204" s="3">
        <v>139839.75</v>
      </c>
      <c r="G204" s="15">
        <v>419154.81199999998</v>
      </c>
      <c r="H204" s="35" t="str">
        <f t="shared" si="158"/>
        <v>ja</v>
      </c>
      <c r="I204" s="42" t="s">
        <v>2402</v>
      </c>
      <c r="J204" s="20" t="s">
        <v>2955</v>
      </c>
      <c r="K204" s="21">
        <v>10000</v>
      </c>
      <c r="L204" s="28">
        <f t="shared" si="204"/>
        <v>0.24</v>
      </c>
      <c r="M204" s="28">
        <f t="shared" si="205"/>
        <v>0</v>
      </c>
      <c r="N204" s="56">
        <f t="shared" si="159"/>
        <v>0</v>
      </c>
      <c r="O204" s="33">
        <f t="shared" si="206"/>
        <v>66.601424947246144</v>
      </c>
      <c r="P204" s="37">
        <f t="shared" si="160"/>
        <v>111.70427667731147</v>
      </c>
      <c r="Q204" s="9" t="s">
        <v>12</v>
      </c>
      <c r="R204" s="55" t="s">
        <v>12</v>
      </c>
      <c r="S204" s="55">
        <v>3.75</v>
      </c>
      <c r="T204" s="55">
        <v>3.8439999999999999</v>
      </c>
      <c r="U204" s="55">
        <v>3.923</v>
      </c>
      <c r="V204" s="3">
        <v>3.984</v>
      </c>
      <c r="W204" s="3">
        <v>4.0620000000000003</v>
      </c>
      <c r="X204" s="3" t="s">
        <v>12</v>
      </c>
      <c r="Y204" s="3">
        <v>4.5140000000000002</v>
      </c>
      <c r="Z204" s="15" t="s">
        <v>12</v>
      </c>
      <c r="AA204" s="10">
        <f t="shared" si="161"/>
        <v>4.0620000000000003</v>
      </c>
      <c r="AB204" s="9">
        <f t="shared" si="162"/>
        <v>0.13900000000000023</v>
      </c>
      <c r="AC204" s="10">
        <f t="shared" si="163"/>
        <v>0.45199999999999996</v>
      </c>
      <c r="AD204" s="9" t="s">
        <v>12</v>
      </c>
      <c r="AE204" s="55" t="s">
        <v>12</v>
      </c>
      <c r="AF204" s="55">
        <v>0.746</v>
      </c>
      <c r="AG204" s="55">
        <v>0.80800000000000005</v>
      </c>
      <c r="AH204" s="55">
        <v>0.875</v>
      </c>
      <c r="AI204" s="3">
        <v>0.93600000000000005</v>
      </c>
      <c r="AJ204" s="3">
        <v>1.002</v>
      </c>
      <c r="AK204" s="3" t="s">
        <v>12</v>
      </c>
      <c r="AL204" s="3">
        <v>1.1299999999999999</v>
      </c>
      <c r="AM204" s="15" t="s">
        <v>12</v>
      </c>
      <c r="AN204" s="10">
        <f t="shared" si="164"/>
        <v>1.002</v>
      </c>
      <c r="AO204" s="9">
        <f t="shared" si="165"/>
        <v>0.127</v>
      </c>
      <c r="AP204" s="10">
        <f t="shared" si="166"/>
        <v>0.12799999999999989</v>
      </c>
      <c r="AQ204" s="9" t="s">
        <v>12</v>
      </c>
      <c r="AR204" s="55" t="s">
        <v>12</v>
      </c>
      <c r="AS204" s="55">
        <v>2.8929999999999998</v>
      </c>
      <c r="AT204" s="55">
        <v>3.0089999999999999</v>
      </c>
      <c r="AU204" s="55">
        <v>3.129</v>
      </c>
      <c r="AV204" s="3">
        <v>3.2269999999999999</v>
      </c>
      <c r="AW204" s="3">
        <v>3.3260000000000001</v>
      </c>
      <c r="AX204" s="3" t="s">
        <v>12</v>
      </c>
      <c r="AY204" s="3">
        <v>3.52</v>
      </c>
      <c r="AZ204" s="15" t="s">
        <v>12</v>
      </c>
      <c r="BA204" s="10">
        <f t="shared" si="167"/>
        <v>3.3260000000000001</v>
      </c>
      <c r="BB204" s="9">
        <f t="shared" si="168"/>
        <v>0.19700000000000006</v>
      </c>
      <c r="BC204" s="10">
        <f t="shared" si="169"/>
        <v>0.19399999999999995</v>
      </c>
      <c r="BD204" s="9" t="s">
        <v>2403</v>
      </c>
      <c r="BE204" s="3" t="s">
        <v>12</v>
      </c>
      <c r="BF204" s="15" t="s">
        <v>12</v>
      </c>
      <c r="BG204" s="15"/>
      <c r="BH204" s="9"/>
      <c r="BI204" s="10"/>
      <c r="BJ204" s="9" t="s">
        <v>2403</v>
      </c>
      <c r="BK204" s="3" t="s">
        <v>12</v>
      </c>
      <c r="BL204" s="15" t="s">
        <v>12</v>
      </c>
      <c r="BM204" s="15"/>
      <c r="BN204" s="9"/>
      <c r="BO204" s="10"/>
      <c r="BP204">
        <f t="shared" si="170"/>
        <v>0</v>
      </c>
      <c r="BQ204" s="93">
        <f t="shared" si="171"/>
        <v>0</v>
      </c>
      <c r="BR204" s="93">
        <f t="shared" si="172"/>
        <v>0</v>
      </c>
      <c r="BS204" s="93" t="e">
        <f>VLOOKUP(C204,'Koppeling locatie - aslocatie'!$A$2:$C$8139,2,FALSE)</f>
        <v>#N/A</v>
      </c>
      <c r="BT204" s="93" t="e">
        <f>VLOOKUP($BS204,aslocaties_v01!$C$3:$AA$349,MATCH($K$3/10,aslocaties_v01!$C$2:$X$2),FALSE)</f>
        <v>#N/A</v>
      </c>
      <c r="BU204" s="93" t="e">
        <f>VLOOKUP(BS204,aslocaties_v01!$C$3:$AA$349,MATCH($K$3,aslocaties_v01!$C$2:$X$2),FALSE)</f>
        <v>#N/A</v>
      </c>
      <c r="BV204" s="93" t="e">
        <f>VLOOKUP(BS204,aslocaties_v01!$C$3:$AA$349,MATCH($K$3*10,aslocaties_v01!$C$2:$X$2),FALSE)</f>
        <v>#N/A</v>
      </c>
      <c r="BW204" s="93" t="e">
        <f t="shared" si="173"/>
        <v>#N/A</v>
      </c>
      <c r="BX204" s="93" t="e">
        <f t="shared" si="174"/>
        <v>#N/A</v>
      </c>
      <c r="BY204" s="94">
        <f t="shared" si="175"/>
        <v>999</v>
      </c>
      <c r="BZ204" s="94">
        <f t="shared" si="176"/>
        <v>999</v>
      </c>
      <c r="CA204" s="94" t="e">
        <f t="shared" si="177"/>
        <v>#N/A</v>
      </c>
      <c r="CB204" t="e">
        <f t="shared" si="178"/>
        <v>#N/A</v>
      </c>
      <c r="CC204" s="58" t="e">
        <f t="shared" si="179"/>
        <v>#N/A</v>
      </c>
      <c r="CD204" s="95" t="e">
        <f t="shared" si="180"/>
        <v>#N/A</v>
      </c>
      <c r="CE204" s="96" t="b">
        <f t="shared" si="181"/>
        <v>1</v>
      </c>
      <c r="CF204" t="e">
        <f t="shared" si="182"/>
        <v>#DIV/0!</v>
      </c>
      <c r="CG204" t="e">
        <f t="shared" si="183"/>
        <v>#DIV/0!</v>
      </c>
      <c r="CH204" s="84" t="b">
        <f t="shared" si="184"/>
        <v>1</v>
      </c>
      <c r="CI204">
        <f t="shared" si="185"/>
        <v>1.002</v>
      </c>
      <c r="CJ204" t="b">
        <f t="shared" si="186"/>
        <v>1</v>
      </c>
      <c r="CK204" t="b">
        <f t="shared" si="187"/>
        <v>1</v>
      </c>
      <c r="CL204" s="84" t="b">
        <f t="shared" si="207"/>
        <v>1</v>
      </c>
      <c r="CM204">
        <f t="shared" si="188"/>
        <v>3.3260000000000001</v>
      </c>
      <c r="CN204" t="b">
        <f t="shared" si="189"/>
        <v>1</v>
      </c>
      <c r="CO204" s="84">
        <f t="shared" si="190"/>
        <v>5.8062887990472503E-2</v>
      </c>
      <c r="CP204" t="b">
        <f t="shared" si="191"/>
        <v>1</v>
      </c>
      <c r="CQ204" s="96" t="b">
        <f t="shared" si="192"/>
        <v>1</v>
      </c>
      <c r="CR204" t="b">
        <f t="shared" si="193"/>
        <v>1</v>
      </c>
      <c r="CS204" t="b">
        <f t="shared" si="194"/>
        <v>1</v>
      </c>
      <c r="CT204" t="b">
        <f t="shared" si="195"/>
        <v>1</v>
      </c>
      <c r="CU204" t="b">
        <f t="shared" si="196"/>
        <v>1</v>
      </c>
      <c r="CV204" s="84" t="b">
        <f t="shared" si="197"/>
        <v>1</v>
      </c>
      <c r="CW204" t="b">
        <f t="shared" si="198"/>
        <v>1</v>
      </c>
      <c r="CX204" t="b">
        <f t="shared" si="199"/>
        <v>1</v>
      </c>
      <c r="CY204" t="b">
        <f t="shared" si="200"/>
        <v>1</v>
      </c>
      <c r="CZ204" t="b">
        <f t="shared" si="201"/>
        <v>1</v>
      </c>
      <c r="DA204" s="84">
        <f t="shared" si="202"/>
        <v>0</v>
      </c>
      <c r="DB204" t="e">
        <f t="shared" si="203"/>
        <v>#N/A</v>
      </c>
    </row>
    <row r="205" spans="1:106">
      <c r="A205" s="9">
        <v>203</v>
      </c>
      <c r="B205" s="3">
        <v>2</v>
      </c>
      <c r="C205" s="3" t="s">
        <v>242</v>
      </c>
      <c r="D205" s="3" t="str">
        <f t="shared" si="156"/>
        <v>AF_60m_R_38_0235</v>
      </c>
      <c r="E205" s="3" t="str">
        <f t="shared" si="157"/>
        <v>0235</v>
      </c>
      <c r="F205" s="3">
        <v>139728.67199999999</v>
      </c>
      <c r="G205" s="15">
        <v>419143</v>
      </c>
      <c r="H205" s="35" t="str">
        <f t="shared" si="158"/>
        <v>ja</v>
      </c>
      <c r="I205" s="42" t="s">
        <v>2402</v>
      </c>
      <c r="J205" s="20" t="s">
        <v>2955</v>
      </c>
      <c r="K205" s="21">
        <v>10000</v>
      </c>
      <c r="L205" s="28">
        <f t="shared" si="204"/>
        <v>0.24</v>
      </c>
      <c r="M205" s="28">
        <f t="shared" si="205"/>
        <v>0</v>
      </c>
      <c r="N205" s="56">
        <f t="shared" si="159"/>
        <v>0</v>
      </c>
      <c r="O205" s="33">
        <f t="shared" si="206"/>
        <v>111.70427667731147</v>
      </c>
      <c r="P205" s="37">
        <f t="shared" si="160"/>
        <v>112.17019292129521</v>
      </c>
      <c r="Q205" s="9" t="s">
        <v>12</v>
      </c>
      <c r="R205" s="55" t="s">
        <v>12</v>
      </c>
      <c r="S205" s="55">
        <v>3.75</v>
      </c>
      <c r="T205" s="55">
        <v>3.8439999999999999</v>
      </c>
      <c r="U205" s="55">
        <v>3.923</v>
      </c>
      <c r="V205" s="3">
        <v>3.984</v>
      </c>
      <c r="W205" s="3">
        <v>4.0620000000000003</v>
      </c>
      <c r="X205" s="3" t="s">
        <v>12</v>
      </c>
      <c r="Y205" s="3">
        <v>4.5129999999999999</v>
      </c>
      <c r="Z205" s="15" t="s">
        <v>12</v>
      </c>
      <c r="AA205" s="10">
        <f t="shared" si="161"/>
        <v>4.0620000000000003</v>
      </c>
      <c r="AB205" s="9">
        <f t="shared" si="162"/>
        <v>0.13900000000000023</v>
      </c>
      <c r="AC205" s="10">
        <f t="shared" si="163"/>
        <v>0.45099999999999962</v>
      </c>
      <c r="AD205" s="9" t="s">
        <v>12</v>
      </c>
      <c r="AE205" s="55" t="s">
        <v>12</v>
      </c>
      <c r="AF205" s="55">
        <v>0.67400000000000004</v>
      </c>
      <c r="AG205" s="55">
        <v>0.73299999999999998</v>
      </c>
      <c r="AH205" s="55">
        <v>0.79500000000000004</v>
      </c>
      <c r="AI205" s="3">
        <v>0.85199999999999998</v>
      </c>
      <c r="AJ205" s="3">
        <v>0.91400000000000003</v>
      </c>
      <c r="AK205" s="3" t="s">
        <v>12</v>
      </c>
      <c r="AL205" s="3">
        <v>1.034</v>
      </c>
      <c r="AM205" s="15" t="s">
        <v>12</v>
      </c>
      <c r="AN205" s="10">
        <f t="shared" si="164"/>
        <v>0.91400000000000003</v>
      </c>
      <c r="AO205" s="9">
        <f t="shared" si="165"/>
        <v>0.11899999999999999</v>
      </c>
      <c r="AP205" s="10">
        <f t="shared" si="166"/>
        <v>0.12</v>
      </c>
      <c r="AQ205" s="9" t="s">
        <v>12</v>
      </c>
      <c r="AR205" s="55" t="s">
        <v>12</v>
      </c>
      <c r="AS205" s="55">
        <v>2.766</v>
      </c>
      <c r="AT205" s="55">
        <v>2.875</v>
      </c>
      <c r="AU205" s="55">
        <v>2.9950000000000001</v>
      </c>
      <c r="AV205" s="3">
        <v>3.089</v>
      </c>
      <c r="AW205" s="3">
        <v>3.1859999999999999</v>
      </c>
      <c r="AX205" s="3" t="s">
        <v>12</v>
      </c>
      <c r="AY205" s="3">
        <v>3.3759999999999999</v>
      </c>
      <c r="AZ205" s="15" t="s">
        <v>12</v>
      </c>
      <c r="BA205" s="10">
        <f t="shared" si="167"/>
        <v>3.1859999999999999</v>
      </c>
      <c r="BB205" s="9">
        <f t="shared" si="168"/>
        <v>0.19099999999999984</v>
      </c>
      <c r="BC205" s="10">
        <f t="shared" si="169"/>
        <v>0.18999999999999995</v>
      </c>
      <c r="BD205" s="9" t="s">
        <v>2403</v>
      </c>
      <c r="BE205" s="3" t="s">
        <v>12</v>
      </c>
      <c r="BF205" s="15" t="s">
        <v>12</v>
      </c>
      <c r="BG205" s="15"/>
      <c r="BH205" s="9"/>
      <c r="BI205" s="10"/>
      <c r="BJ205" s="9" t="s">
        <v>2403</v>
      </c>
      <c r="BK205" s="3" t="s">
        <v>12</v>
      </c>
      <c r="BL205" s="15" t="s">
        <v>12</v>
      </c>
      <c r="BM205" s="15"/>
      <c r="BN205" s="9"/>
      <c r="BO205" s="10"/>
      <c r="BP205">
        <f t="shared" si="170"/>
        <v>0</v>
      </c>
      <c r="BQ205" s="93">
        <f t="shared" si="171"/>
        <v>0</v>
      </c>
      <c r="BR205" s="93">
        <f t="shared" si="172"/>
        <v>0</v>
      </c>
      <c r="BS205" s="93" t="e">
        <f>VLOOKUP(C205,'Koppeling locatie - aslocatie'!$A$2:$C$8139,2,FALSE)</f>
        <v>#N/A</v>
      </c>
      <c r="BT205" s="93" t="e">
        <f>VLOOKUP($BS205,aslocaties_v01!$C$3:$AA$349,MATCH($K$3/10,aslocaties_v01!$C$2:$X$2),FALSE)</f>
        <v>#N/A</v>
      </c>
      <c r="BU205" s="93" t="e">
        <f>VLOOKUP(BS205,aslocaties_v01!$C$3:$AA$349,MATCH($K$3,aslocaties_v01!$C$2:$X$2),FALSE)</f>
        <v>#N/A</v>
      </c>
      <c r="BV205" s="93" t="e">
        <f>VLOOKUP(BS205,aslocaties_v01!$C$3:$AA$349,MATCH($K$3*10,aslocaties_v01!$C$2:$X$2),FALSE)</f>
        <v>#N/A</v>
      </c>
      <c r="BW205" s="93" t="e">
        <f t="shared" si="173"/>
        <v>#N/A</v>
      </c>
      <c r="BX205" s="93" t="e">
        <f t="shared" si="174"/>
        <v>#N/A</v>
      </c>
      <c r="BY205" s="94">
        <f t="shared" si="175"/>
        <v>999</v>
      </c>
      <c r="BZ205" s="94">
        <f t="shared" si="176"/>
        <v>999</v>
      </c>
      <c r="CA205" s="94" t="e">
        <f t="shared" si="177"/>
        <v>#N/A</v>
      </c>
      <c r="CB205" t="e">
        <f t="shared" si="178"/>
        <v>#N/A</v>
      </c>
      <c r="CC205" s="58" t="e">
        <f t="shared" si="179"/>
        <v>#N/A</v>
      </c>
      <c r="CD205" s="95" t="e">
        <f t="shared" si="180"/>
        <v>#N/A</v>
      </c>
      <c r="CE205" s="96" t="b">
        <f t="shared" si="181"/>
        <v>1</v>
      </c>
      <c r="CF205" t="e">
        <f t="shared" si="182"/>
        <v>#DIV/0!</v>
      </c>
      <c r="CG205" t="e">
        <f t="shared" si="183"/>
        <v>#DIV/0!</v>
      </c>
      <c r="CH205" s="84" t="b">
        <f t="shared" si="184"/>
        <v>1</v>
      </c>
      <c r="CI205">
        <f t="shared" si="185"/>
        <v>0.91400000000000003</v>
      </c>
      <c r="CJ205" t="b">
        <f t="shared" si="186"/>
        <v>1</v>
      </c>
      <c r="CK205" t="b">
        <f t="shared" si="187"/>
        <v>1</v>
      </c>
      <c r="CL205" s="84" t="b">
        <f t="shared" si="207"/>
        <v>1</v>
      </c>
      <c r="CM205">
        <f t="shared" si="188"/>
        <v>3.1859999999999999</v>
      </c>
      <c r="CN205" t="b">
        <f t="shared" si="189"/>
        <v>1</v>
      </c>
      <c r="CO205" s="84">
        <f t="shared" si="190"/>
        <v>5.7720496008060597E-2</v>
      </c>
      <c r="CP205" t="b">
        <f t="shared" si="191"/>
        <v>1</v>
      </c>
      <c r="CQ205" s="96" t="b">
        <f t="shared" si="192"/>
        <v>1</v>
      </c>
      <c r="CR205" t="b">
        <f t="shared" si="193"/>
        <v>1</v>
      </c>
      <c r="CS205" t="b">
        <f t="shared" si="194"/>
        <v>1</v>
      </c>
      <c r="CT205" t="b">
        <f t="shared" si="195"/>
        <v>1</v>
      </c>
      <c r="CU205" t="b">
        <f t="shared" si="196"/>
        <v>1</v>
      </c>
      <c r="CV205" s="84" t="b">
        <f t="shared" si="197"/>
        <v>1</v>
      </c>
      <c r="CW205" t="b">
        <f t="shared" si="198"/>
        <v>1</v>
      </c>
      <c r="CX205" t="b">
        <f t="shared" si="199"/>
        <v>1</v>
      </c>
      <c r="CY205" t="b">
        <f t="shared" si="200"/>
        <v>1</v>
      </c>
      <c r="CZ205" t="b">
        <f t="shared" si="201"/>
        <v>1</v>
      </c>
      <c r="DA205" s="84">
        <f t="shared" si="202"/>
        <v>0</v>
      </c>
      <c r="DB205" t="e">
        <f t="shared" si="203"/>
        <v>#N/A</v>
      </c>
    </row>
    <row r="206" spans="1:106">
      <c r="A206" s="9">
        <v>204</v>
      </c>
      <c r="B206" s="3">
        <v>2</v>
      </c>
      <c r="C206" s="3" t="s">
        <v>243</v>
      </c>
      <c r="D206" s="3" t="str">
        <f t="shared" si="156"/>
        <v>AF_60m_R_38_0236</v>
      </c>
      <c r="E206" s="3" t="str">
        <f t="shared" si="157"/>
        <v>0236</v>
      </c>
      <c r="F206" s="3">
        <v>139627.484</v>
      </c>
      <c r="G206" s="15">
        <v>419094.59399999998</v>
      </c>
      <c r="H206" s="35" t="str">
        <f t="shared" si="158"/>
        <v>ja</v>
      </c>
      <c r="I206" s="42" t="s">
        <v>2402</v>
      </c>
      <c r="J206" s="20" t="s">
        <v>2955</v>
      </c>
      <c r="K206" s="21">
        <v>10000</v>
      </c>
      <c r="L206" s="28">
        <f t="shared" si="204"/>
        <v>0.24</v>
      </c>
      <c r="M206" s="28">
        <f t="shared" si="205"/>
        <v>0</v>
      </c>
      <c r="N206" s="56">
        <f t="shared" si="159"/>
        <v>0</v>
      </c>
      <c r="O206" s="33">
        <f t="shared" si="206"/>
        <v>112.17019292129521</v>
      </c>
      <c r="P206" s="37">
        <f t="shared" si="160"/>
        <v>109.26054149598039</v>
      </c>
      <c r="Q206" s="9" t="s">
        <v>12</v>
      </c>
      <c r="R206" s="55" t="s">
        <v>12</v>
      </c>
      <c r="S206" s="55">
        <v>3.7490000000000001</v>
      </c>
      <c r="T206" s="55">
        <v>3.8410000000000002</v>
      </c>
      <c r="U206" s="55">
        <v>3.919</v>
      </c>
      <c r="V206" s="3">
        <v>3.9830000000000001</v>
      </c>
      <c r="W206" s="3">
        <v>4.0620000000000003</v>
      </c>
      <c r="X206" s="3" t="s">
        <v>12</v>
      </c>
      <c r="Y206" s="3">
        <v>4.5129999999999999</v>
      </c>
      <c r="Z206" s="15" t="s">
        <v>12</v>
      </c>
      <c r="AA206" s="10">
        <f t="shared" si="161"/>
        <v>4.0620000000000003</v>
      </c>
      <c r="AB206" s="9">
        <f t="shared" si="162"/>
        <v>0.14300000000000024</v>
      </c>
      <c r="AC206" s="10">
        <f t="shared" si="163"/>
        <v>0.45099999999999962</v>
      </c>
      <c r="AD206" s="9" t="s">
        <v>12</v>
      </c>
      <c r="AE206" s="55" t="s">
        <v>12</v>
      </c>
      <c r="AF206" s="55">
        <v>0.65100000000000002</v>
      </c>
      <c r="AG206" s="55">
        <v>0.71</v>
      </c>
      <c r="AH206" s="55">
        <v>0.77200000000000002</v>
      </c>
      <c r="AI206" s="3">
        <v>0.82799999999999996</v>
      </c>
      <c r="AJ206" s="3">
        <v>0.88900000000000001</v>
      </c>
      <c r="AK206" s="3" t="s">
        <v>12</v>
      </c>
      <c r="AL206" s="3">
        <v>1.008</v>
      </c>
      <c r="AM206" s="15" t="s">
        <v>12</v>
      </c>
      <c r="AN206" s="10">
        <f t="shared" si="164"/>
        <v>0.88900000000000001</v>
      </c>
      <c r="AO206" s="9">
        <f t="shared" si="165"/>
        <v>0.11699999999999999</v>
      </c>
      <c r="AP206" s="10">
        <f t="shared" si="166"/>
        <v>0.11899999999999999</v>
      </c>
      <c r="AQ206" s="9" t="s">
        <v>12</v>
      </c>
      <c r="AR206" s="55" t="s">
        <v>12</v>
      </c>
      <c r="AS206" s="55">
        <v>2.7530000000000001</v>
      </c>
      <c r="AT206" s="55">
        <v>2.8660000000000001</v>
      </c>
      <c r="AU206" s="55">
        <v>2.9849999999999999</v>
      </c>
      <c r="AV206" s="3">
        <v>3.08</v>
      </c>
      <c r="AW206" s="3">
        <v>3.1789999999999998</v>
      </c>
      <c r="AX206" s="3" t="s">
        <v>12</v>
      </c>
      <c r="AY206" s="3">
        <v>3.3719999999999999</v>
      </c>
      <c r="AZ206" s="15" t="s">
        <v>12</v>
      </c>
      <c r="BA206" s="10">
        <f t="shared" si="167"/>
        <v>3.1789999999999998</v>
      </c>
      <c r="BB206" s="9">
        <f t="shared" si="168"/>
        <v>0.19399999999999995</v>
      </c>
      <c r="BC206" s="10">
        <f t="shared" si="169"/>
        <v>0.19300000000000006</v>
      </c>
      <c r="BD206" s="9" t="s">
        <v>2403</v>
      </c>
      <c r="BE206" s="3" t="s">
        <v>12</v>
      </c>
      <c r="BF206" s="15" t="s">
        <v>12</v>
      </c>
      <c r="BG206" s="15"/>
      <c r="BH206" s="9"/>
      <c r="BI206" s="10"/>
      <c r="BJ206" s="9" t="s">
        <v>2403</v>
      </c>
      <c r="BK206" s="3" t="s">
        <v>12</v>
      </c>
      <c r="BL206" s="15" t="s">
        <v>12</v>
      </c>
      <c r="BM206" s="15"/>
      <c r="BN206" s="9"/>
      <c r="BO206" s="10"/>
      <c r="BP206">
        <f t="shared" si="170"/>
        <v>0</v>
      </c>
      <c r="BQ206" s="93">
        <f t="shared" si="171"/>
        <v>0</v>
      </c>
      <c r="BR206" s="93">
        <f t="shared" si="172"/>
        <v>0</v>
      </c>
      <c r="BS206" s="93" t="e">
        <f>VLOOKUP(C206,'Koppeling locatie - aslocatie'!$A$2:$C$8139,2,FALSE)</f>
        <v>#N/A</v>
      </c>
      <c r="BT206" s="93" t="e">
        <f>VLOOKUP($BS206,aslocaties_v01!$C$3:$AA$349,MATCH($K$3/10,aslocaties_v01!$C$2:$X$2),FALSE)</f>
        <v>#N/A</v>
      </c>
      <c r="BU206" s="93" t="e">
        <f>VLOOKUP(BS206,aslocaties_v01!$C$3:$AA$349,MATCH($K$3,aslocaties_v01!$C$2:$X$2),FALSE)</f>
        <v>#N/A</v>
      </c>
      <c r="BV206" s="93" t="e">
        <f>VLOOKUP(BS206,aslocaties_v01!$C$3:$AA$349,MATCH($K$3*10,aslocaties_v01!$C$2:$X$2),FALSE)</f>
        <v>#N/A</v>
      </c>
      <c r="BW206" s="93" t="e">
        <f t="shared" si="173"/>
        <v>#N/A</v>
      </c>
      <c r="BX206" s="93" t="e">
        <f t="shared" si="174"/>
        <v>#N/A</v>
      </c>
      <c r="BY206" s="94">
        <f t="shared" si="175"/>
        <v>999</v>
      </c>
      <c r="BZ206" s="94">
        <f t="shared" si="176"/>
        <v>999</v>
      </c>
      <c r="CA206" s="94" t="e">
        <f t="shared" si="177"/>
        <v>#N/A</v>
      </c>
      <c r="CB206" t="e">
        <f t="shared" si="178"/>
        <v>#N/A</v>
      </c>
      <c r="CC206" s="58" t="e">
        <f t="shared" si="179"/>
        <v>#N/A</v>
      </c>
      <c r="CD206" s="95" t="e">
        <f t="shared" si="180"/>
        <v>#N/A</v>
      </c>
      <c r="CE206" s="96" t="b">
        <f t="shared" si="181"/>
        <v>1</v>
      </c>
      <c r="CF206" t="e">
        <f t="shared" si="182"/>
        <v>#DIV/0!</v>
      </c>
      <c r="CG206" t="e">
        <f t="shared" si="183"/>
        <v>#DIV/0!</v>
      </c>
      <c r="CH206" s="84" t="b">
        <f t="shared" si="184"/>
        <v>1</v>
      </c>
      <c r="CI206">
        <f t="shared" si="185"/>
        <v>0.88900000000000001</v>
      </c>
      <c r="CJ206" t="b">
        <f t="shared" si="186"/>
        <v>1</v>
      </c>
      <c r="CK206" t="b">
        <f t="shared" si="187"/>
        <v>1</v>
      </c>
      <c r="CL206" s="84" t="b">
        <f t="shared" si="207"/>
        <v>1</v>
      </c>
      <c r="CM206">
        <f t="shared" si="188"/>
        <v>3.1789999999999998</v>
      </c>
      <c r="CN206" t="b">
        <f t="shared" si="189"/>
        <v>1</v>
      </c>
      <c r="CO206" s="84">
        <f t="shared" si="190"/>
        <v>5.6389222532522369E-2</v>
      </c>
      <c r="CP206" t="b">
        <f t="shared" si="191"/>
        <v>1</v>
      </c>
      <c r="CQ206" s="96" t="b">
        <f t="shared" si="192"/>
        <v>1</v>
      </c>
      <c r="CR206" t="b">
        <f t="shared" si="193"/>
        <v>1</v>
      </c>
      <c r="CS206" t="b">
        <f t="shared" si="194"/>
        <v>1</v>
      </c>
      <c r="CT206" t="b">
        <f t="shared" si="195"/>
        <v>1</v>
      </c>
      <c r="CU206" t="b">
        <f t="shared" si="196"/>
        <v>1</v>
      </c>
      <c r="CV206" s="84" t="b">
        <f t="shared" si="197"/>
        <v>1</v>
      </c>
      <c r="CW206" t="b">
        <f t="shared" si="198"/>
        <v>1</v>
      </c>
      <c r="CX206" t="b">
        <f t="shared" si="199"/>
        <v>1</v>
      </c>
      <c r="CY206" t="b">
        <f t="shared" si="200"/>
        <v>1</v>
      </c>
      <c r="CZ206" t="b">
        <f t="shared" si="201"/>
        <v>1</v>
      </c>
      <c r="DA206" s="84">
        <f t="shared" si="202"/>
        <v>0</v>
      </c>
      <c r="DB206" t="e">
        <f t="shared" si="203"/>
        <v>#N/A</v>
      </c>
    </row>
    <row r="207" spans="1:106">
      <c r="A207" s="9">
        <v>205</v>
      </c>
      <c r="B207" s="3">
        <v>2</v>
      </c>
      <c r="C207" s="3" t="s">
        <v>244</v>
      </c>
      <c r="D207" s="3" t="str">
        <f t="shared" si="156"/>
        <v>AF_60m_R_38_0237</v>
      </c>
      <c r="E207" s="3" t="str">
        <f t="shared" si="157"/>
        <v>0237</v>
      </c>
      <c r="F207" s="3">
        <v>139530.56200000001</v>
      </c>
      <c r="G207" s="15">
        <v>419044.15600000002</v>
      </c>
      <c r="H207" s="35" t="str">
        <f t="shared" si="158"/>
        <v>ja</v>
      </c>
      <c r="I207" s="42" t="s">
        <v>2402</v>
      </c>
      <c r="J207" s="20" t="s">
        <v>2955</v>
      </c>
      <c r="K207" s="21">
        <v>10000</v>
      </c>
      <c r="L207" s="28">
        <f t="shared" si="204"/>
        <v>0.24</v>
      </c>
      <c r="M207" s="28">
        <f t="shared" si="205"/>
        <v>0</v>
      </c>
      <c r="N207" s="56">
        <f t="shared" si="159"/>
        <v>0</v>
      </c>
      <c r="O207" s="33">
        <f t="shared" si="206"/>
        <v>109.26054149598039</v>
      </c>
      <c r="P207" s="37">
        <f t="shared" si="160"/>
        <v>110.16878719494531</v>
      </c>
      <c r="Q207" s="9" t="s">
        <v>12</v>
      </c>
      <c r="R207" s="55" t="s">
        <v>12</v>
      </c>
      <c r="S207" s="55">
        <v>3.7450000000000001</v>
      </c>
      <c r="T207" s="55">
        <v>3.8380000000000001</v>
      </c>
      <c r="U207" s="55">
        <v>3.919</v>
      </c>
      <c r="V207" s="3">
        <v>3.9830000000000001</v>
      </c>
      <c r="W207" s="3">
        <v>4.0620000000000003</v>
      </c>
      <c r="X207" s="3" t="s">
        <v>12</v>
      </c>
      <c r="Y207" s="3">
        <v>4.5119999999999996</v>
      </c>
      <c r="Z207" s="15" t="s">
        <v>12</v>
      </c>
      <c r="AA207" s="10">
        <f t="shared" si="161"/>
        <v>4.0620000000000003</v>
      </c>
      <c r="AB207" s="9">
        <f t="shared" si="162"/>
        <v>0.14300000000000024</v>
      </c>
      <c r="AC207" s="10">
        <f t="shared" si="163"/>
        <v>0.44999999999999929</v>
      </c>
      <c r="AD207" s="9" t="s">
        <v>12</v>
      </c>
      <c r="AE207" s="55" t="s">
        <v>12</v>
      </c>
      <c r="AF207" s="55">
        <v>0.65400000000000003</v>
      </c>
      <c r="AG207" s="55">
        <v>0.71199999999999997</v>
      </c>
      <c r="AH207" s="55">
        <v>0.77300000000000002</v>
      </c>
      <c r="AI207" s="3">
        <v>0.82899999999999996</v>
      </c>
      <c r="AJ207" s="3">
        <v>0.89</v>
      </c>
      <c r="AK207" s="3" t="s">
        <v>12</v>
      </c>
      <c r="AL207" s="3">
        <v>1.0089999999999999</v>
      </c>
      <c r="AM207" s="15" t="s">
        <v>12</v>
      </c>
      <c r="AN207" s="10">
        <f t="shared" si="164"/>
        <v>0.89</v>
      </c>
      <c r="AO207" s="9">
        <f t="shared" si="165"/>
        <v>0.11699999999999999</v>
      </c>
      <c r="AP207" s="10">
        <f t="shared" si="166"/>
        <v>0.11899999999999988</v>
      </c>
      <c r="AQ207" s="9" t="s">
        <v>12</v>
      </c>
      <c r="AR207" s="55" t="s">
        <v>12</v>
      </c>
      <c r="AS207" s="55">
        <v>2.7490000000000001</v>
      </c>
      <c r="AT207" s="55">
        <v>2.8610000000000002</v>
      </c>
      <c r="AU207" s="55">
        <v>2.9780000000000002</v>
      </c>
      <c r="AV207" s="3">
        <v>3.0720000000000001</v>
      </c>
      <c r="AW207" s="3">
        <v>3.1709999999999998</v>
      </c>
      <c r="AX207" s="3" t="s">
        <v>12</v>
      </c>
      <c r="AY207" s="3">
        <v>3.363</v>
      </c>
      <c r="AZ207" s="15" t="s">
        <v>12</v>
      </c>
      <c r="BA207" s="10">
        <f t="shared" si="167"/>
        <v>3.1709999999999998</v>
      </c>
      <c r="BB207" s="9">
        <f t="shared" si="168"/>
        <v>0.19299999999999962</v>
      </c>
      <c r="BC207" s="10">
        <f t="shared" si="169"/>
        <v>0.19200000000000017</v>
      </c>
      <c r="BD207" s="9" t="s">
        <v>2403</v>
      </c>
      <c r="BE207" s="3" t="s">
        <v>12</v>
      </c>
      <c r="BF207" s="15" t="s">
        <v>12</v>
      </c>
      <c r="BG207" s="15"/>
      <c r="BH207" s="9"/>
      <c r="BI207" s="10"/>
      <c r="BJ207" s="9" t="s">
        <v>2403</v>
      </c>
      <c r="BK207" s="3" t="s">
        <v>12</v>
      </c>
      <c r="BL207" s="15" t="s">
        <v>12</v>
      </c>
      <c r="BM207" s="15"/>
      <c r="BN207" s="9"/>
      <c r="BO207" s="10"/>
      <c r="BP207">
        <f t="shared" si="170"/>
        <v>0</v>
      </c>
      <c r="BQ207" s="93">
        <f t="shared" si="171"/>
        <v>0</v>
      </c>
      <c r="BR207" s="93">
        <f t="shared" si="172"/>
        <v>0</v>
      </c>
      <c r="BS207" s="93" t="e">
        <f>VLOOKUP(C207,'Koppeling locatie - aslocatie'!$A$2:$C$8139,2,FALSE)</f>
        <v>#N/A</v>
      </c>
      <c r="BT207" s="93" t="e">
        <f>VLOOKUP($BS207,aslocaties_v01!$C$3:$AA$349,MATCH($K$3/10,aslocaties_v01!$C$2:$X$2),FALSE)</f>
        <v>#N/A</v>
      </c>
      <c r="BU207" s="93" t="e">
        <f>VLOOKUP(BS207,aslocaties_v01!$C$3:$AA$349,MATCH($K$3,aslocaties_v01!$C$2:$X$2),FALSE)</f>
        <v>#N/A</v>
      </c>
      <c r="BV207" s="93" t="e">
        <f>VLOOKUP(BS207,aslocaties_v01!$C$3:$AA$349,MATCH($K$3*10,aslocaties_v01!$C$2:$X$2),FALSE)</f>
        <v>#N/A</v>
      </c>
      <c r="BW207" s="93" t="e">
        <f t="shared" si="173"/>
        <v>#N/A</v>
      </c>
      <c r="BX207" s="93" t="e">
        <f t="shared" si="174"/>
        <v>#N/A</v>
      </c>
      <c r="BY207" s="94">
        <f t="shared" si="175"/>
        <v>999</v>
      </c>
      <c r="BZ207" s="94">
        <f t="shared" si="176"/>
        <v>999</v>
      </c>
      <c r="CA207" s="94" t="e">
        <f t="shared" si="177"/>
        <v>#N/A</v>
      </c>
      <c r="CB207" t="e">
        <f t="shared" si="178"/>
        <v>#N/A</v>
      </c>
      <c r="CC207" s="58" t="e">
        <f t="shared" si="179"/>
        <v>#N/A</v>
      </c>
      <c r="CD207" s="95" t="e">
        <f t="shared" si="180"/>
        <v>#N/A</v>
      </c>
      <c r="CE207" s="96" t="b">
        <f t="shared" si="181"/>
        <v>1</v>
      </c>
      <c r="CF207" t="e">
        <f t="shared" si="182"/>
        <v>#DIV/0!</v>
      </c>
      <c r="CG207" t="e">
        <f t="shared" si="183"/>
        <v>#DIV/0!</v>
      </c>
      <c r="CH207" s="84" t="b">
        <f t="shared" si="184"/>
        <v>1</v>
      </c>
      <c r="CI207">
        <f t="shared" si="185"/>
        <v>0.89</v>
      </c>
      <c r="CJ207" t="b">
        <f t="shared" si="186"/>
        <v>1</v>
      </c>
      <c r="CK207" t="b">
        <f t="shared" si="187"/>
        <v>1</v>
      </c>
      <c r="CL207" s="84" t="b">
        <f t="shared" si="207"/>
        <v>1</v>
      </c>
      <c r="CM207">
        <f t="shared" si="188"/>
        <v>3.1709999999999998</v>
      </c>
      <c r="CN207" t="b">
        <f t="shared" si="189"/>
        <v>1</v>
      </c>
      <c r="CO207" s="84">
        <f t="shared" si="190"/>
        <v>5.6737856458420104E-2</v>
      </c>
      <c r="CP207" t="b">
        <f t="shared" si="191"/>
        <v>1</v>
      </c>
      <c r="CQ207" s="96" t="b">
        <f t="shared" si="192"/>
        <v>1</v>
      </c>
      <c r="CR207" t="b">
        <f t="shared" si="193"/>
        <v>1</v>
      </c>
      <c r="CS207" t="b">
        <f t="shared" si="194"/>
        <v>1</v>
      </c>
      <c r="CT207" t="b">
        <f t="shared" si="195"/>
        <v>1</v>
      </c>
      <c r="CU207" t="b">
        <f t="shared" si="196"/>
        <v>1</v>
      </c>
      <c r="CV207" s="84" t="b">
        <f t="shared" si="197"/>
        <v>1</v>
      </c>
      <c r="CW207" t="b">
        <f t="shared" si="198"/>
        <v>1</v>
      </c>
      <c r="CX207" t="b">
        <f t="shared" si="199"/>
        <v>1</v>
      </c>
      <c r="CY207" t="b">
        <f t="shared" si="200"/>
        <v>1</v>
      </c>
      <c r="CZ207" t="b">
        <f t="shared" si="201"/>
        <v>1</v>
      </c>
      <c r="DA207" s="84">
        <f t="shared" si="202"/>
        <v>0</v>
      </c>
      <c r="DB207" t="e">
        <f t="shared" si="203"/>
        <v>#N/A</v>
      </c>
    </row>
    <row r="208" spans="1:106">
      <c r="A208" s="9">
        <v>206</v>
      </c>
      <c r="B208" s="3">
        <v>2</v>
      </c>
      <c r="C208" s="3" t="s">
        <v>245</v>
      </c>
      <c r="D208" s="3" t="str">
        <f t="shared" si="156"/>
        <v>AF_60m_R_38_0238</v>
      </c>
      <c r="E208" s="3" t="str">
        <f t="shared" si="157"/>
        <v>0238</v>
      </c>
      <c r="F208" s="3">
        <v>139433.65599999999</v>
      </c>
      <c r="G208" s="15">
        <v>418991.75</v>
      </c>
      <c r="H208" s="35" t="str">
        <f t="shared" si="158"/>
        <v>ja</v>
      </c>
      <c r="I208" s="42" t="s">
        <v>2402</v>
      </c>
      <c r="J208" s="20" t="s">
        <v>2955</v>
      </c>
      <c r="K208" s="21">
        <v>10000</v>
      </c>
      <c r="L208" s="28">
        <f t="shared" si="204"/>
        <v>0.24</v>
      </c>
      <c r="M208" s="28">
        <f t="shared" si="205"/>
        <v>0</v>
      </c>
      <c r="N208" s="56">
        <f t="shared" si="159"/>
        <v>0</v>
      </c>
      <c r="O208" s="33">
        <f t="shared" si="206"/>
        <v>110.16878719494531</v>
      </c>
      <c r="P208" s="37">
        <f t="shared" si="160"/>
        <v>54.226665488484535</v>
      </c>
      <c r="Q208" s="9" t="s">
        <v>12</v>
      </c>
      <c r="R208" s="55" t="s">
        <v>12</v>
      </c>
      <c r="S208" s="55">
        <v>3.7450000000000001</v>
      </c>
      <c r="T208" s="55">
        <v>3.8380000000000001</v>
      </c>
      <c r="U208" s="55">
        <v>3.919</v>
      </c>
      <c r="V208" s="3">
        <v>3.9830000000000001</v>
      </c>
      <c r="W208" s="3">
        <v>4.0620000000000003</v>
      </c>
      <c r="X208" s="3" t="s">
        <v>12</v>
      </c>
      <c r="Y208" s="3">
        <v>4.5119999999999996</v>
      </c>
      <c r="Z208" s="15" t="s">
        <v>12</v>
      </c>
      <c r="AA208" s="10">
        <f t="shared" si="161"/>
        <v>4.0620000000000003</v>
      </c>
      <c r="AB208" s="9">
        <f t="shared" si="162"/>
        <v>0.14300000000000024</v>
      </c>
      <c r="AC208" s="10">
        <f t="shared" si="163"/>
        <v>0.44999999999999929</v>
      </c>
      <c r="AD208" s="9" t="s">
        <v>12</v>
      </c>
      <c r="AE208" s="55" t="s">
        <v>12</v>
      </c>
      <c r="AF208" s="55">
        <v>0.70099999999999996</v>
      </c>
      <c r="AG208" s="55">
        <v>0.76100000000000001</v>
      </c>
      <c r="AH208" s="55">
        <v>0.82599999999999996</v>
      </c>
      <c r="AI208" s="3">
        <v>0.88400000000000001</v>
      </c>
      <c r="AJ208" s="3">
        <v>0.94799999999999995</v>
      </c>
      <c r="AK208" s="3" t="s">
        <v>12</v>
      </c>
      <c r="AL208" s="3">
        <v>1.071</v>
      </c>
      <c r="AM208" s="15" t="s">
        <v>12</v>
      </c>
      <c r="AN208" s="10">
        <f t="shared" si="164"/>
        <v>0.94799999999999995</v>
      </c>
      <c r="AO208" s="9">
        <f t="shared" si="165"/>
        <v>0.122</v>
      </c>
      <c r="AP208" s="10">
        <f t="shared" si="166"/>
        <v>0.123</v>
      </c>
      <c r="AQ208" s="9" t="s">
        <v>12</v>
      </c>
      <c r="AR208" s="55" t="s">
        <v>12</v>
      </c>
      <c r="AS208" s="55">
        <v>2.851</v>
      </c>
      <c r="AT208" s="55">
        <v>2.964</v>
      </c>
      <c r="AU208" s="55">
        <v>3.0840000000000001</v>
      </c>
      <c r="AV208" s="3">
        <v>3.1789999999999998</v>
      </c>
      <c r="AW208" s="3">
        <v>3.28</v>
      </c>
      <c r="AX208" s="3" t="s">
        <v>12</v>
      </c>
      <c r="AY208" s="3">
        <v>3.4750000000000001</v>
      </c>
      <c r="AZ208" s="15" t="s">
        <v>12</v>
      </c>
      <c r="BA208" s="10">
        <f t="shared" si="167"/>
        <v>3.28</v>
      </c>
      <c r="BB208" s="9">
        <f t="shared" si="168"/>
        <v>0.19599999999999973</v>
      </c>
      <c r="BC208" s="10">
        <f t="shared" si="169"/>
        <v>0.19500000000000028</v>
      </c>
      <c r="BD208" s="9" t="s">
        <v>2403</v>
      </c>
      <c r="BE208" s="3" t="s">
        <v>12</v>
      </c>
      <c r="BF208" s="15" t="s">
        <v>12</v>
      </c>
      <c r="BG208" s="15"/>
      <c r="BH208" s="9"/>
      <c r="BI208" s="10"/>
      <c r="BJ208" s="9" t="s">
        <v>2403</v>
      </c>
      <c r="BK208" s="3" t="s">
        <v>12</v>
      </c>
      <c r="BL208" s="15" t="s">
        <v>12</v>
      </c>
      <c r="BM208" s="15"/>
      <c r="BN208" s="9"/>
      <c r="BO208" s="10"/>
      <c r="BP208">
        <f t="shared" si="170"/>
        <v>0</v>
      </c>
      <c r="BQ208" s="93">
        <f t="shared" si="171"/>
        <v>0</v>
      </c>
      <c r="BR208" s="93">
        <f t="shared" si="172"/>
        <v>0</v>
      </c>
      <c r="BS208" s="93" t="e">
        <f>VLOOKUP(C208,'Koppeling locatie - aslocatie'!$A$2:$C$8139,2,FALSE)</f>
        <v>#N/A</v>
      </c>
      <c r="BT208" s="93" t="e">
        <f>VLOOKUP($BS208,aslocaties_v01!$C$3:$AA$349,MATCH($K$3/10,aslocaties_v01!$C$2:$X$2),FALSE)</f>
        <v>#N/A</v>
      </c>
      <c r="BU208" s="93" t="e">
        <f>VLOOKUP(BS208,aslocaties_v01!$C$3:$AA$349,MATCH($K$3,aslocaties_v01!$C$2:$X$2),FALSE)</f>
        <v>#N/A</v>
      </c>
      <c r="BV208" s="93" t="e">
        <f>VLOOKUP(BS208,aslocaties_v01!$C$3:$AA$349,MATCH($K$3*10,aslocaties_v01!$C$2:$X$2),FALSE)</f>
        <v>#N/A</v>
      </c>
      <c r="BW208" s="93" t="e">
        <f t="shared" si="173"/>
        <v>#N/A</v>
      </c>
      <c r="BX208" s="93" t="e">
        <f t="shared" si="174"/>
        <v>#N/A</v>
      </c>
      <c r="BY208" s="94">
        <f t="shared" si="175"/>
        <v>999</v>
      </c>
      <c r="BZ208" s="94">
        <f t="shared" si="176"/>
        <v>999</v>
      </c>
      <c r="CA208" s="94" t="e">
        <f t="shared" si="177"/>
        <v>#N/A</v>
      </c>
      <c r="CB208" t="e">
        <f t="shared" si="178"/>
        <v>#N/A</v>
      </c>
      <c r="CC208" s="58" t="e">
        <f t="shared" si="179"/>
        <v>#N/A</v>
      </c>
      <c r="CD208" s="95" t="e">
        <f t="shared" si="180"/>
        <v>#N/A</v>
      </c>
      <c r="CE208" s="96" t="b">
        <f t="shared" si="181"/>
        <v>1</v>
      </c>
      <c r="CF208" t="e">
        <f t="shared" si="182"/>
        <v>#DIV/0!</v>
      </c>
      <c r="CG208" t="e">
        <f t="shared" si="183"/>
        <v>#DIV/0!</v>
      </c>
      <c r="CH208" s="84" t="b">
        <f t="shared" si="184"/>
        <v>1</v>
      </c>
      <c r="CI208">
        <f t="shared" si="185"/>
        <v>0.94799999999999995</v>
      </c>
      <c r="CJ208" t="b">
        <f t="shared" si="186"/>
        <v>1</v>
      </c>
      <c r="CK208" t="b">
        <f t="shared" si="187"/>
        <v>1</v>
      </c>
      <c r="CL208" s="84" t="b">
        <f t="shared" si="207"/>
        <v>1</v>
      </c>
      <c r="CM208">
        <f t="shared" si="188"/>
        <v>3.28</v>
      </c>
      <c r="CN208" t="b">
        <f t="shared" si="189"/>
        <v>1</v>
      </c>
      <c r="CO208" s="84">
        <f t="shared" si="190"/>
        <v>5.6485379581750796E-2</v>
      </c>
      <c r="CP208" t="b">
        <f t="shared" si="191"/>
        <v>1</v>
      </c>
      <c r="CQ208" s="96" t="b">
        <f t="shared" si="192"/>
        <v>1</v>
      </c>
      <c r="CR208" t="b">
        <f t="shared" si="193"/>
        <v>1</v>
      </c>
      <c r="CS208" t="b">
        <f t="shared" si="194"/>
        <v>1</v>
      </c>
      <c r="CT208" t="b">
        <f t="shared" si="195"/>
        <v>1</v>
      </c>
      <c r="CU208" t="b">
        <f t="shared" si="196"/>
        <v>1</v>
      </c>
      <c r="CV208" s="84" t="b">
        <f t="shared" si="197"/>
        <v>1</v>
      </c>
      <c r="CW208" t="b">
        <f t="shared" si="198"/>
        <v>1</v>
      </c>
      <c r="CX208" t="b">
        <f t="shared" si="199"/>
        <v>1</v>
      </c>
      <c r="CY208" t="b">
        <f t="shared" si="200"/>
        <v>1</v>
      </c>
      <c r="CZ208" t="b">
        <f t="shared" si="201"/>
        <v>1</v>
      </c>
      <c r="DA208" s="84">
        <f t="shared" si="202"/>
        <v>0</v>
      </c>
      <c r="DB208" t="e">
        <f t="shared" si="203"/>
        <v>#N/A</v>
      </c>
    </row>
    <row r="209" spans="1:106">
      <c r="A209" s="9">
        <v>207</v>
      </c>
      <c r="B209" s="3">
        <v>2</v>
      </c>
      <c r="C209" s="3" t="s">
        <v>246</v>
      </c>
      <c r="D209" s="3" t="str">
        <f t="shared" si="156"/>
        <v>AF_60m_R_38_0239</v>
      </c>
      <c r="E209" s="3" t="str">
        <f t="shared" si="157"/>
        <v>0239</v>
      </c>
      <c r="F209" s="3">
        <v>139380.53099999999</v>
      </c>
      <c r="G209" s="15">
        <v>418980.875</v>
      </c>
      <c r="H209" s="35" t="str">
        <f t="shared" si="158"/>
        <v>ja</v>
      </c>
      <c r="I209" s="42" t="s">
        <v>2402</v>
      </c>
      <c r="J209" s="20" t="s">
        <v>2955</v>
      </c>
      <c r="K209" s="21">
        <v>10000</v>
      </c>
      <c r="L209" s="28">
        <f t="shared" si="204"/>
        <v>0.24</v>
      </c>
      <c r="M209" s="28">
        <f t="shared" si="205"/>
        <v>0</v>
      </c>
      <c r="N209" s="56">
        <f t="shared" si="159"/>
        <v>0</v>
      </c>
      <c r="O209" s="33">
        <f t="shared" si="206"/>
        <v>54.226665488484535</v>
      </c>
      <c r="P209" s="37">
        <f t="shared" si="160"/>
        <v>116.33330852339536</v>
      </c>
      <c r="Q209" s="9" t="s">
        <v>12</v>
      </c>
      <c r="R209" s="55" t="s">
        <v>12</v>
      </c>
      <c r="S209" s="55">
        <v>3.7450000000000001</v>
      </c>
      <c r="T209" s="55">
        <v>3.8380000000000001</v>
      </c>
      <c r="U209" s="55">
        <v>3.919</v>
      </c>
      <c r="V209" s="3">
        <v>3.9830000000000001</v>
      </c>
      <c r="W209" s="3">
        <v>4.0629999999999997</v>
      </c>
      <c r="X209" s="3" t="s">
        <v>12</v>
      </c>
      <c r="Y209" s="3">
        <v>4.5119999999999996</v>
      </c>
      <c r="Z209" s="15" t="s">
        <v>12</v>
      </c>
      <c r="AA209" s="10">
        <f t="shared" si="161"/>
        <v>4.0629999999999997</v>
      </c>
      <c r="AB209" s="9">
        <f t="shared" si="162"/>
        <v>0.14399999999999968</v>
      </c>
      <c r="AC209" s="10">
        <f t="shared" si="163"/>
        <v>0.44899999999999984</v>
      </c>
      <c r="AD209" s="9" t="s">
        <v>12</v>
      </c>
      <c r="AE209" s="55" t="s">
        <v>12</v>
      </c>
      <c r="AF209" s="55">
        <v>0.73299999999999998</v>
      </c>
      <c r="AG209" s="55">
        <v>0.79600000000000004</v>
      </c>
      <c r="AH209" s="55">
        <v>0.86199999999999999</v>
      </c>
      <c r="AI209" s="3">
        <v>0.92200000000000004</v>
      </c>
      <c r="AJ209" s="3">
        <v>0.98599999999999999</v>
      </c>
      <c r="AK209" s="3" t="s">
        <v>12</v>
      </c>
      <c r="AL209" s="3">
        <v>1.1140000000000001</v>
      </c>
      <c r="AM209" s="15" t="s">
        <v>12</v>
      </c>
      <c r="AN209" s="10">
        <f t="shared" si="164"/>
        <v>0.98599999999999999</v>
      </c>
      <c r="AO209" s="9">
        <f t="shared" si="165"/>
        <v>0.124</v>
      </c>
      <c r="AP209" s="10">
        <f t="shared" si="166"/>
        <v>0.12800000000000011</v>
      </c>
      <c r="AQ209" s="9" t="s">
        <v>12</v>
      </c>
      <c r="AR209" s="55" t="s">
        <v>12</v>
      </c>
      <c r="AS209" s="55">
        <v>2.9470000000000001</v>
      </c>
      <c r="AT209" s="55">
        <v>3.0630000000000002</v>
      </c>
      <c r="AU209" s="55">
        <v>3.1890000000000001</v>
      </c>
      <c r="AV209" s="3">
        <v>3.2890000000000001</v>
      </c>
      <c r="AW209" s="3">
        <v>3.391</v>
      </c>
      <c r="AX209" s="3" t="s">
        <v>12</v>
      </c>
      <c r="AY209" s="3">
        <v>3.5920000000000001</v>
      </c>
      <c r="AZ209" s="15" t="s">
        <v>12</v>
      </c>
      <c r="BA209" s="10">
        <f t="shared" si="167"/>
        <v>3.391</v>
      </c>
      <c r="BB209" s="9">
        <f t="shared" si="168"/>
        <v>0.20199999999999996</v>
      </c>
      <c r="BC209" s="10">
        <f t="shared" si="169"/>
        <v>0.20100000000000007</v>
      </c>
      <c r="BD209" s="9" t="s">
        <v>2403</v>
      </c>
      <c r="BE209" s="3" t="s">
        <v>12</v>
      </c>
      <c r="BF209" s="15" t="s">
        <v>12</v>
      </c>
      <c r="BG209" s="15"/>
      <c r="BH209" s="9"/>
      <c r="BI209" s="10"/>
      <c r="BJ209" s="9" t="s">
        <v>2403</v>
      </c>
      <c r="BK209" s="3" t="s">
        <v>12</v>
      </c>
      <c r="BL209" s="15" t="s">
        <v>12</v>
      </c>
      <c r="BM209" s="15"/>
      <c r="BN209" s="9"/>
      <c r="BO209" s="10"/>
      <c r="BP209">
        <f t="shared" si="170"/>
        <v>0</v>
      </c>
      <c r="BQ209" s="93">
        <f t="shared" si="171"/>
        <v>0</v>
      </c>
      <c r="BR209" s="93">
        <f t="shared" si="172"/>
        <v>0</v>
      </c>
      <c r="BS209" s="93" t="e">
        <f>VLOOKUP(C209,'Koppeling locatie - aslocatie'!$A$2:$C$8139,2,FALSE)</f>
        <v>#N/A</v>
      </c>
      <c r="BT209" s="93" t="e">
        <f>VLOOKUP($BS209,aslocaties_v01!$C$3:$AA$349,MATCH($K$3/10,aslocaties_v01!$C$2:$X$2),FALSE)</f>
        <v>#N/A</v>
      </c>
      <c r="BU209" s="93" t="e">
        <f>VLOOKUP(BS209,aslocaties_v01!$C$3:$AA$349,MATCH($K$3,aslocaties_v01!$C$2:$X$2),FALSE)</f>
        <v>#N/A</v>
      </c>
      <c r="BV209" s="93" t="e">
        <f>VLOOKUP(BS209,aslocaties_v01!$C$3:$AA$349,MATCH($K$3*10,aslocaties_v01!$C$2:$X$2),FALSE)</f>
        <v>#N/A</v>
      </c>
      <c r="BW209" s="93" t="e">
        <f t="shared" si="173"/>
        <v>#N/A</v>
      </c>
      <c r="BX209" s="93" t="e">
        <f t="shared" si="174"/>
        <v>#N/A</v>
      </c>
      <c r="BY209" s="94">
        <f t="shared" si="175"/>
        <v>999</v>
      </c>
      <c r="BZ209" s="94">
        <f t="shared" si="176"/>
        <v>999</v>
      </c>
      <c r="CA209" s="94" t="e">
        <f t="shared" si="177"/>
        <v>#N/A</v>
      </c>
      <c r="CB209" t="e">
        <f t="shared" si="178"/>
        <v>#N/A</v>
      </c>
      <c r="CC209" s="58" t="e">
        <f t="shared" si="179"/>
        <v>#N/A</v>
      </c>
      <c r="CD209" s="95" t="e">
        <f t="shared" si="180"/>
        <v>#N/A</v>
      </c>
      <c r="CE209" s="96" t="b">
        <f t="shared" si="181"/>
        <v>1</v>
      </c>
      <c r="CF209" t="e">
        <f t="shared" si="182"/>
        <v>#DIV/0!</v>
      </c>
      <c r="CG209" t="e">
        <f t="shared" si="183"/>
        <v>#DIV/0!</v>
      </c>
      <c r="CH209" s="84" t="b">
        <f t="shared" si="184"/>
        <v>1</v>
      </c>
      <c r="CI209">
        <f t="shared" si="185"/>
        <v>0.98599999999999999</v>
      </c>
      <c r="CJ209" t="b">
        <f t="shared" si="186"/>
        <v>1</v>
      </c>
      <c r="CK209" t="b">
        <f t="shared" si="187"/>
        <v>1</v>
      </c>
      <c r="CL209" s="84" t="b">
        <f t="shared" si="207"/>
        <v>1</v>
      </c>
      <c r="CM209">
        <f t="shared" si="188"/>
        <v>3.391</v>
      </c>
      <c r="CN209" t="b">
        <f t="shared" si="189"/>
        <v>1</v>
      </c>
      <c r="CO209" s="84">
        <f t="shared" si="190"/>
        <v>5.4966329510783001E-2</v>
      </c>
      <c r="CP209" t="b">
        <f t="shared" si="191"/>
        <v>1</v>
      </c>
      <c r="CQ209" s="96" t="b">
        <f t="shared" si="192"/>
        <v>1</v>
      </c>
      <c r="CR209" t="b">
        <f t="shared" si="193"/>
        <v>1</v>
      </c>
      <c r="CS209" t="b">
        <f t="shared" si="194"/>
        <v>1</v>
      </c>
      <c r="CT209" t="b">
        <f t="shared" si="195"/>
        <v>1</v>
      </c>
      <c r="CU209" t="b">
        <f t="shared" si="196"/>
        <v>1</v>
      </c>
      <c r="CV209" s="84" t="b">
        <f t="shared" si="197"/>
        <v>1</v>
      </c>
      <c r="CW209" t="b">
        <f t="shared" si="198"/>
        <v>1</v>
      </c>
      <c r="CX209" t="b">
        <f t="shared" si="199"/>
        <v>1</v>
      </c>
      <c r="CY209" t="b">
        <f t="shared" si="200"/>
        <v>1</v>
      </c>
      <c r="CZ209" t="b">
        <f t="shared" si="201"/>
        <v>1</v>
      </c>
      <c r="DA209" s="84">
        <f t="shared" si="202"/>
        <v>0</v>
      </c>
      <c r="DB209" t="e">
        <f t="shared" si="203"/>
        <v>#N/A</v>
      </c>
    </row>
    <row r="210" spans="1:106">
      <c r="A210" s="9">
        <v>208</v>
      </c>
      <c r="B210" s="3">
        <v>2</v>
      </c>
      <c r="C210" s="3" t="s">
        <v>247</v>
      </c>
      <c r="D210" s="3" t="str">
        <f t="shared" si="156"/>
        <v>AF_60m_R_38_0240</v>
      </c>
      <c r="E210" s="3" t="str">
        <f t="shared" si="157"/>
        <v>0240</v>
      </c>
      <c r="F210" s="3">
        <v>139278.375</v>
      </c>
      <c r="G210" s="15">
        <v>418925.21899999998</v>
      </c>
      <c r="H210" s="35" t="str">
        <f t="shared" si="158"/>
        <v>ja</v>
      </c>
      <c r="I210" s="42" t="s">
        <v>2402</v>
      </c>
      <c r="J210" s="20" t="s">
        <v>2955</v>
      </c>
      <c r="K210" s="21">
        <v>10000</v>
      </c>
      <c r="L210" s="28">
        <f t="shared" si="204"/>
        <v>0.24</v>
      </c>
      <c r="M210" s="28">
        <f t="shared" si="205"/>
        <v>0</v>
      </c>
      <c r="N210" s="56">
        <f t="shared" si="159"/>
        <v>0</v>
      </c>
      <c r="O210" s="33">
        <f t="shared" si="206"/>
        <v>116.33330852339536</v>
      </c>
      <c r="P210" s="37">
        <f t="shared" si="160"/>
        <v>117.57421365673564</v>
      </c>
      <c r="Q210" s="9" t="s">
        <v>12</v>
      </c>
      <c r="R210" s="55" t="s">
        <v>12</v>
      </c>
      <c r="S210" s="55">
        <v>3.7450000000000001</v>
      </c>
      <c r="T210" s="55">
        <v>3.8380000000000001</v>
      </c>
      <c r="U210" s="55">
        <v>3.919</v>
      </c>
      <c r="V210" s="3">
        <v>3.9830000000000001</v>
      </c>
      <c r="W210" s="3">
        <v>4.0629999999999997</v>
      </c>
      <c r="X210" s="3" t="s">
        <v>12</v>
      </c>
      <c r="Y210" s="3">
        <v>4.5110000000000001</v>
      </c>
      <c r="Z210" s="15" t="s">
        <v>12</v>
      </c>
      <c r="AA210" s="10">
        <f t="shared" si="161"/>
        <v>4.0629999999999997</v>
      </c>
      <c r="AB210" s="9">
        <f t="shared" si="162"/>
        <v>0.14399999999999968</v>
      </c>
      <c r="AC210" s="10">
        <f t="shared" si="163"/>
        <v>0.4480000000000004</v>
      </c>
      <c r="AD210" s="9" t="s">
        <v>12</v>
      </c>
      <c r="AE210" s="55" t="s">
        <v>12</v>
      </c>
      <c r="AF210" s="55">
        <v>0.67500000000000004</v>
      </c>
      <c r="AG210" s="55">
        <v>0.73499999999999999</v>
      </c>
      <c r="AH210" s="55">
        <v>0.79900000000000004</v>
      </c>
      <c r="AI210" s="3">
        <v>0.85499999999999998</v>
      </c>
      <c r="AJ210" s="3">
        <v>0.91700000000000004</v>
      </c>
      <c r="AK210" s="3" t="s">
        <v>12</v>
      </c>
      <c r="AL210" s="3">
        <v>1.038</v>
      </c>
      <c r="AM210" s="15" t="s">
        <v>12</v>
      </c>
      <c r="AN210" s="10">
        <f t="shared" si="164"/>
        <v>0.91700000000000004</v>
      </c>
      <c r="AO210" s="9">
        <f t="shared" si="165"/>
        <v>0.11799999999999999</v>
      </c>
      <c r="AP210" s="10">
        <f t="shared" si="166"/>
        <v>0.121</v>
      </c>
      <c r="AQ210" s="9" t="s">
        <v>12</v>
      </c>
      <c r="AR210" s="55" t="s">
        <v>12</v>
      </c>
      <c r="AS210" s="55">
        <v>2.9</v>
      </c>
      <c r="AT210" s="55">
        <v>3.0209999999999999</v>
      </c>
      <c r="AU210" s="55">
        <v>3.1459999999999999</v>
      </c>
      <c r="AV210" s="3">
        <v>3.246</v>
      </c>
      <c r="AW210" s="3">
        <v>3.35</v>
      </c>
      <c r="AX210" s="3" t="s">
        <v>12</v>
      </c>
      <c r="AY210" s="3">
        <v>3.5529999999999999</v>
      </c>
      <c r="AZ210" s="15" t="s">
        <v>12</v>
      </c>
      <c r="BA210" s="10">
        <f t="shared" si="167"/>
        <v>3.35</v>
      </c>
      <c r="BB210" s="9">
        <f t="shared" si="168"/>
        <v>0.20400000000000018</v>
      </c>
      <c r="BC210" s="10">
        <f t="shared" si="169"/>
        <v>0.20299999999999985</v>
      </c>
      <c r="BD210" s="9" t="s">
        <v>2403</v>
      </c>
      <c r="BE210" s="3" t="s">
        <v>12</v>
      </c>
      <c r="BF210" s="15" t="s">
        <v>12</v>
      </c>
      <c r="BG210" s="15"/>
      <c r="BH210" s="9"/>
      <c r="BI210" s="10"/>
      <c r="BJ210" s="9" t="s">
        <v>2403</v>
      </c>
      <c r="BK210" s="3" t="s">
        <v>12</v>
      </c>
      <c r="BL210" s="15" t="s">
        <v>12</v>
      </c>
      <c r="BM210" s="15"/>
      <c r="BN210" s="9"/>
      <c r="BO210" s="10"/>
      <c r="BP210">
        <f t="shared" si="170"/>
        <v>0</v>
      </c>
      <c r="BQ210" s="93">
        <f t="shared" si="171"/>
        <v>0</v>
      </c>
      <c r="BR210" s="93">
        <f t="shared" si="172"/>
        <v>0</v>
      </c>
      <c r="BS210" s="93" t="e">
        <f>VLOOKUP(C210,'Koppeling locatie - aslocatie'!$A$2:$C$8139,2,FALSE)</f>
        <v>#N/A</v>
      </c>
      <c r="BT210" s="93" t="e">
        <f>VLOOKUP($BS210,aslocaties_v01!$C$3:$AA$349,MATCH($K$3/10,aslocaties_v01!$C$2:$X$2),FALSE)</f>
        <v>#N/A</v>
      </c>
      <c r="BU210" s="93" t="e">
        <f>VLOOKUP(BS210,aslocaties_v01!$C$3:$AA$349,MATCH($K$3,aslocaties_v01!$C$2:$X$2),FALSE)</f>
        <v>#N/A</v>
      </c>
      <c r="BV210" s="93" t="e">
        <f>VLOOKUP(BS210,aslocaties_v01!$C$3:$AA$349,MATCH($K$3*10,aslocaties_v01!$C$2:$X$2),FALSE)</f>
        <v>#N/A</v>
      </c>
      <c r="BW210" s="93" t="e">
        <f t="shared" si="173"/>
        <v>#N/A</v>
      </c>
      <c r="BX210" s="93" t="e">
        <f t="shared" si="174"/>
        <v>#N/A</v>
      </c>
      <c r="BY210" s="94">
        <f t="shared" si="175"/>
        <v>999</v>
      </c>
      <c r="BZ210" s="94">
        <f t="shared" si="176"/>
        <v>999</v>
      </c>
      <c r="CA210" s="94" t="e">
        <f t="shared" si="177"/>
        <v>#N/A</v>
      </c>
      <c r="CB210" t="e">
        <f t="shared" si="178"/>
        <v>#N/A</v>
      </c>
      <c r="CC210" s="58" t="e">
        <f t="shared" si="179"/>
        <v>#N/A</v>
      </c>
      <c r="CD210" s="95" t="e">
        <f t="shared" si="180"/>
        <v>#N/A</v>
      </c>
      <c r="CE210" s="96" t="b">
        <f t="shared" si="181"/>
        <v>1</v>
      </c>
      <c r="CF210" t="e">
        <f t="shared" si="182"/>
        <v>#DIV/0!</v>
      </c>
      <c r="CG210" t="e">
        <f t="shared" si="183"/>
        <v>#DIV/0!</v>
      </c>
      <c r="CH210" s="84" t="b">
        <f t="shared" si="184"/>
        <v>1</v>
      </c>
      <c r="CI210">
        <f t="shared" si="185"/>
        <v>0.91700000000000004</v>
      </c>
      <c r="CJ210" t="b">
        <f t="shared" si="186"/>
        <v>1</v>
      </c>
      <c r="CK210" t="b">
        <f t="shared" si="187"/>
        <v>1</v>
      </c>
      <c r="CL210" s="84" t="b">
        <f t="shared" si="207"/>
        <v>1</v>
      </c>
      <c r="CM210">
        <f t="shared" si="188"/>
        <v>3.35</v>
      </c>
      <c r="CN210" t="b">
        <f t="shared" si="189"/>
        <v>1</v>
      </c>
      <c r="CO210" s="84">
        <f t="shared" si="190"/>
        <v>5.2378749193184478E-2</v>
      </c>
      <c r="CP210" t="b">
        <f t="shared" si="191"/>
        <v>1</v>
      </c>
      <c r="CQ210" s="96" t="b">
        <f t="shared" si="192"/>
        <v>1</v>
      </c>
      <c r="CR210" t="b">
        <f t="shared" si="193"/>
        <v>1</v>
      </c>
      <c r="CS210" t="b">
        <f t="shared" si="194"/>
        <v>1</v>
      </c>
      <c r="CT210" t="b">
        <f t="shared" si="195"/>
        <v>1</v>
      </c>
      <c r="CU210" t="b">
        <f t="shared" si="196"/>
        <v>1</v>
      </c>
      <c r="CV210" s="84" t="b">
        <f t="shared" si="197"/>
        <v>1</v>
      </c>
      <c r="CW210" t="b">
        <f t="shared" si="198"/>
        <v>1</v>
      </c>
      <c r="CX210" t="b">
        <f t="shared" si="199"/>
        <v>1</v>
      </c>
      <c r="CY210" t="b">
        <f t="shared" si="200"/>
        <v>1</v>
      </c>
      <c r="CZ210" t="b">
        <f t="shared" si="201"/>
        <v>1</v>
      </c>
      <c r="DA210" s="84">
        <f t="shared" si="202"/>
        <v>0</v>
      </c>
      <c r="DB210" t="e">
        <f t="shared" si="203"/>
        <v>#N/A</v>
      </c>
    </row>
    <row r="211" spans="1:106">
      <c r="A211" s="9">
        <v>209</v>
      </c>
      <c r="B211" s="3">
        <v>2</v>
      </c>
      <c r="C211" s="3" t="s">
        <v>248</v>
      </c>
      <c r="D211" s="3" t="str">
        <f t="shared" si="156"/>
        <v>AF_60m_R_38_0241</v>
      </c>
      <c r="E211" s="3" t="str">
        <f t="shared" si="157"/>
        <v>0241</v>
      </c>
      <c r="F211" s="3">
        <v>139161.641</v>
      </c>
      <c r="G211" s="15">
        <v>418939.25</v>
      </c>
      <c r="H211" s="35" t="str">
        <f t="shared" si="158"/>
        <v>ja</v>
      </c>
      <c r="I211" s="42" t="s">
        <v>2402</v>
      </c>
      <c r="J211" s="20" t="s">
        <v>2955</v>
      </c>
      <c r="K211" s="21">
        <v>10000</v>
      </c>
      <c r="L211" s="28">
        <f t="shared" si="204"/>
        <v>0.24</v>
      </c>
      <c r="M211" s="28">
        <f t="shared" si="205"/>
        <v>0</v>
      </c>
      <c r="N211" s="56">
        <f t="shared" si="159"/>
        <v>0</v>
      </c>
      <c r="O211" s="33">
        <f t="shared" si="206"/>
        <v>117.57421365673564</v>
      </c>
      <c r="P211" s="37">
        <f t="shared" si="160"/>
        <v>69.188951206094714</v>
      </c>
      <c r="Q211" s="9" t="s">
        <v>12</v>
      </c>
      <c r="R211" s="55" t="s">
        <v>12</v>
      </c>
      <c r="S211" s="55">
        <v>3.7410000000000001</v>
      </c>
      <c r="T211" s="55">
        <v>3.8380000000000001</v>
      </c>
      <c r="U211" s="55">
        <v>3.919</v>
      </c>
      <c r="V211" s="3">
        <v>3.9830000000000001</v>
      </c>
      <c r="W211" s="3">
        <v>4.0620000000000003</v>
      </c>
      <c r="X211" s="3" t="s">
        <v>12</v>
      </c>
      <c r="Y211" s="3">
        <v>4.5129999999999999</v>
      </c>
      <c r="Z211" s="15" t="s">
        <v>12</v>
      </c>
      <c r="AA211" s="10">
        <f t="shared" si="161"/>
        <v>4.0620000000000003</v>
      </c>
      <c r="AB211" s="9">
        <f t="shared" si="162"/>
        <v>0.14300000000000024</v>
      </c>
      <c r="AC211" s="10">
        <f t="shared" si="163"/>
        <v>0.45099999999999962</v>
      </c>
      <c r="AD211" s="9" t="s">
        <v>12</v>
      </c>
      <c r="AE211" s="55" t="s">
        <v>12</v>
      </c>
      <c r="AF211" s="55">
        <v>0.33800000000000002</v>
      </c>
      <c r="AG211" s="55">
        <v>0.42299999999999999</v>
      </c>
      <c r="AH211" s="55">
        <v>0.48799999999999999</v>
      </c>
      <c r="AI211" s="3">
        <v>0.54300000000000004</v>
      </c>
      <c r="AJ211" s="3">
        <v>0.60199999999999998</v>
      </c>
      <c r="AK211" s="3" t="s">
        <v>12</v>
      </c>
      <c r="AL211" s="3">
        <v>0.73699999999999999</v>
      </c>
      <c r="AM211" s="15" t="s">
        <v>12</v>
      </c>
      <c r="AN211" s="10">
        <f t="shared" si="164"/>
        <v>0.60199999999999998</v>
      </c>
      <c r="AO211" s="9">
        <f t="shared" si="165"/>
        <v>0.11399999999999999</v>
      </c>
      <c r="AP211" s="10">
        <f t="shared" si="166"/>
        <v>0.13500000000000001</v>
      </c>
      <c r="AQ211" s="9" t="s">
        <v>12</v>
      </c>
      <c r="AR211" s="55" t="s">
        <v>12</v>
      </c>
      <c r="AS211" s="55">
        <v>1.992</v>
      </c>
      <c r="AT211" s="55">
        <v>2.2410000000000001</v>
      </c>
      <c r="AU211" s="55">
        <v>2.4089999999999998</v>
      </c>
      <c r="AV211" s="3">
        <v>2.5470000000000002</v>
      </c>
      <c r="AW211" s="3">
        <v>2.6890000000000001</v>
      </c>
      <c r="AX211" s="3" t="s">
        <v>12</v>
      </c>
      <c r="AY211" s="3">
        <v>3.081</v>
      </c>
      <c r="AZ211" s="15" t="s">
        <v>12</v>
      </c>
      <c r="BA211" s="10">
        <f t="shared" si="167"/>
        <v>2.6890000000000001</v>
      </c>
      <c r="BB211" s="9">
        <f t="shared" si="168"/>
        <v>0.28000000000000025</v>
      </c>
      <c r="BC211" s="10">
        <f t="shared" si="169"/>
        <v>0.3919999999999999</v>
      </c>
      <c r="BD211" s="9" t="s">
        <v>2403</v>
      </c>
      <c r="BE211" s="3" t="s">
        <v>12</v>
      </c>
      <c r="BF211" s="15" t="s">
        <v>12</v>
      </c>
      <c r="BG211" s="15"/>
      <c r="BH211" s="9"/>
      <c r="BI211" s="10"/>
      <c r="BJ211" s="9" t="s">
        <v>2403</v>
      </c>
      <c r="BK211" s="3" t="s">
        <v>12</v>
      </c>
      <c r="BL211" s="15" t="s">
        <v>12</v>
      </c>
      <c r="BM211" s="15"/>
      <c r="BN211" s="9"/>
      <c r="BO211" s="10"/>
      <c r="BP211">
        <f t="shared" si="170"/>
        <v>0</v>
      </c>
      <c r="BQ211" s="93">
        <f t="shared" si="171"/>
        <v>0</v>
      </c>
      <c r="BR211" s="93">
        <f t="shared" si="172"/>
        <v>0</v>
      </c>
      <c r="BS211" s="93" t="e">
        <f>VLOOKUP(C211,'Koppeling locatie - aslocatie'!$A$2:$C$8139,2,FALSE)</f>
        <v>#N/A</v>
      </c>
      <c r="BT211" s="93" t="e">
        <f>VLOOKUP($BS211,aslocaties_v01!$C$3:$AA$349,MATCH($K$3/10,aslocaties_v01!$C$2:$X$2),FALSE)</f>
        <v>#N/A</v>
      </c>
      <c r="BU211" s="93" t="e">
        <f>VLOOKUP(BS211,aslocaties_v01!$C$3:$AA$349,MATCH($K$3,aslocaties_v01!$C$2:$X$2),FALSE)</f>
        <v>#N/A</v>
      </c>
      <c r="BV211" s="93" t="e">
        <f>VLOOKUP(BS211,aslocaties_v01!$C$3:$AA$349,MATCH($K$3*10,aslocaties_v01!$C$2:$X$2),FALSE)</f>
        <v>#N/A</v>
      </c>
      <c r="BW211" s="93" t="e">
        <f t="shared" si="173"/>
        <v>#N/A</v>
      </c>
      <c r="BX211" s="93" t="e">
        <f t="shared" si="174"/>
        <v>#N/A</v>
      </c>
      <c r="BY211" s="94">
        <f t="shared" si="175"/>
        <v>999</v>
      </c>
      <c r="BZ211" s="94">
        <f t="shared" si="176"/>
        <v>999</v>
      </c>
      <c r="CA211" s="94" t="e">
        <f t="shared" si="177"/>
        <v>#N/A</v>
      </c>
      <c r="CB211" t="e">
        <f t="shared" si="178"/>
        <v>#N/A</v>
      </c>
      <c r="CC211" s="58" t="e">
        <f t="shared" si="179"/>
        <v>#N/A</v>
      </c>
      <c r="CD211" s="95" t="e">
        <f t="shared" si="180"/>
        <v>#N/A</v>
      </c>
      <c r="CE211" s="96" t="b">
        <f t="shared" si="181"/>
        <v>1</v>
      </c>
      <c r="CF211" t="e">
        <f t="shared" si="182"/>
        <v>#DIV/0!</v>
      </c>
      <c r="CG211" t="e">
        <f t="shared" si="183"/>
        <v>#DIV/0!</v>
      </c>
      <c r="CH211" s="84" t="b">
        <f t="shared" si="184"/>
        <v>1</v>
      </c>
      <c r="CI211">
        <f t="shared" si="185"/>
        <v>0.60199999999999998</v>
      </c>
      <c r="CJ211" t="b">
        <f t="shared" si="186"/>
        <v>1</v>
      </c>
      <c r="CK211" t="b">
        <f t="shared" si="187"/>
        <v>1</v>
      </c>
      <c r="CL211" s="84" t="b">
        <f t="shared" si="207"/>
        <v>1</v>
      </c>
      <c r="CM211">
        <f t="shared" si="188"/>
        <v>2.6890000000000001</v>
      </c>
      <c r="CN211" t="b">
        <f t="shared" si="189"/>
        <v>1</v>
      </c>
      <c r="CO211" s="84">
        <f t="shared" si="190"/>
        <v>5.336915030982884E-2</v>
      </c>
      <c r="CP211" t="b">
        <f t="shared" si="191"/>
        <v>1</v>
      </c>
      <c r="CQ211" s="96" t="b">
        <f t="shared" si="192"/>
        <v>1</v>
      </c>
      <c r="CR211" t="b">
        <f t="shared" si="193"/>
        <v>1</v>
      </c>
      <c r="CS211" t="b">
        <f t="shared" si="194"/>
        <v>1</v>
      </c>
      <c r="CT211" t="b">
        <f t="shared" si="195"/>
        <v>1</v>
      </c>
      <c r="CU211" t="b">
        <f t="shared" si="196"/>
        <v>1</v>
      </c>
      <c r="CV211" s="84" t="b">
        <f t="shared" si="197"/>
        <v>1</v>
      </c>
      <c r="CW211" t="b">
        <f t="shared" si="198"/>
        <v>1</v>
      </c>
      <c r="CX211" t="b">
        <f t="shared" si="199"/>
        <v>1</v>
      </c>
      <c r="CY211" t="b">
        <f t="shared" si="200"/>
        <v>1</v>
      </c>
      <c r="CZ211" t="b">
        <f t="shared" si="201"/>
        <v>1</v>
      </c>
      <c r="DA211" s="84">
        <f t="shared" si="202"/>
        <v>0</v>
      </c>
      <c r="DB211" t="e">
        <f t="shared" si="203"/>
        <v>#N/A</v>
      </c>
    </row>
    <row r="212" spans="1:106">
      <c r="A212" s="9">
        <v>210</v>
      </c>
      <c r="B212" s="3">
        <v>2</v>
      </c>
      <c r="C212" s="3" t="s">
        <v>249</v>
      </c>
      <c r="D212" s="3" t="str">
        <f t="shared" si="156"/>
        <v>AF_60m_R_38_0242</v>
      </c>
      <c r="E212" s="3" t="str">
        <f t="shared" si="157"/>
        <v>0242</v>
      </c>
      <c r="F212" s="3">
        <v>139101.45300000001</v>
      </c>
      <c r="G212" s="15">
        <v>418973.375</v>
      </c>
      <c r="H212" s="35" t="str">
        <f t="shared" si="158"/>
        <v>ja</v>
      </c>
      <c r="I212" s="42" t="s">
        <v>2402</v>
      </c>
      <c r="J212" s="20" t="s">
        <v>2955</v>
      </c>
      <c r="K212" s="21">
        <v>10000</v>
      </c>
      <c r="L212" s="28">
        <f t="shared" si="204"/>
        <v>0.24</v>
      </c>
      <c r="M212" s="28">
        <f t="shared" si="205"/>
        <v>0</v>
      </c>
      <c r="N212" s="56">
        <f t="shared" si="159"/>
        <v>0</v>
      </c>
      <c r="O212" s="33">
        <f t="shared" si="206"/>
        <v>69.188951206094714</v>
      </c>
      <c r="P212" s="37">
        <f t="shared" si="160"/>
        <v>115.18761136946512</v>
      </c>
      <c r="Q212" s="9" t="s">
        <v>12</v>
      </c>
      <c r="R212" s="55" t="s">
        <v>12</v>
      </c>
      <c r="S212" s="55">
        <v>3.7450000000000001</v>
      </c>
      <c r="T212" s="55">
        <v>3.8380000000000001</v>
      </c>
      <c r="U212" s="55">
        <v>3.919</v>
      </c>
      <c r="V212" s="3">
        <v>3.9830000000000001</v>
      </c>
      <c r="W212" s="3">
        <v>4.0620000000000003</v>
      </c>
      <c r="X212" s="3" t="s">
        <v>12</v>
      </c>
      <c r="Y212" s="3">
        <v>4.5110000000000001</v>
      </c>
      <c r="Z212" s="15" t="s">
        <v>12</v>
      </c>
      <c r="AA212" s="10">
        <f t="shared" si="161"/>
        <v>4.0620000000000003</v>
      </c>
      <c r="AB212" s="9">
        <f t="shared" si="162"/>
        <v>0.14300000000000024</v>
      </c>
      <c r="AC212" s="10">
        <f t="shared" si="163"/>
        <v>0.44899999999999984</v>
      </c>
      <c r="AD212" s="9" t="s">
        <v>12</v>
      </c>
      <c r="AE212" s="55" t="s">
        <v>12</v>
      </c>
      <c r="AF212" s="55">
        <v>0.52200000000000002</v>
      </c>
      <c r="AG212" s="55">
        <v>0.57399999999999995</v>
      </c>
      <c r="AH212" s="55">
        <v>0.63100000000000001</v>
      </c>
      <c r="AI212" s="3">
        <v>0.68300000000000005</v>
      </c>
      <c r="AJ212" s="3">
        <v>0.73799999999999999</v>
      </c>
      <c r="AK212" s="3" t="s">
        <v>12</v>
      </c>
      <c r="AL212" s="3">
        <v>0.83799999999999997</v>
      </c>
      <c r="AM212" s="15" t="s">
        <v>12</v>
      </c>
      <c r="AN212" s="10">
        <f t="shared" si="164"/>
        <v>0.73799999999999999</v>
      </c>
      <c r="AO212" s="9">
        <f t="shared" si="165"/>
        <v>0.10699999999999998</v>
      </c>
      <c r="AP212" s="10">
        <f t="shared" si="166"/>
        <v>9.9999999999999978E-2</v>
      </c>
      <c r="AQ212" s="9" t="s">
        <v>12</v>
      </c>
      <c r="AR212" s="55" t="s">
        <v>12</v>
      </c>
      <c r="AS212" s="55">
        <v>2.6539999999999999</v>
      </c>
      <c r="AT212" s="55">
        <v>2.7909999999999999</v>
      </c>
      <c r="AU212" s="55">
        <v>2.9209999999999998</v>
      </c>
      <c r="AV212" s="3">
        <v>3.0270000000000001</v>
      </c>
      <c r="AW212" s="3">
        <v>3.141</v>
      </c>
      <c r="AX212" s="3" t="s">
        <v>12</v>
      </c>
      <c r="AY212" s="3">
        <v>3.3570000000000002</v>
      </c>
      <c r="AZ212" s="15" t="s">
        <v>12</v>
      </c>
      <c r="BA212" s="10">
        <f t="shared" si="167"/>
        <v>3.141</v>
      </c>
      <c r="BB212" s="9">
        <f t="shared" si="168"/>
        <v>0.2200000000000002</v>
      </c>
      <c r="BC212" s="10">
        <f t="shared" si="169"/>
        <v>0.21600000000000019</v>
      </c>
      <c r="BD212" s="9" t="s">
        <v>2403</v>
      </c>
      <c r="BE212" s="3" t="s">
        <v>12</v>
      </c>
      <c r="BF212" s="15" t="s">
        <v>12</v>
      </c>
      <c r="BG212" s="15"/>
      <c r="BH212" s="9"/>
      <c r="BI212" s="10"/>
      <c r="BJ212" s="9" t="s">
        <v>2403</v>
      </c>
      <c r="BK212" s="3" t="s">
        <v>12</v>
      </c>
      <c r="BL212" s="15" t="s">
        <v>12</v>
      </c>
      <c r="BM212" s="15"/>
      <c r="BN212" s="9"/>
      <c r="BO212" s="10"/>
      <c r="BP212">
        <f t="shared" si="170"/>
        <v>0</v>
      </c>
      <c r="BQ212" s="93">
        <f t="shared" si="171"/>
        <v>0</v>
      </c>
      <c r="BR212" s="93">
        <f t="shared" si="172"/>
        <v>0</v>
      </c>
      <c r="BS212" s="93" t="e">
        <f>VLOOKUP(C212,'Koppeling locatie - aslocatie'!$A$2:$C$8139,2,FALSE)</f>
        <v>#N/A</v>
      </c>
      <c r="BT212" s="93" t="e">
        <f>VLOOKUP($BS212,aslocaties_v01!$C$3:$AA$349,MATCH($K$3/10,aslocaties_v01!$C$2:$X$2),FALSE)</f>
        <v>#N/A</v>
      </c>
      <c r="BU212" s="93" t="e">
        <f>VLOOKUP(BS212,aslocaties_v01!$C$3:$AA$349,MATCH($K$3,aslocaties_v01!$C$2:$X$2),FALSE)</f>
        <v>#N/A</v>
      </c>
      <c r="BV212" s="93" t="e">
        <f>VLOOKUP(BS212,aslocaties_v01!$C$3:$AA$349,MATCH($K$3*10,aslocaties_v01!$C$2:$X$2),FALSE)</f>
        <v>#N/A</v>
      </c>
      <c r="BW212" s="93" t="e">
        <f t="shared" si="173"/>
        <v>#N/A</v>
      </c>
      <c r="BX212" s="93" t="e">
        <f t="shared" si="174"/>
        <v>#N/A</v>
      </c>
      <c r="BY212" s="94">
        <f t="shared" si="175"/>
        <v>999</v>
      </c>
      <c r="BZ212" s="94">
        <f t="shared" si="176"/>
        <v>999</v>
      </c>
      <c r="CA212" s="94" t="e">
        <f t="shared" si="177"/>
        <v>#N/A</v>
      </c>
      <c r="CB212" t="e">
        <f t="shared" si="178"/>
        <v>#N/A</v>
      </c>
      <c r="CC212" s="58" t="e">
        <f t="shared" si="179"/>
        <v>#N/A</v>
      </c>
      <c r="CD212" s="95" t="e">
        <f t="shared" si="180"/>
        <v>#N/A</v>
      </c>
      <c r="CE212" s="96" t="b">
        <f t="shared" si="181"/>
        <v>1</v>
      </c>
      <c r="CF212" t="e">
        <f t="shared" si="182"/>
        <v>#DIV/0!</v>
      </c>
      <c r="CG212" t="e">
        <f t="shared" si="183"/>
        <v>#DIV/0!</v>
      </c>
      <c r="CH212" s="84" t="b">
        <f t="shared" si="184"/>
        <v>1</v>
      </c>
      <c r="CI212">
        <f t="shared" si="185"/>
        <v>0.73799999999999999</v>
      </c>
      <c r="CJ212" t="b">
        <f t="shared" si="186"/>
        <v>1</v>
      </c>
      <c r="CK212" t="b">
        <f t="shared" si="187"/>
        <v>1</v>
      </c>
      <c r="CL212" s="84" t="b">
        <f t="shared" si="207"/>
        <v>1</v>
      </c>
      <c r="CM212">
        <f t="shared" si="188"/>
        <v>3.141</v>
      </c>
      <c r="CN212" t="b">
        <f t="shared" si="189"/>
        <v>1</v>
      </c>
      <c r="CO212" s="84">
        <f t="shared" si="190"/>
        <v>4.7950803691725358E-2</v>
      </c>
      <c r="CP212" t="b">
        <f t="shared" si="191"/>
        <v>1</v>
      </c>
      <c r="CQ212" s="96" t="b">
        <f t="shared" si="192"/>
        <v>1</v>
      </c>
      <c r="CR212" t="b">
        <f t="shared" si="193"/>
        <v>1</v>
      </c>
      <c r="CS212" t="b">
        <f t="shared" si="194"/>
        <v>1</v>
      </c>
      <c r="CT212" t="b">
        <f t="shared" si="195"/>
        <v>1</v>
      </c>
      <c r="CU212" t="b">
        <f t="shared" si="196"/>
        <v>1</v>
      </c>
      <c r="CV212" s="84" t="b">
        <f t="shared" si="197"/>
        <v>1</v>
      </c>
      <c r="CW212" t="b">
        <f t="shared" si="198"/>
        <v>1</v>
      </c>
      <c r="CX212" t="b">
        <f t="shared" si="199"/>
        <v>1</v>
      </c>
      <c r="CY212" t="b">
        <f t="shared" si="200"/>
        <v>1</v>
      </c>
      <c r="CZ212" t="b">
        <f t="shared" si="201"/>
        <v>1</v>
      </c>
      <c r="DA212" s="84">
        <f t="shared" si="202"/>
        <v>0</v>
      </c>
      <c r="DB212" t="e">
        <f t="shared" si="203"/>
        <v>#N/A</v>
      </c>
    </row>
    <row r="213" spans="1:106">
      <c r="A213" s="9">
        <v>211</v>
      </c>
      <c r="B213" s="3">
        <v>2</v>
      </c>
      <c r="C213" s="3" t="s">
        <v>250</v>
      </c>
      <c r="D213" s="3" t="str">
        <f t="shared" si="156"/>
        <v>AF_60m_R_38_0243</v>
      </c>
      <c r="E213" s="3" t="str">
        <f t="shared" si="157"/>
        <v>0243</v>
      </c>
      <c r="F213" s="3">
        <v>138992.391</v>
      </c>
      <c r="G213" s="15">
        <v>419010.43800000002</v>
      </c>
      <c r="H213" s="35" t="str">
        <f t="shared" si="158"/>
        <v>ja</v>
      </c>
      <c r="I213" s="42" t="s">
        <v>2402</v>
      </c>
      <c r="J213" s="20" t="s">
        <v>2955</v>
      </c>
      <c r="K213" s="21">
        <v>10000</v>
      </c>
      <c r="L213" s="28">
        <f t="shared" si="204"/>
        <v>0.24</v>
      </c>
      <c r="M213" s="28">
        <f t="shared" si="205"/>
        <v>0</v>
      </c>
      <c r="N213" s="56">
        <f t="shared" si="159"/>
        <v>0</v>
      </c>
      <c r="O213" s="33">
        <f t="shared" si="206"/>
        <v>115.18761136946512</v>
      </c>
      <c r="P213" s="37">
        <f t="shared" si="160"/>
        <v>114.00840363761952</v>
      </c>
      <c r="Q213" s="9" t="s">
        <v>12</v>
      </c>
      <c r="R213" s="55" t="s">
        <v>12</v>
      </c>
      <c r="S213" s="55">
        <v>3.7450000000000001</v>
      </c>
      <c r="T213" s="55">
        <v>3.8380000000000001</v>
      </c>
      <c r="U213" s="55">
        <v>3.919</v>
      </c>
      <c r="V213" s="3">
        <v>3.9830000000000001</v>
      </c>
      <c r="W213" s="3">
        <v>4.0620000000000003</v>
      </c>
      <c r="X213" s="3" t="s">
        <v>12</v>
      </c>
      <c r="Y213" s="3">
        <v>4.5110000000000001</v>
      </c>
      <c r="Z213" s="15" t="s">
        <v>12</v>
      </c>
      <c r="AA213" s="10">
        <f t="shared" si="161"/>
        <v>4.0620000000000003</v>
      </c>
      <c r="AB213" s="9">
        <f t="shared" si="162"/>
        <v>0.14300000000000024</v>
      </c>
      <c r="AC213" s="10">
        <f t="shared" si="163"/>
        <v>0.44899999999999984</v>
      </c>
      <c r="AD213" s="9" t="s">
        <v>12</v>
      </c>
      <c r="AE213" s="55" t="s">
        <v>12</v>
      </c>
      <c r="AF213" s="55">
        <v>0.51400000000000001</v>
      </c>
      <c r="AG213" s="55">
        <v>0.57899999999999996</v>
      </c>
      <c r="AH213" s="55">
        <v>0.64500000000000002</v>
      </c>
      <c r="AI213" s="3">
        <v>0.70399999999999996</v>
      </c>
      <c r="AJ213" s="3">
        <v>0.76</v>
      </c>
      <c r="AK213" s="3" t="s">
        <v>12</v>
      </c>
      <c r="AL213" s="3">
        <v>0.86599999999999999</v>
      </c>
      <c r="AM213" s="15" t="s">
        <v>12</v>
      </c>
      <c r="AN213" s="10">
        <f t="shared" si="164"/>
        <v>0.76</v>
      </c>
      <c r="AO213" s="9">
        <f t="shared" si="165"/>
        <v>0.11499999999999999</v>
      </c>
      <c r="AP213" s="10">
        <f t="shared" si="166"/>
        <v>0.10599999999999998</v>
      </c>
      <c r="AQ213" s="9" t="s">
        <v>12</v>
      </c>
      <c r="AR213" s="55" t="s">
        <v>12</v>
      </c>
      <c r="AS213" s="55">
        <v>2.5680000000000001</v>
      </c>
      <c r="AT213" s="55">
        <v>2.7509999999999999</v>
      </c>
      <c r="AU213" s="55">
        <v>2.9489999999999998</v>
      </c>
      <c r="AV213" s="3">
        <v>3.069</v>
      </c>
      <c r="AW213" s="3">
        <v>3.1859999999999999</v>
      </c>
      <c r="AX213" s="3" t="s">
        <v>12</v>
      </c>
      <c r="AY213" s="3">
        <v>3.407</v>
      </c>
      <c r="AZ213" s="15" t="s">
        <v>12</v>
      </c>
      <c r="BA213" s="10">
        <f t="shared" si="167"/>
        <v>3.1859999999999999</v>
      </c>
      <c r="BB213" s="9">
        <f t="shared" si="168"/>
        <v>0.2370000000000001</v>
      </c>
      <c r="BC213" s="10">
        <f t="shared" si="169"/>
        <v>0.22100000000000009</v>
      </c>
      <c r="BD213" s="9" t="s">
        <v>2403</v>
      </c>
      <c r="BE213" s="3" t="s">
        <v>12</v>
      </c>
      <c r="BF213" s="15" t="s">
        <v>12</v>
      </c>
      <c r="BG213" s="15"/>
      <c r="BH213" s="9"/>
      <c r="BI213" s="10"/>
      <c r="BJ213" s="9" t="s">
        <v>2403</v>
      </c>
      <c r="BK213" s="3" t="s">
        <v>12</v>
      </c>
      <c r="BL213" s="15" t="s">
        <v>12</v>
      </c>
      <c r="BM213" s="15"/>
      <c r="BN213" s="9"/>
      <c r="BO213" s="10"/>
      <c r="BP213">
        <f t="shared" si="170"/>
        <v>0</v>
      </c>
      <c r="BQ213" s="93">
        <f t="shared" si="171"/>
        <v>0</v>
      </c>
      <c r="BR213" s="93">
        <f t="shared" si="172"/>
        <v>0</v>
      </c>
      <c r="BS213" s="93" t="e">
        <f>VLOOKUP(C213,'Koppeling locatie - aslocatie'!$A$2:$C$8139,2,FALSE)</f>
        <v>#N/A</v>
      </c>
      <c r="BT213" s="93" t="e">
        <f>VLOOKUP($BS213,aslocaties_v01!$C$3:$AA$349,MATCH($K$3/10,aslocaties_v01!$C$2:$X$2),FALSE)</f>
        <v>#N/A</v>
      </c>
      <c r="BU213" s="93" t="e">
        <f>VLOOKUP(BS213,aslocaties_v01!$C$3:$AA$349,MATCH($K$3,aslocaties_v01!$C$2:$X$2),FALSE)</f>
        <v>#N/A</v>
      </c>
      <c r="BV213" s="93" t="e">
        <f>VLOOKUP(BS213,aslocaties_v01!$C$3:$AA$349,MATCH($K$3*10,aslocaties_v01!$C$2:$X$2),FALSE)</f>
        <v>#N/A</v>
      </c>
      <c r="BW213" s="93" t="e">
        <f t="shared" si="173"/>
        <v>#N/A</v>
      </c>
      <c r="BX213" s="93" t="e">
        <f t="shared" si="174"/>
        <v>#N/A</v>
      </c>
      <c r="BY213" s="94">
        <f t="shared" si="175"/>
        <v>999</v>
      </c>
      <c r="BZ213" s="94">
        <f t="shared" si="176"/>
        <v>999</v>
      </c>
      <c r="CA213" s="94" t="e">
        <f t="shared" si="177"/>
        <v>#N/A</v>
      </c>
      <c r="CB213" t="e">
        <f t="shared" si="178"/>
        <v>#N/A</v>
      </c>
      <c r="CC213" s="58" t="e">
        <f t="shared" si="179"/>
        <v>#N/A</v>
      </c>
      <c r="CD213" s="95" t="e">
        <f t="shared" si="180"/>
        <v>#N/A</v>
      </c>
      <c r="CE213" s="96" t="b">
        <f t="shared" si="181"/>
        <v>1</v>
      </c>
      <c r="CF213" t="e">
        <f t="shared" si="182"/>
        <v>#DIV/0!</v>
      </c>
      <c r="CG213" t="e">
        <f t="shared" si="183"/>
        <v>#DIV/0!</v>
      </c>
      <c r="CH213" s="84" t="b">
        <f t="shared" si="184"/>
        <v>1</v>
      </c>
      <c r="CI213">
        <f t="shared" si="185"/>
        <v>0.76</v>
      </c>
      <c r="CJ213" t="b">
        <f t="shared" si="186"/>
        <v>1</v>
      </c>
      <c r="CK213" t="b">
        <f t="shared" si="187"/>
        <v>1</v>
      </c>
      <c r="CL213" s="84" t="b">
        <f t="shared" si="207"/>
        <v>1</v>
      </c>
      <c r="CM213">
        <f t="shared" si="188"/>
        <v>3.1859999999999999</v>
      </c>
      <c r="CN213" t="b">
        <f t="shared" si="189"/>
        <v>1</v>
      </c>
      <c r="CO213" s="84">
        <f t="shared" si="190"/>
        <v>4.7995160794448634E-2</v>
      </c>
      <c r="CP213" t="b">
        <f t="shared" si="191"/>
        <v>1</v>
      </c>
      <c r="CQ213" s="96" t="b">
        <f t="shared" si="192"/>
        <v>1</v>
      </c>
      <c r="CR213" t="b">
        <f t="shared" si="193"/>
        <v>1</v>
      </c>
      <c r="CS213" t="b">
        <f t="shared" si="194"/>
        <v>1</v>
      </c>
      <c r="CT213" t="b">
        <f t="shared" si="195"/>
        <v>1</v>
      </c>
      <c r="CU213" t="b">
        <f t="shared" si="196"/>
        <v>1</v>
      </c>
      <c r="CV213" s="84" t="b">
        <f t="shared" si="197"/>
        <v>1</v>
      </c>
      <c r="CW213" t="b">
        <f t="shared" si="198"/>
        <v>1</v>
      </c>
      <c r="CX213" t="b">
        <f t="shared" si="199"/>
        <v>1</v>
      </c>
      <c r="CY213" t="b">
        <f t="shared" si="200"/>
        <v>1</v>
      </c>
      <c r="CZ213" t="b">
        <f t="shared" si="201"/>
        <v>1</v>
      </c>
      <c r="DA213" s="84">
        <f t="shared" si="202"/>
        <v>0</v>
      </c>
      <c r="DB213" t="e">
        <f t="shared" si="203"/>
        <v>#N/A</v>
      </c>
    </row>
    <row r="214" spans="1:106">
      <c r="A214" s="9">
        <v>212</v>
      </c>
      <c r="B214" s="3">
        <v>2</v>
      </c>
      <c r="C214" s="3" t="s">
        <v>251</v>
      </c>
      <c r="D214" s="3" t="str">
        <f t="shared" si="156"/>
        <v>AF_60m_R_38_0244</v>
      </c>
      <c r="E214" s="3" t="str">
        <f t="shared" si="157"/>
        <v>0244</v>
      </c>
      <c r="F214" s="3">
        <v>138889.125</v>
      </c>
      <c r="G214" s="15">
        <v>419058.75</v>
      </c>
      <c r="H214" s="35" t="str">
        <f t="shared" si="158"/>
        <v>ja</v>
      </c>
      <c r="I214" s="42" t="s">
        <v>2402</v>
      </c>
      <c r="J214" s="20" t="s">
        <v>2955</v>
      </c>
      <c r="K214" s="21">
        <v>10000</v>
      </c>
      <c r="L214" s="28">
        <f t="shared" si="204"/>
        <v>0.24</v>
      </c>
      <c r="M214" s="28">
        <f t="shared" si="205"/>
        <v>0</v>
      </c>
      <c r="N214" s="56">
        <f t="shared" si="159"/>
        <v>0</v>
      </c>
      <c r="O214" s="33">
        <f t="shared" si="206"/>
        <v>114.00840363761952</v>
      </c>
      <c r="P214" s="37">
        <f t="shared" si="160"/>
        <v>113.53332368076929</v>
      </c>
      <c r="Q214" s="9" t="s">
        <v>12</v>
      </c>
      <c r="R214" s="55" t="s">
        <v>12</v>
      </c>
      <c r="S214" s="55">
        <v>3.7450000000000001</v>
      </c>
      <c r="T214" s="55">
        <v>3.8380000000000001</v>
      </c>
      <c r="U214" s="55">
        <v>3.919</v>
      </c>
      <c r="V214" s="3">
        <v>3.9830000000000001</v>
      </c>
      <c r="W214" s="3">
        <v>4.0620000000000003</v>
      </c>
      <c r="X214" s="3" t="s">
        <v>12</v>
      </c>
      <c r="Y214" s="3">
        <v>4.51</v>
      </c>
      <c r="Z214" s="15" t="s">
        <v>12</v>
      </c>
      <c r="AA214" s="10">
        <f t="shared" si="161"/>
        <v>4.0620000000000003</v>
      </c>
      <c r="AB214" s="9">
        <f t="shared" si="162"/>
        <v>0.14300000000000024</v>
      </c>
      <c r="AC214" s="10">
        <f t="shared" si="163"/>
        <v>0.44799999999999951</v>
      </c>
      <c r="AD214" s="9" t="s">
        <v>12</v>
      </c>
      <c r="AE214" s="55" t="s">
        <v>12</v>
      </c>
      <c r="AF214" s="55">
        <v>0.56100000000000005</v>
      </c>
      <c r="AG214" s="55">
        <v>0.63</v>
      </c>
      <c r="AH214" s="55">
        <v>0.70699999999999996</v>
      </c>
      <c r="AI214" s="3">
        <v>0.77800000000000002</v>
      </c>
      <c r="AJ214" s="3">
        <v>0.85199999999999998</v>
      </c>
      <c r="AK214" s="3" t="s">
        <v>12</v>
      </c>
      <c r="AL214" s="3">
        <v>0.97599999999999998</v>
      </c>
      <c r="AM214" s="15" t="s">
        <v>12</v>
      </c>
      <c r="AN214" s="10">
        <f t="shared" si="164"/>
        <v>0.85199999999999998</v>
      </c>
      <c r="AO214" s="9">
        <f t="shared" si="165"/>
        <v>0.14500000000000002</v>
      </c>
      <c r="AP214" s="10">
        <f t="shared" si="166"/>
        <v>0.124</v>
      </c>
      <c r="AQ214" s="9" t="s">
        <v>12</v>
      </c>
      <c r="AR214" s="55" t="s">
        <v>12</v>
      </c>
      <c r="AS214" s="55">
        <v>2.633</v>
      </c>
      <c r="AT214" s="55">
        <v>2.8090000000000002</v>
      </c>
      <c r="AU214" s="55">
        <v>3.0270000000000001</v>
      </c>
      <c r="AV214" s="3">
        <v>3.1880000000000002</v>
      </c>
      <c r="AW214" s="3">
        <v>3.3530000000000002</v>
      </c>
      <c r="AX214" s="3" t="s">
        <v>12</v>
      </c>
      <c r="AY214" s="3">
        <v>3.4990000000000001</v>
      </c>
      <c r="AZ214" s="15" t="s">
        <v>12</v>
      </c>
      <c r="BA214" s="10">
        <f t="shared" si="167"/>
        <v>3.3530000000000002</v>
      </c>
      <c r="BB214" s="9">
        <f t="shared" si="168"/>
        <v>0.32600000000000007</v>
      </c>
      <c r="BC214" s="10">
        <f t="shared" si="169"/>
        <v>0.14599999999999991</v>
      </c>
      <c r="BD214" s="9" t="s">
        <v>2403</v>
      </c>
      <c r="BE214" s="3" t="s">
        <v>12</v>
      </c>
      <c r="BF214" s="15" t="s">
        <v>12</v>
      </c>
      <c r="BG214" s="15"/>
      <c r="BH214" s="9"/>
      <c r="BI214" s="10"/>
      <c r="BJ214" s="9" t="s">
        <v>2403</v>
      </c>
      <c r="BK214" s="3" t="s">
        <v>12</v>
      </c>
      <c r="BL214" s="15" t="s">
        <v>12</v>
      </c>
      <c r="BM214" s="15"/>
      <c r="BN214" s="9"/>
      <c r="BO214" s="10"/>
      <c r="BP214">
        <f t="shared" si="170"/>
        <v>0</v>
      </c>
      <c r="BQ214" s="93">
        <f t="shared" si="171"/>
        <v>0</v>
      </c>
      <c r="BR214" s="93">
        <f t="shared" si="172"/>
        <v>0</v>
      </c>
      <c r="BS214" s="93" t="e">
        <f>VLOOKUP(C214,'Koppeling locatie - aslocatie'!$A$2:$C$8139,2,FALSE)</f>
        <v>#N/A</v>
      </c>
      <c r="BT214" s="93" t="e">
        <f>VLOOKUP($BS214,aslocaties_v01!$C$3:$AA$349,MATCH($K$3/10,aslocaties_v01!$C$2:$X$2),FALSE)</f>
        <v>#N/A</v>
      </c>
      <c r="BU214" s="93" t="e">
        <f>VLOOKUP(BS214,aslocaties_v01!$C$3:$AA$349,MATCH($K$3,aslocaties_v01!$C$2:$X$2),FALSE)</f>
        <v>#N/A</v>
      </c>
      <c r="BV214" s="93" t="e">
        <f>VLOOKUP(BS214,aslocaties_v01!$C$3:$AA$349,MATCH($K$3*10,aslocaties_v01!$C$2:$X$2),FALSE)</f>
        <v>#N/A</v>
      </c>
      <c r="BW214" s="93" t="e">
        <f t="shared" si="173"/>
        <v>#N/A</v>
      </c>
      <c r="BX214" s="93" t="e">
        <f t="shared" si="174"/>
        <v>#N/A</v>
      </c>
      <c r="BY214" s="94">
        <f t="shared" si="175"/>
        <v>999</v>
      </c>
      <c r="BZ214" s="94">
        <f t="shared" si="176"/>
        <v>999</v>
      </c>
      <c r="CA214" s="94" t="e">
        <f t="shared" si="177"/>
        <v>#N/A</v>
      </c>
      <c r="CB214" t="e">
        <f t="shared" si="178"/>
        <v>#N/A</v>
      </c>
      <c r="CC214" s="58" t="e">
        <f t="shared" si="179"/>
        <v>#N/A</v>
      </c>
      <c r="CD214" s="95" t="e">
        <f t="shared" si="180"/>
        <v>#N/A</v>
      </c>
      <c r="CE214" s="96" t="b">
        <f t="shared" si="181"/>
        <v>1</v>
      </c>
      <c r="CF214" t="e">
        <f t="shared" si="182"/>
        <v>#DIV/0!</v>
      </c>
      <c r="CG214" t="e">
        <f t="shared" si="183"/>
        <v>#DIV/0!</v>
      </c>
      <c r="CH214" s="84" t="b">
        <f t="shared" si="184"/>
        <v>1</v>
      </c>
      <c r="CI214">
        <f t="shared" si="185"/>
        <v>0.85199999999999998</v>
      </c>
      <c r="CJ214" t="b">
        <f t="shared" si="186"/>
        <v>1</v>
      </c>
      <c r="CK214" t="b">
        <f t="shared" si="187"/>
        <v>1</v>
      </c>
      <c r="CL214" s="84" t="b">
        <f t="shared" si="207"/>
        <v>1</v>
      </c>
      <c r="CM214">
        <f t="shared" si="188"/>
        <v>3.3530000000000002</v>
      </c>
      <c r="CN214" t="b">
        <f t="shared" si="189"/>
        <v>1</v>
      </c>
      <c r="CO214" s="84">
        <f t="shared" si="190"/>
        <v>4.8578923820426917E-2</v>
      </c>
      <c r="CP214" t="b">
        <f t="shared" si="191"/>
        <v>1</v>
      </c>
      <c r="CQ214" s="96" t="b">
        <f t="shared" si="192"/>
        <v>1</v>
      </c>
      <c r="CR214" t="b">
        <f t="shared" si="193"/>
        <v>1</v>
      </c>
      <c r="CS214" t="b">
        <f t="shared" si="194"/>
        <v>1</v>
      </c>
      <c r="CT214" t="b">
        <f t="shared" si="195"/>
        <v>1</v>
      </c>
      <c r="CU214" t="b">
        <f t="shared" si="196"/>
        <v>1</v>
      </c>
      <c r="CV214" s="84" t="b">
        <f t="shared" si="197"/>
        <v>1</v>
      </c>
      <c r="CW214" t="b">
        <f t="shared" si="198"/>
        <v>1</v>
      </c>
      <c r="CX214" t="b">
        <f t="shared" si="199"/>
        <v>1</v>
      </c>
      <c r="CY214" t="b">
        <f t="shared" si="200"/>
        <v>1</v>
      </c>
      <c r="CZ214" t="b">
        <f t="shared" si="201"/>
        <v>1</v>
      </c>
      <c r="DA214" s="84">
        <f t="shared" si="202"/>
        <v>0</v>
      </c>
      <c r="DB214" t="e">
        <f t="shared" si="203"/>
        <v>#N/A</v>
      </c>
    </row>
    <row r="215" spans="1:106">
      <c r="A215" s="9">
        <v>213</v>
      </c>
      <c r="B215" s="3">
        <v>2</v>
      </c>
      <c r="C215" s="3" t="s">
        <v>252</v>
      </c>
      <c r="D215" s="3" t="str">
        <f t="shared" si="156"/>
        <v>AF_60m_R_38_0245</v>
      </c>
      <c r="E215" s="3" t="str">
        <f t="shared" si="157"/>
        <v>0245</v>
      </c>
      <c r="F215" s="3">
        <v>138791.15599999999</v>
      </c>
      <c r="G215" s="15">
        <v>419116.125</v>
      </c>
      <c r="H215" s="35" t="str">
        <f t="shared" si="158"/>
        <v>ja</v>
      </c>
      <c r="I215" s="42" t="s">
        <v>2402</v>
      </c>
      <c r="J215" s="20" t="s">
        <v>2955</v>
      </c>
      <c r="K215" s="21">
        <v>10000</v>
      </c>
      <c r="L215" s="28">
        <f t="shared" si="204"/>
        <v>0.24</v>
      </c>
      <c r="M215" s="28">
        <f t="shared" si="205"/>
        <v>0</v>
      </c>
      <c r="N215" s="56">
        <f t="shared" si="159"/>
        <v>0</v>
      </c>
      <c r="O215" s="33">
        <f t="shared" si="206"/>
        <v>113.53332368076929</v>
      </c>
      <c r="P215" s="37">
        <f t="shared" si="160"/>
        <v>65.118359907154556</v>
      </c>
      <c r="Q215" s="9" t="s">
        <v>12</v>
      </c>
      <c r="R215" s="55" t="s">
        <v>12</v>
      </c>
      <c r="S215" s="55">
        <v>3.7450000000000001</v>
      </c>
      <c r="T215" s="55">
        <v>3.8380000000000001</v>
      </c>
      <c r="U215" s="55">
        <v>3.919</v>
      </c>
      <c r="V215" s="3">
        <v>3.9830000000000001</v>
      </c>
      <c r="W215" s="3">
        <v>4.0620000000000003</v>
      </c>
      <c r="X215" s="3" t="s">
        <v>12</v>
      </c>
      <c r="Y215" s="3">
        <v>4.5090000000000003</v>
      </c>
      <c r="Z215" s="15" t="s">
        <v>12</v>
      </c>
      <c r="AA215" s="10">
        <f t="shared" si="161"/>
        <v>4.0620000000000003</v>
      </c>
      <c r="AB215" s="9">
        <f t="shared" si="162"/>
        <v>0.14300000000000024</v>
      </c>
      <c r="AC215" s="10">
        <f t="shared" si="163"/>
        <v>0.44700000000000006</v>
      </c>
      <c r="AD215" s="9" t="s">
        <v>12</v>
      </c>
      <c r="AE215" s="55" t="s">
        <v>12</v>
      </c>
      <c r="AF215" s="55">
        <v>0.60899999999999999</v>
      </c>
      <c r="AG215" s="55">
        <v>0.68300000000000005</v>
      </c>
      <c r="AH215" s="55">
        <v>0.76700000000000002</v>
      </c>
      <c r="AI215" s="3">
        <v>0.84799999999999998</v>
      </c>
      <c r="AJ215" s="3">
        <v>0.93</v>
      </c>
      <c r="AK215" s="3" t="s">
        <v>12</v>
      </c>
      <c r="AL215" s="3">
        <v>1.06</v>
      </c>
      <c r="AM215" s="15" t="s">
        <v>12</v>
      </c>
      <c r="AN215" s="10">
        <f t="shared" si="164"/>
        <v>0.93</v>
      </c>
      <c r="AO215" s="9">
        <f t="shared" si="165"/>
        <v>0.16300000000000003</v>
      </c>
      <c r="AP215" s="10">
        <f t="shared" si="166"/>
        <v>0.13</v>
      </c>
      <c r="AQ215" s="9" t="s">
        <v>12</v>
      </c>
      <c r="AR215" s="55" t="s">
        <v>12</v>
      </c>
      <c r="AS215" s="55">
        <v>2.6829999999999998</v>
      </c>
      <c r="AT215" s="55">
        <v>2.8519999999999999</v>
      </c>
      <c r="AU215" s="55">
        <v>3.0449999999999999</v>
      </c>
      <c r="AV215" s="3">
        <v>3.202</v>
      </c>
      <c r="AW215" s="3">
        <v>3.3210000000000002</v>
      </c>
      <c r="AX215" s="3" t="s">
        <v>12</v>
      </c>
      <c r="AY215" s="3">
        <v>3.528</v>
      </c>
      <c r="AZ215" s="15" t="s">
        <v>12</v>
      </c>
      <c r="BA215" s="10">
        <f t="shared" si="167"/>
        <v>3.3210000000000002</v>
      </c>
      <c r="BB215" s="9">
        <f t="shared" si="168"/>
        <v>0.27600000000000025</v>
      </c>
      <c r="BC215" s="10">
        <f t="shared" si="169"/>
        <v>0.20699999999999985</v>
      </c>
      <c r="BD215" s="9" t="s">
        <v>2403</v>
      </c>
      <c r="BE215" s="3" t="s">
        <v>12</v>
      </c>
      <c r="BF215" s="15" t="s">
        <v>12</v>
      </c>
      <c r="BG215" s="15"/>
      <c r="BH215" s="9"/>
      <c r="BI215" s="10"/>
      <c r="BJ215" s="9" t="s">
        <v>2403</v>
      </c>
      <c r="BK215" s="3" t="s">
        <v>12</v>
      </c>
      <c r="BL215" s="15" t="s">
        <v>12</v>
      </c>
      <c r="BM215" s="15"/>
      <c r="BN215" s="9"/>
      <c r="BO215" s="10"/>
      <c r="BP215">
        <f t="shared" si="170"/>
        <v>0</v>
      </c>
      <c r="BQ215" s="93">
        <f t="shared" si="171"/>
        <v>0</v>
      </c>
      <c r="BR215" s="93">
        <f t="shared" si="172"/>
        <v>0</v>
      </c>
      <c r="BS215" s="93" t="e">
        <f>VLOOKUP(C215,'Koppeling locatie - aslocatie'!$A$2:$C$8139,2,FALSE)</f>
        <v>#N/A</v>
      </c>
      <c r="BT215" s="93" t="e">
        <f>VLOOKUP($BS215,aslocaties_v01!$C$3:$AA$349,MATCH($K$3/10,aslocaties_v01!$C$2:$X$2),FALSE)</f>
        <v>#N/A</v>
      </c>
      <c r="BU215" s="93" t="e">
        <f>VLOOKUP(BS215,aslocaties_v01!$C$3:$AA$349,MATCH($K$3,aslocaties_v01!$C$2:$X$2),FALSE)</f>
        <v>#N/A</v>
      </c>
      <c r="BV215" s="93" t="e">
        <f>VLOOKUP(BS215,aslocaties_v01!$C$3:$AA$349,MATCH($K$3*10,aslocaties_v01!$C$2:$X$2),FALSE)</f>
        <v>#N/A</v>
      </c>
      <c r="BW215" s="93" t="e">
        <f t="shared" si="173"/>
        <v>#N/A</v>
      </c>
      <c r="BX215" s="93" t="e">
        <f t="shared" si="174"/>
        <v>#N/A</v>
      </c>
      <c r="BY215" s="94">
        <f t="shared" si="175"/>
        <v>999</v>
      </c>
      <c r="BZ215" s="94">
        <f t="shared" si="176"/>
        <v>999</v>
      </c>
      <c r="CA215" s="94" t="e">
        <f t="shared" si="177"/>
        <v>#N/A</v>
      </c>
      <c r="CB215" t="e">
        <f t="shared" si="178"/>
        <v>#N/A</v>
      </c>
      <c r="CC215" s="58" t="e">
        <f t="shared" si="179"/>
        <v>#N/A</v>
      </c>
      <c r="CD215" s="95" t="e">
        <f t="shared" si="180"/>
        <v>#N/A</v>
      </c>
      <c r="CE215" s="96" t="b">
        <f t="shared" si="181"/>
        <v>1</v>
      </c>
      <c r="CF215" t="e">
        <f t="shared" si="182"/>
        <v>#DIV/0!</v>
      </c>
      <c r="CG215" t="e">
        <f t="shared" si="183"/>
        <v>#DIV/0!</v>
      </c>
      <c r="CH215" s="84" t="b">
        <f t="shared" si="184"/>
        <v>1</v>
      </c>
      <c r="CI215">
        <f t="shared" si="185"/>
        <v>0.93</v>
      </c>
      <c r="CJ215" t="b">
        <f t="shared" si="186"/>
        <v>1</v>
      </c>
      <c r="CK215" t="b">
        <f t="shared" si="187"/>
        <v>1</v>
      </c>
      <c r="CL215" s="84" t="b">
        <f t="shared" si="207"/>
        <v>1</v>
      </c>
      <c r="CM215">
        <f t="shared" si="188"/>
        <v>3.3210000000000002</v>
      </c>
      <c r="CN215" t="b">
        <f t="shared" si="189"/>
        <v>1</v>
      </c>
      <c r="CO215" s="84">
        <f t="shared" si="190"/>
        <v>5.4053099100261404E-2</v>
      </c>
      <c r="CP215" t="b">
        <f t="shared" si="191"/>
        <v>1</v>
      </c>
      <c r="CQ215" s="96" t="b">
        <f t="shared" si="192"/>
        <v>1</v>
      </c>
      <c r="CR215" t="b">
        <f t="shared" si="193"/>
        <v>1</v>
      </c>
      <c r="CS215" t="b">
        <f t="shared" si="194"/>
        <v>1</v>
      </c>
      <c r="CT215" t="b">
        <f t="shared" si="195"/>
        <v>1</v>
      </c>
      <c r="CU215" t="b">
        <f t="shared" si="196"/>
        <v>1</v>
      </c>
      <c r="CV215" s="84" t="b">
        <f t="shared" si="197"/>
        <v>1</v>
      </c>
      <c r="CW215" t="b">
        <f t="shared" si="198"/>
        <v>1</v>
      </c>
      <c r="CX215" t="b">
        <f t="shared" si="199"/>
        <v>1</v>
      </c>
      <c r="CY215" t="b">
        <f t="shared" si="200"/>
        <v>1</v>
      </c>
      <c r="CZ215" t="b">
        <f t="shared" si="201"/>
        <v>1</v>
      </c>
      <c r="DA215" s="84">
        <f t="shared" si="202"/>
        <v>0</v>
      </c>
      <c r="DB215" t="e">
        <f t="shared" si="203"/>
        <v>#N/A</v>
      </c>
    </row>
    <row r="216" spans="1:106">
      <c r="A216" s="9">
        <v>214</v>
      </c>
      <c r="B216" s="3">
        <v>2</v>
      </c>
      <c r="C216" s="3" t="s">
        <v>253</v>
      </c>
      <c r="D216" s="3" t="str">
        <f t="shared" si="156"/>
        <v>AF_60m_R_38_0246</v>
      </c>
      <c r="E216" s="3" t="str">
        <f t="shared" si="157"/>
        <v>0246</v>
      </c>
      <c r="F216" s="3">
        <v>138789.375</v>
      </c>
      <c r="G216" s="15">
        <v>419181.21899999998</v>
      </c>
      <c r="H216" s="35" t="str">
        <f t="shared" si="158"/>
        <v>ja</v>
      </c>
      <c r="I216" s="42" t="s">
        <v>2402</v>
      </c>
      <c r="J216" s="20" t="s">
        <v>2955</v>
      </c>
      <c r="K216" s="21">
        <v>10000</v>
      </c>
      <c r="L216" s="28">
        <f t="shared" si="204"/>
        <v>0.24</v>
      </c>
      <c r="M216" s="28">
        <f t="shared" si="205"/>
        <v>0</v>
      </c>
      <c r="N216" s="56">
        <f t="shared" si="159"/>
        <v>0</v>
      </c>
      <c r="O216" s="33">
        <f t="shared" si="206"/>
        <v>65.118359907154556</v>
      </c>
      <c r="P216" s="37">
        <f t="shared" si="160"/>
        <v>145.76267802496847</v>
      </c>
      <c r="Q216" s="9" t="s">
        <v>12</v>
      </c>
      <c r="R216" s="55" t="s">
        <v>12</v>
      </c>
      <c r="S216" s="55">
        <v>3.7490000000000001</v>
      </c>
      <c r="T216" s="55">
        <v>3.8410000000000002</v>
      </c>
      <c r="U216" s="55">
        <v>3.919</v>
      </c>
      <c r="V216" s="3">
        <v>3.9830000000000001</v>
      </c>
      <c r="W216" s="3">
        <v>4.0620000000000003</v>
      </c>
      <c r="X216" s="3" t="s">
        <v>12</v>
      </c>
      <c r="Y216" s="3">
        <v>4.51</v>
      </c>
      <c r="Z216" s="15" t="s">
        <v>12</v>
      </c>
      <c r="AA216" s="10">
        <f t="shared" si="161"/>
        <v>4.0620000000000003</v>
      </c>
      <c r="AB216" s="9">
        <f t="shared" si="162"/>
        <v>0.14300000000000024</v>
      </c>
      <c r="AC216" s="10">
        <f t="shared" si="163"/>
        <v>0.44799999999999951</v>
      </c>
      <c r="AD216" s="9" t="s">
        <v>12</v>
      </c>
      <c r="AE216" s="55" t="s">
        <v>12</v>
      </c>
      <c r="AF216" s="55">
        <v>0.60399999999999998</v>
      </c>
      <c r="AG216" s="55">
        <v>0.68500000000000005</v>
      </c>
      <c r="AH216" s="55">
        <v>0.78300000000000003</v>
      </c>
      <c r="AI216" s="3">
        <v>0.85699999999999998</v>
      </c>
      <c r="AJ216" s="3">
        <v>0.92700000000000005</v>
      </c>
      <c r="AK216" s="3" t="s">
        <v>12</v>
      </c>
      <c r="AL216" s="3">
        <v>1.046</v>
      </c>
      <c r="AM216" s="15" t="s">
        <v>12</v>
      </c>
      <c r="AN216" s="10">
        <f t="shared" si="164"/>
        <v>0.92700000000000005</v>
      </c>
      <c r="AO216" s="9">
        <f t="shared" si="165"/>
        <v>0.14400000000000002</v>
      </c>
      <c r="AP216" s="10">
        <f t="shared" si="166"/>
        <v>0.11899999999999999</v>
      </c>
      <c r="AQ216" s="9" t="s">
        <v>12</v>
      </c>
      <c r="AR216" s="55" t="s">
        <v>12</v>
      </c>
      <c r="AS216" s="55">
        <v>2.669</v>
      </c>
      <c r="AT216" s="55">
        <v>2.847</v>
      </c>
      <c r="AU216" s="55">
        <v>3.077</v>
      </c>
      <c r="AV216" s="3">
        <v>3.246</v>
      </c>
      <c r="AW216" s="3">
        <v>3.3919999999999999</v>
      </c>
      <c r="AX216" s="3" t="s">
        <v>12</v>
      </c>
      <c r="AY216" s="3">
        <v>4.524</v>
      </c>
      <c r="AZ216" s="15" t="s">
        <v>12</v>
      </c>
      <c r="BA216" s="10">
        <f t="shared" si="167"/>
        <v>3.3919999999999999</v>
      </c>
      <c r="BB216" s="9">
        <f t="shared" si="168"/>
        <v>0.31499999999999995</v>
      </c>
      <c r="BC216" s="10">
        <f t="shared" si="169"/>
        <v>1.1320000000000001</v>
      </c>
      <c r="BD216" s="9" t="s">
        <v>2403</v>
      </c>
      <c r="BE216" s="3" t="s">
        <v>12</v>
      </c>
      <c r="BF216" s="15" t="s">
        <v>12</v>
      </c>
      <c r="BG216" s="15"/>
      <c r="BH216" s="9"/>
      <c r="BI216" s="10"/>
      <c r="BJ216" s="9" t="s">
        <v>2403</v>
      </c>
      <c r="BK216" s="3" t="s">
        <v>12</v>
      </c>
      <c r="BL216" s="15" t="s">
        <v>12</v>
      </c>
      <c r="BM216" s="15"/>
      <c r="BN216" s="9"/>
      <c r="BO216" s="10"/>
      <c r="BP216">
        <f t="shared" si="170"/>
        <v>0</v>
      </c>
      <c r="BQ216" s="93">
        <f t="shared" si="171"/>
        <v>0</v>
      </c>
      <c r="BR216" s="93">
        <f t="shared" si="172"/>
        <v>0</v>
      </c>
      <c r="BS216" s="93" t="e">
        <f>VLOOKUP(C216,'Koppeling locatie - aslocatie'!$A$2:$C$8139,2,FALSE)</f>
        <v>#N/A</v>
      </c>
      <c r="BT216" s="93" t="e">
        <f>VLOOKUP($BS216,aslocaties_v01!$C$3:$AA$349,MATCH($K$3/10,aslocaties_v01!$C$2:$X$2),FALSE)</f>
        <v>#N/A</v>
      </c>
      <c r="BU216" s="93" t="e">
        <f>VLOOKUP(BS216,aslocaties_v01!$C$3:$AA$349,MATCH($K$3,aslocaties_v01!$C$2:$X$2),FALSE)</f>
        <v>#N/A</v>
      </c>
      <c r="BV216" s="93" t="e">
        <f>VLOOKUP(BS216,aslocaties_v01!$C$3:$AA$349,MATCH($K$3*10,aslocaties_v01!$C$2:$X$2),FALSE)</f>
        <v>#N/A</v>
      </c>
      <c r="BW216" s="93" t="e">
        <f t="shared" si="173"/>
        <v>#N/A</v>
      </c>
      <c r="BX216" s="93" t="e">
        <f t="shared" si="174"/>
        <v>#N/A</v>
      </c>
      <c r="BY216" s="94">
        <f t="shared" si="175"/>
        <v>999</v>
      </c>
      <c r="BZ216" s="94">
        <f t="shared" si="176"/>
        <v>999</v>
      </c>
      <c r="CA216" s="94" t="e">
        <f t="shared" si="177"/>
        <v>#N/A</v>
      </c>
      <c r="CB216" t="e">
        <f t="shared" si="178"/>
        <v>#N/A</v>
      </c>
      <c r="CC216" s="58" t="e">
        <f t="shared" si="179"/>
        <v>#N/A</v>
      </c>
      <c r="CD216" s="95" t="e">
        <f t="shared" si="180"/>
        <v>#N/A</v>
      </c>
      <c r="CE216" s="96" t="b">
        <f t="shared" si="181"/>
        <v>1</v>
      </c>
      <c r="CF216" t="e">
        <f t="shared" si="182"/>
        <v>#DIV/0!</v>
      </c>
      <c r="CG216" t="e">
        <f t="shared" si="183"/>
        <v>#DIV/0!</v>
      </c>
      <c r="CH216" s="84" t="b">
        <f t="shared" si="184"/>
        <v>1</v>
      </c>
      <c r="CI216">
        <f t="shared" si="185"/>
        <v>0.92700000000000005</v>
      </c>
      <c r="CJ216" t="b">
        <f t="shared" si="186"/>
        <v>1</v>
      </c>
      <c r="CK216" t="b">
        <f t="shared" si="187"/>
        <v>1</v>
      </c>
      <c r="CL216" s="84" t="b">
        <f t="shared" si="207"/>
        <v>1</v>
      </c>
      <c r="CM216">
        <f t="shared" si="188"/>
        <v>3.3919999999999999</v>
      </c>
      <c r="CN216" t="b">
        <f t="shared" si="189"/>
        <v>1</v>
      </c>
      <c r="CO216" s="84">
        <f t="shared" si="190"/>
        <v>5.1646803629131634E-2</v>
      </c>
      <c r="CP216" t="b">
        <f t="shared" si="191"/>
        <v>1</v>
      </c>
      <c r="CQ216" s="96" t="b">
        <f t="shared" si="192"/>
        <v>1</v>
      </c>
      <c r="CR216" t="b">
        <f t="shared" si="193"/>
        <v>1</v>
      </c>
      <c r="CS216" t="b">
        <f t="shared" si="194"/>
        <v>1</v>
      </c>
      <c r="CT216" t="b">
        <f t="shared" si="195"/>
        <v>1</v>
      </c>
      <c r="CU216" t="b">
        <f t="shared" si="196"/>
        <v>1</v>
      </c>
      <c r="CV216" s="84" t="b">
        <f t="shared" si="197"/>
        <v>0</v>
      </c>
      <c r="CW216" t="b">
        <f t="shared" si="198"/>
        <v>1</v>
      </c>
      <c r="CX216" t="b">
        <f t="shared" si="199"/>
        <v>1</v>
      </c>
      <c r="CY216" t="b">
        <f t="shared" si="200"/>
        <v>1</v>
      </c>
      <c r="CZ216" t="b">
        <f t="shared" si="201"/>
        <v>1</v>
      </c>
      <c r="DA216" s="84">
        <f t="shared" si="202"/>
        <v>1</v>
      </c>
      <c r="DB216" t="e">
        <f t="shared" si="203"/>
        <v>#N/A</v>
      </c>
    </row>
    <row r="217" spans="1:106">
      <c r="A217" s="9">
        <v>215</v>
      </c>
      <c r="B217" s="3">
        <v>2</v>
      </c>
      <c r="C217" s="3" t="s">
        <v>254</v>
      </c>
      <c r="D217" s="3" t="str">
        <f t="shared" si="156"/>
        <v>AF_60m_R_38_0247</v>
      </c>
      <c r="E217" s="3" t="str">
        <f t="shared" si="157"/>
        <v>0247</v>
      </c>
      <c r="F217" s="3">
        <v>138741.53099999999</v>
      </c>
      <c r="G217" s="15">
        <v>419318.90600000002</v>
      </c>
      <c r="H217" s="35" t="str">
        <f t="shared" si="158"/>
        <v>ja</v>
      </c>
      <c r="I217" s="42" t="s">
        <v>2402</v>
      </c>
      <c r="J217" s="20" t="s">
        <v>2955</v>
      </c>
      <c r="K217" s="21">
        <v>10000</v>
      </c>
      <c r="L217" s="28">
        <f t="shared" si="204"/>
        <v>0.24</v>
      </c>
      <c r="M217" s="28">
        <f t="shared" si="205"/>
        <v>0</v>
      </c>
      <c r="N217" s="56">
        <f t="shared" si="159"/>
        <v>0</v>
      </c>
      <c r="O217" s="33">
        <f t="shared" si="206"/>
        <v>145.76267802496847</v>
      </c>
      <c r="P217" s="37">
        <f t="shared" si="160"/>
        <v>71.344824514449087</v>
      </c>
      <c r="Q217" s="9" t="s">
        <v>12</v>
      </c>
      <c r="R217" s="55" t="s">
        <v>12</v>
      </c>
      <c r="S217" s="55">
        <v>3.7490000000000001</v>
      </c>
      <c r="T217" s="55">
        <v>3.843</v>
      </c>
      <c r="U217" s="55">
        <v>3.9249999999999998</v>
      </c>
      <c r="V217" s="3">
        <v>3.9969999999999999</v>
      </c>
      <c r="W217" s="3">
        <v>4.226</v>
      </c>
      <c r="X217" s="3" t="s">
        <v>12</v>
      </c>
      <c r="Y217" s="3">
        <v>5.6520000000000001</v>
      </c>
      <c r="Z217" s="15" t="s">
        <v>12</v>
      </c>
      <c r="AA217" s="10">
        <f t="shared" si="161"/>
        <v>4.226</v>
      </c>
      <c r="AB217" s="9">
        <f t="shared" si="162"/>
        <v>0.30100000000000016</v>
      </c>
      <c r="AC217" s="10">
        <f t="shared" si="163"/>
        <v>1.4260000000000002</v>
      </c>
      <c r="AD217" s="9" t="s">
        <v>12</v>
      </c>
      <c r="AE217" s="55" t="s">
        <v>12</v>
      </c>
      <c r="AF217" s="55">
        <v>0.63500000000000001</v>
      </c>
      <c r="AG217" s="55">
        <v>0.72399999999999998</v>
      </c>
      <c r="AH217" s="55">
        <v>0.82399999999999995</v>
      </c>
      <c r="AI217" s="3">
        <v>0.90700000000000003</v>
      </c>
      <c r="AJ217" s="3">
        <v>0.97599999999999998</v>
      </c>
      <c r="AK217" s="3" t="s">
        <v>12</v>
      </c>
      <c r="AL217" s="3">
        <v>1.1080000000000001</v>
      </c>
      <c r="AM217" s="15" t="s">
        <v>12</v>
      </c>
      <c r="AN217" s="10">
        <f t="shared" si="164"/>
        <v>0.97599999999999998</v>
      </c>
      <c r="AO217" s="9">
        <f t="shared" si="165"/>
        <v>0.15200000000000002</v>
      </c>
      <c r="AP217" s="10">
        <f t="shared" si="166"/>
        <v>0.13200000000000012</v>
      </c>
      <c r="AQ217" s="9" t="s">
        <v>12</v>
      </c>
      <c r="AR217" s="55" t="s">
        <v>12</v>
      </c>
      <c r="AS217" s="55">
        <v>2.7109999999999999</v>
      </c>
      <c r="AT217" s="55">
        <v>2.8919999999999999</v>
      </c>
      <c r="AU217" s="55">
        <v>3.121</v>
      </c>
      <c r="AV217" s="3">
        <v>3.29</v>
      </c>
      <c r="AW217" s="3">
        <v>3.4430000000000001</v>
      </c>
      <c r="AX217" s="3" t="s">
        <v>12</v>
      </c>
      <c r="AY217" s="3">
        <v>4.423</v>
      </c>
      <c r="AZ217" s="15" t="s">
        <v>12</v>
      </c>
      <c r="BA217" s="10">
        <f t="shared" si="167"/>
        <v>3.4430000000000001</v>
      </c>
      <c r="BB217" s="9">
        <f t="shared" si="168"/>
        <v>0.32200000000000006</v>
      </c>
      <c r="BC217" s="10">
        <f t="shared" si="169"/>
        <v>0.98</v>
      </c>
      <c r="BD217" s="9" t="s">
        <v>2403</v>
      </c>
      <c r="BE217" s="3" t="s">
        <v>12</v>
      </c>
      <c r="BF217" s="15" t="s">
        <v>12</v>
      </c>
      <c r="BG217" s="15"/>
      <c r="BH217" s="9"/>
      <c r="BI217" s="10"/>
      <c r="BJ217" s="9" t="s">
        <v>2403</v>
      </c>
      <c r="BK217" s="3" t="s">
        <v>12</v>
      </c>
      <c r="BL217" s="15" t="s">
        <v>12</v>
      </c>
      <c r="BM217" s="15"/>
      <c r="BN217" s="9"/>
      <c r="BO217" s="10"/>
      <c r="BP217">
        <f t="shared" si="170"/>
        <v>0</v>
      </c>
      <c r="BQ217" s="93">
        <f t="shared" si="171"/>
        <v>0</v>
      </c>
      <c r="BR217" s="93">
        <f t="shared" si="172"/>
        <v>0</v>
      </c>
      <c r="BS217" s="93" t="e">
        <f>VLOOKUP(C217,'Koppeling locatie - aslocatie'!$A$2:$C$8139,2,FALSE)</f>
        <v>#N/A</v>
      </c>
      <c r="BT217" s="93" t="e">
        <f>VLOOKUP($BS217,aslocaties_v01!$C$3:$AA$349,MATCH($K$3/10,aslocaties_v01!$C$2:$X$2),FALSE)</f>
        <v>#N/A</v>
      </c>
      <c r="BU217" s="93" t="e">
        <f>VLOOKUP(BS217,aslocaties_v01!$C$3:$AA$349,MATCH($K$3,aslocaties_v01!$C$2:$X$2),FALSE)</f>
        <v>#N/A</v>
      </c>
      <c r="BV217" s="93" t="e">
        <f>VLOOKUP(BS217,aslocaties_v01!$C$3:$AA$349,MATCH($K$3*10,aslocaties_v01!$C$2:$X$2),FALSE)</f>
        <v>#N/A</v>
      </c>
      <c r="BW217" s="93" t="e">
        <f t="shared" si="173"/>
        <v>#N/A</v>
      </c>
      <c r="BX217" s="93" t="e">
        <f t="shared" si="174"/>
        <v>#N/A</v>
      </c>
      <c r="BY217" s="94">
        <f t="shared" si="175"/>
        <v>999</v>
      </c>
      <c r="BZ217" s="94">
        <f t="shared" si="176"/>
        <v>999</v>
      </c>
      <c r="CA217" s="94" t="e">
        <f t="shared" si="177"/>
        <v>#N/A</v>
      </c>
      <c r="CB217" t="e">
        <f t="shared" si="178"/>
        <v>#N/A</v>
      </c>
      <c r="CC217" s="58" t="e">
        <f t="shared" si="179"/>
        <v>#N/A</v>
      </c>
      <c r="CD217" s="95" t="e">
        <f t="shared" si="180"/>
        <v>#N/A</v>
      </c>
      <c r="CE217" s="96" t="b">
        <f t="shared" si="181"/>
        <v>1</v>
      </c>
      <c r="CF217" t="e">
        <f t="shared" si="182"/>
        <v>#DIV/0!</v>
      </c>
      <c r="CG217" t="e">
        <f t="shared" si="183"/>
        <v>#DIV/0!</v>
      </c>
      <c r="CH217" s="84" t="b">
        <f t="shared" si="184"/>
        <v>1</v>
      </c>
      <c r="CI217">
        <f t="shared" si="185"/>
        <v>0.97599999999999998</v>
      </c>
      <c r="CJ217" t="b">
        <f t="shared" si="186"/>
        <v>1</v>
      </c>
      <c r="CK217" t="b">
        <f t="shared" si="187"/>
        <v>1</v>
      </c>
      <c r="CL217" s="84" t="b">
        <f t="shared" si="207"/>
        <v>1</v>
      </c>
      <c r="CM217">
        <f t="shared" si="188"/>
        <v>3.4430000000000001</v>
      </c>
      <c r="CN217" t="b">
        <f t="shared" si="189"/>
        <v>1</v>
      </c>
      <c r="CO217" s="84">
        <f t="shared" si="190"/>
        <v>5.2777786736302366E-2</v>
      </c>
      <c r="CP217" t="b">
        <f t="shared" si="191"/>
        <v>1</v>
      </c>
      <c r="CQ217" s="96" t="b">
        <f t="shared" si="192"/>
        <v>0</v>
      </c>
      <c r="CR217" t="b">
        <f t="shared" si="193"/>
        <v>1</v>
      </c>
      <c r="CS217" t="b">
        <f t="shared" si="194"/>
        <v>1</v>
      </c>
      <c r="CT217" t="b">
        <f t="shared" si="195"/>
        <v>1</v>
      </c>
      <c r="CU217" t="b">
        <f t="shared" si="196"/>
        <v>1</v>
      </c>
      <c r="CV217" s="84" t="b">
        <f t="shared" si="197"/>
        <v>0</v>
      </c>
      <c r="CW217" t="b">
        <f t="shared" si="198"/>
        <v>1</v>
      </c>
      <c r="CX217" t="b">
        <f t="shared" si="199"/>
        <v>1</v>
      </c>
      <c r="CY217" t="b">
        <f t="shared" si="200"/>
        <v>1</v>
      </c>
      <c r="CZ217" t="b">
        <f t="shared" si="201"/>
        <v>1</v>
      </c>
      <c r="DA217" s="84">
        <f t="shared" si="202"/>
        <v>2</v>
      </c>
      <c r="DB217" t="e">
        <f t="shared" si="203"/>
        <v>#N/A</v>
      </c>
    </row>
    <row r="218" spans="1:106">
      <c r="A218" s="9">
        <v>216</v>
      </c>
      <c r="B218" s="3">
        <v>2</v>
      </c>
      <c r="C218" s="3" t="s">
        <v>255</v>
      </c>
      <c r="D218" s="3" t="str">
        <f t="shared" si="156"/>
        <v>AF_60m_R_38_0248</v>
      </c>
      <c r="E218" s="3" t="str">
        <f t="shared" si="157"/>
        <v>0248</v>
      </c>
      <c r="F218" s="3">
        <v>138741.18799999999</v>
      </c>
      <c r="G218" s="15">
        <v>419390.25</v>
      </c>
      <c r="H218" s="35" t="str">
        <f t="shared" si="158"/>
        <v>ja</v>
      </c>
      <c r="I218" s="42" t="s">
        <v>2402</v>
      </c>
      <c r="J218" s="20" t="s">
        <v>2955</v>
      </c>
      <c r="K218" s="21">
        <v>10000</v>
      </c>
      <c r="L218" s="28">
        <f t="shared" si="204"/>
        <v>0.24</v>
      </c>
      <c r="M218" s="28">
        <f t="shared" si="205"/>
        <v>0</v>
      </c>
      <c r="N218" s="56">
        <f t="shared" si="159"/>
        <v>0</v>
      </c>
      <c r="O218" s="33">
        <f t="shared" si="206"/>
        <v>71.344824514449087</v>
      </c>
      <c r="P218" s="37">
        <f t="shared" si="160"/>
        <v>116.23946951875335</v>
      </c>
      <c r="Q218" s="9" t="s">
        <v>12</v>
      </c>
      <c r="R218" s="55" t="s">
        <v>12</v>
      </c>
      <c r="S218" s="55">
        <v>3.7490000000000001</v>
      </c>
      <c r="T218" s="55">
        <v>3.8410000000000002</v>
      </c>
      <c r="U218" s="55">
        <v>3.919</v>
      </c>
      <c r="V218" s="3">
        <v>3.9830000000000001</v>
      </c>
      <c r="W218" s="3">
        <v>4.0620000000000003</v>
      </c>
      <c r="X218" s="3" t="s">
        <v>12</v>
      </c>
      <c r="Y218" s="3">
        <v>4.5090000000000003</v>
      </c>
      <c r="Z218" s="15" t="s">
        <v>12</v>
      </c>
      <c r="AA218" s="10">
        <f t="shared" si="161"/>
        <v>4.0620000000000003</v>
      </c>
      <c r="AB218" s="9">
        <f t="shared" si="162"/>
        <v>0.14300000000000024</v>
      </c>
      <c r="AC218" s="10">
        <f t="shared" si="163"/>
        <v>0.44700000000000006</v>
      </c>
      <c r="AD218" s="9" t="s">
        <v>12</v>
      </c>
      <c r="AE218" s="55" t="s">
        <v>12</v>
      </c>
      <c r="AF218" s="55">
        <v>0.65700000000000003</v>
      </c>
      <c r="AG218" s="55">
        <v>0.75</v>
      </c>
      <c r="AH218" s="55">
        <v>0.85299999999999998</v>
      </c>
      <c r="AI218" s="3">
        <v>0.93200000000000005</v>
      </c>
      <c r="AJ218" s="3">
        <v>1.004</v>
      </c>
      <c r="AK218" s="3" t="s">
        <v>12</v>
      </c>
      <c r="AL218" s="3">
        <v>1.139</v>
      </c>
      <c r="AM218" s="15" t="s">
        <v>12</v>
      </c>
      <c r="AN218" s="10">
        <f t="shared" si="164"/>
        <v>1.004</v>
      </c>
      <c r="AO218" s="9">
        <f t="shared" si="165"/>
        <v>0.15100000000000002</v>
      </c>
      <c r="AP218" s="10">
        <f t="shared" si="166"/>
        <v>0.13500000000000001</v>
      </c>
      <c r="AQ218" s="9" t="s">
        <v>12</v>
      </c>
      <c r="AR218" s="55" t="s">
        <v>12</v>
      </c>
      <c r="AS218" s="55">
        <v>2.738</v>
      </c>
      <c r="AT218" s="55">
        <v>2.9220000000000002</v>
      </c>
      <c r="AU218" s="55">
        <v>3.1589999999999998</v>
      </c>
      <c r="AV218" s="3">
        <v>3.3180000000000001</v>
      </c>
      <c r="AW218" s="3">
        <v>3.4689999999999999</v>
      </c>
      <c r="AX218" s="3" t="s">
        <v>12</v>
      </c>
      <c r="AY218" s="3">
        <v>4.3230000000000004</v>
      </c>
      <c r="AZ218" s="15" t="s">
        <v>12</v>
      </c>
      <c r="BA218" s="10">
        <f t="shared" si="167"/>
        <v>3.4689999999999999</v>
      </c>
      <c r="BB218" s="9">
        <f t="shared" si="168"/>
        <v>0.31000000000000005</v>
      </c>
      <c r="BC218" s="10">
        <f t="shared" si="169"/>
        <v>0.85400000000000054</v>
      </c>
      <c r="BD218" s="9" t="s">
        <v>2403</v>
      </c>
      <c r="BE218" s="3" t="s">
        <v>12</v>
      </c>
      <c r="BF218" s="15" t="s">
        <v>12</v>
      </c>
      <c r="BG218" s="15"/>
      <c r="BH218" s="9"/>
      <c r="BI218" s="10"/>
      <c r="BJ218" s="9" t="s">
        <v>2403</v>
      </c>
      <c r="BK218" s="3" t="s">
        <v>12</v>
      </c>
      <c r="BL218" s="15" t="s">
        <v>12</v>
      </c>
      <c r="BM218" s="15"/>
      <c r="BN218" s="9"/>
      <c r="BO218" s="10"/>
      <c r="BP218">
        <f t="shared" si="170"/>
        <v>0</v>
      </c>
      <c r="BQ218" s="93">
        <f t="shared" si="171"/>
        <v>0</v>
      </c>
      <c r="BR218" s="93">
        <f t="shared" si="172"/>
        <v>0</v>
      </c>
      <c r="BS218" s="93" t="e">
        <f>VLOOKUP(C218,'Koppeling locatie - aslocatie'!$A$2:$C$8139,2,FALSE)</f>
        <v>#N/A</v>
      </c>
      <c r="BT218" s="93" t="e">
        <f>VLOOKUP($BS218,aslocaties_v01!$C$3:$AA$349,MATCH($K$3/10,aslocaties_v01!$C$2:$X$2),FALSE)</f>
        <v>#N/A</v>
      </c>
      <c r="BU218" s="93" t="e">
        <f>VLOOKUP(BS218,aslocaties_v01!$C$3:$AA$349,MATCH($K$3,aslocaties_v01!$C$2:$X$2),FALSE)</f>
        <v>#N/A</v>
      </c>
      <c r="BV218" s="93" t="e">
        <f>VLOOKUP(BS218,aslocaties_v01!$C$3:$AA$349,MATCH($K$3*10,aslocaties_v01!$C$2:$X$2),FALSE)</f>
        <v>#N/A</v>
      </c>
      <c r="BW218" s="93" t="e">
        <f t="shared" si="173"/>
        <v>#N/A</v>
      </c>
      <c r="BX218" s="93" t="e">
        <f t="shared" si="174"/>
        <v>#N/A</v>
      </c>
      <c r="BY218" s="94">
        <f t="shared" si="175"/>
        <v>999</v>
      </c>
      <c r="BZ218" s="94">
        <f t="shared" si="176"/>
        <v>999</v>
      </c>
      <c r="CA218" s="94" t="e">
        <f t="shared" si="177"/>
        <v>#N/A</v>
      </c>
      <c r="CB218" t="e">
        <f t="shared" si="178"/>
        <v>#N/A</v>
      </c>
      <c r="CC218" s="58" t="e">
        <f t="shared" si="179"/>
        <v>#N/A</v>
      </c>
      <c r="CD218" s="95" t="e">
        <f t="shared" si="180"/>
        <v>#N/A</v>
      </c>
      <c r="CE218" s="96" t="b">
        <f t="shared" si="181"/>
        <v>1</v>
      </c>
      <c r="CF218" t="e">
        <f t="shared" si="182"/>
        <v>#DIV/0!</v>
      </c>
      <c r="CG218" t="e">
        <f t="shared" si="183"/>
        <v>#DIV/0!</v>
      </c>
      <c r="CH218" s="84" t="b">
        <f t="shared" si="184"/>
        <v>1</v>
      </c>
      <c r="CI218">
        <f t="shared" si="185"/>
        <v>1.004</v>
      </c>
      <c r="CJ218" t="b">
        <f t="shared" si="186"/>
        <v>1</v>
      </c>
      <c r="CK218" t="b">
        <f t="shared" si="187"/>
        <v>1</v>
      </c>
      <c r="CL218" s="84" t="b">
        <f t="shared" si="207"/>
        <v>1</v>
      </c>
      <c r="CM218">
        <f t="shared" si="188"/>
        <v>3.4689999999999999</v>
      </c>
      <c r="CN218" t="b">
        <f t="shared" si="189"/>
        <v>1</v>
      </c>
      <c r="CO218" s="84">
        <f t="shared" si="190"/>
        <v>5.3481122598763919E-2</v>
      </c>
      <c r="CP218" t="b">
        <f t="shared" si="191"/>
        <v>1</v>
      </c>
      <c r="CQ218" s="96" t="b">
        <f t="shared" si="192"/>
        <v>0</v>
      </c>
      <c r="CR218" t="b">
        <f t="shared" si="193"/>
        <v>1</v>
      </c>
      <c r="CS218" t="b">
        <f t="shared" si="194"/>
        <v>1</v>
      </c>
      <c r="CT218" t="b">
        <f t="shared" si="195"/>
        <v>1</v>
      </c>
      <c r="CU218" t="b">
        <f t="shared" si="196"/>
        <v>1</v>
      </c>
      <c r="CV218" s="84" t="b">
        <f t="shared" si="197"/>
        <v>1</v>
      </c>
      <c r="CW218" t="b">
        <f t="shared" si="198"/>
        <v>1</v>
      </c>
      <c r="CX218" t="b">
        <f t="shared" si="199"/>
        <v>1</v>
      </c>
      <c r="CY218" t="b">
        <f t="shared" si="200"/>
        <v>1</v>
      </c>
      <c r="CZ218" t="b">
        <f t="shared" si="201"/>
        <v>1</v>
      </c>
      <c r="DA218" s="84">
        <f t="shared" si="202"/>
        <v>1</v>
      </c>
      <c r="DB218" t="e">
        <f t="shared" si="203"/>
        <v>#N/A</v>
      </c>
    </row>
    <row r="219" spans="1:106">
      <c r="A219" s="9">
        <v>217</v>
      </c>
      <c r="B219" s="3">
        <v>2</v>
      </c>
      <c r="C219" s="3" t="s">
        <v>256</v>
      </c>
      <c r="D219" s="3" t="str">
        <f t="shared" si="156"/>
        <v>AF_60m_R_38_0249</v>
      </c>
      <c r="E219" s="3" t="str">
        <f t="shared" si="157"/>
        <v>0249</v>
      </c>
      <c r="F219" s="3">
        <v>138650.03099999999</v>
      </c>
      <c r="G219" s="15">
        <v>419462.375</v>
      </c>
      <c r="H219" s="35" t="str">
        <f t="shared" si="158"/>
        <v>ja</v>
      </c>
      <c r="I219" s="42" t="s">
        <v>2402</v>
      </c>
      <c r="J219" s="20" t="s">
        <v>2955</v>
      </c>
      <c r="K219" s="21">
        <v>10000</v>
      </c>
      <c r="L219" s="28">
        <f t="shared" si="204"/>
        <v>0.24</v>
      </c>
      <c r="M219" s="28">
        <f t="shared" si="205"/>
        <v>0</v>
      </c>
      <c r="N219" s="56">
        <f t="shared" si="159"/>
        <v>0</v>
      </c>
      <c r="O219" s="33">
        <f t="shared" si="206"/>
        <v>116.23946951875335</v>
      </c>
      <c r="P219" s="37">
        <f t="shared" si="160"/>
        <v>85.197002347495868</v>
      </c>
      <c r="Q219" s="9" t="s">
        <v>12</v>
      </c>
      <c r="R219" s="55" t="s">
        <v>12</v>
      </c>
      <c r="S219" s="55">
        <v>3.7490000000000001</v>
      </c>
      <c r="T219" s="55">
        <v>3.8410000000000002</v>
      </c>
      <c r="U219" s="55">
        <v>3.919</v>
      </c>
      <c r="V219" s="3">
        <v>3.9830000000000001</v>
      </c>
      <c r="W219" s="3">
        <v>4.0620000000000003</v>
      </c>
      <c r="X219" s="3" t="s">
        <v>12</v>
      </c>
      <c r="Y219" s="3">
        <v>4.5090000000000003</v>
      </c>
      <c r="Z219" s="15" t="s">
        <v>12</v>
      </c>
      <c r="AA219" s="10">
        <f t="shared" si="161"/>
        <v>4.0620000000000003</v>
      </c>
      <c r="AB219" s="9">
        <f t="shared" si="162"/>
        <v>0.14300000000000024</v>
      </c>
      <c r="AC219" s="10">
        <f t="shared" si="163"/>
        <v>0.44700000000000006</v>
      </c>
      <c r="AD219" s="9" t="s">
        <v>12</v>
      </c>
      <c r="AE219" s="55" t="s">
        <v>12</v>
      </c>
      <c r="AF219" s="55">
        <v>0.67800000000000005</v>
      </c>
      <c r="AG219" s="55">
        <v>0.77</v>
      </c>
      <c r="AH219" s="55">
        <v>0.86299999999999999</v>
      </c>
      <c r="AI219" s="3">
        <v>0.93600000000000005</v>
      </c>
      <c r="AJ219" s="3">
        <v>1.008</v>
      </c>
      <c r="AK219" s="3" t="s">
        <v>12</v>
      </c>
      <c r="AL219" s="3">
        <v>1.1459999999999999</v>
      </c>
      <c r="AM219" s="15" t="s">
        <v>12</v>
      </c>
      <c r="AN219" s="10">
        <f t="shared" si="164"/>
        <v>1.008</v>
      </c>
      <c r="AO219" s="9">
        <f t="shared" si="165"/>
        <v>0.14500000000000002</v>
      </c>
      <c r="AP219" s="10">
        <f t="shared" si="166"/>
        <v>0.1379999999999999</v>
      </c>
      <c r="AQ219" s="9" t="s">
        <v>12</v>
      </c>
      <c r="AR219" s="55" t="s">
        <v>12</v>
      </c>
      <c r="AS219" s="55">
        <v>2.8250000000000002</v>
      </c>
      <c r="AT219" s="55">
        <v>2.9969999999999999</v>
      </c>
      <c r="AU219" s="55">
        <v>3.1760000000000002</v>
      </c>
      <c r="AV219" s="3">
        <v>3.3090000000000002</v>
      </c>
      <c r="AW219" s="3">
        <v>3.528</v>
      </c>
      <c r="AX219" s="3" t="s">
        <v>12</v>
      </c>
      <c r="AY219" s="3">
        <v>4.6269999999999998</v>
      </c>
      <c r="AZ219" s="15" t="s">
        <v>12</v>
      </c>
      <c r="BA219" s="10">
        <f t="shared" si="167"/>
        <v>3.528</v>
      </c>
      <c r="BB219" s="9">
        <f t="shared" si="168"/>
        <v>0.35199999999999987</v>
      </c>
      <c r="BC219" s="10">
        <f t="shared" si="169"/>
        <v>1.0989999999999998</v>
      </c>
      <c r="BD219" s="9" t="s">
        <v>2403</v>
      </c>
      <c r="BE219" s="3" t="s">
        <v>12</v>
      </c>
      <c r="BF219" s="15" t="s">
        <v>12</v>
      </c>
      <c r="BG219" s="15"/>
      <c r="BH219" s="9"/>
      <c r="BI219" s="10"/>
      <c r="BJ219" s="9" t="s">
        <v>2403</v>
      </c>
      <c r="BK219" s="3" t="s">
        <v>12</v>
      </c>
      <c r="BL219" s="15" t="s">
        <v>12</v>
      </c>
      <c r="BM219" s="15"/>
      <c r="BN219" s="9"/>
      <c r="BO219" s="10"/>
      <c r="BP219">
        <f t="shared" si="170"/>
        <v>0</v>
      </c>
      <c r="BQ219" s="93">
        <f t="shared" si="171"/>
        <v>0</v>
      </c>
      <c r="BR219" s="93">
        <f t="shared" si="172"/>
        <v>0</v>
      </c>
      <c r="BS219" s="93" t="e">
        <f>VLOOKUP(C219,'Koppeling locatie - aslocatie'!$A$2:$C$8139,2,FALSE)</f>
        <v>#N/A</v>
      </c>
      <c r="BT219" s="93" t="e">
        <f>VLOOKUP($BS219,aslocaties_v01!$C$3:$AA$349,MATCH($K$3/10,aslocaties_v01!$C$2:$X$2),FALSE)</f>
        <v>#N/A</v>
      </c>
      <c r="BU219" s="93" t="e">
        <f>VLOOKUP(BS219,aslocaties_v01!$C$3:$AA$349,MATCH($K$3,aslocaties_v01!$C$2:$X$2),FALSE)</f>
        <v>#N/A</v>
      </c>
      <c r="BV219" s="93" t="e">
        <f>VLOOKUP(BS219,aslocaties_v01!$C$3:$AA$349,MATCH($K$3*10,aslocaties_v01!$C$2:$X$2),FALSE)</f>
        <v>#N/A</v>
      </c>
      <c r="BW219" s="93" t="e">
        <f t="shared" si="173"/>
        <v>#N/A</v>
      </c>
      <c r="BX219" s="93" t="e">
        <f t="shared" si="174"/>
        <v>#N/A</v>
      </c>
      <c r="BY219" s="94">
        <f t="shared" si="175"/>
        <v>999</v>
      </c>
      <c r="BZ219" s="94">
        <f t="shared" si="176"/>
        <v>999</v>
      </c>
      <c r="CA219" s="94" t="e">
        <f t="shared" si="177"/>
        <v>#N/A</v>
      </c>
      <c r="CB219" t="e">
        <f t="shared" si="178"/>
        <v>#N/A</v>
      </c>
      <c r="CC219" s="58" t="e">
        <f t="shared" si="179"/>
        <v>#N/A</v>
      </c>
      <c r="CD219" s="95" t="e">
        <f t="shared" si="180"/>
        <v>#N/A</v>
      </c>
      <c r="CE219" s="96" t="b">
        <f t="shared" si="181"/>
        <v>1</v>
      </c>
      <c r="CF219" t="e">
        <f t="shared" si="182"/>
        <v>#DIV/0!</v>
      </c>
      <c r="CG219" t="e">
        <f t="shared" si="183"/>
        <v>#DIV/0!</v>
      </c>
      <c r="CH219" s="84" t="b">
        <f t="shared" si="184"/>
        <v>1</v>
      </c>
      <c r="CI219">
        <f t="shared" si="185"/>
        <v>1.008</v>
      </c>
      <c r="CJ219" t="b">
        <f t="shared" si="186"/>
        <v>1</v>
      </c>
      <c r="CK219" t="b">
        <f t="shared" si="187"/>
        <v>1</v>
      </c>
      <c r="CL219" s="84" t="b">
        <f t="shared" si="207"/>
        <v>1</v>
      </c>
      <c r="CM219">
        <f t="shared" si="188"/>
        <v>3.528</v>
      </c>
      <c r="CN219" t="b">
        <f t="shared" si="189"/>
        <v>1</v>
      </c>
      <c r="CO219" s="84">
        <f t="shared" si="190"/>
        <v>5.1913317219439661E-2</v>
      </c>
      <c r="CP219" t="b">
        <f t="shared" si="191"/>
        <v>1</v>
      </c>
      <c r="CQ219" s="96" t="b">
        <f t="shared" si="192"/>
        <v>1</v>
      </c>
      <c r="CR219" t="b">
        <f t="shared" si="193"/>
        <v>1</v>
      </c>
      <c r="CS219" t="b">
        <f t="shared" si="194"/>
        <v>1</v>
      </c>
      <c r="CT219" t="b">
        <f t="shared" si="195"/>
        <v>1</v>
      </c>
      <c r="CU219" t="b">
        <f t="shared" si="196"/>
        <v>1</v>
      </c>
      <c r="CV219" s="84" t="b">
        <f t="shared" si="197"/>
        <v>1</v>
      </c>
      <c r="CW219" t="b">
        <f t="shared" si="198"/>
        <v>1</v>
      </c>
      <c r="CX219" t="b">
        <f t="shared" si="199"/>
        <v>1</v>
      </c>
      <c r="CY219" t="b">
        <f t="shared" si="200"/>
        <v>1</v>
      </c>
      <c r="CZ219" t="b">
        <f t="shared" si="201"/>
        <v>1</v>
      </c>
      <c r="DA219" s="84">
        <f t="shared" si="202"/>
        <v>0</v>
      </c>
      <c r="DB219" t="e">
        <f t="shared" si="203"/>
        <v>#N/A</v>
      </c>
    </row>
    <row r="220" spans="1:106">
      <c r="A220" s="9">
        <v>218</v>
      </c>
      <c r="B220" s="3">
        <v>2</v>
      </c>
      <c r="C220" s="3" t="s">
        <v>257</v>
      </c>
      <c r="D220" s="3" t="str">
        <f t="shared" si="156"/>
        <v>AF_60m_R_38_0250</v>
      </c>
      <c r="E220" s="3" t="str">
        <f t="shared" si="157"/>
        <v>0250</v>
      </c>
      <c r="F220" s="3">
        <v>138604.484</v>
      </c>
      <c r="G220" s="15">
        <v>419534.375</v>
      </c>
      <c r="H220" s="35" t="str">
        <f t="shared" si="158"/>
        <v>ja</v>
      </c>
      <c r="I220" s="42" t="s">
        <v>2402</v>
      </c>
      <c r="J220" s="20" t="s">
        <v>2955</v>
      </c>
      <c r="K220" s="21">
        <v>10000</v>
      </c>
      <c r="L220" s="28">
        <f t="shared" si="204"/>
        <v>0.24</v>
      </c>
      <c r="M220" s="28">
        <f t="shared" si="205"/>
        <v>0</v>
      </c>
      <c r="N220" s="56">
        <f t="shared" si="159"/>
        <v>0</v>
      </c>
      <c r="O220" s="33">
        <f t="shared" si="206"/>
        <v>85.197002347495868</v>
      </c>
      <c r="P220" s="37">
        <f t="shared" si="160"/>
        <v>147.9967565117351</v>
      </c>
      <c r="Q220" s="9" t="s">
        <v>12</v>
      </c>
      <c r="R220" s="55" t="s">
        <v>12</v>
      </c>
      <c r="S220" s="55">
        <v>3.7490000000000001</v>
      </c>
      <c r="T220" s="55">
        <v>3.8410000000000002</v>
      </c>
      <c r="U220" s="55">
        <v>3.919</v>
      </c>
      <c r="V220" s="3">
        <v>3.9830000000000001</v>
      </c>
      <c r="W220" s="3">
        <v>4.0620000000000003</v>
      </c>
      <c r="X220" s="3" t="s">
        <v>12</v>
      </c>
      <c r="Y220" s="3">
        <v>4.5090000000000003</v>
      </c>
      <c r="Z220" s="15" t="s">
        <v>12</v>
      </c>
      <c r="AA220" s="10">
        <f t="shared" si="161"/>
        <v>4.0620000000000003</v>
      </c>
      <c r="AB220" s="9">
        <f t="shared" si="162"/>
        <v>0.14300000000000024</v>
      </c>
      <c r="AC220" s="10">
        <f t="shared" si="163"/>
        <v>0.44700000000000006</v>
      </c>
      <c r="AD220" s="9" t="s">
        <v>12</v>
      </c>
      <c r="AE220" s="55" t="s">
        <v>12</v>
      </c>
      <c r="AF220" s="55">
        <v>0.68100000000000005</v>
      </c>
      <c r="AG220" s="55">
        <v>0.77400000000000002</v>
      </c>
      <c r="AH220" s="55">
        <v>0.877</v>
      </c>
      <c r="AI220" s="3">
        <v>0.94899999999999995</v>
      </c>
      <c r="AJ220" s="3">
        <v>1.0209999999999999</v>
      </c>
      <c r="AK220" s="3" t="s">
        <v>12</v>
      </c>
      <c r="AL220" s="3">
        <v>1.1599999999999999</v>
      </c>
      <c r="AM220" s="15" t="s">
        <v>12</v>
      </c>
      <c r="AN220" s="10">
        <f t="shared" si="164"/>
        <v>1.0209999999999999</v>
      </c>
      <c r="AO220" s="9">
        <f t="shared" si="165"/>
        <v>0.14399999999999991</v>
      </c>
      <c r="AP220" s="10">
        <f t="shared" si="166"/>
        <v>0.13900000000000001</v>
      </c>
      <c r="AQ220" s="9" t="s">
        <v>12</v>
      </c>
      <c r="AR220" s="55" t="s">
        <v>12</v>
      </c>
      <c r="AS220" s="55">
        <v>2.8140000000000001</v>
      </c>
      <c r="AT220" s="55">
        <v>2.988</v>
      </c>
      <c r="AU220" s="55">
        <v>3.1720000000000002</v>
      </c>
      <c r="AV220" s="3">
        <v>3.3149999999999999</v>
      </c>
      <c r="AW220" s="3">
        <v>3.532</v>
      </c>
      <c r="AX220" s="3" t="s">
        <v>12</v>
      </c>
      <c r="AY220" s="3">
        <v>4.8239999999999998</v>
      </c>
      <c r="AZ220" s="15" t="s">
        <v>12</v>
      </c>
      <c r="BA220" s="10">
        <f t="shared" si="167"/>
        <v>3.532</v>
      </c>
      <c r="BB220" s="9">
        <f t="shared" si="168"/>
        <v>0.35999999999999988</v>
      </c>
      <c r="BC220" s="10">
        <f t="shared" si="169"/>
        <v>1.2919999999999998</v>
      </c>
      <c r="BD220" s="9" t="s">
        <v>2403</v>
      </c>
      <c r="BE220" s="3" t="s">
        <v>12</v>
      </c>
      <c r="BF220" s="15" t="s">
        <v>12</v>
      </c>
      <c r="BG220" s="15"/>
      <c r="BH220" s="9"/>
      <c r="BI220" s="10"/>
      <c r="BJ220" s="9" t="s">
        <v>2403</v>
      </c>
      <c r="BK220" s="3" t="s">
        <v>12</v>
      </c>
      <c r="BL220" s="15" t="s">
        <v>12</v>
      </c>
      <c r="BM220" s="15"/>
      <c r="BN220" s="9"/>
      <c r="BO220" s="10"/>
      <c r="BP220">
        <f t="shared" si="170"/>
        <v>0</v>
      </c>
      <c r="BQ220" s="93">
        <f t="shared" si="171"/>
        <v>0</v>
      </c>
      <c r="BR220" s="93">
        <f t="shared" si="172"/>
        <v>0</v>
      </c>
      <c r="BS220" s="93" t="e">
        <f>VLOOKUP(C220,'Koppeling locatie - aslocatie'!$A$2:$C$8139,2,FALSE)</f>
        <v>#N/A</v>
      </c>
      <c r="BT220" s="93" t="e">
        <f>VLOOKUP($BS220,aslocaties_v01!$C$3:$AA$349,MATCH($K$3/10,aslocaties_v01!$C$2:$X$2),FALSE)</f>
        <v>#N/A</v>
      </c>
      <c r="BU220" s="93" t="e">
        <f>VLOOKUP(BS220,aslocaties_v01!$C$3:$AA$349,MATCH($K$3,aslocaties_v01!$C$2:$X$2),FALSE)</f>
        <v>#N/A</v>
      </c>
      <c r="BV220" s="93" t="e">
        <f>VLOOKUP(BS220,aslocaties_v01!$C$3:$AA$349,MATCH($K$3*10,aslocaties_v01!$C$2:$X$2),FALSE)</f>
        <v>#N/A</v>
      </c>
      <c r="BW220" s="93" t="e">
        <f t="shared" si="173"/>
        <v>#N/A</v>
      </c>
      <c r="BX220" s="93" t="e">
        <f t="shared" si="174"/>
        <v>#N/A</v>
      </c>
      <c r="BY220" s="94">
        <f t="shared" si="175"/>
        <v>999</v>
      </c>
      <c r="BZ220" s="94">
        <f t="shared" si="176"/>
        <v>999</v>
      </c>
      <c r="CA220" s="94" t="e">
        <f t="shared" si="177"/>
        <v>#N/A</v>
      </c>
      <c r="CB220" t="e">
        <f t="shared" si="178"/>
        <v>#N/A</v>
      </c>
      <c r="CC220" s="58" t="e">
        <f t="shared" si="179"/>
        <v>#N/A</v>
      </c>
      <c r="CD220" s="95" t="e">
        <f t="shared" si="180"/>
        <v>#N/A</v>
      </c>
      <c r="CE220" s="96" t="b">
        <f t="shared" si="181"/>
        <v>1</v>
      </c>
      <c r="CF220" t="e">
        <f t="shared" si="182"/>
        <v>#DIV/0!</v>
      </c>
      <c r="CG220" t="e">
        <f t="shared" si="183"/>
        <v>#DIV/0!</v>
      </c>
      <c r="CH220" s="84" t="b">
        <f t="shared" si="184"/>
        <v>1</v>
      </c>
      <c r="CI220">
        <f t="shared" si="185"/>
        <v>1.0209999999999999</v>
      </c>
      <c r="CJ220" t="b">
        <f t="shared" si="186"/>
        <v>1</v>
      </c>
      <c r="CK220" t="b">
        <f t="shared" si="187"/>
        <v>1</v>
      </c>
      <c r="CL220" s="84" t="b">
        <f t="shared" si="207"/>
        <v>1</v>
      </c>
      <c r="CM220">
        <f t="shared" si="188"/>
        <v>3.532</v>
      </c>
      <c r="CN220" t="b">
        <f t="shared" si="189"/>
        <v>1</v>
      </c>
      <c r="CO220" s="84">
        <f t="shared" si="190"/>
        <v>5.246380123093787E-2</v>
      </c>
      <c r="CP220" t="b">
        <f t="shared" si="191"/>
        <v>1</v>
      </c>
      <c r="CQ220" s="96" t="b">
        <f t="shared" si="192"/>
        <v>1</v>
      </c>
      <c r="CR220" t="b">
        <f t="shared" si="193"/>
        <v>1</v>
      </c>
      <c r="CS220" t="b">
        <f t="shared" si="194"/>
        <v>1</v>
      </c>
      <c r="CT220" t="b">
        <f t="shared" si="195"/>
        <v>1</v>
      </c>
      <c r="CU220" t="b">
        <f t="shared" si="196"/>
        <v>1</v>
      </c>
      <c r="CV220" s="84" t="b">
        <f t="shared" si="197"/>
        <v>1</v>
      </c>
      <c r="CW220" t="b">
        <f t="shared" si="198"/>
        <v>1</v>
      </c>
      <c r="CX220" t="b">
        <f t="shared" si="199"/>
        <v>1</v>
      </c>
      <c r="CY220" t="b">
        <f t="shared" si="200"/>
        <v>1</v>
      </c>
      <c r="CZ220" t="b">
        <f t="shared" si="201"/>
        <v>1</v>
      </c>
      <c r="DA220" s="84">
        <f t="shared" si="202"/>
        <v>0</v>
      </c>
      <c r="DB220" t="e">
        <f t="shared" si="203"/>
        <v>#N/A</v>
      </c>
    </row>
    <row r="221" spans="1:106">
      <c r="A221" s="9">
        <v>219</v>
      </c>
      <c r="B221" s="3">
        <v>2</v>
      </c>
      <c r="C221" s="3" t="s">
        <v>258</v>
      </c>
      <c r="D221" s="3" t="str">
        <f t="shared" si="156"/>
        <v>AF_60m_R_38_0251</v>
      </c>
      <c r="E221" s="3" t="str">
        <f t="shared" si="157"/>
        <v>0251</v>
      </c>
      <c r="F221" s="3">
        <v>138558.54699999999</v>
      </c>
      <c r="G221" s="15">
        <v>419675.06199999998</v>
      </c>
      <c r="H221" s="35" t="str">
        <f t="shared" si="158"/>
        <v>ja</v>
      </c>
      <c r="I221" s="42" t="s">
        <v>2402</v>
      </c>
      <c r="J221" s="20" t="s">
        <v>2955</v>
      </c>
      <c r="K221" s="21">
        <v>10000</v>
      </c>
      <c r="L221" s="28">
        <f t="shared" si="204"/>
        <v>0.24</v>
      </c>
      <c r="M221" s="28">
        <f t="shared" si="205"/>
        <v>0</v>
      </c>
      <c r="N221" s="56">
        <f t="shared" si="159"/>
        <v>0</v>
      </c>
      <c r="O221" s="33">
        <f t="shared" si="206"/>
        <v>147.9967565117351</v>
      </c>
      <c r="P221" s="37">
        <f t="shared" si="160"/>
        <v>82.55607302919617</v>
      </c>
      <c r="Q221" s="9" t="s">
        <v>12</v>
      </c>
      <c r="R221" s="55" t="s">
        <v>12</v>
      </c>
      <c r="S221" s="55">
        <v>3.7490000000000001</v>
      </c>
      <c r="T221" s="55">
        <v>3.8410000000000002</v>
      </c>
      <c r="U221" s="55">
        <v>3.919</v>
      </c>
      <c r="V221" s="3">
        <v>3.9830000000000001</v>
      </c>
      <c r="W221" s="3">
        <v>4.0620000000000003</v>
      </c>
      <c r="X221" s="3" t="s">
        <v>12</v>
      </c>
      <c r="Y221" s="3">
        <v>4.5090000000000003</v>
      </c>
      <c r="Z221" s="15" t="s">
        <v>12</v>
      </c>
      <c r="AA221" s="10">
        <f t="shared" si="161"/>
        <v>4.0620000000000003</v>
      </c>
      <c r="AB221" s="9">
        <f t="shared" si="162"/>
        <v>0.14300000000000024</v>
      </c>
      <c r="AC221" s="10">
        <f t="shared" si="163"/>
        <v>0.44700000000000006</v>
      </c>
      <c r="AD221" s="9" t="s">
        <v>12</v>
      </c>
      <c r="AE221" s="55" t="s">
        <v>12</v>
      </c>
      <c r="AF221" s="55">
        <v>0.66100000000000003</v>
      </c>
      <c r="AG221" s="55">
        <v>0.755</v>
      </c>
      <c r="AH221" s="55">
        <v>0.86499999999999999</v>
      </c>
      <c r="AI221" s="3">
        <v>0.94599999999999995</v>
      </c>
      <c r="AJ221" s="3">
        <v>1.0229999999999999</v>
      </c>
      <c r="AK221" s="3" t="s">
        <v>12</v>
      </c>
      <c r="AL221" s="3">
        <v>1.165</v>
      </c>
      <c r="AM221" s="15" t="s">
        <v>12</v>
      </c>
      <c r="AN221" s="10">
        <f t="shared" si="164"/>
        <v>1.0229999999999999</v>
      </c>
      <c r="AO221" s="9">
        <f t="shared" si="165"/>
        <v>0.15799999999999992</v>
      </c>
      <c r="AP221" s="10">
        <f t="shared" si="166"/>
        <v>0.14200000000000013</v>
      </c>
      <c r="AQ221" s="9" t="s">
        <v>12</v>
      </c>
      <c r="AR221" s="55" t="s">
        <v>12</v>
      </c>
      <c r="AS221" s="55">
        <v>2.73</v>
      </c>
      <c r="AT221" s="55">
        <v>2.9119999999999999</v>
      </c>
      <c r="AU221" s="55">
        <v>3.1360000000000001</v>
      </c>
      <c r="AV221" s="3">
        <v>3.2989999999999999</v>
      </c>
      <c r="AW221" s="3">
        <v>3.4220000000000002</v>
      </c>
      <c r="AX221" s="3" t="s">
        <v>12</v>
      </c>
      <c r="AY221" s="3">
        <v>3.65</v>
      </c>
      <c r="AZ221" s="15" t="s">
        <v>12</v>
      </c>
      <c r="BA221" s="10">
        <f t="shared" si="167"/>
        <v>3.4220000000000002</v>
      </c>
      <c r="BB221" s="9">
        <f t="shared" si="168"/>
        <v>0.28600000000000003</v>
      </c>
      <c r="BC221" s="10">
        <f t="shared" si="169"/>
        <v>0.22799999999999976</v>
      </c>
      <c r="BD221" s="9" t="s">
        <v>2403</v>
      </c>
      <c r="BE221" s="3" t="s">
        <v>12</v>
      </c>
      <c r="BF221" s="15" t="s">
        <v>12</v>
      </c>
      <c r="BG221" s="15"/>
      <c r="BH221" s="9"/>
      <c r="BI221" s="10"/>
      <c r="BJ221" s="9" t="s">
        <v>2403</v>
      </c>
      <c r="BK221" s="3" t="s">
        <v>12</v>
      </c>
      <c r="BL221" s="15" t="s">
        <v>12</v>
      </c>
      <c r="BM221" s="15"/>
      <c r="BN221" s="9"/>
      <c r="BO221" s="10"/>
      <c r="BP221">
        <f t="shared" si="170"/>
        <v>0</v>
      </c>
      <c r="BQ221" s="93">
        <f t="shared" si="171"/>
        <v>0</v>
      </c>
      <c r="BR221" s="93">
        <f t="shared" si="172"/>
        <v>0</v>
      </c>
      <c r="BS221" s="93" t="e">
        <f>VLOOKUP(C221,'Koppeling locatie - aslocatie'!$A$2:$C$8139,2,FALSE)</f>
        <v>#N/A</v>
      </c>
      <c r="BT221" s="93" t="e">
        <f>VLOOKUP($BS221,aslocaties_v01!$C$3:$AA$349,MATCH($K$3/10,aslocaties_v01!$C$2:$X$2),FALSE)</f>
        <v>#N/A</v>
      </c>
      <c r="BU221" s="93" t="e">
        <f>VLOOKUP(BS221,aslocaties_v01!$C$3:$AA$349,MATCH($K$3,aslocaties_v01!$C$2:$X$2),FALSE)</f>
        <v>#N/A</v>
      </c>
      <c r="BV221" s="93" t="e">
        <f>VLOOKUP(BS221,aslocaties_v01!$C$3:$AA$349,MATCH($K$3*10,aslocaties_v01!$C$2:$X$2),FALSE)</f>
        <v>#N/A</v>
      </c>
      <c r="BW221" s="93" t="e">
        <f t="shared" si="173"/>
        <v>#N/A</v>
      </c>
      <c r="BX221" s="93" t="e">
        <f t="shared" si="174"/>
        <v>#N/A</v>
      </c>
      <c r="BY221" s="94">
        <f t="shared" si="175"/>
        <v>999</v>
      </c>
      <c r="BZ221" s="94">
        <f t="shared" si="176"/>
        <v>999</v>
      </c>
      <c r="CA221" s="94" t="e">
        <f t="shared" si="177"/>
        <v>#N/A</v>
      </c>
      <c r="CB221" t="e">
        <f t="shared" si="178"/>
        <v>#N/A</v>
      </c>
      <c r="CC221" s="58" t="e">
        <f t="shared" si="179"/>
        <v>#N/A</v>
      </c>
      <c r="CD221" s="95" t="e">
        <f t="shared" si="180"/>
        <v>#N/A</v>
      </c>
      <c r="CE221" s="96" t="b">
        <f t="shared" si="181"/>
        <v>1</v>
      </c>
      <c r="CF221" t="e">
        <f t="shared" si="182"/>
        <v>#DIV/0!</v>
      </c>
      <c r="CG221" t="e">
        <f t="shared" si="183"/>
        <v>#DIV/0!</v>
      </c>
      <c r="CH221" s="84" t="b">
        <f t="shared" si="184"/>
        <v>1</v>
      </c>
      <c r="CI221">
        <f t="shared" si="185"/>
        <v>1.0229999999999999</v>
      </c>
      <c r="CJ221" t="b">
        <f t="shared" si="186"/>
        <v>1</v>
      </c>
      <c r="CK221" t="b">
        <f t="shared" si="187"/>
        <v>1</v>
      </c>
      <c r="CL221" s="84" t="b">
        <f t="shared" si="207"/>
        <v>1</v>
      </c>
      <c r="CM221">
        <f t="shared" si="188"/>
        <v>3.4220000000000002</v>
      </c>
      <c r="CN221" t="b">
        <f t="shared" si="189"/>
        <v>1</v>
      </c>
      <c r="CO221" s="84">
        <f t="shared" si="190"/>
        <v>5.6000386570175816E-2</v>
      </c>
      <c r="CP221" t="b">
        <f t="shared" si="191"/>
        <v>1</v>
      </c>
      <c r="CQ221" s="96" t="b">
        <f t="shared" si="192"/>
        <v>1</v>
      </c>
      <c r="CR221" t="b">
        <f t="shared" si="193"/>
        <v>1</v>
      </c>
      <c r="CS221" t="b">
        <f t="shared" si="194"/>
        <v>1</v>
      </c>
      <c r="CT221" t="b">
        <f t="shared" si="195"/>
        <v>1</v>
      </c>
      <c r="CU221" t="b">
        <f t="shared" si="196"/>
        <v>1</v>
      </c>
      <c r="CV221" s="84" t="b">
        <f t="shared" si="197"/>
        <v>1</v>
      </c>
      <c r="CW221" t="b">
        <f t="shared" si="198"/>
        <v>1</v>
      </c>
      <c r="CX221" t="b">
        <f t="shared" si="199"/>
        <v>1</v>
      </c>
      <c r="CY221" t="b">
        <f t="shared" si="200"/>
        <v>1</v>
      </c>
      <c r="CZ221" t="b">
        <f t="shared" si="201"/>
        <v>1</v>
      </c>
      <c r="DA221" s="84">
        <f t="shared" si="202"/>
        <v>0</v>
      </c>
      <c r="DB221" t="e">
        <f t="shared" si="203"/>
        <v>#N/A</v>
      </c>
    </row>
    <row r="222" spans="1:106">
      <c r="A222" s="9">
        <v>220</v>
      </c>
      <c r="B222" s="3">
        <v>2</v>
      </c>
      <c r="C222" s="3" t="s">
        <v>259</v>
      </c>
      <c r="D222" s="3" t="str">
        <f t="shared" si="156"/>
        <v>AF_60m_R_38_0252</v>
      </c>
      <c r="E222" s="3" t="str">
        <f t="shared" si="157"/>
        <v>0252</v>
      </c>
      <c r="F222" s="3">
        <v>138512.56200000001</v>
      </c>
      <c r="G222" s="15">
        <v>419743.625</v>
      </c>
      <c r="H222" s="35" t="str">
        <f t="shared" si="158"/>
        <v>ja</v>
      </c>
      <c r="I222" s="42" t="s">
        <v>2402</v>
      </c>
      <c r="J222" s="20" t="s">
        <v>2955</v>
      </c>
      <c r="K222" s="21">
        <v>10000</v>
      </c>
      <c r="L222" s="28">
        <f t="shared" si="204"/>
        <v>0.24</v>
      </c>
      <c r="M222" s="28">
        <f t="shared" si="205"/>
        <v>0</v>
      </c>
      <c r="N222" s="56">
        <f t="shared" si="159"/>
        <v>0</v>
      </c>
      <c r="O222" s="33">
        <f t="shared" si="206"/>
        <v>82.55607302919617</v>
      </c>
      <c r="P222" s="37">
        <f t="shared" si="160"/>
        <v>67.129189813374026</v>
      </c>
      <c r="Q222" s="9" t="s">
        <v>12</v>
      </c>
      <c r="R222" s="55" t="s">
        <v>12</v>
      </c>
      <c r="S222" s="55">
        <v>3.7450000000000001</v>
      </c>
      <c r="T222" s="55">
        <v>3.8380000000000001</v>
      </c>
      <c r="U222" s="55">
        <v>3.919</v>
      </c>
      <c r="V222" s="3">
        <v>3.9830000000000001</v>
      </c>
      <c r="W222" s="3">
        <v>4.0620000000000003</v>
      </c>
      <c r="X222" s="3" t="s">
        <v>12</v>
      </c>
      <c r="Y222" s="3">
        <v>4.508</v>
      </c>
      <c r="Z222" s="15" t="s">
        <v>12</v>
      </c>
      <c r="AA222" s="10">
        <f t="shared" si="161"/>
        <v>4.0620000000000003</v>
      </c>
      <c r="AB222" s="9">
        <f t="shared" si="162"/>
        <v>0.14300000000000024</v>
      </c>
      <c r="AC222" s="10">
        <f t="shared" si="163"/>
        <v>0.44599999999999973</v>
      </c>
      <c r="AD222" s="9" t="s">
        <v>12</v>
      </c>
      <c r="AE222" s="55" t="s">
        <v>12</v>
      </c>
      <c r="AF222" s="55">
        <v>0.64400000000000002</v>
      </c>
      <c r="AG222" s="55">
        <v>0.73699999999999999</v>
      </c>
      <c r="AH222" s="55">
        <v>0.83599999999999997</v>
      </c>
      <c r="AI222" s="3">
        <v>0.91300000000000003</v>
      </c>
      <c r="AJ222" s="3">
        <v>0.98399999999999999</v>
      </c>
      <c r="AK222" s="3" t="s">
        <v>12</v>
      </c>
      <c r="AL222" s="3">
        <v>1.121</v>
      </c>
      <c r="AM222" s="15" t="s">
        <v>12</v>
      </c>
      <c r="AN222" s="10">
        <f t="shared" si="164"/>
        <v>0.98399999999999999</v>
      </c>
      <c r="AO222" s="9">
        <f t="shared" si="165"/>
        <v>0.14800000000000002</v>
      </c>
      <c r="AP222" s="10">
        <f t="shared" si="166"/>
        <v>0.13700000000000001</v>
      </c>
      <c r="AQ222" s="9" t="s">
        <v>12</v>
      </c>
      <c r="AR222" s="55" t="s">
        <v>12</v>
      </c>
      <c r="AS222" s="55">
        <v>2.7</v>
      </c>
      <c r="AT222" s="55">
        <v>2.891</v>
      </c>
      <c r="AU222" s="55">
        <v>3.1120000000000001</v>
      </c>
      <c r="AV222" s="3">
        <v>3.24</v>
      </c>
      <c r="AW222" s="3">
        <v>3.359</v>
      </c>
      <c r="AX222" s="3" t="s">
        <v>12</v>
      </c>
      <c r="AY222" s="3">
        <v>3.5819999999999999</v>
      </c>
      <c r="AZ222" s="15" t="s">
        <v>12</v>
      </c>
      <c r="BA222" s="10">
        <f t="shared" si="167"/>
        <v>3.359</v>
      </c>
      <c r="BB222" s="9">
        <f t="shared" si="168"/>
        <v>0.24699999999999989</v>
      </c>
      <c r="BC222" s="10">
        <f t="shared" si="169"/>
        <v>0.22299999999999986</v>
      </c>
      <c r="BD222" s="9" t="s">
        <v>2403</v>
      </c>
      <c r="BE222" s="3" t="s">
        <v>12</v>
      </c>
      <c r="BF222" s="15" t="s">
        <v>12</v>
      </c>
      <c r="BG222" s="15"/>
      <c r="BH222" s="9"/>
      <c r="BI222" s="10"/>
      <c r="BJ222" s="9" t="s">
        <v>2403</v>
      </c>
      <c r="BK222" s="3" t="s">
        <v>12</v>
      </c>
      <c r="BL222" s="15" t="s">
        <v>12</v>
      </c>
      <c r="BM222" s="15"/>
      <c r="BN222" s="9"/>
      <c r="BO222" s="10"/>
      <c r="BP222">
        <f t="shared" si="170"/>
        <v>0</v>
      </c>
      <c r="BQ222" s="93">
        <f t="shared" si="171"/>
        <v>0</v>
      </c>
      <c r="BR222" s="93">
        <f t="shared" si="172"/>
        <v>0</v>
      </c>
      <c r="BS222" s="93" t="e">
        <f>VLOOKUP(C222,'Koppeling locatie - aslocatie'!$A$2:$C$8139,2,FALSE)</f>
        <v>#N/A</v>
      </c>
      <c r="BT222" s="93" t="e">
        <f>VLOOKUP($BS222,aslocaties_v01!$C$3:$AA$349,MATCH($K$3/10,aslocaties_v01!$C$2:$X$2),FALSE)</f>
        <v>#N/A</v>
      </c>
      <c r="BU222" s="93" t="e">
        <f>VLOOKUP(BS222,aslocaties_v01!$C$3:$AA$349,MATCH($K$3,aslocaties_v01!$C$2:$X$2),FALSE)</f>
        <v>#N/A</v>
      </c>
      <c r="BV222" s="93" t="e">
        <f>VLOOKUP(BS222,aslocaties_v01!$C$3:$AA$349,MATCH($K$3*10,aslocaties_v01!$C$2:$X$2),FALSE)</f>
        <v>#N/A</v>
      </c>
      <c r="BW222" s="93" t="e">
        <f t="shared" si="173"/>
        <v>#N/A</v>
      </c>
      <c r="BX222" s="93" t="e">
        <f t="shared" si="174"/>
        <v>#N/A</v>
      </c>
      <c r="BY222" s="94">
        <f t="shared" si="175"/>
        <v>999</v>
      </c>
      <c r="BZ222" s="94">
        <f t="shared" si="176"/>
        <v>999</v>
      </c>
      <c r="CA222" s="94" t="e">
        <f t="shared" si="177"/>
        <v>#N/A</v>
      </c>
      <c r="CB222" t="e">
        <f t="shared" si="178"/>
        <v>#N/A</v>
      </c>
      <c r="CC222" s="58" t="e">
        <f t="shared" si="179"/>
        <v>#N/A</v>
      </c>
      <c r="CD222" s="95" t="e">
        <f t="shared" si="180"/>
        <v>#N/A</v>
      </c>
      <c r="CE222" s="96" t="b">
        <f t="shared" si="181"/>
        <v>1</v>
      </c>
      <c r="CF222" t="e">
        <f t="shared" si="182"/>
        <v>#DIV/0!</v>
      </c>
      <c r="CG222" t="e">
        <f t="shared" si="183"/>
        <v>#DIV/0!</v>
      </c>
      <c r="CH222" s="84" t="b">
        <f t="shared" si="184"/>
        <v>1</v>
      </c>
      <c r="CI222">
        <f t="shared" si="185"/>
        <v>0.98399999999999999</v>
      </c>
      <c r="CJ222" t="b">
        <f t="shared" si="186"/>
        <v>1</v>
      </c>
      <c r="CK222" t="b">
        <f t="shared" si="187"/>
        <v>1</v>
      </c>
      <c r="CL222" s="84" t="b">
        <f t="shared" si="207"/>
        <v>1</v>
      </c>
      <c r="CM222">
        <f t="shared" si="188"/>
        <v>3.359</v>
      </c>
      <c r="CN222" t="b">
        <f t="shared" si="189"/>
        <v>1</v>
      </c>
      <c r="CO222" s="84">
        <f t="shared" si="190"/>
        <v>5.5904979479020539E-2</v>
      </c>
      <c r="CP222" t="b">
        <f t="shared" si="191"/>
        <v>1</v>
      </c>
      <c r="CQ222" s="96" t="b">
        <f t="shared" si="192"/>
        <v>1</v>
      </c>
      <c r="CR222" t="b">
        <f t="shared" si="193"/>
        <v>1</v>
      </c>
      <c r="CS222" t="b">
        <f t="shared" si="194"/>
        <v>1</v>
      </c>
      <c r="CT222" t="b">
        <f t="shared" si="195"/>
        <v>1</v>
      </c>
      <c r="CU222" t="b">
        <f t="shared" si="196"/>
        <v>1</v>
      </c>
      <c r="CV222" s="84" t="b">
        <f t="shared" si="197"/>
        <v>1</v>
      </c>
      <c r="CW222" t="b">
        <f t="shared" si="198"/>
        <v>1</v>
      </c>
      <c r="CX222" t="b">
        <f t="shared" si="199"/>
        <v>1</v>
      </c>
      <c r="CY222" t="b">
        <f t="shared" si="200"/>
        <v>1</v>
      </c>
      <c r="CZ222" t="b">
        <f t="shared" si="201"/>
        <v>1</v>
      </c>
      <c r="DA222" s="84">
        <f t="shared" si="202"/>
        <v>0</v>
      </c>
      <c r="DB222" t="e">
        <f t="shared" si="203"/>
        <v>#N/A</v>
      </c>
    </row>
    <row r="223" spans="1:106">
      <c r="A223" s="9">
        <v>221</v>
      </c>
      <c r="B223" s="3">
        <v>2</v>
      </c>
      <c r="C223" s="3" t="s">
        <v>260</v>
      </c>
      <c r="D223" s="3" t="str">
        <f t="shared" si="156"/>
        <v>AF_60m_R_38_0253</v>
      </c>
      <c r="E223" s="3" t="str">
        <f t="shared" si="157"/>
        <v>0253</v>
      </c>
      <c r="F223" s="3">
        <v>138513.31200000001</v>
      </c>
      <c r="G223" s="15">
        <v>419810.75</v>
      </c>
      <c r="H223" s="35" t="str">
        <f t="shared" si="158"/>
        <v>ja</v>
      </c>
      <c r="I223" s="42" t="s">
        <v>2402</v>
      </c>
      <c r="J223" s="20" t="s">
        <v>2955</v>
      </c>
      <c r="K223" s="21">
        <v>10000</v>
      </c>
      <c r="L223" s="28">
        <f t="shared" si="204"/>
        <v>0.24</v>
      </c>
      <c r="M223" s="28">
        <f t="shared" si="205"/>
        <v>0</v>
      </c>
      <c r="N223" s="56">
        <f t="shared" si="159"/>
        <v>0</v>
      </c>
      <c r="O223" s="33">
        <f t="shared" si="206"/>
        <v>67.129189813374026</v>
      </c>
      <c r="P223" s="37">
        <f t="shared" si="160"/>
        <v>140.74856248645969</v>
      </c>
      <c r="Q223" s="9" t="s">
        <v>12</v>
      </c>
      <c r="R223" s="55" t="s">
        <v>12</v>
      </c>
      <c r="S223" s="55">
        <v>3.7450000000000001</v>
      </c>
      <c r="T223" s="55">
        <v>3.8380000000000001</v>
      </c>
      <c r="U223" s="55">
        <v>3.919</v>
      </c>
      <c r="V223" s="3">
        <v>3.9830000000000001</v>
      </c>
      <c r="W223" s="3">
        <v>4.0620000000000003</v>
      </c>
      <c r="X223" s="3" t="s">
        <v>12</v>
      </c>
      <c r="Y223" s="3">
        <v>4.5090000000000003</v>
      </c>
      <c r="Z223" s="15" t="s">
        <v>12</v>
      </c>
      <c r="AA223" s="10">
        <f t="shared" si="161"/>
        <v>4.0620000000000003</v>
      </c>
      <c r="AB223" s="9">
        <f t="shared" si="162"/>
        <v>0.14300000000000024</v>
      </c>
      <c r="AC223" s="10">
        <f t="shared" si="163"/>
        <v>0.44700000000000006</v>
      </c>
      <c r="AD223" s="9" t="s">
        <v>12</v>
      </c>
      <c r="AE223" s="55" t="s">
        <v>12</v>
      </c>
      <c r="AF223" s="55">
        <v>0.625</v>
      </c>
      <c r="AG223" s="55">
        <v>0.71299999999999997</v>
      </c>
      <c r="AH223" s="55">
        <v>0.81100000000000005</v>
      </c>
      <c r="AI223" s="3">
        <v>0.88</v>
      </c>
      <c r="AJ223" s="3">
        <v>0.95399999999999996</v>
      </c>
      <c r="AK223" s="3" t="s">
        <v>12</v>
      </c>
      <c r="AL223" s="3">
        <v>1.089</v>
      </c>
      <c r="AM223" s="15" t="s">
        <v>12</v>
      </c>
      <c r="AN223" s="10">
        <f t="shared" si="164"/>
        <v>0.95399999999999996</v>
      </c>
      <c r="AO223" s="9">
        <f t="shared" si="165"/>
        <v>0.1429999999999999</v>
      </c>
      <c r="AP223" s="10">
        <f t="shared" si="166"/>
        <v>0.13500000000000001</v>
      </c>
      <c r="AQ223" s="9" t="s">
        <v>12</v>
      </c>
      <c r="AR223" s="55" t="s">
        <v>12</v>
      </c>
      <c r="AS223" s="55">
        <v>2.6789999999999998</v>
      </c>
      <c r="AT223" s="55">
        <v>2.8620000000000001</v>
      </c>
      <c r="AU223" s="55">
        <v>3.0750000000000002</v>
      </c>
      <c r="AV223" s="3">
        <v>3.2160000000000002</v>
      </c>
      <c r="AW223" s="3">
        <v>3.3380000000000001</v>
      </c>
      <c r="AX223" s="3" t="s">
        <v>12</v>
      </c>
      <c r="AY223" s="3">
        <v>3.5649999999999999</v>
      </c>
      <c r="AZ223" s="15" t="s">
        <v>12</v>
      </c>
      <c r="BA223" s="10">
        <f t="shared" si="167"/>
        <v>3.3380000000000001</v>
      </c>
      <c r="BB223" s="9">
        <f t="shared" si="168"/>
        <v>0.2629999999999999</v>
      </c>
      <c r="BC223" s="10">
        <f t="shared" si="169"/>
        <v>0.22699999999999987</v>
      </c>
      <c r="BD223" s="9" t="s">
        <v>2403</v>
      </c>
      <c r="BE223" s="3" t="s">
        <v>12</v>
      </c>
      <c r="BF223" s="15" t="s">
        <v>12</v>
      </c>
      <c r="BG223" s="15"/>
      <c r="BH223" s="9"/>
      <c r="BI223" s="10"/>
      <c r="BJ223" s="9" t="s">
        <v>2403</v>
      </c>
      <c r="BK223" s="3" t="s">
        <v>12</v>
      </c>
      <c r="BL223" s="15" t="s">
        <v>12</v>
      </c>
      <c r="BM223" s="15"/>
      <c r="BN223" s="9"/>
      <c r="BO223" s="10"/>
      <c r="BP223">
        <f t="shared" si="170"/>
        <v>0</v>
      </c>
      <c r="BQ223" s="93">
        <f t="shared" si="171"/>
        <v>0</v>
      </c>
      <c r="BR223" s="93">
        <f t="shared" si="172"/>
        <v>0</v>
      </c>
      <c r="BS223" s="93" t="e">
        <f>VLOOKUP(C223,'Koppeling locatie - aslocatie'!$A$2:$C$8139,2,FALSE)</f>
        <v>#N/A</v>
      </c>
      <c r="BT223" s="93" t="e">
        <f>VLOOKUP($BS223,aslocaties_v01!$C$3:$AA$349,MATCH($K$3/10,aslocaties_v01!$C$2:$X$2),FALSE)</f>
        <v>#N/A</v>
      </c>
      <c r="BU223" s="93" t="e">
        <f>VLOOKUP(BS223,aslocaties_v01!$C$3:$AA$349,MATCH($K$3,aslocaties_v01!$C$2:$X$2),FALSE)</f>
        <v>#N/A</v>
      </c>
      <c r="BV223" s="93" t="e">
        <f>VLOOKUP(BS223,aslocaties_v01!$C$3:$AA$349,MATCH($K$3*10,aslocaties_v01!$C$2:$X$2),FALSE)</f>
        <v>#N/A</v>
      </c>
      <c r="BW223" s="93" t="e">
        <f t="shared" si="173"/>
        <v>#N/A</v>
      </c>
      <c r="BX223" s="93" t="e">
        <f t="shared" si="174"/>
        <v>#N/A</v>
      </c>
      <c r="BY223" s="94">
        <f t="shared" si="175"/>
        <v>999</v>
      </c>
      <c r="BZ223" s="94">
        <f t="shared" si="176"/>
        <v>999</v>
      </c>
      <c r="CA223" s="94" t="e">
        <f t="shared" si="177"/>
        <v>#N/A</v>
      </c>
      <c r="CB223" t="e">
        <f t="shared" si="178"/>
        <v>#N/A</v>
      </c>
      <c r="CC223" s="58" t="e">
        <f t="shared" si="179"/>
        <v>#N/A</v>
      </c>
      <c r="CD223" s="95" t="e">
        <f t="shared" si="180"/>
        <v>#N/A</v>
      </c>
      <c r="CE223" s="96" t="b">
        <f t="shared" si="181"/>
        <v>1</v>
      </c>
      <c r="CF223" t="e">
        <f t="shared" si="182"/>
        <v>#DIV/0!</v>
      </c>
      <c r="CG223" t="e">
        <f t="shared" si="183"/>
        <v>#DIV/0!</v>
      </c>
      <c r="CH223" s="84" t="b">
        <f t="shared" si="184"/>
        <v>1</v>
      </c>
      <c r="CI223">
        <f t="shared" si="185"/>
        <v>0.95399999999999996</v>
      </c>
      <c r="CJ223" t="b">
        <f t="shared" si="186"/>
        <v>1</v>
      </c>
      <c r="CK223" t="b">
        <f t="shared" si="187"/>
        <v>1</v>
      </c>
      <c r="CL223" s="84" t="b">
        <f t="shared" si="207"/>
        <v>1</v>
      </c>
      <c r="CM223">
        <f t="shared" si="188"/>
        <v>3.3380000000000001</v>
      </c>
      <c r="CN223" t="b">
        <f t="shared" si="189"/>
        <v>1</v>
      </c>
      <c r="CO223" s="84">
        <f t="shared" si="190"/>
        <v>5.4884676869260934E-2</v>
      </c>
      <c r="CP223" t="b">
        <f t="shared" si="191"/>
        <v>1</v>
      </c>
      <c r="CQ223" s="96" t="b">
        <f t="shared" si="192"/>
        <v>1</v>
      </c>
      <c r="CR223" t="b">
        <f t="shared" si="193"/>
        <v>1</v>
      </c>
      <c r="CS223" t="b">
        <f t="shared" si="194"/>
        <v>1</v>
      </c>
      <c r="CT223" t="b">
        <f t="shared" si="195"/>
        <v>1</v>
      </c>
      <c r="CU223" t="b">
        <f t="shared" si="196"/>
        <v>1</v>
      </c>
      <c r="CV223" s="84" t="b">
        <f t="shared" si="197"/>
        <v>1</v>
      </c>
      <c r="CW223" t="b">
        <f t="shared" si="198"/>
        <v>1</v>
      </c>
      <c r="CX223" t="b">
        <f t="shared" si="199"/>
        <v>1</v>
      </c>
      <c r="CY223" t="b">
        <f t="shared" si="200"/>
        <v>1</v>
      </c>
      <c r="CZ223" t="b">
        <f t="shared" si="201"/>
        <v>1</v>
      </c>
      <c r="DA223" s="84">
        <f t="shared" si="202"/>
        <v>0</v>
      </c>
      <c r="DB223" t="e">
        <f t="shared" si="203"/>
        <v>#N/A</v>
      </c>
    </row>
    <row r="224" spans="1:106">
      <c r="A224" s="9">
        <v>222</v>
      </c>
      <c r="B224" s="3">
        <v>2</v>
      </c>
      <c r="C224" s="3" t="s">
        <v>261</v>
      </c>
      <c r="D224" s="3" t="str">
        <f t="shared" si="156"/>
        <v>AF_60m_R_38_0254</v>
      </c>
      <c r="E224" s="3" t="str">
        <f t="shared" si="157"/>
        <v>0254</v>
      </c>
      <c r="F224" s="3">
        <v>138564.70300000001</v>
      </c>
      <c r="G224" s="15">
        <v>419941.78100000002</v>
      </c>
      <c r="H224" s="35" t="str">
        <f t="shared" si="158"/>
        <v>ja</v>
      </c>
      <c r="I224" s="42" t="s">
        <v>2402</v>
      </c>
      <c r="J224" s="20" t="s">
        <v>2955</v>
      </c>
      <c r="K224" s="21">
        <v>10000</v>
      </c>
      <c r="L224" s="28">
        <f t="shared" si="204"/>
        <v>0.24</v>
      </c>
      <c r="M224" s="28">
        <f t="shared" si="205"/>
        <v>0</v>
      </c>
      <c r="N224" s="56">
        <f t="shared" si="159"/>
        <v>0</v>
      </c>
      <c r="O224" s="33">
        <f t="shared" si="206"/>
        <v>140.74856248645969</v>
      </c>
      <c r="P224" s="37">
        <f t="shared" si="160"/>
        <v>65.934352457576708</v>
      </c>
      <c r="Q224" s="9" t="s">
        <v>12</v>
      </c>
      <c r="R224" s="55" t="s">
        <v>12</v>
      </c>
      <c r="S224" s="55">
        <v>3.746</v>
      </c>
      <c r="T224" s="55">
        <v>3.8380000000000001</v>
      </c>
      <c r="U224" s="55">
        <v>3.919</v>
      </c>
      <c r="V224" s="3">
        <v>3.984</v>
      </c>
      <c r="W224" s="3">
        <v>4.0629999999999997</v>
      </c>
      <c r="X224" s="3" t="s">
        <v>12</v>
      </c>
      <c r="Y224" s="3">
        <v>4.5090000000000003</v>
      </c>
      <c r="Z224" s="15" t="s">
        <v>12</v>
      </c>
      <c r="AA224" s="10">
        <f t="shared" si="161"/>
        <v>4.0629999999999997</v>
      </c>
      <c r="AB224" s="9">
        <f t="shared" si="162"/>
        <v>0.14399999999999968</v>
      </c>
      <c r="AC224" s="10">
        <f t="shared" si="163"/>
        <v>0.44600000000000062</v>
      </c>
      <c r="AD224" s="9" t="s">
        <v>12</v>
      </c>
      <c r="AE224" s="55" t="s">
        <v>12</v>
      </c>
      <c r="AF224" s="55">
        <v>0.58599999999999997</v>
      </c>
      <c r="AG224" s="55">
        <v>0.65500000000000003</v>
      </c>
      <c r="AH224" s="55">
        <v>0.73299999999999998</v>
      </c>
      <c r="AI224" s="3">
        <v>0.80400000000000005</v>
      </c>
      <c r="AJ224" s="3">
        <v>0.88100000000000001</v>
      </c>
      <c r="AK224" s="3" t="s">
        <v>12</v>
      </c>
      <c r="AL224" s="3">
        <v>1.03</v>
      </c>
      <c r="AM224" s="15" t="s">
        <v>12</v>
      </c>
      <c r="AN224" s="10">
        <f t="shared" si="164"/>
        <v>0.88100000000000001</v>
      </c>
      <c r="AO224" s="9">
        <f t="shared" si="165"/>
        <v>0.14800000000000002</v>
      </c>
      <c r="AP224" s="10">
        <f t="shared" si="166"/>
        <v>0.14900000000000002</v>
      </c>
      <c r="AQ224" s="9" t="s">
        <v>12</v>
      </c>
      <c r="AR224" s="55" t="s">
        <v>12</v>
      </c>
      <c r="AS224" s="55">
        <v>2.617</v>
      </c>
      <c r="AT224" s="55">
        <v>2.7690000000000001</v>
      </c>
      <c r="AU224" s="55">
        <v>2.9620000000000002</v>
      </c>
      <c r="AV224" s="3">
        <v>3.1030000000000002</v>
      </c>
      <c r="AW224" s="3">
        <v>3.2269999999999999</v>
      </c>
      <c r="AX224" s="3" t="s">
        <v>12</v>
      </c>
      <c r="AY224" s="3">
        <v>3.4729999999999999</v>
      </c>
      <c r="AZ224" s="15" t="s">
        <v>12</v>
      </c>
      <c r="BA224" s="10">
        <f t="shared" si="167"/>
        <v>3.2269999999999999</v>
      </c>
      <c r="BB224" s="9">
        <f t="shared" si="168"/>
        <v>0.26499999999999968</v>
      </c>
      <c r="BC224" s="10">
        <f t="shared" si="169"/>
        <v>0.246</v>
      </c>
      <c r="BD224" s="9" t="s">
        <v>2403</v>
      </c>
      <c r="BE224" s="3" t="s">
        <v>12</v>
      </c>
      <c r="BF224" s="15" t="s">
        <v>12</v>
      </c>
      <c r="BG224" s="15"/>
      <c r="BH224" s="9"/>
      <c r="BI224" s="10"/>
      <c r="BJ224" s="9" t="s">
        <v>2403</v>
      </c>
      <c r="BK224" s="3" t="s">
        <v>12</v>
      </c>
      <c r="BL224" s="15" t="s">
        <v>12</v>
      </c>
      <c r="BM224" s="15"/>
      <c r="BN224" s="9"/>
      <c r="BO224" s="10"/>
      <c r="BP224">
        <f t="shared" si="170"/>
        <v>0</v>
      </c>
      <c r="BQ224" s="93">
        <f t="shared" si="171"/>
        <v>0</v>
      </c>
      <c r="BR224" s="93">
        <f t="shared" si="172"/>
        <v>0</v>
      </c>
      <c r="BS224" s="93" t="e">
        <f>VLOOKUP(C224,'Koppeling locatie - aslocatie'!$A$2:$C$8139,2,FALSE)</f>
        <v>#N/A</v>
      </c>
      <c r="BT224" s="93" t="e">
        <f>VLOOKUP($BS224,aslocaties_v01!$C$3:$AA$349,MATCH($K$3/10,aslocaties_v01!$C$2:$X$2),FALSE)</f>
        <v>#N/A</v>
      </c>
      <c r="BU224" s="93" t="e">
        <f>VLOOKUP(BS224,aslocaties_v01!$C$3:$AA$349,MATCH($K$3,aslocaties_v01!$C$2:$X$2),FALSE)</f>
        <v>#N/A</v>
      </c>
      <c r="BV224" s="93" t="e">
        <f>VLOOKUP(BS224,aslocaties_v01!$C$3:$AA$349,MATCH($K$3*10,aslocaties_v01!$C$2:$X$2),FALSE)</f>
        <v>#N/A</v>
      </c>
      <c r="BW224" s="93" t="e">
        <f t="shared" si="173"/>
        <v>#N/A</v>
      </c>
      <c r="BX224" s="93" t="e">
        <f t="shared" si="174"/>
        <v>#N/A</v>
      </c>
      <c r="BY224" s="94">
        <f t="shared" si="175"/>
        <v>999</v>
      </c>
      <c r="BZ224" s="94">
        <f t="shared" si="176"/>
        <v>999</v>
      </c>
      <c r="CA224" s="94" t="e">
        <f t="shared" si="177"/>
        <v>#N/A</v>
      </c>
      <c r="CB224" t="e">
        <f t="shared" si="178"/>
        <v>#N/A</v>
      </c>
      <c r="CC224" s="58" t="e">
        <f t="shared" si="179"/>
        <v>#N/A</v>
      </c>
      <c r="CD224" s="95" t="e">
        <f t="shared" si="180"/>
        <v>#N/A</v>
      </c>
      <c r="CE224" s="96" t="b">
        <f t="shared" si="181"/>
        <v>1</v>
      </c>
      <c r="CF224" t="e">
        <f t="shared" si="182"/>
        <v>#DIV/0!</v>
      </c>
      <c r="CG224" t="e">
        <f t="shared" si="183"/>
        <v>#DIV/0!</v>
      </c>
      <c r="CH224" s="84" t="b">
        <f t="shared" si="184"/>
        <v>1</v>
      </c>
      <c r="CI224">
        <f t="shared" si="185"/>
        <v>0.88100000000000001</v>
      </c>
      <c r="CJ224" t="b">
        <f t="shared" si="186"/>
        <v>1</v>
      </c>
      <c r="CK224" t="b">
        <f t="shared" si="187"/>
        <v>1</v>
      </c>
      <c r="CL224" s="84" t="b">
        <f t="shared" si="207"/>
        <v>1</v>
      </c>
      <c r="CM224">
        <f t="shared" si="188"/>
        <v>3.2269999999999999</v>
      </c>
      <c r="CN224" t="b">
        <f t="shared" si="189"/>
        <v>1</v>
      </c>
      <c r="CO224" s="84">
        <f t="shared" si="190"/>
        <v>5.4231720077179392E-2</v>
      </c>
      <c r="CP224" t="b">
        <f t="shared" si="191"/>
        <v>1</v>
      </c>
      <c r="CQ224" s="96" t="b">
        <f t="shared" si="192"/>
        <v>1</v>
      </c>
      <c r="CR224" t="b">
        <f t="shared" si="193"/>
        <v>1</v>
      </c>
      <c r="CS224" t="b">
        <f t="shared" si="194"/>
        <v>1</v>
      </c>
      <c r="CT224" t="b">
        <f t="shared" si="195"/>
        <v>1</v>
      </c>
      <c r="CU224" t="b">
        <f t="shared" si="196"/>
        <v>1</v>
      </c>
      <c r="CV224" s="84" t="b">
        <f t="shared" si="197"/>
        <v>1</v>
      </c>
      <c r="CW224" t="b">
        <f t="shared" si="198"/>
        <v>1</v>
      </c>
      <c r="CX224" t="b">
        <f t="shared" si="199"/>
        <v>1</v>
      </c>
      <c r="CY224" t="b">
        <f t="shared" si="200"/>
        <v>1</v>
      </c>
      <c r="CZ224" t="b">
        <f t="shared" si="201"/>
        <v>1</v>
      </c>
      <c r="DA224" s="84">
        <f t="shared" si="202"/>
        <v>0</v>
      </c>
      <c r="DB224" t="e">
        <f t="shared" si="203"/>
        <v>#N/A</v>
      </c>
    </row>
    <row r="225" spans="1:106">
      <c r="A225" s="9">
        <v>223</v>
      </c>
      <c r="B225" s="3">
        <v>2</v>
      </c>
      <c r="C225" s="3" t="s">
        <v>262</v>
      </c>
      <c r="D225" s="3" t="str">
        <f t="shared" si="156"/>
        <v>AF_60m_R_38_0255</v>
      </c>
      <c r="E225" s="3" t="str">
        <f t="shared" si="157"/>
        <v>0255</v>
      </c>
      <c r="F225" s="3">
        <v>138567.5</v>
      </c>
      <c r="G225" s="15">
        <v>420007.65600000002</v>
      </c>
      <c r="H225" s="35" t="str">
        <f t="shared" si="158"/>
        <v>ja</v>
      </c>
      <c r="I225" s="42" t="s">
        <v>2402</v>
      </c>
      <c r="J225" s="20" t="s">
        <v>2955</v>
      </c>
      <c r="K225" s="21">
        <v>10000</v>
      </c>
      <c r="L225" s="28">
        <f t="shared" si="204"/>
        <v>0.24</v>
      </c>
      <c r="M225" s="28">
        <f t="shared" si="205"/>
        <v>0</v>
      </c>
      <c r="N225" s="56">
        <f t="shared" si="159"/>
        <v>0</v>
      </c>
      <c r="O225" s="33">
        <f t="shared" si="206"/>
        <v>65.934352457576708</v>
      </c>
      <c r="P225" s="37">
        <f t="shared" si="160"/>
        <v>117.49597262884521</v>
      </c>
      <c r="Q225" s="9" t="s">
        <v>12</v>
      </c>
      <c r="R225" s="55" t="s">
        <v>12</v>
      </c>
      <c r="S225" s="55">
        <v>3.746</v>
      </c>
      <c r="T225" s="55">
        <v>3.839</v>
      </c>
      <c r="U225" s="55">
        <v>3.92</v>
      </c>
      <c r="V225" s="3">
        <v>3.9849999999999999</v>
      </c>
      <c r="W225" s="3">
        <v>4.0629999999999997</v>
      </c>
      <c r="X225" s="3" t="s">
        <v>12</v>
      </c>
      <c r="Y225" s="3">
        <v>4.5090000000000003</v>
      </c>
      <c r="Z225" s="15" t="s">
        <v>12</v>
      </c>
      <c r="AA225" s="10">
        <f t="shared" si="161"/>
        <v>4.0629999999999997</v>
      </c>
      <c r="AB225" s="9">
        <f t="shared" si="162"/>
        <v>0.14299999999999979</v>
      </c>
      <c r="AC225" s="10">
        <f t="shared" si="163"/>
        <v>0.44600000000000062</v>
      </c>
      <c r="AD225" s="9" t="s">
        <v>12</v>
      </c>
      <c r="AE225" s="55" t="s">
        <v>12</v>
      </c>
      <c r="AF225" s="55">
        <v>0.59199999999999997</v>
      </c>
      <c r="AG225" s="55">
        <v>0.66900000000000004</v>
      </c>
      <c r="AH225" s="55">
        <v>0.76100000000000001</v>
      </c>
      <c r="AI225" s="3">
        <v>0.84199999999999997</v>
      </c>
      <c r="AJ225" s="3">
        <v>0.92100000000000004</v>
      </c>
      <c r="AK225" s="3" t="s">
        <v>12</v>
      </c>
      <c r="AL225" s="3">
        <v>1.0629999999999999</v>
      </c>
      <c r="AM225" s="15" t="s">
        <v>12</v>
      </c>
      <c r="AN225" s="10">
        <f t="shared" si="164"/>
        <v>0.92100000000000004</v>
      </c>
      <c r="AO225" s="9">
        <f t="shared" si="165"/>
        <v>0.16000000000000003</v>
      </c>
      <c r="AP225" s="10">
        <f t="shared" si="166"/>
        <v>0.1419999999999999</v>
      </c>
      <c r="AQ225" s="9" t="s">
        <v>12</v>
      </c>
      <c r="AR225" s="55" t="s">
        <v>12</v>
      </c>
      <c r="AS225" s="55">
        <v>2.629</v>
      </c>
      <c r="AT225" s="55">
        <v>2.7869999999999999</v>
      </c>
      <c r="AU225" s="55">
        <v>2.9950000000000001</v>
      </c>
      <c r="AV225" s="3">
        <v>3.1459999999999999</v>
      </c>
      <c r="AW225" s="3">
        <v>3.2709999999999999</v>
      </c>
      <c r="AX225" s="3" t="s">
        <v>12</v>
      </c>
      <c r="AY225" s="3">
        <v>3.5019999999999998</v>
      </c>
      <c r="AZ225" s="15" t="s">
        <v>12</v>
      </c>
      <c r="BA225" s="10">
        <f t="shared" si="167"/>
        <v>3.2709999999999999</v>
      </c>
      <c r="BB225" s="9">
        <f t="shared" si="168"/>
        <v>0.2759999999999998</v>
      </c>
      <c r="BC225" s="10">
        <f t="shared" si="169"/>
        <v>0.23099999999999987</v>
      </c>
      <c r="BD225" s="9" t="s">
        <v>2403</v>
      </c>
      <c r="BE225" s="3" t="s">
        <v>12</v>
      </c>
      <c r="BF225" s="15" t="s">
        <v>12</v>
      </c>
      <c r="BG225" s="15"/>
      <c r="BH225" s="9"/>
      <c r="BI225" s="10"/>
      <c r="BJ225" s="9" t="s">
        <v>2403</v>
      </c>
      <c r="BK225" s="3" t="s">
        <v>12</v>
      </c>
      <c r="BL225" s="15" t="s">
        <v>12</v>
      </c>
      <c r="BM225" s="15"/>
      <c r="BN225" s="9"/>
      <c r="BO225" s="10"/>
      <c r="BP225">
        <f t="shared" si="170"/>
        <v>0</v>
      </c>
      <c r="BQ225" s="93">
        <f t="shared" si="171"/>
        <v>0</v>
      </c>
      <c r="BR225" s="93">
        <f t="shared" si="172"/>
        <v>0</v>
      </c>
      <c r="BS225" s="93" t="e">
        <f>VLOOKUP(C225,'Koppeling locatie - aslocatie'!$A$2:$C$8139,2,FALSE)</f>
        <v>#N/A</v>
      </c>
      <c r="BT225" s="93" t="e">
        <f>VLOOKUP($BS225,aslocaties_v01!$C$3:$AA$349,MATCH($K$3/10,aslocaties_v01!$C$2:$X$2),FALSE)</f>
        <v>#N/A</v>
      </c>
      <c r="BU225" s="93" t="e">
        <f>VLOOKUP(BS225,aslocaties_v01!$C$3:$AA$349,MATCH($K$3,aslocaties_v01!$C$2:$X$2),FALSE)</f>
        <v>#N/A</v>
      </c>
      <c r="BV225" s="93" t="e">
        <f>VLOOKUP(BS225,aslocaties_v01!$C$3:$AA$349,MATCH($K$3*10,aslocaties_v01!$C$2:$X$2),FALSE)</f>
        <v>#N/A</v>
      </c>
      <c r="BW225" s="93" t="e">
        <f t="shared" si="173"/>
        <v>#N/A</v>
      </c>
      <c r="BX225" s="93" t="e">
        <f t="shared" si="174"/>
        <v>#N/A</v>
      </c>
      <c r="BY225" s="94">
        <f t="shared" si="175"/>
        <v>999</v>
      </c>
      <c r="BZ225" s="94">
        <f t="shared" si="176"/>
        <v>999</v>
      </c>
      <c r="CA225" s="94" t="e">
        <f t="shared" si="177"/>
        <v>#N/A</v>
      </c>
      <c r="CB225" t="e">
        <f t="shared" si="178"/>
        <v>#N/A</v>
      </c>
      <c r="CC225" s="58" t="e">
        <f t="shared" si="179"/>
        <v>#N/A</v>
      </c>
      <c r="CD225" s="95" t="e">
        <f t="shared" si="180"/>
        <v>#N/A</v>
      </c>
      <c r="CE225" s="96" t="b">
        <f t="shared" si="181"/>
        <v>1</v>
      </c>
      <c r="CF225" t="e">
        <f t="shared" si="182"/>
        <v>#DIV/0!</v>
      </c>
      <c r="CG225" t="e">
        <f t="shared" si="183"/>
        <v>#DIV/0!</v>
      </c>
      <c r="CH225" s="84" t="b">
        <f t="shared" si="184"/>
        <v>1</v>
      </c>
      <c r="CI225">
        <f t="shared" si="185"/>
        <v>0.92100000000000004</v>
      </c>
      <c r="CJ225" t="b">
        <f t="shared" si="186"/>
        <v>1</v>
      </c>
      <c r="CK225" t="b">
        <f t="shared" si="187"/>
        <v>1</v>
      </c>
      <c r="CL225" s="84" t="b">
        <f t="shared" si="207"/>
        <v>1</v>
      </c>
      <c r="CM225">
        <f t="shared" si="188"/>
        <v>3.2709999999999999</v>
      </c>
      <c r="CN225" t="b">
        <f t="shared" si="189"/>
        <v>1</v>
      </c>
      <c r="CO225" s="84">
        <f t="shared" si="190"/>
        <v>5.5179014995700749E-2</v>
      </c>
      <c r="CP225" t="b">
        <f t="shared" si="191"/>
        <v>1</v>
      </c>
      <c r="CQ225" s="96" t="b">
        <f t="shared" si="192"/>
        <v>1</v>
      </c>
      <c r="CR225" t="b">
        <f t="shared" si="193"/>
        <v>1</v>
      </c>
      <c r="CS225" t="b">
        <f t="shared" si="194"/>
        <v>1</v>
      </c>
      <c r="CT225" t="b">
        <f t="shared" si="195"/>
        <v>1</v>
      </c>
      <c r="CU225" t="b">
        <f t="shared" si="196"/>
        <v>1</v>
      </c>
      <c r="CV225" s="84" t="b">
        <f t="shared" si="197"/>
        <v>1</v>
      </c>
      <c r="CW225" t="b">
        <f t="shared" si="198"/>
        <v>1</v>
      </c>
      <c r="CX225" t="b">
        <f t="shared" si="199"/>
        <v>1</v>
      </c>
      <c r="CY225" t="b">
        <f t="shared" si="200"/>
        <v>1</v>
      </c>
      <c r="CZ225" t="b">
        <f t="shared" si="201"/>
        <v>1</v>
      </c>
      <c r="DA225" s="84">
        <f t="shared" si="202"/>
        <v>0</v>
      </c>
      <c r="DB225" t="e">
        <f t="shared" si="203"/>
        <v>#N/A</v>
      </c>
    </row>
    <row r="226" spans="1:106">
      <c r="A226" s="9">
        <v>224</v>
      </c>
      <c r="B226" s="3">
        <v>2</v>
      </c>
      <c r="C226" s="3" t="s">
        <v>263</v>
      </c>
      <c r="D226" s="3" t="str">
        <f t="shared" si="156"/>
        <v>AF_60m_R_38_0256</v>
      </c>
      <c r="E226" s="3" t="str">
        <f t="shared" si="157"/>
        <v>0256</v>
      </c>
      <c r="F226" s="3">
        <v>138471.32800000001</v>
      </c>
      <c r="G226" s="15">
        <v>420075.15600000002</v>
      </c>
      <c r="H226" s="35" t="str">
        <f t="shared" si="158"/>
        <v>ja</v>
      </c>
      <c r="I226" s="42" t="s">
        <v>2402</v>
      </c>
      <c r="J226" s="20" t="s">
        <v>2955</v>
      </c>
      <c r="K226" s="21">
        <v>10000</v>
      </c>
      <c r="L226" s="28">
        <f t="shared" si="204"/>
        <v>0.24</v>
      </c>
      <c r="M226" s="28">
        <f t="shared" si="205"/>
        <v>0</v>
      </c>
      <c r="N226" s="56">
        <f t="shared" si="159"/>
        <v>0</v>
      </c>
      <c r="O226" s="33">
        <f t="shared" si="206"/>
        <v>117.49597262884521</v>
      </c>
      <c r="P226" s="37">
        <f t="shared" si="160"/>
        <v>80.178968065177457</v>
      </c>
      <c r="Q226" s="9" t="s">
        <v>12</v>
      </c>
      <c r="R226" s="55" t="s">
        <v>12</v>
      </c>
      <c r="S226" s="55">
        <v>3.746</v>
      </c>
      <c r="T226" s="55">
        <v>3.839</v>
      </c>
      <c r="U226" s="55">
        <v>3.92</v>
      </c>
      <c r="V226" s="3">
        <v>3.9849999999999999</v>
      </c>
      <c r="W226" s="3">
        <v>4.0629999999999997</v>
      </c>
      <c r="X226" s="3" t="s">
        <v>12</v>
      </c>
      <c r="Y226" s="3">
        <v>4.5090000000000003</v>
      </c>
      <c r="Z226" s="15" t="s">
        <v>12</v>
      </c>
      <c r="AA226" s="10">
        <f t="shared" si="161"/>
        <v>4.0629999999999997</v>
      </c>
      <c r="AB226" s="9">
        <f t="shared" si="162"/>
        <v>0.14299999999999979</v>
      </c>
      <c r="AC226" s="10">
        <f t="shared" si="163"/>
        <v>0.44600000000000062</v>
      </c>
      <c r="AD226" s="9" t="s">
        <v>12</v>
      </c>
      <c r="AE226" s="55" t="s">
        <v>12</v>
      </c>
      <c r="AF226" s="55">
        <v>0.57999999999999996</v>
      </c>
      <c r="AG226" s="55">
        <v>0.65600000000000003</v>
      </c>
      <c r="AH226" s="55">
        <v>0.746</v>
      </c>
      <c r="AI226" s="3">
        <v>0.82099999999999995</v>
      </c>
      <c r="AJ226" s="3">
        <v>0.88700000000000001</v>
      </c>
      <c r="AK226" s="3" t="s">
        <v>12</v>
      </c>
      <c r="AL226" s="3">
        <v>1.0129999999999999</v>
      </c>
      <c r="AM226" s="15" t="s">
        <v>12</v>
      </c>
      <c r="AN226" s="10">
        <f t="shared" si="164"/>
        <v>0.88700000000000001</v>
      </c>
      <c r="AO226" s="9">
        <f t="shared" si="165"/>
        <v>0.14100000000000001</v>
      </c>
      <c r="AP226" s="10">
        <f t="shared" si="166"/>
        <v>0.12599999999999989</v>
      </c>
      <c r="AQ226" s="9" t="s">
        <v>12</v>
      </c>
      <c r="AR226" s="55" t="s">
        <v>12</v>
      </c>
      <c r="AS226" s="55">
        <v>2.613</v>
      </c>
      <c r="AT226" s="55">
        <v>2.7749999999999999</v>
      </c>
      <c r="AU226" s="55">
        <v>2.9769999999999999</v>
      </c>
      <c r="AV226" s="3">
        <v>3.1190000000000002</v>
      </c>
      <c r="AW226" s="3">
        <v>3.2250000000000001</v>
      </c>
      <c r="AX226" s="3" t="s">
        <v>12</v>
      </c>
      <c r="AY226" s="3">
        <v>3.4409999999999998</v>
      </c>
      <c r="AZ226" s="15" t="s">
        <v>12</v>
      </c>
      <c r="BA226" s="10">
        <f t="shared" si="167"/>
        <v>3.2250000000000001</v>
      </c>
      <c r="BB226" s="9">
        <f t="shared" si="168"/>
        <v>0.24800000000000022</v>
      </c>
      <c r="BC226" s="10">
        <f t="shared" si="169"/>
        <v>0.21599999999999975</v>
      </c>
      <c r="BD226" s="9" t="s">
        <v>2403</v>
      </c>
      <c r="BE226" s="3" t="s">
        <v>12</v>
      </c>
      <c r="BF226" s="15" t="s">
        <v>12</v>
      </c>
      <c r="BG226" s="15"/>
      <c r="BH226" s="9"/>
      <c r="BI226" s="10"/>
      <c r="BJ226" s="9" t="s">
        <v>2403</v>
      </c>
      <c r="BK226" s="3" t="s">
        <v>12</v>
      </c>
      <c r="BL226" s="15" t="s">
        <v>12</v>
      </c>
      <c r="BM226" s="15"/>
      <c r="BN226" s="9"/>
      <c r="BO226" s="10"/>
      <c r="BP226">
        <f t="shared" si="170"/>
        <v>0</v>
      </c>
      <c r="BQ226" s="93">
        <f t="shared" si="171"/>
        <v>0</v>
      </c>
      <c r="BR226" s="93">
        <f t="shared" si="172"/>
        <v>0</v>
      </c>
      <c r="BS226" s="93" t="e">
        <f>VLOOKUP(C226,'Koppeling locatie - aslocatie'!$A$2:$C$8139,2,FALSE)</f>
        <v>#N/A</v>
      </c>
      <c r="BT226" s="93" t="e">
        <f>VLOOKUP($BS226,aslocaties_v01!$C$3:$AA$349,MATCH($K$3/10,aslocaties_v01!$C$2:$X$2),FALSE)</f>
        <v>#N/A</v>
      </c>
      <c r="BU226" s="93" t="e">
        <f>VLOOKUP(BS226,aslocaties_v01!$C$3:$AA$349,MATCH($K$3,aslocaties_v01!$C$2:$X$2),FALSE)</f>
        <v>#N/A</v>
      </c>
      <c r="BV226" s="93" t="e">
        <f>VLOOKUP(BS226,aslocaties_v01!$C$3:$AA$349,MATCH($K$3*10,aslocaties_v01!$C$2:$X$2),FALSE)</f>
        <v>#N/A</v>
      </c>
      <c r="BW226" s="93" t="e">
        <f t="shared" si="173"/>
        <v>#N/A</v>
      </c>
      <c r="BX226" s="93" t="e">
        <f t="shared" si="174"/>
        <v>#N/A</v>
      </c>
      <c r="BY226" s="94">
        <f t="shared" si="175"/>
        <v>999</v>
      </c>
      <c r="BZ226" s="94">
        <f t="shared" si="176"/>
        <v>999</v>
      </c>
      <c r="CA226" s="94" t="e">
        <f t="shared" si="177"/>
        <v>#N/A</v>
      </c>
      <c r="CB226" t="e">
        <f t="shared" si="178"/>
        <v>#N/A</v>
      </c>
      <c r="CC226" s="58" t="e">
        <f t="shared" si="179"/>
        <v>#N/A</v>
      </c>
      <c r="CD226" s="95" t="e">
        <f t="shared" si="180"/>
        <v>#N/A</v>
      </c>
      <c r="CE226" s="96" t="b">
        <f t="shared" si="181"/>
        <v>1</v>
      </c>
      <c r="CF226" t="e">
        <f t="shared" si="182"/>
        <v>#DIV/0!</v>
      </c>
      <c r="CG226" t="e">
        <f t="shared" si="183"/>
        <v>#DIV/0!</v>
      </c>
      <c r="CH226" s="84" t="b">
        <f t="shared" si="184"/>
        <v>1</v>
      </c>
      <c r="CI226">
        <f t="shared" si="185"/>
        <v>0.88700000000000001</v>
      </c>
      <c r="CJ226" t="b">
        <f t="shared" si="186"/>
        <v>1</v>
      </c>
      <c r="CK226" t="b">
        <f t="shared" si="187"/>
        <v>1</v>
      </c>
      <c r="CL226" s="84" t="b">
        <f t="shared" si="207"/>
        <v>1</v>
      </c>
      <c r="CM226">
        <f t="shared" si="188"/>
        <v>3.2250000000000001</v>
      </c>
      <c r="CN226" t="b">
        <f t="shared" si="189"/>
        <v>1</v>
      </c>
      <c r="CO226" s="84">
        <f t="shared" si="190"/>
        <v>5.4668805344846444E-2</v>
      </c>
      <c r="CP226" t="b">
        <f t="shared" si="191"/>
        <v>1</v>
      </c>
      <c r="CQ226" s="96" t="b">
        <f t="shared" si="192"/>
        <v>1</v>
      </c>
      <c r="CR226" t="b">
        <f t="shared" si="193"/>
        <v>1</v>
      </c>
      <c r="CS226" t="b">
        <f t="shared" si="194"/>
        <v>1</v>
      </c>
      <c r="CT226" t="b">
        <f t="shared" si="195"/>
        <v>1</v>
      </c>
      <c r="CU226" t="b">
        <f t="shared" si="196"/>
        <v>1</v>
      </c>
      <c r="CV226" s="84" t="b">
        <f t="shared" si="197"/>
        <v>1</v>
      </c>
      <c r="CW226" t="b">
        <f t="shared" si="198"/>
        <v>1</v>
      </c>
      <c r="CX226" t="b">
        <f t="shared" si="199"/>
        <v>1</v>
      </c>
      <c r="CY226" t="b">
        <f t="shared" si="200"/>
        <v>1</v>
      </c>
      <c r="CZ226" t="b">
        <f t="shared" si="201"/>
        <v>1</v>
      </c>
      <c r="DA226" s="84">
        <f t="shared" si="202"/>
        <v>0</v>
      </c>
      <c r="DB226" t="e">
        <f t="shared" si="203"/>
        <v>#N/A</v>
      </c>
    </row>
    <row r="227" spans="1:106">
      <c r="A227" s="9">
        <v>225</v>
      </c>
      <c r="B227" s="3">
        <v>2</v>
      </c>
      <c r="C227" s="3" t="s">
        <v>264</v>
      </c>
      <c r="D227" s="3" t="str">
        <f t="shared" si="156"/>
        <v>AF_60m_R_38_0257</v>
      </c>
      <c r="E227" s="3" t="str">
        <f t="shared" si="157"/>
        <v>0257</v>
      </c>
      <c r="F227" s="3">
        <v>138422.90599999999</v>
      </c>
      <c r="G227" s="15">
        <v>420139.06199999998</v>
      </c>
      <c r="H227" s="35" t="str">
        <f t="shared" si="158"/>
        <v>ja</v>
      </c>
      <c r="I227" s="42" t="s">
        <v>2402</v>
      </c>
      <c r="J227" s="20" t="s">
        <v>2955</v>
      </c>
      <c r="K227" s="21">
        <v>10000</v>
      </c>
      <c r="L227" s="28">
        <f t="shared" si="204"/>
        <v>0.24</v>
      </c>
      <c r="M227" s="28">
        <f t="shared" si="205"/>
        <v>0</v>
      </c>
      <c r="N227" s="56">
        <f t="shared" si="159"/>
        <v>0</v>
      </c>
      <c r="O227" s="33">
        <f t="shared" si="206"/>
        <v>80.178968065177457</v>
      </c>
      <c r="P227" s="37">
        <f t="shared" si="160"/>
        <v>79.369605926977314</v>
      </c>
      <c r="Q227" s="9" t="s">
        <v>12</v>
      </c>
      <c r="R227" s="55" t="s">
        <v>12</v>
      </c>
      <c r="S227" s="55">
        <v>3.746</v>
      </c>
      <c r="T227" s="55">
        <v>3.839</v>
      </c>
      <c r="U227" s="55">
        <v>3.92</v>
      </c>
      <c r="V227" s="3">
        <v>3.9849999999999999</v>
      </c>
      <c r="W227" s="3">
        <v>4.0629999999999997</v>
      </c>
      <c r="X227" s="3" t="s">
        <v>12</v>
      </c>
      <c r="Y227" s="3">
        <v>4.5090000000000003</v>
      </c>
      <c r="Z227" s="15" t="s">
        <v>12</v>
      </c>
      <c r="AA227" s="10">
        <f t="shared" si="161"/>
        <v>4.0629999999999997</v>
      </c>
      <c r="AB227" s="9">
        <f t="shared" si="162"/>
        <v>0.14299999999999979</v>
      </c>
      <c r="AC227" s="10">
        <f t="shared" si="163"/>
        <v>0.44600000000000062</v>
      </c>
      <c r="AD227" s="9" t="s">
        <v>12</v>
      </c>
      <c r="AE227" s="55" t="s">
        <v>12</v>
      </c>
      <c r="AF227" s="55">
        <v>0.58299999999999996</v>
      </c>
      <c r="AG227" s="55">
        <v>0.66</v>
      </c>
      <c r="AH227" s="55">
        <v>0.753</v>
      </c>
      <c r="AI227" s="3">
        <v>0.84</v>
      </c>
      <c r="AJ227" s="3">
        <v>0.92100000000000004</v>
      </c>
      <c r="AK227" s="3" t="s">
        <v>12</v>
      </c>
      <c r="AL227" s="3">
        <v>1.05</v>
      </c>
      <c r="AM227" s="15" t="s">
        <v>12</v>
      </c>
      <c r="AN227" s="10">
        <f t="shared" si="164"/>
        <v>0.92100000000000004</v>
      </c>
      <c r="AO227" s="9">
        <f t="shared" si="165"/>
        <v>0.16800000000000004</v>
      </c>
      <c r="AP227" s="10">
        <f t="shared" si="166"/>
        <v>0.129</v>
      </c>
      <c r="AQ227" s="9" t="s">
        <v>12</v>
      </c>
      <c r="AR227" s="55" t="s">
        <v>12</v>
      </c>
      <c r="AS227" s="55">
        <v>2.597</v>
      </c>
      <c r="AT227" s="55">
        <v>2.76</v>
      </c>
      <c r="AU227" s="55">
        <v>2.9540000000000002</v>
      </c>
      <c r="AV227" s="3">
        <v>3.1110000000000002</v>
      </c>
      <c r="AW227" s="3">
        <v>3.2240000000000002</v>
      </c>
      <c r="AX227" s="3" t="s">
        <v>12</v>
      </c>
      <c r="AY227" s="3">
        <v>3.4359999999999999</v>
      </c>
      <c r="AZ227" s="15" t="s">
        <v>12</v>
      </c>
      <c r="BA227" s="10">
        <f t="shared" si="167"/>
        <v>3.2240000000000002</v>
      </c>
      <c r="BB227" s="9">
        <f t="shared" si="168"/>
        <v>0.27</v>
      </c>
      <c r="BC227" s="10">
        <f t="shared" si="169"/>
        <v>0.21199999999999974</v>
      </c>
      <c r="BD227" s="9" t="s">
        <v>2403</v>
      </c>
      <c r="BE227" s="3" t="s">
        <v>12</v>
      </c>
      <c r="BF227" s="15" t="s">
        <v>12</v>
      </c>
      <c r="BG227" s="15"/>
      <c r="BH227" s="9"/>
      <c r="BI227" s="10"/>
      <c r="BJ227" s="9" t="s">
        <v>2403</v>
      </c>
      <c r="BK227" s="3" t="s">
        <v>12</v>
      </c>
      <c r="BL227" s="15" t="s">
        <v>12</v>
      </c>
      <c r="BM227" s="15"/>
      <c r="BN227" s="9"/>
      <c r="BO227" s="10"/>
      <c r="BP227">
        <f t="shared" si="170"/>
        <v>0</v>
      </c>
      <c r="BQ227" s="93">
        <f t="shared" si="171"/>
        <v>0</v>
      </c>
      <c r="BR227" s="93">
        <f t="shared" si="172"/>
        <v>0</v>
      </c>
      <c r="BS227" s="93" t="e">
        <f>VLOOKUP(C227,'Koppeling locatie - aslocatie'!$A$2:$C$8139,2,FALSE)</f>
        <v>#N/A</v>
      </c>
      <c r="BT227" s="93" t="e">
        <f>VLOOKUP($BS227,aslocaties_v01!$C$3:$AA$349,MATCH($K$3/10,aslocaties_v01!$C$2:$X$2),FALSE)</f>
        <v>#N/A</v>
      </c>
      <c r="BU227" s="93" t="e">
        <f>VLOOKUP(BS227,aslocaties_v01!$C$3:$AA$349,MATCH($K$3,aslocaties_v01!$C$2:$X$2),FALSE)</f>
        <v>#N/A</v>
      </c>
      <c r="BV227" s="93" t="e">
        <f>VLOOKUP(BS227,aslocaties_v01!$C$3:$AA$349,MATCH($K$3*10,aslocaties_v01!$C$2:$X$2),FALSE)</f>
        <v>#N/A</v>
      </c>
      <c r="BW227" s="93" t="e">
        <f t="shared" si="173"/>
        <v>#N/A</v>
      </c>
      <c r="BX227" s="93" t="e">
        <f t="shared" si="174"/>
        <v>#N/A</v>
      </c>
      <c r="BY227" s="94">
        <f t="shared" si="175"/>
        <v>999</v>
      </c>
      <c r="BZ227" s="94">
        <f t="shared" si="176"/>
        <v>999</v>
      </c>
      <c r="CA227" s="94" t="e">
        <f t="shared" si="177"/>
        <v>#N/A</v>
      </c>
      <c r="CB227" t="e">
        <f t="shared" si="178"/>
        <v>#N/A</v>
      </c>
      <c r="CC227" s="58" t="e">
        <f t="shared" si="179"/>
        <v>#N/A</v>
      </c>
      <c r="CD227" s="95" t="e">
        <f t="shared" si="180"/>
        <v>#N/A</v>
      </c>
      <c r="CE227" s="96" t="b">
        <f t="shared" si="181"/>
        <v>1</v>
      </c>
      <c r="CF227" t="e">
        <f t="shared" si="182"/>
        <v>#DIV/0!</v>
      </c>
      <c r="CG227" t="e">
        <f t="shared" si="183"/>
        <v>#DIV/0!</v>
      </c>
      <c r="CH227" s="84" t="b">
        <f t="shared" si="184"/>
        <v>1</v>
      </c>
      <c r="CI227">
        <f t="shared" si="185"/>
        <v>0.92100000000000004</v>
      </c>
      <c r="CJ227" t="b">
        <f t="shared" si="186"/>
        <v>1</v>
      </c>
      <c r="CK227" t="b">
        <f t="shared" si="187"/>
        <v>1</v>
      </c>
      <c r="CL227" s="84" t="b">
        <f t="shared" si="207"/>
        <v>1</v>
      </c>
      <c r="CM227">
        <f t="shared" si="188"/>
        <v>3.2240000000000002</v>
      </c>
      <c r="CN227" t="b">
        <f t="shared" si="189"/>
        <v>1</v>
      </c>
      <c r="CO227" s="84">
        <f t="shared" si="190"/>
        <v>5.6799559232460106E-2</v>
      </c>
      <c r="CP227" t="b">
        <f t="shared" si="191"/>
        <v>1</v>
      </c>
      <c r="CQ227" s="96" t="b">
        <f t="shared" si="192"/>
        <v>1</v>
      </c>
      <c r="CR227" t="b">
        <f t="shared" si="193"/>
        <v>1</v>
      </c>
      <c r="CS227" t="b">
        <f t="shared" si="194"/>
        <v>1</v>
      </c>
      <c r="CT227" t="b">
        <f t="shared" si="195"/>
        <v>1</v>
      </c>
      <c r="CU227" t="b">
        <f t="shared" si="196"/>
        <v>1</v>
      </c>
      <c r="CV227" s="84" t="b">
        <f t="shared" si="197"/>
        <v>1</v>
      </c>
      <c r="CW227" t="b">
        <f t="shared" si="198"/>
        <v>1</v>
      </c>
      <c r="CX227" t="b">
        <f t="shared" si="199"/>
        <v>1</v>
      </c>
      <c r="CY227" t="b">
        <f t="shared" si="200"/>
        <v>1</v>
      </c>
      <c r="CZ227" t="b">
        <f t="shared" si="201"/>
        <v>1</v>
      </c>
      <c r="DA227" s="84">
        <f t="shared" si="202"/>
        <v>0</v>
      </c>
      <c r="DB227" t="e">
        <f t="shared" si="203"/>
        <v>#N/A</v>
      </c>
    </row>
    <row r="228" spans="1:106">
      <c r="A228" s="9">
        <v>226</v>
      </c>
      <c r="B228" s="3">
        <v>2</v>
      </c>
      <c r="C228" s="3" t="s">
        <v>265</v>
      </c>
      <c r="D228" s="3" t="str">
        <f t="shared" si="156"/>
        <v>AF_60m_R_38_0258</v>
      </c>
      <c r="E228" s="3" t="str">
        <f t="shared" si="157"/>
        <v>0258</v>
      </c>
      <c r="F228" s="3">
        <v>138374.46900000001</v>
      </c>
      <c r="G228" s="15">
        <v>420201.93800000002</v>
      </c>
      <c r="H228" s="35" t="str">
        <f t="shared" si="158"/>
        <v>ja</v>
      </c>
      <c r="I228" s="42" t="s">
        <v>2402</v>
      </c>
      <c r="J228" s="20" t="s">
        <v>2955</v>
      </c>
      <c r="K228" s="21">
        <v>10000</v>
      </c>
      <c r="L228" s="28">
        <f t="shared" si="204"/>
        <v>0.24</v>
      </c>
      <c r="M228" s="28">
        <f t="shared" si="205"/>
        <v>0</v>
      </c>
      <c r="N228" s="56">
        <f t="shared" si="159"/>
        <v>0</v>
      </c>
      <c r="O228" s="33">
        <f t="shared" si="206"/>
        <v>79.369605926977314</v>
      </c>
      <c r="P228" s="37">
        <f t="shared" si="160"/>
        <v>96.021207324218878</v>
      </c>
      <c r="Q228" s="9" t="s">
        <v>12</v>
      </c>
      <c r="R228" s="55" t="s">
        <v>12</v>
      </c>
      <c r="S228" s="55">
        <v>3.746</v>
      </c>
      <c r="T228" s="55">
        <v>3.839</v>
      </c>
      <c r="U228" s="55">
        <v>3.92</v>
      </c>
      <c r="V228" s="3">
        <v>3.9849999999999999</v>
      </c>
      <c r="W228" s="3">
        <v>4.0640000000000001</v>
      </c>
      <c r="X228" s="3" t="s">
        <v>12</v>
      </c>
      <c r="Y228" s="3">
        <v>4.508</v>
      </c>
      <c r="Z228" s="15" t="s">
        <v>12</v>
      </c>
      <c r="AA228" s="10">
        <f t="shared" si="161"/>
        <v>4.0640000000000001</v>
      </c>
      <c r="AB228" s="9">
        <f t="shared" si="162"/>
        <v>0.14400000000000013</v>
      </c>
      <c r="AC228" s="10">
        <f t="shared" si="163"/>
        <v>0.44399999999999995</v>
      </c>
      <c r="AD228" s="9" t="s">
        <v>12</v>
      </c>
      <c r="AE228" s="55" t="s">
        <v>12</v>
      </c>
      <c r="AF228" s="55">
        <v>0.58099999999999996</v>
      </c>
      <c r="AG228" s="55">
        <v>0.67</v>
      </c>
      <c r="AH228" s="55">
        <v>0.77200000000000002</v>
      </c>
      <c r="AI228" s="3">
        <v>0.874</v>
      </c>
      <c r="AJ228" s="3">
        <v>0.96699999999999997</v>
      </c>
      <c r="AK228" s="3" t="s">
        <v>12</v>
      </c>
      <c r="AL228" s="3">
        <v>1.119</v>
      </c>
      <c r="AM228" s="15" t="s">
        <v>12</v>
      </c>
      <c r="AN228" s="10">
        <f t="shared" si="164"/>
        <v>0.96699999999999997</v>
      </c>
      <c r="AO228" s="9">
        <f t="shared" si="165"/>
        <v>0.19499999999999995</v>
      </c>
      <c r="AP228" s="10">
        <f t="shared" si="166"/>
        <v>0.15200000000000002</v>
      </c>
      <c r="AQ228" s="9" t="s">
        <v>12</v>
      </c>
      <c r="AR228" s="55" t="s">
        <v>12</v>
      </c>
      <c r="AS228" s="55">
        <v>2.5840000000000001</v>
      </c>
      <c r="AT228" s="55">
        <v>2.758</v>
      </c>
      <c r="AU228" s="55">
        <v>2.9750000000000001</v>
      </c>
      <c r="AV228" s="3">
        <v>3.1219999999999999</v>
      </c>
      <c r="AW228" s="3">
        <v>3.2480000000000002</v>
      </c>
      <c r="AX228" s="3" t="s">
        <v>12</v>
      </c>
      <c r="AY228" s="3">
        <v>3.4649999999999999</v>
      </c>
      <c r="AZ228" s="15" t="s">
        <v>12</v>
      </c>
      <c r="BA228" s="10">
        <f t="shared" si="167"/>
        <v>3.2480000000000002</v>
      </c>
      <c r="BB228" s="9">
        <f t="shared" si="168"/>
        <v>0.27300000000000013</v>
      </c>
      <c r="BC228" s="10">
        <f t="shared" si="169"/>
        <v>0.21699999999999964</v>
      </c>
      <c r="BD228" s="9" t="s">
        <v>2403</v>
      </c>
      <c r="BE228" s="3" t="s">
        <v>12</v>
      </c>
      <c r="BF228" s="15" t="s">
        <v>12</v>
      </c>
      <c r="BG228" s="15"/>
      <c r="BH228" s="9"/>
      <c r="BI228" s="10"/>
      <c r="BJ228" s="9" t="s">
        <v>2403</v>
      </c>
      <c r="BK228" s="3" t="s">
        <v>12</v>
      </c>
      <c r="BL228" s="15" t="s">
        <v>12</v>
      </c>
      <c r="BM228" s="15"/>
      <c r="BN228" s="9"/>
      <c r="BO228" s="10"/>
      <c r="BP228">
        <f t="shared" si="170"/>
        <v>0</v>
      </c>
      <c r="BQ228" s="93">
        <f t="shared" si="171"/>
        <v>0</v>
      </c>
      <c r="BR228" s="93">
        <f t="shared" si="172"/>
        <v>0</v>
      </c>
      <c r="BS228" s="93" t="e">
        <f>VLOOKUP(C228,'Koppeling locatie - aslocatie'!$A$2:$C$8139,2,FALSE)</f>
        <v>#N/A</v>
      </c>
      <c r="BT228" s="93" t="e">
        <f>VLOOKUP($BS228,aslocaties_v01!$C$3:$AA$349,MATCH($K$3/10,aslocaties_v01!$C$2:$X$2),FALSE)</f>
        <v>#N/A</v>
      </c>
      <c r="BU228" s="93" t="e">
        <f>VLOOKUP(BS228,aslocaties_v01!$C$3:$AA$349,MATCH($K$3,aslocaties_v01!$C$2:$X$2),FALSE)</f>
        <v>#N/A</v>
      </c>
      <c r="BV228" s="93" t="e">
        <f>VLOOKUP(BS228,aslocaties_v01!$C$3:$AA$349,MATCH($K$3*10,aslocaties_v01!$C$2:$X$2),FALSE)</f>
        <v>#N/A</v>
      </c>
      <c r="BW228" s="93" t="e">
        <f t="shared" si="173"/>
        <v>#N/A</v>
      </c>
      <c r="BX228" s="93" t="e">
        <f t="shared" si="174"/>
        <v>#N/A</v>
      </c>
      <c r="BY228" s="94">
        <f t="shared" si="175"/>
        <v>999</v>
      </c>
      <c r="BZ228" s="94">
        <f t="shared" si="176"/>
        <v>999</v>
      </c>
      <c r="CA228" s="94" t="e">
        <f t="shared" si="177"/>
        <v>#N/A</v>
      </c>
      <c r="CB228" t="e">
        <f t="shared" si="178"/>
        <v>#N/A</v>
      </c>
      <c r="CC228" s="58" t="e">
        <f t="shared" si="179"/>
        <v>#N/A</v>
      </c>
      <c r="CD228" s="95" t="e">
        <f t="shared" si="180"/>
        <v>#N/A</v>
      </c>
      <c r="CE228" s="96" t="b">
        <f t="shared" si="181"/>
        <v>1</v>
      </c>
      <c r="CF228" t="e">
        <f t="shared" si="182"/>
        <v>#DIV/0!</v>
      </c>
      <c r="CG228" t="e">
        <f t="shared" si="183"/>
        <v>#DIV/0!</v>
      </c>
      <c r="CH228" s="84" t="b">
        <f t="shared" si="184"/>
        <v>1</v>
      </c>
      <c r="CI228">
        <f t="shared" si="185"/>
        <v>0.96699999999999997</v>
      </c>
      <c r="CJ228" t="b">
        <f t="shared" si="186"/>
        <v>1</v>
      </c>
      <c r="CK228" t="b">
        <f t="shared" si="187"/>
        <v>1</v>
      </c>
      <c r="CL228" s="84" t="b">
        <f t="shared" si="207"/>
        <v>1</v>
      </c>
      <c r="CM228">
        <f t="shared" si="188"/>
        <v>3.2480000000000002</v>
      </c>
      <c r="CN228" t="b">
        <f t="shared" si="189"/>
        <v>1</v>
      </c>
      <c r="CO228" s="84">
        <f t="shared" si="190"/>
        <v>5.8758382846415796E-2</v>
      </c>
      <c r="CP228" t="b">
        <f t="shared" si="191"/>
        <v>1</v>
      </c>
      <c r="CQ228" s="96" t="b">
        <f t="shared" si="192"/>
        <v>1</v>
      </c>
      <c r="CR228" t="b">
        <f t="shared" si="193"/>
        <v>1</v>
      </c>
      <c r="CS228" t="b">
        <f t="shared" si="194"/>
        <v>1</v>
      </c>
      <c r="CT228" t="b">
        <f t="shared" si="195"/>
        <v>1</v>
      </c>
      <c r="CU228" t="b">
        <f t="shared" si="196"/>
        <v>1</v>
      </c>
      <c r="CV228" s="84" t="b">
        <f t="shared" si="197"/>
        <v>1</v>
      </c>
      <c r="CW228" t="b">
        <f t="shared" si="198"/>
        <v>1</v>
      </c>
      <c r="CX228" t="b">
        <f t="shared" si="199"/>
        <v>1</v>
      </c>
      <c r="CY228" t="b">
        <f t="shared" si="200"/>
        <v>1</v>
      </c>
      <c r="CZ228" t="b">
        <f t="shared" si="201"/>
        <v>1</v>
      </c>
      <c r="DA228" s="84">
        <f t="shared" si="202"/>
        <v>0</v>
      </c>
      <c r="DB228" t="e">
        <f t="shared" si="203"/>
        <v>#N/A</v>
      </c>
    </row>
    <row r="229" spans="1:106">
      <c r="A229" s="9">
        <v>227</v>
      </c>
      <c r="B229" s="3">
        <v>2</v>
      </c>
      <c r="C229" s="3" t="s">
        <v>266</v>
      </c>
      <c r="D229" s="3" t="str">
        <f t="shared" si="156"/>
        <v>AF_60m_R_38_0259</v>
      </c>
      <c r="E229" s="3" t="str">
        <f t="shared" si="157"/>
        <v>0259</v>
      </c>
      <c r="F229" s="3">
        <v>138278.45300000001</v>
      </c>
      <c r="G229" s="15">
        <v>420202.93800000002</v>
      </c>
      <c r="H229" s="35" t="str">
        <f t="shared" si="158"/>
        <v>ja</v>
      </c>
      <c r="I229" s="42" t="s">
        <v>2402</v>
      </c>
      <c r="J229" s="20" t="s">
        <v>2955</v>
      </c>
      <c r="K229" s="21">
        <v>10000</v>
      </c>
      <c r="L229" s="28">
        <f t="shared" si="204"/>
        <v>0.24</v>
      </c>
      <c r="M229" s="28">
        <f t="shared" si="205"/>
        <v>0</v>
      </c>
      <c r="N229" s="56">
        <f t="shared" si="159"/>
        <v>0</v>
      </c>
      <c r="O229" s="33">
        <f t="shared" si="206"/>
        <v>96.021207324218878</v>
      </c>
      <c r="P229" s="37">
        <f t="shared" si="160"/>
        <v>77.731289099037483</v>
      </c>
      <c r="Q229" s="9" t="s">
        <v>12</v>
      </c>
      <c r="R229" s="55" t="s">
        <v>12</v>
      </c>
      <c r="S229" s="55">
        <v>3.7450000000000001</v>
      </c>
      <c r="T229" s="55">
        <v>3.8380000000000001</v>
      </c>
      <c r="U229" s="55">
        <v>3.919</v>
      </c>
      <c r="V229" s="3">
        <v>3.984</v>
      </c>
      <c r="W229" s="3">
        <v>4.0620000000000003</v>
      </c>
      <c r="X229" s="3" t="s">
        <v>12</v>
      </c>
      <c r="Y229" s="3">
        <v>4.5010000000000003</v>
      </c>
      <c r="Z229" s="15" t="s">
        <v>12</v>
      </c>
      <c r="AA229" s="10">
        <f t="shared" si="161"/>
        <v>4.0620000000000003</v>
      </c>
      <c r="AB229" s="9">
        <f t="shared" si="162"/>
        <v>0.14300000000000024</v>
      </c>
      <c r="AC229" s="10">
        <f t="shared" si="163"/>
        <v>0.43900000000000006</v>
      </c>
      <c r="AD229" s="9" t="s">
        <v>12</v>
      </c>
      <c r="AE229" s="55" t="s">
        <v>12</v>
      </c>
      <c r="AF229" s="55">
        <v>0.48799999999999999</v>
      </c>
      <c r="AG229" s="55">
        <v>0.56200000000000006</v>
      </c>
      <c r="AH229" s="55">
        <v>0.64400000000000002</v>
      </c>
      <c r="AI229" s="3">
        <v>0.72199999999999998</v>
      </c>
      <c r="AJ229" s="3">
        <v>0.81299999999999994</v>
      </c>
      <c r="AK229" s="3" t="s">
        <v>12</v>
      </c>
      <c r="AL229" s="3">
        <v>1.0349999999999999</v>
      </c>
      <c r="AM229" s="15" t="s">
        <v>12</v>
      </c>
      <c r="AN229" s="10">
        <f t="shared" si="164"/>
        <v>0.81299999999999994</v>
      </c>
      <c r="AO229" s="9">
        <f t="shared" si="165"/>
        <v>0.16899999999999993</v>
      </c>
      <c r="AP229" s="10">
        <f t="shared" si="166"/>
        <v>0.22199999999999998</v>
      </c>
      <c r="AQ229" s="9" t="s">
        <v>12</v>
      </c>
      <c r="AR229" s="55" t="s">
        <v>12</v>
      </c>
      <c r="AS229" s="55">
        <v>2.3490000000000002</v>
      </c>
      <c r="AT229" s="55">
        <v>2.5339999999999998</v>
      </c>
      <c r="AU229" s="55">
        <v>2.718</v>
      </c>
      <c r="AV229" s="3">
        <v>2.8610000000000002</v>
      </c>
      <c r="AW229" s="3">
        <v>3.0310000000000001</v>
      </c>
      <c r="AX229" s="3" t="s">
        <v>12</v>
      </c>
      <c r="AY229" s="3">
        <v>3.391</v>
      </c>
      <c r="AZ229" s="15" t="s">
        <v>12</v>
      </c>
      <c r="BA229" s="10">
        <f t="shared" si="167"/>
        <v>3.0310000000000001</v>
      </c>
      <c r="BB229" s="9">
        <f t="shared" si="168"/>
        <v>0.31300000000000017</v>
      </c>
      <c r="BC229" s="10">
        <f t="shared" si="169"/>
        <v>0.35999999999999988</v>
      </c>
      <c r="BD229" s="9" t="s">
        <v>2403</v>
      </c>
      <c r="BE229" s="3" t="s">
        <v>12</v>
      </c>
      <c r="BF229" s="15" t="s">
        <v>12</v>
      </c>
      <c r="BG229" s="15"/>
      <c r="BH229" s="9"/>
      <c r="BI229" s="10"/>
      <c r="BJ229" s="9" t="s">
        <v>2403</v>
      </c>
      <c r="BK229" s="3" t="s">
        <v>12</v>
      </c>
      <c r="BL229" s="15" t="s">
        <v>12</v>
      </c>
      <c r="BM229" s="15"/>
      <c r="BN229" s="9"/>
      <c r="BO229" s="10"/>
      <c r="BP229">
        <f t="shared" si="170"/>
        <v>0</v>
      </c>
      <c r="BQ229" s="93">
        <f t="shared" si="171"/>
        <v>0</v>
      </c>
      <c r="BR229" s="93">
        <f t="shared" si="172"/>
        <v>0</v>
      </c>
      <c r="BS229" s="93" t="e">
        <f>VLOOKUP(C229,'Koppeling locatie - aslocatie'!$A$2:$C$8139,2,FALSE)</f>
        <v>#N/A</v>
      </c>
      <c r="BT229" s="93" t="e">
        <f>VLOOKUP($BS229,aslocaties_v01!$C$3:$AA$349,MATCH($K$3/10,aslocaties_v01!$C$2:$X$2),FALSE)</f>
        <v>#N/A</v>
      </c>
      <c r="BU229" s="93" t="e">
        <f>VLOOKUP(BS229,aslocaties_v01!$C$3:$AA$349,MATCH($K$3,aslocaties_v01!$C$2:$X$2),FALSE)</f>
        <v>#N/A</v>
      </c>
      <c r="BV229" s="93" t="e">
        <f>VLOOKUP(BS229,aslocaties_v01!$C$3:$AA$349,MATCH($K$3*10,aslocaties_v01!$C$2:$X$2),FALSE)</f>
        <v>#N/A</v>
      </c>
      <c r="BW229" s="93" t="e">
        <f t="shared" si="173"/>
        <v>#N/A</v>
      </c>
      <c r="BX229" s="93" t="e">
        <f t="shared" si="174"/>
        <v>#N/A</v>
      </c>
      <c r="BY229" s="94">
        <f t="shared" si="175"/>
        <v>999</v>
      </c>
      <c r="BZ229" s="94">
        <f t="shared" si="176"/>
        <v>999</v>
      </c>
      <c r="CA229" s="94" t="e">
        <f t="shared" si="177"/>
        <v>#N/A</v>
      </c>
      <c r="CB229" t="e">
        <f t="shared" si="178"/>
        <v>#N/A</v>
      </c>
      <c r="CC229" s="58" t="e">
        <f t="shared" si="179"/>
        <v>#N/A</v>
      </c>
      <c r="CD229" s="95" t="e">
        <f t="shared" si="180"/>
        <v>#N/A</v>
      </c>
      <c r="CE229" s="96" t="b">
        <f t="shared" si="181"/>
        <v>1</v>
      </c>
      <c r="CF229" t="e">
        <f t="shared" si="182"/>
        <v>#DIV/0!</v>
      </c>
      <c r="CG229" t="e">
        <f t="shared" si="183"/>
        <v>#DIV/0!</v>
      </c>
      <c r="CH229" s="84" t="b">
        <f t="shared" si="184"/>
        <v>1</v>
      </c>
      <c r="CI229">
        <f t="shared" si="185"/>
        <v>0.81299999999999994</v>
      </c>
      <c r="CJ229" t="b">
        <f t="shared" si="186"/>
        <v>1</v>
      </c>
      <c r="CK229" t="b">
        <f t="shared" si="187"/>
        <v>1</v>
      </c>
      <c r="CL229" s="84" t="b">
        <f t="shared" si="207"/>
        <v>1</v>
      </c>
      <c r="CM229">
        <f t="shared" si="188"/>
        <v>3.0310000000000001</v>
      </c>
      <c r="CN229" t="b">
        <f t="shared" si="189"/>
        <v>1</v>
      </c>
      <c r="CO229" s="84">
        <f t="shared" si="190"/>
        <v>5.6727556169428178E-2</v>
      </c>
      <c r="CP229" t="b">
        <f t="shared" si="191"/>
        <v>1</v>
      </c>
      <c r="CQ229" s="96" t="b">
        <f t="shared" si="192"/>
        <v>1</v>
      </c>
      <c r="CR229" t="b">
        <f t="shared" si="193"/>
        <v>1</v>
      </c>
      <c r="CS229" t="b">
        <f t="shared" si="194"/>
        <v>1</v>
      </c>
      <c r="CT229" t="b">
        <f t="shared" si="195"/>
        <v>1</v>
      </c>
      <c r="CU229" t="b">
        <f t="shared" si="196"/>
        <v>1</v>
      </c>
      <c r="CV229" s="84" t="b">
        <f t="shared" si="197"/>
        <v>1</v>
      </c>
      <c r="CW229" t="b">
        <f t="shared" si="198"/>
        <v>1</v>
      </c>
      <c r="CX229" t="b">
        <f t="shared" si="199"/>
        <v>1</v>
      </c>
      <c r="CY229" t="b">
        <f t="shared" si="200"/>
        <v>1</v>
      </c>
      <c r="CZ229" t="b">
        <f t="shared" si="201"/>
        <v>1</v>
      </c>
      <c r="DA229" s="84">
        <f t="shared" si="202"/>
        <v>0</v>
      </c>
      <c r="DB229" t="e">
        <f t="shared" si="203"/>
        <v>#N/A</v>
      </c>
    </row>
    <row r="230" spans="1:106">
      <c r="A230" s="9">
        <v>228</v>
      </c>
      <c r="B230" s="3">
        <v>2</v>
      </c>
      <c r="C230" s="3" t="s">
        <v>267</v>
      </c>
      <c r="D230" s="3" t="str">
        <f t="shared" si="156"/>
        <v>AF_60m_R_38_0260</v>
      </c>
      <c r="E230" s="3" t="str">
        <f t="shared" si="157"/>
        <v>0260</v>
      </c>
      <c r="F230" s="3">
        <v>138231.984</v>
      </c>
      <c r="G230" s="15">
        <v>420265.25</v>
      </c>
      <c r="H230" s="35" t="str">
        <f t="shared" si="158"/>
        <v>ja</v>
      </c>
      <c r="I230" s="42" t="s">
        <v>2402</v>
      </c>
      <c r="J230" s="20" t="s">
        <v>2955</v>
      </c>
      <c r="K230" s="21">
        <v>10000</v>
      </c>
      <c r="L230" s="28">
        <f t="shared" si="204"/>
        <v>0.24</v>
      </c>
      <c r="M230" s="28">
        <f t="shared" si="205"/>
        <v>0</v>
      </c>
      <c r="N230" s="56">
        <f t="shared" si="159"/>
        <v>0</v>
      </c>
      <c r="O230" s="33">
        <f t="shared" si="206"/>
        <v>77.731289099037483</v>
      </c>
      <c r="P230" s="37">
        <f t="shared" si="160"/>
        <v>109.13474286402698</v>
      </c>
      <c r="Q230" s="9" t="s">
        <v>12</v>
      </c>
      <c r="R230" s="55" t="s">
        <v>12</v>
      </c>
      <c r="S230" s="55">
        <v>3.746</v>
      </c>
      <c r="T230" s="55">
        <v>3.8380000000000001</v>
      </c>
      <c r="U230" s="55">
        <v>3.92</v>
      </c>
      <c r="V230" s="3">
        <v>3.984</v>
      </c>
      <c r="W230" s="3">
        <v>4.0629999999999997</v>
      </c>
      <c r="X230" s="3" t="s">
        <v>12</v>
      </c>
      <c r="Y230" s="3">
        <v>4.5090000000000003</v>
      </c>
      <c r="Z230" s="15" t="s">
        <v>12</v>
      </c>
      <c r="AA230" s="10">
        <f t="shared" si="161"/>
        <v>4.0629999999999997</v>
      </c>
      <c r="AB230" s="9">
        <f t="shared" si="162"/>
        <v>0.14299999999999979</v>
      </c>
      <c r="AC230" s="10">
        <f t="shared" si="163"/>
        <v>0.44600000000000062</v>
      </c>
      <c r="AD230" s="9" t="s">
        <v>12</v>
      </c>
      <c r="AE230" s="55" t="s">
        <v>12</v>
      </c>
      <c r="AF230" s="55">
        <v>0.52200000000000002</v>
      </c>
      <c r="AG230" s="55">
        <v>0.59199999999999997</v>
      </c>
      <c r="AH230" s="55">
        <v>0.67500000000000004</v>
      </c>
      <c r="AI230" s="3">
        <v>0.755</v>
      </c>
      <c r="AJ230" s="3">
        <v>0.86</v>
      </c>
      <c r="AK230" s="3" t="s">
        <v>12</v>
      </c>
      <c r="AL230" s="3">
        <v>1.05</v>
      </c>
      <c r="AM230" s="15" t="s">
        <v>12</v>
      </c>
      <c r="AN230" s="10">
        <f t="shared" si="164"/>
        <v>0.86</v>
      </c>
      <c r="AO230" s="9">
        <f t="shared" si="165"/>
        <v>0.18499999999999994</v>
      </c>
      <c r="AP230" s="10">
        <f t="shared" si="166"/>
        <v>0.19000000000000006</v>
      </c>
      <c r="AQ230" s="9" t="s">
        <v>12</v>
      </c>
      <c r="AR230" s="55" t="s">
        <v>12</v>
      </c>
      <c r="AS230" s="55">
        <v>2.4319999999999999</v>
      </c>
      <c r="AT230" s="55">
        <v>2.5910000000000002</v>
      </c>
      <c r="AU230" s="55">
        <v>2.7480000000000002</v>
      </c>
      <c r="AV230" s="3">
        <v>2.8959999999999999</v>
      </c>
      <c r="AW230" s="3">
        <v>3.069</v>
      </c>
      <c r="AX230" s="3" t="s">
        <v>12</v>
      </c>
      <c r="AY230" s="3">
        <v>3.3570000000000002</v>
      </c>
      <c r="AZ230" s="15" t="s">
        <v>12</v>
      </c>
      <c r="BA230" s="10">
        <f t="shared" si="167"/>
        <v>3.069</v>
      </c>
      <c r="BB230" s="9">
        <f t="shared" si="168"/>
        <v>0.32099999999999973</v>
      </c>
      <c r="BC230" s="10">
        <f t="shared" si="169"/>
        <v>0.28800000000000026</v>
      </c>
      <c r="BD230" s="9" t="s">
        <v>2403</v>
      </c>
      <c r="BE230" s="3" t="s">
        <v>12</v>
      </c>
      <c r="BF230" s="15" t="s">
        <v>12</v>
      </c>
      <c r="BG230" s="15"/>
      <c r="BH230" s="9"/>
      <c r="BI230" s="10"/>
      <c r="BJ230" s="9" t="s">
        <v>2403</v>
      </c>
      <c r="BK230" s="3" t="s">
        <v>12</v>
      </c>
      <c r="BL230" s="15" t="s">
        <v>12</v>
      </c>
      <c r="BM230" s="15"/>
      <c r="BN230" s="9"/>
      <c r="BO230" s="10"/>
      <c r="BP230">
        <f t="shared" si="170"/>
        <v>0</v>
      </c>
      <c r="BQ230" s="93">
        <f t="shared" si="171"/>
        <v>0</v>
      </c>
      <c r="BR230" s="93">
        <f t="shared" si="172"/>
        <v>0</v>
      </c>
      <c r="BS230" s="93" t="e">
        <f>VLOOKUP(C230,'Koppeling locatie - aslocatie'!$A$2:$C$8139,2,FALSE)</f>
        <v>#N/A</v>
      </c>
      <c r="BT230" s="93" t="e">
        <f>VLOOKUP($BS230,aslocaties_v01!$C$3:$AA$349,MATCH($K$3/10,aslocaties_v01!$C$2:$X$2),FALSE)</f>
        <v>#N/A</v>
      </c>
      <c r="BU230" s="93" t="e">
        <f>VLOOKUP(BS230,aslocaties_v01!$C$3:$AA$349,MATCH($K$3,aslocaties_v01!$C$2:$X$2),FALSE)</f>
        <v>#N/A</v>
      </c>
      <c r="BV230" s="93" t="e">
        <f>VLOOKUP(BS230,aslocaties_v01!$C$3:$AA$349,MATCH($K$3*10,aslocaties_v01!$C$2:$X$2),FALSE)</f>
        <v>#N/A</v>
      </c>
      <c r="BW230" s="93" t="e">
        <f t="shared" si="173"/>
        <v>#N/A</v>
      </c>
      <c r="BX230" s="93" t="e">
        <f t="shared" si="174"/>
        <v>#N/A</v>
      </c>
      <c r="BY230" s="94">
        <f t="shared" si="175"/>
        <v>999</v>
      </c>
      <c r="BZ230" s="94">
        <f t="shared" si="176"/>
        <v>999</v>
      </c>
      <c r="CA230" s="94" t="e">
        <f t="shared" si="177"/>
        <v>#N/A</v>
      </c>
      <c r="CB230" t="e">
        <f t="shared" si="178"/>
        <v>#N/A</v>
      </c>
      <c r="CC230" s="58" t="e">
        <f t="shared" si="179"/>
        <v>#N/A</v>
      </c>
      <c r="CD230" s="95" t="e">
        <f t="shared" si="180"/>
        <v>#N/A</v>
      </c>
      <c r="CE230" s="96" t="b">
        <f t="shared" si="181"/>
        <v>1</v>
      </c>
      <c r="CF230" t="e">
        <f t="shared" si="182"/>
        <v>#DIV/0!</v>
      </c>
      <c r="CG230" t="e">
        <f t="shared" si="183"/>
        <v>#DIV/0!</v>
      </c>
      <c r="CH230" s="84" t="b">
        <f t="shared" si="184"/>
        <v>1</v>
      </c>
      <c r="CI230">
        <f t="shared" si="185"/>
        <v>0.86</v>
      </c>
      <c r="CJ230" t="b">
        <f t="shared" si="186"/>
        <v>1</v>
      </c>
      <c r="CK230" t="b">
        <f t="shared" si="187"/>
        <v>1</v>
      </c>
      <c r="CL230" s="84" t="b">
        <f t="shared" si="207"/>
        <v>1</v>
      </c>
      <c r="CM230">
        <f t="shared" si="188"/>
        <v>3.069</v>
      </c>
      <c r="CN230" t="b">
        <f t="shared" si="189"/>
        <v>1</v>
      </c>
      <c r="CO230" s="84">
        <f t="shared" si="190"/>
        <v>5.8530209151931058E-2</v>
      </c>
      <c r="CP230" t="b">
        <f t="shared" si="191"/>
        <v>1</v>
      </c>
      <c r="CQ230" s="96" t="b">
        <f t="shared" si="192"/>
        <v>1</v>
      </c>
      <c r="CR230" t="b">
        <f t="shared" si="193"/>
        <v>1</v>
      </c>
      <c r="CS230" t="b">
        <f t="shared" si="194"/>
        <v>1</v>
      </c>
      <c r="CT230" t="b">
        <f t="shared" si="195"/>
        <v>1</v>
      </c>
      <c r="CU230" t="b">
        <f t="shared" si="196"/>
        <v>1</v>
      </c>
      <c r="CV230" s="84" t="b">
        <f t="shared" si="197"/>
        <v>1</v>
      </c>
      <c r="CW230" t="b">
        <f t="shared" si="198"/>
        <v>1</v>
      </c>
      <c r="CX230" t="b">
        <f t="shared" si="199"/>
        <v>1</v>
      </c>
      <c r="CY230" t="b">
        <f t="shared" si="200"/>
        <v>1</v>
      </c>
      <c r="CZ230" t="b">
        <f t="shared" si="201"/>
        <v>1</v>
      </c>
      <c r="DA230" s="84">
        <f t="shared" si="202"/>
        <v>0</v>
      </c>
      <c r="DB230" t="e">
        <f t="shared" si="203"/>
        <v>#N/A</v>
      </c>
    </row>
    <row r="231" spans="1:106">
      <c r="A231" s="9">
        <v>229</v>
      </c>
      <c r="B231" s="3">
        <v>2</v>
      </c>
      <c r="C231" s="3" t="s">
        <v>268</v>
      </c>
      <c r="D231" s="3" t="str">
        <f t="shared" si="156"/>
        <v>AF_60m_R_38_0261</v>
      </c>
      <c r="E231" s="3" t="str">
        <f t="shared" si="157"/>
        <v>0261</v>
      </c>
      <c r="F231" s="3">
        <v>138142.34400000001</v>
      </c>
      <c r="G231" s="15">
        <v>420327.5</v>
      </c>
      <c r="H231" s="35" t="str">
        <f t="shared" si="158"/>
        <v>ja</v>
      </c>
      <c r="I231" s="42" t="s">
        <v>2402</v>
      </c>
      <c r="J231" s="20" t="s">
        <v>2955</v>
      </c>
      <c r="K231" s="21">
        <v>10000</v>
      </c>
      <c r="L231" s="28">
        <f t="shared" si="204"/>
        <v>0.24</v>
      </c>
      <c r="M231" s="28">
        <f t="shared" si="205"/>
        <v>0</v>
      </c>
      <c r="N231" s="56">
        <f t="shared" si="159"/>
        <v>0</v>
      </c>
      <c r="O231" s="33">
        <f t="shared" si="206"/>
        <v>109.13474286402698</v>
      </c>
      <c r="P231" s="37">
        <f t="shared" si="160"/>
        <v>105.14201200281961</v>
      </c>
      <c r="Q231" s="9" t="s">
        <v>12</v>
      </c>
      <c r="R231" s="55" t="s">
        <v>12</v>
      </c>
      <c r="S231" s="55">
        <v>3.746</v>
      </c>
      <c r="T231" s="55">
        <v>3.839</v>
      </c>
      <c r="U231" s="55">
        <v>3.92</v>
      </c>
      <c r="V231" s="3">
        <v>3.9849999999999999</v>
      </c>
      <c r="W231" s="3">
        <v>4.0629999999999997</v>
      </c>
      <c r="X231" s="3" t="s">
        <v>12</v>
      </c>
      <c r="Y231" s="3">
        <v>4.5069999999999997</v>
      </c>
      <c r="Z231" s="15" t="s">
        <v>12</v>
      </c>
      <c r="AA231" s="10">
        <f t="shared" si="161"/>
        <v>4.0629999999999997</v>
      </c>
      <c r="AB231" s="9">
        <f t="shared" si="162"/>
        <v>0.14299999999999979</v>
      </c>
      <c r="AC231" s="10">
        <f t="shared" si="163"/>
        <v>0.44399999999999995</v>
      </c>
      <c r="AD231" s="9" t="s">
        <v>12</v>
      </c>
      <c r="AE231" s="55" t="s">
        <v>12</v>
      </c>
      <c r="AF231" s="55">
        <v>0.51800000000000002</v>
      </c>
      <c r="AG231" s="55">
        <v>0.58799999999999997</v>
      </c>
      <c r="AH231" s="55">
        <v>0.66700000000000004</v>
      </c>
      <c r="AI231" s="3">
        <v>0.746</v>
      </c>
      <c r="AJ231" s="3">
        <v>0.85099999999999998</v>
      </c>
      <c r="AK231" s="3" t="s">
        <v>12</v>
      </c>
      <c r="AL231" s="3">
        <v>1.0429999999999999</v>
      </c>
      <c r="AM231" s="15" t="s">
        <v>12</v>
      </c>
      <c r="AN231" s="10">
        <f t="shared" si="164"/>
        <v>0.85099999999999998</v>
      </c>
      <c r="AO231" s="9">
        <f t="shared" si="165"/>
        <v>0.18399999999999994</v>
      </c>
      <c r="AP231" s="10">
        <f t="shared" si="166"/>
        <v>0.19199999999999995</v>
      </c>
      <c r="AQ231" s="9" t="s">
        <v>12</v>
      </c>
      <c r="AR231" s="55" t="s">
        <v>12</v>
      </c>
      <c r="AS231" s="55">
        <v>2.423</v>
      </c>
      <c r="AT231" s="55">
        <v>2.5830000000000002</v>
      </c>
      <c r="AU231" s="55">
        <v>2.7360000000000002</v>
      </c>
      <c r="AV231" s="3">
        <v>2.887</v>
      </c>
      <c r="AW231" s="3">
        <v>3.0539999999999998</v>
      </c>
      <c r="AX231" s="3" t="s">
        <v>12</v>
      </c>
      <c r="AY231" s="3">
        <v>3.3439999999999999</v>
      </c>
      <c r="AZ231" s="15" t="s">
        <v>12</v>
      </c>
      <c r="BA231" s="10">
        <f t="shared" si="167"/>
        <v>3.0539999999999998</v>
      </c>
      <c r="BB231" s="9">
        <f t="shared" si="168"/>
        <v>0.31799999999999962</v>
      </c>
      <c r="BC231" s="10">
        <f t="shared" si="169"/>
        <v>0.29000000000000004</v>
      </c>
      <c r="BD231" s="9" t="s">
        <v>2403</v>
      </c>
      <c r="BE231" s="3" t="s">
        <v>12</v>
      </c>
      <c r="BF231" s="15" t="s">
        <v>12</v>
      </c>
      <c r="BG231" s="15"/>
      <c r="BH231" s="9"/>
      <c r="BI231" s="10"/>
      <c r="BJ231" s="9" t="s">
        <v>2403</v>
      </c>
      <c r="BK231" s="3" t="s">
        <v>12</v>
      </c>
      <c r="BL231" s="15" t="s">
        <v>12</v>
      </c>
      <c r="BM231" s="15"/>
      <c r="BN231" s="9"/>
      <c r="BO231" s="10"/>
      <c r="BP231">
        <f t="shared" si="170"/>
        <v>0</v>
      </c>
      <c r="BQ231" s="93">
        <f t="shared" si="171"/>
        <v>0</v>
      </c>
      <c r="BR231" s="93">
        <f t="shared" si="172"/>
        <v>0</v>
      </c>
      <c r="BS231" s="93" t="e">
        <f>VLOOKUP(C231,'Koppeling locatie - aslocatie'!$A$2:$C$8139,2,FALSE)</f>
        <v>#N/A</v>
      </c>
      <c r="BT231" s="93" t="e">
        <f>VLOOKUP($BS231,aslocaties_v01!$C$3:$AA$349,MATCH($K$3/10,aslocaties_v01!$C$2:$X$2),FALSE)</f>
        <v>#N/A</v>
      </c>
      <c r="BU231" s="93" t="e">
        <f>VLOOKUP(BS231,aslocaties_v01!$C$3:$AA$349,MATCH($K$3,aslocaties_v01!$C$2:$X$2),FALSE)</f>
        <v>#N/A</v>
      </c>
      <c r="BV231" s="93" t="e">
        <f>VLOOKUP(BS231,aslocaties_v01!$C$3:$AA$349,MATCH($K$3*10,aslocaties_v01!$C$2:$X$2),FALSE)</f>
        <v>#N/A</v>
      </c>
      <c r="BW231" s="93" t="e">
        <f t="shared" si="173"/>
        <v>#N/A</v>
      </c>
      <c r="BX231" s="93" t="e">
        <f t="shared" si="174"/>
        <v>#N/A</v>
      </c>
      <c r="BY231" s="94">
        <f t="shared" si="175"/>
        <v>999</v>
      </c>
      <c r="BZ231" s="94">
        <f t="shared" si="176"/>
        <v>999</v>
      </c>
      <c r="CA231" s="94" t="e">
        <f t="shared" si="177"/>
        <v>#N/A</v>
      </c>
      <c r="CB231" t="e">
        <f t="shared" si="178"/>
        <v>#N/A</v>
      </c>
      <c r="CC231" s="58" t="e">
        <f t="shared" si="179"/>
        <v>#N/A</v>
      </c>
      <c r="CD231" s="95" t="e">
        <f t="shared" si="180"/>
        <v>#N/A</v>
      </c>
      <c r="CE231" s="96" t="b">
        <f t="shared" si="181"/>
        <v>1</v>
      </c>
      <c r="CF231" t="e">
        <f t="shared" si="182"/>
        <v>#DIV/0!</v>
      </c>
      <c r="CG231" t="e">
        <f t="shared" si="183"/>
        <v>#DIV/0!</v>
      </c>
      <c r="CH231" s="84" t="b">
        <f t="shared" si="184"/>
        <v>1</v>
      </c>
      <c r="CI231">
        <f t="shared" si="185"/>
        <v>0.85099999999999998</v>
      </c>
      <c r="CJ231" t="b">
        <f t="shared" si="186"/>
        <v>1</v>
      </c>
      <c r="CK231" t="b">
        <f t="shared" si="187"/>
        <v>1</v>
      </c>
      <c r="CL231" s="84" t="b">
        <f t="shared" si="207"/>
        <v>1</v>
      </c>
      <c r="CM231">
        <f t="shared" si="188"/>
        <v>3.0539999999999998</v>
      </c>
      <c r="CN231" t="b">
        <f t="shared" si="189"/>
        <v>1</v>
      </c>
      <c r="CO231" s="84">
        <f t="shared" si="190"/>
        <v>5.8488016887127597E-2</v>
      </c>
      <c r="CP231" t="b">
        <f t="shared" si="191"/>
        <v>1</v>
      </c>
      <c r="CQ231" s="96" t="b">
        <f t="shared" si="192"/>
        <v>1</v>
      </c>
      <c r="CR231" t="b">
        <f t="shared" si="193"/>
        <v>1</v>
      </c>
      <c r="CS231" t="b">
        <f t="shared" si="194"/>
        <v>1</v>
      </c>
      <c r="CT231" t="b">
        <f t="shared" si="195"/>
        <v>1</v>
      </c>
      <c r="CU231" t="b">
        <f t="shared" si="196"/>
        <v>1</v>
      </c>
      <c r="CV231" s="84" t="b">
        <f t="shared" si="197"/>
        <v>1</v>
      </c>
      <c r="CW231" t="b">
        <f t="shared" si="198"/>
        <v>1</v>
      </c>
      <c r="CX231" t="b">
        <f t="shared" si="199"/>
        <v>1</v>
      </c>
      <c r="CY231" t="b">
        <f t="shared" si="200"/>
        <v>1</v>
      </c>
      <c r="CZ231" t="b">
        <f t="shared" si="201"/>
        <v>1</v>
      </c>
      <c r="DA231" s="84">
        <f t="shared" si="202"/>
        <v>0</v>
      </c>
      <c r="DB231" t="e">
        <f t="shared" si="203"/>
        <v>#N/A</v>
      </c>
    </row>
    <row r="232" spans="1:106">
      <c r="A232" s="9">
        <v>230</v>
      </c>
      <c r="B232" s="3">
        <v>2</v>
      </c>
      <c r="C232" s="3" t="s">
        <v>269</v>
      </c>
      <c r="D232" s="3" t="str">
        <f t="shared" si="156"/>
        <v>AF_60m_R_38_0262</v>
      </c>
      <c r="E232" s="3" t="str">
        <f t="shared" si="157"/>
        <v>0262</v>
      </c>
      <c r="F232" s="3">
        <v>138057.65599999999</v>
      </c>
      <c r="G232" s="15">
        <v>420389.81199999998</v>
      </c>
      <c r="H232" s="35" t="str">
        <f t="shared" si="158"/>
        <v>ja</v>
      </c>
      <c r="I232" s="42" t="s">
        <v>2402</v>
      </c>
      <c r="J232" s="20" t="s">
        <v>2955</v>
      </c>
      <c r="K232" s="21">
        <v>10000</v>
      </c>
      <c r="L232" s="28">
        <f t="shared" si="204"/>
        <v>0.24</v>
      </c>
      <c r="M232" s="28">
        <f t="shared" si="205"/>
        <v>0</v>
      </c>
      <c r="N232" s="56">
        <f t="shared" si="159"/>
        <v>0</v>
      </c>
      <c r="O232" s="33">
        <f t="shared" si="206"/>
        <v>105.14201200281961</v>
      </c>
      <c r="P232" s="37">
        <f t="shared" si="160"/>
        <v>122.39545560597902</v>
      </c>
      <c r="Q232" s="9" t="s">
        <v>12</v>
      </c>
      <c r="R232" s="55" t="s">
        <v>12</v>
      </c>
      <c r="S232" s="55">
        <v>3.7469999999999999</v>
      </c>
      <c r="T232" s="55">
        <v>3.84</v>
      </c>
      <c r="U232" s="55">
        <v>3.9209999999999998</v>
      </c>
      <c r="V232" s="3">
        <v>3.9860000000000002</v>
      </c>
      <c r="W232" s="3">
        <v>4.0640000000000001</v>
      </c>
      <c r="X232" s="3" t="s">
        <v>12</v>
      </c>
      <c r="Y232" s="3">
        <v>4.524</v>
      </c>
      <c r="Z232" s="15" t="s">
        <v>12</v>
      </c>
      <c r="AA232" s="10">
        <f t="shared" si="161"/>
        <v>4.0640000000000001</v>
      </c>
      <c r="AB232" s="9">
        <f t="shared" si="162"/>
        <v>0.14300000000000024</v>
      </c>
      <c r="AC232" s="10">
        <f t="shared" si="163"/>
        <v>0.45999999999999996</v>
      </c>
      <c r="AD232" s="9" t="s">
        <v>12</v>
      </c>
      <c r="AE232" s="55" t="s">
        <v>12</v>
      </c>
      <c r="AF232" s="55">
        <v>0.51500000000000001</v>
      </c>
      <c r="AG232" s="55">
        <v>0.58599999999999997</v>
      </c>
      <c r="AH232" s="55">
        <v>0.67</v>
      </c>
      <c r="AI232" s="3">
        <v>0.754</v>
      </c>
      <c r="AJ232" s="3">
        <v>0.86199999999999999</v>
      </c>
      <c r="AK232" s="3" t="s">
        <v>12</v>
      </c>
      <c r="AL232" s="3">
        <v>1.1220000000000001</v>
      </c>
      <c r="AM232" s="15" t="s">
        <v>12</v>
      </c>
      <c r="AN232" s="10">
        <f t="shared" si="164"/>
        <v>0.86199999999999999</v>
      </c>
      <c r="AO232" s="9">
        <f t="shared" si="165"/>
        <v>0.19199999999999995</v>
      </c>
      <c r="AP232" s="10">
        <f t="shared" si="166"/>
        <v>0.26000000000000012</v>
      </c>
      <c r="AQ232" s="9" t="s">
        <v>12</v>
      </c>
      <c r="AR232" s="55" t="s">
        <v>12</v>
      </c>
      <c r="AS232" s="55">
        <v>2.4119999999999999</v>
      </c>
      <c r="AT232" s="55">
        <v>2.5680000000000001</v>
      </c>
      <c r="AU232" s="55">
        <v>2.7280000000000002</v>
      </c>
      <c r="AV232" s="3">
        <v>2.8849999999999998</v>
      </c>
      <c r="AW232" s="3">
        <v>3.0590000000000002</v>
      </c>
      <c r="AX232" s="3" t="s">
        <v>12</v>
      </c>
      <c r="AY232" s="3">
        <v>3.4769999999999999</v>
      </c>
      <c r="AZ232" s="15" t="s">
        <v>12</v>
      </c>
      <c r="BA232" s="10">
        <f t="shared" si="167"/>
        <v>3.0590000000000002</v>
      </c>
      <c r="BB232" s="9">
        <f t="shared" si="168"/>
        <v>0.33099999999999996</v>
      </c>
      <c r="BC232" s="10">
        <f t="shared" si="169"/>
        <v>0.41799999999999971</v>
      </c>
      <c r="BD232" s="9" t="s">
        <v>2403</v>
      </c>
      <c r="BE232" s="3" t="s">
        <v>12</v>
      </c>
      <c r="BF232" s="15" t="s">
        <v>12</v>
      </c>
      <c r="BG232" s="15"/>
      <c r="BH232" s="9"/>
      <c r="BI232" s="10"/>
      <c r="BJ232" s="9" t="s">
        <v>2403</v>
      </c>
      <c r="BK232" s="3" t="s">
        <v>12</v>
      </c>
      <c r="BL232" s="15" t="s">
        <v>12</v>
      </c>
      <c r="BM232" s="15"/>
      <c r="BN232" s="9"/>
      <c r="BO232" s="10"/>
      <c r="BP232">
        <f t="shared" si="170"/>
        <v>0</v>
      </c>
      <c r="BQ232" s="93">
        <f t="shared" si="171"/>
        <v>0</v>
      </c>
      <c r="BR232" s="93">
        <f t="shared" si="172"/>
        <v>0</v>
      </c>
      <c r="BS232" s="93" t="e">
        <f>VLOOKUP(C232,'Koppeling locatie - aslocatie'!$A$2:$C$8139,2,FALSE)</f>
        <v>#N/A</v>
      </c>
      <c r="BT232" s="93" t="e">
        <f>VLOOKUP($BS232,aslocaties_v01!$C$3:$AA$349,MATCH($K$3/10,aslocaties_v01!$C$2:$X$2),FALSE)</f>
        <v>#N/A</v>
      </c>
      <c r="BU232" s="93" t="e">
        <f>VLOOKUP(BS232,aslocaties_v01!$C$3:$AA$349,MATCH($K$3,aslocaties_v01!$C$2:$X$2),FALSE)</f>
        <v>#N/A</v>
      </c>
      <c r="BV232" s="93" t="e">
        <f>VLOOKUP(BS232,aslocaties_v01!$C$3:$AA$349,MATCH($K$3*10,aslocaties_v01!$C$2:$X$2),FALSE)</f>
        <v>#N/A</v>
      </c>
      <c r="BW232" s="93" t="e">
        <f t="shared" si="173"/>
        <v>#N/A</v>
      </c>
      <c r="BX232" s="93" t="e">
        <f t="shared" si="174"/>
        <v>#N/A</v>
      </c>
      <c r="BY232" s="94">
        <f t="shared" si="175"/>
        <v>999</v>
      </c>
      <c r="BZ232" s="94">
        <f t="shared" si="176"/>
        <v>999</v>
      </c>
      <c r="CA232" s="94" t="e">
        <f t="shared" si="177"/>
        <v>#N/A</v>
      </c>
      <c r="CB232" t="e">
        <f t="shared" si="178"/>
        <v>#N/A</v>
      </c>
      <c r="CC232" s="58" t="e">
        <f t="shared" si="179"/>
        <v>#N/A</v>
      </c>
      <c r="CD232" s="95" t="e">
        <f t="shared" si="180"/>
        <v>#N/A</v>
      </c>
      <c r="CE232" s="96" t="b">
        <f t="shared" si="181"/>
        <v>1</v>
      </c>
      <c r="CF232" t="e">
        <f t="shared" si="182"/>
        <v>#DIV/0!</v>
      </c>
      <c r="CG232" t="e">
        <f t="shared" si="183"/>
        <v>#DIV/0!</v>
      </c>
      <c r="CH232" s="84" t="b">
        <f t="shared" si="184"/>
        <v>1</v>
      </c>
      <c r="CI232">
        <f t="shared" si="185"/>
        <v>0.86199999999999999</v>
      </c>
      <c r="CJ232" t="b">
        <f t="shared" si="186"/>
        <v>1</v>
      </c>
      <c r="CK232" t="b">
        <f t="shared" si="187"/>
        <v>1</v>
      </c>
      <c r="CL232" s="84" t="b">
        <f t="shared" si="207"/>
        <v>1</v>
      </c>
      <c r="CM232">
        <f t="shared" si="188"/>
        <v>3.0590000000000002</v>
      </c>
      <c r="CN232" t="b">
        <f t="shared" si="189"/>
        <v>1</v>
      </c>
      <c r="CO232" s="84">
        <f t="shared" si="190"/>
        <v>5.9050518249954491E-2</v>
      </c>
      <c r="CP232" t="b">
        <f t="shared" si="191"/>
        <v>1</v>
      </c>
      <c r="CQ232" s="96" t="b">
        <f t="shared" si="192"/>
        <v>1</v>
      </c>
      <c r="CR232" t="b">
        <f t="shared" si="193"/>
        <v>1</v>
      </c>
      <c r="CS232" t="b">
        <f t="shared" si="194"/>
        <v>1</v>
      </c>
      <c r="CT232" t="b">
        <f t="shared" si="195"/>
        <v>1</v>
      </c>
      <c r="CU232" t="b">
        <f t="shared" si="196"/>
        <v>1</v>
      </c>
      <c r="CV232" s="84" t="b">
        <f t="shared" si="197"/>
        <v>1</v>
      </c>
      <c r="CW232" t="b">
        <f t="shared" si="198"/>
        <v>1</v>
      </c>
      <c r="CX232" t="b">
        <f t="shared" si="199"/>
        <v>1</v>
      </c>
      <c r="CY232" t="b">
        <f t="shared" si="200"/>
        <v>1</v>
      </c>
      <c r="CZ232" t="b">
        <f t="shared" si="201"/>
        <v>1</v>
      </c>
      <c r="DA232" s="84">
        <f t="shared" si="202"/>
        <v>0</v>
      </c>
      <c r="DB232" t="e">
        <f t="shared" si="203"/>
        <v>#N/A</v>
      </c>
    </row>
    <row r="233" spans="1:106">
      <c r="A233" s="9">
        <v>231</v>
      </c>
      <c r="B233" s="3">
        <v>2</v>
      </c>
      <c r="C233" s="3" t="s">
        <v>270</v>
      </c>
      <c r="D233" s="3" t="str">
        <f t="shared" si="156"/>
        <v>AF_60m_R_38_0263</v>
      </c>
      <c r="E233" s="3" t="str">
        <f t="shared" si="157"/>
        <v>0263</v>
      </c>
      <c r="F233" s="3">
        <v>137935.32800000001</v>
      </c>
      <c r="G233" s="15">
        <v>420393.875</v>
      </c>
      <c r="H233" s="35" t="str">
        <f t="shared" si="158"/>
        <v>ja</v>
      </c>
      <c r="I233" s="42" t="s">
        <v>2402</v>
      </c>
      <c r="J233" s="20" t="s">
        <v>2955</v>
      </c>
      <c r="K233" s="21">
        <v>10000</v>
      </c>
      <c r="L233" s="28">
        <f t="shared" si="204"/>
        <v>0.24</v>
      </c>
      <c r="M233" s="28">
        <f t="shared" si="205"/>
        <v>0</v>
      </c>
      <c r="N233" s="56">
        <f t="shared" si="159"/>
        <v>0</v>
      </c>
      <c r="O233" s="33">
        <f t="shared" si="206"/>
        <v>122.39545560597902</v>
      </c>
      <c r="P233" s="37">
        <f t="shared" si="160"/>
        <v>97.794795004635091</v>
      </c>
      <c r="Q233" s="9" t="s">
        <v>12</v>
      </c>
      <c r="R233" s="55" t="s">
        <v>12</v>
      </c>
      <c r="S233" s="55">
        <v>3.7450000000000001</v>
      </c>
      <c r="T233" s="55">
        <v>3.8380000000000001</v>
      </c>
      <c r="U233" s="55">
        <v>3.919</v>
      </c>
      <c r="V233" s="3">
        <v>3.9830000000000001</v>
      </c>
      <c r="W233" s="3">
        <v>4.0620000000000003</v>
      </c>
      <c r="X233" s="3" t="s">
        <v>12</v>
      </c>
      <c r="Y233" s="3">
        <v>4.5010000000000003</v>
      </c>
      <c r="Z233" s="15" t="s">
        <v>12</v>
      </c>
      <c r="AA233" s="10">
        <f t="shared" si="161"/>
        <v>4.0620000000000003</v>
      </c>
      <c r="AB233" s="9">
        <f t="shared" si="162"/>
        <v>0.14300000000000024</v>
      </c>
      <c r="AC233" s="10">
        <f t="shared" si="163"/>
        <v>0.43900000000000006</v>
      </c>
      <c r="AD233" s="9" t="s">
        <v>12</v>
      </c>
      <c r="AE233" s="55" t="s">
        <v>12</v>
      </c>
      <c r="AF233" s="55">
        <v>0.76</v>
      </c>
      <c r="AG233" s="55">
        <v>0.83299999999999996</v>
      </c>
      <c r="AH233" s="55">
        <v>0.91400000000000003</v>
      </c>
      <c r="AI233" s="3">
        <v>0.98799999999999999</v>
      </c>
      <c r="AJ233" s="3">
        <v>1.0680000000000001</v>
      </c>
      <c r="AK233" s="3" t="s">
        <v>12</v>
      </c>
      <c r="AL233" s="3">
        <v>1.22</v>
      </c>
      <c r="AM233" s="15" t="s">
        <v>12</v>
      </c>
      <c r="AN233" s="10">
        <f t="shared" si="164"/>
        <v>1.0680000000000001</v>
      </c>
      <c r="AO233" s="9">
        <f t="shared" si="165"/>
        <v>0.15400000000000003</v>
      </c>
      <c r="AP233" s="10">
        <f t="shared" si="166"/>
        <v>0.15199999999999991</v>
      </c>
      <c r="AQ233" s="9" t="s">
        <v>12</v>
      </c>
      <c r="AR233" s="55" t="s">
        <v>12</v>
      </c>
      <c r="AS233" s="55">
        <v>2.9039999999999999</v>
      </c>
      <c r="AT233" s="55">
        <v>3.0219999999999998</v>
      </c>
      <c r="AU233" s="55">
        <v>3.149</v>
      </c>
      <c r="AV233" s="3">
        <v>3.2589999999999999</v>
      </c>
      <c r="AW233" s="3">
        <v>3.37</v>
      </c>
      <c r="AX233" s="3" t="s">
        <v>12</v>
      </c>
      <c r="AY233" s="3">
        <v>3.5710000000000002</v>
      </c>
      <c r="AZ233" s="15" t="s">
        <v>12</v>
      </c>
      <c r="BA233" s="10">
        <f t="shared" si="167"/>
        <v>3.37</v>
      </c>
      <c r="BB233" s="9">
        <f t="shared" si="168"/>
        <v>0.22100000000000009</v>
      </c>
      <c r="BC233" s="10">
        <f t="shared" si="169"/>
        <v>0.20100000000000007</v>
      </c>
      <c r="BD233" s="9" t="s">
        <v>2403</v>
      </c>
      <c r="BE233" s="3" t="s">
        <v>12</v>
      </c>
      <c r="BF233" s="15" t="s">
        <v>12</v>
      </c>
      <c r="BG233" s="15"/>
      <c r="BH233" s="9"/>
      <c r="BI233" s="10"/>
      <c r="BJ233" s="9" t="s">
        <v>2403</v>
      </c>
      <c r="BK233" s="3" t="s">
        <v>12</v>
      </c>
      <c r="BL233" s="15" t="s">
        <v>12</v>
      </c>
      <c r="BM233" s="15"/>
      <c r="BN233" s="9"/>
      <c r="BO233" s="10"/>
      <c r="BP233">
        <f t="shared" si="170"/>
        <v>0</v>
      </c>
      <c r="BQ233" s="93">
        <f t="shared" si="171"/>
        <v>0</v>
      </c>
      <c r="BR233" s="93">
        <f t="shared" si="172"/>
        <v>0</v>
      </c>
      <c r="BS233" s="93" t="e">
        <f>VLOOKUP(C233,'Koppeling locatie - aslocatie'!$A$2:$C$8139,2,FALSE)</f>
        <v>#N/A</v>
      </c>
      <c r="BT233" s="93" t="e">
        <f>VLOOKUP($BS233,aslocaties_v01!$C$3:$AA$349,MATCH($K$3/10,aslocaties_v01!$C$2:$X$2),FALSE)</f>
        <v>#N/A</v>
      </c>
      <c r="BU233" s="93" t="e">
        <f>VLOOKUP(BS233,aslocaties_v01!$C$3:$AA$349,MATCH($K$3,aslocaties_v01!$C$2:$X$2),FALSE)</f>
        <v>#N/A</v>
      </c>
      <c r="BV233" s="93" t="e">
        <f>VLOOKUP(BS233,aslocaties_v01!$C$3:$AA$349,MATCH($K$3*10,aslocaties_v01!$C$2:$X$2),FALSE)</f>
        <v>#N/A</v>
      </c>
      <c r="BW233" s="93" t="e">
        <f t="shared" si="173"/>
        <v>#N/A</v>
      </c>
      <c r="BX233" s="93" t="e">
        <f t="shared" si="174"/>
        <v>#N/A</v>
      </c>
      <c r="BY233" s="94">
        <f t="shared" si="175"/>
        <v>999</v>
      </c>
      <c r="BZ233" s="94">
        <f t="shared" si="176"/>
        <v>999</v>
      </c>
      <c r="CA233" s="94" t="e">
        <f t="shared" si="177"/>
        <v>#N/A</v>
      </c>
      <c r="CB233" t="e">
        <f t="shared" si="178"/>
        <v>#N/A</v>
      </c>
      <c r="CC233" s="58" t="e">
        <f t="shared" si="179"/>
        <v>#N/A</v>
      </c>
      <c r="CD233" s="95" t="e">
        <f t="shared" si="180"/>
        <v>#N/A</v>
      </c>
      <c r="CE233" s="96" t="b">
        <f t="shared" si="181"/>
        <v>1</v>
      </c>
      <c r="CF233" t="e">
        <f t="shared" si="182"/>
        <v>#DIV/0!</v>
      </c>
      <c r="CG233" t="e">
        <f t="shared" si="183"/>
        <v>#DIV/0!</v>
      </c>
      <c r="CH233" s="84" t="b">
        <f t="shared" si="184"/>
        <v>1</v>
      </c>
      <c r="CI233">
        <f t="shared" si="185"/>
        <v>1.0680000000000001</v>
      </c>
      <c r="CJ233" t="b">
        <f t="shared" si="186"/>
        <v>1</v>
      </c>
      <c r="CK233" t="b">
        <f t="shared" si="187"/>
        <v>1</v>
      </c>
      <c r="CL233" s="84" t="b">
        <f t="shared" si="207"/>
        <v>1</v>
      </c>
      <c r="CM233">
        <f t="shared" si="188"/>
        <v>3.37</v>
      </c>
      <c r="CN233" t="b">
        <f t="shared" si="189"/>
        <v>1</v>
      </c>
      <c r="CO233" s="84">
        <f t="shared" si="190"/>
        <v>6.0281888949923361E-2</v>
      </c>
      <c r="CP233" t="b">
        <f t="shared" si="191"/>
        <v>1</v>
      </c>
      <c r="CQ233" s="96" t="b">
        <f t="shared" si="192"/>
        <v>1</v>
      </c>
      <c r="CR233" t="b">
        <f t="shared" si="193"/>
        <v>1</v>
      </c>
      <c r="CS233" t="b">
        <f t="shared" si="194"/>
        <v>1</v>
      </c>
      <c r="CT233" t="b">
        <f t="shared" si="195"/>
        <v>1</v>
      </c>
      <c r="CU233" t="b">
        <f t="shared" si="196"/>
        <v>1</v>
      </c>
      <c r="CV233" s="84" t="b">
        <f t="shared" si="197"/>
        <v>1</v>
      </c>
      <c r="CW233" t="b">
        <f t="shared" si="198"/>
        <v>1</v>
      </c>
      <c r="CX233" t="b">
        <f t="shared" si="199"/>
        <v>1</v>
      </c>
      <c r="CY233" t="b">
        <f t="shared" si="200"/>
        <v>1</v>
      </c>
      <c r="CZ233" t="b">
        <f t="shared" si="201"/>
        <v>1</v>
      </c>
      <c r="DA233" s="84">
        <f t="shared" si="202"/>
        <v>0</v>
      </c>
      <c r="DB233" t="e">
        <f t="shared" si="203"/>
        <v>#N/A</v>
      </c>
    </row>
    <row r="234" spans="1:106">
      <c r="A234" s="9">
        <v>232</v>
      </c>
      <c r="B234" s="3">
        <v>2</v>
      </c>
      <c r="C234" s="3" t="s">
        <v>271</v>
      </c>
      <c r="D234" s="3" t="str">
        <f t="shared" si="156"/>
        <v>AF_60m_R_38_0264</v>
      </c>
      <c r="E234" s="3" t="str">
        <f t="shared" si="157"/>
        <v>0264</v>
      </c>
      <c r="F234" s="3">
        <v>137861.141</v>
      </c>
      <c r="G234" s="15">
        <v>420457.59399999998</v>
      </c>
      <c r="H234" s="35" t="str">
        <f t="shared" si="158"/>
        <v>ja</v>
      </c>
      <c r="I234" s="42" t="s">
        <v>2402</v>
      </c>
      <c r="J234" s="20" t="s">
        <v>2955</v>
      </c>
      <c r="K234" s="21">
        <v>10000</v>
      </c>
      <c r="L234" s="28">
        <f t="shared" si="204"/>
        <v>0.24</v>
      </c>
      <c r="M234" s="28">
        <f t="shared" si="205"/>
        <v>0</v>
      </c>
      <c r="N234" s="56">
        <f t="shared" si="159"/>
        <v>0</v>
      </c>
      <c r="O234" s="33">
        <f t="shared" si="206"/>
        <v>97.794795004635091</v>
      </c>
      <c r="P234" s="37">
        <f t="shared" si="160"/>
        <v>122.0950161186051</v>
      </c>
      <c r="Q234" s="9" t="s">
        <v>12</v>
      </c>
      <c r="R234" s="55" t="s">
        <v>12</v>
      </c>
      <c r="S234" s="55">
        <v>3.7450000000000001</v>
      </c>
      <c r="T234" s="55">
        <v>3.8380000000000001</v>
      </c>
      <c r="U234" s="55">
        <v>3.919</v>
      </c>
      <c r="V234" s="3">
        <v>3.9830000000000001</v>
      </c>
      <c r="W234" s="3">
        <v>4.0620000000000003</v>
      </c>
      <c r="X234" s="3" t="s">
        <v>12</v>
      </c>
      <c r="Y234" s="3">
        <v>4.5010000000000003</v>
      </c>
      <c r="Z234" s="15" t="s">
        <v>12</v>
      </c>
      <c r="AA234" s="10">
        <f t="shared" si="161"/>
        <v>4.0620000000000003</v>
      </c>
      <c r="AB234" s="9">
        <f t="shared" si="162"/>
        <v>0.14300000000000024</v>
      </c>
      <c r="AC234" s="10">
        <f t="shared" si="163"/>
        <v>0.43900000000000006</v>
      </c>
      <c r="AD234" s="9" t="s">
        <v>12</v>
      </c>
      <c r="AE234" s="55" t="s">
        <v>12</v>
      </c>
      <c r="AF234" s="55">
        <v>0.75900000000000001</v>
      </c>
      <c r="AG234" s="55">
        <v>0.83399999999999996</v>
      </c>
      <c r="AH234" s="55">
        <v>0.91600000000000004</v>
      </c>
      <c r="AI234" s="3">
        <v>0.99199999999999999</v>
      </c>
      <c r="AJ234" s="3">
        <v>1.073</v>
      </c>
      <c r="AK234" s="3" t="s">
        <v>12</v>
      </c>
      <c r="AL234" s="3">
        <v>1.2270000000000001</v>
      </c>
      <c r="AM234" s="15" t="s">
        <v>12</v>
      </c>
      <c r="AN234" s="10">
        <f t="shared" si="164"/>
        <v>1.073</v>
      </c>
      <c r="AO234" s="9">
        <f t="shared" si="165"/>
        <v>0.15699999999999992</v>
      </c>
      <c r="AP234" s="10">
        <f t="shared" si="166"/>
        <v>0.15400000000000014</v>
      </c>
      <c r="AQ234" s="9" t="s">
        <v>12</v>
      </c>
      <c r="AR234" s="55" t="s">
        <v>12</v>
      </c>
      <c r="AS234" s="55">
        <v>2.9</v>
      </c>
      <c r="AT234" s="55">
        <v>3.02</v>
      </c>
      <c r="AU234" s="55">
        <v>3.149</v>
      </c>
      <c r="AV234" s="3">
        <v>3.2629999999999999</v>
      </c>
      <c r="AW234" s="3">
        <v>3.375</v>
      </c>
      <c r="AX234" s="3" t="s">
        <v>12</v>
      </c>
      <c r="AY234" s="3">
        <v>3.577</v>
      </c>
      <c r="AZ234" s="15" t="s">
        <v>12</v>
      </c>
      <c r="BA234" s="10">
        <f t="shared" si="167"/>
        <v>3.375</v>
      </c>
      <c r="BB234" s="9">
        <f t="shared" si="168"/>
        <v>0.22599999999999998</v>
      </c>
      <c r="BC234" s="10">
        <f t="shared" si="169"/>
        <v>0.20199999999999996</v>
      </c>
      <c r="BD234" s="9" t="s">
        <v>2403</v>
      </c>
      <c r="BE234" s="3" t="s">
        <v>12</v>
      </c>
      <c r="BF234" s="15" t="s">
        <v>12</v>
      </c>
      <c r="BG234" s="15"/>
      <c r="BH234" s="9"/>
      <c r="BI234" s="10"/>
      <c r="BJ234" s="9" t="s">
        <v>2403</v>
      </c>
      <c r="BK234" s="3" t="s">
        <v>12</v>
      </c>
      <c r="BL234" s="15" t="s">
        <v>12</v>
      </c>
      <c r="BM234" s="15"/>
      <c r="BN234" s="9"/>
      <c r="BO234" s="10"/>
      <c r="BP234">
        <f t="shared" si="170"/>
        <v>0</v>
      </c>
      <c r="BQ234" s="93">
        <f t="shared" si="171"/>
        <v>0</v>
      </c>
      <c r="BR234" s="93">
        <f t="shared" si="172"/>
        <v>0</v>
      </c>
      <c r="BS234" s="93" t="e">
        <f>VLOOKUP(C234,'Koppeling locatie - aslocatie'!$A$2:$C$8139,2,FALSE)</f>
        <v>#N/A</v>
      </c>
      <c r="BT234" s="93" t="e">
        <f>VLOOKUP($BS234,aslocaties_v01!$C$3:$AA$349,MATCH($K$3/10,aslocaties_v01!$C$2:$X$2),FALSE)</f>
        <v>#N/A</v>
      </c>
      <c r="BU234" s="93" t="e">
        <f>VLOOKUP(BS234,aslocaties_v01!$C$3:$AA$349,MATCH($K$3,aslocaties_v01!$C$2:$X$2),FALSE)</f>
        <v>#N/A</v>
      </c>
      <c r="BV234" s="93" t="e">
        <f>VLOOKUP(BS234,aslocaties_v01!$C$3:$AA$349,MATCH($K$3*10,aslocaties_v01!$C$2:$X$2),FALSE)</f>
        <v>#N/A</v>
      </c>
      <c r="BW234" s="93" t="e">
        <f t="shared" si="173"/>
        <v>#N/A</v>
      </c>
      <c r="BX234" s="93" t="e">
        <f t="shared" si="174"/>
        <v>#N/A</v>
      </c>
      <c r="BY234" s="94">
        <f t="shared" si="175"/>
        <v>999</v>
      </c>
      <c r="BZ234" s="94">
        <f t="shared" si="176"/>
        <v>999</v>
      </c>
      <c r="CA234" s="94" t="e">
        <f t="shared" si="177"/>
        <v>#N/A</v>
      </c>
      <c r="CB234" t="e">
        <f t="shared" si="178"/>
        <v>#N/A</v>
      </c>
      <c r="CC234" s="58" t="e">
        <f t="shared" si="179"/>
        <v>#N/A</v>
      </c>
      <c r="CD234" s="95" t="e">
        <f t="shared" si="180"/>
        <v>#N/A</v>
      </c>
      <c r="CE234" s="96" t="b">
        <f t="shared" si="181"/>
        <v>1</v>
      </c>
      <c r="CF234" t="e">
        <f t="shared" si="182"/>
        <v>#DIV/0!</v>
      </c>
      <c r="CG234" t="e">
        <f t="shared" si="183"/>
        <v>#DIV/0!</v>
      </c>
      <c r="CH234" s="84" t="b">
        <f t="shared" si="184"/>
        <v>1</v>
      </c>
      <c r="CI234">
        <f t="shared" si="185"/>
        <v>1.073</v>
      </c>
      <c r="CJ234" t="b">
        <f t="shared" si="186"/>
        <v>1</v>
      </c>
      <c r="CK234" t="b">
        <f t="shared" si="187"/>
        <v>1</v>
      </c>
      <c r="CL234" s="84" t="b">
        <f t="shared" si="207"/>
        <v>1</v>
      </c>
      <c r="CM234">
        <f t="shared" si="188"/>
        <v>3.375</v>
      </c>
      <c r="CN234" t="b">
        <f t="shared" si="189"/>
        <v>1</v>
      </c>
      <c r="CO234" s="84">
        <f t="shared" si="190"/>
        <v>6.0384791248988774E-2</v>
      </c>
      <c r="CP234" t="b">
        <f t="shared" si="191"/>
        <v>1</v>
      </c>
      <c r="CQ234" s="96" t="b">
        <f t="shared" si="192"/>
        <v>1</v>
      </c>
      <c r="CR234" t="b">
        <f t="shared" si="193"/>
        <v>1</v>
      </c>
      <c r="CS234" t="b">
        <f t="shared" si="194"/>
        <v>1</v>
      </c>
      <c r="CT234" t="b">
        <f t="shared" si="195"/>
        <v>1</v>
      </c>
      <c r="CU234" t="b">
        <f t="shared" si="196"/>
        <v>1</v>
      </c>
      <c r="CV234" s="84" t="b">
        <f t="shared" si="197"/>
        <v>1</v>
      </c>
      <c r="CW234" t="b">
        <f t="shared" si="198"/>
        <v>1</v>
      </c>
      <c r="CX234" t="b">
        <f t="shared" si="199"/>
        <v>1</v>
      </c>
      <c r="CY234" t="b">
        <f t="shared" si="200"/>
        <v>1</v>
      </c>
      <c r="CZ234" t="b">
        <f t="shared" si="201"/>
        <v>1</v>
      </c>
      <c r="DA234" s="84">
        <f t="shared" si="202"/>
        <v>0</v>
      </c>
      <c r="DB234" t="e">
        <f t="shared" si="203"/>
        <v>#N/A</v>
      </c>
    </row>
    <row r="235" spans="1:106">
      <c r="A235" s="9">
        <v>233</v>
      </c>
      <c r="B235" s="3">
        <v>2</v>
      </c>
      <c r="C235" s="3" t="s">
        <v>272</v>
      </c>
      <c r="D235" s="3" t="str">
        <f t="shared" si="156"/>
        <v>AF_60m_R_38_0265</v>
      </c>
      <c r="E235" s="3" t="str">
        <f t="shared" si="157"/>
        <v>0265</v>
      </c>
      <c r="F235" s="3">
        <v>137758.42199999999</v>
      </c>
      <c r="G235" s="15">
        <v>420523.59399999998</v>
      </c>
      <c r="H235" s="35" t="str">
        <f t="shared" si="158"/>
        <v>ja</v>
      </c>
      <c r="I235" s="42" t="s">
        <v>2402</v>
      </c>
      <c r="J235" s="20" t="s">
        <v>2955</v>
      </c>
      <c r="K235" s="21">
        <v>10000</v>
      </c>
      <c r="L235" s="28">
        <f t="shared" si="204"/>
        <v>0.24</v>
      </c>
      <c r="M235" s="28">
        <f t="shared" si="205"/>
        <v>0</v>
      </c>
      <c r="N235" s="56">
        <f t="shared" si="159"/>
        <v>0</v>
      </c>
      <c r="O235" s="33">
        <f t="shared" si="206"/>
        <v>122.0950161186051</v>
      </c>
      <c r="P235" s="37">
        <f t="shared" si="160"/>
        <v>88.555201879954993</v>
      </c>
      <c r="Q235" s="9" t="s">
        <v>12</v>
      </c>
      <c r="R235" s="55" t="s">
        <v>12</v>
      </c>
      <c r="S235" s="55">
        <v>3.7450000000000001</v>
      </c>
      <c r="T235" s="55">
        <v>3.8380000000000001</v>
      </c>
      <c r="U235" s="55">
        <v>3.919</v>
      </c>
      <c r="V235" s="3">
        <v>3.9830000000000001</v>
      </c>
      <c r="W235" s="3">
        <v>4.0620000000000003</v>
      </c>
      <c r="X235" s="3" t="s">
        <v>12</v>
      </c>
      <c r="Y235" s="3">
        <v>4.5010000000000003</v>
      </c>
      <c r="Z235" s="15" t="s">
        <v>12</v>
      </c>
      <c r="AA235" s="10">
        <f t="shared" si="161"/>
        <v>4.0620000000000003</v>
      </c>
      <c r="AB235" s="9">
        <f t="shared" si="162"/>
        <v>0.14300000000000024</v>
      </c>
      <c r="AC235" s="10">
        <f t="shared" si="163"/>
        <v>0.43900000000000006</v>
      </c>
      <c r="AD235" s="9" t="s">
        <v>12</v>
      </c>
      <c r="AE235" s="55" t="s">
        <v>12</v>
      </c>
      <c r="AF235" s="55">
        <v>0.79200000000000004</v>
      </c>
      <c r="AG235" s="55">
        <v>0.86099999999999999</v>
      </c>
      <c r="AH235" s="55">
        <v>0.94699999999999995</v>
      </c>
      <c r="AI235" s="3">
        <v>1.026</v>
      </c>
      <c r="AJ235" s="3">
        <v>1.1100000000000001</v>
      </c>
      <c r="AK235" s="3" t="s">
        <v>12</v>
      </c>
      <c r="AL235" s="3">
        <v>1.2689999999999999</v>
      </c>
      <c r="AM235" s="15" t="s">
        <v>12</v>
      </c>
      <c r="AN235" s="10">
        <f t="shared" si="164"/>
        <v>1.1100000000000001</v>
      </c>
      <c r="AO235" s="9">
        <f t="shared" si="165"/>
        <v>0.16300000000000014</v>
      </c>
      <c r="AP235" s="10">
        <f t="shared" si="166"/>
        <v>0.15899999999999981</v>
      </c>
      <c r="AQ235" s="9" t="s">
        <v>12</v>
      </c>
      <c r="AR235" s="55" t="s">
        <v>12</v>
      </c>
      <c r="AS235" s="55">
        <v>2.95</v>
      </c>
      <c r="AT235" s="55">
        <v>3.0720000000000001</v>
      </c>
      <c r="AU235" s="55">
        <v>3.2069999999999999</v>
      </c>
      <c r="AV235" s="3">
        <v>3.3260000000000001</v>
      </c>
      <c r="AW235" s="3">
        <v>3.4409999999999998</v>
      </c>
      <c r="AX235" s="3" t="s">
        <v>12</v>
      </c>
      <c r="AY235" s="3">
        <v>3.6509999999999998</v>
      </c>
      <c r="AZ235" s="15" t="s">
        <v>12</v>
      </c>
      <c r="BA235" s="10">
        <f t="shared" si="167"/>
        <v>3.4409999999999998</v>
      </c>
      <c r="BB235" s="9">
        <f t="shared" si="168"/>
        <v>0.23399999999999999</v>
      </c>
      <c r="BC235" s="10">
        <f t="shared" si="169"/>
        <v>0.20999999999999996</v>
      </c>
      <c r="BD235" s="9" t="s">
        <v>2403</v>
      </c>
      <c r="BE235" s="3" t="s">
        <v>12</v>
      </c>
      <c r="BF235" s="15" t="s">
        <v>12</v>
      </c>
      <c r="BG235" s="15"/>
      <c r="BH235" s="9"/>
      <c r="BI235" s="10"/>
      <c r="BJ235" s="9" t="s">
        <v>2403</v>
      </c>
      <c r="BK235" s="3" t="s">
        <v>12</v>
      </c>
      <c r="BL235" s="15" t="s">
        <v>12</v>
      </c>
      <c r="BM235" s="15"/>
      <c r="BN235" s="9"/>
      <c r="BO235" s="10"/>
      <c r="BP235">
        <f t="shared" si="170"/>
        <v>0</v>
      </c>
      <c r="BQ235" s="93">
        <f t="shared" si="171"/>
        <v>0</v>
      </c>
      <c r="BR235" s="93">
        <f t="shared" si="172"/>
        <v>0</v>
      </c>
      <c r="BS235" s="93" t="e">
        <f>VLOOKUP(C235,'Koppeling locatie - aslocatie'!$A$2:$C$8139,2,FALSE)</f>
        <v>#N/A</v>
      </c>
      <c r="BT235" s="93" t="e">
        <f>VLOOKUP($BS235,aslocaties_v01!$C$3:$AA$349,MATCH($K$3/10,aslocaties_v01!$C$2:$X$2),FALSE)</f>
        <v>#N/A</v>
      </c>
      <c r="BU235" s="93" t="e">
        <f>VLOOKUP(BS235,aslocaties_v01!$C$3:$AA$349,MATCH($K$3,aslocaties_v01!$C$2:$X$2),FALSE)</f>
        <v>#N/A</v>
      </c>
      <c r="BV235" s="93" t="e">
        <f>VLOOKUP(BS235,aslocaties_v01!$C$3:$AA$349,MATCH($K$3*10,aslocaties_v01!$C$2:$X$2),FALSE)</f>
        <v>#N/A</v>
      </c>
      <c r="BW235" s="93" t="e">
        <f t="shared" si="173"/>
        <v>#N/A</v>
      </c>
      <c r="BX235" s="93" t="e">
        <f t="shared" si="174"/>
        <v>#N/A</v>
      </c>
      <c r="BY235" s="94">
        <f t="shared" si="175"/>
        <v>999</v>
      </c>
      <c r="BZ235" s="94">
        <f t="shared" si="176"/>
        <v>999</v>
      </c>
      <c r="CA235" s="94" t="e">
        <f t="shared" si="177"/>
        <v>#N/A</v>
      </c>
      <c r="CB235" t="e">
        <f t="shared" si="178"/>
        <v>#N/A</v>
      </c>
      <c r="CC235" s="58" t="e">
        <f t="shared" si="179"/>
        <v>#N/A</v>
      </c>
      <c r="CD235" s="95" t="e">
        <f t="shared" si="180"/>
        <v>#N/A</v>
      </c>
      <c r="CE235" s="96" t="b">
        <f t="shared" si="181"/>
        <v>1</v>
      </c>
      <c r="CF235" t="e">
        <f t="shared" si="182"/>
        <v>#DIV/0!</v>
      </c>
      <c r="CG235" t="e">
        <f t="shared" si="183"/>
        <v>#DIV/0!</v>
      </c>
      <c r="CH235" s="84" t="b">
        <f t="shared" si="184"/>
        <v>1</v>
      </c>
      <c r="CI235">
        <f t="shared" si="185"/>
        <v>1.1100000000000001</v>
      </c>
      <c r="CJ235" t="b">
        <f t="shared" si="186"/>
        <v>1</v>
      </c>
      <c r="CK235" t="b">
        <f t="shared" si="187"/>
        <v>1</v>
      </c>
      <c r="CL235" s="84" t="b">
        <f t="shared" si="207"/>
        <v>1</v>
      </c>
      <c r="CM235">
        <f t="shared" si="188"/>
        <v>3.4409999999999998</v>
      </c>
      <c r="CN235" t="b">
        <f t="shared" si="189"/>
        <v>1</v>
      </c>
      <c r="CO235" s="84">
        <f t="shared" si="190"/>
        <v>6.0093712539081953E-2</v>
      </c>
      <c r="CP235" t="b">
        <f t="shared" si="191"/>
        <v>1</v>
      </c>
      <c r="CQ235" s="96" t="b">
        <f t="shared" si="192"/>
        <v>1</v>
      </c>
      <c r="CR235" t="b">
        <f t="shared" si="193"/>
        <v>1</v>
      </c>
      <c r="CS235" t="b">
        <f t="shared" si="194"/>
        <v>1</v>
      </c>
      <c r="CT235" t="b">
        <f t="shared" si="195"/>
        <v>1</v>
      </c>
      <c r="CU235" t="b">
        <f t="shared" si="196"/>
        <v>1</v>
      </c>
      <c r="CV235" s="84" t="b">
        <f t="shared" si="197"/>
        <v>1</v>
      </c>
      <c r="CW235" t="b">
        <f t="shared" si="198"/>
        <v>1</v>
      </c>
      <c r="CX235" t="b">
        <f t="shared" si="199"/>
        <v>1</v>
      </c>
      <c r="CY235" t="b">
        <f t="shared" si="200"/>
        <v>1</v>
      </c>
      <c r="CZ235" t="b">
        <f t="shared" si="201"/>
        <v>1</v>
      </c>
      <c r="DA235" s="84">
        <f t="shared" si="202"/>
        <v>0</v>
      </c>
      <c r="DB235" t="e">
        <f t="shared" si="203"/>
        <v>#N/A</v>
      </c>
    </row>
    <row r="236" spans="1:106">
      <c r="A236" s="9">
        <v>234</v>
      </c>
      <c r="B236" s="3">
        <v>2</v>
      </c>
      <c r="C236" s="3" t="s">
        <v>273</v>
      </c>
      <c r="D236" s="3" t="str">
        <f t="shared" si="156"/>
        <v>AF_60m_R_38_0266</v>
      </c>
      <c r="E236" s="3" t="str">
        <f t="shared" si="157"/>
        <v>0266</v>
      </c>
      <c r="F236" s="3">
        <v>137696.15599999999</v>
      </c>
      <c r="G236" s="15">
        <v>420586.56199999998</v>
      </c>
      <c r="H236" s="35" t="str">
        <f t="shared" si="158"/>
        <v>ja</v>
      </c>
      <c r="I236" s="42" t="s">
        <v>2402</v>
      </c>
      <c r="J236" s="20" t="s">
        <v>2955</v>
      </c>
      <c r="K236" s="21">
        <v>10000</v>
      </c>
      <c r="L236" s="28">
        <f t="shared" si="204"/>
        <v>0.24</v>
      </c>
      <c r="M236" s="28">
        <f t="shared" si="205"/>
        <v>0</v>
      </c>
      <c r="N236" s="56">
        <f t="shared" si="159"/>
        <v>0</v>
      </c>
      <c r="O236" s="33">
        <f t="shared" si="206"/>
        <v>88.555201879954993</v>
      </c>
      <c r="P236" s="37">
        <f t="shared" si="160"/>
        <v>88.807724804767275</v>
      </c>
      <c r="Q236" s="9" t="s">
        <v>12</v>
      </c>
      <c r="R236" s="55" t="s">
        <v>12</v>
      </c>
      <c r="S236" s="55">
        <v>3.7469999999999999</v>
      </c>
      <c r="T236" s="55">
        <v>3.84</v>
      </c>
      <c r="U236" s="55">
        <v>3.9209999999999998</v>
      </c>
      <c r="V236" s="3">
        <v>3.984</v>
      </c>
      <c r="W236" s="3">
        <v>4.0629999999999997</v>
      </c>
      <c r="X236" s="3" t="s">
        <v>12</v>
      </c>
      <c r="Y236" s="3">
        <v>4.5039999999999996</v>
      </c>
      <c r="Z236" s="15" t="s">
        <v>12</v>
      </c>
      <c r="AA236" s="10">
        <f t="shared" si="161"/>
        <v>4.0629999999999997</v>
      </c>
      <c r="AB236" s="9">
        <f t="shared" si="162"/>
        <v>0.1419999999999999</v>
      </c>
      <c r="AC236" s="10">
        <f t="shared" si="163"/>
        <v>0.44099999999999984</v>
      </c>
      <c r="AD236" s="9" t="s">
        <v>12</v>
      </c>
      <c r="AE236" s="55" t="s">
        <v>12</v>
      </c>
      <c r="AF236" s="55">
        <v>0.78900000000000003</v>
      </c>
      <c r="AG236" s="55">
        <v>0.85099999999999998</v>
      </c>
      <c r="AH236" s="55">
        <v>0.93500000000000005</v>
      </c>
      <c r="AI236" s="3">
        <v>1.0109999999999999</v>
      </c>
      <c r="AJ236" s="3">
        <v>1.0940000000000001</v>
      </c>
      <c r="AK236" s="3" t="s">
        <v>12</v>
      </c>
      <c r="AL236" s="3">
        <v>1.25</v>
      </c>
      <c r="AM236" s="15" t="s">
        <v>12</v>
      </c>
      <c r="AN236" s="10">
        <f t="shared" si="164"/>
        <v>1.0940000000000001</v>
      </c>
      <c r="AO236" s="9">
        <f t="shared" si="165"/>
        <v>0.15900000000000003</v>
      </c>
      <c r="AP236" s="10">
        <f t="shared" si="166"/>
        <v>0.15599999999999992</v>
      </c>
      <c r="AQ236" s="9" t="s">
        <v>12</v>
      </c>
      <c r="AR236" s="55" t="s">
        <v>12</v>
      </c>
      <c r="AS236" s="55">
        <v>2.9340000000000002</v>
      </c>
      <c r="AT236" s="55">
        <v>3.0550000000000002</v>
      </c>
      <c r="AU236" s="55">
        <v>3.1869999999999998</v>
      </c>
      <c r="AV236" s="3">
        <v>3.3090000000000002</v>
      </c>
      <c r="AW236" s="3">
        <v>3.419</v>
      </c>
      <c r="AX236" s="3" t="s">
        <v>12</v>
      </c>
      <c r="AY236" s="3">
        <v>3.6240000000000001</v>
      </c>
      <c r="AZ236" s="15" t="s">
        <v>12</v>
      </c>
      <c r="BA236" s="10">
        <f t="shared" si="167"/>
        <v>3.419</v>
      </c>
      <c r="BB236" s="9">
        <f t="shared" si="168"/>
        <v>0.23200000000000021</v>
      </c>
      <c r="BC236" s="10">
        <f t="shared" si="169"/>
        <v>0.20500000000000007</v>
      </c>
      <c r="BD236" s="9" t="s">
        <v>2403</v>
      </c>
      <c r="BE236" s="3" t="s">
        <v>12</v>
      </c>
      <c r="BF236" s="15" t="s">
        <v>12</v>
      </c>
      <c r="BG236" s="15"/>
      <c r="BH236" s="9"/>
      <c r="BI236" s="10"/>
      <c r="BJ236" s="9" t="s">
        <v>2403</v>
      </c>
      <c r="BK236" s="3" t="s">
        <v>12</v>
      </c>
      <c r="BL236" s="15" t="s">
        <v>12</v>
      </c>
      <c r="BM236" s="15"/>
      <c r="BN236" s="9"/>
      <c r="BO236" s="10"/>
      <c r="BP236">
        <f t="shared" si="170"/>
        <v>0</v>
      </c>
      <c r="BQ236" s="93">
        <f t="shared" si="171"/>
        <v>0</v>
      </c>
      <c r="BR236" s="93">
        <f t="shared" si="172"/>
        <v>0</v>
      </c>
      <c r="BS236" s="93" t="e">
        <f>VLOOKUP(C236,'Koppeling locatie - aslocatie'!$A$2:$C$8139,2,FALSE)</f>
        <v>#N/A</v>
      </c>
      <c r="BT236" s="93" t="e">
        <f>VLOOKUP($BS236,aslocaties_v01!$C$3:$AA$349,MATCH($K$3/10,aslocaties_v01!$C$2:$X$2),FALSE)</f>
        <v>#N/A</v>
      </c>
      <c r="BU236" s="93" t="e">
        <f>VLOOKUP(BS236,aslocaties_v01!$C$3:$AA$349,MATCH($K$3,aslocaties_v01!$C$2:$X$2),FALSE)</f>
        <v>#N/A</v>
      </c>
      <c r="BV236" s="93" t="e">
        <f>VLOOKUP(BS236,aslocaties_v01!$C$3:$AA$349,MATCH($K$3*10,aslocaties_v01!$C$2:$X$2),FALSE)</f>
        <v>#N/A</v>
      </c>
      <c r="BW236" s="93" t="e">
        <f t="shared" si="173"/>
        <v>#N/A</v>
      </c>
      <c r="BX236" s="93" t="e">
        <f t="shared" si="174"/>
        <v>#N/A</v>
      </c>
      <c r="BY236" s="94">
        <f t="shared" si="175"/>
        <v>999</v>
      </c>
      <c r="BZ236" s="94">
        <f t="shared" si="176"/>
        <v>999</v>
      </c>
      <c r="CA236" s="94" t="e">
        <f t="shared" si="177"/>
        <v>#N/A</v>
      </c>
      <c r="CB236" t="e">
        <f t="shared" si="178"/>
        <v>#N/A</v>
      </c>
      <c r="CC236" s="58" t="e">
        <f t="shared" si="179"/>
        <v>#N/A</v>
      </c>
      <c r="CD236" s="95" t="e">
        <f t="shared" si="180"/>
        <v>#N/A</v>
      </c>
      <c r="CE236" s="96" t="b">
        <f t="shared" si="181"/>
        <v>1</v>
      </c>
      <c r="CF236" t="e">
        <f t="shared" si="182"/>
        <v>#DIV/0!</v>
      </c>
      <c r="CG236" t="e">
        <f t="shared" si="183"/>
        <v>#DIV/0!</v>
      </c>
      <c r="CH236" s="84" t="b">
        <f t="shared" si="184"/>
        <v>1</v>
      </c>
      <c r="CI236">
        <f t="shared" si="185"/>
        <v>1.0940000000000001</v>
      </c>
      <c r="CJ236" t="b">
        <f t="shared" si="186"/>
        <v>1</v>
      </c>
      <c r="CK236" t="b">
        <f t="shared" si="187"/>
        <v>1</v>
      </c>
      <c r="CL236" s="84" t="b">
        <f t="shared" si="207"/>
        <v>1</v>
      </c>
      <c r="CM236">
        <f t="shared" si="188"/>
        <v>3.419</v>
      </c>
      <c r="CN236" t="b">
        <f t="shared" si="189"/>
        <v>1</v>
      </c>
      <c r="CO236" s="84">
        <f t="shared" si="190"/>
        <v>5.9992163202882587E-2</v>
      </c>
      <c r="CP236" t="b">
        <f t="shared" si="191"/>
        <v>1</v>
      </c>
      <c r="CQ236" s="96" t="b">
        <f t="shared" si="192"/>
        <v>1</v>
      </c>
      <c r="CR236" t="b">
        <f t="shared" si="193"/>
        <v>1</v>
      </c>
      <c r="CS236" t="b">
        <f t="shared" si="194"/>
        <v>1</v>
      </c>
      <c r="CT236" t="b">
        <f t="shared" si="195"/>
        <v>1</v>
      </c>
      <c r="CU236" t="b">
        <f t="shared" si="196"/>
        <v>1</v>
      </c>
      <c r="CV236" s="84" t="b">
        <f t="shared" si="197"/>
        <v>1</v>
      </c>
      <c r="CW236" t="b">
        <f t="shared" si="198"/>
        <v>1</v>
      </c>
      <c r="CX236" t="b">
        <f t="shared" si="199"/>
        <v>1</v>
      </c>
      <c r="CY236" t="b">
        <f t="shared" si="200"/>
        <v>1</v>
      </c>
      <c r="CZ236" t="b">
        <f t="shared" si="201"/>
        <v>1</v>
      </c>
      <c r="DA236" s="84">
        <f t="shared" si="202"/>
        <v>0</v>
      </c>
      <c r="DB236" t="e">
        <f t="shared" si="203"/>
        <v>#N/A</v>
      </c>
    </row>
    <row r="237" spans="1:106">
      <c r="A237" s="9">
        <v>235</v>
      </c>
      <c r="B237" s="3">
        <v>2</v>
      </c>
      <c r="C237" s="3" t="s">
        <v>274</v>
      </c>
      <c r="D237" s="3" t="str">
        <f t="shared" si="156"/>
        <v>AF_60m_R_38_0267</v>
      </c>
      <c r="E237" s="3" t="str">
        <f t="shared" si="157"/>
        <v>0267</v>
      </c>
      <c r="F237" s="3">
        <v>137632</v>
      </c>
      <c r="G237" s="15">
        <v>420647.96899999998</v>
      </c>
      <c r="H237" s="35" t="str">
        <f t="shared" si="158"/>
        <v>ja</v>
      </c>
      <c r="I237" s="42" t="s">
        <v>2402</v>
      </c>
      <c r="J237" s="20" t="s">
        <v>2955</v>
      </c>
      <c r="K237" s="21">
        <v>10000</v>
      </c>
      <c r="L237" s="28">
        <f t="shared" si="204"/>
        <v>0.24</v>
      </c>
      <c r="M237" s="28">
        <f t="shared" si="205"/>
        <v>0</v>
      </c>
      <c r="N237" s="56">
        <f t="shared" si="159"/>
        <v>0</v>
      </c>
      <c r="O237" s="33">
        <f t="shared" si="206"/>
        <v>88.807724804767275</v>
      </c>
      <c r="P237" s="37">
        <f t="shared" si="160"/>
        <v>126.49963521291723</v>
      </c>
      <c r="Q237" s="9" t="s">
        <v>12</v>
      </c>
      <c r="R237" s="55" t="s">
        <v>12</v>
      </c>
      <c r="S237" s="55">
        <v>3.7469999999999999</v>
      </c>
      <c r="T237" s="55">
        <v>3.8410000000000002</v>
      </c>
      <c r="U237" s="55">
        <v>3.9209999999999998</v>
      </c>
      <c r="V237" s="3">
        <v>3.9849999999999999</v>
      </c>
      <c r="W237" s="3">
        <v>4.0629999999999997</v>
      </c>
      <c r="X237" s="3" t="s">
        <v>12</v>
      </c>
      <c r="Y237" s="3">
        <v>4.5039999999999996</v>
      </c>
      <c r="Z237" s="15" t="s">
        <v>12</v>
      </c>
      <c r="AA237" s="10">
        <f t="shared" si="161"/>
        <v>4.0629999999999997</v>
      </c>
      <c r="AB237" s="9">
        <f t="shared" si="162"/>
        <v>0.1419999999999999</v>
      </c>
      <c r="AC237" s="10">
        <f t="shared" si="163"/>
        <v>0.44099999999999984</v>
      </c>
      <c r="AD237" s="9" t="s">
        <v>12</v>
      </c>
      <c r="AE237" s="55" t="s">
        <v>12</v>
      </c>
      <c r="AF237" s="55">
        <v>0.72499999999999998</v>
      </c>
      <c r="AG237" s="55">
        <v>0.78900000000000003</v>
      </c>
      <c r="AH237" s="55">
        <v>0.85899999999999999</v>
      </c>
      <c r="AI237" s="3">
        <v>0.92100000000000004</v>
      </c>
      <c r="AJ237" s="3">
        <v>0.98699999999999999</v>
      </c>
      <c r="AK237" s="3" t="s">
        <v>12</v>
      </c>
      <c r="AL237" s="3">
        <v>1.1100000000000001</v>
      </c>
      <c r="AM237" s="15" t="s">
        <v>12</v>
      </c>
      <c r="AN237" s="10">
        <f t="shared" si="164"/>
        <v>0.98699999999999999</v>
      </c>
      <c r="AO237" s="9">
        <f t="shared" si="165"/>
        <v>0.128</v>
      </c>
      <c r="AP237" s="10">
        <f t="shared" si="166"/>
        <v>0.12300000000000011</v>
      </c>
      <c r="AQ237" s="9" t="s">
        <v>12</v>
      </c>
      <c r="AR237" s="55" t="s">
        <v>12</v>
      </c>
      <c r="AS237" s="55">
        <v>2.843</v>
      </c>
      <c r="AT237" s="55">
        <v>2.9580000000000002</v>
      </c>
      <c r="AU237" s="55">
        <v>3.081</v>
      </c>
      <c r="AV237" s="3">
        <v>3.18</v>
      </c>
      <c r="AW237" s="3">
        <v>3.2850000000000001</v>
      </c>
      <c r="AX237" s="3" t="s">
        <v>12</v>
      </c>
      <c r="AY237" s="3">
        <v>3.4790000000000001</v>
      </c>
      <c r="AZ237" s="15" t="s">
        <v>12</v>
      </c>
      <c r="BA237" s="10">
        <f t="shared" si="167"/>
        <v>3.2850000000000001</v>
      </c>
      <c r="BB237" s="9">
        <f t="shared" si="168"/>
        <v>0.20400000000000018</v>
      </c>
      <c r="BC237" s="10">
        <f t="shared" si="169"/>
        <v>0.19399999999999995</v>
      </c>
      <c r="BD237" s="9" t="s">
        <v>2403</v>
      </c>
      <c r="BE237" s="3" t="s">
        <v>12</v>
      </c>
      <c r="BF237" s="15" t="s">
        <v>12</v>
      </c>
      <c r="BG237" s="15"/>
      <c r="BH237" s="9"/>
      <c r="BI237" s="10"/>
      <c r="BJ237" s="9" t="s">
        <v>2403</v>
      </c>
      <c r="BK237" s="3" t="s">
        <v>12</v>
      </c>
      <c r="BL237" s="15" t="s">
        <v>12</v>
      </c>
      <c r="BM237" s="15"/>
      <c r="BN237" s="9"/>
      <c r="BO237" s="10"/>
      <c r="BP237">
        <f t="shared" si="170"/>
        <v>0</v>
      </c>
      <c r="BQ237" s="93">
        <f t="shared" si="171"/>
        <v>0</v>
      </c>
      <c r="BR237" s="93">
        <f t="shared" si="172"/>
        <v>0</v>
      </c>
      <c r="BS237" s="93" t="e">
        <f>VLOOKUP(C237,'Koppeling locatie - aslocatie'!$A$2:$C$8139,2,FALSE)</f>
        <v>#N/A</v>
      </c>
      <c r="BT237" s="93" t="e">
        <f>VLOOKUP($BS237,aslocaties_v01!$C$3:$AA$349,MATCH($K$3/10,aslocaties_v01!$C$2:$X$2),FALSE)</f>
        <v>#N/A</v>
      </c>
      <c r="BU237" s="93" t="e">
        <f>VLOOKUP(BS237,aslocaties_v01!$C$3:$AA$349,MATCH($K$3,aslocaties_v01!$C$2:$X$2),FALSE)</f>
        <v>#N/A</v>
      </c>
      <c r="BV237" s="93" t="e">
        <f>VLOOKUP(BS237,aslocaties_v01!$C$3:$AA$349,MATCH($K$3*10,aslocaties_v01!$C$2:$X$2),FALSE)</f>
        <v>#N/A</v>
      </c>
      <c r="BW237" s="93" t="e">
        <f t="shared" si="173"/>
        <v>#N/A</v>
      </c>
      <c r="BX237" s="93" t="e">
        <f t="shared" si="174"/>
        <v>#N/A</v>
      </c>
      <c r="BY237" s="94">
        <f t="shared" si="175"/>
        <v>999</v>
      </c>
      <c r="BZ237" s="94">
        <f t="shared" si="176"/>
        <v>999</v>
      </c>
      <c r="CA237" s="94" t="e">
        <f t="shared" si="177"/>
        <v>#N/A</v>
      </c>
      <c r="CB237" t="e">
        <f t="shared" si="178"/>
        <v>#N/A</v>
      </c>
      <c r="CC237" s="58" t="e">
        <f t="shared" si="179"/>
        <v>#N/A</v>
      </c>
      <c r="CD237" s="95" t="e">
        <f t="shared" si="180"/>
        <v>#N/A</v>
      </c>
      <c r="CE237" s="96" t="b">
        <f t="shared" si="181"/>
        <v>1</v>
      </c>
      <c r="CF237" t="e">
        <f t="shared" si="182"/>
        <v>#DIV/0!</v>
      </c>
      <c r="CG237" t="e">
        <f t="shared" si="183"/>
        <v>#DIV/0!</v>
      </c>
      <c r="CH237" s="84" t="b">
        <f t="shared" si="184"/>
        <v>1</v>
      </c>
      <c r="CI237">
        <f t="shared" si="185"/>
        <v>0.98699999999999999</v>
      </c>
      <c r="CJ237" t="b">
        <f t="shared" si="186"/>
        <v>1</v>
      </c>
      <c r="CK237" t="b">
        <f t="shared" si="187"/>
        <v>1</v>
      </c>
      <c r="CL237" s="84" t="b">
        <f t="shared" si="207"/>
        <v>1</v>
      </c>
      <c r="CM237">
        <f t="shared" si="188"/>
        <v>3.2850000000000001</v>
      </c>
      <c r="CN237" t="b">
        <f t="shared" si="189"/>
        <v>1</v>
      </c>
      <c r="CO237" s="84">
        <f t="shared" si="190"/>
        <v>5.8630258167382071E-2</v>
      </c>
      <c r="CP237" t="b">
        <f t="shared" si="191"/>
        <v>1</v>
      </c>
      <c r="CQ237" s="96" t="b">
        <f t="shared" si="192"/>
        <v>1</v>
      </c>
      <c r="CR237" t="b">
        <f t="shared" si="193"/>
        <v>1</v>
      </c>
      <c r="CS237" t="b">
        <f t="shared" si="194"/>
        <v>1</v>
      </c>
      <c r="CT237" t="b">
        <f t="shared" si="195"/>
        <v>1</v>
      </c>
      <c r="CU237" t="b">
        <f t="shared" si="196"/>
        <v>1</v>
      </c>
      <c r="CV237" s="84" t="b">
        <f t="shared" si="197"/>
        <v>1</v>
      </c>
      <c r="CW237" t="b">
        <f t="shared" si="198"/>
        <v>1</v>
      </c>
      <c r="CX237" t="b">
        <f t="shared" si="199"/>
        <v>1</v>
      </c>
      <c r="CY237" t="b">
        <f t="shared" si="200"/>
        <v>1</v>
      </c>
      <c r="CZ237" t="b">
        <f t="shared" si="201"/>
        <v>1</v>
      </c>
      <c r="DA237" s="84">
        <f t="shared" si="202"/>
        <v>0</v>
      </c>
      <c r="DB237" t="e">
        <f t="shared" si="203"/>
        <v>#N/A</v>
      </c>
    </row>
    <row r="238" spans="1:106">
      <c r="A238" s="9">
        <v>236</v>
      </c>
      <c r="B238" s="3">
        <v>2</v>
      </c>
      <c r="C238" s="3" t="s">
        <v>275</v>
      </c>
      <c r="D238" s="3" t="str">
        <f t="shared" si="156"/>
        <v>AF_60m_R_38_0268</v>
      </c>
      <c r="E238" s="3" t="str">
        <f t="shared" si="157"/>
        <v>0268</v>
      </c>
      <c r="F238" s="3">
        <v>137566.54699999999</v>
      </c>
      <c r="G238" s="15">
        <v>420756.21899999998</v>
      </c>
      <c r="H238" s="35" t="str">
        <f t="shared" si="158"/>
        <v>ja</v>
      </c>
      <c r="I238" s="42" t="s">
        <v>2402</v>
      </c>
      <c r="J238" s="20" t="s">
        <v>2955</v>
      </c>
      <c r="K238" s="21">
        <v>10000</v>
      </c>
      <c r="L238" s="28">
        <f t="shared" si="204"/>
        <v>0.24</v>
      </c>
      <c r="M238" s="28">
        <f t="shared" si="205"/>
        <v>0</v>
      </c>
      <c r="N238" s="56">
        <f t="shared" si="159"/>
        <v>0</v>
      </c>
      <c r="O238" s="33">
        <f t="shared" si="206"/>
        <v>126.49963521291723</v>
      </c>
      <c r="P238" s="37">
        <f t="shared" si="160"/>
        <v>94.880153272413622</v>
      </c>
      <c r="Q238" s="9" t="s">
        <v>12</v>
      </c>
      <c r="R238" s="55" t="s">
        <v>12</v>
      </c>
      <c r="S238" s="55">
        <v>3.7450000000000001</v>
      </c>
      <c r="T238" s="55">
        <v>3.8380000000000001</v>
      </c>
      <c r="U238" s="55">
        <v>3.919</v>
      </c>
      <c r="V238" s="3">
        <v>3.9830000000000001</v>
      </c>
      <c r="W238" s="3">
        <v>4.0620000000000003</v>
      </c>
      <c r="X238" s="3" t="s">
        <v>12</v>
      </c>
      <c r="Y238" s="3">
        <v>4.5</v>
      </c>
      <c r="Z238" s="15" t="s">
        <v>12</v>
      </c>
      <c r="AA238" s="10">
        <f t="shared" si="161"/>
        <v>4.0620000000000003</v>
      </c>
      <c r="AB238" s="9">
        <f t="shared" si="162"/>
        <v>0.14300000000000024</v>
      </c>
      <c r="AC238" s="10">
        <f t="shared" si="163"/>
        <v>0.43799999999999972</v>
      </c>
      <c r="AD238" s="9" t="s">
        <v>12</v>
      </c>
      <c r="AE238" s="55" t="s">
        <v>12</v>
      </c>
      <c r="AF238" s="55">
        <v>4.5999999999999999E-2</v>
      </c>
      <c r="AG238" s="55">
        <v>5.3999999999999999E-2</v>
      </c>
      <c r="AH238" s="55">
        <v>6.3E-2</v>
      </c>
      <c r="AI238" s="3">
        <v>7.0999999999999994E-2</v>
      </c>
      <c r="AJ238" s="3">
        <v>7.9000000000000001E-2</v>
      </c>
      <c r="AK238" s="3" t="s">
        <v>12</v>
      </c>
      <c r="AL238" s="3">
        <v>9.6000000000000002E-2</v>
      </c>
      <c r="AM238" s="15" t="s">
        <v>12</v>
      </c>
      <c r="AN238" s="10">
        <f t="shared" si="164"/>
        <v>7.9000000000000001E-2</v>
      </c>
      <c r="AO238" s="9">
        <f t="shared" si="165"/>
        <v>1.6E-2</v>
      </c>
      <c r="AP238" s="10">
        <f t="shared" si="166"/>
        <v>1.7000000000000001E-2</v>
      </c>
      <c r="AQ238" s="9" t="s">
        <v>12</v>
      </c>
      <c r="AR238" s="55" t="s">
        <v>12</v>
      </c>
      <c r="AS238" s="55">
        <v>4.8000000000000001E-2</v>
      </c>
      <c r="AT238" s="55">
        <v>5.7000000000000002E-2</v>
      </c>
      <c r="AU238" s="55">
        <v>6.6000000000000003E-2</v>
      </c>
      <c r="AV238" s="3">
        <v>7.3999999999999996E-2</v>
      </c>
      <c r="AW238" s="3">
        <v>8.3000000000000004E-2</v>
      </c>
      <c r="AX238" s="3" t="s">
        <v>12</v>
      </c>
      <c r="AY238" s="3">
        <v>0.13400000000000001</v>
      </c>
      <c r="AZ238" s="15" t="s">
        <v>12</v>
      </c>
      <c r="BA238" s="10">
        <f t="shared" si="167"/>
        <v>8.3000000000000004E-2</v>
      </c>
      <c r="BB238" s="9">
        <f t="shared" si="168"/>
        <v>1.7000000000000001E-2</v>
      </c>
      <c r="BC238" s="10">
        <f t="shared" si="169"/>
        <v>5.1000000000000004E-2</v>
      </c>
      <c r="BD238" s="9" t="s">
        <v>2403</v>
      </c>
      <c r="BE238" s="3" t="s">
        <v>12</v>
      </c>
      <c r="BF238" s="15" t="s">
        <v>12</v>
      </c>
      <c r="BG238" s="15"/>
      <c r="BH238" s="9"/>
      <c r="BI238" s="10"/>
      <c r="BJ238" s="9" t="s">
        <v>2403</v>
      </c>
      <c r="BK238" s="3" t="s">
        <v>12</v>
      </c>
      <c r="BL238" s="15" t="s">
        <v>12</v>
      </c>
      <c r="BM238" s="15"/>
      <c r="BN238" s="9"/>
      <c r="BO238" s="10"/>
      <c r="BP238">
        <f t="shared" si="170"/>
        <v>0</v>
      </c>
      <c r="BQ238" s="93">
        <f t="shared" si="171"/>
        <v>0</v>
      </c>
      <c r="BR238" s="93">
        <f t="shared" si="172"/>
        <v>0</v>
      </c>
      <c r="BS238" s="93" t="e">
        <f>VLOOKUP(C238,'Koppeling locatie - aslocatie'!$A$2:$C$8139,2,FALSE)</f>
        <v>#N/A</v>
      </c>
      <c r="BT238" s="93" t="e">
        <f>VLOOKUP($BS238,aslocaties_v01!$C$3:$AA$349,MATCH($K$3/10,aslocaties_v01!$C$2:$X$2),FALSE)</f>
        <v>#N/A</v>
      </c>
      <c r="BU238" s="93" t="e">
        <f>VLOOKUP(BS238,aslocaties_v01!$C$3:$AA$349,MATCH($K$3,aslocaties_v01!$C$2:$X$2),FALSE)</f>
        <v>#N/A</v>
      </c>
      <c r="BV238" s="93" t="e">
        <f>VLOOKUP(BS238,aslocaties_v01!$C$3:$AA$349,MATCH($K$3*10,aslocaties_v01!$C$2:$X$2),FALSE)</f>
        <v>#N/A</v>
      </c>
      <c r="BW238" s="93" t="e">
        <f t="shared" si="173"/>
        <v>#N/A</v>
      </c>
      <c r="BX238" s="93" t="e">
        <f t="shared" si="174"/>
        <v>#N/A</v>
      </c>
      <c r="BY238" s="94">
        <f t="shared" si="175"/>
        <v>999</v>
      </c>
      <c r="BZ238" s="94">
        <f t="shared" si="176"/>
        <v>999</v>
      </c>
      <c r="CA238" s="94" t="e">
        <f t="shared" si="177"/>
        <v>#N/A</v>
      </c>
      <c r="CB238" t="e">
        <f t="shared" si="178"/>
        <v>#N/A</v>
      </c>
      <c r="CC238" s="58" t="e">
        <f t="shared" si="179"/>
        <v>#N/A</v>
      </c>
      <c r="CD238" s="95" t="e">
        <f t="shared" si="180"/>
        <v>#N/A</v>
      </c>
      <c r="CE238" s="96" t="b">
        <f t="shared" si="181"/>
        <v>1</v>
      </c>
      <c r="CF238" t="e">
        <f t="shared" si="182"/>
        <v>#DIV/0!</v>
      </c>
      <c r="CG238" t="e">
        <f t="shared" si="183"/>
        <v>#DIV/0!</v>
      </c>
      <c r="CH238" s="84" t="b">
        <f t="shared" si="184"/>
        <v>0</v>
      </c>
      <c r="CI238" t="str">
        <f t="shared" si="185"/>
        <v/>
      </c>
      <c r="CJ238" t="b">
        <f t="shared" si="186"/>
        <v>0</v>
      </c>
      <c r="CK238" t="b">
        <f t="shared" si="187"/>
        <v>1</v>
      </c>
      <c r="CL238" s="84" t="b">
        <f t="shared" si="207"/>
        <v>1</v>
      </c>
      <c r="CM238">
        <f t="shared" si="188"/>
        <v>8.3000000000000004E-2</v>
      </c>
      <c r="CN238" t="b">
        <f t="shared" si="189"/>
        <v>1</v>
      </c>
      <c r="CO238" s="84">
        <f t="shared" si="190"/>
        <v>7.3509980608253205</v>
      </c>
      <c r="CP238" t="b">
        <f t="shared" si="191"/>
        <v>1</v>
      </c>
      <c r="CQ238" s="96" t="b">
        <f t="shared" si="192"/>
        <v>1</v>
      </c>
      <c r="CR238" t="b">
        <f t="shared" si="193"/>
        <v>1</v>
      </c>
      <c r="CS238" t="b">
        <f t="shared" si="194"/>
        <v>1</v>
      </c>
      <c r="CT238" t="b">
        <f t="shared" si="195"/>
        <v>1</v>
      </c>
      <c r="CU238" t="b">
        <f t="shared" si="196"/>
        <v>1</v>
      </c>
      <c r="CV238" s="84" t="b">
        <f t="shared" si="197"/>
        <v>1</v>
      </c>
      <c r="CW238" t="b">
        <f t="shared" si="198"/>
        <v>1</v>
      </c>
      <c r="CX238" t="b">
        <f t="shared" si="199"/>
        <v>1</v>
      </c>
      <c r="CY238" t="b">
        <f t="shared" si="200"/>
        <v>1</v>
      </c>
      <c r="CZ238" t="b">
        <f t="shared" si="201"/>
        <v>1</v>
      </c>
      <c r="DA238" s="84">
        <f t="shared" si="202"/>
        <v>0</v>
      </c>
      <c r="DB238" t="e">
        <f t="shared" si="203"/>
        <v>#N/A</v>
      </c>
    </row>
    <row r="239" spans="1:106">
      <c r="A239" s="9">
        <v>237</v>
      </c>
      <c r="B239" s="3">
        <v>2</v>
      </c>
      <c r="C239" s="3" t="s">
        <v>276</v>
      </c>
      <c r="D239" s="3" t="str">
        <f t="shared" si="156"/>
        <v>AF_60m_R_38_0269</v>
      </c>
      <c r="E239" s="3" t="str">
        <f t="shared" si="157"/>
        <v>0269</v>
      </c>
      <c r="F239" s="3">
        <v>137493.95300000001</v>
      </c>
      <c r="G239" s="15">
        <v>420817.31199999998</v>
      </c>
      <c r="H239" s="35" t="str">
        <f t="shared" si="158"/>
        <v>ja</v>
      </c>
      <c r="I239" s="42" t="s">
        <v>2402</v>
      </c>
      <c r="J239" s="20" t="s">
        <v>2955</v>
      </c>
      <c r="K239" s="21">
        <v>10000</v>
      </c>
      <c r="L239" s="28">
        <f t="shared" si="204"/>
        <v>0.24</v>
      </c>
      <c r="M239" s="28">
        <f t="shared" si="205"/>
        <v>0</v>
      </c>
      <c r="N239" s="56">
        <f t="shared" si="159"/>
        <v>0</v>
      </c>
      <c r="O239" s="33">
        <f t="shared" si="206"/>
        <v>94.880153272413622</v>
      </c>
      <c r="P239" s="37">
        <f t="shared" si="160"/>
        <v>63.158081296072218</v>
      </c>
      <c r="Q239" s="9" t="s">
        <v>12</v>
      </c>
      <c r="R239" s="55" t="s">
        <v>12</v>
      </c>
      <c r="S239" s="55">
        <v>3.7490000000000001</v>
      </c>
      <c r="T239" s="55">
        <v>3.843</v>
      </c>
      <c r="U239" s="55">
        <v>3.9220000000000002</v>
      </c>
      <c r="V239" s="3">
        <v>3.9849999999999999</v>
      </c>
      <c r="W239" s="3">
        <v>4.0640000000000001</v>
      </c>
      <c r="X239" s="3" t="s">
        <v>12</v>
      </c>
      <c r="Y239" s="3">
        <v>4.508</v>
      </c>
      <c r="Z239" s="15" t="s">
        <v>12</v>
      </c>
      <c r="AA239" s="10">
        <f t="shared" si="161"/>
        <v>4.0640000000000001</v>
      </c>
      <c r="AB239" s="9">
        <f t="shared" si="162"/>
        <v>0.1419999999999999</v>
      </c>
      <c r="AC239" s="10">
        <f t="shared" si="163"/>
        <v>0.44399999999999995</v>
      </c>
      <c r="AD239" s="9" t="s">
        <v>12</v>
      </c>
      <c r="AE239" s="55" t="s">
        <v>12</v>
      </c>
      <c r="AF239" s="55">
        <v>0.36199999999999999</v>
      </c>
      <c r="AG239" s="55">
        <v>0.44700000000000001</v>
      </c>
      <c r="AH239" s="55">
        <v>0.52500000000000002</v>
      </c>
      <c r="AI239" s="3">
        <v>0.59199999999999997</v>
      </c>
      <c r="AJ239" s="3">
        <v>0.66600000000000004</v>
      </c>
      <c r="AK239" s="3" t="s">
        <v>12</v>
      </c>
      <c r="AL239" s="3">
        <v>0.81599999999999995</v>
      </c>
      <c r="AM239" s="15" t="s">
        <v>12</v>
      </c>
      <c r="AN239" s="10">
        <f t="shared" si="164"/>
        <v>0.66600000000000004</v>
      </c>
      <c r="AO239" s="9">
        <f t="shared" si="165"/>
        <v>0.14100000000000001</v>
      </c>
      <c r="AP239" s="10">
        <f t="shared" si="166"/>
        <v>0.14999999999999991</v>
      </c>
      <c r="AQ239" s="9" t="s">
        <v>12</v>
      </c>
      <c r="AR239" s="55" t="s">
        <v>12</v>
      </c>
      <c r="AS239" s="55">
        <v>2.0009999999999999</v>
      </c>
      <c r="AT239" s="55">
        <v>2.2160000000000002</v>
      </c>
      <c r="AU239" s="55">
        <v>2.415</v>
      </c>
      <c r="AV239" s="3">
        <v>2.556</v>
      </c>
      <c r="AW239" s="3">
        <v>2.6960000000000002</v>
      </c>
      <c r="AX239" s="3" t="s">
        <v>12</v>
      </c>
      <c r="AY239" s="3">
        <v>2.9940000000000002</v>
      </c>
      <c r="AZ239" s="15" t="s">
        <v>12</v>
      </c>
      <c r="BA239" s="10">
        <f t="shared" si="167"/>
        <v>2.6960000000000002</v>
      </c>
      <c r="BB239" s="9">
        <f t="shared" si="168"/>
        <v>0.28100000000000014</v>
      </c>
      <c r="BC239" s="10">
        <f t="shared" si="169"/>
        <v>0.29800000000000004</v>
      </c>
      <c r="BD239" s="9" t="s">
        <v>2403</v>
      </c>
      <c r="BE239" s="3" t="s">
        <v>12</v>
      </c>
      <c r="BF239" s="15" t="s">
        <v>12</v>
      </c>
      <c r="BG239" s="15"/>
      <c r="BH239" s="9"/>
      <c r="BI239" s="10"/>
      <c r="BJ239" s="9" t="s">
        <v>2403</v>
      </c>
      <c r="BK239" s="3" t="s">
        <v>12</v>
      </c>
      <c r="BL239" s="15" t="s">
        <v>12</v>
      </c>
      <c r="BM239" s="15"/>
      <c r="BN239" s="9"/>
      <c r="BO239" s="10"/>
      <c r="BP239">
        <f t="shared" si="170"/>
        <v>0</v>
      </c>
      <c r="BQ239" s="93">
        <f t="shared" si="171"/>
        <v>0</v>
      </c>
      <c r="BR239" s="93">
        <f t="shared" si="172"/>
        <v>0</v>
      </c>
      <c r="BS239" s="93" t="e">
        <f>VLOOKUP(C239,'Koppeling locatie - aslocatie'!$A$2:$C$8139,2,FALSE)</f>
        <v>#N/A</v>
      </c>
      <c r="BT239" s="93" t="e">
        <f>VLOOKUP($BS239,aslocaties_v01!$C$3:$AA$349,MATCH($K$3/10,aslocaties_v01!$C$2:$X$2),FALSE)</f>
        <v>#N/A</v>
      </c>
      <c r="BU239" s="93" t="e">
        <f>VLOOKUP(BS239,aslocaties_v01!$C$3:$AA$349,MATCH($K$3,aslocaties_v01!$C$2:$X$2),FALSE)</f>
        <v>#N/A</v>
      </c>
      <c r="BV239" s="93" t="e">
        <f>VLOOKUP(BS239,aslocaties_v01!$C$3:$AA$349,MATCH($K$3*10,aslocaties_v01!$C$2:$X$2),FALSE)</f>
        <v>#N/A</v>
      </c>
      <c r="BW239" s="93" t="e">
        <f t="shared" si="173"/>
        <v>#N/A</v>
      </c>
      <c r="BX239" s="93" t="e">
        <f t="shared" si="174"/>
        <v>#N/A</v>
      </c>
      <c r="BY239" s="94">
        <f t="shared" si="175"/>
        <v>999</v>
      </c>
      <c r="BZ239" s="94">
        <f t="shared" si="176"/>
        <v>999</v>
      </c>
      <c r="CA239" s="94" t="e">
        <f t="shared" si="177"/>
        <v>#N/A</v>
      </c>
      <c r="CB239" t="e">
        <f t="shared" si="178"/>
        <v>#N/A</v>
      </c>
      <c r="CC239" s="58" t="e">
        <f t="shared" si="179"/>
        <v>#N/A</v>
      </c>
      <c r="CD239" s="95" t="e">
        <f t="shared" si="180"/>
        <v>#N/A</v>
      </c>
      <c r="CE239" s="96" t="b">
        <f t="shared" si="181"/>
        <v>1</v>
      </c>
      <c r="CF239" t="e">
        <f t="shared" si="182"/>
        <v>#DIV/0!</v>
      </c>
      <c r="CG239" t="e">
        <f t="shared" si="183"/>
        <v>#DIV/0!</v>
      </c>
      <c r="CH239" s="84" t="b">
        <f t="shared" si="184"/>
        <v>1</v>
      </c>
      <c r="CI239">
        <f t="shared" si="185"/>
        <v>0.66600000000000004</v>
      </c>
      <c r="CJ239" t="b">
        <f t="shared" si="186"/>
        <v>1</v>
      </c>
      <c r="CK239" t="b">
        <f t="shared" si="187"/>
        <v>1</v>
      </c>
      <c r="CL239" s="84" t="b">
        <f t="shared" si="207"/>
        <v>1</v>
      </c>
      <c r="CM239">
        <f t="shared" si="188"/>
        <v>2.6960000000000002</v>
      </c>
      <c r="CN239" t="b">
        <f t="shared" si="189"/>
        <v>1</v>
      </c>
      <c r="CO239" s="84">
        <f t="shared" si="190"/>
        <v>5.8736742217709727E-2</v>
      </c>
      <c r="CP239" t="b">
        <f t="shared" si="191"/>
        <v>1</v>
      </c>
      <c r="CQ239" s="96" t="b">
        <f t="shared" si="192"/>
        <v>1</v>
      </c>
      <c r="CR239" t="b">
        <f t="shared" si="193"/>
        <v>1</v>
      </c>
      <c r="CS239" t="b">
        <f t="shared" si="194"/>
        <v>1</v>
      </c>
      <c r="CT239" t="b">
        <f t="shared" si="195"/>
        <v>1</v>
      </c>
      <c r="CU239" t="b">
        <f t="shared" si="196"/>
        <v>1</v>
      </c>
      <c r="CV239" s="84" t="b">
        <f t="shared" si="197"/>
        <v>1</v>
      </c>
      <c r="CW239" t="b">
        <f t="shared" si="198"/>
        <v>1</v>
      </c>
      <c r="CX239" t="b">
        <f t="shared" si="199"/>
        <v>1</v>
      </c>
      <c r="CY239" t="b">
        <f t="shared" si="200"/>
        <v>1</v>
      </c>
      <c r="CZ239" t="b">
        <f t="shared" si="201"/>
        <v>1</v>
      </c>
      <c r="DA239" s="84">
        <f t="shared" si="202"/>
        <v>0</v>
      </c>
      <c r="DB239" t="e">
        <f t="shared" si="203"/>
        <v>#N/A</v>
      </c>
    </row>
    <row r="240" spans="1:106">
      <c r="A240" s="9">
        <v>238</v>
      </c>
      <c r="B240" s="3">
        <v>2</v>
      </c>
      <c r="C240" s="3" t="s">
        <v>277</v>
      </c>
      <c r="D240" s="3" t="str">
        <f t="shared" si="156"/>
        <v>AF_60m_R_38_0270</v>
      </c>
      <c r="E240" s="3" t="str">
        <f t="shared" si="157"/>
        <v>0270</v>
      </c>
      <c r="F240" s="3">
        <v>137461.25</v>
      </c>
      <c r="G240" s="15">
        <v>420871.34399999998</v>
      </c>
      <c r="H240" s="35" t="str">
        <f t="shared" si="158"/>
        <v>ja</v>
      </c>
      <c r="I240" s="42" t="s">
        <v>2402</v>
      </c>
      <c r="J240" s="20" t="s">
        <v>2955</v>
      </c>
      <c r="K240" s="21">
        <v>10000</v>
      </c>
      <c r="L240" s="28">
        <f t="shared" si="204"/>
        <v>0.24</v>
      </c>
      <c r="M240" s="28">
        <f t="shared" si="205"/>
        <v>0</v>
      </c>
      <c r="N240" s="56">
        <f t="shared" si="159"/>
        <v>0</v>
      </c>
      <c r="O240" s="33">
        <f t="shared" si="206"/>
        <v>63.158081296072218</v>
      </c>
      <c r="P240" s="37">
        <f t="shared" si="160"/>
        <v>121.20293874323802</v>
      </c>
      <c r="Q240" s="9" t="s">
        <v>12</v>
      </c>
      <c r="R240" s="55" t="s">
        <v>12</v>
      </c>
      <c r="S240" s="55">
        <v>3.7490000000000001</v>
      </c>
      <c r="T240" s="55">
        <v>3.843</v>
      </c>
      <c r="U240" s="55">
        <v>3.9220000000000002</v>
      </c>
      <c r="V240" s="3">
        <v>3.9860000000000002</v>
      </c>
      <c r="W240" s="3">
        <v>4.0640000000000001</v>
      </c>
      <c r="X240" s="3" t="s">
        <v>12</v>
      </c>
      <c r="Y240" s="3">
        <v>4.5069999999999997</v>
      </c>
      <c r="Z240" s="15" t="s">
        <v>12</v>
      </c>
      <c r="AA240" s="10">
        <f t="shared" si="161"/>
        <v>4.0640000000000001</v>
      </c>
      <c r="AB240" s="9">
        <f t="shared" si="162"/>
        <v>0.1419999999999999</v>
      </c>
      <c r="AC240" s="10">
        <f t="shared" si="163"/>
        <v>0.44299999999999962</v>
      </c>
      <c r="AD240" s="9" t="s">
        <v>12</v>
      </c>
      <c r="AE240" s="55" t="s">
        <v>12</v>
      </c>
      <c r="AF240" s="55">
        <v>0.35699999999999998</v>
      </c>
      <c r="AG240" s="55">
        <v>0.441</v>
      </c>
      <c r="AH240" s="55">
        <v>0.51700000000000002</v>
      </c>
      <c r="AI240" s="3">
        <v>0.57999999999999996</v>
      </c>
      <c r="AJ240" s="3">
        <v>0.65200000000000002</v>
      </c>
      <c r="AK240" s="3" t="s">
        <v>12</v>
      </c>
      <c r="AL240" s="3">
        <v>0.8</v>
      </c>
      <c r="AM240" s="15" t="s">
        <v>12</v>
      </c>
      <c r="AN240" s="10">
        <f t="shared" si="164"/>
        <v>0.65200000000000002</v>
      </c>
      <c r="AO240" s="9">
        <f t="shared" si="165"/>
        <v>0.13500000000000001</v>
      </c>
      <c r="AP240" s="10">
        <f t="shared" si="166"/>
        <v>0.14800000000000002</v>
      </c>
      <c r="AQ240" s="9" t="s">
        <v>12</v>
      </c>
      <c r="AR240" s="55" t="s">
        <v>12</v>
      </c>
      <c r="AS240" s="55">
        <v>1.984</v>
      </c>
      <c r="AT240" s="55">
        <v>2.1989999999999998</v>
      </c>
      <c r="AU240" s="55">
        <v>2.4009999999999998</v>
      </c>
      <c r="AV240" s="3">
        <v>2.5369999999999999</v>
      </c>
      <c r="AW240" s="3">
        <v>2.6749999999999998</v>
      </c>
      <c r="AX240" s="3" t="s">
        <v>12</v>
      </c>
      <c r="AY240" s="3">
        <v>2.9710000000000001</v>
      </c>
      <c r="AZ240" s="15" t="s">
        <v>12</v>
      </c>
      <c r="BA240" s="10">
        <f t="shared" si="167"/>
        <v>2.6749999999999998</v>
      </c>
      <c r="BB240" s="9">
        <f t="shared" si="168"/>
        <v>0.27400000000000002</v>
      </c>
      <c r="BC240" s="10">
        <f t="shared" si="169"/>
        <v>0.29600000000000026</v>
      </c>
      <c r="BD240" s="9" t="s">
        <v>2403</v>
      </c>
      <c r="BE240" s="3" t="s">
        <v>12</v>
      </c>
      <c r="BF240" s="15" t="s">
        <v>12</v>
      </c>
      <c r="BG240" s="15"/>
      <c r="BH240" s="9"/>
      <c r="BI240" s="10"/>
      <c r="BJ240" s="9" t="s">
        <v>2403</v>
      </c>
      <c r="BK240" s="3" t="s">
        <v>12</v>
      </c>
      <c r="BL240" s="15" t="s">
        <v>12</v>
      </c>
      <c r="BM240" s="15"/>
      <c r="BN240" s="9"/>
      <c r="BO240" s="10"/>
      <c r="BP240">
        <f t="shared" si="170"/>
        <v>0</v>
      </c>
      <c r="BQ240" s="93">
        <f t="shared" si="171"/>
        <v>0</v>
      </c>
      <c r="BR240" s="93">
        <f t="shared" si="172"/>
        <v>0</v>
      </c>
      <c r="BS240" s="93" t="e">
        <f>VLOOKUP(C240,'Koppeling locatie - aslocatie'!$A$2:$C$8139,2,FALSE)</f>
        <v>#N/A</v>
      </c>
      <c r="BT240" s="93" t="e">
        <f>VLOOKUP($BS240,aslocaties_v01!$C$3:$AA$349,MATCH($K$3/10,aslocaties_v01!$C$2:$X$2),FALSE)</f>
        <v>#N/A</v>
      </c>
      <c r="BU240" s="93" t="e">
        <f>VLOOKUP(BS240,aslocaties_v01!$C$3:$AA$349,MATCH($K$3,aslocaties_v01!$C$2:$X$2),FALSE)</f>
        <v>#N/A</v>
      </c>
      <c r="BV240" s="93" t="e">
        <f>VLOOKUP(BS240,aslocaties_v01!$C$3:$AA$349,MATCH($K$3*10,aslocaties_v01!$C$2:$X$2),FALSE)</f>
        <v>#N/A</v>
      </c>
      <c r="BW240" s="93" t="e">
        <f t="shared" si="173"/>
        <v>#N/A</v>
      </c>
      <c r="BX240" s="93" t="e">
        <f t="shared" si="174"/>
        <v>#N/A</v>
      </c>
      <c r="BY240" s="94">
        <f t="shared" si="175"/>
        <v>999</v>
      </c>
      <c r="BZ240" s="94">
        <f t="shared" si="176"/>
        <v>999</v>
      </c>
      <c r="CA240" s="94" t="e">
        <f t="shared" si="177"/>
        <v>#N/A</v>
      </c>
      <c r="CB240" t="e">
        <f t="shared" si="178"/>
        <v>#N/A</v>
      </c>
      <c r="CC240" s="58" t="e">
        <f t="shared" si="179"/>
        <v>#N/A</v>
      </c>
      <c r="CD240" s="95" t="e">
        <f t="shared" si="180"/>
        <v>#N/A</v>
      </c>
      <c r="CE240" s="96" t="b">
        <f t="shared" si="181"/>
        <v>1</v>
      </c>
      <c r="CF240" t="e">
        <f t="shared" si="182"/>
        <v>#DIV/0!</v>
      </c>
      <c r="CG240" t="e">
        <f t="shared" si="183"/>
        <v>#DIV/0!</v>
      </c>
      <c r="CH240" s="84" t="b">
        <f t="shared" si="184"/>
        <v>1</v>
      </c>
      <c r="CI240">
        <f t="shared" si="185"/>
        <v>0.65200000000000002</v>
      </c>
      <c r="CJ240" t="b">
        <f t="shared" si="186"/>
        <v>1</v>
      </c>
      <c r="CK240" t="b">
        <f t="shared" si="187"/>
        <v>1</v>
      </c>
      <c r="CL240" s="84" t="b">
        <f t="shared" si="207"/>
        <v>1</v>
      </c>
      <c r="CM240">
        <f t="shared" si="188"/>
        <v>2.6749999999999998</v>
      </c>
      <c r="CN240" t="b">
        <f t="shared" si="189"/>
        <v>1</v>
      </c>
      <c r="CO240" s="84">
        <f t="shared" si="190"/>
        <v>5.8408415470167598E-2</v>
      </c>
      <c r="CP240" t="b">
        <f t="shared" si="191"/>
        <v>1</v>
      </c>
      <c r="CQ240" s="96" t="b">
        <f t="shared" si="192"/>
        <v>1</v>
      </c>
      <c r="CR240" t="b">
        <f t="shared" si="193"/>
        <v>1</v>
      </c>
      <c r="CS240" t="b">
        <f t="shared" si="194"/>
        <v>1</v>
      </c>
      <c r="CT240" t="b">
        <f t="shared" si="195"/>
        <v>1</v>
      </c>
      <c r="CU240" t="b">
        <f t="shared" si="196"/>
        <v>1</v>
      </c>
      <c r="CV240" s="84" t="b">
        <f t="shared" si="197"/>
        <v>1</v>
      </c>
      <c r="CW240" t="b">
        <f t="shared" si="198"/>
        <v>1</v>
      </c>
      <c r="CX240" t="b">
        <f t="shared" si="199"/>
        <v>1</v>
      </c>
      <c r="CY240" t="b">
        <f t="shared" si="200"/>
        <v>1</v>
      </c>
      <c r="CZ240" t="b">
        <f t="shared" si="201"/>
        <v>1</v>
      </c>
      <c r="DA240" s="84">
        <f t="shared" si="202"/>
        <v>0</v>
      </c>
      <c r="DB240" t="e">
        <f t="shared" si="203"/>
        <v>#N/A</v>
      </c>
    </row>
    <row r="241" spans="1:106">
      <c r="A241" s="9">
        <v>239</v>
      </c>
      <c r="B241" s="3">
        <v>2</v>
      </c>
      <c r="C241" s="3" t="s">
        <v>278</v>
      </c>
      <c r="D241" s="3" t="str">
        <f t="shared" si="156"/>
        <v>AF_60m_R_38_0271</v>
      </c>
      <c r="E241" s="3" t="str">
        <f t="shared" si="157"/>
        <v>0271</v>
      </c>
      <c r="F241" s="3">
        <v>137395.34400000001</v>
      </c>
      <c r="G241" s="15">
        <v>420973.06199999998</v>
      </c>
      <c r="H241" s="35" t="str">
        <f t="shared" si="158"/>
        <v>ja</v>
      </c>
      <c r="I241" s="42" t="s">
        <v>2402</v>
      </c>
      <c r="J241" s="20" t="s">
        <v>2955</v>
      </c>
      <c r="K241" s="21">
        <v>10000</v>
      </c>
      <c r="L241" s="28">
        <f t="shared" si="204"/>
        <v>0.24</v>
      </c>
      <c r="M241" s="28">
        <f t="shared" si="205"/>
        <v>0</v>
      </c>
      <c r="N241" s="56">
        <f t="shared" si="159"/>
        <v>0</v>
      </c>
      <c r="O241" s="33">
        <f t="shared" si="206"/>
        <v>121.20293874323802</v>
      </c>
      <c r="P241" s="37">
        <f t="shared" si="160"/>
        <v>92.179756584626148</v>
      </c>
      <c r="Q241" s="9" t="s">
        <v>12</v>
      </c>
      <c r="R241" s="55" t="s">
        <v>12</v>
      </c>
      <c r="S241" s="55">
        <v>3.7490000000000001</v>
      </c>
      <c r="T241" s="55">
        <v>3.8439999999999999</v>
      </c>
      <c r="U241" s="55">
        <v>3.923</v>
      </c>
      <c r="V241" s="3">
        <v>3.9870000000000001</v>
      </c>
      <c r="W241" s="3">
        <v>4.0650000000000004</v>
      </c>
      <c r="X241" s="3" t="s">
        <v>12</v>
      </c>
      <c r="Y241" s="3">
        <v>4.5069999999999997</v>
      </c>
      <c r="Z241" s="15" t="s">
        <v>12</v>
      </c>
      <c r="AA241" s="10">
        <f t="shared" si="161"/>
        <v>4.0650000000000004</v>
      </c>
      <c r="AB241" s="9">
        <f t="shared" si="162"/>
        <v>0.14200000000000035</v>
      </c>
      <c r="AC241" s="10">
        <f t="shared" si="163"/>
        <v>0.44199999999999928</v>
      </c>
      <c r="AD241" s="9" t="s">
        <v>12</v>
      </c>
      <c r="AE241" s="55" t="s">
        <v>12</v>
      </c>
      <c r="AF241" s="55">
        <v>0.38900000000000001</v>
      </c>
      <c r="AG241" s="55">
        <v>0.46700000000000003</v>
      </c>
      <c r="AH241" s="55">
        <v>0.54200000000000004</v>
      </c>
      <c r="AI241" s="3">
        <v>0.60499999999999998</v>
      </c>
      <c r="AJ241" s="3">
        <v>0.67200000000000004</v>
      </c>
      <c r="AK241" s="3" t="s">
        <v>12</v>
      </c>
      <c r="AL241" s="3">
        <v>0.82699999999999996</v>
      </c>
      <c r="AM241" s="15" t="s">
        <v>12</v>
      </c>
      <c r="AN241" s="10">
        <f t="shared" si="164"/>
        <v>0.67200000000000004</v>
      </c>
      <c r="AO241" s="9">
        <f t="shared" si="165"/>
        <v>0.13</v>
      </c>
      <c r="AP241" s="10">
        <f t="shared" si="166"/>
        <v>0.15499999999999992</v>
      </c>
      <c r="AQ241" s="9" t="s">
        <v>12</v>
      </c>
      <c r="AR241" s="55" t="s">
        <v>12</v>
      </c>
      <c r="AS241" s="55">
        <v>2.028</v>
      </c>
      <c r="AT241" s="55">
        <v>2.2410000000000001</v>
      </c>
      <c r="AU241" s="55">
        <v>2.4420000000000002</v>
      </c>
      <c r="AV241" s="3">
        <v>2.573</v>
      </c>
      <c r="AW241" s="3">
        <v>2.6970000000000001</v>
      </c>
      <c r="AX241" s="3" t="s">
        <v>12</v>
      </c>
      <c r="AY241" s="3">
        <v>2.9889999999999999</v>
      </c>
      <c r="AZ241" s="15" t="s">
        <v>12</v>
      </c>
      <c r="BA241" s="10">
        <f t="shared" si="167"/>
        <v>2.6970000000000001</v>
      </c>
      <c r="BB241" s="9">
        <f t="shared" si="168"/>
        <v>0.25499999999999989</v>
      </c>
      <c r="BC241" s="10">
        <f t="shared" si="169"/>
        <v>0.29199999999999982</v>
      </c>
      <c r="BD241" s="9" t="s">
        <v>2403</v>
      </c>
      <c r="BE241" s="3" t="s">
        <v>12</v>
      </c>
      <c r="BF241" s="15" t="s">
        <v>12</v>
      </c>
      <c r="BG241" s="15"/>
      <c r="BH241" s="9"/>
      <c r="BI241" s="10"/>
      <c r="BJ241" s="9" t="s">
        <v>2403</v>
      </c>
      <c r="BK241" s="3" t="s">
        <v>12</v>
      </c>
      <c r="BL241" s="15" t="s">
        <v>12</v>
      </c>
      <c r="BM241" s="15"/>
      <c r="BN241" s="9"/>
      <c r="BO241" s="10"/>
      <c r="BP241">
        <f t="shared" si="170"/>
        <v>0</v>
      </c>
      <c r="BQ241" s="93">
        <f t="shared" si="171"/>
        <v>0</v>
      </c>
      <c r="BR241" s="93">
        <f t="shared" si="172"/>
        <v>0</v>
      </c>
      <c r="BS241" s="93" t="e">
        <f>VLOOKUP(C241,'Koppeling locatie - aslocatie'!$A$2:$C$8139,2,FALSE)</f>
        <v>#N/A</v>
      </c>
      <c r="BT241" s="93" t="e">
        <f>VLOOKUP($BS241,aslocaties_v01!$C$3:$AA$349,MATCH($K$3/10,aslocaties_v01!$C$2:$X$2),FALSE)</f>
        <v>#N/A</v>
      </c>
      <c r="BU241" s="93" t="e">
        <f>VLOOKUP(BS241,aslocaties_v01!$C$3:$AA$349,MATCH($K$3,aslocaties_v01!$C$2:$X$2),FALSE)</f>
        <v>#N/A</v>
      </c>
      <c r="BV241" s="93" t="e">
        <f>VLOOKUP(BS241,aslocaties_v01!$C$3:$AA$349,MATCH($K$3*10,aslocaties_v01!$C$2:$X$2),FALSE)</f>
        <v>#N/A</v>
      </c>
      <c r="BW241" s="93" t="e">
        <f t="shared" si="173"/>
        <v>#N/A</v>
      </c>
      <c r="BX241" s="93" t="e">
        <f t="shared" si="174"/>
        <v>#N/A</v>
      </c>
      <c r="BY241" s="94">
        <f t="shared" si="175"/>
        <v>999</v>
      </c>
      <c r="BZ241" s="94">
        <f t="shared" si="176"/>
        <v>999</v>
      </c>
      <c r="CA241" s="94" t="e">
        <f t="shared" si="177"/>
        <v>#N/A</v>
      </c>
      <c r="CB241" t="e">
        <f t="shared" si="178"/>
        <v>#N/A</v>
      </c>
      <c r="CC241" s="58" t="e">
        <f t="shared" si="179"/>
        <v>#N/A</v>
      </c>
      <c r="CD241" s="95" t="e">
        <f t="shared" si="180"/>
        <v>#N/A</v>
      </c>
      <c r="CE241" s="96" t="b">
        <f t="shared" si="181"/>
        <v>1</v>
      </c>
      <c r="CF241" t="e">
        <f t="shared" si="182"/>
        <v>#DIV/0!</v>
      </c>
      <c r="CG241" t="e">
        <f t="shared" si="183"/>
        <v>#DIV/0!</v>
      </c>
      <c r="CH241" s="84" t="b">
        <f t="shared" si="184"/>
        <v>1</v>
      </c>
      <c r="CI241">
        <f t="shared" si="185"/>
        <v>0.67200000000000004</v>
      </c>
      <c r="CJ241" t="b">
        <f t="shared" si="186"/>
        <v>1</v>
      </c>
      <c r="CK241" t="b">
        <f t="shared" si="187"/>
        <v>1</v>
      </c>
      <c r="CL241" s="84" t="b">
        <f t="shared" si="207"/>
        <v>1</v>
      </c>
      <c r="CM241">
        <f t="shared" si="188"/>
        <v>2.6970000000000001</v>
      </c>
      <c r="CN241" t="b">
        <f t="shared" si="189"/>
        <v>1</v>
      </c>
      <c r="CO241" s="84">
        <f t="shared" si="190"/>
        <v>5.9221960704388968E-2</v>
      </c>
      <c r="CP241" t="b">
        <f t="shared" si="191"/>
        <v>1</v>
      </c>
      <c r="CQ241" s="96" t="b">
        <f t="shared" si="192"/>
        <v>1</v>
      </c>
      <c r="CR241" t="b">
        <f t="shared" si="193"/>
        <v>1</v>
      </c>
      <c r="CS241" t="b">
        <f t="shared" si="194"/>
        <v>1</v>
      </c>
      <c r="CT241" t="b">
        <f t="shared" si="195"/>
        <v>1</v>
      </c>
      <c r="CU241" t="b">
        <f t="shared" si="196"/>
        <v>1</v>
      </c>
      <c r="CV241" s="84" t="b">
        <f t="shared" si="197"/>
        <v>1</v>
      </c>
      <c r="CW241" t="b">
        <f t="shared" si="198"/>
        <v>1</v>
      </c>
      <c r="CX241" t="b">
        <f t="shared" si="199"/>
        <v>1</v>
      </c>
      <c r="CY241" t="b">
        <f t="shared" si="200"/>
        <v>1</v>
      </c>
      <c r="CZ241" t="b">
        <f t="shared" si="201"/>
        <v>1</v>
      </c>
      <c r="DA241" s="84">
        <f t="shared" si="202"/>
        <v>0</v>
      </c>
      <c r="DB241" t="e">
        <f t="shared" si="203"/>
        <v>#N/A</v>
      </c>
    </row>
    <row r="242" spans="1:106">
      <c r="A242" s="9">
        <v>240</v>
      </c>
      <c r="B242" s="3">
        <v>2</v>
      </c>
      <c r="C242" s="3" t="s">
        <v>279</v>
      </c>
      <c r="D242" s="3" t="str">
        <f t="shared" si="156"/>
        <v>AF_60m_R_38_0272</v>
      </c>
      <c r="E242" s="3" t="str">
        <f t="shared" si="157"/>
        <v>0272</v>
      </c>
      <c r="F242" s="3">
        <v>137324.31200000001</v>
      </c>
      <c r="G242" s="15">
        <v>421031.81199999998</v>
      </c>
      <c r="H242" s="35" t="str">
        <f t="shared" si="158"/>
        <v>ja</v>
      </c>
      <c r="I242" s="42" t="s">
        <v>2402</v>
      </c>
      <c r="J242" s="20" t="s">
        <v>2955</v>
      </c>
      <c r="K242" s="21">
        <v>10000</v>
      </c>
      <c r="L242" s="28">
        <f t="shared" si="204"/>
        <v>0.24</v>
      </c>
      <c r="M242" s="28">
        <f t="shared" si="205"/>
        <v>0</v>
      </c>
      <c r="N242" s="56">
        <f t="shared" si="159"/>
        <v>0</v>
      </c>
      <c r="O242" s="33">
        <f t="shared" si="206"/>
        <v>92.179756584626148</v>
      </c>
      <c r="P242" s="37">
        <f t="shared" si="160"/>
        <v>66.772505509421833</v>
      </c>
      <c r="Q242" s="9" t="s">
        <v>12</v>
      </c>
      <c r="R242" s="55" t="s">
        <v>12</v>
      </c>
      <c r="S242" s="55">
        <v>3.7450000000000001</v>
      </c>
      <c r="T242" s="55">
        <v>3.8439999999999999</v>
      </c>
      <c r="U242" s="55">
        <v>3.923</v>
      </c>
      <c r="V242" s="3">
        <v>3.9870000000000001</v>
      </c>
      <c r="W242" s="3">
        <v>4.0650000000000004</v>
      </c>
      <c r="X242" s="3" t="s">
        <v>12</v>
      </c>
      <c r="Y242" s="3">
        <v>4.5060000000000002</v>
      </c>
      <c r="Z242" s="15" t="s">
        <v>12</v>
      </c>
      <c r="AA242" s="10">
        <f t="shared" si="161"/>
        <v>4.0650000000000004</v>
      </c>
      <c r="AB242" s="9">
        <f t="shared" si="162"/>
        <v>0.14200000000000035</v>
      </c>
      <c r="AC242" s="10">
        <f t="shared" si="163"/>
        <v>0.44099999999999984</v>
      </c>
      <c r="AD242" s="9" t="s">
        <v>12</v>
      </c>
      <c r="AE242" s="55" t="s">
        <v>12</v>
      </c>
      <c r="AF242" s="55">
        <v>0.35</v>
      </c>
      <c r="AG242" s="55">
        <v>0.433</v>
      </c>
      <c r="AH242" s="55">
        <v>0.50700000000000001</v>
      </c>
      <c r="AI242" s="3">
        <v>0.56999999999999995</v>
      </c>
      <c r="AJ242" s="3">
        <v>0.63900000000000001</v>
      </c>
      <c r="AK242" s="3" t="s">
        <v>12</v>
      </c>
      <c r="AL242" s="3">
        <v>0.76600000000000001</v>
      </c>
      <c r="AM242" s="15" t="s">
        <v>12</v>
      </c>
      <c r="AN242" s="10">
        <f t="shared" si="164"/>
        <v>0.63900000000000001</v>
      </c>
      <c r="AO242" s="9">
        <f t="shared" si="165"/>
        <v>0.13200000000000001</v>
      </c>
      <c r="AP242" s="10">
        <f t="shared" si="166"/>
        <v>0.127</v>
      </c>
      <c r="AQ242" s="9" t="s">
        <v>12</v>
      </c>
      <c r="AR242" s="55" t="s">
        <v>12</v>
      </c>
      <c r="AS242" s="55">
        <v>1.966</v>
      </c>
      <c r="AT242" s="55">
        <v>2.1819999999999999</v>
      </c>
      <c r="AU242" s="55">
        <v>2.3780000000000001</v>
      </c>
      <c r="AV242" s="3">
        <v>2.52</v>
      </c>
      <c r="AW242" s="3">
        <v>2.6549999999999998</v>
      </c>
      <c r="AX242" s="3" t="s">
        <v>12</v>
      </c>
      <c r="AY242" s="3">
        <v>2.919</v>
      </c>
      <c r="AZ242" s="15" t="s">
        <v>12</v>
      </c>
      <c r="BA242" s="10">
        <f t="shared" si="167"/>
        <v>2.6549999999999998</v>
      </c>
      <c r="BB242" s="9">
        <f t="shared" si="168"/>
        <v>0.27699999999999969</v>
      </c>
      <c r="BC242" s="10">
        <f t="shared" si="169"/>
        <v>0.26400000000000023</v>
      </c>
      <c r="BD242" s="9" t="s">
        <v>2403</v>
      </c>
      <c r="BE242" s="3" t="s">
        <v>12</v>
      </c>
      <c r="BF242" s="15" t="s">
        <v>12</v>
      </c>
      <c r="BG242" s="15"/>
      <c r="BH242" s="9"/>
      <c r="BI242" s="10"/>
      <c r="BJ242" s="9" t="s">
        <v>2403</v>
      </c>
      <c r="BK242" s="3" t="s">
        <v>12</v>
      </c>
      <c r="BL242" s="15" t="s">
        <v>12</v>
      </c>
      <c r="BM242" s="15"/>
      <c r="BN242" s="9"/>
      <c r="BO242" s="10"/>
      <c r="BP242">
        <f t="shared" si="170"/>
        <v>0</v>
      </c>
      <c r="BQ242" s="93">
        <f t="shared" si="171"/>
        <v>0</v>
      </c>
      <c r="BR242" s="93">
        <f t="shared" si="172"/>
        <v>0</v>
      </c>
      <c r="BS242" s="93" t="e">
        <f>VLOOKUP(C242,'Koppeling locatie - aslocatie'!$A$2:$C$8139,2,FALSE)</f>
        <v>#N/A</v>
      </c>
      <c r="BT242" s="93" t="e">
        <f>VLOOKUP($BS242,aslocaties_v01!$C$3:$AA$349,MATCH($K$3/10,aslocaties_v01!$C$2:$X$2),FALSE)</f>
        <v>#N/A</v>
      </c>
      <c r="BU242" s="93" t="e">
        <f>VLOOKUP(BS242,aslocaties_v01!$C$3:$AA$349,MATCH($K$3,aslocaties_v01!$C$2:$X$2),FALSE)</f>
        <v>#N/A</v>
      </c>
      <c r="BV242" s="93" t="e">
        <f>VLOOKUP(BS242,aslocaties_v01!$C$3:$AA$349,MATCH($K$3*10,aslocaties_v01!$C$2:$X$2),FALSE)</f>
        <v>#N/A</v>
      </c>
      <c r="BW242" s="93" t="e">
        <f t="shared" si="173"/>
        <v>#N/A</v>
      </c>
      <c r="BX242" s="93" t="e">
        <f t="shared" si="174"/>
        <v>#N/A</v>
      </c>
      <c r="BY242" s="94">
        <f t="shared" si="175"/>
        <v>999</v>
      </c>
      <c r="BZ242" s="94">
        <f t="shared" si="176"/>
        <v>999</v>
      </c>
      <c r="CA242" s="94" t="e">
        <f t="shared" si="177"/>
        <v>#N/A</v>
      </c>
      <c r="CB242" t="e">
        <f t="shared" si="178"/>
        <v>#N/A</v>
      </c>
      <c r="CC242" s="58" t="e">
        <f t="shared" si="179"/>
        <v>#N/A</v>
      </c>
      <c r="CD242" s="95" t="e">
        <f t="shared" si="180"/>
        <v>#N/A</v>
      </c>
      <c r="CE242" s="96" t="b">
        <f t="shared" si="181"/>
        <v>1</v>
      </c>
      <c r="CF242" t="e">
        <f t="shared" si="182"/>
        <v>#DIV/0!</v>
      </c>
      <c r="CG242" t="e">
        <f t="shared" si="183"/>
        <v>#DIV/0!</v>
      </c>
      <c r="CH242" s="84" t="b">
        <f t="shared" si="184"/>
        <v>1</v>
      </c>
      <c r="CI242">
        <f t="shared" si="185"/>
        <v>0.63900000000000001</v>
      </c>
      <c r="CJ242" t="b">
        <f t="shared" si="186"/>
        <v>1</v>
      </c>
      <c r="CK242" t="b">
        <f t="shared" si="187"/>
        <v>1</v>
      </c>
      <c r="CL242" s="84" t="b">
        <f t="shared" si="207"/>
        <v>1</v>
      </c>
      <c r="CM242">
        <f t="shared" si="188"/>
        <v>2.6549999999999998</v>
      </c>
      <c r="CN242" t="b">
        <f t="shared" si="189"/>
        <v>1</v>
      </c>
      <c r="CO242" s="84">
        <f t="shared" si="190"/>
        <v>5.8109509416605094E-2</v>
      </c>
      <c r="CP242" t="b">
        <f t="shared" si="191"/>
        <v>1</v>
      </c>
      <c r="CQ242" s="96" t="b">
        <f t="shared" si="192"/>
        <v>1</v>
      </c>
      <c r="CR242" t="b">
        <f t="shared" si="193"/>
        <v>1</v>
      </c>
      <c r="CS242" t="b">
        <f t="shared" si="194"/>
        <v>1</v>
      </c>
      <c r="CT242" t="b">
        <f t="shared" si="195"/>
        <v>1</v>
      </c>
      <c r="CU242" t="b">
        <f t="shared" si="196"/>
        <v>1</v>
      </c>
      <c r="CV242" s="84" t="b">
        <f t="shared" si="197"/>
        <v>1</v>
      </c>
      <c r="CW242" t="b">
        <f t="shared" si="198"/>
        <v>1</v>
      </c>
      <c r="CX242" t="b">
        <f t="shared" si="199"/>
        <v>1</v>
      </c>
      <c r="CY242" t="b">
        <f t="shared" si="200"/>
        <v>1</v>
      </c>
      <c r="CZ242" t="b">
        <f t="shared" si="201"/>
        <v>1</v>
      </c>
      <c r="DA242" s="84">
        <f t="shared" si="202"/>
        <v>0</v>
      </c>
      <c r="DB242" t="e">
        <f t="shared" si="203"/>
        <v>#N/A</v>
      </c>
    </row>
    <row r="243" spans="1:106">
      <c r="A243" s="9">
        <v>241</v>
      </c>
      <c r="B243" s="3">
        <v>2</v>
      </c>
      <c r="C243" s="3" t="s">
        <v>280</v>
      </c>
      <c r="D243" s="3" t="str">
        <f t="shared" si="156"/>
        <v>AF_60m_R_38_0273</v>
      </c>
      <c r="E243" s="3" t="str">
        <f t="shared" si="157"/>
        <v>0273</v>
      </c>
      <c r="F243" s="3">
        <v>137293.766</v>
      </c>
      <c r="G243" s="15">
        <v>421091.18800000002</v>
      </c>
      <c r="H243" s="35" t="str">
        <f t="shared" si="158"/>
        <v>ja</v>
      </c>
      <c r="I243" s="42" t="s">
        <v>2402</v>
      </c>
      <c r="J243" s="20" t="s">
        <v>2955</v>
      </c>
      <c r="K243" s="21">
        <v>10000</v>
      </c>
      <c r="L243" s="28">
        <f t="shared" si="204"/>
        <v>0.24</v>
      </c>
      <c r="M243" s="28">
        <f t="shared" si="205"/>
        <v>0</v>
      </c>
      <c r="N243" s="56">
        <f t="shared" si="159"/>
        <v>0</v>
      </c>
      <c r="O243" s="33">
        <f t="shared" si="206"/>
        <v>66.772505509421833</v>
      </c>
      <c r="P243" s="37">
        <f t="shared" si="160"/>
        <v>117.43543592119076</v>
      </c>
      <c r="Q243" s="9" t="s">
        <v>12</v>
      </c>
      <c r="R243" s="55" t="s">
        <v>12</v>
      </c>
      <c r="S243" s="55">
        <v>3.7450000000000001</v>
      </c>
      <c r="T243" s="55">
        <v>3.8439999999999999</v>
      </c>
      <c r="U243" s="55">
        <v>3.9239999999999999</v>
      </c>
      <c r="V243" s="3">
        <v>3.9870000000000001</v>
      </c>
      <c r="W243" s="3">
        <v>4.0650000000000004</v>
      </c>
      <c r="X243" s="3" t="s">
        <v>12</v>
      </c>
      <c r="Y243" s="3">
        <v>4.5060000000000002</v>
      </c>
      <c r="Z243" s="15" t="s">
        <v>12</v>
      </c>
      <c r="AA243" s="10">
        <f t="shared" si="161"/>
        <v>4.0650000000000004</v>
      </c>
      <c r="AB243" s="9">
        <f t="shared" si="162"/>
        <v>0.14100000000000046</v>
      </c>
      <c r="AC243" s="10">
        <f t="shared" si="163"/>
        <v>0.44099999999999984</v>
      </c>
      <c r="AD243" s="9" t="s">
        <v>12</v>
      </c>
      <c r="AE243" s="55" t="s">
        <v>12</v>
      </c>
      <c r="AF243" s="55">
        <v>0.34699999999999998</v>
      </c>
      <c r="AG243" s="55">
        <v>0.432</v>
      </c>
      <c r="AH243" s="55">
        <v>0.51200000000000001</v>
      </c>
      <c r="AI243" s="3">
        <v>0.57699999999999996</v>
      </c>
      <c r="AJ243" s="3">
        <v>0.64700000000000002</v>
      </c>
      <c r="AK243" s="3" t="s">
        <v>12</v>
      </c>
      <c r="AL243" s="3">
        <v>0.77100000000000002</v>
      </c>
      <c r="AM243" s="15" t="s">
        <v>12</v>
      </c>
      <c r="AN243" s="10">
        <f t="shared" si="164"/>
        <v>0.64700000000000002</v>
      </c>
      <c r="AO243" s="9">
        <f t="shared" si="165"/>
        <v>0.13500000000000001</v>
      </c>
      <c r="AP243" s="10">
        <f t="shared" si="166"/>
        <v>0.124</v>
      </c>
      <c r="AQ243" s="9" t="s">
        <v>12</v>
      </c>
      <c r="AR243" s="55" t="s">
        <v>12</v>
      </c>
      <c r="AS243" s="55">
        <v>1.944</v>
      </c>
      <c r="AT243" s="55">
        <v>2.165</v>
      </c>
      <c r="AU243" s="55">
        <v>2.3730000000000002</v>
      </c>
      <c r="AV243" s="3">
        <v>2.5190000000000001</v>
      </c>
      <c r="AW243" s="3">
        <v>2.65</v>
      </c>
      <c r="AX243" s="3" t="s">
        <v>12</v>
      </c>
      <c r="AY243" s="3">
        <v>2.9129999999999998</v>
      </c>
      <c r="AZ243" s="15" t="s">
        <v>12</v>
      </c>
      <c r="BA243" s="10">
        <f t="shared" si="167"/>
        <v>2.65</v>
      </c>
      <c r="BB243" s="9">
        <f t="shared" si="168"/>
        <v>0.27699999999999969</v>
      </c>
      <c r="BC243" s="10">
        <f t="shared" si="169"/>
        <v>0.2629999999999999</v>
      </c>
      <c r="BD243" s="9" t="s">
        <v>2403</v>
      </c>
      <c r="BE243" s="3" t="s">
        <v>12</v>
      </c>
      <c r="BF243" s="15" t="s">
        <v>12</v>
      </c>
      <c r="BG243" s="15"/>
      <c r="BH243" s="9"/>
      <c r="BI243" s="10"/>
      <c r="BJ243" s="9" t="s">
        <v>2403</v>
      </c>
      <c r="BK243" s="3" t="s">
        <v>12</v>
      </c>
      <c r="BL243" s="15" t="s">
        <v>12</v>
      </c>
      <c r="BM243" s="15"/>
      <c r="BN243" s="9"/>
      <c r="BO243" s="10"/>
      <c r="BP243">
        <f t="shared" si="170"/>
        <v>0</v>
      </c>
      <c r="BQ243" s="93">
        <f t="shared" si="171"/>
        <v>0</v>
      </c>
      <c r="BR243" s="93">
        <f t="shared" si="172"/>
        <v>0</v>
      </c>
      <c r="BS243" s="93" t="e">
        <f>VLOOKUP(C243,'Koppeling locatie - aslocatie'!$A$2:$C$8139,2,FALSE)</f>
        <v>#N/A</v>
      </c>
      <c r="BT243" s="93" t="e">
        <f>VLOOKUP($BS243,aslocaties_v01!$C$3:$AA$349,MATCH($K$3/10,aslocaties_v01!$C$2:$X$2),FALSE)</f>
        <v>#N/A</v>
      </c>
      <c r="BU243" s="93" t="e">
        <f>VLOOKUP(BS243,aslocaties_v01!$C$3:$AA$349,MATCH($K$3,aslocaties_v01!$C$2:$X$2),FALSE)</f>
        <v>#N/A</v>
      </c>
      <c r="BV243" s="93" t="e">
        <f>VLOOKUP(BS243,aslocaties_v01!$C$3:$AA$349,MATCH($K$3*10,aslocaties_v01!$C$2:$X$2),FALSE)</f>
        <v>#N/A</v>
      </c>
      <c r="BW243" s="93" t="e">
        <f t="shared" si="173"/>
        <v>#N/A</v>
      </c>
      <c r="BX243" s="93" t="e">
        <f t="shared" si="174"/>
        <v>#N/A</v>
      </c>
      <c r="BY243" s="94">
        <f t="shared" si="175"/>
        <v>999</v>
      </c>
      <c r="BZ243" s="94">
        <f t="shared" si="176"/>
        <v>999</v>
      </c>
      <c r="CA243" s="94" t="e">
        <f t="shared" si="177"/>
        <v>#N/A</v>
      </c>
      <c r="CB243" t="e">
        <f t="shared" si="178"/>
        <v>#N/A</v>
      </c>
      <c r="CC243" s="58" t="e">
        <f t="shared" si="179"/>
        <v>#N/A</v>
      </c>
      <c r="CD243" s="95" t="e">
        <f t="shared" si="180"/>
        <v>#N/A</v>
      </c>
      <c r="CE243" s="96" t="b">
        <f t="shared" si="181"/>
        <v>1</v>
      </c>
      <c r="CF243" t="e">
        <f t="shared" si="182"/>
        <v>#DIV/0!</v>
      </c>
      <c r="CG243" t="e">
        <f t="shared" si="183"/>
        <v>#DIV/0!</v>
      </c>
      <c r="CH243" s="84" t="b">
        <f t="shared" si="184"/>
        <v>1</v>
      </c>
      <c r="CI243">
        <f t="shared" si="185"/>
        <v>0.64700000000000002</v>
      </c>
      <c r="CJ243" t="b">
        <f t="shared" si="186"/>
        <v>1</v>
      </c>
      <c r="CK243" t="b">
        <f t="shared" si="187"/>
        <v>1</v>
      </c>
      <c r="CL243" s="84" t="b">
        <f t="shared" si="207"/>
        <v>1</v>
      </c>
      <c r="CM243">
        <f t="shared" si="188"/>
        <v>2.65</v>
      </c>
      <c r="CN243" t="b">
        <f t="shared" si="189"/>
        <v>1</v>
      </c>
      <c r="CO243" s="84">
        <f t="shared" si="190"/>
        <v>5.9059250942483411E-2</v>
      </c>
      <c r="CP243" t="b">
        <f t="shared" si="191"/>
        <v>1</v>
      </c>
      <c r="CQ243" s="96" t="b">
        <f t="shared" si="192"/>
        <v>1</v>
      </c>
      <c r="CR243" t="b">
        <f t="shared" si="193"/>
        <v>1</v>
      </c>
      <c r="CS243" t="b">
        <f t="shared" si="194"/>
        <v>1</v>
      </c>
      <c r="CT243" t="b">
        <f t="shared" si="195"/>
        <v>1</v>
      </c>
      <c r="CU243" t="b">
        <f t="shared" si="196"/>
        <v>1</v>
      </c>
      <c r="CV243" s="84" t="b">
        <f t="shared" si="197"/>
        <v>1</v>
      </c>
      <c r="CW243" t="b">
        <f t="shared" si="198"/>
        <v>1</v>
      </c>
      <c r="CX243" t="b">
        <f t="shared" si="199"/>
        <v>1</v>
      </c>
      <c r="CY243" t="b">
        <f t="shared" si="200"/>
        <v>1</v>
      </c>
      <c r="CZ243" t="b">
        <f t="shared" si="201"/>
        <v>1</v>
      </c>
      <c r="DA243" s="84">
        <f t="shared" si="202"/>
        <v>0</v>
      </c>
      <c r="DB243" t="e">
        <f t="shared" si="203"/>
        <v>#N/A</v>
      </c>
    </row>
    <row r="244" spans="1:106">
      <c r="A244" s="9">
        <v>242</v>
      </c>
      <c r="B244" s="3">
        <v>2</v>
      </c>
      <c r="C244" s="3" t="s">
        <v>281</v>
      </c>
      <c r="D244" s="3" t="str">
        <f t="shared" si="156"/>
        <v>AF_60m_R_38_0274</v>
      </c>
      <c r="E244" s="3" t="str">
        <f t="shared" si="157"/>
        <v>0274</v>
      </c>
      <c r="F244" s="3">
        <v>137177.609</v>
      </c>
      <c r="G244" s="15">
        <v>421108.46899999998</v>
      </c>
      <c r="H244" s="35" t="str">
        <f t="shared" si="158"/>
        <v>ja</v>
      </c>
      <c r="I244" s="42" t="s">
        <v>2402</v>
      </c>
      <c r="J244" s="20" t="s">
        <v>2955</v>
      </c>
      <c r="K244" s="21">
        <v>10000</v>
      </c>
      <c r="L244" s="28">
        <f t="shared" si="204"/>
        <v>0.24</v>
      </c>
      <c r="M244" s="28">
        <f t="shared" si="205"/>
        <v>0</v>
      </c>
      <c r="N244" s="56">
        <f t="shared" si="159"/>
        <v>0</v>
      </c>
      <c r="O244" s="33">
        <f t="shared" si="206"/>
        <v>117.43543592119076</v>
      </c>
      <c r="P244" s="37">
        <f t="shared" si="160"/>
        <v>82.481650838216964</v>
      </c>
      <c r="Q244" s="9" t="s">
        <v>12</v>
      </c>
      <c r="R244" s="55" t="s">
        <v>12</v>
      </c>
      <c r="S244" s="55">
        <v>3.7450000000000001</v>
      </c>
      <c r="T244" s="55">
        <v>3.8439999999999999</v>
      </c>
      <c r="U244" s="55">
        <v>3.9239999999999999</v>
      </c>
      <c r="V244" s="3">
        <v>3.9870000000000001</v>
      </c>
      <c r="W244" s="3">
        <v>4.0650000000000004</v>
      </c>
      <c r="X244" s="3" t="s">
        <v>12</v>
      </c>
      <c r="Y244" s="3">
        <v>4.5060000000000002</v>
      </c>
      <c r="Z244" s="15" t="s">
        <v>12</v>
      </c>
      <c r="AA244" s="10">
        <f t="shared" si="161"/>
        <v>4.0650000000000004</v>
      </c>
      <c r="AB244" s="9">
        <f t="shared" si="162"/>
        <v>0.14100000000000046</v>
      </c>
      <c r="AC244" s="10">
        <f t="shared" si="163"/>
        <v>0.44099999999999984</v>
      </c>
      <c r="AD244" s="9" t="s">
        <v>12</v>
      </c>
      <c r="AE244" s="55" t="s">
        <v>12</v>
      </c>
      <c r="AF244" s="55">
        <v>0.34499999999999997</v>
      </c>
      <c r="AG244" s="55">
        <v>0.42699999999999999</v>
      </c>
      <c r="AH244" s="55">
        <v>0.501</v>
      </c>
      <c r="AI244" s="3">
        <v>0.56499999999999995</v>
      </c>
      <c r="AJ244" s="3">
        <v>0.63500000000000001</v>
      </c>
      <c r="AK244" s="3" t="s">
        <v>12</v>
      </c>
      <c r="AL244" s="3">
        <v>0.76300000000000001</v>
      </c>
      <c r="AM244" s="15" t="s">
        <v>12</v>
      </c>
      <c r="AN244" s="10">
        <f t="shared" si="164"/>
        <v>0.63500000000000001</v>
      </c>
      <c r="AO244" s="9">
        <f t="shared" si="165"/>
        <v>0.13400000000000001</v>
      </c>
      <c r="AP244" s="10">
        <f t="shared" si="166"/>
        <v>0.128</v>
      </c>
      <c r="AQ244" s="9" t="s">
        <v>12</v>
      </c>
      <c r="AR244" s="55" t="s">
        <v>12</v>
      </c>
      <c r="AS244" s="55">
        <v>1.946</v>
      </c>
      <c r="AT244" s="55">
        <v>2.1659999999999999</v>
      </c>
      <c r="AU244" s="55">
        <v>2.3570000000000002</v>
      </c>
      <c r="AV244" s="3">
        <v>2.5030000000000001</v>
      </c>
      <c r="AW244" s="3">
        <v>2.6320000000000001</v>
      </c>
      <c r="AX244" s="3" t="s">
        <v>12</v>
      </c>
      <c r="AY244" s="3">
        <v>2.8780000000000001</v>
      </c>
      <c r="AZ244" s="15" t="s">
        <v>12</v>
      </c>
      <c r="BA244" s="10">
        <f t="shared" si="167"/>
        <v>2.6320000000000001</v>
      </c>
      <c r="BB244" s="9">
        <f t="shared" si="168"/>
        <v>0.27499999999999991</v>
      </c>
      <c r="BC244" s="10">
        <f t="shared" si="169"/>
        <v>0.246</v>
      </c>
      <c r="BD244" s="9" t="s">
        <v>2403</v>
      </c>
      <c r="BE244" s="3" t="s">
        <v>12</v>
      </c>
      <c r="BF244" s="15" t="s">
        <v>12</v>
      </c>
      <c r="BG244" s="15"/>
      <c r="BH244" s="9"/>
      <c r="BI244" s="10"/>
      <c r="BJ244" s="9" t="s">
        <v>2403</v>
      </c>
      <c r="BK244" s="3" t="s">
        <v>12</v>
      </c>
      <c r="BL244" s="15" t="s">
        <v>12</v>
      </c>
      <c r="BM244" s="15"/>
      <c r="BN244" s="9"/>
      <c r="BO244" s="10"/>
      <c r="BP244">
        <f t="shared" si="170"/>
        <v>0</v>
      </c>
      <c r="BQ244" s="93">
        <f t="shared" si="171"/>
        <v>0</v>
      </c>
      <c r="BR244" s="93">
        <f t="shared" si="172"/>
        <v>0</v>
      </c>
      <c r="BS244" s="93" t="e">
        <f>VLOOKUP(C244,'Koppeling locatie - aslocatie'!$A$2:$C$8139,2,FALSE)</f>
        <v>#N/A</v>
      </c>
      <c r="BT244" s="93" t="e">
        <f>VLOOKUP($BS244,aslocaties_v01!$C$3:$AA$349,MATCH($K$3/10,aslocaties_v01!$C$2:$X$2),FALSE)</f>
        <v>#N/A</v>
      </c>
      <c r="BU244" s="93" t="e">
        <f>VLOOKUP(BS244,aslocaties_v01!$C$3:$AA$349,MATCH($K$3,aslocaties_v01!$C$2:$X$2),FALSE)</f>
        <v>#N/A</v>
      </c>
      <c r="BV244" s="93" t="e">
        <f>VLOOKUP(BS244,aslocaties_v01!$C$3:$AA$349,MATCH($K$3*10,aslocaties_v01!$C$2:$X$2),FALSE)</f>
        <v>#N/A</v>
      </c>
      <c r="BW244" s="93" t="e">
        <f t="shared" si="173"/>
        <v>#N/A</v>
      </c>
      <c r="BX244" s="93" t="e">
        <f t="shared" si="174"/>
        <v>#N/A</v>
      </c>
      <c r="BY244" s="94">
        <f t="shared" si="175"/>
        <v>999</v>
      </c>
      <c r="BZ244" s="94">
        <f t="shared" si="176"/>
        <v>999</v>
      </c>
      <c r="CA244" s="94" t="e">
        <f t="shared" si="177"/>
        <v>#N/A</v>
      </c>
      <c r="CB244" t="e">
        <f t="shared" si="178"/>
        <v>#N/A</v>
      </c>
      <c r="CC244" s="58" t="e">
        <f t="shared" si="179"/>
        <v>#N/A</v>
      </c>
      <c r="CD244" s="95" t="e">
        <f t="shared" si="180"/>
        <v>#N/A</v>
      </c>
      <c r="CE244" s="96" t="b">
        <f t="shared" si="181"/>
        <v>1</v>
      </c>
      <c r="CF244" t="e">
        <f t="shared" si="182"/>
        <v>#DIV/0!</v>
      </c>
      <c r="CG244" t="e">
        <f t="shared" si="183"/>
        <v>#DIV/0!</v>
      </c>
      <c r="CH244" s="84" t="b">
        <f t="shared" si="184"/>
        <v>1</v>
      </c>
      <c r="CI244">
        <f t="shared" si="185"/>
        <v>0.63500000000000001</v>
      </c>
      <c r="CJ244" t="b">
        <f t="shared" si="186"/>
        <v>1</v>
      </c>
      <c r="CK244" t="b">
        <f t="shared" si="187"/>
        <v>1</v>
      </c>
      <c r="CL244" s="84" t="b">
        <f t="shared" si="207"/>
        <v>1</v>
      </c>
      <c r="CM244">
        <f t="shared" si="188"/>
        <v>2.6320000000000001</v>
      </c>
      <c r="CN244" t="b">
        <f t="shared" si="189"/>
        <v>1</v>
      </c>
      <c r="CO244" s="84">
        <f t="shared" si="190"/>
        <v>5.8759400615767426E-2</v>
      </c>
      <c r="CP244" t="b">
        <f t="shared" si="191"/>
        <v>1</v>
      </c>
      <c r="CQ244" s="96" t="b">
        <f t="shared" si="192"/>
        <v>1</v>
      </c>
      <c r="CR244" t="b">
        <f t="shared" si="193"/>
        <v>1</v>
      </c>
      <c r="CS244" t="b">
        <f t="shared" si="194"/>
        <v>1</v>
      </c>
      <c r="CT244" t="b">
        <f t="shared" si="195"/>
        <v>1</v>
      </c>
      <c r="CU244" t="b">
        <f t="shared" si="196"/>
        <v>1</v>
      </c>
      <c r="CV244" s="84" t="b">
        <f t="shared" si="197"/>
        <v>1</v>
      </c>
      <c r="CW244" t="b">
        <f t="shared" si="198"/>
        <v>1</v>
      </c>
      <c r="CX244" t="b">
        <f t="shared" si="199"/>
        <v>1</v>
      </c>
      <c r="CY244" t="b">
        <f t="shared" si="200"/>
        <v>1</v>
      </c>
      <c r="CZ244" t="b">
        <f t="shared" si="201"/>
        <v>1</v>
      </c>
      <c r="DA244" s="84">
        <f t="shared" si="202"/>
        <v>0</v>
      </c>
      <c r="DB244" t="e">
        <f t="shared" si="203"/>
        <v>#N/A</v>
      </c>
    </row>
    <row r="245" spans="1:106">
      <c r="A245" s="9">
        <v>243</v>
      </c>
      <c r="B245" s="3">
        <v>2</v>
      </c>
      <c r="C245" s="3" t="s">
        <v>282</v>
      </c>
      <c r="D245" s="3" t="str">
        <f t="shared" si="156"/>
        <v>AF_60m_R_38_0275</v>
      </c>
      <c r="E245" s="3" t="str">
        <f t="shared" si="157"/>
        <v>0275</v>
      </c>
      <c r="F245" s="3">
        <v>137096.21900000001</v>
      </c>
      <c r="G245" s="15">
        <v>421121.84399999998</v>
      </c>
      <c r="H245" s="35" t="str">
        <f t="shared" si="158"/>
        <v>ja</v>
      </c>
      <c r="I245" s="42" t="s">
        <v>2402</v>
      </c>
      <c r="J245" s="20" t="s">
        <v>2955</v>
      </c>
      <c r="K245" s="21">
        <v>10000</v>
      </c>
      <c r="L245" s="28">
        <f t="shared" si="204"/>
        <v>0.24</v>
      </c>
      <c r="M245" s="28">
        <f t="shared" si="205"/>
        <v>0</v>
      </c>
      <c r="N245" s="56">
        <f t="shared" si="159"/>
        <v>0</v>
      </c>
      <c r="O245" s="33">
        <f t="shared" si="206"/>
        <v>82.481650838216964</v>
      </c>
      <c r="P245" s="37">
        <f t="shared" si="160"/>
        <v>90.939404138155126</v>
      </c>
      <c r="Q245" s="9" t="s">
        <v>12</v>
      </c>
      <c r="R245" s="55" t="s">
        <v>12</v>
      </c>
      <c r="S245" s="55">
        <v>3.7450000000000001</v>
      </c>
      <c r="T245" s="55">
        <v>3.8439999999999999</v>
      </c>
      <c r="U245" s="55">
        <v>3.9239999999999999</v>
      </c>
      <c r="V245" s="3">
        <v>3.9870000000000001</v>
      </c>
      <c r="W245" s="3">
        <v>4.0650000000000004</v>
      </c>
      <c r="X245" s="3" t="s">
        <v>12</v>
      </c>
      <c r="Y245" s="3">
        <v>4.5049999999999999</v>
      </c>
      <c r="Z245" s="15" t="s">
        <v>12</v>
      </c>
      <c r="AA245" s="10">
        <f t="shared" si="161"/>
        <v>4.0650000000000004</v>
      </c>
      <c r="AB245" s="9">
        <f t="shared" si="162"/>
        <v>0.14100000000000046</v>
      </c>
      <c r="AC245" s="10">
        <f t="shared" si="163"/>
        <v>0.4399999999999995</v>
      </c>
      <c r="AD245" s="9" t="s">
        <v>12</v>
      </c>
      <c r="AE245" s="55" t="s">
        <v>12</v>
      </c>
      <c r="AF245" s="55">
        <v>0.33400000000000002</v>
      </c>
      <c r="AG245" s="55">
        <v>0.41599999999999998</v>
      </c>
      <c r="AH245" s="55">
        <v>0.48499999999999999</v>
      </c>
      <c r="AI245" s="3">
        <v>0.55200000000000005</v>
      </c>
      <c r="AJ245" s="3">
        <v>0.628</v>
      </c>
      <c r="AK245" s="3" t="s">
        <v>12</v>
      </c>
      <c r="AL245" s="3">
        <v>0.76800000000000002</v>
      </c>
      <c r="AM245" s="15" t="s">
        <v>12</v>
      </c>
      <c r="AN245" s="10">
        <f t="shared" si="164"/>
        <v>0.628</v>
      </c>
      <c r="AO245" s="9">
        <f t="shared" si="165"/>
        <v>0.14300000000000002</v>
      </c>
      <c r="AP245" s="10">
        <f t="shared" si="166"/>
        <v>0.14000000000000001</v>
      </c>
      <c r="AQ245" s="9" t="s">
        <v>12</v>
      </c>
      <c r="AR245" s="55" t="s">
        <v>12</v>
      </c>
      <c r="AS245" s="55">
        <v>1.921</v>
      </c>
      <c r="AT245" s="55">
        <v>2.1440000000000001</v>
      </c>
      <c r="AU245" s="55">
        <v>2.3109999999999999</v>
      </c>
      <c r="AV245" s="3">
        <v>2.4500000000000002</v>
      </c>
      <c r="AW245" s="3">
        <v>2.597</v>
      </c>
      <c r="AX245" s="3" t="s">
        <v>12</v>
      </c>
      <c r="AY245" s="3">
        <v>2.8879999999999999</v>
      </c>
      <c r="AZ245" s="15" t="s">
        <v>12</v>
      </c>
      <c r="BA245" s="10">
        <f t="shared" si="167"/>
        <v>2.597</v>
      </c>
      <c r="BB245" s="9">
        <f t="shared" si="168"/>
        <v>0.28600000000000003</v>
      </c>
      <c r="BC245" s="10">
        <f t="shared" si="169"/>
        <v>0.29099999999999993</v>
      </c>
      <c r="BD245" s="9" t="s">
        <v>2403</v>
      </c>
      <c r="BE245" s="3" t="s">
        <v>12</v>
      </c>
      <c r="BF245" s="15" t="s">
        <v>12</v>
      </c>
      <c r="BG245" s="15"/>
      <c r="BH245" s="9"/>
      <c r="BI245" s="10"/>
      <c r="BJ245" s="9" t="s">
        <v>2403</v>
      </c>
      <c r="BK245" s="3" t="s">
        <v>12</v>
      </c>
      <c r="BL245" s="15" t="s">
        <v>12</v>
      </c>
      <c r="BM245" s="15"/>
      <c r="BN245" s="9"/>
      <c r="BO245" s="10"/>
      <c r="BP245">
        <f t="shared" si="170"/>
        <v>0</v>
      </c>
      <c r="BQ245" s="93">
        <f t="shared" si="171"/>
        <v>0</v>
      </c>
      <c r="BR245" s="93">
        <f t="shared" si="172"/>
        <v>0</v>
      </c>
      <c r="BS245" s="93" t="e">
        <f>VLOOKUP(C245,'Koppeling locatie - aslocatie'!$A$2:$C$8139,2,FALSE)</f>
        <v>#N/A</v>
      </c>
      <c r="BT245" s="93" t="e">
        <f>VLOOKUP($BS245,aslocaties_v01!$C$3:$AA$349,MATCH($K$3/10,aslocaties_v01!$C$2:$X$2),FALSE)</f>
        <v>#N/A</v>
      </c>
      <c r="BU245" s="93" t="e">
        <f>VLOOKUP(BS245,aslocaties_v01!$C$3:$AA$349,MATCH($K$3,aslocaties_v01!$C$2:$X$2),FALSE)</f>
        <v>#N/A</v>
      </c>
      <c r="BV245" s="93" t="e">
        <f>VLOOKUP(BS245,aslocaties_v01!$C$3:$AA$349,MATCH($K$3*10,aslocaties_v01!$C$2:$X$2),FALSE)</f>
        <v>#N/A</v>
      </c>
      <c r="BW245" s="93" t="e">
        <f t="shared" si="173"/>
        <v>#N/A</v>
      </c>
      <c r="BX245" s="93" t="e">
        <f t="shared" si="174"/>
        <v>#N/A</v>
      </c>
      <c r="BY245" s="94">
        <f t="shared" si="175"/>
        <v>999</v>
      </c>
      <c r="BZ245" s="94">
        <f t="shared" si="176"/>
        <v>999</v>
      </c>
      <c r="CA245" s="94" t="e">
        <f t="shared" si="177"/>
        <v>#N/A</v>
      </c>
      <c r="CB245" t="e">
        <f t="shared" si="178"/>
        <v>#N/A</v>
      </c>
      <c r="CC245" s="58" t="e">
        <f t="shared" si="179"/>
        <v>#N/A</v>
      </c>
      <c r="CD245" s="95" t="e">
        <f t="shared" si="180"/>
        <v>#N/A</v>
      </c>
      <c r="CE245" s="96" t="b">
        <f t="shared" si="181"/>
        <v>1</v>
      </c>
      <c r="CF245" t="e">
        <f t="shared" si="182"/>
        <v>#DIV/0!</v>
      </c>
      <c r="CG245" t="e">
        <f t="shared" si="183"/>
        <v>#DIV/0!</v>
      </c>
      <c r="CH245" s="84" t="b">
        <f t="shared" si="184"/>
        <v>1</v>
      </c>
      <c r="CI245">
        <f t="shared" si="185"/>
        <v>0.628</v>
      </c>
      <c r="CJ245" t="b">
        <f t="shared" si="186"/>
        <v>1</v>
      </c>
      <c r="CK245" t="b">
        <f t="shared" si="187"/>
        <v>1</v>
      </c>
      <c r="CL245" s="84" t="b">
        <f t="shared" si="207"/>
        <v>1</v>
      </c>
      <c r="CM245">
        <f t="shared" si="188"/>
        <v>2.597</v>
      </c>
      <c r="CN245" t="b">
        <f t="shared" si="189"/>
        <v>1</v>
      </c>
      <c r="CO245" s="84">
        <f t="shared" si="190"/>
        <v>5.9688566124044752E-2</v>
      </c>
      <c r="CP245" t="b">
        <f t="shared" si="191"/>
        <v>1</v>
      </c>
      <c r="CQ245" s="96" t="b">
        <f t="shared" si="192"/>
        <v>1</v>
      </c>
      <c r="CR245" t="b">
        <f t="shared" si="193"/>
        <v>1</v>
      </c>
      <c r="CS245" t="b">
        <f t="shared" si="194"/>
        <v>1</v>
      </c>
      <c r="CT245" t="b">
        <f t="shared" si="195"/>
        <v>1</v>
      </c>
      <c r="CU245" t="b">
        <f t="shared" si="196"/>
        <v>1</v>
      </c>
      <c r="CV245" s="84" t="b">
        <f t="shared" si="197"/>
        <v>1</v>
      </c>
      <c r="CW245" t="b">
        <f t="shared" si="198"/>
        <v>1</v>
      </c>
      <c r="CX245" t="b">
        <f t="shared" si="199"/>
        <v>1</v>
      </c>
      <c r="CY245" t="b">
        <f t="shared" si="200"/>
        <v>1</v>
      </c>
      <c r="CZ245" t="b">
        <f t="shared" si="201"/>
        <v>1</v>
      </c>
      <c r="DA245" s="84">
        <f t="shared" si="202"/>
        <v>0</v>
      </c>
      <c r="DB245" t="e">
        <f t="shared" si="203"/>
        <v>#N/A</v>
      </c>
    </row>
    <row r="246" spans="1:106">
      <c r="A246" s="9">
        <v>244</v>
      </c>
      <c r="B246" s="3">
        <v>2</v>
      </c>
      <c r="C246" s="3" t="s">
        <v>283</v>
      </c>
      <c r="D246" s="3" t="str">
        <f t="shared" si="156"/>
        <v>AF_60m_R_38_0276</v>
      </c>
      <c r="E246" s="3" t="str">
        <f t="shared" si="157"/>
        <v>0276</v>
      </c>
      <c r="F246" s="3">
        <v>137006.859</v>
      </c>
      <c r="G246" s="15">
        <v>421138.71899999998</v>
      </c>
      <c r="H246" s="35" t="str">
        <f t="shared" si="158"/>
        <v>ja</v>
      </c>
      <c r="I246" s="42" t="s">
        <v>2402</v>
      </c>
      <c r="J246" s="20" t="s">
        <v>2955</v>
      </c>
      <c r="K246" s="21">
        <v>10000</v>
      </c>
      <c r="L246" s="28">
        <f t="shared" si="204"/>
        <v>0.24</v>
      </c>
      <c r="M246" s="28">
        <f t="shared" si="205"/>
        <v>0</v>
      </c>
      <c r="N246" s="56">
        <f t="shared" si="159"/>
        <v>0</v>
      </c>
      <c r="O246" s="33">
        <f t="shared" si="206"/>
        <v>90.939404138155126</v>
      </c>
      <c r="P246" s="37">
        <f t="shared" si="160"/>
        <v>100.8069649379535</v>
      </c>
      <c r="Q246" s="9" t="s">
        <v>12</v>
      </c>
      <c r="R246" s="55" t="s">
        <v>12</v>
      </c>
      <c r="S246" s="55">
        <v>3.7450000000000001</v>
      </c>
      <c r="T246" s="55">
        <v>3.8439999999999999</v>
      </c>
      <c r="U246" s="55">
        <v>3.9239999999999999</v>
      </c>
      <c r="V246" s="3">
        <v>3.988</v>
      </c>
      <c r="W246" s="3">
        <v>4.0659999999999998</v>
      </c>
      <c r="X246" s="3" t="s">
        <v>12</v>
      </c>
      <c r="Y246" s="3">
        <v>4.5049999999999999</v>
      </c>
      <c r="Z246" s="15" t="s">
        <v>12</v>
      </c>
      <c r="AA246" s="10">
        <f t="shared" si="161"/>
        <v>4.0659999999999998</v>
      </c>
      <c r="AB246" s="9">
        <f t="shared" si="162"/>
        <v>0.1419999999999999</v>
      </c>
      <c r="AC246" s="10">
        <f t="shared" si="163"/>
        <v>0.43900000000000006</v>
      </c>
      <c r="AD246" s="9" t="s">
        <v>12</v>
      </c>
      <c r="AE246" s="55" t="s">
        <v>12</v>
      </c>
      <c r="AF246" s="55">
        <v>0.34300000000000003</v>
      </c>
      <c r="AG246" s="55">
        <v>0.42499999999999999</v>
      </c>
      <c r="AH246" s="55">
        <v>0.498</v>
      </c>
      <c r="AI246" s="3">
        <v>0.56200000000000006</v>
      </c>
      <c r="AJ246" s="3">
        <v>0.63200000000000001</v>
      </c>
      <c r="AK246" s="3" t="s">
        <v>12</v>
      </c>
      <c r="AL246" s="3">
        <v>0.76500000000000001</v>
      </c>
      <c r="AM246" s="15" t="s">
        <v>12</v>
      </c>
      <c r="AN246" s="10">
        <f t="shared" si="164"/>
        <v>0.63200000000000001</v>
      </c>
      <c r="AO246" s="9">
        <f t="shared" si="165"/>
        <v>0.13400000000000001</v>
      </c>
      <c r="AP246" s="10">
        <f t="shared" si="166"/>
        <v>0.13300000000000001</v>
      </c>
      <c r="AQ246" s="9" t="s">
        <v>12</v>
      </c>
      <c r="AR246" s="55" t="s">
        <v>12</v>
      </c>
      <c r="AS246" s="55">
        <v>1.9350000000000001</v>
      </c>
      <c r="AT246" s="55">
        <v>2.153</v>
      </c>
      <c r="AU246" s="55">
        <v>2.331</v>
      </c>
      <c r="AV246" s="3">
        <v>2.4670000000000001</v>
      </c>
      <c r="AW246" s="3">
        <v>2.6019999999999999</v>
      </c>
      <c r="AX246" s="3" t="s">
        <v>12</v>
      </c>
      <c r="AY246" s="3">
        <v>2.8559999999999999</v>
      </c>
      <c r="AZ246" s="15" t="s">
        <v>12</v>
      </c>
      <c r="BA246" s="10">
        <f t="shared" si="167"/>
        <v>2.6019999999999999</v>
      </c>
      <c r="BB246" s="9">
        <f t="shared" si="168"/>
        <v>0.27099999999999991</v>
      </c>
      <c r="BC246" s="10">
        <f t="shared" si="169"/>
        <v>0.254</v>
      </c>
      <c r="BD246" s="9" t="s">
        <v>2403</v>
      </c>
      <c r="BE246" s="3" t="s">
        <v>12</v>
      </c>
      <c r="BF246" s="15" t="s">
        <v>12</v>
      </c>
      <c r="BG246" s="15"/>
      <c r="BH246" s="9"/>
      <c r="BI246" s="10"/>
      <c r="BJ246" s="9" t="s">
        <v>2403</v>
      </c>
      <c r="BK246" s="3" t="s">
        <v>12</v>
      </c>
      <c r="BL246" s="15" t="s">
        <v>12</v>
      </c>
      <c r="BM246" s="15"/>
      <c r="BN246" s="9"/>
      <c r="BO246" s="10"/>
      <c r="BP246">
        <f t="shared" si="170"/>
        <v>0</v>
      </c>
      <c r="BQ246" s="93">
        <f t="shared" si="171"/>
        <v>0</v>
      </c>
      <c r="BR246" s="93">
        <f t="shared" si="172"/>
        <v>0</v>
      </c>
      <c r="BS246" s="93" t="e">
        <f>VLOOKUP(C246,'Koppeling locatie - aslocatie'!$A$2:$C$8139,2,FALSE)</f>
        <v>#N/A</v>
      </c>
      <c r="BT246" s="93" t="e">
        <f>VLOOKUP($BS246,aslocaties_v01!$C$3:$AA$349,MATCH($K$3/10,aslocaties_v01!$C$2:$X$2),FALSE)</f>
        <v>#N/A</v>
      </c>
      <c r="BU246" s="93" t="e">
        <f>VLOOKUP(BS246,aslocaties_v01!$C$3:$AA$349,MATCH($K$3,aslocaties_v01!$C$2:$X$2),FALSE)</f>
        <v>#N/A</v>
      </c>
      <c r="BV246" s="93" t="e">
        <f>VLOOKUP(BS246,aslocaties_v01!$C$3:$AA$349,MATCH($K$3*10,aslocaties_v01!$C$2:$X$2),FALSE)</f>
        <v>#N/A</v>
      </c>
      <c r="BW246" s="93" t="e">
        <f t="shared" si="173"/>
        <v>#N/A</v>
      </c>
      <c r="BX246" s="93" t="e">
        <f t="shared" si="174"/>
        <v>#N/A</v>
      </c>
      <c r="BY246" s="94">
        <f t="shared" si="175"/>
        <v>999</v>
      </c>
      <c r="BZ246" s="94">
        <f t="shared" si="176"/>
        <v>999</v>
      </c>
      <c r="CA246" s="94" t="e">
        <f t="shared" si="177"/>
        <v>#N/A</v>
      </c>
      <c r="CB246" t="e">
        <f t="shared" si="178"/>
        <v>#N/A</v>
      </c>
      <c r="CC246" s="58" t="e">
        <f t="shared" si="179"/>
        <v>#N/A</v>
      </c>
      <c r="CD246" s="95" t="e">
        <f t="shared" si="180"/>
        <v>#N/A</v>
      </c>
      <c r="CE246" s="96" t="b">
        <f t="shared" si="181"/>
        <v>1</v>
      </c>
      <c r="CF246" t="e">
        <f t="shared" si="182"/>
        <v>#DIV/0!</v>
      </c>
      <c r="CG246" t="e">
        <f t="shared" si="183"/>
        <v>#DIV/0!</v>
      </c>
      <c r="CH246" s="84" t="b">
        <f t="shared" si="184"/>
        <v>1</v>
      </c>
      <c r="CI246">
        <f t="shared" si="185"/>
        <v>0.63200000000000001</v>
      </c>
      <c r="CJ246" t="b">
        <f t="shared" si="186"/>
        <v>1</v>
      </c>
      <c r="CK246" t="b">
        <f t="shared" si="187"/>
        <v>1</v>
      </c>
      <c r="CL246" s="84" t="b">
        <f t="shared" si="207"/>
        <v>1</v>
      </c>
      <c r="CM246">
        <f t="shared" si="188"/>
        <v>2.6019999999999999</v>
      </c>
      <c r="CN246" t="b">
        <f t="shared" si="189"/>
        <v>1</v>
      </c>
      <c r="CO246" s="84">
        <f t="shared" si="190"/>
        <v>5.9838113815394937E-2</v>
      </c>
      <c r="CP246" t="b">
        <f t="shared" si="191"/>
        <v>1</v>
      </c>
      <c r="CQ246" s="96" t="b">
        <f t="shared" si="192"/>
        <v>1</v>
      </c>
      <c r="CR246" t="b">
        <f t="shared" si="193"/>
        <v>1</v>
      </c>
      <c r="CS246" t="b">
        <f t="shared" si="194"/>
        <v>1</v>
      </c>
      <c r="CT246" t="b">
        <f t="shared" si="195"/>
        <v>1</v>
      </c>
      <c r="CU246" t="b">
        <f t="shared" si="196"/>
        <v>1</v>
      </c>
      <c r="CV246" s="84" t="b">
        <f t="shared" si="197"/>
        <v>1</v>
      </c>
      <c r="CW246" t="b">
        <f t="shared" si="198"/>
        <v>1</v>
      </c>
      <c r="CX246" t="b">
        <f t="shared" si="199"/>
        <v>1</v>
      </c>
      <c r="CY246" t="b">
        <f t="shared" si="200"/>
        <v>1</v>
      </c>
      <c r="CZ246" t="b">
        <f t="shared" si="201"/>
        <v>1</v>
      </c>
      <c r="DA246" s="84">
        <f t="shared" si="202"/>
        <v>0</v>
      </c>
      <c r="DB246" t="e">
        <f t="shared" si="203"/>
        <v>#N/A</v>
      </c>
    </row>
    <row r="247" spans="1:106">
      <c r="A247" s="9">
        <v>245</v>
      </c>
      <c r="B247" s="3">
        <v>2</v>
      </c>
      <c r="C247" s="3" t="s">
        <v>284</v>
      </c>
      <c r="D247" s="3" t="str">
        <f t="shared" si="156"/>
        <v>AF_60m_R_38_0277</v>
      </c>
      <c r="E247" s="3" t="str">
        <f t="shared" si="157"/>
        <v>0277</v>
      </c>
      <c r="F247" s="3">
        <v>136908.29699999999</v>
      </c>
      <c r="G247" s="15">
        <v>421159.875</v>
      </c>
      <c r="H247" s="35" t="str">
        <f t="shared" si="158"/>
        <v>ja</v>
      </c>
      <c r="I247" s="42" t="s">
        <v>2402</v>
      </c>
      <c r="J247" s="20" t="s">
        <v>2955</v>
      </c>
      <c r="K247" s="21">
        <v>10000</v>
      </c>
      <c r="L247" s="28">
        <f t="shared" si="204"/>
        <v>0.24</v>
      </c>
      <c r="M247" s="28">
        <f t="shared" si="205"/>
        <v>0</v>
      </c>
      <c r="N247" s="56">
        <f t="shared" si="159"/>
        <v>0</v>
      </c>
      <c r="O247" s="33">
        <f t="shared" si="206"/>
        <v>100.8069649379535</v>
      </c>
      <c r="P247" s="37">
        <f t="shared" si="160"/>
        <v>107.10512694077809</v>
      </c>
      <c r="Q247" s="9" t="s">
        <v>12</v>
      </c>
      <c r="R247" s="55" t="s">
        <v>12</v>
      </c>
      <c r="S247" s="55">
        <v>3.7450000000000001</v>
      </c>
      <c r="T247" s="55">
        <v>3.8439999999999999</v>
      </c>
      <c r="U247" s="55">
        <v>3.9239999999999999</v>
      </c>
      <c r="V247" s="3">
        <v>3.988</v>
      </c>
      <c r="W247" s="3">
        <v>4.0659999999999998</v>
      </c>
      <c r="X247" s="3" t="s">
        <v>12</v>
      </c>
      <c r="Y247" s="3">
        <v>4.5049999999999999</v>
      </c>
      <c r="Z247" s="15" t="s">
        <v>12</v>
      </c>
      <c r="AA247" s="10">
        <f t="shared" si="161"/>
        <v>4.0659999999999998</v>
      </c>
      <c r="AB247" s="9">
        <f t="shared" si="162"/>
        <v>0.1419999999999999</v>
      </c>
      <c r="AC247" s="10">
        <f t="shared" si="163"/>
        <v>0.43900000000000006</v>
      </c>
      <c r="AD247" s="9" t="s">
        <v>12</v>
      </c>
      <c r="AE247" s="55" t="s">
        <v>12</v>
      </c>
      <c r="AF247" s="55">
        <v>0.34499999999999997</v>
      </c>
      <c r="AG247" s="55">
        <v>0.42699999999999999</v>
      </c>
      <c r="AH247" s="55">
        <v>0.5</v>
      </c>
      <c r="AI247" s="3">
        <v>0.56100000000000005</v>
      </c>
      <c r="AJ247" s="3">
        <v>0.63</v>
      </c>
      <c r="AK247" s="3" t="s">
        <v>12</v>
      </c>
      <c r="AL247" s="3">
        <v>0.755</v>
      </c>
      <c r="AM247" s="15" t="s">
        <v>12</v>
      </c>
      <c r="AN247" s="10">
        <f t="shared" si="164"/>
        <v>0.63</v>
      </c>
      <c r="AO247" s="9">
        <f t="shared" si="165"/>
        <v>0.13</v>
      </c>
      <c r="AP247" s="10">
        <f t="shared" si="166"/>
        <v>0.125</v>
      </c>
      <c r="AQ247" s="9" t="s">
        <v>12</v>
      </c>
      <c r="AR247" s="55" t="s">
        <v>12</v>
      </c>
      <c r="AS247" s="55">
        <v>1.9430000000000001</v>
      </c>
      <c r="AT247" s="55">
        <v>2.17</v>
      </c>
      <c r="AU247" s="55">
        <v>2.339</v>
      </c>
      <c r="AV247" s="3">
        <v>2.4689999999999999</v>
      </c>
      <c r="AW247" s="3">
        <v>2.61</v>
      </c>
      <c r="AX247" s="3" t="s">
        <v>12</v>
      </c>
      <c r="AY247" s="3">
        <v>2.85</v>
      </c>
      <c r="AZ247" s="15" t="s">
        <v>12</v>
      </c>
      <c r="BA247" s="10">
        <f t="shared" si="167"/>
        <v>2.61</v>
      </c>
      <c r="BB247" s="9">
        <f t="shared" si="168"/>
        <v>0.27099999999999991</v>
      </c>
      <c r="BC247" s="10">
        <f t="shared" si="169"/>
        <v>0.24000000000000021</v>
      </c>
      <c r="BD247" s="9" t="s">
        <v>2403</v>
      </c>
      <c r="BE247" s="3" t="s">
        <v>12</v>
      </c>
      <c r="BF247" s="15" t="s">
        <v>12</v>
      </c>
      <c r="BG247" s="15"/>
      <c r="BH247" s="9"/>
      <c r="BI247" s="10"/>
      <c r="BJ247" s="9" t="s">
        <v>2403</v>
      </c>
      <c r="BK247" s="3" t="s">
        <v>12</v>
      </c>
      <c r="BL247" s="15" t="s">
        <v>12</v>
      </c>
      <c r="BM247" s="15"/>
      <c r="BN247" s="9"/>
      <c r="BO247" s="10"/>
      <c r="BP247">
        <f t="shared" si="170"/>
        <v>0</v>
      </c>
      <c r="BQ247" s="93">
        <f t="shared" si="171"/>
        <v>0</v>
      </c>
      <c r="BR247" s="93">
        <f t="shared" si="172"/>
        <v>0</v>
      </c>
      <c r="BS247" s="93" t="e">
        <f>VLOOKUP(C247,'Koppeling locatie - aslocatie'!$A$2:$C$8139,2,FALSE)</f>
        <v>#N/A</v>
      </c>
      <c r="BT247" s="93" t="e">
        <f>VLOOKUP($BS247,aslocaties_v01!$C$3:$AA$349,MATCH($K$3/10,aslocaties_v01!$C$2:$X$2),FALSE)</f>
        <v>#N/A</v>
      </c>
      <c r="BU247" s="93" t="e">
        <f>VLOOKUP(BS247,aslocaties_v01!$C$3:$AA$349,MATCH($K$3,aslocaties_v01!$C$2:$X$2),FALSE)</f>
        <v>#N/A</v>
      </c>
      <c r="BV247" s="93" t="e">
        <f>VLOOKUP(BS247,aslocaties_v01!$C$3:$AA$349,MATCH($K$3*10,aslocaties_v01!$C$2:$X$2),FALSE)</f>
        <v>#N/A</v>
      </c>
      <c r="BW247" s="93" t="e">
        <f t="shared" si="173"/>
        <v>#N/A</v>
      </c>
      <c r="BX247" s="93" t="e">
        <f t="shared" si="174"/>
        <v>#N/A</v>
      </c>
      <c r="BY247" s="94">
        <f t="shared" si="175"/>
        <v>999</v>
      </c>
      <c r="BZ247" s="94">
        <f t="shared" si="176"/>
        <v>999</v>
      </c>
      <c r="CA247" s="94" t="e">
        <f t="shared" si="177"/>
        <v>#N/A</v>
      </c>
      <c r="CB247" t="e">
        <f t="shared" si="178"/>
        <v>#N/A</v>
      </c>
      <c r="CC247" s="58" t="e">
        <f t="shared" si="179"/>
        <v>#N/A</v>
      </c>
      <c r="CD247" s="95" t="e">
        <f t="shared" si="180"/>
        <v>#N/A</v>
      </c>
      <c r="CE247" s="96" t="b">
        <f t="shared" si="181"/>
        <v>1</v>
      </c>
      <c r="CF247" t="e">
        <f t="shared" si="182"/>
        <v>#DIV/0!</v>
      </c>
      <c r="CG247" t="e">
        <f t="shared" si="183"/>
        <v>#DIV/0!</v>
      </c>
      <c r="CH247" s="84" t="b">
        <f t="shared" si="184"/>
        <v>1</v>
      </c>
      <c r="CI247">
        <f t="shared" si="185"/>
        <v>0.63</v>
      </c>
      <c r="CJ247" t="b">
        <f t="shared" si="186"/>
        <v>1</v>
      </c>
      <c r="CK247" t="b">
        <f t="shared" si="187"/>
        <v>1</v>
      </c>
      <c r="CL247" s="84" t="b">
        <f t="shared" si="207"/>
        <v>1</v>
      </c>
      <c r="CM247">
        <f t="shared" si="188"/>
        <v>2.61</v>
      </c>
      <c r="CN247" t="b">
        <f t="shared" si="189"/>
        <v>1</v>
      </c>
      <c r="CO247" s="84">
        <f t="shared" si="190"/>
        <v>5.9283650246789374E-2</v>
      </c>
      <c r="CP247" t="b">
        <f t="shared" si="191"/>
        <v>1</v>
      </c>
      <c r="CQ247" s="96" t="b">
        <f t="shared" si="192"/>
        <v>1</v>
      </c>
      <c r="CR247" t="b">
        <f t="shared" si="193"/>
        <v>1</v>
      </c>
      <c r="CS247" t="b">
        <f t="shared" si="194"/>
        <v>1</v>
      </c>
      <c r="CT247" t="b">
        <f t="shared" si="195"/>
        <v>1</v>
      </c>
      <c r="CU247" t="b">
        <f t="shared" si="196"/>
        <v>1</v>
      </c>
      <c r="CV247" s="84" t="b">
        <f t="shared" si="197"/>
        <v>1</v>
      </c>
      <c r="CW247" t="b">
        <f t="shared" si="198"/>
        <v>1</v>
      </c>
      <c r="CX247" t="b">
        <f t="shared" si="199"/>
        <v>1</v>
      </c>
      <c r="CY247" t="b">
        <f t="shared" si="200"/>
        <v>1</v>
      </c>
      <c r="CZ247" t="b">
        <f t="shared" si="201"/>
        <v>1</v>
      </c>
      <c r="DA247" s="84">
        <f t="shared" si="202"/>
        <v>0</v>
      </c>
      <c r="DB247" t="e">
        <f t="shared" si="203"/>
        <v>#N/A</v>
      </c>
    </row>
    <row r="248" spans="1:106">
      <c r="A248" s="9">
        <v>246</v>
      </c>
      <c r="B248" s="3">
        <v>2</v>
      </c>
      <c r="C248" s="3" t="s">
        <v>285</v>
      </c>
      <c r="D248" s="3" t="str">
        <f t="shared" si="156"/>
        <v>AF_60m_R_38_0278</v>
      </c>
      <c r="E248" s="3" t="str">
        <f t="shared" si="157"/>
        <v>0278</v>
      </c>
      <c r="F248" s="3">
        <v>136804.18799999999</v>
      </c>
      <c r="G248" s="15">
        <v>421185.03100000002</v>
      </c>
      <c r="H248" s="35" t="str">
        <f t="shared" si="158"/>
        <v>ja</v>
      </c>
      <c r="I248" s="42" t="s">
        <v>2402</v>
      </c>
      <c r="J248" s="20" t="s">
        <v>2955</v>
      </c>
      <c r="K248" s="21">
        <v>10000</v>
      </c>
      <c r="L248" s="28">
        <f t="shared" si="204"/>
        <v>0.24</v>
      </c>
      <c r="M248" s="28">
        <f t="shared" si="205"/>
        <v>0</v>
      </c>
      <c r="N248" s="56">
        <f t="shared" si="159"/>
        <v>0</v>
      </c>
      <c r="O248" s="33">
        <f t="shared" si="206"/>
        <v>107.10512694077809</v>
      </c>
      <c r="P248" s="37">
        <f t="shared" si="160"/>
        <v>175.05440917038698</v>
      </c>
      <c r="Q248" s="9" t="s">
        <v>12</v>
      </c>
      <c r="R248" s="55" t="s">
        <v>12</v>
      </c>
      <c r="S248" s="55">
        <v>3.7469999999999999</v>
      </c>
      <c r="T248" s="55">
        <v>3.8420000000000001</v>
      </c>
      <c r="U248" s="55">
        <v>3.923</v>
      </c>
      <c r="V248" s="3">
        <v>3.988</v>
      </c>
      <c r="W248" s="3">
        <v>4.0659999999999998</v>
      </c>
      <c r="X248" s="3" t="s">
        <v>12</v>
      </c>
      <c r="Y248" s="3">
        <v>4.5140000000000002</v>
      </c>
      <c r="Z248" s="15" t="s">
        <v>12</v>
      </c>
      <c r="AA248" s="10">
        <f t="shared" si="161"/>
        <v>4.0659999999999998</v>
      </c>
      <c r="AB248" s="9">
        <f t="shared" si="162"/>
        <v>0.14299999999999979</v>
      </c>
      <c r="AC248" s="10">
        <f t="shared" si="163"/>
        <v>0.4480000000000004</v>
      </c>
      <c r="AD248" s="9" t="s">
        <v>12</v>
      </c>
      <c r="AE248" s="55" t="s">
        <v>12</v>
      </c>
      <c r="AF248" s="55">
        <v>0.48899999999999999</v>
      </c>
      <c r="AG248" s="55">
        <v>0.56100000000000005</v>
      </c>
      <c r="AH248" s="55">
        <v>0.63900000000000001</v>
      </c>
      <c r="AI248" s="3">
        <v>0.71</v>
      </c>
      <c r="AJ248" s="3">
        <v>0.78900000000000003</v>
      </c>
      <c r="AK248" s="3" t="s">
        <v>12</v>
      </c>
      <c r="AL248" s="3">
        <v>0.92500000000000004</v>
      </c>
      <c r="AM248" s="15" t="s">
        <v>12</v>
      </c>
      <c r="AN248" s="10">
        <f t="shared" si="164"/>
        <v>0.78900000000000003</v>
      </c>
      <c r="AO248" s="9">
        <f t="shared" si="165"/>
        <v>0.15000000000000002</v>
      </c>
      <c r="AP248" s="10">
        <f t="shared" si="166"/>
        <v>0.13600000000000001</v>
      </c>
      <c r="AQ248" s="9" t="s">
        <v>12</v>
      </c>
      <c r="AR248" s="55" t="s">
        <v>12</v>
      </c>
      <c r="AS248" s="55">
        <v>2.3210000000000002</v>
      </c>
      <c r="AT248" s="55">
        <v>2.488</v>
      </c>
      <c r="AU248" s="55">
        <v>2.6659999999999999</v>
      </c>
      <c r="AV248" s="3">
        <v>2.8010000000000002</v>
      </c>
      <c r="AW248" s="3">
        <v>2.9409999999999998</v>
      </c>
      <c r="AX248" s="3" t="s">
        <v>12</v>
      </c>
      <c r="AY248" s="3">
        <v>3.1749999999999998</v>
      </c>
      <c r="AZ248" s="15" t="s">
        <v>12</v>
      </c>
      <c r="BA248" s="10">
        <f t="shared" si="167"/>
        <v>2.9409999999999998</v>
      </c>
      <c r="BB248" s="9">
        <f t="shared" si="168"/>
        <v>0.27499999999999991</v>
      </c>
      <c r="BC248" s="10">
        <f t="shared" si="169"/>
        <v>0.23399999999999999</v>
      </c>
      <c r="BD248" s="9" t="s">
        <v>2403</v>
      </c>
      <c r="BE248" s="3" t="s">
        <v>12</v>
      </c>
      <c r="BF248" s="15" t="s">
        <v>12</v>
      </c>
      <c r="BG248" s="15"/>
      <c r="BH248" s="9"/>
      <c r="BI248" s="10"/>
      <c r="BJ248" s="9" t="s">
        <v>2403</v>
      </c>
      <c r="BK248" s="3" t="s">
        <v>12</v>
      </c>
      <c r="BL248" s="15" t="s">
        <v>12</v>
      </c>
      <c r="BM248" s="15"/>
      <c r="BN248" s="9"/>
      <c r="BO248" s="10"/>
      <c r="BP248">
        <f t="shared" si="170"/>
        <v>0</v>
      </c>
      <c r="BQ248" s="93">
        <f t="shared" si="171"/>
        <v>0</v>
      </c>
      <c r="BR248" s="93">
        <f t="shared" si="172"/>
        <v>0</v>
      </c>
      <c r="BS248" s="93" t="e">
        <f>VLOOKUP(C248,'Koppeling locatie - aslocatie'!$A$2:$C$8139,2,FALSE)</f>
        <v>#N/A</v>
      </c>
      <c r="BT248" s="93" t="e">
        <f>VLOOKUP($BS248,aslocaties_v01!$C$3:$AA$349,MATCH($K$3/10,aslocaties_v01!$C$2:$X$2),FALSE)</f>
        <v>#N/A</v>
      </c>
      <c r="BU248" s="93" t="e">
        <f>VLOOKUP(BS248,aslocaties_v01!$C$3:$AA$349,MATCH($K$3,aslocaties_v01!$C$2:$X$2),FALSE)</f>
        <v>#N/A</v>
      </c>
      <c r="BV248" s="93" t="e">
        <f>VLOOKUP(BS248,aslocaties_v01!$C$3:$AA$349,MATCH($K$3*10,aslocaties_v01!$C$2:$X$2),FALSE)</f>
        <v>#N/A</v>
      </c>
      <c r="BW248" s="93" t="e">
        <f t="shared" si="173"/>
        <v>#N/A</v>
      </c>
      <c r="BX248" s="93" t="e">
        <f t="shared" si="174"/>
        <v>#N/A</v>
      </c>
      <c r="BY248" s="94">
        <f t="shared" si="175"/>
        <v>999</v>
      </c>
      <c r="BZ248" s="94">
        <f t="shared" si="176"/>
        <v>999</v>
      </c>
      <c r="CA248" s="94" t="e">
        <f t="shared" si="177"/>
        <v>#N/A</v>
      </c>
      <c r="CB248" t="e">
        <f t="shared" si="178"/>
        <v>#N/A</v>
      </c>
      <c r="CC248" s="58" t="e">
        <f t="shared" si="179"/>
        <v>#N/A</v>
      </c>
      <c r="CD248" s="95" t="e">
        <f t="shared" si="180"/>
        <v>#N/A</v>
      </c>
      <c r="CE248" s="96" t="b">
        <f t="shared" si="181"/>
        <v>1</v>
      </c>
      <c r="CF248" t="e">
        <f t="shared" si="182"/>
        <v>#DIV/0!</v>
      </c>
      <c r="CG248" t="e">
        <f t="shared" si="183"/>
        <v>#DIV/0!</v>
      </c>
      <c r="CH248" s="84" t="b">
        <f t="shared" si="184"/>
        <v>1</v>
      </c>
      <c r="CI248">
        <f t="shared" si="185"/>
        <v>0.78900000000000003</v>
      </c>
      <c r="CJ248" t="b">
        <f t="shared" si="186"/>
        <v>1</v>
      </c>
      <c r="CK248" t="b">
        <f t="shared" si="187"/>
        <v>1</v>
      </c>
      <c r="CL248" s="84" t="b">
        <f t="shared" si="207"/>
        <v>1</v>
      </c>
      <c r="CM248">
        <f t="shared" si="188"/>
        <v>2.9409999999999998</v>
      </c>
      <c r="CN248" t="b">
        <f t="shared" si="189"/>
        <v>1</v>
      </c>
      <c r="CO248" s="84">
        <f t="shared" si="190"/>
        <v>5.8473939739185597E-2</v>
      </c>
      <c r="CP248" t="b">
        <f t="shared" si="191"/>
        <v>1</v>
      </c>
      <c r="CQ248" s="96" t="b">
        <f t="shared" si="192"/>
        <v>1</v>
      </c>
      <c r="CR248" t="b">
        <f t="shared" si="193"/>
        <v>1</v>
      </c>
      <c r="CS248" t="b">
        <f t="shared" si="194"/>
        <v>1</v>
      </c>
      <c r="CT248" t="b">
        <f t="shared" si="195"/>
        <v>1</v>
      </c>
      <c r="CU248" t="b">
        <f t="shared" si="196"/>
        <v>1</v>
      </c>
      <c r="CV248" s="84" t="b">
        <f t="shared" si="197"/>
        <v>1</v>
      </c>
      <c r="CW248" t="b">
        <f t="shared" si="198"/>
        <v>1</v>
      </c>
      <c r="CX248" t="b">
        <f t="shared" si="199"/>
        <v>1</v>
      </c>
      <c r="CY248" t="b">
        <f t="shared" si="200"/>
        <v>1</v>
      </c>
      <c r="CZ248" t="b">
        <f t="shared" si="201"/>
        <v>1</v>
      </c>
      <c r="DA248" s="84">
        <f t="shared" si="202"/>
        <v>0</v>
      </c>
      <c r="DB248" t="e">
        <f t="shared" si="203"/>
        <v>#N/A</v>
      </c>
    </row>
    <row r="249" spans="1:106">
      <c r="A249" s="9">
        <v>247</v>
      </c>
      <c r="B249" s="3">
        <v>2</v>
      </c>
      <c r="C249" s="3" t="s">
        <v>286</v>
      </c>
      <c r="D249" s="3" t="str">
        <f t="shared" si="156"/>
        <v>AF_60m_R_38_0279</v>
      </c>
      <c r="E249" s="3" t="str">
        <f t="shared" si="157"/>
        <v>0279</v>
      </c>
      <c r="F249" s="3">
        <v>136735.391</v>
      </c>
      <c r="G249" s="15">
        <v>421346</v>
      </c>
      <c r="H249" s="35" t="str">
        <f t="shared" si="158"/>
        <v>ja</v>
      </c>
      <c r="I249" s="42" t="s">
        <v>2402</v>
      </c>
      <c r="J249" s="20" t="s">
        <v>2955</v>
      </c>
      <c r="K249" s="21">
        <v>10000</v>
      </c>
      <c r="L249" s="28">
        <f t="shared" si="204"/>
        <v>0.24</v>
      </c>
      <c r="M249" s="28">
        <f t="shared" si="205"/>
        <v>0</v>
      </c>
      <c r="N249" s="56">
        <f t="shared" si="159"/>
        <v>0</v>
      </c>
      <c r="O249" s="33">
        <f t="shared" si="206"/>
        <v>175.05440917038698</v>
      </c>
      <c r="P249" s="37">
        <f t="shared" si="160"/>
        <v>103.10132799338494</v>
      </c>
      <c r="Q249" s="9" t="s">
        <v>12</v>
      </c>
      <c r="R249" s="55" t="s">
        <v>12</v>
      </c>
      <c r="S249" s="55">
        <v>3.7480000000000002</v>
      </c>
      <c r="T249" s="55">
        <v>3.843</v>
      </c>
      <c r="U249" s="55">
        <v>3.9239999999999999</v>
      </c>
      <c r="V249" s="3">
        <v>3.988</v>
      </c>
      <c r="W249" s="3">
        <v>4.0659999999999998</v>
      </c>
      <c r="X249" s="3" t="s">
        <v>12</v>
      </c>
      <c r="Y249" s="3">
        <v>4.5049999999999999</v>
      </c>
      <c r="Z249" s="15" t="s">
        <v>12</v>
      </c>
      <c r="AA249" s="10">
        <f t="shared" si="161"/>
        <v>4.0659999999999998</v>
      </c>
      <c r="AB249" s="9">
        <f t="shared" si="162"/>
        <v>0.1419999999999999</v>
      </c>
      <c r="AC249" s="10">
        <f t="shared" si="163"/>
        <v>0.43900000000000006</v>
      </c>
      <c r="AD249" s="9" t="s">
        <v>12</v>
      </c>
      <c r="AE249" s="55" t="s">
        <v>12</v>
      </c>
      <c r="AF249" s="55">
        <v>0.46100000000000002</v>
      </c>
      <c r="AG249" s="55">
        <v>0.53100000000000003</v>
      </c>
      <c r="AH249" s="55">
        <v>0.61199999999999999</v>
      </c>
      <c r="AI249" s="3">
        <v>0.68400000000000005</v>
      </c>
      <c r="AJ249" s="3">
        <v>0.755</v>
      </c>
      <c r="AK249" s="3" t="s">
        <v>12</v>
      </c>
      <c r="AL249" s="3">
        <v>0.88800000000000001</v>
      </c>
      <c r="AM249" s="15" t="s">
        <v>12</v>
      </c>
      <c r="AN249" s="10">
        <f t="shared" si="164"/>
        <v>0.755</v>
      </c>
      <c r="AO249" s="9">
        <f t="shared" si="165"/>
        <v>0.14300000000000002</v>
      </c>
      <c r="AP249" s="10">
        <f t="shared" si="166"/>
        <v>0.13300000000000001</v>
      </c>
      <c r="AQ249" s="9" t="s">
        <v>12</v>
      </c>
      <c r="AR249" s="55" t="s">
        <v>12</v>
      </c>
      <c r="AS249" s="55">
        <v>2.2679999999999998</v>
      </c>
      <c r="AT249" s="55">
        <v>2.4209999999999998</v>
      </c>
      <c r="AU249" s="55">
        <v>2.6080000000000001</v>
      </c>
      <c r="AV249" s="3">
        <v>2.7650000000000001</v>
      </c>
      <c r="AW249" s="3">
        <v>2.9</v>
      </c>
      <c r="AX249" s="3" t="s">
        <v>12</v>
      </c>
      <c r="AY249" s="3">
        <v>3.1389999999999998</v>
      </c>
      <c r="AZ249" s="15" t="s">
        <v>12</v>
      </c>
      <c r="BA249" s="10">
        <f t="shared" si="167"/>
        <v>2.9</v>
      </c>
      <c r="BB249" s="9">
        <f t="shared" si="168"/>
        <v>0.29199999999999982</v>
      </c>
      <c r="BC249" s="10">
        <f t="shared" si="169"/>
        <v>0.23899999999999988</v>
      </c>
      <c r="BD249" s="9" t="s">
        <v>2403</v>
      </c>
      <c r="BE249" s="3" t="s">
        <v>12</v>
      </c>
      <c r="BF249" s="15" t="s">
        <v>12</v>
      </c>
      <c r="BG249" s="15"/>
      <c r="BH249" s="9"/>
      <c r="BI249" s="10"/>
      <c r="BJ249" s="9" t="s">
        <v>2403</v>
      </c>
      <c r="BK249" s="3" t="s">
        <v>12</v>
      </c>
      <c r="BL249" s="15" t="s">
        <v>12</v>
      </c>
      <c r="BM249" s="15"/>
      <c r="BN249" s="9"/>
      <c r="BO249" s="10"/>
      <c r="BP249">
        <f t="shared" si="170"/>
        <v>0</v>
      </c>
      <c r="BQ249" s="93">
        <f t="shared" si="171"/>
        <v>0</v>
      </c>
      <c r="BR249" s="93">
        <f t="shared" si="172"/>
        <v>0</v>
      </c>
      <c r="BS249" s="93" t="e">
        <f>VLOOKUP(C249,'Koppeling locatie - aslocatie'!$A$2:$C$8139,2,FALSE)</f>
        <v>#N/A</v>
      </c>
      <c r="BT249" s="93" t="e">
        <f>VLOOKUP($BS249,aslocaties_v01!$C$3:$AA$349,MATCH($K$3/10,aslocaties_v01!$C$2:$X$2),FALSE)</f>
        <v>#N/A</v>
      </c>
      <c r="BU249" s="93" t="e">
        <f>VLOOKUP(BS249,aslocaties_v01!$C$3:$AA$349,MATCH($K$3,aslocaties_v01!$C$2:$X$2),FALSE)</f>
        <v>#N/A</v>
      </c>
      <c r="BV249" s="93" t="e">
        <f>VLOOKUP(BS249,aslocaties_v01!$C$3:$AA$349,MATCH($K$3*10,aslocaties_v01!$C$2:$X$2),FALSE)</f>
        <v>#N/A</v>
      </c>
      <c r="BW249" s="93" t="e">
        <f t="shared" si="173"/>
        <v>#N/A</v>
      </c>
      <c r="BX249" s="93" t="e">
        <f t="shared" si="174"/>
        <v>#N/A</v>
      </c>
      <c r="BY249" s="94">
        <f t="shared" si="175"/>
        <v>999</v>
      </c>
      <c r="BZ249" s="94">
        <f t="shared" si="176"/>
        <v>999</v>
      </c>
      <c r="CA249" s="94" t="e">
        <f t="shared" si="177"/>
        <v>#N/A</v>
      </c>
      <c r="CB249" t="e">
        <f t="shared" si="178"/>
        <v>#N/A</v>
      </c>
      <c r="CC249" s="58" t="e">
        <f t="shared" si="179"/>
        <v>#N/A</v>
      </c>
      <c r="CD249" s="95" t="e">
        <f t="shared" si="180"/>
        <v>#N/A</v>
      </c>
      <c r="CE249" s="96" t="b">
        <f t="shared" si="181"/>
        <v>1</v>
      </c>
      <c r="CF249" t="e">
        <f t="shared" si="182"/>
        <v>#DIV/0!</v>
      </c>
      <c r="CG249" t="e">
        <f t="shared" si="183"/>
        <v>#DIV/0!</v>
      </c>
      <c r="CH249" s="84" t="b">
        <f t="shared" si="184"/>
        <v>1</v>
      </c>
      <c r="CI249">
        <f t="shared" si="185"/>
        <v>0.755</v>
      </c>
      <c r="CJ249" t="b">
        <f t="shared" si="186"/>
        <v>1</v>
      </c>
      <c r="CK249" t="b">
        <f t="shared" si="187"/>
        <v>1</v>
      </c>
      <c r="CL249" s="84" t="b">
        <f t="shared" si="207"/>
        <v>1</v>
      </c>
      <c r="CM249">
        <f t="shared" si="188"/>
        <v>2.9</v>
      </c>
      <c r="CN249" t="b">
        <f t="shared" si="189"/>
        <v>1</v>
      </c>
      <c r="CO249" s="84">
        <f t="shared" si="190"/>
        <v>5.7547486203847677E-2</v>
      </c>
      <c r="CP249" t="b">
        <f t="shared" si="191"/>
        <v>1</v>
      </c>
      <c r="CQ249" s="96" t="b">
        <f t="shared" si="192"/>
        <v>1</v>
      </c>
      <c r="CR249" t="b">
        <f t="shared" si="193"/>
        <v>1</v>
      </c>
      <c r="CS249" t="b">
        <f t="shared" si="194"/>
        <v>1</v>
      </c>
      <c r="CT249" t="b">
        <f t="shared" si="195"/>
        <v>1</v>
      </c>
      <c r="CU249" t="b">
        <f t="shared" si="196"/>
        <v>1</v>
      </c>
      <c r="CV249" s="84" t="b">
        <f t="shared" si="197"/>
        <v>1</v>
      </c>
      <c r="CW249" t="b">
        <f t="shared" si="198"/>
        <v>1</v>
      </c>
      <c r="CX249" t="b">
        <f t="shared" si="199"/>
        <v>1</v>
      </c>
      <c r="CY249" t="b">
        <f t="shared" si="200"/>
        <v>1</v>
      </c>
      <c r="CZ249" t="b">
        <f t="shared" si="201"/>
        <v>1</v>
      </c>
      <c r="DA249" s="84">
        <f t="shared" si="202"/>
        <v>0</v>
      </c>
      <c r="DB249" t="e">
        <f t="shared" si="203"/>
        <v>#N/A</v>
      </c>
    </row>
    <row r="250" spans="1:106">
      <c r="A250" s="9">
        <v>248</v>
      </c>
      <c r="B250" s="3">
        <v>2</v>
      </c>
      <c r="C250" s="3" t="s">
        <v>287</v>
      </c>
      <c r="D250" s="3" t="str">
        <f t="shared" si="156"/>
        <v>AF_60m_R_38_0280</v>
      </c>
      <c r="E250" s="3" t="str">
        <f t="shared" si="157"/>
        <v>0280</v>
      </c>
      <c r="F250" s="3">
        <v>136708.84400000001</v>
      </c>
      <c r="G250" s="15">
        <v>421445.625</v>
      </c>
      <c r="H250" s="35" t="str">
        <f t="shared" si="158"/>
        <v>ja</v>
      </c>
      <c r="I250" s="42" t="s">
        <v>2402</v>
      </c>
      <c r="J250" s="20" t="s">
        <v>2955</v>
      </c>
      <c r="K250" s="21">
        <v>10000</v>
      </c>
      <c r="L250" s="28">
        <f t="shared" si="204"/>
        <v>0.24</v>
      </c>
      <c r="M250" s="28">
        <f t="shared" si="205"/>
        <v>0</v>
      </c>
      <c r="N250" s="56">
        <f t="shared" si="159"/>
        <v>0</v>
      </c>
      <c r="O250" s="33">
        <f t="shared" si="206"/>
        <v>103.10132799338494</v>
      </c>
      <c r="P250" s="37">
        <f t="shared" si="160"/>
        <v>50.471386368910586</v>
      </c>
      <c r="Q250" s="9" t="s">
        <v>12</v>
      </c>
      <c r="R250" s="55" t="s">
        <v>12</v>
      </c>
      <c r="S250" s="55">
        <v>3.7490000000000001</v>
      </c>
      <c r="T250" s="55">
        <v>3.843</v>
      </c>
      <c r="U250" s="55">
        <v>3.9239999999999999</v>
      </c>
      <c r="V250" s="3">
        <v>3.9889999999999999</v>
      </c>
      <c r="W250" s="3">
        <v>4.0659999999999998</v>
      </c>
      <c r="X250" s="3" t="s">
        <v>12</v>
      </c>
      <c r="Y250" s="3">
        <v>4.5060000000000002</v>
      </c>
      <c r="Z250" s="15" t="s">
        <v>12</v>
      </c>
      <c r="AA250" s="10">
        <f t="shared" si="161"/>
        <v>4.0659999999999998</v>
      </c>
      <c r="AB250" s="9">
        <f t="shared" si="162"/>
        <v>0.1419999999999999</v>
      </c>
      <c r="AC250" s="10">
        <f t="shared" si="163"/>
        <v>0.44000000000000039</v>
      </c>
      <c r="AD250" s="9" t="s">
        <v>12</v>
      </c>
      <c r="AE250" s="55" t="s">
        <v>12</v>
      </c>
      <c r="AF250" s="55">
        <v>0.51</v>
      </c>
      <c r="AG250" s="55">
        <v>0.59099999999999997</v>
      </c>
      <c r="AH250" s="55">
        <v>0.68500000000000005</v>
      </c>
      <c r="AI250" s="3">
        <v>0.77500000000000002</v>
      </c>
      <c r="AJ250" s="3">
        <v>0.88800000000000001</v>
      </c>
      <c r="AK250" s="3" t="s">
        <v>12</v>
      </c>
      <c r="AL250" s="3">
        <v>1.0469999999999999</v>
      </c>
      <c r="AM250" s="15" t="s">
        <v>12</v>
      </c>
      <c r="AN250" s="10">
        <f t="shared" si="164"/>
        <v>0.88800000000000001</v>
      </c>
      <c r="AO250" s="9">
        <f t="shared" si="165"/>
        <v>0.20299999999999996</v>
      </c>
      <c r="AP250" s="10">
        <f t="shared" si="166"/>
        <v>0.15899999999999992</v>
      </c>
      <c r="AQ250" s="9" t="s">
        <v>12</v>
      </c>
      <c r="AR250" s="55" t="s">
        <v>12</v>
      </c>
      <c r="AS250" s="55">
        <v>2.367</v>
      </c>
      <c r="AT250" s="55">
        <v>2.5489999999999999</v>
      </c>
      <c r="AU250" s="55">
        <v>2.7509999999999999</v>
      </c>
      <c r="AV250" s="3">
        <v>2.9079999999999999</v>
      </c>
      <c r="AW250" s="3">
        <v>3.1150000000000002</v>
      </c>
      <c r="AX250" s="3" t="s">
        <v>12</v>
      </c>
      <c r="AY250" s="3">
        <v>3.4950000000000001</v>
      </c>
      <c r="AZ250" s="15" t="s">
        <v>12</v>
      </c>
      <c r="BA250" s="10">
        <f t="shared" si="167"/>
        <v>3.1150000000000002</v>
      </c>
      <c r="BB250" s="9">
        <f t="shared" si="168"/>
        <v>0.36400000000000032</v>
      </c>
      <c r="BC250" s="10">
        <f t="shared" si="169"/>
        <v>0.37999999999999989</v>
      </c>
      <c r="BD250" s="9" t="s">
        <v>2403</v>
      </c>
      <c r="BE250" s="3" t="s">
        <v>12</v>
      </c>
      <c r="BF250" s="15" t="s">
        <v>12</v>
      </c>
      <c r="BG250" s="15"/>
      <c r="BH250" s="9"/>
      <c r="BI250" s="10"/>
      <c r="BJ250" s="9" t="s">
        <v>2403</v>
      </c>
      <c r="BK250" s="3" t="s">
        <v>12</v>
      </c>
      <c r="BL250" s="15" t="s">
        <v>12</v>
      </c>
      <c r="BM250" s="15"/>
      <c r="BN250" s="9"/>
      <c r="BO250" s="10"/>
      <c r="BP250">
        <f t="shared" si="170"/>
        <v>0</v>
      </c>
      <c r="BQ250" s="93">
        <f t="shared" si="171"/>
        <v>0</v>
      </c>
      <c r="BR250" s="93">
        <f t="shared" si="172"/>
        <v>0</v>
      </c>
      <c r="BS250" s="93" t="e">
        <f>VLOOKUP(C250,'Koppeling locatie - aslocatie'!$A$2:$C$8139,2,FALSE)</f>
        <v>#N/A</v>
      </c>
      <c r="BT250" s="93" t="e">
        <f>VLOOKUP($BS250,aslocaties_v01!$C$3:$AA$349,MATCH($K$3/10,aslocaties_v01!$C$2:$X$2),FALSE)</f>
        <v>#N/A</v>
      </c>
      <c r="BU250" s="93" t="e">
        <f>VLOOKUP(BS250,aslocaties_v01!$C$3:$AA$349,MATCH($K$3,aslocaties_v01!$C$2:$X$2),FALSE)</f>
        <v>#N/A</v>
      </c>
      <c r="BV250" s="93" t="e">
        <f>VLOOKUP(BS250,aslocaties_v01!$C$3:$AA$349,MATCH($K$3*10,aslocaties_v01!$C$2:$X$2),FALSE)</f>
        <v>#N/A</v>
      </c>
      <c r="BW250" s="93" t="e">
        <f t="shared" si="173"/>
        <v>#N/A</v>
      </c>
      <c r="BX250" s="93" t="e">
        <f t="shared" si="174"/>
        <v>#N/A</v>
      </c>
      <c r="BY250" s="94">
        <f t="shared" si="175"/>
        <v>999</v>
      </c>
      <c r="BZ250" s="94">
        <f t="shared" si="176"/>
        <v>999</v>
      </c>
      <c r="CA250" s="94" t="e">
        <f t="shared" si="177"/>
        <v>#N/A</v>
      </c>
      <c r="CB250" t="e">
        <f t="shared" si="178"/>
        <v>#N/A</v>
      </c>
      <c r="CC250" s="58" t="e">
        <f t="shared" si="179"/>
        <v>#N/A</v>
      </c>
      <c r="CD250" s="95" t="e">
        <f t="shared" si="180"/>
        <v>#N/A</v>
      </c>
      <c r="CE250" s="96" t="b">
        <f t="shared" si="181"/>
        <v>1</v>
      </c>
      <c r="CF250" t="e">
        <f t="shared" si="182"/>
        <v>#DIV/0!</v>
      </c>
      <c r="CG250" t="e">
        <f t="shared" si="183"/>
        <v>#DIV/0!</v>
      </c>
      <c r="CH250" s="84" t="b">
        <f t="shared" si="184"/>
        <v>1</v>
      </c>
      <c r="CI250">
        <f t="shared" si="185"/>
        <v>0.88800000000000001</v>
      </c>
      <c r="CJ250" t="b">
        <f t="shared" si="186"/>
        <v>1</v>
      </c>
      <c r="CK250" t="b">
        <f t="shared" si="187"/>
        <v>1</v>
      </c>
      <c r="CL250" s="84" t="b">
        <f t="shared" si="207"/>
        <v>1</v>
      </c>
      <c r="CM250">
        <f t="shared" si="188"/>
        <v>3.1150000000000002</v>
      </c>
      <c r="CN250" t="b">
        <f t="shared" si="189"/>
        <v>1</v>
      </c>
      <c r="CO250" s="84">
        <f t="shared" si="190"/>
        <v>5.8664080162087261E-2</v>
      </c>
      <c r="CP250" t="b">
        <f t="shared" si="191"/>
        <v>1</v>
      </c>
      <c r="CQ250" s="96" t="b">
        <f t="shared" si="192"/>
        <v>1</v>
      </c>
      <c r="CR250" t="b">
        <f t="shared" si="193"/>
        <v>1</v>
      </c>
      <c r="CS250" t="b">
        <f t="shared" si="194"/>
        <v>1</v>
      </c>
      <c r="CT250" t="b">
        <f t="shared" si="195"/>
        <v>1</v>
      </c>
      <c r="CU250" t="b">
        <f t="shared" si="196"/>
        <v>1</v>
      </c>
      <c r="CV250" s="84" t="b">
        <f t="shared" si="197"/>
        <v>1</v>
      </c>
      <c r="CW250" t="b">
        <f t="shared" si="198"/>
        <v>1</v>
      </c>
      <c r="CX250" t="b">
        <f t="shared" si="199"/>
        <v>1</v>
      </c>
      <c r="CY250" t="b">
        <f t="shared" si="200"/>
        <v>1</v>
      </c>
      <c r="CZ250" t="b">
        <f t="shared" si="201"/>
        <v>1</v>
      </c>
      <c r="DA250" s="84">
        <f t="shared" si="202"/>
        <v>0</v>
      </c>
      <c r="DB250" t="e">
        <f t="shared" si="203"/>
        <v>#N/A</v>
      </c>
    </row>
    <row r="251" spans="1:106">
      <c r="A251" s="9">
        <v>249</v>
      </c>
      <c r="B251" s="3">
        <v>2</v>
      </c>
      <c r="C251" s="3" t="s">
        <v>288</v>
      </c>
      <c r="D251" s="3" t="str">
        <f t="shared" si="156"/>
        <v>AF_60m_R_38_0281</v>
      </c>
      <c r="E251" s="3" t="str">
        <f t="shared" si="157"/>
        <v>0281</v>
      </c>
      <c r="F251" s="3">
        <v>136660.20300000001</v>
      </c>
      <c r="G251" s="15">
        <v>421459.09399999998</v>
      </c>
      <c r="H251" s="35" t="str">
        <f t="shared" si="158"/>
        <v>ja</v>
      </c>
      <c r="I251" s="42" t="s">
        <v>2402</v>
      </c>
      <c r="J251" s="20" t="s">
        <v>2955</v>
      </c>
      <c r="K251" s="21">
        <v>10000</v>
      </c>
      <c r="L251" s="28">
        <f t="shared" si="204"/>
        <v>0.24</v>
      </c>
      <c r="M251" s="28">
        <f t="shared" si="205"/>
        <v>0</v>
      </c>
      <c r="N251" s="56">
        <f t="shared" si="159"/>
        <v>0</v>
      </c>
      <c r="O251" s="33">
        <f t="shared" si="206"/>
        <v>50.471386368910586</v>
      </c>
      <c r="P251" s="37">
        <f t="shared" si="160"/>
        <v>110.47850733966484</v>
      </c>
      <c r="Q251" s="9" t="s">
        <v>12</v>
      </c>
      <c r="R251" s="55" t="s">
        <v>12</v>
      </c>
      <c r="S251" s="55">
        <v>3.7490000000000001</v>
      </c>
      <c r="T251" s="55">
        <v>3.8439999999999999</v>
      </c>
      <c r="U251" s="55">
        <v>3.9249999999999998</v>
      </c>
      <c r="V251" s="3">
        <v>3.9889999999999999</v>
      </c>
      <c r="W251" s="3">
        <v>4.0670000000000002</v>
      </c>
      <c r="X251" s="3" t="s">
        <v>12</v>
      </c>
      <c r="Y251" s="3">
        <v>4.5060000000000002</v>
      </c>
      <c r="Z251" s="15" t="s">
        <v>12</v>
      </c>
      <c r="AA251" s="10">
        <f t="shared" si="161"/>
        <v>4.0670000000000002</v>
      </c>
      <c r="AB251" s="9">
        <f t="shared" si="162"/>
        <v>0.14200000000000035</v>
      </c>
      <c r="AC251" s="10">
        <f t="shared" si="163"/>
        <v>0.43900000000000006</v>
      </c>
      <c r="AD251" s="9" t="s">
        <v>12</v>
      </c>
      <c r="AE251" s="55" t="s">
        <v>12</v>
      </c>
      <c r="AF251" s="55">
        <v>0.51200000000000001</v>
      </c>
      <c r="AG251" s="55">
        <v>0.59399999999999997</v>
      </c>
      <c r="AH251" s="55">
        <v>0.69099999999999995</v>
      </c>
      <c r="AI251" s="3">
        <v>0.78</v>
      </c>
      <c r="AJ251" s="3">
        <v>0.89100000000000001</v>
      </c>
      <c r="AK251" s="3" t="s">
        <v>12</v>
      </c>
      <c r="AL251" s="3">
        <v>1.036</v>
      </c>
      <c r="AM251" s="15" t="s">
        <v>12</v>
      </c>
      <c r="AN251" s="10">
        <f t="shared" si="164"/>
        <v>0.89100000000000001</v>
      </c>
      <c r="AO251" s="9">
        <f t="shared" si="165"/>
        <v>0.20000000000000007</v>
      </c>
      <c r="AP251" s="10">
        <f t="shared" si="166"/>
        <v>0.14500000000000002</v>
      </c>
      <c r="AQ251" s="9" t="s">
        <v>12</v>
      </c>
      <c r="AR251" s="55" t="s">
        <v>12</v>
      </c>
      <c r="AS251" s="55">
        <v>2.3839999999999999</v>
      </c>
      <c r="AT251" s="55">
        <v>2.5680000000000001</v>
      </c>
      <c r="AU251" s="55">
        <v>2.78</v>
      </c>
      <c r="AV251" s="3">
        <v>2.9510000000000001</v>
      </c>
      <c r="AW251" s="3">
        <v>3.1949999999999998</v>
      </c>
      <c r="AX251" s="3" t="s">
        <v>12</v>
      </c>
      <c r="AY251" s="3">
        <v>4.5739999999999998</v>
      </c>
      <c r="AZ251" s="15" t="s">
        <v>12</v>
      </c>
      <c r="BA251" s="10">
        <f t="shared" si="167"/>
        <v>3.1949999999999998</v>
      </c>
      <c r="BB251" s="9">
        <f t="shared" si="168"/>
        <v>0.41500000000000004</v>
      </c>
      <c r="BC251" s="10">
        <f t="shared" si="169"/>
        <v>1.379</v>
      </c>
      <c r="BD251" s="9" t="s">
        <v>2403</v>
      </c>
      <c r="BE251" s="3" t="s">
        <v>12</v>
      </c>
      <c r="BF251" s="15" t="s">
        <v>12</v>
      </c>
      <c r="BG251" s="15"/>
      <c r="BH251" s="9"/>
      <c r="BI251" s="10"/>
      <c r="BJ251" s="9" t="s">
        <v>2403</v>
      </c>
      <c r="BK251" s="3" t="s">
        <v>12</v>
      </c>
      <c r="BL251" s="15" t="s">
        <v>12</v>
      </c>
      <c r="BM251" s="15"/>
      <c r="BN251" s="9"/>
      <c r="BO251" s="10"/>
      <c r="BP251">
        <f t="shared" si="170"/>
        <v>0</v>
      </c>
      <c r="BQ251" s="93">
        <f t="shared" si="171"/>
        <v>0</v>
      </c>
      <c r="BR251" s="93">
        <f t="shared" si="172"/>
        <v>0</v>
      </c>
      <c r="BS251" s="93" t="e">
        <f>VLOOKUP(C251,'Koppeling locatie - aslocatie'!$A$2:$C$8139,2,FALSE)</f>
        <v>#N/A</v>
      </c>
      <c r="BT251" s="93" t="e">
        <f>VLOOKUP($BS251,aslocaties_v01!$C$3:$AA$349,MATCH($K$3/10,aslocaties_v01!$C$2:$X$2),FALSE)</f>
        <v>#N/A</v>
      </c>
      <c r="BU251" s="93" t="e">
        <f>VLOOKUP(BS251,aslocaties_v01!$C$3:$AA$349,MATCH($K$3,aslocaties_v01!$C$2:$X$2),FALSE)</f>
        <v>#N/A</v>
      </c>
      <c r="BV251" s="93" t="e">
        <f>VLOOKUP(BS251,aslocaties_v01!$C$3:$AA$349,MATCH($K$3*10,aslocaties_v01!$C$2:$X$2),FALSE)</f>
        <v>#N/A</v>
      </c>
      <c r="BW251" s="93" t="e">
        <f t="shared" si="173"/>
        <v>#N/A</v>
      </c>
      <c r="BX251" s="93" t="e">
        <f t="shared" si="174"/>
        <v>#N/A</v>
      </c>
      <c r="BY251" s="94">
        <f t="shared" si="175"/>
        <v>999</v>
      </c>
      <c r="BZ251" s="94">
        <f t="shared" si="176"/>
        <v>999</v>
      </c>
      <c r="CA251" s="94" t="e">
        <f t="shared" si="177"/>
        <v>#N/A</v>
      </c>
      <c r="CB251" t="e">
        <f t="shared" si="178"/>
        <v>#N/A</v>
      </c>
      <c r="CC251" s="58" t="e">
        <f t="shared" si="179"/>
        <v>#N/A</v>
      </c>
      <c r="CD251" s="95" t="e">
        <f t="shared" si="180"/>
        <v>#N/A</v>
      </c>
      <c r="CE251" s="96" t="b">
        <f t="shared" si="181"/>
        <v>1</v>
      </c>
      <c r="CF251" t="e">
        <f t="shared" si="182"/>
        <v>#DIV/0!</v>
      </c>
      <c r="CG251" t="e">
        <f t="shared" si="183"/>
        <v>#DIV/0!</v>
      </c>
      <c r="CH251" s="84" t="b">
        <f t="shared" si="184"/>
        <v>1</v>
      </c>
      <c r="CI251">
        <f t="shared" si="185"/>
        <v>0.89100000000000001</v>
      </c>
      <c r="CJ251" t="b">
        <f t="shared" si="186"/>
        <v>1</v>
      </c>
      <c r="CK251" t="b">
        <f t="shared" si="187"/>
        <v>1</v>
      </c>
      <c r="CL251" s="84" t="b">
        <f t="shared" si="207"/>
        <v>1</v>
      </c>
      <c r="CM251">
        <f t="shared" si="188"/>
        <v>3.1949999999999998</v>
      </c>
      <c r="CN251" t="b">
        <f t="shared" si="189"/>
        <v>1</v>
      </c>
      <c r="CO251" s="84">
        <f t="shared" si="190"/>
        <v>5.5951454483491779E-2</v>
      </c>
      <c r="CP251" t="b">
        <f t="shared" si="191"/>
        <v>1</v>
      </c>
      <c r="CQ251" s="96" t="b">
        <f t="shared" si="192"/>
        <v>1</v>
      </c>
      <c r="CR251" t="b">
        <f t="shared" si="193"/>
        <v>1</v>
      </c>
      <c r="CS251" t="b">
        <f t="shared" si="194"/>
        <v>1</v>
      </c>
      <c r="CT251" t="b">
        <f t="shared" si="195"/>
        <v>1</v>
      </c>
      <c r="CU251" t="b">
        <f t="shared" si="196"/>
        <v>1</v>
      </c>
      <c r="CV251" s="84" t="b">
        <f t="shared" si="197"/>
        <v>1</v>
      </c>
      <c r="CW251" t="b">
        <f t="shared" si="198"/>
        <v>1</v>
      </c>
      <c r="CX251" t="b">
        <f t="shared" si="199"/>
        <v>1</v>
      </c>
      <c r="CY251" t="b">
        <f t="shared" si="200"/>
        <v>1</v>
      </c>
      <c r="CZ251" t="b">
        <f t="shared" si="201"/>
        <v>1</v>
      </c>
      <c r="DA251" s="84">
        <f t="shared" si="202"/>
        <v>0</v>
      </c>
      <c r="DB251" t="e">
        <f t="shared" si="203"/>
        <v>#N/A</v>
      </c>
    </row>
    <row r="252" spans="1:106">
      <c r="A252" s="9">
        <v>250</v>
      </c>
      <c r="B252" s="3">
        <v>2</v>
      </c>
      <c r="C252" s="3" t="s">
        <v>289</v>
      </c>
      <c r="D252" s="3" t="str">
        <f t="shared" si="156"/>
        <v>AF_60m_R_38_0282</v>
      </c>
      <c r="E252" s="3" t="str">
        <f t="shared" si="157"/>
        <v>0282</v>
      </c>
      <c r="F252" s="3">
        <v>136638.125</v>
      </c>
      <c r="G252" s="15">
        <v>421567.34399999998</v>
      </c>
      <c r="H252" s="35" t="str">
        <f t="shared" si="158"/>
        <v>ja</v>
      </c>
      <c r="I252" s="42" t="s">
        <v>2402</v>
      </c>
      <c r="J252" s="20" t="s">
        <v>2955</v>
      </c>
      <c r="K252" s="21">
        <v>10000</v>
      </c>
      <c r="L252" s="28">
        <f t="shared" si="204"/>
        <v>0.24</v>
      </c>
      <c r="M252" s="28">
        <f t="shared" si="205"/>
        <v>0</v>
      </c>
      <c r="N252" s="56">
        <f t="shared" si="159"/>
        <v>0</v>
      </c>
      <c r="O252" s="33">
        <f t="shared" si="206"/>
        <v>110.47850733966484</v>
      </c>
      <c r="P252" s="37">
        <f t="shared" si="160"/>
        <v>118.67357613219357</v>
      </c>
      <c r="Q252" s="9" t="s">
        <v>12</v>
      </c>
      <c r="R252" s="55" t="s">
        <v>12</v>
      </c>
      <c r="S252" s="55">
        <v>3.75</v>
      </c>
      <c r="T252" s="55">
        <v>3.8450000000000002</v>
      </c>
      <c r="U252" s="55">
        <v>3.9260000000000002</v>
      </c>
      <c r="V252" s="3">
        <v>3.99</v>
      </c>
      <c r="W252" s="3">
        <v>4.0670000000000002</v>
      </c>
      <c r="X252" s="3" t="s">
        <v>12</v>
      </c>
      <c r="Y252" s="3">
        <v>4.5069999999999997</v>
      </c>
      <c r="Z252" s="15" t="s">
        <v>12</v>
      </c>
      <c r="AA252" s="10">
        <f t="shared" si="161"/>
        <v>4.0670000000000002</v>
      </c>
      <c r="AB252" s="9">
        <f t="shared" si="162"/>
        <v>0.14100000000000001</v>
      </c>
      <c r="AC252" s="10">
        <f t="shared" si="163"/>
        <v>0.4399999999999995</v>
      </c>
      <c r="AD252" s="9" t="s">
        <v>12</v>
      </c>
      <c r="AE252" s="55" t="s">
        <v>12</v>
      </c>
      <c r="AF252" s="55">
        <v>0.501</v>
      </c>
      <c r="AG252" s="55">
        <v>0.57699999999999996</v>
      </c>
      <c r="AH252" s="55">
        <v>0.66600000000000004</v>
      </c>
      <c r="AI252" s="3">
        <v>0.752</v>
      </c>
      <c r="AJ252" s="3">
        <v>0.84799999999999998</v>
      </c>
      <c r="AK252" s="3" t="s">
        <v>12</v>
      </c>
      <c r="AL252" s="3">
        <v>1.0409999999999999</v>
      </c>
      <c r="AM252" s="15" t="s">
        <v>12</v>
      </c>
      <c r="AN252" s="10">
        <f t="shared" si="164"/>
        <v>0.84799999999999998</v>
      </c>
      <c r="AO252" s="9">
        <f t="shared" si="165"/>
        <v>0.18199999999999994</v>
      </c>
      <c r="AP252" s="10">
        <f t="shared" si="166"/>
        <v>0.19299999999999995</v>
      </c>
      <c r="AQ252" s="9" t="s">
        <v>12</v>
      </c>
      <c r="AR252" s="55" t="s">
        <v>12</v>
      </c>
      <c r="AS252" s="55">
        <v>2.3679999999999999</v>
      </c>
      <c r="AT252" s="55">
        <v>2.5459999999999998</v>
      </c>
      <c r="AU252" s="55">
        <v>2.7429999999999999</v>
      </c>
      <c r="AV252" s="3">
        <v>2.92</v>
      </c>
      <c r="AW252" s="3">
        <v>3.1080000000000001</v>
      </c>
      <c r="AX252" s="3" t="s">
        <v>12</v>
      </c>
      <c r="AY252" s="3">
        <v>3.415</v>
      </c>
      <c r="AZ252" s="15" t="s">
        <v>12</v>
      </c>
      <c r="BA252" s="10">
        <f t="shared" si="167"/>
        <v>3.1080000000000001</v>
      </c>
      <c r="BB252" s="9">
        <f t="shared" si="168"/>
        <v>0.36500000000000021</v>
      </c>
      <c r="BC252" s="10">
        <f t="shared" si="169"/>
        <v>0.30699999999999994</v>
      </c>
      <c r="BD252" s="9" t="s">
        <v>2403</v>
      </c>
      <c r="BE252" s="3" t="s">
        <v>12</v>
      </c>
      <c r="BF252" s="15" t="s">
        <v>12</v>
      </c>
      <c r="BG252" s="15"/>
      <c r="BH252" s="9"/>
      <c r="BI252" s="10"/>
      <c r="BJ252" s="9" t="s">
        <v>2403</v>
      </c>
      <c r="BK252" s="3" t="s">
        <v>12</v>
      </c>
      <c r="BL252" s="15" t="s">
        <v>12</v>
      </c>
      <c r="BM252" s="15"/>
      <c r="BN252" s="9"/>
      <c r="BO252" s="10"/>
      <c r="BP252">
        <f t="shared" si="170"/>
        <v>0</v>
      </c>
      <c r="BQ252" s="93">
        <f t="shared" si="171"/>
        <v>0</v>
      </c>
      <c r="BR252" s="93">
        <f t="shared" si="172"/>
        <v>0</v>
      </c>
      <c r="BS252" s="93" t="e">
        <f>VLOOKUP(C252,'Koppeling locatie - aslocatie'!$A$2:$C$8139,2,FALSE)</f>
        <v>#N/A</v>
      </c>
      <c r="BT252" s="93" t="e">
        <f>VLOOKUP($BS252,aslocaties_v01!$C$3:$AA$349,MATCH($K$3/10,aslocaties_v01!$C$2:$X$2),FALSE)</f>
        <v>#N/A</v>
      </c>
      <c r="BU252" s="93" t="e">
        <f>VLOOKUP(BS252,aslocaties_v01!$C$3:$AA$349,MATCH($K$3,aslocaties_v01!$C$2:$X$2),FALSE)</f>
        <v>#N/A</v>
      </c>
      <c r="BV252" s="93" t="e">
        <f>VLOOKUP(BS252,aslocaties_v01!$C$3:$AA$349,MATCH($K$3*10,aslocaties_v01!$C$2:$X$2),FALSE)</f>
        <v>#N/A</v>
      </c>
      <c r="BW252" s="93" t="e">
        <f t="shared" si="173"/>
        <v>#N/A</v>
      </c>
      <c r="BX252" s="93" t="e">
        <f t="shared" si="174"/>
        <v>#N/A</v>
      </c>
      <c r="BY252" s="94">
        <f t="shared" si="175"/>
        <v>999</v>
      </c>
      <c r="BZ252" s="94">
        <f t="shared" si="176"/>
        <v>999</v>
      </c>
      <c r="CA252" s="94" t="e">
        <f t="shared" si="177"/>
        <v>#N/A</v>
      </c>
      <c r="CB252" t="e">
        <f t="shared" si="178"/>
        <v>#N/A</v>
      </c>
      <c r="CC252" s="58" t="e">
        <f t="shared" si="179"/>
        <v>#N/A</v>
      </c>
      <c r="CD252" s="95" t="e">
        <f t="shared" si="180"/>
        <v>#N/A</v>
      </c>
      <c r="CE252" s="96" t="b">
        <f t="shared" si="181"/>
        <v>1</v>
      </c>
      <c r="CF252" t="e">
        <f t="shared" si="182"/>
        <v>#DIV/0!</v>
      </c>
      <c r="CG252" t="e">
        <f t="shared" si="183"/>
        <v>#DIV/0!</v>
      </c>
      <c r="CH252" s="84" t="b">
        <f t="shared" si="184"/>
        <v>1</v>
      </c>
      <c r="CI252">
        <f t="shared" si="185"/>
        <v>0.84799999999999998</v>
      </c>
      <c r="CJ252" t="b">
        <f t="shared" si="186"/>
        <v>1</v>
      </c>
      <c r="CK252" t="b">
        <f t="shared" si="187"/>
        <v>1</v>
      </c>
      <c r="CL252" s="84" t="b">
        <f t="shared" si="207"/>
        <v>1</v>
      </c>
      <c r="CM252">
        <f t="shared" si="188"/>
        <v>3.1080000000000001</v>
      </c>
      <c r="CN252" t="b">
        <f t="shared" si="189"/>
        <v>1</v>
      </c>
      <c r="CO252" s="84">
        <f t="shared" si="190"/>
        <v>5.6274187548318817E-2</v>
      </c>
      <c r="CP252" t="b">
        <f t="shared" si="191"/>
        <v>1</v>
      </c>
      <c r="CQ252" s="96" t="b">
        <f t="shared" si="192"/>
        <v>1</v>
      </c>
      <c r="CR252" t="b">
        <f t="shared" si="193"/>
        <v>1</v>
      </c>
      <c r="CS252" t="b">
        <f t="shared" si="194"/>
        <v>1</v>
      </c>
      <c r="CT252" t="b">
        <f t="shared" si="195"/>
        <v>1</v>
      </c>
      <c r="CU252" t="b">
        <f t="shared" si="196"/>
        <v>1</v>
      </c>
      <c r="CV252" s="84" t="b">
        <f t="shared" si="197"/>
        <v>1</v>
      </c>
      <c r="CW252" t="b">
        <f t="shared" si="198"/>
        <v>1</v>
      </c>
      <c r="CX252" t="b">
        <f t="shared" si="199"/>
        <v>1</v>
      </c>
      <c r="CY252" t="b">
        <f t="shared" si="200"/>
        <v>1</v>
      </c>
      <c r="CZ252" t="b">
        <f t="shared" si="201"/>
        <v>1</v>
      </c>
      <c r="DA252" s="84">
        <f t="shared" si="202"/>
        <v>0</v>
      </c>
      <c r="DB252" t="e">
        <f t="shared" si="203"/>
        <v>#N/A</v>
      </c>
    </row>
    <row r="253" spans="1:106">
      <c r="A253" s="9">
        <v>251</v>
      </c>
      <c r="B253" s="3">
        <v>2</v>
      </c>
      <c r="C253" s="3" t="s">
        <v>290</v>
      </c>
      <c r="D253" s="3" t="str">
        <f t="shared" si="156"/>
        <v>AF_60m_R_38_0283</v>
      </c>
      <c r="E253" s="3" t="str">
        <f t="shared" si="157"/>
        <v>0283</v>
      </c>
      <c r="F253" s="3">
        <v>136617.71900000001</v>
      </c>
      <c r="G253" s="15">
        <v>421684.25</v>
      </c>
      <c r="H253" s="35" t="str">
        <f t="shared" si="158"/>
        <v>ja</v>
      </c>
      <c r="I253" s="42" t="s">
        <v>2402</v>
      </c>
      <c r="J253" s="20" t="s">
        <v>2955</v>
      </c>
      <c r="K253" s="21">
        <v>10000</v>
      </c>
      <c r="L253" s="28">
        <f t="shared" si="204"/>
        <v>0.24</v>
      </c>
      <c r="M253" s="28">
        <f t="shared" si="205"/>
        <v>0</v>
      </c>
      <c r="N253" s="56">
        <f t="shared" si="159"/>
        <v>0</v>
      </c>
      <c r="O253" s="33">
        <f t="shared" si="206"/>
        <v>118.67357613219357</v>
      </c>
      <c r="P253" s="37">
        <f t="shared" si="160"/>
        <v>125.65468886595836</v>
      </c>
      <c r="Q253" s="9" t="s">
        <v>12</v>
      </c>
      <c r="R253" s="55" t="s">
        <v>12</v>
      </c>
      <c r="S253" s="55">
        <v>3.7509999999999999</v>
      </c>
      <c r="T253" s="55">
        <v>3.8460000000000001</v>
      </c>
      <c r="U253" s="55">
        <v>3.927</v>
      </c>
      <c r="V253" s="3">
        <v>3.99</v>
      </c>
      <c r="W253" s="3">
        <v>4.0679999999999996</v>
      </c>
      <c r="X253" s="3" t="s">
        <v>12</v>
      </c>
      <c r="Y253" s="3">
        <v>4.508</v>
      </c>
      <c r="Z253" s="15" t="s">
        <v>12</v>
      </c>
      <c r="AA253" s="10">
        <f t="shared" si="161"/>
        <v>4.0679999999999996</v>
      </c>
      <c r="AB253" s="9">
        <f t="shared" si="162"/>
        <v>0.14099999999999957</v>
      </c>
      <c r="AC253" s="10">
        <f t="shared" si="163"/>
        <v>0.44000000000000039</v>
      </c>
      <c r="AD253" s="9" t="s">
        <v>12</v>
      </c>
      <c r="AE253" s="55" t="s">
        <v>12</v>
      </c>
      <c r="AF253" s="55">
        <v>0.54700000000000004</v>
      </c>
      <c r="AG253" s="55">
        <v>0.63500000000000001</v>
      </c>
      <c r="AH253" s="55">
        <v>0.74199999999999999</v>
      </c>
      <c r="AI253" s="3">
        <v>0.84699999999999998</v>
      </c>
      <c r="AJ253" s="3">
        <v>0.97</v>
      </c>
      <c r="AK253" s="3" t="s">
        <v>12</v>
      </c>
      <c r="AL253" s="3">
        <v>1.157</v>
      </c>
      <c r="AM253" s="15" t="s">
        <v>12</v>
      </c>
      <c r="AN253" s="10">
        <f t="shared" si="164"/>
        <v>0.97</v>
      </c>
      <c r="AO253" s="9">
        <f t="shared" si="165"/>
        <v>0.22799999999999998</v>
      </c>
      <c r="AP253" s="10">
        <f t="shared" si="166"/>
        <v>0.18700000000000006</v>
      </c>
      <c r="AQ253" s="9" t="s">
        <v>12</v>
      </c>
      <c r="AR253" s="55" t="s">
        <v>12</v>
      </c>
      <c r="AS253" s="55">
        <v>2.4489999999999998</v>
      </c>
      <c r="AT253" s="55">
        <v>2.6429999999999998</v>
      </c>
      <c r="AU253" s="55">
        <v>2.8420000000000001</v>
      </c>
      <c r="AV253" s="3">
        <v>3.032</v>
      </c>
      <c r="AW253" s="3">
        <v>3.2330000000000001</v>
      </c>
      <c r="AX253" s="3" t="s">
        <v>12</v>
      </c>
      <c r="AY253" s="3">
        <v>3.4870000000000001</v>
      </c>
      <c r="AZ253" s="15" t="s">
        <v>12</v>
      </c>
      <c r="BA253" s="10">
        <f t="shared" si="167"/>
        <v>3.2330000000000001</v>
      </c>
      <c r="BB253" s="9">
        <f t="shared" si="168"/>
        <v>0.39100000000000001</v>
      </c>
      <c r="BC253" s="10">
        <f t="shared" si="169"/>
        <v>0.254</v>
      </c>
      <c r="BD253" s="9" t="s">
        <v>2403</v>
      </c>
      <c r="BE253" s="3" t="s">
        <v>12</v>
      </c>
      <c r="BF253" s="15" t="s">
        <v>12</v>
      </c>
      <c r="BG253" s="15"/>
      <c r="BH253" s="9"/>
      <c r="BI253" s="10"/>
      <c r="BJ253" s="9" t="s">
        <v>2403</v>
      </c>
      <c r="BK253" s="3" t="s">
        <v>12</v>
      </c>
      <c r="BL253" s="15" t="s">
        <v>12</v>
      </c>
      <c r="BM253" s="15"/>
      <c r="BN253" s="9"/>
      <c r="BO253" s="10"/>
      <c r="BP253">
        <f t="shared" si="170"/>
        <v>0</v>
      </c>
      <c r="BQ253" s="93">
        <f t="shared" si="171"/>
        <v>0</v>
      </c>
      <c r="BR253" s="93">
        <f t="shared" si="172"/>
        <v>0</v>
      </c>
      <c r="BS253" s="93" t="e">
        <f>VLOOKUP(C253,'Koppeling locatie - aslocatie'!$A$2:$C$8139,2,FALSE)</f>
        <v>#N/A</v>
      </c>
      <c r="BT253" s="93" t="e">
        <f>VLOOKUP($BS253,aslocaties_v01!$C$3:$AA$349,MATCH($K$3/10,aslocaties_v01!$C$2:$X$2),FALSE)</f>
        <v>#N/A</v>
      </c>
      <c r="BU253" s="93" t="e">
        <f>VLOOKUP(BS253,aslocaties_v01!$C$3:$AA$349,MATCH($K$3,aslocaties_v01!$C$2:$X$2),FALSE)</f>
        <v>#N/A</v>
      </c>
      <c r="BV253" s="93" t="e">
        <f>VLOOKUP(BS253,aslocaties_v01!$C$3:$AA$349,MATCH($K$3*10,aslocaties_v01!$C$2:$X$2),FALSE)</f>
        <v>#N/A</v>
      </c>
      <c r="BW253" s="93" t="e">
        <f t="shared" si="173"/>
        <v>#N/A</v>
      </c>
      <c r="BX253" s="93" t="e">
        <f t="shared" si="174"/>
        <v>#N/A</v>
      </c>
      <c r="BY253" s="94">
        <f t="shared" si="175"/>
        <v>999</v>
      </c>
      <c r="BZ253" s="94">
        <f t="shared" si="176"/>
        <v>999</v>
      </c>
      <c r="CA253" s="94" t="e">
        <f t="shared" si="177"/>
        <v>#N/A</v>
      </c>
      <c r="CB253" t="e">
        <f t="shared" si="178"/>
        <v>#N/A</v>
      </c>
      <c r="CC253" s="58" t="e">
        <f t="shared" si="179"/>
        <v>#N/A</v>
      </c>
      <c r="CD253" s="95" t="e">
        <f t="shared" si="180"/>
        <v>#N/A</v>
      </c>
      <c r="CE253" s="96" t="b">
        <f t="shared" si="181"/>
        <v>1</v>
      </c>
      <c r="CF253" t="e">
        <f t="shared" si="182"/>
        <v>#DIV/0!</v>
      </c>
      <c r="CG253" t="e">
        <f t="shared" si="183"/>
        <v>#DIV/0!</v>
      </c>
      <c r="CH253" s="84" t="b">
        <f t="shared" si="184"/>
        <v>1</v>
      </c>
      <c r="CI253">
        <f t="shared" si="185"/>
        <v>0.97</v>
      </c>
      <c r="CJ253" t="b">
        <f t="shared" si="186"/>
        <v>1</v>
      </c>
      <c r="CK253" t="b">
        <f t="shared" si="187"/>
        <v>1</v>
      </c>
      <c r="CL253" s="84" t="b">
        <f t="shared" si="207"/>
        <v>1</v>
      </c>
      <c r="CM253">
        <f t="shared" si="188"/>
        <v>3.2330000000000001</v>
      </c>
      <c r="CN253" t="b">
        <f t="shared" si="189"/>
        <v>1</v>
      </c>
      <c r="CO253" s="84">
        <f t="shared" si="190"/>
        <v>5.9488870982697832E-2</v>
      </c>
      <c r="CP253" t="b">
        <f t="shared" si="191"/>
        <v>1</v>
      </c>
      <c r="CQ253" s="96" t="b">
        <f t="shared" si="192"/>
        <v>1</v>
      </c>
      <c r="CR253" t="b">
        <f t="shared" si="193"/>
        <v>1</v>
      </c>
      <c r="CS253" t="b">
        <f t="shared" si="194"/>
        <v>1</v>
      </c>
      <c r="CT253" t="b">
        <f t="shared" si="195"/>
        <v>1</v>
      </c>
      <c r="CU253" t="b">
        <f t="shared" si="196"/>
        <v>1</v>
      </c>
      <c r="CV253" s="84" t="b">
        <f t="shared" si="197"/>
        <v>1</v>
      </c>
      <c r="CW253" t="b">
        <f t="shared" si="198"/>
        <v>1</v>
      </c>
      <c r="CX253" t="b">
        <f t="shared" si="199"/>
        <v>1</v>
      </c>
      <c r="CY253" t="b">
        <f t="shared" si="200"/>
        <v>1</v>
      </c>
      <c r="CZ253" t="b">
        <f t="shared" si="201"/>
        <v>1</v>
      </c>
      <c r="DA253" s="84">
        <f t="shared" si="202"/>
        <v>0</v>
      </c>
      <c r="DB253" t="e">
        <f t="shared" si="203"/>
        <v>#N/A</v>
      </c>
    </row>
    <row r="254" spans="1:106">
      <c r="A254" s="9">
        <v>252</v>
      </c>
      <c r="B254" s="3">
        <v>2</v>
      </c>
      <c r="C254" s="3" t="s">
        <v>291</v>
      </c>
      <c r="D254" s="3" t="str">
        <f t="shared" si="156"/>
        <v>AF_60m_R_38_0284</v>
      </c>
      <c r="E254" s="3" t="str">
        <f t="shared" si="157"/>
        <v>0284</v>
      </c>
      <c r="F254" s="3">
        <v>136598.17199999999</v>
      </c>
      <c r="G254" s="15">
        <v>421808.375</v>
      </c>
      <c r="H254" s="35" t="str">
        <f t="shared" si="158"/>
        <v>ja</v>
      </c>
      <c r="I254" s="42" t="s">
        <v>2402</v>
      </c>
      <c r="J254" s="20" t="s">
        <v>2955</v>
      </c>
      <c r="K254" s="21">
        <v>10000</v>
      </c>
      <c r="L254" s="28">
        <f t="shared" si="204"/>
        <v>0.24</v>
      </c>
      <c r="M254" s="28">
        <f t="shared" si="205"/>
        <v>0</v>
      </c>
      <c r="N254" s="56">
        <f t="shared" si="159"/>
        <v>0</v>
      </c>
      <c r="O254" s="33">
        <f t="shared" si="206"/>
        <v>125.65468886595836</v>
      </c>
      <c r="P254" s="37">
        <f t="shared" si="160"/>
        <v>50.083915441974455</v>
      </c>
      <c r="Q254" s="9" t="s">
        <v>12</v>
      </c>
      <c r="R254" s="55" t="s">
        <v>12</v>
      </c>
      <c r="S254" s="55">
        <v>3.7530000000000001</v>
      </c>
      <c r="T254" s="55">
        <v>3.8479999999999999</v>
      </c>
      <c r="U254" s="55">
        <v>3.9289999999999998</v>
      </c>
      <c r="V254" s="3">
        <v>3.9950000000000001</v>
      </c>
      <c r="W254" s="3">
        <v>4.0890000000000004</v>
      </c>
      <c r="X254" s="3" t="s">
        <v>12</v>
      </c>
      <c r="Y254" s="3">
        <v>4.6959999999999997</v>
      </c>
      <c r="Z254" s="15" t="s">
        <v>12</v>
      </c>
      <c r="AA254" s="10">
        <f t="shared" si="161"/>
        <v>4.0890000000000004</v>
      </c>
      <c r="AB254" s="9">
        <f t="shared" si="162"/>
        <v>0.16000000000000059</v>
      </c>
      <c r="AC254" s="10">
        <f t="shared" si="163"/>
        <v>0.60699999999999932</v>
      </c>
      <c r="AD254" s="9" t="s">
        <v>12</v>
      </c>
      <c r="AE254" s="55" t="s">
        <v>12</v>
      </c>
      <c r="AF254" s="55">
        <v>0.56000000000000005</v>
      </c>
      <c r="AG254" s="55">
        <v>0.64800000000000002</v>
      </c>
      <c r="AH254" s="55">
        <v>0.751</v>
      </c>
      <c r="AI254" s="3">
        <v>0.86099999999999999</v>
      </c>
      <c r="AJ254" s="3">
        <v>1.02</v>
      </c>
      <c r="AK254" s="3" t="s">
        <v>12</v>
      </c>
      <c r="AL254" s="3">
        <v>1.214</v>
      </c>
      <c r="AM254" s="15" t="s">
        <v>12</v>
      </c>
      <c r="AN254" s="10">
        <f t="shared" si="164"/>
        <v>1.02</v>
      </c>
      <c r="AO254" s="9">
        <f t="shared" si="165"/>
        <v>0.26900000000000002</v>
      </c>
      <c r="AP254" s="10">
        <f t="shared" si="166"/>
        <v>0.19399999999999995</v>
      </c>
      <c r="AQ254" s="9" t="s">
        <v>12</v>
      </c>
      <c r="AR254" s="55" t="s">
        <v>12</v>
      </c>
      <c r="AS254" s="55">
        <v>2.4889999999999999</v>
      </c>
      <c r="AT254" s="55">
        <v>2.677</v>
      </c>
      <c r="AU254" s="55">
        <v>2.867</v>
      </c>
      <c r="AV254" s="3">
        <v>3.0350000000000001</v>
      </c>
      <c r="AW254" s="3">
        <v>3.3039999999999998</v>
      </c>
      <c r="AX254" s="3" t="s">
        <v>12</v>
      </c>
      <c r="AY254" s="3">
        <v>5.4210000000000003</v>
      </c>
      <c r="AZ254" s="15" t="s">
        <v>12</v>
      </c>
      <c r="BA254" s="10">
        <f t="shared" si="167"/>
        <v>3.3039999999999998</v>
      </c>
      <c r="BB254" s="9">
        <f t="shared" si="168"/>
        <v>0.43699999999999983</v>
      </c>
      <c r="BC254" s="10">
        <f t="shared" si="169"/>
        <v>2.1170000000000004</v>
      </c>
      <c r="BD254" s="9" t="s">
        <v>2403</v>
      </c>
      <c r="BE254" s="3" t="s">
        <v>12</v>
      </c>
      <c r="BF254" s="15" t="s">
        <v>12</v>
      </c>
      <c r="BG254" s="15"/>
      <c r="BH254" s="9"/>
      <c r="BI254" s="10"/>
      <c r="BJ254" s="9" t="s">
        <v>2403</v>
      </c>
      <c r="BK254" s="3" t="s">
        <v>12</v>
      </c>
      <c r="BL254" s="15" t="s">
        <v>12</v>
      </c>
      <c r="BM254" s="15"/>
      <c r="BN254" s="9"/>
      <c r="BO254" s="10"/>
      <c r="BP254">
        <f t="shared" si="170"/>
        <v>0</v>
      </c>
      <c r="BQ254" s="93">
        <f t="shared" si="171"/>
        <v>0</v>
      </c>
      <c r="BR254" s="93">
        <f t="shared" si="172"/>
        <v>0</v>
      </c>
      <c r="BS254" s="93" t="e">
        <f>VLOOKUP(C254,'Koppeling locatie - aslocatie'!$A$2:$C$8139,2,FALSE)</f>
        <v>#N/A</v>
      </c>
      <c r="BT254" s="93" t="e">
        <f>VLOOKUP($BS254,aslocaties_v01!$C$3:$AA$349,MATCH($K$3/10,aslocaties_v01!$C$2:$X$2),FALSE)</f>
        <v>#N/A</v>
      </c>
      <c r="BU254" s="93" t="e">
        <f>VLOOKUP(BS254,aslocaties_v01!$C$3:$AA$349,MATCH($K$3,aslocaties_v01!$C$2:$X$2),FALSE)</f>
        <v>#N/A</v>
      </c>
      <c r="BV254" s="93" t="e">
        <f>VLOOKUP(BS254,aslocaties_v01!$C$3:$AA$349,MATCH($K$3*10,aslocaties_v01!$C$2:$X$2),FALSE)</f>
        <v>#N/A</v>
      </c>
      <c r="BW254" s="93" t="e">
        <f t="shared" si="173"/>
        <v>#N/A</v>
      </c>
      <c r="BX254" s="93" t="e">
        <f t="shared" si="174"/>
        <v>#N/A</v>
      </c>
      <c r="BY254" s="94">
        <f t="shared" si="175"/>
        <v>999</v>
      </c>
      <c r="BZ254" s="94">
        <f t="shared" si="176"/>
        <v>999</v>
      </c>
      <c r="CA254" s="94" t="e">
        <f t="shared" si="177"/>
        <v>#N/A</v>
      </c>
      <c r="CB254" t="e">
        <f t="shared" si="178"/>
        <v>#N/A</v>
      </c>
      <c r="CC254" s="58" t="e">
        <f t="shared" si="179"/>
        <v>#N/A</v>
      </c>
      <c r="CD254" s="95" t="e">
        <f t="shared" si="180"/>
        <v>#N/A</v>
      </c>
      <c r="CE254" s="96" t="b">
        <f t="shared" si="181"/>
        <v>1</v>
      </c>
      <c r="CF254" t="e">
        <f t="shared" si="182"/>
        <v>#DIV/0!</v>
      </c>
      <c r="CG254" t="e">
        <f t="shared" si="183"/>
        <v>#DIV/0!</v>
      </c>
      <c r="CH254" s="84" t="b">
        <f t="shared" si="184"/>
        <v>1</v>
      </c>
      <c r="CI254">
        <f t="shared" si="185"/>
        <v>1.02</v>
      </c>
      <c r="CJ254" t="b">
        <f t="shared" si="186"/>
        <v>1</v>
      </c>
      <c r="CK254" t="b">
        <f t="shared" si="187"/>
        <v>1</v>
      </c>
      <c r="CL254" s="84" t="b">
        <f t="shared" si="207"/>
        <v>1</v>
      </c>
      <c r="CM254">
        <f t="shared" si="188"/>
        <v>3.3039999999999998</v>
      </c>
      <c r="CN254" t="b">
        <f t="shared" si="189"/>
        <v>1</v>
      </c>
      <c r="CO254" s="84">
        <f t="shared" si="190"/>
        <v>5.9895679483646824E-2</v>
      </c>
      <c r="CP254" t="b">
        <f t="shared" si="191"/>
        <v>1</v>
      </c>
      <c r="CQ254" s="96" t="b">
        <f t="shared" si="192"/>
        <v>1</v>
      </c>
      <c r="CR254" t="b">
        <f t="shared" si="193"/>
        <v>1</v>
      </c>
      <c r="CS254" t="b">
        <f t="shared" si="194"/>
        <v>1</v>
      </c>
      <c r="CT254" t="b">
        <f t="shared" si="195"/>
        <v>1</v>
      </c>
      <c r="CU254" t="b">
        <f t="shared" si="196"/>
        <v>1</v>
      </c>
      <c r="CV254" s="84" t="b">
        <f t="shared" si="197"/>
        <v>1</v>
      </c>
      <c r="CW254" t="b">
        <f t="shared" si="198"/>
        <v>1</v>
      </c>
      <c r="CX254" t="b">
        <f t="shared" si="199"/>
        <v>1</v>
      </c>
      <c r="CY254" t="b">
        <f t="shared" si="200"/>
        <v>1</v>
      </c>
      <c r="CZ254" t="b">
        <f t="shared" si="201"/>
        <v>1</v>
      </c>
      <c r="DA254" s="84">
        <f t="shared" si="202"/>
        <v>0</v>
      </c>
      <c r="DB254" t="e">
        <f t="shared" si="203"/>
        <v>#N/A</v>
      </c>
    </row>
    <row r="255" spans="1:106">
      <c r="A255" s="9">
        <v>253</v>
      </c>
      <c r="B255" s="3">
        <v>2</v>
      </c>
      <c r="C255" s="3" t="s">
        <v>292</v>
      </c>
      <c r="D255" s="3" t="str">
        <f t="shared" si="156"/>
        <v>AF_60m_R_38_0285</v>
      </c>
      <c r="E255" s="3" t="str">
        <f t="shared" si="157"/>
        <v>0285</v>
      </c>
      <c r="F255" s="3">
        <v>136549.641</v>
      </c>
      <c r="G255" s="15">
        <v>421820.75</v>
      </c>
      <c r="H255" s="35" t="str">
        <f t="shared" si="158"/>
        <v>ja</v>
      </c>
      <c r="I255" s="42" t="s">
        <v>2402</v>
      </c>
      <c r="J255" s="20" t="s">
        <v>2955</v>
      </c>
      <c r="K255" s="21">
        <v>10000</v>
      </c>
      <c r="L255" s="28">
        <f t="shared" si="204"/>
        <v>0.24</v>
      </c>
      <c r="M255" s="28">
        <f t="shared" si="205"/>
        <v>0</v>
      </c>
      <c r="N255" s="56">
        <f t="shared" si="159"/>
        <v>0</v>
      </c>
      <c r="O255" s="33">
        <f t="shared" si="206"/>
        <v>50.083915441974455</v>
      </c>
      <c r="P255" s="37">
        <f t="shared" si="160"/>
        <v>120.578641060533</v>
      </c>
      <c r="Q255" s="9" t="s">
        <v>12</v>
      </c>
      <c r="R255" s="55" t="s">
        <v>12</v>
      </c>
      <c r="S255" s="55">
        <v>3.75</v>
      </c>
      <c r="T255" s="55">
        <v>3.8460000000000001</v>
      </c>
      <c r="U255" s="55">
        <v>3.9260000000000002</v>
      </c>
      <c r="V255" s="3">
        <v>3.99</v>
      </c>
      <c r="W255" s="3">
        <v>4.0679999999999996</v>
      </c>
      <c r="X255" s="3" t="s">
        <v>12</v>
      </c>
      <c r="Y255" s="3">
        <v>4.5129999999999999</v>
      </c>
      <c r="Z255" s="15" t="s">
        <v>12</v>
      </c>
      <c r="AA255" s="10">
        <f t="shared" si="161"/>
        <v>4.0679999999999996</v>
      </c>
      <c r="AB255" s="9">
        <f t="shared" si="162"/>
        <v>0.14199999999999946</v>
      </c>
      <c r="AC255" s="10">
        <f t="shared" si="163"/>
        <v>0.44500000000000028</v>
      </c>
      <c r="AD255" s="9" t="s">
        <v>12</v>
      </c>
      <c r="AE255" s="55" t="s">
        <v>12</v>
      </c>
      <c r="AF255" s="55">
        <v>0.62</v>
      </c>
      <c r="AG255" s="55">
        <v>0.72099999999999997</v>
      </c>
      <c r="AH255" s="55">
        <v>0.83799999999999997</v>
      </c>
      <c r="AI255" s="3">
        <v>0.95199999999999996</v>
      </c>
      <c r="AJ255" s="3">
        <v>1.07</v>
      </c>
      <c r="AK255" s="3" t="s">
        <v>12</v>
      </c>
      <c r="AL255" s="3">
        <v>1.288</v>
      </c>
      <c r="AM255" s="15" t="s">
        <v>12</v>
      </c>
      <c r="AN255" s="10">
        <f t="shared" si="164"/>
        <v>1.07</v>
      </c>
      <c r="AO255" s="9">
        <f t="shared" si="165"/>
        <v>0.2320000000000001</v>
      </c>
      <c r="AP255" s="10">
        <f t="shared" si="166"/>
        <v>0.21799999999999997</v>
      </c>
      <c r="AQ255" s="9" t="s">
        <v>12</v>
      </c>
      <c r="AR255" s="55" t="s">
        <v>12</v>
      </c>
      <c r="AS255" s="55">
        <v>2.625</v>
      </c>
      <c r="AT255" s="55">
        <v>2.8220000000000001</v>
      </c>
      <c r="AU255" s="55">
        <v>3.0179999999999998</v>
      </c>
      <c r="AV255" s="3">
        <v>3.1970000000000001</v>
      </c>
      <c r="AW255" s="3">
        <v>3.41</v>
      </c>
      <c r="AX255" s="3" t="s">
        <v>12</v>
      </c>
      <c r="AY255" s="3">
        <v>3.7149999999999999</v>
      </c>
      <c r="AZ255" s="15" t="s">
        <v>12</v>
      </c>
      <c r="BA255" s="10">
        <f t="shared" si="167"/>
        <v>3.41</v>
      </c>
      <c r="BB255" s="9">
        <f t="shared" si="168"/>
        <v>0.39200000000000035</v>
      </c>
      <c r="BC255" s="10">
        <f t="shared" si="169"/>
        <v>0.30499999999999972</v>
      </c>
      <c r="BD255" s="9" t="s">
        <v>2403</v>
      </c>
      <c r="BE255" s="3" t="s">
        <v>12</v>
      </c>
      <c r="BF255" s="15" t="s">
        <v>12</v>
      </c>
      <c r="BG255" s="15"/>
      <c r="BH255" s="9"/>
      <c r="BI255" s="10"/>
      <c r="BJ255" s="9" t="s">
        <v>2403</v>
      </c>
      <c r="BK255" s="3" t="s">
        <v>12</v>
      </c>
      <c r="BL255" s="15" t="s">
        <v>12</v>
      </c>
      <c r="BM255" s="15"/>
      <c r="BN255" s="9"/>
      <c r="BO255" s="10"/>
      <c r="BP255">
        <f t="shared" si="170"/>
        <v>0</v>
      </c>
      <c r="BQ255" s="93">
        <f t="shared" si="171"/>
        <v>0</v>
      </c>
      <c r="BR255" s="93">
        <f t="shared" si="172"/>
        <v>0</v>
      </c>
      <c r="BS255" s="93" t="e">
        <f>VLOOKUP(C255,'Koppeling locatie - aslocatie'!$A$2:$C$8139,2,FALSE)</f>
        <v>#N/A</v>
      </c>
      <c r="BT255" s="93" t="e">
        <f>VLOOKUP($BS255,aslocaties_v01!$C$3:$AA$349,MATCH($K$3/10,aslocaties_v01!$C$2:$X$2),FALSE)</f>
        <v>#N/A</v>
      </c>
      <c r="BU255" s="93" t="e">
        <f>VLOOKUP(BS255,aslocaties_v01!$C$3:$AA$349,MATCH($K$3,aslocaties_v01!$C$2:$X$2),FALSE)</f>
        <v>#N/A</v>
      </c>
      <c r="BV255" s="93" t="e">
        <f>VLOOKUP(BS255,aslocaties_v01!$C$3:$AA$349,MATCH($K$3*10,aslocaties_v01!$C$2:$X$2),FALSE)</f>
        <v>#N/A</v>
      </c>
      <c r="BW255" s="93" t="e">
        <f t="shared" si="173"/>
        <v>#N/A</v>
      </c>
      <c r="BX255" s="93" t="e">
        <f t="shared" si="174"/>
        <v>#N/A</v>
      </c>
      <c r="BY255" s="94">
        <f t="shared" si="175"/>
        <v>999</v>
      </c>
      <c r="BZ255" s="94">
        <f t="shared" si="176"/>
        <v>999</v>
      </c>
      <c r="CA255" s="94" t="e">
        <f t="shared" si="177"/>
        <v>#N/A</v>
      </c>
      <c r="CB255" t="e">
        <f t="shared" si="178"/>
        <v>#N/A</v>
      </c>
      <c r="CC255" s="58" t="e">
        <f t="shared" si="179"/>
        <v>#N/A</v>
      </c>
      <c r="CD255" s="95" t="e">
        <f t="shared" si="180"/>
        <v>#N/A</v>
      </c>
      <c r="CE255" s="96" t="b">
        <f t="shared" si="181"/>
        <v>1</v>
      </c>
      <c r="CF255" t="e">
        <f t="shared" si="182"/>
        <v>#DIV/0!</v>
      </c>
      <c r="CG255" t="e">
        <f t="shared" si="183"/>
        <v>#DIV/0!</v>
      </c>
      <c r="CH255" s="84" t="b">
        <f t="shared" si="184"/>
        <v>1</v>
      </c>
      <c r="CI255">
        <f t="shared" si="185"/>
        <v>1.07</v>
      </c>
      <c r="CJ255" t="b">
        <f t="shared" si="186"/>
        <v>1</v>
      </c>
      <c r="CK255" t="b">
        <f t="shared" si="187"/>
        <v>1</v>
      </c>
      <c r="CL255" s="84" t="b">
        <f t="shared" si="207"/>
        <v>1</v>
      </c>
      <c r="CM255">
        <f t="shared" si="188"/>
        <v>3.41</v>
      </c>
      <c r="CN255" t="b">
        <f t="shared" si="189"/>
        <v>1</v>
      </c>
      <c r="CO255" s="84">
        <f t="shared" si="190"/>
        <v>5.8986200316254234E-2</v>
      </c>
      <c r="CP255" t="b">
        <f t="shared" si="191"/>
        <v>1</v>
      </c>
      <c r="CQ255" s="96" t="b">
        <f t="shared" si="192"/>
        <v>1</v>
      </c>
      <c r="CR255" t="b">
        <f t="shared" si="193"/>
        <v>1</v>
      </c>
      <c r="CS255" t="b">
        <f t="shared" si="194"/>
        <v>1</v>
      </c>
      <c r="CT255" t="b">
        <f t="shared" si="195"/>
        <v>1</v>
      </c>
      <c r="CU255" t="b">
        <f t="shared" si="196"/>
        <v>1</v>
      </c>
      <c r="CV255" s="84" t="b">
        <f t="shared" si="197"/>
        <v>1</v>
      </c>
      <c r="CW255" t="b">
        <f t="shared" si="198"/>
        <v>1</v>
      </c>
      <c r="CX255" t="b">
        <f t="shared" si="199"/>
        <v>1</v>
      </c>
      <c r="CY255" t="b">
        <f t="shared" si="200"/>
        <v>1</v>
      </c>
      <c r="CZ255" t="b">
        <f t="shared" si="201"/>
        <v>1</v>
      </c>
      <c r="DA255" s="84">
        <f t="shared" si="202"/>
        <v>0</v>
      </c>
      <c r="DB255" t="e">
        <f t="shared" si="203"/>
        <v>#N/A</v>
      </c>
    </row>
    <row r="256" spans="1:106">
      <c r="A256" s="9">
        <v>254</v>
      </c>
      <c r="B256" s="3">
        <v>2</v>
      </c>
      <c r="C256" s="3" t="s">
        <v>293</v>
      </c>
      <c r="D256" s="3" t="str">
        <f t="shared" si="156"/>
        <v>AF_60m_R_38_0286</v>
      </c>
      <c r="E256" s="3" t="str">
        <f t="shared" si="157"/>
        <v>0286</v>
      </c>
      <c r="F256" s="3">
        <v>136579.04699999999</v>
      </c>
      <c r="G256" s="15">
        <v>421937.68800000002</v>
      </c>
      <c r="H256" s="35" t="str">
        <f t="shared" si="158"/>
        <v>ja</v>
      </c>
      <c r="I256" s="42" t="s">
        <v>2402</v>
      </c>
      <c r="J256" s="20" t="s">
        <v>2955</v>
      </c>
      <c r="K256" s="21">
        <v>10000</v>
      </c>
      <c r="L256" s="28">
        <f t="shared" si="204"/>
        <v>0.24</v>
      </c>
      <c r="M256" s="28">
        <f t="shared" si="205"/>
        <v>0</v>
      </c>
      <c r="N256" s="56">
        <f t="shared" si="159"/>
        <v>0</v>
      </c>
      <c r="O256" s="33">
        <f t="shared" si="206"/>
        <v>120.578641060533</v>
      </c>
      <c r="P256" s="37">
        <f t="shared" si="160"/>
        <v>132.93750234602032</v>
      </c>
      <c r="Q256" s="9" t="s">
        <v>12</v>
      </c>
      <c r="R256" s="55" t="s">
        <v>12</v>
      </c>
      <c r="S256" s="55">
        <v>3.7509999999999999</v>
      </c>
      <c r="T256" s="55">
        <v>3.8460000000000001</v>
      </c>
      <c r="U256" s="55">
        <v>3.927</v>
      </c>
      <c r="V256" s="3">
        <v>3.9910000000000001</v>
      </c>
      <c r="W256" s="3">
        <v>4.0679999999999996</v>
      </c>
      <c r="X256" s="3" t="s">
        <v>12</v>
      </c>
      <c r="Y256" s="3">
        <v>4.5110000000000001</v>
      </c>
      <c r="Z256" s="15" t="s">
        <v>12</v>
      </c>
      <c r="AA256" s="10">
        <f t="shared" si="161"/>
        <v>4.0679999999999996</v>
      </c>
      <c r="AB256" s="9">
        <f t="shared" si="162"/>
        <v>0.14099999999999957</v>
      </c>
      <c r="AC256" s="10">
        <f t="shared" si="163"/>
        <v>0.4430000000000005</v>
      </c>
      <c r="AD256" s="9" t="s">
        <v>12</v>
      </c>
      <c r="AE256" s="55" t="s">
        <v>12</v>
      </c>
      <c r="AF256" s="55">
        <v>0.61299999999999999</v>
      </c>
      <c r="AG256" s="55">
        <v>0.71299999999999997</v>
      </c>
      <c r="AH256" s="55">
        <v>0.82899999999999996</v>
      </c>
      <c r="AI256" s="3">
        <v>0.94199999999999995</v>
      </c>
      <c r="AJ256" s="3">
        <v>1.0660000000000001</v>
      </c>
      <c r="AK256" s="3" t="s">
        <v>12</v>
      </c>
      <c r="AL256" s="3">
        <v>1.2969999999999999</v>
      </c>
      <c r="AM256" s="15" t="s">
        <v>12</v>
      </c>
      <c r="AN256" s="10">
        <f t="shared" si="164"/>
        <v>1.0660000000000001</v>
      </c>
      <c r="AO256" s="9">
        <f t="shared" si="165"/>
        <v>0.2370000000000001</v>
      </c>
      <c r="AP256" s="10">
        <f t="shared" si="166"/>
        <v>0.23099999999999987</v>
      </c>
      <c r="AQ256" s="9" t="s">
        <v>12</v>
      </c>
      <c r="AR256" s="55" t="s">
        <v>12</v>
      </c>
      <c r="AS256" s="55">
        <v>2.6070000000000002</v>
      </c>
      <c r="AT256" s="55">
        <v>2.7989999999999999</v>
      </c>
      <c r="AU256" s="55">
        <v>2.9980000000000002</v>
      </c>
      <c r="AV256" s="3">
        <v>3.1779999999999999</v>
      </c>
      <c r="AW256" s="3">
        <v>3.3879999999999999</v>
      </c>
      <c r="AX256" s="3" t="s">
        <v>12</v>
      </c>
      <c r="AY256" s="3">
        <v>3.7240000000000002</v>
      </c>
      <c r="AZ256" s="15" t="s">
        <v>12</v>
      </c>
      <c r="BA256" s="10">
        <f t="shared" si="167"/>
        <v>3.3879999999999999</v>
      </c>
      <c r="BB256" s="9">
        <f t="shared" si="168"/>
        <v>0.38999999999999968</v>
      </c>
      <c r="BC256" s="10">
        <f t="shared" si="169"/>
        <v>0.3360000000000003</v>
      </c>
      <c r="BD256" s="9" t="s">
        <v>2403</v>
      </c>
      <c r="BE256" s="3" t="s">
        <v>12</v>
      </c>
      <c r="BF256" s="15" t="s">
        <v>12</v>
      </c>
      <c r="BG256" s="15"/>
      <c r="BH256" s="9"/>
      <c r="BI256" s="10"/>
      <c r="BJ256" s="9" t="s">
        <v>2403</v>
      </c>
      <c r="BK256" s="3" t="s">
        <v>12</v>
      </c>
      <c r="BL256" s="15" t="s">
        <v>12</v>
      </c>
      <c r="BM256" s="15"/>
      <c r="BN256" s="9"/>
      <c r="BO256" s="10"/>
      <c r="BP256">
        <f t="shared" si="170"/>
        <v>0</v>
      </c>
      <c r="BQ256" s="93">
        <f t="shared" si="171"/>
        <v>0</v>
      </c>
      <c r="BR256" s="93">
        <f t="shared" si="172"/>
        <v>0</v>
      </c>
      <c r="BS256" s="93" t="e">
        <f>VLOOKUP(C256,'Koppeling locatie - aslocatie'!$A$2:$C$8139,2,FALSE)</f>
        <v>#N/A</v>
      </c>
      <c r="BT256" s="93" t="e">
        <f>VLOOKUP($BS256,aslocaties_v01!$C$3:$AA$349,MATCH($K$3/10,aslocaties_v01!$C$2:$X$2),FALSE)</f>
        <v>#N/A</v>
      </c>
      <c r="BU256" s="93" t="e">
        <f>VLOOKUP(BS256,aslocaties_v01!$C$3:$AA$349,MATCH($K$3,aslocaties_v01!$C$2:$X$2),FALSE)</f>
        <v>#N/A</v>
      </c>
      <c r="BV256" s="93" t="e">
        <f>VLOOKUP(BS256,aslocaties_v01!$C$3:$AA$349,MATCH($K$3*10,aslocaties_v01!$C$2:$X$2),FALSE)</f>
        <v>#N/A</v>
      </c>
      <c r="BW256" s="93" t="e">
        <f t="shared" si="173"/>
        <v>#N/A</v>
      </c>
      <c r="BX256" s="93" t="e">
        <f t="shared" si="174"/>
        <v>#N/A</v>
      </c>
      <c r="BY256" s="94">
        <f t="shared" si="175"/>
        <v>999</v>
      </c>
      <c r="BZ256" s="94">
        <f t="shared" si="176"/>
        <v>999</v>
      </c>
      <c r="CA256" s="94" t="e">
        <f t="shared" si="177"/>
        <v>#N/A</v>
      </c>
      <c r="CB256" t="e">
        <f t="shared" si="178"/>
        <v>#N/A</v>
      </c>
      <c r="CC256" s="58" t="e">
        <f t="shared" si="179"/>
        <v>#N/A</v>
      </c>
      <c r="CD256" s="95" t="e">
        <f t="shared" si="180"/>
        <v>#N/A</v>
      </c>
      <c r="CE256" s="96" t="b">
        <f t="shared" si="181"/>
        <v>1</v>
      </c>
      <c r="CF256" t="e">
        <f t="shared" si="182"/>
        <v>#DIV/0!</v>
      </c>
      <c r="CG256" t="e">
        <f t="shared" si="183"/>
        <v>#DIV/0!</v>
      </c>
      <c r="CH256" s="84" t="b">
        <f t="shared" si="184"/>
        <v>1</v>
      </c>
      <c r="CI256">
        <f t="shared" si="185"/>
        <v>1.0660000000000001</v>
      </c>
      <c r="CJ256" t="b">
        <f t="shared" si="186"/>
        <v>1</v>
      </c>
      <c r="CK256" t="b">
        <f t="shared" si="187"/>
        <v>1</v>
      </c>
      <c r="CL256" s="84" t="b">
        <f t="shared" si="207"/>
        <v>1</v>
      </c>
      <c r="CM256">
        <f t="shared" si="188"/>
        <v>3.3879999999999999</v>
      </c>
      <c r="CN256" t="b">
        <f t="shared" si="189"/>
        <v>1</v>
      </c>
      <c r="CO256" s="84">
        <f t="shared" si="190"/>
        <v>5.9531359842618828E-2</v>
      </c>
      <c r="CP256" t="b">
        <f t="shared" si="191"/>
        <v>1</v>
      </c>
      <c r="CQ256" s="96" t="b">
        <f t="shared" si="192"/>
        <v>1</v>
      </c>
      <c r="CR256" t="b">
        <f t="shared" si="193"/>
        <v>1</v>
      </c>
      <c r="CS256" t="b">
        <f t="shared" si="194"/>
        <v>1</v>
      </c>
      <c r="CT256" t="b">
        <f t="shared" si="195"/>
        <v>1</v>
      </c>
      <c r="CU256" t="b">
        <f t="shared" si="196"/>
        <v>1</v>
      </c>
      <c r="CV256" s="84" t="b">
        <f t="shared" si="197"/>
        <v>1</v>
      </c>
      <c r="CW256" t="b">
        <f t="shared" si="198"/>
        <v>1</v>
      </c>
      <c r="CX256" t="b">
        <f t="shared" si="199"/>
        <v>1</v>
      </c>
      <c r="CY256" t="b">
        <f t="shared" si="200"/>
        <v>1</v>
      </c>
      <c r="CZ256" t="b">
        <f t="shared" si="201"/>
        <v>1</v>
      </c>
      <c r="DA256" s="84">
        <f t="shared" si="202"/>
        <v>0</v>
      </c>
      <c r="DB256" t="e">
        <f t="shared" si="203"/>
        <v>#N/A</v>
      </c>
    </row>
    <row r="257" spans="1:106">
      <c r="A257" s="9">
        <v>255</v>
      </c>
      <c r="B257" s="3">
        <v>2</v>
      </c>
      <c r="C257" s="3" t="s">
        <v>294</v>
      </c>
      <c r="D257" s="3" t="str">
        <f t="shared" si="156"/>
        <v>AF_60m_R_38_0287</v>
      </c>
      <c r="E257" s="3" t="str">
        <f t="shared" si="157"/>
        <v>0287</v>
      </c>
      <c r="F257" s="3">
        <v>136560.18799999999</v>
      </c>
      <c r="G257" s="15">
        <v>422069.28100000002</v>
      </c>
      <c r="H257" s="35" t="str">
        <f t="shared" si="158"/>
        <v>ja</v>
      </c>
      <c r="I257" s="42" t="s">
        <v>2402</v>
      </c>
      <c r="J257" s="20" t="s">
        <v>2955</v>
      </c>
      <c r="K257" s="21">
        <v>10000</v>
      </c>
      <c r="L257" s="28">
        <f t="shared" si="204"/>
        <v>0.24</v>
      </c>
      <c r="M257" s="28">
        <f t="shared" si="205"/>
        <v>0</v>
      </c>
      <c r="N257" s="56">
        <f t="shared" si="159"/>
        <v>0</v>
      </c>
      <c r="O257" s="33">
        <f t="shared" si="206"/>
        <v>132.93750234602032</v>
      </c>
      <c r="P257" s="37">
        <f t="shared" si="160"/>
        <v>132.83220682495983</v>
      </c>
      <c r="Q257" s="9" t="s">
        <v>12</v>
      </c>
      <c r="R257" s="55" t="s">
        <v>12</v>
      </c>
      <c r="S257" s="55">
        <v>2.5739999999999998</v>
      </c>
      <c r="T257" s="55">
        <v>3.37</v>
      </c>
      <c r="U257" s="55">
        <v>3.9249999999999998</v>
      </c>
      <c r="V257" s="3">
        <v>3.99</v>
      </c>
      <c r="W257" s="3">
        <v>4.0679999999999996</v>
      </c>
      <c r="X257" s="3" t="s">
        <v>12</v>
      </c>
      <c r="Y257" s="3">
        <v>4.4820000000000002</v>
      </c>
      <c r="Z257" s="15" t="s">
        <v>12</v>
      </c>
      <c r="AA257" s="10">
        <f t="shared" si="161"/>
        <v>4.0679999999999996</v>
      </c>
      <c r="AB257" s="9">
        <f t="shared" si="162"/>
        <v>0.14299999999999979</v>
      </c>
      <c r="AC257" s="10">
        <f t="shared" si="163"/>
        <v>0.41400000000000059</v>
      </c>
      <c r="AD257" s="9" t="s">
        <v>12</v>
      </c>
      <c r="AE257" s="55" t="s">
        <v>12</v>
      </c>
      <c r="AF257" s="55">
        <v>9.2999999999999999E-2</v>
      </c>
      <c r="AG257" s="55">
        <v>0.17499999999999999</v>
      </c>
      <c r="AH257" s="55">
        <v>0.317</v>
      </c>
      <c r="AI257" s="3">
        <v>0.42399999999999999</v>
      </c>
      <c r="AJ257" s="3">
        <v>0.51600000000000001</v>
      </c>
      <c r="AK257" s="3" t="s">
        <v>12</v>
      </c>
      <c r="AL257" s="3">
        <v>0.66700000000000004</v>
      </c>
      <c r="AM257" s="15" t="s">
        <v>12</v>
      </c>
      <c r="AN257" s="10">
        <f t="shared" si="164"/>
        <v>0.51600000000000001</v>
      </c>
      <c r="AO257" s="9">
        <f t="shared" si="165"/>
        <v>0.19900000000000001</v>
      </c>
      <c r="AP257" s="10">
        <f t="shared" si="166"/>
        <v>0.15100000000000002</v>
      </c>
      <c r="AQ257" s="9" t="s">
        <v>12</v>
      </c>
      <c r="AR257" s="55" t="s">
        <v>12</v>
      </c>
      <c r="AS257" s="55">
        <v>0.248</v>
      </c>
      <c r="AT257" s="55">
        <v>1.04</v>
      </c>
      <c r="AU257" s="55">
        <v>1.7869999999999999</v>
      </c>
      <c r="AV257" s="3">
        <v>2.1800000000000002</v>
      </c>
      <c r="AW257" s="3">
        <v>2.4060000000000001</v>
      </c>
      <c r="AX257" s="3" t="s">
        <v>12</v>
      </c>
      <c r="AY257" s="3">
        <v>2.7410000000000001</v>
      </c>
      <c r="AZ257" s="15" t="s">
        <v>12</v>
      </c>
      <c r="BA257" s="10">
        <f t="shared" si="167"/>
        <v>2.4060000000000001</v>
      </c>
      <c r="BB257" s="9">
        <f t="shared" si="168"/>
        <v>0.61900000000000022</v>
      </c>
      <c r="BC257" s="10">
        <f t="shared" si="169"/>
        <v>0.33499999999999996</v>
      </c>
      <c r="BD257" s="9" t="s">
        <v>2403</v>
      </c>
      <c r="BE257" s="3" t="s">
        <v>12</v>
      </c>
      <c r="BF257" s="15" t="s">
        <v>12</v>
      </c>
      <c r="BG257" s="15"/>
      <c r="BH257" s="9"/>
      <c r="BI257" s="10"/>
      <c r="BJ257" s="9" t="s">
        <v>2403</v>
      </c>
      <c r="BK257" s="3" t="s">
        <v>12</v>
      </c>
      <c r="BL257" s="15" t="s">
        <v>12</v>
      </c>
      <c r="BM257" s="15"/>
      <c r="BN257" s="9"/>
      <c r="BO257" s="10"/>
      <c r="BP257">
        <f t="shared" si="170"/>
        <v>0</v>
      </c>
      <c r="BQ257" s="93">
        <f t="shared" si="171"/>
        <v>0</v>
      </c>
      <c r="BR257" s="93">
        <f t="shared" si="172"/>
        <v>0</v>
      </c>
      <c r="BS257" s="93" t="e">
        <f>VLOOKUP(C257,'Koppeling locatie - aslocatie'!$A$2:$C$8139,2,FALSE)</f>
        <v>#N/A</v>
      </c>
      <c r="BT257" s="93" t="e">
        <f>VLOOKUP($BS257,aslocaties_v01!$C$3:$AA$349,MATCH($K$3/10,aslocaties_v01!$C$2:$X$2),FALSE)</f>
        <v>#N/A</v>
      </c>
      <c r="BU257" s="93" t="e">
        <f>VLOOKUP(BS257,aslocaties_v01!$C$3:$AA$349,MATCH($K$3,aslocaties_v01!$C$2:$X$2),FALSE)</f>
        <v>#N/A</v>
      </c>
      <c r="BV257" s="93" t="e">
        <f>VLOOKUP(BS257,aslocaties_v01!$C$3:$AA$349,MATCH($K$3*10,aslocaties_v01!$C$2:$X$2),FALSE)</f>
        <v>#N/A</v>
      </c>
      <c r="BW257" s="93" t="e">
        <f t="shared" si="173"/>
        <v>#N/A</v>
      </c>
      <c r="BX257" s="93" t="e">
        <f t="shared" si="174"/>
        <v>#N/A</v>
      </c>
      <c r="BY257" s="94">
        <f t="shared" si="175"/>
        <v>999</v>
      </c>
      <c r="BZ257" s="94">
        <f t="shared" si="176"/>
        <v>999</v>
      </c>
      <c r="CA257" s="94" t="e">
        <f t="shared" si="177"/>
        <v>#N/A</v>
      </c>
      <c r="CB257" t="e">
        <f t="shared" si="178"/>
        <v>#N/A</v>
      </c>
      <c r="CC257" s="58" t="e">
        <f t="shared" si="179"/>
        <v>#N/A</v>
      </c>
      <c r="CD257" s="95" t="e">
        <f t="shared" si="180"/>
        <v>#N/A</v>
      </c>
      <c r="CE257" s="96" t="b">
        <f t="shared" si="181"/>
        <v>1</v>
      </c>
      <c r="CF257" t="e">
        <f t="shared" si="182"/>
        <v>#DIV/0!</v>
      </c>
      <c r="CG257" t="e">
        <f t="shared" si="183"/>
        <v>#DIV/0!</v>
      </c>
      <c r="CH257" s="84" t="b">
        <f t="shared" si="184"/>
        <v>1</v>
      </c>
      <c r="CI257">
        <f t="shared" si="185"/>
        <v>0.51600000000000001</v>
      </c>
      <c r="CJ257" t="b">
        <f t="shared" si="186"/>
        <v>1</v>
      </c>
      <c r="CK257" t="b">
        <f t="shared" si="187"/>
        <v>1</v>
      </c>
      <c r="CL257" s="84" t="b">
        <f t="shared" si="207"/>
        <v>1</v>
      </c>
      <c r="CM257">
        <f t="shared" si="188"/>
        <v>2.4060000000000001</v>
      </c>
      <c r="CN257" t="b">
        <f t="shared" si="189"/>
        <v>1</v>
      </c>
      <c r="CO257" s="84">
        <f t="shared" si="190"/>
        <v>5.7139160751700467E-2</v>
      </c>
      <c r="CP257" t="b">
        <f t="shared" si="191"/>
        <v>1</v>
      </c>
      <c r="CQ257" s="96" t="b">
        <f t="shared" si="192"/>
        <v>1</v>
      </c>
      <c r="CR257" t="b">
        <f t="shared" si="193"/>
        <v>1</v>
      </c>
      <c r="CS257" t="b">
        <f t="shared" si="194"/>
        <v>1</v>
      </c>
      <c r="CT257" t="b">
        <f t="shared" si="195"/>
        <v>1</v>
      </c>
      <c r="CU257" t="b">
        <f t="shared" si="196"/>
        <v>1</v>
      </c>
      <c r="CV257" s="84" t="b">
        <f t="shared" si="197"/>
        <v>1</v>
      </c>
      <c r="CW257" t="b">
        <f t="shared" si="198"/>
        <v>1</v>
      </c>
      <c r="CX257" t="b">
        <f t="shared" si="199"/>
        <v>1</v>
      </c>
      <c r="CY257" t="b">
        <f t="shared" si="200"/>
        <v>1</v>
      </c>
      <c r="CZ257" t="b">
        <f t="shared" si="201"/>
        <v>1</v>
      </c>
      <c r="DA257" s="84">
        <f t="shared" si="202"/>
        <v>0</v>
      </c>
      <c r="DB257" t="e">
        <f t="shared" si="203"/>
        <v>#N/A</v>
      </c>
    </row>
    <row r="258" spans="1:106">
      <c r="A258" s="9">
        <v>256</v>
      </c>
      <c r="B258" s="3">
        <v>2</v>
      </c>
      <c r="C258" s="3" t="s">
        <v>295</v>
      </c>
      <c r="D258" s="3" t="str">
        <f t="shared" si="156"/>
        <v>AF_60m_R_38_0288</v>
      </c>
      <c r="E258" s="3" t="str">
        <f t="shared" si="157"/>
        <v>0288</v>
      </c>
      <c r="F258" s="3">
        <v>136541.641</v>
      </c>
      <c r="G258" s="15">
        <v>422200.81199999998</v>
      </c>
      <c r="H258" s="35" t="str">
        <f t="shared" si="158"/>
        <v>ja</v>
      </c>
      <c r="I258" s="42" t="s">
        <v>2402</v>
      </c>
      <c r="J258" s="20" t="s">
        <v>2955</v>
      </c>
      <c r="K258" s="21">
        <v>10000</v>
      </c>
      <c r="L258" s="28">
        <f t="shared" si="204"/>
        <v>0.24</v>
      </c>
      <c r="M258" s="28">
        <f t="shared" si="205"/>
        <v>0</v>
      </c>
      <c r="N258" s="56">
        <f t="shared" si="159"/>
        <v>0</v>
      </c>
      <c r="O258" s="33">
        <f t="shared" si="206"/>
        <v>132.83220682495983</v>
      </c>
      <c r="P258" s="37">
        <f t="shared" si="160"/>
        <v>132.85241876985887</v>
      </c>
      <c r="Q258" s="9" t="s">
        <v>12</v>
      </c>
      <c r="R258" s="55" t="s">
        <v>12</v>
      </c>
      <c r="S258" s="55">
        <v>2.5739999999999998</v>
      </c>
      <c r="T258" s="55">
        <v>3.37</v>
      </c>
      <c r="U258" s="55">
        <v>3.9249999999999998</v>
      </c>
      <c r="V258" s="3">
        <v>3.9910000000000001</v>
      </c>
      <c r="W258" s="3">
        <v>4.069</v>
      </c>
      <c r="X258" s="3" t="s">
        <v>12</v>
      </c>
      <c r="Y258" s="3">
        <v>4.4820000000000002</v>
      </c>
      <c r="Z258" s="15" t="s">
        <v>12</v>
      </c>
      <c r="AA258" s="10">
        <f t="shared" si="161"/>
        <v>4.069</v>
      </c>
      <c r="AB258" s="9">
        <f t="shared" si="162"/>
        <v>0.14400000000000013</v>
      </c>
      <c r="AC258" s="10">
        <f t="shared" si="163"/>
        <v>0.41300000000000026</v>
      </c>
      <c r="AD258" s="9" t="s">
        <v>12</v>
      </c>
      <c r="AE258" s="55" t="s">
        <v>12</v>
      </c>
      <c r="AF258" s="55">
        <v>9.2999999999999999E-2</v>
      </c>
      <c r="AG258" s="55">
        <v>0.185</v>
      </c>
      <c r="AH258" s="55">
        <v>0.33300000000000002</v>
      </c>
      <c r="AI258" s="3">
        <v>0.436</v>
      </c>
      <c r="AJ258" s="3">
        <v>0.52400000000000002</v>
      </c>
      <c r="AK258" s="3" t="s">
        <v>12</v>
      </c>
      <c r="AL258" s="3">
        <v>0.66800000000000004</v>
      </c>
      <c r="AM258" s="15" t="s">
        <v>12</v>
      </c>
      <c r="AN258" s="10">
        <f t="shared" si="164"/>
        <v>0.52400000000000002</v>
      </c>
      <c r="AO258" s="9">
        <f t="shared" si="165"/>
        <v>0.191</v>
      </c>
      <c r="AP258" s="10">
        <f t="shared" si="166"/>
        <v>0.14400000000000002</v>
      </c>
      <c r="AQ258" s="9" t="s">
        <v>12</v>
      </c>
      <c r="AR258" s="55" t="s">
        <v>12</v>
      </c>
      <c r="AS258" s="55">
        <v>0.25600000000000001</v>
      </c>
      <c r="AT258" s="55">
        <v>1.0880000000000001</v>
      </c>
      <c r="AU258" s="55">
        <v>1.869</v>
      </c>
      <c r="AV258" s="3">
        <v>2.2149999999999999</v>
      </c>
      <c r="AW258" s="3">
        <v>2.4260000000000002</v>
      </c>
      <c r="AX258" s="3" t="s">
        <v>12</v>
      </c>
      <c r="AY258" s="3">
        <v>2.7370000000000001</v>
      </c>
      <c r="AZ258" s="15" t="s">
        <v>12</v>
      </c>
      <c r="BA258" s="10">
        <f t="shared" si="167"/>
        <v>2.4260000000000002</v>
      </c>
      <c r="BB258" s="9">
        <f t="shared" si="168"/>
        <v>0.55700000000000016</v>
      </c>
      <c r="BC258" s="10">
        <f t="shared" si="169"/>
        <v>0.31099999999999994</v>
      </c>
      <c r="BD258" s="9" t="s">
        <v>2403</v>
      </c>
      <c r="BE258" s="3" t="s">
        <v>12</v>
      </c>
      <c r="BF258" s="15" t="s">
        <v>12</v>
      </c>
      <c r="BG258" s="15"/>
      <c r="BH258" s="9"/>
      <c r="BI258" s="10"/>
      <c r="BJ258" s="9" t="s">
        <v>2403</v>
      </c>
      <c r="BK258" s="3" t="s">
        <v>12</v>
      </c>
      <c r="BL258" s="15" t="s">
        <v>12</v>
      </c>
      <c r="BM258" s="15"/>
      <c r="BN258" s="9"/>
      <c r="BO258" s="10"/>
      <c r="BP258">
        <f t="shared" si="170"/>
        <v>0</v>
      </c>
      <c r="BQ258" s="93">
        <f t="shared" si="171"/>
        <v>0</v>
      </c>
      <c r="BR258" s="93">
        <f t="shared" si="172"/>
        <v>0</v>
      </c>
      <c r="BS258" s="93" t="e">
        <f>VLOOKUP(C258,'Koppeling locatie - aslocatie'!$A$2:$C$8139,2,FALSE)</f>
        <v>#N/A</v>
      </c>
      <c r="BT258" s="93" t="e">
        <f>VLOOKUP($BS258,aslocaties_v01!$C$3:$AA$349,MATCH($K$3/10,aslocaties_v01!$C$2:$X$2),FALSE)</f>
        <v>#N/A</v>
      </c>
      <c r="BU258" s="93" t="e">
        <f>VLOOKUP(BS258,aslocaties_v01!$C$3:$AA$349,MATCH($K$3,aslocaties_v01!$C$2:$X$2),FALSE)</f>
        <v>#N/A</v>
      </c>
      <c r="BV258" s="93" t="e">
        <f>VLOOKUP(BS258,aslocaties_v01!$C$3:$AA$349,MATCH($K$3*10,aslocaties_v01!$C$2:$X$2),FALSE)</f>
        <v>#N/A</v>
      </c>
      <c r="BW258" s="93" t="e">
        <f t="shared" si="173"/>
        <v>#N/A</v>
      </c>
      <c r="BX258" s="93" t="e">
        <f t="shared" si="174"/>
        <v>#N/A</v>
      </c>
      <c r="BY258" s="94">
        <f t="shared" si="175"/>
        <v>999</v>
      </c>
      <c r="BZ258" s="94">
        <f t="shared" si="176"/>
        <v>999</v>
      </c>
      <c r="CA258" s="94" t="e">
        <f t="shared" si="177"/>
        <v>#N/A</v>
      </c>
      <c r="CB258" t="e">
        <f t="shared" si="178"/>
        <v>#N/A</v>
      </c>
      <c r="CC258" s="58" t="e">
        <f t="shared" si="179"/>
        <v>#N/A</v>
      </c>
      <c r="CD258" s="95" t="e">
        <f t="shared" si="180"/>
        <v>#N/A</v>
      </c>
      <c r="CE258" s="96" t="b">
        <f t="shared" si="181"/>
        <v>1</v>
      </c>
      <c r="CF258" t="e">
        <f t="shared" si="182"/>
        <v>#DIV/0!</v>
      </c>
      <c r="CG258" t="e">
        <f t="shared" si="183"/>
        <v>#DIV/0!</v>
      </c>
      <c r="CH258" s="84" t="b">
        <f t="shared" si="184"/>
        <v>1</v>
      </c>
      <c r="CI258">
        <f t="shared" si="185"/>
        <v>0.52400000000000002</v>
      </c>
      <c r="CJ258" t="b">
        <f t="shared" si="186"/>
        <v>1</v>
      </c>
      <c r="CK258" t="b">
        <f t="shared" si="187"/>
        <v>1</v>
      </c>
      <c r="CL258" s="84" t="b">
        <f t="shared" si="207"/>
        <v>1</v>
      </c>
      <c r="CM258">
        <f t="shared" si="188"/>
        <v>2.4260000000000002</v>
      </c>
      <c r="CN258" t="b">
        <f t="shared" si="189"/>
        <v>1</v>
      </c>
      <c r="CO258" s="84">
        <f t="shared" si="190"/>
        <v>5.7072263296534705E-2</v>
      </c>
      <c r="CP258" t="b">
        <f t="shared" si="191"/>
        <v>1</v>
      </c>
      <c r="CQ258" s="96" t="b">
        <f t="shared" si="192"/>
        <v>1</v>
      </c>
      <c r="CR258" t="b">
        <f t="shared" si="193"/>
        <v>1</v>
      </c>
      <c r="CS258" t="b">
        <f t="shared" si="194"/>
        <v>1</v>
      </c>
      <c r="CT258" t="b">
        <f t="shared" si="195"/>
        <v>1</v>
      </c>
      <c r="CU258" t="b">
        <f t="shared" si="196"/>
        <v>1</v>
      </c>
      <c r="CV258" s="84" t="b">
        <f t="shared" si="197"/>
        <v>1</v>
      </c>
      <c r="CW258" t="b">
        <f t="shared" si="198"/>
        <v>1</v>
      </c>
      <c r="CX258" t="b">
        <f t="shared" si="199"/>
        <v>1</v>
      </c>
      <c r="CY258" t="b">
        <f t="shared" si="200"/>
        <v>1</v>
      </c>
      <c r="CZ258" t="b">
        <f t="shared" si="201"/>
        <v>1</v>
      </c>
      <c r="DA258" s="84">
        <f t="shared" si="202"/>
        <v>0</v>
      </c>
      <c r="DB258" t="e">
        <f t="shared" si="203"/>
        <v>#N/A</v>
      </c>
    </row>
    <row r="259" spans="1:106">
      <c r="A259" s="9">
        <v>257</v>
      </c>
      <c r="B259" s="3">
        <v>2</v>
      </c>
      <c r="C259" s="3" t="s">
        <v>296</v>
      </c>
      <c r="D259" s="3" t="str">
        <f t="shared" ref="D259:D322" si="208">IF(ISERROR(FIND("_",C259)),C259,LEFT(C259,LEN(C259)-LEN(RIGHT(C259,LEN(C259)-FIND("~",SUBSTITUTE(C259,"_","~",LEN(C259)-LEN(SUBSTITUTE(C259,"_",""))))))) &amp; TEXT(INT(RIGHT(C259,LEN(C259)-FIND("~",SUBSTITUTE(C259,"_","~",LEN(C259)-LEN(SUBSTITUTE(C259,"_","")))))), "0000") )</f>
        <v>AF_60m_R_38_0289</v>
      </c>
      <c r="E259" s="3" t="str">
        <f t="shared" ref="E259:E322" si="209">TEXT(INT(RIGHT(C259,LEN(C259)-FIND("~",SUBSTITUTE(C259,"_","~",LEN(C259)-LEN(SUBSTITUTE(C259,"_","")))))), "0000")</f>
        <v>0289</v>
      </c>
      <c r="F259" s="3">
        <v>136523.859</v>
      </c>
      <c r="G259" s="15">
        <v>422332.46899999998</v>
      </c>
      <c r="H259" s="35" t="str">
        <f t="shared" ref="H259:H322" si="210">IF(COUNTIF(C:C, "="&amp;C259)=1,"ja", "nee")</f>
        <v>ja</v>
      </c>
      <c r="I259" s="42" t="s">
        <v>2402</v>
      </c>
      <c r="J259" s="20" t="s">
        <v>2955</v>
      </c>
      <c r="K259" s="21">
        <v>10000</v>
      </c>
      <c r="L259" s="28">
        <f t="shared" si="204"/>
        <v>0.24</v>
      </c>
      <c r="M259" s="28">
        <f t="shared" si="205"/>
        <v>0</v>
      </c>
      <c r="N259" s="56">
        <f t="shared" ref="N259:N322" si="211">INT(K259/L259*M259)</f>
        <v>0</v>
      </c>
      <c r="O259" s="33">
        <f t="shared" si="206"/>
        <v>132.85241876985887</v>
      </c>
      <c r="P259" s="37">
        <f t="shared" ref="P259:P322" si="212">SQRT((F259-F260)^2+(G259-G260)^2)</f>
        <v>0</v>
      </c>
      <c r="Q259" s="9" t="s">
        <v>12</v>
      </c>
      <c r="R259" s="55" t="s">
        <v>12</v>
      </c>
      <c r="S259" s="55">
        <v>3.75</v>
      </c>
      <c r="T259" s="55">
        <v>3.8450000000000002</v>
      </c>
      <c r="U259" s="55">
        <v>3.9260000000000002</v>
      </c>
      <c r="V259" s="3">
        <v>3.99</v>
      </c>
      <c r="W259" s="3">
        <v>4.0679999999999996</v>
      </c>
      <c r="X259" s="3" t="s">
        <v>12</v>
      </c>
      <c r="Y259" s="3">
        <v>4.5049999999999999</v>
      </c>
      <c r="Z259" s="15" t="s">
        <v>12</v>
      </c>
      <c r="AA259" s="10">
        <f t="shared" ref="AA259:AA322" si="213">LOOKUP($K259,$Q$2:$Z$2,Q259:Z259)</f>
        <v>4.0679999999999996</v>
      </c>
      <c r="AB259" s="9">
        <f t="shared" ref="AB259:AB322" si="214">LOOKUP($K259,$Q$2:$Z$2,Q259:Z259)-LOOKUP(0.1*$K259,$Q$2:$Z$2,Q259:Z259)</f>
        <v>0.14199999999999946</v>
      </c>
      <c r="AC259" s="10">
        <f t="shared" ref="AC259:AC322" si="215">LOOKUP(10*$K259,$Q$2:$Z$2,Q259:Z259)-LOOKUP($K259,$Q$2:$Z$2,Q259:Z259)</f>
        <v>0.43700000000000028</v>
      </c>
      <c r="AD259" s="9" t="s">
        <v>12</v>
      </c>
      <c r="AE259" s="55" t="s">
        <v>12</v>
      </c>
      <c r="AF259" s="55">
        <v>0.68100000000000005</v>
      </c>
      <c r="AG259" s="55">
        <v>0.79</v>
      </c>
      <c r="AH259" s="55">
        <v>0.93100000000000005</v>
      </c>
      <c r="AI259" s="3">
        <v>1.0569999999999999</v>
      </c>
      <c r="AJ259" s="3">
        <v>1.1679999999999999</v>
      </c>
      <c r="AK259" s="3" t="s">
        <v>12</v>
      </c>
      <c r="AL259" s="3">
        <v>1.4119999999999999</v>
      </c>
      <c r="AM259" s="15" t="s">
        <v>12</v>
      </c>
      <c r="AN259" s="10">
        <f t="shared" ref="AN259:AN322" si="216">LOOKUP($K259,$Q$2:$Z$2,AD259:AM259)</f>
        <v>1.1679999999999999</v>
      </c>
      <c r="AO259" s="9">
        <f t="shared" ref="AO259:AO322" si="217">LOOKUP($K259,$Q$2:$Z$2,AD259:AM259)-LOOKUP(0.1*$K259,$Q$2:$Z$2,AD259:AM259)</f>
        <v>0.23699999999999988</v>
      </c>
      <c r="AP259" s="10">
        <f t="shared" ref="AP259:AP322" si="218">LOOKUP(10*$K259,$Q$2:$Z$2,AD259:AM259)-LOOKUP($K259,$Q$2:$Z$2,AD259:AM259)</f>
        <v>0.24399999999999999</v>
      </c>
      <c r="AQ259" s="9" t="s">
        <v>12</v>
      </c>
      <c r="AR259" s="55" t="s">
        <v>12</v>
      </c>
      <c r="AS259" s="55">
        <v>2.74</v>
      </c>
      <c r="AT259" s="55">
        <v>2.92</v>
      </c>
      <c r="AU259" s="55">
        <v>3.1309999999999998</v>
      </c>
      <c r="AV259" s="3">
        <v>3.3639999999999999</v>
      </c>
      <c r="AW259" s="3">
        <v>3.573</v>
      </c>
      <c r="AX259" s="3" t="s">
        <v>12</v>
      </c>
      <c r="AY259" s="3">
        <v>5.1360000000000001</v>
      </c>
      <c r="AZ259" s="15" t="s">
        <v>12</v>
      </c>
      <c r="BA259" s="10">
        <f t="shared" ref="BA259:BA322" si="219">LOOKUP($K259,$Q$2:$Z$2,AQ259:AZ259)</f>
        <v>3.573</v>
      </c>
      <c r="BB259" s="9">
        <f t="shared" ref="BB259:BB322" si="220">LOOKUP($K259,$Q$2:$Z$2,AQ259:AZ259)-LOOKUP(0.1*$K259,$Q$2:$Z$2,AQ259:AZ259)</f>
        <v>0.44200000000000017</v>
      </c>
      <c r="BC259" s="10">
        <f t="shared" ref="BC259:BC322" si="221">LOOKUP(10*$K259,$Q$2:$Z$2,AQ259:AZ259)-LOOKUP($K259,$Q$2:$Z$2,AQ259:AZ259)</f>
        <v>1.5630000000000002</v>
      </c>
      <c r="BD259" s="9" t="s">
        <v>2403</v>
      </c>
      <c r="BE259" s="3" t="s">
        <v>12</v>
      </c>
      <c r="BF259" s="15" t="s">
        <v>12</v>
      </c>
      <c r="BG259" s="15"/>
      <c r="BH259" s="9"/>
      <c r="BI259" s="10"/>
      <c r="BJ259" s="9" t="s">
        <v>2403</v>
      </c>
      <c r="BK259" s="3" t="s">
        <v>12</v>
      </c>
      <c r="BL259" s="15" t="s">
        <v>12</v>
      </c>
      <c r="BM259" s="15"/>
      <c r="BN259" s="9"/>
      <c r="BO259" s="10"/>
      <c r="BP259">
        <f t="shared" ref="BP259:BP322" si="222">IF(AND(ISERROR(FIND("Fout",Q259)), ISERROR(FIND("Fout",AD259)), ISERROR(FIND("Fout",AQ259)), ISERROR(FIND( "Fout",BD259)), ISERROR(FIND( "Fout",BJ259))),0,1)</f>
        <v>0</v>
      </c>
      <c r="BQ259" s="93">
        <f t="shared" ref="BQ259:BQ322" si="223">IF(AB259=0, -1, BH259/AB259)</f>
        <v>0</v>
      </c>
      <c r="BR259" s="93">
        <f t="shared" ref="BR259:BR322" si="224">IF(AB259=0,-1,BN259/AB259)</f>
        <v>0</v>
      </c>
      <c r="BS259" s="93" t="e">
        <f>VLOOKUP(C259,'Koppeling locatie - aslocatie'!$A$2:$C$8139,2,FALSE)</f>
        <v>#N/A</v>
      </c>
      <c r="BT259" s="93" t="e">
        <f>VLOOKUP($BS259,aslocaties_v01!$C$3:$AA$349,MATCH($K$3/10,aslocaties_v01!$C$2:$X$2),FALSE)</f>
        <v>#N/A</v>
      </c>
      <c r="BU259" s="93" t="e">
        <f>VLOOKUP(BS259,aslocaties_v01!$C$3:$AA$349,MATCH($K$3,aslocaties_v01!$C$2:$X$2),FALSE)</f>
        <v>#N/A</v>
      </c>
      <c r="BV259" s="93" t="e">
        <f>VLOOKUP(BS259,aslocaties_v01!$C$3:$AA$349,MATCH($K$3*10,aslocaties_v01!$C$2:$X$2),FALSE)</f>
        <v>#N/A</v>
      </c>
      <c r="BW259" s="93" t="e">
        <f t="shared" ref="BW259:BW322" si="225">BU259-BT259</f>
        <v>#N/A</v>
      </c>
      <c r="BX259" s="93" t="e">
        <f t="shared" ref="BX259:BX322" si="226">BV259-BU259</f>
        <v>#N/A</v>
      </c>
      <c r="BY259" s="94">
        <f t="shared" ref="BY259:BY322" si="227">IFERROR(ABS(1-BW259/AB259), 999)</f>
        <v>999</v>
      </c>
      <c r="BZ259" s="94">
        <f t="shared" ref="BZ259:BZ322" si="228">IFERROR(ABS(1-BX259/AC259), 999)</f>
        <v>999</v>
      </c>
      <c r="CA259" s="94" t="e">
        <f t="shared" ref="CA259:CA322" si="229">ABS(LOOKUP(0.1*$K259,$Q$2:$Z$2,Q259:Z259)-BT259)</f>
        <v>#N/A</v>
      </c>
      <c r="CB259" t="e">
        <f t="shared" ref="CB259:CB322" si="230">ABS(LOOKUP($K259,$Q$2:$Z$2,Q259:Z259)-BU259)</f>
        <v>#N/A</v>
      </c>
      <c r="CC259" s="58" t="e">
        <f t="shared" ref="CC259:CC322" si="231">ABS(LOOKUP(10*$K259,$Q$2:$Z$2,Q259:Z259)-BV259)</f>
        <v>#N/A</v>
      </c>
      <c r="CD259" s="95" t="e">
        <f t="shared" ref="CD259:CD322" si="232">OR(BY259&gt;0.1,BZ259&gt;0.1, CA259&gt;=0.15, CB259&gt;=0.15, CC259&gt;=0.15)</f>
        <v>#N/A</v>
      </c>
      <c r="CE259" s="96" t="b">
        <f t="shared" ref="CE259:CE322" si="233">AA259&lt;AVERAGE(AA:AA)+2*STDEV(AA:AA)</f>
        <v>1</v>
      </c>
      <c r="CF259" t="e">
        <f t="shared" ref="CF259:CF322" si="234">BG259&lt;AVERAGE(BG:BG)+2*STDEV(BG:BG)</f>
        <v>#DIV/0!</v>
      </c>
      <c r="CG259" t="e">
        <f t="shared" ref="CG259:CG322" si="235">BM259&lt;AVERAGE(BM:BM)+2*STDEV(BM:BM)</f>
        <v>#DIV/0!</v>
      </c>
      <c r="CH259" s="84" t="b">
        <f t="shared" ref="CH259:CH322" si="236">AN259&gt;0.25</f>
        <v>1</v>
      </c>
      <c r="CI259">
        <f t="shared" ref="CI259:CI322" si="237">IF(CH259,AN259,"")</f>
        <v>1.1679999999999999</v>
      </c>
      <c r="CJ259" t="b">
        <f t="shared" ref="CJ259:CJ322" si="238">CI259&lt;AVERAGE(CI:CI)+3*STDEV(CI:CI)</f>
        <v>1</v>
      </c>
      <c r="CK259" t="b">
        <f t="shared" ref="CK259:CK322" si="239">AN259&lt;1.25</f>
        <v>1</v>
      </c>
      <c r="CL259" s="84" t="b">
        <f t="shared" si="207"/>
        <v>1</v>
      </c>
      <c r="CM259">
        <f t="shared" ref="CM259:CM322" si="240">IF(CL259,BA259,"")</f>
        <v>3.573</v>
      </c>
      <c r="CN259" t="b">
        <f t="shared" ref="CN259:CN322" si="241">CM259&lt;AVERAGE(CM:CM)+3*STDEV(CM:CM)</f>
        <v>1</v>
      </c>
      <c r="CO259" s="84">
        <f t="shared" ref="CO259:CO322" si="242">IF(BA259=0, -1, AN259/(1.56*BA259^2))</f>
        <v>5.8647865703441347E-2</v>
      </c>
      <c r="CP259" t="b">
        <f t="shared" ref="CP259:CP322" si="243">OR(CO259&gt;0.035, CO259&lt;0.065)</f>
        <v>1</v>
      </c>
      <c r="CQ259" s="96" t="b">
        <f t="shared" ref="CQ259:CQ322" si="244">IF(O259="-", "-", ABS(AA259-AA258)&lt;O259*$CR$1)</f>
        <v>1</v>
      </c>
      <c r="CR259" t="b">
        <f t="shared" ref="CR259:CR322" si="245">IF(O259="-","-",ABS(BG259-BG258)&lt;O259*$CS$1)</f>
        <v>1</v>
      </c>
      <c r="CS259" t="b">
        <f t="shared" ref="CS259:CS322" si="246">IF(O259="-","-",ABS(BM259-BM258)&lt;O259*$CT$1)</f>
        <v>1</v>
      </c>
      <c r="CT259" t="b">
        <f t="shared" ref="CT259:CT322" si="247">IF(O259="-","-",ABS(AN259-AN258)&lt;O259*$CU$1)</f>
        <v>1</v>
      </c>
      <c r="CU259" t="b">
        <f t="shared" ref="CU259:CU322" si="248">IF(O259="-","-",ABS(BA258-BA259)&lt;O259*$CV$1)</f>
        <v>1</v>
      </c>
      <c r="CV259" s="84" t="b">
        <f t="shared" ref="CV259:CV322" si="249">IF(P259="-","-",ABS(AA260-AA259)&lt;P259*$CR$1)</f>
        <v>0</v>
      </c>
      <c r="CW259" t="b">
        <f t="shared" ref="CW259:CW322" si="250">IF(P259="-","-",ABS(BG260-BG259)&lt;P259*$CS$1)</f>
        <v>0</v>
      </c>
      <c r="CX259" t="b">
        <f t="shared" ref="CX259:CX322" si="251">IF(P259="-","-",ABS(BM260-BM259)&lt;P259*$CT$1)</f>
        <v>0</v>
      </c>
      <c r="CY259" t="b">
        <f t="shared" ref="CY259:CY322" si="252">IF(P259="-","-",ABS(AN260-AN259)&lt;P259*$CU$1)</f>
        <v>0</v>
      </c>
      <c r="CZ259" t="b">
        <f t="shared" ref="CZ259:CZ322" si="253">IF(P259="-","-",ABS(BA259-BA260)&lt;P259*$CV$1)</f>
        <v>0</v>
      </c>
      <c r="DA259" s="84">
        <f t="shared" ref="DA259:DA322" si="254">IFERROR(IF(AND(CQ259:CU259),0,1), 0)+IFERROR(IF(AND(CV259:CZ259),0,1),0)</f>
        <v>1</v>
      </c>
      <c r="DB259" t="e">
        <f t="shared" ref="DB259:DB322" si="255">AND(DA259&gt;0,CD259)</f>
        <v>#N/A</v>
      </c>
    </row>
    <row r="260" spans="1:106">
      <c r="A260" s="9">
        <v>258</v>
      </c>
      <c r="B260" s="3">
        <v>2</v>
      </c>
      <c r="C260" s="3" t="s">
        <v>297</v>
      </c>
      <c r="D260" s="3" t="str">
        <f t="shared" si="208"/>
        <v>AF_60m_R_38_0290</v>
      </c>
      <c r="E260" s="3" t="str">
        <f t="shared" si="209"/>
        <v>0290</v>
      </c>
      <c r="F260" s="3">
        <v>136523.859</v>
      </c>
      <c r="G260" s="15">
        <v>422332.46899999998</v>
      </c>
      <c r="H260" s="35" t="str">
        <f t="shared" si="210"/>
        <v>ja</v>
      </c>
      <c r="I260" s="42" t="s">
        <v>2402</v>
      </c>
      <c r="J260" s="20" t="s">
        <v>2955</v>
      </c>
      <c r="K260" s="21">
        <v>10000</v>
      </c>
      <c r="L260" s="28">
        <f t="shared" ref="L260:L323" si="256">L259</f>
        <v>0.24</v>
      </c>
      <c r="M260" s="28">
        <f t="shared" ref="M260:M323" si="257">M259</f>
        <v>0</v>
      </c>
      <c r="N260" s="56">
        <f t="shared" si="211"/>
        <v>0</v>
      </c>
      <c r="O260" s="33">
        <f t="shared" ref="O260:O323" si="258">SQRT((F259-F260)^2+(G259-G260)^2)</f>
        <v>0</v>
      </c>
      <c r="P260" s="37">
        <f t="shared" si="212"/>
        <v>135.46066074696532</v>
      </c>
      <c r="Q260" s="9" t="s">
        <v>12</v>
      </c>
      <c r="R260" s="55" t="s">
        <v>12</v>
      </c>
      <c r="S260" s="55">
        <v>3.75</v>
      </c>
      <c r="T260" s="55">
        <v>3.8450000000000002</v>
      </c>
      <c r="U260" s="55">
        <v>3.9260000000000002</v>
      </c>
      <c r="V260" s="3">
        <v>3.99</v>
      </c>
      <c r="W260" s="3">
        <v>4.0679999999999996</v>
      </c>
      <c r="X260" s="3" t="s">
        <v>12</v>
      </c>
      <c r="Y260" s="3">
        <v>4.5049999999999999</v>
      </c>
      <c r="Z260" s="15" t="s">
        <v>12</v>
      </c>
      <c r="AA260" s="10">
        <f t="shared" si="213"/>
        <v>4.0679999999999996</v>
      </c>
      <c r="AB260" s="9">
        <f t="shared" si="214"/>
        <v>0.14199999999999946</v>
      </c>
      <c r="AC260" s="10">
        <f t="shared" si="215"/>
        <v>0.43700000000000028</v>
      </c>
      <c r="AD260" s="9" t="s">
        <v>12</v>
      </c>
      <c r="AE260" s="55" t="s">
        <v>12</v>
      </c>
      <c r="AF260" s="55">
        <v>0.69499999999999995</v>
      </c>
      <c r="AG260" s="55">
        <v>0.80500000000000005</v>
      </c>
      <c r="AH260" s="55">
        <v>0.95</v>
      </c>
      <c r="AI260" s="3">
        <v>1.0920000000000001</v>
      </c>
      <c r="AJ260" s="3">
        <v>1.2549999999999999</v>
      </c>
      <c r="AK260" s="3" t="s">
        <v>12</v>
      </c>
      <c r="AL260" s="3">
        <v>1.4350000000000001</v>
      </c>
      <c r="AM260" s="15" t="s">
        <v>12</v>
      </c>
      <c r="AN260" s="10">
        <f t="shared" si="216"/>
        <v>1.2549999999999999</v>
      </c>
      <c r="AO260" s="9">
        <f t="shared" si="217"/>
        <v>0.30499999999999994</v>
      </c>
      <c r="AP260" s="10">
        <f t="shared" si="218"/>
        <v>0.18000000000000016</v>
      </c>
      <c r="AQ260" s="9" t="s">
        <v>12</v>
      </c>
      <c r="AR260" s="55" t="s">
        <v>12</v>
      </c>
      <c r="AS260" s="55">
        <v>2.7730000000000001</v>
      </c>
      <c r="AT260" s="55">
        <v>2.9529999999999998</v>
      </c>
      <c r="AU260" s="55">
        <v>3.161</v>
      </c>
      <c r="AV260" s="3">
        <v>3.395</v>
      </c>
      <c r="AW260" s="3">
        <v>3.6040000000000001</v>
      </c>
      <c r="AX260" s="3" t="s">
        <v>12</v>
      </c>
      <c r="AY260" s="3">
        <v>5.335</v>
      </c>
      <c r="AZ260" s="15" t="s">
        <v>12</v>
      </c>
      <c r="BA260" s="10">
        <f t="shared" si="219"/>
        <v>3.6040000000000001</v>
      </c>
      <c r="BB260" s="9">
        <f t="shared" si="220"/>
        <v>0.44300000000000006</v>
      </c>
      <c r="BC260" s="10">
        <f t="shared" si="221"/>
        <v>1.7309999999999999</v>
      </c>
      <c r="BD260" s="9" t="s">
        <v>2403</v>
      </c>
      <c r="BE260" s="3" t="s">
        <v>12</v>
      </c>
      <c r="BF260" s="15" t="s">
        <v>12</v>
      </c>
      <c r="BG260" s="15"/>
      <c r="BH260" s="9"/>
      <c r="BI260" s="10"/>
      <c r="BJ260" s="9" t="s">
        <v>2403</v>
      </c>
      <c r="BK260" s="3" t="s">
        <v>12</v>
      </c>
      <c r="BL260" s="15" t="s">
        <v>12</v>
      </c>
      <c r="BM260" s="15"/>
      <c r="BN260" s="9"/>
      <c r="BO260" s="10"/>
      <c r="BP260">
        <f t="shared" si="222"/>
        <v>0</v>
      </c>
      <c r="BQ260" s="93">
        <f t="shared" si="223"/>
        <v>0</v>
      </c>
      <c r="BR260" s="93">
        <f t="shared" si="224"/>
        <v>0</v>
      </c>
      <c r="BS260" s="93" t="e">
        <f>VLOOKUP(C260,'Koppeling locatie - aslocatie'!$A$2:$C$8139,2,FALSE)</f>
        <v>#N/A</v>
      </c>
      <c r="BT260" s="93" t="e">
        <f>VLOOKUP($BS260,aslocaties_v01!$C$3:$AA$349,MATCH($K$3/10,aslocaties_v01!$C$2:$X$2),FALSE)</f>
        <v>#N/A</v>
      </c>
      <c r="BU260" s="93" t="e">
        <f>VLOOKUP(BS260,aslocaties_v01!$C$3:$AA$349,MATCH($K$3,aslocaties_v01!$C$2:$X$2),FALSE)</f>
        <v>#N/A</v>
      </c>
      <c r="BV260" s="93" t="e">
        <f>VLOOKUP(BS260,aslocaties_v01!$C$3:$AA$349,MATCH($K$3*10,aslocaties_v01!$C$2:$X$2),FALSE)</f>
        <v>#N/A</v>
      </c>
      <c r="BW260" s="93" t="e">
        <f t="shared" si="225"/>
        <v>#N/A</v>
      </c>
      <c r="BX260" s="93" t="e">
        <f t="shared" si="226"/>
        <v>#N/A</v>
      </c>
      <c r="BY260" s="94">
        <f t="shared" si="227"/>
        <v>999</v>
      </c>
      <c r="BZ260" s="94">
        <f t="shared" si="228"/>
        <v>999</v>
      </c>
      <c r="CA260" s="94" t="e">
        <f t="shared" si="229"/>
        <v>#N/A</v>
      </c>
      <c r="CB260" t="e">
        <f t="shared" si="230"/>
        <v>#N/A</v>
      </c>
      <c r="CC260" s="58" t="e">
        <f t="shared" si="231"/>
        <v>#N/A</v>
      </c>
      <c r="CD260" s="95" t="e">
        <f t="shared" si="232"/>
        <v>#N/A</v>
      </c>
      <c r="CE260" s="96" t="b">
        <f t="shared" si="233"/>
        <v>1</v>
      </c>
      <c r="CF260" t="e">
        <f t="shared" si="234"/>
        <v>#DIV/0!</v>
      </c>
      <c r="CG260" t="e">
        <f t="shared" si="235"/>
        <v>#DIV/0!</v>
      </c>
      <c r="CH260" s="84" t="b">
        <f t="shared" si="236"/>
        <v>1</v>
      </c>
      <c r="CI260">
        <f t="shared" si="237"/>
        <v>1.2549999999999999</v>
      </c>
      <c r="CJ260" t="b">
        <f t="shared" si="238"/>
        <v>1</v>
      </c>
      <c r="CK260" t="b">
        <f t="shared" si="239"/>
        <v>0</v>
      </c>
      <c r="CL260" s="84" t="b">
        <f t="shared" ref="CL260:CL323" si="259">BA260&lt;AVERAGE(BA:BA)+2*STDEV(BA:BA)</f>
        <v>1</v>
      </c>
      <c r="CM260">
        <f t="shared" si="240"/>
        <v>3.6040000000000001</v>
      </c>
      <c r="CN260" t="b">
        <f t="shared" si="241"/>
        <v>1</v>
      </c>
      <c r="CO260" s="84">
        <f t="shared" si="242"/>
        <v>6.1936913994869079E-2</v>
      </c>
      <c r="CP260" t="b">
        <f t="shared" si="243"/>
        <v>1</v>
      </c>
      <c r="CQ260" s="96" t="b">
        <f t="shared" si="244"/>
        <v>0</v>
      </c>
      <c r="CR260" t="b">
        <f t="shared" si="245"/>
        <v>0</v>
      </c>
      <c r="CS260" t="b">
        <f t="shared" si="246"/>
        <v>0</v>
      </c>
      <c r="CT260" t="b">
        <f t="shared" si="247"/>
        <v>0</v>
      </c>
      <c r="CU260" t="b">
        <f t="shared" si="248"/>
        <v>0</v>
      </c>
      <c r="CV260" s="84" t="b">
        <f t="shared" si="249"/>
        <v>1</v>
      </c>
      <c r="CW260" t="b">
        <f t="shared" si="250"/>
        <v>1</v>
      </c>
      <c r="CX260" t="b">
        <f t="shared" si="251"/>
        <v>1</v>
      </c>
      <c r="CY260" t="b">
        <f t="shared" si="252"/>
        <v>1</v>
      </c>
      <c r="CZ260" t="b">
        <f t="shared" si="253"/>
        <v>1</v>
      </c>
      <c r="DA260" s="84">
        <f t="shared" si="254"/>
        <v>1</v>
      </c>
      <c r="DB260" t="e">
        <f t="shared" si="255"/>
        <v>#N/A</v>
      </c>
    </row>
    <row r="261" spans="1:106">
      <c r="A261" s="9">
        <v>259</v>
      </c>
      <c r="B261" s="3">
        <v>2</v>
      </c>
      <c r="C261" s="3" t="s">
        <v>298</v>
      </c>
      <c r="D261" s="3" t="str">
        <f t="shared" si="208"/>
        <v>AF_60m_R_38_0291</v>
      </c>
      <c r="E261" s="3" t="str">
        <f t="shared" si="209"/>
        <v>0291</v>
      </c>
      <c r="F261" s="3">
        <v>136508.016</v>
      </c>
      <c r="G261" s="15">
        <v>422467</v>
      </c>
      <c r="H261" s="35" t="str">
        <f t="shared" si="210"/>
        <v>ja</v>
      </c>
      <c r="I261" s="42" t="s">
        <v>2402</v>
      </c>
      <c r="J261" s="20" t="s">
        <v>2955</v>
      </c>
      <c r="K261" s="21">
        <v>10000</v>
      </c>
      <c r="L261" s="28">
        <f t="shared" si="256"/>
        <v>0.24</v>
      </c>
      <c r="M261" s="28">
        <f t="shared" si="257"/>
        <v>0</v>
      </c>
      <c r="N261" s="56">
        <f t="shared" si="211"/>
        <v>0</v>
      </c>
      <c r="O261" s="33">
        <f t="shared" si="258"/>
        <v>135.46066074696532</v>
      </c>
      <c r="P261" s="37">
        <f t="shared" si="212"/>
        <v>165.58364365176183</v>
      </c>
      <c r="Q261" s="9" t="s">
        <v>12</v>
      </c>
      <c r="R261" s="55" t="s">
        <v>12</v>
      </c>
      <c r="S261" s="55">
        <v>3.7509999999999999</v>
      </c>
      <c r="T261" s="55">
        <v>3.8460000000000001</v>
      </c>
      <c r="U261" s="55">
        <v>3.927</v>
      </c>
      <c r="V261" s="3">
        <v>3.9910000000000001</v>
      </c>
      <c r="W261" s="3">
        <v>4.0679999999999996</v>
      </c>
      <c r="X261" s="3" t="s">
        <v>12</v>
      </c>
      <c r="Y261" s="3">
        <v>4.516</v>
      </c>
      <c r="Z261" s="15" t="s">
        <v>12</v>
      </c>
      <c r="AA261" s="10">
        <f t="shared" si="213"/>
        <v>4.0679999999999996</v>
      </c>
      <c r="AB261" s="9">
        <f t="shared" si="214"/>
        <v>0.14099999999999957</v>
      </c>
      <c r="AC261" s="10">
        <f t="shared" si="215"/>
        <v>0.4480000000000004</v>
      </c>
      <c r="AD261" s="9" t="s">
        <v>12</v>
      </c>
      <c r="AE261" s="55" t="s">
        <v>12</v>
      </c>
      <c r="AF261" s="55">
        <v>0.71</v>
      </c>
      <c r="AG261" s="55">
        <v>0.80600000000000005</v>
      </c>
      <c r="AH261" s="55">
        <v>0.92100000000000004</v>
      </c>
      <c r="AI261" s="3">
        <v>1.0449999999999999</v>
      </c>
      <c r="AJ261" s="3">
        <v>1.1970000000000001</v>
      </c>
      <c r="AK261" s="3" t="s">
        <v>12</v>
      </c>
      <c r="AL261" s="3">
        <v>1.464</v>
      </c>
      <c r="AM261" s="15" t="s">
        <v>12</v>
      </c>
      <c r="AN261" s="10">
        <f t="shared" si="216"/>
        <v>1.1970000000000001</v>
      </c>
      <c r="AO261" s="9">
        <f t="shared" si="217"/>
        <v>0.27600000000000002</v>
      </c>
      <c r="AP261" s="10">
        <f t="shared" si="218"/>
        <v>0.2669999999999999</v>
      </c>
      <c r="AQ261" s="9" t="s">
        <v>12</v>
      </c>
      <c r="AR261" s="55" t="s">
        <v>12</v>
      </c>
      <c r="AS261" s="55">
        <v>2.8109999999999999</v>
      </c>
      <c r="AT261" s="55">
        <v>2.9790000000000001</v>
      </c>
      <c r="AU261" s="55">
        <v>3.1709999999999998</v>
      </c>
      <c r="AV261" s="3">
        <v>3.32</v>
      </c>
      <c r="AW261" s="3">
        <v>3.5609999999999999</v>
      </c>
      <c r="AX261" s="3" t="s">
        <v>12</v>
      </c>
      <c r="AY261" s="3">
        <v>5.3289999999999997</v>
      </c>
      <c r="AZ261" s="15" t="s">
        <v>12</v>
      </c>
      <c r="BA261" s="10">
        <f t="shared" si="219"/>
        <v>3.5609999999999999</v>
      </c>
      <c r="BB261" s="9">
        <f t="shared" si="220"/>
        <v>0.39000000000000012</v>
      </c>
      <c r="BC261" s="10">
        <f t="shared" si="221"/>
        <v>1.7679999999999998</v>
      </c>
      <c r="BD261" s="9" t="s">
        <v>2403</v>
      </c>
      <c r="BE261" s="3" t="s">
        <v>12</v>
      </c>
      <c r="BF261" s="15" t="s">
        <v>12</v>
      </c>
      <c r="BG261" s="15"/>
      <c r="BH261" s="9"/>
      <c r="BI261" s="10"/>
      <c r="BJ261" s="9" t="s">
        <v>2403</v>
      </c>
      <c r="BK261" s="3" t="s">
        <v>12</v>
      </c>
      <c r="BL261" s="15" t="s">
        <v>12</v>
      </c>
      <c r="BM261" s="15"/>
      <c r="BN261" s="9"/>
      <c r="BO261" s="10"/>
      <c r="BP261">
        <f t="shared" si="222"/>
        <v>0</v>
      </c>
      <c r="BQ261" s="93">
        <f t="shared" si="223"/>
        <v>0</v>
      </c>
      <c r="BR261" s="93">
        <f t="shared" si="224"/>
        <v>0</v>
      </c>
      <c r="BS261" s="93" t="e">
        <f>VLOOKUP(C261,'Koppeling locatie - aslocatie'!$A$2:$C$8139,2,FALSE)</f>
        <v>#N/A</v>
      </c>
      <c r="BT261" s="93" t="e">
        <f>VLOOKUP($BS261,aslocaties_v01!$C$3:$AA$349,MATCH($K$3/10,aslocaties_v01!$C$2:$X$2),FALSE)</f>
        <v>#N/A</v>
      </c>
      <c r="BU261" s="93" t="e">
        <f>VLOOKUP(BS261,aslocaties_v01!$C$3:$AA$349,MATCH($K$3,aslocaties_v01!$C$2:$X$2),FALSE)</f>
        <v>#N/A</v>
      </c>
      <c r="BV261" s="93" t="e">
        <f>VLOOKUP(BS261,aslocaties_v01!$C$3:$AA$349,MATCH($K$3*10,aslocaties_v01!$C$2:$X$2),FALSE)</f>
        <v>#N/A</v>
      </c>
      <c r="BW261" s="93" t="e">
        <f t="shared" si="225"/>
        <v>#N/A</v>
      </c>
      <c r="BX261" s="93" t="e">
        <f t="shared" si="226"/>
        <v>#N/A</v>
      </c>
      <c r="BY261" s="94">
        <f t="shared" si="227"/>
        <v>999</v>
      </c>
      <c r="BZ261" s="94">
        <f t="shared" si="228"/>
        <v>999</v>
      </c>
      <c r="CA261" s="94" t="e">
        <f t="shared" si="229"/>
        <v>#N/A</v>
      </c>
      <c r="CB261" t="e">
        <f t="shared" si="230"/>
        <v>#N/A</v>
      </c>
      <c r="CC261" s="58" t="e">
        <f t="shared" si="231"/>
        <v>#N/A</v>
      </c>
      <c r="CD261" s="95" t="e">
        <f t="shared" si="232"/>
        <v>#N/A</v>
      </c>
      <c r="CE261" s="96" t="b">
        <f t="shared" si="233"/>
        <v>1</v>
      </c>
      <c r="CF261" t="e">
        <f t="shared" si="234"/>
        <v>#DIV/0!</v>
      </c>
      <c r="CG261" t="e">
        <f t="shared" si="235"/>
        <v>#DIV/0!</v>
      </c>
      <c r="CH261" s="84" t="b">
        <f t="shared" si="236"/>
        <v>1</v>
      </c>
      <c r="CI261">
        <f t="shared" si="237"/>
        <v>1.1970000000000001</v>
      </c>
      <c r="CJ261" t="b">
        <f t="shared" si="238"/>
        <v>1</v>
      </c>
      <c r="CK261" t="b">
        <f t="shared" si="239"/>
        <v>1</v>
      </c>
      <c r="CL261" s="84" t="b">
        <f t="shared" si="259"/>
        <v>1</v>
      </c>
      <c r="CM261">
        <f t="shared" si="240"/>
        <v>3.5609999999999999</v>
      </c>
      <c r="CN261" t="b">
        <f t="shared" si="241"/>
        <v>1</v>
      </c>
      <c r="CO261" s="84">
        <f t="shared" si="242"/>
        <v>6.0509784286531677E-2</v>
      </c>
      <c r="CP261" t="b">
        <f t="shared" si="243"/>
        <v>1</v>
      </c>
      <c r="CQ261" s="96" t="b">
        <f t="shared" si="244"/>
        <v>1</v>
      </c>
      <c r="CR261" t="b">
        <f t="shared" si="245"/>
        <v>1</v>
      </c>
      <c r="CS261" t="b">
        <f t="shared" si="246"/>
        <v>1</v>
      </c>
      <c r="CT261" t="b">
        <f t="shared" si="247"/>
        <v>1</v>
      </c>
      <c r="CU261" t="b">
        <f t="shared" si="248"/>
        <v>1</v>
      </c>
      <c r="CV261" s="84" t="b">
        <f t="shared" si="249"/>
        <v>1</v>
      </c>
      <c r="CW261" t="b">
        <f t="shared" si="250"/>
        <v>1</v>
      </c>
      <c r="CX261" t="b">
        <f t="shared" si="251"/>
        <v>1</v>
      </c>
      <c r="CY261" t="b">
        <f t="shared" si="252"/>
        <v>1</v>
      </c>
      <c r="CZ261" t="b">
        <f t="shared" si="253"/>
        <v>1</v>
      </c>
      <c r="DA261" s="84">
        <f t="shared" si="254"/>
        <v>0</v>
      </c>
      <c r="DB261" t="e">
        <f t="shared" si="255"/>
        <v>#N/A</v>
      </c>
    </row>
    <row r="262" spans="1:106">
      <c r="A262" s="9">
        <v>260</v>
      </c>
      <c r="B262" s="3">
        <v>2</v>
      </c>
      <c r="C262" s="3" t="s">
        <v>299</v>
      </c>
      <c r="D262" s="3" t="str">
        <f t="shared" si="208"/>
        <v>AF_60m_R_38_0292</v>
      </c>
      <c r="E262" s="3" t="str">
        <f t="shared" si="209"/>
        <v>0292</v>
      </c>
      <c r="F262" s="3">
        <v>136447.09400000001</v>
      </c>
      <c r="G262" s="15">
        <v>422620.96899999998</v>
      </c>
      <c r="H262" s="35" t="str">
        <f t="shared" si="210"/>
        <v>ja</v>
      </c>
      <c r="I262" s="42" t="s">
        <v>2402</v>
      </c>
      <c r="J262" s="20" t="s">
        <v>2955</v>
      </c>
      <c r="K262" s="21">
        <v>10000</v>
      </c>
      <c r="L262" s="28">
        <f t="shared" si="256"/>
        <v>0.24</v>
      </c>
      <c r="M262" s="28">
        <f t="shared" si="257"/>
        <v>0</v>
      </c>
      <c r="N262" s="56">
        <f t="shared" si="211"/>
        <v>0</v>
      </c>
      <c r="O262" s="33">
        <f t="shared" si="258"/>
        <v>165.58364365176183</v>
      </c>
      <c r="P262" s="37">
        <f t="shared" si="212"/>
        <v>0</v>
      </c>
      <c r="Q262" s="9" t="s">
        <v>12</v>
      </c>
      <c r="R262" s="55" t="s">
        <v>12</v>
      </c>
      <c r="S262" s="55">
        <v>3.7519999999999998</v>
      </c>
      <c r="T262" s="55">
        <v>3.8479999999999999</v>
      </c>
      <c r="U262" s="55">
        <v>3.931</v>
      </c>
      <c r="V262" s="3">
        <v>3.9990000000000001</v>
      </c>
      <c r="W262" s="3">
        <v>4.0999999999999996</v>
      </c>
      <c r="X262" s="3" t="s">
        <v>12</v>
      </c>
      <c r="Y262" s="3">
        <v>5.7640000000000002</v>
      </c>
      <c r="Z262" s="15" t="s">
        <v>12</v>
      </c>
      <c r="AA262" s="10">
        <f t="shared" si="213"/>
        <v>4.0999999999999996</v>
      </c>
      <c r="AB262" s="9">
        <f t="shared" si="214"/>
        <v>0.16899999999999959</v>
      </c>
      <c r="AC262" s="10">
        <f t="shared" si="215"/>
        <v>1.6640000000000006</v>
      </c>
      <c r="AD262" s="9" t="s">
        <v>12</v>
      </c>
      <c r="AE262" s="55" t="s">
        <v>12</v>
      </c>
      <c r="AF262" s="55">
        <v>0.69</v>
      </c>
      <c r="AG262" s="55">
        <v>0.77800000000000002</v>
      </c>
      <c r="AH262" s="55">
        <v>0.89</v>
      </c>
      <c r="AI262" s="3">
        <v>1.004</v>
      </c>
      <c r="AJ262" s="3">
        <v>1.1599999999999999</v>
      </c>
      <c r="AK262" s="3" t="s">
        <v>12</v>
      </c>
      <c r="AL262" s="3">
        <v>1.3180000000000001</v>
      </c>
      <c r="AM262" s="15" t="s">
        <v>12</v>
      </c>
      <c r="AN262" s="10">
        <f t="shared" si="216"/>
        <v>1.1599999999999999</v>
      </c>
      <c r="AO262" s="9">
        <f t="shared" si="217"/>
        <v>0.26999999999999991</v>
      </c>
      <c r="AP262" s="10">
        <f t="shared" si="218"/>
        <v>0.15800000000000014</v>
      </c>
      <c r="AQ262" s="9" t="s">
        <v>12</v>
      </c>
      <c r="AR262" s="55" t="s">
        <v>12</v>
      </c>
      <c r="AS262" s="55">
        <v>2.7810000000000001</v>
      </c>
      <c r="AT262" s="55">
        <v>2.9329999999999998</v>
      </c>
      <c r="AU262" s="55">
        <v>3.1110000000000002</v>
      </c>
      <c r="AV262" s="3">
        <v>3.2610000000000001</v>
      </c>
      <c r="AW262" s="3">
        <v>3.4889999999999999</v>
      </c>
      <c r="AX262" s="3" t="s">
        <v>12</v>
      </c>
      <c r="AY262" s="3">
        <v>5.2290000000000001</v>
      </c>
      <c r="AZ262" s="15" t="s">
        <v>12</v>
      </c>
      <c r="BA262" s="10">
        <f t="shared" si="219"/>
        <v>3.4889999999999999</v>
      </c>
      <c r="BB262" s="9">
        <f t="shared" si="220"/>
        <v>0.37799999999999967</v>
      </c>
      <c r="BC262" s="10">
        <f t="shared" si="221"/>
        <v>1.7400000000000002</v>
      </c>
      <c r="BD262" s="9" t="s">
        <v>2403</v>
      </c>
      <c r="BE262" s="3" t="s">
        <v>12</v>
      </c>
      <c r="BF262" s="15" t="s">
        <v>12</v>
      </c>
      <c r="BG262" s="15"/>
      <c r="BH262" s="9"/>
      <c r="BI262" s="10"/>
      <c r="BJ262" s="9" t="s">
        <v>2403</v>
      </c>
      <c r="BK262" s="3" t="s">
        <v>12</v>
      </c>
      <c r="BL262" s="15" t="s">
        <v>12</v>
      </c>
      <c r="BM262" s="15"/>
      <c r="BN262" s="9"/>
      <c r="BO262" s="10"/>
      <c r="BP262">
        <f t="shared" si="222"/>
        <v>0</v>
      </c>
      <c r="BQ262" s="93">
        <f t="shared" si="223"/>
        <v>0</v>
      </c>
      <c r="BR262" s="93">
        <f t="shared" si="224"/>
        <v>0</v>
      </c>
      <c r="BS262" s="93" t="e">
        <f>VLOOKUP(C262,'Koppeling locatie - aslocatie'!$A$2:$C$8139,2,FALSE)</f>
        <v>#N/A</v>
      </c>
      <c r="BT262" s="93" t="e">
        <f>VLOOKUP($BS262,aslocaties_v01!$C$3:$AA$349,MATCH($K$3/10,aslocaties_v01!$C$2:$X$2),FALSE)</f>
        <v>#N/A</v>
      </c>
      <c r="BU262" s="93" t="e">
        <f>VLOOKUP(BS262,aslocaties_v01!$C$3:$AA$349,MATCH($K$3,aslocaties_v01!$C$2:$X$2),FALSE)</f>
        <v>#N/A</v>
      </c>
      <c r="BV262" s="93" t="e">
        <f>VLOOKUP(BS262,aslocaties_v01!$C$3:$AA$349,MATCH($K$3*10,aslocaties_v01!$C$2:$X$2),FALSE)</f>
        <v>#N/A</v>
      </c>
      <c r="BW262" s="93" t="e">
        <f t="shared" si="225"/>
        <v>#N/A</v>
      </c>
      <c r="BX262" s="93" t="e">
        <f t="shared" si="226"/>
        <v>#N/A</v>
      </c>
      <c r="BY262" s="94">
        <f t="shared" si="227"/>
        <v>999</v>
      </c>
      <c r="BZ262" s="94">
        <f t="shared" si="228"/>
        <v>999</v>
      </c>
      <c r="CA262" s="94" t="e">
        <f t="shared" si="229"/>
        <v>#N/A</v>
      </c>
      <c r="CB262" t="e">
        <f t="shared" si="230"/>
        <v>#N/A</v>
      </c>
      <c r="CC262" s="58" t="e">
        <f t="shared" si="231"/>
        <v>#N/A</v>
      </c>
      <c r="CD262" s="95" t="e">
        <f t="shared" si="232"/>
        <v>#N/A</v>
      </c>
      <c r="CE262" s="96" t="b">
        <f t="shared" si="233"/>
        <v>1</v>
      </c>
      <c r="CF262" t="e">
        <f t="shared" si="234"/>
        <v>#DIV/0!</v>
      </c>
      <c r="CG262" t="e">
        <f t="shared" si="235"/>
        <v>#DIV/0!</v>
      </c>
      <c r="CH262" s="84" t="b">
        <f t="shared" si="236"/>
        <v>1</v>
      </c>
      <c r="CI262">
        <f t="shared" si="237"/>
        <v>1.1599999999999999</v>
      </c>
      <c r="CJ262" t="b">
        <f t="shared" si="238"/>
        <v>1</v>
      </c>
      <c r="CK262" t="b">
        <f t="shared" si="239"/>
        <v>1</v>
      </c>
      <c r="CL262" s="84" t="b">
        <f t="shared" si="259"/>
        <v>1</v>
      </c>
      <c r="CM262">
        <f t="shared" si="240"/>
        <v>3.4889999999999999</v>
      </c>
      <c r="CN262" t="b">
        <f t="shared" si="241"/>
        <v>1</v>
      </c>
      <c r="CO262" s="84">
        <f t="shared" si="242"/>
        <v>6.1084560285710097E-2</v>
      </c>
      <c r="CP262" t="b">
        <f t="shared" si="243"/>
        <v>1</v>
      </c>
      <c r="CQ262" s="96" t="b">
        <f t="shared" si="244"/>
        <v>1</v>
      </c>
      <c r="CR262" t="b">
        <f t="shared" si="245"/>
        <v>1</v>
      </c>
      <c r="CS262" t="b">
        <f t="shared" si="246"/>
        <v>1</v>
      </c>
      <c r="CT262" t="b">
        <f t="shared" si="247"/>
        <v>1</v>
      </c>
      <c r="CU262" t="b">
        <f t="shared" si="248"/>
        <v>1</v>
      </c>
      <c r="CV262" s="84" t="b">
        <f t="shared" si="249"/>
        <v>0</v>
      </c>
      <c r="CW262" t="b">
        <f t="shared" si="250"/>
        <v>0</v>
      </c>
      <c r="CX262" t="b">
        <f t="shared" si="251"/>
        <v>0</v>
      </c>
      <c r="CY262" t="b">
        <f t="shared" si="252"/>
        <v>0</v>
      </c>
      <c r="CZ262" t="b">
        <f t="shared" si="253"/>
        <v>0</v>
      </c>
      <c r="DA262" s="84">
        <f t="shared" si="254"/>
        <v>1</v>
      </c>
      <c r="DB262" t="e">
        <f t="shared" si="255"/>
        <v>#N/A</v>
      </c>
    </row>
    <row r="263" spans="1:106">
      <c r="A263" s="9">
        <v>261</v>
      </c>
      <c r="B263" s="3">
        <v>2</v>
      </c>
      <c r="C263" s="3" t="s">
        <v>300</v>
      </c>
      <c r="D263" s="3" t="str">
        <f t="shared" si="208"/>
        <v>AF_60m_R_38_0293</v>
      </c>
      <c r="E263" s="3" t="str">
        <f t="shared" si="209"/>
        <v>0293</v>
      </c>
      <c r="F263" s="3">
        <v>136447.09400000001</v>
      </c>
      <c r="G263" s="15">
        <v>422620.96899999998</v>
      </c>
      <c r="H263" s="35" t="str">
        <f t="shared" si="210"/>
        <v>ja</v>
      </c>
      <c r="I263" s="42" t="s">
        <v>2402</v>
      </c>
      <c r="J263" s="20" t="s">
        <v>2955</v>
      </c>
      <c r="K263" s="21">
        <v>10000</v>
      </c>
      <c r="L263" s="28">
        <f t="shared" si="256"/>
        <v>0.24</v>
      </c>
      <c r="M263" s="28">
        <f t="shared" si="257"/>
        <v>0</v>
      </c>
      <c r="N263" s="56">
        <f t="shared" si="211"/>
        <v>0</v>
      </c>
      <c r="O263" s="33">
        <f t="shared" si="258"/>
        <v>0</v>
      </c>
      <c r="P263" s="37">
        <f t="shared" si="212"/>
        <v>151.25657072010313</v>
      </c>
      <c r="Q263" s="9" t="s">
        <v>12</v>
      </c>
      <c r="R263" s="55" t="s">
        <v>12</v>
      </c>
      <c r="S263" s="55">
        <v>3.7519999999999998</v>
      </c>
      <c r="T263" s="55">
        <v>3.8479999999999999</v>
      </c>
      <c r="U263" s="55">
        <v>3.931</v>
      </c>
      <c r="V263" s="3">
        <v>3.9990000000000001</v>
      </c>
      <c r="W263" s="3">
        <v>4.0999999999999996</v>
      </c>
      <c r="X263" s="3" t="s">
        <v>12</v>
      </c>
      <c r="Y263" s="3">
        <v>5.7640000000000002</v>
      </c>
      <c r="Z263" s="15" t="s">
        <v>12</v>
      </c>
      <c r="AA263" s="10">
        <f t="shared" si="213"/>
        <v>4.0999999999999996</v>
      </c>
      <c r="AB263" s="9">
        <f t="shared" si="214"/>
        <v>0.16899999999999959</v>
      </c>
      <c r="AC263" s="10">
        <f t="shared" si="215"/>
        <v>1.6640000000000006</v>
      </c>
      <c r="AD263" s="9" t="s">
        <v>12</v>
      </c>
      <c r="AE263" s="55" t="s">
        <v>12</v>
      </c>
      <c r="AF263" s="55">
        <v>0.69499999999999995</v>
      </c>
      <c r="AG263" s="55">
        <v>0.78</v>
      </c>
      <c r="AH263" s="55">
        <v>0.876</v>
      </c>
      <c r="AI263" s="3">
        <v>0.98099999999999998</v>
      </c>
      <c r="AJ263" s="3">
        <v>1.1200000000000001</v>
      </c>
      <c r="AK263" s="3" t="s">
        <v>12</v>
      </c>
      <c r="AL263" s="3">
        <v>1.446</v>
      </c>
      <c r="AM263" s="15" t="s">
        <v>12</v>
      </c>
      <c r="AN263" s="10">
        <f t="shared" si="216"/>
        <v>1.1200000000000001</v>
      </c>
      <c r="AO263" s="9">
        <f t="shared" si="217"/>
        <v>0.24400000000000011</v>
      </c>
      <c r="AP263" s="10">
        <f t="shared" si="218"/>
        <v>0.32599999999999985</v>
      </c>
      <c r="AQ263" s="9" t="s">
        <v>12</v>
      </c>
      <c r="AR263" s="55" t="s">
        <v>12</v>
      </c>
      <c r="AS263" s="55">
        <v>2.786</v>
      </c>
      <c r="AT263" s="55">
        <v>2.931</v>
      </c>
      <c r="AU263" s="55">
        <v>3.0910000000000002</v>
      </c>
      <c r="AV263" s="3">
        <v>3.246</v>
      </c>
      <c r="AW263" s="3">
        <v>3.464</v>
      </c>
      <c r="AX263" s="3" t="s">
        <v>12</v>
      </c>
      <c r="AY263" s="3">
        <v>5.1289999999999996</v>
      </c>
      <c r="AZ263" s="15" t="s">
        <v>12</v>
      </c>
      <c r="BA263" s="10">
        <f t="shared" si="219"/>
        <v>3.464</v>
      </c>
      <c r="BB263" s="9">
        <f t="shared" si="220"/>
        <v>0.37299999999999978</v>
      </c>
      <c r="BC263" s="10">
        <f t="shared" si="221"/>
        <v>1.6649999999999996</v>
      </c>
      <c r="BD263" s="9" t="s">
        <v>2403</v>
      </c>
      <c r="BE263" s="3" t="s">
        <v>12</v>
      </c>
      <c r="BF263" s="15" t="s">
        <v>12</v>
      </c>
      <c r="BG263" s="15"/>
      <c r="BH263" s="9"/>
      <c r="BI263" s="10"/>
      <c r="BJ263" s="9" t="s">
        <v>2403</v>
      </c>
      <c r="BK263" s="3" t="s">
        <v>12</v>
      </c>
      <c r="BL263" s="15" t="s">
        <v>12</v>
      </c>
      <c r="BM263" s="15"/>
      <c r="BN263" s="9"/>
      <c r="BO263" s="10"/>
      <c r="BP263">
        <f t="shared" si="222"/>
        <v>0</v>
      </c>
      <c r="BQ263" s="93">
        <f t="shared" si="223"/>
        <v>0</v>
      </c>
      <c r="BR263" s="93">
        <f t="shared" si="224"/>
        <v>0</v>
      </c>
      <c r="BS263" s="93" t="e">
        <f>VLOOKUP(C263,'Koppeling locatie - aslocatie'!$A$2:$C$8139,2,FALSE)</f>
        <v>#N/A</v>
      </c>
      <c r="BT263" s="93" t="e">
        <f>VLOOKUP($BS263,aslocaties_v01!$C$3:$AA$349,MATCH($K$3/10,aslocaties_v01!$C$2:$X$2),FALSE)</f>
        <v>#N/A</v>
      </c>
      <c r="BU263" s="93" t="e">
        <f>VLOOKUP(BS263,aslocaties_v01!$C$3:$AA$349,MATCH($K$3,aslocaties_v01!$C$2:$X$2),FALSE)</f>
        <v>#N/A</v>
      </c>
      <c r="BV263" s="93" t="e">
        <f>VLOOKUP(BS263,aslocaties_v01!$C$3:$AA$349,MATCH($K$3*10,aslocaties_v01!$C$2:$X$2),FALSE)</f>
        <v>#N/A</v>
      </c>
      <c r="BW263" s="93" t="e">
        <f t="shared" si="225"/>
        <v>#N/A</v>
      </c>
      <c r="BX263" s="93" t="e">
        <f t="shared" si="226"/>
        <v>#N/A</v>
      </c>
      <c r="BY263" s="94">
        <f t="shared" si="227"/>
        <v>999</v>
      </c>
      <c r="BZ263" s="94">
        <f t="shared" si="228"/>
        <v>999</v>
      </c>
      <c r="CA263" s="94" t="e">
        <f t="shared" si="229"/>
        <v>#N/A</v>
      </c>
      <c r="CB263" t="e">
        <f t="shared" si="230"/>
        <v>#N/A</v>
      </c>
      <c r="CC263" s="58" t="e">
        <f t="shared" si="231"/>
        <v>#N/A</v>
      </c>
      <c r="CD263" s="95" t="e">
        <f t="shared" si="232"/>
        <v>#N/A</v>
      </c>
      <c r="CE263" s="96" t="b">
        <f t="shared" si="233"/>
        <v>1</v>
      </c>
      <c r="CF263" t="e">
        <f t="shared" si="234"/>
        <v>#DIV/0!</v>
      </c>
      <c r="CG263" t="e">
        <f t="shared" si="235"/>
        <v>#DIV/0!</v>
      </c>
      <c r="CH263" s="84" t="b">
        <f t="shared" si="236"/>
        <v>1</v>
      </c>
      <c r="CI263">
        <f t="shared" si="237"/>
        <v>1.1200000000000001</v>
      </c>
      <c r="CJ263" t="b">
        <f t="shared" si="238"/>
        <v>1</v>
      </c>
      <c r="CK263" t="b">
        <f t="shared" si="239"/>
        <v>1</v>
      </c>
      <c r="CL263" s="84" t="b">
        <f t="shared" si="259"/>
        <v>1</v>
      </c>
      <c r="CM263">
        <f t="shared" si="240"/>
        <v>3.464</v>
      </c>
      <c r="CN263" t="b">
        <f t="shared" si="241"/>
        <v>1</v>
      </c>
      <c r="CO263" s="84">
        <f t="shared" si="242"/>
        <v>5.9832570006500226E-2</v>
      </c>
      <c r="CP263" t="b">
        <f t="shared" si="243"/>
        <v>1</v>
      </c>
      <c r="CQ263" s="96" t="b">
        <f t="shared" si="244"/>
        <v>0</v>
      </c>
      <c r="CR263" t="b">
        <f t="shared" si="245"/>
        <v>0</v>
      </c>
      <c r="CS263" t="b">
        <f t="shared" si="246"/>
        <v>0</v>
      </c>
      <c r="CT263" t="b">
        <f t="shared" si="247"/>
        <v>0</v>
      </c>
      <c r="CU263" t="b">
        <f t="shared" si="248"/>
        <v>0</v>
      </c>
      <c r="CV263" s="84" t="b">
        <f t="shared" si="249"/>
        <v>1</v>
      </c>
      <c r="CW263" t="b">
        <f t="shared" si="250"/>
        <v>1</v>
      </c>
      <c r="CX263" t="b">
        <f t="shared" si="251"/>
        <v>1</v>
      </c>
      <c r="CY263" t="b">
        <f t="shared" si="252"/>
        <v>1</v>
      </c>
      <c r="CZ263" t="b">
        <f t="shared" si="253"/>
        <v>1</v>
      </c>
      <c r="DA263" s="84">
        <f t="shared" si="254"/>
        <v>1</v>
      </c>
      <c r="DB263" t="e">
        <f t="shared" si="255"/>
        <v>#N/A</v>
      </c>
    </row>
    <row r="264" spans="1:106">
      <c r="A264" s="9">
        <v>262</v>
      </c>
      <c r="B264" s="3">
        <v>2</v>
      </c>
      <c r="C264" s="3" t="s">
        <v>301</v>
      </c>
      <c r="D264" s="3" t="str">
        <f t="shared" si="208"/>
        <v>AF_60m_R_38_0294</v>
      </c>
      <c r="E264" s="3" t="str">
        <f t="shared" si="209"/>
        <v>0294</v>
      </c>
      <c r="F264" s="3">
        <v>136435.109</v>
      </c>
      <c r="G264" s="15">
        <v>422771.75</v>
      </c>
      <c r="H264" s="35" t="str">
        <f t="shared" si="210"/>
        <v>ja</v>
      </c>
      <c r="I264" s="42" t="s">
        <v>2402</v>
      </c>
      <c r="J264" s="20" t="s">
        <v>2955</v>
      </c>
      <c r="K264" s="21">
        <v>10000</v>
      </c>
      <c r="L264" s="28">
        <f t="shared" si="256"/>
        <v>0.24</v>
      </c>
      <c r="M264" s="28">
        <f t="shared" si="257"/>
        <v>0</v>
      </c>
      <c r="N264" s="56">
        <f t="shared" si="211"/>
        <v>0</v>
      </c>
      <c r="O264" s="33">
        <f t="shared" si="258"/>
        <v>151.25657072010313</v>
      </c>
      <c r="P264" s="37">
        <f t="shared" si="212"/>
        <v>52.867138233482358</v>
      </c>
      <c r="Q264" s="9" t="s">
        <v>12</v>
      </c>
      <c r="R264" s="55" t="s">
        <v>12</v>
      </c>
      <c r="S264" s="55">
        <v>3.7519999999999998</v>
      </c>
      <c r="T264" s="55">
        <v>3.847</v>
      </c>
      <c r="U264" s="55">
        <v>3.9279999999999999</v>
      </c>
      <c r="V264" s="3">
        <v>3.9929999999999999</v>
      </c>
      <c r="W264" s="3">
        <v>4.069</v>
      </c>
      <c r="X264" s="3" t="s">
        <v>12</v>
      </c>
      <c r="Y264" s="3">
        <v>4.5110000000000001</v>
      </c>
      <c r="Z264" s="15" t="s">
        <v>12</v>
      </c>
      <c r="AA264" s="10">
        <f t="shared" si="213"/>
        <v>4.069</v>
      </c>
      <c r="AB264" s="9">
        <f t="shared" si="214"/>
        <v>0.14100000000000001</v>
      </c>
      <c r="AC264" s="10">
        <f t="shared" si="215"/>
        <v>0.44200000000000017</v>
      </c>
      <c r="AD264" s="9" t="s">
        <v>12</v>
      </c>
      <c r="AE264" s="55" t="s">
        <v>12</v>
      </c>
      <c r="AF264" s="55">
        <v>0.67800000000000005</v>
      </c>
      <c r="AG264" s="55">
        <v>0.76100000000000001</v>
      </c>
      <c r="AH264" s="55">
        <v>0.86199999999999999</v>
      </c>
      <c r="AI264" s="3">
        <v>0.95499999999999996</v>
      </c>
      <c r="AJ264" s="3">
        <v>1.0589999999999999</v>
      </c>
      <c r="AK264" s="3" t="s">
        <v>12</v>
      </c>
      <c r="AL264" s="3">
        <v>1.2869999999999999</v>
      </c>
      <c r="AM264" s="15" t="s">
        <v>12</v>
      </c>
      <c r="AN264" s="10">
        <f t="shared" si="216"/>
        <v>1.0589999999999999</v>
      </c>
      <c r="AO264" s="9">
        <f t="shared" si="217"/>
        <v>0.19699999999999995</v>
      </c>
      <c r="AP264" s="10">
        <f t="shared" si="218"/>
        <v>0.22799999999999998</v>
      </c>
      <c r="AQ264" s="9" t="s">
        <v>12</v>
      </c>
      <c r="AR264" s="55" t="s">
        <v>12</v>
      </c>
      <c r="AS264" s="55">
        <v>2.782</v>
      </c>
      <c r="AT264" s="55">
        <v>2.9279999999999999</v>
      </c>
      <c r="AU264" s="55">
        <v>3.0779999999999998</v>
      </c>
      <c r="AV264" s="3">
        <v>3.246</v>
      </c>
      <c r="AW264" s="3">
        <v>3.4670000000000001</v>
      </c>
      <c r="AX264" s="3" t="s">
        <v>12</v>
      </c>
      <c r="AY264" s="3">
        <v>4.625</v>
      </c>
      <c r="AZ264" s="15" t="s">
        <v>12</v>
      </c>
      <c r="BA264" s="10">
        <f t="shared" si="219"/>
        <v>3.4670000000000001</v>
      </c>
      <c r="BB264" s="9">
        <f t="shared" si="220"/>
        <v>0.38900000000000023</v>
      </c>
      <c r="BC264" s="10">
        <f t="shared" si="221"/>
        <v>1.1579999999999999</v>
      </c>
      <c r="BD264" s="9" t="s">
        <v>2403</v>
      </c>
      <c r="BE264" s="3" t="s">
        <v>12</v>
      </c>
      <c r="BF264" s="15" t="s">
        <v>12</v>
      </c>
      <c r="BG264" s="15"/>
      <c r="BH264" s="9"/>
      <c r="BI264" s="10"/>
      <c r="BJ264" s="9" t="s">
        <v>2403</v>
      </c>
      <c r="BK264" s="3" t="s">
        <v>12</v>
      </c>
      <c r="BL264" s="15" t="s">
        <v>12</v>
      </c>
      <c r="BM264" s="15"/>
      <c r="BN264" s="9"/>
      <c r="BO264" s="10"/>
      <c r="BP264">
        <f t="shared" si="222"/>
        <v>0</v>
      </c>
      <c r="BQ264" s="93">
        <f t="shared" si="223"/>
        <v>0</v>
      </c>
      <c r="BR264" s="93">
        <f t="shared" si="224"/>
        <v>0</v>
      </c>
      <c r="BS264" s="93" t="e">
        <f>VLOOKUP(C264,'Koppeling locatie - aslocatie'!$A$2:$C$8139,2,FALSE)</f>
        <v>#N/A</v>
      </c>
      <c r="BT264" s="93" t="e">
        <f>VLOOKUP($BS264,aslocaties_v01!$C$3:$AA$349,MATCH($K$3/10,aslocaties_v01!$C$2:$X$2),FALSE)</f>
        <v>#N/A</v>
      </c>
      <c r="BU264" s="93" t="e">
        <f>VLOOKUP(BS264,aslocaties_v01!$C$3:$AA$349,MATCH($K$3,aslocaties_v01!$C$2:$X$2),FALSE)</f>
        <v>#N/A</v>
      </c>
      <c r="BV264" s="93" t="e">
        <f>VLOOKUP(BS264,aslocaties_v01!$C$3:$AA$349,MATCH($K$3*10,aslocaties_v01!$C$2:$X$2),FALSE)</f>
        <v>#N/A</v>
      </c>
      <c r="BW264" s="93" t="e">
        <f t="shared" si="225"/>
        <v>#N/A</v>
      </c>
      <c r="BX264" s="93" t="e">
        <f t="shared" si="226"/>
        <v>#N/A</v>
      </c>
      <c r="BY264" s="94">
        <f t="shared" si="227"/>
        <v>999</v>
      </c>
      <c r="BZ264" s="94">
        <f t="shared" si="228"/>
        <v>999</v>
      </c>
      <c r="CA264" s="94" t="e">
        <f t="shared" si="229"/>
        <v>#N/A</v>
      </c>
      <c r="CB264" t="e">
        <f t="shared" si="230"/>
        <v>#N/A</v>
      </c>
      <c r="CC264" s="58" t="e">
        <f t="shared" si="231"/>
        <v>#N/A</v>
      </c>
      <c r="CD264" s="95" t="e">
        <f t="shared" si="232"/>
        <v>#N/A</v>
      </c>
      <c r="CE264" s="96" t="b">
        <f t="shared" si="233"/>
        <v>1</v>
      </c>
      <c r="CF264" t="e">
        <f t="shared" si="234"/>
        <v>#DIV/0!</v>
      </c>
      <c r="CG264" t="e">
        <f t="shared" si="235"/>
        <v>#DIV/0!</v>
      </c>
      <c r="CH264" s="84" t="b">
        <f t="shared" si="236"/>
        <v>1</v>
      </c>
      <c r="CI264">
        <f t="shared" si="237"/>
        <v>1.0589999999999999</v>
      </c>
      <c r="CJ264" t="b">
        <f t="shared" si="238"/>
        <v>1</v>
      </c>
      <c r="CK264" t="b">
        <f t="shared" si="239"/>
        <v>1</v>
      </c>
      <c r="CL264" s="84" t="b">
        <f t="shared" si="259"/>
        <v>1</v>
      </c>
      <c r="CM264">
        <f t="shared" si="240"/>
        <v>3.4670000000000001</v>
      </c>
      <c r="CN264" t="b">
        <f t="shared" si="241"/>
        <v>1</v>
      </c>
      <c r="CO264" s="84">
        <f t="shared" si="242"/>
        <v>5.6475967344846924E-2</v>
      </c>
      <c r="CP264" t="b">
        <f t="shared" si="243"/>
        <v>1</v>
      </c>
      <c r="CQ264" s="96" t="b">
        <f t="shared" si="244"/>
        <v>1</v>
      </c>
      <c r="CR264" t="b">
        <f t="shared" si="245"/>
        <v>1</v>
      </c>
      <c r="CS264" t="b">
        <f t="shared" si="246"/>
        <v>1</v>
      </c>
      <c r="CT264" t="b">
        <f t="shared" si="247"/>
        <v>1</v>
      </c>
      <c r="CU264" t="b">
        <f t="shared" si="248"/>
        <v>1</v>
      </c>
      <c r="CV264" s="84" t="b">
        <f t="shared" si="249"/>
        <v>1</v>
      </c>
      <c r="CW264" t="b">
        <f t="shared" si="250"/>
        <v>1</v>
      </c>
      <c r="CX264" t="b">
        <f t="shared" si="251"/>
        <v>1</v>
      </c>
      <c r="CY264" t="b">
        <f t="shared" si="252"/>
        <v>1</v>
      </c>
      <c r="CZ264" t="b">
        <f t="shared" si="253"/>
        <v>1</v>
      </c>
      <c r="DA264" s="84">
        <f t="shared" si="254"/>
        <v>0</v>
      </c>
      <c r="DB264" t="e">
        <f t="shared" si="255"/>
        <v>#N/A</v>
      </c>
    </row>
    <row r="265" spans="1:106">
      <c r="A265" s="9">
        <v>263</v>
      </c>
      <c r="B265" s="3">
        <v>2</v>
      </c>
      <c r="C265" s="3" t="s">
        <v>302</v>
      </c>
      <c r="D265" s="3" t="str">
        <f t="shared" si="208"/>
        <v>AF_60m_R_38_0295</v>
      </c>
      <c r="E265" s="3" t="str">
        <f t="shared" si="209"/>
        <v>0295</v>
      </c>
      <c r="F265" s="3">
        <v>136384.07800000001</v>
      </c>
      <c r="G265" s="15">
        <v>422785.56199999998</v>
      </c>
      <c r="H265" s="35" t="str">
        <f t="shared" si="210"/>
        <v>ja</v>
      </c>
      <c r="I265" s="42" t="s">
        <v>2402</v>
      </c>
      <c r="J265" s="20" t="s">
        <v>2955</v>
      </c>
      <c r="K265" s="21">
        <v>10000</v>
      </c>
      <c r="L265" s="28">
        <f t="shared" si="256"/>
        <v>0.24</v>
      </c>
      <c r="M265" s="28">
        <f t="shared" si="257"/>
        <v>0</v>
      </c>
      <c r="N265" s="56">
        <f t="shared" si="211"/>
        <v>0</v>
      </c>
      <c r="O265" s="33">
        <f t="shared" si="258"/>
        <v>52.867138233482358</v>
      </c>
      <c r="P265" s="37">
        <f t="shared" si="212"/>
        <v>54.14079560739426</v>
      </c>
      <c r="Q265" s="9" t="s">
        <v>12</v>
      </c>
      <c r="R265" s="55" t="s">
        <v>12</v>
      </c>
      <c r="S265" s="55">
        <v>3.7530000000000001</v>
      </c>
      <c r="T265" s="55">
        <v>3.8479999999999999</v>
      </c>
      <c r="U265" s="55">
        <v>3.93</v>
      </c>
      <c r="V265" s="3">
        <v>3.996</v>
      </c>
      <c r="W265" s="3">
        <v>4.07</v>
      </c>
      <c r="X265" s="3" t="s">
        <v>12</v>
      </c>
      <c r="Y265" s="3">
        <v>4.5119999999999996</v>
      </c>
      <c r="Z265" s="15" t="s">
        <v>12</v>
      </c>
      <c r="AA265" s="10">
        <f t="shared" si="213"/>
        <v>4.07</v>
      </c>
      <c r="AB265" s="9">
        <f t="shared" si="214"/>
        <v>0.14000000000000012</v>
      </c>
      <c r="AC265" s="10">
        <f t="shared" si="215"/>
        <v>0.44199999999999928</v>
      </c>
      <c r="AD265" s="9" t="s">
        <v>12</v>
      </c>
      <c r="AE265" s="55" t="s">
        <v>12</v>
      </c>
      <c r="AF265" s="55">
        <v>0.67100000000000004</v>
      </c>
      <c r="AG265" s="55">
        <v>0.75900000000000001</v>
      </c>
      <c r="AH265" s="55">
        <v>0.87</v>
      </c>
      <c r="AI265" s="3">
        <v>0.98399999999999999</v>
      </c>
      <c r="AJ265" s="3">
        <v>1.0920000000000001</v>
      </c>
      <c r="AK265" s="3" t="s">
        <v>12</v>
      </c>
      <c r="AL265" s="3">
        <v>1.2749999999999999</v>
      </c>
      <c r="AM265" s="15" t="s">
        <v>12</v>
      </c>
      <c r="AN265" s="10">
        <f t="shared" si="216"/>
        <v>1.0920000000000001</v>
      </c>
      <c r="AO265" s="9">
        <f t="shared" si="217"/>
        <v>0.22200000000000009</v>
      </c>
      <c r="AP265" s="10">
        <f t="shared" si="218"/>
        <v>0.18299999999999983</v>
      </c>
      <c r="AQ265" s="9" t="s">
        <v>12</v>
      </c>
      <c r="AR265" s="55" t="s">
        <v>12</v>
      </c>
      <c r="AS265" s="55">
        <v>2.7570000000000001</v>
      </c>
      <c r="AT265" s="55">
        <v>2.9119999999999999</v>
      </c>
      <c r="AU265" s="55">
        <v>3.0950000000000002</v>
      </c>
      <c r="AV265" s="3">
        <v>3.2749999999999999</v>
      </c>
      <c r="AW265" s="3">
        <v>3.5019999999999998</v>
      </c>
      <c r="AX265" s="3" t="s">
        <v>12</v>
      </c>
      <c r="AY265" s="3">
        <v>4.6189999999999998</v>
      </c>
      <c r="AZ265" s="15" t="s">
        <v>12</v>
      </c>
      <c r="BA265" s="10">
        <f t="shared" si="219"/>
        <v>3.5019999999999998</v>
      </c>
      <c r="BB265" s="9">
        <f t="shared" si="220"/>
        <v>0.40699999999999958</v>
      </c>
      <c r="BC265" s="10">
        <f t="shared" si="221"/>
        <v>1.117</v>
      </c>
      <c r="BD265" s="9" t="s">
        <v>2403</v>
      </c>
      <c r="BE265" s="3" t="s">
        <v>12</v>
      </c>
      <c r="BF265" s="15" t="s">
        <v>12</v>
      </c>
      <c r="BG265" s="15"/>
      <c r="BH265" s="9"/>
      <c r="BI265" s="10"/>
      <c r="BJ265" s="9" t="s">
        <v>2403</v>
      </c>
      <c r="BK265" s="3" t="s">
        <v>12</v>
      </c>
      <c r="BL265" s="15" t="s">
        <v>12</v>
      </c>
      <c r="BM265" s="15"/>
      <c r="BN265" s="9"/>
      <c r="BO265" s="10"/>
      <c r="BP265">
        <f t="shared" si="222"/>
        <v>0</v>
      </c>
      <c r="BQ265" s="93">
        <f t="shared" si="223"/>
        <v>0</v>
      </c>
      <c r="BR265" s="93">
        <f t="shared" si="224"/>
        <v>0</v>
      </c>
      <c r="BS265" s="93" t="e">
        <f>VLOOKUP(C265,'Koppeling locatie - aslocatie'!$A$2:$C$8139,2,FALSE)</f>
        <v>#N/A</v>
      </c>
      <c r="BT265" s="93" t="e">
        <f>VLOOKUP($BS265,aslocaties_v01!$C$3:$AA$349,MATCH($K$3/10,aslocaties_v01!$C$2:$X$2),FALSE)</f>
        <v>#N/A</v>
      </c>
      <c r="BU265" s="93" t="e">
        <f>VLOOKUP(BS265,aslocaties_v01!$C$3:$AA$349,MATCH($K$3,aslocaties_v01!$C$2:$X$2),FALSE)</f>
        <v>#N/A</v>
      </c>
      <c r="BV265" s="93" t="e">
        <f>VLOOKUP(BS265,aslocaties_v01!$C$3:$AA$349,MATCH($K$3*10,aslocaties_v01!$C$2:$X$2),FALSE)</f>
        <v>#N/A</v>
      </c>
      <c r="BW265" s="93" t="e">
        <f t="shared" si="225"/>
        <v>#N/A</v>
      </c>
      <c r="BX265" s="93" t="e">
        <f t="shared" si="226"/>
        <v>#N/A</v>
      </c>
      <c r="BY265" s="94">
        <f t="shared" si="227"/>
        <v>999</v>
      </c>
      <c r="BZ265" s="94">
        <f t="shared" si="228"/>
        <v>999</v>
      </c>
      <c r="CA265" s="94" t="e">
        <f t="shared" si="229"/>
        <v>#N/A</v>
      </c>
      <c r="CB265" t="e">
        <f t="shared" si="230"/>
        <v>#N/A</v>
      </c>
      <c r="CC265" s="58" t="e">
        <f t="shared" si="231"/>
        <v>#N/A</v>
      </c>
      <c r="CD265" s="95" t="e">
        <f t="shared" si="232"/>
        <v>#N/A</v>
      </c>
      <c r="CE265" s="96" t="b">
        <f t="shared" si="233"/>
        <v>1</v>
      </c>
      <c r="CF265" t="e">
        <f t="shared" si="234"/>
        <v>#DIV/0!</v>
      </c>
      <c r="CG265" t="e">
        <f t="shared" si="235"/>
        <v>#DIV/0!</v>
      </c>
      <c r="CH265" s="84" t="b">
        <f t="shared" si="236"/>
        <v>1</v>
      </c>
      <c r="CI265">
        <f t="shared" si="237"/>
        <v>1.0920000000000001</v>
      </c>
      <c r="CJ265" t="b">
        <f t="shared" si="238"/>
        <v>1</v>
      </c>
      <c r="CK265" t="b">
        <f t="shared" si="239"/>
        <v>1</v>
      </c>
      <c r="CL265" s="84" t="b">
        <f t="shared" si="259"/>
        <v>1</v>
      </c>
      <c r="CM265">
        <f t="shared" si="240"/>
        <v>3.5019999999999998</v>
      </c>
      <c r="CN265" t="b">
        <f t="shared" si="241"/>
        <v>1</v>
      </c>
      <c r="CO265" s="84">
        <f t="shared" si="242"/>
        <v>5.7077606954466106E-2</v>
      </c>
      <c r="CP265" t="b">
        <f t="shared" si="243"/>
        <v>1</v>
      </c>
      <c r="CQ265" s="96" t="b">
        <f t="shared" si="244"/>
        <v>1</v>
      </c>
      <c r="CR265" t="b">
        <f t="shared" si="245"/>
        <v>1</v>
      </c>
      <c r="CS265" t="b">
        <f t="shared" si="246"/>
        <v>1</v>
      </c>
      <c r="CT265" t="b">
        <f t="shared" si="247"/>
        <v>1</v>
      </c>
      <c r="CU265" t="b">
        <f t="shared" si="248"/>
        <v>1</v>
      </c>
      <c r="CV265" s="84" t="b">
        <f t="shared" si="249"/>
        <v>1</v>
      </c>
      <c r="CW265" t="b">
        <f t="shared" si="250"/>
        <v>1</v>
      </c>
      <c r="CX265" t="b">
        <f t="shared" si="251"/>
        <v>1</v>
      </c>
      <c r="CY265" t="b">
        <f t="shared" si="252"/>
        <v>1</v>
      </c>
      <c r="CZ265" t="b">
        <f t="shared" si="253"/>
        <v>1</v>
      </c>
      <c r="DA265" s="84">
        <f t="shared" si="254"/>
        <v>0</v>
      </c>
      <c r="DB265" t="e">
        <f t="shared" si="255"/>
        <v>#N/A</v>
      </c>
    </row>
    <row r="266" spans="1:106">
      <c r="A266" s="9">
        <v>264</v>
      </c>
      <c r="B266" s="3">
        <v>2</v>
      </c>
      <c r="C266" s="3" t="s">
        <v>303</v>
      </c>
      <c r="D266" s="3" t="str">
        <f t="shared" si="208"/>
        <v>AF_60m_R_38_0296</v>
      </c>
      <c r="E266" s="3" t="str">
        <f t="shared" si="209"/>
        <v>0296</v>
      </c>
      <c r="F266" s="3">
        <v>136331.68799999999</v>
      </c>
      <c r="G266" s="15">
        <v>422799.21899999998</v>
      </c>
      <c r="H266" s="35" t="str">
        <f t="shared" si="210"/>
        <v>ja</v>
      </c>
      <c r="I266" s="42" t="s">
        <v>2402</v>
      </c>
      <c r="J266" s="20" t="s">
        <v>2955</v>
      </c>
      <c r="K266" s="21">
        <v>10000</v>
      </c>
      <c r="L266" s="28">
        <f t="shared" si="256"/>
        <v>0.24</v>
      </c>
      <c r="M266" s="28">
        <f t="shared" si="257"/>
        <v>0</v>
      </c>
      <c r="N266" s="56">
        <f t="shared" si="211"/>
        <v>0</v>
      </c>
      <c r="O266" s="33">
        <f t="shared" si="258"/>
        <v>54.14079560739426</v>
      </c>
      <c r="P266" s="37">
        <f t="shared" si="212"/>
        <v>187.24071401539632</v>
      </c>
      <c r="Q266" s="9" t="s">
        <v>12</v>
      </c>
      <c r="R266" s="55" t="s">
        <v>12</v>
      </c>
      <c r="S266" s="55">
        <v>3.7530000000000001</v>
      </c>
      <c r="T266" s="55">
        <v>3.8479999999999999</v>
      </c>
      <c r="U266" s="55">
        <v>3.9319999999999999</v>
      </c>
      <c r="V266" s="3">
        <v>4</v>
      </c>
      <c r="W266" s="3">
        <v>4.1109999999999998</v>
      </c>
      <c r="X266" s="3" t="s">
        <v>12</v>
      </c>
      <c r="Y266" s="3">
        <v>4.5880000000000001</v>
      </c>
      <c r="Z266" s="15" t="s">
        <v>12</v>
      </c>
      <c r="AA266" s="10">
        <f t="shared" si="213"/>
        <v>4.1109999999999998</v>
      </c>
      <c r="AB266" s="9">
        <f t="shared" si="214"/>
        <v>0.17899999999999983</v>
      </c>
      <c r="AC266" s="10">
        <f t="shared" si="215"/>
        <v>0.47700000000000031</v>
      </c>
      <c r="AD266" s="9" t="s">
        <v>12</v>
      </c>
      <c r="AE266" s="55" t="s">
        <v>12</v>
      </c>
      <c r="AF266" s="55">
        <v>0.65600000000000003</v>
      </c>
      <c r="AG266" s="55">
        <v>0.74399999999999999</v>
      </c>
      <c r="AH266" s="55">
        <v>0.85499999999999998</v>
      </c>
      <c r="AI266" s="3">
        <v>0.96299999999999997</v>
      </c>
      <c r="AJ266" s="3">
        <v>1.0860000000000001</v>
      </c>
      <c r="AK266" s="3" t="s">
        <v>12</v>
      </c>
      <c r="AL266" s="3">
        <v>1.224</v>
      </c>
      <c r="AM266" s="15" t="s">
        <v>12</v>
      </c>
      <c r="AN266" s="10">
        <f t="shared" si="216"/>
        <v>1.0860000000000001</v>
      </c>
      <c r="AO266" s="9">
        <f t="shared" si="217"/>
        <v>0.23100000000000009</v>
      </c>
      <c r="AP266" s="10">
        <f t="shared" si="218"/>
        <v>0.1379999999999999</v>
      </c>
      <c r="AQ266" s="9" t="s">
        <v>12</v>
      </c>
      <c r="AR266" s="55" t="s">
        <v>12</v>
      </c>
      <c r="AS266" s="55">
        <v>2.726</v>
      </c>
      <c r="AT266" s="55">
        <v>2.8820000000000001</v>
      </c>
      <c r="AU266" s="55">
        <v>3.069</v>
      </c>
      <c r="AV266" s="3">
        <v>3.2519999999999998</v>
      </c>
      <c r="AW266" s="3">
        <v>3.452</v>
      </c>
      <c r="AX266" s="3" t="s">
        <v>12</v>
      </c>
      <c r="AY266" s="3">
        <v>4.7190000000000003</v>
      </c>
      <c r="AZ266" s="15" t="s">
        <v>12</v>
      </c>
      <c r="BA266" s="10">
        <f t="shared" si="219"/>
        <v>3.452</v>
      </c>
      <c r="BB266" s="9">
        <f t="shared" si="220"/>
        <v>0.38300000000000001</v>
      </c>
      <c r="BC266" s="10">
        <f t="shared" si="221"/>
        <v>1.2670000000000003</v>
      </c>
      <c r="BD266" s="9" t="s">
        <v>2403</v>
      </c>
      <c r="BE266" s="3" t="s">
        <v>12</v>
      </c>
      <c r="BF266" s="15" t="s">
        <v>12</v>
      </c>
      <c r="BG266" s="15"/>
      <c r="BH266" s="9"/>
      <c r="BI266" s="10"/>
      <c r="BJ266" s="9" t="s">
        <v>2403</v>
      </c>
      <c r="BK266" s="3" t="s">
        <v>12</v>
      </c>
      <c r="BL266" s="15" t="s">
        <v>12</v>
      </c>
      <c r="BM266" s="15"/>
      <c r="BN266" s="9"/>
      <c r="BO266" s="10"/>
      <c r="BP266">
        <f t="shared" si="222"/>
        <v>0</v>
      </c>
      <c r="BQ266" s="93">
        <f t="shared" si="223"/>
        <v>0</v>
      </c>
      <c r="BR266" s="93">
        <f t="shared" si="224"/>
        <v>0</v>
      </c>
      <c r="BS266" s="93" t="e">
        <f>VLOOKUP(C266,'Koppeling locatie - aslocatie'!$A$2:$C$8139,2,FALSE)</f>
        <v>#N/A</v>
      </c>
      <c r="BT266" s="93" t="e">
        <f>VLOOKUP($BS266,aslocaties_v01!$C$3:$AA$349,MATCH($K$3/10,aslocaties_v01!$C$2:$X$2),FALSE)</f>
        <v>#N/A</v>
      </c>
      <c r="BU266" s="93" t="e">
        <f>VLOOKUP(BS266,aslocaties_v01!$C$3:$AA$349,MATCH($K$3,aslocaties_v01!$C$2:$X$2),FALSE)</f>
        <v>#N/A</v>
      </c>
      <c r="BV266" s="93" t="e">
        <f>VLOOKUP(BS266,aslocaties_v01!$C$3:$AA$349,MATCH($K$3*10,aslocaties_v01!$C$2:$X$2),FALSE)</f>
        <v>#N/A</v>
      </c>
      <c r="BW266" s="93" t="e">
        <f t="shared" si="225"/>
        <v>#N/A</v>
      </c>
      <c r="BX266" s="93" t="e">
        <f t="shared" si="226"/>
        <v>#N/A</v>
      </c>
      <c r="BY266" s="94">
        <f t="shared" si="227"/>
        <v>999</v>
      </c>
      <c r="BZ266" s="94">
        <f t="shared" si="228"/>
        <v>999</v>
      </c>
      <c r="CA266" s="94" t="e">
        <f t="shared" si="229"/>
        <v>#N/A</v>
      </c>
      <c r="CB266" t="e">
        <f t="shared" si="230"/>
        <v>#N/A</v>
      </c>
      <c r="CC266" s="58" t="e">
        <f t="shared" si="231"/>
        <v>#N/A</v>
      </c>
      <c r="CD266" s="95" t="e">
        <f t="shared" si="232"/>
        <v>#N/A</v>
      </c>
      <c r="CE266" s="96" t="b">
        <f t="shared" si="233"/>
        <v>1</v>
      </c>
      <c r="CF266" t="e">
        <f t="shared" si="234"/>
        <v>#DIV/0!</v>
      </c>
      <c r="CG266" t="e">
        <f t="shared" si="235"/>
        <v>#DIV/0!</v>
      </c>
      <c r="CH266" s="84" t="b">
        <f t="shared" si="236"/>
        <v>1</v>
      </c>
      <c r="CI266">
        <f t="shared" si="237"/>
        <v>1.0860000000000001</v>
      </c>
      <c r="CJ266" t="b">
        <f t="shared" si="238"/>
        <v>1</v>
      </c>
      <c r="CK266" t="b">
        <f t="shared" si="239"/>
        <v>1</v>
      </c>
      <c r="CL266" s="84" t="b">
        <f t="shared" si="259"/>
        <v>1</v>
      </c>
      <c r="CM266">
        <f t="shared" si="240"/>
        <v>3.452</v>
      </c>
      <c r="CN266" t="b">
        <f t="shared" si="241"/>
        <v>1</v>
      </c>
      <c r="CO266" s="84">
        <f t="shared" si="242"/>
        <v>5.8420282509899564E-2</v>
      </c>
      <c r="CP266" t="b">
        <f t="shared" si="243"/>
        <v>1</v>
      </c>
      <c r="CQ266" s="96" t="b">
        <f t="shared" si="244"/>
        <v>1</v>
      </c>
      <c r="CR266" t="b">
        <f t="shared" si="245"/>
        <v>1</v>
      </c>
      <c r="CS266" t="b">
        <f t="shared" si="246"/>
        <v>1</v>
      </c>
      <c r="CT266" t="b">
        <f t="shared" si="247"/>
        <v>1</v>
      </c>
      <c r="CU266" t="b">
        <f t="shared" si="248"/>
        <v>1</v>
      </c>
      <c r="CV266" s="84" t="b">
        <f t="shared" si="249"/>
        <v>1</v>
      </c>
      <c r="CW266" t="b">
        <f t="shared" si="250"/>
        <v>1</v>
      </c>
      <c r="CX266" t="b">
        <f t="shared" si="251"/>
        <v>1</v>
      </c>
      <c r="CY266" t="b">
        <f t="shared" si="252"/>
        <v>1</v>
      </c>
      <c r="CZ266" t="b">
        <f t="shared" si="253"/>
        <v>1</v>
      </c>
      <c r="DA266" s="84">
        <f t="shared" si="254"/>
        <v>0</v>
      </c>
      <c r="DB266" t="e">
        <f t="shared" si="255"/>
        <v>#N/A</v>
      </c>
    </row>
    <row r="267" spans="1:106">
      <c r="A267" s="9">
        <v>265</v>
      </c>
      <c r="B267" s="3">
        <v>2</v>
      </c>
      <c r="C267" s="3" t="s">
        <v>304</v>
      </c>
      <c r="D267" s="3" t="str">
        <f t="shared" si="208"/>
        <v>AF_60m_R_38_0297</v>
      </c>
      <c r="E267" s="3" t="str">
        <f t="shared" si="209"/>
        <v>0297</v>
      </c>
      <c r="F267" s="3">
        <v>136265.34400000001</v>
      </c>
      <c r="G267" s="15">
        <v>422974.31199999998</v>
      </c>
      <c r="H267" s="35" t="str">
        <f t="shared" si="210"/>
        <v>ja</v>
      </c>
      <c r="I267" s="42" t="s">
        <v>2402</v>
      </c>
      <c r="J267" s="20" t="s">
        <v>2955</v>
      </c>
      <c r="K267" s="21">
        <v>10000</v>
      </c>
      <c r="L267" s="28">
        <f t="shared" si="256"/>
        <v>0.24</v>
      </c>
      <c r="M267" s="28">
        <f t="shared" si="257"/>
        <v>0</v>
      </c>
      <c r="N267" s="56">
        <f t="shared" si="211"/>
        <v>0</v>
      </c>
      <c r="O267" s="33">
        <f t="shared" si="258"/>
        <v>187.24071401539632</v>
      </c>
      <c r="P267" s="37">
        <f t="shared" si="212"/>
        <v>0</v>
      </c>
      <c r="Q267" s="9" t="s">
        <v>12</v>
      </c>
      <c r="R267" s="55" t="s">
        <v>12</v>
      </c>
      <c r="S267" s="55">
        <v>3.754</v>
      </c>
      <c r="T267" s="55">
        <v>3.8490000000000002</v>
      </c>
      <c r="U267" s="55">
        <v>3.93</v>
      </c>
      <c r="V267" s="3">
        <v>3.9940000000000002</v>
      </c>
      <c r="W267" s="3">
        <v>4.07</v>
      </c>
      <c r="X267" s="3" t="s">
        <v>12</v>
      </c>
      <c r="Y267" s="3">
        <v>4.5060000000000002</v>
      </c>
      <c r="Z267" s="15" t="s">
        <v>12</v>
      </c>
      <c r="AA267" s="10">
        <f t="shared" si="213"/>
        <v>4.07</v>
      </c>
      <c r="AB267" s="9">
        <f t="shared" si="214"/>
        <v>0.14000000000000012</v>
      </c>
      <c r="AC267" s="10">
        <f t="shared" si="215"/>
        <v>0.43599999999999994</v>
      </c>
      <c r="AD267" s="9" t="s">
        <v>12</v>
      </c>
      <c r="AE267" s="55" t="s">
        <v>12</v>
      </c>
      <c r="AF267" s="55">
        <v>0.63900000000000001</v>
      </c>
      <c r="AG267" s="55">
        <v>0.72099999999999997</v>
      </c>
      <c r="AH267" s="55">
        <v>0.83</v>
      </c>
      <c r="AI267" s="3">
        <v>0.95099999999999996</v>
      </c>
      <c r="AJ267" s="3">
        <v>1.0920000000000001</v>
      </c>
      <c r="AK267" s="3" t="s">
        <v>12</v>
      </c>
      <c r="AL267" s="3">
        <v>1.3029999999999999</v>
      </c>
      <c r="AM267" s="15" t="s">
        <v>12</v>
      </c>
      <c r="AN267" s="10">
        <f t="shared" si="216"/>
        <v>1.0920000000000001</v>
      </c>
      <c r="AO267" s="9">
        <f t="shared" si="217"/>
        <v>0.26200000000000012</v>
      </c>
      <c r="AP267" s="10">
        <f t="shared" si="218"/>
        <v>0.21099999999999985</v>
      </c>
      <c r="AQ267" s="9" t="s">
        <v>12</v>
      </c>
      <c r="AR267" s="55" t="s">
        <v>12</v>
      </c>
      <c r="AS267" s="55">
        <v>2.7</v>
      </c>
      <c r="AT267" s="55">
        <v>2.8540000000000001</v>
      </c>
      <c r="AU267" s="55">
        <v>3.0169999999999999</v>
      </c>
      <c r="AV267" s="3">
        <v>3.1859999999999999</v>
      </c>
      <c r="AW267" s="3">
        <v>3.4249999999999998</v>
      </c>
      <c r="AX267" s="3" t="s">
        <v>12</v>
      </c>
      <c r="AY267" s="3">
        <v>3.7189999999999999</v>
      </c>
      <c r="AZ267" s="15" t="s">
        <v>12</v>
      </c>
      <c r="BA267" s="10">
        <f t="shared" si="219"/>
        <v>3.4249999999999998</v>
      </c>
      <c r="BB267" s="9">
        <f t="shared" si="220"/>
        <v>0.40799999999999992</v>
      </c>
      <c r="BC267" s="10">
        <f t="shared" si="221"/>
        <v>0.29400000000000004</v>
      </c>
      <c r="BD267" s="9" t="s">
        <v>2403</v>
      </c>
      <c r="BE267" s="3" t="s">
        <v>12</v>
      </c>
      <c r="BF267" s="15" t="s">
        <v>12</v>
      </c>
      <c r="BG267" s="15"/>
      <c r="BH267" s="9"/>
      <c r="BI267" s="10"/>
      <c r="BJ267" s="9" t="s">
        <v>2403</v>
      </c>
      <c r="BK267" s="3" t="s">
        <v>12</v>
      </c>
      <c r="BL267" s="15" t="s">
        <v>12</v>
      </c>
      <c r="BM267" s="15"/>
      <c r="BN267" s="9"/>
      <c r="BO267" s="10"/>
      <c r="BP267">
        <f t="shared" si="222"/>
        <v>0</v>
      </c>
      <c r="BQ267" s="93">
        <f t="shared" si="223"/>
        <v>0</v>
      </c>
      <c r="BR267" s="93">
        <f t="shared" si="224"/>
        <v>0</v>
      </c>
      <c r="BS267" s="93" t="e">
        <f>VLOOKUP(C267,'Koppeling locatie - aslocatie'!$A$2:$C$8139,2,FALSE)</f>
        <v>#N/A</v>
      </c>
      <c r="BT267" s="93" t="e">
        <f>VLOOKUP($BS267,aslocaties_v01!$C$3:$AA$349,MATCH($K$3/10,aslocaties_v01!$C$2:$X$2),FALSE)</f>
        <v>#N/A</v>
      </c>
      <c r="BU267" s="93" t="e">
        <f>VLOOKUP(BS267,aslocaties_v01!$C$3:$AA$349,MATCH($K$3,aslocaties_v01!$C$2:$X$2),FALSE)</f>
        <v>#N/A</v>
      </c>
      <c r="BV267" s="93" t="e">
        <f>VLOOKUP(BS267,aslocaties_v01!$C$3:$AA$349,MATCH($K$3*10,aslocaties_v01!$C$2:$X$2),FALSE)</f>
        <v>#N/A</v>
      </c>
      <c r="BW267" s="93" t="e">
        <f t="shared" si="225"/>
        <v>#N/A</v>
      </c>
      <c r="BX267" s="93" t="e">
        <f t="shared" si="226"/>
        <v>#N/A</v>
      </c>
      <c r="BY267" s="94">
        <f t="shared" si="227"/>
        <v>999</v>
      </c>
      <c r="BZ267" s="94">
        <f t="shared" si="228"/>
        <v>999</v>
      </c>
      <c r="CA267" s="94" t="e">
        <f t="shared" si="229"/>
        <v>#N/A</v>
      </c>
      <c r="CB267" t="e">
        <f t="shared" si="230"/>
        <v>#N/A</v>
      </c>
      <c r="CC267" s="58" t="e">
        <f t="shared" si="231"/>
        <v>#N/A</v>
      </c>
      <c r="CD267" s="95" t="e">
        <f t="shared" si="232"/>
        <v>#N/A</v>
      </c>
      <c r="CE267" s="96" t="b">
        <f t="shared" si="233"/>
        <v>1</v>
      </c>
      <c r="CF267" t="e">
        <f t="shared" si="234"/>
        <v>#DIV/0!</v>
      </c>
      <c r="CG267" t="e">
        <f t="shared" si="235"/>
        <v>#DIV/0!</v>
      </c>
      <c r="CH267" s="84" t="b">
        <f t="shared" si="236"/>
        <v>1</v>
      </c>
      <c r="CI267">
        <f t="shared" si="237"/>
        <v>1.0920000000000001</v>
      </c>
      <c r="CJ267" t="b">
        <f t="shared" si="238"/>
        <v>1</v>
      </c>
      <c r="CK267" t="b">
        <f t="shared" si="239"/>
        <v>1</v>
      </c>
      <c r="CL267" s="84" t="b">
        <f t="shared" si="259"/>
        <v>1</v>
      </c>
      <c r="CM267">
        <f t="shared" si="240"/>
        <v>3.4249999999999998</v>
      </c>
      <c r="CN267" t="b">
        <f t="shared" si="241"/>
        <v>1</v>
      </c>
      <c r="CO267" s="84">
        <f t="shared" si="242"/>
        <v>5.9672864830305303E-2</v>
      </c>
      <c r="CP267" t="b">
        <f t="shared" si="243"/>
        <v>1</v>
      </c>
      <c r="CQ267" s="96" t="b">
        <f t="shared" si="244"/>
        <v>1</v>
      </c>
      <c r="CR267" t="b">
        <f t="shared" si="245"/>
        <v>1</v>
      </c>
      <c r="CS267" t="b">
        <f t="shared" si="246"/>
        <v>1</v>
      </c>
      <c r="CT267" t="b">
        <f t="shared" si="247"/>
        <v>1</v>
      </c>
      <c r="CU267" t="b">
        <f t="shared" si="248"/>
        <v>1</v>
      </c>
      <c r="CV267" s="84" t="b">
        <f t="shared" si="249"/>
        <v>0</v>
      </c>
      <c r="CW267" t="b">
        <f t="shared" si="250"/>
        <v>0</v>
      </c>
      <c r="CX267" t="b">
        <f t="shared" si="251"/>
        <v>0</v>
      </c>
      <c r="CY267" t="b">
        <f t="shared" si="252"/>
        <v>0</v>
      </c>
      <c r="CZ267" t="b">
        <f t="shared" si="253"/>
        <v>0</v>
      </c>
      <c r="DA267" s="84">
        <f t="shared" si="254"/>
        <v>1</v>
      </c>
      <c r="DB267" t="e">
        <f t="shared" si="255"/>
        <v>#N/A</v>
      </c>
    </row>
    <row r="268" spans="1:106">
      <c r="A268" s="9">
        <v>266</v>
      </c>
      <c r="B268" s="3">
        <v>2</v>
      </c>
      <c r="C268" s="3" t="s">
        <v>305</v>
      </c>
      <c r="D268" s="3" t="str">
        <f t="shared" si="208"/>
        <v>AF_60m_R_38_0298</v>
      </c>
      <c r="E268" s="3" t="str">
        <f t="shared" si="209"/>
        <v>0298</v>
      </c>
      <c r="F268" s="3">
        <v>136265.34400000001</v>
      </c>
      <c r="G268" s="15">
        <v>422974.31199999998</v>
      </c>
      <c r="H268" s="35" t="str">
        <f t="shared" si="210"/>
        <v>ja</v>
      </c>
      <c r="I268" s="42" t="s">
        <v>2402</v>
      </c>
      <c r="J268" s="20" t="s">
        <v>2955</v>
      </c>
      <c r="K268" s="21">
        <v>10000</v>
      </c>
      <c r="L268" s="28">
        <f t="shared" si="256"/>
        <v>0.24</v>
      </c>
      <c r="M268" s="28">
        <f t="shared" si="257"/>
        <v>0</v>
      </c>
      <c r="N268" s="56">
        <f t="shared" si="211"/>
        <v>0</v>
      </c>
      <c r="O268" s="33">
        <f t="shared" si="258"/>
        <v>0</v>
      </c>
      <c r="P268" s="37">
        <f t="shared" si="212"/>
        <v>49.236289584027759</v>
      </c>
      <c r="Q268" s="9" t="s">
        <v>12</v>
      </c>
      <c r="R268" s="55" t="s">
        <v>12</v>
      </c>
      <c r="S268" s="55">
        <v>3.754</v>
      </c>
      <c r="T268" s="55">
        <v>3.8490000000000002</v>
      </c>
      <c r="U268" s="55">
        <v>3.93</v>
      </c>
      <c r="V268" s="3">
        <v>3.9940000000000002</v>
      </c>
      <c r="W268" s="3">
        <v>4.07</v>
      </c>
      <c r="X268" s="3" t="s">
        <v>12</v>
      </c>
      <c r="Y268" s="3">
        <v>4.5060000000000002</v>
      </c>
      <c r="Z268" s="15" t="s">
        <v>12</v>
      </c>
      <c r="AA268" s="10">
        <f t="shared" si="213"/>
        <v>4.07</v>
      </c>
      <c r="AB268" s="9">
        <f t="shared" si="214"/>
        <v>0.14000000000000012</v>
      </c>
      <c r="AC268" s="10">
        <f t="shared" si="215"/>
        <v>0.43599999999999994</v>
      </c>
      <c r="AD268" s="9" t="s">
        <v>12</v>
      </c>
      <c r="AE268" s="55" t="s">
        <v>12</v>
      </c>
      <c r="AF268" s="55">
        <v>0.63</v>
      </c>
      <c r="AG268" s="55">
        <v>0.70899999999999996</v>
      </c>
      <c r="AH268" s="55">
        <v>0.81299999999999994</v>
      </c>
      <c r="AI268" s="3">
        <v>0.93300000000000005</v>
      </c>
      <c r="AJ268" s="3">
        <v>1.07</v>
      </c>
      <c r="AK268" s="3" t="s">
        <v>12</v>
      </c>
      <c r="AL268" s="3">
        <v>1.28</v>
      </c>
      <c r="AM268" s="15" t="s">
        <v>12</v>
      </c>
      <c r="AN268" s="10">
        <f t="shared" si="216"/>
        <v>1.07</v>
      </c>
      <c r="AO268" s="9">
        <f t="shared" si="217"/>
        <v>0.25700000000000012</v>
      </c>
      <c r="AP268" s="10">
        <f t="shared" si="218"/>
        <v>0.20999999999999996</v>
      </c>
      <c r="AQ268" s="9" t="s">
        <v>12</v>
      </c>
      <c r="AR268" s="55" t="s">
        <v>12</v>
      </c>
      <c r="AS268" s="55">
        <v>2.673</v>
      </c>
      <c r="AT268" s="55">
        <v>2.8220000000000001</v>
      </c>
      <c r="AU268" s="55">
        <v>2.992</v>
      </c>
      <c r="AV268" s="3">
        <v>3.177</v>
      </c>
      <c r="AW268" s="3">
        <v>3.4769999999999999</v>
      </c>
      <c r="AX268" s="3" t="s">
        <v>12</v>
      </c>
      <c r="AY268" s="3">
        <v>4.1340000000000003</v>
      </c>
      <c r="AZ268" s="15" t="s">
        <v>12</v>
      </c>
      <c r="BA268" s="10">
        <f t="shared" si="219"/>
        <v>3.4769999999999999</v>
      </c>
      <c r="BB268" s="9">
        <f t="shared" si="220"/>
        <v>0.48499999999999988</v>
      </c>
      <c r="BC268" s="10">
        <f t="shared" si="221"/>
        <v>0.65700000000000047</v>
      </c>
      <c r="BD268" s="9" t="s">
        <v>2403</v>
      </c>
      <c r="BE268" s="3" t="s">
        <v>12</v>
      </c>
      <c r="BF268" s="15" t="s">
        <v>12</v>
      </c>
      <c r="BG268" s="15"/>
      <c r="BH268" s="9"/>
      <c r="BI268" s="10"/>
      <c r="BJ268" s="9" t="s">
        <v>2403</v>
      </c>
      <c r="BK268" s="3" t="s">
        <v>12</v>
      </c>
      <c r="BL268" s="15" t="s">
        <v>12</v>
      </c>
      <c r="BM268" s="15"/>
      <c r="BN268" s="9"/>
      <c r="BO268" s="10"/>
      <c r="BP268">
        <f t="shared" si="222"/>
        <v>0</v>
      </c>
      <c r="BQ268" s="93">
        <f t="shared" si="223"/>
        <v>0</v>
      </c>
      <c r="BR268" s="93">
        <f t="shared" si="224"/>
        <v>0</v>
      </c>
      <c r="BS268" s="93" t="e">
        <f>VLOOKUP(C268,'Koppeling locatie - aslocatie'!$A$2:$C$8139,2,FALSE)</f>
        <v>#N/A</v>
      </c>
      <c r="BT268" s="93" t="e">
        <f>VLOOKUP($BS268,aslocaties_v01!$C$3:$AA$349,MATCH($K$3/10,aslocaties_v01!$C$2:$X$2),FALSE)</f>
        <v>#N/A</v>
      </c>
      <c r="BU268" s="93" t="e">
        <f>VLOOKUP(BS268,aslocaties_v01!$C$3:$AA$349,MATCH($K$3,aslocaties_v01!$C$2:$X$2),FALSE)</f>
        <v>#N/A</v>
      </c>
      <c r="BV268" s="93" t="e">
        <f>VLOOKUP(BS268,aslocaties_v01!$C$3:$AA$349,MATCH($K$3*10,aslocaties_v01!$C$2:$X$2),FALSE)</f>
        <v>#N/A</v>
      </c>
      <c r="BW268" s="93" t="e">
        <f t="shared" si="225"/>
        <v>#N/A</v>
      </c>
      <c r="BX268" s="93" t="e">
        <f t="shared" si="226"/>
        <v>#N/A</v>
      </c>
      <c r="BY268" s="94">
        <f t="shared" si="227"/>
        <v>999</v>
      </c>
      <c r="BZ268" s="94">
        <f t="shared" si="228"/>
        <v>999</v>
      </c>
      <c r="CA268" s="94" t="e">
        <f t="shared" si="229"/>
        <v>#N/A</v>
      </c>
      <c r="CB268" t="e">
        <f t="shared" si="230"/>
        <v>#N/A</v>
      </c>
      <c r="CC268" s="58" t="e">
        <f t="shared" si="231"/>
        <v>#N/A</v>
      </c>
      <c r="CD268" s="95" t="e">
        <f t="shared" si="232"/>
        <v>#N/A</v>
      </c>
      <c r="CE268" s="96" t="b">
        <f t="shared" si="233"/>
        <v>1</v>
      </c>
      <c r="CF268" t="e">
        <f t="shared" si="234"/>
        <v>#DIV/0!</v>
      </c>
      <c r="CG268" t="e">
        <f t="shared" si="235"/>
        <v>#DIV/0!</v>
      </c>
      <c r="CH268" s="84" t="b">
        <f t="shared" si="236"/>
        <v>1</v>
      </c>
      <c r="CI268">
        <f t="shared" si="237"/>
        <v>1.07</v>
      </c>
      <c r="CJ268" t="b">
        <f t="shared" si="238"/>
        <v>1</v>
      </c>
      <c r="CK268" t="b">
        <f t="shared" si="239"/>
        <v>1</v>
      </c>
      <c r="CL268" s="84" t="b">
        <f t="shared" si="259"/>
        <v>1</v>
      </c>
      <c r="CM268">
        <f t="shared" si="240"/>
        <v>3.4769999999999999</v>
      </c>
      <c r="CN268" t="b">
        <f t="shared" si="241"/>
        <v>1</v>
      </c>
      <c r="CO268" s="84">
        <f t="shared" si="242"/>
        <v>5.6734835236131695E-2</v>
      </c>
      <c r="CP268" t="b">
        <f t="shared" si="243"/>
        <v>1</v>
      </c>
      <c r="CQ268" s="96" t="b">
        <f t="shared" si="244"/>
        <v>0</v>
      </c>
      <c r="CR268" t="b">
        <f t="shared" si="245"/>
        <v>0</v>
      </c>
      <c r="CS268" t="b">
        <f t="shared" si="246"/>
        <v>0</v>
      </c>
      <c r="CT268" t="b">
        <f t="shared" si="247"/>
        <v>0</v>
      </c>
      <c r="CU268" t="b">
        <f t="shared" si="248"/>
        <v>0</v>
      </c>
      <c r="CV268" s="84" t="b">
        <f t="shared" si="249"/>
        <v>1</v>
      </c>
      <c r="CW268" t="b">
        <f t="shared" si="250"/>
        <v>1</v>
      </c>
      <c r="CX268" t="b">
        <f t="shared" si="251"/>
        <v>1</v>
      </c>
      <c r="CY268" t="b">
        <f t="shared" si="252"/>
        <v>1</v>
      </c>
      <c r="CZ268" t="b">
        <f t="shared" si="253"/>
        <v>1</v>
      </c>
      <c r="DA268" s="84">
        <f t="shared" si="254"/>
        <v>1</v>
      </c>
      <c r="DB268" t="e">
        <f t="shared" si="255"/>
        <v>#N/A</v>
      </c>
    </row>
    <row r="269" spans="1:106">
      <c r="A269" s="9">
        <v>267</v>
      </c>
      <c r="B269" s="3">
        <v>2</v>
      </c>
      <c r="C269" s="3" t="s">
        <v>306</v>
      </c>
      <c r="D269" s="3" t="str">
        <f t="shared" si="208"/>
        <v>AF_60m_R_38_0299</v>
      </c>
      <c r="E269" s="3" t="str">
        <f t="shared" si="209"/>
        <v>0299</v>
      </c>
      <c r="F269" s="3">
        <v>136217.5</v>
      </c>
      <c r="G269" s="15">
        <v>422985.93800000002</v>
      </c>
      <c r="H269" s="35" t="str">
        <f t="shared" si="210"/>
        <v>ja</v>
      </c>
      <c r="I269" s="42" t="s">
        <v>2402</v>
      </c>
      <c r="J269" s="20" t="s">
        <v>2955</v>
      </c>
      <c r="K269" s="21">
        <v>10000</v>
      </c>
      <c r="L269" s="28">
        <f t="shared" si="256"/>
        <v>0.24</v>
      </c>
      <c r="M269" s="28">
        <f t="shared" si="257"/>
        <v>0</v>
      </c>
      <c r="N269" s="56">
        <f t="shared" si="211"/>
        <v>0</v>
      </c>
      <c r="O269" s="33">
        <f t="shared" si="258"/>
        <v>49.236289584027759</v>
      </c>
      <c r="P269" s="37">
        <f t="shared" si="212"/>
        <v>184.26520351111304</v>
      </c>
      <c r="Q269" s="9" t="s">
        <v>12</v>
      </c>
      <c r="R269" s="55" t="s">
        <v>12</v>
      </c>
      <c r="S269" s="55">
        <v>3.754</v>
      </c>
      <c r="T269" s="55">
        <v>3.8490000000000002</v>
      </c>
      <c r="U269" s="55">
        <v>3.93</v>
      </c>
      <c r="V269" s="3">
        <v>3.9940000000000002</v>
      </c>
      <c r="W269" s="3">
        <v>4.07</v>
      </c>
      <c r="X269" s="3" t="s">
        <v>12</v>
      </c>
      <c r="Y269" s="3">
        <v>4.5060000000000002</v>
      </c>
      <c r="Z269" s="15" t="s">
        <v>12</v>
      </c>
      <c r="AA269" s="10">
        <f t="shared" si="213"/>
        <v>4.07</v>
      </c>
      <c r="AB269" s="9">
        <f t="shared" si="214"/>
        <v>0.14000000000000012</v>
      </c>
      <c r="AC269" s="10">
        <f t="shared" si="215"/>
        <v>0.43599999999999994</v>
      </c>
      <c r="AD269" s="9" t="s">
        <v>12</v>
      </c>
      <c r="AE269" s="55" t="s">
        <v>12</v>
      </c>
      <c r="AF269" s="55">
        <v>0.623</v>
      </c>
      <c r="AG269" s="55">
        <v>0.69899999999999995</v>
      </c>
      <c r="AH269" s="55">
        <v>0.80400000000000005</v>
      </c>
      <c r="AI269" s="3">
        <v>0.91600000000000004</v>
      </c>
      <c r="AJ269" s="3">
        <v>1.052</v>
      </c>
      <c r="AK269" s="3" t="s">
        <v>12</v>
      </c>
      <c r="AL269" s="3">
        <v>1.2589999999999999</v>
      </c>
      <c r="AM269" s="15" t="s">
        <v>12</v>
      </c>
      <c r="AN269" s="10">
        <f t="shared" si="216"/>
        <v>1.052</v>
      </c>
      <c r="AO269" s="9">
        <f t="shared" si="217"/>
        <v>0.248</v>
      </c>
      <c r="AP269" s="10">
        <f t="shared" si="218"/>
        <v>0.20699999999999985</v>
      </c>
      <c r="AQ269" s="9" t="s">
        <v>12</v>
      </c>
      <c r="AR269" s="55" t="s">
        <v>12</v>
      </c>
      <c r="AS269" s="55">
        <v>2.6539999999999999</v>
      </c>
      <c r="AT269" s="55">
        <v>2.8010000000000002</v>
      </c>
      <c r="AU269" s="55">
        <v>2.9649999999999999</v>
      </c>
      <c r="AV269" s="3">
        <v>3.1259999999999999</v>
      </c>
      <c r="AW269" s="3">
        <v>3.36</v>
      </c>
      <c r="AX269" s="3" t="s">
        <v>12</v>
      </c>
      <c r="AY269" s="3">
        <v>3.6549999999999998</v>
      </c>
      <c r="AZ269" s="15" t="s">
        <v>12</v>
      </c>
      <c r="BA269" s="10">
        <f t="shared" si="219"/>
        <v>3.36</v>
      </c>
      <c r="BB269" s="9">
        <f t="shared" si="220"/>
        <v>0.39500000000000002</v>
      </c>
      <c r="BC269" s="10">
        <f t="shared" si="221"/>
        <v>0.29499999999999993</v>
      </c>
      <c r="BD269" s="9" t="s">
        <v>2403</v>
      </c>
      <c r="BE269" s="3" t="s">
        <v>12</v>
      </c>
      <c r="BF269" s="15" t="s">
        <v>12</v>
      </c>
      <c r="BG269" s="15"/>
      <c r="BH269" s="9"/>
      <c r="BI269" s="10"/>
      <c r="BJ269" s="9" t="s">
        <v>2403</v>
      </c>
      <c r="BK269" s="3" t="s">
        <v>12</v>
      </c>
      <c r="BL269" s="15" t="s">
        <v>12</v>
      </c>
      <c r="BM269" s="15"/>
      <c r="BN269" s="9"/>
      <c r="BO269" s="10"/>
      <c r="BP269">
        <f t="shared" si="222"/>
        <v>0</v>
      </c>
      <c r="BQ269" s="93">
        <f t="shared" si="223"/>
        <v>0</v>
      </c>
      <c r="BR269" s="93">
        <f t="shared" si="224"/>
        <v>0</v>
      </c>
      <c r="BS269" s="93" t="e">
        <f>VLOOKUP(C269,'Koppeling locatie - aslocatie'!$A$2:$C$8139,2,FALSE)</f>
        <v>#N/A</v>
      </c>
      <c r="BT269" s="93" t="e">
        <f>VLOOKUP($BS269,aslocaties_v01!$C$3:$AA$349,MATCH($K$3/10,aslocaties_v01!$C$2:$X$2),FALSE)</f>
        <v>#N/A</v>
      </c>
      <c r="BU269" s="93" t="e">
        <f>VLOOKUP(BS269,aslocaties_v01!$C$3:$AA$349,MATCH($K$3,aslocaties_v01!$C$2:$X$2),FALSE)</f>
        <v>#N/A</v>
      </c>
      <c r="BV269" s="93" t="e">
        <f>VLOOKUP(BS269,aslocaties_v01!$C$3:$AA$349,MATCH($K$3*10,aslocaties_v01!$C$2:$X$2),FALSE)</f>
        <v>#N/A</v>
      </c>
      <c r="BW269" s="93" t="e">
        <f t="shared" si="225"/>
        <v>#N/A</v>
      </c>
      <c r="BX269" s="93" t="e">
        <f t="shared" si="226"/>
        <v>#N/A</v>
      </c>
      <c r="BY269" s="94">
        <f t="shared" si="227"/>
        <v>999</v>
      </c>
      <c r="BZ269" s="94">
        <f t="shared" si="228"/>
        <v>999</v>
      </c>
      <c r="CA269" s="94" t="e">
        <f t="shared" si="229"/>
        <v>#N/A</v>
      </c>
      <c r="CB269" t="e">
        <f t="shared" si="230"/>
        <v>#N/A</v>
      </c>
      <c r="CC269" s="58" t="e">
        <f t="shared" si="231"/>
        <v>#N/A</v>
      </c>
      <c r="CD269" s="95" t="e">
        <f t="shared" si="232"/>
        <v>#N/A</v>
      </c>
      <c r="CE269" s="96" t="b">
        <f t="shared" si="233"/>
        <v>1</v>
      </c>
      <c r="CF269" t="e">
        <f t="shared" si="234"/>
        <v>#DIV/0!</v>
      </c>
      <c r="CG269" t="e">
        <f t="shared" si="235"/>
        <v>#DIV/0!</v>
      </c>
      <c r="CH269" s="84" t="b">
        <f t="shared" si="236"/>
        <v>1</v>
      </c>
      <c r="CI269">
        <f t="shared" si="237"/>
        <v>1.052</v>
      </c>
      <c r="CJ269" t="b">
        <f t="shared" si="238"/>
        <v>1</v>
      </c>
      <c r="CK269" t="b">
        <f t="shared" si="239"/>
        <v>1</v>
      </c>
      <c r="CL269" s="84" t="b">
        <f t="shared" si="259"/>
        <v>1</v>
      </c>
      <c r="CM269">
        <f t="shared" si="240"/>
        <v>3.36</v>
      </c>
      <c r="CN269" t="b">
        <f t="shared" si="241"/>
        <v>1</v>
      </c>
      <c r="CO269" s="84">
        <f t="shared" si="242"/>
        <v>5.9732760625617776E-2</v>
      </c>
      <c r="CP269" t="b">
        <f t="shared" si="243"/>
        <v>1</v>
      </c>
      <c r="CQ269" s="96" t="b">
        <f t="shared" si="244"/>
        <v>1</v>
      </c>
      <c r="CR269" t="b">
        <f t="shared" si="245"/>
        <v>1</v>
      </c>
      <c r="CS269" t="b">
        <f t="shared" si="246"/>
        <v>1</v>
      </c>
      <c r="CT269" t="b">
        <f t="shared" si="247"/>
        <v>1</v>
      </c>
      <c r="CU269" t="b">
        <f t="shared" si="248"/>
        <v>1</v>
      </c>
      <c r="CV269" s="84" t="b">
        <f t="shared" si="249"/>
        <v>1</v>
      </c>
      <c r="CW269" t="b">
        <f t="shared" si="250"/>
        <v>1</v>
      </c>
      <c r="CX269" t="b">
        <f t="shared" si="251"/>
        <v>1</v>
      </c>
      <c r="CY269" t="b">
        <f t="shared" si="252"/>
        <v>1</v>
      </c>
      <c r="CZ269" t="b">
        <f t="shared" si="253"/>
        <v>1</v>
      </c>
      <c r="DA269" s="84">
        <f t="shared" si="254"/>
        <v>0</v>
      </c>
      <c r="DB269" t="e">
        <f t="shared" si="255"/>
        <v>#N/A</v>
      </c>
    </row>
    <row r="270" spans="1:106">
      <c r="A270" s="9">
        <v>268</v>
      </c>
      <c r="B270" s="3">
        <v>2</v>
      </c>
      <c r="C270" s="3" t="s">
        <v>307</v>
      </c>
      <c r="D270" s="3" t="str">
        <f t="shared" si="208"/>
        <v>AF_60m_R_38_0300</v>
      </c>
      <c r="E270" s="3" t="str">
        <f t="shared" si="209"/>
        <v>0300</v>
      </c>
      <c r="F270" s="3">
        <v>136167.359</v>
      </c>
      <c r="G270" s="15">
        <v>423163.25</v>
      </c>
      <c r="H270" s="35" t="str">
        <f t="shared" si="210"/>
        <v>ja</v>
      </c>
      <c r="I270" s="42" t="s">
        <v>2402</v>
      </c>
      <c r="J270" s="20" t="s">
        <v>2955</v>
      </c>
      <c r="K270" s="21">
        <v>10000</v>
      </c>
      <c r="L270" s="28">
        <f t="shared" si="256"/>
        <v>0.24</v>
      </c>
      <c r="M270" s="28">
        <f t="shared" si="257"/>
        <v>0</v>
      </c>
      <c r="N270" s="56">
        <f t="shared" si="211"/>
        <v>0</v>
      </c>
      <c r="O270" s="33">
        <f t="shared" si="258"/>
        <v>184.26520351111304</v>
      </c>
      <c r="P270" s="37">
        <f t="shared" si="212"/>
        <v>83.798186501845819</v>
      </c>
      <c r="Q270" s="9" t="s">
        <v>12</v>
      </c>
      <c r="R270" s="55" t="s">
        <v>12</v>
      </c>
      <c r="S270" s="55">
        <v>3.7549999999999999</v>
      </c>
      <c r="T270" s="55">
        <v>3.85</v>
      </c>
      <c r="U270" s="55">
        <v>3.931</v>
      </c>
      <c r="V270" s="3">
        <v>3.996</v>
      </c>
      <c r="W270" s="3">
        <v>4.0709999999999997</v>
      </c>
      <c r="X270" s="3" t="s">
        <v>12</v>
      </c>
      <c r="Y270" s="3">
        <v>4.5060000000000002</v>
      </c>
      <c r="Z270" s="15" t="s">
        <v>12</v>
      </c>
      <c r="AA270" s="10">
        <f t="shared" si="213"/>
        <v>4.0709999999999997</v>
      </c>
      <c r="AB270" s="9">
        <f t="shared" si="214"/>
        <v>0.13999999999999968</v>
      </c>
      <c r="AC270" s="10">
        <f t="shared" si="215"/>
        <v>0.4350000000000005</v>
      </c>
      <c r="AD270" s="9" t="s">
        <v>12</v>
      </c>
      <c r="AE270" s="55" t="s">
        <v>12</v>
      </c>
      <c r="AF270" s="55">
        <v>0.60099999999999998</v>
      </c>
      <c r="AG270" s="55">
        <v>0.67</v>
      </c>
      <c r="AH270" s="55">
        <v>0.75700000000000001</v>
      </c>
      <c r="AI270" s="3">
        <v>0.85299999999999998</v>
      </c>
      <c r="AJ270" s="3">
        <v>0.97699999999999998</v>
      </c>
      <c r="AK270" s="3" t="s">
        <v>12</v>
      </c>
      <c r="AL270" s="3">
        <v>1.157</v>
      </c>
      <c r="AM270" s="15" t="s">
        <v>12</v>
      </c>
      <c r="AN270" s="10">
        <f t="shared" si="216"/>
        <v>0.97699999999999998</v>
      </c>
      <c r="AO270" s="9">
        <f t="shared" si="217"/>
        <v>0.21999999999999997</v>
      </c>
      <c r="AP270" s="10">
        <f t="shared" si="218"/>
        <v>0.18000000000000005</v>
      </c>
      <c r="AQ270" s="9" t="s">
        <v>12</v>
      </c>
      <c r="AR270" s="55" t="s">
        <v>12</v>
      </c>
      <c r="AS270" s="55">
        <v>2.6080000000000001</v>
      </c>
      <c r="AT270" s="55">
        <v>2.7509999999999999</v>
      </c>
      <c r="AU270" s="55">
        <v>2.887</v>
      </c>
      <c r="AV270" s="3">
        <v>3.03</v>
      </c>
      <c r="AW270" s="3">
        <v>3.2109999999999999</v>
      </c>
      <c r="AX270" s="3" t="s">
        <v>12</v>
      </c>
      <c r="AY270" s="3">
        <v>3.4990000000000001</v>
      </c>
      <c r="AZ270" s="15" t="s">
        <v>12</v>
      </c>
      <c r="BA270" s="10">
        <f t="shared" si="219"/>
        <v>3.2109999999999999</v>
      </c>
      <c r="BB270" s="9">
        <f t="shared" si="220"/>
        <v>0.32399999999999984</v>
      </c>
      <c r="BC270" s="10">
        <f t="shared" si="221"/>
        <v>0.28800000000000026</v>
      </c>
      <c r="BD270" s="9" t="s">
        <v>2403</v>
      </c>
      <c r="BE270" s="3" t="s">
        <v>12</v>
      </c>
      <c r="BF270" s="15" t="s">
        <v>12</v>
      </c>
      <c r="BG270" s="15"/>
      <c r="BH270" s="9"/>
      <c r="BI270" s="10"/>
      <c r="BJ270" s="9" t="s">
        <v>2403</v>
      </c>
      <c r="BK270" s="3" t="s">
        <v>12</v>
      </c>
      <c r="BL270" s="15" t="s">
        <v>12</v>
      </c>
      <c r="BM270" s="15"/>
      <c r="BN270" s="9"/>
      <c r="BO270" s="10"/>
      <c r="BP270">
        <f t="shared" si="222"/>
        <v>0</v>
      </c>
      <c r="BQ270" s="93">
        <f t="shared" si="223"/>
        <v>0</v>
      </c>
      <c r="BR270" s="93">
        <f t="shared" si="224"/>
        <v>0</v>
      </c>
      <c r="BS270" s="93" t="e">
        <f>VLOOKUP(C270,'Koppeling locatie - aslocatie'!$A$2:$C$8139,2,FALSE)</f>
        <v>#N/A</v>
      </c>
      <c r="BT270" s="93" t="e">
        <f>VLOOKUP($BS270,aslocaties_v01!$C$3:$AA$349,MATCH($K$3/10,aslocaties_v01!$C$2:$X$2),FALSE)</f>
        <v>#N/A</v>
      </c>
      <c r="BU270" s="93" t="e">
        <f>VLOOKUP(BS270,aslocaties_v01!$C$3:$AA$349,MATCH($K$3,aslocaties_v01!$C$2:$X$2),FALSE)</f>
        <v>#N/A</v>
      </c>
      <c r="BV270" s="93" t="e">
        <f>VLOOKUP(BS270,aslocaties_v01!$C$3:$AA$349,MATCH($K$3*10,aslocaties_v01!$C$2:$X$2),FALSE)</f>
        <v>#N/A</v>
      </c>
      <c r="BW270" s="93" t="e">
        <f t="shared" si="225"/>
        <v>#N/A</v>
      </c>
      <c r="BX270" s="93" t="e">
        <f t="shared" si="226"/>
        <v>#N/A</v>
      </c>
      <c r="BY270" s="94">
        <f t="shared" si="227"/>
        <v>999</v>
      </c>
      <c r="BZ270" s="94">
        <f t="shared" si="228"/>
        <v>999</v>
      </c>
      <c r="CA270" s="94" t="e">
        <f t="shared" si="229"/>
        <v>#N/A</v>
      </c>
      <c r="CB270" t="e">
        <f t="shared" si="230"/>
        <v>#N/A</v>
      </c>
      <c r="CC270" s="58" t="e">
        <f t="shared" si="231"/>
        <v>#N/A</v>
      </c>
      <c r="CD270" s="95" t="e">
        <f t="shared" si="232"/>
        <v>#N/A</v>
      </c>
      <c r="CE270" s="96" t="b">
        <f t="shared" si="233"/>
        <v>1</v>
      </c>
      <c r="CF270" t="e">
        <f t="shared" si="234"/>
        <v>#DIV/0!</v>
      </c>
      <c r="CG270" t="e">
        <f t="shared" si="235"/>
        <v>#DIV/0!</v>
      </c>
      <c r="CH270" s="84" t="b">
        <f t="shared" si="236"/>
        <v>1</v>
      </c>
      <c r="CI270">
        <f t="shared" si="237"/>
        <v>0.97699999999999998</v>
      </c>
      <c r="CJ270" t="b">
        <f t="shared" si="238"/>
        <v>1</v>
      </c>
      <c r="CK270" t="b">
        <f t="shared" si="239"/>
        <v>1</v>
      </c>
      <c r="CL270" s="84" t="b">
        <f t="shared" si="259"/>
        <v>1</v>
      </c>
      <c r="CM270">
        <f t="shared" si="240"/>
        <v>3.2109999999999999</v>
      </c>
      <c r="CN270" t="b">
        <f t="shared" si="241"/>
        <v>1</v>
      </c>
      <c r="CO270" s="84">
        <f t="shared" si="242"/>
        <v>6.0742037311407572E-2</v>
      </c>
      <c r="CP270" t="b">
        <f t="shared" si="243"/>
        <v>1</v>
      </c>
      <c r="CQ270" s="96" t="b">
        <f t="shared" si="244"/>
        <v>1</v>
      </c>
      <c r="CR270" t="b">
        <f t="shared" si="245"/>
        <v>1</v>
      </c>
      <c r="CS270" t="b">
        <f t="shared" si="246"/>
        <v>1</v>
      </c>
      <c r="CT270" t="b">
        <f t="shared" si="247"/>
        <v>1</v>
      </c>
      <c r="CU270" t="b">
        <f t="shared" si="248"/>
        <v>1</v>
      </c>
      <c r="CV270" s="84" t="b">
        <f t="shared" si="249"/>
        <v>1</v>
      </c>
      <c r="CW270" t="b">
        <f t="shared" si="250"/>
        <v>1</v>
      </c>
      <c r="CX270" t="b">
        <f t="shared" si="251"/>
        <v>1</v>
      </c>
      <c r="CY270" t="b">
        <f t="shared" si="252"/>
        <v>1</v>
      </c>
      <c r="CZ270" t="b">
        <f t="shared" si="253"/>
        <v>1</v>
      </c>
      <c r="DA270" s="84">
        <f t="shared" si="254"/>
        <v>0</v>
      </c>
      <c r="DB270" t="e">
        <f t="shared" si="255"/>
        <v>#N/A</v>
      </c>
    </row>
    <row r="271" spans="1:106">
      <c r="A271" s="9">
        <v>269</v>
      </c>
      <c r="B271" s="3">
        <v>2</v>
      </c>
      <c r="C271" s="3" t="s">
        <v>308</v>
      </c>
      <c r="D271" s="3" t="str">
        <f t="shared" si="208"/>
        <v>AF_60m_R_38_0301</v>
      </c>
      <c r="E271" s="3" t="str">
        <f t="shared" si="209"/>
        <v>0301</v>
      </c>
      <c r="F271" s="3">
        <v>136085.46900000001</v>
      </c>
      <c r="G271" s="15">
        <v>423181.03100000002</v>
      </c>
      <c r="H271" s="35" t="str">
        <f t="shared" si="210"/>
        <v>ja</v>
      </c>
      <c r="I271" s="42" t="s">
        <v>2402</v>
      </c>
      <c r="J271" s="20" t="s">
        <v>2955</v>
      </c>
      <c r="K271" s="21">
        <v>10000</v>
      </c>
      <c r="L271" s="28">
        <f t="shared" si="256"/>
        <v>0.24</v>
      </c>
      <c r="M271" s="28">
        <f t="shared" si="257"/>
        <v>0</v>
      </c>
      <c r="N271" s="56">
        <f t="shared" si="211"/>
        <v>0</v>
      </c>
      <c r="O271" s="33">
        <f t="shared" si="258"/>
        <v>83.798186501845819</v>
      </c>
      <c r="P271" s="37">
        <f t="shared" si="212"/>
        <v>167.03677325068739</v>
      </c>
      <c r="Q271" s="9" t="s">
        <v>12</v>
      </c>
      <c r="R271" s="55" t="s">
        <v>12</v>
      </c>
      <c r="S271" s="55">
        <v>3.7549999999999999</v>
      </c>
      <c r="T271" s="55">
        <v>3.851</v>
      </c>
      <c r="U271" s="55">
        <v>3.931</v>
      </c>
      <c r="V271" s="3">
        <v>3.996</v>
      </c>
      <c r="W271" s="3">
        <v>4.0720000000000001</v>
      </c>
      <c r="X271" s="3" t="s">
        <v>12</v>
      </c>
      <c r="Y271" s="3">
        <v>4.55</v>
      </c>
      <c r="Z271" s="15" t="s">
        <v>12</v>
      </c>
      <c r="AA271" s="10">
        <f t="shared" si="213"/>
        <v>4.0720000000000001</v>
      </c>
      <c r="AB271" s="9">
        <f t="shared" si="214"/>
        <v>0.14100000000000001</v>
      </c>
      <c r="AC271" s="10">
        <f t="shared" si="215"/>
        <v>0.47799999999999976</v>
      </c>
      <c r="AD271" s="9" t="s">
        <v>12</v>
      </c>
      <c r="AE271" s="55" t="s">
        <v>12</v>
      </c>
      <c r="AF271" s="55">
        <v>0.56999999999999995</v>
      </c>
      <c r="AG271" s="55">
        <v>0.63800000000000001</v>
      </c>
      <c r="AH271" s="55">
        <v>0.71799999999999997</v>
      </c>
      <c r="AI271" s="3">
        <v>0.80800000000000005</v>
      </c>
      <c r="AJ271" s="3">
        <v>0.92200000000000004</v>
      </c>
      <c r="AK271" s="3" t="s">
        <v>12</v>
      </c>
      <c r="AL271" s="3">
        <v>1.099</v>
      </c>
      <c r="AM271" s="15" t="s">
        <v>12</v>
      </c>
      <c r="AN271" s="10">
        <f t="shared" si="216"/>
        <v>0.92200000000000004</v>
      </c>
      <c r="AO271" s="9">
        <f t="shared" si="217"/>
        <v>0.20400000000000007</v>
      </c>
      <c r="AP271" s="10">
        <f t="shared" si="218"/>
        <v>0.17699999999999994</v>
      </c>
      <c r="AQ271" s="9" t="s">
        <v>12</v>
      </c>
      <c r="AR271" s="55" t="s">
        <v>12</v>
      </c>
      <c r="AS271" s="55">
        <v>2.5329999999999999</v>
      </c>
      <c r="AT271" s="55">
        <v>2.673</v>
      </c>
      <c r="AU271" s="55">
        <v>2.8050000000000002</v>
      </c>
      <c r="AV271" s="3">
        <v>2.9409999999999998</v>
      </c>
      <c r="AW271" s="3">
        <v>3.113</v>
      </c>
      <c r="AX271" s="3" t="s">
        <v>12</v>
      </c>
      <c r="AY271" s="3">
        <v>3.387</v>
      </c>
      <c r="AZ271" s="15" t="s">
        <v>12</v>
      </c>
      <c r="BA271" s="10">
        <f t="shared" si="219"/>
        <v>3.113</v>
      </c>
      <c r="BB271" s="9">
        <f t="shared" si="220"/>
        <v>0.30799999999999983</v>
      </c>
      <c r="BC271" s="10">
        <f t="shared" si="221"/>
        <v>0.27400000000000002</v>
      </c>
      <c r="BD271" s="9" t="s">
        <v>2403</v>
      </c>
      <c r="BE271" s="3" t="s">
        <v>12</v>
      </c>
      <c r="BF271" s="15" t="s">
        <v>12</v>
      </c>
      <c r="BG271" s="15"/>
      <c r="BH271" s="9"/>
      <c r="BI271" s="10"/>
      <c r="BJ271" s="9" t="s">
        <v>2403</v>
      </c>
      <c r="BK271" s="3" t="s">
        <v>12</v>
      </c>
      <c r="BL271" s="15" t="s">
        <v>12</v>
      </c>
      <c r="BM271" s="15"/>
      <c r="BN271" s="9"/>
      <c r="BO271" s="10"/>
      <c r="BP271">
        <f t="shared" si="222"/>
        <v>0</v>
      </c>
      <c r="BQ271" s="93">
        <f t="shared" si="223"/>
        <v>0</v>
      </c>
      <c r="BR271" s="93">
        <f t="shared" si="224"/>
        <v>0</v>
      </c>
      <c r="BS271" s="93" t="e">
        <f>VLOOKUP(C271,'Koppeling locatie - aslocatie'!$A$2:$C$8139,2,FALSE)</f>
        <v>#N/A</v>
      </c>
      <c r="BT271" s="93" t="e">
        <f>VLOOKUP($BS271,aslocaties_v01!$C$3:$AA$349,MATCH($K$3/10,aslocaties_v01!$C$2:$X$2),FALSE)</f>
        <v>#N/A</v>
      </c>
      <c r="BU271" s="93" t="e">
        <f>VLOOKUP(BS271,aslocaties_v01!$C$3:$AA$349,MATCH($K$3,aslocaties_v01!$C$2:$X$2),FALSE)</f>
        <v>#N/A</v>
      </c>
      <c r="BV271" s="93" t="e">
        <f>VLOOKUP(BS271,aslocaties_v01!$C$3:$AA$349,MATCH($K$3*10,aslocaties_v01!$C$2:$X$2),FALSE)</f>
        <v>#N/A</v>
      </c>
      <c r="BW271" s="93" t="e">
        <f t="shared" si="225"/>
        <v>#N/A</v>
      </c>
      <c r="BX271" s="93" t="e">
        <f t="shared" si="226"/>
        <v>#N/A</v>
      </c>
      <c r="BY271" s="94">
        <f t="shared" si="227"/>
        <v>999</v>
      </c>
      <c r="BZ271" s="94">
        <f t="shared" si="228"/>
        <v>999</v>
      </c>
      <c r="CA271" s="94" t="e">
        <f t="shared" si="229"/>
        <v>#N/A</v>
      </c>
      <c r="CB271" t="e">
        <f t="shared" si="230"/>
        <v>#N/A</v>
      </c>
      <c r="CC271" s="58" t="e">
        <f t="shared" si="231"/>
        <v>#N/A</v>
      </c>
      <c r="CD271" s="95" t="e">
        <f t="shared" si="232"/>
        <v>#N/A</v>
      </c>
      <c r="CE271" s="96" t="b">
        <f t="shared" si="233"/>
        <v>1</v>
      </c>
      <c r="CF271" t="e">
        <f t="shared" si="234"/>
        <v>#DIV/0!</v>
      </c>
      <c r="CG271" t="e">
        <f t="shared" si="235"/>
        <v>#DIV/0!</v>
      </c>
      <c r="CH271" s="84" t="b">
        <f t="shared" si="236"/>
        <v>1</v>
      </c>
      <c r="CI271">
        <f t="shared" si="237"/>
        <v>0.92200000000000004</v>
      </c>
      <c r="CJ271" t="b">
        <f t="shared" si="238"/>
        <v>1</v>
      </c>
      <c r="CK271" t="b">
        <f t="shared" si="239"/>
        <v>1</v>
      </c>
      <c r="CL271" s="84" t="b">
        <f t="shared" si="259"/>
        <v>1</v>
      </c>
      <c r="CM271">
        <f t="shared" si="240"/>
        <v>3.113</v>
      </c>
      <c r="CN271" t="b">
        <f t="shared" si="241"/>
        <v>1</v>
      </c>
      <c r="CO271" s="84">
        <f t="shared" si="242"/>
        <v>6.0988518148109926E-2</v>
      </c>
      <c r="CP271" t="b">
        <f t="shared" si="243"/>
        <v>1</v>
      </c>
      <c r="CQ271" s="96" t="b">
        <f t="shared" si="244"/>
        <v>1</v>
      </c>
      <c r="CR271" t="b">
        <f t="shared" si="245"/>
        <v>1</v>
      </c>
      <c r="CS271" t="b">
        <f t="shared" si="246"/>
        <v>1</v>
      </c>
      <c r="CT271" t="b">
        <f t="shared" si="247"/>
        <v>1</v>
      </c>
      <c r="CU271" t="b">
        <f t="shared" si="248"/>
        <v>1</v>
      </c>
      <c r="CV271" s="84" t="b">
        <f t="shared" si="249"/>
        <v>1</v>
      </c>
      <c r="CW271" t="b">
        <f t="shared" si="250"/>
        <v>1</v>
      </c>
      <c r="CX271" t="b">
        <f t="shared" si="251"/>
        <v>1</v>
      </c>
      <c r="CY271" t="b">
        <f t="shared" si="252"/>
        <v>1</v>
      </c>
      <c r="CZ271" t="b">
        <f t="shared" si="253"/>
        <v>1</v>
      </c>
      <c r="DA271" s="84">
        <f t="shared" si="254"/>
        <v>0</v>
      </c>
      <c r="DB271" t="e">
        <f t="shared" si="255"/>
        <v>#N/A</v>
      </c>
    </row>
    <row r="272" spans="1:106">
      <c r="A272" s="9">
        <v>270</v>
      </c>
      <c r="B272" s="3">
        <v>2</v>
      </c>
      <c r="C272" s="3" t="s">
        <v>309</v>
      </c>
      <c r="D272" s="3" t="str">
        <f t="shared" si="208"/>
        <v>AF_60m_R_38_0302</v>
      </c>
      <c r="E272" s="3" t="str">
        <f t="shared" si="209"/>
        <v>0302</v>
      </c>
      <c r="F272" s="3">
        <v>136011.65599999999</v>
      </c>
      <c r="G272" s="15">
        <v>423031.18800000002</v>
      </c>
      <c r="H272" s="35" t="str">
        <f t="shared" si="210"/>
        <v>ja</v>
      </c>
      <c r="I272" s="42" t="s">
        <v>2402</v>
      </c>
      <c r="J272" s="20" t="s">
        <v>2955</v>
      </c>
      <c r="K272" s="21">
        <v>10000</v>
      </c>
      <c r="L272" s="28">
        <f t="shared" si="256"/>
        <v>0.24</v>
      </c>
      <c r="M272" s="28">
        <f t="shared" si="257"/>
        <v>0</v>
      </c>
      <c r="N272" s="56">
        <f t="shared" si="211"/>
        <v>0</v>
      </c>
      <c r="O272" s="33">
        <f t="shared" si="258"/>
        <v>167.03677325068739</v>
      </c>
      <c r="P272" s="37">
        <f t="shared" si="212"/>
        <v>89.176829389686247</v>
      </c>
      <c r="Q272" s="9" t="s">
        <v>12</v>
      </c>
      <c r="R272" s="55" t="s">
        <v>12</v>
      </c>
      <c r="S272" s="55">
        <v>3.754</v>
      </c>
      <c r="T272" s="55">
        <v>3.8490000000000002</v>
      </c>
      <c r="U272" s="55">
        <v>3.93</v>
      </c>
      <c r="V272" s="3">
        <v>3.9950000000000001</v>
      </c>
      <c r="W272" s="3">
        <v>4.0709999999999997</v>
      </c>
      <c r="X272" s="3" t="s">
        <v>12</v>
      </c>
      <c r="Y272" s="3">
        <v>4.5049999999999999</v>
      </c>
      <c r="Z272" s="15" t="s">
        <v>12</v>
      </c>
      <c r="AA272" s="10">
        <f t="shared" si="213"/>
        <v>4.0709999999999997</v>
      </c>
      <c r="AB272" s="9">
        <f t="shared" si="214"/>
        <v>0.14099999999999957</v>
      </c>
      <c r="AC272" s="10">
        <f t="shared" si="215"/>
        <v>0.43400000000000016</v>
      </c>
      <c r="AD272" s="9" t="s">
        <v>12</v>
      </c>
      <c r="AE272" s="55" t="s">
        <v>12</v>
      </c>
      <c r="AF272" s="55">
        <v>0.626</v>
      </c>
      <c r="AG272" s="55">
        <v>0.72499999999999998</v>
      </c>
      <c r="AH272" s="55">
        <v>0.85899999999999999</v>
      </c>
      <c r="AI272" s="3">
        <v>0.99199999999999999</v>
      </c>
      <c r="AJ272" s="3">
        <v>1.07</v>
      </c>
      <c r="AK272" s="3" t="s">
        <v>12</v>
      </c>
      <c r="AL272" s="3">
        <v>1.214</v>
      </c>
      <c r="AM272" s="15" t="s">
        <v>12</v>
      </c>
      <c r="AN272" s="10">
        <f t="shared" si="216"/>
        <v>1.07</v>
      </c>
      <c r="AO272" s="9">
        <f t="shared" si="217"/>
        <v>0.21100000000000008</v>
      </c>
      <c r="AP272" s="10">
        <f t="shared" si="218"/>
        <v>0.14399999999999991</v>
      </c>
      <c r="AQ272" s="9" t="s">
        <v>12</v>
      </c>
      <c r="AR272" s="55" t="s">
        <v>12</v>
      </c>
      <c r="AS272" s="55">
        <v>2.6160000000000001</v>
      </c>
      <c r="AT272" s="55">
        <v>2.778</v>
      </c>
      <c r="AU272" s="55">
        <v>2.984</v>
      </c>
      <c r="AV272" s="3">
        <v>3.2480000000000002</v>
      </c>
      <c r="AW272" s="3">
        <v>3.4209999999999998</v>
      </c>
      <c r="AX272" s="3" t="s">
        <v>12</v>
      </c>
      <c r="AY272" s="3">
        <v>4.4210000000000003</v>
      </c>
      <c r="AZ272" s="15" t="s">
        <v>12</v>
      </c>
      <c r="BA272" s="10">
        <f t="shared" si="219"/>
        <v>3.4209999999999998</v>
      </c>
      <c r="BB272" s="9">
        <f t="shared" si="220"/>
        <v>0.43699999999999983</v>
      </c>
      <c r="BC272" s="10">
        <f t="shared" si="221"/>
        <v>1.0000000000000004</v>
      </c>
      <c r="BD272" s="9" t="s">
        <v>2403</v>
      </c>
      <c r="BE272" s="3" t="s">
        <v>12</v>
      </c>
      <c r="BF272" s="15" t="s">
        <v>12</v>
      </c>
      <c r="BG272" s="15"/>
      <c r="BH272" s="9"/>
      <c r="BI272" s="10"/>
      <c r="BJ272" s="9" t="s">
        <v>2403</v>
      </c>
      <c r="BK272" s="3" t="s">
        <v>12</v>
      </c>
      <c r="BL272" s="15" t="s">
        <v>12</v>
      </c>
      <c r="BM272" s="15"/>
      <c r="BN272" s="9"/>
      <c r="BO272" s="10"/>
      <c r="BP272">
        <f t="shared" si="222"/>
        <v>0</v>
      </c>
      <c r="BQ272" s="93">
        <f t="shared" si="223"/>
        <v>0</v>
      </c>
      <c r="BR272" s="93">
        <f t="shared" si="224"/>
        <v>0</v>
      </c>
      <c r="BS272" s="93" t="e">
        <f>VLOOKUP(C272,'Koppeling locatie - aslocatie'!$A$2:$C$8139,2,FALSE)</f>
        <v>#N/A</v>
      </c>
      <c r="BT272" s="93" t="e">
        <f>VLOOKUP($BS272,aslocaties_v01!$C$3:$AA$349,MATCH($K$3/10,aslocaties_v01!$C$2:$X$2),FALSE)</f>
        <v>#N/A</v>
      </c>
      <c r="BU272" s="93" t="e">
        <f>VLOOKUP(BS272,aslocaties_v01!$C$3:$AA$349,MATCH($K$3,aslocaties_v01!$C$2:$X$2),FALSE)</f>
        <v>#N/A</v>
      </c>
      <c r="BV272" s="93" t="e">
        <f>VLOOKUP(BS272,aslocaties_v01!$C$3:$AA$349,MATCH($K$3*10,aslocaties_v01!$C$2:$X$2),FALSE)</f>
        <v>#N/A</v>
      </c>
      <c r="BW272" s="93" t="e">
        <f t="shared" si="225"/>
        <v>#N/A</v>
      </c>
      <c r="BX272" s="93" t="e">
        <f t="shared" si="226"/>
        <v>#N/A</v>
      </c>
      <c r="BY272" s="94">
        <f t="shared" si="227"/>
        <v>999</v>
      </c>
      <c r="BZ272" s="94">
        <f t="shared" si="228"/>
        <v>999</v>
      </c>
      <c r="CA272" s="94" t="e">
        <f t="shared" si="229"/>
        <v>#N/A</v>
      </c>
      <c r="CB272" t="e">
        <f t="shared" si="230"/>
        <v>#N/A</v>
      </c>
      <c r="CC272" s="58" t="e">
        <f t="shared" si="231"/>
        <v>#N/A</v>
      </c>
      <c r="CD272" s="95" t="e">
        <f t="shared" si="232"/>
        <v>#N/A</v>
      </c>
      <c r="CE272" s="96" t="b">
        <f t="shared" si="233"/>
        <v>1</v>
      </c>
      <c r="CF272" t="e">
        <f t="shared" si="234"/>
        <v>#DIV/0!</v>
      </c>
      <c r="CG272" t="e">
        <f t="shared" si="235"/>
        <v>#DIV/0!</v>
      </c>
      <c r="CH272" s="84" t="b">
        <f t="shared" si="236"/>
        <v>1</v>
      </c>
      <c r="CI272">
        <f t="shared" si="237"/>
        <v>1.07</v>
      </c>
      <c r="CJ272" t="b">
        <f t="shared" si="238"/>
        <v>1</v>
      </c>
      <c r="CK272" t="b">
        <f t="shared" si="239"/>
        <v>1</v>
      </c>
      <c r="CL272" s="84" t="b">
        <f t="shared" si="259"/>
        <v>1</v>
      </c>
      <c r="CM272">
        <f t="shared" si="240"/>
        <v>3.4209999999999998</v>
      </c>
      <c r="CN272" t="b">
        <f t="shared" si="241"/>
        <v>1</v>
      </c>
      <c r="CO272" s="84">
        <f t="shared" si="242"/>
        <v>5.8607477697625469E-2</v>
      </c>
      <c r="CP272" t="b">
        <f t="shared" si="243"/>
        <v>1</v>
      </c>
      <c r="CQ272" s="96" t="b">
        <f t="shared" si="244"/>
        <v>1</v>
      </c>
      <c r="CR272" t="b">
        <f t="shared" si="245"/>
        <v>1</v>
      </c>
      <c r="CS272" t="b">
        <f t="shared" si="246"/>
        <v>1</v>
      </c>
      <c r="CT272" t="b">
        <f t="shared" si="247"/>
        <v>1</v>
      </c>
      <c r="CU272" t="b">
        <f t="shared" si="248"/>
        <v>1</v>
      </c>
      <c r="CV272" s="84" t="b">
        <f t="shared" si="249"/>
        <v>1</v>
      </c>
      <c r="CW272" t="b">
        <f t="shared" si="250"/>
        <v>1</v>
      </c>
      <c r="CX272" t="b">
        <f t="shared" si="251"/>
        <v>1</v>
      </c>
      <c r="CY272" t="b">
        <f t="shared" si="252"/>
        <v>1</v>
      </c>
      <c r="CZ272" t="b">
        <f t="shared" si="253"/>
        <v>1</v>
      </c>
      <c r="DA272" s="84">
        <f t="shared" si="254"/>
        <v>0</v>
      </c>
      <c r="DB272" t="e">
        <f t="shared" si="255"/>
        <v>#N/A</v>
      </c>
    </row>
    <row r="273" spans="1:106">
      <c r="A273" s="9">
        <v>271</v>
      </c>
      <c r="B273" s="3">
        <v>2</v>
      </c>
      <c r="C273" s="3" t="s">
        <v>310</v>
      </c>
      <c r="D273" s="3" t="str">
        <f t="shared" si="208"/>
        <v>AF_60m_R_38_0303</v>
      </c>
      <c r="E273" s="3" t="str">
        <f t="shared" si="209"/>
        <v>0303</v>
      </c>
      <c r="F273" s="3">
        <v>135924.18799999999</v>
      </c>
      <c r="G273" s="15">
        <v>423048.56199999998</v>
      </c>
      <c r="H273" s="35" t="str">
        <f t="shared" si="210"/>
        <v>ja</v>
      </c>
      <c r="I273" s="42" t="s">
        <v>2402</v>
      </c>
      <c r="J273" s="20" t="s">
        <v>2955</v>
      </c>
      <c r="K273" s="21">
        <v>10000</v>
      </c>
      <c r="L273" s="28">
        <f t="shared" si="256"/>
        <v>0.24</v>
      </c>
      <c r="M273" s="28">
        <f t="shared" si="257"/>
        <v>0</v>
      </c>
      <c r="N273" s="56">
        <f t="shared" si="211"/>
        <v>0</v>
      </c>
      <c r="O273" s="33">
        <f t="shared" si="258"/>
        <v>89.176829389686247</v>
      </c>
      <c r="P273" s="37">
        <f t="shared" si="212"/>
        <v>48.425991781261274</v>
      </c>
      <c r="Q273" s="9" t="s">
        <v>12</v>
      </c>
      <c r="R273" s="55" t="s">
        <v>12</v>
      </c>
      <c r="S273" s="55">
        <v>3.754</v>
      </c>
      <c r="T273" s="55">
        <v>3.85</v>
      </c>
      <c r="U273" s="55">
        <v>3.931</v>
      </c>
      <c r="V273" s="3">
        <v>3.9950000000000001</v>
      </c>
      <c r="W273" s="3">
        <v>4.0709999999999997</v>
      </c>
      <c r="X273" s="3" t="s">
        <v>12</v>
      </c>
      <c r="Y273" s="3">
        <v>4.5049999999999999</v>
      </c>
      <c r="Z273" s="15" t="s">
        <v>12</v>
      </c>
      <c r="AA273" s="10">
        <f t="shared" si="213"/>
        <v>4.0709999999999997</v>
      </c>
      <c r="AB273" s="9">
        <f t="shared" si="214"/>
        <v>0.13999999999999968</v>
      </c>
      <c r="AC273" s="10">
        <f t="shared" si="215"/>
        <v>0.43400000000000016</v>
      </c>
      <c r="AD273" s="9" t="s">
        <v>12</v>
      </c>
      <c r="AE273" s="55" t="s">
        <v>12</v>
      </c>
      <c r="AF273" s="55">
        <v>0.55700000000000005</v>
      </c>
      <c r="AG273" s="55">
        <v>0.63900000000000001</v>
      </c>
      <c r="AH273" s="55">
        <v>0.75800000000000001</v>
      </c>
      <c r="AI273" s="3">
        <v>0.90200000000000002</v>
      </c>
      <c r="AJ273" s="3">
        <v>0.97899999999999998</v>
      </c>
      <c r="AK273" s="3" t="s">
        <v>12</v>
      </c>
      <c r="AL273" s="3">
        <v>1.117</v>
      </c>
      <c r="AM273" s="15" t="s">
        <v>12</v>
      </c>
      <c r="AN273" s="10">
        <f t="shared" si="216"/>
        <v>0.97899999999999998</v>
      </c>
      <c r="AO273" s="9">
        <f t="shared" si="217"/>
        <v>0.22099999999999997</v>
      </c>
      <c r="AP273" s="10">
        <f t="shared" si="218"/>
        <v>0.13800000000000001</v>
      </c>
      <c r="AQ273" s="9" t="s">
        <v>12</v>
      </c>
      <c r="AR273" s="55" t="s">
        <v>12</v>
      </c>
      <c r="AS273" s="55">
        <v>2.488</v>
      </c>
      <c r="AT273" s="55">
        <v>2.6240000000000001</v>
      </c>
      <c r="AU273" s="55">
        <v>2.8050000000000002</v>
      </c>
      <c r="AV273" s="3">
        <v>3.09</v>
      </c>
      <c r="AW273" s="3">
        <v>3.2120000000000002</v>
      </c>
      <c r="AX273" s="3" t="s">
        <v>12</v>
      </c>
      <c r="AY273" s="3">
        <v>3.4140000000000001</v>
      </c>
      <c r="AZ273" s="15" t="s">
        <v>12</v>
      </c>
      <c r="BA273" s="10">
        <f t="shared" si="219"/>
        <v>3.2120000000000002</v>
      </c>
      <c r="BB273" s="9">
        <f t="shared" si="220"/>
        <v>0.40700000000000003</v>
      </c>
      <c r="BC273" s="10">
        <f t="shared" si="221"/>
        <v>0.20199999999999996</v>
      </c>
      <c r="BD273" s="9" t="s">
        <v>2403</v>
      </c>
      <c r="BE273" s="3" t="s">
        <v>12</v>
      </c>
      <c r="BF273" s="15" t="s">
        <v>12</v>
      </c>
      <c r="BG273" s="15"/>
      <c r="BH273" s="9"/>
      <c r="BI273" s="10"/>
      <c r="BJ273" s="9" t="s">
        <v>2403</v>
      </c>
      <c r="BK273" s="3" t="s">
        <v>12</v>
      </c>
      <c r="BL273" s="15" t="s">
        <v>12</v>
      </c>
      <c r="BM273" s="15"/>
      <c r="BN273" s="9"/>
      <c r="BO273" s="10"/>
      <c r="BP273">
        <f t="shared" si="222"/>
        <v>0</v>
      </c>
      <c r="BQ273" s="93">
        <f t="shared" si="223"/>
        <v>0</v>
      </c>
      <c r="BR273" s="93">
        <f t="shared" si="224"/>
        <v>0</v>
      </c>
      <c r="BS273" s="93" t="e">
        <f>VLOOKUP(C273,'Koppeling locatie - aslocatie'!$A$2:$C$8139,2,FALSE)</f>
        <v>#N/A</v>
      </c>
      <c r="BT273" s="93" t="e">
        <f>VLOOKUP($BS273,aslocaties_v01!$C$3:$AA$349,MATCH($K$3/10,aslocaties_v01!$C$2:$X$2),FALSE)</f>
        <v>#N/A</v>
      </c>
      <c r="BU273" s="93" t="e">
        <f>VLOOKUP(BS273,aslocaties_v01!$C$3:$AA$349,MATCH($K$3,aslocaties_v01!$C$2:$X$2),FALSE)</f>
        <v>#N/A</v>
      </c>
      <c r="BV273" s="93" t="e">
        <f>VLOOKUP(BS273,aslocaties_v01!$C$3:$AA$349,MATCH($K$3*10,aslocaties_v01!$C$2:$X$2),FALSE)</f>
        <v>#N/A</v>
      </c>
      <c r="BW273" s="93" t="e">
        <f t="shared" si="225"/>
        <v>#N/A</v>
      </c>
      <c r="BX273" s="93" t="e">
        <f t="shared" si="226"/>
        <v>#N/A</v>
      </c>
      <c r="BY273" s="94">
        <f t="shared" si="227"/>
        <v>999</v>
      </c>
      <c r="BZ273" s="94">
        <f t="shared" si="228"/>
        <v>999</v>
      </c>
      <c r="CA273" s="94" t="e">
        <f t="shared" si="229"/>
        <v>#N/A</v>
      </c>
      <c r="CB273" t="e">
        <f t="shared" si="230"/>
        <v>#N/A</v>
      </c>
      <c r="CC273" s="58" t="e">
        <f t="shared" si="231"/>
        <v>#N/A</v>
      </c>
      <c r="CD273" s="95" t="e">
        <f t="shared" si="232"/>
        <v>#N/A</v>
      </c>
      <c r="CE273" s="96" t="b">
        <f t="shared" si="233"/>
        <v>1</v>
      </c>
      <c r="CF273" t="e">
        <f t="shared" si="234"/>
        <v>#DIV/0!</v>
      </c>
      <c r="CG273" t="e">
        <f t="shared" si="235"/>
        <v>#DIV/0!</v>
      </c>
      <c r="CH273" s="84" t="b">
        <f t="shared" si="236"/>
        <v>1</v>
      </c>
      <c r="CI273">
        <f t="shared" si="237"/>
        <v>0.97899999999999998</v>
      </c>
      <c r="CJ273" t="b">
        <f t="shared" si="238"/>
        <v>1</v>
      </c>
      <c r="CK273" t="b">
        <f t="shared" si="239"/>
        <v>1</v>
      </c>
      <c r="CL273" s="84" t="b">
        <f t="shared" si="259"/>
        <v>1</v>
      </c>
      <c r="CM273">
        <f t="shared" si="240"/>
        <v>3.2120000000000002</v>
      </c>
      <c r="CN273" t="b">
        <f t="shared" si="241"/>
        <v>1</v>
      </c>
      <c r="CO273" s="84">
        <f t="shared" si="242"/>
        <v>6.0828487831677922E-2</v>
      </c>
      <c r="CP273" t="b">
        <f t="shared" si="243"/>
        <v>1</v>
      </c>
      <c r="CQ273" s="96" t="b">
        <f t="shared" si="244"/>
        <v>1</v>
      </c>
      <c r="CR273" t="b">
        <f t="shared" si="245"/>
        <v>1</v>
      </c>
      <c r="CS273" t="b">
        <f t="shared" si="246"/>
        <v>1</v>
      </c>
      <c r="CT273" t="b">
        <f t="shared" si="247"/>
        <v>1</v>
      </c>
      <c r="CU273" t="b">
        <f t="shared" si="248"/>
        <v>1</v>
      </c>
      <c r="CV273" s="84" t="b">
        <f t="shared" si="249"/>
        <v>1</v>
      </c>
      <c r="CW273" t="b">
        <f t="shared" si="250"/>
        <v>1</v>
      </c>
      <c r="CX273" t="b">
        <f t="shared" si="251"/>
        <v>1</v>
      </c>
      <c r="CY273" t="b">
        <f t="shared" si="252"/>
        <v>1</v>
      </c>
      <c r="CZ273" t="b">
        <f t="shared" si="253"/>
        <v>1</v>
      </c>
      <c r="DA273" s="84">
        <f t="shared" si="254"/>
        <v>0</v>
      </c>
      <c r="DB273" t="e">
        <f t="shared" si="255"/>
        <v>#N/A</v>
      </c>
    </row>
    <row r="274" spans="1:106">
      <c r="A274" s="9">
        <v>272</v>
      </c>
      <c r="B274" s="3">
        <v>2</v>
      </c>
      <c r="C274" s="3" t="s">
        <v>311</v>
      </c>
      <c r="D274" s="3" t="str">
        <f t="shared" si="208"/>
        <v>AF_60m_R_38_0304</v>
      </c>
      <c r="E274" s="3" t="str">
        <f t="shared" si="209"/>
        <v>0304</v>
      </c>
      <c r="F274" s="3">
        <v>135876.59400000001</v>
      </c>
      <c r="G274" s="15">
        <v>423057.5</v>
      </c>
      <c r="H274" s="35" t="str">
        <f t="shared" si="210"/>
        <v>ja</v>
      </c>
      <c r="I274" s="42" t="s">
        <v>2402</v>
      </c>
      <c r="J274" s="20" t="s">
        <v>2955</v>
      </c>
      <c r="K274" s="21">
        <v>10000</v>
      </c>
      <c r="L274" s="28">
        <f t="shared" si="256"/>
        <v>0.24</v>
      </c>
      <c r="M274" s="28">
        <f t="shared" si="257"/>
        <v>0</v>
      </c>
      <c r="N274" s="56">
        <f t="shared" si="211"/>
        <v>0</v>
      </c>
      <c r="O274" s="33">
        <f t="shared" si="258"/>
        <v>48.425991781261274</v>
      </c>
      <c r="P274" s="37">
        <f t="shared" si="212"/>
        <v>51.252291929264032</v>
      </c>
      <c r="Q274" s="9" t="s">
        <v>12</v>
      </c>
      <c r="R274" s="55" t="s">
        <v>12</v>
      </c>
      <c r="S274" s="55">
        <v>3.754</v>
      </c>
      <c r="T274" s="55">
        <v>3.85</v>
      </c>
      <c r="U274" s="55">
        <v>3.931</v>
      </c>
      <c r="V274" s="3">
        <v>3.9950000000000001</v>
      </c>
      <c r="W274" s="3">
        <v>4.0709999999999997</v>
      </c>
      <c r="X274" s="3" t="s">
        <v>12</v>
      </c>
      <c r="Y274" s="3">
        <v>4.5049999999999999</v>
      </c>
      <c r="Z274" s="15" t="s">
        <v>12</v>
      </c>
      <c r="AA274" s="10">
        <f t="shared" si="213"/>
        <v>4.0709999999999997</v>
      </c>
      <c r="AB274" s="9">
        <f t="shared" si="214"/>
        <v>0.13999999999999968</v>
      </c>
      <c r="AC274" s="10">
        <f t="shared" si="215"/>
        <v>0.43400000000000016</v>
      </c>
      <c r="AD274" s="9" t="s">
        <v>12</v>
      </c>
      <c r="AE274" s="55" t="s">
        <v>12</v>
      </c>
      <c r="AF274" s="55">
        <v>0.46899999999999997</v>
      </c>
      <c r="AG274" s="55">
        <v>0.52200000000000002</v>
      </c>
      <c r="AH274" s="55">
        <v>0.57799999999999996</v>
      </c>
      <c r="AI274" s="3">
        <v>0.629</v>
      </c>
      <c r="AJ274" s="3">
        <v>0.68400000000000005</v>
      </c>
      <c r="AK274" s="3" t="s">
        <v>12</v>
      </c>
      <c r="AL274" s="3">
        <v>0.78900000000000003</v>
      </c>
      <c r="AM274" s="15" t="s">
        <v>12</v>
      </c>
      <c r="AN274" s="10">
        <f t="shared" si="216"/>
        <v>0.68400000000000005</v>
      </c>
      <c r="AO274" s="9">
        <f t="shared" si="217"/>
        <v>0.10600000000000009</v>
      </c>
      <c r="AP274" s="10">
        <f t="shared" si="218"/>
        <v>0.10499999999999998</v>
      </c>
      <c r="AQ274" s="9" t="s">
        <v>12</v>
      </c>
      <c r="AR274" s="55" t="s">
        <v>12</v>
      </c>
      <c r="AS274" s="55">
        <v>2.3239999999999998</v>
      </c>
      <c r="AT274" s="55">
        <v>2.4580000000000002</v>
      </c>
      <c r="AU274" s="55">
        <v>2.5920000000000001</v>
      </c>
      <c r="AV274" s="3">
        <v>2.7040000000000002</v>
      </c>
      <c r="AW274" s="3">
        <v>2.8180000000000001</v>
      </c>
      <c r="AX274" s="3" t="s">
        <v>12</v>
      </c>
      <c r="AY274" s="3">
        <v>3.0150000000000001</v>
      </c>
      <c r="AZ274" s="15" t="s">
        <v>12</v>
      </c>
      <c r="BA274" s="10">
        <f t="shared" si="219"/>
        <v>2.8180000000000001</v>
      </c>
      <c r="BB274" s="9">
        <f t="shared" si="220"/>
        <v>0.22599999999999998</v>
      </c>
      <c r="BC274" s="10">
        <f t="shared" si="221"/>
        <v>0.19700000000000006</v>
      </c>
      <c r="BD274" s="9" t="s">
        <v>2403</v>
      </c>
      <c r="BE274" s="3" t="s">
        <v>12</v>
      </c>
      <c r="BF274" s="15" t="s">
        <v>12</v>
      </c>
      <c r="BG274" s="15"/>
      <c r="BH274" s="9"/>
      <c r="BI274" s="10"/>
      <c r="BJ274" s="9" t="s">
        <v>2403</v>
      </c>
      <c r="BK274" s="3" t="s">
        <v>12</v>
      </c>
      <c r="BL274" s="15" t="s">
        <v>12</v>
      </c>
      <c r="BM274" s="15"/>
      <c r="BN274" s="9"/>
      <c r="BO274" s="10"/>
      <c r="BP274">
        <f t="shared" si="222"/>
        <v>0</v>
      </c>
      <c r="BQ274" s="93">
        <f t="shared" si="223"/>
        <v>0</v>
      </c>
      <c r="BR274" s="93">
        <f t="shared" si="224"/>
        <v>0</v>
      </c>
      <c r="BS274" s="93" t="e">
        <f>VLOOKUP(C274,'Koppeling locatie - aslocatie'!$A$2:$C$8139,2,FALSE)</f>
        <v>#N/A</v>
      </c>
      <c r="BT274" s="93" t="e">
        <f>VLOOKUP($BS274,aslocaties_v01!$C$3:$AA$349,MATCH($K$3/10,aslocaties_v01!$C$2:$X$2),FALSE)</f>
        <v>#N/A</v>
      </c>
      <c r="BU274" s="93" t="e">
        <f>VLOOKUP(BS274,aslocaties_v01!$C$3:$AA$349,MATCH($K$3,aslocaties_v01!$C$2:$X$2),FALSE)</f>
        <v>#N/A</v>
      </c>
      <c r="BV274" s="93" t="e">
        <f>VLOOKUP(BS274,aslocaties_v01!$C$3:$AA$349,MATCH($K$3*10,aslocaties_v01!$C$2:$X$2),FALSE)</f>
        <v>#N/A</v>
      </c>
      <c r="BW274" s="93" t="e">
        <f t="shared" si="225"/>
        <v>#N/A</v>
      </c>
      <c r="BX274" s="93" t="e">
        <f t="shared" si="226"/>
        <v>#N/A</v>
      </c>
      <c r="BY274" s="94">
        <f t="shared" si="227"/>
        <v>999</v>
      </c>
      <c r="BZ274" s="94">
        <f t="shared" si="228"/>
        <v>999</v>
      </c>
      <c r="CA274" s="94" t="e">
        <f t="shared" si="229"/>
        <v>#N/A</v>
      </c>
      <c r="CB274" t="e">
        <f t="shared" si="230"/>
        <v>#N/A</v>
      </c>
      <c r="CC274" s="58" t="e">
        <f t="shared" si="231"/>
        <v>#N/A</v>
      </c>
      <c r="CD274" s="95" t="e">
        <f t="shared" si="232"/>
        <v>#N/A</v>
      </c>
      <c r="CE274" s="96" t="b">
        <f t="shared" si="233"/>
        <v>1</v>
      </c>
      <c r="CF274" t="e">
        <f t="shared" si="234"/>
        <v>#DIV/0!</v>
      </c>
      <c r="CG274" t="e">
        <f t="shared" si="235"/>
        <v>#DIV/0!</v>
      </c>
      <c r="CH274" s="84" t="b">
        <f t="shared" si="236"/>
        <v>1</v>
      </c>
      <c r="CI274">
        <f t="shared" si="237"/>
        <v>0.68400000000000005</v>
      </c>
      <c r="CJ274" t="b">
        <f t="shared" si="238"/>
        <v>1</v>
      </c>
      <c r="CK274" t="b">
        <f t="shared" si="239"/>
        <v>1</v>
      </c>
      <c r="CL274" s="84" t="b">
        <f t="shared" si="259"/>
        <v>1</v>
      </c>
      <c r="CM274">
        <f t="shared" si="240"/>
        <v>2.8180000000000001</v>
      </c>
      <c r="CN274" t="b">
        <f t="shared" si="241"/>
        <v>1</v>
      </c>
      <c r="CO274" s="84">
        <f t="shared" si="242"/>
        <v>5.5214040035332333E-2</v>
      </c>
      <c r="CP274" t="b">
        <f t="shared" si="243"/>
        <v>1</v>
      </c>
      <c r="CQ274" s="96" t="b">
        <f t="shared" si="244"/>
        <v>1</v>
      </c>
      <c r="CR274" t="b">
        <f t="shared" si="245"/>
        <v>1</v>
      </c>
      <c r="CS274" t="b">
        <f t="shared" si="246"/>
        <v>1</v>
      </c>
      <c r="CT274" t="b">
        <f t="shared" si="247"/>
        <v>1</v>
      </c>
      <c r="CU274" t="b">
        <f t="shared" si="248"/>
        <v>1</v>
      </c>
      <c r="CV274" s="84" t="b">
        <f t="shared" si="249"/>
        <v>1</v>
      </c>
      <c r="CW274" t="b">
        <f t="shared" si="250"/>
        <v>1</v>
      </c>
      <c r="CX274" t="b">
        <f t="shared" si="251"/>
        <v>1</v>
      </c>
      <c r="CY274" t="b">
        <f t="shared" si="252"/>
        <v>1</v>
      </c>
      <c r="CZ274" t="b">
        <f t="shared" si="253"/>
        <v>1</v>
      </c>
      <c r="DA274" s="84">
        <f t="shared" si="254"/>
        <v>0</v>
      </c>
      <c r="DB274" t="e">
        <f t="shared" si="255"/>
        <v>#N/A</v>
      </c>
    </row>
    <row r="275" spans="1:106">
      <c r="A275" s="9">
        <v>273</v>
      </c>
      <c r="B275" s="3">
        <v>2</v>
      </c>
      <c r="C275" s="3" t="s">
        <v>312</v>
      </c>
      <c r="D275" s="3" t="str">
        <f t="shared" si="208"/>
        <v>AF_60m_R_38_0305</v>
      </c>
      <c r="E275" s="3" t="str">
        <f t="shared" si="209"/>
        <v>0305</v>
      </c>
      <c r="F275" s="3">
        <v>135826.17199999999</v>
      </c>
      <c r="G275" s="15">
        <v>423066.68800000002</v>
      </c>
      <c r="H275" s="35" t="str">
        <f t="shared" si="210"/>
        <v>ja</v>
      </c>
      <c r="I275" s="42" t="s">
        <v>2402</v>
      </c>
      <c r="J275" s="20" t="s">
        <v>2955</v>
      </c>
      <c r="K275" s="21">
        <v>10000</v>
      </c>
      <c r="L275" s="28">
        <f t="shared" si="256"/>
        <v>0.24</v>
      </c>
      <c r="M275" s="28">
        <f t="shared" si="257"/>
        <v>0</v>
      </c>
      <c r="N275" s="56">
        <f t="shared" si="211"/>
        <v>0</v>
      </c>
      <c r="O275" s="33">
        <f t="shared" si="258"/>
        <v>51.252291929264032</v>
      </c>
      <c r="P275" s="37">
        <f t="shared" si="212"/>
        <v>53.667183585498165</v>
      </c>
      <c r="Q275" s="9" t="s">
        <v>12</v>
      </c>
      <c r="R275" s="55" t="s">
        <v>12</v>
      </c>
      <c r="S275" s="55">
        <v>3.7549999999999999</v>
      </c>
      <c r="T275" s="55">
        <v>3.85</v>
      </c>
      <c r="U275" s="55">
        <v>3.931</v>
      </c>
      <c r="V275" s="3">
        <v>3.9950000000000001</v>
      </c>
      <c r="W275" s="3">
        <v>4.0709999999999997</v>
      </c>
      <c r="X275" s="3" t="s">
        <v>12</v>
      </c>
      <c r="Y275" s="3">
        <v>4.5049999999999999</v>
      </c>
      <c r="Z275" s="15" t="s">
        <v>12</v>
      </c>
      <c r="AA275" s="10">
        <f t="shared" si="213"/>
        <v>4.0709999999999997</v>
      </c>
      <c r="AB275" s="9">
        <f t="shared" si="214"/>
        <v>0.13999999999999968</v>
      </c>
      <c r="AC275" s="10">
        <f t="shared" si="215"/>
        <v>0.43400000000000016</v>
      </c>
      <c r="AD275" s="9" t="s">
        <v>12</v>
      </c>
      <c r="AE275" s="55" t="s">
        <v>12</v>
      </c>
      <c r="AF275" s="55">
        <v>0.46400000000000002</v>
      </c>
      <c r="AG275" s="55">
        <v>0.51800000000000002</v>
      </c>
      <c r="AH275" s="55">
        <v>0.57699999999999996</v>
      </c>
      <c r="AI275" s="3">
        <v>0.64400000000000002</v>
      </c>
      <c r="AJ275" s="3">
        <v>0.71299999999999997</v>
      </c>
      <c r="AK275" s="3" t="s">
        <v>12</v>
      </c>
      <c r="AL275" s="3">
        <v>0.79100000000000004</v>
      </c>
      <c r="AM275" s="15" t="s">
        <v>12</v>
      </c>
      <c r="AN275" s="10">
        <f t="shared" si="216"/>
        <v>0.71299999999999997</v>
      </c>
      <c r="AO275" s="9">
        <f t="shared" si="217"/>
        <v>0.13600000000000001</v>
      </c>
      <c r="AP275" s="10">
        <f t="shared" si="218"/>
        <v>7.8000000000000069E-2</v>
      </c>
      <c r="AQ275" s="9" t="s">
        <v>12</v>
      </c>
      <c r="AR275" s="55" t="s">
        <v>12</v>
      </c>
      <c r="AS275" s="55">
        <v>2.3140000000000001</v>
      </c>
      <c r="AT275" s="55">
        <v>2.4359999999999999</v>
      </c>
      <c r="AU275" s="55">
        <v>2.5680000000000001</v>
      </c>
      <c r="AV275" s="3">
        <v>2.698</v>
      </c>
      <c r="AW275" s="3">
        <v>2.9039999999999999</v>
      </c>
      <c r="AX275" s="3" t="s">
        <v>12</v>
      </c>
      <c r="AY275" s="3">
        <v>3.9390000000000001</v>
      </c>
      <c r="AZ275" s="15" t="s">
        <v>12</v>
      </c>
      <c r="BA275" s="10">
        <f t="shared" si="219"/>
        <v>2.9039999999999999</v>
      </c>
      <c r="BB275" s="9">
        <f t="shared" si="220"/>
        <v>0.33599999999999985</v>
      </c>
      <c r="BC275" s="10">
        <f t="shared" si="221"/>
        <v>1.0350000000000001</v>
      </c>
      <c r="BD275" s="9" t="s">
        <v>2403</v>
      </c>
      <c r="BE275" s="3" t="s">
        <v>12</v>
      </c>
      <c r="BF275" s="15" t="s">
        <v>12</v>
      </c>
      <c r="BG275" s="15"/>
      <c r="BH275" s="9"/>
      <c r="BI275" s="10"/>
      <c r="BJ275" s="9" t="s">
        <v>2403</v>
      </c>
      <c r="BK275" s="3" t="s">
        <v>12</v>
      </c>
      <c r="BL275" s="15" t="s">
        <v>12</v>
      </c>
      <c r="BM275" s="15"/>
      <c r="BN275" s="9"/>
      <c r="BO275" s="10"/>
      <c r="BP275">
        <f t="shared" si="222"/>
        <v>0</v>
      </c>
      <c r="BQ275" s="93">
        <f t="shared" si="223"/>
        <v>0</v>
      </c>
      <c r="BR275" s="93">
        <f t="shared" si="224"/>
        <v>0</v>
      </c>
      <c r="BS275" s="93" t="e">
        <f>VLOOKUP(C275,'Koppeling locatie - aslocatie'!$A$2:$C$8139,2,FALSE)</f>
        <v>#N/A</v>
      </c>
      <c r="BT275" s="93" t="e">
        <f>VLOOKUP($BS275,aslocaties_v01!$C$3:$AA$349,MATCH($K$3/10,aslocaties_v01!$C$2:$X$2),FALSE)</f>
        <v>#N/A</v>
      </c>
      <c r="BU275" s="93" t="e">
        <f>VLOOKUP(BS275,aslocaties_v01!$C$3:$AA$349,MATCH($K$3,aslocaties_v01!$C$2:$X$2),FALSE)</f>
        <v>#N/A</v>
      </c>
      <c r="BV275" s="93" t="e">
        <f>VLOOKUP(BS275,aslocaties_v01!$C$3:$AA$349,MATCH($K$3*10,aslocaties_v01!$C$2:$X$2),FALSE)</f>
        <v>#N/A</v>
      </c>
      <c r="BW275" s="93" t="e">
        <f t="shared" si="225"/>
        <v>#N/A</v>
      </c>
      <c r="BX275" s="93" t="e">
        <f t="shared" si="226"/>
        <v>#N/A</v>
      </c>
      <c r="BY275" s="94">
        <f t="shared" si="227"/>
        <v>999</v>
      </c>
      <c r="BZ275" s="94">
        <f t="shared" si="228"/>
        <v>999</v>
      </c>
      <c r="CA275" s="94" t="e">
        <f t="shared" si="229"/>
        <v>#N/A</v>
      </c>
      <c r="CB275" t="e">
        <f t="shared" si="230"/>
        <v>#N/A</v>
      </c>
      <c r="CC275" s="58" t="e">
        <f t="shared" si="231"/>
        <v>#N/A</v>
      </c>
      <c r="CD275" s="95" t="e">
        <f t="shared" si="232"/>
        <v>#N/A</v>
      </c>
      <c r="CE275" s="96" t="b">
        <f t="shared" si="233"/>
        <v>1</v>
      </c>
      <c r="CF275" t="e">
        <f t="shared" si="234"/>
        <v>#DIV/0!</v>
      </c>
      <c r="CG275" t="e">
        <f t="shared" si="235"/>
        <v>#DIV/0!</v>
      </c>
      <c r="CH275" s="84" t="b">
        <f t="shared" si="236"/>
        <v>1</v>
      </c>
      <c r="CI275">
        <f t="shared" si="237"/>
        <v>0.71299999999999997</v>
      </c>
      <c r="CJ275" t="b">
        <f t="shared" si="238"/>
        <v>1</v>
      </c>
      <c r="CK275" t="b">
        <f t="shared" si="239"/>
        <v>1</v>
      </c>
      <c r="CL275" s="84" t="b">
        <f t="shared" si="259"/>
        <v>1</v>
      </c>
      <c r="CM275">
        <f t="shared" si="240"/>
        <v>2.9039999999999999</v>
      </c>
      <c r="CN275" t="b">
        <f t="shared" si="241"/>
        <v>1</v>
      </c>
      <c r="CO275" s="84">
        <f t="shared" si="242"/>
        <v>5.4196558234875285E-2</v>
      </c>
      <c r="CP275" t="b">
        <f t="shared" si="243"/>
        <v>1</v>
      </c>
      <c r="CQ275" s="96" t="b">
        <f t="shared" si="244"/>
        <v>1</v>
      </c>
      <c r="CR275" t="b">
        <f t="shared" si="245"/>
        <v>1</v>
      </c>
      <c r="CS275" t="b">
        <f t="shared" si="246"/>
        <v>1</v>
      </c>
      <c r="CT275" t="b">
        <f t="shared" si="247"/>
        <v>1</v>
      </c>
      <c r="CU275" t="b">
        <f t="shared" si="248"/>
        <v>1</v>
      </c>
      <c r="CV275" s="84" t="b">
        <f t="shared" si="249"/>
        <v>1</v>
      </c>
      <c r="CW275" t="b">
        <f t="shared" si="250"/>
        <v>1</v>
      </c>
      <c r="CX275" t="b">
        <f t="shared" si="251"/>
        <v>1</v>
      </c>
      <c r="CY275" t="b">
        <f t="shared" si="252"/>
        <v>1</v>
      </c>
      <c r="CZ275" t="b">
        <f t="shared" si="253"/>
        <v>1</v>
      </c>
      <c r="DA275" s="84">
        <f t="shared" si="254"/>
        <v>0</v>
      </c>
      <c r="DB275" t="e">
        <f t="shared" si="255"/>
        <v>#N/A</v>
      </c>
    </row>
    <row r="276" spans="1:106">
      <c r="A276" s="9">
        <v>274</v>
      </c>
      <c r="B276" s="3">
        <v>2</v>
      </c>
      <c r="C276" s="3" t="s">
        <v>313</v>
      </c>
      <c r="D276" s="3" t="str">
        <f t="shared" si="208"/>
        <v>AF_60m_R_38_0306</v>
      </c>
      <c r="E276" s="3" t="str">
        <f t="shared" si="209"/>
        <v>0306</v>
      </c>
      <c r="F276" s="3">
        <v>135773.29699999999</v>
      </c>
      <c r="G276" s="15">
        <v>423075.875</v>
      </c>
      <c r="H276" s="35" t="str">
        <f t="shared" si="210"/>
        <v>ja</v>
      </c>
      <c r="I276" s="42" t="s">
        <v>2402</v>
      </c>
      <c r="J276" s="20" t="s">
        <v>2955</v>
      </c>
      <c r="K276" s="21">
        <v>10000</v>
      </c>
      <c r="L276" s="28">
        <f t="shared" si="256"/>
        <v>0.24</v>
      </c>
      <c r="M276" s="28">
        <f t="shared" si="257"/>
        <v>0</v>
      </c>
      <c r="N276" s="56">
        <f t="shared" si="211"/>
        <v>0</v>
      </c>
      <c r="O276" s="33">
        <f t="shared" si="258"/>
        <v>53.667183585498165</v>
      </c>
      <c r="P276" s="37">
        <f t="shared" si="212"/>
        <v>188.84275520655405</v>
      </c>
      <c r="Q276" s="9" t="s">
        <v>12</v>
      </c>
      <c r="R276" s="55" t="s">
        <v>12</v>
      </c>
      <c r="S276" s="55">
        <v>3.7549999999999999</v>
      </c>
      <c r="T276" s="55">
        <v>3.85</v>
      </c>
      <c r="U276" s="55">
        <v>3.931</v>
      </c>
      <c r="V276" s="3">
        <v>3.9950000000000001</v>
      </c>
      <c r="W276" s="3">
        <v>4.0709999999999997</v>
      </c>
      <c r="X276" s="3" t="s">
        <v>12</v>
      </c>
      <c r="Y276" s="3">
        <v>4.5049999999999999</v>
      </c>
      <c r="Z276" s="15" t="s">
        <v>12</v>
      </c>
      <c r="AA276" s="10">
        <f t="shared" si="213"/>
        <v>4.0709999999999997</v>
      </c>
      <c r="AB276" s="9">
        <f t="shared" si="214"/>
        <v>0.13999999999999968</v>
      </c>
      <c r="AC276" s="10">
        <f t="shared" si="215"/>
        <v>0.43400000000000016</v>
      </c>
      <c r="AD276" s="9" t="s">
        <v>12</v>
      </c>
      <c r="AE276" s="55" t="s">
        <v>12</v>
      </c>
      <c r="AF276" s="55">
        <v>0.45900000000000002</v>
      </c>
      <c r="AG276" s="55">
        <v>0.51100000000000001</v>
      </c>
      <c r="AH276" s="55">
        <v>0.56799999999999995</v>
      </c>
      <c r="AI276" s="3">
        <v>0.629</v>
      </c>
      <c r="AJ276" s="3">
        <v>0.72899999999999998</v>
      </c>
      <c r="AK276" s="3" t="s">
        <v>12</v>
      </c>
      <c r="AL276" s="3">
        <v>1.119</v>
      </c>
      <c r="AM276" s="15" t="s">
        <v>12</v>
      </c>
      <c r="AN276" s="10">
        <f t="shared" si="216"/>
        <v>0.72899999999999998</v>
      </c>
      <c r="AO276" s="9">
        <f t="shared" si="217"/>
        <v>0.16100000000000003</v>
      </c>
      <c r="AP276" s="10">
        <f t="shared" si="218"/>
        <v>0.39</v>
      </c>
      <c r="AQ276" s="9" t="s">
        <v>12</v>
      </c>
      <c r="AR276" s="55" t="s">
        <v>12</v>
      </c>
      <c r="AS276" s="55">
        <v>2.2930000000000001</v>
      </c>
      <c r="AT276" s="55">
        <v>2.4140000000000001</v>
      </c>
      <c r="AU276" s="55">
        <v>2.5449999999999999</v>
      </c>
      <c r="AV276" s="3">
        <v>2.6720000000000002</v>
      </c>
      <c r="AW276" s="3">
        <v>2.8690000000000002</v>
      </c>
      <c r="AX276" s="3" t="s">
        <v>12</v>
      </c>
      <c r="AY276" s="3">
        <v>4.4189999999999996</v>
      </c>
      <c r="AZ276" s="15" t="s">
        <v>12</v>
      </c>
      <c r="BA276" s="10">
        <f t="shared" si="219"/>
        <v>2.8690000000000002</v>
      </c>
      <c r="BB276" s="9">
        <f t="shared" si="220"/>
        <v>0.32400000000000029</v>
      </c>
      <c r="BC276" s="10">
        <f t="shared" si="221"/>
        <v>1.5499999999999994</v>
      </c>
      <c r="BD276" s="9" t="s">
        <v>2403</v>
      </c>
      <c r="BE276" s="3" t="s">
        <v>12</v>
      </c>
      <c r="BF276" s="15" t="s">
        <v>12</v>
      </c>
      <c r="BG276" s="15"/>
      <c r="BH276" s="9"/>
      <c r="BI276" s="10"/>
      <c r="BJ276" s="9" t="s">
        <v>2403</v>
      </c>
      <c r="BK276" s="3" t="s">
        <v>12</v>
      </c>
      <c r="BL276" s="15" t="s">
        <v>12</v>
      </c>
      <c r="BM276" s="15"/>
      <c r="BN276" s="9"/>
      <c r="BO276" s="10"/>
      <c r="BP276">
        <f t="shared" si="222"/>
        <v>0</v>
      </c>
      <c r="BQ276" s="93">
        <f t="shared" si="223"/>
        <v>0</v>
      </c>
      <c r="BR276" s="93">
        <f t="shared" si="224"/>
        <v>0</v>
      </c>
      <c r="BS276" s="93" t="e">
        <f>VLOOKUP(C276,'Koppeling locatie - aslocatie'!$A$2:$C$8139,2,FALSE)</f>
        <v>#N/A</v>
      </c>
      <c r="BT276" s="93" t="e">
        <f>VLOOKUP($BS276,aslocaties_v01!$C$3:$AA$349,MATCH($K$3/10,aslocaties_v01!$C$2:$X$2),FALSE)</f>
        <v>#N/A</v>
      </c>
      <c r="BU276" s="93" t="e">
        <f>VLOOKUP(BS276,aslocaties_v01!$C$3:$AA$349,MATCH($K$3,aslocaties_v01!$C$2:$X$2),FALSE)</f>
        <v>#N/A</v>
      </c>
      <c r="BV276" s="93" t="e">
        <f>VLOOKUP(BS276,aslocaties_v01!$C$3:$AA$349,MATCH($K$3*10,aslocaties_v01!$C$2:$X$2),FALSE)</f>
        <v>#N/A</v>
      </c>
      <c r="BW276" s="93" t="e">
        <f t="shared" si="225"/>
        <v>#N/A</v>
      </c>
      <c r="BX276" s="93" t="e">
        <f t="shared" si="226"/>
        <v>#N/A</v>
      </c>
      <c r="BY276" s="94">
        <f t="shared" si="227"/>
        <v>999</v>
      </c>
      <c r="BZ276" s="94">
        <f t="shared" si="228"/>
        <v>999</v>
      </c>
      <c r="CA276" s="94" t="e">
        <f t="shared" si="229"/>
        <v>#N/A</v>
      </c>
      <c r="CB276" t="e">
        <f t="shared" si="230"/>
        <v>#N/A</v>
      </c>
      <c r="CC276" s="58" t="e">
        <f t="shared" si="231"/>
        <v>#N/A</v>
      </c>
      <c r="CD276" s="95" t="e">
        <f t="shared" si="232"/>
        <v>#N/A</v>
      </c>
      <c r="CE276" s="96" t="b">
        <f t="shared" si="233"/>
        <v>1</v>
      </c>
      <c r="CF276" t="e">
        <f t="shared" si="234"/>
        <v>#DIV/0!</v>
      </c>
      <c r="CG276" t="e">
        <f t="shared" si="235"/>
        <v>#DIV/0!</v>
      </c>
      <c r="CH276" s="84" t="b">
        <f t="shared" si="236"/>
        <v>1</v>
      </c>
      <c r="CI276">
        <f t="shared" si="237"/>
        <v>0.72899999999999998</v>
      </c>
      <c r="CJ276" t="b">
        <f t="shared" si="238"/>
        <v>1</v>
      </c>
      <c r="CK276" t="b">
        <f t="shared" si="239"/>
        <v>1</v>
      </c>
      <c r="CL276" s="84" t="b">
        <f t="shared" si="259"/>
        <v>1</v>
      </c>
      <c r="CM276">
        <f t="shared" si="240"/>
        <v>2.8690000000000002</v>
      </c>
      <c r="CN276" t="b">
        <f t="shared" si="241"/>
        <v>1</v>
      </c>
      <c r="CO276" s="84">
        <f t="shared" si="242"/>
        <v>5.677299864596163E-2</v>
      </c>
      <c r="CP276" t="b">
        <f t="shared" si="243"/>
        <v>1</v>
      </c>
      <c r="CQ276" s="96" t="b">
        <f t="shared" si="244"/>
        <v>1</v>
      </c>
      <c r="CR276" t="b">
        <f t="shared" si="245"/>
        <v>1</v>
      </c>
      <c r="CS276" t="b">
        <f t="shared" si="246"/>
        <v>1</v>
      </c>
      <c r="CT276" t="b">
        <f t="shared" si="247"/>
        <v>1</v>
      </c>
      <c r="CU276" t="b">
        <f t="shared" si="248"/>
        <v>1</v>
      </c>
      <c r="CV276" s="84" t="b">
        <f t="shared" si="249"/>
        <v>1</v>
      </c>
      <c r="CW276" t="b">
        <f t="shared" si="250"/>
        <v>1</v>
      </c>
      <c r="CX276" t="b">
        <f t="shared" si="251"/>
        <v>1</v>
      </c>
      <c r="CY276" t="b">
        <f t="shared" si="252"/>
        <v>1</v>
      </c>
      <c r="CZ276" t="b">
        <f t="shared" si="253"/>
        <v>1</v>
      </c>
      <c r="DA276" s="84">
        <f t="shared" si="254"/>
        <v>0</v>
      </c>
      <c r="DB276" t="e">
        <f t="shared" si="255"/>
        <v>#N/A</v>
      </c>
    </row>
    <row r="277" spans="1:106">
      <c r="A277" s="9">
        <v>275</v>
      </c>
      <c r="B277" s="3">
        <v>2</v>
      </c>
      <c r="C277" s="3" t="s">
        <v>314</v>
      </c>
      <c r="D277" s="3" t="str">
        <f t="shared" si="208"/>
        <v>AF_60m_R_38_0307</v>
      </c>
      <c r="E277" s="3" t="str">
        <f t="shared" si="209"/>
        <v>0307</v>
      </c>
      <c r="F277" s="3">
        <v>135638.31200000001</v>
      </c>
      <c r="G277" s="15">
        <v>422943.81199999998</v>
      </c>
      <c r="H277" s="35" t="str">
        <f t="shared" si="210"/>
        <v>ja</v>
      </c>
      <c r="I277" s="42" t="s">
        <v>2402</v>
      </c>
      <c r="J277" s="20" t="s">
        <v>2955</v>
      </c>
      <c r="K277" s="21">
        <v>10000</v>
      </c>
      <c r="L277" s="28">
        <f t="shared" si="256"/>
        <v>0.24</v>
      </c>
      <c r="M277" s="28">
        <f t="shared" si="257"/>
        <v>0</v>
      </c>
      <c r="N277" s="56">
        <f t="shared" si="211"/>
        <v>0</v>
      </c>
      <c r="O277" s="33">
        <f t="shared" si="258"/>
        <v>188.84275520655405</v>
      </c>
      <c r="P277" s="37">
        <f t="shared" si="212"/>
        <v>57.349788360551671</v>
      </c>
      <c r="Q277" s="9" t="s">
        <v>12</v>
      </c>
      <c r="R277" s="55" t="s">
        <v>12</v>
      </c>
      <c r="S277" s="55">
        <v>3.7549999999999999</v>
      </c>
      <c r="T277" s="55">
        <v>3.85</v>
      </c>
      <c r="U277" s="55">
        <v>3.93</v>
      </c>
      <c r="V277" s="3">
        <v>3.9950000000000001</v>
      </c>
      <c r="W277" s="3">
        <v>4.07</v>
      </c>
      <c r="X277" s="3" t="s">
        <v>12</v>
      </c>
      <c r="Y277" s="3">
        <v>4.5049999999999999</v>
      </c>
      <c r="Z277" s="15" t="s">
        <v>12</v>
      </c>
      <c r="AA277" s="10">
        <f t="shared" si="213"/>
        <v>4.07</v>
      </c>
      <c r="AB277" s="9">
        <f t="shared" si="214"/>
        <v>0.14000000000000012</v>
      </c>
      <c r="AC277" s="10">
        <f t="shared" si="215"/>
        <v>0.43499999999999961</v>
      </c>
      <c r="AD277" s="9" t="s">
        <v>12</v>
      </c>
      <c r="AE277" s="55" t="s">
        <v>12</v>
      </c>
      <c r="AF277" s="55">
        <v>0.46200000000000002</v>
      </c>
      <c r="AG277" s="55">
        <v>0.51900000000000002</v>
      </c>
      <c r="AH277" s="55">
        <v>0.58099999999999996</v>
      </c>
      <c r="AI277" s="3">
        <v>0.64900000000000002</v>
      </c>
      <c r="AJ277" s="3">
        <v>0.77400000000000002</v>
      </c>
      <c r="AK277" s="3" t="s">
        <v>12</v>
      </c>
      <c r="AL277" s="3">
        <v>1.0029999999999999</v>
      </c>
      <c r="AM277" s="15" t="s">
        <v>12</v>
      </c>
      <c r="AN277" s="10">
        <f t="shared" si="216"/>
        <v>0.77400000000000002</v>
      </c>
      <c r="AO277" s="9">
        <f t="shared" si="217"/>
        <v>0.19300000000000006</v>
      </c>
      <c r="AP277" s="10">
        <f t="shared" si="218"/>
        <v>0.22899999999999987</v>
      </c>
      <c r="AQ277" s="9" t="s">
        <v>12</v>
      </c>
      <c r="AR277" s="55" t="s">
        <v>12</v>
      </c>
      <c r="AS277" s="55">
        <v>2.3050000000000002</v>
      </c>
      <c r="AT277" s="55">
        <v>2.431</v>
      </c>
      <c r="AU277" s="55">
        <v>2.5640000000000001</v>
      </c>
      <c r="AV277" s="3">
        <v>2.6880000000000002</v>
      </c>
      <c r="AW277" s="3">
        <v>2.891</v>
      </c>
      <c r="AX277" s="3" t="s">
        <v>12</v>
      </c>
      <c r="AY277" s="3">
        <v>4.2210000000000001</v>
      </c>
      <c r="AZ277" s="15" t="s">
        <v>12</v>
      </c>
      <c r="BA277" s="10">
        <f t="shared" si="219"/>
        <v>2.891</v>
      </c>
      <c r="BB277" s="9">
        <f t="shared" si="220"/>
        <v>0.32699999999999996</v>
      </c>
      <c r="BC277" s="10">
        <f t="shared" si="221"/>
        <v>1.33</v>
      </c>
      <c r="BD277" s="9" t="s">
        <v>2403</v>
      </c>
      <c r="BE277" s="3" t="s">
        <v>12</v>
      </c>
      <c r="BF277" s="15" t="s">
        <v>12</v>
      </c>
      <c r="BG277" s="15"/>
      <c r="BH277" s="9"/>
      <c r="BI277" s="10"/>
      <c r="BJ277" s="9" t="s">
        <v>2403</v>
      </c>
      <c r="BK277" s="3" t="s">
        <v>12</v>
      </c>
      <c r="BL277" s="15" t="s">
        <v>12</v>
      </c>
      <c r="BM277" s="15"/>
      <c r="BN277" s="9"/>
      <c r="BO277" s="10"/>
      <c r="BP277">
        <f t="shared" si="222"/>
        <v>0</v>
      </c>
      <c r="BQ277" s="93">
        <f t="shared" si="223"/>
        <v>0</v>
      </c>
      <c r="BR277" s="93">
        <f t="shared" si="224"/>
        <v>0</v>
      </c>
      <c r="BS277" s="93" t="e">
        <f>VLOOKUP(C277,'Koppeling locatie - aslocatie'!$A$2:$C$8139,2,FALSE)</f>
        <v>#N/A</v>
      </c>
      <c r="BT277" s="93" t="e">
        <f>VLOOKUP($BS277,aslocaties_v01!$C$3:$AA$349,MATCH($K$3/10,aslocaties_v01!$C$2:$X$2),FALSE)</f>
        <v>#N/A</v>
      </c>
      <c r="BU277" s="93" t="e">
        <f>VLOOKUP(BS277,aslocaties_v01!$C$3:$AA$349,MATCH($K$3,aslocaties_v01!$C$2:$X$2),FALSE)</f>
        <v>#N/A</v>
      </c>
      <c r="BV277" s="93" t="e">
        <f>VLOOKUP(BS277,aslocaties_v01!$C$3:$AA$349,MATCH($K$3*10,aslocaties_v01!$C$2:$X$2),FALSE)</f>
        <v>#N/A</v>
      </c>
      <c r="BW277" s="93" t="e">
        <f t="shared" si="225"/>
        <v>#N/A</v>
      </c>
      <c r="BX277" s="93" t="e">
        <f t="shared" si="226"/>
        <v>#N/A</v>
      </c>
      <c r="BY277" s="94">
        <f t="shared" si="227"/>
        <v>999</v>
      </c>
      <c r="BZ277" s="94">
        <f t="shared" si="228"/>
        <v>999</v>
      </c>
      <c r="CA277" s="94" t="e">
        <f t="shared" si="229"/>
        <v>#N/A</v>
      </c>
      <c r="CB277" t="e">
        <f t="shared" si="230"/>
        <v>#N/A</v>
      </c>
      <c r="CC277" s="58" t="e">
        <f t="shared" si="231"/>
        <v>#N/A</v>
      </c>
      <c r="CD277" s="95" t="e">
        <f t="shared" si="232"/>
        <v>#N/A</v>
      </c>
      <c r="CE277" s="96" t="b">
        <f t="shared" si="233"/>
        <v>1</v>
      </c>
      <c r="CF277" t="e">
        <f t="shared" si="234"/>
        <v>#DIV/0!</v>
      </c>
      <c r="CG277" t="e">
        <f t="shared" si="235"/>
        <v>#DIV/0!</v>
      </c>
      <c r="CH277" s="84" t="b">
        <f t="shared" si="236"/>
        <v>1</v>
      </c>
      <c r="CI277">
        <f t="shared" si="237"/>
        <v>0.77400000000000002</v>
      </c>
      <c r="CJ277" t="b">
        <f t="shared" si="238"/>
        <v>1</v>
      </c>
      <c r="CK277" t="b">
        <f t="shared" si="239"/>
        <v>1</v>
      </c>
      <c r="CL277" s="84" t="b">
        <f t="shared" si="259"/>
        <v>1</v>
      </c>
      <c r="CM277">
        <f t="shared" si="240"/>
        <v>2.891</v>
      </c>
      <c r="CN277" t="b">
        <f t="shared" si="241"/>
        <v>1</v>
      </c>
      <c r="CO277" s="84">
        <f t="shared" si="242"/>
        <v>5.9363593015244666E-2</v>
      </c>
      <c r="CP277" t="b">
        <f t="shared" si="243"/>
        <v>1</v>
      </c>
      <c r="CQ277" s="96" t="b">
        <f t="shared" si="244"/>
        <v>1</v>
      </c>
      <c r="CR277" t="b">
        <f t="shared" si="245"/>
        <v>1</v>
      </c>
      <c r="CS277" t="b">
        <f t="shared" si="246"/>
        <v>1</v>
      </c>
      <c r="CT277" t="b">
        <f t="shared" si="247"/>
        <v>1</v>
      </c>
      <c r="CU277" t="b">
        <f t="shared" si="248"/>
        <v>1</v>
      </c>
      <c r="CV277" s="84" t="b">
        <f t="shared" si="249"/>
        <v>1</v>
      </c>
      <c r="CW277" t="b">
        <f t="shared" si="250"/>
        <v>1</v>
      </c>
      <c r="CX277" t="b">
        <f t="shared" si="251"/>
        <v>1</v>
      </c>
      <c r="CY277" t="b">
        <f t="shared" si="252"/>
        <v>1</v>
      </c>
      <c r="CZ277" t="b">
        <f t="shared" si="253"/>
        <v>1</v>
      </c>
      <c r="DA277" s="84">
        <f t="shared" si="254"/>
        <v>0</v>
      </c>
      <c r="DB277" t="e">
        <f t="shared" si="255"/>
        <v>#N/A</v>
      </c>
    </row>
    <row r="278" spans="1:106">
      <c r="A278" s="9">
        <v>276</v>
      </c>
      <c r="B278" s="3">
        <v>2</v>
      </c>
      <c r="C278" s="3" t="s">
        <v>315</v>
      </c>
      <c r="D278" s="3" t="str">
        <f t="shared" si="208"/>
        <v>AF_60m_R_38_0308</v>
      </c>
      <c r="E278" s="3" t="str">
        <f t="shared" si="209"/>
        <v>0308</v>
      </c>
      <c r="F278" s="3">
        <v>135581.70300000001</v>
      </c>
      <c r="G278" s="15">
        <v>422953</v>
      </c>
      <c r="H278" s="35" t="str">
        <f t="shared" si="210"/>
        <v>ja</v>
      </c>
      <c r="I278" s="42" t="s">
        <v>2402</v>
      </c>
      <c r="J278" s="20" t="s">
        <v>2955</v>
      </c>
      <c r="K278" s="21">
        <v>10000</v>
      </c>
      <c r="L278" s="28">
        <f t="shared" si="256"/>
        <v>0.24</v>
      </c>
      <c r="M278" s="28">
        <f t="shared" si="257"/>
        <v>0</v>
      </c>
      <c r="N278" s="56">
        <f t="shared" si="211"/>
        <v>0</v>
      </c>
      <c r="O278" s="33">
        <f t="shared" si="258"/>
        <v>57.349788360551671</v>
      </c>
      <c r="P278" s="37">
        <f t="shared" si="212"/>
        <v>0</v>
      </c>
      <c r="Q278" s="9" t="s">
        <v>12</v>
      </c>
      <c r="R278" s="55" t="s">
        <v>12</v>
      </c>
      <c r="S278" s="55">
        <v>3.754</v>
      </c>
      <c r="T278" s="55">
        <v>3.8490000000000002</v>
      </c>
      <c r="U278" s="55">
        <v>3.93</v>
      </c>
      <c r="V278" s="3">
        <v>3.9950000000000001</v>
      </c>
      <c r="W278" s="3">
        <v>4.07</v>
      </c>
      <c r="X278" s="3" t="s">
        <v>12</v>
      </c>
      <c r="Y278" s="3">
        <v>4.5049999999999999</v>
      </c>
      <c r="Z278" s="15" t="s">
        <v>12</v>
      </c>
      <c r="AA278" s="10">
        <f t="shared" si="213"/>
        <v>4.07</v>
      </c>
      <c r="AB278" s="9">
        <f t="shared" si="214"/>
        <v>0.14000000000000012</v>
      </c>
      <c r="AC278" s="10">
        <f t="shared" si="215"/>
        <v>0.43499999999999961</v>
      </c>
      <c r="AD278" s="9" t="s">
        <v>12</v>
      </c>
      <c r="AE278" s="55" t="s">
        <v>12</v>
      </c>
      <c r="AF278" s="55">
        <v>0.44900000000000001</v>
      </c>
      <c r="AG278" s="55">
        <v>0.505</v>
      </c>
      <c r="AH278" s="55">
        <v>0.56999999999999995</v>
      </c>
      <c r="AI278" s="3">
        <v>0.629</v>
      </c>
      <c r="AJ278" s="3">
        <v>0.69399999999999995</v>
      </c>
      <c r="AK278" s="3" t="s">
        <v>12</v>
      </c>
      <c r="AL278" s="3">
        <v>0.84799999999999998</v>
      </c>
      <c r="AM278" s="15" t="s">
        <v>12</v>
      </c>
      <c r="AN278" s="10">
        <f t="shared" si="216"/>
        <v>0.69399999999999995</v>
      </c>
      <c r="AO278" s="9">
        <f t="shared" si="217"/>
        <v>0.124</v>
      </c>
      <c r="AP278" s="10">
        <f t="shared" si="218"/>
        <v>0.15400000000000003</v>
      </c>
      <c r="AQ278" s="9" t="s">
        <v>12</v>
      </c>
      <c r="AR278" s="55" t="s">
        <v>12</v>
      </c>
      <c r="AS278" s="55">
        <v>2.27</v>
      </c>
      <c r="AT278" s="55">
        <v>2.3919999999999999</v>
      </c>
      <c r="AU278" s="55">
        <v>2.5139999999999998</v>
      </c>
      <c r="AV278" s="3">
        <v>2.625</v>
      </c>
      <c r="AW278" s="3">
        <v>2.7490000000000001</v>
      </c>
      <c r="AX278" s="3" t="s">
        <v>12</v>
      </c>
      <c r="AY278" s="3">
        <v>2.9729999999999999</v>
      </c>
      <c r="AZ278" s="15" t="s">
        <v>12</v>
      </c>
      <c r="BA278" s="10">
        <f t="shared" si="219"/>
        <v>2.7490000000000001</v>
      </c>
      <c r="BB278" s="9">
        <f t="shared" si="220"/>
        <v>0.23500000000000032</v>
      </c>
      <c r="BC278" s="10">
        <f t="shared" si="221"/>
        <v>0.22399999999999975</v>
      </c>
      <c r="BD278" s="9" t="s">
        <v>2403</v>
      </c>
      <c r="BE278" s="3" t="s">
        <v>12</v>
      </c>
      <c r="BF278" s="15" t="s">
        <v>12</v>
      </c>
      <c r="BG278" s="15"/>
      <c r="BH278" s="9"/>
      <c r="BI278" s="10"/>
      <c r="BJ278" s="9" t="s">
        <v>2403</v>
      </c>
      <c r="BK278" s="3" t="s">
        <v>12</v>
      </c>
      <c r="BL278" s="15" t="s">
        <v>12</v>
      </c>
      <c r="BM278" s="15"/>
      <c r="BN278" s="9"/>
      <c r="BO278" s="10"/>
      <c r="BP278">
        <f t="shared" si="222"/>
        <v>0</v>
      </c>
      <c r="BQ278" s="93">
        <f t="shared" si="223"/>
        <v>0</v>
      </c>
      <c r="BR278" s="93">
        <f t="shared" si="224"/>
        <v>0</v>
      </c>
      <c r="BS278" s="93" t="e">
        <f>VLOOKUP(C278,'Koppeling locatie - aslocatie'!$A$2:$C$8139,2,FALSE)</f>
        <v>#N/A</v>
      </c>
      <c r="BT278" s="93" t="e">
        <f>VLOOKUP($BS278,aslocaties_v01!$C$3:$AA$349,MATCH($K$3/10,aslocaties_v01!$C$2:$X$2),FALSE)</f>
        <v>#N/A</v>
      </c>
      <c r="BU278" s="93" t="e">
        <f>VLOOKUP(BS278,aslocaties_v01!$C$3:$AA$349,MATCH($K$3,aslocaties_v01!$C$2:$X$2),FALSE)</f>
        <v>#N/A</v>
      </c>
      <c r="BV278" s="93" t="e">
        <f>VLOOKUP(BS278,aslocaties_v01!$C$3:$AA$349,MATCH($K$3*10,aslocaties_v01!$C$2:$X$2),FALSE)</f>
        <v>#N/A</v>
      </c>
      <c r="BW278" s="93" t="e">
        <f t="shared" si="225"/>
        <v>#N/A</v>
      </c>
      <c r="BX278" s="93" t="e">
        <f t="shared" si="226"/>
        <v>#N/A</v>
      </c>
      <c r="BY278" s="94">
        <f t="shared" si="227"/>
        <v>999</v>
      </c>
      <c r="BZ278" s="94">
        <f t="shared" si="228"/>
        <v>999</v>
      </c>
      <c r="CA278" s="94" t="e">
        <f t="shared" si="229"/>
        <v>#N/A</v>
      </c>
      <c r="CB278" t="e">
        <f t="shared" si="230"/>
        <v>#N/A</v>
      </c>
      <c r="CC278" s="58" t="e">
        <f t="shared" si="231"/>
        <v>#N/A</v>
      </c>
      <c r="CD278" s="95" t="e">
        <f t="shared" si="232"/>
        <v>#N/A</v>
      </c>
      <c r="CE278" s="96" t="b">
        <f t="shared" si="233"/>
        <v>1</v>
      </c>
      <c r="CF278" t="e">
        <f t="shared" si="234"/>
        <v>#DIV/0!</v>
      </c>
      <c r="CG278" t="e">
        <f t="shared" si="235"/>
        <v>#DIV/0!</v>
      </c>
      <c r="CH278" s="84" t="b">
        <f t="shared" si="236"/>
        <v>1</v>
      </c>
      <c r="CI278">
        <f t="shared" si="237"/>
        <v>0.69399999999999995</v>
      </c>
      <c r="CJ278" t="b">
        <f t="shared" si="238"/>
        <v>1</v>
      </c>
      <c r="CK278" t="b">
        <f t="shared" si="239"/>
        <v>1</v>
      </c>
      <c r="CL278" s="84" t="b">
        <f t="shared" si="259"/>
        <v>1</v>
      </c>
      <c r="CM278">
        <f t="shared" si="240"/>
        <v>2.7490000000000001</v>
      </c>
      <c r="CN278" t="b">
        <f t="shared" si="241"/>
        <v>1</v>
      </c>
      <c r="CO278" s="84">
        <f t="shared" si="242"/>
        <v>5.8868828371439252E-2</v>
      </c>
      <c r="CP278" t="b">
        <f t="shared" si="243"/>
        <v>1</v>
      </c>
      <c r="CQ278" s="96" t="b">
        <f t="shared" si="244"/>
        <v>1</v>
      </c>
      <c r="CR278" t="b">
        <f t="shared" si="245"/>
        <v>1</v>
      </c>
      <c r="CS278" t="b">
        <f t="shared" si="246"/>
        <v>1</v>
      </c>
      <c r="CT278" t="b">
        <f t="shared" si="247"/>
        <v>1</v>
      </c>
      <c r="CU278" t="b">
        <f t="shared" si="248"/>
        <v>1</v>
      </c>
      <c r="CV278" s="84" t="b">
        <f t="shared" si="249"/>
        <v>0</v>
      </c>
      <c r="CW278" t="b">
        <f t="shared" si="250"/>
        <v>0</v>
      </c>
      <c r="CX278" t="b">
        <f t="shared" si="251"/>
        <v>0</v>
      </c>
      <c r="CY278" t="b">
        <f t="shared" si="252"/>
        <v>0</v>
      </c>
      <c r="CZ278" t="b">
        <f t="shared" si="253"/>
        <v>0</v>
      </c>
      <c r="DA278" s="84">
        <f t="shared" si="254"/>
        <v>1</v>
      </c>
      <c r="DB278" t="e">
        <f t="shared" si="255"/>
        <v>#N/A</v>
      </c>
    </row>
    <row r="279" spans="1:106">
      <c r="A279" s="9">
        <v>277</v>
      </c>
      <c r="B279" s="3">
        <v>2</v>
      </c>
      <c r="C279" s="3" t="s">
        <v>316</v>
      </c>
      <c r="D279" s="3" t="str">
        <f t="shared" si="208"/>
        <v>AF_60m_R_38_0309</v>
      </c>
      <c r="E279" s="3" t="str">
        <f t="shared" si="209"/>
        <v>0309</v>
      </c>
      <c r="F279" s="3">
        <v>135581.70300000001</v>
      </c>
      <c r="G279" s="15">
        <v>422953</v>
      </c>
      <c r="H279" s="35" t="str">
        <f t="shared" si="210"/>
        <v>ja</v>
      </c>
      <c r="I279" s="42" t="s">
        <v>2402</v>
      </c>
      <c r="J279" s="20" t="s">
        <v>2955</v>
      </c>
      <c r="K279" s="21">
        <v>10000</v>
      </c>
      <c r="L279" s="28">
        <f t="shared" si="256"/>
        <v>0.24</v>
      </c>
      <c r="M279" s="28">
        <f t="shared" si="257"/>
        <v>0</v>
      </c>
      <c r="N279" s="56">
        <f t="shared" si="211"/>
        <v>0</v>
      </c>
      <c r="O279" s="33">
        <f t="shared" si="258"/>
        <v>0</v>
      </c>
      <c r="P279" s="37">
        <f t="shared" si="212"/>
        <v>142.96260560018186</v>
      </c>
      <c r="Q279" s="9" t="s">
        <v>12</v>
      </c>
      <c r="R279" s="55" t="s">
        <v>12</v>
      </c>
      <c r="S279" s="55">
        <v>3.754</v>
      </c>
      <c r="T279" s="55">
        <v>3.8490000000000002</v>
      </c>
      <c r="U279" s="55">
        <v>3.93</v>
      </c>
      <c r="V279" s="3">
        <v>3.9950000000000001</v>
      </c>
      <c r="W279" s="3">
        <v>4.07</v>
      </c>
      <c r="X279" s="3" t="s">
        <v>12</v>
      </c>
      <c r="Y279" s="3">
        <v>4.5049999999999999</v>
      </c>
      <c r="Z279" s="15" t="s">
        <v>12</v>
      </c>
      <c r="AA279" s="10">
        <f t="shared" si="213"/>
        <v>4.07</v>
      </c>
      <c r="AB279" s="9">
        <f t="shared" si="214"/>
        <v>0.14000000000000012</v>
      </c>
      <c r="AC279" s="10">
        <f t="shared" si="215"/>
        <v>0.43499999999999961</v>
      </c>
      <c r="AD279" s="9" t="s">
        <v>12</v>
      </c>
      <c r="AE279" s="55" t="s">
        <v>12</v>
      </c>
      <c r="AF279" s="55">
        <v>0.44900000000000001</v>
      </c>
      <c r="AG279" s="55">
        <v>0.505</v>
      </c>
      <c r="AH279" s="55">
        <v>0.56899999999999995</v>
      </c>
      <c r="AI279" s="3">
        <v>0.64300000000000002</v>
      </c>
      <c r="AJ279" s="3">
        <v>0.72599999999999998</v>
      </c>
      <c r="AK279" s="3" t="s">
        <v>12</v>
      </c>
      <c r="AL279" s="3">
        <v>0.85199999999999998</v>
      </c>
      <c r="AM279" s="15" t="s">
        <v>12</v>
      </c>
      <c r="AN279" s="10">
        <f t="shared" si="216"/>
        <v>0.72599999999999998</v>
      </c>
      <c r="AO279" s="9">
        <f t="shared" si="217"/>
        <v>0.15700000000000003</v>
      </c>
      <c r="AP279" s="10">
        <f t="shared" si="218"/>
        <v>0.126</v>
      </c>
      <c r="AQ279" s="9" t="s">
        <v>12</v>
      </c>
      <c r="AR279" s="55" t="s">
        <v>12</v>
      </c>
      <c r="AS279" s="55">
        <v>2.246</v>
      </c>
      <c r="AT279" s="55">
        <v>2.3740000000000001</v>
      </c>
      <c r="AU279" s="55">
        <v>2.5030000000000001</v>
      </c>
      <c r="AV279" s="3">
        <v>2.605</v>
      </c>
      <c r="AW279" s="3">
        <v>2.7269999999999999</v>
      </c>
      <c r="AX279" s="3" t="s">
        <v>12</v>
      </c>
      <c r="AY279" s="3">
        <v>2.9660000000000002</v>
      </c>
      <c r="AZ279" s="15" t="s">
        <v>12</v>
      </c>
      <c r="BA279" s="10">
        <f t="shared" si="219"/>
        <v>2.7269999999999999</v>
      </c>
      <c r="BB279" s="9">
        <f t="shared" si="220"/>
        <v>0.22399999999999975</v>
      </c>
      <c r="BC279" s="10">
        <f t="shared" si="221"/>
        <v>0.23900000000000032</v>
      </c>
      <c r="BD279" s="9" t="s">
        <v>2403</v>
      </c>
      <c r="BE279" s="3" t="s">
        <v>12</v>
      </c>
      <c r="BF279" s="15" t="s">
        <v>12</v>
      </c>
      <c r="BG279" s="15"/>
      <c r="BH279" s="9"/>
      <c r="BI279" s="10"/>
      <c r="BJ279" s="9" t="s">
        <v>2403</v>
      </c>
      <c r="BK279" s="3" t="s">
        <v>12</v>
      </c>
      <c r="BL279" s="15" t="s">
        <v>12</v>
      </c>
      <c r="BM279" s="15"/>
      <c r="BN279" s="9"/>
      <c r="BO279" s="10"/>
      <c r="BP279">
        <f t="shared" si="222"/>
        <v>0</v>
      </c>
      <c r="BQ279" s="93">
        <f t="shared" si="223"/>
        <v>0</v>
      </c>
      <c r="BR279" s="93">
        <f t="shared" si="224"/>
        <v>0</v>
      </c>
      <c r="BS279" s="93" t="e">
        <f>VLOOKUP(C279,'Koppeling locatie - aslocatie'!$A$2:$C$8139,2,FALSE)</f>
        <v>#N/A</v>
      </c>
      <c r="BT279" s="93" t="e">
        <f>VLOOKUP($BS279,aslocaties_v01!$C$3:$AA$349,MATCH($K$3/10,aslocaties_v01!$C$2:$X$2),FALSE)</f>
        <v>#N/A</v>
      </c>
      <c r="BU279" s="93" t="e">
        <f>VLOOKUP(BS279,aslocaties_v01!$C$3:$AA$349,MATCH($K$3,aslocaties_v01!$C$2:$X$2),FALSE)</f>
        <v>#N/A</v>
      </c>
      <c r="BV279" s="93" t="e">
        <f>VLOOKUP(BS279,aslocaties_v01!$C$3:$AA$349,MATCH($K$3*10,aslocaties_v01!$C$2:$X$2),FALSE)</f>
        <v>#N/A</v>
      </c>
      <c r="BW279" s="93" t="e">
        <f t="shared" si="225"/>
        <v>#N/A</v>
      </c>
      <c r="BX279" s="93" t="e">
        <f t="shared" si="226"/>
        <v>#N/A</v>
      </c>
      <c r="BY279" s="94">
        <f t="shared" si="227"/>
        <v>999</v>
      </c>
      <c r="BZ279" s="94">
        <f t="shared" si="228"/>
        <v>999</v>
      </c>
      <c r="CA279" s="94" t="e">
        <f t="shared" si="229"/>
        <v>#N/A</v>
      </c>
      <c r="CB279" t="e">
        <f t="shared" si="230"/>
        <v>#N/A</v>
      </c>
      <c r="CC279" s="58" t="e">
        <f t="shared" si="231"/>
        <v>#N/A</v>
      </c>
      <c r="CD279" s="95" t="e">
        <f t="shared" si="232"/>
        <v>#N/A</v>
      </c>
      <c r="CE279" s="96" t="b">
        <f t="shared" si="233"/>
        <v>1</v>
      </c>
      <c r="CF279" t="e">
        <f t="shared" si="234"/>
        <v>#DIV/0!</v>
      </c>
      <c r="CG279" t="e">
        <f t="shared" si="235"/>
        <v>#DIV/0!</v>
      </c>
      <c r="CH279" s="84" t="b">
        <f t="shared" si="236"/>
        <v>1</v>
      </c>
      <c r="CI279">
        <f t="shared" si="237"/>
        <v>0.72599999999999998</v>
      </c>
      <c r="CJ279" t="b">
        <f t="shared" si="238"/>
        <v>1</v>
      </c>
      <c r="CK279" t="b">
        <f t="shared" si="239"/>
        <v>1</v>
      </c>
      <c r="CL279" s="84" t="b">
        <f t="shared" si="259"/>
        <v>1</v>
      </c>
      <c r="CM279">
        <f t="shared" si="240"/>
        <v>2.7269999999999999</v>
      </c>
      <c r="CN279" t="b">
        <f t="shared" si="241"/>
        <v>1</v>
      </c>
      <c r="CO279" s="84">
        <f t="shared" si="242"/>
        <v>6.2580891620891324E-2</v>
      </c>
      <c r="CP279" t="b">
        <f t="shared" si="243"/>
        <v>1</v>
      </c>
      <c r="CQ279" s="96" t="b">
        <f t="shared" si="244"/>
        <v>0</v>
      </c>
      <c r="CR279" t="b">
        <f t="shared" si="245"/>
        <v>0</v>
      </c>
      <c r="CS279" t="b">
        <f t="shared" si="246"/>
        <v>0</v>
      </c>
      <c r="CT279" t="b">
        <f t="shared" si="247"/>
        <v>0</v>
      </c>
      <c r="CU279" t="b">
        <f t="shared" si="248"/>
        <v>0</v>
      </c>
      <c r="CV279" s="84" t="b">
        <f t="shared" si="249"/>
        <v>1</v>
      </c>
      <c r="CW279" t="b">
        <f t="shared" si="250"/>
        <v>1</v>
      </c>
      <c r="CX279" t="b">
        <f t="shared" si="251"/>
        <v>1</v>
      </c>
      <c r="CY279" t="b">
        <f t="shared" si="252"/>
        <v>1</v>
      </c>
      <c r="CZ279" t="b">
        <f t="shared" si="253"/>
        <v>1</v>
      </c>
      <c r="DA279" s="84">
        <f t="shared" si="254"/>
        <v>1</v>
      </c>
      <c r="DB279" t="e">
        <f t="shared" si="255"/>
        <v>#N/A</v>
      </c>
    </row>
    <row r="280" spans="1:106">
      <c r="A280" s="9">
        <v>278</v>
      </c>
      <c r="B280" s="3">
        <v>2</v>
      </c>
      <c r="C280" s="3" t="s">
        <v>317</v>
      </c>
      <c r="D280" s="3" t="str">
        <f t="shared" si="208"/>
        <v>AF_60m_R_38_0310</v>
      </c>
      <c r="E280" s="3" t="str">
        <f t="shared" si="209"/>
        <v>0310</v>
      </c>
      <c r="F280" s="3">
        <v>135558.46900000001</v>
      </c>
      <c r="G280" s="15">
        <v>422811.93800000002</v>
      </c>
      <c r="H280" s="35" t="str">
        <f t="shared" si="210"/>
        <v>ja</v>
      </c>
      <c r="I280" s="42" t="s">
        <v>2402</v>
      </c>
      <c r="J280" s="20" t="s">
        <v>2955</v>
      </c>
      <c r="K280" s="21">
        <v>10000</v>
      </c>
      <c r="L280" s="28">
        <f t="shared" si="256"/>
        <v>0.24</v>
      </c>
      <c r="M280" s="28">
        <f t="shared" si="257"/>
        <v>0</v>
      </c>
      <c r="N280" s="56">
        <f t="shared" si="211"/>
        <v>0</v>
      </c>
      <c r="O280" s="33">
        <f t="shared" si="258"/>
        <v>142.96260560018186</v>
      </c>
      <c r="P280" s="37">
        <f t="shared" si="212"/>
        <v>134.27279866376716</v>
      </c>
      <c r="Q280" s="9" t="s">
        <v>12</v>
      </c>
      <c r="R280" s="55" t="s">
        <v>12</v>
      </c>
      <c r="S280" s="55">
        <v>3.7530000000000001</v>
      </c>
      <c r="T280" s="55">
        <v>3.8490000000000002</v>
      </c>
      <c r="U280" s="55">
        <v>3.93</v>
      </c>
      <c r="V280" s="3">
        <v>3.9940000000000002</v>
      </c>
      <c r="W280" s="3">
        <v>4.07</v>
      </c>
      <c r="X280" s="3" t="s">
        <v>12</v>
      </c>
      <c r="Y280" s="3">
        <v>4.5039999999999996</v>
      </c>
      <c r="Z280" s="15" t="s">
        <v>12</v>
      </c>
      <c r="AA280" s="10">
        <f t="shared" si="213"/>
        <v>4.07</v>
      </c>
      <c r="AB280" s="9">
        <f t="shared" si="214"/>
        <v>0.14000000000000012</v>
      </c>
      <c r="AC280" s="10">
        <f t="shared" si="215"/>
        <v>0.43399999999999928</v>
      </c>
      <c r="AD280" s="9" t="s">
        <v>12</v>
      </c>
      <c r="AE280" s="55" t="s">
        <v>12</v>
      </c>
      <c r="AF280" s="55">
        <v>0.46400000000000002</v>
      </c>
      <c r="AG280" s="55">
        <v>0.52100000000000002</v>
      </c>
      <c r="AH280" s="55">
        <v>0.58599999999999997</v>
      </c>
      <c r="AI280" s="3">
        <v>0.65700000000000003</v>
      </c>
      <c r="AJ280" s="3">
        <v>0.73299999999999998</v>
      </c>
      <c r="AK280" s="3" t="s">
        <v>12</v>
      </c>
      <c r="AL280" s="3">
        <v>0.86299999999999999</v>
      </c>
      <c r="AM280" s="15" t="s">
        <v>12</v>
      </c>
      <c r="AN280" s="10">
        <f t="shared" si="216"/>
        <v>0.73299999999999998</v>
      </c>
      <c r="AO280" s="9">
        <f t="shared" si="217"/>
        <v>0.14700000000000002</v>
      </c>
      <c r="AP280" s="10">
        <f t="shared" si="218"/>
        <v>0.13</v>
      </c>
      <c r="AQ280" s="9" t="s">
        <v>12</v>
      </c>
      <c r="AR280" s="55" t="s">
        <v>12</v>
      </c>
      <c r="AS280" s="55">
        <v>2.3039999999999998</v>
      </c>
      <c r="AT280" s="55">
        <v>2.431</v>
      </c>
      <c r="AU280" s="55">
        <v>2.5670000000000002</v>
      </c>
      <c r="AV280" s="3">
        <v>2.7</v>
      </c>
      <c r="AW280" s="3">
        <v>2.7970000000000002</v>
      </c>
      <c r="AX280" s="3" t="s">
        <v>12</v>
      </c>
      <c r="AY280" s="3">
        <v>3.0350000000000001</v>
      </c>
      <c r="AZ280" s="15" t="s">
        <v>12</v>
      </c>
      <c r="BA280" s="10">
        <f t="shared" si="219"/>
        <v>2.7970000000000002</v>
      </c>
      <c r="BB280" s="9">
        <f t="shared" si="220"/>
        <v>0.22999999999999998</v>
      </c>
      <c r="BC280" s="10">
        <f t="shared" si="221"/>
        <v>0.23799999999999999</v>
      </c>
      <c r="BD280" s="9" t="s">
        <v>2403</v>
      </c>
      <c r="BE280" s="3" t="s">
        <v>12</v>
      </c>
      <c r="BF280" s="15" t="s">
        <v>12</v>
      </c>
      <c r="BG280" s="15"/>
      <c r="BH280" s="9"/>
      <c r="BI280" s="10"/>
      <c r="BJ280" s="9" t="s">
        <v>2403</v>
      </c>
      <c r="BK280" s="3" t="s">
        <v>12</v>
      </c>
      <c r="BL280" s="15" t="s">
        <v>12</v>
      </c>
      <c r="BM280" s="15"/>
      <c r="BN280" s="9"/>
      <c r="BO280" s="10"/>
      <c r="BP280">
        <f t="shared" si="222"/>
        <v>0</v>
      </c>
      <c r="BQ280" s="93">
        <f t="shared" si="223"/>
        <v>0</v>
      </c>
      <c r="BR280" s="93">
        <f t="shared" si="224"/>
        <v>0</v>
      </c>
      <c r="BS280" s="93" t="e">
        <f>VLOOKUP(C280,'Koppeling locatie - aslocatie'!$A$2:$C$8139,2,FALSE)</f>
        <v>#N/A</v>
      </c>
      <c r="BT280" s="93" t="e">
        <f>VLOOKUP($BS280,aslocaties_v01!$C$3:$AA$349,MATCH($K$3/10,aslocaties_v01!$C$2:$X$2),FALSE)</f>
        <v>#N/A</v>
      </c>
      <c r="BU280" s="93" t="e">
        <f>VLOOKUP(BS280,aslocaties_v01!$C$3:$AA$349,MATCH($K$3,aslocaties_v01!$C$2:$X$2),FALSE)</f>
        <v>#N/A</v>
      </c>
      <c r="BV280" s="93" t="e">
        <f>VLOOKUP(BS280,aslocaties_v01!$C$3:$AA$349,MATCH($K$3*10,aslocaties_v01!$C$2:$X$2),FALSE)</f>
        <v>#N/A</v>
      </c>
      <c r="BW280" s="93" t="e">
        <f t="shared" si="225"/>
        <v>#N/A</v>
      </c>
      <c r="BX280" s="93" t="e">
        <f t="shared" si="226"/>
        <v>#N/A</v>
      </c>
      <c r="BY280" s="94">
        <f t="shared" si="227"/>
        <v>999</v>
      </c>
      <c r="BZ280" s="94">
        <f t="shared" si="228"/>
        <v>999</v>
      </c>
      <c r="CA280" s="94" t="e">
        <f t="shared" si="229"/>
        <v>#N/A</v>
      </c>
      <c r="CB280" t="e">
        <f t="shared" si="230"/>
        <v>#N/A</v>
      </c>
      <c r="CC280" s="58" t="e">
        <f t="shared" si="231"/>
        <v>#N/A</v>
      </c>
      <c r="CD280" s="95" t="e">
        <f t="shared" si="232"/>
        <v>#N/A</v>
      </c>
      <c r="CE280" s="96" t="b">
        <f t="shared" si="233"/>
        <v>1</v>
      </c>
      <c r="CF280" t="e">
        <f t="shared" si="234"/>
        <v>#DIV/0!</v>
      </c>
      <c r="CG280" t="e">
        <f t="shared" si="235"/>
        <v>#DIV/0!</v>
      </c>
      <c r="CH280" s="84" t="b">
        <f t="shared" si="236"/>
        <v>1</v>
      </c>
      <c r="CI280">
        <f t="shared" si="237"/>
        <v>0.73299999999999998</v>
      </c>
      <c r="CJ280" t="b">
        <f t="shared" si="238"/>
        <v>1</v>
      </c>
      <c r="CK280" t="b">
        <f t="shared" si="239"/>
        <v>1</v>
      </c>
      <c r="CL280" s="84" t="b">
        <f t="shared" si="259"/>
        <v>1</v>
      </c>
      <c r="CM280">
        <f t="shared" si="240"/>
        <v>2.7970000000000002</v>
      </c>
      <c r="CN280" t="b">
        <f t="shared" si="241"/>
        <v>1</v>
      </c>
      <c r="CO280" s="84">
        <f t="shared" si="242"/>
        <v>6.0061260650430631E-2</v>
      </c>
      <c r="CP280" t="b">
        <f t="shared" si="243"/>
        <v>1</v>
      </c>
      <c r="CQ280" s="96" t="b">
        <f t="shared" si="244"/>
        <v>1</v>
      </c>
      <c r="CR280" t="b">
        <f t="shared" si="245"/>
        <v>1</v>
      </c>
      <c r="CS280" t="b">
        <f t="shared" si="246"/>
        <v>1</v>
      </c>
      <c r="CT280" t="b">
        <f t="shared" si="247"/>
        <v>1</v>
      </c>
      <c r="CU280" t="b">
        <f t="shared" si="248"/>
        <v>1</v>
      </c>
      <c r="CV280" s="84" t="b">
        <f t="shared" si="249"/>
        <v>1</v>
      </c>
      <c r="CW280" t="b">
        <f t="shared" si="250"/>
        <v>1</v>
      </c>
      <c r="CX280" t="b">
        <f t="shared" si="251"/>
        <v>1</v>
      </c>
      <c r="CY280" t="b">
        <f t="shared" si="252"/>
        <v>1</v>
      </c>
      <c r="CZ280" t="b">
        <f t="shared" si="253"/>
        <v>1</v>
      </c>
      <c r="DA280" s="84">
        <f t="shared" si="254"/>
        <v>0</v>
      </c>
      <c r="DB280" t="e">
        <f t="shared" si="255"/>
        <v>#N/A</v>
      </c>
    </row>
    <row r="281" spans="1:106">
      <c r="A281" s="9">
        <v>279</v>
      </c>
      <c r="B281" s="3">
        <v>2</v>
      </c>
      <c r="C281" s="3" t="s">
        <v>318</v>
      </c>
      <c r="D281" s="3" t="str">
        <f t="shared" si="208"/>
        <v>AF_60m_R_38_0311</v>
      </c>
      <c r="E281" s="3" t="str">
        <f t="shared" si="209"/>
        <v>0311</v>
      </c>
      <c r="F281" s="3">
        <v>135535.25</v>
      </c>
      <c r="G281" s="15">
        <v>422679.68800000002</v>
      </c>
      <c r="H281" s="35" t="str">
        <f t="shared" si="210"/>
        <v>ja</v>
      </c>
      <c r="I281" s="42" t="s">
        <v>2402</v>
      </c>
      <c r="J281" s="20" t="s">
        <v>2955</v>
      </c>
      <c r="K281" s="21">
        <v>10000</v>
      </c>
      <c r="L281" s="28">
        <f t="shared" si="256"/>
        <v>0.24</v>
      </c>
      <c r="M281" s="28">
        <f t="shared" si="257"/>
        <v>0</v>
      </c>
      <c r="N281" s="56">
        <f t="shared" si="211"/>
        <v>0</v>
      </c>
      <c r="O281" s="33">
        <f t="shared" si="258"/>
        <v>134.27279866376716</v>
      </c>
      <c r="P281" s="37">
        <f t="shared" si="212"/>
        <v>126.74404319336307</v>
      </c>
      <c r="Q281" s="9" t="s">
        <v>12</v>
      </c>
      <c r="R281" s="55" t="s">
        <v>12</v>
      </c>
      <c r="S281" s="55">
        <v>3.7530000000000001</v>
      </c>
      <c r="T281" s="55">
        <v>3.8479999999999999</v>
      </c>
      <c r="U281" s="55">
        <v>3.9289999999999998</v>
      </c>
      <c r="V281" s="3">
        <v>3.9929999999999999</v>
      </c>
      <c r="W281" s="3">
        <v>4.069</v>
      </c>
      <c r="X281" s="3" t="s">
        <v>12</v>
      </c>
      <c r="Y281" s="3">
        <v>4.5039999999999996</v>
      </c>
      <c r="Z281" s="15" t="s">
        <v>12</v>
      </c>
      <c r="AA281" s="10">
        <f t="shared" si="213"/>
        <v>4.069</v>
      </c>
      <c r="AB281" s="9">
        <f t="shared" si="214"/>
        <v>0.14000000000000012</v>
      </c>
      <c r="AC281" s="10">
        <f t="shared" si="215"/>
        <v>0.43499999999999961</v>
      </c>
      <c r="AD281" s="9" t="s">
        <v>12</v>
      </c>
      <c r="AE281" s="55" t="s">
        <v>12</v>
      </c>
      <c r="AF281" s="55">
        <v>0.53700000000000003</v>
      </c>
      <c r="AG281" s="55">
        <v>0.60499999999999998</v>
      </c>
      <c r="AH281" s="55">
        <v>0.69199999999999995</v>
      </c>
      <c r="AI281" s="3">
        <v>0.77700000000000002</v>
      </c>
      <c r="AJ281" s="3">
        <v>0.88400000000000001</v>
      </c>
      <c r="AK281" s="3" t="s">
        <v>12</v>
      </c>
      <c r="AL281" s="3">
        <v>1.06</v>
      </c>
      <c r="AM281" s="15" t="s">
        <v>12</v>
      </c>
      <c r="AN281" s="10">
        <f t="shared" si="216"/>
        <v>0.88400000000000001</v>
      </c>
      <c r="AO281" s="9">
        <f t="shared" si="217"/>
        <v>0.19200000000000006</v>
      </c>
      <c r="AP281" s="10">
        <f t="shared" si="218"/>
        <v>0.17600000000000005</v>
      </c>
      <c r="AQ281" s="9" t="s">
        <v>12</v>
      </c>
      <c r="AR281" s="55" t="s">
        <v>12</v>
      </c>
      <c r="AS281" s="55">
        <v>2.4260000000000002</v>
      </c>
      <c r="AT281" s="55">
        <v>2.5670000000000002</v>
      </c>
      <c r="AU281" s="55">
        <v>2.7130000000000001</v>
      </c>
      <c r="AV281" s="3">
        <v>2.8479999999999999</v>
      </c>
      <c r="AW281" s="3">
        <v>3.0219999999999998</v>
      </c>
      <c r="AX281" s="3" t="s">
        <v>12</v>
      </c>
      <c r="AY281" s="3">
        <v>3.28</v>
      </c>
      <c r="AZ281" s="15" t="s">
        <v>12</v>
      </c>
      <c r="BA281" s="10">
        <f t="shared" si="219"/>
        <v>3.0219999999999998</v>
      </c>
      <c r="BB281" s="9">
        <f t="shared" si="220"/>
        <v>0.30899999999999972</v>
      </c>
      <c r="BC281" s="10">
        <f t="shared" si="221"/>
        <v>0.25800000000000001</v>
      </c>
      <c r="BD281" s="9" t="s">
        <v>2403</v>
      </c>
      <c r="BE281" s="3" t="s">
        <v>12</v>
      </c>
      <c r="BF281" s="15" t="s">
        <v>12</v>
      </c>
      <c r="BG281" s="15"/>
      <c r="BH281" s="9"/>
      <c r="BI281" s="10"/>
      <c r="BJ281" s="9" t="s">
        <v>2403</v>
      </c>
      <c r="BK281" s="3" t="s">
        <v>12</v>
      </c>
      <c r="BL281" s="15" t="s">
        <v>12</v>
      </c>
      <c r="BM281" s="15"/>
      <c r="BN281" s="9"/>
      <c r="BO281" s="10"/>
      <c r="BP281">
        <f t="shared" si="222"/>
        <v>0</v>
      </c>
      <c r="BQ281" s="93">
        <f t="shared" si="223"/>
        <v>0</v>
      </c>
      <c r="BR281" s="93">
        <f t="shared" si="224"/>
        <v>0</v>
      </c>
      <c r="BS281" s="93" t="e">
        <f>VLOOKUP(C281,'Koppeling locatie - aslocatie'!$A$2:$C$8139,2,FALSE)</f>
        <v>#N/A</v>
      </c>
      <c r="BT281" s="93" t="e">
        <f>VLOOKUP($BS281,aslocaties_v01!$C$3:$AA$349,MATCH($K$3/10,aslocaties_v01!$C$2:$X$2),FALSE)</f>
        <v>#N/A</v>
      </c>
      <c r="BU281" s="93" t="e">
        <f>VLOOKUP(BS281,aslocaties_v01!$C$3:$AA$349,MATCH($K$3,aslocaties_v01!$C$2:$X$2),FALSE)</f>
        <v>#N/A</v>
      </c>
      <c r="BV281" s="93" t="e">
        <f>VLOOKUP(BS281,aslocaties_v01!$C$3:$AA$349,MATCH($K$3*10,aslocaties_v01!$C$2:$X$2),FALSE)</f>
        <v>#N/A</v>
      </c>
      <c r="BW281" s="93" t="e">
        <f t="shared" si="225"/>
        <v>#N/A</v>
      </c>
      <c r="BX281" s="93" t="e">
        <f t="shared" si="226"/>
        <v>#N/A</v>
      </c>
      <c r="BY281" s="94">
        <f t="shared" si="227"/>
        <v>999</v>
      </c>
      <c r="BZ281" s="94">
        <f t="shared" si="228"/>
        <v>999</v>
      </c>
      <c r="CA281" s="94" t="e">
        <f t="shared" si="229"/>
        <v>#N/A</v>
      </c>
      <c r="CB281" t="e">
        <f t="shared" si="230"/>
        <v>#N/A</v>
      </c>
      <c r="CC281" s="58" t="e">
        <f t="shared" si="231"/>
        <v>#N/A</v>
      </c>
      <c r="CD281" s="95" t="e">
        <f t="shared" si="232"/>
        <v>#N/A</v>
      </c>
      <c r="CE281" s="96" t="b">
        <f t="shared" si="233"/>
        <v>1</v>
      </c>
      <c r="CF281" t="e">
        <f t="shared" si="234"/>
        <v>#DIV/0!</v>
      </c>
      <c r="CG281" t="e">
        <f t="shared" si="235"/>
        <v>#DIV/0!</v>
      </c>
      <c r="CH281" s="84" t="b">
        <f t="shared" si="236"/>
        <v>1</v>
      </c>
      <c r="CI281">
        <f t="shared" si="237"/>
        <v>0.88400000000000001</v>
      </c>
      <c r="CJ281" t="b">
        <f t="shared" si="238"/>
        <v>1</v>
      </c>
      <c r="CK281" t="b">
        <f t="shared" si="239"/>
        <v>1</v>
      </c>
      <c r="CL281" s="84" t="b">
        <f t="shared" si="259"/>
        <v>1</v>
      </c>
      <c r="CM281">
        <f t="shared" si="240"/>
        <v>3.0219999999999998</v>
      </c>
      <c r="CN281" t="b">
        <f t="shared" si="241"/>
        <v>1</v>
      </c>
      <c r="CO281" s="84">
        <f t="shared" si="242"/>
        <v>6.2049565777138702E-2</v>
      </c>
      <c r="CP281" t="b">
        <f t="shared" si="243"/>
        <v>1</v>
      </c>
      <c r="CQ281" s="96" t="b">
        <f t="shared" si="244"/>
        <v>1</v>
      </c>
      <c r="CR281" t="b">
        <f t="shared" si="245"/>
        <v>1</v>
      </c>
      <c r="CS281" t="b">
        <f t="shared" si="246"/>
        <v>1</v>
      </c>
      <c r="CT281" t="b">
        <f t="shared" si="247"/>
        <v>1</v>
      </c>
      <c r="CU281" t="b">
        <f t="shared" si="248"/>
        <v>1</v>
      </c>
      <c r="CV281" s="84" t="b">
        <f t="shared" si="249"/>
        <v>1</v>
      </c>
      <c r="CW281" t="b">
        <f t="shared" si="250"/>
        <v>1</v>
      </c>
      <c r="CX281" t="b">
        <f t="shared" si="251"/>
        <v>1</v>
      </c>
      <c r="CY281" t="b">
        <f t="shared" si="252"/>
        <v>1</v>
      </c>
      <c r="CZ281" t="b">
        <f t="shared" si="253"/>
        <v>1</v>
      </c>
      <c r="DA281" s="84">
        <f t="shared" si="254"/>
        <v>0</v>
      </c>
      <c r="DB281" t="e">
        <f t="shared" si="255"/>
        <v>#N/A</v>
      </c>
    </row>
    <row r="282" spans="1:106">
      <c r="A282" s="9">
        <v>280</v>
      </c>
      <c r="B282" s="3">
        <v>2</v>
      </c>
      <c r="C282" s="3" t="s">
        <v>319</v>
      </c>
      <c r="D282" s="3" t="str">
        <f t="shared" si="208"/>
        <v>AF_60m_R_38_0312</v>
      </c>
      <c r="E282" s="3" t="str">
        <f t="shared" si="209"/>
        <v>0312</v>
      </c>
      <c r="F282" s="3">
        <v>135512.34400000001</v>
      </c>
      <c r="G282" s="15">
        <v>422555.03100000002</v>
      </c>
      <c r="H282" s="35" t="str">
        <f t="shared" si="210"/>
        <v>ja</v>
      </c>
      <c r="I282" s="42" t="s">
        <v>2402</v>
      </c>
      <c r="J282" s="20" t="s">
        <v>2955</v>
      </c>
      <c r="K282" s="21">
        <v>10000</v>
      </c>
      <c r="L282" s="28">
        <f t="shared" si="256"/>
        <v>0.24</v>
      </c>
      <c r="M282" s="28">
        <f t="shared" si="257"/>
        <v>0</v>
      </c>
      <c r="N282" s="56">
        <f t="shared" si="211"/>
        <v>0</v>
      </c>
      <c r="O282" s="33">
        <f t="shared" si="258"/>
        <v>126.74404319336307</v>
      </c>
      <c r="P282" s="37">
        <f t="shared" si="212"/>
        <v>166.61989030126838</v>
      </c>
      <c r="Q282" s="9" t="s">
        <v>12</v>
      </c>
      <c r="R282" s="55" t="s">
        <v>12</v>
      </c>
      <c r="S282" s="55">
        <v>3.7519999999999998</v>
      </c>
      <c r="T282" s="55">
        <v>3.847</v>
      </c>
      <c r="U282" s="55">
        <v>3.9279999999999999</v>
      </c>
      <c r="V282" s="3">
        <v>3.992</v>
      </c>
      <c r="W282" s="3">
        <v>4.069</v>
      </c>
      <c r="X282" s="3" t="s">
        <v>12</v>
      </c>
      <c r="Y282" s="3">
        <v>4.5039999999999996</v>
      </c>
      <c r="Z282" s="15" t="s">
        <v>12</v>
      </c>
      <c r="AA282" s="10">
        <f t="shared" si="213"/>
        <v>4.069</v>
      </c>
      <c r="AB282" s="9">
        <f t="shared" si="214"/>
        <v>0.14100000000000001</v>
      </c>
      <c r="AC282" s="10">
        <f t="shared" si="215"/>
        <v>0.43499999999999961</v>
      </c>
      <c r="AD282" s="9" t="s">
        <v>12</v>
      </c>
      <c r="AE282" s="55" t="s">
        <v>12</v>
      </c>
      <c r="AF282" s="55">
        <v>0.78700000000000003</v>
      </c>
      <c r="AG282" s="55">
        <v>0.877</v>
      </c>
      <c r="AH282" s="55">
        <v>0.98699999999999999</v>
      </c>
      <c r="AI282" s="3">
        <v>1.0660000000000001</v>
      </c>
      <c r="AJ282" s="3">
        <v>1.1439999999999999</v>
      </c>
      <c r="AK282" s="3" t="s">
        <v>12</v>
      </c>
      <c r="AL282" s="3">
        <v>1.29</v>
      </c>
      <c r="AM282" s="15" t="s">
        <v>12</v>
      </c>
      <c r="AN282" s="10">
        <f t="shared" si="216"/>
        <v>1.1439999999999999</v>
      </c>
      <c r="AO282" s="9">
        <f t="shared" si="217"/>
        <v>0.15699999999999992</v>
      </c>
      <c r="AP282" s="10">
        <f t="shared" si="218"/>
        <v>0.14600000000000013</v>
      </c>
      <c r="AQ282" s="9" t="s">
        <v>12</v>
      </c>
      <c r="AR282" s="55" t="s">
        <v>12</v>
      </c>
      <c r="AS282" s="55">
        <v>2.8919999999999999</v>
      </c>
      <c r="AT282" s="55">
        <v>3.05</v>
      </c>
      <c r="AU282" s="55">
        <v>3.24</v>
      </c>
      <c r="AV282" s="3">
        <v>3.3690000000000002</v>
      </c>
      <c r="AW282" s="3">
        <v>3.4710000000000001</v>
      </c>
      <c r="AX282" s="3" t="s">
        <v>12</v>
      </c>
      <c r="AY282" s="3">
        <v>3.6720000000000002</v>
      </c>
      <c r="AZ282" s="15" t="s">
        <v>12</v>
      </c>
      <c r="BA282" s="10">
        <f t="shared" si="219"/>
        <v>3.4710000000000001</v>
      </c>
      <c r="BB282" s="9">
        <f t="shared" si="220"/>
        <v>0.23099999999999987</v>
      </c>
      <c r="BC282" s="10">
        <f t="shared" si="221"/>
        <v>0.20100000000000007</v>
      </c>
      <c r="BD282" s="9" t="s">
        <v>2403</v>
      </c>
      <c r="BE282" s="3" t="s">
        <v>12</v>
      </c>
      <c r="BF282" s="15" t="s">
        <v>12</v>
      </c>
      <c r="BG282" s="15"/>
      <c r="BH282" s="9"/>
      <c r="BI282" s="10"/>
      <c r="BJ282" s="9" t="s">
        <v>2403</v>
      </c>
      <c r="BK282" s="3" t="s">
        <v>12</v>
      </c>
      <c r="BL282" s="15" t="s">
        <v>12</v>
      </c>
      <c r="BM282" s="15"/>
      <c r="BN282" s="9"/>
      <c r="BO282" s="10"/>
      <c r="BP282">
        <f t="shared" si="222"/>
        <v>0</v>
      </c>
      <c r="BQ282" s="93">
        <f t="shared" si="223"/>
        <v>0</v>
      </c>
      <c r="BR282" s="93">
        <f t="shared" si="224"/>
        <v>0</v>
      </c>
      <c r="BS282" s="93" t="e">
        <f>VLOOKUP(C282,'Koppeling locatie - aslocatie'!$A$2:$C$8139,2,FALSE)</f>
        <v>#N/A</v>
      </c>
      <c r="BT282" s="93" t="e">
        <f>VLOOKUP($BS282,aslocaties_v01!$C$3:$AA$349,MATCH($K$3/10,aslocaties_v01!$C$2:$X$2),FALSE)</f>
        <v>#N/A</v>
      </c>
      <c r="BU282" s="93" t="e">
        <f>VLOOKUP(BS282,aslocaties_v01!$C$3:$AA$349,MATCH($K$3,aslocaties_v01!$C$2:$X$2),FALSE)</f>
        <v>#N/A</v>
      </c>
      <c r="BV282" s="93" t="e">
        <f>VLOOKUP(BS282,aslocaties_v01!$C$3:$AA$349,MATCH($K$3*10,aslocaties_v01!$C$2:$X$2),FALSE)</f>
        <v>#N/A</v>
      </c>
      <c r="BW282" s="93" t="e">
        <f t="shared" si="225"/>
        <v>#N/A</v>
      </c>
      <c r="BX282" s="93" t="e">
        <f t="shared" si="226"/>
        <v>#N/A</v>
      </c>
      <c r="BY282" s="94">
        <f t="shared" si="227"/>
        <v>999</v>
      </c>
      <c r="BZ282" s="94">
        <f t="shared" si="228"/>
        <v>999</v>
      </c>
      <c r="CA282" s="94" t="e">
        <f t="shared" si="229"/>
        <v>#N/A</v>
      </c>
      <c r="CB282" t="e">
        <f t="shared" si="230"/>
        <v>#N/A</v>
      </c>
      <c r="CC282" s="58" t="e">
        <f t="shared" si="231"/>
        <v>#N/A</v>
      </c>
      <c r="CD282" s="95" t="e">
        <f t="shared" si="232"/>
        <v>#N/A</v>
      </c>
      <c r="CE282" s="96" t="b">
        <f t="shared" si="233"/>
        <v>1</v>
      </c>
      <c r="CF282" t="e">
        <f t="shared" si="234"/>
        <v>#DIV/0!</v>
      </c>
      <c r="CG282" t="e">
        <f t="shared" si="235"/>
        <v>#DIV/0!</v>
      </c>
      <c r="CH282" s="84" t="b">
        <f t="shared" si="236"/>
        <v>1</v>
      </c>
      <c r="CI282">
        <f t="shared" si="237"/>
        <v>1.1439999999999999</v>
      </c>
      <c r="CJ282" t="b">
        <f t="shared" si="238"/>
        <v>1</v>
      </c>
      <c r="CK282" t="b">
        <f t="shared" si="239"/>
        <v>1</v>
      </c>
      <c r="CL282" s="84" t="b">
        <f t="shared" si="259"/>
        <v>1</v>
      </c>
      <c r="CM282">
        <f t="shared" si="240"/>
        <v>3.4710000000000001</v>
      </c>
      <c r="CN282" t="b">
        <f t="shared" si="241"/>
        <v>1</v>
      </c>
      <c r="CO282" s="84">
        <f t="shared" si="242"/>
        <v>6.0868443842621536E-2</v>
      </c>
      <c r="CP282" t="b">
        <f t="shared" si="243"/>
        <v>1</v>
      </c>
      <c r="CQ282" s="96" t="b">
        <f t="shared" si="244"/>
        <v>1</v>
      </c>
      <c r="CR282" t="b">
        <f t="shared" si="245"/>
        <v>1</v>
      </c>
      <c r="CS282" t="b">
        <f t="shared" si="246"/>
        <v>1</v>
      </c>
      <c r="CT282" t="b">
        <f t="shared" si="247"/>
        <v>1</v>
      </c>
      <c r="CU282" t="b">
        <f t="shared" si="248"/>
        <v>1</v>
      </c>
      <c r="CV282" s="84" t="b">
        <f t="shared" si="249"/>
        <v>0</v>
      </c>
      <c r="CW282" t="b">
        <f t="shared" si="250"/>
        <v>1</v>
      </c>
      <c r="CX282" t="b">
        <f t="shared" si="251"/>
        <v>1</v>
      </c>
      <c r="CY282" t="b">
        <f t="shared" si="252"/>
        <v>1</v>
      </c>
      <c r="CZ282" t="b">
        <f t="shared" si="253"/>
        <v>1</v>
      </c>
      <c r="DA282" s="84">
        <f t="shared" si="254"/>
        <v>1</v>
      </c>
      <c r="DB282" t="e">
        <f t="shared" si="255"/>
        <v>#N/A</v>
      </c>
    </row>
    <row r="283" spans="1:106">
      <c r="A283" s="9">
        <v>281</v>
      </c>
      <c r="B283" s="3">
        <v>2</v>
      </c>
      <c r="C283" s="3" t="s">
        <v>320</v>
      </c>
      <c r="D283" s="3" t="str">
        <f t="shared" si="208"/>
        <v>AF_60m_R_38_0313</v>
      </c>
      <c r="E283" s="3" t="str">
        <f t="shared" si="209"/>
        <v>0313</v>
      </c>
      <c r="F283" s="3">
        <v>135377.09400000001</v>
      </c>
      <c r="G283" s="15">
        <v>422457.71899999998</v>
      </c>
      <c r="H283" s="35" t="str">
        <f t="shared" si="210"/>
        <v>ja</v>
      </c>
      <c r="I283" s="42" t="s">
        <v>2402</v>
      </c>
      <c r="J283" s="20" t="s">
        <v>2955</v>
      </c>
      <c r="K283" s="21">
        <v>10000</v>
      </c>
      <c r="L283" s="28">
        <f t="shared" si="256"/>
        <v>0.24</v>
      </c>
      <c r="M283" s="28">
        <f t="shared" si="257"/>
        <v>0</v>
      </c>
      <c r="N283" s="56">
        <f t="shared" si="211"/>
        <v>0</v>
      </c>
      <c r="O283" s="33">
        <f t="shared" si="258"/>
        <v>166.61989030126838</v>
      </c>
      <c r="P283" s="37">
        <f t="shared" si="212"/>
        <v>121.85670503097246</v>
      </c>
      <c r="Q283" s="9" t="s">
        <v>12</v>
      </c>
      <c r="R283" s="55" t="s">
        <v>12</v>
      </c>
      <c r="S283" s="55">
        <v>4.9169999999999998</v>
      </c>
      <c r="T283" s="55">
        <v>4.9790000000000001</v>
      </c>
      <c r="U283" s="55">
        <v>5.0199999999999996</v>
      </c>
      <c r="V283" s="3">
        <v>5.0469999999999997</v>
      </c>
      <c r="W283" s="3">
        <v>5.077</v>
      </c>
      <c r="X283" s="3" t="s">
        <v>12</v>
      </c>
      <c r="Y283" s="3">
        <v>5.1760000000000002</v>
      </c>
      <c r="Z283" s="15" t="s">
        <v>12</v>
      </c>
      <c r="AA283" s="10">
        <f t="shared" si="213"/>
        <v>5.077</v>
      </c>
      <c r="AB283" s="9">
        <f t="shared" si="214"/>
        <v>5.7000000000000384E-2</v>
      </c>
      <c r="AC283" s="10">
        <f t="shared" si="215"/>
        <v>9.9000000000000199E-2</v>
      </c>
      <c r="AD283" s="9" t="s">
        <v>12</v>
      </c>
      <c r="AE283" s="55" t="s">
        <v>12</v>
      </c>
      <c r="AF283" s="55">
        <v>0.82899999999999996</v>
      </c>
      <c r="AG283" s="55">
        <v>0.90900000000000003</v>
      </c>
      <c r="AH283" s="55">
        <v>0.995</v>
      </c>
      <c r="AI283" s="3">
        <v>1.0649999999999999</v>
      </c>
      <c r="AJ283" s="3">
        <v>1.1419999999999999</v>
      </c>
      <c r="AK283" s="3" t="s">
        <v>12</v>
      </c>
      <c r="AL283" s="3">
        <v>1.29</v>
      </c>
      <c r="AM283" s="15" t="s">
        <v>12</v>
      </c>
      <c r="AN283" s="10">
        <f t="shared" si="216"/>
        <v>1.1419999999999999</v>
      </c>
      <c r="AO283" s="9">
        <f t="shared" si="217"/>
        <v>0.14699999999999991</v>
      </c>
      <c r="AP283" s="10">
        <f t="shared" si="218"/>
        <v>0.14800000000000013</v>
      </c>
      <c r="AQ283" s="9" t="s">
        <v>12</v>
      </c>
      <c r="AR283" s="55" t="s">
        <v>12</v>
      </c>
      <c r="AS283" s="55">
        <v>2.9820000000000002</v>
      </c>
      <c r="AT283" s="55">
        <v>3.1190000000000002</v>
      </c>
      <c r="AU283" s="55">
        <v>3.2549999999999999</v>
      </c>
      <c r="AV283" s="3">
        <v>3.359</v>
      </c>
      <c r="AW283" s="3">
        <v>3.4569999999999999</v>
      </c>
      <c r="AX283" s="3" t="s">
        <v>12</v>
      </c>
      <c r="AY283" s="3">
        <v>3.6549999999999998</v>
      </c>
      <c r="AZ283" s="15" t="s">
        <v>12</v>
      </c>
      <c r="BA283" s="10">
        <f t="shared" si="219"/>
        <v>3.4569999999999999</v>
      </c>
      <c r="BB283" s="9">
        <f t="shared" si="220"/>
        <v>0.20199999999999996</v>
      </c>
      <c r="BC283" s="10">
        <f t="shared" si="221"/>
        <v>0.19799999999999995</v>
      </c>
      <c r="BD283" s="9" t="s">
        <v>2403</v>
      </c>
      <c r="BE283" s="3" t="s">
        <v>12</v>
      </c>
      <c r="BF283" s="15" t="s">
        <v>12</v>
      </c>
      <c r="BG283" s="15"/>
      <c r="BH283" s="9"/>
      <c r="BI283" s="10"/>
      <c r="BJ283" s="9" t="s">
        <v>2403</v>
      </c>
      <c r="BK283" s="3" t="s">
        <v>12</v>
      </c>
      <c r="BL283" s="15" t="s">
        <v>12</v>
      </c>
      <c r="BM283" s="15"/>
      <c r="BN283" s="9"/>
      <c r="BO283" s="10"/>
      <c r="BP283">
        <f t="shared" si="222"/>
        <v>0</v>
      </c>
      <c r="BQ283" s="93">
        <f t="shared" si="223"/>
        <v>0</v>
      </c>
      <c r="BR283" s="93">
        <f t="shared" si="224"/>
        <v>0</v>
      </c>
      <c r="BS283" s="93" t="e">
        <f>VLOOKUP(C283,'Koppeling locatie - aslocatie'!$A$2:$C$8139,2,FALSE)</f>
        <v>#N/A</v>
      </c>
      <c r="BT283" s="93" t="e">
        <f>VLOOKUP($BS283,aslocaties_v01!$C$3:$AA$349,MATCH($K$3/10,aslocaties_v01!$C$2:$X$2),FALSE)</f>
        <v>#N/A</v>
      </c>
      <c r="BU283" s="93" t="e">
        <f>VLOOKUP(BS283,aslocaties_v01!$C$3:$AA$349,MATCH($K$3,aslocaties_v01!$C$2:$X$2),FALSE)</f>
        <v>#N/A</v>
      </c>
      <c r="BV283" s="93" t="e">
        <f>VLOOKUP(BS283,aslocaties_v01!$C$3:$AA$349,MATCH($K$3*10,aslocaties_v01!$C$2:$X$2),FALSE)</f>
        <v>#N/A</v>
      </c>
      <c r="BW283" s="93" t="e">
        <f t="shared" si="225"/>
        <v>#N/A</v>
      </c>
      <c r="BX283" s="93" t="e">
        <f t="shared" si="226"/>
        <v>#N/A</v>
      </c>
      <c r="BY283" s="94">
        <f t="shared" si="227"/>
        <v>999</v>
      </c>
      <c r="BZ283" s="94">
        <f t="shared" si="228"/>
        <v>999</v>
      </c>
      <c r="CA283" s="94" t="e">
        <f t="shared" si="229"/>
        <v>#N/A</v>
      </c>
      <c r="CB283" t="e">
        <f t="shared" si="230"/>
        <v>#N/A</v>
      </c>
      <c r="CC283" s="58" t="e">
        <f t="shared" si="231"/>
        <v>#N/A</v>
      </c>
      <c r="CD283" s="95" t="e">
        <f t="shared" si="232"/>
        <v>#N/A</v>
      </c>
      <c r="CE283" s="96" t="b">
        <f t="shared" si="233"/>
        <v>0</v>
      </c>
      <c r="CF283" t="e">
        <f t="shared" si="234"/>
        <v>#DIV/0!</v>
      </c>
      <c r="CG283" t="e">
        <f t="shared" si="235"/>
        <v>#DIV/0!</v>
      </c>
      <c r="CH283" s="84" t="b">
        <f t="shared" si="236"/>
        <v>1</v>
      </c>
      <c r="CI283">
        <f t="shared" si="237"/>
        <v>1.1419999999999999</v>
      </c>
      <c r="CJ283" t="b">
        <f t="shared" si="238"/>
        <v>1</v>
      </c>
      <c r="CK283" t="b">
        <f t="shared" si="239"/>
        <v>1</v>
      </c>
      <c r="CL283" s="84" t="b">
        <f t="shared" si="259"/>
        <v>1</v>
      </c>
      <c r="CM283">
        <f t="shared" si="240"/>
        <v>3.4569999999999999</v>
      </c>
      <c r="CN283" t="b">
        <f t="shared" si="241"/>
        <v>1</v>
      </c>
      <c r="CO283" s="84">
        <f t="shared" si="242"/>
        <v>6.1255169574252172E-2</v>
      </c>
      <c r="CP283" t="b">
        <f t="shared" si="243"/>
        <v>1</v>
      </c>
      <c r="CQ283" s="96" t="b">
        <f t="shared" si="244"/>
        <v>0</v>
      </c>
      <c r="CR283" t="b">
        <f t="shared" si="245"/>
        <v>1</v>
      </c>
      <c r="CS283" t="b">
        <f t="shared" si="246"/>
        <v>1</v>
      </c>
      <c r="CT283" t="b">
        <f t="shared" si="247"/>
        <v>1</v>
      </c>
      <c r="CU283" t="b">
        <f t="shared" si="248"/>
        <v>1</v>
      </c>
      <c r="CV283" s="84" t="b">
        <f t="shared" si="249"/>
        <v>0</v>
      </c>
      <c r="CW283" t="b">
        <f t="shared" si="250"/>
        <v>1</v>
      </c>
      <c r="CX283" t="b">
        <f t="shared" si="251"/>
        <v>1</v>
      </c>
      <c r="CY283" t="b">
        <f t="shared" si="252"/>
        <v>1</v>
      </c>
      <c r="CZ283" t="b">
        <f t="shared" si="253"/>
        <v>1</v>
      </c>
      <c r="DA283" s="84">
        <f t="shared" si="254"/>
        <v>2</v>
      </c>
      <c r="DB283" t="e">
        <f t="shared" si="255"/>
        <v>#N/A</v>
      </c>
    </row>
    <row r="284" spans="1:106">
      <c r="A284" s="9">
        <v>282</v>
      </c>
      <c r="B284" s="3">
        <v>2</v>
      </c>
      <c r="C284" s="3" t="s">
        <v>321</v>
      </c>
      <c r="D284" s="3" t="str">
        <f t="shared" si="208"/>
        <v>AF_60m_R_38_0314</v>
      </c>
      <c r="E284" s="3" t="str">
        <f t="shared" si="209"/>
        <v>0314</v>
      </c>
      <c r="F284" s="3">
        <v>135257.234</v>
      </c>
      <c r="G284" s="15">
        <v>422479.68800000002</v>
      </c>
      <c r="H284" s="35" t="str">
        <f t="shared" si="210"/>
        <v>ja</v>
      </c>
      <c r="I284" s="42" t="s">
        <v>2402</v>
      </c>
      <c r="J284" s="20" t="s">
        <v>2955</v>
      </c>
      <c r="K284" s="21">
        <v>10000</v>
      </c>
      <c r="L284" s="28">
        <f t="shared" si="256"/>
        <v>0.24</v>
      </c>
      <c r="M284" s="28">
        <f t="shared" si="257"/>
        <v>0</v>
      </c>
      <c r="N284" s="56">
        <f t="shared" si="211"/>
        <v>0</v>
      </c>
      <c r="O284" s="33">
        <f t="shared" si="258"/>
        <v>121.85670503097246</v>
      </c>
      <c r="P284" s="37">
        <f t="shared" si="212"/>
        <v>63.305495156413556</v>
      </c>
      <c r="Q284" s="9" t="s">
        <v>12</v>
      </c>
      <c r="R284" s="55" t="s">
        <v>12</v>
      </c>
      <c r="S284" s="55">
        <v>9.9329999999999998</v>
      </c>
      <c r="T284" s="55">
        <v>10.009</v>
      </c>
      <c r="U284" s="55">
        <v>10.034000000000001</v>
      </c>
      <c r="V284" s="3">
        <v>10.055999999999999</v>
      </c>
      <c r="W284" s="3">
        <v>10.08</v>
      </c>
      <c r="X284" s="3" t="s">
        <v>12</v>
      </c>
      <c r="Y284" s="3">
        <v>10.114000000000001</v>
      </c>
      <c r="Z284" s="15" t="s">
        <v>12</v>
      </c>
      <c r="AA284" s="10">
        <f t="shared" si="213"/>
        <v>10.08</v>
      </c>
      <c r="AB284" s="9">
        <f t="shared" si="214"/>
        <v>4.5999999999999375E-2</v>
      </c>
      <c r="AC284" s="10">
        <f t="shared" si="215"/>
        <v>3.4000000000000696E-2</v>
      </c>
      <c r="AD284" s="9" t="s">
        <v>12</v>
      </c>
      <c r="AE284" s="55" t="s">
        <v>12</v>
      </c>
      <c r="AF284" s="55">
        <v>0.76300000000000001</v>
      </c>
      <c r="AG284" s="55">
        <v>0.84599999999999997</v>
      </c>
      <c r="AH284" s="55">
        <v>0.93200000000000005</v>
      </c>
      <c r="AI284" s="3">
        <v>1.002</v>
      </c>
      <c r="AJ284" s="3">
        <v>1.0740000000000001</v>
      </c>
      <c r="AK284" s="3" t="s">
        <v>12</v>
      </c>
      <c r="AL284" s="3">
        <v>1.2190000000000001</v>
      </c>
      <c r="AM284" s="15" t="s">
        <v>12</v>
      </c>
      <c r="AN284" s="10">
        <f t="shared" si="216"/>
        <v>1.0740000000000001</v>
      </c>
      <c r="AO284" s="9">
        <f t="shared" si="217"/>
        <v>0.14200000000000002</v>
      </c>
      <c r="AP284" s="10">
        <f t="shared" si="218"/>
        <v>0.14500000000000002</v>
      </c>
      <c r="AQ284" s="9" t="s">
        <v>12</v>
      </c>
      <c r="AR284" s="55" t="s">
        <v>12</v>
      </c>
      <c r="AS284" s="55">
        <v>2.9329999999999998</v>
      </c>
      <c r="AT284" s="55">
        <v>2.9969999999999999</v>
      </c>
      <c r="AU284" s="55">
        <v>3.15</v>
      </c>
      <c r="AV284" s="3">
        <v>3.2559999999999998</v>
      </c>
      <c r="AW284" s="3">
        <v>3.3519999999999999</v>
      </c>
      <c r="AX284" s="3" t="s">
        <v>12</v>
      </c>
      <c r="AY284" s="3">
        <v>3.5409999999999999</v>
      </c>
      <c r="AZ284" s="15" t="s">
        <v>12</v>
      </c>
      <c r="BA284" s="10">
        <f t="shared" si="219"/>
        <v>3.3519999999999999</v>
      </c>
      <c r="BB284" s="9">
        <f t="shared" si="220"/>
        <v>0.20199999999999996</v>
      </c>
      <c r="BC284" s="10">
        <f t="shared" si="221"/>
        <v>0.18900000000000006</v>
      </c>
      <c r="BD284" s="9" t="s">
        <v>2403</v>
      </c>
      <c r="BE284" s="3" t="s">
        <v>12</v>
      </c>
      <c r="BF284" s="15" t="s">
        <v>12</v>
      </c>
      <c r="BG284" s="15"/>
      <c r="BH284" s="9"/>
      <c r="BI284" s="10"/>
      <c r="BJ284" s="9" t="s">
        <v>2403</v>
      </c>
      <c r="BK284" s="3" t="s">
        <v>12</v>
      </c>
      <c r="BL284" s="15" t="s">
        <v>12</v>
      </c>
      <c r="BM284" s="15"/>
      <c r="BN284" s="9"/>
      <c r="BO284" s="10"/>
      <c r="BP284">
        <f t="shared" si="222"/>
        <v>0</v>
      </c>
      <c r="BQ284" s="93">
        <f t="shared" si="223"/>
        <v>0</v>
      </c>
      <c r="BR284" s="93">
        <f t="shared" si="224"/>
        <v>0</v>
      </c>
      <c r="BS284" s="93" t="e">
        <f>VLOOKUP(C284,'Koppeling locatie - aslocatie'!$A$2:$C$8139,2,FALSE)</f>
        <v>#N/A</v>
      </c>
      <c r="BT284" s="93" t="e">
        <f>VLOOKUP($BS284,aslocaties_v01!$C$3:$AA$349,MATCH($K$3/10,aslocaties_v01!$C$2:$X$2),FALSE)</f>
        <v>#N/A</v>
      </c>
      <c r="BU284" s="93" t="e">
        <f>VLOOKUP(BS284,aslocaties_v01!$C$3:$AA$349,MATCH($K$3,aslocaties_v01!$C$2:$X$2),FALSE)</f>
        <v>#N/A</v>
      </c>
      <c r="BV284" s="93" t="e">
        <f>VLOOKUP(BS284,aslocaties_v01!$C$3:$AA$349,MATCH($K$3*10,aslocaties_v01!$C$2:$X$2),FALSE)</f>
        <v>#N/A</v>
      </c>
      <c r="BW284" s="93" t="e">
        <f t="shared" si="225"/>
        <v>#N/A</v>
      </c>
      <c r="BX284" s="93" t="e">
        <f t="shared" si="226"/>
        <v>#N/A</v>
      </c>
      <c r="BY284" s="94">
        <f t="shared" si="227"/>
        <v>999</v>
      </c>
      <c r="BZ284" s="94">
        <f t="shared" si="228"/>
        <v>999</v>
      </c>
      <c r="CA284" s="94" t="e">
        <f t="shared" si="229"/>
        <v>#N/A</v>
      </c>
      <c r="CB284" t="e">
        <f t="shared" si="230"/>
        <v>#N/A</v>
      </c>
      <c r="CC284" s="58" t="e">
        <f t="shared" si="231"/>
        <v>#N/A</v>
      </c>
      <c r="CD284" s="95" t="e">
        <f t="shared" si="232"/>
        <v>#N/A</v>
      </c>
      <c r="CE284" s="96" t="b">
        <f t="shared" si="233"/>
        <v>0</v>
      </c>
      <c r="CF284" t="e">
        <f t="shared" si="234"/>
        <v>#DIV/0!</v>
      </c>
      <c r="CG284" t="e">
        <f t="shared" si="235"/>
        <v>#DIV/0!</v>
      </c>
      <c r="CH284" s="84" t="b">
        <f t="shared" si="236"/>
        <v>1</v>
      </c>
      <c r="CI284">
        <f t="shared" si="237"/>
        <v>1.0740000000000001</v>
      </c>
      <c r="CJ284" t="b">
        <f t="shared" si="238"/>
        <v>1</v>
      </c>
      <c r="CK284" t="b">
        <f t="shared" si="239"/>
        <v>1</v>
      </c>
      <c r="CL284" s="84" t="b">
        <f t="shared" si="259"/>
        <v>1</v>
      </c>
      <c r="CM284">
        <f t="shared" si="240"/>
        <v>3.3519999999999999</v>
      </c>
      <c r="CN284" t="b">
        <f t="shared" si="241"/>
        <v>1</v>
      </c>
      <c r="CO284" s="84">
        <f t="shared" si="242"/>
        <v>6.1273355349203633E-2</v>
      </c>
      <c r="CP284" t="b">
        <f t="shared" si="243"/>
        <v>1</v>
      </c>
      <c r="CQ284" s="96" t="b">
        <f t="shared" si="244"/>
        <v>0</v>
      </c>
      <c r="CR284" t="b">
        <f t="shared" si="245"/>
        <v>1</v>
      </c>
      <c r="CS284" t="b">
        <f t="shared" si="246"/>
        <v>1</v>
      </c>
      <c r="CT284" t="b">
        <f t="shared" si="247"/>
        <v>1</v>
      </c>
      <c r="CU284" t="b">
        <f t="shared" si="248"/>
        <v>1</v>
      </c>
      <c r="CV284" s="84" t="b">
        <f t="shared" si="249"/>
        <v>0</v>
      </c>
      <c r="CW284" t="b">
        <f t="shared" si="250"/>
        <v>1</v>
      </c>
      <c r="CX284" t="b">
        <f t="shared" si="251"/>
        <v>1</v>
      </c>
      <c r="CY284" t="b">
        <f t="shared" si="252"/>
        <v>1</v>
      </c>
      <c r="CZ284" t="b">
        <f t="shared" si="253"/>
        <v>1</v>
      </c>
      <c r="DA284" s="84">
        <f t="shared" si="254"/>
        <v>2</v>
      </c>
      <c r="DB284" t="e">
        <f t="shared" si="255"/>
        <v>#N/A</v>
      </c>
    </row>
    <row r="285" spans="1:106">
      <c r="A285" s="9">
        <v>283</v>
      </c>
      <c r="B285" s="3">
        <v>2</v>
      </c>
      <c r="C285" s="3" t="s">
        <v>322</v>
      </c>
      <c r="D285" s="3" t="str">
        <f t="shared" si="208"/>
        <v>AF_60m_R_38_0315</v>
      </c>
      <c r="E285" s="3" t="str">
        <f t="shared" si="209"/>
        <v>0315</v>
      </c>
      <c r="F285" s="3">
        <v>135194.875</v>
      </c>
      <c r="G285" s="15">
        <v>422490.59399999998</v>
      </c>
      <c r="H285" s="35" t="str">
        <f t="shared" si="210"/>
        <v>ja</v>
      </c>
      <c r="I285" s="42" t="s">
        <v>2402</v>
      </c>
      <c r="J285" s="20" t="s">
        <v>2955</v>
      </c>
      <c r="K285" s="21">
        <v>10000</v>
      </c>
      <c r="L285" s="28">
        <f t="shared" si="256"/>
        <v>0.24</v>
      </c>
      <c r="M285" s="28">
        <f t="shared" si="257"/>
        <v>0</v>
      </c>
      <c r="N285" s="56">
        <f t="shared" si="211"/>
        <v>0</v>
      </c>
      <c r="O285" s="33">
        <f t="shared" si="258"/>
        <v>63.305495156413556</v>
      </c>
      <c r="P285" s="37">
        <f t="shared" si="212"/>
        <v>129.74122404617546</v>
      </c>
      <c r="Q285" s="9" t="s">
        <v>12</v>
      </c>
      <c r="R285" s="55" t="s">
        <v>12</v>
      </c>
      <c r="S285" s="55">
        <v>3.7509999999999999</v>
      </c>
      <c r="T285" s="55">
        <v>3.8460000000000001</v>
      </c>
      <c r="U285" s="55">
        <v>3.927</v>
      </c>
      <c r="V285" s="3">
        <v>3.992</v>
      </c>
      <c r="W285" s="3">
        <v>4.069</v>
      </c>
      <c r="X285" s="3" t="s">
        <v>12</v>
      </c>
      <c r="Y285" s="3">
        <v>4.5330000000000004</v>
      </c>
      <c r="Z285" s="15" t="s">
        <v>12</v>
      </c>
      <c r="AA285" s="10">
        <f t="shared" si="213"/>
        <v>4.069</v>
      </c>
      <c r="AB285" s="9">
        <f t="shared" si="214"/>
        <v>0.1419999999999999</v>
      </c>
      <c r="AC285" s="10">
        <f t="shared" si="215"/>
        <v>0.46400000000000041</v>
      </c>
      <c r="AD285" s="9" t="s">
        <v>12</v>
      </c>
      <c r="AE285" s="55" t="s">
        <v>12</v>
      </c>
      <c r="AF285" s="55">
        <v>0.72399999999999998</v>
      </c>
      <c r="AG285" s="55">
        <v>0.79200000000000004</v>
      </c>
      <c r="AH285" s="55">
        <v>0.86099999999999999</v>
      </c>
      <c r="AI285" s="3">
        <v>0.92700000000000005</v>
      </c>
      <c r="AJ285" s="3">
        <v>1.004</v>
      </c>
      <c r="AK285" s="3" t="s">
        <v>12</v>
      </c>
      <c r="AL285" s="3">
        <v>1.1579999999999999</v>
      </c>
      <c r="AM285" s="15" t="s">
        <v>12</v>
      </c>
      <c r="AN285" s="10">
        <f t="shared" si="216"/>
        <v>1.004</v>
      </c>
      <c r="AO285" s="9">
        <f t="shared" si="217"/>
        <v>0.14300000000000002</v>
      </c>
      <c r="AP285" s="10">
        <f t="shared" si="218"/>
        <v>0.15399999999999991</v>
      </c>
      <c r="AQ285" s="9" t="s">
        <v>12</v>
      </c>
      <c r="AR285" s="55" t="s">
        <v>12</v>
      </c>
      <c r="AS285" s="55">
        <v>2.802</v>
      </c>
      <c r="AT285" s="55">
        <v>2.927</v>
      </c>
      <c r="AU285" s="55">
        <v>3.048</v>
      </c>
      <c r="AV285" s="3">
        <v>3.15</v>
      </c>
      <c r="AW285" s="3">
        <v>3.2639999999999998</v>
      </c>
      <c r="AX285" s="3" t="s">
        <v>12</v>
      </c>
      <c r="AY285" s="3">
        <v>3.4670000000000001</v>
      </c>
      <c r="AZ285" s="15" t="s">
        <v>12</v>
      </c>
      <c r="BA285" s="10">
        <f t="shared" si="219"/>
        <v>3.2639999999999998</v>
      </c>
      <c r="BB285" s="9">
        <f t="shared" si="220"/>
        <v>0.21599999999999975</v>
      </c>
      <c r="BC285" s="10">
        <f t="shared" si="221"/>
        <v>0.20300000000000029</v>
      </c>
      <c r="BD285" s="9" t="s">
        <v>2403</v>
      </c>
      <c r="BE285" s="3" t="s">
        <v>12</v>
      </c>
      <c r="BF285" s="15" t="s">
        <v>12</v>
      </c>
      <c r="BG285" s="15"/>
      <c r="BH285" s="9"/>
      <c r="BI285" s="10"/>
      <c r="BJ285" s="9" t="s">
        <v>2403</v>
      </c>
      <c r="BK285" s="3" t="s">
        <v>12</v>
      </c>
      <c r="BL285" s="15" t="s">
        <v>12</v>
      </c>
      <c r="BM285" s="15"/>
      <c r="BN285" s="9"/>
      <c r="BO285" s="10"/>
      <c r="BP285">
        <f t="shared" si="222"/>
        <v>0</v>
      </c>
      <c r="BQ285" s="93">
        <f t="shared" si="223"/>
        <v>0</v>
      </c>
      <c r="BR285" s="93">
        <f t="shared" si="224"/>
        <v>0</v>
      </c>
      <c r="BS285" s="93" t="e">
        <f>VLOOKUP(C285,'Koppeling locatie - aslocatie'!$A$2:$C$8139,2,FALSE)</f>
        <v>#N/A</v>
      </c>
      <c r="BT285" s="93" t="e">
        <f>VLOOKUP($BS285,aslocaties_v01!$C$3:$AA$349,MATCH($K$3/10,aslocaties_v01!$C$2:$X$2),FALSE)</f>
        <v>#N/A</v>
      </c>
      <c r="BU285" s="93" t="e">
        <f>VLOOKUP(BS285,aslocaties_v01!$C$3:$AA$349,MATCH($K$3,aslocaties_v01!$C$2:$X$2),FALSE)</f>
        <v>#N/A</v>
      </c>
      <c r="BV285" s="93" t="e">
        <f>VLOOKUP(BS285,aslocaties_v01!$C$3:$AA$349,MATCH($K$3*10,aslocaties_v01!$C$2:$X$2),FALSE)</f>
        <v>#N/A</v>
      </c>
      <c r="BW285" s="93" t="e">
        <f t="shared" si="225"/>
        <v>#N/A</v>
      </c>
      <c r="BX285" s="93" t="e">
        <f t="shared" si="226"/>
        <v>#N/A</v>
      </c>
      <c r="BY285" s="94">
        <f t="shared" si="227"/>
        <v>999</v>
      </c>
      <c r="BZ285" s="94">
        <f t="shared" si="228"/>
        <v>999</v>
      </c>
      <c r="CA285" s="94" t="e">
        <f t="shared" si="229"/>
        <v>#N/A</v>
      </c>
      <c r="CB285" t="e">
        <f t="shared" si="230"/>
        <v>#N/A</v>
      </c>
      <c r="CC285" s="58" t="e">
        <f t="shared" si="231"/>
        <v>#N/A</v>
      </c>
      <c r="CD285" s="95" t="e">
        <f t="shared" si="232"/>
        <v>#N/A</v>
      </c>
      <c r="CE285" s="96" t="b">
        <f t="shared" si="233"/>
        <v>1</v>
      </c>
      <c r="CF285" t="e">
        <f t="shared" si="234"/>
        <v>#DIV/0!</v>
      </c>
      <c r="CG285" t="e">
        <f t="shared" si="235"/>
        <v>#DIV/0!</v>
      </c>
      <c r="CH285" s="84" t="b">
        <f t="shared" si="236"/>
        <v>1</v>
      </c>
      <c r="CI285">
        <f t="shared" si="237"/>
        <v>1.004</v>
      </c>
      <c r="CJ285" t="b">
        <f t="shared" si="238"/>
        <v>1</v>
      </c>
      <c r="CK285" t="b">
        <f t="shared" si="239"/>
        <v>1</v>
      </c>
      <c r="CL285" s="84" t="b">
        <f t="shared" si="259"/>
        <v>1</v>
      </c>
      <c r="CM285">
        <f t="shared" si="240"/>
        <v>3.2639999999999998</v>
      </c>
      <c r="CN285" t="b">
        <f t="shared" si="241"/>
        <v>1</v>
      </c>
      <c r="CO285" s="84">
        <f t="shared" si="242"/>
        <v>6.0409997017912255E-2</v>
      </c>
      <c r="CP285" t="b">
        <f t="shared" si="243"/>
        <v>1</v>
      </c>
      <c r="CQ285" s="96" t="b">
        <f t="shared" si="244"/>
        <v>0</v>
      </c>
      <c r="CR285" t="b">
        <f t="shared" si="245"/>
        <v>1</v>
      </c>
      <c r="CS285" t="b">
        <f t="shared" si="246"/>
        <v>1</v>
      </c>
      <c r="CT285" t="b">
        <f t="shared" si="247"/>
        <v>1</v>
      </c>
      <c r="CU285" t="b">
        <f t="shared" si="248"/>
        <v>1</v>
      </c>
      <c r="CV285" s="84" t="b">
        <f t="shared" si="249"/>
        <v>1</v>
      </c>
      <c r="CW285" t="b">
        <f t="shared" si="250"/>
        <v>1</v>
      </c>
      <c r="CX285" t="b">
        <f t="shared" si="251"/>
        <v>1</v>
      </c>
      <c r="CY285" t="b">
        <f t="shared" si="252"/>
        <v>1</v>
      </c>
      <c r="CZ285" t="b">
        <f t="shared" si="253"/>
        <v>1</v>
      </c>
      <c r="DA285" s="84">
        <f t="shared" si="254"/>
        <v>1</v>
      </c>
      <c r="DB285" t="e">
        <f t="shared" si="255"/>
        <v>#N/A</v>
      </c>
    </row>
    <row r="286" spans="1:106">
      <c r="A286" s="9">
        <v>284</v>
      </c>
      <c r="B286" s="3">
        <v>2</v>
      </c>
      <c r="C286" s="3" t="s">
        <v>323</v>
      </c>
      <c r="D286" s="3" t="str">
        <f t="shared" si="208"/>
        <v>AF_60m_R_38_0316</v>
      </c>
      <c r="E286" s="3" t="str">
        <f t="shared" si="209"/>
        <v>0316</v>
      </c>
      <c r="F286" s="3">
        <v>135066.891</v>
      </c>
      <c r="G286" s="15">
        <v>422511.875</v>
      </c>
      <c r="H286" s="35" t="str">
        <f t="shared" si="210"/>
        <v>ja</v>
      </c>
      <c r="I286" s="42" t="s">
        <v>2402</v>
      </c>
      <c r="J286" s="20" t="s">
        <v>2955</v>
      </c>
      <c r="K286" s="21">
        <v>10000</v>
      </c>
      <c r="L286" s="28">
        <f t="shared" si="256"/>
        <v>0.24</v>
      </c>
      <c r="M286" s="28">
        <f t="shared" si="257"/>
        <v>0</v>
      </c>
      <c r="N286" s="56">
        <f t="shared" si="211"/>
        <v>0</v>
      </c>
      <c r="O286" s="33">
        <f t="shared" si="258"/>
        <v>129.74122404617546</v>
      </c>
      <c r="P286" s="37">
        <f t="shared" si="212"/>
        <v>0</v>
      </c>
      <c r="Q286" s="9" t="s">
        <v>12</v>
      </c>
      <c r="R286" s="55" t="s">
        <v>12</v>
      </c>
      <c r="S286" s="55">
        <v>3.7509999999999999</v>
      </c>
      <c r="T286" s="55">
        <v>3.8460000000000001</v>
      </c>
      <c r="U286" s="55">
        <v>3.927</v>
      </c>
      <c r="V286" s="3">
        <v>3.992</v>
      </c>
      <c r="W286" s="3">
        <v>4.069</v>
      </c>
      <c r="X286" s="3" t="s">
        <v>12</v>
      </c>
      <c r="Y286" s="3">
        <v>4.5030000000000001</v>
      </c>
      <c r="Z286" s="15" t="s">
        <v>12</v>
      </c>
      <c r="AA286" s="10">
        <f t="shared" si="213"/>
        <v>4.069</v>
      </c>
      <c r="AB286" s="9">
        <f t="shared" si="214"/>
        <v>0.1419999999999999</v>
      </c>
      <c r="AC286" s="10">
        <f t="shared" si="215"/>
        <v>0.43400000000000016</v>
      </c>
      <c r="AD286" s="9" t="s">
        <v>12</v>
      </c>
      <c r="AE286" s="55" t="s">
        <v>12</v>
      </c>
      <c r="AF286" s="55">
        <v>0.60699999999999998</v>
      </c>
      <c r="AG286" s="55">
        <v>0.69699999999999995</v>
      </c>
      <c r="AH286" s="55">
        <v>0.81200000000000006</v>
      </c>
      <c r="AI286" s="3">
        <v>0.92800000000000005</v>
      </c>
      <c r="AJ286" s="3">
        <v>1.014</v>
      </c>
      <c r="AK286" s="3" t="s">
        <v>12</v>
      </c>
      <c r="AL286" s="3">
        <v>1.1639999999999999</v>
      </c>
      <c r="AM286" s="15" t="s">
        <v>12</v>
      </c>
      <c r="AN286" s="10">
        <f t="shared" si="216"/>
        <v>1.014</v>
      </c>
      <c r="AO286" s="9">
        <f t="shared" si="217"/>
        <v>0.20199999999999996</v>
      </c>
      <c r="AP286" s="10">
        <f t="shared" si="218"/>
        <v>0.14999999999999991</v>
      </c>
      <c r="AQ286" s="9" t="s">
        <v>12</v>
      </c>
      <c r="AR286" s="55" t="s">
        <v>12</v>
      </c>
      <c r="AS286" s="55">
        <v>2.5950000000000002</v>
      </c>
      <c r="AT286" s="55">
        <v>2.7919999999999998</v>
      </c>
      <c r="AU286" s="55">
        <v>3.1139999999999999</v>
      </c>
      <c r="AV286" s="3">
        <v>3.1669999999999998</v>
      </c>
      <c r="AW286" s="3">
        <v>3.246</v>
      </c>
      <c r="AX286" s="3" t="s">
        <v>12</v>
      </c>
      <c r="AY286" s="3">
        <v>3.4540000000000002</v>
      </c>
      <c r="AZ286" s="15" t="s">
        <v>12</v>
      </c>
      <c r="BA286" s="10">
        <f t="shared" si="219"/>
        <v>3.246</v>
      </c>
      <c r="BB286" s="9">
        <f t="shared" si="220"/>
        <v>0.13200000000000012</v>
      </c>
      <c r="BC286" s="10">
        <f t="shared" si="221"/>
        <v>0.20800000000000018</v>
      </c>
      <c r="BD286" s="9" t="s">
        <v>2403</v>
      </c>
      <c r="BE286" s="3" t="s">
        <v>12</v>
      </c>
      <c r="BF286" s="15" t="s">
        <v>12</v>
      </c>
      <c r="BG286" s="15"/>
      <c r="BH286" s="9"/>
      <c r="BI286" s="10"/>
      <c r="BJ286" s="9" t="s">
        <v>2403</v>
      </c>
      <c r="BK286" s="3" t="s">
        <v>12</v>
      </c>
      <c r="BL286" s="15" t="s">
        <v>12</v>
      </c>
      <c r="BM286" s="15"/>
      <c r="BN286" s="9"/>
      <c r="BO286" s="10"/>
      <c r="BP286">
        <f t="shared" si="222"/>
        <v>0</v>
      </c>
      <c r="BQ286" s="93">
        <f t="shared" si="223"/>
        <v>0</v>
      </c>
      <c r="BR286" s="93">
        <f t="shared" si="224"/>
        <v>0</v>
      </c>
      <c r="BS286" s="93" t="e">
        <f>VLOOKUP(C286,'Koppeling locatie - aslocatie'!$A$2:$C$8139,2,FALSE)</f>
        <v>#N/A</v>
      </c>
      <c r="BT286" s="93" t="e">
        <f>VLOOKUP($BS286,aslocaties_v01!$C$3:$AA$349,MATCH($K$3/10,aslocaties_v01!$C$2:$X$2),FALSE)</f>
        <v>#N/A</v>
      </c>
      <c r="BU286" s="93" t="e">
        <f>VLOOKUP(BS286,aslocaties_v01!$C$3:$AA$349,MATCH($K$3,aslocaties_v01!$C$2:$X$2),FALSE)</f>
        <v>#N/A</v>
      </c>
      <c r="BV286" s="93" t="e">
        <f>VLOOKUP(BS286,aslocaties_v01!$C$3:$AA$349,MATCH($K$3*10,aslocaties_v01!$C$2:$X$2),FALSE)</f>
        <v>#N/A</v>
      </c>
      <c r="BW286" s="93" t="e">
        <f t="shared" si="225"/>
        <v>#N/A</v>
      </c>
      <c r="BX286" s="93" t="e">
        <f t="shared" si="226"/>
        <v>#N/A</v>
      </c>
      <c r="BY286" s="94">
        <f t="shared" si="227"/>
        <v>999</v>
      </c>
      <c r="BZ286" s="94">
        <f t="shared" si="228"/>
        <v>999</v>
      </c>
      <c r="CA286" s="94" t="e">
        <f t="shared" si="229"/>
        <v>#N/A</v>
      </c>
      <c r="CB286" t="e">
        <f t="shared" si="230"/>
        <v>#N/A</v>
      </c>
      <c r="CC286" s="58" t="e">
        <f t="shared" si="231"/>
        <v>#N/A</v>
      </c>
      <c r="CD286" s="95" t="e">
        <f t="shared" si="232"/>
        <v>#N/A</v>
      </c>
      <c r="CE286" s="96" t="b">
        <f t="shared" si="233"/>
        <v>1</v>
      </c>
      <c r="CF286" t="e">
        <f t="shared" si="234"/>
        <v>#DIV/0!</v>
      </c>
      <c r="CG286" t="e">
        <f t="shared" si="235"/>
        <v>#DIV/0!</v>
      </c>
      <c r="CH286" s="84" t="b">
        <f t="shared" si="236"/>
        <v>1</v>
      </c>
      <c r="CI286">
        <f t="shared" si="237"/>
        <v>1.014</v>
      </c>
      <c r="CJ286" t="b">
        <f t="shared" si="238"/>
        <v>1</v>
      </c>
      <c r="CK286" t="b">
        <f t="shared" si="239"/>
        <v>1</v>
      </c>
      <c r="CL286" s="84" t="b">
        <f t="shared" si="259"/>
        <v>1</v>
      </c>
      <c r="CM286">
        <f t="shared" si="240"/>
        <v>3.246</v>
      </c>
      <c r="CN286" t="b">
        <f t="shared" si="241"/>
        <v>1</v>
      </c>
      <c r="CO286" s="84">
        <f t="shared" si="242"/>
        <v>6.1690220942102678E-2</v>
      </c>
      <c r="CP286" t="b">
        <f t="shared" si="243"/>
        <v>1</v>
      </c>
      <c r="CQ286" s="96" t="b">
        <f t="shared" si="244"/>
        <v>1</v>
      </c>
      <c r="CR286" t="b">
        <f t="shared" si="245"/>
        <v>1</v>
      </c>
      <c r="CS286" t="b">
        <f t="shared" si="246"/>
        <v>1</v>
      </c>
      <c r="CT286" t="b">
        <f t="shared" si="247"/>
        <v>1</v>
      </c>
      <c r="CU286" t="b">
        <f t="shared" si="248"/>
        <v>1</v>
      </c>
      <c r="CV286" s="84" t="b">
        <f t="shared" si="249"/>
        <v>0</v>
      </c>
      <c r="CW286" t="b">
        <f t="shared" si="250"/>
        <v>0</v>
      </c>
      <c r="CX286" t="b">
        <f t="shared" si="251"/>
        <v>0</v>
      </c>
      <c r="CY286" t="b">
        <f t="shared" si="252"/>
        <v>0</v>
      </c>
      <c r="CZ286" t="b">
        <f t="shared" si="253"/>
        <v>0</v>
      </c>
      <c r="DA286" s="84">
        <f t="shared" si="254"/>
        <v>1</v>
      </c>
      <c r="DB286" t="e">
        <f t="shared" si="255"/>
        <v>#N/A</v>
      </c>
    </row>
    <row r="287" spans="1:106">
      <c r="A287" s="9">
        <v>285</v>
      </c>
      <c r="B287" s="3">
        <v>2</v>
      </c>
      <c r="C287" s="3" t="s">
        <v>324</v>
      </c>
      <c r="D287" s="3" t="str">
        <f t="shared" si="208"/>
        <v>AF_60m_R_38_0317</v>
      </c>
      <c r="E287" s="3" t="str">
        <f t="shared" si="209"/>
        <v>0317</v>
      </c>
      <c r="F287" s="3">
        <v>135066.891</v>
      </c>
      <c r="G287" s="15">
        <v>422511.875</v>
      </c>
      <c r="H287" s="35" t="str">
        <f t="shared" si="210"/>
        <v>ja</v>
      </c>
      <c r="I287" s="42" t="s">
        <v>2402</v>
      </c>
      <c r="J287" s="20" t="s">
        <v>2955</v>
      </c>
      <c r="K287" s="21">
        <v>10000</v>
      </c>
      <c r="L287" s="28">
        <f t="shared" si="256"/>
        <v>0.24</v>
      </c>
      <c r="M287" s="28">
        <f t="shared" si="257"/>
        <v>0</v>
      </c>
      <c r="N287" s="56">
        <f t="shared" si="211"/>
        <v>0</v>
      </c>
      <c r="O287" s="33">
        <f t="shared" si="258"/>
        <v>0</v>
      </c>
      <c r="P287" s="37">
        <f t="shared" si="212"/>
        <v>168.86462872372798</v>
      </c>
      <c r="Q287" s="9" t="s">
        <v>12</v>
      </c>
      <c r="R287" s="55" t="s">
        <v>12</v>
      </c>
      <c r="S287" s="55">
        <v>3.7509999999999999</v>
      </c>
      <c r="T287" s="55">
        <v>3.8460000000000001</v>
      </c>
      <c r="U287" s="55">
        <v>3.927</v>
      </c>
      <c r="V287" s="3">
        <v>3.992</v>
      </c>
      <c r="W287" s="3">
        <v>4.069</v>
      </c>
      <c r="X287" s="3" t="s">
        <v>12</v>
      </c>
      <c r="Y287" s="3">
        <v>4.5030000000000001</v>
      </c>
      <c r="Z287" s="15" t="s">
        <v>12</v>
      </c>
      <c r="AA287" s="10">
        <f t="shared" si="213"/>
        <v>4.069</v>
      </c>
      <c r="AB287" s="9">
        <f t="shared" si="214"/>
        <v>0.1419999999999999</v>
      </c>
      <c r="AC287" s="10">
        <f t="shared" si="215"/>
        <v>0.43400000000000016</v>
      </c>
      <c r="AD287" s="9" t="s">
        <v>12</v>
      </c>
      <c r="AE287" s="55" t="s">
        <v>12</v>
      </c>
      <c r="AF287" s="55">
        <v>0.61899999999999999</v>
      </c>
      <c r="AG287" s="55">
        <v>0.70899999999999996</v>
      </c>
      <c r="AH287" s="55">
        <v>0.81699999999999995</v>
      </c>
      <c r="AI287" s="3">
        <v>0.92900000000000005</v>
      </c>
      <c r="AJ287" s="3">
        <v>1.016</v>
      </c>
      <c r="AK287" s="3" t="s">
        <v>12</v>
      </c>
      <c r="AL287" s="3">
        <v>1.167</v>
      </c>
      <c r="AM287" s="15" t="s">
        <v>12</v>
      </c>
      <c r="AN287" s="10">
        <f t="shared" si="216"/>
        <v>1.016</v>
      </c>
      <c r="AO287" s="9">
        <f t="shared" si="217"/>
        <v>0.19900000000000007</v>
      </c>
      <c r="AP287" s="10">
        <f t="shared" si="218"/>
        <v>0.15100000000000002</v>
      </c>
      <c r="AQ287" s="9" t="s">
        <v>12</v>
      </c>
      <c r="AR287" s="55" t="s">
        <v>12</v>
      </c>
      <c r="AS287" s="55">
        <v>2.6190000000000002</v>
      </c>
      <c r="AT287" s="55">
        <v>2.8570000000000002</v>
      </c>
      <c r="AU287" s="55">
        <v>3.347</v>
      </c>
      <c r="AV287" s="3">
        <v>3.423</v>
      </c>
      <c r="AW287" s="3">
        <v>3.4489999999999998</v>
      </c>
      <c r="AX287" s="3" t="s">
        <v>12</v>
      </c>
      <c r="AY287" s="3">
        <v>3.5009999999999999</v>
      </c>
      <c r="AZ287" s="15" t="s">
        <v>12</v>
      </c>
      <c r="BA287" s="10">
        <f t="shared" si="219"/>
        <v>3.4489999999999998</v>
      </c>
      <c r="BB287" s="9">
        <f t="shared" si="220"/>
        <v>0.10199999999999987</v>
      </c>
      <c r="BC287" s="10">
        <f t="shared" si="221"/>
        <v>5.2000000000000046E-2</v>
      </c>
      <c r="BD287" s="9" t="s">
        <v>2403</v>
      </c>
      <c r="BE287" s="3" t="s">
        <v>12</v>
      </c>
      <c r="BF287" s="15" t="s">
        <v>12</v>
      </c>
      <c r="BG287" s="15"/>
      <c r="BH287" s="9"/>
      <c r="BI287" s="10"/>
      <c r="BJ287" s="9" t="s">
        <v>2403</v>
      </c>
      <c r="BK287" s="3" t="s">
        <v>12</v>
      </c>
      <c r="BL287" s="15" t="s">
        <v>12</v>
      </c>
      <c r="BM287" s="15"/>
      <c r="BN287" s="9"/>
      <c r="BO287" s="10"/>
      <c r="BP287">
        <f t="shared" si="222"/>
        <v>0</v>
      </c>
      <c r="BQ287" s="93">
        <f t="shared" si="223"/>
        <v>0</v>
      </c>
      <c r="BR287" s="93">
        <f t="shared" si="224"/>
        <v>0</v>
      </c>
      <c r="BS287" s="93" t="e">
        <f>VLOOKUP(C287,'Koppeling locatie - aslocatie'!$A$2:$C$8139,2,FALSE)</f>
        <v>#N/A</v>
      </c>
      <c r="BT287" s="93" t="e">
        <f>VLOOKUP($BS287,aslocaties_v01!$C$3:$AA$349,MATCH($K$3/10,aslocaties_v01!$C$2:$X$2),FALSE)</f>
        <v>#N/A</v>
      </c>
      <c r="BU287" s="93" t="e">
        <f>VLOOKUP(BS287,aslocaties_v01!$C$3:$AA$349,MATCH($K$3,aslocaties_v01!$C$2:$X$2),FALSE)</f>
        <v>#N/A</v>
      </c>
      <c r="BV287" s="93" t="e">
        <f>VLOOKUP(BS287,aslocaties_v01!$C$3:$AA$349,MATCH($K$3*10,aslocaties_v01!$C$2:$X$2),FALSE)</f>
        <v>#N/A</v>
      </c>
      <c r="BW287" s="93" t="e">
        <f t="shared" si="225"/>
        <v>#N/A</v>
      </c>
      <c r="BX287" s="93" t="e">
        <f t="shared" si="226"/>
        <v>#N/A</v>
      </c>
      <c r="BY287" s="94">
        <f t="shared" si="227"/>
        <v>999</v>
      </c>
      <c r="BZ287" s="94">
        <f t="shared" si="228"/>
        <v>999</v>
      </c>
      <c r="CA287" s="94" t="e">
        <f t="shared" si="229"/>
        <v>#N/A</v>
      </c>
      <c r="CB287" t="e">
        <f t="shared" si="230"/>
        <v>#N/A</v>
      </c>
      <c r="CC287" s="58" t="e">
        <f t="shared" si="231"/>
        <v>#N/A</v>
      </c>
      <c r="CD287" s="95" t="e">
        <f t="shared" si="232"/>
        <v>#N/A</v>
      </c>
      <c r="CE287" s="96" t="b">
        <f t="shared" si="233"/>
        <v>1</v>
      </c>
      <c r="CF287" t="e">
        <f t="shared" si="234"/>
        <v>#DIV/0!</v>
      </c>
      <c r="CG287" t="e">
        <f t="shared" si="235"/>
        <v>#DIV/0!</v>
      </c>
      <c r="CH287" s="84" t="b">
        <f t="shared" si="236"/>
        <v>1</v>
      </c>
      <c r="CI287">
        <f t="shared" si="237"/>
        <v>1.016</v>
      </c>
      <c r="CJ287" t="b">
        <f t="shared" si="238"/>
        <v>1</v>
      </c>
      <c r="CK287" t="b">
        <f t="shared" si="239"/>
        <v>1</v>
      </c>
      <c r="CL287" s="84" t="b">
        <f t="shared" si="259"/>
        <v>1</v>
      </c>
      <c r="CM287">
        <f t="shared" si="240"/>
        <v>3.4489999999999998</v>
      </c>
      <c r="CN287" t="b">
        <f t="shared" si="241"/>
        <v>1</v>
      </c>
      <c r="CO287" s="84">
        <f t="shared" si="242"/>
        <v>5.474982317262081E-2</v>
      </c>
      <c r="CP287" t="b">
        <f t="shared" si="243"/>
        <v>1</v>
      </c>
      <c r="CQ287" s="96" t="b">
        <f t="shared" si="244"/>
        <v>0</v>
      </c>
      <c r="CR287" t="b">
        <f t="shared" si="245"/>
        <v>0</v>
      </c>
      <c r="CS287" t="b">
        <f t="shared" si="246"/>
        <v>0</v>
      </c>
      <c r="CT287" t="b">
        <f t="shared" si="247"/>
        <v>0</v>
      </c>
      <c r="CU287" t="b">
        <f t="shared" si="248"/>
        <v>0</v>
      </c>
      <c r="CV287" s="84" t="b">
        <f t="shared" si="249"/>
        <v>1</v>
      </c>
      <c r="CW287" t="b">
        <f t="shared" si="250"/>
        <v>1</v>
      </c>
      <c r="CX287" t="b">
        <f t="shared" si="251"/>
        <v>1</v>
      </c>
      <c r="CY287" t="b">
        <f t="shared" si="252"/>
        <v>1</v>
      </c>
      <c r="CZ287" t="b">
        <f t="shared" si="253"/>
        <v>1</v>
      </c>
      <c r="DA287" s="84">
        <f t="shared" si="254"/>
        <v>1</v>
      </c>
      <c r="DB287" t="e">
        <f t="shared" si="255"/>
        <v>#N/A</v>
      </c>
    </row>
    <row r="288" spans="1:106">
      <c r="A288" s="9">
        <v>286</v>
      </c>
      <c r="B288" s="3">
        <v>2</v>
      </c>
      <c r="C288" s="3" t="s">
        <v>325</v>
      </c>
      <c r="D288" s="3" t="str">
        <f t="shared" si="208"/>
        <v>AF_60m_R_38_0318</v>
      </c>
      <c r="E288" s="3" t="str">
        <f t="shared" si="209"/>
        <v>0318</v>
      </c>
      <c r="F288" s="3">
        <v>134921.93799999999</v>
      </c>
      <c r="G288" s="15">
        <v>422425.25</v>
      </c>
      <c r="H288" s="35" t="str">
        <f t="shared" si="210"/>
        <v>ja</v>
      </c>
      <c r="I288" s="42" t="s">
        <v>2402</v>
      </c>
      <c r="J288" s="20" t="s">
        <v>2955</v>
      </c>
      <c r="K288" s="21">
        <v>10000</v>
      </c>
      <c r="L288" s="28">
        <f t="shared" si="256"/>
        <v>0.24</v>
      </c>
      <c r="M288" s="28">
        <f t="shared" si="257"/>
        <v>0</v>
      </c>
      <c r="N288" s="56">
        <f t="shared" si="211"/>
        <v>0</v>
      </c>
      <c r="O288" s="33">
        <f t="shared" si="258"/>
        <v>168.86462872372798</v>
      </c>
      <c r="P288" s="37">
        <f t="shared" si="212"/>
        <v>62.782902656692606</v>
      </c>
      <c r="Q288" s="9" t="s">
        <v>12</v>
      </c>
      <c r="R288" s="55" t="s">
        <v>12</v>
      </c>
      <c r="S288" s="55">
        <v>3.7509999999999999</v>
      </c>
      <c r="T288" s="55">
        <v>3.8460000000000001</v>
      </c>
      <c r="U288" s="55">
        <v>3.9289999999999998</v>
      </c>
      <c r="V288" s="3">
        <v>3.9980000000000002</v>
      </c>
      <c r="W288" s="3">
        <v>4.1210000000000004</v>
      </c>
      <c r="X288" s="3" t="s">
        <v>12</v>
      </c>
      <c r="Y288" s="3">
        <v>4.5030000000000001</v>
      </c>
      <c r="Z288" s="15" t="s">
        <v>12</v>
      </c>
      <c r="AA288" s="10">
        <f t="shared" si="213"/>
        <v>4.1210000000000004</v>
      </c>
      <c r="AB288" s="9">
        <f t="shared" si="214"/>
        <v>0.19200000000000061</v>
      </c>
      <c r="AC288" s="10">
        <f t="shared" si="215"/>
        <v>0.38199999999999967</v>
      </c>
      <c r="AD288" s="9" t="s">
        <v>12</v>
      </c>
      <c r="AE288" s="55" t="s">
        <v>12</v>
      </c>
      <c r="AF288" s="55">
        <v>0.79300000000000004</v>
      </c>
      <c r="AG288" s="55">
        <v>0.86099999999999999</v>
      </c>
      <c r="AH288" s="55">
        <v>0.93500000000000005</v>
      </c>
      <c r="AI288" s="3">
        <v>1.002</v>
      </c>
      <c r="AJ288" s="3">
        <v>1.0760000000000001</v>
      </c>
      <c r="AK288" s="3" t="s">
        <v>12</v>
      </c>
      <c r="AL288" s="3">
        <v>1.2170000000000001</v>
      </c>
      <c r="AM288" s="15" t="s">
        <v>12</v>
      </c>
      <c r="AN288" s="10">
        <f t="shared" si="216"/>
        <v>1.0760000000000001</v>
      </c>
      <c r="AO288" s="9">
        <f t="shared" si="217"/>
        <v>0.14100000000000001</v>
      </c>
      <c r="AP288" s="10">
        <f t="shared" si="218"/>
        <v>0.14100000000000001</v>
      </c>
      <c r="AQ288" s="9" t="s">
        <v>12</v>
      </c>
      <c r="AR288" s="55" t="s">
        <v>12</v>
      </c>
      <c r="AS288" s="55">
        <v>2.9140000000000001</v>
      </c>
      <c r="AT288" s="55">
        <v>3.0230000000000001</v>
      </c>
      <c r="AU288" s="55">
        <v>3.1440000000000001</v>
      </c>
      <c r="AV288" s="3">
        <v>3.24</v>
      </c>
      <c r="AW288" s="3">
        <v>3.339</v>
      </c>
      <c r="AX288" s="3" t="s">
        <v>12</v>
      </c>
      <c r="AY288" s="3">
        <v>3.53</v>
      </c>
      <c r="AZ288" s="15" t="s">
        <v>12</v>
      </c>
      <c r="BA288" s="10">
        <f t="shared" si="219"/>
        <v>3.339</v>
      </c>
      <c r="BB288" s="9">
        <f t="shared" si="220"/>
        <v>0.19499999999999984</v>
      </c>
      <c r="BC288" s="10">
        <f t="shared" si="221"/>
        <v>0.19099999999999984</v>
      </c>
      <c r="BD288" s="9" t="s">
        <v>2403</v>
      </c>
      <c r="BE288" s="3" t="s">
        <v>12</v>
      </c>
      <c r="BF288" s="15" t="s">
        <v>12</v>
      </c>
      <c r="BG288" s="15"/>
      <c r="BH288" s="9"/>
      <c r="BI288" s="10"/>
      <c r="BJ288" s="9" t="s">
        <v>2403</v>
      </c>
      <c r="BK288" s="3" t="s">
        <v>12</v>
      </c>
      <c r="BL288" s="15" t="s">
        <v>12</v>
      </c>
      <c r="BM288" s="15"/>
      <c r="BN288" s="9"/>
      <c r="BO288" s="10"/>
      <c r="BP288">
        <f t="shared" si="222"/>
        <v>0</v>
      </c>
      <c r="BQ288" s="93">
        <f t="shared" si="223"/>
        <v>0</v>
      </c>
      <c r="BR288" s="93">
        <f t="shared" si="224"/>
        <v>0</v>
      </c>
      <c r="BS288" s="93" t="e">
        <f>VLOOKUP(C288,'Koppeling locatie - aslocatie'!$A$2:$C$8139,2,FALSE)</f>
        <v>#N/A</v>
      </c>
      <c r="BT288" s="93" t="e">
        <f>VLOOKUP($BS288,aslocaties_v01!$C$3:$AA$349,MATCH($K$3/10,aslocaties_v01!$C$2:$X$2),FALSE)</f>
        <v>#N/A</v>
      </c>
      <c r="BU288" s="93" t="e">
        <f>VLOOKUP(BS288,aslocaties_v01!$C$3:$AA$349,MATCH($K$3,aslocaties_v01!$C$2:$X$2),FALSE)</f>
        <v>#N/A</v>
      </c>
      <c r="BV288" s="93" t="e">
        <f>VLOOKUP(BS288,aslocaties_v01!$C$3:$AA$349,MATCH($K$3*10,aslocaties_v01!$C$2:$X$2),FALSE)</f>
        <v>#N/A</v>
      </c>
      <c r="BW288" s="93" t="e">
        <f t="shared" si="225"/>
        <v>#N/A</v>
      </c>
      <c r="BX288" s="93" t="e">
        <f t="shared" si="226"/>
        <v>#N/A</v>
      </c>
      <c r="BY288" s="94">
        <f t="shared" si="227"/>
        <v>999</v>
      </c>
      <c r="BZ288" s="94">
        <f t="shared" si="228"/>
        <v>999</v>
      </c>
      <c r="CA288" s="94" t="e">
        <f t="shared" si="229"/>
        <v>#N/A</v>
      </c>
      <c r="CB288" t="e">
        <f t="shared" si="230"/>
        <v>#N/A</v>
      </c>
      <c r="CC288" s="58" t="e">
        <f t="shared" si="231"/>
        <v>#N/A</v>
      </c>
      <c r="CD288" s="95" t="e">
        <f t="shared" si="232"/>
        <v>#N/A</v>
      </c>
      <c r="CE288" s="96" t="b">
        <f t="shared" si="233"/>
        <v>1</v>
      </c>
      <c r="CF288" t="e">
        <f t="shared" si="234"/>
        <v>#DIV/0!</v>
      </c>
      <c r="CG288" t="e">
        <f t="shared" si="235"/>
        <v>#DIV/0!</v>
      </c>
      <c r="CH288" s="84" t="b">
        <f t="shared" si="236"/>
        <v>1</v>
      </c>
      <c r="CI288">
        <f t="shared" si="237"/>
        <v>1.0760000000000001</v>
      </c>
      <c r="CJ288" t="b">
        <f t="shared" si="238"/>
        <v>1</v>
      </c>
      <c r="CK288" t="b">
        <f t="shared" si="239"/>
        <v>1</v>
      </c>
      <c r="CL288" s="84" t="b">
        <f t="shared" si="259"/>
        <v>1</v>
      </c>
      <c r="CM288">
        <f t="shared" si="240"/>
        <v>3.339</v>
      </c>
      <c r="CN288" t="b">
        <f t="shared" si="241"/>
        <v>1</v>
      </c>
      <c r="CO288" s="84">
        <f t="shared" si="242"/>
        <v>6.1866398528036014E-2</v>
      </c>
      <c r="CP288" t="b">
        <f t="shared" si="243"/>
        <v>1</v>
      </c>
      <c r="CQ288" s="96" t="b">
        <f t="shared" si="244"/>
        <v>1</v>
      </c>
      <c r="CR288" t="b">
        <f t="shared" si="245"/>
        <v>1</v>
      </c>
      <c r="CS288" t="b">
        <f t="shared" si="246"/>
        <v>1</v>
      </c>
      <c r="CT288" t="b">
        <f t="shared" si="247"/>
        <v>1</v>
      </c>
      <c r="CU288" t="b">
        <f t="shared" si="248"/>
        <v>1</v>
      </c>
      <c r="CV288" s="84" t="b">
        <f t="shared" si="249"/>
        <v>1</v>
      </c>
      <c r="CW288" t="b">
        <f t="shared" si="250"/>
        <v>1</v>
      </c>
      <c r="CX288" t="b">
        <f t="shared" si="251"/>
        <v>1</v>
      </c>
      <c r="CY288" t="b">
        <f t="shared" si="252"/>
        <v>1</v>
      </c>
      <c r="CZ288" t="b">
        <f t="shared" si="253"/>
        <v>1</v>
      </c>
      <c r="DA288" s="84">
        <f t="shared" si="254"/>
        <v>0</v>
      </c>
      <c r="DB288" t="e">
        <f t="shared" si="255"/>
        <v>#N/A</v>
      </c>
    </row>
    <row r="289" spans="1:106">
      <c r="A289" s="9">
        <v>287</v>
      </c>
      <c r="B289" s="3">
        <v>2</v>
      </c>
      <c r="C289" s="3" t="s">
        <v>326</v>
      </c>
      <c r="D289" s="3" t="str">
        <f t="shared" si="208"/>
        <v>AF_60m_R_38_0319</v>
      </c>
      <c r="E289" s="3" t="str">
        <f t="shared" si="209"/>
        <v>0319</v>
      </c>
      <c r="F289" s="3">
        <v>134859.859</v>
      </c>
      <c r="G289" s="15">
        <v>422434.625</v>
      </c>
      <c r="H289" s="35" t="str">
        <f t="shared" si="210"/>
        <v>ja</v>
      </c>
      <c r="I289" s="42" t="s">
        <v>2402</v>
      </c>
      <c r="J289" s="20" t="s">
        <v>2955</v>
      </c>
      <c r="K289" s="21">
        <v>10000</v>
      </c>
      <c r="L289" s="28">
        <f t="shared" si="256"/>
        <v>0.24</v>
      </c>
      <c r="M289" s="28">
        <f t="shared" si="257"/>
        <v>0</v>
      </c>
      <c r="N289" s="56">
        <f t="shared" si="211"/>
        <v>0</v>
      </c>
      <c r="O289" s="33">
        <f t="shared" si="258"/>
        <v>62.782902656692606</v>
      </c>
      <c r="P289" s="37">
        <f t="shared" si="212"/>
        <v>153.9154329688844</v>
      </c>
      <c r="Q289" s="9" t="s">
        <v>12</v>
      </c>
      <c r="R289" s="55" t="s">
        <v>12</v>
      </c>
      <c r="S289" s="55">
        <v>3.7509999999999999</v>
      </c>
      <c r="T289" s="55">
        <v>3.8460000000000001</v>
      </c>
      <c r="U289" s="55">
        <v>3.9289999999999998</v>
      </c>
      <c r="V289" s="3">
        <v>3.9980000000000002</v>
      </c>
      <c r="W289" s="3">
        <v>4.1210000000000004</v>
      </c>
      <c r="X289" s="3" t="s">
        <v>12</v>
      </c>
      <c r="Y289" s="3">
        <v>4.5030000000000001</v>
      </c>
      <c r="Z289" s="15" t="s">
        <v>12</v>
      </c>
      <c r="AA289" s="10">
        <f t="shared" si="213"/>
        <v>4.1210000000000004</v>
      </c>
      <c r="AB289" s="9">
        <f t="shared" si="214"/>
        <v>0.19200000000000061</v>
      </c>
      <c r="AC289" s="10">
        <f t="shared" si="215"/>
        <v>0.38199999999999967</v>
      </c>
      <c r="AD289" s="9" t="s">
        <v>12</v>
      </c>
      <c r="AE289" s="55" t="s">
        <v>12</v>
      </c>
      <c r="AF289" s="55">
        <v>0.752</v>
      </c>
      <c r="AG289" s="55">
        <v>0.81799999999999995</v>
      </c>
      <c r="AH289" s="55">
        <v>0.89100000000000001</v>
      </c>
      <c r="AI289" s="3">
        <v>0.95799999999999996</v>
      </c>
      <c r="AJ289" s="3">
        <v>1.0309999999999999</v>
      </c>
      <c r="AK289" s="3" t="s">
        <v>12</v>
      </c>
      <c r="AL289" s="3">
        <v>1.175</v>
      </c>
      <c r="AM289" s="15" t="s">
        <v>12</v>
      </c>
      <c r="AN289" s="10">
        <f t="shared" si="216"/>
        <v>1.0309999999999999</v>
      </c>
      <c r="AO289" s="9">
        <f t="shared" si="217"/>
        <v>0.1399999999999999</v>
      </c>
      <c r="AP289" s="10">
        <f t="shared" si="218"/>
        <v>0.14400000000000013</v>
      </c>
      <c r="AQ289" s="9" t="s">
        <v>12</v>
      </c>
      <c r="AR289" s="55" t="s">
        <v>12</v>
      </c>
      <c r="AS289" s="55">
        <v>2.8420000000000001</v>
      </c>
      <c r="AT289" s="55">
        <v>2.95</v>
      </c>
      <c r="AU289" s="55">
        <v>3.0680000000000001</v>
      </c>
      <c r="AV289" s="3">
        <v>3.17</v>
      </c>
      <c r="AW289" s="3">
        <v>3.2719999999999998</v>
      </c>
      <c r="AX289" s="3" t="s">
        <v>12</v>
      </c>
      <c r="AY289" s="3">
        <v>3.464</v>
      </c>
      <c r="AZ289" s="15" t="s">
        <v>12</v>
      </c>
      <c r="BA289" s="10">
        <f t="shared" si="219"/>
        <v>3.2719999999999998</v>
      </c>
      <c r="BB289" s="9">
        <f t="shared" si="220"/>
        <v>0.20399999999999974</v>
      </c>
      <c r="BC289" s="10">
        <f t="shared" si="221"/>
        <v>0.19200000000000017</v>
      </c>
      <c r="BD289" s="9" t="s">
        <v>2403</v>
      </c>
      <c r="BE289" s="3" t="s">
        <v>12</v>
      </c>
      <c r="BF289" s="15" t="s">
        <v>12</v>
      </c>
      <c r="BG289" s="15"/>
      <c r="BH289" s="9"/>
      <c r="BI289" s="10"/>
      <c r="BJ289" s="9" t="s">
        <v>2403</v>
      </c>
      <c r="BK289" s="3" t="s">
        <v>12</v>
      </c>
      <c r="BL289" s="15" t="s">
        <v>12</v>
      </c>
      <c r="BM289" s="15"/>
      <c r="BN289" s="9"/>
      <c r="BO289" s="10"/>
      <c r="BP289">
        <f t="shared" si="222"/>
        <v>0</v>
      </c>
      <c r="BQ289" s="93">
        <f t="shared" si="223"/>
        <v>0</v>
      </c>
      <c r="BR289" s="93">
        <f t="shared" si="224"/>
        <v>0</v>
      </c>
      <c r="BS289" s="93" t="e">
        <f>VLOOKUP(C289,'Koppeling locatie - aslocatie'!$A$2:$C$8139,2,FALSE)</f>
        <v>#N/A</v>
      </c>
      <c r="BT289" s="93" t="e">
        <f>VLOOKUP($BS289,aslocaties_v01!$C$3:$AA$349,MATCH($K$3/10,aslocaties_v01!$C$2:$X$2),FALSE)</f>
        <v>#N/A</v>
      </c>
      <c r="BU289" s="93" t="e">
        <f>VLOOKUP(BS289,aslocaties_v01!$C$3:$AA$349,MATCH($K$3,aslocaties_v01!$C$2:$X$2),FALSE)</f>
        <v>#N/A</v>
      </c>
      <c r="BV289" s="93" t="e">
        <f>VLOOKUP(BS289,aslocaties_v01!$C$3:$AA$349,MATCH($K$3*10,aslocaties_v01!$C$2:$X$2),FALSE)</f>
        <v>#N/A</v>
      </c>
      <c r="BW289" s="93" t="e">
        <f t="shared" si="225"/>
        <v>#N/A</v>
      </c>
      <c r="BX289" s="93" t="e">
        <f t="shared" si="226"/>
        <v>#N/A</v>
      </c>
      <c r="BY289" s="94">
        <f t="shared" si="227"/>
        <v>999</v>
      </c>
      <c r="BZ289" s="94">
        <f t="shared" si="228"/>
        <v>999</v>
      </c>
      <c r="CA289" s="94" t="e">
        <f t="shared" si="229"/>
        <v>#N/A</v>
      </c>
      <c r="CB289" t="e">
        <f t="shared" si="230"/>
        <v>#N/A</v>
      </c>
      <c r="CC289" s="58" t="e">
        <f t="shared" si="231"/>
        <v>#N/A</v>
      </c>
      <c r="CD289" s="95" t="e">
        <f t="shared" si="232"/>
        <v>#N/A</v>
      </c>
      <c r="CE289" s="96" t="b">
        <f t="shared" si="233"/>
        <v>1</v>
      </c>
      <c r="CF289" t="e">
        <f t="shared" si="234"/>
        <v>#DIV/0!</v>
      </c>
      <c r="CG289" t="e">
        <f t="shared" si="235"/>
        <v>#DIV/0!</v>
      </c>
      <c r="CH289" s="84" t="b">
        <f t="shared" si="236"/>
        <v>1</v>
      </c>
      <c r="CI289">
        <f t="shared" si="237"/>
        <v>1.0309999999999999</v>
      </c>
      <c r="CJ289" t="b">
        <f t="shared" si="238"/>
        <v>1</v>
      </c>
      <c r="CK289" t="b">
        <f t="shared" si="239"/>
        <v>1</v>
      </c>
      <c r="CL289" s="84" t="b">
        <f t="shared" si="259"/>
        <v>1</v>
      </c>
      <c r="CM289">
        <f t="shared" si="240"/>
        <v>3.2719999999999998</v>
      </c>
      <c r="CN289" t="b">
        <f t="shared" si="241"/>
        <v>1</v>
      </c>
      <c r="CO289" s="84">
        <f t="shared" si="242"/>
        <v>6.17315919673928E-2</v>
      </c>
      <c r="CP289" t="b">
        <f t="shared" si="243"/>
        <v>1</v>
      </c>
      <c r="CQ289" s="96" t="b">
        <f t="shared" si="244"/>
        <v>1</v>
      </c>
      <c r="CR289" t="b">
        <f t="shared" si="245"/>
        <v>1</v>
      </c>
      <c r="CS289" t="b">
        <f t="shared" si="246"/>
        <v>1</v>
      </c>
      <c r="CT289" t="b">
        <f t="shared" si="247"/>
        <v>1</v>
      </c>
      <c r="CU289" t="b">
        <f t="shared" si="248"/>
        <v>1</v>
      </c>
      <c r="CV289" s="84" t="b">
        <f t="shared" si="249"/>
        <v>1</v>
      </c>
      <c r="CW289" t="b">
        <f t="shared" si="250"/>
        <v>1</v>
      </c>
      <c r="CX289" t="b">
        <f t="shared" si="251"/>
        <v>1</v>
      </c>
      <c r="CY289" t="b">
        <f t="shared" si="252"/>
        <v>1</v>
      </c>
      <c r="CZ289" t="b">
        <f t="shared" si="253"/>
        <v>1</v>
      </c>
      <c r="DA289" s="84">
        <f t="shared" si="254"/>
        <v>0</v>
      </c>
      <c r="DB289" t="e">
        <f t="shared" si="255"/>
        <v>#N/A</v>
      </c>
    </row>
    <row r="290" spans="1:106">
      <c r="A290" s="9">
        <v>288</v>
      </c>
      <c r="B290" s="3">
        <v>2</v>
      </c>
      <c r="C290" s="3" t="s">
        <v>327</v>
      </c>
      <c r="D290" s="3" t="str">
        <f t="shared" si="208"/>
        <v>AF_60m_R_38_0320</v>
      </c>
      <c r="E290" s="3" t="str">
        <f t="shared" si="209"/>
        <v>0320</v>
      </c>
      <c r="F290" s="3">
        <v>134728.75</v>
      </c>
      <c r="G290" s="15">
        <v>422354</v>
      </c>
      <c r="H290" s="35" t="str">
        <f t="shared" si="210"/>
        <v>ja</v>
      </c>
      <c r="I290" s="42" t="s">
        <v>2402</v>
      </c>
      <c r="J290" s="20" t="s">
        <v>2955</v>
      </c>
      <c r="K290" s="21">
        <v>10000</v>
      </c>
      <c r="L290" s="28">
        <f t="shared" si="256"/>
        <v>0.24</v>
      </c>
      <c r="M290" s="28">
        <f t="shared" si="257"/>
        <v>0</v>
      </c>
      <c r="N290" s="56">
        <f t="shared" si="211"/>
        <v>0</v>
      </c>
      <c r="O290" s="33">
        <f t="shared" si="258"/>
        <v>153.9154329688844</v>
      </c>
      <c r="P290" s="37">
        <f t="shared" si="212"/>
        <v>56.228129970682737</v>
      </c>
      <c r="Q290" s="9" t="s">
        <v>12</v>
      </c>
      <c r="R290" s="55" t="s">
        <v>12</v>
      </c>
      <c r="S290" s="55">
        <v>3.653</v>
      </c>
      <c r="T290" s="55">
        <v>3.7930000000000001</v>
      </c>
      <c r="U290" s="55">
        <v>3.9159999999999999</v>
      </c>
      <c r="V290" s="3">
        <v>3.9969999999999999</v>
      </c>
      <c r="W290" s="3">
        <v>4.1210000000000004</v>
      </c>
      <c r="X290" s="3" t="s">
        <v>12</v>
      </c>
      <c r="Y290" s="3">
        <v>4.49</v>
      </c>
      <c r="Z290" s="15" t="s">
        <v>12</v>
      </c>
      <c r="AA290" s="10">
        <f t="shared" si="213"/>
        <v>4.1210000000000004</v>
      </c>
      <c r="AB290" s="9">
        <f t="shared" si="214"/>
        <v>0.20500000000000052</v>
      </c>
      <c r="AC290" s="10">
        <f t="shared" si="215"/>
        <v>0.36899999999999977</v>
      </c>
      <c r="AD290" s="9" t="s">
        <v>12</v>
      </c>
      <c r="AE290" s="55" t="s">
        <v>12</v>
      </c>
      <c r="AF290" s="55">
        <v>0.73599999999999999</v>
      </c>
      <c r="AG290" s="55">
        <v>0.8</v>
      </c>
      <c r="AH290" s="55">
        <v>0.87</v>
      </c>
      <c r="AI290" s="3">
        <v>0.93500000000000005</v>
      </c>
      <c r="AJ290" s="3">
        <v>1.008</v>
      </c>
      <c r="AK290" s="3" t="s">
        <v>12</v>
      </c>
      <c r="AL290" s="3">
        <v>1.147</v>
      </c>
      <c r="AM290" s="15" t="s">
        <v>12</v>
      </c>
      <c r="AN290" s="10">
        <f t="shared" si="216"/>
        <v>1.008</v>
      </c>
      <c r="AO290" s="9">
        <f t="shared" si="217"/>
        <v>0.13800000000000001</v>
      </c>
      <c r="AP290" s="10">
        <f t="shared" si="218"/>
        <v>0.13900000000000001</v>
      </c>
      <c r="AQ290" s="9" t="s">
        <v>12</v>
      </c>
      <c r="AR290" s="55" t="s">
        <v>12</v>
      </c>
      <c r="AS290" s="55">
        <v>2.8140000000000001</v>
      </c>
      <c r="AT290" s="55">
        <v>2.919</v>
      </c>
      <c r="AU290" s="55">
        <v>3.0339999999999998</v>
      </c>
      <c r="AV290" s="3">
        <v>3.1349999999999998</v>
      </c>
      <c r="AW290" s="3">
        <v>3.234</v>
      </c>
      <c r="AX290" s="3" t="s">
        <v>12</v>
      </c>
      <c r="AY290" s="3">
        <v>3.4220000000000002</v>
      </c>
      <c r="AZ290" s="15" t="s">
        <v>12</v>
      </c>
      <c r="BA290" s="10">
        <f t="shared" si="219"/>
        <v>3.234</v>
      </c>
      <c r="BB290" s="9">
        <f t="shared" si="220"/>
        <v>0.20000000000000018</v>
      </c>
      <c r="BC290" s="10">
        <f t="shared" si="221"/>
        <v>0.18800000000000017</v>
      </c>
      <c r="BD290" s="9" t="s">
        <v>2403</v>
      </c>
      <c r="BE290" s="3" t="s">
        <v>12</v>
      </c>
      <c r="BF290" s="15" t="s">
        <v>12</v>
      </c>
      <c r="BG290" s="15"/>
      <c r="BH290" s="9"/>
      <c r="BI290" s="10"/>
      <c r="BJ290" s="9" t="s">
        <v>2403</v>
      </c>
      <c r="BK290" s="3" t="s">
        <v>12</v>
      </c>
      <c r="BL290" s="15" t="s">
        <v>12</v>
      </c>
      <c r="BM290" s="15"/>
      <c r="BN290" s="9"/>
      <c r="BO290" s="10"/>
      <c r="BP290">
        <f t="shared" si="222"/>
        <v>0</v>
      </c>
      <c r="BQ290" s="93">
        <f t="shared" si="223"/>
        <v>0</v>
      </c>
      <c r="BR290" s="93">
        <f t="shared" si="224"/>
        <v>0</v>
      </c>
      <c r="BS290" s="93" t="e">
        <f>VLOOKUP(C290,'Koppeling locatie - aslocatie'!$A$2:$C$8139,2,FALSE)</f>
        <v>#N/A</v>
      </c>
      <c r="BT290" s="93" t="e">
        <f>VLOOKUP($BS290,aslocaties_v01!$C$3:$AA$349,MATCH($K$3/10,aslocaties_v01!$C$2:$X$2),FALSE)</f>
        <v>#N/A</v>
      </c>
      <c r="BU290" s="93" t="e">
        <f>VLOOKUP(BS290,aslocaties_v01!$C$3:$AA$349,MATCH($K$3,aslocaties_v01!$C$2:$X$2),FALSE)</f>
        <v>#N/A</v>
      </c>
      <c r="BV290" s="93" t="e">
        <f>VLOOKUP(BS290,aslocaties_v01!$C$3:$AA$349,MATCH($K$3*10,aslocaties_v01!$C$2:$X$2),FALSE)</f>
        <v>#N/A</v>
      </c>
      <c r="BW290" s="93" t="e">
        <f t="shared" si="225"/>
        <v>#N/A</v>
      </c>
      <c r="BX290" s="93" t="e">
        <f t="shared" si="226"/>
        <v>#N/A</v>
      </c>
      <c r="BY290" s="94">
        <f t="shared" si="227"/>
        <v>999</v>
      </c>
      <c r="BZ290" s="94">
        <f t="shared" si="228"/>
        <v>999</v>
      </c>
      <c r="CA290" s="94" t="e">
        <f t="shared" si="229"/>
        <v>#N/A</v>
      </c>
      <c r="CB290" t="e">
        <f t="shared" si="230"/>
        <v>#N/A</v>
      </c>
      <c r="CC290" s="58" t="e">
        <f t="shared" si="231"/>
        <v>#N/A</v>
      </c>
      <c r="CD290" s="95" t="e">
        <f t="shared" si="232"/>
        <v>#N/A</v>
      </c>
      <c r="CE290" s="96" t="b">
        <f t="shared" si="233"/>
        <v>1</v>
      </c>
      <c r="CF290" t="e">
        <f t="shared" si="234"/>
        <v>#DIV/0!</v>
      </c>
      <c r="CG290" t="e">
        <f t="shared" si="235"/>
        <v>#DIV/0!</v>
      </c>
      <c r="CH290" s="84" t="b">
        <f t="shared" si="236"/>
        <v>1</v>
      </c>
      <c r="CI290">
        <f t="shared" si="237"/>
        <v>1.008</v>
      </c>
      <c r="CJ290" t="b">
        <f t="shared" si="238"/>
        <v>1</v>
      </c>
      <c r="CK290" t="b">
        <f t="shared" si="239"/>
        <v>1</v>
      </c>
      <c r="CL290" s="84" t="b">
        <f t="shared" si="259"/>
        <v>1</v>
      </c>
      <c r="CM290">
        <f t="shared" si="240"/>
        <v>3.234</v>
      </c>
      <c r="CN290" t="b">
        <f t="shared" si="241"/>
        <v>1</v>
      </c>
      <c r="CO290" s="84">
        <f t="shared" si="242"/>
        <v>6.1781137847928207E-2</v>
      </c>
      <c r="CP290" t="b">
        <f t="shared" si="243"/>
        <v>1</v>
      </c>
      <c r="CQ290" s="96" t="b">
        <f t="shared" si="244"/>
        <v>1</v>
      </c>
      <c r="CR290" t="b">
        <f t="shared" si="245"/>
        <v>1</v>
      </c>
      <c r="CS290" t="b">
        <f t="shared" si="246"/>
        <v>1</v>
      </c>
      <c r="CT290" t="b">
        <f t="shared" si="247"/>
        <v>1</v>
      </c>
      <c r="CU290" t="b">
        <f t="shared" si="248"/>
        <v>1</v>
      </c>
      <c r="CV290" s="84" t="b">
        <f t="shared" si="249"/>
        <v>1</v>
      </c>
      <c r="CW290" t="b">
        <f t="shared" si="250"/>
        <v>1</v>
      </c>
      <c r="CX290" t="b">
        <f t="shared" si="251"/>
        <v>1</v>
      </c>
      <c r="CY290" t="b">
        <f t="shared" si="252"/>
        <v>1</v>
      </c>
      <c r="CZ290" t="b">
        <f t="shared" si="253"/>
        <v>1</v>
      </c>
      <c r="DA290" s="84">
        <f t="shared" si="254"/>
        <v>0</v>
      </c>
      <c r="DB290" t="e">
        <f t="shared" si="255"/>
        <v>#N/A</v>
      </c>
    </row>
    <row r="291" spans="1:106">
      <c r="A291" s="9">
        <v>289</v>
      </c>
      <c r="B291" s="3">
        <v>2</v>
      </c>
      <c r="C291" s="3" t="s">
        <v>328</v>
      </c>
      <c r="D291" s="3" t="str">
        <f t="shared" si="208"/>
        <v>AF_60m_R_38_0321</v>
      </c>
      <c r="E291" s="3" t="str">
        <f t="shared" si="209"/>
        <v>0321</v>
      </c>
      <c r="F291" s="3">
        <v>134673.016</v>
      </c>
      <c r="G291" s="15">
        <v>422361.43800000002</v>
      </c>
      <c r="H291" s="35" t="str">
        <f t="shared" si="210"/>
        <v>ja</v>
      </c>
      <c r="I291" s="42" t="s">
        <v>2402</v>
      </c>
      <c r="J291" s="20" t="s">
        <v>2955</v>
      </c>
      <c r="K291" s="21">
        <v>10000</v>
      </c>
      <c r="L291" s="28">
        <f t="shared" si="256"/>
        <v>0.24</v>
      </c>
      <c r="M291" s="28">
        <f t="shared" si="257"/>
        <v>0</v>
      </c>
      <c r="N291" s="56">
        <f t="shared" si="211"/>
        <v>0</v>
      </c>
      <c r="O291" s="33">
        <f t="shared" si="258"/>
        <v>56.228129970682737</v>
      </c>
      <c r="P291" s="37">
        <f t="shared" si="212"/>
        <v>138.80473486161918</v>
      </c>
      <c r="Q291" s="9" t="s">
        <v>12</v>
      </c>
      <c r="R291" s="55" t="s">
        <v>12</v>
      </c>
      <c r="S291" s="55">
        <v>3.653</v>
      </c>
      <c r="T291" s="55">
        <v>3.7930000000000001</v>
      </c>
      <c r="U291" s="55">
        <v>3.9159999999999999</v>
      </c>
      <c r="V291" s="3">
        <v>3.9969999999999999</v>
      </c>
      <c r="W291" s="3">
        <v>4.1210000000000004</v>
      </c>
      <c r="X291" s="3" t="s">
        <v>12</v>
      </c>
      <c r="Y291" s="3">
        <v>4.49</v>
      </c>
      <c r="Z291" s="15" t="s">
        <v>12</v>
      </c>
      <c r="AA291" s="10">
        <f t="shared" si="213"/>
        <v>4.1210000000000004</v>
      </c>
      <c r="AB291" s="9">
        <f t="shared" si="214"/>
        <v>0.20500000000000052</v>
      </c>
      <c r="AC291" s="10">
        <f t="shared" si="215"/>
        <v>0.36899999999999977</v>
      </c>
      <c r="AD291" s="9" t="s">
        <v>12</v>
      </c>
      <c r="AE291" s="55" t="s">
        <v>12</v>
      </c>
      <c r="AF291" s="55">
        <v>0.68</v>
      </c>
      <c r="AG291" s="55">
        <v>0.74</v>
      </c>
      <c r="AH291" s="55">
        <v>0.80500000000000005</v>
      </c>
      <c r="AI291" s="3">
        <v>0.86499999999999999</v>
      </c>
      <c r="AJ291" s="3">
        <v>0.93200000000000005</v>
      </c>
      <c r="AK291" s="3" t="s">
        <v>12</v>
      </c>
      <c r="AL291" s="3">
        <v>1.0589999999999999</v>
      </c>
      <c r="AM291" s="15" t="s">
        <v>12</v>
      </c>
      <c r="AN291" s="10">
        <f t="shared" si="216"/>
        <v>0.93200000000000005</v>
      </c>
      <c r="AO291" s="9">
        <f t="shared" si="217"/>
        <v>0.127</v>
      </c>
      <c r="AP291" s="10">
        <f t="shared" si="218"/>
        <v>0.12699999999999989</v>
      </c>
      <c r="AQ291" s="9" t="s">
        <v>12</v>
      </c>
      <c r="AR291" s="55" t="s">
        <v>12</v>
      </c>
      <c r="AS291" s="55">
        <v>2.7069999999999999</v>
      </c>
      <c r="AT291" s="55">
        <v>2.8079999999999998</v>
      </c>
      <c r="AU291" s="55">
        <v>2.9169999999999998</v>
      </c>
      <c r="AV291" s="3">
        <v>3.0129999999999999</v>
      </c>
      <c r="AW291" s="3">
        <v>3.109</v>
      </c>
      <c r="AX291" s="3" t="s">
        <v>12</v>
      </c>
      <c r="AY291" s="3">
        <v>3.2890000000000001</v>
      </c>
      <c r="AZ291" s="15" t="s">
        <v>12</v>
      </c>
      <c r="BA291" s="10">
        <f t="shared" si="219"/>
        <v>3.109</v>
      </c>
      <c r="BB291" s="9">
        <f t="shared" si="220"/>
        <v>0.19200000000000017</v>
      </c>
      <c r="BC291" s="10">
        <f t="shared" si="221"/>
        <v>0.18000000000000016</v>
      </c>
      <c r="BD291" s="9" t="s">
        <v>2403</v>
      </c>
      <c r="BE291" s="3" t="s">
        <v>12</v>
      </c>
      <c r="BF291" s="15" t="s">
        <v>12</v>
      </c>
      <c r="BG291" s="15"/>
      <c r="BH291" s="9"/>
      <c r="BI291" s="10"/>
      <c r="BJ291" s="9" t="s">
        <v>2403</v>
      </c>
      <c r="BK291" s="3" t="s">
        <v>12</v>
      </c>
      <c r="BL291" s="15" t="s">
        <v>12</v>
      </c>
      <c r="BM291" s="15"/>
      <c r="BN291" s="9"/>
      <c r="BO291" s="10"/>
      <c r="BP291">
        <f t="shared" si="222"/>
        <v>0</v>
      </c>
      <c r="BQ291" s="93">
        <f t="shared" si="223"/>
        <v>0</v>
      </c>
      <c r="BR291" s="93">
        <f t="shared" si="224"/>
        <v>0</v>
      </c>
      <c r="BS291" s="93" t="e">
        <f>VLOOKUP(C291,'Koppeling locatie - aslocatie'!$A$2:$C$8139,2,FALSE)</f>
        <v>#N/A</v>
      </c>
      <c r="BT291" s="93" t="e">
        <f>VLOOKUP($BS291,aslocaties_v01!$C$3:$AA$349,MATCH($K$3/10,aslocaties_v01!$C$2:$X$2),FALSE)</f>
        <v>#N/A</v>
      </c>
      <c r="BU291" s="93" t="e">
        <f>VLOOKUP(BS291,aslocaties_v01!$C$3:$AA$349,MATCH($K$3,aslocaties_v01!$C$2:$X$2),FALSE)</f>
        <v>#N/A</v>
      </c>
      <c r="BV291" s="93" t="e">
        <f>VLOOKUP(BS291,aslocaties_v01!$C$3:$AA$349,MATCH($K$3*10,aslocaties_v01!$C$2:$X$2),FALSE)</f>
        <v>#N/A</v>
      </c>
      <c r="BW291" s="93" t="e">
        <f t="shared" si="225"/>
        <v>#N/A</v>
      </c>
      <c r="BX291" s="93" t="e">
        <f t="shared" si="226"/>
        <v>#N/A</v>
      </c>
      <c r="BY291" s="94">
        <f t="shared" si="227"/>
        <v>999</v>
      </c>
      <c r="BZ291" s="94">
        <f t="shared" si="228"/>
        <v>999</v>
      </c>
      <c r="CA291" s="94" t="e">
        <f t="shared" si="229"/>
        <v>#N/A</v>
      </c>
      <c r="CB291" t="e">
        <f t="shared" si="230"/>
        <v>#N/A</v>
      </c>
      <c r="CC291" s="58" t="e">
        <f t="shared" si="231"/>
        <v>#N/A</v>
      </c>
      <c r="CD291" s="95" t="e">
        <f t="shared" si="232"/>
        <v>#N/A</v>
      </c>
      <c r="CE291" s="96" t="b">
        <f t="shared" si="233"/>
        <v>1</v>
      </c>
      <c r="CF291" t="e">
        <f t="shared" si="234"/>
        <v>#DIV/0!</v>
      </c>
      <c r="CG291" t="e">
        <f t="shared" si="235"/>
        <v>#DIV/0!</v>
      </c>
      <c r="CH291" s="84" t="b">
        <f t="shared" si="236"/>
        <v>1</v>
      </c>
      <c r="CI291">
        <f t="shared" si="237"/>
        <v>0.93200000000000005</v>
      </c>
      <c r="CJ291" t="b">
        <f t="shared" si="238"/>
        <v>1</v>
      </c>
      <c r="CK291" t="b">
        <f t="shared" si="239"/>
        <v>1</v>
      </c>
      <c r="CL291" s="84" t="b">
        <f t="shared" si="259"/>
        <v>1</v>
      </c>
      <c r="CM291">
        <f t="shared" si="240"/>
        <v>3.109</v>
      </c>
      <c r="CN291" t="b">
        <f t="shared" si="241"/>
        <v>1</v>
      </c>
      <c r="CO291" s="84">
        <f t="shared" si="242"/>
        <v>6.1808737086241537E-2</v>
      </c>
      <c r="CP291" t="b">
        <f t="shared" si="243"/>
        <v>1</v>
      </c>
      <c r="CQ291" s="96" t="b">
        <f t="shared" si="244"/>
        <v>1</v>
      </c>
      <c r="CR291" t="b">
        <f t="shared" si="245"/>
        <v>1</v>
      </c>
      <c r="CS291" t="b">
        <f t="shared" si="246"/>
        <v>1</v>
      </c>
      <c r="CT291" t="b">
        <f t="shared" si="247"/>
        <v>1</v>
      </c>
      <c r="CU291" t="b">
        <f t="shared" si="248"/>
        <v>1</v>
      </c>
      <c r="CV291" s="84" t="b">
        <f t="shared" si="249"/>
        <v>1</v>
      </c>
      <c r="CW291" t="b">
        <f t="shared" si="250"/>
        <v>1</v>
      </c>
      <c r="CX291" t="b">
        <f t="shared" si="251"/>
        <v>1</v>
      </c>
      <c r="CY291" t="b">
        <f t="shared" si="252"/>
        <v>1</v>
      </c>
      <c r="CZ291" t="b">
        <f t="shared" si="253"/>
        <v>1</v>
      </c>
      <c r="DA291" s="84">
        <f t="shared" si="254"/>
        <v>0</v>
      </c>
      <c r="DB291" t="e">
        <f t="shared" si="255"/>
        <v>#N/A</v>
      </c>
    </row>
    <row r="292" spans="1:106">
      <c r="A292" s="9">
        <v>290</v>
      </c>
      <c r="B292" s="3">
        <v>2</v>
      </c>
      <c r="C292" s="3" t="s">
        <v>329</v>
      </c>
      <c r="D292" s="3" t="str">
        <f t="shared" si="208"/>
        <v>AF_60m_R_38_0322</v>
      </c>
      <c r="E292" s="3" t="str">
        <f t="shared" si="209"/>
        <v>0322</v>
      </c>
      <c r="F292" s="3">
        <v>134558.09400000001</v>
      </c>
      <c r="G292" s="15">
        <v>422283.59399999998</v>
      </c>
      <c r="H292" s="35" t="str">
        <f t="shared" si="210"/>
        <v>ja</v>
      </c>
      <c r="I292" s="42" t="s">
        <v>2402</v>
      </c>
      <c r="J292" s="20" t="s">
        <v>2955</v>
      </c>
      <c r="K292" s="21">
        <v>10000</v>
      </c>
      <c r="L292" s="28">
        <f t="shared" si="256"/>
        <v>0.24</v>
      </c>
      <c r="M292" s="28">
        <f t="shared" si="257"/>
        <v>0</v>
      </c>
      <c r="N292" s="56">
        <f t="shared" si="211"/>
        <v>0</v>
      </c>
      <c r="O292" s="33">
        <f t="shared" si="258"/>
        <v>138.80473486161918</v>
      </c>
      <c r="P292" s="37">
        <f t="shared" si="212"/>
        <v>97.604489123167781</v>
      </c>
      <c r="Q292" s="9" t="s">
        <v>12</v>
      </c>
      <c r="R292" s="55" t="s">
        <v>12</v>
      </c>
      <c r="S292" s="55">
        <v>3.653</v>
      </c>
      <c r="T292" s="55">
        <v>3.7930000000000001</v>
      </c>
      <c r="U292" s="55">
        <v>3.9159999999999999</v>
      </c>
      <c r="V292" s="3">
        <v>3.9969999999999999</v>
      </c>
      <c r="W292" s="3">
        <v>4.1210000000000004</v>
      </c>
      <c r="X292" s="3" t="s">
        <v>12</v>
      </c>
      <c r="Y292" s="3">
        <v>4.49</v>
      </c>
      <c r="Z292" s="15" t="s">
        <v>12</v>
      </c>
      <c r="AA292" s="10">
        <f t="shared" si="213"/>
        <v>4.1210000000000004</v>
      </c>
      <c r="AB292" s="9">
        <f t="shared" si="214"/>
        <v>0.20500000000000052</v>
      </c>
      <c r="AC292" s="10">
        <f t="shared" si="215"/>
        <v>0.36899999999999977</v>
      </c>
      <c r="AD292" s="9" t="s">
        <v>12</v>
      </c>
      <c r="AE292" s="55" t="s">
        <v>12</v>
      </c>
      <c r="AF292" s="55">
        <v>0.56999999999999995</v>
      </c>
      <c r="AG292" s="55">
        <v>0.625</v>
      </c>
      <c r="AH292" s="55">
        <v>0.68600000000000005</v>
      </c>
      <c r="AI292" s="3">
        <v>0.74099999999999999</v>
      </c>
      <c r="AJ292" s="3">
        <v>0.79900000000000004</v>
      </c>
      <c r="AK292" s="3" t="s">
        <v>12</v>
      </c>
      <c r="AL292" s="3">
        <v>0.91100000000000003</v>
      </c>
      <c r="AM292" s="15" t="s">
        <v>12</v>
      </c>
      <c r="AN292" s="10">
        <f t="shared" si="216"/>
        <v>0.79900000000000004</v>
      </c>
      <c r="AO292" s="9">
        <f t="shared" si="217"/>
        <v>0.11299999999999999</v>
      </c>
      <c r="AP292" s="10">
        <f t="shared" si="218"/>
        <v>0.11199999999999999</v>
      </c>
      <c r="AQ292" s="9" t="s">
        <v>12</v>
      </c>
      <c r="AR292" s="55" t="s">
        <v>12</v>
      </c>
      <c r="AS292" s="55">
        <v>2.4969999999999999</v>
      </c>
      <c r="AT292" s="55">
        <v>2.597</v>
      </c>
      <c r="AU292" s="55">
        <v>2.72</v>
      </c>
      <c r="AV292" s="3">
        <v>2.8220000000000001</v>
      </c>
      <c r="AW292" s="3">
        <v>2.9180000000000001</v>
      </c>
      <c r="AX292" s="3" t="s">
        <v>12</v>
      </c>
      <c r="AY292" s="3">
        <v>3.0950000000000002</v>
      </c>
      <c r="AZ292" s="15" t="s">
        <v>12</v>
      </c>
      <c r="BA292" s="10">
        <f t="shared" si="219"/>
        <v>2.9180000000000001</v>
      </c>
      <c r="BB292" s="9">
        <f t="shared" si="220"/>
        <v>0.19799999999999995</v>
      </c>
      <c r="BC292" s="10">
        <f t="shared" si="221"/>
        <v>0.17700000000000005</v>
      </c>
      <c r="BD292" s="9" t="s">
        <v>2403</v>
      </c>
      <c r="BE292" s="3" t="s">
        <v>12</v>
      </c>
      <c r="BF292" s="15" t="s">
        <v>12</v>
      </c>
      <c r="BG292" s="15"/>
      <c r="BH292" s="9"/>
      <c r="BI292" s="10"/>
      <c r="BJ292" s="9" t="s">
        <v>2403</v>
      </c>
      <c r="BK292" s="3" t="s">
        <v>12</v>
      </c>
      <c r="BL292" s="15" t="s">
        <v>12</v>
      </c>
      <c r="BM292" s="15"/>
      <c r="BN292" s="9"/>
      <c r="BO292" s="10"/>
      <c r="BP292">
        <f t="shared" si="222"/>
        <v>0</v>
      </c>
      <c r="BQ292" s="93">
        <f t="shared" si="223"/>
        <v>0</v>
      </c>
      <c r="BR292" s="93">
        <f t="shared" si="224"/>
        <v>0</v>
      </c>
      <c r="BS292" s="93" t="e">
        <f>VLOOKUP(C292,'Koppeling locatie - aslocatie'!$A$2:$C$8139,2,FALSE)</f>
        <v>#N/A</v>
      </c>
      <c r="BT292" s="93" t="e">
        <f>VLOOKUP($BS292,aslocaties_v01!$C$3:$AA$349,MATCH($K$3/10,aslocaties_v01!$C$2:$X$2),FALSE)</f>
        <v>#N/A</v>
      </c>
      <c r="BU292" s="93" t="e">
        <f>VLOOKUP(BS292,aslocaties_v01!$C$3:$AA$349,MATCH($K$3,aslocaties_v01!$C$2:$X$2),FALSE)</f>
        <v>#N/A</v>
      </c>
      <c r="BV292" s="93" t="e">
        <f>VLOOKUP(BS292,aslocaties_v01!$C$3:$AA$349,MATCH($K$3*10,aslocaties_v01!$C$2:$X$2),FALSE)</f>
        <v>#N/A</v>
      </c>
      <c r="BW292" s="93" t="e">
        <f t="shared" si="225"/>
        <v>#N/A</v>
      </c>
      <c r="BX292" s="93" t="e">
        <f t="shared" si="226"/>
        <v>#N/A</v>
      </c>
      <c r="BY292" s="94">
        <f t="shared" si="227"/>
        <v>999</v>
      </c>
      <c r="BZ292" s="94">
        <f t="shared" si="228"/>
        <v>999</v>
      </c>
      <c r="CA292" s="94" t="e">
        <f t="shared" si="229"/>
        <v>#N/A</v>
      </c>
      <c r="CB292" t="e">
        <f t="shared" si="230"/>
        <v>#N/A</v>
      </c>
      <c r="CC292" s="58" t="e">
        <f t="shared" si="231"/>
        <v>#N/A</v>
      </c>
      <c r="CD292" s="95" t="e">
        <f t="shared" si="232"/>
        <v>#N/A</v>
      </c>
      <c r="CE292" s="96" t="b">
        <f t="shared" si="233"/>
        <v>1</v>
      </c>
      <c r="CF292" t="e">
        <f t="shared" si="234"/>
        <v>#DIV/0!</v>
      </c>
      <c r="CG292" t="e">
        <f t="shared" si="235"/>
        <v>#DIV/0!</v>
      </c>
      <c r="CH292" s="84" t="b">
        <f t="shared" si="236"/>
        <v>1</v>
      </c>
      <c r="CI292">
        <f t="shared" si="237"/>
        <v>0.79900000000000004</v>
      </c>
      <c r="CJ292" t="b">
        <f t="shared" si="238"/>
        <v>1</v>
      </c>
      <c r="CK292" t="b">
        <f t="shared" si="239"/>
        <v>1</v>
      </c>
      <c r="CL292" s="84" t="b">
        <f t="shared" si="259"/>
        <v>1</v>
      </c>
      <c r="CM292">
        <f t="shared" si="240"/>
        <v>2.9180000000000001</v>
      </c>
      <c r="CN292" t="b">
        <f t="shared" si="241"/>
        <v>1</v>
      </c>
      <c r="CO292" s="84">
        <f t="shared" si="242"/>
        <v>6.0152212470948811E-2</v>
      </c>
      <c r="CP292" t="b">
        <f t="shared" si="243"/>
        <v>1</v>
      </c>
      <c r="CQ292" s="96" t="b">
        <f t="shared" si="244"/>
        <v>1</v>
      </c>
      <c r="CR292" t="b">
        <f t="shared" si="245"/>
        <v>1</v>
      </c>
      <c r="CS292" t="b">
        <f t="shared" si="246"/>
        <v>1</v>
      </c>
      <c r="CT292" t="b">
        <f t="shared" si="247"/>
        <v>1</v>
      </c>
      <c r="CU292" t="b">
        <f t="shared" si="248"/>
        <v>1</v>
      </c>
      <c r="CV292" s="84" t="b">
        <f t="shared" si="249"/>
        <v>1</v>
      </c>
      <c r="CW292" t="b">
        <f t="shared" si="250"/>
        <v>1</v>
      </c>
      <c r="CX292" t="b">
        <f t="shared" si="251"/>
        <v>1</v>
      </c>
      <c r="CY292" t="b">
        <f t="shared" si="252"/>
        <v>1</v>
      </c>
      <c r="CZ292" t="b">
        <f t="shared" si="253"/>
        <v>1</v>
      </c>
      <c r="DA292" s="84">
        <f t="shared" si="254"/>
        <v>0</v>
      </c>
      <c r="DB292" t="e">
        <f t="shared" si="255"/>
        <v>#N/A</v>
      </c>
    </row>
    <row r="293" spans="1:106">
      <c r="A293" s="9">
        <v>291</v>
      </c>
      <c r="B293" s="3">
        <v>2</v>
      </c>
      <c r="C293" s="3" t="s">
        <v>330</v>
      </c>
      <c r="D293" s="3" t="str">
        <f t="shared" si="208"/>
        <v>AF_60m_R_38_0323</v>
      </c>
      <c r="E293" s="3" t="str">
        <f t="shared" si="209"/>
        <v>0323</v>
      </c>
      <c r="F293" s="3">
        <v>134504.625</v>
      </c>
      <c r="G293" s="15">
        <v>422201.93800000002</v>
      </c>
      <c r="H293" s="35" t="str">
        <f t="shared" si="210"/>
        <v>ja</v>
      </c>
      <c r="I293" s="42" t="s">
        <v>2402</v>
      </c>
      <c r="J293" s="20" t="s">
        <v>2955</v>
      </c>
      <c r="K293" s="21">
        <v>10000</v>
      </c>
      <c r="L293" s="28">
        <f t="shared" si="256"/>
        <v>0.24</v>
      </c>
      <c r="M293" s="28">
        <f t="shared" si="257"/>
        <v>0</v>
      </c>
      <c r="N293" s="56">
        <f t="shared" si="211"/>
        <v>0</v>
      </c>
      <c r="O293" s="33">
        <f t="shared" si="258"/>
        <v>97.604489123167781</v>
      </c>
      <c r="P293" s="37">
        <f t="shared" si="212"/>
        <v>90.895197898499561</v>
      </c>
      <c r="Q293" s="9" t="s">
        <v>12</v>
      </c>
      <c r="R293" s="55" t="s">
        <v>12</v>
      </c>
      <c r="S293" s="55">
        <v>3.6520000000000001</v>
      </c>
      <c r="T293" s="55">
        <v>3.7930000000000001</v>
      </c>
      <c r="U293" s="55">
        <v>3.9159999999999999</v>
      </c>
      <c r="V293" s="3">
        <v>3.9969999999999999</v>
      </c>
      <c r="W293" s="3">
        <v>4.1210000000000004</v>
      </c>
      <c r="X293" s="3" t="s">
        <v>12</v>
      </c>
      <c r="Y293" s="3">
        <v>4.49</v>
      </c>
      <c r="Z293" s="15" t="s">
        <v>12</v>
      </c>
      <c r="AA293" s="10">
        <f t="shared" si="213"/>
        <v>4.1210000000000004</v>
      </c>
      <c r="AB293" s="9">
        <f t="shared" si="214"/>
        <v>0.20500000000000052</v>
      </c>
      <c r="AC293" s="10">
        <f t="shared" si="215"/>
        <v>0.36899999999999977</v>
      </c>
      <c r="AD293" s="9" t="s">
        <v>12</v>
      </c>
      <c r="AE293" s="55" t="s">
        <v>12</v>
      </c>
      <c r="AF293" s="55">
        <v>0.61299999999999999</v>
      </c>
      <c r="AG293" s="55">
        <v>0.66300000000000003</v>
      </c>
      <c r="AH293" s="55">
        <v>0.71799999999999997</v>
      </c>
      <c r="AI293" s="3">
        <v>0.76800000000000002</v>
      </c>
      <c r="AJ293" s="3">
        <v>0.82399999999999995</v>
      </c>
      <c r="AK293" s="3" t="s">
        <v>12</v>
      </c>
      <c r="AL293" s="3">
        <v>0.93</v>
      </c>
      <c r="AM293" s="15" t="s">
        <v>12</v>
      </c>
      <c r="AN293" s="10">
        <f t="shared" si="216"/>
        <v>0.82399999999999995</v>
      </c>
      <c r="AO293" s="9">
        <f t="shared" si="217"/>
        <v>0.10599999999999998</v>
      </c>
      <c r="AP293" s="10">
        <f t="shared" si="218"/>
        <v>0.10600000000000009</v>
      </c>
      <c r="AQ293" s="9" t="s">
        <v>12</v>
      </c>
      <c r="AR293" s="55" t="s">
        <v>12</v>
      </c>
      <c r="AS293" s="55">
        <v>2.6030000000000002</v>
      </c>
      <c r="AT293" s="55">
        <v>2.702</v>
      </c>
      <c r="AU293" s="55">
        <v>2.8090000000000002</v>
      </c>
      <c r="AV293" s="3">
        <v>2.8959999999999999</v>
      </c>
      <c r="AW293" s="3">
        <v>2.9860000000000002</v>
      </c>
      <c r="AX293" s="3" t="s">
        <v>12</v>
      </c>
      <c r="AY293" s="3">
        <v>3.1560000000000001</v>
      </c>
      <c r="AZ293" s="15" t="s">
        <v>12</v>
      </c>
      <c r="BA293" s="10">
        <f t="shared" si="219"/>
        <v>2.9860000000000002</v>
      </c>
      <c r="BB293" s="9">
        <f t="shared" si="220"/>
        <v>0.17700000000000005</v>
      </c>
      <c r="BC293" s="10">
        <f t="shared" si="221"/>
        <v>0.16999999999999993</v>
      </c>
      <c r="BD293" s="9" t="s">
        <v>2403</v>
      </c>
      <c r="BE293" s="3" t="s">
        <v>12</v>
      </c>
      <c r="BF293" s="15" t="s">
        <v>12</v>
      </c>
      <c r="BG293" s="15"/>
      <c r="BH293" s="9"/>
      <c r="BI293" s="10"/>
      <c r="BJ293" s="9" t="s">
        <v>2403</v>
      </c>
      <c r="BK293" s="3" t="s">
        <v>12</v>
      </c>
      <c r="BL293" s="15" t="s">
        <v>12</v>
      </c>
      <c r="BM293" s="15"/>
      <c r="BN293" s="9"/>
      <c r="BO293" s="10"/>
      <c r="BP293">
        <f t="shared" si="222"/>
        <v>0</v>
      </c>
      <c r="BQ293" s="93">
        <f t="shared" si="223"/>
        <v>0</v>
      </c>
      <c r="BR293" s="93">
        <f t="shared" si="224"/>
        <v>0</v>
      </c>
      <c r="BS293" s="93" t="e">
        <f>VLOOKUP(C293,'Koppeling locatie - aslocatie'!$A$2:$C$8139,2,FALSE)</f>
        <v>#N/A</v>
      </c>
      <c r="BT293" s="93" t="e">
        <f>VLOOKUP($BS293,aslocaties_v01!$C$3:$AA$349,MATCH($K$3/10,aslocaties_v01!$C$2:$X$2),FALSE)</f>
        <v>#N/A</v>
      </c>
      <c r="BU293" s="93" t="e">
        <f>VLOOKUP(BS293,aslocaties_v01!$C$3:$AA$349,MATCH($K$3,aslocaties_v01!$C$2:$X$2),FALSE)</f>
        <v>#N/A</v>
      </c>
      <c r="BV293" s="93" t="e">
        <f>VLOOKUP(BS293,aslocaties_v01!$C$3:$AA$349,MATCH($K$3*10,aslocaties_v01!$C$2:$X$2),FALSE)</f>
        <v>#N/A</v>
      </c>
      <c r="BW293" s="93" t="e">
        <f t="shared" si="225"/>
        <v>#N/A</v>
      </c>
      <c r="BX293" s="93" t="e">
        <f t="shared" si="226"/>
        <v>#N/A</v>
      </c>
      <c r="BY293" s="94">
        <f t="shared" si="227"/>
        <v>999</v>
      </c>
      <c r="BZ293" s="94">
        <f t="shared" si="228"/>
        <v>999</v>
      </c>
      <c r="CA293" s="94" t="e">
        <f t="shared" si="229"/>
        <v>#N/A</v>
      </c>
      <c r="CB293" t="e">
        <f t="shared" si="230"/>
        <v>#N/A</v>
      </c>
      <c r="CC293" s="58" t="e">
        <f t="shared" si="231"/>
        <v>#N/A</v>
      </c>
      <c r="CD293" s="95" t="e">
        <f t="shared" si="232"/>
        <v>#N/A</v>
      </c>
      <c r="CE293" s="96" t="b">
        <f t="shared" si="233"/>
        <v>1</v>
      </c>
      <c r="CF293" t="e">
        <f t="shared" si="234"/>
        <v>#DIV/0!</v>
      </c>
      <c r="CG293" t="e">
        <f t="shared" si="235"/>
        <v>#DIV/0!</v>
      </c>
      <c r="CH293" s="84" t="b">
        <f t="shared" si="236"/>
        <v>1</v>
      </c>
      <c r="CI293">
        <f t="shared" si="237"/>
        <v>0.82399999999999995</v>
      </c>
      <c r="CJ293" t="b">
        <f t="shared" si="238"/>
        <v>1</v>
      </c>
      <c r="CK293" t="b">
        <f t="shared" si="239"/>
        <v>1</v>
      </c>
      <c r="CL293" s="84" t="b">
        <f t="shared" si="259"/>
        <v>1</v>
      </c>
      <c r="CM293">
        <f t="shared" si="240"/>
        <v>2.9860000000000002</v>
      </c>
      <c r="CN293" t="b">
        <f t="shared" si="241"/>
        <v>1</v>
      </c>
      <c r="CO293" s="84">
        <f t="shared" si="242"/>
        <v>5.9241085346837162E-2</v>
      </c>
      <c r="CP293" t="b">
        <f t="shared" si="243"/>
        <v>1</v>
      </c>
      <c r="CQ293" s="96" t="b">
        <f t="shared" si="244"/>
        <v>1</v>
      </c>
      <c r="CR293" t="b">
        <f t="shared" si="245"/>
        <v>1</v>
      </c>
      <c r="CS293" t="b">
        <f t="shared" si="246"/>
        <v>1</v>
      </c>
      <c r="CT293" t="b">
        <f t="shared" si="247"/>
        <v>1</v>
      </c>
      <c r="CU293" t="b">
        <f t="shared" si="248"/>
        <v>1</v>
      </c>
      <c r="CV293" s="84" t="b">
        <f t="shared" si="249"/>
        <v>1</v>
      </c>
      <c r="CW293" t="b">
        <f t="shared" si="250"/>
        <v>1</v>
      </c>
      <c r="CX293" t="b">
        <f t="shared" si="251"/>
        <v>1</v>
      </c>
      <c r="CY293" t="b">
        <f t="shared" si="252"/>
        <v>1</v>
      </c>
      <c r="CZ293" t="b">
        <f t="shared" si="253"/>
        <v>1</v>
      </c>
      <c r="DA293" s="84">
        <f t="shared" si="254"/>
        <v>0</v>
      </c>
      <c r="DB293" t="e">
        <f t="shared" si="255"/>
        <v>#N/A</v>
      </c>
    </row>
    <row r="294" spans="1:106">
      <c r="A294" s="9">
        <v>292</v>
      </c>
      <c r="B294" s="3">
        <v>2</v>
      </c>
      <c r="C294" s="3" t="s">
        <v>331</v>
      </c>
      <c r="D294" s="3" t="str">
        <f t="shared" si="208"/>
        <v>AF_60m_R_38_0324</v>
      </c>
      <c r="E294" s="3" t="str">
        <f t="shared" si="209"/>
        <v>0324</v>
      </c>
      <c r="F294" s="3">
        <v>134457.75</v>
      </c>
      <c r="G294" s="15">
        <v>422124.06199999998</v>
      </c>
      <c r="H294" s="35" t="str">
        <f t="shared" si="210"/>
        <v>ja</v>
      </c>
      <c r="I294" s="42" t="s">
        <v>2402</v>
      </c>
      <c r="J294" s="20" t="s">
        <v>2955</v>
      </c>
      <c r="K294" s="21">
        <v>10000</v>
      </c>
      <c r="L294" s="28">
        <f t="shared" si="256"/>
        <v>0.24</v>
      </c>
      <c r="M294" s="28">
        <f t="shared" si="257"/>
        <v>0</v>
      </c>
      <c r="N294" s="56">
        <f t="shared" si="211"/>
        <v>0</v>
      </c>
      <c r="O294" s="33">
        <f t="shared" si="258"/>
        <v>90.895197898499561</v>
      </c>
      <c r="P294" s="37">
        <f t="shared" si="212"/>
        <v>85.383181716263579</v>
      </c>
      <c r="Q294" s="9" t="s">
        <v>12</v>
      </c>
      <c r="R294" s="55" t="s">
        <v>12</v>
      </c>
      <c r="S294" s="55">
        <v>3.7509999999999999</v>
      </c>
      <c r="T294" s="55">
        <v>3.8460000000000001</v>
      </c>
      <c r="U294" s="55">
        <v>3.927</v>
      </c>
      <c r="V294" s="3">
        <v>3.9910000000000001</v>
      </c>
      <c r="W294" s="3">
        <v>4.0679999999999996</v>
      </c>
      <c r="X294" s="3" t="s">
        <v>12</v>
      </c>
      <c r="Y294" s="3">
        <v>4.4980000000000002</v>
      </c>
      <c r="Z294" s="15" t="s">
        <v>12</v>
      </c>
      <c r="AA294" s="10">
        <f t="shared" si="213"/>
        <v>4.0679999999999996</v>
      </c>
      <c r="AB294" s="9">
        <f t="shared" si="214"/>
        <v>0.14099999999999957</v>
      </c>
      <c r="AC294" s="10">
        <f t="shared" si="215"/>
        <v>0.4300000000000006</v>
      </c>
      <c r="AD294" s="9" t="s">
        <v>12</v>
      </c>
      <c r="AE294" s="55" t="s">
        <v>12</v>
      </c>
      <c r="AF294" s="55">
        <v>0.61799999999999999</v>
      </c>
      <c r="AG294" s="55">
        <v>0.66200000000000003</v>
      </c>
      <c r="AH294" s="55">
        <v>0.71199999999999997</v>
      </c>
      <c r="AI294" s="3">
        <v>0.76100000000000001</v>
      </c>
      <c r="AJ294" s="3">
        <v>0.81499999999999995</v>
      </c>
      <c r="AK294" s="3" t="s">
        <v>12</v>
      </c>
      <c r="AL294" s="3">
        <v>0.92</v>
      </c>
      <c r="AM294" s="15" t="s">
        <v>12</v>
      </c>
      <c r="AN294" s="10">
        <f t="shared" si="216"/>
        <v>0.81499999999999995</v>
      </c>
      <c r="AO294" s="9">
        <f t="shared" si="217"/>
        <v>0.10299999999999998</v>
      </c>
      <c r="AP294" s="10">
        <f t="shared" si="218"/>
        <v>0.10500000000000009</v>
      </c>
      <c r="AQ294" s="9" t="s">
        <v>12</v>
      </c>
      <c r="AR294" s="55" t="s">
        <v>12</v>
      </c>
      <c r="AS294" s="55">
        <v>4.3280000000000003</v>
      </c>
      <c r="AT294" s="55">
        <v>4.3449999999999998</v>
      </c>
      <c r="AU294" s="55">
        <v>4.3630000000000004</v>
      </c>
      <c r="AV294" s="3">
        <v>4.38</v>
      </c>
      <c r="AW294" s="3">
        <v>4.3979999999999997</v>
      </c>
      <c r="AX294" s="3" t="s">
        <v>12</v>
      </c>
      <c r="AY294" s="3">
        <v>5.18</v>
      </c>
      <c r="AZ294" s="15" t="s">
        <v>12</v>
      </c>
      <c r="BA294" s="10">
        <f t="shared" si="219"/>
        <v>4.3979999999999997</v>
      </c>
      <c r="BB294" s="9">
        <f t="shared" si="220"/>
        <v>3.4999999999999254E-2</v>
      </c>
      <c r="BC294" s="10">
        <f t="shared" si="221"/>
        <v>0.78200000000000003</v>
      </c>
      <c r="BD294" s="9" t="s">
        <v>2403</v>
      </c>
      <c r="BE294" s="3" t="s">
        <v>12</v>
      </c>
      <c r="BF294" s="15" t="s">
        <v>12</v>
      </c>
      <c r="BG294" s="15"/>
      <c r="BH294" s="9"/>
      <c r="BI294" s="10"/>
      <c r="BJ294" s="9" t="s">
        <v>2403</v>
      </c>
      <c r="BK294" s="3" t="s">
        <v>12</v>
      </c>
      <c r="BL294" s="15" t="s">
        <v>12</v>
      </c>
      <c r="BM294" s="15"/>
      <c r="BN294" s="9"/>
      <c r="BO294" s="10"/>
      <c r="BP294">
        <f t="shared" si="222"/>
        <v>0</v>
      </c>
      <c r="BQ294" s="93">
        <f t="shared" si="223"/>
        <v>0</v>
      </c>
      <c r="BR294" s="93">
        <f t="shared" si="224"/>
        <v>0</v>
      </c>
      <c r="BS294" s="93" t="e">
        <f>VLOOKUP(C294,'Koppeling locatie - aslocatie'!$A$2:$C$8139,2,FALSE)</f>
        <v>#N/A</v>
      </c>
      <c r="BT294" s="93" t="e">
        <f>VLOOKUP($BS294,aslocaties_v01!$C$3:$AA$349,MATCH($K$3/10,aslocaties_v01!$C$2:$X$2),FALSE)</f>
        <v>#N/A</v>
      </c>
      <c r="BU294" s="93" t="e">
        <f>VLOOKUP(BS294,aslocaties_v01!$C$3:$AA$349,MATCH($K$3,aslocaties_v01!$C$2:$X$2),FALSE)</f>
        <v>#N/A</v>
      </c>
      <c r="BV294" s="93" t="e">
        <f>VLOOKUP(BS294,aslocaties_v01!$C$3:$AA$349,MATCH($K$3*10,aslocaties_v01!$C$2:$X$2),FALSE)</f>
        <v>#N/A</v>
      </c>
      <c r="BW294" s="93" t="e">
        <f t="shared" si="225"/>
        <v>#N/A</v>
      </c>
      <c r="BX294" s="93" t="e">
        <f t="shared" si="226"/>
        <v>#N/A</v>
      </c>
      <c r="BY294" s="94">
        <f t="shared" si="227"/>
        <v>999</v>
      </c>
      <c r="BZ294" s="94">
        <f t="shared" si="228"/>
        <v>999</v>
      </c>
      <c r="CA294" s="94" t="e">
        <f t="shared" si="229"/>
        <v>#N/A</v>
      </c>
      <c r="CB294" t="e">
        <f t="shared" si="230"/>
        <v>#N/A</v>
      </c>
      <c r="CC294" s="58" t="e">
        <f t="shared" si="231"/>
        <v>#N/A</v>
      </c>
      <c r="CD294" s="95" t="e">
        <f t="shared" si="232"/>
        <v>#N/A</v>
      </c>
      <c r="CE294" s="96" t="b">
        <f t="shared" si="233"/>
        <v>1</v>
      </c>
      <c r="CF294" t="e">
        <f t="shared" si="234"/>
        <v>#DIV/0!</v>
      </c>
      <c r="CG294" t="e">
        <f t="shared" si="235"/>
        <v>#DIV/0!</v>
      </c>
      <c r="CH294" s="84" t="b">
        <f t="shared" si="236"/>
        <v>1</v>
      </c>
      <c r="CI294">
        <f t="shared" si="237"/>
        <v>0.81499999999999995</v>
      </c>
      <c r="CJ294" t="b">
        <f t="shared" si="238"/>
        <v>1</v>
      </c>
      <c r="CK294" t="b">
        <f t="shared" si="239"/>
        <v>1</v>
      </c>
      <c r="CL294" s="84" t="b">
        <f t="shared" si="259"/>
        <v>1</v>
      </c>
      <c r="CM294">
        <f t="shared" si="240"/>
        <v>4.3979999999999997</v>
      </c>
      <c r="CN294" t="b">
        <f t="shared" si="241"/>
        <v>1</v>
      </c>
      <c r="CO294" s="84">
        <f t="shared" si="242"/>
        <v>2.7009874131255732E-2</v>
      </c>
      <c r="CP294" t="b">
        <f t="shared" si="243"/>
        <v>1</v>
      </c>
      <c r="CQ294" s="96" t="b">
        <f t="shared" si="244"/>
        <v>1</v>
      </c>
      <c r="CR294" t="b">
        <f t="shared" si="245"/>
        <v>1</v>
      </c>
      <c r="CS294" t="b">
        <f t="shared" si="246"/>
        <v>1</v>
      </c>
      <c r="CT294" t="b">
        <f t="shared" si="247"/>
        <v>1</v>
      </c>
      <c r="CU294" t="b">
        <f t="shared" si="248"/>
        <v>1</v>
      </c>
      <c r="CV294" s="84" t="b">
        <f t="shared" si="249"/>
        <v>1</v>
      </c>
      <c r="CW294" t="b">
        <f t="shared" si="250"/>
        <v>1</v>
      </c>
      <c r="CX294" t="b">
        <f t="shared" si="251"/>
        <v>1</v>
      </c>
      <c r="CY294" t="b">
        <f t="shared" si="252"/>
        <v>1</v>
      </c>
      <c r="CZ294" t="b">
        <f t="shared" si="253"/>
        <v>1</v>
      </c>
      <c r="DA294" s="84">
        <f t="shared" si="254"/>
        <v>0</v>
      </c>
      <c r="DB294" t="e">
        <f t="shared" si="255"/>
        <v>#N/A</v>
      </c>
    </row>
    <row r="295" spans="1:106">
      <c r="A295" s="9">
        <v>293</v>
      </c>
      <c r="B295" s="3">
        <v>2</v>
      </c>
      <c r="C295" s="3" t="s">
        <v>332</v>
      </c>
      <c r="D295" s="3" t="str">
        <f t="shared" si="208"/>
        <v>AF_60m_R_38_0325</v>
      </c>
      <c r="E295" s="3" t="str">
        <f t="shared" si="209"/>
        <v>0325</v>
      </c>
      <c r="F295" s="3">
        <v>134415.81200000001</v>
      </c>
      <c r="G295" s="15">
        <v>422049.68800000002</v>
      </c>
      <c r="H295" s="35" t="str">
        <f t="shared" si="210"/>
        <v>ja</v>
      </c>
      <c r="I295" s="42" t="s">
        <v>2402</v>
      </c>
      <c r="J295" s="20" t="s">
        <v>2955</v>
      </c>
      <c r="K295" s="21">
        <v>10000</v>
      </c>
      <c r="L295" s="28">
        <f t="shared" si="256"/>
        <v>0.24</v>
      </c>
      <c r="M295" s="28">
        <f t="shared" si="257"/>
        <v>0</v>
      </c>
      <c r="N295" s="56">
        <f t="shared" si="211"/>
        <v>0</v>
      </c>
      <c r="O295" s="33">
        <f t="shared" si="258"/>
        <v>85.383181716263579</v>
      </c>
      <c r="P295" s="37">
        <f t="shared" si="212"/>
        <v>86.993447316493018</v>
      </c>
      <c r="Q295" s="9" t="s">
        <v>12</v>
      </c>
      <c r="R295" s="55" t="s">
        <v>12</v>
      </c>
      <c r="S295" s="55">
        <v>3.7509999999999999</v>
      </c>
      <c r="T295" s="55">
        <v>3.847</v>
      </c>
      <c r="U295" s="55">
        <v>3.93</v>
      </c>
      <c r="V295" s="3">
        <v>3.9969999999999999</v>
      </c>
      <c r="W295" s="3">
        <v>4.085</v>
      </c>
      <c r="X295" s="3" t="s">
        <v>12</v>
      </c>
      <c r="Y295" s="3">
        <v>4.742</v>
      </c>
      <c r="Z295" s="15" t="s">
        <v>12</v>
      </c>
      <c r="AA295" s="10">
        <f t="shared" si="213"/>
        <v>4.085</v>
      </c>
      <c r="AB295" s="9">
        <f t="shared" si="214"/>
        <v>0.1549999999999998</v>
      </c>
      <c r="AC295" s="10">
        <f t="shared" si="215"/>
        <v>0.65700000000000003</v>
      </c>
      <c r="AD295" s="9" t="s">
        <v>12</v>
      </c>
      <c r="AE295" s="55" t="s">
        <v>12</v>
      </c>
      <c r="AF295" s="55">
        <v>0.71</v>
      </c>
      <c r="AG295" s="55">
        <v>0.73599999999999999</v>
      </c>
      <c r="AH295" s="55">
        <v>0.76500000000000001</v>
      </c>
      <c r="AI295" s="3">
        <v>0.79100000000000004</v>
      </c>
      <c r="AJ295" s="3">
        <v>0.83799999999999997</v>
      </c>
      <c r="AK295" s="3" t="s">
        <v>12</v>
      </c>
      <c r="AL295" s="3">
        <v>0.94199999999999995</v>
      </c>
      <c r="AM295" s="15" t="s">
        <v>12</v>
      </c>
      <c r="AN295" s="10">
        <f t="shared" si="216"/>
        <v>0.83799999999999997</v>
      </c>
      <c r="AO295" s="9">
        <f t="shared" si="217"/>
        <v>7.2999999999999954E-2</v>
      </c>
      <c r="AP295" s="10">
        <f t="shared" si="218"/>
        <v>0.10399999999999998</v>
      </c>
      <c r="AQ295" s="9" t="s">
        <v>12</v>
      </c>
      <c r="AR295" s="55" t="s">
        <v>12</v>
      </c>
      <c r="AS295" s="55">
        <v>2.6339999999999999</v>
      </c>
      <c r="AT295" s="55">
        <v>2.7450000000000001</v>
      </c>
      <c r="AU295" s="55">
        <v>2.875</v>
      </c>
      <c r="AV295" s="3">
        <v>2.996</v>
      </c>
      <c r="AW295" s="3">
        <v>3.1320000000000001</v>
      </c>
      <c r="AX295" s="3" t="s">
        <v>12</v>
      </c>
      <c r="AY295" s="3">
        <v>3.3980000000000001</v>
      </c>
      <c r="AZ295" s="15" t="s">
        <v>12</v>
      </c>
      <c r="BA295" s="10">
        <f t="shared" si="219"/>
        <v>3.1320000000000001</v>
      </c>
      <c r="BB295" s="9">
        <f t="shared" si="220"/>
        <v>0.25700000000000012</v>
      </c>
      <c r="BC295" s="10">
        <f t="shared" si="221"/>
        <v>0.26600000000000001</v>
      </c>
      <c r="BD295" s="9" t="s">
        <v>2403</v>
      </c>
      <c r="BE295" s="3" t="s">
        <v>12</v>
      </c>
      <c r="BF295" s="15" t="s">
        <v>12</v>
      </c>
      <c r="BG295" s="15"/>
      <c r="BH295" s="9"/>
      <c r="BI295" s="10"/>
      <c r="BJ295" s="9" t="s">
        <v>2403</v>
      </c>
      <c r="BK295" s="3" t="s">
        <v>12</v>
      </c>
      <c r="BL295" s="15" t="s">
        <v>12</v>
      </c>
      <c r="BM295" s="15"/>
      <c r="BN295" s="9"/>
      <c r="BO295" s="10"/>
      <c r="BP295">
        <f t="shared" si="222"/>
        <v>0</v>
      </c>
      <c r="BQ295" s="93">
        <f t="shared" si="223"/>
        <v>0</v>
      </c>
      <c r="BR295" s="93">
        <f t="shared" si="224"/>
        <v>0</v>
      </c>
      <c r="BS295" s="93" t="e">
        <f>VLOOKUP(C295,'Koppeling locatie - aslocatie'!$A$2:$C$8139,2,FALSE)</f>
        <v>#N/A</v>
      </c>
      <c r="BT295" s="93" t="e">
        <f>VLOOKUP($BS295,aslocaties_v01!$C$3:$AA$349,MATCH($K$3/10,aslocaties_v01!$C$2:$X$2),FALSE)</f>
        <v>#N/A</v>
      </c>
      <c r="BU295" s="93" t="e">
        <f>VLOOKUP(BS295,aslocaties_v01!$C$3:$AA$349,MATCH($K$3,aslocaties_v01!$C$2:$X$2),FALSE)</f>
        <v>#N/A</v>
      </c>
      <c r="BV295" s="93" t="e">
        <f>VLOOKUP(BS295,aslocaties_v01!$C$3:$AA$349,MATCH($K$3*10,aslocaties_v01!$C$2:$X$2),FALSE)</f>
        <v>#N/A</v>
      </c>
      <c r="BW295" s="93" t="e">
        <f t="shared" si="225"/>
        <v>#N/A</v>
      </c>
      <c r="BX295" s="93" t="e">
        <f t="shared" si="226"/>
        <v>#N/A</v>
      </c>
      <c r="BY295" s="94">
        <f t="shared" si="227"/>
        <v>999</v>
      </c>
      <c r="BZ295" s="94">
        <f t="shared" si="228"/>
        <v>999</v>
      </c>
      <c r="CA295" s="94" t="e">
        <f t="shared" si="229"/>
        <v>#N/A</v>
      </c>
      <c r="CB295" t="e">
        <f t="shared" si="230"/>
        <v>#N/A</v>
      </c>
      <c r="CC295" s="58" t="e">
        <f t="shared" si="231"/>
        <v>#N/A</v>
      </c>
      <c r="CD295" s="95" t="e">
        <f t="shared" si="232"/>
        <v>#N/A</v>
      </c>
      <c r="CE295" s="96" t="b">
        <f t="shared" si="233"/>
        <v>1</v>
      </c>
      <c r="CF295" t="e">
        <f t="shared" si="234"/>
        <v>#DIV/0!</v>
      </c>
      <c r="CG295" t="e">
        <f t="shared" si="235"/>
        <v>#DIV/0!</v>
      </c>
      <c r="CH295" s="84" t="b">
        <f t="shared" si="236"/>
        <v>1</v>
      </c>
      <c r="CI295">
        <f t="shared" si="237"/>
        <v>0.83799999999999997</v>
      </c>
      <c r="CJ295" t="b">
        <f t="shared" si="238"/>
        <v>1</v>
      </c>
      <c r="CK295" t="b">
        <f t="shared" si="239"/>
        <v>1</v>
      </c>
      <c r="CL295" s="84" t="b">
        <f t="shared" si="259"/>
        <v>1</v>
      </c>
      <c r="CM295">
        <f t="shared" si="240"/>
        <v>3.1320000000000001</v>
      </c>
      <c r="CN295" t="b">
        <f t="shared" si="241"/>
        <v>1</v>
      </c>
      <c r="CO295" s="84">
        <f t="shared" si="242"/>
        <v>5.4761572869058077E-2</v>
      </c>
      <c r="CP295" t="b">
        <f t="shared" si="243"/>
        <v>1</v>
      </c>
      <c r="CQ295" s="96" t="b">
        <f t="shared" si="244"/>
        <v>1</v>
      </c>
      <c r="CR295" t="b">
        <f t="shared" si="245"/>
        <v>1</v>
      </c>
      <c r="CS295" t="b">
        <f t="shared" si="246"/>
        <v>1</v>
      </c>
      <c r="CT295" t="b">
        <f t="shared" si="247"/>
        <v>1</v>
      </c>
      <c r="CU295" t="b">
        <f t="shared" si="248"/>
        <v>1</v>
      </c>
      <c r="CV295" s="84" t="b">
        <f t="shared" si="249"/>
        <v>1</v>
      </c>
      <c r="CW295" t="b">
        <f t="shared" si="250"/>
        <v>1</v>
      </c>
      <c r="CX295" t="b">
        <f t="shared" si="251"/>
        <v>1</v>
      </c>
      <c r="CY295" t="b">
        <f t="shared" si="252"/>
        <v>1</v>
      </c>
      <c r="CZ295" t="b">
        <f t="shared" si="253"/>
        <v>1</v>
      </c>
      <c r="DA295" s="84">
        <f t="shared" si="254"/>
        <v>0</v>
      </c>
      <c r="DB295" t="e">
        <f t="shared" si="255"/>
        <v>#N/A</v>
      </c>
    </row>
    <row r="296" spans="1:106">
      <c r="A296" s="9">
        <v>294</v>
      </c>
      <c r="B296" s="3">
        <v>2</v>
      </c>
      <c r="C296" s="3" t="s">
        <v>333</v>
      </c>
      <c r="D296" s="3" t="str">
        <f t="shared" si="208"/>
        <v>AF_60m_R_38_0326</v>
      </c>
      <c r="E296" s="3" t="str">
        <f t="shared" si="209"/>
        <v>0326</v>
      </c>
      <c r="F296" s="3">
        <v>134378.06200000001</v>
      </c>
      <c r="G296" s="15">
        <v>421971.31199999998</v>
      </c>
      <c r="H296" s="35" t="str">
        <f t="shared" si="210"/>
        <v>ja</v>
      </c>
      <c r="I296" s="42" t="s">
        <v>2402</v>
      </c>
      <c r="J296" s="20" t="s">
        <v>2955</v>
      </c>
      <c r="K296" s="21">
        <v>10000</v>
      </c>
      <c r="L296" s="28">
        <f t="shared" si="256"/>
        <v>0.24</v>
      </c>
      <c r="M296" s="28">
        <f t="shared" si="257"/>
        <v>0</v>
      </c>
      <c r="N296" s="56">
        <f t="shared" si="211"/>
        <v>0</v>
      </c>
      <c r="O296" s="33">
        <f t="shared" si="258"/>
        <v>86.993447316493018</v>
      </c>
      <c r="P296" s="37">
        <f t="shared" si="212"/>
        <v>129.76548194721545</v>
      </c>
      <c r="Q296" s="9" t="s">
        <v>12</v>
      </c>
      <c r="R296" s="55" t="s">
        <v>12</v>
      </c>
      <c r="S296" s="55">
        <v>3.7509999999999999</v>
      </c>
      <c r="T296" s="55">
        <v>3.8450000000000002</v>
      </c>
      <c r="U296" s="55">
        <v>3.927</v>
      </c>
      <c r="V296" s="3">
        <v>3.9910000000000001</v>
      </c>
      <c r="W296" s="3">
        <v>4.0679999999999996</v>
      </c>
      <c r="X296" s="3" t="s">
        <v>12</v>
      </c>
      <c r="Y296" s="3">
        <v>4.4980000000000002</v>
      </c>
      <c r="Z296" s="15" t="s">
        <v>12</v>
      </c>
      <c r="AA296" s="10">
        <f t="shared" si="213"/>
        <v>4.0679999999999996</v>
      </c>
      <c r="AB296" s="9">
        <f t="shared" si="214"/>
        <v>0.14099999999999957</v>
      </c>
      <c r="AC296" s="10">
        <f t="shared" si="215"/>
        <v>0.4300000000000006</v>
      </c>
      <c r="AD296" s="9" t="s">
        <v>12</v>
      </c>
      <c r="AE296" s="55" t="s">
        <v>12</v>
      </c>
      <c r="AF296" s="55">
        <v>0.83799999999999997</v>
      </c>
      <c r="AG296" s="55">
        <v>0.85499999999999998</v>
      </c>
      <c r="AH296" s="55">
        <v>0.874</v>
      </c>
      <c r="AI296" s="3">
        <v>0.89100000000000001</v>
      </c>
      <c r="AJ296" s="3">
        <v>0.93600000000000005</v>
      </c>
      <c r="AK296" s="3" t="s">
        <v>12</v>
      </c>
      <c r="AL296" s="3">
        <v>1.0609999999999999</v>
      </c>
      <c r="AM296" s="15" t="s">
        <v>12</v>
      </c>
      <c r="AN296" s="10">
        <f t="shared" si="216"/>
        <v>0.93600000000000005</v>
      </c>
      <c r="AO296" s="9">
        <f t="shared" si="217"/>
        <v>6.2000000000000055E-2</v>
      </c>
      <c r="AP296" s="10">
        <f t="shared" si="218"/>
        <v>0.12499999999999989</v>
      </c>
      <c r="AQ296" s="9" t="s">
        <v>12</v>
      </c>
      <c r="AR296" s="55" t="s">
        <v>12</v>
      </c>
      <c r="AS296" s="55">
        <v>3.242</v>
      </c>
      <c r="AT296" s="55">
        <v>3.26</v>
      </c>
      <c r="AU296" s="55">
        <v>3.2789999999999999</v>
      </c>
      <c r="AV296" s="3">
        <v>3.2970000000000002</v>
      </c>
      <c r="AW296" s="3">
        <v>3.4430000000000001</v>
      </c>
      <c r="AX296" s="3" t="s">
        <v>12</v>
      </c>
      <c r="AY296" s="3">
        <v>3.7850000000000001</v>
      </c>
      <c r="AZ296" s="15" t="s">
        <v>12</v>
      </c>
      <c r="BA296" s="10">
        <f t="shared" si="219"/>
        <v>3.4430000000000001</v>
      </c>
      <c r="BB296" s="9">
        <f t="shared" si="220"/>
        <v>0.16400000000000015</v>
      </c>
      <c r="BC296" s="10">
        <f t="shared" si="221"/>
        <v>0.34200000000000008</v>
      </c>
      <c r="BD296" s="9" t="s">
        <v>2403</v>
      </c>
      <c r="BE296" s="3" t="s">
        <v>12</v>
      </c>
      <c r="BF296" s="15" t="s">
        <v>12</v>
      </c>
      <c r="BG296" s="15"/>
      <c r="BH296" s="9"/>
      <c r="BI296" s="10"/>
      <c r="BJ296" s="9" t="s">
        <v>2403</v>
      </c>
      <c r="BK296" s="3" t="s">
        <v>12</v>
      </c>
      <c r="BL296" s="15" t="s">
        <v>12</v>
      </c>
      <c r="BM296" s="15"/>
      <c r="BN296" s="9"/>
      <c r="BO296" s="10"/>
      <c r="BP296">
        <f t="shared" si="222"/>
        <v>0</v>
      </c>
      <c r="BQ296" s="93">
        <f t="shared" si="223"/>
        <v>0</v>
      </c>
      <c r="BR296" s="93">
        <f t="shared" si="224"/>
        <v>0</v>
      </c>
      <c r="BS296" s="93" t="e">
        <f>VLOOKUP(C296,'Koppeling locatie - aslocatie'!$A$2:$C$8139,2,FALSE)</f>
        <v>#N/A</v>
      </c>
      <c r="BT296" s="93" t="e">
        <f>VLOOKUP($BS296,aslocaties_v01!$C$3:$AA$349,MATCH($K$3/10,aslocaties_v01!$C$2:$X$2),FALSE)</f>
        <v>#N/A</v>
      </c>
      <c r="BU296" s="93" t="e">
        <f>VLOOKUP(BS296,aslocaties_v01!$C$3:$AA$349,MATCH($K$3,aslocaties_v01!$C$2:$X$2),FALSE)</f>
        <v>#N/A</v>
      </c>
      <c r="BV296" s="93" t="e">
        <f>VLOOKUP(BS296,aslocaties_v01!$C$3:$AA$349,MATCH($K$3*10,aslocaties_v01!$C$2:$X$2),FALSE)</f>
        <v>#N/A</v>
      </c>
      <c r="BW296" s="93" t="e">
        <f t="shared" si="225"/>
        <v>#N/A</v>
      </c>
      <c r="BX296" s="93" t="e">
        <f t="shared" si="226"/>
        <v>#N/A</v>
      </c>
      <c r="BY296" s="94">
        <f t="shared" si="227"/>
        <v>999</v>
      </c>
      <c r="BZ296" s="94">
        <f t="shared" si="228"/>
        <v>999</v>
      </c>
      <c r="CA296" s="94" t="e">
        <f t="shared" si="229"/>
        <v>#N/A</v>
      </c>
      <c r="CB296" t="e">
        <f t="shared" si="230"/>
        <v>#N/A</v>
      </c>
      <c r="CC296" s="58" t="e">
        <f t="shared" si="231"/>
        <v>#N/A</v>
      </c>
      <c r="CD296" s="95" t="e">
        <f t="shared" si="232"/>
        <v>#N/A</v>
      </c>
      <c r="CE296" s="96" t="b">
        <f t="shared" si="233"/>
        <v>1</v>
      </c>
      <c r="CF296" t="e">
        <f t="shared" si="234"/>
        <v>#DIV/0!</v>
      </c>
      <c r="CG296" t="e">
        <f t="shared" si="235"/>
        <v>#DIV/0!</v>
      </c>
      <c r="CH296" s="84" t="b">
        <f t="shared" si="236"/>
        <v>1</v>
      </c>
      <c r="CI296">
        <f t="shared" si="237"/>
        <v>0.93600000000000005</v>
      </c>
      <c r="CJ296" t="b">
        <f t="shared" si="238"/>
        <v>1</v>
      </c>
      <c r="CK296" t="b">
        <f t="shared" si="239"/>
        <v>1</v>
      </c>
      <c r="CL296" s="84" t="b">
        <f t="shared" si="259"/>
        <v>1</v>
      </c>
      <c r="CM296">
        <f t="shared" si="240"/>
        <v>3.4430000000000001</v>
      </c>
      <c r="CN296" t="b">
        <f t="shared" si="241"/>
        <v>1</v>
      </c>
      <c r="CO296" s="84">
        <f t="shared" si="242"/>
        <v>5.0614762689732605E-2</v>
      </c>
      <c r="CP296" t="b">
        <f t="shared" si="243"/>
        <v>1</v>
      </c>
      <c r="CQ296" s="96" t="b">
        <f t="shared" si="244"/>
        <v>1</v>
      </c>
      <c r="CR296" t="b">
        <f t="shared" si="245"/>
        <v>1</v>
      </c>
      <c r="CS296" t="b">
        <f t="shared" si="246"/>
        <v>1</v>
      </c>
      <c r="CT296" t="b">
        <f t="shared" si="247"/>
        <v>1</v>
      </c>
      <c r="CU296" t="b">
        <f t="shared" si="248"/>
        <v>1</v>
      </c>
      <c r="CV296" s="84" t="b">
        <f t="shared" si="249"/>
        <v>1</v>
      </c>
      <c r="CW296" t="b">
        <f t="shared" si="250"/>
        <v>1</v>
      </c>
      <c r="CX296" t="b">
        <f t="shared" si="251"/>
        <v>1</v>
      </c>
      <c r="CY296" t="b">
        <f t="shared" si="252"/>
        <v>1</v>
      </c>
      <c r="CZ296" t="b">
        <f t="shared" si="253"/>
        <v>1</v>
      </c>
      <c r="DA296" s="84">
        <f t="shared" si="254"/>
        <v>0</v>
      </c>
      <c r="DB296" t="e">
        <f t="shared" si="255"/>
        <v>#N/A</v>
      </c>
    </row>
    <row r="297" spans="1:106">
      <c r="A297" s="9">
        <v>295</v>
      </c>
      <c r="B297" s="3">
        <v>2</v>
      </c>
      <c r="C297" s="3" t="s">
        <v>334</v>
      </c>
      <c r="D297" s="3" t="str">
        <f t="shared" si="208"/>
        <v>AF_60m_R_38_0327</v>
      </c>
      <c r="E297" s="3" t="str">
        <f t="shared" si="209"/>
        <v>0327</v>
      </c>
      <c r="F297" s="3">
        <v>134290.375</v>
      </c>
      <c r="G297" s="15">
        <v>421875.65600000002</v>
      </c>
      <c r="H297" s="35" t="str">
        <f t="shared" si="210"/>
        <v>ja</v>
      </c>
      <c r="I297" s="42" t="s">
        <v>2402</v>
      </c>
      <c r="J297" s="20" t="s">
        <v>2955</v>
      </c>
      <c r="K297" s="21">
        <v>10000</v>
      </c>
      <c r="L297" s="28">
        <f t="shared" si="256"/>
        <v>0.24</v>
      </c>
      <c r="M297" s="28">
        <f t="shared" si="257"/>
        <v>0</v>
      </c>
      <c r="N297" s="56">
        <f t="shared" si="211"/>
        <v>0</v>
      </c>
      <c r="O297" s="33">
        <f t="shared" si="258"/>
        <v>129.76548194721545</v>
      </c>
      <c r="P297" s="37">
        <f t="shared" si="212"/>
        <v>54.386722589244513</v>
      </c>
      <c r="Q297" s="9" t="s">
        <v>12</v>
      </c>
      <c r="R297" s="55" t="s">
        <v>12</v>
      </c>
      <c r="S297" s="55">
        <v>3.7509999999999999</v>
      </c>
      <c r="T297" s="55">
        <v>3.8450000000000002</v>
      </c>
      <c r="U297" s="55">
        <v>3.927</v>
      </c>
      <c r="V297" s="3">
        <v>3.9910000000000001</v>
      </c>
      <c r="W297" s="3">
        <v>4.0679999999999996</v>
      </c>
      <c r="X297" s="3" t="s">
        <v>12</v>
      </c>
      <c r="Y297" s="3">
        <v>4.4980000000000002</v>
      </c>
      <c r="Z297" s="15" t="s">
        <v>12</v>
      </c>
      <c r="AA297" s="10">
        <f t="shared" si="213"/>
        <v>4.0679999999999996</v>
      </c>
      <c r="AB297" s="9">
        <f t="shared" si="214"/>
        <v>0.14099999999999957</v>
      </c>
      <c r="AC297" s="10">
        <f t="shared" si="215"/>
        <v>0.4300000000000006</v>
      </c>
      <c r="AD297" s="9" t="s">
        <v>12</v>
      </c>
      <c r="AE297" s="55" t="s">
        <v>12</v>
      </c>
      <c r="AF297" s="55">
        <v>0.75600000000000001</v>
      </c>
      <c r="AG297" s="55">
        <v>0.77900000000000003</v>
      </c>
      <c r="AH297" s="55">
        <v>0.81200000000000006</v>
      </c>
      <c r="AI297" s="3">
        <v>0.871</v>
      </c>
      <c r="AJ297" s="3">
        <v>0.93700000000000006</v>
      </c>
      <c r="AK297" s="3" t="s">
        <v>12</v>
      </c>
      <c r="AL297" s="3">
        <v>1.06</v>
      </c>
      <c r="AM297" s="15" t="s">
        <v>12</v>
      </c>
      <c r="AN297" s="10">
        <f t="shared" si="216"/>
        <v>0.93700000000000006</v>
      </c>
      <c r="AO297" s="9">
        <f t="shared" si="217"/>
        <v>0.125</v>
      </c>
      <c r="AP297" s="10">
        <f t="shared" si="218"/>
        <v>0.123</v>
      </c>
      <c r="AQ297" s="9" t="s">
        <v>12</v>
      </c>
      <c r="AR297" s="55" t="s">
        <v>12</v>
      </c>
      <c r="AS297" s="55">
        <v>3.1949999999999998</v>
      </c>
      <c r="AT297" s="55">
        <v>3.4870000000000001</v>
      </c>
      <c r="AU297" s="55">
        <v>3.887</v>
      </c>
      <c r="AV297" s="3">
        <v>4.3220000000000001</v>
      </c>
      <c r="AW297" s="3">
        <v>4.7869999999999999</v>
      </c>
      <c r="AX297" s="3" t="s">
        <v>12</v>
      </c>
      <c r="AY297" s="3">
        <v>5.6870000000000003</v>
      </c>
      <c r="AZ297" s="15" t="s">
        <v>12</v>
      </c>
      <c r="BA297" s="10">
        <f t="shared" si="219"/>
        <v>4.7869999999999999</v>
      </c>
      <c r="BB297" s="9">
        <f t="shared" si="220"/>
        <v>0.89999999999999991</v>
      </c>
      <c r="BC297" s="10">
        <f t="shared" si="221"/>
        <v>0.90000000000000036</v>
      </c>
      <c r="BD297" s="9" t="s">
        <v>2403</v>
      </c>
      <c r="BE297" s="3" t="s">
        <v>12</v>
      </c>
      <c r="BF297" s="15" t="s">
        <v>12</v>
      </c>
      <c r="BG297" s="15"/>
      <c r="BH297" s="9"/>
      <c r="BI297" s="10"/>
      <c r="BJ297" s="9" t="s">
        <v>2403</v>
      </c>
      <c r="BK297" s="3" t="s">
        <v>12</v>
      </c>
      <c r="BL297" s="15" t="s">
        <v>12</v>
      </c>
      <c r="BM297" s="15"/>
      <c r="BN297" s="9"/>
      <c r="BO297" s="10"/>
      <c r="BP297">
        <f t="shared" si="222"/>
        <v>0</v>
      </c>
      <c r="BQ297" s="93">
        <f t="shared" si="223"/>
        <v>0</v>
      </c>
      <c r="BR297" s="93">
        <f t="shared" si="224"/>
        <v>0</v>
      </c>
      <c r="BS297" s="93" t="e">
        <f>VLOOKUP(C297,'Koppeling locatie - aslocatie'!$A$2:$C$8139,2,FALSE)</f>
        <v>#N/A</v>
      </c>
      <c r="BT297" s="93" t="e">
        <f>VLOOKUP($BS297,aslocaties_v01!$C$3:$AA$349,MATCH($K$3/10,aslocaties_v01!$C$2:$X$2),FALSE)</f>
        <v>#N/A</v>
      </c>
      <c r="BU297" s="93" t="e">
        <f>VLOOKUP(BS297,aslocaties_v01!$C$3:$AA$349,MATCH($K$3,aslocaties_v01!$C$2:$X$2),FALSE)</f>
        <v>#N/A</v>
      </c>
      <c r="BV297" s="93" t="e">
        <f>VLOOKUP(BS297,aslocaties_v01!$C$3:$AA$349,MATCH($K$3*10,aslocaties_v01!$C$2:$X$2),FALSE)</f>
        <v>#N/A</v>
      </c>
      <c r="BW297" s="93" t="e">
        <f t="shared" si="225"/>
        <v>#N/A</v>
      </c>
      <c r="BX297" s="93" t="e">
        <f t="shared" si="226"/>
        <v>#N/A</v>
      </c>
      <c r="BY297" s="94">
        <f t="shared" si="227"/>
        <v>999</v>
      </c>
      <c r="BZ297" s="94">
        <f t="shared" si="228"/>
        <v>999</v>
      </c>
      <c r="CA297" s="94" t="e">
        <f t="shared" si="229"/>
        <v>#N/A</v>
      </c>
      <c r="CB297" t="e">
        <f t="shared" si="230"/>
        <v>#N/A</v>
      </c>
      <c r="CC297" s="58" t="e">
        <f t="shared" si="231"/>
        <v>#N/A</v>
      </c>
      <c r="CD297" s="95" t="e">
        <f t="shared" si="232"/>
        <v>#N/A</v>
      </c>
      <c r="CE297" s="96" t="b">
        <f t="shared" si="233"/>
        <v>1</v>
      </c>
      <c r="CF297" t="e">
        <f t="shared" si="234"/>
        <v>#DIV/0!</v>
      </c>
      <c r="CG297" t="e">
        <f t="shared" si="235"/>
        <v>#DIV/0!</v>
      </c>
      <c r="CH297" s="84" t="b">
        <f t="shared" si="236"/>
        <v>1</v>
      </c>
      <c r="CI297">
        <f t="shared" si="237"/>
        <v>0.93700000000000006</v>
      </c>
      <c r="CJ297" t="b">
        <f t="shared" si="238"/>
        <v>1</v>
      </c>
      <c r="CK297" t="b">
        <f t="shared" si="239"/>
        <v>1</v>
      </c>
      <c r="CL297" s="84" t="b">
        <f t="shared" si="259"/>
        <v>1</v>
      </c>
      <c r="CM297">
        <f t="shared" si="240"/>
        <v>4.7869999999999999</v>
      </c>
      <c r="CN297" t="b">
        <f t="shared" si="241"/>
        <v>1</v>
      </c>
      <c r="CO297" s="84">
        <f t="shared" si="242"/>
        <v>2.6211274435119315E-2</v>
      </c>
      <c r="CP297" t="b">
        <f t="shared" si="243"/>
        <v>1</v>
      </c>
      <c r="CQ297" s="96" t="b">
        <f t="shared" si="244"/>
        <v>1</v>
      </c>
      <c r="CR297" t="b">
        <f t="shared" si="245"/>
        <v>1</v>
      </c>
      <c r="CS297" t="b">
        <f t="shared" si="246"/>
        <v>1</v>
      </c>
      <c r="CT297" t="b">
        <f t="shared" si="247"/>
        <v>1</v>
      </c>
      <c r="CU297" t="b">
        <f t="shared" si="248"/>
        <v>1</v>
      </c>
      <c r="CV297" s="84" t="b">
        <f t="shared" si="249"/>
        <v>1</v>
      </c>
      <c r="CW297" t="b">
        <f t="shared" si="250"/>
        <v>1</v>
      </c>
      <c r="CX297" t="b">
        <f t="shared" si="251"/>
        <v>1</v>
      </c>
      <c r="CY297" t="b">
        <f t="shared" si="252"/>
        <v>1</v>
      </c>
      <c r="CZ297" t="b">
        <f t="shared" si="253"/>
        <v>1</v>
      </c>
      <c r="DA297" s="84">
        <f t="shared" si="254"/>
        <v>0</v>
      </c>
      <c r="DB297" t="e">
        <f t="shared" si="255"/>
        <v>#N/A</v>
      </c>
    </row>
    <row r="298" spans="1:106">
      <c r="A298" s="9">
        <v>296</v>
      </c>
      <c r="B298" s="3">
        <v>2</v>
      </c>
      <c r="C298" s="3" t="s">
        <v>335</v>
      </c>
      <c r="D298" s="3" t="str">
        <f t="shared" si="208"/>
        <v>AF_60m_R_38_0328</v>
      </c>
      <c r="E298" s="3" t="str">
        <f t="shared" si="209"/>
        <v>0328</v>
      </c>
      <c r="F298" s="3">
        <v>134238.06200000001</v>
      </c>
      <c r="G298" s="15">
        <v>421860.78100000002</v>
      </c>
      <c r="H298" s="35" t="str">
        <f t="shared" si="210"/>
        <v>ja</v>
      </c>
      <c r="I298" s="42" t="s">
        <v>2402</v>
      </c>
      <c r="J298" s="20" t="s">
        <v>2955</v>
      </c>
      <c r="K298" s="21">
        <v>10000</v>
      </c>
      <c r="L298" s="28">
        <f t="shared" si="256"/>
        <v>0.24</v>
      </c>
      <c r="M298" s="28">
        <f t="shared" si="257"/>
        <v>0</v>
      </c>
      <c r="N298" s="56">
        <f t="shared" si="211"/>
        <v>0</v>
      </c>
      <c r="O298" s="33">
        <f t="shared" si="258"/>
        <v>54.386722589244513</v>
      </c>
      <c r="P298" s="37">
        <f t="shared" si="212"/>
        <v>102.64288820955888</v>
      </c>
      <c r="Q298" s="9" t="s">
        <v>12</v>
      </c>
      <c r="R298" s="55" t="s">
        <v>12</v>
      </c>
      <c r="S298" s="55">
        <v>3.7490000000000001</v>
      </c>
      <c r="T298" s="55">
        <v>3.843</v>
      </c>
      <c r="U298" s="55">
        <v>3.927</v>
      </c>
      <c r="V298" s="3">
        <v>3.9969999999999999</v>
      </c>
      <c r="W298" s="3">
        <v>4.1210000000000004</v>
      </c>
      <c r="X298" s="3" t="s">
        <v>12</v>
      </c>
      <c r="Y298" s="3">
        <v>4.5129999999999999</v>
      </c>
      <c r="Z298" s="15" t="s">
        <v>12</v>
      </c>
      <c r="AA298" s="10">
        <f t="shared" si="213"/>
        <v>4.1210000000000004</v>
      </c>
      <c r="AB298" s="9">
        <f t="shared" si="214"/>
        <v>0.19400000000000039</v>
      </c>
      <c r="AC298" s="10">
        <f t="shared" si="215"/>
        <v>0.39199999999999946</v>
      </c>
      <c r="AD298" s="9" t="s">
        <v>12</v>
      </c>
      <c r="AE298" s="55" t="s">
        <v>12</v>
      </c>
      <c r="AF298" s="55">
        <v>0.67300000000000004</v>
      </c>
      <c r="AG298" s="55">
        <v>0.70399999999999996</v>
      </c>
      <c r="AH298" s="55">
        <v>0.76400000000000001</v>
      </c>
      <c r="AI298" s="3">
        <v>0.81899999999999995</v>
      </c>
      <c r="AJ298" s="3">
        <v>0.88</v>
      </c>
      <c r="AK298" s="3" t="s">
        <v>12</v>
      </c>
      <c r="AL298" s="3">
        <v>0.998</v>
      </c>
      <c r="AM298" s="15" t="s">
        <v>12</v>
      </c>
      <c r="AN298" s="10">
        <f t="shared" si="216"/>
        <v>0.88</v>
      </c>
      <c r="AO298" s="9">
        <f t="shared" si="217"/>
        <v>0.11599999999999999</v>
      </c>
      <c r="AP298" s="10">
        <f t="shared" si="218"/>
        <v>0.11799999999999999</v>
      </c>
      <c r="AQ298" s="9" t="s">
        <v>12</v>
      </c>
      <c r="AR298" s="55" t="s">
        <v>12</v>
      </c>
      <c r="AS298" s="55">
        <v>2.6549999999999998</v>
      </c>
      <c r="AT298" s="55">
        <v>2.754</v>
      </c>
      <c r="AU298" s="55">
        <v>2.859</v>
      </c>
      <c r="AV298" s="3">
        <v>2.9529999999999998</v>
      </c>
      <c r="AW298" s="3">
        <v>3.0569999999999999</v>
      </c>
      <c r="AX298" s="3" t="s">
        <v>12</v>
      </c>
      <c r="AY298" s="3">
        <v>3.2639999999999998</v>
      </c>
      <c r="AZ298" s="15" t="s">
        <v>12</v>
      </c>
      <c r="BA298" s="10">
        <f t="shared" si="219"/>
        <v>3.0569999999999999</v>
      </c>
      <c r="BB298" s="9">
        <f t="shared" si="220"/>
        <v>0.19799999999999995</v>
      </c>
      <c r="BC298" s="10">
        <f t="shared" si="221"/>
        <v>0.20699999999999985</v>
      </c>
      <c r="BD298" s="9" t="s">
        <v>2403</v>
      </c>
      <c r="BE298" s="3" t="s">
        <v>12</v>
      </c>
      <c r="BF298" s="15" t="s">
        <v>12</v>
      </c>
      <c r="BG298" s="15"/>
      <c r="BH298" s="9"/>
      <c r="BI298" s="10"/>
      <c r="BJ298" s="9" t="s">
        <v>2403</v>
      </c>
      <c r="BK298" s="3" t="s">
        <v>12</v>
      </c>
      <c r="BL298" s="15" t="s">
        <v>12</v>
      </c>
      <c r="BM298" s="15"/>
      <c r="BN298" s="9"/>
      <c r="BO298" s="10"/>
      <c r="BP298">
        <f t="shared" si="222"/>
        <v>0</v>
      </c>
      <c r="BQ298" s="93">
        <f t="shared" si="223"/>
        <v>0</v>
      </c>
      <c r="BR298" s="93">
        <f t="shared" si="224"/>
        <v>0</v>
      </c>
      <c r="BS298" s="93" t="e">
        <f>VLOOKUP(C298,'Koppeling locatie - aslocatie'!$A$2:$C$8139,2,FALSE)</f>
        <v>#N/A</v>
      </c>
      <c r="BT298" s="93" t="e">
        <f>VLOOKUP($BS298,aslocaties_v01!$C$3:$AA$349,MATCH($K$3/10,aslocaties_v01!$C$2:$X$2),FALSE)</f>
        <v>#N/A</v>
      </c>
      <c r="BU298" s="93" t="e">
        <f>VLOOKUP(BS298,aslocaties_v01!$C$3:$AA$349,MATCH($K$3,aslocaties_v01!$C$2:$X$2),FALSE)</f>
        <v>#N/A</v>
      </c>
      <c r="BV298" s="93" t="e">
        <f>VLOOKUP(BS298,aslocaties_v01!$C$3:$AA$349,MATCH($K$3*10,aslocaties_v01!$C$2:$X$2),FALSE)</f>
        <v>#N/A</v>
      </c>
      <c r="BW298" s="93" t="e">
        <f t="shared" si="225"/>
        <v>#N/A</v>
      </c>
      <c r="BX298" s="93" t="e">
        <f t="shared" si="226"/>
        <v>#N/A</v>
      </c>
      <c r="BY298" s="94">
        <f t="shared" si="227"/>
        <v>999</v>
      </c>
      <c r="BZ298" s="94">
        <f t="shared" si="228"/>
        <v>999</v>
      </c>
      <c r="CA298" s="94" t="e">
        <f t="shared" si="229"/>
        <v>#N/A</v>
      </c>
      <c r="CB298" t="e">
        <f t="shared" si="230"/>
        <v>#N/A</v>
      </c>
      <c r="CC298" s="58" t="e">
        <f t="shared" si="231"/>
        <v>#N/A</v>
      </c>
      <c r="CD298" s="95" t="e">
        <f t="shared" si="232"/>
        <v>#N/A</v>
      </c>
      <c r="CE298" s="96" t="b">
        <f t="shared" si="233"/>
        <v>1</v>
      </c>
      <c r="CF298" t="e">
        <f t="shared" si="234"/>
        <v>#DIV/0!</v>
      </c>
      <c r="CG298" t="e">
        <f t="shared" si="235"/>
        <v>#DIV/0!</v>
      </c>
      <c r="CH298" s="84" t="b">
        <f t="shared" si="236"/>
        <v>1</v>
      </c>
      <c r="CI298">
        <f t="shared" si="237"/>
        <v>0.88</v>
      </c>
      <c r="CJ298" t="b">
        <f t="shared" si="238"/>
        <v>1</v>
      </c>
      <c r="CK298" t="b">
        <f t="shared" si="239"/>
        <v>1</v>
      </c>
      <c r="CL298" s="84" t="b">
        <f t="shared" si="259"/>
        <v>1</v>
      </c>
      <c r="CM298">
        <f t="shared" si="240"/>
        <v>3.0569999999999999</v>
      </c>
      <c r="CN298" t="b">
        <f t="shared" si="241"/>
        <v>1</v>
      </c>
      <c r="CO298" s="84">
        <f t="shared" si="242"/>
        <v>6.0362496933207895E-2</v>
      </c>
      <c r="CP298" t="b">
        <f t="shared" si="243"/>
        <v>1</v>
      </c>
      <c r="CQ298" s="96" t="b">
        <f t="shared" si="244"/>
        <v>1</v>
      </c>
      <c r="CR298" t="b">
        <f t="shared" si="245"/>
        <v>1</v>
      </c>
      <c r="CS298" t="b">
        <f t="shared" si="246"/>
        <v>1</v>
      </c>
      <c r="CT298" t="b">
        <f t="shared" si="247"/>
        <v>1</v>
      </c>
      <c r="CU298" t="b">
        <f t="shared" si="248"/>
        <v>1</v>
      </c>
      <c r="CV298" s="84" t="b">
        <f t="shared" si="249"/>
        <v>1</v>
      </c>
      <c r="CW298" t="b">
        <f t="shared" si="250"/>
        <v>1</v>
      </c>
      <c r="CX298" t="b">
        <f t="shared" si="251"/>
        <v>1</v>
      </c>
      <c r="CY298" t="b">
        <f t="shared" si="252"/>
        <v>1</v>
      </c>
      <c r="CZ298" t="b">
        <f t="shared" si="253"/>
        <v>1</v>
      </c>
      <c r="DA298" s="84">
        <f t="shared" si="254"/>
        <v>0</v>
      </c>
      <c r="DB298" t="e">
        <f t="shared" si="255"/>
        <v>#N/A</v>
      </c>
    </row>
    <row r="299" spans="1:106">
      <c r="A299" s="9">
        <v>297</v>
      </c>
      <c r="B299" s="3">
        <v>2</v>
      </c>
      <c r="C299" s="3" t="s">
        <v>336</v>
      </c>
      <c r="D299" s="3" t="str">
        <f t="shared" si="208"/>
        <v>AF_60m_R_38_0329</v>
      </c>
      <c r="E299" s="3" t="str">
        <f t="shared" si="209"/>
        <v>0329</v>
      </c>
      <c r="F299" s="3">
        <v>134139.31200000001</v>
      </c>
      <c r="G299" s="15">
        <v>421832.78100000002</v>
      </c>
      <c r="H299" s="35" t="str">
        <f t="shared" si="210"/>
        <v>ja</v>
      </c>
      <c r="I299" s="42" t="s">
        <v>2402</v>
      </c>
      <c r="J299" s="20" t="s">
        <v>2955</v>
      </c>
      <c r="K299" s="21">
        <v>10000</v>
      </c>
      <c r="L299" s="28">
        <f t="shared" si="256"/>
        <v>0.24</v>
      </c>
      <c r="M299" s="28">
        <f t="shared" si="257"/>
        <v>0</v>
      </c>
      <c r="N299" s="56">
        <f t="shared" si="211"/>
        <v>0</v>
      </c>
      <c r="O299" s="33">
        <f t="shared" si="258"/>
        <v>102.64288820955888</v>
      </c>
      <c r="P299" s="37">
        <f t="shared" si="212"/>
        <v>97.665981636396864</v>
      </c>
      <c r="Q299" s="9" t="s">
        <v>12</v>
      </c>
      <c r="R299" s="55" t="s">
        <v>12</v>
      </c>
      <c r="S299" s="55">
        <v>3.7490000000000001</v>
      </c>
      <c r="T299" s="55">
        <v>3.843</v>
      </c>
      <c r="U299" s="55">
        <v>3.927</v>
      </c>
      <c r="V299" s="3">
        <v>3.9969999999999999</v>
      </c>
      <c r="W299" s="3">
        <v>4.12</v>
      </c>
      <c r="X299" s="3" t="s">
        <v>12</v>
      </c>
      <c r="Y299" s="3">
        <v>4.5129999999999999</v>
      </c>
      <c r="Z299" s="15" t="s">
        <v>12</v>
      </c>
      <c r="AA299" s="10">
        <f t="shared" si="213"/>
        <v>4.12</v>
      </c>
      <c r="AB299" s="9">
        <f t="shared" si="214"/>
        <v>0.19300000000000006</v>
      </c>
      <c r="AC299" s="10">
        <f t="shared" si="215"/>
        <v>0.39299999999999979</v>
      </c>
      <c r="AD299" s="9" t="s">
        <v>12</v>
      </c>
      <c r="AE299" s="55" t="s">
        <v>12</v>
      </c>
      <c r="AF299" s="55">
        <v>0.56599999999999995</v>
      </c>
      <c r="AG299" s="55">
        <v>0.61099999999999999</v>
      </c>
      <c r="AH299" s="55">
        <v>0.66</v>
      </c>
      <c r="AI299" s="3">
        <v>0.70499999999999996</v>
      </c>
      <c r="AJ299" s="3">
        <v>0.753</v>
      </c>
      <c r="AK299" s="3" t="s">
        <v>12</v>
      </c>
      <c r="AL299" s="3">
        <v>0.84599999999999997</v>
      </c>
      <c r="AM299" s="15" t="s">
        <v>12</v>
      </c>
      <c r="AN299" s="10">
        <f t="shared" si="216"/>
        <v>0.753</v>
      </c>
      <c r="AO299" s="9">
        <f t="shared" si="217"/>
        <v>9.2999999999999972E-2</v>
      </c>
      <c r="AP299" s="10">
        <f t="shared" si="218"/>
        <v>9.2999999999999972E-2</v>
      </c>
      <c r="AQ299" s="9" t="s">
        <v>12</v>
      </c>
      <c r="AR299" s="55" t="s">
        <v>12</v>
      </c>
      <c r="AS299" s="55">
        <v>2.5409999999999999</v>
      </c>
      <c r="AT299" s="55">
        <v>2.6379999999999999</v>
      </c>
      <c r="AU299" s="55">
        <v>2.7360000000000002</v>
      </c>
      <c r="AV299" s="3">
        <v>2.82</v>
      </c>
      <c r="AW299" s="3">
        <v>2.91</v>
      </c>
      <c r="AX299" s="3" t="s">
        <v>12</v>
      </c>
      <c r="AY299" s="3">
        <v>3.089</v>
      </c>
      <c r="AZ299" s="15" t="s">
        <v>12</v>
      </c>
      <c r="BA299" s="10">
        <f t="shared" si="219"/>
        <v>2.91</v>
      </c>
      <c r="BB299" s="9">
        <f t="shared" si="220"/>
        <v>0.17399999999999993</v>
      </c>
      <c r="BC299" s="10">
        <f t="shared" si="221"/>
        <v>0.17899999999999983</v>
      </c>
      <c r="BD299" s="9" t="s">
        <v>2403</v>
      </c>
      <c r="BE299" s="3" t="s">
        <v>12</v>
      </c>
      <c r="BF299" s="15" t="s">
        <v>12</v>
      </c>
      <c r="BG299" s="15"/>
      <c r="BH299" s="9"/>
      <c r="BI299" s="10"/>
      <c r="BJ299" s="9" t="s">
        <v>2403</v>
      </c>
      <c r="BK299" s="3" t="s">
        <v>12</v>
      </c>
      <c r="BL299" s="15" t="s">
        <v>12</v>
      </c>
      <c r="BM299" s="15"/>
      <c r="BN299" s="9"/>
      <c r="BO299" s="10"/>
      <c r="BP299">
        <f t="shared" si="222"/>
        <v>0</v>
      </c>
      <c r="BQ299" s="93">
        <f t="shared" si="223"/>
        <v>0</v>
      </c>
      <c r="BR299" s="93">
        <f t="shared" si="224"/>
        <v>0</v>
      </c>
      <c r="BS299" s="93" t="e">
        <f>VLOOKUP(C299,'Koppeling locatie - aslocatie'!$A$2:$C$8139,2,FALSE)</f>
        <v>#N/A</v>
      </c>
      <c r="BT299" s="93" t="e">
        <f>VLOOKUP($BS299,aslocaties_v01!$C$3:$AA$349,MATCH($K$3/10,aslocaties_v01!$C$2:$X$2),FALSE)</f>
        <v>#N/A</v>
      </c>
      <c r="BU299" s="93" t="e">
        <f>VLOOKUP(BS299,aslocaties_v01!$C$3:$AA$349,MATCH($K$3,aslocaties_v01!$C$2:$X$2),FALSE)</f>
        <v>#N/A</v>
      </c>
      <c r="BV299" s="93" t="e">
        <f>VLOOKUP(BS299,aslocaties_v01!$C$3:$AA$349,MATCH($K$3*10,aslocaties_v01!$C$2:$X$2),FALSE)</f>
        <v>#N/A</v>
      </c>
      <c r="BW299" s="93" t="e">
        <f t="shared" si="225"/>
        <v>#N/A</v>
      </c>
      <c r="BX299" s="93" t="e">
        <f t="shared" si="226"/>
        <v>#N/A</v>
      </c>
      <c r="BY299" s="94">
        <f t="shared" si="227"/>
        <v>999</v>
      </c>
      <c r="BZ299" s="94">
        <f t="shared" si="228"/>
        <v>999</v>
      </c>
      <c r="CA299" s="94" t="e">
        <f t="shared" si="229"/>
        <v>#N/A</v>
      </c>
      <c r="CB299" t="e">
        <f t="shared" si="230"/>
        <v>#N/A</v>
      </c>
      <c r="CC299" s="58" t="e">
        <f t="shared" si="231"/>
        <v>#N/A</v>
      </c>
      <c r="CD299" s="95" t="e">
        <f t="shared" si="232"/>
        <v>#N/A</v>
      </c>
      <c r="CE299" s="96" t="b">
        <f t="shared" si="233"/>
        <v>1</v>
      </c>
      <c r="CF299" t="e">
        <f t="shared" si="234"/>
        <v>#DIV/0!</v>
      </c>
      <c r="CG299" t="e">
        <f t="shared" si="235"/>
        <v>#DIV/0!</v>
      </c>
      <c r="CH299" s="84" t="b">
        <f t="shared" si="236"/>
        <v>1</v>
      </c>
      <c r="CI299">
        <f t="shared" si="237"/>
        <v>0.753</v>
      </c>
      <c r="CJ299" t="b">
        <f t="shared" si="238"/>
        <v>1</v>
      </c>
      <c r="CK299" t="b">
        <f t="shared" si="239"/>
        <v>1</v>
      </c>
      <c r="CL299" s="84" t="b">
        <f t="shared" si="259"/>
        <v>1</v>
      </c>
      <c r="CM299">
        <f t="shared" si="240"/>
        <v>2.91</v>
      </c>
      <c r="CN299" t="b">
        <f t="shared" si="241"/>
        <v>1</v>
      </c>
      <c r="CO299" s="84">
        <f t="shared" si="242"/>
        <v>5.7001252664978866E-2</v>
      </c>
      <c r="CP299" t="b">
        <f t="shared" si="243"/>
        <v>1</v>
      </c>
      <c r="CQ299" s="96" t="b">
        <f t="shared" si="244"/>
        <v>1</v>
      </c>
      <c r="CR299" t="b">
        <f t="shared" si="245"/>
        <v>1</v>
      </c>
      <c r="CS299" t="b">
        <f t="shared" si="246"/>
        <v>1</v>
      </c>
      <c r="CT299" t="b">
        <f t="shared" si="247"/>
        <v>1</v>
      </c>
      <c r="CU299" t="b">
        <f t="shared" si="248"/>
        <v>1</v>
      </c>
      <c r="CV299" s="84" t="b">
        <f t="shared" si="249"/>
        <v>1</v>
      </c>
      <c r="CW299" t="b">
        <f t="shared" si="250"/>
        <v>1</v>
      </c>
      <c r="CX299" t="b">
        <f t="shared" si="251"/>
        <v>1</v>
      </c>
      <c r="CY299" t="b">
        <f t="shared" si="252"/>
        <v>1</v>
      </c>
      <c r="CZ299" t="b">
        <f t="shared" si="253"/>
        <v>1</v>
      </c>
      <c r="DA299" s="84">
        <f t="shared" si="254"/>
        <v>0</v>
      </c>
      <c r="DB299" t="e">
        <f t="shared" si="255"/>
        <v>#N/A</v>
      </c>
    </row>
    <row r="300" spans="1:106">
      <c r="A300" s="9">
        <v>298</v>
      </c>
      <c r="B300" s="3">
        <v>2</v>
      </c>
      <c r="C300" s="3" t="s">
        <v>337</v>
      </c>
      <c r="D300" s="3" t="str">
        <f t="shared" si="208"/>
        <v>AF_60m_R_38_0330</v>
      </c>
      <c r="E300" s="3" t="str">
        <f t="shared" si="209"/>
        <v>0330</v>
      </c>
      <c r="F300" s="3">
        <v>134045</v>
      </c>
      <c r="G300" s="15">
        <v>421807.40600000002</v>
      </c>
      <c r="H300" s="35" t="str">
        <f t="shared" si="210"/>
        <v>ja</v>
      </c>
      <c r="I300" s="42" t="s">
        <v>2402</v>
      </c>
      <c r="J300" s="20" t="s">
        <v>2955</v>
      </c>
      <c r="K300" s="21">
        <v>10000</v>
      </c>
      <c r="L300" s="28">
        <f t="shared" si="256"/>
        <v>0.24</v>
      </c>
      <c r="M300" s="28">
        <f t="shared" si="257"/>
        <v>0</v>
      </c>
      <c r="N300" s="56">
        <f t="shared" si="211"/>
        <v>0</v>
      </c>
      <c r="O300" s="33">
        <f t="shared" si="258"/>
        <v>97.665981636396864</v>
      </c>
      <c r="P300" s="37">
        <f t="shared" si="212"/>
        <v>101.51646137451817</v>
      </c>
      <c r="Q300" s="9" t="s">
        <v>12</v>
      </c>
      <c r="R300" s="55" t="s">
        <v>12</v>
      </c>
      <c r="S300" s="55">
        <v>3.75</v>
      </c>
      <c r="T300" s="55">
        <v>3.8439999999999999</v>
      </c>
      <c r="U300" s="55">
        <v>3.927</v>
      </c>
      <c r="V300" s="3">
        <v>3.9969999999999999</v>
      </c>
      <c r="W300" s="3">
        <v>4.1210000000000004</v>
      </c>
      <c r="X300" s="3" t="s">
        <v>12</v>
      </c>
      <c r="Y300" s="3">
        <v>4.5010000000000003</v>
      </c>
      <c r="Z300" s="15" t="s">
        <v>12</v>
      </c>
      <c r="AA300" s="10">
        <f t="shared" si="213"/>
        <v>4.1210000000000004</v>
      </c>
      <c r="AB300" s="9">
        <f t="shared" si="214"/>
        <v>0.19400000000000039</v>
      </c>
      <c r="AC300" s="10">
        <f t="shared" si="215"/>
        <v>0.37999999999999989</v>
      </c>
      <c r="AD300" s="9" t="s">
        <v>12</v>
      </c>
      <c r="AE300" s="55" t="s">
        <v>12</v>
      </c>
      <c r="AF300" s="55">
        <v>0.38400000000000001</v>
      </c>
      <c r="AG300" s="55">
        <v>0.435</v>
      </c>
      <c r="AH300" s="55">
        <v>0.48899999999999999</v>
      </c>
      <c r="AI300" s="3">
        <v>0.54</v>
      </c>
      <c r="AJ300" s="3">
        <v>0.59699999999999998</v>
      </c>
      <c r="AK300" s="3" t="s">
        <v>12</v>
      </c>
      <c r="AL300" s="3">
        <v>0.71499999999999997</v>
      </c>
      <c r="AM300" s="15" t="s">
        <v>12</v>
      </c>
      <c r="AN300" s="10">
        <f t="shared" si="216"/>
        <v>0.59699999999999998</v>
      </c>
      <c r="AO300" s="9">
        <f t="shared" si="217"/>
        <v>0.10799999999999998</v>
      </c>
      <c r="AP300" s="10">
        <f t="shared" si="218"/>
        <v>0.11799999999999999</v>
      </c>
      <c r="AQ300" s="9" t="s">
        <v>12</v>
      </c>
      <c r="AR300" s="55" t="s">
        <v>12</v>
      </c>
      <c r="AS300" s="55">
        <v>2.0579999999999998</v>
      </c>
      <c r="AT300" s="55">
        <v>2.181</v>
      </c>
      <c r="AU300" s="55">
        <v>2.3039999999999998</v>
      </c>
      <c r="AV300" s="3">
        <v>2.4079999999999999</v>
      </c>
      <c r="AW300" s="3">
        <v>2.5249999999999999</v>
      </c>
      <c r="AX300" s="3" t="s">
        <v>12</v>
      </c>
      <c r="AY300" s="3">
        <v>2.742</v>
      </c>
      <c r="AZ300" s="15" t="s">
        <v>12</v>
      </c>
      <c r="BA300" s="10">
        <f t="shared" si="219"/>
        <v>2.5249999999999999</v>
      </c>
      <c r="BB300" s="9">
        <f t="shared" si="220"/>
        <v>0.22100000000000009</v>
      </c>
      <c r="BC300" s="10">
        <f t="shared" si="221"/>
        <v>0.21700000000000008</v>
      </c>
      <c r="BD300" s="9" t="s">
        <v>2403</v>
      </c>
      <c r="BE300" s="3" t="s">
        <v>12</v>
      </c>
      <c r="BF300" s="15" t="s">
        <v>12</v>
      </c>
      <c r="BG300" s="15"/>
      <c r="BH300" s="9"/>
      <c r="BI300" s="10"/>
      <c r="BJ300" s="9" t="s">
        <v>2403</v>
      </c>
      <c r="BK300" s="3" t="s">
        <v>12</v>
      </c>
      <c r="BL300" s="15" t="s">
        <v>12</v>
      </c>
      <c r="BM300" s="15"/>
      <c r="BN300" s="9"/>
      <c r="BO300" s="10"/>
      <c r="BP300">
        <f t="shared" si="222"/>
        <v>0</v>
      </c>
      <c r="BQ300" s="93">
        <f t="shared" si="223"/>
        <v>0</v>
      </c>
      <c r="BR300" s="93">
        <f t="shared" si="224"/>
        <v>0</v>
      </c>
      <c r="BS300" s="93" t="e">
        <f>VLOOKUP(C300,'Koppeling locatie - aslocatie'!$A$2:$C$8139,2,FALSE)</f>
        <v>#N/A</v>
      </c>
      <c r="BT300" s="93" t="e">
        <f>VLOOKUP($BS300,aslocaties_v01!$C$3:$AA$349,MATCH($K$3/10,aslocaties_v01!$C$2:$X$2),FALSE)</f>
        <v>#N/A</v>
      </c>
      <c r="BU300" s="93" t="e">
        <f>VLOOKUP(BS300,aslocaties_v01!$C$3:$AA$349,MATCH($K$3,aslocaties_v01!$C$2:$X$2),FALSE)</f>
        <v>#N/A</v>
      </c>
      <c r="BV300" s="93" t="e">
        <f>VLOOKUP(BS300,aslocaties_v01!$C$3:$AA$349,MATCH($K$3*10,aslocaties_v01!$C$2:$X$2),FALSE)</f>
        <v>#N/A</v>
      </c>
      <c r="BW300" s="93" t="e">
        <f t="shared" si="225"/>
        <v>#N/A</v>
      </c>
      <c r="BX300" s="93" t="e">
        <f t="shared" si="226"/>
        <v>#N/A</v>
      </c>
      <c r="BY300" s="94">
        <f t="shared" si="227"/>
        <v>999</v>
      </c>
      <c r="BZ300" s="94">
        <f t="shared" si="228"/>
        <v>999</v>
      </c>
      <c r="CA300" s="94" t="e">
        <f t="shared" si="229"/>
        <v>#N/A</v>
      </c>
      <c r="CB300" t="e">
        <f t="shared" si="230"/>
        <v>#N/A</v>
      </c>
      <c r="CC300" s="58" t="e">
        <f t="shared" si="231"/>
        <v>#N/A</v>
      </c>
      <c r="CD300" s="95" t="e">
        <f t="shared" si="232"/>
        <v>#N/A</v>
      </c>
      <c r="CE300" s="96" t="b">
        <f t="shared" si="233"/>
        <v>1</v>
      </c>
      <c r="CF300" t="e">
        <f t="shared" si="234"/>
        <v>#DIV/0!</v>
      </c>
      <c r="CG300" t="e">
        <f t="shared" si="235"/>
        <v>#DIV/0!</v>
      </c>
      <c r="CH300" s="84" t="b">
        <f t="shared" si="236"/>
        <v>1</v>
      </c>
      <c r="CI300">
        <f t="shared" si="237"/>
        <v>0.59699999999999998</v>
      </c>
      <c r="CJ300" t="b">
        <f t="shared" si="238"/>
        <v>1</v>
      </c>
      <c r="CK300" t="b">
        <f t="shared" si="239"/>
        <v>1</v>
      </c>
      <c r="CL300" s="84" t="b">
        <f t="shared" si="259"/>
        <v>1</v>
      </c>
      <c r="CM300">
        <f t="shared" si="240"/>
        <v>2.5249999999999999</v>
      </c>
      <c r="CN300" t="b">
        <f t="shared" si="241"/>
        <v>1</v>
      </c>
      <c r="CO300" s="84">
        <f t="shared" si="242"/>
        <v>6.0024281179069931E-2</v>
      </c>
      <c r="CP300" t="b">
        <f t="shared" si="243"/>
        <v>1</v>
      </c>
      <c r="CQ300" s="96" t="b">
        <f t="shared" si="244"/>
        <v>1</v>
      </c>
      <c r="CR300" t="b">
        <f t="shared" si="245"/>
        <v>1</v>
      </c>
      <c r="CS300" t="b">
        <f t="shared" si="246"/>
        <v>1</v>
      </c>
      <c r="CT300" t="b">
        <f t="shared" si="247"/>
        <v>1</v>
      </c>
      <c r="CU300" t="b">
        <f t="shared" si="248"/>
        <v>1</v>
      </c>
      <c r="CV300" s="84" t="b">
        <f t="shared" si="249"/>
        <v>1</v>
      </c>
      <c r="CW300" t="b">
        <f t="shared" si="250"/>
        <v>1</v>
      </c>
      <c r="CX300" t="b">
        <f t="shared" si="251"/>
        <v>1</v>
      </c>
      <c r="CY300" t="b">
        <f t="shared" si="252"/>
        <v>1</v>
      </c>
      <c r="CZ300" t="b">
        <f t="shared" si="253"/>
        <v>1</v>
      </c>
      <c r="DA300" s="84">
        <f t="shared" si="254"/>
        <v>0</v>
      </c>
      <c r="DB300" t="e">
        <f t="shared" si="255"/>
        <v>#N/A</v>
      </c>
    </row>
    <row r="301" spans="1:106">
      <c r="A301" s="9">
        <v>299</v>
      </c>
      <c r="B301" s="3">
        <v>2</v>
      </c>
      <c r="C301" s="3" t="s">
        <v>338</v>
      </c>
      <c r="D301" s="3" t="str">
        <f t="shared" si="208"/>
        <v>AF_60m_R_38_0331</v>
      </c>
      <c r="E301" s="3" t="str">
        <f t="shared" si="209"/>
        <v>0331</v>
      </c>
      <c r="F301" s="3">
        <v>133946.53099999999</v>
      </c>
      <c r="G301" s="15">
        <v>421782.71899999998</v>
      </c>
      <c r="H301" s="35" t="str">
        <f t="shared" si="210"/>
        <v>ja</v>
      </c>
      <c r="I301" s="42" t="s">
        <v>2402</v>
      </c>
      <c r="J301" s="20" t="s">
        <v>2955</v>
      </c>
      <c r="K301" s="21">
        <v>10000</v>
      </c>
      <c r="L301" s="28">
        <f t="shared" si="256"/>
        <v>0.24</v>
      </c>
      <c r="M301" s="28">
        <f t="shared" si="257"/>
        <v>0</v>
      </c>
      <c r="N301" s="56">
        <f t="shared" si="211"/>
        <v>0</v>
      </c>
      <c r="O301" s="33">
        <f t="shared" si="258"/>
        <v>101.51646137451817</v>
      </c>
      <c r="P301" s="37">
        <f t="shared" si="212"/>
        <v>105.23806980364837</v>
      </c>
      <c r="Q301" s="9" t="s">
        <v>12</v>
      </c>
      <c r="R301" s="55" t="s">
        <v>12</v>
      </c>
      <c r="S301" s="55">
        <v>3.7509999999999999</v>
      </c>
      <c r="T301" s="55">
        <v>3.8450000000000002</v>
      </c>
      <c r="U301" s="55">
        <v>3.927</v>
      </c>
      <c r="V301" s="3">
        <v>3.992</v>
      </c>
      <c r="W301" s="3">
        <v>4.069</v>
      </c>
      <c r="X301" s="3" t="s">
        <v>12</v>
      </c>
      <c r="Y301" s="3">
        <v>4.5019999999999998</v>
      </c>
      <c r="Z301" s="15" t="s">
        <v>12</v>
      </c>
      <c r="AA301" s="10">
        <f t="shared" si="213"/>
        <v>4.069</v>
      </c>
      <c r="AB301" s="9">
        <f t="shared" si="214"/>
        <v>0.1419999999999999</v>
      </c>
      <c r="AC301" s="10">
        <f t="shared" si="215"/>
        <v>0.43299999999999983</v>
      </c>
      <c r="AD301" s="9" t="s">
        <v>12</v>
      </c>
      <c r="AE301" s="55" t="s">
        <v>12</v>
      </c>
      <c r="AF301" s="55">
        <v>0.38100000000000001</v>
      </c>
      <c r="AG301" s="55">
        <v>0.434</v>
      </c>
      <c r="AH301" s="55">
        <v>0.48899999999999999</v>
      </c>
      <c r="AI301" s="3">
        <v>0.54400000000000004</v>
      </c>
      <c r="AJ301" s="3">
        <v>0.60599999999999998</v>
      </c>
      <c r="AK301" s="3" t="s">
        <v>12</v>
      </c>
      <c r="AL301" s="3">
        <v>0.73099999999999998</v>
      </c>
      <c r="AM301" s="15" t="s">
        <v>12</v>
      </c>
      <c r="AN301" s="10">
        <f t="shared" si="216"/>
        <v>0.60599999999999998</v>
      </c>
      <c r="AO301" s="9">
        <f t="shared" si="217"/>
        <v>0.11699999999999999</v>
      </c>
      <c r="AP301" s="10">
        <f t="shared" si="218"/>
        <v>0.125</v>
      </c>
      <c r="AQ301" s="9" t="s">
        <v>12</v>
      </c>
      <c r="AR301" s="55" t="s">
        <v>12</v>
      </c>
      <c r="AS301" s="55">
        <v>2.0510000000000002</v>
      </c>
      <c r="AT301" s="55">
        <v>2.1709999999999998</v>
      </c>
      <c r="AU301" s="55">
        <v>2.298</v>
      </c>
      <c r="AV301" s="3">
        <v>2.4079999999999999</v>
      </c>
      <c r="AW301" s="3">
        <v>2.532</v>
      </c>
      <c r="AX301" s="3" t="s">
        <v>12</v>
      </c>
      <c r="AY301" s="3">
        <v>2.786</v>
      </c>
      <c r="AZ301" s="15" t="s">
        <v>12</v>
      </c>
      <c r="BA301" s="10">
        <f t="shared" si="219"/>
        <v>2.532</v>
      </c>
      <c r="BB301" s="9">
        <f t="shared" si="220"/>
        <v>0.23399999999999999</v>
      </c>
      <c r="BC301" s="10">
        <f t="shared" si="221"/>
        <v>0.254</v>
      </c>
      <c r="BD301" s="9" t="s">
        <v>2403</v>
      </c>
      <c r="BE301" s="3" t="s">
        <v>12</v>
      </c>
      <c r="BF301" s="15" t="s">
        <v>12</v>
      </c>
      <c r="BG301" s="15"/>
      <c r="BH301" s="9"/>
      <c r="BI301" s="10"/>
      <c r="BJ301" s="9" t="s">
        <v>2403</v>
      </c>
      <c r="BK301" s="3" t="s">
        <v>12</v>
      </c>
      <c r="BL301" s="15" t="s">
        <v>12</v>
      </c>
      <c r="BM301" s="15"/>
      <c r="BN301" s="9"/>
      <c r="BO301" s="10"/>
      <c r="BP301">
        <f t="shared" si="222"/>
        <v>0</v>
      </c>
      <c r="BQ301" s="93">
        <f t="shared" si="223"/>
        <v>0</v>
      </c>
      <c r="BR301" s="93">
        <f t="shared" si="224"/>
        <v>0</v>
      </c>
      <c r="BS301" s="93" t="e">
        <f>VLOOKUP(C301,'Koppeling locatie - aslocatie'!$A$2:$C$8139,2,FALSE)</f>
        <v>#N/A</v>
      </c>
      <c r="BT301" s="93" t="e">
        <f>VLOOKUP($BS301,aslocaties_v01!$C$3:$AA$349,MATCH($K$3/10,aslocaties_v01!$C$2:$X$2),FALSE)</f>
        <v>#N/A</v>
      </c>
      <c r="BU301" s="93" t="e">
        <f>VLOOKUP(BS301,aslocaties_v01!$C$3:$AA$349,MATCH($K$3,aslocaties_v01!$C$2:$X$2),FALSE)</f>
        <v>#N/A</v>
      </c>
      <c r="BV301" s="93" t="e">
        <f>VLOOKUP(BS301,aslocaties_v01!$C$3:$AA$349,MATCH($K$3*10,aslocaties_v01!$C$2:$X$2),FALSE)</f>
        <v>#N/A</v>
      </c>
      <c r="BW301" s="93" t="e">
        <f t="shared" si="225"/>
        <v>#N/A</v>
      </c>
      <c r="BX301" s="93" t="e">
        <f t="shared" si="226"/>
        <v>#N/A</v>
      </c>
      <c r="BY301" s="94">
        <f t="shared" si="227"/>
        <v>999</v>
      </c>
      <c r="BZ301" s="94">
        <f t="shared" si="228"/>
        <v>999</v>
      </c>
      <c r="CA301" s="94" t="e">
        <f t="shared" si="229"/>
        <v>#N/A</v>
      </c>
      <c r="CB301" t="e">
        <f t="shared" si="230"/>
        <v>#N/A</v>
      </c>
      <c r="CC301" s="58" t="e">
        <f t="shared" si="231"/>
        <v>#N/A</v>
      </c>
      <c r="CD301" s="95" t="e">
        <f t="shared" si="232"/>
        <v>#N/A</v>
      </c>
      <c r="CE301" s="96" t="b">
        <f t="shared" si="233"/>
        <v>1</v>
      </c>
      <c r="CF301" t="e">
        <f t="shared" si="234"/>
        <v>#DIV/0!</v>
      </c>
      <c r="CG301" t="e">
        <f t="shared" si="235"/>
        <v>#DIV/0!</v>
      </c>
      <c r="CH301" s="84" t="b">
        <f t="shared" si="236"/>
        <v>1</v>
      </c>
      <c r="CI301">
        <f t="shared" si="237"/>
        <v>0.60599999999999998</v>
      </c>
      <c r="CJ301" t="b">
        <f t="shared" si="238"/>
        <v>1</v>
      </c>
      <c r="CK301" t="b">
        <f t="shared" si="239"/>
        <v>1</v>
      </c>
      <c r="CL301" s="84" t="b">
        <f t="shared" si="259"/>
        <v>1</v>
      </c>
      <c r="CM301">
        <f t="shared" si="240"/>
        <v>2.532</v>
      </c>
      <c r="CN301" t="b">
        <f t="shared" si="241"/>
        <v>1</v>
      </c>
      <c r="CO301" s="84">
        <f t="shared" si="242"/>
        <v>6.0592744382416665E-2</v>
      </c>
      <c r="CP301" t="b">
        <f t="shared" si="243"/>
        <v>1</v>
      </c>
      <c r="CQ301" s="96" t="b">
        <f t="shared" si="244"/>
        <v>1</v>
      </c>
      <c r="CR301" t="b">
        <f t="shared" si="245"/>
        <v>1</v>
      </c>
      <c r="CS301" t="b">
        <f t="shared" si="246"/>
        <v>1</v>
      </c>
      <c r="CT301" t="b">
        <f t="shared" si="247"/>
        <v>1</v>
      </c>
      <c r="CU301" t="b">
        <f t="shared" si="248"/>
        <v>1</v>
      </c>
      <c r="CV301" s="84" t="b">
        <f t="shared" si="249"/>
        <v>1</v>
      </c>
      <c r="CW301" t="b">
        <f t="shared" si="250"/>
        <v>1</v>
      </c>
      <c r="CX301" t="b">
        <f t="shared" si="251"/>
        <v>1</v>
      </c>
      <c r="CY301" t="b">
        <f t="shared" si="252"/>
        <v>1</v>
      </c>
      <c r="CZ301" t="b">
        <f t="shared" si="253"/>
        <v>1</v>
      </c>
      <c r="DA301" s="84">
        <f t="shared" si="254"/>
        <v>0</v>
      </c>
      <c r="DB301" t="e">
        <f t="shared" si="255"/>
        <v>#N/A</v>
      </c>
    </row>
    <row r="302" spans="1:106">
      <c r="A302" s="9">
        <v>300</v>
      </c>
      <c r="B302" s="3">
        <v>2</v>
      </c>
      <c r="C302" s="3" t="s">
        <v>339</v>
      </c>
      <c r="D302" s="3" t="str">
        <f t="shared" si="208"/>
        <v>AF_60m_R_38_0332</v>
      </c>
      <c r="E302" s="3" t="str">
        <f t="shared" si="209"/>
        <v>0332</v>
      </c>
      <c r="F302" s="3">
        <v>133844.125</v>
      </c>
      <c r="G302" s="15">
        <v>421758.46899999998</v>
      </c>
      <c r="H302" s="35" t="str">
        <f t="shared" si="210"/>
        <v>ja</v>
      </c>
      <c r="I302" s="42" t="s">
        <v>2402</v>
      </c>
      <c r="J302" s="20" t="s">
        <v>2955</v>
      </c>
      <c r="K302" s="21">
        <v>10000</v>
      </c>
      <c r="L302" s="28">
        <f t="shared" si="256"/>
        <v>0.24</v>
      </c>
      <c r="M302" s="28">
        <f t="shared" si="257"/>
        <v>0</v>
      </c>
      <c r="N302" s="56">
        <f t="shared" si="211"/>
        <v>0</v>
      </c>
      <c r="O302" s="33">
        <f t="shared" si="258"/>
        <v>105.23806980364837</v>
      </c>
      <c r="P302" s="37">
        <f t="shared" si="212"/>
        <v>101.85097592559391</v>
      </c>
      <c r="Q302" s="9" t="s">
        <v>12</v>
      </c>
      <c r="R302" s="55" t="s">
        <v>12</v>
      </c>
      <c r="S302" s="55">
        <v>3.6539999999999999</v>
      </c>
      <c r="T302" s="55">
        <v>3.7930000000000001</v>
      </c>
      <c r="U302" s="55">
        <v>3.915</v>
      </c>
      <c r="V302" s="3">
        <v>3.99</v>
      </c>
      <c r="W302" s="3">
        <v>4.069</v>
      </c>
      <c r="X302" s="3" t="s">
        <v>12</v>
      </c>
      <c r="Y302" s="3">
        <v>4.4889999999999999</v>
      </c>
      <c r="Z302" s="15" t="s">
        <v>12</v>
      </c>
      <c r="AA302" s="10">
        <f t="shared" si="213"/>
        <v>4.069</v>
      </c>
      <c r="AB302" s="9">
        <f t="shared" si="214"/>
        <v>0.15399999999999991</v>
      </c>
      <c r="AC302" s="10">
        <f t="shared" si="215"/>
        <v>0.41999999999999993</v>
      </c>
      <c r="AD302" s="9" t="s">
        <v>12</v>
      </c>
      <c r="AE302" s="55" t="s">
        <v>12</v>
      </c>
      <c r="AF302" s="55">
        <v>0.36099999999999999</v>
      </c>
      <c r="AG302" s="55">
        <v>0.41299999999999998</v>
      </c>
      <c r="AH302" s="55">
        <v>0.46800000000000003</v>
      </c>
      <c r="AI302" s="3">
        <v>0.52500000000000002</v>
      </c>
      <c r="AJ302" s="3">
        <v>0.60199999999999998</v>
      </c>
      <c r="AK302" s="3" t="s">
        <v>12</v>
      </c>
      <c r="AL302" s="3">
        <v>0.70499999999999996</v>
      </c>
      <c r="AM302" s="15" t="s">
        <v>12</v>
      </c>
      <c r="AN302" s="10">
        <f t="shared" si="216"/>
        <v>0.60199999999999998</v>
      </c>
      <c r="AO302" s="9">
        <f t="shared" si="217"/>
        <v>0.13399999999999995</v>
      </c>
      <c r="AP302" s="10">
        <f t="shared" si="218"/>
        <v>0.10299999999999998</v>
      </c>
      <c r="AQ302" s="9" t="s">
        <v>12</v>
      </c>
      <c r="AR302" s="55" t="s">
        <v>12</v>
      </c>
      <c r="AS302" s="55">
        <v>1.992</v>
      </c>
      <c r="AT302" s="55">
        <v>2.1139999999999999</v>
      </c>
      <c r="AU302" s="55">
        <v>2.2450000000000001</v>
      </c>
      <c r="AV302" s="3">
        <v>2.3660000000000001</v>
      </c>
      <c r="AW302" s="3">
        <v>2.496</v>
      </c>
      <c r="AX302" s="3" t="s">
        <v>12</v>
      </c>
      <c r="AY302" s="3">
        <v>3.528</v>
      </c>
      <c r="AZ302" s="15" t="s">
        <v>12</v>
      </c>
      <c r="BA302" s="10">
        <f t="shared" si="219"/>
        <v>2.496</v>
      </c>
      <c r="BB302" s="9">
        <f t="shared" si="220"/>
        <v>0.25099999999999989</v>
      </c>
      <c r="BC302" s="10">
        <f t="shared" si="221"/>
        <v>1.032</v>
      </c>
      <c r="BD302" s="9" t="s">
        <v>2403</v>
      </c>
      <c r="BE302" s="3" t="s">
        <v>12</v>
      </c>
      <c r="BF302" s="15" t="s">
        <v>12</v>
      </c>
      <c r="BG302" s="15"/>
      <c r="BH302" s="9"/>
      <c r="BI302" s="10"/>
      <c r="BJ302" s="9" t="s">
        <v>2403</v>
      </c>
      <c r="BK302" s="3" t="s">
        <v>12</v>
      </c>
      <c r="BL302" s="15" t="s">
        <v>12</v>
      </c>
      <c r="BM302" s="15"/>
      <c r="BN302" s="9"/>
      <c r="BO302" s="10"/>
      <c r="BP302">
        <f t="shared" si="222"/>
        <v>0</v>
      </c>
      <c r="BQ302" s="93">
        <f t="shared" si="223"/>
        <v>0</v>
      </c>
      <c r="BR302" s="93">
        <f t="shared" si="224"/>
        <v>0</v>
      </c>
      <c r="BS302" s="93" t="e">
        <f>VLOOKUP(C302,'Koppeling locatie - aslocatie'!$A$2:$C$8139,2,FALSE)</f>
        <v>#N/A</v>
      </c>
      <c r="BT302" s="93" t="e">
        <f>VLOOKUP($BS302,aslocaties_v01!$C$3:$AA$349,MATCH($K$3/10,aslocaties_v01!$C$2:$X$2),FALSE)</f>
        <v>#N/A</v>
      </c>
      <c r="BU302" s="93" t="e">
        <f>VLOOKUP(BS302,aslocaties_v01!$C$3:$AA$349,MATCH($K$3,aslocaties_v01!$C$2:$X$2),FALSE)</f>
        <v>#N/A</v>
      </c>
      <c r="BV302" s="93" t="e">
        <f>VLOOKUP(BS302,aslocaties_v01!$C$3:$AA$349,MATCH($K$3*10,aslocaties_v01!$C$2:$X$2),FALSE)</f>
        <v>#N/A</v>
      </c>
      <c r="BW302" s="93" t="e">
        <f t="shared" si="225"/>
        <v>#N/A</v>
      </c>
      <c r="BX302" s="93" t="e">
        <f t="shared" si="226"/>
        <v>#N/A</v>
      </c>
      <c r="BY302" s="94">
        <f t="shared" si="227"/>
        <v>999</v>
      </c>
      <c r="BZ302" s="94">
        <f t="shared" si="228"/>
        <v>999</v>
      </c>
      <c r="CA302" s="94" t="e">
        <f t="shared" si="229"/>
        <v>#N/A</v>
      </c>
      <c r="CB302" t="e">
        <f t="shared" si="230"/>
        <v>#N/A</v>
      </c>
      <c r="CC302" s="58" t="e">
        <f t="shared" si="231"/>
        <v>#N/A</v>
      </c>
      <c r="CD302" s="95" t="e">
        <f t="shared" si="232"/>
        <v>#N/A</v>
      </c>
      <c r="CE302" s="96" t="b">
        <f t="shared" si="233"/>
        <v>1</v>
      </c>
      <c r="CF302" t="e">
        <f t="shared" si="234"/>
        <v>#DIV/0!</v>
      </c>
      <c r="CG302" t="e">
        <f t="shared" si="235"/>
        <v>#DIV/0!</v>
      </c>
      <c r="CH302" s="84" t="b">
        <f t="shared" si="236"/>
        <v>1</v>
      </c>
      <c r="CI302">
        <f t="shared" si="237"/>
        <v>0.60199999999999998</v>
      </c>
      <c r="CJ302" t="b">
        <f t="shared" si="238"/>
        <v>1</v>
      </c>
      <c r="CK302" t="b">
        <f t="shared" si="239"/>
        <v>1</v>
      </c>
      <c r="CL302" s="84" t="b">
        <f t="shared" si="259"/>
        <v>1</v>
      </c>
      <c r="CM302">
        <f t="shared" si="240"/>
        <v>2.496</v>
      </c>
      <c r="CN302" t="b">
        <f t="shared" si="241"/>
        <v>1</v>
      </c>
      <c r="CO302" s="84">
        <f t="shared" si="242"/>
        <v>6.1941644435172534E-2</v>
      </c>
      <c r="CP302" t="b">
        <f t="shared" si="243"/>
        <v>1</v>
      </c>
      <c r="CQ302" s="96" t="b">
        <f t="shared" si="244"/>
        <v>1</v>
      </c>
      <c r="CR302" t="b">
        <f t="shared" si="245"/>
        <v>1</v>
      </c>
      <c r="CS302" t="b">
        <f t="shared" si="246"/>
        <v>1</v>
      </c>
      <c r="CT302" t="b">
        <f t="shared" si="247"/>
        <v>1</v>
      </c>
      <c r="CU302" t="b">
        <f t="shared" si="248"/>
        <v>1</v>
      </c>
      <c r="CV302" s="84" t="b">
        <f t="shared" si="249"/>
        <v>1</v>
      </c>
      <c r="CW302" t="b">
        <f t="shared" si="250"/>
        <v>1</v>
      </c>
      <c r="CX302" t="b">
        <f t="shared" si="251"/>
        <v>1</v>
      </c>
      <c r="CY302" t="b">
        <f t="shared" si="252"/>
        <v>1</v>
      </c>
      <c r="CZ302" t="b">
        <f t="shared" si="253"/>
        <v>1</v>
      </c>
      <c r="DA302" s="84">
        <f t="shared" si="254"/>
        <v>0</v>
      </c>
      <c r="DB302" t="e">
        <f t="shared" si="255"/>
        <v>#N/A</v>
      </c>
    </row>
    <row r="303" spans="1:106">
      <c r="A303" s="9">
        <v>301</v>
      </c>
      <c r="B303" s="3">
        <v>2</v>
      </c>
      <c r="C303" s="3" t="s">
        <v>340</v>
      </c>
      <c r="D303" s="3" t="str">
        <f t="shared" si="208"/>
        <v>AF_60m_R_38_0333</v>
      </c>
      <c r="E303" s="3" t="str">
        <f t="shared" si="209"/>
        <v>0333</v>
      </c>
      <c r="F303" s="3">
        <v>133744.46900000001</v>
      </c>
      <c r="G303" s="15">
        <v>421737.43800000002</v>
      </c>
      <c r="H303" s="35" t="str">
        <f t="shared" si="210"/>
        <v>ja</v>
      </c>
      <c r="I303" s="42" t="s">
        <v>2402</v>
      </c>
      <c r="J303" s="20" t="s">
        <v>2955</v>
      </c>
      <c r="K303" s="21">
        <v>10000</v>
      </c>
      <c r="L303" s="28">
        <f t="shared" si="256"/>
        <v>0.24</v>
      </c>
      <c r="M303" s="28">
        <f t="shared" si="257"/>
        <v>0</v>
      </c>
      <c r="N303" s="56">
        <f t="shared" si="211"/>
        <v>0</v>
      </c>
      <c r="O303" s="33">
        <f t="shared" si="258"/>
        <v>101.85097592559391</v>
      </c>
      <c r="P303" s="37">
        <f t="shared" si="212"/>
        <v>88.378134139638078</v>
      </c>
      <c r="Q303" s="9" t="s">
        <v>12</v>
      </c>
      <c r="R303" s="55" t="s">
        <v>12</v>
      </c>
      <c r="S303" s="55">
        <v>3.6539999999999999</v>
      </c>
      <c r="T303" s="55">
        <v>3.7930000000000001</v>
      </c>
      <c r="U303" s="55">
        <v>3.915</v>
      </c>
      <c r="V303" s="3">
        <v>3.9910000000000001</v>
      </c>
      <c r="W303" s="3">
        <v>4.069</v>
      </c>
      <c r="X303" s="3" t="s">
        <v>12</v>
      </c>
      <c r="Y303" s="3">
        <v>4.4889999999999999</v>
      </c>
      <c r="Z303" s="15" t="s">
        <v>12</v>
      </c>
      <c r="AA303" s="10">
        <f t="shared" si="213"/>
        <v>4.069</v>
      </c>
      <c r="AB303" s="9">
        <f t="shared" si="214"/>
        <v>0.15399999999999991</v>
      </c>
      <c r="AC303" s="10">
        <f t="shared" si="215"/>
        <v>0.41999999999999993</v>
      </c>
      <c r="AD303" s="9" t="s">
        <v>12</v>
      </c>
      <c r="AE303" s="55" t="s">
        <v>12</v>
      </c>
      <c r="AF303" s="55">
        <v>0.39400000000000002</v>
      </c>
      <c r="AG303" s="55">
        <v>0.441</v>
      </c>
      <c r="AH303" s="55">
        <v>0.49199999999999999</v>
      </c>
      <c r="AI303" s="3">
        <v>0.54300000000000004</v>
      </c>
      <c r="AJ303" s="3">
        <v>0.59899999999999998</v>
      </c>
      <c r="AK303" s="3" t="s">
        <v>12</v>
      </c>
      <c r="AL303" s="3">
        <v>0.70399999999999996</v>
      </c>
      <c r="AM303" s="15" t="s">
        <v>12</v>
      </c>
      <c r="AN303" s="10">
        <f t="shared" si="216"/>
        <v>0.59899999999999998</v>
      </c>
      <c r="AO303" s="9">
        <f t="shared" si="217"/>
        <v>0.10699999999999998</v>
      </c>
      <c r="AP303" s="10">
        <f t="shared" si="218"/>
        <v>0.10499999999999998</v>
      </c>
      <c r="AQ303" s="9" t="s">
        <v>12</v>
      </c>
      <c r="AR303" s="55" t="s">
        <v>12</v>
      </c>
      <c r="AS303" s="55">
        <v>2.0840000000000001</v>
      </c>
      <c r="AT303" s="55">
        <v>2.1970000000000001</v>
      </c>
      <c r="AU303" s="55">
        <v>2.31</v>
      </c>
      <c r="AV303" s="3">
        <v>2.41</v>
      </c>
      <c r="AW303" s="3">
        <v>2.5299999999999998</v>
      </c>
      <c r="AX303" s="3" t="s">
        <v>12</v>
      </c>
      <c r="AY303" s="3">
        <v>2.7410000000000001</v>
      </c>
      <c r="AZ303" s="15" t="s">
        <v>12</v>
      </c>
      <c r="BA303" s="10">
        <f t="shared" si="219"/>
        <v>2.5299999999999998</v>
      </c>
      <c r="BB303" s="9">
        <f t="shared" si="220"/>
        <v>0.21999999999999975</v>
      </c>
      <c r="BC303" s="10">
        <f t="shared" si="221"/>
        <v>0.2110000000000003</v>
      </c>
      <c r="BD303" s="9" t="s">
        <v>2403</v>
      </c>
      <c r="BE303" s="3" t="s">
        <v>12</v>
      </c>
      <c r="BF303" s="15" t="s">
        <v>12</v>
      </c>
      <c r="BG303" s="15"/>
      <c r="BH303" s="9"/>
      <c r="BI303" s="10"/>
      <c r="BJ303" s="9" t="s">
        <v>2403</v>
      </c>
      <c r="BK303" s="3" t="s">
        <v>12</v>
      </c>
      <c r="BL303" s="15" t="s">
        <v>12</v>
      </c>
      <c r="BM303" s="15"/>
      <c r="BN303" s="9"/>
      <c r="BO303" s="10"/>
      <c r="BP303">
        <f t="shared" si="222"/>
        <v>0</v>
      </c>
      <c r="BQ303" s="93">
        <f t="shared" si="223"/>
        <v>0</v>
      </c>
      <c r="BR303" s="93">
        <f t="shared" si="224"/>
        <v>0</v>
      </c>
      <c r="BS303" s="93" t="e">
        <f>VLOOKUP(C303,'Koppeling locatie - aslocatie'!$A$2:$C$8139,2,FALSE)</f>
        <v>#N/A</v>
      </c>
      <c r="BT303" s="93" t="e">
        <f>VLOOKUP($BS303,aslocaties_v01!$C$3:$AA$349,MATCH($K$3/10,aslocaties_v01!$C$2:$X$2),FALSE)</f>
        <v>#N/A</v>
      </c>
      <c r="BU303" s="93" t="e">
        <f>VLOOKUP(BS303,aslocaties_v01!$C$3:$AA$349,MATCH($K$3,aslocaties_v01!$C$2:$X$2),FALSE)</f>
        <v>#N/A</v>
      </c>
      <c r="BV303" s="93" t="e">
        <f>VLOOKUP(BS303,aslocaties_v01!$C$3:$AA$349,MATCH($K$3*10,aslocaties_v01!$C$2:$X$2),FALSE)</f>
        <v>#N/A</v>
      </c>
      <c r="BW303" s="93" t="e">
        <f t="shared" si="225"/>
        <v>#N/A</v>
      </c>
      <c r="BX303" s="93" t="e">
        <f t="shared" si="226"/>
        <v>#N/A</v>
      </c>
      <c r="BY303" s="94">
        <f t="shared" si="227"/>
        <v>999</v>
      </c>
      <c r="BZ303" s="94">
        <f t="shared" si="228"/>
        <v>999</v>
      </c>
      <c r="CA303" s="94" t="e">
        <f t="shared" si="229"/>
        <v>#N/A</v>
      </c>
      <c r="CB303" t="e">
        <f t="shared" si="230"/>
        <v>#N/A</v>
      </c>
      <c r="CC303" s="58" t="e">
        <f t="shared" si="231"/>
        <v>#N/A</v>
      </c>
      <c r="CD303" s="95" t="e">
        <f t="shared" si="232"/>
        <v>#N/A</v>
      </c>
      <c r="CE303" s="96" t="b">
        <f t="shared" si="233"/>
        <v>1</v>
      </c>
      <c r="CF303" t="e">
        <f t="shared" si="234"/>
        <v>#DIV/0!</v>
      </c>
      <c r="CG303" t="e">
        <f t="shared" si="235"/>
        <v>#DIV/0!</v>
      </c>
      <c r="CH303" s="84" t="b">
        <f t="shared" si="236"/>
        <v>1</v>
      </c>
      <c r="CI303">
        <f t="shared" si="237"/>
        <v>0.59899999999999998</v>
      </c>
      <c r="CJ303" t="b">
        <f t="shared" si="238"/>
        <v>1</v>
      </c>
      <c r="CK303" t="b">
        <f t="shared" si="239"/>
        <v>1</v>
      </c>
      <c r="CL303" s="84" t="b">
        <f t="shared" si="259"/>
        <v>1</v>
      </c>
      <c r="CM303">
        <f t="shared" si="240"/>
        <v>2.5299999999999998</v>
      </c>
      <c r="CN303" t="b">
        <f t="shared" si="241"/>
        <v>1</v>
      </c>
      <c r="CO303" s="84">
        <f t="shared" si="242"/>
        <v>5.9987557839422424E-2</v>
      </c>
      <c r="CP303" t="b">
        <f t="shared" si="243"/>
        <v>1</v>
      </c>
      <c r="CQ303" s="96" t="b">
        <f t="shared" si="244"/>
        <v>1</v>
      </c>
      <c r="CR303" t="b">
        <f t="shared" si="245"/>
        <v>1</v>
      </c>
      <c r="CS303" t="b">
        <f t="shared" si="246"/>
        <v>1</v>
      </c>
      <c r="CT303" t="b">
        <f t="shared" si="247"/>
        <v>1</v>
      </c>
      <c r="CU303" t="b">
        <f t="shared" si="248"/>
        <v>1</v>
      </c>
      <c r="CV303" s="84" t="b">
        <f t="shared" si="249"/>
        <v>1</v>
      </c>
      <c r="CW303" t="b">
        <f t="shared" si="250"/>
        <v>1</v>
      </c>
      <c r="CX303" t="b">
        <f t="shared" si="251"/>
        <v>1</v>
      </c>
      <c r="CY303" t="b">
        <f t="shared" si="252"/>
        <v>1</v>
      </c>
      <c r="CZ303" t="b">
        <f t="shared" si="253"/>
        <v>1</v>
      </c>
      <c r="DA303" s="84">
        <f t="shared" si="254"/>
        <v>0</v>
      </c>
      <c r="DB303" t="e">
        <f t="shared" si="255"/>
        <v>#N/A</v>
      </c>
    </row>
    <row r="304" spans="1:106">
      <c r="A304" s="9">
        <v>302</v>
      </c>
      <c r="B304" s="3">
        <v>2</v>
      </c>
      <c r="C304" s="3" t="s">
        <v>341</v>
      </c>
      <c r="D304" s="3" t="str">
        <f t="shared" si="208"/>
        <v>AF_60m_R_38_0334</v>
      </c>
      <c r="E304" s="3" t="str">
        <f t="shared" si="209"/>
        <v>0334</v>
      </c>
      <c r="F304" s="3">
        <v>133709.84400000001</v>
      </c>
      <c r="G304" s="15">
        <v>421656.125</v>
      </c>
      <c r="H304" s="35" t="str">
        <f t="shared" si="210"/>
        <v>ja</v>
      </c>
      <c r="I304" s="42" t="s">
        <v>2402</v>
      </c>
      <c r="J304" s="20" t="s">
        <v>2955</v>
      </c>
      <c r="K304" s="21">
        <v>10000</v>
      </c>
      <c r="L304" s="28">
        <f t="shared" si="256"/>
        <v>0.24</v>
      </c>
      <c r="M304" s="28">
        <f t="shared" si="257"/>
        <v>0</v>
      </c>
      <c r="N304" s="56">
        <f t="shared" si="211"/>
        <v>0</v>
      </c>
      <c r="O304" s="33">
        <f t="shared" si="258"/>
        <v>88.378134139638078</v>
      </c>
      <c r="P304" s="37">
        <f t="shared" si="212"/>
        <v>112.42564206175363</v>
      </c>
      <c r="Q304" s="9" t="s">
        <v>12</v>
      </c>
      <c r="R304" s="55" t="s">
        <v>12</v>
      </c>
      <c r="S304" s="55">
        <v>3.653</v>
      </c>
      <c r="T304" s="55">
        <v>3.7930000000000001</v>
      </c>
      <c r="U304" s="55">
        <v>3.915</v>
      </c>
      <c r="V304" s="3">
        <v>3.99</v>
      </c>
      <c r="W304" s="3">
        <v>4.0679999999999996</v>
      </c>
      <c r="X304" s="3" t="s">
        <v>12</v>
      </c>
      <c r="Y304" s="3">
        <v>4.4930000000000003</v>
      </c>
      <c r="Z304" s="15" t="s">
        <v>12</v>
      </c>
      <c r="AA304" s="10">
        <f t="shared" si="213"/>
        <v>4.0679999999999996</v>
      </c>
      <c r="AB304" s="9">
        <f t="shared" si="214"/>
        <v>0.15299999999999958</v>
      </c>
      <c r="AC304" s="10">
        <f t="shared" si="215"/>
        <v>0.42500000000000071</v>
      </c>
      <c r="AD304" s="9" t="s">
        <v>12</v>
      </c>
      <c r="AE304" s="55" t="s">
        <v>12</v>
      </c>
      <c r="AF304" s="55">
        <v>0.39400000000000002</v>
      </c>
      <c r="AG304" s="55">
        <v>0.44600000000000001</v>
      </c>
      <c r="AH304" s="55">
        <v>0.502</v>
      </c>
      <c r="AI304" s="3">
        <v>0.55000000000000004</v>
      </c>
      <c r="AJ304" s="3">
        <v>0.60199999999999998</v>
      </c>
      <c r="AK304" s="3" t="s">
        <v>12</v>
      </c>
      <c r="AL304" s="3">
        <v>0.71499999999999997</v>
      </c>
      <c r="AM304" s="15" t="s">
        <v>12</v>
      </c>
      <c r="AN304" s="10">
        <f t="shared" si="216"/>
        <v>0.60199999999999998</v>
      </c>
      <c r="AO304" s="9">
        <f t="shared" si="217"/>
        <v>9.9999999999999978E-2</v>
      </c>
      <c r="AP304" s="10">
        <f t="shared" si="218"/>
        <v>0.11299999999999999</v>
      </c>
      <c r="AQ304" s="9" t="s">
        <v>12</v>
      </c>
      <c r="AR304" s="55" t="s">
        <v>12</v>
      </c>
      <c r="AS304" s="55">
        <v>2.0640000000000001</v>
      </c>
      <c r="AT304" s="55">
        <v>2.1829999999999998</v>
      </c>
      <c r="AU304" s="55">
        <v>2.3039999999999998</v>
      </c>
      <c r="AV304" s="3">
        <v>2.41</v>
      </c>
      <c r="AW304" s="3">
        <v>2.5179999999999998</v>
      </c>
      <c r="AX304" s="3" t="s">
        <v>12</v>
      </c>
      <c r="AY304" s="3">
        <v>2.7549999999999999</v>
      </c>
      <c r="AZ304" s="15" t="s">
        <v>12</v>
      </c>
      <c r="BA304" s="10">
        <f t="shared" si="219"/>
        <v>2.5179999999999998</v>
      </c>
      <c r="BB304" s="9">
        <f t="shared" si="220"/>
        <v>0.21399999999999997</v>
      </c>
      <c r="BC304" s="10">
        <f t="shared" si="221"/>
        <v>0.2370000000000001</v>
      </c>
      <c r="BD304" s="9" t="s">
        <v>2403</v>
      </c>
      <c r="BE304" s="3" t="s">
        <v>12</v>
      </c>
      <c r="BF304" s="15" t="s">
        <v>12</v>
      </c>
      <c r="BG304" s="15"/>
      <c r="BH304" s="9"/>
      <c r="BI304" s="10"/>
      <c r="BJ304" s="9" t="s">
        <v>2403</v>
      </c>
      <c r="BK304" s="3" t="s">
        <v>12</v>
      </c>
      <c r="BL304" s="15" t="s">
        <v>12</v>
      </c>
      <c r="BM304" s="15"/>
      <c r="BN304" s="9"/>
      <c r="BO304" s="10"/>
      <c r="BP304">
        <f t="shared" si="222"/>
        <v>0</v>
      </c>
      <c r="BQ304" s="93">
        <f t="shared" si="223"/>
        <v>0</v>
      </c>
      <c r="BR304" s="93">
        <f t="shared" si="224"/>
        <v>0</v>
      </c>
      <c r="BS304" s="93" t="e">
        <f>VLOOKUP(C304,'Koppeling locatie - aslocatie'!$A$2:$C$8139,2,FALSE)</f>
        <v>#N/A</v>
      </c>
      <c r="BT304" s="93" t="e">
        <f>VLOOKUP($BS304,aslocaties_v01!$C$3:$AA$349,MATCH($K$3/10,aslocaties_v01!$C$2:$X$2),FALSE)</f>
        <v>#N/A</v>
      </c>
      <c r="BU304" s="93" t="e">
        <f>VLOOKUP(BS304,aslocaties_v01!$C$3:$AA$349,MATCH($K$3,aslocaties_v01!$C$2:$X$2),FALSE)</f>
        <v>#N/A</v>
      </c>
      <c r="BV304" s="93" t="e">
        <f>VLOOKUP(BS304,aslocaties_v01!$C$3:$AA$349,MATCH($K$3*10,aslocaties_v01!$C$2:$X$2),FALSE)</f>
        <v>#N/A</v>
      </c>
      <c r="BW304" s="93" t="e">
        <f t="shared" si="225"/>
        <v>#N/A</v>
      </c>
      <c r="BX304" s="93" t="e">
        <f t="shared" si="226"/>
        <v>#N/A</v>
      </c>
      <c r="BY304" s="94">
        <f t="shared" si="227"/>
        <v>999</v>
      </c>
      <c r="BZ304" s="94">
        <f t="shared" si="228"/>
        <v>999</v>
      </c>
      <c r="CA304" s="94" t="e">
        <f t="shared" si="229"/>
        <v>#N/A</v>
      </c>
      <c r="CB304" t="e">
        <f t="shared" si="230"/>
        <v>#N/A</v>
      </c>
      <c r="CC304" s="58" t="e">
        <f t="shared" si="231"/>
        <v>#N/A</v>
      </c>
      <c r="CD304" s="95" t="e">
        <f t="shared" si="232"/>
        <v>#N/A</v>
      </c>
      <c r="CE304" s="96" t="b">
        <f t="shared" si="233"/>
        <v>1</v>
      </c>
      <c r="CF304" t="e">
        <f t="shared" si="234"/>
        <v>#DIV/0!</v>
      </c>
      <c r="CG304" t="e">
        <f t="shared" si="235"/>
        <v>#DIV/0!</v>
      </c>
      <c r="CH304" s="84" t="b">
        <f t="shared" si="236"/>
        <v>1</v>
      </c>
      <c r="CI304">
        <f t="shared" si="237"/>
        <v>0.60199999999999998</v>
      </c>
      <c r="CJ304" t="b">
        <f t="shared" si="238"/>
        <v>1</v>
      </c>
      <c r="CK304" t="b">
        <f t="shared" si="239"/>
        <v>1</v>
      </c>
      <c r="CL304" s="84" t="b">
        <f t="shared" si="259"/>
        <v>1</v>
      </c>
      <c r="CM304">
        <f t="shared" si="240"/>
        <v>2.5179999999999998</v>
      </c>
      <c r="CN304" t="b">
        <f t="shared" si="241"/>
        <v>1</v>
      </c>
      <c r="CO304" s="84">
        <f t="shared" si="242"/>
        <v>6.0863993054209205E-2</v>
      </c>
      <c r="CP304" t="b">
        <f t="shared" si="243"/>
        <v>1</v>
      </c>
      <c r="CQ304" s="96" t="b">
        <f t="shared" si="244"/>
        <v>1</v>
      </c>
      <c r="CR304" t="b">
        <f t="shared" si="245"/>
        <v>1</v>
      </c>
      <c r="CS304" t="b">
        <f t="shared" si="246"/>
        <v>1</v>
      </c>
      <c r="CT304" t="b">
        <f t="shared" si="247"/>
        <v>1</v>
      </c>
      <c r="CU304" t="b">
        <f t="shared" si="248"/>
        <v>1</v>
      </c>
      <c r="CV304" s="84" t="b">
        <f t="shared" si="249"/>
        <v>1</v>
      </c>
      <c r="CW304" t="b">
        <f t="shared" si="250"/>
        <v>1</v>
      </c>
      <c r="CX304" t="b">
        <f t="shared" si="251"/>
        <v>1</v>
      </c>
      <c r="CY304" t="b">
        <f t="shared" si="252"/>
        <v>1</v>
      </c>
      <c r="CZ304" t="b">
        <f t="shared" si="253"/>
        <v>1</v>
      </c>
      <c r="DA304" s="84">
        <f t="shared" si="254"/>
        <v>0</v>
      </c>
      <c r="DB304" t="e">
        <f t="shared" si="255"/>
        <v>#N/A</v>
      </c>
    </row>
    <row r="305" spans="1:106">
      <c r="A305" s="9">
        <v>303</v>
      </c>
      <c r="B305" s="3">
        <v>2</v>
      </c>
      <c r="C305" s="3" t="s">
        <v>342</v>
      </c>
      <c r="D305" s="3" t="str">
        <f t="shared" si="208"/>
        <v>AF_60m_R_38_0335</v>
      </c>
      <c r="E305" s="3" t="str">
        <f t="shared" si="209"/>
        <v>0335</v>
      </c>
      <c r="F305" s="3">
        <v>133625.81200000001</v>
      </c>
      <c r="G305" s="15">
        <v>421581.43800000002</v>
      </c>
      <c r="H305" s="35" t="str">
        <f t="shared" si="210"/>
        <v>ja</v>
      </c>
      <c r="I305" s="42" t="s">
        <v>2402</v>
      </c>
      <c r="J305" s="20" t="s">
        <v>2955</v>
      </c>
      <c r="K305" s="21">
        <v>10000</v>
      </c>
      <c r="L305" s="28">
        <f t="shared" si="256"/>
        <v>0.24</v>
      </c>
      <c r="M305" s="28">
        <f t="shared" si="257"/>
        <v>0</v>
      </c>
      <c r="N305" s="56">
        <f t="shared" si="211"/>
        <v>0</v>
      </c>
      <c r="O305" s="33">
        <f t="shared" si="258"/>
        <v>112.42564206175363</v>
      </c>
      <c r="P305" s="37">
        <f t="shared" si="212"/>
        <v>102.98649892585433</v>
      </c>
      <c r="Q305" s="9" t="s">
        <v>12</v>
      </c>
      <c r="R305" s="55" t="s">
        <v>12</v>
      </c>
      <c r="S305" s="55">
        <v>3.75</v>
      </c>
      <c r="T305" s="55">
        <v>3.8439999999999999</v>
      </c>
      <c r="U305" s="55">
        <v>3.927</v>
      </c>
      <c r="V305" s="3">
        <v>3.996</v>
      </c>
      <c r="W305" s="3">
        <v>4.0830000000000002</v>
      </c>
      <c r="X305" s="3" t="s">
        <v>12</v>
      </c>
      <c r="Y305" s="3">
        <v>4.7350000000000003</v>
      </c>
      <c r="Z305" s="15" t="s">
        <v>12</v>
      </c>
      <c r="AA305" s="10">
        <f t="shared" si="213"/>
        <v>4.0830000000000002</v>
      </c>
      <c r="AB305" s="9">
        <f t="shared" si="214"/>
        <v>0.15600000000000014</v>
      </c>
      <c r="AC305" s="10">
        <f t="shared" si="215"/>
        <v>0.65200000000000014</v>
      </c>
      <c r="AD305" s="9" t="s">
        <v>12</v>
      </c>
      <c r="AE305" s="55" t="s">
        <v>12</v>
      </c>
      <c r="AF305" s="55">
        <v>0.41399999999999998</v>
      </c>
      <c r="AG305" s="55">
        <v>0.46500000000000002</v>
      </c>
      <c r="AH305" s="55">
        <v>0.52300000000000002</v>
      </c>
      <c r="AI305" s="3">
        <v>0.58099999999999996</v>
      </c>
      <c r="AJ305" s="3">
        <v>0.65</v>
      </c>
      <c r="AK305" s="3" t="s">
        <v>12</v>
      </c>
      <c r="AL305" s="3">
        <v>0.79900000000000004</v>
      </c>
      <c r="AM305" s="15" t="s">
        <v>12</v>
      </c>
      <c r="AN305" s="10">
        <f t="shared" si="216"/>
        <v>0.65</v>
      </c>
      <c r="AO305" s="9">
        <f t="shared" si="217"/>
        <v>0.127</v>
      </c>
      <c r="AP305" s="10">
        <f t="shared" si="218"/>
        <v>0.14900000000000002</v>
      </c>
      <c r="AQ305" s="9" t="s">
        <v>12</v>
      </c>
      <c r="AR305" s="55" t="s">
        <v>12</v>
      </c>
      <c r="AS305" s="55">
        <v>2.1059999999999999</v>
      </c>
      <c r="AT305" s="55">
        <v>2.2240000000000002</v>
      </c>
      <c r="AU305" s="55">
        <v>2.3620000000000001</v>
      </c>
      <c r="AV305" s="3">
        <v>2.5649999999999999</v>
      </c>
      <c r="AW305" s="3">
        <v>2.98</v>
      </c>
      <c r="AX305" s="3" t="s">
        <v>12</v>
      </c>
      <c r="AY305" s="3">
        <v>3.9079999999999999</v>
      </c>
      <c r="AZ305" s="15" t="s">
        <v>12</v>
      </c>
      <c r="BA305" s="10">
        <f t="shared" si="219"/>
        <v>2.98</v>
      </c>
      <c r="BB305" s="9">
        <f t="shared" si="220"/>
        <v>0.61799999999999988</v>
      </c>
      <c r="BC305" s="10">
        <f t="shared" si="221"/>
        <v>0.92799999999999994</v>
      </c>
      <c r="BD305" s="9" t="s">
        <v>2403</v>
      </c>
      <c r="BE305" s="3" t="s">
        <v>12</v>
      </c>
      <c r="BF305" s="15" t="s">
        <v>12</v>
      </c>
      <c r="BG305" s="15"/>
      <c r="BH305" s="9"/>
      <c r="BI305" s="10"/>
      <c r="BJ305" s="9" t="s">
        <v>2403</v>
      </c>
      <c r="BK305" s="3" t="s">
        <v>12</v>
      </c>
      <c r="BL305" s="15" t="s">
        <v>12</v>
      </c>
      <c r="BM305" s="15"/>
      <c r="BN305" s="9"/>
      <c r="BO305" s="10"/>
      <c r="BP305">
        <f t="shared" si="222"/>
        <v>0</v>
      </c>
      <c r="BQ305" s="93">
        <f t="shared" si="223"/>
        <v>0</v>
      </c>
      <c r="BR305" s="93">
        <f t="shared" si="224"/>
        <v>0</v>
      </c>
      <c r="BS305" s="93" t="e">
        <f>VLOOKUP(C305,'Koppeling locatie - aslocatie'!$A$2:$C$8139,2,FALSE)</f>
        <v>#N/A</v>
      </c>
      <c r="BT305" s="93" t="e">
        <f>VLOOKUP($BS305,aslocaties_v01!$C$3:$AA$349,MATCH($K$3/10,aslocaties_v01!$C$2:$X$2),FALSE)</f>
        <v>#N/A</v>
      </c>
      <c r="BU305" s="93" t="e">
        <f>VLOOKUP(BS305,aslocaties_v01!$C$3:$AA$349,MATCH($K$3,aslocaties_v01!$C$2:$X$2),FALSE)</f>
        <v>#N/A</v>
      </c>
      <c r="BV305" s="93" t="e">
        <f>VLOOKUP(BS305,aslocaties_v01!$C$3:$AA$349,MATCH($K$3*10,aslocaties_v01!$C$2:$X$2),FALSE)</f>
        <v>#N/A</v>
      </c>
      <c r="BW305" s="93" t="e">
        <f t="shared" si="225"/>
        <v>#N/A</v>
      </c>
      <c r="BX305" s="93" t="e">
        <f t="shared" si="226"/>
        <v>#N/A</v>
      </c>
      <c r="BY305" s="94">
        <f t="shared" si="227"/>
        <v>999</v>
      </c>
      <c r="BZ305" s="94">
        <f t="shared" si="228"/>
        <v>999</v>
      </c>
      <c r="CA305" s="94" t="e">
        <f t="shared" si="229"/>
        <v>#N/A</v>
      </c>
      <c r="CB305" t="e">
        <f t="shared" si="230"/>
        <v>#N/A</v>
      </c>
      <c r="CC305" s="58" t="e">
        <f t="shared" si="231"/>
        <v>#N/A</v>
      </c>
      <c r="CD305" s="95" t="e">
        <f t="shared" si="232"/>
        <v>#N/A</v>
      </c>
      <c r="CE305" s="96" t="b">
        <f t="shared" si="233"/>
        <v>1</v>
      </c>
      <c r="CF305" t="e">
        <f t="shared" si="234"/>
        <v>#DIV/0!</v>
      </c>
      <c r="CG305" t="e">
        <f t="shared" si="235"/>
        <v>#DIV/0!</v>
      </c>
      <c r="CH305" s="84" t="b">
        <f t="shared" si="236"/>
        <v>1</v>
      </c>
      <c r="CI305">
        <f t="shared" si="237"/>
        <v>0.65</v>
      </c>
      <c r="CJ305" t="b">
        <f t="shared" si="238"/>
        <v>1</v>
      </c>
      <c r="CK305" t="b">
        <f t="shared" si="239"/>
        <v>1</v>
      </c>
      <c r="CL305" s="84" t="b">
        <f t="shared" si="259"/>
        <v>1</v>
      </c>
      <c r="CM305">
        <f t="shared" si="240"/>
        <v>2.98</v>
      </c>
      <c r="CN305" t="b">
        <f t="shared" si="241"/>
        <v>1</v>
      </c>
      <c r="CO305" s="84">
        <f t="shared" si="242"/>
        <v>4.6919808417038272E-2</v>
      </c>
      <c r="CP305" t="b">
        <f t="shared" si="243"/>
        <v>1</v>
      </c>
      <c r="CQ305" s="96" t="b">
        <f t="shared" si="244"/>
        <v>1</v>
      </c>
      <c r="CR305" t="b">
        <f t="shared" si="245"/>
        <v>1</v>
      </c>
      <c r="CS305" t="b">
        <f t="shared" si="246"/>
        <v>1</v>
      </c>
      <c r="CT305" t="b">
        <f t="shared" si="247"/>
        <v>1</v>
      </c>
      <c r="CU305" t="b">
        <f t="shared" si="248"/>
        <v>1</v>
      </c>
      <c r="CV305" s="84" t="b">
        <f t="shared" si="249"/>
        <v>1</v>
      </c>
      <c r="CW305" t="b">
        <f t="shared" si="250"/>
        <v>1</v>
      </c>
      <c r="CX305" t="b">
        <f t="shared" si="251"/>
        <v>1</v>
      </c>
      <c r="CY305" t="b">
        <f t="shared" si="252"/>
        <v>1</v>
      </c>
      <c r="CZ305" t="b">
        <f t="shared" si="253"/>
        <v>1</v>
      </c>
      <c r="DA305" s="84">
        <f t="shared" si="254"/>
        <v>0</v>
      </c>
      <c r="DB305" t="e">
        <f t="shared" si="255"/>
        <v>#N/A</v>
      </c>
    </row>
    <row r="306" spans="1:106">
      <c r="A306" s="9">
        <v>304</v>
      </c>
      <c r="B306" s="3">
        <v>2</v>
      </c>
      <c r="C306" s="3" t="s">
        <v>343</v>
      </c>
      <c r="D306" s="3" t="str">
        <f t="shared" si="208"/>
        <v>AF_60m_R_38_0336</v>
      </c>
      <c r="E306" s="3" t="str">
        <f t="shared" si="209"/>
        <v>0336</v>
      </c>
      <c r="F306" s="3">
        <v>133542.81200000001</v>
      </c>
      <c r="G306" s="15">
        <v>421520.46899999998</v>
      </c>
      <c r="H306" s="35" t="str">
        <f t="shared" si="210"/>
        <v>ja</v>
      </c>
      <c r="I306" s="42" t="s">
        <v>2402</v>
      </c>
      <c r="J306" s="20" t="s">
        <v>2955</v>
      </c>
      <c r="K306" s="21">
        <v>10000</v>
      </c>
      <c r="L306" s="28">
        <f t="shared" si="256"/>
        <v>0.24</v>
      </c>
      <c r="M306" s="28">
        <f t="shared" si="257"/>
        <v>0</v>
      </c>
      <c r="N306" s="56">
        <f t="shared" si="211"/>
        <v>0</v>
      </c>
      <c r="O306" s="33">
        <f t="shared" si="258"/>
        <v>102.98649892585433</v>
      </c>
      <c r="P306" s="37">
        <f t="shared" si="212"/>
        <v>87.339980816362171</v>
      </c>
      <c r="Q306" s="9" t="s">
        <v>12</v>
      </c>
      <c r="R306" s="55" t="s">
        <v>12</v>
      </c>
      <c r="S306" s="55">
        <v>3.2</v>
      </c>
      <c r="T306" s="55">
        <v>3.488</v>
      </c>
      <c r="U306" s="55">
        <v>3.8860000000000001</v>
      </c>
      <c r="V306" s="3">
        <v>3.9860000000000002</v>
      </c>
      <c r="W306" s="3">
        <v>4.0670000000000002</v>
      </c>
      <c r="X306" s="3" t="s">
        <v>12</v>
      </c>
      <c r="Y306" s="3">
        <v>4.4909999999999997</v>
      </c>
      <c r="Z306" s="15" t="s">
        <v>12</v>
      </c>
      <c r="AA306" s="10">
        <f t="shared" si="213"/>
        <v>4.0670000000000002</v>
      </c>
      <c r="AB306" s="9">
        <f t="shared" si="214"/>
        <v>0.18100000000000005</v>
      </c>
      <c r="AC306" s="10">
        <f t="shared" si="215"/>
        <v>0.42399999999999949</v>
      </c>
      <c r="AD306" s="9" t="s">
        <v>12</v>
      </c>
      <c r="AE306" s="55" t="s">
        <v>12</v>
      </c>
      <c r="AF306" s="55">
        <v>0.42099999999999999</v>
      </c>
      <c r="AG306" s="55">
        <v>0.48499999999999999</v>
      </c>
      <c r="AH306" s="55">
        <v>0.55500000000000005</v>
      </c>
      <c r="AI306" s="3">
        <v>0.61799999999999999</v>
      </c>
      <c r="AJ306" s="3">
        <v>0.68500000000000005</v>
      </c>
      <c r="AK306" s="3" t="s">
        <v>12</v>
      </c>
      <c r="AL306" s="3">
        <v>0.81699999999999995</v>
      </c>
      <c r="AM306" s="15" t="s">
        <v>12</v>
      </c>
      <c r="AN306" s="10">
        <f t="shared" si="216"/>
        <v>0.68500000000000005</v>
      </c>
      <c r="AO306" s="9">
        <f t="shared" si="217"/>
        <v>0.13</v>
      </c>
      <c r="AP306" s="10">
        <f t="shared" si="218"/>
        <v>0.1319999999999999</v>
      </c>
      <c r="AQ306" s="9" t="s">
        <v>12</v>
      </c>
      <c r="AR306" s="55" t="s">
        <v>12</v>
      </c>
      <c r="AS306" s="55">
        <v>2.12</v>
      </c>
      <c r="AT306" s="55">
        <v>2.2669999999999999</v>
      </c>
      <c r="AU306" s="55">
        <v>2.4020000000000001</v>
      </c>
      <c r="AV306" s="3">
        <v>2.5409999999999999</v>
      </c>
      <c r="AW306" s="3">
        <v>2.6789999999999998</v>
      </c>
      <c r="AX306" s="3" t="s">
        <v>12</v>
      </c>
      <c r="AY306" s="3">
        <v>2.9020000000000001</v>
      </c>
      <c r="AZ306" s="15" t="s">
        <v>12</v>
      </c>
      <c r="BA306" s="10">
        <f t="shared" si="219"/>
        <v>2.6789999999999998</v>
      </c>
      <c r="BB306" s="9">
        <f t="shared" si="220"/>
        <v>0.27699999999999969</v>
      </c>
      <c r="BC306" s="10">
        <f t="shared" si="221"/>
        <v>0.22300000000000031</v>
      </c>
      <c r="BD306" s="9" t="s">
        <v>2403</v>
      </c>
      <c r="BE306" s="3" t="s">
        <v>12</v>
      </c>
      <c r="BF306" s="15" t="s">
        <v>12</v>
      </c>
      <c r="BG306" s="15"/>
      <c r="BH306" s="9"/>
      <c r="BI306" s="10"/>
      <c r="BJ306" s="9" t="s">
        <v>2403</v>
      </c>
      <c r="BK306" s="3" t="s">
        <v>12</v>
      </c>
      <c r="BL306" s="15" t="s">
        <v>12</v>
      </c>
      <c r="BM306" s="15"/>
      <c r="BN306" s="9"/>
      <c r="BO306" s="10"/>
      <c r="BP306">
        <f t="shared" si="222"/>
        <v>0</v>
      </c>
      <c r="BQ306" s="93">
        <f t="shared" si="223"/>
        <v>0</v>
      </c>
      <c r="BR306" s="93">
        <f t="shared" si="224"/>
        <v>0</v>
      </c>
      <c r="BS306" s="93" t="e">
        <f>VLOOKUP(C306,'Koppeling locatie - aslocatie'!$A$2:$C$8139,2,FALSE)</f>
        <v>#N/A</v>
      </c>
      <c r="BT306" s="93" t="e">
        <f>VLOOKUP($BS306,aslocaties_v01!$C$3:$AA$349,MATCH($K$3/10,aslocaties_v01!$C$2:$X$2),FALSE)</f>
        <v>#N/A</v>
      </c>
      <c r="BU306" s="93" t="e">
        <f>VLOOKUP(BS306,aslocaties_v01!$C$3:$AA$349,MATCH($K$3,aslocaties_v01!$C$2:$X$2),FALSE)</f>
        <v>#N/A</v>
      </c>
      <c r="BV306" s="93" t="e">
        <f>VLOOKUP(BS306,aslocaties_v01!$C$3:$AA$349,MATCH($K$3*10,aslocaties_v01!$C$2:$X$2),FALSE)</f>
        <v>#N/A</v>
      </c>
      <c r="BW306" s="93" t="e">
        <f t="shared" si="225"/>
        <v>#N/A</v>
      </c>
      <c r="BX306" s="93" t="e">
        <f t="shared" si="226"/>
        <v>#N/A</v>
      </c>
      <c r="BY306" s="94">
        <f t="shared" si="227"/>
        <v>999</v>
      </c>
      <c r="BZ306" s="94">
        <f t="shared" si="228"/>
        <v>999</v>
      </c>
      <c r="CA306" s="94" t="e">
        <f t="shared" si="229"/>
        <v>#N/A</v>
      </c>
      <c r="CB306" t="e">
        <f t="shared" si="230"/>
        <v>#N/A</v>
      </c>
      <c r="CC306" s="58" t="e">
        <f t="shared" si="231"/>
        <v>#N/A</v>
      </c>
      <c r="CD306" s="95" t="e">
        <f t="shared" si="232"/>
        <v>#N/A</v>
      </c>
      <c r="CE306" s="96" t="b">
        <f t="shared" si="233"/>
        <v>1</v>
      </c>
      <c r="CF306" t="e">
        <f t="shared" si="234"/>
        <v>#DIV/0!</v>
      </c>
      <c r="CG306" t="e">
        <f t="shared" si="235"/>
        <v>#DIV/0!</v>
      </c>
      <c r="CH306" s="84" t="b">
        <f t="shared" si="236"/>
        <v>1</v>
      </c>
      <c r="CI306">
        <f t="shared" si="237"/>
        <v>0.68500000000000005</v>
      </c>
      <c r="CJ306" t="b">
        <f t="shared" si="238"/>
        <v>1</v>
      </c>
      <c r="CK306" t="b">
        <f t="shared" si="239"/>
        <v>1</v>
      </c>
      <c r="CL306" s="84" t="b">
        <f t="shared" si="259"/>
        <v>1</v>
      </c>
      <c r="CM306">
        <f t="shared" si="240"/>
        <v>2.6789999999999998</v>
      </c>
      <c r="CN306" t="b">
        <f t="shared" si="241"/>
        <v>1</v>
      </c>
      <c r="CO306" s="84">
        <f t="shared" si="242"/>
        <v>6.1181559935712247E-2</v>
      </c>
      <c r="CP306" t="b">
        <f t="shared" si="243"/>
        <v>1</v>
      </c>
      <c r="CQ306" s="96" t="b">
        <f t="shared" si="244"/>
        <v>1</v>
      </c>
      <c r="CR306" t="b">
        <f t="shared" si="245"/>
        <v>1</v>
      </c>
      <c r="CS306" t="b">
        <f t="shared" si="246"/>
        <v>1</v>
      </c>
      <c r="CT306" t="b">
        <f t="shared" si="247"/>
        <v>1</v>
      </c>
      <c r="CU306" t="b">
        <f t="shared" si="248"/>
        <v>1</v>
      </c>
      <c r="CV306" s="84" t="b">
        <f t="shared" si="249"/>
        <v>1</v>
      </c>
      <c r="CW306" t="b">
        <f t="shared" si="250"/>
        <v>1</v>
      </c>
      <c r="CX306" t="b">
        <f t="shared" si="251"/>
        <v>1</v>
      </c>
      <c r="CY306" t="b">
        <f t="shared" si="252"/>
        <v>1</v>
      </c>
      <c r="CZ306" t="b">
        <f t="shared" si="253"/>
        <v>1</v>
      </c>
      <c r="DA306" s="84">
        <f t="shared" si="254"/>
        <v>0</v>
      </c>
      <c r="DB306" t="e">
        <f t="shared" si="255"/>
        <v>#N/A</v>
      </c>
    </row>
    <row r="307" spans="1:106">
      <c r="A307" s="9">
        <v>305</v>
      </c>
      <c r="B307" s="3">
        <v>2</v>
      </c>
      <c r="C307" s="3" t="s">
        <v>344</v>
      </c>
      <c r="D307" s="3" t="str">
        <f t="shared" si="208"/>
        <v>AF_60m_R_38_0337</v>
      </c>
      <c r="E307" s="3" t="str">
        <f t="shared" si="209"/>
        <v>0337</v>
      </c>
      <c r="F307" s="3">
        <v>133455.67199999999</v>
      </c>
      <c r="G307" s="15">
        <v>421514.56199999998</v>
      </c>
      <c r="H307" s="35" t="str">
        <f t="shared" si="210"/>
        <v>ja</v>
      </c>
      <c r="I307" s="42" t="s">
        <v>2402</v>
      </c>
      <c r="J307" s="20" t="s">
        <v>2955</v>
      </c>
      <c r="K307" s="21">
        <v>10000</v>
      </c>
      <c r="L307" s="28">
        <f t="shared" si="256"/>
        <v>0.24</v>
      </c>
      <c r="M307" s="28">
        <f t="shared" si="257"/>
        <v>0</v>
      </c>
      <c r="N307" s="56">
        <f t="shared" si="211"/>
        <v>0</v>
      </c>
      <c r="O307" s="33">
        <f t="shared" si="258"/>
        <v>87.339980816362171</v>
      </c>
      <c r="P307" s="37">
        <f t="shared" si="212"/>
        <v>128.92703459320103</v>
      </c>
      <c r="Q307" s="9" t="s">
        <v>12</v>
      </c>
      <c r="R307" s="55" t="s">
        <v>12</v>
      </c>
      <c r="S307" s="55">
        <v>3.6520000000000001</v>
      </c>
      <c r="T307" s="55">
        <v>3.7919999999999998</v>
      </c>
      <c r="U307" s="55">
        <v>3.9140000000000001</v>
      </c>
      <c r="V307" s="3">
        <v>3.988</v>
      </c>
      <c r="W307" s="3">
        <v>4.0679999999999996</v>
      </c>
      <c r="X307" s="3" t="s">
        <v>12</v>
      </c>
      <c r="Y307" s="3">
        <v>4.5620000000000003</v>
      </c>
      <c r="Z307" s="15" t="s">
        <v>12</v>
      </c>
      <c r="AA307" s="10">
        <f t="shared" si="213"/>
        <v>4.0679999999999996</v>
      </c>
      <c r="AB307" s="9">
        <f t="shared" si="214"/>
        <v>0.15399999999999947</v>
      </c>
      <c r="AC307" s="10">
        <f t="shared" si="215"/>
        <v>0.49400000000000066</v>
      </c>
      <c r="AD307" s="9" t="s">
        <v>12</v>
      </c>
      <c r="AE307" s="55" t="s">
        <v>12</v>
      </c>
      <c r="AF307" s="55">
        <v>0.44700000000000001</v>
      </c>
      <c r="AG307" s="55">
        <v>0.50600000000000001</v>
      </c>
      <c r="AH307" s="55">
        <v>0.57799999999999996</v>
      </c>
      <c r="AI307" s="3">
        <v>0.64700000000000002</v>
      </c>
      <c r="AJ307" s="3">
        <v>0.72199999999999998</v>
      </c>
      <c r="AK307" s="3" t="s">
        <v>12</v>
      </c>
      <c r="AL307" s="3">
        <v>0.86499999999999999</v>
      </c>
      <c r="AM307" s="15" t="s">
        <v>12</v>
      </c>
      <c r="AN307" s="10">
        <f t="shared" si="216"/>
        <v>0.72199999999999998</v>
      </c>
      <c r="AO307" s="9">
        <f t="shared" si="217"/>
        <v>0.14400000000000002</v>
      </c>
      <c r="AP307" s="10">
        <f t="shared" si="218"/>
        <v>0.14300000000000002</v>
      </c>
      <c r="AQ307" s="9" t="s">
        <v>12</v>
      </c>
      <c r="AR307" s="55" t="s">
        <v>12</v>
      </c>
      <c r="AS307" s="55">
        <v>2.194</v>
      </c>
      <c r="AT307" s="55">
        <v>2.3359999999999999</v>
      </c>
      <c r="AU307" s="55">
        <v>2.4849999999999999</v>
      </c>
      <c r="AV307" s="3">
        <v>2.637</v>
      </c>
      <c r="AW307" s="3">
        <v>2.8149999999999999</v>
      </c>
      <c r="AX307" s="3" t="s">
        <v>12</v>
      </c>
      <c r="AY307" s="3">
        <v>3.0960000000000001</v>
      </c>
      <c r="AZ307" s="15" t="s">
        <v>12</v>
      </c>
      <c r="BA307" s="10">
        <f t="shared" si="219"/>
        <v>2.8149999999999999</v>
      </c>
      <c r="BB307" s="9">
        <f t="shared" si="220"/>
        <v>0.33000000000000007</v>
      </c>
      <c r="BC307" s="10">
        <f t="shared" si="221"/>
        <v>0.28100000000000014</v>
      </c>
      <c r="BD307" s="9" t="s">
        <v>2403</v>
      </c>
      <c r="BE307" s="3" t="s">
        <v>12</v>
      </c>
      <c r="BF307" s="15" t="s">
        <v>12</v>
      </c>
      <c r="BG307" s="15"/>
      <c r="BH307" s="9"/>
      <c r="BI307" s="10"/>
      <c r="BJ307" s="9" t="s">
        <v>2403</v>
      </c>
      <c r="BK307" s="3" t="s">
        <v>12</v>
      </c>
      <c r="BL307" s="15" t="s">
        <v>12</v>
      </c>
      <c r="BM307" s="15"/>
      <c r="BN307" s="9"/>
      <c r="BO307" s="10"/>
      <c r="BP307">
        <f t="shared" si="222"/>
        <v>0</v>
      </c>
      <c r="BQ307" s="93">
        <f t="shared" si="223"/>
        <v>0</v>
      </c>
      <c r="BR307" s="93">
        <f t="shared" si="224"/>
        <v>0</v>
      </c>
      <c r="BS307" s="93" t="e">
        <f>VLOOKUP(C307,'Koppeling locatie - aslocatie'!$A$2:$C$8139,2,FALSE)</f>
        <v>#N/A</v>
      </c>
      <c r="BT307" s="93" t="e">
        <f>VLOOKUP($BS307,aslocaties_v01!$C$3:$AA$349,MATCH($K$3/10,aslocaties_v01!$C$2:$X$2),FALSE)</f>
        <v>#N/A</v>
      </c>
      <c r="BU307" s="93" t="e">
        <f>VLOOKUP(BS307,aslocaties_v01!$C$3:$AA$349,MATCH($K$3,aslocaties_v01!$C$2:$X$2),FALSE)</f>
        <v>#N/A</v>
      </c>
      <c r="BV307" s="93" t="e">
        <f>VLOOKUP(BS307,aslocaties_v01!$C$3:$AA$349,MATCH($K$3*10,aslocaties_v01!$C$2:$X$2),FALSE)</f>
        <v>#N/A</v>
      </c>
      <c r="BW307" s="93" t="e">
        <f t="shared" si="225"/>
        <v>#N/A</v>
      </c>
      <c r="BX307" s="93" t="e">
        <f t="shared" si="226"/>
        <v>#N/A</v>
      </c>
      <c r="BY307" s="94">
        <f t="shared" si="227"/>
        <v>999</v>
      </c>
      <c r="BZ307" s="94">
        <f t="shared" si="228"/>
        <v>999</v>
      </c>
      <c r="CA307" s="94" t="e">
        <f t="shared" si="229"/>
        <v>#N/A</v>
      </c>
      <c r="CB307" t="e">
        <f t="shared" si="230"/>
        <v>#N/A</v>
      </c>
      <c r="CC307" s="58" t="e">
        <f t="shared" si="231"/>
        <v>#N/A</v>
      </c>
      <c r="CD307" s="95" t="e">
        <f t="shared" si="232"/>
        <v>#N/A</v>
      </c>
      <c r="CE307" s="96" t="b">
        <f t="shared" si="233"/>
        <v>1</v>
      </c>
      <c r="CF307" t="e">
        <f t="shared" si="234"/>
        <v>#DIV/0!</v>
      </c>
      <c r="CG307" t="e">
        <f t="shared" si="235"/>
        <v>#DIV/0!</v>
      </c>
      <c r="CH307" s="84" t="b">
        <f t="shared" si="236"/>
        <v>1</v>
      </c>
      <c r="CI307">
        <f t="shared" si="237"/>
        <v>0.72199999999999998</v>
      </c>
      <c r="CJ307" t="b">
        <f t="shared" si="238"/>
        <v>1</v>
      </c>
      <c r="CK307" t="b">
        <f t="shared" si="239"/>
        <v>1</v>
      </c>
      <c r="CL307" s="84" t="b">
        <f t="shared" si="259"/>
        <v>1</v>
      </c>
      <c r="CM307">
        <f t="shared" si="240"/>
        <v>2.8149999999999999</v>
      </c>
      <c r="CN307" t="b">
        <f t="shared" si="241"/>
        <v>1</v>
      </c>
      <c r="CO307" s="84">
        <f t="shared" si="242"/>
        <v>5.8405776315098676E-2</v>
      </c>
      <c r="CP307" t="b">
        <f t="shared" si="243"/>
        <v>1</v>
      </c>
      <c r="CQ307" s="96" t="b">
        <f t="shared" si="244"/>
        <v>1</v>
      </c>
      <c r="CR307" t="b">
        <f t="shared" si="245"/>
        <v>1</v>
      </c>
      <c r="CS307" t="b">
        <f t="shared" si="246"/>
        <v>1</v>
      </c>
      <c r="CT307" t="b">
        <f t="shared" si="247"/>
        <v>1</v>
      </c>
      <c r="CU307" t="b">
        <f t="shared" si="248"/>
        <v>1</v>
      </c>
      <c r="CV307" s="84" t="b">
        <f t="shared" si="249"/>
        <v>1</v>
      </c>
      <c r="CW307" t="b">
        <f t="shared" si="250"/>
        <v>1</v>
      </c>
      <c r="CX307" t="b">
        <f t="shared" si="251"/>
        <v>1</v>
      </c>
      <c r="CY307" t="b">
        <f t="shared" si="252"/>
        <v>1</v>
      </c>
      <c r="CZ307" t="b">
        <f t="shared" si="253"/>
        <v>1</v>
      </c>
      <c r="DA307" s="84">
        <f t="shared" si="254"/>
        <v>0</v>
      </c>
      <c r="DB307" t="e">
        <f t="shared" si="255"/>
        <v>#N/A</v>
      </c>
    </row>
    <row r="308" spans="1:106">
      <c r="A308" s="9">
        <v>306</v>
      </c>
      <c r="B308" s="3">
        <v>2</v>
      </c>
      <c r="C308" s="3" t="s">
        <v>345</v>
      </c>
      <c r="D308" s="3" t="str">
        <f t="shared" si="208"/>
        <v>AF_60m_R_38_0338</v>
      </c>
      <c r="E308" s="3" t="str">
        <f t="shared" si="209"/>
        <v>0338</v>
      </c>
      <c r="F308" s="3">
        <v>133326.81200000001</v>
      </c>
      <c r="G308" s="15">
        <v>421518.71899999998</v>
      </c>
      <c r="H308" s="35" t="str">
        <f t="shared" si="210"/>
        <v>ja</v>
      </c>
      <c r="I308" s="42" t="s">
        <v>2402</v>
      </c>
      <c r="J308" s="20" t="s">
        <v>2955</v>
      </c>
      <c r="K308" s="21">
        <v>10000</v>
      </c>
      <c r="L308" s="28">
        <f t="shared" si="256"/>
        <v>0.24</v>
      </c>
      <c r="M308" s="28">
        <f t="shared" si="257"/>
        <v>0</v>
      </c>
      <c r="N308" s="56">
        <f t="shared" si="211"/>
        <v>0</v>
      </c>
      <c r="O308" s="33">
        <f t="shared" si="258"/>
        <v>128.92703459320103</v>
      </c>
      <c r="P308" s="37">
        <f t="shared" si="212"/>
        <v>101.04100590355091</v>
      </c>
      <c r="Q308" s="9" t="s">
        <v>12</v>
      </c>
      <c r="R308" s="55" t="s">
        <v>12</v>
      </c>
      <c r="S308" s="55">
        <v>3.75</v>
      </c>
      <c r="T308" s="55">
        <v>3.843</v>
      </c>
      <c r="U308" s="55">
        <v>3.9239999999999999</v>
      </c>
      <c r="V308" s="3">
        <v>3.99</v>
      </c>
      <c r="W308" s="3">
        <v>4.0679999999999996</v>
      </c>
      <c r="X308" s="3" t="s">
        <v>12</v>
      </c>
      <c r="Y308" s="3">
        <v>4.5129999999999999</v>
      </c>
      <c r="Z308" s="15" t="s">
        <v>12</v>
      </c>
      <c r="AA308" s="10">
        <f t="shared" si="213"/>
        <v>4.0679999999999996</v>
      </c>
      <c r="AB308" s="9">
        <f t="shared" si="214"/>
        <v>0.14399999999999968</v>
      </c>
      <c r="AC308" s="10">
        <f t="shared" si="215"/>
        <v>0.44500000000000028</v>
      </c>
      <c r="AD308" s="9" t="s">
        <v>12</v>
      </c>
      <c r="AE308" s="55" t="s">
        <v>12</v>
      </c>
      <c r="AF308" s="55">
        <v>0.44900000000000001</v>
      </c>
      <c r="AG308" s="55">
        <v>0.51300000000000001</v>
      </c>
      <c r="AH308" s="55">
        <v>0.58799999999999997</v>
      </c>
      <c r="AI308" s="3">
        <v>0.66200000000000003</v>
      </c>
      <c r="AJ308" s="3">
        <v>0.73299999999999998</v>
      </c>
      <c r="AK308" s="3" t="s">
        <v>12</v>
      </c>
      <c r="AL308" s="3">
        <v>0.84199999999999997</v>
      </c>
      <c r="AM308" s="15" t="s">
        <v>12</v>
      </c>
      <c r="AN308" s="10">
        <f t="shared" si="216"/>
        <v>0.73299999999999998</v>
      </c>
      <c r="AO308" s="9">
        <f t="shared" si="217"/>
        <v>0.14500000000000002</v>
      </c>
      <c r="AP308" s="10">
        <f t="shared" si="218"/>
        <v>0.10899999999999999</v>
      </c>
      <c r="AQ308" s="9" t="s">
        <v>12</v>
      </c>
      <c r="AR308" s="55" t="s">
        <v>12</v>
      </c>
      <c r="AS308" s="55">
        <v>2.19</v>
      </c>
      <c r="AT308" s="55">
        <v>2.3490000000000002</v>
      </c>
      <c r="AU308" s="55">
        <v>2.5150000000000001</v>
      </c>
      <c r="AV308" s="3">
        <v>2.661</v>
      </c>
      <c r="AW308" s="3">
        <v>2.8370000000000002</v>
      </c>
      <c r="AX308" s="3" t="s">
        <v>12</v>
      </c>
      <c r="AY308" s="3">
        <v>3.0409999999999999</v>
      </c>
      <c r="AZ308" s="15" t="s">
        <v>12</v>
      </c>
      <c r="BA308" s="10">
        <f t="shared" si="219"/>
        <v>2.8370000000000002</v>
      </c>
      <c r="BB308" s="9">
        <f t="shared" si="220"/>
        <v>0.32200000000000006</v>
      </c>
      <c r="BC308" s="10">
        <f t="shared" si="221"/>
        <v>0.20399999999999974</v>
      </c>
      <c r="BD308" s="9" t="s">
        <v>2403</v>
      </c>
      <c r="BE308" s="3" t="s">
        <v>12</v>
      </c>
      <c r="BF308" s="15" t="s">
        <v>12</v>
      </c>
      <c r="BG308" s="15"/>
      <c r="BH308" s="9"/>
      <c r="BI308" s="10"/>
      <c r="BJ308" s="9" t="s">
        <v>2403</v>
      </c>
      <c r="BK308" s="3" t="s">
        <v>12</v>
      </c>
      <c r="BL308" s="15" t="s">
        <v>12</v>
      </c>
      <c r="BM308" s="15"/>
      <c r="BN308" s="9"/>
      <c r="BO308" s="10"/>
      <c r="BP308">
        <f t="shared" si="222"/>
        <v>0</v>
      </c>
      <c r="BQ308" s="93">
        <f t="shared" si="223"/>
        <v>0</v>
      </c>
      <c r="BR308" s="93">
        <f t="shared" si="224"/>
        <v>0</v>
      </c>
      <c r="BS308" s="93" t="e">
        <f>VLOOKUP(C308,'Koppeling locatie - aslocatie'!$A$2:$C$8139,2,FALSE)</f>
        <v>#N/A</v>
      </c>
      <c r="BT308" s="93" t="e">
        <f>VLOOKUP($BS308,aslocaties_v01!$C$3:$AA$349,MATCH($K$3/10,aslocaties_v01!$C$2:$X$2),FALSE)</f>
        <v>#N/A</v>
      </c>
      <c r="BU308" s="93" t="e">
        <f>VLOOKUP(BS308,aslocaties_v01!$C$3:$AA$349,MATCH($K$3,aslocaties_v01!$C$2:$X$2),FALSE)</f>
        <v>#N/A</v>
      </c>
      <c r="BV308" s="93" t="e">
        <f>VLOOKUP(BS308,aslocaties_v01!$C$3:$AA$349,MATCH($K$3*10,aslocaties_v01!$C$2:$X$2),FALSE)</f>
        <v>#N/A</v>
      </c>
      <c r="BW308" s="93" t="e">
        <f t="shared" si="225"/>
        <v>#N/A</v>
      </c>
      <c r="BX308" s="93" t="e">
        <f t="shared" si="226"/>
        <v>#N/A</v>
      </c>
      <c r="BY308" s="94">
        <f t="shared" si="227"/>
        <v>999</v>
      </c>
      <c r="BZ308" s="94">
        <f t="shared" si="228"/>
        <v>999</v>
      </c>
      <c r="CA308" s="94" t="e">
        <f t="shared" si="229"/>
        <v>#N/A</v>
      </c>
      <c r="CB308" t="e">
        <f t="shared" si="230"/>
        <v>#N/A</v>
      </c>
      <c r="CC308" s="58" t="e">
        <f t="shared" si="231"/>
        <v>#N/A</v>
      </c>
      <c r="CD308" s="95" t="e">
        <f t="shared" si="232"/>
        <v>#N/A</v>
      </c>
      <c r="CE308" s="96" t="b">
        <f t="shared" si="233"/>
        <v>1</v>
      </c>
      <c r="CF308" t="e">
        <f t="shared" si="234"/>
        <v>#DIV/0!</v>
      </c>
      <c r="CG308" t="e">
        <f t="shared" si="235"/>
        <v>#DIV/0!</v>
      </c>
      <c r="CH308" s="84" t="b">
        <f t="shared" si="236"/>
        <v>1</v>
      </c>
      <c r="CI308">
        <f t="shared" si="237"/>
        <v>0.73299999999999998</v>
      </c>
      <c r="CJ308" t="b">
        <f t="shared" si="238"/>
        <v>1</v>
      </c>
      <c r="CK308" t="b">
        <f t="shared" si="239"/>
        <v>1</v>
      </c>
      <c r="CL308" s="84" t="b">
        <f t="shared" si="259"/>
        <v>1</v>
      </c>
      <c r="CM308">
        <f t="shared" si="240"/>
        <v>2.8370000000000002</v>
      </c>
      <c r="CN308" t="b">
        <f t="shared" si="241"/>
        <v>1</v>
      </c>
      <c r="CO308" s="84">
        <f t="shared" si="242"/>
        <v>5.83795448447786E-2</v>
      </c>
      <c r="CP308" t="b">
        <f t="shared" si="243"/>
        <v>1</v>
      </c>
      <c r="CQ308" s="96" t="b">
        <f t="shared" si="244"/>
        <v>1</v>
      </c>
      <c r="CR308" t="b">
        <f t="shared" si="245"/>
        <v>1</v>
      </c>
      <c r="CS308" t="b">
        <f t="shared" si="246"/>
        <v>1</v>
      </c>
      <c r="CT308" t="b">
        <f t="shared" si="247"/>
        <v>1</v>
      </c>
      <c r="CU308" t="b">
        <f t="shared" si="248"/>
        <v>1</v>
      </c>
      <c r="CV308" s="84" t="b">
        <f t="shared" si="249"/>
        <v>1</v>
      </c>
      <c r="CW308" t="b">
        <f t="shared" si="250"/>
        <v>1</v>
      </c>
      <c r="CX308" t="b">
        <f t="shared" si="251"/>
        <v>1</v>
      </c>
      <c r="CY308" t="b">
        <f t="shared" si="252"/>
        <v>1</v>
      </c>
      <c r="CZ308" t="b">
        <f t="shared" si="253"/>
        <v>1</v>
      </c>
      <c r="DA308" s="84">
        <f t="shared" si="254"/>
        <v>0</v>
      </c>
      <c r="DB308" t="e">
        <f t="shared" si="255"/>
        <v>#N/A</v>
      </c>
    </row>
    <row r="309" spans="1:106">
      <c r="A309" s="9">
        <v>307</v>
      </c>
      <c r="B309" s="3">
        <v>2</v>
      </c>
      <c r="C309" s="3" t="s">
        <v>346</v>
      </c>
      <c r="D309" s="3" t="str">
        <f t="shared" si="208"/>
        <v>AF_60m_R_38_0339</v>
      </c>
      <c r="E309" s="3" t="str">
        <f t="shared" si="209"/>
        <v>0339</v>
      </c>
      <c r="F309" s="3">
        <v>133247.29699999999</v>
      </c>
      <c r="G309" s="15">
        <v>421581.06199999998</v>
      </c>
      <c r="H309" s="35" t="str">
        <f t="shared" si="210"/>
        <v>ja</v>
      </c>
      <c r="I309" s="42" t="s">
        <v>2402</v>
      </c>
      <c r="J309" s="20" t="s">
        <v>2955</v>
      </c>
      <c r="K309" s="21">
        <v>10000</v>
      </c>
      <c r="L309" s="28">
        <f t="shared" si="256"/>
        <v>0.24</v>
      </c>
      <c r="M309" s="28">
        <f t="shared" si="257"/>
        <v>0</v>
      </c>
      <c r="N309" s="56">
        <f t="shared" si="211"/>
        <v>0</v>
      </c>
      <c r="O309" s="33">
        <f t="shared" si="258"/>
        <v>101.04100590355091</v>
      </c>
      <c r="P309" s="37">
        <f t="shared" si="212"/>
        <v>104.91561880388325</v>
      </c>
      <c r="Q309" s="9" t="s">
        <v>12</v>
      </c>
      <c r="R309" s="55" t="s">
        <v>12</v>
      </c>
      <c r="S309" s="55">
        <v>3.75</v>
      </c>
      <c r="T309" s="55">
        <v>3.843</v>
      </c>
      <c r="U309" s="55">
        <v>3.9249999999999998</v>
      </c>
      <c r="V309" s="3">
        <v>3.9910000000000001</v>
      </c>
      <c r="W309" s="3">
        <v>4.0679999999999996</v>
      </c>
      <c r="X309" s="3" t="s">
        <v>12</v>
      </c>
      <c r="Y309" s="3">
        <v>4.5129999999999999</v>
      </c>
      <c r="Z309" s="15" t="s">
        <v>12</v>
      </c>
      <c r="AA309" s="10">
        <f t="shared" si="213"/>
        <v>4.0679999999999996</v>
      </c>
      <c r="AB309" s="9">
        <f t="shared" si="214"/>
        <v>0.14299999999999979</v>
      </c>
      <c r="AC309" s="10">
        <f t="shared" si="215"/>
        <v>0.44500000000000028</v>
      </c>
      <c r="AD309" s="9" t="s">
        <v>12</v>
      </c>
      <c r="AE309" s="55" t="s">
        <v>12</v>
      </c>
      <c r="AF309" s="55">
        <v>0.44400000000000001</v>
      </c>
      <c r="AG309" s="55">
        <v>0.50800000000000001</v>
      </c>
      <c r="AH309" s="55">
        <v>0.58199999999999996</v>
      </c>
      <c r="AI309" s="3">
        <v>0.65800000000000003</v>
      </c>
      <c r="AJ309" s="3">
        <v>0.72899999999999998</v>
      </c>
      <c r="AK309" s="3" t="s">
        <v>12</v>
      </c>
      <c r="AL309" s="3">
        <v>0.83599999999999997</v>
      </c>
      <c r="AM309" s="15" t="s">
        <v>12</v>
      </c>
      <c r="AN309" s="10">
        <f t="shared" si="216"/>
        <v>0.72899999999999998</v>
      </c>
      <c r="AO309" s="9">
        <f t="shared" si="217"/>
        <v>0.14700000000000002</v>
      </c>
      <c r="AP309" s="10">
        <f t="shared" si="218"/>
        <v>0.10699999999999998</v>
      </c>
      <c r="AQ309" s="9" t="s">
        <v>12</v>
      </c>
      <c r="AR309" s="55" t="s">
        <v>12</v>
      </c>
      <c r="AS309" s="55">
        <v>2.177</v>
      </c>
      <c r="AT309" s="55">
        <v>2.3380000000000001</v>
      </c>
      <c r="AU309" s="55">
        <v>2.4969999999999999</v>
      </c>
      <c r="AV309" s="3">
        <v>2.6440000000000001</v>
      </c>
      <c r="AW309" s="3">
        <v>2.8279999999999998</v>
      </c>
      <c r="AX309" s="3" t="s">
        <v>12</v>
      </c>
      <c r="AY309" s="3">
        <v>3.0219999999999998</v>
      </c>
      <c r="AZ309" s="15" t="s">
        <v>12</v>
      </c>
      <c r="BA309" s="10">
        <f t="shared" si="219"/>
        <v>2.8279999999999998</v>
      </c>
      <c r="BB309" s="9">
        <f t="shared" si="220"/>
        <v>0.33099999999999996</v>
      </c>
      <c r="BC309" s="10">
        <f t="shared" si="221"/>
        <v>0.19399999999999995</v>
      </c>
      <c r="BD309" s="9" t="s">
        <v>2403</v>
      </c>
      <c r="BE309" s="3" t="s">
        <v>12</v>
      </c>
      <c r="BF309" s="15" t="s">
        <v>12</v>
      </c>
      <c r="BG309" s="15"/>
      <c r="BH309" s="9"/>
      <c r="BI309" s="10"/>
      <c r="BJ309" s="9" t="s">
        <v>2403</v>
      </c>
      <c r="BK309" s="3" t="s">
        <v>12</v>
      </c>
      <c r="BL309" s="15" t="s">
        <v>12</v>
      </c>
      <c r="BM309" s="15"/>
      <c r="BN309" s="9"/>
      <c r="BO309" s="10"/>
      <c r="BP309">
        <f t="shared" si="222"/>
        <v>0</v>
      </c>
      <c r="BQ309" s="93">
        <f t="shared" si="223"/>
        <v>0</v>
      </c>
      <c r="BR309" s="93">
        <f t="shared" si="224"/>
        <v>0</v>
      </c>
      <c r="BS309" s="93" t="e">
        <f>VLOOKUP(C309,'Koppeling locatie - aslocatie'!$A$2:$C$8139,2,FALSE)</f>
        <v>#N/A</v>
      </c>
      <c r="BT309" s="93" t="e">
        <f>VLOOKUP($BS309,aslocaties_v01!$C$3:$AA$349,MATCH($K$3/10,aslocaties_v01!$C$2:$X$2),FALSE)</f>
        <v>#N/A</v>
      </c>
      <c r="BU309" s="93" t="e">
        <f>VLOOKUP(BS309,aslocaties_v01!$C$3:$AA$349,MATCH($K$3,aslocaties_v01!$C$2:$X$2),FALSE)</f>
        <v>#N/A</v>
      </c>
      <c r="BV309" s="93" t="e">
        <f>VLOOKUP(BS309,aslocaties_v01!$C$3:$AA$349,MATCH($K$3*10,aslocaties_v01!$C$2:$X$2),FALSE)</f>
        <v>#N/A</v>
      </c>
      <c r="BW309" s="93" t="e">
        <f t="shared" si="225"/>
        <v>#N/A</v>
      </c>
      <c r="BX309" s="93" t="e">
        <f t="shared" si="226"/>
        <v>#N/A</v>
      </c>
      <c r="BY309" s="94">
        <f t="shared" si="227"/>
        <v>999</v>
      </c>
      <c r="BZ309" s="94">
        <f t="shared" si="228"/>
        <v>999</v>
      </c>
      <c r="CA309" s="94" t="e">
        <f t="shared" si="229"/>
        <v>#N/A</v>
      </c>
      <c r="CB309" t="e">
        <f t="shared" si="230"/>
        <v>#N/A</v>
      </c>
      <c r="CC309" s="58" t="e">
        <f t="shared" si="231"/>
        <v>#N/A</v>
      </c>
      <c r="CD309" s="95" t="e">
        <f t="shared" si="232"/>
        <v>#N/A</v>
      </c>
      <c r="CE309" s="96" t="b">
        <f t="shared" si="233"/>
        <v>1</v>
      </c>
      <c r="CF309" t="e">
        <f t="shared" si="234"/>
        <v>#DIV/0!</v>
      </c>
      <c r="CG309" t="e">
        <f t="shared" si="235"/>
        <v>#DIV/0!</v>
      </c>
      <c r="CH309" s="84" t="b">
        <f t="shared" si="236"/>
        <v>1</v>
      </c>
      <c r="CI309">
        <f t="shared" si="237"/>
        <v>0.72899999999999998</v>
      </c>
      <c r="CJ309" t="b">
        <f t="shared" si="238"/>
        <v>1</v>
      </c>
      <c r="CK309" t="b">
        <f t="shared" si="239"/>
        <v>1</v>
      </c>
      <c r="CL309" s="84" t="b">
        <f t="shared" si="259"/>
        <v>1</v>
      </c>
      <c r="CM309">
        <f t="shared" si="240"/>
        <v>2.8279999999999998</v>
      </c>
      <c r="CN309" t="b">
        <f t="shared" si="241"/>
        <v>1</v>
      </c>
      <c r="CO309" s="84">
        <f t="shared" si="242"/>
        <v>5.8431107732996909E-2</v>
      </c>
      <c r="CP309" t="b">
        <f t="shared" si="243"/>
        <v>1</v>
      </c>
      <c r="CQ309" s="96" t="b">
        <f t="shared" si="244"/>
        <v>1</v>
      </c>
      <c r="CR309" t="b">
        <f t="shared" si="245"/>
        <v>1</v>
      </c>
      <c r="CS309" t="b">
        <f t="shared" si="246"/>
        <v>1</v>
      </c>
      <c r="CT309" t="b">
        <f t="shared" si="247"/>
        <v>1</v>
      </c>
      <c r="CU309" t="b">
        <f t="shared" si="248"/>
        <v>1</v>
      </c>
      <c r="CV309" s="84" t="b">
        <f t="shared" si="249"/>
        <v>1</v>
      </c>
      <c r="CW309" t="b">
        <f t="shared" si="250"/>
        <v>1</v>
      </c>
      <c r="CX309" t="b">
        <f t="shared" si="251"/>
        <v>1</v>
      </c>
      <c r="CY309" t="b">
        <f t="shared" si="252"/>
        <v>1</v>
      </c>
      <c r="CZ309" t="b">
        <f t="shared" si="253"/>
        <v>1</v>
      </c>
      <c r="DA309" s="84">
        <f t="shared" si="254"/>
        <v>0</v>
      </c>
      <c r="DB309" t="e">
        <f t="shared" si="255"/>
        <v>#N/A</v>
      </c>
    </row>
    <row r="310" spans="1:106">
      <c r="A310" s="9">
        <v>308</v>
      </c>
      <c r="B310" s="3">
        <v>2</v>
      </c>
      <c r="C310" s="3" t="s">
        <v>347</v>
      </c>
      <c r="D310" s="3" t="str">
        <f t="shared" si="208"/>
        <v>AF_60m_R_38_0340</v>
      </c>
      <c r="E310" s="3" t="str">
        <f t="shared" si="209"/>
        <v>0340</v>
      </c>
      <c r="F310" s="3">
        <v>133177.06200000001</v>
      </c>
      <c r="G310" s="15">
        <v>421659</v>
      </c>
      <c r="H310" s="35" t="str">
        <f t="shared" si="210"/>
        <v>ja</v>
      </c>
      <c r="I310" s="42" t="s">
        <v>2402</v>
      </c>
      <c r="J310" s="20" t="s">
        <v>2955</v>
      </c>
      <c r="K310" s="21">
        <v>10000</v>
      </c>
      <c r="L310" s="28">
        <f t="shared" si="256"/>
        <v>0.24</v>
      </c>
      <c r="M310" s="28">
        <f t="shared" si="257"/>
        <v>0</v>
      </c>
      <c r="N310" s="56">
        <f t="shared" si="211"/>
        <v>0</v>
      </c>
      <c r="O310" s="33">
        <f t="shared" si="258"/>
        <v>104.91561880388325</v>
      </c>
      <c r="P310" s="37">
        <f t="shared" si="212"/>
        <v>110.36078938645267</v>
      </c>
      <c r="Q310" s="9" t="s">
        <v>12</v>
      </c>
      <c r="R310" s="55" t="s">
        <v>12</v>
      </c>
      <c r="S310" s="55">
        <v>3.7509999999999999</v>
      </c>
      <c r="T310" s="55">
        <v>3.8439999999999999</v>
      </c>
      <c r="U310" s="55">
        <v>3.9249999999999998</v>
      </c>
      <c r="V310" s="3">
        <v>3.992</v>
      </c>
      <c r="W310" s="3">
        <v>4.0679999999999996</v>
      </c>
      <c r="X310" s="3" t="s">
        <v>12</v>
      </c>
      <c r="Y310" s="3">
        <v>4.5129999999999999</v>
      </c>
      <c r="Z310" s="15" t="s">
        <v>12</v>
      </c>
      <c r="AA310" s="10">
        <f t="shared" si="213"/>
        <v>4.0679999999999996</v>
      </c>
      <c r="AB310" s="9">
        <f t="shared" si="214"/>
        <v>0.14299999999999979</v>
      </c>
      <c r="AC310" s="10">
        <f t="shared" si="215"/>
        <v>0.44500000000000028</v>
      </c>
      <c r="AD310" s="9" t="s">
        <v>12</v>
      </c>
      <c r="AE310" s="55" t="s">
        <v>12</v>
      </c>
      <c r="AF310" s="55">
        <v>0.443</v>
      </c>
      <c r="AG310" s="55">
        <v>0.504</v>
      </c>
      <c r="AH310" s="55">
        <v>0.57599999999999996</v>
      </c>
      <c r="AI310" s="3">
        <v>0.64500000000000002</v>
      </c>
      <c r="AJ310" s="3">
        <v>0.71799999999999997</v>
      </c>
      <c r="AK310" s="3" t="s">
        <v>12</v>
      </c>
      <c r="AL310" s="3">
        <v>0.83099999999999996</v>
      </c>
      <c r="AM310" s="15" t="s">
        <v>12</v>
      </c>
      <c r="AN310" s="10">
        <f t="shared" si="216"/>
        <v>0.71799999999999997</v>
      </c>
      <c r="AO310" s="9">
        <f t="shared" si="217"/>
        <v>0.14200000000000002</v>
      </c>
      <c r="AP310" s="10">
        <f t="shared" si="218"/>
        <v>0.11299999999999999</v>
      </c>
      <c r="AQ310" s="9" t="s">
        <v>12</v>
      </c>
      <c r="AR310" s="55" t="s">
        <v>12</v>
      </c>
      <c r="AS310" s="55">
        <v>2.1840000000000002</v>
      </c>
      <c r="AT310" s="55">
        <v>2.3359999999999999</v>
      </c>
      <c r="AU310" s="55">
        <v>2.4889999999999999</v>
      </c>
      <c r="AV310" s="3">
        <v>2.6349999999999998</v>
      </c>
      <c r="AW310" s="3">
        <v>2.8149999999999999</v>
      </c>
      <c r="AX310" s="3" t="s">
        <v>12</v>
      </c>
      <c r="AY310" s="3">
        <v>3.0049999999999999</v>
      </c>
      <c r="AZ310" s="15" t="s">
        <v>12</v>
      </c>
      <c r="BA310" s="10">
        <f t="shared" si="219"/>
        <v>2.8149999999999999</v>
      </c>
      <c r="BB310" s="9">
        <f t="shared" si="220"/>
        <v>0.32600000000000007</v>
      </c>
      <c r="BC310" s="10">
        <f t="shared" si="221"/>
        <v>0.18999999999999995</v>
      </c>
      <c r="BD310" s="9" t="s">
        <v>2403</v>
      </c>
      <c r="BE310" s="3" t="s">
        <v>12</v>
      </c>
      <c r="BF310" s="15" t="s">
        <v>12</v>
      </c>
      <c r="BG310" s="15"/>
      <c r="BH310" s="9"/>
      <c r="BI310" s="10"/>
      <c r="BJ310" s="9" t="s">
        <v>2403</v>
      </c>
      <c r="BK310" s="3" t="s">
        <v>12</v>
      </c>
      <c r="BL310" s="15" t="s">
        <v>12</v>
      </c>
      <c r="BM310" s="15"/>
      <c r="BN310" s="9"/>
      <c r="BO310" s="10"/>
      <c r="BP310">
        <f t="shared" si="222"/>
        <v>0</v>
      </c>
      <c r="BQ310" s="93">
        <f t="shared" si="223"/>
        <v>0</v>
      </c>
      <c r="BR310" s="93">
        <f t="shared" si="224"/>
        <v>0</v>
      </c>
      <c r="BS310" s="93" t="e">
        <f>VLOOKUP(C310,'Koppeling locatie - aslocatie'!$A$2:$C$8139,2,FALSE)</f>
        <v>#N/A</v>
      </c>
      <c r="BT310" s="93" t="e">
        <f>VLOOKUP($BS310,aslocaties_v01!$C$3:$AA$349,MATCH($K$3/10,aslocaties_v01!$C$2:$X$2),FALSE)</f>
        <v>#N/A</v>
      </c>
      <c r="BU310" s="93" t="e">
        <f>VLOOKUP(BS310,aslocaties_v01!$C$3:$AA$349,MATCH($K$3,aslocaties_v01!$C$2:$X$2),FALSE)</f>
        <v>#N/A</v>
      </c>
      <c r="BV310" s="93" t="e">
        <f>VLOOKUP(BS310,aslocaties_v01!$C$3:$AA$349,MATCH($K$3*10,aslocaties_v01!$C$2:$X$2),FALSE)</f>
        <v>#N/A</v>
      </c>
      <c r="BW310" s="93" t="e">
        <f t="shared" si="225"/>
        <v>#N/A</v>
      </c>
      <c r="BX310" s="93" t="e">
        <f t="shared" si="226"/>
        <v>#N/A</v>
      </c>
      <c r="BY310" s="94">
        <f t="shared" si="227"/>
        <v>999</v>
      </c>
      <c r="BZ310" s="94">
        <f t="shared" si="228"/>
        <v>999</v>
      </c>
      <c r="CA310" s="94" t="e">
        <f t="shared" si="229"/>
        <v>#N/A</v>
      </c>
      <c r="CB310" t="e">
        <f t="shared" si="230"/>
        <v>#N/A</v>
      </c>
      <c r="CC310" s="58" t="e">
        <f t="shared" si="231"/>
        <v>#N/A</v>
      </c>
      <c r="CD310" s="95" t="e">
        <f t="shared" si="232"/>
        <v>#N/A</v>
      </c>
      <c r="CE310" s="96" t="b">
        <f t="shared" si="233"/>
        <v>1</v>
      </c>
      <c r="CF310" t="e">
        <f t="shared" si="234"/>
        <v>#DIV/0!</v>
      </c>
      <c r="CG310" t="e">
        <f t="shared" si="235"/>
        <v>#DIV/0!</v>
      </c>
      <c r="CH310" s="84" t="b">
        <f t="shared" si="236"/>
        <v>1</v>
      </c>
      <c r="CI310">
        <f t="shared" si="237"/>
        <v>0.71799999999999997</v>
      </c>
      <c r="CJ310" t="b">
        <f t="shared" si="238"/>
        <v>1</v>
      </c>
      <c r="CK310" t="b">
        <f t="shared" si="239"/>
        <v>1</v>
      </c>
      <c r="CL310" s="84" t="b">
        <f t="shared" si="259"/>
        <v>1</v>
      </c>
      <c r="CM310">
        <f t="shared" si="240"/>
        <v>2.8149999999999999</v>
      </c>
      <c r="CN310" t="b">
        <f t="shared" si="241"/>
        <v>1</v>
      </c>
      <c r="CO310" s="84">
        <f t="shared" si="242"/>
        <v>5.8082198606981786E-2</v>
      </c>
      <c r="CP310" t="b">
        <f t="shared" si="243"/>
        <v>1</v>
      </c>
      <c r="CQ310" s="96" t="b">
        <f t="shared" si="244"/>
        <v>1</v>
      </c>
      <c r="CR310" t="b">
        <f t="shared" si="245"/>
        <v>1</v>
      </c>
      <c r="CS310" t="b">
        <f t="shared" si="246"/>
        <v>1</v>
      </c>
      <c r="CT310" t="b">
        <f t="shared" si="247"/>
        <v>1</v>
      </c>
      <c r="CU310" t="b">
        <f t="shared" si="248"/>
        <v>1</v>
      </c>
      <c r="CV310" s="84" t="b">
        <f t="shared" si="249"/>
        <v>1</v>
      </c>
      <c r="CW310" t="b">
        <f t="shared" si="250"/>
        <v>1</v>
      </c>
      <c r="CX310" t="b">
        <f t="shared" si="251"/>
        <v>1</v>
      </c>
      <c r="CY310" t="b">
        <f t="shared" si="252"/>
        <v>1</v>
      </c>
      <c r="CZ310" t="b">
        <f t="shared" si="253"/>
        <v>1</v>
      </c>
      <c r="DA310" s="84">
        <f t="shared" si="254"/>
        <v>0</v>
      </c>
      <c r="DB310" t="e">
        <f t="shared" si="255"/>
        <v>#N/A</v>
      </c>
    </row>
    <row r="311" spans="1:106">
      <c r="A311" s="9">
        <v>309</v>
      </c>
      <c r="B311" s="3">
        <v>2</v>
      </c>
      <c r="C311" s="3" t="s">
        <v>348</v>
      </c>
      <c r="D311" s="3" t="str">
        <f t="shared" si="208"/>
        <v>AF_60m_R_38_0341</v>
      </c>
      <c r="E311" s="3" t="str">
        <f t="shared" si="209"/>
        <v>0341</v>
      </c>
      <c r="F311" s="3">
        <v>133121.109</v>
      </c>
      <c r="G311" s="15">
        <v>421754.125</v>
      </c>
      <c r="H311" s="35" t="str">
        <f t="shared" si="210"/>
        <v>ja</v>
      </c>
      <c r="I311" s="42" t="s">
        <v>2402</v>
      </c>
      <c r="J311" s="20" t="s">
        <v>2955</v>
      </c>
      <c r="K311" s="21">
        <v>10000</v>
      </c>
      <c r="L311" s="28">
        <f t="shared" si="256"/>
        <v>0.24</v>
      </c>
      <c r="M311" s="28">
        <f t="shared" si="257"/>
        <v>0</v>
      </c>
      <c r="N311" s="56">
        <f t="shared" si="211"/>
        <v>0</v>
      </c>
      <c r="O311" s="33">
        <f t="shared" si="258"/>
        <v>110.36078938645267</v>
      </c>
      <c r="P311" s="37">
        <f t="shared" si="212"/>
        <v>137.66521105928845</v>
      </c>
      <c r="Q311" s="9" t="s">
        <v>12</v>
      </c>
      <c r="R311" s="55" t="s">
        <v>12</v>
      </c>
      <c r="S311" s="55">
        <v>3.7519999999999998</v>
      </c>
      <c r="T311" s="55">
        <v>3.8450000000000002</v>
      </c>
      <c r="U311" s="55">
        <v>3.9260000000000002</v>
      </c>
      <c r="V311" s="3">
        <v>3.992</v>
      </c>
      <c r="W311" s="3">
        <v>4.069</v>
      </c>
      <c r="X311" s="3" t="s">
        <v>12</v>
      </c>
      <c r="Y311" s="3">
        <v>4.5129999999999999</v>
      </c>
      <c r="Z311" s="15" t="s">
        <v>12</v>
      </c>
      <c r="AA311" s="10">
        <f t="shared" si="213"/>
        <v>4.069</v>
      </c>
      <c r="AB311" s="9">
        <f t="shared" si="214"/>
        <v>0.14299999999999979</v>
      </c>
      <c r="AC311" s="10">
        <f t="shared" si="215"/>
        <v>0.44399999999999995</v>
      </c>
      <c r="AD311" s="9" t="s">
        <v>12</v>
      </c>
      <c r="AE311" s="55" t="s">
        <v>12</v>
      </c>
      <c r="AF311" s="55">
        <v>0.435</v>
      </c>
      <c r="AG311" s="55">
        <v>0.497</v>
      </c>
      <c r="AH311" s="55">
        <v>0.57299999999999995</v>
      </c>
      <c r="AI311" s="3">
        <v>0.64500000000000002</v>
      </c>
      <c r="AJ311" s="3">
        <v>0.71899999999999997</v>
      </c>
      <c r="AK311" s="3" t="s">
        <v>12</v>
      </c>
      <c r="AL311" s="3">
        <v>0.83</v>
      </c>
      <c r="AM311" s="15" t="s">
        <v>12</v>
      </c>
      <c r="AN311" s="10">
        <f t="shared" si="216"/>
        <v>0.71899999999999997</v>
      </c>
      <c r="AO311" s="9">
        <f t="shared" si="217"/>
        <v>0.14600000000000002</v>
      </c>
      <c r="AP311" s="10">
        <f t="shared" si="218"/>
        <v>0.11099999999999999</v>
      </c>
      <c r="AQ311" s="9" t="s">
        <v>12</v>
      </c>
      <c r="AR311" s="55" t="s">
        <v>12</v>
      </c>
      <c r="AS311" s="55">
        <v>2.16</v>
      </c>
      <c r="AT311" s="55">
        <v>2.3130000000000002</v>
      </c>
      <c r="AU311" s="55">
        <v>2.476</v>
      </c>
      <c r="AV311" s="3">
        <v>2.633</v>
      </c>
      <c r="AW311" s="3">
        <v>2.8119999999999998</v>
      </c>
      <c r="AX311" s="3" t="s">
        <v>12</v>
      </c>
      <c r="AY311" s="3">
        <v>3.024</v>
      </c>
      <c r="AZ311" s="15" t="s">
        <v>12</v>
      </c>
      <c r="BA311" s="10">
        <f t="shared" si="219"/>
        <v>2.8119999999999998</v>
      </c>
      <c r="BB311" s="9">
        <f t="shared" si="220"/>
        <v>0.33599999999999985</v>
      </c>
      <c r="BC311" s="10">
        <f t="shared" si="221"/>
        <v>0.21200000000000019</v>
      </c>
      <c r="BD311" s="9" t="s">
        <v>2403</v>
      </c>
      <c r="BE311" s="3" t="s">
        <v>12</v>
      </c>
      <c r="BF311" s="15" t="s">
        <v>12</v>
      </c>
      <c r="BG311" s="15"/>
      <c r="BH311" s="9"/>
      <c r="BI311" s="10"/>
      <c r="BJ311" s="9" t="s">
        <v>2403</v>
      </c>
      <c r="BK311" s="3" t="s">
        <v>12</v>
      </c>
      <c r="BL311" s="15" t="s">
        <v>12</v>
      </c>
      <c r="BM311" s="15"/>
      <c r="BN311" s="9"/>
      <c r="BO311" s="10"/>
      <c r="BP311">
        <f t="shared" si="222"/>
        <v>0</v>
      </c>
      <c r="BQ311" s="93">
        <f t="shared" si="223"/>
        <v>0</v>
      </c>
      <c r="BR311" s="93">
        <f t="shared" si="224"/>
        <v>0</v>
      </c>
      <c r="BS311" s="93" t="e">
        <f>VLOOKUP(C311,'Koppeling locatie - aslocatie'!$A$2:$C$8139,2,FALSE)</f>
        <v>#N/A</v>
      </c>
      <c r="BT311" s="93" t="e">
        <f>VLOOKUP($BS311,aslocaties_v01!$C$3:$AA$349,MATCH($K$3/10,aslocaties_v01!$C$2:$X$2),FALSE)</f>
        <v>#N/A</v>
      </c>
      <c r="BU311" s="93" t="e">
        <f>VLOOKUP(BS311,aslocaties_v01!$C$3:$AA$349,MATCH($K$3,aslocaties_v01!$C$2:$X$2),FALSE)</f>
        <v>#N/A</v>
      </c>
      <c r="BV311" s="93" t="e">
        <f>VLOOKUP(BS311,aslocaties_v01!$C$3:$AA$349,MATCH($K$3*10,aslocaties_v01!$C$2:$X$2),FALSE)</f>
        <v>#N/A</v>
      </c>
      <c r="BW311" s="93" t="e">
        <f t="shared" si="225"/>
        <v>#N/A</v>
      </c>
      <c r="BX311" s="93" t="e">
        <f t="shared" si="226"/>
        <v>#N/A</v>
      </c>
      <c r="BY311" s="94">
        <f t="shared" si="227"/>
        <v>999</v>
      </c>
      <c r="BZ311" s="94">
        <f t="shared" si="228"/>
        <v>999</v>
      </c>
      <c r="CA311" s="94" t="e">
        <f t="shared" si="229"/>
        <v>#N/A</v>
      </c>
      <c r="CB311" t="e">
        <f t="shared" si="230"/>
        <v>#N/A</v>
      </c>
      <c r="CC311" s="58" t="e">
        <f t="shared" si="231"/>
        <v>#N/A</v>
      </c>
      <c r="CD311" s="95" t="e">
        <f t="shared" si="232"/>
        <v>#N/A</v>
      </c>
      <c r="CE311" s="96" t="b">
        <f t="shared" si="233"/>
        <v>1</v>
      </c>
      <c r="CF311" t="e">
        <f t="shared" si="234"/>
        <v>#DIV/0!</v>
      </c>
      <c r="CG311" t="e">
        <f t="shared" si="235"/>
        <v>#DIV/0!</v>
      </c>
      <c r="CH311" s="84" t="b">
        <f t="shared" si="236"/>
        <v>1</v>
      </c>
      <c r="CI311">
        <f t="shared" si="237"/>
        <v>0.71899999999999997</v>
      </c>
      <c r="CJ311" t="b">
        <f t="shared" si="238"/>
        <v>1</v>
      </c>
      <c r="CK311" t="b">
        <f t="shared" si="239"/>
        <v>1</v>
      </c>
      <c r="CL311" s="84" t="b">
        <f t="shared" si="259"/>
        <v>1</v>
      </c>
      <c r="CM311">
        <f t="shared" si="240"/>
        <v>2.8119999999999998</v>
      </c>
      <c r="CN311" t="b">
        <f t="shared" si="241"/>
        <v>1</v>
      </c>
      <c r="CO311" s="84">
        <f t="shared" si="242"/>
        <v>5.8287262562174598E-2</v>
      </c>
      <c r="CP311" t="b">
        <f t="shared" si="243"/>
        <v>1</v>
      </c>
      <c r="CQ311" s="96" t="b">
        <f t="shared" si="244"/>
        <v>1</v>
      </c>
      <c r="CR311" t="b">
        <f t="shared" si="245"/>
        <v>1</v>
      </c>
      <c r="CS311" t="b">
        <f t="shared" si="246"/>
        <v>1</v>
      </c>
      <c r="CT311" t="b">
        <f t="shared" si="247"/>
        <v>1</v>
      </c>
      <c r="CU311" t="b">
        <f t="shared" si="248"/>
        <v>1</v>
      </c>
      <c r="CV311" s="84" t="b">
        <f t="shared" si="249"/>
        <v>1</v>
      </c>
      <c r="CW311" t="b">
        <f t="shared" si="250"/>
        <v>1</v>
      </c>
      <c r="CX311" t="b">
        <f t="shared" si="251"/>
        <v>1</v>
      </c>
      <c r="CY311" t="b">
        <f t="shared" si="252"/>
        <v>1</v>
      </c>
      <c r="CZ311" t="b">
        <f t="shared" si="253"/>
        <v>1</v>
      </c>
      <c r="DA311" s="84">
        <f t="shared" si="254"/>
        <v>0</v>
      </c>
      <c r="DB311" t="e">
        <f t="shared" si="255"/>
        <v>#N/A</v>
      </c>
    </row>
    <row r="312" spans="1:106">
      <c r="A312" s="9">
        <v>310</v>
      </c>
      <c r="B312" s="3">
        <v>2</v>
      </c>
      <c r="C312" s="3" t="s">
        <v>349</v>
      </c>
      <c r="D312" s="3" t="str">
        <f t="shared" si="208"/>
        <v>AF_60m_R_38_0342</v>
      </c>
      <c r="E312" s="3" t="str">
        <f t="shared" si="209"/>
        <v>0342</v>
      </c>
      <c r="F312" s="3">
        <v>133055.45300000001</v>
      </c>
      <c r="G312" s="15">
        <v>421875.125</v>
      </c>
      <c r="H312" s="35" t="str">
        <f t="shared" si="210"/>
        <v>ja</v>
      </c>
      <c r="I312" s="42" t="s">
        <v>2402</v>
      </c>
      <c r="J312" s="20" t="s">
        <v>2955</v>
      </c>
      <c r="K312" s="21">
        <v>10000</v>
      </c>
      <c r="L312" s="28">
        <f t="shared" si="256"/>
        <v>0.24</v>
      </c>
      <c r="M312" s="28">
        <f t="shared" si="257"/>
        <v>0</v>
      </c>
      <c r="N312" s="56">
        <f t="shared" si="211"/>
        <v>0</v>
      </c>
      <c r="O312" s="33">
        <f t="shared" si="258"/>
        <v>137.66521105928845</v>
      </c>
      <c r="P312" s="37">
        <f t="shared" si="212"/>
        <v>28.971702625146882</v>
      </c>
      <c r="Q312" s="9" t="s">
        <v>12</v>
      </c>
      <c r="R312" s="55" t="s">
        <v>12</v>
      </c>
      <c r="S312" s="55">
        <v>3.746</v>
      </c>
      <c r="T312" s="55">
        <v>3.8460000000000001</v>
      </c>
      <c r="U312" s="55">
        <v>3.931</v>
      </c>
      <c r="V312" s="3">
        <v>4.0049999999999999</v>
      </c>
      <c r="W312" s="3">
        <v>4.1219999999999999</v>
      </c>
      <c r="X312" s="3" t="s">
        <v>12</v>
      </c>
      <c r="Y312" s="3">
        <v>7.6710000000000003</v>
      </c>
      <c r="Z312" s="15" t="s">
        <v>12</v>
      </c>
      <c r="AA312" s="10">
        <f t="shared" si="213"/>
        <v>4.1219999999999999</v>
      </c>
      <c r="AB312" s="9">
        <f t="shared" si="214"/>
        <v>0.19099999999999984</v>
      </c>
      <c r="AC312" s="10">
        <f t="shared" si="215"/>
        <v>3.5490000000000004</v>
      </c>
      <c r="AD312" s="9" t="s">
        <v>12</v>
      </c>
      <c r="AE312" s="55" t="s">
        <v>12</v>
      </c>
      <c r="AF312" s="55">
        <v>0.42</v>
      </c>
      <c r="AG312" s="55">
        <v>0.499</v>
      </c>
      <c r="AH312" s="55">
        <v>0.59799999999999998</v>
      </c>
      <c r="AI312" s="3">
        <v>0.71799999999999997</v>
      </c>
      <c r="AJ312" s="3">
        <v>0.89600000000000002</v>
      </c>
      <c r="AK312" s="3" t="s">
        <v>12</v>
      </c>
      <c r="AL312" s="3">
        <v>1.417</v>
      </c>
      <c r="AM312" s="15" t="s">
        <v>12</v>
      </c>
      <c r="AN312" s="10">
        <f t="shared" si="216"/>
        <v>0.89600000000000002</v>
      </c>
      <c r="AO312" s="9">
        <f t="shared" si="217"/>
        <v>0.29800000000000004</v>
      </c>
      <c r="AP312" s="10">
        <f t="shared" si="218"/>
        <v>0.52100000000000002</v>
      </c>
      <c r="AQ312" s="9" t="s">
        <v>12</v>
      </c>
      <c r="AR312" s="55" t="s">
        <v>12</v>
      </c>
      <c r="AS312" s="55">
        <v>2.0939999999999999</v>
      </c>
      <c r="AT312" s="55">
        <v>2.2930000000000001</v>
      </c>
      <c r="AU312" s="55">
        <v>2.4900000000000002</v>
      </c>
      <c r="AV312" s="3">
        <v>2.734</v>
      </c>
      <c r="AW312" s="3">
        <v>3.2970000000000002</v>
      </c>
      <c r="AX312" s="3" t="s">
        <v>12</v>
      </c>
      <c r="AY312" s="3">
        <v>5.1059999999999999</v>
      </c>
      <c r="AZ312" s="15" t="s">
        <v>12</v>
      </c>
      <c r="BA312" s="10">
        <f t="shared" si="219"/>
        <v>3.2970000000000002</v>
      </c>
      <c r="BB312" s="9">
        <f t="shared" si="220"/>
        <v>0.80699999999999994</v>
      </c>
      <c r="BC312" s="10">
        <f t="shared" si="221"/>
        <v>1.8089999999999997</v>
      </c>
      <c r="BD312" s="9" t="s">
        <v>2403</v>
      </c>
      <c r="BE312" s="3" t="s">
        <v>12</v>
      </c>
      <c r="BF312" s="15" t="s">
        <v>12</v>
      </c>
      <c r="BG312" s="15"/>
      <c r="BH312" s="9"/>
      <c r="BI312" s="10"/>
      <c r="BJ312" s="9" t="s">
        <v>2403</v>
      </c>
      <c r="BK312" s="3" t="s">
        <v>12</v>
      </c>
      <c r="BL312" s="15" t="s">
        <v>12</v>
      </c>
      <c r="BM312" s="15"/>
      <c r="BN312" s="9"/>
      <c r="BO312" s="10"/>
      <c r="BP312">
        <f t="shared" si="222"/>
        <v>0</v>
      </c>
      <c r="BQ312" s="93">
        <f t="shared" si="223"/>
        <v>0</v>
      </c>
      <c r="BR312" s="93">
        <f t="shared" si="224"/>
        <v>0</v>
      </c>
      <c r="BS312" s="93" t="e">
        <f>VLOOKUP(C312,'Koppeling locatie - aslocatie'!$A$2:$C$8139,2,FALSE)</f>
        <v>#N/A</v>
      </c>
      <c r="BT312" s="93" t="e">
        <f>VLOOKUP($BS312,aslocaties_v01!$C$3:$AA$349,MATCH($K$3/10,aslocaties_v01!$C$2:$X$2),FALSE)</f>
        <v>#N/A</v>
      </c>
      <c r="BU312" s="93" t="e">
        <f>VLOOKUP(BS312,aslocaties_v01!$C$3:$AA$349,MATCH($K$3,aslocaties_v01!$C$2:$X$2),FALSE)</f>
        <v>#N/A</v>
      </c>
      <c r="BV312" s="93" t="e">
        <f>VLOOKUP(BS312,aslocaties_v01!$C$3:$AA$349,MATCH($K$3*10,aslocaties_v01!$C$2:$X$2),FALSE)</f>
        <v>#N/A</v>
      </c>
      <c r="BW312" s="93" t="e">
        <f t="shared" si="225"/>
        <v>#N/A</v>
      </c>
      <c r="BX312" s="93" t="e">
        <f t="shared" si="226"/>
        <v>#N/A</v>
      </c>
      <c r="BY312" s="94">
        <f t="shared" si="227"/>
        <v>999</v>
      </c>
      <c r="BZ312" s="94">
        <f t="shared" si="228"/>
        <v>999</v>
      </c>
      <c r="CA312" s="94" t="e">
        <f t="shared" si="229"/>
        <v>#N/A</v>
      </c>
      <c r="CB312" t="e">
        <f t="shared" si="230"/>
        <v>#N/A</v>
      </c>
      <c r="CC312" s="58" t="e">
        <f t="shared" si="231"/>
        <v>#N/A</v>
      </c>
      <c r="CD312" s="95" t="e">
        <f t="shared" si="232"/>
        <v>#N/A</v>
      </c>
      <c r="CE312" s="96" t="b">
        <f t="shared" si="233"/>
        <v>1</v>
      </c>
      <c r="CF312" t="e">
        <f t="shared" si="234"/>
        <v>#DIV/0!</v>
      </c>
      <c r="CG312" t="e">
        <f t="shared" si="235"/>
        <v>#DIV/0!</v>
      </c>
      <c r="CH312" s="84" t="b">
        <f t="shared" si="236"/>
        <v>1</v>
      </c>
      <c r="CI312">
        <f t="shared" si="237"/>
        <v>0.89600000000000002</v>
      </c>
      <c r="CJ312" t="b">
        <f t="shared" si="238"/>
        <v>1</v>
      </c>
      <c r="CK312" t="b">
        <f t="shared" si="239"/>
        <v>1</v>
      </c>
      <c r="CL312" s="84" t="b">
        <f t="shared" si="259"/>
        <v>1</v>
      </c>
      <c r="CM312">
        <f t="shared" si="240"/>
        <v>3.2970000000000002</v>
      </c>
      <c r="CN312" t="b">
        <f t="shared" si="241"/>
        <v>1</v>
      </c>
      <c r="CO312" s="84">
        <f t="shared" si="242"/>
        <v>5.2837896158111984E-2</v>
      </c>
      <c r="CP312" t="b">
        <f t="shared" si="243"/>
        <v>1</v>
      </c>
      <c r="CQ312" s="96" t="b">
        <f t="shared" si="244"/>
        <v>1</v>
      </c>
      <c r="CR312" t="b">
        <f t="shared" si="245"/>
        <v>1</v>
      </c>
      <c r="CS312" t="b">
        <f t="shared" si="246"/>
        <v>1</v>
      </c>
      <c r="CT312" t="b">
        <f t="shared" si="247"/>
        <v>1</v>
      </c>
      <c r="CU312" t="b">
        <f t="shared" si="248"/>
        <v>1</v>
      </c>
      <c r="CV312" s="84" t="b">
        <f t="shared" si="249"/>
        <v>0</v>
      </c>
      <c r="CW312" t="b">
        <f t="shared" si="250"/>
        <v>1</v>
      </c>
      <c r="CX312" t="b">
        <f t="shared" si="251"/>
        <v>1</v>
      </c>
      <c r="CY312" t="b">
        <f t="shared" si="252"/>
        <v>1</v>
      </c>
      <c r="CZ312" t="b">
        <f t="shared" si="253"/>
        <v>1</v>
      </c>
      <c r="DA312" s="84">
        <f t="shared" si="254"/>
        <v>1</v>
      </c>
      <c r="DB312" t="e">
        <f t="shared" si="255"/>
        <v>#N/A</v>
      </c>
    </row>
    <row r="313" spans="1:106">
      <c r="A313" s="9">
        <v>311</v>
      </c>
      <c r="B313" s="3">
        <v>2</v>
      </c>
      <c r="C313" s="3" t="s">
        <v>350</v>
      </c>
      <c r="D313" s="3" t="str">
        <f t="shared" si="208"/>
        <v>AF_60m_R_38_0343</v>
      </c>
      <c r="E313" s="3" t="str">
        <f t="shared" si="209"/>
        <v>0343</v>
      </c>
      <c r="F313" s="3">
        <v>133028.625</v>
      </c>
      <c r="G313" s="15">
        <v>421886.06199999998</v>
      </c>
      <c r="H313" s="35" t="str">
        <f t="shared" si="210"/>
        <v>ja</v>
      </c>
      <c r="I313" s="42" t="s">
        <v>2402</v>
      </c>
      <c r="J313" s="20" t="s">
        <v>2955</v>
      </c>
      <c r="K313" s="21">
        <v>10000</v>
      </c>
      <c r="L313" s="28">
        <f t="shared" si="256"/>
        <v>0.24</v>
      </c>
      <c r="M313" s="28">
        <f t="shared" si="257"/>
        <v>0</v>
      </c>
      <c r="N313" s="56">
        <f t="shared" si="211"/>
        <v>0</v>
      </c>
      <c r="O313" s="33">
        <f t="shared" si="258"/>
        <v>28.971702625146882</v>
      </c>
      <c r="P313" s="37">
        <f t="shared" si="212"/>
        <v>82.897772467056342</v>
      </c>
      <c r="Q313" s="9" t="s">
        <v>12</v>
      </c>
      <c r="R313" s="55" t="s">
        <v>12</v>
      </c>
      <c r="S313" s="55">
        <v>3.7450000000000001</v>
      </c>
      <c r="T313" s="55">
        <v>3.8460000000000001</v>
      </c>
      <c r="U313" s="55">
        <v>3.9279999999999999</v>
      </c>
      <c r="V313" s="3">
        <v>3.9969999999999999</v>
      </c>
      <c r="W313" s="3">
        <v>4.0880000000000001</v>
      </c>
      <c r="X313" s="3" t="s">
        <v>12</v>
      </c>
      <c r="Y313" s="3">
        <v>5.1760000000000002</v>
      </c>
      <c r="Z313" s="15" t="s">
        <v>12</v>
      </c>
      <c r="AA313" s="10">
        <f t="shared" si="213"/>
        <v>4.0880000000000001</v>
      </c>
      <c r="AB313" s="9">
        <f t="shared" si="214"/>
        <v>0.16000000000000014</v>
      </c>
      <c r="AC313" s="10">
        <f t="shared" si="215"/>
        <v>1.0880000000000001</v>
      </c>
      <c r="AD313" s="9" t="s">
        <v>12</v>
      </c>
      <c r="AE313" s="55" t="s">
        <v>12</v>
      </c>
      <c r="AF313" s="55">
        <v>0.43</v>
      </c>
      <c r="AG313" s="55">
        <v>0.50900000000000001</v>
      </c>
      <c r="AH313" s="55">
        <v>0.60099999999999998</v>
      </c>
      <c r="AI313" s="3">
        <v>0.69099999999999995</v>
      </c>
      <c r="AJ313" s="3">
        <v>0.79200000000000004</v>
      </c>
      <c r="AK313" s="3" t="s">
        <v>12</v>
      </c>
      <c r="AL313" s="3">
        <v>1.0229999999999999</v>
      </c>
      <c r="AM313" s="15" t="s">
        <v>12</v>
      </c>
      <c r="AN313" s="10">
        <f t="shared" si="216"/>
        <v>0.79200000000000004</v>
      </c>
      <c r="AO313" s="9">
        <f t="shared" si="217"/>
        <v>0.19100000000000006</v>
      </c>
      <c r="AP313" s="10">
        <f t="shared" si="218"/>
        <v>0.23099999999999987</v>
      </c>
      <c r="AQ313" s="9" t="s">
        <v>12</v>
      </c>
      <c r="AR313" s="55" t="s">
        <v>12</v>
      </c>
      <c r="AS313" s="55">
        <v>2.12</v>
      </c>
      <c r="AT313" s="55">
        <v>2.3199999999999998</v>
      </c>
      <c r="AU313" s="55">
        <v>2.5139999999999998</v>
      </c>
      <c r="AV313" s="3">
        <v>2.7360000000000002</v>
      </c>
      <c r="AW313" s="3">
        <v>2.9750000000000001</v>
      </c>
      <c r="AX313" s="3" t="s">
        <v>12</v>
      </c>
      <c r="AY313" s="3">
        <v>4.5190000000000001</v>
      </c>
      <c r="AZ313" s="15" t="s">
        <v>12</v>
      </c>
      <c r="BA313" s="10">
        <f t="shared" si="219"/>
        <v>2.9750000000000001</v>
      </c>
      <c r="BB313" s="9">
        <f t="shared" si="220"/>
        <v>0.4610000000000003</v>
      </c>
      <c r="BC313" s="10">
        <f t="shared" si="221"/>
        <v>1.544</v>
      </c>
      <c r="BD313" s="9" t="s">
        <v>2403</v>
      </c>
      <c r="BE313" s="3" t="s">
        <v>12</v>
      </c>
      <c r="BF313" s="15" t="s">
        <v>12</v>
      </c>
      <c r="BG313" s="15"/>
      <c r="BH313" s="9"/>
      <c r="BI313" s="10"/>
      <c r="BJ313" s="9" t="s">
        <v>2403</v>
      </c>
      <c r="BK313" s="3" t="s">
        <v>12</v>
      </c>
      <c r="BL313" s="15" t="s">
        <v>12</v>
      </c>
      <c r="BM313" s="15"/>
      <c r="BN313" s="9"/>
      <c r="BO313" s="10"/>
      <c r="BP313">
        <f t="shared" si="222"/>
        <v>0</v>
      </c>
      <c r="BQ313" s="93">
        <f t="shared" si="223"/>
        <v>0</v>
      </c>
      <c r="BR313" s="93">
        <f t="shared" si="224"/>
        <v>0</v>
      </c>
      <c r="BS313" s="93" t="e">
        <f>VLOOKUP(C313,'Koppeling locatie - aslocatie'!$A$2:$C$8139,2,FALSE)</f>
        <v>#N/A</v>
      </c>
      <c r="BT313" s="93" t="e">
        <f>VLOOKUP($BS313,aslocaties_v01!$C$3:$AA$349,MATCH($K$3/10,aslocaties_v01!$C$2:$X$2),FALSE)</f>
        <v>#N/A</v>
      </c>
      <c r="BU313" s="93" t="e">
        <f>VLOOKUP(BS313,aslocaties_v01!$C$3:$AA$349,MATCH($K$3,aslocaties_v01!$C$2:$X$2),FALSE)</f>
        <v>#N/A</v>
      </c>
      <c r="BV313" s="93" t="e">
        <f>VLOOKUP(BS313,aslocaties_v01!$C$3:$AA$349,MATCH($K$3*10,aslocaties_v01!$C$2:$X$2),FALSE)</f>
        <v>#N/A</v>
      </c>
      <c r="BW313" s="93" t="e">
        <f t="shared" si="225"/>
        <v>#N/A</v>
      </c>
      <c r="BX313" s="93" t="e">
        <f t="shared" si="226"/>
        <v>#N/A</v>
      </c>
      <c r="BY313" s="94">
        <f t="shared" si="227"/>
        <v>999</v>
      </c>
      <c r="BZ313" s="94">
        <f t="shared" si="228"/>
        <v>999</v>
      </c>
      <c r="CA313" s="94" t="e">
        <f t="shared" si="229"/>
        <v>#N/A</v>
      </c>
      <c r="CB313" t="e">
        <f t="shared" si="230"/>
        <v>#N/A</v>
      </c>
      <c r="CC313" s="58" t="e">
        <f t="shared" si="231"/>
        <v>#N/A</v>
      </c>
      <c r="CD313" s="95" t="e">
        <f t="shared" si="232"/>
        <v>#N/A</v>
      </c>
      <c r="CE313" s="96" t="b">
        <f t="shared" si="233"/>
        <v>1</v>
      </c>
      <c r="CF313" t="e">
        <f t="shared" si="234"/>
        <v>#DIV/0!</v>
      </c>
      <c r="CG313" t="e">
        <f t="shared" si="235"/>
        <v>#DIV/0!</v>
      </c>
      <c r="CH313" s="84" t="b">
        <f t="shared" si="236"/>
        <v>1</v>
      </c>
      <c r="CI313">
        <f t="shared" si="237"/>
        <v>0.79200000000000004</v>
      </c>
      <c r="CJ313" t="b">
        <f t="shared" si="238"/>
        <v>1</v>
      </c>
      <c r="CK313" t="b">
        <f t="shared" si="239"/>
        <v>1</v>
      </c>
      <c r="CL313" s="84" t="b">
        <f t="shared" si="259"/>
        <v>1</v>
      </c>
      <c r="CM313">
        <f t="shared" si="240"/>
        <v>2.9750000000000001</v>
      </c>
      <c r="CN313" t="b">
        <f t="shared" si="241"/>
        <v>1</v>
      </c>
      <c r="CO313" s="84">
        <f t="shared" si="242"/>
        <v>5.7362311440413268E-2</v>
      </c>
      <c r="CP313" t="b">
        <f t="shared" si="243"/>
        <v>1</v>
      </c>
      <c r="CQ313" s="96" t="b">
        <f t="shared" si="244"/>
        <v>0</v>
      </c>
      <c r="CR313" t="b">
        <f t="shared" si="245"/>
        <v>1</v>
      </c>
      <c r="CS313" t="b">
        <f t="shared" si="246"/>
        <v>1</v>
      </c>
      <c r="CT313" t="b">
        <f t="shared" si="247"/>
        <v>1</v>
      </c>
      <c r="CU313" t="b">
        <f t="shared" si="248"/>
        <v>1</v>
      </c>
      <c r="CV313" s="84" t="b">
        <f t="shared" si="249"/>
        <v>1</v>
      </c>
      <c r="CW313" t="b">
        <f t="shared" si="250"/>
        <v>1</v>
      </c>
      <c r="CX313" t="b">
        <f t="shared" si="251"/>
        <v>1</v>
      </c>
      <c r="CY313" t="b">
        <f t="shared" si="252"/>
        <v>1</v>
      </c>
      <c r="CZ313" t="b">
        <f t="shared" si="253"/>
        <v>1</v>
      </c>
      <c r="DA313" s="84">
        <f t="shared" si="254"/>
        <v>1</v>
      </c>
      <c r="DB313" t="e">
        <f t="shared" si="255"/>
        <v>#N/A</v>
      </c>
    </row>
    <row r="314" spans="1:106">
      <c r="A314" s="9">
        <v>312</v>
      </c>
      <c r="B314" s="3">
        <v>2</v>
      </c>
      <c r="C314" s="3" t="s">
        <v>351</v>
      </c>
      <c r="D314" s="3" t="str">
        <f t="shared" si="208"/>
        <v>AF_60m_R_38_0344</v>
      </c>
      <c r="E314" s="3" t="str">
        <f t="shared" si="209"/>
        <v>0344</v>
      </c>
      <c r="F314" s="3">
        <v>132953.21900000001</v>
      </c>
      <c r="G314" s="15">
        <v>421920.5</v>
      </c>
      <c r="H314" s="35" t="str">
        <f t="shared" si="210"/>
        <v>ja</v>
      </c>
      <c r="I314" s="42" t="s">
        <v>2402</v>
      </c>
      <c r="J314" s="20" t="s">
        <v>2955</v>
      </c>
      <c r="K314" s="21">
        <v>10000</v>
      </c>
      <c r="L314" s="28">
        <f t="shared" si="256"/>
        <v>0.24</v>
      </c>
      <c r="M314" s="28">
        <f t="shared" si="257"/>
        <v>0</v>
      </c>
      <c r="N314" s="56">
        <f t="shared" si="211"/>
        <v>0</v>
      </c>
      <c r="O314" s="33">
        <f t="shared" si="258"/>
        <v>82.897772467056342</v>
      </c>
      <c r="P314" s="37">
        <f t="shared" si="212"/>
        <v>133.37556100725652</v>
      </c>
      <c r="Q314" s="9" t="s">
        <v>12</v>
      </c>
      <c r="R314" s="55" t="s">
        <v>12</v>
      </c>
      <c r="S314" s="55">
        <v>3.746</v>
      </c>
      <c r="T314" s="55">
        <v>3.8450000000000002</v>
      </c>
      <c r="U314" s="55">
        <v>3.9260000000000002</v>
      </c>
      <c r="V314" s="3">
        <v>3.9929999999999999</v>
      </c>
      <c r="W314" s="3">
        <v>4.069</v>
      </c>
      <c r="X314" s="3" t="s">
        <v>12</v>
      </c>
      <c r="Y314" s="3">
        <v>4.5030000000000001</v>
      </c>
      <c r="Z314" s="15" t="s">
        <v>12</v>
      </c>
      <c r="AA314" s="10">
        <f t="shared" si="213"/>
        <v>4.069</v>
      </c>
      <c r="AB314" s="9">
        <f t="shared" si="214"/>
        <v>0.14299999999999979</v>
      </c>
      <c r="AC314" s="10">
        <f t="shared" si="215"/>
        <v>0.43400000000000016</v>
      </c>
      <c r="AD314" s="9" t="s">
        <v>12</v>
      </c>
      <c r="AE314" s="55" t="s">
        <v>12</v>
      </c>
      <c r="AF314" s="55">
        <v>0.41899999999999998</v>
      </c>
      <c r="AG314" s="55">
        <v>0.496</v>
      </c>
      <c r="AH314" s="55">
        <v>0.58699999999999997</v>
      </c>
      <c r="AI314" s="3">
        <v>0.68899999999999995</v>
      </c>
      <c r="AJ314" s="3">
        <v>0.83699999999999997</v>
      </c>
      <c r="AK314" s="3" t="s">
        <v>12</v>
      </c>
      <c r="AL314" s="3">
        <v>1.2669999999999999</v>
      </c>
      <c r="AM314" s="15" t="s">
        <v>12</v>
      </c>
      <c r="AN314" s="10">
        <f t="shared" si="216"/>
        <v>0.83699999999999997</v>
      </c>
      <c r="AO314" s="9">
        <f t="shared" si="217"/>
        <v>0.25</v>
      </c>
      <c r="AP314" s="10">
        <f t="shared" si="218"/>
        <v>0.42999999999999994</v>
      </c>
      <c r="AQ314" s="9" t="s">
        <v>12</v>
      </c>
      <c r="AR314" s="55" t="s">
        <v>12</v>
      </c>
      <c r="AS314" s="55">
        <v>2.0939999999999999</v>
      </c>
      <c r="AT314" s="55">
        <v>2.2949999999999999</v>
      </c>
      <c r="AU314" s="55">
        <v>2.4940000000000002</v>
      </c>
      <c r="AV314" s="3">
        <v>2.7330000000000001</v>
      </c>
      <c r="AW314" s="3">
        <v>3.2970000000000002</v>
      </c>
      <c r="AX314" s="3" t="s">
        <v>12</v>
      </c>
      <c r="AY314" s="3">
        <v>4.6790000000000003</v>
      </c>
      <c r="AZ314" s="15" t="s">
        <v>12</v>
      </c>
      <c r="BA314" s="10">
        <f t="shared" si="219"/>
        <v>3.2970000000000002</v>
      </c>
      <c r="BB314" s="9">
        <f t="shared" si="220"/>
        <v>0.80299999999999994</v>
      </c>
      <c r="BC314" s="10">
        <f t="shared" si="221"/>
        <v>1.3820000000000001</v>
      </c>
      <c r="BD314" s="9" t="s">
        <v>2403</v>
      </c>
      <c r="BE314" s="3" t="s">
        <v>12</v>
      </c>
      <c r="BF314" s="15" t="s">
        <v>12</v>
      </c>
      <c r="BG314" s="15"/>
      <c r="BH314" s="9"/>
      <c r="BI314" s="10"/>
      <c r="BJ314" s="9" t="s">
        <v>2403</v>
      </c>
      <c r="BK314" s="3" t="s">
        <v>12</v>
      </c>
      <c r="BL314" s="15" t="s">
        <v>12</v>
      </c>
      <c r="BM314" s="15"/>
      <c r="BN314" s="9"/>
      <c r="BO314" s="10"/>
      <c r="BP314">
        <f t="shared" si="222"/>
        <v>0</v>
      </c>
      <c r="BQ314" s="93">
        <f t="shared" si="223"/>
        <v>0</v>
      </c>
      <c r="BR314" s="93">
        <f t="shared" si="224"/>
        <v>0</v>
      </c>
      <c r="BS314" s="93" t="e">
        <f>VLOOKUP(C314,'Koppeling locatie - aslocatie'!$A$2:$C$8139,2,FALSE)</f>
        <v>#N/A</v>
      </c>
      <c r="BT314" s="93" t="e">
        <f>VLOOKUP($BS314,aslocaties_v01!$C$3:$AA$349,MATCH($K$3/10,aslocaties_v01!$C$2:$X$2),FALSE)</f>
        <v>#N/A</v>
      </c>
      <c r="BU314" s="93" t="e">
        <f>VLOOKUP(BS314,aslocaties_v01!$C$3:$AA$349,MATCH($K$3,aslocaties_v01!$C$2:$X$2),FALSE)</f>
        <v>#N/A</v>
      </c>
      <c r="BV314" s="93" t="e">
        <f>VLOOKUP(BS314,aslocaties_v01!$C$3:$AA$349,MATCH($K$3*10,aslocaties_v01!$C$2:$X$2),FALSE)</f>
        <v>#N/A</v>
      </c>
      <c r="BW314" s="93" t="e">
        <f t="shared" si="225"/>
        <v>#N/A</v>
      </c>
      <c r="BX314" s="93" t="e">
        <f t="shared" si="226"/>
        <v>#N/A</v>
      </c>
      <c r="BY314" s="94">
        <f t="shared" si="227"/>
        <v>999</v>
      </c>
      <c r="BZ314" s="94">
        <f t="shared" si="228"/>
        <v>999</v>
      </c>
      <c r="CA314" s="94" t="e">
        <f t="shared" si="229"/>
        <v>#N/A</v>
      </c>
      <c r="CB314" t="e">
        <f t="shared" si="230"/>
        <v>#N/A</v>
      </c>
      <c r="CC314" s="58" t="e">
        <f t="shared" si="231"/>
        <v>#N/A</v>
      </c>
      <c r="CD314" s="95" t="e">
        <f t="shared" si="232"/>
        <v>#N/A</v>
      </c>
      <c r="CE314" s="96" t="b">
        <f t="shared" si="233"/>
        <v>1</v>
      </c>
      <c r="CF314" t="e">
        <f t="shared" si="234"/>
        <v>#DIV/0!</v>
      </c>
      <c r="CG314" t="e">
        <f t="shared" si="235"/>
        <v>#DIV/0!</v>
      </c>
      <c r="CH314" s="84" t="b">
        <f t="shared" si="236"/>
        <v>1</v>
      </c>
      <c r="CI314">
        <f t="shared" si="237"/>
        <v>0.83699999999999997</v>
      </c>
      <c r="CJ314" t="b">
        <f t="shared" si="238"/>
        <v>1</v>
      </c>
      <c r="CK314" t="b">
        <f t="shared" si="239"/>
        <v>1</v>
      </c>
      <c r="CL314" s="84" t="b">
        <f t="shared" si="259"/>
        <v>1</v>
      </c>
      <c r="CM314">
        <f t="shared" si="240"/>
        <v>3.2970000000000002</v>
      </c>
      <c r="CN314" t="b">
        <f t="shared" si="241"/>
        <v>1</v>
      </c>
      <c r="CO314" s="84">
        <f t="shared" si="242"/>
        <v>4.9358615049486305E-2</v>
      </c>
      <c r="CP314" t="b">
        <f t="shared" si="243"/>
        <v>1</v>
      </c>
      <c r="CQ314" s="96" t="b">
        <f t="shared" si="244"/>
        <v>1</v>
      </c>
      <c r="CR314" t="b">
        <f t="shared" si="245"/>
        <v>1</v>
      </c>
      <c r="CS314" t="b">
        <f t="shared" si="246"/>
        <v>1</v>
      </c>
      <c r="CT314" t="b">
        <f t="shared" si="247"/>
        <v>1</v>
      </c>
      <c r="CU314" t="b">
        <f t="shared" si="248"/>
        <v>1</v>
      </c>
      <c r="CV314" s="84" t="b">
        <f t="shared" si="249"/>
        <v>1</v>
      </c>
      <c r="CW314" t="b">
        <f t="shared" si="250"/>
        <v>1</v>
      </c>
      <c r="CX314" t="b">
        <f t="shared" si="251"/>
        <v>1</v>
      </c>
      <c r="CY314" t="b">
        <f t="shared" si="252"/>
        <v>1</v>
      </c>
      <c r="CZ314" t="b">
        <f t="shared" si="253"/>
        <v>1</v>
      </c>
      <c r="DA314" s="84">
        <f t="shared" si="254"/>
        <v>0</v>
      </c>
      <c r="DB314" t="e">
        <f t="shared" si="255"/>
        <v>#N/A</v>
      </c>
    </row>
    <row r="315" spans="1:106">
      <c r="A315" s="9">
        <v>313</v>
      </c>
      <c r="B315" s="3">
        <v>2</v>
      </c>
      <c r="C315" s="3" t="s">
        <v>352</v>
      </c>
      <c r="D315" s="3" t="str">
        <f t="shared" si="208"/>
        <v>AF_60m_R_38_0345</v>
      </c>
      <c r="E315" s="3" t="str">
        <f t="shared" si="209"/>
        <v>0345</v>
      </c>
      <c r="F315" s="3">
        <v>132921.81200000001</v>
      </c>
      <c r="G315" s="15">
        <v>422050.125</v>
      </c>
      <c r="H315" s="35" t="str">
        <f t="shared" si="210"/>
        <v>ja</v>
      </c>
      <c r="I315" s="42" t="s">
        <v>2402</v>
      </c>
      <c r="J315" s="20" t="s">
        <v>2955</v>
      </c>
      <c r="K315" s="21">
        <v>10000</v>
      </c>
      <c r="L315" s="28">
        <f t="shared" si="256"/>
        <v>0.24</v>
      </c>
      <c r="M315" s="28">
        <f t="shared" si="257"/>
        <v>0</v>
      </c>
      <c r="N315" s="56">
        <f t="shared" si="211"/>
        <v>0</v>
      </c>
      <c r="O315" s="33">
        <f t="shared" si="258"/>
        <v>133.37556100725652</v>
      </c>
      <c r="P315" s="37">
        <f t="shared" si="212"/>
        <v>101.48179932382433</v>
      </c>
      <c r="Q315" s="9" t="s">
        <v>12</v>
      </c>
      <c r="R315" s="55" t="s">
        <v>12</v>
      </c>
      <c r="S315" s="55">
        <v>3.7450000000000001</v>
      </c>
      <c r="T315" s="55">
        <v>3.8460000000000001</v>
      </c>
      <c r="U315" s="55">
        <v>3.927</v>
      </c>
      <c r="V315" s="3">
        <v>3.9929999999999999</v>
      </c>
      <c r="W315" s="3">
        <v>4.069</v>
      </c>
      <c r="X315" s="3" t="s">
        <v>12</v>
      </c>
      <c r="Y315" s="3">
        <v>4.5039999999999996</v>
      </c>
      <c r="Z315" s="15" t="s">
        <v>12</v>
      </c>
      <c r="AA315" s="10">
        <f t="shared" si="213"/>
        <v>4.069</v>
      </c>
      <c r="AB315" s="9">
        <f t="shared" si="214"/>
        <v>0.1419999999999999</v>
      </c>
      <c r="AC315" s="10">
        <f t="shared" si="215"/>
        <v>0.43499999999999961</v>
      </c>
      <c r="AD315" s="9" t="s">
        <v>12</v>
      </c>
      <c r="AE315" s="55" t="s">
        <v>12</v>
      </c>
      <c r="AF315" s="55">
        <v>0.434</v>
      </c>
      <c r="AG315" s="55">
        <v>0.51</v>
      </c>
      <c r="AH315" s="55">
        <v>0.59599999999999997</v>
      </c>
      <c r="AI315" s="3">
        <v>0.68700000000000006</v>
      </c>
      <c r="AJ315" s="3">
        <v>0.80500000000000005</v>
      </c>
      <c r="AK315" s="3" t="s">
        <v>12</v>
      </c>
      <c r="AL315" s="3">
        <v>1.141</v>
      </c>
      <c r="AM315" s="15" t="s">
        <v>12</v>
      </c>
      <c r="AN315" s="10">
        <f t="shared" si="216"/>
        <v>0.80500000000000005</v>
      </c>
      <c r="AO315" s="9">
        <f t="shared" si="217"/>
        <v>0.20900000000000007</v>
      </c>
      <c r="AP315" s="10">
        <f t="shared" si="218"/>
        <v>0.33599999999999997</v>
      </c>
      <c r="AQ315" s="9" t="s">
        <v>12</v>
      </c>
      <c r="AR315" s="55" t="s">
        <v>12</v>
      </c>
      <c r="AS315" s="55">
        <v>2.1269999999999998</v>
      </c>
      <c r="AT315" s="55">
        <v>2.3340000000000001</v>
      </c>
      <c r="AU315" s="55">
        <v>2.5099999999999998</v>
      </c>
      <c r="AV315" s="3">
        <v>2.7269999999999999</v>
      </c>
      <c r="AW315" s="3">
        <v>3.2029999999999998</v>
      </c>
      <c r="AX315" s="3" t="s">
        <v>12</v>
      </c>
      <c r="AY315" s="3">
        <v>4.3780000000000001</v>
      </c>
      <c r="AZ315" s="15" t="s">
        <v>12</v>
      </c>
      <c r="BA315" s="10">
        <f t="shared" si="219"/>
        <v>3.2029999999999998</v>
      </c>
      <c r="BB315" s="9">
        <f t="shared" si="220"/>
        <v>0.69300000000000006</v>
      </c>
      <c r="BC315" s="10">
        <f t="shared" si="221"/>
        <v>1.1750000000000003</v>
      </c>
      <c r="BD315" s="9" t="s">
        <v>2403</v>
      </c>
      <c r="BE315" s="3" t="s">
        <v>12</v>
      </c>
      <c r="BF315" s="15" t="s">
        <v>12</v>
      </c>
      <c r="BG315" s="15"/>
      <c r="BH315" s="9"/>
      <c r="BI315" s="10"/>
      <c r="BJ315" s="9" t="s">
        <v>2403</v>
      </c>
      <c r="BK315" s="3" t="s">
        <v>12</v>
      </c>
      <c r="BL315" s="15" t="s">
        <v>12</v>
      </c>
      <c r="BM315" s="15"/>
      <c r="BN315" s="9"/>
      <c r="BO315" s="10"/>
      <c r="BP315">
        <f t="shared" si="222"/>
        <v>0</v>
      </c>
      <c r="BQ315" s="93">
        <f t="shared" si="223"/>
        <v>0</v>
      </c>
      <c r="BR315" s="93">
        <f t="shared" si="224"/>
        <v>0</v>
      </c>
      <c r="BS315" s="93" t="e">
        <f>VLOOKUP(C315,'Koppeling locatie - aslocatie'!$A$2:$C$8139,2,FALSE)</f>
        <v>#N/A</v>
      </c>
      <c r="BT315" s="93" t="e">
        <f>VLOOKUP($BS315,aslocaties_v01!$C$3:$AA$349,MATCH($K$3/10,aslocaties_v01!$C$2:$X$2),FALSE)</f>
        <v>#N/A</v>
      </c>
      <c r="BU315" s="93" t="e">
        <f>VLOOKUP(BS315,aslocaties_v01!$C$3:$AA$349,MATCH($K$3,aslocaties_v01!$C$2:$X$2),FALSE)</f>
        <v>#N/A</v>
      </c>
      <c r="BV315" s="93" t="e">
        <f>VLOOKUP(BS315,aslocaties_v01!$C$3:$AA$349,MATCH($K$3*10,aslocaties_v01!$C$2:$X$2),FALSE)</f>
        <v>#N/A</v>
      </c>
      <c r="BW315" s="93" t="e">
        <f t="shared" si="225"/>
        <v>#N/A</v>
      </c>
      <c r="BX315" s="93" t="e">
        <f t="shared" si="226"/>
        <v>#N/A</v>
      </c>
      <c r="BY315" s="94">
        <f t="shared" si="227"/>
        <v>999</v>
      </c>
      <c r="BZ315" s="94">
        <f t="shared" si="228"/>
        <v>999</v>
      </c>
      <c r="CA315" s="94" t="e">
        <f t="shared" si="229"/>
        <v>#N/A</v>
      </c>
      <c r="CB315" t="e">
        <f t="shared" si="230"/>
        <v>#N/A</v>
      </c>
      <c r="CC315" s="58" t="e">
        <f t="shared" si="231"/>
        <v>#N/A</v>
      </c>
      <c r="CD315" s="95" t="e">
        <f t="shared" si="232"/>
        <v>#N/A</v>
      </c>
      <c r="CE315" s="96" t="b">
        <f t="shared" si="233"/>
        <v>1</v>
      </c>
      <c r="CF315" t="e">
        <f t="shared" si="234"/>
        <v>#DIV/0!</v>
      </c>
      <c r="CG315" t="e">
        <f t="shared" si="235"/>
        <v>#DIV/0!</v>
      </c>
      <c r="CH315" s="84" t="b">
        <f t="shared" si="236"/>
        <v>1</v>
      </c>
      <c r="CI315">
        <f t="shared" si="237"/>
        <v>0.80500000000000005</v>
      </c>
      <c r="CJ315" t="b">
        <f t="shared" si="238"/>
        <v>1</v>
      </c>
      <c r="CK315" t="b">
        <f t="shared" si="239"/>
        <v>1</v>
      </c>
      <c r="CL315" s="84" t="b">
        <f t="shared" si="259"/>
        <v>1</v>
      </c>
      <c r="CM315">
        <f t="shared" si="240"/>
        <v>3.2029999999999998</v>
      </c>
      <c r="CN315" t="b">
        <f t="shared" si="241"/>
        <v>1</v>
      </c>
      <c r="CO315" s="84">
        <f t="shared" si="242"/>
        <v>5.0298774596135153E-2</v>
      </c>
      <c r="CP315" t="b">
        <f t="shared" si="243"/>
        <v>1</v>
      </c>
      <c r="CQ315" s="96" t="b">
        <f t="shared" si="244"/>
        <v>1</v>
      </c>
      <c r="CR315" t="b">
        <f t="shared" si="245"/>
        <v>1</v>
      </c>
      <c r="CS315" t="b">
        <f t="shared" si="246"/>
        <v>1</v>
      </c>
      <c r="CT315" t="b">
        <f t="shared" si="247"/>
        <v>1</v>
      </c>
      <c r="CU315" t="b">
        <f t="shared" si="248"/>
        <v>1</v>
      </c>
      <c r="CV315" s="84" t="b">
        <f t="shared" si="249"/>
        <v>1</v>
      </c>
      <c r="CW315" t="b">
        <f t="shared" si="250"/>
        <v>1</v>
      </c>
      <c r="CX315" t="b">
        <f t="shared" si="251"/>
        <v>1</v>
      </c>
      <c r="CY315" t="b">
        <f t="shared" si="252"/>
        <v>1</v>
      </c>
      <c r="CZ315" t="b">
        <f t="shared" si="253"/>
        <v>1</v>
      </c>
      <c r="DA315" s="84">
        <f t="shared" si="254"/>
        <v>0</v>
      </c>
      <c r="DB315" t="e">
        <f t="shared" si="255"/>
        <v>#N/A</v>
      </c>
    </row>
    <row r="316" spans="1:106">
      <c r="A316" s="9">
        <v>314</v>
      </c>
      <c r="B316" s="3">
        <v>2</v>
      </c>
      <c r="C316" s="3" t="s">
        <v>353</v>
      </c>
      <c r="D316" s="3" t="str">
        <f t="shared" si="208"/>
        <v>AF_60m_R_38_0346</v>
      </c>
      <c r="E316" s="3" t="str">
        <f t="shared" si="209"/>
        <v>0346</v>
      </c>
      <c r="F316" s="3">
        <v>132832.875</v>
      </c>
      <c r="G316" s="15">
        <v>422099</v>
      </c>
      <c r="H316" s="35" t="str">
        <f t="shared" si="210"/>
        <v>ja</v>
      </c>
      <c r="I316" s="42" t="s">
        <v>2402</v>
      </c>
      <c r="J316" s="20" t="s">
        <v>2955</v>
      </c>
      <c r="K316" s="21">
        <v>10000</v>
      </c>
      <c r="L316" s="28">
        <f t="shared" si="256"/>
        <v>0.24</v>
      </c>
      <c r="M316" s="28">
        <f t="shared" si="257"/>
        <v>0</v>
      </c>
      <c r="N316" s="56">
        <f t="shared" si="211"/>
        <v>0</v>
      </c>
      <c r="O316" s="33">
        <f t="shared" si="258"/>
        <v>101.48179932382433</v>
      </c>
      <c r="P316" s="37">
        <f t="shared" si="212"/>
        <v>156.18027504455713</v>
      </c>
      <c r="Q316" s="9" t="s">
        <v>12</v>
      </c>
      <c r="R316" s="55" t="s">
        <v>12</v>
      </c>
      <c r="S316" s="55">
        <v>3.7480000000000002</v>
      </c>
      <c r="T316" s="55">
        <v>3.8479999999999999</v>
      </c>
      <c r="U316" s="55">
        <v>3.9289999999999998</v>
      </c>
      <c r="V316" s="3">
        <v>3.9929999999999999</v>
      </c>
      <c r="W316" s="3">
        <v>4.069</v>
      </c>
      <c r="X316" s="3" t="s">
        <v>12</v>
      </c>
      <c r="Y316" s="3">
        <v>4.5049999999999999</v>
      </c>
      <c r="Z316" s="15" t="s">
        <v>12</v>
      </c>
      <c r="AA316" s="10">
        <f t="shared" si="213"/>
        <v>4.069</v>
      </c>
      <c r="AB316" s="9">
        <f t="shared" si="214"/>
        <v>0.14000000000000012</v>
      </c>
      <c r="AC316" s="10">
        <f t="shared" si="215"/>
        <v>0.43599999999999994</v>
      </c>
      <c r="AD316" s="9" t="s">
        <v>12</v>
      </c>
      <c r="AE316" s="55" t="s">
        <v>12</v>
      </c>
      <c r="AF316" s="55">
        <v>0.54700000000000004</v>
      </c>
      <c r="AG316" s="55">
        <v>0.64700000000000002</v>
      </c>
      <c r="AH316" s="55">
        <v>0.72799999999999998</v>
      </c>
      <c r="AI316" s="3">
        <v>0.77400000000000002</v>
      </c>
      <c r="AJ316" s="3">
        <v>0.82499999999999996</v>
      </c>
      <c r="AK316" s="3" t="s">
        <v>12</v>
      </c>
      <c r="AL316" s="3">
        <v>0.93700000000000006</v>
      </c>
      <c r="AM316" s="15" t="s">
        <v>12</v>
      </c>
      <c r="AN316" s="10">
        <f t="shared" si="216"/>
        <v>0.82499999999999996</v>
      </c>
      <c r="AO316" s="9">
        <f t="shared" si="217"/>
        <v>9.6999999999999975E-2</v>
      </c>
      <c r="AP316" s="10">
        <f t="shared" si="218"/>
        <v>0.1120000000000001</v>
      </c>
      <c r="AQ316" s="9" t="s">
        <v>12</v>
      </c>
      <c r="AR316" s="55" t="s">
        <v>12</v>
      </c>
      <c r="AS316" s="55">
        <v>2.4340000000000002</v>
      </c>
      <c r="AT316" s="55">
        <v>2.5939999999999999</v>
      </c>
      <c r="AU316" s="55">
        <v>2.8069999999999999</v>
      </c>
      <c r="AV316" s="3">
        <v>2.8660000000000001</v>
      </c>
      <c r="AW316" s="3">
        <v>2.9340000000000002</v>
      </c>
      <c r="AX316" s="3" t="s">
        <v>12</v>
      </c>
      <c r="AY316" s="3">
        <v>3.0950000000000002</v>
      </c>
      <c r="AZ316" s="15" t="s">
        <v>12</v>
      </c>
      <c r="BA316" s="10">
        <f t="shared" si="219"/>
        <v>2.9340000000000002</v>
      </c>
      <c r="BB316" s="9">
        <f t="shared" si="220"/>
        <v>0.12700000000000022</v>
      </c>
      <c r="BC316" s="10">
        <f t="shared" si="221"/>
        <v>0.16100000000000003</v>
      </c>
      <c r="BD316" s="9" t="s">
        <v>2403</v>
      </c>
      <c r="BE316" s="3" t="s">
        <v>12</v>
      </c>
      <c r="BF316" s="15" t="s">
        <v>12</v>
      </c>
      <c r="BG316" s="15"/>
      <c r="BH316" s="9"/>
      <c r="BI316" s="10"/>
      <c r="BJ316" s="9" t="s">
        <v>2403</v>
      </c>
      <c r="BK316" s="3" t="s">
        <v>12</v>
      </c>
      <c r="BL316" s="15" t="s">
        <v>12</v>
      </c>
      <c r="BM316" s="15"/>
      <c r="BN316" s="9"/>
      <c r="BO316" s="10"/>
      <c r="BP316">
        <f t="shared" si="222"/>
        <v>0</v>
      </c>
      <c r="BQ316" s="93">
        <f t="shared" si="223"/>
        <v>0</v>
      </c>
      <c r="BR316" s="93">
        <f t="shared" si="224"/>
        <v>0</v>
      </c>
      <c r="BS316" s="93" t="e">
        <f>VLOOKUP(C316,'Koppeling locatie - aslocatie'!$A$2:$C$8139,2,FALSE)</f>
        <v>#N/A</v>
      </c>
      <c r="BT316" s="93" t="e">
        <f>VLOOKUP($BS316,aslocaties_v01!$C$3:$AA$349,MATCH($K$3/10,aslocaties_v01!$C$2:$X$2),FALSE)</f>
        <v>#N/A</v>
      </c>
      <c r="BU316" s="93" t="e">
        <f>VLOOKUP(BS316,aslocaties_v01!$C$3:$AA$349,MATCH($K$3,aslocaties_v01!$C$2:$X$2),FALSE)</f>
        <v>#N/A</v>
      </c>
      <c r="BV316" s="93" t="e">
        <f>VLOOKUP(BS316,aslocaties_v01!$C$3:$AA$349,MATCH($K$3*10,aslocaties_v01!$C$2:$X$2),FALSE)</f>
        <v>#N/A</v>
      </c>
      <c r="BW316" s="93" t="e">
        <f t="shared" si="225"/>
        <v>#N/A</v>
      </c>
      <c r="BX316" s="93" t="e">
        <f t="shared" si="226"/>
        <v>#N/A</v>
      </c>
      <c r="BY316" s="94">
        <f t="shared" si="227"/>
        <v>999</v>
      </c>
      <c r="BZ316" s="94">
        <f t="shared" si="228"/>
        <v>999</v>
      </c>
      <c r="CA316" s="94" t="e">
        <f t="shared" si="229"/>
        <v>#N/A</v>
      </c>
      <c r="CB316" t="e">
        <f t="shared" si="230"/>
        <v>#N/A</v>
      </c>
      <c r="CC316" s="58" t="e">
        <f t="shared" si="231"/>
        <v>#N/A</v>
      </c>
      <c r="CD316" s="95" t="e">
        <f t="shared" si="232"/>
        <v>#N/A</v>
      </c>
      <c r="CE316" s="96" t="b">
        <f t="shared" si="233"/>
        <v>1</v>
      </c>
      <c r="CF316" t="e">
        <f t="shared" si="234"/>
        <v>#DIV/0!</v>
      </c>
      <c r="CG316" t="e">
        <f t="shared" si="235"/>
        <v>#DIV/0!</v>
      </c>
      <c r="CH316" s="84" t="b">
        <f t="shared" si="236"/>
        <v>1</v>
      </c>
      <c r="CI316">
        <f t="shared" si="237"/>
        <v>0.82499999999999996</v>
      </c>
      <c r="CJ316" t="b">
        <f t="shared" si="238"/>
        <v>1</v>
      </c>
      <c r="CK316" t="b">
        <f t="shared" si="239"/>
        <v>1</v>
      </c>
      <c r="CL316" s="84" t="b">
        <f t="shared" si="259"/>
        <v>1</v>
      </c>
      <c r="CM316">
        <f t="shared" si="240"/>
        <v>2.9340000000000002</v>
      </c>
      <c r="CN316" t="b">
        <f t="shared" si="241"/>
        <v>1</v>
      </c>
      <c r="CO316" s="84">
        <f t="shared" si="242"/>
        <v>6.1434047784054674E-2</v>
      </c>
      <c r="CP316" t="b">
        <f t="shared" si="243"/>
        <v>1</v>
      </c>
      <c r="CQ316" s="96" t="b">
        <f t="shared" si="244"/>
        <v>1</v>
      </c>
      <c r="CR316" t="b">
        <f t="shared" si="245"/>
        <v>1</v>
      </c>
      <c r="CS316" t="b">
        <f t="shared" si="246"/>
        <v>1</v>
      </c>
      <c r="CT316" t="b">
        <f t="shared" si="247"/>
        <v>1</v>
      </c>
      <c r="CU316" t="b">
        <f t="shared" si="248"/>
        <v>1</v>
      </c>
      <c r="CV316" s="84" t="b">
        <f t="shared" si="249"/>
        <v>1</v>
      </c>
      <c r="CW316" t="b">
        <f t="shared" si="250"/>
        <v>1</v>
      </c>
      <c r="CX316" t="b">
        <f t="shared" si="251"/>
        <v>1</v>
      </c>
      <c r="CY316" t="b">
        <f t="shared" si="252"/>
        <v>1</v>
      </c>
      <c r="CZ316" t="b">
        <f t="shared" si="253"/>
        <v>1</v>
      </c>
      <c r="DA316" s="84">
        <f t="shared" si="254"/>
        <v>0</v>
      </c>
      <c r="DB316" t="e">
        <f t="shared" si="255"/>
        <v>#N/A</v>
      </c>
    </row>
    <row r="317" spans="1:106">
      <c r="A317" s="9">
        <v>315</v>
      </c>
      <c r="B317" s="3">
        <v>2</v>
      </c>
      <c r="C317" s="3" t="s">
        <v>354</v>
      </c>
      <c r="D317" s="3" t="str">
        <f t="shared" si="208"/>
        <v>AF_60m_R_38_0347</v>
      </c>
      <c r="E317" s="3" t="str">
        <f t="shared" si="209"/>
        <v>0347</v>
      </c>
      <c r="F317" s="3">
        <v>132782.43799999999</v>
      </c>
      <c r="G317" s="15">
        <v>422246.81199999998</v>
      </c>
      <c r="H317" s="35" t="str">
        <f t="shared" si="210"/>
        <v>ja</v>
      </c>
      <c r="I317" s="42" t="s">
        <v>2402</v>
      </c>
      <c r="J317" s="20" t="s">
        <v>2955</v>
      </c>
      <c r="K317" s="21">
        <v>10000</v>
      </c>
      <c r="L317" s="28">
        <f t="shared" si="256"/>
        <v>0.24</v>
      </c>
      <c r="M317" s="28">
        <f t="shared" si="257"/>
        <v>0</v>
      </c>
      <c r="N317" s="56">
        <f t="shared" si="211"/>
        <v>0</v>
      </c>
      <c r="O317" s="33">
        <f t="shared" si="258"/>
        <v>156.18027504455713</v>
      </c>
      <c r="P317" s="37">
        <f t="shared" si="212"/>
        <v>41.381416710891678</v>
      </c>
      <c r="Q317" s="9" t="s">
        <v>12</v>
      </c>
      <c r="R317" s="55" t="s">
        <v>12</v>
      </c>
      <c r="S317" s="55">
        <v>3.7469999999999999</v>
      </c>
      <c r="T317" s="55">
        <v>3.8490000000000002</v>
      </c>
      <c r="U317" s="55">
        <v>3.9289999999999998</v>
      </c>
      <c r="V317" s="3">
        <v>3.9940000000000002</v>
      </c>
      <c r="W317" s="3">
        <v>4.07</v>
      </c>
      <c r="X317" s="3" t="s">
        <v>12</v>
      </c>
      <c r="Y317" s="3">
        <v>4.508</v>
      </c>
      <c r="Z317" s="15" t="s">
        <v>12</v>
      </c>
      <c r="AA317" s="10">
        <f t="shared" si="213"/>
        <v>4.07</v>
      </c>
      <c r="AB317" s="9">
        <f t="shared" si="214"/>
        <v>0.14100000000000046</v>
      </c>
      <c r="AC317" s="10">
        <f t="shared" si="215"/>
        <v>0.43799999999999972</v>
      </c>
      <c r="AD317" s="9" t="s">
        <v>12</v>
      </c>
      <c r="AE317" s="55" t="s">
        <v>12</v>
      </c>
      <c r="AF317" s="55">
        <v>0.51400000000000001</v>
      </c>
      <c r="AG317" s="55">
        <v>0.60899999999999999</v>
      </c>
      <c r="AH317" s="55">
        <v>0.70299999999999996</v>
      </c>
      <c r="AI317" s="3">
        <v>0.754</v>
      </c>
      <c r="AJ317" s="3">
        <v>0.80800000000000005</v>
      </c>
      <c r="AK317" s="3" t="s">
        <v>12</v>
      </c>
      <c r="AL317" s="3">
        <v>0.90500000000000003</v>
      </c>
      <c r="AM317" s="15" t="s">
        <v>12</v>
      </c>
      <c r="AN317" s="10">
        <f t="shared" si="216"/>
        <v>0.80800000000000005</v>
      </c>
      <c r="AO317" s="9">
        <f t="shared" si="217"/>
        <v>0.10500000000000009</v>
      </c>
      <c r="AP317" s="10">
        <f t="shared" si="218"/>
        <v>9.6999999999999975E-2</v>
      </c>
      <c r="AQ317" s="9" t="s">
        <v>12</v>
      </c>
      <c r="AR317" s="55" t="s">
        <v>12</v>
      </c>
      <c r="AS317" s="55">
        <v>2.3559999999999999</v>
      </c>
      <c r="AT317" s="55">
        <v>2.5379999999999998</v>
      </c>
      <c r="AU317" s="55">
        <v>2.7490000000000001</v>
      </c>
      <c r="AV317" s="3">
        <v>2.8359999999999999</v>
      </c>
      <c r="AW317" s="3">
        <v>2.915</v>
      </c>
      <c r="AX317" s="3" t="s">
        <v>12</v>
      </c>
      <c r="AY317" s="3">
        <v>3.0760000000000001</v>
      </c>
      <c r="AZ317" s="15" t="s">
        <v>12</v>
      </c>
      <c r="BA317" s="10">
        <f t="shared" si="219"/>
        <v>2.915</v>
      </c>
      <c r="BB317" s="9">
        <f t="shared" si="220"/>
        <v>0.16599999999999993</v>
      </c>
      <c r="BC317" s="10">
        <f t="shared" si="221"/>
        <v>0.16100000000000003</v>
      </c>
      <c r="BD317" s="9" t="s">
        <v>2403</v>
      </c>
      <c r="BE317" s="3" t="s">
        <v>12</v>
      </c>
      <c r="BF317" s="15" t="s">
        <v>12</v>
      </c>
      <c r="BG317" s="15"/>
      <c r="BH317" s="9"/>
      <c r="BI317" s="10"/>
      <c r="BJ317" s="9" t="s">
        <v>2403</v>
      </c>
      <c r="BK317" s="3" t="s">
        <v>12</v>
      </c>
      <c r="BL317" s="15" t="s">
        <v>12</v>
      </c>
      <c r="BM317" s="15"/>
      <c r="BN317" s="9"/>
      <c r="BO317" s="10"/>
      <c r="BP317">
        <f t="shared" si="222"/>
        <v>0</v>
      </c>
      <c r="BQ317" s="93">
        <f t="shared" si="223"/>
        <v>0</v>
      </c>
      <c r="BR317" s="93">
        <f t="shared" si="224"/>
        <v>0</v>
      </c>
      <c r="BS317" s="93" t="e">
        <f>VLOOKUP(C317,'Koppeling locatie - aslocatie'!$A$2:$C$8139,2,FALSE)</f>
        <v>#N/A</v>
      </c>
      <c r="BT317" s="93" t="e">
        <f>VLOOKUP($BS317,aslocaties_v01!$C$3:$AA$349,MATCH($K$3/10,aslocaties_v01!$C$2:$X$2),FALSE)</f>
        <v>#N/A</v>
      </c>
      <c r="BU317" s="93" t="e">
        <f>VLOOKUP(BS317,aslocaties_v01!$C$3:$AA$349,MATCH($K$3,aslocaties_v01!$C$2:$X$2),FALSE)</f>
        <v>#N/A</v>
      </c>
      <c r="BV317" s="93" t="e">
        <f>VLOOKUP(BS317,aslocaties_v01!$C$3:$AA$349,MATCH($K$3*10,aslocaties_v01!$C$2:$X$2),FALSE)</f>
        <v>#N/A</v>
      </c>
      <c r="BW317" s="93" t="e">
        <f t="shared" si="225"/>
        <v>#N/A</v>
      </c>
      <c r="BX317" s="93" t="e">
        <f t="shared" si="226"/>
        <v>#N/A</v>
      </c>
      <c r="BY317" s="94">
        <f t="shared" si="227"/>
        <v>999</v>
      </c>
      <c r="BZ317" s="94">
        <f t="shared" si="228"/>
        <v>999</v>
      </c>
      <c r="CA317" s="94" t="e">
        <f t="shared" si="229"/>
        <v>#N/A</v>
      </c>
      <c r="CB317" t="e">
        <f t="shared" si="230"/>
        <v>#N/A</v>
      </c>
      <c r="CC317" s="58" t="e">
        <f t="shared" si="231"/>
        <v>#N/A</v>
      </c>
      <c r="CD317" s="95" t="e">
        <f t="shared" si="232"/>
        <v>#N/A</v>
      </c>
      <c r="CE317" s="96" t="b">
        <f t="shared" si="233"/>
        <v>1</v>
      </c>
      <c r="CF317" t="e">
        <f t="shared" si="234"/>
        <v>#DIV/0!</v>
      </c>
      <c r="CG317" t="e">
        <f t="shared" si="235"/>
        <v>#DIV/0!</v>
      </c>
      <c r="CH317" s="84" t="b">
        <f t="shared" si="236"/>
        <v>1</v>
      </c>
      <c r="CI317">
        <f t="shared" si="237"/>
        <v>0.80800000000000005</v>
      </c>
      <c r="CJ317" t="b">
        <f t="shared" si="238"/>
        <v>1</v>
      </c>
      <c r="CK317" t="b">
        <f t="shared" si="239"/>
        <v>1</v>
      </c>
      <c r="CL317" s="84" t="b">
        <f t="shared" si="259"/>
        <v>1</v>
      </c>
      <c r="CM317">
        <f t="shared" si="240"/>
        <v>2.915</v>
      </c>
      <c r="CN317" t="b">
        <f t="shared" si="241"/>
        <v>1</v>
      </c>
      <c r="CO317" s="84">
        <f t="shared" si="242"/>
        <v>6.095504331693205E-2</v>
      </c>
      <c r="CP317" t="b">
        <f t="shared" si="243"/>
        <v>1</v>
      </c>
      <c r="CQ317" s="96" t="b">
        <f t="shared" si="244"/>
        <v>1</v>
      </c>
      <c r="CR317" t="b">
        <f t="shared" si="245"/>
        <v>1</v>
      </c>
      <c r="CS317" t="b">
        <f t="shared" si="246"/>
        <v>1</v>
      </c>
      <c r="CT317" t="b">
        <f t="shared" si="247"/>
        <v>1</v>
      </c>
      <c r="CU317" t="b">
        <f t="shared" si="248"/>
        <v>1</v>
      </c>
      <c r="CV317" s="84" t="b">
        <f t="shared" si="249"/>
        <v>1</v>
      </c>
      <c r="CW317" t="b">
        <f t="shared" si="250"/>
        <v>1</v>
      </c>
      <c r="CX317" t="b">
        <f t="shared" si="251"/>
        <v>1</v>
      </c>
      <c r="CY317" t="b">
        <f t="shared" si="252"/>
        <v>1</v>
      </c>
      <c r="CZ317" t="b">
        <f t="shared" si="253"/>
        <v>1</v>
      </c>
      <c r="DA317" s="84">
        <f t="shared" si="254"/>
        <v>0</v>
      </c>
      <c r="DB317" t="e">
        <f t="shared" si="255"/>
        <v>#N/A</v>
      </c>
    </row>
    <row r="318" spans="1:106">
      <c r="A318" s="9">
        <v>316</v>
      </c>
      <c r="B318" s="3">
        <v>2</v>
      </c>
      <c r="C318" s="3" t="s">
        <v>355</v>
      </c>
      <c r="D318" s="3" t="str">
        <f t="shared" si="208"/>
        <v>AF_60m_R_38_0348</v>
      </c>
      <c r="E318" s="3" t="str">
        <f t="shared" si="209"/>
        <v>0348</v>
      </c>
      <c r="F318" s="3">
        <v>132746.78099999999</v>
      </c>
      <c r="G318" s="15">
        <v>422267.81199999998</v>
      </c>
      <c r="H318" s="35" t="str">
        <f t="shared" si="210"/>
        <v>ja</v>
      </c>
      <c r="I318" s="42" t="s">
        <v>2402</v>
      </c>
      <c r="J318" s="20" t="s">
        <v>2955</v>
      </c>
      <c r="K318" s="21">
        <v>10000</v>
      </c>
      <c r="L318" s="28">
        <f t="shared" si="256"/>
        <v>0.24</v>
      </c>
      <c r="M318" s="28">
        <f t="shared" si="257"/>
        <v>0</v>
      </c>
      <c r="N318" s="56">
        <f t="shared" si="211"/>
        <v>0</v>
      </c>
      <c r="O318" s="33">
        <f t="shared" si="258"/>
        <v>41.381416710891678</v>
      </c>
      <c r="P318" s="37">
        <f t="shared" si="212"/>
        <v>86.257336644484909</v>
      </c>
      <c r="Q318" s="9" t="s">
        <v>12</v>
      </c>
      <c r="R318" s="55" t="s">
        <v>12</v>
      </c>
      <c r="S318" s="55">
        <v>3.7469999999999999</v>
      </c>
      <c r="T318" s="55">
        <v>3.8490000000000002</v>
      </c>
      <c r="U318" s="55">
        <v>3.93</v>
      </c>
      <c r="V318" s="3">
        <v>3.9940000000000002</v>
      </c>
      <c r="W318" s="3">
        <v>4.07</v>
      </c>
      <c r="X318" s="3" t="s">
        <v>12</v>
      </c>
      <c r="Y318" s="3">
        <v>4.5069999999999997</v>
      </c>
      <c r="Z318" s="15" t="s">
        <v>12</v>
      </c>
      <c r="AA318" s="10">
        <f t="shared" si="213"/>
        <v>4.07</v>
      </c>
      <c r="AB318" s="9">
        <f t="shared" si="214"/>
        <v>0.14000000000000012</v>
      </c>
      <c r="AC318" s="10">
        <f t="shared" si="215"/>
        <v>0.43699999999999939</v>
      </c>
      <c r="AD318" s="9" t="s">
        <v>12</v>
      </c>
      <c r="AE318" s="55" t="s">
        <v>12</v>
      </c>
      <c r="AF318" s="55">
        <v>0.51300000000000001</v>
      </c>
      <c r="AG318" s="55">
        <v>0.60899999999999999</v>
      </c>
      <c r="AH318" s="55">
        <v>0.70399999999999996</v>
      </c>
      <c r="AI318" s="3">
        <v>0.76</v>
      </c>
      <c r="AJ318" s="3">
        <v>0.81699999999999995</v>
      </c>
      <c r="AK318" s="3" t="s">
        <v>12</v>
      </c>
      <c r="AL318" s="3">
        <v>0.91800000000000004</v>
      </c>
      <c r="AM318" s="15" t="s">
        <v>12</v>
      </c>
      <c r="AN318" s="10">
        <f t="shared" si="216"/>
        <v>0.81699999999999995</v>
      </c>
      <c r="AO318" s="9">
        <f t="shared" si="217"/>
        <v>0.11299999999999999</v>
      </c>
      <c r="AP318" s="10">
        <f t="shared" si="218"/>
        <v>0.10100000000000009</v>
      </c>
      <c r="AQ318" s="9" t="s">
        <v>12</v>
      </c>
      <c r="AR318" s="55" t="s">
        <v>12</v>
      </c>
      <c r="AS318" s="55">
        <v>2.3239999999999998</v>
      </c>
      <c r="AT318" s="55">
        <v>2.528</v>
      </c>
      <c r="AU318" s="55">
        <v>2.7509999999999999</v>
      </c>
      <c r="AV318" s="3">
        <v>2.8420000000000001</v>
      </c>
      <c r="AW318" s="3">
        <v>2.9249999999999998</v>
      </c>
      <c r="AX318" s="3" t="s">
        <v>12</v>
      </c>
      <c r="AY318" s="3">
        <v>3.0859999999999999</v>
      </c>
      <c r="AZ318" s="15" t="s">
        <v>12</v>
      </c>
      <c r="BA318" s="10">
        <f t="shared" si="219"/>
        <v>2.9249999999999998</v>
      </c>
      <c r="BB318" s="9">
        <f t="shared" si="220"/>
        <v>0.17399999999999993</v>
      </c>
      <c r="BC318" s="10">
        <f t="shared" si="221"/>
        <v>0.16100000000000003</v>
      </c>
      <c r="BD318" s="9" t="s">
        <v>2403</v>
      </c>
      <c r="BE318" s="3" t="s">
        <v>12</v>
      </c>
      <c r="BF318" s="15" t="s">
        <v>12</v>
      </c>
      <c r="BG318" s="15"/>
      <c r="BH318" s="9"/>
      <c r="BI318" s="10"/>
      <c r="BJ318" s="9" t="s">
        <v>2403</v>
      </c>
      <c r="BK318" s="3" t="s">
        <v>12</v>
      </c>
      <c r="BL318" s="15" t="s">
        <v>12</v>
      </c>
      <c r="BM318" s="15"/>
      <c r="BN318" s="9"/>
      <c r="BO318" s="10"/>
      <c r="BP318">
        <f t="shared" si="222"/>
        <v>0</v>
      </c>
      <c r="BQ318" s="93">
        <f t="shared" si="223"/>
        <v>0</v>
      </c>
      <c r="BR318" s="93">
        <f t="shared" si="224"/>
        <v>0</v>
      </c>
      <c r="BS318" s="93" t="e">
        <f>VLOOKUP(C318,'Koppeling locatie - aslocatie'!$A$2:$C$8139,2,FALSE)</f>
        <v>#N/A</v>
      </c>
      <c r="BT318" s="93" t="e">
        <f>VLOOKUP($BS318,aslocaties_v01!$C$3:$AA$349,MATCH($K$3/10,aslocaties_v01!$C$2:$X$2),FALSE)</f>
        <v>#N/A</v>
      </c>
      <c r="BU318" s="93" t="e">
        <f>VLOOKUP(BS318,aslocaties_v01!$C$3:$AA$349,MATCH($K$3,aslocaties_v01!$C$2:$X$2),FALSE)</f>
        <v>#N/A</v>
      </c>
      <c r="BV318" s="93" t="e">
        <f>VLOOKUP(BS318,aslocaties_v01!$C$3:$AA$349,MATCH($K$3*10,aslocaties_v01!$C$2:$X$2),FALSE)</f>
        <v>#N/A</v>
      </c>
      <c r="BW318" s="93" t="e">
        <f t="shared" si="225"/>
        <v>#N/A</v>
      </c>
      <c r="BX318" s="93" t="e">
        <f t="shared" si="226"/>
        <v>#N/A</v>
      </c>
      <c r="BY318" s="94">
        <f t="shared" si="227"/>
        <v>999</v>
      </c>
      <c r="BZ318" s="94">
        <f t="shared" si="228"/>
        <v>999</v>
      </c>
      <c r="CA318" s="94" t="e">
        <f t="shared" si="229"/>
        <v>#N/A</v>
      </c>
      <c r="CB318" t="e">
        <f t="shared" si="230"/>
        <v>#N/A</v>
      </c>
      <c r="CC318" s="58" t="e">
        <f t="shared" si="231"/>
        <v>#N/A</v>
      </c>
      <c r="CD318" s="95" t="e">
        <f t="shared" si="232"/>
        <v>#N/A</v>
      </c>
      <c r="CE318" s="96" t="b">
        <f t="shared" si="233"/>
        <v>1</v>
      </c>
      <c r="CF318" t="e">
        <f t="shared" si="234"/>
        <v>#DIV/0!</v>
      </c>
      <c r="CG318" t="e">
        <f t="shared" si="235"/>
        <v>#DIV/0!</v>
      </c>
      <c r="CH318" s="84" t="b">
        <f t="shared" si="236"/>
        <v>1</v>
      </c>
      <c r="CI318">
        <f t="shared" si="237"/>
        <v>0.81699999999999995</v>
      </c>
      <c r="CJ318" t="b">
        <f t="shared" si="238"/>
        <v>1</v>
      </c>
      <c r="CK318" t="b">
        <f t="shared" si="239"/>
        <v>1</v>
      </c>
      <c r="CL318" s="84" t="b">
        <f t="shared" si="259"/>
        <v>1</v>
      </c>
      <c r="CM318">
        <f t="shared" si="240"/>
        <v>2.9249999999999998</v>
      </c>
      <c r="CN318" t="b">
        <f t="shared" si="241"/>
        <v>1</v>
      </c>
      <c r="CO318" s="84">
        <f t="shared" si="242"/>
        <v>6.1213289352671341E-2</v>
      </c>
      <c r="CP318" t="b">
        <f t="shared" si="243"/>
        <v>1</v>
      </c>
      <c r="CQ318" s="96" t="b">
        <f t="shared" si="244"/>
        <v>1</v>
      </c>
      <c r="CR318" t="b">
        <f t="shared" si="245"/>
        <v>1</v>
      </c>
      <c r="CS318" t="b">
        <f t="shared" si="246"/>
        <v>1</v>
      </c>
      <c r="CT318" t="b">
        <f t="shared" si="247"/>
        <v>1</v>
      </c>
      <c r="CU318" t="b">
        <f t="shared" si="248"/>
        <v>1</v>
      </c>
      <c r="CV318" s="84" t="b">
        <f t="shared" si="249"/>
        <v>1</v>
      </c>
      <c r="CW318" t="b">
        <f t="shared" si="250"/>
        <v>1</v>
      </c>
      <c r="CX318" t="b">
        <f t="shared" si="251"/>
        <v>1</v>
      </c>
      <c r="CY318" t="b">
        <f t="shared" si="252"/>
        <v>1</v>
      </c>
      <c r="CZ318" t="b">
        <f t="shared" si="253"/>
        <v>1</v>
      </c>
      <c r="DA318" s="84">
        <f t="shared" si="254"/>
        <v>0</v>
      </c>
      <c r="DB318" t="e">
        <f t="shared" si="255"/>
        <v>#N/A</v>
      </c>
    </row>
    <row r="319" spans="1:106">
      <c r="A319" s="9">
        <v>317</v>
      </c>
      <c r="B319" s="3">
        <v>2</v>
      </c>
      <c r="C319" s="3" t="s">
        <v>356</v>
      </c>
      <c r="D319" s="3" t="str">
        <f t="shared" si="208"/>
        <v>AF_60m_R_38_0349</v>
      </c>
      <c r="E319" s="3" t="str">
        <f t="shared" si="209"/>
        <v>0349</v>
      </c>
      <c r="F319" s="3">
        <v>132673.65599999999</v>
      </c>
      <c r="G319" s="15">
        <v>422313.56199999998</v>
      </c>
      <c r="H319" s="35" t="str">
        <f t="shared" si="210"/>
        <v>ja</v>
      </c>
      <c r="I319" s="42" t="s">
        <v>2402</v>
      </c>
      <c r="J319" s="20" t="s">
        <v>2955</v>
      </c>
      <c r="K319" s="21">
        <v>10000</v>
      </c>
      <c r="L319" s="28">
        <f t="shared" si="256"/>
        <v>0.24</v>
      </c>
      <c r="M319" s="28">
        <f t="shared" si="257"/>
        <v>0</v>
      </c>
      <c r="N319" s="56">
        <f t="shared" si="211"/>
        <v>0</v>
      </c>
      <c r="O319" s="33">
        <f t="shared" si="258"/>
        <v>86.257336644484909</v>
      </c>
      <c r="P319" s="37">
        <f t="shared" si="212"/>
        <v>141.86242606836035</v>
      </c>
      <c r="Q319" s="9" t="s">
        <v>12</v>
      </c>
      <c r="R319" s="55" t="s">
        <v>12</v>
      </c>
      <c r="S319" s="55">
        <v>3.577</v>
      </c>
      <c r="T319" s="55">
        <v>3.7290000000000001</v>
      </c>
      <c r="U319" s="55">
        <v>3.9260000000000002</v>
      </c>
      <c r="V319" s="3">
        <v>3.9940000000000002</v>
      </c>
      <c r="W319" s="3">
        <v>4.07</v>
      </c>
      <c r="X319" s="3" t="s">
        <v>12</v>
      </c>
      <c r="Y319" s="3">
        <v>4.5119999999999996</v>
      </c>
      <c r="Z319" s="15" t="s">
        <v>12</v>
      </c>
      <c r="AA319" s="10">
        <f t="shared" si="213"/>
        <v>4.07</v>
      </c>
      <c r="AB319" s="9">
        <f t="shared" si="214"/>
        <v>0.14400000000000013</v>
      </c>
      <c r="AC319" s="10">
        <f t="shared" si="215"/>
        <v>0.44199999999999928</v>
      </c>
      <c r="AD319" s="9" t="s">
        <v>12</v>
      </c>
      <c r="AE319" s="55" t="s">
        <v>12</v>
      </c>
      <c r="AF319" s="55">
        <v>0.17899999999999999</v>
      </c>
      <c r="AG319" s="55">
        <v>0.27500000000000002</v>
      </c>
      <c r="AH319" s="55">
        <v>0.441</v>
      </c>
      <c r="AI319" s="3">
        <v>0.58499999999999996</v>
      </c>
      <c r="AJ319" s="3">
        <v>0.69199999999999995</v>
      </c>
      <c r="AK319" s="3" t="s">
        <v>12</v>
      </c>
      <c r="AL319" s="3">
        <v>0.91700000000000004</v>
      </c>
      <c r="AM319" s="15" t="s">
        <v>12</v>
      </c>
      <c r="AN319" s="10">
        <f t="shared" si="216"/>
        <v>0.69199999999999995</v>
      </c>
      <c r="AO319" s="9">
        <f t="shared" si="217"/>
        <v>0.25099999999999995</v>
      </c>
      <c r="AP319" s="10">
        <f t="shared" si="218"/>
        <v>0.22500000000000009</v>
      </c>
      <c r="AQ319" s="9" t="s">
        <v>12</v>
      </c>
      <c r="AR319" s="55" t="s">
        <v>12</v>
      </c>
      <c r="AS319" s="55">
        <v>1.083</v>
      </c>
      <c r="AT319" s="55">
        <v>1.5049999999999999</v>
      </c>
      <c r="AU319" s="55">
        <v>2.0489999999999999</v>
      </c>
      <c r="AV319" s="3">
        <v>2.4460000000000002</v>
      </c>
      <c r="AW319" s="3">
        <v>2.7240000000000002</v>
      </c>
      <c r="AX319" s="3" t="s">
        <v>12</v>
      </c>
      <c r="AY319" s="3">
        <v>3.556</v>
      </c>
      <c r="AZ319" s="15" t="s">
        <v>12</v>
      </c>
      <c r="BA319" s="10">
        <f t="shared" si="219"/>
        <v>2.7240000000000002</v>
      </c>
      <c r="BB319" s="9">
        <f t="shared" si="220"/>
        <v>0.67500000000000027</v>
      </c>
      <c r="BC319" s="10">
        <f t="shared" si="221"/>
        <v>0.83199999999999985</v>
      </c>
      <c r="BD319" s="9" t="s">
        <v>2403</v>
      </c>
      <c r="BE319" s="3" t="s">
        <v>12</v>
      </c>
      <c r="BF319" s="15" t="s">
        <v>12</v>
      </c>
      <c r="BG319" s="15"/>
      <c r="BH319" s="9"/>
      <c r="BI319" s="10"/>
      <c r="BJ319" s="9" t="s">
        <v>2403</v>
      </c>
      <c r="BK319" s="3" t="s">
        <v>12</v>
      </c>
      <c r="BL319" s="15" t="s">
        <v>12</v>
      </c>
      <c r="BM319" s="15"/>
      <c r="BN319" s="9"/>
      <c r="BO319" s="10"/>
      <c r="BP319">
        <f t="shared" si="222"/>
        <v>0</v>
      </c>
      <c r="BQ319" s="93">
        <f t="shared" si="223"/>
        <v>0</v>
      </c>
      <c r="BR319" s="93">
        <f t="shared" si="224"/>
        <v>0</v>
      </c>
      <c r="BS319" s="93" t="e">
        <f>VLOOKUP(C319,'Koppeling locatie - aslocatie'!$A$2:$C$8139,2,FALSE)</f>
        <v>#N/A</v>
      </c>
      <c r="BT319" s="93" t="e">
        <f>VLOOKUP($BS319,aslocaties_v01!$C$3:$AA$349,MATCH($K$3/10,aslocaties_v01!$C$2:$X$2),FALSE)</f>
        <v>#N/A</v>
      </c>
      <c r="BU319" s="93" t="e">
        <f>VLOOKUP(BS319,aslocaties_v01!$C$3:$AA$349,MATCH($K$3,aslocaties_v01!$C$2:$X$2),FALSE)</f>
        <v>#N/A</v>
      </c>
      <c r="BV319" s="93" t="e">
        <f>VLOOKUP(BS319,aslocaties_v01!$C$3:$AA$349,MATCH($K$3*10,aslocaties_v01!$C$2:$X$2),FALSE)</f>
        <v>#N/A</v>
      </c>
      <c r="BW319" s="93" t="e">
        <f t="shared" si="225"/>
        <v>#N/A</v>
      </c>
      <c r="BX319" s="93" t="e">
        <f t="shared" si="226"/>
        <v>#N/A</v>
      </c>
      <c r="BY319" s="94">
        <f t="shared" si="227"/>
        <v>999</v>
      </c>
      <c r="BZ319" s="94">
        <f t="shared" si="228"/>
        <v>999</v>
      </c>
      <c r="CA319" s="94" t="e">
        <f t="shared" si="229"/>
        <v>#N/A</v>
      </c>
      <c r="CB319" t="e">
        <f t="shared" si="230"/>
        <v>#N/A</v>
      </c>
      <c r="CC319" s="58" t="e">
        <f t="shared" si="231"/>
        <v>#N/A</v>
      </c>
      <c r="CD319" s="95" t="e">
        <f t="shared" si="232"/>
        <v>#N/A</v>
      </c>
      <c r="CE319" s="96" t="b">
        <f t="shared" si="233"/>
        <v>1</v>
      </c>
      <c r="CF319" t="e">
        <f t="shared" si="234"/>
        <v>#DIV/0!</v>
      </c>
      <c r="CG319" t="e">
        <f t="shared" si="235"/>
        <v>#DIV/0!</v>
      </c>
      <c r="CH319" s="84" t="b">
        <f t="shared" si="236"/>
        <v>1</v>
      </c>
      <c r="CI319">
        <f t="shared" si="237"/>
        <v>0.69199999999999995</v>
      </c>
      <c r="CJ319" t="b">
        <f t="shared" si="238"/>
        <v>1</v>
      </c>
      <c r="CK319" t="b">
        <f t="shared" si="239"/>
        <v>1</v>
      </c>
      <c r="CL319" s="84" t="b">
        <f t="shared" si="259"/>
        <v>1</v>
      </c>
      <c r="CM319">
        <f t="shared" si="240"/>
        <v>2.7240000000000002</v>
      </c>
      <c r="CN319" t="b">
        <f t="shared" si="241"/>
        <v>1</v>
      </c>
      <c r="CO319" s="84">
        <f t="shared" si="242"/>
        <v>5.9781566311869615E-2</v>
      </c>
      <c r="CP319" t="b">
        <f t="shared" si="243"/>
        <v>1</v>
      </c>
      <c r="CQ319" s="96" t="b">
        <f t="shared" si="244"/>
        <v>1</v>
      </c>
      <c r="CR319" t="b">
        <f t="shared" si="245"/>
        <v>1</v>
      </c>
      <c r="CS319" t="b">
        <f t="shared" si="246"/>
        <v>1</v>
      </c>
      <c r="CT319" t="b">
        <f t="shared" si="247"/>
        <v>1</v>
      </c>
      <c r="CU319" t="b">
        <f t="shared" si="248"/>
        <v>1</v>
      </c>
      <c r="CV319" s="84" t="b">
        <f t="shared" si="249"/>
        <v>1</v>
      </c>
      <c r="CW319" t="b">
        <f t="shared" si="250"/>
        <v>1</v>
      </c>
      <c r="CX319" t="b">
        <f t="shared" si="251"/>
        <v>1</v>
      </c>
      <c r="CY319" t="b">
        <f t="shared" si="252"/>
        <v>1</v>
      </c>
      <c r="CZ319" t="b">
        <f t="shared" si="253"/>
        <v>1</v>
      </c>
      <c r="DA319" s="84">
        <f t="shared" si="254"/>
        <v>0</v>
      </c>
      <c r="DB319" t="e">
        <f t="shared" si="255"/>
        <v>#N/A</v>
      </c>
    </row>
    <row r="320" spans="1:106">
      <c r="A320" s="9">
        <v>318</v>
      </c>
      <c r="B320" s="3">
        <v>2</v>
      </c>
      <c r="C320" s="3" t="s">
        <v>357</v>
      </c>
      <c r="D320" s="3" t="str">
        <f t="shared" si="208"/>
        <v>AF_60m_R_38_0350</v>
      </c>
      <c r="E320" s="3" t="str">
        <f t="shared" si="209"/>
        <v>0350</v>
      </c>
      <c r="F320" s="3">
        <v>132556.375</v>
      </c>
      <c r="G320" s="15">
        <v>422393.375</v>
      </c>
      <c r="H320" s="35" t="str">
        <f t="shared" si="210"/>
        <v>ja</v>
      </c>
      <c r="I320" s="42" t="s">
        <v>2402</v>
      </c>
      <c r="J320" s="20" t="s">
        <v>2955</v>
      </c>
      <c r="K320" s="21">
        <v>10000</v>
      </c>
      <c r="L320" s="28">
        <f t="shared" si="256"/>
        <v>0.24</v>
      </c>
      <c r="M320" s="28">
        <f t="shared" si="257"/>
        <v>0</v>
      </c>
      <c r="N320" s="56">
        <f t="shared" si="211"/>
        <v>0</v>
      </c>
      <c r="O320" s="33">
        <f t="shared" si="258"/>
        <v>141.86242606836035</v>
      </c>
      <c r="P320" s="37">
        <f t="shared" si="212"/>
        <v>49.672402639702206</v>
      </c>
      <c r="Q320" s="9" t="s">
        <v>12</v>
      </c>
      <c r="R320" s="55" t="s">
        <v>12</v>
      </c>
      <c r="S320" s="55">
        <v>3.577</v>
      </c>
      <c r="T320" s="55">
        <v>3.7290000000000001</v>
      </c>
      <c r="U320" s="55">
        <v>3.9260000000000002</v>
      </c>
      <c r="V320" s="3">
        <v>3.9940000000000002</v>
      </c>
      <c r="W320" s="3">
        <v>4.0709999999999997</v>
      </c>
      <c r="X320" s="3" t="s">
        <v>12</v>
      </c>
      <c r="Y320" s="3">
        <v>4.5119999999999996</v>
      </c>
      <c r="Z320" s="15" t="s">
        <v>12</v>
      </c>
      <c r="AA320" s="10">
        <f t="shared" si="213"/>
        <v>4.0709999999999997</v>
      </c>
      <c r="AB320" s="9">
        <f t="shared" si="214"/>
        <v>0.14499999999999957</v>
      </c>
      <c r="AC320" s="10">
        <f t="shared" si="215"/>
        <v>0.44099999999999984</v>
      </c>
      <c r="AD320" s="9" t="s">
        <v>12</v>
      </c>
      <c r="AE320" s="55" t="s">
        <v>12</v>
      </c>
      <c r="AF320" s="55">
        <v>0.17499999999999999</v>
      </c>
      <c r="AG320" s="55">
        <v>0.26400000000000001</v>
      </c>
      <c r="AH320" s="55">
        <v>0.41799999999999998</v>
      </c>
      <c r="AI320" s="3">
        <v>0.56100000000000005</v>
      </c>
      <c r="AJ320" s="3">
        <v>0.67400000000000004</v>
      </c>
      <c r="AK320" s="3" t="s">
        <v>12</v>
      </c>
      <c r="AL320" s="3">
        <v>0.92</v>
      </c>
      <c r="AM320" s="15" t="s">
        <v>12</v>
      </c>
      <c r="AN320" s="10">
        <f t="shared" si="216"/>
        <v>0.67400000000000004</v>
      </c>
      <c r="AO320" s="9">
        <f t="shared" si="217"/>
        <v>0.25600000000000006</v>
      </c>
      <c r="AP320" s="10">
        <f t="shared" si="218"/>
        <v>0.246</v>
      </c>
      <c r="AQ320" s="9" t="s">
        <v>12</v>
      </c>
      <c r="AR320" s="55" t="s">
        <v>12</v>
      </c>
      <c r="AS320" s="55">
        <v>1.069</v>
      </c>
      <c r="AT320" s="55">
        <v>1.4730000000000001</v>
      </c>
      <c r="AU320" s="55">
        <v>1.9730000000000001</v>
      </c>
      <c r="AV320" s="3">
        <v>2.3679999999999999</v>
      </c>
      <c r="AW320" s="3">
        <v>2.6709999999999998</v>
      </c>
      <c r="AX320" s="3" t="s">
        <v>12</v>
      </c>
      <c r="AY320" s="3">
        <v>3.5139999999999998</v>
      </c>
      <c r="AZ320" s="15" t="s">
        <v>12</v>
      </c>
      <c r="BA320" s="10">
        <f t="shared" si="219"/>
        <v>2.6709999999999998</v>
      </c>
      <c r="BB320" s="9">
        <f t="shared" si="220"/>
        <v>0.69799999999999973</v>
      </c>
      <c r="BC320" s="10">
        <f t="shared" si="221"/>
        <v>0.84299999999999997</v>
      </c>
      <c r="BD320" s="9" t="s">
        <v>2403</v>
      </c>
      <c r="BE320" s="3" t="s">
        <v>12</v>
      </c>
      <c r="BF320" s="15" t="s">
        <v>12</v>
      </c>
      <c r="BG320" s="15"/>
      <c r="BH320" s="9"/>
      <c r="BI320" s="10"/>
      <c r="BJ320" s="9" t="s">
        <v>2403</v>
      </c>
      <c r="BK320" s="3" t="s">
        <v>12</v>
      </c>
      <c r="BL320" s="15" t="s">
        <v>12</v>
      </c>
      <c r="BM320" s="15"/>
      <c r="BN320" s="9"/>
      <c r="BO320" s="10"/>
      <c r="BP320">
        <f t="shared" si="222"/>
        <v>0</v>
      </c>
      <c r="BQ320" s="93">
        <f t="shared" si="223"/>
        <v>0</v>
      </c>
      <c r="BR320" s="93">
        <f t="shared" si="224"/>
        <v>0</v>
      </c>
      <c r="BS320" s="93" t="e">
        <f>VLOOKUP(C320,'Koppeling locatie - aslocatie'!$A$2:$C$8139,2,FALSE)</f>
        <v>#N/A</v>
      </c>
      <c r="BT320" s="93" t="e">
        <f>VLOOKUP($BS320,aslocaties_v01!$C$3:$AA$349,MATCH($K$3/10,aslocaties_v01!$C$2:$X$2),FALSE)</f>
        <v>#N/A</v>
      </c>
      <c r="BU320" s="93" t="e">
        <f>VLOOKUP(BS320,aslocaties_v01!$C$3:$AA$349,MATCH($K$3,aslocaties_v01!$C$2:$X$2),FALSE)</f>
        <v>#N/A</v>
      </c>
      <c r="BV320" s="93" t="e">
        <f>VLOOKUP(BS320,aslocaties_v01!$C$3:$AA$349,MATCH($K$3*10,aslocaties_v01!$C$2:$X$2),FALSE)</f>
        <v>#N/A</v>
      </c>
      <c r="BW320" s="93" t="e">
        <f t="shared" si="225"/>
        <v>#N/A</v>
      </c>
      <c r="BX320" s="93" t="e">
        <f t="shared" si="226"/>
        <v>#N/A</v>
      </c>
      <c r="BY320" s="94">
        <f t="shared" si="227"/>
        <v>999</v>
      </c>
      <c r="BZ320" s="94">
        <f t="shared" si="228"/>
        <v>999</v>
      </c>
      <c r="CA320" s="94" t="e">
        <f t="shared" si="229"/>
        <v>#N/A</v>
      </c>
      <c r="CB320" t="e">
        <f t="shared" si="230"/>
        <v>#N/A</v>
      </c>
      <c r="CC320" s="58" t="e">
        <f t="shared" si="231"/>
        <v>#N/A</v>
      </c>
      <c r="CD320" s="95" t="e">
        <f t="shared" si="232"/>
        <v>#N/A</v>
      </c>
      <c r="CE320" s="96" t="b">
        <f t="shared" si="233"/>
        <v>1</v>
      </c>
      <c r="CF320" t="e">
        <f t="shared" si="234"/>
        <v>#DIV/0!</v>
      </c>
      <c r="CG320" t="e">
        <f t="shared" si="235"/>
        <v>#DIV/0!</v>
      </c>
      <c r="CH320" s="84" t="b">
        <f t="shared" si="236"/>
        <v>1</v>
      </c>
      <c r="CI320">
        <f t="shared" si="237"/>
        <v>0.67400000000000004</v>
      </c>
      <c r="CJ320" t="b">
        <f t="shared" si="238"/>
        <v>1</v>
      </c>
      <c r="CK320" t="b">
        <f t="shared" si="239"/>
        <v>1</v>
      </c>
      <c r="CL320" s="84" t="b">
        <f t="shared" si="259"/>
        <v>1</v>
      </c>
      <c r="CM320">
        <f t="shared" si="240"/>
        <v>2.6709999999999998</v>
      </c>
      <c r="CN320" t="b">
        <f t="shared" si="241"/>
        <v>1</v>
      </c>
      <c r="CO320" s="84">
        <f t="shared" si="242"/>
        <v>6.0560230871270271E-2</v>
      </c>
      <c r="CP320" t="b">
        <f t="shared" si="243"/>
        <v>1</v>
      </c>
      <c r="CQ320" s="96" t="b">
        <f t="shared" si="244"/>
        <v>1</v>
      </c>
      <c r="CR320" t="b">
        <f t="shared" si="245"/>
        <v>1</v>
      </c>
      <c r="CS320" t="b">
        <f t="shared" si="246"/>
        <v>1</v>
      </c>
      <c r="CT320" t="b">
        <f t="shared" si="247"/>
        <v>1</v>
      </c>
      <c r="CU320" t="b">
        <f t="shared" si="248"/>
        <v>1</v>
      </c>
      <c r="CV320" s="84" t="b">
        <f t="shared" si="249"/>
        <v>1</v>
      </c>
      <c r="CW320" t="b">
        <f t="shared" si="250"/>
        <v>1</v>
      </c>
      <c r="CX320" t="b">
        <f t="shared" si="251"/>
        <v>1</v>
      </c>
      <c r="CY320" t="b">
        <f t="shared" si="252"/>
        <v>1</v>
      </c>
      <c r="CZ320" t="b">
        <f t="shared" si="253"/>
        <v>1</v>
      </c>
      <c r="DA320" s="84">
        <f t="shared" si="254"/>
        <v>0</v>
      </c>
      <c r="DB320" t="e">
        <f t="shared" si="255"/>
        <v>#N/A</v>
      </c>
    </row>
    <row r="321" spans="1:106">
      <c r="A321" s="9">
        <v>319</v>
      </c>
      <c r="B321" s="3">
        <v>2</v>
      </c>
      <c r="C321" s="3" t="s">
        <v>358</v>
      </c>
      <c r="D321" s="3" t="str">
        <f t="shared" si="208"/>
        <v>AF_60m_R_38_0351</v>
      </c>
      <c r="E321" s="3" t="str">
        <f t="shared" si="209"/>
        <v>0351</v>
      </c>
      <c r="F321" s="3">
        <v>132516.04699999999</v>
      </c>
      <c r="G321" s="15">
        <v>422422.375</v>
      </c>
      <c r="H321" s="35" t="str">
        <f t="shared" si="210"/>
        <v>ja</v>
      </c>
      <c r="I321" s="42" t="s">
        <v>2402</v>
      </c>
      <c r="J321" s="20" t="s">
        <v>2955</v>
      </c>
      <c r="K321" s="21">
        <v>10000</v>
      </c>
      <c r="L321" s="28">
        <f t="shared" si="256"/>
        <v>0.24</v>
      </c>
      <c r="M321" s="28">
        <f t="shared" si="257"/>
        <v>0</v>
      </c>
      <c r="N321" s="56">
        <f t="shared" si="211"/>
        <v>0</v>
      </c>
      <c r="O321" s="33">
        <f t="shared" si="258"/>
        <v>49.672402639702206</v>
      </c>
      <c r="P321" s="37">
        <f t="shared" si="212"/>
        <v>100.5735985087459</v>
      </c>
      <c r="Q321" s="9" t="s">
        <v>12</v>
      </c>
      <c r="R321" s="55" t="s">
        <v>12</v>
      </c>
      <c r="S321" s="55">
        <v>3.577</v>
      </c>
      <c r="T321" s="55">
        <v>3.7280000000000002</v>
      </c>
      <c r="U321" s="55">
        <v>3.9260000000000002</v>
      </c>
      <c r="V321" s="3">
        <v>3.9950000000000001</v>
      </c>
      <c r="W321" s="3">
        <v>4.0709999999999997</v>
      </c>
      <c r="X321" s="3" t="s">
        <v>12</v>
      </c>
      <c r="Y321" s="3">
        <v>4.5119999999999996</v>
      </c>
      <c r="Z321" s="15" t="s">
        <v>12</v>
      </c>
      <c r="AA321" s="10">
        <f t="shared" si="213"/>
        <v>4.0709999999999997</v>
      </c>
      <c r="AB321" s="9">
        <f t="shared" si="214"/>
        <v>0.14499999999999957</v>
      </c>
      <c r="AC321" s="10">
        <f t="shared" si="215"/>
        <v>0.44099999999999984</v>
      </c>
      <c r="AD321" s="9" t="s">
        <v>12</v>
      </c>
      <c r="AE321" s="55" t="s">
        <v>12</v>
      </c>
      <c r="AF321" s="55">
        <v>0.17599999999999999</v>
      </c>
      <c r="AG321" s="55">
        <v>0.26500000000000001</v>
      </c>
      <c r="AH321" s="55">
        <v>0.41299999999999998</v>
      </c>
      <c r="AI321" s="3">
        <v>0.54400000000000004</v>
      </c>
      <c r="AJ321" s="3">
        <v>0.65800000000000003</v>
      </c>
      <c r="AK321" s="3" t="s">
        <v>12</v>
      </c>
      <c r="AL321" s="3">
        <v>0.90900000000000003</v>
      </c>
      <c r="AM321" s="15" t="s">
        <v>12</v>
      </c>
      <c r="AN321" s="10">
        <f t="shared" si="216"/>
        <v>0.65800000000000003</v>
      </c>
      <c r="AO321" s="9">
        <f t="shared" si="217"/>
        <v>0.24500000000000005</v>
      </c>
      <c r="AP321" s="10">
        <f t="shared" si="218"/>
        <v>0.251</v>
      </c>
      <c r="AQ321" s="9" t="s">
        <v>12</v>
      </c>
      <c r="AR321" s="55" t="s">
        <v>12</v>
      </c>
      <c r="AS321" s="55">
        <v>1.08</v>
      </c>
      <c r="AT321" s="55">
        <v>1.4890000000000001</v>
      </c>
      <c r="AU321" s="55">
        <v>1.9790000000000001</v>
      </c>
      <c r="AV321" s="3">
        <v>2.359</v>
      </c>
      <c r="AW321" s="3">
        <v>2.6349999999999998</v>
      </c>
      <c r="AX321" s="3" t="s">
        <v>12</v>
      </c>
      <c r="AY321" s="3">
        <v>3.4390000000000001</v>
      </c>
      <c r="AZ321" s="15" t="s">
        <v>12</v>
      </c>
      <c r="BA321" s="10">
        <f t="shared" si="219"/>
        <v>2.6349999999999998</v>
      </c>
      <c r="BB321" s="9">
        <f t="shared" si="220"/>
        <v>0.65599999999999969</v>
      </c>
      <c r="BC321" s="10">
        <f t="shared" si="221"/>
        <v>0.80400000000000027</v>
      </c>
      <c r="BD321" s="9" t="s">
        <v>2403</v>
      </c>
      <c r="BE321" s="3" t="s">
        <v>12</v>
      </c>
      <c r="BF321" s="15" t="s">
        <v>12</v>
      </c>
      <c r="BG321" s="15"/>
      <c r="BH321" s="9"/>
      <c r="BI321" s="10"/>
      <c r="BJ321" s="9" t="s">
        <v>2403</v>
      </c>
      <c r="BK321" s="3" t="s">
        <v>12</v>
      </c>
      <c r="BL321" s="15" t="s">
        <v>12</v>
      </c>
      <c r="BM321" s="15"/>
      <c r="BN321" s="9"/>
      <c r="BO321" s="10"/>
      <c r="BP321">
        <f t="shared" si="222"/>
        <v>0</v>
      </c>
      <c r="BQ321" s="93">
        <f t="shared" si="223"/>
        <v>0</v>
      </c>
      <c r="BR321" s="93">
        <f t="shared" si="224"/>
        <v>0</v>
      </c>
      <c r="BS321" s="93" t="e">
        <f>VLOOKUP(C321,'Koppeling locatie - aslocatie'!$A$2:$C$8139,2,FALSE)</f>
        <v>#N/A</v>
      </c>
      <c r="BT321" s="93" t="e">
        <f>VLOOKUP($BS321,aslocaties_v01!$C$3:$AA$349,MATCH($K$3/10,aslocaties_v01!$C$2:$X$2),FALSE)</f>
        <v>#N/A</v>
      </c>
      <c r="BU321" s="93" t="e">
        <f>VLOOKUP(BS321,aslocaties_v01!$C$3:$AA$349,MATCH($K$3,aslocaties_v01!$C$2:$X$2),FALSE)</f>
        <v>#N/A</v>
      </c>
      <c r="BV321" s="93" t="e">
        <f>VLOOKUP(BS321,aslocaties_v01!$C$3:$AA$349,MATCH($K$3*10,aslocaties_v01!$C$2:$X$2),FALSE)</f>
        <v>#N/A</v>
      </c>
      <c r="BW321" s="93" t="e">
        <f t="shared" si="225"/>
        <v>#N/A</v>
      </c>
      <c r="BX321" s="93" t="e">
        <f t="shared" si="226"/>
        <v>#N/A</v>
      </c>
      <c r="BY321" s="94">
        <f t="shared" si="227"/>
        <v>999</v>
      </c>
      <c r="BZ321" s="94">
        <f t="shared" si="228"/>
        <v>999</v>
      </c>
      <c r="CA321" s="94" t="e">
        <f t="shared" si="229"/>
        <v>#N/A</v>
      </c>
      <c r="CB321" t="e">
        <f t="shared" si="230"/>
        <v>#N/A</v>
      </c>
      <c r="CC321" s="58" t="e">
        <f t="shared" si="231"/>
        <v>#N/A</v>
      </c>
      <c r="CD321" s="95" t="e">
        <f t="shared" si="232"/>
        <v>#N/A</v>
      </c>
      <c r="CE321" s="96" t="b">
        <f t="shared" si="233"/>
        <v>1</v>
      </c>
      <c r="CF321" t="e">
        <f t="shared" si="234"/>
        <v>#DIV/0!</v>
      </c>
      <c r="CG321" t="e">
        <f t="shared" si="235"/>
        <v>#DIV/0!</v>
      </c>
      <c r="CH321" s="84" t="b">
        <f t="shared" si="236"/>
        <v>1</v>
      </c>
      <c r="CI321">
        <f t="shared" si="237"/>
        <v>0.65800000000000003</v>
      </c>
      <c r="CJ321" t="b">
        <f t="shared" si="238"/>
        <v>1</v>
      </c>
      <c r="CK321" t="b">
        <f t="shared" si="239"/>
        <v>1</v>
      </c>
      <c r="CL321" s="84" t="b">
        <f t="shared" si="259"/>
        <v>1</v>
      </c>
      <c r="CM321">
        <f t="shared" si="240"/>
        <v>2.6349999999999998</v>
      </c>
      <c r="CN321" t="b">
        <f t="shared" si="241"/>
        <v>1</v>
      </c>
      <c r="CO321" s="84">
        <f t="shared" si="242"/>
        <v>6.0749129085528972E-2</v>
      </c>
      <c r="CP321" t="b">
        <f t="shared" si="243"/>
        <v>1</v>
      </c>
      <c r="CQ321" s="96" t="b">
        <f t="shared" si="244"/>
        <v>1</v>
      </c>
      <c r="CR321" t="b">
        <f t="shared" si="245"/>
        <v>1</v>
      </c>
      <c r="CS321" t="b">
        <f t="shared" si="246"/>
        <v>1</v>
      </c>
      <c r="CT321" t="b">
        <f t="shared" si="247"/>
        <v>1</v>
      </c>
      <c r="CU321" t="b">
        <f t="shared" si="248"/>
        <v>1</v>
      </c>
      <c r="CV321" s="84" t="b">
        <f t="shared" si="249"/>
        <v>1</v>
      </c>
      <c r="CW321" t="b">
        <f t="shared" si="250"/>
        <v>1</v>
      </c>
      <c r="CX321" t="b">
        <f t="shared" si="251"/>
        <v>1</v>
      </c>
      <c r="CY321" t="b">
        <f t="shared" si="252"/>
        <v>1</v>
      </c>
      <c r="CZ321" t="b">
        <f t="shared" si="253"/>
        <v>1</v>
      </c>
      <c r="DA321" s="84">
        <f t="shared" si="254"/>
        <v>0</v>
      </c>
      <c r="DB321" t="e">
        <f t="shared" si="255"/>
        <v>#N/A</v>
      </c>
    </row>
    <row r="322" spans="1:106">
      <c r="A322" s="9">
        <v>320</v>
      </c>
      <c r="B322" s="3">
        <v>2</v>
      </c>
      <c r="C322" s="3" t="s">
        <v>359</v>
      </c>
      <c r="D322" s="3" t="str">
        <f t="shared" si="208"/>
        <v>AF_60m_R_38_0352</v>
      </c>
      <c r="E322" s="3" t="str">
        <f t="shared" si="209"/>
        <v>0352</v>
      </c>
      <c r="F322" s="3">
        <v>132436.15599999999</v>
      </c>
      <c r="G322" s="15">
        <v>422483.46899999998</v>
      </c>
      <c r="H322" s="35" t="str">
        <f t="shared" si="210"/>
        <v>ja</v>
      </c>
      <c r="I322" s="42" t="s">
        <v>2402</v>
      </c>
      <c r="J322" s="20" t="s">
        <v>2955</v>
      </c>
      <c r="K322" s="21">
        <v>10000</v>
      </c>
      <c r="L322" s="28">
        <f t="shared" si="256"/>
        <v>0.24</v>
      </c>
      <c r="M322" s="28">
        <f t="shared" si="257"/>
        <v>0</v>
      </c>
      <c r="N322" s="56">
        <f t="shared" si="211"/>
        <v>0</v>
      </c>
      <c r="O322" s="33">
        <f t="shared" si="258"/>
        <v>100.5735985087459</v>
      </c>
      <c r="P322" s="37">
        <f t="shared" si="212"/>
        <v>115.86590133425713</v>
      </c>
      <c r="Q322" s="9" t="s">
        <v>12</v>
      </c>
      <c r="R322" s="55" t="s">
        <v>12</v>
      </c>
      <c r="S322" s="55">
        <v>3.577</v>
      </c>
      <c r="T322" s="55">
        <v>3.726</v>
      </c>
      <c r="U322" s="55">
        <v>3.9260000000000002</v>
      </c>
      <c r="V322" s="3">
        <v>3.9950000000000001</v>
      </c>
      <c r="W322" s="3">
        <v>4.0709999999999997</v>
      </c>
      <c r="X322" s="3" t="s">
        <v>12</v>
      </c>
      <c r="Y322" s="3">
        <v>4.5119999999999996</v>
      </c>
      <c r="Z322" s="15" t="s">
        <v>12</v>
      </c>
      <c r="AA322" s="10">
        <f t="shared" si="213"/>
        <v>4.0709999999999997</v>
      </c>
      <c r="AB322" s="9">
        <f t="shared" si="214"/>
        <v>0.14499999999999957</v>
      </c>
      <c r="AC322" s="10">
        <f t="shared" si="215"/>
        <v>0.44099999999999984</v>
      </c>
      <c r="AD322" s="9" t="s">
        <v>12</v>
      </c>
      <c r="AE322" s="55" t="s">
        <v>12</v>
      </c>
      <c r="AF322" s="55">
        <v>0.17499999999999999</v>
      </c>
      <c r="AG322" s="55">
        <v>0.26100000000000001</v>
      </c>
      <c r="AH322" s="55">
        <v>0.39800000000000002</v>
      </c>
      <c r="AI322" s="3">
        <v>0.52400000000000002</v>
      </c>
      <c r="AJ322" s="3">
        <v>0.64</v>
      </c>
      <c r="AK322" s="3" t="s">
        <v>12</v>
      </c>
      <c r="AL322" s="3">
        <v>0.89400000000000002</v>
      </c>
      <c r="AM322" s="15" t="s">
        <v>12</v>
      </c>
      <c r="AN322" s="10">
        <f t="shared" si="216"/>
        <v>0.64</v>
      </c>
      <c r="AO322" s="9">
        <f t="shared" si="217"/>
        <v>0.24199999999999999</v>
      </c>
      <c r="AP322" s="10">
        <f t="shared" si="218"/>
        <v>0.254</v>
      </c>
      <c r="AQ322" s="9" t="s">
        <v>12</v>
      </c>
      <c r="AR322" s="55" t="s">
        <v>12</v>
      </c>
      <c r="AS322" s="55">
        <v>1.0820000000000001</v>
      </c>
      <c r="AT322" s="55">
        <v>1.482</v>
      </c>
      <c r="AU322" s="55">
        <v>1.94</v>
      </c>
      <c r="AV322" s="3">
        <v>2.3039999999999998</v>
      </c>
      <c r="AW322" s="3">
        <v>2.585</v>
      </c>
      <c r="AX322" s="3" t="s">
        <v>12</v>
      </c>
      <c r="AY322" s="3">
        <v>3.3559999999999999</v>
      </c>
      <c r="AZ322" s="15" t="s">
        <v>12</v>
      </c>
      <c r="BA322" s="10">
        <f t="shared" si="219"/>
        <v>2.585</v>
      </c>
      <c r="BB322" s="9">
        <f t="shared" si="220"/>
        <v>0.64500000000000002</v>
      </c>
      <c r="BC322" s="10">
        <f t="shared" si="221"/>
        <v>0.77099999999999991</v>
      </c>
      <c r="BD322" s="9" t="s">
        <v>2403</v>
      </c>
      <c r="BE322" s="3" t="s">
        <v>12</v>
      </c>
      <c r="BF322" s="15" t="s">
        <v>12</v>
      </c>
      <c r="BG322" s="15"/>
      <c r="BH322" s="9"/>
      <c r="BI322" s="10"/>
      <c r="BJ322" s="9" t="s">
        <v>2403</v>
      </c>
      <c r="BK322" s="3" t="s">
        <v>12</v>
      </c>
      <c r="BL322" s="15" t="s">
        <v>12</v>
      </c>
      <c r="BM322" s="15"/>
      <c r="BN322" s="9"/>
      <c r="BO322" s="10"/>
      <c r="BP322">
        <f t="shared" si="222"/>
        <v>0</v>
      </c>
      <c r="BQ322" s="93">
        <f t="shared" si="223"/>
        <v>0</v>
      </c>
      <c r="BR322" s="93">
        <f t="shared" si="224"/>
        <v>0</v>
      </c>
      <c r="BS322" s="93" t="e">
        <f>VLOOKUP(C322,'Koppeling locatie - aslocatie'!$A$2:$C$8139,2,FALSE)</f>
        <v>#N/A</v>
      </c>
      <c r="BT322" s="93" t="e">
        <f>VLOOKUP($BS322,aslocaties_v01!$C$3:$AA$349,MATCH($K$3/10,aslocaties_v01!$C$2:$X$2),FALSE)</f>
        <v>#N/A</v>
      </c>
      <c r="BU322" s="93" t="e">
        <f>VLOOKUP(BS322,aslocaties_v01!$C$3:$AA$349,MATCH($K$3,aslocaties_v01!$C$2:$X$2),FALSE)</f>
        <v>#N/A</v>
      </c>
      <c r="BV322" s="93" t="e">
        <f>VLOOKUP(BS322,aslocaties_v01!$C$3:$AA$349,MATCH($K$3*10,aslocaties_v01!$C$2:$X$2),FALSE)</f>
        <v>#N/A</v>
      </c>
      <c r="BW322" s="93" t="e">
        <f t="shared" si="225"/>
        <v>#N/A</v>
      </c>
      <c r="BX322" s="93" t="e">
        <f t="shared" si="226"/>
        <v>#N/A</v>
      </c>
      <c r="BY322" s="94">
        <f t="shared" si="227"/>
        <v>999</v>
      </c>
      <c r="BZ322" s="94">
        <f t="shared" si="228"/>
        <v>999</v>
      </c>
      <c r="CA322" s="94" t="e">
        <f t="shared" si="229"/>
        <v>#N/A</v>
      </c>
      <c r="CB322" t="e">
        <f t="shared" si="230"/>
        <v>#N/A</v>
      </c>
      <c r="CC322" s="58" t="e">
        <f t="shared" si="231"/>
        <v>#N/A</v>
      </c>
      <c r="CD322" s="95" t="e">
        <f t="shared" si="232"/>
        <v>#N/A</v>
      </c>
      <c r="CE322" s="96" t="b">
        <f t="shared" si="233"/>
        <v>1</v>
      </c>
      <c r="CF322" t="e">
        <f t="shared" si="234"/>
        <v>#DIV/0!</v>
      </c>
      <c r="CG322" t="e">
        <f t="shared" si="235"/>
        <v>#DIV/0!</v>
      </c>
      <c r="CH322" s="84" t="b">
        <f t="shared" si="236"/>
        <v>1</v>
      </c>
      <c r="CI322">
        <f t="shared" si="237"/>
        <v>0.64</v>
      </c>
      <c r="CJ322" t="b">
        <f t="shared" si="238"/>
        <v>1</v>
      </c>
      <c r="CK322" t="b">
        <f t="shared" si="239"/>
        <v>1</v>
      </c>
      <c r="CL322" s="84" t="b">
        <f t="shared" si="259"/>
        <v>1</v>
      </c>
      <c r="CM322">
        <f t="shared" si="240"/>
        <v>2.585</v>
      </c>
      <c r="CN322" t="b">
        <f t="shared" si="241"/>
        <v>1</v>
      </c>
      <c r="CO322" s="84">
        <f t="shared" si="242"/>
        <v>6.1395180535885913E-2</v>
      </c>
      <c r="CP322" t="b">
        <f t="shared" si="243"/>
        <v>1</v>
      </c>
      <c r="CQ322" s="96" t="b">
        <f t="shared" si="244"/>
        <v>1</v>
      </c>
      <c r="CR322" t="b">
        <f t="shared" si="245"/>
        <v>1</v>
      </c>
      <c r="CS322" t="b">
        <f t="shared" si="246"/>
        <v>1</v>
      </c>
      <c r="CT322" t="b">
        <f t="shared" si="247"/>
        <v>1</v>
      </c>
      <c r="CU322" t="b">
        <f t="shared" si="248"/>
        <v>1</v>
      </c>
      <c r="CV322" s="84" t="b">
        <f t="shared" si="249"/>
        <v>1</v>
      </c>
      <c r="CW322" t="b">
        <f t="shared" si="250"/>
        <v>1</v>
      </c>
      <c r="CX322" t="b">
        <f t="shared" si="251"/>
        <v>1</v>
      </c>
      <c r="CY322" t="b">
        <f t="shared" si="252"/>
        <v>1</v>
      </c>
      <c r="CZ322" t="b">
        <f t="shared" si="253"/>
        <v>1</v>
      </c>
      <c r="DA322" s="84">
        <f t="shared" si="254"/>
        <v>0</v>
      </c>
      <c r="DB322" t="e">
        <f t="shared" si="255"/>
        <v>#N/A</v>
      </c>
    </row>
    <row r="323" spans="1:106">
      <c r="A323" s="9">
        <v>321</v>
      </c>
      <c r="B323" s="3">
        <v>2</v>
      </c>
      <c r="C323" s="3" t="s">
        <v>360</v>
      </c>
      <c r="D323" s="3" t="str">
        <f t="shared" ref="D323:D329" si="260">IF(ISERROR(FIND("_",C323)),C323,LEFT(C323,LEN(C323)-LEN(RIGHT(C323,LEN(C323)-FIND("~",SUBSTITUTE(C323,"_","~",LEN(C323)-LEN(SUBSTITUTE(C323,"_",""))))))) &amp; TEXT(INT(RIGHT(C323,LEN(C323)-FIND("~",SUBSTITUTE(C323,"_","~",LEN(C323)-LEN(SUBSTITUTE(C323,"_","")))))), "0000") )</f>
        <v>AF_60m_R_38_0353</v>
      </c>
      <c r="E323" s="3" t="str">
        <f t="shared" ref="E323:E329" si="261">TEXT(INT(RIGHT(C323,LEN(C323)-FIND("~",SUBSTITUTE(C323,"_","~",LEN(C323)-LEN(SUBSTITUTE(C323,"_","")))))), "0000")</f>
        <v>0353</v>
      </c>
      <c r="F323" s="3">
        <v>132321.42199999999</v>
      </c>
      <c r="G323" s="15">
        <v>422499.625</v>
      </c>
      <c r="H323" s="35" t="str">
        <f t="shared" ref="H323:H329" si="262">IF(COUNTIF(C:C, "="&amp;C323)=1,"ja", "nee")</f>
        <v>ja</v>
      </c>
      <c r="I323" s="42" t="s">
        <v>2402</v>
      </c>
      <c r="J323" s="20" t="s">
        <v>2955</v>
      </c>
      <c r="K323" s="21">
        <v>10000</v>
      </c>
      <c r="L323" s="28">
        <f t="shared" si="256"/>
        <v>0.24</v>
      </c>
      <c r="M323" s="28">
        <f t="shared" si="257"/>
        <v>0</v>
      </c>
      <c r="N323" s="56">
        <f t="shared" ref="N323:N329" si="263">INT(K323/L323*M323)</f>
        <v>0</v>
      </c>
      <c r="O323" s="33">
        <f t="shared" si="258"/>
        <v>115.86590133425713</v>
      </c>
      <c r="P323" s="37">
        <f t="shared" ref="P323:P328" si="264">SQRT((F323-F324)^2+(G323-G324)^2)</f>
        <v>106.3795560058195</v>
      </c>
      <c r="Q323" s="9" t="s">
        <v>12</v>
      </c>
      <c r="R323" s="55" t="s">
        <v>12</v>
      </c>
      <c r="S323" s="55">
        <v>3.5270000000000001</v>
      </c>
      <c r="T323" s="55">
        <v>3.738</v>
      </c>
      <c r="U323" s="55">
        <v>3.9260000000000002</v>
      </c>
      <c r="V323" s="3">
        <v>3.9940000000000002</v>
      </c>
      <c r="W323" s="3">
        <v>4.07</v>
      </c>
      <c r="X323" s="3" t="s">
        <v>12</v>
      </c>
      <c r="Y323" s="3">
        <v>4.53</v>
      </c>
      <c r="Z323" s="15" t="s">
        <v>12</v>
      </c>
      <c r="AA323" s="10">
        <f t="shared" ref="AA323:AA329" si="265">LOOKUP($K323,$Q$2:$Z$2,Q323:Z323)</f>
        <v>4.07</v>
      </c>
      <c r="AB323" s="9">
        <f t="shared" ref="AB323:AB329" si="266">LOOKUP($K323,$Q$2:$Z$2,Q323:Z323)-LOOKUP(0.1*$K323,$Q$2:$Z$2,Q323:Z323)</f>
        <v>0.14400000000000013</v>
      </c>
      <c r="AC323" s="10">
        <f t="shared" ref="AC323:AC329" si="267">LOOKUP(10*$K323,$Q$2:$Z$2,Q323:Z323)-LOOKUP($K323,$Q$2:$Z$2,Q323:Z323)</f>
        <v>0.45999999999999996</v>
      </c>
      <c r="AD323" s="9" t="s">
        <v>12</v>
      </c>
      <c r="AE323" s="55" t="s">
        <v>12</v>
      </c>
      <c r="AF323" s="55">
        <v>0.54</v>
      </c>
      <c r="AG323" s="55">
        <v>0.60799999999999998</v>
      </c>
      <c r="AH323" s="55">
        <v>0.68300000000000005</v>
      </c>
      <c r="AI323" s="3">
        <v>0.747</v>
      </c>
      <c r="AJ323" s="3">
        <v>0.81200000000000006</v>
      </c>
      <c r="AK323" s="3" t="s">
        <v>12</v>
      </c>
      <c r="AL323" s="3">
        <v>0.92300000000000004</v>
      </c>
      <c r="AM323" s="15" t="s">
        <v>12</v>
      </c>
      <c r="AN323" s="10">
        <f t="shared" ref="AN323:AN329" si="268">LOOKUP($K323,$Q$2:$Z$2,AD323:AM323)</f>
        <v>0.81200000000000006</v>
      </c>
      <c r="AO323" s="9">
        <f t="shared" ref="AO323:AO329" si="269">LOOKUP($K323,$Q$2:$Z$2,AD323:AM323)-LOOKUP(0.1*$K323,$Q$2:$Z$2,AD323:AM323)</f>
        <v>0.129</v>
      </c>
      <c r="AP323" s="10">
        <f t="shared" ref="AP323:AP329" si="270">LOOKUP(10*$K323,$Q$2:$Z$2,AD323:AM323)-LOOKUP($K323,$Q$2:$Z$2,AD323:AM323)</f>
        <v>0.11099999999999999</v>
      </c>
      <c r="AQ323" s="9" t="s">
        <v>12</v>
      </c>
      <c r="AR323" s="55" t="s">
        <v>12</v>
      </c>
      <c r="AS323" s="55">
        <v>2.3969999999999998</v>
      </c>
      <c r="AT323" s="55">
        <v>2.5390000000000001</v>
      </c>
      <c r="AU323" s="55">
        <v>2.6709999999999998</v>
      </c>
      <c r="AV323" s="3">
        <v>2.774</v>
      </c>
      <c r="AW323" s="3">
        <v>2.8780000000000001</v>
      </c>
      <c r="AX323" s="3" t="s">
        <v>12</v>
      </c>
      <c r="AY323" s="3">
        <v>3.0449999999999999</v>
      </c>
      <c r="AZ323" s="15" t="s">
        <v>12</v>
      </c>
      <c r="BA323" s="10">
        <f t="shared" ref="BA323:BA329" si="271">LOOKUP($K323,$Q$2:$Z$2,AQ323:AZ323)</f>
        <v>2.8780000000000001</v>
      </c>
      <c r="BB323" s="9">
        <f t="shared" ref="BB323:BB329" si="272">LOOKUP($K323,$Q$2:$Z$2,AQ323:AZ323)-LOOKUP(0.1*$K323,$Q$2:$Z$2,AQ323:AZ323)</f>
        <v>0.20700000000000029</v>
      </c>
      <c r="BC323" s="10">
        <f t="shared" ref="BC323:BC329" si="273">LOOKUP(10*$K323,$Q$2:$Z$2,AQ323:AZ323)-LOOKUP($K323,$Q$2:$Z$2,AQ323:AZ323)</f>
        <v>0.16699999999999982</v>
      </c>
      <c r="BD323" s="9" t="s">
        <v>2403</v>
      </c>
      <c r="BE323" s="3" t="s">
        <v>12</v>
      </c>
      <c r="BF323" s="15" t="s">
        <v>12</v>
      </c>
      <c r="BG323" s="15"/>
      <c r="BH323" s="9"/>
      <c r="BI323" s="10"/>
      <c r="BJ323" s="9" t="s">
        <v>2403</v>
      </c>
      <c r="BK323" s="3" t="s">
        <v>12</v>
      </c>
      <c r="BL323" s="15" t="s">
        <v>12</v>
      </c>
      <c r="BM323" s="15"/>
      <c r="BN323" s="9"/>
      <c r="BO323" s="10"/>
      <c r="BP323">
        <f t="shared" ref="BP323:BP329" si="274">IF(AND(ISERROR(FIND("Fout",Q323)), ISERROR(FIND("Fout",AD323)), ISERROR(FIND("Fout",AQ323)), ISERROR(FIND( "Fout",BD323)), ISERROR(FIND( "Fout",BJ323))),0,1)</f>
        <v>0</v>
      </c>
      <c r="BQ323" s="93">
        <f t="shared" ref="BQ323:BQ329" si="275">IF(AB323=0, -1, BH323/AB323)</f>
        <v>0</v>
      </c>
      <c r="BR323" s="93">
        <f t="shared" ref="BR323:BR329" si="276">IF(AB323=0,-1,BN323/AB323)</f>
        <v>0</v>
      </c>
      <c r="BS323" s="93" t="e">
        <f>VLOOKUP(C323,'Koppeling locatie - aslocatie'!$A$2:$C$8139,2,FALSE)</f>
        <v>#N/A</v>
      </c>
      <c r="BT323" s="93" t="e">
        <f>VLOOKUP($BS323,aslocaties_v01!$C$3:$AA$349,MATCH($K$3/10,aslocaties_v01!$C$2:$X$2),FALSE)</f>
        <v>#N/A</v>
      </c>
      <c r="BU323" s="93" t="e">
        <f>VLOOKUP(BS323,aslocaties_v01!$C$3:$AA$349,MATCH($K$3,aslocaties_v01!$C$2:$X$2),FALSE)</f>
        <v>#N/A</v>
      </c>
      <c r="BV323" s="93" t="e">
        <f>VLOOKUP(BS323,aslocaties_v01!$C$3:$AA$349,MATCH($K$3*10,aslocaties_v01!$C$2:$X$2),FALSE)</f>
        <v>#N/A</v>
      </c>
      <c r="BW323" s="93" t="e">
        <f t="shared" ref="BW323:BW329" si="277">BU323-BT323</f>
        <v>#N/A</v>
      </c>
      <c r="BX323" s="93" t="e">
        <f t="shared" ref="BX323:BX329" si="278">BV323-BU323</f>
        <v>#N/A</v>
      </c>
      <c r="BY323" s="94">
        <f t="shared" ref="BY323:BY329" si="279">IFERROR(ABS(1-BW323/AB323), 999)</f>
        <v>999</v>
      </c>
      <c r="BZ323" s="94">
        <f t="shared" ref="BZ323:BZ329" si="280">IFERROR(ABS(1-BX323/AC323), 999)</f>
        <v>999</v>
      </c>
      <c r="CA323" s="94" t="e">
        <f t="shared" ref="CA323:CA329" si="281">ABS(LOOKUP(0.1*$K323,$Q$2:$Z$2,Q323:Z323)-BT323)</f>
        <v>#N/A</v>
      </c>
      <c r="CB323" t="e">
        <f t="shared" ref="CB323:CB329" si="282">ABS(LOOKUP($K323,$Q$2:$Z$2,Q323:Z323)-BU323)</f>
        <v>#N/A</v>
      </c>
      <c r="CC323" s="58" t="e">
        <f t="shared" ref="CC323:CC329" si="283">ABS(LOOKUP(10*$K323,$Q$2:$Z$2,Q323:Z323)-BV323)</f>
        <v>#N/A</v>
      </c>
      <c r="CD323" s="95" t="e">
        <f t="shared" ref="CD323:CD329" si="284">OR(BY323&gt;0.1,BZ323&gt;0.1, CA323&gt;=0.15, CB323&gt;=0.15, CC323&gt;=0.15)</f>
        <v>#N/A</v>
      </c>
      <c r="CE323" s="96" t="b">
        <f t="shared" ref="CE323:CE329" si="285">AA323&lt;AVERAGE(AA:AA)+2*STDEV(AA:AA)</f>
        <v>1</v>
      </c>
      <c r="CF323" t="e">
        <f t="shared" ref="CF323:CF329" si="286">BG323&lt;AVERAGE(BG:BG)+2*STDEV(BG:BG)</f>
        <v>#DIV/0!</v>
      </c>
      <c r="CG323" t="e">
        <f t="shared" ref="CG323:CG329" si="287">BM323&lt;AVERAGE(BM:BM)+2*STDEV(BM:BM)</f>
        <v>#DIV/0!</v>
      </c>
      <c r="CH323" s="84" t="b">
        <f t="shared" ref="CH323:CH329" si="288">AN323&gt;0.25</f>
        <v>1</v>
      </c>
      <c r="CI323">
        <f t="shared" ref="CI323:CI329" si="289">IF(CH323,AN323,"")</f>
        <v>0.81200000000000006</v>
      </c>
      <c r="CJ323" t="b">
        <f t="shared" ref="CJ323:CJ329" si="290">CI323&lt;AVERAGE(CI:CI)+3*STDEV(CI:CI)</f>
        <v>1</v>
      </c>
      <c r="CK323" t="b">
        <f t="shared" ref="CK323:CK329" si="291">AN323&lt;1.25</f>
        <v>1</v>
      </c>
      <c r="CL323" s="84" t="b">
        <f t="shared" si="259"/>
        <v>1</v>
      </c>
      <c r="CM323">
        <f t="shared" ref="CM323:CM329" si="292">IF(CL323,BA323,"")</f>
        <v>2.8780000000000001</v>
      </c>
      <c r="CN323" t="b">
        <f t="shared" ref="CN323:CN329" si="293">CM323&lt;AVERAGE(CM:CM)+3*STDEV(CM:CM)</f>
        <v>1</v>
      </c>
      <c r="CO323" s="84">
        <f t="shared" ref="CO323:CO329" si="294">IF(BA323=0, -1, AN323/(1.56*BA323^2))</f>
        <v>6.2841978773675991E-2</v>
      </c>
      <c r="CP323" t="b">
        <f t="shared" ref="CP323:CP329" si="295">OR(CO323&gt;0.035, CO323&lt;0.065)</f>
        <v>1</v>
      </c>
      <c r="CQ323" s="96" t="b">
        <f t="shared" ref="CQ323:CQ329" si="296">IF(O323="-", "-", ABS(AA323-AA322)&lt;O323*$CR$1)</f>
        <v>1</v>
      </c>
      <c r="CR323" t="b">
        <f t="shared" ref="CR323:CR329" si="297">IF(O323="-","-",ABS(BG323-BG322)&lt;O323*$CS$1)</f>
        <v>1</v>
      </c>
      <c r="CS323" t="b">
        <f t="shared" ref="CS323:CS329" si="298">IF(O323="-","-",ABS(BM323-BM322)&lt;O323*$CT$1)</f>
        <v>1</v>
      </c>
      <c r="CT323" t="b">
        <f t="shared" ref="CT323:CT329" si="299">IF(O323="-","-",ABS(AN323-AN322)&lt;O323*$CU$1)</f>
        <v>1</v>
      </c>
      <c r="CU323" t="b">
        <f t="shared" ref="CU323:CU329" si="300">IF(O323="-","-",ABS(BA322-BA323)&lt;O323*$CV$1)</f>
        <v>1</v>
      </c>
      <c r="CV323" s="84" t="b">
        <f t="shared" ref="CV323:CV328" si="301">IF(P323="-","-",ABS(AA324-AA323)&lt;P323*$CR$1)</f>
        <v>1</v>
      </c>
      <c r="CW323" t="b">
        <f t="shared" ref="CW323:CW328" si="302">IF(P323="-","-",ABS(BG324-BG323)&lt;P323*$CS$1)</f>
        <v>1</v>
      </c>
      <c r="CX323" t="b">
        <f t="shared" ref="CX323:CX328" si="303">IF(P323="-","-",ABS(BM324-BM323)&lt;P323*$CT$1)</f>
        <v>1</v>
      </c>
      <c r="CY323" t="b">
        <f t="shared" ref="CY323:CY328" si="304">IF(P323="-","-",ABS(AN324-AN323)&lt;P323*$CU$1)</f>
        <v>1</v>
      </c>
      <c r="CZ323" t="b">
        <f t="shared" ref="CZ323:CZ328" si="305">IF(P323="-","-",ABS(BA323-BA324)&lt;P323*$CV$1)</f>
        <v>1</v>
      </c>
      <c r="DA323" s="84">
        <f t="shared" ref="DA323:DA329" si="306">IFERROR(IF(AND(CQ323:CU323),0,1), 0)+IFERROR(IF(AND(CV323:CZ323),0,1),0)</f>
        <v>0</v>
      </c>
      <c r="DB323" t="e">
        <f t="shared" ref="DB323:DB329" si="307">AND(DA323&gt;0,CD323)</f>
        <v>#N/A</v>
      </c>
    </row>
    <row r="324" spans="1:106">
      <c r="A324" s="9">
        <v>322</v>
      </c>
      <c r="B324" s="3">
        <v>2</v>
      </c>
      <c r="C324" s="3" t="s">
        <v>361</v>
      </c>
      <c r="D324" s="3" t="str">
        <f t="shared" si="260"/>
        <v>AF_60m_R_38_0354</v>
      </c>
      <c r="E324" s="3" t="str">
        <f t="shared" si="261"/>
        <v>0354</v>
      </c>
      <c r="F324" s="3">
        <v>132250.56200000001</v>
      </c>
      <c r="G324" s="15">
        <v>422578.96899999998</v>
      </c>
      <c r="H324" s="35" t="str">
        <f t="shared" si="262"/>
        <v>ja</v>
      </c>
      <c r="I324" s="42" t="s">
        <v>2402</v>
      </c>
      <c r="J324" s="20" t="s">
        <v>2955</v>
      </c>
      <c r="K324" s="21">
        <v>10000</v>
      </c>
      <c r="L324" s="28">
        <f t="shared" ref="L324:L329" si="308">L323</f>
        <v>0.24</v>
      </c>
      <c r="M324" s="28">
        <f t="shared" ref="M324:M329" si="309">M323</f>
        <v>0</v>
      </c>
      <c r="N324" s="56">
        <f t="shared" si="263"/>
        <v>0</v>
      </c>
      <c r="O324" s="33">
        <f t="shared" ref="O324:O329" si="310">SQRT((F323-F324)^2+(G323-G324)^2)</f>
        <v>106.3795560058195</v>
      </c>
      <c r="P324" s="37">
        <f t="shared" si="264"/>
        <v>105.27113902680847</v>
      </c>
      <c r="Q324" s="9" t="s">
        <v>12</v>
      </c>
      <c r="R324" s="55" t="s">
        <v>12</v>
      </c>
      <c r="S324" s="55">
        <v>3.5270000000000001</v>
      </c>
      <c r="T324" s="55">
        <v>3.738</v>
      </c>
      <c r="U324" s="55">
        <v>3.9260000000000002</v>
      </c>
      <c r="V324" s="3">
        <v>3.9940000000000002</v>
      </c>
      <c r="W324" s="3">
        <v>4.07</v>
      </c>
      <c r="X324" s="3" t="s">
        <v>12</v>
      </c>
      <c r="Y324" s="3">
        <v>4.53</v>
      </c>
      <c r="Z324" s="15" t="s">
        <v>12</v>
      </c>
      <c r="AA324" s="10">
        <f t="shared" si="265"/>
        <v>4.07</v>
      </c>
      <c r="AB324" s="9">
        <f t="shared" si="266"/>
        <v>0.14400000000000013</v>
      </c>
      <c r="AC324" s="10">
        <f t="shared" si="267"/>
        <v>0.45999999999999996</v>
      </c>
      <c r="AD324" s="9" t="s">
        <v>12</v>
      </c>
      <c r="AE324" s="55" t="s">
        <v>12</v>
      </c>
      <c r="AF324" s="55">
        <v>0.57099999999999995</v>
      </c>
      <c r="AG324" s="55">
        <v>0.621</v>
      </c>
      <c r="AH324" s="55">
        <v>0.67400000000000004</v>
      </c>
      <c r="AI324" s="3">
        <v>0.72399999999999998</v>
      </c>
      <c r="AJ324" s="3">
        <v>0.77900000000000003</v>
      </c>
      <c r="AK324" s="3" t="s">
        <v>12</v>
      </c>
      <c r="AL324" s="3">
        <v>0.88600000000000001</v>
      </c>
      <c r="AM324" s="15" t="s">
        <v>12</v>
      </c>
      <c r="AN324" s="10">
        <f t="shared" si="268"/>
        <v>0.77900000000000003</v>
      </c>
      <c r="AO324" s="9">
        <f t="shared" si="269"/>
        <v>0.10499999999999998</v>
      </c>
      <c r="AP324" s="10">
        <f t="shared" si="270"/>
        <v>0.10699999999999998</v>
      </c>
      <c r="AQ324" s="9" t="s">
        <v>12</v>
      </c>
      <c r="AR324" s="55" t="s">
        <v>12</v>
      </c>
      <c r="AS324" s="55">
        <v>2.4550000000000001</v>
      </c>
      <c r="AT324" s="55">
        <v>2.5499999999999998</v>
      </c>
      <c r="AU324" s="55">
        <v>2.6480000000000001</v>
      </c>
      <c r="AV324" s="3">
        <v>2.7330000000000001</v>
      </c>
      <c r="AW324" s="3">
        <v>2.823</v>
      </c>
      <c r="AX324" s="3" t="s">
        <v>12</v>
      </c>
      <c r="AY324" s="3">
        <v>2.9910000000000001</v>
      </c>
      <c r="AZ324" s="15" t="s">
        <v>12</v>
      </c>
      <c r="BA324" s="10">
        <f t="shared" si="271"/>
        <v>2.823</v>
      </c>
      <c r="BB324" s="9">
        <f t="shared" si="272"/>
        <v>0.17499999999999982</v>
      </c>
      <c r="BC324" s="10">
        <f t="shared" si="273"/>
        <v>0.16800000000000015</v>
      </c>
      <c r="BD324" s="9" t="s">
        <v>2403</v>
      </c>
      <c r="BE324" s="3" t="s">
        <v>12</v>
      </c>
      <c r="BF324" s="15" t="s">
        <v>12</v>
      </c>
      <c r="BG324" s="15"/>
      <c r="BH324" s="9"/>
      <c r="BI324" s="10"/>
      <c r="BJ324" s="9" t="s">
        <v>2403</v>
      </c>
      <c r="BK324" s="3" t="s">
        <v>12</v>
      </c>
      <c r="BL324" s="15" t="s">
        <v>12</v>
      </c>
      <c r="BM324" s="15"/>
      <c r="BN324" s="9"/>
      <c r="BO324" s="10"/>
      <c r="BP324">
        <f t="shared" si="274"/>
        <v>0</v>
      </c>
      <c r="BQ324" s="93">
        <f t="shared" si="275"/>
        <v>0</v>
      </c>
      <c r="BR324" s="93">
        <f t="shared" si="276"/>
        <v>0</v>
      </c>
      <c r="BS324" s="93" t="e">
        <f>VLOOKUP(C324,'Koppeling locatie - aslocatie'!$A$2:$C$8139,2,FALSE)</f>
        <v>#N/A</v>
      </c>
      <c r="BT324" s="93" t="e">
        <f>VLOOKUP($BS324,aslocaties_v01!$C$3:$AA$349,MATCH($K$3/10,aslocaties_v01!$C$2:$X$2),FALSE)</f>
        <v>#N/A</v>
      </c>
      <c r="BU324" s="93" t="e">
        <f>VLOOKUP(BS324,aslocaties_v01!$C$3:$AA$349,MATCH($K$3,aslocaties_v01!$C$2:$X$2),FALSE)</f>
        <v>#N/A</v>
      </c>
      <c r="BV324" s="93" t="e">
        <f>VLOOKUP(BS324,aslocaties_v01!$C$3:$AA$349,MATCH($K$3*10,aslocaties_v01!$C$2:$X$2),FALSE)</f>
        <v>#N/A</v>
      </c>
      <c r="BW324" s="93" t="e">
        <f t="shared" si="277"/>
        <v>#N/A</v>
      </c>
      <c r="BX324" s="93" t="e">
        <f t="shared" si="278"/>
        <v>#N/A</v>
      </c>
      <c r="BY324" s="94">
        <f t="shared" si="279"/>
        <v>999</v>
      </c>
      <c r="BZ324" s="94">
        <f t="shared" si="280"/>
        <v>999</v>
      </c>
      <c r="CA324" s="94" t="e">
        <f t="shared" si="281"/>
        <v>#N/A</v>
      </c>
      <c r="CB324" t="e">
        <f t="shared" si="282"/>
        <v>#N/A</v>
      </c>
      <c r="CC324" s="58" t="e">
        <f t="shared" si="283"/>
        <v>#N/A</v>
      </c>
      <c r="CD324" s="95" t="e">
        <f t="shared" si="284"/>
        <v>#N/A</v>
      </c>
      <c r="CE324" s="96" t="b">
        <f t="shared" si="285"/>
        <v>1</v>
      </c>
      <c r="CF324" t="e">
        <f t="shared" si="286"/>
        <v>#DIV/0!</v>
      </c>
      <c r="CG324" t="e">
        <f t="shared" si="287"/>
        <v>#DIV/0!</v>
      </c>
      <c r="CH324" s="84" t="b">
        <f t="shared" si="288"/>
        <v>1</v>
      </c>
      <c r="CI324">
        <f t="shared" si="289"/>
        <v>0.77900000000000003</v>
      </c>
      <c r="CJ324" t="b">
        <f t="shared" si="290"/>
        <v>1</v>
      </c>
      <c r="CK324" t="b">
        <f t="shared" si="291"/>
        <v>1</v>
      </c>
      <c r="CL324" s="84" t="b">
        <f t="shared" ref="CL324:CL329" si="311">BA324&lt;AVERAGE(BA:BA)+2*STDEV(BA:BA)</f>
        <v>1</v>
      </c>
      <c r="CM324">
        <f t="shared" si="292"/>
        <v>2.823</v>
      </c>
      <c r="CN324" t="b">
        <f t="shared" si="293"/>
        <v>1</v>
      </c>
      <c r="CO324" s="84">
        <f t="shared" si="294"/>
        <v>6.2660102796480655E-2</v>
      </c>
      <c r="CP324" t="b">
        <f t="shared" si="295"/>
        <v>1</v>
      </c>
      <c r="CQ324" s="96" t="b">
        <f t="shared" si="296"/>
        <v>1</v>
      </c>
      <c r="CR324" t="b">
        <f t="shared" si="297"/>
        <v>1</v>
      </c>
      <c r="CS324" t="b">
        <f t="shared" si="298"/>
        <v>1</v>
      </c>
      <c r="CT324" t="b">
        <f t="shared" si="299"/>
        <v>1</v>
      </c>
      <c r="CU324" t="b">
        <f t="shared" si="300"/>
        <v>1</v>
      </c>
      <c r="CV324" s="84" t="b">
        <f t="shared" si="301"/>
        <v>1</v>
      </c>
      <c r="CW324" t="b">
        <f t="shared" si="302"/>
        <v>1</v>
      </c>
      <c r="CX324" t="b">
        <f t="shared" si="303"/>
        <v>1</v>
      </c>
      <c r="CY324" t="b">
        <f t="shared" si="304"/>
        <v>1</v>
      </c>
      <c r="CZ324" t="b">
        <f t="shared" si="305"/>
        <v>1</v>
      </c>
      <c r="DA324" s="84">
        <f t="shared" si="306"/>
        <v>0</v>
      </c>
      <c r="DB324" t="e">
        <f t="shared" si="307"/>
        <v>#N/A</v>
      </c>
    </row>
    <row r="325" spans="1:106">
      <c r="A325" s="9">
        <v>323</v>
      </c>
      <c r="B325" s="3">
        <v>2</v>
      </c>
      <c r="C325" s="3" t="s">
        <v>362</v>
      </c>
      <c r="D325" s="3" t="str">
        <f t="shared" si="260"/>
        <v>AF_60m_R_38_0355</v>
      </c>
      <c r="E325" s="3" t="str">
        <f t="shared" si="261"/>
        <v>0355</v>
      </c>
      <c r="F325" s="3">
        <v>132146.68799999999</v>
      </c>
      <c r="G325" s="15">
        <v>422561.875</v>
      </c>
      <c r="H325" s="35" t="str">
        <f t="shared" si="262"/>
        <v>ja</v>
      </c>
      <c r="I325" s="42" t="s">
        <v>2402</v>
      </c>
      <c r="J325" s="20" t="s">
        <v>2955</v>
      </c>
      <c r="K325" s="21">
        <v>10000</v>
      </c>
      <c r="L325" s="28">
        <f t="shared" si="308"/>
        <v>0.24</v>
      </c>
      <c r="M325" s="28">
        <f t="shared" si="309"/>
        <v>0</v>
      </c>
      <c r="N325" s="56">
        <f t="shared" si="263"/>
        <v>0</v>
      </c>
      <c r="O325" s="33">
        <f t="shared" si="310"/>
        <v>105.27113902680847</v>
      </c>
      <c r="P325" s="37">
        <f t="shared" si="264"/>
        <v>101.73651368610589</v>
      </c>
      <c r="Q325" s="9" t="s">
        <v>12</v>
      </c>
      <c r="R325" s="55" t="s">
        <v>12</v>
      </c>
      <c r="S325" s="55">
        <v>3.4289999999999998</v>
      </c>
      <c r="T325" s="55">
        <v>3.6920000000000002</v>
      </c>
      <c r="U325" s="55">
        <v>3.9159999999999999</v>
      </c>
      <c r="V325" s="3">
        <v>3.9940000000000002</v>
      </c>
      <c r="W325" s="3">
        <v>4.0709999999999997</v>
      </c>
      <c r="X325" s="3" t="s">
        <v>12</v>
      </c>
      <c r="Y325" s="3">
        <v>4.5199999999999996</v>
      </c>
      <c r="Z325" s="15" t="s">
        <v>12</v>
      </c>
      <c r="AA325" s="10">
        <f t="shared" si="265"/>
        <v>4.0709999999999997</v>
      </c>
      <c r="AB325" s="9">
        <f t="shared" si="266"/>
        <v>0.1549999999999998</v>
      </c>
      <c r="AC325" s="10">
        <f t="shared" si="267"/>
        <v>0.44899999999999984</v>
      </c>
      <c r="AD325" s="9" t="s">
        <v>12</v>
      </c>
      <c r="AE325" s="55" t="s">
        <v>12</v>
      </c>
      <c r="AF325" s="55">
        <v>0.72699999999999998</v>
      </c>
      <c r="AG325" s="55">
        <v>0.73799999999999999</v>
      </c>
      <c r="AH325" s="55">
        <v>0.751</v>
      </c>
      <c r="AI325" s="3">
        <v>0.76200000000000001</v>
      </c>
      <c r="AJ325" s="3">
        <v>0.77500000000000002</v>
      </c>
      <c r="AK325" s="3" t="s">
        <v>12</v>
      </c>
      <c r="AL325" s="3">
        <v>0.79900000000000004</v>
      </c>
      <c r="AM325" s="15" t="s">
        <v>12</v>
      </c>
      <c r="AN325" s="10">
        <f t="shared" si="268"/>
        <v>0.77500000000000002</v>
      </c>
      <c r="AO325" s="9">
        <f t="shared" si="269"/>
        <v>2.4000000000000021E-2</v>
      </c>
      <c r="AP325" s="10">
        <f t="shared" si="270"/>
        <v>2.4000000000000021E-2</v>
      </c>
      <c r="AQ325" s="9" t="s">
        <v>12</v>
      </c>
      <c r="AR325" s="55" t="s">
        <v>12</v>
      </c>
      <c r="AS325" s="55">
        <v>2.552</v>
      </c>
      <c r="AT325" s="55">
        <v>2.5739999999999998</v>
      </c>
      <c r="AU325" s="55">
        <v>2.5979999999999999</v>
      </c>
      <c r="AV325" s="3">
        <v>2.6680000000000001</v>
      </c>
      <c r="AW325" s="3">
        <v>2.7509999999999999</v>
      </c>
      <c r="AX325" s="3" t="s">
        <v>12</v>
      </c>
      <c r="AY325" s="3">
        <v>2.9060000000000001</v>
      </c>
      <c r="AZ325" s="15" t="s">
        <v>12</v>
      </c>
      <c r="BA325" s="10">
        <f t="shared" si="271"/>
        <v>2.7509999999999999</v>
      </c>
      <c r="BB325" s="9">
        <f t="shared" si="272"/>
        <v>0.15300000000000002</v>
      </c>
      <c r="BC325" s="10">
        <f t="shared" si="273"/>
        <v>0.15500000000000025</v>
      </c>
      <c r="BD325" s="9" t="s">
        <v>2403</v>
      </c>
      <c r="BE325" s="3" t="s">
        <v>12</v>
      </c>
      <c r="BF325" s="15" t="s">
        <v>12</v>
      </c>
      <c r="BG325" s="15"/>
      <c r="BH325" s="9"/>
      <c r="BI325" s="10"/>
      <c r="BJ325" s="9" t="s">
        <v>2403</v>
      </c>
      <c r="BK325" s="3" t="s">
        <v>12</v>
      </c>
      <c r="BL325" s="15" t="s">
        <v>12</v>
      </c>
      <c r="BM325" s="15"/>
      <c r="BN325" s="9"/>
      <c r="BO325" s="10"/>
      <c r="BP325">
        <f t="shared" si="274"/>
        <v>0</v>
      </c>
      <c r="BQ325" s="93">
        <f t="shared" si="275"/>
        <v>0</v>
      </c>
      <c r="BR325" s="93">
        <f t="shared" si="276"/>
        <v>0</v>
      </c>
      <c r="BS325" s="93" t="e">
        <f>VLOOKUP(C325,'Koppeling locatie - aslocatie'!$A$2:$C$8139,2,FALSE)</f>
        <v>#N/A</v>
      </c>
      <c r="BT325" s="93" t="e">
        <f>VLOOKUP($BS325,aslocaties_v01!$C$3:$AA$349,MATCH($K$3/10,aslocaties_v01!$C$2:$X$2),FALSE)</f>
        <v>#N/A</v>
      </c>
      <c r="BU325" s="93" t="e">
        <f>VLOOKUP(BS325,aslocaties_v01!$C$3:$AA$349,MATCH($K$3,aslocaties_v01!$C$2:$X$2),FALSE)</f>
        <v>#N/A</v>
      </c>
      <c r="BV325" s="93" t="e">
        <f>VLOOKUP(BS325,aslocaties_v01!$C$3:$AA$349,MATCH($K$3*10,aslocaties_v01!$C$2:$X$2),FALSE)</f>
        <v>#N/A</v>
      </c>
      <c r="BW325" s="93" t="e">
        <f t="shared" si="277"/>
        <v>#N/A</v>
      </c>
      <c r="BX325" s="93" t="e">
        <f t="shared" si="278"/>
        <v>#N/A</v>
      </c>
      <c r="BY325" s="94">
        <f t="shared" si="279"/>
        <v>999</v>
      </c>
      <c r="BZ325" s="94">
        <f t="shared" si="280"/>
        <v>999</v>
      </c>
      <c r="CA325" s="94" t="e">
        <f t="shared" si="281"/>
        <v>#N/A</v>
      </c>
      <c r="CB325" t="e">
        <f t="shared" si="282"/>
        <v>#N/A</v>
      </c>
      <c r="CC325" s="58" t="e">
        <f t="shared" si="283"/>
        <v>#N/A</v>
      </c>
      <c r="CD325" s="95" t="e">
        <f t="shared" si="284"/>
        <v>#N/A</v>
      </c>
      <c r="CE325" s="96" t="b">
        <f t="shared" si="285"/>
        <v>1</v>
      </c>
      <c r="CF325" t="e">
        <f t="shared" si="286"/>
        <v>#DIV/0!</v>
      </c>
      <c r="CG325" t="e">
        <f t="shared" si="287"/>
        <v>#DIV/0!</v>
      </c>
      <c r="CH325" s="84" t="b">
        <f t="shared" si="288"/>
        <v>1</v>
      </c>
      <c r="CI325">
        <f t="shared" si="289"/>
        <v>0.77500000000000002</v>
      </c>
      <c r="CJ325" t="b">
        <f t="shared" si="290"/>
        <v>1</v>
      </c>
      <c r="CK325" t="b">
        <f t="shared" si="291"/>
        <v>1</v>
      </c>
      <c r="CL325" s="84" t="b">
        <f t="shared" si="311"/>
        <v>1</v>
      </c>
      <c r="CM325">
        <f t="shared" si="292"/>
        <v>2.7509999999999999</v>
      </c>
      <c r="CN325" t="b">
        <f t="shared" si="293"/>
        <v>1</v>
      </c>
      <c r="CO325" s="84">
        <f t="shared" si="294"/>
        <v>6.5644134005118621E-2</v>
      </c>
      <c r="CP325" t="b">
        <f t="shared" si="295"/>
        <v>1</v>
      </c>
      <c r="CQ325" s="96" t="b">
        <f t="shared" si="296"/>
        <v>1</v>
      </c>
      <c r="CR325" t="b">
        <f t="shared" si="297"/>
        <v>1</v>
      </c>
      <c r="CS325" t="b">
        <f t="shared" si="298"/>
        <v>1</v>
      </c>
      <c r="CT325" t="b">
        <f t="shared" si="299"/>
        <v>1</v>
      </c>
      <c r="CU325" t="b">
        <f t="shared" si="300"/>
        <v>1</v>
      </c>
      <c r="CV325" s="84" t="b">
        <f t="shared" si="301"/>
        <v>1</v>
      </c>
      <c r="CW325" t="b">
        <f t="shared" si="302"/>
        <v>1</v>
      </c>
      <c r="CX325" t="b">
        <f t="shared" si="303"/>
        <v>1</v>
      </c>
      <c r="CY325" t="b">
        <f t="shared" si="304"/>
        <v>1</v>
      </c>
      <c r="CZ325" t="b">
        <f t="shared" si="305"/>
        <v>1</v>
      </c>
      <c r="DA325" s="84">
        <f t="shared" si="306"/>
        <v>0</v>
      </c>
      <c r="DB325" t="e">
        <f t="shared" si="307"/>
        <v>#N/A</v>
      </c>
    </row>
    <row r="326" spans="1:106">
      <c r="A326" s="9">
        <v>324</v>
      </c>
      <c r="B326" s="3">
        <v>2</v>
      </c>
      <c r="C326" s="3" t="s">
        <v>363</v>
      </c>
      <c r="D326" s="3" t="str">
        <f t="shared" si="260"/>
        <v>AF_60m_R_38_0356</v>
      </c>
      <c r="E326" s="3" t="str">
        <f t="shared" si="261"/>
        <v>0356</v>
      </c>
      <c r="F326" s="3">
        <v>132086.17199999999</v>
      </c>
      <c r="G326" s="15">
        <v>422643.65600000002</v>
      </c>
      <c r="H326" s="35" t="str">
        <f t="shared" si="262"/>
        <v>ja</v>
      </c>
      <c r="I326" s="42" t="s">
        <v>2402</v>
      </c>
      <c r="J326" s="20" t="s">
        <v>2955</v>
      </c>
      <c r="K326" s="21">
        <v>10000</v>
      </c>
      <c r="L326" s="28">
        <f t="shared" si="308"/>
        <v>0.24</v>
      </c>
      <c r="M326" s="28">
        <f t="shared" si="309"/>
        <v>0</v>
      </c>
      <c r="N326" s="56">
        <f t="shared" si="263"/>
        <v>0</v>
      </c>
      <c r="O326" s="33">
        <f t="shared" si="310"/>
        <v>101.73651368610589</v>
      </c>
      <c r="P326" s="37">
        <f t="shared" si="264"/>
        <v>111.94377424399786</v>
      </c>
      <c r="Q326" s="9" t="s">
        <v>12</v>
      </c>
      <c r="R326" s="55" t="s">
        <v>12</v>
      </c>
      <c r="S326" s="55">
        <v>3.5270000000000001</v>
      </c>
      <c r="T326" s="55">
        <v>3.738</v>
      </c>
      <c r="U326" s="55">
        <v>3.9260000000000002</v>
      </c>
      <c r="V326" s="3">
        <v>3.9950000000000001</v>
      </c>
      <c r="W326" s="3">
        <v>4.0709999999999997</v>
      </c>
      <c r="X326" s="3" t="s">
        <v>12</v>
      </c>
      <c r="Y326" s="3">
        <v>4.53</v>
      </c>
      <c r="Z326" s="15" t="s">
        <v>12</v>
      </c>
      <c r="AA326" s="10">
        <f t="shared" si="265"/>
        <v>4.0709999999999997</v>
      </c>
      <c r="AB326" s="9">
        <f t="shared" si="266"/>
        <v>0.14499999999999957</v>
      </c>
      <c r="AC326" s="10">
        <f t="shared" si="267"/>
        <v>0.45900000000000052</v>
      </c>
      <c r="AD326" s="9" t="s">
        <v>12</v>
      </c>
      <c r="AE326" s="55" t="s">
        <v>12</v>
      </c>
      <c r="AF326" s="55">
        <v>0.51100000000000001</v>
      </c>
      <c r="AG326" s="55">
        <v>0.55900000000000005</v>
      </c>
      <c r="AH326" s="55">
        <v>0.61199999999999999</v>
      </c>
      <c r="AI326" s="3">
        <v>0.66400000000000003</v>
      </c>
      <c r="AJ326" s="3">
        <v>0.71499999999999997</v>
      </c>
      <c r="AK326" s="3" t="s">
        <v>12</v>
      </c>
      <c r="AL326" s="3">
        <v>0.79200000000000004</v>
      </c>
      <c r="AM326" s="15" t="s">
        <v>12</v>
      </c>
      <c r="AN326" s="10">
        <f t="shared" si="268"/>
        <v>0.71499999999999997</v>
      </c>
      <c r="AO326" s="9">
        <f t="shared" si="269"/>
        <v>0.10299999999999998</v>
      </c>
      <c r="AP326" s="10">
        <f t="shared" si="270"/>
        <v>7.7000000000000068E-2</v>
      </c>
      <c r="AQ326" s="9" t="s">
        <v>12</v>
      </c>
      <c r="AR326" s="55" t="s">
        <v>12</v>
      </c>
      <c r="AS326" s="55">
        <v>2.3690000000000002</v>
      </c>
      <c r="AT326" s="55">
        <v>2.4750000000000001</v>
      </c>
      <c r="AU326" s="55">
        <v>2.5779999999999998</v>
      </c>
      <c r="AV326" s="3">
        <v>2.657</v>
      </c>
      <c r="AW326" s="3">
        <v>2.7410000000000001</v>
      </c>
      <c r="AX326" s="3" t="s">
        <v>12</v>
      </c>
      <c r="AY326" s="3">
        <v>2.903</v>
      </c>
      <c r="AZ326" s="15" t="s">
        <v>12</v>
      </c>
      <c r="BA326" s="10">
        <f t="shared" si="271"/>
        <v>2.7410000000000001</v>
      </c>
      <c r="BB326" s="9">
        <f t="shared" si="272"/>
        <v>0.16300000000000026</v>
      </c>
      <c r="BC326" s="10">
        <f t="shared" si="273"/>
        <v>0.16199999999999992</v>
      </c>
      <c r="BD326" s="9" t="s">
        <v>2403</v>
      </c>
      <c r="BE326" s="3" t="s">
        <v>12</v>
      </c>
      <c r="BF326" s="15" t="s">
        <v>12</v>
      </c>
      <c r="BG326" s="15"/>
      <c r="BH326" s="9"/>
      <c r="BI326" s="10"/>
      <c r="BJ326" s="9" t="s">
        <v>2403</v>
      </c>
      <c r="BK326" s="3" t="s">
        <v>12</v>
      </c>
      <c r="BL326" s="15" t="s">
        <v>12</v>
      </c>
      <c r="BM326" s="15"/>
      <c r="BN326" s="9"/>
      <c r="BO326" s="10"/>
      <c r="BP326">
        <f t="shared" si="274"/>
        <v>0</v>
      </c>
      <c r="BQ326" s="93">
        <f t="shared" si="275"/>
        <v>0</v>
      </c>
      <c r="BR326" s="93">
        <f t="shared" si="276"/>
        <v>0</v>
      </c>
      <c r="BS326" s="93" t="e">
        <f>VLOOKUP(C326,'Koppeling locatie - aslocatie'!$A$2:$C$8139,2,FALSE)</f>
        <v>#N/A</v>
      </c>
      <c r="BT326" s="93" t="e">
        <f>VLOOKUP($BS326,aslocaties_v01!$C$3:$AA$349,MATCH($K$3/10,aslocaties_v01!$C$2:$X$2),FALSE)</f>
        <v>#N/A</v>
      </c>
      <c r="BU326" s="93" t="e">
        <f>VLOOKUP(BS326,aslocaties_v01!$C$3:$AA$349,MATCH($K$3,aslocaties_v01!$C$2:$X$2),FALSE)</f>
        <v>#N/A</v>
      </c>
      <c r="BV326" s="93" t="e">
        <f>VLOOKUP(BS326,aslocaties_v01!$C$3:$AA$349,MATCH($K$3*10,aslocaties_v01!$C$2:$X$2),FALSE)</f>
        <v>#N/A</v>
      </c>
      <c r="BW326" s="93" t="e">
        <f t="shared" si="277"/>
        <v>#N/A</v>
      </c>
      <c r="BX326" s="93" t="e">
        <f t="shared" si="278"/>
        <v>#N/A</v>
      </c>
      <c r="BY326" s="94">
        <f t="shared" si="279"/>
        <v>999</v>
      </c>
      <c r="BZ326" s="94">
        <f t="shared" si="280"/>
        <v>999</v>
      </c>
      <c r="CA326" s="94" t="e">
        <f t="shared" si="281"/>
        <v>#N/A</v>
      </c>
      <c r="CB326" t="e">
        <f t="shared" si="282"/>
        <v>#N/A</v>
      </c>
      <c r="CC326" s="58" t="e">
        <f t="shared" si="283"/>
        <v>#N/A</v>
      </c>
      <c r="CD326" s="95" t="e">
        <f t="shared" si="284"/>
        <v>#N/A</v>
      </c>
      <c r="CE326" s="96" t="b">
        <f t="shared" si="285"/>
        <v>1</v>
      </c>
      <c r="CF326" t="e">
        <f t="shared" si="286"/>
        <v>#DIV/0!</v>
      </c>
      <c r="CG326" t="e">
        <f t="shared" si="287"/>
        <v>#DIV/0!</v>
      </c>
      <c r="CH326" s="84" t="b">
        <f t="shared" si="288"/>
        <v>1</v>
      </c>
      <c r="CI326">
        <f t="shared" si="289"/>
        <v>0.71499999999999997</v>
      </c>
      <c r="CJ326" t="b">
        <f t="shared" si="290"/>
        <v>1</v>
      </c>
      <c r="CK326" t="b">
        <f t="shared" si="291"/>
        <v>1</v>
      </c>
      <c r="CL326" s="84" t="b">
        <f t="shared" si="311"/>
        <v>1</v>
      </c>
      <c r="CM326">
        <f t="shared" si="292"/>
        <v>2.7410000000000001</v>
      </c>
      <c r="CN326" t="b">
        <f t="shared" si="293"/>
        <v>1</v>
      </c>
      <c r="CO326" s="84">
        <f t="shared" si="294"/>
        <v>6.1004710761581468E-2</v>
      </c>
      <c r="CP326" t="b">
        <f t="shared" si="295"/>
        <v>1</v>
      </c>
      <c r="CQ326" s="96" t="b">
        <f t="shared" si="296"/>
        <v>1</v>
      </c>
      <c r="CR326" t="b">
        <f t="shared" si="297"/>
        <v>1</v>
      </c>
      <c r="CS326" t="b">
        <f t="shared" si="298"/>
        <v>1</v>
      </c>
      <c r="CT326" t="b">
        <f t="shared" si="299"/>
        <v>1</v>
      </c>
      <c r="CU326" t="b">
        <f t="shared" si="300"/>
        <v>1</v>
      </c>
      <c r="CV326" s="84" t="b">
        <f t="shared" si="301"/>
        <v>1</v>
      </c>
      <c r="CW326" t="b">
        <f t="shared" si="302"/>
        <v>1</v>
      </c>
      <c r="CX326" t="b">
        <f t="shared" si="303"/>
        <v>1</v>
      </c>
      <c r="CY326" t="b">
        <f t="shared" si="304"/>
        <v>1</v>
      </c>
      <c r="CZ326" t="b">
        <f t="shared" si="305"/>
        <v>1</v>
      </c>
      <c r="DA326" s="84">
        <f t="shared" si="306"/>
        <v>0</v>
      </c>
      <c r="DB326" t="e">
        <f t="shared" si="307"/>
        <v>#N/A</v>
      </c>
    </row>
    <row r="327" spans="1:106">
      <c r="A327" s="9">
        <v>325</v>
      </c>
      <c r="B327" s="3">
        <v>2</v>
      </c>
      <c r="C327" s="3" t="s">
        <v>364</v>
      </c>
      <c r="D327" s="3" t="str">
        <f t="shared" si="260"/>
        <v>AF_60m_R_38_0357</v>
      </c>
      <c r="E327" s="3" t="str">
        <f t="shared" si="261"/>
        <v>0357</v>
      </c>
      <c r="F327" s="3">
        <v>132063.65599999999</v>
      </c>
      <c r="G327" s="15">
        <v>422753.31199999998</v>
      </c>
      <c r="H327" s="35" t="str">
        <f t="shared" si="262"/>
        <v>ja</v>
      </c>
      <c r="I327" s="42" t="s">
        <v>2402</v>
      </c>
      <c r="J327" s="20" t="s">
        <v>2955</v>
      </c>
      <c r="K327" s="21">
        <v>10000</v>
      </c>
      <c r="L327" s="28">
        <f t="shared" si="308"/>
        <v>0.24</v>
      </c>
      <c r="M327" s="28">
        <f t="shared" si="309"/>
        <v>0</v>
      </c>
      <c r="N327" s="56">
        <f t="shared" si="263"/>
        <v>0</v>
      </c>
      <c r="O327" s="33">
        <f t="shared" si="310"/>
        <v>111.94377424399786</v>
      </c>
      <c r="P327" s="37">
        <f t="shared" si="264"/>
        <v>118.51567027614266</v>
      </c>
      <c r="Q327" s="9" t="s">
        <v>12</v>
      </c>
      <c r="R327" s="55" t="s">
        <v>12</v>
      </c>
      <c r="S327" s="55">
        <v>3.5270000000000001</v>
      </c>
      <c r="T327" s="55">
        <v>3.738</v>
      </c>
      <c r="U327" s="55">
        <v>3.9260000000000002</v>
      </c>
      <c r="V327" s="3">
        <v>3.9950000000000001</v>
      </c>
      <c r="W327" s="3">
        <v>4.0709999999999997</v>
      </c>
      <c r="X327" s="3" t="s">
        <v>12</v>
      </c>
      <c r="Y327" s="3">
        <v>4.53</v>
      </c>
      <c r="Z327" s="15" t="s">
        <v>12</v>
      </c>
      <c r="AA327" s="10">
        <f t="shared" si="265"/>
        <v>4.0709999999999997</v>
      </c>
      <c r="AB327" s="9">
        <f t="shared" si="266"/>
        <v>0.14499999999999957</v>
      </c>
      <c r="AC327" s="10">
        <f t="shared" si="267"/>
        <v>0.45900000000000052</v>
      </c>
      <c r="AD327" s="9" t="s">
        <v>12</v>
      </c>
      <c r="AE327" s="55" t="s">
        <v>12</v>
      </c>
      <c r="AF327" s="55">
        <v>0.49099999999999999</v>
      </c>
      <c r="AG327" s="55">
        <v>0.53500000000000003</v>
      </c>
      <c r="AH327" s="55">
        <v>0.58299999999999996</v>
      </c>
      <c r="AI327" s="3">
        <v>0.626</v>
      </c>
      <c r="AJ327" s="3">
        <v>0.67100000000000004</v>
      </c>
      <c r="AK327" s="3" t="s">
        <v>12</v>
      </c>
      <c r="AL327" s="3">
        <v>0.75600000000000001</v>
      </c>
      <c r="AM327" s="15" t="s">
        <v>12</v>
      </c>
      <c r="AN327" s="10">
        <f t="shared" si="268"/>
        <v>0.67100000000000004</v>
      </c>
      <c r="AO327" s="9">
        <f t="shared" si="269"/>
        <v>8.8000000000000078E-2</v>
      </c>
      <c r="AP327" s="10">
        <f t="shared" si="270"/>
        <v>8.4999999999999964E-2</v>
      </c>
      <c r="AQ327" s="9" t="s">
        <v>12</v>
      </c>
      <c r="AR327" s="55" t="s">
        <v>12</v>
      </c>
      <c r="AS327" s="55">
        <v>2.3319999999999999</v>
      </c>
      <c r="AT327" s="55">
        <v>2.4289999999999998</v>
      </c>
      <c r="AU327" s="55">
        <v>2.5289999999999999</v>
      </c>
      <c r="AV327" s="3">
        <v>2.61</v>
      </c>
      <c r="AW327" s="3">
        <v>2.698</v>
      </c>
      <c r="AX327" s="3" t="s">
        <v>12</v>
      </c>
      <c r="AY327" s="3">
        <v>2.8639999999999999</v>
      </c>
      <c r="AZ327" s="15" t="s">
        <v>12</v>
      </c>
      <c r="BA327" s="10">
        <f t="shared" si="271"/>
        <v>2.698</v>
      </c>
      <c r="BB327" s="9">
        <f t="shared" si="272"/>
        <v>0.16900000000000004</v>
      </c>
      <c r="BC327" s="10">
        <f t="shared" si="273"/>
        <v>0.16599999999999993</v>
      </c>
      <c r="BD327" s="9" t="s">
        <v>2403</v>
      </c>
      <c r="BE327" s="3" t="s">
        <v>12</v>
      </c>
      <c r="BF327" s="15" t="s">
        <v>12</v>
      </c>
      <c r="BG327" s="15"/>
      <c r="BH327" s="9"/>
      <c r="BI327" s="10"/>
      <c r="BJ327" s="9" t="s">
        <v>2403</v>
      </c>
      <c r="BK327" s="3" t="s">
        <v>12</v>
      </c>
      <c r="BL327" s="15" t="s">
        <v>12</v>
      </c>
      <c r="BM327" s="15"/>
      <c r="BN327" s="9"/>
      <c r="BO327" s="10"/>
      <c r="BP327">
        <f t="shared" si="274"/>
        <v>0</v>
      </c>
      <c r="BQ327" s="93">
        <f t="shared" si="275"/>
        <v>0</v>
      </c>
      <c r="BR327" s="93">
        <f t="shared" si="276"/>
        <v>0</v>
      </c>
      <c r="BS327" s="93" t="e">
        <f>VLOOKUP(C327,'Koppeling locatie - aslocatie'!$A$2:$C$8139,2,FALSE)</f>
        <v>#N/A</v>
      </c>
      <c r="BT327" s="93" t="e">
        <f>VLOOKUP($BS327,aslocaties_v01!$C$3:$AA$349,MATCH($K$3/10,aslocaties_v01!$C$2:$X$2),FALSE)</f>
        <v>#N/A</v>
      </c>
      <c r="BU327" s="93" t="e">
        <f>VLOOKUP(BS327,aslocaties_v01!$C$3:$AA$349,MATCH($K$3,aslocaties_v01!$C$2:$X$2),FALSE)</f>
        <v>#N/A</v>
      </c>
      <c r="BV327" s="93" t="e">
        <f>VLOOKUP(BS327,aslocaties_v01!$C$3:$AA$349,MATCH($K$3*10,aslocaties_v01!$C$2:$X$2),FALSE)</f>
        <v>#N/A</v>
      </c>
      <c r="BW327" s="93" t="e">
        <f t="shared" si="277"/>
        <v>#N/A</v>
      </c>
      <c r="BX327" s="93" t="e">
        <f t="shared" si="278"/>
        <v>#N/A</v>
      </c>
      <c r="BY327" s="94">
        <f t="shared" si="279"/>
        <v>999</v>
      </c>
      <c r="BZ327" s="94">
        <f t="shared" si="280"/>
        <v>999</v>
      </c>
      <c r="CA327" s="94" t="e">
        <f t="shared" si="281"/>
        <v>#N/A</v>
      </c>
      <c r="CB327" t="e">
        <f t="shared" si="282"/>
        <v>#N/A</v>
      </c>
      <c r="CC327" s="58" t="e">
        <f t="shared" si="283"/>
        <v>#N/A</v>
      </c>
      <c r="CD327" s="95" t="e">
        <f t="shared" si="284"/>
        <v>#N/A</v>
      </c>
      <c r="CE327" s="96" t="b">
        <f t="shared" si="285"/>
        <v>1</v>
      </c>
      <c r="CF327" t="e">
        <f t="shared" si="286"/>
        <v>#DIV/0!</v>
      </c>
      <c r="CG327" t="e">
        <f t="shared" si="287"/>
        <v>#DIV/0!</v>
      </c>
      <c r="CH327" s="84" t="b">
        <f t="shared" si="288"/>
        <v>1</v>
      </c>
      <c r="CI327">
        <f t="shared" si="289"/>
        <v>0.67100000000000004</v>
      </c>
      <c r="CJ327" t="b">
        <f t="shared" si="290"/>
        <v>1</v>
      </c>
      <c r="CK327" t="b">
        <f t="shared" si="291"/>
        <v>1</v>
      </c>
      <c r="CL327" s="84" t="b">
        <f t="shared" si="311"/>
        <v>1</v>
      </c>
      <c r="CM327">
        <f t="shared" si="292"/>
        <v>2.698</v>
      </c>
      <c r="CN327" t="b">
        <f t="shared" si="293"/>
        <v>1</v>
      </c>
      <c r="CO327" s="84">
        <f t="shared" si="294"/>
        <v>5.9090005600640552E-2</v>
      </c>
      <c r="CP327" t="b">
        <f t="shared" si="295"/>
        <v>1</v>
      </c>
      <c r="CQ327" s="96" t="b">
        <f t="shared" si="296"/>
        <v>1</v>
      </c>
      <c r="CR327" t="b">
        <f t="shared" si="297"/>
        <v>1</v>
      </c>
      <c r="CS327" t="b">
        <f t="shared" si="298"/>
        <v>1</v>
      </c>
      <c r="CT327" t="b">
        <f t="shared" si="299"/>
        <v>1</v>
      </c>
      <c r="CU327" t="b">
        <f t="shared" si="300"/>
        <v>1</v>
      </c>
      <c r="CV327" s="84" t="b">
        <f t="shared" si="301"/>
        <v>1</v>
      </c>
      <c r="CW327" t="b">
        <f t="shared" si="302"/>
        <v>1</v>
      </c>
      <c r="CX327" t="b">
        <f t="shared" si="303"/>
        <v>1</v>
      </c>
      <c r="CY327" t="b">
        <f t="shared" si="304"/>
        <v>1</v>
      </c>
      <c r="CZ327" t="b">
        <f t="shared" si="305"/>
        <v>1</v>
      </c>
      <c r="DA327" s="84">
        <f t="shared" si="306"/>
        <v>0</v>
      </c>
      <c r="DB327" t="e">
        <f t="shared" si="307"/>
        <v>#N/A</v>
      </c>
    </row>
    <row r="328" spans="1:106">
      <c r="A328" s="9">
        <v>326</v>
      </c>
      <c r="B328" s="3">
        <v>2</v>
      </c>
      <c r="C328" s="3" t="s">
        <v>365</v>
      </c>
      <c r="D328" s="3" t="str">
        <f t="shared" si="260"/>
        <v>AF_60m_R_38_0358</v>
      </c>
      <c r="E328" s="3" t="str">
        <f t="shared" si="261"/>
        <v>0358</v>
      </c>
      <c r="F328" s="3">
        <v>131965.641</v>
      </c>
      <c r="G328" s="15">
        <v>422819.93800000002</v>
      </c>
      <c r="H328" s="35" t="str">
        <f t="shared" si="262"/>
        <v>ja</v>
      </c>
      <c r="I328" s="42" t="s">
        <v>2402</v>
      </c>
      <c r="J328" s="20" t="s">
        <v>2955</v>
      </c>
      <c r="K328" s="21">
        <v>10000</v>
      </c>
      <c r="L328" s="28">
        <f t="shared" si="308"/>
        <v>0.24</v>
      </c>
      <c r="M328" s="28">
        <f t="shared" si="309"/>
        <v>0</v>
      </c>
      <c r="N328" s="56">
        <f t="shared" si="263"/>
        <v>0</v>
      </c>
      <c r="O328" s="33">
        <f t="shared" si="310"/>
        <v>118.51567027614266</v>
      </c>
      <c r="P328" s="37">
        <f t="shared" si="264"/>
        <v>72.90881782743449</v>
      </c>
      <c r="Q328" s="9" t="s">
        <v>12</v>
      </c>
      <c r="R328" s="55" t="s">
        <v>12</v>
      </c>
      <c r="S328" s="55">
        <v>3.5270000000000001</v>
      </c>
      <c r="T328" s="55">
        <v>3.738</v>
      </c>
      <c r="U328" s="55">
        <v>3.927</v>
      </c>
      <c r="V328" s="3">
        <v>3.9950000000000001</v>
      </c>
      <c r="W328" s="3">
        <v>4.0709999999999997</v>
      </c>
      <c r="X328" s="3" t="s">
        <v>12</v>
      </c>
      <c r="Y328" s="3">
        <v>4.53</v>
      </c>
      <c r="Z328" s="15" t="s">
        <v>12</v>
      </c>
      <c r="AA328" s="10">
        <f t="shared" si="265"/>
        <v>4.0709999999999997</v>
      </c>
      <c r="AB328" s="9">
        <f t="shared" si="266"/>
        <v>0.14399999999999968</v>
      </c>
      <c r="AC328" s="10">
        <f t="shared" si="267"/>
        <v>0.45900000000000052</v>
      </c>
      <c r="AD328" s="9" t="s">
        <v>12</v>
      </c>
      <c r="AE328" s="55" t="s">
        <v>12</v>
      </c>
      <c r="AF328" s="55">
        <v>0.47199999999999998</v>
      </c>
      <c r="AG328" s="55">
        <v>0.51500000000000001</v>
      </c>
      <c r="AH328" s="55">
        <v>0.56299999999999994</v>
      </c>
      <c r="AI328" s="3">
        <v>0.60599999999999998</v>
      </c>
      <c r="AJ328" s="3">
        <v>0.64900000000000002</v>
      </c>
      <c r="AK328" s="3" t="s">
        <v>12</v>
      </c>
      <c r="AL328" s="3">
        <v>0.73199999999999998</v>
      </c>
      <c r="AM328" s="15" t="s">
        <v>12</v>
      </c>
      <c r="AN328" s="10">
        <f t="shared" si="268"/>
        <v>0.64900000000000002</v>
      </c>
      <c r="AO328" s="9">
        <f t="shared" si="269"/>
        <v>8.6000000000000076E-2</v>
      </c>
      <c r="AP328" s="10">
        <f t="shared" si="270"/>
        <v>8.2999999999999963E-2</v>
      </c>
      <c r="AQ328" s="9" t="s">
        <v>12</v>
      </c>
      <c r="AR328" s="55" t="s">
        <v>12</v>
      </c>
      <c r="AS328" s="55">
        <v>2.2879999999999998</v>
      </c>
      <c r="AT328" s="55">
        <v>2.387</v>
      </c>
      <c r="AU328" s="55">
        <v>2.4889999999999999</v>
      </c>
      <c r="AV328" s="3">
        <v>2.569</v>
      </c>
      <c r="AW328" s="3">
        <v>2.6549999999999998</v>
      </c>
      <c r="AX328" s="3" t="s">
        <v>12</v>
      </c>
      <c r="AY328" s="3">
        <v>2.8239999999999998</v>
      </c>
      <c r="AZ328" s="15" t="s">
        <v>12</v>
      </c>
      <c r="BA328" s="10">
        <f t="shared" si="271"/>
        <v>2.6549999999999998</v>
      </c>
      <c r="BB328" s="9">
        <f t="shared" si="272"/>
        <v>0.16599999999999993</v>
      </c>
      <c r="BC328" s="10">
        <f t="shared" si="273"/>
        <v>0.16900000000000004</v>
      </c>
      <c r="BD328" s="9" t="s">
        <v>2403</v>
      </c>
      <c r="BE328" s="3" t="s">
        <v>12</v>
      </c>
      <c r="BF328" s="15" t="s">
        <v>12</v>
      </c>
      <c r="BG328" s="15"/>
      <c r="BH328" s="9"/>
      <c r="BI328" s="10"/>
      <c r="BJ328" s="9" t="s">
        <v>2403</v>
      </c>
      <c r="BK328" s="3" t="s">
        <v>12</v>
      </c>
      <c r="BL328" s="15" t="s">
        <v>12</v>
      </c>
      <c r="BM328" s="15"/>
      <c r="BN328" s="9"/>
      <c r="BO328" s="10"/>
      <c r="BP328">
        <f t="shared" si="274"/>
        <v>0</v>
      </c>
      <c r="BQ328" s="93">
        <f t="shared" si="275"/>
        <v>0</v>
      </c>
      <c r="BR328" s="93">
        <f t="shared" si="276"/>
        <v>0</v>
      </c>
      <c r="BS328" s="93" t="e">
        <f>VLOOKUP(C328,'Koppeling locatie - aslocatie'!$A$2:$C$8139,2,FALSE)</f>
        <v>#N/A</v>
      </c>
      <c r="BT328" s="93" t="e">
        <f>VLOOKUP($BS328,aslocaties_v01!$C$3:$AA$349,MATCH($K$3/10,aslocaties_v01!$C$2:$X$2),FALSE)</f>
        <v>#N/A</v>
      </c>
      <c r="BU328" s="93" t="e">
        <f>VLOOKUP(BS328,aslocaties_v01!$C$3:$AA$349,MATCH($K$3,aslocaties_v01!$C$2:$X$2),FALSE)</f>
        <v>#N/A</v>
      </c>
      <c r="BV328" s="93" t="e">
        <f>VLOOKUP(BS328,aslocaties_v01!$C$3:$AA$349,MATCH($K$3*10,aslocaties_v01!$C$2:$X$2),FALSE)</f>
        <v>#N/A</v>
      </c>
      <c r="BW328" s="93" t="e">
        <f t="shared" si="277"/>
        <v>#N/A</v>
      </c>
      <c r="BX328" s="93" t="e">
        <f t="shared" si="278"/>
        <v>#N/A</v>
      </c>
      <c r="BY328" s="94">
        <f t="shared" si="279"/>
        <v>999</v>
      </c>
      <c r="BZ328" s="94">
        <f t="shared" si="280"/>
        <v>999</v>
      </c>
      <c r="CA328" s="94" t="e">
        <f t="shared" si="281"/>
        <v>#N/A</v>
      </c>
      <c r="CB328" t="e">
        <f t="shared" si="282"/>
        <v>#N/A</v>
      </c>
      <c r="CC328" s="58" t="e">
        <f t="shared" si="283"/>
        <v>#N/A</v>
      </c>
      <c r="CD328" s="95" t="e">
        <f t="shared" si="284"/>
        <v>#N/A</v>
      </c>
      <c r="CE328" s="96" t="b">
        <f t="shared" si="285"/>
        <v>1</v>
      </c>
      <c r="CF328" t="e">
        <f t="shared" si="286"/>
        <v>#DIV/0!</v>
      </c>
      <c r="CG328" t="e">
        <f t="shared" si="287"/>
        <v>#DIV/0!</v>
      </c>
      <c r="CH328" s="84" t="b">
        <f t="shared" si="288"/>
        <v>1</v>
      </c>
      <c r="CI328">
        <f t="shared" si="289"/>
        <v>0.64900000000000002</v>
      </c>
      <c r="CJ328" t="b">
        <f t="shared" si="290"/>
        <v>1</v>
      </c>
      <c r="CK328" t="b">
        <f t="shared" si="291"/>
        <v>1</v>
      </c>
      <c r="CL328" s="84" t="b">
        <f t="shared" si="311"/>
        <v>1</v>
      </c>
      <c r="CM328">
        <f t="shared" si="292"/>
        <v>2.6549999999999998</v>
      </c>
      <c r="CN328" t="b">
        <f t="shared" si="293"/>
        <v>1</v>
      </c>
      <c r="CO328" s="84">
        <f t="shared" si="294"/>
        <v>5.9018891410605172E-2</v>
      </c>
      <c r="CP328" t="b">
        <f t="shared" si="295"/>
        <v>1</v>
      </c>
      <c r="CQ328" s="96" t="b">
        <f t="shared" si="296"/>
        <v>1</v>
      </c>
      <c r="CR328" t="b">
        <f t="shared" si="297"/>
        <v>1</v>
      </c>
      <c r="CS328" t="b">
        <f t="shared" si="298"/>
        <v>1</v>
      </c>
      <c r="CT328" t="b">
        <f t="shared" si="299"/>
        <v>1</v>
      </c>
      <c r="CU328" t="b">
        <f t="shared" si="300"/>
        <v>1</v>
      </c>
      <c r="CV328" s="84" t="b">
        <f t="shared" si="301"/>
        <v>1</v>
      </c>
      <c r="CW328" t="b">
        <f t="shared" si="302"/>
        <v>1</v>
      </c>
      <c r="CX328" t="b">
        <f t="shared" si="303"/>
        <v>1</v>
      </c>
      <c r="CY328" t="b">
        <f t="shared" si="304"/>
        <v>1</v>
      </c>
      <c r="CZ328" t="b">
        <f t="shared" si="305"/>
        <v>1</v>
      </c>
      <c r="DA328" s="84">
        <f t="shared" si="306"/>
        <v>0</v>
      </c>
      <c r="DB328" t="e">
        <f t="shared" si="307"/>
        <v>#N/A</v>
      </c>
    </row>
    <row r="329" spans="1:106">
      <c r="A329" s="9">
        <v>327</v>
      </c>
      <c r="B329" s="3">
        <v>2</v>
      </c>
      <c r="C329" s="3" t="s">
        <v>366</v>
      </c>
      <c r="D329" s="3" t="str">
        <f t="shared" si="260"/>
        <v>AF_60m_R_38_0359</v>
      </c>
      <c r="E329" s="3" t="str">
        <f t="shared" si="261"/>
        <v>0359</v>
      </c>
      <c r="F329" s="3">
        <v>131965</v>
      </c>
      <c r="G329" s="15">
        <v>422892.84399999998</v>
      </c>
      <c r="H329" s="35" t="str">
        <f t="shared" si="262"/>
        <v>ja</v>
      </c>
      <c r="I329" s="42" t="s">
        <v>2402</v>
      </c>
      <c r="J329" s="20" t="s">
        <v>2955</v>
      </c>
      <c r="K329" s="21">
        <v>10000</v>
      </c>
      <c r="L329" s="28">
        <f t="shared" si="308"/>
        <v>0.24</v>
      </c>
      <c r="M329" s="28">
        <f t="shared" si="309"/>
        <v>0</v>
      </c>
      <c r="N329" s="56">
        <f t="shared" si="263"/>
        <v>0</v>
      </c>
      <c r="O329" s="33">
        <f t="shared" si="310"/>
        <v>72.90881782743449</v>
      </c>
      <c r="P329" s="128" t="s">
        <v>12</v>
      </c>
      <c r="Q329" s="9" t="s">
        <v>12</v>
      </c>
      <c r="R329" s="55" t="s">
        <v>12</v>
      </c>
      <c r="S329" s="55">
        <v>3.5270000000000001</v>
      </c>
      <c r="T329" s="55">
        <v>3.738</v>
      </c>
      <c r="U329" s="55">
        <v>3.927</v>
      </c>
      <c r="V329" s="3">
        <v>3.996</v>
      </c>
      <c r="W329" s="3">
        <v>4.0720000000000001</v>
      </c>
      <c r="X329" s="3" t="s">
        <v>12</v>
      </c>
      <c r="Y329" s="3">
        <v>4.5369999999999999</v>
      </c>
      <c r="Z329" s="15" t="s">
        <v>12</v>
      </c>
      <c r="AA329" s="10">
        <f t="shared" si="265"/>
        <v>4.0720000000000001</v>
      </c>
      <c r="AB329" s="9">
        <f t="shared" si="266"/>
        <v>0.14500000000000002</v>
      </c>
      <c r="AC329" s="10">
        <f t="shared" si="267"/>
        <v>0.46499999999999986</v>
      </c>
      <c r="AD329" s="9" t="s">
        <v>12</v>
      </c>
      <c r="AE329" s="55" t="s">
        <v>12</v>
      </c>
      <c r="AF329" s="55">
        <v>0.374</v>
      </c>
      <c r="AG329" s="55">
        <v>0.41499999999999998</v>
      </c>
      <c r="AH329" s="55">
        <v>0.46200000000000002</v>
      </c>
      <c r="AI329" s="3">
        <v>0.504</v>
      </c>
      <c r="AJ329" s="3">
        <v>0.54500000000000004</v>
      </c>
      <c r="AK329" s="3" t="s">
        <v>12</v>
      </c>
      <c r="AL329" s="3">
        <v>0.626</v>
      </c>
      <c r="AM329" s="15" t="s">
        <v>12</v>
      </c>
      <c r="AN329" s="10">
        <f t="shared" si="268"/>
        <v>0.54500000000000004</v>
      </c>
      <c r="AO329" s="9">
        <f t="shared" si="269"/>
        <v>8.3000000000000018E-2</v>
      </c>
      <c r="AP329" s="10">
        <f t="shared" si="270"/>
        <v>8.0999999999999961E-2</v>
      </c>
      <c r="AQ329" s="9" t="s">
        <v>12</v>
      </c>
      <c r="AR329" s="55" t="s">
        <v>12</v>
      </c>
      <c r="AS329" s="55">
        <v>2.056</v>
      </c>
      <c r="AT329" s="55">
        <v>2.153</v>
      </c>
      <c r="AU329" s="55">
        <v>2.2589999999999999</v>
      </c>
      <c r="AV329" s="3">
        <v>2.3610000000000002</v>
      </c>
      <c r="AW329" s="3">
        <v>2.4860000000000002</v>
      </c>
      <c r="AX329" s="3" t="s">
        <v>12</v>
      </c>
      <c r="AY329" s="3">
        <v>3.238</v>
      </c>
      <c r="AZ329" s="15" t="s">
        <v>12</v>
      </c>
      <c r="BA329" s="10">
        <f t="shared" si="271"/>
        <v>2.4860000000000002</v>
      </c>
      <c r="BB329" s="9">
        <f t="shared" si="272"/>
        <v>0.22700000000000031</v>
      </c>
      <c r="BC329" s="10">
        <f t="shared" si="273"/>
        <v>0.75199999999999978</v>
      </c>
      <c r="BD329" s="9" t="s">
        <v>2403</v>
      </c>
      <c r="BE329" s="3" t="s">
        <v>12</v>
      </c>
      <c r="BF329" s="15" t="s">
        <v>12</v>
      </c>
      <c r="BG329" s="15"/>
      <c r="BH329" s="9"/>
      <c r="BI329" s="10"/>
      <c r="BJ329" s="9" t="s">
        <v>2403</v>
      </c>
      <c r="BK329" s="3" t="s">
        <v>12</v>
      </c>
      <c r="BL329" s="15" t="s">
        <v>12</v>
      </c>
      <c r="BM329" s="15"/>
      <c r="BN329" s="9"/>
      <c r="BO329" s="10"/>
      <c r="BP329">
        <f t="shared" si="274"/>
        <v>0</v>
      </c>
      <c r="BQ329" s="93">
        <f t="shared" si="275"/>
        <v>0</v>
      </c>
      <c r="BR329" s="93">
        <f t="shared" si="276"/>
        <v>0</v>
      </c>
      <c r="BS329" s="93" t="e">
        <f>VLOOKUP(C329,'Koppeling locatie - aslocatie'!$A$2:$C$8139,2,FALSE)</f>
        <v>#N/A</v>
      </c>
      <c r="BT329" s="93" t="e">
        <f>VLOOKUP($BS329,aslocaties_v01!$C$3:$AA$349,MATCH($K$3/10,aslocaties_v01!$C$2:$X$2),FALSE)</f>
        <v>#N/A</v>
      </c>
      <c r="BU329" s="93" t="e">
        <f>VLOOKUP(BS329,aslocaties_v01!$C$3:$AA$349,MATCH($K$3,aslocaties_v01!$C$2:$X$2),FALSE)</f>
        <v>#N/A</v>
      </c>
      <c r="BV329" s="93" t="e">
        <f>VLOOKUP(BS329,aslocaties_v01!$C$3:$AA$349,MATCH($K$3*10,aslocaties_v01!$C$2:$X$2),FALSE)</f>
        <v>#N/A</v>
      </c>
      <c r="BW329" s="93" t="e">
        <f t="shared" si="277"/>
        <v>#N/A</v>
      </c>
      <c r="BX329" s="93" t="e">
        <f t="shared" si="278"/>
        <v>#N/A</v>
      </c>
      <c r="BY329" s="94">
        <f t="shared" si="279"/>
        <v>999</v>
      </c>
      <c r="BZ329" s="94">
        <f t="shared" si="280"/>
        <v>999</v>
      </c>
      <c r="CA329" s="94" t="e">
        <f t="shared" si="281"/>
        <v>#N/A</v>
      </c>
      <c r="CB329" t="e">
        <f t="shared" si="282"/>
        <v>#N/A</v>
      </c>
      <c r="CC329" s="58" t="e">
        <f t="shared" si="283"/>
        <v>#N/A</v>
      </c>
      <c r="CD329" s="95" t="e">
        <f t="shared" si="284"/>
        <v>#N/A</v>
      </c>
      <c r="CE329" s="96" t="b">
        <f t="shared" si="285"/>
        <v>1</v>
      </c>
      <c r="CF329" t="e">
        <f t="shared" si="286"/>
        <v>#DIV/0!</v>
      </c>
      <c r="CG329" t="e">
        <f t="shared" si="287"/>
        <v>#DIV/0!</v>
      </c>
      <c r="CH329" s="84" t="b">
        <f t="shared" si="288"/>
        <v>1</v>
      </c>
      <c r="CI329">
        <f t="shared" si="289"/>
        <v>0.54500000000000004</v>
      </c>
      <c r="CJ329" t="b">
        <f t="shared" si="290"/>
        <v>1</v>
      </c>
      <c r="CK329" t="b">
        <f t="shared" si="291"/>
        <v>1</v>
      </c>
      <c r="CL329" s="84" t="b">
        <f t="shared" si="311"/>
        <v>1</v>
      </c>
      <c r="CM329">
        <f t="shared" si="292"/>
        <v>2.4860000000000002</v>
      </c>
      <c r="CN329" t="b">
        <f t="shared" si="293"/>
        <v>1</v>
      </c>
      <c r="CO329" s="84">
        <f t="shared" si="294"/>
        <v>5.6528785552913581E-2</v>
      </c>
      <c r="CP329" t="b">
        <f t="shared" si="295"/>
        <v>1</v>
      </c>
      <c r="CQ329" s="96" t="b">
        <f t="shared" si="296"/>
        <v>1</v>
      </c>
      <c r="CR329" t="b">
        <f t="shared" si="297"/>
        <v>1</v>
      </c>
      <c r="CS329" t="b">
        <f t="shared" si="298"/>
        <v>1</v>
      </c>
      <c r="CT329" t="b">
        <f t="shared" si="299"/>
        <v>1</v>
      </c>
      <c r="CU329" t="b">
        <f t="shared" si="300"/>
        <v>1</v>
      </c>
      <c r="CV329" s="84" t="str">
        <f>IF(P329="-","-",ABS(#REF!-AA329)&lt;P329*$CR$1)</f>
        <v>-</v>
      </c>
      <c r="CW329" t="str">
        <f>IF(P329="-","-",ABS(#REF!-BG329)&lt;P329*$CS$1)</f>
        <v>-</v>
      </c>
      <c r="CX329" t="str">
        <f>IF(P329="-","-",ABS(#REF!-BM329)&lt;P329*$CT$1)</f>
        <v>-</v>
      </c>
      <c r="CY329" t="str">
        <f>IF(P329="-","-",ABS(#REF!-AN329)&lt;P329*$CU$1)</f>
        <v>-</v>
      </c>
      <c r="CZ329" t="str">
        <f>IF(P329="-","-",ABS(BA329-#REF!)&lt;P329*$CV$1)</f>
        <v>-</v>
      </c>
      <c r="DA329" s="84">
        <f t="shared" si="306"/>
        <v>0</v>
      </c>
      <c r="DB329" t="e">
        <f t="shared" si="307"/>
        <v>#N/A</v>
      </c>
    </row>
  </sheetData>
  <sortState xmlns:xlrd2="http://schemas.microsoft.com/office/spreadsheetml/2017/richdata2" ref="A3:DB330">
    <sortCondition ref="D3"/>
  </sortState>
  <mergeCells count="2">
    <mergeCell ref="A1:G1"/>
    <mergeCell ref="DB1:DB2"/>
  </mergeCells>
  <conditionalFormatting sqref="O3:P329">
    <cfRule type="cellIs" dxfId="4" priority="1646" stopIfTrue="1" operator="equal">
      <formula>"-"</formula>
    </cfRule>
    <cfRule type="cellIs" dxfId="3" priority="1647" stopIfTrue="1" operator="greaterThan">
      <formula>300</formula>
    </cfRule>
    <cfRule type="cellIs" dxfId="2" priority="1648" stopIfTrue="1" operator="greaterThanOrEqual">
      <formula>125</formula>
    </cfRule>
  </conditionalFormatting>
  <conditionalFormatting sqref="H3:I329">
    <cfRule type="cellIs" dxfId="1" priority="1644" operator="equal">
      <formula>"nee"</formula>
    </cfRule>
    <cfRule type="cellIs" dxfId="0" priority="1645" operator="equal">
      <formula>"ja"</formula>
    </cfRule>
  </conditionalFormatting>
  <conditionalFormatting sqref="BQ3:BS329">
    <cfRule type="iconSet" priority="9096">
      <iconSet iconSet="3Symbols2">
        <cfvo type="percent" val="0"/>
        <cfvo type="num" val="0.95"/>
        <cfvo type="num" val="1"/>
      </iconSet>
    </cfRule>
  </conditionalFormatting>
  <conditionalFormatting sqref="BY3:BZ329">
    <cfRule type="iconSet" priority="9097">
      <iconSet iconSet="3Symbols2" reverse="1">
        <cfvo type="percent" val="0"/>
        <cfvo type="num" val="7.4999999999999997E-2" gte="0"/>
        <cfvo type="num" val="0.1" gte="0"/>
      </iconSet>
    </cfRule>
  </conditionalFormatting>
  <conditionalFormatting sqref="CA3:CD329">
    <cfRule type="iconSet" priority="9098">
      <iconSet iconSet="3Symbols2" reverse="1">
        <cfvo type="percent" val="0"/>
        <cfvo type="num" val="0.1"/>
        <cfvo type="num" val="0.15"/>
      </iconSet>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Blad2"/>
  <dimension ref="A1:C6245"/>
  <sheetViews>
    <sheetView workbookViewId="0">
      <selection activeCell="B2" sqref="B2:C1614"/>
    </sheetView>
  </sheetViews>
  <sheetFormatPr defaultRowHeight="12.75"/>
  <cols>
    <col min="1" max="1" width="28" customWidth="1"/>
    <col min="2" max="2" width="10.42578125" bestFit="1" customWidth="1"/>
    <col min="3" max="3" width="25" customWidth="1"/>
  </cols>
  <sheetData>
    <row r="1" spans="1:3">
      <c r="A1" s="59" t="s">
        <v>367</v>
      </c>
      <c r="B1" s="59" t="s">
        <v>435</v>
      </c>
      <c r="C1" s="83" t="s">
        <v>409</v>
      </c>
    </row>
    <row r="2" spans="1:3">
      <c r="A2" t="s">
        <v>439</v>
      </c>
      <c r="B2" t="s">
        <v>627</v>
      </c>
      <c r="C2">
        <v>1788.46</v>
      </c>
    </row>
    <row r="3" spans="1:3">
      <c r="A3" t="s">
        <v>440</v>
      </c>
      <c r="B3" t="s">
        <v>626</v>
      </c>
      <c r="C3">
        <v>1046.23</v>
      </c>
    </row>
    <row r="4" spans="1:3">
      <c r="A4" t="s">
        <v>441</v>
      </c>
      <c r="B4" t="s">
        <v>627</v>
      </c>
      <c r="C4">
        <v>1090.96</v>
      </c>
    </row>
    <row r="5" spans="1:3">
      <c r="A5" t="s">
        <v>442</v>
      </c>
      <c r="B5" t="s">
        <v>627</v>
      </c>
      <c r="C5">
        <v>1072.55</v>
      </c>
    </row>
    <row r="6" spans="1:3">
      <c r="A6" t="s">
        <v>443</v>
      </c>
      <c r="B6" t="s">
        <v>627</v>
      </c>
      <c r="C6">
        <v>1067.18</v>
      </c>
    </row>
    <row r="7" spans="1:3">
      <c r="A7" t="s">
        <v>444</v>
      </c>
      <c r="B7" t="s">
        <v>627</v>
      </c>
      <c r="C7">
        <v>1068.44</v>
      </c>
    </row>
    <row r="8" spans="1:3">
      <c r="A8" t="s">
        <v>445</v>
      </c>
      <c r="B8" t="s">
        <v>627</v>
      </c>
      <c r="C8">
        <v>1076.77</v>
      </c>
    </row>
    <row r="9" spans="1:3">
      <c r="A9" t="s">
        <v>446</v>
      </c>
      <c r="B9" t="s">
        <v>627</v>
      </c>
      <c r="C9">
        <v>1175.5899999999999</v>
      </c>
    </row>
    <row r="10" spans="1:3">
      <c r="A10" t="s">
        <v>447</v>
      </c>
      <c r="B10" t="s">
        <v>627</v>
      </c>
      <c r="C10">
        <v>1221.8800000000001</v>
      </c>
    </row>
    <row r="11" spans="1:3">
      <c r="A11" t="s">
        <v>448</v>
      </c>
      <c r="B11" t="s">
        <v>627</v>
      </c>
      <c r="C11">
        <v>1406.65</v>
      </c>
    </row>
    <row r="12" spans="1:3">
      <c r="A12" t="s">
        <v>449</v>
      </c>
      <c r="B12" t="s">
        <v>627</v>
      </c>
      <c r="C12">
        <v>1491.68</v>
      </c>
    </row>
    <row r="13" spans="1:3">
      <c r="A13" t="s">
        <v>450</v>
      </c>
      <c r="B13" t="s">
        <v>627</v>
      </c>
      <c r="C13">
        <v>1589.52</v>
      </c>
    </row>
    <row r="14" spans="1:3">
      <c r="A14" t="s">
        <v>451</v>
      </c>
      <c r="B14" t="s">
        <v>627</v>
      </c>
      <c r="C14">
        <v>1687.92</v>
      </c>
    </row>
    <row r="15" spans="1:3">
      <c r="A15" t="s">
        <v>452</v>
      </c>
      <c r="B15" t="s">
        <v>627</v>
      </c>
      <c r="C15">
        <v>1244.8699999999999</v>
      </c>
    </row>
    <row r="16" spans="1:3">
      <c r="A16" t="s">
        <v>453</v>
      </c>
      <c r="B16" t="s">
        <v>627</v>
      </c>
      <c r="C16">
        <v>1265.55</v>
      </c>
    </row>
    <row r="17" spans="1:3">
      <c r="A17" t="s">
        <v>454</v>
      </c>
      <c r="B17" t="s">
        <v>627</v>
      </c>
      <c r="C17">
        <v>1325.13</v>
      </c>
    </row>
    <row r="18" spans="1:3">
      <c r="A18" t="s">
        <v>649</v>
      </c>
      <c r="B18" t="s">
        <v>506</v>
      </c>
      <c r="C18">
        <v>231.16</v>
      </c>
    </row>
    <row r="19" spans="1:3">
      <c r="A19" t="s">
        <v>650</v>
      </c>
      <c r="B19" t="s">
        <v>505</v>
      </c>
      <c r="C19">
        <v>165.87</v>
      </c>
    </row>
    <row r="20" spans="1:3">
      <c r="A20" t="s">
        <v>651</v>
      </c>
      <c r="B20" t="s">
        <v>505</v>
      </c>
      <c r="C20">
        <v>236.38</v>
      </c>
    </row>
    <row r="21" spans="1:3">
      <c r="A21" t="s">
        <v>652</v>
      </c>
      <c r="B21" t="s">
        <v>503</v>
      </c>
      <c r="C21">
        <v>295.44</v>
      </c>
    </row>
    <row r="22" spans="1:3">
      <c r="A22" t="s">
        <v>653</v>
      </c>
      <c r="B22" t="s">
        <v>503</v>
      </c>
      <c r="C22">
        <v>363.41</v>
      </c>
    </row>
    <row r="23" spans="1:3">
      <c r="A23" t="s">
        <v>654</v>
      </c>
      <c r="B23" t="s">
        <v>501</v>
      </c>
      <c r="C23">
        <v>423.61</v>
      </c>
    </row>
    <row r="24" spans="1:3">
      <c r="A24" t="s">
        <v>655</v>
      </c>
      <c r="B24" t="s">
        <v>501</v>
      </c>
      <c r="C24">
        <v>444.54</v>
      </c>
    </row>
    <row r="25" spans="1:3">
      <c r="A25" t="s">
        <v>656</v>
      </c>
      <c r="B25" t="s">
        <v>500</v>
      </c>
      <c r="C25">
        <v>529.53</v>
      </c>
    </row>
    <row r="26" spans="1:3">
      <c r="A26" t="s">
        <v>657</v>
      </c>
      <c r="B26" t="s">
        <v>499</v>
      </c>
      <c r="C26">
        <v>531.22</v>
      </c>
    </row>
    <row r="27" spans="1:3">
      <c r="A27" t="s">
        <v>658</v>
      </c>
      <c r="B27" t="s">
        <v>498</v>
      </c>
      <c r="C27">
        <v>545.77</v>
      </c>
    </row>
    <row r="28" spans="1:3">
      <c r="A28" t="s">
        <v>659</v>
      </c>
      <c r="B28" t="s">
        <v>497</v>
      </c>
      <c r="C28">
        <v>595.76</v>
      </c>
    </row>
    <row r="29" spans="1:3">
      <c r="A29" t="s">
        <v>660</v>
      </c>
      <c r="B29" t="s">
        <v>493</v>
      </c>
      <c r="C29">
        <v>614.82000000000005</v>
      </c>
    </row>
    <row r="30" spans="1:3">
      <c r="A30" t="s">
        <v>661</v>
      </c>
      <c r="B30" t="s">
        <v>492</v>
      </c>
      <c r="C30">
        <v>614.86</v>
      </c>
    </row>
    <row r="31" spans="1:3">
      <c r="A31" t="s">
        <v>662</v>
      </c>
      <c r="B31" t="s">
        <v>491</v>
      </c>
      <c r="C31">
        <v>657.03</v>
      </c>
    </row>
    <row r="32" spans="1:3">
      <c r="A32" t="s">
        <v>663</v>
      </c>
      <c r="B32" t="s">
        <v>487</v>
      </c>
      <c r="C32">
        <v>650.21</v>
      </c>
    </row>
    <row r="33" spans="1:3">
      <c r="A33" t="s">
        <v>664</v>
      </c>
      <c r="B33" t="s">
        <v>485</v>
      </c>
      <c r="C33">
        <v>637.51</v>
      </c>
    </row>
    <row r="34" spans="1:3">
      <c r="A34" t="s">
        <v>665</v>
      </c>
      <c r="B34" t="s">
        <v>485</v>
      </c>
      <c r="C34">
        <v>588.24</v>
      </c>
    </row>
    <row r="35" spans="1:3">
      <c r="A35" t="s">
        <v>666</v>
      </c>
      <c r="B35" t="s">
        <v>485</v>
      </c>
      <c r="C35">
        <v>502.81</v>
      </c>
    </row>
    <row r="36" spans="1:3">
      <c r="A36" t="s">
        <v>667</v>
      </c>
      <c r="B36" t="s">
        <v>485</v>
      </c>
      <c r="C36">
        <v>370.67</v>
      </c>
    </row>
    <row r="37" spans="1:3">
      <c r="A37" t="s">
        <v>668</v>
      </c>
      <c r="B37" t="s">
        <v>485</v>
      </c>
      <c r="C37">
        <v>294.27999999999997</v>
      </c>
    </row>
    <row r="38" spans="1:3">
      <c r="A38" t="s">
        <v>669</v>
      </c>
      <c r="B38" t="s">
        <v>484</v>
      </c>
      <c r="C38">
        <v>250.83</v>
      </c>
    </row>
    <row r="39" spans="1:3">
      <c r="A39" t="s">
        <v>670</v>
      </c>
      <c r="B39" t="s">
        <v>484</v>
      </c>
      <c r="C39">
        <v>159.94</v>
      </c>
    </row>
    <row r="40" spans="1:3">
      <c r="A40" t="s">
        <v>671</v>
      </c>
      <c r="B40" t="s">
        <v>484</v>
      </c>
      <c r="C40">
        <v>126.37</v>
      </c>
    </row>
    <row r="41" spans="1:3">
      <c r="A41" t="s">
        <v>672</v>
      </c>
      <c r="B41" t="s">
        <v>484</v>
      </c>
      <c r="C41">
        <v>128.28</v>
      </c>
    </row>
    <row r="42" spans="1:3">
      <c r="A42" t="s">
        <v>673</v>
      </c>
      <c r="B42" t="s">
        <v>484</v>
      </c>
      <c r="C42">
        <v>222.49</v>
      </c>
    </row>
    <row r="43" spans="1:3">
      <c r="A43" t="s">
        <v>674</v>
      </c>
      <c r="B43" t="s">
        <v>484</v>
      </c>
      <c r="C43">
        <v>321.64</v>
      </c>
    </row>
    <row r="44" spans="1:3">
      <c r="A44" t="s">
        <v>675</v>
      </c>
      <c r="B44" t="s">
        <v>484</v>
      </c>
      <c r="C44">
        <v>405.31</v>
      </c>
    </row>
    <row r="45" spans="1:3">
      <c r="A45" t="s">
        <v>676</v>
      </c>
      <c r="B45" t="s">
        <v>516</v>
      </c>
      <c r="C45">
        <v>430.36</v>
      </c>
    </row>
    <row r="46" spans="1:3">
      <c r="A46" t="s">
        <v>677</v>
      </c>
      <c r="B46" t="s">
        <v>516</v>
      </c>
      <c r="C46">
        <v>362.7</v>
      </c>
    </row>
    <row r="47" spans="1:3">
      <c r="A47" t="s">
        <v>678</v>
      </c>
      <c r="B47" t="s">
        <v>516</v>
      </c>
      <c r="C47">
        <v>273.64999999999998</v>
      </c>
    </row>
    <row r="48" spans="1:3">
      <c r="A48" t="s">
        <v>679</v>
      </c>
      <c r="B48" t="s">
        <v>516</v>
      </c>
      <c r="C48">
        <v>185.35</v>
      </c>
    </row>
    <row r="49" spans="1:3">
      <c r="A49" t="s">
        <v>680</v>
      </c>
      <c r="B49" t="s">
        <v>516</v>
      </c>
      <c r="C49">
        <v>116.77</v>
      </c>
    </row>
    <row r="50" spans="1:3">
      <c r="A50" t="s">
        <v>681</v>
      </c>
      <c r="B50" t="s">
        <v>516</v>
      </c>
      <c r="C50">
        <v>106.85</v>
      </c>
    </row>
    <row r="51" spans="1:3">
      <c r="A51" t="s">
        <v>682</v>
      </c>
      <c r="B51" t="s">
        <v>515</v>
      </c>
      <c r="C51">
        <v>212.68</v>
      </c>
    </row>
    <row r="52" spans="1:3">
      <c r="A52" t="s">
        <v>683</v>
      </c>
      <c r="B52" t="s">
        <v>516</v>
      </c>
      <c r="C52">
        <v>327.86</v>
      </c>
    </row>
    <row r="53" spans="1:3">
      <c r="A53" t="s">
        <v>684</v>
      </c>
      <c r="B53" t="s">
        <v>516</v>
      </c>
      <c r="C53">
        <v>407.41</v>
      </c>
    </row>
    <row r="54" spans="1:3">
      <c r="A54" t="s">
        <v>685</v>
      </c>
      <c r="B54" t="s">
        <v>516</v>
      </c>
      <c r="C54">
        <v>495.06</v>
      </c>
    </row>
    <row r="55" spans="1:3">
      <c r="A55" t="s">
        <v>686</v>
      </c>
      <c r="B55" t="s">
        <v>516</v>
      </c>
      <c r="C55">
        <v>538.24</v>
      </c>
    </row>
    <row r="56" spans="1:3">
      <c r="A56" t="s">
        <v>687</v>
      </c>
      <c r="B56" t="s">
        <v>515</v>
      </c>
      <c r="C56">
        <v>533.66</v>
      </c>
    </row>
    <row r="57" spans="1:3">
      <c r="A57" t="s">
        <v>688</v>
      </c>
      <c r="B57" t="s">
        <v>515</v>
      </c>
      <c r="C57">
        <v>589.99</v>
      </c>
    </row>
    <row r="58" spans="1:3">
      <c r="A58" t="s">
        <v>689</v>
      </c>
      <c r="B58" t="s">
        <v>515</v>
      </c>
      <c r="C58">
        <v>650.1</v>
      </c>
    </row>
    <row r="59" spans="1:3">
      <c r="A59" t="s">
        <v>690</v>
      </c>
      <c r="B59" t="s">
        <v>513</v>
      </c>
      <c r="C59">
        <v>669.4</v>
      </c>
    </row>
    <row r="60" spans="1:3">
      <c r="A60" t="s">
        <v>691</v>
      </c>
      <c r="B60" t="s">
        <v>510</v>
      </c>
      <c r="C60">
        <v>717.09</v>
      </c>
    </row>
    <row r="61" spans="1:3">
      <c r="A61" t="s">
        <v>692</v>
      </c>
      <c r="B61" t="s">
        <v>510</v>
      </c>
      <c r="C61">
        <v>721.94</v>
      </c>
    </row>
    <row r="62" spans="1:3">
      <c r="A62" t="s">
        <v>693</v>
      </c>
      <c r="B62" t="s">
        <v>510</v>
      </c>
      <c r="C62">
        <v>787.29</v>
      </c>
    </row>
    <row r="63" spans="1:3">
      <c r="A63" t="s">
        <v>694</v>
      </c>
      <c r="B63" t="s">
        <v>521</v>
      </c>
      <c r="C63">
        <v>815.31</v>
      </c>
    </row>
    <row r="64" spans="1:3">
      <c r="A64" t="s">
        <v>695</v>
      </c>
      <c r="B64" t="s">
        <v>521</v>
      </c>
      <c r="C64">
        <v>858.07</v>
      </c>
    </row>
    <row r="65" spans="1:3">
      <c r="A65" t="s">
        <v>696</v>
      </c>
      <c r="B65" t="s">
        <v>2245</v>
      </c>
      <c r="C65">
        <v>240.44</v>
      </c>
    </row>
    <row r="66" spans="1:3">
      <c r="A66" t="s">
        <v>697</v>
      </c>
      <c r="B66" t="s">
        <v>2246</v>
      </c>
      <c r="C66">
        <v>195.52</v>
      </c>
    </row>
    <row r="67" spans="1:3">
      <c r="A67" t="s">
        <v>696</v>
      </c>
      <c r="B67" t="s">
        <v>2245</v>
      </c>
      <c r="C67">
        <v>240.44</v>
      </c>
    </row>
    <row r="68" spans="1:3">
      <c r="A68" t="s">
        <v>698</v>
      </c>
      <c r="B68" t="s">
        <v>2246</v>
      </c>
      <c r="C68">
        <v>200.25</v>
      </c>
    </row>
    <row r="69" spans="1:3">
      <c r="A69" t="s">
        <v>699</v>
      </c>
      <c r="B69" t="s">
        <v>2246</v>
      </c>
      <c r="C69">
        <v>300.22000000000003</v>
      </c>
    </row>
    <row r="70" spans="1:3">
      <c r="A70" t="s">
        <v>700</v>
      </c>
      <c r="B70" t="s">
        <v>2246</v>
      </c>
      <c r="C70">
        <v>380.17</v>
      </c>
    </row>
    <row r="71" spans="1:3">
      <c r="A71" t="s">
        <v>701</v>
      </c>
      <c r="B71" t="s">
        <v>2247</v>
      </c>
      <c r="C71">
        <v>285.97000000000003</v>
      </c>
    </row>
    <row r="72" spans="1:3">
      <c r="A72" t="s">
        <v>702</v>
      </c>
      <c r="B72" t="s">
        <v>2247</v>
      </c>
      <c r="C72">
        <v>218.03</v>
      </c>
    </row>
    <row r="73" spans="1:3">
      <c r="A73" t="s">
        <v>703</v>
      </c>
      <c r="B73" t="s">
        <v>2247</v>
      </c>
      <c r="C73">
        <v>137.01</v>
      </c>
    </row>
    <row r="74" spans="1:3">
      <c r="A74" t="s">
        <v>704</v>
      </c>
      <c r="B74" t="s">
        <v>2247</v>
      </c>
      <c r="C74">
        <v>163.24</v>
      </c>
    </row>
    <row r="75" spans="1:3">
      <c r="A75" t="s">
        <v>705</v>
      </c>
      <c r="B75" t="s">
        <v>2247</v>
      </c>
      <c r="C75">
        <v>232.73</v>
      </c>
    </row>
    <row r="76" spans="1:3">
      <c r="A76" t="s">
        <v>706</v>
      </c>
      <c r="B76" t="s">
        <v>2245</v>
      </c>
      <c r="C76">
        <v>311.83</v>
      </c>
    </row>
    <row r="77" spans="1:3">
      <c r="A77" t="s">
        <v>707</v>
      </c>
      <c r="B77" t="s">
        <v>2247</v>
      </c>
      <c r="C77">
        <v>335.15</v>
      </c>
    </row>
    <row r="78" spans="1:3">
      <c r="A78" t="s">
        <v>708</v>
      </c>
      <c r="B78" t="s">
        <v>2247</v>
      </c>
      <c r="C78">
        <v>421.48</v>
      </c>
    </row>
    <row r="79" spans="1:3">
      <c r="A79" t="s">
        <v>709</v>
      </c>
      <c r="B79" t="s">
        <v>2247</v>
      </c>
      <c r="C79">
        <v>475.37</v>
      </c>
    </row>
    <row r="80" spans="1:3">
      <c r="A80" t="s">
        <v>710</v>
      </c>
      <c r="B80" t="s">
        <v>2248</v>
      </c>
      <c r="C80">
        <v>396.73</v>
      </c>
    </row>
    <row r="81" spans="1:3">
      <c r="A81" t="s">
        <v>711</v>
      </c>
      <c r="B81" t="s">
        <v>2248</v>
      </c>
      <c r="C81">
        <v>300.83</v>
      </c>
    </row>
    <row r="82" spans="1:3">
      <c r="A82" t="s">
        <v>712</v>
      </c>
      <c r="B82" t="s">
        <v>2248</v>
      </c>
      <c r="C82">
        <v>232.52</v>
      </c>
    </row>
    <row r="83" spans="1:3">
      <c r="A83" t="s">
        <v>713</v>
      </c>
      <c r="B83" t="s">
        <v>2248</v>
      </c>
      <c r="C83">
        <v>183.97</v>
      </c>
    </row>
    <row r="84" spans="1:3">
      <c r="A84" t="s">
        <v>714</v>
      </c>
      <c r="B84" t="s">
        <v>2248</v>
      </c>
      <c r="C84">
        <v>164.72</v>
      </c>
    </row>
    <row r="85" spans="1:3">
      <c r="A85" t="s">
        <v>715</v>
      </c>
      <c r="B85" t="s">
        <v>2248</v>
      </c>
      <c r="C85">
        <v>218.52</v>
      </c>
    </row>
    <row r="86" spans="1:3">
      <c r="A86" t="s">
        <v>716</v>
      </c>
      <c r="B86" t="s">
        <v>2248</v>
      </c>
      <c r="C86">
        <v>310.83999999999997</v>
      </c>
    </row>
    <row r="87" spans="1:3">
      <c r="A87" t="s">
        <v>717</v>
      </c>
      <c r="B87" t="s">
        <v>2245</v>
      </c>
      <c r="C87">
        <v>390.91</v>
      </c>
    </row>
    <row r="88" spans="1:3">
      <c r="A88" t="s">
        <v>718</v>
      </c>
      <c r="B88" t="s">
        <v>2248</v>
      </c>
      <c r="C88">
        <v>363.38</v>
      </c>
    </row>
    <row r="89" spans="1:3">
      <c r="A89" t="s">
        <v>719</v>
      </c>
      <c r="B89" t="s">
        <v>2248</v>
      </c>
      <c r="C89">
        <v>478.68</v>
      </c>
    </row>
    <row r="90" spans="1:3">
      <c r="A90" t="s">
        <v>720</v>
      </c>
      <c r="B90" t="s">
        <v>2248</v>
      </c>
      <c r="C90">
        <v>542.86</v>
      </c>
    </row>
    <row r="91" spans="1:3">
      <c r="A91" t="s">
        <v>721</v>
      </c>
      <c r="B91" t="s">
        <v>2249</v>
      </c>
      <c r="C91">
        <v>473.41</v>
      </c>
    </row>
    <row r="92" spans="1:3">
      <c r="A92" t="s">
        <v>722</v>
      </c>
      <c r="B92" t="s">
        <v>2249</v>
      </c>
      <c r="C92">
        <v>422.51</v>
      </c>
    </row>
    <row r="93" spans="1:3">
      <c r="A93" t="s">
        <v>723</v>
      </c>
      <c r="B93" t="s">
        <v>2249</v>
      </c>
      <c r="C93">
        <v>329.15</v>
      </c>
    </row>
    <row r="94" spans="1:3">
      <c r="A94" t="s">
        <v>724</v>
      </c>
      <c r="B94" t="s">
        <v>2249</v>
      </c>
      <c r="C94">
        <v>297.3</v>
      </c>
    </row>
    <row r="95" spans="1:3">
      <c r="A95" t="s">
        <v>725</v>
      </c>
      <c r="B95" t="s">
        <v>2249</v>
      </c>
      <c r="C95">
        <v>260.13</v>
      </c>
    </row>
    <row r="96" spans="1:3">
      <c r="A96" t="s">
        <v>726</v>
      </c>
      <c r="B96" t="s">
        <v>2249</v>
      </c>
      <c r="C96">
        <v>295.52999999999997</v>
      </c>
    </row>
    <row r="97" spans="1:3">
      <c r="A97" t="s">
        <v>727</v>
      </c>
      <c r="B97" t="s">
        <v>2250</v>
      </c>
      <c r="C97">
        <v>310.79000000000002</v>
      </c>
    </row>
    <row r="98" spans="1:3">
      <c r="A98" t="s">
        <v>728</v>
      </c>
      <c r="B98" t="s">
        <v>2249</v>
      </c>
      <c r="C98">
        <v>331.82</v>
      </c>
    </row>
    <row r="99" spans="1:3">
      <c r="A99" t="s">
        <v>729</v>
      </c>
      <c r="B99" t="s">
        <v>2249</v>
      </c>
      <c r="C99">
        <v>411.4</v>
      </c>
    </row>
    <row r="100" spans="1:3">
      <c r="A100" t="s">
        <v>730</v>
      </c>
      <c r="B100" t="s">
        <v>2249</v>
      </c>
      <c r="C100">
        <v>478.51</v>
      </c>
    </row>
    <row r="101" spans="1:3">
      <c r="A101" t="s">
        <v>731</v>
      </c>
      <c r="B101" t="s">
        <v>2249</v>
      </c>
      <c r="C101">
        <v>565.42999999999995</v>
      </c>
    </row>
    <row r="102" spans="1:3">
      <c r="A102" t="s">
        <v>732</v>
      </c>
      <c r="B102" t="s">
        <v>2251</v>
      </c>
      <c r="C102">
        <v>540.55999999999995</v>
      </c>
    </row>
    <row r="103" spans="1:3">
      <c r="A103" t="s">
        <v>733</v>
      </c>
      <c r="B103" t="s">
        <v>2251</v>
      </c>
      <c r="C103">
        <v>387.55</v>
      </c>
    </row>
    <row r="104" spans="1:3">
      <c r="A104" t="s">
        <v>734</v>
      </c>
      <c r="B104" t="s">
        <v>2251</v>
      </c>
      <c r="C104">
        <v>305.07</v>
      </c>
    </row>
    <row r="105" spans="1:3">
      <c r="A105" t="s">
        <v>735</v>
      </c>
      <c r="B105" t="s">
        <v>2251</v>
      </c>
      <c r="C105">
        <v>310.02</v>
      </c>
    </row>
    <row r="106" spans="1:3">
      <c r="A106" t="s">
        <v>736</v>
      </c>
      <c r="B106" t="s">
        <v>2250</v>
      </c>
      <c r="C106">
        <v>271.60000000000002</v>
      </c>
    </row>
    <row r="107" spans="1:3">
      <c r="A107" t="s">
        <v>737</v>
      </c>
      <c r="B107" t="s">
        <v>2251</v>
      </c>
      <c r="C107">
        <v>373.33</v>
      </c>
    </row>
    <row r="108" spans="1:3">
      <c r="A108" t="s">
        <v>738</v>
      </c>
      <c r="B108" t="s">
        <v>2251</v>
      </c>
      <c r="C108">
        <v>441.16</v>
      </c>
    </row>
    <row r="109" spans="1:3">
      <c r="A109" t="s">
        <v>739</v>
      </c>
      <c r="B109" t="s">
        <v>2251</v>
      </c>
      <c r="C109">
        <v>520.32000000000005</v>
      </c>
    </row>
    <row r="110" spans="1:3">
      <c r="A110" t="s">
        <v>740</v>
      </c>
      <c r="B110" t="s">
        <v>2252</v>
      </c>
      <c r="C110">
        <v>545.22</v>
      </c>
    </row>
    <row r="111" spans="1:3">
      <c r="A111" t="s">
        <v>741</v>
      </c>
      <c r="B111" t="s">
        <v>2252</v>
      </c>
      <c r="C111">
        <v>468.59</v>
      </c>
    </row>
    <row r="112" spans="1:3">
      <c r="A112" t="s">
        <v>742</v>
      </c>
      <c r="B112" t="s">
        <v>2252</v>
      </c>
      <c r="C112">
        <v>401.97</v>
      </c>
    </row>
    <row r="113" spans="1:3">
      <c r="A113" t="s">
        <v>743</v>
      </c>
      <c r="B113" t="s">
        <v>2252</v>
      </c>
      <c r="C113">
        <v>402.68</v>
      </c>
    </row>
    <row r="114" spans="1:3">
      <c r="A114" t="s">
        <v>744</v>
      </c>
      <c r="B114" t="s">
        <v>2252</v>
      </c>
      <c r="C114">
        <v>379.76</v>
      </c>
    </row>
    <row r="115" spans="1:3">
      <c r="A115" t="s">
        <v>745</v>
      </c>
      <c r="B115" t="s">
        <v>2252</v>
      </c>
      <c r="C115">
        <v>380.14</v>
      </c>
    </row>
    <row r="116" spans="1:3">
      <c r="A116" t="s">
        <v>746</v>
      </c>
      <c r="B116" t="s">
        <v>2252</v>
      </c>
      <c r="C116">
        <v>460.14</v>
      </c>
    </row>
    <row r="117" spans="1:3">
      <c r="A117" t="s">
        <v>747</v>
      </c>
      <c r="B117" t="s">
        <v>2250</v>
      </c>
      <c r="C117">
        <v>218.2</v>
      </c>
    </row>
    <row r="118" spans="1:3">
      <c r="A118" t="s">
        <v>748</v>
      </c>
      <c r="B118" t="s">
        <v>2253</v>
      </c>
      <c r="C118">
        <v>387.46</v>
      </c>
    </row>
    <row r="119" spans="1:3">
      <c r="A119" t="s">
        <v>749</v>
      </c>
      <c r="B119" t="s">
        <v>2253</v>
      </c>
      <c r="C119">
        <v>266.45999999999998</v>
      </c>
    </row>
    <row r="120" spans="1:3">
      <c r="A120" t="s">
        <v>750</v>
      </c>
      <c r="B120" t="s">
        <v>2253</v>
      </c>
      <c r="C120">
        <v>186.19</v>
      </c>
    </row>
    <row r="121" spans="1:3">
      <c r="A121" t="s">
        <v>751</v>
      </c>
      <c r="B121" t="s">
        <v>2253</v>
      </c>
      <c r="C121">
        <v>221.53</v>
      </c>
    </row>
    <row r="122" spans="1:3">
      <c r="A122" t="s">
        <v>752</v>
      </c>
      <c r="B122" t="s">
        <v>2253</v>
      </c>
      <c r="C122">
        <v>261.06</v>
      </c>
    </row>
    <row r="123" spans="1:3">
      <c r="A123" t="s">
        <v>753</v>
      </c>
      <c r="B123" t="s">
        <v>2253</v>
      </c>
      <c r="C123">
        <v>346.01</v>
      </c>
    </row>
    <row r="124" spans="1:3">
      <c r="A124" t="s">
        <v>754</v>
      </c>
      <c r="B124" t="s">
        <v>2253</v>
      </c>
      <c r="C124">
        <v>465.45</v>
      </c>
    </row>
    <row r="125" spans="1:3">
      <c r="A125" t="s">
        <v>755</v>
      </c>
      <c r="B125" t="s">
        <v>2253</v>
      </c>
      <c r="C125">
        <v>526.36</v>
      </c>
    </row>
    <row r="126" spans="1:3">
      <c r="A126" t="s">
        <v>756</v>
      </c>
      <c r="B126" t="s">
        <v>2253</v>
      </c>
      <c r="C126">
        <v>648.22</v>
      </c>
    </row>
    <row r="127" spans="1:3">
      <c r="A127" t="s">
        <v>757</v>
      </c>
      <c r="B127" t="s">
        <v>2253</v>
      </c>
      <c r="C127">
        <v>702.78</v>
      </c>
    </row>
    <row r="128" spans="1:3">
      <c r="A128" t="s">
        <v>758</v>
      </c>
      <c r="B128" t="s">
        <v>2250</v>
      </c>
      <c r="C128">
        <v>246.14</v>
      </c>
    </row>
    <row r="129" spans="1:3">
      <c r="A129" t="s">
        <v>759</v>
      </c>
      <c r="B129" t="s">
        <v>2253</v>
      </c>
      <c r="C129">
        <v>819.73</v>
      </c>
    </row>
    <row r="130" spans="1:3">
      <c r="A130" t="s">
        <v>760</v>
      </c>
      <c r="B130" t="s">
        <v>2254</v>
      </c>
      <c r="C130">
        <v>877.08</v>
      </c>
    </row>
    <row r="131" spans="1:3">
      <c r="A131" t="s">
        <v>761</v>
      </c>
      <c r="B131" t="s">
        <v>2254</v>
      </c>
      <c r="C131">
        <v>920.51</v>
      </c>
    </row>
    <row r="132" spans="1:3">
      <c r="A132" t="s">
        <v>762</v>
      </c>
      <c r="B132" t="s">
        <v>2255</v>
      </c>
      <c r="C132">
        <v>996.88</v>
      </c>
    </row>
    <row r="133" spans="1:3">
      <c r="A133" t="s">
        <v>763</v>
      </c>
      <c r="B133" t="s">
        <v>2255</v>
      </c>
      <c r="C133">
        <v>1024.05</v>
      </c>
    </row>
    <row r="134" spans="1:3">
      <c r="A134" t="s">
        <v>764</v>
      </c>
      <c r="B134" t="s">
        <v>2255</v>
      </c>
      <c r="C134">
        <v>1066.99</v>
      </c>
    </row>
    <row r="135" spans="1:3">
      <c r="A135" t="s">
        <v>765</v>
      </c>
      <c r="B135" t="s">
        <v>2255</v>
      </c>
      <c r="C135">
        <v>1165.6199999999999</v>
      </c>
    </row>
    <row r="136" spans="1:3">
      <c r="A136" t="s">
        <v>766</v>
      </c>
      <c r="B136" t="s">
        <v>2255</v>
      </c>
      <c r="C136">
        <v>1274.18</v>
      </c>
    </row>
    <row r="137" spans="1:3">
      <c r="A137" t="s">
        <v>767</v>
      </c>
      <c r="B137" t="s">
        <v>2255</v>
      </c>
      <c r="C137">
        <v>1383.6</v>
      </c>
    </row>
    <row r="138" spans="1:3">
      <c r="A138" t="s">
        <v>768</v>
      </c>
      <c r="B138" t="s">
        <v>2255</v>
      </c>
      <c r="C138">
        <v>1438.32</v>
      </c>
    </row>
    <row r="139" spans="1:3">
      <c r="A139" t="s">
        <v>769</v>
      </c>
      <c r="B139" t="s">
        <v>2250</v>
      </c>
      <c r="C139">
        <v>259.76</v>
      </c>
    </row>
    <row r="140" spans="1:3">
      <c r="A140" t="s">
        <v>770</v>
      </c>
      <c r="B140" t="s">
        <v>2255</v>
      </c>
      <c r="C140">
        <v>1546.49</v>
      </c>
    </row>
    <row r="141" spans="1:3">
      <c r="A141" t="s">
        <v>771</v>
      </c>
      <c r="B141" t="s">
        <v>2256</v>
      </c>
      <c r="C141">
        <v>1623.78</v>
      </c>
    </row>
    <row r="142" spans="1:3">
      <c r="A142" t="s">
        <v>772</v>
      </c>
      <c r="B142" t="s">
        <v>2256</v>
      </c>
      <c r="C142">
        <v>1704.03</v>
      </c>
    </row>
    <row r="143" spans="1:3">
      <c r="A143" t="s">
        <v>773</v>
      </c>
      <c r="B143" t="s">
        <v>2256</v>
      </c>
      <c r="C143">
        <v>1783.48</v>
      </c>
    </row>
    <row r="144" spans="1:3">
      <c r="A144" t="s">
        <v>774</v>
      </c>
      <c r="B144" t="s">
        <v>2255</v>
      </c>
      <c r="C144">
        <v>1855.25</v>
      </c>
    </row>
    <row r="145" spans="1:3">
      <c r="A145" t="s">
        <v>775</v>
      </c>
      <c r="B145" t="s">
        <v>2256</v>
      </c>
      <c r="C145">
        <v>1871.09</v>
      </c>
    </row>
    <row r="146" spans="1:3">
      <c r="A146" t="s">
        <v>776</v>
      </c>
      <c r="B146" t="s">
        <v>2257</v>
      </c>
      <c r="C146">
        <v>1840.34</v>
      </c>
    </row>
    <row r="147" spans="1:3">
      <c r="A147" t="s">
        <v>777</v>
      </c>
      <c r="B147" t="s">
        <v>2258</v>
      </c>
      <c r="C147">
        <v>1780.25</v>
      </c>
    </row>
    <row r="148" spans="1:3">
      <c r="A148" t="s">
        <v>778</v>
      </c>
      <c r="B148" t="s">
        <v>2258</v>
      </c>
      <c r="C148">
        <v>1751.57</v>
      </c>
    </row>
    <row r="149" spans="1:3">
      <c r="A149" t="s">
        <v>779</v>
      </c>
      <c r="B149" t="s">
        <v>2258</v>
      </c>
      <c r="C149">
        <v>1686.93</v>
      </c>
    </row>
    <row r="150" spans="1:3">
      <c r="A150" t="s">
        <v>780</v>
      </c>
      <c r="B150" t="s">
        <v>2246</v>
      </c>
      <c r="C150">
        <v>263.66000000000003</v>
      </c>
    </row>
    <row r="151" spans="1:3">
      <c r="A151" t="s">
        <v>781</v>
      </c>
      <c r="B151" t="s">
        <v>510</v>
      </c>
      <c r="C151">
        <v>1674.62</v>
      </c>
    </row>
    <row r="152" spans="1:3">
      <c r="A152" t="s">
        <v>782</v>
      </c>
      <c r="B152" t="s">
        <v>510</v>
      </c>
      <c r="C152">
        <v>1610.23</v>
      </c>
    </row>
    <row r="153" spans="1:3">
      <c r="A153" t="s">
        <v>783</v>
      </c>
      <c r="B153" t="s">
        <v>510</v>
      </c>
      <c r="C153">
        <v>1548.15</v>
      </c>
    </row>
    <row r="154" spans="1:3">
      <c r="A154" t="s">
        <v>784</v>
      </c>
      <c r="B154" t="s">
        <v>510</v>
      </c>
      <c r="C154">
        <v>1425.75</v>
      </c>
    </row>
    <row r="155" spans="1:3">
      <c r="A155" t="s">
        <v>785</v>
      </c>
      <c r="B155" t="s">
        <v>521</v>
      </c>
      <c r="C155">
        <v>1365.97</v>
      </c>
    </row>
    <row r="156" spans="1:3">
      <c r="A156" t="s">
        <v>786</v>
      </c>
      <c r="B156" t="s">
        <v>521</v>
      </c>
      <c r="C156">
        <v>1246.6400000000001</v>
      </c>
    </row>
    <row r="157" spans="1:3">
      <c r="A157" t="s">
        <v>787</v>
      </c>
      <c r="B157" t="s">
        <v>521</v>
      </c>
      <c r="C157">
        <v>1195.03</v>
      </c>
    </row>
    <row r="158" spans="1:3">
      <c r="A158" t="s">
        <v>788</v>
      </c>
      <c r="B158" t="s">
        <v>521</v>
      </c>
      <c r="C158">
        <v>1091.8800000000001</v>
      </c>
    </row>
    <row r="159" spans="1:3">
      <c r="A159" t="s">
        <v>789</v>
      </c>
      <c r="B159" t="s">
        <v>521</v>
      </c>
      <c r="C159">
        <v>998.21</v>
      </c>
    </row>
    <row r="160" spans="1:3">
      <c r="A160" t="s">
        <v>790</v>
      </c>
      <c r="B160" t="s">
        <v>521</v>
      </c>
      <c r="C160">
        <v>904.67</v>
      </c>
    </row>
    <row r="161" spans="1:3">
      <c r="A161" t="s">
        <v>791</v>
      </c>
      <c r="B161" t="s">
        <v>2245</v>
      </c>
      <c r="C161">
        <v>609.19000000000005</v>
      </c>
    </row>
    <row r="162" spans="1:3">
      <c r="A162" t="s">
        <v>792</v>
      </c>
      <c r="B162" t="s">
        <v>2245</v>
      </c>
      <c r="C162">
        <v>640.02</v>
      </c>
    </row>
    <row r="163" spans="1:3">
      <c r="A163" t="s">
        <v>793</v>
      </c>
      <c r="B163" t="s">
        <v>2250</v>
      </c>
      <c r="C163">
        <v>624.79</v>
      </c>
    </row>
    <row r="164" spans="1:3">
      <c r="A164" t="s">
        <v>794</v>
      </c>
      <c r="B164" t="s">
        <v>2246</v>
      </c>
      <c r="C164">
        <v>641.03</v>
      </c>
    </row>
    <row r="165" spans="1:3">
      <c r="A165" t="s">
        <v>795</v>
      </c>
      <c r="B165" t="s">
        <v>2246</v>
      </c>
      <c r="C165">
        <v>621.61</v>
      </c>
    </row>
    <row r="166" spans="1:3">
      <c r="A166" t="s">
        <v>796</v>
      </c>
      <c r="B166" t="s">
        <v>2246</v>
      </c>
      <c r="C166">
        <v>552.97</v>
      </c>
    </row>
    <row r="167" spans="1:3">
      <c r="A167" t="s">
        <v>797</v>
      </c>
      <c r="B167" t="s">
        <v>2259</v>
      </c>
      <c r="C167">
        <v>552.33000000000004</v>
      </c>
    </row>
    <row r="168" spans="1:3">
      <c r="A168" t="s">
        <v>798</v>
      </c>
      <c r="B168" t="s">
        <v>2259</v>
      </c>
      <c r="C168">
        <v>572.57000000000005</v>
      </c>
    </row>
    <row r="169" spans="1:3">
      <c r="A169" t="s">
        <v>799</v>
      </c>
      <c r="B169" t="s">
        <v>2259</v>
      </c>
      <c r="C169">
        <v>644.78</v>
      </c>
    </row>
    <row r="170" spans="1:3">
      <c r="A170" t="s">
        <v>800</v>
      </c>
      <c r="B170" t="s">
        <v>2259</v>
      </c>
      <c r="C170">
        <v>654.65</v>
      </c>
    </row>
    <row r="171" spans="1:3">
      <c r="A171" t="s">
        <v>801</v>
      </c>
      <c r="B171" t="s">
        <v>2259</v>
      </c>
      <c r="C171">
        <v>694.58</v>
      </c>
    </row>
    <row r="172" spans="1:3">
      <c r="A172" t="s">
        <v>802</v>
      </c>
      <c r="B172" t="s">
        <v>2259</v>
      </c>
      <c r="C172">
        <v>739.78</v>
      </c>
    </row>
    <row r="173" spans="1:3">
      <c r="A173" t="s">
        <v>803</v>
      </c>
      <c r="B173" t="s">
        <v>2259</v>
      </c>
      <c r="C173">
        <v>843.19</v>
      </c>
    </row>
    <row r="174" spans="1:3">
      <c r="A174" t="s">
        <v>804</v>
      </c>
      <c r="B174" t="s">
        <v>2259</v>
      </c>
      <c r="C174">
        <v>843.19</v>
      </c>
    </row>
    <row r="175" spans="1:3">
      <c r="A175" t="s">
        <v>805</v>
      </c>
      <c r="B175" t="s">
        <v>2259</v>
      </c>
      <c r="C175">
        <v>991.19</v>
      </c>
    </row>
    <row r="176" spans="1:3">
      <c r="A176" t="s">
        <v>806</v>
      </c>
      <c r="B176" t="s">
        <v>2259</v>
      </c>
      <c r="C176">
        <v>1082.22</v>
      </c>
    </row>
    <row r="177" spans="1:3">
      <c r="A177" t="s">
        <v>807</v>
      </c>
      <c r="B177" t="s">
        <v>2259</v>
      </c>
      <c r="C177">
        <v>1137.67</v>
      </c>
    </row>
    <row r="178" spans="1:3">
      <c r="A178" t="s">
        <v>808</v>
      </c>
      <c r="B178" t="s">
        <v>2259</v>
      </c>
      <c r="C178">
        <v>1225.8499999999999</v>
      </c>
    </row>
    <row r="179" spans="1:3">
      <c r="A179" t="s">
        <v>809</v>
      </c>
      <c r="B179" t="s">
        <v>2259</v>
      </c>
      <c r="C179">
        <v>1363.39</v>
      </c>
    </row>
    <row r="180" spans="1:3">
      <c r="A180" t="s">
        <v>810</v>
      </c>
      <c r="B180" t="s">
        <v>2259</v>
      </c>
      <c r="C180">
        <v>1494.72</v>
      </c>
    </row>
    <row r="181" spans="1:3">
      <c r="A181" t="s">
        <v>811</v>
      </c>
      <c r="B181" t="s">
        <v>2259</v>
      </c>
      <c r="C181">
        <v>1542.66</v>
      </c>
    </row>
    <row r="182" spans="1:3">
      <c r="A182" t="s">
        <v>812</v>
      </c>
      <c r="B182" t="s">
        <v>2259</v>
      </c>
      <c r="C182">
        <v>1608.97</v>
      </c>
    </row>
    <row r="183" spans="1:3">
      <c r="A183" t="s">
        <v>813</v>
      </c>
      <c r="B183" t="s">
        <v>2259</v>
      </c>
      <c r="C183">
        <v>1658.93</v>
      </c>
    </row>
    <row r="184" spans="1:3">
      <c r="A184" t="s">
        <v>814</v>
      </c>
      <c r="B184" t="s">
        <v>2259</v>
      </c>
      <c r="C184">
        <v>1761.82</v>
      </c>
    </row>
    <row r="185" spans="1:3">
      <c r="A185" t="s">
        <v>815</v>
      </c>
      <c r="B185" t="s">
        <v>2259</v>
      </c>
      <c r="C185">
        <v>1869.9</v>
      </c>
    </row>
    <row r="186" spans="1:3">
      <c r="A186" t="s">
        <v>816</v>
      </c>
      <c r="B186" t="s">
        <v>2259</v>
      </c>
      <c r="C186">
        <v>1926.04</v>
      </c>
    </row>
    <row r="187" spans="1:3">
      <c r="A187" t="s">
        <v>817</v>
      </c>
      <c r="B187" t="s">
        <v>2259</v>
      </c>
      <c r="C187">
        <v>2042.44</v>
      </c>
    </row>
    <row r="188" spans="1:3">
      <c r="A188" t="s">
        <v>818</v>
      </c>
      <c r="B188" t="s">
        <v>2259</v>
      </c>
      <c r="C188">
        <v>2102.6999999999998</v>
      </c>
    </row>
    <row r="189" spans="1:3">
      <c r="A189" t="s">
        <v>819</v>
      </c>
      <c r="B189" t="s">
        <v>2259</v>
      </c>
      <c r="C189">
        <v>2164.17</v>
      </c>
    </row>
    <row r="190" spans="1:3">
      <c r="A190" t="s">
        <v>820</v>
      </c>
      <c r="B190" t="s">
        <v>2259</v>
      </c>
      <c r="C190">
        <v>2290.41</v>
      </c>
    </row>
    <row r="191" spans="1:3">
      <c r="A191" t="s">
        <v>821</v>
      </c>
      <c r="B191" t="s">
        <v>2259</v>
      </c>
      <c r="C191">
        <v>2354.84</v>
      </c>
    </row>
    <row r="192" spans="1:3">
      <c r="A192" t="s">
        <v>822</v>
      </c>
      <c r="B192" t="s">
        <v>2259</v>
      </c>
      <c r="C192">
        <v>2466.67</v>
      </c>
    </row>
    <row r="193" spans="1:3">
      <c r="A193" t="s">
        <v>823</v>
      </c>
      <c r="B193" t="s">
        <v>506</v>
      </c>
      <c r="C193">
        <v>2114.0500000000002</v>
      </c>
    </row>
    <row r="194" spans="1:3">
      <c r="A194" t="s">
        <v>824</v>
      </c>
      <c r="B194" t="s">
        <v>506</v>
      </c>
      <c r="C194">
        <v>2034.53</v>
      </c>
    </row>
    <row r="195" spans="1:3">
      <c r="A195" t="s">
        <v>825</v>
      </c>
      <c r="B195" t="s">
        <v>506</v>
      </c>
      <c r="C195">
        <v>1943.05</v>
      </c>
    </row>
    <row r="196" spans="1:3">
      <c r="A196" t="s">
        <v>826</v>
      </c>
      <c r="B196" t="s">
        <v>506</v>
      </c>
      <c r="C196">
        <v>1876.69</v>
      </c>
    </row>
    <row r="197" spans="1:3">
      <c r="A197" t="s">
        <v>827</v>
      </c>
      <c r="B197" t="s">
        <v>506</v>
      </c>
      <c r="C197">
        <v>1811.27</v>
      </c>
    </row>
    <row r="198" spans="1:3">
      <c r="A198" t="s">
        <v>828</v>
      </c>
      <c r="B198" t="s">
        <v>506</v>
      </c>
      <c r="C198">
        <v>1747.02</v>
      </c>
    </row>
    <row r="199" spans="1:3">
      <c r="A199" t="s">
        <v>829</v>
      </c>
      <c r="B199" t="s">
        <v>506</v>
      </c>
      <c r="C199">
        <v>1638.47</v>
      </c>
    </row>
    <row r="200" spans="1:3">
      <c r="A200" t="s">
        <v>830</v>
      </c>
      <c r="B200" t="s">
        <v>506</v>
      </c>
      <c r="C200">
        <v>1596.92</v>
      </c>
    </row>
    <row r="201" spans="1:3">
      <c r="A201" t="s">
        <v>831</v>
      </c>
      <c r="B201" t="s">
        <v>506</v>
      </c>
      <c r="C201">
        <v>1506.86</v>
      </c>
    </row>
    <row r="202" spans="1:3">
      <c r="A202" t="s">
        <v>832</v>
      </c>
      <c r="B202" t="s">
        <v>506</v>
      </c>
      <c r="C202">
        <v>1477.57</v>
      </c>
    </row>
    <row r="203" spans="1:3">
      <c r="A203" t="s">
        <v>833</v>
      </c>
      <c r="B203" t="s">
        <v>506</v>
      </c>
      <c r="C203">
        <v>1388.22</v>
      </c>
    </row>
    <row r="204" spans="1:3">
      <c r="A204" t="s">
        <v>834</v>
      </c>
      <c r="B204" t="s">
        <v>506</v>
      </c>
      <c r="C204">
        <v>1334.67</v>
      </c>
    </row>
    <row r="205" spans="1:3">
      <c r="A205" t="s">
        <v>835</v>
      </c>
      <c r="B205" t="s">
        <v>506</v>
      </c>
      <c r="C205">
        <v>1213</v>
      </c>
    </row>
    <row r="206" spans="1:3">
      <c r="A206" t="s">
        <v>836</v>
      </c>
      <c r="B206" t="s">
        <v>506</v>
      </c>
      <c r="C206">
        <v>1128.8</v>
      </c>
    </row>
    <row r="207" spans="1:3">
      <c r="A207" t="s">
        <v>837</v>
      </c>
      <c r="B207" t="s">
        <v>506</v>
      </c>
      <c r="C207">
        <v>1020.64</v>
      </c>
    </row>
    <row r="208" spans="1:3">
      <c r="A208" t="s">
        <v>838</v>
      </c>
      <c r="B208" t="s">
        <v>506</v>
      </c>
      <c r="C208">
        <v>941.18</v>
      </c>
    </row>
    <row r="209" spans="1:3">
      <c r="A209" t="s">
        <v>839</v>
      </c>
      <c r="B209" t="s">
        <v>506</v>
      </c>
      <c r="C209">
        <v>830.08</v>
      </c>
    </row>
    <row r="210" spans="1:3">
      <c r="A210" t="s">
        <v>840</v>
      </c>
      <c r="B210" t="s">
        <v>506</v>
      </c>
      <c r="C210">
        <v>752.92</v>
      </c>
    </row>
    <row r="211" spans="1:3">
      <c r="A211" t="s">
        <v>841</v>
      </c>
      <c r="B211" t="s">
        <v>506</v>
      </c>
      <c r="C211">
        <v>641.41</v>
      </c>
    </row>
    <row r="212" spans="1:3">
      <c r="A212" t="s">
        <v>842</v>
      </c>
      <c r="B212" t="s">
        <v>506</v>
      </c>
      <c r="C212">
        <v>530.83000000000004</v>
      </c>
    </row>
    <row r="213" spans="1:3">
      <c r="A213" t="s">
        <v>843</v>
      </c>
      <c r="B213" t="s">
        <v>506</v>
      </c>
      <c r="C213">
        <v>439.28</v>
      </c>
    </row>
    <row r="214" spans="1:3">
      <c r="A214" t="s">
        <v>844</v>
      </c>
      <c r="B214" t="s">
        <v>506</v>
      </c>
      <c r="C214">
        <v>349.65</v>
      </c>
    </row>
    <row r="215" spans="1:3">
      <c r="A215" t="s">
        <v>845</v>
      </c>
      <c r="B215" t="s">
        <v>506</v>
      </c>
      <c r="C215">
        <v>231.16</v>
      </c>
    </row>
    <row r="216" spans="1:3">
      <c r="A216" t="s">
        <v>846</v>
      </c>
      <c r="B216" t="s">
        <v>614</v>
      </c>
      <c r="C216">
        <v>324.05</v>
      </c>
    </row>
    <row r="217" spans="1:3">
      <c r="A217" t="s">
        <v>847</v>
      </c>
      <c r="B217" t="s">
        <v>597</v>
      </c>
      <c r="C217">
        <v>526.44000000000005</v>
      </c>
    </row>
    <row r="218" spans="1:3">
      <c r="A218" t="s">
        <v>848</v>
      </c>
      <c r="B218" t="s">
        <v>606</v>
      </c>
      <c r="C218">
        <v>325.41000000000003</v>
      </c>
    </row>
    <row r="219" spans="1:3">
      <c r="A219" t="s">
        <v>849</v>
      </c>
      <c r="B219" t="s">
        <v>606</v>
      </c>
      <c r="C219">
        <v>400.39</v>
      </c>
    </row>
    <row r="220" spans="1:3">
      <c r="A220" t="s">
        <v>850</v>
      </c>
      <c r="B220" t="s">
        <v>607</v>
      </c>
      <c r="C220">
        <v>509.6</v>
      </c>
    </row>
    <row r="221" spans="1:3">
      <c r="A221" t="s">
        <v>851</v>
      </c>
      <c r="B221" t="s">
        <v>607</v>
      </c>
      <c r="C221">
        <v>433.15</v>
      </c>
    </row>
    <row r="222" spans="1:3">
      <c r="A222" t="s">
        <v>852</v>
      </c>
      <c r="B222" t="s">
        <v>607</v>
      </c>
      <c r="C222">
        <v>325.29000000000002</v>
      </c>
    </row>
    <row r="223" spans="1:3">
      <c r="A223" t="s">
        <v>853</v>
      </c>
      <c r="B223" t="s">
        <v>607</v>
      </c>
      <c r="C223">
        <v>252.13</v>
      </c>
    </row>
    <row r="224" spans="1:3">
      <c r="A224" t="s">
        <v>854</v>
      </c>
      <c r="B224" t="s">
        <v>607</v>
      </c>
      <c r="C224">
        <v>149.41999999999999</v>
      </c>
    </row>
    <row r="225" spans="1:3">
      <c r="A225" t="s">
        <v>855</v>
      </c>
      <c r="B225" t="s">
        <v>607</v>
      </c>
      <c r="C225">
        <v>90.57</v>
      </c>
    </row>
    <row r="226" spans="1:3">
      <c r="A226" t="s">
        <v>856</v>
      </c>
      <c r="B226" t="s">
        <v>607</v>
      </c>
      <c r="C226">
        <v>120.15</v>
      </c>
    </row>
    <row r="227" spans="1:3">
      <c r="A227" t="s">
        <v>857</v>
      </c>
      <c r="B227" t="s">
        <v>607</v>
      </c>
      <c r="C227">
        <v>217.73</v>
      </c>
    </row>
    <row r="228" spans="1:3">
      <c r="A228" t="s">
        <v>858</v>
      </c>
      <c r="B228" t="s">
        <v>597</v>
      </c>
      <c r="C228">
        <v>582.07000000000005</v>
      </c>
    </row>
    <row r="229" spans="1:3">
      <c r="A229" t="s">
        <v>859</v>
      </c>
      <c r="B229" t="s">
        <v>607</v>
      </c>
      <c r="C229">
        <v>292.2</v>
      </c>
    </row>
    <row r="230" spans="1:3">
      <c r="A230" t="s">
        <v>860</v>
      </c>
      <c r="B230" t="s">
        <v>607</v>
      </c>
      <c r="C230">
        <v>405.48</v>
      </c>
    </row>
    <row r="231" spans="1:3">
      <c r="A231" t="s">
        <v>861</v>
      </c>
      <c r="B231" t="s">
        <v>607</v>
      </c>
      <c r="C231">
        <v>481.8</v>
      </c>
    </row>
    <row r="232" spans="1:3">
      <c r="A232" t="s">
        <v>862</v>
      </c>
      <c r="B232" t="s">
        <v>608</v>
      </c>
      <c r="C232">
        <v>399.66</v>
      </c>
    </row>
    <row r="233" spans="1:3">
      <c r="A233" t="s">
        <v>863</v>
      </c>
      <c r="B233" t="s">
        <v>608</v>
      </c>
      <c r="C233">
        <v>323.77</v>
      </c>
    </row>
    <row r="234" spans="1:3">
      <c r="A234" t="s">
        <v>864</v>
      </c>
      <c r="B234" t="s">
        <v>608</v>
      </c>
      <c r="C234">
        <v>215.22</v>
      </c>
    </row>
    <row r="235" spans="1:3">
      <c r="A235" t="s">
        <v>865</v>
      </c>
      <c r="B235" t="s">
        <v>608</v>
      </c>
      <c r="C235">
        <v>119.42</v>
      </c>
    </row>
    <row r="236" spans="1:3">
      <c r="A236" t="s">
        <v>866</v>
      </c>
      <c r="B236" t="s">
        <v>608</v>
      </c>
      <c r="C236">
        <v>90.48</v>
      </c>
    </row>
    <row r="237" spans="1:3">
      <c r="A237" t="s">
        <v>867</v>
      </c>
      <c r="B237" t="s">
        <v>608</v>
      </c>
      <c r="C237">
        <v>147.97999999999999</v>
      </c>
    </row>
    <row r="238" spans="1:3">
      <c r="A238" t="s">
        <v>868</v>
      </c>
      <c r="B238" t="s">
        <v>608</v>
      </c>
      <c r="C238">
        <v>215.08</v>
      </c>
    </row>
    <row r="239" spans="1:3">
      <c r="A239" t="s">
        <v>869</v>
      </c>
      <c r="B239" t="s">
        <v>598</v>
      </c>
      <c r="C239">
        <v>574.29999999999995</v>
      </c>
    </row>
    <row r="240" spans="1:3">
      <c r="A240" t="s">
        <v>870</v>
      </c>
      <c r="B240" t="s">
        <v>608</v>
      </c>
      <c r="C240">
        <v>324.76</v>
      </c>
    </row>
    <row r="241" spans="1:3">
      <c r="A241" t="s">
        <v>871</v>
      </c>
      <c r="B241" t="s">
        <v>608</v>
      </c>
      <c r="C241">
        <v>399.91</v>
      </c>
    </row>
    <row r="242" spans="1:3">
      <c r="A242" t="s">
        <v>872</v>
      </c>
      <c r="B242" t="s">
        <v>609</v>
      </c>
      <c r="C242">
        <v>510.42</v>
      </c>
    </row>
    <row r="243" spans="1:3">
      <c r="A243" t="s">
        <v>873</v>
      </c>
      <c r="B243" t="s">
        <v>609</v>
      </c>
      <c r="C243">
        <v>434.6</v>
      </c>
    </row>
    <row r="244" spans="1:3">
      <c r="A244" t="s">
        <v>874</v>
      </c>
      <c r="B244" t="s">
        <v>609</v>
      </c>
      <c r="C244">
        <v>322.08999999999997</v>
      </c>
    </row>
    <row r="245" spans="1:3">
      <c r="A245" t="s">
        <v>875</v>
      </c>
      <c r="B245" t="s">
        <v>609</v>
      </c>
      <c r="C245">
        <v>215.31</v>
      </c>
    </row>
    <row r="246" spans="1:3">
      <c r="A246" t="s">
        <v>876</v>
      </c>
      <c r="B246" t="s">
        <v>609</v>
      </c>
      <c r="C246">
        <v>150.19</v>
      </c>
    </row>
    <row r="247" spans="1:3">
      <c r="A247" t="s">
        <v>877</v>
      </c>
      <c r="B247" t="s">
        <v>609</v>
      </c>
      <c r="C247">
        <v>94.8</v>
      </c>
    </row>
    <row r="248" spans="1:3">
      <c r="A248" t="s">
        <v>878</v>
      </c>
      <c r="B248" t="s">
        <v>609</v>
      </c>
      <c r="C248">
        <v>121.67</v>
      </c>
    </row>
    <row r="249" spans="1:3">
      <c r="A249" t="s">
        <v>879</v>
      </c>
      <c r="B249" t="s">
        <v>609</v>
      </c>
      <c r="C249">
        <v>214.49</v>
      </c>
    </row>
    <row r="250" spans="1:3">
      <c r="A250" t="s">
        <v>880</v>
      </c>
      <c r="B250" t="s">
        <v>598</v>
      </c>
      <c r="C250">
        <v>513.95000000000005</v>
      </c>
    </row>
    <row r="251" spans="1:3">
      <c r="A251" t="s">
        <v>881</v>
      </c>
      <c r="B251" t="s">
        <v>609</v>
      </c>
      <c r="C251">
        <v>286.26</v>
      </c>
    </row>
    <row r="252" spans="1:3">
      <c r="A252" t="s">
        <v>882</v>
      </c>
      <c r="B252" t="s">
        <v>609</v>
      </c>
      <c r="C252">
        <v>398.28</v>
      </c>
    </row>
    <row r="253" spans="1:3">
      <c r="A253" t="s">
        <v>883</v>
      </c>
      <c r="B253" t="s">
        <v>609</v>
      </c>
      <c r="C253">
        <v>474.53</v>
      </c>
    </row>
    <row r="254" spans="1:3">
      <c r="A254" t="s">
        <v>884</v>
      </c>
      <c r="B254" t="s">
        <v>610</v>
      </c>
      <c r="C254">
        <v>454.34</v>
      </c>
    </row>
    <row r="255" spans="1:3">
      <c r="A255" t="s">
        <v>885</v>
      </c>
      <c r="B255" t="s">
        <v>610</v>
      </c>
      <c r="C255">
        <v>377.48</v>
      </c>
    </row>
    <row r="256" spans="1:3">
      <c r="A256" t="s">
        <v>886</v>
      </c>
      <c r="B256" t="s">
        <v>610</v>
      </c>
      <c r="C256">
        <v>262.76</v>
      </c>
    </row>
    <row r="257" spans="1:3">
      <c r="A257" t="s">
        <v>887</v>
      </c>
      <c r="B257" t="s">
        <v>610</v>
      </c>
      <c r="C257">
        <v>189.51</v>
      </c>
    </row>
    <row r="258" spans="1:3">
      <c r="A258" t="s">
        <v>888</v>
      </c>
      <c r="B258" t="s">
        <v>610</v>
      </c>
      <c r="C258">
        <v>129.28</v>
      </c>
    </row>
    <row r="259" spans="1:3">
      <c r="A259" t="s">
        <v>889</v>
      </c>
      <c r="B259" t="s">
        <v>610</v>
      </c>
      <c r="C259">
        <v>129.02000000000001</v>
      </c>
    </row>
    <row r="260" spans="1:3">
      <c r="A260" t="s">
        <v>890</v>
      </c>
      <c r="B260" t="s">
        <v>610</v>
      </c>
      <c r="C260">
        <v>175.62</v>
      </c>
    </row>
    <row r="261" spans="1:3">
      <c r="A261" t="s">
        <v>891</v>
      </c>
      <c r="B261" t="s">
        <v>598</v>
      </c>
      <c r="C261">
        <v>437.34</v>
      </c>
    </row>
    <row r="262" spans="1:3">
      <c r="A262" t="s">
        <v>892</v>
      </c>
      <c r="B262" t="s">
        <v>610</v>
      </c>
      <c r="C262">
        <v>279.67</v>
      </c>
    </row>
    <row r="263" spans="1:3">
      <c r="A263" t="s">
        <v>893</v>
      </c>
      <c r="B263" t="s">
        <v>610</v>
      </c>
      <c r="C263">
        <v>354.71</v>
      </c>
    </row>
    <row r="264" spans="1:3">
      <c r="A264" t="s">
        <v>894</v>
      </c>
      <c r="B264" t="s">
        <v>610</v>
      </c>
      <c r="C264">
        <v>470.89</v>
      </c>
    </row>
    <row r="265" spans="1:3">
      <c r="A265" t="s">
        <v>895</v>
      </c>
      <c r="B265" t="s">
        <v>611</v>
      </c>
      <c r="C265">
        <v>492.58</v>
      </c>
    </row>
    <row r="266" spans="1:3">
      <c r="A266" t="s">
        <v>896</v>
      </c>
      <c r="B266" t="s">
        <v>611</v>
      </c>
      <c r="C266">
        <v>376.04</v>
      </c>
    </row>
    <row r="267" spans="1:3">
      <c r="A267" t="s">
        <v>897</v>
      </c>
      <c r="B267" t="s">
        <v>611</v>
      </c>
      <c r="C267">
        <v>299.77999999999997</v>
      </c>
    </row>
    <row r="268" spans="1:3">
      <c r="A268" t="s">
        <v>898</v>
      </c>
      <c r="B268" t="s">
        <v>611</v>
      </c>
      <c r="C268">
        <v>190.96</v>
      </c>
    </row>
    <row r="269" spans="1:3">
      <c r="A269" t="s">
        <v>899</v>
      </c>
      <c r="B269" t="s">
        <v>611</v>
      </c>
      <c r="C269">
        <v>130.26</v>
      </c>
    </row>
    <row r="270" spans="1:3">
      <c r="A270" t="s">
        <v>900</v>
      </c>
      <c r="B270" t="s">
        <v>611</v>
      </c>
      <c r="C270">
        <v>127.43</v>
      </c>
    </row>
    <row r="271" spans="1:3">
      <c r="A271" t="s">
        <v>901</v>
      </c>
      <c r="B271" t="s">
        <v>611</v>
      </c>
      <c r="C271">
        <v>174.92</v>
      </c>
    </row>
    <row r="272" spans="1:3">
      <c r="A272" t="s">
        <v>902</v>
      </c>
      <c r="B272" t="s">
        <v>598</v>
      </c>
      <c r="C272">
        <v>401.09</v>
      </c>
    </row>
    <row r="273" spans="1:3">
      <c r="A273" t="s">
        <v>903</v>
      </c>
      <c r="B273" t="s">
        <v>611</v>
      </c>
      <c r="C273">
        <v>237.47</v>
      </c>
    </row>
    <row r="274" spans="1:3">
      <c r="A274" t="s">
        <v>904</v>
      </c>
      <c r="B274" t="s">
        <v>611</v>
      </c>
      <c r="C274">
        <v>345.39</v>
      </c>
    </row>
    <row r="275" spans="1:3">
      <c r="A275" t="s">
        <v>905</v>
      </c>
      <c r="B275" t="s">
        <v>611</v>
      </c>
      <c r="C275">
        <v>421.01</v>
      </c>
    </row>
    <row r="276" spans="1:3">
      <c r="A276" t="s">
        <v>906</v>
      </c>
      <c r="B276" t="s">
        <v>612</v>
      </c>
      <c r="C276">
        <v>489.75</v>
      </c>
    </row>
    <row r="277" spans="1:3">
      <c r="A277" t="s">
        <v>907</v>
      </c>
      <c r="B277" t="s">
        <v>612</v>
      </c>
      <c r="C277">
        <v>411.68</v>
      </c>
    </row>
    <row r="278" spans="1:3">
      <c r="A278" t="s">
        <v>908</v>
      </c>
      <c r="B278" t="s">
        <v>612</v>
      </c>
      <c r="C278">
        <v>296.88</v>
      </c>
    </row>
    <row r="279" spans="1:3">
      <c r="A279" t="s">
        <v>909</v>
      </c>
      <c r="B279" t="s">
        <v>612</v>
      </c>
      <c r="C279">
        <v>223.41</v>
      </c>
    </row>
    <row r="280" spans="1:3">
      <c r="A280" t="s">
        <v>910</v>
      </c>
      <c r="B280" t="s">
        <v>612</v>
      </c>
      <c r="C280">
        <v>128.41</v>
      </c>
    </row>
    <row r="281" spans="1:3">
      <c r="A281" t="s">
        <v>911</v>
      </c>
      <c r="B281" t="s">
        <v>612</v>
      </c>
      <c r="C281">
        <v>100.5</v>
      </c>
    </row>
    <row r="282" spans="1:3">
      <c r="A282" t="s">
        <v>912</v>
      </c>
      <c r="B282" t="s">
        <v>612</v>
      </c>
      <c r="C282">
        <v>155.63</v>
      </c>
    </row>
    <row r="283" spans="1:3">
      <c r="A283" t="s">
        <v>913</v>
      </c>
      <c r="B283" t="s">
        <v>598</v>
      </c>
      <c r="C283">
        <v>341.67</v>
      </c>
    </row>
    <row r="284" spans="1:3">
      <c r="A284" t="s">
        <v>914</v>
      </c>
      <c r="B284" t="s">
        <v>612</v>
      </c>
      <c r="C284">
        <v>258.04000000000002</v>
      </c>
    </row>
    <row r="285" spans="1:3">
      <c r="A285" t="s">
        <v>915</v>
      </c>
      <c r="B285" t="s">
        <v>612</v>
      </c>
      <c r="C285">
        <v>332.26</v>
      </c>
    </row>
    <row r="286" spans="1:3">
      <c r="A286" t="s">
        <v>916</v>
      </c>
      <c r="B286" t="s">
        <v>612</v>
      </c>
      <c r="C286">
        <v>446.52</v>
      </c>
    </row>
    <row r="287" spans="1:3">
      <c r="A287" t="s">
        <v>917</v>
      </c>
      <c r="B287" t="s">
        <v>613</v>
      </c>
      <c r="C287">
        <v>501.55</v>
      </c>
    </row>
    <row r="288" spans="1:3">
      <c r="A288" t="s">
        <v>918</v>
      </c>
      <c r="B288" t="s">
        <v>613</v>
      </c>
      <c r="C288">
        <v>526.94000000000005</v>
      </c>
    </row>
    <row r="289" spans="1:3">
      <c r="A289" t="s">
        <v>919</v>
      </c>
      <c r="B289" t="s">
        <v>613</v>
      </c>
      <c r="C289">
        <v>414.86</v>
      </c>
    </row>
    <row r="290" spans="1:3">
      <c r="A290" t="s">
        <v>920</v>
      </c>
      <c r="B290" t="s">
        <v>613</v>
      </c>
      <c r="C290">
        <v>337.65</v>
      </c>
    </row>
    <row r="291" spans="1:3">
      <c r="A291" t="s">
        <v>921</v>
      </c>
      <c r="B291" t="s">
        <v>613</v>
      </c>
      <c r="C291">
        <v>234.41</v>
      </c>
    </row>
    <row r="292" spans="1:3">
      <c r="A292" t="s">
        <v>922</v>
      </c>
      <c r="B292" t="s">
        <v>613</v>
      </c>
      <c r="C292">
        <v>169.28</v>
      </c>
    </row>
    <row r="293" spans="1:3">
      <c r="A293" t="s">
        <v>923</v>
      </c>
      <c r="B293" t="s">
        <v>613</v>
      </c>
      <c r="C293">
        <v>131.44999999999999</v>
      </c>
    </row>
    <row r="294" spans="1:3">
      <c r="A294" t="s">
        <v>924</v>
      </c>
      <c r="B294" t="s">
        <v>598</v>
      </c>
      <c r="C294">
        <v>343.88</v>
      </c>
    </row>
    <row r="295" spans="1:3">
      <c r="A295" t="s">
        <v>925</v>
      </c>
      <c r="B295" t="s">
        <v>613</v>
      </c>
      <c r="C295">
        <v>191.07</v>
      </c>
    </row>
    <row r="296" spans="1:3">
      <c r="A296" t="s">
        <v>926</v>
      </c>
      <c r="B296" t="s">
        <v>613</v>
      </c>
      <c r="C296">
        <v>296.64999999999998</v>
      </c>
    </row>
    <row r="297" spans="1:3">
      <c r="A297" t="s">
        <v>927</v>
      </c>
      <c r="B297" t="s">
        <v>613</v>
      </c>
      <c r="C297">
        <v>402.33</v>
      </c>
    </row>
    <row r="298" spans="1:3">
      <c r="A298" t="s">
        <v>928</v>
      </c>
      <c r="B298" t="s">
        <v>613</v>
      </c>
      <c r="C298">
        <v>493.52</v>
      </c>
    </row>
    <row r="299" spans="1:3">
      <c r="A299" t="s">
        <v>929</v>
      </c>
      <c r="B299" t="s">
        <v>613</v>
      </c>
      <c r="C299">
        <v>520.76</v>
      </c>
    </row>
    <row r="300" spans="1:3">
      <c r="A300" t="s">
        <v>930</v>
      </c>
      <c r="B300" t="s">
        <v>614</v>
      </c>
      <c r="C300">
        <v>539.11</v>
      </c>
    </row>
    <row r="301" spans="1:3">
      <c r="A301" t="s">
        <v>931</v>
      </c>
      <c r="B301" t="s">
        <v>614</v>
      </c>
      <c r="C301">
        <v>424.68</v>
      </c>
    </row>
    <row r="302" spans="1:3">
      <c r="A302" t="s">
        <v>932</v>
      </c>
      <c r="B302" t="s">
        <v>614</v>
      </c>
      <c r="C302">
        <v>381.51</v>
      </c>
    </row>
    <row r="303" spans="1:3">
      <c r="A303" t="s">
        <v>933</v>
      </c>
      <c r="B303" t="s">
        <v>598</v>
      </c>
      <c r="C303">
        <v>363.08</v>
      </c>
    </row>
    <row r="304" spans="1:3">
      <c r="A304" t="s">
        <v>934</v>
      </c>
      <c r="B304" t="s">
        <v>598</v>
      </c>
      <c r="C304">
        <v>418</v>
      </c>
    </row>
    <row r="305" spans="1:3">
      <c r="A305" t="s">
        <v>935</v>
      </c>
      <c r="B305" t="s">
        <v>618</v>
      </c>
      <c r="C305">
        <v>327.69</v>
      </c>
    </row>
    <row r="306" spans="1:3">
      <c r="A306" t="s">
        <v>936</v>
      </c>
      <c r="B306" t="s">
        <v>598</v>
      </c>
      <c r="C306">
        <v>468.38</v>
      </c>
    </row>
    <row r="307" spans="1:3">
      <c r="A307" t="s">
        <v>937</v>
      </c>
      <c r="B307" t="s">
        <v>598</v>
      </c>
      <c r="C307">
        <v>557.07000000000005</v>
      </c>
    </row>
    <row r="308" spans="1:3">
      <c r="A308" t="s">
        <v>938</v>
      </c>
      <c r="B308" t="s">
        <v>598</v>
      </c>
      <c r="C308">
        <v>621.66</v>
      </c>
    </row>
    <row r="309" spans="1:3">
      <c r="A309" t="s">
        <v>939</v>
      </c>
      <c r="B309" t="s">
        <v>599</v>
      </c>
      <c r="C309">
        <v>527.82000000000005</v>
      </c>
    </row>
    <row r="310" spans="1:3">
      <c r="A310" t="s">
        <v>940</v>
      </c>
      <c r="B310" t="s">
        <v>599</v>
      </c>
      <c r="C310">
        <v>469.59</v>
      </c>
    </row>
    <row r="311" spans="1:3">
      <c r="A311" t="s">
        <v>941</v>
      </c>
      <c r="B311" t="s">
        <v>599</v>
      </c>
      <c r="C311">
        <v>418.88</v>
      </c>
    </row>
    <row r="312" spans="1:3">
      <c r="A312" t="s">
        <v>942</v>
      </c>
      <c r="B312" t="s">
        <v>599</v>
      </c>
      <c r="C312">
        <v>363.56</v>
      </c>
    </row>
    <row r="313" spans="1:3">
      <c r="A313" t="s">
        <v>943</v>
      </c>
      <c r="B313" t="s">
        <v>599</v>
      </c>
      <c r="C313">
        <v>345.3</v>
      </c>
    </row>
    <row r="314" spans="1:3">
      <c r="A314" t="s">
        <v>944</v>
      </c>
      <c r="B314" t="s">
        <v>599</v>
      </c>
      <c r="C314">
        <v>352.07</v>
      </c>
    </row>
    <row r="315" spans="1:3">
      <c r="A315" t="s">
        <v>945</v>
      </c>
      <c r="B315" t="s">
        <v>599</v>
      </c>
      <c r="C315">
        <v>407.61</v>
      </c>
    </row>
    <row r="316" spans="1:3">
      <c r="A316" t="s">
        <v>946</v>
      </c>
      <c r="B316" t="s">
        <v>618</v>
      </c>
      <c r="C316">
        <v>426.13</v>
      </c>
    </row>
    <row r="317" spans="1:3">
      <c r="A317" t="s">
        <v>947</v>
      </c>
      <c r="B317" t="s">
        <v>599</v>
      </c>
      <c r="C317">
        <v>467.32</v>
      </c>
    </row>
    <row r="318" spans="1:3">
      <c r="A318" t="s">
        <v>948</v>
      </c>
      <c r="B318" t="s">
        <v>599</v>
      </c>
      <c r="C318">
        <v>517.96</v>
      </c>
    </row>
    <row r="319" spans="1:3">
      <c r="A319" t="s">
        <v>949</v>
      </c>
      <c r="B319" t="s">
        <v>599</v>
      </c>
      <c r="C319">
        <v>604.85</v>
      </c>
    </row>
    <row r="320" spans="1:3">
      <c r="A320" t="s">
        <v>950</v>
      </c>
      <c r="B320" t="s">
        <v>600</v>
      </c>
      <c r="C320">
        <v>576.29999999999995</v>
      </c>
    </row>
    <row r="321" spans="1:3">
      <c r="A321" t="s">
        <v>951</v>
      </c>
      <c r="B321" t="s">
        <v>600</v>
      </c>
      <c r="C321">
        <v>493.5</v>
      </c>
    </row>
    <row r="322" spans="1:3">
      <c r="A322" t="s">
        <v>952</v>
      </c>
      <c r="B322" t="s">
        <v>600</v>
      </c>
      <c r="C322">
        <v>421.45</v>
      </c>
    </row>
    <row r="323" spans="1:3">
      <c r="A323" t="s">
        <v>953</v>
      </c>
      <c r="B323" t="s">
        <v>600</v>
      </c>
      <c r="C323">
        <v>369.36</v>
      </c>
    </row>
    <row r="324" spans="1:3">
      <c r="A324" t="s">
        <v>954</v>
      </c>
      <c r="B324" t="s">
        <v>600</v>
      </c>
      <c r="C324">
        <v>352.29</v>
      </c>
    </row>
    <row r="325" spans="1:3">
      <c r="A325" t="s">
        <v>955</v>
      </c>
      <c r="B325" t="s">
        <v>600</v>
      </c>
      <c r="C325">
        <v>328.1</v>
      </c>
    </row>
    <row r="326" spans="1:3">
      <c r="A326" t="s">
        <v>956</v>
      </c>
      <c r="B326" t="s">
        <v>600</v>
      </c>
      <c r="C326">
        <v>346.21</v>
      </c>
    </row>
    <row r="327" spans="1:3">
      <c r="A327" t="s">
        <v>957</v>
      </c>
      <c r="B327" t="s">
        <v>597</v>
      </c>
      <c r="C327">
        <v>435.69</v>
      </c>
    </row>
    <row r="328" spans="1:3">
      <c r="A328" t="s">
        <v>958</v>
      </c>
      <c r="B328" t="s">
        <v>600</v>
      </c>
      <c r="C328">
        <v>374.33</v>
      </c>
    </row>
    <row r="329" spans="1:3">
      <c r="A329" t="s">
        <v>959</v>
      </c>
      <c r="B329" t="s">
        <v>600</v>
      </c>
      <c r="C329">
        <v>469.42</v>
      </c>
    </row>
    <row r="330" spans="1:3">
      <c r="A330" t="s">
        <v>960</v>
      </c>
      <c r="B330" t="s">
        <v>600</v>
      </c>
      <c r="C330">
        <v>514.13</v>
      </c>
    </row>
    <row r="331" spans="1:3">
      <c r="A331" t="s">
        <v>961</v>
      </c>
      <c r="B331" t="s">
        <v>601</v>
      </c>
      <c r="C331">
        <v>520.15</v>
      </c>
    </row>
    <row r="332" spans="1:3">
      <c r="A332" t="s">
        <v>962</v>
      </c>
      <c r="B332" t="s">
        <v>601</v>
      </c>
      <c r="C332">
        <v>405.88</v>
      </c>
    </row>
    <row r="333" spans="1:3">
      <c r="A333" t="s">
        <v>963</v>
      </c>
      <c r="B333" t="s">
        <v>601</v>
      </c>
      <c r="C333">
        <v>311.05</v>
      </c>
    </row>
    <row r="334" spans="1:3">
      <c r="A334" t="s">
        <v>964</v>
      </c>
      <c r="B334" t="s">
        <v>601</v>
      </c>
      <c r="C334">
        <v>236.36</v>
      </c>
    </row>
    <row r="335" spans="1:3">
      <c r="A335" t="s">
        <v>965</v>
      </c>
      <c r="B335" t="s">
        <v>601</v>
      </c>
      <c r="C335">
        <v>157.66999999999999</v>
      </c>
    </row>
    <row r="336" spans="1:3">
      <c r="A336" t="s">
        <v>966</v>
      </c>
      <c r="B336" t="s">
        <v>601</v>
      </c>
      <c r="C336">
        <v>158.16</v>
      </c>
    </row>
    <row r="337" spans="1:3">
      <c r="A337" t="s">
        <v>967</v>
      </c>
      <c r="B337" t="s">
        <v>601</v>
      </c>
      <c r="C337">
        <v>203.85</v>
      </c>
    </row>
    <row r="338" spans="1:3">
      <c r="A338" t="s">
        <v>968</v>
      </c>
      <c r="B338" t="s">
        <v>597</v>
      </c>
      <c r="C338">
        <v>420.53</v>
      </c>
    </row>
    <row r="339" spans="1:3">
      <c r="A339" t="s">
        <v>969</v>
      </c>
      <c r="B339" t="s">
        <v>601</v>
      </c>
      <c r="C339">
        <v>268.8</v>
      </c>
    </row>
    <row r="340" spans="1:3">
      <c r="A340" t="s">
        <v>970</v>
      </c>
      <c r="B340" t="s">
        <v>601</v>
      </c>
      <c r="C340">
        <v>366.1</v>
      </c>
    </row>
    <row r="341" spans="1:3">
      <c r="A341" t="s">
        <v>971</v>
      </c>
      <c r="B341" t="s">
        <v>601</v>
      </c>
      <c r="C341">
        <v>475.99</v>
      </c>
    </row>
    <row r="342" spans="1:3">
      <c r="A342" t="s">
        <v>972</v>
      </c>
      <c r="B342" t="s">
        <v>602</v>
      </c>
      <c r="C342">
        <v>446.85</v>
      </c>
    </row>
    <row r="343" spans="1:3">
      <c r="A343" t="s">
        <v>973</v>
      </c>
      <c r="B343" t="s">
        <v>602</v>
      </c>
      <c r="C343">
        <v>333.97</v>
      </c>
    </row>
    <row r="344" spans="1:3">
      <c r="A344" t="s">
        <v>974</v>
      </c>
      <c r="B344" t="s">
        <v>602</v>
      </c>
      <c r="C344">
        <v>225.71</v>
      </c>
    </row>
    <row r="345" spans="1:3">
      <c r="A345" t="s">
        <v>975</v>
      </c>
      <c r="B345" t="s">
        <v>602</v>
      </c>
      <c r="C345">
        <v>158.66999999999999</v>
      </c>
    </row>
    <row r="346" spans="1:3">
      <c r="A346" t="s">
        <v>976</v>
      </c>
      <c r="B346" t="s">
        <v>602</v>
      </c>
      <c r="C346">
        <v>96.63</v>
      </c>
    </row>
    <row r="347" spans="1:3">
      <c r="A347" t="s">
        <v>977</v>
      </c>
      <c r="B347" t="s">
        <v>602</v>
      </c>
      <c r="C347">
        <v>126.79</v>
      </c>
    </row>
    <row r="348" spans="1:3">
      <c r="A348" t="s">
        <v>978</v>
      </c>
      <c r="B348" t="s">
        <v>602</v>
      </c>
      <c r="C348">
        <v>216.97</v>
      </c>
    </row>
    <row r="349" spans="1:3">
      <c r="A349" t="s">
        <v>979</v>
      </c>
      <c r="B349" t="s">
        <v>597</v>
      </c>
      <c r="C349">
        <v>401.14</v>
      </c>
    </row>
    <row r="350" spans="1:3">
      <c r="A350" t="s">
        <v>980</v>
      </c>
      <c r="B350" t="s">
        <v>602</v>
      </c>
      <c r="C350">
        <v>285.39999999999998</v>
      </c>
    </row>
    <row r="351" spans="1:3">
      <c r="A351" t="s">
        <v>981</v>
      </c>
      <c r="B351" t="s">
        <v>602</v>
      </c>
      <c r="C351">
        <v>400.93</v>
      </c>
    </row>
    <row r="352" spans="1:3">
      <c r="A352" t="s">
        <v>982</v>
      </c>
      <c r="B352" t="s">
        <v>602</v>
      </c>
      <c r="C352">
        <v>482.14</v>
      </c>
    </row>
    <row r="353" spans="1:3">
      <c r="A353" t="s">
        <v>983</v>
      </c>
      <c r="B353" t="s">
        <v>603</v>
      </c>
      <c r="C353">
        <v>407.34</v>
      </c>
    </row>
    <row r="354" spans="1:3">
      <c r="A354" t="s">
        <v>984</v>
      </c>
      <c r="B354" t="s">
        <v>603</v>
      </c>
      <c r="C354">
        <v>319.7</v>
      </c>
    </row>
    <row r="355" spans="1:3">
      <c r="A355" t="s">
        <v>985</v>
      </c>
      <c r="B355" t="s">
        <v>603</v>
      </c>
      <c r="C355">
        <v>244.02</v>
      </c>
    </row>
    <row r="356" spans="1:3">
      <c r="A356" t="s">
        <v>986</v>
      </c>
      <c r="B356" t="s">
        <v>603</v>
      </c>
      <c r="C356">
        <v>142.94</v>
      </c>
    </row>
    <row r="357" spans="1:3">
      <c r="A357" t="s">
        <v>987</v>
      </c>
      <c r="B357" t="s">
        <v>603</v>
      </c>
      <c r="C357">
        <v>96.65</v>
      </c>
    </row>
    <row r="358" spans="1:3">
      <c r="A358" t="s">
        <v>988</v>
      </c>
      <c r="B358" t="s">
        <v>603</v>
      </c>
      <c r="C358">
        <v>117.08</v>
      </c>
    </row>
    <row r="359" spans="1:3">
      <c r="A359" t="s">
        <v>989</v>
      </c>
      <c r="B359" t="s">
        <v>603</v>
      </c>
      <c r="C359">
        <v>206.54</v>
      </c>
    </row>
    <row r="360" spans="1:3">
      <c r="A360" t="s">
        <v>990</v>
      </c>
      <c r="B360" t="s">
        <v>597</v>
      </c>
      <c r="C360">
        <v>398.11</v>
      </c>
    </row>
    <row r="361" spans="1:3">
      <c r="A361" t="s">
        <v>991</v>
      </c>
      <c r="B361" t="s">
        <v>603</v>
      </c>
      <c r="C361">
        <v>310.3</v>
      </c>
    </row>
    <row r="362" spans="1:3">
      <c r="A362" t="s">
        <v>992</v>
      </c>
      <c r="B362" t="s">
        <v>603</v>
      </c>
      <c r="C362">
        <v>382.28</v>
      </c>
    </row>
    <row r="363" spans="1:3">
      <c r="A363" t="s">
        <v>993</v>
      </c>
      <c r="B363" t="s">
        <v>603</v>
      </c>
      <c r="C363">
        <v>492.11</v>
      </c>
    </row>
    <row r="364" spans="1:3">
      <c r="A364" t="s">
        <v>994</v>
      </c>
      <c r="B364" t="s">
        <v>604</v>
      </c>
      <c r="C364">
        <v>428.71</v>
      </c>
    </row>
    <row r="365" spans="1:3">
      <c r="A365" t="s">
        <v>995</v>
      </c>
      <c r="B365" t="s">
        <v>604</v>
      </c>
      <c r="C365">
        <v>355.59</v>
      </c>
    </row>
    <row r="366" spans="1:3">
      <c r="A366" t="s">
        <v>996</v>
      </c>
      <c r="B366" t="s">
        <v>604</v>
      </c>
      <c r="C366">
        <v>248.27</v>
      </c>
    </row>
    <row r="367" spans="1:3">
      <c r="A367" t="s">
        <v>997</v>
      </c>
      <c r="B367" t="s">
        <v>604</v>
      </c>
      <c r="C367">
        <v>150.38</v>
      </c>
    </row>
    <row r="368" spans="1:3">
      <c r="A368" t="s">
        <v>998</v>
      </c>
      <c r="B368" t="s">
        <v>604</v>
      </c>
      <c r="C368">
        <v>105.16</v>
      </c>
    </row>
    <row r="369" spans="1:3">
      <c r="A369" t="s">
        <v>999</v>
      </c>
      <c r="B369" t="s">
        <v>604</v>
      </c>
      <c r="C369">
        <v>105.86</v>
      </c>
    </row>
    <row r="370" spans="1:3">
      <c r="A370" t="s">
        <v>1000</v>
      </c>
      <c r="B370" t="s">
        <v>604</v>
      </c>
      <c r="C370">
        <v>170.36</v>
      </c>
    </row>
    <row r="371" spans="1:3">
      <c r="A371" t="s">
        <v>1001</v>
      </c>
      <c r="B371" t="s">
        <v>597</v>
      </c>
      <c r="C371">
        <v>424.61</v>
      </c>
    </row>
    <row r="372" spans="1:3">
      <c r="A372" t="s">
        <v>1002</v>
      </c>
      <c r="B372" t="s">
        <v>604</v>
      </c>
      <c r="C372">
        <v>279.18</v>
      </c>
    </row>
    <row r="373" spans="1:3">
      <c r="A373" t="s">
        <v>1003</v>
      </c>
      <c r="B373" t="s">
        <v>604</v>
      </c>
      <c r="C373">
        <v>391.94</v>
      </c>
    </row>
    <row r="374" spans="1:3">
      <c r="A374" t="s">
        <v>1004</v>
      </c>
      <c r="B374" t="s">
        <v>604</v>
      </c>
      <c r="C374">
        <v>467.96</v>
      </c>
    </row>
    <row r="375" spans="1:3">
      <c r="A375" t="s">
        <v>1005</v>
      </c>
      <c r="B375" t="s">
        <v>605</v>
      </c>
      <c r="C375">
        <v>431.95</v>
      </c>
    </row>
    <row r="376" spans="1:3">
      <c r="A376" t="s">
        <v>1006</v>
      </c>
      <c r="B376" t="s">
        <v>605</v>
      </c>
      <c r="C376">
        <v>356.27</v>
      </c>
    </row>
    <row r="377" spans="1:3">
      <c r="A377" t="s">
        <v>1007</v>
      </c>
      <c r="B377" t="s">
        <v>605</v>
      </c>
      <c r="C377">
        <v>244.33</v>
      </c>
    </row>
    <row r="378" spans="1:3">
      <c r="A378" t="s">
        <v>1008</v>
      </c>
      <c r="B378" t="s">
        <v>605</v>
      </c>
      <c r="C378">
        <v>151.29</v>
      </c>
    </row>
    <row r="379" spans="1:3">
      <c r="A379" t="s">
        <v>1009</v>
      </c>
      <c r="B379" t="s">
        <v>605</v>
      </c>
      <c r="C379">
        <v>102.13</v>
      </c>
    </row>
    <row r="380" spans="1:3">
      <c r="A380" t="s">
        <v>1010</v>
      </c>
      <c r="B380" t="s">
        <v>605</v>
      </c>
      <c r="C380">
        <v>121.94</v>
      </c>
    </row>
    <row r="381" spans="1:3">
      <c r="A381" t="s">
        <v>1011</v>
      </c>
      <c r="B381" t="s">
        <v>605</v>
      </c>
      <c r="C381">
        <v>181.68</v>
      </c>
    </row>
    <row r="382" spans="1:3">
      <c r="A382" t="s">
        <v>1012</v>
      </c>
      <c r="B382" t="s">
        <v>597</v>
      </c>
      <c r="C382">
        <v>458.09</v>
      </c>
    </row>
    <row r="383" spans="1:3">
      <c r="A383" t="s">
        <v>1013</v>
      </c>
      <c r="B383" t="s">
        <v>605</v>
      </c>
      <c r="C383">
        <v>288</v>
      </c>
    </row>
    <row r="384" spans="1:3">
      <c r="A384" t="s">
        <v>1014</v>
      </c>
      <c r="B384" t="s">
        <v>605</v>
      </c>
      <c r="C384">
        <v>400.34</v>
      </c>
    </row>
    <row r="385" spans="1:3">
      <c r="A385" t="s">
        <v>1015</v>
      </c>
      <c r="B385" t="s">
        <v>605</v>
      </c>
      <c r="C385">
        <v>476.5</v>
      </c>
    </row>
    <row r="386" spans="1:3">
      <c r="A386" t="s">
        <v>1016</v>
      </c>
      <c r="B386" t="s">
        <v>606</v>
      </c>
      <c r="C386">
        <v>406.98</v>
      </c>
    </row>
    <row r="387" spans="1:3">
      <c r="A387" t="s">
        <v>1017</v>
      </c>
      <c r="B387" t="s">
        <v>606</v>
      </c>
      <c r="C387">
        <v>332.71</v>
      </c>
    </row>
    <row r="388" spans="1:3">
      <c r="A388" t="s">
        <v>1018</v>
      </c>
      <c r="B388" t="s">
        <v>606</v>
      </c>
      <c r="C388">
        <v>225.99</v>
      </c>
    </row>
    <row r="389" spans="1:3">
      <c r="A389" t="s">
        <v>1019</v>
      </c>
      <c r="B389" t="s">
        <v>606</v>
      </c>
      <c r="C389">
        <v>163.13</v>
      </c>
    </row>
    <row r="390" spans="1:3">
      <c r="A390" t="s">
        <v>1020</v>
      </c>
      <c r="B390" t="s">
        <v>606</v>
      </c>
      <c r="C390">
        <v>113.3</v>
      </c>
    </row>
    <row r="391" spans="1:3">
      <c r="A391" t="s">
        <v>1021</v>
      </c>
      <c r="B391" t="s">
        <v>606</v>
      </c>
      <c r="C391">
        <v>118.28</v>
      </c>
    </row>
    <row r="392" spans="1:3">
      <c r="A392" t="s">
        <v>1022</v>
      </c>
      <c r="B392" t="s">
        <v>606</v>
      </c>
      <c r="C392">
        <v>216.04</v>
      </c>
    </row>
    <row r="393" spans="1:3">
      <c r="A393" t="s">
        <v>1023</v>
      </c>
      <c r="B393" t="s">
        <v>538</v>
      </c>
      <c r="C393">
        <v>850.71</v>
      </c>
    </row>
    <row r="394" spans="1:3">
      <c r="A394" t="s">
        <v>1024</v>
      </c>
      <c r="B394" t="s">
        <v>538</v>
      </c>
      <c r="C394">
        <v>940.71</v>
      </c>
    </row>
    <row r="395" spans="1:3">
      <c r="A395" t="s">
        <v>1025</v>
      </c>
      <c r="B395" t="s">
        <v>538</v>
      </c>
      <c r="C395">
        <v>1030.6500000000001</v>
      </c>
    </row>
    <row r="396" spans="1:3">
      <c r="A396" t="s">
        <v>1026</v>
      </c>
      <c r="B396" t="s">
        <v>523</v>
      </c>
      <c r="C396">
        <v>1039.52</v>
      </c>
    </row>
    <row r="397" spans="1:3">
      <c r="A397" t="s">
        <v>1027</v>
      </c>
      <c r="B397" t="s">
        <v>523</v>
      </c>
      <c r="C397">
        <v>937.86</v>
      </c>
    </row>
    <row r="398" spans="1:3">
      <c r="A398" t="s">
        <v>1028</v>
      </c>
      <c r="B398" t="s">
        <v>523</v>
      </c>
      <c r="C398">
        <v>838.86</v>
      </c>
    </row>
    <row r="399" spans="1:3">
      <c r="A399" t="s">
        <v>1029</v>
      </c>
      <c r="B399" t="s">
        <v>523</v>
      </c>
      <c r="C399">
        <v>745.86</v>
      </c>
    </row>
    <row r="400" spans="1:3">
      <c r="A400" t="s">
        <v>1030</v>
      </c>
      <c r="B400" t="s">
        <v>523</v>
      </c>
      <c r="C400">
        <v>666.09</v>
      </c>
    </row>
    <row r="401" spans="1:3">
      <c r="A401" t="s">
        <v>1031</v>
      </c>
      <c r="B401" t="s">
        <v>523</v>
      </c>
      <c r="C401">
        <v>595.44000000000005</v>
      </c>
    </row>
    <row r="402" spans="1:3">
      <c r="A402" t="s">
        <v>1032</v>
      </c>
      <c r="B402" t="s">
        <v>523</v>
      </c>
      <c r="C402">
        <v>531.89</v>
      </c>
    </row>
    <row r="403" spans="1:3">
      <c r="A403" t="s">
        <v>1033</v>
      </c>
      <c r="B403" t="s">
        <v>523</v>
      </c>
      <c r="C403">
        <v>400.58</v>
      </c>
    </row>
    <row r="404" spans="1:3">
      <c r="A404" t="s">
        <v>1034</v>
      </c>
      <c r="B404" t="s">
        <v>523</v>
      </c>
      <c r="C404">
        <v>371.97</v>
      </c>
    </row>
    <row r="405" spans="1:3">
      <c r="A405" t="s">
        <v>1035</v>
      </c>
      <c r="B405" t="s">
        <v>523</v>
      </c>
      <c r="C405">
        <v>329.34</v>
      </c>
    </row>
    <row r="406" spans="1:3">
      <c r="A406" t="s">
        <v>1036</v>
      </c>
      <c r="B406" t="s">
        <v>523</v>
      </c>
      <c r="C406">
        <v>273.29000000000002</v>
      </c>
    </row>
    <row r="407" spans="1:3">
      <c r="A407" t="s">
        <v>1037</v>
      </c>
      <c r="B407" t="s">
        <v>545</v>
      </c>
      <c r="C407">
        <v>223.56</v>
      </c>
    </row>
    <row r="408" spans="1:3">
      <c r="A408" t="s">
        <v>1038</v>
      </c>
      <c r="B408" t="s">
        <v>545</v>
      </c>
      <c r="C408">
        <v>208.54</v>
      </c>
    </row>
    <row r="409" spans="1:3">
      <c r="A409" t="s">
        <v>1039</v>
      </c>
      <c r="B409" t="s">
        <v>545</v>
      </c>
      <c r="C409">
        <v>209.45</v>
      </c>
    </row>
    <row r="410" spans="1:3">
      <c r="A410" t="s">
        <v>1040</v>
      </c>
      <c r="B410" t="s">
        <v>545</v>
      </c>
      <c r="C410">
        <v>272.20999999999998</v>
      </c>
    </row>
    <row r="411" spans="1:3">
      <c r="A411" t="s">
        <v>1041</v>
      </c>
      <c r="B411" t="s">
        <v>545</v>
      </c>
      <c r="C411">
        <v>434.9</v>
      </c>
    </row>
    <row r="412" spans="1:3">
      <c r="A412" t="s">
        <v>1042</v>
      </c>
      <c r="B412" t="s">
        <v>522</v>
      </c>
      <c r="C412">
        <v>423.62</v>
      </c>
    </row>
    <row r="413" spans="1:3">
      <c r="A413" t="s">
        <v>1043</v>
      </c>
      <c r="B413" t="s">
        <v>522</v>
      </c>
      <c r="C413">
        <v>310.35000000000002</v>
      </c>
    </row>
    <row r="414" spans="1:3">
      <c r="A414" t="s">
        <v>1044</v>
      </c>
      <c r="B414" t="s">
        <v>522</v>
      </c>
      <c r="C414">
        <v>219.61</v>
      </c>
    </row>
    <row r="415" spans="1:3">
      <c r="A415" t="s">
        <v>1045</v>
      </c>
      <c r="B415" t="s">
        <v>522</v>
      </c>
      <c r="C415">
        <v>162.78</v>
      </c>
    </row>
    <row r="416" spans="1:3">
      <c r="A416" t="s">
        <v>1046</v>
      </c>
      <c r="B416" t="s">
        <v>522</v>
      </c>
      <c r="C416">
        <v>170.04</v>
      </c>
    </row>
    <row r="417" spans="1:3">
      <c r="A417" t="s">
        <v>1047</v>
      </c>
      <c r="B417" t="s">
        <v>533</v>
      </c>
      <c r="C417">
        <v>257.39</v>
      </c>
    </row>
    <row r="418" spans="1:3">
      <c r="A418" t="s">
        <v>1048</v>
      </c>
      <c r="B418" t="s">
        <v>539</v>
      </c>
      <c r="C418">
        <v>295.73</v>
      </c>
    </row>
    <row r="419" spans="1:3">
      <c r="A419" t="s">
        <v>1049</v>
      </c>
      <c r="B419" t="s">
        <v>541</v>
      </c>
      <c r="C419">
        <v>342.61</v>
      </c>
    </row>
    <row r="420" spans="1:3">
      <c r="A420" t="s">
        <v>1050</v>
      </c>
      <c r="B420" t="s">
        <v>541</v>
      </c>
      <c r="C420">
        <v>370.2</v>
      </c>
    </row>
    <row r="421" spans="1:3">
      <c r="A421" t="s">
        <v>1051</v>
      </c>
      <c r="B421" t="s">
        <v>542</v>
      </c>
      <c r="C421">
        <v>406.15</v>
      </c>
    </row>
    <row r="422" spans="1:3">
      <c r="A422" t="s">
        <v>1052</v>
      </c>
      <c r="B422" t="s">
        <v>542</v>
      </c>
      <c r="C422">
        <v>402.28</v>
      </c>
    </row>
    <row r="423" spans="1:3">
      <c r="A423" t="s">
        <v>1053</v>
      </c>
      <c r="B423" t="s">
        <v>544</v>
      </c>
      <c r="C423">
        <v>294.47000000000003</v>
      </c>
    </row>
    <row r="424" spans="1:3">
      <c r="A424" t="s">
        <v>1054</v>
      </c>
      <c r="B424" t="s">
        <v>544</v>
      </c>
      <c r="C424">
        <v>243.3</v>
      </c>
    </row>
    <row r="425" spans="1:3">
      <c r="A425" t="s">
        <v>1055</v>
      </c>
      <c r="B425" t="s">
        <v>544</v>
      </c>
      <c r="C425">
        <v>363.55</v>
      </c>
    </row>
    <row r="426" spans="1:3">
      <c r="A426" t="s">
        <v>1056</v>
      </c>
      <c r="B426" t="s">
        <v>544</v>
      </c>
      <c r="C426">
        <v>459.52</v>
      </c>
    </row>
    <row r="427" spans="1:3">
      <c r="A427" t="s">
        <v>1057</v>
      </c>
      <c r="B427" t="s">
        <v>544</v>
      </c>
      <c r="C427">
        <v>518.92999999999995</v>
      </c>
    </row>
    <row r="428" spans="1:3">
      <c r="A428" t="s">
        <v>1058</v>
      </c>
      <c r="B428" t="s">
        <v>544</v>
      </c>
      <c r="C428">
        <v>595.97</v>
      </c>
    </row>
    <row r="429" spans="1:3">
      <c r="A429" t="s">
        <v>1059</v>
      </c>
      <c r="B429" t="s">
        <v>544</v>
      </c>
      <c r="C429">
        <v>677.48</v>
      </c>
    </row>
    <row r="430" spans="1:3">
      <c r="A430" t="s">
        <v>1060</v>
      </c>
      <c r="B430" t="s">
        <v>544</v>
      </c>
      <c r="C430">
        <v>749.04</v>
      </c>
    </row>
    <row r="431" spans="1:3">
      <c r="A431" t="s">
        <v>1061</v>
      </c>
      <c r="B431" t="s">
        <v>506</v>
      </c>
      <c r="C431">
        <v>638.84</v>
      </c>
    </row>
    <row r="432" spans="1:3">
      <c r="A432" t="s">
        <v>1062</v>
      </c>
      <c r="B432" t="s">
        <v>506</v>
      </c>
      <c r="C432">
        <v>579.79</v>
      </c>
    </row>
    <row r="433" spans="1:3">
      <c r="A433" t="s">
        <v>1063</v>
      </c>
      <c r="B433" t="s">
        <v>506</v>
      </c>
      <c r="C433">
        <v>533</v>
      </c>
    </row>
    <row r="434" spans="1:3">
      <c r="A434" t="s">
        <v>1064</v>
      </c>
      <c r="B434" t="s">
        <v>506</v>
      </c>
      <c r="C434">
        <v>526.79</v>
      </c>
    </row>
    <row r="435" spans="1:3">
      <c r="A435" t="s">
        <v>1065</v>
      </c>
      <c r="B435" t="s">
        <v>506</v>
      </c>
      <c r="C435">
        <v>556.37</v>
      </c>
    </row>
    <row r="436" spans="1:3">
      <c r="A436" t="s">
        <v>1066</v>
      </c>
      <c r="B436" t="s">
        <v>614</v>
      </c>
      <c r="C436">
        <v>214.05</v>
      </c>
    </row>
    <row r="437" spans="1:3">
      <c r="A437" t="s">
        <v>1067</v>
      </c>
      <c r="B437" t="s">
        <v>614</v>
      </c>
      <c r="C437">
        <v>141.87</v>
      </c>
    </row>
    <row r="438" spans="1:3">
      <c r="A438" t="s">
        <v>1068</v>
      </c>
      <c r="B438" t="s">
        <v>614</v>
      </c>
      <c r="C438">
        <v>75.150000000000006</v>
      </c>
    </row>
    <row r="439" spans="1:3">
      <c r="A439" t="s">
        <v>1069</v>
      </c>
      <c r="B439" t="s">
        <v>614</v>
      </c>
      <c r="C439">
        <v>94.6</v>
      </c>
    </row>
    <row r="440" spans="1:3">
      <c r="A440" t="s">
        <v>1070</v>
      </c>
      <c r="B440" t="s">
        <v>614</v>
      </c>
      <c r="C440">
        <v>168.17</v>
      </c>
    </row>
    <row r="441" spans="1:3">
      <c r="A441" t="s">
        <v>1071</v>
      </c>
      <c r="B441" t="s">
        <v>614</v>
      </c>
      <c r="C441">
        <v>285.32</v>
      </c>
    </row>
    <row r="442" spans="1:3">
      <c r="A442" t="s">
        <v>1072</v>
      </c>
      <c r="B442" t="s">
        <v>614</v>
      </c>
      <c r="C442">
        <v>362.58</v>
      </c>
    </row>
    <row r="443" spans="1:3">
      <c r="A443" t="s">
        <v>1073</v>
      </c>
      <c r="B443" t="s">
        <v>614</v>
      </c>
      <c r="C443">
        <v>482.02</v>
      </c>
    </row>
    <row r="444" spans="1:3">
      <c r="A444" t="s">
        <v>1074</v>
      </c>
      <c r="B444" t="s">
        <v>615</v>
      </c>
      <c r="C444">
        <v>452.54</v>
      </c>
    </row>
    <row r="445" spans="1:3">
      <c r="A445" t="s">
        <v>1075</v>
      </c>
      <c r="B445" t="s">
        <v>615</v>
      </c>
      <c r="C445">
        <v>337.06</v>
      </c>
    </row>
    <row r="446" spans="1:3">
      <c r="A446" t="s">
        <v>1076</v>
      </c>
      <c r="B446" t="s">
        <v>615</v>
      </c>
      <c r="C446">
        <v>267.67</v>
      </c>
    </row>
    <row r="447" spans="1:3">
      <c r="A447" t="s">
        <v>1077</v>
      </c>
      <c r="B447" t="s">
        <v>538</v>
      </c>
      <c r="C447">
        <v>218.32</v>
      </c>
    </row>
    <row r="448" spans="1:3">
      <c r="A448" t="s">
        <v>1078</v>
      </c>
      <c r="B448" t="s">
        <v>538</v>
      </c>
      <c r="C448">
        <v>232.45</v>
      </c>
    </row>
    <row r="449" spans="1:3">
      <c r="A449" t="s">
        <v>1079</v>
      </c>
      <c r="B449" t="s">
        <v>538</v>
      </c>
      <c r="C449">
        <v>322.95</v>
      </c>
    </row>
    <row r="450" spans="1:3">
      <c r="A450" t="s">
        <v>1080</v>
      </c>
      <c r="B450" t="s">
        <v>538</v>
      </c>
      <c r="C450">
        <v>426.7</v>
      </c>
    </row>
    <row r="451" spans="1:3">
      <c r="A451" t="s">
        <v>1081</v>
      </c>
      <c r="B451" t="s">
        <v>538</v>
      </c>
      <c r="C451">
        <v>547.73</v>
      </c>
    </row>
    <row r="452" spans="1:3">
      <c r="A452" t="s">
        <v>1082</v>
      </c>
      <c r="B452" t="s">
        <v>538</v>
      </c>
      <c r="C452">
        <v>583.35</v>
      </c>
    </row>
    <row r="453" spans="1:3">
      <c r="A453" t="s">
        <v>1083</v>
      </c>
      <c r="B453" t="s">
        <v>538</v>
      </c>
      <c r="C453">
        <v>581.84</v>
      </c>
    </row>
    <row r="454" spans="1:3">
      <c r="A454" t="s">
        <v>1084</v>
      </c>
      <c r="B454" t="s">
        <v>538</v>
      </c>
      <c r="C454">
        <v>596.80999999999995</v>
      </c>
    </row>
    <row r="455" spans="1:3">
      <c r="A455" t="s">
        <v>1085</v>
      </c>
      <c r="B455" t="s">
        <v>538</v>
      </c>
      <c r="C455">
        <v>627.4</v>
      </c>
    </row>
    <row r="456" spans="1:3">
      <c r="A456" t="s">
        <v>1086</v>
      </c>
      <c r="B456" t="s">
        <v>538</v>
      </c>
      <c r="C456">
        <v>715.44</v>
      </c>
    </row>
    <row r="457" spans="1:3">
      <c r="A457" t="s">
        <v>1087</v>
      </c>
      <c r="B457" t="s">
        <v>2245</v>
      </c>
      <c r="C457">
        <v>558.75</v>
      </c>
    </row>
    <row r="458" spans="1:3">
      <c r="A458" t="s">
        <v>1088</v>
      </c>
      <c r="B458" t="s">
        <v>2245</v>
      </c>
      <c r="C458">
        <v>619.74</v>
      </c>
    </row>
    <row r="459" spans="1:3">
      <c r="A459" t="s">
        <v>1089</v>
      </c>
      <c r="B459" t="s">
        <v>2245</v>
      </c>
      <c r="C459">
        <v>716.67</v>
      </c>
    </row>
    <row r="460" spans="1:3">
      <c r="A460" t="s">
        <v>1090</v>
      </c>
      <c r="B460" t="s">
        <v>2245</v>
      </c>
      <c r="C460">
        <v>751.76</v>
      </c>
    </row>
    <row r="461" spans="1:3">
      <c r="A461" t="s">
        <v>1091</v>
      </c>
      <c r="B461" t="s">
        <v>2245</v>
      </c>
      <c r="C461">
        <v>760.5</v>
      </c>
    </row>
    <row r="462" spans="1:3">
      <c r="A462" t="s">
        <v>1092</v>
      </c>
      <c r="B462" t="s">
        <v>2246</v>
      </c>
      <c r="C462">
        <v>789.07</v>
      </c>
    </row>
    <row r="463" spans="1:3">
      <c r="A463" t="s">
        <v>1093</v>
      </c>
      <c r="B463" t="s">
        <v>2259</v>
      </c>
      <c r="C463">
        <v>777.3</v>
      </c>
    </row>
    <row r="464" spans="1:3">
      <c r="A464" t="s">
        <v>1094</v>
      </c>
      <c r="B464" t="s">
        <v>2259</v>
      </c>
      <c r="C464">
        <v>775.31</v>
      </c>
    </row>
    <row r="465" spans="1:3">
      <c r="A465" t="s">
        <v>1095</v>
      </c>
      <c r="B465" t="s">
        <v>2259</v>
      </c>
      <c r="C465">
        <v>788.35</v>
      </c>
    </row>
    <row r="466" spans="1:3">
      <c r="A466" t="s">
        <v>1096</v>
      </c>
      <c r="B466" t="s">
        <v>2259</v>
      </c>
      <c r="C466">
        <v>802.77</v>
      </c>
    </row>
    <row r="467" spans="1:3">
      <c r="A467" t="s">
        <v>1097</v>
      </c>
      <c r="B467" t="s">
        <v>2259</v>
      </c>
      <c r="C467">
        <v>822.9</v>
      </c>
    </row>
    <row r="468" spans="1:3">
      <c r="A468" t="s">
        <v>1098</v>
      </c>
      <c r="B468" t="s">
        <v>2259</v>
      </c>
      <c r="C468">
        <v>879.88</v>
      </c>
    </row>
    <row r="469" spans="1:3">
      <c r="A469" t="s">
        <v>1099</v>
      </c>
      <c r="B469" t="s">
        <v>2259</v>
      </c>
      <c r="C469">
        <v>870.36</v>
      </c>
    </row>
    <row r="470" spans="1:3">
      <c r="A470" t="s">
        <v>1100</v>
      </c>
      <c r="B470" t="s">
        <v>2259</v>
      </c>
      <c r="C470">
        <v>913.33</v>
      </c>
    </row>
    <row r="471" spans="1:3">
      <c r="A471" t="s">
        <v>1101</v>
      </c>
      <c r="B471" t="s">
        <v>2259</v>
      </c>
      <c r="C471">
        <v>960.59</v>
      </c>
    </row>
    <row r="472" spans="1:3">
      <c r="A472" t="s">
        <v>1102</v>
      </c>
      <c r="B472" t="s">
        <v>2259</v>
      </c>
      <c r="C472">
        <v>1064.04</v>
      </c>
    </row>
    <row r="473" spans="1:3">
      <c r="A473" t="s">
        <v>1103</v>
      </c>
      <c r="B473" t="s">
        <v>2259</v>
      </c>
      <c r="C473">
        <v>1117.99</v>
      </c>
    </row>
    <row r="474" spans="1:3">
      <c r="A474" t="s">
        <v>1104</v>
      </c>
      <c r="B474" t="s">
        <v>2259</v>
      </c>
      <c r="C474">
        <v>1208.02</v>
      </c>
    </row>
    <row r="475" spans="1:3">
      <c r="A475" t="s">
        <v>1105</v>
      </c>
      <c r="B475" t="s">
        <v>2259</v>
      </c>
      <c r="C475">
        <v>1347.82</v>
      </c>
    </row>
    <row r="476" spans="1:3">
      <c r="A476" t="s">
        <v>1106</v>
      </c>
      <c r="B476" t="s">
        <v>2259</v>
      </c>
      <c r="C476">
        <v>1433.49</v>
      </c>
    </row>
    <row r="477" spans="1:3">
      <c r="A477" t="s">
        <v>1107</v>
      </c>
      <c r="B477" t="s">
        <v>2259</v>
      </c>
      <c r="C477">
        <v>1481.48</v>
      </c>
    </row>
    <row r="478" spans="1:3">
      <c r="A478" t="s">
        <v>1108</v>
      </c>
      <c r="B478" t="s">
        <v>2259</v>
      </c>
      <c r="C478">
        <v>1576.12</v>
      </c>
    </row>
    <row r="479" spans="1:3">
      <c r="A479" t="s">
        <v>1109</v>
      </c>
      <c r="B479" t="s">
        <v>2259</v>
      </c>
      <c r="C479">
        <v>1623.52</v>
      </c>
    </row>
    <row r="480" spans="1:3">
      <c r="A480" t="s">
        <v>1110</v>
      </c>
      <c r="B480" t="s">
        <v>2259</v>
      </c>
      <c r="C480">
        <v>1688.58</v>
      </c>
    </row>
    <row r="481" spans="1:3">
      <c r="A481" t="s">
        <v>1111</v>
      </c>
      <c r="B481" t="s">
        <v>2259</v>
      </c>
      <c r="C481">
        <v>1789.95</v>
      </c>
    </row>
    <row r="482" spans="1:3">
      <c r="A482" t="s">
        <v>1112</v>
      </c>
      <c r="B482" t="s">
        <v>2259</v>
      </c>
      <c r="C482">
        <v>1842.55</v>
      </c>
    </row>
    <row r="483" spans="1:3">
      <c r="A483" t="s">
        <v>1113</v>
      </c>
      <c r="B483" t="s">
        <v>2259</v>
      </c>
      <c r="C483">
        <v>1952.05</v>
      </c>
    </row>
    <row r="484" spans="1:3">
      <c r="A484" t="s">
        <v>1114</v>
      </c>
      <c r="B484" t="s">
        <v>2259</v>
      </c>
      <c r="C484">
        <v>2035.62</v>
      </c>
    </row>
    <row r="485" spans="1:3">
      <c r="A485" t="s">
        <v>1115</v>
      </c>
      <c r="B485" t="s">
        <v>2259</v>
      </c>
      <c r="C485">
        <v>2151.56</v>
      </c>
    </row>
    <row r="486" spans="1:3">
      <c r="A486" t="s">
        <v>1116</v>
      </c>
      <c r="B486" t="s">
        <v>2259</v>
      </c>
      <c r="C486">
        <v>2211.44</v>
      </c>
    </row>
    <row r="487" spans="1:3">
      <c r="A487" t="s">
        <v>1117</v>
      </c>
      <c r="B487" t="s">
        <v>2259</v>
      </c>
      <c r="C487">
        <v>2272.4499999999998</v>
      </c>
    </row>
    <row r="488" spans="1:3">
      <c r="A488" t="s">
        <v>1118</v>
      </c>
      <c r="B488" t="s">
        <v>2259</v>
      </c>
      <c r="C488">
        <v>2375.62</v>
      </c>
    </row>
    <row r="489" spans="1:3">
      <c r="A489" t="s">
        <v>1119</v>
      </c>
      <c r="B489" t="s">
        <v>2259</v>
      </c>
      <c r="C489">
        <v>2439.8000000000002</v>
      </c>
    </row>
    <row r="490" spans="1:3">
      <c r="A490" t="s">
        <v>1120</v>
      </c>
      <c r="B490" t="s">
        <v>2259</v>
      </c>
      <c r="C490">
        <v>2485.0100000000002</v>
      </c>
    </row>
    <row r="491" spans="1:3">
      <c r="A491" t="s">
        <v>1121</v>
      </c>
      <c r="B491" t="s">
        <v>2259</v>
      </c>
      <c r="C491">
        <v>2532.77</v>
      </c>
    </row>
    <row r="492" spans="1:3">
      <c r="A492" t="s">
        <v>1122</v>
      </c>
      <c r="B492" t="s">
        <v>2259</v>
      </c>
      <c r="C492">
        <v>2583.0100000000002</v>
      </c>
    </row>
    <row r="493" spans="1:3">
      <c r="A493" t="s">
        <v>1123</v>
      </c>
      <c r="B493" t="s">
        <v>506</v>
      </c>
      <c r="C493">
        <v>2478.41</v>
      </c>
    </row>
    <row r="494" spans="1:3">
      <c r="A494" t="s">
        <v>1124</v>
      </c>
      <c r="B494" t="s">
        <v>506</v>
      </c>
      <c r="C494">
        <v>2397.1</v>
      </c>
    </row>
    <row r="495" spans="1:3">
      <c r="A495" t="s">
        <v>1125</v>
      </c>
      <c r="B495" t="s">
        <v>506</v>
      </c>
      <c r="C495">
        <v>2316.14</v>
      </c>
    </row>
    <row r="496" spans="1:3">
      <c r="A496" t="s">
        <v>1126</v>
      </c>
      <c r="B496" t="s">
        <v>506</v>
      </c>
      <c r="C496">
        <v>2235.56</v>
      </c>
    </row>
    <row r="497" spans="1:3">
      <c r="A497" t="s">
        <v>1127</v>
      </c>
      <c r="B497" t="s">
        <v>506</v>
      </c>
      <c r="C497">
        <v>2090.5700000000002</v>
      </c>
    </row>
    <row r="498" spans="1:3">
      <c r="A498" t="s">
        <v>1128</v>
      </c>
      <c r="B498" t="s">
        <v>506</v>
      </c>
      <c r="C498">
        <v>2011.43</v>
      </c>
    </row>
    <row r="499" spans="1:3">
      <c r="A499" t="s">
        <v>1129</v>
      </c>
      <c r="B499" t="s">
        <v>506</v>
      </c>
      <c r="C499">
        <v>1885.55</v>
      </c>
    </row>
    <row r="500" spans="1:3">
      <c r="A500" t="s">
        <v>1130</v>
      </c>
      <c r="B500" t="s">
        <v>506</v>
      </c>
      <c r="C500">
        <v>1841.63</v>
      </c>
    </row>
    <row r="501" spans="1:3">
      <c r="A501" t="s">
        <v>1131</v>
      </c>
      <c r="B501" t="s">
        <v>506</v>
      </c>
      <c r="C501">
        <v>1726.2</v>
      </c>
    </row>
    <row r="502" spans="1:3">
      <c r="A502" t="s">
        <v>1132</v>
      </c>
      <c r="B502" t="s">
        <v>506</v>
      </c>
      <c r="C502">
        <v>1690.5</v>
      </c>
    </row>
    <row r="503" spans="1:3">
      <c r="A503" t="s">
        <v>1133</v>
      </c>
      <c r="B503" t="s">
        <v>506</v>
      </c>
      <c r="C503">
        <v>1588.04</v>
      </c>
    </row>
    <row r="504" spans="1:3">
      <c r="A504" t="s">
        <v>1134</v>
      </c>
      <c r="B504" t="s">
        <v>506</v>
      </c>
      <c r="C504">
        <v>1497.03</v>
      </c>
    </row>
    <row r="505" spans="1:3">
      <c r="A505" t="s">
        <v>1135</v>
      </c>
      <c r="B505" t="s">
        <v>506</v>
      </c>
      <c r="C505">
        <v>1525.71</v>
      </c>
    </row>
    <row r="506" spans="1:3">
      <c r="A506" t="s">
        <v>1136</v>
      </c>
      <c r="B506" t="s">
        <v>506</v>
      </c>
      <c r="C506">
        <v>1481.55</v>
      </c>
    </row>
    <row r="507" spans="1:3">
      <c r="A507" t="s">
        <v>1137</v>
      </c>
      <c r="B507" t="s">
        <v>506</v>
      </c>
      <c r="C507">
        <v>1425.82</v>
      </c>
    </row>
    <row r="508" spans="1:3">
      <c r="A508" t="s">
        <v>1138</v>
      </c>
      <c r="B508" t="s">
        <v>506</v>
      </c>
      <c r="C508">
        <v>1344.63</v>
      </c>
    </row>
    <row r="509" spans="1:3">
      <c r="A509" t="s">
        <v>1139</v>
      </c>
      <c r="B509" t="s">
        <v>506</v>
      </c>
      <c r="C509">
        <v>1267.72</v>
      </c>
    </row>
    <row r="510" spans="1:3">
      <c r="A510" t="s">
        <v>1140</v>
      </c>
      <c r="B510" t="s">
        <v>506</v>
      </c>
      <c r="C510">
        <v>1141.3699999999999</v>
      </c>
    </row>
    <row r="511" spans="1:3">
      <c r="A511" t="s">
        <v>1141</v>
      </c>
      <c r="B511" t="s">
        <v>506</v>
      </c>
      <c r="C511">
        <v>1068.18</v>
      </c>
    </row>
    <row r="512" spans="1:3">
      <c r="A512" t="s">
        <v>1142</v>
      </c>
      <c r="B512" t="s">
        <v>506</v>
      </c>
      <c r="C512">
        <v>978.52</v>
      </c>
    </row>
    <row r="513" spans="1:3">
      <c r="A513" t="s">
        <v>1143</v>
      </c>
      <c r="B513" t="s">
        <v>506</v>
      </c>
      <c r="C513">
        <v>911.04</v>
      </c>
    </row>
    <row r="514" spans="1:3">
      <c r="A514" t="s">
        <v>1144</v>
      </c>
      <c r="B514" t="s">
        <v>506</v>
      </c>
      <c r="C514">
        <v>810.9</v>
      </c>
    </row>
    <row r="515" spans="1:3">
      <c r="A515" t="s">
        <v>1145</v>
      </c>
      <c r="B515" t="s">
        <v>506</v>
      </c>
      <c r="C515">
        <v>711.58</v>
      </c>
    </row>
    <row r="516" spans="1:3">
      <c r="A516" t="s">
        <v>1146</v>
      </c>
      <c r="B516" t="s">
        <v>506</v>
      </c>
      <c r="C516">
        <v>652.63</v>
      </c>
    </row>
    <row r="517" spans="1:3">
      <c r="A517" t="s">
        <v>1147</v>
      </c>
      <c r="B517" t="s">
        <v>506</v>
      </c>
      <c r="C517">
        <v>558.13</v>
      </c>
    </row>
    <row r="518" spans="1:3">
      <c r="A518" t="s">
        <v>1148</v>
      </c>
      <c r="B518" t="s">
        <v>2245</v>
      </c>
      <c r="C518">
        <v>568.11</v>
      </c>
    </row>
    <row r="519" spans="1:3">
      <c r="A519" t="s">
        <v>1149</v>
      </c>
      <c r="B519" t="s">
        <v>2259</v>
      </c>
      <c r="C519">
        <v>2516.08</v>
      </c>
    </row>
    <row r="520" spans="1:3">
      <c r="A520" t="s">
        <v>1150</v>
      </c>
      <c r="B520" t="s">
        <v>2259</v>
      </c>
      <c r="C520">
        <v>2567.84</v>
      </c>
    </row>
    <row r="521" spans="1:3">
      <c r="A521" t="s">
        <v>1151</v>
      </c>
      <c r="B521" t="s">
        <v>506</v>
      </c>
      <c r="C521">
        <v>2463.7800000000002</v>
      </c>
    </row>
    <row r="522" spans="1:3">
      <c r="A522" t="s">
        <v>1152</v>
      </c>
      <c r="B522" t="s">
        <v>506</v>
      </c>
      <c r="C522">
        <v>2449.5300000000002</v>
      </c>
    </row>
    <row r="523" spans="1:3">
      <c r="A523" t="s">
        <v>1153</v>
      </c>
      <c r="B523" t="s">
        <v>506</v>
      </c>
      <c r="C523">
        <v>2287.7399999999998</v>
      </c>
    </row>
    <row r="524" spans="1:3">
      <c r="A524" t="s">
        <v>1154</v>
      </c>
      <c r="B524" t="s">
        <v>455</v>
      </c>
      <c r="C524">
        <v>324.22000000000003</v>
      </c>
    </row>
    <row r="525" spans="1:3">
      <c r="A525" t="s">
        <v>1155</v>
      </c>
      <c r="B525" t="s">
        <v>455</v>
      </c>
      <c r="C525">
        <v>228.36</v>
      </c>
    </row>
    <row r="526" spans="1:3">
      <c r="A526" t="s">
        <v>1156</v>
      </c>
      <c r="B526" t="s">
        <v>455</v>
      </c>
      <c r="C526">
        <v>134.86000000000001</v>
      </c>
    </row>
    <row r="527" spans="1:3">
      <c r="A527" t="s">
        <v>1157</v>
      </c>
      <c r="B527" t="s">
        <v>455</v>
      </c>
      <c r="C527">
        <v>138.04</v>
      </c>
    </row>
    <row r="528" spans="1:3">
      <c r="A528" t="s">
        <v>1158</v>
      </c>
      <c r="B528" t="s">
        <v>455</v>
      </c>
      <c r="C528">
        <v>215.77</v>
      </c>
    </row>
    <row r="529" spans="1:3">
      <c r="A529" t="s">
        <v>1159</v>
      </c>
      <c r="B529" t="s">
        <v>477</v>
      </c>
      <c r="C529">
        <v>148.9</v>
      </c>
    </row>
    <row r="530" spans="1:3">
      <c r="A530" t="s">
        <v>1160</v>
      </c>
      <c r="B530" t="s">
        <v>2260</v>
      </c>
      <c r="C530">
        <v>299.88</v>
      </c>
    </row>
    <row r="531" spans="1:3">
      <c r="A531" t="s">
        <v>1161</v>
      </c>
      <c r="B531" t="s">
        <v>2260</v>
      </c>
      <c r="C531">
        <v>385.64</v>
      </c>
    </row>
    <row r="532" spans="1:3">
      <c r="A532" t="s">
        <v>1162</v>
      </c>
      <c r="B532" t="s">
        <v>478</v>
      </c>
      <c r="C532">
        <v>220.15</v>
      </c>
    </row>
    <row r="533" spans="1:3">
      <c r="A533" t="s">
        <v>1163</v>
      </c>
      <c r="B533" t="s">
        <v>479</v>
      </c>
      <c r="C533">
        <v>188.95</v>
      </c>
    </row>
    <row r="534" spans="1:3">
      <c r="A534" t="s">
        <v>1164</v>
      </c>
      <c r="B534" t="s">
        <v>479</v>
      </c>
      <c r="C534">
        <v>136.63</v>
      </c>
    </row>
    <row r="535" spans="1:3">
      <c r="A535" t="s">
        <v>1165</v>
      </c>
      <c r="B535" t="s">
        <v>479</v>
      </c>
      <c r="C535">
        <v>169.26</v>
      </c>
    </row>
    <row r="536" spans="1:3">
      <c r="A536" t="s">
        <v>1166</v>
      </c>
      <c r="B536" t="s">
        <v>592</v>
      </c>
      <c r="C536">
        <v>208.56</v>
      </c>
    </row>
    <row r="537" spans="1:3">
      <c r="A537" t="s">
        <v>1167</v>
      </c>
      <c r="B537" t="s">
        <v>592</v>
      </c>
      <c r="C537">
        <v>220.6</v>
      </c>
    </row>
    <row r="538" spans="1:3">
      <c r="A538" t="s">
        <v>1168</v>
      </c>
      <c r="B538" t="s">
        <v>592</v>
      </c>
      <c r="C538">
        <v>262.68</v>
      </c>
    </row>
    <row r="539" spans="1:3">
      <c r="A539" t="s">
        <v>1169</v>
      </c>
      <c r="B539" t="s">
        <v>592</v>
      </c>
      <c r="C539">
        <v>320.33</v>
      </c>
    </row>
    <row r="540" spans="1:3">
      <c r="A540" t="s">
        <v>1170</v>
      </c>
      <c r="B540" t="s">
        <v>455</v>
      </c>
      <c r="C540">
        <v>211.33</v>
      </c>
    </row>
    <row r="541" spans="1:3">
      <c r="A541" t="s">
        <v>1171</v>
      </c>
      <c r="B541" t="s">
        <v>592</v>
      </c>
      <c r="C541">
        <v>421.88</v>
      </c>
    </row>
    <row r="542" spans="1:3">
      <c r="A542" t="s">
        <v>1172</v>
      </c>
      <c r="B542" t="s">
        <v>592</v>
      </c>
      <c r="C542">
        <v>495.53</v>
      </c>
    </row>
    <row r="543" spans="1:3">
      <c r="A543" t="s">
        <v>1173</v>
      </c>
      <c r="B543" t="s">
        <v>593</v>
      </c>
      <c r="C543">
        <v>529.66</v>
      </c>
    </row>
    <row r="544" spans="1:3">
      <c r="A544" t="s">
        <v>1174</v>
      </c>
      <c r="B544" t="s">
        <v>593</v>
      </c>
      <c r="C544">
        <v>419.81</v>
      </c>
    </row>
    <row r="545" spans="1:3">
      <c r="A545" t="s">
        <v>1175</v>
      </c>
      <c r="B545" t="s">
        <v>593</v>
      </c>
      <c r="C545">
        <v>352.32</v>
      </c>
    </row>
    <row r="546" spans="1:3">
      <c r="A546" t="s">
        <v>1176</v>
      </c>
      <c r="B546" t="s">
        <v>593</v>
      </c>
      <c r="C546">
        <v>294.39999999999998</v>
      </c>
    </row>
    <row r="547" spans="1:3">
      <c r="A547" t="s">
        <v>1177</v>
      </c>
      <c r="B547" t="s">
        <v>593</v>
      </c>
      <c r="C547">
        <v>278.44</v>
      </c>
    </row>
    <row r="548" spans="1:3">
      <c r="A548" t="s">
        <v>1178</v>
      </c>
      <c r="B548" t="s">
        <v>593</v>
      </c>
      <c r="C548">
        <v>278.18</v>
      </c>
    </row>
    <row r="549" spans="1:3">
      <c r="A549" t="s">
        <v>1179</v>
      </c>
      <c r="B549" t="s">
        <v>593</v>
      </c>
      <c r="C549">
        <v>270.06</v>
      </c>
    </row>
    <row r="550" spans="1:3">
      <c r="A550" t="s">
        <v>1180</v>
      </c>
      <c r="B550" t="s">
        <v>593</v>
      </c>
      <c r="C550">
        <v>318.81</v>
      </c>
    </row>
    <row r="551" spans="1:3">
      <c r="A551" t="s">
        <v>1181</v>
      </c>
      <c r="B551" t="s">
        <v>455</v>
      </c>
      <c r="C551">
        <v>198.58</v>
      </c>
    </row>
    <row r="552" spans="1:3">
      <c r="A552" t="s">
        <v>1182</v>
      </c>
      <c r="B552" t="s">
        <v>593</v>
      </c>
      <c r="C552">
        <v>392.41</v>
      </c>
    </row>
    <row r="553" spans="1:3">
      <c r="A553" t="s">
        <v>1183</v>
      </c>
      <c r="B553" t="s">
        <v>593</v>
      </c>
      <c r="C553">
        <v>464.88</v>
      </c>
    </row>
    <row r="554" spans="1:3">
      <c r="A554" t="s">
        <v>1184</v>
      </c>
      <c r="B554" t="s">
        <v>593</v>
      </c>
      <c r="C554">
        <v>539.71</v>
      </c>
    </row>
    <row r="555" spans="1:3">
      <c r="A555" t="s">
        <v>1185</v>
      </c>
      <c r="B555" t="s">
        <v>594</v>
      </c>
      <c r="C555">
        <v>451.41</v>
      </c>
    </row>
    <row r="556" spans="1:3">
      <c r="A556" t="s">
        <v>1186</v>
      </c>
      <c r="B556" t="s">
        <v>594</v>
      </c>
      <c r="C556">
        <v>362.37</v>
      </c>
    </row>
    <row r="557" spans="1:3">
      <c r="A557" t="s">
        <v>1187</v>
      </c>
      <c r="B557" t="s">
        <v>594</v>
      </c>
      <c r="C557">
        <v>265.89</v>
      </c>
    </row>
    <row r="558" spans="1:3">
      <c r="A558" t="s">
        <v>1188</v>
      </c>
      <c r="B558" t="s">
        <v>594</v>
      </c>
      <c r="C558">
        <v>251.32</v>
      </c>
    </row>
    <row r="559" spans="1:3">
      <c r="A559" t="s">
        <v>1189</v>
      </c>
      <c r="B559" t="s">
        <v>594</v>
      </c>
      <c r="C559">
        <v>235.36</v>
      </c>
    </row>
    <row r="560" spans="1:3">
      <c r="A560" t="s">
        <v>1190</v>
      </c>
      <c r="B560" t="s">
        <v>594</v>
      </c>
      <c r="C560">
        <v>219.06</v>
      </c>
    </row>
    <row r="561" spans="1:3">
      <c r="A561" t="s">
        <v>1191</v>
      </c>
      <c r="B561" t="s">
        <v>594</v>
      </c>
      <c r="C561">
        <v>299.72000000000003</v>
      </c>
    </row>
    <row r="562" spans="1:3">
      <c r="A562" t="s">
        <v>1192</v>
      </c>
      <c r="B562" t="s">
        <v>473</v>
      </c>
      <c r="C562">
        <v>216.24</v>
      </c>
    </row>
    <row r="563" spans="1:3">
      <c r="A563" t="s">
        <v>1193</v>
      </c>
      <c r="B563" t="s">
        <v>594</v>
      </c>
      <c r="C563">
        <v>369.85</v>
      </c>
    </row>
    <row r="564" spans="1:3">
      <c r="A564" t="s">
        <v>1194</v>
      </c>
      <c r="B564" t="s">
        <v>594</v>
      </c>
      <c r="C564">
        <v>444.85</v>
      </c>
    </row>
    <row r="565" spans="1:3">
      <c r="A565" t="s">
        <v>1195</v>
      </c>
      <c r="B565" t="s">
        <v>595</v>
      </c>
      <c r="C565">
        <v>494.8</v>
      </c>
    </row>
    <row r="566" spans="1:3">
      <c r="A566" t="s">
        <v>1196</v>
      </c>
      <c r="B566" t="s">
        <v>595</v>
      </c>
      <c r="C566">
        <v>426.64</v>
      </c>
    </row>
    <row r="567" spans="1:3">
      <c r="A567" t="s">
        <v>1197</v>
      </c>
      <c r="B567" t="s">
        <v>595</v>
      </c>
      <c r="C567">
        <v>338.24</v>
      </c>
    </row>
    <row r="568" spans="1:3">
      <c r="A568" t="s">
        <v>1198</v>
      </c>
      <c r="B568" t="s">
        <v>595</v>
      </c>
      <c r="C568">
        <v>274.86</v>
      </c>
    </row>
    <row r="569" spans="1:3">
      <c r="A569" t="s">
        <v>1199</v>
      </c>
      <c r="B569" t="s">
        <v>595</v>
      </c>
      <c r="C569">
        <v>220.68</v>
      </c>
    </row>
    <row r="570" spans="1:3">
      <c r="A570" t="s">
        <v>1200</v>
      </c>
      <c r="B570" t="s">
        <v>595</v>
      </c>
      <c r="C570">
        <v>228.73</v>
      </c>
    </row>
    <row r="571" spans="1:3">
      <c r="A571" t="s">
        <v>1201</v>
      </c>
      <c r="B571" t="s">
        <v>595</v>
      </c>
      <c r="C571">
        <v>308.76</v>
      </c>
    </row>
    <row r="572" spans="1:3">
      <c r="A572" t="s">
        <v>1202</v>
      </c>
      <c r="B572" t="s">
        <v>595</v>
      </c>
      <c r="C572">
        <v>384.22</v>
      </c>
    </row>
    <row r="573" spans="1:3">
      <c r="A573" t="s">
        <v>1203</v>
      </c>
      <c r="B573" t="s">
        <v>474</v>
      </c>
      <c r="C573">
        <v>232.5</v>
      </c>
    </row>
    <row r="574" spans="1:3">
      <c r="A574" t="s">
        <v>1204</v>
      </c>
      <c r="B574" t="s">
        <v>595</v>
      </c>
      <c r="C574">
        <v>443.08</v>
      </c>
    </row>
    <row r="575" spans="1:3">
      <c r="A575" t="s">
        <v>1205</v>
      </c>
      <c r="B575" t="s">
        <v>595</v>
      </c>
      <c r="C575">
        <v>537.80999999999995</v>
      </c>
    </row>
    <row r="576" spans="1:3">
      <c r="A576" t="s">
        <v>1206</v>
      </c>
      <c r="B576" t="s">
        <v>596</v>
      </c>
      <c r="C576">
        <v>565.26</v>
      </c>
    </row>
    <row r="577" spans="1:3">
      <c r="A577" t="s">
        <v>1207</v>
      </c>
      <c r="B577" t="s">
        <v>596</v>
      </c>
      <c r="C577">
        <v>486.17</v>
      </c>
    </row>
    <row r="578" spans="1:3">
      <c r="A578" t="s">
        <v>1208</v>
      </c>
      <c r="B578" t="s">
        <v>596</v>
      </c>
      <c r="C578">
        <v>421.27</v>
      </c>
    </row>
    <row r="579" spans="1:3">
      <c r="A579" t="s">
        <v>1209</v>
      </c>
      <c r="B579" t="s">
        <v>596</v>
      </c>
      <c r="C579">
        <v>376.97</v>
      </c>
    </row>
    <row r="580" spans="1:3">
      <c r="A580" t="s">
        <v>1210</v>
      </c>
      <c r="B580" t="s">
        <v>596</v>
      </c>
      <c r="C580">
        <v>360.25</v>
      </c>
    </row>
    <row r="581" spans="1:3">
      <c r="A581" t="s">
        <v>1211</v>
      </c>
      <c r="B581" t="s">
        <v>596</v>
      </c>
      <c r="C581">
        <v>374.05</v>
      </c>
    </row>
    <row r="582" spans="1:3">
      <c r="A582" t="s">
        <v>1212</v>
      </c>
      <c r="B582" t="s">
        <v>596</v>
      </c>
      <c r="C582">
        <v>414.85</v>
      </c>
    </row>
    <row r="583" spans="1:3">
      <c r="A583" t="s">
        <v>1213</v>
      </c>
      <c r="B583" t="s">
        <v>596</v>
      </c>
      <c r="C583">
        <v>476.43</v>
      </c>
    </row>
    <row r="584" spans="1:3">
      <c r="A584" t="s">
        <v>1214</v>
      </c>
      <c r="B584" t="s">
        <v>475</v>
      </c>
      <c r="C584">
        <v>254.58</v>
      </c>
    </row>
    <row r="585" spans="1:3">
      <c r="A585" t="s">
        <v>1215</v>
      </c>
      <c r="B585" t="s">
        <v>596</v>
      </c>
      <c r="C585">
        <v>572.97</v>
      </c>
    </row>
    <row r="586" spans="1:3">
      <c r="A586" t="s">
        <v>1216</v>
      </c>
      <c r="B586" t="s">
        <v>596</v>
      </c>
      <c r="C586">
        <v>657.08</v>
      </c>
    </row>
    <row r="587" spans="1:3">
      <c r="A587" t="s">
        <v>1217</v>
      </c>
      <c r="B587" t="s">
        <v>2261</v>
      </c>
      <c r="C587">
        <v>647.33000000000004</v>
      </c>
    </row>
    <row r="588" spans="1:3">
      <c r="A588" t="s">
        <v>1218</v>
      </c>
      <c r="B588" t="s">
        <v>2261</v>
      </c>
      <c r="C588">
        <v>580.07000000000005</v>
      </c>
    </row>
    <row r="589" spans="1:3">
      <c r="A589" t="s">
        <v>1219</v>
      </c>
      <c r="B589" t="s">
        <v>2261</v>
      </c>
      <c r="C589">
        <v>527.46</v>
      </c>
    </row>
    <row r="590" spans="1:3">
      <c r="A590" t="s">
        <v>1220</v>
      </c>
      <c r="B590" t="s">
        <v>2261</v>
      </c>
      <c r="C590">
        <v>493.91</v>
      </c>
    </row>
    <row r="591" spans="1:3">
      <c r="A591" t="s">
        <v>1221</v>
      </c>
      <c r="B591" t="s">
        <v>2261</v>
      </c>
      <c r="C591">
        <v>516.25</v>
      </c>
    </row>
    <row r="592" spans="1:3">
      <c r="A592" t="s">
        <v>1222</v>
      </c>
      <c r="B592" t="s">
        <v>2261</v>
      </c>
      <c r="C592">
        <v>527.12</v>
      </c>
    </row>
    <row r="593" spans="1:3">
      <c r="A593" t="s">
        <v>1223</v>
      </c>
      <c r="B593" t="s">
        <v>2261</v>
      </c>
      <c r="C593">
        <v>553.33000000000004</v>
      </c>
    </row>
    <row r="594" spans="1:3">
      <c r="A594" t="s">
        <v>1224</v>
      </c>
      <c r="B594" t="s">
        <v>2261</v>
      </c>
      <c r="C594">
        <v>608.57000000000005</v>
      </c>
    </row>
    <row r="595" spans="1:3">
      <c r="A595" t="s">
        <v>1225</v>
      </c>
      <c r="B595" t="s">
        <v>476</v>
      </c>
      <c r="C595">
        <v>253.16</v>
      </c>
    </row>
    <row r="596" spans="1:3">
      <c r="A596" t="s">
        <v>1226</v>
      </c>
      <c r="B596" t="s">
        <v>2262</v>
      </c>
      <c r="C596">
        <v>630.4</v>
      </c>
    </row>
    <row r="597" spans="1:3">
      <c r="A597" t="s">
        <v>1227</v>
      </c>
      <c r="B597" t="s">
        <v>2262</v>
      </c>
      <c r="C597">
        <v>547.08000000000004</v>
      </c>
    </row>
    <row r="598" spans="1:3">
      <c r="A598" t="s">
        <v>1228</v>
      </c>
      <c r="B598" t="s">
        <v>2262</v>
      </c>
      <c r="C598">
        <v>493.62</v>
      </c>
    </row>
    <row r="599" spans="1:3">
      <c r="A599" t="s">
        <v>1229</v>
      </c>
      <c r="B599" t="s">
        <v>2262</v>
      </c>
      <c r="C599">
        <v>451.02</v>
      </c>
    </row>
    <row r="600" spans="1:3">
      <c r="A600" t="s">
        <v>1230</v>
      </c>
      <c r="B600" t="s">
        <v>2262</v>
      </c>
      <c r="C600">
        <v>423.28</v>
      </c>
    </row>
    <row r="601" spans="1:3">
      <c r="A601" t="s">
        <v>1231</v>
      </c>
      <c r="B601" t="s">
        <v>2262</v>
      </c>
      <c r="C601">
        <v>416.38</v>
      </c>
    </row>
    <row r="602" spans="1:3">
      <c r="A602" t="s">
        <v>1232</v>
      </c>
      <c r="B602" t="s">
        <v>2262</v>
      </c>
      <c r="C602">
        <v>436.5</v>
      </c>
    </row>
    <row r="603" spans="1:3">
      <c r="A603" t="s">
        <v>1233</v>
      </c>
      <c r="B603" t="s">
        <v>2262</v>
      </c>
      <c r="C603">
        <v>476.72</v>
      </c>
    </row>
    <row r="604" spans="1:3">
      <c r="A604" t="s">
        <v>1234</v>
      </c>
      <c r="B604" t="s">
        <v>2262</v>
      </c>
      <c r="C604">
        <v>512.80999999999995</v>
      </c>
    </row>
    <row r="605" spans="1:3">
      <c r="A605" t="s">
        <v>1235</v>
      </c>
      <c r="B605" t="s">
        <v>2262</v>
      </c>
      <c r="C605">
        <v>606.82000000000005</v>
      </c>
    </row>
    <row r="606" spans="1:3">
      <c r="A606" t="s">
        <v>1236</v>
      </c>
      <c r="B606" t="s">
        <v>476</v>
      </c>
      <c r="C606">
        <v>232.79</v>
      </c>
    </row>
    <row r="607" spans="1:3">
      <c r="A607" t="s">
        <v>1237</v>
      </c>
      <c r="B607" t="s">
        <v>2263</v>
      </c>
      <c r="C607">
        <v>624.57000000000005</v>
      </c>
    </row>
    <row r="608" spans="1:3">
      <c r="A608" t="s">
        <v>1238</v>
      </c>
      <c r="B608" t="s">
        <v>2263</v>
      </c>
      <c r="C608">
        <v>530.15</v>
      </c>
    </row>
    <row r="609" spans="1:3">
      <c r="A609" t="s">
        <v>1239</v>
      </c>
      <c r="B609" t="s">
        <v>2263</v>
      </c>
      <c r="C609">
        <v>439.6</v>
      </c>
    </row>
    <row r="610" spans="1:3">
      <c r="A610" t="s">
        <v>1240</v>
      </c>
      <c r="B610" t="s">
        <v>2263</v>
      </c>
      <c r="C610">
        <v>356.61</v>
      </c>
    </row>
    <row r="611" spans="1:3">
      <c r="A611" t="s">
        <v>1241</v>
      </c>
      <c r="B611" t="s">
        <v>2263</v>
      </c>
      <c r="C611">
        <v>308.39999999999998</v>
      </c>
    </row>
    <row r="612" spans="1:3">
      <c r="A612" t="s">
        <v>1242</v>
      </c>
      <c r="B612" t="s">
        <v>2263</v>
      </c>
      <c r="C612">
        <v>254.21</v>
      </c>
    </row>
    <row r="613" spans="1:3">
      <c r="A613" t="s">
        <v>1243</v>
      </c>
      <c r="B613" t="s">
        <v>2264</v>
      </c>
      <c r="C613">
        <v>155.63999999999999</v>
      </c>
    </row>
    <row r="614" spans="1:3">
      <c r="A614" t="s">
        <v>1244</v>
      </c>
      <c r="B614" t="s">
        <v>2264</v>
      </c>
      <c r="C614">
        <v>250.42</v>
      </c>
    </row>
    <row r="615" spans="1:3">
      <c r="A615" t="s">
        <v>1245</v>
      </c>
      <c r="B615" t="s">
        <v>2264</v>
      </c>
      <c r="C615">
        <v>292.47000000000003</v>
      </c>
    </row>
    <row r="616" spans="1:3">
      <c r="A616" t="s">
        <v>1246</v>
      </c>
      <c r="B616" t="s">
        <v>477</v>
      </c>
      <c r="C616">
        <v>148.68</v>
      </c>
    </row>
    <row r="617" spans="1:3">
      <c r="A617" t="s">
        <v>1247</v>
      </c>
      <c r="B617" t="s">
        <v>2265</v>
      </c>
      <c r="C617">
        <v>360.21</v>
      </c>
    </row>
    <row r="618" spans="1:3">
      <c r="A618" t="s">
        <v>1248</v>
      </c>
      <c r="B618" t="s">
        <v>2265</v>
      </c>
      <c r="C618">
        <v>442.92</v>
      </c>
    </row>
    <row r="619" spans="1:3">
      <c r="A619" t="s">
        <v>1249</v>
      </c>
      <c r="B619" t="s">
        <v>2265</v>
      </c>
      <c r="C619">
        <v>444.58</v>
      </c>
    </row>
    <row r="620" spans="1:3">
      <c r="A620" t="s">
        <v>1250</v>
      </c>
      <c r="B620" t="s">
        <v>2265</v>
      </c>
      <c r="C620">
        <v>417.57</v>
      </c>
    </row>
    <row r="621" spans="1:3">
      <c r="A621" t="s">
        <v>1251</v>
      </c>
      <c r="B621" t="s">
        <v>2266</v>
      </c>
      <c r="C621">
        <v>398.59</v>
      </c>
    </row>
    <row r="622" spans="1:3">
      <c r="A622" t="s">
        <v>1252</v>
      </c>
      <c r="B622" t="s">
        <v>2267</v>
      </c>
      <c r="C622">
        <v>353.38</v>
      </c>
    </row>
    <row r="623" spans="1:3">
      <c r="A623" t="s">
        <v>1253</v>
      </c>
      <c r="B623" t="s">
        <v>2267</v>
      </c>
      <c r="C623">
        <v>320.89</v>
      </c>
    </row>
    <row r="624" spans="1:3">
      <c r="A624" t="s">
        <v>1254</v>
      </c>
      <c r="B624" t="s">
        <v>2267</v>
      </c>
      <c r="C624">
        <v>318.3</v>
      </c>
    </row>
    <row r="625" spans="1:3">
      <c r="A625" t="s">
        <v>1255</v>
      </c>
      <c r="B625" t="s">
        <v>2267</v>
      </c>
      <c r="C625">
        <v>281.88</v>
      </c>
    </row>
    <row r="626" spans="1:3">
      <c r="A626" t="s">
        <v>1256</v>
      </c>
      <c r="B626" t="s">
        <v>2267</v>
      </c>
      <c r="C626">
        <v>197.51</v>
      </c>
    </row>
    <row r="627" spans="1:3">
      <c r="A627" t="s">
        <v>1257</v>
      </c>
      <c r="B627" t="s">
        <v>480</v>
      </c>
      <c r="C627">
        <v>1813.91</v>
      </c>
    </row>
    <row r="628" spans="1:3">
      <c r="A628" t="s">
        <v>1258</v>
      </c>
      <c r="B628" t="s">
        <v>483</v>
      </c>
      <c r="C628">
        <v>1025.75</v>
      </c>
    </row>
    <row r="629" spans="1:3">
      <c r="A629" t="s">
        <v>1259</v>
      </c>
      <c r="B629" t="s">
        <v>483</v>
      </c>
      <c r="C629">
        <v>700.52</v>
      </c>
    </row>
    <row r="630" spans="1:3">
      <c r="A630" t="s">
        <v>1260</v>
      </c>
      <c r="B630" t="s">
        <v>483</v>
      </c>
      <c r="C630">
        <v>598.29999999999995</v>
      </c>
    </row>
    <row r="631" spans="1:3">
      <c r="A631" t="s">
        <v>1261</v>
      </c>
      <c r="B631" t="s">
        <v>483</v>
      </c>
      <c r="C631">
        <v>516.96</v>
      </c>
    </row>
    <row r="632" spans="1:3">
      <c r="A632" t="s">
        <v>1262</v>
      </c>
      <c r="B632" t="s">
        <v>483</v>
      </c>
      <c r="C632">
        <v>424.85</v>
      </c>
    </row>
    <row r="633" spans="1:3">
      <c r="A633" t="s">
        <v>1263</v>
      </c>
      <c r="B633" t="s">
        <v>457</v>
      </c>
      <c r="C633">
        <v>344.41</v>
      </c>
    </row>
    <row r="634" spans="1:3">
      <c r="A634" t="s">
        <v>1264</v>
      </c>
      <c r="B634" t="s">
        <v>457</v>
      </c>
      <c r="C634">
        <v>290.52</v>
      </c>
    </row>
    <row r="635" spans="1:3">
      <c r="A635" t="s">
        <v>1265</v>
      </c>
      <c r="B635" t="s">
        <v>480</v>
      </c>
      <c r="C635">
        <v>1744.27</v>
      </c>
    </row>
    <row r="636" spans="1:3">
      <c r="A636" t="s">
        <v>1266</v>
      </c>
      <c r="B636" t="s">
        <v>459</v>
      </c>
      <c r="C636">
        <v>282.05</v>
      </c>
    </row>
    <row r="637" spans="1:3">
      <c r="A637" t="s">
        <v>1267</v>
      </c>
      <c r="B637" t="s">
        <v>460</v>
      </c>
      <c r="C637">
        <v>317.63</v>
      </c>
    </row>
    <row r="638" spans="1:3">
      <c r="A638" t="s">
        <v>1268</v>
      </c>
      <c r="B638" t="s">
        <v>462</v>
      </c>
      <c r="C638">
        <v>409.33</v>
      </c>
    </row>
    <row r="639" spans="1:3">
      <c r="A639" t="s">
        <v>1269</v>
      </c>
      <c r="B639" t="s">
        <v>463</v>
      </c>
      <c r="C639">
        <v>494.46</v>
      </c>
    </row>
    <row r="640" spans="1:3">
      <c r="A640" t="s">
        <v>1270</v>
      </c>
      <c r="B640" t="s">
        <v>463</v>
      </c>
      <c r="C640">
        <v>555.59</v>
      </c>
    </row>
    <row r="641" spans="1:3">
      <c r="A641" t="s">
        <v>1271</v>
      </c>
      <c r="B641" t="s">
        <v>463</v>
      </c>
      <c r="C641">
        <v>590.73</v>
      </c>
    </row>
    <row r="642" spans="1:3">
      <c r="A642" t="s">
        <v>1272</v>
      </c>
      <c r="B642" t="s">
        <v>463</v>
      </c>
      <c r="C642">
        <v>586.41999999999996</v>
      </c>
    </row>
    <row r="643" spans="1:3">
      <c r="A643" t="s">
        <v>1273</v>
      </c>
      <c r="B643" t="s">
        <v>463</v>
      </c>
      <c r="C643">
        <v>597.71</v>
      </c>
    </row>
    <row r="644" spans="1:3">
      <c r="A644" t="s">
        <v>1274</v>
      </c>
      <c r="B644" t="s">
        <v>463</v>
      </c>
      <c r="C644">
        <v>619.27</v>
      </c>
    </row>
    <row r="645" spans="1:3">
      <c r="A645" t="s">
        <v>1275</v>
      </c>
      <c r="B645" t="s">
        <v>466</v>
      </c>
      <c r="C645">
        <v>648.78</v>
      </c>
    </row>
    <row r="646" spans="1:3">
      <c r="A646" t="s">
        <v>1276</v>
      </c>
      <c r="B646" t="s">
        <v>480</v>
      </c>
      <c r="C646">
        <v>1609.47</v>
      </c>
    </row>
    <row r="647" spans="1:3">
      <c r="A647" t="s">
        <v>1277</v>
      </c>
      <c r="B647" t="s">
        <v>467</v>
      </c>
      <c r="C647">
        <v>695.44</v>
      </c>
    </row>
    <row r="648" spans="1:3">
      <c r="A648" t="s">
        <v>1278</v>
      </c>
      <c r="B648" t="s">
        <v>468</v>
      </c>
      <c r="C648">
        <v>694.72</v>
      </c>
    </row>
    <row r="649" spans="1:3">
      <c r="A649" t="s">
        <v>1279</v>
      </c>
      <c r="B649" t="s">
        <v>470</v>
      </c>
      <c r="C649">
        <v>693.45</v>
      </c>
    </row>
    <row r="650" spans="1:3">
      <c r="A650" t="s">
        <v>1280</v>
      </c>
      <c r="B650" t="s">
        <v>470</v>
      </c>
      <c r="C650">
        <v>651.41999999999996</v>
      </c>
    </row>
    <row r="651" spans="1:3">
      <c r="A651" t="s">
        <v>1281</v>
      </c>
      <c r="B651" t="s">
        <v>470</v>
      </c>
      <c r="C651">
        <v>541.42999999999995</v>
      </c>
    </row>
    <row r="652" spans="1:3">
      <c r="A652" t="s">
        <v>1282</v>
      </c>
      <c r="B652" t="s">
        <v>470</v>
      </c>
      <c r="C652">
        <v>472.69</v>
      </c>
    </row>
    <row r="653" spans="1:3">
      <c r="A653" t="s">
        <v>1283</v>
      </c>
      <c r="B653" t="s">
        <v>471</v>
      </c>
      <c r="C653">
        <v>369.71</v>
      </c>
    </row>
    <row r="654" spans="1:3">
      <c r="A654" t="s">
        <v>1284</v>
      </c>
      <c r="B654" t="s">
        <v>471</v>
      </c>
      <c r="C654">
        <v>310.06</v>
      </c>
    </row>
    <row r="655" spans="1:3">
      <c r="A655" t="s">
        <v>1285</v>
      </c>
      <c r="B655" t="s">
        <v>590</v>
      </c>
      <c r="C655">
        <v>206.76</v>
      </c>
    </row>
    <row r="656" spans="1:3">
      <c r="A656" t="s">
        <v>1286</v>
      </c>
      <c r="B656" t="s">
        <v>590</v>
      </c>
      <c r="C656">
        <v>225.66</v>
      </c>
    </row>
    <row r="657" spans="1:3">
      <c r="A657" t="s">
        <v>1287</v>
      </c>
      <c r="B657" t="s">
        <v>590</v>
      </c>
      <c r="C657">
        <v>285.27</v>
      </c>
    </row>
    <row r="658" spans="1:3">
      <c r="A658" t="s">
        <v>1288</v>
      </c>
      <c r="B658" t="s">
        <v>590</v>
      </c>
      <c r="C658">
        <v>332.76</v>
      </c>
    </row>
    <row r="659" spans="1:3">
      <c r="A659" t="s">
        <v>1289</v>
      </c>
      <c r="B659" t="s">
        <v>590</v>
      </c>
      <c r="C659">
        <v>393.54</v>
      </c>
    </row>
    <row r="660" spans="1:3">
      <c r="A660" t="s">
        <v>1290</v>
      </c>
      <c r="B660" t="s">
        <v>590</v>
      </c>
      <c r="C660">
        <v>483.25</v>
      </c>
    </row>
    <row r="661" spans="1:3">
      <c r="A661" t="s">
        <v>1291</v>
      </c>
      <c r="B661" t="s">
        <v>455</v>
      </c>
      <c r="C661">
        <v>420.81</v>
      </c>
    </row>
    <row r="662" spans="1:3">
      <c r="A662" t="s">
        <v>1292</v>
      </c>
      <c r="B662" t="s">
        <v>480</v>
      </c>
      <c r="C662">
        <v>1420.09</v>
      </c>
    </row>
    <row r="663" spans="1:3">
      <c r="A663" t="s">
        <v>1293</v>
      </c>
      <c r="B663" t="s">
        <v>480</v>
      </c>
      <c r="C663">
        <v>1423.4</v>
      </c>
    </row>
    <row r="664" spans="1:3">
      <c r="A664" t="s">
        <v>1294</v>
      </c>
      <c r="B664" t="s">
        <v>483</v>
      </c>
      <c r="C664">
        <v>1214.56</v>
      </c>
    </row>
    <row r="665" spans="1:3">
      <c r="A665" t="s">
        <v>1295</v>
      </c>
      <c r="B665" t="s">
        <v>483</v>
      </c>
      <c r="C665">
        <v>1152.77</v>
      </c>
    </row>
    <row r="666" spans="1:3">
      <c r="A666" t="s">
        <v>1296</v>
      </c>
      <c r="B666" t="s">
        <v>614</v>
      </c>
      <c r="C666">
        <v>364.29</v>
      </c>
    </row>
    <row r="667" spans="1:3">
      <c r="A667" t="s">
        <v>1297</v>
      </c>
      <c r="B667" t="s">
        <v>601</v>
      </c>
      <c r="C667">
        <v>304.01</v>
      </c>
    </row>
    <row r="668" spans="1:3">
      <c r="A668" t="s">
        <v>1298</v>
      </c>
      <c r="B668" t="s">
        <v>602</v>
      </c>
      <c r="C668">
        <v>377.06</v>
      </c>
    </row>
    <row r="669" spans="1:3">
      <c r="A669" t="s">
        <v>1299</v>
      </c>
      <c r="B669" t="s">
        <v>611</v>
      </c>
      <c r="C669">
        <v>1406.96</v>
      </c>
    </row>
    <row r="670" spans="1:3">
      <c r="A670" t="s">
        <v>1300</v>
      </c>
      <c r="B670" t="s">
        <v>611</v>
      </c>
      <c r="C670">
        <v>1391.57</v>
      </c>
    </row>
    <row r="671" spans="1:3">
      <c r="A671" t="s">
        <v>1301</v>
      </c>
      <c r="B671" t="s">
        <v>611</v>
      </c>
      <c r="C671">
        <v>1318.83</v>
      </c>
    </row>
    <row r="672" spans="1:3">
      <c r="A672" t="s">
        <v>1302</v>
      </c>
      <c r="B672" t="s">
        <v>611</v>
      </c>
      <c r="C672">
        <v>1314.18</v>
      </c>
    </row>
    <row r="673" spans="1:3">
      <c r="A673" t="s">
        <v>1303</v>
      </c>
      <c r="B673" t="s">
        <v>611</v>
      </c>
      <c r="C673">
        <v>1262.8499999999999</v>
      </c>
    </row>
    <row r="674" spans="1:3">
      <c r="A674" t="s">
        <v>1304</v>
      </c>
      <c r="B674" t="s">
        <v>611</v>
      </c>
      <c r="C674">
        <v>1221.4000000000001</v>
      </c>
    </row>
    <row r="675" spans="1:3">
      <c r="A675" t="s">
        <v>1305</v>
      </c>
      <c r="B675" t="s">
        <v>611</v>
      </c>
      <c r="C675">
        <v>1202.32</v>
      </c>
    </row>
    <row r="676" spans="1:3">
      <c r="A676" t="s">
        <v>1306</v>
      </c>
      <c r="B676" t="s">
        <v>612</v>
      </c>
      <c r="C676">
        <v>1132.78</v>
      </c>
    </row>
    <row r="677" spans="1:3">
      <c r="A677" t="s">
        <v>1307</v>
      </c>
      <c r="B677" t="s">
        <v>612</v>
      </c>
      <c r="C677">
        <v>1053.83</v>
      </c>
    </row>
    <row r="678" spans="1:3">
      <c r="A678" t="s">
        <v>1308</v>
      </c>
      <c r="B678" t="s">
        <v>612</v>
      </c>
      <c r="C678">
        <v>980</v>
      </c>
    </row>
    <row r="679" spans="1:3">
      <c r="A679" t="s">
        <v>1309</v>
      </c>
      <c r="B679" t="s">
        <v>602</v>
      </c>
      <c r="C679">
        <v>428.07</v>
      </c>
    </row>
    <row r="680" spans="1:3">
      <c r="A680" t="s">
        <v>1310</v>
      </c>
      <c r="B680" t="s">
        <v>612</v>
      </c>
      <c r="C680">
        <v>912.67</v>
      </c>
    </row>
    <row r="681" spans="1:3">
      <c r="A681" t="s">
        <v>1311</v>
      </c>
      <c r="B681" t="s">
        <v>612</v>
      </c>
      <c r="C681">
        <v>815.33</v>
      </c>
    </row>
    <row r="682" spans="1:3">
      <c r="A682" t="s">
        <v>1312</v>
      </c>
      <c r="B682" t="s">
        <v>612</v>
      </c>
      <c r="C682">
        <v>764.77</v>
      </c>
    </row>
    <row r="683" spans="1:3">
      <c r="A683" t="s">
        <v>1313</v>
      </c>
      <c r="B683" t="s">
        <v>612</v>
      </c>
      <c r="C683">
        <v>724.28</v>
      </c>
    </row>
    <row r="684" spans="1:3">
      <c r="A684" t="s">
        <v>1314</v>
      </c>
      <c r="B684" t="s">
        <v>612</v>
      </c>
      <c r="C684">
        <v>663.19</v>
      </c>
    </row>
    <row r="685" spans="1:3">
      <c r="A685" t="s">
        <v>1315</v>
      </c>
      <c r="B685" t="s">
        <v>612</v>
      </c>
      <c r="C685">
        <v>650.59</v>
      </c>
    </row>
    <row r="686" spans="1:3">
      <c r="A686" t="s">
        <v>1316</v>
      </c>
      <c r="B686" t="s">
        <v>612</v>
      </c>
      <c r="C686">
        <v>627</v>
      </c>
    </row>
    <row r="687" spans="1:3">
      <c r="A687" t="s">
        <v>1317</v>
      </c>
      <c r="B687" t="s">
        <v>612</v>
      </c>
      <c r="C687">
        <v>623.70000000000005</v>
      </c>
    </row>
    <row r="688" spans="1:3">
      <c r="A688" t="s">
        <v>1318</v>
      </c>
      <c r="B688" t="s">
        <v>612</v>
      </c>
      <c r="C688">
        <v>678.1</v>
      </c>
    </row>
    <row r="689" spans="1:3">
      <c r="A689" t="s">
        <v>1319</v>
      </c>
      <c r="B689" t="s">
        <v>613</v>
      </c>
      <c r="C689">
        <v>734.89</v>
      </c>
    </row>
    <row r="690" spans="1:3">
      <c r="A690" t="s">
        <v>1320</v>
      </c>
      <c r="B690" t="s">
        <v>602</v>
      </c>
      <c r="C690">
        <v>465.99</v>
      </c>
    </row>
    <row r="691" spans="1:3">
      <c r="A691" t="s">
        <v>1321</v>
      </c>
      <c r="B691" t="s">
        <v>613</v>
      </c>
      <c r="C691">
        <v>801.91</v>
      </c>
    </row>
    <row r="692" spans="1:3">
      <c r="A692" t="s">
        <v>1322</v>
      </c>
      <c r="B692" t="s">
        <v>613</v>
      </c>
      <c r="C692">
        <v>772.5</v>
      </c>
    </row>
    <row r="693" spans="1:3">
      <c r="A693" t="s">
        <v>1323</v>
      </c>
      <c r="B693" t="s">
        <v>613</v>
      </c>
      <c r="C693">
        <v>725.51</v>
      </c>
    </row>
    <row r="694" spans="1:3">
      <c r="A694" t="s">
        <v>1324</v>
      </c>
      <c r="B694" t="s">
        <v>613</v>
      </c>
      <c r="C694">
        <v>717.98</v>
      </c>
    </row>
    <row r="695" spans="1:3">
      <c r="A695" t="s">
        <v>1325</v>
      </c>
      <c r="B695" t="s">
        <v>613</v>
      </c>
      <c r="C695">
        <v>672.33</v>
      </c>
    </row>
    <row r="696" spans="1:3">
      <c r="A696" t="s">
        <v>1326</v>
      </c>
      <c r="B696" t="s">
        <v>613</v>
      </c>
      <c r="C696">
        <v>584.66999999999996</v>
      </c>
    </row>
    <row r="697" spans="1:3">
      <c r="A697" t="s">
        <v>1327</v>
      </c>
      <c r="B697" t="s">
        <v>613</v>
      </c>
      <c r="C697">
        <v>501.82</v>
      </c>
    </row>
    <row r="698" spans="1:3">
      <c r="A698" t="s">
        <v>1328</v>
      </c>
      <c r="B698" t="s">
        <v>613</v>
      </c>
      <c r="C698">
        <v>431.47</v>
      </c>
    </row>
    <row r="699" spans="1:3">
      <c r="A699" t="s">
        <v>1329</v>
      </c>
      <c r="B699" t="s">
        <v>613</v>
      </c>
      <c r="C699">
        <v>404.68</v>
      </c>
    </row>
    <row r="700" spans="1:3">
      <c r="A700" t="s">
        <v>1330</v>
      </c>
      <c r="B700" t="s">
        <v>613</v>
      </c>
      <c r="C700">
        <v>436.68</v>
      </c>
    </row>
    <row r="701" spans="1:3">
      <c r="A701" t="s">
        <v>1331</v>
      </c>
      <c r="B701" t="s">
        <v>602</v>
      </c>
      <c r="C701">
        <v>519.6</v>
      </c>
    </row>
    <row r="702" spans="1:3">
      <c r="A702" t="s">
        <v>1332</v>
      </c>
      <c r="B702" t="s">
        <v>613</v>
      </c>
      <c r="C702">
        <v>475.23</v>
      </c>
    </row>
    <row r="703" spans="1:3">
      <c r="A703" t="s">
        <v>1333</v>
      </c>
      <c r="B703" t="s">
        <v>613</v>
      </c>
      <c r="C703">
        <v>524.51</v>
      </c>
    </row>
    <row r="704" spans="1:3">
      <c r="A704" t="s">
        <v>1334</v>
      </c>
      <c r="B704" t="s">
        <v>613</v>
      </c>
      <c r="C704">
        <v>612.99</v>
      </c>
    </row>
    <row r="705" spans="1:3">
      <c r="A705" t="s">
        <v>1335</v>
      </c>
      <c r="B705" t="s">
        <v>614</v>
      </c>
      <c r="C705">
        <v>639.54</v>
      </c>
    </row>
    <row r="706" spans="1:3">
      <c r="A706" t="s">
        <v>1336</v>
      </c>
      <c r="B706" t="s">
        <v>614</v>
      </c>
      <c r="C706">
        <v>578.79</v>
      </c>
    </row>
    <row r="707" spans="1:3">
      <c r="A707" t="s">
        <v>1337</v>
      </c>
      <c r="B707" t="s">
        <v>614</v>
      </c>
      <c r="C707">
        <v>524.37</v>
      </c>
    </row>
    <row r="708" spans="1:3">
      <c r="A708" t="s">
        <v>1338</v>
      </c>
      <c r="B708" t="s">
        <v>602</v>
      </c>
      <c r="C708">
        <v>514.66</v>
      </c>
    </row>
    <row r="709" spans="1:3">
      <c r="A709" t="s">
        <v>1339</v>
      </c>
      <c r="B709" t="s">
        <v>602</v>
      </c>
      <c r="C709">
        <v>439.73</v>
      </c>
    </row>
    <row r="710" spans="1:3">
      <c r="A710" t="s">
        <v>1340</v>
      </c>
      <c r="B710" t="s">
        <v>602</v>
      </c>
      <c r="C710">
        <v>466.44</v>
      </c>
    </row>
    <row r="711" spans="1:3">
      <c r="A711" t="s">
        <v>1341</v>
      </c>
      <c r="B711" t="s">
        <v>602</v>
      </c>
      <c r="C711">
        <v>529.77</v>
      </c>
    </row>
    <row r="712" spans="1:3">
      <c r="A712" t="s">
        <v>1342</v>
      </c>
      <c r="B712" t="s">
        <v>602</v>
      </c>
      <c r="C712">
        <v>577.45000000000005</v>
      </c>
    </row>
    <row r="713" spans="1:3">
      <c r="A713" t="s">
        <v>1343</v>
      </c>
      <c r="B713" t="s">
        <v>603</v>
      </c>
      <c r="C713">
        <v>591.15</v>
      </c>
    </row>
    <row r="714" spans="1:3">
      <c r="A714" t="s">
        <v>1344</v>
      </c>
      <c r="B714" t="s">
        <v>601</v>
      </c>
      <c r="C714">
        <v>328.14</v>
      </c>
    </row>
    <row r="715" spans="1:3">
      <c r="A715" t="s">
        <v>1345</v>
      </c>
      <c r="B715" t="s">
        <v>603</v>
      </c>
      <c r="C715">
        <v>505.38</v>
      </c>
    </row>
    <row r="716" spans="1:3">
      <c r="A716" t="s">
        <v>1346</v>
      </c>
      <c r="B716" t="s">
        <v>603</v>
      </c>
      <c r="C716">
        <v>425.99</v>
      </c>
    </row>
    <row r="717" spans="1:3">
      <c r="A717" t="s">
        <v>1347</v>
      </c>
      <c r="B717" t="s">
        <v>603</v>
      </c>
      <c r="C717">
        <v>384.98</v>
      </c>
    </row>
    <row r="718" spans="1:3">
      <c r="A718" t="s">
        <v>1348</v>
      </c>
      <c r="B718" t="s">
        <v>603</v>
      </c>
      <c r="C718">
        <v>352.14</v>
      </c>
    </row>
    <row r="719" spans="1:3">
      <c r="A719" t="s">
        <v>1349</v>
      </c>
      <c r="B719" t="s">
        <v>603</v>
      </c>
      <c r="C719">
        <v>351.94</v>
      </c>
    </row>
    <row r="720" spans="1:3">
      <c r="A720" t="s">
        <v>1350</v>
      </c>
      <c r="B720" t="s">
        <v>603</v>
      </c>
      <c r="C720">
        <v>338.5</v>
      </c>
    </row>
    <row r="721" spans="1:3">
      <c r="A721" t="s">
        <v>1351</v>
      </c>
      <c r="B721" t="s">
        <v>603</v>
      </c>
      <c r="C721">
        <v>394.5</v>
      </c>
    </row>
    <row r="722" spans="1:3">
      <c r="A722" t="s">
        <v>1352</v>
      </c>
      <c r="B722" t="s">
        <v>603</v>
      </c>
      <c r="C722">
        <v>444.97</v>
      </c>
    </row>
    <row r="723" spans="1:3">
      <c r="A723" t="s">
        <v>1353</v>
      </c>
      <c r="B723" t="s">
        <v>603</v>
      </c>
      <c r="C723">
        <v>532.94000000000005</v>
      </c>
    </row>
    <row r="724" spans="1:3">
      <c r="A724" t="s">
        <v>1354</v>
      </c>
      <c r="B724" t="s">
        <v>603</v>
      </c>
      <c r="C724">
        <v>597</v>
      </c>
    </row>
    <row r="725" spans="1:3">
      <c r="A725" t="s">
        <v>1355</v>
      </c>
      <c r="B725" t="s">
        <v>601</v>
      </c>
      <c r="C725">
        <v>365.98</v>
      </c>
    </row>
    <row r="726" spans="1:3">
      <c r="A726" t="s">
        <v>1356</v>
      </c>
      <c r="B726" t="s">
        <v>604</v>
      </c>
      <c r="C726">
        <v>536.94000000000005</v>
      </c>
    </row>
    <row r="727" spans="1:3">
      <c r="A727" t="s">
        <v>1357</v>
      </c>
      <c r="B727" t="s">
        <v>604</v>
      </c>
      <c r="C727">
        <v>496.56</v>
      </c>
    </row>
    <row r="728" spans="1:3">
      <c r="A728" t="s">
        <v>1358</v>
      </c>
      <c r="B728" t="s">
        <v>604</v>
      </c>
      <c r="C728">
        <v>420.09</v>
      </c>
    </row>
    <row r="729" spans="1:3">
      <c r="A729" t="s">
        <v>1359</v>
      </c>
      <c r="B729" t="s">
        <v>604</v>
      </c>
      <c r="C729">
        <v>381.05</v>
      </c>
    </row>
    <row r="730" spans="1:3">
      <c r="A730" t="s">
        <v>1360</v>
      </c>
      <c r="B730" t="s">
        <v>604</v>
      </c>
      <c r="C730">
        <v>348.72</v>
      </c>
    </row>
    <row r="731" spans="1:3">
      <c r="A731" t="s">
        <v>1361</v>
      </c>
      <c r="B731" t="s">
        <v>604</v>
      </c>
      <c r="C731">
        <v>348.39</v>
      </c>
    </row>
    <row r="732" spans="1:3">
      <c r="A732" t="s">
        <v>1362</v>
      </c>
      <c r="B732" t="s">
        <v>604</v>
      </c>
      <c r="C732">
        <v>379.8</v>
      </c>
    </row>
    <row r="733" spans="1:3">
      <c r="A733" t="s">
        <v>1363</v>
      </c>
      <c r="B733" t="s">
        <v>604</v>
      </c>
      <c r="C733">
        <v>418.26</v>
      </c>
    </row>
    <row r="734" spans="1:3">
      <c r="A734" t="s">
        <v>1364</v>
      </c>
      <c r="B734" t="s">
        <v>604</v>
      </c>
      <c r="C734">
        <v>494.31</v>
      </c>
    </row>
    <row r="735" spans="1:3">
      <c r="A735" t="s">
        <v>1365</v>
      </c>
      <c r="B735" t="s">
        <v>604</v>
      </c>
      <c r="C735">
        <v>553.28</v>
      </c>
    </row>
    <row r="736" spans="1:3">
      <c r="A736" t="s">
        <v>1366</v>
      </c>
      <c r="B736" t="s">
        <v>601</v>
      </c>
      <c r="C736">
        <v>443.95</v>
      </c>
    </row>
    <row r="737" spans="1:3">
      <c r="A737" t="s">
        <v>1367</v>
      </c>
      <c r="B737" t="s">
        <v>605</v>
      </c>
      <c r="C737">
        <v>580.45000000000005</v>
      </c>
    </row>
    <row r="738" spans="1:3">
      <c r="A738" t="s">
        <v>1368</v>
      </c>
      <c r="B738" t="s">
        <v>605</v>
      </c>
      <c r="C738">
        <v>517.96</v>
      </c>
    </row>
    <row r="739" spans="1:3">
      <c r="A739" t="s">
        <v>1369</v>
      </c>
      <c r="B739" t="s">
        <v>605</v>
      </c>
      <c r="C739">
        <v>434.49</v>
      </c>
    </row>
    <row r="740" spans="1:3">
      <c r="A740" t="s">
        <v>1370</v>
      </c>
      <c r="B740" t="s">
        <v>605</v>
      </c>
      <c r="C740">
        <v>388.86</v>
      </c>
    </row>
    <row r="741" spans="1:3">
      <c r="A741" t="s">
        <v>1371</v>
      </c>
      <c r="B741" t="s">
        <v>605</v>
      </c>
      <c r="C741">
        <v>343.27</v>
      </c>
    </row>
    <row r="742" spans="1:3">
      <c r="A742" t="s">
        <v>1372</v>
      </c>
      <c r="B742" t="s">
        <v>605</v>
      </c>
      <c r="C742">
        <v>333.52</v>
      </c>
    </row>
    <row r="743" spans="1:3">
      <c r="A743" t="s">
        <v>1373</v>
      </c>
      <c r="B743" t="s">
        <v>605</v>
      </c>
      <c r="C743">
        <v>353.8</v>
      </c>
    </row>
    <row r="744" spans="1:3">
      <c r="A744" t="s">
        <v>1374</v>
      </c>
      <c r="B744" t="s">
        <v>605</v>
      </c>
      <c r="C744">
        <v>387.76</v>
      </c>
    </row>
    <row r="745" spans="1:3">
      <c r="A745" t="s">
        <v>1375</v>
      </c>
      <c r="B745" t="s">
        <v>605</v>
      </c>
      <c r="C745">
        <v>460.47</v>
      </c>
    </row>
    <row r="746" spans="1:3">
      <c r="A746" t="s">
        <v>1376</v>
      </c>
      <c r="B746" t="s">
        <v>605</v>
      </c>
      <c r="C746">
        <v>518.87</v>
      </c>
    </row>
    <row r="747" spans="1:3">
      <c r="A747" t="s">
        <v>1377</v>
      </c>
      <c r="B747" t="s">
        <v>601</v>
      </c>
      <c r="C747">
        <v>505.23</v>
      </c>
    </row>
    <row r="748" spans="1:3">
      <c r="A748" t="s">
        <v>1378</v>
      </c>
      <c r="B748" t="s">
        <v>605</v>
      </c>
      <c r="C748">
        <v>599.73</v>
      </c>
    </row>
    <row r="749" spans="1:3">
      <c r="A749" t="s">
        <v>1379</v>
      </c>
      <c r="B749" t="s">
        <v>606</v>
      </c>
      <c r="C749">
        <v>520.89</v>
      </c>
    </row>
    <row r="750" spans="1:3">
      <c r="A750" t="s">
        <v>1380</v>
      </c>
      <c r="B750" t="s">
        <v>606</v>
      </c>
      <c r="C750">
        <v>461.51</v>
      </c>
    </row>
    <row r="751" spans="1:3">
      <c r="A751" t="s">
        <v>1381</v>
      </c>
      <c r="B751" t="s">
        <v>606</v>
      </c>
      <c r="C751">
        <v>386.79</v>
      </c>
    </row>
    <row r="752" spans="1:3">
      <c r="A752" t="s">
        <v>1382</v>
      </c>
      <c r="B752" t="s">
        <v>606</v>
      </c>
      <c r="C752">
        <v>377.56</v>
      </c>
    </row>
    <row r="753" spans="1:3">
      <c r="A753" t="s">
        <v>1383</v>
      </c>
      <c r="B753" t="s">
        <v>606</v>
      </c>
      <c r="C753">
        <v>356.92</v>
      </c>
    </row>
    <row r="754" spans="1:3">
      <c r="A754" t="s">
        <v>1384</v>
      </c>
      <c r="B754" t="s">
        <v>606</v>
      </c>
      <c r="C754">
        <v>391.84</v>
      </c>
    </row>
    <row r="755" spans="1:3">
      <c r="A755" t="s">
        <v>1385</v>
      </c>
      <c r="B755" t="s">
        <v>606</v>
      </c>
      <c r="C755">
        <v>431.49</v>
      </c>
    </row>
    <row r="756" spans="1:3">
      <c r="A756" t="s">
        <v>1386</v>
      </c>
      <c r="B756" t="s">
        <v>606</v>
      </c>
      <c r="C756">
        <v>495.68</v>
      </c>
    </row>
    <row r="757" spans="1:3">
      <c r="A757" t="s">
        <v>1387</v>
      </c>
      <c r="B757" t="s">
        <v>606</v>
      </c>
      <c r="C757">
        <v>570.97</v>
      </c>
    </row>
    <row r="758" spans="1:3">
      <c r="A758" t="s">
        <v>1388</v>
      </c>
      <c r="B758" t="s">
        <v>601</v>
      </c>
      <c r="C758">
        <v>571.01</v>
      </c>
    </row>
    <row r="759" spans="1:3">
      <c r="A759" t="s">
        <v>1389</v>
      </c>
      <c r="B759" t="s">
        <v>606</v>
      </c>
      <c r="C759">
        <v>649.19000000000005</v>
      </c>
    </row>
    <row r="760" spans="1:3">
      <c r="A760" t="s">
        <v>1390</v>
      </c>
      <c r="B760" t="s">
        <v>607</v>
      </c>
      <c r="C760">
        <v>690</v>
      </c>
    </row>
    <row r="761" spans="1:3">
      <c r="A761" t="s">
        <v>1391</v>
      </c>
      <c r="B761" t="s">
        <v>607</v>
      </c>
      <c r="C761">
        <v>615.29999999999995</v>
      </c>
    </row>
    <row r="762" spans="1:3">
      <c r="A762" t="s">
        <v>1392</v>
      </c>
      <c r="B762" t="s">
        <v>607</v>
      </c>
      <c r="C762">
        <v>605.15</v>
      </c>
    </row>
    <row r="763" spans="1:3">
      <c r="A763" t="s">
        <v>1393</v>
      </c>
      <c r="B763" t="s">
        <v>607</v>
      </c>
      <c r="C763">
        <v>599.11</v>
      </c>
    </row>
    <row r="764" spans="1:3">
      <c r="A764" t="s">
        <v>1394</v>
      </c>
      <c r="B764" t="s">
        <v>607</v>
      </c>
      <c r="C764">
        <v>624.23</v>
      </c>
    </row>
    <row r="765" spans="1:3">
      <c r="A765" t="s">
        <v>1395</v>
      </c>
      <c r="B765" t="s">
        <v>607</v>
      </c>
      <c r="C765">
        <v>662.68</v>
      </c>
    </row>
    <row r="766" spans="1:3">
      <c r="A766" t="s">
        <v>1396</v>
      </c>
      <c r="B766" t="s">
        <v>607</v>
      </c>
      <c r="C766">
        <v>711.93</v>
      </c>
    </row>
    <row r="767" spans="1:3">
      <c r="A767" t="s">
        <v>1397</v>
      </c>
      <c r="B767" t="s">
        <v>607</v>
      </c>
      <c r="C767">
        <v>780.87</v>
      </c>
    </row>
    <row r="768" spans="1:3">
      <c r="A768" t="s">
        <v>1398</v>
      </c>
      <c r="B768" t="s">
        <v>607</v>
      </c>
      <c r="C768">
        <v>848.95</v>
      </c>
    </row>
    <row r="769" spans="1:3">
      <c r="A769" t="s">
        <v>1399</v>
      </c>
      <c r="B769" t="s">
        <v>602</v>
      </c>
      <c r="C769">
        <v>541.19000000000005</v>
      </c>
    </row>
    <row r="770" spans="1:3">
      <c r="A770" t="s">
        <v>1400</v>
      </c>
      <c r="B770" t="s">
        <v>607</v>
      </c>
      <c r="C770">
        <v>921.16</v>
      </c>
    </row>
    <row r="771" spans="1:3">
      <c r="A771" t="s">
        <v>1401</v>
      </c>
      <c r="B771" t="s">
        <v>607</v>
      </c>
      <c r="C771">
        <v>996.5</v>
      </c>
    </row>
    <row r="772" spans="1:3">
      <c r="A772" t="s">
        <v>1402</v>
      </c>
      <c r="B772" t="s">
        <v>608</v>
      </c>
      <c r="C772">
        <v>1060.1099999999999</v>
      </c>
    </row>
    <row r="773" spans="1:3">
      <c r="A773" t="s">
        <v>1403</v>
      </c>
      <c r="B773" t="s">
        <v>608</v>
      </c>
      <c r="C773">
        <v>1080.75</v>
      </c>
    </row>
    <row r="774" spans="1:3">
      <c r="A774" t="s">
        <v>1404</v>
      </c>
      <c r="B774" t="s">
        <v>608</v>
      </c>
      <c r="C774">
        <v>1105.05</v>
      </c>
    </row>
    <row r="775" spans="1:3">
      <c r="A775" t="s">
        <v>1405</v>
      </c>
      <c r="B775" t="s">
        <v>608</v>
      </c>
      <c r="C775">
        <v>1147.8800000000001</v>
      </c>
    </row>
    <row r="776" spans="1:3">
      <c r="A776" t="s">
        <v>1406</v>
      </c>
      <c r="B776" t="s">
        <v>608</v>
      </c>
      <c r="C776">
        <v>1202.45</v>
      </c>
    </row>
    <row r="777" spans="1:3">
      <c r="A777" t="s">
        <v>1407</v>
      </c>
      <c r="B777" t="s">
        <v>608</v>
      </c>
      <c r="C777">
        <v>1216.6600000000001</v>
      </c>
    </row>
    <row r="778" spans="1:3">
      <c r="A778" t="s">
        <v>1408</v>
      </c>
      <c r="B778" t="s">
        <v>608</v>
      </c>
      <c r="C778">
        <v>1287.3599999999999</v>
      </c>
    </row>
    <row r="779" spans="1:3">
      <c r="A779" t="s">
        <v>1409</v>
      </c>
      <c r="B779" t="s">
        <v>608</v>
      </c>
      <c r="C779">
        <v>1374.34</v>
      </c>
    </row>
    <row r="780" spans="1:3">
      <c r="A780" t="s">
        <v>1410</v>
      </c>
      <c r="B780" t="s">
        <v>602</v>
      </c>
      <c r="C780">
        <v>483.63</v>
      </c>
    </row>
    <row r="781" spans="1:3">
      <c r="A781" t="s">
        <v>1411</v>
      </c>
      <c r="B781" t="s">
        <v>608</v>
      </c>
      <c r="C781">
        <v>1409.58</v>
      </c>
    </row>
    <row r="782" spans="1:3">
      <c r="A782" t="s">
        <v>1412</v>
      </c>
      <c r="B782" t="s">
        <v>608</v>
      </c>
      <c r="C782">
        <v>1493.86</v>
      </c>
    </row>
    <row r="783" spans="1:3">
      <c r="A783" t="s">
        <v>1413</v>
      </c>
      <c r="B783" t="s">
        <v>609</v>
      </c>
      <c r="C783">
        <v>1509.09</v>
      </c>
    </row>
    <row r="784" spans="1:3">
      <c r="A784" t="s">
        <v>1414</v>
      </c>
      <c r="B784" t="s">
        <v>609</v>
      </c>
      <c r="C784">
        <v>1562.46</v>
      </c>
    </row>
    <row r="785" spans="1:3">
      <c r="A785" t="s">
        <v>1415</v>
      </c>
      <c r="B785" t="s">
        <v>609</v>
      </c>
      <c r="C785">
        <v>1555.16</v>
      </c>
    </row>
    <row r="786" spans="1:3">
      <c r="A786" t="s">
        <v>1416</v>
      </c>
      <c r="B786" t="s">
        <v>609</v>
      </c>
      <c r="C786">
        <v>1554.81</v>
      </c>
    </row>
    <row r="787" spans="1:3">
      <c r="A787" t="s">
        <v>1417</v>
      </c>
      <c r="B787" t="s">
        <v>609</v>
      </c>
      <c r="C787">
        <v>1629.2</v>
      </c>
    </row>
    <row r="788" spans="1:3">
      <c r="A788" t="s">
        <v>1418</v>
      </c>
      <c r="B788" t="s">
        <v>609</v>
      </c>
      <c r="C788">
        <v>1640.03</v>
      </c>
    </row>
    <row r="789" spans="1:3">
      <c r="A789" t="s">
        <v>1419</v>
      </c>
      <c r="B789" t="s">
        <v>609</v>
      </c>
      <c r="C789">
        <v>1662.1</v>
      </c>
    </row>
    <row r="790" spans="1:3">
      <c r="A790" t="s">
        <v>1420</v>
      </c>
      <c r="B790" t="s">
        <v>610</v>
      </c>
      <c r="C790">
        <v>1676.03</v>
      </c>
    </row>
    <row r="791" spans="1:3">
      <c r="A791" t="s">
        <v>1421</v>
      </c>
      <c r="B791" t="s">
        <v>602</v>
      </c>
      <c r="C791">
        <v>411.65</v>
      </c>
    </row>
    <row r="792" spans="1:3">
      <c r="A792" t="s">
        <v>1422</v>
      </c>
      <c r="B792" t="s">
        <v>610</v>
      </c>
      <c r="C792">
        <v>1653.09</v>
      </c>
    </row>
    <row r="793" spans="1:3">
      <c r="A793" t="s">
        <v>1423</v>
      </c>
      <c r="B793" t="s">
        <v>610</v>
      </c>
      <c r="C793">
        <v>1628.73</v>
      </c>
    </row>
    <row r="794" spans="1:3">
      <c r="A794" t="s">
        <v>1424</v>
      </c>
      <c r="B794" t="s">
        <v>610</v>
      </c>
      <c r="C794">
        <v>1548.73</v>
      </c>
    </row>
    <row r="795" spans="1:3">
      <c r="A795" t="s">
        <v>1425</v>
      </c>
      <c r="B795" t="s">
        <v>610</v>
      </c>
      <c r="C795">
        <v>1540.26</v>
      </c>
    </row>
    <row r="796" spans="1:3">
      <c r="A796" t="s">
        <v>1426</v>
      </c>
      <c r="B796" t="s">
        <v>610</v>
      </c>
      <c r="C796">
        <v>1538.07</v>
      </c>
    </row>
    <row r="797" spans="1:3">
      <c r="A797" t="s">
        <v>1427</v>
      </c>
      <c r="B797" t="s">
        <v>610</v>
      </c>
      <c r="C797">
        <v>1543.2</v>
      </c>
    </row>
    <row r="798" spans="1:3">
      <c r="A798" t="s">
        <v>1428</v>
      </c>
      <c r="B798" t="s">
        <v>610</v>
      </c>
      <c r="C798">
        <v>1550.93</v>
      </c>
    </row>
    <row r="799" spans="1:3">
      <c r="A799" t="s">
        <v>1429</v>
      </c>
      <c r="B799" t="s">
        <v>611</v>
      </c>
      <c r="C799">
        <v>1518.77</v>
      </c>
    </row>
    <row r="800" spans="1:3">
      <c r="A800" t="s">
        <v>1430</v>
      </c>
      <c r="B800" t="s">
        <v>611</v>
      </c>
      <c r="C800">
        <v>1478.56</v>
      </c>
    </row>
    <row r="801" spans="1:3">
      <c r="A801" t="s">
        <v>1431</v>
      </c>
      <c r="B801" t="s">
        <v>611</v>
      </c>
      <c r="C801">
        <v>1444.95</v>
      </c>
    </row>
    <row r="802" spans="1:3">
      <c r="A802" t="s">
        <v>1432</v>
      </c>
      <c r="B802" t="s">
        <v>615</v>
      </c>
      <c r="C802">
        <v>360.11</v>
      </c>
    </row>
    <row r="803" spans="1:3">
      <c r="A803" t="s">
        <v>1433</v>
      </c>
      <c r="B803" t="s">
        <v>615</v>
      </c>
      <c r="C803">
        <v>280.14</v>
      </c>
    </row>
    <row r="804" spans="1:3">
      <c r="A804" t="s">
        <v>1434</v>
      </c>
      <c r="B804" t="s">
        <v>615</v>
      </c>
      <c r="C804">
        <v>244.15</v>
      </c>
    </row>
    <row r="805" spans="1:3">
      <c r="A805" t="s">
        <v>1435</v>
      </c>
      <c r="B805" t="s">
        <v>615</v>
      </c>
      <c r="C805">
        <v>233.86</v>
      </c>
    </row>
    <row r="806" spans="1:3">
      <c r="A806" t="s">
        <v>1436</v>
      </c>
      <c r="B806" t="s">
        <v>615</v>
      </c>
      <c r="C806">
        <v>280.10000000000002</v>
      </c>
    </row>
    <row r="807" spans="1:3">
      <c r="A807" t="s">
        <v>1437</v>
      </c>
      <c r="B807" t="s">
        <v>615</v>
      </c>
      <c r="C807">
        <v>332.2</v>
      </c>
    </row>
    <row r="808" spans="1:3">
      <c r="A808" t="s">
        <v>1438</v>
      </c>
      <c r="B808" t="s">
        <v>565</v>
      </c>
      <c r="C808">
        <v>365.23</v>
      </c>
    </row>
    <row r="809" spans="1:3">
      <c r="A809" t="s">
        <v>1439</v>
      </c>
      <c r="B809" t="s">
        <v>575</v>
      </c>
      <c r="C809">
        <v>344.52</v>
      </c>
    </row>
    <row r="810" spans="1:3">
      <c r="A810" t="s">
        <v>1440</v>
      </c>
      <c r="B810" t="s">
        <v>575</v>
      </c>
      <c r="C810">
        <v>346.57</v>
      </c>
    </row>
    <row r="811" spans="1:3">
      <c r="A811" t="s">
        <v>1441</v>
      </c>
      <c r="B811" t="s">
        <v>614</v>
      </c>
      <c r="C811">
        <v>304.04000000000002</v>
      </c>
    </row>
    <row r="812" spans="1:3">
      <c r="A812" t="s">
        <v>1442</v>
      </c>
      <c r="B812" t="s">
        <v>616</v>
      </c>
      <c r="C812">
        <v>286.44</v>
      </c>
    </row>
    <row r="813" spans="1:3">
      <c r="A813" t="s">
        <v>1443</v>
      </c>
      <c r="B813" t="s">
        <v>616</v>
      </c>
      <c r="C813">
        <v>259.38</v>
      </c>
    </row>
    <row r="814" spans="1:3">
      <c r="A814" t="s">
        <v>1444</v>
      </c>
      <c r="B814" t="s">
        <v>480</v>
      </c>
      <c r="C814">
        <v>188.84</v>
      </c>
    </row>
    <row r="815" spans="1:3">
      <c r="A815" t="s">
        <v>1445</v>
      </c>
      <c r="B815" t="s">
        <v>480</v>
      </c>
      <c r="C815">
        <v>181.08</v>
      </c>
    </row>
    <row r="816" spans="1:3">
      <c r="A816" t="s">
        <v>1446</v>
      </c>
      <c r="B816" t="s">
        <v>480</v>
      </c>
      <c r="C816">
        <v>195.47</v>
      </c>
    </row>
    <row r="817" spans="1:3">
      <c r="A817" t="s">
        <v>1447</v>
      </c>
      <c r="B817" t="s">
        <v>483</v>
      </c>
      <c r="C817">
        <v>285.01</v>
      </c>
    </row>
    <row r="818" spans="1:3">
      <c r="A818" t="s">
        <v>1448</v>
      </c>
      <c r="B818" t="s">
        <v>483</v>
      </c>
      <c r="C818">
        <v>337.02</v>
      </c>
    </row>
    <row r="819" spans="1:3">
      <c r="A819" t="s">
        <v>1449</v>
      </c>
      <c r="B819" t="s">
        <v>614</v>
      </c>
      <c r="C819">
        <v>254.16</v>
      </c>
    </row>
    <row r="820" spans="1:3">
      <c r="A820" t="s">
        <v>1450</v>
      </c>
      <c r="B820" t="s">
        <v>614</v>
      </c>
      <c r="C820">
        <v>241.57</v>
      </c>
    </row>
    <row r="821" spans="1:3">
      <c r="A821" t="s">
        <v>1451</v>
      </c>
      <c r="B821" t="s">
        <v>614</v>
      </c>
      <c r="C821">
        <v>299.06</v>
      </c>
    </row>
    <row r="822" spans="1:3">
      <c r="A822" t="s">
        <v>1452</v>
      </c>
      <c r="B822" t="s">
        <v>614</v>
      </c>
      <c r="C822">
        <v>353.69</v>
      </c>
    </row>
    <row r="823" spans="1:3">
      <c r="A823" t="s">
        <v>1453</v>
      </c>
      <c r="B823" t="s">
        <v>614</v>
      </c>
      <c r="C823">
        <v>445.51</v>
      </c>
    </row>
    <row r="824" spans="1:3">
      <c r="A824" t="s">
        <v>1454</v>
      </c>
      <c r="B824" t="s">
        <v>615</v>
      </c>
      <c r="C824">
        <v>516.37</v>
      </c>
    </row>
    <row r="825" spans="1:3">
      <c r="A825" t="s">
        <v>1455</v>
      </c>
      <c r="B825" t="s">
        <v>615</v>
      </c>
      <c r="C825">
        <v>456.44</v>
      </c>
    </row>
    <row r="826" spans="1:3">
      <c r="A826" t="s">
        <v>1456</v>
      </c>
      <c r="B826" t="s">
        <v>483</v>
      </c>
      <c r="C826">
        <v>447.54</v>
      </c>
    </row>
    <row r="827" spans="1:3">
      <c r="A827" t="s">
        <v>1457</v>
      </c>
      <c r="B827" t="s">
        <v>483</v>
      </c>
      <c r="C827">
        <v>550.88</v>
      </c>
    </row>
    <row r="828" spans="1:3">
      <c r="A828" t="s">
        <v>1458</v>
      </c>
      <c r="B828" t="s">
        <v>480</v>
      </c>
      <c r="C828">
        <v>637.28</v>
      </c>
    </row>
    <row r="829" spans="1:3">
      <c r="A829" t="s">
        <v>1459</v>
      </c>
      <c r="B829" t="s">
        <v>480</v>
      </c>
      <c r="C829">
        <v>740.43</v>
      </c>
    </row>
    <row r="830" spans="1:3">
      <c r="A830" t="s">
        <v>1460</v>
      </c>
      <c r="B830" t="s">
        <v>480</v>
      </c>
      <c r="C830">
        <v>841.71</v>
      </c>
    </row>
    <row r="831" spans="1:3">
      <c r="A831" t="s">
        <v>1461</v>
      </c>
      <c r="B831" t="s">
        <v>480</v>
      </c>
      <c r="C831">
        <v>903.11</v>
      </c>
    </row>
    <row r="832" spans="1:3">
      <c r="A832" t="s">
        <v>1462</v>
      </c>
      <c r="B832" t="s">
        <v>480</v>
      </c>
      <c r="C832">
        <v>1030.95</v>
      </c>
    </row>
    <row r="833" spans="1:3">
      <c r="A833" t="s">
        <v>1463</v>
      </c>
      <c r="B833" t="s">
        <v>480</v>
      </c>
      <c r="C833">
        <v>1096.07</v>
      </c>
    </row>
    <row r="834" spans="1:3">
      <c r="A834" t="s">
        <v>1464</v>
      </c>
      <c r="B834" t="s">
        <v>480</v>
      </c>
      <c r="C834">
        <v>1226.02</v>
      </c>
    </row>
    <row r="835" spans="1:3">
      <c r="A835" t="s">
        <v>1465</v>
      </c>
      <c r="B835" t="s">
        <v>480</v>
      </c>
      <c r="C835">
        <v>1290.78</v>
      </c>
    </row>
    <row r="836" spans="1:3">
      <c r="A836" t="s">
        <v>1466</v>
      </c>
      <c r="B836" t="s">
        <v>480</v>
      </c>
      <c r="C836">
        <v>1421.04</v>
      </c>
    </row>
    <row r="837" spans="1:3">
      <c r="A837" t="s">
        <v>1467</v>
      </c>
      <c r="B837" t="s">
        <v>480</v>
      </c>
      <c r="C837">
        <v>1487.12</v>
      </c>
    </row>
    <row r="838" spans="1:3">
      <c r="A838" t="s">
        <v>1468</v>
      </c>
      <c r="B838" t="s">
        <v>480</v>
      </c>
      <c r="C838">
        <v>1841.77</v>
      </c>
    </row>
    <row r="839" spans="1:3">
      <c r="A839" t="s">
        <v>1469</v>
      </c>
      <c r="B839" t="s">
        <v>635</v>
      </c>
      <c r="C839">
        <v>278.36</v>
      </c>
    </row>
    <row r="840" spans="1:3">
      <c r="A840" t="s">
        <v>1470</v>
      </c>
      <c r="B840" t="s">
        <v>635</v>
      </c>
      <c r="C840">
        <v>253.33</v>
      </c>
    </row>
    <row r="841" spans="1:3">
      <c r="A841" t="s">
        <v>1471</v>
      </c>
      <c r="B841" t="s">
        <v>635</v>
      </c>
      <c r="C841">
        <v>291.79000000000002</v>
      </c>
    </row>
    <row r="842" spans="1:3">
      <c r="A842" t="s">
        <v>1472</v>
      </c>
      <c r="B842" t="s">
        <v>620</v>
      </c>
      <c r="C842">
        <v>275.67</v>
      </c>
    </row>
    <row r="843" spans="1:3">
      <c r="A843" t="s">
        <v>1473</v>
      </c>
      <c r="B843" t="s">
        <v>620</v>
      </c>
      <c r="C843">
        <v>167.22</v>
      </c>
    </row>
    <row r="844" spans="1:3">
      <c r="A844" t="s">
        <v>1474</v>
      </c>
      <c r="B844" t="s">
        <v>620</v>
      </c>
      <c r="C844">
        <v>118.55</v>
      </c>
    </row>
    <row r="845" spans="1:3">
      <c r="A845" t="s">
        <v>1475</v>
      </c>
      <c r="B845" t="s">
        <v>620</v>
      </c>
      <c r="C845">
        <v>117.86</v>
      </c>
    </row>
    <row r="846" spans="1:3">
      <c r="A846" t="s">
        <v>1476</v>
      </c>
      <c r="B846" t="s">
        <v>620</v>
      </c>
      <c r="C846">
        <v>173.64</v>
      </c>
    </row>
    <row r="847" spans="1:3">
      <c r="A847" t="s">
        <v>1477</v>
      </c>
      <c r="B847" t="s">
        <v>620</v>
      </c>
      <c r="C847">
        <v>246.89</v>
      </c>
    </row>
    <row r="848" spans="1:3">
      <c r="A848" t="s">
        <v>1478</v>
      </c>
      <c r="B848" t="s">
        <v>620</v>
      </c>
      <c r="C848">
        <v>334.83</v>
      </c>
    </row>
    <row r="849" spans="1:3">
      <c r="A849" t="s">
        <v>1479</v>
      </c>
      <c r="B849" t="s">
        <v>620</v>
      </c>
      <c r="C849">
        <v>441.26</v>
      </c>
    </row>
    <row r="850" spans="1:3">
      <c r="A850" t="s">
        <v>1480</v>
      </c>
      <c r="B850" t="s">
        <v>621</v>
      </c>
      <c r="C850">
        <v>445.4</v>
      </c>
    </row>
    <row r="851" spans="1:3">
      <c r="A851" t="s">
        <v>1481</v>
      </c>
      <c r="B851" t="s">
        <v>621</v>
      </c>
      <c r="C851">
        <v>375.57</v>
      </c>
    </row>
    <row r="852" spans="1:3">
      <c r="A852" t="s">
        <v>1482</v>
      </c>
      <c r="B852" t="s">
        <v>621</v>
      </c>
      <c r="C852">
        <v>269.63</v>
      </c>
    </row>
    <row r="853" spans="1:3">
      <c r="A853" t="s">
        <v>1483</v>
      </c>
      <c r="B853" t="s">
        <v>621</v>
      </c>
      <c r="C853">
        <v>193.96</v>
      </c>
    </row>
    <row r="854" spans="1:3">
      <c r="A854" t="s">
        <v>1484</v>
      </c>
      <c r="B854" t="s">
        <v>621</v>
      </c>
      <c r="C854">
        <v>159.07</v>
      </c>
    </row>
    <row r="855" spans="1:3">
      <c r="A855" t="s">
        <v>1485</v>
      </c>
      <c r="B855" t="s">
        <v>621</v>
      </c>
      <c r="C855">
        <v>176.26</v>
      </c>
    </row>
    <row r="856" spans="1:3">
      <c r="A856" t="s">
        <v>1486</v>
      </c>
      <c r="B856" t="s">
        <v>621</v>
      </c>
      <c r="C856">
        <v>182.46</v>
      </c>
    </row>
    <row r="857" spans="1:3">
      <c r="A857" t="s">
        <v>1487</v>
      </c>
      <c r="B857" t="s">
        <v>621</v>
      </c>
      <c r="C857">
        <v>241.63</v>
      </c>
    </row>
    <row r="858" spans="1:3">
      <c r="A858" t="s">
        <v>1488</v>
      </c>
      <c r="B858" t="s">
        <v>621</v>
      </c>
      <c r="C858">
        <v>297.73</v>
      </c>
    </row>
    <row r="859" spans="1:3">
      <c r="A859" t="s">
        <v>1489</v>
      </c>
      <c r="B859" t="s">
        <v>621</v>
      </c>
      <c r="C859">
        <v>397.56</v>
      </c>
    </row>
    <row r="860" spans="1:3">
      <c r="A860" t="s">
        <v>1490</v>
      </c>
      <c r="B860" t="s">
        <v>621</v>
      </c>
      <c r="C860">
        <v>475.1</v>
      </c>
    </row>
    <row r="861" spans="1:3">
      <c r="A861" t="s">
        <v>1491</v>
      </c>
      <c r="B861" t="s">
        <v>621</v>
      </c>
      <c r="C861">
        <v>559.36</v>
      </c>
    </row>
    <row r="862" spans="1:3">
      <c r="A862" t="s">
        <v>1492</v>
      </c>
      <c r="B862" t="s">
        <v>621</v>
      </c>
      <c r="C862">
        <v>643.80999999999995</v>
      </c>
    </row>
    <row r="863" spans="1:3">
      <c r="A863" t="s">
        <v>1493</v>
      </c>
      <c r="B863" t="s">
        <v>621</v>
      </c>
      <c r="C863">
        <v>718.78</v>
      </c>
    </row>
    <row r="864" spans="1:3">
      <c r="A864" t="s">
        <v>1494</v>
      </c>
      <c r="B864" t="s">
        <v>621</v>
      </c>
      <c r="C864">
        <v>799.74</v>
      </c>
    </row>
    <row r="865" spans="1:3">
      <c r="A865" t="s">
        <v>1495</v>
      </c>
      <c r="B865" t="s">
        <v>621</v>
      </c>
      <c r="C865">
        <v>890.08</v>
      </c>
    </row>
    <row r="866" spans="1:3">
      <c r="A866" t="s">
        <v>1496</v>
      </c>
      <c r="B866" t="s">
        <v>621</v>
      </c>
      <c r="C866">
        <v>953.02</v>
      </c>
    </row>
    <row r="867" spans="1:3">
      <c r="A867" t="s">
        <v>1497</v>
      </c>
      <c r="B867" t="s">
        <v>621</v>
      </c>
      <c r="C867">
        <v>1039.78</v>
      </c>
    </row>
    <row r="868" spans="1:3">
      <c r="A868" t="s">
        <v>1498</v>
      </c>
      <c r="B868" t="s">
        <v>621</v>
      </c>
      <c r="C868">
        <v>1125.1199999999999</v>
      </c>
    </row>
    <row r="869" spans="1:3">
      <c r="A869" t="s">
        <v>1499</v>
      </c>
      <c r="B869" t="s">
        <v>621</v>
      </c>
      <c r="C869">
        <v>1189.43</v>
      </c>
    </row>
    <row r="870" spans="1:3">
      <c r="A870" t="s">
        <v>1500</v>
      </c>
      <c r="B870" t="s">
        <v>621</v>
      </c>
      <c r="C870">
        <v>1266.3499999999999</v>
      </c>
    </row>
    <row r="871" spans="1:3">
      <c r="A871" t="s">
        <v>1501</v>
      </c>
      <c r="B871" t="s">
        <v>624</v>
      </c>
      <c r="C871">
        <v>1262.51</v>
      </c>
    </row>
    <row r="872" spans="1:3">
      <c r="A872" t="s">
        <v>1502</v>
      </c>
      <c r="B872" t="s">
        <v>624</v>
      </c>
      <c r="C872">
        <v>1235.1199999999999</v>
      </c>
    </row>
    <row r="873" spans="1:3">
      <c r="A873" t="s">
        <v>1503</v>
      </c>
      <c r="B873" t="s">
        <v>624</v>
      </c>
      <c r="C873">
        <v>1213.06</v>
      </c>
    </row>
    <row r="874" spans="1:3">
      <c r="A874" t="s">
        <v>1504</v>
      </c>
      <c r="B874" t="s">
        <v>624</v>
      </c>
      <c r="C874">
        <v>1197.51</v>
      </c>
    </row>
    <row r="875" spans="1:3">
      <c r="A875" t="s">
        <v>1505</v>
      </c>
      <c r="B875" t="s">
        <v>624</v>
      </c>
      <c r="C875">
        <v>1135.78</v>
      </c>
    </row>
    <row r="876" spans="1:3">
      <c r="A876" t="s">
        <v>1506</v>
      </c>
      <c r="B876" t="s">
        <v>625</v>
      </c>
      <c r="C876">
        <v>1055.8800000000001</v>
      </c>
    </row>
    <row r="877" spans="1:3">
      <c r="A877" t="s">
        <v>1507</v>
      </c>
      <c r="B877" t="s">
        <v>625</v>
      </c>
      <c r="C877">
        <v>952.34</v>
      </c>
    </row>
    <row r="878" spans="1:3">
      <c r="A878" t="s">
        <v>1508</v>
      </c>
      <c r="B878" t="s">
        <v>625</v>
      </c>
      <c r="C878">
        <v>851.15</v>
      </c>
    </row>
    <row r="879" spans="1:3">
      <c r="A879" t="s">
        <v>1509</v>
      </c>
      <c r="B879" t="s">
        <v>625</v>
      </c>
      <c r="C879">
        <v>764.52</v>
      </c>
    </row>
    <row r="880" spans="1:3">
      <c r="A880" t="s">
        <v>1510</v>
      </c>
      <c r="B880" t="s">
        <v>625</v>
      </c>
      <c r="C880">
        <v>697.96</v>
      </c>
    </row>
    <row r="881" spans="1:3">
      <c r="A881" t="s">
        <v>1511</v>
      </c>
      <c r="B881" t="s">
        <v>625</v>
      </c>
      <c r="C881">
        <v>642.73</v>
      </c>
    </row>
    <row r="882" spans="1:3">
      <c r="A882" t="s">
        <v>1512</v>
      </c>
      <c r="B882" t="s">
        <v>625</v>
      </c>
      <c r="C882">
        <v>605.83000000000004</v>
      </c>
    </row>
    <row r="883" spans="1:3">
      <c r="A883" t="s">
        <v>1513</v>
      </c>
      <c r="B883" t="s">
        <v>625</v>
      </c>
      <c r="C883">
        <v>594.54</v>
      </c>
    </row>
    <row r="884" spans="1:3">
      <c r="A884" t="s">
        <v>1514</v>
      </c>
      <c r="B884" t="s">
        <v>625</v>
      </c>
      <c r="C884">
        <v>650.51</v>
      </c>
    </row>
    <row r="885" spans="1:3">
      <c r="A885" t="s">
        <v>1515</v>
      </c>
      <c r="B885" t="s">
        <v>625</v>
      </c>
      <c r="C885">
        <v>665.95</v>
      </c>
    </row>
    <row r="886" spans="1:3">
      <c r="A886" t="s">
        <v>1516</v>
      </c>
      <c r="B886" t="s">
        <v>625</v>
      </c>
      <c r="C886">
        <v>708.1</v>
      </c>
    </row>
    <row r="887" spans="1:3">
      <c r="A887" t="s">
        <v>1517</v>
      </c>
      <c r="B887" t="s">
        <v>626</v>
      </c>
      <c r="C887">
        <v>781.33</v>
      </c>
    </row>
    <row r="888" spans="1:3">
      <c r="A888" t="s">
        <v>1518</v>
      </c>
      <c r="B888" t="s">
        <v>626</v>
      </c>
      <c r="C888">
        <v>814.37</v>
      </c>
    </row>
    <row r="889" spans="1:3">
      <c r="A889" t="s">
        <v>1519</v>
      </c>
      <c r="B889" t="s">
        <v>626</v>
      </c>
      <c r="C889">
        <v>819.65</v>
      </c>
    </row>
    <row r="890" spans="1:3">
      <c r="A890" t="s">
        <v>1520</v>
      </c>
      <c r="B890" t="s">
        <v>626</v>
      </c>
      <c r="C890">
        <v>763.17</v>
      </c>
    </row>
    <row r="891" spans="1:3">
      <c r="A891" t="s">
        <v>1521</v>
      </c>
      <c r="B891" t="s">
        <v>626</v>
      </c>
      <c r="C891">
        <v>672.17</v>
      </c>
    </row>
    <row r="892" spans="1:3">
      <c r="A892" t="s">
        <v>1522</v>
      </c>
      <c r="B892" t="s">
        <v>626</v>
      </c>
      <c r="C892">
        <v>569.17999999999995</v>
      </c>
    </row>
    <row r="893" spans="1:3">
      <c r="A893" t="s">
        <v>1523</v>
      </c>
      <c r="B893" t="s">
        <v>626</v>
      </c>
      <c r="C893">
        <v>508.51</v>
      </c>
    </row>
    <row r="894" spans="1:3">
      <c r="A894" t="s">
        <v>1524</v>
      </c>
      <c r="B894" t="s">
        <v>626</v>
      </c>
      <c r="C894">
        <v>486.4</v>
      </c>
    </row>
    <row r="895" spans="1:3">
      <c r="A895" t="s">
        <v>1525</v>
      </c>
      <c r="B895" t="s">
        <v>626</v>
      </c>
      <c r="C895">
        <v>477.94</v>
      </c>
    </row>
    <row r="896" spans="1:3">
      <c r="A896" t="s">
        <v>1526</v>
      </c>
      <c r="B896" t="s">
        <v>626</v>
      </c>
      <c r="C896">
        <v>537.6</v>
      </c>
    </row>
    <row r="897" spans="1:3">
      <c r="A897" t="s">
        <v>1527</v>
      </c>
      <c r="B897" t="s">
        <v>626</v>
      </c>
      <c r="C897">
        <v>558.41999999999996</v>
      </c>
    </row>
    <row r="898" spans="1:3">
      <c r="A898" t="s">
        <v>1528</v>
      </c>
      <c r="B898" t="s">
        <v>626</v>
      </c>
      <c r="C898">
        <v>565.89</v>
      </c>
    </row>
    <row r="899" spans="1:3">
      <c r="A899" t="s">
        <v>1529</v>
      </c>
      <c r="B899" t="s">
        <v>626</v>
      </c>
      <c r="C899">
        <v>573.91999999999996</v>
      </c>
    </row>
    <row r="900" spans="1:3">
      <c r="A900" t="s">
        <v>1530</v>
      </c>
      <c r="B900" t="s">
        <v>627</v>
      </c>
      <c r="C900">
        <v>514.6</v>
      </c>
    </row>
    <row r="901" spans="1:3">
      <c r="A901" t="s">
        <v>1531</v>
      </c>
      <c r="B901" t="s">
        <v>627</v>
      </c>
      <c r="C901">
        <v>411.38</v>
      </c>
    </row>
    <row r="902" spans="1:3">
      <c r="A902" t="s">
        <v>1532</v>
      </c>
      <c r="B902" t="s">
        <v>627</v>
      </c>
      <c r="C902">
        <v>326.69</v>
      </c>
    </row>
    <row r="903" spans="1:3">
      <c r="A903" t="s">
        <v>1533</v>
      </c>
      <c r="B903" t="s">
        <v>627</v>
      </c>
      <c r="C903">
        <v>235.72</v>
      </c>
    </row>
    <row r="904" spans="1:3">
      <c r="A904" t="s">
        <v>1534</v>
      </c>
      <c r="B904" t="s">
        <v>627</v>
      </c>
      <c r="C904">
        <v>221.39</v>
      </c>
    </row>
    <row r="905" spans="1:3">
      <c r="A905" t="s">
        <v>1535</v>
      </c>
      <c r="B905" t="s">
        <v>627</v>
      </c>
      <c r="C905">
        <v>204.8</v>
      </c>
    </row>
    <row r="906" spans="1:3">
      <c r="A906" t="s">
        <v>1536</v>
      </c>
      <c r="B906" t="s">
        <v>627</v>
      </c>
      <c r="C906">
        <v>199.02</v>
      </c>
    </row>
    <row r="907" spans="1:3">
      <c r="A907" t="s">
        <v>1537</v>
      </c>
      <c r="B907" t="s">
        <v>627</v>
      </c>
      <c r="C907">
        <v>280.31</v>
      </c>
    </row>
    <row r="908" spans="1:3">
      <c r="A908" t="s">
        <v>1538</v>
      </c>
      <c r="B908" t="s">
        <v>627</v>
      </c>
      <c r="C908">
        <v>350.31</v>
      </c>
    </row>
    <row r="909" spans="1:3">
      <c r="A909" t="s">
        <v>1539</v>
      </c>
      <c r="B909" t="s">
        <v>627</v>
      </c>
      <c r="C909">
        <v>465.34</v>
      </c>
    </row>
    <row r="910" spans="1:3">
      <c r="A910" t="s">
        <v>1540</v>
      </c>
      <c r="B910" t="s">
        <v>628</v>
      </c>
      <c r="C910">
        <v>457.99</v>
      </c>
    </row>
    <row r="911" spans="1:3">
      <c r="A911" t="s">
        <v>1541</v>
      </c>
      <c r="B911" t="s">
        <v>628</v>
      </c>
      <c r="C911">
        <v>398.03</v>
      </c>
    </row>
    <row r="912" spans="1:3">
      <c r="A912" t="s">
        <v>1542</v>
      </c>
      <c r="B912" t="s">
        <v>628</v>
      </c>
      <c r="C912">
        <v>320.41000000000003</v>
      </c>
    </row>
    <row r="913" spans="1:3">
      <c r="A913" t="s">
        <v>1543</v>
      </c>
      <c r="B913" t="s">
        <v>628</v>
      </c>
      <c r="C913">
        <v>248.38</v>
      </c>
    </row>
    <row r="914" spans="1:3">
      <c r="A914" t="s">
        <v>1544</v>
      </c>
      <c r="B914" t="s">
        <v>628</v>
      </c>
      <c r="C914">
        <v>255.84</v>
      </c>
    </row>
    <row r="915" spans="1:3">
      <c r="A915" t="s">
        <v>1545</v>
      </c>
      <c r="B915" t="s">
        <v>628</v>
      </c>
      <c r="C915">
        <v>265.76</v>
      </c>
    </row>
    <row r="916" spans="1:3">
      <c r="A916" t="s">
        <v>1546</v>
      </c>
      <c r="B916" t="s">
        <v>628</v>
      </c>
      <c r="C916">
        <v>301.64</v>
      </c>
    </row>
    <row r="917" spans="1:3">
      <c r="A917" t="s">
        <v>1547</v>
      </c>
      <c r="B917" t="s">
        <v>628</v>
      </c>
      <c r="C917">
        <v>386.5</v>
      </c>
    </row>
    <row r="918" spans="1:3">
      <c r="A918" t="s">
        <v>1548</v>
      </c>
      <c r="B918" t="s">
        <v>628</v>
      </c>
      <c r="C918">
        <v>456.02</v>
      </c>
    </row>
    <row r="919" spans="1:3">
      <c r="A919" t="s">
        <v>1549</v>
      </c>
      <c r="B919" t="s">
        <v>629</v>
      </c>
      <c r="C919">
        <v>555.6</v>
      </c>
    </row>
    <row r="920" spans="1:3">
      <c r="A920" t="s">
        <v>1550</v>
      </c>
      <c r="B920" t="s">
        <v>629</v>
      </c>
      <c r="C920">
        <v>480.32</v>
      </c>
    </row>
    <row r="921" spans="1:3">
      <c r="A921" t="s">
        <v>1551</v>
      </c>
      <c r="B921" t="s">
        <v>629</v>
      </c>
      <c r="C921">
        <v>411.11</v>
      </c>
    </row>
    <row r="922" spans="1:3">
      <c r="A922" t="s">
        <v>1552</v>
      </c>
      <c r="B922" t="s">
        <v>629</v>
      </c>
      <c r="C922">
        <v>327.5</v>
      </c>
    </row>
    <row r="923" spans="1:3">
      <c r="A923" t="s">
        <v>1553</v>
      </c>
      <c r="B923" t="s">
        <v>629</v>
      </c>
      <c r="C923">
        <v>289.83999999999997</v>
      </c>
    </row>
    <row r="924" spans="1:3">
      <c r="A924" t="s">
        <v>1554</v>
      </c>
      <c r="B924" t="s">
        <v>629</v>
      </c>
      <c r="C924">
        <v>264.97000000000003</v>
      </c>
    </row>
    <row r="925" spans="1:3">
      <c r="A925" t="s">
        <v>1555</v>
      </c>
      <c r="B925" t="s">
        <v>629</v>
      </c>
      <c r="C925">
        <v>281.18</v>
      </c>
    </row>
    <row r="926" spans="1:3">
      <c r="A926" t="s">
        <v>1556</v>
      </c>
      <c r="B926" t="s">
        <v>629</v>
      </c>
      <c r="C926">
        <v>335.58</v>
      </c>
    </row>
    <row r="927" spans="1:3">
      <c r="A927" t="s">
        <v>1557</v>
      </c>
      <c r="B927" t="s">
        <v>629</v>
      </c>
      <c r="C927">
        <v>388.33</v>
      </c>
    </row>
    <row r="928" spans="1:3">
      <c r="A928" t="s">
        <v>1558</v>
      </c>
      <c r="B928" t="s">
        <v>629</v>
      </c>
      <c r="C928">
        <v>470.07</v>
      </c>
    </row>
    <row r="929" spans="1:3">
      <c r="A929" t="s">
        <v>1559</v>
      </c>
      <c r="B929" t="s">
        <v>630</v>
      </c>
      <c r="C929">
        <v>475.01</v>
      </c>
    </row>
    <row r="930" spans="1:3">
      <c r="A930" t="s">
        <v>1560</v>
      </c>
      <c r="B930" t="s">
        <v>630</v>
      </c>
      <c r="C930">
        <v>402.94</v>
      </c>
    </row>
    <row r="931" spans="1:3">
      <c r="A931" t="s">
        <v>1561</v>
      </c>
      <c r="B931" t="s">
        <v>630</v>
      </c>
      <c r="C931">
        <v>289.06</v>
      </c>
    </row>
    <row r="932" spans="1:3">
      <c r="A932" t="s">
        <v>1562</v>
      </c>
      <c r="B932" t="s">
        <v>630</v>
      </c>
      <c r="C932">
        <v>227.41</v>
      </c>
    </row>
    <row r="933" spans="1:3">
      <c r="A933" t="s">
        <v>1563</v>
      </c>
      <c r="B933" t="s">
        <v>630</v>
      </c>
      <c r="C933">
        <v>167.12</v>
      </c>
    </row>
    <row r="934" spans="1:3">
      <c r="A934" t="s">
        <v>1564</v>
      </c>
      <c r="B934" t="s">
        <v>630</v>
      </c>
      <c r="C934">
        <v>169.22</v>
      </c>
    </row>
    <row r="935" spans="1:3">
      <c r="A935" t="s">
        <v>1565</v>
      </c>
      <c r="B935" t="s">
        <v>630</v>
      </c>
      <c r="C935">
        <v>227.21</v>
      </c>
    </row>
    <row r="936" spans="1:3">
      <c r="A936" t="s">
        <v>1566</v>
      </c>
      <c r="B936" t="s">
        <v>630</v>
      </c>
      <c r="C936">
        <v>324.60000000000002</v>
      </c>
    </row>
    <row r="937" spans="1:3">
      <c r="A937" t="s">
        <v>1567</v>
      </c>
      <c r="B937" t="s">
        <v>630</v>
      </c>
      <c r="C937">
        <v>403.18</v>
      </c>
    </row>
    <row r="938" spans="1:3">
      <c r="A938" t="s">
        <v>1568</v>
      </c>
      <c r="B938" t="s">
        <v>630</v>
      </c>
      <c r="C938">
        <v>475.34</v>
      </c>
    </row>
    <row r="939" spans="1:3">
      <c r="A939" t="s">
        <v>1569</v>
      </c>
      <c r="B939" t="s">
        <v>631</v>
      </c>
      <c r="C939">
        <v>539.5</v>
      </c>
    </row>
    <row r="940" spans="1:3">
      <c r="A940" t="s">
        <v>1570</v>
      </c>
      <c r="B940" t="s">
        <v>631</v>
      </c>
      <c r="C940">
        <v>480.4</v>
      </c>
    </row>
    <row r="941" spans="1:3">
      <c r="A941" t="s">
        <v>1571</v>
      </c>
      <c r="B941" t="s">
        <v>631</v>
      </c>
      <c r="C941">
        <v>407.23</v>
      </c>
    </row>
    <row r="942" spans="1:3">
      <c r="A942" t="s">
        <v>1572</v>
      </c>
      <c r="B942" t="s">
        <v>631</v>
      </c>
      <c r="C942">
        <v>341.01</v>
      </c>
    </row>
    <row r="943" spans="1:3">
      <c r="A943" t="s">
        <v>1573</v>
      </c>
      <c r="B943" t="s">
        <v>631</v>
      </c>
      <c r="C943">
        <v>288.66000000000003</v>
      </c>
    </row>
    <row r="944" spans="1:3">
      <c r="A944" t="s">
        <v>1574</v>
      </c>
      <c r="B944" t="s">
        <v>631</v>
      </c>
      <c r="C944">
        <v>298.02</v>
      </c>
    </row>
    <row r="945" spans="1:3">
      <c r="A945" t="s">
        <v>1575</v>
      </c>
      <c r="B945" t="s">
        <v>631</v>
      </c>
      <c r="C945">
        <v>261.83999999999997</v>
      </c>
    </row>
    <row r="946" spans="1:3">
      <c r="A946" t="s">
        <v>1576</v>
      </c>
      <c r="B946" t="s">
        <v>631</v>
      </c>
      <c r="C946">
        <v>235.82</v>
      </c>
    </row>
    <row r="947" spans="1:3">
      <c r="A947" t="s">
        <v>1577</v>
      </c>
      <c r="B947" t="s">
        <v>631</v>
      </c>
      <c r="C947">
        <v>228.03</v>
      </c>
    </row>
    <row r="948" spans="1:3">
      <c r="A948" t="s">
        <v>1578</v>
      </c>
      <c r="B948" t="s">
        <v>631</v>
      </c>
      <c r="C948">
        <v>281.31</v>
      </c>
    </row>
    <row r="949" spans="1:3">
      <c r="A949" t="s">
        <v>1579</v>
      </c>
      <c r="B949" t="s">
        <v>631</v>
      </c>
      <c r="C949">
        <v>350.04</v>
      </c>
    </row>
    <row r="950" spans="1:3">
      <c r="A950" t="s">
        <v>1580</v>
      </c>
      <c r="B950" t="s">
        <v>631</v>
      </c>
      <c r="C950">
        <v>428.07</v>
      </c>
    </row>
    <row r="951" spans="1:3">
      <c r="A951" t="s">
        <v>1581</v>
      </c>
      <c r="B951" t="s">
        <v>631</v>
      </c>
      <c r="C951">
        <v>510.45</v>
      </c>
    </row>
    <row r="952" spans="1:3">
      <c r="A952" t="s">
        <v>1582</v>
      </c>
      <c r="B952" t="s">
        <v>632</v>
      </c>
      <c r="C952">
        <v>461.32</v>
      </c>
    </row>
    <row r="953" spans="1:3">
      <c r="A953" t="s">
        <v>1583</v>
      </c>
      <c r="B953" t="s">
        <v>632</v>
      </c>
      <c r="C953">
        <v>353.94</v>
      </c>
    </row>
    <row r="954" spans="1:3">
      <c r="A954" t="s">
        <v>1584</v>
      </c>
      <c r="B954" t="s">
        <v>632</v>
      </c>
      <c r="C954">
        <v>302.95</v>
      </c>
    </row>
    <row r="955" spans="1:3">
      <c r="A955" t="s">
        <v>1585</v>
      </c>
      <c r="B955" t="s">
        <v>632</v>
      </c>
      <c r="C955">
        <v>281.94</v>
      </c>
    </row>
    <row r="956" spans="1:3">
      <c r="A956" t="s">
        <v>1586</v>
      </c>
      <c r="B956" t="s">
        <v>632</v>
      </c>
      <c r="C956">
        <v>279.35000000000002</v>
      </c>
    </row>
    <row r="957" spans="1:3">
      <c r="A957" t="s">
        <v>1587</v>
      </c>
      <c r="B957" t="s">
        <v>632</v>
      </c>
      <c r="C957">
        <v>269.82</v>
      </c>
    </row>
    <row r="958" spans="1:3">
      <c r="A958" t="s">
        <v>1588</v>
      </c>
      <c r="B958" t="s">
        <v>632</v>
      </c>
      <c r="C958">
        <v>285.39</v>
      </c>
    </row>
    <row r="959" spans="1:3">
      <c r="A959" t="s">
        <v>1589</v>
      </c>
      <c r="B959" t="s">
        <v>632</v>
      </c>
      <c r="C959">
        <v>394.87</v>
      </c>
    </row>
    <row r="960" spans="1:3">
      <c r="A960" t="s">
        <v>1590</v>
      </c>
      <c r="B960" t="s">
        <v>632</v>
      </c>
      <c r="C960">
        <v>479.25</v>
      </c>
    </row>
    <row r="961" spans="1:3">
      <c r="A961" t="s">
        <v>1591</v>
      </c>
      <c r="B961" t="s">
        <v>632</v>
      </c>
      <c r="C961">
        <v>565.62</v>
      </c>
    </row>
    <row r="962" spans="1:3">
      <c r="A962" t="s">
        <v>1592</v>
      </c>
      <c r="B962" t="s">
        <v>632</v>
      </c>
      <c r="C962">
        <v>688.51</v>
      </c>
    </row>
    <row r="963" spans="1:3">
      <c r="A963" t="s">
        <v>1593</v>
      </c>
      <c r="B963" t="s">
        <v>632</v>
      </c>
      <c r="C963">
        <v>765.98</v>
      </c>
    </row>
    <row r="964" spans="1:3">
      <c r="A964" t="s">
        <v>1594</v>
      </c>
      <c r="B964" t="s">
        <v>632</v>
      </c>
      <c r="C964">
        <v>858.06</v>
      </c>
    </row>
    <row r="965" spans="1:3">
      <c r="A965" t="s">
        <v>1595</v>
      </c>
      <c r="B965" t="s">
        <v>633</v>
      </c>
      <c r="C965">
        <v>893.52</v>
      </c>
    </row>
    <row r="966" spans="1:3">
      <c r="A966" t="s">
        <v>1596</v>
      </c>
      <c r="B966" t="s">
        <v>633</v>
      </c>
      <c r="C966">
        <v>880.49</v>
      </c>
    </row>
    <row r="967" spans="1:3">
      <c r="A967" t="s">
        <v>1597</v>
      </c>
      <c r="B967" t="s">
        <v>633</v>
      </c>
      <c r="C967">
        <v>919.29</v>
      </c>
    </row>
    <row r="968" spans="1:3">
      <c r="A968" t="s">
        <v>1598</v>
      </c>
      <c r="B968" t="s">
        <v>633</v>
      </c>
      <c r="C968">
        <v>968.96</v>
      </c>
    </row>
    <row r="969" spans="1:3">
      <c r="A969" t="s">
        <v>1599</v>
      </c>
      <c r="B969" t="s">
        <v>633</v>
      </c>
      <c r="C969">
        <v>977.4</v>
      </c>
    </row>
    <row r="970" spans="1:3">
      <c r="A970" t="s">
        <v>1600</v>
      </c>
      <c r="B970" t="s">
        <v>633</v>
      </c>
      <c r="C970">
        <v>1040.55</v>
      </c>
    </row>
    <row r="971" spans="1:3">
      <c r="A971" t="s">
        <v>1601</v>
      </c>
      <c r="B971" t="s">
        <v>633</v>
      </c>
      <c r="C971">
        <v>1094.83</v>
      </c>
    </row>
    <row r="972" spans="1:3">
      <c r="A972" t="s">
        <v>1602</v>
      </c>
      <c r="B972" t="s">
        <v>633</v>
      </c>
      <c r="C972">
        <v>1005.72</v>
      </c>
    </row>
    <row r="973" spans="1:3">
      <c r="A973" t="s">
        <v>1603</v>
      </c>
      <c r="B973" t="s">
        <v>633</v>
      </c>
      <c r="C973">
        <v>977.96</v>
      </c>
    </row>
    <row r="974" spans="1:3">
      <c r="A974" t="s">
        <v>1604</v>
      </c>
      <c r="B974" t="s">
        <v>633</v>
      </c>
      <c r="C974">
        <v>959.15</v>
      </c>
    </row>
    <row r="975" spans="1:3">
      <c r="A975" t="s">
        <v>1605</v>
      </c>
      <c r="B975" t="s">
        <v>633</v>
      </c>
      <c r="C975">
        <v>949.11</v>
      </c>
    </row>
    <row r="976" spans="1:3">
      <c r="A976" t="s">
        <v>1606</v>
      </c>
      <c r="B976" t="s">
        <v>634</v>
      </c>
      <c r="C976">
        <v>956.59</v>
      </c>
    </row>
    <row r="977" spans="1:3">
      <c r="A977" t="s">
        <v>1607</v>
      </c>
      <c r="B977" t="s">
        <v>634</v>
      </c>
      <c r="C977">
        <v>910.03</v>
      </c>
    </row>
    <row r="978" spans="1:3">
      <c r="A978" t="s">
        <v>1608</v>
      </c>
      <c r="B978" t="s">
        <v>634</v>
      </c>
      <c r="C978">
        <v>905.82</v>
      </c>
    </row>
    <row r="979" spans="1:3">
      <c r="A979" t="s">
        <v>1609</v>
      </c>
      <c r="B979" t="s">
        <v>634</v>
      </c>
      <c r="C979">
        <v>908.25</v>
      </c>
    </row>
    <row r="980" spans="1:3">
      <c r="A980" t="s">
        <v>1610</v>
      </c>
      <c r="B980" t="s">
        <v>634</v>
      </c>
      <c r="C980">
        <v>840.71</v>
      </c>
    </row>
    <row r="981" spans="1:3">
      <c r="A981" t="s">
        <v>1611</v>
      </c>
      <c r="B981" t="s">
        <v>634</v>
      </c>
      <c r="C981">
        <v>808.53</v>
      </c>
    </row>
    <row r="982" spans="1:3">
      <c r="A982" t="s">
        <v>1612</v>
      </c>
      <c r="B982" t="s">
        <v>634</v>
      </c>
      <c r="C982">
        <v>797.07</v>
      </c>
    </row>
    <row r="983" spans="1:3">
      <c r="A983" t="s">
        <v>1613</v>
      </c>
      <c r="B983" t="s">
        <v>634</v>
      </c>
      <c r="C983">
        <v>794.37</v>
      </c>
    </row>
    <row r="984" spans="1:3">
      <c r="A984" t="s">
        <v>1614</v>
      </c>
      <c r="B984" t="s">
        <v>634</v>
      </c>
      <c r="C984">
        <v>806.21</v>
      </c>
    </row>
    <row r="985" spans="1:3">
      <c r="A985" t="s">
        <v>1615</v>
      </c>
      <c r="B985" t="s">
        <v>634</v>
      </c>
      <c r="C985">
        <v>787.59</v>
      </c>
    </row>
    <row r="986" spans="1:3">
      <c r="A986" t="s">
        <v>1616</v>
      </c>
      <c r="B986" t="s">
        <v>635</v>
      </c>
      <c r="C986">
        <v>776.97</v>
      </c>
    </row>
    <row r="987" spans="1:3">
      <c r="A987" t="s">
        <v>1617</v>
      </c>
      <c r="B987" t="s">
        <v>635</v>
      </c>
      <c r="C987">
        <v>680.65</v>
      </c>
    </row>
    <row r="988" spans="1:3">
      <c r="A988" t="s">
        <v>1618</v>
      </c>
      <c r="B988" t="s">
        <v>635</v>
      </c>
      <c r="C988">
        <v>648.17999999999995</v>
      </c>
    </row>
    <row r="989" spans="1:3">
      <c r="A989" t="s">
        <v>1619</v>
      </c>
      <c r="B989" t="s">
        <v>635</v>
      </c>
      <c r="C989">
        <v>625.21</v>
      </c>
    </row>
    <row r="990" spans="1:3">
      <c r="A990" t="s">
        <v>1620</v>
      </c>
      <c r="B990" t="s">
        <v>635</v>
      </c>
      <c r="C990">
        <v>612.47</v>
      </c>
    </row>
    <row r="991" spans="1:3">
      <c r="A991" t="s">
        <v>1621</v>
      </c>
      <c r="B991" t="s">
        <v>635</v>
      </c>
      <c r="C991">
        <v>542.66</v>
      </c>
    </row>
    <row r="992" spans="1:3">
      <c r="A992" t="s">
        <v>1622</v>
      </c>
      <c r="B992" t="s">
        <v>635</v>
      </c>
      <c r="C992">
        <v>502.63</v>
      </c>
    </row>
    <row r="993" spans="1:3">
      <c r="A993" t="s">
        <v>1623</v>
      </c>
      <c r="B993" t="s">
        <v>635</v>
      </c>
      <c r="C993">
        <v>452.66</v>
      </c>
    </row>
    <row r="994" spans="1:3">
      <c r="A994" t="s">
        <v>1624</v>
      </c>
      <c r="B994" t="s">
        <v>635</v>
      </c>
      <c r="C994">
        <v>380.35</v>
      </c>
    </row>
    <row r="995" spans="1:3">
      <c r="A995" t="s">
        <v>1625</v>
      </c>
      <c r="B995" t="s">
        <v>635</v>
      </c>
      <c r="C995">
        <v>387.74</v>
      </c>
    </row>
    <row r="996" spans="1:3">
      <c r="A996" t="s">
        <v>1626</v>
      </c>
      <c r="B996" t="s">
        <v>635</v>
      </c>
      <c r="C996">
        <v>421.43</v>
      </c>
    </row>
    <row r="997" spans="1:3">
      <c r="A997" t="s">
        <v>1627</v>
      </c>
      <c r="B997" t="s">
        <v>635</v>
      </c>
      <c r="C997">
        <v>498.48</v>
      </c>
    </row>
    <row r="998" spans="1:3">
      <c r="A998" t="s">
        <v>1628</v>
      </c>
      <c r="B998" t="s">
        <v>636</v>
      </c>
      <c r="C998">
        <v>522.89</v>
      </c>
    </row>
    <row r="999" spans="1:3">
      <c r="A999" t="s">
        <v>1629</v>
      </c>
      <c r="B999" t="s">
        <v>636</v>
      </c>
      <c r="C999">
        <v>457.71</v>
      </c>
    </row>
    <row r="1000" spans="1:3">
      <c r="A1000" t="s">
        <v>1630</v>
      </c>
      <c r="B1000" t="s">
        <v>636</v>
      </c>
      <c r="C1000">
        <v>392.2</v>
      </c>
    </row>
    <row r="1001" spans="1:3">
      <c r="A1001" t="s">
        <v>1631</v>
      </c>
      <c r="B1001" t="s">
        <v>636</v>
      </c>
      <c r="C1001">
        <v>317.39999999999998</v>
      </c>
    </row>
    <row r="1002" spans="1:3">
      <c r="A1002" t="s">
        <v>1632</v>
      </c>
      <c r="B1002" t="s">
        <v>636</v>
      </c>
      <c r="C1002">
        <v>254.46</v>
      </c>
    </row>
    <row r="1003" spans="1:3">
      <c r="A1003" t="s">
        <v>1633</v>
      </c>
      <c r="B1003" t="s">
        <v>636</v>
      </c>
      <c r="C1003">
        <v>235.39</v>
      </c>
    </row>
    <row r="1004" spans="1:3">
      <c r="A1004" t="s">
        <v>1634</v>
      </c>
      <c r="B1004" t="s">
        <v>636</v>
      </c>
      <c r="C1004">
        <v>234.19</v>
      </c>
    </row>
    <row r="1005" spans="1:3">
      <c r="A1005" t="s">
        <v>1635</v>
      </c>
      <c r="B1005" t="s">
        <v>636</v>
      </c>
      <c r="C1005">
        <v>229</v>
      </c>
    </row>
    <row r="1006" spans="1:3">
      <c r="A1006" t="s">
        <v>1636</v>
      </c>
      <c r="B1006" t="s">
        <v>636</v>
      </c>
      <c r="C1006">
        <v>283.26</v>
      </c>
    </row>
    <row r="1007" spans="1:3">
      <c r="A1007" t="s">
        <v>1637</v>
      </c>
      <c r="B1007" t="s">
        <v>636</v>
      </c>
      <c r="C1007">
        <v>367.43</v>
      </c>
    </row>
    <row r="1008" spans="1:3">
      <c r="A1008" t="s">
        <v>1638</v>
      </c>
      <c r="B1008" t="s">
        <v>636</v>
      </c>
      <c r="C1008">
        <v>445.68</v>
      </c>
    </row>
    <row r="1009" spans="1:3">
      <c r="A1009" t="s">
        <v>1639</v>
      </c>
      <c r="B1009" t="s">
        <v>636</v>
      </c>
      <c r="C1009">
        <v>506.12</v>
      </c>
    </row>
    <row r="1010" spans="1:3">
      <c r="A1010" t="s">
        <v>1640</v>
      </c>
      <c r="B1010" t="s">
        <v>637</v>
      </c>
      <c r="C1010">
        <v>436.57</v>
      </c>
    </row>
    <row r="1011" spans="1:3">
      <c r="A1011" t="s">
        <v>1641</v>
      </c>
      <c r="B1011" t="s">
        <v>637</v>
      </c>
      <c r="C1011">
        <v>341.07</v>
      </c>
    </row>
    <row r="1012" spans="1:3">
      <c r="A1012" t="s">
        <v>1642</v>
      </c>
      <c r="B1012" t="s">
        <v>637</v>
      </c>
      <c r="C1012">
        <v>239.38</v>
      </c>
    </row>
    <row r="1013" spans="1:3">
      <c r="A1013" t="s">
        <v>1643</v>
      </c>
      <c r="B1013" t="s">
        <v>637</v>
      </c>
      <c r="C1013">
        <v>160.16</v>
      </c>
    </row>
    <row r="1014" spans="1:3">
      <c r="A1014" t="s">
        <v>1644</v>
      </c>
      <c r="B1014" t="s">
        <v>637</v>
      </c>
      <c r="C1014">
        <v>130.02000000000001</v>
      </c>
    </row>
    <row r="1015" spans="1:3">
      <c r="A1015" t="s">
        <v>1645</v>
      </c>
      <c r="B1015" t="s">
        <v>637</v>
      </c>
      <c r="C1015">
        <v>168.8</v>
      </c>
    </row>
    <row r="1016" spans="1:3">
      <c r="A1016" t="s">
        <v>1646</v>
      </c>
      <c r="B1016" t="s">
        <v>637</v>
      </c>
      <c r="C1016">
        <v>247.35</v>
      </c>
    </row>
    <row r="1017" spans="1:3">
      <c r="A1017" t="s">
        <v>1647</v>
      </c>
      <c r="B1017" t="s">
        <v>637</v>
      </c>
      <c r="C1017">
        <v>311.67</v>
      </c>
    </row>
    <row r="1018" spans="1:3">
      <c r="A1018" t="s">
        <v>1648</v>
      </c>
      <c r="B1018" t="s">
        <v>637</v>
      </c>
      <c r="C1018">
        <v>407.44</v>
      </c>
    </row>
    <row r="1019" spans="1:3">
      <c r="A1019" t="s">
        <v>1649</v>
      </c>
      <c r="B1019" t="s">
        <v>637</v>
      </c>
      <c r="C1019">
        <v>475.76</v>
      </c>
    </row>
    <row r="1020" spans="1:3">
      <c r="A1020" t="s">
        <v>1650</v>
      </c>
      <c r="B1020" t="s">
        <v>638</v>
      </c>
      <c r="C1020">
        <v>443.41</v>
      </c>
    </row>
    <row r="1021" spans="1:3">
      <c r="A1021" t="s">
        <v>1651</v>
      </c>
      <c r="B1021" t="s">
        <v>638</v>
      </c>
      <c r="C1021">
        <v>410.36</v>
      </c>
    </row>
    <row r="1022" spans="1:3">
      <c r="A1022" t="s">
        <v>1652</v>
      </c>
      <c r="B1022" t="s">
        <v>638</v>
      </c>
      <c r="C1022">
        <v>426.32</v>
      </c>
    </row>
    <row r="1023" spans="1:3">
      <c r="A1023" t="s">
        <v>1653</v>
      </c>
      <c r="B1023" t="s">
        <v>638</v>
      </c>
      <c r="C1023">
        <v>495.82</v>
      </c>
    </row>
    <row r="1024" spans="1:3">
      <c r="A1024" t="s">
        <v>1654</v>
      </c>
      <c r="B1024" t="s">
        <v>638</v>
      </c>
      <c r="C1024">
        <v>595.39</v>
      </c>
    </row>
    <row r="1025" spans="1:3">
      <c r="A1025" t="s">
        <v>1655</v>
      </c>
      <c r="B1025" t="s">
        <v>638</v>
      </c>
      <c r="C1025">
        <v>695.66</v>
      </c>
    </row>
    <row r="1026" spans="1:3">
      <c r="A1026" t="s">
        <v>1656</v>
      </c>
      <c r="B1026" t="s">
        <v>599</v>
      </c>
      <c r="C1026">
        <v>73.69</v>
      </c>
    </row>
    <row r="1027" spans="1:3">
      <c r="A1027" t="s">
        <v>1657</v>
      </c>
      <c r="B1027" t="s">
        <v>599</v>
      </c>
      <c r="C1027">
        <v>108.05</v>
      </c>
    </row>
    <row r="1028" spans="1:3">
      <c r="A1028" t="s">
        <v>1658</v>
      </c>
      <c r="B1028" t="s">
        <v>599</v>
      </c>
      <c r="C1028">
        <v>211.48</v>
      </c>
    </row>
    <row r="1029" spans="1:3">
      <c r="A1029" t="s">
        <v>1659</v>
      </c>
      <c r="B1029" t="s">
        <v>599</v>
      </c>
      <c r="C1029">
        <v>285.67</v>
      </c>
    </row>
    <row r="1030" spans="1:3">
      <c r="A1030" t="s">
        <v>1660</v>
      </c>
      <c r="B1030" t="s">
        <v>599</v>
      </c>
      <c r="C1030">
        <v>397.85</v>
      </c>
    </row>
    <row r="1031" spans="1:3">
      <c r="A1031" t="s">
        <v>1661</v>
      </c>
      <c r="B1031" t="s">
        <v>600</v>
      </c>
      <c r="C1031">
        <v>467.38</v>
      </c>
    </row>
    <row r="1032" spans="1:3">
      <c r="A1032" t="s">
        <v>1662</v>
      </c>
      <c r="B1032" t="s">
        <v>600</v>
      </c>
      <c r="C1032">
        <v>392.12</v>
      </c>
    </row>
    <row r="1033" spans="1:3">
      <c r="A1033" t="s">
        <v>1663</v>
      </c>
      <c r="B1033" t="s">
        <v>600</v>
      </c>
      <c r="C1033">
        <v>283.13</v>
      </c>
    </row>
    <row r="1034" spans="1:3">
      <c r="A1034" t="s">
        <v>1664</v>
      </c>
      <c r="B1034" t="s">
        <v>600</v>
      </c>
      <c r="C1034">
        <v>209.7</v>
      </c>
    </row>
    <row r="1035" spans="1:3">
      <c r="A1035" t="s">
        <v>1665</v>
      </c>
      <c r="B1035" t="s">
        <v>600</v>
      </c>
      <c r="C1035">
        <v>122.71</v>
      </c>
    </row>
    <row r="1036" spans="1:3">
      <c r="A1036" t="s">
        <v>1666</v>
      </c>
      <c r="B1036" t="s">
        <v>600</v>
      </c>
      <c r="C1036">
        <v>92.27</v>
      </c>
    </row>
    <row r="1037" spans="1:3">
      <c r="A1037" t="s">
        <v>1667</v>
      </c>
      <c r="B1037" t="s">
        <v>600</v>
      </c>
      <c r="C1037">
        <v>183.72</v>
      </c>
    </row>
    <row r="1038" spans="1:3">
      <c r="A1038" t="s">
        <v>1668</v>
      </c>
      <c r="B1038" t="s">
        <v>600</v>
      </c>
      <c r="C1038">
        <v>259.85000000000002</v>
      </c>
    </row>
    <row r="1039" spans="1:3">
      <c r="A1039" t="s">
        <v>1669</v>
      </c>
      <c r="B1039" t="s">
        <v>600</v>
      </c>
      <c r="C1039">
        <v>340.57</v>
      </c>
    </row>
    <row r="1040" spans="1:3">
      <c r="A1040" t="s">
        <v>1670</v>
      </c>
      <c r="B1040" t="s">
        <v>600</v>
      </c>
      <c r="C1040">
        <v>455.73</v>
      </c>
    </row>
    <row r="1041" spans="1:3">
      <c r="A1041" t="s">
        <v>1671</v>
      </c>
      <c r="B1041" t="s">
        <v>600</v>
      </c>
      <c r="C1041">
        <v>538.44000000000005</v>
      </c>
    </row>
    <row r="1042" spans="1:3">
      <c r="A1042" t="s">
        <v>1672</v>
      </c>
      <c r="B1042" t="s">
        <v>601</v>
      </c>
      <c r="C1042">
        <v>488.26</v>
      </c>
    </row>
    <row r="1043" spans="1:3">
      <c r="A1043" t="s">
        <v>1673</v>
      </c>
      <c r="B1043" t="s">
        <v>601</v>
      </c>
      <c r="C1043">
        <v>417.7</v>
      </c>
    </row>
    <row r="1044" spans="1:3">
      <c r="A1044" t="s">
        <v>1674</v>
      </c>
      <c r="B1044" t="s">
        <v>601</v>
      </c>
      <c r="C1044">
        <v>339.75</v>
      </c>
    </row>
    <row r="1045" spans="1:3">
      <c r="A1045" t="s">
        <v>1675</v>
      </c>
      <c r="B1045" t="s">
        <v>601</v>
      </c>
      <c r="C1045">
        <v>315.04000000000002</v>
      </c>
    </row>
    <row r="1046" spans="1:3">
      <c r="A1046" t="s">
        <v>1676</v>
      </c>
      <c r="B1046" t="s">
        <v>601</v>
      </c>
      <c r="C1046">
        <v>282.8</v>
      </c>
    </row>
    <row r="1047" spans="1:3">
      <c r="A1047" t="s">
        <v>1677</v>
      </c>
      <c r="B1047" t="s">
        <v>597</v>
      </c>
      <c r="C1047">
        <v>448.31</v>
      </c>
    </row>
    <row r="1048" spans="1:3">
      <c r="A1048" t="s">
        <v>1678</v>
      </c>
      <c r="B1048" t="s">
        <v>597</v>
      </c>
      <c r="C1048">
        <v>370.26</v>
      </c>
    </row>
    <row r="1049" spans="1:3">
      <c r="A1049" t="s">
        <v>1679</v>
      </c>
      <c r="B1049" t="s">
        <v>597</v>
      </c>
      <c r="C1049">
        <v>258.20999999999998</v>
      </c>
    </row>
    <row r="1050" spans="1:3">
      <c r="A1050" t="s">
        <v>1680</v>
      </c>
      <c r="B1050" t="s">
        <v>597</v>
      </c>
      <c r="C1050">
        <v>186.02</v>
      </c>
    </row>
    <row r="1051" spans="1:3">
      <c r="A1051" t="s">
        <v>1681</v>
      </c>
      <c r="B1051" t="s">
        <v>597</v>
      </c>
      <c r="C1051">
        <v>82.14</v>
      </c>
    </row>
    <row r="1052" spans="1:3">
      <c r="A1052" t="s">
        <v>1682</v>
      </c>
      <c r="B1052" t="s">
        <v>597</v>
      </c>
      <c r="C1052">
        <v>82.6</v>
      </c>
    </row>
    <row r="1053" spans="1:3">
      <c r="A1053" t="s">
        <v>1683</v>
      </c>
      <c r="B1053" t="s">
        <v>597</v>
      </c>
      <c r="C1053">
        <v>175.57</v>
      </c>
    </row>
    <row r="1054" spans="1:3">
      <c r="A1054" t="s">
        <v>1684</v>
      </c>
      <c r="B1054" t="s">
        <v>597</v>
      </c>
      <c r="C1054">
        <v>249.07</v>
      </c>
    </row>
    <row r="1055" spans="1:3">
      <c r="A1055" t="s">
        <v>1685</v>
      </c>
      <c r="B1055" t="s">
        <v>597</v>
      </c>
      <c r="C1055">
        <v>362.42</v>
      </c>
    </row>
    <row r="1056" spans="1:3">
      <c r="A1056" t="s">
        <v>1686</v>
      </c>
      <c r="B1056" t="s">
        <v>597</v>
      </c>
      <c r="C1056">
        <v>478.09</v>
      </c>
    </row>
    <row r="1057" spans="1:3">
      <c r="A1057" t="s">
        <v>1687</v>
      </c>
      <c r="B1057" t="s">
        <v>598</v>
      </c>
      <c r="C1057">
        <v>433.7</v>
      </c>
    </row>
    <row r="1058" spans="1:3">
      <c r="A1058" t="s">
        <v>1688</v>
      </c>
      <c r="B1058" t="s">
        <v>598</v>
      </c>
      <c r="C1058">
        <v>317.86</v>
      </c>
    </row>
    <row r="1059" spans="1:3">
      <c r="A1059" t="s">
        <v>1689</v>
      </c>
      <c r="B1059" t="s">
        <v>598</v>
      </c>
      <c r="C1059">
        <v>241.94</v>
      </c>
    </row>
    <row r="1060" spans="1:3">
      <c r="A1060" t="s">
        <v>1690</v>
      </c>
      <c r="B1060" t="s">
        <v>598</v>
      </c>
      <c r="C1060">
        <v>136.34</v>
      </c>
    </row>
    <row r="1061" spans="1:3">
      <c r="A1061" t="s">
        <v>1691</v>
      </c>
      <c r="B1061" t="s">
        <v>598</v>
      </c>
      <c r="C1061">
        <v>73.16</v>
      </c>
    </row>
    <row r="1062" spans="1:3">
      <c r="A1062" t="s">
        <v>1692</v>
      </c>
      <c r="B1062" t="s">
        <v>598</v>
      </c>
      <c r="C1062">
        <v>105.64</v>
      </c>
    </row>
    <row r="1063" spans="1:3">
      <c r="A1063" t="s">
        <v>1693</v>
      </c>
      <c r="B1063" t="s">
        <v>598</v>
      </c>
      <c r="C1063">
        <v>205.16</v>
      </c>
    </row>
    <row r="1064" spans="1:3">
      <c r="A1064" t="s">
        <v>1694</v>
      </c>
      <c r="B1064" t="s">
        <v>598</v>
      </c>
      <c r="C1064">
        <v>284</v>
      </c>
    </row>
    <row r="1065" spans="1:3">
      <c r="A1065" t="s">
        <v>1695</v>
      </c>
      <c r="B1065" t="s">
        <v>598</v>
      </c>
      <c r="C1065">
        <v>394.34</v>
      </c>
    </row>
    <row r="1066" spans="1:3">
      <c r="A1066" t="s">
        <v>1696</v>
      </c>
      <c r="B1066" t="s">
        <v>598</v>
      </c>
      <c r="C1066">
        <v>503.87</v>
      </c>
    </row>
    <row r="1067" spans="1:3">
      <c r="A1067" t="s">
        <v>1697</v>
      </c>
      <c r="B1067" t="s">
        <v>599</v>
      </c>
      <c r="C1067">
        <v>431.47</v>
      </c>
    </row>
    <row r="1068" spans="1:3">
      <c r="A1068" t="s">
        <v>1698</v>
      </c>
      <c r="B1068" t="s">
        <v>599</v>
      </c>
      <c r="C1068">
        <v>318.04000000000002</v>
      </c>
    </row>
    <row r="1069" spans="1:3">
      <c r="A1069" t="s">
        <v>1699</v>
      </c>
      <c r="B1069" t="s">
        <v>599</v>
      </c>
      <c r="C1069">
        <v>243.61</v>
      </c>
    </row>
    <row r="1070" spans="1:3">
      <c r="A1070" t="s">
        <v>1700</v>
      </c>
      <c r="B1070" t="s">
        <v>599</v>
      </c>
      <c r="C1070">
        <v>137.47</v>
      </c>
    </row>
    <row r="1071" spans="1:3">
      <c r="A1071" t="s">
        <v>1701</v>
      </c>
      <c r="B1071" t="s">
        <v>639</v>
      </c>
      <c r="C1071">
        <v>686.63</v>
      </c>
    </row>
    <row r="1072" spans="1:3">
      <c r="A1072" t="s">
        <v>1702</v>
      </c>
      <c r="B1072" t="s">
        <v>638</v>
      </c>
      <c r="C1072">
        <v>612.16</v>
      </c>
    </row>
    <row r="1073" spans="1:3">
      <c r="A1073" t="s">
        <v>1703</v>
      </c>
      <c r="B1073" t="s">
        <v>638</v>
      </c>
      <c r="C1073">
        <v>425.23</v>
      </c>
    </row>
    <row r="1074" spans="1:3">
      <c r="A1074" t="s">
        <v>1704</v>
      </c>
      <c r="B1074" t="s">
        <v>638</v>
      </c>
      <c r="C1074">
        <v>311.32</v>
      </c>
    </row>
    <row r="1075" spans="1:3">
      <c r="A1075" t="s">
        <v>1705</v>
      </c>
      <c r="B1075" t="s">
        <v>638</v>
      </c>
      <c r="C1075">
        <v>221.48</v>
      </c>
    </row>
    <row r="1076" spans="1:3">
      <c r="A1076" t="s">
        <v>1706</v>
      </c>
      <c r="B1076" t="s">
        <v>638</v>
      </c>
      <c r="C1076">
        <v>137.22999999999999</v>
      </c>
    </row>
    <row r="1077" spans="1:3">
      <c r="A1077" t="s">
        <v>1707</v>
      </c>
      <c r="B1077" t="s">
        <v>638</v>
      </c>
      <c r="C1077">
        <v>83.2</v>
      </c>
    </row>
    <row r="1078" spans="1:3">
      <c r="A1078" t="s">
        <v>1708</v>
      </c>
      <c r="B1078" t="s">
        <v>638</v>
      </c>
      <c r="C1078">
        <v>151.91999999999999</v>
      </c>
    </row>
    <row r="1079" spans="1:3">
      <c r="A1079" t="s">
        <v>1709</v>
      </c>
      <c r="B1079" t="s">
        <v>638</v>
      </c>
      <c r="C1079">
        <v>240.62</v>
      </c>
    </row>
    <row r="1080" spans="1:3">
      <c r="A1080" t="s">
        <v>1710</v>
      </c>
      <c r="B1080" t="s">
        <v>647</v>
      </c>
      <c r="C1080">
        <v>480.55</v>
      </c>
    </row>
    <row r="1081" spans="1:3">
      <c r="A1081" t="s">
        <v>1711</v>
      </c>
      <c r="B1081" t="s">
        <v>638</v>
      </c>
      <c r="C1081">
        <v>657.86</v>
      </c>
    </row>
    <row r="1082" spans="1:3">
      <c r="A1082" t="s">
        <v>1712</v>
      </c>
      <c r="B1082" t="s">
        <v>638</v>
      </c>
      <c r="C1082">
        <v>611.95000000000005</v>
      </c>
    </row>
    <row r="1083" spans="1:3">
      <c r="A1083" t="s">
        <v>1713</v>
      </c>
      <c r="B1083" t="s">
        <v>638</v>
      </c>
      <c r="C1083">
        <v>633.92999999999995</v>
      </c>
    </row>
    <row r="1084" spans="1:3">
      <c r="A1084" t="s">
        <v>1714</v>
      </c>
      <c r="B1084" t="s">
        <v>638</v>
      </c>
      <c r="C1084">
        <v>664.34</v>
      </c>
    </row>
    <row r="1085" spans="1:3">
      <c r="A1085" t="s">
        <v>1715</v>
      </c>
      <c r="B1085" t="s">
        <v>638</v>
      </c>
      <c r="C1085">
        <v>693.05</v>
      </c>
    </row>
    <row r="1086" spans="1:3">
      <c r="A1086" t="s">
        <v>1716</v>
      </c>
      <c r="B1086" t="s">
        <v>638</v>
      </c>
      <c r="C1086">
        <v>710.97</v>
      </c>
    </row>
    <row r="1087" spans="1:3">
      <c r="A1087" t="s">
        <v>1717</v>
      </c>
      <c r="B1087" t="s">
        <v>638</v>
      </c>
      <c r="C1087">
        <v>618.97</v>
      </c>
    </row>
    <row r="1088" spans="1:3">
      <c r="A1088" t="s">
        <v>1718</v>
      </c>
      <c r="B1088" t="s">
        <v>638</v>
      </c>
      <c r="C1088">
        <v>497.63</v>
      </c>
    </row>
    <row r="1089" spans="1:3">
      <c r="A1089" t="s">
        <v>1719</v>
      </c>
      <c r="B1089" t="s">
        <v>639</v>
      </c>
      <c r="C1089">
        <v>556.29999999999995</v>
      </c>
    </row>
    <row r="1090" spans="1:3">
      <c r="A1090" t="s">
        <v>1720</v>
      </c>
      <c r="B1090" t="s">
        <v>639</v>
      </c>
      <c r="C1090">
        <v>560.47</v>
      </c>
    </row>
    <row r="1091" spans="1:3">
      <c r="A1091" t="s">
        <v>1721</v>
      </c>
      <c r="B1091" t="s">
        <v>639</v>
      </c>
      <c r="C1091">
        <v>560.47</v>
      </c>
    </row>
    <row r="1092" spans="1:3">
      <c r="A1092" t="s">
        <v>1722</v>
      </c>
      <c r="B1092" t="s">
        <v>639</v>
      </c>
      <c r="C1092">
        <v>462.6</v>
      </c>
    </row>
    <row r="1093" spans="1:3">
      <c r="A1093" t="s">
        <v>1723</v>
      </c>
      <c r="B1093" t="s">
        <v>639</v>
      </c>
      <c r="C1093">
        <v>348.89</v>
      </c>
    </row>
    <row r="1094" spans="1:3">
      <c r="A1094" t="s">
        <v>1724</v>
      </c>
      <c r="B1094" t="s">
        <v>639</v>
      </c>
      <c r="C1094">
        <v>259.86</v>
      </c>
    </row>
    <row r="1095" spans="1:3">
      <c r="A1095" t="s">
        <v>1725</v>
      </c>
      <c r="B1095" t="s">
        <v>639</v>
      </c>
      <c r="C1095">
        <v>262.25</v>
      </c>
    </row>
    <row r="1096" spans="1:3">
      <c r="A1096" t="s">
        <v>1726</v>
      </c>
      <c r="B1096" t="s">
        <v>639</v>
      </c>
      <c r="C1096">
        <v>230.38</v>
      </c>
    </row>
    <row r="1097" spans="1:3">
      <c r="A1097" t="s">
        <v>1727</v>
      </c>
      <c r="B1097" t="s">
        <v>639</v>
      </c>
      <c r="C1097">
        <v>227.83</v>
      </c>
    </row>
    <row r="1098" spans="1:3">
      <c r="A1098" t="s">
        <v>1728</v>
      </c>
      <c r="B1098" t="s">
        <v>639</v>
      </c>
      <c r="C1098">
        <v>343.16</v>
      </c>
    </row>
    <row r="1099" spans="1:3">
      <c r="A1099" t="s">
        <v>1729</v>
      </c>
      <c r="B1099" t="s">
        <v>639</v>
      </c>
      <c r="C1099">
        <v>312.66000000000003</v>
      </c>
    </row>
    <row r="1100" spans="1:3">
      <c r="A1100" t="s">
        <v>1730</v>
      </c>
      <c r="B1100" t="s">
        <v>639</v>
      </c>
      <c r="C1100">
        <v>316.85000000000002</v>
      </c>
    </row>
    <row r="1101" spans="1:3">
      <c r="A1101" t="s">
        <v>1731</v>
      </c>
      <c r="B1101" t="s">
        <v>639</v>
      </c>
      <c r="C1101">
        <v>397.05</v>
      </c>
    </row>
    <row r="1102" spans="1:3">
      <c r="A1102" t="s">
        <v>1732</v>
      </c>
      <c r="B1102" t="s">
        <v>639</v>
      </c>
      <c r="C1102">
        <v>479.83</v>
      </c>
    </row>
    <row r="1103" spans="1:3">
      <c r="A1103" t="s">
        <v>1733</v>
      </c>
      <c r="B1103" t="s">
        <v>640</v>
      </c>
      <c r="C1103">
        <v>471.96</v>
      </c>
    </row>
    <row r="1104" spans="1:3">
      <c r="A1104" t="s">
        <v>1734</v>
      </c>
      <c r="B1104" t="s">
        <v>640</v>
      </c>
      <c r="C1104">
        <v>391.92</v>
      </c>
    </row>
    <row r="1105" spans="1:3">
      <c r="A1105" t="s">
        <v>1735</v>
      </c>
      <c r="B1105" t="s">
        <v>640</v>
      </c>
      <c r="C1105">
        <v>314.29000000000002</v>
      </c>
    </row>
    <row r="1106" spans="1:3">
      <c r="A1106" t="s">
        <v>1736</v>
      </c>
      <c r="B1106" t="s">
        <v>640</v>
      </c>
      <c r="C1106">
        <v>236.01</v>
      </c>
    </row>
    <row r="1107" spans="1:3">
      <c r="A1107" t="s">
        <v>1737</v>
      </c>
      <c r="B1107" t="s">
        <v>640</v>
      </c>
      <c r="C1107">
        <v>131.47</v>
      </c>
    </row>
    <row r="1108" spans="1:3">
      <c r="A1108" t="s">
        <v>1738</v>
      </c>
      <c r="B1108" t="s">
        <v>640</v>
      </c>
      <c r="C1108">
        <v>65.97</v>
      </c>
    </row>
    <row r="1109" spans="1:3">
      <c r="A1109" t="s">
        <v>1739</v>
      </c>
      <c r="B1109" t="s">
        <v>640</v>
      </c>
      <c r="C1109">
        <v>96.86</v>
      </c>
    </row>
    <row r="1110" spans="1:3">
      <c r="A1110" t="s">
        <v>1740</v>
      </c>
      <c r="B1110" t="s">
        <v>640</v>
      </c>
      <c r="C1110">
        <v>190.28</v>
      </c>
    </row>
    <row r="1111" spans="1:3">
      <c r="A1111" t="s">
        <v>1741</v>
      </c>
      <c r="B1111" t="s">
        <v>640</v>
      </c>
      <c r="C1111">
        <v>262.49</v>
      </c>
    </row>
    <row r="1112" spans="1:3">
      <c r="A1112" t="s">
        <v>1742</v>
      </c>
      <c r="B1112" t="s">
        <v>640</v>
      </c>
      <c r="C1112">
        <v>379.73</v>
      </c>
    </row>
    <row r="1113" spans="1:3">
      <c r="A1113" t="s">
        <v>1743</v>
      </c>
      <c r="B1113" t="s">
        <v>640</v>
      </c>
      <c r="C1113">
        <v>497.13</v>
      </c>
    </row>
    <row r="1114" spans="1:3">
      <c r="A1114" t="s">
        <v>1744</v>
      </c>
      <c r="B1114" t="s">
        <v>641</v>
      </c>
      <c r="C1114">
        <v>445.78</v>
      </c>
    </row>
    <row r="1115" spans="1:3">
      <c r="A1115" t="s">
        <v>1745</v>
      </c>
      <c r="B1115" t="s">
        <v>641</v>
      </c>
      <c r="C1115">
        <v>342.73</v>
      </c>
    </row>
    <row r="1116" spans="1:3">
      <c r="A1116" t="s">
        <v>1746</v>
      </c>
      <c r="B1116" t="s">
        <v>641</v>
      </c>
      <c r="C1116">
        <v>276.68</v>
      </c>
    </row>
    <row r="1117" spans="1:3">
      <c r="A1117" t="s">
        <v>1747</v>
      </c>
      <c r="B1117" t="s">
        <v>641</v>
      </c>
      <c r="C1117">
        <v>211.5</v>
      </c>
    </row>
    <row r="1118" spans="1:3">
      <c r="A1118" t="s">
        <v>1748</v>
      </c>
      <c r="B1118" t="s">
        <v>641</v>
      </c>
      <c r="C1118">
        <v>193.53</v>
      </c>
    </row>
    <row r="1119" spans="1:3">
      <c r="A1119" t="s">
        <v>1749</v>
      </c>
      <c r="B1119" t="s">
        <v>641</v>
      </c>
      <c r="C1119">
        <v>228.23</v>
      </c>
    </row>
    <row r="1120" spans="1:3">
      <c r="A1120" t="s">
        <v>1750</v>
      </c>
      <c r="B1120" t="s">
        <v>641</v>
      </c>
      <c r="C1120">
        <v>277.45999999999998</v>
      </c>
    </row>
    <row r="1121" spans="1:3">
      <c r="A1121" t="s">
        <v>1751</v>
      </c>
      <c r="B1121" t="s">
        <v>641</v>
      </c>
      <c r="C1121">
        <v>365.78</v>
      </c>
    </row>
    <row r="1122" spans="1:3">
      <c r="A1122" t="s">
        <v>1752</v>
      </c>
      <c r="B1122" t="s">
        <v>641</v>
      </c>
      <c r="C1122">
        <v>462.44</v>
      </c>
    </row>
    <row r="1123" spans="1:3">
      <c r="A1123" t="s">
        <v>1753</v>
      </c>
      <c r="B1123" t="s">
        <v>642</v>
      </c>
      <c r="C1123">
        <v>488.56</v>
      </c>
    </row>
    <row r="1124" spans="1:3">
      <c r="A1124" t="s">
        <v>1754</v>
      </c>
      <c r="B1124" t="s">
        <v>642</v>
      </c>
      <c r="C1124">
        <v>399.97</v>
      </c>
    </row>
    <row r="1125" spans="1:3">
      <c r="A1125" t="s">
        <v>1755</v>
      </c>
      <c r="B1125" t="s">
        <v>642</v>
      </c>
      <c r="C1125">
        <v>358.61</v>
      </c>
    </row>
    <row r="1126" spans="1:3">
      <c r="A1126" t="s">
        <v>1756</v>
      </c>
      <c r="B1126" t="s">
        <v>642</v>
      </c>
      <c r="C1126">
        <v>305.77999999999997</v>
      </c>
    </row>
    <row r="1127" spans="1:3">
      <c r="A1127" t="s">
        <v>1757</v>
      </c>
      <c r="B1127" t="s">
        <v>642</v>
      </c>
      <c r="C1127">
        <v>291.39</v>
      </c>
    </row>
    <row r="1128" spans="1:3">
      <c r="A1128" t="s">
        <v>1758</v>
      </c>
      <c r="B1128" t="s">
        <v>642</v>
      </c>
      <c r="C1128">
        <v>320.58</v>
      </c>
    </row>
    <row r="1129" spans="1:3">
      <c r="A1129" t="s">
        <v>1759</v>
      </c>
      <c r="B1129" t="s">
        <v>642</v>
      </c>
      <c r="C1129">
        <v>384.29</v>
      </c>
    </row>
    <row r="1130" spans="1:3">
      <c r="A1130" t="s">
        <v>1760</v>
      </c>
      <c r="B1130" t="s">
        <v>642</v>
      </c>
      <c r="C1130">
        <v>450.58</v>
      </c>
    </row>
    <row r="1131" spans="1:3">
      <c r="A1131" t="s">
        <v>1761</v>
      </c>
      <c r="B1131" t="s">
        <v>642</v>
      </c>
      <c r="C1131">
        <v>546.71</v>
      </c>
    </row>
    <row r="1132" spans="1:3">
      <c r="A1132" t="s">
        <v>1762</v>
      </c>
      <c r="B1132" t="s">
        <v>643</v>
      </c>
      <c r="C1132">
        <v>525.51</v>
      </c>
    </row>
    <row r="1133" spans="1:3">
      <c r="A1133" t="s">
        <v>1763</v>
      </c>
      <c r="B1133" t="s">
        <v>643</v>
      </c>
      <c r="C1133">
        <v>424.61</v>
      </c>
    </row>
    <row r="1134" spans="1:3">
      <c r="A1134" t="s">
        <v>1764</v>
      </c>
      <c r="B1134" t="s">
        <v>643</v>
      </c>
      <c r="C1134">
        <v>363.67</v>
      </c>
    </row>
    <row r="1135" spans="1:3">
      <c r="A1135" t="s">
        <v>1765</v>
      </c>
      <c r="B1135" t="s">
        <v>643</v>
      </c>
      <c r="C1135">
        <v>339.32</v>
      </c>
    </row>
    <row r="1136" spans="1:3">
      <c r="A1136" t="s">
        <v>1766</v>
      </c>
      <c r="B1136" t="s">
        <v>643</v>
      </c>
      <c r="C1136">
        <v>268.93</v>
      </c>
    </row>
    <row r="1137" spans="1:3">
      <c r="A1137" t="s">
        <v>1767</v>
      </c>
      <c r="B1137" t="s">
        <v>643</v>
      </c>
      <c r="C1137">
        <v>271.13</v>
      </c>
    </row>
    <row r="1138" spans="1:3">
      <c r="A1138" t="s">
        <v>1768</v>
      </c>
      <c r="B1138" t="s">
        <v>643</v>
      </c>
      <c r="C1138">
        <v>298.87</v>
      </c>
    </row>
    <row r="1139" spans="1:3">
      <c r="A1139" t="s">
        <v>1769</v>
      </c>
      <c r="B1139" t="s">
        <v>643</v>
      </c>
      <c r="C1139">
        <v>346.07</v>
      </c>
    </row>
    <row r="1140" spans="1:3">
      <c r="A1140" t="s">
        <v>1770</v>
      </c>
      <c r="B1140" t="s">
        <v>643</v>
      </c>
      <c r="C1140">
        <v>405.93</v>
      </c>
    </row>
    <row r="1141" spans="1:3">
      <c r="A1141" t="s">
        <v>1771</v>
      </c>
      <c r="B1141" t="s">
        <v>643</v>
      </c>
      <c r="C1141">
        <v>473.47</v>
      </c>
    </row>
    <row r="1142" spans="1:3">
      <c r="A1142" t="s">
        <v>1772</v>
      </c>
      <c r="B1142" t="s">
        <v>643</v>
      </c>
      <c r="C1142">
        <v>580.1</v>
      </c>
    </row>
    <row r="1143" spans="1:3">
      <c r="A1143" t="s">
        <v>1773</v>
      </c>
      <c r="B1143" t="s">
        <v>644</v>
      </c>
      <c r="C1143">
        <v>533.04</v>
      </c>
    </row>
    <row r="1144" spans="1:3">
      <c r="A1144" t="s">
        <v>1774</v>
      </c>
      <c r="B1144" t="s">
        <v>644</v>
      </c>
      <c r="C1144">
        <v>469.69</v>
      </c>
    </row>
    <row r="1145" spans="1:3">
      <c r="A1145" t="s">
        <v>1775</v>
      </c>
      <c r="B1145" t="s">
        <v>644</v>
      </c>
      <c r="C1145">
        <v>363.59</v>
      </c>
    </row>
    <row r="1146" spans="1:3">
      <c r="A1146" t="s">
        <v>1776</v>
      </c>
      <c r="B1146" t="s">
        <v>644</v>
      </c>
      <c r="C1146">
        <v>323.52</v>
      </c>
    </row>
    <row r="1147" spans="1:3">
      <c r="A1147" t="s">
        <v>1777</v>
      </c>
      <c r="B1147" t="s">
        <v>644</v>
      </c>
      <c r="C1147">
        <v>270.45999999999998</v>
      </c>
    </row>
    <row r="1148" spans="1:3">
      <c r="A1148" t="s">
        <v>1778</v>
      </c>
      <c r="B1148" t="s">
        <v>644</v>
      </c>
      <c r="C1148">
        <v>256.12</v>
      </c>
    </row>
    <row r="1149" spans="1:3">
      <c r="A1149" t="s">
        <v>1779</v>
      </c>
      <c r="B1149" t="s">
        <v>644</v>
      </c>
      <c r="C1149">
        <v>248.18</v>
      </c>
    </row>
    <row r="1150" spans="1:3">
      <c r="A1150" t="s">
        <v>1780</v>
      </c>
      <c r="B1150" t="s">
        <v>644</v>
      </c>
      <c r="C1150">
        <v>311.45</v>
      </c>
    </row>
    <row r="1151" spans="1:3">
      <c r="A1151" t="s">
        <v>1781</v>
      </c>
      <c r="B1151" t="s">
        <v>644</v>
      </c>
      <c r="C1151">
        <v>331.82</v>
      </c>
    </row>
    <row r="1152" spans="1:3">
      <c r="A1152" t="s">
        <v>1782</v>
      </c>
      <c r="B1152" t="s">
        <v>644</v>
      </c>
      <c r="C1152">
        <v>399.88</v>
      </c>
    </row>
    <row r="1153" spans="1:3">
      <c r="A1153" t="s">
        <v>1783</v>
      </c>
      <c r="B1153" t="s">
        <v>645</v>
      </c>
      <c r="C1153">
        <v>501.46</v>
      </c>
    </row>
    <row r="1154" spans="1:3">
      <c r="A1154" t="s">
        <v>1784</v>
      </c>
      <c r="B1154" t="s">
        <v>645</v>
      </c>
      <c r="C1154">
        <v>419.84</v>
      </c>
    </row>
    <row r="1155" spans="1:3">
      <c r="A1155" t="s">
        <v>1785</v>
      </c>
      <c r="B1155" t="s">
        <v>645</v>
      </c>
      <c r="C1155">
        <v>303.41000000000003</v>
      </c>
    </row>
    <row r="1156" spans="1:3">
      <c r="A1156" t="s">
        <v>1786</v>
      </c>
      <c r="B1156" t="s">
        <v>645</v>
      </c>
      <c r="C1156">
        <v>219.99</v>
      </c>
    </row>
    <row r="1157" spans="1:3">
      <c r="A1157" t="s">
        <v>1787</v>
      </c>
      <c r="B1157" t="s">
        <v>645</v>
      </c>
      <c r="C1157">
        <v>146.99</v>
      </c>
    </row>
    <row r="1158" spans="1:3">
      <c r="A1158" t="s">
        <v>1788</v>
      </c>
      <c r="B1158" t="s">
        <v>645</v>
      </c>
      <c r="C1158">
        <v>63.38</v>
      </c>
    </row>
    <row r="1159" spans="1:3">
      <c r="A1159" t="s">
        <v>1789</v>
      </c>
      <c r="B1159" t="s">
        <v>645</v>
      </c>
      <c r="C1159">
        <v>105.38</v>
      </c>
    </row>
    <row r="1160" spans="1:3">
      <c r="A1160" t="s">
        <v>1790</v>
      </c>
      <c r="B1160" t="s">
        <v>645</v>
      </c>
      <c r="C1160">
        <v>216.21</v>
      </c>
    </row>
    <row r="1161" spans="1:3">
      <c r="A1161" t="s">
        <v>1791</v>
      </c>
      <c r="B1161" t="s">
        <v>645</v>
      </c>
      <c r="C1161">
        <v>289.64999999999998</v>
      </c>
    </row>
    <row r="1162" spans="1:3">
      <c r="A1162" t="s">
        <v>1792</v>
      </c>
      <c r="B1162" t="s">
        <v>645</v>
      </c>
      <c r="C1162">
        <v>404.79</v>
      </c>
    </row>
    <row r="1163" spans="1:3">
      <c r="A1163" t="s">
        <v>1793</v>
      </c>
      <c r="B1163" t="s">
        <v>646</v>
      </c>
      <c r="C1163">
        <v>475.01</v>
      </c>
    </row>
    <row r="1164" spans="1:3">
      <c r="A1164" t="s">
        <v>1794</v>
      </c>
      <c r="B1164" t="s">
        <v>646</v>
      </c>
      <c r="C1164">
        <v>360.35</v>
      </c>
    </row>
    <row r="1165" spans="1:3">
      <c r="A1165" t="s">
        <v>1795</v>
      </c>
      <c r="B1165" t="s">
        <v>646</v>
      </c>
      <c r="C1165">
        <v>245.87</v>
      </c>
    </row>
    <row r="1166" spans="1:3">
      <c r="A1166" t="s">
        <v>1796</v>
      </c>
      <c r="B1166" t="s">
        <v>646</v>
      </c>
      <c r="C1166">
        <v>177.45</v>
      </c>
    </row>
    <row r="1167" spans="1:3">
      <c r="A1167" t="s">
        <v>1797</v>
      </c>
      <c r="B1167" t="s">
        <v>646</v>
      </c>
      <c r="C1167">
        <v>109.22</v>
      </c>
    </row>
    <row r="1168" spans="1:3">
      <c r="A1168" t="s">
        <v>1798</v>
      </c>
      <c r="B1168" t="s">
        <v>646</v>
      </c>
      <c r="C1168">
        <v>101.47</v>
      </c>
    </row>
    <row r="1169" spans="1:3">
      <c r="A1169" t="s">
        <v>1799</v>
      </c>
      <c r="B1169" t="s">
        <v>646</v>
      </c>
      <c r="C1169">
        <v>153.61000000000001</v>
      </c>
    </row>
    <row r="1170" spans="1:3">
      <c r="A1170" t="s">
        <v>1800</v>
      </c>
      <c r="B1170" t="s">
        <v>646</v>
      </c>
      <c r="C1170">
        <v>269.01</v>
      </c>
    </row>
    <row r="1171" spans="1:3">
      <c r="A1171" t="s">
        <v>1801</v>
      </c>
      <c r="B1171" t="s">
        <v>646</v>
      </c>
      <c r="C1171">
        <v>361.13</v>
      </c>
    </row>
    <row r="1172" spans="1:3">
      <c r="A1172" t="s">
        <v>1802</v>
      </c>
      <c r="B1172" t="s">
        <v>646</v>
      </c>
      <c r="C1172">
        <v>443.55</v>
      </c>
    </row>
    <row r="1173" spans="1:3">
      <c r="A1173" t="s">
        <v>1803</v>
      </c>
      <c r="B1173" t="s">
        <v>647</v>
      </c>
      <c r="C1173">
        <v>521.91</v>
      </c>
    </row>
    <row r="1174" spans="1:3">
      <c r="A1174" t="s">
        <v>1804</v>
      </c>
      <c r="B1174" t="s">
        <v>647</v>
      </c>
      <c r="C1174">
        <v>467.71</v>
      </c>
    </row>
    <row r="1175" spans="1:3">
      <c r="A1175" t="s">
        <v>1805</v>
      </c>
      <c r="B1175" t="s">
        <v>647</v>
      </c>
      <c r="C1175">
        <v>422.78</v>
      </c>
    </row>
    <row r="1176" spans="1:3">
      <c r="A1176" t="s">
        <v>1806</v>
      </c>
      <c r="B1176" t="s">
        <v>647</v>
      </c>
      <c r="C1176">
        <v>366.74</v>
      </c>
    </row>
    <row r="1177" spans="1:3">
      <c r="A1177" t="s">
        <v>1807</v>
      </c>
      <c r="B1177" t="s">
        <v>647</v>
      </c>
      <c r="C1177">
        <v>387.21</v>
      </c>
    </row>
    <row r="1178" spans="1:3">
      <c r="A1178" t="s">
        <v>1808</v>
      </c>
      <c r="B1178" t="s">
        <v>647</v>
      </c>
      <c r="C1178">
        <v>399</v>
      </c>
    </row>
    <row r="1179" spans="1:3">
      <c r="A1179" t="s">
        <v>1809</v>
      </c>
      <c r="B1179" t="s">
        <v>647</v>
      </c>
      <c r="C1179">
        <v>458.38</v>
      </c>
    </row>
    <row r="1180" spans="1:3">
      <c r="A1180" t="s">
        <v>1810</v>
      </c>
      <c r="B1180" t="s">
        <v>647</v>
      </c>
      <c r="C1180">
        <v>498.77</v>
      </c>
    </row>
    <row r="1181" spans="1:3">
      <c r="A1181" t="s">
        <v>1811</v>
      </c>
      <c r="B1181" t="s">
        <v>647</v>
      </c>
      <c r="C1181">
        <v>548.41</v>
      </c>
    </row>
    <row r="1182" spans="1:3">
      <c r="A1182" t="s">
        <v>1812</v>
      </c>
      <c r="B1182" t="s">
        <v>647</v>
      </c>
      <c r="C1182">
        <v>450.93</v>
      </c>
    </row>
    <row r="1183" spans="1:3">
      <c r="A1183" t="s">
        <v>1813</v>
      </c>
      <c r="B1183" t="s">
        <v>647</v>
      </c>
      <c r="C1183">
        <v>529.77</v>
      </c>
    </row>
    <row r="1184" spans="1:3">
      <c r="A1184" t="s">
        <v>1814</v>
      </c>
      <c r="B1184" t="s">
        <v>647</v>
      </c>
      <c r="C1184">
        <v>573.09</v>
      </c>
    </row>
    <row r="1185" spans="1:3">
      <c r="A1185" t="s">
        <v>1815</v>
      </c>
      <c r="B1185" t="s">
        <v>648</v>
      </c>
      <c r="C1185">
        <v>499.33</v>
      </c>
    </row>
    <row r="1186" spans="1:3">
      <c r="A1186" t="s">
        <v>1816</v>
      </c>
      <c r="B1186" t="s">
        <v>648</v>
      </c>
      <c r="C1186">
        <v>423.02</v>
      </c>
    </row>
    <row r="1187" spans="1:3">
      <c r="A1187" t="s">
        <v>1817</v>
      </c>
      <c r="B1187" t="s">
        <v>648</v>
      </c>
      <c r="C1187">
        <v>370.78</v>
      </c>
    </row>
    <row r="1188" spans="1:3">
      <c r="A1188" t="s">
        <v>1818</v>
      </c>
      <c r="B1188" t="s">
        <v>648</v>
      </c>
      <c r="C1188">
        <v>304.41000000000003</v>
      </c>
    </row>
    <row r="1189" spans="1:3">
      <c r="A1189" t="s">
        <v>1819</v>
      </c>
      <c r="B1189" t="s">
        <v>648</v>
      </c>
      <c r="C1189">
        <v>331.55</v>
      </c>
    </row>
    <row r="1190" spans="1:3">
      <c r="A1190" t="s">
        <v>1820</v>
      </c>
      <c r="B1190" t="s">
        <v>648</v>
      </c>
      <c r="C1190">
        <v>294.51</v>
      </c>
    </row>
    <row r="1191" spans="1:3">
      <c r="A1191" t="s">
        <v>1821</v>
      </c>
      <c r="B1191" t="s">
        <v>648</v>
      </c>
      <c r="C1191">
        <v>247.82</v>
      </c>
    </row>
    <row r="1192" spans="1:3">
      <c r="A1192" t="s">
        <v>1822</v>
      </c>
      <c r="B1192" t="s">
        <v>648</v>
      </c>
      <c r="C1192">
        <v>252.09</v>
      </c>
    </row>
    <row r="1193" spans="1:3">
      <c r="A1193" t="s">
        <v>1823</v>
      </c>
      <c r="B1193" t="s">
        <v>648</v>
      </c>
      <c r="C1193">
        <v>297.37</v>
      </c>
    </row>
    <row r="1194" spans="1:3">
      <c r="A1194" t="s">
        <v>1824</v>
      </c>
      <c r="B1194" t="s">
        <v>648</v>
      </c>
      <c r="C1194">
        <v>368.96</v>
      </c>
    </row>
    <row r="1195" spans="1:3">
      <c r="A1195" t="s">
        <v>1825</v>
      </c>
      <c r="B1195" t="s">
        <v>648</v>
      </c>
      <c r="C1195">
        <v>456.63</v>
      </c>
    </row>
    <row r="1196" spans="1:3">
      <c r="A1196" t="s">
        <v>1826</v>
      </c>
      <c r="B1196" t="s">
        <v>597</v>
      </c>
      <c r="C1196">
        <v>483.37</v>
      </c>
    </row>
    <row r="1197" spans="1:3">
      <c r="A1197" t="s">
        <v>1827</v>
      </c>
      <c r="B1197" t="s">
        <v>638</v>
      </c>
      <c r="C1197">
        <v>366.44</v>
      </c>
    </row>
    <row r="1198" spans="1:3">
      <c r="A1198" t="s">
        <v>1828</v>
      </c>
      <c r="B1198" t="s">
        <v>638</v>
      </c>
      <c r="C1198">
        <v>430.2</v>
      </c>
    </row>
    <row r="1199" spans="1:3">
      <c r="A1199" t="s">
        <v>1829</v>
      </c>
      <c r="B1199" t="s">
        <v>638</v>
      </c>
      <c r="C1199">
        <v>532.48</v>
      </c>
    </row>
    <row r="1200" spans="1:3">
      <c r="A1200" t="s">
        <v>1830</v>
      </c>
      <c r="B1200" t="s">
        <v>639</v>
      </c>
      <c r="C1200">
        <v>527.13</v>
      </c>
    </row>
    <row r="1201" spans="1:3">
      <c r="A1201" t="s">
        <v>1831</v>
      </c>
      <c r="B1201" t="s">
        <v>618</v>
      </c>
      <c r="C1201">
        <v>250.65</v>
      </c>
    </row>
    <row r="1202" spans="1:3">
      <c r="A1202" t="s">
        <v>1832</v>
      </c>
      <c r="B1202" t="s">
        <v>576</v>
      </c>
      <c r="C1202">
        <v>502.28</v>
      </c>
    </row>
    <row r="1203" spans="1:3">
      <c r="A1203" t="s">
        <v>1833</v>
      </c>
      <c r="B1203" t="s">
        <v>645</v>
      </c>
      <c r="C1203">
        <v>416.2</v>
      </c>
    </row>
    <row r="1204" spans="1:3">
      <c r="A1204" t="s">
        <v>1834</v>
      </c>
      <c r="B1204" t="s">
        <v>645</v>
      </c>
      <c r="C1204">
        <v>477.03</v>
      </c>
    </row>
    <row r="1205" spans="1:3">
      <c r="A1205" t="s">
        <v>1835</v>
      </c>
      <c r="B1205" t="s">
        <v>645</v>
      </c>
      <c r="C1205">
        <v>528.94000000000005</v>
      </c>
    </row>
    <row r="1206" spans="1:3">
      <c r="A1206" t="s">
        <v>1836</v>
      </c>
      <c r="B1206" t="s">
        <v>646</v>
      </c>
      <c r="C1206">
        <v>615.59</v>
      </c>
    </row>
    <row r="1207" spans="1:3">
      <c r="A1207" t="s">
        <v>1837</v>
      </c>
      <c r="B1207" t="s">
        <v>646</v>
      </c>
      <c r="C1207">
        <v>557.08000000000004</v>
      </c>
    </row>
    <row r="1208" spans="1:3">
      <c r="A1208" t="s">
        <v>1838</v>
      </c>
      <c r="B1208" t="s">
        <v>646</v>
      </c>
      <c r="C1208">
        <v>512.79999999999995</v>
      </c>
    </row>
    <row r="1209" spans="1:3">
      <c r="A1209" t="s">
        <v>1839</v>
      </c>
      <c r="B1209" t="s">
        <v>576</v>
      </c>
      <c r="C1209">
        <v>523.66</v>
      </c>
    </row>
    <row r="1210" spans="1:3">
      <c r="A1210" t="s">
        <v>1840</v>
      </c>
      <c r="B1210" t="s">
        <v>576</v>
      </c>
      <c r="C1210">
        <v>545.44000000000005</v>
      </c>
    </row>
    <row r="1211" spans="1:3">
      <c r="A1211" t="s">
        <v>1841</v>
      </c>
      <c r="B1211" t="s">
        <v>645</v>
      </c>
      <c r="C1211">
        <v>518.94000000000005</v>
      </c>
    </row>
    <row r="1212" spans="1:3">
      <c r="A1212" t="s">
        <v>1842</v>
      </c>
      <c r="B1212" t="s">
        <v>576</v>
      </c>
      <c r="C1212">
        <v>469.07</v>
      </c>
    </row>
    <row r="1213" spans="1:3">
      <c r="A1213" t="s">
        <v>1843</v>
      </c>
      <c r="B1213" t="s">
        <v>576</v>
      </c>
      <c r="C1213">
        <v>471.33</v>
      </c>
    </row>
    <row r="1214" spans="1:3">
      <c r="A1214" t="s">
        <v>1844</v>
      </c>
      <c r="B1214" t="s">
        <v>576</v>
      </c>
      <c r="C1214">
        <v>463.19</v>
      </c>
    </row>
    <row r="1215" spans="1:3">
      <c r="A1215" t="s">
        <v>1845</v>
      </c>
      <c r="B1215" t="s">
        <v>645</v>
      </c>
      <c r="C1215">
        <v>427.92</v>
      </c>
    </row>
    <row r="1216" spans="1:3">
      <c r="A1216" t="s">
        <v>1846</v>
      </c>
      <c r="B1216" t="s">
        <v>644</v>
      </c>
      <c r="C1216">
        <v>485.6</v>
      </c>
    </row>
    <row r="1217" spans="1:3">
      <c r="A1217" t="s">
        <v>1847</v>
      </c>
      <c r="B1217" t="s">
        <v>644</v>
      </c>
      <c r="C1217">
        <v>475.11</v>
      </c>
    </row>
    <row r="1218" spans="1:3">
      <c r="A1218" t="s">
        <v>1848</v>
      </c>
      <c r="B1218" t="s">
        <v>645</v>
      </c>
      <c r="C1218">
        <v>407.11</v>
      </c>
    </row>
    <row r="1219" spans="1:3">
      <c r="A1219" t="s">
        <v>1849</v>
      </c>
      <c r="B1219" t="s">
        <v>645</v>
      </c>
      <c r="C1219">
        <v>370.27</v>
      </c>
    </row>
    <row r="1220" spans="1:3">
      <c r="A1220" t="s">
        <v>1850</v>
      </c>
      <c r="B1220" t="s">
        <v>645</v>
      </c>
      <c r="C1220">
        <v>346.24</v>
      </c>
    </row>
    <row r="1221" spans="1:3">
      <c r="A1221" t="s">
        <v>1851</v>
      </c>
      <c r="B1221" t="s">
        <v>645</v>
      </c>
      <c r="C1221">
        <v>391.84</v>
      </c>
    </row>
    <row r="1222" spans="1:3">
      <c r="A1222" t="s">
        <v>1852</v>
      </c>
      <c r="B1222" t="s">
        <v>576</v>
      </c>
      <c r="C1222">
        <v>508.22</v>
      </c>
    </row>
    <row r="1223" spans="1:3">
      <c r="A1223" t="s">
        <v>1853</v>
      </c>
      <c r="B1223" t="s">
        <v>646</v>
      </c>
      <c r="C1223">
        <v>474.35</v>
      </c>
    </row>
    <row r="1224" spans="1:3">
      <c r="A1224" t="s">
        <v>1854</v>
      </c>
      <c r="B1224" t="s">
        <v>646</v>
      </c>
      <c r="C1224">
        <v>408.74</v>
      </c>
    </row>
    <row r="1225" spans="1:3">
      <c r="A1225" t="s">
        <v>1855</v>
      </c>
      <c r="B1225" t="s">
        <v>646</v>
      </c>
      <c r="C1225">
        <v>391.7</v>
      </c>
    </row>
    <row r="1226" spans="1:3">
      <c r="A1226" t="s">
        <v>1856</v>
      </c>
      <c r="B1226" t="s">
        <v>646</v>
      </c>
      <c r="C1226">
        <v>401.74</v>
      </c>
    </row>
    <row r="1227" spans="1:3">
      <c r="A1227" t="s">
        <v>1857</v>
      </c>
      <c r="B1227" t="s">
        <v>646</v>
      </c>
      <c r="C1227">
        <v>446.58</v>
      </c>
    </row>
    <row r="1228" spans="1:3">
      <c r="A1228" t="s">
        <v>1858</v>
      </c>
      <c r="B1228" t="s">
        <v>646</v>
      </c>
      <c r="C1228">
        <v>492.21</v>
      </c>
    </row>
    <row r="1229" spans="1:3">
      <c r="A1229" t="s">
        <v>1859</v>
      </c>
      <c r="B1229" t="s">
        <v>646</v>
      </c>
      <c r="C1229">
        <v>547.29</v>
      </c>
    </row>
    <row r="1230" spans="1:3">
      <c r="A1230" t="s">
        <v>1860</v>
      </c>
      <c r="B1230" t="s">
        <v>646</v>
      </c>
      <c r="C1230">
        <v>608.86</v>
      </c>
    </row>
    <row r="1231" spans="1:3">
      <c r="A1231" t="s">
        <v>1861</v>
      </c>
      <c r="B1231" t="s">
        <v>647</v>
      </c>
      <c r="C1231">
        <v>611.59</v>
      </c>
    </row>
    <row r="1232" spans="1:3">
      <c r="A1232" t="s">
        <v>1862</v>
      </c>
      <c r="B1232" t="s">
        <v>647</v>
      </c>
      <c r="C1232">
        <v>555.41</v>
      </c>
    </row>
    <row r="1233" spans="1:3">
      <c r="A1233" t="s">
        <v>1863</v>
      </c>
      <c r="B1233" t="s">
        <v>647</v>
      </c>
      <c r="C1233">
        <v>485.64</v>
      </c>
    </row>
    <row r="1234" spans="1:3">
      <c r="A1234" t="s">
        <v>1864</v>
      </c>
      <c r="B1234" t="s">
        <v>647</v>
      </c>
      <c r="C1234">
        <v>452.17</v>
      </c>
    </row>
    <row r="1235" spans="1:3">
      <c r="A1235" t="s">
        <v>1865</v>
      </c>
      <c r="B1235" t="s">
        <v>647</v>
      </c>
      <c r="C1235">
        <v>426.78</v>
      </c>
    </row>
    <row r="1236" spans="1:3">
      <c r="A1236" t="s">
        <v>1866</v>
      </c>
      <c r="B1236" t="s">
        <v>647</v>
      </c>
      <c r="C1236">
        <v>428.35</v>
      </c>
    </row>
    <row r="1237" spans="1:3">
      <c r="A1237" t="s">
        <v>1867</v>
      </c>
      <c r="B1237" t="s">
        <v>647</v>
      </c>
      <c r="C1237">
        <v>457.96</v>
      </c>
    </row>
    <row r="1238" spans="1:3">
      <c r="A1238" t="s">
        <v>1868</v>
      </c>
      <c r="B1238" t="s">
        <v>647</v>
      </c>
      <c r="C1238">
        <v>493.35</v>
      </c>
    </row>
    <row r="1239" spans="1:3">
      <c r="A1239" t="s">
        <v>1869</v>
      </c>
      <c r="B1239" t="s">
        <v>647</v>
      </c>
      <c r="C1239">
        <v>563.95000000000005</v>
      </c>
    </row>
    <row r="1240" spans="1:3">
      <c r="A1240" t="s">
        <v>1870</v>
      </c>
      <c r="B1240" t="s">
        <v>647</v>
      </c>
      <c r="C1240">
        <v>619.89</v>
      </c>
    </row>
    <row r="1241" spans="1:3">
      <c r="A1241" t="s">
        <v>1871</v>
      </c>
      <c r="B1241" t="s">
        <v>648</v>
      </c>
      <c r="C1241">
        <v>634.27</v>
      </c>
    </row>
    <row r="1242" spans="1:3">
      <c r="A1242" t="s">
        <v>1872</v>
      </c>
      <c r="B1242" t="s">
        <v>648</v>
      </c>
      <c r="C1242">
        <v>586.80999999999995</v>
      </c>
    </row>
    <row r="1243" spans="1:3">
      <c r="A1243" t="s">
        <v>1873</v>
      </c>
      <c r="B1243" t="s">
        <v>648</v>
      </c>
      <c r="C1243">
        <v>547.04</v>
      </c>
    </row>
    <row r="1244" spans="1:3">
      <c r="A1244" t="s">
        <v>1874</v>
      </c>
      <c r="B1244" t="s">
        <v>648</v>
      </c>
      <c r="C1244">
        <v>463.19</v>
      </c>
    </row>
    <row r="1245" spans="1:3">
      <c r="A1245" t="s">
        <v>1875</v>
      </c>
      <c r="B1245" t="s">
        <v>648</v>
      </c>
      <c r="C1245">
        <v>447.63</v>
      </c>
    </row>
    <row r="1246" spans="1:3">
      <c r="A1246" t="s">
        <v>1876</v>
      </c>
      <c r="B1246" t="s">
        <v>618</v>
      </c>
      <c r="C1246">
        <v>354.63</v>
      </c>
    </row>
    <row r="1247" spans="1:3">
      <c r="A1247" t="s">
        <v>1877</v>
      </c>
      <c r="B1247" t="s">
        <v>618</v>
      </c>
      <c r="C1247">
        <v>253.93</v>
      </c>
    </row>
    <row r="1248" spans="1:3">
      <c r="A1248" t="s">
        <v>1878</v>
      </c>
      <c r="B1248" t="s">
        <v>618</v>
      </c>
      <c r="C1248">
        <v>198.46</v>
      </c>
    </row>
    <row r="1249" spans="1:3">
      <c r="A1249" t="s">
        <v>1879</v>
      </c>
      <c r="B1249" t="s">
        <v>618</v>
      </c>
      <c r="C1249">
        <v>147.36000000000001</v>
      </c>
    </row>
    <row r="1250" spans="1:3">
      <c r="A1250" t="s">
        <v>1880</v>
      </c>
      <c r="B1250" t="s">
        <v>618</v>
      </c>
      <c r="C1250">
        <v>174.36</v>
      </c>
    </row>
    <row r="1251" spans="1:3">
      <c r="A1251" t="s">
        <v>1881</v>
      </c>
      <c r="B1251" t="s">
        <v>627</v>
      </c>
      <c r="C1251">
        <v>2539.0700000000002</v>
      </c>
    </row>
    <row r="1252" spans="1:3">
      <c r="A1252" t="s">
        <v>1882</v>
      </c>
      <c r="B1252" t="s">
        <v>635</v>
      </c>
      <c r="C1252">
        <v>540.87</v>
      </c>
    </row>
    <row r="1253" spans="1:3">
      <c r="A1253" t="s">
        <v>1883</v>
      </c>
      <c r="B1253" t="s">
        <v>635</v>
      </c>
      <c r="C1253">
        <v>558.82000000000005</v>
      </c>
    </row>
    <row r="1254" spans="1:3">
      <c r="A1254" t="s">
        <v>1884</v>
      </c>
      <c r="B1254" t="s">
        <v>635</v>
      </c>
      <c r="C1254">
        <v>602.27</v>
      </c>
    </row>
    <row r="1255" spans="1:3">
      <c r="A1255" t="s">
        <v>1885</v>
      </c>
      <c r="B1255" t="s">
        <v>635</v>
      </c>
      <c r="C1255">
        <v>627.9</v>
      </c>
    </row>
    <row r="1256" spans="1:3">
      <c r="A1256" t="s">
        <v>1886</v>
      </c>
      <c r="B1256" t="s">
        <v>635</v>
      </c>
      <c r="C1256">
        <v>668.48</v>
      </c>
    </row>
    <row r="1257" spans="1:3">
      <c r="A1257" t="s">
        <v>1887</v>
      </c>
      <c r="B1257" t="s">
        <v>635</v>
      </c>
      <c r="C1257">
        <v>748.09</v>
      </c>
    </row>
    <row r="1258" spans="1:3">
      <c r="A1258" t="s">
        <v>1888</v>
      </c>
      <c r="B1258" t="s">
        <v>635</v>
      </c>
      <c r="C1258">
        <v>850.08</v>
      </c>
    </row>
    <row r="1259" spans="1:3">
      <c r="A1259" t="s">
        <v>1889</v>
      </c>
      <c r="B1259" t="s">
        <v>635</v>
      </c>
      <c r="C1259">
        <v>929.72</v>
      </c>
    </row>
    <row r="1260" spans="1:3">
      <c r="A1260" t="s">
        <v>1890</v>
      </c>
      <c r="B1260" t="s">
        <v>635</v>
      </c>
      <c r="C1260">
        <v>996.43</v>
      </c>
    </row>
    <row r="1261" spans="1:3">
      <c r="A1261" t="s">
        <v>1891</v>
      </c>
      <c r="B1261" t="s">
        <v>635</v>
      </c>
      <c r="C1261">
        <v>912</v>
      </c>
    </row>
    <row r="1262" spans="1:3">
      <c r="A1262" t="s">
        <v>1892</v>
      </c>
      <c r="B1262" t="s">
        <v>628</v>
      </c>
      <c r="C1262">
        <v>2615.2600000000002</v>
      </c>
    </row>
    <row r="1263" spans="1:3">
      <c r="A1263" t="s">
        <v>1893</v>
      </c>
      <c r="B1263" t="s">
        <v>636</v>
      </c>
      <c r="C1263">
        <v>1026.1400000000001</v>
      </c>
    </row>
    <row r="1264" spans="1:3">
      <c r="A1264" t="s">
        <v>1894</v>
      </c>
      <c r="B1264" t="s">
        <v>637</v>
      </c>
      <c r="C1264">
        <v>1132.6099999999999</v>
      </c>
    </row>
    <row r="1265" spans="1:3">
      <c r="A1265" t="s">
        <v>1895</v>
      </c>
      <c r="B1265" t="s">
        <v>637</v>
      </c>
      <c r="C1265">
        <v>1136.78</v>
      </c>
    </row>
    <row r="1266" spans="1:3">
      <c r="A1266" t="s">
        <v>1896</v>
      </c>
      <c r="B1266" t="s">
        <v>637</v>
      </c>
      <c r="C1266">
        <v>1105.33</v>
      </c>
    </row>
    <row r="1267" spans="1:3">
      <c r="A1267" t="s">
        <v>1897</v>
      </c>
      <c r="B1267" t="s">
        <v>637</v>
      </c>
      <c r="C1267">
        <v>1079.02</v>
      </c>
    </row>
    <row r="1268" spans="1:3">
      <c r="A1268" t="s">
        <v>1898</v>
      </c>
      <c r="B1268" t="s">
        <v>637</v>
      </c>
      <c r="C1268">
        <v>1005.95</v>
      </c>
    </row>
    <row r="1269" spans="1:3">
      <c r="A1269" t="s">
        <v>1899</v>
      </c>
      <c r="B1269" t="s">
        <v>637</v>
      </c>
      <c r="C1269">
        <v>1043.22</v>
      </c>
    </row>
    <row r="1270" spans="1:3">
      <c r="A1270" t="s">
        <v>1900</v>
      </c>
      <c r="B1270" t="s">
        <v>637</v>
      </c>
      <c r="C1270">
        <v>1044.8499999999999</v>
      </c>
    </row>
    <row r="1271" spans="1:3">
      <c r="A1271" t="s">
        <v>1901</v>
      </c>
      <c r="B1271" t="s">
        <v>637</v>
      </c>
      <c r="C1271">
        <v>1002.96</v>
      </c>
    </row>
    <row r="1272" spans="1:3">
      <c r="A1272" t="s">
        <v>1902</v>
      </c>
      <c r="B1272" t="s">
        <v>637</v>
      </c>
      <c r="C1272">
        <v>1011.56</v>
      </c>
    </row>
    <row r="1273" spans="1:3">
      <c r="A1273" t="s">
        <v>1903</v>
      </c>
      <c r="B1273" t="s">
        <v>628</v>
      </c>
      <c r="C1273">
        <v>2668.54</v>
      </c>
    </row>
    <row r="1274" spans="1:3">
      <c r="A1274" t="s">
        <v>1904</v>
      </c>
      <c r="B1274" t="s">
        <v>637</v>
      </c>
      <c r="C1274">
        <v>916.56</v>
      </c>
    </row>
    <row r="1275" spans="1:3">
      <c r="A1275" t="s">
        <v>1905</v>
      </c>
      <c r="B1275" t="s">
        <v>637</v>
      </c>
      <c r="C1275">
        <v>928.43</v>
      </c>
    </row>
    <row r="1276" spans="1:3">
      <c r="A1276" t="s">
        <v>1906</v>
      </c>
      <c r="B1276" t="s">
        <v>637</v>
      </c>
      <c r="C1276">
        <v>941.66</v>
      </c>
    </row>
    <row r="1277" spans="1:3">
      <c r="A1277" t="s">
        <v>1907</v>
      </c>
      <c r="B1277" t="s">
        <v>637</v>
      </c>
      <c r="C1277">
        <v>1044.79</v>
      </c>
    </row>
    <row r="1278" spans="1:3">
      <c r="A1278" t="s">
        <v>1908</v>
      </c>
      <c r="B1278" t="s">
        <v>637</v>
      </c>
      <c r="C1278">
        <v>1044.79</v>
      </c>
    </row>
    <row r="1279" spans="1:3">
      <c r="A1279" t="s">
        <v>1909</v>
      </c>
      <c r="B1279" t="s">
        <v>637</v>
      </c>
      <c r="C1279">
        <v>1135.1199999999999</v>
      </c>
    </row>
    <row r="1280" spans="1:3">
      <c r="A1280" t="s">
        <v>1910</v>
      </c>
      <c r="B1280" t="s">
        <v>637</v>
      </c>
      <c r="C1280">
        <v>1061.01</v>
      </c>
    </row>
    <row r="1281" spans="1:3">
      <c r="A1281" t="s">
        <v>1911</v>
      </c>
      <c r="B1281" t="s">
        <v>637</v>
      </c>
      <c r="C1281">
        <v>1076.51</v>
      </c>
    </row>
    <row r="1282" spans="1:3">
      <c r="A1282" t="s">
        <v>1912</v>
      </c>
      <c r="B1282" t="s">
        <v>637</v>
      </c>
      <c r="C1282">
        <v>1017.26</v>
      </c>
    </row>
    <row r="1283" spans="1:3">
      <c r="A1283" t="s">
        <v>1913</v>
      </c>
      <c r="B1283" t="s">
        <v>637</v>
      </c>
      <c r="C1283">
        <v>944.28</v>
      </c>
    </row>
    <row r="1284" spans="1:3">
      <c r="A1284" t="s">
        <v>1914</v>
      </c>
      <c r="B1284" t="s">
        <v>628</v>
      </c>
      <c r="C1284">
        <v>2726.29</v>
      </c>
    </row>
    <row r="1285" spans="1:3">
      <c r="A1285" t="s">
        <v>1915</v>
      </c>
      <c r="B1285" t="s">
        <v>638</v>
      </c>
      <c r="C1285">
        <v>790.12</v>
      </c>
    </row>
    <row r="1286" spans="1:3">
      <c r="A1286" t="s">
        <v>1916</v>
      </c>
      <c r="B1286" t="s">
        <v>638</v>
      </c>
      <c r="C1286">
        <v>835.41</v>
      </c>
    </row>
    <row r="1287" spans="1:3">
      <c r="A1287" t="s">
        <v>1917</v>
      </c>
      <c r="B1287" t="s">
        <v>638</v>
      </c>
      <c r="C1287">
        <v>791.9</v>
      </c>
    </row>
    <row r="1288" spans="1:3">
      <c r="A1288" t="s">
        <v>1918</v>
      </c>
      <c r="B1288" t="s">
        <v>638</v>
      </c>
      <c r="C1288">
        <v>710.02</v>
      </c>
    </row>
    <row r="1289" spans="1:3">
      <c r="A1289" t="s">
        <v>1919</v>
      </c>
      <c r="B1289" t="s">
        <v>638</v>
      </c>
      <c r="C1289">
        <v>635.89</v>
      </c>
    </row>
    <row r="1290" spans="1:3">
      <c r="A1290" t="s">
        <v>1920</v>
      </c>
      <c r="B1290" t="s">
        <v>638</v>
      </c>
      <c r="C1290">
        <v>593</v>
      </c>
    </row>
    <row r="1291" spans="1:3">
      <c r="A1291" t="s">
        <v>1921</v>
      </c>
      <c r="B1291" t="s">
        <v>638</v>
      </c>
      <c r="C1291">
        <v>476.38</v>
      </c>
    </row>
    <row r="1292" spans="1:3">
      <c r="A1292" t="s">
        <v>1922</v>
      </c>
      <c r="B1292" t="s">
        <v>638</v>
      </c>
      <c r="C1292">
        <v>372.72</v>
      </c>
    </row>
    <row r="1293" spans="1:3">
      <c r="A1293" t="s">
        <v>1923</v>
      </c>
      <c r="B1293" t="s">
        <v>638</v>
      </c>
      <c r="C1293">
        <v>270.72000000000003</v>
      </c>
    </row>
    <row r="1294" spans="1:3">
      <c r="A1294" t="s">
        <v>1924</v>
      </c>
      <c r="B1294" t="s">
        <v>638</v>
      </c>
      <c r="C1294">
        <v>260.49</v>
      </c>
    </row>
    <row r="1295" spans="1:3">
      <c r="A1295" t="s">
        <v>1925</v>
      </c>
      <c r="B1295" t="s">
        <v>628</v>
      </c>
      <c r="C1295">
        <v>2733.79</v>
      </c>
    </row>
    <row r="1296" spans="1:3">
      <c r="A1296" t="s">
        <v>1926</v>
      </c>
      <c r="B1296" t="s">
        <v>638</v>
      </c>
      <c r="C1296">
        <v>348.69</v>
      </c>
    </row>
    <row r="1297" spans="1:3">
      <c r="A1297" t="s">
        <v>1927</v>
      </c>
      <c r="B1297" t="s">
        <v>638</v>
      </c>
      <c r="C1297">
        <v>328.65</v>
      </c>
    </row>
    <row r="1298" spans="1:3">
      <c r="A1298" t="s">
        <v>1928</v>
      </c>
      <c r="B1298" t="s">
        <v>638</v>
      </c>
      <c r="C1298">
        <v>342.62</v>
      </c>
    </row>
    <row r="1299" spans="1:3">
      <c r="A1299" t="s">
        <v>1929</v>
      </c>
      <c r="B1299" t="s">
        <v>638</v>
      </c>
      <c r="C1299">
        <v>410.81</v>
      </c>
    </row>
    <row r="1300" spans="1:3">
      <c r="A1300" t="s">
        <v>1930</v>
      </c>
      <c r="B1300" t="s">
        <v>638</v>
      </c>
      <c r="C1300">
        <v>514.69000000000005</v>
      </c>
    </row>
    <row r="1301" spans="1:3">
      <c r="A1301" t="s">
        <v>1931</v>
      </c>
      <c r="B1301" t="s">
        <v>638</v>
      </c>
      <c r="C1301">
        <v>495.86</v>
      </c>
    </row>
    <row r="1302" spans="1:3">
      <c r="A1302" t="s">
        <v>1932</v>
      </c>
      <c r="B1302" t="s">
        <v>638</v>
      </c>
      <c r="C1302">
        <v>504.53</v>
      </c>
    </row>
    <row r="1303" spans="1:3">
      <c r="A1303" t="s">
        <v>1933</v>
      </c>
      <c r="B1303" t="s">
        <v>638</v>
      </c>
      <c r="C1303">
        <v>581.76</v>
      </c>
    </row>
    <row r="1304" spans="1:3">
      <c r="A1304" t="s">
        <v>1934</v>
      </c>
      <c r="B1304" t="s">
        <v>639</v>
      </c>
      <c r="C1304">
        <v>538.04999999999995</v>
      </c>
    </row>
    <row r="1305" spans="1:3">
      <c r="A1305" t="s">
        <v>1935</v>
      </c>
      <c r="B1305" t="s">
        <v>639</v>
      </c>
      <c r="C1305">
        <v>463.33</v>
      </c>
    </row>
    <row r="1306" spans="1:3">
      <c r="A1306" t="s">
        <v>1936</v>
      </c>
      <c r="B1306" t="s">
        <v>628</v>
      </c>
      <c r="C1306">
        <v>2742.08</v>
      </c>
    </row>
    <row r="1307" spans="1:3">
      <c r="A1307" t="s">
        <v>1937</v>
      </c>
      <c r="B1307" t="s">
        <v>639</v>
      </c>
      <c r="C1307">
        <v>398.55</v>
      </c>
    </row>
    <row r="1308" spans="1:3">
      <c r="A1308" t="s">
        <v>1938</v>
      </c>
      <c r="B1308" t="s">
        <v>639</v>
      </c>
      <c r="C1308">
        <v>430.99</v>
      </c>
    </row>
    <row r="1309" spans="1:3">
      <c r="A1309" t="s">
        <v>1939</v>
      </c>
      <c r="B1309" t="s">
        <v>639</v>
      </c>
      <c r="C1309">
        <v>503.66</v>
      </c>
    </row>
    <row r="1310" spans="1:3">
      <c r="A1310" t="s">
        <v>1940</v>
      </c>
      <c r="B1310" t="s">
        <v>639</v>
      </c>
      <c r="C1310">
        <v>563.77</v>
      </c>
    </row>
    <row r="1311" spans="1:3">
      <c r="A1311" t="s">
        <v>1941</v>
      </c>
      <c r="B1311" t="s">
        <v>639</v>
      </c>
      <c r="C1311">
        <v>659</v>
      </c>
    </row>
    <row r="1312" spans="1:3">
      <c r="A1312" t="s">
        <v>1942</v>
      </c>
      <c r="B1312" t="s">
        <v>639</v>
      </c>
      <c r="C1312">
        <v>765.88</v>
      </c>
    </row>
    <row r="1313" spans="1:3">
      <c r="A1313" t="s">
        <v>1943</v>
      </c>
      <c r="B1313" t="s">
        <v>640</v>
      </c>
      <c r="C1313">
        <v>793.48</v>
      </c>
    </row>
    <row r="1314" spans="1:3">
      <c r="A1314" t="s">
        <v>1944</v>
      </c>
      <c r="B1314" t="s">
        <v>640</v>
      </c>
      <c r="C1314">
        <v>760.2</v>
      </c>
    </row>
    <row r="1315" spans="1:3">
      <c r="A1315" t="s">
        <v>1945</v>
      </c>
      <c r="B1315" t="s">
        <v>640</v>
      </c>
      <c r="C1315">
        <v>741.2</v>
      </c>
    </row>
    <row r="1316" spans="1:3">
      <c r="A1316" t="s">
        <v>1946</v>
      </c>
      <c r="B1316" t="s">
        <v>640</v>
      </c>
      <c r="C1316">
        <v>740.88</v>
      </c>
    </row>
    <row r="1317" spans="1:3">
      <c r="A1317" t="s">
        <v>1947</v>
      </c>
      <c r="B1317" t="s">
        <v>628</v>
      </c>
      <c r="C1317">
        <v>2811.96</v>
      </c>
    </row>
    <row r="1318" spans="1:3">
      <c r="A1318" t="s">
        <v>1948</v>
      </c>
      <c r="B1318" t="s">
        <v>640</v>
      </c>
      <c r="C1318">
        <v>731.22</v>
      </c>
    </row>
    <row r="1319" spans="1:3">
      <c r="A1319" t="s">
        <v>1949</v>
      </c>
      <c r="B1319" t="s">
        <v>640</v>
      </c>
      <c r="C1319">
        <v>731.53</v>
      </c>
    </row>
    <row r="1320" spans="1:3">
      <c r="A1320" t="s">
        <v>1950</v>
      </c>
      <c r="B1320" t="s">
        <v>641</v>
      </c>
      <c r="C1320">
        <v>709.11</v>
      </c>
    </row>
    <row r="1321" spans="1:3">
      <c r="A1321" t="s">
        <v>1951</v>
      </c>
      <c r="B1321" t="s">
        <v>641</v>
      </c>
      <c r="C1321">
        <v>612.41</v>
      </c>
    </row>
    <row r="1322" spans="1:3">
      <c r="A1322" t="s">
        <v>1952</v>
      </c>
      <c r="B1322" t="s">
        <v>641</v>
      </c>
      <c r="C1322">
        <v>516.46</v>
      </c>
    </row>
    <row r="1323" spans="1:3">
      <c r="A1323" t="s">
        <v>1953</v>
      </c>
      <c r="B1323" t="s">
        <v>641</v>
      </c>
      <c r="C1323">
        <v>386.05</v>
      </c>
    </row>
    <row r="1324" spans="1:3">
      <c r="A1324" t="s">
        <v>1954</v>
      </c>
      <c r="B1324" t="s">
        <v>641</v>
      </c>
      <c r="C1324">
        <v>360.73</v>
      </c>
    </row>
    <row r="1325" spans="1:3">
      <c r="A1325" t="s">
        <v>1955</v>
      </c>
      <c r="B1325" t="s">
        <v>641</v>
      </c>
      <c r="C1325">
        <v>328.25</v>
      </c>
    </row>
    <row r="1326" spans="1:3">
      <c r="A1326" t="s">
        <v>1956</v>
      </c>
      <c r="B1326" t="s">
        <v>641</v>
      </c>
      <c r="C1326">
        <v>282.64</v>
      </c>
    </row>
    <row r="1327" spans="1:3">
      <c r="A1327" t="s">
        <v>1957</v>
      </c>
      <c r="B1327" t="s">
        <v>641</v>
      </c>
      <c r="C1327">
        <v>297.89</v>
      </c>
    </row>
    <row r="1328" spans="1:3">
      <c r="A1328" t="s">
        <v>1958</v>
      </c>
      <c r="B1328" t="s">
        <v>628</v>
      </c>
      <c r="C1328">
        <v>2823.88</v>
      </c>
    </row>
    <row r="1329" spans="1:3">
      <c r="A1329" t="s">
        <v>1959</v>
      </c>
      <c r="B1329" t="s">
        <v>641</v>
      </c>
      <c r="C1329">
        <v>353.89</v>
      </c>
    </row>
    <row r="1330" spans="1:3">
      <c r="A1330" t="s">
        <v>1960</v>
      </c>
      <c r="B1330" t="s">
        <v>641</v>
      </c>
      <c r="C1330">
        <v>392.69</v>
      </c>
    </row>
    <row r="1331" spans="1:3">
      <c r="A1331" t="s">
        <v>1961</v>
      </c>
      <c r="B1331" t="s">
        <v>641</v>
      </c>
      <c r="C1331">
        <v>404.95</v>
      </c>
    </row>
    <row r="1332" spans="1:3">
      <c r="A1332" t="s">
        <v>1962</v>
      </c>
      <c r="B1332" t="s">
        <v>641</v>
      </c>
      <c r="C1332">
        <v>436.6</v>
      </c>
    </row>
    <row r="1333" spans="1:3">
      <c r="A1333" t="s">
        <v>1963</v>
      </c>
      <c r="B1333" t="s">
        <v>641</v>
      </c>
      <c r="C1333">
        <v>498.24</v>
      </c>
    </row>
    <row r="1334" spans="1:3">
      <c r="A1334" t="s">
        <v>1964</v>
      </c>
      <c r="B1334" t="s">
        <v>642</v>
      </c>
      <c r="C1334">
        <v>485.11</v>
      </c>
    </row>
    <row r="1335" spans="1:3">
      <c r="A1335" t="s">
        <v>1965</v>
      </c>
      <c r="B1335" t="s">
        <v>642</v>
      </c>
      <c r="C1335">
        <v>412.72</v>
      </c>
    </row>
    <row r="1336" spans="1:3">
      <c r="A1336" t="s">
        <v>1966</v>
      </c>
      <c r="B1336" t="s">
        <v>642</v>
      </c>
      <c r="C1336">
        <v>311.01</v>
      </c>
    </row>
    <row r="1337" spans="1:3">
      <c r="A1337" t="s">
        <v>1967</v>
      </c>
      <c r="B1337" t="s">
        <v>642</v>
      </c>
      <c r="C1337">
        <v>252.37</v>
      </c>
    </row>
    <row r="1338" spans="1:3">
      <c r="A1338" t="s">
        <v>1968</v>
      </c>
      <c r="B1338" t="s">
        <v>642</v>
      </c>
      <c r="C1338">
        <v>191.34</v>
      </c>
    </row>
    <row r="1339" spans="1:3">
      <c r="A1339" t="s">
        <v>1969</v>
      </c>
      <c r="B1339" t="s">
        <v>628</v>
      </c>
      <c r="C1339">
        <v>2836</v>
      </c>
    </row>
    <row r="1340" spans="1:3">
      <c r="A1340" t="s">
        <v>1970</v>
      </c>
      <c r="B1340" t="s">
        <v>642</v>
      </c>
      <c r="C1340">
        <v>181.88</v>
      </c>
    </row>
    <row r="1341" spans="1:3">
      <c r="A1341" t="s">
        <v>1971</v>
      </c>
      <c r="B1341" t="s">
        <v>642</v>
      </c>
      <c r="C1341">
        <v>219.45</v>
      </c>
    </row>
    <row r="1342" spans="1:3">
      <c r="A1342" t="s">
        <v>1972</v>
      </c>
      <c r="B1342" t="s">
        <v>642</v>
      </c>
      <c r="C1342">
        <v>278.08999999999997</v>
      </c>
    </row>
    <row r="1343" spans="1:3">
      <c r="A1343" t="s">
        <v>1973</v>
      </c>
      <c r="B1343" t="s">
        <v>642</v>
      </c>
      <c r="C1343">
        <v>360.98</v>
      </c>
    </row>
    <row r="1344" spans="1:3">
      <c r="A1344" t="s">
        <v>1974</v>
      </c>
      <c r="B1344" t="s">
        <v>642</v>
      </c>
      <c r="C1344">
        <v>456.32</v>
      </c>
    </row>
    <row r="1345" spans="1:3">
      <c r="A1345" t="s">
        <v>1975</v>
      </c>
      <c r="B1345" t="s">
        <v>642</v>
      </c>
      <c r="C1345">
        <v>574.91999999999996</v>
      </c>
    </row>
    <row r="1346" spans="1:3">
      <c r="A1346" t="s">
        <v>1976</v>
      </c>
      <c r="B1346" t="s">
        <v>642</v>
      </c>
      <c r="C1346">
        <v>643.12</v>
      </c>
    </row>
    <row r="1347" spans="1:3">
      <c r="A1347" t="s">
        <v>1977</v>
      </c>
      <c r="B1347" t="s">
        <v>642</v>
      </c>
      <c r="C1347">
        <v>679.56</v>
      </c>
    </row>
    <row r="1348" spans="1:3">
      <c r="A1348" t="s">
        <v>1978</v>
      </c>
      <c r="B1348" t="s">
        <v>642</v>
      </c>
      <c r="C1348">
        <v>636.22</v>
      </c>
    </row>
    <row r="1349" spans="1:3">
      <c r="A1349" t="s">
        <v>1979</v>
      </c>
      <c r="B1349" t="s">
        <v>643</v>
      </c>
      <c r="C1349">
        <v>613.82000000000005</v>
      </c>
    </row>
    <row r="1350" spans="1:3">
      <c r="A1350" t="s">
        <v>1980</v>
      </c>
      <c r="B1350" t="s">
        <v>628</v>
      </c>
      <c r="C1350">
        <v>2918.49</v>
      </c>
    </row>
    <row r="1351" spans="1:3">
      <c r="A1351" t="s">
        <v>1981</v>
      </c>
      <c r="B1351" t="s">
        <v>643</v>
      </c>
      <c r="C1351">
        <v>554.22</v>
      </c>
    </row>
    <row r="1352" spans="1:3">
      <c r="A1352" t="s">
        <v>1982</v>
      </c>
      <c r="B1352" t="s">
        <v>643</v>
      </c>
      <c r="C1352">
        <v>435.76</v>
      </c>
    </row>
    <row r="1353" spans="1:3">
      <c r="A1353" t="s">
        <v>1983</v>
      </c>
      <c r="B1353" t="s">
        <v>643</v>
      </c>
      <c r="C1353">
        <v>337.09</v>
      </c>
    </row>
    <row r="1354" spans="1:3">
      <c r="A1354" t="s">
        <v>1984</v>
      </c>
      <c r="B1354" t="s">
        <v>643</v>
      </c>
      <c r="C1354">
        <v>244.12</v>
      </c>
    </row>
    <row r="1355" spans="1:3">
      <c r="A1355" t="s">
        <v>1985</v>
      </c>
      <c r="B1355" t="s">
        <v>643</v>
      </c>
      <c r="C1355">
        <v>177.91</v>
      </c>
    </row>
    <row r="1356" spans="1:3">
      <c r="A1356" t="s">
        <v>1986</v>
      </c>
      <c r="B1356" t="s">
        <v>643</v>
      </c>
      <c r="C1356">
        <v>143.22</v>
      </c>
    </row>
    <row r="1357" spans="1:3">
      <c r="A1357" t="s">
        <v>1987</v>
      </c>
      <c r="B1357" t="s">
        <v>643</v>
      </c>
      <c r="C1357">
        <v>208.57</v>
      </c>
    </row>
    <row r="1358" spans="1:3">
      <c r="A1358" t="s">
        <v>1988</v>
      </c>
      <c r="B1358" t="s">
        <v>643</v>
      </c>
      <c r="C1358">
        <v>300.01</v>
      </c>
    </row>
    <row r="1359" spans="1:3">
      <c r="A1359" t="s">
        <v>1989</v>
      </c>
      <c r="B1359" t="s">
        <v>643</v>
      </c>
      <c r="C1359">
        <v>420.07</v>
      </c>
    </row>
    <row r="1360" spans="1:3">
      <c r="A1360" t="s">
        <v>1990</v>
      </c>
      <c r="B1360" t="s">
        <v>643</v>
      </c>
      <c r="C1360">
        <v>516.95000000000005</v>
      </c>
    </row>
    <row r="1361" spans="1:3">
      <c r="A1361" t="s">
        <v>1991</v>
      </c>
      <c r="B1361" t="s">
        <v>627</v>
      </c>
      <c r="C1361">
        <v>1804.47</v>
      </c>
    </row>
    <row r="1362" spans="1:3">
      <c r="A1362" t="s">
        <v>1992</v>
      </c>
      <c r="B1362" t="s">
        <v>628</v>
      </c>
      <c r="C1362">
        <v>2931.14</v>
      </c>
    </row>
    <row r="1363" spans="1:3">
      <c r="A1363" t="s">
        <v>1993</v>
      </c>
      <c r="B1363" t="s">
        <v>643</v>
      </c>
      <c r="C1363">
        <v>589.57000000000005</v>
      </c>
    </row>
    <row r="1364" spans="1:3">
      <c r="A1364" t="s">
        <v>1994</v>
      </c>
      <c r="B1364" t="s">
        <v>644</v>
      </c>
      <c r="C1364">
        <v>671.62</v>
      </c>
    </row>
    <row r="1365" spans="1:3">
      <c r="A1365" t="s">
        <v>1995</v>
      </c>
      <c r="B1365" t="s">
        <v>644</v>
      </c>
      <c r="C1365">
        <v>697.05</v>
      </c>
    </row>
    <row r="1366" spans="1:3">
      <c r="A1366" t="s">
        <v>1996</v>
      </c>
      <c r="B1366" t="s">
        <v>576</v>
      </c>
      <c r="C1366">
        <v>673.11</v>
      </c>
    </row>
    <row r="1367" spans="1:3">
      <c r="A1367" t="s">
        <v>1997</v>
      </c>
      <c r="B1367" t="s">
        <v>576</v>
      </c>
      <c r="C1367">
        <v>573.02</v>
      </c>
    </row>
    <row r="1368" spans="1:3">
      <c r="A1368" t="s">
        <v>1998</v>
      </c>
      <c r="B1368" t="s">
        <v>628</v>
      </c>
      <c r="C1368">
        <v>3017.46</v>
      </c>
    </row>
    <row r="1369" spans="1:3">
      <c r="A1369" t="s">
        <v>1999</v>
      </c>
      <c r="B1369" t="s">
        <v>628</v>
      </c>
      <c r="C1369">
        <v>3031.55</v>
      </c>
    </row>
    <row r="1370" spans="1:3">
      <c r="A1370" t="s">
        <v>2000</v>
      </c>
      <c r="B1370" t="s">
        <v>628</v>
      </c>
      <c r="C1370">
        <v>3035.08</v>
      </c>
    </row>
    <row r="1371" spans="1:3">
      <c r="A1371" t="s">
        <v>2001</v>
      </c>
      <c r="B1371" t="s">
        <v>628</v>
      </c>
      <c r="C1371">
        <v>3097.88</v>
      </c>
    </row>
    <row r="1372" spans="1:3">
      <c r="A1372" t="s">
        <v>2002</v>
      </c>
      <c r="B1372" t="s">
        <v>628</v>
      </c>
      <c r="C1372">
        <v>3094.26</v>
      </c>
    </row>
    <row r="1373" spans="1:3">
      <c r="A1373" t="s">
        <v>2003</v>
      </c>
      <c r="B1373" t="s">
        <v>628</v>
      </c>
      <c r="C1373">
        <v>3036.58</v>
      </c>
    </row>
    <row r="1374" spans="1:3">
      <c r="A1374" t="s">
        <v>2004</v>
      </c>
      <c r="B1374" t="s">
        <v>628</v>
      </c>
      <c r="C1374">
        <v>2976.73</v>
      </c>
    </row>
    <row r="1375" spans="1:3">
      <c r="A1375" t="s">
        <v>2005</v>
      </c>
      <c r="B1375" t="s">
        <v>627</v>
      </c>
      <c r="C1375">
        <v>1908.54</v>
      </c>
    </row>
    <row r="1376" spans="1:3">
      <c r="A1376" t="s">
        <v>2006</v>
      </c>
      <c r="B1376" t="s">
        <v>629</v>
      </c>
      <c r="C1376">
        <v>2908.08</v>
      </c>
    </row>
    <row r="1377" spans="1:3">
      <c r="A1377" t="s">
        <v>2007</v>
      </c>
      <c r="B1377" t="s">
        <v>629</v>
      </c>
      <c r="C1377">
        <v>2830.11</v>
      </c>
    </row>
    <row r="1378" spans="1:3">
      <c r="A1378" t="s">
        <v>2008</v>
      </c>
      <c r="B1378" t="s">
        <v>629</v>
      </c>
      <c r="C1378">
        <v>2807.79</v>
      </c>
    </row>
    <row r="1379" spans="1:3">
      <c r="A1379" t="s">
        <v>2009</v>
      </c>
      <c r="B1379" t="s">
        <v>629</v>
      </c>
      <c r="C1379">
        <v>2736.35</v>
      </c>
    </row>
    <row r="1380" spans="1:3">
      <c r="A1380" t="s">
        <v>2010</v>
      </c>
      <c r="B1380" t="s">
        <v>629</v>
      </c>
      <c r="C1380">
        <v>2668.02</v>
      </c>
    </row>
    <row r="1381" spans="1:3">
      <c r="A1381" t="s">
        <v>2011</v>
      </c>
      <c r="B1381" t="s">
        <v>629</v>
      </c>
      <c r="C1381">
        <v>2588.6</v>
      </c>
    </row>
    <row r="1382" spans="1:3">
      <c r="A1382" t="s">
        <v>2012</v>
      </c>
      <c r="B1382" t="s">
        <v>629</v>
      </c>
      <c r="C1382">
        <v>2527.62</v>
      </c>
    </row>
    <row r="1383" spans="1:3">
      <c r="A1383" t="s">
        <v>2013</v>
      </c>
      <c r="B1383" t="s">
        <v>629</v>
      </c>
      <c r="C1383">
        <v>2468.6999999999998</v>
      </c>
    </row>
    <row r="1384" spans="1:3">
      <c r="A1384" t="s">
        <v>2014</v>
      </c>
      <c r="B1384" t="s">
        <v>635</v>
      </c>
      <c r="C1384">
        <v>846.99</v>
      </c>
    </row>
    <row r="1385" spans="1:3">
      <c r="A1385" t="s">
        <v>2015</v>
      </c>
      <c r="B1385" t="s">
        <v>635</v>
      </c>
      <c r="C1385">
        <v>735.42</v>
      </c>
    </row>
    <row r="1386" spans="1:3">
      <c r="A1386" t="s">
        <v>2016</v>
      </c>
      <c r="B1386" t="s">
        <v>635</v>
      </c>
      <c r="C1386">
        <v>642.87</v>
      </c>
    </row>
    <row r="1387" spans="1:3">
      <c r="A1387" t="s">
        <v>2017</v>
      </c>
      <c r="B1387" t="s">
        <v>635</v>
      </c>
      <c r="C1387">
        <v>527.05999999999995</v>
      </c>
    </row>
    <row r="1388" spans="1:3">
      <c r="A1388" t="s">
        <v>2018</v>
      </c>
      <c r="B1388" t="s">
        <v>635</v>
      </c>
      <c r="C1388">
        <v>491.16</v>
      </c>
    </row>
    <row r="1389" spans="1:3">
      <c r="A1389" t="s">
        <v>2019</v>
      </c>
      <c r="B1389" t="s">
        <v>635</v>
      </c>
      <c r="C1389">
        <v>573.26</v>
      </c>
    </row>
    <row r="1390" spans="1:3">
      <c r="A1390" t="s">
        <v>2020</v>
      </c>
      <c r="B1390" t="s">
        <v>629</v>
      </c>
      <c r="C1390">
        <v>2411.44</v>
      </c>
    </row>
    <row r="1391" spans="1:3">
      <c r="A1391" t="s">
        <v>2021</v>
      </c>
      <c r="B1391" t="s">
        <v>635</v>
      </c>
      <c r="C1391">
        <v>659.08</v>
      </c>
    </row>
    <row r="1392" spans="1:3">
      <c r="A1392" t="s">
        <v>2022</v>
      </c>
      <c r="B1392" t="s">
        <v>636</v>
      </c>
      <c r="C1392">
        <v>718.27</v>
      </c>
    </row>
    <row r="1393" spans="1:3">
      <c r="A1393" t="s">
        <v>2023</v>
      </c>
      <c r="B1393" t="s">
        <v>636</v>
      </c>
      <c r="C1393">
        <v>788.67</v>
      </c>
    </row>
    <row r="1394" spans="1:3">
      <c r="A1394" t="s">
        <v>2024</v>
      </c>
      <c r="B1394" t="s">
        <v>636</v>
      </c>
      <c r="C1394">
        <v>870.55</v>
      </c>
    </row>
    <row r="1395" spans="1:3">
      <c r="A1395" t="s">
        <v>2025</v>
      </c>
      <c r="B1395" t="s">
        <v>636</v>
      </c>
      <c r="C1395">
        <v>960.33</v>
      </c>
    </row>
    <row r="1396" spans="1:3">
      <c r="A1396" t="s">
        <v>2026</v>
      </c>
      <c r="B1396" t="s">
        <v>637</v>
      </c>
      <c r="C1396">
        <v>828.56</v>
      </c>
    </row>
    <row r="1397" spans="1:3">
      <c r="A1397" t="s">
        <v>2027</v>
      </c>
      <c r="B1397" t="s">
        <v>637</v>
      </c>
      <c r="C1397">
        <v>767.05</v>
      </c>
    </row>
    <row r="1398" spans="1:3">
      <c r="A1398" t="s">
        <v>2028</v>
      </c>
      <c r="B1398" t="s">
        <v>637</v>
      </c>
      <c r="C1398">
        <v>678.17</v>
      </c>
    </row>
    <row r="1399" spans="1:3">
      <c r="A1399" t="s">
        <v>2029</v>
      </c>
      <c r="B1399" t="s">
        <v>637</v>
      </c>
      <c r="C1399">
        <v>629.38</v>
      </c>
    </row>
    <row r="1400" spans="1:3">
      <c r="A1400" t="s">
        <v>2030</v>
      </c>
      <c r="B1400" t="s">
        <v>637</v>
      </c>
      <c r="C1400">
        <v>579.09</v>
      </c>
    </row>
    <row r="1401" spans="1:3">
      <c r="A1401" t="s">
        <v>2031</v>
      </c>
      <c r="B1401" t="s">
        <v>629</v>
      </c>
      <c r="C1401">
        <v>2349.67</v>
      </c>
    </row>
    <row r="1402" spans="1:3">
      <c r="A1402" t="s">
        <v>2032</v>
      </c>
      <c r="B1402" t="s">
        <v>638</v>
      </c>
      <c r="C1402">
        <v>498.64</v>
      </c>
    </row>
    <row r="1403" spans="1:3">
      <c r="A1403" t="s">
        <v>2033</v>
      </c>
      <c r="B1403" t="s">
        <v>638</v>
      </c>
      <c r="C1403">
        <v>535.52</v>
      </c>
    </row>
    <row r="1404" spans="1:3">
      <c r="A1404" t="s">
        <v>2034</v>
      </c>
      <c r="B1404" t="s">
        <v>638</v>
      </c>
      <c r="C1404">
        <v>632.79999999999995</v>
      </c>
    </row>
    <row r="1405" spans="1:3">
      <c r="A1405" t="s">
        <v>2035</v>
      </c>
      <c r="B1405" t="s">
        <v>638</v>
      </c>
      <c r="C1405">
        <v>705.84</v>
      </c>
    </row>
    <row r="1406" spans="1:3">
      <c r="A1406" t="s">
        <v>2036</v>
      </c>
      <c r="B1406" t="s">
        <v>627</v>
      </c>
      <c r="C1406">
        <v>2014.77</v>
      </c>
    </row>
    <row r="1407" spans="1:3">
      <c r="A1407" t="s">
        <v>2037</v>
      </c>
      <c r="B1407" t="s">
        <v>629</v>
      </c>
      <c r="C1407">
        <v>2300.9</v>
      </c>
    </row>
    <row r="1408" spans="1:3">
      <c r="A1408" t="s">
        <v>2038</v>
      </c>
      <c r="B1408" t="s">
        <v>629</v>
      </c>
      <c r="C1408">
        <v>2198.16</v>
      </c>
    </row>
    <row r="1409" spans="1:3">
      <c r="A1409" t="s">
        <v>2039</v>
      </c>
      <c r="B1409" t="s">
        <v>629</v>
      </c>
      <c r="C1409">
        <v>2096.1999999999998</v>
      </c>
    </row>
    <row r="1410" spans="1:3">
      <c r="A1410" t="s">
        <v>2040</v>
      </c>
      <c r="B1410" t="s">
        <v>629</v>
      </c>
      <c r="C1410">
        <v>1997.75</v>
      </c>
    </row>
    <row r="1411" spans="1:3">
      <c r="A1411" t="s">
        <v>2041</v>
      </c>
      <c r="B1411" t="s">
        <v>629</v>
      </c>
      <c r="C1411">
        <v>1948.94</v>
      </c>
    </row>
    <row r="1412" spans="1:3">
      <c r="A1412" t="s">
        <v>2042</v>
      </c>
      <c r="B1412" t="s">
        <v>629</v>
      </c>
      <c r="C1412">
        <v>1851.93</v>
      </c>
    </row>
    <row r="1413" spans="1:3">
      <c r="A1413" t="s">
        <v>2043</v>
      </c>
      <c r="B1413" t="s">
        <v>629</v>
      </c>
      <c r="C1413">
        <v>1752.57</v>
      </c>
    </row>
    <row r="1414" spans="1:3">
      <c r="A1414" t="s">
        <v>2044</v>
      </c>
      <c r="B1414" t="s">
        <v>629</v>
      </c>
      <c r="C1414">
        <v>1656.58</v>
      </c>
    </row>
    <row r="1415" spans="1:3">
      <c r="A1415" t="s">
        <v>2045</v>
      </c>
      <c r="B1415" t="s">
        <v>629</v>
      </c>
      <c r="C1415">
        <v>1558.18</v>
      </c>
    </row>
    <row r="1416" spans="1:3">
      <c r="A1416" t="s">
        <v>2046</v>
      </c>
      <c r="B1416" t="s">
        <v>629</v>
      </c>
      <c r="C1416">
        <v>1460.16</v>
      </c>
    </row>
    <row r="1417" spans="1:3">
      <c r="A1417" t="s">
        <v>2047</v>
      </c>
      <c r="B1417" t="s">
        <v>627</v>
      </c>
      <c r="C1417">
        <v>2079.9299999999998</v>
      </c>
    </row>
    <row r="1418" spans="1:3">
      <c r="A1418" t="s">
        <v>2048</v>
      </c>
      <c r="B1418" t="s">
        <v>629</v>
      </c>
      <c r="C1418">
        <v>1363.95</v>
      </c>
    </row>
    <row r="1419" spans="1:3">
      <c r="A1419" t="s">
        <v>2049</v>
      </c>
      <c r="B1419" t="s">
        <v>629</v>
      </c>
      <c r="C1419">
        <v>1271.07</v>
      </c>
    </row>
    <row r="1420" spans="1:3">
      <c r="A1420" t="s">
        <v>2050</v>
      </c>
      <c r="B1420" t="s">
        <v>629</v>
      </c>
      <c r="C1420">
        <v>1223.8699999999999</v>
      </c>
    </row>
    <row r="1421" spans="1:3">
      <c r="A1421" t="s">
        <v>2051</v>
      </c>
      <c r="B1421" t="s">
        <v>629</v>
      </c>
      <c r="C1421">
        <v>1185.53</v>
      </c>
    </row>
    <row r="1422" spans="1:3">
      <c r="A1422" t="s">
        <v>2052</v>
      </c>
      <c r="B1422" t="s">
        <v>629</v>
      </c>
      <c r="C1422">
        <v>1155.31</v>
      </c>
    </row>
    <row r="1423" spans="1:3">
      <c r="A1423" t="s">
        <v>2053</v>
      </c>
      <c r="B1423" t="s">
        <v>629</v>
      </c>
      <c r="C1423">
        <v>1179.2</v>
      </c>
    </row>
    <row r="1424" spans="1:3">
      <c r="A1424" t="s">
        <v>2054</v>
      </c>
      <c r="B1424" t="s">
        <v>629</v>
      </c>
      <c r="C1424">
        <v>1251.8900000000001</v>
      </c>
    </row>
    <row r="1425" spans="1:3">
      <c r="A1425" t="s">
        <v>2055</v>
      </c>
      <c r="B1425" t="s">
        <v>630</v>
      </c>
      <c r="C1425">
        <v>1206.6099999999999</v>
      </c>
    </row>
    <row r="1426" spans="1:3">
      <c r="A1426" t="s">
        <v>2056</v>
      </c>
      <c r="B1426" t="s">
        <v>630</v>
      </c>
      <c r="C1426">
        <v>1229.82</v>
      </c>
    </row>
    <row r="1427" spans="1:3">
      <c r="A1427" t="s">
        <v>2057</v>
      </c>
      <c r="B1427" t="s">
        <v>630</v>
      </c>
      <c r="C1427">
        <v>1202.5899999999999</v>
      </c>
    </row>
    <row r="1428" spans="1:3">
      <c r="A1428" t="s">
        <v>2058</v>
      </c>
      <c r="B1428" t="s">
        <v>630</v>
      </c>
      <c r="C1428">
        <v>1139.82</v>
      </c>
    </row>
    <row r="1429" spans="1:3">
      <c r="A1429" t="s">
        <v>2059</v>
      </c>
      <c r="B1429" t="s">
        <v>630</v>
      </c>
      <c r="C1429">
        <v>1129.25</v>
      </c>
    </row>
    <row r="1430" spans="1:3">
      <c r="A1430" t="s">
        <v>2060</v>
      </c>
      <c r="B1430" t="s">
        <v>630</v>
      </c>
      <c r="C1430">
        <v>1078.27</v>
      </c>
    </row>
    <row r="1431" spans="1:3">
      <c r="A1431" t="s">
        <v>2061</v>
      </c>
      <c r="B1431" t="s">
        <v>630</v>
      </c>
      <c r="C1431">
        <v>1037.8399999999999</v>
      </c>
    </row>
    <row r="1432" spans="1:3">
      <c r="A1432" t="s">
        <v>2062</v>
      </c>
      <c r="B1432" t="s">
        <v>630</v>
      </c>
      <c r="C1432">
        <v>1057.31</v>
      </c>
    </row>
    <row r="1433" spans="1:3">
      <c r="A1433" t="s">
        <v>2063</v>
      </c>
      <c r="B1433" t="s">
        <v>631</v>
      </c>
      <c r="C1433">
        <v>1078.3900000000001</v>
      </c>
    </row>
    <row r="1434" spans="1:3">
      <c r="A1434" t="s">
        <v>2064</v>
      </c>
      <c r="B1434" t="s">
        <v>631</v>
      </c>
      <c r="C1434">
        <v>1025.05</v>
      </c>
    </row>
    <row r="1435" spans="1:3">
      <c r="A1435" t="s">
        <v>2065</v>
      </c>
      <c r="B1435" t="s">
        <v>632</v>
      </c>
      <c r="C1435">
        <v>986.45</v>
      </c>
    </row>
    <row r="1436" spans="1:3">
      <c r="A1436" t="s">
        <v>2066</v>
      </c>
      <c r="B1436" t="s">
        <v>632</v>
      </c>
      <c r="C1436">
        <v>887.39</v>
      </c>
    </row>
    <row r="1437" spans="1:3">
      <c r="A1437" t="s">
        <v>2067</v>
      </c>
      <c r="B1437" t="s">
        <v>632</v>
      </c>
      <c r="C1437">
        <v>794.44</v>
      </c>
    </row>
    <row r="1438" spans="1:3">
      <c r="A1438" t="s">
        <v>2068</v>
      </c>
      <c r="B1438" t="s">
        <v>627</v>
      </c>
      <c r="C1438">
        <v>2278.4</v>
      </c>
    </row>
    <row r="1439" spans="1:3">
      <c r="A1439" t="s">
        <v>2069</v>
      </c>
      <c r="B1439" t="s">
        <v>632</v>
      </c>
      <c r="C1439">
        <v>721.15</v>
      </c>
    </row>
    <row r="1440" spans="1:3">
      <c r="A1440" t="s">
        <v>2070</v>
      </c>
      <c r="B1440" t="s">
        <v>632</v>
      </c>
      <c r="C1440">
        <v>652.08000000000004</v>
      </c>
    </row>
    <row r="1441" spans="1:3">
      <c r="A1441" t="s">
        <v>2071</v>
      </c>
      <c r="B1441" t="s">
        <v>632</v>
      </c>
      <c r="C1441">
        <v>573.42999999999995</v>
      </c>
    </row>
    <row r="1442" spans="1:3">
      <c r="A1442" t="s">
        <v>2072</v>
      </c>
      <c r="B1442" t="s">
        <v>632</v>
      </c>
      <c r="C1442">
        <v>527.79</v>
      </c>
    </row>
    <row r="1443" spans="1:3">
      <c r="A1443" t="s">
        <v>2073</v>
      </c>
      <c r="B1443" t="s">
        <v>632</v>
      </c>
      <c r="C1443">
        <v>510.49</v>
      </c>
    </row>
    <row r="1444" spans="1:3">
      <c r="A1444" t="s">
        <v>2074</v>
      </c>
      <c r="B1444" t="s">
        <v>632</v>
      </c>
      <c r="C1444">
        <v>550.67999999999995</v>
      </c>
    </row>
    <row r="1445" spans="1:3">
      <c r="A1445" t="s">
        <v>2075</v>
      </c>
      <c r="B1445" t="s">
        <v>632</v>
      </c>
      <c r="C1445">
        <v>573.74</v>
      </c>
    </row>
    <row r="1446" spans="1:3">
      <c r="A1446" t="s">
        <v>2076</v>
      </c>
      <c r="B1446" t="s">
        <v>632</v>
      </c>
      <c r="C1446">
        <v>615.99</v>
      </c>
    </row>
    <row r="1447" spans="1:3">
      <c r="A1447" t="s">
        <v>2077</v>
      </c>
      <c r="B1447" t="s">
        <v>633</v>
      </c>
      <c r="C1447">
        <v>587.14</v>
      </c>
    </row>
    <row r="1448" spans="1:3">
      <c r="A1448" t="s">
        <v>2078</v>
      </c>
      <c r="B1448" t="s">
        <v>633</v>
      </c>
      <c r="C1448">
        <v>499.28</v>
      </c>
    </row>
    <row r="1449" spans="1:3">
      <c r="A1449" t="s">
        <v>2079</v>
      </c>
      <c r="B1449" t="s">
        <v>627</v>
      </c>
      <c r="C1449">
        <v>2348.27</v>
      </c>
    </row>
    <row r="1450" spans="1:3">
      <c r="A1450" t="s">
        <v>2080</v>
      </c>
      <c r="B1450" t="s">
        <v>633</v>
      </c>
      <c r="C1450">
        <v>448.91</v>
      </c>
    </row>
    <row r="1451" spans="1:3">
      <c r="A1451" t="s">
        <v>2081</v>
      </c>
      <c r="B1451" t="s">
        <v>633</v>
      </c>
      <c r="C1451">
        <v>388.41</v>
      </c>
    </row>
    <row r="1452" spans="1:3">
      <c r="A1452" t="s">
        <v>2082</v>
      </c>
      <c r="B1452" t="s">
        <v>633</v>
      </c>
      <c r="C1452">
        <v>352.3</v>
      </c>
    </row>
    <row r="1453" spans="1:3">
      <c r="A1453" t="s">
        <v>2083</v>
      </c>
      <c r="B1453" t="s">
        <v>633</v>
      </c>
      <c r="C1453">
        <v>349.72</v>
      </c>
    </row>
    <row r="1454" spans="1:3">
      <c r="A1454" t="s">
        <v>2084</v>
      </c>
      <c r="B1454" t="s">
        <v>633</v>
      </c>
      <c r="C1454">
        <v>366.78</v>
      </c>
    </row>
    <row r="1455" spans="1:3">
      <c r="A1455" t="s">
        <v>2085</v>
      </c>
      <c r="B1455" t="s">
        <v>633</v>
      </c>
      <c r="C1455">
        <v>413.77</v>
      </c>
    </row>
    <row r="1456" spans="1:3">
      <c r="A1456" t="s">
        <v>2086</v>
      </c>
      <c r="B1456" t="s">
        <v>633</v>
      </c>
      <c r="C1456">
        <v>477.51</v>
      </c>
    </row>
    <row r="1457" spans="1:3">
      <c r="A1457" t="s">
        <v>2087</v>
      </c>
      <c r="B1457" t="s">
        <v>633</v>
      </c>
      <c r="C1457">
        <v>528.45000000000005</v>
      </c>
    </row>
    <row r="1458" spans="1:3">
      <c r="A1458" t="s">
        <v>2088</v>
      </c>
      <c r="B1458" t="s">
        <v>634</v>
      </c>
      <c r="C1458">
        <v>561.92999999999995</v>
      </c>
    </row>
    <row r="1459" spans="1:3">
      <c r="A1459" t="s">
        <v>2089</v>
      </c>
      <c r="B1459" t="s">
        <v>634</v>
      </c>
      <c r="C1459">
        <v>440.79</v>
      </c>
    </row>
    <row r="1460" spans="1:3">
      <c r="A1460" t="s">
        <v>2090</v>
      </c>
      <c r="B1460" t="s">
        <v>627</v>
      </c>
      <c r="C1460">
        <v>2464.61</v>
      </c>
    </row>
    <row r="1461" spans="1:3">
      <c r="A1461" t="s">
        <v>2091</v>
      </c>
      <c r="B1461" t="s">
        <v>634</v>
      </c>
      <c r="C1461">
        <v>381.94</v>
      </c>
    </row>
    <row r="1462" spans="1:3">
      <c r="A1462" t="s">
        <v>2092</v>
      </c>
      <c r="B1462" t="s">
        <v>634</v>
      </c>
      <c r="C1462">
        <v>313.2</v>
      </c>
    </row>
    <row r="1463" spans="1:3">
      <c r="A1463" t="s">
        <v>2093</v>
      </c>
      <c r="B1463" t="s">
        <v>634</v>
      </c>
      <c r="C1463">
        <v>278.98</v>
      </c>
    </row>
    <row r="1464" spans="1:3">
      <c r="A1464" t="s">
        <v>2094</v>
      </c>
      <c r="B1464" t="s">
        <v>634</v>
      </c>
      <c r="C1464">
        <v>241.69</v>
      </c>
    </row>
    <row r="1465" spans="1:3">
      <c r="A1465" t="s">
        <v>2095</v>
      </c>
      <c r="B1465" t="s">
        <v>634</v>
      </c>
      <c r="C1465">
        <v>282.11</v>
      </c>
    </row>
    <row r="1466" spans="1:3">
      <c r="A1466" t="s">
        <v>2096</v>
      </c>
      <c r="B1466" t="s">
        <v>634</v>
      </c>
      <c r="C1466">
        <v>330.52</v>
      </c>
    </row>
    <row r="1467" spans="1:3">
      <c r="A1467" t="s">
        <v>2097</v>
      </c>
      <c r="B1467" t="s">
        <v>634</v>
      </c>
      <c r="C1467">
        <v>409.96</v>
      </c>
    </row>
    <row r="1468" spans="1:3">
      <c r="A1468" t="s">
        <v>2098</v>
      </c>
      <c r="B1468" t="s">
        <v>634</v>
      </c>
      <c r="C1468">
        <v>470.22</v>
      </c>
    </row>
    <row r="1469" spans="1:3">
      <c r="A1469" t="s">
        <v>2099</v>
      </c>
      <c r="B1469" t="s">
        <v>634</v>
      </c>
      <c r="C1469">
        <v>575.39</v>
      </c>
    </row>
    <row r="1470" spans="1:3">
      <c r="A1470" t="s">
        <v>2100</v>
      </c>
      <c r="B1470" t="s">
        <v>635</v>
      </c>
      <c r="C1470">
        <v>578.5</v>
      </c>
    </row>
    <row r="1471" spans="1:3">
      <c r="A1471" t="s">
        <v>2101</v>
      </c>
      <c r="B1471" t="s">
        <v>628</v>
      </c>
      <c r="C1471">
        <v>1809.71</v>
      </c>
    </row>
    <row r="1472" spans="1:3">
      <c r="A1472" t="s">
        <v>2102</v>
      </c>
      <c r="B1472" t="s">
        <v>629</v>
      </c>
      <c r="C1472">
        <v>1105.02</v>
      </c>
    </row>
    <row r="1473" spans="1:3">
      <c r="A1473" t="s">
        <v>2103</v>
      </c>
      <c r="B1473" t="s">
        <v>629</v>
      </c>
      <c r="C1473">
        <v>983.19</v>
      </c>
    </row>
    <row r="1474" spans="1:3">
      <c r="A1474" t="s">
        <v>2104</v>
      </c>
      <c r="B1474" t="s">
        <v>629</v>
      </c>
      <c r="C1474">
        <v>911.57</v>
      </c>
    </row>
    <row r="1475" spans="1:3">
      <c r="A1475" t="s">
        <v>2105</v>
      </c>
      <c r="B1475" t="s">
        <v>629</v>
      </c>
      <c r="C1475">
        <v>789.92</v>
      </c>
    </row>
    <row r="1476" spans="1:3">
      <c r="A1476" t="s">
        <v>2106</v>
      </c>
      <c r="B1476" t="s">
        <v>629</v>
      </c>
      <c r="C1476">
        <v>719.62</v>
      </c>
    </row>
    <row r="1477" spans="1:3">
      <c r="A1477" t="s">
        <v>2107</v>
      </c>
      <c r="B1477" t="s">
        <v>629</v>
      </c>
      <c r="C1477">
        <v>582.27</v>
      </c>
    </row>
    <row r="1478" spans="1:3">
      <c r="A1478" t="s">
        <v>2108</v>
      </c>
      <c r="B1478" t="s">
        <v>629</v>
      </c>
      <c r="C1478">
        <v>529.04999999999995</v>
      </c>
    </row>
    <row r="1479" spans="1:3">
      <c r="A1479" t="s">
        <v>2109</v>
      </c>
      <c r="B1479" t="s">
        <v>629</v>
      </c>
      <c r="C1479">
        <v>452.61</v>
      </c>
    </row>
    <row r="1480" spans="1:3">
      <c r="A1480" t="s">
        <v>2110</v>
      </c>
      <c r="B1480" t="s">
        <v>629</v>
      </c>
      <c r="C1480">
        <v>403.58</v>
      </c>
    </row>
    <row r="1481" spans="1:3">
      <c r="A1481" t="s">
        <v>2111</v>
      </c>
      <c r="B1481" t="s">
        <v>629</v>
      </c>
      <c r="C1481">
        <v>503.49</v>
      </c>
    </row>
    <row r="1482" spans="1:3">
      <c r="A1482" t="s">
        <v>2112</v>
      </c>
      <c r="B1482" t="s">
        <v>628</v>
      </c>
      <c r="C1482">
        <v>1716.25</v>
      </c>
    </row>
    <row r="1483" spans="1:3">
      <c r="A1483" t="s">
        <v>2113</v>
      </c>
      <c r="B1483" t="s">
        <v>629</v>
      </c>
      <c r="C1483">
        <v>579.26</v>
      </c>
    </row>
    <row r="1484" spans="1:3">
      <c r="A1484" t="s">
        <v>2114</v>
      </c>
      <c r="B1484" t="s">
        <v>628</v>
      </c>
      <c r="C1484">
        <v>538.25</v>
      </c>
    </row>
    <row r="1485" spans="1:3">
      <c r="A1485" t="s">
        <v>2115</v>
      </c>
      <c r="B1485" t="s">
        <v>628</v>
      </c>
      <c r="C1485">
        <v>465.76</v>
      </c>
    </row>
    <row r="1486" spans="1:3">
      <c r="A1486" t="s">
        <v>2116</v>
      </c>
      <c r="B1486" t="s">
        <v>628</v>
      </c>
      <c r="C1486">
        <v>399.97</v>
      </c>
    </row>
    <row r="1487" spans="1:3">
      <c r="A1487" t="s">
        <v>2117</v>
      </c>
      <c r="B1487" t="s">
        <v>628</v>
      </c>
      <c r="C1487">
        <v>344.61</v>
      </c>
    </row>
    <row r="1488" spans="1:3">
      <c r="A1488" t="s">
        <v>2118</v>
      </c>
      <c r="B1488" t="s">
        <v>628</v>
      </c>
      <c r="C1488">
        <v>345.28</v>
      </c>
    </row>
    <row r="1489" spans="1:3">
      <c r="A1489" t="s">
        <v>2119</v>
      </c>
      <c r="B1489" t="s">
        <v>628</v>
      </c>
      <c r="C1489">
        <v>331.73</v>
      </c>
    </row>
    <row r="1490" spans="1:3">
      <c r="A1490" t="s">
        <v>2120</v>
      </c>
      <c r="B1490" t="s">
        <v>628</v>
      </c>
      <c r="C1490">
        <v>393.86</v>
      </c>
    </row>
    <row r="1491" spans="1:3">
      <c r="A1491" t="s">
        <v>2121</v>
      </c>
      <c r="B1491" t="s">
        <v>628</v>
      </c>
      <c r="C1491">
        <v>427.8</v>
      </c>
    </row>
    <row r="1492" spans="1:3">
      <c r="A1492" t="s">
        <v>2122</v>
      </c>
      <c r="B1492" t="s">
        <v>628</v>
      </c>
      <c r="C1492">
        <v>512.63</v>
      </c>
    </row>
    <row r="1493" spans="1:3">
      <c r="A1493" t="s">
        <v>2123</v>
      </c>
      <c r="B1493" t="s">
        <v>628</v>
      </c>
      <c r="C1493">
        <v>1669.73</v>
      </c>
    </row>
    <row r="1494" spans="1:3">
      <c r="A1494" t="s">
        <v>2124</v>
      </c>
      <c r="B1494" t="s">
        <v>628</v>
      </c>
      <c r="C1494">
        <v>579.25</v>
      </c>
    </row>
    <row r="1495" spans="1:3">
      <c r="A1495" t="s">
        <v>2125</v>
      </c>
      <c r="B1495" t="s">
        <v>628</v>
      </c>
      <c r="C1495">
        <v>676.25</v>
      </c>
    </row>
    <row r="1496" spans="1:3">
      <c r="A1496" t="s">
        <v>2126</v>
      </c>
      <c r="B1496" t="s">
        <v>628</v>
      </c>
      <c r="C1496">
        <v>762.26</v>
      </c>
    </row>
    <row r="1497" spans="1:3">
      <c r="A1497" t="s">
        <v>2127</v>
      </c>
      <c r="B1497" t="s">
        <v>628</v>
      </c>
      <c r="C1497">
        <v>832.32</v>
      </c>
    </row>
    <row r="1498" spans="1:3">
      <c r="A1498" t="s">
        <v>2128</v>
      </c>
      <c r="B1498" t="s">
        <v>628</v>
      </c>
      <c r="C1498">
        <v>925.77</v>
      </c>
    </row>
    <row r="1499" spans="1:3">
      <c r="A1499" t="s">
        <v>2129</v>
      </c>
      <c r="B1499" t="s">
        <v>628</v>
      </c>
      <c r="C1499">
        <v>968.85</v>
      </c>
    </row>
    <row r="1500" spans="1:3">
      <c r="A1500" t="s">
        <v>2130</v>
      </c>
      <c r="B1500" t="s">
        <v>628</v>
      </c>
      <c r="C1500">
        <v>949.31</v>
      </c>
    </row>
    <row r="1501" spans="1:3">
      <c r="A1501" t="s">
        <v>2131</v>
      </c>
      <c r="B1501" t="s">
        <v>628</v>
      </c>
      <c r="C1501">
        <v>994.7</v>
      </c>
    </row>
    <row r="1502" spans="1:3">
      <c r="A1502" t="s">
        <v>2132</v>
      </c>
      <c r="B1502" t="s">
        <v>628</v>
      </c>
      <c r="C1502">
        <v>1049.05</v>
      </c>
    </row>
    <row r="1503" spans="1:3">
      <c r="A1503" t="s">
        <v>2133</v>
      </c>
      <c r="B1503" t="s">
        <v>628</v>
      </c>
      <c r="C1503">
        <v>1105.3599999999999</v>
      </c>
    </row>
    <row r="1504" spans="1:3">
      <c r="A1504" t="s">
        <v>2134</v>
      </c>
      <c r="B1504" t="s">
        <v>628</v>
      </c>
      <c r="C1504">
        <v>1577.07</v>
      </c>
    </row>
    <row r="1505" spans="1:3">
      <c r="A1505" t="s">
        <v>2135</v>
      </c>
      <c r="B1505" t="s">
        <v>628</v>
      </c>
      <c r="C1505">
        <v>1163.51</v>
      </c>
    </row>
    <row r="1506" spans="1:3">
      <c r="A1506" t="s">
        <v>2136</v>
      </c>
      <c r="B1506" t="s">
        <v>628</v>
      </c>
      <c r="C1506">
        <v>1276.94</v>
      </c>
    </row>
    <row r="1507" spans="1:3">
      <c r="A1507" t="s">
        <v>2137</v>
      </c>
      <c r="B1507" t="s">
        <v>628</v>
      </c>
      <c r="C1507">
        <v>1386.99</v>
      </c>
    </row>
    <row r="1508" spans="1:3">
      <c r="A1508" t="s">
        <v>2138</v>
      </c>
      <c r="B1508" t="s">
        <v>628</v>
      </c>
      <c r="C1508">
        <v>1479.99</v>
      </c>
    </row>
    <row r="1509" spans="1:3">
      <c r="A1509" t="s">
        <v>2139</v>
      </c>
      <c r="B1509" t="s">
        <v>628</v>
      </c>
      <c r="C1509">
        <v>1571.66</v>
      </c>
    </row>
    <row r="1510" spans="1:3">
      <c r="A1510" t="s">
        <v>2140</v>
      </c>
      <c r="B1510" t="s">
        <v>628</v>
      </c>
      <c r="C1510">
        <v>1663.49</v>
      </c>
    </row>
    <row r="1511" spans="1:3">
      <c r="A1511" t="s">
        <v>2141</v>
      </c>
      <c r="B1511" t="s">
        <v>628</v>
      </c>
      <c r="C1511">
        <v>1751.49</v>
      </c>
    </row>
    <row r="1512" spans="1:3">
      <c r="A1512" t="s">
        <v>2142</v>
      </c>
      <c r="B1512" t="s">
        <v>628</v>
      </c>
      <c r="C1512">
        <v>1843.95</v>
      </c>
    </row>
    <row r="1513" spans="1:3">
      <c r="A1513" t="s">
        <v>2143</v>
      </c>
      <c r="B1513" t="s">
        <v>628</v>
      </c>
      <c r="C1513">
        <v>1942.21</v>
      </c>
    </row>
    <row r="1514" spans="1:3">
      <c r="A1514" t="s">
        <v>2144</v>
      </c>
      <c r="B1514" t="s">
        <v>628</v>
      </c>
      <c r="C1514">
        <v>2003.98</v>
      </c>
    </row>
    <row r="1515" spans="1:3">
      <c r="A1515" t="s">
        <v>2145</v>
      </c>
      <c r="B1515" t="s">
        <v>628</v>
      </c>
      <c r="C1515">
        <v>1498.26</v>
      </c>
    </row>
    <row r="1516" spans="1:3">
      <c r="A1516" t="s">
        <v>2146</v>
      </c>
      <c r="B1516" t="s">
        <v>628</v>
      </c>
      <c r="C1516">
        <v>2131.61</v>
      </c>
    </row>
    <row r="1517" spans="1:3">
      <c r="A1517" t="s">
        <v>2147</v>
      </c>
      <c r="B1517" t="s">
        <v>628</v>
      </c>
      <c r="C1517">
        <v>2095.12</v>
      </c>
    </row>
    <row r="1518" spans="1:3">
      <c r="A1518" t="s">
        <v>2148</v>
      </c>
      <c r="B1518" t="s">
        <v>628</v>
      </c>
      <c r="C1518">
        <v>2011.74</v>
      </c>
    </row>
    <row r="1519" spans="1:3">
      <c r="A1519" t="s">
        <v>2149</v>
      </c>
      <c r="B1519" t="s">
        <v>628</v>
      </c>
      <c r="C1519">
        <v>1916.68</v>
      </c>
    </row>
    <row r="1520" spans="1:3">
      <c r="A1520" t="s">
        <v>2150</v>
      </c>
      <c r="B1520" t="s">
        <v>628</v>
      </c>
      <c r="C1520">
        <v>1856.67</v>
      </c>
    </row>
    <row r="1521" spans="1:3">
      <c r="A1521" t="s">
        <v>2151</v>
      </c>
      <c r="B1521" t="s">
        <v>628</v>
      </c>
      <c r="C1521">
        <v>2051.9699999999998</v>
      </c>
    </row>
    <row r="1522" spans="1:3">
      <c r="A1522" t="s">
        <v>2152</v>
      </c>
      <c r="B1522" t="s">
        <v>628</v>
      </c>
      <c r="C1522">
        <v>2109.77</v>
      </c>
    </row>
    <row r="1523" spans="1:3">
      <c r="A1523" t="s">
        <v>2153</v>
      </c>
      <c r="B1523" t="s">
        <v>628</v>
      </c>
      <c r="C1523">
        <v>2131.61</v>
      </c>
    </row>
    <row r="1524" spans="1:3">
      <c r="A1524" t="s">
        <v>2154</v>
      </c>
      <c r="B1524" t="s">
        <v>628</v>
      </c>
      <c r="C1524">
        <v>1418.05</v>
      </c>
    </row>
    <row r="1525" spans="1:3">
      <c r="A1525" t="s">
        <v>2155</v>
      </c>
      <c r="B1525" t="s">
        <v>628</v>
      </c>
      <c r="C1525">
        <v>1382.04</v>
      </c>
    </row>
    <row r="1526" spans="1:3">
      <c r="A1526" t="s">
        <v>2156</v>
      </c>
      <c r="B1526" t="s">
        <v>628</v>
      </c>
      <c r="C1526">
        <v>1278.76</v>
      </c>
    </row>
    <row r="1527" spans="1:3">
      <c r="A1527" t="s">
        <v>2157</v>
      </c>
      <c r="B1527" t="s">
        <v>629</v>
      </c>
      <c r="C1527">
        <v>1177.57</v>
      </c>
    </row>
    <row r="1528" spans="1:3">
      <c r="A1528" t="s">
        <v>2158</v>
      </c>
      <c r="B1528" t="s">
        <v>622</v>
      </c>
      <c r="C1528">
        <v>1145.3900000000001</v>
      </c>
    </row>
    <row r="1529" spans="1:3">
      <c r="A1529" t="s">
        <v>2159</v>
      </c>
      <c r="B1529" t="s">
        <v>622</v>
      </c>
      <c r="C1529">
        <v>552.63</v>
      </c>
    </row>
    <row r="1530" spans="1:3">
      <c r="A1530" t="s">
        <v>2160</v>
      </c>
      <c r="B1530" t="s">
        <v>622</v>
      </c>
      <c r="C1530">
        <v>473.78</v>
      </c>
    </row>
    <row r="1531" spans="1:3">
      <c r="A1531" t="s">
        <v>2161</v>
      </c>
      <c r="B1531" t="s">
        <v>622</v>
      </c>
      <c r="C1531">
        <v>467.96</v>
      </c>
    </row>
    <row r="1532" spans="1:3">
      <c r="A1532" t="s">
        <v>2162</v>
      </c>
      <c r="B1532" t="s">
        <v>623</v>
      </c>
      <c r="C1532">
        <v>446.54</v>
      </c>
    </row>
    <row r="1533" spans="1:3">
      <c r="A1533" t="s">
        <v>2163</v>
      </c>
      <c r="B1533" t="s">
        <v>623</v>
      </c>
      <c r="C1533">
        <v>360.71</v>
      </c>
    </row>
    <row r="1534" spans="1:3">
      <c r="A1534" t="s">
        <v>2164</v>
      </c>
      <c r="B1534" t="s">
        <v>623</v>
      </c>
      <c r="C1534">
        <v>267.44</v>
      </c>
    </row>
    <row r="1535" spans="1:3">
      <c r="A1535" t="s">
        <v>2165</v>
      </c>
      <c r="B1535" t="s">
        <v>623</v>
      </c>
      <c r="C1535">
        <v>175.79</v>
      </c>
    </row>
    <row r="1536" spans="1:3">
      <c r="A1536" t="s">
        <v>2166</v>
      </c>
      <c r="B1536" t="s">
        <v>623</v>
      </c>
      <c r="C1536">
        <v>89.29</v>
      </c>
    </row>
    <row r="1537" spans="1:3">
      <c r="A1537" t="s">
        <v>2167</v>
      </c>
      <c r="B1537" t="s">
        <v>623</v>
      </c>
      <c r="C1537">
        <v>47.93</v>
      </c>
    </row>
    <row r="1538" spans="1:3">
      <c r="A1538" t="s">
        <v>2168</v>
      </c>
      <c r="B1538" t="s">
        <v>623</v>
      </c>
      <c r="C1538">
        <v>132.78</v>
      </c>
    </row>
    <row r="1539" spans="1:3">
      <c r="A1539" t="s">
        <v>2169</v>
      </c>
      <c r="B1539" t="s">
        <v>622</v>
      </c>
      <c r="C1539">
        <v>1033.8800000000001</v>
      </c>
    </row>
    <row r="1540" spans="1:3">
      <c r="A1540" t="s">
        <v>2170</v>
      </c>
      <c r="B1540" t="s">
        <v>623</v>
      </c>
      <c r="C1540">
        <v>222.15</v>
      </c>
    </row>
    <row r="1541" spans="1:3">
      <c r="A1541" t="s">
        <v>2171</v>
      </c>
      <c r="B1541" t="s">
        <v>623</v>
      </c>
      <c r="C1541">
        <v>306.89</v>
      </c>
    </row>
    <row r="1542" spans="1:3">
      <c r="A1542" t="s">
        <v>2172</v>
      </c>
      <c r="B1542" t="s">
        <v>623</v>
      </c>
      <c r="C1542">
        <v>388.1</v>
      </c>
    </row>
    <row r="1543" spans="1:3">
      <c r="A1543" t="s">
        <v>2173</v>
      </c>
      <c r="B1543" t="s">
        <v>623</v>
      </c>
      <c r="C1543">
        <v>509.67</v>
      </c>
    </row>
    <row r="1544" spans="1:3">
      <c r="A1544" t="s">
        <v>2174</v>
      </c>
      <c r="B1544" t="s">
        <v>624</v>
      </c>
      <c r="C1544">
        <v>468.36</v>
      </c>
    </row>
    <row r="1545" spans="1:3">
      <c r="A1545" t="s">
        <v>2175</v>
      </c>
      <c r="B1545" t="s">
        <v>624</v>
      </c>
      <c r="C1545">
        <v>421.63</v>
      </c>
    </row>
    <row r="1546" spans="1:3">
      <c r="A1546" t="s">
        <v>2176</v>
      </c>
      <c r="B1546" t="s">
        <v>624</v>
      </c>
      <c r="C1546">
        <v>321.47000000000003</v>
      </c>
    </row>
    <row r="1547" spans="1:3">
      <c r="A1547" t="s">
        <v>2177</v>
      </c>
      <c r="B1547" t="s">
        <v>624</v>
      </c>
      <c r="C1547">
        <v>229.22</v>
      </c>
    </row>
    <row r="1548" spans="1:3">
      <c r="A1548" t="s">
        <v>2178</v>
      </c>
      <c r="B1548" t="s">
        <v>624</v>
      </c>
      <c r="C1548">
        <v>188.91</v>
      </c>
    </row>
    <row r="1549" spans="1:3">
      <c r="A1549" t="s">
        <v>2179</v>
      </c>
      <c r="B1549" t="s">
        <v>624</v>
      </c>
      <c r="C1549">
        <v>182.67</v>
      </c>
    </row>
    <row r="1550" spans="1:3">
      <c r="A1550" t="s">
        <v>2180</v>
      </c>
      <c r="B1550" t="s">
        <v>622</v>
      </c>
      <c r="C1550">
        <v>1061.03</v>
      </c>
    </row>
    <row r="1551" spans="1:3">
      <c r="A1551" t="s">
        <v>2181</v>
      </c>
      <c r="B1551" t="s">
        <v>624</v>
      </c>
      <c r="C1551">
        <v>240.77</v>
      </c>
    </row>
    <row r="1552" spans="1:3">
      <c r="A1552" t="s">
        <v>2182</v>
      </c>
      <c r="B1552" t="s">
        <v>624</v>
      </c>
      <c r="C1552">
        <v>300.56</v>
      </c>
    </row>
    <row r="1553" spans="1:3">
      <c r="A1553" t="s">
        <v>2183</v>
      </c>
      <c r="B1553" t="s">
        <v>624</v>
      </c>
      <c r="C1553">
        <v>410.82</v>
      </c>
    </row>
    <row r="1554" spans="1:3">
      <c r="A1554" t="s">
        <v>2184</v>
      </c>
      <c r="B1554" t="s">
        <v>624</v>
      </c>
      <c r="C1554">
        <v>495.89</v>
      </c>
    </row>
    <row r="1555" spans="1:3">
      <c r="A1555" t="s">
        <v>2185</v>
      </c>
      <c r="B1555" t="s">
        <v>625</v>
      </c>
      <c r="C1555">
        <v>527.08000000000004</v>
      </c>
    </row>
    <row r="1556" spans="1:3">
      <c r="A1556" t="s">
        <v>2186</v>
      </c>
      <c r="B1556" t="s">
        <v>625</v>
      </c>
      <c r="C1556">
        <v>449.38</v>
      </c>
    </row>
    <row r="1557" spans="1:3">
      <c r="A1557" t="s">
        <v>2187</v>
      </c>
      <c r="B1557" t="s">
        <v>625</v>
      </c>
      <c r="C1557">
        <v>355.67</v>
      </c>
    </row>
    <row r="1558" spans="1:3">
      <c r="A1558" t="s">
        <v>2188</v>
      </c>
      <c r="B1558" t="s">
        <v>625</v>
      </c>
      <c r="C1558">
        <v>267.43</v>
      </c>
    </row>
    <row r="1559" spans="1:3">
      <c r="A1559" t="s">
        <v>2189</v>
      </c>
      <c r="B1559" t="s">
        <v>625</v>
      </c>
      <c r="C1559">
        <v>216.33</v>
      </c>
    </row>
    <row r="1560" spans="1:3">
      <c r="A1560" t="s">
        <v>2190</v>
      </c>
      <c r="B1560" t="s">
        <v>625</v>
      </c>
      <c r="C1560">
        <v>140.12</v>
      </c>
    </row>
    <row r="1561" spans="1:3">
      <c r="A1561" t="s">
        <v>2191</v>
      </c>
      <c r="B1561" t="s">
        <v>623</v>
      </c>
      <c r="C1561">
        <v>956.03</v>
      </c>
    </row>
    <row r="1562" spans="1:3">
      <c r="A1562" t="s">
        <v>2192</v>
      </c>
      <c r="B1562" t="s">
        <v>625</v>
      </c>
      <c r="C1562">
        <v>146.49</v>
      </c>
    </row>
    <row r="1563" spans="1:3">
      <c r="A1563" t="s">
        <v>2193</v>
      </c>
      <c r="B1563" t="s">
        <v>625</v>
      </c>
      <c r="C1563">
        <v>201.11</v>
      </c>
    </row>
    <row r="1564" spans="1:3">
      <c r="A1564" t="s">
        <v>2194</v>
      </c>
      <c r="B1564" t="s">
        <v>625</v>
      </c>
      <c r="C1564">
        <v>315.12</v>
      </c>
    </row>
    <row r="1565" spans="1:3">
      <c r="A1565" t="s">
        <v>2195</v>
      </c>
      <c r="B1565" t="s">
        <v>625</v>
      </c>
      <c r="C1565">
        <v>392.45</v>
      </c>
    </row>
    <row r="1566" spans="1:3">
      <c r="A1566" t="s">
        <v>2196</v>
      </c>
      <c r="B1566" t="s">
        <v>625</v>
      </c>
      <c r="C1566">
        <v>472.07</v>
      </c>
    </row>
    <row r="1567" spans="1:3">
      <c r="A1567" t="s">
        <v>2197</v>
      </c>
      <c r="B1567" t="s">
        <v>626</v>
      </c>
      <c r="C1567">
        <v>426.56</v>
      </c>
    </row>
    <row r="1568" spans="1:3">
      <c r="A1568" t="s">
        <v>2198</v>
      </c>
      <c r="B1568" t="s">
        <v>626</v>
      </c>
      <c r="C1568">
        <v>361.97</v>
      </c>
    </row>
    <row r="1569" spans="1:3">
      <c r="A1569" t="s">
        <v>2199</v>
      </c>
      <c r="B1569" t="s">
        <v>626</v>
      </c>
      <c r="C1569">
        <v>301.85000000000002</v>
      </c>
    </row>
    <row r="1570" spans="1:3">
      <c r="A1570" t="s">
        <v>2200</v>
      </c>
      <c r="B1570" t="s">
        <v>626</v>
      </c>
      <c r="C1570">
        <v>288.5</v>
      </c>
    </row>
    <row r="1571" spans="1:3">
      <c r="A1571" t="s">
        <v>2201</v>
      </c>
      <c r="B1571" t="s">
        <v>626</v>
      </c>
      <c r="C1571">
        <v>268.85000000000002</v>
      </c>
    </row>
    <row r="1572" spans="1:3">
      <c r="A1572" t="s">
        <v>2202</v>
      </c>
      <c r="B1572" t="s">
        <v>623</v>
      </c>
      <c r="C1572">
        <v>899.94</v>
      </c>
    </row>
    <row r="1573" spans="1:3">
      <c r="A1573" t="s">
        <v>2203</v>
      </c>
      <c r="B1573" t="s">
        <v>626</v>
      </c>
      <c r="C1573">
        <v>320.8</v>
      </c>
    </row>
    <row r="1574" spans="1:3">
      <c r="A1574" t="s">
        <v>2204</v>
      </c>
      <c r="B1574" t="s">
        <v>626</v>
      </c>
      <c r="C1574">
        <v>391.54</v>
      </c>
    </row>
    <row r="1575" spans="1:3">
      <c r="A1575" t="s">
        <v>2205</v>
      </c>
      <c r="B1575" t="s">
        <v>626</v>
      </c>
      <c r="C1575">
        <v>472.24</v>
      </c>
    </row>
    <row r="1576" spans="1:3">
      <c r="A1576" t="s">
        <v>2206</v>
      </c>
      <c r="B1576" t="s">
        <v>626</v>
      </c>
      <c r="C1576">
        <v>580.20000000000005</v>
      </c>
    </row>
    <row r="1577" spans="1:3">
      <c r="A1577" t="s">
        <v>2207</v>
      </c>
      <c r="B1577" t="s">
        <v>626</v>
      </c>
      <c r="C1577">
        <v>656.36</v>
      </c>
    </row>
    <row r="1578" spans="1:3">
      <c r="A1578" t="s">
        <v>2208</v>
      </c>
      <c r="B1578" t="s">
        <v>626</v>
      </c>
      <c r="C1578">
        <v>691.73</v>
      </c>
    </row>
    <row r="1579" spans="1:3">
      <c r="A1579" t="s">
        <v>2209</v>
      </c>
      <c r="B1579" t="s">
        <v>626</v>
      </c>
      <c r="C1579">
        <v>754.89</v>
      </c>
    </row>
    <row r="1580" spans="1:3">
      <c r="A1580" t="s">
        <v>2210</v>
      </c>
      <c r="B1580" t="s">
        <v>626</v>
      </c>
      <c r="C1580">
        <v>834.2</v>
      </c>
    </row>
    <row r="1581" spans="1:3">
      <c r="A1581" t="s">
        <v>2211</v>
      </c>
      <c r="B1581" t="s">
        <v>626</v>
      </c>
      <c r="C1581">
        <v>935.86</v>
      </c>
    </row>
    <row r="1582" spans="1:3">
      <c r="A1582" t="s">
        <v>2212</v>
      </c>
      <c r="B1582" t="s">
        <v>626</v>
      </c>
      <c r="C1582">
        <v>976.26</v>
      </c>
    </row>
    <row r="1583" spans="1:3">
      <c r="A1583" t="s">
        <v>2213</v>
      </c>
      <c r="B1583" t="s">
        <v>623</v>
      </c>
      <c r="C1583">
        <v>848.97</v>
      </c>
    </row>
    <row r="1584" spans="1:3">
      <c r="A1584" t="s">
        <v>2214</v>
      </c>
      <c r="B1584" t="s">
        <v>623</v>
      </c>
      <c r="C1584">
        <v>765.3</v>
      </c>
    </row>
    <row r="1585" spans="1:3">
      <c r="A1585" t="s">
        <v>2215</v>
      </c>
      <c r="B1585" t="s">
        <v>622</v>
      </c>
      <c r="C1585">
        <v>711.72</v>
      </c>
    </row>
    <row r="1586" spans="1:3">
      <c r="A1586" t="s">
        <v>2216</v>
      </c>
      <c r="B1586" t="s">
        <v>622</v>
      </c>
      <c r="C1586">
        <v>605.77</v>
      </c>
    </row>
    <row r="1587" spans="1:3">
      <c r="A1587" t="s">
        <v>2217</v>
      </c>
      <c r="B1587" t="s">
        <v>620</v>
      </c>
      <c r="C1587">
        <v>483.74</v>
      </c>
    </row>
    <row r="1588" spans="1:3">
      <c r="A1588" t="s">
        <v>2218</v>
      </c>
      <c r="B1588" t="s">
        <v>620</v>
      </c>
      <c r="C1588">
        <v>513.51</v>
      </c>
    </row>
    <row r="1589" spans="1:3">
      <c r="A1589" t="s">
        <v>2219</v>
      </c>
      <c r="B1589" t="s">
        <v>620</v>
      </c>
      <c r="C1589">
        <v>569.66</v>
      </c>
    </row>
    <row r="1590" spans="1:3">
      <c r="A1590" t="s">
        <v>2220</v>
      </c>
      <c r="B1590" t="s">
        <v>620</v>
      </c>
      <c r="C1590">
        <v>605.99</v>
      </c>
    </row>
    <row r="1591" spans="1:3">
      <c r="A1591" t="s">
        <v>2221</v>
      </c>
      <c r="B1591" t="s">
        <v>620</v>
      </c>
      <c r="C1591">
        <v>652.78</v>
      </c>
    </row>
    <row r="1592" spans="1:3">
      <c r="A1592" t="s">
        <v>2222</v>
      </c>
      <c r="B1592" t="s">
        <v>620</v>
      </c>
      <c r="C1592">
        <v>749.57</v>
      </c>
    </row>
    <row r="1593" spans="1:3">
      <c r="A1593" t="s">
        <v>2223</v>
      </c>
      <c r="B1593" t="s">
        <v>620</v>
      </c>
      <c r="C1593">
        <v>808.91</v>
      </c>
    </row>
    <row r="1594" spans="1:3">
      <c r="A1594" t="s">
        <v>2224</v>
      </c>
      <c r="B1594" t="s">
        <v>620</v>
      </c>
      <c r="C1594">
        <v>874.01</v>
      </c>
    </row>
    <row r="1595" spans="1:3">
      <c r="A1595" t="s">
        <v>2225</v>
      </c>
      <c r="B1595" t="s">
        <v>621</v>
      </c>
      <c r="C1595">
        <v>908.06</v>
      </c>
    </row>
    <row r="1596" spans="1:3">
      <c r="A1596" t="s">
        <v>2226</v>
      </c>
      <c r="B1596" t="s">
        <v>621</v>
      </c>
      <c r="C1596">
        <v>872.69</v>
      </c>
    </row>
    <row r="1597" spans="1:3">
      <c r="A1597" t="s">
        <v>2227</v>
      </c>
      <c r="B1597" t="s">
        <v>621</v>
      </c>
      <c r="C1597">
        <v>835.71</v>
      </c>
    </row>
    <row r="1598" spans="1:3">
      <c r="A1598" t="s">
        <v>2228</v>
      </c>
      <c r="B1598" t="s">
        <v>621</v>
      </c>
      <c r="C1598">
        <v>836.07</v>
      </c>
    </row>
    <row r="1599" spans="1:3">
      <c r="A1599" t="s">
        <v>2229</v>
      </c>
      <c r="B1599" t="s">
        <v>621</v>
      </c>
      <c r="C1599">
        <v>858.79</v>
      </c>
    </row>
    <row r="1600" spans="1:3">
      <c r="A1600" t="s">
        <v>2230</v>
      </c>
      <c r="B1600" t="s">
        <v>622</v>
      </c>
      <c r="C1600">
        <v>881.82</v>
      </c>
    </row>
    <row r="1601" spans="1:3">
      <c r="A1601" t="s">
        <v>2231</v>
      </c>
      <c r="B1601" t="s">
        <v>622</v>
      </c>
      <c r="C1601">
        <v>825.17</v>
      </c>
    </row>
    <row r="1602" spans="1:3">
      <c r="A1602" t="s">
        <v>2232</v>
      </c>
      <c r="B1602" t="s">
        <v>622</v>
      </c>
      <c r="C1602">
        <v>748.58</v>
      </c>
    </row>
    <row r="1603" spans="1:3">
      <c r="A1603" t="s">
        <v>2233</v>
      </c>
      <c r="B1603" t="s">
        <v>622</v>
      </c>
      <c r="C1603">
        <v>697.73</v>
      </c>
    </row>
    <row r="1604" spans="1:3">
      <c r="A1604" t="s">
        <v>2234</v>
      </c>
      <c r="B1604" t="s">
        <v>622</v>
      </c>
      <c r="C1604">
        <v>679.11</v>
      </c>
    </row>
    <row r="1605" spans="1:3">
      <c r="A1605" t="s">
        <v>2235</v>
      </c>
      <c r="B1605" t="s">
        <v>622</v>
      </c>
      <c r="C1605">
        <v>645.37</v>
      </c>
    </row>
    <row r="1606" spans="1:3">
      <c r="A1606" t="s">
        <v>2236</v>
      </c>
      <c r="B1606" t="s">
        <v>622</v>
      </c>
      <c r="C1606">
        <v>641.51</v>
      </c>
    </row>
    <row r="1607" spans="1:3">
      <c r="A1607" t="s">
        <v>2237</v>
      </c>
      <c r="B1607" t="s">
        <v>622</v>
      </c>
      <c r="C1607">
        <v>687.39</v>
      </c>
    </row>
    <row r="1608" spans="1:3">
      <c r="A1608" t="s">
        <v>2238</v>
      </c>
      <c r="B1608" t="s">
        <v>622</v>
      </c>
      <c r="C1608">
        <v>704.91</v>
      </c>
    </row>
    <row r="1609" spans="1:3">
      <c r="A1609" t="s">
        <v>2239</v>
      </c>
      <c r="B1609" t="s">
        <v>622</v>
      </c>
      <c r="C1609">
        <v>781.79</v>
      </c>
    </row>
    <row r="1610" spans="1:3">
      <c r="A1610" t="s">
        <v>2240</v>
      </c>
      <c r="B1610" t="s">
        <v>622</v>
      </c>
      <c r="C1610">
        <v>827.25</v>
      </c>
    </row>
    <row r="1611" spans="1:3">
      <c r="A1611" t="s">
        <v>2241</v>
      </c>
      <c r="B1611" t="s">
        <v>622</v>
      </c>
      <c r="C1611">
        <v>877.25</v>
      </c>
    </row>
    <row r="1612" spans="1:3">
      <c r="A1612" t="s">
        <v>2242</v>
      </c>
      <c r="B1612" t="s">
        <v>622</v>
      </c>
      <c r="C1612">
        <v>997.4</v>
      </c>
    </row>
    <row r="1613" spans="1:3">
      <c r="A1613" t="s">
        <v>2243</v>
      </c>
      <c r="B1613" t="s">
        <v>622</v>
      </c>
      <c r="C1613">
        <v>1063.17</v>
      </c>
    </row>
    <row r="1614" spans="1:3">
      <c r="A1614" t="s">
        <v>2244</v>
      </c>
      <c r="B1614" t="s">
        <v>622</v>
      </c>
      <c r="C1614">
        <v>1132.2</v>
      </c>
    </row>
    <row r="1615" spans="1:3">
      <c r="A1615" s="59"/>
      <c r="B1615" s="59"/>
      <c r="C1615" s="83"/>
    </row>
    <row r="1616" spans="1:3">
      <c r="A1616" s="59"/>
      <c r="B1616" s="59"/>
      <c r="C1616" s="83"/>
    </row>
    <row r="1617" spans="1:3">
      <c r="A1617" s="59"/>
      <c r="B1617" s="59"/>
      <c r="C1617" s="83"/>
    </row>
    <row r="1618" spans="1:3">
      <c r="A1618" s="59"/>
      <c r="B1618" s="59"/>
      <c r="C1618" s="83"/>
    </row>
    <row r="1619" spans="1:3">
      <c r="A1619" s="59"/>
      <c r="B1619" s="59"/>
      <c r="C1619" s="83"/>
    </row>
    <row r="1620" spans="1:3">
      <c r="A1620" s="59"/>
      <c r="B1620" s="59"/>
      <c r="C1620" s="83"/>
    </row>
    <row r="1621" spans="1:3">
      <c r="A1621" s="59"/>
      <c r="B1621" s="59"/>
      <c r="C1621" s="83"/>
    </row>
    <row r="1622" spans="1:3">
      <c r="A1622" s="59"/>
      <c r="B1622" s="59"/>
      <c r="C1622" s="83"/>
    </row>
    <row r="1623" spans="1:3">
      <c r="A1623" s="59"/>
      <c r="B1623" s="59"/>
      <c r="C1623" s="83"/>
    </row>
    <row r="1624" spans="1:3">
      <c r="A1624" s="59"/>
      <c r="B1624" s="59"/>
      <c r="C1624" s="83"/>
    </row>
    <row r="1625" spans="1:3">
      <c r="A1625" s="59"/>
      <c r="B1625" s="59"/>
      <c r="C1625" s="83"/>
    </row>
    <row r="1626" spans="1:3">
      <c r="A1626" s="59"/>
      <c r="B1626" s="59"/>
      <c r="C1626" s="83"/>
    </row>
    <row r="1627" spans="1:3">
      <c r="A1627" s="59"/>
      <c r="B1627" s="59"/>
      <c r="C1627" s="83"/>
    </row>
    <row r="1628" spans="1:3">
      <c r="A1628" s="59"/>
      <c r="B1628" s="59"/>
      <c r="C1628" s="83"/>
    </row>
    <row r="1629" spans="1:3">
      <c r="A1629" s="59"/>
      <c r="B1629" s="59"/>
      <c r="C1629" s="83"/>
    </row>
    <row r="1630" spans="1:3">
      <c r="A1630" s="59"/>
      <c r="B1630" s="59"/>
      <c r="C1630" s="83"/>
    </row>
    <row r="1631" spans="1:3">
      <c r="A1631" s="59"/>
      <c r="B1631" s="59"/>
      <c r="C1631" s="83"/>
    </row>
    <row r="1632" spans="1:3">
      <c r="A1632" s="59"/>
      <c r="B1632" s="59"/>
      <c r="C1632" s="83"/>
    </row>
    <row r="1633" spans="1:3">
      <c r="A1633" s="59"/>
      <c r="B1633" s="59"/>
      <c r="C1633" s="83"/>
    </row>
    <row r="1634" spans="1:3">
      <c r="A1634" s="59"/>
      <c r="B1634" s="59"/>
      <c r="C1634" s="83"/>
    </row>
    <row r="1635" spans="1:3">
      <c r="A1635" s="59"/>
      <c r="B1635" s="59"/>
      <c r="C1635" s="83"/>
    </row>
    <row r="1636" spans="1:3">
      <c r="A1636" s="59"/>
      <c r="B1636" s="59"/>
      <c r="C1636" s="83"/>
    </row>
    <row r="1637" spans="1:3">
      <c r="A1637" s="59"/>
      <c r="B1637" s="59"/>
      <c r="C1637" s="83"/>
    </row>
    <row r="1638" spans="1:3">
      <c r="A1638" s="59"/>
      <c r="B1638" s="59"/>
      <c r="C1638" s="83"/>
    </row>
    <row r="1639" spans="1:3">
      <c r="A1639" s="59"/>
      <c r="B1639" s="59"/>
      <c r="C1639" s="83"/>
    </row>
    <row r="1640" spans="1:3">
      <c r="A1640" s="59"/>
      <c r="B1640" s="59"/>
      <c r="C1640" s="83"/>
    </row>
    <row r="1641" spans="1:3">
      <c r="A1641" s="59"/>
      <c r="B1641" s="59"/>
      <c r="C1641" s="83"/>
    </row>
    <row r="1642" spans="1:3">
      <c r="A1642" s="59"/>
      <c r="B1642" s="59"/>
      <c r="C1642" s="83"/>
    </row>
    <row r="1643" spans="1:3">
      <c r="A1643" s="59"/>
      <c r="B1643" s="59"/>
      <c r="C1643" s="83"/>
    </row>
    <row r="1644" spans="1:3">
      <c r="A1644" s="59"/>
      <c r="B1644" s="59"/>
      <c r="C1644" s="83"/>
    </row>
    <row r="1645" spans="1:3">
      <c r="A1645" s="59"/>
      <c r="B1645" s="59"/>
      <c r="C1645" s="83"/>
    </row>
    <row r="1646" spans="1:3">
      <c r="A1646" s="59"/>
      <c r="B1646" s="59"/>
      <c r="C1646" s="83"/>
    </row>
    <row r="1647" spans="1:3">
      <c r="A1647" s="59"/>
      <c r="B1647" s="59"/>
      <c r="C1647" s="83"/>
    </row>
    <row r="1648" spans="1:3">
      <c r="A1648" s="59"/>
      <c r="B1648" s="59"/>
      <c r="C1648" s="83"/>
    </row>
    <row r="1649" spans="1:3">
      <c r="A1649" s="59"/>
      <c r="B1649" s="59"/>
      <c r="C1649" s="83"/>
    </row>
    <row r="1650" spans="1:3">
      <c r="A1650" s="59"/>
      <c r="B1650" s="59"/>
      <c r="C1650" s="83"/>
    </row>
    <row r="1651" spans="1:3">
      <c r="A1651" s="59"/>
      <c r="B1651" s="59"/>
      <c r="C1651" s="83"/>
    </row>
    <row r="1652" spans="1:3">
      <c r="A1652" s="59"/>
      <c r="B1652" s="59"/>
      <c r="C1652" s="83"/>
    </row>
    <row r="1653" spans="1:3">
      <c r="A1653" s="59"/>
      <c r="B1653" s="59"/>
      <c r="C1653" s="83"/>
    </row>
    <row r="1654" spans="1:3">
      <c r="A1654" s="59"/>
      <c r="B1654" s="59"/>
      <c r="C1654" s="83"/>
    </row>
    <row r="1655" spans="1:3">
      <c r="A1655" s="59"/>
      <c r="B1655" s="59"/>
      <c r="C1655" s="83"/>
    </row>
    <row r="1656" spans="1:3">
      <c r="A1656" s="59"/>
      <c r="B1656" s="59"/>
      <c r="C1656" s="83"/>
    </row>
    <row r="1657" spans="1:3">
      <c r="A1657" s="59"/>
      <c r="B1657" s="59"/>
      <c r="C1657" s="83"/>
    </row>
    <row r="1658" spans="1:3">
      <c r="A1658" s="59"/>
      <c r="B1658" s="59"/>
      <c r="C1658" s="83"/>
    </row>
    <row r="1659" spans="1:3">
      <c r="A1659" s="59"/>
      <c r="B1659" s="59"/>
      <c r="C1659" s="83"/>
    </row>
    <row r="1660" spans="1:3">
      <c r="A1660" s="59"/>
      <c r="B1660" s="59"/>
      <c r="C1660" s="83"/>
    </row>
    <row r="1661" spans="1:3">
      <c r="A1661" s="59"/>
      <c r="B1661" s="59"/>
      <c r="C1661" s="83"/>
    </row>
    <row r="1662" spans="1:3">
      <c r="A1662" s="59"/>
      <c r="B1662" s="59"/>
      <c r="C1662" s="83"/>
    </row>
    <row r="1663" spans="1:3">
      <c r="A1663" s="59"/>
      <c r="B1663" s="59"/>
      <c r="C1663" s="83"/>
    </row>
    <row r="1664" spans="1:3">
      <c r="A1664" s="59"/>
      <c r="B1664" s="59"/>
      <c r="C1664" s="83"/>
    </row>
    <row r="1665" spans="1:3">
      <c r="A1665" s="59"/>
      <c r="B1665" s="59"/>
      <c r="C1665" s="83"/>
    </row>
    <row r="1666" spans="1:3">
      <c r="A1666" s="59"/>
      <c r="B1666" s="59"/>
      <c r="C1666" s="83"/>
    </row>
    <row r="1667" spans="1:3">
      <c r="A1667" s="59"/>
      <c r="B1667" s="59"/>
      <c r="C1667" s="83"/>
    </row>
    <row r="1668" spans="1:3">
      <c r="A1668" s="59"/>
      <c r="B1668" s="59"/>
      <c r="C1668" s="83"/>
    </row>
    <row r="1669" spans="1:3">
      <c r="A1669" s="59"/>
      <c r="B1669" s="59"/>
      <c r="C1669" s="83"/>
    </row>
    <row r="1670" spans="1:3">
      <c r="A1670" s="59"/>
      <c r="B1670" s="59"/>
      <c r="C1670" s="83"/>
    </row>
    <row r="1671" spans="1:3">
      <c r="A1671" s="59"/>
      <c r="B1671" s="59"/>
      <c r="C1671" s="83"/>
    </row>
    <row r="1672" spans="1:3">
      <c r="A1672" s="59"/>
      <c r="B1672" s="59"/>
      <c r="C1672" s="83"/>
    </row>
    <row r="1673" spans="1:3">
      <c r="A1673" s="59"/>
      <c r="B1673" s="59"/>
      <c r="C1673" s="83"/>
    </row>
    <row r="1674" spans="1:3">
      <c r="A1674" s="59"/>
      <c r="B1674" s="59"/>
      <c r="C1674" s="83"/>
    </row>
    <row r="1675" spans="1:3">
      <c r="A1675" s="59"/>
      <c r="B1675" s="59"/>
      <c r="C1675" s="83"/>
    </row>
    <row r="1676" spans="1:3">
      <c r="A1676" s="59"/>
      <c r="B1676" s="59"/>
      <c r="C1676" s="83"/>
    </row>
    <row r="1677" spans="1:3">
      <c r="A1677" s="59"/>
      <c r="B1677" s="59"/>
      <c r="C1677" s="83"/>
    </row>
    <row r="1678" spans="1:3">
      <c r="A1678" s="59"/>
      <c r="B1678" s="59"/>
      <c r="C1678" s="83"/>
    </row>
    <row r="1679" spans="1:3">
      <c r="A1679" s="59"/>
      <c r="B1679" s="59"/>
      <c r="C1679" s="83"/>
    </row>
    <row r="1680" spans="1:3">
      <c r="A1680" s="59"/>
      <c r="B1680" s="59"/>
      <c r="C1680" s="83"/>
    </row>
    <row r="1681" spans="1:3">
      <c r="A1681" s="59"/>
      <c r="B1681" s="59"/>
      <c r="C1681" s="83"/>
    </row>
    <row r="1682" spans="1:3">
      <c r="A1682" s="59"/>
      <c r="B1682" s="59"/>
      <c r="C1682" s="83"/>
    </row>
    <row r="1683" spans="1:3">
      <c r="A1683" s="59"/>
      <c r="B1683" s="59"/>
      <c r="C1683" s="83"/>
    </row>
    <row r="1684" spans="1:3">
      <c r="A1684" s="59"/>
      <c r="B1684" s="59"/>
      <c r="C1684" s="83"/>
    </row>
    <row r="1685" spans="1:3">
      <c r="A1685" s="59"/>
      <c r="B1685" s="59"/>
      <c r="C1685" s="83"/>
    </row>
    <row r="1686" spans="1:3">
      <c r="A1686" s="59"/>
      <c r="B1686" s="59"/>
      <c r="C1686" s="83"/>
    </row>
    <row r="1687" spans="1:3">
      <c r="A1687" s="59"/>
      <c r="B1687" s="59"/>
      <c r="C1687" s="83"/>
    </row>
    <row r="1688" spans="1:3">
      <c r="A1688" s="59"/>
      <c r="B1688" s="59"/>
      <c r="C1688" s="83"/>
    </row>
    <row r="1689" spans="1:3">
      <c r="A1689" s="59"/>
      <c r="B1689" s="59"/>
      <c r="C1689" s="83"/>
    </row>
    <row r="1690" spans="1:3">
      <c r="A1690" s="59"/>
      <c r="B1690" s="59"/>
      <c r="C1690" s="83"/>
    </row>
    <row r="1691" spans="1:3">
      <c r="A1691" s="59"/>
      <c r="B1691" s="59"/>
      <c r="C1691" s="83"/>
    </row>
    <row r="1692" spans="1:3">
      <c r="A1692" s="59"/>
      <c r="B1692" s="59"/>
      <c r="C1692" s="83"/>
    </row>
    <row r="1693" spans="1:3">
      <c r="A1693" s="59"/>
      <c r="B1693" s="59"/>
      <c r="C1693" s="83"/>
    </row>
    <row r="1694" spans="1:3">
      <c r="A1694" s="59"/>
      <c r="B1694" s="59"/>
      <c r="C1694" s="83"/>
    </row>
    <row r="1695" spans="1:3">
      <c r="A1695" s="59"/>
      <c r="B1695" s="59"/>
      <c r="C1695" s="83"/>
    </row>
    <row r="1696" spans="1:3">
      <c r="A1696" s="59"/>
      <c r="B1696" s="59"/>
      <c r="C1696" s="83"/>
    </row>
    <row r="1697" spans="1:3">
      <c r="A1697" s="59"/>
      <c r="B1697" s="59"/>
      <c r="C1697" s="83"/>
    </row>
    <row r="1698" spans="1:3">
      <c r="A1698" s="59"/>
      <c r="B1698" s="59"/>
      <c r="C1698" s="83"/>
    </row>
    <row r="1699" spans="1:3">
      <c r="A1699" s="59"/>
      <c r="B1699" s="59"/>
      <c r="C1699" s="83"/>
    </row>
    <row r="1700" spans="1:3">
      <c r="A1700" s="59"/>
      <c r="B1700" s="59"/>
      <c r="C1700" s="83"/>
    </row>
    <row r="1701" spans="1:3">
      <c r="A1701" s="59"/>
      <c r="B1701" s="59"/>
      <c r="C1701" s="83"/>
    </row>
    <row r="1702" spans="1:3">
      <c r="A1702" s="59"/>
      <c r="B1702" s="59"/>
      <c r="C1702" s="83"/>
    </row>
    <row r="1703" spans="1:3">
      <c r="A1703" s="59"/>
      <c r="B1703" s="59"/>
      <c r="C1703" s="83"/>
    </row>
    <row r="1704" spans="1:3">
      <c r="A1704" s="59"/>
      <c r="B1704" s="59"/>
      <c r="C1704" s="83"/>
    </row>
    <row r="1705" spans="1:3">
      <c r="A1705" s="59"/>
      <c r="B1705" s="59"/>
      <c r="C1705" s="83"/>
    </row>
    <row r="1706" spans="1:3">
      <c r="A1706" s="59"/>
      <c r="B1706" s="59"/>
      <c r="C1706" s="83"/>
    </row>
    <row r="1707" spans="1:3">
      <c r="A1707" s="59"/>
      <c r="B1707" s="59"/>
      <c r="C1707" s="83"/>
    </row>
    <row r="1708" spans="1:3">
      <c r="A1708" s="59"/>
      <c r="B1708" s="59"/>
      <c r="C1708" s="83"/>
    </row>
    <row r="1709" spans="1:3">
      <c r="A1709" s="59"/>
      <c r="B1709" s="59"/>
      <c r="C1709" s="83"/>
    </row>
    <row r="1710" spans="1:3">
      <c r="A1710" s="59"/>
      <c r="B1710" s="59"/>
      <c r="C1710" s="83"/>
    </row>
    <row r="1711" spans="1:3">
      <c r="A1711" s="59"/>
      <c r="B1711" s="59"/>
      <c r="C1711" s="83"/>
    </row>
    <row r="1712" spans="1:3">
      <c r="A1712" s="59"/>
      <c r="B1712" s="59"/>
      <c r="C1712" s="83"/>
    </row>
    <row r="1713" spans="1:3">
      <c r="A1713" s="59"/>
      <c r="B1713" s="59"/>
      <c r="C1713" s="83"/>
    </row>
    <row r="1714" spans="1:3">
      <c r="A1714" s="59"/>
      <c r="B1714" s="59"/>
      <c r="C1714" s="83"/>
    </row>
    <row r="1715" spans="1:3">
      <c r="A1715" s="59"/>
      <c r="B1715" s="59"/>
      <c r="C1715" s="83"/>
    </row>
    <row r="1716" spans="1:3">
      <c r="A1716" s="59"/>
      <c r="B1716" s="59"/>
      <c r="C1716" s="83"/>
    </row>
    <row r="1717" spans="1:3">
      <c r="A1717" s="59"/>
      <c r="B1717" s="59"/>
      <c r="C1717" s="83"/>
    </row>
    <row r="1718" spans="1:3">
      <c r="A1718" s="59"/>
      <c r="B1718" s="59"/>
      <c r="C1718" s="83"/>
    </row>
    <row r="1719" spans="1:3">
      <c r="A1719" s="59"/>
      <c r="B1719" s="59"/>
      <c r="C1719" s="83"/>
    </row>
    <row r="1720" spans="1:3">
      <c r="A1720" s="59"/>
      <c r="B1720" s="59"/>
      <c r="C1720" s="83"/>
    </row>
    <row r="1721" spans="1:3">
      <c r="A1721" s="59"/>
      <c r="B1721" s="59"/>
      <c r="C1721" s="83"/>
    </row>
    <row r="1722" spans="1:3">
      <c r="A1722" s="59"/>
      <c r="B1722" s="59"/>
      <c r="C1722" s="83"/>
    </row>
    <row r="1723" spans="1:3">
      <c r="A1723" s="59"/>
      <c r="B1723" s="59"/>
      <c r="C1723" s="83"/>
    </row>
    <row r="1724" spans="1:3">
      <c r="A1724" s="59"/>
      <c r="B1724" s="59"/>
      <c r="C1724" s="83"/>
    </row>
    <row r="1725" spans="1:3">
      <c r="A1725" s="59"/>
      <c r="B1725" s="59"/>
      <c r="C1725" s="83"/>
    </row>
    <row r="1726" spans="1:3">
      <c r="A1726" s="59"/>
      <c r="B1726" s="59"/>
      <c r="C1726" s="83"/>
    </row>
    <row r="1727" spans="1:3">
      <c r="A1727" s="59"/>
      <c r="B1727" s="59"/>
      <c r="C1727" s="83"/>
    </row>
    <row r="1728" spans="1:3">
      <c r="A1728" s="59"/>
      <c r="B1728" s="59"/>
      <c r="C1728" s="83"/>
    </row>
    <row r="1729" spans="1:3">
      <c r="A1729" s="59"/>
      <c r="B1729" s="59"/>
      <c r="C1729" s="83"/>
    </row>
    <row r="1730" spans="1:3">
      <c r="A1730" s="59"/>
      <c r="B1730" s="59"/>
      <c r="C1730" s="83"/>
    </row>
    <row r="1731" spans="1:3">
      <c r="A1731" s="59"/>
      <c r="B1731" s="59"/>
      <c r="C1731" s="83"/>
    </row>
    <row r="1732" spans="1:3">
      <c r="A1732" s="59"/>
      <c r="B1732" s="59"/>
      <c r="C1732" s="83"/>
    </row>
    <row r="1733" spans="1:3">
      <c r="A1733" s="59"/>
      <c r="B1733" s="59"/>
      <c r="C1733" s="83"/>
    </row>
    <row r="1734" spans="1:3">
      <c r="A1734" s="59"/>
      <c r="B1734" s="59"/>
      <c r="C1734" s="83"/>
    </row>
    <row r="1735" spans="1:3">
      <c r="A1735" s="59"/>
      <c r="B1735" s="59"/>
      <c r="C1735" s="83"/>
    </row>
    <row r="1736" spans="1:3">
      <c r="A1736" s="59"/>
      <c r="B1736" s="59"/>
      <c r="C1736" s="83"/>
    </row>
    <row r="1737" spans="1:3">
      <c r="A1737" s="59"/>
      <c r="B1737" s="59"/>
      <c r="C1737" s="83"/>
    </row>
    <row r="1738" spans="1:3">
      <c r="A1738" s="59"/>
      <c r="B1738" s="59"/>
      <c r="C1738" s="83"/>
    </row>
    <row r="1739" spans="1:3">
      <c r="A1739" s="59"/>
      <c r="B1739" s="59"/>
      <c r="C1739" s="83"/>
    </row>
    <row r="1740" spans="1:3">
      <c r="A1740" s="59"/>
      <c r="B1740" s="59"/>
      <c r="C1740" s="83"/>
    </row>
    <row r="1741" spans="1:3">
      <c r="A1741" s="59"/>
      <c r="B1741" s="59"/>
      <c r="C1741" s="83"/>
    </row>
    <row r="1742" spans="1:3">
      <c r="A1742" s="59"/>
      <c r="B1742" s="59"/>
      <c r="C1742" s="83"/>
    </row>
    <row r="1743" spans="1:3">
      <c r="A1743" s="59"/>
      <c r="B1743" s="59"/>
      <c r="C1743" s="83"/>
    </row>
    <row r="1744" spans="1:3">
      <c r="A1744" s="59"/>
      <c r="B1744" s="59"/>
      <c r="C1744" s="83"/>
    </row>
    <row r="1745" spans="1:3">
      <c r="A1745" s="59"/>
      <c r="B1745" s="59"/>
      <c r="C1745" s="83"/>
    </row>
    <row r="1746" spans="1:3">
      <c r="A1746" s="59"/>
      <c r="B1746" s="59"/>
      <c r="C1746" s="83"/>
    </row>
    <row r="1747" spans="1:3">
      <c r="A1747" s="59"/>
      <c r="B1747" s="59"/>
      <c r="C1747" s="83"/>
    </row>
    <row r="1748" spans="1:3">
      <c r="A1748" s="59"/>
      <c r="B1748" s="59"/>
      <c r="C1748" s="83"/>
    </row>
    <row r="1749" spans="1:3">
      <c r="A1749" s="59"/>
      <c r="B1749" s="59"/>
      <c r="C1749" s="83"/>
    </row>
    <row r="1750" spans="1:3">
      <c r="A1750" s="59"/>
      <c r="B1750" s="59"/>
      <c r="C1750" s="83"/>
    </row>
    <row r="1751" spans="1:3">
      <c r="A1751" s="59"/>
      <c r="B1751" s="59"/>
      <c r="C1751" s="83"/>
    </row>
    <row r="1752" spans="1:3">
      <c r="A1752" s="59"/>
      <c r="B1752" s="59"/>
      <c r="C1752" s="83"/>
    </row>
    <row r="1753" spans="1:3">
      <c r="A1753" s="59"/>
      <c r="B1753" s="59"/>
      <c r="C1753" s="83"/>
    </row>
    <row r="1754" spans="1:3">
      <c r="A1754" s="59"/>
      <c r="B1754" s="59"/>
      <c r="C1754" s="83"/>
    </row>
    <row r="1755" spans="1:3">
      <c r="A1755" s="59"/>
      <c r="B1755" s="59"/>
      <c r="C1755" s="83"/>
    </row>
    <row r="1756" spans="1:3">
      <c r="A1756" s="59"/>
      <c r="B1756" s="59"/>
      <c r="C1756" s="83"/>
    </row>
    <row r="1757" spans="1:3">
      <c r="A1757" s="59"/>
      <c r="B1757" s="59"/>
      <c r="C1757" s="83"/>
    </row>
    <row r="1758" spans="1:3">
      <c r="A1758" s="59"/>
      <c r="B1758" s="59"/>
      <c r="C1758" s="83"/>
    </row>
    <row r="1759" spans="1:3">
      <c r="A1759" s="59"/>
      <c r="B1759" s="59"/>
      <c r="C1759" s="83"/>
    </row>
    <row r="1760" spans="1:3">
      <c r="A1760" s="59"/>
      <c r="B1760" s="59"/>
      <c r="C1760" s="83"/>
    </row>
    <row r="1761" spans="1:3">
      <c r="A1761" s="59"/>
      <c r="B1761" s="59"/>
      <c r="C1761" s="83"/>
    </row>
    <row r="1762" spans="1:3">
      <c r="A1762" s="59"/>
      <c r="B1762" s="59"/>
      <c r="C1762" s="83"/>
    </row>
    <row r="1763" spans="1:3">
      <c r="A1763" s="59"/>
      <c r="B1763" s="59"/>
      <c r="C1763" s="83"/>
    </row>
    <row r="1764" spans="1:3">
      <c r="A1764" s="59"/>
      <c r="B1764" s="59"/>
      <c r="C1764" s="83"/>
    </row>
    <row r="1765" spans="1:3">
      <c r="A1765" s="59"/>
      <c r="B1765" s="59"/>
      <c r="C1765" s="83"/>
    </row>
    <row r="1766" spans="1:3">
      <c r="A1766" s="59"/>
      <c r="B1766" s="59"/>
      <c r="C1766" s="83"/>
    </row>
    <row r="1767" spans="1:3">
      <c r="A1767" s="59"/>
      <c r="B1767" s="59"/>
      <c r="C1767" s="83"/>
    </row>
    <row r="1768" spans="1:3">
      <c r="A1768" s="59"/>
      <c r="B1768" s="59"/>
      <c r="C1768" s="83"/>
    </row>
    <row r="1769" spans="1:3">
      <c r="A1769" s="59"/>
      <c r="B1769" s="59"/>
      <c r="C1769" s="83"/>
    </row>
    <row r="1770" spans="1:3">
      <c r="A1770" s="59"/>
      <c r="B1770" s="59"/>
      <c r="C1770" s="83"/>
    </row>
    <row r="1771" spans="1:3">
      <c r="A1771" s="59"/>
      <c r="B1771" s="59"/>
      <c r="C1771" s="83"/>
    </row>
    <row r="1772" spans="1:3">
      <c r="A1772" s="59"/>
      <c r="B1772" s="59"/>
      <c r="C1772" s="83"/>
    </row>
    <row r="1773" spans="1:3">
      <c r="A1773" s="59"/>
      <c r="B1773" s="59"/>
      <c r="C1773" s="83"/>
    </row>
    <row r="1774" spans="1:3">
      <c r="A1774" s="59"/>
      <c r="B1774" s="59"/>
      <c r="C1774" s="83"/>
    </row>
    <row r="1775" spans="1:3">
      <c r="A1775" s="59"/>
      <c r="B1775" s="59"/>
      <c r="C1775" s="83"/>
    </row>
    <row r="1776" spans="1:3">
      <c r="A1776" s="59"/>
      <c r="B1776" s="59"/>
      <c r="C1776" s="83"/>
    </row>
    <row r="1777" spans="1:3">
      <c r="A1777" s="59"/>
      <c r="B1777" s="59"/>
      <c r="C1777" s="83"/>
    </row>
    <row r="1778" spans="1:3">
      <c r="A1778" s="59"/>
      <c r="B1778" s="59"/>
      <c r="C1778" s="83"/>
    </row>
    <row r="1779" spans="1:3">
      <c r="A1779" s="59"/>
      <c r="B1779" s="59"/>
      <c r="C1779" s="83"/>
    </row>
    <row r="1780" spans="1:3">
      <c r="A1780" s="59"/>
      <c r="B1780" s="59"/>
      <c r="C1780" s="83"/>
    </row>
    <row r="1781" spans="1:3">
      <c r="A1781" s="59"/>
      <c r="B1781" s="59"/>
      <c r="C1781" s="83"/>
    </row>
    <row r="1782" spans="1:3">
      <c r="A1782" s="59"/>
      <c r="B1782" s="59"/>
      <c r="C1782" s="83"/>
    </row>
    <row r="1783" spans="1:3">
      <c r="A1783" s="59"/>
      <c r="B1783" s="59"/>
      <c r="C1783" s="83"/>
    </row>
    <row r="1784" spans="1:3">
      <c r="A1784" s="59"/>
      <c r="B1784" s="59"/>
      <c r="C1784" s="83"/>
    </row>
    <row r="1785" spans="1:3">
      <c r="A1785" s="59"/>
      <c r="B1785" s="59"/>
      <c r="C1785" s="83"/>
    </row>
    <row r="1786" spans="1:3">
      <c r="A1786" s="59"/>
      <c r="B1786" s="59"/>
      <c r="C1786" s="83"/>
    </row>
    <row r="1787" spans="1:3">
      <c r="A1787" s="59"/>
      <c r="B1787" s="59"/>
      <c r="C1787" s="83"/>
    </row>
    <row r="1788" spans="1:3">
      <c r="A1788" s="59"/>
      <c r="B1788" s="59"/>
      <c r="C1788" s="83"/>
    </row>
    <row r="1789" spans="1:3">
      <c r="A1789" s="59"/>
      <c r="B1789" s="59"/>
      <c r="C1789" s="83"/>
    </row>
    <row r="1790" spans="1:3">
      <c r="A1790" s="59"/>
      <c r="B1790" s="59"/>
      <c r="C1790" s="83"/>
    </row>
    <row r="1791" spans="1:3">
      <c r="A1791" s="59"/>
      <c r="B1791" s="59"/>
      <c r="C1791" s="83"/>
    </row>
    <row r="1792" spans="1:3">
      <c r="A1792" s="59"/>
      <c r="B1792" s="59"/>
      <c r="C1792" s="83"/>
    </row>
    <row r="1793" spans="1:3">
      <c r="A1793" s="59"/>
      <c r="B1793" s="59"/>
      <c r="C1793" s="83"/>
    </row>
    <row r="1794" spans="1:3">
      <c r="A1794" s="59"/>
      <c r="B1794" s="59"/>
      <c r="C1794" s="83"/>
    </row>
    <row r="1795" spans="1:3">
      <c r="A1795" s="59"/>
      <c r="B1795" s="59"/>
      <c r="C1795" s="83"/>
    </row>
    <row r="1796" spans="1:3">
      <c r="A1796" s="59"/>
      <c r="B1796" s="59"/>
      <c r="C1796" s="83"/>
    </row>
    <row r="1797" spans="1:3">
      <c r="A1797" s="59"/>
      <c r="B1797" s="59"/>
      <c r="C1797" s="83"/>
    </row>
    <row r="1798" spans="1:3">
      <c r="A1798" s="59"/>
      <c r="B1798" s="59"/>
      <c r="C1798" s="83"/>
    </row>
    <row r="1799" spans="1:3">
      <c r="A1799" s="59"/>
      <c r="B1799" s="59"/>
      <c r="C1799" s="83"/>
    </row>
    <row r="1800" spans="1:3">
      <c r="A1800" s="59"/>
      <c r="B1800" s="59"/>
      <c r="C1800" s="83"/>
    </row>
    <row r="1801" spans="1:3">
      <c r="A1801" s="59"/>
      <c r="B1801" s="59"/>
      <c r="C1801" s="83"/>
    </row>
    <row r="1802" spans="1:3">
      <c r="A1802" s="59"/>
      <c r="B1802" s="59"/>
      <c r="C1802" s="83"/>
    </row>
    <row r="1803" spans="1:3">
      <c r="A1803" s="59"/>
      <c r="B1803" s="59"/>
      <c r="C1803" s="83"/>
    </row>
    <row r="1804" spans="1:3">
      <c r="A1804" s="59"/>
      <c r="B1804" s="59"/>
      <c r="C1804" s="83"/>
    </row>
    <row r="1805" spans="1:3">
      <c r="A1805" s="59"/>
      <c r="B1805" s="59"/>
      <c r="C1805" s="83"/>
    </row>
    <row r="1806" spans="1:3">
      <c r="A1806" s="59"/>
      <c r="B1806" s="59"/>
      <c r="C1806" s="83"/>
    </row>
    <row r="1807" spans="1:3">
      <c r="A1807" s="59"/>
      <c r="B1807" s="59"/>
      <c r="C1807" s="83"/>
    </row>
    <row r="1808" spans="1:3">
      <c r="A1808" s="59"/>
      <c r="B1808" s="59"/>
      <c r="C1808" s="83"/>
    </row>
    <row r="1809" spans="1:3">
      <c r="A1809" s="59"/>
      <c r="B1809" s="59"/>
      <c r="C1809" s="83"/>
    </row>
    <row r="1810" spans="1:3">
      <c r="A1810" s="59"/>
      <c r="B1810" s="59"/>
      <c r="C1810" s="83"/>
    </row>
    <row r="1811" spans="1:3">
      <c r="A1811" s="59"/>
      <c r="B1811" s="59"/>
      <c r="C1811" s="83"/>
    </row>
    <row r="1812" spans="1:3">
      <c r="A1812" s="59"/>
      <c r="B1812" s="59"/>
      <c r="C1812" s="83"/>
    </row>
    <row r="1813" spans="1:3">
      <c r="A1813" s="59"/>
      <c r="B1813" s="59"/>
      <c r="C1813" s="83"/>
    </row>
    <row r="1814" spans="1:3">
      <c r="A1814" s="59"/>
      <c r="B1814" s="59"/>
      <c r="C1814" s="83"/>
    </row>
    <row r="1815" spans="1:3">
      <c r="A1815" s="59"/>
      <c r="B1815" s="59"/>
      <c r="C1815" s="83"/>
    </row>
    <row r="1816" spans="1:3">
      <c r="A1816" s="59"/>
      <c r="B1816" s="59"/>
      <c r="C1816" s="83"/>
    </row>
    <row r="1817" spans="1:3">
      <c r="A1817" s="59"/>
      <c r="B1817" s="59"/>
      <c r="C1817" s="83"/>
    </row>
    <row r="1818" spans="1:3">
      <c r="A1818" s="59"/>
      <c r="B1818" s="59"/>
      <c r="C1818" s="83"/>
    </row>
    <row r="1819" spans="1:3">
      <c r="A1819" s="59"/>
      <c r="B1819" s="59"/>
      <c r="C1819" s="83"/>
    </row>
    <row r="1820" spans="1:3">
      <c r="A1820" s="59"/>
      <c r="B1820" s="59"/>
      <c r="C1820" s="83"/>
    </row>
    <row r="1821" spans="1:3">
      <c r="A1821" s="59"/>
      <c r="B1821" s="59"/>
      <c r="C1821" s="83"/>
    </row>
    <row r="1822" spans="1:3">
      <c r="A1822" s="59"/>
      <c r="B1822" s="59"/>
      <c r="C1822" s="83"/>
    </row>
    <row r="1823" spans="1:3">
      <c r="A1823" s="59"/>
      <c r="B1823" s="59"/>
      <c r="C1823" s="83"/>
    </row>
    <row r="1824" spans="1:3">
      <c r="A1824" s="59"/>
      <c r="B1824" s="59"/>
      <c r="C1824" s="83"/>
    </row>
    <row r="1825" spans="1:3">
      <c r="A1825" s="59"/>
      <c r="B1825" s="59"/>
      <c r="C1825" s="83"/>
    </row>
    <row r="1826" spans="1:3">
      <c r="A1826" s="59"/>
      <c r="B1826" s="59"/>
      <c r="C1826" s="83"/>
    </row>
    <row r="1827" spans="1:3">
      <c r="A1827" s="59"/>
      <c r="B1827" s="59"/>
      <c r="C1827" s="83"/>
    </row>
    <row r="1828" spans="1:3">
      <c r="A1828" s="59"/>
      <c r="B1828" s="59"/>
      <c r="C1828" s="83"/>
    </row>
    <row r="1829" spans="1:3">
      <c r="A1829" s="59"/>
      <c r="B1829" s="59"/>
      <c r="C1829" s="83"/>
    </row>
    <row r="1830" spans="1:3">
      <c r="A1830" s="59"/>
      <c r="B1830" s="59"/>
      <c r="C1830" s="83"/>
    </row>
    <row r="1831" spans="1:3">
      <c r="A1831" s="59"/>
      <c r="B1831" s="59"/>
      <c r="C1831" s="83"/>
    </row>
    <row r="1832" spans="1:3">
      <c r="A1832" s="59"/>
      <c r="B1832" s="59"/>
      <c r="C1832" s="83"/>
    </row>
    <row r="1833" spans="1:3">
      <c r="A1833" s="59"/>
      <c r="B1833" s="59"/>
      <c r="C1833" s="83"/>
    </row>
    <row r="1834" spans="1:3">
      <c r="A1834" s="59"/>
      <c r="B1834" s="59"/>
      <c r="C1834" s="83"/>
    </row>
    <row r="1835" spans="1:3">
      <c r="A1835" s="59"/>
      <c r="B1835" s="59"/>
      <c r="C1835" s="83"/>
    </row>
    <row r="1836" spans="1:3">
      <c r="A1836" s="59"/>
      <c r="B1836" s="59"/>
      <c r="C1836" s="83"/>
    </row>
    <row r="1837" spans="1:3">
      <c r="A1837" s="59"/>
      <c r="B1837" s="59"/>
      <c r="C1837" s="83"/>
    </row>
    <row r="1838" spans="1:3">
      <c r="A1838" s="59"/>
      <c r="B1838" s="59"/>
      <c r="C1838" s="83"/>
    </row>
    <row r="1839" spans="1:3">
      <c r="A1839" s="59"/>
      <c r="B1839" s="59"/>
      <c r="C1839" s="83"/>
    </row>
    <row r="1840" spans="1:3">
      <c r="A1840" s="59"/>
      <c r="B1840" s="59"/>
      <c r="C1840" s="83"/>
    </row>
    <row r="1841" spans="1:3">
      <c r="A1841" s="59"/>
      <c r="B1841" s="59"/>
      <c r="C1841" s="83"/>
    </row>
    <row r="1842" spans="1:3">
      <c r="A1842" s="59"/>
      <c r="B1842" s="59"/>
      <c r="C1842" s="83"/>
    </row>
    <row r="1843" spans="1:3">
      <c r="A1843" s="59"/>
      <c r="B1843" s="59"/>
      <c r="C1843" s="83"/>
    </row>
    <row r="1844" spans="1:3">
      <c r="A1844" s="59"/>
      <c r="B1844" s="59"/>
      <c r="C1844" s="83"/>
    </row>
    <row r="1845" spans="1:3">
      <c r="A1845" s="59"/>
      <c r="B1845" s="59"/>
      <c r="C1845" s="83"/>
    </row>
    <row r="1846" spans="1:3">
      <c r="A1846" s="59"/>
      <c r="B1846" s="59"/>
      <c r="C1846" s="83"/>
    </row>
    <row r="1847" spans="1:3">
      <c r="A1847" s="59"/>
      <c r="B1847" s="59"/>
      <c r="C1847" s="83"/>
    </row>
    <row r="1848" spans="1:3">
      <c r="A1848" s="59"/>
      <c r="B1848" s="59"/>
      <c r="C1848" s="83"/>
    </row>
    <row r="1849" spans="1:3">
      <c r="A1849" s="59"/>
      <c r="B1849" s="59"/>
      <c r="C1849" s="83"/>
    </row>
    <row r="1850" spans="1:3">
      <c r="A1850" s="59"/>
      <c r="B1850" s="59"/>
      <c r="C1850" s="83"/>
    </row>
    <row r="1851" spans="1:3">
      <c r="A1851" s="59"/>
      <c r="B1851" s="59"/>
      <c r="C1851" s="83"/>
    </row>
    <row r="1852" spans="1:3">
      <c r="A1852" s="59"/>
      <c r="B1852" s="59"/>
      <c r="C1852" s="83"/>
    </row>
    <row r="1853" spans="1:3">
      <c r="A1853" s="59"/>
      <c r="B1853" s="59"/>
      <c r="C1853" s="83"/>
    </row>
    <row r="1854" spans="1:3">
      <c r="A1854" s="59"/>
      <c r="B1854" s="59"/>
      <c r="C1854" s="83"/>
    </row>
    <row r="1855" spans="1:3">
      <c r="A1855" s="59"/>
      <c r="B1855" s="59"/>
      <c r="C1855" s="83"/>
    </row>
    <row r="1856" spans="1:3">
      <c r="A1856" s="59"/>
      <c r="B1856" s="59"/>
      <c r="C1856" s="83"/>
    </row>
    <row r="1857" spans="1:3">
      <c r="A1857" s="59"/>
      <c r="B1857" s="59"/>
      <c r="C1857" s="83"/>
    </row>
    <row r="1858" spans="1:3">
      <c r="A1858" s="59"/>
      <c r="B1858" s="59"/>
      <c r="C1858" s="83"/>
    </row>
    <row r="1859" spans="1:3">
      <c r="A1859" s="59"/>
      <c r="B1859" s="59"/>
      <c r="C1859" s="83"/>
    </row>
    <row r="1860" spans="1:3">
      <c r="A1860" s="59"/>
      <c r="B1860" s="59"/>
      <c r="C1860" s="83"/>
    </row>
    <row r="1861" spans="1:3">
      <c r="A1861" s="59"/>
      <c r="B1861" s="59"/>
      <c r="C1861" s="83"/>
    </row>
    <row r="1862" spans="1:3">
      <c r="A1862" s="59"/>
      <c r="B1862" s="59"/>
      <c r="C1862" s="83"/>
    </row>
    <row r="1863" spans="1:3">
      <c r="A1863" s="59"/>
      <c r="B1863" s="59"/>
      <c r="C1863" s="83"/>
    </row>
    <row r="1864" spans="1:3">
      <c r="A1864" s="59"/>
      <c r="B1864" s="59"/>
      <c r="C1864" s="83"/>
    </row>
    <row r="1865" spans="1:3">
      <c r="A1865" s="59"/>
      <c r="B1865" s="59"/>
      <c r="C1865" s="83"/>
    </row>
    <row r="1866" spans="1:3">
      <c r="A1866" s="59"/>
      <c r="B1866" s="59"/>
      <c r="C1866" s="83"/>
    </row>
    <row r="1867" spans="1:3">
      <c r="A1867" s="59"/>
      <c r="B1867" s="59"/>
      <c r="C1867" s="83"/>
    </row>
    <row r="1868" spans="1:3">
      <c r="A1868" s="59"/>
      <c r="B1868" s="59"/>
      <c r="C1868" s="83"/>
    </row>
    <row r="1869" spans="1:3">
      <c r="A1869" s="59"/>
      <c r="B1869" s="59"/>
      <c r="C1869" s="83"/>
    </row>
    <row r="1870" spans="1:3">
      <c r="A1870" s="59"/>
      <c r="B1870" s="59"/>
      <c r="C1870" s="83"/>
    </row>
    <row r="1871" spans="1:3">
      <c r="A1871" s="59"/>
      <c r="B1871" s="59"/>
      <c r="C1871" s="83"/>
    </row>
    <row r="1872" spans="1:3">
      <c r="A1872" s="59"/>
      <c r="B1872" s="59"/>
      <c r="C1872" s="83"/>
    </row>
    <row r="1873" spans="1:3">
      <c r="A1873" s="59"/>
      <c r="B1873" s="59"/>
      <c r="C1873" s="83"/>
    </row>
    <row r="1874" spans="1:3">
      <c r="A1874" s="59"/>
      <c r="B1874" s="59"/>
      <c r="C1874" s="83"/>
    </row>
    <row r="1875" spans="1:3">
      <c r="A1875" s="59"/>
      <c r="B1875" s="59"/>
      <c r="C1875" s="83"/>
    </row>
    <row r="1876" spans="1:3">
      <c r="A1876" s="59"/>
      <c r="B1876" s="59"/>
      <c r="C1876" s="83"/>
    </row>
    <row r="1877" spans="1:3">
      <c r="A1877" s="59"/>
      <c r="B1877" s="59"/>
      <c r="C1877" s="83"/>
    </row>
    <row r="1878" spans="1:3">
      <c r="A1878" s="59"/>
      <c r="B1878" s="59"/>
      <c r="C1878" s="83"/>
    </row>
    <row r="1879" spans="1:3">
      <c r="A1879" s="59"/>
      <c r="B1879" s="59"/>
      <c r="C1879" s="83"/>
    </row>
    <row r="1880" spans="1:3">
      <c r="A1880" s="59"/>
      <c r="B1880" s="59"/>
      <c r="C1880" s="83"/>
    </row>
    <row r="1881" spans="1:3">
      <c r="A1881" s="59"/>
      <c r="B1881" s="59"/>
      <c r="C1881" s="83"/>
    </row>
    <row r="1882" spans="1:3">
      <c r="A1882" s="59"/>
      <c r="B1882" s="59"/>
      <c r="C1882" s="83"/>
    </row>
    <row r="1883" spans="1:3">
      <c r="A1883" s="59"/>
      <c r="B1883" s="59"/>
      <c r="C1883" s="83"/>
    </row>
    <row r="1884" spans="1:3">
      <c r="A1884" s="59"/>
      <c r="B1884" s="59"/>
      <c r="C1884" s="83"/>
    </row>
    <row r="1885" spans="1:3">
      <c r="A1885" s="59"/>
      <c r="B1885" s="59"/>
      <c r="C1885" s="83"/>
    </row>
    <row r="1886" spans="1:3">
      <c r="A1886" s="59"/>
      <c r="B1886" s="59"/>
      <c r="C1886" s="83"/>
    </row>
    <row r="1887" spans="1:3">
      <c r="A1887" s="59"/>
      <c r="B1887" s="59"/>
      <c r="C1887" s="83"/>
    </row>
    <row r="1888" spans="1:3">
      <c r="A1888" s="59"/>
      <c r="B1888" s="59"/>
      <c r="C1888" s="83"/>
    </row>
    <row r="1889" spans="1:3">
      <c r="A1889" s="59"/>
      <c r="B1889" s="59"/>
      <c r="C1889" s="83"/>
    </row>
    <row r="1890" spans="1:3">
      <c r="A1890" s="59"/>
      <c r="B1890" s="59"/>
      <c r="C1890" s="83"/>
    </row>
    <row r="1891" spans="1:3">
      <c r="A1891" s="59"/>
      <c r="B1891" s="59"/>
      <c r="C1891" s="83"/>
    </row>
    <row r="1892" spans="1:3">
      <c r="A1892" s="59"/>
      <c r="B1892" s="59"/>
      <c r="C1892" s="83"/>
    </row>
    <row r="1893" spans="1:3">
      <c r="A1893" s="59"/>
      <c r="B1893" s="59"/>
      <c r="C1893" s="83"/>
    </row>
    <row r="1894" spans="1:3">
      <c r="A1894" s="59"/>
      <c r="B1894" s="59"/>
      <c r="C1894" s="83"/>
    </row>
    <row r="1895" spans="1:3">
      <c r="A1895" s="59"/>
      <c r="B1895" s="59"/>
      <c r="C1895" s="83"/>
    </row>
    <row r="1896" spans="1:3">
      <c r="A1896" s="59"/>
      <c r="B1896" s="59"/>
      <c r="C1896" s="83"/>
    </row>
    <row r="1897" spans="1:3">
      <c r="A1897" s="59"/>
      <c r="B1897" s="59"/>
      <c r="C1897" s="83"/>
    </row>
    <row r="1898" spans="1:3">
      <c r="A1898" s="59"/>
      <c r="B1898" s="59"/>
      <c r="C1898" s="83"/>
    </row>
    <row r="1899" spans="1:3">
      <c r="A1899" s="59"/>
      <c r="B1899" s="59"/>
      <c r="C1899" s="83"/>
    </row>
    <row r="1900" spans="1:3">
      <c r="A1900" s="59"/>
      <c r="B1900" s="59"/>
      <c r="C1900" s="83"/>
    </row>
    <row r="1901" spans="1:3">
      <c r="A1901" s="59"/>
      <c r="B1901" s="59"/>
      <c r="C1901" s="83"/>
    </row>
    <row r="1902" spans="1:3">
      <c r="A1902" s="59"/>
      <c r="B1902" s="59"/>
      <c r="C1902" s="83"/>
    </row>
    <row r="1903" spans="1:3">
      <c r="A1903" s="59"/>
      <c r="B1903" s="59"/>
      <c r="C1903" s="83"/>
    </row>
    <row r="1904" spans="1:3">
      <c r="A1904" s="59"/>
      <c r="B1904" s="59"/>
      <c r="C1904" s="83"/>
    </row>
    <row r="1905" spans="1:3">
      <c r="A1905" s="59"/>
      <c r="B1905" s="59"/>
      <c r="C1905" s="83"/>
    </row>
    <row r="1906" spans="1:3">
      <c r="A1906" s="59"/>
      <c r="B1906" s="59"/>
      <c r="C1906" s="83"/>
    </row>
    <row r="1907" spans="1:3">
      <c r="A1907" s="59"/>
      <c r="B1907" s="59"/>
      <c r="C1907" s="83"/>
    </row>
    <row r="1908" spans="1:3">
      <c r="A1908" s="59"/>
      <c r="B1908" s="59"/>
      <c r="C1908" s="83"/>
    </row>
    <row r="1909" spans="1:3">
      <c r="A1909" s="59"/>
      <c r="B1909" s="59"/>
      <c r="C1909" s="83"/>
    </row>
    <row r="1910" spans="1:3">
      <c r="A1910" s="59"/>
      <c r="B1910" s="59"/>
      <c r="C1910" s="83"/>
    </row>
    <row r="1911" spans="1:3">
      <c r="A1911" s="59"/>
      <c r="B1911" s="59"/>
      <c r="C1911" s="83"/>
    </row>
    <row r="1912" spans="1:3">
      <c r="A1912" s="59"/>
      <c r="B1912" s="59"/>
      <c r="C1912" s="83"/>
    </row>
    <row r="1913" spans="1:3">
      <c r="A1913" s="59"/>
      <c r="B1913" s="59"/>
      <c r="C1913" s="83"/>
    </row>
    <row r="1914" spans="1:3">
      <c r="A1914" s="59"/>
      <c r="B1914" s="59"/>
      <c r="C1914" s="83"/>
    </row>
    <row r="1915" spans="1:3">
      <c r="A1915" s="59"/>
      <c r="B1915" s="59"/>
      <c r="C1915" s="83"/>
    </row>
    <row r="1916" spans="1:3">
      <c r="A1916" s="59"/>
      <c r="B1916" s="59"/>
      <c r="C1916" s="83"/>
    </row>
    <row r="1917" spans="1:3">
      <c r="A1917" s="59"/>
      <c r="B1917" s="59"/>
      <c r="C1917" s="83"/>
    </row>
    <row r="1918" spans="1:3">
      <c r="A1918" s="59"/>
      <c r="B1918" s="59"/>
      <c r="C1918" s="83"/>
    </row>
    <row r="1919" spans="1:3">
      <c r="A1919" s="59"/>
      <c r="B1919" s="59"/>
      <c r="C1919" s="83"/>
    </row>
    <row r="1920" spans="1:3">
      <c r="A1920" s="59"/>
      <c r="B1920" s="59"/>
      <c r="C1920" s="83"/>
    </row>
    <row r="1921" spans="1:3">
      <c r="A1921" s="59"/>
      <c r="B1921" s="59"/>
      <c r="C1921" s="83"/>
    </row>
    <row r="1922" spans="1:3">
      <c r="A1922" s="59"/>
      <c r="B1922" s="59"/>
      <c r="C1922" s="83"/>
    </row>
    <row r="1923" spans="1:3">
      <c r="A1923" s="59"/>
      <c r="B1923" s="59"/>
      <c r="C1923" s="83"/>
    </row>
    <row r="1924" spans="1:3">
      <c r="A1924" s="59"/>
      <c r="B1924" s="59"/>
      <c r="C1924" s="83"/>
    </row>
    <row r="1925" spans="1:3">
      <c r="A1925" s="59"/>
      <c r="B1925" s="59"/>
      <c r="C1925" s="83"/>
    </row>
    <row r="1926" spans="1:3">
      <c r="A1926" s="59"/>
      <c r="B1926" s="59"/>
      <c r="C1926" s="83"/>
    </row>
    <row r="1927" spans="1:3">
      <c r="A1927" s="59"/>
      <c r="B1927" s="59"/>
      <c r="C1927" s="83"/>
    </row>
    <row r="1928" spans="1:3">
      <c r="A1928" s="59"/>
      <c r="B1928" s="59"/>
      <c r="C1928" s="83"/>
    </row>
    <row r="1929" spans="1:3">
      <c r="A1929" s="59"/>
      <c r="B1929" s="59"/>
      <c r="C1929" s="83"/>
    </row>
    <row r="1930" spans="1:3">
      <c r="A1930" s="59"/>
      <c r="B1930" s="59"/>
      <c r="C1930" s="83"/>
    </row>
    <row r="1931" spans="1:3">
      <c r="A1931" s="59"/>
      <c r="B1931" s="59"/>
      <c r="C1931" s="83"/>
    </row>
    <row r="1932" spans="1:3">
      <c r="A1932" s="59"/>
      <c r="B1932" s="59"/>
      <c r="C1932" s="83"/>
    </row>
    <row r="1933" spans="1:3">
      <c r="A1933" s="59"/>
      <c r="B1933" s="59"/>
      <c r="C1933" s="83"/>
    </row>
    <row r="1934" spans="1:3">
      <c r="A1934" s="59"/>
      <c r="B1934" s="59"/>
      <c r="C1934" s="83"/>
    </row>
    <row r="1935" spans="1:3">
      <c r="A1935" s="59"/>
      <c r="B1935" s="59"/>
      <c r="C1935" s="83"/>
    </row>
    <row r="1936" spans="1:3">
      <c r="A1936" s="59"/>
      <c r="B1936" s="59"/>
      <c r="C1936" s="83"/>
    </row>
    <row r="1937" spans="1:3">
      <c r="A1937" s="59"/>
      <c r="B1937" s="59"/>
      <c r="C1937" s="83"/>
    </row>
    <row r="1938" spans="1:3">
      <c r="A1938" s="59"/>
      <c r="B1938" s="59"/>
      <c r="C1938" s="83"/>
    </row>
    <row r="1939" spans="1:3">
      <c r="A1939" s="59"/>
      <c r="B1939" s="59"/>
      <c r="C1939" s="83"/>
    </row>
    <row r="1940" spans="1:3">
      <c r="A1940" s="59"/>
      <c r="B1940" s="59"/>
      <c r="C1940" s="83"/>
    </row>
    <row r="1941" spans="1:3">
      <c r="A1941" s="59"/>
      <c r="B1941" s="59"/>
      <c r="C1941" s="83"/>
    </row>
    <row r="1942" spans="1:3">
      <c r="A1942" s="59"/>
      <c r="B1942" s="59"/>
      <c r="C1942" s="83"/>
    </row>
    <row r="1943" spans="1:3">
      <c r="A1943" s="59"/>
      <c r="B1943" s="59"/>
      <c r="C1943" s="83"/>
    </row>
    <row r="1944" spans="1:3">
      <c r="A1944" s="59"/>
      <c r="B1944" s="59"/>
      <c r="C1944" s="83"/>
    </row>
    <row r="1945" spans="1:3">
      <c r="A1945" s="59"/>
      <c r="B1945" s="59"/>
      <c r="C1945" s="83"/>
    </row>
    <row r="1946" spans="1:3">
      <c r="A1946" s="59"/>
      <c r="B1946" s="59"/>
      <c r="C1946" s="83"/>
    </row>
    <row r="1947" spans="1:3">
      <c r="A1947" s="59"/>
      <c r="B1947" s="59"/>
      <c r="C1947" s="83"/>
    </row>
    <row r="1948" spans="1:3">
      <c r="A1948" s="59"/>
      <c r="B1948" s="59"/>
      <c r="C1948" s="83"/>
    </row>
    <row r="1949" spans="1:3">
      <c r="A1949" s="59"/>
      <c r="B1949" s="59"/>
      <c r="C1949" s="83"/>
    </row>
    <row r="1950" spans="1:3">
      <c r="A1950" s="59"/>
      <c r="B1950" s="59"/>
      <c r="C1950" s="83"/>
    </row>
    <row r="1951" spans="1:3">
      <c r="A1951" s="59"/>
      <c r="B1951" s="59"/>
      <c r="C1951" s="83"/>
    </row>
    <row r="1952" spans="1:3">
      <c r="A1952" s="59"/>
      <c r="B1952" s="59"/>
      <c r="C1952" s="83"/>
    </row>
    <row r="1953" spans="1:3">
      <c r="A1953" s="59"/>
      <c r="B1953" s="59"/>
      <c r="C1953" s="83"/>
    </row>
    <row r="1954" spans="1:3">
      <c r="A1954" s="59"/>
      <c r="B1954" s="59"/>
      <c r="C1954" s="83"/>
    </row>
    <row r="1955" spans="1:3">
      <c r="A1955" s="59"/>
      <c r="B1955" s="59"/>
      <c r="C1955" s="83"/>
    </row>
    <row r="1956" spans="1:3">
      <c r="A1956" s="59"/>
      <c r="B1956" s="59"/>
      <c r="C1956" s="83"/>
    </row>
    <row r="1957" spans="1:3">
      <c r="A1957" s="59"/>
      <c r="B1957" s="59"/>
      <c r="C1957" s="83"/>
    </row>
    <row r="1958" spans="1:3">
      <c r="A1958" s="59"/>
      <c r="B1958" s="59"/>
      <c r="C1958" s="83"/>
    </row>
    <row r="1959" spans="1:3">
      <c r="A1959" s="59"/>
      <c r="B1959" s="59"/>
      <c r="C1959" s="83"/>
    </row>
    <row r="1960" spans="1:3">
      <c r="A1960" s="59"/>
      <c r="B1960" s="59"/>
      <c r="C1960" s="83"/>
    </row>
    <row r="1961" spans="1:3">
      <c r="A1961" s="59"/>
      <c r="B1961" s="59"/>
      <c r="C1961" s="83"/>
    </row>
    <row r="1962" spans="1:3">
      <c r="A1962" s="59"/>
      <c r="B1962" s="59"/>
      <c r="C1962" s="83"/>
    </row>
    <row r="1963" spans="1:3">
      <c r="A1963" s="59"/>
      <c r="B1963" s="59"/>
      <c r="C1963" s="83"/>
    </row>
    <row r="1964" spans="1:3">
      <c r="A1964" s="59"/>
      <c r="B1964" s="59"/>
      <c r="C1964" s="83"/>
    </row>
    <row r="1965" spans="1:3">
      <c r="A1965" s="59"/>
      <c r="B1965" s="59"/>
      <c r="C1965" s="83"/>
    </row>
    <row r="1966" spans="1:3">
      <c r="A1966" s="59"/>
      <c r="B1966" s="59"/>
      <c r="C1966" s="83"/>
    </row>
    <row r="1967" spans="1:3">
      <c r="A1967" s="59"/>
      <c r="B1967" s="59"/>
      <c r="C1967" s="83"/>
    </row>
    <row r="1968" spans="1:3">
      <c r="A1968" s="59"/>
      <c r="B1968" s="59"/>
      <c r="C1968" s="83"/>
    </row>
    <row r="1969" spans="1:3">
      <c r="A1969" s="59"/>
      <c r="B1969" s="59"/>
      <c r="C1969" s="83"/>
    </row>
    <row r="1970" spans="1:3">
      <c r="A1970" s="59"/>
      <c r="B1970" s="59"/>
      <c r="C1970" s="83"/>
    </row>
    <row r="1971" spans="1:3">
      <c r="A1971" s="59"/>
      <c r="B1971" s="59"/>
      <c r="C1971" s="83"/>
    </row>
    <row r="1972" spans="1:3">
      <c r="A1972" s="59"/>
      <c r="B1972" s="59"/>
      <c r="C1972" s="83"/>
    </row>
    <row r="1973" spans="1:3">
      <c r="A1973" s="59"/>
      <c r="B1973" s="59"/>
      <c r="C1973" s="83"/>
    </row>
    <row r="1974" spans="1:3">
      <c r="A1974" s="59"/>
      <c r="B1974" s="59"/>
      <c r="C1974" s="83"/>
    </row>
    <row r="1975" spans="1:3">
      <c r="A1975" s="59"/>
      <c r="B1975" s="59"/>
      <c r="C1975" s="83"/>
    </row>
    <row r="1976" spans="1:3">
      <c r="A1976" s="59"/>
      <c r="B1976" s="59"/>
      <c r="C1976" s="83"/>
    </row>
    <row r="1977" spans="1:3">
      <c r="A1977" s="59"/>
      <c r="B1977" s="59"/>
      <c r="C1977" s="83"/>
    </row>
    <row r="1978" spans="1:3">
      <c r="A1978" s="59"/>
      <c r="B1978" s="59"/>
      <c r="C1978" s="83"/>
    </row>
    <row r="1979" spans="1:3">
      <c r="A1979" s="59"/>
      <c r="B1979" s="59"/>
      <c r="C1979" s="83"/>
    </row>
    <row r="1980" spans="1:3">
      <c r="A1980" s="59"/>
      <c r="B1980" s="59"/>
      <c r="C1980" s="83"/>
    </row>
    <row r="1981" spans="1:3">
      <c r="A1981" s="59"/>
      <c r="B1981" s="59"/>
      <c r="C1981" s="83"/>
    </row>
    <row r="1982" spans="1:3">
      <c r="A1982" s="59"/>
      <c r="B1982" s="59"/>
      <c r="C1982" s="83"/>
    </row>
    <row r="1983" spans="1:3">
      <c r="A1983" s="59"/>
      <c r="B1983" s="59"/>
      <c r="C1983" s="83"/>
    </row>
    <row r="1984" spans="1:3">
      <c r="A1984" s="59"/>
      <c r="B1984" s="59"/>
      <c r="C1984" s="83"/>
    </row>
    <row r="1985" spans="1:3">
      <c r="A1985" s="59"/>
      <c r="B1985" s="59"/>
      <c r="C1985" s="83"/>
    </row>
    <row r="1986" spans="1:3">
      <c r="A1986" s="59"/>
      <c r="B1986" s="59"/>
      <c r="C1986" s="83"/>
    </row>
    <row r="1987" spans="1:3">
      <c r="A1987" s="59"/>
      <c r="B1987" s="59"/>
      <c r="C1987" s="83"/>
    </row>
    <row r="1988" spans="1:3">
      <c r="A1988" s="59"/>
      <c r="B1988" s="59"/>
      <c r="C1988" s="83"/>
    </row>
    <row r="1989" spans="1:3">
      <c r="A1989" s="59"/>
      <c r="B1989" s="59"/>
      <c r="C1989" s="83"/>
    </row>
    <row r="1990" spans="1:3">
      <c r="A1990" s="59"/>
      <c r="B1990" s="59"/>
      <c r="C1990" s="83"/>
    </row>
    <row r="1991" spans="1:3">
      <c r="A1991" s="59"/>
      <c r="B1991" s="59"/>
      <c r="C1991" s="83"/>
    </row>
    <row r="1992" spans="1:3">
      <c r="A1992" s="59"/>
      <c r="B1992" s="59"/>
      <c r="C1992" s="83"/>
    </row>
    <row r="1993" spans="1:3">
      <c r="A1993" s="59"/>
      <c r="B1993" s="59"/>
      <c r="C1993" s="83"/>
    </row>
    <row r="1994" spans="1:3">
      <c r="A1994" s="59"/>
      <c r="B1994" s="59"/>
      <c r="C1994" s="83"/>
    </row>
    <row r="1995" spans="1:3">
      <c r="A1995" s="59"/>
      <c r="B1995" s="59"/>
      <c r="C1995" s="83"/>
    </row>
    <row r="1996" spans="1:3">
      <c r="A1996" s="59"/>
      <c r="B1996" s="59"/>
      <c r="C1996" s="83"/>
    </row>
    <row r="1997" spans="1:3">
      <c r="A1997" s="59"/>
      <c r="B1997" s="59"/>
      <c r="C1997" s="83"/>
    </row>
    <row r="1998" spans="1:3">
      <c r="A1998" s="59"/>
      <c r="B1998" s="59"/>
      <c r="C1998" s="83"/>
    </row>
    <row r="1999" spans="1:3">
      <c r="A1999" s="59"/>
      <c r="B1999" s="59"/>
      <c r="C1999" s="83"/>
    </row>
    <row r="2000" spans="1:3">
      <c r="A2000" s="59"/>
      <c r="B2000" s="59"/>
      <c r="C2000" s="83"/>
    </row>
    <row r="2001" spans="1:3">
      <c r="A2001" s="59"/>
      <c r="B2001" s="59"/>
      <c r="C2001" s="83"/>
    </row>
    <row r="2002" spans="1:3">
      <c r="A2002" s="59"/>
      <c r="B2002" s="59"/>
      <c r="C2002" s="83"/>
    </row>
    <row r="2003" spans="1:3">
      <c r="A2003" s="59"/>
      <c r="B2003" s="59"/>
      <c r="C2003" s="83"/>
    </row>
    <row r="2004" spans="1:3">
      <c r="A2004" s="59"/>
      <c r="B2004" s="59"/>
      <c r="C2004" s="83"/>
    </row>
    <row r="2005" spans="1:3">
      <c r="A2005" s="59"/>
      <c r="B2005" s="59"/>
      <c r="C2005" s="83"/>
    </row>
    <row r="2006" spans="1:3">
      <c r="A2006" s="59"/>
      <c r="B2006" s="59"/>
      <c r="C2006" s="83"/>
    </row>
    <row r="2007" spans="1:3">
      <c r="A2007" s="59"/>
      <c r="B2007" s="59"/>
      <c r="C2007" s="83"/>
    </row>
    <row r="2008" spans="1:3">
      <c r="A2008" s="59"/>
      <c r="B2008" s="59"/>
      <c r="C2008" s="83"/>
    </row>
    <row r="2009" spans="1:3">
      <c r="A2009" s="59"/>
      <c r="B2009" s="59"/>
      <c r="C2009" s="83"/>
    </row>
    <row r="2010" spans="1:3">
      <c r="A2010" s="59"/>
      <c r="B2010" s="59"/>
      <c r="C2010" s="83"/>
    </row>
    <row r="2011" spans="1:3">
      <c r="A2011" s="59"/>
      <c r="B2011" s="59"/>
      <c r="C2011" s="83"/>
    </row>
    <row r="2012" spans="1:3">
      <c r="A2012" s="59"/>
      <c r="B2012" s="59"/>
      <c r="C2012" s="83"/>
    </row>
    <row r="2013" spans="1:3">
      <c r="A2013" s="59"/>
      <c r="B2013" s="59"/>
      <c r="C2013" s="83"/>
    </row>
    <row r="2014" spans="1:3">
      <c r="A2014" s="59"/>
      <c r="B2014" s="59"/>
      <c r="C2014" s="83"/>
    </row>
    <row r="2015" spans="1:3">
      <c r="A2015" s="59"/>
      <c r="B2015" s="59"/>
      <c r="C2015" s="83"/>
    </row>
    <row r="2016" spans="1:3">
      <c r="A2016" s="59"/>
      <c r="B2016" s="59"/>
      <c r="C2016" s="83"/>
    </row>
    <row r="2017" spans="1:3">
      <c r="A2017" s="59"/>
      <c r="B2017" s="59"/>
      <c r="C2017" s="83"/>
    </row>
    <row r="2018" spans="1:3">
      <c r="A2018" s="59"/>
      <c r="B2018" s="59"/>
      <c r="C2018" s="83"/>
    </row>
    <row r="2019" spans="1:3">
      <c r="A2019" s="59"/>
      <c r="B2019" s="59"/>
      <c r="C2019" s="83"/>
    </row>
    <row r="2020" spans="1:3">
      <c r="A2020" s="59"/>
      <c r="B2020" s="59"/>
      <c r="C2020" s="83"/>
    </row>
    <row r="2021" spans="1:3">
      <c r="A2021" s="59"/>
      <c r="B2021" s="59"/>
      <c r="C2021" s="83"/>
    </row>
    <row r="2022" spans="1:3">
      <c r="A2022" s="59"/>
      <c r="B2022" s="59"/>
      <c r="C2022" s="83"/>
    </row>
    <row r="2023" spans="1:3">
      <c r="A2023" s="59"/>
      <c r="B2023" s="59"/>
      <c r="C2023" s="83"/>
    </row>
    <row r="2024" spans="1:3">
      <c r="A2024" s="59"/>
      <c r="B2024" s="59"/>
      <c r="C2024" s="83"/>
    </row>
    <row r="2025" spans="1:3">
      <c r="A2025" s="59"/>
      <c r="B2025" s="59"/>
      <c r="C2025" s="83"/>
    </row>
    <row r="2026" spans="1:3">
      <c r="A2026" s="59"/>
      <c r="B2026" s="59"/>
      <c r="C2026" s="83"/>
    </row>
    <row r="2027" spans="1:3">
      <c r="A2027" s="59"/>
      <c r="B2027" s="59"/>
      <c r="C2027" s="83"/>
    </row>
    <row r="2028" spans="1:3">
      <c r="A2028" s="59"/>
      <c r="B2028" s="59"/>
      <c r="C2028" s="83"/>
    </row>
    <row r="2029" spans="1:3">
      <c r="A2029" s="59"/>
      <c r="B2029" s="59"/>
      <c r="C2029" s="83"/>
    </row>
    <row r="2030" spans="1:3">
      <c r="A2030" s="59"/>
      <c r="B2030" s="59"/>
      <c r="C2030" s="83"/>
    </row>
    <row r="2031" spans="1:3">
      <c r="A2031" s="59"/>
      <c r="B2031" s="59"/>
      <c r="C2031" s="83"/>
    </row>
    <row r="2032" spans="1:3">
      <c r="A2032" s="59"/>
      <c r="B2032" s="59"/>
      <c r="C2032" s="83"/>
    </row>
    <row r="2033" spans="1:3">
      <c r="A2033" s="59"/>
      <c r="B2033" s="59"/>
      <c r="C2033" s="83"/>
    </row>
    <row r="2034" spans="1:3">
      <c r="A2034" s="59"/>
      <c r="B2034" s="59"/>
      <c r="C2034" s="83"/>
    </row>
    <row r="2035" spans="1:3">
      <c r="A2035" s="59"/>
      <c r="B2035" s="59"/>
      <c r="C2035" s="83"/>
    </row>
    <row r="2036" spans="1:3">
      <c r="A2036" s="59"/>
      <c r="B2036" s="59"/>
      <c r="C2036" s="83"/>
    </row>
    <row r="2037" spans="1:3">
      <c r="A2037" s="59"/>
      <c r="B2037" s="59"/>
      <c r="C2037" s="83"/>
    </row>
    <row r="2038" spans="1:3">
      <c r="A2038" s="59"/>
      <c r="B2038" s="59"/>
      <c r="C2038" s="83"/>
    </row>
    <row r="2039" spans="1:3">
      <c r="A2039" s="59"/>
      <c r="B2039" s="59"/>
      <c r="C2039" s="83"/>
    </row>
    <row r="2040" spans="1:3">
      <c r="A2040" s="59"/>
      <c r="B2040" s="59"/>
      <c r="C2040" s="83"/>
    </row>
    <row r="2041" spans="1:3">
      <c r="A2041" s="59"/>
      <c r="B2041" s="59"/>
      <c r="C2041" s="83"/>
    </row>
    <row r="2042" spans="1:3">
      <c r="A2042" s="59"/>
      <c r="B2042" s="59"/>
      <c r="C2042" s="83"/>
    </row>
    <row r="2043" spans="1:3">
      <c r="A2043" s="59"/>
      <c r="B2043" s="59"/>
      <c r="C2043" s="83"/>
    </row>
    <row r="2044" spans="1:3">
      <c r="A2044" s="59"/>
      <c r="B2044" s="59"/>
      <c r="C2044" s="83"/>
    </row>
    <row r="2045" spans="1:3">
      <c r="A2045" s="59"/>
      <c r="B2045" s="59"/>
      <c r="C2045" s="83"/>
    </row>
    <row r="2046" spans="1:3">
      <c r="A2046" s="59"/>
      <c r="B2046" s="59"/>
      <c r="C2046" s="83"/>
    </row>
    <row r="2047" spans="1:3">
      <c r="A2047" s="59"/>
      <c r="B2047" s="59"/>
      <c r="C2047" s="83"/>
    </row>
    <row r="2048" spans="1:3">
      <c r="A2048" s="59"/>
      <c r="B2048" s="59"/>
      <c r="C2048" s="83"/>
    </row>
    <row r="2049" spans="1:3">
      <c r="A2049" s="59"/>
      <c r="B2049" s="59"/>
      <c r="C2049" s="83"/>
    </row>
    <row r="2050" spans="1:3">
      <c r="A2050" s="59"/>
      <c r="B2050" s="59"/>
      <c r="C2050" s="83"/>
    </row>
    <row r="2051" spans="1:3">
      <c r="A2051" s="59"/>
      <c r="B2051" s="59"/>
      <c r="C2051" s="83"/>
    </row>
    <row r="2052" spans="1:3">
      <c r="A2052" s="59"/>
      <c r="B2052" s="59"/>
      <c r="C2052" s="83"/>
    </row>
    <row r="2053" spans="1:3">
      <c r="A2053" s="59"/>
      <c r="B2053" s="59"/>
      <c r="C2053" s="83"/>
    </row>
    <row r="2054" spans="1:3">
      <c r="A2054" s="59"/>
      <c r="B2054" s="59"/>
      <c r="C2054" s="83"/>
    </row>
    <row r="2055" spans="1:3">
      <c r="A2055" s="59"/>
      <c r="B2055" s="59"/>
      <c r="C2055" s="83"/>
    </row>
    <row r="2056" spans="1:3">
      <c r="A2056" s="59"/>
      <c r="B2056" s="59"/>
      <c r="C2056" s="83"/>
    </row>
    <row r="2057" spans="1:3">
      <c r="A2057" s="59"/>
      <c r="B2057" s="59"/>
      <c r="C2057" s="83"/>
    </row>
    <row r="2058" spans="1:3">
      <c r="A2058" s="59"/>
      <c r="B2058" s="59"/>
      <c r="C2058" s="83"/>
    </row>
    <row r="2059" spans="1:3">
      <c r="A2059" s="59"/>
      <c r="B2059" s="59"/>
      <c r="C2059" s="83"/>
    </row>
    <row r="2060" spans="1:3">
      <c r="A2060" s="59"/>
      <c r="B2060" s="59"/>
      <c r="C2060" s="83"/>
    </row>
    <row r="2061" spans="1:3">
      <c r="A2061" s="59"/>
      <c r="B2061" s="59"/>
      <c r="C2061" s="83"/>
    </row>
    <row r="2062" spans="1:3">
      <c r="A2062" s="59"/>
      <c r="B2062" s="59"/>
      <c r="C2062" s="83"/>
    </row>
    <row r="2063" spans="1:3">
      <c r="A2063" s="59"/>
      <c r="B2063" s="59"/>
      <c r="C2063" s="83"/>
    </row>
    <row r="2064" spans="1:3">
      <c r="A2064" s="59"/>
      <c r="B2064" s="59"/>
      <c r="C2064" s="83"/>
    </row>
    <row r="2065" spans="1:3">
      <c r="A2065" s="59"/>
      <c r="B2065" s="59"/>
      <c r="C2065" s="83"/>
    </row>
    <row r="2066" spans="1:3">
      <c r="A2066" s="59"/>
      <c r="B2066" s="59"/>
      <c r="C2066" s="83"/>
    </row>
    <row r="2067" spans="1:3">
      <c r="A2067" s="59"/>
      <c r="B2067" s="59"/>
      <c r="C2067" s="83"/>
    </row>
    <row r="2068" spans="1:3">
      <c r="A2068" s="59"/>
      <c r="B2068" s="59"/>
      <c r="C2068" s="83"/>
    </row>
    <row r="2069" spans="1:3">
      <c r="A2069" s="59"/>
      <c r="B2069" s="59"/>
      <c r="C2069" s="83"/>
    </row>
    <row r="2070" spans="1:3">
      <c r="A2070" s="59"/>
      <c r="B2070" s="59"/>
      <c r="C2070" s="83"/>
    </row>
    <row r="2071" spans="1:3">
      <c r="A2071" s="59"/>
      <c r="B2071" s="59"/>
      <c r="C2071" s="83"/>
    </row>
    <row r="2072" spans="1:3">
      <c r="A2072" s="59"/>
      <c r="B2072" s="59"/>
      <c r="C2072" s="83"/>
    </row>
    <row r="2073" spans="1:3">
      <c r="A2073" s="59"/>
      <c r="B2073" s="59"/>
      <c r="C2073" s="83"/>
    </row>
    <row r="2074" spans="1:3">
      <c r="A2074" s="59"/>
      <c r="B2074" s="59"/>
      <c r="C2074" s="83"/>
    </row>
    <row r="2075" spans="1:3">
      <c r="A2075" s="59"/>
      <c r="B2075" s="59"/>
      <c r="C2075" s="83"/>
    </row>
    <row r="2076" spans="1:3">
      <c r="A2076" s="59"/>
      <c r="B2076" s="59"/>
      <c r="C2076" s="83"/>
    </row>
    <row r="2077" spans="1:3">
      <c r="A2077" s="59"/>
      <c r="B2077" s="59"/>
      <c r="C2077" s="83"/>
    </row>
    <row r="2078" spans="1:3">
      <c r="A2078" s="59"/>
      <c r="B2078" s="59"/>
      <c r="C2078" s="83"/>
    </row>
    <row r="2079" spans="1:3">
      <c r="A2079" s="59"/>
      <c r="B2079" s="59"/>
      <c r="C2079" s="83"/>
    </row>
    <row r="2080" spans="1:3">
      <c r="A2080" s="59"/>
      <c r="B2080" s="59"/>
      <c r="C2080" s="83"/>
    </row>
    <row r="2081" spans="1:3">
      <c r="A2081" s="59"/>
      <c r="B2081" s="59"/>
      <c r="C2081" s="83"/>
    </row>
    <row r="2082" spans="1:3">
      <c r="A2082" s="59"/>
      <c r="B2082" s="59"/>
      <c r="C2082" s="83"/>
    </row>
    <row r="2083" spans="1:3">
      <c r="A2083" s="59"/>
      <c r="B2083" s="59"/>
      <c r="C2083" s="83"/>
    </row>
    <row r="2084" spans="1:3">
      <c r="A2084" s="59"/>
      <c r="B2084" s="59"/>
      <c r="C2084" s="83"/>
    </row>
    <row r="2085" spans="1:3">
      <c r="A2085" s="59"/>
      <c r="B2085" s="59"/>
      <c r="C2085" s="83"/>
    </row>
    <row r="2086" spans="1:3">
      <c r="A2086" s="59"/>
      <c r="B2086" s="59"/>
      <c r="C2086" s="83"/>
    </row>
    <row r="2087" spans="1:3">
      <c r="A2087" s="59"/>
      <c r="B2087" s="59"/>
      <c r="C2087" s="83"/>
    </row>
    <row r="2088" spans="1:3">
      <c r="A2088" s="59"/>
      <c r="B2088" s="59"/>
      <c r="C2088" s="83"/>
    </row>
    <row r="2089" spans="1:3">
      <c r="A2089" s="59"/>
      <c r="B2089" s="59"/>
      <c r="C2089" s="83"/>
    </row>
    <row r="2090" spans="1:3">
      <c r="A2090" s="59"/>
      <c r="B2090" s="59"/>
      <c r="C2090" s="83"/>
    </row>
    <row r="2091" spans="1:3">
      <c r="A2091" s="59"/>
      <c r="B2091" s="59"/>
      <c r="C2091" s="83"/>
    </row>
    <row r="2092" spans="1:3">
      <c r="A2092" s="59"/>
      <c r="B2092" s="59"/>
      <c r="C2092" s="83"/>
    </row>
    <row r="2093" spans="1:3">
      <c r="A2093" s="59"/>
      <c r="B2093" s="59"/>
      <c r="C2093" s="83"/>
    </row>
    <row r="2094" spans="1:3">
      <c r="A2094" s="59"/>
      <c r="B2094" s="59"/>
      <c r="C2094" s="83"/>
    </row>
    <row r="2095" spans="1:3">
      <c r="A2095" s="59"/>
      <c r="B2095" s="59"/>
      <c r="C2095" s="83"/>
    </row>
    <row r="2096" spans="1:3">
      <c r="A2096" s="59"/>
      <c r="B2096" s="59"/>
      <c r="C2096" s="83"/>
    </row>
    <row r="2097" spans="1:3">
      <c r="A2097" s="59"/>
      <c r="B2097" s="59"/>
      <c r="C2097" s="83"/>
    </row>
    <row r="2098" spans="1:3">
      <c r="A2098" s="59"/>
      <c r="B2098" s="59"/>
      <c r="C2098" s="83"/>
    </row>
    <row r="2099" spans="1:3">
      <c r="A2099" s="59"/>
      <c r="B2099" s="59"/>
      <c r="C2099" s="83"/>
    </row>
    <row r="2100" spans="1:3">
      <c r="A2100" s="59"/>
      <c r="B2100" s="59"/>
      <c r="C2100" s="83"/>
    </row>
    <row r="2101" spans="1:3">
      <c r="A2101" s="59"/>
      <c r="B2101" s="59"/>
      <c r="C2101" s="83"/>
    </row>
    <row r="2102" spans="1:3">
      <c r="A2102" s="59"/>
      <c r="B2102" s="59"/>
      <c r="C2102" s="83"/>
    </row>
    <row r="2103" spans="1:3">
      <c r="A2103" s="59"/>
      <c r="B2103" s="59"/>
      <c r="C2103" s="83"/>
    </row>
    <row r="2104" spans="1:3">
      <c r="A2104" s="59"/>
      <c r="B2104" s="59"/>
      <c r="C2104" s="83"/>
    </row>
    <row r="2105" spans="1:3">
      <c r="A2105" s="59"/>
      <c r="B2105" s="59"/>
      <c r="C2105" s="83"/>
    </row>
    <row r="2106" spans="1:3">
      <c r="A2106" s="59"/>
      <c r="B2106" s="59"/>
      <c r="C2106" s="83"/>
    </row>
    <row r="2107" spans="1:3">
      <c r="A2107" s="59"/>
      <c r="B2107" s="59"/>
      <c r="C2107" s="83"/>
    </row>
    <row r="2108" spans="1:3">
      <c r="A2108" s="59"/>
      <c r="B2108" s="59"/>
      <c r="C2108" s="83"/>
    </row>
    <row r="2109" spans="1:3">
      <c r="A2109" s="59"/>
      <c r="B2109" s="59"/>
      <c r="C2109" s="83"/>
    </row>
    <row r="2110" spans="1:3">
      <c r="A2110" s="59"/>
      <c r="B2110" s="59"/>
      <c r="C2110" s="83"/>
    </row>
    <row r="2111" spans="1:3">
      <c r="A2111" s="59"/>
      <c r="B2111" s="59"/>
      <c r="C2111" s="83"/>
    </row>
    <row r="2112" spans="1:3">
      <c r="A2112" s="59"/>
      <c r="B2112" s="59"/>
      <c r="C2112" s="83"/>
    </row>
    <row r="2113" spans="1:3">
      <c r="A2113" s="59"/>
      <c r="B2113" s="59"/>
      <c r="C2113" s="83"/>
    </row>
    <row r="2114" spans="1:3">
      <c r="A2114" s="59"/>
      <c r="B2114" s="59"/>
      <c r="C2114" s="83"/>
    </row>
    <row r="2115" spans="1:3">
      <c r="A2115" s="59"/>
      <c r="B2115" s="59"/>
      <c r="C2115" s="83"/>
    </row>
    <row r="2116" spans="1:3">
      <c r="A2116" s="59"/>
      <c r="B2116" s="59"/>
      <c r="C2116" s="83"/>
    </row>
    <row r="2117" spans="1:3">
      <c r="A2117" s="59"/>
      <c r="B2117" s="59"/>
      <c r="C2117" s="83"/>
    </row>
    <row r="2118" spans="1:3">
      <c r="A2118" s="59"/>
      <c r="B2118" s="59"/>
      <c r="C2118" s="83"/>
    </row>
    <row r="2119" spans="1:3">
      <c r="A2119" s="59"/>
      <c r="B2119" s="59"/>
      <c r="C2119" s="83"/>
    </row>
    <row r="2120" spans="1:3">
      <c r="A2120" s="59"/>
      <c r="B2120" s="59"/>
      <c r="C2120" s="83"/>
    </row>
    <row r="2121" spans="1:3">
      <c r="A2121" s="59"/>
      <c r="B2121" s="59"/>
      <c r="C2121" s="83"/>
    </row>
    <row r="2122" spans="1:3">
      <c r="A2122" s="59"/>
      <c r="B2122" s="59"/>
      <c r="C2122" s="83"/>
    </row>
    <row r="2123" spans="1:3">
      <c r="A2123" s="59"/>
      <c r="B2123" s="59"/>
      <c r="C2123" s="83"/>
    </row>
    <row r="2124" spans="1:3">
      <c r="A2124" s="59"/>
      <c r="B2124" s="59"/>
      <c r="C2124" s="83"/>
    </row>
    <row r="2125" spans="1:3">
      <c r="A2125" s="59"/>
      <c r="B2125" s="59"/>
      <c r="C2125" s="83"/>
    </row>
    <row r="2126" spans="1:3">
      <c r="A2126" s="59"/>
      <c r="B2126" s="59"/>
      <c r="C2126" s="83"/>
    </row>
    <row r="2127" spans="1:3">
      <c r="A2127" s="59"/>
      <c r="B2127" s="59"/>
      <c r="C2127" s="83"/>
    </row>
    <row r="2128" spans="1:3">
      <c r="A2128" s="59"/>
      <c r="B2128" s="59"/>
      <c r="C2128" s="83"/>
    </row>
    <row r="2129" spans="1:3">
      <c r="A2129" s="59"/>
      <c r="B2129" s="59"/>
      <c r="C2129" s="83"/>
    </row>
    <row r="2130" spans="1:3">
      <c r="A2130" s="59"/>
      <c r="B2130" s="59"/>
      <c r="C2130" s="83"/>
    </row>
    <row r="2131" spans="1:3">
      <c r="A2131" s="59"/>
      <c r="B2131" s="59"/>
      <c r="C2131" s="83"/>
    </row>
    <row r="2132" spans="1:3">
      <c r="A2132" s="59"/>
      <c r="B2132" s="59"/>
      <c r="C2132" s="83"/>
    </row>
    <row r="2133" spans="1:3">
      <c r="A2133" s="59"/>
      <c r="B2133" s="59"/>
      <c r="C2133" s="83"/>
    </row>
    <row r="2134" spans="1:3">
      <c r="A2134" s="59"/>
      <c r="B2134" s="59"/>
      <c r="C2134" s="83"/>
    </row>
    <row r="2135" spans="1:3">
      <c r="A2135" s="59"/>
      <c r="B2135" s="59"/>
      <c r="C2135" s="83"/>
    </row>
    <row r="2136" spans="1:3">
      <c r="A2136" s="59"/>
      <c r="B2136" s="59"/>
      <c r="C2136" s="83"/>
    </row>
    <row r="2137" spans="1:3">
      <c r="A2137" s="59"/>
      <c r="B2137" s="59"/>
      <c r="C2137" s="83"/>
    </row>
    <row r="2138" spans="1:3">
      <c r="A2138" s="59"/>
      <c r="B2138" s="59"/>
      <c r="C2138" s="83"/>
    </row>
    <row r="2139" spans="1:3">
      <c r="A2139" s="59"/>
      <c r="B2139" s="59"/>
      <c r="C2139" s="83"/>
    </row>
    <row r="2140" spans="1:3">
      <c r="A2140" s="59"/>
      <c r="B2140" s="59"/>
      <c r="C2140" s="83"/>
    </row>
    <row r="2141" spans="1:3">
      <c r="A2141" s="59"/>
      <c r="B2141" s="59"/>
      <c r="C2141" s="83"/>
    </row>
    <row r="2142" spans="1:3">
      <c r="A2142" s="59"/>
      <c r="B2142" s="59"/>
      <c r="C2142" s="83"/>
    </row>
    <row r="2143" spans="1:3">
      <c r="A2143" s="59"/>
      <c r="B2143" s="59"/>
      <c r="C2143" s="83"/>
    </row>
    <row r="2144" spans="1:3">
      <c r="A2144" s="59"/>
      <c r="B2144" s="59"/>
      <c r="C2144" s="83"/>
    </row>
    <row r="2145" spans="1:3">
      <c r="A2145" s="59"/>
      <c r="B2145" s="59"/>
      <c r="C2145" s="83"/>
    </row>
    <row r="2146" spans="1:3">
      <c r="A2146" s="59"/>
      <c r="B2146" s="59"/>
      <c r="C2146" s="83"/>
    </row>
    <row r="2147" spans="1:3">
      <c r="A2147" s="59"/>
      <c r="B2147" s="59"/>
      <c r="C2147" s="83"/>
    </row>
    <row r="2148" spans="1:3">
      <c r="A2148" s="59"/>
      <c r="B2148" s="59"/>
      <c r="C2148" s="83"/>
    </row>
    <row r="2149" spans="1:3">
      <c r="A2149" s="59"/>
      <c r="B2149" s="59"/>
      <c r="C2149" s="83"/>
    </row>
    <row r="2150" spans="1:3">
      <c r="A2150" s="59"/>
      <c r="B2150" s="59"/>
      <c r="C2150" s="83"/>
    </row>
    <row r="2151" spans="1:3">
      <c r="A2151" s="59"/>
      <c r="B2151" s="59"/>
      <c r="C2151" s="83"/>
    </row>
    <row r="2152" spans="1:3">
      <c r="A2152" s="59"/>
      <c r="B2152" s="59"/>
      <c r="C2152" s="83"/>
    </row>
    <row r="2153" spans="1:3">
      <c r="A2153" s="59"/>
      <c r="B2153" s="59"/>
      <c r="C2153" s="83"/>
    </row>
    <row r="2154" spans="1:3">
      <c r="A2154" s="59"/>
      <c r="B2154" s="59"/>
      <c r="C2154" s="83"/>
    </row>
    <row r="2155" spans="1:3">
      <c r="A2155" s="59"/>
      <c r="B2155" s="59"/>
      <c r="C2155" s="83"/>
    </row>
    <row r="2156" spans="1:3">
      <c r="A2156" s="59"/>
      <c r="B2156" s="59"/>
      <c r="C2156" s="83"/>
    </row>
    <row r="2157" spans="1:3">
      <c r="A2157" s="59"/>
      <c r="B2157" s="59"/>
      <c r="C2157" s="83"/>
    </row>
    <row r="2158" spans="1:3">
      <c r="A2158" s="59"/>
      <c r="B2158" s="59"/>
      <c r="C2158" s="83"/>
    </row>
    <row r="2159" spans="1:3">
      <c r="A2159" s="59"/>
      <c r="B2159" s="59"/>
      <c r="C2159" s="83"/>
    </row>
    <row r="2160" spans="1:3">
      <c r="A2160" s="59"/>
      <c r="B2160" s="59"/>
      <c r="C2160" s="83"/>
    </row>
    <row r="2161" spans="1:3">
      <c r="A2161" s="59"/>
      <c r="B2161" s="59"/>
      <c r="C2161" s="83"/>
    </row>
    <row r="2162" spans="1:3">
      <c r="A2162" s="59"/>
      <c r="B2162" s="59"/>
      <c r="C2162" s="83"/>
    </row>
    <row r="2163" spans="1:3">
      <c r="A2163" s="59"/>
      <c r="B2163" s="59"/>
      <c r="C2163" s="83"/>
    </row>
    <row r="2164" spans="1:3">
      <c r="A2164" s="59"/>
      <c r="B2164" s="59"/>
      <c r="C2164" s="83"/>
    </row>
    <row r="2165" spans="1:3">
      <c r="A2165" s="59"/>
      <c r="B2165" s="59"/>
      <c r="C2165" s="83"/>
    </row>
    <row r="2166" spans="1:3">
      <c r="A2166" s="59"/>
      <c r="B2166" s="59"/>
      <c r="C2166" s="83"/>
    </row>
    <row r="2167" spans="1:3">
      <c r="A2167" s="59"/>
      <c r="B2167" s="59"/>
      <c r="C2167" s="83"/>
    </row>
    <row r="2168" spans="1:3">
      <c r="A2168" s="59"/>
      <c r="B2168" s="59"/>
      <c r="C2168" s="83"/>
    </row>
    <row r="2169" spans="1:3">
      <c r="A2169" s="59"/>
      <c r="B2169" s="59"/>
      <c r="C2169" s="83"/>
    </row>
    <row r="2170" spans="1:3">
      <c r="A2170" s="59"/>
      <c r="B2170" s="59"/>
      <c r="C2170" s="83"/>
    </row>
    <row r="2171" spans="1:3">
      <c r="A2171" s="59"/>
      <c r="B2171" s="59"/>
      <c r="C2171" s="83"/>
    </row>
    <row r="2172" spans="1:3">
      <c r="A2172" s="59"/>
      <c r="B2172" s="59"/>
      <c r="C2172" s="83"/>
    </row>
    <row r="2173" spans="1:3">
      <c r="A2173" s="59"/>
      <c r="B2173" s="59"/>
      <c r="C2173" s="83"/>
    </row>
    <row r="2174" spans="1:3">
      <c r="A2174" s="59"/>
      <c r="B2174" s="59"/>
      <c r="C2174" s="83"/>
    </row>
    <row r="2175" spans="1:3">
      <c r="A2175" s="59"/>
      <c r="B2175" s="59"/>
      <c r="C2175" s="83"/>
    </row>
    <row r="2176" spans="1:3">
      <c r="A2176" s="59"/>
      <c r="B2176" s="59"/>
      <c r="C2176" s="83"/>
    </row>
    <row r="2177" spans="1:3">
      <c r="A2177" s="59"/>
      <c r="B2177" s="59"/>
      <c r="C2177" s="83"/>
    </row>
    <row r="2178" spans="1:3">
      <c r="A2178" s="59"/>
      <c r="B2178" s="59"/>
      <c r="C2178" s="83"/>
    </row>
    <row r="2179" spans="1:3">
      <c r="A2179" s="59"/>
      <c r="B2179" s="59"/>
      <c r="C2179" s="83"/>
    </row>
    <row r="2180" spans="1:3">
      <c r="A2180" s="59"/>
      <c r="B2180" s="59"/>
      <c r="C2180" s="83"/>
    </row>
    <row r="2181" spans="1:3">
      <c r="A2181" s="59"/>
      <c r="B2181" s="59"/>
      <c r="C2181" s="83"/>
    </row>
    <row r="2182" spans="1:3">
      <c r="A2182" s="59"/>
      <c r="B2182" s="59"/>
      <c r="C2182" s="83"/>
    </row>
    <row r="2183" spans="1:3">
      <c r="A2183" s="59"/>
      <c r="B2183" s="59"/>
      <c r="C2183" s="83"/>
    </row>
    <row r="2184" spans="1:3">
      <c r="A2184" s="59"/>
      <c r="B2184" s="59"/>
      <c r="C2184" s="83"/>
    </row>
    <row r="2185" spans="1:3">
      <c r="A2185" s="59"/>
      <c r="B2185" s="59"/>
      <c r="C2185" s="83"/>
    </row>
    <row r="2186" spans="1:3">
      <c r="A2186" s="59"/>
      <c r="B2186" s="59"/>
      <c r="C2186" s="83"/>
    </row>
    <row r="2187" spans="1:3">
      <c r="A2187" s="59"/>
      <c r="B2187" s="59"/>
      <c r="C2187" s="83"/>
    </row>
    <row r="2188" spans="1:3">
      <c r="A2188" s="59"/>
      <c r="B2188" s="59"/>
      <c r="C2188" s="83"/>
    </row>
    <row r="2189" spans="1:3">
      <c r="A2189" s="59"/>
      <c r="B2189" s="59"/>
      <c r="C2189" s="83"/>
    </row>
    <row r="2190" spans="1:3">
      <c r="A2190" s="59"/>
      <c r="B2190" s="59"/>
      <c r="C2190" s="83"/>
    </row>
    <row r="2191" spans="1:3">
      <c r="A2191" s="59"/>
      <c r="B2191" s="59"/>
      <c r="C2191" s="83"/>
    </row>
    <row r="2192" spans="1:3">
      <c r="A2192" s="59"/>
      <c r="B2192" s="59"/>
      <c r="C2192" s="83"/>
    </row>
    <row r="2193" spans="1:3">
      <c r="A2193" s="59"/>
      <c r="B2193" s="59"/>
      <c r="C2193" s="83"/>
    </row>
    <row r="2194" spans="1:3">
      <c r="A2194" s="59"/>
      <c r="B2194" s="59"/>
      <c r="C2194" s="83"/>
    </row>
    <row r="2195" spans="1:3">
      <c r="A2195" s="59"/>
      <c r="B2195" s="59"/>
      <c r="C2195" s="83"/>
    </row>
    <row r="2196" spans="1:3">
      <c r="A2196" s="59"/>
      <c r="B2196" s="59"/>
      <c r="C2196" s="83"/>
    </row>
    <row r="2197" spans="1:3">
      <c r="A2197" s="59"/>
      <c r="B2197" s="59"/>
      <c r="C2197" s="83"/>
    </row>
    <row r="2198" spans="1:3">
      <c r="A2198" s="59"/>
      <c r="B2198" s="59"/>
      <c r="C2198" s="83"/>
    </row>
    <row r="2199" spans="1:3">
      <c r="A2199" s="59"/>
      <c r="B2199" s="59"/>
      <c r="C2199" s="83"/>
    </row>
    <row r="2200" spans="1:3">
      <c r="A2200" s="59"/>
      <c r="B2200" s="59"/>
      <c r="C2200" s="83"/>
    </row>
    <row r="2201" spans="1:3">
      <c r="A2201" s="59"/>
      <c r="B2201" s="59"/>
      <c r="C2201" s="83"/>
    </row>
    <row r="2202" spans="1:3">
      <c r="A2202" s="59"/>
      <c r="B2202" s="59"/>
      <c r="C2202" s="83"/>
    </row>
    <row r="2203" spans="1:3">
      <c r="A2203" s="59"/>
      <c r="B2203" s="59"/>
      <c r="C2203" s="83"/>
    </row>
    <row r="2204" spans="1:3">
      <c r="A2204" s="59"/>
      <c r="B2204" s="59"/>
      <c r="C2204" s="83"/>
    </row>
    <row r="2205" spans="1:3">
      <c r="A2205" s="59"/>
      <c r="B2205" s="59"/>
      <c r="C2205" s="83"/>
    </row>
    <row r="2206" spans="1:3">
      <c r="A2206" s="59"/>
      <c r="B2206" s="59"/>
      <c r="C2206" s="83"/>
    </row>
    <row r="2207" spans="1:3">
      <c r="A2207" s="59"/>
      <c r="B2207" s="59"/>
      <c r="C2207" s="83"/>
    </row>
    <row r="2208" spans="1:3">
      <c r="A2208" s="59"/>
      <c r="B2208" s="59"/>
      <c r="C2208" s="83"/>
    </row>
    <row r="2209" spans="1:3">
      <c r="A2209" s="59"/>
      <c r="B2209" s="59"/>
      <c r="C2209" s="83"/>
    </row>
    <row r="2210" spans="1:3">
      <c r="A2210" s="59"/>
      <c r="B2210" s="59"/>
      <c r="C2210" s="83"/>
    </row>
    <row r="2211" spans="1:3">
      <c r="A2211" s="59"/>
      <c r="B2211" s="59"/>
      <c r="C2211" s="83"/>
    </row>
    <row r="2212" spans="1:3">
      <c r="A2212" s="59"/>
      <c r="B2212" s="59"/>
      <c r="C2212" s="83"/>
    </row>
    <row r="2213" spans="1:3">
      <c r="A2213" s="59"/>
      <c r="B2213" s="59"/>
      <c r="C2213" s="83"/>
    </row>
    <row r="2214" spans="1:3">
      <c r="A2214" s="59"/>
      <c r="B2214" s="59"/>
      <c r="C2214" s="83"/>
    </row>
    <row r="2215" spans="1:3">
      <c r="A2215" s="59"/>
      <c r="B2215" s="59"/>
      <c r="C2215" s="83"/>
    </row>
    <row r="2216" spans="1:3">
      <c r="A2216" s="59"/>
      <c r="B2216" s="59"/>
      <c r="C2216" s="83"/>
    </row>
    <row r="2217" spans="1:3">
      <c r="A2217" s="59"/>
      <c r="B2217" s="59"/>
      <c r="C2217" s="83"/>
    </row>
    <row r="2218" spans="1:3">
      <c r="A2218" s="59"/>
      <c r="B2218" s="59"/>
      <c r="C2218" s="83"/>
    </row>
    <row r="2219" spans="1:3">
      <c r="A2219" s="59"/>
      <c r="B2219" s="59"/>
      <c r="C2219" s="83"/>
    </row>
    <row r="2220" spans="1:3">
      <c r="A2220" s="59"/>
      <c r="B2220" s="59"/>
      <c r="C2220" s="83"/>
    </row>
    <row r="2221" spans="1:3">
      <c r="A2221" s="59"/>
      <c r="B2221" s="59"/>
      <c r="C2221" s="83"/>
    </row>
    <row r="2222" spans="1:3">
      <c r="A2222" s="59"/>
      <c r="B2222" s="59"/>
      <c r="C2222" s="83"/>
    </row>
    <row r="2223" spans="1:3">
      <c r="A2223" s="59"/>
      <c r="B2223" s="59"/>
      <c r="C2223" s="83"/>
    </row>
    <row r="2224" spans="1:3">
      <c r="A2224" s="59"/>
      <c r="B2224" s="59"/>
      <c r="C2224" s="83"/>
    </row>
    <row r="2225" spans="1:3">
      <c r="A2225" s="59"/>
      <c r="B2225" s="59"/>
      <c r="C2225" s="83"/>
    </row>
    <row r="2226" spans="1:3">
      <c r="A2226" s="59"/>
      <c r="B2226" s="59"/>
      <c r="C2226" s="83"/>
    </row>
    <row r="2227" spans="1:3">
      <c r="A2227" s="59"/>
      <c r="B2227" s="59"/>
      <c r="C2227" s="83"/>
    </row>
    <row r="2228" spans="1:3">
      <c r="A2228" s="59"/>
      <c r="B2228" s="59"/>
      <c r="C2228" s="83"/>
    </row>
    <row r="2229" spans="1:3">
      <c r="A2229" s="59"/>
      <c r="B2229" s="59"/>
      <c r="C2229" s="83"/>
    </row>
    <row r="2230" spans="1:3">
      <c r="A2230" s="59"/>
      <c r="B2230" s="59"/>
      <c r="C2230" s="83"/>
    </row>
    <row r="2231" spans="1:3">
      <c r="A2231" s="59"/>
      <c r="B2231" s="59"/>
      <c r="C2231" s="83"/>
    </row>
    <row r="2232" spans="1:3">
      <c r="A2232" s="59"/>
      <c r="B2232" s="59"/>
      <c r="C2232" s="83"/>
    </row>
    <row r="2233" spans="1:3">
      <c r="A2233" s="59"/>
      <c r="B2233" s="59"/>
      <c r="C2233" s="83"/>
    </row>
    <row r="2234" spans="1:3">
      <c r="A2234" s="59"/>
      <c r="B2234" s="59"/>
      <c r="C2234" s="83"/>
    </row>
    <row r="2235" spans="1:3">
      <c r="A2235" s="59"/>
      <c r="B2235" s="59"/>
      <c r="C2235" s="83"/>
    </row>
    <row r="2236" spans="1:3">
      <c r="A2236" s="59"/>
      <c r="B2236" s="59"/>
      <c r="C2236" s="83"/>
    </row>
    <row r="2237" spans="1:3">
      <c r="A2237" s="59"/>
      <c r="B2237" s="59"/>
      <c r="C2237" s="83"/>
    </row>
    <row r="2238" spans="1:3">
      <c r="A2238" s="59"/>
      <c r="B2238" s="59"/>
      <c r="C2238" s="83"/>
    </row>
    <row r="2239" spans="1:3">
      <c r="A2239" s="59"/>
      <c r="B2239" s="59"/>
      <c r="C2239" s="83"/>
    </row>
    <row r="2240" spans="1:3">
      <c r="A2240" s="59"/>
      <c r="B2240" s="59"/>
      <c r="C2240" s="83"/>
    </row>
    <row r="2241" spans="1:3">
      <c r="A2241" s="59"/>
      <c r="B2241" s="59"/>
      <c r="C2241" s="83"/>
    </row>
    <row r="2242" spans="1:3">
      <c r="A2242" s="59"/>
      <c r="B2242" s="59"/>
      <c r="C2242" s="83"/>
    </row>
    <row r="2243" spans="1:3">
      <c r="A2243" s="59"/>
      <c r="B2243" s="59"/>
      <c r="C2243" s="83"/>
    </row>
    <row r="2244" spans="1:3">
      <c r="A2244" s="59"/>
      <c r="B2244" s="59"/>
      <c r="C2244" s="83"/>
    </row>
    <row r="2245" spans="1:3">
      <c r="A2245" s="59"/>
      <c r="B2245" s="59"/>
      <c r="C2245" s="83"/>
    </row>
    <row r="2246" spans="1:3">
      <c r="A2246" s="59"/>
      <c r="B2246" s="59"/>
      <c r="C2246" s="83"/>
    </row>
    <row r="2247" spans="1:3">
      <c r="A2247" s="59"/>
      <c r="B2247" s="59"/>
      <c r="C2247" s="83"/>
    </row>
    <row r="2248" spans="1:3">
      <c r="A2248" s="59"/>
      <c r="B2248" s="59"/>
      <c r="C2248" s="83"/>
    </row>
    <row r="2249" spans="1:3">
      <c r="A2249" s="59"/>
      <c r="B2249" s="59"/>
      <c r="C2249" s="83"/>
    </row>
    <row r="2250" spans="1:3">
      <c r="A2250" s="59"/>
      <c r="B2250" s="59"/>
      <c r="C2250" s="83"/>
    </row>
    <row r="2251" spans="1:3">
      <c r="A2251" s="59"/>
      <c r="B2251" s="59"/>
      <c r="C2251" s="83"/>
    </row>
    <row r="2252" spans="1:3">
      <c r="A2252" s="59"/>
      <c r="B2252" s="59"/>
      <c r="C2252" s="83"/>
    </row>
    <row r="2253" spans="1:3">
      <c r="A2253" s="59"/>
      <c r="B2253" s="59"/>
      <c r="C2253" s="83"/>
    </row>
    <row r="2254" spans="1:3">
      <c r="A2254" s="59"/>
      <c r="B2254" s="59"/>
      <c r="C2254" s="83"/>
    </row>
    <row r="2255" spans="1:3">
      <c r="A2255" s="59"/>
      <c r="B2255" s="59"/>
      <c r="C2255" s="83"/>
    </row>
    <row r="2256" spans="1:3">
      <c r="A2256" s="59"/>
      <c r="B2256" s="59"/>
      <c r="C2256" s="83"/>
    </row>
    <row r="2257" spans="1:3">
      <c r="A2257" s="59"/>
      <c r="B2257" s="59"/>
      <c r="C2257" s="83"/>
    </row>
    <row r="2258" spans="1:3">
      <c r="A2258" s="59"/>
      <c r="B2258" s="59"/>
      <c r="C2258" s="83"/>
    </row>
    <row r="2259" spans="1:3">
      <c r="A2259" s="59"/>
      <c r="B2259" s="59"/>
      <c r="C2259" s="83"/>
    </row>
    <row r="2260" spans="1:3">
      <c r="A2260" s="59"/>
      <c r="B2260" s="59"/>
      <c r="C2260" s="83"/>
    </row>
    <row r="2261" spans="1:3">
      <c r="A2261" s="59"/>
      <c r="B2261" s="59"/>
      <c r="C2261" s="83"/>
    </row>
    <row r="2262" spans="1:3">
      <c r="A2262" s="59"/>
      <c r="B2262" s="59"/>
      <c r="C2262" s="83"/>
    </row>
    <row r="2263" spans="1:3">
      <c r="A2263" s="59"/>
      <c r="B2263" s="59"/>
      <c r="C2263" s="83"/>
    </row>
    <row r="2264" spans="1:3">
      <c r="A2264" s="59"/>
      <c r="B2264" s="59"/>
      <c r="C2264" s="83"/>
    </row>
    <row r="2265" spans="1:3">
      <c r="A2265" s="59"/>
      <c r="B2265" s="59"/>
      <c r="C2265" s="83"/>
    </row>
    <row r="2266" spans="1:3">
      <c r="A2266" s="59"/>
      <c r="B2266" s="59"/>
      <c r="C2266" s="83"/>
    </row>
    <row r="2267" spans="1:3">
      <c r="A2267" s="59"/>
      <c r="B2267" s="59"/>
      <c r="C2267" s="83"/>
    </row>
    <row r="2268" spans="1:3">
      <c r="A2268" s="59"/>
      <c r="B2268" s="59"/>
      <c r="C2268" s="83"/>
    </row>
    <row r="2269" spans="1:3">
      <c r="A2269" s="59"/>
      <c r="B2269" s="59"/>
      <c r="C2269" s="83"/>
    </row>
    <row r="2270" spans="1:3">
      <c r="A2270" s="59"/>
      <c r="B2270" s="59"/>
      <c r="C2270" s="83"/>
    </row>
    <row r="2271" spans="1:3">
      <c r="A2271" s="59"/>
      <c r="B2271" s="59"/>
      <c r="C2271" s="83"/>
    </row>
    <row r="2272" spans="1:3">
      <c r="A2272" s="59"/>
      <c r="B2272" s="59"/>
      <c r="C2272" s="83"/>
    </row>
    <row r="2273" spans="1:3">
      <c r="A2273" s="59"/>
      <c r="B2273" s="59"/>
      <c r="C2273" s="83"/>
    </row>
    <row r="2274" spans="1:3">
      <c r="A2274" s="59"/>
      <c r="B2274" s="59"/>
      <c r="C2274" s="83"/>
    </row>
    <row r="2275" spans="1:3">
      <c r="A2275" s="59"/>
      <c r="B2275" s="59"/>
      <c r="C2275" s="83"/>
    </row>
    <row r="2276" spans="1:3">
      <c r="A2276" s="59"/>
      <c r="B2276" s="59"/>
      <c r="C2276" s="83"/>
    </row>
    <row r="2277" spans="1:3">
      <c r="A2277" s="59"/>
      <c r="B2277" s="59"/>
      <c r="C2277" s="83"/>
    </row>
    <row r="2278" spans="1:3">
      <c r="A2278" s="59"/>
      <c r="B2278" s="59"/>
      <c r="C2278" s="83"/>
    </row>
    <row r="2279" spans="1:3">
      <c r="A2279" s="59"/>
      <c r="B2279" s="59"/>
      <c r="C2279" s="83"/>
    </row>
    <row r="2280" spans="1:3">
      <c r="A2280" s="59"/>
      <c r="B2280" s="59"/>
      <c r="C2280" s="83"/>
    </row>
    <row r="2281" spans="1:3">
      <c r="A2281" s="59"/>
      <c r="B2281" s="59"/>
      <c r="C2281" s="83"/>
    </row>
    <row r="2282" spans="1:3">
      <c r="A2282" s="59"/>
      <c r="B2282" s="59"/>
      <c r="C2282" s="83"/>
    </row>
    <row r="2283" spans="1:3">
      <c r="A2283" s="59"/>
      <c r="B2283" s="59"/>
      <c r="C2283" s="83"/>
    </row>
    <row r="2284" spans="1:3">
      <c r="A2284" s="59"/>
      <c r="B2284" s="59"/>
      <c r="C2284" s="83"/>
    </row>
    <row r="2285" spans="1:3">
      <c r="A2285" s="59"/>
      <c r="B2285" s="59"/>
      <c r="C2285" s="83"/>
    </row>
    <row r="2286" spans="1:3">
      <c r="A2286" s="59"/>
      <c r="B2286" s="59"/>
      <c r="C2286" s="83"/>
    </row>
    <row r="2287" spans="1:3">
      <c r="A2287" s="59"/>
      <c r="B2287" s="59"/>
      <c r="C2287" s="83"/>
    </row>
    <row r="2288" spans="1:3">
      <c r="A2288" s="59"/>
      <c r="B2288" s="59"/>
      <c r="C2288" s="83"/>
    </row>
    <row r="2289" spans="1:3">
      <c r="A2289" s="59"/>
      <c r="B2289" s="59"/>
      <c r="C2289" s="83"/>
    </row>
    <row r="2290" spans="1:3">
      <c r="A2290" s="59"/>
      <c r="B2290" s="59"/>
      <c r="C2290" s="83"/>
    </row>
    <row r="2291" spans="1:3">
      <c r="A2291" s="59"/>
      <c r="B2291" s="59"/>
      <c r="C2291" s="83"/>
    </row>
    <row r="2292" spans="1:3">
      <c r="A2292" s="59"/>
      <c r="B2292" s="59"/>
      <c r="C2292" s="83"/>
    </row>
    <row r="2293" spans="1:3">
      <c r="A2293" s="59"/>
      <c r="B2293" s="59"/>
      <c r="C2293" s="83"/>
    </row>
    <row r="2294" spans="1:3">
      <c r="A2294" s="59"/>
      <c r="B2294" s="59"/>
      <c r="C2294" s="83"/>
    </row>
    <row r="2295" spans="1:3">
      <c r="A2295" s="59"/>
      <c r="B2295" s="59"/>
      <c r="C2295" s="83"/>
    </row>
    <row r="2296" spans="1:3">
      <c r="A2296" s="59"/>
      <c r="B2296" s="59"/>
      <c r="C2296" s="83"/>
    </row>
    <row r="2297" spans="1:3">
      <c r="A2297" s="59"/>
      <c r="B2297" s="59"/>
      <c r="C2297" s="83"/>
    </row>
    <row r="2298" spans="1:3">
      <c r="A2298" s="59"/>
      <c r="B2298" s="59"/>
      <c r="C2298" s="83"/>
    </row>
    <row r="2299" spans="1:3">
      <c r="A2299" s="59"/>
      <c r="B2299" s="59"/>
      <c r="C2299" s="83"/>
    </row>
    <row r="2300" spans="1:3">
      <c r="A2300" s="59"/>
      <c r="B2300" s="59"/>
      <c r="C2300" s="83"/>
    </row>
    <row r="2301" spans="1:3">
      <c r="A2301" s="59"/>
      <c r="B2301" s="59"/>
      <c r="C2301" s="83"/>
    </row>
    <row r="2302" spans="1:3">
      <c r="A2302" s="59"/>
      <c r="B2302" s="59"/>
      <c r="C2302" s="83"/>
    </row>
    <row r="2303" spans="1:3">
      <c r="A2303" s="59"/>
      <c r="B2303" s="59"/>
      <c r="C2303" s="83"/>
    </row>
    <row r="2304" spans="1:3">
      <c r="A2304" s="59"/>
      <c r="B2304" s="59"/>
      <c r="C2304" s="83"/>
    </row>
    <row r="2305" spans="1:3">
      <c r="A2305" s="59"/>
      <c r="B2305" s="59"/>
      <c r="C2305" s="83"/>
    </row>
    <row r="2306" spans="1:3">
      <c r="A2306" s="59"/>
      <c r="B2306" s="59"/>
      <c r="C2306" s="83"/>
    </row>
    <row r="2307" spans="1:3">
      <c r="A2307" s="59"/>
      <c r="B2307" s="59"/>
      <c r="C2307" s="83"/>
    </row>
    <row r="2308" spans="1:3">
      <c r="A2308" s="59"/>
      <c r="B2308" s="59"/>
      <c r="C2308" s="83"/>
    </row>
    <row r="2309" spans="1:3">
      <c r="A2309" s="59"/>
      <c r="B2309" s="59"/>
      <c r="C2309" s="83"/>
    </row>
    <row r="2310" spans="1:3">
      <c r="A2310" s="59"/>
      <c r="B2310" s="59"/>
      <c r="C2310" s="83"/>
    </row>
    <row r="2311" spans="1:3">
      <c r="A2311" s="59"/>
      <c r="B2311" s="59"/>
      <c r="C2311" s="83"/>
    </row>
    <row r="2312" spans="1:3">
      <c r="A2312" s="59"/>
      <c r="B2312" s="59"/>
      <c r="C2312" s="83"/>
    </row>
    <row r="2313" spans="1:3">
      <c r="A2313" s="59"/>
      <c r="B2313" s="59"/>
      <c r="C2313" s="83"/>
    </row>
    <row r="2314" spans="1:3">
      <c r="A2314" s="59"/>
      <c r="B2314" s="59"/>
      <c r="C2314" s="83"/>
    </row>
    <row r="2315" spans="1:3">
      <c r="A2315" s="59"/>
      <c r="B2315" s="59"/>
      <c r="C2315" s="83"/>
    </row>
    <row r="2316" spans="1:3">
      <c r="A2316" s="59"/>
      <c r="B2316" s="59"/>
      <c r="C2316" s="83"/>
    </row>
    <row r="2317" spans="1:3">
      <c r="A2317" s="59"/>
      <c r="B2317" s="59"/>
      <c r="C2317" s="83"/>
    </row>
    <row r="2318" spans="1:3">
      <c r="A2318" s="59"/>
      <c r="B2318" s="59"/>
      <c r="C2318" s="83"/>
    </row>
    <row r="2319" spans="1:3">
      <c r="A2319" s="59"/>
      <c r="B2319" s="59"/>
      <c r="C2319" s="83"/>
    </row>
    <row r="2320" spans="1:3">
      <c r="A2320" s="59"/>
      <c r="B2320" s="59"/>
      <c r="C2320" s="83"/>
    </row>
    <row r="2321" spans="1:3">
      <c r="A2321" s="59"/>
      <c r="B2321" s="59"/>
      <c r="C2321" s="83"/>
    </row>
    <row r="2322" spans="1:3">
      <c r="A2322" s="59"/>
      <c r="B2322" s="59"/>
      <c r="C2322" s="83"/>
    </row>
    <row r="2323" spans="1:3">
      <c r="A2323" s="59"/>
      <c r="B2323" s="59"/>
      <c r="C2323" s="83"/>
    </row>
    <row r="2324" spans="1:3">
      <c r="A2324" s="59"/>
      <c r="B2324" s="59"/>
      <c r="C2324" s="83"/>
    </row>
    <row r="2325" spans="1:3">
      <c r="A2325" s="59"/>
      <c r="B2325" s="59"/>
      <c r="C2325" s="83"/>
    </row>
    <row r="2326" spans="1:3">
      <c r="A2326" s="59"/>
      <c r="B2326" s="59"/>
      <c r="C2326" s="83"/>
    </row>
    <row r="2327" spans="1:3">
      <c r="A2327" s="59"/>
      <c r="B2327" s="59"/>
      <c r="C2327" s="83"/>
    </row>
    <row r="2328" spans="1:3">
      <c r="A2328" s="59"/>
      <c r="B2328" s="59"/>
      <c r="C2328" s="83"/>
    </row>
    <row r="2329" spans="1:3">
      <c r="A2329" s="59"/>
      <c r="B2329" s="59"/>
      <c r="C2329" s="83"/>
    </row>
    <row r="2330" spans="1:3">
      <c r="A2330" s="59"/>
      <c r="B2330" s="59"/>
      <c r="C2330" s="83"/>
    </row>
    <row r="2331" spans="1:3">
      <c r="A2331" s="59"/>
      <c r="B2331" s="59"/>
      <c r="C2331" s="83"/>
    </row>
    <row r="2332" spans="1:3">
      <c r="A2332" s="59"/>
      <c r="B2332" s="59"/>
      <c r="C2332" s="83"/>
    </row>
    <row r="2333" spans="1:3">
      <c r="A2333" s="59"/>
      <c r="B2333" s="59"/>
      <c r="C2333" s="83"/>
    </row>
    <row r="2334" spans="1:3">
      <c r="A2334" s="59"/>
      <c r="B2334" s="59"/>
      <c r="C2334" s="83"/>
    </row>
    <row r="2335" spans="1:3">
      <c r="A2335" s="59"/>
      <c r="B2335" s="59"/>
      <c r="C2335" s="83"/>
    </row>
    <row r="2336" spans="1:3">
      <c r="A2336" s="59"/>
      <c r="B2336" s="59"/>
      <c r="C2336" s="83"/>
    </row>
    <row r="2337" spans="1:3">
      <c r="A2337" s="59"/>
      <c r="B2337" s="59"/>
      <c r="C2337" s="83"/>
    </row>
    <row r="2338" spans="1:3">
      <c r="A2338" s="59"/>
      <c r="B2338" s="59"/>
      <c r="C2338" s="83"/>
    </row>
    <row r="2339" spans="1:3">
      <c r="A2339" s="59"/>
      <c r="B2339" s="59"/>
      <c r="C2339" s="83"/>
    </row>
    <row r="2340" spans="1:3">
      <c r="A2340" s="59"/>
      <c r="B2340" s="59"/>
      <c r="C2340" s="83"/>
    </row>
    <row r="2341" spans="1:3">
      <c r="A2341" s="59"/>
      <c r="B2341" s="59"/>
      <c r="C2341" s="83"/>
    </row>
    <row r="2342" spans="1:3">
      <c r="A2342" s="59"/>
      <c r="B2342" s="59"/>
      <c r="C2342" s="83"/>
    </row>
    <row r="2343" spans="1:3">
      <c r="A2343" s="59"/>
      <c r="B2343" s="59"/>
      <c r="C2343" s="83"/>
    </row>
    <row r="2344" spans="1:3">
      <c r="A2344" s="59"/>
      <c r="B2344" s="59"/>
      <c r="C2344" s="83"/>
    </row>
    <row r="2345" spans="1:3">
      <c r="A2345" s="59"/>
      <c r="B2345" s="59"/>
      <c r="C2345" s="83"/>
    </row>
    <row r="2346" spans="1:3">
      <c r="A2346" s="59"/>
      <c r="B2346" s="59"/>
      <c r="C2346" s="83"/>
    </row>
    <row r="2347" spans="1:3">
      <c r="A2347" s="59"/>
      <c r="B2347" s="59"/>
      <c r="C2347" s="83"/>
    </row>
    <row r="2348" spans="1:3">
      <c r="A2348" s="59"/>
      <c r="B2348" s="59"/>
      <c r="C2348" s="83"/>
    </row>
    <row r="2349" spans="1:3">
      <c r="A2349" s="59"/>
      <c r="B2349" s="59"/>
      <c r="C2349" s="83"/>
    </row>
    <row r="2350" spans="1:3">
      <c r="A2350" s="59"/>
      <c r="B2350" s="59"/>
      <c r="C2350" s="83"/>
    </row>
    <row r="2351" spans="1:3">
      <c r="A2351" s="59"/>
      <c r="B2351" s="59"/>
      <c r="C2351" s="83"/>
    </row>
    <row r="2352" spans="1:3">
      <c r="A2352" s="59"/>
      <c r="B2352" s="59"/>
      <c r="C2352" s="83"/>
    </row>
    <row r="2353" spans="1:3">
      <c r="A2353" s="59"/>
      <c r="B2353" s="59"/>
      <c r="C2353" s="83"/>
    </row>
    <row r="2354" spans="1:3">
      <c r="A2354" s="59"/>
      <c r="B2354" s="59"/>
      <c r="C2354" s="83"/>
    </row>
    <row r="2355" spans="1:3">
      <c r="A2355" s="59"/>
      <c r="B2355" s="59"/>
      <c r="C2355" s="83"/>
    </row>
    <row r="2356" spans="1:3">
      <c r="A2356" s="59"/>
      <c r="B2356" s="59"/>
      <c r="C2356" s="83"/>
    </row>
    <row r="2357" spans="1:3">
      <c r="A2357" s="59"/>
      <c r="B2357" s="59"/>
      <c r="C2357" s="83"/>
    </row>
    <row r="2358" spans="1:3">
      <c r="A2358" s="59"/>
      <c r="B2358" s="59"/>
      <c r="C2358" s="83"/>
    </row>
    <row r="2359" spans="1:3">
      <c r="A2359" s="59"/>
      <c r="B2359" s="59"/>
      <c r="C2359" s="83"/>
    </row>
    <row r="2360" spans="1:3">
      <c r="A2360" s="59"/>
      <c r="B2360" s="59"/>
      <c r="C2360" s="83"/>
    </row>
    <row r="2361" spans="1:3">
      <c r="A2361" s="59"/>
      <c r="B2361" s="59"/>
      <c r="C2361" s="83"/>
    </row>
    <row r="2362" spans="1:3">
      <c r="A2362" s="59"/>
      <c r="B2362" s="59"/>
      <c r="C2362" s="83"/>
    </row>
    <row r="2363" spans="1:3">
      <c r="A2363" s="59"/>
      <c r="B2363" s="59"/>
      <c r="C2363" s="83"/>
    </row>
    <row r="2364" spans="1:3">
      <c r="A2364" s="59"/>
      <c r="B2364" s="59"/>
      <c r="C2364" s="83"/>
    </row>
    <row r="2365" spans="1:3">
      <c r="A2365" s="59"/>
      <c r="B2365" s="59"/>
      <c r="C2365" s="83"/>
    </row>
    <row r="2366" spans="1:3">
      <c r="A2366" s="59"/>
      <c r="B2366" s="59"/>
      <c r="C2366" s="83"/>
    </row>
    <row r="2367" spans="1:3">
      <c r="A2367" s="59"/>
      <c r="B2367" s="59"/>
      <c r="C2367" s="83"/>
    </row>
    <row r="2368" spans="1:3">
      <c r="A2368" s="59"/>
      <c r="B2368" s="59"/>
      <c r="C2368" s="83"/>
    </row>
    <row r="2369" spans="1:3">
      <c r="A2369" s="59"/>
      <c r="B2369" s="59"/>
      <c r="C2369" s="83"/>
    </row>
    <row r="2370" spans="1:3">
      <c r="A2370" s="59"/>
      <c r="B2370" s="59"/>
      <c r="C2370" s="83"/>
    </row>
    <row r="2371" spans="1:3">
      <c r="A2371" s="59"/>
      <c r="B2371" s="59"/>
      <c r="C2371" s="83"/>
    </row>
    <row r="2372" spans="1:3">
      <c r="A2372" s="59"/>
      <c r="B2372" s="59"/>
      <c r="C2372" s="83"/>
    </row>
    <row r="2373" spans="1:3">
      <c r="A2373" s="59"/>
      <c r="B2373" s="59"/>
      <c r="C2373" s="83"/>
    </row>
    <row r="2374" spans="1:3">
      <c r="A2374" s="59"/>
      <c r="B2374" s="59"/>
      <c r="C2374" s="83"/>
    </row>
    <row r="2375" spans="1:3">
      <c r="A2375" s="59"/>
      <c r="B2375" s="59"/>
      <c r="C2375" s="83"/>
    </row>
    <row r="2376" spans="1:3">
      <c r="A2376" s="59"/>
      <c r="B2376" s="59"/>
      <c r="C2376" s="83"/>
    </row>
    <row r="2377" spans="1:3">
      <c r="A2377" s="59"/>
      <c r="B2377" s="59"/>
      <c r="C2377" s="83"/>
    </row>
    <row r="2378" spans="1:3">
      <c r="A2378" s="59"/>
      <c r="B2378" s="59"/>
      <c r="C2378" s="83"/>
    </row>
    <row r="2379" spans="1:3">
      <c r="A2379" s="59"/>
      <c r="B2379" s="59"/>
      <c r="C2379" s="83"/>
    </row>
    <row r="2380" spans="1:3">
      <c r="A2380" s="59"/>
      <c r="B2380" s="59"/>
      <c r="C2380" s="83"/>
    </row>
    <row r="2381" spans="1:3">
      <c r="A2381" s="59"/>
      <c r="B2381" s="59"/>
      <c r="C2381" s="83"/>
    </row>
    <row r="2382" spans="1:3">
      <c r="A2382" s="59"/>
      <c r="B2382" s="59"/>
      <c r="C2382" s="83"/>
    </row>
    <row r="2383" spans="1:3">
      <c r="A2383" s="59"/>
      <c r="B2383" s="59"/>
      <c r="C2383" s="83"/>
    </row>
    <row r="2384" spans="1:3">
      <c r="A2384" s="59"/>
      <c r="B2384" s="59"/>
      <c r="C2384" s="83"/>
    </row>
    <row r="2385" spans="1:3">
      <c r="A2385" s="59"/>
      <c r="B2385" s="59"/>
      <c r="C2385" s="83"/>
    </row>
    <row r="2386" spans="1:3">
      <c r="A2386" s="59"/>
      <c r="B2386" s="59"/>
      <c r="C2386" s="83"/>
    </row>
    <row r="2387" spans="1:3">
      <c r="A2387" s="59"/>
      <c r="B2387" s="59"/>
      <c r="C2387" s="83"/>
    </row>
    <row r="2388" spans="1:3">
      <c r="A2388" s="59"/>
      <c r="B2388" s="59"/>
      <c r="C2388" s="83"/>
    </row>
    <row r="2389" spans="1:3">
      <c r="A2389" s="59"/>
      <c r="B2389" s="59"/>
      <c r="C2389" s="83"/>
    </row>
    <row r="2390" spans="1:3">
      <c r="A2390" s="59"/>
      <c r="B2390" s="59"/>
      <c r="C2390" s="83"/>
    </row>
    <row r="2391" spans="1:3">
      <c r="A2391" s="59"/>
      <c r="B2391" s="59"/>
      <c r="C2391" s="83"/>
    </row>
    <row r="2392" spans="1:3">
      <c r="A2392" s="59"/>
      <c r="B2392" s="59"/>
      <c r="C2392" s="83"/>
    </row>
    <row r="2393" spans="1:3">
      <c r="A2393" s="59"/>
      <c r="B2393" s="59"/>
      <c r="C2393" s="83"/>
    </row>
    <row r="2394" spans="1:3">
      <c r="A2394" s="59"/>
      <c r="B2394" s="59"/>
      <c r="C2394" s="83"/>
    </row>
    <row r="2395" spans="1:3">
      <c r="A2395" s="59"/>
      <c r="B2395" s="59"/>
      <c r="C2395" s="83"/>
    </row>
    <row r="2396" spans="1:3">
      <c r="A2396" s="59"/>
      <c r="B2396" s="59"/>
      <c r="C2396" s="83"/>
    </row>
    <row r="2397" spans="1:3">
      <c r="A2397" s="59"/>
      <c r="B2397" s="59"/>
      <c r="C2397" s="83"/>
    </row>
    <row r="2398" spans="1:3">
      <c r="A2398" s="59"/>
      <c r="B2398" s="59"/>
      <c r="C2398" s="83"/>
    </row>
    <row r="2399" spans="1:3">
      <c r="A2399" s="59"/>
      <c r="B2399" s="59"/>
      <c r="C2399" s="83"/>
    </row>
    <row r="2400" spans="1:3">
      <c r="A2400" s="59"/>
      <c r="B2400" s="59"/>
      <c r="C2400" s="83"/>
    </row>
    <row r="2401" spans="1:3">
      <c r="A2401" s="59"/>
      <c r="B2401" s="59"/>
      <c r="C2401" s="83"/>
    </row>
    <row r="2402" spans="1:3">
      <c r="A2402" s="59"/>
      <c r="B2402" s="59"/>
      <c r="C2402" s="83"/>
    </row>
    <row r="2403" spans="1:3">
      <c r="A2403" s="59"/>
      <c r="B2403" s="59"/>
      <c r="C2403" s="83"/>
    </row>
    <row r="2404" spans="1:3">
      <c r="A2404" s="59"/>
      <c r="B2404" s="59"/>
      <c r="C2404" s="83"/>
    </row>
    <row r="2405" spans="1:3">
      <c r="A2405" s="59"/>
      <c r="B2405" s="59"/>
      <c r="C2405" s="83"/>
    </row>
    <row r="2406" spans="1:3">
      <c r="A2406" s="59"/>
      <c r="B2406" s="59"/>
      <c r="C2406" s="83"/>
    </row>
    <row r="2407" spans="1:3">
      <c r="A2407" s="59"/>
      <c r="B2407" s="59"/>
      <c r="C2407" s="83"/>
    </row>
    <row r="2408" spans="1:3">
      <c r="A2408" s="59"/>
      <c r="B2408" s="59"/>
      <c r="C2408" s="83"/>
    </row>
    <row r="2409" spans="1:3">
      <c r="A2409" s="59"/>
      <c r="B2409" s="59"/>
      <c r="C2409" s="83"/>
    </row>
    <row r="2410" spans="1:3">
      <c r="A2410" s="59"/>
      <c r="B2410" s="59"/>
      <c r="C2410" s="83"/>
    </row>
    <row r="2411" spans="1:3">
      <c r="A2411" s="59"/>
      <c r="B2411" s="59"/>
      <c r="C2411" s="83"/>
    </row>
    <row r="2412" spans="1:3">
      <c r="A2412" s="59"/>
      <c r="B2412" s="59"/>
      <c r="C2412" s="83"/>
    </row>
    <row r="2413" spans="1:3">
      <c r="A2413" s="59"/>
      <c r="B2413" s="59"/>
      <c r="C2413" s="83"/>
    </row>
    <row r="2414" spans="1:3">
      <c r="A2414" s="59"/>
      <c r="B2414" s="59"/>
      <c r="C2414" s="83"/>
    </row>
    <row r="2415" spans="1:3">
      <c r="A2415" s="59"/>
      <c r="B2415" s="59"/>
      <c r="C2415" s="83"/>
    </row>
    <row r="2416" spans="1:3">
      <c r="A2416" s="59"/>
      <c r="B2416" s="59"/>
      <c r="C2416" s="83"/>
    </row>
    <row r="2417" spans="1:3">
      <c r="A2417" s="59"/>
      <c r="B2417" s="59"/>
      <c r="C2417" s="83"/>
    </row>
    <row r="2418" spans="1:3">
      <c r="A2418" s="59"/>
      <c r="B2418" s="59"/>
      <c r="C2418" s="83"/>
    </row>
    <row r="2419" spans="1:3">
      <c r="A2419" s="59"/>
      <c r="B2419" s="59"/>
      <c r="C2419" s="83"/>
    </row>
    <row r="2420" spans="1:3">
      <c r="A2420" s="59"/>
      <c r="B2420" s="59"/>
      <c r="C2420" s="83"/>
    </row>
    <row r="2421" spans="1:3">
      <c r="A2421" s="59"/>
      <c r="B2421" s="59"/>
      <c r="C2421" s="83"/>
    </row>
    <row r="2422" spans="1:3">
      <c r="A2422" s="59"/>
      <c r="B2422" s="59"/>
      <c r="C2422" s="83"/>
    </row>
    <row r="2423" spans="1:3">
      <c r="A2423" s="59"/>
      <c r="B2423" s="59"/>
      <c r="C2423" s="83"/>
    </row>
    <row r="2424" spans="1:3">
      <c r="A2424" s="59"/>
      <c r="B2424" s="59"/>
      <c r="C2424" s="83"/>
    </row>
    <row r="2425" spans="1:3">
      <c r="A2425" s="59"/>
      <c r="B2425" s="59"/>
      <c r="C2425" s="83"/>
    </row>
    <row r="2426" spans="1:3">
      <c r="A2426" s="59"/>
      <c r="B2426" s="59"/>
      <c r="C2426" s="83"/>
    </row>
    <row r="2427" spans="1:3">
      <c r="A2427" s="59"/>
      <c r="B2427" s="59"/>
      <c r="C2427" s="83"/>
    </row>
    <row r="2428" spans="1:3">
      <c r="A2428" s="59"/>
      <c r="B2428" s="59"/>
      <c r="C2428" s="83"/>
    </row>
    <row r="2429" spans="1:3">
      <c r="A2429" s="59"/>
      <c r="B2429" s="59"/>
      <c r="C2429" s="83"/>
    </row>
    <row r="2430" spans="1:3">
      <c r="A2430" s="59"/>
      <c r="B2430" s="59"/>
      <c r="C2430" s="83"/>
    </row>
    <row r="2431" spans="1:3">
      <c r="A2431" s="59"/>
      <c r="B2431" s="59"/>
      <c r="C2431" s="83"/>
    </row>
    <row r="2432" spans="1:3">
      <c r="A2432" s="59"/>
      <c r="B2432" s="59"/>
      <c r="C2432" s="83"/>
    </row>
    <row r="2433" spans="1:3">
      <c r="A2433" s="59"/>
      <c r="B2433" s="59"/>
      <c r="C2433" s="83"/>
    </row>
    <row r="2434" spans="1:3">
      <c r="A2434" s="59"/>
      <c r="B2434" s="59"/>
      <c r="C2434" s="83"/>
    </row>
    <row r="2435" spans="1:3">
      <c r="A2435" s="59"/>
      <c r="B2435" s="59"/>
      <c r="C2435" s="83"/>
    </row>
    <row r="2436" spans="1:3">
      <c r="A2436" s="59"/>
      <c r="B2436" s="59"/>
      <c r="C2436" s="83"/>
    </row>
    <row r="2437" spans="1:3">
      <c r="A2437" s="59"/>
      <c r="B2437" s="59"/>
      <c r="C2437" s="83"/>
    </row>
    <row r="2438" spans="1:3">
      <c r="A2438" s="59"/>
      <c r="B2438" s="59"/>
      <c r="C2438" s="83"/>
    </row>
    <row r="2439" spans="1:3">
      <c r="A2439" s="59"/>
      <c r="B2439" s="59"/>
      <c r="C2439" s="83"/>
    </row>
    <row r="2440" spans="1:3">
      <c r="A2440" s="59"/>
      <c r="B2440" s="59"/>
      <c r="C2440" s="83"/>
    </row>
    <row r="2441" spans="1:3">
      <c r="A2441" s="59"/>
      <c r="B2441" s="59"/>
      <c r="C2441" s="83"/>
    </row>
    <row r="2442" spans="1:3">
      <c r="A2442" s="59"/>
      <c r="B2442" s="59"/>
      <c r="C2442" s="83"/>
    </row>
    <row r="2443" spans="1:3">
      <c r="A2443" s="59"/>
      <c r="B2443" s="59"/>
      <c r="C2443" s="83"/>
    </row>
    <row r="2444" spans="1:3">
      <c r="A2444" s="59"/>
      <c r="B2444" s="59"/>
      <c r="C2444" s="83"/>
    </row>
    <row r="2445" spans="1:3">
      <c r="A2445" s="59"/>
      <c r="B2445" s="59"/>
      <c r="C2445" s="83"/>
    </row>
    <row r="2446" spans="1:3">
      <c r="A2446" s="59"/>
      <c r="B2446" s="59"/>
      <c r="C2446" s="83"/>
    </row>
    <row r="2447" spans="1:3">
      <c r="A2447" s="59"/>
      <c r="B2447" s="59"/>
      <c r="C2447" s="83"/>
    </row>
    <row r="2448" spans="1:3">
      <c r="A2448" s="59"/>
      <c r="B2448" s="59"/>
      <c r="C2448" s="83"/>
    </row>
    <row r="2449" spans="1:3">
      <c r="A2449" s="59"/>
      <c r="B2449" s="59"/>
      <c r="C2449" s="83"/>
    </row>
    <row r="2450" spans="1:3">
      <c r="A2450" s="59"/>
      <c r="B2450" s="59"/>
      <c r="C2450" s="83"/>
    </row>
    <row r="2451" spans="1:3">
      <c r="A2451" s="59"/>
      <c r="B2451" s="59"/>
      <c r="C2451" s="83"/>
    </row>
    <row r="2452" spans="1:3">
      <c r="A2452" s="59"/>
      <c r="B2452" s="59"/>
      <c r="C2452" s="83"/>
    </row>
    <row r="2453" spans="1:3">
      <c r="A2453" s="59"/>
      <c r="B2453" s="59"/>
      <c r="C2453" s="83"/>
    </row>
    <row r="2454" spans="1:3">
      <c r="A2454" s="59"/>
      <c r="B2454" s="59"/>
      <c r="C2454" s="83"/>
    </row>
    <row r="2455" spans="1:3">
      <c r="A2455" s="59"/>
      <c r="B2455" s="59"/>
      <c r="C2455" s="83"/>
    </row>
    <row r="2456" spans="1:3">
      <c r="A2456" s="59"/>
      <c r="B2456" s="59"/>
      <c r="C2456" s="83"/>
    </row>
    <row r="2457" spans="1:3">
      <c r="A2457" s="59"/>
      <c r="B2457" s="59"/>
      <c r="C2457" s="83"/>
    </row>
    <row r="2458" spans="1:3">
      <c r="A2458" s="59"/>
      <c r="B2458" s="59"/>
      <c r="C2458" s="83"/>
    </row>
    <row r="2459" spans="1:3">
      <c r="A2459" s="59"/>
      <c r="B2459" s="59"/>
      <c r="C2459" s="83"/>
    </row>
    <row r="2460" spans="1:3">
      <c r="A2460" s="59"/>
      <c r="B2460" s="59"/>
      <c r="C2460" s="83"/>
    </row>
    <row r="2461" spans="1:3">
      <c r="A2461" s="59"/>
      <c r="B2461" s="59"/>
      <c r="C2461" s="83"/>
    </row>
    <row r="2462" spans="1:3">
      <c r="A2462" s="59"/>
      <c r="B2462" s="59"/>
      <c r="C2462" s="83"/>
    </row>
    <row r="2463" spans="1:3">
      <c r="A2463" s="59"/>
      <c r="B2463" s="59"/>
      <c r="C2463" s="83"/>
    </row>
    <row r="2464" spans="1:3">
      <c r="A2464" s="59"/>
      <c r="B2464" s="59"/>
      <c r="C2464" s="83"/>
    </row>
    <row r="2465" spans="1:3">
      <c r="A2465" s="59"/>
      <c r="B2465" s="59"/>
      <c r="C2465" s="83"/>
    </row>
    <row r="2466" spans="1:3">
      <c r="A2466" s="59"/>
      <c r="B2466" s="59"/>
      <c r="C2466" s="83"/>
    </row>
    <row r="2467" spans="1:3">
      <c r="A2467" s="59"/>
      <c r="B2467" s="59"/>
      <c r="C2467" s="83"/>
    </row>
    <row r="2468" spans="1:3">
      <c r="A2468" s="59"/>
      <c r="B2468" s="59"/>
      <c r="C2468" s="83"/>
    </row>
    <row r="2469" spans="1:3">
      <c r="A2469" s="59"/>
      <c r="B2469" s="59"/>
      <c r="C2469" s="83"/>
    </row>
    <row r="2470" spans="1:3">
      <c r="A2470" s="59"/>
      <c r="B2470" s="59"/>
      <c r="C2470" s="83"/>
    </row>
    <row r="2471" spans="1:3">
      <c r="A2471" s="59"/>
      <c r="B2471" s="59"/>
      <c r="C2471" s="83"/>
    </row>
    <row r="2472" spans="1:3">
      <c r="A2472" s="59"/>
      <c r="B2472" s="59"/>
      <c r="C2472" s="83"/>
    </row>
    <row r="2473" spans="1:3">
      <c r="A2473" s="59"/>
      <c r="B2473" s="59"/>
      <c r="C2473" s="83"/>
    </row>
    <row r="2474" spans="1:3">
      <c r="A2474" s="59"/>
      <c r="B2474" s="59"/>
      <c r="C2474" s="83"/>
    </row>
    <row r="2475" spans="1:3">
      <c r="A2475" s="59"/>
      <c r="B2475" s="59"/>
      <c r="C2475" s="83"/>
    </row>
    <row r="2476" spans="1:3">
      <c r="A2476" s="59"/>
      <c r="B2476" s="59"/>
      <c r="C2476" s="83"/>
    </row>
    <row r="2477" spans="1:3">
      <c r="A2477" s="59"/>
      <c r="B2477" s="59"/>
      <c r="C2477" s="83"/>
    </row>
    <row r="2478" spans="1:3">
      <c r="A2478" s="59"/>
      <c r="B2478" s="59"/>
      <c r="C2478" s="83"/>
    </row>
    <row r="2479" spans="1:3">
      <c r="A2479" s="59"/>
      <c r="B2479" s="59"/>
      <c r="C2479" s="83"/>
    </row>
    <row r="2480" spans="1:3">
      <c r="A2480" s="59"/>
      <c r="B2480" s="59"/>
      <c r="C2480" s="83"/>
    </row>
    <row r="2481" spans="1:3">
      <c r="A2481" s="59"/>
      <c r="B2481" s="59"/>
      <c r="C2481" s="83"/>
    </row>
    <row r="2482" spans="1:3">
      <c r="A2482" s="59"/>
      <c r="B2482" s="59"/>
      <c r="C2482" s="83"/>
    </row>
    <row r="2483" spans="1:3">
      <c r="A2483" s="59"/>
      <c r="B2483" s="59"/>
      <c r="C2483" s="83"/>
    </row>
    <row r="2484" spans="1:3">
      <c r="A2484" s="59"/>
      <c r="B2484" s="59"/>
      <c r="C2484" s="83"/>
    </row>
    <row r="2485" spans="1:3">
      <c r="A2485" s="59"/>
      <c r="B2485" s="59"/>
      <c r="C2485" s="83"/>
    </row>
    <row r="2486" spans="1:3">
      <c r="A2486" s="59"/>
      <c r="B2486" s="59"/>
      <c r="C2486" s="83"/>
    </row>
    <row r="2487" spans="1:3">
      <c r="A2487" s="59"/>
      <c r="B2487" s="59"/>
      <c r="C2487" s="83"/>
    </row>
    <row r="2488" spans="1:3">
      <c r="A2488" s="59"/>
      <c r="B2488" s="59"/>
      <c r="C2488" s="83"/>
    </row>
    <row r="2489" spans="1:3">
      <c r="A2489" s="59"/>
      <c r="B2489" s="59"/>
      <c r="C2489" s="83"/>
    </row>
    <row r="2490" spans="1:3">
      <c r="A2490" s="59"/>
      <c r="B2490" s="59"/>
      <c r="C2490" s="83"/>
    </row>
    <row r="2491" spans="1:3">
      <c r="A2491" s="59"/>
      <c r="B2491" s="59"/>
      <c r="C2491" s="83"/>
    </row>
    <row r="2492" spans="1:3">
      <c r="A2492" s="59"/>
      <c r="B2492" s="59"/>
      <c r="C2492" s="83"/>
    </row>
    <row r="2493" spans="1:3">
      <c r="A2493" s="59"/>
      <c r="B2493" s="59"/>
      <c r="C2493" s="83"/>
    </row>
    <row r="2494" spans="1:3">
      <c r="A2494" s="59"/>
      <c r="B2494" s="59"/>
      <c r="C2494" s="83"/>
    </row>
    <row r="2495" spans="1:3">
      <c r="A2495" s="59"/>
      <c r="B2495" s="59"/>
      <c r="C2495" s="83"/>
    </row>
    <row r="2496" spans="1:3">
      <c r="A2496" s="59"/>
      <c r="B2496" s="59"/>
      <c r="C2496" s="83"/>
    </row>
    <row r="2497" spans="1:3">
      <c r="A2497" s="59"/>
      <c r="B2497" s="59"/>
      <c r="C2497" s="83"/>
    </row>
    <row r="2498" spans="1:3">
      <c r="A2498" s="59"/>
      <c r="B2498" s="59"/>
      <c r="C2498" s="83"/>
    </row>
    <row r="2499" spans="1:3">
      <c r="A2499" s="59"/>
      <c r="B2499" s="59"/>
      <c r="C2499" s="83"/>
    </row>
    <row r="2500" spans="1:3">
      <c r="A2500" s="59"/>
      <c r="B2500" s="59"/>
      <c r="C2500" s="83"/>
    </row>
    <row r="2501" spans="1:3">
      <c r="A2501" s="59"/>
      <c r="B2501" s="59"/>
      <c r="C2501" s="83"/>
    </row>
    <row r="2502" spans="1:3">
      <c r="A2502" s="59"/>
      <c r="B2502" s="59"/>
      <c r="C2502" s="83"/>
    </row>
    <row r="2503" spans="1:3">
      <c r="A2503" s="59"/>
      <c r="B2503" s="59"/>
      <c r="C2503" s="83"/>
    </row>
    <row r="2504" spans="1:3">
      <c r="A2504" s="59"/>
      <c r="B2504" s="59"/>
      <c r="C2504" s="83"/>
    </row>
    <row r="2505" spans="1:3">
      <c r="A2505" s="59"/>
      <c r="B2505" s="59"/>
      <c r="C2505" s="83"/>
    </row>
    <row r="2506" spans="1:3">
      <c r="A2506" s="59"/>
      <c r="B2506" s="59"/>
      <c r="C2506" s="83"/>
    </row>
    <row r="2507" spans="1:3">
      <c r="A2507" s="59"/>
      <c r="B2507" s="59"/>
      <c r="C2507" s="83"/>
    </row>
    <row r="2508" spans="1:3">
      <c r="A2508" s="59"/>
      <c r="B2508" s="59"/>
      <c r="C2508" s="83"/>
    </row>
    <row r="2509" spans="1:3">
      <c r="A2509" s="59"/>
      <c r="B2509" s="59"/>
      <c r="C2509" s="83"/>
    </row>
    <row r="2510" spans="1:3">
      <c r="A2510" s="59"/>
      <c r="B2510" s="59"/>
      <c r="C2510" s="83"/>
    </row>
    <row r="2511" spans="1:3">
      <c r="A2511" s="59"/>
      <c r="B2511" s="59"/>
      <c r="C2511" s="83"/>
    </row>
    <row r="2512" spans="1:3">
      <c r="A2512" s="59"/>
      <c r="B2512" s="59"/>
      <c r="C2512" s="83"/>
    </row>
    <row r="2513" spans="1:3">
      <c r="A2513" s="59"/>
      <c r="B2513" s="59"/>
      <c r="C2513" s="83"/>
    </row>
    <row r="2514" spans="1:3">
      <c r="A2514" s="59"/>
      <c r="B2514" s="59"/>
      <c r="C2514" s="83"/>
    </row>
    <row r="2515" spans="1:3">
      <c r="A2515" s="59"/>
      <c r="B2515" s="59"/>
      <c r="C2515" s="83"/>
    </row>
    <row r="2516" spans="1:3">
      <c r="A2516" s="59"/>
      <c r="B2516" s="59"/>
      <c r="C2516" s="83"/>
    </row>
    <row r="2517" spans="1:3">
      <c r="A2517" s="59"/>
      <c r="B2517" s="59"/>
      <c r="C2517" s="83"/>
    </row>
    <row r="2518" spans="1:3">
      <c r="A2518" s="59"/>
      <c r="B2518" s="59"/>
      <c r="C2518" s="83"/>
    </row>
    <row r="2519" spans="1:3">
      <c r="A2519" s="59"/>
      <c r="B2519" s="59"/>
      <c r="C2519" s="83"/>
    </row>
    <row r="2520" spans="1:3">
      <c r="A2520" s="59"/>
      <c r="B2520" s="59"/>
      <c r="C2520" s="83"/>
    </row>
    <row r="2521" spans="1:3">
      <c r="A2521" s="59"/>
      <c r="B2521" s="59"/>
      <c r="C2521" s="83"/>
    </row>
    <row r="2522" spans="1:3">
      <c r="A2522" s="59"/>
      <c r="B2522" s="59"/>
      <c r="C2522" s="83"/>
    </row>
    <row r="2523" spans="1:3">
      <c r="A2523" s="59"/>
      <c r="B2523" s="59"/>
      <c r="C2523" s="83"/>
    </row>
    <row r="2524" spans="1:3">
      <c r="A2524" s="59"/>
      <c r="B2524" s="59"/>
      <c r="C2524" s="83"/>
    </row>
    <row r="2525" spans="1:3">
      <c r="A2525" s="59"/>
      <c r="B2525" s="59"/>
      <c r="C2525" s="83"/>
    </row>
    <row r="2526" spans="1:3">
      <c r="A2526" s="59"/>
      <c r="B2526" s="59"/>
      <c r="C2526" s="83"/>
    </row>
    <row r="2527" spans="1:3">
      <c r="A2527" s="59"/>
      <c r="B2527" s="59"/>
      <c r="C2527" s="83"/>
    </row>
    <row r="2528" spans="1:3">
      <c r="A2528" s="59"/>
      <c r="B2528" s="59"/>
      <c r="C2528" s="83"/>
    </row>
    <row r="2529" spans="1:3">
      <c r="A2529" s="59"/>
      <c r="B2529" s="59"/>
      <c r="C2529" s="83"/>
    </row>
    <row r="2530" spans="1:3">
      <c r="A2530" s="59"/>
      <c r="B2530" s="59"/>
      <c r="C2530" s="83"/>
    </row>
    <row r="2531" spans="1:3">
      <c r="A2531" s="59"/>
      <c r="B2531" s="59"/>
      <c r="C2531" s="83"/>
    </row>
    <row r="2532" spans="1:3">
      <c r="A2532" s="59"/>
      <c r="B2532" s="59"/>
      <c r="C2532" s="83"/>
    </row>
    <row r="2533" spans="1:3">
      <c r="A2533" s="59"/>
      <c r="B2533" s="59"/>
      <c r="C2533" s="83"/>
    </row>
    <row r="2534" spans="1:3">
      <c r="A2534" s="59"/>
      <c r="B2534" s="59"/>
      <c r="C2534" s="83"/>
    </row>
    <row r="2535" spans="1:3">
      <c r="A2535" s="59"/>
      <c r="B2535" s="59"/>
      <c r="C2535" s="83"/>
    </row>
    <row r="2536" spans="1:3">
      <c r="A2536" s="59"/>
      <c r="B2536" s="59"/>
      <c r="C2536" s="83"/>
    </row>
    <row r="2537" spans="1:3">
      <c r="A2537" s="59"/>
      <c r="B2537" s="59"/>
      <c r="C2537" s="83"/>
    </row>
    <row r="2538" spans="1:3">
      <c r="A2538" s="59"/>
      <c r="B2538" s="59"/>
      <c r="C2538" s="83"/>
    </row>
    <row r="2539" spans="1:3">
      <c r="A2539" s="59"/>
      <c r="B2539" s="59"/>
      <c r="C2539" s="83"/>
    </row>
    <row r="2540" spans="1:3">
      <c r="A2540" s="59"/>
      <c r="B2540" s="59"/>
      <c r="C2540" s="83"/>
    </row>
    <row r="2541" spans="1:3">
      <c r="A2541" s="59"/>
      <c r="B2541" s="59"/>
      <c r="C2541" s="83"/>
    </row>
    <row r="2542" spans="1:3">
      <c r="A2542" s="59"/>
      <c r="B2542" s="59"/>
      <c r="C2542" s="83"/>
    </row>
    <row r="2543" spans="1:3">
      <c r="A2543" s="59"/>
      <c r="B2543" s="59"/>
      <c r="C2543" s="83"/>
    </row>
    <row r="2544" spans="1:3">
      <c r="A2544" s="59"/>
      <c r="B2544" s="59"/>
      <c r="C2544" s="83"/>
    </row>
    <row r="2545" spans="1:3">
      <c r="A2545" s="59"/>
      <c r="B2545" s="59"/>
      <c r="C2545" s="83"/>
    </row>
    <row r="2546" spans="1:3">
      <c r="A2546" s="59"/>
      <c r="B2546" s="59"/>
      <c r="C2546" s="83"/>
    </row>
    <row r="2547" spans="1:3">
      <c r="A2547" s="59"/>
      <c r="B2547" s="59"/>
      <c r="C2547" s="83"/>
    </row>
    <row r="2548" spans="1:3">
      <c r="A2548" s="59"/>
      <c r="B2548" s="59"/>
      <c r="C2548" s="83"/>
    </row>
    <row r="2549" spans="1:3">
      <c r="A2549" s="59"/>
      <c r="B2549" s="59"/>
      <c r="C2549" s="83"/>
    </row>
    <row r="2550" spans="1:3">
      <c r="A2550" s="59"/>
      <c r="B2550" s="59"/>
      <c r="C2550" s="83"/>
    </row>
    <row r="2551" spans="1:3">
      <c r="A2551" s="59"/>
      <c r="B2551" s="59"/>
      <c r="C2551" s="83"/>
    </row>
    <row r="2552" spans="1:3">
      <c r="A2552" s="59"/>
      <c r="B2552" s="59"/>
      <c r="C2552" s="83"/>
    </row>
    <row r="2553" spans="1:3">
      <c r="A2553" s="59"/>
      <c r="B2553" s="59"/>
      <c r="C2553" s="83"/>
    </row>
    <row r="2554" spans="1:3">
      <c r="A2554" s="59"/>
      <c r="B2554" s="59"/>
      <c r="C2554" s="83"/>
    </row>
    <row r="2555" spans="1:3">
      <c r="A2555" s="59"/>
      <c r="B2555" s="59"/>
      <c r="C2555" s="83"/>
    </row>
    <row r="2556" spans="1:3">
      <c r="A2556" s="59"/>
      <c r="B2556" s="59"/>
      <c r="C2556" s="83"/>
    </row>
    <row r="2557" spans="1:3">
      <c r="A2557" s="59"/>
      <c r="B2557" s="59"/>
      <c r="C2557" s="83"/>
    </row>
    <row r="2558" spans="1:3">
      <c r="A2558" s="59"/>
      <c r="B2558" s="59"/>
      <c r="C2558" s="83"/>
    </row>
    <row r="2559" spans="1:3">
      <c r="A2559" s="59"/>
      <c r="B2559" s="59"/>
      <c r="C2559" s="83"/>
    </row>
    <row r="2560" spans="1:3">
      <c r="A2560" s="59"/>
      <c r="B2560" s="59"/>
      <c r="C2560" s="83"/>
    </row>
    <row r="2561" spans="1:3">
      <c r="A2561" s="59"/>
      <c r="B2561" s="59"/>
      <c r="C2561" s="83"/>
    </row>
    <row r="2562" spans="1:3">
      <c r="A2562" s="59"/>
      <c r="B2562" s="59"/>
      <c r="C2562" s="83"/>
    </row>
    <row r="2563" spans="1:3">
      <c r="A2563" s="59"/>
      <c r="B2563" s="59"/>
      <c r="C2563" s="83"/>
    </row>
    <row r="2564" spans="1:3">
      <c r="A2564" s="59"/>
      <c r="B2564" s="59"/>
      <c r="C2564" s="83"/>
    </row>
    <row r="2565" spans="1:3">
      <c r="A2565" s="59"/>
      <c r="B2565" s="59"/>
      <c r="C2565" s="83"/>
    </row>
    <row r="2566" spans="1:3">
      <c r="A2566" s="59"/>
      <c r="B2566" s="59"/>
      <c r="C2566" s="83"/>
    </row>
    <row r="2567" spans="1:3">
      <c r="A2567" s="59"/>
      <c r="B2567" s="59"/>
      <c r="C2567" s="83"/>
    </row>
    <row r="2568" spans="1:3">
      <c r="A2568" s="59"/>
      <c r="B2568" s="59"/>
      <c r="C2568" s="83"/>
    </row>
    <row r="2569" spans="1:3">
      <c r="A2569" s="59"/>
      <c r="B2569" s="59"/>
      <c r="C2569" s="83"/>
    </row>
    <row r="2570" spans="1:3">
      <c r="A2570" s="59"/>
      <c r="B2570" s="59"/>
      <c r="C2570" s="83"/>
    </row>
    <row r="2571" spans="1:3">
      <c r="A2571" s="59"/>
      <c r="B2571" s="59"/>
      <c r="C2571" s="83"/>
    </row>
    <row r="2572" spans="1:3">
      <c r="A2572" s="59"/>
      <c r="B2572" s="59"/>
      <c r="C2572" s="83"/>
    </row>
    <row r="2573" spans="1:3">
      <c r="A2573" s="59"/>
      <c r="B2573" s="59"/>
      <c r="C2573" s="83"/>
    </row>
    <row r="2574" spans="1:3">
      <c r="A2574" s="59"/>
      <c r="B2574" s="59"/>
      <c r="C2574" s="83"/>
    </row>
    <row r="2575" spans="1:3">
      <c r="A2575" s="59"/>
      <c r="B2575" s="59"/>
      <c r="C2575" s="83"/>
    </row>
    <row r="2576" spans="1:3">
      <c r="A2576" s="59"/>
      <c r="B2576" s="59"/>
      <c r="C2576" s="83"/>
    </row>
    <row r="2577" spans="1:3">
      <c r="A2577" s="59"/>
      <c r="B2577" s="59"/>
      <c r="C2577" s="83"/>
    </row>
    <row r="2578" spans="1:3">
      <c r="A2578" s="59"/>
      <c r="B2578" s="59"/>
      <c r="C2578" s="83"/>
    </row>
    <row r="2579" spans="1:3">
      <c r="A2579" s="59"/>
      <c r="B2579" s="59"/>
      <c r="C2579" s="83"/>
    </row>
    <row r="2580" spans="1:3">
      <c r="A2580" s="59"/>
      <c r="B2580" s="59"/>
      <c r="C2580" s="83"/>
    </row>
    <row r="2581" spans="1:3">
      <c r="A2581" s="59"/>
      <c r="B2581" s="59"/>
      <c r="C2581" s="83"/>
    </row>
    <row r="2582" spans="1:3">
      <c r="A2582" s="59"/>
      <c r="B2582" s="59"/>
      <c r="C2582" s="83"/>
    </row>
    <row r="2583" spans="1:3">
      <c r="A2583" s="59"/>
      <c r="B2583" s="59"/>
      <c r="C2583" s="83"/>
    </row>
    <row r="2584" spans="1:3">
      <c r="A2584" s="59"/>
      <c r="B2584" s="59"/>
      <c r="C2584" s="83"/>
    </row>
    <row r="2585" spans="1:3">
      <c r="A2585" s="59"/>
      <c r="B2585" s="59"/>
      <c r="C2585" s="83"/>
    </row>
    <row r="2586" spans="1:3">
      <c r="A2586" s="59"/>
      <c r="B2586" s="59"/>
      <c r="C2586" s="83"/>
    </row>
    <row r="2587" spans="1:3">
      <c r="A2587" s="59"/>
      <c r="B2587" s="59"/>
      <c r="C2587" s="83"/>
    </row>
    <row r="2588" spans="1:3">
      <c r="A2588" s="59"/>
      <c r="B2588" s="59"/>
      <c r="C2588" s="83"/>
    </row>
    <row r="2589" spans="1:3">
      <c r="A2589" s="59"/>
      <c r="B2589" s="59"/>
      <c r="C2589" s="83"/>
    </row>
    <row r="2590" spans="1:3">
      <c r="A2590" s="59"/>
      <c r="B2590" s="59"/>
      <c r="C2590" s="83"/>
    </row>
    <row r="2591" spans="1:3">
      <c r="A2591" s="59"/>
      <c r="B2591" s="59"/>
      <c r="C2591" s="83"/>
    </row>
    <row r="2592" spans="1:3">
      <c r="A2592" s="59"/>
      <c r="B2592" s="59"/>
      <c r="C2592" s="83"/>
    </row>
    <row r="2593" spans="1:3">
      <c r="A2593" s="59"/>
      <c r="B2593" s="59"/>
      <c r="C2593" s="83"/>
    </row>
    <row r="2594" spans="1:3">
      <c r="A2594" s="59"/>
      <c r="B2594" s="59"/>
      <c r="C2594" s="83"/>
    </row>
    <row r="2595" spans="1:3">
      <c r="A2595" s="59"/>
      <c r="B2595" s="59"/>
      <c r="C2595" s="83"/>
    </row>
    <row r="2596" spans="1:3">
      <c r="A2596" s="59"/>
      <c r="B2596" s="59"/>
      <c r="C2596" s="83"/>
    </row>
    <row r="2597" spans="1:3">
      <c r="A2597" s="59"/>
      <c r="B2597" s="59"/>
      <c r="C2597" s="83"/>
    </row>
    <row r="2598" spans="1:3">
      <c r="A2598" s="59"/>
      <c r="B2598" s="59"/>
      <c r="C2598" s="83"/>
    </row>
    <row r="2599" spans="1:3">
      <c r="A2599" s="59"/>
      <c r="B2599" s="59"/>
      <c r="C2599" s="83"/>
    </row>
    <row r="2600" spans="1:3">
      <c r="A2600" s="59"/>
      <c r="B2600" s="59"/>
      <c r="C2600" s="83"/>
    </row>
    <row r="2601" spans="1:3">
      <c r="A2601" s="59"/>
      <c r="B2601" s="59"/>
      <c r="C2601" s="83"/>
    </row>
    <row r="2602" spans="1:3">
      <c r="A2602" s="59"/>
      <c r="B2602" s="59"/>
      <c r="C2602" s="83"/>
    </row>
    <row r="2603" spans="1:3">
      <c r="A2603" s="59"/>
      <c r="B2603" s="59"/>
      <c r="C2603" s="83"/>
    </row>
    <row r="2604" spans="1:3">
      <c r="A2604" s="59"/>
      <c r="B2604" s="59"/>
      <c r="C2604" s="83"/>
    </row>
    <row r="2605" spans="1:3">
      <c r="A2605" s="59"/>
      <c r="B2605" s="59"/>
      <c r="C2605" s="83"/>
    </row>
    <row r="2606" spans="1:3">
      <c r="A2606" s="59"/>
      <c r="B2606" s="59"/>
      <c r="C2606" s="83"/>
    </row>
    <row r="2607" spans="1:3">
      <c r="A2607" s="59"/>
      <c r="B2607" s="59"/>
      <c r="C2607" s="83"/>
    </row>
    <row r="2608" spans="1:3">
      <c r="A2608" s="59"/>
      <c r="B2608" s="59"/>
      <c r="C2608" s="83"/>
    </row>
    <row r="2609" spans="1:3">
      <c r="A2609" s="59"/>
      <c r="B2609" s="59"/>
      <c r="C2609" s="83"/>
    </row>
    <row r="2610" spans="1:3">
      <c r="A2610" s="59"/>
      <c r="B2610" s="59"/>
      <c r="C2610" s="83"/>
    </row>
    <row r="2611" spans="1:3">
      <c r="A2611" s="59"/>
      <c r="B2611" s="59"/>
      <c r="C2611" s="83"/>
    </row>
    <row r="2612" spans="1:3">
      <c r="A2612" s="59"/>
      <c r="B2612" s="59"/>
      <c r="C2612" s="83"/>
    </row>
    <row r="2613" spans="1:3">
      <c r="A2613" s="59"/>
      <c r="B2613" s="59"/>
      <c r="C2613" s="83"/>
    </row>
    <row r="2614" spans="1:3">
      <c r="A2614" s="59"/>
      <c r="B2614" s="59"/>
      <c r="C2614" s="83"/>
    </row>
    <row r="2615" spans="1:3">
      <c r="A2615" s="59"/>
      <c r="B2615" s="59"/>
      <c r="C2615" s="83"/>
    </row>
    <row r="2616" spans="1:3">
      <c r="A2616" s="59"/>
      <c r="B2616" s="59"/>
      <c r="C2616" s="83"/>
    </row>
    <row r="2617" spans="1:3">
      <c r="A2617" s="59"/>
      <c r="B2617" s="59"/>
      <c r="C2617" s="83"/>
    </row>
    <row r="2618" spans="1:3">
      <c r="A2618" s="59"/>
      <c r="B2618" s="59"/>
      <c r="C2618" s="83"/>
    </row>
    <row r="2619" spans="1:3">
      <c r="A2619" s="59"/>
      <c r="B2619" s="59"/>
      <c r="C2619" s="83"/>
    </row>
    <row r="2620" spans="1:3">
      <c r="A2620" s="59"/>
      <c r="B2620" s="59"/>
      <c r="C2620" s="83"/>
    </row>
    <row r="2621" spans="1:3">
      <c r="A2621" s="59"/>
      <c r="B2621" s="59"/>
      <c r="C2621" s="83"/>
    </row>
    <row r="2622" spans="1:3">
      <c r="A2622" s="59"/>
      <c r="B2622" s="59"/>
      <c r="C2622" s="83"/>
    </row>
    <row r="2623" spans="1:3">
      <c r="A2623" s="59"/>
      <c r="B2623" s="59"/>
      <c r="C2623" s="83"/>
    </row>
    <row r="2624" spans="1:3">
      <c r="A2624" s="59"/>
      <c r="B2624" s="59"/>
      <c r="C2624" s="83"/>
    </row>
    <row r="2625" spans="1:3">
      <c r="A2625" s="59"/>
      <c r="B2625" s="59"/>
      <c r="C2625" s="83"/>
    </row>
    <row r="2626" spans="1:3">
      <c r="A2626" s="59"/>
      <c r="B2626" s="59"/>
      <c r="C2626" s="83"/>
    </row>
    <row r="2627" spans="1:3">
      <c r="A2627" s="59"/>
      <c r="B2627" s="59"/>
      <c r="C2627" s="83"/>
    </row>
    <row r="2628" spans="1:3">
      <c r="A2628" s="59"/>
      <c r="B2628" s="59"/>
      <c r="C2628" s="83"/>
    </row>
    <row r="2629" spans="1:3">
      <c r="A2629" s="59"/>
      <c r="B2629" s="59"/>
      <c r="C2629" s="83"/>
    </row>
    <row r="2630" spans="1:3">
      <c r="A2630" s="59"/>
      <c r="B2630" s="59"/>
      <c r="C2630" s="83"/>
    </row>
    <row r="2631" spans="1:3">
      <c r="A2631" s="59"/>
      <c r="B2631" s="59"/>
      <c r="C2631" s="83"/>
    </row>
    <row r="2632" spans="1:3">
      <c r="A2632" s="59"/>
      <c r="B2632" s="59"/>
      <c r="C2632" s="83"/>
    </row>
    <row r="2633" spans="1:3">
      <c r="A2633" s="59"/>
      <c r="B2633" s="59"/>
      <c r="C2633" s="83"/>
    </row>
    <row r="2634" spans="1:3">
      <c r="A2634" s="59"/>
      <c r="B2634" s="59"/>
      <c r="C2634" s="83"/>
    </row>
    <row r="2635" spans="1:3">
      <c r="A2635" s="59"/>
      <c r="B2635" s="59"/>
      <c r="C2635" s="83"/>
    </row>
    <row r="2636" spans="1:3">
      <c r="A2636" s="59"/>
      <c r="B2636" s="59"/>
      <c r="C2636" s="83"/>
    </row>
    <row r="2637" spans="1:3">
      <c r="A2637" s="59"/>
      <c r="B2637" s="59"/>
      <c r="C2637" s="83"/>
    </row>
    <row r="2638" spans="1:3">
      <c r="A2638" s="59"/>
      <c r="B2638" s="59"/>
      <c r="C2638" s="83"/>
    </row>
    <row r="2639" spans="1:3">
      <c r="A2639" s="59"/>
      <c r="B2639" s="59"/>
      <c r="C2639" s="83"/>
    </row>
    <row r="2640" spans="1:3">
      <c r="A2640" s="59"/>
      <c r="B2640" s="59"/>
      <c r="C2640" s="83"/>
    </row>
    <row r="2641" spans="1:3">
      <c r="A2641" s="59"/>
      <c r="B2641" s="59"/>
      <c r="C2641" s="83"/>
    </row>
    <row r="2642" spans="1:3">
      <c r="A2642" s="59"/>
      <c r="B2642" s="59"/>
      <c r="C2642" s="83"/>
    </row>
    <row r="2643" spans="1:3">
      <c r="A2643" s="59"/>
      <c r="B2643" s="59"/>
      <c r="C2643" s="83"/>
    </row>
    <row r="2644" spans="1:3">
      <c r="A2644" s="59"/>
      <c r="B2644" s="59"/>
      <c r="C2644" s="83"/>
    </row>
    <row r="2645" spans="1:3">
      <c r="A2645" s="59"/>
      <c r="B2645" s="59"/>
      <c r="C2645" s="83"/>
    </row>
    <row r="2646" spans="1:3">
      <c r="A2646" s="59"/>
      <c r="B2646" s="59"/>
      <c r="C2646" s="83"/>
    </row>
    <row r="2647" spans="1:3">
      <c r="A2647" s="59"/>
      <c r="B2647" s="59"/>
      <c r="C2647" s="83"/>
    </row>
    <row r="2648" spans="1:3">
      <c r="A2648" s="59"/>
      <c r="B2648" s="59"/>
      <c r="C2648" s="83"/>
    </row>
    <row r="2649" spans="1:3">
      <c r="A2649" s="59"/>
      <c r="B2649" s="59"/>
      <c r="C2649" s="83"/>
    </row>
    <row r="2650" spans="1:3">
      <c r="A2650" s="59"/>
      <c r="B2650" s="59"/>
      <c r="C2650" s="83"/>
    </row>
    <row r="2651" spans="1:3">
      <c r="A2651" s="59"/>
      <c r="B2651" s="59"/>
      <c r="C2651" s="83"/>
    </row>
    <row r="2652" spans="1:3">
      <c r="A2652" s="59"/>
      <c r="B2652" s="59"/>
      <c r="C2652" s="83"/>
    </row>
    <row r="2653" spans="1:3">
      <c r="A2653" s="59"/>
      <c r="B2653" s="59"/>
      <c r="C2653" s="83"/>
    </row>
    <row r="2654" spans="1:3">
      <c r="A2654" s="59"/>
      <c r="B2654" s="59"/>
      <c r="C2654" s="83"/>
    </row>
    <row r="2655" spans="1:3">
      <c r="A2655" s="59"/>
      <c r="B2655" s="59"/>
      <c r="C2655" s="83"/>
    </row>
    <row r="2656" spans="1:3">
      <c r="A2656" s="59"/>
      <c r="B2656" s="59"/>
      <c r="C2656" s="83"/>
    </row>
    <row r="2657" spans="1:3">
      <c r="A2657" s="59"/>
      <c r="B2657" s="59"/>
      <c r="C2657" s="83"/>
    </row>
    <row r="2658" spans="1:3">
      <c r="A2658" s="59"/>
      <c r="B2658" s="59"/>
      <c r="C2658" s="83"/>
    </row>
    <row r="2659" spans="1:3">
      <c r="A2659" s="59"/>
      <c r="B2659" s="59"/>
      <c r="C2659" s="83"/>
    </row>
    <row r="2660" spans="1:3">
      <c r="A2660" s="59"/>
      <c r="B2660" s="59"/>
      <c r="C2660" s="83"/>
    </row>
    <row r="2661" spans="1:3">
      <c r="A2661" s="59"/>
      <c r="B2661" s="59"/>
      <c r="C2661" s="83"/>
    </row>
    <row r="2662" spans="1:3">
      <c r="A2662" s="59"/>
      <c r="B2662" s="59"/>
      <c r="C2662" s="83"/>
    </row>
    <row r="2663" spans="1:3">
      <c r="A2663" s="59"/>
      <c r="B2663" s="59"/>
      <c r="C2663" s="83"/>
    </row>
    <row r="2664" spans="1:3">
      <c r="A2664" s="59"/>
      <c r="B2664" s="59"/>
      <c r="C2664" s="83"/>
    </row>
    <row r="2665" spans="1:3">
      <c r="A2665" s="59"/>
      <c r="B2665" s="59"/>
      <c r="C2665" s="83"/>
    </row>
    <row r="2666" spans="1:3">
      <c r="A2666" s="59"/>
      <c r="B2666" s="59"/>
      <c r="C2666" s="83"/>
    </row>
    <row r="2667" spans="1:3">
      <c r="A2667" s="59"/>
      <c r="B2667" s="59"/>
      <c r="C2667" s="83"/>
    </row>
    <row r="2668" spans="1:3">
      <c r="A2668" s="59"/>
      <c r="B2668" s="59"/>
      <c r="C2668" s="83"/>
    </row>
    <row r="2669" spans="1:3">
      <c r="A2669" s="59"/>
      <c r="B2669" s="59"/>
      <c r="C2669" s="83"/>
    </row>
    <row r="2670" spans="1:3">
      <c r="A2670" s="59"/>
      <c r="B2670" s="59"/>
      <c r="C2670" s="83"/>
    </row>
    <row r="2671" spans="1:3">
      <c r="A2671" s="59"/>
      <c r="B2671" s="59"/>
      <c r="C2671" s="83"/>
    </row>
    <row r="2672" spans="1:3">
      <c r="A2672" s="59"/>
      <c r="B2672" s="59"/>
      <c r="C2672" s="83"/>
    </row>
    <row r="2673" spans="1:3">
      <c r="A2673" s="59"/>
      <c r="B2673" s="59"/>
      <c r="C2673" s="83"/>
    </row>
    <row r="2674" spans="1:3">
      <c r="A2674" s="59"/>
      <c r="B2674" s="59"/>
      <c r="C2674" s="83"/>
    </row>
    <row r="2675" spans="1:3">
      <c r="A2675" s="59"/>
      <c r="B2675" s="59"/>
      <c r="C2675" s="83"/>
    </row>
    <row r="2676" spans="1:3">
      <c r="A2676" s="59"/>
      <c r="B2676" s="59"/>
      <c r="C2676" s="83"/>
    </row>
    <row r="2677" spans="1:3">
      <c r="A2677" s="59"/>
      <c r="B2677" s="59"/>
      <c r="C2677" s="83"/>
    </row>
    <row r="2678" spans="1:3">
      <c r="A2678" s="59"/>
      <c r="B2678" s="59"/>
      <c r="C2678" s="83"/>
    </row>
    <row r="2679" spans="1:3">
      <c r="A2679" s="59"/>
      <c r="B2679" s="59"/>
      <c r="C2679" s="83"/>
    </row>
    <row r="2680" spans="1:3">
      <c r="A2680" s="59"/>
      <c r="B2680" s="59"/>
      <c r="C2680" s="83"/>
    </row>
    <row r="2681" spans="1:3">
      <c r="A2681" s="59"/>
      <c r="B2681" s="59"/>
      <c r="C2681" s="83"/>
    </row>
    <row r="2682" spans="1:3">
      <c r="A2682" s="59"/>
      <c r="B2682" s="59"/>
      <c r="C2682" s="83"/>
    </row>
    <row r="2683" spans="1:3">
      <c r="A2683" s="59"/>
      <c r="B2683" s="59"/>
      <c r="C2683" s="83"/>
    </row>
    <row r="2684" spans="1:3">
      <c r="A2684" s="59"/>
      <c r="B2684" s="59"/>
      <c r="C2684" s="83"/>
    </row>
    <row r="2685" spans="1:3">
      <c r="A2685" s="59"/>
      <c r="B2685" s="59"/>
      <c r="C2685" s="83"/>
    </row>
    <row r="2686" spans="1:3">
      <c r="A2686" s="59"/>
      <c r="B2686" s="59"/>
      <c r="C2686" s="83"/>
    </row>
    <row r="2687" spans="1:3">
      <c r="A2687" s="59"/>
      <c r="B2687" s="59"/>
      <c r="C2687" s="83"/>
    </row>
    <row r="2688" spans="1:3">
      <c r="A2688" s="59"/>
      <c r="B2688" s="59"/>
      <c r="C2688" s="83"/>
    </row>
    <row r="2689" spans="1:3">
      <c r="A2689" s="59"/>
      <c r="B2689" s="59"/>
      <c r="C2689" s="83"/>
    </row>
    <row r="2690" spans="1:3">
      <c r="A2690" s="59"/>
      <c r="B2690" s="59"/>
      <c r="C2690" s="83"/>
    </row>
    <row r="2691" spans="1:3">
      <c r="A2691" s="59"/>
      <c r="B2691" s="59"/>
      <c r="C2691" s="83"/>
    </row>
    <row r="2692" spans="1:3">
      <c r="A2692" s="59"/>
      <c r="B2692" s="59"/>
      <c r="C2692" s="83"/>
    </row>
    <row r="2693" spans="1:3">
      <c r="A2693" s="59"/>
      <c r="B2693" s="59"/>
      <c r="C2693" s="83"/>
    </row>
    <row r="2694" spans="1:3">
      <c r="A2694" s="59"/>
      <c r="B2694" s="59"/>
      <c r="C2694" s="83"/>
    </row>
    <row r="2695" spans="1:3">
      <c r="A2695" s="59"/>
      <c r="B2695" s="59"/>
      <c r="C2695" s="83"/>
    </row>
    <row r="2696" spans="1:3">
      <c r="A2696" s="59"/>
      <c r="B2696" s="59"/>
      <c r="C2696" s="83"/>
    </row>
    <row r="2697" spans="1:3">
      <c r="A2697" s="59"/>
      <c r="B2697" s="59"/>
      <c r="C2697" s="83"/>
    </row>
    <row r="2698" spans="1:3">
      <c r="A2698" s="59"/>
      <c r="B2698" s="59"/>
      <c r="C2698" s="83"/>
    </row>
    <row r="2699" spans="1:3">
      <c r="A2699" s="59"/>
      <c r="B2699" s="59"/>
      <c r="C2699" s="83"/>
    </row>
    <row r="2700" spans="1:3">
      <c r="A2700" s="59"/>
      <c r="B2700" s="59"/>
      <c r="C2700" s="83"/>
    </row>
    <row r="2701" spans="1:3">
      <c r="A2701" s="59"/>
      <c r="B2701" s="59"/>
      <c r="C2701" s="83"/>
    </row>
    <row r="2702" spans="1:3">
      <c r="A2702" s="59"/>
      <c r="B2702" s="59"/>
      <c r="C2702" s="83"/>
    </row>
    <row r="2703" spans="1:3">
      <c r="A2703" s="59"/>
      <c r="B2703" s="59"/>
      <c r="C2703" s="83"/>
    </row>
    <row r="2704" spans="1:3">
      <c r="A2704" s="59"/>
      <c r="B2704" s="59"/>
      <c r="C2704" s="83"/>
    </row>
    <row r="2705" spans="1:3">
      <c r="A2705" s="59"/>
      <c r="B2705" s="59"/>
      <c r="C2705" s="83"/>
    </row>
    <row r="2706" spans="1:3">
      <c r="A2706" s="59"/>
      <c r="B2706" s="59"/>
      <c r="C2706" s="83"/>
    </row>
    <row r="2707" spans="1:3">
      <c r="A2707" s="59"/>
      <c r="B2707" s="59"/>
      <c r="C2707" s="83"/>
    </row>
    <row r="2708" spans="1:3">
      <c r="A2708" s="59"/>
      <c r="B2708" s="59"/>
      <c r="C2708" s="83"/>
    </row>
    <row r="2709" spans="1:3">
      <c r="A2709" s="59"/>
      <c r="B2709" s="59"/>
      <c r="C2709" s="83"/>
    </row>
    <row r="2710" spans="1:3">
      <c r="A2710" s="59"/>
      <c r="B2710" s="59"/>
      <c r="C2710" s="83"/>
    </row>
    <row r="2711" spans="1:3">
      <c r="A2711" s="59"/>
      <c r="B2711" s="59"/>
      <c r="C2711" s="83"/>
    </row>
    <row r="2712" spans="1:3">
      <c r="A2712" s="59"/>
      <c r="B2712" s="59"/>
      <c r="C2712" s="83"/>
    </row>
    <row r="2713" spans="1:3">
      <c r="A2713" s="59"/>
      <c r="B2713" s="59"/>
      <c r="C2713" s="83"/>
    </row>
    <row r="2714" spans="1:3">
      <c r="A2714" s="59"/>
      <c r="B2714" s="59"/>
      <c r="C2714" s="83"/>
    </row>
    <row r="2715" spans="1:3">
      <c r="A2715" s="59"/>
      <c r="B2715" s="59"/>
      <c r="C2715" s="83"/>
    </row>
    <row r="2716" spans="1:3">
      <c r="A2716" s="59"/>
      <c r="B2716" s="59"/>
      <c r="C2716" s="83"/>
    </row>
    <row r="2717" spans="1:3">
      <c r="A2717" s="59"/>
      <c r="B2717" s="59"/>
      <c r="C2717" s="83"/>
    </row>
    <row r="2718" spans="1:3">
      <c r="A2718" s="59"/>
      <c r="B2718" s="59"/>
      <c r="C2718" s="83"/>
    </row>
    <row r="2719" spans="1:3">
      <c r="A2719" s="59"/>
      <c r="B2719" s="59"/>
      <c r="C2719" s="83"/>
    </row>
    <row r="2720" spans="1:3">
      <c r="A2720" s="59"/>
      <c r="B2720" s="59"/>
      <c r="C2720" s="83"/>
    </row>
    <row r="2721" spans="1:3">
      <c r="A2721" s="59"/>
      <c r="B2721" s="59"/>
      <c r="C2721" s="83"/>
    </row>
    <row r="2722" spans="1:3">
      <c r="A2722" s="59"/>
      <c r="B2722" s="59"/>
      <c r="C2722" s="83"/>
    </row>
    <row r="2723" spans="1:3">
      <c r="A2723" s="59"/>
      <c r="B2723" s="59"/>
      <c r="C2723" s="83"/>
    </row>
    <row r="2724" spans="1:3">
      <c r="A2724" s="59"/>
      <c r="B2724" s="59"/>
      <c r="C2724" s="83"/>
    </row>
    <row r="2725" spans="1:3">
      <c r="A2725" s="59"/>
      <c r="B2725" s="59"/>
      <c r="C2725" s="83"/>
    </row>
    <row r="2726" spans="1:3">
      <c r="A2726" s="59"/>
      <c r="B2726" s="59"/>
      <c r="C2726" s="83"/>
    </row>
    <row r="2727" spans="1:3">
      <c r="A2727" s="59"/>
      <c r="B2727" s="59"/>
      <c r="C2727" s="83"/>
    </row>
    <row r="2728" spans="1:3">
      <c r="A2728" s="59"/>
      <c r="B2728" s="59"/>
      <c r="C2728" s="83"/>
    </row>
    <row r="2729" spans="1:3">
      <c r="A2729" s="59"/>
      <c r="B2729" s="59"/>
      <c r="C2729" s="83"/>
    </row>
    <row r="2730" spans="1:3">
      <c r="A2730" s="59"/>
      <c r="B2730" s="59"/>
      <c r="C2730" s="83"/>
    </row>
    <row r="2731" spans="1:3">
      <c r="A2731" s="59"/>
      <c r="B2731" s="59"/>
      <c r="C2731" s="83"/>
    </row>
    <row r="2732" spans="1:3">
      <c r="A2732" s="59"/>
      <c r="B2732" s="59"/>
      <c r="C2732" s="83"/>
    </row>
    <row r="2733" spans="1:3">
      <c r="A2733" s="59"/>
      <c r="B2733" s="59"/>
      <c r="C2733" s="83"/>
    </row>
    <row r="2734" spans="1:3">
      <c r="A2734" s="59"/>
      <c r="B2734" s="59"/>
      <c r="C2734" s="83"/>
    </row>
    <row r="2735" spans="1:3">
      <c r="A2735" s="59"/>
      <c r="B2735" s="59"/>
      <c r="C2735" s="83"/>
    </row>
    <row r="2736" spans="1:3">
      <c r="A2736" s="59"/>
      <c r="B2736" s="59"/>
      <c r="C2736" s="83"/>
    </row>
    <row r="2737" spans="1:3">
      <c r="A2737" s="59"/>
      <c r="B2737" s="59"/>
      <c r="C2737" s="83"/>
    </row>
    <row r="2738" spans="1:3">
      <c r="A2738" s="59"/>
      <c r="B2738" s="59"/>
      <c r="C2738" s="83"/>
    </row>
    <row r="2739" spans="1:3">
      <c r="A2739" s="59"/>
      <c r="B2739" s="59"/>
      <c r="C2739" s="83"/>
    </row>
    <row r="2740" spans="1:3">
      <c r="A2740" s="59"/>
      <c r="B2740" s="59"/>
      <c r="C2740" s="83"/>
    </row>
    <row r="2741" spans="1:3">
      <c r="A2741" s="59"/>
      <c r="B2741" s="59"/>
      <c r="C2741" s="83"/>
    </row>
    <row r="2742" spans="1:3">
      <c r="A2742" s="59"/>
      <c r="B2742" s="59"/>
      <c r="C2742" s="83"/>
    </row>
    <row r="2743" spans="1:3">
      <c r="A2743" s="59"/>
      <c r="B2743" s="59"/>
      <c r="C2743" s="83"/>
    </row>
    <row r="2744" spans="1:3">
      <c r="A2744" s="59"/>
      <c r="B2744" s="59"/>
      <c r="C2744" s="83"/>
    </row>
    <row r="2745" spans="1:3">
      <c r="A2745" s="59"/>
      <c r="B2745" s="59"/>
      <c r="C2745" s="83"/>
    </row>
    <row r="2746" spans="1:3">
      <c r="A2746" s="59"/>
      <c r="B2746" s="59"/>
      <c r="C2746" s="83"/>
    </row>
    <row r="2747" spans="1:3">
      <c r="A2747" s="59"/>
      <c r="B2747" s="59"/>
      <c r="C2747" s="83"/>
    </row>
    <row r="2748" spans="1:3">
      <c r="A2748" s="59"/>
      <c r="B2748" s="59"/>
      <c r="C2748" s="83"/>
    </row>
    <row r="2749" spans="1:3">
      <c r="A2749" s="59"/>
      <c r="B2749" s="59"/>
      <c r="C2749" s="83"/>
    </row>
    <row r="2750" spans="1:3">
      <c r="A2750" s="59"/>
      <c r="B2750" s="59"/>
      <c r="C2750" s="83"/>
    </row>
    <row r="2751" spans="1:3">
      <c r="A2751" s="59"/>
      <c r="B2751" s="59"/>
      <c r="C2751" s="83"/>
    </row>
    <row r="2752" spans="1:3">
      <c r="A2752" s="59"/>
      <c r="B2752" s="59"/>
      <c r="C2752" s="83"/>
    </row>
    <row r="2753" spans="1:3">
      <c r="A2753" s="59"/>
      <c r="B2753" s="59"/>
      <c r="C2753" s="83"/>
    </row>
    <row r="2754" spans="1:3">
      <c r="A2754" s="59"/>
      <c r="B2754" s="59"/>
      <c r="C2754" s="83"/>
    </row>
    <row r="2755" spans="1:3">
      <c r="A2755" s="59"/>
      <c r="B2755" s="59"/>
      <c r="C2755" s="83"/>
    </row>
    <row r="2756" spans="1:3">
      <c r="A2756" s="59"/>
      <c r="B2756" s="59"/>
      <c r="C2756" s="83"/>
    </row>
    <row r="2757" spans="1:3">
      <c r="A2757" s="59"/>
      <c r="B2757" s="59"/>
      <c r="C2757" s="83"/>
    </row>
    <row r="2758" spans="1:3">
      <c r="A2758" s="59"/>
      <c r="B2758" s="59"/>
      <c r="C2758" s="83"/>
    </row>
    <row r="2759" spans="1:3">
      <c r="A2759" s="59"/>
      <c r="B2759" s="59"/>
      <c r="C2759" s="83"/>
    </row>
    <row r="2760" spans="1:3">
      <c r="A2760" s="59"/>
      <c r="B2760" s="59"/>
      <c r="C2760" s="83"/>
    </row>
    <row r="2761" spans="1:3">
      <c r="A2761" s="59"/>
      <c r="B2761" s="59"/>
      <c r="C2761" s="83"/>
    </row>
    <row r="2762" spans="1:3">
      <c r="A2762" s="59"/>
      <c r="B2762" s="59"/>
      <c r="C2762" s="83"/>
    </row>
    <row r="2763" spans="1:3">
      <c r="A2763" s="59"/>
      <c r="B2763" s="59"/>
      <c r="C2763" s="83"/>
    </row>
    <row r="2764" spans="1:3">
      <c r="A2764" s="59"/>
      <c r="B2764" s="59"/>
      <c r="C2764" s="83"/>
    </row>
    <row r="2765" spans="1:3">
      <c r="A2765" s="59"/>
      <c r="B2765" s="59"/>
      <c r="C2765" s="83"/>
    </row>
    <row r="2766" spans="1:3">
      <c r="A2766" s="59"/>
      <c r="B2766" s="59"/>
      <c r="C2766" s="83"/>
    </row>
    <row r="2767" spans="1:3">
      <c r="A2767" s="59"/>
      <c r="B2767" s="59"/>
      <c r="C2767" s="83"/>
    </row>
    <row r="2768" spans="1:3">
      <c r="A2768" s="59"/>
      <c r="B2768" s="59"/>
      <c r="C2768" s="83"/>
    </row>
    <row r="2769" spans="1:3">
      <c r="A2769" s="59"/>
      <c r="B2769" s="59"/>
      <c r="C2769" s="83"/>
    </row>
    <row r="2770" spans="1:3">
      <c r="A2770" s="59"/>
      <c r="B2770" s="59"/>
      <c r="C2770" s="83"/>
    </row>
    <row r="2771" spans="1:3">
      <c r="A2771" s="59"/>
      <c r="B2771" s="59"/>
      <c r="C2771" s="83"/>
    </row>
    <row r="2772" spans="1:3">
      <c r="A2772" s="59"/>
      <c r="B2772" s="59"/>
      <c r="C2772" s="83"/>
    </row>
    <row r="2773" spans="1:3">
      <c r="A2773" s="59"/>
      <c r="B2773" s="59"/>
      <c r="C2773" s="83"/>
    </row>
    <row r="2774" spans="1:3">
      <c r="A2774" s="59"/>
      <c r="B2774" s="59"/>
      <c r="C2774" s="83"/>
    </row>
    <row r="2775" spans="1:3">
      <c r="A2775" s="59"/>
      <c r="B2775" s="59"/>
      <c r="C2775" s="83"/>
    </row>
    <row r="2776" spans="1:3">
      <c r="A2776" s="59"/>
      <c r="B2776" s="59"/>
      <c r="C2776" s="83"/>
    </row>
    <row r="2777" spans="1:3">
      <c r="A2777" s="59"/>
      <c r="B2777" s="59"/>
      <c r="C2777" s="83"/>
    </row>
    <row r="2778" spans="1:3">
      <c r="A2778" s="59"/>
      <c r="B2778" s="59"/>
      <c r="C2778" s="83"/>
    </row>
    <row r="2779" spans="1:3">
      <c r="A2779" s="59"/>
      <c r="B2779" s="59"/>
      <c r="C2779" s="83"/>
    </row>
    <row r="2780" spans="1:3">
      <c r="A2780" s="59"/>
      <c r="B2780" s="59"/>
      <c r="C2780" s="83"/>
    </row>
    <row r="2781" spans="1:3">
      <c r="A2781" s="59"/>
      <c r="B2781" s="59"/>
      <c r="C2781" s="83"/>
    </row>
    <row r="2782" spans="1:3">
      <c r="A2782" s="59"/>
      <c r="B2782" s="59"/>
      <c r="C2782" s="83"/>
    </row>
    <row r="2783" spans="1:3">
      <c r="A2783" s="59"/>
      <c r="B2783" s="59"/>
      <c r="C2783" s="83"/>
    </row>
    <row r="2784" spans="1:3">
      <c r="A2784" s="59"/>
      <c r="B2784" s="59"/>
      <c r="C2784" s="83"/>
    </row>
    <row r="2785" spans="1:3">
      <c r="A2785" s="59"/>
      <c r="B2785" s="59"/>
      <c r="C2785" s="83"/>
    </row>
    <row r="2786" spans="1:3">
      <c r="A2786" s="59"/>
      <c r="B2786" s="59"/>
      <c r="C2786" s="83"/>
    </row>
    <row r="2787" spans="1:3">
      <c r="A2787" s="59"/>
      <c r="B2787" s="59"/>
      <c r="C2787" s="83"/>
    </row>
    <row r="2788" spans="1:3">
      <c r="A2788" s="59"/>
      <c r="B2788" s="59"/>
      <c r="C2788" s="83"/>
    </row>
    <row r="2789" spans="1:3">
      <c r="A2789" s="59"/>
      <c r="B2789" s="59"/>
      <c r="C2789" s="83"/>
    </row>
    <row r="2790" spans="1:3">
      <c r="A2790" s="59"/>
      <c r="B2790" s="59"/>
      <c r="C2790" s="83"/>
    </row>
    <row r="2791" spans="1:3">
      <c r="A2791" s="59"/>
      <c r="B2791" s="59"/>
      <c r="C2791" s="83"/>
    </row>
    <row r="2792" spans="1:3">
      <c r="A2792" s="59"/>
      <c r="B2792" s="59"/>
      <c r="C2792" s="83"/>
    </row>
    <row r="2793" spans="1:3">
      <c r="A2793" s="59"/>
      <c r="B2793" s="59"/>
      <c r="C2793" s="83"/>
    </row>
    <row r="2794" spans="1:3">
      <c r="A2794" s="59"/>
      <c r="B2794" s="59"/>
      <c r="C2794" s="83"/>
    </row>
    <row r="2795" spans="1:3">
      <c r="A2795" s="59"/>
      <c r="B2795" s="59"/>
      <c r="C2795" s="83"/>
    </row>
    <row r="2796" spans="1:3">
      <c r="A2796" s="59"/>
      <c r="B2796" s="59"/>
      <c r="C2796" s="83"/>
    </row>
    <row r="2797" spans="1:3">
      <c r="A2797" s="59"/>
      <c r="B2797" s="59"/>
      <c r="C2797" s="83"/>
    </row>
    <row r="2798" spans="1:3">
      <c r="A2798" s="59"/>
      <c r="B2798" s="59"/>
      <c r="C2798" s="83"/>
    </row>
    <row r="2799" spans="1:3">
      <c r="A2799" s="59"/>
      <c r="B2799" s="59"/>
      <c r="C2799" s="83"/>
    </row>
    <row r="2800" spans="1:3">
      <c r="A2800" s="59"/>
      <c r="B2800" s="59"/>
      <c r="C2800" s="83"/>
    </row>
    <row r="2801" spans="1:3">
      <c r="A2801" s="59"/>
      <c r="B2801" s="59"/>
      <c r="C2801" s="83"/>
    </row>
    <row r="2802" spans="1:3">
      <c r="A2802" s="59"/>
      <c r="B2802" s="59"/>
      <c r="C2802" s="83"/>
    </row>
    <row r="2803" spans="1:3">
      <c r="A2803" s="59"/>
      <c r="B2803" s="59"/>
      <c r="C2803" s="83"/>
    </row>
    <row r="2804" spans="1:3">
      <c r="A2804" s="59"/>
      <c r="B2804" s="59"/>
      <c r="C2804" s="83"/>
    </row>
    <row r="2805" spans="1:3">
      <c r="A2805" s="59"/>
      <c r="B2805" s="59"/>
      <c r="C2805" s="83"/>
    </row>
    <row r="2806" spans="1:3">
      <c r="A2806" s="59"/>
      <c r="B2806" s="59"/>
      <c r="C2806" s="83"/>
    </row>
    <row r="2807" spans="1:3">
      <c r="A2807" s="59"/>
      <c r="B2807" s="59"/>
      <c r="C2807" s="83"/>
    </row>
    <row r="2808" spans="1:3">
      <c r="A2808" s="59"/>
      <c r="B2808" s="59"/>
      <c r="C2808" s="83"/>
    </row>
    <row r="2809" spans="1:3">
      <c r="A2809" s="59"/>
      <c r="B2809" s="59"/>
      <c r="C2809" s="83"/>
    </row>
    <row r="2810" spans="1:3">
      <c r="A2810" s="59"/>
      <c r="B2810" s="59"/>
      <c r="C2810" s="83"/>
    </row>
    <row r="2811" spans="1:3">
      <c r="A2811" s="59"/>
      <c r="B2811" s="59"/>
      <c r="C2811" s="83"/>
    </row>
    <row r="2812" spans="1:3">
      <c r="A2812" s="59"/>
      <c r="B2812" s="59"/>
      <c r="C2812" s="83"/>
    </row>
    <row r="2813" spans="1:3">
      <c r="A2813" s="59"/>
      <c r="B2813" s="59"/>
      <c r="C2813" s="83"/>
    </row>
    <row r="2814" spans="1:3">
      <c r="A2814" s="59"/>
      <c r="B2814" s="59"/>
      <c r="C2814" s="83"/>
    </row>
    <row r="2815" spans="1:3">
      <c r="A2815" s="59"/>
      <c r="B2815" s="59"/>
      <c r="C2815" s="83"/>
    </row>
    <row r="2816" spans="1:3">
      <c r="A2816" s="59"/>
      <c r="B2816" s="59"/>
      <c r="C2816" s="83"/>
    </row>
    <row r="2817" spans="1:3">
      <c r="A2817" s="59"/>
      <c r="B2817" s="59"/>
      <c r="C2817" s="83"/>
    </row>
    <row r="2818" spans="1:3">
      <c r="A2818" s="59"/>
      <c r="B2818" s="59"/>
      <c r="C2818" s="83"/>
    </row>
    <row r="2819" spans="1:3">
      <c r="A2819" s="59"/>
      <c r="B2819" s="59"/>
      <c r="C2819" s="83"/>
    </row>
    <row r="2820" spans="1:3">
      <c r="A2820" s="59"/>
      <c r="B2820" s="59"/>
      <c r="C2820" s="83"/>
    </row>
    <row r="2821" spans="1:3">
      <c r="A2821" s="59"/>
      <c r="B2821" s="59"/>
      <c r="C2821" s="83"/>
    </row>
    <row r="2822" spans="1:3">
      <c r="A2822" s="59"/>
      <c r="B2822" s="59"/>
      <c r="C2822" s="83"/>
    </row>
    <row r="2823" spans="1:3">
      <c r="A2823" s="59"/>
      <c r="B2823" s="59"/>
      <c r="C2823" s="83"/>
    </row>
    <row r="2824" spans="1:3">
      <c r="A2824" s="59"/>
      <c r="B2824" s="59"/>
      <c r="C2824" s="83"/>
    </row>
    <row r="2825" spans="1:3">
      <c r="A2825" s="59"/>
      <c r="B2825" s="59"/>
      <c r="C2825" s="83"/>
    </row>
    <row r="2826" spans="1:3">
      <c r="A2826" s="59"/>
      <c r="B2826" s="59"/>
      <c r="C2826" s="83"/>
    </row>
    <row r="2827" spans="1:3">
      <c r="A2827" s="59"/>
      <c r="B2827" s="59"/>
      <c r="C2827" s="83"/>
    </row>
    <row r="2828" spans="1:3">
      <c r="A2828" s="59"/>
      <c r="B2828" s="59"/>
      <c r="C2828" s="83"/>
    </row>
    <row r="2829" spans="1:3">
      <c r="A2829" s="59"/>
      <c r="B2829" s="59"/>
      <c r="C2829" s="83"/>
    </row>
    <row r="2830" spans="1:3">
      <c r="A2830" s="59"/>
      <c r="B2830" s="59"/>
      <c r="C2830" s="83"/>
    </row>
    <row r="2831" spans="1:3">
      <c r="A2831" s="59"/>
      <c r="B2831" s="59"/>
      <c r="C2831" s="83"/>
    </row>
    <row r="2832" spans="1:3">
      <c r="A2832" s="59"/>
      <c r="B2832" s="59"/>
      <c r="C2832" s="83"/>
    </row>
    <row r="2833" spans="1:3">
      <c r="A2833" s="59"/>
      <c r="B2833" s="59"/>
      <c r="C2833" s="83"/>
    </row>
    <row r="2834" spans="1:3">
      <c r="A2834" s="59"/>
      <c r="B2834" s="59"/>
      <c r="C2834" s="83"/>
    </row>
    <row r="2835" spans="1:3">
      <c r="A2835" s="59"/>
      <c r="B2835" s="59"/>
      <c r="C2835" s="83"/>
    </row>
    <row r="2836" spans="1:3">
      <c r="A2836" s="59"/>
      <c r="B2836" s="59"/>
      <c r="C2836" s="83"/>
    </row>
    <row r="2837" spans="1:3">
      <c r="A2837" s="59"/>
      <c r="B2837" s="59"/>
      <c r="C2837" s="83"/>
    </row>
    <row r="2838" spans="1:3">
      <c r="A2838" s="59"/>
      <c r="B2838" s="59"/>
      <c r="C2838" s="83"/>
    </row>
    <row r="2839" spans="1:3">
      <c r="A2839" s="59"/>
      <c r="B2839" s="59"/>
      <c r="C2839" s="83"/>
    </row>
    <row r="2840" spans="1:3">
      <c r="A2840" s="59"/>
      <c r="B2840" s="59"/>
      <c r="C2840" s="83"/>
    </row>
    <row r="2841" spans="1:3">
      <c r="A2841" s="59"/>
      <c r="B2841" s="59"/>
      <c r="C2841" s="83"/>
    </row>
    <row r="2842" spans="1:3">
      <c r="A2842" s="59"/>
      <c r="B2842" s="59"/>
      <c r="C2842" s="83"/>
    </row>
    <row r="2843" spans="1:3">
      <c r="A2843" s="59"/>
      <c r="B2843" s="59"/>
      <c r="C2843" s="83"/>
    </row>
    <row r="2844" spans="1:3">
      <c r="A2844" s="59"/>
      <c r="B2844" s="59"/>
      <c r="C2844" s="83"/>
    </row>
    <row r="2845" spans="1:3">
      <c r="A2845" s="59"/>
      <c r="B2845" s="59"/>
      <c r="C2845" s="83"/>
    </row>
    <row r="2846" spans="1:3">
      <c r="A2846" s="59"/>
      <c r="B2846" s="59"/>
      <c r="C2846" s="83"/>
    </row>
    <row r="2847" spans="1:3">
      <c r="A2847" s="59"/>
      <c r="B2847" s="59"/>
      <c r="C2847" s="83"/>
    </row>
    <row r="2848" spans="1:3">
      <c r="A2848" s="59"/>
      <c r="B2848" s="59"/>
      <c r="C2848" s="83"/>
    </row>
    <row r="2849" spans="1:3">
      <c r="A2849" s="59"/>
      <c r="B2849" s="59"/>
      <c r="C2849" s="83"/>
    </row>
    <row r="2850" spans="1:3">
      <c r="A2850" s="59"/>
      <c r="B2850" s="59"/>
      <c r="C2850" s="83"/>
    </row>
    <row r="2851" spans="1:3">
      <c r="A2851" s="59"/>
      <c r="B2851" s="59"/>
      <c r="C2851" s="83"/>
    </row>
    <row r="2852" spans="1:3">
      <c r="A2852" s="59"/>
      <c r="B2852" s="59"/>
      <c r="C2852" s="83"/>
    </row>
    <row r="2853" spans="1:3">
      <c r="A2853" s="59"/>
      <c r="B2853" s="59"/>
      <c r="C2853" s="83"/>
    </row>
    <row r="2854" spans="1:3">
      <c r="A2854" s="59"/>
      <c r="B2854" s="59"/>
      <c r="C2854" s="83"/>
    </row>
    <row r="2855" spans="1:3">
      <c r="A2855" s="59"/>
      <c r="B2855" s="59"/>
      <c r="C2855" s="83"/>
    </row>
    <row r="2856" spans="1:3">
      <c r="A2856" s="59"/>
      <c r="B2856" s="59"/>
      <c r="C2856" s="83"/>
    </row>
    <row r="2857" spans="1:3">
      <c r="A2857" s="59"/>
      <c r="B2857" s="59"/>
      <c r="C2857" s="83"/>
    </row>
    <row r="2858" spans="1:3">
      <c r="A2858" s="59"/>
      <c r="B2858" s="59"/>
      <c r="C2858" s="83"/>
    </row>
    <row r="2859" spans="1:3">
      <c r="A2859" s="59"/>
      <c r="B2859" s="59"/>
      <c r="C2859" s="83"/>
    </row>
    <row r="2860" spans="1:3">
      <c r="A2860" s="59"/>
      <c r="B2860" s="59"/>
      <c r="C2860" s="83"/>
    </row>
    <row r="2861" spans="1:3">
      <c r="A2861" s="59"/>
      <c r="B2861" s="59"/>
      <c r="C2861" s="83"/>
    </row>
    <row r="2862" spans="1:3">
      <c r="A2862" s="59"/>
      <c r="B2862" s="59"/>
      <c r="C2862" s="83"/>
    </row>
    <row r="2863" spans="1:3">
      <c r="A2863" s="59"/>
      <c r="B2863" s="59"/>
      <c r="C2863" s="83"/>
    </row>
    <row r="2864" spans="1:3">
      <c r="A2864" s="59"/>
      <c r="B2864" s="59"/>
      <c r="C2864" s="83"/>
    </row>
    <row r="2865" spans="1:3">
      <c r="A2865" s="59"/>
      <c r="B2865" s="59"/>
      <c r="C2865" s="83"/>
    </row>
    <row r="2866" spans="1:3">
      <c r="A2866" s="59"/>
      <c r="B2866" s="59"/>
      <c r="C2866" s="83"/>
    </row>
    <row r="2867" spans="1:3">
      <c r="A2867" s="59"/>
      <c r="B2867" s="59"/>
      <c r="C2867" s="83"/>
    </row>
    <row r="2868" spans="1:3">
      <c r="A2868" s="59"/>
      <c r="B2868" s="59"/>
      <c r="C2868" s="83"/>
    </row>
    <row r="2869" spans="1:3">
      <c r="A2869" s="59"/>
      <c r="B2869" s="59"/>
      <c r="C2869" s="83"/>
    </row>
    <row r="2870" spans="1:3">
      <c r="A2870" s="59"/>
      <c r="B2870" s="59"/>
      <c r="C2870" s="83"/>
    </row>
    <row r="2871" spans="1:3">
      <c r="A2871" s="59"/>
      <c r="B2871" s="59"/>
      <c r="C2871" s="83"/>
    </row>
    <row r="2872" spans="1:3">
      <c r="A2872" s="59"/>
      <c r="B2872" s="59"/>
      <c r="C2872" s="83"/>
    </row>
    <row r="2873" spans="1:3">
      <c r="A2873" s="59"/>
      <c r="B2873" s="59"/>
      <c r="C2873" s="83"/>
    </row>
    <row r="2874" spans="1:3">
      <c r="A2874" s="59"/>
      <c r="B2874" s="59"/>
      <c r="C2874" s="83"/>
    </row>
    <row r="2875" spans="1:3">
      <c r="A2875" s="59"/>
      <c r="B2875" s="59"/>
      <c r="C2875" s="83"/>
    </row>
    <row r="2876" spans="1:3">
      <c r="A2876" s="59"/>
      <c r="B2876" s="59"/>
      <c r="C2876" s="83"/>
    </row>
    <row r="2877" spans="1:3">
      <c r="A2877" s="59"/>
      <c r="B2877" s="59"/>
      <c r="C2877" s="83"/>
    </row>
    <row r="2878" spans="1:3">
      <c r="A2878" s="59"/>
      <c r="B2878" s="59"/>
      <c r="C2878" s="83"/>
    </row>
    <row r="2879" spans="1:3">
      <c r="A2879" s="59"/>
      <c r="B2879" s="59"/>
      <c r="C2879" s="83"/>
    </row>
    <row r="2880" spans="1:3">
      <c r="A2880" s="59"/>
      <c r="B2880" s="59"/>
      <c r="C2880" s="83"/>
    </row>
    <row r="2881" spans="1:3">
      <c r="A2881" s="59"/>
      <c r="B2881" s="59"/>
      <c r="C2881" s="83"/>
    </row>
    <row r="2882" spans="1:3">
      <c r="A2882" s="59"/>
      <c r="B2882" s="59"/>
      <c r="C2882" s="83"/>
    </row>
    <row r="2883" spans="1:3">
      <c r="A2883" s="59"/>
      <c r="B2883" s="59"/>
      <c r="C2883" s="83"/>
    </row>
    <row r="2884" spans="1:3">
      <c r="A2884" s="59"/>
      <c r="B2884" s="59"/>
      <c r="C2884" s="83"/>
    </row>
    <row r="2885" spans="1:3">
      <c r="A2885" s="59"/>
      <c r="B2885" s="59"/>
      <c r="C2885" s="83"/>
    </row>
    <row r="2886" spans="1:3">
      <c r="A2886" s="59"/>
      <c r="B2886" s="59"/>
      <c r="C2886" s="83"/>
    </row>
    <row r="2887" spans="1:3">
      <c r="A2887" s="59"/>
      <c r="B2887" s="59"/>
      <c r="C2887" s="83"/>
    </row>
    <row r="2888" spans="1:3">
      <c r="A2888" s="59"/>
      <c r="B2888" s="59"/>
      <c r="C2888" s="83"/>
    </row>
    <row r="2889" spans="1:3">
      <c r="A2889" s="59"/>
      <c r="B2889" s="59"/>
      <c r="C2889" s="83"/>
    </row>
    <row r="2890" spans="1:3">
      <c r="A2890" s="59"/>
      <c r="B2890" s="59"/>
      <c r="C2890" s="83"/>
    </row>
    <row r="2891" spans="1:3">
      <c r="A2891" s="59"/>
      <c r="B2891" s="59"/>
      <c r="C2891" s="83"/>
    </row>
    <row r="2892" spans="1:3">
      <c r="A2892" s="59"/>
      <c r="B2892" s="59"/>
      <c r="C2892" s="83"/>
    </row>
    <row r="2893" spans="1:3">
      <c r="A2893" s="59"/>
      <c r="B2893" s="59"/>
      <c r="C2893" s="83"/>
    </row>
    <row r="2894" spans="1:3">
      <c r="A2894" s="59"/>
      <c r="B2894" s="59"/>
      <c r="C2894" s="83"/>
    </row>
    <row r="2895" spans="1:3">
      <c r="A2895" s="59"/>
      <c r="B2895" s="59"/>
      <c r="C2895" s="83"/>
    </row>
    <row r="2896" spans="1:3">
      <c r="A2896" s="59"/>
      <c r="B2896" s="59"/>
      <c r="C2896" s="83"/>
    </row>
    <row r="2897" spans="1:3">
      <c r="A2897" s="59"/>
      <c r="B2897" s="59"/>
      <c r="C2897" s="83"/>
    </row>
    <row r="2898" spans="1:3">
      <c r="A2898" s="59"/>
      <c r="B2898" s="59"/>
      <c r="C2898" s="83"/>
    </row>
    <row r="2899" spans="1:3">
      <c r="A2899" s="59"/>
      <c r="B2899" s="59"/>
      <c r="C2899" s="83"/>
    </row>
    <row r="2900" spans="1:3">
      <c r="A2900" s="59"/>
      <c r="B2900" s="59"/>
      <c r="C2900" s="83"/>
    </row>
    <row r="2901" spans="1:3">
      <c r="A2901" s="59"/>
      <c r="B2901" s="59"/>
      <c r="C2901" s="83"/>
    </row>
    <row r="2902" spans="1:3">
      <c r="A2902" s="59"/>
      <c r="B2902" s="59"/>
      <c r="C2902" s="83"/>
    </row>
    <row r="2903" spans="1:3">
      <c r="A2903" s="59"/>
      <c r="B2903" s="59"/>
      <c r="C2903" s="83"/>
    </row>
    <row r="2904" spans="1:3">
      <c r="A2904" s="59"/>
      <c r="B2904" s="59"/>
      <c r="C2904" s="83"/>
    </row>
    <row r="2905" spans="1:3">
      <c r="A2905" s="59"/>
      <c r="B2905" s="59"/>
      <c r="C2905" s="83"/>
    </row>
    <row r="2906" spans="1:3">
      <c r="A2906" s="59"/>
      <c r="B2906" s="59"/>
      <c r="C2906" s="83"/>
    </row>
    <row r="2907" spans="1:3">
      <c r="A2907" s="59"/>
      <c r="B2907" s="59"/>
      <c r="C2907" s="83"/>
    </row>
    <row r="2908" spans="1:3">
      <c r="A2908" s="59"/>
      <c r="B2908" s="59"/>
      <c r="C2908" s="83"/>
    </row>
    <row r="2909" spans="1:3">
      <c r="A2909" s="59"/>
      <c r="B2909" s="59"/>
      <c r="C2909" s="83"/>
    </row>
    <row r="2910" spans="1:3">
      <c r="A2910" s="59"/>
      <c r="B2910" s="59"/>
      <c r="C2910" s="83"/>
    </row>
    <row r="2911" spans="1:3">
      <c r="A2911" s="59"/>
      <c r="B2911" s="59"/>
      <c r="C2911" s="83"/>
    </row>
    <row r="2912" spans="1:3">
      <c r="A2912" s="59"/>
      <c r="B2912" s="59"/>
      <c r="C2912" s="83"/>
    </row>
    <row r="2913" spans="1:3">
      <c r="A2913" s="59"/>
      <c r="B2913" s="59"/>
      <c r="C2913" s="83"/>
    </row>
    <row r="2914" spans="1:3">
      <c r="A2914" s="59"/>
      <c r="B2914" s="59"/>
      <c r="C2914" s="83"/>
    </row>
    <row r="2915" spans="1:3">
      <c r="A2915" s="59"/>
      <c r="B2915" s="59"/>
      <c r="C2915" s="83"/>
    </row>
    <row r="2916" spans="1:3">
      <c r="A2916" s="59"/>
      <c r="B2916" s="59"/>
      <c r="C2916" s="83"/>
    </row>
    <row r="2917" spans="1:3">
      <c r="A2917" s="59"/>
      <c r="B2917" s="59"/>
      <c r="C2917" s="83"/>
    </row>
    <row r="2918" spans="1:3">
      <c r="A2918" s="59"/>
      <c r="B2918" s="59"/>
      <c r="C2918" s="83"/>
    </row>
    <row r="2919" spans="1:3">
      <c r="A2919" s="59"/>
      <c r="B2919" s="59"/>
      <c r="C2919" s="83"/>
    </row>
    <row r="2920" spans="1:3">
      <c r="A2920" s="59"/>
      <c r="B2920" s="59"/>
      <c r="C2920" s="83"/>
    </row>
    <row r="2921" spans="1:3">
      <c r="A2921" s="59"/>
      <c r="B2921" s="59"/>
      <c r="C2921" s="83"/>
    </row>
    <row r="2922" spans="1:3">
      <c r="A2922" s="59"/>
      <c r="B2922" s="59"/>
      <c r="C2922" s="83"/>
    </row>
    <row r="2923" spans="1:3">
      <c r="A2923" s="59"/>
      <c r="B2923" s="59"/>
      <c r="C2923" s="83"/>
    </row>
    <row r="2924" spans="1:3">
      <c r="A2924" s="59"/>
      <c r="B2924" s="59"/>
      <c r="C2924" s="83"/>
    </row>
    <row r="2925" spans="1:3">
      <c r="A2925" s="59"/>
      <c r="B2925" s="59"/>
      <c r="C2925" s="83"/>
    </row>
    <row r="2926" spans="1:3">
      <c r="A2926" s="59"/>
      <c r="B2926" s="59"/>
      <c r="C2926" s="83"/>
    </row>
    <row r="2927" spans="1:3">
      <c r="A2927" s="59"/>
      <c r="B2927" s="59"/>
      <c r="C2927" s="83"/>
    </row>
    <row r="2928" spans="1:3">
      <c r="A2928" s="59"/>
      <c r="B2928" s="59"/>
      <c r="C2928" s="83"/>
    </row>
    <row r="2929" spans="1:3">
      <c r="A2929" s="59"/>
      <c r="B2929" s="59"/>
      <c r="C2929" s="83"/>
    </row>
    <row r="2930" spans="1:3">
      <c r="A2930" s="59"/>
      <c r="B2930" s="59"/>
      <c r="C2930" s="83"/>
    </row>
    <row r="2931" spans="1:3">
      <c r="A2931" s="59"/>
      <c r="B2931" s="59"/>
      <c r="C2931" s="83"/>
    </row>
    <row r="2932" spans="1:3">
      <c r="A2932" s="59"/>
      <c r="B2932" s="59"/>
      <c r="C2932" s="83"/>
    </row>
    <row r="2933" spans="1:3">
      <c r="A2933" s="59"/>
      <c r="B2933" s="59"/>
      <c r="C2933" s="83"/>
    </row>
    <row r="2934" spans="1:3">
      <c r="A2934" s="59"/>
      <c r="B2934" s="59"/>
      <c r="C2934" s="83"/>
    </row>
    <row r="2935" spans="1:3">
      <c r="A2935" s="59"/>
      <c r="B2935" s="59"/>
      <c r="C2935" s="83"/>
    </row>
    <row r="2936" spans="1:3">
      <c r="A2936" s="59"/>
      <c r="B2936" s="59"/>
      <c r="C2936" s="83"/>
    </row>
    <row r="2937" spans="1:3">
      <c r="A2937" s="59"/>
      <c r="B2937" s="59"/>
      <c r="C2937" s="83"/>
    </row>
    <row r="2938" spans="1:3">
      <c r="A2938" s="59"/>
      <c r="B2938" s="59"/>
      <c r="C2938" s="83"/>
    </row>
    <row r="2939" spans="1:3">
      <c r="A2939" s="59"/>
      <c r="B2939" s="59"/>
      <c r="C2939" s="83"/>
    </row>
    <row r="2940" spans="1:3">
      <c r="A2940" s="59"/>
      <c r="B2940" s="59"/>
      <c r="C2940" s="83"/>
    </row>
    <row r="2941" spans="1:3">
      <c r="A2941" s="59"/>
      <c r="B2941" s="59"/>
      <c r="C2941" s="83"/>
    </row>
    <row r="2942" spans="1:3">
      <c r="A2942" s="59"/>
      <c r="B2942" s="59"/>
      <c r="C2942" s="83"/>
    </row>
    <row r="2943" spans="1:3">
      <c r="A2943" s="59"/>
      <c r="B2943" s="59"/>
      <c r="C2943" s="83"/>
    </row>
    <row r="2944" spans="1:3">
      <c r="A2944" s="59"/>
      <c r="B2944" s="59"/>
      <c r="C2944" s="83"/>
    </row>
    <row r="2945" spans="1:3">
      <c r="A2945" s="59"/>
      <c r="B2945" s="59"/>
      <c r="C2945" s="83"/>
    </row>
    <row r="2946" spans="1:3">
      <c r="A2946" s="59"/>
      <c r="B2946" s="59"/>
      <c r="C2946" s="83"/>
    </row>
    <row r="2947" spans="1:3">
      <c r="A2947" s="59"/>
      <c r="B2947" s="59"/>
      <c r="C2947" s="83"/>
    </row>
    <row r="2948" spans="1:3">
      <c r="A2948" s="59"/>
      <c r="B2948" s="59"/>
      <c r="C2948" s="83"/>
    </row>
    <row r="2949" spans="1:3">
      <c r="A2949" s="59"/>
      <c r="B2949" s="59"/>
      <c r="C2949" s="83"/>
    </row>
    <row r="2950" spans="1:3">
      <c r="A2950" s="59"/>
      <c r="B2950" s="59"/>
      <c r="C2950" s="83"/>
    </row>
    <row r="2951" spans="1:3">
      <c r="A2951" s="59"/>
      <c r="B2951" s="59"/>
      <c r="C2951" s="83"/>
    </row>
    <row r="2952" spans="1:3">
      <c r="A2952" s="59"/>
      <c r="B2952" s="59"/>
      <c r="C2952" s="83"/>
    </row>
    <row r="2953" spans="1:3">
      <c r="A2953" s="59"/>
      <c r="B2953" s="59"/>
      <c r="C2953" s="83"/>
    </row>
    <row r="2954" spans="1:3">
      <c r="A2954" s="59"/>
      <c r="B2954" s="59"/>
      <c r="C2954" s="83"/>
    </row>
    <row r="2955" spans="1:3">
      <c r="A2955" s="59"/>
      <c r="B2955" s="59"/>
      <c r="C2955" s="83"/>
    </row>
    <row r="2956" spans="1:3">
      <c r="A2956" s="59"/>
      <c r="B2956" s="59"/>
      <c r="C2956" s="83"/>
    </row>
    <row r="2957" spans="1:3">
      <c r="A2957" s="59"/>
      <c r="B2957" s="59"/>
      <c r="C2957" s="83"/>
    </row>
    <row r="2958" spans="1:3">
      <c r="A2958" s="59"/>
      <c r="B2958" s="59"/>
      <c r="C2958" s="83"/>
    </row>
    <row r="2959" spans="1:3">
      <c r="A2959" s="59"/>
      <c r="B2959" s="59"/>
      <c r="C2959" s="83"/>
    </row>
    <row r="2960" spans="1:3">
      <c r="A2960" s="59"/>
      <c r="B2960" s="59"/>
      <c r="C2960" s="83"/>
    </row>
    <row r="2961" spans="1:3">
      <c r="A2961" s="59"/>
      <c r="B2961" s="59"/>
      <c r="C2961" s="83"/>
    </row>
    <row r="2962" spans="1:3">
      <c r="A2962" s="59"/>
      <c r="B2962" s="59"/>
      <c r="C2962" s="83"/>
    </row>
    <row r="2963" spans="1:3">
      <c r="A2963" s="59"/>
      <c r="B2963" s="59"/>
      <c r="C2963" s="83"/>
    </row>
    <row r="2964" spans="1:3">
      <c r="A2964" s="59"/>
      <c r="B2964" s="59"/>
      <c r="C2964" s="83"/>
    </row>
    <row r="2965" spans="1:3">
      <c r="A2965" s="59"/>
      <c r="B2965" s="59"/>
      <c r="C2965" s="83"/>
    </row>
    <row r="2966" spans="1:3">
      <c r="A2966" s="59"/>
      <c r="B2966" s="59"/>
      <c r="C2966" s="83"/>
    </row>
    <row r="2967" spans="1:3">
      <c r="A2967" s="59"/>
      <c r="B2967" s="59"/>
      <c r="C2967" s="83"/>
    </row>
    <row r="2968" spans="1:3">
      <c r="A2968" s="59"/>
      <c r="B2968" s="59"/>
      <c r="C2968" s="83"/>
    </row>
    <row r="2969" spans="1:3">
      <c r="A2969" s="59"/>
      <c r="B2969" s="59"/>
      <c r="C2969" s="83"/>
    </row>
    <row r="2970" spans="1:3">
      <c r="A2970" s="59"/>
      <c r="B2970" s="59"/>
      <c r="C2970" s="83"/>
    </row>
    <row r="2971" spans="1:3">
      <c r="A2971" s="59"/>
      <c r="B2971" s="59"/>
      <c r="C2971" s="83"/>
    </row>
    <row r="2972" spans="1:3">
      <c r="A2972" s="59"/>
      <c r="B2972" s="59"/>
      <c r="C2972" s="83"/>
    </row>
    <row r="2973" spans="1:3">
      <c r="A2973" s="59"/>
      <c r="B2973" s="59"/>
      <c r="C2973" s="83"/>
    </row>
    <row r="2974" spans="1:3">
      <c r="A2974" s="59"/>
      <c r="B2974" s="59"/>
      <c r="C2974" s="83"/>
    </row>
    <row r="2975" spans="1:3">
      <c r="A2975" s="59"/>
      <c r="B2975" s="59"/>
      <c r="C2975" s="83"/>
    </row>
    <row r="2976" spans="1:3">
      <c r="A2976" s="59"/>
      <c r="B2976" s="59"/>
      <c r="C2976" s="83"/>
    </row>
    <row r="2977" spans="1:3">
      <c r="A2977" s="59"/>
      <c r="B2977" s="59"/>
      <c r="C2977" s="83"/>
    </row>
    <row r="2978" spans="1:3">
      <c r="A2978" s="59"/>
      <c r="B2978" s="59"/>
      <c r="C2978" s="83"/>
    </row>
    <row r="2979" spans="1:3">
      <c r="A2979" s="59"/>
      <c r="B2979" s="59"/>
      <c r="C2979" s="83"/>
    </row>
    <row r="2980" spans="1:3">
      <c r="A2980" s="59"/>
      <c r="B2980" s="59"/>
      <c r="C2980" s="83"/>
    </row>
    <row r="2981" spans="1:3">
      <c r="A2981" s="59"/>
      <c r="B2981" s="59"/>
      <c r="C2981" s="83"/>
    </row>
    <row r="2982" spans="1:3">
      <c r="A2982" s="59"/>
      <c r="B2982" s="59"/>
      <c r="C2982" s="83"/>
    </row>
    <row r="2983" spans="1:3">
      <c r="A2983" s="59"/>
      <c r="B2983" s="59"/>
      <c r="C2983" s="83"/>
    </row>
    <row r="2984" spans="1:3">
      <c r="A2984" s="59"/>
      <c r="B2984" s="59"/>
      <c r="C2984" s="83"/>
    </row>
    <row r="2985" spans="1:3">
      <c r="A2985" s="59"/>
      <c r="B2985" s="59"/>
      <c r="C2985" s="83"/>
    </row>
    <row r="2986" spans="1:3">
      <c r="A2986" s="59"/>
      <c r="B2986" s="59"/>
      <c r="C2986" s="83"/>
    </row>
    <row r="2987" spans="1:3">
      <c r="A2987" s="59"/>
      <c r="B2987" s="59"/>
      <c r="C2987" s="83"/>
    </row>
    <row r="2988" spans="1:3">
      <c r="A2988" s="59"/>
      <c r="B2988" s="59"/>
      <c r="C2988" s="83"/>
    </row>
    <row r="2989" spans="1:3">
      <c r="A2989" s="59"/>
      <c r="B2989" s="59"/>
      <c r="C2989" s="83"/>
    </row>
    <row r="2990" spans="1:3">
      <c r="A2990" s="59"/>
      <c r="B2990" s="59"/>
      <c r="C2990" s="83"/>
    </row>
    <row r="2991" spans="1:3">
      <c r="A2991" s="59"/>
      <c r="B2991" s="59"/>
      <c r="C2991" s="83"/>
    </row>
    <row r="2992" spans="1:3">
      <c r="A2992" s="59"/>
      <c r="B2992" s="59"/>
      <c r="C2992" s="83"/>
    </row>
    <row r="2993" spans="1:3">
      <c r="A2993" s="59"/>
      <c r="B2993" s="59"/>
      <c r="C2993" s="83"/>
    </row>
    <row r="2994" spans="1:3">
      <c r="A2994" s="59"/>
      <c r="B2994" s="59"/>
      <c r="C2994" s="83"/>
    </row>
    <row r="2995" spans="1:3">
      <c r="A2995" s="59"/>
      <c r="B2995" s="59"/>
      <c r="C2995" s="83"/>
    </row>
    <row r="2996" spans="1:3">
      <c r="A2996" s="59"/>
      <c r="B2996" s="59"/>
      <c r="C2996" s="83"/>
    </row>
    <row r="2997" spans="1:3">
      <c r="A2997" s="59"/>
      <c r="B2997" s="59"/>
      <c r="C2997" s="83"/>
    </row>
    <row r="2998" spans="1:3">
      <c r="A2998" s="59"/>
      <c r="B2998" s="59"/>
      <c r="C2998" s="83"/>
    </row>
    <row r="2999" spans="1:3">
      <c r="A2999" s="59"/>
      <c r="B2999" s="59"/>
      <c r="C2999" s="83"/>
    </row>
    <row r="3000" spans="1:3">
      <c r="A3000" s="59"/>
      <c r="B3000" s="59"/>
      <c r="C3000" s="83"/>
    </row>
    <row r="3001" spans="1:3">
      <c r="A3001" s="59"/>
      <c r="B3001" s="59"/>
      <c r="C3001" s="83"/>
    </row>
    <row r="3002" spans="1:3">
      <c r="A3002" s="59"/>
      <c r="B3002" s="59"/>
      <c r="C3002" s="83"/>
    </row>
    <row r="3003" spans="1:3">
      <c r="A3003" s="59"/>
      <c r="B3003" s="59"/>
      <c r="C3003" s="83"/>
    </row>
    <row r="3004" spans="1:3">
      <c r="A3004" s="59"/>
      <c r="B3004" s="59"/>
      <c r="C3004" s="83"/>
    </row>
    <row r="3005" spans="1:3">
      <c r="A3005" s="59"/>
      <c r="B3005" s="59"/>
      <c r="C3005" s="83"/>
    </row>
    <row r="3006" spans="1:3">
      <c r="A3006" s="59"/>
      <c r="B3006" s="59"/>
      <c r="C3006" s="83"/>
    </row>
    <row r="3007" spans="1:3">
      <c r="A3007" s="59"/>
      <c r="B3007" s="59"/>
      <c r="C3007" s="83"/>
    </row>
    <row r="3008" spans="1:3">
      <c r="A3008" s="59"/>
      <c r="B3008" s="59"/>
      <c r="C3008" s="83"/>
    </row>
    <row r="3009" spans="1:3">
      <c r="A3009" s="59"/>
      <c r="B3009" s="59"/>
      <c r="C3009" s="83"/>
    </row>
    <row r="3010" spans="1:3">
      <c r="A3010" s="59"/>
      <c r="B3010" s="59"/>
      <c r="C3010" s="83"/>
    </row>
    <row r="3011" spans="1:3">
      <c r="A3011" s="59"/>
      <c r="B3011" s="59"/>
      <c r="C3011" s="83"/>
    </row>
    <row r="3012" spans="1:3">
      <c r="A3012" s="59"/>
      <c r="B3012" s="59"/>
      <c r="C3012" s="83"/>
    </row>
    <row r="3013" spans="1:3">
      <c r="A3013" s="59"/>
      <c r="B3013" s="59"/>
      <c r="C3013" s="83"/>
    </row>
    <row r="3014" spans="1:3">
      <c r="A3014" s="59"/>
      <c r="B3014" s="59"/>
      <c r="C3014" s="83"/>
    </row>
    <row r="3015" spans="1:3">
      <c r="A3015" s="59"/>
      <c r="B3015" s="59"/>
      <c r="C3015" s="83"/>
    </row>
    <row r="3016" spans="1:3">
      <c r="A3016" s="59"/>
      <c r="B3016" s="59"/>
      <c r="C3016" s="83"/>
    </row>
    <row r="3017" spans="1:3">
      <c r="A3017" s="59"/>
      <c r="B3017" s="59"/>
      <c r="C3017" s="83"/>
    </row>
    <row r="3018" spans="1:3">
      <c r="A3018" s="59"/>
      <c r="B3018" s="59"/>
      <c r="C3018" s="83"/>
    </row>
    <row r="3019" spans="1:3">
      <c r="A3019" s="59"/>
      <c r="B3019" s="59"/>
      <c r="C3019" s="83"/>
    </row>
    <row r="3020" spans="1:3">
      <c r="A3020" s="59"/>
      <c r="B3020" s="59"/>
      <c r="C3020" s="83"/>
    </row>
    <row r="3021" spans="1:3">
      <c r="A3021" s="59"/>
      <c r="B3021" s="59"/>
      <c r="C3021" s="83"/>
    </row>
    <row r="3022" spans="1:3">
      <c r="A3022" s="59"/>
      <c r="B3022" s="59"/>
      <c r="C3022" s="83"/>
    </row>
    <row r="3023" spans="1:3">
      <c r="A3023" s="59"/>
      <c r="B3023" s="59"/>
      <c r="C3023" s="83"/>
    </row>
    <row r="3024" spans="1:3">
      <c r="A3024" s="59"/>
      <c r="B3024" s="59"/>
      <c r="C3024" s="83"/>
    </row>
    <row r="3025" spans="1:3">
      <c r="A3025" s="59"/>
      <c r="B3025" s="59"/>
      <c r="C3025" s="83"/>
    </row>
    <row r="3026" spans="1:3">
      <c r="A3026" s="59"/>
      <c r="B3026" s="59"/>
      <c r="C3026" s="83"/>
    </row>
    <row r="3027" spans="1:3">
      <c r="A3027" s="59"/>
      <c r="B3027" s="59"/>
      <c r="C3027" s="83"/>
    </row>
    <row r="3028" spans="1:3">
      <c r="A3028" s="59"/>
      <c r="B3028" s="59"/>
      <c r="C3028" s="83"/>
    </row>
    <row r="3029" spans="1:3">
      <c r="A3029" s="59"/>
      <c r="B3029" s="59"/>
      <c r="C3029" s="83"/>
    </row>
    <row r="3030" spans="1:3">
      <c r="A3030" s="59"/>
      <c r="B3030" s="59"/>
      <c r="C3030" s="83"/>
    </row>
    <row r="3031" spans="1:3">
      <c r="A3031" s="59"/>
      <c r="B3031" s="59"/>
      <c r="C3031" s="83"/>
    </row>
    <row r="3032" spans="1:3">
      <c r="A3032" s="59"/>
      <c r="B3032" s="59"/>
      <c r="C3032" s="83"/>
    </row>
    <row r="3033" spans="1:3">
      <c r="A3033" s="59"/>
      <c r="B3033" s="59"/>
      <c r="C3033" s="83"/>
    </row>
    <row r="3034" spans="1:3">
      <c r="A3034" s="59"/>
      <c r="B3034" s="59"/>
      <c r="C3034" s="83"/>
    </row>
    <row r="3035" spans="1:3">
      <c r="A3035" s="59"/>
      <c r="B3035" s="59"/>
      <c r="C3035" s="83"/>
    </row>
    <row r="3036" spans="1:3">
      <c r="A3036" s="59"/>
      <c r="B3036" s="59"/>
      <c r="C3036" s="83"/>
    </row>
    <row r="3037" spans="1:3">
      <c r="A3037" s="59"/>
      <c r="B3037" s="59"/>
      <c r="C3037" s="83"/>
    </row>
    <row r="3038" spans="1:3">
      <c r="A3038" s="59"/>
      <c r="B3038" s="59"/>
      <c r="C3038" s="83"/>
    </row>
    <row r="3039" spans="1:3">
      <c r="A3039" s="59"/>
      <c r="B3039" s="59"/>
      <c r="C3039" s="83"/>
    </row>
    <row r="3040" spans="1:3">
      <c r="A3040" s="59"/>
      <c r="B3040" s="59"/>
      <c r="C3040" s="83"/>
    </row>
    <row r="3041" spans="1:3">
      <c r="A3041" s="59"/>
      <c r="B3041" s="59"/>
      <c r="C3041" s="83"/>
    </row>
    <row r="3042" spans="1:3">
      <c r="A3042" s="59"/>
      <c r="B3042" s="59"/>
      <c r="C3042" s="83"/>
    </row>
    <row r="3043" spans="1:3">
      <c r="A3043" s="59"/>
      <c r="B3043" s="59"/>
      <c r="C3043" s="83"/>
    </row>
    <row r="3044" spans="1:3">
      <c r="A3044" s="59"/>
      <c r="B3044" s="59"/>
      <c r="C3044" s="83"/>
    </row>
    <row r="3045" spans="1:3">
      <c r="A3045" s="59"/>
      <c r="B3045" s="59"/>
      <c r="C3045" s="83"/>
    </row>
    <row r="3046" spans="1:3">
      <c r="A3046" s="59"/>
      <c r="B3046" s="59"/>
      <c r="C3046" s="83"/>
    </row>
    <row r="3047" spans="1:3">
      <c r="A3047" s="59"/>
      <c r="B3047" s="59"/>
      <c r="C3047" s="83"/>
    </row>
    <row r="3048" spans="1:3">
      <c r="A3048" s="59"/>
      <c r="B3048" s="59"/>
      <c r="C3048" s="83"/>
    </row>
    <row r="3049" spans="1:3">
      <c r="A3049" s="59"/>
      <c r="B3049" s="59"/>
      <c r="C3049" s="83"/>
    </row>
    <row r="3050" spans="1:3">
      <c r="A3050" s="59"/>
      <c r="B3050" s="59"/>
      <c r="C3050" s="83"/>
    </row>
    <row r="3051" spans="1:3">
      <c r="A3051" s="59"/>
      <c r="B3051" s="59"/>
      <c r="C3051" s="83"/>
    </row>
    <row r="3052" spans="1:3">
      <c r="A3052" s="59"/>
      <c r="B3052" s="59"/>
      <c r="C3052" s="83"/>
    </row>
    <row r="3053" spans="1:3">
      <c r="A3053" s="59"/>
      <c r="B3053" s="59"/>
      <c r="C3053" s="83"/>
    </row>
    <row r="3054" spans="1:3">
      <c r="A3054" s="59"/>
      <c r="B3054" s="59"/>
      <c r="C3054" s="83"/>
    </row>
    <row r="3055" spans="1:3">
      <c r="A3055" s="59"/>
      <c r="B3055" s="59"/>
      <c r="C3055" s="83"/>
    </row>
    <row r="3056" spans="1:3">
      <c r="A3056" s="59"/>
      <c r="B3056" s="59"/>
      <c r="C3056" s="83"/>
    </row>
    <row r="3057" spans="1:3">
      <c r="A3057" s="59"/>
      <c r="B3057" s="59"/>
      <c r="C3057" s="83"/>
    </row>
    <row r="3058" spans="1:3">
      <c r="A3058" s="59"/>
      <c r="B3058" s="59"/>
      <c r="C3058" s="83"/>
    </row>
    <row r="3059" spans="1:3">
      <c r="A3059" s="59"/>
      <c r="B3059" s="59"/>
      <c r="C3059" s="83"/>
    </row>
    <row r="3060" spans="1:3">
      <c r="A3060" s="59"/>
      <c r="B3060" s="59"/>
      <c r="C3060" s="83"/>
    </row>
    <row r="3061" spans="1:3">
      <c r="A3061" s="59"/>
      <c r="B3061" s="59"/>
      <c r="C3061" s="83"/>
    </row>
    <row r="3062" spans="1:3">
      <c r="A3062" s="59"/>
      <c r="B3062" s="59"/>
      <c r="C3062" s="83"/>
    </row>
    <row r="3063" spans="1:3">
      <c r="A3063" s="59"/>
      <c r="B3063" s="59"/>
      <c r="C3063" s="83"/>
    </row>
    <row r="3064" spans="1:3">
      <c r="A3064" s="59"/>
      <c r="B3064" s="59"/>
      <c r="C3064" s="83"/>
    </row>
    <row r="3065" spans="1:3">
      <c r="A3065" s="59"/>
      <c r="B3065" s="59"/>
      <c r="C3065" s="83"/>
    </row>
    <row r="3066" spans="1:3">
      <c r="A3066" s="59"/>
      <c r="B3066" s="59"/>
      <c r="C3066" s="83"/>
    </row>
    <row r="3067" spans="1:3">
      <c r="A3067" s="59"/>
      <c r="B3067" s="59"/>
      <c r="C3067" s="83"/>
    </row>
    <row r="3068" spans="1:3">
      <c r="A3068" s="59"/>
      <c r="B3068" s="59"/>
      <c r="C3068" s="83"/>
    </row>
    <row r="3069" spans="1:3">
      <c r="A3069" s="59"/>
      <c r="B3069" s="59"/>
      <c r="C3069" s="83"/>
    </row>
    <row r="3070" spans="1:3">
      <c r="A3070" s="59"/>
      <c r="B3070" s="59"/>
      <c r="C3070" s="83"/>
    </row>
    <row r="3071" spans="1:3">
      <c r="A3071" s="59"/>
      <c r="B3071" s="59"/>
      <c r="C3071" s="83"/>
    </row>
    <row r="3072" spans="1:3">
      <c r="A3072" s="59"/>
      <c r="B3072" s="59"/>
      <c r="C3072" s="83"/>
    </row>
    <row r="3073" spans="1:3">
      <c r="A3073" s="59"/>
      <c r="B3073" s="59"/>
      <c r="C3073" s="83"/>
    </row>
    <row r="3074" spans="1:3">
      <c r="A3074" s="59"/>
      <c r="B3074" s="59"/>
      <c r="C3074" s="83"/>
    </row>
    <row r="3075" spans="1:3">
      <c r="A3075" s="59"/>
      <c r="B3075" s="59"/>
      <c r="C3075" s="83"/>
    </row>
    <row r="3076" spans="1:3">
      <c r="A3076" s="59"/>
      <c r="B3076" s="59"/>
      <c r="C3076" s="83"/>
    </row>
    <row r="3077" spans="1:3">
      <c r="A3077" s="59"/>
      <c r="B3077" s="59"/>
      <c r="C3077" s="83"/>
    </row>
    <row r="3078" spans="1:3">
      <c r="A3078" s="59"/>
      <c r="B3078" s="59"/>
      <c r="C3078" s="83"/>
    </row>
    <row r="3079" spans="1:3">
      <c r="A3079" s="59"/>
      <c r="B3079" s="59"/>
      <c r="C3079" s="83"/>
    </row>
    <row r="3080" spans="1:3">
      <c r="A3080" s="59"/>
      <c r="B3080" s="59"/>
      <c r="C3080" s="83"/>
    </row>
    <row r="3081" spans="1:3">
      <c r="A3081" s="59"/>
      <c r="B3081" s="59"/>
      <c r="C3081" s="83"/>
    </row>
    <row r="3082" spans="1:3">
      <c r="A3082" s="59"/>
      <c r="B3082" s="59"/>
      <c r="C3082" s="83"/>
    </row>
    <row r="3083" spans="1:3">
      <c r="A3083" s="59"/>
      <c r="B3083" s="59"/>
      <c r="C3083" s="83"/>
    </row>
    <row r="3084" spans="1:3">
      <c r="A3084" s="59"/>
      <c r="B3084" s="59"/>
      <c r="C3084" s="83"/>
    </row>
    <row r="3085" spans="1:3">
      <c r="A3085" s="59"/>
      <c r="B3085" s="59"/>
      <c r="C3085" s="83"/>
    </row>
    <row r="3086" spans="1:3">
      <c r="A3086" s="59"/>
      <c r="B3086" s="59"/>
      <c r="C3086" s="83"/>
    </row>
    <row r="3087" spans="1:3">
      <c r="A3087" s="59"/>
      <c r="B3087" s="59"/>
      <c r="C3087" s="83"/>
    </row>
    <row r="3088" spans="1:3">
      <c r="A3088" s="59"/>
      <c r="B3088" s="59"/>
      <c r="C3088" s="83"/>
    </row>
    <row r="3089" spans="1:3">
      <c r="A3089" s="59"/>
      <c r="B3089" s="59"/>
      <c r="C3089" s="83"/>
    </row>
    <row r="3090" spans="1:3">
      <c r="A3090" s="59"/>
      <c r="B3090" s="59"/>
      <c r="C3090" s="83"/>
    </row>
    <row r="3091" spans="1:3">
      <c r="A3091" s="59"/>
      <c r="B3091" s="59"/>
      <c r="C3091" s="83"/>
    </row>
    <row r="3092" spans="1:3">
      <c r="A3092" s="59"/>
      <c r="B3092" s="59"/>
      <c r="C3092" s="83"/>
    </row>
    <row r="3093" spans="1:3">
      <c r="A3093" s="59"/>
      <c r="B3093" s="59"/>
      <c r="C3093" s="83"/>
    </row>
    <row r="3094" spans="1:3">
      <c r="A3094" s="59"/>
      <c r="B3094" s="59"/>
      <c r="C3094" s="83"/>
    </row>
    <row r="3095" spans="1:3">
      <c r="A3095" s="59"/>
      <c r="B3095" s="59"/>
      <c r="C3095" s="83"/>
    </row>
    <row r="3096" spans="1:3">
      <c r="A3096" s="59"/>
      <c r="B3096" s="59"/>
      <c r="C3096" s="83"/>
    </row>
    <row r="3097" spans="1:3">
      <c r="A3097" s="59"/>
      <c r="B3097" s="59"/>
      <c r="C3097" s="83"/>
    </row>
    <row r="3098" spans="1:3">
      <c r="A3098" s="59"/>
      <c r="B3098" s="59"/>
      <c r="C3098" s="83"/>
    </row>
    <row r="3099" spans="1:3">
      <c r="A3099" s="59"/>
      <c r="B3099" s="59"/>
      <c r="C3099" s="83"/>
    </row>
    <row r="3100" spans="1:3">
      <c r="A3100" s="59"/>
      <c r="B3100" s="59"/>
      <c r="C3100" s="83"/>
    </row>
    <row r="3101" spans="1:3">
      <c r="A3101" s="59"/>
      <c r="B3101" s="59"/>
      <c r="C3101" s="83"/>
    </row>
    <row r="3102" spans="1:3">
      <c r="A3102" s="59"/>
      <c r="B3102" s="59"/>
      <c r="C3102" s="83"/>
    </row>
    <row r="3103" spans="1:3">
      <c r="A3103" s="59"/>
      <c r="B3103" s="59"/>
      <c r="C3103" s="83"/>
    </row>
    <row r="3104" spans="1:3">
      <c r="A3104" s="59"/>
      <c r="B3104" s="59"/>
      <c r="C3104" s="83"/>
    </row>
    <row r="3105" spans="1:3">
      <c r="A3105" s="59"/>
      <c r="B3105" s="59"/>
      <c r="C3105" s="83"/>
    </row>
    <row r="3106" spans="1:3">
      <c r="A3106" s="59"/>
      <c r="B3106" s="59"/>
      <c r="C3106" s="83"/>
    </row>
    <row r="3107" spans="1:3">
      <c r="A3107" s="59"/>
      <c r="B3107" s="59"/>
      <c r="C3107" s="83"/>
    </row>
    <row r="3108" spans="1:3">
      <c r="A3108" s="59"/>
      <c r="B3108" s="59"/>
      <c r="C3108" s="83"/>
    </row>
    <row r="3109" spans="1:3">
      <c r="A3109" s="59"/>
      <c r="B3109" s="59"/>
      <c r="C3109" s="83"/>
    </row>
    <row r="3110" spans="1:3">
      <c r="A3110" s="59"/>
      <c r="B3110" s="59"/>
      <c r="C3110" s="83"/>
    </row>
    <row r="3111" spans="1:3">
      <c r="A3111" s="59"/>
      <c r="B3111" s="59"/>
      <c r="C3111" s="83"/>
    </row>
    <row r="3112" spans="1:3">
      <c r="A3112" s="59"/>
      <c r="B3112" s="59"/>
      <c r="C3112" s="83"/>
    </row>
    <row r="3113" spans="1:3">
      <c r="A3113" s="59"/>
      <c r="B3113" s="59"/>
      <c r="C3113" s="83"/>
    </row>
    <row r="3114" spans="1:3">
      <c r="A3114" s="59"/>
      <c r="B3114" s="59"/>
      <c r="C3114" s="83"/>
    </row>
    <row r="3115" spans="1:3">
      <c r="A3115" s="59"/>
      <c r="B3115" s="59"/>
      <c r="C3115" s="83"/>
    </row>
    <row r="3116" spans="1:3">
      <c r="A3116" s="59"/>
      <c r="B3116" s="59"/>
      <c r="C3116" s="83"/>
    </row>
    <row r="3117" spans="1:3">
      <c r="A3117" s="59"/>
      <c r="B3117" s="59"/>
      <c r="C3117" s="83"/>
    </row>
    <row r="3118" spans="1:3">
      <c r="A3118" s="59"/>
      <c r="B3118" s="59"/>
      <c r="C3118" s="83"/>
    </row>
    <row r="3119" spans="1:3">
      <c r="A3119" s="59"/>
      <c r="B3119" s="59"/>
      <c r="C3119" s="83"/>
    </row>
    <row r="3120" spans="1:3">
      <c r="A3120" s="59"/>
      <c r="B3120" s="59"/>
      <c r="C3120" s="83"/>
    </row>
    <row r="3121" spans="1:3">
      <c r="A3121" s="59"/>
      <c r="B3121" s="59"/>
      <c r="C3121" s="83"/>
    </row>
    <row r="3122" spans="1:3">
      <c r="A3122" s="59"/>
      <c r="B3122" s="59"/>
      <c r="C3122" s="83"/>
    </row>
    <row r="3123" spans="1:3">
      <c r="A3123" s="59"/>
      <c r="B3123" s="59"/>
      <c r="C3123" s="83"/>
    </row>
    <row r="3124" spans="1:3">
      <c r="A3124" s="59"/>
      <c r="B3124" s="59"/>
      <c r="C3124" s="83"/>
    </row>
    <row r="3125" spans="1:3">
      <c r="A3125" s="59"/>
      <c r="B3125" s="59"/>
      <c r="C3125" s="83"/>
    </row>
    <row r="3126" spans="1:3">
      <c r="A3126" s="59"/>
      <c r="B3126" s="59"/>
      <c r="C3126" s="83"/>
    </row>
    <row r="3127" spans="1:3">
      <c r="A3127" s="59"/>
      <c r="B3127" s="59"/>
      <c r="C3127" s="83"/>
    </row>
    <row r="3128" spans="1:3">
      <c r="A3128" s="59"/>
      <c r="B3128" s="59"/>
      <c r="C3128" s="83"/>
    </row>
    <row r="3129" spans="1:3">
      <c r="A3129" s="59"/>
      <c r="B3129" s="59"/>
      <c r="C3129" s="83"/>
    </row>
    <row r="3130" spans="1:3">
      <c r="A3130" s="59"/>
      <c r="B3130" s="59"/>
      <c r="C3130" s="83"/>
    </row>
    <row r="3131" spans="1:3">
      <c r="A3131" s="59"/>
      <c r="B3131" s="59"/>
      <c r="C3131" s="83"/>
    </row>
    <row r="3132" spans="1:3">
      <c r="A3132" s="59"/>
      <c r="B3132" s="59"/>
      <c r="C3132" s="83"/>
    </row>
    <row r="3133" spans="1:3">
      <c r="A3133" s="59"/>
      <c r="B3133" s="59"/>
      <c r="C3133" s="83"/>
    </row>
    <row r="3134" spans="1:3">
      <c r="A3134" s="59"/>
      <c r="B3134" s="59"/>
      <c r="C3134" s="83"/>
    </row>
    <row r="3135" spans="1:3">
      <c r="A3135" s="59"/>
      <c r="B3135" s="59"/>
      <c r="C3135" s="83"/>
    </row>
    <row r="3136" spans="1:3">
      <c r="A3136" s="59"/>
      <c r="B3136" s="59"/>
      <c r="C3136" s="83"/>
    </row>
    <row r="3137" spans="1:3">
      <c r="A3137" s="59"/>
      <c r="B3137" s="59"/>
      <c r="C3137" s="83"/>
    </row>
    <row r="3138" spans="1:3">
      <c r="A3138" s="59"/>
      <c r="B3138" s="59"/>
      <c r="C3138" s="83"/>
    </row>
    <row r="3139" spans="1:3">
      <c r="A3139" s="59"/>
      <c r="B3139" s="59"/>
      <c r="C3139" s="83"/>
    </row>
    <row r="3140" spans="1:3">
      <c r="A3140" s="59"/>
      <c r="B3140" s="59"/>
      <c r="C3140" s="83"/>
    </row>
    <row r="3141" spans="1:3">
      <c r="A3141" s="59"/>
      <c r="B3141" s="59"/>
      <c r="C3141" s="83"/>
    </row>
    <row r="3142" spans="1:3">
      <c r="A3142" s="59"/>
      <c r="B3142" s="59"/>
      <c r="C3142" s="83"/>
    </row>
    <row r="3143" spans="1:3">
      <c r="A3143" s="59"/>
      <c r="B3143" s="59"/>
      <c r="C3143" s="83"/>
    </row>
    <row r="3144" spans="1:3">
      <c r="A3144" s="59"/>
      <c r="B3144" s="59"/>
      <c r="C3144" s="83"/>
    </row>
    <row r="3145" spans="1:3">
      <c r="A3145" s="59"/>
      <c r="B3145" s="59"/>
      <c r="C3145" s="83"/>
    </row>
    <row r="3146" spans="1:3">
      <c r="A3146" s="59"/>
      <c r="B3146" s="59"/>
      <c r="C3146" s="83"/>
    </row>
    <row r="3147" spans="1:3">
      <c r="A3147" s="59"/>
      <c r="B3147" s="59"/>
      <c r="C3147" s="83"/>
    </row>
    <row r="3148" spans="1:3">
      <c r="A3148" s="59"/>
      <c r="B3148" s="59"/>
      <c r="C3148" s="83"/>
    </row>
    <row r="3149" spans="1:3">
      <c r="A3149" s="59"/>
      <c r="B3149" s="59"/>
      <c r="C3149" s="83"/>
    </row>
    <row r="3150" spans="1:3">
      <c r="A3150" s="59"/>
      <c r="B3150" s="59"/>
      <c r="C3150" s="83"/>
    </row>
    <row r="3151" spans="1:3">
      <c r="A3151" s="59"/>
      <c r="B3151" s="59"/>
      <c r="C3151" s="83"/>
    </row>
    <row r="3152" spans="1:3">
      <c r="A3152" s="59"/>
      <c r="B3152" s="59"/>
      <c r="C3152" s="83"/>
    </row>
    <row r="3153" spans="1:3">
      <c r="A3153" s="59"/>
      <c r="B3153" s="59"/>
      <c r="C3153" s="83"/>
    </row>
    <row r="3154" spans="1:3">
      <c r="A3154" s="59"/>
      <c r="B3154" s="59"/>
      <c r="C3154" s="83"/>
    </row>
    <row r="3155" spans="1:3">
      <c r="A3155" s="59"/>
      <c r="B3155" s="59"/>
      <c r="C3155" s="83"/>
    </row>
    <row r="3156" spans="1:3">
      <c r="A3156" s="59"/>
      <c r="B3156" s="59"/>
      <c r="C3156" s="83"/>
    </row>
    <row r="3157" spans="1:3">
      <c r="A3157" s="59"/>
      <c r="B3157" s="59"/>
      <c r="C3157" s="83"/>
    </row>
    <row r="3158" spans="1:3">
      <c r="A3158" s="59"/>
      <c r="B3158" s="59"/>
      <c r="C3158" s="83"/>
    </row>
    <row r="3159" spans="1:3">
      <c r="A3159" s="59"/>
      <c r="B3159" s="59"/>
      <c r="C3159" s="83"/>
    </row>
    <row r="3160" spans="1:3">
      <c r="A3160" s="59"/>
      <c r="B3160" s="59"/>
      <c r="C3160" s="83"/>
    </row>
    <row r="3161" spans="1:3">
      <c r="A3161" s="59"/>
      <c r="B3161" s="59"/>
      <c r="C3161" s="83"/>
    </row>
    <row r="3162" spans="1:3">
      <c r="A3162" s="59"/>
      <c r="B3162" s="59"/>
      <c r="C3162" s="83"/>
    </row>
    <row r="3163" spans="1:3">
      <c r="A3163" s="59"/>
      <c r="B3163" s="59"/>
      <c r="C3163" s="83"/>
    </row>
    <row r="3164" spans="1:3">
      <c r="A3164" s="59"/>
      <c r="B3164" s="59"/>
      <c r="C3164" s="83"/>
    </row>
    <row r="3165" spans="1:3">
      <c r="A3165" s="59"/>
      <c r="B3165" s="59"/>
      <c r="C3165" s="83"/>
    </row>
    <row r="3166" spans="1:3">
      <c r="A3166" s="59"/>
      <c r="B3166" s="59"/>
      <c r="C3166" s="83"/>
    </row>
    <row r="3167" spans="1:3">
      <c r="A3167" s="59"/>
      <c r="B3167" s="59"/>
      <c r="C3167" s="83"/>
    </row>
    <row r="3168" spans="1:3">
      <c r="A3168" s="59"/>
      <c r="B3168" s="59"/>
      <c r="C3168" s="83"/>
    </row>
    <row r="3169" spans="1:3">
      <c r="A3169" s="59"/>
      <c r="B3169" s="59"/>
      <c r="C3169" s="83"/>
    </row>
    <row r="3170" spans="1:3">
      <c r="A3170" s="59"/>
      <c r="B3170" s="59"/>
      <c r="C3170" s="83"/>
    </row>
    <row r="3171" spans="1:3">
      <c r="A3171" s="59"/>
      <c r="B3171" s="59"/>
      <c r="C3171" s="83"/>
    </row>
    <row r="3172" spans="1:3">
      <c r="A3172" s="59"/>
      <c r="B3172" s="59"/>
      <c r="C3172" s="83"/>
    </row>
    <row r="3173" spans="1:3">
      <c r="A3173" s="59"/>
      <c r="B3173" s="59"/>
      <c r="C3173" s="83"/>
    </row>
    <row r="3174" spans="1:3">
      <c r="A3174" s="59"/>
      <c r="B3174" s="59"/>
      <c r="C3174" s="83"/>
    </row>
    <row r="3175" spans="1:3">
      <c r="A3175" s="59"/>
      <c r="B3175" s="59"/>
      <c r="C3175" s="83"/>
    </row>
    <row r="3176" spans="1:3">
      <c r="A3176" s="59"/>
      <c r="B3176" s="59"/>
      <c r="C3176" s="83"/>
    </row>
    <row r="3177" spans="1:3">
      <c r="A3177" s="59"/>
      <c r="B3177" s="59"/>
      <c r="C3177" s="83"/>
    </row>
    <row r="3178" spans="1:3">
      <c r="A3178" s="59"/>
      <c r="B3178" s="59"/>
      <c r="C3178" s="83"/>
    </row>
    <row r="3179" spans="1:3">
      <c r="A3179" s="59"/>
      <c r="B3179" s="59"/>
      <c r="C3179" s="83"/>
    </row>
    <row r="3180" spans="1:3">
      <c r="A3180" s="59"/>
      <c r="B3180" s="59"/>
      <c r="C3180" s="83"/>
    </row>
    <row r="3181" spans="1:3">
      <c r="A3181" s="59"/>
      <c r="B3181" s="59"/>
      <c r="C3181" s="83"/>
    </row>
    <row r="3182" spans="1:3">
      <c r="A3182" s="59"/>
      <c r="B3182" s="59"/>
      <c r="C3182" s="83"/>
    </row>
    <row r="3183" spans="1:3">
      <c r="A3183" s="59"/>
      <c r="B3183" s="59"/>
      <c r="C3183" s="83"/>
    </row>
    <row r="3184" spans="1:3">
      <c r="A3184" s="59"/>
      <c r="B3184" s="59"/>
      <c r="C3184" s="83"/>
    </row>
    <row r="3185" spans="1:3">
      <c r="A3185" s="59"/>
      <c r="B3185" s="59"/>
      <c r="C3185" s="83"/>
    </row>
    <row r="3186" spans="1:3">
      <c r="A3186" s="59"/>
      <c r="B3186" s="59"/>
      <c r="C3186" s="83"/>
    </row>
    <row r="3187" spans="1:3">
      <c r="A3187" s="59"/>
      <c r="B3187" s="59"/>
      <c r="C3187" s="83"/>
    </row>
    <row r="3188" spans="1:3">
      <c r="A3188" s="59"/>
      <c r="B3188" s="59"/>
      <c r="C3188" s="83"/>
    </row>
    <row r="3189" spans="1:3">
      <c r="A3189" s="59"/>
      <c r="B3189" s="59"/>
      <c r="C3189" s="83"/>
    </row>
    <row r="3190" spans="1:3">
      <c r="A3190" s="59"/>
      <c r="B3190" s="59"/>
      <c r="C3190" s="83"/>
    </row>
    <row r="3191" spans="1:3">
      <c r="A3191" s="59"/>
      <c r="B3191" s="59"/>
      <c r="C3191" s="83"/>
    </row>
    <row r="3192" spans="1:3">
      <c r="A3192" s="59"/>
      <c r="B3192" s="59"/>
      <c r="C3192" s="83"/>
    </row>
    <row r="3193" spans="1:3">
      <c r="A3193" s="59"/>
      <c r="B3193" s="59"/>
      <c r="C3193" s="83"/>
    </row>
    <row r="3194" spans="1:3">
      <c r="A3194" s="59"/>
      <c r="B3194" s="59"/>
      <c r="C3194" s="83"/>
    </row>
    <row r="3195" spans="1:3">
      <c r="A3195" s="59"/>
      <c r="B3195" s="59"/>
      <c r="C3195" s="83"/>
    </row>
    <row r="3196" spans="1:3">
      <c r="A3196" s="59"/>
      <c r="B3196" s="59"/>
      <c r="C3196" s="83"/>
    </row>
    <row r="3197" spans="1:3">
      <c r="A3197" s="59"/>
      <c r="B3197" s="59"/>
      <c r="C3197" s="83"/>
    </row>
    <row r="3198" spans="1:3">
      <c r="A3198" s="59"/>
      <c r="B3198" s="59"/>
      <c r="C3198" s="83"/>
    </row>
    <row r="3199" spans="1:3">
      <c r="A3199" s="59"/>
      <c r="B3199" s="59"/>
      <c r="C3199" s="83"/>
    </row>
    <row r="3200" spans="1:3">
      <c r="A3200" s="59"/>
      <c r="B3200" s="59"/>
      <c r="C3200" s="83"/>
    </row>
    <row r="3201" spans="1:3">
      <c r="A3201" s="59"/>
      <c r="B3201" s="59"/>
      <c r="C3201" s="83"/>
    </row>
    <row r="3202" spans="1:3">
      <c r="A3202" s="59"/>
      <c r="B3202" s="59"/>
      <c r="C3202" s="83"/>
    </row>
    <row r="3203" spans="1:3">
      <c r="A3203" s="59"/>
      <c r="B3203" s="59"/>
      <c r="C3203" s="83"/>
    </row>
    <row r="3204" spans="1:3">
      <c r="A3204" s="59"/>
      <c r="B3204" s="59"/>
      <c r="C3204" s="83"/>
    </row>
    <row r="3205" spans="1:3">
      <c r="A3205" s="59"/>
      <c r="B3205" s="59"/>
      <c r="C3205" s="83"/>
    </row>
    <row r="3206" spans="1:3">
      <c r="A3206" s="59"/>
      <c r="B3206" s="59"/>
      <c r="C3206" s="83"/>
    </row>
    <row r="3207" spans="1:3">
      <c r="A3207" s="59"/>
      <c r="B3207" s="59"/>
      <c r="C3207" s="83"/>
    </row>
    <row r="3208" spans="1:3">
      <c r="A3208" s="59"/>
      <c r="B3208" s="59"/>
      <c r="C3208" s="83"/>
    </row>
    <row r="3209" spans="1:3">
      <c r="A3209" s="59"/>
      <c r="B3209" s="59"/>
      <c r="C3209" s="83"/>
    </row>
    <row r="3210" spans="1:3">
      <c r="A3210" s="59"/>
      <c r="B3210" s="59"/>
      <c r="C3210" s="83"/>
    </row>
    <row r="3211" spans="1:3">
      <c r="A3211" s="59"/>
      <c r="B3211" s="59"/>
      <c r="C3211" s="83"/>
    </row>
    <row r="3212" spans="1:3">
      <c r="A3212" s="59"/>
      <c r="B3212" s="59"/>
      <c r="C3212" s="83"/>
    </row>
    <row r="3213" spans="1:3">
      <c r="A3213" s="59"/>
      <c r="B3213" s="59"/>
      <c r="C3213" s="83"/>
    </row>
    <row r="3214" spans="1:3">
      <c r="A3214" s="59"/>
      <c r="B3214" s="59"/>
      <c r="C3214" s="83"/>
    </row>
    <row r="3215" spans="1:3">
      <c r="A3215" s="59"/>
      <c r="B3215" s="59"/>
      <c r="C3215" s="83"/>
    </row>
    <row r="3216" spans="1:3">
      <c r="A3216" s="59"/>
      <c r="B3216" s="59"/>
      <c r="C3216" s="83"/>
    </row>
    <row r="3217" spans="1:3">
      <c r="A3217" s="59"/>
      <c r="B3217" s="59"/>
      <c r="C3217" s="83"/>
    </row>
    <row r="3218" spans="1:3">
      <c r="A3218" s="59"/>
      <c r="B3218" s="59"/>
      <c r="C3218" s="83"/>
    </row>
    <row r="3219" spans="1:3">
      <c r="A3219" s="59"/>
      <c r="B3219" s="59"/>
      <c r="C3219" s="83"/>
    </row>
    <row r="3220" spans="1:3">
      <c r="A3220" s="59"/>
      <c r="B3220" s="59"/>
      <c r="C3220" s="83"/>
    </row>
    <row r="3221" spans="1:3">
      <c r="A3221" s="59"/>
      <c r="B3221" s="59"/>
      <c r="C3221" s="83"/>
    </row>
    <row r="3222" spans="1:3">
      <c r="A3222" s="59"/>
      <c r="B3222" s="59"/>
      <c r="C3222" s="83"/>
    </row>
    <row r="3223" spans="1:3">
      <c r="A3223" s="59"/>
      <c r="B3223" s="59"/>
      <c r="C3223" s="83"/>
    </row>
    <row r="3224" spans="1:3">
      <c r="A3224" s="59"/>
      <c r="B3224" s="59"/>
      <c r="C3224" s="83"/>
    </row>
    <row r="3225" spans="1:3">
      <c r="A3225" s="59"/>
      <c r="B3225" s="59"/>
      <c r="C3225" s="83"/>
    </row>
    <row r="3226" spans="1:3">
      <c r="A3226" s="59"/>
      <c r="B3226" s="59"/>
      <c r="C3226" s="83"/>
    </row>
    <row r="3227" spans="1:3">
      <c r="A3227" s="59"/>
      <c r="B3227" s="59"/>
      <c r="C3227" s="83"/>
    </row>
    <row r="3228" spans="1:3">
      <c r="A3228" s="59"/>
      <c r="B3228" s="59"/>
      <c r="C3228" s="83"/>
    </row>
    <row r="3229" spans="1:3">
      <c r="A3229" s="59"/>
      <c r="B3229" s="59"/>
      <c r="C3229" s="83"/>
    </row>
    <row r="3230" spans="1:3">
      <c r="A3230" s="59"/>
      <c r="B3230" s="59"/>
      <c r="C3230" s="83"/>
    </row>
    <row r="3231" spans="1:3">
      <c r="A3231" s="59"/>
      <c r="B3231" s="59"/>
      <c r="C3231" s="83"/>
    </row>
    <row r="3232" spans="1:3">
      <c r="A3232" s="59"/>
      <c r="B3232" s="59"/>
      <c r="C3232" s="83"/>
    </row>
    <row r="3233" spans="1:3">
      <c r="A3233" s="59"/>
      <c r="B3233" s="59"/>
      <c r="C3233" s="83"/>
    </row>
    <row r="3234" spans="1:3">
      <c r="A3234" s="59"/>
      <c r="B3234" s="59"/>
      <c r="C3234" s="83"/>
    </row>
    <row r="3235" spans="1:3">
      <c r="A3235" s="59"/>
      <c r="B3235" s="59"/>
      <c r="C3235" s="83"/>
    </row>
    <row r="3236" spans="1:3">
      <c r="A3236" s="59"/>
      <c r="B3236" s="59"/>
      <c r="C3236" s="83"/>
    </row>
    <row r="3237" spans="1:3">
      <c r="A3237" s="59"/>
      <c r="B3237" s="59"/>
      <c r="C3237" s="83"/>
    </row>
    <row r="3238" spans="1:3">
      <c r="A3238" s="59"/>
      <c r="B3238" s="59"/>
      <c r="C3238" s="83"/>
    </row>
    <row r="3239" spans="1:3">
      <c r="A3239" s="59"/>
      <c r="B3239" s="59"/>
      <c r="C3239" s="83"/>
    </row>
    <row r="3240" spans="1:3">
      <c r="A3240" s="59"/>
      <c r="B3240" s="59"/>
      <c r="C3240" s="83"/>
    </row>
    <row r="3241" spans="1:3">
      <c r="A3241" s="59"/>
      <c r="B3241" s="59"/>
      <c r="C3241" s="83"/>
    </row>
    <row r="3242" spans="1:3">
      <c r="A3242" s="59"/>
      <c r="B3242" s="59"/>
      <c r="C3242" s="83"/>
    </row>
    <row r="3243" spans="1:3">
      <c r="A3243" s="59"/>
      <c r="B3243" s="59"/>
      <c r="C3243" s="83"/>
    </row>
    <row r="3244" spans="1:3">
      <c r="A3244" s="59"/>
      <c r="B3244" s="59"/>
      <c r="C3244" s="83"/>
    </row>
    <row r="3245" spans="1:3">
      <c r="A3245" s="59"/>
      <c r="B3245" s="59"/>
      <c r="C3245" s="83"/>
    </row>
    <row r="3246" spans="1:3">
      <c r="A3246" s="59"/>
      <c r="B3246" s="59"/>
      <c r="C3246" s="83"/>
    </row>
    <row r="3247" spans="1:3">
      <c r="A3247" s="59"/>
      <c r="B3247" s="59"/>
      <c r="C3247" s="83"/>
    </row>
    <row r="3248" spans="1:3">
      <c r="A3248" s="59"/>
      <c r="B3248" s="59"/>
      <c r="C3248" s="83"/>
    </row>
    <row r="3249" spans="1:3">
      <c r="A3249" s="59"/>
      <c r="B3249" s="59"/>
      <c r="C3249" s="83"/>
    </row>
    <row r="3250" spans="1:3">
      <c r="A3250" s="59"/>
      <c r="B3250" s="59"/>
      <c r="C3250" s="83"/>
    </row>
    <row r="3251" spans="1:3">
      <c r="A3251" s="59"/>
      <c r="B3251" s="59"/>
      <c r="C3251" s="83"/>
    </row>
    <row r="3252" spans="1:3">
      <c r="A3252" s="59"/>
      <c r="B3252" s="59"/>
      <c r="C3252" s="83"/>
    </row>
    <row r="3253" spans="1:3">
      <c r="A3253" s="59"/>
      <c r="B3253" s="59"/>
      <c r="C3253" s="83"/>
    </row>
    <row r="3254" spans="1:3">
      <c r="A3254" s="59"/>
      <c r="B3254" s="59"/>
      <c r="C3254" s="83"/>
    </row>
    <row r="3255" spans="1:3">
      <c r="A3255" s="59"/>
      <c r="B3255" s="59"/>
      <c r="C3255" s="83"/>
    </row>
    <row r="3256" spans="1:3">
      <c r="A3256" s="59"/>
      <c r="B3256" s="59"/>
      <c r="C3256" s="83"/>
    </row>
    <row r="3257" spans="1:3">
      <c r="A3257" s="59"/>
      <c r="B3257" s="59"/>
      <c r="C3257" s="83"/>
    </row>
    <row r="3258" spans="1:3">
      <c r="A3258" s="59"/>
      <c r="B3258" s="59"/>
      <c r="C3258" s="83"/>
    </row>
    <row r="3259" spans="1:3">
      <c r="A3259" s="59"/>
      <c r="B3259" s="59"/>
      <c r="C3259" s="83"/>
    </row>
    <row r="3260" spans="1:3">
      <c r="A3260" s="59"/>
      <c r="B3260" s="59"/>
      <c r="C3260" s="83"/>
    </row>
    <row r="3261" spans="1:3">
      <c r="A3261" s="59"/>
      <c r="B3261" s="59"/>
      <c r="C3261" s="83"/>
    </row>
    <row r="3262" spans="1:3">
      <c r="A3262" s="59"/>
      <c r="B3262" s="59"/>
      <c r="C3262" s="83"/>
    </row>
    <row r="3263" spans="1:3">
      <c r="A3263" s="59"/>
      <c r="B3263" s="59"/>
      <c r="C3263" s="83"/>
    </row>
    <row r="3264" spans="1:3">
      <c r="A3264" s="59"/>
      <c r="B3264" s="59"/>
      <c r="C3264" s="83"/>
    </row>
    <row r="3265" spans="1:3">
      <c r="A3265" s="59"/>
      <c r="B3265" s="59"/>
      <c r="C3265" s="83"/>
    </row>
    <row r="3266" spans="1:3">
      <c r="A3266" s="59"/>
      <c r="B3266" s="59"/>
      <c r="C3266" s="83"/>
    </row>
    <row r="3267" spans="1:3">
      <c r="A3267" s="59"/>
      <c r="B3267" s="59"/>
      <c r="C3267" s="83"/>
    </row>
    <row r="3268" spans="1:3">
      <c r="A3268" s="59"/>
      <c r="B3268" s="59"/>
      <c r="C3268" s="83"/>
    </row>
    <row r="3269" spans="1:3">
      <c r="A3269" s="59"/>
      <c r="B3269" s="59"/>
      <c r="C3269" s="83"/>
    </row>
    <row r="3270" spans="1:3">
      <c r="A3270" s="59"/>
      <c r="B3270" s="59"/>
      <c r="C3270" s="83"/>
    </row>
    <row r="3271" spans="1:3">
      <c r="A3271" s="59"/>
      <c r="B3271" s="59"/>
      <c r="C3271" s="83"/>
    </row>
    <row r="3272" spans="1:3">
      <c r="A3272" s="59"/>
      <c r="B3272" s="59"/>
      <c r="C3272" s="83"/>
    </row>
    <row r="3273" spans="1:3">
      <c r="A3273" s="59"/>
      <c r="B3273" s="59"/>
      <c r="C3273" s="83"/>
    </row>
    <row r="3274" spans="1:3">
      <c r="A3274" s="59"/>
      <c r="B3274" s="59"/>
      <c r="C3274" s="83"/>
    </row>
    <row r="3275" spans="1:3">
      <c r="A3275" s="59"/>
      <c r="B3275" s="59"/>
      <c r="C3275" s="83"/>
    </row>
    <row r="3276" spans="1:3">
      <c r="A3276" s="59"/>
      <c r="B3276" s="59"/>
      <c r="C3276" s="83"/>
    </row>
    <row r="3277" spans="1:3">
      <c r="A3277" s="59"/>
      <c r="B3277" s="59"/>
      <c r="C3277" s="83"/>
    </row>
    <row r="3278" spans="1:3">
      <c r="A3278" s="59"/>
      <c r="B3278" s="59"/>
      <c r="C3278" s="83"/>
    </row>
    <row r="3279" spans="1:3">
      <c r="A3279" s="59"/>
      <c r="B3279" s="59"/>
      <c r="C3279" s="83"/>
    </row>
    <row r="3280" spans="1:3">
      <c r="A3280" s="59"/>
      <c r="B3280" s="59"/>
      <c r="C3280" s="83"/>
    </row>
    <row r="3281" spans="1:3">
      <c r="A3281" s="59"/>
      <c r="B3281" s="59"/>
      <c r="C3281" s="83"/>
    </row>
    <row r="3282" spans="1:3">
      <c r="A3282" s="59"/>
      <c r="B3282" s="59"/>
      <c r="C3282" s="83"/>
    </row>
    <row r="3283" spans="1:3">
      <c r="A3283" s="59"/>
      <c r="B3283" s="59"/>
      <c r="C3283" s="83"/>
    </row>
    <row r="3284" spans="1:3">
      <c r="A3284" s="59"/>
      <c r="B3284" s="59"/>
      <c r="C3284" s="83"/>
    </row>
    <row r="3285" spans="1:3">
      <c r="A3285" s="59"/>
      <c r="B3285" s="59"/>
      <c r="C3285" s="83"/>
    </row>
    <row r="3286" spans="1:3">
      <c r="A3286" s="59"/>
      <c r="B3286" s="59"/>
      <c r="C3286" s="83"/>
    </row>
    <row r="3287" spans="1:3">
      <c r="A3287" s="59"/>
      <c r="B3287" s="59"/>
      <c r="C3287" s="83"/>
    </row>
    <row r="3288" spans="1:3">
      <c r="A3288" s="59"/>
      <c r="B3288" s="59"/>
      <c r="C3288" s="83"/>
    </row>
    <row r="3289" spans="1:3">
      <c r="A3289" s="59"/>
      <c r="B3289" s="59"/>
      <c r="C3289" s="83"/>
    </row>
    <row r="3290" spans="1:3">
      <c r="A3290" s="59"/>
      <c r="B3290" s="59"/>
      <c r="C3290" s="83"/>
    </row>
    <row r="3291" spans="1:3">
      <c r="A3291" s="59"/>
      <c r="B3291" s="59"/>
      <c r="C3291" s="83"/>
    </row>
    <row r="3292" spans="1:3">
      <c r="A3292" s="59"/>
      <c r="B3292" s="59"/>
      <c r="C3292" s="83"/>
    </row>
    <row r="3293" spans="1:3">
      <c r="A3293" s="59"/>
      <c r="B3293" s="59"/>
      <c r="C3293" s="83"/>
    </row>
    <row r="3294" spans="1:3">
      <c r="A3294" s="59"/>
      <c r="B3294" s="59"/>
      <c r="C3294" s="83"/>
    </row>
    <row r="3295" spans="1:3">
      <c r="A3295" s="59"/>
      <c r="B3295" s="59"/>
      <c r="C3295" s="83"/>
    </row>
    <row r="3296" spans="1:3">
      <c r="A3296" s="59"/>
      <c r="B3296" s="59"/>
      <c r="C3296" s="83"/>
    </row>
    <row r="3297" spans="1:3">
      <c r="A3297" s="59"/>
      <c r="B3297" s="59"/>
      <c r="C3297" s="83"/>
    </row>
    <row r="3298" spans="1:3">
      <c r="A3298" s="59"/>
      <c r="B3298" s="59"/>
      <c r="C3298" s="83"/>
    </row>
    <row r="3299" spans="1:3">
      <c r="A3299" s="59"/>
      <c r="B3299" s="59"/>
      <c r="C3299" s="83"/>
    </row>
    <row r="3300" spans="1:3">
      <c r="A3300" s="59"/>
      <c r="B3300" s="59"/>
      <c r="C3300" s="83"/>
    </row>
    <row r="3301" spans="1:3">
      <c r="A3301" s="59"/>
      <c r="B3301" s="59"/>
      <c r="C3301" s="83"/>
    </row>
    <row r="3302" spans="1:3">
      <c r="A3302" s="59"/>
      <c r="B3302" s="59"/>
      <c r="C3302" s="83"/>
    </row>
    <row r="3303" spans="1:3">
      <c r="A3303" s="59"/>
      <c r="B3303" s="59"/>
      <c r="C3303" s="83"/>
    </row>
    <row r="3304" spans="1:3">
      <c r="A3304" s="59"/>
      <c r="B3304" s="59"/>
      <c r="C3304" s="83"/>
    </row>
    <row r="3305" spans="1:3">
      <c r="A3305" s="59"/>
      <c r="B3305" s="59"/>
      <c r="C3305" s="83"/>
    </row>
    <row r="3306" spans="1:3">
      <c r="A3306" s="59"/>
      <c r="B3306" s="59"/>
      <c r="C3306" s="83"/>
    </row>
    <row r="3307" spans="1:3">
      <c r="A3307" s="59"/>
      <c r="B3307" s="59"/>
      <c r="C3307" s="83"/>
    </row>
    <row r="3308" spans="1:3">
      <c r="A3308" s="59"/>
      <c r="B3308" s="59"/>
      <c r="C3308" s="83"/>
    </row>
    <row r="3309" spans="1:3">
      <c r="A3309" s="59"/>
      <c r="B3309" s="59"/>
      <c r="C3309" s="83"/>
    </row>
    <row r="3310" spans="1:3">
      <c r="A3310" s="59"/>
      <c r="B3310" s="59"/>
      <c r="C3310" s="83"/>
    </row>
    <row r="3311" spans="1:3">
      <c r="A3311" s="59"/>
      <c r="B3311" s="59"/>
      <c r="C3311" s="83"/>
    </row>
    <row r="3312" spans="1:3">
      <c r="A3312" s="59"/>
      <c r="B3312" s="59"/>
      <c r="C3312" s="83"/>
    </row>
    <row r="3313" spans="1:3">
      <c r="A3313" s="59"/>
      <c r="B3313" s="59"/>
      <c r="C3313" s="83"/>
    </row>
    <row r="3314" spans="1:3">
      <c r="A3314" s="59"/>
      <c r="B3314" s="59"/>
      <c r="C3314" s="83"/>
    </row>
    <row r="3315" spans="1:3">
      <c r="A3315" s="59"/>
      <c r="B3315" s="59"/>
      <c r="C3315" s="83"/>
    </row>
    <row r="3316" spans="1:3">
      <c r="A3316" s="59"/>
      <c r="B3316" s="59"/>
      <c r="C3316" s="83"/>
    </row>
    <row r="3317" spans="1:3">
      <c r="A3317" s="59"/>
      <c r="B3317" s="59"/>
      <c r="C3317" s="83"/>
    </row>
    <row r="3318" spans="1:3">
      <c r="A3318" s="59"/>
      <c r="B3318" s="59"/>
      <c r="C3318" s="83"/>
    </row>
    <row r="3319" spans="1:3">
      <c r="A3319" s="59"/>
      <c r="B3319" s="59"/>
      <c r="C3319" s="83"/>
    </row>
    <row r="3320" spans="1:3">
      <c r="A3320" s="59"/>
      <c r="B3320" s="59"/>
      <c r="C3320" s="83"/>
    </row>
    <row r="3321" spans="1:3">
      <c r="A3321" s="59"/>
      <c r="B3321" s="59"/>
      <c r="C3321" s="83"/>
    </row>
    <row r="3322" spans="1:3">
      <c r="A3322" s="59"/>
      <c r="B3322" s="59"/>
      <c r="C3322" s="83"/>
    </row>
    <row r="3323" spans="1:3">
      <c r="A3323" s="59"/>
      <c r="B3323" s="59"/>
      <c r="C3323" s="83"/>
    </row>
    <row r="3324" spans="1:3">
      <c r="A3324" s="59"/>
      <c r="B3324" s="59"/>
      <c r="C3324" s="83"/>
    </row>
    <row r="3325" spans="1:3">
      <c r="A3325" s="59"/>
      <c r="B3325" s="59"/>
      <c r="C3325" s="83"/>
    </row>
    <row r="3326" spans="1:3">
      <c r="A3326" s="59"/>
      <c r="B3326" s="59"/>
      <c r="C3326" s="83"/>
    </row>
    <row r="3327" spans="1:3">
      <c r="A3327" s="59"/>
      <c r="B3327" s="59"/>
      <c r="C3327" s="83"/>
    </row>
    <row r="3328" spans="1:3">
      <c r="A3328" s="59"/>
      <c r="B3328" s="59"/>
      <c r="C3328" s="83"/>
    </row>
    <row r="3329" spans="1:3">
      <c r="A3329" s="59"/>
      <c r="B3329" s="59"/>
      <c r="C3329" s="83"/>
    </row>
    <row r="3330" spans="1:3">
      <c r="A3330" s="59"/>
      <c r="B3330" s="59"/>
      <c r="C3330" s="83"/>
    </row>
    <row r="3331" spans="1:3">
      <c r="A3331" s="59"/>
      <c r="B3331" s="59"/>
      <c r="C3331" s="83"/>
    </row>
    <row r="3332" spans="1:3">
      <c r="A3332" s="59"/>
      <c r="B3332" s="59"/>
      <c r="C3332" s="83"/>
    </row>
    <row r="3333" spans="1:3">
      <c r="A3333" s="59"/>
      <c r="B3333" s="59"/>
      <c r="C3333" s="83"/>
    </row>
    <row r="3334" spans="1:3">
      <c r="A3334" s="59"/>
      <c r="B3334" s="59"/>
      <c r="C3334" s="83"/>
    </row>
    <row r="3335" spans="1:3">
      <c r="A3335" s="59"/>
      <c r="B3335" s="59"/>
      <c r="C3335" s="83"/>
    </row>
    <row r="3336" spans="1:3">
      <c r="A3336" s="59"/>
      <c r="B3336" s="59"/>
      <c r="C3336" s="83"/>
    </row>
    <row r="3337" spans="1:3">
      <c r="A3337" s="59"/>
      <c r="B3337" s="59"/>
      <c r="C3337" s="83"/>
    </row>
    <row r="3338" spans="1:3">
      <c r="A3338" s="59"/>
      <c r="B3338" s="59"/>
      <c r="C3338" s="83"/>
    </row>
    <row r="3339" spans="1:3">
      <c r="A3339" s="59"/>
      <c r="B3339" s="59"/>
      <c r="C3339" s="83"/>
    </row>
    <row r="3340" spans="1:3">
      <c r="A3340" s="59"/>
      <c r="B3340" s="59"/>
      <c r="C3340" s="83"/>
    </row>
    <row r="3341" spans="1:3">
      <c r="A3341" s="59"/>
      <c r="B3341" s="59"/>
      <c r="C3341" s="83"/>
    </row>
    <row r="3342" spans="1:3">
      <c r="A3342" s="59"/>
      <c r="B3342" s="59"/>
      <c r="C3342" s="83"/>
    </row>
    <row r="3343" spans="1:3">
      <c r="A3343" s="59"/>
      <c r="B3343" s="59"/>
      <c r="C3343" s="83"/>
    </row>
    <row r="3344" spans="1:3">
      <c r="A3344" s="59"/>
      <c r="B3344" s="59"/>
      <c r="C3344" s="83"/>
    </row>
    <row r="3345" spans="1:3">
      <c r="A3345" s="59"/>
      <c r="B3345" s="59"/>
      <c r="C3345" s="83"/>
    </row>
    <row r="3346" spans="1:3">
      <c r="A3346" s="59"/>
      <c r="B3346" s="59"/>
      <c r="C3346" s="83"/>
    </row>
    <row r="3347" spans="1:3">
      <c r="A3347" s="59"/>
      <c r="B3347" s="59"/>
      <c r="C3347" s="83"/>
    </row>
    <row r="3348" spans="1:3">
      <c r="A3348" s="59"/>
      <c r="B3348" s="59"/>
      <c r="C3348" s="83"/>
    </row>
    <row r="3349" spans="1:3">
      <c r="A3349" s="59"/>
      <c r="B3349" s="59"/>
      <c r="C3349" s="83"/>
    </row>
    <row r="3350" spans="1:3">
      <c r="A3350" s="59"/>
      <c r="B3350" s="59"/>
      <c r="C3350" s="83"/>
    </row>
    <row r="3351" spans="1:3">
      <c r="A3351" s="59"/>
      <c r="B3351" s="59"/>
      <c r="C3351" s="83"/>
    </row>
    <row r="3352" spans="1:3">
      <c r="A3352" s="59"/>
      <c r="B3352" s="59"/>
      <c r="C3352" s="83"/>
    </row>
    <row r="3353" spans="1:3">
      <c r="A3353" s="59"/>
      <c r="B3353" s="59"/>
      <c r="C3353" s="83"/>
    </row>
    <row r="3354" spans="1:3">
      <c r="A3354" s="59"/>
      <c r="B3354" s="59"/>
      <c r="C3354" s="83"/>
    </row>
    <row r="3355" spans="1:3">
      <c r="A3355" s="59"/>
      <c r="B3355" s="59"/>
      <c r="C3355" s="83"/>
    </row>
    <row r="3356" spans="1:3">
      <c r="A3356" s="59"/>
      <c r="B3356" s="59"/>
      <c r="C3356" s="83"/>
    </row>
    <row r="3357" spans="1:3">
      <c r="A3357" s="59"/>
      <c r="B3357" s="59"/>
      <c r="C3357" s="83"/>
    </row>
    <row r="3358" spans="1:3">
      <c r="A3358" s="59"/>
      <c r="B3358" s="59"/>
      <c r="C3358" s="83"/>
    </row>
    <row r="3359" spans="1:3">
      <c r="A3359" s="59"/>
      <c r="B3359" s="59"/>
      <c r="C3359" s="83"/>
    </row>
    <row r="3360" spans="1:3">
      <c r="A3360" s="59"/>
      <c r="B3360" s="59"/>
      <c r="C3360" s="83"/>
    </row>
    <row r="3361" spans="1:3">
      <c r="A3361" s="59"/>
      <c r="B3361" s="59"/>
      <c r="C3361" s="83"/>
    </row>
    <row r="3362" spans="1:3">
      <c r="A3362" s="59"/>
      <c r="B3362" s="59"/>
      <c r="C3362" s="83"/>
    </row>
    <row r="3363" spans="1:3">
      <c r="A3363" s="59"/>
      <c r="B3363" s="59"/>
      <c r="C3363" s="83"/>
    </row>
    <row r="3364" spans="1:3">
      <c r="A3364" s="59"/>
      <c r="B3364" s="59"/>
      <c r="C3364" s="83"/>
    </row>
    <row r="3365" spans="1:3">
      <c r="A3365" s="59"/>
      <c r="B3365" s="59"/>
      <c r="C3365" s="83"/>
    </row>
    <row r="3366" spans="1:3">
      <c r="A3366" s="59"/>
      <c r="B3366" s="59"/>
      <c r="C3366" s="83"/>
    </row>
    <row r="3367" spans="1:3">
      <c r="A3367" s="59"/>
      <c r="B3367" s="59"/>
      <c r="C3367" s="83"/>
    </row>
    <row r="3368" spans="1:3">
      <c r="A3368" s="59"/>
      <c r="B3368" s="59"/>
      <c r="C3368" s="83"/>
    </row>
    <row r="3369" spans="1:3">
      <c r="A3369" s="59"/>
      <c r="B3369" s="59"/>
      <c r="C3369" s="83"/>
    </row>
    <row r="3370" spans="1:3">
      <c r="A3370" s="59"/>
      <c r="B3370" s="59"/>
      <c r="C3370" s="83"/>
    </row>
    <row r="3371" spans="1:3">
      <c r="A3371" s="59"/>
      <c r="B3371" s="59"/>
      <c r="C3371" s="83"/>
    </row>
    <row r="3372" spans="1:3">
      <c r="A3372" s="59"/>
      <c r="B3372" s="59"/>
      <c r="C3372" s="83"/>
    </row>
    <row r="3373" spans="1:3">
      <c r="A3373" s="59"/>
      <c r="B3373" s="59"/>
      <c r="C3373" s="83"/>
    </row>
    <row r="3374" spans="1:3">
      <c r="A3374" s="59"/>
      <c r="B3374" s="59"/>
      <c r="C3374" s="83"/>
    </row>
    <row r="3375" spans="1:3">
      <c r="A3375" s="59"/>
      <c r="B3375" s="59"/>
      <c r="C3375" s="83"/>
    </row>
    <row r="3376" spans="1:3">
      <c r="A3376" s="59"/>
      <c r="B3376" s="59"/>
      <c r="C3376" s="83"/>
    </row>
    <row r="3377" spans="1:3">
      <c r="A3377" s="59"/>
      <c r="B3377" s="59"/>
      <c r="C3377" s="83"/>
    </row>
    <row r="3378" spans="1:3">
      <c r="A3378" s="59"/>
      <c r="B3378" s="59"/>
      <c r="C3378" s="83"/>
    </row>
    <row r="3379" spans="1:3">
      <c r="A3379" s="59"/>
      <c r="B3379" s="59"/>
      <c r="C3379" s="83"/>
    </row>
    <row r="3380" spans="1:3">
      <c r="A3380" s="59"/>
      <c r="B3380" s="59"/>
      <c r="C3380" s="83"/>
    </row>
    <row r="3381" spans="1:3">
      <c r="A3381" s="59"/>
      <c r="B3381" s="59"/>
      <c r="C3381" s="83"/>
    </row>
    <row r="3382" spans="1:3">
      <c r="A3382" s="59"/>
      <c r="B3382" s="59"/>
      <c r="C3382" s="83"/>
    </row>
    <row r="3383" spans="1:3">
      <c r="A3383" s="59"/>
      <c r="B3383" s="59"/>
      <c r="C3383" s="83"/>
    </row>
    <row r="3384" spans="1:3">
      <c r="A3384" s="59"/>
      <c r="B3384" s="59"/>
      <c r="C3384" s="83"/>
    </row>
    <row r="3385" spans="1:3">
      <c r="A3385" s="59"/>
      <c r="B3385" s="59"/>
      <c r="C3385" s="83"/>
    </row>
    <row r="3386" spans="1:3">
      <c r="A3386" s="59"/>
      <c r="B3386" s="59"/>
      <c r="C3386" s="83"/>
    </row>
    <row r="3387" spans="1:3">
      <c r="A3387" s="59"/>
      <c r="B3387" s="59"/>
      <c r="C3387" s="83"/>
    </row>
    <row r="3388" spans="1:3">
      <c r="A3388" s="59"/>
      <c r="B3388" s="59"/>
      <c r="C3388" s="83"/>
    </row>
    <row r="3389" spans="1:3">
      <c r="A3389" s="59"/>
      <c r="B3389" s="59"/>
      <c r="C3389" s="83"/>
    </row>
    <row r="3390" spans="1:3">
      <c r="A3390" s="59"/>
      <c r="B3390" s="59"/>
      <c r="C3390" s="83"/>
    </row>
    <row r="3391" spans="1:3">
      <c r="A3391" s="59"/>
      <c r="B3391" s="59"/>
      <c r="C3391" s="83"/>
    </row>
    <row r="3392" spans="1:3">
      <c r="A3392" s="59"/>
      <c r="B3392" s="59"/>
      <c r="C3392" s="83"/>
    </row>
    <row r="3393" spans="1:3">
      <c r="A3393" s="59"/>
      <c r="B3393" s="59"/>
      <c r="C3393" s="83"/>
    </row>
    <row r="3394" spans="1:3">
      <c r="A3394" s="59"/>
      <c r="B3394" s="59"/>
      <c r="C3394" s="83"/>
    </row>
    <row r="3395" spans="1:3">
      <c r="A3395" s="59"/>
      <c r="B3395" s="59"/>
      <c r="C3395" s="83"/>
    </row>
    <row r="3396" spans="1:3">
      <c r="A3396" s="59"/>
      <c r="B3396" s="59"/>
      <c r="C3396" s="83"/>
    </row>
    <row r="3397" spans="1:3">
      <c r="A3397" s="59"/>
      <c r="B3397" s="59"/>
      <c r="C3397" s="83"/>
    </row>
    <row r="3398" spans="1:3">
      <c r="A3398" s="59"/>
      <c r="B3398" s="59"/>
      <c r="C3398" s="83"/>
    </row>
    <row r="3399" spans="1:3">
      <c r="A3399" s="59"/>
      <c r="B3399" s="59"/>
      <c r="C3399" s="83"/>
    </row>
    <row r="3400" spans="1:3">
      <c r="A3400" s="59"/>
      <c r="B3400" s="59"/>
      <c r="C3400" s="83"/>
    </row>
    <row r="3401" spans="1:3">
      <c r="A3401" s="59"/>
      <c r="B3401" s="59"/>
      <c r="C3401" s="83"/>
    </row>
    <row r="3402" spans="1:3">
      <c r="A3402" s="59"/>
      <c r="B3402" s="59"/>
      <c r="C3402" s="83"/>
    </row>
    <row r="3403" spans="1:3">
      <c r="A3403" s="59"/>
      <c r="B3403" s="59"/>
      <c r="C3403" s="83"/>
    </row>
    <row r="3404" spans="1:3">
      <c r="A3404" s="59"/>
      <c r="B3404" s="59"/>
      <c r="C3404" s="83"/>
    </row>
    <row r="3405" spans="1:3">
      <c r="A3405" s="59"/>
      <c r="B3405" s="59"/>
      <c r="C3405" s="83"/>
    </row>
    <row r="3406" spans="1:3">
      <c r="A3406" s="59"/>
      <c r="B3406" s="59"/>
      <c r="C3406" s="83"/>
    </row>
    <row r="3407" spans="1:3">
      <c r="A3407" s="59"/>
      <c r="B3407" s="59"/>
      <c r="C3407" s="83"/>
    </row>
    <row r="3408" spans="1:3">
      <c r="A3408" s="59"/>
      <c r="B3408" s="59"/>
      <c r="C3408" s="83"/>
    </row>
    <row r="3409" spans="1:3">
      <c r="A3409" s="59"/>
      <c r="B3409" s="59"/>
      <c r="C3409" s="83"/>
    </row>
    <row r="3410" spans="1:3">
      <c r="A3410" s="59"/>
      <c r="B3410" s="59"/>
      <c r="C3410" s="83"/>
    </row>
    <row r="3411" spans="1:3">
      <c r="A3411" s="59"/>
      <c r="B3411" s="59"/>
      <c r="C3411" s="83"/>
    </row>
    <row r="3412" spans="1:3">
      <c r="A3412" s="59"/>
      <c r="B3412" s="59"/>
      <c r="C3412" s="83"/>
    </row>
    <row r="3413" spans="1:3">
      <c r="A3413" s="59"/>
      <c r="B3413" s="59"/>
      <c r="C3413" s="83"/>
    </row>
    <row r="3414" spans="1:3">
      <c r="A3414" s="59"/>
      <c r="B3414" s="59"/>
      <c r="C3414" s="83"/>
    </row>
    <row r="3415" spans="1:3">
      <c r="A3415" s="59"/>
      <c r="B3415" s="59"/>
      <c r="C3415" s="83"/>
    </row>
    <row r="3416" spans="1:3">
      <c r="A3416" s="59"/>
      <c r="B3416" s="59"/>
      <c r="C3416" s="83"/>
    </row>
    <row r="3417" spans="1:3">
      <c r="A3417" s="59"/>
      <c r="B3417" s="59"/>
      <c r="C3417" s="83"/>
    </row>
    <row r="3418" spans="1:3">
      <c r="A3418" s="59"/>
      <c r="B3418" s="59"/>
      <c r="C3418" s="83"/>
    </row>
    <row r="3419" spans="1:3">
      <c r="A3419" s="59"/>
      <c r="B3419" s="59"/>
      <c r="C3419" s="83"/>
    </row>
    <row r="3420" spans="1:3">
      <c r="A3420" s="59"/>
      <c r="B3420" s="59"/>
      <c r="C3420" s="83"/>
    </row>
    <row r="3421" spans="1:3">
      <c r="A3421" s="59"/>
      <c r="B3421" s="59"/>
      <c r="C3421" s="83"/>
    </row>
    <row r="3422" spans="1:3">
      <c r="A3422" s="59"/>
      <c r="B3422" s="59"/>
      <c r="C3422" s="83"/>
    </row>
    <row r="3423" spans="1:3">
      <c r="A3423" s="59"/>
      <c r="B3423" s="59"/>
      <c r="C3423" s="83"/>
    </row>
    <row r="3424" spans="1:3">
      <c r="A3424" s="59"/>
      <c r="B3424" s="59"/>
      <c r="C3424" s="83"/>
    </row>
    <row r="3425" spans="1:3">
      <c r="A3425" s="59"/>
      <c r="B3425" s="59"/>
      <c r="C3425" s="83"/>
    </row>
    <row r="3426" spans="1:3">
      <c r="A3426" s="59"/>
      <c r="B3426" s="59"/>
      <c r="C3426" s="83"/>
    </row>
    <row r="3427" spans="1:3">
      <c r="A3427" s="59"/>
      <c r="B3427" s="59"/>
      <c r="C3427" s="83"/>
    </row>
    <row r="3428" spans="1:3">
      <c r="A3428" s="59"/>
      <c r="B3428" s="59"/>
      <c r="C3428" s="83"/>
    </row>
    <row r="3429" spans="1:3">
      <c r="A3429" s="59"/>
      <c r="B3429" s="59"/>
      <c r="C3429" s="83"/>
    </row>
    <row r="3430" spans="1:3">
      <c r="A3430" s="59"/>
      <c r="B3430" s="59"/>
      <c r="C3430" s="83"/>
    </row>
    <row r="3431" spans="1:3">
      <c r="A3431" s="59"/>
      <c r="B3431" s="59"/>
      <c r="C3431" s="83"/>
    </row>
    <row r="3432" spans="1:3">
      <c r="A3432" s="59"/>
      <c r="B3432" s="59"/>
      <c r="C3432" s="83"/>
    </row>
    <row r="3433" spans="1:3">
      <c r="A3433" s="59"/>
      <c r="B3433" s="59"/>
      <c r="C3433" s="83"/>
    </row>
    <row r="3434" spans="1:3">
      <c r="A3434" s="59"/>
      <c r="B3434" s="59"/>
      <c r="C3434" s="83"/>
    </row>
    <row r="3435" spans="1:3">
      <c r="A3435" s="59"/>
      <c r="B3435" s="59"/>
      <c r="C3435" s="83"/>
    </row>
    <row r="3436" spans="1:3">
      <c r="A3436" s="59"/>
      <c r="B3436" s="59"/>
      <c r="C3436" s="83"/>
    </row>
    <row r="3437" spans="1:3">
      <c r="A3437" s="59"/>
      <c r="B3437" s="59"/>
      <c r="C3437" s="83"/>
    </row>
    <row r="3438" spans="1:3">
      <c r="A3438" s="59"/>
      <c r="B3438" s="59"/>
      <c r="C3438" s="83"/>
    </row>
    <row r="3439" spans="1:3">
      <c r="A3439" s="59"/>
      <c r="B3439" s="59"/>
      <c r="C3439" s="83"/>
    </row>
    <row r="3440" spans="1:3">
      <c r="A3440" s="59"/>
      <c r="B3440" s="59"/>
      <c r="C3440" s="83"/>
    </row>
    <row r="3441" spans="1:3">
      <c r="A3441" s="59"/>
      <c r="B3441" s="59"/>
      <c r="C3441" s="83"/>
    </row>
    <row r="3442" spans="1:3">
      <c r="A3442" s="59"/>
      <c r="B3442" s="59"/>
      <c r="C3442" s="83"/>
    </row>
    <row r="3443" spans="1:3">
      <c r="A3443" s="59"/>
      <c r="B3443" s="59"/>
      <c r="C3443" s="83"/>
    </row>
    <row r="3444" spans="1:3">
      <c r="A3444" s="59"/>
      <c r="B3444" s="59"/>
      <c r="C3444" s="83"/>
    </row>
    <row r="3445" spans="1:3">
      <c r="A3445" s="59"/>
      <c r="B3445" s="59"/>
      <c r="C3445" s="83"/>
    </row>
    <row r="3446" spans="1:3">
      <c r="A3446" s="59"/>
      <c r="B3446" s="59"/>
      <c r="C3446" s="83"/>
    </row>
    <row r="3447" spans="1:3">
      <c r="A3447" s="59"/>
      <c r="B3447" s="59"/>
      <c r="C3447" s="83"/>
    </row>
    <row r="3448" spans="1:3">
      <c r="A3448" s="59"/>
      <c r="B3448" s="59"/>
      <c r="C3448" s="83"/>
    </row>
    <row r="3449" spans="1:3">
      <c r="A3449" s="59"/>
      <c r="B3449" s="59"/>
      <c r="C3449" s="83"/>
    </row>
    <row r="3450" spans="1:3">
      <c r="A3450" s="59"/>
      <c r="B3450" s="59"/>
      <c r="C3450" s="83"/>
    </row>
    <row r="3451" spans="1:3">
      <c r="A3451" s="59"/>
      <c r="B3451" s="59"/>
      <c r="C3451" s="83"/>
    </row>
    <row r="3452" spans="1:3">
      <c r="A3452" s="59"/>
      <c r="B3452" s="59"/>
      <c r="C3452" s="83"/>
    </row>
    <row r="3453" spans="1:3">
      <c r="A3453" s="59"/>
      <c r="B3453" s="59"/>
      <c r="C3453" s="83"/>
    </row>
    <row r="3454" spans="1:3">
      <c r="A3454" s="59"/>
      <c r="B3454" s="59"/>
      <c r="C3454" s="83"/>
    </row>
    <row r="3455" spans="1:3">
      <c r="A3455" s="59"/>
      <c r="B3455" s="59"/>
      <c r="C3455" s="83"/>
    </row>
    <row r="3456" spans="1:3">
      <c r="A3456" s="59"/>
      <c r="B3456" s="59"/>
      <c r="C3456" s="83"/>
    </row>
    <row r="3457" spans="1:3">
      <c r="A3457" s="59"/>
      <c r="B3457" s="59"/>
      <c r="C3457" s="83"/>
    </row>
    <row r="3458" spans="1:3">
      <c r="A3458" s="59"/>
      <c r="B3458" s="59"/>
      <c r="C3458" s="83"/>
    </row>
    <row r="3459" spans="1:3">
      <c r="A3459" s="59"/>
      <c r="B3459" s="59"/>
      <c r="C3459" s="83"/>
    </row>
    <row r="3460" spans="1:3">
      <c r="A3460" s="59"/>
      <c r="B3460" s="59"/>
      <c r="C3460" s="83"/>
    </row>
    <row r="3461" spans="1:3">
      <c r="A3461" s="59"/>
      <c r="B3461" s="59"/>
      <c r="C3461" s="83"/>
    </row>
    <row r="3462" spans="1:3">
      <c r="A3462" s="59"/>
      <c r="B3462" s="59"/>
      <c r="C3462" s="83"/>
    </row>
    <row r="3463" spans="1:3">
      <c r="A3463" s="59"/>
      <c r="B3463" s="59"/>
      <c r="C3463" s="83"/>
    </row>
    <row r="3464" spans="1:3">
      <c r="A3464" s="59"/>
      <c r="B3464" s="59"/>
      <c r="C3464" s="83"/>
    </row>
    <row r="3465" spans="1:3">
      <c r="A3465" s="59"/>
      <c r="B3465" s="59"/>
      <c r="C3465" s="83"/>
    </row>
    <row r="3466" spans="1:3">
      <c r="A3466" s="59"/>
      <c r="B3466" s="59"/>
      <c r="C3466" s="83"/>
    </row>
    <row r="3467" spans="1:3">
      <c r="A3467" s="59"/>
      <c r="B3467" s="59"/>
      <c r="C3467" s="83"/>
    </row>
    <row r="3468" spans="1:3">
      <c r="A3468" s="59"/>
      <c r="B3468" s="59"/>
      <c r="C3468" s="83"/>
    </row>
    <row r="3469" spans="1:3">
      <c r="A3469" s="59"/>
      <c r="B3469" s="59"/>
      <c r="C3469" s="83"/>
    </row>
    <row r="3470" spans="1:3">
      <c r="A3470" s="59"/>
      <c r="B3470" s="59"/>
      <c r="C3470" s="83"/>
    </row>
    <row r="3471" spans="1:3">
      <c r="A3471" s="59"/>
      <c r="B3471" s="59"/>
      <c r="C3471" s="83"/>
    </row>
    <row r="3472" spans="1:3">
      <c r="A3472" s="59"/>
      <c r="B3472" s="59"/>
      <c r="C3472" s="83"/>
    </row>
    <row r="3473" spans="1:3">
      <c r="A3473" s="59"/>
      <c r="B3473" s="59"/>
      <c r="C3473" s="83"/>
    </row>
    <row r="3474" spans="1:3">
      <c r="A3474" s="59"/>
      <c r="B3474" s="59"/>
      <c r="C3474" s="83"/>
    </row>
    <row r="3475" spans="1:3">
      <c r="A3475" s="59"/>
      <c r="B3475" s="59"/>
      <c r="C3475" s="83"/>
    </row>
    <row r="3476" spans="1:3">
      <c r="A3476" s="59"/>
      <c r="B3476" s="59"/>
      <c r="C3476" s="83"/>
    </row>
    <row r="3477" spans="1:3">
      <c r="A3477" s="59"/>
      <c r="B3477" s="59"/>
      <c r="C3477" s="83"/>
    </row>
    <row r="3478" spans="1:3">
      <c r="A3478" s="59"/>
      <c r="B3478" s="59"/>
      <c r="C3478" s="83"/>
    </row>
    <row r="3479" spans="1:3">
      <c r="A3479" s="59"/>
      <c r="B3479" s="59"/>
      <c r="C3479" s="83"/>
    </row>
    <row r="3480" spans="1:3">
      <c r="A3480" s="59"/>
      <c r="B3480" s="59"/>
      <c r="C3480" s="83"/>
    </row>
    <row r="3481" spans="1:3">
      <c r="A3481" s="59"/>
      <c r="B3481" s="59"/>
      <c r="C3481" s="83"/>
    </row>
    <row r="3482" spans="1:3">
      <c r="A3482" s="59"/>
      <c r="B3482" s="59"/>
      <c r="C3482" s="83"/>
    </row>
    <row r="3483" spans="1:3">
      <c r="A3483" s="59"/>
      <c r="B3483" s="59"/>
      <c r="C3483" s="83"/>
    </row>
    <row r="3484" spans="1:3">
      <c r="A3484" s="59"/>
      <c r="B3484" s="59"/>
      <c r="C3484" s="83"/>
    </row>
    <row r="3485" spans="1:3">
      <c r="A3485" s="59"/>
      <c r="B3485" s="59"/>
      <c r="C3485" s="83"/>
    </row>
    <row r="3486" spans="1:3">
      <c r="A3486" s="59"/>
      <c r="B3486" s="59"/>
      <c r="C3486" s="83"/>
    </row>
    <row r="3487" spans="1:3">
      <c r="A3487" s="59"/>
      <c r="B3487" s="59"/>
      <c r="C3487" s="83"/>
    </row>
    <row r="3488" spans="1:3">
      <c r="A3488" s="59"/>
      <c r="B3488" s="59"/>
      <c r="C3488" s="83"/>
    </row>
    <row r="3489" spans="1:3">
      <c r="A3489" s="59"/>
      <c r="B3489" s="59"/>
      <c r="C3489" s="83"/>
    </row>
    <row r="3490" spans="1:3">
      <c r="A3490" s="59"/>
      <c r="B3490" s="59"/>
      <c r="C3490" s="83"/>
    </row>
    <row r="3491" spans="1:3">
      <c r="A3491" s="59"/>
      <c r="B3491" s="59"/>
      <c r="C3491" s="83"/>
    </row>
    <row r="3492" spans="1:3">
      <c r="A3492" s="59"/>
      <c r="B3492" s="59"/>
      <c r="C3492" s="83"/>
    </row>
    <row r="3493" spans="1:3">
      <c r="A3493" s="59"/>
      <c r="B3493" s="59"/>
      <c r="C3493" s="83"/>
    </row>
    <row r="3494" spans="1:3">
      <c r="A3494" s="59"/>
      <c r="B3494" s="59"/>
      <c r="C3494" s="83"/>
    </row>
    <row r="3495" spans="1:3">
      <c r="A3495" s="59"/>
      <c r="B3495" s="59"/>
      <c r="C3495" s="83"/>
    </row>
    <row r="3496" spans="1:3">
      <c r="A3496" s="59"/>
      <c r="B3496" s="59"/>
      <c r="C3496" s="83"/>
    </row>
    <row r="3497" spans="1:3">
      <c r="A3497" s="59"/>
      <c r="B3497" s="59"/>
      <c r="C3497" s="83"/>
    </row>
    <row r="3498" spans="1:3">
      <c r="A3498" s="59"/>
      <c r="B3498" s="59"/>
      <c r="C3498" s="83"/>
    </row>
    <row r="3499" spans="1:3">
      <c r="A3499" s="59"/>
      <c r="B3499" s="59"/>
      <c r="C3499" s="83"/>
    </row>
    <row r="3500" spans="1:3">
      <c r="A3500" s="59"/>
      <c r="B3500" s="59"/>
      <c r="C3500" s="83"/>
    </row>
    <row r="3501" spans="1:3">
      <c r="A3501" s="59"/>
      <c r="B3501" s="59"/>
      <c r="C3501" s="83"/>
    </row>
    <row r="3502" spans="1:3">
      <c r="A3502" s="59"/>
      <c r="B3502" s="59"/>
      <c r="C3502" s="83"/>
    </row>
    <row r="3503" spans="1:3">
      <c r="A3503" s="59"/>
      <c r="B3503" s="59"/>
      <c r="C3503" s="83"/>
    </row>
    <row r="3504" spans="1:3">
      <c r="A3504" s="59"/>
      <c r="B3504" s="59"/>
      <c r="C3504" s="83"/>
    </row>
    <row r="3505" spans="1:3">
      <c r="A3505" s="59"/>
      <c r="B3505" s="59"/>
      <c r="C3505" s="83"/>
    </row>
    <row r="3506" spans="1:3">
      <c r="A3506" s="59"/>
      <c r="B3506" s="59"/>
      <c r="C3506" s="83"/>
    </row>
    <row r="3507" spans="1:3">
      <c r="A3507" s="59"/>
      <c r="B3507" s="59"/>
      <c r="C3507" s="83"/>
    </row>
    <row r="3508" spans="1:3">
      <c r="A3508" s="59"/>
      <c r="B3508" s="59"/>
      <c r="C3508" s="83"/>
    </row>
    <row r="3509" spans="1:3">
      <c r="A3509" s="59"/>
      <c r="B3509" s="59"/>
      <c r="C3509" s="83"/>
    </row>
    <row r="3510" spans="1:3">
      <c r="A3510" s="59"/>
      <c r="B3510" s="59"/>
      <c r="C3510" s="83"/>
    </row>
    <row r="3511" spans="1:3">
      <c r="A3511" s="59"/>
      <c r="B3511" s="59"/>
      <c r="C3511" s="83"/>
    </row>
    <row r="3512" spans="1:3">
      <c r="A3512" s="59"/>
      <c r="B3512" s="59"/>
      <c r="C3512" s="83"/>
    </row>
    <row r="3513" spans="1:3">
      <c r="A3513" s="59"/>
      <c r="B3513" s="59"/>
      <c r="C3513" s="83"/>
    </row>
    <row r="3514" spans="1:3">
      <c r="A3514" s="59"/>
      <c r="B3514" s="59"/>
      <c r="C3514" s="83"/>
    </row>
    <row r="3515" spans="1:3">
      <c r="A3515" s="59"/>
      <c r="B3515" s="59"/>
      <c r="C3515" s="83"/>
    </row>
    <row r="3516" spans="1:3">
      <c r="A3516" s="59"/>
      <c r="B3516" s="59"/>
      <c r="C3516" s="83"/>
    </row>
    <row r="3517" spans="1:3">
      <c r="A3517" s="59"/>
      <c r="B3517" s="59"/>
      <c r="C3517" s="83"/>
    </row>
    <row r="3518" spans="1:3">
      <c r="A3518" s="59"/>
      <c r="B3518" s="59"/>
      <c r="C3518" s="83"/>
    </row>
    <row r="3519" spans="1:3">
      <c r="A3519" s="59"/>
      <c r="B3519" s="59"/>
      <c r="C3519" s="83"/>
    </row>
    <row r="3520" spans="1:3">
      <c r="A3520" s="59"/>
      <c r="B3520" s="59"/>
      <c r="C3520" s="83"/>
    </row>
    <row r="3521" spans="1:3">
      <c r="A3521" s="59"/>
      <c r="B3521" s="59"/>
      <c r="C3521" s="83"/>
    </row>
    <row r="3522" spans="1:3">
      <c r="A3522" s="59"/>
      <c r="B3522" s="59"/>
      <c r="C3522" s="83"/>
    </row>
    <row r="3523" spans="1:3">
      <c r="A3523" s="59"/>
      <c r="B3523" s="59"/>
      <c r="C3523" s="83"/>
    </row>
    <row r="3524" spans="1:3">
      <c r="A3524" s="59"/>
      <c r="B3524" s="59"/>
      <c r="C3524" s="83"/>
    </row>
    <row r="3525" spans="1:3">
      <c r="A3525" s="59"/>
      <c r="B3525" s="59"/>
      <c r="C3525" s="83"/>
    </row>
    <row r="3526" spans="1:3">
      <c r="A3526" s="59"/>
      <c r="B3526" s="59"/>
      <c r="C3526" s="83"/>
    </row>
    <row r="3527" spans="1:3">
      <c r="A3527" s="59"/>
      <c r="B3527" s="59"/>
      <c r="C3527" s="83"/>
    </row>
    <row r="3528" spans="1:3">
      <c r="A3528" s="59"/>
      <c r="B3528" s="59"/>
      <c r="C3528" s="83"/>
    </row>
    <row r="3529" spans="1:3">
      <c r="A3529" s="59"/>
      <c r="B3529" s="59"/>
      <c r="C3529" s="83"/>
    </row>
    <row r="3530" spans="1:3">
      <c r="A3530" s="59"/>
      <c r="B3530" s="59"/>
      <c r="C3530" s="83"/>
    </row>
    <row r="3531" spans="1:3">
      <c r="A3531" s="59"/>
      <c r="B3531" s="59"/>
      <c r="C3531" s="83"/>
    </row>
    <row r="3532" spans="1:3">
      <c r="A3532" s="59"/>
      <c r="B3532" s="59"/>
      <c r="C3532" s="83"/>
    </row>
    <row r="3533" spans="1:3">
      <c r="A3533" s="59"/>
      <c r="B3533" s="59"/>
      <c r="C3533" s="83"/>
    </row>
    <row r="3534" spans="1:3">
      <c r="A3534" s="59"/>
      <c r="B3534" s="59"/>
      <c r="C3534" s="83"/>
    </row>
    <row r="3535" spans="1:3">
      <c r="A3535" s="59"/>
      <c r="B3535" s="59"/>
      <c r="C3535" s="83"/>
    </row>
    <row r="3536" spans="1:3">
      <c r="A3536" s="59"/>
      <c r="B3536" s="59"/>
      <c r="C3536" s="83"/>
    </row>
    <row r="3537" spans="1:3">
      <c r="A3537" s="59"/>
      <c r="B3537" s="59"/>
      <c r="C3537" s="83"/>
    </row>
    <row r="3538" spans="1:3">
      <c r="A3538" s="59"/>
      <c r="B3538" s="59"/>
      <c r="C3538" s="83"/>
    </row>
    <row r="3539" spans="1:3">
      <c r="A3539" s="59"/>
      <c r="B3539" s="59"/>
      <c r="C3539" s="83"/>
    </row>
    <row r="3540" spans="1:3">
      <c r="A3540" s="59"/>
      <c r="B3540" s="59"/>
      <c r="C3540" s="83"/>
    </row>
    <row r="3541" spans="1:3">
      <c r="A3541" s="59"/>
      <c r="B3541" s="59"/>
      <c r="C3541" s="83"/>
    </row>
    <row r="3542" spans="1:3">
      <c r="A3542" s="59"/>
      <c r="B3542" s="59"/>
      <c r="C3542" s="83"/>
    </row>
    <row r="3543" spans="1:3">
      <c r="A3543" s="59"/>
      <c r="B3543" s="59"/>
      <c r="C3543" s="83"/>
    </row>
    <row r="3544" spans="1:3">
      <c r="A3544" s="59"/>
      <c r="B3544" s="59"/>
      <c r="C3544" s="83"/>
    </row>
    <row r="3545" spans="1:3">
      <c r="A3545" s="59"/>
      <c r="B3545" s="59"/>
      <c r="C3545" s="83"/>
    </row>
    <row r="3546" spans="1:3">
      <c r="A3546" s="59"/>
      <c r="B3546" s="59"/>
      <c r="C3546" s="83"/>
    </row>
    <row r="3547" spans="1:3">
      <c r="A3547" s="59"/>
      <c r="B3547" s="59"/>
      <c r="C3547" s="83"/>
    </row>
    <row r="3548" spans="1:3">
      <c r="A3548" s="59"/>
      <c r="B3548" s="59"/>
      <c r="C3548" s="83"/>
    </row>
    <row r="3549" spans="1:3">
      <c r="A3549" s="59"/>
      <c r="B3549" s="59"/>
      <c r="C3549" s="83"/>
    </row>
    <row r="3550" spans="1:3">
      <c r="A3550" s="59"/>
      <c r="B3550" s="59"/>
      <c r="C3550" s="83"/>
    </row>
    <row r="3551" spans="1:3">
      <c r="A3551" s="59"/>
      <c r="B3551" s="59"/>
      <c r="C3551" s="83"/>
    </row>
    <row r="3552" spans="1:3">
      <c r="A3552" s="59"/>
      <c r="B3552" s="59"/>
      <c r="C3552" s="83"/>
    </row>
    <row r="3553" spans="1:3">
      <c r="A3553" s="59"/>
      <c r="B3553" s="59"/>
      <c r="C3553" s="83"/>
    </row>
    <row r="3554" spans="1:3">
      <c r="A3554" s="59"/>
      <c r="B3554" s="59"/>
      <c r="C3554" s="83"/>
    </row>
    <row r="3555" spans="1:3">
      <c r="A3555" s="59"/>
      <c r="B3555" s="59"/>
      <c r="C3555" s="83"/>
    </row>
    <row r="3556" spans="1:3">
      <c r="A3556" s="59"/>
      <c r="B3556" s="59"/>
      <c r="C3556" s="83"/>
    </row>
    <row r="3557" spans="1:3">
      <c r="A3557" s="59"/>
      <c r="B3557" s="59"/>
      <c r="C3557" s="83"/>
    </row>
    <row r="3558" spans="1:3">
      <c r="A3558" s="59"/>
      <c r="B3558" s="59"/>
      <c r="C3558" s="83"/>
    </row>
    <row r="3559" spans="1:3">
      <c r="A3559" s="59"/>
      <c r="B3559" s="59"/>
      <c r="C3559" s="83"/>
    </row>
    <row r="3560" spans="1:3">
      <c r="A3560" s="59"/>
      <c r="B3560" s="59"/>
      <c r="C3560" s="83"/>
    </row>
    <row r="3561" spans="1:3">
      <c r="A3561" s="59"/>
      <c r="B3561" s="59"/>
      <c r="C3561" s="83"/>
    </row>
    <row r="3562" spans="1:3">
      <c r="A3562" s="59"/>
      <c r="B3562" s="59"/>
      <c r="C3562" s="83"/>
    </row>
    <row r="3563" spans="1:3">
      <c r="A3563" s="59"/>
      <c r="B3563" s="59"/>
      <c r="C3563" s="83"/>
    </row>
    <row r="3564" spans="1:3">
      <c r="A3564" s="59"/>
      <c r="B3564" s="59"/>
      <c r="C3564" s="83"/>
    </row>
    <row r="3565" spans="1:3">
      <c r="A3565" s="59"/>
      <c r="B3565" s="59"/>
      <c r="C3565" s="83"/>
    </row>
    <row r="3566" spans="1:3">
      <c r="A3566" s="59"/>
      <c r="B3566" s="59"/>
      <c r="C3566" s="83"/>
    </row>
    <row r="3567" spans="1:3">
      <c r="A3567" s="59"/>
      <c r="B3567" s="59"/>
      <c r="C3567" s="83"/>
    </row>
    <row r="3568" spans="1:3">
      <c r="A3568" s="59"/>
      <c r="B3568" s="59"/>
      <c r="C3568" s="83"/>
    </row>
    <row r="3569" spans="1:3">
      <c r="A3569" s="59"/>
      <c r="B3569" s="59"/>
      <c r="C3569" s="83"/>
    </row>
    <row r="3570" spans="1:3">
      <c r="A3570" s="59"/>
      <c r="B3570" s="59"/>
      <c r="C3570" s="83"/>
    </row>
    <row r="3571" spans="1:3">
      <c r="A3571" s="59"/>
      <c r="B3571" s="59"/>
      <c r="C3571" s="83"/>
    </row>
    <row r="3572" spans="1:3">
      <c r="A3572" s="59"/>
      <c r="B3572" s="59"/>
      <c r="C3572" s="83"/>
    </row>
    <row r="3573" spans="1:3">
      <c r="A3573" s="59"/>
      <c r="B3573" s="59"/>
      <c r="C3573" s="83"/>
    </row>
    <row r="3574" spans="1:3">
      <c r="A3574" s="59"/>
      <c r="B3574" s="59"/>
      <c r="C3574" s="83"/>
    </row>
    <row r="3575" spans="1:3">
      <c r="A3575" s="59"/>
      <c r="B3575" s="59"/>
      <c r="C3575" s="83"/>
    </row>
    <row r="3576" spans="1:3">
      <c r="A3576" s="59"/>
      <c r="B3576" s="59"/>
      <c r="C3576" s="83"/>
    </row>
    <row r="3577" spans="1:3">
      <c r="A3577" s="59"/>
      <c r="B3577" s="59"/>
      <c r="C3577" s="83"/>
    </row>
    <row r="3578" spans="1:3">
      <c r="A3578" s="59"/>
      <c r="B3578" s="59"/>
      <c r="C3578" s="83"/>
    </row>
    <row r="3579" spans="1:3">
      <c r="A3579" s="59"/>
      <c r="B3579" s="59"/>
      <c r="C3579" s="83"/>
    </row>
    <row r="3580" spans="1:3">
      <c r="A3580" s="59"/>
      <c r="B3580" s="59"/>
      <c r="C3580" s="83"/>
    </row>
    <row r="3581" spans="1:3">
      <c r="A3581" s="59"/>
      <c r="B3581" s="59"/>
      <c r="C3581" s="83"/>
    </row>
    <row r="3582" spans="1:3">
      <c r="A3582" s="59"/>
      <c r="B3582" s="59"/>
      <c r="C3582" s="83"/>
    </row>
    <row r="3583" spans="1:3">
      <c r="A3583" s="59"/>
      <c r="B3583" s="59"/>
      <c r="C3583" s="83"/>
    </row>
    <row r="3584" spans="1:3">
      <c r="A3584" s="59"/>
      <c r="B3584" s="59"/>
      <c r="C3584" s="83"/>
    </row>
    <row r="3585" spans="1:3">
      <c r="A3585" s="59"/>
      <c r="B3585" s="59"/>
      <c r="C3585" s="83"/>
    </row>
    <row r="3586" spans="1:3">
      <c r="A3586" s="59"/>
      <c r="B3586" s="59"/>
      <c r="C3586" s="83"/>
    </row>
    <row r="3587" spans="1:3">
      <c r="A3587" s="59"/>
      <c r="B3587" s="59"/>
      <c r="C3587" s="83"/>
    </row>
    <row r="3588" spans="1:3">
      <c r="A3588" s="59"/>
      <c r="B3588" s="59"/>
      <c r="C3588" s="83"/>
    </row>
    <row r="3589" spans="1:3">
      <c r="A3589" s="59"/>
      <c r="B3589" s="59"/>
      <c r="C3589" s="83"/>
    </row>
    <row r="3590" spans="1:3">
      <c r="A3590" s="59"/>
      <c r="B3590" s="59"/>
      <c r="C3590" s="83"/>
    </row>
    <row r="3591" spans="1:3">
      <c r="A3591" s="59"/>
      <c r="B3591" s="59"/>
      <c r="C3591" s="83"/>
    </row>
    <row r="3592" spans="1:3">
      <c r="A3592" s="59"/>
      <c r="B3592" s="59"/>
      <c r="C3592" s="83"/>
    </row>
    <row r="3593" spans="1:3">
      <c r="A3593" s="59"/>
      <c r="B3593" s="59"/>
      <c r="C3593" s="83"/>
    </row>
    <row r="3594" spans="1:3">
      <c r="A3594" s="59"/>
      <c r="B3594" s="59"/>
      <c r="C3594" s="83"/>
    </row>
    <row r="3595" spans="1:3">
      <c r="A3595" s="59"/>
      <c r="B3595" s="59"/>
      <c r="C3595" s="83"/>
    </row>
    <row r="3596" spans="1:3">
      <c r="A3596" s="59"/>
      <c r="B3596" s="59"/>
      <c r="C3596" s="83"/>
    </row>
    <row r="3597" spans="1:3">
      <c r="A3597" s="59"/>
      <c r="B3597" s="59"/>
      <c r="C3597" s="83"/>
    </row>
    <row r="3598" spans="1:3">
      <c r="A3598" s="59"/>
      <c r="B3598" s="59"/>
      <c r="C3598" s="83"/>
    </row>
    <row r="3599" spans="1:3">
      <c r="A3599" s="59"/>
      <c r="B3599" s="59"/>
      <c r="C3599" s="83"/>
    </row>
    <row r="3600" spans="1:3">
      <c r="A3600" s="59"/>
      <c r="B3600" s="59"/>
      <c r="C3600" s="83"/>
    </row>
    <row r="3601" spans="1:3">
      <c r="A3601" s="59"/>
      <c r="B3601" s="59"/>
      <c r="C3601" s="83"/>
    </row>
    <row r="3602" spans="1:3">
      <c r="A3602" s="59"/>
      <c r="B3602" s="59"/>
      <c r="C3602" s="83"/>
    </row>
    <row r="3603" spans="1:3">
      <c r="A3603" s="59"/>
      <c r="B3603" s="59"/>
      <c r="C3603" s="83"/>
    </row>
    <row r="3604" spans="1:3">
      <c r="A3604" s="59"/>
      <c r="B3604" s="59"/>
      <c r="C3604" s="83"/>
    </row>
    <row r="3605" spans="1:3">
      <c r="A3605" s="59"/>
      <c r="B3605" s="59"/>
      <c r="C3605" s="83"/>
    </row>
    <row r="3606" spans="1:3">
      <c r="A3606" s="59"/>
      <c r="B3606" s="59"/>
      <c r="C3606" s="83"/>
    </row>
    <row r="3607" spans="1:3">
      <c r="A3607" s="59"/>
      <c r="B3607" s="59"/>
      <c r="C3607" s="83"/>
    </row>
    <row r="3608" spans="1:3">
      <c r="A3608" s="59"/>
      <c r="B3608" s="59"/>
      <c r="C3608" s="83"/>
    </row>
    <row r="3609" spans="1:3">
      <c r="A3609" s="59"/>
      <c r="B3609" s="59"/>
      <c r="C3609" s="83"/>
    </row>
    <row r="3610" spans="1:3">
      <c r="A3610" s="59"/>
      <c r="B3610" s="59"/>
      <c r="C3610" s="83"/>
    </row>
    <row r="3611" spans="1:3">
      <c r="A3611" s="59"/>
      <c r="B3611" s="59"/>
      <c r="C3611" s="83"/>
    </row>
    <row r="3612" spans="1:3">
      <c r="A3612" s="59"/>
      <c r="B3612" s="59"/>
      <c r="C3612" s="83"/>
    </row>
    <row r="3613" spans="1:3">
      <c r="A3613" s="59"/>
      <c r="B3613" s="59"/>
      <c r="C3613" s="83"/>
    </row>
    <row r="3614" spans="1:3">
      <c r="A3614" s="59"/>
      <c r="B3614" s="59"/>
      <c r="C3614" s="83"/>
    </row>
    <row r="3615" spans="1:3">
      <c r="A3615" s="59"/>
      <c r="B3615" s="59"/>
      <c r="C3615" s="83"/>
    </row>
    <row r="3616" spans="1:3">
      <c r="A3616" s="59"/>
      <c r="B3616" s="59"/>
      <c r="C3616" s="83"/>
    </row>
    <row r="3617" spans="1:3">
      <c r="A3617" s="59"/>
      <c r="B3617" s="59"/>
      <c r="C3617" s="83"/>
    </row>
    <row r="3618" spans="1:3">
      <c r="A3618" s="59"/>
      <c r="B3618" s="59"/>
      <c r="C3618" s="83"/>
    </row>
    <row r="3619" spans="1:3">
      <c r="A3619" s="59"/>
      <c r="B3619" s="59"/>
      <c r="C3619" s="83"/>
    </row>
    <row r="3620" spans="1:3">
      <c r="A3620" s="59"/>
      <c r="B3620" s="59"/>
      <c r="C3620" s="83"/>
    </row>
    <row r="3621" spans="1:3">
      <c r="A3621" s="59"/>
      <c r="B3621" s="59"/>
      <c r="C3621" s="83"/>
    </row>
    <row r="3622" spans="1:3">
      <c r="A3622" s="59"/>
      <c r="B3622" s="59"/>
      <c r="C3622" s="83"/>
    </row>
    <row r="3623" spans="1:3">
      <c r="A3623" s="59"/>
      <c r="B3623" s="59"/>
      <c r="C3623" s="83"/>
    </row>
    <row r="3624" spans="1:3">
      <c r="A3624" s="59"/>
      <c r="B3624" s="59"/>
      <c r="C3624" s="83"/>
    </row>
    <row r="3625" spans="1:3">
      <c r="A3625" s="59"/>
      <c r="B3625" s="59"/>
      <c r="C3625" s="83"/>
    </row>
    <row r="3626" spans="1:3">
      <c r="A3626" s="59"/>
      <c r="B3626" s="59"/>
      <c r="C3626" s="83"/>
    </row>
    <row r="3627" spans="1:3">
      <c r="A3627" s="59"/>
      <c r="B3627" s="59"/>
      <c r="C3627" s="83"/>
    </row>
    <row r="3628" spans="1:3">
      <c r="A3628" s="59"/>
      <c r="B3628" s="59"/>
      <c r="C3628" s="83"/>
    </row>
    <row r="3629" spans="1:3">
      <c r="A3629" s="59"/>
      <c r="B3629" s="59"/>
      <c r="C3629" s="83"/>
    </row>
    <row r="3630" spans="1:3">
      <c r="A3630" s="59"/>
      <c r="B3630" s="59"/>
      <c r="C3630" s="83"/>
    </row>
    <row r="3631" spans="1:3">
      <c r="A3631" s="59"/>
      <c r="B3631" s="59"/>
      <c r="C3631" s="83"/>
    </row>
    <row r="3632" spans="1:3">
      <c r="A3632" s="59"/>
      <c r="B3632" s="59"/>
      <c r="C3632" s="83"/>
    </row>
    <row r="3633" spans="1:3">
      <c r="A3633" s="59"/>
      <c r="B3633" s="59"/>
      <c r="C3633" s="83"/>
    </row>
    <row r="3634" spans="1:3">
      <c r="A3634" s="59"/>
      <c r="B3634" s="59"/>
      <c r="C3634" s="83"/>
    </row>
    <row r="3635" spans="1:3">
      <c r="A3635" s="59"/>
      <c r="B3635" s="59"/>
      <c r="C3635" s="83"/>
    </row>
    <row r="3636" spans="1:3">
      <c r="A3636" s="59"/>
      <c r="B3636" s="59"/>
      <c r="C3636" s="83"/>
    </row>
    <row r="3637" spans="1:3">
      <c r="A3637" s="59"/>
      <c r="B3637" s="59"/>
      <c r="C3637" s="83"/>
    </row>
    <row r="3638" spans="1:3">
      <c r="A3638" s="59"/>
      <c r="B3638" s="59"/>
      <c r="C3638" s="83"/>
    </row>
    <row r="3639" spans="1:3">
      <c r="A3639" s="59"/>
      <c r="B3639" s="59"/>
      <c r="C3639" s="83"/>
    </row>
    <row r="3640" spans="1:3">
      <c r="A3640" s="59"/>
      <c r="B3640" s="59"/>
      <c r="C3640" s="83"/>
    </row>
    <row r="3641" spans="1:3">
      <c r="A3641" s="59"/>
      <c r="B3641" s="59"/>
      <c r="C3641" s="83"/>
    </row>
    <row r="3642" spans="1:3">
      <c r="A3642" s="59"/>
      <c r="B3642" s="59"/>
      <c r="C3642" s="83"/>
    </row>
    <row r="3643" spans="1:3">
      <c r="A3643" s="59"/>
      <c r="B3643" s="59"/>
      <c r="C3643" s="83"/>
    </row>
    <row r="3644" spans="1:3">
      <c r="A3644" s="59"/>
      <c r="B3644" s="59"/>
      <c r="C3644" s="83"/>
    </row>
    <row r="3645" spans="1:3">
      <c r="A3645" s="59"/>
      <c r="B3645" s="59"/>
      <c r="C3645" s="83"/>
    </row>
    <row r="3646" spans="1:3">
      <c r="A3646" s="59"/>
      <c r="B3646" s="59"/>
      <c r="C3646" s="83"/>
    </row>
    <row r="3647" spans="1:3">
      <c r="A3647" s="59"/>
      <c r="B3647" s="59"/>
      <c r="C3647" s="83"/>
    </row>
    <row r="3648" spans="1:3">
      <c r="A3648" s="59"/>
      <c r="B3648" s="59"/>
      <c r="C3648" s="83"/>
    </row>
    <row r="3649" spans="1:3">
      <c r="A3649" s="59"/>
      <c r="B3649" s="59"/>
      <c r="C3649" s="83"/>
    </row>
    <row r="3650" spans="1:3">
      <c r="A3650" s="59"/>
      <c r="B3650" s="59"/>
      <c r="C3650" s="83"/>
    </row>
    <row r="3651" spans="1:3">
      <c r="A3651" s="59"/>
      <c r="B3651" s="59"/>
      <c r="C3651" s="83"/>
    </row>
    <row r="3652" spans="1:3">
      <c r="A3652" s="59"/>
      <c r="B3652" s="59"/>
      <c r="C3652" s="83"/>
    </row>
    <row r="3653" spans="1:3">
      <c r="A3653" s="59"/>
      <c r="B3653" s="59"/>
      <c r="C3653" s="83"/>
    </row>
    <row r="3654" spans="1:3">
      <c r="A3654" s="59"/>
      <c r="B3654" s="59"/>
      <c r="C3654" s="83"/>
    </row>
    <row r="3655" spans="1:3">
      <c r="A3655" s="59"/>
      <c r="B3655" s="59"/>
      <c r="C3655" s="83"/>
    </row>
    <row r="3656" spans="1:3">
      <c r="A3656" s="59"/>
      <c r="B3656" s="59"/>
      <c r="C3656" s="83"/>
    </row>
    <row r="3657" spans="1:3">
      <c r="A3657" s="59"/>
      <c r="B3657" s="59"/>
      <c r="C3657" s="83"/>
    </row>
    <row r="3658" spans="1:3">
      <c r="A3658" s="59"/>
      <c r="B3658" s="59"/>
      <c r="C3658" s="83"/>
    </row>
    <row r="3659" spans="1:3">
      <c r="A3659" s="59"/>
      <c r="B3659" s="59"/>
      <c r="C3659" s="83"/>
    </row>
    <row r="3660" spans="1:3">
      <c r="A3660" s="59"/>
      <c r="B3660" s="59"/>
      <c r="C3660" s="83"/>
    </row>
    <row r="3661" spans="1:3">
      <c r="A3661" s="59"/>
      <c r="B3661" s="59"/>
      <c r="C3661" s="83"/>
    </row>
    <row r="3662" spans="1:3">
      <c r="A3662" s="59"/>
      <c r="B3662" s="59"/>
      <c r="C3662" s="83"/>
    </row>
    <row r="3663" spans="1:3">
      <c r="A3663" s="59"/>
      <c r="B3663" s="59"/>
      <c r="C3663" s="83"/>
    </row>
    <row r="3664" spans="1:3">
      <c r="A3664" s="59"/>
      <c r="B3664" s="59"/>
      <c r="C3664" s="83"/>
    </row>
    <row r="3665" spans="1:3">
      <c r="A3665" s="59"/>
      <c r="B3665" s="59"/>
      <c r="C3665" s="83"/>
    </row>
    <row r="3666" spans="1:3">
      <c r="A3666" s="59"/>
      <c r="B3666" s="59"/>
      <c r="C3666" s="83"/>
    </row>
    <row r="3667" spans="1:3">
      <c r="A3667" s="59"/>
      <c r="B3667" s="59"/>
      <c r="C3667" s="83"/>
    </row>
    <row r="3668" spans="1:3">
      <c r="A3668" s="59"/>
      <c r="B3668" s="59"/>
      <c r="C3668" s="83"/>
    </row>
    <row r="3669" spans="1:3">
      <c r="A3669" s="59"/>
      <c r="B3669" s="59"/>
      <c r="C3669" s="83"/>
    </row>
    <row r="3670" spans="1:3">
      <c r="A3670" s="59"/>
      <c r="B3670" s="59"/>
      <c r="C3670" s="83"/>
    </row>
    <row r="3671" spans="1:3">
      <c r="A3671" s="59"/>
      <c r="B3671" s="59"/>
      <c r="C3671" s="83"/>
    </row>
    <row r="3672" spans="1:3">
      <c r="A3672" s="59"/>
      <c r="B3672" s="59"/>
      <c r="C3672" s="83"/>
    </row>
    <row r="3673" spans="1:3">
      <c r="A3673" s="59"/>
      <c r="B3673" s="59"/>
      <c r="C3673" s="83"/>
    </row>
    <row r="3674" spans="1:3">
      <c r="A3674" s="59"/>
      <c r="B3674" s="59"/>
      <c r="C3674" s="83"/>
    </row>
    <row r="3675" spans="1:3">
      <c r="A3675" s="59"/>
      <c r="B3675" s="59"/>
      <c r="C3675" s="83"/>
    </row>
    <row r="3676" spans="1:3">
      <c r="A3676" s="59"/>
      <c r="B3676" s="59"/>
      <c r="C3676" s="83"/>
    </row>
    <row r="3677" spans="1:3">
      <c r="A3677" s="59"/>
      <c r="B3677" s="59"/>
      <c r="C3677" s="83"/>
    </row>
    <row r="3678" spans="1:3">
      <c r="A3678" s="59"/>
      <c r="B3678" s="59"/>
      <c r="C3678" s="83"/>
    </row>
    <row r="3679" spans="1:3">
      <c r="A3679" s="59"/>
      <c r="B3679" s="59"/>
      <c r="C3679" s="83"/>
    </row>
    <row r="3680" spans="1:3">
      <c r="A3680" s="59"/>
      <c r="B3680" s="59"/>
      <c r="C3680" s="83"/>
    </row>
    <row r="3681" spans="1:3">
      <c r="A3681" s="59"/>
      <c r="B3681" s="59"/>
      <c r="C3681" s="83"/>
    </row>
    <row r="3682" spans="1:3">
      <c r="A3682" s="59"/>
      <c r="B3682" s="59"/>
      <c r="C3682" s="83"/>
    </row>
    <row r="3683" spans="1:3">
      <c r="A3683" s="59"/>
      <c r="B3683" s="59"/>
      <c r="C3683" s="83"/>
    </row>
    <row r="3684" spans="1:3">
      <c r="A3684" s="59"/>
      <c r="B3684" s="59"/>
      <c r="C3684" s="83"/>
    </row>
    <row r="3685" spans="1:3">
      <c r="A3685" s="59"/>
      <c r="B3685" s="59"/>
      <c r="C3685" s="83"/>
    </row>
    <row r="3686" spans="1:3">
      <c r="A3686" s="59"/>
      <c r="B3686" s="59"/>
      <c r="C3686" s="83"/>
    </row>
    <row r="3687" spans="1:3">
      <c r="A3687" s="59"/>
      <c r="B3687" s="59"/>
      <c r="C3687" s="83"/>
    </row>
    <row r="3688" spans="1:3">
      <c r="A3688" s="59"/>
      <c r="B3688" s="59"/>
      <c r="C3688" s="83"/>
    </row>
    <row r="3689" spans="1:3">
      <c r="A3689" s="59"/>
      <c r="B3689" s="59"/>
      <c r="C3689" s="83"/>
    </row>
    <row r="3690" spans="1:3">
      <c r="A3690" s="59"/>
      <c r="B3690" s="59"/>
      <c r="C3690" s="83"/>
    </row>
    <row r="3691" spans="1:3">
      <c r="A3691" s="59"/>
      <c r="B3691" s="59"/>
      <c r="C3691" s="83"/>
    </row>
    <row r="3692" spans="1:3">
      <c r="A3692" s="59"/>
      <c r="B3692" s="59"/>
      <c r="C3692" s="83"/>
    </row>
    <row r="3693" spans="1:3">
      <c r="A3693" s="59"/>
      <c r="B3693" s="59"/>
      <c r="C3693" s="83"/>
    </row>
    <row r="3694" spans="1:3">
      <c r="A3694" s="59"/>
      <c r="B3694" s="59"/>
      <c r="C3694" s="83"/>
    </row>
    <row r="3695" spans="1:3">
      <c r="A3695" s="59"/>
      <c r="B3695" s="59"/>
      <c r="C3695" s="83"/>
    </row>
    <row r="3696" spans="1:3">
      <c r="A3696" s="59"/>
      <c r="B3696" s="59"/>
      <c r="C3696" s="83"/>
    </row>
    <row r="3697" spans="1:3">
      <c r="A3697" s="59"/>
      <c r="B3697" s="59"/>
      <c r="C3697" s="83"/>
    </row>
    <row r="3698" spans="1:3">
      <c r="A3698" s="59"/>
      <c r="B3698" s="59"/>
      <c r="C3698" s="83"/>
    </row>
    <row r="3699" spans="1:3">
      <c r="A3699" s="59"/>
      <c r="B3699" s="59"/>
      <c r="C3699" s="83"/>
    </row>
    <row r="3700" spans="1:3">
      <c r="A3700" s="59"/>
      <c r="B3700" s="59"/>
      <c r="C3700" s="83"/>
    </row>
    <row r="3701" spans="1:3">
      <c r="A3701" s="59"/>
      <c r="B3701" s="59"/>
      <c r="C3701" s="83"/>
    </row>
    <row r="3702" spans="1:3">
      <c r="A3702" s="59"/>
      <c r="B3702" s="59"/>
      <c r="C3702" s="83"/>
    </row>
    <row r="3703" spans="1:3">
      <c r="A3703" s="59"/>
      <c r="B3703" s="59"/>
      <c r="C3703" s="83"/>
    </row>
    <row r="3704" spans="1:3">
      <c r="A3704" s="59"/>
      <c r="B3704" s="59"/>
      <c r="C3704" s="83"/>
    </row>
    <row r="3705" spans="1:3">
      <c r="A3705" s="59"/>
      <c r="B3705" s="59"/>
      <c r="C3705" s="83"/>
    </row>
    <row r="3706" spans="1:3">
      <c r="A3706" s="59"/>
      <c r="B3706" s="59"/>
      <c r="C3706" s="83"/>
    </row>
    <row r="3707" spans="1:3">
      <c r="A3707" s="59"/>
      <c r="B3707" s="59"/>
      <c r="C3707" s="83"/>
    </row>
    <row r="3708" spans="1:3">
      <c r="A3708" s="59"/>
      <c r="B3708" s="59"/>
      <c r="C3708" s="83"/>
    </row>
    <row r="3709" spans="1:3">
      <c r="A3709" s="59"/>
      <c r="B3709" s="59"/>
      <c r="C3709" s="83"/>
    </row>
    <row r="3710" spans="1:3">
      <c r="A3710" s="59"/>
      <c r="B3710" s="59"/>
      <c r="C3710" s="83"/>
    </row>
    <row r="3711" spans="1:3">
      <c r="A3711" s="59"/>
      <c r="B3711" s="59"/>
      <c r="C3711" s="83"/>
    </row>
    <row r="3712" spans="1:3">
      <c r="A3712" s="59"/>
      <c r="B3712" s="59"/>
      <c r="C3712" s="83"/>
    </row>
    <row r="3713" spans="1:3">
      <c r="A3713" s="59"/>
      <c r="B3713" s="59"/>
      <c r="C3713" s="83"/>
    </row>
    <row r="3714" spans="1:3">
      <c r="A3714" s="59"/>
      <c r="B3714" s="59"/>
      <c r="C3714" s="83"/>
    </row>
    <row r="3715" spans="1:3">
      <c r="A3715" s="59"/>
      <c r="B3715" s="59"/>
      <c r="C3715" s="83"/>
    </row>
    <row r="3716" spans="1:3">
      <c r="A3716" s="59"/>
      <c r="B3716" s="59"/>
      <c r="C3716" s="83"/>
    </row>
    <row r="3717" spans="1:3">
      <c r="A3717" s="59"/>
      <c r="B3717" s="59"/>
      <c r="C3717" s="83"/>
    </row>
    <row r="3718" spans="1:3">
      <c r="A3718" s="59"/>
      <c r="B3718" s="59"/>
      <c r="C3718" s="83"/>
    </row>
    <row r="3719" spans="1:3">
      <c r="A3719" s="59"/>
      <c r="B3719" s="59"/>
      <c r="C3719" s="83"/>
    </row>
    <row r="3720" spans="1:3">
      <c r="A3720" s="59"/>
      <c r="B3720" s="59"/>
      <c r="C3720" s="83"/>
    </row>
    <row r="3721" spans="1:3">
      <c r="A3721" s="59"/>
      <c r="B3721" s="59"/>
      <c r="C3721" s="83"/>
    </row>
    <row r="3722" spans="1:3">
      <c r="A3722" s="59"/>
      <c r="B3722" s="59"/>
      <c r="C3722" s="83"/>
    </row>
    <row r="3723" spans="1:3">
      <c r="A3723" s="59"/>
      <c r="B3723" s="59"/>
      <c r="C3723" s="83"/>
    </row>
    <row r="3724" spans="1:3">
      <c r="A3724" s="59"/>
      <c r="B3724" s="59"/>
      <c r="C3724" s="83"/>
    </row>
    <row r="3725" spans="1:3">
      <c r="A3725" s="59"/>
      <c r="B3725" s="59"/>
      <c r="C3725" s="83"/>
    </row>
    <row r="3726" spans="1:3">
      <c r="A3726" s="59"/>
      <c r="B3726" s="59"/>
      <c r="C3726" s="83"/>
    </row>
    <row r="3727" spans="1:3">
      <c r="A3727" s="59"/>
      <c r="B3727" s="59"/>
      <c r="C3727" s="83"/>
    </row>
    <row r="3728" spans="1:3">
      <c r="A3728" s="59"/>
      <c r="B3728" s="59"/>
      <c r="C3728" s="83"/>
    </row>
    <row r="3729" spans="1:3">
      <c r="A3729" s="59"/>
      <c r="B3729" s="59"/>
      <c r="C3729" s="83"/>
    </row>
    <row r="3730" spans="1:3">
      <c r="A3730" s="59"/>
      <c r="B3730" s="59"/>
      <c r="C3730" s="83"/>
    </row>
    <row r="3731" spans="1:3">
      <c r="A3731" s="59"/>
      <c r="B3731" s="59"/>
      <c r="C3731" s="83"/>
    </row>
    <row r="3732" spans="1:3">
      <c r="A3732" s="59"/>
      <c r="B3732" s="59"/>
      <c r="C3732" s="83"/>
    </row>
    <row r="3733" spans="1:3">
      <c r="A3733" s="59"/>
      <c r="B3733" s="59"/>
      <c r="C3733" s="83"/>
    </row>
    <row r="3734" spans="1:3">
      <c r="A3734" s="59"/>
      <c r="B3734" s="59"/>
      <c r="C3734" s="83"/>
    </row>
    <row r="3735" spans="1:3">
      <c r="A3735" s="59"/>
      <c r="B3735" s="59"/>
      <c r="C3735" s="83"/>
    </row>
    <row r="3736" spans="1:3">
      <c r="A3736" s="59"/>
      <c r="B3736" s="59"/>
      <c r="C3736" s="83"/>
    </row>
    <row r="3737" spans="1:3">
      <c r="A3737" s="59"/>
      <c r="B3737" s="59"/>
      <c r="C3737" s="83"/>
    </row>
    <row r="3738" spans="1:3">
      <c r="A3738" s="59"/>
      <c r="B3738" s="59"/>
      <c r="C3738" s="83"/>
    </row>
    <row r="3739" spans="1:3">
      <c r="A3739" s="59"/>
      <c r="B3739" s="59"/>
      <c r="C3739" s="83"/>
    </row>
    <row r="3740" spans="1:3">
      <c r="A3740" s="59"/>
      <c r="B3740" s="59"/>
      <c r="C3740" s="83"/>
    </row>
    <row r="3741" spans="1:3">
      <c r="A3741" s="59"/>
      <c r="B3741" s="59"/>
      <c r="C3741" s="83"/>
    </row>
    <row r="3742" spans="1:3">
      <c r="A3742" s="59"/>
      <c r="B3742" s="59"/>
      <c r="C3742" s="83"/>
    </row>
    <row r="3743" spans="1:3">
      <c r="A3743" s="59"/>
      <c r="B3743" s="59"/>
      <c r="C3743" s="83"/>
    </row>
    <row r="3744" spans="1:3">
      <c r="A3744" s="59"/>
      <c r="B3744" s="59"/>
      <c r="C3744" s="83"/>
    </row>
    <row r="3745" spans="1:3">
      <c r="A3745" s="59"/>
      <c r="B3745" s="59"/>
      <c r="C3745" s="83"/>
    </row>
    <row r="3746" spans="1:3">
      <c r="A3746" s="59"/>
      <c r="B3746" s="59"/>
      <c r="C3746" s="83"/>
    </row>
    <row r="3747" spans="1:3">
      <c r="A3747" s="59"/>
      <c r="B3747" s="59"/>
      <c r="C3747" s="83"/>
    </row>
    <row r="3748" spans="1:3">
      <c r="A3748" s="59"/>
      <c r="B3748" s="59"/>
      <c r="C3748" s="83"/>
    </row>
    <row r="3749" spans="1:3">
      <c r="A3749" s="59"/>
      <c r="B3749" s="59"/>
      <c r="C3749" s="83"/>
    </row>
    <row r="3750" spans="1:3">
      <c r="A3750" s="59"/>
      <c r="B3750" s="59"/>
      <c r="C3750" s="83"/>
    </row>
    <row r="3751" spans="1:3">
      <c r="A3751" s="59"/>
      <c r="B3751" s="59"/>
      <c r="C3751" s="83"/>
    </row>
    <row r="3752" spans="1:3">
      <c r="A3752" s="59"/>
      <c r="B3752" s="59"/>
      <c r="C3752" s="83"/>
    </row>
    <row r="3753" spans="1:3">
      <c r="A3753" s="59"/>
      <c r="B3753" s="59"/>
      <c r="C3753" s="83"/>
    </row>
    <row r="3754" spans="1:3">
      <c r="A3754" s="59"/>
      <c r="B3754" s="59"/>
      <c r="C3754" s="83"/>
    </row>
    <row r="3755" spans="1:3">
      <c r="A3755" s="59"/>
      <c r="B3755" s="59"/>
      <c r="C3755" s="83"/>
    </row>
    <row r="3756" spans="1:3">
      <c r="A3756" s="59"/>
      <c r="B3756" s="59"/>
      <c r="C3756" s="83"/>
    </row>
    <row r="3757" spans="1:3">
      <c r="A3757" s="59"/>
      <c r="B3757" s="59"/>
      <c r="C3757" s="83"/>
    </row>
    <row r="3758" spans="1:3">
      <c r="A3758" s="59"/>
      <c r="B3758" s="59"/>
      <c r="C3758" s="83"/>
    </row>
    <row r="3759" spans="1:3">
      <c r="A3759" s="59"/>
      <c r="B3759" s="59"/>
      <c r="C3759" s="83"/>
    </row>
    <row r="3760" spans="1:3">
      <c r="A3760" s="59"/>
      <c r="B3760" s="59"/>
      <c r="C3760" s="83"/>
    </row>
    <row r="3761" spans="1:3">
      <c r="A3761" s="59"/>
      <c r="B3761" s="59"/>
      <c r="C3761" s="83"/>
    </row>
    <row r="3762" spans="1:3">
      <c r="A3762" s="59"/>
      <c r="B3762" s="59"/>
      <c r="C3762" s="83"/>
    </row>
    <row r="3763" spans="1:3">
      <c r="A3763" s="59"/>
      <c r="B3763" s="59"/>
      <c r="C3763" s="83"/>
    </row>
    <row r="3764" spans="1:3">
      <c r="A3764" s="59"/>
      <c r="B3764" s="59"/>
      <c r="C3764" s="83"/>
    </row>
    <row r="3765" spans="1:3">
      <c r="A3765" s="59"/>
      <c r="B3765" s="59"/>
      <c r="C3765" s="83"/>
    </row>
    <row r="3766" spans="1:3">
      <c r="A3766" s="59"/>
      <c r="B3766" s="59"/>
      <c r="C3766" s="83"/>
    </row>
    <row r="3767" spans="1:3">
      <c r="A3767" s="59"/>
      <c r="B3767" s="59"/>
      <c r="C3767" s="83"/>
    </row>
    <row r="3768" spans="1:3">
      <c r="A3768" s="59"/>
      <c r="B3768" s="59"/>
      <c r="C3768" s="83"/>
    </row>
    <row r="3769" spans="1:3">
      <c r="A3769" s="59"/>
      <c r="B3769" s="59"/>
      <c r="C3769" s="83"/>
    </row>
    <row r="3770" spans="1:3">
      <c r="A3770" s="59"/>
      <c r="B3770" s="59"/>
      <c r="C3770" s="83"/>
    </row>
    <row r="3771" spans="1:3">
      <c r="A3771" s="59"/>
      <c r="B3771" s="59"/>
      <c r="C3771" s="83"/>
    </row>
    <row r="3772" spans="1:3">
      <c r="A3772" s="59"/>
      <c r="B3772" s="59"/>
      <c r="C3772" s="83"/>
    </row>
    <row r="3773" spans="1:3">
      <c r="A3773" s="59"/>
      <c r="B3773" s="59"/>
      <c r="C3773" s="83"/>
    </row>
    <row r="3774" spans="1:3">
      <c r="A3774" s="59"/>
      <c r="B3774" s="59"/>
      <c r="C3774" s="83"/>
    </row>
    <row r="3775" spans="1:3">
      <c r="A3775" s="59"/>
      <c r="B3775" s="59"/>
      <c r="C3775" s="83"/>
    </row>
    <row r="3776" spans="1:3">
      <c r="A3776" s="59"/>
      <c r="B3776" s="59"/>
      <c r="C3776" s="83"/>
    </row>
    <row r="3777" spans="1:3">
      <c r="A3777" s="59"/>
      <c r="B3777" s="59"/>
      <c r="C3777" s="83"/>
    </row>
    <row r="3778" spans="1:3">
      <c r="A3778" s="59"/>
      <c r="B3778" s="59"/>
      <c r="C3778" s="83"/>
    </row>
    <row r="3779" spans="1:3">
      <c r="A3779" s="59"/>
      <c r="B3779" s="59"/>
      <c r="C3779" s="83"/>
    </row>
    <row r="3780" spans="1:3">
      <c r="A3780" s="59"/>
      <c r="B3780" s="59"/>
      <c r="C3780" s="83"/>
    </row>
    <row r="3781" spans="1:3">
      <c r="A3781" s="59"/>
      <c r="B3781" s="59"/>
      <c r="C3781" s="83"/>
    </row>
    <row r="3782" spans="1:3">
      <c r="A3782" s="59"/>
      <c r="B3782" s="59"/>
      <c r="C3782" s="83"/>
    </row>
    <row r="3783" spans="1:3">
      <c r="A3783" s="59"/>
      <c r="B3783" s="59"/>
      <c r="C3783" s="83"/>
    </row>
    <row r="3784" spans="1:3">
      <c r="A3784" s="59"/>
      <c r="B3784" s="59"/>
      <c r="C3784" s="83"/>
    </row>
    <row r="3785" spans="1:3">
      <c r="A3785" s="59"/>
      <c r="B3785" s="59"/>
      <c r="C3785" s="83"/>
    </row>
    <row r="3786" spans="1:3">
      <c r="A3786" s="59"/>
      <c r="B3786" s="59"/>
      <c r="C3786" s="83"/>
    </row>
    <row r="3787" spans="1:3">
      <c r="A3787" s="59"/>
      <c r="B3787" s="59"/>
      <c r="C3787" s="83"/>
    </row>
    <row r="3788" spans="1:3">
      <c r="A3788" s="59"/>
      <c r="B3788" s="59"/>
      <c r="C3788" s="83"/>
    </row>
    <row r="3789" spans="1:3">
      <c r="A3789" s="59"/>
      <c r="B3789" s="59"/>
      <c r="C3789" s="83"/>
    </row>
    <row r="3790" spans="1:3">
      <c r="A3790" s="59"/>
      <c r="B3790" s="59"/>
      <c r="C3790" s="83"/>
    </row>
    <row r="3791" spans="1:3">
      <c r="A3791" s="59"/>
      <c r="B3791" s="59"/>
      <c r="C3791" s="83"/>
    </row>
    <row r="3792" spans="1:3">
      <c r="A3792" s="59"/>
      <c r="B3792" s="59"/>
      <c r="C3792" s="83"/>
    </row>
    <row r="3793" spans="1:3">
      <c r="A3793" s="59"/>
      <c r="B3793" s="59"/>
      <c r="C3793" s="83"/>
    </row>
    <row r="3794" spans="1:3">
      <c r="A3794" s="59"/>
      <c r="B3794" s="59"/>
      <c r="C3794" s="83"/>
    </row>
    <row r="3795" spans="1:3">
      <c r="A3795" s="59"/>
      <c r="B3795" s="59"/>
      <c r="C3795" s="83"/>
    </row>
    <row r="3796" spans="1:3">
      <c r="A3796" s="59"/>
      <c r="B3796" s="59"/>
      <c r="C3796" s="83"/>
    </row>
    <row r="3797" spans="1:3">
      <c r="A3797" s="59"/>
      <c r="B3797" s="59"/>
      <c r="C3797" s="83"/>
    </row>
    <row r="3798" spans="1:3">
      <c r="A3798" s="59"/>
      <c r="B3798" s="59"/>
      <c r="C3798" s="83"/>
    </row>
    <row r="3799" spans="1:3">
      <c r="A3799" s="59"/>
      <c r="B3799" s="59"/>
      <c r="C3799" s="83"/>
    </row>
    <row r="3800" spans="1:3">
      <c r="A3800" s="59"/>
      <c r="B3800" s="59"/>
      <c r="C3800" s="83"/>
    </row>
    <row r="3801" spans="1:3">
      <c r="A3801" s="59"/>
      <c r="B3801" s="59"/>
      <c r="C3801" s="83"/>
    </row>
    <row r="3802" spans="1:3">
      <c r="A3802" s="59"/>
      <c r="B3802" s="59"/>
      <c r="C3802" s="83"/>
    </row>
    <row r="3803" spans="1:3">
      <c r="A3803" s="59"/>
      <c r="B3803" s="59"/>
      <c r="C3803" s="83"/>
    </row>
    <row r="3804" spans="1:3">
      <c r="A3804" s="59"/>
      <c r="B3804" s="59"/>
      <c r="C3804" s="83"/>
    </row>
    <row r="3805" spans="1:3">
      <c r="A3805" s="59"/>
      <c r="B3805" s="59"/>
      <c r="C3805" s="83"/>
    </row>
    <row r="3806" spans="1:3">
      <c r="A3806" s="59"/>
      <c r="B3806" s="59"/>
      <c r="C3806" s="83"/>
    </row>
    <row r="3807" spans="1:3">
      <c r="A3807" s="59"/>
      <c r="B3807" s="59"/>
      <c r="C3807" s="83"/>
    </row>
    <row r="3808" spans="1:3">
      <c r="A3808" s="59"/>
      <c r="B3808" s="59"/>
      <c r="C3808" s="83"/>
    </row>
    <row r="3809" spans="1:3">
      <c r="A3809" s="59"/>
      <c r="B3809" s="59"/>
      <c r="C3809" s="83"/>
    </row>
    <row r="3810" spans="1:3">
      <c r="A3810" s="59"/>
      <c r="B3810" s="59"/>
      <c r="C3810" s="83"/>
    </row>
    <row r="3811" spans="1:3">
      <c r="A3811" s="59"/>
      <c r="B3811" s="59"/>
      <c r="C3811" s="83"/>
    </row>
    <row r="3812" spans="1:3">
      <c r="A3812" s="59"/>
      <c r="B3812" s="59"/>
      <c r="C3812" s="83"/>
    </row>
    <row r="3813" spans="1:3">
      <c r="A3813" s="59"/>
      <c r="B3813" s="59"/>
      <c r="C3813" s="83"/>
    </row>
    <row r="3814" spans="1:3">
      <c r="A3814" s="59"/>
      <c r="B3814" s="59"/>
      <c r="C3814" s="83"/>
    </row>
    <row r="3815" spans="1:3">
      <c r="A3815" s="59"/>
      <c r="B3815" s="59"/>
      <c r="C3815" s="83"/>
    </row>
    <row r="3816" spans="1:3">
      <c r="A3816" s="59"/>
      <c r="B3816" s="59"/>
      <c r="C3816" s="83"/>
    </row>
    <row r="3817" spans="1:3">
      <c r="A3817" s="59"/>
      <c r="B3817" s="59"/>
      <c r="C3817" s="83"/>
    </row>
    <row r="3818" spans="1:3">
      <c r="A3818" s="59"/>
      <c r="B3818" s="59"/>
      <c r="C3818" s="83"/>
    </row>
    <row r="3819" spans="1:3">
      <c r="A3819" s="59"/>
      <c r="B3819" s="59"/>
      <c r="C3819" s="83"/>
    </row>
    <row r="3820" spans="1:3">
      <c r="A3820" s="59"/>
      <c r="B3820" s="59"/>
      <c r="C3820" s="83"/>
    </row>
    <row r="3821" spans="1:3">
      <c r="A3821" s="59"/>
      <c r="B3821" s="59"/>
      <c r="C3821" s="83"/>
    </row>
    <row r="3822" spans="1:3">
      <c r="A3822" s="59"/>
      <c r="B3822" s="59"/>
      <c r="C3822" s="83"/>
    </row>
    <row r="3823" spans="1:3">
      <c r="A3823" s="59"/>
      <c r="B3823" s="59"/>
      <c r="C3823" s="83"/>
    </row>
    <row r="3824" spans="1:3">
      <c r="A3824" s="59"/>
      <c r="B3824" s="59"/>
      <c r="C3824" s="83"/>
    </row>
    <row r="3825" spans="1:3">
      <c r="A3825" s="59"/>
      <c r="B3825" s="59"/>
      <c r="C3825" s="83"/>
    </row>
    <row r="3826" spans="1:3">
      <c r="A3826" s="59"/>
      <c r="B3826" s="59"/>
      <c r="C3826" s="83"/>
    </row>
    <row r="3827" spans="1:3">
      <c r="A3827" s="59"/>
      <c r="B3827" s="59"/>
      <c r="C3827" s="83"/>
    </row>
    <row r="3828" spans="1:3">
      <c r="A3828" s="59"/>
      <c r="B3828" s="59"/>
      <c r="C3828" s="83"/>
    </row>
    <row r="3829" spans="1:3">
      <c r="A3829" s="59"/>
      <c r="B3829" s="59"/>
      <c r="C3829" s="83"/>
    </row>
    <row r="3830" spans="1:3">
      <c r="A3830" s="59"/>
      <c r="B3830" s="59"/>
      <c r="C3830" s="83"/>
    </row>
    <row r="3831" spans="1:3">
      <c r="A3831" s="59"/>
      <c r="B3831" s="59"/>
      <c r="C3831" s="83"/>
    </row>
    <row r="3832" spans="1:3">
      <c r="A3832" s="59"/>
      <c r="B3832" s="59"/>
      <c r="C3832" s="83"/>
    </row>
    <row r="3833" spans="1:3">
      <c r="A3833" s="59"/>
      <c r="B3833" s="59"/>
      <c r="C3833" s="83"/>
    </row>
    <row r="3834" spans="1:3">
      <c r="A3834" s="59"/>
      <c r="B3834" s="59"/>
      <c r="C3834" s="83"/>
    </row>
    <row r="3835" spans="1:3">
      <c r="A3835" s="59"/>
      <c r="B3835" s="59"/>
      <c r="C3835" s="83"/>
    </row>
    <row r="3836" spans="1:3">
      <c r="A3836" s="59"/>
      <c r="B3836" s="59"/>
      <c r="C3836" s="83"/>
    </row>
    <row r="3837" spans="1:3">
      <c r="A3837" s="59"/>
      <c r="B3837" s="59"/>
      <c r="C3837" s="83"/>
    </row>
    <row r="3838" spans="1:3">
      <c r="A3838" s="59"/>
      <c r="B3838" s="59"/>
      <c r="C3838" s="83"/>
    </row>
    <row r="3839" spans="1:3">
      <c r="A3839" s="59"/>
      <c r="B3839" s="59"/>
      <c r="C3839" s="83"/>
    </row>
    <row r="3840" spans="1:3">
      <c r="A3840" s="59"/>
      <c r="B3840" s="59"/>
      <c r="C3840" s="83"/>
    </row>
    <row r="3841" spans="1:3">
      <c r="A3841" s="59"/>
      <c r="B3841" s="59"/>
      <c r="C3841" s="83"/>
    </row>
    <row r="3842" spans="1:3">
      <c r="A3842" s="59"/>
      <c r="B3842" s="59"/>
      <c r="C3842" s="83"/>
    </row>
    <row r="3843" spans="1:3">
      <c r="A3843" s="59"/>
      <c r="B3843" s="59"/>
      <c r="C3843" s="83"/>
    </row>
    <row r="3844" spans="1:3">
      <c r="A3844" s="59"/>
      <c r="B3844" s="59"/>
      <c r="C3844" s="83"/>
    </row>
    <row r="3845" spans="1:3">
      <c r="A3845" s="59"/>
      <c r="B3845" s="59"/>
      <c r="C3845" s="83"/>
    </row>
    <row r="3846" spans="1:3">
      <c r="A3846" s="59"/>
      <c r="B3846" s="59"/>
      <c r="C3846" s="83"/>
    </row>
    <row r="3847" spans="1:3">
      <c r="A3847" s="59"/>
      <c r="B3847" s="59"/>
      <c r="C3847" s="83"/>
    </row>
    <row r="3848" spans="1:3">
      <c r="A3848" s="59"/>
      <c r="B3848" s="59"/>
      <c r="C3848" s="83"/>
    </row>
    <row r="3849" spans="1:3">
      <c r="A3849" s="59"/>
      <c r="B3849" s="59"/>
      <c r="C3849" s="83"/>
    </row>
    <row r="3850" spans="1:3">
      <c r="A3850" s="59"/>
      <c r="B3850" s="59"/>
      <c r="C3850" s="83"/>
    </row>
    <row r="3851" spans="1:3">
      <c r="A3851" s="59"/>
      <c r="B3851" s="59"/>
      <c r="C3851" s="83"/>
    </row>
    <row r="3852" spans="1:3">
      <c r="A3852" s="59"/>
      <c r="B3852" s="59"/>
      <c r="C3852" s="83"/>
    </row>
    <row r="3853" spans="1:3">
      <c r="A3853" s="59"/>
      <c r="B3853" s="59"/>
      <c r="C3853" s="83"/>
    </row>
    <row r="3854" spans="1:3">
      <c r="A3854" s="59"/>
      <c r="B3854" s="59"/>
      <c r="C3854" s="83"/>
    </row>
    <row r="3855" spans="1:3">
      <c r="A3855" s="59"/>
      <c r="B3855" s="59"/>
      <c r="C3855" s="83"/>
    </row>
    <row r="3856" spans="1:3">
      <c r="A3856" s="59"/>
      <c r="B3856" s="59"/>
      <c r="C3856" s="83"/>
    </row>
    <row r="3857" spans="1:3">
      <c r="A3857" s="59"/>
      <c r="B3857" s="59"/>
      <c r="C3857" s="83"/>
    </row>
    <row r="3858" spans="1:3">
      <c r="A3858" s="59"/>
      <c r="B3858" s="59"/>
      <c r="C3858" s="83"/>
    </row>
    <row r="3859" spans="1:3">
      <c r="A3859" s="59"/>
      <c r="B3859" s="59"/>
      <c r="C3859" s="83"/>
    </row>
    <row r="3860" spans="1:3">
      <c r="A3860" s="59"/>
      <c r="B3860" s="59"/>
      <c r="C3860" s="83"/>
    </row>
    <row r="3861" spans="1:3">
      <c r="A3861" s="59"/>
      <c r="B3861" s="59"/>
      <c r="C3861" s="83"/>
    </row>
    <row r="3862" spans="1:3">
      <c r="A3862" s="59"/>
      <c r="B3862" s="59"/>
      <c r="C3862" s="83"/>
    </row>
    <row r="3863" spans="1:3">
      <c r="A3863" s="59"/>
      <c r="B3863" s="59"/>
      <c r="C3863" s="83"/>
    </row>
    <row r="3864" spans="1:3">
      <c r="A3864" s="59"/>
      <c r="B3864" s="59"/>
      <c r="C3864" s="83"/>
    </row>
    <row r="3865" spans="1:3">
      <c r="A3865" s="59"/>
      <c r="B3865" s="59"/>
      <c r="C3865" s="83"/>
    </row>
    <row r="3866" spans="1:3">
      <c r="A3866" s="59"/>
      <c r="B3866" s="59"/>
      <c r="C3866" s="83"/>
    </row>
    <row r="3867" spans="1:3">
      <c r="A3867" s="59"/>
      <c r="B3867" s="59"/>
      <c r="C3867" s="83"/>
    </row>
    <row r="3868" spans="1:3">
      <c r="A3868" s="59"/>
      <c r="B3868" s="59"/>
      <c r="C3868" s="83"/>
    </row>
    <row r="3869" spans="1:3">
      <c r="A3869" s="59"/>
      <c r="B3869" s="59"/>
      <c r="C3869" s="83"/>
    </row>
    <row r="3870" spans="1:3">
      <c r="A3870" s="59"/>
      <c r="B3870" s="59"/>
      <c r="C3870" s="83"/>
    </row>
    <row r="3871" spans="1:3">
      <c r="A3871" s="59"/>
      <c r="B3871" s="59"/>
      <c r="C3871" s="83"/>
    </row>
    <row r="3872" spans="1:3">
      <c r="A3872" s="59"/>
      <c r="B3872" s="59"/>
      <c r="C3872" s="83"/>
    </row>
    <row r="3873" spans="1:3">
      <c r="A3873" s="59"/>
      <c r="B3873" s="59"/>
      <c r="C3873" s="83"/>
    </row>
    <row r="3874" spans="1:3">
      <c r="A3874" s="59"/>
      <c r="B3874" s="59"/>
      <c r="C3874" s="83"/>
    </row>
    <row r="3875" spans="1:3">
      <c r="A3875" s="59"/>
      <c r="B3875" s="59"/>
      <c r="C3875" s="83"/>
    </row>
    <row r="3876" spans="1:3">
      <c r="A3876" s="59"/>
      <c r="B3876" s="59"/>
      <c r="C3876" s="83"/>
    </row>
    <row r="3877" spans="1:3">
      <c r="A3877" s="59"/>
      <c r="B3877" s="59"/>
      <c r="C3877" s="83"/>
    </row>
    <row r="3878" spans="1:3">
      <c r="A3878" s="59"/>
      <c r="B3878" s="59"/>
      <c r="C3878" s="83"/>
    </row>
    <row r="3879" spans="1:3">
      <c r="A3879" s="59"/>
      <c r="B3879" s="59"/>
      <c r="C3879" s="83"/>
    </row>
    <row r="3880" spans="1:3">
      <c r="A3880" s="59"/>
      <c r="B3880" s="59"/>
      <c r="C3880" s="83"/>
    </row>
    <row r="3881" spans="1:3">
      <c r="A3881" s="59"/>
      <c r="B3881" s="59"/>
      <c r="C3881" s="83"/>
    </row>
    <row r="3882" spans="1:3">
      <c r="A3882" s="59"/>
      <c r="B3882" s="59"/>
      <c r="C3882" s="83"/>
    </row>
    <row r="3883" spans="1:3">
      <c r="A3883" s="59"/>
      <c r="B3883" s="59"/>
      <c r="C3883" s="83"/>
    </row>
    <row r="3884" spans="1:3">
      <c r="A3884" s="59"/>
      <c r="B3884" s="59"/>
      <c r="C3884" s="83"/>
    </row>
    <row r="3885" spans="1:3">
      <c r="A3885" s="59"/>
      <c r="B3885" s="59"/>
      <c r="C3885" s="83"/>
    </row>
    <row r="3886" spans="1:3">
      <c r="A3886" s="59"/>
      <c r="B3886" s="59"/>
      <c r="C3886" s="83"/>
    </row>
    <row r="3887" spans="1:3">
      <c r="A3887" s="59"/>
      <c r="B3887" s="59"/>
      <c r="C3887" s="83"/>
    </row>
    <row r="3888" spans="1:3">
      <c r="A3888" s="59"/>
      <c r="B3888" s="59"/>
      <c r="C3888" s="83"/>
    </row>
    <row r="3889" spans="1:3">
      <c r="A3889" s="59"/>
      <c r="B3889" s="59"/>
      <c r="C3889" s="83"/>
    </row>
    <row r="3890" spans="1:3">
      <c r="A3890" s="59"/>
      <c r="B3890" s="59"/>
      <c r="C3890" s="83"/>
    </row>
    <row r="3891" spans="1:3">
      <c r="A3891" s="59"/>
      <c r="B3891" s="59"/>
      <c r="C3891" s="83"/>
    </row>
    <row r="3892" spans="1:3">
      <c r="A3892" s="59"/>
      <c r="B3892" s="59"/>
      <c r="C3892" s="83"/>
    </row>
    <row r="3893" spans="1:3">
      <c r="A3893" s="59"/>
      <c r="B3893" s="59"/>
      <c r="C3893" s="83"/>
    </row>
    <row r="3894" spans="1:3">
      <c r="A3894" s="59"/>
      <c r="B3894" s="59"/>
      <c r="C3894" s="83"/>
    </row>
    <row r="3895" spans="1:3">
      <c r="A3895" s="59"/>
      <c r="B3895" s="59"/>
      <c r="C3895" s="83"/>
    </row>
    <row r="3896" spans="1:3">
      <c r="A3896" s="59"/>
      <c r="B3896" s="59"/>
      <c r="C3896" s="83"/>
    </row>
    <row r="3897" spans="1:3">
      <c r="A3897" s="59"/>
      <c r="B3897" s="59"/>
      <c r="C3897" s="83"/>
    </row>
    <row r="3898" spans="1:3">
      <c r="A3898" s="59"/>
      <c r="B3898" s="59"/>
      <c r="C3898" s="83"/>
    </row>
    <row r="3899" spans="1:3">
      <c r="A3899" s="59"/>
      <c r="B3899" s="59"/>
      <c r="C3899" s="83"/>
    </row>
    <row r="3900" spans="1:3">
      <c r="A3900" s="59"/>
      <c r="B3900" s="59"/>
      <c r="C3900" s="83"/>
    </row>
    <row r="3901" spans="1:3">
      <c r="A3901" s="59"/>
      <c r="B3901" s="59"/>
      <c r="C3901" s="83"/>
    </row>
    <row r="3902" spans="1:3">
      <c r="A3902" s="59"/>
      <c r="B3902" s="59"/>
      <c r="C3902" s="83"/>
    </row>
    <row r="3903" spans="1:3">
      <c r="A3903" s="59"/>
      <c r="B3903" s="59"/>
      <c r="C3903" s="83"/>
    </row>
    <row r="3904" spans="1:3">
      <c r="A3904" s="59"/>
      <c r="B3904" s="59"/>
      <c r="C3904" s="83"/>
    </row>
    <row r="3905" spans="1:3">
      <c r="A3905" s="59"/>
      <c r="B3905" s="59"/>
      <c r="C3905" s="83"/>
    </row>
    <row r="3906" spans="1:3">
      <c r="A3906" s="59"/>
      <c r="B3906" s="59"/>
      <c r="C3906" s="83"/>
    </row>
    <row r="3907" spans="1:3">
      <c r="A3907" s="59"/>
      <c r="B3907" s="59"/>
      <c r="C3907" s="83"/>
    </row>
    <row r="3908" spans="1:3">
      <c r="A3908" s="59"/>
      <c r="B3908" s="59"/>
      <c r="C3908" s="83"/>
    </row>
    <row r="3909" spans="1:3">
      <c r="A3909" s="59"/>
      <c r="B3909" s="59"/>
      <c r="C3909" s="83"/>
    </row>
    <row r="3910" spans="1:3">
      <c r="A3910" s="59"/>
      <c r="B3910" s="59"/>
      <c r="C3910" s="83"/>
    </row>
    <row r="3911" spans="1:3">
      <c r="A3911" s="59"/>
      <c r="B3911" s="59"/>
      <c r="C3911" s="83"/>
    </row>
    <row r="3912" spans="1:3">
      <c r="A3912" s="59"/>
      <c r="B3912" s="59"/>
      <c r="C3912" s="83"/>
    </row>
    <row r="3913" spans="1:3">
      <c r="A3913" s="59"/>
      <c r="B3913" s="59"/>
      <c r="C3913" s="83"/>
    </row>
    <row r="3914" spans="1:3">
      <c r="A3914" s="59"/>
      <c r="B3914" s="59"/>
      <c r="C3914" s="83"/>
    </row>
    <row r="3915" spans="1:3">
      <c r="A3915" s="59"/>
      <c r="B3915" s="59"/>
      <c r="C3915" s="83"/>
    </row>
    <row r="3916" spans="1:3">
      <c r="A3916" s="59"/>
      <c r="B3916" s="59"/>
      <c r="C3916" s="83"/>
    </row>
    <row r="3917" spans="1:3">
      <c r="A3917" s="59"/>
      <c r="B3917" s="59"/>
      <c r="C3917" s="83"/>
    </row>
    <row r="3918" spans="1:3">
      <c r="A3918" s="59"/>
      <c r="B3918" s="59"/>
      <c r="C3918" s="83"/>
    </row>
    <row r="3919" spans="1:3">
      <c r="A3919" s="59"/>
      <c r="B3919" s="59"/>
      <c r="C3919" s="83"/>
    </row>
    <row r="3920" spans="1:3">
      <c r="A3920" s="59"/>
      <c r="B3920" s="59"/>
      <c r="C3920" s="83"/>
    </row>
    <row r="3921" spans="1:3">
      <c r="A3921" s="59"/>
      <c r="B3921" s="59"/>
      <c r="C3921" s="83"/>
    </row>
    <row r="3922" spans="1:3">
      <c r="A3922" s="59"/>
      <c r="B3922" s="59"/>
      <c r="C3922" s="83"/>
    </row>
    <row r="3923" spans="1:3">
      <c r="A3923" s="59"/>
      <c r="B3923" s="59"/>
      <c r="C3923" s="83"/>
    </row>
    <row r="3924" spans="1:3">
      <c r="A3924" s="59"/>
      <c r="B3924" s="59"/>
      <c r="C3924" s="83"/>
    </row>
    <row r="3925" spans="1:3">
      <c r="A3925" s="59"/>
      <c r="B3925" s="59"/>
      <c r="C3925" s="83"/>
    </row>
    <row r="3926" spans="1:3">
      <c r="A3926" s="59"/>
      <c r="B3926" s="59"/>
      <c r="C3926" s="83"/>
    </row>
    <row r="3927" spans="1:3">
      <c r="A3927" s="59"/>
      <c r="B3927" s="59"/>
      <c r="C3927" s="83"/>
    </row>
    <row r="3928" spans="1:3">
      <c r="A3928" s="59"/>
      <c r="B3928" s="59"/>
      <c r="C3928" s="83"/>
    </row>
    <row r="3929" spans="1:3">
      <c r="A3929" s="59"/>
      <c r="B3929" s="59"/>
      <c r="C3929" s="83"/>
    </row>
    <row r="3930" spans="1:3">
      <c r="A3930" s="59"/>
      <c r="B3930" s="59"/>
      <c r="C3930" s="83"/>
    </row>
    <row r="3931" spans="1:3">
      <c r="A3931" s="59"/>
      <c r="B3931" s="59"/>
      <c r="C3931" s="83"/>
    </row>
    <row r="3932" spans="1:3">
      <c r="A3932" s="59"/>
      <c r="B3932" s="59"/>
      <c r="C3932" s="83"/>
    </row>
    <row r="3933" spans="1:3">
      <c r="A3933" s="59"/>
      <c r="B3933" s="59"/>
      <c r="C3933" s="83"/>
    </row>
    <row r="3934" spans="1:3">
      <c r="A3934" s="59"/>
      <c r="B3934" s="59"/>
      <c r="C3934" s="83"/>
    </row>
    <row r="3935" spans="1:3">
      <c r="A3935" s="59"/>
      <c r="B3935" s="59"/>
      <c r="C3935" s="83"/>
    </row>
    <row r="3936" spans="1:3">
      <c r="A3936" s="59"/>
      <c r="B3936" s="59"/>
      <c r="C3936" s="83"/>
    </row>
    <row r="3937" spans="1:3">
      <c r="A3937" s="59"/>
      <c r="B3937" s="59"/>
      <c r="C3937" s="83"/>
    </row>
    <row r="3938" spans="1:3">
      <c r="A3938" s="59"/>
      <c r="B3938" s="59"/>
      <c r="C3938" s="83"/>
    </row>
    <row r="3939" spans="1:3">
      <c r="A3939" s="59"/>
      <c r="B3939" s="59"/>
      <c r="C3939" s="83"/>
    </row>
    <row r="3940" spans="1:3">
      <c r="A3940" s="59"/>
      <c r="B3940" s="59"/>
      <c r="C3940" s="83"/>
    </row>
    <row r="3941" spans="1:3">
      <c r="A3941" s="59"/>
      <c r="B3941" s="59"/>
      <c r="C3941" s="83"/>
    </row>
    <row r="3942" spans="1:3">
      <c r="A3942" s="59"/>
      <c r="B3942" s="59"/>
      <c r="C3942" s="83"/>
    </row>
    <row r="3943" spans="1:3">
      <c r="A3943" s="59"/>
      <c r="B3943" s="59"/>
      <c r="C3943" s="83"/>
    </row>
    <row r="3944" spans="1:3">
      <c r="A3944" s="59"/>
      <c r="B3944" s="59"/>
      <c r="C3944" s="83"/>
    </row>
    <row r="3945" spans="1:3">
      <c r="A3945" s="59"/>
      <c r="B3945" s="59"/>
      <c r="C3945" s="83"/>
    </row>
    <row r="3946" spans="1:3">
      <c r="A3946" s="59"/>
      <c r="B3946" s="59"/>
      <c r="C3946" s="83"/>
    </row>
    <row r="3947" spans="1:3">
      <c r="A3947" s="59"/>
      <c r="B3947" s="59"/>
      <c r="C3947" s="83"/>
    </row>
    <row r="3948" spans="1:3">
      <c r="A3948" s="59"/>
      <c r="B3948" s="59"/>
      <c r="C3948" s="83"/>
    </row>
    <row r="3949" spans="1:3">
      <c r="A3949" s="59"/>
      <c r="B3949" s="59"/>
      <c r="C3949" s="83"/>
    </row>
    <row r="3950" spans="1:3">
      <c r="A3950" s="59"/>
      <c r="B3950" s="59"/>
      <c r="C3950" s="83"/>
    </row>
    <row r="3951" spans="1:3">
      <c r="A3951" s="59"/>
      <c r="B3951" s="59"/>
      <c r="C3951" s="83"/>
    </row>
    <row r="3952" spans="1:3">
      <c r="A3952" s="59"/>
      <c r="B3952" s="59"/>
      <c r="C3952" s="83"/>
    </row>
    <row r="3953" spans="1:3">
      <c r="A3953" s="59"/>
      <c r="B3953" s="59"/>
      <c r="C3953" s="83"/>
    </row>
    <row r="3954" spans="1:3">
      <c r="A3954" s="59"/>
      <c r="B3954" s="59"/>
      <c r="C3954" s="83"/>
    </row>
    <row r="3955" spans="1:3">
      <c r="A3955" s="59"/>
      <c r="B3955" s="59"/>
      <c r="C3955" s="83"/>
    </row>
    <row r="3956" spans="1:3">
      <c r="A3956" s="59"/>
      <c r="B3956" s="59"/>
      <c r="C3956" s="83"/>
    </row>
    <row r="3957" spans="1:3">
      <c r="A3957" s="59"/>
      <c r="B3957" s="59"/>
      <c r="C3957" s="83"/>
    </row>
    <row r="3958" spans="1:3">
      <c r="A3958" s="59"/>
      <c r="B3958" s="59"/>
      <c r="C3958" s="83"/>
    </row>
    <row r="3959" spans="1:3">
      <c r="A3959" s="59"/>
      <c r="B3959" s="59"/>
      <c r="C3959" s="83"/>
    </row>
    <row r="3960" spans="1:3">
      <c r="A3960" s="59"/>
      <c r="B3960" s="59"/>
      <c r="C3960" s="83"/>
    </row>
    <row r="3961" spans="1:3">
      <c r="A3961" s="59"/>
      <c r="B3961" s="59"/>
      <c r="C3961" s="83"/>
    </row>
    <row r="3962" spans="1:3">
      <c r="A3962" s="59"/>
      <c r="B3962" s="59"/>
      <c r="C3962" s="83"/>
    </row>
    <row r="3963" spans="1:3">
      <c r="A3963" s="59"/>
      <c r="B3963" s="59"/>
      <c r="C3963" s="83"/>
    </row>
    <row r="3964" spans="1:3">
      <c r="A3964" s="59"/>
      <c r="B3964" s="59"/>
      <c r="C3964" s="83"/>
    </row>
    <row r="3965" spans="1:3">
      <c r="A3965" s="59"/>
      <c r="B3965" s="59"/>
      <c r="C3965" s="83"/>
    </row>
    <row r="3966" spans="1:3">
      <c r="A3966" s="59"/>
      <c r="B3966" s="59"/>
      <c r="C3966" s="83"/>
    </row>
    <row r="3967" spans="1:3">
      <c r="A3967" s="59"/>
      <c r="B3967" s="59"/>
      <c r="C3967" s="83"/>
    </row>
    <row r="3968" spans="1:3">
      <c r="A3968" s="59"/>
      <c r="B3968" s="59"/>
      <c r="C3968" s="83"/>
    </row>
    <row r="3969" spans="1:3">
      <c r="A3969" s="59"/>
      <c r="B3969" s="59"/>
      <c r="C3969" s="83"/>
    </row>
    <row r="3970" spans="1:3">
      <c r="A3970" s="59"/>
      <c r="B3970" s="59"/>
      <c r="C3970" s="83"/>
    </row>
    <row r="3971" spans="1:3">
      <c r="A3971" s="59"/>
      <c r="B3971" s="59"/>
      <c r="C3971" s="83"/>
    </row>
    <row r="3972" spans="1:3">
      <c r="A3972" s="59"/>
      <c r="B3972" s="59"/>
      <c r="C3972" s="83"/>
    </row>
    <row r="3973" spans="1:3">
      <c r="A3973" s="59"/>
      <c r="B3973" s="59"/>
      <c r="C3973" s="83"/>
    </row>
    <row r="3974" spans="1:3">
      <c r="A3974" s="59"/>
      <c r="B3974" s="59"/>
      <c r="C3974" s="83"/>
    </row>
    <row r="3975" spans="1:3">
      <c r="A3975" s="59"/>
      <c r="B3975" s="59"/>
      <c r="C3975" s="83"/>
    </row>
    <row r="3976" spans="1:3">
      <c r="A3976" s="59"/>
      <c r="B3976" s="59"/>
      <c r="C3976" s="83"/>
    </row>
    <row r="3977" spans="1:3">
      <c r="A3977" s="59"/>
      <c r="B3977" s="59"/>
      <c r="C3977" s="83"/>
    </row>
    <row r="3978" spans="1:3">
      <c r="A3978" s="59"/>
      <c r="B3978" s="59"/>
      <c r="C3978" s="83"/>
    </row>
    <row r="3979" spans="1:3">
      <c r="A3979" s="59"/>
      <c r="B3979" s="59"/>
      <c r="C3979" s="83"/>
    </row>
    <row r="3980" spans="1:3">
      <c r="A3980" s="59"/>
      <c r="B3980" s="59"/>
      <c r="C3980" s="83"/>
    </row>
    <row r="3981" spans="1:3">
      <c r="A3981" s="59"/>
      <c r="B3981" s="59"/>
      <c r="C3981" s="83"/>
    </row>
    <row r="3982" spans="1:3">
      <c r="A3982" s="59"/>
      <c r="B3982" s="59"/>
      <c r="C3982" s="83"/>
    </row>
    <row r="3983" spans="1:3">
      <c r="A3983" s="59"/>
      <c r="B3983" s="59"/>
      <c r="C3983" s="83"/>
    </row>
    <row r="3984" spans="1:3">
      <c r="A3984" s="59"/>
      <c r="B3984" s="59"/>
      <c r="C3984" s="83"/>
    </row>
    <row r="3985" spans="1:3">
      <c r="A3985" s="59"/>
      <c r="B3985" s="59"/>
      <c r="C3985" s="83"/>
    </row>
    <row r="3986" spans="1:3">
      <c r="A3986" s="59"/>
      <c r="B3986" s="59"/>
      <c r="C3986" s="83"/>
    </row>
    <row r="3987" spans="1:3">
      <c r="A3987" s="59"/>
      <c r="B3987" s="59"/>
      <c r="C3987" s="83"/>
    </row>
    <row r="3988" spans="1:3">
      <c r="A3988" s="59"/>
      <c r="B3988" s="59"/>
      <c r="C3988" s="83"/>
    </row>
    <row r="3989" spans="1:3">
      <c r="A3989" s="59"/>
      <c r="B3989" s="59"/>
      <c r="C3989" s="83"/>
    </row>
    <row r="3990" spans="1:3">
      <c r="A3990" s="59"/>
      <c r="B3990" s="59"/>
      <c r="C3990" s="83"/>
    </row>
    <row r="3991" spans="1:3">
      <c r="A3991" s="59"/>
      <c r="B3991" s="59"/>
      <c r="C3991" s="83"/>
    </row>
    <row r="3992" spans="1:3">
      <c r="A3992" s="59"/>
      <c r="B3992" s="59"/>
      <c r="C3992" s="83"/>
    </row>
    <row r="3993" spans="1:3">
      <c r="A3993" s="59"/>
      <c r="B3993" s="59"/>
      <c r="C3993" s="83"/>
    </row>
    <row r="3994" spans="1:3">
      <c r="A3994" s="59"/>
      <c r="B3994" s="59"/>
      <c r="C3994" s="83"/>
    </row>
    <row r="3995" spans="1:3">
      <c r="A3995" s="59"/>
      <c r="B3995" s="59"/>
      <c r="C3995" s="83"/>
    </row>
    <row r="3996" spans="1:3">
      <c r="A3996" s="59"/>
      <c r="B3996" s="59"/>
      <c r="C3996" s="83"/>
    </row>
    <row r="3997" spans="1:3">
      <c r="A3997" s="59"/>
      <c r="B3997" s="59"/>
      <c r="C3997" s="83"/>
    </row>
    <row r="3998" spans="1:3">
      <c r="A3998" s="59"/>
      <c r="B3998" s="59"/>
      <c r="C3998" s="83"/>
    </row>
    <row r="3999" spans="1:3">
      <c r="A3999" s="59"/>
      <c r="B3999" s="59"/>
      <c r="C3999" s="83"/>
    </row>
    <row r="4000" spans="1:3">
      <c r="A4000" s="59"/>
      <c r="B4000" s="59"/>
      <c r="C4000" s="83"/>
    </row>
    <row r="4001" spans="1:3">
      <c r="A4001" s="59"/>
      <c r="B4001" s="59"/>
      <c r="C4001" s="83"/>
    </row>
    <row r="4002" spans="1:3">
      <c r="A4002" s="59"/>
      <c r="B4002" s="59"/>
      <c r="C4002" s="83"/>
    </row>
    <row r="4003" spans="1:3">
      <c r="A4003" s="59"/>
      <c r="B4003" s="59"/>
      <c r="C4003" s="83"/>
    </row>
    <row r="4004" spans="1:3">
      <c r="A4004" s="59"/>
      <c r="B4004" s="59"/>
      <c r="C4004" s="83"/>
    </row>
    <row r="4005" spans="1:3">
      <c r="A4005" s="59"/>
      <c r="B4005" s="59"/>
      <c r="C4005" s="83"/>
    </row>
    <row r="4006" spans="1:3">
      <c r="A4006" s="59"/>
      <c r="B4006" s="59"/>
      <c r="C4006" s="83"/>
    </row>
    <row r="4007" spans="1:3">
      <c r="A4007" s="59"/>
      <c r="B4007" s="59"/>
      <c r="C4007" s="83"/>
    </row>
    <row r="4008" spans="1:3">
      <c r="A4008" s="59"/>
      <c r="B4008" s="59"/>
      <c r="C4008" s="83"/>
    </row>
    <row r="4009" spans="1:3">
      <c r="A4009" s="59"/>
      <c r="B4009" s="59"/>
      <c r="C4009" s="83"/>
    </row>
    <row r="4010" spans="1:3">
      <c r="A4010" s="59"/>
      <c r="B4010" s="59"/>
      <c r="C4010" s="83"/>
    </row>
    <row r="4011" spans="1:3">
      <c r="A4011" s="59"/>
      <c r="B4011" s="59"/>
      <c r="C4011" s="83"/>
    </row>
    <row r="4012" spans="1:3">
      <c r="A4012" s="59"/>
      <c r="B4012" s="59"/>
      <c r="C4012" s="83"/>
    </row>
    <row r="4013" spans="1:3">
      <c r="A4013" s="59"/>
      <c r="B4013" s="59"/>
      <c r="C4013" s="83"/>
    </row>
    <row r="4014" spans="1:3">
      <c r="A4014" s="59"/>
      <c r="B4014" s="59"/>
      <c r="C4014" s="83"/>
    </row>
    <row r="4015" spans="1:3">
      <c r="A4015" s="59"/>
      <c r="B4015" s="59"/>
      <c r="C4015" s="83"/>
    </row>
    <row r="4016" spans="1:3">
      <c r="A4016" s="59"/>
      <c r="B4016" s="59"/>
      <c r="C4016" s="83"/>
    </row>
    <row r="4017" spans="1:3">
      <c r="A4017" s="59"/>
      <c r="B4017" s="59"/>
      <c r="C4017" s="83"/>
    </row>
    <row r="4018" spans="1:3">
      <c r="A4018" s="59"/>
      <c r="B4018" s="59"/>
      <c r="C4018" s="83"/>
    </row>
    <row r="4019" spans="1:3">
      <c r="A4019" s="59"/>
      <c r="B4019" s="59"/>
      <c r="C4019" s="83"/>
    </row>
    <row r="4020" spans="1:3">
      <c r="A4020" s="59"/>
      <c r="B4020" s="59"/>
      <c r="C4020" s="83"/>
    </row>
    <row r="4021" spans="1:3">
      <c r="A4021" s="59"/>
      <c r="B4021" s="59"/>
      <c r="C4021" s="83"/>
    </row>
    <row r="4022" spans="1:3">
      <c r="A4022" s="59"/>
      <c r="B4022" s="59"/>
      <c r="C4022" s="83"/>
    </row>
    <row r="4023" spans="1:3">
      <c r="A4023" s="59"/>
      <c r="B4023" s="59"/>
      <c r="C4023" s="83"/>
    </row>
    <row r="4024" spans="1:3">
      <c r="A4024" s="59"/>
      <c r="B4024" s="59"/>
      <c r="C4024" s="83"/>
    </row>
    <row r="4025" spans="1:3">
      <c r="A4025" s="59"/>
      <c r="B4025" s="59"/>
      <c r="C4025" s="83"/>
    </row>
    <row r="4026" spans="1:3">
      <c r="A4026" s="59"/>
      <c r="B4026" s="59"/>
      <c r="C4026" s="83"/>
    </row>
    <row r="4027" spans="1:3">
      <c r="A4027" s="59"/>
      <c r="B4027" s="59"/>
      <c r="C4027" s="83"/>
    </row>
    <row r="4028" spans="1:3">
      <c r="A4028" s="59"/>
      <c r="B4028" s="59"/>
      <c r="C4028" s="83"/>
    </row>
    <row r="4029" spans="1:3">
      <c r="A4029" s="59"/>
      <c r="B4029" s="59"/>
      <c r="C4029" s="83"/>
    </row>
    <row r="4030" spans="1:3">
      <c r="A4030" s="59"/>
      <c r="B4030" s="59"/>
      <c r="C4030" s="83"/>
    </row>
    <row r="4031" spans="1:3">
      <c r="A4031" s="59"/>
      <c r="B4031" s="59"/>
      <c r="C4031" s="83"/>
    </row>
    <row r="4032" spans="1:3">
      <c r="A4032" s="59"/>
      <c r="B4032" s="59"/>
      <c r="C4032" s="83"/>
    </row>
    <row r="4033" spans="1:3">
      <c r="A4033" s="59"/>
      <c r="B4033" s="59"/>
      <c r="C4033" s="83"/>
    </row>
    <row r="4034" spans="1:3">
      <c r="A4034" s="59"/>
      <c r="B4034" s="59"/>
      <c r="C4034" s="83"/>
    </row>
    <row r="4035" spans="1:3">
      <c r="A4035" s="59"/>
      <c r="B4035" s="59"/>
      <c r="C4035" s="83"/>
    </row>
    <row r="4036" spans="1:3">
      <c r="A4036" s="59"/>
      <c r="B4036" s="59"/>
      <c r="C4036" s="83"/>
    </row>
    <row r="4037" spans="1:3">
      <c r="A4037" s="59"/>
      <c r="B4037" s="59"/>
      <c r="C4037" s="83"/>
    </row>
    <row r="4038" spans="1:3">
      <c r="A4038" s="59"/>
      <c r="B4038" s="59"/>
      <c r="C4038" s="83"/>
    </row>
    <row r="4039" spans="1:3">
      <c r="A4039" s="59"/>
      <c r="B4039" s="59"/>
      <c r="C4039" s="83"/>
    </row>
    <row r="4040" spans="1:3">
      <c r="A4040" s="59"/>
      <c r="B4040" s="59"/>
      <c r="C4040" s="83"/>
    </row>
    <row r="4041" spans="1:3">
      <c r="A4041" s="59"/>
      <c r="B4041" s="59"/>
      <c r="C4041" s="83"/>
    </row>
    <row r="4042" spans="1:3">
      <c r="A4042" s="59"/>
      <c r="B4042" s="59"/>
      <c r="C4042" s="83"/>
    </row>
    <row r="4043" spans="1:3">
      <c r="A4043" s="59"/>
      <c r="B4043" s="59"/>
      <c r="C4043" s="83"/>
    </row>
    <row r="4044" spans="1:3">
      <c r="A4044" s="59"/>
      <c r="B4044" s="59"/>
      <c r="C4044" s="83"/>
    </row>
    <row r="4045" spans="1:3">
      <c r="A4045" s="59"/>
      <c r="B4045" s="59"/>
      <c r="C4045" s="83"/>
    </row>
    <row r="4046" spans="1:3">
      <c r="A4046" s="59"/>
      <c r="B4046" s="59"/>
      <c r="C4046" s="83"/>
    </row>
    <row r="4047" spans="1:3">
      <c r="A4047" s="59"/>
      <c r="B4047" s="59"/>
      <c r="C4047" s="83"/>
    </row>
    <row r="4048" spans="1:3">
      <c r="A4048" s="59"/>
      <c r="B4048" s="59"/>
      <c r="C4048" s="83"/>
    </row>
    <row r="4049" spans="1:3">
      <c r="A4049" s="59"/>
      <c r="B4049" s="59"/>
      <c r="C4049" s="83"/>
    </row>
    <row r="4050" spans="1:3">
      <c r="A4050" s="59"/>
      <c r="B4050" s="59"/>
      <c r="C4050" s="83"/>
    </row>
    <row r="4051" spans="1:3">
      <c r="A4051" s="59"/>
      <c r="B4051" s="59"/>
      <c r="C4051" s="83"/>
    </row>
    <row r="4052" spans="1:3">
      <c r="A4052" s="59"/>
      <c r="B4052" s="59"/>
      <c r="C4052" s="83"/>
    </row>
    <row r="4053" spans="1:3">
      <c r="A4053" s="59"/>
      <c r="B4053" s="59"/>
      <c r="C4053" s="83"/>
    </row>
    <row r="4054" spans="1:3">
      <c r="A4054" s="59"/>
      <c r="B4054" s="59"/>
      <c r="C4054" s="83"/>
    </row>
    <row r="4055" spans="1:3">
      <c r="A4055" s="59"/>
      <c r="B4055" s="59"/>
      <c r="C4055" s="83"/>
    </row>
    <row r="4056" spans="1:3">
      <c r="A4056" s="59"/>
      <c r="B4056" s="59"/>
      <c r="C4056" s="83"/>
    </row>
    <row r="4057" spans="1:3">
      <c r="A4057" s="59"/>
      <c r="B4057" s="59"/>
      <c r="C4057" s="83"/>
    </row>
    <row r="4058" spans="1:3">
      <c r="A4058" s="59"/>
      <c r="B4058" s="59"/>
      <c r="C4058" s="83"/>
    </row>
    <row r="4059" spans="1:3">
      <c r="A4059" s="59"/>
      <c r="B4059" s="59"/>
      <c r="C4059" s="83"/>
    </row>
    <row r="4060" spans="1:3">
      <c r="A4060" s="59"/>
      <c r="B4060" s="59"/>
      <c r="C4060" s="83"/>
    </row>
    <row r="4061" spans="1:3">
      <c r="A4061" s="59"/>
      <c r="B4061" s="59"/>
      <c r="C4061" s="83"/>
    </row>
    <row r="4062" spans="1:3">
      <c r="A4062" s="59"/>
      <c r="B4062" s="59"/>
      <c r="C4062" s="83"/>
    </row>
    <row r="4063" spans="1:3">
      <c r="A4063" s="59"/>
      <c r="B4063" s="59"/>
      <c r="C4063" s="83"/>
    </row>
    <row r="4064" spans="1:3">
      <c r="A4064" s="59"/>
      <c r="B4064" s="59"/>
      <c r="C4064" s="83"/>
    </row>
    <row r="4065" spans="1:3">
      <c r="A4065" s="59"/>
      <c r="B4065" s="59"/>
      <c r="C4065" s="83"/>
    </row>
    <row r="4066" spans="1:3">
      <c r="A4066" s="59"/>
      <c r="B4066" s="59"/>
      <c r="C4066" s="83"/>
    </row>
    <row r="4067" spans="1:3">
      <c r="A4067" s="59"/>
      <c r="B4067" s="59"/>
      <c r="C4067" s="83"/>
    </row>
    <row r="4068" spans="1:3">
      <c r="A4068" s="59"/>
      <c r="B4068" s="59"/>
      <c r="C4068" s="83"/>
    </row>
    <row r="4069" spans="1:3">
      <c r="A4069" s="59"/>
      <c r="B4069" s="59"/>
      <c r="C4069" s="83"/>
    </row>
    <row r="4070" spans="1:3">
      <c r="A4070" s="59"/>
      <c r="B4070" s="59"/>
      <c r="C4070" s="83"/>
    </row>
    <row r="4071" spans="1:3">
      <c r="A4071" s="59"/>
      <c r="B4071" s="59"/>
      <c r="C4071" s="83"/>
    </row>
    <row r="4072" spans="1:3">
      <c r="A4072" s="59"/>
      <c r="B4072" s="59"/>
      <c r="C4072" s="83"/>
    </row>
    <row r="4073" spans="1:3">
      <c r="A4073" s="59"/>
      <c r="B4073" s="59"/>
      <c r="C4073" s="83"/>
    </row>
    <row r="4074" spans="1:3">
      <c r="A4074" s="59"/>
      <c r="B4074" s="59"/>
      <c r="C4074" s="83"/>
    </row>
    <row r="4075" spans="1:3">
      <c r="A4075" s="59"/>
      <c r="B4075" s="59"/>
      <c r="C4075" s="83"/>
    </row>
    <row r="4076" spans="1:3">
      <c r="A4076" s="59"/>
      <c r="B4076" s="59"/>
      <c r="C4076" s="83"/>
    </row>
    <row r="4077" spans="1:3">
      <c r="A4077" s="59"/>
      <c r="B4077" s="59"/>
      <c r="C4077" s="83"/>
    </row>
    <row r="4078" spans="1:3">
      <c r="A4078" s="59"/>
      <c r="B4078" s="59"/>
      <c r="C4078" s="83"/>
    </row>
    <row r="4079" spans="1:3">
      <c r="A4079" s="59"/>
      <c r="B4079" s="59"/>
      <c r="C4079" s="83"/>
    </row>
    <row r="4080" spans="1:3">
      <c r="A4080" s="59"/>
      <c r="B4080" s="59"/>
      <c r="C4080" s="83"/>
    </row>
    <row r="4081" spans="1:3">
      <c r="A4081" s="59"/>
      <c r="B4081" s="59"/>
      <c r="C4081" s="83"/>
    </row>
    <row r="4082" spans="1:3">
      <c r="A4082" s="59"/>
      <c r="B4082" s="59"/>
      <c r="C4082" s="83"/>
    </row>
    <row r="4083" spans="1:3">
      <c r="A4083" s="59"/>
      <c r="B4083" s="59"/>
      <c r="C4083" s="83"/>
    </row>
    <row r="4084" spans="1:3">
      <c r="A4084" s="59"/>
      <c r="B4084" s="59"/>
      <c r="C4084" s="83"/>
    </row>
    <row r="4085" spans="1:3">
      <c r="A4085" s="59"/>
      <c r="B4085" s="59"/>
      <c r="C4085" s="83"/>
    </row>
    <row r="4086" spans="1:3">
      <c r="A4086" s="59"/>
      <c r="B4086" s="59"/>
      <c r="C4086" s="83"/>
    </row>
    <row r="4087" spans="1:3">
      <c r="A4087" s="59"/>
      <c r="B4087" s="59"/>
      <c r="C4087" s="83"/>
    </row>
    <row r="4088" spans="1:3">
      <c r="A4088" s="59"/>
      <c r="B4088" s="59"/>
      <c r="C4088" s="83"/>
    </row>
    <row r="4089" spans="1:3">
      <c r="A4089" s="59"/>
      <c r="B4089" s="59"/>
      <c r="C4089" s="83"/>
    </row>
    <row r="4090" spans="1:3">
      <c r="A4090" s="59"/>
      <c r="B4090" s="59"/>
      <c r="C4090" s="83"/>
    </row>
    <row r="4091" spans="1:3">
      <c r="A4091" s="59"/>
      <c r="B4091" s="59"/>
      <c r="C4091" s="83"/>
    </row>
    <row r="4092" spans="1:3">
      <c r="A4092" s="59"/>
      <c r="B4092" s="59"/>
      <c r="C4092" s="83"/>
    </row>
    <row r="4093" spans="1:3">
      <c r="A4093" s="59"/>
      <c r="B4093" s="59"/>
      <c r="C4093" s="83"/>
    </row>
    <row r="4094" spans="1:3">
      <c r="A4094" s="59"/>
      <c r="B4094" s="59"/>
      <c r="C4094" s="83"/>
    </row>
    <row r="4095" spans="1:3">
      <c r="A4095" s="59"/>
      <c r="B4095" s="59"/>
      <c r="C4095" s="83"/>
    </row>
    <row r="4096" spans="1:3">
      <c r="A4096" s="59"/>
      <c r="B4096" s="59"/>
      <c r="C4096" s="83"/>
    </row>
    <row r="4097" spans="1:3">
      <c r="A4097" s="59"/>
      <c r="B4097" s="59"/>
      <c r="C4097" s="83"/>
    </row>
    <row r="4098" spans="1:3">
      <c r="A4098" s="59"/>
      <c r="B4098" s="59"/>
      <c r="C4098" s="83"/>
    </row>
    <row r="4099" spans="1:3">
      <c r="A4099" s="59"/>
      <c r="B4099" s="59"/>
      <c r="C4099" s="83"/>
    </row>
    <row r="4100" spans="1:3">
      <c r="A4100" s="59"/>
      <c r="B4100" s="59"/>
      <c r="C4100" s="83"/>
    </row>
    <row r="4101" spans="1:3">
      <c r="A4101" s="59"/>
      <c r="B4101" s="59"/>
      <c r="C4101" s="83"/>
    </row>
    <row r="4102" spans="1:3">
      <c r="A4102" s="59"/>
      <c r="B4102" s="59"/>
      <c r="C4102" s="83"/>
    </row>
    <row r="4103" spans="1:3">
      <c r="A4103" s="59"/>
      <c r="B4103" s="59"/>
      <c r="C4103" s="83"/>
    </row>
    <row r="4104" spans="1:3">
      <c r="A4104" s="59"/>
      <c r="B4104" s="59"/>
      <c r="C4104" s="83"/>
    </row>
    <row r="4105" spans="1:3">
      <c r="A4105" s="59"/>
      <c r="B4105" s="59"/>
      <c r="C4105" s="83"/>
    </row>
    <row r="4106" spans="1:3">
      <c r="A4106" s="59"/>
      <c r="B4106" s="59"/>
      <c r="C4106" s="83"/>
    </row>
    <row r="4107" spans="1:3">
      <c r="A4107" s="59"/>
      <c r="B4107" s="59"/>
      <c r="C4107" s="83"/>
    </row>
    <row r="4108" spans="1:3">
      <c r="A4108" s="59"/>
      <c r="B4108" s="59"/>
      <c r="C4108" s="83"/>
    </row>
    <row r="4109" spans="1:3">
      <c r="A4109" s="59"/>
      <c r="B4109" s="59"/>
      <c r="C4109" s="83"/>
    </row>
    <row r="4110" spans="1:3">
      <c r="A4110" s="59"/>
      <c r="B4110" s="59"/>
      <c r="C4110" s="83"/>
    </row>
    <row r="4111" spans="1:3">
      <c r="A4111" s="59"/>
      <c r="B4111" s="59"/>
      <c r="C4111" s="83"/>
    </row>
    <row r="4112" spans="1:3">
      <c r="A4112" s="59"/>
      <c r="B4112" s="59"/>
      <c r="C4112" s="83"/>
    </row>
    <row r="4113" spans="1:3">
      <c r="A4113" s="59"/>
      <c r="B4113" s="59"/>
      <c r="C4113" s="83"/>
    </row>
    <row r="4114" spans="1:3">
      <c r="A4114" s="59"/>
      <c r="B4114" s="59"/>
      <c r="C4114" s="83"/>
    </row>
    <row r="4115" spans="1:3">
      <c r="A4115" s="59"/>
      <c r="B4115" s="59"/>
      <c r="C4115" s="83"/>
    </row>
    <row r="4116" spans="1:3">
      <c r="A4116" s="59"/>
      <c r="B4116" s="59"/>
      <c r="C4116" s="83"/>
    </row>
    <row r="4117" spans="1:3">
      <c r="A4117" s="59"/>
      <c r="B4117" s="59"/>
      <c r="C4117" s="83"/>
    </row>
    <row r="4118" spans="1:3">
      <c r="A4118" s="59"/>
      <c r="B4118" s="59"/>
      <c r="C4118" s="83"/>
    </row>
    <row r="4119" spans="1:3">
      <c r="A4119" s="59"/>
      <c r="B4119" s="59"/>
      <c r="C4119" s="83"/>
    </row>
    <row r="4120" spans="1:3">
      <c r="A4120" s="59"/>
      <c r="B4120" s="59"/>
      <c r="C4120" s="83"/>
    </row>
    <row r="4121" spans="1:3">
      <c r="A4121" s="59"/>
      <c r="B4121" s="59"/>
      <c r="C4121" s="83"/>
    </row>
    <row r="4122" spans="1:3">
      <c r="A4122" s="59"/>
      <c r="B4122" s="59"/>
      <c r="C4122" s="83"/>
    </row>
    <row r="4123" spans="1:3">
      <c r="A4123" s="59"/>
      <c r="B4123" s="59"/>
      <c r="C4123" s="83"/>
    </row>
    <row r="4124" spans="1:3">
      <c r="A4124" s="59"/>
      <c r="B4124" s="59"/>
      <c r="C4124" s="83"/>
    </row>
    <row r="4125" spans="1:3">
      <c r="A4125" s="59"/>
      <c r="B4125" s="59"/>
      <c r="C4125" s="83"/>
    </row>
    <row r="4126" spans="1:3">
      <c r="A4126" s="59"/>
      <c r="B4126" s="59"/>
      <c r="C4126" s="83"/>
    </row>
    <row r="4127" spans="1:3">
      <c r="A4127" s="59"/>
      <c r="B4127" s="59"/>
      <c r="C4127" s="83"/>
    </row>
    <row r="4128" spans="1:3">
      <c r="A4128" s="59"/>
      <c r="B4128" s="59"/>
      <c r="C4128" s="83"/>
    </row>
    <row r="4129" spans="1:3">
      <c r="A4129" s="59"/>
      <c r="B4129" s="59"/>
      <c r="C4129" s="83"/>
    </row>
    <row r="4130" spans="1:3">
      <c r="A4130" s="59"/>
      <c r="B4130" s="59"/>
      <c r="C4130" s="83"/>
    </row>
    <row r="4131" spans="1:3">
      <c r="A4131" s="59"/>
      <c r="B4131" s="59"/>
      <c r="C4131" s="83"/>
    </row>
    <row r="4132" spans="1:3">
      <c r="A4132" s="59"/>
      <c r="B4132" s="59"/>
      <c r="C4132" s="83"/>
    </row>
    <row r="4133" spans="1:3">
      <c r="A4133" s="59"/>
      <c r="B4133" s="59"/>
      <c r="C4133" s="83"/>
    </row>
    <row r="4134" spans="1:3">
      <c r="A4134" s="59"/>
      <c r="B4134" s="59"/>
      <c r="C4134" s="83"/>
    </row>
    <row r="4135" spans="1:3">
      <c r="A4135" s="59"/>
      <c r="B4135" s="59"/>
      <c r="C4135" s="83"/>
    </row>
    <row r="4136" spans="1:3">
      <c r="A4136" s="59"/>
      <c r="B4136" s="59"/>
      <c r="C4136" s="83"/>
    </row>
    <row r="4137" spans="1:3">
      <c r="A4137" s="59"/>
      <c r="B4137" s="59"/>
      <c r="C4137" s="83"/>
    </row>
    <row r="4138" spans="1:3">
      <c r="A4138" s="59"/>
      <c r="B4138" s="59"/>
      <c r="C4138" s="83"/>
    </row>
    <row r="4139" spans="1:3">
      <c r="A4139" s="59"/>
      <c r="B4139" s="59"/>
      <c r="C4139" s="83"/>
    </row>
    <row r="4140" spans="1:3">
      <c r="A4140" s="59"/>
      <c r="B4140" s="59"/>
      <c r="C4140" s="83"/>
    </row>
    <row r="4141" spans="1:3">
      <c r="A4141" s="59"/>
      <c r="B4141" s="59"/>
      <c r="C4141" s="83"/>
    </row>
    <row r="4142" spans="1:3">
      <c r="A4142" s="59"/>
      <c r="B4142" s="59"/>
      <c r="C4142" s="83"/>
    </row>
    <row r="4143" spans="1:3">
      <c r="A4143" s="59"/>
      <c r="B4143" s="59"/>
      <c r="C4143" s="83"/>
    </row>
    <row r="4144" spans="1:3">
      <c r="A4144" s="59"/>
      <c r="B4144" s="59"/>
      <c r="C4144" s="83"/>
    </row>
    <row r="4145" spans="1:3">
      <c r="A4145" s="59"/>
      <c r="B4145" s="59"/>
      <c r="C4145" s="83"/>
    </row>
    <row r="4146" spans="1:3">
      <c r="A4146" s="59"/>
      <c r="B4146" s="59"/>
      <c r="C4146" s="83"/>
    </row>
    <row r="4147" spans="1:3">
      <c r="A4147" s="59"/>
      <c r="B4147" s="59"/>
      <c r="C4147" s="83"/>
    </row>
    <row r="4148" spans="1:3">
      <c r="A4148" s="59"/>
      <c r="B4148" s="59"/>
      <c r="C4148" s="83"/>
    </row>
    <row r="4149" spans="1:3">
      <c r="A4149" s="59"/>
      <c r="B4149" s="59"/>
      <c r="C4149" s="83"/>
    </row>
    <row r="4150" spans="1:3">
      <c r="A4150" s="59"/>
      <c r="B4150" s="59"/>
      <c r="C4150" s="83"/>
    </row>
    <row r="4151" spans="1:3">
      <c r="A4151" s="59"/>
      <c r="B4151" s="59"/>
      <c r="C4151" s="83"/>
    </row>
    <row r="4152" spans="1:3">
      <c r="A4152" s="59"/>
      <c r="B4152" s="59"/>
      <c r="C4152" s="83"/>
    </row>
    <row r="4153" spans="1:3">
      <c r="A4153" s="59"/>
      <c r="B4153" s="59"/>
      <c r="C4153" s="83"/>
    </row>
    <row r="4154" spans="1:3">
      <c r="A4154" s="59"/>
      <c r="B4154" s="59"/>
      <c r="C4154" s="83"/>
    </row>
    <row r="4155" spans="1:3">
      <c r="A4155" s="59"/>
      <c r="B4155" s="59"/>
      <c r="C4155" s="83"/>
    </row>
    <row r="4156" spans="1:3">
      <c r="A4156" s="59"/>
      <c r="B4156" s="59"/>
      <c r="C4156" s="83"/>
    </row>
    <row r="4157" spans="1:3">
      <c r="A4157" s="59"/>
      <c r="B4157" s="59"/>
      <c r="C4157" s="83"/>
    </row>
    <row r="4158" spans="1:3">
      <c r="A4158" s="59"/>
      <c r="B4158" s="59"/>
      <c r="C4158" s="83"/>
    </row>
    <row r="4159" spans="1:3">
      <c r="A4159" s="59"/>
      <c r="B4159" s="59"/>
      <c r="C4159" s="83"/>
    </row>
    <row r="4160" spans="1:3">
      <c r="A4160" s="59"/>
      <c r="B4160" s="59"/>
      <c r="C4160" s="83"/>
    </row>
    <row r="4161" spans="1:3">
      <c r="A4161" s="59"/>
      <c r="B4161" s="59"/>
      <c r="C4161" s="83"/>
    </row>
    <row r="4162" spans="1:3">
      <c r="A4162" s="59"/>
      <c r="B4162" s="59"/>
      <c r="C4162" s="83"/>
    </row>
    <row r="4163" spans="1:3">
      <c r="A4163" s="59"/>
      <c r="B4163" s="59"/>
      <c r="C4163" s="83"/>
    </row>
    <row r="4164" spans="1:3">
      <c r="A4164" s="59"/>
      <c r="B4164" s="59"/>
      <c r="C4164" s="83"/>
    </row>
    <row r="4165" spans="1:3">
      <c r="A4165" s="59"/>
      <c r="B4165" s="59"/>
      <c r="C4165" s="83"/>
    </row>
    <row r="4166" spans="1:3">
      <c r="A4166" s="59"/>
      <c r="B4166" s="59"/>
      <c r="C4166" s="83"/>
    </row>
    <row r="4167" spans="1:3">
      <c r="A4167" s="59"/>
      <c r="B4167" s="59"/>
      <c r="C4167" s="83"/>
    </row>
    <row r="4168" spans="1:3">
      <c r="A4168" s="59"/>
      <c r="B4168" s="59"/>
      <c r="C4168" s="83"/>
    </row>
    <row r="4169" spans="1:3">
      <c r="A4169" s="59"/>
      <c r="B4169" s="59"/>
      <c r="C4169" s="83"/>
    </row>
    <row r="4170" spans="1:3">
      <c r="A4170" s="59"/>
      <c r="B4170" s="59"/>
      <c r="C4170" s="83"/>
    </row>
    <row r="4171" spans="1:3">
      <c r="A4171" s="59"/>
      <c r="B4171" s="59"/>
      <c r="C4171" s="83"/>
    </row>
    <row r="4172" spans="1:3">
      <c r="A4172" s="59"/>
      <c r="B4172" s="59"/>
      <c r="C4172" s="83"/>
    </row>
    <row r="4173" spans="1:3">
      <c r="A4173" s="59"/>
      <c r="B4173" s="59"/>
      <c r="C4173" s="83"/>
    </row>
    <row r="4174" spans="1:3">
      <c r="A4174" s="59"/>
      <c r="B4174" s="59"/>
      <c r="C4174" s="83"/>
    </row>
    <row r="4175" spans="1:3">
      <c r="A4175" s="59"/>
      <c r="B4175" s="59"/>
      <c r="C4175" s="83"/>
    </row>
    <row r="4176" spans="1:3">
      <c r="A4176" s="59"/>
      <c r="B4176" s="59"/>
      <c r="C4176" s="83"/>
    </row>
    <row r="4177" spans="1:3">
      <c r="A4177" s="59"/>
      <c r="B4177" s="59"/>
      <c r="C4177" s="83"/>
    </row>
    <row r="4178" spans="1:3">
      <c r="A4178" s="59"/>
      <c r="B4178" s="59"/>
      <c r="C4178" s="83"/>
    </row>
    <row r="4179" spans="1:3">
      <c r="A4179" s="59"/>
      <c r="B4179" s="59"/>
      <c r="C4179" s="83"/>
    </row>
    <row r="4180" spans="1:3">
      <c r="A4180" s="59"/>
      <c r="B4180" s="59"/>
      <c r="C4180" s="83"/>
    </row>
    <row r="4181" spans="1:3">
      <c r="A4181" s="59"/>
      <c r="B4181" s="59"/>
      <c r="C4181" s="83"/>
    </row>
    <row r="4182" spans="1:3">
      <c r="A4182" s="59"/>
      <c r="B4182" s="59"/>
      <c r="C4182" s="83"/>
    </row>
    <row r="4183" spans="1:3">
      <c r="A4183" s="59"/>
      <c r="B4183" s="59"/>
      <c r="C4183" s="83"/>
    </row>
    <row r="4184" spans="1:3">
      <c r="A4184" s="59"/>
      <c r="B4184" s="59"/>
      <c r="C4184" s="83"/>
    </row>
    <row r="4185" spans="1:3">
      <c r="A4185" s="59"/>
      <c r="B4185" s="59"/>
      <c r="C4185" s="83"/>
    </row>
    <row r="4186" spans="1:3">
      <c r="A4186" s="59"/>
      <c r="B4186" s="59"/>
      <c r="C4186" s="83"/>
    </row>
    <row r="4187" spans="1:3">
      <c r="A4187" s="59"/>
      <c r="B4187" s="59"/>
      <c r="C4187" s="83"/>
    </row>
    <row r="4188" spans="1:3">
      <c r="A4188" s="59"/>
      <c r="B4188" s="59"/>
      <c r="C4188" s="83"/>
    </row>
    <row r="4189" spans="1:3">
      <c r="A4189" s="59"/>
      <c r="B4189" s="59"/>
      <c r="C4189" s="83"/>
    </row>
    <row r="4190" spans="1:3">
      <c r="A4190" s="59"/>
      <c r="B4190" s="59"/>
      <c r="C4190" s="83"/>
    </row>
    <row r="4191" spans="1:3">
      <c r="A4191" s="59"/>
      <c r="B4191" s="59"/>
      <c r="C4191" s="83"/>
    </row>
    <row r="4192" spans="1:3">
      <c r="A4192" s="59"/>
      <c r="B4192" s="59"/>
      <c r="C4192" s="83"/>
    </row>
    <row r="4193" spans="1:3">
      <c r="A4193" s="59"/>
      <c r="B4193" s="59"/>
      <c r="C4193" s="83"/>
    </row>
    <row r="4194" spans="1:3">
      <c r="A4194" s="59"/>
      <c r="B4194" s="59"/>
      <c r="C4194" s="83"/>
    </row>
    <row r="4195" spans="1:3">
      <c r="A4195" s="59"/>
      <c r="B4195" s="59"/>
      <c r="C4195" s="83"/>
    </row>
    <row r="4196" spans="1:3">
      <c r="A4196" s="59"/>
      <c r="B4196" s="59"/>
      <c r="C4196" s="83"/>
    </row>
    <row r="4197" spans="1:3">
      <c r="A4197" s="59"/>
      <c r="B4197" s="59"/>
      <c r="C4197" s="83"/>
    </row>
    <row r="4198" spans="1:3">
      <c r="A4198" s="59"/>
      <c r="B4198" s="59"/>
      <c r="C4198" s="83"/>
    </row>
    <row r="4199" spans="1:3">
      <c r="A4199" s="59"/>
      <c r="B4199" s="59"/>
      <c r="C4199" s="83"/>
    </row>
    <row r="4200" spans="1:3">
      <c r="A4200" s="59"/>
      <c r="B4200" s="59"/>
      <c r="C4200" s="83"/>
    </row>
    <row r="4201" spans="1:3">
      <c r="A4201" s="59"/>
      <c r="B4201" s="59"/>
      <c r="C4201" s="83"/>
    </row>
    <row r="4202" spans="1:3">
      <c r="A4202" s="59"/>
      <c r="B4202" s="59"/>
      <c r="C4202" s="83"/>
    </row>
    <row r="4203" spans="1:3">
      <c r="A4203" s="59"/>
      <c r="B4203" s="59"/>
      <c r="C4203" s="83"/>
    </row>
    <row r="4204" spans="1:3">
      <c r="A4204" s="59"/>
      <c r="B4204" s="59"/>
      <c r="C4204" s="83"/>
    </row>
    <row r="4205" spans="1:3">
      <c r="A4205" s="59"/>
      <c r="B4205" s="59"/>
      <c r="C4205" s="83"/>
    </row>
    <row r="4206" spans="1:3">
      <c r="A4206" s="59"/>
      <c r="B4206" s="59"/>
      <c r="C4206" s="83"/>
    </row>
    <row r="4207" spans="1:3">
      <c r="A4207" s="59"/>
      <c r="B4207" s="59"/>
      <c r="C4207" s="83"/>
    </row>
    <row r="4208" spans="1:3">
      <c r="A4208" s="59"/>
      <c r="B4208" s="59"/>
      <c r="C4208" s="83"/>
    </row>
    <row r="4209" spans="1:3">
      <c r="A4209" s="59"/>
      <c r="B4209" s="59"/>
      <c r="C4209" s="83"/>
    </row>
    <row r="4210" spans="1:3">
      <c r="A4210" s="59"/>
      <c r="B4210" s="59"/>
      <c r="C4210" s="83"/>
    </row>
    <row r="4211" spans="1:3">
      <c r="A4211" s="59"/>
      <c r="B4211" s="59"/>
      <c r="C4211" s="83"/>
    </row>
    <row r="4212" spans="1:3">
      <c r="A4212" s="59"/>
      <c r="B4212" s="59"/>
      <c r="C4212" s="83"/>
    </row>
    <row r="4213" spans="1:3">
      <c r="A4213" s="59"/>
      <c r="B4213" s="59"/>
      <c r="C4213" s="83"/>
    </row>
    <row r="4214" spans="1:3">
      <c r="A4214" s="59"/>
      <c r="B4214" s="59"/>
      <c r="C4214" s="83"/>
    </row>
    <row r="4215" spans="1:3">
      <c r="A4215" s="59"/>
      <c r="B4215" s="59"/>
      <c r="C4215" s="83"/>
    </row>
    <row r="4216" spans="1:3">
      <c r="A4216" s="59"/>
      <c r="B4216" s="59"/>
      <c r="C4216" s="83"/>
    </row>
    <row r="4217" spans="1:3">
      <c r="A4217" s="59"/>
      <c r="B4217" s="59"/>
      <c r="C4217" s="83"/>
    </row>
    <row r="4218" spans="1:3">
      <c r="A4218" s="59"/>
      <c r="B4218" s="59"/>
      <c r="C4218" s="83"/>
    </row>
    <row r="4219" spans="1:3">
      <c r="A4219" s="59"/>
      <c r="B4219" s="59"/>
      <c r="C4219" s="83"/>
    </row>
    <row r="4220" spans="1:3">
      <c r="A4220" s="59"/>
      <c r="B4220" s="59"/>
      <c r="C4220" s="83"/>
    </row>
    <row r="4221" spans="1:3">
      <c r="A4221" s="59"/>
      <c r="B4221" s="59"/>
      <c r="C4221" s="83"/>
    </row>
    <row r="4222" spans="1:3">
      <c r="A4222" s="59"/>
      <c r="B4222" s="59"/>
      <c r="C4222" s="83"/>
    </row>
    <row r="4223" spans="1:3">
      <c r="A4223" s="59"/>
      <c r="B4223" s="59"/>
      <c r="C4223" s="83"/>
    </row>
    <row r="4224" spans="1:3">
      <c r="A4224" s="59"/>
      <c r="B4224" s="59"/>
      <c r="C4224" s="83"/>
    </row>
    <row r="4225" spans="1:3">
      <c r="A4225" s="59"/>
      <c r="B4225" s="59"/>
      <c r="C4225" s="83"/>
    </row>
    <row r="4226" spans="1:3">
      <c r="A4226" s="59"/>
      <c r="B4226" s="59"/>
      <c r="C4226" s="83"/>
    </row>
    <row r="4227" spans="1:3">
      <c r="A4227" s="59"/>
      <c r="B4227" s="59"/>
      <c r="C4227" s="83"/>
    </row>
    <row r="4228" spans="1:3">
      <c r="A4228" s="59"/>
      <c r="B4228" s="59"/>
      <c r="C4228" s="83"/>
    </row>
    <row r="4229" spans="1:3">
      <c r="A4229" s="59"/>
      <c r="B4229" s="59"/>
      <c r="C4229" s="83"/>
    </row>
    <row r="4230" spans="1:3">
      <c r="A4230" s="59"/>
      <c r="B4230" s="59"/>
      <c r="C4230" s="83"/>
    </row>
    <row r="4231" spans="1:3">
      <c r="A4231" s="59"/>
      <c r="B4231" s="59"/>
      <c r="C4231" s="83"/>
    </row>
    <row r="4232" spans="1:3">
      <c r="A4232" s="59"/>
      <c r="B4232" s="59"/>
      <c r="C4232" s="83"/>
    </row>
    <row r="4233" spans="1:3">
      <c r="A4233" s="59"/>
      <c r="B4233" s="59"/>
      <c r="C4233" s="83"/>
    </row>
    <row r="4234" spans="1:3">
      <c r="A4234" s="59"/>
      <c r="B4234" s="59"/>
      <c r="C4234" s="83"/>
    </row>
    <row r="4235" spans="1:3">
      <c r="A4235" s="59"/>
      <c r="B4235" s="59"/>
      <c r="C4235" s="83"/>
    </row>
    <row r="4236" spans="1:3">
      <c r="A4236" s="59"/>
      <c r="B4236" s="59"/>
      <c r="C4236" s="83"/>
    </row>
    <row r="4237" spans="1:3">
      <c r="A4237" s="59"/>
      <c r="B4237" s="59"/>
      <c r="C4237" s="83"/>
    </row>
    <row r="4238" spans="1:3">
      <c r="A4238" s="59"/>
      <c r="B4238" s="59"/>
      <c r="C4238" s="83"/>
    </row>
    <row r="4239" spans="1:3">
      <c r="A4239" s="59"/>
      <c r="B4239" s="59"/>
      <c r="C4239" s="83"/>
    </row>
    <row r="4240" spans="1:3">
      <c r="A4240" s="59"/>
      <c r="B4240" s="59"/>
      <c r="C4240" s="83"/>
    </row>
    <row r="4241" spans="1:3">
      <c r="A4241" s="59"/>
      <c r="B4241" s="59"/>
      <c r="C4241" s="83"/>
    </row>
    <row r="4242" spans="1:3">
      <c r="A4242" s="59"/>
      <c r="B4242" s="59"/>
      <c r="C4242" s="83"/>
    </row>
    <row r="4243" spans="1:3">
      <c r="A4243" s="59"/>
      <c r="B4243" s="59"/>
      <c r="C4243" s="83"/>
    </row>
    <row r="4244" spans="1:3">
      <c r="A4244" s="59"/>
      <c r="B4244" s="59"/>
      <c r="C4244" s="83"/>
    </row>
    <row r="4245" spans="1:3">
      <c r="A4245" s="59"/>
      <c r="B4245" s="59"/>
      <c r="C4245" s="83"/>
    </row>
    <row r="4246" spans="1:3">
      <c r="A4246" s="59"/>
      <c r="B4246" s="59"/>
      <c r="C4246" s="83"/>
    </row>
    <row r="4247" spans="1:3">
      <c r="A4247" s="59"/>
      <c r="B4247" s="59"/>
      <c r="C4247" s="83"/>
    </row>
    <row r="4248" spans="1:3">
      <c r="A4248" s="59"/>
      <c r="B4248" s="59"/>
      <c r="C4248" s="83"/>
    </row>
    <row r="4249" spans="1:3">
      <c r="A4249" s="59"/>
      <c r="B4249" s="59"/>
      <c r="C4249" s="83"/>
    </row>
    <row r="4250" spans="1:3">
      <c r="A4250" s="59"/>
      <c r="B4250" s="59"/>
      <c r="C4250" s="83"/>
    </row>
    <row r="4251" spans="1:3">
      <c r="A4251" s="59"/>
      <c r="B4251" s="59"/>
      <c r="C4251" s="83"/>
    </row>
    <row r="4252" spans="1:3">
      <c r="A4252" s="59"/>
      <c r="B4252" s="59"/>
      <c r="C4252" s="83"/>
    </row>
    <row r="4253" spans="1:3">
      <c r="A4253" s="59"/>
      <c r="B4253" s="59"/>
      <c r="C4253" s="83"/>
    </row>
    <row r="4254" spans="1:3">
      <c r="A4254" s="59"/>
      <c r="B4254" s="59"/>
      <c r="C4254" s="83"/>
    </row>
    <row r="4255" spans="1:3">
      <c r="A4255" s="59"/>
      <c r="B4255" s="59"/>
      <c r="C4255" s="83"/>
    </row>
    <row r="4256" spans="1:3">
      <c r="A4256" s="59"/>
      <c r="B4256" s="59"/>
      <c r="C4256" s="83"/>
    </row>
    <row r="4257" spans="1:3">
      <c r="A4257" s="59"/>
      <c r="B4257" s="59"/>
      <c r="C4257" s="83"/>
    </row>
    <row r="4258" spans="1:3">
      <c r="A4258" s="59"/>
      <c r="B4258" s="59"/>
      <c r="C4258" s="83"/>
    </row>
    <row r="4259" spans="1:3">
      <c r="A4259" s="59"/>
      <c r="B4259" s="59"/>
      <c r="C4259" s="83"/>
    </row>
    <row r="4260" spans="1:3">
      <c r="A4260" s="59"/>
      <c r="B4260" s="59"/>
      <c r="C4260" s="83"/>
    </row>
    <row r="4261" spans="1:3">
      <c r="A4261" s="59"/>
      <c r="B4261" s="59"/>
      <c r="C4261" s="83"/>
    </row>
    <row r="4262" spans="1:3">
      <c r="A4262" s="59"/>
      <c r="B4262" s="59"/>
      <c r="C4262" s="83"/>
    </row>
    <row r="4263" spans="1:3">
      <c r="A4263" s="59"/>
      <c r="B4263" s="59"/>
      <c r="C4263" s="83"/>
    </row>
    <row r="4264" spans="1:3">
      <c r="A4264" s="59"/>
      <c r="B4264" s="59"/>
      <c r="C4264" s="83"/>
    </row>
    <row r="4265" spans="1:3">
      <c r="A4265" s="59"/>
      <c r="B4265" s="59"/>
      <c r="C4265" s="83"/>
    </row>
    <row r="4266" spans="1:3">
      <c r="A4266" s="59"/>
      <c r="B4266" s="59"/>
      <c r="C4266" s="83"/>
    </row>
    <row r="4267" spans="1:3">
      <c r="A4267" s="59"/>
      <c r="B4267" s="59"/>
      <c r="C4267" s="83"/>
    </row>
    <row r="4268" spans="1:3">
      <c r="A4268" s="59"/>
      <c r="B4268" s="59"/>
      <c r="C4268" s="83"/>
    </row>
    <row r="4269" spans="1:3">
      <c r="A4269" s="59"/>
      <c r="B4269" s="59"/>
      <c r="C4269" s="83"/>
    </row>
    <row r="4270" spans="1:3">
      <c r="A4270" s="59"/>
      <c r="B4270" s="59"/>
      <c r="C4270" s="83"/>
    </row>
    <row r="4271" spans="1:3">
      <c r="A4271" s="59"/>
      <c r="B4271" s="59"/>
      <c r="C4271" s="83"/>
    </row>
    <row r="4272" spans="1:3">
      <c r="A4272" s="59"/>
      <c r="B4272" s="59"/>
      <c r="C4272" s="83"/>
    </row>
    <row r="4273" spans="1:3">
      <c r="A4273" s="59"/>
      <c r="B4273" s="59"/>
      <c r="C4273" s="83"/>
    </row>
    <row r="4274" spans="1:3">
      <c r="A4274" s="59"/>
      <c r="B4274" s="59"/>
      <c r="C4274" s="83"/>
    </row>
    <row r="4275" spans="1:3">
      <c r="A4275" s="59"/>
      <c r="B4275" s="59"/>
      <c r="C4275" s="83"/>
    </row>
    <row r="4276" spans="1:3">
      <c r="A4276" s="59"/>
      <c r="B4276" s="59"/>
      <c r="C4276" s="83"/>
    </row>
    <row r="4277" spans="1:3">
      <c r="A4277" s="59"/>
      <c r="B4277" s="59"/>
      <c r="C4277" s="83"/>
    </row>
    <row r="4278" spans="1:3">
      <c r="A4278" s="59"/>
      <c r="B4278" s="59"/>
      <c r="C4278" s="83"/>
    </row>
    <row r="4279" spans="1:3">
      <c r="A4279" s="59"/>
      <c r="B4279" s="59"/>
      <c r="C4279" s="83"/>
    </row>
    <row r="4280" spans="1:3">
      <c r="A4280" s="59"/>
      <c r="B4280" s="59"/>
      <c r="C4280" s="83"/>
    </row>
    <row r="4281" spans="1:3">
      <c r="A4281" s="59"/>
      <c r="B4281" s="59"/>
      <c r="C4281" s="83"/>
    </row>
    <row r="4282" spans="1:3">
      <c r="A4282" s="59"/>
      <c r="B4282" s="59"/>
      <c r="C4282" s="83"/>
    </row>
    <row r="4283" spans="1:3">
      <c r="A4283" s="59"/>
      <c r="B4283" s="59"/>
      <c r="C4283" s="83"/>
    </row>
    <row r="4284" spans="1:3">
      <c r="A4284" s="59"/>
      <c r="B4284" s="59"/>
      <c r="C4284" s="83"/>
    </row>
    <row r="4285" spans="1:3">
      <c r="A4285" s="59"/>
      <c r="B4285" s="59"/>
      <c r="C4285" s="83"/>
    </row>
    <row r="4286" spans="1:3">
      <c r="A4286" s="59"/>
      <c r="B4286" s="59"/>
      <c r="C4286" s="83"/>
    </row>
    <row r="4287" spans="1:3">
      <c r="A4287" s="59"/>
      <c r="B4287" s="59"/>
      <c r="C4287" s="83"/>
    </row>
    <row r="4288" spans="1:3">
      <c r="A4288" s="59"/>
      <c r="B4288" s="59"/>
      <c r="C4288" s="83"/>
    </row>
    <row r="4289" spans="1:3">
      <c r="A4289" s="59"/>
      <c r="B4289" s="59"/>
      <c r="C4289" s="83"/>
    </row>
    <row r="4290" spans="1:3">
      <c r="A4290" s="59"/>
      <c r="B4290" s="59"/>
      <c r="C4290" s="83"/>
    </row>
    <row r="4291" spans="1:3">
      <c r="A4291" s="59"/>
      <c r="B4291" s="59"/>
      <c r="C4291" s="83"/>
    </row>
    <row r="4292" spans="1:3">
      <c r="A4292" s="59"/>
      <c r="B4292" s="59"/>
      <c r="C4292" s="83"/>
    </row>
    <row r="4293" spans="1:3">
      <c r="A4293" s="59"/>
      <c r="B4293" s="59"/>
      <c r="C4293" s="83"/>
    </row>
    <row r="4294" spans="1:3">
      <c r="A4294" s="59"/>
      <c r="B4294" s="59"/>
      <c r="C4294" s="83"/>
    </row>
    <row r="4295" spans="1:3">
      <c r="A4295" s="59"/>
      <c r="B4295" s="59"/>
      <c r="C4295" s="83"/>
    </row>
    <row r="4296" spans="1:3">
      <c r="A4296" s="59"/>
      <c r="B4296" s="59"/>
      <c r="C4296" s="83"/>
    </row>
    <row r="4297" spans="1:3">
      <c r="A4297" s="59"/>
      <c r="B4297" s="59"/>
      <c r="C4297" s="83"/>
    </row>
    <row r="4298" spans="1:3">
      <c r="A4298" s="59"/>
      <c r="B4298" s="59"/>
      <c r="C4298" s="83"/>
    </row>
    <row r="4299" spans="1:3">
      <c r="A4299" s="59"/>
      <c r="B4299" s="59"/>
      <c r="C4299" s="83"/>
    </row>
    <row r="4300" spans="1:3">
      <c r="A4300" s="59"/>
      <c r="B4300" s="59"/>
      <c r="C4300" s="83"/>
    </row>
    <row r="4301" spans="1:3">
      <c r="A4301" s="59"/>
      <c r="B4301" s="59"/>
      <c r="C4301" s="83"/>
    </row>
    <row r="4302" spans="1:3">
      <c r="A4302" s="59"/>
      <c r="B4302" s="59"/>
      <c r="C4302" s="83"/>
    </row>
    <row r="4303" spans="1:3">
      <c r="A4303" s="59"/>
      <c r="B4303" s="59"/>
      <c r="C4303" s="83"/>
    </row>
    <row r="4304" spans="1:3">
      <c r="A4304" s="59"/>
      <c r="B4304" s="59"/>
      <c r="C4304" s="83"/>
    </row>
    <row r="4305" spans="1:3">
      <c r="A4305" s="59"/>
      <c r="B4305" s="59"/>
      <c r="C4305" s="83"/>
    </row>
    <row r="4306" spans="1:3">
      <c r="A4306" s="59"/>
      <c r="B4306" s="59"/>
      <c r="C4306" s="83"/>
    </row>
    <row r="4307" spans="1:3">
      <c r="A4307" s="59"/>
      <c r="B4307" s="59"/>
      <c r="C4307" s="83"/>
    </row>
    <row r="4308" spans="1:3">
      <c r="A4308" s="59"/>
      <c r="B4308" s="59"/>
      <c r="C4308" s="83"/>
    </row>
    <row r="4309" spans="1:3">
      <c r="A4309" s="59"/>
      <c r="B4309" s="59"/>
      <c r="C4309" s="83"/>
    </row>
    <row r="4310" spans="1:3">
      <c r="A4310" s="59"/>
      <c r="B4310" s="59"/>
      <c r="C4310" s="83"/>
    </row>
    <row r="4311" spans="1:3">
      <c r="A4311" s="59"/>
      <c r="B4311" s="59"/>
      <c r="C4311" s="83"/>
    </row>
    <row r="4312" spans="1:3">
      <c r="A4312" s="59"/>
      <c r="B4312" s="59"/>
      <c r="C4312" s="83"/>
    </row>
    <row r="4313" spans="1:3">
      <c r="A4313" s="59"/>
      <c r="B4313" s="59"/>
      <c r="C4313" s="83"/>
    </row>
    <row r="4314" spans="1:3">
      <c r="A4314" s="59"/>
      <c r="B4314" s="59"/>
      <c r="C4314" s="83"/>
    </row>
    <row r="4315" spans="1:3">
      <c r="A4315" s="59"/>
      <c r="B4315" s="59"/>
      <c r="C4315" s="83"/>
    </row>
    <row r="4316" spans="1:3">
      <c r="A4316" s="59"/>
      <c r="B4316" s="59"/>
      <c r="C4316" s="83"/>
    </row>
    <row r="4317" spans="1:3">
      <c r="A4317" s="59"/>
      <c r="B4317" s="59"/>
      <c r="C4317" s="83"/>
    </row>
    <row r="4318" spans="1:3">
      <c r="A4318" s="59"/>
      <c r="B4318" s="59"/>
      <c r="C4318" s="83"/>
    </row>
    <row r="4319" spans="1:3">
      <c r="A4319" s="59"/>
      <c r="B4319" s="59"/>
      <c r="C4319" s="83"/>
    </row>
    <row r="4320" spans="1:3">
      <c r="A4320" s="59"/>
      <c r="B4320" s="59"/>
      <c r="C4320" s="83"/>
    </row>
    <row r="4321" spans="1:3">
      <c r="A4321" s="59"/>
      <c r="B4321" s="59"/>
      <c r="C4321" s="83"/>
    </row>
    <row r="4322" spans="1:3">
      <c r="A4322" s="59"/>
      <c r="B4322" s="59"/>
      <c r="C4322" s="83"/>
    </row>
    <row r="4323" spans="1:3">
      <c r="A4323" s="59"/>
      <c r="B4323" s="59"/>
      <c r="C4323" s="83"/>
    </row>
    <row r="4324" spans="1:3">
      <c r="A4324" s="59"/>
      <c r="B4324" s="59"/>
      <c r="C4324" s="83"/>
    </row>
    <row r="4325" spans="1:3">
      <c r="A4325" s="59"/>
      <c r="B4325" s="59"/>
      <c r="C4325" s="83"/>
    </row>
    <row r="4326" spans="1:3">
      <c r="A4326" s="59"/>
      <c r="B4326" s="59"/>
      <c r="C4326" s="83"/>
    </row>
    <row r="4327" spans="1:3">
      <c r="A4327" s="59"/>
      <c r="B4327" s="59"/>
      <c r="C4327" s="83"/>
    </row>
    <row r="4328" spans="1:3">
      <c r="A4328" s="59"/>
      <c r="B4328" s="59"/>
      <c r="C4328" s="83"/>
    </row>
    <row r="4329" spans="1:3">
      <c r="A4329" s="59"/>
      <c r="B4329" s="59"/>
      <c r="C4329" s="83"/>
    </row>
    <row r="4330" spans="1:3">
      <c r="A4330" s="59"/>
      <c r="B4330" s="59"/>
      <c r="C4330" s="83"/>
    </row>
    <row r="4331" spans="1:3">
      <c r="A4331" s="59"/>
      <c r="B4331" s="59"/>
      <c r="C4331" s="83"/>
    </row>
    <row r="4332" spans="1:3">
      <c r="A4332" s="59"/>
      <c r="B4332" s="59"/>
      <c r="C4332" s="83"/>
    </row>
    <row r="4333" spans="1:3">
      <c r="A4333" s="59"/>
      <c r="B4333" s="59"/>
      <c r="C4333" s="83"/>
    </row>
    <row r="4334" spans="1:3">
      <c r="A4334" s="59"/>
      <c r="B4334" s="59"/>
      <c r="C4334" s="83"/>
    </row>
    <row r="4335" spans="1:3">
      <c r="A4335" s="59"/>
      <c r="B4335" s="59"/>
      <c r="C4335" s="83"/>
    </row>
    <row r="4336" spans="1:3">
      <c r="A4336" s="59"/>
      <c r="B4336" s="59"/>
      <c r="C4336" s="83"/>
    </row>
    <row r="4337" spans="1:3">
      <c r="A4337" s="59"/>
      <c r="B4337" s="59"/>
      <c r="C4337" s="83"/>
    </row>
    <row r="4338" spans="1:3">
      <c r="A4338" s="59"/>
      <c r="B4338" s="59"/>
      <c r="C4338" s="83"/>
    </row>
    <row r="4339" spans="1:3">
      <c r="A4339" s="59"/>
      <c r="B4339" s="59"/>
      <c r="C4339" s="83"/>
    </row>
    <row r="4340" spans="1:3">
      <c r="A4340" s="59"/>
      <c r="B4340" s="59"/>
      <c r="C4340" s="83"/>
    </row>
    <row r="4341" spans="1:3">
      <c r="A4341" s="59"/>
      <c r="B4341" s="59"/>
      <c r="C4341" s="83"/>
    </row>
    <row r="4342" spans="1:3">
      <c r="A4342" s="59"/>
      <c r="B4342" s="59"/>
      <c r="C4342" s="83"/>
    </row>
    <row r="4343" spans="1:3">
      <c r="A4343" s="59"/>
      <c r="B4343" s="59"/>
      <c r="C4343" s="83"/>
    </row>
    <row r="4344" spans="1:3">
      <c r="A4344" s="59"/>
      <c r="B4344" s="59"/>
      <c r="C4344" s="83"/>
    </row>
    <row r="4345" spans="1:3">
      <c r="A4345" s="59"/>
      <c r="B4345" s="59"/>
      <c r="C4345" s="83"/>
    </row>
    <row r="4346" spans="1:3">
      <c r="A4346" s="59"/>
      <c r="B4346" s="59"/>
      <c r="C4346" s="83"/>
    </row>
    <row r="4347" spans="1:3">
      <c r="A4347" s="59"/>
      <c r="B4347" s="59"/>
      <c r="C4347" s="83"/>
    </row>
    <row r="4348" spans="1:3">
      <c r="A4348" s="59"/>
      <c r="B4348" s="59"/>
      <c r="C4348" s="83"/>
    </row>
    <row r="4349" spans="1:3">
      <c r="A4349" s="59"/>
      <c r="B4349" s="59"/>
      <c r="C4349" s="83"/>
    </row>
    <row r="4350" spans="1:3">
      <c r="A4350" s="59"/>
      <c r="B4350" s="59"/>
      <c r="C4350" s="83"/>
    </row>
    <row r="4351" spans="1:3">
      <c r="A4351" s="59"/>
      <c r="B4351" s="59"/>
      <c r="C4351" s="83"/>
    </row>
    <row r="4352" spans="1:3">
      <c r="A4352" s="59"/>
      <c r="B4352" s="59"/>
      <c r="C4352" s="83"/>
    </row>
    <row r="4353" spans="1:3">
      <c r="A4353" s="59"/>
      <c r="B4353" s="59"/>
      <c r="C4353" s="83"/>
    </row>
    <row r="4354" spans="1:3">
      <c r="A4354" s="59"/>
      <c r="B4354" s="59"/>
      <c r="C4354" s="83"/>
    </row>
    <row r="4355" spans="1:3">
      <c r="A4355" s="59"/>
      <c r="B4355" s="59"/>
      <c r="C4355" s="83"/>
    </row>
    <row r="4356" spans="1:3">
      <c r="A4356" s="59"/>
      <c r="B4356" s="59"/>
      <c r="C4356" s="83"/>
    </row>
    <row r="4357" spans="1:3">
      <c r="A4357" s="59"/>
      <c r="B4357" s="59"/>
      <c r="C4357" s="83"/>
    </row>
    <row r="4358" spans="1:3">
      <c r="A4358" s="59"/>
      <c r="B4358" s="59"/>
      <c r="C4358" s="83"/>
    </row>
    <row r="4359" spans="1:3">
      <c r="A4359" s="59"/>
      <c r="B4359" s="59"/>
      <c r="C4359" s="83"/>
    </row>
    <row r="4360" spans="1:3">
      <c r="A4360" s="59"/>
      <c r="B4360" s="59"/>
      <c r="C4360" s="83"/>
    </row>
    <row r="4361" spans="1:3">
      <c r="A4361" s="59"/>
      <c r="B4361" s="59"/>
      <c r="C4361" s="83"/>
    </row>
    <row r="4362" spans="1:3">
      <c r="A4362" s="59"/>
      <c r="B4362" s="59"/>
      <c r="C4362" s="83"/>
    </row>
    <row r="4363" spans="1:3">
      <c r="A4363" s="59"/>
      <c r="B4363" s="59"/>
      <c r="C4363" s="83"/>
    </row>
    <row r="4364" spans="1:3">
      <c r="A4364" s="59"/>
      <c r="B4364" s="59"/>
      <c r="C4364" s="83"/>
    </row>
    <row r="4365" spans="1:3">
      <c r="A4365" s="59"/>
      <c r="B4365" s="59"/>
      <c r="C4365" s="83"/>
    </row>
    <row r="4366" spans="1:3">
      <c r="A4366" s="59"/>
      <c r="B4366" s="59"/>
      <c r="C4366" s="83"/>
    </row>
    <row r="4367" spans="1:3">
      <c r="A4367" s="59"/>
      <c r="B4367" s="59"/>
      <c r="C4367" s="83"/>
    </row>
    <row r="4368" spans="1:3">
      <c r="A4368" s="59"/>
      <c r="B4368" s="59"/>
      <c r="C4368" s="83"/>
    </row>
    <row r="4369" spans="1:3">
      <c r="A4369" s="59"/>
      <c r="B4369" s="59"/>
      <c r="C4369" s="83"/>
    </row>
    <row r="4370" spans="1:3">
      <c r="A4370" s="59"/>
      <c r="B4370" s="59"/>
      <c r="C4370" s="83"/>
    </row>
    <row r="4371" spans="1:3">
      <c r="A4371" s="59"/>
      <c r="B4371" s="59"/>
      <c r="C4371" s="83"/>
    </row>
    <row r="4372" spans="1:3">
      <c r="A4372" s="59"/>
      <c r="B4372" s="59"/>
      <c r="C4372" s="83"/>
    </row>
    <row r="4373" spans="1:3">
      <c r="A4373" s="59"/>
      <c r="B4373" s="59"/>
      <c r="C4373" s="83"/>
    </row>
    <row r="4374" spans="1:3">
      <c r="A4374" s="59"/>
      <c r="B4374" s="59"/>
      <c r="C4374" s="83"/>
    </row>
    <row r="4375" spans="1:3">
      <c r="A4375" s="59"/>
      <c r="B4375" s="59"/>
      <c r="C4375" s="83"/>
    </row>
    <row r="4376" spans="1:3">
      <c r="A4376" s="59"/>
      <c r="B4376" s="59"/>
      <c r="C4376" s="83"/>
    </row>
    <row r="4377" spans="1:3">
      <c r="A4377" s="59"/>
      <c r="B4377" s="59"/>
      <c r="C4377" s="83"/>
    </row>
    <row r="4378" spans="1:3">
      <c r="A4378" s="59"/>
      <c r="B4378" s="59"/>
      <c r="C4378" s="83"/>
    </row>
    <row r="4379" spans="1:3">
      <c r="A4379" s="59"/>
      <c r="B4379" s="59"/>
      <c r="C4379" s="83"/>
    </row>
    <row r="4380" spans="1:3">
      <c r="A4380" s="59"/>
      <c r="B4380" s="59"/>
      <c r="C4380" s="83"/>
    </row>
    <row r="4381" spans="1:3">
      <c r="A4381" s="59"/>
      <c r="B4381" s="59"/>
      <c r="C4381" s="83"/>
    </row>
    <row r="4382" spans="1:3">
      <c r="A4382" s="59"/>
      <c r="B4382" s="59"/>
      <c r="C4382" s="83"/>
    </row>
    <row r="4383" spans="1:3">
      <c r="A4383" s="59"/>
      <c r="B4383" s="59"/>
      <c r="C4383" s="83"/>
    </row>
    <row r="4384" spans="1:3">
      <c r="A4384" s="59"/>
      <c r="B4384" s="59"/>
      <c r="C4384" s="83"/>
    </row>
    <row r="4385" spans="1:3">
      <c r="A4385" s="59"/>
      <c r="B4385" s="59"/>
      <c r="C4385" s="83"/>
    </row>
    <row r="4386" spans="1:3">
      <c r="A4386" s="59"/>
      <c r="B4386" s="59"/>
      <c r="C4386" s="83"/>
    </row>
    <row r="4387" spans="1:3">
      <c r="A4387" s="59"/>
      <c r="B4387" s="59"/>
      <c r="C4387" s="83"/>
    </row>
    <row r="4388" spans="1:3">
      <c r="A4388" s="59"/>
      <c r="B4388" s="59"/>
      <c r="C4388" s="83"/>
    </row>
    <row r="4389" spans="1:3">
      <c r="A4389" s="59"/>
      <c r="B4389" s="59"/>
      <c r="C4389" s="83"/>
    </row>
    <row r="4390" spans="1:3">
      <c r="A4390" s="59"/>
      <c r="B4390" s="59"/>
      <c r="C4390" s="83"/>
    </row>
    <row r="4391" spans="1:3">
      <c r="A4391" s="59"/>
      <c r="B4391" s="59"/>
      <c r="C4391" s="83"/>
    </row>
    <row r="4392" spans="1:3">
      <c r="A4392" s="59"/>
      <c r="B4392" s="59"/>
      <c r="C4392" s="83"/>
    </row>
    <row r="4393" spans="1:3">
      <c r="A4393" s="59"/>
      <c r="B4393" s="59"/>
      <c r="C4393" s="83"/>
    </row>
    <row r="4394" spans="1:3">
      <c r="A4394" s="59"/>
      <c r="B4394" s="59"/>
      <c r="C4394" s="83"/>
    </row>
    <row r="4395" spans="1:3">
      <c r="A4395" s="59"/>
      <c r="B4395" s="59"/>
      <c r="C4395" s="83"/>
    </row>
    <row r="4396" spans="1:3">
      <c r="A4396" s="59"/>
      <c r="B4396" s="59"/>
      <c r="C4396" s="83"/>
    </row>
    <row r="4397" spans="1:3">
      <c r="A4397" s="59"/>
      <c r="B4397" s="59"/>
      <c r="C4397" s="83"/>
    </row>
    <row r="4398" spans="1:3">
      <c r="A4398" s="59"/>
      <c r="B4398" s="59"/>
      <c r="C4398" s="83"/>
    </row>
    <row r="4399" spans="1:3">
      <c r="A4399" s="59"/>
      <c r="B4399" s="59"/>
      <c r="C4399" s="83"/>
    </row>
    <row r="4400" spans="1:3">
      <c r="A4400" s="59"/>
      <c r="B4400" s="59"/>
      <c r="C4400" s="83"/>
    </row>
    <row r="4401" spans="1:3">
      <c r="A4401" s="59"/>
      <c r="B4401" s="59"/>
      <c r="C4401" s="83"/>
    </row>
    <row r="4402" spans="1:3">
      <c r="A4402" s="59"/>
      <c r="B4402" s="59"/>
      <c r="C4402" s="83"/>
    </row>
    <row r="4403" spans="1:3">
      <c r="A4403" s="59"/>
      <c r="B4403" s="59"/>
      <c r="C4403" s="83"/>
    </row>
    <row r="4404" spans="1:3">
      <c r="A4404" s="59"/>
      <c r="B4404" s="59"/>
      <c r="C4404" s="83"/>
    </row>
    <row r="4405" spans="1:3">
      <c r="A4405" s="59"/>
      <c r="B4405" s="59"/>
      <c r="C4405" s="83"/>
    </row>
    <row r="4406" spans="1:3">
      <c r="A4406" s="59"/>
      <c r="B4406" s="59"/>
      <c r="C4406" s="83"/>
    </row>
    <row r="4407" spans="1:3">
      <c r="A4407" s="59"/>
      <c r="B4407" s="59"/>
      <c r="C4407" s="83"/>
    </row>
    <row r="4408" spans="1:3">
      <c r="A4408" s="59"/>
      <c r="B4408" s="59"/>
      <c r="C4408" s="83"/>
    </row>
    <row r="4409" spans="1:3">
      <c r="A4409" s="59"/>
      <c r="B4409" s="59"/>
      <c r="C4409" s="83"/>
    </row>
    <row r="4410" spans="1:3">
      <c r="A4410" s="59"/>
      <c r="B4410" s="59"/>
      <c r="C4410" s="83"/>
    </row>
    <row r="4411" spans="1:3">
      <c r="A4411" s="59"/>
      <c r="B4411" s="59"/>
      <c r="C4411" s="83"/>
    </row>
    <row r="4412" spans="1:3">
      <c r="A4412" s="59"/>
      <c r="B4412" s="59"/>
      <c r="C4412" s="83"/>
    </row>
    <row r="4413" spans="1:3">
      <c r="A4413" s="59"/>
      <c r="B4413" s="59"/>
      <c r="C4413" s="83"/>
    </row>
    <row r="4414" spans="1:3">
      <c r="A4414" s="59"/>
      <c r="B4414" s="59"/>
      <c r="C4414" s="83"/>
    </row>
    <row r="4415" spans="1:3">
      <c r="A4415" s="59"/>
      <c r="B4415" s="59"/>
      <c r="C4415" s="83"/>
    </row>
    <row r="4416" spans="1:3">
      <c r="A4416" s="59"/>
      <c r="B4416" s="59"/>
      <c r="C4416" s="83"/>
    </row>
    <row r="4417" spans="1:3">
      <c r="A4417" s="59"/>
      <c r="B4417" s="59"/>
      <c r="C4417" s="83"/>
    </row>
    <row r="4418" spans="1:3">
      <c r="A4418" s="59"/>
      <c r="B4418" s="59"/>
      <c r="C4418" s="83"/>
    </row>
    <row r="4419" spans="1:3">
      <c r="A4419" s="59"/>
      <c r="B4419" s="59"/>
      <c r="C4419" s="83"/>
    </row>
    <row r="4420" spans="1:3">
      <c r="A4420" s="59"/>
      <c r="B4420" s="59"/>
      <c r="C4420" s="83"/>
    </row>
    <row r="4421" spans="1:3">
      <c r="A4421" s="59"/>
      <c r="B4421" s="59"/>
      <c r="C4421" s="83"/>
    </row>
    <row r="4422" spans="1:3">
      <c r="A4422" s="59"/>
      <c r="B4422" s="59"/>
      <c r="C4422" s="83"/>
    </row>
    <row r="4423" spans="1:3">
      <c r="A4423" s="59"/>
      <c r="B4423" s="59"/>
      <c r="C4423" s="83"/>
    </row>
    <row r="4424" spans="1:3">
      <c r="A4424" s="59"/>
      <c r="B4424" s="59"/>
      <c r="C4424" s="83"/>
    </row>
    <row r="4425" spans="1:3">
      <c r="A4425" s="59"/>
      <c r="B4425" s="59"/>
      <c r="C4425" s="83"/>
    </row>
    <row r="4426" spans="1:3">
      <c r="A4426" s="59"/>
      <c r="B4426" s="59"/>
      <c r="C4426" s="83"/>
    </row>
    <row r="4427" spans="1:3">
      <c r="A4427" s="59"/>
      <c r="B4427" s="59"/>
      <c r="C4427" s="83"/>
    </row>
    <row r="4428" spans="1:3">
      <c r="A4428" s="59"/>
      <c r="B4428" s="59"/>
      <c r="C4428" s="83"/>
    </row>
    <row r="4429" spans="1:3">
      <c r="A4429" s="59"/>
      <c r="B4429" s="59"/>
      <c r="C4429" s="83"/>
    </row>
    <row r="4430" spans="1:3">
      <c r="A4430" s="59"/>
      <c r="B4430" s="59"/>
      <c r="C4430" s="83"/>
    </row>
    <row r="4431" spans="1:3">
      <c r="A4431" s="59"/>
      <c r="B4431" s="59"/>
      <c r="C4431" s="83"/>
    </row>
    <row r="4432" spans="1:3">
      <c r="A4432" s="59"/>
      <c r="B4432" s="59"/>
      <c r="C4432" s="83"/>
    </row>
    <row r="4433" spans="1:3">
      <c r="A4433" s="59"/>
      <c r="B4433" s="59"/>
      <c r="C4433" s="83"/>
    </row>
    <row r="4434" spans="1:3">
      <c r="A4434" s="59"/>
      <c r="B4434" s="59"/>
      <c r="C4434" s="83"/>
    </row>
    <row r="4435" spans="1:3">
      <c r="A4435" s="59"/>
      <c r="B4435" s="59"/>
      <c r="C4435" s="83"/>
    </row>
    <row r="4436" spans="1:3">
      <c r="A4436" s="59"/>
      <c r="B4436" s="59"/>
      <c r="C4436" s="83"/>
    </row>
    <row r="4437" spans="1:3">
      <c r="A4437" s="59"/>
      <c r="B4437" s="59"/>
      <c r="C4437" s="83"/>
    </row>
    <row r="4438" spans="1:3">
      <c r="A4438" s="59"/>
      <c r="B4438" s="59"/>
      <c r="C4438" s="83"/>
    </row>
    <row r="4439" spans="1:3">
      <c r="A4439" s="59"/>
      <c r="B4439" s="59"/>
      <c r="C4439" s="83"/>
    </row>
    <row r="4440" spans="1:3">
      <c r="A4440" s="59"/>
      <c r="B4440" s="59"/>
      <c r="C4440" s="83"/>
    </row>
    <row r="4441" spans="1:3">
      <c r="A4441" s="59"/>
      <c r="B4441" s="59"/>
      <c r="C4441" s="83"/>
    </row>
    <row r="4442" spans="1:3">
      <c r="A4442" s="59"/>
      <c r="B4442" s="59"/>
      <c r="C4442" s="83"/>
    </row>
    <row r="4443" spans="1:3">
      <c r="A4443" s="59"/>
      <c r="B4443" s="59"/>
      <c r="C4443" s="83"/>
    </row>
    <row r="4444" spans="1:3">
      <c r="A4444" s="59"/>
      <c r="B4444" s="59"/>
      <c r="C4444" s="83"/>
    </row>
    <row r="4445" spans="1:3">
      <c r="A4445" s="59"/>
      <c r="B4445" s="59"/>
      <c r="C4445" s="83"/>
    </row>
    <row r="4446" spans="1:3">
      <c r="A4446" s="59"/>
      <c r="B4446" s="59"/>
      <c r="C4446" s="83"/>
    </row>
    <row r="4447" spans="1:3">
      <c r="A4447" s="59"/>
      <c r="B4447" s="59"/>
      <c r="C4447" s="83"/>
    </row>
    <row r="4448" spans="1:3">
      <c r="A4448" s="59"/>
      <c r="B4448" s="59"/>
      <c r="C4448" s="83"/>
    </row>
    <row r="4449" spans="1:3">
      <c r="A4449" s="59"/>
      <c r="B4449" s="59"/>
      <c r="C4449" s="83"/>
    </row>
    <row r="4450" spans="1:3">
      <c r="A4450" s="59"/>
      <c r="B4450" s="59"/>
      <c r="C4450" s="83"/>
    </row>
    <row r="4451" spans="1:3">
      <c r="A4451" s="59"/>
      <c r="B4451" s="59"/>
      <c r="C4451" s="83"/>
    </row>
    <row r="4452" spans="1:3">
      <c r="A4452" s="59"/>
      <c r="B4452" s="59"/>
      <c r="C4452" s="83"/>
    </row>
    <row r="4453" spans="1:3">
      <c r="A4453" s="59"/>
      <c r="B4453" s="59"/>
      <c r="C4453" s="83"/>
    </row>
    <row r="4454" spans="1:3">
      <c r="A4454" s="59"/>
      <c r="B4454" s="59"/>
      <c r="C4454" s="83"/>
    </row>
    <row r="4455" spans="1:3">
      <c r="A4455" s="59"/>
      <c r="B4455" s="59"/>
      <c r="C4455" s="83"/>
    </row>
    <row r="4456" spans="1:3">
      <c r="A4456" s="59"/>
      <c r="B4456" s="59"/>
      <c r="C4456" s="83"/>
    </row>
    <row r="4457" spans="1:3">
      <c r="A4457" s="59"/>
      <c r="B4457" s="59"/>
      <c r="C4457" s="83"/>
    </row>
    <row r="4458" spans="1:3">
      <c r="A4458" s="59"/>
      <c r="B4458" s="59"/>
      <c r="C4458" s="83"/>
    </row>
    <row r="4459" spans="1:3">
      <c r="A4459" s="59"/>
      <c r="B4459" s="59"/>
      <c r="C4459" s="83"/>
    </row>
    <row r="4460" spans="1:3">
      <c r="A4460" s="59"/>
      <c r="B4460" s="59"/>
      <c r="C4460" s="83"/>
    </row>
    <row r="4461" spans="1:3">
      <c r="A4461" s="59"/>
      <c r="B4461" s="59"/>
      <c r="C4461" s="83"/>
    </row>
    <row r="4462" spans="1:3">
      <c r="A4462" s="59"/>
      <c r="B4462" s="59"/>
      <c r="C4462" s="83"/>
    </row>
    <row r="4463" spans="1:3">
      <c r="A4463" s="59"/>
      <c r="B4463" s="59"/>
      <c r="C4463" s="83"/>
    </row>
    <row r="4464" spans="1:3">
      <c r="A4464" s="59"/>
      <c r="B4464" s="59"/>
      <c r="C4464" s="83"/>
    </row>
    <row r="4465" spans="1:3">
      <c r="A4465" s="59"/>
      <c r="B4465" s="59"/>
      <c r="C4465" s="83"/>
    </row>
    <row r="4466" spans="1:3">
      <c r="A4466" s="59"/>
      <c r="B4466" s="59"/>
      <c r="C4466" s="83"/>
    </row>
    <row r="4467" spans="1:3">
      <c r="A4467" s="59"/>
      <c r="B4467" s="59"/>
      <c r="C4467" s="83"/>
    </row>
    <row r="4468" spans="1:3">
      <c r="A4468" s="59"/>
      <c r="B4468" s="59"/>
      <c r="C4468" s="83"/>
    </row>
    <row r="4469" spans="1:3">
      <c r="A4469" s="59"/>
      <c r="B4469" s="59"/>
      <c r="C4469" s="83"/>
    </row>
    <row r="4470" spans="1:3">
      <c r="A4470" s="59"/>
      <c r="B4470" s="59"/>
      <c r="C4470" s="83"/>
    </row>
    <row r="4471" spans="1:3">
      <c r="A4471" s="59"/>
      <c r="B4471" s="59"/>
      <c r="C4471" s="83"/>
    </row>
    <row r="4472" spans="1:3">
      <c r="A4472" s="59"/>
      <c r="B4472" s="59"/>
      <c r="C4472" s="83"/>
    </row>
    <row r="4473" spans="1:3">
      <c r="A4473" s="59"/>
      <c r="B4473" s="59"/>
      <c r="C4473" s="83"/>
    </row>
    <row r="4474" spans="1:3">
      <c r="A4474" s="59"/>
      <c r="B4474" s="59"/>
      <c r="C4474" s="83"/>
    </row>
    <row r="4475" spans="1:3">
      <c r="A4475" s="59"/>
      <c r="B4475" s="59"/>
      <c r="C4475" s="83"/>
    </row>
    <row r="4476" spans="1:3">
      <c r="A4476" s="59"/>
      <c r="B4476" s="59"/>
      <c r="C4476" s="83"/>
    </row>
    <row r="4477" spans="1:3">
      <c r="A4477" s="59"/>
      <c r="B4477" s="59"/>
      <c r="C4477" s="83"/>
    </row>
    <row r="4478" spans="1:3">
      <c r="A4478" s="59"/>
      <c r="B4478" s="59"/>
      <c r="C4478" s="83"/>
    </row>
    <row r="4479" spans="1:3">
      <c r="A4479" s="59"/>
      <c r="B4479" s="59"/>
      <c r="C4479" s="83"/>
    </row>
    <row r="4480" spans="1:3">
      <c r="A4480" s="59"/>
      <c r="B4480" s="59"/>
      <c r="C4480" s="83"/>
    </row>
    <row r="4481" spans="1:3">
      <c r="A4481" s="59"/>
      <c r="B4481" s="59"/>
      <c r="C4481" s="83"/>
    </row>
    <row r="4482" spans="1:3">
      <c r="A4482" s="59"/>
      <c r="B4482" s="59"/>
      <c r="C4482" s="83"/>
    </row>
    <row r="4483" spans="1:3">
      <c r="A4483" s="59"/>
      <c r="B4483" s="59"/>
      <c r="C4483" s="83"/>
    </row>
    <row r="4484" spans="1:3">
      <c r="A4484" s="59"/>
      <c r="B4484" s="59"/>
      <c r="C4484" s="83"/>
    </row>
    <row r="4485" spans="1:3">
      <c r="A4485" s="59"/>
      <c r="B4485" s="59"/>
      <c r="C4485" s="83"/>
    </row>
    <row r="4486" spans="1:3">
      <c r="A4486" s="59"/>
      <c r="B4486" s="59"/>
      <c r="C4486" s="83"/>
    </row>
    <row r="4487" spans="1:3">
      <c r="A4487" s="59"/>
      <c r="B4487" s="59"/>
      <c r="C4487" s="83"/>
    </row>
    <row r="4488" spans="1:3">
      <c r="A4488" s="59"/>
      <c r="B4488" s="59"/>
      <c r="C4488" s="83"/>
    </row>
    <row r="4489" spans="1:3">
      <c r="A4489" s="59"/>
      <c r="B4489" s="59"/>
      <c r="C4489" s="83"/>
    </row>
    <row r="4490" spans="1:3">
      <c r="A4490" s="59"/>
      <c r="B4490" s="59"/>
      <c r="C4490" s="83"/>
    </row>
    <row r="4491" spans="1:3">
      <c r="A4491" s="59"/>
      <c r="B4491" s="59"/>
      <c r="C4491" s="83"/>
    </row>
    <row r="4492" spans="1:3">
      <c r="A4492" s="59"/>
      <c r="B4492" s="59"/>
      <c r="C4492" s="83"/>
    </row>
    <row r="4493" spans="1:3">
      <c r="A4493" s="59"/>
      <c r="B4493" s="59"/>
      <c r="C4493" s="83"/>
    </row>
    <row r="4494" spans="1:3">
      <c r="A4494" s="59"/>
      <c r="B4494" s="59"/>
      <c r="C4494" s="83"/>
    </row>
    <row r="4495" spans="1:3">
      <c r="A4495" s="59"/>
      <c r="B4495" s="59"/>
      <c r="C4495" s="83"/>
    </row>
    <row r="4496" spans="1:3">
      <c r="A4496" s="59"/>
      <c r="B4496" s="59"/>
      <c r="C4496" s="83"/>
    </row>
    <row r="4497" spans="1:3">
      <c r="A4497" s="59"/>
      <c r="B4497" s="59"/>
      <c r="C4497" s="83"/>
    </row>
    <row r="4498" spans="1:3">
      <c r="A4498" s="59"/>
      <c r="B4498" s="59"/>
      <c r="C4498" s="83"/>
    </row>
    <row r="4499" spans="1:3">
      <c r="A4499" s="59"/>
      <c r="B4499" s="59"/>
      <c r="C4499" s="83"/>
    </row>
    <row r="4500" spans="1:3">
      <c r="A4500" s="59"/>
      <c r="B4500" s="59"/>
      <c r="C4500" s="83"/>
    </row>
    <row r="4501" spans="1:3">
      <c r="A4501" s="59"/>
      <c r="B4501" s="59"/>
      <c r="C4501" s="83"/>
    </row>
    <row r="4502" spans="1:3">
      <c r="A4502" s="59"/>
      <c r="B4502" s="59"/>
      <c r="C4502" s="83"/>
    </row>
    <row r="4503" spans="1:3">
      <c r="A4503" s="59"/>
      <c r="B4503" s="59"/>
      <c r="C4503" s="83"/>
    </row>
    <row r="4504" spans="1:3">
      <c r="A4504" s="59"/>
      <c r="B4504" s="59"/>
      <c r="C4504" s="83"/>
    </row>
    <row r="4505" spans="1:3">
      <c r="A4505" s="59"/>
      <c r="B4505" s="59"/>
      <c r="C4505" s="83"/>
    </row>
    <row r="4506" spans="1:3">
      <c r="A4506" s="59"/>
      <c r="B4506" s="59"/>
      <c r="C4506" s="83"/>
    </row>
    <row r="4507" spans="1:3">
      <c r="A4507" s="59"/>
      <c r="B4507" s="59"/>
      <c r="C4507" s="83"/>
    </row>
    <row r="4508" spans="1:3">
      <c r="A4508" s="59"/>
      <c r="B4508" s="59"/>
      <c r="C4508" s="83"/>
    </row>
    <row r="4509" spans="1:3">
      <c r="A4509" s="59"/>
      <c r="B4509" s="59"/>
      <c r="C4509" s="83"/>
    </row>
    <row r="4510" spans="1:3">
      <c r="A4510" s="59"/>
      <c r="B4510" s="59"/>
      <c r="C4510" s="83"/>
    </row>
    <row r="4511" spans="1:3">
      <c r="A4511" s="59"/>
      <c r="B4511" s="59"/>
      <c r="C4511" s="83"/>
    </row>
    <row r="4512" spans="1:3">
      <c r="A4512" s="59"/>
      <c r="B4512" s="59"/>
      <c r="C4512" s="83"/>
    </row>
    <row r="4513" spans="1:3">
      <c r="A4513" s="59"/>
      <c r="B4513" s="59"/>
      <c r="C4513" s="83"/>
    </row>
    <row r="4514" spans="1:3">
      <c r="A4514" s="59"/>
      <c r="B4514" s="59"/>
      <c r="C4514" s="83"/>
    </row>
    <row r="4515" spans="1:3">
      <c r="A4515" s="59"/>
      <c r="B4515" s="59"/>
      <c r="C4515" s="83"/>
    </row>
    <row r="4516" spans="1:3">
      <c r="A4516" s="59"/>
      <c r="B4516" s="59"/>
      <c r="C4516" s="83"/>
    </row>
    <row r="4517" spans="1:3">
      <c r="A4517" s="59"/>
      <c r="B4517" s="59"/>
      <c r="C4517" s="83"/>
    </row>
    <row r="4518" spans="1:3">
      <c r="A4518" s="59"/>
      <c r="B4518" s="59"/>
      <c r="C4518" s="83"/>
    </row>
    <row r="4519" spans="1:3">
      <c r="A4519" s="59"/>
      <c r="B4519" s="59"/>
      <c r="C4519" s="83"/>
    </row>
    <row r="4520" spans="1:3">
      <c r="A4520" s="59"/>
      <c r="B4520" s="59"/>
      <c r="C4520" s="83"/>
    </row>
    <row r="4521" spans="1:3">
      <c r="A4521" s="59"/>
      <c r="B4521" s="59"/>
      <c r="C4521" s="83"/>
    </row>
    <row r="4522" spans="1:3">
      <c r="A4522" s="59"/>
      <c r="B4522" s="59"/>
      <c r="C4522" s="83"/>
    </row>
    <row r="4523" spans="1:3">
      <c r="A4523" s="59"/>
      <c r="B4523" s="59"/>
      <c r="C4523" s="83"/>
    </row>
    <row r="4524" spans="1:3">
      <c r="A4524" s="59"/>
      <c r="B4524" s="59"/>
      <c r="C4524" s="83"/>
    </row>
    <row r="4525" spans="1:3">
      <c r="A4525" s="59"/>
      <c r="B4525" s="59"/>
      <c r="C4525" s="83"/>
    </row>
    <row r="4526" spans="1:3">
      <c r="A4526" s="59"/>
      <c r="B4526" s="59"/>
      <c r="C4526" s="83"/>
    </row>
    <row r="4527" spans="1:3">
      <c r="A4527" s="59"/>
      <c r="B4527" s="59"/>
      <c r="C4527" s="83"/>
    </row>
    <row r="4528" spans="1:3">
      <c r="A4528" s="59"/>
      <c r="B4528" s="59"/>
      <c r="C4528" s="83"/>
    </row>
    <row r="4529" spans="1:3">
      <c r="A4529" s="59"/>
      <c r="B4529" s="59"/>
      <c r="C4529" s="83"/>
    </row>
    <row r="4530" spans="1:3">
      <c r="A4530" s="59"/>
      <c r="B4530" s="59"/>
      <c r="C4530" s="83"/>
    </row>
    <row r="4531" spans="1:3">
      <c r="A4531" s="59"/>
      <c r="B4531" s="59"/>
      <c r="C4531" s="83"/>
    </row>
    <row r="4532" spans="1:3">
      <c r="A4532" s="59"/>
      <c r="B4532" s="59"/>
      <c r="C4532" s="83"/>
    </row>
    <row r="4533" spans="1:3">
      <c r="A4533" s="59"/>
      <c r="B4533" s="59"/>
      <c r="C4533" s="83"/>
    </row>
    <row r="4534" spans="1:3">
      <c r="A4534" s="59"/>
      <c r="B4534" s="59"/>
      <c r="C4534" s="83"/>
    </row>
    <row r="4535" spans="1:3">
      <c r="A4535" s="59"/>
      <c r="B4535" s="59"/>
      <c r="C4535" s="83"/>
    </row>
    <row r="4536" spans="1:3">
      <c r="A4536" s="59"/>
      <c r="B4536" s="59"/>
      <c r="C4536" s="83"/>
    </row>
    <row r="4537" spans="1:3">
      <c r="A4537" s="59"/>
      <c r="B4537" s="59"/>
      <c r="C4537" s="83"/>
    </row>
    <row r="4538" spans="1:3">
      <c r="A4538" s="59"/>
      <c r="B4538" s="59"/>
      <c r="C4538" s="83"/>
    </row>
    <row r="4539" spans="1:3">
      <c r="A4539" s="59"/>
      <c r="B4539" s="59"/>
      <c r="C4539" s="83"/>
    </row>
    <row r="4540" spans="1:3">
      <c r="A4540" s="59"/>
      <c r="B4540" s="59"/>
      <c r="C4540" s="83"/>
    </row>
    <row r="4541" spans="1:3">
      <c r="A4541" s="59"/>
      <c r="B4541" s="59"/>
      <c r="C4541" s="83"/>
    </row>
    <row r="4542" spans="1:3">
      <c r="A4542" s="59"/>
      <c r="B4542" s="59"/>
      <c r="C4542" s="83"/>
    </row>
    <row r="4543" spans="1:3">
      <c r="A4543" s="59"/>
      <c r="B4543" s="59"/>
      <c r="C4543" s="83"/>
    </row>
    <row r="4544" spans="1:3">
      <c r="A4544" s="59"/>
      <c r="B4544" s="59"/>
      <c r="C4544" s="83"/>
    </row>
    <row r="4545" spans="1:3">
      <c r="A4545" s="59"/>
      <c r="B4545" s="59"/>
      <c r="C4545" s="83"/>
    </row>
    <row r="4546" spans="1:3">
      <c r="A4546" s="59"/>
      <c r="B4546" s="59"/>
      <c r="C4546" s="83"/>
    </row>
    <row r="4547" spans="1:3">
      <c r="A4547" s="59"/>
      <c r="B4547" s="59"/>
      <c r="C4547" s="83"/>
    </row>
    <row r="4548" spans="1:3">
      <c r="A4548" s="59"/>
      <c r="B4548" s="59"/>
      <c r="C4548" s="83"/>
    </row>
    <row r="4549" spans="1:3">
      <c r="A4549" s="59"/>
      <c r="B4549" s="59"/>
      <c r="C4549" s="83"/>
    </row>
    <row r="4550" spans="1:3">
      <c r="A4550" s="59"/>
      <c r="B4550" s="59"/>
      <c r="C4550" s="83"/>
    </row>
    <row r="4551" spans="1:3">
      <c r="A4551" s="59"/>
      <c r="B4551" s="59"/>
      <c r="C4551" s="83"/>
    </row>
    <row r="4552" spans="1:3">
      <c r="A4552" s="59"/>
      <c r="B4552" s="59"/>
      <c r="C4552" s="83"/>
    </row>
    <row r="4553" spans="1:3">
      <c r="A4553" s="59"/>
      <c r="B4553" s="59"/>
      <c r="C4553" s="83"/>
    </row>
    <row r="4554" spans="1:3">
      <c r="A4554" s="59"/>
      <c r="B4554" s="59"/>
      <c r="C4554" s="83"/>
    </row>
    <row r="4555" spans="1:3">
      <c r="A4555" s="59"/>
      <c r="B4555" s="59"/>
      <c r="C4555" s="83"/>
    </row>
    <row r="4556" spans="1:3">
      <c r="A4556" s="59"/>
      <c r="B4556" s="59"/>
      <c r="C4556" s="83"/>
    </row>
    <row r="4557" spans="1:3">
      <c r="A4557" s="59"/>
      <c r="B4557" s="59"/>
      <c r="C4557" s="83"/>
    </row>
    <row r="4558" spans="1:3">
      <c r="A4558" s="59"/>
      <c r="B4558" s="59"/>
      <c r="C4558" s="83"/>
    </row>
    <row r="4559" spans="1:3">
      <c r="A4559" s="59"/>
      <c r="B4559" s="59"/>
      <c r="C4559" s="83"/>
    </row>
    <row r="4560" spans="1:3">
      <c r="A4560" s="59"/>
      <c r="B4560" s="59"/>
      <c r="C4560" s="83"/>
    </row>
    <row r="4561" spans="1:3">
      <c r="A4561" s="59"/>
      <c r="B4561" s="59"/>
      <c r="C4561" s="83"/>
    </row>
    <row r="4562" spans="1:3">
      <c r="A4562" s="59"/>
      <c r="B4562" s="59"/>
      <c r="C4562" s="83"/>
    </row>
    <row r="4563" spans="1:3">
      <c r="A4563" s="59"/>
      <c r="B4563" s="59"/>
      <c r="C4563" s="83"/>
    </row>
    <row r="4564" spans="1:3">
      <c r="A4564" s="59"/>
      <c r="B4564" s="59"/>
      <c r="C4564" s="83"/>
    </row>
    <row r="4565" spans="1:3">
      <c r="A4565" s="59"/>
      <c r="B4565" s="59"/>
      <c r="C4565" s="83"/>
    </row>
    <row r="4566" spans="1:3">
      <c r="A4566" s="59"/>
      <c r="B4566" s="59"/>
      <c r="C4566" s="83"/>
    </row>
    <row r="4567" spans="1:3">
      <c r="A4567" s="59"/>
      <c r="B4567" s="59"/>
      <c r="C4567" s="83"/>
    </row>
    <row r="4568" spans="1:3">
      <c r="A4568" s="59"/>
      <c r="B4568" s="59"/>
      <c r="C4568" s="83"/>
    </row>
    <row r="4569" spans="1:3">
      <c r="A4569" s="59"/>
      <c r="B4569" s="59"/>
      <c r="C4569" s="83"/>
    </row>
    <row r="4570" spans="1:3">
      <c r="A4570" s="59"/>
      <c r="B4570" s="59"/>
      <c r="C4570" s="83"/>
    </row>
    <row r="4571" spans="1:3">
      <c r="A4571" s="59"/>
      <c r="B4571" s="59"/>
      <c r="C4571" s="83"/>
    </row>
    <row r="4572" spans="1:3">
      <c r="A4572" s="59"/>
      <c r="B4572" s="59"/>
      <c r="C4572" s="83"/>
    </row>
    <row r="4573" spans="1:3">
      <c r="A4573" s="59"/>
      <c r="B4573" s="59"/>
      <c r="C4573" s="83"/>
    </row>
    <row r="4574" spans="1:3">
      <c r="A4574" s="59"/>
      <c r="B4574" s="59"/>
      <c r="C4574" s="83"/>
    </row>
    <row r="4575" spans="1:3">
      <c r="A4575" s="59"/>
      <c r="B4575" s="59"/>
      <c r="C4575" s="83"/>
    </row>
    <row r="4576" spans="1:3">
      <c r="A4576" s="59"/>
      <c r="B4576" s="59"/>
      <c r="C4576" s="83"/>
    </row>
    <row r="4577" spans="1:3">
      <c r="A4577" s="59"/>
      <c r="B4577" s="59"/>
      <c r="C4577" s="83"/>
    </row>
    <row r="4578" spans="1:3">
      <c r="A4578" s="59"/>
      <c r="B4578" s="59"/>
      <c r="C4578" s="83"/>
    </row>
    <row r="4579" spans="1:3">
      <c r="A4579" s="59"/>
      <c r="B4579" s="59"/>
      <c r="C4579" s="83"/>
    </row>
    <row r="4580" spans="1:3">
      <c r="A4580" s="59"/>
      <c r="B4580" s="59"/>
      <c r="C4580" s="83"/>
    </row>
    <row r="4581" spans="1:3">
      <c r="A4581" s="59"/>
      <c r="B4581" s="59"/>
      <c r="C4581" s="83"/>
    </row>
    <row r="4582" spans="1:3">
      <c r="A4582" s="59"/>
      <c r="B4582" s="59"/>
      <c r="C4582" s="83"/>
    </row>
    <row r="4583" spans="1:3">
      <c r="A4583" s="59"/>
      <c r="B4583" s="59"/>
      <c r="C4583" s="83"/>
    </row>
    <row r="4584" spans="1:3">
      <c r="A4584" s="59"/>
      <c r="B4584" s="59"/>
      <c r="C4584" s="83"/>
    </row>
    <row r="4585" spans="1:3">
      <c r="A4585" s="59"/>
      <c r="B4585" s="59"/>
      <c r="C4585" s="83"/>
    </row>
    <row r="4586" spans="1:3">
      <c r="A4586" s="59"/>
      <c r="B4586" s="59"/>
      <c r="C4586" s="83"/>
    </row>
    <row r="4587" spans="1:3">
      <c r="A4587" s="59"/>
      <c r="B4587" s="59"/>
      <c r="C4587" s="83"/>
    </row>
    <row r="4588" spans="1:3">
      <c r="A4588" s="59"/>
      <c r="B4588" s="59"/>
      <c r="C4588" s="83"/>
    </row>
    <row r="4589" spans="1:3">
      <c r="A4589" s="59"/>
      <c r="B4589" s="59"/>
      <c r="C4589" s="83"/>
    </row>
    <row r="4590" spans="1:3">
      <c r="A4590" s="59"/>
      <c r="B4590" s="59"/>
      <c r="C4590" s="83"/>
    </row>
    <row r="4591" spans="1:3">
      <c r="A4591" s="59"/>
      <c r="B4591" s="59"/>
      <c r="C4591" s="83"/>
    </row>
    <row r="4592" spans="1:3">
      <c r="A4592" s="59"/>
      <c r="B4592" s="59"/>
      <c r="C4592" s="83"/>
    </row>
    <row r="4593" spans="1:3">
      <c r="A4593" s="59"/>
      <c r="B4593" s="59"/>
      <c r="C4593" s="83"/>
    </row>
    <row r="4594" spans="1:3">
      <c r="A4594" s="59"/>
      <c r="B4594" s="59"/>
      <c r="C4594" s="83"/>
    </row>
    <row r="4595" spans="1:3">
      <c r="A4595" s="59"/>
      <c r="B4595" s="59"/>
      <c r="C4595" s="83"/>
    </row>
    <row r="4596" spans="1:3">
      <c r="A4596" s="59"/>
      <c r="B4596" s="59"/>
      <c r="C4596" s="83"/>
    </row>
    <row r="4597" spans="1:3">
      <c r="A4597" s="59"/>
      <c r="B4597" s="59"/>
      <c r="C4597" s="83"/>
    </row>
    <row r="4598" spans="1:3">
      <c r="A4598" s="59"/>
      <c r="B4598" s="59"/>
      <c r="C4598" s="83"/>
    </row>
    <row r="4599" spans="1:3">
      <c r="A4599" s="59"/>
      <c r="B4599" s="59"/>
      <c r="C4599" s="83"/>
    </row>
    <row r="4600" spans="1:3">
      <c r="A4600" s="59"/>
      <c r="B4600" s="59"/>
      <c r="C4600" s="83"/>
    </row>
    <row r="4601" spans="1:3">
      <c r="A4601" s="59"/>
      <c r="B4601" s="59"/>
      <c r="C4601" s="83"/>
    </row>
    <row r="4602" spans="1:3">
      <c r="A4602" s="59"/>
      <c r="B4602" s="59"/>
      <c r="C4602" s="83"/>
    </row>
    <row r="4603" spans="1:3">
      <c r="A4603" s="59"/>
      <c r="B4603" s="59"/>
      <c r="C4603" s="83"/>
    </row>
    <row r="4604" spans="1:3">
      <c r="A4604" s="59"/>
      <c r="B4604" s="59"/>
      <c r="C4604" s="83"/>
    </row>
    <row r="4605" spans="1:3">
      <c r="A4605" s="59"/>
      <c r="B4605" s="59"/>
      <c r="C4605" s="83"/>
    </row>
    <row r="4606" spans="1:3">
      <c r="A4606" s="59"/>
      <c r="B4606" s="59"/>
      <c r="C4606" s="83"/>
    </row>
    <row r="4607" spans="1:3">
      <c r="A4607" s="59"/>
      <c r="B4607" s="59"/>
      <c r="C4607" s="83"/>
    </row>
    <row r="4608" spans="1:3">
      <c r="A4608" s="59"/>
      <c r="B4608" s="59"/>
      <c r="C4608" s="83"/>
    </row>
    <row r="4609" spans="1:3">
      <c r="A4609" s="59"/>
      <c r="B4609" s="59"/>
      <c r="C4609" s="83"/>
    </row>
    <row r="4610" spans="1:3">
      <c r="A4610" s="59"/>
      <c r="B4610" s="59"/>
      <c r="C4610" s="83"/>
    </row>
    <row r="4611" spans="1:3">
      <c r="A4611" s="59"/>
      <c r="B4611" s="59"/>
      <c r="C4611" s="83"/>
    </row>
    <row r="4612" spans="1:3">
      <c r="A4612" s="59"/>
      <c r="B4612" s="59"/>
      <c r="C4612" s="83"/>
    </row>
    <row r="4613" spans="1:3">
      <c r="A4613" s="59"/>
      <c r="B4613" s="59"/>
      <c r="C4613" s="83"/>
    </row>
    <row r="4614" spans="1:3">
      <c r="A4614" s="59"/>
      <c r="B4614" s="59"/>
      <c r="C4614" s="83"/>
    </row>
    <row r="4615" spans="1:3">
      <c r="A4615" s="59"/>
      <c r="B4615" s="59"/>
      <c r="C4615" s="83"/>
    </row>
    <row r="4616" spans="1:3">
      <c r="A4616" s="59"/>
      <c r="B4616" s="59"/>
      <c r="C4616" s="83"/>
    </row>
    <row r="4617" spans="1:3">
      <c r="A4617" s="59"/>
      <c r="B4617" s="59"/>
      <c r="C4617" s="83"/>
    </row>
    <row r="4618" spans="1:3">
      <c r="A4618" s="59"/>
      <c r="B4618" s="59"/>
      <c r="C4618" s="83"/>
    </row>
    <row r="4619" spans="1:3">
      <c r="A4619" s="59"/>
      <c r="B4619" s="59"/>
      <c r="C4619" s="83"/>
    </row>
    <row r="4620" spans="1:3">
      <c r="A4620" s="59"/>
      <c r="B4620" s="59"/>
      <c r="C4620" s="83"/>
    </row>
    <row r="4621" spans="1:3">
      <c r="A4621" s="59"/>
      <c r="B4621" s="59"/>
      <c r="C4621" s="83"/>
    </row>
    <row r="4622" spans="1:3">
      <c r="A4622" s="59"/>
      <c r="B4622" s="59"/>
      <c r="C4622" s="83"/>
    </row>
    <row r="4623" spans="1:3">
      <c r="A4623" s="59"/>
      <c r="B4623" s="59"/>
      <c r="C4623" s="83"/>
    </row>
    <row r="4624" spans="1:3">
      <c r="A4624" s="59"/>
      <c r="B4624" s="59"/>
      <c r="C4624" s="83"/>
    </row>
    <row r="4625" spans="1:3">
      <c r="A4625" s="59"/>
      <c r="B4625" s="59"/>
      <c r="C4625" s="83"/>
    </row>
    <row r="4626" spans="1:3">
      <c r="A4626" s="59"/>
      <c r="B4626" s="59"/>
      <c r="C4626" s="83"/>
    </row>
    <row r="4627" spans="1:3">
      <c r="A4627" s="59"/>
      <c r="B4627" s="59"/>
      <c r="C4627" s="83"/>
    </row>
    <row r="4628" spans="1:3">
      <c r="A4628" s="59"/>
      <c r="B4628" s="59"/>
      <c r="C4628" s="83"/>
    </row>
    <row r="4629" spans="1:3">
      <c r="A4629" s="59"/>
      <c r="B4629" s="59"/>
      <c r="C4629" s="83"/>
    </row>
    <row r="4630" spans="1:3">
      <c r="A4630" s="59"/>
      <c r="B4630" s="59"/>
      <c r="C4630" s="83"/>
    </row>
    <row r="4631" spans="1:3">
      <c r="A4631" s="59"/>
      <c r="B4631" s="59"/>
      <c r="C4631" s="83"/>
    </row>
    <row r="4632" spans="1:3">
      <c r="A4632" s="59"/>
      <c r="B4632" s="59"/>
      <c r="C4632" s="83"/>
    </row>
    <row r="4633" spans="1:3">
      <c r="A4633" s="59"/>
      <c r="B4633" s="59"/>
      <c r="C4633" s="83"/>
    </row>
    <row r="4634" spans="1:3">
      <c r="A4634" s="59"/>
      <c r="B4634" s="59"/>
      <c r="C4634" s="83"/>
    </row>
    <row r="4635" spans="1:3">
      <c r="A4635" s="59"/>
      <c r="B4635" s="59"/>
      <c r="C4635" s="83"/>
    </row>
    <row r="4636" spans="1:3">
      <c r="A4636" s="59"/>
      <c r="B4636" s="59"/>
      <c r="C4636" s="83"/>
    </row>
    <row r="4637" spans="1:3">
      <c r="A4637" s="59"/>
      <c r="B4637" s="59"/>
      <c r="C4637" s="83"/>
    </row>
    <row r="4638" spans="1:3">
      <c r="A4638" s="59"/>
      <c r="B4638" s="59"/>
      <c r="C4638" s="83"/>
    </row>
    <row r="4639" spans="1:3">
      <c r="A4639" s="59"/>
      <c r="B4639" s="59"/>
      <c r="C4639" s="83"/>
    </row>
    <row r="4640" spans="1:3">
      <c r="A4640" s="59"/>
      <c r="B4640" s="59"/>
      <c r="C4640" s="83"/>
    </row>
    <row r="4641" spans="1:3">
      <c r="A4641" s="59"/>
      <c r="B4641" s="59"/>
      <c r="C4641" s="83"/>
    </row>
    <row r="4642" spans="1:3">
      <c r="A4642" s="59"/>
      <c r="B4642" s="59"/>
      <c r="C4642" s="83"/>
    </row>
    <row r="4643" spans="1:3">
      <c r="A4643" s="59"/>
      <c r="B4643" s="59"/>
      <c r="C4643" s="83"/>
    </row>
    <row r="4644" spans="1:3">
      <c r="A4644" s="59"/>
      <c r="B4644" s="59"/>
      <c r="C4644" s="83"/>
    </row>
    <row r="4645" spans="1:3">
      <c r="A4645" s="59"/>
      <c r="B4645" s="59"/>
      <c r="C4645" s="83"/>
    </row>
    <row r="4646" spans="1:3">
      <c r="A4646" s="59"/>
      <c r="B4646" s="59"/>
      <c r="C4646" s="83"/>
    </row>
    <row r="4647" spans="1:3">
      <c r="A4647" s="59"/>
      <c r="B4647" s="59"/>
      <c r="C4647" s="83"/>
    </row>
    <row r="4648" spans="1:3">
      <c r="A4648" s="59"/>
      <c r="B4648" s="59"/>
      <c r="C4648" s="83"/>
    </row>
    <row r="4649" spans="1:3">
      <c r="A4649" s="59"/>
      <c r="B4649" s="59"/>
      <c r="C4649" s="83"/>
    </row>
    <row r="4650" spans="1:3">
      <c r="A4650" s="59"/>
      <c r="B4650" s="59"/>
      <c r="C4650" s="83"/>
    </row>
    <row r="4651" spans="1:3">
      <c r="A4651" s="59"/>
      <c r="B4651" s="59"/>
      <c r="C4651" s="83"/>
    </row>
    <row r="4652" spans="1:3">
      <c r="A4652" s="59"/>
      <c r="B4652" s="59"/>
      <c r="C4652" s="83"/>
    </row>
    <row r="4653" spans="1:3">
      <c r="A4653" s="59"/>
      <c r="B4653" s="59"/>
      <c r="C4653" s="83"/>
    </row>
    <row r="4654" spans="1:3">
      <c r="A4654" s="59"/>
      <c r="B4654" s="59"/>
      <c r="C4654" s="83"/>
    </row>
    <row r="4655" spans="1:3">
      <c r="A4655" s="59"/>
      <c r="B4655" s="59"/>
      <c r="C4655" s="83"/>
    </row>
    <row r="4656" spans="1:3">
      <c r="A4656" s="59"/>
      <c r="B4656" s="59"/>
      <c r="C4656" s="83"/>
    </row>
    <row r="4657" spans="1:3">
      <c r="A4657" s="59"/>
      <c r="B4657" s="59"/>
      <c r="C4657" s="83"/>
    </row>
    <row r="4658" spans="1:3">
      <c r="A4658" s="59"/>
      <c r="B4658" s="59"/>
      <c r="C4658" s="83"/>
    </row>
    <row r="4659" spans="1:3">
      <c r="A4659" s="59"/>
      <c r="B4659" s="59"/>
      <c r="C4659" s="83"/>
    </row>
    <row r="4660" spans="1:3">
      <c r="A4660" s="59"/>
      <c r="B4660" s="59"/>
      <c r="C4660" s="83"/>
    </row>
    <row r="4661" spans="1:3">
      <c r="A4661" s="59"/>
      <c r="B4661" s="59"/>
      <c r="C4661" s="83"/>
    </row>
    <row r="4662" spans="1:3">
      <c r="A4662" s="59"/>
      <c r="B4662" s="59"/>
      <c r="C4662" s="83"/>
    </row>
    <row r="4663" spans="1:3">
      <c r="A4663" s="59"/>
      <c r="B4663" s="59"/>
      <c r="C4663" s="83"/>
    </row>
    <row r="4664" spans="1:3">
      <c r="A4664" s="59"/>
      <c r="B4664" s="59"/>
      <c r="C4664" s="83"/>
    </row>
    <row r="4665" spans="1:3">
      <c r="A4665" s="59"/>
      <c r="B4665" s="59"/>
      <c r="C4665" s="83"/>
    </row>
    <row r="4666" spans="1:3">
      <c r="A4666" s="59"/>
      <c r="B4666" s="59"/>
      <c r="C4666" s="83"/>
    </row>
    <row r="4667" spans="1:3">
      <c r="A4667" s="59"/>
      <c r="B4667" s="59"/>
      <c r="C4667" s="83"/>
    </row>
    <row r="4668" spans="1:3">
      <c r="A4668" s="59"/>
      <c r="B4668" s="59"/>
      <c r="C4668" s="83"/>
    </row>
    <row r="4669" spans="1:3">
      <c r="A4669" s="59"/>
      <c r="B4669" s="59"/>
      <c r="C4669" s="83"/>
    </row>
    <row r="4670" spans="1:3">
      <c r="A4670" s="59"/>
      <c r="B4670" s="59"/>
      <c r="C4670" s="83"/>
    </row>
    <row r="4671" spans="1:3">
      <c r="A4671" s="59"/>
      <c r="B4671" s="59"/>
      <c r="C4671" s="83"/>
    </row>
    <row r="4672" spans="1:3">
      <c r="A4672" s="59"/>
      <c r="B4672" s="59"/>
      <c r="C4672" s="83"/>
    </row>
    <row r="4673" spans="1:3">
      <c r="A4673" s="59"/>
      <c r="B4673" s="59"/>
      <c r="C4673" s="83"/>
    </row>
    <row r="4674" spans="1:3">
      <c r="A4674" s="59"/>
      <c r="B4674" s="59"/>
      <c r="C4674" s="83"/>
    </row>
    <row r="4675" spans="1:3">
      <c r="A4675" s="59"/>
      <c r="B4675" s="59"/>
      <c r="C4675" s="83"/>
    </row>
    <row r="4676" spans="1:3">
      <c r="A4676" s="59"/>
      <c r="B4676" s="59"/>
      <c r="C4676" s="83"/>
    </row>
    <row r="4677" spans="1:3">
      <c r="A4677" s="59"/>
      <c r="B4677" s="59"/>
      <c r="C4677" s="83"/>
    </row>
    <row r="4678" spans="1:3">
      <c r="A4678" s="59"/>
      <c r="B4678" s="59"/>
      <c r="C4678" s="83"/>
    </row>
    <row r="4679" spans="1:3">
      <c r="A4679" s="59"/>
      <c r="B4679" s="59"/>
      <c r="C4679" s="83"/>
    </row>
    <row r="4680" spans="1:3">
      <c r="A4680" s="59"/>
      <c r="B4680" s="59"/>
      <c r="C4680" s="83"/>
    </row>
    <row r="4681" spans="1:3">
      <c r="A4681" s="59"/>
      <c r="B4681" s="59"/>
      <c r="C4681" s="83"/>
    </row>
    <row r="4682" spans="1:3">
      <c r="A4682" s="59"/>
      <c r="B4682" s="59"/>
      <c r="C4682" s="83"/>
    </row>
    <row r="4683" spans="1:3">
      <c r="A4683" s="59"/>
      <c r="B4683" s="59"/>
      <c r="C4683" s="83"/>
    </row>
    <row r="4684" spans="1:3">
      <c r="A4684" s="59"/>
      <c r="B4684" s="59"/>
      <c r="C4684" s="83"/>
    </row>
    <row r="4685" spans="1:3">
      <c r="A4685" s="59"/>
      <c r="B4685" s="59"/>
      <c r="C4685" s="83"/>
    </row>
    <row r="4686" spans="1:3">
      <c r="A4686" s="59"/>
      <c r="B4686" s="59"/>
      <c r="C4686" s="83"/>
    </row>
    <row r="4687" spans="1:3">
      <c r="A4687" s="59"/>
      <c r="B4687" s="59"/>
      <c r="C4687" s="83"/>
    </row>
    <row r="4688" spans="1:3">
      <c r="A4688" s="59"/>
      <c r="B4688" s="59"/>
      <c r="C4688" s="83"/>
    </row>
    <row r="4689" spans="1:3">
      <c r="A4689" s="59"/>
      <c r="B4689" s="59"/>
      <c r="C4689" s="83"/>
    </row>
    <row r="4690" spans="1:3">
      <c r="A4690" s="59"/>
      <c r="B4690" s="59"/>
      <c r="C4690" s="83"/>
    </row>
    <row r="4691" spans="1:3">
      <c r="A4691" s="59"/>
      <c r="B4691" s="59"/>
      <c r="C4691" s="83"/>
    </row>
    <row r="4692" spans="1:3">
      <c r="A4692" s="59"/>
      <c r="B4692" s="59"/>
      <c r="C4692" s="83"/>
    </row>
    <row r="4693" spans="1:3">
      <c r="A4693" s="59"/>
      <c r="B4693" s="59"/>
      <c r="C4693" s="83"/>
    </row>
    <row r="4694" spans="1:3">
      <c r="A4694" s="59"/>
      <c r="B4694" s="59"/>
      <c r="C4694" s="83"/>
    </row>
    <row r="4695" spans="1:3">
      <c r="A4695" s="59"/>
      <c r="B4695" s="59"/>
      <c r="C4695" s="83"/>
    </row>
    <row r="4696" spans="1:3">
      <c r="A4696" s="59"/>
      <c r="B4696" s="59"/>
      <c r="C4696" s="83"/>
    </row>
    <row r="4697" spans="1:3">
      <c r="A4697" s="59"/>
      <c r="B4697" s="59"/>
      <c r="C4697" s="83"/>
    </row>
    <row r="4698" spans="1:3">
      <c r="A4698" s="59"/>
      <c r="B4698" s="59"/>
      <c r="C4698" s="83"/>
    </row>
    <row r="4699" spans="1:3">
      <c r="A4699" s="59"/>
      <c r="B4699" s="59"/>
      <c r="C4699" s="83"/>
    </row>
    <row r="4700" spans="1:3">
      <c r="A4700" s="59"/>
      <c r="B4700" s="59"/>
      <c r="C4700" s="83"/>
    </row>
    <row r="4701" spans="1:3">
      <c r="A4701" s="59"/>
      <c r="B4701" s="59"/>
      <c r="C4701" s="83"/>
    </row>
    <row r="4702" spans="1:3">
      <c r="A4702" s="59"/>
      <c r="B4702" s="59"/>
      <c r="C4702" s="83"/>
    </row>
    <row r="4703" spans="1:3">
      <c r="A4703" s="59"/>
      <c r="B4703" s="59"/>
      <c r="C4703" s="83"/>
    </row>
    <row r="4704" spans="1:3">
      <c r="A4704" s="59"/>
      <c r="B4704" s="59"/>
      <c r="C4704" s="83"/>
    </row>
    <row r="4705" spans="1:3">
      <c r="A4705" s="59"/>
      <c r="B4705" s="59"/>
      <c r="C4705" s="83"/>
    </row>
    <row r="4706" spans="1:3">
      <c r="A4706" s="59"/>
      <c r="B4706" s="59"/>
      <c r="C4706" s="83"/>
    </row>
    <row r="4707" spans="1:3">
      <c r="A4707" s="59"/>
      <c r="B4707" s="59"/>
      <c r="C4707" s="83"/>
    </row>
    <row r="4708" spans="1:3">
      <c r="A4708" s="59"/>
      <c r="B4708" s="59"/>
      <c r="C4708" s="83"/>
    </row>
    <row r="4709" spans="1:3">
      <c r="A4709" s="59"/>
      <c r="B4709" s="59"/>
      <c r="C4709" s="83"/>
    </row>
    <row r="4710" spans="1:3">
      <c r="A4710" s="59"/>
      <c r="B4710" s="59"/>
      <c r="C4710" s="83"/>
    </row>
    <row r="4711" spans="1:3">
      <c r="A4711" s="59"/>
      <c r="B4711" s="59"/>
      <c r="C4711" s="83"/>
    </row>
    <row r="4712" spans="1:3">
      <c r="A4712" s="59"/>
      <c r="B4712" s="59"/>
      <c r="C4712" s="83"/>
    </row>
    <row r="4713" spans="1:3">
      <c r="A4713" s="59"/>
      <c r="B4713" s="59"/>
      <c r="C4713" s="83"/>
    </row>
    <row r="4714" spans="1:3">
      <c r="A4714" s="59"/>
      <c r="B4714" s="59"/>
      <c r="C4714" s="83"/>
    </row>
    <row r="4715" spans="1:3">
      <c r="A4715" s="59"/>
      <c r="B4715" s="59"/>
      <c r="C4715" s="83"/>
    </row>
    <row r="4716" spans="1:3">
      <c r="A4716" s="59"/>
      <c r="B4716" s="59"/>
      <c r="C4716" s="83"/>
    </row>
    <row r="4717" spans="1:3">
      <c r="A4717" s="59"/>
      <c r="B4717" s="59"/>
      <c r="C4717" s="83"/>
    </row>
    <row r="4718" spans="1:3">
      <c r="A4718" s="59"/>
      <c r="B4718" s="59"/>
      <c r="C4718" s="83"/>
    </row>
    <row r="4719" spans="1:3">
      <c r="A4719" s="59"/>
      <c r="B4719" s="59"/>
      <c r="C4719" s="83"/>
    </row>
    <row r="4720" spans="1:3">
      <c r="A4720" s="59"/>
      <c r="B4720" s="59"/>
      <c r="C4720" s="83"/>
    </row>
    <row r="4721" spans="1:3">
      <c r="A4721" s="59"/>
      <c r="B4721" s="59"/>
      <c r="C4721" s="83"/>
    </row>
    <row r="4722" spans="1:3">
      <c r="A4722" s="59"/>
      <c r="B4722" s="59"/>
      <c r="C4722" s="83"/>
    </row>
    <row r="4723" spans="1:3">
      <c r="A4723" s="59"/>
      <c r="B4723" s="59"/>
      <c r="C4723" s="83"/>
    </row>
    <row r="4724" spans="1:3">
      <c r="A4724" s="59"/>
      <c r="B4724" s="59"/>
      <c r="C4724" s="83"/>
    </row>
    <row r="4725" spans="1:3">
      <c r="A4725" s="59"/>
      <c r="B4725" s="59"/>
      <c r="C4725" s="83"/>
    </row>
    <row r="4726" spans="1:3">
      <c r="A4726" s="59"/>
      <c r="B4726" s="59"/>
      <c r="C4726" s="83"/>
    </row>
    <row r="4727" spans="1:3">
      <c r="A4727" s="59"/>
      <c r="B4727" s="59"/>
      <c r="C4727" s="83"/>
    </row>
    <row r="4728" spans="1:3">
      <c r="A4728" s="59"/>
      <c r="B4728" s="59"/>
      <c r="C4728" s="83"/>
    </row>
    <row r="4729" spans="1:3">
      <c r="A4729" s="59"/>
      <c r="B4729" s="59"/>
      <c r="C4729" s="83"/>
    </row>
    <row r="4730" spans="1:3">
      <c r="A4730" s="59"/>
      <c r="B4730" s="59"/>
      <c r="C4730" s="83"/>
    </row>
    <row r="4731" spans="1:3">
      <c r="A4731" s="59"/>
      <c r="B4731" s="59"/>
      <c r="C4731" s="83"/>
    </row>
    <row r="4732" spans="1:3">
      <c r="A4732" s="59"/>
      <c r="B4732" s="59"/>
      <c r="C4732" s="83"/>
    </row>
    <row r="4733" spans="1:3">
      <c r="A4733" s="59"/>
      <c r="B4733" s="59"/>
      <c r="C4733" s="83"/>
    </row>
    <row r="4734" spans="1:3">
      <c r="A4734" s="59"/>
      <c r="B4734" s="59"/>
      <c r="C4734" s="83"/>
    </row>
    <row r="4735" spans="1:3">
      <c r="A4735" s="59"/>
      <c r="B4735" s="59"/>
      <c r="C4735" s="83"/>
    </row>
    <row r="4736" spans="1:3">
      <c r="A4736" s="59"/>
      <c r="B4736" s="59"/>
      <c r="C4736" s="83"/>
    </row>
    <row r="4737" spans="1:3">
      <c r="A4737" s="59"/>
      <c r="B4737" s="59"/>
      <c r="C4737" s="83"/>
    </row>
    <row r="4738" spans="1:3">
      <c r="A4738" s="59"/>
      <c r="B4738" s="59"/>
      <c r="C4738" s="83"/>
    </row>
    <row r="4739" spans="1:3">
      <c r="A4739" s="59"/>
      <c r="B4739" s="59"/>
      <c r="C4739" s="83"/>
    </row>
    <row r="4740" spans="1:3">
      <c r="A4740" s="59"/>
      <c r="B4740" s="59"/>
      <c r="C4740" s="83"/>
    </row>
    <row r="4741" spans="1:3">
      <c r="A4741" s="59"/>
      <c r="B4741" s="59"/>
      <c r="C4741" s="83"/>
    </row>
    <row r="4742" spans="1:3">
      <c r="A4742" s="59"/>
      <c r="B4742" s="59"/>
      <c r="C4742" s="83"/>
    </row>
    <row r="4743" spans="1:3">
      <c r="A4743" s="59"/>
      <c r="B4743" s="59"/>
      <c r="C4743" s="83"/>
    </row>
    <row r="4744" spans="1:3">
      <c r="A4744" s="59"/>
      <c r="B4744" s="59"/>
      <c r="C4744" s="83"/>
    </row>
    <row r="4745" spans="1:3">
      <c r="A4745" s="59"/>
      <c r="B4745" s="59"/>
      <c r="C4745" s="83"/>
    </row>
    <row r="4746" spans="1:3">
      <c r="A4746" s="59"/>
      <c r="B4746" s="59"/>
      <c r="C4746" s="83"/>
    </row>
    <row r="4747" spans="1:3">
      <c r="A4747" s="59"/>
      <c r="B4747" s="59"/>
      <c r="C4747" s="83"/>
    </row>
    <row r="4748" spans="1:3">
      <c r="A4748" s="59"/>
      <c r="B4748" s="59"/>
      <c r="C4748" s="83"/>
    </row>
    <row r="4749" spans="1:3">
      <c r="A4749" s="59"/>
      <c r="B4749" s="59"/>
      <c r="C4749" s="83"/>
    </row>
    <row r="4750" spans="1:3">
      <c r="A4750" s="59"/>
      <c r="B4750" s="59"/>
      <c r="C4750" s="83"/>
    </row>
    <row r="4751" spans="1:3">
      <c r="A4751" s="59"/>
      <c r="B4751" s="59"/>
      <c r="C4751" s="83"/>
    </row>
    <row r="4752" spans="1:3">
      <c r="A4752" s="59"/>
      <c r="B4752" s="59"/>
      <c r="C4752" s="83"/>
    </row>
    <row r="4753" spans="1:3">
      <c r="A4753" s="59"/>
      <c r="B4753" s="59"/>
      <c r="C4753" s="83"/>
    </row>
    <row r="4754" spans="1:3">
      <c r="A4754" s="59"/>
      <c r="B4754" s="59"/>
      <c r="C4754" s="83"/>
    </row>
    <row r="4755" spans="1:3">
      <c r="A4755" s="59"/>
      <c r="B4755" s="59"/>
      <c r="C4755" s="83"/>
    </row>
    <row r="4756" spans="1:3">
      <c r="A4756" s="59"/>
      <c r="B4756" s="59"/>
      <c r="C4756" s="83"/>
    </row>
    <row r="4757" spans="1:3">
      <c r="A4757" s="59"/>
      <c r="B4757" s="59"/>
      <c r="C4757" s="83"/>
    </row>
    <row r="4758" spans="1:3">
      <c r="A4758" s="59"/>
      <c r="B4758" s="59"/>
      <c r="C4758" s="83"/>
    </row>
    <row r="4759" spans="1:3">
      <c r="A4759" s="59"/>
      <c r="B4759" s="59"/>
      <c r="C4759" s="83"/>
    </row>
    <row r="4760" spans="1:3">
      <c r="A4760" s="59"/>
      <c r="B4760" s="59"/>
      <c r="C4760" s="83"/>
    </row>
    <row r="4761" spans="1:3">
      <c r="A4761" s="59"/>
      <c r="B4761" s="59"/>
      <c r="C4761" s="83"/>
    </row>
    <row r="4762" spans="1:3">
      <c r="A4762" s="59"/>
      <c r="B4762" s="59"/>
      <c r="C4762" s="83"/>
    </row>
    <row r="4763" spans="1:3">
      <c r="A4763" s="59"/>
      <c r="B4763" s="59"/>
      <c r="C4763" s="83"/>
    </row>
    <row r="4764" spans="1:3">
      <c r="A4764" s="59"/>
      <c r="B4764" s="59"/>
      <c r="C4764" s="83"/>
    </row>
    <row r="4765" spans="1:3">
      <c r="A4765" s="59"/>
      <c r="B4765" s="59"/>
      <c r="C4765" s="83"/>
    </row>
    <row r="4766" spans="1:3">
      <c r="A4766" s="59"/>
      <c r="B4766" s="59"/>
      <c r="C4766" s="83"/>
    </row>
    <row r="4767" spans="1:3">
      <c r="A4767" s="59"/>
      <c r="B4767" s="59"/>
      <c r="C4767" s="83"/>
    </row>
    <row r="4768" spans="1:3">
      <c r="A4768" s="59"/>
      <c r="B4768" s="59"/>
      <c r="C4768" s="83"/>
    </row>
    <row r="4769" spans="1:3">
      <c r="A4769" s="59"/>
      <c r="B4769" s="59"/>
      <c r="C4769" s="83"/>
    </row>
    <row r="4770" spans="1:3">
      <c r="A4770" s="59"/>
      <c r="B4770" s="59"/>
      <c r="C4770" s="83"/>
    </row>
    <row r="4771" spans="1:3">
      <c r="A4771" s="59"/>
      <c r="B4771" s="59"/>
      <c r="C4771" s="83"/>
    </row>
    <row r="4772" spans="1:3">
      <c r="A4772" s="59"/>
      <c r="B4772" s="59"/>
      <c r="C4772" s="83"/>
    </row>
    <row r="4773" spans="1:3">
      <c r="A4773" s="59"/>
      <c r="B4773" s="59"/>
      <c r="C4773" s="83"/>
    </row>
    <row r="4774" spans="1:3">
      <c r="A4774" s="59"/>
      <c r="B4774" s="59"/>
      <c r="C4774" s="83"/>
    </row>
    <row r="4775" spans="1:3">
      <c r="A4775" s="59"/>
      <c r="B4775" s="59"/>
      <c r="C4775" s="83"/>
    </row>
    <row r="4776" spans="1:3">
      <c r="A4776" s="59"/>
      <c r="B4776" s="59"/>
      <c r="C4776" s="83"/>
    </row>
    <row r="4777" spans="1:3">
      <c r="A4777" s="59"/>
      <c r="B4777" s="59"/>
      <c r="C4777" s="83"/>
    </row>
    <row r="4778" spans="1:3">
      <c r="A4778" s="59"/>
      <c r="B4778" s="59"/>
      <c r="C4778" s="83"/>
    </row>
    <row r="4779" spans="1:3">
      <c r="A4779" s="59"/>
      <c r="B4779" s="59"/>
      <c r="C4779" s="83"/>
    </row>
    <row r="4780" spans="1:3">
      <c r="A4780" s="59"/>
      <c r="B4780" s="59"/>
      <c r="C4780" s="83"/>
    </row>
    <row r="4781" spans="1:3">
      <c r="A4781" s="59"/>
      <c r="B4781" s="59"/>
      <c r="C4781" s="83"/>
    </row>
    <row r="4782" spans="1:3">
      <c r="A4782" s="59"/>
      <c r="B4782" s="59"/>
      <c r="C4782" s="83"/>
    </row>
    <row r="4783" spans="1:3">
      <c r="A4783" s="59"/>
      <c r="B4783" s="59"/>
      <c r="C4783" s="83"/>
    </row>
    <row r="4784" spans="1:3">
      <c r="A4784" s="59"/>
      <c r="B4784" s="59"/>
      <c r="C4784" s="83"/>
    </row>
    <row r="4785" spans="1:3">
      <c r="A4785" s="59"/>
      <c r="B4785" s="59"/>
      <c r="C4785" s="83"/>
    </row>
    <row r="4786" spans="1:3">
      <c r="A4786" s="59"/>
      <c r="B4786" s="59"/>
      <c r="C4786" s="83"/>
    </row>
    <row r="4787" spans="1:3">
      <c r="A4787" s="59"/>
      <c r="B4787" s="59"/>
      <c r="C4787" s="83"/>
    </row>
    <row r="4788" spans="1:3">
      <c r="A4788" s="59"/>
      <c r="B4788" s="59"/>
      <c r="C4788" s="83"/>
    </row>
    <row r="4789" spans="1:3">
      <c r="A4789" s="59"/>
      <c r="B4789" s="59"/>
      <c r="C4789" s="83"/>
    </row>
    <row r="4790" spans="1:3">
      <c r="A4790" s="59"/>
      <c r="B4790" s="59"/>
      <c r="C4790" s="83"/>
    </row>
    <row r="4791" spans="1:3">
      <c r="A4791" s="59"/>
      <c r="B4791" s="59"/>
      <c r="C4791" s="83"/>
    </row>
    <row r="4792" spans="1:3">
      <c r="A4792" s="59"/>
      <c r="B4792" s="59"/>
      <c r="C4792" s="83"/>
    </row>
    <row r="4793" spans="1:3">
      <c r="A4793" s="59"/>
      <c r="B4793" s="59"/>
      <c r="C4793" s="83"/>
    </row>
    <row r="4794" spans="1:3">
      <c r="A4794" s="59"/>
      <c r="B4794" s="59"/>
      <c r="C4794" s="83"/>
    </row>
    <row r="4795" spans="1:3">
      <c r="A4795" s="59"/>
      <c r="B4795" s="59"/>
      <c r="C4795" s="83"/>
    </row>
    <row r="4796" spans="1:3">
      <c r="A4796" s="59"/>
      <c r="B4796" s="59"/>
      <c r="C4796" s="83"/>
    </row>
    <row r="4797" spans="1:3">
      <c r="A4797" s="59"/>
      <c r="B4797" s="59"/>
      <c r="C4797" s="83"/>
    </row>
    <row r="4798" spans="1:3">
      <c r="A4798" s="59"/>
      <c r="B4798" s="59"/>
      <c r="C4798" s="83"/>
    </row>
    <row r="4799" spans="1:3">
      <c r="A4799" s="59"/>
      <c r="B4799" s="59"/>
      <c r="C4799" s="83"/>
    </row>
    <row r="4800" spans="1:3">
      <c r="A4800" s="59"/>
      <c r="B4800" s="59"/>
      <c r="C4800" s="83"/>
    </row>
    <row r="4801" spans="1:3">
      <c r="A4801" s="59"/>
      <c r="B4801" s="59"/>
      <c r="C4801" s="83"/>
    </row>
    <row r="4802" spans="1:3">
      <c r="A4802" s="59"/>
      <c r="B4802" s="59"/>
      <c r="C4802" s="83"/>
    </row>
    <row r="4803" spans="1:3">
      <c r="A4803" s="59"/>
      <c r="B4803" s="59"/>
      <c r="C4803" s="83"/>
    </row>
    <row r="4804" spans="1:3">
      <c r="A4804" s="59"/>
      <c r="B4804" s="59"/>
      <c r="C4804" s="83"/>
    </row>
    <row r="4805" spans="1:3">
      <c r="A4805" s="59"/>
      <c r="B4805" s="59"/>
      <c r="C4805" s="83"/>
    </row>
    <row r="4806" spans="1:3">
      <c r="A4806" s="59"/>
      <c r="B4806" s="59"/>
      <c r="C4806" s="83"/>
    </row>
    <row r="4807" spans="1:3">
      <c r="A4807" s="59"/>
      <c r="B4807" s="59"/>
      <c r="C4807" s="83"/>
    </row>
    <row r="4808" spans="1:3">
      <c r="A4808" s="59"/>
      <c r="B4808" s="59"/>
      <c r="C4808" s="83"/>
    </row>
    <row r="4809" spans="1:3">
      <c r="A4809" s="59"/>
      <c r="B4809" s="59"/>
      <c r="C4809" s="83"/>
    </row>
    <row r="4810" spans="1:3">
      <c r="A4810" s="59"/>
      <c r="B4810" s="59"/>
      <c r="C4810" s="83"/>
    </row>
    <row r="4811" spans="1:3">
      <c r="A4811" s="59"/>
      <c r="B4811" s="59"/>
      <c r="C4811" s="83"/>
    </row>
    <row r="4812" spans="1:3">
      <c r="A4812" s="59"/>
      <c r="B4812" s="59"/>
      <c r="C4812" s="83"/>
    </row>
    <row r="4813" spans="1:3">
      <c r="A4813" s="59"/>
      <c r="B4813" s="59"/>
      <c r="C4813" s="83"/>
    </row>
    <row r="4814" spans="1:3">
      <c r="A4814" s="59"/>
      <c r="B4814" s="59"/>
      <c r="C4814" s="83"/>
    </row>
    <row r="4815" spans="1:3">
      <c r="A4815" s="59"/>
      <c r="B4815" s="59"/>
      <c r="C4815" s="83"/>
    </row>
    <row r="4816" spans="1:3">
      <c r="A4816" s="59"/>
      <c r="B4816" s="59"/>
      <c r="C4816" s="83"/>
    </row>
    <row r="4817" spans="1:3">
      <c r="A4817" s="59"/>
      <c r="B4817" s="59"/>
      <c r="C4817" s="83"/>
    </row>
    <row r="4818" spans="1:3">
      <c r="A4818" s="59"/>
      <c r="B4818" s="59"/>
      <c r="C4818" s="83"/>
    </row>
    <row r="4819" spans="1:3">
      <c r="A4819" s="59"/>
      <c r="B4819" s="59"/>
      <c r="C4819" s="83"/>
    </row>
    <row r="4820" spans="1:3">
      <c r="A4820" s="59"/>
      <c r="B4820" s="59"/>
      <c r="C4820" s="83"/>
    </row>
    <row r="4821" spans="1:3">
      <c r="A4821" s="59"/>
      <c r="B4821" s="59"/>
      <c r="C4821" s="83"/>
    </row>
    <row r="4822" spans="1:3">
      <c r="A4822" s="59"/>
      <c r="B4822" s="59"/>
      <c r="C4822" s="83"/>
    </row>
    <row r="4823" spans="1:3">
      <c r="A4823" s="59"/>
      <c r="B4823" s="59"/>
      <c r="C4823" s="83"/>
    </row>
    <row r="4824" spans="1:3">
      <c r="A4824" s="59"/>
      <c r="B4824" s="59"/>
      <c r="C4824" s="83"/>
    </row>
    <row r="4825" spans="1:3">
      <c r="A4825" s="59"/>
      <c r="B4825" s="59"/>
      <c r="C4825" s="83"/>
    </row>
    <row r="4826" spans="1:3">
      <c r="A4826" s="59"/>
      <c r="B4826" s="59"/>
      <c r="C4826" s="83"/>
    </row>
    <row r="4827" spans="1:3">
      <c r="A4827" s="59"/>
      <c r="B4827" s="59"/>
      <c r="C4827" s="83"/>
    </row>
    <row r="4828" spans="1:3">
      <c r="A4828" s="59"/>
      <c r="B4828" s="59"/>
      <c r="C4828" s="83"/>
    </row>
    <row r="4829" spans="1:3">
      <c r="A4829" s="59"/>
      <c r="B4829" s="59"/>
      <c r="C4829" s="83"/>
    </row>
    <row r="4830" spans="1:3">
      <c r="A4830" s="59"/>
      <c r="B4830" s="59"/>
      <c r="C4830" s="83"/>
    </row>
    <row r="4831" spans="1:3">
      <c r="A4831" s="59"/>
      <c r="B4831" s="59"/>
      <c r="C4831" s="83"/>
    </row>
    <row r="4832" spans="1:3">
      <c r="A4832" s="59"/>
      <c r="B4832" s="59"/>
      <c r="C4832" s="83"/>
    </row>
    <row r="4833" spans="1:3">
      <c r="A4833" s="59"/>
      <c r="B4833" s="59"/>
      <c r="C4833" s="83"/>
    </row>
    <row r="4834" spans="1:3">
      <c r="A4834" s="59"/>
      <c r="B4834" s="59"/>
      <c r="C4834" s="83"/>
    </row>
    <row r="4835" spans="1:3">
      <c r="A4835" s="59"/>
      <c r="B4835" s="59"/>
      <c r="C4835" s="83"/>
    </row>
    <row r="4836" spans="1:3">
      <c r="A4836" s="59"/>
      <c r="B4836" s="59"/>
      <c r="C4836" s="83"/>
    </row>
    <row r="4837" spans="1:3">
      <c r="A4837" s="59"/>
      <c r="B4837" s="59"/>
      <c r="C4837" s="83"/>
    </row>
    <row r="4838" spans="1:3">
      <c r="A4838" s="59"/>
      <c r="B4838" s="59"/>
      <c r="C4838" s="83"/>
    </row>
    <row r="4839" spans="1:3">
      <c r="A4839" s="59"/>
      <c r="B4839" s="59"/>
      <c r="C4839" s="83"/>
    </row>
    <row r="4840" spans="1:3">
      <c r="A4840" s="59"/>
      <c r="B4840" s="59"/>
      <c r="C4840" s="83"/>
    </row>
    <row r="4841" spans="1:3">
      <c r="A4841" s="59"/>
      <c r="B4841" s="59"/>
      <c r="C4841" s="83"/>
    </row>
    <row r="4842" spans="1:3">
      <c r="A4842" s="59"/>
      <c r="B4842" s="59"/>
      <c r="C4842" s="83"/>
    </row>
    <row r="4843" spans="1:3">
      <c r="A4843" s="59"/>
      <c r="B4843" s="59"/>
      <c r="C4843" s="83"/>
    </row>
    <row r="4844" spans="1:3">
      <c r="A4844" s="59"/>
      <c r="B4844" s="59"/>
      <c r="C4844" s="83"/>
    </row>
    <row r="4845" spans="1:3">
      <c r="A4845" s="59"/>
      <c r="B4845" s="59"/>
      <c r="C4845" s="83"/>
    </row>
    <row r="4846" spans="1:3">
      <c r="A4846" s="59"/>
      <c r="B4846" s="59"/>
      <c r="C4846" s="83"/>
    </row>
    <row r="4847" spans="1:3">
      <c r="A4847" s="59"/>
      <c r="B4847" s="59"/>
      <c r="C4847" s="83"/>
    </row>
    <row r="4848" spans="1:3">
      <c r="A4848" s="59"/>
      <c r="B4848" s="59"/>
      <c r="C4848" s="83"/>
    </row>
    <row r="4849" spans="1:3">
      <c r="A4849" s="59"/>
      <c r="B4849" s="59"/>
      <c r="C4849" s="83"/>
    </row>
    <row r="4850" spans="1:3">
      <c r="A4850" s="59"/>
      <c r="B4850" s="59"/>
      <c r="C4850" s="83"/>
    </row>
    <row r="4851" spans="1:3">
      <c r="A4851" s="59"/>
      <c r="B4851" s="59"/>
      <c r="C4851" s="83"/>
    </row>
    <row r="4852" spans="1:3">
      <c r="A4852" s="59"/>
      <c r="B4852" s="59"/>
      <c r="C4852" s="83"/>
    </row>
    <row r="4853" spans="1:3">
      <c r="A4853" s="59"/>
      <c r="B4853" s="59"/>
      <c r="C4853" s="83"/>
    </row>
    <row r="4854" spans="1:3">
      <c r="A4854" s="59"/>
      <c r="B4854" s="59"/>
      <c r="C4854" s="83"/>
    </row>
    <row r="4855" spans="1:3">
      <c r="A4855" s="59"/>
      <c r="B4855" s="59"/>
      <c r="C4855" s="83"/>
    </row>
    <row r="4856" spans="1:3">
      <c r="A4856" s="59"/>
      <c r="B4856" s="59"/>
      <c r="C4856" s="83"/>
    </row>
    <row r="4857" spans="1:3">
      <c r="A4857" s="59"/>
      <c r="B4857" s="59"/>
      <c r="C4857" s="83"/>
    </row>
    <row r="4858" spans="1:3">
      <c r="A4858" s="59"/>
      <c r="B4858" s="59"/>
      <c r="C4858" s="83"/>
    </row>
    <row r="4859" spans="1:3">
      <c r="A4859" s="59"/>
      <c r="B4859" s="59"/>
      <c r="C4859" s="83"/>
    </row>
    <row r="4860" spans="1:3">
      <c r="A4860" s="59"/>
      <c r="B4860" s="59"/>
      <c r="C4860" s="83"/>
    </row>
    <row r="4861" spans="1:3">
      <c r="A4861" s="59"/>
      <c r="B4861" s="59"/>
      <c r="C4861" s="83"/>
    </row>
    <row r="4862" spans="1:3">
      <c r="A4862" s="59"/>
      <c r="B4862" s="59"/>
      <c r="C4862" s="83"/>
    </row>
    <row r="4863" spans="1:3">
      <c r="A4863" s="59"/>
      <c r="B4863" s="59"/>
      <c r="C4863" s="83"/>
    </row>
    <row r="4864" spans="1:3">
      <c r="A4864" s="59"/>
      <c r="B4864" s="59"/>
      <c r="C4864" s="83"/>
    </row>
    <row r="4865" spans="1:3">
      <c r="A4865" s="59"/>
      <c r="B4865" s="59"/>
      <c r="C4865" s="83"/>
    </row>
    <row r="4866" spans="1:3">
      <c r="A4866" s="59"/>
      <c r="B4866" s="59"/>
      <c r="C4866" s="83"/>
    </row>
    <row r="4867" spans="1:3">
      <c r="A4867" s="59"/>
      <c r="B4867" s="59"/>
      <c r="C4867" s="83"/>
    </row>
    <row r="4868" spans="1:3">
      <c r="A4868" s="59"/>
      <c r="B4868" s="59"/>
      <c r="C4868" s="83"/>
    </row>
    <row r="4869" spans="1:3">
      <c r="A4869" s="59"/>
      <c r="B4869" s="59"/>
      <c r="C4869" s="83"/>
    </row>
    <row r="4870" spans="1:3">
      <c r="A4870" s="59"/>
      <c r="B4870" s="59"/>
      <c r="C4870" s="83"/>
    </row>
    <row r="4871" spans="1:3">
      <c r="A4871" s="59"/>
      <c r="B4871" s="59"/>
      <c r="C4871" s="83"/>
    </row>
    <row r="4872" spans="1:3">
      <c r="A4872" s="59"/>
      <c r="B4872" s="59"/>
      <c r="C4872" s="83"/>
    </row>
    <row r="4873" spans="1:3">
      <c r="A4873" s="59"/>
      <c r="B4873" s="59"/>
      <c r="C4873" s="83"/>
    </row>
    <row r="4874" spans="1:3">
      <c r="A4874" s="59"/>
      <c r="B4874" s="59"/>
      <c r="C4874" s="83"/>
    </row>
    <row r="4875" spans="1:3">
      <c r="A4875" s="59"/>
      <c r="B4875" s="59"/>
      <c r="C4875" s="83"/>
    </row>
    <row r="4876" spans="1:3">
      <c r="A4876" s="59"/>
      <c r="B4876" s="59"/>
      <c r="C4876" s="83"/>
    </row>
    <row r="4877" spans="1:3">
      <c r="A4877" s="59"/>
      <c r="B4877" s="59"/>
      <c r="C4877" s="83"/>
    </row>
    <row r="4878" spans="1:3">
      <c r="A4878" s="59"/>
      <c r="B4878" s="59"/>
      <c r="C4878" s="83"/>
    </row>
    <row r="4879" spans="1:3">
      <c r="A4879" s="59"/>
      <c r="B4879" s="59"/>
      <c r="C4879" s="83"/>
    </row>
    <row r="4880" spans="1:3">
      <c r="A4880" s="59"/>
      <c r="B4880" s="59"/>
      <c r="C4880" s="83"/>
    </row>
    <row r="4881" spans="1:3">
      <c r="A4881" s="59"/>
      <c r="B4881" s="59"/>
      <c r="C4881" s="83"/>
    </row>
    <row r="4882" spans="1:3">
      <c r="A4882" s="59"/>
      <c r="B4882" s="59"/>
      <c r="C4882" s="83"/>
    </row>
    <row r="4883" spans="1:3">
      <c r="A4883" s="59"/>
      <c r="B4883" s="59"/>
      <c r="C4883" s="83"/>
    </row>
    <row r="4884" spans="1:3">
      <c r="A4884" s="59"/>
      <c r="B4884" s="59"/>
      <c r="C4884" s="83"/>
    </row>
    <row r="4885" spans="1:3">
      <c r="A4885" s="59"/>
      <c r="B4885" s="59"/>
      <c r="C4885" s="83"/>
    </row>
    <row r="4886" spans="1:3">
      <c r="A4886" s="59"/>
      <c r="B4886" s="59"/>
      <c r="C4886" s="83"/>
    </row>
    <row r="4887" spans="1:3">
      <c r="A4887" s="59"/>
      <c r="B4887" s="59"/>
      <c r="C4887" s="83"/>
    </row>
    <row r="4888" spans="1:3">
      <c r="A4888" s="59"/>
      <c r="B4888" s="59"/>
      <c r="C4888" s="83"/>
    </row>
    <row r="4889" spans="1:3">
      <c r="A4889" s="59"/>
      <c r="B4889" s="59"/>
      <c r="C4889" s="83"/>
    </row>
    <row r="4890" spans="1:3">
      <c r="A4890" s="59"/>
      <c r="B4890" s="59"/>
      <c r="C4890" s="83"/>
    </row>
    <row r="4891" spans="1:3">
      <c r="A4891" s="59"/>
      <c r="B4891" s="59"/>
      <c r="C4891" s="83"/>
    </row>
    <row r="4892" spans="1:3">
      <c r="A4892" s="59"/>
      <c r="B4892" s="59"/>
      <c r="C4892" s="83"/>
    </row>
    <row r="4893" spans="1:3">
      <c r="A4893" s="59"/>
      <c r="B4893" s="59"/>
      <c r="C4893" s="83"/>
    </row>
    <row r="4894" spans="1:3">
      <c r="A4894" s="59"/>
      <c r="B4894" s="59"/>
      <c r="C4894" s="83"/>
    </row>
    <row r="4895" spans="1:3">
      <c r="A4895" s="59"/>
      <c r="B4895" s="59"/>
      <c r="C4895" s="83"/>
    </row>
    <row r="4896" spans="1:3">
      <c r="A4896" s="59"/>
      <c r="B4896" s="59"/>
      <c r="C4896" s="83"/>
    </row>
    <row r="4897" spans="1:3">
      <c r="A4897" s="59"/>
      <c r="B4897" s="59"/>
      <c r="C4897" s="83"/>
    </row>
    <row r="4898" spans="1:3">
      <c r="A4898" s="59"/>
      <c r="B4898" s="59"/>
      <c r="C4898" s="83"/>
    </row>
    <row r="4899" spans="1:3">
      <c r="A4899" s="59"/>
      <c r="B4899" s="59"/>
      <c r="C4899" s="83"/>
    </row>
    <row r="4900" spans="1:3">
      <c r="A4900" s="59"/>
      <c r="B4900" s="59"/>
      <c r="C4900" s="83"/>
    </row>
    <row r="4901" spans="1:3">
      <c r="A4901" s="59"/>
      <c r="B4901" s="59"/>
      <c r="C4901" s="83"/>
    </row>
    <row r="4902" spans="1:3">
      <c r="A4902" s="59"/>
      <c r="B4902" s="59"/>
      <c r="C4902" s="83"/>
    </row>
    <row r="4903" spans="1:3">
      <c r="A4903" s="59"/>
      <c r="B4903" s="59"/>
      <c r="C4903" s="83"/>
    </row>
    <row r="4904" spans="1:3">
      <c r="A4904" s="59"/>
      <c r="B4904" s="59"/>
      <c r="C4904" s="83"/>
    </row>
    <row r="4905" spans="1:3">
      <c r="A4905" s="59"/>
      <c r="B4905" s="59"/>
      <c r="C4905" s="83"/>
    </row>
    <row r="4906" spans="1:3">
      <c r="A4906" s="59"/>
      <c r="B4906" s="59"/>
      <c r="C4906" s="83"/>
    </row>
    <row r="4907" spans="1:3">
      <c r="A4907" s="59"/>
      <c r="B4907" s="59"/>
      <c r="C4907" s="83"/>
    </row>
    <row r="4908" spans="1:3">
      <c r="A4908" s="59"/>
      <c r="B4908" s="59"/>
      <c r="C4908" s="83"/>
    </row>
    <row r="4909" spans="1:3">
      <c r="A4909" s="59"/>
      <c r="B4909" s="59"/>
      <c r="C4909" s="83"/>
    </row>
    <row r="4910" spans="1:3">
      <c r="A4910" s="59"/>
      <c r="B4910" s="59"/>
      <c r="C4910" s="83"/>
    </row>
    <row r="4911" spans="1:3">
      <c r="A4911" s="59"/>
      <c r="B4911" s="59"/>
      <c r="C4911" s="83"/>
    </row>
    <row r="4912" spans="1:3">
      <c r="A4912" s="59"/>
      <c r="B4912" s="59"/>
      <c r="C4912" s="83"/>
    </row>
    <row r="4913" spans="1:3">
      <c r="A4913" s="59"/>
      <c r="B4913" s="59"/>
      <c r="C4913" s="83"/>
    </row>
    <row r="4914" spans="1:3">
      <c r="A4914" s="59"/>
      <c r="B4914" s="59"/>
      <c r="C4914" s="83"/>
    </row>
    <row r="4915" spans="1:3">
      <c r="A4915" s="59"/>
      <c r="B4915" s="59"/>
      <c r="C4915" s="83"/>
    </row>
    <row r="4916" spans="1:3">
      <c r="A4916" s="59"/>
      <c r="B4916" s="59"/>
      <c r="C4916" s="83"/>
    </row>
    <row r="4917" spans="1:3">
      <c r="A4917" s="59"/>
      <c r="B4917" s="59"/>
      <c r="C4917" s="83"/>
    </row>
    <row r="4918" spans="1:3">
      <c r="A4918" s="59"/>
      <c r="B4918" s="59"/>
      <c r="C4918" s="83"/>
    </row>
    <row r="4919" spans="1:3">
      <c r="A4919" s="59"/>
      <c r="B4919" s="59"/>
      <c r="C4919" s="83"/>
    </row>
    <row r="4920" spans="1:3">
      <c r="A4920" s="59"/>
      <c r="B4920" s="59"/>
      <c r="C4920" s="83"/>
    </row>
    <row r="4921" spans="1:3">
      <c r="A4921" s="59"/>
      <c r="B4921" s="59"/>
      <c r="C4921" s="83"/>
    </row>
    <row r="4922" spans="1:3">
      <c r="A4922" s="59"/>
      <c r="B4922" s="59"/>
      <c r="C4922" s="83"/>
    </row>
    <row r="4923" spans="1:3">
      <c r="A4923" s="59"/>
      <c r="B4923" s="59"/>
      <c r="C4923" s="83"/>
    </row>
    <row r="4924" spans="1:3">
      <c r="A4924" s="59"/>
      <c r="B4924" s="59"/>
      <c r="C4924" s="83"/>
    </row>
    <row r="4925" spans="1:3">
      <c r="A4925" s="59"/>
      <c r="B4925" s="59"/>
      <c r="C4925" s="83"/>
    </row>
    <row r="4926" spans="1:3">
      <c r="A4926" s="59"/>
      <c r="B4926" s="59"/>
      <c r="C4926" s="83"/>
    </row>
    <row r="4927" spans="1:3">
      <c r="A4927" s="59"/>
      <c r="B4927" s="59"/>
      <c r="C4927" s="83"/>
    </row>
    <row r="4928" spans="1:3">
      <c r="A4928" s="59"/>
      <c r="B4928" s="59"/>
      <c r="C4928" s="83"/>
    </row>
    <row r="4929" spans="1:3">
      <c r="A4929" s="59"/>
      <c r="B4929" s="59"/>
      <c r="C4929" s="83"/>
    </row>
    <row r="4930" spans="1:3">
      <c r="A4930" s="59"/>
      <c r="B4930" s="59"/>
      <c r="C4930" s="83"/>
    </row>
    <row r="4931" spans="1:3">
      <c r="A4931" s="59"/>
      <c r="B4931" s="59"/>
      <c r="C4931" s="83"/>
    </row>
    <row r="4932" spans="1:3">
      <c r="A4932" s="59"/>
      <c r="B4932" s="59"/>
      <c r="C4932" s="83"/>
    </row>
    <row r="4933" spans="1:3">
      <c r="A4933" s="59"/>
      <c r="B4933" s="59"/>
      <c r="C4933" s="83"/>
    </row>
    <row r="4934" spans="1:3">
      <c r="A4934" s="59"/>
      <c r="B4934" s="59"/>
      <c r="C4934" s="83"/>
    </row>
    <row r="4935" spans="1:3">
      <c r="A4935" s="59"/>
      <c r="B4935" s="59"/>
      <c r="C4935" s="83"/>
    </row>
    <row r="4936" spans="1:3">
      <c r="A4936" s="59"/>
      <c r="B4936" s="59"/>
      <c r="C4936" s="83"/>
    </row>
    <row r="4937" spans="1:3">
      <c r="A4937" s="59"/>
      <c r="B4937" s="59"/>
      <c r="C4937" s="83"/>
    </row>
    <row r="4938" spans="1:3">
      <c r="A4938" s="59"/>
      <c r="B4938" s="59"/>
      <c r="C4938" s="83"/>
    </row>
    <row r="4939" spans="1:3">
      <c r="A4939" s="59"/>
      <c r="B4939" s="59"/>
      <c r="C4939" s="83"/>
    </row>
    <row r="4940" spans="1:3">
      <c r="A4940" s="59"/>
      <c r="B4940" s="59"/>
      <c r="C4940" s="83"/>
    </row>
    <row r="4941" spans="1:3">
      <c r="A4941" s="59"/>
      <c r="B4941" s="59"/>
      <c r="C4941" s="83"/>
    </row>
    <row r="4942" spans="1:3">
      <c r="A4942" s="59"/>
      <c r="B4942" s="59"/>
      <c r="C4942" s="83"/>
    </row>
    <row r="4943" spans="1:3">
      <c r="A4943" s="59"/>
      <c r="B4943" s="59"/>
      <c r="C4943" s="83"/>
    </row>
    <row r="4944" spans="1:3">
      <c r="A4944" s="59"/>
      <c r="B4944" s="59"/>
      <c r="C4944" s="83"/>
    </row>
    <row r="4945" spans="1:3">
      <c r="A4945" s="59"/>
      <c r="B4945" s="59"/>
      <c r="C4945" s="83"/>
    </row>
    <row r="4946" spans="1:3">
      <c r="A4946" s="59"/>
      <c r="B4946" s="59"/>
      <c r="C4946" s="83"/>
    </row>
    <row r="4947" spans="1:3">
      <c r="A4947" s="59"/>
      <c r="B4947" s="59"/>
      <c r="C4947" s="83"/>
    </row>
    <row r="4948" spans="1:3">
      <c r="A4948" s="59"/>
      <c r="B4948" s="59"/>
      <c r="C4948" s="83"/>
    </row>
    <row r="4949" spans="1:3">
      <c r="A4949" s="59"/>
      <c r="B4949" s="59"/>
      <c r="C4949" s="83"/>
    </row>
    <row r="4950" spans="1:3">
      <c r="A4950" s="59"/>
      <c r="B4950" s="59"/>
      <c r="C4950" s="83"/>
    </row>
    <row r="4951" spans="1:3">
      <c r="A4951" s="59"/>
      <c r="B4951" s="59"/>
      <c r="C4951" s="83"/>
    </row>
    <row r="4952" spans="1:3">
      <c r="A4952" s="59"/>
      <c r="B4952" s="59"/>
      <c r="C4952" s="83"/>
    </row>
    <row r="4953" spans="1:3">
      <c r="A4953" s="59"/>
      <c r="B4953" s="59"/>
      <c r="C4953" s="83"/>
    </row>
    <row r="4954" spans="1:3">
      <c r="A4954" s="59"/>
      <c r="B4954" s="59"/>
      <c r="C4954" s="83"/>
    </row>
    <row r="4955" spans="1:3">
      <c r="A4955" s="59"/>
      <c r="B4955" s="59"/>
      <c r="C4955" s="83"/>
    </row>
    <row r="4956" spans="1:3">
      <c r="A4956" s="59"/>
      <c r="B4956" s="59"/>
      <c r="C4956" s="83"/>
    </row>
    <row r="4957" spans="1:3">
      <c r="A4957" s="59"/>
      <c r="B4957" s="59"/>
      <c r="C4957" s="83"/>
    </row>
    <row r="4958" spans="1:3">
      <c r="A4958" s="59"/>
      <c r="B4958" s="59"/>
      <c r="C4958" s="83"/>
    </row>
    <row r="4959" spans="1:3">
      <c r="A4959" s="59"/>
      <c r="B4959" s="59"/>
      <c r="C4959" s="83"/>
    </row>
    <row r="4960" spans="1:3">
      <c r="A4960" s="59"/>
      <c r="B4960" s="59"/>
      <c r="C4960" s="83"/>
    </row>
    <row r="4961" spans="1:3">
      <c r="A4961" s="59"/>
      <c r="B4961" s="59"/>
      <c r="C4961" s="83"/>
    </row>
    <row r="4962" spans="1:3">
      <c r="A4962" s="59"/>
      <c r="B4962" s="59"/>
      <c r="C4962" s="83"/>
    </row>
    <row r="4963" spans="1:3">
      <c r="A4963" s="59"/>
      <c r="B4963" s="59"/>
      <c r="C4963" s="83"/>
    </row>
    <row r="4964" spans="1:3">
      <c r="A4964" s="59"/>
      <c r="B4964" s="59"/>
      <c r="C4964" s="83"/>
    </row>
    <row r="4965" spans="1:3">
      <c r="A4965" s="59"/>
      <c r="B4965" s="59"/>
      <c r="C4965" s="83"/>
    </row>
    <row r="4966" spans="1:3">
      <c r="A4966" s="59"/>
      <c r="B4966" s="59"/>
      <c r="C4966" s="83"/>
    </row>
    <row r="4967" spans="1:3">
      <c r="A4967" s="59"/>
      <c r="B4967" s="59"/>
      <c r="C4967" s="83"/>
    </row>
    <row r="4968" spans="1:3">
      <c r="A4968" s="59"/>
      <c r="B4968" s="59"/>
      <c r="C4968" s="83"/>
    </row>
    <row r="4969" spans="1:3">
      <c r="A4969" s="59"/>
      <c r="B4969" s="59"/>
      <c r="C4969" s="83"/>
    </row>
    <row r="4970" spans="1:3">
      <c r="A4970" s="59"/>
      <c r="B4970" s="59"/>
      <c r="C4970" s="83"/>
    </row>
    <row r="4971" spans="1:3">
      <c r="A4971" s="59"/>
      <c r="B4971" s="59"/>
      <c r="C4971" s="83"/>
    </row>
    <row r="4972" spans="1:3">
      <c r="A4972" s="59"/>
      <c r="B4972" s="59"/>
      <c r="C4972" s="83"/>
    </row>
    <row r="4973" spans="1:3">
      <c r="A4973" s="59"/>
      <c r="B4973" s="59"/>
      <c r="C4973" s="83"/>
    </row>
    <row r="4974" spans="1:3">
      <c r="A4974" s="59"/>
      <c r="B4974" s="59"/>
      <c r="C4974" s="83"/>
    </row>
    <row r="4975" spans="1:3">
      <c r="A4975" s="59"/>
      <c r="B4975" s="59"/>
      <c r="C4975" s="83"/>
    </row>
    <row r="4976" spans="1:3">
      <c r="A4976" s="59"/>
      <c r="B4976" s="59"/>
      <c r="C4976" s="83"/>
    </row>
    <row r="4977" spans="1:3">
      <c r="A4977" s="59"/>
      <c r="B4977" s="59"/>
      <c r="C4977" s="83"/>
    </row>
    <row r="4978" spans="1:3">
      <c r="A4978" s="59"/>
      <c r="B4978" s="59"/>
      <c r="C4978" s="83"/>
    </row>
    <row r="4979" spans="1:3">
      <c r="A4979" s="59"/>
      <c r="B4979" s="59"/>
      <c r="C4979" s="83"/>
    </row>
    <row r="4980" spans="1:3">
      <c r="A4980" s="59"/>
      <c r="B4980" s="59"/>
      <c r="C4980" s="83"/>
    </row>
    <row r="4981" spans="1:3">
      <c r="A4981" s="59"/>
      <c r="B4981" s="59"/>
      <c r="C4981" s="83"/>
    </row>
    <row r="4982" spans="1:3">
      <c r="A4982" s="59"/>
      <c r="B4982" s="59"/>
      <c r="C4982" s="83"/>
    </row>
    <row r="4983" spans="1:3">
      <c r="A4983" s="59"/>
      <c r="B4983" s="59"/>
      <c r="C4983" s="83"/>
    </row>
    <row r="4984" spans="1:3">
      <c r="A4984" s="59"/>
      <c r="B4984" s="59"/>
      <c r="C4984" s="83"/>
    </row>
    <row r="4985" spans="1:3">
      <c r="A4985" s="59"/>
      <c r="B4985" s="59"/>
      <c r="C4985" s="83"/>
    </row>
    <row r="4986" spans="1:3">
      <c r="A4986" s="59"/>
      <c r="B4986" s="59"/>
      <c r="C4986" s="83"/>
    </row>
    <row r="4987" spans="1:3">
      <c r="A4987" s="59"/>
      <c r="B4987" s="59"/>
      <c r="C4987" s="83"/>
    </row>
    <row r="4988" spans="1:3">
      <c r="A4988" s="59"/>
      <c r="B4988" s="59"/>
      <c r="C4988" s="83"/>
    </row>
    <row r="4989" spans="1:3">
      <c r="A4989" s="59"/>
      <c r="B4989" s="59"/>
      <c r="C4989" s="83"/>
    </row>
    <row r="4990" spans="1:3">
      <c r="A4990" s="59"/>
      <c r="B4990" s="59"/>
      <c r="C4990" s="83"/>
    </row>
    <row r="4991" spans="1:3">
      <c r="A4991" s="59"/>
      <c r="B4991" s="59"/>
      <c r="C4991" s="83"/>
    </row>
    <row r="4992" spans="1:3">
      <c r="A4992" s="59"/>
      <c r="B4992" s="59"/>
      <c r="C4992" s="83"/>
    </row>
    <row r="4993" spans="1:3">
      <c r="A4993" s="59"/>
      <c r="B4993" s="59"/>
      <c r="C4993" s="83"/>
    </row>
    <row r="4994" spans="1:3">
      <c r="A4994" s="59"/>
      <c r="B4994" s="59"/>
      <c r="C4994" s="83"/>
    </row>
    <row r="4995" spans="1:3">
      <c r="A4995" s="59"/>
      <c r="B4995" s="59"/>
      <c r="C4995" s="83"/>
    </row>
    <row r="4996" spans="1:3">
      <c r="A4996" s="59"/>
      <c r="B4996" s="59"/>
      <c r="C4996" s="83"/>
    </row>
    <row r="4997" spans="1:3">
      <c r="A4997" s="59"/>
      <c r="B4997" s="59"/>
      <c r="C4997" s="83"/>
    </row>
    <row r="4998" spans="1:3">
      <c r="A4998" s="59"/>
      <c r="B4998" s="59"/>
      <c r="C4998" s="83"/>
    </row>
    <row r="4999" spans="1:3">
      <c r="A4999" s="59"/>
      <c r="B4999" s="59"/>
      <c r="C4999" s="83"/>
    </row>
    <row r="5000" spans="1:3">
      <c r="A5000" s="59"/>
      <c r="B5000" s="59"/>
      <c r="C5000" s="83"/>
    </row>
    <row r="5001" spans="1:3">
      <c r="A5001" s="59"/>
      <c r="B5001" s="59"/>
      <c r="C5001" s="83"/>
    </row>
    <row r="5002" spans="1:3">
      <c r="A5002" s="59"/>
      <c r="B5002" s="59"/>
      <c r="C5002" s="83"/>
    </row>
    <row r="5003" spans="1:3">
      <c r="A5003" s="59"/>
      <c r="B5003" s="59"/>
      <c r="C5003" s="83"/>
    </row>
    <row r="5004" spans="1:3">
      <c r="A5004" s="59"/>
      <c r="B5004" s="59"/>
      <c r="C5004" s="83"/>
    </row>
    <row r="5005" spans="1:3">
      <c r="A5005" s="59"/>
      <c r="B5005" s="59"/>
      <c r="C5005" s="83"/>
    </row>
    <row r="5006" spans="1:3">
      <c r="A5006" s="59"/>
      <c r="B5006" s="59"/>
      <c r="C5006" s="83"/>
    </row>
    <row r="5007" spans="1:3">
      <c r="A5007" s="59"/>
      <c r="B5007" s="59"/>
      <c r="C5007" s="83"/>
    </row>
    <row r="5008" spans="1:3">
      <c r="A5008" s="59"/>
      <c r="B5008" s="59"/>
      <c r="C5008" s="83"/>
    </row>
    <row r="5009" spans="1:3">
      <c r="A5009" s="59"/>
      <c r="B5009" s="59"/>
      <c r="C5009" s="83"/>
    </row>
    <row r="5010" spans="1:3">
      <c r="A5010" s="59"/>
      <c r="B5010" s="59"/>
      <c r="C5010" s="83"/>
    </row>
    <row r="5011" spans="1:3">
      <c r="A5011" s="59"/>
      <c r="B5011" s="59"/>
      <c r="C5011" s="83"/>
    </row>
    <row r="5012" spans="1:3">
      <c r="A5012" s="59"/>
      <c r="B5012" s="59"/>
      <c r="C5012" s="83"/>
    </row>
    <row r="5013" spans="1:3">
      <c r="A5013" s="59"/>
      <c r="B5013" s="59"/>
      <c r="C5013" s="83"/>
    </row>
    <row r="5014" spans="1:3">
      <c r="A5014" s="59"/>
      <c r="B5014" s="59"/>
      <c r="C5014" s="83"/>
    </row>
    <row r="5015" spans="1:3">
      <c r="A5015" s="59"/>
      <c r="B5015" s="59"/>
      <c r="C5015" s="83"/>
    </row>
    <row r="5016" spans="1:3">
      <c r="A5016" s="59"/>
      <c r="B5016" s="59"/>
      <c r="C5016" s="83"/>
    </row>
    <row r="5017" spans="1:3">
      <c r="A5017" s="59"/>
      <c r="B5017" s="59"/>
      <c r="C5017" s="83"/>
    </row>
    <row r="5018" spans="1:3">
      <c r="A5018" s="59"/>
      <c r="B5018" s="59"/>
      <c r="C5018" s="83"/>
    </row>
    <row r="5019" spans="1:3">
      <c r="A5019" s="59"/>
      <c r="B5019" s="59"/>
      <c r="C5019" s="83"/>
    </row>
    <row r="5020" spans="1:3">
      <c r="A5020" s="59"/>
      <c r="B5020" s="59"/>
      <c r="C5020" s="83"/>
    </row>
    <row r="5021" spans="1:3">
      <c r="A5021" s="59"/>
      <c r="B5021" s="59"/>
      <c r="C5021" s="83"/>
    </row>
    <row r="5022" spans="1:3">
      <c r="A5022" s="59"/>
      <c r="B5022" s="59"/>
      <c r="C5022" s="83"/>
    </row>
    <row r="5023" spans="1:3">
      <c r="A5023" s="59"/>
      <c r="B5023" s="59"/>
      <c r="C5023" s="83"/>
    </row>
    <row r="5024" spans="1:3">
      <c r="A5024" s="59"/>
      <c r="B5024" s="59"/>
      <c r="C5024" s="83"/>
    </row>
    <row r="5025" spans="1:3">
      <c r="A5025" s="59"/>
      <c r="B5025" s="59"/>
      <c r="C5025" s="83"/>
    </row>
    <row r="5026" spans="1:3">
      <c r="A5026" s="59"/>
      <c r="B5026" s="59"/>
      <c r="C5026" s="83"/>
    </row>
    <row r="5027" spans="1:3">
      <c r="A5027" s="59"/>
      <c r="B5027" s="59"/>
      <c r="C5027" s="83"/>
    </row>
    <row r="5028" spans="1:3">
      <c r="A5028" s="59"/>
      <c r="B5028" s="59"/>
      <c r="C5028" s="83"/>
    </row>
    <row r="5029" spans="1:3">
      <c r="A5029" s="59"/>
      <c r="B5029" s="59"/>
      <c r="C5029" s="83"/>
    </row>
    <row r="5030" spans="1:3">
      <c r="A5030" s="59"/>
      <c r="B5030" s="59"/>
      <c r="C5030" s="83"/>
    </row>
    <row r="5031" spans="1:3">
      <c r="A5031" s="59"/>
      <c r="B5031" s="59"/>
      <c r="C5031" s="83"/>
    </row>
    <row r="5032" spans="1:3">
      <c r="A5032" s="59"/>
      <c r="B5032" s="59"/>
      <c r="C5032" s="83"/>
    </row>
    <row r="5033" spans="1:3">
      <c r="A5033" s="59"/>
      <c r="B5033" s="59"/>
      <c r="C5033" s="83"/>
    </row>
    <row r="5034" spans="1:3">
      <c r="A5034" s="59"/>
      <c r="B5034" s="59"/>
      <c r="C5034" s="83"/>
    </row>
    <row r="5035" spans="1:3">
      <c r="A5035" s="59"/>
      <c r="B5035" s="59"/>
      <c r="C5035" s="83"/>
    </row>
    <row r="5036" spans="1:3">
      <c r="A5036" s="59"/>
      <c r="B5036" s="59"/>
      <c r="C5036" s="83"/>
    </row>
    <row r="5037" spans="1:3">
      <c r="A5037" s="59"/>
      <c r="B5037" s="59"/>
      <c r="C5037" s="83"/>
    </row>
    <row r="5038" spans="1:3">
      <c r="A5038" s="59"/>
      <c r="B5038" s="59"/>
      <c r="C5038" s="83"/>
    </row>
    <row r="5039" spans="1:3">
      <c r="A5039" s="59"/>
      <c r="B5039" s="59"/>
      <c r="C5039" s="83"/>
    </row>
    <row r="5040" spans="1:3">
      <c r="A5040" s="59"/>
      <c r="B5040" s="59"/>
      <c r="C5040" s="83"/>
    </row>
    <row r="5041" spans="1:3">
      <c r="A5041" s="59"/>
      <c r="B5041" s="59"/>
      <c r="C5041" s="83"/>
    </row>
    <row r="5042" spans="1:3">
      <c r="A5042" s="59"/>
      <c r="B5042" s="59"/>
      <c r="C5042" s="83"/>
    </row>
    <row r="5043" spans="1:3">
      <c r="A5043" s="59"/>
      <c r="B5043" s="59"/>
      <c r="C5043" s="83"/>
    </row>
    <row r="5044" spans="1:3">
      <c r="A5044" s="59"/>
      <c r="B5044" s="59"/>
      <c r="C5044" s="83"/>
    </row>
    <row r="5045" spans="1:3">
      <c r="A5045" s="59"/>
      <c r="B5045" s="59"/>
      <c r="C5045" s="83"/>
    </row>
    <row r="5046" spans="1:3">
      <c r="A5046" s="59"/>
      <c r="B5046" s="59"/>
      <c r="C5046" s="83"/>
    </row>
    <row r="5047" spans="1:3">
      <c r="A5047" s="59"/>
      <c r="B5047" s="59"/>
      <c r="C5047" s="83"/>
    </row>
    <row r="5048" spans="1:3">
      <c r="A5048" s="59"/>
      <c r="B5048" s="59"/>
      <c r="C5048" s="83"/>
    </row>
    <row r="5049" spans="1:3">
      <c r="A5049" s="59"/>
      <c r="B5049" s="59"/>
      <c r="C5049" s="83"/>
    </row>
    <row r="5050" spans="1:3">
      <c r="A5050" s="59"/>
      <c r="B5050" s="59"/>
      <c r="C5050" s="83"/>
    </row>
    <row r="5051" spans="1:3">
      <c r="A5051" s="59"/>
      <c r="B5051" s="59"/>
      <c r="C5051" s="83"/>
    </row>
    <row r="5052" spans="1:3">
      <c r="A5052" s="59"/>
      <c r="B5052" s="59"/>
      <c r="C5052" s="83"/>
    </row>
    <row r="5053" spans="1:3">
      <c r="A5053" s="59"/>
      <c r="B5053" s="59"/>
      <c r="C5053" s="83"/>
    </row>
    <row r="5054" spans="1:3">
      <c r="A5054" s="59"/>
      <c r="B5054" s="59"/>
      <c r="C5054" s="83"/>
    </row>
    <row r="5055" spans="1:3">
      <c r="A5055" s="59"/>
      <c r="B5055" s="59"/>
      <c r="C5055" s="83"/>
    </row>
    <row r="5056" spans="1:3">
      <c r="A5056" s="59"/>
      <c r="B5056" s="59"/>
      <c r="C5056" s="83"/>
    </row>
    <row r="5057" spans="1:3">
      <c r="A5057" s="59"/>
      <c r="B5057" s="59"/>
      <c r="C5057" s="83"/>
    </row>
    <row r="5058" spans="1:3">
      <c r="A5058" s="59"/>
      <c r="B5058" s="59"/>
      <c r="C5058" s="83"/>
    </row>
    <row r="5059" spans="1:3">
      <c r="A5059" s="59"/>
      <c r="B5059" s="59"/>
      <c r="C5059" s="83"/>
    </row>
    <row r="5060" spans="1:3">
      <c r="A5060" s="59"/>
      <c r="B5060" s="59"/>
      <c r="C5060" s="83"/>
    </row>
    <row r="5061" spans="1:3">
      <c r="A5061" s="59"/>
      <c r="B5061" s="59"/>
      <c r="C5061" s="83"/>
    </row>
    <row r="5062" spans="1:3">
      <c r="A5062" s="59"/>
      <c r="B5062" s="59"/>
      <c r="C5062" s="83"/>
    </row>
    <row r="5063" spans="1:3">
      <c r="A5063" s="59"/>
      <c r="B5063" s="59"/>
      <c r="C5063" s="83"/>
    </row>
    <row r="5064" spans="1:3">
      <c r="A5064" s="59"/>
      <c r="B5064" s="59"/>
      <c r="C5064" s="83"/>
    </row>
    <row r="5065" spans="1:3">
      <c r="A5065" s="59"/>
      <c r="B5065" s="59"/>
      <c r="C5065" s="83"/>
    </row>
    <row r="5066" spans="1:3">
      <c r="A5066" s="59"/>
      <c r="B5066" s="59"/>
      <c r="C5066" s="83"/>
    </row>
    <row r="5067" spans="1:3">
      <c r="A5067" s="59"/>
      <c r="B5067" s="59"/>
      <c r="C5067" s="83"/>
    </row>
    <row r="5068" spans="1:3">
      <c r="A5068" s="59"/>
      <c r="B5068" s="59"/>
      <c r="C5068" s="83"/>
    </row>
    <row r="5069" spans="1:3">
      <c r="A5069" s="59"/>
      <c r="B5069" s="59"/>
      <c r="C5069" s="83"/>
    </row>
    <row r="5070" spans="1:3">
      <c r="A5070" s="59"/>
      <c r="B5070" s="59"/>
      <c r="C5070" s="83"/>
    </row>
    <row r="5071" spans="1:3">
      <c r="A5071" s="59"/>
      <c r="B5071" s="59"/>
      <c r="C5071" s="83"/>
    </row>
    <row r="5072" spans="1:3">
      <c r="A5072" s="59"/>
      <c r="B5072" s="59"/>
      <c r="C5072" s="83"/>
    </row>
    <row r="5073" spans="1:3">
      <c r="A5073" s="59"/>
      <c r="B5073" s="59"/>
      <c r="C5073" s="83"/>
    </row>
    <row r="5074" spans="1:3">
      <c r="A5074" s="59"/>
      <c r="B5074" s="59"/>
      <c r="C5074" s="83"/>
    </row>
    <row r="5075" spans="1:3">
      <c r="A5075" s="59"/>
      <c r="B5075" s="59"/>
      <c r="C5075" s="83"/>
    </row>
    <row r="5076" spans="1:3">
      <c r="A5076" s="59"/>
      <c r="B5076" s="59"/>
      <c r="C5076" s="83"/>
    </row>
    <row r="5077" spans="1:3">
      <c r="A5077" s="59"/>
      <c r="B5077" s="59"/>
      <c r="C5077" s="83"/>
    </row>
    <row r="5078" spans="1:3">
      <c r="A5078" s="59"/>
      <c r="B5078" s="59"/>
      <c r="C5078" s="83"/>
    </row>
    <row r="5079" spans="1:3">
      <c r="A5079" s="59"/>
      <c r="B5079" s="59"/>
      <c r="C5079" s="83"/>
    </row>
    <row r="5080" spans="1:3">
      <c r="A5080" s="59"/>
      <c r="B5080" s="59"/>
      <c r="C5080" s="83"/>
    </row>
    <row r="5081" spans="1:3">
      <c r="A5081" s="59"/>
      <c r="B5081" s="59"/>
      <c r="C5081" s="83"/>
    </row>
    <row r="5082" spans="1:3">
      <c r="A5082" s="59"/>
      <c r="B5082" s="59"/>
      <c r="C5082" s="83"/>
    </row>
    <row r="5083" spans="1:3">
      <c r="A5083" s="59"/>
      <c r="B5083" s="59"/>
      <c r="C5083" s="83"/>
    </row>
    <row r="5084" spans="1:3">
      <c r="A5084" s="59"/>
      <c r="B5084" s="59"/>
      <c r="C5084" s="83"/>
    </row>
    <row r="5085" spans="1:3">
      <c r="A5085" s="59"/>
      <c r="B5085" s="59"/>
      <c r="C5085" s="83"/>
    </row>
    <row r="5086" spans="1:3">
      <c r="A5086" s="59"/>
      <c r="B5086" s="59"/>
      <c r="C5086" s="83"/>
    </row>
    <row r="5087" spans="1:3">
      <c r="A5087" s="59"/>
      <c r="B5087" s="59"/>
      <c r="C5087" s="83"/>
    </row>
    <row r="5088" spans="1:3">
      <c r="A5088" s="59"/>
      <c r="B5088" s="59"/>
      <c r="C5088" s="83"/>
    </row>
    <row r="5089" spans="1:3">
      <c r="A5089" s="59"/>
      <c r="B5089" s="59"/>
      <c r="C5089" s="83"/>
    </row>
    <row r="5090" spans="1:3">
      <c r="A5090" s="59"/>
      <c r="B5090" s="59"/>
      <c r="C5090" s="83"/>
    </row>
    <row r="5091" spans="1:3">
      <c r="A5091" s="59"/>
      <c r="B5091" s="59"/>
      <c r="C5091" s="83"/>
    </row>
    <row r="5092" spans="1:3">
      <c r="A5092" s="59"/>
      <c r="B5092" s="59"/>
      <c r="C5092" s="83"/>
    </row>
    <row r="5093" spans="1:3">
      <c r="A5093" s="59"/>
      <c r="B5093" s="59"/>
      <c r="C5093" s="83"/>
    </row>
    <row r="5094" spans="1:3">
      <c r="A5094" s="59"/>
      <c r="B5094" s="59"/>
      <c r="C5094" s="83"/>
    </row>
    <row r="5095" spans="1:3">
      <c r="A5095" s="59"/>
      <c r="B5095" s="59"/>
      <c r="C5095" s="83"/>
    </row>
    <row r="5096" spans="1:3">
      <c r="A5096" s="59"/>
      <c r="B5096" s="59"/>
      <c r="C5096" s="83"/>
    </row>
    <row r="5097" spans="1:3">
      <c r="A5097" s="59"/>
      <c r="B5097" s="59"/>
      <c r="C5097" s="83"/>
    </row>
    <row r="5098" spans="1:3">
      <c r="A5098" s="59"/>
      <c r="B5098" s="59"/>
      <c r="C5098" s="83"/>
    </row>
    <row r="5099" spans="1:3">
      <c r="A5099" s="59"/>
      <c r="B5099" s="59"/>
      <c r="C5099" s="83"/>
    </row>
    <row r="5100" spans="1:3">
      <c r="A5100" s="59"/>
      <c r="B5100" s="59"/>
      <c r="C5100" s="83"/>
    </row>
    <row r="5101" spans="1:3">
      <c r="A5101" s="59"/>
      <c r="B5101" s="59"/>
      <c r="C5101" s="83"/>
    </row>
    <row r="5102" spans="1:3">
      <c r="A5102" s="59"/>
      <c r="B5102" s="59"/>
      <c r="C5102" s="83"/>
    </row>
    <row r="5103" spans="1:3">
      <c r="A5103" s="59"/>
      <c r="B5103" s="59"/>
      <c r="C5103" s="83"/>
    </row>
    <row r="5104" spans="1:3">
      <c r="A5104" s="59"/>
      <c r="B5104" s="59"/>
      <c r="C5104" s="83"/>
    </row>
    <row r="5105" spans="1:3">
      <c r="A5105" s="59"/>
      <c r="B5105" s="59"/>
      <c r="C5105" s="83"/>
    </row>
    <row r="5106" spans="1:3">
      <c r="A5106" s="59"/>
      <c r="B5106" s="59"/>
      <c r="C5106" s="83"/>
    </row>
    <row r="5107" spans="1:3">
      <c r="A5107" s="59"/>
      <c r="B5107" s="59"/>
      <c r="C5107" s="83"/>
    </row>
    <row r="5108" spans="1:3">
      <c r="A5108" s="59"/>
      <c r="B5108" s="59"/>
      <c r="C5108" s="83"/>
    </row>
    <row r="5109" spans="1:3">
      <c r="A5109" s="59"/>
      <c r="B5109" s="59"/>
      <c r="C5109" s="83"/>
    </row>
    <row r="5110" spans="1:3">
      <c r="A5110" s="59"/>
      <c r="B5110" s="59"/>
      <c r="C5110" s="83"/>
    </row>
    <row r="5111" spans="1:3">
      <c r="A5111" s="59"/>
      <c r="B5111" s="59"/>
      <c r="C5111" s="83"/>
    </row>
    <row r="5112" spans="1:3">
      <c r="A5112" s="59"/>
      <c r="B5112" s="59"/>
      <c r="C5112" s="83"/>
    </row>
    <row r="5113" spans="1:3">
      <c r="A5113" s="59"/>
      <c r="B5113" s="59"/>
      <c r="C5113" s="83"/>
    </row>
    <row r="5114" spans="1:3">
      <c r="A5114" s="59"/>
      <c r="B5114" s="59"/>
      <c r="C5114" s="83"/>
    </row>
    <row r="5115" spans="1:3">
      <c r="A5115" s="59"/>
      <c r="B5115" s="59"/>
      <c r="C5115" s="83"/>
    </row>
    <row r="5116" spans="1:3">
      <c r="A5116" s="59"/>
      <c r="B5116" s="59"/>
      <c r="C5116" s="83"/>
    </row>
    <row r="5117" spans="1:3">
      <c r="A5117" s="59"/>
      <c r="B5117" s="59"/>
      <c r="C5117" s="83"/>
    </row>
    <row r="5118" spans="1:3">
      <c r="A5118" s="59"/>
      <c r="B5118" s="59"/>
      <c r="C5118" s="83"/>
    </row>
    <row r="5119" spans="1:3">
      <c r="A5119" s="59"/>
      <c r="B5119" s="59"/>
      <c r="C5119" s="83"/>
    </row>
    <row r="5120" spans="1:3">
      <c r="A5120" s="59"/>
      <c r="B5120" s="59"/>
      <c r="C5120" s="83"/>
    </row>
    <row r="5121" spans="1:3">
      <c r="A5121" s="59"/>
      <c r="B5121" s="59"/>
      <c r="C5121" s="83"/>
    </row>
    <row r="5122" spans="1:3">
      <c r="A5122" s="59"/>
      <c r="B5122" s="59"/>
      <c r="C5122" s="83"/>
    </row>
    <row r="5123" spans="1:3">
      <c r="A5123" s="59"/>
      <c r="B5123" s="59"/>
      <c r="C5123" s="83"/>
    </row>
    <row r="5124" spans="1:3">
      <c r="A5124" s="59"/>
      <c r="B5124" s="59"/>
      <c r="C5124" s="83"/>
    </row>
    <row r="5125" spans="1:3">
      <c r="A5125" s="59"/>
      <c r="B5125" s="59"/>
      <c r="C5125" s="83"/>
    </row>
    <row r="5126" spans="1:3">
      <c r="A5126" s="59"/>
      <c r="B5126" s="59"/>
      <c r="C5126" s="83"/>
    </row>
    <row r="5127" spans="1:3">
      <c r="A5127" s="59"/>
      <c r="B5127" s="59"/>
      <c r="C5127" s="83"/>
    </row>
    <row r="5128" spans="1:3">
      <c r="A5128" s="59"/>
      <c r="B5128" s="59"/>
      <c r="C5128" s="83"/>
    </row>
    <row r="5129" spans="1:3">
      <c r="A5129" s="59"/>
      <c r="B5129" s="59"/>
      <c r="C5129" s="83"/>
    </row>
    <row r="5130" spans="1:3">
      <c r="A5130" s="59"/>
      <c r="B5130" s="59"/>
      <c r="C5130" s="83"/>
    </row>
    <row r="5131" spans="1:3">
      <c r="A5131" s="59"/>
      <c r="B5131" s="59"/>
      <c r="C5131" s="83"/>
    </row>
    <row r="5132" spans="1:3">
      <c r="A5132" s="59"/>
      <c r="B5132" s="59"/>
      <c r="C5132" s="83"/>
    </row>
    <row r="5133" spans="1:3">
      <c r="A5133" s="59"/>
      <c r="B5133" s="59"/>
      <c r="C5133" s="83"/>
    </row>
    <row r="5134" spans="1:3">
      <c r="A5134" s="59"/>
      <c r="B5134" s="59"/>
      <c r="C5134" s="83"/>
    </row>
    <row r="5135" spans="1:3">
      <c r="A5135" s="59"/>
      <c r="B5135" s="59"/>
      <c r="C5135" s="83"/>
    </row>
    <row r="5136" spans="1:3">
      <c r="A5136" s="59"/>
      <c r="B5136" s="59"/>
      <c r="C5136" s="83"/>
    </row>
    <row r="5137" spans="1:3">
      <c r="A5137" s="59"/>
      <c r="B5137" s="59"/>
      <c r="C5137" s="83"/>
    </row>
    <row r="5138" spans="1:3">
      <c r="A5138" s="59"/>
      <c r="B5138" s="59"/>
      <c r="C5138" s="83"/>
    </row>
    <row r="5139" spans="1:3">
      <c r="A5139" s="59"/>
      <c r="B5139" s="59"/>
      <c r="C5139" s="83"/>
    </row>
    <row r="5140" spans="1:3">
      <c r="A5140" s="59"/>
      <c r="B5140" s="59"/>
      <c r="C5140" s="83"/>
    </row>
    <row r="5141" spans="1:3">
      <c r="A5141" s="59"/>
      <c r="B5141" s="59"/>
      <c r="C5141" s="83"/>
    </row>
    <row r="5142" spans="1:3">
      <c r="A5142" s="59"/>
      <c r="B5142" s="59"/>
      <c r="C5142" s="83"/>
    </row>
    <row r="5143" spans="1:3">
      <c r="A5143" s="59"/>
      <c r="B5143" s="59"/>
      <c r="C5143" s="83"/>
    </row>
    <row r="5144" spans="1:3">
      <c r="A5144" s="59"/>
      <c r="B5144" s="59"/>
      <c r="C5144" s="83"/>
    </row>
    <row r="5145" spans="1:3">
      <c r="A5145" s="59"/>
      <c r="B5145" s="59"/>
      <c r="C5145" s="83"/>
    </row>
    <row r="5146" spans="1:3">
      <c r="A5146" s="59"/>
      <c r="B5146" s="59"/>
      <c r="C5146" s="83"/>
    </row>
    <row r="5147" spans="1:3">
      <c r="A5147" s="59"/>
      <c r="B5147" s="59"/>
      <c r="C5147" s="83"/>
    </row>
    <row r="5148" spans="1:3">
      <c r="A5148" s="59"/>
      <c r="B5148" s="59"/>
      <c r="C5148" s="83"/>
    </row>
    <row r="5149" spans="1:3">
      <c r="A5149" s="59"/>
      <c r="B5149" s="59"/>
      <c r="C5149" s="83"/>
    </row>
    <row r="5150" spans="1:3">
      <c r="A5150" s="59"/>
      <c r="B5150" s="59"/>
      <c r="C5150" s="83"/>
    </row>
    <row r="5151" spans="1:3">
      <c r="A5151" s="59"/>
      <c r="B5151" s="59"/>
      <c r="C5151" s="83"/>
    </row>
    <row r="5152" spans="1:3">
      <c r="A5152" s="59"/>
      <c r="B5152" s="59"/>
      <c r="C5152" s="83"/>
    </row>
    <row r="5153" spans="1:3">
      <c r="A5153" s="59"/>
      <c r="B5153" s="59"/>
      <c r="C5153" s="83"/>
    </row>
    <row r="5154" spans="1:3">
      <c r="A5154" s="59"/>
      <c r="B5154" s="59"/>
      <c r="C5154" s="83"/>
    </row>
    <row r="5155" spans="1:3">
      <c r="A5155" s="59"/>
      <c r="B5155" s="59"/>
      <c r="C5155" s="83"/>
    </row>
    <row r="5156" spans="1:3">
      <c r="A5156" s="59"/>
      <c r="B5156" s="59"/>
      <c r="C5156" s="83"/>
    </row>
    <row r="5157" spans="1:3">
      <c r="A5157" s="59"/>
      <c r="B5157" s="59"/>
      <c r="C5157" s="83"/>
    </row>
    <row r="5158" spans="1:3">
      <c r="A5158" s="59"/>
      <c r="B5158" s="59"/>
      <c r="C5158" s="83"/>
    </row>
    <row r="5159" spans="1:3">
      <c r="A5159" s="59"/>
      <c r="B5159" s="59"/>
      <c r="C5159" s="83"/>
    </row>
    <row r="5160" spans="1:3">
      <c r="A5160" s="59"/>
      <c r="B5160" s="59"/>
      <c r="C5160" s="83"/>
    </row>
    <row r="5161" spans="1:3">
      <c r="A5161" s="59"/>
      <c r="B5161" s="59"/>
      <c r="C5161" s="83"/>
    </row>
    <row r="5162" spans="1:3">
      <c r="A5162" s="59"/>
      <c r="B5162" s="59"/>
      <c r="C5162" s="83"/>
    </row>
    <row r="5163" spans="1:3">
      <c r="A5163" s="59"/>
      <c r="B5163" s="59"/>
      <c r="C5163" s="83"/>
    </row>
    <row r="5164" spans="1:3">
      <c r="A5164" s="59"/>
      <c r="B5164" s="59"/>
      <c r="C5164" s="83"/>
    </row>
    <row r="5165" spans="1:3">
      <c r="A5165" s="59"/>
      <c r="B5165" s="59"/>
      <c r="C5165" s="83"/>
    </row>
    <row r="5166" spans="1:3">
      <c r="A5166" s="59"/>
      <c r="B5166" s="59"/>
      <c r="C5166" s="83"/>
    </row>
    <row r="5167" spans="1:3">
      <c r="A5167" s="59"/>
      <c r="B5167" s="59"/>
      <c r="C5167" s="83"/>
    </row>
    <row r="5168" spans="1:3">
      <c r="A5168" s="59"/>
      <c r="B5168" s="59"/>
      <c r="C5168" s="83"/>
    </row>
    <row r="5169" spans="1:3">
      <c r="A5169" s="59"/>
      <c r="B5169" s="59"/>
      <c r="C5169" s="83"/>
    </row>
    <row r="5170" spans="1:3">
      <c r="A5170" s="59"/>
      <c r="B5170" s="59"/>
      <c r="C5170" s="83"/>
    </row>
    <row r="5171" spans="1:3">
      <c r="A5171" s="59"/>
      <c r="B5171" s="59"/>
      <c r="C5171" s="83"/>
    </row>
    <row r="5172" spans="1:3">
      <c r="A5172" s="59"/>
      <c r="B5172" s="59"/>
      <c r="C5172" s="83"/>
    </row>
    <row r="5173" spans="1:3">
      <c r="A5173" s="59"/>
      <c r="B5173" s="59"/>
      <c r="C5173" s="83"/>
    </row>
    <row r="5174" spans="1:3">
      <c r="A5174" s="59"/>
      <c r="B5174" s="59"/>
      <c r="C5174" s="83"/>
    </row>
    <row r="5175" spans="1:3">
      <c r="A5175" s="59"/>
      <c r="B5175" s="59"/>
      <c r="C5175" s="83"/>
    </row>
    <row r="5176" spans="1:3">
      <c r="A5176" s="59"/>
      <c r="B5176" s="59"/>
      <c r="C5176" s="83"/>
    </row>
    <row r="5177" spans="1:3">
      <c r="A5177" s="59"/>
      <c r="B5177" s="59"/>
      <c r="C5177" s="83"/>
    </row>
    <row r="5178" spans="1:3">
      <c r="A5178" s="59"/>
      <c r="B5178" s="59"/>
      <c r="C5178" s="83"/>
    </row>
    <row r="5179" spans="1:3">
      <c r="A5179" s="59"/>
      <c r="B5179" s="59"/>
      <c r="C5179" s="83"/>
    </row>
    <row r="5180" spans="1:3">
      <c r="A5180" s="59"/>
      <c r="B5180" s="59"/>
      <c r="C5180" s="83"/>
    </row>
    <row r="5181" spans="1:3">
      <c r="A5181" s="59"/>
      <c r="B5181" s="59"/>
      <c r="C5181" s="83"/>
    </row>
    <row r="5182" spans="1:3">
      <c r="A5182" s="59"/>
      <c r="B5182" s="59"/>
      <c r="C5182" s="83"/>
    </row>
    <row r="5183" spans="1:3">
      <c r="A5183" s="59"/>
      <c r="B5183" s="59"/>
      <c r="C5183" s="83"/>
    </row>
    <row r="5184" spans="1:3">
      <c r="A5184" s="59"/>
      <c r="B5184" s="59"/>
      <c r="C5184" s="83"/>
    </row>
    <row r="5185" spans="1:3">
      <c r="A5185" s="59"/>
      <c r="B5185" s="59"/>
      <c r="C5185" s="83"/>
    </row>
    <row r="5186" spans="1:3">
      <c r="A5186" s="59"/>
      <c r="B5186" s="59"/>
      <c r="C5186" s="83"/>
    </row>
    <row r="5187" spans="1:3">
      <c r="A5187" s="59"/>
      <c r="B5187" s="59"/>
      <c r="C5187" s="83"/>
    </row>
    <row r="5188" spans="1:3">
      <c r="A5188" s="59"/>
      <c r="B5188" s="59"/>
      <c r="C5188" s="83"/>
    </row>
    <row r="5189" spans="1:3">
      <c r="A5189" s="59"/>
      <c r="B5189" s="59"/>
      <c r="C5189" s="83"/>
    </row>
    <row r="5190" spans="1:3">
      <c r="A5190" s="59"/>
      <c r="B5190" s="59"/>
      <c r="C5190" s="83"/>
    </row>
    <row r="5191" spans="1:3">
      <c r="A5191" s="59"/>
      <c r="B5191" s="59"/>
      <c r="C5191" s="83"/>
    </row>
    <row r="5192" spans="1:3">
      <c r="A5192" s="59"/>
      <c r="B5192" s="59"/>
      <c r="C5192" s="83"/>
    </row>
    <row r="5193" spans="1:3">
      <c r="A5193" s="59"/>
      <c r="B5193" s="59"/>
      <c r="C5193" s="83"/>
    </row>
    <row r="5194" spans="1:3">
      <c r="A5194" s="59"/>
      <c r="B5194" s="59"/>
      <c r="C5194" s="83"/>
    </row>
    <row r="5195" spans="1:3">
      <c r="A5195" s="59"/>
      <c r="B5195" s="59"/>
      <c r="C5195" s="83"/>
    </row>
    <row r="5196" spans="1:3">
      <c r="A5196" s="59"/>
      <c r="B5196" s="59"/>
      <c r="C5196" s="83"/>
    </row>
    <row r="5197" spans="1:3">
      <c r="A5197" s="59"/>
      <c r="B5197" s="59"/>
      <c r="C5197" s="83"/>
    </row>
    <row r="5198" spans="1:3">
      <c r="A5198" s="59"/>
      <c r="B5198" s="59"/>
      <c r="C5198" s="83"/>
    </row>
    <row r="5199" spans="1:3">
      <c r="A5199" s="59"/>
      <c r="B5199" s="59"/>
      <c r="C5199" s="83"/>
    </row>
    <row r="5200" spans="1:3">
      <c r="A5200" s="59"/>
      <c r="B5200" s="59"/>
      <c r="C5200" s="83"/>
    </row>
    <row r="5201" spans="1:3">
      <c r="A5201" s="59"/>
      <c r="B5201" s="59"/>
      <c r="C5201" s="83"/>
    </row>
    <row r="5202" spans="1:3">
      <c r="A5202" s="59"/>
      <c r="B5202" s="59"/>
      <c r="C5202" s="83"/>
    </row>
    <row r="5203" spans="1:3">
      <c r="A5203" s="59"/>
      <c r="B5203" s="59"/>
      <c r="C5203" s="83"/>
    </row>
    <row r="5204" spans="1:3">
      <c r="A5204" s="59"/>
      <c r="B5204" s="59"/>
      <c r="C5204" s="83"/>
    </row>
    <row r="5205" spans="1:3">
      <c r="A5205" s="59"/>
      <c r="B5205" s="59"/>
      <c r="C5205" s="83"/>
    </row>
    <row r="5206" spans="1:3">
      <c r="A5206" s="59"/>
      <c r="B5206" s="59"/>
      <c r="C5206" s="83"/>
    </row>
    <row r="5207" spans="1:3">
      <c r="A5207" s="59"/>
      <c r="B5207" s="59"/>
      <c r="C5207" s="83"/>
    </row>
    <row r="5208" spans="1:3">
      <c r="A5208" s="59"/>
      <c r="B5208" s="59"/>
      <c r="C5208" s="83"/>
    </row>
    <row r="5209" spans="1:3">
      <c r="A5209" s="59"/>
      <c r="B5209" s="59"/>
      <c r="C5209" s="83"/>
    </row>
    <row r="5210" spans="1:3">
      <c r="A5210" s="59"/>
      <c r="B5210" s="59"/>
      <c r="C5210" s="83"/>
    </row>
    <row r="5211" spans="1:3">
      <c r="A5211" s="59"/>
      <c r="B5211" s="59"/>
      <c r="C5211" s="83"/>
    </row>
    <row r="5212" spans="1:3">
      <c r="A5212" s="59"/>
      <c r="B5212" s="59"/>
      <c r="C5212" s="83"/>
    </row>
    <row r="5213" spans="1:3">
      <c r="A5213" s="59"/>
      <c r="B5213" s="59"/>
      <c r="C5213" s="83"/>
    </row>
    <row r="5214" spans="1:3">
      <c r="A5214" s="59"/>
      <c r="B5214" s="59"/>
      <c r="C5214" s="83"/>
    </row>
    <row r="5215" spans="1:3">
      <c r="A5215" s="59"/>
      <c r="B5215" s="59"/>
      <c r="C5215" s="83"/>
    </row>
    <row r="5216" spans="1:3">
      <c r="A5216" s="59"/>
      <c r="B5216" s="59"/>
      <c r="C5216" s="83"/>
    </row>
    <row r="5217" spans="1:3">
      <c r="A5217" s="59"/>
      <c r="B5217" s="59"/>
      <c r="C5217" s="83"/>
    </row>
    <row r="5218" spans="1:3">
      <c r="A5218" s="59"/>
      <c r="B5218" s="59"/>
      <c r="C5218" s="83"/>
    </row>
    <row r="5219" spans="1:3">
      <c r="A5219" s="59"/>
      <c r="B5219" s="59"/>
      <c r="C5219" s="83"/>
    </row>
    <row r="5220" spans="1:3">
      <c r="A5220" s="59"/>
      <c r="B5220" s="59"/>
      <c r="C5220" s="83"/>
    </row>
    <row r="5221" spans="1:3">
      <c r="A5221" s="59"/>
      <c r="B5221" s="59"/>
      <c r="C5221" s="83"/>
    </row>
    <row r="5222" spans="1:3">
      <c r="A5222" s="59"/>
      <c r="B5222" s="59"/>
      <c r="C5222" s="83"/>
    </row>
    <row r="5223" spans="1:3">
      <c r="A5223" s="59"/>
      <c r="B5223" s="59"/>
      <c r="C5223" s="83"/>
    </row>
    <row r="5224" spans="1:3">
      <c r="A5224" s="59"/>
      <c r="B5224" s="59"/>
      <c r="C5224" s="83"/>
    </row>
    <row r="5225" spans="1:3">
      <c r="A5225" s="59"/>
      <c r="B5225" s="59"/>
      <c r="C5225" s="83"/>
    </row>
    <row r="5226" spans="1:3">
      <c r="A5226" s="59"/>
      <c r="B5226" s="59"/>
      <c r="C5226" s="83"/>
    </row>
    <row r="5227" spans="1:3">
      <c r="A5227" s="59"/>
      <c r="B5227" s="59"/>
      <c r="C5227" s="83"/>
    </row>
    <row r="5228" spans="1:3">
      <c r="A5228" s="59"/>
      <c r="B5228" s="59"/>
      <c r="C5228" s="83"/>
    </row>
    <row r="5229" spans="1:3">
      <c r="A5229" s="59"/>
      <c r="B5229" s="59"/>
      <c r="C5229" s="83"/>
    </row>
    <row r="5230" spans="1:3">
      <c r="A5230" s="59"/>
      <c r="B5230" s="59"/>
      <c r="C5230" s="83"/>
    </row>
    <row r="5231" spans="1:3">
      <c r="A5231" s="59"/>
      <c r="B5231" s="59"/>
      <c r="C5231" s="83"/>
    </row>
    <row r="5232" spans="1:3">
      <c r="A5232" s="59"/>
      <c r="B5232" s="59"/>
      <c r="C5232" s="83"/>
    </row>
    <row r="5233" spans="1:3">
      <c r="A5233" s="59"/>
      <c r="B5233" s="59"/>
      <c r="C5233" s="83"/>
    </row>
    <row r="5234" spans="1:3">
      <c r="A5234" s="59"/>
      <c r="B5234" s="59"/>
      <c r="C5234" s="83"/>
    </row>
    <row r="5235" spans="1:3">
      <c r="A5235" s="59"/>
      <c r="B5235" s="59"/>
      <c r="C5235" s="83"/>
    </row>
    <row r="5236" spans="1:3">
      <c r="A5236" s="59"/>
      <c r="B5236" s="59"/>
      <c r="C5236" s="83"/>
    </row>
    <row r="5237" spans="1:3">
      <c r="A5237" s="59"/>
      <c r="B5237" s="59"/>
      <c r="C5237" s="83"/>
    </row>
    <row r="5238" spans="1:3">
      <c r="A5238" s="59"/>
      <c r="B5238" s="59"/>
      <c r="C5238" s="83"/>
    </row>
    <row r="5239" spans="1:3">
      <c r="A5239" s="59"/>
      <c r="B5239" s="59"/>
      <c r="C5239" s="83"/>
    </row>
    <row r="5240" spans="1:3">
      <c r="A5240" s="59"/>
      <c r="B5240" s="59"/>
      <c r="C5240" s="83"/>
    </row>
    <row r="5241" spans="1:3">
      <c r="A5241" s="59"/>
      <c r="B5241" s="59"/>
      <c r="C5241" s="83"/>
    </row>
    <row r="5242" spans="1:3">
      <c r="A5242" s="59"/>
      <c r="B5242" s="59"/>
      <c r="C5242" s="83"/>
    </row>
    <row r="5243" spans="1:3">
      <c r="A5243" s="59"/>
      <c r="B5243" s="59"/>
      <c r="C5243" s="83"/>
    </row>
    <row r="5244" spans="1:3">
      <c r="A5244" s="59"/>
      <c r="B5244" s="59"/>
      <c r="C5244" s="83"/>
    </row>
    <row r="5245" spans="1:3">
      <c r="A5245" s="59"/>
      <c r="B5245" s="59"/>
      <c r="C5245" s="83"/>
    </row>
    <row r="5246" spans="1:3">
      <c r="A5246" s="59"/>
      <c r="B5246" s="59"/>
      <c r="C5246" s="83"/>
    </row>
    <row r="5247" spans="1:3">
      <c r="A5247" s="59"/>
      <c r="B5247" s="59"/>
      <c r="C5247" s="83"/>
    </row>
    <row r="5248" spans="1:3">
      <c r="A5248" s="59"/>
      <c r="B5248" s="59"/>
      <c r="C5248" s="83"/>
    </row>
    <row r="5249" spans="1:3">
      <c r="A5249" s="59"/>
      <c r="B5249" s="59"/>
      <c r="C5249" s="83"/>
    </row>
    <row r="5250" spans="1:3">
      <c r="A5250" s="59"/>
      <c r="B5250" s="59"/>
      <c r="C5250" s="83"/>
    </row>
    <row r="5251" spans="1:3">
      <c r="A5251" s="59"/>
      <c r="B5251" s="59"/>
      <c r="C5251" s="83"/>
    </row>
    <row r="5252" spans="1:3">
      <c r="A5252" s="59"/>
      <c r="B5252" s="59"/>
      <c r="C5252" s="83"/>
    </row>
    <row r="5253" spans="1:3">
      <c r="A5253" s="59"/>
      <c r="B5253" s="59"/>
      <c r="C5253" s="83"/>
    </row>
    <row r="5254" spans="1:3">
      <c r="A5254" s="59"/>
      <c r="B5254" s="59"/>
      <c r="C5254" s="83"/>
    </row>
    <row r="5255" spans="1:3">
      <c r="A5255" s="59"/>
      <c r="B5255" s="59"/>
      <c r="C5255" s="83"/>
    </row>
    <row r="5256" spans="1:3">
      <c r="A5256" s="59"/>
      <c r="B5256" s="59"/>
      <c r="C5256" s="83"/>
    </row>
    <row r="5257" spans="1:3">
      <c r="A5257" s="59"/>
      <c r="B5257" s="59"/>
      <c r="C5257" s="83"/>
    </row>
    <row r="5258" spans="1:3">
      <c r="A5258" s="59"/>
      <c r="B5258" s="59"/>
      <c r="C5258" s="83"/>
    </row>
    <row r="5259" spans="1:3">
      <c r="A5259" s="59"/>
      <c r="B5259" s="59"/>
      <c r="C5259" s="83"/>
    </row>
    <row r="5260" spans="1:3">
      <c r="A5260" s="59"/>
      <c r="B5260" s="59"/>
      <c r="C5260" s="83"/>
    </row>
    <row r="5261" spans="1:3">
      <c r="A5261" s="59"/>
      <c r="B5261" s="59"/>
      <c r="C5261" s="83"/>
    </row>
    <row r="5262" spans="1:3">
      <c r="A5262" s="59"/>
      <c r="B5262" s="59"/>
      <c r="C5262" s="83"/>
    </row>
    <row r="5263" spans="1:3">
      <c r="A5263" s="59"/>
      <c r="B5263" s="59"/>
      <c r="C5263" s="83"/>
    </row>
    <row r="5264" spans="1:3">
      <c r="A5264" s="59"/>
      <c r="B5264" s="59"/>
      <c r="C5264" s="83"/>
    </row>
    <row r="5265" spans="1:3">
      <c r="A5265" s="59"/>
      <c r="B5265" s="59"/>
      <c r="C5265" s="83"/>
    </row>
    <row r="5266" spans="1:3">
      <c r="A5266" s="59"/>
      <c r="B5266" s="59"/>
      <c r="C5266" s="83"/>
    </row>
    <row r="5267" spans="1:3">
      <c r="A5267" s="59"/>
      <c r="B5267" s="59"/>
      <c r="C5267" s="83"/>
    </row>
    <row r="5268" spans="1:3">
      <c r="A5268" s="59"/>
      <c r="B5268" s="59"/>
      <c r="C5268" s="83"/>
    </row>
    <row r="5269" spans="1:3">
      <c r="A5269" s="59"/>
      <c r="B5269" s="59"/>
      <c r="C5269" s="83"/>
    </row>
    <row r="5270" spans="1:3">
      <c r="A5270" s="59"/>
      <c r="B5270" s="59"/>
      <c r="C5270" s="83"/>
    </row>
    <row r="5271" spans="1:3">
      <c r="A5271" s="59"/>
      <c r="B5271" s="59"/>
      <c r="C5271" s="83"/>
    </row>
    <row r="5272" spans="1:3">
      <c r="A5272" s="59"/>
      <c r="B5272" s="59"/>
      <c r="C5272" s="83"/>
    </row>
    <row r="5273" spans="1:3">
      <c r="A5273" s="59"/>
      <c r="B5273" s="59"/>
      <c r="C5273" s="83"/>
    </row>
    <row r="5274" spans="1:3">
      <c r="A5274" s="59"/>
      <c r="B5274" s="59"/>
      <c r="C5274" s="83"/>
    </row>
    <row r="5275" spans="1:3">
      <c r="A5275" s="59"/>
      <c r="B5275" s="59"/>
      <c r="C5275" s="83"/>
    </row>
    <row r="5276" spans="1:3">
      <c r="A5276" s="59"/>
      <c r="B5276" s="59"/>
      <c r="C5276" s="83"/>
    </row>
    <row r="5277" spans="1:3">
      <c r="A5277" s="59"/>
      <c r="B5277" s="59"/>
      <c r="C5277" s="83"/>
    </row>
    <row r="5278" spans="1:3">
      <c r="A5278" s="59"/>
      <c r="B5278" s="59"/>
      <c r="C5278" s="83"/>
    </row>
    <row r="5279" spans="1:3">
      <c r="A5279" s="59"/>
      <c r="B5279" s="59"/>
      <c r="C5279" s="83"/>
    </row>
    <row r="5280" spans="1:3">
      <c r="A5280" s="59"/>
      <c r="B5280" s="59"/>
      <c r="C5280" s="83"/>
    </row>
    <row r="5281" spans="1:3">
      <c r="A5281" s="59"/>
      <c r="B5281" s="59"/>
      <c r="C5281" s="83"/>
    </row>
    <row r="5282" spans="1:3">
      <c r="A5282" s="59"/>
      <c r="B5282" s="59"/>
      <c r="C5282" s="83"/>
    </row>
    <row r="5283" spans="1:3">
      <c r="A5283" s="59"/>
      <c r="B5283" s="59"/>
      <c r="C5283" s="83"/>
    </row>
    <row r="5284" spans="1:3">
      <c r="A5284" s="59"/>
      <c r="B5284" s="59"/>
      <c r="C5284" s="83"/>
    </row>
    <row r="5285" spans="1:3">
      <c r="A5285" s="59"/>
      <c r="B5285" s="59"/>
      <c r="C5285" s="83"/>
    </row>
    <row r="5286" spans="1:3">
      <c r="A5286" s="59"/>
      <c r="B5286" s="59"/>
      <c r="C5286" s="83"/>
    </row>
    <row r="5287" spans="1:3">
      <c r="A5287" s="59"/>
      <c r="B5287" s="59"/>
      <c r="C5287" s="83"/>
    </row>
    <row r="5288" spans="1:3">
      <c r="A5288" s="59"/>
      <c r="B5288" s="59"/>
      <c r="C5288" s="83"/>
    </row>
    <row r="5289" spans="1:3">
      <c r="A5289" s="59"/>
      <c r="B5289" s="59"/>
      <c r="C5289" s="83"/>
    </row>
    <row r="5290" spans="1:3">
      <c r="A5290" s="59"/>
      <c r="B5290" s="59"/>
      <c r="C5290" s="83"/>
    </row>
    <row r="5291" spans="1:3">
      <c r="A5291" s="59"/>
      <c r="B5291" s="59"/>
      <c r="C5291" s="83"/>
    </row>
    <row r="5292" spans="1:3">
      <c r="A5292" s="59"/>
      <c r="B5292" s="59"/>
      <c r="C5292" s="83"/>
    </row>
    <row r="5293" spans="1:3">
      <c r="A5293" s="59"/>
      <c r="B5293" s="59"/>
      <c r="C5293" s="83"/>
    </row>
    <row r="5294" spans="1:3">
      <c r="A5294" s="59"/>
      <c r="B5294" s="59"/>
      <c r="C5294" s="83"/>
    </row>
    <row r="5295" spans="1:3">
      <c r="A5295" s="59"/>
      <c r="B5295" s="59"/>
      <c r="C5295" s="83"/>
    </row>
    <row r="5296" spans="1:3">
      <c r="A5296" s="59"/>
      <c r="B5296" s="59"/>
      <c r="C5296" s="83"/>
    </row>
    <row r="5297" spans="1:3">
      <c r="A5297" s="59"/>
      <c r="B5297" s="59"/>
      <c r="C5297" s="83"/>
    </row>
    <row r="5298" spans="1:3">
      <c r="A5298" s="59"/>
      <c r="B5298" s="59"/>
      <c r="C5298" s="83"/>
    </row>
    <row r="5299" spans="1:3">
      <c r="A5299" s="59"/>
      <c r="B5299" s="59"/>
      <c r="C5299" s="83"/>
    </row>
    <row r="5300" spans="1:3">
      <c r="A5300" s="59"/>
      <c r="B5300" s="59"/>
      <c r="C5300" s="83"/>
    </row>
    <row r="5301" spans="1:3">
      <c r="A5301" s="59"/>
      <c r="B5301" s="59"/>
      <c r="C5301" s="83"/>
    </row>
    <row r="5302" spans="1:3">
      <c r="A5302" s="59"/>
      <c r="B5302" s="59"/>
      <c r="C5302" s="83"/>
    </row>
    <row r="5303" spans="1:3">
      <c r="A5303" s="59"/>
      <c r="B5303" s="59"/>
      <c r="C5303" s="83"/>
    </row>
    <row r="5304" spans="1:3">
      <c r="A5304" s="59"/>
      <c r="B5304" s="59"/>
      <c r="C5304" s="83"/>
    </row>
    <row r="5305" spans="1:3">
      <c r="A5305" s="59"/>
      <c r="B5305" s="59"/>
      <c r="C5305" s="83"/>
    </row>
    <row r="5306" spans="1:3">
      <c r="A5306" s="59"/>
      <c r="B5306" s="59"/>
      <c r="C5306" s="83"/>
    </row>
    <row r="5307" spans="1:3">
      <c r="A5307" s="59"/>
      <c r="B5307" s="59"/>
      <c r="C5307" s="83"/>
    </row>
    <row r="5308" spans="1:3">
      <c r="A5308" s="59"/>
      <c r="B5308" s="59"/>
      <c r="C5308" s="83"/>
    </row>
    <row r="5309" spans="1:3">
      <c r="A5309" s="59"/>
      <c r="B5309" s="59"/>
      <c r="C5309" s="83"/>
    </row>
    <row r="5310" spans="1:3">
      <c r="A5310" s="59"/>
      <c r="B5310" s="59"/>
      <c r="C5310" s="83"/>
    </row>
    <row r="5311" spans="1:3">
      <c r="A5311" s="59"/>
      <c r="B5311" s="59"/>
      <c r="C5311" s="83"/>
    </row>
    <row r="5312" spans="1:3">
      <c r="A5312" s="59"/>
      <c r="B5312" s="59"/>
      <c r="C5312" s="83"/>
    </row>
    <row r="5313" spans="1:3">
      <c r="A5313" s="59"/>
      <c r="B5313" s="59"/>
      <c r="C5313" s="83"/>
    </row>
    <row r="5314" spans="1:3">
      <c r="A5314" s="59"/>
      <c r="B5314" s="59"/>
      <c r="C5314" s="83"/>
    </row>
    <row r="5315" spans="1:3">
      <c r="A5315" s="59"/>
      <c r="B5315" s="59"/>
      <c r="C5315" s="83"/>
    </row>
    <row r="5316" spans="1:3">
      <c r="A5316" s="59"/>
      <c r="B5316" s="59"/>
      <c r="C5316" s="83"/>
    </row>
    <row r="5317" spans="1:3">
      <c r="A5317" s="59"/>
      <c r="B5317" s="59"/>
      <c r="C5317" s="83"/>
    </row>
    <row r="5318" spans="1:3">
      <c r="A5318" s="59"/>
      <c r="B5318" s="59"/>
      <c r="C5318" s="83"/>
    </row>
    <row r="5319" spans="1:3">
      <c r="A5319" s="59"/>
      <c r="B5319" s="59"/>
      <c r="C5319" s="83"/>
    </row>
    <row r="5320" spans="1:3">
      <c r="A5320" s="59"/>
      <c r="B5320" s="59"/>
      <c r="C5320" s="83"/>
    </row>
    <row r="5321" spans="1:3">
      <c r="A5321" s="59"/>
      <c r="B5321" s="59"/>
      <c r="C5321" s="83"/>
    </row>
    <row r="5322" spans="1:3">
      <c r="A5322" s="59"/>
      <c r="B5322" s="59"/>
      <c r="C5322" s="83"/>
    </row>
    <row r="5323" spans="1:3">
      <c r="A5323" s="59"/>
      <c r="B5323" s="59"/>
      <c r="C5323" s="83"/>
    </row>
    <row r="5324" spans="1:3">
      <c r="A5324" s="59"/>
      <c r="B5324" s="59"/>
      <c r="C5324" s="83"/>
    </row>
    <row r="5325" spans="1:3">
      <c r="A5325" s="59"/>
      <c r="B5325" s="59"/>
      <c r="C5325" s="83"/>
    </row>
    <row r="5326" spans="1:3">
      <c r="A5326" s="59"/>
      <c r="B5326" s="59"/>
      <c r="C5326" s="83"/>
    </row>
    <row r="5327" spans="1:3">
      <c r="A5327" s="59"/>
      <c r="B5327" s="59"/>
      <c r="C5327" s="83"/>
    </row>
    <row r="5328" spans="1:3">
      <c r="A5328" s="59"/>
      <c r="B5328" s="59"/>
      <c r="C5328" s="83"/>
    </row>
    <row r="5329" spans="1:3">
      <c r="A5329" s="59"/>
      <c r="B5329" s="59"/>
      <c r="C5329" s="83"/>
    </row>
    <row r="5330" spans="1:3">
      <c r="A5330" s="59"/>
      <c r="B5330" s="59"/>
      <c r="C5330" s="83"/>
    </row>
    <row r="5331" spans="1:3">
      <c r="A5331" s="59"/>
      <c r="B5331" s="59"/>
      <c r="C5331" s="83"/>
    </row>
    <row r="5332" spans="1:3">
      <c r="A5332" s="59"/>
      <c r="B5332" s="59"/>
      <c r="C5332" s="83"/>
    </row>
    <row r="5333" spans="1:3">
      <c r="A5333" s="59"/>
      <c r="B5333" s="59"/>
      <c r="C5333" s="83"/>
    </row>
    <row r="5334" spans="1:3">
      <c r="A5334" s="59"/>
      <c r="B5334" s="59"/>
      <c r="C5334" s="83"/>
    </row>
    <row r="5335" spans="1:3">
      <c r="A5335" s="59"/>
      <c r="B5335" s="59"/>
      <c r="C5335" s="83"/>
    </row>
    <row r="5336" spans="1:3">
      <c r="A5336" s="59"/>
      <c r="B5336" s="59"/>
      <c r="C5336" s="83"/>
    </row>
    <row r="5337" spans="1:3">
      <c r="A5337" s="59"/>
      <c r="B5337" s="59"/>
      <c r="C5337" s="83"/>
    </row>
    <row r="5338" spans="1:3">
      <c r="A5338" s="59"/>
      <c r="B5338" s="59"/>
      <c r="C5338" s="83"/>
    </row>
    <row r="5339" spans="1:3">
      <c r="A5339" s="59"/>
      <c r="B5339" s="59"/>
      <c r="C5339" s="83"/>
    </row>
    <row r="5340" spans="1:3">
      <c r="A5340" s="59"/>
      <c r="B5340" s="59"/>
      <c r="C5340" s="83"/>
    </row>
    <row r="5341" spans="1:3">
      <c r="A5341" s="59"/>
      <c r="B5341" s="59"/>
      <c r="C5341" s="83"/>
    </row>
    <row r="5342" spans="1:3">
      <c r="A5342" s="59"/>
      <c r="B5342" s="59"/>
      <c r="C5342" s="83"/>
    </row>
    <row r="5343" spans="1:3">
      <c r="A5343" s="59"/>
      <c r="B5343" s="59"/>
      <c r="C5343" s="83"/>
    </row>
    <row r="5344" spans="1:3">
      <c r="A5344" s="59"/>
      <c r="B5344" s="59"/>
      <c r="C5344" s="83"/>
    </row>
    <row r="5345" spans="1:3">
      <c r="A5345" s="59"/>
      <c r="B5345" s="59"/>
      <c r="C5345" s="83"/>
    </row>
    <row r="5346" spans="1:3">
      <c r="A5346" s="59"/>
      <c r="B5346" s="59"/>
      <c r="C5346" s="83"/>
    </row>
    <row r="5347" spans="1:3">
      <c r="A5347" s="59"/>
      <c r="B5347" s="59"/>
      <c r="C5347" s="83"/>
    </row>
    <row r="5348" spans="1:3">
      <c r="A5348" s="59"/>
      <c r="B5348" s="59"/>
      <c r="C5348" s="83"/>
    </row>
    <row r="5349" spans="1:3">
      <c r="A5349" s="59"/>
      <c r="B5349" s="59"/>
      <c r="C5349" s="83"/>
    </row>
    <row r="5350" spans="1:3">
      <c r="A5350" s="59"/>
      <c r="B5350" s="59"/>
      <c r="C5350" s="83"/>
    </row>
    <row r="5351" spans="1:3">
      <c r="A5351" s="59"/>
      <c r="B5351" s="59"/>
      <c r="C5351" s="83"/>
    </row>
    <row r="5352" spans="1:3">
      <c r="A5352" s="59"/>
      <c r="B5352" s="59"/>
      <c r="C5352" s="83"/>
    </row>
    <row r="5353" spans="1:3">
      <c r="A5353" s="59"/>
      <c r="B5353" s="59"/>
      <c r="C5353" s="83"/>
    </row>
    <row r="5354" spans="1:3">
      <c r="A5354" s="59"/>
      <c r="B5354" s="59"/>
      <c r="C5354" s="83"/>
    </row>
    <row r="5355" spans="1:3">
      <c r="A5355" s="59"/>
      <c r="B5355" s="59"/>
      <c r="C5355" s="83"/>
    </row>
    <row r="5356" spans="1:3">
      <c r="A5356" s="59"/>
      <c r="B5356" s="59"/>
      <c r="C5356" s="83"/>
    </row>
    <row r="5357" spans="1:3">
      <c r="A5357" s="59"/>
      <c r="B5357" s="59"/>
      <c r="C5357" s="83"/>
    </row>
    <row r="5358" spans="1:3">
      <c r="A5358" s="59"/>
      <c r="B5358" s="59"/>
      <c r="C5358" s="83"/>
    </row>
    <row r="5359" spans="1:3">
      <c r="A5359" s="59"/>
      <c r="B5359" s="59"/>
      <c r="C5359" s="83"/>
    </row>
    <row r="5360" spans="1:3">
      <c r="A5360" s="59"/>
      <c r="B5360" s="59"/>
      <c r="C5360" s="83"/>
    </row>
    <row r="5361" spans="1:3">
      <c r="A5361" s="59"/>
      <c r="B5361" s="59"/>
      <c r="C5361" s="83"/>
    </row>
    <row r="5362" spans="1:3">
      <c r="A5362" s="59"/>
      <c r="B5362" s="59"/>
      <c r="C5362" s="83"/>
    </row>
    <row r="5363" spans="1:3">
      <c r="A5363" s="59"/>
      <c r="B5363" s="59"/>
      <c r="C5363" s="83"/>
    </row>
    <row r="5364" spans="1:3">
      <c r="A5364" s="59"/>
      <c r="B5364" s="59"/>
      <c r="C5364" s="83"/>
    </row>
    <row r="5365" spans="1:3">
      <c r="A5365" s="59"/>
      <c r="B5365" s="59"/>
      <c r="C5365" s="83"/>
    </row>
    <row r="5366" spans="1:3">
      <c r="A5366" s="59"/>
      <c r="B5366" s="59"/>
      <c r="C5366" s="83"/>
    </row>
    <row r="5367" spans="1:3">
      <c r="A5367" s="59"/>
      <c r="B5367" s="59"/>
      <c r="C5367" s="83"/>
    </row>
    <row r="5368" spans="1:3">
      <c r="A5368" s="59"/>
      <c r="B5368" s="59"/>
      <c r="C5368" s="83"/>
    </row>
    <row r="5369" spans="1:3">
      <c r="A5369" s="59"/>
      <c r="B5369" s="59"/>
      <c r="C5369" s="83"/>
    </row>
    <row r="5370" spans="1:3">
      <c r="A5370" s="59"/>
      <c r="B5370" s="59"/>
      <c r="C5370" s="83"/>
    </row>
    <row r="5371" spans="1:3">
      <c r="A5371" s="59"/>
      <c r="B5371" s="59"/>
      <c r="C5371" s="83"/>
    </row>
    <row r="5372" spans="1:3">
      <c r="A5372" s="59"/>
      <c r="B5372" s="59"/>
      <c r="C5372" s="83"/>
    </row>
    <row r="5373" spans="1:3">
      <c r="A5373" s="59"/>
      <c r="B5373" s="59"/>
      <c r="C5373" s="83"/>
    </row>
    <row r="5374" spans="1:3">
      <c r="A5374" s="59"/>
      <c r="B5374" s="59"/>
      <c r="C5374" s="83"/>
    </row>
    <row r="5375" spans="1:3">
      <c r="A5375" s="59"/>
      <c r="B5375" s="59"/>
      <c r="C5375" s="83"/>
    </row>
    <row r="5376" spans="1:3">
      <c r="A5376" s="59"/>
      <c r="B5376" s="59"/>
      <c r="C5376" s="83"/>
    </row>
    <row r="5377" spans="1:3">
      <c r="A5377" s="59"/>
      <c r="B5377" s="59"/>
      <c r="C5377" s="83"/>
    </row>
    <row r="5378" spans="1:3">
      <c r="A5378" s="59"/>
      <c r="B5378" s="59"/>
      <c r="C5378" s="83"/>
    </row>
    <row r="5379" spans="1:3">
      <c r="A5379" s="59"/>
      <c r="B5379" s="59"/>
      <c r="C5379" s="83"/>
    </row>
    <row r="5380" spans="1:3">
      <c r="A5380" s="59"/>
      <c r="B5380" s="59"/>
      <c r="C5380" s="83"/>
    </row>
    <row r="5381" spans="1:3">
      <c r="A5381" s="59"/>
      <c r="B5381" s="59"/>
      <c r="C5381" s="83"/>
    </row>
    <row r="5382" spans="1:3">
      <c r="A5382" s="59"/>
      <c r="B5382" s="59"/>
      <c r="C5382" s="83"/>
    </row>
    <row r="5383" spans="1:3">
      <c r="A5383" s="59"/>
      <c r="B5383" s="59"/>
      <c r="C5383" s="83"/>
    </row>
    <row r="5384" spans="1:3">
      <c r="A5384" s="59"/>
      <c r="B5384" s="59"/>
      <c r="C5384" s="83"/>
    </row>
    <row r="5385" spans="1:3">
      <c r="A5385" s="59"/>
      <c r="B5385" s="59"/>
      <c r="C5385" s="83"/>
    </row>
    <row r="5386" spans="1:3">
      <c r="A5386" s="59"/>
      <c r="B5386" s="59"/>
      <c r="C5386" s="83"/>
    </row>
    <row r="5387" spans="1:3">
      <c r="A5387" s="59"/>
      <c r="B5387" s="59"/>
      <c r="C5387" s="83"/>
    </row>
    <row r="5388" spans="1:3">
      <c r="A5388" s="59"/>
      <c r="B5388" s="59"/>
      <c r="C5388" s="83"/>
    </row>
    <row r="5389" spans="1:3">
      <c r="A5389" s="59"/>
      <c r="B5389" s="59"/>
      <c r="C5389" s="83"/>
    </row>
    <row r="5390" spans="1:3">
      <c r="A5390" s="59"/>
      <c r="B5390" s="59"/>
      <c r="C5390" s="83"/>
    </row>
    <row r="5391" spans="1:3">
      <c r="A5391" s="59"/>
      <c r="B5391" s="59"/>
      <c r="C5391" s="83"/>
    </row>
    <row r="5392" spans="1:3">
      <c r="A5392" s="59"/>
      <c r="B5392" s="59"/>
      <c r="C5392" s="83"/>
    </row>
    <row r="5393" spans="1:3">
      <c r="A5393" s="59"/>
      <c r="B5393" s="59"/>
      <c r="C5393" s="83"/>
    </row>
    <row r="5394" spans="1:3">
      <c r="A5394" s="59"/>
      <c r="B5394" s="59"/>
      <c r="C5394" s="83"/>
    </row>
    <row r="5395" spans="1:3">
      <c r="A5395" s="59"/>
      <c r="B5395" s="59"/>
      <c r="C5395" s="83"/>
    </row>
    <row r="5396" spans="1:3">
      <c r="A5396" s="59"/>
      <c r="B5396" s="59"/>
      <c r="C5396" s="83"/>
    </row>
    <row r="5397" spans="1:3">
      <c r="A5397" s="59"/>
      <c r="B5397" s="59"/>
      <c r="C5397" s="83"/>
    </row>
    <row r="5398" spans="1:3">
      <c r="A5398" s="59"/>
      <c r="B5398" s="59"/>
      <c r="C5398" s="83"/>
    </row>
    <row r="5399" spans="1:3">
      <c r="A5399" s="59"/>
      <c r="B5399" s="59"/>
      <c r="C5399" s="83"/>
    </row>
    <row r="5400" spans="1:3">
      <c r="A5400" s="59"/>
      <c r="B5400" s="59"/>
      <c r="C5400" s="83"/>
    </row>
    <row r="5401" spans="1:3">
      <c r="A5401" s="59"/>
      <c r="B5401" s="59"/>
      <c r="C5401" s="83"/>
    </row>
    <row r="5402" spans="1:3">
      <c r="A5402" s="59"/>
      <c r="B5402" s="59"/>
      <c r="C5402" s="83"/>
    </row>
    <row r="5403" spans="1:3">
      <c r="A5403" s="59"/>
      <c r="B5403" s="59"/>
      <c r="C5403" s="83"/>
    </row>
    <row r="5404" spans="1:3">
      <c r="A5404" s="59"/>
      <c r="B5404" s="59"/>
      <c r="C5404" s="83"/>
    </row>
    <row r="5405" spans="1:3">
      <c r="A5405" s="59"/>
      <c r="B5405" s="59"/>
      <c r="C5405" s="83"/>
    </row>
    <row r="5406" spans="1:3">
      <c r="A5406" s="59"/>
      <c r="B5406" s="59"/>
      <c r="C5406" s="83"/>
    </row>
    <row r="5407" spans="1:3">
      <c r="A5407" s="59"/>
      <c r="B5407" s="59"/>
      <c r="C5407" s="83"/>
    </row>
    <row r="5408" spans="1:3">
      <c r="A5408" s="59"/>
      <c r="B5408" s="59"/>
      <c r="C5408" s="83"/>
    </row>
    <row r="5409" spans="1:3">
      <c r="A5409" s="59"/>
      <c r="B5409" s="59"/>
      <c r="C5409" s="83"/>
    </row>
    <row r="5410" spans="1:3">
      <c r="A5410" s="59"/>
      <c r="B5410" s="59"/>
      <c r="C5410" s="83"/>
    </row>
    <row r="5411" spans="1:3">
      <c r="A5411" s="59"/>
      <c r="B5411" s="59"/>
      <c r="C5411" s="83"/>
    </row>
    <row r="5412" spans="1:3">
      <c r="A5412" s="59"/>
      <c r="B5412" s="59"/>
      <c r="C5412" s="83"/>
    </row>
    <row r="5413" spans="1:3">
      <c r="A5413" s="59"/>
      <c r="B5413" s="59"/>
      <c r="C5413" s="83"/>
    </row>
    <row r="5414" spans="1:3">
      <c r="A5414" s="59"/>
      <c r="B5414" s="59"/>
      <c r="C5414" s="83"/>
    </row>
    <row r="5415" spans="1:3">
      <c r="A5415" s="59"/>
      <c r="B5415" s="59"/>
      <c r="C5415" s="83"/>
    </row>
    <row r="5416" spans="1:3">
      <c r="A5416" s="59"/>
      <c r="B5416" s="59"/>
      <c r="C5416" s="83"/>
    </row>
    <row r="5417" spans="1:3">
      <c r="A5417" s="59"/>
      <c r="B5417" s="59"/>
      <c r="C5417" s="83"/>
    </row>
    <row r="5418" spans="1:3">
      <c r="A5418" s="59"/>
      <c r="B5418" s="59"/>
      <c r="C5418" s="83"/>
    </row>
    <row r="5419" spans="1:3">
      <c r="A5419" s="59"/>
      <c r="B5419" s="59"/>
      <c r="C5419" s="83"/>
    </row>
    <row r="5420" spans="1:3">
      <c r="A5420" s="59"/>
      <c r="B5420" s="59"/>
      <c r="C5420" s="83"/>
    </row>
    <row r="5421" spans="1:3">
      <c r="A5421" s="59"/>
      <c r="B5421" s="59"/>
      <c r="C5421" s="83"/>
    </row>
    <row r="5422" spans="1:3">
      <c r="A5422" s="59"/>
      <c r="B5422" s="59"/>
      <c r="C5422" s="83"/>
    </row>
    <row r="5423" spans="1:3">
      <c r="A5423" s="59"/>
      <c r="B5423" s="59"/>
      <c r="C5423" s="83"/>
    </row>
    <row r="5424" spans="1:3">
      <c r="A5424" s="59"/>
      <c r="B5424" s="59"/>
      <c r="C5424" s="83"/>
    </row>
    <row r="5425" spans="1:3">
      <c r="A5425" s="59"/>
      <c r="B5425" s="59"/>
      <c r="C5425" s="83"/>
    </row>
    <row r="5426" spans="1:3">
      <c r="A5426" s="59"/>
      <c r="B5426" s="59"/>
      <c r="C5426" s="83"/>
    </row>
    <row r="5427" spans="1:3">
      <c r="A5427" s="59"/>
      <c r="B5427" s="59"/>
      <c r="C5427" s="83"/>
    </row>
    <row r="5428" spans="1:3">
      <c r="A5428" s="59"/>
      <c r="B5428" s="59"/>
      <c r="C5428" s="83"/>
    </row>
    <row r="5429" spans="1:3">
      <c r="A5429" s="59"/>
      <c r="B5429" s="59"/>
      <c r="C5429" s="83"/>
    </row>
    <row r="5430" spans="1:3">
      <c r="A5430" s="59"/>
      <c r="B5430" s="59"/>
      <c r="C5430" s="83"/>
    </row>
    <row r="5431" spans="1:3">
      <c r="A5431" s="59"/>
      <c r="B5431" s="59"/>
      <c r="C5431" s="83"/>
    </row>
    <row r="5432" spans="1:3">
      <c r="A5432" s="59"/>
      <c r="B5432" s="59"/>
      <c r="C5432" s="83"/>
    </row>
    <row r="5433" spans="1:3">
      <c r="A5433" s="59"/>
      <c r="B5433" s="59"/>
      <c r="C5433" s="83"/>
    </row>
    <row r="5434" spans="1:3">
      <c r="A5434" s="59"/>
      <c r="B5434" s="59"/>
      <c r="C5434" s="83"/>
    </row>
    <row r="5435" spans="1:3">
      <c r="A5435" s="59"/>
      <c r="B5435" s="59"/>
      <c r="C5435" s="83"/>
    </row>
    <row r="5436" spans="1:3">
      <c r="A5436" s="59"/>
      <c r="B5436" s="59"/>
      <c r="C5436" s="83"/>
    </row>
    <row r="5437" spans="1:3">
      <c r="A5437" s="59"/>
      <c r="B5437" s="59"/>
      <c r="C5437" s="83"/>
    </row>
    <row r="5438" spans="1:3">
      <c r="A5438" s="59"/>
      <c r="B5438" s="59"/>
      <c r="C5438" s="83"/>
    </row>
    <row r="5439" spans="1:3">
      <c r="A5439" s="59"/>
      <c r="B5439" s="59"/>
      <c r="C5439" s="83"/>
    </row>
    <row r="5440" spans="1:3">
      <c r="A5440" s="59"/>
      <c r="B5440" s="59"/>
      <c r="C5440" s="83"/>
    </row>
    <row r="5441" spans="1:3">
      <c r="A5441" s="59"/>
      <c r="B5441" s="59"/>
      <c r="C5441" s="83"/>
    </row>
    <row r="5442" spans="1:3">
      <c r="A5442" s="59"/>
      <c r="B5442" s="59"/>
      <c r="C5442" s="83"/>
    </row>
    <row r="5443" spans="1:3">
      <c r="A5443" s="59"/>
      <c r="B5443" s="59"/>
      <c r="C5443" s="83"/>
    </row>
    <row r="5444" spans="1:3">
      <c r="A5444" s="59"/>
      <c r="B5444" s="59"/>
      <c r="C5444" s="83"/>
    </row>
    <row r="5445" spans="1:3">
      <c r="A5445" s="59"/>
      <c r="B5445" s="59"/>
      <c r="C5445" s="83"/>
    </row>
    <row r="5446" spans="1:3">
      <c r="A5446" s="59"/>
      <c r="B5446" s="59"/>
      <c r="C5446" s="83"/>
    </row>
    <row r="5447" spans="1:3">
      <c r="A5447" s="59"/>
      <c r="B5447" s="59"/>
      <c r="C5447" s="83"/>
    </row>
    <row r="5448" spans="1:3">
      <c r="A5448" s="59"/>
      <c r="B5448" s="59"/>
      <c r="C5448" s="83"/>
    </row>
    <row r="5449" spans="1:3">
      <c r="A5449" s="59"/>
      <c r="B5449" s="59"/>
      <c r="C5449" s="83"/>
    </row>
    <row r="5450" spans="1:3">
      <c r="A5450" s="59"/>
      <c r="B5450" s="59"/>
      <c r="C5450" s="83"/>
    </row>
    <row r="5451" spans="1:3">
      <c r="A5451" s="59"/>
      <c r="B5451" s="59"/>
      <c r="C5451" s="83"/>
    </row>
    <row r="5452" spans="1:3">
      <c r="A5452" s="59"/>
      <c r="B5452" s="59"/>
      <c r="C5452" s="83"/>
    </row>
    <row r="5453" spans="1:3">
      <c r="A5453" s="59"/>
      <c r="B5453" s="59"/>
      <c r="C5453" s="83"/>
    </row>
    <row r="5454" spans="1:3">
      <c r="A5454" s="59"/>
      <c r="B5454" s="59"/>
      <c r="C5454" s="83"/>
    </row>
    <row r="5455" spans="1:3">
      <c r="A5455" s="59"/>
      <c r="B5455" s="59"/>
      <c r="C5455" s="83"/>
    </row>
    <row r="5456" spans="1:3">
      <c r="A5456" s="59"/>
      <c r="B5456" s="59"/>
      <c r="C5456" s="83"/>
    </row>
    <row r="5457" spans="1:3">
      <c r="A5457" s="59"/>
      <c r="B5457" s="59"/>
      <c r="C5457" s="83"/>
    </row>
    <row r="5458" spans="1:3">
      <c r="A5458" s="59"/>
      <c r="B5458" s="59"/>
      <c r="C5458" s="83"/>
    </row>
    <row r="5459" spans="1:3">
      <c r="A5459" s="59"/>
      <c r="B5459" s="59"/>
      <c r="C5459" s="83"/>
    </row>
    <row r="5460" spans="1:3">
      <c r="A5460" s="59"/>
      <c r="B5460" s="59"/>
      <c r="C5460" s="83"/>
    </row>
    <row r="5461" spans="1:3">
      <c r="A5461" s="59"/>
      <c r="B5461" s="59"/>
      <c r="C5461" s="83"/>
    </row>
    <row r="5462" spans="1:3">
      <c r="A5462" s="59"/>
      <c r="B5462" s="59"/>
      <c r="C5462" s="83"/>
    </row>
    <row r="5463" spans="1:3">
      <c r="A5463" s="59"/>
      <c r="B5463" s="59"/>
      <c r="C5463" s="83"/>
    </row>
    <row r="5464" spans="1:3">
      <c r="A5464" s="59"/>
      <c r="B5464" s="59"/>
      <c r="C5464" s="83"/>
    </row>
    <row r="5465" spans="1:3">
      <c r="A5465" s="59"/>
      <c r="B5465" s="59"/>
      <c r="C5465" s="83"/>
    </row>
    <row r="5466" spans="1:3">
      <c r="A5466" s="59"/>
      <c r="B5466" s="59"/>
      <c r="C5466" s="83"/>
    </row>
    <row r="5467" spans="1:3">
      <c r="A5467" s="59"/>
      <c r="B5467" s="59"/>
      <c r="C5467" s="83"/>
    </row>
    <row r="5468" spans="1:3">
      <c r="A5468" s="59"/>
      <c r="B5468" s="59"/>
      <c r="C5468" s="83"/>
    </row>
    <row r="5469" spans="1:3">
      <c r="A5469" s="59"/>
      <c r="B5469" s="59"/>
      <c r="C5469" s="83"/>
    </row>
    <row r="5470" spans="1:3">
      <c r="A5470" s="59"/>
      <c r="B5470" s="59"/>
      <c r="C5470" s="83"/>
    </row>
    <row r="5471" spans="1:3">
      <c r="A5471" s="59"/>
      <c r="B5471" s="59"/>
      <c r="C5471" s="83"/>
    </row>
    <row r="5472" spans="1:3">
      <c r="A5472" s="59"/>
      <c r="B5472" s="59"/>
      <c r="C5472" s="83"/>
    </row>
    <row r="5473" spans="1:3">
      <c r="A5473" s="59"/>
      <c r="B5473" s="59"/>
      <c r="C5473" s="83"/>
    </row>
    <row r="5474" spans="1:3">
      <c r="A5474" s="59"/>
      <c r="B5474" s="59"/>
      <c r="C5474" s="83"/>
    </row>
    <row r="5475" spans="1:3">
      <c r="A5475" s="59"/>
      <c r="B5475" s="59"/>
      <c r="C5475" s="83"/>
    </row>
    <row r="5476" spans="1:3">
      <c r="A5476" s="59"/>
      <c r="B5476" s="59"/>
      <c r="C5476" s="83"/>
    </row>
    <row r="5477" spans="1:3">
      <c r="A5477" s="59"/>
      <c r="B5477" s="59"/>
      <c r="C5477" s="83"/>
    </row>
    <row r="5478" spans="1:3">
      <c r="A5478" s="59"/>
      <c r="B5478" s="59"/>
      <c r="C5478" s="83"/>
    </row>
    <row r="5479" spans="1:3">
      <c r="A5479" s="59"/>
      <c r="B5479" s="59"/>
      <c r="C5479" s="83"/>
    </row>
    <row r="5480" spans="1:3">
      <c r="A5480" s="59"/>
      <c r="B5480" s="59"/>
      <c r="C5480" s="83"/>
    </row>
    <row r="5481" spans="1:3">
      <c r="A5481" s="59"/>
      <c r="B5481" s="59"/>
      <c r="C5481" s="83"/>
    </row>
    <row r="5482" spans="1:3">
      <c r="A5482" s="59"/>
      <c r="B5482" s="59"/>
      <c r="C5482" s="83"/>
    </row>
    <row r="5483" spans="1:3">
      <c r="A5483" s="59"/>
      <c r="B5483" s="59"/>
      <c r="C5483" s="83"/>
    </row>
    <row r="5484" spans="1:3">
      <c r="A5484" s="59"/>
      <c r="B5484" s="59"/>
      <c r="C5484" s="83"/>
    </row>
    <row r="5485" spans="1:3">
      <c r="A5485" s="59"/>
      <c r="B5485" s="59"/>
      <c r="C5485" s="83"/>
    </row>
    <row r="5486" spans="1:3">
      <c r="A5486" s="59"/>
      <c r="B5486" s="59"/>
      <c r="C5486" s="83"/>
    </row>
    <row r="5487" spans="1:3">
      <c r="A5487" s="59"/>
      <c r="B5487" s="59"/>
      <c r="C5487" s="83"/>
    </row>
    <row r="5488" spans="1:3">
      <c r="A5488" s="59"/>
      <c r="B5488" s="59"/>
      <c r="C5488" s="83"/>
    </row>
    <row r="5489" spans="1:3">
      <c r="A5489" s="59"/>
      <c r="B5489" s="59"/>
      <c r="C5489" s="83"/>
    </row>
    <row r="5490" spans="1:3">
      <c r="A5490" s="59"/>
      <c r="B5490" s="59"/>
      <c r="C5490" s="83"/>
    </row>
    <row r="5491" spans="1:3">
      <c r="A5491" s="59"/>
      <c r="B5491" s="59"/>
      <c r="C5491" s="83"/>
    </row>
    <row r="5492" spans="1:3">
      <c r="A5492" s="59"/>
      <c r="B5492" s="59"/>
      <c r="C5492" s="83"/>
    </row>
    <row r="5493" spans="1:3">
      <c r="A5493" s="59"/>
      <c r="B5493" s="59"/>
      <c r="C5493" s="83"/>
    </row>
    <row r="5494" spans="1:3">
      <c r="A5494" s="59"/>
      <c r="B5494" s="59"/>
      <c r="C5494" s="83"/>
    </row>
    <row r="5495" spans="1:3">
      <c r="A5495" s="59"/>
      <c r="B5495" s="59"/>
      <c r="C5495" s="83"/>
    </row>
    <row r="5496" spans="1:3">
      <c r="A5496" s="59"/>
      <c r="B5496" s="59"/>
      <c r="C5496" s="83"/>
    </row>
    <row r="5497" spans="1:3">
      <c r="A5497" s="59"/>
      <c r="B5497" s="59"/>
      <c r="C5497" s="83"/>
    </row>
    <row r="5498" spans="1:3">
      <c r="A5498" s="59"/>
      <c r="B5498" s="59"/>
      <c r="C5498" s="83"/>
    </row>
    <row r="5499" spans="1:3">
      <c r="A5499" s="59"/>
      <c r="B5499" s="59"/>
      <c r="C5499" s="83"/>
    </row>
    <row r="5500" spans="1:3">
      <c r="A5500" s="59"/>
      <c r="B5500" s="59"/>
      <c r="C5500" s="83"/>
    </row>
    <row r="5501" spans="1:3">
      <c r="A5501" s="59"/>
      <c r="B5501" s="59"/>
      <c r="C5501" s="83"/>
    </row>
    <row r="5502" spans="1:3">
      <c r="A5502" s="59"/>
      <c r="B5502" s="59"/>
      <c r="C5502" s="83"/>
    </row>
    <row r="5503" spans="1:3">
      <c r="A5503" s="59"/>
      <c r="B5503" s="59"/>
      <c r="C5503" s="83"/>
    </row>
    <row r="5504" spans="1:3">
      <c r="A5504" s="59"/>
      <c r="B5504" s="59"/>
      <c r="C5504" s="83"/>
    </row>
    <row r="5505" spans="1:3">
      <c r="A5505" s="59"/>
      <c r="B5505" s="59"/>
      <c r="C5505" s="83"/>
    </row>
    <row r="5506" spans="1:3">
      <c r="A5506" s="59"/>
      <c r="B5506" s="59"/>
      <c r="C5506" s="83"/>
    </row>
    <row r="5507" spans="1:3">
      <c r="A5507" s="59"/>
      <c r="B5507" s="59"/>
      <c r="C5507" s="83"/>
    </row>
    <row r="5508" spans="1:3">
      <c r="A5508" s="59"/>
      <c r="B5508" s="59"/>
      <c r="C5508" s="83"/>
    </row>
    <row r="5509" spans="1:3">
      <c r="A5509" s="59"/>
      <c r="B5509" s="59"/>
      <c r="C5509" s="83"/>
    </row>
    <row r="5510" spans="1:3">
      <c r="A5510" s="59"/>
      <c r="B5510" s="59"/>
      <c r="C5510" s="83"/>
    </row>
    <row r="5511" spans="1:3">
      <c r="A5511" s="59"/>
      <c r="B5511" s="59"/>
      <c r="C5511" s="83"/>
    </row>
    <row r="5512" spans="1:3">
      <c r="A5512" s="59"/>
      <c r="B5512" s="59"/>
      <c r="C5512" s="83"/>
    </row>
    <row r="5513" spans="1:3">
      <c r="A5513" s="59"/>
      <c r="B5513" s="59"/>
      <c r="C5513" s="83"/>
    </row>
    <row r="5514" spans="1:3">
      <c r="A5514" s="59"/>
      <c r="B5514" s="59"/>
      <c r="C5514" s="83"/>
    </row>
    <row r="5515" spans="1:3">
      <c r="A5515" s="59"/>
      <c r="B5515" s="59"/>
      <c r="C5515" s="83"/>
    </row>
    <row r="5516" spans="1:3">
      <c r="A5516" s="59"/>
      <c r="B5516" s="59"/>
      <c r="C5516" s="83"/>
    </row>
    <row r="5517" spans="1:3">
      <c r="A5517" s="59"/>
      <c r="B5517" s="59"/>
      <c r="C5517" s="83"/>
    </row>
    <row r="5518" spans="1:3">
      <c r="A5518" s="59"/>
      <c r="B5518" s="59"/>
      <c r="C5518" s="83"/>
    </row>
    <row r="5519" spans="1:3">
      <c r="A5519" s="59"/>
      <c r="B5519" s="59"/>
      <c r="C5519" s="83"/>
    </row>
    <row r="5520" spans="1:3">
      <c r="A5520" s="59"/>
      <c r="B5520" s="59"/>
      <c r="C5520" s="83"/>
    </row>
    <row r="5521" spans="1:3">
      <c r="A5521" s="59"/>
      <c r="B5521" s="59"/>
      <c r="C5521" s="83"/>
    </row>
    <row r="5522" spans="1:3">
      <c r="A5522" s="59"/>
      <c r="B5522" s="59"/>
      <c r="C5522" s="83"/>
    </row>
    <row r="5523" spans="1:3">
      <c r="A5523" s="59"/>
      <c r="B5523" s="59"/>
      <c r="C5523" s="83"/>
    </row>
    <row r="5524" spans="1:3">
      <c r="A5524" s="59"/>
      <c r="B5524" s="59"/>
      <c r="C5524" s="83"/>
    </row>
    <row r="5525" spans="1:3">
      <c r="A5525" s="59"/>
      <c r="B5525" s="59"/>
      <c r="C5525" s="83"/>
    </row>
    <row r="5526" spans="1:3">
      <c r="A5526" s="59"/>
      <c r="B5526" s="59"/>
      <c r="C5526" s="83"/>
    </row>
    <row r="5527" spans="1:3">
      <c r="A5527" s="59"/>
      <c r="B5527" s="59"/>
      <c r="C5527" s="83"/>
    </row>
    <row r="5528" spans="1:3">
      <c r="A5528" s="59"/>
      <c r="B5528" s="59"/>
      <c r="C5528" s="83"/>
    </row>
    <row r="5529" spans="1:3">
      <c r="A5529" s="59"/>
      <c r="B5529" s="59"/>
      <c r="C5529" s="83"/>
    </row>
    <row r="5530" spans="1:3">
      <c r="A5530" s="59"/>
      <c r="B5530" s="59"/>
      <c r="C5530" s="83"/>
    </row>
    <row r="5531" spans="1:3">
      <c r="A5531" s="59"/>
      <c r="B5531" s="59"/>
      <c r="C5531" s="83"/>
    </row>
    <row r="5532" spans="1:3">
      <c r="A5532" s="59"/>
      <c r="B5532" s="59"/>
      <c r="C5532" s="83"/>
    </row>
    <row r="5533" spans="1:3">
      <c r="A5533" s="59"/>
      <c r="B5533" s="59"/>
      <c r="C5533" s="83"/>
    </row>
    <row r="5534" spans="1:3">
      <c r="A5534" s="59"/>
      <c r="B5534" s="59"/>
      <c r="C5534" s="83"/>
    </row>
    <row r="5535" spans="1:3">
      <c r="A5535" s="59"/>
      <c r="B5535" s="59"/>
      <c r="C5535" s="83"/>
    </row>
    <row r="5536" spans="1:3">
      <c r="A5536" s="59"/>
      <c r="B5536" s="59"/>
      <c r="C5536" s="83"/>
    </row>
    <row r="5537" spans="1:3">
      <c r="A5537" s="59"/>
      <c r="B5537" s="59"/>
      <c r="C5537" s="83"/>
    </row>
    <row r="5538" spans="1:3">
      <c r="A5538" s="59"/>
      <c r="B5538" s="59"/>
      <c r="C5538" s="83"/>
    </row>
    <row r="5539" spans="1:3">
      <c r="A5539" s="59"/>
      <c r="B5539" s="59"/>
      <c r="C5539" s="83"/>
    </row>
    <row r="5540" spans="1:3">
      <c r="A5540" s="59"/>
      <c r="B5540" s="59"/>
      <c r="C5540" s="83"/>
    </row>
    <row r="5541" spans="1:3">
      <c r="A5541" s="59"/>
      <c r="B5541" s="59"/>
      <c r="C5541" s="83"/>
    </row>
    <row r="5542" spans="1:3">
      <c r="A5542" s="59"/>
      <c r="B5542" s="59"/>
      <c r="C5542" s="83"/>
    </row>
    <row r="5543" spans="1:3">
      <c r="A5543" s="59"/>
      <c r="B5543" s="59"/>
      <c r="C5543" s="83"/>
    </row>
    <row r="5544" spans="1:3">
      <c r="A5544" s="59"/>
      <c r="B5544" s="59"/>
      <c r="C5544" s="83"/>
    </row>
    <row r="5545" spans="1:3">
      <c r="A5545" s="59"/>
      <c r="B5545" s="59"/>
      <c r="C5545" s="83"/>
    </row>
    <row r="5546" spans="1:3">
      <c r="A5546" s="59"/>
      <c r="B5546" s="59"/>
      <c r="C5546" s="83"/>
    </row>
    <row r="5547" spans="1:3">
      <c r="A5547" s="59"/>
      <c r="B5547" s="59"/>
      <c r="C5547" s="83"/>
    </row>
    <row r="5548" spans="1:3">
      <c r="A5548" s="59"/>
      <c r="B5548" s="59"/>
      <c r="C5548" s="83"/>
    </row>
    <row r="5549" spans="1:3">
      <c r="A5549" s="59"/>
      <c r="B5549" s="59"/>
      <c r="C5549" s="83"/>
    </row>
    <row r="5550" spans="1:3">
      <c r="A5550" s="59"/>
      <c r="B5550" s="59"/>
      <c r="C5550" s="83"/>
    </row>
    <row r="5551" spans="1:3">
      <c r="A5551" s="59"/>
      <c r="B5551" s="59"/>
      <c r="C5551" s="83"/>
    </row>
    <row r="5552" spans="1:3">
      <c r="A5552" s="59"/>
      <c r="B5552" s="59"/>
      <c r="C5552" s="83"/>
    </row>
    <row r="5553" spans="1:3">
      <c r="A5553" s="59"/>
      <c r="B5553" s="59"/>
      <c r="C5553" s="83"/>
    </row>
    <row r="5554" spans="1:3">
      <c r="A5554" s="59"/>
      <c r="B5554" s="59"/>
      <c r="C5554" s="83"/>
    </row>
    <row r="5555" spans="1:3">
      <c r="A5555" s="59"/>
      <c r="B5555" s="59"/>
      <c r="C5555" s="83"/>
    </row>
    <row r="5556" spans="1:3">
      <c r="A5556" s="59"/>
      <c r="B5556" s="59"/>
      <c r="C5556" s="83"/>
    </row>
    <row r="5557" spans="1:3">
      <c r="A5557" s="59"/>
      <c r="B5557" s="59"/>
      <c r="C5557" s="83"/>
    </row>
    <row r="5558" spans="1:3">
      <c r="A5558" s="59"/>
      <c r="B5558" s="59"/>
      <c r="C5558" s="83"/>
    </row>
    <row r="5559" spans="1:3">
      <c r="A5559" s="59"/>
      <c r="B5559" s="59"/>
      <c r="C5559" s="83"/>
    </row>
    <row r="5560" spans="1:3">
      <c r="A5560" s="59"/>
      <c r="B5560" s="59"/>
      <c r="C5560" s="83"/>
    </row>
    <row r="5561" spans="1:3">
      <c r="A5561" s="59"/>
      <c r="B5561" s="59"/>
      <c r="C5561" s="83"/>
    </row>
    <row r="5562" spans="1:3">
      <c r="A5562" s="59"/>
      <c r="B5562" s="59"/>
      <c r="C5562" s="83"/>
    </row>
    <row r="5563" spans="1:3">
      <c r="A5563" s="59"/>
      <c r="B5563" s="59"/>
      <c r="C5563" s="83"/>
    </row>
    <row r="5564" spans="1:3">
      <c r="A5564" s="59"/>
      <c r="B5564" s="59"/>
      <c r="C5564" s="83"/>
    </row>
    <row r="5565" spans="1:3">
      <c r="A5565" s="59"/>
      <c r="B5565" s="59"/>
      <c r="C5565" s="83"/>
    </row>
    <row r="5566" spans="1:3">
      <c r="A5566" s="59"/>
      <c r="B5566" s="59"/>
      <c r="C5566" s="83"/>
    </row>
    <row r="5567" spans="1:3">
      <c r="A5567" s="59"/>
      <c r="B5567" s="59"/>
      <c r="C5567" s="83"/>
    </row>
    <row r="5568" spans="1:3">
      <c r="A5568" s="59"/>
      <c r="B5568" s="59"/>
      <c r="C5568" s="83"/>
    </row>
    <row r="5569" spans="1:3">
      <c r="A5569" s="59"/>
      <c r="B5569" s="59"/>
      <c r="C5569" s="83"/>
    </row>
    <row r="5570" spans="1:3">
      <c r="A5570" s="59"/>
      <c r="B5570" s="59"/>
      <c r="C5570" s="83"/>
    </row>
    <row r="5571" spans="1:3">
      <c r="A5571" s="59"/>
      <c r="B5571" s="59"/>
      <c r="C5571" s="83"/>
    </row>
    <row r="5572" spans="1:3">
      <c r="A5572" s="59"/>
      <c r="B5572" s="59"/>
      <c r="C5572" s="83"/>
    </row>
    <row r="5573" spans="1:3">
      <c r="A5573" s="59"/>
      <c r="B5573" s="59"/>
      <c r="C5573" s="83"/>
    </row>
    <row r="5574" spans="1:3">
      <c r="A5574" s="59"/>
      <c r="B5574" s="59"/>
      <c r="C5574" s="83"/>
    </row>
    <row r="5575" spans="1:3">
      <c r="A5575" s="59"/>
      <c r="B5575" s="59"/>
      <c r="C5575" s="83"/>
    </row>
    <row r="5576" spans="1:3">
      <c r="A5576" s="59"/>
      <c r="B5576" s="59"/>
      <c r="C5576" s="83"/>
    </row>
    <row r="5577" spans="1:3">
      <c r="A5577" s="59"/>
      <c r="B5577" s="59"/>
      <c r="C5577" s="83"/>
    </row>
    <row r="5578" spans="1:3">
      <c r="A5578" s="59"/>
      <c r="B5578" s="59"/>
      <c r="C5578" s="83"/>
    </row>
    <row r="5579" spans="1:3">
      <c r="A5579" s="59"/>
      <c r="B5579" s="59"/>
      <c r="C5579" s="83"/>
    </row>
    <row r="5580" spans="1:3">
      <c r="A5580" s="59"/>
      <c r="B5580" s="59"/>
      <c r="C5580" s="83"/>
    </row>
    <row r="5581" spans="1:3">
      <c r="A5581" s="59"/>
      <c r="B5581" s="59"/>
      <c r="C5581" s="83"/>
    </row>
    <row r="5582" spans="1:3">
      <c r="A5582" s="59"/>
      <c r="B5582" s="59"/>
      <c r="C5582" s="83"/>
    </row>
    <row r="5583" spans="1:3">
      <c r="A5583" s="59"/>
      <c r="B5583" s="59"/>
      <c r="C5583" s="83"/>
    </row>
    <row r="5584" spans="1:3">
      <c r="A5584" s="59"/>
      <c r="B5584" s="59"/>
      <c r="C5584" s="83"/>
    </row>
    <row r="5585" spans="1:3">
      <c r="A5585" s="59"/>
      <c r="B5585" s="59"/>
      <c r="C5585" s="83"/>
    </row>
    <row r="5586" spans="1:3">
      <c r="A5586" s="59"/>
      <c r="B5586" s="59"/>
      <c r="C5586" s="83"/>
    </row>
    <row r="5587" spans="1:3">
      <c r="A5587" s="59"/>
      <c r="B5587" s="59"/>
      <c r="C5587" s="83"/>
    </row>
    <row r="5588" spans="1:3">
      <c r="A5588" s="59"/>
      <c r="B5588" s="59"/>
      <c r="C5588" s="83"/>
    </row>
    <row r="5589" spans="1:3">
      <c r="A5589" s="59"/>
      <c r="B5589" s="59"/>
      <c r="C5589" s="83"/>
    </row>
    <row r="5590" spans="1:3">
      <c r="A5590" s="59"/>
      <c r="B5590" s="59"/>
      <c r="C5590" s="83"/>
    </row>
    <row r="5591" spans="1:3">
      <c r="A5591" s="59"/>
      <c r="B5591" s="59"/>
      <c r="C5591" s="83"/>
    </row>
    <row r="5592" spans="1:3">
      <c r="A5592" s="59"/>
      <c r="B5592" s="59"/>
      <c r="C5592" s="83"/>
    </row>
    <row r="5593" spans="1:3">
      <c r="A5593" s="59"/>
      <c r="B5593" s="59"/>
      <c r="C5593" s="83"/>
    </row>
    <row r="5594" spans="1:3">
      <c r="A5594" s="59"/>
      <c r="B5594" s="59"/>
      <c r="C5594" s="83"/>
    </row>
    <row r="5595" spans="1:3">
      <c r="A5595" s="59"/>
      <c r="B5595" s="59"/>
      <c r="C5595" s="83"/>
    </row>
    <row r="5596" spans="1:3">
      <c r="A5596" s="59"/>
      <c r="B5596" s="59"/>
      <c r="C5596" s="83"/>
    </row>
    <row r="5597" spans="1:3">
      <c r="A5597" s="59"/>
      <c r="B5597" s="59"/>
      <c r="C5597" s="83"/>
    </row>
    <row r="5598" spans="1:3">
      <c r="A5598" s="59"/>
      <c r="B5598" s="59"/>
      <c r="C5598" s="83"/>
    </row>
    <row r="5599" spans="1:3">
      <c r="A5599" s="59"/>
      <c r="B5599" s="59"/>
      <c r="C5599" s="83"/>
    </row>
    <row r="5600" spans="1:3">
      <c r="A5600" s="59"/>
      <c r="B5600" s="59"/>
      <c r="C5600" s="83"/>
    </row>
    <row r="5601" spans="1:3">
      <c r="A5601" s="59"/>
      <c r="B5601" s="59"/>
      <c r="C5601" s="83"/>
    </row>
    <row r="5602" spans="1:3">
      <c r="A5602" s="59"/>
      <c r="B5602" s="59"/>
      <c r="C5602" s="83"/>
    </row>
    <row r="5603" spans="1:3">
      <c r="A5603" s="59"/>
      <c r="B5603" s="59"/>
      <c r="C5603" s="83"/>
    </row>
    <row r="5604" spans="1:3">
      <c r="A5604" s="59"/>
      <c r="B5604" s="59"/>
      <c r="C5604" s="83"/>
    </row>
    <row r="5605" spans="1:3">
      <c r="A5605" s="59"/>
      <c r="B5605" s="59"/>
      <c r="C5605" s="83"/>
    </row>
    <row r="5606" spans="1:3">
      <c r="A5606" s="59"/>
      <c r="B5606" s="59"/>
      <c r="C5606" s="83"/>
    </row>
    <row r="5607" spans="1:3">
      <c r="A5607" s="59"/>
      <c r="B5607" s="59"/>
      <c r="C5607" s="83"/>
    </row>
    <row r="5608" spans="1:3">
      <c r="A5608" s="59"/>
      <c r="B5608" s="59"/>
      <c r="C5608" s="83"/>
    </row>
    <row r="5609" spans="1:3">
      <c r="A5609" s="59"/>
      <c r="B5609" s="59"/>
      <c r="C5609" s="83"/>
    </row>
    <row r="5610" spans="1:3">
      <c r="A5610" s="59"/>
      <c r="B5610" s="59"/>
      <c r="C5610" s="83"/>
    </row>
    <row r="5611" spans="1:3">
      <c r="A5611" s="59"/>
      <c r="B5611" s="59"/>
      <c r="C5611" s="83"/>
    </row>
    <row r="5612" spans="1:3">
      <c r="A5612" s="59"/>
      <c r="B5612" s="59"/>
      <c r="C5612" s="83"/>
    </row>
    <row r="5613" spans="1:3">
      <c r="A5613" s="59"/>
      <c r="B5613" s="59"/>
      <c r="C5613" s="83"/>
    </row>
    <row r="5614" spans="1:3">
      <c r="A5614" s="59"/>
      <c r="B5614" s="59"/>
      <c r="C5614" s="83"/>
    </row>
    <row r="5615" spans="1:3">
      <c r="A5615" s="59"/>
      <c r="B5615" s="59"/>
      <c r="C5615" s="83"/>
    </row>
    <row r="5616" spans="1:3">
      <c r="A5616" s="59"/>
      <c r="B5616" s="59"/>
      <c r="C5616" s="83"/>
    </row>
    <row r="5617" spans="1:3">
      <c r="A5617" s="59"/>
      <c r="B5617" s="59"/>
      <c r="C5617" s="83"/>
    </row>
    <row r="5618" spans="1:3">
      <c r="A5618" s="59"/>
      <c r="B5618" s="59"/>
      <c r="C5618" s="83"/>
    </row>
    <row r="5619" spans="1:3">
      <c r="A5619" s="59"/>
      <c r="B5619" s="59"/>
      <c r="C5619" s="83"/>
    </row>
    <row r="5620" spans="1:3">
      <c r="A5620" s="59"/>
      <c r="B5620" s="59"/>
      <c r="C5620" s="83"/>
    </row>
    <row r="5621" spans="1:3">
      <c r="A5621" s="59"/>
      <c r="B5621" s="59"/>
      <c r="C5621" s="83"/>
    </row>
    <row r="5622" spans="1:3">
      <c r="A5622" s="59"/>
      <c r="B5622" s="59"/>
      <c r="C5622" s="83"/>
    </row>
    <row r="5623" spans="1:3">
      <c r="A5623" s="59"/>
      <c r="B5623" s="59"/>
      <c r="C5623" s="83"/>
    </row>
    <row r="5624" spans="1:3">
      <c r="A5624" s="59"/>
      <c r="B5624" s="59"/>
      <c r="C5624" s="83"/>
    </row>
    <row r="5625" spans="1:3">
      <c r="A5625" s="59"/>
      <c r="B5625" s="59"/>
      <c r="C5625" s="83"/>
    </row>
    <row r="5626" spans="1:3">
      <c r="A5626" s="59"/>
      <c r="B5626" s="59"/>
      <c r="C5626" s="83"/>
    </row>
    <row r="5627" spans="1:3">
      <c r="A5627" s="59"/>
      <c r="B5627" s="59"/>
      <c r="C5627" s="83"/>
    </row>
    <row r="5628" spans="1:3">
      <c r="A5628" s="59"/>
      <c r="B5628" s="59"/>
      <c r="C5628" s="83"/>
    </row>
    <row r="5629" spans="1:3">
      <c r="A5629" s="59"/>
      <c r="B5629" s="59"/>
      <c r="C5629" s="83"/>
    </row>
    <row r="5630" spans="1:3">
      <c r="A5630" s="59"/>
      <c r="B5630" s="59"/>
      <c r="C5630" s="83"/>
    </row>
    <row r="5631" spans="1:3">
      <c r="A5631" s="59"/>
      <c r="B5631" s="59"/>
      <c r="C5631" s="83"/>
    </row>
    <row r="5632" spans="1:3">
      <c r="A5632" s="59"/>
      <c r="B5632" s="59"/>
      <c r="C5632" s="83"/>
    </row>
    <row r="5633" spans="1:3">
      <c r="A5633" s="59"/>
      <c r="B5633" s="59"/>
      <c r="C5633" s="83"/>
    </row>
    <row r="5634" spans="1:3">
      <c r="A5634" s="59"/>
      <c r="B5634" s="59"/>
      <c r="C5634" s="83"/>
    </row>
    <row r="5635" spans="1:3">
      <c r="A5635" s="59"/>
      <c r="B5635" s="59"/>
      <c r="C5635" s="83"/>
    </row>
    <row r="5636" spans="1:3">
      <c r="A5636" s="59"/>
      <c r="B5636" s="59"/>
      <c r="C5636" s="83"/>
    </row>
    <row r="5637" spans="1:3">
      <c r="A5637" s="59"/>
      <c r="B5637" s="59"/>
      <c r="C5637" s="83"/>
    </row>
    <row r="5638" spans="1:3">
      <c r="A5638" s="59"/>
      <c r="B5638" s="59"/>
      <c r="C5638" s="83"/>
    </row>
    <row r="5639" spans="1:3">
      <c r="A5639" s="59"/>
      <c r="B5639" s="59"/>
      <c r="C5639" s="83"/>
    </row>
    <row r="5640" spans="1:3">
      <c r="A5640" s="59"/>
      <c r="B5640" s="59"/>
      <c r="C5640" s="83"/>
    </row>
    <row r="5641" spans="1:3">
      <c r="A5641" s="59"/>
      <c r="B5641" s="59"/>
      <c r="C5641" s="83"/>
    </row>
    <row r="5642" spans="1:3">
      <c r="A5642" s="59"/>
      <c r="B5642" s="59"/>
      <c r="C5642" s="83"/>
    </row>
    <row r="5643" spans="1:3">
      <c r="A5643" s="59"/>
      <c r="B5643" s="59"/>
      <c r="C5643" s="83"/>
    </row>
    <row r="5644" spans="1:3">
      <c r="A5644" s="59"/>
      <c r="B5644" s="59"/>
      <c r="C5644" s="83"/>
    </row>
    <row r="5645" spans="1:3">
      <c r="A5645" s="59"/>
      <c r="B5645" s="59"/>
      <c r="C5645" s="83"/>
    </row>
    <row r="5646" spans="1:3">
      <c r="A5646" s="59"/>
      <c r="B5646" s="59"/>
      <c r="C5646" s="83"/>
    </row>
    <row r="5647" spans="1:3">
      <c r="A5647" s="59"/>
      <c r="B5647" s="59"/>
      <c r="C5647" s="83"/>
    </row>
    <row r="5648" spans="1:3">
      <c r="A5648" s="59"/>
      <c r="B5648" s="59"/>
      <c r="C5648" s="83"/>
    </row>
    <row r="5649" spans="1:3">
      <c r="A5649" s="59"/>
      <c r="B5649" s="59"/>
      <c r="C5649" s="83"/>
    </row>
    <row r="5650" spans="1:3">
      <c r="A5650" s="59"/>
      <c r="B5650" s="59"/>
      <c r="C5650" s="83"/>
    </row>
    <row r="5651" spans="1:3">
      <c r="A5651" s="59"/>
      <c r="B5651" s="59"/>
      <c r="C5651" s="83"/>
    </row>
    <row r="5652" spans="1:3">
      <c r="A5652" s="59"/>
      <c r="B5652" s="59"/>
      <c r="C5652" s="83"/>
    </row>
    <row r="5653" spans="1:3">
      <c r="A5653" s="59"/>
      <c r="B5653" s="59"/>
      <c r="C5653" s="83"/>
    </row>
    <row r="5654" spans="1:3">
      <c r="A5654" s="59"/>
      <c r="B5654" s="59"/>
      <c r="C5654" s="83"/>
    </row>
    <row r="5655" spans="1:3">
      <c r="A5655" s="59"/>
      <c r="B5655" s="59"/>
      <c r="C5655" s="83"/>
    </row>
    <row r="5656" spans="1:3">
      <c r="A5656" s="59"/>
      <c r="B5656" s="59"/>
      <c r="C5656" s="83"/>
    </row>
    <row r="5657" spans="1:3">
      <c r="A5657" s="59"/>
      <c r="B5657" s="59"/>
      <c r="C5657" s="83"/>
    </row>
    <row r="5658" spans="1:3">
      <c r="A5658" s="59"/>
      <c r="B5658" s="59"/>
      <c r="C5658" s="83"/>
    </row>
    <row r="5659" spans="1:3">
      <c r="A5659" s="59"/>
      <c r="B5659" s="59"/>
      <c r="C5659" s="83"/>
    </row>
    <row r="5660" spans="1:3">
      <c r="A5660" s="59"/>
      <c r="B5660" s="59"/>
      <c r="C5660" s="83"/>
    </row>
    <row r="5661" spans="1:3">
      <c r="A5661" s="59"/>
      <c r="B5661" s="59"/>
      <c r="C5661" s="83"/>
    </row>
    <row r="5662" spans="1:3">
      <c r="A5662" s="59"/>
      <c r="B5662" s="59"/>
      <c r="C5662" s="83"/>
    </row>
    <row r="5663" spans="1:3">
      <c r="A5663" s="59"/>
      <c r="B5663" s="59"/>
      <c r="C5663" s="83"/>
    </row>
    <row r="5664" spans="1:3">
      <c r="A5664" s="59"/>
      <c r="B5664" s="59"/>
      <c r="C5664" s="83"/>
    </row>
    <row r="5665" spans="1:3">
      <c r="A5665" s="59"/>
      <c r="B5665" s="59"/>
      <c r="C5665" s="83"/>
    </row>
    <row r="5666" spans="1:3">
      <c r="A5666" s="59"/>
      <c r="B5666" s="59"/>
      <c r="C5666" s="83"/>
    </row>
    <row r="5667" spans="1:3">
      <c r="A5667" s="59"/>
      <c r="B5667" s="59"/>
      <c r="C5667" s="83"/>
    </row>
    <row r="5668" spans="1:3">
      <c r="A5668" s="59"/>
      <c r="B5668" s="59"/>
      <c r="C5668" s="83"/>
    </row>
    <row r="5669" spans="1:3">
      <c r="A5669" s="59"/>
      <c r="B5669" s="59"/>
      <c r="C5669" s="83"/>
    </row>
    <row r="5670" spans="1:3">
      <c r="A5670" s="59"/>
      <c r="B5670" s="59"/>
      <c r="C5670" s="83"/>
    </row>
    <row r="5671" spans="1:3">
      <c r="A5671" s="59"/>
      <c r="B5671" s="59"/>
      <c r="C5671" s="83"/>
    </row>
    <row r="5672" spans="1:3">
      <c r="A5672" s="59"/>
      <c r="B5672" s="59"/>
      <c r="C5672" s="83"/>
    </row>
    <row r="5673" spans="1:3">
      <c r="A5673" s="59"/>
      <c r="B5673" s="59"/>
      <c r="C5673" s="83"/>
    </row>
    <row r="5674" spans="1:3">
      <c r="A5674" s="59"/>
      <c r="B5674" s="59"/>
      <c r="C5674" s="83"/>
    </row>
    <row r="5675" spans="1:3">
      <c r="A5675" s="59"/>
      <c r="B5675" s="59"/>
      <c r="C5675" s="83"/>
    </row>
    <row r="5676" spans="1:3">
      <c r="A5676" s="59"/>
      <c r="B5676" s="59"/>
      <c r="C5676" s="83"/>
    </row>
    <row r="5677" spans="1:3">
      <c r="A5677" s="59"/>
      <c r="B5677" s="59"/>
      <c r="C5677" s="83"/>
    </row>
    <row r="5678" spans="1:3">
      <c r="A5678" s="59"/>
      <c r="B5678" s="59"/>
      <c r="C5678" s="83"/>
    </row>
    <row r="5679" spans="1:3">
      <c r="A5679" s="59"/>
      <c r="B5679" s="59"/>
      <c r="C5679" s="83"/>
    </row>
    <row r="5680" spans="1:3">
      <c r="A5680" s="59"/>
      <c r="B5680" s="59"/>
      <c r="C5680" s="83"/>
    </row>
    <row r="5681" spans="1:3">
      <c r="A5681" s="59"/>
      <c r="B5681" s="59"/>
      <c r="C5681" s="83"/>
    </row>
    <row r="5682" spans="1:3">
      <c r="A5682" s="59"/>
      <c r="B5682" s="59"/>
      <c r="C5682" s="83"/>
    </row>
    <row r="5683" spans="1:3">
      <c r="A5683" s="59"/>
      <c r="B5683" s="59"/>
      <c r="C5683" s="83"/>
    </row>
    <row r="5684" spans="1:3">
      <c r="A5684" s="59"/>
      <c r="B5684" s="59"/>
      <c r="C5684" s="83"/>
    </row>
    <row r="5685" spans="1:3">
      <c r="A5685" s="59"/>
      <c r="B5685" s="59"/>
      <c r="C5685" s="83"/>
    </row>
    <row r="5686" spans="1:3">
      <c r="A5686" s="59"/>
      <c r="B5686" s="59"/>
      <c r="C5686" s="83"/>
    </row>
    <row r="5687" spans="1:3">
      <c r="A5687" s="59"/>
      <c r="B5687" s="59"/>
      <c r="C5687" s="83"/>
    </row>
    <row r="5688" spans="1:3">
      <c r="A5688" s="59"/>
      <c r="B5688" s="59"/>
      <c r="C5688" s="83"/>
    </row>
    <row r="5689" spans="1:3">
      <c r="A5689" s="59"/>
      <c r="B5689" s="59"/>
      <c r="C5689" s="83"/>
    </row>
    <row r="5690" spans="1:3">
      <c r="A5690" s="59"/>
      <c r="B5690" s="59"/>
      <c r="C5690" s="83"/>
    </row>
    <row r="5691" spans="1:3">
      <c r="A5691" s="59"/>
      <c r="B5691" s="59"/>
      <c r="C5691" s="83"/>
    </row>
    <row r="5692" spans="1:3">
      <c r="A5692" s="59"/>
      <c r="B5692" s="59"/>
      <c r="C5692" s="83"/>
    </row>
    <row r="5693" spans="1:3">
      <c r="A5693" s="59"/>
      <c r="B5693" s="59"/>
      <c r="C5693" s="83"/>
    </row>
    <row r="5694" spans="1:3">
      <c r="A5694" s="59"/>
      <c r="B5694" s="59"/>
      <c r="C5694" s="83"/>
    </row>
    <row r="5695" spans="1:3">
      <c r="A5695" s="59"/>
      <c r="B5695" s="59"/>
      <c r="C5695" s="83"/>
    </row>
    <row r="5696" spans="1:3">
      <c r="A5696" s="59"/>
      <c r="B5696" s="59"/>
      <c r="C5696" s="83"/>
    </row>
    <row r="5697" spans="1:3">
      <c r="A5697" s="59"/>
      <c r="B5697" s="59"/>
      <c r="C5697" s="83"/>
    </row>
    <row r="5698" spans="1:3">
      <c r="A5698" s="59"/>
      <c r="B5698" s="59"/>
      <c r="C5698" s="83"/>
    </row>
    <row r="5699" spans="1:3">
      <c r="A5699" s="59"/>
      <c r="B5699" s="59"/>
      <c r="C5699" s="83"/>
    </row>
    <row r="5700" spans="1:3">
      <c r="A5700" s="59"/>
      <c r="B5700" s="59"/>
      <c r="C5700" s="83"/>
    </row>
    <row r="5701" spans="1:3">
      <c r="A5701" s="59"/>
      <c r="B5701" s="59"/>
      <c r="C5701" s="83"/>
    </row>
    <row r="5702" spans="1:3">
      <c r="A5702" s="59"/>
      <c r="B5702" s="59"/>
      <c r="C5702" s="83"/>
    </row>
    <row r="5703" spans="1:3">
      <c r="A5703" s="59"/>
      <c r="B5703" s="59"/>
      <c r="C5703" s="83"/>
    </row>
    <row r="5704" spans="1:3">
      <c r="A5704" s="59"/>
      <c r="B5704" s="59"/>
      <c r="C5704" s="83"/>
    </row>
    <row r="5705" spans="1:3">
      <c r="A5705" s="59"/>
      <c r="B5705" s="59"/>
      <c r="C5705" s="83"/>
    </row>
    <row r="5706" spans="1:3">
      <c r="A5706" s="59"/>
      <c r="B5706" s="59"/>
      <c r="C5706" s="83"/>
    </row>
    <row r="5707" spans="1:3">
      <c r="A5707" s="59"/>
      <c r="B5707" s="59"/>
      <c r="C5707" s="83"/>
    </row>
    <row r="5708" spans="1:3">
      <c r="A5708" s="59"/>
      <c r="B5708" s="59"/>
      <c r="C5708" s="83"/>
    </row>
    <row r="5709" spans="1:3">
      <c r="A5709" s="59"/>
      <c r="B5709" s="59"/>
      <c r="C5709" s="83"/>
    </row>
    <row r="5710" spans="1:3">
      <c r="A5710" s="59"/>
      <c r="B5710" s="59"/>
      <c r="C5710" s="83"/>
    </row>
    <row r="5711" spans="1:3">
      <c r="A5711" s="59"/>
      <c r="B5711" s="59"/>
      <c r="C5711" s="83"/>
    </row>
    <row r="5712" spans="1:3">
      <c r="A5712" s="59"/>
      <c r="B5712" s="59"/>
      <c r="C5712" s="83"/>
    </row>
    <row r="5713" spans="1:3">
      <c r="A5713" s="59"/>
      <c r="B5713" s="59"/>
      <c r="C5713" s="83"/>
    </row>
    <row r="5714" spans="1:3">
      <c r="A5714" s="59"/>
      <c r="B5714" s="59"/>
      <c r="C5714" s="83"/>
    </row>
    <row r="5715" spans="1:3">
      <c r="A5715" s="59"/>
      <c r="B5715" s="59"/>
      <c r="C5715" s="83"/>
    </row>
    <row r="5716" spans="1:3">
      <c r="A5716" s="59"/>
      <c r="B5716" s="59"/>
      <c r="C5716" s="83"/>
    </row>
    <row r="5717" spans="1:3">
      <c r="A5717" s="59"/>
      <c r="B5717" s="59"/>
      <c r="C5717" s="83"/>
    </row>
    <row r="5718" spans="1:3">
      <c r="A5718" s="59"/>
      <c r="B5718" s="59"/>
      <c r="C5718" s="83"/>
    </row>
    <row r="5719" spans="1:3">
      <c r="A5719" s="59"/>
      <c r="B5719" s="59"/>
      <c r="C5719" s="83"/>
    </row>
    <row r="5720" spans="1:3">
      <c r="A5720" s="59"/>
      <c r="B5720" s="59"/>
      <c r="C5720" s="83"/>
    </row>
    <row r="5721" spans="1:3">
      <c r="A5721" s="59"/>
      <c r="B5721" s="59"/>
      <c r="C5721" s="83"/>
    </row>
    <row r="5722" spans="1:3">
      <c r="A5722" s="59"/>
      <c r="B5722" s="59"/>
      <c r="C5722" s="83"/>
    </row>
    <row r="5723" spans="1:3">
      <c r="A5723" s="59"/>
      <c r="B5723" s="59"/>
      <c r="C5723" s="83"/>
    </row>
    <row r="5724" spans="1:3">
      <c r="A5724" s="59"/>
      <c r="B5724" s="59"/>
      <c r="C5724" s="83"/>
    </row>
    <row r="5725" spans="1:3">
      <c r="A5725" s="59"/>
      <c r="B5725" s="59"/>
      <c r="C5725" s="83"/>
    </row>
    <row r="5726" spans="1:3">
      <c r="A5726" s="59"/>
      <c r="B5726" s="59"/>
      <c r="C5726" s="83"/>
    </row>
    <row r="5727" spans="1:3">
      <c r="A5727" s="59"/>
      <c r="B5727" s="59"/>
      <c r="C5727" s="83"/>
    </row>
    <row r="5728" spans="1:3">
      <c r="A5728" s="59"/>
      <c r="B5728" s="59"/>
      <c r="C5728" s="83"/>
    </row>
    <row r="5729" spans="1:3">
      <c r="A5729" s="59"/>
      <c r="B5729" s="59"/>
      <c r="C5729" s="83"/>
    </row>
    <row r="5730" spans="1:3">
      <c r="A5730" s="59"/>
      <c r="B5730" s="59"/>
      <c r="C5730" s="83"/>
    </row>
    <row r="5731" spans="1:3">
      <c r="A5731" s="59"/>
      <c r="B5731" s="59"/>
      <c r="C5731" s="83"/>
    </row>
    <row r="5732" spans="1:3">
      <c r="A5732" s="59"/>
      <c r="B5732" s="59"/>
      <c r="C5732" s="83"/>
    </row>
    <row r="5733" spans="1:3">
      <c r="A5733" s="59"/>
      <c r="B5733" s="59"/>
      <c r="C5733" s="83"/>
    </row>
    <row r="5734" spans="1:3">
      <c r="A5734" s="59"/>
      <c r="B5734" s="59"/>
      <c r="C5734" s="83"/>
    </row>
    <row r="5735" spans="1:3">
      <c r="A5735" s="59"/>
      <c r="B5735" s="59"/>
      <c r="C5735" s="83"/>
    </row>
    <row r="5736" spans="1:3">
      <c r="A5736" s="59"/>
      <c r="B5736" s="59"/>
      <c r="C5736" s="83"/>
    </row>
    <row r="5737" spans="1:3">
      <c r="A5737" s="59"/>
      <c r="B5737" s="59"/>
      <c r="C5737" s="83"/>
    </row>
    <row r="5738" spans="1:3">
      <c r="A5738" s="59"/>
      <c r="B5738" s="59"/>
      <c r="C5738" s="83"/>
    </row>
    <row r="5739" spans="1:3">
      <c r="A5739" s="59"/>
      <c r="B5739" s="59"/>
      <c r="C5739" s="83"/>
    </row>
    <row r="5740" spans="1:3">
      <c r="A5740" s="59"/>
      <c r="B5740" s="59"/>
      <c r="C5740" s="83"/>
    </row>
    <row r="5741" spans="1:3">
      <c r="A5741" s="59"/>
      <c r="B5741" s="59"/>
      <c r="C5741" s="83"/>
    </row>
    <row r="5742" spans="1:3">
      <c r="A5742" s="59"/>
      <c r="B5742" s="59"/>
      <c r="C5742" s="83"/>
    </row>
    <row r="5743" spans="1:3">
      <c r="A5743" s="59"/>
      <c r="B5743" s="59"/>
      <c r="C5743" s="83"/>
    </row>
    <row r="5744" spans="1:3">
      <c r="A5744" s="59"/>
      <c r="B5744" s="59"/>
      <c r="C5744" s="83"/>
    </row>
    <row r="5745" spans="1:3">
      <c r="A5745" s="59"/>
      <c r="B5745" s="59"/>
      <c r="C5745" s="83"/>
    </row>
    <row r="5746" spans="1:3">
      <c r="A5746" s="59"/>
      <c r="B5746" s="59"/>
      <c r="C5746" s="83"/>
    </row>
    <row r="5747" spans="1:3">
      <c r="A5747" s="59"/>
      <c r="B5747" s="59"/>
      <c r="C5747" s="83"/>
    </row>
    <row r="5748" spans="1:3">
      <c r="A5748" s="59"/>
      <c r="B5748" s="59"/>
      <c r="C5748" s="83"/>
    </row>
    <row r="5749" spans="1:3">
      <c r="A5749" s="59"/>
      <c r="B5749" s="59"/>
      <c r="C5749" s="83"/>
    </row>
    <row r="5750" spans="1:3">
      <c r="A5750" s="59"/>
      <c r="B5750" s="59"/>
      <c r="C5750" s="83"/>
    </row>
    <row r="5751" spans="1:3">
      <c r="A5751" s="59"/>
      <c r="B5751" s="59"/>
      <c r="C5751" s="83"/>
    </row>
    <row r="5752" spans="1:3">
      <c r="A5752" s="59"/>
      <c r="B5752" s="59"/>
      <c r="C5752" s="83"/>
    </row>
    <row r="5753" spans="1:3">
      <c r="A5753" s="59"/>
      <c r="B5753" s="59"/>
      <c r="C5753" s="83"/>
    </row>
    <row r="5754" spans="1:3">
      <c r="A5754" s="59"/>
      <c r="B5754" s="59"/>
      <c r="C5754" s="83"/>
    </row>
    <row r="5755" spans="1:3">
      <c r="A5755" s="59"/>
      <c r="B5755" s="59"/>
      <c r="C5755" s="83"/>
    </row>
    <row r="5756" spans="1:3">
      <c r="A5756" s="59"/>
      <c r="B5756" s="59"/>
      <c r="C5756" s="83"/>
    </row>
    <row r="5757" spans="1:3">
      <c r="A5757" s="59"/>
      <c r="B5757" s="59"/>
      <c r="C5757" s="83"/>
    </row>
    <row r="5758" spans="1:3">
      <c r="A5758" s="59"/>
      <c r="B5758" s="59"/>
      <c r="C5758" s="83"/>
    </row>
    <row r="5759" spans="1:3">
      <c r="A5759" s="59"/>
      <c r="B5759" s="59"/>
      <c r="C5759" s="83"/>
    </row>
    <row r="5760" spans="1:3">
      <c r="A5760" s="59"/>
      <c r="B5760" s="59"/>
      <c r="C5760" s="83"/>
    </row>
    <row r="5761" spans="1:3">
      <c r="A5761" s="59"/>
      <c r="B5761" s="59"/>
      <c r="C5761" s="83"/>
    </row>
    <row r="5762" spans="1:3">
      <c r="A5762" s="59"/>
      <c r="B5762" s="59"/>
      <c r="C5762" s="83"/>
    </row>
    <row r="5763" spans="1:3">
      <c r="A5763" s="59"/>
      <c r="B5763" s="59"/>
      <c r="C5763" s="83"/>
    </row>
    <row r="5764" spans="1:3">
      <c r="A5764" s="59"/>
      <c r="B5764" s="59"/>
      <c r="C5764" s="83"/>
    </row>
    <row r="5765" spans="1:3">
      <c r="A5765" s="59"/>
      <c r="B5765" s="59"/>
      <c r="C5765" s="83"/>
    </row>
    <row r="5766" spans="1:3">
      <c r="A5766" s="59"/>
      <c r="B5766" s="59"/>
      <c r="C5766" s="83"/>
    </row>
    <row r="5767" spans="1:3">
      <c r="A5767" s="59"/>
      <c r="B5767" s="59"/>
      <c r="C5767" s="83"/>
    </row>
    <row r="5768" spans="1:3">
      <c r="A5768" s="59"/>
      <c r="B5768" s="59"/>
      <c r="C5768" s="83"/>
    </row>
    <row r="5769" spans="1:3">
      <c r="A5769" s="59"/>
      <c r="B5769" s="59"/>
      <c r="C5769" s="83"/>
    </row>
    <row r="5770" spans="1:3">
      <c r="A5770" s="59"/>
      <c r="B5770" s="59"/>
      <c r="C5770" s="83"/>
    </row>
    <row r="5771" spans="1:3">
      <c r="A5771" s="59"/>
      <c r="B5771" s="59"/>
      <c r="C5771" s="83"/>
    </row>
    <row r="5772" spans="1:3">
      <c r="A5772" s="59"/>
      <c r="B5772" s="59"/>
      <c r="C5772" s="83"/>
    </row>
    <row r="5773" spans="1:3">
      <c r="A5773" s="59"/>
      <c r="B5773" s="59"/>
      <c r="C5773" s="83"/>
    </row>
    <row r="5774" spans="1:3">
      <c r="A5774" s="59"/>
      <c r="B5774" s="59"/>
      <c r="C5774" s="83"/>
    </row>
    <row r="5775" spans="1:3">
      <c r="A5775" s="59"/>
      <c r="B5775" s="59"/>
      <c r="C5775" s="83"/>
    </row>
    <row r="5776" spans="1:3">
      <c r="A5776" s="59"/>
      <c r="B5776" s="59"/>
      <c r="C5776" s="83"/>
    </row>
    <row r="5777" spans="1:3">
      <c r="A5777" s="59"/>
      <c r="B5777" s="59"/>
      <c r="C5777" s="83"/>
    </row>
    <row r="5778" spans="1:3">
      <c r="A5778" s="59"/>
      <c r="B5778" s="59"/>
      <c r="C5778" s="83"/>
    </row>
    <row r="5779" spans="1:3">
      <c r="A5779" s="59"/>
      <c r="B5779" s="59"/>
      <c r="C5779" s="83"/>
    </row>
    <row r="5780" spans="1:3">
      <c r="A5780" s="59"/>
      <c r="B5780" s="59"/>
      <c r="C5780" s="83"/>
    </row>
    <row r="5781" spans="1:3">
      <c r="A5781" s="59"/>
      <c r="B5781" s="59"/>
      <c r="C5781" s="83"/>
    </row>
    <row r="5782" spans="1:3">
      <c r="A5782" s="59"/>
      <c r="B5782" s="59"/>
      <c r="C5782" s="83"/>
    </row>
    <row r="5783" spans="1:3">
      <c r="A5783" s="59"/>
      <c r="B5783" s="59"/>
      <c r="C5783" s="83"/>
    </row>
    <row r="5784" spans="1:3">
      <c r="A5784" s="59"/>
      <c r="B5784" s="59"/>
      <c r="C5784" s="83"/>
    </row>
    <row r="5785" spans="1:3">
      <c r="A5785" s="59"/>
      <c r="B5785" s="59"/>
      <c r="C5785" s="83"/>
    </row>
    <row r="5786" spans="1:3">
      <c r="A5786" s="59"/>
      <c r="B5786" s="59"/>
      <c r="C5786" s="83"/>
    </row>
    <row r="5787" spans="1:3">
      <c r="A5787" s="59"/>
      <c r="B5787" s="59"/>
      <c r="C5787" s="83"/>
    </row>
    <row r="5788" spans="1:3">
      <c r="A5788" s="59"/>
      <c r="B5788" s="59"/>
      <c r="C5788" s="83"/>
    </row>
    <row r="5789" spans="1:3">
      <c r="A5789" s="59"/>
      <c r="B5789" s="59"/>
      <c r="C5789" s="83"/>
    </row>
    <row r="5790" spans="1:3">
      <c r="A5790" s="59"/>
      <c r="B5790" s="59"/>
      <c r="C5790" s="83"/>
    </row>
    <row r="5791" spans="1:3">
      <c r="A5791" s="59"/>
      <c r="B5791" s="59"/>
      <c r="C5791" s="83"/>
    </row>
    <row r="5792" spans="1:3">
      <c r="A5792" s="59"/>
      <c r="B5792" s="59"/>
      <c r="C5792" s="83"/>
    </row>
    <row r="5793" spans="1:3">
      <c r="A5793" s="59"/>
      <c r="B5793" s="59"/>
      <c r="C5793" s="83"/>
    </row>
    <row r="5794" spans="1:3">
      <c r="A5794" s="59"/>
      <c r="B5794" s="59"/>
      <c r="C5794" s="83"/>
    </row>
    <row r="5795" spans="1:3">
      <c r="A5795" s="59"/>
      <c r="B5795" s="59"/>
      <c r="C5795" s="83"/>
    </row>
    <row r="5796" spans="1:3">
      <c r="A5796" s="59"/>
      <c r="B5796" s="59"/>
      <c r="C5796" s="83"/>
    </row>
    <row r="5797" spans="1:3">
      <c r="A5797" s="59"/>
      <c r="B5797" s="59"/>
      <c r="C5797" s="83"/>
    </row>
    <row r="5798" spans="1:3">
      <c r="A5798" s="59"/>
      <c r="B5798" s="59"/>
      <c r="C5798" s="83"/>
    </row>
    <row r="5799" spans="1:3">
      <c r="A5799" s="59"/>
      <c r="B5799" s="59"/>
      <c r="C5799" s="83"/>
    </row>
    <row r="5800" spans="1:3">
      <c r="A5800" s="59"/>
      <c r="B5800" s="59"/>
      <c r="C5800" s="83"/>
    </row>
    <row r="5801" spans="1:3">
      <c r="A5801" s="59"/>
      <c r="B5801" s="59"/>
      <c r="C5801" s="83"/>
    </row>
    <row r="5802" spans="1:3">
      <c r="A5802" s="59"/>
      <c r="B5802" s="59"/>
      <c r="C5802" s="83"/>
    </row>
    <row r="5803" spans="1:3">
      <c r="A5803" s="59"/>
      <c r="B5803" s="59"/>
      <c r="C5803" s="83"/>
    </row>
    <row r="5804" spans="1:3">
      <c r="A5804" s="59"/>
      <c r="B5804" s="59"/>
      <c r="C5804" s="83"/>
    </row>
    <row r="5805" spans="1:3">
      <c r="A5805" s="59"/>
      <c r="B5805" s="59"/>
      <c r="C5805" s="83"/>
    </row>
    <row r="5806" spans="1:3">
      <c r="A5806" s="59"/>
      <c r="B5806" s="59"/>
      <c r="C5806" s="83"/>
    </row>
    <row r="5807" spans="1:3">
      <c r="A5807" s="59"/>
      <c r="B5807" s="59"/>
      <c r="C5807" s="83"/>
    </row>
    <row r="5808" spans="1:3">
      <c r="A5808" s="59"/>
      <c r="B5808" s="59"/>
      <c r="C5808" s="83"/>
    </row>
    <row r="5809" spans="1:3">
      <c r="A5809" s="59"/>
      <c r="B5809" s="59"/>
      <c r="C5809" s="83"/>
    </row>
    <row r="5810" spans="1:3">
      <c r="A5810" s="59"/>
      <c r="B5810" s="59"/>
      <c r="C5810" s="83"/>
    </row>
    <row r="5811" spans="1:3">
      <c r="A5811" s="59"/>
      <c r="B5811" s="59"/>
      <c r="C5811" s="83"/>
    </row>
    <row r="5812" spans="1:3">
      <c r="A5812" s="59"/>
      <c r="B5812" s="59"/>
      <c r="C5812" s="83"/>
    </row>
    <row r="5813" spans="1:3">
      <c r="A5813" s="59"/>
      <c r="B5813" s="59"/>
      <c r="C5813" s="83"/>
    </row>
    <row r="5814" spans="1:3">
      <c r="A5814" s="59"/>
      <c r="B5814" s="59"/>
      <c r="C5814" s="83"/>
    </row>
    <row r="5815" spans="1:3">
      <c r="A5815" s="59"/>
      <c r="B5815" s="59"/>
      <c r="C5815" s="83"/>
    </row>
    <row r="5816" spans="1:3">
      <c r="A5816" s="59"/>
      <c r="B5816" s="59"/>
      <c r="C5816" s="83"/>
    </row>
    <row r="5817" spans="1:3">
      <c r="A5817" s="59"/>
      <c r="B5817" s="59"/>
      <c r="C5817" s="83"/>
    </row>
    <row r="5818" spans="1:3">
      <c r="A5818" s="59"/>
      <c r="B5818" s="59"/>
      <c r="C5818" s="83"/>
    </row>
    <row r="5819" spans="1:3">
      <c r="A5819" s="59"/>
      <c r="B5819" s="59"/>
      <c r="C5819" s="83"/>
    </row>
    <row r="5820" spans="1:3">
      <c r="A5820" s="59"/>
      <c r="B5820" s="59"/>
      <c r="C5820" s="83"/>
    </row>
    <row r="5821" spans="1:3">
      <c r="A5821" s="59"/>
      <c r="B5821" s="59"/>
      <c r="C5821" s="83"/>
    </row>
    <row r="5822" spans="1:3">
      <c r="A5822" s="59"/>
      <c r="B5822" s="59"/>
      <c r="C5822" s="83"/>
    </row>
    <row r="5823" spans="1:3">
      <c r="A5823" s="59"/>
      <c r="B5823" s="59"/>
      <c r="C5823" s="83"/>
    </row>
    <row r="5824" spans="1:3">
      <c r="A5824" s="59"/>
      <c r="B5824" s="59"/>
      <c r="C5824" s="83"/>
    </row>
    <row r="5825" spans="1:3">
      <c r="A5825" s="59"/>
      <c r="B5825" s="59"/>
      <c r="C5825" s="83"/>
    </row>
    <row r="5826" spans="1:3">
      <c r="A5826" s="59"/>
      <c r="B5826" s="59"/>
      <c r="C5826" s="83"/>
    </row>
    <row r="5827" spans="1:3">
      <c r="A5827" s="59"/>
      <c r="B5827" s="59"/>
      <c r="C5827" s="83"/>
    </row>
    <row r="5828" spans="1:3">
      <c r="A5828" s="59"/>
      <c r="B5828" s="59"/>
      <c r="C5828" s="83"/>
    </row>
    <row r="5829" spans="1:3">
      <c r="A5829" s="59"/>
      <c r="B5829" s="59"/>
      <c r="C5829" s="83"/>
    </row>
    <row r="5830" spans="1:3">
      <c r="A5830" s="59"/>
      <c r="B5830" s="59"/>
      <c r="C5830" s="83"/>
    </row>
    <row r="5831" spans="1:3">
      <c r="A5831" s="59"/>
      <c r="B5831" s="59"/>
      <c r="C5831" s="83"/>
    </row>
    <row r="5832" spans="1:3">
      <c r="A5832" s="59"/>
      <c r="B5832" s="59"/>
      <c r="C5832" s="83"/>
    </row>
    <row r="5833" spans="1:3">
      <c r="A5833" s="59"/>
      <c r="B5833" s="59"/>
      <c r="C5833" s="83"/>
    </row>
    <row r="5834" spans="1:3">
      <c r="A5834" s="59"/>
      <c r="B5834" s="59"/>
      <c r="C5834" s="83"/>
    </row>
    <row r="5835" spans="1:3">
      <c r="A5835" s="59"/>
      <c r="B5835" s="59"/>
      <c r="C5835" s="83"/>
    </row>
    <row r="5836" spans="1:3">
      <c r="A5836" s="59"/>
      <c r="B5836" s="59"/>
      <c r="C5836" s="83"/>
    </row>
    <row r="5837" spans="1:3">
      <c r="A5837" s="59"/>
      <c r="B5837" s="59"/>
      <c r="C5837" s="83"/>
    </row>
    <row r="5838" spans="1:3">
      <c r="A5838" s="59"/>
      <c r="B5838" s="59"/>
      <c r="C5838" s="83"/>
    </row>
    <row r="5839" spans="1:3">
      <c r="A5839" s="59"/>
      <c r="B5839" s="59"/>
      <c r="C5839" s="83"/>
    </row>
    <row r="5840" spans="1:3">
      <c r="A5840" s="59"/>
      <c r="B5840" s="59"/>
      <c r="C5840" s="83"/>
    </row>
    <row r="5841" spans="1:3">
      <c r="A5841" s="59"/>
      <c r="B5841" s="59"/>
      <c r="C5841" s="83"/>
    </row>
    <row r="5842" spans="1:3">
      <c r="A5842" s="59"/>
      <c r="B5842" s="59"/>
      <c r="C5842" s="83"/>
    </row>
    <row r="5843" spans="1:3">
      <c r="A5843" s="59"/>
      <c r="B5843" s="59"/>
      <c r="C5843" s="83"/>
    </row>
    <row r="5844" spans="1:3">
      <c r="A5844" s="59"/>
      <c r="B5844" s="59"/>
      <c r="C5844" s="83"/>
    </row>
    <row r="5845" spans="1:3">
      <c r="A5845" s="59"/>
      <c r="B5845" s="59"/>
      <c r="C5845" s="83"/>
    </row>
    <row r="5846" spans="1:3">
      <c r="A5846" s="59"/>
      <c r="B5846" s="59"/>
      <c r="C5846" s="83"/>
    </row>
    <row r="5847" spans="1:3">
      <c r="A5847" s="59"/>
      <c r="B5847" s="59"/>
      <c r="C5847" s="83"/>
    </row>
    <row r="5848" spans="1:3">
      <c r="A5848" s="59"/>
      <c r="B5848" s="59"/>
      <c r="C5848" s="83"/>
    </row>
    <row r="5849" spans="1:3">
      <c r="A5849" s="59"/>
      <c r="B5849" s="59"/>
      <c r="C5849" s="83"/>
    </row>
    <row r="5850" spans="1:3">
      <c r="A5850" s="59"/>
      <c r="B5850" s="59"/>
      <c r="C5850" s="83"/>
    </row>
    <row r="5851" spans="1:3">
      <c r="A5851" s="59"/>
      <c r="B5851" s="59"/>
      <c r="C5851" s="83"/>
    </row>
    <row r="5852" spans="1:3">
      <c r="A5852" s="59"/>
      <c r="B5852" s="59"/>
      <c r="C5852" s="83"/>
    </row>
    <row r="5853" spans="1:3">
      <c r="A5853" s="59"/>
      <c r="B5853" s="59"/>
      <c r="C5853" s="83"/>
    </row>
    <row r="5854" spans="1:3">
      <c r="A5854" s="59"/>
      <c r="B5854" s="59"/>
      <c r="C5854" s="83"/>
    </row>
    <row r="5855" spans="1:3">
      <c r="A5855" s="59"/>
      <c r="B5855" s="59"/>
      <c r="C5855" s="83"/>
    </row>
    <row r="5856" spans="1:3">
      <c r="A5856" s="59"/>
      <c r="B5856" s="59"/>
      <c r="C5856" s="83"/>
    </row>
    <row r="5857" spans="1:3">
      <c r="A5857" s="59"/>
      <c r="B5857" s="59"/>
      <c r="C5857" s="83"/>
    </row>
    <row r="5858" spans="1:3">
      <c r="A5858" s="59"/>
      <c r="B5858" s="59"/>
      <c r="C5858" s="83"/>
    </row>
    <row r="5859" spans="1:3">
      <c r="A5859" s="59"/>
      <c r="B5859" s="59"/>
      <c r="C5859" s="83"/>
    </row>
    <row r="5860" spans="1:3">
      <c r="A5860" s="59"/>
      <c r="B5860" s="59"/>
      <c r="C5860" s="83"/>
    </row>
    <row r="5861" spans="1:3">
      <c r="A5861" s="59"/>
      <c r="B5861" s="59"/>
      <c r="C5861" s="83"/>
    </row>
    <row r="5862" spans="1:3">
      <c r="A5862" s="59"/>
      <c r="B5862" s="59"/>
      <c r="C5862" s="83"/>
    </row>
    <row r="5863" spans="1:3">
      <c r="A5863" s="59"/>
      <c r="B5863" s="59"/>
      <c r="C5863" s="83"/>
    </row>
    <row r="5864" spans="1:3">
      <c r="A5864" s="59"/>
      <c r="B5864" s="59"/>
      <c r="C5864" s="83"/>
    </row>
    <row r="5865" spans="1:3">
      <c r="A5865" s="59"/>
      <c r="B5865" s="59"/>
      <c r="C5865" s="83"/>
    </row>
    <row r="5866" spans="1:3">
      <c r="A5866" s="59"/>
      <c r="B5866" s="59"/>
      <c r="C5866" s="83"/>
    </row>
    <row r="5867" spans="1:3">
      <c r="A5867" s="59"/>
      <c r="B5867" s="59"/>
      <c r="C5867" s="83"/>
    </row>
    <row r="5868" spans="1:3">
      <c r="A5868" s="59"/>
      <c r="B5868" s="59"/>
      <c r="C5868" s="83"/>
    </row>
    <row r="5869" spans="1:3">
      <c r="A5869" s="59"/>
      <c r="B5869" s="59"/>
      <c r="C5869" s="83"/>
    </row>
    <row r="5870" spans="1:3">
      <c r="A5870" s="59"/>
      <c r="B5870" s="59"/>
      <c r="C5870" s="83"/>
    </row>
    <row r="5871" spans="1:3">
      <c r="A5871" s="59"/>
      <c r="B5871" s="59"/>
      <c r="C5871" s="83"/>
    </row>
    <row r="5872" spans="1:3">
      <c r="A5872" s="59"/>
      <c r="B5872" s="59"/>
      <c r="C5872" s="83"/>
    </row>
    <row r="5873" spans="1:3">
      <c r="A5873" s="59"/>
      <c r="B5873" s="59"/>
      <c r="C5873" s="83"/>
    </row>
    <row r="5874" spans="1:3">
      <c r="A5874" s="59"/>
      <c r="B5874" s="59"/>
      <c r="C5874" s="83"/>
    </row>
    <row r="5875" spans="1:3">
      <c r="A5875" s="59"/>
      <c r="B5875" s="59"/>
      <c r="C5875" s="83"/>
    </row>
    <row r="5876" spans="1:3">
      <c r="A5876" s="59"/>
      <c r="B5876" s="59"/>
      <c r="C5876" s="83"/>
    </row>
    <row r="5877" spans="1:3">
      <c r="A5877" s="59"/>
      <c r="B5877" s="59"/>
      <c r="C5877" s="83"/>
    </row>
    <row r="5878" spans="1:3">
      <c r="A5878" s="59"/>
      <c r="B5878" s="59"/>
      <c r="C5878" s="83"/>
    </row>
    <row r="5879" spans="1:3">
      <c r="A5879" s="59"/>
      <c r="B5879" s="59"/>
      <c r="C5879" s="83"/>
    </row>
    <row r="5880" spans="1:3">
      <c r="A5880" s="59"/>
      <c r="B5880" s="59"/>
      <c r="C5880" s="83"/>
    </row>
    <row r="5881" spans="1:3">
      <c r="A5881" s="59"/>
      <c r="B5881" s="59"/>
      <c r="C5881" s="83"/>
    </row>
    <row r="5882" spans="1:3">
      <c r="A5882" s="59"/>
      <c r="B5882" s="59"/>
      <c r="C5882" s="83"/>
    </row>
    <row r="5883" spans="1:3">
      <c r="A5883" s="59"/>
      <c r="B5883" s="59"/>
      <c r="C5883" s="83"/>
    </row>
    <row r="5884" spans="1:3">
      <c r="A5884" s="59"/>
      <c r="B5884" s="59"/>
      <c r="C5884" s="83"/>
    </row>
    <row r="5885" spans="1:3">
      <c r="A5885" s="59"/>
      <c r="B5885" s="59"/>
      <c r="C5885" s="83"/>
    </row>
    <row r="5886" spans="1:3">
      <c r="A5886" s="59"/>
      <c r="B5886" s="59"/>
      <c r="C5886" s="83"/>
    </row>
    <row r="5887" spans="1:3">
      <c r="A5887" s="59"/>
      <c r="B5887" s="59"/>
      <c r="C5887" s="83"/>
    </row>
    <row r="5888" spans="1:3">
      <c r="A5888" s="59"/>
      <c r="B5888" s="59"/>
      <c r="C5888" s="83"/>
    </row>
    <row r="5889" spans="1:3">
      <c r="A5889" s="59"/>
      <c r="B5889" s="59"/>
      <c r="C5889" s="83"/>
    </row>
    <row r="5890" spans="1:3">
      <c r="A5890" s="59"/>
      <c r="B5890" s="59"/>
      <c r="C5890" s="83"/>
    </row>
    <row r="5891" spans="1:3">
      <c r="A5891" s="59"/>
      <c r="B5891" s="59"/>
      <c r="C5891" s="83"/>
    </row>
    <row r="5892" spans="1:3">
      <c r="A5892" s="59"/>
      <c r="B5892" s="59"/>
      <c r="C5892" s="83"/>
    </row>
    <row r="5893" spans="1:3">
      <c r="A5893" s="59"/>
      <c r="B5893" s="59"/>
      <c r="C5893" s="83"/>
    </row>
    <row r="5894" spans="1:3">
      <c r="A5894" s="59"/>
      <c r="B5894" s="59"/>
      <c r="C5894" s="83"/>
    </row>
    <row r="5895" spans="1:3">
      <c r="A5895" s="59"/>
      <c r="B5895" s="59"/>
      <c r="C5895" s="83"/>
    </row>
    <row r="5896" spans="1:3">
      <c r="A5896" s="59"/>
      <c r="B5896" s="59"/>
      <c r="C5896" s="83"/>
    </row>
    <row r="5897" spans="1:3">
      <c r="A5897" s="59"/>
      <c r="B5897" s="59"/>
      <c r="C5897" s="83"/>
    </row>
    <row r="5898" spans="1:3">
      <c r="A5898" s="59"/>
      <c r="B5898" s="59"/>
      <c r="C5898" s="83"/>
    </row>
    <row r="5899" spans="1:3">
      <c r="A5899" s="59"/>
      <c r="B5899" s="59"/>
      <c r="C5899" s="83"/>
    </row>
    <row r="5900" spans="1:3">
      <c r="A5900" s="59"/>
      <c r="B5900" s="59"/>
      <c r="C5900" s="83"/>
    </row>
    <row r="5901" spans="1:3">
      <c r="A5901" s="59"/>
      <c r="B5901" s="59"/>
      <c r="C5901" s="83"/>
    </row>
    <row r="5902" spans="1:3">
      <c r="A5902" s="59"/>
      <c r="B5902" s="59"/>
      <c r="C5902" s="83"/>
    </row>
    <row r="5903" spans="1:3">
      <c r="A5903" s="59"/>
      <c r="B5903" s="59"/>
      <c r="C5903" s="83"/>
    </row>
    <row r="5904" spans="1:3">
      <c r="A5904" s="59"/>
      <c r="B5904" s="59"/>
      <c r="C5904" s="83"/>
    </row>
    <row r="5905" spans="1:3">
      <c r="A5905" s="59"/>
      <c r="B5905" s="59"/>
      <c r="C5905" s="83"/>
    </row>
    <row r="5906" spans="1:3">
      <c r="A5906" s="59"/>
      <c r="B5906" s="59"/>
      <c r="C5906" s="83"/>
    </row>
    <row r="5907" spans="1:3">
      <c r="A5907" s="59"/>
      <c r="B5907" s="59"/>
      <c r="C5907" s="83"/>
    </row>
    <row r="5908" spans="1:3">
      <c r="A5908" s="59"/>
      <c r="B5908" s="59"/>
      <c r="C5908" s="83"/>
    </row>
    <row r="5909" spans="1:3">
      <c r="A5909" s="59"/>
      <c r="B5909" s="59"/>
      <c r="C5909" s="83"/>
    </row>
    <row r="5910" spans="1:3">
      <c r="A5910" s="59"/>
      <c r="B5910" s="59"/>
      <c r="C5910" s="83"/>
    </row>
    <row r="5911" spans="1:3">
      <c r="A5911" s="59"/>
      <c r="B5911" s="59"/>
      <c r="C5911" s="83"/>
    </row>
    <row r="5912" spans="1:3">
      <c r="A5912" s="59"/>
      <c r="B5912" s="59"/>
      <c r="C5912" s="83"/>
    </row>
    <row r="5913" spans="1:3">
      <c r="A5913" s="59"/>
      <c r="B5913" s="59"/>
      <c r="C5913" s="83"/>
    </row>
    <row r="5914" spans="1:3">
      <c r="A5914" s="59"/>
      <c r="B5914" s="59"/>
      <c r="C5914" s="83"/>
    </row>
    <row r="5915" spans="1:3">
      <c r="A5915" s="59"/>
      <c r="B5915" s="59"/>
      <c r="C5915" s="83"/>
    </row>
    <row r="5916" spans="1:3">
      <c r="A5916" s="59"/>
      <c r="B5916" s="59"/>
      <c r="C5916" s="83"/>
    </row>
    <row r="5917" spans="1:3">
      <c r="A5917" s="59"/>
      <c r="B5917" s="59"/>
      <c r="C5917" s="83"/>
    </row>
    <row r="5918" spans="1:3">
      <c r="A5918" s="59"/>
      <c r="B5918" s="59"/>
      <c r="C5918" s="83"/>
    </row>
    <row r="5919" spans="1:3">
      <c r="A5919" s="59"/>
      <c r="B5919" s="59"/>
      <c r="C5919" s="83"/>
    </row>
    <row r="5920" spans="1:3">
      <c r="A5920" s="59"/>
      <c r="B5920" s="59"/>
      <c r="C5920" s="83"/>
    </row>
    <row r="5921" spans="1:3">
      <c r="A5921" s="59"/>
      <c r="B5921" s="59"/>
      <c r="C5921" s="83"/>
    </row>
    <row r="5922" spans="1:3">
      <c r="A5922" s="59"/>
      <c r="B5922" s="59"/>
      <c r="C5922" s="83"/>
    </row>
    <row r="5923" spans="1:3">
      <c r="A5923" s="59"/>
      <c r="B5923" s="59"/>
      <c r="C5923" s="83"/>
    </row>
    <row r="5924" spans="1:3">
      <c r="A5924" s="59"/>
      <c r="B5924" s="59"/>
      <c r="C5924" s="83"/>
    </row>
    <row r="5925" spans="1:3">
      <c r="A5925" s="59"/>
      <c r="B5925" s="59"/>
      <c r="C5925" s="83"/>
    </row>
    <row r="5926" spans="1:3">
      <c r="A5926" s="59"/>
      <c r="B5926" s="59"/>
      <c r="C5926" s="83"/>
    </row>
    <row r="5927" spans="1:3">
      <c r="A5927" s="59"/>
      <c r="B5927" s="59"/>
      <c r="C5927" s="83"/>
    </row>
    <row r="5928" spans="1:3">
      <c r="A5928" s="59"/>
      <c r="B5928" s="59"/>
      <c r="C5928" s="83"/>
    </row>
    <row r="5929" spans="1:3">
      <c r="A5929" s="59"/>
      <c r="B5929" s="59"/>
      <c r="C5929" s="83"/>
    </row>
    <row r="5930" spans="1:3">
      <c r="A5930" s="59"/>
      <c r="B5930" s="59"/>
      <c r="C5930" s="83"/>
    </row>
    <row r="5931" spans="1:3">
      <c r="A5931" s="59"/>
      <c r="B5931" s="59"/>
      <c r="C5931" s="83"/>
    </row>
    <row r="5932" spans="1:3">
      <c r="A5932" s="59"/>
      <c r="B5932" s="59"/>
      <c r="C5932" s="83"/>
    </row>
    <row r="5933" spans="1:3">
      <c r="A5933" s="59"/>
      <c r="B5933" s="59"/>
      <c r="C5933" s="83"/>
    </row>
    <row r="5934" spans="1:3">
      <c r="A5934" s="59"/>
      <c r="B5934" s="59"/>
      <c r="C5934" s="83"/>
    </row>
    <row r="5935" spans="1:3">
      <c r="A5935" s="59"/>
      <c r="B5935" s="59"/>
      <c r="C5935" s="83"/>
    </row>
    <row r="5936" spans="1:3">
      <c r="A5936" s="59"/>
      <c r="B5936" s="59"/>
      <c r="C5936" s="83"/>
    </row>
    <row r="5937" spans="1:3">
      <c r="A5937" s="59"/>
      <c r="B5937" s="59"/>
      <c r="C5937" s="83"/>
    </row>
    <row r="5938" spans="1:3">
      <c r="A5938" s="59"/>
      <c r="B5938" s="59"/>
      <c r="C5938" s="83"/>
    </row>
    <row r="5939" spans="1:3">
      <c r="A5939" s="59"/>
      <c r="B5939" s="59"/>
      <c r="C5939" s="83"/>
    </row>
    <row r="5940" spans="1:3">
      <c r="A5940" s="59"/>
      <c r="B5940" s="59"/>
      <c r="C5940" s="83"/>
    </row>
    <row r="5941" spans="1:3">
      <c r="A5941" s="59"/>
      <c r="B5941" s="59"/>
      <c r="C5941" s="83"/>
    </row>
    <row r="5942" spans="1:3">
      <c r="A5942" s="59"/>
      <c r="B5942" s="59"/>
      <c r="C5942" s="83"/>
    </row>
    <row r="5943" spans="1:3">
      <c r="A5943" s="59"/>
      <c r="B5943" s="59"/>
      <c r="C5943" s="83"/>
    </row>
    <row r="5944" spans="1:3">
      <c r="A5944" s="59"/>
      <c r="B5944" s="59"/>
      <c r="C5944" s="83"/>
    </row>
    <row r="5945" spans="1:3">
      <c r="A5945" s="59"/>
      <c r="B5945" s="59"/>
      <c r="C5945" s="83"/>
    </row>
    <row r="5946" spans="1:3">
      <c r="A5946" s="59"/>
      <c r="B5946" s="59"/>
      <c r="C5946" s="83"/>
    </row>
    <row r="5947" spans="1:3">
      <c r="A5947" s="59"/>
      <c r="B5947" s="59"/>
      <c r="C5947" s="83"/>
    </row>
    <row r="5948" spans="1:3">
      <c r="A5948" s="59"/>
      <c r="B5948" s="59"/>
      <c r="C5948" s="83"/>
    </row>
    <row r="5949" spans="1:3">
      <c r="A5949" s="59"/>
      <c r="B5949" s="59"/>
      <c r="C5949" s="83"/>
    </row>
    <row r="5950" spans="1:3">
      <c r="A5950" s="59"/>
      <c r="B5950" s="59"/>
      <c r="C5950" s="83"/>
    </row>
    <row r="5951" spans="1:3">
      <c r="A5951" s="59"/>
      <c r="B5951" s="59"/>
      <c r="C5951" s="83"/>
    </row>
    <row r="5952" spans="1:3">
      <c r="A5952" s="59"/>
      <c r="B5952" s="59"/>
      <c r="C5952" s="83"/>
    </row>
    <row r="5953" spans="1:3">
      <c r="A5953" s="59"/>
      <c r="B5953" s="59"/>
      <c r="C5953" s="83"/>
    </row>
    <row r="5954" spans="1:3">
      <c r="A5954" s="59"/>
      <c r="B5954" s="59"/>
      <c r="C5954" s="83"/>
    </row>
    <row r="5955" spans="1:3">
      <c r="A5955" s="59"/>
      <c r="B5955" s="59"/>
      <c r="C5955" s="83"/>
    </row>
    <row r="5956" spans="1:3">
      <c r="A5956" s="59"/>
      <c r="B5956" s="59"/>
      <c r="C5956" s="83"/>
    </row>
    <row r="5957" spans="1:3">
      <c r="A5957" s="59"/>
      <c r="B5957" s="59"/>
      <c r="C5957" s="83"/>
    </row>
    <row r="5958" spans="1:3">
      <c r="A5958" s="59"/>
      <c r="B5958" s="59"/>
      <c r="C5958" s="83"/>
    </row>
    <row r="5959" spans="1:3">
      <c r="A5959" s="59"/>
      <c r="B5959" s="59"/>
      <c r="C5959" s="83"/>
    </row>
    <row r="5960" spans="1:3">
      <c r="A5960" s="59"/>
      <c r="B5960" s="59"/>
      <c r="C5960" s="83"/>
    </row>
    <row r="5961" spans="1:3">
      <c r="A5961" s="59"/>
      <c r="B5961" s="59"/>
      <c r="C5961" s="83"/>
    </row>
    <row r="5962" spans="1:3">
      <c r="A5962" s="59"/>
      <c r="B5962" s="59"/>
      <c r="C5962" s="83"/>
    </row>
    <row r="5963" spans="1:3">
      <c r="A5963" s="59"/>
      <c r="B5963" s="59"/>
      <c r="C5963" s="83"/>
    </row>
    <row r="5964" spans="1:3">
      <c r="A5964" s="59"/>
      <c r="B5964" s="59"/>
      <c r="C5964" s="83"/>
    </row>
    <row r="5965" spans="1:3">
      <c r="A5965" s="59"/>
      <c r="B5965" s="59"/>
      <c r="C5965" s="83"/>
    </row>
    <row r="5966" spans="1:3">
      <c r="A5966" s="59"/>
      <c r="B5966" s="59"/>
      <c r="C5966" s="83"/>
    </row>
    <row r="5967" spans="1:3">
      <c r="A5967" s="59"/>
      <c r="B5967" s="59"/>
      <c r="C5967" s="83"/>
    </row>
    <row r="5968" spans="1:3">
      <c r="A5968" s="59"/>
      <c r="B5968" s="59"/>
      <c r="C5968" s="83"/>
    </row>
    <row r="5969" spans="1:3">
      <c r="A5969" s="59"/>
      <c r="B5969" s="59"/>
      <c r="C5969" s="83"/>
    </row>
    <row r="5970" spans="1:3">
      <c r="A5970" s="59"/>
      <c r="B5970" s="59"/>
      <c r="C5970" s="83"/>
    </row>
    <row r="5971" spans="1:3">
      <c r="A5971" s="59"/>
      <c r="B5971" s="59"/>
      <c r="C5971" s="83"/>
    </row>
    <row r="5972" spans="1:3">
      <c r="A5972" s="59"/>
      <c r="B5972" s="59"/>
      <c r="C5972" s="83"/>
    </row>
    <row r="5973" spans="1:3">
      <c r="A5973" s="59"/>
      <c r="B5973" s="59"/>
      <c r="C5973" s="83"/>
    </row>
    <row r="5974" spans="1:3">
      <c r="A5974" s="59"/>
      <c r="B5974" s="59"/>
      <c r="C5974" s="83"/>
    </row>
    <row r="5975" spans="1:3">
      <c r="A5975" s="59"/>
      <c r="B5975" s="59"/>
      <c r="C5975" s="83"/>
    </row>
    <row r="5976" spans="1:3">
      <c r="A5976" s="59"/>
      <c r="B5976" s="59"/>
      <c r="C5976" s="83"/>
    </row>
    <row r="5977" spans="1:3">
      <c r="A5977" s="59"/>
      <c r="B5977" s="59"/>
      <c r="C5977" s="83"/>
    </row>
    <row r="5978" spans="1:3">
      <c r="A5978" s="59"/>
      <c r="B5978" s="59"/>
      <c r="C5978" s="83"/>
    </row>
    <row r="5979" spans="1:3">
      <c r="A5979" s="59"/>
      <c r="B5979" s="59"/>
      <c r="C5979" s="83"/>
    </row>
    <row r="5980" spans="1:3">
      <c r="A5980" s="59"/>
      <c r="B5980" s="59"/>
      <c r="C5980" s="83"/>
    </row>
    <row r="5981" spans="1:3">
      <c r="A5981" s="59"/>
      <c r="B5981" s="59"/>
      <c r="C5981" s="83"/>
    </row>
    <row r="5982" spans="1:3">
      <c r="A5982" s="59"/>
      <c r="B5982" s="59"/>
      <c r="C5982" s="83"/>
    </row>
    <row r="5983" spans="1:3">
      <c r="A5983" s="59"/>
      <c r="B5983" s="59"/>
      <c r="C5983" s="83"/>
    </row>
    <row r="5984" spans="1:3">
      <c r="A5984" s="59"/>
      <c r="B5984" s="59"/>
      <c r="C5984" s="83"/>
    </row>
    <row r="5985" spans="1:3">
      <c r="A5985" s="59"/>
      <c r="B5985" s="59"/>
      <c r="C5985" s="83"/>
    </row>
    <row r="5986" spans="1:3">
      <c r="A5986" s="59"/>
      <c r="B5986" s="59"/>
      <c r="C5986" s="83"/>
    </row>
    <row r="5987" spans="1:3">
      <c r="A5987" s="59"/>
      <c r="B5987" s="59"/>
      <c r="C5987" s="83"/>
    </row>
    <row r="5988" spans="1:3">
      <c r="A5988" s="59"/>
      <c r="B5988" s="59"/>
      <c r="C5988" s="83"/>
    </row>
    <row r="5989" spans="1:3">
      <c r="A5989" s="59"/>
      <c r="B5989" s="59"/>
      <c r="C5989" s="83"/>
    </row>
    <row r="5990" spans="1:3">
      <c r="A5990" s="59"/>
      <c r="B5990" s="59"/>
      <c r="C5990" s="83"/>
    </row>
    <row r="5991" spans="1:3">
      <c r="A5991" s="59"/>
      <c r="B5991" s="59"/>
      <c r="C5991" s="83"/>
    </row>
    <row r="5992" spans="1:3">
      <c r="A5992" s="59"/>
      <c r="B5992" s="59"/>
      <c r="C5992" s="83"/>
    </row>
    <row r="5993" spans="1:3">
      <c r="A5993" s="59"/>
      <c r="B5993" s="59"/>
      <c r="C5993" s="83"/>
    </row>
    <row r="5994" spans="1:3">
      <c r="A5994" s="59"/>
      <c r="B5994" s="59"/>
      <c r="C5994" s="83"/>
    </row>
    <row r="5995" spans="1:3">
      <c r="A5995" s="59"/>
      <c r="B5995" s="59"/>
      <c r="C5995" s="83"/>
    </row>
    <row r="5996" spans="1:3">
      <c r="A5996" s="59"/>
      <c r="B5996" s="59"/>
      <c r="C5996" s="83"/>
    </row>
    <row r="5997" spans="1:3">
      <c r="A5997" s="59"/>
      <c r="B5997" s="59"/>
      <c r="C5997" s="83"/>
    </row>
    <row r="5998" spans="1:3">
      <c r="A5998" s="59"/>
      <c r="B5998" s="59"/>
      <c r="C5998" s="83"/>
    </row>
    <row r="5999" spans="1:3">
      <c r="A5999" s="59"/>
      <c r="B5999" s="59"/>
      <c r="C5999" s="83"/>
    </row>
    <row r="6000" spans="1:3">
      <c r="A6000" s="59"/>
      <c r="B6000" s="59"/>
      <c r="C6000" s="83"/>
    </row>
    <row r="6001" spans="1:3">
      <c r="A6001" s="59"/>
      <c r="B6001" s="59"/>
      <c r="C6001" s="83"/>
    </row>
    <row r="6002" spans="1:3">
      <c r="A6002" s="59"/>
      <c r="B6002" s="59"/>
      <c r="C6002" s="83"/>
    </row>
    <row r="6003" spans="1:3">
      <c r="A6003" s="59"/>
      <c r="B6003" s="59"/>
      <c r="C6003" s="83"/>
    </row>
    <row r="6004" spans="1:3">
      <c r="A6004" s="59"/>
      <c r="B6004" s="59"/>
      <c r="C6004" s="83"/>
    </row>
    <row r="6005" spans="1:3">
      <c r="A6005" s="59"/>
      <c r="B6005" s="59"/>
      <c r="C6005" s="83"/>
    </row>
    <row r="6006" spans="1:3">
      <c r="A6006" s="59"/>
      <c r="B6006" s="59"/>
      <c r="C6006" s="83"/>
    </row>
    <row r="6007" spans="1:3">
      <c r="A6007" s="59"/>
      <c r="B6007" s="59"/>
      <c r="C6007" s="83"/>
    </row>
    <row r="6008" spans="1:3">
      <c r="A6008" s="59"/>
      <c r="B6008" s="59"/>
      <c r="C6008" s="83"/>
    </row>
    <row r="6009" spans="1:3">
      <c r="A6009" s="59"/>
      <c r="B6009" s="59"/>
      <c r="C6009" s="83"/>
    </row>
    <row r="6010" spans="1:3">
      <c r="A6010" s="59"/>
      <c r="B6010" s="59"/>
      <c r="C6010" s="83"/>
    </row>
    <row r="6011" spans="1:3">
      <c r="A6011" s="59"/>
      <c r="B6011" s="59"/>
      <c r="C6011" s="83"/>
    </row>
    <row r="6012" spans="1:3">
      <c r="A6012" s="59"/>
      <c r="B6012" s="59"/>
      <c r="C6012" s="83"/>
    </row>
    <row r="6013" spans="1:3">
      <c r="A6013" s="59"/>
      <c r="B6013" s="59"/>
      <c r="C6013" s="83"/>
    </row>
    <row r="6014" spans="1:3">
      <c r="A6014" s="59"/>
      <c r="B6014" s="59"/>
      <c r="C6014" s="83"/>
    </row>
    <row r="6015" spans="1:3">
      <c r="A6015" s="59"/>
      <c r="B6015" s="59"/>
      <c r="C6015" s="83"/>
    </row>
    <row r="6016" spans="1:3">
      <c r="A6016" s="59"/>
      <c r="B6016" s="59"/>
      <c r="C6016" s="83"/>
    </row>
    <row r="6017" spans="1:3">
      <c r="A6017" s="59"/>
      <c r="B6017" s="59"/>
      <c r="C6017" s="83"/>
    </row>
    <row r="6018" spans="1:3">
      <c r="A6018" s="59"/>
      <c r="B6018" s="59"/>
      <c r="C6018" s="83"/>
    </row>
    <row r="6019" spans="1:3">
      <c r="A6019" s="59"/>
      <c r="B6019" s="59"/>
      <c r="C6019" s="83"/>
    </row>
    <row r="6020" spans="1:3">
      <c r="A6020" s="59"/>
      <c r="B6020" s="59"/>
      <c r="C6020" s="83"/>
    </row>
    <row r="6021" spans="1:3">
      <c r="A6021" s="59"/>
      <c r="B6021" s="59"/>
      <c r="C6021" s="83"/>
    </row>
    <row r="6022" spans="1:3">
      <c r="A6022" s="59"/>
      <c r="B6022" s="59"/>
      <c r="C6022" s="83"/>
    </row>
    <row r="6023" spans="1:3">
      <c r="A6023" s="59"/>
      <c r="B6023" s="59"/>
      <c r="C6023" s="83"/>
    </row>
    <row r="6024" spans="1:3">
      <c r="A6024" s="59"/>
      <c r="B6024" s="59"/>
      <c r="C6024" s="83"/>
    </row>
    <row r="6025" spans="1:3">
      <c r="A6025" s="59"/>
      <c r="B6025" s="59"/>
      <c r="C6025" s="83"/>
    </row>
    <row r="6026" spans="1:3">
      <c r="A6026" s="59"/>
      <c r="B6026" s="59"/>
      <c r="C6026" s="83"/>
    </row>
    <row r="6027" spans="1:3">
      <c r="A6027" s="59"/>
      <c r="B6027" s="59"/>
      <c r="C6027" s="83"/>
    </row>
    <row r="6028" spans="1:3">
      <c r="A6028" s="59"/>
      <c r="B6028" s="59"/>
      <c r="C6028" s="83"/>
    </row>
    <row r="6029" spans="1:3">
      <c r="A6029" s="59"/>
      <c r="B6029" s="59"/>
      <c r="C6029" s="83"/>
    </row>
    <row r="6030" spans="1:3">
      <c r="A6030" s="59"/>
      <c r="B6030" s="59"/>
      <c r="C6030" s="83"/>
    </row>
    <row r="6031" spans="1:3">
      <c r="A6031" s="59"/>
      <c r="B6031" s="59"/>
      <c r="C6031" s="83"/>
    </row>
    <row r="6032" spans="1:3">
      <c r="A6032" s="59"/>
      <c r="B6032" s="59"/>
      <c r="C6032" s="83"/>
    </row>
    <row r="6033" spans="1:3">
      <c r="A6033" s="59"/>
      <c r="B6033" s="59"/>
      <c r="C6033" s="83"/>
    </row>
    <row r="6034" spans="1:3">
      <c r="A6034" s="59"/>
      <c r="B6034" s="59"/>
      <c r="C6034" s="83"/>
    </row>
    <row r="6035" spans="1:3">
      <c r="A6035" s="59"/>
      <c r="B6035" s="59"/>
      <c r="C6035" s="83"/>
    </row>
    <row r="6036" spans="1:3">
      <c r="A6036" s="59"/>
      <c r="B6036" s="59"/>
      <c r="C6036" s="83"/>
    </row>
    <row r="6037" spans="1:3">
      <c r="A6037" s="59"/>
      <c r="B6037" s="59"/>
      <c r="C6037" s="83"/>
    </row>
    <row r="6038" spans="1:3">
      <c r="A6038" s="59"/>
      <c r="B6038" s="59"/>
      <c r="C6038" s="83"/>
    </row>
    <row r="6039" spans="1:3">
      <c r="A6039" s="59"/>
      <c r="B6039" s="59"/>
      <c r="C6039" s="83"/>
    </row>
    <row r="6040" spans="1:3">
      <c r="A6040" s="59"/>
      <c r="B6040" s="59"/>
      <c r="C6040" s="83"/>
    </row>
    <row r="6041" spans="1:3">
      <c r="A6041" s="59"/>
      <c r="B6041" s="59"/>
      <c r="C6041" s="83"/>
    </row>
    <row r="6042" spans="1:3">
      <c r="A6042" s="59"/>
      <c r="B6042" s="59"/>
      <c r="C6042" s="83"/>
    </row>
    <row r="6043" spans="1:3">
      <c r="A6043" s="59"/>
      <c r="B6043" s="59"/>
      <c r="C6043" s="83"/>
    </row>
    <row r="6044" spans="1:3">
      <c r="A6044" s="59"/>
      <c r="B6044" s="59"/>
      <c r="C6044" s="83"/>
    </row>
    <row r="6045" spans="1:3">
      <c r="A6045" s="59"/>
      <c r="B6045" s="59"/>
      <c r="C6045" s="83"/>
    </row>
    <row r="6046" spans="1:3">
      <c r="A6046" s="59"/>
      <c r="B6046" s="59"/>
      <c r="C6046" s="83"/>
    </row>
    <row r="6047" spans="1:3">
      <c r="A6047" s="59"/>
      <c r="B6047" s="59"/>
      <c r="C6047" s="83"/>
    </row>
    <row r="6048" spans="1:3">
      <c r="A6048" s="59"/>
      <c r="B6048" s="59"/>
      <c r="C6048" s="83"/>
    </row>
    <row r="6049" spans="1:3">
      <c r="A6049" s="59"/>
      <c r="B6049" s="59"/>
      <c r="C6049" s="83"/>
    </row>
    <row r="6050" spans="1:3">
      <c r="A6050" s="59"/>
      <c r="B6050" s="59"/>
      <c r="C6050" s="83"/>
    </row>
    <row r="6051" spans="1:3">
      <c r="A6051" s="59"/>
      <c r="B6051" s="59"/>
      <c r="C6051" s="83"/>
    </row>
    <row r="6052" spans="1:3">
      <c r="A6052" s="59"/>
      <c r="B6052" s="59"/>
      <c r="C6052" s="83"/>
    </row>
    <row r="6053" spans="1:3">
      <c r="A6053" s="59"/>
      <c r="B6053" s="59"/>
      <c r="C6053" s="83"/>
    </row>
    <row r="6054" spans="1:3">
      <c r="A6054" s="59"/>
      <c r="B6054" s="59"/>
      <c r="C6054" s="83"/>
    </row>
    <row r="6055" spans="1:3">
      <c r="A6055" s="59"/>
      <c r="B6055" s="59"/>
      <c r="C6055" s="83"/>
    </row>
    <row r="6056" spans="1:3">
      <c r="A6056" s="59"/>
      <c r="B6056" s="59"/>
      <c r="C6056" s="83"/>
    </row>
    <row r="6057" spans="1:3">
      <c r="A6057" s="59"/>
      <c r="B6057" s="59"/>
      <c r="C6057" s="83"/>
    </row>
    <row r="6058" spans="1:3">
      <c r="A6058" s="59"/>
      <c r="B6058" s="59"/>
      <c r="C6058" s="83"/>
    </row>
    <row r="6059" spans="1:3">
      <c r="A6059" s="59"/>
      <c r="B6059" s="59"/>
      <c r="C6059" s="83"/>
    </row>
    <row r="6060" spans="1:3">
      <c r="A6060" s="59"/>
      <c r="B6060" s="59"/>
      <c r="C6060" s="83"/>
    </row>
    <row r="6061" spans="1:3">
      <c r="A6061" s="59"/>
      <c r="B6061" s="59"/>
      <c r="C6061" s="83"/>
    </row>
    <row r="6062" spans="1:3">
      <c r="A6062" s="59"/>
      <c r="B6062" s="59"/>
      <c r="C6062" s="83"/>
    </row>
    <row r="6063" spans="1:3">
      <c r="A6063" s="59"/>
      <c r="B6063" s="59"/>
      <c r="C6063" s="83"/>
    </row>
    <row r="6064" spans="1:3">
      <c r="A6064" s="59"/>
      <c r="B6064" s="59"/>
      <c r="C6064" s="83"/>
    </row>
    <row r="6065" spans="1:3">
      <c r="A6065" s="59"/>
      <c r="B6065" s="59"/>
      <c r="C6065" s="83"/>
    </row>
    <row r="6066" spans="1:3">
      <c r="A6066" s="59"/>
      <c r="B6066" s="59"/>
      <c r="C6066" s="83"/>
    </row>
    <row r="6067" spans="1:3">
      <c r="A6067" s="59"/>
      <c r="B6067" s="59"/>
      <c r="C6067" s="83"/>
    </row>
    <row r="6068" spans="1:3">
      <c r="A6068" s="59"/>
      <c r="B6068" s="59"/>
      <c r="C6068" s="83"/>
    </row>
    <row r="6069" spans="1:3">
      <c r="A6069" s="59"/>
      <c r="B6069" s="59"/>
      <c r="C6069" s="83"/>
    </row>
    <row r="6070" spans="1:3">
      <c r="A6070" s="59"/>
      <c r="B6070" s="59"/>
      <c r="C6070" s="83"/>
    </row>
    <row r="6071" spans="1:3">
      <c r="A6071" s="59"/>
      <c r="B6071" s="59"/>
      <c r="C6071" s="83"/>
    </row>
    <row r="6072" spans="1:3">
      <c r="A6072" s="59"/>
      <c r="B6072" s="59"/>
      <c r="C6072" s="83"/>
    </row>
    <row r="6073" spans="1:3">
      <c r="A6073" s="59"/>
      <c r="B6073" s="59"/>
      <c r="C6073" s="83"/>
    </row>
    <row r="6074" spans="1:3">
      <c r="A6074" s="59"/>
      <c r="B6074" s="59"/>
      <c r="C6074" s="83"/>
    </row>
    <row r="6075" spans="1:3">
      <c r="A6075" s="59"/>
      <c r="B6075" s="59"/>
      <c r="C6075" s="83"/>
    </row>
    <row r="6076" spans="1:3">
      <c r="A6076" s="59"/>
      <c r="B6076" s="59"/>
      <c r="C6076" s="83"/>
    </row>
    <row r="6077" spans="1:3">
      <c r="A6077" s="59"/>
      <c r="B6077" s="59"/>
      <c r="C6077" s="83"/>
    </row>
    <row r="6078" spans="1:3">
      <c r="A6078" s="59"/>
      <c r="B6078" s="59"/>
      <c r="C6078" s="83"/>
    </row>
    <row r="6079" spans="1:3">
      <c r="A6079" s="59"/>
      <c r="B6079" s="59"/>
      <c r="C6079" s="83"/>
    </row>
    <row r="6080" spans="1:3">
      <c r="A6080" s="59"/>
      <c r="B6080" s="59"/>
      <c r="C6080" s="83"/>
    </row>
    <row r="6081" spans="1:3">
      <c r="A6081" s="59"/>
      <c r="B6081" s="59"/>
      <c r="C6081" s="83"/>
    </row>
    <row r="6082" spans="1:3">
      <c r="A6082" s="59"/>
      <c r="B6082" s="59"/>
      <c r="C6082" s="83"/>
    </row>
    <row r="6083" spans="1:3">
      <c r="A6083" s="59"/>
      <c r="B6083" s="59"/>
      <c r="C6083" s="83"/>
    </row>
    <row r="6084" spans="1:3">
      <c r="A6084" s="59"/>
      <c r="B6084" s="59"/>
      <c r="C6084" s="83"/>
    </row>
    <row r="6085" spans="1:3">
      <c r="A6085" s="59"/>
      <c r="B6085" s="59"/>
      <c r="C6085" s="83"/>
    </row>
    <row r="6086" spans="1:3">
      <c r="A6086" s="59"/>
      <c r="B6086" s="59"/>
      <c r="C6086" s="83"/>
    </row>
    <row r="6087" spans="1:3">
      <c r="A6087" s="59"/>
      <c r="B6087" s="59"/>
      <c r="C6087" s="83"/>
    </row>
    <row r="6088" spans="1:3">
      <c r="A6088" s="59"/>
      <c r="B6088" s="59"/>
      <c r="C6088" s="83"/>
    </row>
    <row r="6089" spans="1:3">
      <c r="A6089" s="59"/>
      <c r="B6089" s="59"/>
      <c r="C6089" s="83"/>
    </row>
    <row r="6090" spans="1:3">
      <c r="A6090" s="59"/>
      <c r="B6090" s="59"/>
      <c r="C6090" s="83"/>
    </row>
    <row r="6091" spans="1:3">
      <c r="A6091" s="59"/>
      <c r="B6091" s="59"/>
      <c r="C6091" s="83"/>
    </row>
    <row r="6092" spans="1:3">
      <c r="A6092" s="59"/>
      <c r="B6092" s="59"/>
      <c r="C6092" s="83"/>
    </row>
    <row r="6093" spans="1:3">
      <c r="A6093" s="59"/>
      <c r="B6093" s="59"/>
      <c r="C6093" s="83"/>
    </row>
    <row r="6094" spans="1:3">
      <c r="A6094" s="59"/>
      <c r="B6094" s="59"/>
      <c r="C6094" s="83"/>
    </row>
    <row r="6095" spans="1:3">
      <c r="A6095" s="59"/>
      <c r="B6095" s="59"/>
      <c r="C6095" s="83"/>
    </row>
    <row r="6096" spans="1:3">
      <c r="A6096" s="59"/>
      <c r="B6096" s="59"/>
      <c r="C6096" s="83"/>
    </row>
    <row r="6097" spans="1:3">
      <c r="A6097" s="59"/>
      <c r="B6097" s="59"/>
      <c r="C6097" s="83"/>
    </row>
    <row r="6098" spans="1:3">
      <c r="A6098" s="59"/>
      <c r="B6098" s="59"/>
      <c r="C6098" s="83"/>
    </row>
    <row r="6099" spans="1:3">
      <c r="A6099" s="59"/>
      <c r="B6099" s="59"/>
      <c r="C6099" s="83"/>
    </row>
    <row r="6100" spans="1:3">
      <c r="A6100" s="59"/>
      <c r="B6100" s="59"/>
      <c r="C6100" s="83"/>
    </row>
    <row r="6101" spans="1:3">
      <c r="A6101" s="59"/>
      <c r="B6101" s="59"/>
      <c r="C6101" s="83"/>
    </row>
    <row r="6102" spans="1:3">
      <c r="A6102" s="59"/>
      <c r="B6102" s="59"/>
      <c r="C6102" s="83"/>
    </row>
    <row r="6103" spans="1:3">
      <c r="A6103" s="59"/>
      <c r="B6103" s="59"/>
      <c r="C6103" s="83"/>
    </row>
    <row r="6104" spans="1:3">
      <c r="A6104" s="59"/>
      <c r="B6104" s="59"/>
      <c r="C6104" s="83"/>
    </row>
    <row r="6105" spans="1:3">
      <c r="A6105" s="59"/>
      <c r="B6105" s="59"/>
      <c r="C6105" s="83"/>
    </row>
    <row r="6106" spans="1:3">
      <c r="A6106" s="59"/>
      <c r="B6106" s="59"/>
      <c r="C6106" s="83"/>
    </row>
    <row r="6107" spans="1:3">
      <c r="A6107" s="59"/>
      <c r="B6107" s="59"/>
      <c r="C6107" s="83"/>
    </row>
    <row r="6108" spans="1:3">
      <c r="A6108" s="59"/>
      <c r="B6108" s="59"/>
      <c r="C6108" s="83"/>
    </row>
    <row r="6109" spans="1:3">
      <c r="A6109" s="59"/>
      <c r="B6109" s="59"/>
      <c r="C6109" s="83"/>
    </row>
    <row r="6110" spans="1:3">
      <c r="A6110" s="59"/>
      <c r="B6110" s="59"/>
      <c r="C6110" s="83"/>
    </row>
    <row r="6111" spans="1:3">
      <c r="A6111" s="59"/>
      <c r="B6111" s="59"/>
      <c r="C6111" s="83"/>
    </row>
    <row r="6112" spans="1:3">
      <c r="A6112" s="59"/>
      <c r="B6112" s="59"/>
      <c r="C6112" s="83"/>
    </row>
    <row r="6113" spans="1:3">
      <c r="A6113" s="59"/>
      <c r="B6113" s="59"/>
      <c r="C6113" s="83"/>
    </row>
    <row r="6114" spans="1:3">
      <c r="A6114" s="59"/>
      <c r="B6114" s="59"/>
      <c r="C6114" s="83"/>
    </row>
    <row r="6115" spans="1:3">
      <c r="A6115" s="59"/>
      <c r="B6115" s="59"/>
      <c r="C6115" s="83"/>
    </row>
    <row r="6116" spans="1:3">
      <c r="A6116" s="59"/>
      <c r="B6116" s="59"/>
      <c r="C6116" s="83"/>
    </row>
    <row r="6117" spans="1:3">
      <c r="A6117" s="59"/>
      <c r="B6117" s="59"/>
      <c r="C6117" s="83"/>
    </row>
    <row r="6118" spans="1:3">
      <c r="A6118" s="59"/>
      <c r="B6118" s="59"/>
      <c r="C6118" s="83"/>
    </row>
    <row r="6119" spans="1:3">
      <c r="A6119" s="59"/>
      <c r="B6119" s="59"/>
      <c r="C6119" s="83"/>
    </row>
    <row r="6120" spans="1:3">
      <c r="A6120" s="59"/>
      <c r="B6120" s="59"/>
      <c r="C6120" s="83"/>
    </row>
    <row r="6121" spans="1:3">
      <c r="A6121" s="59"/>
      <c r="B6121" s="59"/>
      <c r="C6121" s="83"/>
    </row>
    <row r="6122" spans="1:3">
      <c r="A6122" s="59"/>
      <c r="B6122" s="59"/>
      <c r="C6122" s="83"/>
    </row>
    <row r="6123" spans="1:3">
      <c r="A6123" s="59"/>
      <c r="B6123" s="59"/>
      <c r="C6123" s="83"/>
    </row>
    <row r="6124" spans="1:3">
      <c r="A6124" s="59"/>
      <c r="B6124" s="59"/>
      <c r="C6124" s="83"/>
    </row>
    <row r="6125" spans="1:3">
      <c r="A6125" s="59"/>
      <c r="B6125" s="59"/>
      <c r="C6125" s="83"/>
    </row>
    <row r="6126" spans="1:3">
      <c r="A6126" s="59"/>
      <c r="B6126" s="59"/>
      <c r="C6126" s="83"/>
    </row>
    <row r="6127" spans="1:3">
      <c r="A6127" s="59"/>
      <c r="B6127" s="59"/>
      <c r="C6127" s="83"/>
    </row>
    <row r="6128" spans="1:3">
      <c r="A6128" s="59"/>
      <c r="B6128" s="59"/>
      <c r="C6128" s="83"/>
    </row>
    <row r="6129" spans="1:3">
      <c r="A6129" s="59"/>
      <c r="B6129" s="59"/>
      <c r="C6129" s="83"/>
    </row>
    <row r="6130" spans="1:3">
      <c r="A6130" s="59"/>
      <c r="B6130" s="59"/>
      <c r="C6130" s="83"/>
    </row>
    <row r="6131" spans="1:3">
      <c r="A6131" s="59"/>
      <c r="B6131" s="59"/>
      <c r="C6131" s="83"/>
    </row>
    <row r="6132" spans="1:3">
      <c r="A6132" s="59"/>
      <c r="B6132" s="59"/>
      <c r="C6132" s="83"/>
    </row>
    <row r="6133" spans="1:3">
      <c r="A6133" s="59"/>
      <c r="B6133" s="59"/>
      <c r="C6133" s="83"/>
    </row>
    <row r="6134" spans="1:3">
      <c r="A6134" s="59"/>
      <c r="B6134" s="59"/>
      <c r="C6134" s="83"/>
    </row>
    <row r="6135" spans="1:3">
      <c r="A6135" s="59"/>
      <c r="B6135" s="59"/>
      <c r="C6135" s="83"/>
    </row>
    <row r="6136" spans="1:3">
      <c r="A6136" s="59"/>
      <c r="B6136" s="59"/>
      <c r="C6136" s="83"/>
    </row>
    <row r="6137" spans="1:3">
      <c r="A6137" s="59"/>
      <c r="B6137" s="59"/>
      <c r="C6137" s="83"/>
    </row>
    <row r="6138" spans="1:3">
      <c r="A6138" s="59"/>
      <c r="B6138" s="59"/>
      <c r="C6138" s="83"/>
    </row>
    <row r="6139" spans="1:3">
      <c r="A6139" s="59"/>
      <c r="B6139" s="59"/>
      <c r="C6139" s="83"/>
    </row>
    <row r="6140" spans="1:3">
      <c r="A6140" s="59"/>
      <c r="B6140" s="59"/>
      <c r="C6140" s="83"/>
    </row>
    <row r="6141" spans="1:3">
      <c r="A6141" s="59"/>
      <c r="B6141" s="59"/>
      <c r="C6141" s="83"/>
    </row>
    <row r="6142" spans="1:3">
      <c r="A6142" s="59"/>
      <c r="B6142" s="59"/>
      <c r="C6142" s="83"/>
    </row>
    <row r="6143" spans="1:3">
      <c r="A6143" s="59"/>
      <c r="B6143" s="59"/>
      <c r="C6143" s="83"/>
    </row>
    <row r="6144" spans="1:3">
      <c r="A6144" s="59"/>
      <c r="B6144" s="59"/>
      <c r="C6144" s="83"/>
    </row>
    <row r="6145" spans="1:3">
      <c r="A6145" s="59"/>
      <c r="B6145" s="59"/>
      <c r="C6145" s="83"/>
    </row>
    <row r="6146" spans="1:3">
      <c r="A6146" s="59"/>
      <c r="B6146" s="59"/>
      <c r="C6146" s="83"/>
    </row>
    <row r="6147" spans="1:3">
      <c r="A6147" s="59"/>
      <c r="B6147" s="59"/>
      <c r="C6147" s="83"/>
    </row>
    <row r="6148" spans="1:3">
      <c r="A6148" s="59"/>
      <c r="B6148" s="59"/>
      <c r="C6148" s="83"/>
    </row>
    <row r="6149" spans="1:3">
      <c r="A6149" s="59"/>
      <c r="B6149" s="59"/>
      <c r="C6149" s="83"/>
    </row>
    <row r="6150" spans="1:3">
      <c r="A6150" s="59"/>
      <c r="B6150" s="59"/>
      <c r="C6150" s="83"/>
    </row>
    <row r="6151" spans="1:3">
      <c r="A6151" s="59"/>
      <c r="B6151" s="59"/>
      <c r="C6151" s="83"/>
    </row>
    <row r="6152" spans="1:3">
      <c r="A6152" s="59"/>
      <c r="B6152" s="59"/>
      <c r="C6152" s="83"/>
    </row>
    <row r="6153" spans="1:3">
      <c r="A6153" s="59"/>
      <c r="B6153" s="59"/>
      <c r="C6153" s="83"/>
    </row>
    <row r="6154" spans="1:3">
      <c r="A6154" s="59"/>
      <c r="B6154" s="59"/>
      <c r="C6154" s="83"/>
    </row>
    <row r="6155" spans="1:3">
      <c r="A6155" s="59"/>
      <c r="B6155" s="59"/>
      <c r="C6155" s="83"/>
    </row>
    <row r="6156" spans="1:3">
      <c r="A6156" s="59"/>
      <c r="B6156" s="59"/>
      <c r="C6156" s="83"/>
    </row>
    <row r="6157" spans="1:3">
      <c r="A6157" s="59"/>
      <c r="B6157" s="59"/>
      <c r="C6157" s="83"/>
    </row>
    <row r="6158" spans="1:3">
      <c r="A6158" s="59"/>
      <c r="B6158" s="59"/>
      <c r="C6158" s="83"/>
    </row>
    <row r="6159" spans="1:3">
      <c r="A6159" s="59"/>
      <c r="B6159" s="59"/>
      <c r="C6159" s="83"/>
    </row>
    <row r="6160" spans="1:3">
      <c r="A6160" s="59"/>
      <c r="B6160" s="59"/>
      <c r="C6160" s="83"/>
    </row>
    <row r="6161" spans="1:3">
      <c r="A6161" s="59"/>
      <c r="B6161" s="59"/>
      <c r="C6161" s="83"/>
    </row>
    <row r="6162" spans="1:3">
      <c r="A6162" s="59"/>
      <c r="B6162" s="59"/>
      <c r="C6162" s="83"/>
    </row>
    <row r="6163" spans="1:3">
      <c r="A6163" s="59"/>
      <c r="B6163" s="59"/>
      <c r="C6163" s="83"/>
    </row>
    <row r="6164" spans="1:3">
      <c r="A6164" s="59"/>
      <c r="B6164" s="59"/>
      <c r="C6164" s="83"/>
    </row>
    <row r="6165" spans="1:3">
      <c r="A6165" s="59"/>
      <c r="B6165" s="59"/>
      <c r="C6165" s="83"/>
    </row>
    <row r="6166" spans="1:3">
      <c r="A6166" s="59"/>
      <c r="B6166" s="59"/>
      <c r="C6166" s="83"/>
    </row>
    <row r="6167" spans="1:3">
      <c r="A6167" s="59"/>
      <c r="B6167" s="59"/>
      <c r="C6167" s="83"/>
    </row>
    <row r="6168" spans="1:3">
      <c r="A6168" s="59"/>
      <c r="B6168" s="59"/>
      <c r="C6168" s="83"/>
    </row>
    <row r="6169" spans="1:3">
      <c r="A6169" s="59"/>
      <c r="B6169" s="59"/>
      <c r="C6169" s="83"/>
    </row>
    <row r="6170" spans="1:3">
      <c r="A6170" s="59"/>
      <c r="B6170" s="59"/>
      <c r="C6170" s="83"/>
    </row>
    <row r="6171" spans="1:3">
      <c r="A6171" s="59"/>
      <c r="B6171" s="59"/>
      <c r="C6171" s="83"/>
    </row>
    <row r="6172" spans="1:3">
      <c r="A6172" s="59"/>
      <c r="B6172" s="59"/>
      <c r="C6172" s="83"/>
    </row>
    <row r="6173" spans="1:3">
      <c r="A6173" s="59"/>
      <c r="B6173" s="59"/>
      <c r="C6173" s="83"/>
    </row>
    <row r="6174" spans="1:3">
      <c r="A6174" s="59"/>
      <c r="B6174" s="59"/>
      <c r="C6174" s="83"/>
    </row>
    <row r="6175" spans="1:3">
      <c r="A6175" s="59"/>
      <c r="B6175" s="59"/>
      <c r="C6175" s="83"/>
    </row>
    <row r="6176" spans="1:3">
      <c r="A6176" s="59"/>
      <c r="B6176" s="59"/>
      <c r="C6176" s="83"/>
    </row>
    <row r="6177" spans="1:3">
      <c r="A6177" s="59"/>
      <c r="B6177" s="59"/>
      <c r="C6177" s="83"/>
    </row>
    <row r="6178" spans="1:3">
      <c r="A6178" s="59"/>
      <c r="B6178" s="59"/>
      <c r="C6178" s="83"/>
    </row>
    <row r="6179" spans="1:3">
      <c r="A6179" s="59"/>
      <c r="B6179" s="59"/>
      <c r="C6179" s="83"/>
    </row>
    <row r="6180" spans="1:3">
      <c r="A6180" s="59"/>
      <c r="B6180" s="59"/>
      <c r="C6180" s="83"/>
    </row>
    <row r="6181" spans="1:3">
      <c r="A6181" s="59"/>
      <c r="B6181" s="59"/>
      <c r="C6181" s="83"/>
    </row>
    <row r="6182" spans="1:3">
      <c r="A6182" s="59"/>
      <c r="B6182" s="59"/>
      <c r="C6182" s="83"/>
    </row>
    <row r="6183" spans="1:3">
      <c r="A6183" s="59"/>
      <c r="B6183" s="59"/>
      <c r="C6183" s="83"/>
    </row>
    <row r="6184" spans="1:3">
      <c r="A6184" s="59"/>
      <c r="B6184" s="59"/>
      <c r="C6184" s="83"/>
    </row>
    <row r="6185" spans="1:3">
      <c r="A6185" s="59"/>
      <c r="B6185" s="59"/>
      <c r="C6185" s="83"/>
    </row>
    <row r="6186" spans="1:3">
      <c r="A6186" s="59"/>
      <c r="B6186" s="59"/>
      <c r="C6186" s="83"/>
    </row>
    <row r="6187" spans="1:3">
      <c r="A6187" s="59"/>
      <c r="B6187" s="59"/>
      <c r="C6187" s="83"/>
    </row>
    <row r="6188" spans="1:3">
      <c r="A6188" s="59"/>
      <c r="B6188" s="59"/>
      <c r="C6188" s="83"/>
    </row>
    <row r="6189" spans="1:3">
      <c r="A6189" s="59"/>
      <c r="B6189" s="59"/>
      <c r="C6189" s="83"/>
    </row>
    <row r="6190" spans="1:3">
      <c r="A6190" s="59"/>
      <c r="B6190" s="59"/>
      <c r="C6190" s="83"/>
    </row>
    <row r="6191" spans="1:3">
      <c r="A6191" s="59"/>
      <c r="B6191" s="59"/>
      <c r="C6191" s="83"/>
    </row>
    <row r="6192" spans="1:3">
      <c r="A6192" s="59"/>
      <c r="B6192" s="59"/>
      <c r="C6192" s="83"/>
    </row>
    <row r="6193" spans="1:3">
      <c r="A6193" s="59"/>
      <c r="B6193" s="59"/>
      <c r="C6193" s="83"/>
    </row>
    <row r="6194" spans="1:3">
      <c r="A6194" s="59"/>
      <c r="B6194" s="59"/>
      <c r="C6194" s="83"/>
    </row>
    <row r="6195" spans="1:3">
      <c r="A6195" s="59"/>
      <c r="B6195" s="59"/>
      <c r="C6195" s="83"/>
    </row>
    <row r="6196" spans="1:3">
      <c r="A6196" s="59"/>
      <c r="B6196" s="59"/>
      <c r="C6196" s="83"/>
    </row>
    <row r="6197" spans="1:3">
      <c r="A6197" s="59"/>
      <c r="B6197" s="59"/>
      <c r="C6197" s="83"/>
    </row>
    <row r="6198" spans="1:3">
      <c r="A6198" s="59"/>
      <c r="B6198" s="59"/>
      <c r="C6198" s="83"/>
    </row>
    <row r="6199" spans="1:3">
      <c r="A6199" s="59"/>
      <c r="B6199" s="59"/>
      <c r="C6199" s="83"/>
    </row>
    <row r="6200" spans="1:3">
      <c r="A6200" s="59"/>
      <c r="B6200" s="59"/>
      <c r="C6200" s="83"/>
    </row>
    <row r="6201" spans="1:3">
      <c r="A6201" s="59"/>
      <c r="B6201" s="59"/>
      <c r="C6201" s="83"/>
    </row>
    <row r="6202" spans="1:3">
      <c r="A6202" s="59"/>
      <c r="B6202" s="59"/>
      <c r="C6202" s="83"/>
    </row>
    <row r="6203" spans="1:3">
      <c r="A6203" s="59"/>
      <c r="B6203" s="59"/>
      <c r="C6203" s="83"/>
    </row>
    <row r="6204" spans="1:3">
      <c r="A6204" s="59"/>
      <c r="B6204" s="59"/>
      <c r="C6204" s="83"/>
    </row>
    <row r="6205" spans="1:3">
      <c r="A6205" s="59"/>
      <c r="B6205" s="59"/>
      <c r="C6205" s="83"/>
    </row>
    <row r="6206" spans="1:3">
      <c r="A6206" s="59"/>
      <c r="B6206" s="59"/>
      <c r="C6206" s="83"/>
    </row>
    <row r="6207" spans="1:3">
      <c r="A6207" s="59"/>
      <c r="B6207" s="59"/>
      <c r="C6207" s="83"/>
    </row>
    <row r="6208" spans="1:3">
      <c r="A6208" s="59"/>
      <c r="B6208" s="59"/>
      <c r="C6208" s="83"/>
    </row>
    <row r="6209" spans="1:3">
      <c r="A6209" s="59"/>
      <c r="B6209" s="59"/>
      <c r="C6209" s="83"/>
    </row>
    <row r="6210" spans="1:3">
      <c r="A6210" s="59"/>
      <c r="B6210" s="59"/>
      <c r="C6210" s="83"/>
    </row>
    <row r="6211" spans="1:3">
      <c r="A6211" s="59"/>
      <c r="B6211" s="59"/>
      <c r="C6211" s="83"/>
    </row>
    <row r="6212" spans="1:3">
      <c r="A6212" s="59"/>
      <c r="B6212" s="59"/>
      <c r="C6212" s="83"/>
    </row>
    <row r="6213" spans="1:3">
      <c r="A6213" s="59"/>
      <c r="B6213" s="59"/>
      <c r="C6213" s="83"/>
    </row>
    <row r="6214" spans="1:3">
      <c r="A6214" s="59"/>
      <c r="B6214" s="59"/>
      <c r="C6214" s="83"/>
    </row>
    <row r="6215" spans="1:3">
      <c r="A6215" s="59"/>
      <c r="B6215" s="59"/>
      <c r="C6215" s="83"/>
    </row>
    <row r="6216" spans="1:3">
      <c r="A6216" s="59"/>
      <c r="B6216" s="59"/>
      <c r="C6216" s="83"/>
    </row>
    <row r="6217" spans="1:3">
      <c r="A6217" s="59"/>
      <c r="B6217" s="59"/>
      <c r="C6217" s="83"/>
    </row>
    <row r="6218" spans="1:3">
      <c r="A6218" s="59"/>
      <c r="B6218" s="59"/>
      <c r="C6218" s="83"/>
    </row>
    <row r="6219" spans="1:3">
      <c r="A6219" s="59"/>
      <c r="B6219" s="59"/>
      <c r="C6219" s="83"/>
    </row>
    <row r="6220" spans="1:3">
      <c r="A6220" s="59"/>
      <c r="B6220" s="59"/>
      <c r="C6220" s="83"/>
    </row>
    <row r="6221" spans="1:3">
      <c r="A6221" s="59"/>
      <c r="B6221" s="59"/>
      <c r="C6221" s="83"/>
    </row>
    <row r="6222" spans="1:3">
      <c r="A6222" s="59"/>
      <c r="B6222" s="59"/>
      <c r="C6222" s="83"/>
    </row>
    <row r="6223" spans="1:3">
      <c r="A6223" s="59"/>
      <c r="B6223" s="59"/>
      <c r="C6223" s="83"/>
    </row>
    <row r="6224" spans="1:3">
      <c r="A6224" s="59"/>
      <c r="B6224" s="59"/>
      <c r="C6224" s="83"/>
    </row>
    <row r="6225" spans="1:3">
      <c r="A6225" s="59"/>
      <c r="B6225" s="59"/>
      <c r="C6225" s="83"/>
    </row>
    <row r="6226" spans="1:3">
      <c r="A6226" s="59"/>
      <c r="B6226" s="59"/>
      <c r="C6226" s="83"/>
    </row>
    <row r="6227" spans="1:3">
      <c r="A6227" s="59"/>
      <c r="B6227" s="59"/>
      <c r="C6227" s="83"/>
    </row>
    <row r="6228" spans="1:3">
      <c r="A6228" s="59"/>
      <c r="B6228" s="59"/>
      <c r="C6228" s="83"/>
    </row>
    <row r="6229" spans="1:3">
      <c r="A6229" s="59"/>
      <c r="B6229" s="59"/>
      <c r="C6229" s="83"/>
    </row>
    <row r="6230" spans="1:3">
      <c r="A6230" s="59"/>
      <c r="B6230" s="59"/>
      <c r="C6230" s="83"/>
    </row>
    <row r="6231" spans="1:3">
      <c r="A6231" s="59"/>
      <c r="B6231" s="59"/>
      <c r="C6231" s="83"/>
    </row>
    <row r="6232" spans="1:3">
      <c r="A6232" s="59"/>
      <c r="B6232" s="59"/>
      <c r="C6232" s="83"/>
    </row>
    <row r="6233" spans="1:3">
      <c r="A6233" s="59"/>
      <c r="B6233" s="59"/>
      <c r="C6233" s="83"/>
    </row>
    <row r="6234" spans="1:3">
      <c r="A6234" s="59"/>
      <c r="B6234" s="59"/>
      <c r="C6234" s="83"/>
    </row>
    <row r="6235" spans="1:3">
      <c r="A6235" s="59"/>
      <c r="B6235" s="59"/>
      <c r="C6235" s="83"/>
    </row>
    <row r="6236" spans="1:3">
      <c r="A6236" s="59"/>
      <c r="B6236" s="59"/>
      <c r="C6236" s="83"/>
    </row>
    <row r="6237" spans="1:3">
      <c r="A6237" s="59"/>
      <c r="B6237" s="59"/>
      <c r="C6237" s="83"/>
    </row>
    <row r="6238" spans="1:3">
      <c r="A6238" s="59"/>
      <c r="B6238" s="59"/>
      <c r="C6238" s="83"/>
    </row>
    <row r="6239" spans="1:3">
      <c r="A6239" s="59"/>
      <c r="B6239" s="59"/>
      <c r="C6239" s="83"/>
    </row>
    <row r="6240" spans="1:3">
      <c r="A6240" s="59"/>
      <c r="B6240" s="59"/>
      <c r="C6240" s="83"/>
    </row>
    <row r="6241" spans="1:3">
      <c r="A6241" s="59"/>
      <c r="B6241" s="59"/>
      <c r="C6241" s="83"/>
    </row>
    <row r="6242" spans="1:3">
      <c r="A6242" s="59"/>
      <c r="B6242" s="59"/>
      <c r="C6242" s="83"/>
    </row>
    <row r="6243" spans="1:3">
      <c r="A6243" s="59"/>
      <c r="B6243" s="59"/>
      <c r="C6243" s="83"/>
    </row>
    <row r="6244" spans="1:3">
      <c r="A6244" s="59"/>
      <c r="B6244" s="59"/>
      <c r="C6244" s="83"/>
    </row>
    <row r="6245" spans="1:3">
      <c r="A6245" s="59"/>
      <c r="B6245" s="59"/>
      <c r="C6245"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Paspoort - juistheid</vt:lpstr>
      <vt:lpstr>16-1_v01</vt:lpstr>
      <vt:lpstr>16-2_v01</vt:lpstr>
      <vt:lpstr>212_v01</vt:lpstr>
      <vt:lpstr>22-1_v01</vt:lpstr>
      <vt:lpstr>22-2_v01</vt:lpstr>
      <vt:lpstr>224_v01</vt:lpstr>
      <vt:lpstr>24-1_v01</vt:lpstr>
      <vt:lpstr>24-2_v01</vt:lpstr>
      <vt:lpstr>24-3_v01</vt:lpstr>
      <vt:lpstr>34-1_v01</vt:lpstr>
      <vt:lpstr>34a-1_v01</vt:lpstr>
      <vt:lpstr>35-1_v01</vt:lpstr>
      <vt:lpstr>35-2_v01</vt:lpstr>
      <vt:lpstr>36-4_v01</vt:lpstr>
      <vt:lpstr>36-5_v01</vt:lpstr>
      <vt:lpstr>37-1_v01</vt:lpstr>
      <vt:lpstr>38-2_v01</vt:lpstr>
      <vt:lpstr>39-1_v01</vt:lpstr>
      <vt:lpstr>40-2_v01</vt:lpstr>
      <vt:lpstr>41-3_v01</vt:lpstr>
      <vt:lpstr>aslocaties_v01</vt:lpstr>
      <vt:lpstr>OB_v01</vt:lpstr>
      <vt:lpstr>Koppeling locatie - aslocatie</vt:lpstr>
      <vt:lpstr>'Paspoort - juistheid'!Database_start</vt:lpstr>
      <vt:lpstr>'224_v01'!LocatieStart</vt:lpstr>
      <vt:lpstr>'24-1_v01'!LocatieStart</vt:lpstr>
      <vt:lpstr>'35-1_v01'!LocatieStart</vt:lpstr>
      <vt:lpstr>'36-4_v01'!LocatieStart</vt:lpstr>
      <vt:lpstr>'36-5_v01'!LocatieStart</vt:lpstr>
      <vt:lpstr>'37-1_v01'!LocatieStart</vt:lpstr>
      <vt:lpstr>'38-2_v01'!LocatieStart</vt:lpstr>
      <vt:lpstr>'39-1_v01'!LocatieStart</vt:lpstr>
      <vt:lpstr>'40-2_v01'!LocatieStart</vt:lpstr>
      <vt:lpstr>'41-3_v01'!LocatieStart</vt:lpstr>
      <vt:lpstr>aslocaties_v01!LocatieStart</vt:lpstr>
      <vt:lpstr>OB_v01!LocatieStart</vt:lpstr>
      <vt:lpstr>'Paspoort - juistheid'!Print_Area</vt:lpstr>
    </vt:vector>
  </TitlesOfParts>
  <Company>Witteveen+Bos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laptop</dc:creator>
  <cp:lastModifiedBy>Benit, Matthijs Benit</cp:lastModifiedBy>
  <cp:lastPrinted>2016-11-04T15:39:04Z</cp:lastPrinted>
  <dcterms:created xsi:type="dcterms:W3CDTF">2013-08-05T18:58:40Z</dcterms:created>
  <dcterms:modified xsi:type="dcterms:W3CDTF">2021-04-03T12:06:09Z</dcterms:modified>
</cp:coreProperties>
</file>